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3 (01.01.20)" sheetId="109" r:id="rId1"/>
    <sheet name="услуги с 01.01." sheetId="143" r:id="rId2"/>
    <sheet name="3.1. ГруппыДО_Норматив_обл 2020" sheetId="99" r:id="rId3"/>
    <sheet name="3.1.ГруппыДО_Нормат_обл 2021" sheetId="100" r:id="rId4"/>
    <sheet name="3.1.ГруппыДО_Нормат_обл 2022" sheetId="116" r:id="rId5"/>
    <sheet name="3.2.расчет фот мест дс (2020)" sheetId="71" r:id="rId6"/>
    <sheet name="3.2.расчет фот мест дс (2021)" sheetId="96" r:id="rId7"/>
    <sheet name="3.2.расчет фот мест дс (2022)" sheetId="114" r:id="rId8"/>
    <sheet name="расчет ночных и празд" sheetId="111" r:id="rId9"/>
    <sheet name="фот 1-3 г мб и об" sheetId="72" r:id="rId10"/>
    <sheet name="фот 3-7 л мб и об" sheetId="73" r:id="rId11"/>
    <sheet name="3.3.расчет прочих дс" sheetId="98" r:id="rId12"/>
    <sheet name="3.4.присмотр" sheetId="115" r:id="rId13"/>
    <sheet name="продукты" sheetId="64" r:id="rId14"/>
    <sheet name="мягкий инв" sheetId="65" r:id="rId15"/>
    <sheet name="бут вода" sheetId="66" r:id="rId16"/>
    <sheet name="хоз инв" sheetId="67" r:id="rId17"/>
    <sheet name="3.5. субвенции школ 2020" sheetId="123" r:id="rId18"/>
    <sheet name="3.5. субвенции школ 2021" sheetId="126" r:id="rId19"/>
    <sheet name="3.5. субвенции школ 2022" sheetId="127" r:id="rId20"/>
    <sheet name="Норматив обл 2020 (общ)" sheetId="132" r:id="rId21"/>
    <sheet name="Норматив обл 2021 (общ)" sheetId="133" r:id="rId22"/>
    <sheet name="Норматив обл 2022 (общ)" sheetId="134" r:id="rId23"/>
    <sheet name="Норматив обл 2020 (инкл)" sheetId="129" r:id="rId24"/>
    <sheet name="Норматив обл 2021 (инкл)" sheetId="130" r:id="rId25"/>
    <sheet name="Норматив обл 2022 (инкл)" sheetId="131" r:id="rId26"/>
    <sheet name="Норматив обл 2020-2022 (доп)" sheetId="135" r:id="rId27"/>
    <sheet name="3.6.расчет фот мест 2020" sheetId="76" r:id="rId28"/>
    <sheet name="3.6.расчет фот мест 2021" sheetId="136" r:id="rId29"/>
    <sheet name="3.6.расчет фот мест 2022" sheetId="137" r:id="rId30"/>
    <sheet name="3.7.комм услуги" sheetId="87" r:id="rId31"/>
    <sheet name="3.8.расчет прочих" sheetId="77" r:id="rId32"/>
    <sheet name="291 имущ" sheetId="146" r:id="rId33"/>
    <sheet name="291 земля" sheetId="147" r:id="rId34"/>
    <sheet name="291 трансп" sheetId="142" r:id="rId35"/>
    <sheet name="07 03 доп.обр. чел-часы 01.01" sheetId="144" r:id="rId36"/>
    <sheet name="07 03 доп.обр школ свод 01.01" sheetId="145" r:id="rId37"/>
  </sheets>
  <externalReferences>
    <externalReference r:id="rId38"/>
    <externalReference r:id="rId39"/>
    <externalReference r:id="rId40"/>
    <externalReference r:id="rId41"/>
    <externalReference r:id="rId42"/>
  </externalReferences>
  <definedNames>
    <definedName name="dklr" localSheetId="33">#REF!</definedName>
    <definedName name="dklr" localSheetId="32">#REF!</definedName>
    <definedName name="dklr" localSheetId="34">#REF!</definedName>
    <definedName name="dklr" localSheetId="4">#REF!</definedName>
    <definedName name="dklr" localSheetId="6">#REF!</definedName>
    <definedName name="dklr" localSheetId="7">#REF!</definedName>
    <definedName name="dklr" localSheetId="11">#REF!</definedName>
    <definedName name="dklr" localSheetId="17">#REF!</definedName>
    <definedName name="dklr" localSheetId="18">#REF!</definedName>
    <definedName name="dklr" localSheetId="19">#REF!</definedName>
    <definedName name="dklr" localSheetId="27">#REF!</definedName>
    <definedName name="dklr" localSheetId="28">#REF!</definedName>
    <definedName name="dklr" localSheetId="29">#REF!</definedName>
    <definedName name="dklr" localSheetId="30">#REF!</definedName>
    <definedName name="dklr" localSheetId="31">#REF!</definedName>
    <definedName name="dklr" localSheetId="0">#REF!</definedName>
    <definedName name="dklr" localSheetId="8">#REF!</definedName>
    <definedName name="dklr" localSheetId="1">#REF!</definedName>
    <definedName name="dklr">#REF!</definedName>
    <definedName name="Excel_BuiltIn_Database" localSheetId="33">#REF!</definedName>
    <definedName name="Excel_BuiltIn_Database" localSheetId="32">#REF!</definedName>
    <definedName name="Excel_BuiltIn_Database" localSheetId="34">#REF!</definedName>
    <definedName name="Excel_BuiltIn_Database" localSheetId="4">#REF!</definedName>
    <definedName name="Excel_BuiltIn_Database" localSheetId="6">#REF!</definedName>
    <definedName name="Excel_BuiltIn_Database" localSheetId="7">#REF!</definedName>
    <definedName name="Excel_BuiltIn_Database" localSheetId="11">#REF!</definedName>
    <definedName name="Excel_BuiltIn_Database" localSheetId="17">#REF!</definedName>
    <definedName name="Excel_BuiltIn_Database" localSheetId="18">#REF!</definedName>
    <definedName name="Excel_BuiltIn_Database" localSheetId="19">#REF!</definedName>
    <definedName name="Excel_BuiltIn_Database" localSheetId="27">#REF!</definedName>
    <definedName name="Excel_BuiltIn_Database" localSheetId="28">#REF!</definedName>
    <definedName name="Excel_BuiltIn_Database" localSheetId="29">#REF!</definedName>
    <definedName name="Excel_BuiltIn_Database" localSheetId="30">#REF!</definedName>
    <definedName name="Excel_BuiltIn_Database" localSheetId="0">#REF!</definedName>
    <definedName name="Excel_BuiltIn_Database" localSheetId="8">#REF!</definedName>
    <definedName name="Excel_BuiltIn_Database" localSheetId="1">#REF!</definedName>
    <definedName name="Excel_BuiltIn_Database" localSheetId="9">#REF!</definedName>
    <definedName name="Excel_BuiltIn_Database" localSheetId="10">#REF!</definedName>
    <definedName name="Excel_BuiltIn_Database">#REF!</definedName>
    <definedName name="lkj" localSheetId="4">#REF!</definedName>
    <definedName name="lkj" localSheetId="7">#REF!</definedName>
    <definedName name="lkj" localSheetId="17">#REF!</definedName>
    <definedName name="lkj" localSheetId="18">#REF!</definedName>
    <definedName name="lkj" localSheetId="19">#REF!</definedName>
    <definedName name="lkj" localSheetId="28">#REF!</definedName>
    <definedName name="lkj" localSheetId="29">#REF!</definedName>
    <definedName name="lkj" localSheetId="1">#REF!</definedName>
    <definedName name="lkj">#REF!</definedName>
    <definedName name="pokj" localSheetId="4">#REF!</definedName>
    <definedName name="pokj" localSheetId="7">#REF!</definedName>
    <definedName name="pokj" localSheetId="11">#REF!</definedName>
    <definedName name="pokj" localSheetId="17">#REF!</definedName>
    <definedName name="pokj" localSheetId="18">#REF!</definedName>
    <definedName name="pokj" localSheetId="19">#REF!</definedName>
    <definedName name="pokj" localSheetId="28">#REF!</definedName>
    <definedName name="pokj" localSheetId="29">#REF!</definedName>
    <definedName name="pokj" localSheetId="0">#REF!</definedName>
    <definedName name="pokj" localSheetId="1">#REF!</definedName>
    <definedName name="pokj">#REF!</definedName>
    <definedName name="xxxx" localSheetId="33">#REF!</definedName>
    <definedName name="xxxx" localSheetId="32">#REF!</definedName>
    <definedName name="xxxx" localSheetId="34">#REF!</definedName>
    <definedName name="xxxx" localSheetId="4">#REF!</definedName>
    <definedName name="xxxx" localSheetId="7">#REF!</definedName>
    <definedName name="xxxx" localSheetId="17">#REF!</definedName>
    <definedName name="xxxx" localSheetId="18">#REF!</definedName>
    <definedName name="xxxx" localSheetId="19">#REF!</definedName>
    <definedName name="xxxx" localSheetId="28">#REF!</definedName>
    <definedName name="xxxx" localSheetId="29">#REF!</definedName>
    <definedName name="xxxx" localSheetId="0">#REF!</definedName>
    <definedName name="xxxx" localSheetId="8">#REF!</definedName>
    <definedName name="xxxx" localSheetId="1">#REF!</definedName>
    <definedName name="xxxx">#REF!</definedName>
    <definedName name="zpl" localSheetId="33">#REF!</definedName>
    <definedName name="zpl" localSheetId="32">#REF!</definedName>
    <definedName name="zpl" localSheetId="34">#REF!</definedName>
    <definedName name="zpl" localSheetId="4">#REF!</definedName>
    <definedName name="zpl" localSheetId="6">#REF!</definedName>
    <definedName name="zpl" localSheetId="7">#REF!</definedName>
    <definedName name="zpl" localSheetId="11">#REF!</definedName>
    <definedName name="zpl" localSheetId="17">#REF!</definedName>
    <definedName name="zpl" localSheetId="18">#REF!</definedName>
    <definedName name="zpl" localSheetId="19">#REF!</definedName>
    <definedName name="zpl" localSheetId="27">#REF!</definedName>
    <definedName name="zpl" localSheetId="28">#REF!</definedName>
    <definedName name="zpl" localSheetId="29">#REF!</definedName>
    <definedName name="zpl" localSheetId="30">#REF!</definedName>
    <definedName name="zpl" localSheetId="0">#REF!</definedName>
    <definedName name="zpl" localSheetId="8">#REF!</definedName>
    <definedName name="zpl" localSheetId="1">#REF!</definedName>
    <definedName name="zpl" localSheetId="9">#REF!</definedName>
    <definedName name="zpl" localSheetId="10">#REF!</definedName>
    <definedName name="zpl">#REF!</definedName>
    <definedName name="вбдргп" localSheetId="33">#REF!</definedName>
    <definedName name="вбдргп" localSheetId="32">#REF!</definedName>
    <definedName name="вбдргп" localSheetId="34">#REF!</definedName>
    <definedName name="вбдргп" localSheetId="4">#REF!</definedName>
    <definedName name="вбдргп" localSheetId="6">#REF!</definedName>
    <definedName name="вбдргп" localSheetId="7">#REF!</definedName>
    <definedName name="вбдргп" localSheetId="11">#REF!</definedName>
    <definedName name="вбдргп" localSheetId="17">#REF!</definedName>
    <definedName name="вбдргп" localSheetId="18">#REF!</definedName>
    <definedName name="вбдргп" localSheetId="19">#REF!</definedName>
    <definedName name="вбдргп" localSheetId="27">#REF!</definedName>
    <definedName name="вбдргп" localSheetId="28">#REF!</definedName>
    <definedName name="вбдргп" localSheetId="29">#REF!</definedName>
    <definedName name="вбдргп" localSheetId="30">#REF!</definedName>
    <definedName name="вбдргп" localSheetId="0">#REF!</definedName>
    <definedName name="вбдргп" localSheetId="8">#REF!</definedName>
    <definedName name="вбдргп" localSheetId="1">#REF!</definedName>
    <definedName name="вбдргп">#REF!</definedName>
    <definedName name="ввввв123" localSheetId="33">#REF!</definedName>
    <definedName name="ввввв123" localSheetId="32">#REF!</definedName>
    <definedName name="ввввв123" localSheetId="34">#REF!</definedName>
    <definedName name="ввввв123" localSheetId="4">#REF!</definedName>
    <definedName name="ввввв123" localSheetId="6">#REF!</definedName>
    <definedName name="ввввв123" localSheetId="7">#REF!</definedName>
    <definedName name="ввввв123" localSheetId="11">#REF!</definedName>
    <definedName name="ввввв123" localSheetId="17">#REF!</definedName>
    <definedName name="ввввв123" localSheetId="18">#REF!</definedName>
    <definedName name="ввввв123" localSheetId="19">#REF!</definedName>
    <definedName name="ввввв123" localSheetId="27">#REF!</definedName>
    <definedName name="ввввв123" localSheetId="28">#REF!</definedName>
    <definedName name="ввввв123" localSheetId="29">#REF!</definedName>
    <definedName name="ввввв123" localSheetId="30">#REF!</definedName>
    <definedName name="ввввв123" localSheetId="0">#REF!</definedName>
    <definedName name="ввввв123" localSheetId="8">#REF!</definedName>
    <definedName name="ввввв123" localSheetId="1">#REF!</definedName>
    <definedName name="ввввв123" localSheetId="9">#REF!</definedName>
    <definedName name="ввввв123" localSheetId="10">#REF!</definedName>
    <definedName name="ввввв123">#REF!</definedName>
    <definedName name="ДатаОтчета" localSheetId="2">#REF!</definedName>
    <definedName name="ДатаОтчета" localSheetId="3">#REF!</definedName>
    <definedName name="ДатаОтчета" localSheetId="4">#REF!</definedName>
    <definedName name="ДатаОтчета" localSheetId="6">#REF!</definedName>
    <definedName name="ДатаОтчета" localSheetId="7">#REF!</definedName>
    <definedName name="ДатаОтчета" localSheetId="11">#REF!</definedName>
    <definedName name="ДатаОтчета" localSheetId="17">#REF!</definedName>
    <definedName name="ДатаОтчета" localSheetId="18">#REF!</definedName>
    <definedName name="ДатаОтчета" localSheetId="19">#REF!</definedName>
    <definedName name="ДатаОтчета" localSheetId="28">#REF!</definedName>
    <definedName name="ДатаОтчета" localSheetId="29">#REF!</definedName>
    <definedName name="ДатаОтчета" localSheetId="30">#REF!</definedName>
    <definedName name="ДатаОтчета" localSheetId="0">#REF!</definedName>
    <definedName name="ДатаОтчета" localSheetId="8">#REF!</definedName>
    <definedName name="ДатаОтчета" localSheetId="1">#REF!</definedName>
    <definedName name="ДатаОтчета">#REF!</definedName>
    <definedName name="дс" localSheetId="34">'[1]291 окруж.ср и госпошлины'!$B$9</definedName>
    <definedName name="дс">[2]свод!$A$7</definedName>
    <definedName name="ждд" localSheetId="33">#REF!</definedName>
    <definedName name="ждд" localSheetId="32">#REF!</definedName>
    <definedName name="ждд" localSheetId="34">#REF!</definedName>
    <definedName name="ждд" localSheetId="4">#REF!</definedName>
    <definedName name="ждд" localSheetId="6">#REF!</definedName>
    <definedName name="ждд" localSheetId="7">#REF!</definedName>
    <definedName name="ждд" localSheetId="11">#REF!</definedName>
    <definedName name="ждд" localSheetId="17">#REF!</definedName>
    <definedName name="ждд" localSheetId="18">#REF!</definedName>
    <definedName name="ждд" localSheetId="19">#REF!</definedName>
    <definedName name="ждд" localSheetId="27">#REF!</definedName>
    <definedName name="ждд" localSheetId="28">#REF!</definedName>
    <definedName name="ждд" localSheetId="29">#REF!</definedName>
    <definedName name="ждд" localSheetId="30">#REF!</definedName>
    <definedName name="ждд" localSheetId="0">#REF!</definedName>
    <definedName name="ждд" localSheetId="8">#REF!</definedName>
    <definedName name="ждд" localSheetId="1">#REF!</definedName>
    <definedName name="ждд">#REF!</definedName>
    <definedName name="жжжжжжж" localSheetId="33">#REF!</definedName>
    <definedName name="жжжжжжж" localSheetId="32">#REF!</definedName>
    <definedName name="жжжжжжж" localSheetId="34">#REF!</definedName>
    <definedName name="жжжжжжж" localSheetId="4">#REF!</definedName>
    <definedName name="жжжжжжж" localSheetId="7">#REF!</definedName>
    <definedName name="жжжжжжж" localSheetId="17">#REF!</definedName>
    <definedName name="жжжжжжж" localSheetId="18">#REF!</definedName>
    <definedName name="жжжжжжж" localSheetId="19">#REF!</definedName>
    <definedName name="жжжжжжж" localSheetId="28">#REF!</definedName>
    <definedName name="жжжжжжж" localSheetId="29">#REF!</definedName>
    <definedName name="жжжжжжж" localSheetId="0">#REF!</definedName>
    <definedName name="жжжжжжж" localSheetId="8">#REF!</definedName>
    <definedName name="жжжжжжж" localSheetId="1">#REF!</definedName>
    <definedName name="жжжжжжж">#REF!</definedName>
    <definedName name="_xlnm.Print_Titles" localSheetId="35">'07 03 доп.обр. чел-часы 01.01'!$A:$A</definedName>
    <definedName name="_xlnm.Print_Titles" localSheetId="32">'291 имущ'!$8:$12</definedName>
    <definedName name="_xlnm.Print_Titles" localSheetId="2">'3.1. ГруппыДО_Норматив_обл 2020'!$B:$B</definedName>
    <definedName name="_xlnm.Print_Titles" localSheetId="3">'3.1.ГруппыДО_Нормат_обл 2021'!$B:$B</definedName>
    <definedName name="_xlnm.Print_Titles" localSheetId="4">'3.1.ГруппыДО_Нормат_обл 2022'!$B:$B</definedName>
    <definedName name="_xlnm.Print_Titles" localSheetId="11">'3.3.расчет прочих дс'!$7:$9</definedName>
    <definedName name="_xlnm.Print_Titles" localSheetId="12">'3.4.присмотр'!$A:$A</definedName>
    <definedName name="_xlnm.Print_Titles" localSheetId="17">'3.5. субвенции школ 2020'!$A:$A</definedName>
    <definedName name="_xlnm.Print_Titles" localSheetId="18">'3.5. субвенции школ 2021'!$A:$A</definedName>
    <definedName name="_xlnm.Print_Titles" localSheetId="19">'3.5. субвенции школ 2022'!$A:$A</definedName>
    <definedName name="_xlnm.Print_Titles" localSheetId="30">'3.7.комм услуги'!$A$1:$E$65657</definedName>
    <definedName name="_xlnm.Print_Titles" localSheetId="31">'3.8.расчет прочих'!$7:$9</definedName>
    <definedName name="_xlnm.Print_Titles" localSheetId="26">'Норматив обл 2020-2022 (доп)'!$A:$A</definedName>
    <definedName name="_xlnm.Print_Titles" localSheetId="1">'услуги с 01.01.'!$A:$B</definedName>
    <definedName name="_xlnm.Print_Titles" localSheetId="9">'фот 1-3 г мб и об'!$6:$6</definedName>
    <definedName name="_xlnm.Print_Titles" localSheetId="10">'фот 3-7 л мб и об'!$6:$6</definedName>
    <definedName name="ИмяПоказателя" localSheetId="2">#REF!</definedName>
    <definedName name="ИмяПоказателя" localSheetId="3">#REF!</definedName>
    <definedName name="ИмяПоказателя" localSheetId="4">#REF!</definedName>
    <definedName name="ИмяПоказателя" localSheetId="6">#REF!</definedName>
    <definedName name="ИмяПоказателя" localSheetId="7">#REF!</definedName>
    <definedName name="ИмяПоказателя" localSheetId="11">#REF!</definedName>
    <definedName name="ИмяПоказателя" localSheetId="17">#REF!</definedName>
    <definedName name="ИмяПоказателя" localSheetId="18">#REF!</definedName>
    <definedName name="ИмяПоказателя" localSheetId="19">#REF!</definedName>
    <definedName name="ИмяПоказателя" localSheetId="28">#REF!</definedName>
    <definedName name="ИмяПоказателя" localSheetId="29">#REF!</definedName>
    <definedName name="ИмяПоказателя" localSheetId="30">#REF!</definedName>
    <definedName name="ИмяПоказателя" localSheetId="0">#REF!</definedName>
    <definedName name="ИмяПоказателя" localSheetId="8">#REF!</definedName>
    <definedName name="ИмяПоказателя" localSheetId="1">#REF!</definedName>
    <definedName name="ИмяПоказателя">#REF!</definedName>
    <definedName name="ИтогоПоСтроке" localSheetId="2">#REF!</definedName>
    <definedName name="ИтогоПоСтроке" localSheetId="3">#REF!</definedName>
    <definedName name="ИтогоПоСтроке" localSheetId="4">#REF!</definedName>
    <definedName name="ИтогоПоСтроке" localSheetId="6">#REF!</definedName>
    <definedName name="ИтогоПоСтроке" localSheetId="7">#REF!</definedName>
    <definedName name="ИтогоПоСтроке" localSheetId="11">#REF!</definedName>
    <definedName name="ИтогоПоСтроке" localSheetId="17">#REF!</definedName>
    <definedName name="ИтогоПоСтроке" localSheetId="18">#REF!</definedName>
    <definedName name="ИтогоПоСтроке" localSheetId="19">#REF!</definedName>
    <definedName name="ИтогоПоСтроке" localSheetId="28">#REF!</definedName>
    <definedName name="ИтогоПоСтроке" localSheetId="29">#REF!</definedName>
    <definedName name="ИтогоПоСтроке" localSheetId="30">#REF!</definedName>
    <definedName name="ИтогоПоСтроке" localSheetId="0">#REF!</definedName>
    <definedName name="ИтогоПоСтроке" localSheetId="8">#REF!</definedName>
    <definedName name="ИтогоПоСтроке" localSheetId="1">#REF!</definedName>
    <definedName name="ИтогоПоСтроке">#REF!</definedName>
    <definedName name="Контрагент" localSheetId="2">#REF!</definedName>
    <definedName name="Контрагент" localSheetId="3">#REF!</definedName>
    <definedName name="Контрагент" localSheetId="4">#REF!</definedName>
    <definedName name="Контрагент" localSheetId="6">#REF!</definedName>
    <definedName name="Контрагент" localSheetId="7">#REF!</definedName>
    <definedName name="Контрагент" localSheetId="11">#REF!</definedName>
    <definedName name="Контрагент" localSheetId="17">#REF!</definedName>
    <definedName name="Контрагент" localSheetId="18">#REF!</definedName>
    <definedName name="Контрагент" localSheetId="19">#REF!</definedName>
    <definedName name="Контрагент" localSheetId="28">#REF!</definedName>
    <definedName name="Контрагент" localSheetId="29">#REF!</definedName>
    <definedName name="Контрагент" localSheetId="30">#REF!</definedName>
    <definedName name="Контрагент" localSheetId="0">#REF!</definedName>
    <definedName name="Контрагент" localSheetId="8">#REF!</definedName>
    <definedName name="Контрагент" localSheetId="1">#REF!</definedName>
    <definedName name="Контрагент">#REF!</definedName>
    <definedName name="лдж" localSheetId="4">#REF!</definedName>
    <definedName name="лдж" localSheetId="7">#REF!</definedName>
    <definedName name="лдж" localSheetId="17">#REF!</definedName>
    <definedName name="лдж" localSheetId="18">#REF!</definedName>
    <definedName name="лдж" localSheetId="19">#REF!</definedName>
    <definedName name="лдж" localSheetId="28">#REF!</definedName>
    <definedName name="лдж" localSheetId="29">#REF!</definedName>
    <definedName name="лдж" localSheetId="1">#REF!</definedName>
    <definedName name="лдж">#REF!</definedName>
    <definedName name="н" localSheetId="2">#REF!</definedName>
    <definedName name="н" localSheetId="3">#REF!</definedName>
    <definedName name="н" localSheetId="4">#REF!</definedName>
    <definedName name="н" localSheetId="6">#REF!</definedName>
    <definedName name="н" localSheetId="7">#REF!</definedName>
    <definedName name="н" localSheetId="11">#REF!</definedName>
    <definedName name="н" localSheetId="17">#REF!</definedName>
    <definedName name="н" localSheetId="18">#REF!</definedName>
    <definedName name="н" localSheetId="19">#REF!</definedName>
    <definedName name="н" localSheetId="28">#REF!</definedName>
    <definedName name="н" localSheetId="29">#REF!</definedName>
    <definedName name="н" localSheetId="30">#REF!</definedName>
    <definedName name="н" localSheetId="0">#REF!</definedName>
    <definedName name="н" localSheetId="8">#REF!</definedName>
    <definedName name="н" localSheetId="1">#REF!</definedName>
    <definedName name="н">#REF!</definedName>
    <definedName name="_xlnm.Print_Area" localSheetId="35">'07 03 доп.обр. чел-часы 01.01'!$A$1:$FE$84</definedName>
    <definedName name="_xlnm.Print_Area" localSheetId="33">'291 земля'!$A$1:$H$134</definedName>
    <definedName name="_xlnm.Print_Area" localSheetId="32">'291 имущ'!$A$1:$L$44</definedName>
    <definedName name="_xlnm.Print_Area" localSheetId="34">'291 трансп'!$A$1:$F$19</definedName>
    <definedName name="_xlnm.Print_Area" localSheetId="2">'3.1. ГруппыДО_Норматив_обл 2020'!$A$1:$CX$37</definedName>
    <definedName name="_xlnm.Print_Area" localSheetId="3">'3.1.ГруппыДО_Нормат_обл 2021'!$A$1:$CX$37</definedName>
    <definedName name="_xlnm.Print_Area" localSheetId="4">'3.1.ГруппыДО_Нормат_обл 2022'!$A$1:$CX$37</definedName>
    <definedName name="_xlnm.Print_Area" localSheetId="5">'3.2.расчет фот мест дс (2020)'!$A$1:$R$24</definedName>
    <definedName name="_xlnm.Print_Area" localSheetId="6">'3.2.расчет фот мест дс (2021)'!$A$1:$S$20</definedName>
    <definedName name="_xlnm.Print_Area" localSheetId="7">'3.2.расчет фот мест дс (2022)'!$A$1:$T$20</definedName>
    <definedName name="_xlnm.Print_Area" localSheetId="11">'3.3.расчет прочих дс'!$A$1:$Q$274</definedName>
    <definedName name="_xlnm.Print_Area" localSheetId="17">'3.5. субвенции школ 2020'!$A$1:$LJ$43</definedName>
    <definedName name="_xlnm.Print_Area" localSheetId="18">'3.5. субвенции школ 2021'!$A$1:$LJ$43</definedName>
    <definedName name="_xlnm.Print_Area" localSheetId="19">'3.5. субвенции школ 2022'!$A$1:$LJ$43</definedName>
    <definedName name="_xlnm.Print_Area" localSheetId="27">'3.6.расчет фот мест 2020'!$A$1:$R$39</definedName>
    <definedName name="_xlnm.Print_Area" localSheetId="28">'3.6.расчет фот мест 2021'!$A$1:$S$39</definedName>
    <definedName name="_xlnm.Print_Area" localSheetId="29">'3.6.расчет фот мест 2022'!$A$1:$T$39</definedName>
    <definedName name="_xlnm.Print_Area" localSheetId="30">'3.7.комм услуги'!$A$1:$BM$187</definedName>
    <definedName name="_xlnm.Print_Area" localSheetId="31">'3.8.расчет прочих'!$A$1:$Q$273</definedName>
    <definedName name="_xlnm.Print_Area" localSheetId="23">'Норматив обл 2020 (инкл)'!$A$1:$F$181</definedName>
    <definedName name="_xlnm.Print_Area" localSheetId="20">'Норматив обл 2020 (общ)'!$A$1:$K$90</definedName>
    <definedName name="_xlnm.Print_Area" localSheetId="26">'Норматив обл 2020-2022 (доп)'!$A$1:$S$16</definedName>
    <definedName name="_xlnm.Print_Area" localSheetId="24">'Норматив обл 2021 (инкл)'!$A$1:$F$181</definedName>
    <definedName name="_xlnm.Print_Area" localSheetId="21">'Норматив обл 2021 (общ)'!$A$1:$K$90</definedName>
    <definedName name="_xlnm.Print_Area" localSheetId="25">'Норматив обл 2022 (инкл)'!$A$1:$F$181</definedName>
    <definedName name="_xlnm.Print_Area" localSheetId="22">'Норматив обл 2022 (общ)'!$A$1:$K$90</definedName>
    <definedName name="_xlnm.Print_Area" localSheetId="0">'прил № 3 (01.01.20)'!$A$1:$ZG$1330</definedName>
    <definedName name="_xlnm.Print_Area" localSheetId="1">'услуги с 01.01.'!$A$1:$DF$80</definedName>
    <definedName name="_xlnm.Print_Area" localSheetId="9">'фот 1-3 г мб и об'!$C$1:$W$110</definedName>
    <definedName name="_xlnm.Print_Area" localSheetId="10">'фот 3-7 л мб и об'!$B$1:$W$110</definedName>
    <definedName name="Показатель" localSheetId="2">#REF!</definedName>
    <definedName name="Показатель" localSheetId="3">#REF!</definedName>
    <definedName name="Показатель" localSheetId="4">#REF!</definedName>
    <definedName name="Показатель" localSheetId="6">#REF!</definedName>
    <definedName name="Показатель" localSheetId="7">#REF!</definedName>
    <definedName name="Показатель" localSheetId="11">#REF!</definedName>
    <definedName name="Показатель" localSheetId="17">#REF!</definedName>
    <definedName name="Показатель" localSheetId="18">#REF!</definedName>
    <definedName name="Показатель" localSheetId="19">#REF!</definedName>
    <definedName name="Показатель" localSheetId="28">#REF!</definedName>
    <definedName name="Показатель" localSheetId="29">#REF!</definedName>
    <definedName name="Показатель" localSheetId="30">#REF!</definedName>
    <definedName name="Показатель" localSheetId="0">#REF!</definedName>
    <definedName name="Показатель" localSheetId="8">#REF!</definedName>
    <definedName name="Показатель" localSheetId="1">#REF!</definedName>
    <definedName name="Показатель">#REF!</definedName>
    <definedName name="Разрез" localSheetId="2">#REF!</definedName>
    <definedName name="Разрез" localSheetId="3">#REF!</definedName>
    <definedName name="Разрез" localSheetId="4">#REF!</definedName>
    <definedName name="Разрез" localSheetId="6">#REF!</definedName>
    <definedName name="Разрез" localSheetId="7">#REF!</definedName>
    <definedName name="Разрез" localSheetId="11">#REF!</definedName>
    <definedName name="Разрез" localSheetId="17">#REF!</definedName>
    <definedName name="Разрез" localSheetId="18">#REF!</definedName>
    <definedName name="Разрез" localSheetId="19">#REF!</definedName>
    <definedName name="Разрез" localSheetId="28">#REF!</definedName>
    <definedName name="Разрез" localSheetId="29">#REF!</definedName>
    <definedName name="Разрез" localSheetId="30">#REF!</definedName>
    <definedName name="Разрез" localSheetId="0">#REF!</definedName>
    <definedName name="Разрез" localSheetId="8">#REF!</definedName>
    <definedName name="Разрез" localSheetId="1">#REF!</definedName>
    <definedName name="Разрез">#REF!</definedName>
    <definedName name="расш.340.16" localSheetId="33">#REF!</definedName>
    <definedName name="расш.340.16" localSheetId="32">#REF!</definedName>
    <definedName name="расш.340.16" localSheetId="34">#REF!</definedName>
    <definedName name="расш.340.16" localSheetId="4">#REF!</definedName>
    <definedName name="расш.340.16" localSheetId="6">#REF!</definedName>
    <definedName name="расш.340.16" localSheetId="7">#REF!</definedName>
    <definedName name="расш.340.16" localSheetId="11">#REF!</definedName>
    <definedName name="расш.340.16" localSheetId="17">#REF!</definedName>
    <definedName name="расш.340.16" localSheetId="18">#REF!</definedName>
    <definedName name="расш.340.16" localSheetId="19">#REF!</definedName>
    <definedName name="расш.340.16" localSheetId="27">#REF!</definedName>
    <definedName name="расш.340.16" localSheetId="28">#REF!</definedName>
    <definedName name="расш.340.16" localSheetId="29">#REF!</definedName>
    <definedName name="расш.340.16" localSheetId="30">#REF!</definedName>
    <definedName name="расш.340.16" localSheetId="31">#REF!</definedName>
    <definedName name="расш.340.16" localSheetId="0">#REF!</definedName>
    <definedName name="расш.340.16" localSheetId="8">#REF!</definedName>
    <definedName name="расш.340.16" localSheetId="1">#REF!</definedName>
    <definedName name="расш.340.16">#REF!</definedName>
    <definedName name="ььь" localSheetId="33">#REF!</definedName>
    <definedName name="ььь" localSheetId="32">#REF!</definedName>
    <definedName name="ььь" localSheetId="34">#REF!</definedName>
    <definedName name="ььь" localSheetId="4">#REF!</definedName>
    <definedName name="ььь" localSheetId="7">#REF!</definedName>
    <definedName name="ььь" localSheetId="17">#REF!</definedName>
    <definedName name="ььь" localSheetId="18">#REF!</definedName>
    <definedName name="ььь" localSheetId="19">#REF!</definedName>
    <definedName name="ььь" localSheetId="28">#REF!</definedName>
    <definedName name="ььь" localSheetId="29">#REF!</definedName>
    <definedName name="ььь" localSheetId="0">#REF!</definedName>
    <definedName name="ььь" localSheetId="8">#REF!</definedName>
    <definedName name="ььь" localSheetId="1">#REF!</definedName>
    <definedName name="ььь">#REF!</definedName>
  </definedNames>
  <calcPr calcId="124519" fullPrecision="0" calcOnSave="0"/>
</workbook>
</file>

<file path=xl/calcChain.xml><?xml version="1.0" encoding="utf-8"?>
<calcChain xmlns="http://schemas.openxmlformats.org/spreadsheetml/2006/main">
  <c r="F131" i="147"/>
  <c r="E131"/>
  <c r="C131"/>
  <c r="G130"/>
  <c r="G129"/>
  <c r="G128"/>
  <c r="G131" s="1"/>
  <c r="H131" s="1"/>
  <c r="F127"/>
  <c r="E127"/>
  <c r="C127"/>
  <c r="G126"/>
  <c r="G125"/>
  <c r="G124"/>
  <c r="G127" s="1"/>
  <c r="H127" s="1"/>
  <c r="F123"/>
  <c r="E123"/>
  <c r="C123"/>
  <c r="G122"/>
  <c r="G121"/>
  <c r="G120"/>
  <c r="G123" s="1"/>
  <c r="H123" s="1"/>
  <c r="F119"/>
  <c r="E119"/>
  <c r="C119"/>
  <c r="G118"/>
  <c r="G117"/>
  <c r="G116"/>
  <c r="G119" s="1"/>
  <c r="H119" s="1"/>
  <c r="F115"/>
  <c r="E115"/>
  <c r="C115"/>
  <c r="G114"/>
  <c r="G113"/>
  <c r="G112"/>
  <c r="G115" s="1"/>
  <c r="H115" s="1"/>
  <c r="E111"/>
  <c r="C111"/>
  <c r="G110"/>
  <c r="G109"/>
  <c r="F109"/>
  <c r="F111" s="1"/>
  <c r="G108"/>
  <c r="G111" s="1"/>
  <c r="H111" s="1"/>
  <c r="F107"/>
  <c r="E107"/>
  <c r="C107"/>
  <c r="G106"/>
  <c r="G105"/>
  <c r="G104"/>
  <c r="G107" s="1"/>
  <c r="H107" s="1"/>
  <c r="F103"/>
  <c r="E103"/>
  <c r="C103"/>
  <c r="G102"/>
  <c r="G101"/>
  <c r="G100"/>
  <c r="G103" s="1"/>
  <c r="H103" s="1"/>
  <c r="F99"/>
  <c r="E99"/>
  <c r="C99"/>
  <c r="G98"/>
  <c r="G97"/>
  <c r="G96"/>
  <c r="G99" s="1"/>
  <c r="H99" s="1"/>
  <c r="F95"/>
  <c r="E95"/>
  <c r="C95"/>
  <c r="G94"/>
  <c r="G93"/>
  <c r="G92"/>
  <c r="G95" s="1"/>
  <c r="H95" s="1"/>
  <c r="F91"/>
  <c r="E91"/>
  <c r="C91"/>
  <c r="G90"/>
  <c r="G89"/>
  <c r="G88"/>
  <c r="G91" s="1"/>
  <c r="H91" s="1"/>
  <c r="F87"/>
  <c r="E87"/>
  <c r="C87"/>
  <c r="G86"/>
  <c r="G85"/>
  <c r="G84"/>
  <c r="G87" s="1"/>
  <c r="H87" s="1"/>
  <c r="F83"/>
  <c r="E83"/>
  <c r="C83"/>
  <c r="G82"/>
  <c r="G81"/>
  <c r="G80"/>
  <c r="G83" s="1"/>
  <c r="H83" s="1"/>
  <c r="F79"/>
  <c r="E79"/>
  <c r="C79"/>
  <c r="G78"/>
  <c r="G77"/>
  <c r="G76"/>
  <c r="G79" s="1"/>
  <c r="H79" s="1"/>
  <c r="F75"/>
  <c r="E75"/>
  <c r="C75"/>
  <c r="G74"/>
  <c r="G73"/>
  <c r="G72"/>
  <c r="G75" s="1"/>
  <c r="H75" s="1"/>
  <c r="C71"/>
  <c r="G70"/>
  <c r="G69"/>
  <c r="G68"/>
  <c r="G71" s="1"/>
  <c r="H71" s="1"/>
  <c r="F68"/>
  <c r="F71" s="1"/>
  <c r="E68"/>
  <c r="E71" s="1"/>
  <c r="F67"/>
  <c r="E67"/>
  <c r="C67"/>
  <c r="G66"/>
  <c r="G65"/>
  <c r="G64"/>
  <c r="G67" s="1"/>
  <c r="H67" s="1"/>
  <c r="F63"/>
  <c r="E63"/>
  <c r="C63"/>
  <c r="G62"/>
  <c r="G61"/>
  <c r="G60"/>
  <c r="G63" s="1"/>
  <c r="H63" s="1"/>
  <c r="F59"/>
  <c r="E59"/>
  <c r="C59"/>
  <c r="G58"/>
  <c r="G57"/>
  <c r="G56"/>
  <c r="G59" s="1"/>
  <c r="H59" s="1"/>
  <c r="C55"/>
  <c r="G54"/>
  <c r="G53"/>
  <c r="G52"/>
  <c r="G55" s="1"/>
  <c r="H55" s="1"/>
  <c r="F52"/>
  <c r="F55" s="1"/>
  <c r="E52"/>
  <c r="E55" s="1"/>
  <c r="F51"/>
  <c r="E51"/>
  <c r="C51"/>
  <c r="G50"/>
  <c r="G49"/>
  <c r="G48"/>
  <c r="G51" s="1"/>
  <c r="H51" s="1"/>
  <c r="F47"/>
  <c r="E47"/>
  <c r="C47"/>
  <c r="G46"/>
  <c r="G45"/>
  <c r="G44"/>
  <c r="G47" s="1"/>
  <c r="H47" s="1"/>
  <c r="F43"/>
  <c r="E43"/>
  <c r="C43"/>
  <c r="G42"/>
  <c r="G41"/>
  <c r="G40"/>
  <c r="G43" s="1"/>
  <c r="H43" s="1"/>
  <c r="F39"/>
  <c r="E39"/>
  <c r="C39"/>
  <c r="G38"/>
  <c r="G37"/>
  <c r="G36"/>
  <c r="G39" s="1"/>
  <c r="H39" s="1"/>
  <c r="F35"/>
  <c r="E35"/>
  <c r="C35"/>
  <c r="G34"/>
  <c r="G33"/>
  <c r="G32"/>
  <c r="G35" s="1"/>
  <c r="H35" s="1"/>
  <c r="F31"/>
  <c r="E31"/>
  <c r="C31"/>
  <c r="G30"/>
  <c r="G29"/>
  <c r="G28"/>
  <c r="G31" s="1"/>
  <c r="H31" s="1"/>
  <c r="F27"/>
  <c r="E27"/>
  <c r="C27"/>
  <c r="G26"/>
  <c r="G25"/>
  <c r="G24"/>
  <c r="G27" s="1"/>
  <c r="H27" s="1"/>
  <c r="F23"/>
  <c r="E23"/>
  <c r="C23"/>
  <c r="G22"/>
  <c r="G21"/>
  <c r="G20"/>
  <c r="G23" s="1"/>
  <c r="H23" s="1"/>
  <c r="E19"/>
  <c r="C19"/>
  <c r="G18"/>
  <c r="G17"/>
  <c r="G16"/>
  <c r="G19" s="1"/>
  <c r="H19" s="1"/>
  <c r="F16"/>
  <c r="F19" s="1"/>
  <c r="F15"/>
  <c r="E15"/>
  <c r="C15"/>
  <c r="G14"/>
  <c r="G13"/>
  <c r="G12"/>
  <c r="G15" s="1"/>
  <c r="K13" i="146"/>
  <c r="L13"/>
  <c r="B14"/>
  <c r="C14"/>
  <c r="D14"/>
  <c r="K14"/>
  <c r="L14" s="1"/>
  <c r="K15"/>
  <c r="L15" s="1"/>
  <c r="K16"/>
  <c r="L16" s="1"/>
  <c r="K17"/>
  <c r="L17" s="1"/>
  <c r="K18"/>
  <c r="L18" s="1"/>
  <c r="K19"/>
  <c r="L19" s="1"/>
  <c r="K20"/>
  <c r="L20" s="1"/>
  <c r="K21"/>
  <c r="L21" s="1"/>
  <c r="K22"/>
  <c r="L22" s="1"/>
  <c r="K23"/>
  <c r="L23" s="1"/>
  <c r="K24"/>
  <c r="L24" s="1"/>
  <c r="K25"/>
  <c r="L25" s="1"/>
  <c r="K26"/>
  <c r="L26" s="1"/>
  <c r="K27"/>
  <c r="L27" s="1"/>
  <c r="K28"/>
  <c r="L28" s="1"/>
  <c r="K29"/>
  <c r="L29" s="1"/>
  <c r="K30"/>
  <c r="L30" s="1"/>
  <c r="K31"/>
  <c r="L31" s="1"/>
  <c r="K32"/>
  <c r="L32" s="1"/>
  <c r="K33"/>
  <c r="L33" s="1"/>
  <c r="K34"/>
  <c r="L34" s="1"/>
  <c r="K35"/>
  <c r="L35" s="1"/>
  <c r="K36"/>
  <c r="L36" s="1"/>
  <c r="K37"/>
  <c r="L37" s="1"/>
  <c r="K38"/>
  <c r="L38" s="1"/>
  <c r="K39"/>
  <c r="L39" s="1"/>
  <c r="K40"/>
  <c r="L40" s="1"/>
  <c r="K41"/>
  <c r="L41" s="1"/>
  <c r="K42"/>
  <c r="L42" s="1"/>
  <c r="K44"/>
  <c r="M44"/>
  <c r="S40" i="145"/>
  <c r="U40" s="1"/>
  <c r="R40"/>
  <c r="Q40"/>
  <c r="P40"/>
  <c r="O40"/>
  <c r="N40"/>
  <c r="M40"/>
  <c r="L40"/>
  <c r="K40"/>
  <c r="J40"/>
  <c r="I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FE83" i="144"/>
  <c r="FD83"/>
  <c r="EZ83"/>
  <c r="EY83"/>
  <c r="EU83"/>
  <c r="ET83"/>
  <c r="EP83"/>
  <c r="EO83"/>
  <c r="EK83"/>
  <c r="EJ83"/>
  <c r="EF83"/>
  <c r="EE83"/>
  <c r="EA83"/>
  <c r="DZ83"/>
  <c r="DV83"/>
  <c r="DU83"/>
  <c r="DQ83"/>
  <c r="DP83"/>
  <c r="DL83"/>
  <c r="DK83"/>
  <c r="DG83"/>
  <c r="DF83"/>
  <c r="DB83"/>
  <c r="DA83"/>
  <c r="CW83"/>
  <c r="CV83"/>
  <c r="CR83"/>
  <c r="CQ83"/>
  <c r="CM83"/>
  <c r="CL83"/>
  <c r="CH83"/>
  <c r="CG83"/>
  <c r="CC83"/>
  <c r="CB83"/>
  <c r="BX83"/>
  <c r="BW83"/>
  <c r="BS83"/>
  <c r="BR83"/>
  <c r="BN83"/>
  <c r="BM83"/>
  <c r="BI83"/>
  <c r="BH83"/>
  <c r="BD83"/>
  <c r="BC83"/>
  <c r="AY83"/>
  <c r="AX83"/>
  <c r="AT83"/>
  <c r="AS83"/>
  <c r="AO83"/>
  <c r="AN83"/>
  <c r="AJ83"/>
  <c r="AI83"/>
  <c r="AE83"/>
  <c r="AD83"/>
  <c r="Z83"/>
  <c r="Y83"/>
  <c r="U83"/>
  <c r="T83"/>
  <c r="P83"/>
  <c r="O83"/>
  <c r="K83"/>
  <c r="J83"/>
  <c r="F83"/>
  <c r="E83"/>
  <c r="B83"/>
  <c r="FE82"/>
  <c r="FD82"/>
  <c r="EZ82"/>
  <c r="EY82"/>
  <c r="EU82"/>
  <c r="ET82"/>
  <c r="EP82"/>
  <c r="EO82"/>
  <c r="EK82"/>
  <c r="EJ82"/>
  <c r="EF82"/>
  <c r="EE82"/>
  <c r="EA82"/>
  <c r="DZ82"/>
  <c r="DV82"/>
  <c r="DU82"/>
  <c r="DQ82"/>
  <c r="DP82"/>
  <c r="DL82"/>
  <c r="DK82"/>
  <c r="DG82"/>
  <c r="DF82"/>
  <c r="DB82"/>
  <c r="DA82"/>
  <c r="CW82"/>
  <c r="CV82"/>
  <c r="CR82"/>
  <c r="CQ82"/>
  <c r="CM82"/>
  <c r="CL82"/>
  <c r="CH82"/>
  <c r="CG82"/>
  <c r="CC82"/>
  <c r="CB82"/>
  <c r="BX82"/>
  <c r="BW82"/>
  <c r="BS82"/>
  <c r="BR82"/>
  <c r="BN82"/>
  <c r="BM82"/>
  <c r="BI82"/>
  <c r="BH82"/>
  <c r="BD82"/>
  <c r="BC82"/>
  <c r="AY82"/>
  <c r="AX82"/>
  <c r="AT82"/>
  <c r="AS82"/>
  <c r="AO82"/>
  <c r="AN82"/>
  <c r="AJ82"/>
  <c r="AI82"/>
  <c r="AE82"/>
  <c r="AD82"/>
  <c r="Z82"/>
  <c r="Y82"/>
  <c r="U82"/>
  <c r="T82"/>
  <c r="P82"/>
  <c r="O82"/>
  <c r="K82"/>
  <c r="J82"/>
  <c r="F82"/>
  <c r="E82"/>
  <c r="B82"/>
  <c r="FE81"/>
  <c r="FD81"/>
  <c r="EZ81"/>
  <c r="EY81"/>
  <c r="EU81"/>
  <c r="ET81"/>
  <c r="EP81"/>
  <c r="EO81"/>
  <c r="EK81"/>
  <c r="EJ81"/>
  <c r="EF81"/>
  <c r="EE81"/>
  <c r="EA81"/>
  <c r="DZ81"/>
  <c r="DV81"/>
  <c r="DU81"/>
  <c r="DQ81"/>
  <c r="DP81"/>
  <c r="DL81"/>
  <c r="DK81"/>
  <c r="DG81"/>
  <c r="DF81"/>
  <c r="DB81"/>
  <c r="DA81"/>
  <c r="CW81"/>
  <c r="CV81"/>
  <c r="CR81"/>
  <c r="CQ81"/>
  <c r="CM81"/>
  <c r="CL81"/>
  <c r="CH81"/>
  <c r="CG81"/>
  <c r="CC81"/>
  <c r="CB81"/>
  <c r="BX81"/>
  <c r="BW81"/>
  <c r="BS81"/>
  <c r="BR81"/>
  <c r="BN81"/>
  <c r="BM81"/>
  <c r="BI81"/>
  <c r="BH81"/>
  <c r="BD81"/>
  <c r="BC81"/>
  <c r="AY81"/>
  <c r="AX81"/>
  <c r="AT81"/>
  <c r="AS81"/>
  <c r="AO81"/>
  <c r="AN81"/>
  <c r="AJ81"/>
  <c r="AI81"/>
  <c r="AE81"/>
  <c r="AD81"/>
  <c r="Z81"/>
  <c r="Y81"/>
  <c r="U81"/>
  <c r="T81"/>
  <c r="P81"/>
  <c r="O81"/>
  <c r="K81"/>
  <c r="J81"/>
  <c r="F81"/>
  <c r="E81"/>
  <c r="B81"/>
  <c r="FE80"/>
  <c r="FD80"/>
  <c r="EZ80"/>
  <c r="EY80"/>
  <c r="EU80"/>
  <c r="ET80"/>
  <c r="EP80"/>
  <c r="EO80"/>
  <c r="EK80"/>
  <c r="EJ80"/>
  <c r="EF80"/>
  <c r="EE80"/>
  <c r="EA80"/>
  <c r="DZ80"/>
  <c r="DV80"/>
  <c r="DU80"/>
  <c r="DQ80"/>
  <c r="DP80"/>
  <c r="DL80"/>
  <c r="DK80"/>
  <c r="DG80"/>
  <c r="DF80"/>
  <c r="DB80"/>
  <c r="DA80"/>
  <c r="CW80"/>
  <c r="CV80"/>
  <c r="CR80"/>
  <c r="CQ80"/>
  <c r="CM80"/>
  <c r="CL80"/>
  <c r="CH80"/>
  <c r="CG80"/>
  <c r="CC80"/>
  <c r="CB80"/>
  <c r="BX80"/>
  <c r="BW80"/>
  <c r="BS80"/>
  <c r="BR80"/>
  <c r="BN80"/>
  <c r="BM80"/>
  <c r="BI80"/>
  <c r="BH80"/>
  <c r="BD80"/>
  <c r="BC80"/>
  <c r="AY80"/>
  <c r="AX80"/>
  <c r="AT80"/>
  <c r="AS80"/>
  <c r="AO80"/>
  <c r="AN80"/>
  <c r="AJ80"/>
  <c r="AI80"/>
  <c r="AE80"/>
  <c r="AD80"/>
  <c r="Z80"/>
  <c r="Y80"/>
  <c r="U80"/>
  <c r="T80"/>
  <c r="P80"/>
  <c r="O80"/>
  <c r="K80"/>
  <c r="J80"/>
  <c r="F80"/>
  <c r="E80"/>
  <c r="B80"/>
  <c r="FE79"/>
  <c r="FD79"/>
  <c r="EZ79"/>
  <c r="EY79"/>
  <c r="EU79"/>
  <c r="ET79"/>
  <c r="EP79"/>
  <c r="EO79"/>
  <c r="EK79"/>
  <c r="EJ79"/>
  <c r="EF79"/>
  <c r="EE79"/>
  <c r="EA79"/>
  <c r="DZ79"/>
  <c r="DV79"/>
  <c r="DU79"/>
  <c r="DQ79"/>
  <c r="DP79"/>
  <c r="DL79"/>
  <c r="DK79"/>
  <c r="DG79"/>
  <c r="DF79"/>
  <c r="DB79"/>
  <c r="DA79"/>
  <c r="CW79"/>
  <c r="CV79"/>
  <c r="CR79"/>
  <c r="CQ79"/>
  <c r="CM79"/>
  <c r="CL79"/>
  <c r="CH79"/>
  <c r="CG79"/>
  <c r="CC79"/>
  <c r="CB79"/>
  <c r="BX79"/>
  <c r="BW79"/>
  <c r="BS79"/>
  <c r="BR79"/>
  <c r="BN79"/>
  <c r="BM79"/>
  <c r="BI79"/>
  <c r="BH79"/>
  <c r="BD79"/>
  <c r="BC79"/>
  <c r="AY79"/>
  <c r="AX79"/>
  <c r="AT79"/>
  <c r="AS79"/>
  <c r="AO79"/>
  <c r="AN79"/>
  <c r="AJ79"/>
  <c r="AI79"/>
  <c r="AE79"/>
  <c r="AD79"/>
  <c r="Z79"/>
  <c r="Y79"/>
  <c r="U79"/>
  <c r="T79"/>
  <c r="P79"/>
  <c r="O79"/>
  <c r="K79"/>
  <c r="J79"/>
  <c r="F79"/>
  <c r="E79"/>
  <c r="B79"/>
  <c r="FE78"/>
  <c r="FD78"/>
  <c r="EZ78"/>
  <c r="EY78"/>
  <c r="EU78"/>
  <c r="ET78"/>
  <c r="EP78"/>
  <c r="EO78"/>
  <c r="EK78"/>
  <c r="EJ78"/>
  <c r="EF78"/>
  <c r="EE78"/>
  <c r="EA78"/>
  <c r="DZ78"/>
  <c r="DV78"/>
  <c r="DU78"/>
  <c r="DQ78"/>
  <c r="DP78"/>
  <c r="DL78"/>
  <c r="DK78"/>
  <c r="DG78"/>
  <c r="DF78"/>
  <c r="DB78"/>
  <c r="DA78"/>
  <c r="CW78"/>
  <c r="CV78"/>
  <c r="CR78"/>
  <c r="CQ78"/>
  <c r="CM78"/>
  <c r="CL78"/>
  <c r="CH78"/>
  <c r="CG78"/>
  <c r="CC78"/>
  <c r="CB78"/>
  <c r="BX78"/>
  <c r="BW78"/>
  <c r="BS78"/>
  <c r="BR78"/>
  <c r="BN78"/>
  <c r="BM78"/>
  <c r="BI78"/>
  <c r="BH78"/>
  <c r="BD78"/>
  <c r="BC78"/>
  <c r="AY78"/>
  <c r="AX78"/>
  <c r="AT78"/>
  <c r="AS78"/>
  <c r="AO78"/>
  <c r="AN78"/>
  <c r="AJ78"/>
  <c r="AI78"/>
  <c r="AE78"/>
  <c r="AD78"/>
  <c r="Z78"/>
  <c r="Y78"/>
  <c r="U78"/>
  <c r="T78"/>
  <c r="P78"/>
  <c r="O78"/>
  <c r="K78"/>
  <c r="J78"/>
  <c r="F78"/>
  <c r="E78"/>
  <c r="B78"/>
  <c r="FE77"/>
  <c r="FD77"/>
  <c r="EZ77"/>
  <c r="EY77"/>
  <c r="EU77"/>
  <c r="ET77"/>
  <c r="EP77"/>
  <c r="EO77"/>
  <c r="EK77"/>
  <c r="EJ77"/>
  <c r="EF77"/>
  <c r="EE77"/>
  <c r="EA77"/>
  <c r="DZ77"/>
  <c r="DV77"/>
  <c r="DU77"/>
  <c r="DQ77"/>
  <c r="DP77"/>
  <c r="DL77"/>
  <c r="DK77"/>
  <c r="DG77"/>
  <c r="DF77"/>
  <c r="DB77"/>
  <c r="DA77"/>
  <c r="CW77"/>
  <c r="CV77"/>
  <c r="CR77"/>
  <c r="CQ77"/>
  <c r="CM77"/>
  <c r="CL77"/>
  <c r="CH77"/>
  <c r="CG77"/>
  <c r="CC77"/>
  <c r="CB77"/>
  <c r="BX77"/>
  <c r="BW77"/>
  <c r="BS77"/>
  <c r="BR77"/>
  <c r="BN77"/>
  <c r="BM77"/>
  <c r="BI77"/>
  <c r="BH77"/>
  <c r="BD77"/>
  <c r="BC77"/>
  <c r="AY77"/>
  <c r="AX77"/>
  <c r="AT77"/>
  <c r="AS77"/>
  <c r="AO77"/>
  <c r="AN77"/>
  <c r="AJ77"/>
  <c r="AI77"/>
  <c r="AE77"/>
  <c r="AD77"/>
  <c r="Z77"/>
  <c r="Y77"/>
  <c r="U77"/>
  <c r="T77"/>
  <c r="P77"/>
  <c r="O77"/>
  <c r="K77"/>
  <c r="J77"/>
  <c r="F77"/>
  <c r="E77"/>
  <c r="B77"/>
  <c r="FE76"/>
  <c r="FD76"/>
  <c r="EZ76"/>
  <c r="EY76"/>
  <c r="EU76"/>
  <c r="ET76"/>
  <c r="EP76"/>
  <c r="EO76"/>
  <c r="EK76"/>
  <c r="EJ76"/>
  <c r="EF76"/>
  <c r="EE76"/>
  <c r="EA76"/>
  <c r="DZ76"/>
  <c r="DV76"/>
  <c r="DU76"/>
  <c r="DQ76"/>
  <c r="DP76"/>
  <c r="DL76"/>
  <c r="DK76"/>
  <c r="DG76"/>
  <c r="DF76"/>
  <c r="DB76"/>
  <c r="DA76"/>
  <c r="CW76"/>
  <c r="CV76"/>
  <c r="CR76"/>
  <c r="CQ76"/>
  <c r="CM76"/>
  <c r="CL76"/>
  <c r="CH76"/>
  <c r="CG76"/>
  <c r="CC76"/>
  <c r="CB76"/>
  <c r="BX76"/>
  <c r="BW76"/>
  <c r="BS76"/>
  <c r="BR76"/>
  <c r="BN76"/>
  <c r="BM76"/>
  <c r="BI76"/>
  <c r="BH76"/>
  <c r="BD76"/>
  <c r="BC76"/>
  <c r="AY76"/>
  <c r="AX76"/>
  <c r="AT76"/>
  <c r="AS76"/>
  <c r="AO76"/>
  <c r="AN76"/>
  <c r="AJ76"/>
  <c r="AI76"/>
  <c r="AE76"/>
  <c r="AD76"/>
  <c r="Z76"/>
  <c r="Y76"/>
  <c r="U76"/>
  <c r="T76"/>
  <c r="P76"/>
  <c r="O76"/>
  <c r="K76"/>
  <c r="J76"/>
  <c r="F76"/>
  <c r="E76"/>
  <c r="B76"/>
  <c r="FE75"/>
  <c r="FD75"/>
  <c r="EZ75"/>
  <c r="EY75"/>
  <c r="EU75"/>
  <c r="ET75"/>
  <c r="EP75"/>
  <c r="EO75"/>
  <c r="EK75"/>
  <c r="EJ75"/>
  <c r="EF75"/>
  <c r="EE75"/>
  <c r="EA75"/>
  <c r="DZ75"/>
  <c r="DV75"/>
  <c r="DU75"/>
  <c r="DQ75"/>
  <c r="DP75"/>
  <c r="DL75"/>
  <c r="DK75"/>
  <c r="DG75"/>
  <c r="DF75"/>
  <c r="DB75"/>
  <c r="DA75"/>
  <c r="CW75"/>
  <c r="CV75"/>
  <c r="CR75"/>
  <c r="CQ75"/>
  <c r="CM75"/>
  <c r="CL75"/>
  <c r="CH75"/>
  <c r="CG75"/>
  <c r="CC75"/>
  <c r="CB75"/>
  <c r="BX75"/>
  <c r="BW75"/>
  <c r="BS75"/>
  <c r="BR75"/>
  <c r="BN75"/>
  <c r="BM75"/>
  <c r="BI75"/>
  <c r="BH75"/>
  <c r="BD75"/>
  <c r="BC75"/>
  <c r="AY75"/>
  <c r="AX75"/>
  <c r="AT75"/>
  <c r="AS75"/>
  <c r="AO75"/>
  <c r="AN75"/>
  <c r="AJ75"/>
  <c r="AI75"/>
  <c r="AE75"/>
  <c r="AD75"/>
  <c r="Z75"/>
  <c r="Y75"/>
  <c r="U75"/>
  <c r="T75"/>
  <c r="P75"/>
  <c r="O75"/>
  <c r="K75"/>
  <c r="J75"/>
  <c r="F75"/>
  <c r="E75"/>
  <c r="B75"/>
  <c r="FE74"/>
  <c r="FD74"/>
  <c r="EZ74"/>
  <c r="EY74"/>
  <c r="EU74"/>
  <c r="ET74"/>
  <c r="EP74"/>
  <c r="EO74"/>
  <c r="EK74"/>
  <c r="EJ74"/>
  <c r="EF74"/>
  <c r="EE74"/>
  <c r="EA74"/>
  <c r="DZ74"/>
  <c r="DV74"/>
  <c r="DU74"/>
  <c r="DQ74"/>
  <c r="DP74"/>
  <c r="DL74"/>
  <c r="DK74"/>
  <c r="DG74"/>
  <c r="DF74"/>
  <c r="DB74"/>
  <c r="DA74"/>
  <c r="CW74"/>
  <c r="CV74"/>
  <c r="CR74"/>
  <c r="CQ74"/>
  <c r="CM74"/>
  <c r="CL74"/>
  <c r="CH74"/>
  <c r="CG74"/>
  <c r="CC74"/>
  <c r="CB74"/>
  <c r="BX74"/>
  <c r="BW74"/>
  <c r="BS74"/>
  <c r="BR74"/>
  <c r="BN74"/>
  <c r="BM74"/>
  <c r="BI74"/>
  <c r="BH74"/>
  <c r="BD74"/>
  <c r="BC74"/>
  <c r="AY74"/>
  <c r="AX74"/>
  <c r="AT74"/>
  <c r="AS74"/>
  <c r="AO74"/>
  <c r="AN74"/>
  <c r="AJ74"/>
  <c r="AI74"/>
  <c r="AE74"/>
  <c r="AD74"/>
  <c r="Z74"/>
  <c r="Y74"/>
  <c r="U74"/>
  <c r="T74"/>
  <c r="P74"/>
  <c r="O74"/>
  <c r="K74"/>
  <c r="J74"/>
  <c r="F74"/>
  <c r="E74"/>
  <c r="B74"/>
  <c r="FE73"/>
  <c r="FD73"/>
  <c r="FA73"/>
  <c r="EZ73"/>
  <c r="EY73"/>
  <c r="EV73"/>
  <c r="EU73"/>
  <c r="ET73"/>
  <c r="EQ73"/>
  <c r="EP73"/>
  <c r="EO73"/>
  <c r="EL73"/>
  <c r="EK73"/>
  <c r="EJ73"/>
  <c r="EG73"/>
  <c r="EF73"/>
  <c r="EE73"/>
  <c r="EB73"/>
  <c r="EA73"/>
  <c r="DZ73"/>
  <c r="DW73"/>
  <c r="DV73"/>
  <c r="DU73"/>
  <c r="DR73"/>
  <c r="DQ73"/>
  <c r="DP73"/>
  <c r="DM73"/>
  <c r="DL73"/>
  <c r="DK73"/>
  <c r="DH73"/>
  <c r="DG73"/>
  <c r="DF73"/>
  <c r="DC73"/>
  <c r="DB73"/>
  <c r="DA73"/>
  <c r="CX73"/>
  <c r="CW73"/>
  <c r="CV73"/>
  <c r="CS73"/>
  <c r="CR73"/>
  <c r="CQ73"/>
  <c r="CN73"/>
  <c r="CM73"/>
  <c r="CL73"/>
  <c r="CI73"/>
  <c r="CH73"/>
  <c r="CG73"/>
  <c r="CD73"/>
  <c r="CC73"/>
  <c r="CB73"/>
  <c r="BY73"/>
  <c r="BX73"/>
  <c r="BW73"/>
  <c r="BT73"/>
  <c r="BS73"/>
  <c r="BR73"/>
  <c r="BO73"/>
  <c r="BN73"/>
  <c r="BM73"/>
  <c r="BJ73"/>
  <c r="BI73"/>
  <c r="BH73"/>
  <c r="BE73"/>
  <c r="BD73"/>
  <c r="BC73"/>
  <c r="AZ73"/>
  <c r="AY73"/>
  <c r="AX73"/>
  <c r="AU73"/>
  <c r="AT73"/>
  <c r="AS73"/>
  <c r="AP73"/>
  <c r="AO73"/>
  <c r="AN73"/>
  <c r="AK73"/>
  <c r="AJ73"/>
  <c r="AI73"/>
  <c r="AF73"/>
  <c r="AE73"/>
  <c r="AD73"/>
  <c r="AA73"/>
  <c r="Z73"/>
  <c r="Y73"/>
  <c r="V73"/>
  <c r="U73"/>
  <c r="T73"/>
  <c r="Q73"/>
  <c r="P73"/>
  <c r="O73"/>
  <c r="L73"/>
  <c r="K73"/>
  <c r="J73"/>
  <c r="G73"/>
  <c r="F73"/>
  <c r="E73"/>
  <c r="B73"/>
  <c r="B72"/>
  <c r="FE71"/>
  <c r="FD71"/>
  <c r="EZ71"/>
  <c r="EY71"/>
  <c r="EU71"/>
  <c r="ET71"/>
  <c r="EP71"/>
  <c r="EO71"/>
  <c r="EK71"/>
  <c r="EJ71"/>
  <c r="EF71"/>
  <c r="EE71"/>
  <c r="EA71"/>
  <c r="DZ71"/>
  <c r="DV71"/>
  <c r="DU71"/>
  <c r="DQ71"/>
  <c r="DP71"/>
  <c r="DL71"/>
  <c r="DK71"/>
  <c r="DG71"/>
  <c r="DF71"/>
  <c r="DB71"/>
  <c r="DA71"/>
  <c r="CW71"/>
  <c r="CV71"/>
  <c r="CR71"/>
  <c r="CQ71"/>
  <c r="CM71"/>
  <c r="CL71"/>
  <c r="CH71"/>
  <c r="CG71"/>
  <c r="CC71"/>
  <c r="CB71"/>
  <c r="BX71"/>
  <c r="BW71"/>
  <c r="BS71"/>
  <c r="BR71"/>
  <c r="BN71"/>
  <c r="BM71"/>
  <c r="BI71"/>
  <c r="BH71"/>
  <c r="BD71"/>
  <c r="BC71"/>
  <c r="AY71"/>
  <c r="AX71"/>
  <c r="AT71"/>
  <c r="AS71"/>
  <c r="AO71"/>
  <c r="AN71"/>
  <c r="AJ71"/>
  <c r="AI71"/>
  <c r="AE71"/>
  <c r="AD71"/>
  <c r="Z71"/>
  <c r="Y71"/>
  <c r="U71"/>
  <c r="T71"/>
  <c r="P71"/>
  <c r="O71"/>
  <c r="K71"/>
  <c r="J71"/>
  <c r="F71"/>
  <c r="E71"/>
  <c r="B71"/>
  <c r="FE70"/>
  <c r="FD70"/>
  <c r="EZ70"/>
  <c r="EY70"/>
  <c r="EU70"/>
  <c r="ET70"/>
  <c r="EP70"/>
  <c r="EO70"/>
  <c r="EK70"/>
  <c r="EJ70"/>
  <c r="EF70"/>
  <c r="EE70"/>
  <c r="EA70"/>
  <c r="DZ70"/>
  <c r="DV70"/>
  <c r="DU70"/>
  <c r="DQ70"/>
  <c r="DP70"/>
  <c r="DL70"/>
  <c r="DK70"/>
  <c r="DG70"/>
  <c r="DF70"/>
  <c r="DB70"/>
  <c r="DA70"/>
  <c r="CW70"/>
  <c r="CV70"/>
  <c r="CR70"/>
  <c r="CQ70"/>
  <c r="CM70"/>
  <c r="CL70"/>
  <c r="CH70"/>
  <c r="CG70"/>
  <c r="CC70"/>
  <c r="CB70"/>
  <c r="BX70"/>
  <c r="BW70"/>
  <c r="BS70"/>
  <c r="BR70"/>
  <c r="BN70"/>
  <c r="BM70"/>
  <c r="BI70"/>
  <c r="BH70"/>
  <c r="BD70"/>
  <c r="BC70"/>
  <c r="AY70"/>
  <c r="AX70"/>
  <c r="AT70"/>
  <c r="AS70"/>
  <c r="AO70"/>
  <c r="AN70"/>
  <c r="AJ70"/>
  <c r="AI70"/>
  <c r="AE70"/>
  <c r="AD70"/>
  <c r="Z70"/>
  <c r="Y70"/>
  <c r="U70"/>
  <c r="T70"/>
  <c r="P70"/>
  <c r="O70"/>
  <c r="K70"/>
  <c r="J70"/>
  <c r="F70"/>
  <c r="E70"/>
  <c r="B70"/>
  <c r="FE69"/>
  <c r="FD69"/>
  <c r="EZ69"/>
  <c r="EY69"/>
  <c r="EU69"/>
  <c r="ET69"/>
  <c r="EP69"/>
  <c r="EO69"/>
  <c r="EK69"/>
  <c r="EJ69"/>
  <c r="EF69"/>
  <c r="EE69"/>
  <c r="EA69"/>
  <c r="DZ69"/>
  <c r="DV69"/>
  <c r="DU69"/>
  <c r="DQ69"/>
  <c r="DP69"/>
  <c r="DL69"/>
  <c r="DK69"/>
  <c r="DG69"/>
  <c r="DF69"/>
  <c r="DB69"/>
  <c r="DA69"/>
  <c r="CW69"/>
  <c r="CV69"/>
  <c r="CR69"/>
  <c r="CQ69"/>
  <c r="CM69"/>
  <c r="CL69"/>
  <c r="CH69"/>
  <c r="CG69"/>
  <c r="CC69"/>
  <c r="CB69"/>
  <c r="BX69"/>
  <c r="BW69"/>
  <c r="BS69"/>
  <c r="BR69"/>
  <c r="BN69"/>
  <c r="BM69"/>
  <c r="BI69"/>
  <c r="BH69"/>
  <c r="BD69"/>
  <c r="BC69"/>
  <c r="AY69"/>
  <c r="AX69"/>
  <c r="AT69"/>
  <c r="AS69"/>
  <c r="AO69"/>
  <c r="AN69"/>
  <c r="AJ69"/>
  <c r="AI69"/>
  <c r="AE69"/>
  <c r="AD69"/>
  <c r="Z69"/>
  <c r="Y69"/>
  <c r="U69"/>
  <c r="T69"/>
  <c r="P69"/>
  <c r="O69"/>
  <c r="K69"/>
  <c r="J69"/>
  <c r="F69"/>
  <c r="E69"/>
  <c r="B69"/>
  <c r="FE68"/>
  <c r="FD68"/>
  <c r="EZ68"/>
  <c r="EY68"/>
  <c r="EU68"/>
  <c r="ET68"/>
  <c r="EP68"/>
  <c r="EO68"/>
  <c r="EK68"/>
  <c r="EJ68"/>
  <c r="EF68"/>
  <c r="EE68"/>
  <c r="EA68"/>
  <c r="DZ68"/>
  <c r="DV68"/>
  <c r="DU68"/>
  <c r="DQ68"/>
  <c r="DP68"/>
  <c r="DL68"/>
  <c r="DK68"/>
  <c r="DG68"/>
  <c r="DF68"/>
  <c r="DB68"/>
  <c r="DA68"/>
  <c r="CW68"/>
  <c r="CV68"/>
  <c r="CR68"/>
  <c r="CQ68"/>
  <c r="CM68"/>
  <c r="CL68"/>
  <c r="CH68"/>
  <c r="CG68"/>
  <c r="CC68"/>
  <c r="CB68"/>
  <c r="BX68"/>
  <c r="BW68"/>
  <c r="BS68"/>
  <c r="BR68"/>
  <c r="BN68"/>
  <c r="BM68"/>
  <c r="BI68"/>
  <c r="BH68"/>
  <c r="BD68"/>
  <c r="BC68"/>
  <c r="AY68"/>
  <c r="AX68"/>
  <c r="AT68"/>
  <c r="AS68"/>
  <c r="AO68"/>
  <c r="AN68"/>
  <c r="AJ68"/>
  <c r="AI68"/>
  <c r="AE68"/>
  <c r="AD68"/>
  <c r="Z68"/>
  <c r="Y68"/>
  <c r="U68"/>
  <c r="T68"/>
  <c r="P68"/>
  <c r="O68"/>
  <c r="K68"/>
  <c r="J68"/>
  <c r="F68"/>
  <c r="E68"/>
  <c r="B68"/>
  <c r="FE67"/>
  <c r="FD67"/>
  <c r="EZ67"/>
  <c r="EY67"/>
  <c r="EU67"/>
  <c r="ET67"/>
  <c r="EP67"/>
  <c r="EO67"/>
  <c r="EK67"/>
  <c r="EJ67"/>
  <c r="EF67"/>
  <c r="EE67"/>
  <c r="EA67"/>
  <c r="DZ67"/>
  <c r="DV67"/>
  <c r="DU67"/>
  <c r="DQ67"/>
  <c r="DP67"/>
  <c r="DL67"/>
  <c r="DK67"/>
  <c r="DG67"/>
  <c r="DF67"/>
  <c r="DB67"/>
  <c r="DA67"/>
  <c r="CW67"/>
  <c r="CV67"/>
  <c r="CR67"/>
  <c r="CQ67"/>
  <c r="CM67"/>
  <c r="CL67"/>
  <c r="CH67"/>
  <c r="CG67"/>
  <c r="CC67"/>
  <c r="CB67"/>
  <c r="BX67"/>
  <c r="BW67"/>
  <c r="BS67"/>
  <c r="BR67"/>
  <c r="BN67"/>
  <c r="BM67"/>
  <c r="BI67"/>
  <c r="BH67"/>
  <c r="BD67"/>
  <c r="BC67"/>
  <c r="AY67"/>
  <c r="AX67"/>
  <c r="AT67"/>
  <c r="AS67"/>
  <c r="AO67"/>
  <c r="AN67"/>
  <c r="AJ67"/>
  <c r="AI67"/>
  <c r="AE67"/>
  <c r="AD67"/>
  <c r="Z67"/>
  <c r="Y67"/>
  <c r="U67"/>
  <c r="T67"/>
  <c r="P67"/>
  <c r="O67"/>
  <c r="K67"/>
  <c r="J67"/>
  <c r="F67"/>
  <c r="E67"/>
  <c r="B67"/>
  <c r="FE66"/>
  <c r="FD66"/>
  <c r="EZ66"/>
  <c r="EY66"/>
  <c r="EU66"/>
  <c r="ET66"/>
  <c r="EP66"/>
  <c r="EO66"/>
  <c r="EK66"/>
  <c r="EJ66"/>
  <c r="EF66"/>
  <c r="EE66"/>
  <c r="EA66"/>
  <c r="DZ66"/>
  <c r="DV66"/>
  <c r="DU66"/>
  <c r="DQ66"/>
  <c r="DP66"/>
  <c r="DL66"/>
  <c r="DK66"/>
  <c r="DG66"/>
  <c r="DF66"/>
  <c r="DB66"/>
  <c r="DA66"/>
  <c r="CW66"/>
  <c r="CV66"/>
  <c r="CR66"/>
  <c r="CQ66"/>
  <c r="CM66"/>
  <c r="CL66"/>
  <c r="CH66"/>
  <c r="CG66"/>
  <c r="CC66"/>
  <c r="CB66"/>
  <c r="BX66"/>
  <c r="BW66"/>
  <c r="BS66"/>
  <c r="BR66"/>
  <c r="BN66"/>
  <c r="BM66"/>
  <c r="BI66"/>
  <c r="BH66"/>
  <c r="BD66"/>
  <c r="BC66"/>
  <c r="AY66"/>
  <c r="AX66"/>
  <c r="AT66"/>
  <c r="AS66"/>
  <c r="AO66"/>
  <c r="AN66"/>
  <c r="AJ66"/>
  <c r="AI66"/>
  <c r="AE66"/>
  <c r="AD66"/>
  <c r="Z66"/>
  <c r="Y66"/>
  <c r="U66"/>
  <c r="T66"/>
  <c r="P66"/>
  <c r="O66"/>
  <c r="K66"/>
  <c r="J66"/>
  <c r="F66"/>
  <c r="E66"/>
  <c r="B66"/>
  <c r="FE65"/>
  <c r="FD65"/>
  <c r="EZ65"/>
  <c r="EY65"/>
  <c r="EU65"/>
  <c r="ET65"/>
  <c r="EP65"/>
  <c r="EO65"/>
  <c r="EK65"/>
  <c r="EJ65"/>
  <c r="EF65"/>
  <c r="EE65"/>
  <c r="EA65"/>
  <c r="DZ65"/>
  <c r="DV65"/>
  <c r="DU65"/>
  <c r="DQ65"/>
  <c r="DP65"/>
  <c r="DL65"/>
  <c r="DK65"/>
  <c r="DG65"/>
  <c r="DF65"/>
  <c r="DB65"/>
  <c r="DA65"/>
  <c r="CW65"/>
  <c r="CV65"/>
  <c r="CR65"/>
  <c r="CQ65"/>
  <c r="CM65"/>
  <c r="CL65"/>
  <c r="CH65"/>
  <c r="CG65"/>
  <c r="CC65"/>
  <c r="CB65"/>
  <c r="BX65"/>
  <c r="BW65"/>
  <c r="BS65"/>
  <c r="BR65"/>
  <c r="BN65"/>
  <c r="BM65"/>
  <c r="BI65"/>
  <c r="BH65"/>
  <c r="BD65"/>
  <c r="BC65"/>
  <c r="AY65"/>
  <c r="AX65"/>
  <c r="AT65"/>
  <c r="AS65"/>
  <c r="AO65"/>
  <c r="AN65"/>
  <c r="AJ65"/>
  <c r="AI65"/>
  <c r="AE65"/>
  <c r="AD65"/>
  <c r="Z65"/>
  <c r="Y65"/>
  <c r="U65"/>
  <c r="T65"/>
  <c r="P65"/>
  <c r="O65"/>
  <c r="K65"/>
  <c r="J65"/>
  <c r="F65"/>
  <c r="E65"/>
  <c r="B65"/>
  <c r="FE64"/>
  <c r="FD64"/>
  <c r="EZ64"/>
  <c r="EY64"/>
  <c r="EU64"/>
  <c r="ET64"/>
  <c r="EP64"/>
  <c r="EO64"/>
  <c r="EK64"/>
  <c r="EJ64"/>
  <c r="EF64"/>
  <c r="EE64"/>
  <c r="EA64"/>
  <c r="DZ64"/>
  <c r="DV64"/>
  <c r="DU64"/>
  <c r="DQ64"/>
  <c r="DP64"/>
  <c r="DL64"/>
  <c r="DK64"/>
  <c r="DG64"/>
  <c r="DF64"/>
  <c r="DB64"/>
  <c r="DA64"/>
  <c r="CW64"/>
  <c r="CV64"/>
  <c r="CR64"/>
  <c r="CQ64"/>
  <c r="CM64"/>
  <c r="CL64"/>
  <c r="CH64"/>
  <c r="CG64"/>
  <c r="CC64"/>
  <c r="CB64"/>
  <c r="BX64"/>
  <c r="BW64"/>
  <c r="BS64"/>
  <c r="BR64"/>
  <c r="BN64"/>
  <c r="BM64"/>
  <c r="BI64"/>
  <c r="BH64"/>
  <c r="BD64"/>
  <c r="BC64"/>
  <c r="AY64"/>
  <c r="AX64"/>
  <c r="AT64"/>
  <c r="AS64"/>
  <c r="AO64"/>
  <c r="AN64"/>
  <c r="AJ64"/>
  <c r="AI64"/>
  <c r="AE64"/>
  <c r="AD64"/>
  <c r="Z64"/>
  <c r="Y64"/>
  <c r="U64"/>
  <c r="T64"/>
  <c r="P64"/>
  <c r="O64"/>
  <c r="K64"/>
  <c r="J64"/>
  <c r="F64"/>
  <c r="E64"/>
  <c r="B64"/>
  <c r="FE63"/>
  <c r="FD63"/>
  <c r="EZ63"/>
  <c r="EY63"/>
  <c r="EU63"/>
  <c r="ET63"/>
  <c r="EP63"/>
  <c r="EO63"/>
  <c r="EK63"/>
  <c r="EJ63"/>
  <c r="EF63"/>
  <c r="EE63"/>
  <c r="EA63"/>
  <c r="DZ63"/>
  <c r="DV63"/>
  <c r="DU63"/>
  <c r="DQ63"/>
  <c r="DP63"/>
  <c r="DL63"/>
  <c r="DK63"/>
  <c r="DG63"/>
  <c r="DF63"/>
  <c r="DB63"/>
  <c r="DA63"/>
  <c r="CW63"/>
  <c r="CV63"/>
  <c r="CR63"/>
  <c r="CQ63"/>
  <c r="CM63"/>
  <c r="CL63"/>
  <c r="CH63"/>
  <c r="CG63"/>
  <c r="CC63"/>
  <c r="CB63"/>
  <c r="BX63"/>
  <c r="BW63"/>
  <c r="BS63"/>
  <c r="BR63"/>
  <c r="BN63"/>
  <c r="BM63"/>
  <c r="BI63"/>
  <c r="BH63"/>
  <c r="BD63"/>
  <c r="BC63"/>
  <c r="AY63"/>
  <c r="AX63"/>
  <c r="AT63"/>
  <c r="AS63"/>
  <c r="AO63"/>
  <c r="AN63"/>
  <c r="AJ63"/>
  <c r="AI63"/>
  <c r="AE63"/>
  <c r="AD63"/>
  <c r="Z63"/>
  <c r="Y63"/>
  <c r="U63"/>
  <c r="T63"/>
  <c r="P63"/>
  <c r="O63"/>
  <c r="K63"/>
  <c r="J63"/>
  <c r="F63"/>
  <c r="E63"/>
  <c r="B63"/>
  <c r="FE62"/>
  <c r="FD62"/>
  <c r="EZ62"/>
  <c r="EY62"/>
  <c r="EU62"/>
  <c r="ET62"/>
  <c r="EP62"/>
  <c r="EO62"/>
  <c r="EK62"/>
  <c r="EJ62"/>
  <c r="EF62"/>
  <c r="EE62"/>
  <c r="EA62"/>
  <c r="DZ62"/>
  <c r="DV62"/>
  <c r="DU62"/>
  <c r="DQ62"/>
  <c r="DP62"/>
  <c r="DL62"/>
  <c r="DK62"/>
  <c r="DG62"/>
  <c r="DF62"/>
  <c r="DB62"/>
  <c r="DA62"/>
  <c r="CW62"/>
  <c r="CV62"/>
  <c r="CR62"/>
  <c r="CQ62"/>
  <c r="CM62"/>
  <c r="CL62"/>
  <c r="CH62"/>
  <c r="CG62"/>
  <c r="CC62"/>
  <c r="CB62"/>
  <c r="BX62"/>
  <c r="BW62"/>
  <c r="BS62"/>
  <c r="BR62"/>
  <c r="BN62"/>
  <c r="BM62"/>
  <c r="BI62"/>
  <c r="BH62"/>
  <c r="BD62"/>
  <c r="BC62"/>
  <c r="AY62"/>
  <c r="AX62"/>
  <c r="AT62"/>
  <c r="AS62"/>
  <c r="AO62"/>
  <c r="AN62"/>
  <c r="AJ62"/>
  <c r="AI62"/>
  <c r="AE62"/>
  <c r="AD62"/>
  <c r="Z62"/>
  <c r="Y62"/>
  <c r="U62"/>
  <c r="T62"/>
  <c r="P62"/>
  <c r="O62"/>
  <c r="K62"/>
  <c r="J62"/>
  <c r="F62"/>
  <c r="E62"/>
  <c r="B62"/>
  <c r="FE61"/>
  <c r="FD61"/>
  <c r="FA61"/>
  <c r="EZ61"/>
  <c r="EY61"/>
  <c r="EV61"/>
  <c r="EU61"/>
  <c r="ET61"/>
  <c r="EQ61"/>
  <c r="EP61"/>
  <c r="EO61"/>
  <c r="EL61"/>
  <c r="EK61"/>
  <c r="EJ61"/>
  <c r="EG61"/>
  <c r="EF61"/>
  <c r="EE61"/>
  <c r="EB61"/>
  <c r="EA61"/>
  <c r="DZ61"/>
  <c r="DW61"/>
  <c r="DV61"/>
  <c r="DU61"/>
  <c r="DR61"/>
  <c r="DQ61"/>
  <c r="DP61"/>
  <c r="DM61"/>
  <c r="DL61"/>
  <c r="DK61"/>
  <c r="DH61"/>
  <c r="DG61"/>
  <c r="DF61"/>
  <c r="DC61"/>
  <c r="DB61"/>
  <c r="DA61"/>
  <c r="CX61"/>
  <c r="CW61"/>
  <c r="CV61"/>
  <c r="CS61"/>
  <c r="CR61"/>
  <c r="CQ61"/>
  <c r="CN61"/>
  <c r="CM61"/>
  <c r="CL61"/>
  <c r="CI61"/>
  <c r="CH61"/>
  <c r="CG61"/>
  <c r="CD61"/>
  <c r="CC61"/>
  <c r="CB61"/>
  <c r="BY61"/>
  <c r="BX61"/>
  <c r="BW61"/>
  <c r="BT61"/>
  <c r="BS61"/>
  <c r="BR61"/>
  <c r="BO61"/>
  <c r="BN61"/>
  <c r="BM61"/>
  <c r="BJ61"/>
  <c r="BI61"/>
  <c r="BH61"/>
  <c r="BE61"/>
  <c r="BD61"/>
  <c r="BC61"/>
  <c r="AZ61"/>
  <c r="AY61"/>
  <c r="AX61"/>
  <c r="AU61"/>
  <c r="AT61"/>
  <c r="AS61"/>
  <c r="AP61"/>
  <c r="AO61"/>
  <c r="AN61"/>
  <c r="AK61"/>
  <c r="AJ61"/>
  <c r="AI61"/>
  <c r="AF61"/>
  <c r="AE61"/>
  <c r="AD61"/>
  <c r="AA61"/>
  <c r="Z61"/>
  <c r="Y61"/>
  <c r="V61"/>
  <c r="U61"/>
  <c r="T61"/>
  <c r="Q61"/>
  <c r="P61"/>
  <c r="O61"/>
  <c r="L61"/>
  <c r="K61"/>
  <c r="J61"/>
  <c r="G61"/>
  <c r="F61"/>
  <c r="E61"/>
  <c r="B61"/>
  <c r="B60"/>
  <c r="FE59"/>
  <c r="FD59"/>
  <c r="EZ59"/>
  <c r="EY59"/>
  <c r="EU59"/>
  <c r="ET59"/>
  <c r="EP59"/>
  <c r="EO59"/>
  <c r="EK59"/>
  <c r="EJ59"/>
  <c r="EF59"/>
  <c r="EE59"/>
  <c r="EA59"/>
  <c r="DZ59"/>
  <c r="DV59"/>
  <c r="DU59"/>
  <c r="DQ59"/>
  <c r="DP59"/>
  <c r="DL59"/>
  <c r="DK59"/>
  <c r="DG59"/>
  <c r="DF59"/>
  <c r="DB59"/>
  <c r="DA59"/>
  <c r="CW59"/>
  <c r="CV59"/>
  <c r="CR59"/>
  <c r="CQ59"/>
  <c r="CM59"/>
  <c r="CL59"/>
  <c r="CH59"/>
  <c r="CG59"/>
  <c r="CC59"/>
  <c r="CB59"/>
  <c r="BX59"/>
  <c r="BW59"/>
  <c r="BS59"/>
  <c r="BR59"/>
  <c r="BN59"/>
  <c r="BM59"/>
  <c r="BI59"/>
  <c r="BH59"/>
  <c r="BD59"/>
  <c r="BC59"/>
  <c r="AY59"/>
  <c r="AX59"/>
  <c r="AT59"/>
  <c r="AS59"/>
  <c r="AO59"/>
  <c r="AN59"/>
  <c r="AJ59"/>
  <c r="AI59"/>
  <c r="AE59"/>
  <c r="AD59"/>
  <c r="Z59"/>
  <c r="Y59"/>
  <c r="U59"/>
  <c r="T59"/>
  <c r="P59"/>
  <c r="O59"/>
  <c r="K59"/>
  <c r="J59"/>
  <c r="F59"/>
  <c r="E59"/>
  <c r="B59"/>
  <c r="FE58"/>
  <c r="FD58"/>
  <c r="EZ58"/>
  <c r="EY58"/>
  <c r="EU58"/>
  <c r="ET58"/>
  <c r="EP58"/>
  <c r="EO58"/>
  <c r="EK58"/>
  <c r="EJ58"/>
  <c r="EF58"/>
  <c r="EE58"/>
  <c r="EA58"/>
  <c r="DZ58"/>
  <c r="DV58"/>
  <c r="DU58"/>
  <c r="DQ58"/>
  <c r="DP58"/>
  <c r="DL58"/>
  <c r="DK58"/>
  <c r="DG58"/>
  <c r="DF58"/>
  <c r="DB58"/>
  <c r="DA58"/>
  <c r="CW58"/>
  <c r="CV58"/>
  <c r="CR58"/>
  <c r="CQ58"/>
  <c r="CM58"/>
  <c r="CL58"/>
  <c r="CH58"/>
  <c r="CG58"/>
  <c r="CC58"/>
  <c r="CB58"/>
  <c r="BX58"/>
  <c r="BW58"/>
  <c r="BS58"/>
  <c r="BR58"/>
  <c r="BN58"/>
  <c r="BM58"/>
  <c r="BI58"/>
  <c r="BH58"/>
  <c r="BD58"/>
  <c r="BC58"/>
  <c r="AY58"/>
  <c r="AX58"/>
  <c r="AT58"/>
  <c r="AS58"/>
  <c r="AO58"/>
  <c r="AN58"/>
  <c r="AJ58"/>
  <c r="AI58"/>
  <c r="AE58"/>
  <c r="AD58"/>
  <c r="Z58"/>
  <c r="Y58"/>
  <c r="U58"/>
  <c r="T58"/>
  <c r="P58"/>
  <c r="O58"/>
  <c r="K58"/>
  <c r="J58"/>
  <c r="F58"/>
  <c r="E58"/>
  <c r="B58"/>
  <c r="FE57"/>
  <c r="FD57"/>
  <c r="EZ57"/>
  <c r="EY57"/>
  <c r="EU57"/>
  <c r="ET57"/>
  <c r="EP57"/>
  <c r="EO57"/>
  <c r="EK57"/>
  <c r="EJ57"/>
  <c r="EF57"/>
  <c r="EE57"/>
  <c r="EA57"/>
  <c r="DZ57"/>
  <c r="DV57"/>
  <c r="DU57"/>
  <c r="DQ57"/>
  <c r="DP57"/>
  <c r="DL57"/>
  <c r="DK57"/>
  <c r="DG57"/>
  <c r="DF57"/>
  <c r="DB57"/>
  <c r="DA57"/>
  <c r="CW57"/>
  <c r="CV57"/>
  <c r="CR57"/>
  <c r="CQ57"/>
  <c r="CM57"/>
  <c r="CL57"/>
  <c r="CH57"/>
  <c r="CG57"/>
  <c r="CC57"/>
  <c r="CB57"/>
  <c r="BX57"/>
  <c r="BW57"/>
  <c r="BS57"/>
  <c r="BR57"/>
  <c r="BN57"/>
  <c r="BM57"/>
  <c r="BI57"/>
  <c r="BH57"/>
  <c r="BD57"/>
  <c r="BC57"/>
  <c r="AY57"/>
  <c r="AX57"/>
  <c r="AT57"/>
  <c r="AS57"/>
  <c r="AO57"/>
  <c r="AN57"/>
  <c r="AJ57"/>
  <c r="AI57"/>
  <c r="AE57"/>
  <c r="AD57"/>
  <c r="Z57"/>
  <c r="Y57"/>
  <c r="U57"/>
  <c r="T57"/>
  <c r="P57"/>
  <c r="O57"/>
  <c r="K57"/>
  <c r="J57"/>
  <c r="F57"/>
  <c r="E57"/>
  <c r="B57"/>
  <c r="FE56"/>
  <c r="FD56"/>
  <c r="EZ56"/>
  <c r="EY56"/>
  <c r="EU56"/>
  <c r="ET56"/>
  <c r="EP56"/>
  <c r="EO56"/>
  <c r="EK56"/>
  <c r="EJ56"/>
  <c r="EF56"/>
  <c r="EE56"/>
  <c r="EA56"/>
  <c r="DZ56"/>
  <c r="DV56"/>
  <c r="DU56"/>
  <c r="DQ56"/>
  <c r="DP56"/>
  <c r="DL56"/>
  <c r="DK56"/>
  <c r="DG56"/>
  <c r="DF56"/>
  <c r="DB56"/>
  <c r="DA56"/>
  <c r="CW56"/>
  <c r="CV56"/>
  <c r="CR56"/>
  <c r="CQ56"/>
  <c r="CM56"/>
  <c r="CL56"/>
  <c r="CH56"/>
  <c r="CG56"/>
  <c r="CC56"/>
  <c r="CB56"/>
  <c r="BX56"/>
  <c r="BW56"/>
  <c r="BS56"/>
  <c r="BR56"/>
  <c r="BN56"/>
  <c r="BM56"/>
  <c r="BI56"/>
  <c r="BH56"/>
  <c r="BD56"/>
  <c r="BC56"/>
  <c r="AY56"/>
  <c r="AX56"/>
  <c r="AT56"/>
  <c r="AS56"/>
  <c r="AO56"/>
  <c r="AN56"/>
  <c r="AJ56"/>
  <c r="AI56"/>
  <c r="AE56"/>
  <c r="AD56"/>
  <c r="Z56"/>
  <c r="Y56"/>
  <c r="U56"/>
  <c r="T56"/>
  <c r="P56"/>
  <c r="O56"/>
  <c r="K56"/>
  <c r="J56"/>
  <c r="F56"/>
  <c r="E56"/>
  <c r="B56"/>
  <c r="FE55"/>
  <c r="FD55"/>
  <c r="EZ55"/>
  <c r="EY55"/>
  <c r="EU55"/>
  <c r="ET55"/>
  <c r="EP55"/>
  <c r="EO55"/>
  <c r="EK55"/>
  <c r="EJ55"/>
  <c r="EF55"/>
  <c r="EE55"/>
  <c r="EA55"/>
  <c r="DZ55"/>
  <c r="DV55"/>
  <c r="DU55"/>
  <c r="DQ55"/>
  <c r="DP55"/>
  <c r="DL55"/>
  <c r="DK55"/>
  <c r="DG55"/>
  <c r="DF55"/>
  <c r="DB55"/>
  <c r="DA55"/>
  <c r="CW55"/>
  <c r="CV55"/>
  <c r="CR55"/>
  <c r="CQ55"/>
  <c r="CM55"/>
  <c r="CL55"/>
  <c r="CH55"/>
  <c r="CG55"/>
  <c r="CC55"/>
  <c r="CB55"/>
  <c r="BX55"/>
  <c r="BW55"/>
  <c r="BS55"/>
  <c r="BR55"/>
  <c r="BN55"/>
  <c r="BM55"/>
  <c r="BI55"/>
  <c r="BH55"/>
  <c r="BD55"/>
  <c r="BC55"/>
  <c r="AY55"/>
  <c r="AX55"/>
  <c r="AT55"/>
  <c r="AS55"/>
  <c r="AO55"/>
  <c r="AN55"/>
  <c r="AJ55"/>
  <c r="AI55"/>
  <c r="AE55"/>
  <c r="AD55"/>
  <c r="Z55"/>
  <c r="Y55"/>
  <c r="U55"/>
  <c r="T55"/>
  <c r="P55"/>
  <c r="O55"/>
  <c r="K55"/>
  <c r="J55"/>
  <c r="F55"/>
  <c r="E55"/>
  <c r="B55"/>
  <c r="FE54"/>
  <c r="FD54"/>
  <c r="EZ54"/>
  <c r="EY54"/>
  <c r="EU54"/>
  <c r="ET54"/>
  <c r="EP54"/>
  <c r="EO54"/>
  <c r="EK54"/>
  <c r="EJ54"/>
  <c r="EF54"/>
  <c r="EE54"/>
  <c r="EA54"/>
  <c r="DZ54"/>
  <c r="DV54"/>
  <c r="DU54"/>
  <c r="DQ54"/>
  <c r="DP54"/>
  <c r="DL54"/>
  <c r="DK54"/>
  <c r="DG54"/>
  <c r="DF54"/>
  <c r="DB54"/>
  <c r="DA54"/>
  <c r="CW54"/>
  <c r="CV54"/>
  <c r="CR54"/>
  <c r="CQ54"/>
  <c r="CM54"/>
  <c r="CL54"/>
  <c r="CH54"/>
  <c r="CG54"/>
  <c r="CC54"/>
  <c r="CB54"/>
  <c r="BX54"/>
  <c r="BW54"/>
  <c r="BS54"/>
  <c r="BR54"/>
  <c r="BN54"/>
  <c r="BM54"/>
  <c r="BI54"/>
  <c r="BH54"/>
  <c r="BD54"/>
  <c r="BC54"/>
  <c r="AY54"/>
  <c r="AX54"/>
  <c r="AT54"/>
  <c r="AS54"/>
  <c r="AO54"/>
  <c r="AN54"/>
  <c r="AJ54"/>
  <c r="AI54"/>
  <c r="AE54"/>
  <c r="AD54"/>
  <c r="Z54"/>
  <c r="Y54"/>
  <c r="U54"/>
  <c r="T54"/>
  <c r="P54"/>
  <c r="O54"/>
  <c r="K54"/>
  <c r="J54"/>
  <c r="F54"/>
  <c r="E54"/>
  <c r="B54"/>
  <c r="FE53"/>
  <c r="FD53"/>
  <c r="EZ53"/>
  <c r="EY53"/>
  <c r="EU53"/>
  <c r="ET53"/>
  <c r="EP53"/>
  <c r="EO53"/>
  <c r="EK53"/>
  <c r="EJ53"/>
  <c r="EF53"/>
  <c r="EE53"/>
  <c r="EA53"/>
  <c r="DZ53"/>
  <c r="DV53"/>
  <c r="DU53"/>
  <c r="DQ53"/>
  <c r="DP53"/>
  <c r="DL53"/>
  <c r="DK53"/>
  <c r="DG53"/>
  <c r="DF53"/>
  <c r="DB53"/>
  <c r="DA53"/>
  <c r="CW53"/>
  <c r="CV53"/>
  <c r="CR53"/>
  <c r="CQ53"/>
  <c r="CM53"/>
  <c r="CL53"/>
  <c r="CH53"/>
  <c r="CG53"/>
  <c r="CC53"/>
  <c r="CB53"/>
  <c r="BX53"/>
  <c r="BW53"/>
  <c r="BS53"/>
  <c r="BR53"/>
  <c r="BN53"/>
  <c r="BM53"/>
  <c r="BI53"/>
  <c r="BH53"/>
  <c r="BD53"/>
  <c r="BC53"/>
  <c r="AY53"/>
  <c r="AX53"/>
  <c r="AT53"/>
  <c r="AS53"/>
  <c r="AO53"/>
  <c r="AN53"/>
  <c r="AJ53"/>
  <c r="AI53"/>
  <c r="AE53"/>
  <c r="AD53"/>
  <c r="Z53"/>
  <c r="Y53"/>
  <c r="U53"/>
  <c r="T53"/>
  <c r="P53"/>
  <c r="O53"/>
  <c r="K53"/>
  <c r="J53"/>
  <c r="F53"/>
  <c r="E53"/>
  <c r="B53"/>
  <c r="FE52"/>
  <c r="FD52"/>
  <c r="EZ52"/>
  <c r="EY52"/>
  <c r="EU52"/>
  <c r="ET52"/>
  <c r="EP52"/>
  <c r="EO52"/>
  <c r="EK52"/>
  <c r="EJ52"/>
  <c r="EF52"/>
  <c r="EE52"/>
  <c r="EA52"/>
  <c r="DZ52"/>
  <c r="DV52"/>
  <c r="DU52"/>
  <c r="DQ52"/>
  <c r="DP52"/>
  <c r="DL52"/>
  <c r="DK52"/>
  <c r="DG52"/>
  <c r="DF52"/>
  <c r="DB52"/>
  <c r="DA52"/>
  <c r="CW52"/>
  <c r="CV52"/>
  <c r="CR52"/>
  <c r="CQ52"/>
  <c r="CM52"/>
  <c r="CL52"/>
  <c r="CH52"/>
  <c r="CG52"/>
  <c r="CC52"/>
  <c r="CB52"/>
  <c r="BX52"/>
  <c r="BW52"/>
  <c r="BS52"/>
  <c r="BR52"/>
  <c r="BN52"/>
  <c r="BM52"/>
  <c r="BI52"/>
  <c r="BH52"/>
  <c r="BD52"/>
  <c r="BC52"/>
  <c r="AY52"/>
  <c r="AX52"/>
  <c r="AT52"/>
  <c r="AS52"/>
  <c r="AO52"/>
  <c r="AN52"/>
  <c r="AJ52"/>
  <c r="AI52"/>
  <c r="AE52"/>
  <c r="AD52"/>
  <c r="Z52"/>
  <c r="Y52"/>
  <c r="U52"/>
  <c r="T52"/>
  <c r="P52"/>
  <c r="O52"/>
  <c r="K52"/>
  <c r="J52"/>
  <c r="F52"/>
  <c r="E52"/>
  <c r="B52"/>
  <c r="FE51"/>
  <c r="FD51"/>
  <c r="EZ51"/>
  <c r="EY51"/>
  <c r="EU51"/>
  <c r="ET51"/>
  <c r="EP51"/>
  <c r="EO51"/>
  <c r="EK51"/>
  <c r="EJ51"/>
  <c r="EF51"/>
  <c r="EE51"/>
  <c r="EA51"/>
  <c r="DZ51"/>
  <c r="DV51"/>
  <c r="DU51"/>
  <c r="DQ51"/>
  <c r="DP51"/>
  <c r="DL51"/>
  <c r="DK51"/>
  <c r="DG51"/>
  <c r="DF51"/>
  <c r="DB51"/>
  <c r="DA51"/>
  <c r="CW51"/>
  <c r="CV51"/>
  <c r="CR51"/>
  <c r="CQ51"/>
  <c r="CM51"/>
  <c r="CL51"/>
  <c r="CH51"/>
  <c r="CG51"/>
  <c r="CC51"/>
  <c r="CB51"/>
  <c r="BX51"/>
  <c r="BW51"/>
  <c r="BS51"/>
  <c r="BR51"/>
  <c r="BN51"/>
  <c r="BM51"/>
  <c r="BI51"/>
  <c r="BH51"/>
  <c r="BD51"/>
  <c r="BC51"/>
  <c r="AY51"/>
  <c r="AX51"/>
  <c r="AT51"/>
  <c r="AS51"/>
  <c r="AO51"/>
  <c r="AN51"/>
  <c r="AJ51"/>
  <c r="AI51"/>
  <c r="AE51"/>
  <c r="AD51"/>
  <c r="Z51"/>
  <c r="Y51"/>
  <c r="U51"/>
  <c r="T51"/>
  <c r="P51"/>
  <c r="O51"/>
  <c r="K51"/>
  <c r="J51"/>
  <c r="F51"/>
  <c r="E51"/>
  <c r="B51"/>
  <c r="FE50"/>
  <c r="FD50"/>
  <c r="EZ50"/>
  <c r="EY50"/>
  <c r="EU50"/>
  <c r="ET50"/>
  <c r="EP50"/>
  <c r="EO50"/>
  <c r="EK50"/>
  <c r="EJ50"/>
  <c r="EF50"/>
  <c r="EE50"/>
  <c r="EA50"/>
  <c r="DZ50"/>
  <c r="DV50"/>
  <c r="DU50"/>
  <c r="DQ50"/>
  <c r="DP50"/>
  <c r="DL50"/>
  <c r="DK50"/>
  <c r="DG50"/>
  <c r="DF50"/>
  <c r="DB50"/>
  <c r="DA50"/>
  <c r="CW50"/>
  <c r="CV50"/>
  <c r="CR50"/>
  <c r="CQ50"/>
  <c r="CM50"/>
  <c r="CL50"/>
  <c r="CH50"/>
  <c r="CG50"/>
  <c r="CC50"/>
  <c r="CB50"/>
  <c r="BX50"/>
  <c r="BW50"/>
  <c r="BS50"/>
  <c r="BR50"/>
  <c r="BN50"/>
  <c r="BM50"/>
  <c r="BI50"/>
  <c r="BH50"/>
  <c r="BD50"/>
  <c r="BC50"/>
  <c r="AY50"/>
  <c r="AX50"/>
  <c r="AT50"/>
  <c r="AS50"/>
  <c r="AO50"/>
  <c r="AN50"/>
  <c r="AJ50"/>
  <c r="AI50"/>
  <c r="AE50"/>
  <c r="AD50"/>
  <c r="Z50"/>
  <c r="Y50"/>
  <c r="U50"/>
  <c r="T50"/>
  <c r="P50"/>
  <c r="O50"/>
  <c r="K50"/>
  <c r="J50"/>
  <c r="F50"/>
  <c r="E50"/>
  <c r="B50"/>
  <c r="FE49"/>
  <c r="FD49"/>
  <c r="FA49"/>
  <c r="EZ49"/>
  <c r="EY49"/>
  <c r="EV49"/>
  <c r="EU49"/>
  <c r="ET49"/>
  <c r="EQ49"/>
  <c r="EP49"/>
  <c r="EO49"/>
  <c r="EL49"/>
  <c r="EK49"/>
  <c r="EJ49"/>
  <c r="EG49"/>
  <c r="EF49"/>
  <c r="EE49"/>
  <c r="EB49"/>
  <c r="EA49"/>
  <c r="DZ49"/>
  <c r="DW49"/>
  <c r="DV49"/>
  <c r="DU49"/>
  <c r="DR49"/>
  <c r="DQ49"/>
  <c r="DP49"/>
  <c r="DM49"/>
  <c r="DL49"/>
  <c r="DK49"/>
  <c r="DH49"/>
  <c r="DG49"/>
  <c r="DF49"/>
  <c r="DC49"/>
  <c r="DB49"/>
  <c r="DA49"/>
  <c r="CX49"/>
  <c r="CW49"/>
  <c r="CV49"/>
  <c r="CS49"/>
  <c r="CR49"/>
  <c r="CQ49"/>
  <c r="CN49"/>
  <c r="CM49"/>
  <c r="CL49"/>
  <c r="CI49"/>
  <c r="CH49"/>
  <c r="CG49"/>
  <c r="CD49"/>
  <c r="CC49"/>
  <c r="CB49"/>
  <c r="BY49"/>
  <c r="BX49"/>
  <c r="BW49"/>
  <c r="BT49"/>
  <c r="BS49"/>
  <c r="BR49"/>
  <c r="BO49"/>
  <c r="BN49"/>
  <c r="BM49"/>
  <c r="BJ49"/>
  <c r="BI49"/>
  <c r="BH49"/>
  <c r="BE49"/>
  <c r="BD49"/>
  <c r="BC49"/>
  <c r="AZ49"/>
  <c r="AY49"/>
  <c r="AX49"/>
  <c r="AU49"/>
  <c r="AT49"/>
  <c r="AS49"/>
  <c r="AP49"/>
  <c r="AO49"/>
  <c r="AN49"/>
  <c r="AK49"/>
  <c r="AJ49"/>
  <c r="AI49"/>
  <c r="AF49"/>
  <c r="AE49"/>
  <c r="AD49"/>
  <c r="AA49"/>
  <c r="Z49"/>
  <c r="Y49"/>
  <c r="V49"/>
  <c r="U49"/>
  <c r="T49"/>
  <c r="Q49"/>
  <c r="P49"/>
  <c r="O49"/>
  <c r="L49"/>
  <c r="K49"/>
  <c r="J49"/>
  <c r="G49"/>
  <c r="F49"/>
  <c r="E49"/>
  <c r="B49"/>
  <c r="B48"/>
  <c r="FE47"/>
  <c r="FD47"/>
  <c r="EZ47"/>
  <c r="EY47"/>
  <c r="EU47"/>
  <c r="ET47"/>
  <c r="EP47"/>
  <c r="EO47"/>
  <c r="EK47"/>
  <c r="EJ47"/>
  <c r="EF47"/>
  <c r="EE47"/>
  <c r="EA47"/>
  <c r="DZ47"/>
  <c r="DV47"/>
  <c r="DU47"/>
  <c r="DQ47"/>
  <c r="DP47"/>
  <c r="DL47"/>
  <c r="DK47"/>
  <c r="DG47"/>
  <c r="DF47"/>
  <c r="DB47"/>
  <c r="DA47"/>
  <c r="CW47"/>
  <c r="CV47"/>
  <c r="CR47"/>
  <c r="CQ47"/>
  <c r="CM47"/>
  <c r="CL47"/>
  <c r="CH47"/>
  <c r="CG47"/>
  <c r="CC47"/>
  <c r="CB47"/>
  <c r="BX47"/>
  <c r="BW47"/>
  <c r="BS47"/>
  <c r="BR47"/>
  <c r="BN47"/>
  <c r="BM47"/>
  <c r="BI47"/>
  <c r="BH47"/>
  <c r="BD47"/>
  <c r="BC47"/>
  <c r="AY47"/>
  <c r="AX47"/>
  <c r="AT47"/>
  <c r="AS47"/>
  <c r="AO47"/>
  <c r="AN47"/>
  <c r="AJ47"/>
  <c r="AI47"/>
  <c r="AE47"/>
  <c r="AD47"/>
  <c r="Z47"/>
  <c r="Y47"/>
  <c r="U47"/>
  <c r="T47"/>
  <c r="P47"/>
  <c r="O47"/>
  <c r="K47"/>
  <c r="J47"/>
  <c r="F47"/>
  <c r="E47"/>
  <c r="B47"/>
  <c r="FE46"/>
  <c r="FD46"/>
  <c r="EZ46"/>
  <c r="EY46"/>
  <c r="EU46"/>
  <c r="ET46"/>
  <c r="EP46"/>
  <c r="EO46"/>
  <c r="EK46"/>
  <c r="EJ46"/>
  <c r="EF46"/>
  <c r="EE46"/>
  <c r="EA46"/>
  <c r="DZ46"/>
  <c r="DV46"/>
  <c r="DU46"/>
  <c r="DQ46"/>
  <c r="DP46"/>
  <c r="DL46"/>
  <c r="DK46"/>
  <c r="DG46"/>
  <c r="DF46"/>
  <c r="DB46"/>
  <c r="DA46"/>
  <c r="CW46"/>
  <c r="CV46"/>
  <c r="CR46"/>
  <c r="CQ46"/>
  <c r="CM46"/>
  <c r="CL46"/>
  <c r="CH46"/>
  <c r="CG46"/>
  <c r="CC46"/>
  <c r="CB46"/>
  <c r="BX46"/>
  <c r="BW46"/>
  <c r="BS46"/>
  <c r="BR46"/>
  <c r="BN46"/>
  <c r="BM46"/>
  <c r="BI46"/>
  <c r="BH46"/>
  <c r="BD46"/>
  <c r="BC46"/>
  <c r="AY46"/>
  <c r="AX46"/>
  <c r="AT46"/>
  <c r="AS46"/>
  <c r="AO46"/>
  <c r="AN46"/>
  <c r="AJ46"/>
  <c r="AI46"/>
  <c r="AE46"/>
  <c r="AD46"/>
  <c r="Z46"/>
  <c r="Y46"/>
  <c r="U46"/>
  <c r="T46"/>
  <c r="P46"/>
  <c r="O46"/>
  <c r="K46"/>
  <c r="J46"/>
  <c r="F46"/>
  <c r="E46"/>
  <c r="B46"/>
  <c r="FE45"/>
  <c r="FD45"/>
  <c r="EZ45"/>
  <c r="EY45"/>
  <c r="EU45"/>
  <c r="ET45"/>
  <c r="EP45"/>
  <c r="EO45"/>
  <c r="EK45"/>
  <c r="EJ45"/>
  <c r="EF45"/>
  <c r="EE45"/>
  <c r="EA45"/>
  <c r="DZ45"/>
  <c r="DV45"/>
  <c r="DU45"/>
  <c r="DQ45"/>
  <c r="DP45"/>
  <c r="DL45"/>
  <c r="DK45"/>
  <c r="DG45"/>
  <c r="DF45"/>
  <c r="DB45"/>
  <c r="DA45"/>
  <c r="CW45"/>
  <c r="CV45"/>
  <c r="CR45"/>
  <c r="CQ45"/>
  <c r="CM45"/>
  <c r="CL45"/>
  <c r="CH45"/>
  <c r="CG45"/>
  <c r="CC45"/>
  <c r="CB45"/>
  <c r="BX45"/>
  <c r="BW45"/>
  <c r="BS45"/>
  <c r="BR45"/>
  <c r="BN45"/>
  <c r="BM45"/>
  <c r="BI45"/>
  <c r="BH45"/>
  <c r="BD45"/>
  <c r="BC45"/>
  <c r="AY45"/>
  <c r="AX45"/>
  <c r="AT45"/>
  <c r="AS45"/>
  <c r="AO45"/>
  <c r="AN45"/>
  <c r="AJ45"/>
  <c r="AI45"/>
  <c r="AE45"/>
  <c r="AD45"/>
  <c r="Z45"/>
  <c r="Y45"/>
  <c r="U45"/>
  <c r="T45"/>
  <c r="P45"/>
  <c r="O45"/>
  <c r="K45"/>
  <c r="J45"/>
  <c r="F45"/>
  <c r="E45"/>
  <c r="B45"/>
  <c r="FE44"/>
  <c r="FD44"/>
  <c r="EZ44"/>
  <c r="EY44"/>
  <c r="EU44"/>
  <c r="ET44"/>
  <c r="EP44"/>
  <c r="EO44"/>
  <c r="EK44"/>
  <c r="EJ44"/>
  <c r="EF44"/>
  <c r="EE44"/>
  <c r="EA44"/>
  <c r="DZ44"/>
  <c r="DV44"/>
  <c r="DU44"/>
  <c r="DQ44"/>
  <c r="DP44"/>
  <c r="DL44"/>
  <c r="DK44"/>
  <c r="DG44"/>
  <c r="DF44"/>
  <c r="DB44"/>
  <c r="DA44"/>
  <c r="CW44"/>
  <c r="CV44"/>
  <c r="CR44"/>
  <c r="CQ44"/>
  <c r="CM44"/>
  <c r="CL44"/>
  <c r="CH44"/>
  <c r="CG44"/>
  <c r="CC44"/>
  <c r="CB44"/>
  <c r="BX44"/>
  <c r="BW44"/>
  <c r="BS44"/>
  <c r="BR44"/>
  <c r="BN44"/>
  <c r="BM44"/>
  <c r="BI44"/>
  <c r="BH44"/>
  <c r="BD44"/>
  <c r="BC44"/>
  <c r="AY44"/>
  <c r="AX44"/>
  <c r="AT44"/>
  <c r="AS44"/>
  <c r="AO44"/>
  <c r="AN44"/>
  <c r="AJ44"/>
  <c r="AI44"/>
  <c r="AE44"/>
  <c r="AD44"/>
  <c r="Z44"/>
  <c r="Y44"/>
  <c r="U44"/>
  <c r="T44"/>
  <c r="P44"/>
  <c r="O44"/>
  <c r="K44"/>
  <c r="J44"/>
  <c r="F44"/>
  <c r="E44"/>
  <c r="B44"/>
  <c r="FE43"/>
  <c r="FD43"/>
  <c r="EZ43"/>
  <c r="EY43"/>
  <c r="EU43"/>
  <c r="ET43"/>
  <c r="EP43"/>
  <c r="EO43"/>
  <c r="EK43"/>
  <c r="EJ43"/>
  <c r="EF43"/>
  <c r="EE43"/>
  <c r="EA43"/>
  <c r="DZ43"/>
  <c r="DV43"/>
  <c r="DU43"/>
  <c r="DQ43"/>
  <c r="DP43"/>
  <c r="DL43"/>
  <c r="DK43"/>
  <c r="DG43"/>
  <c r="DF43"/>
  <c r="DB43"/>
  <c r="DA43"/>
  <c r="CW43"/>
  <c r="CV43"/>
  <c r="CR43"/>
  <c r="CQ43"/>
  <c r="CM43"/>
  <c r="CL43"/>
  <c r="CH43"/>
  <c r="CG43"/>
  <c r="CC43"/>
  <c r="CB43"/>
  <c r="BX43"/>
  <c r="BW43"/>
  <c r="BS43"/>
  <c r="BR43"/>
  <c r="BN43"/>
  <c r="BM43"/>
  <c r="BI43"/>
  <c r="BH43"/>
  <c r="BD43"/>
  <c r="BC43"/>
  <c r="AY43"/>
  <c r="AX43"/>
  <c r="AT43"/>
  <c r="AS43"/>
  <c r="AO43"/>
  <c r="AN43"/>
  <c r="AJ43"/>
  <c r="AI43"/>
  <c r="AE43"/>
  <c r="AD43"/>
  <c r="Z43"/>
  <c r="Y43"/>
  <c r="U43"/>
  <c r="T43"/>
  <c r="P43"/>
  <c r="O43"/>
  <c r="K43"/>
  <c r="J43"/>
  <c r="F43"/>
  <c r="E43"/>
  <c r="B43"/>
  <c r="FE42"/>
  <c r="FD42"/>
  <c r="EZ42"/>
  <c r="EY42"/>
  <c r="EU42"/>
  <c r="ET42"/>
  <c r="EP42"/>
  <c r="EO42"/>
  <c r="EK42"/>
  <c r="EJ42"/>
  <c r="EF42"/>
  <c r="EE42"/>
  <c r="EA42"/>
  <c r="DZ42"/>
  <c r="DV42"/>
  <c r="DU42"/>
  <c r="DQ42"/>
  <c r="DP42"/>
  <c r="DL42"/>
  <c r="DK42"/>
  <c r="DG42"/>
  <c r="DF42"/>
  <c r="DB42"/>
  <c r="DA42"/>
  <c r="CW42"/>
  <c r="CV42"/>
  <c r="CR42"/>
  <c r="CQ42"/>
  <c r="CM42"/>
  <c r="CL42"/>
  <c r="CH42"/>
  <c r="CG42"/>
  <c r="CC42"/>
  <c r="CB42"/>
  <c r="BX42"/>
  <c r="BW42"/>
  <c r="BS42"/>
  <c r="BR42"/>
  <c r="BN42"/>
  <c r="BM42"/>
  <c r="BI42"/>
  <c r="BH42"/>
  <c r="BD42"/>
  <c r="BC42"/>
  <c r="AY42"/>
  <c r="AX42"/>
  <c r="AT42"/>
  <c r="AS42"/>
  <c r="AO42"/>
  <c r="AN42"/>
  <c r="AJ42"/>
  <c r="AI42"/>
  <c r="AE42"/>
  <c r="AD42"/>
  <c r="Z42"/>
  <c r="Y42"/>
  <c r="U42"/>
  <c r="T42"/>
  <c r="P42"/>
  <c r="O42"/>
  <c r="K42"/>
  <c r="J42"/>
  <c r="F42"/>
  <c r="E42"/>
  <c r="B42"/>
  <c r="FE41"/>
  <c r="FD41"/>
  <c r="EZ41"/>
  <c r="EY41"/>
  <c r="EU41"/>
  <c r="ET41"/>
  <c r="EP41"/>
  <c r="EO41"/>
  <c r="EK41"/>
  <c r="EJ41"/>
  <c r="EF41"/>
  <c r="EE41"/>
  <c r="EA41"/>
  <c r="DZ41"/>
  <c r="DV41"/>
  <c r="DU41"/>
  <c r="DQ41"/>
  <c r="DP41"/>
  <c r="DL41"/>
  <c r="DK41"/>
  <c r="DG41"/>
  <c r="DF41"/>
  <c r="DB41"/>
  <c r="DA41"/>
  <c r="CW41"/>
  <c r="CV41"/>
  <c r="CR41"/>
  <c r="CQ41"/>
  <c r="CM41"/>
  <c r="CL41"/>
  <c r="CH41"/>
  <c r="CG41"/>
  <c r="CC41"/>
  <c r="CB41"/>
  <c r="BX41"/>
  <c r="BW41"/>
  <c r="BS41"/>
  <c r="BR41"/>
  <c r="BN41"/>
  <c r="BM41"/>
  <c r="BI41"/>
  <c r="BH41"/>
  <c r="BD41"/>
  <c r="BC41"/>
  <c r="AY41"/>
  <c r="AX41"/>
  <c r="AT41"/>
  <c r="AS41"/>
  <c r="AO41"/>
  <c r="AN41"/>
  <c r="AJ41"/>
  <c r="AI41"/>
  <c r="AE41"/>
  <c r="AD41"/>
  <c r="Z41"/>
  <c r="Y41"/>
  <c r="U41"/>
  <c r="T41"/>
  <c r="P41"/>
  <c r="O41"/>
  <c r="K41"/>
  <c r="J41"/>
  <c r="F41"/>
  <c r="E41"/>
  <c r="B41"/>
  <c r="FE40"/>
  <c r="FD40"/>
  <c r="EZ40"/>
  <c r="EY40"/>
  <c r="EU40"/>
  <c r="ET40"/>
  <c r="EP40"/>
  <c r="EO40"/>
  <c r="EK40"/>
  <c r="EJ40"/>
  <c r="EF40"/>
  <c r="EE40"/>
  <c r="EA40"/>
  <c r="DZ40"/>
  <c r="DV40"/>
  <c r="DU40"/>
  <c r="DQ40"/>
  <c r="DP40"/>
  <c r="DL40"/>
  <c r="DK40"/>
  <c r="DG40"/>
  <c r="DF40"/>
  <c r="DB40"/>
  <c r="DA40"/>
  <c r="CW40"/>
  <c r="CV40"/>
  <c r="CR40"/>
  <c r="CQ40"/>
  <c r="CM40"/>
  <c r="CL40"/>
  <c r="CH40"/>
  <c r="CG40"/>
  <c r="CC40"/>
  <c r="CB40"/>
  <c r="BX40"/>
  <c r="BW40"/>
  <c r="BS40"/>
  <c r="BR40"/>
  <c r="BN40"/>
  <c r="BM40"/>
  <c r="BI40"/>
  <c r="BH40"/>
  <c r="BD40"/>
  <c r="BC40"/>
  <c r="AY40"/>
  <c r="AX40"/>
  <c r="AT40"/>
  <c r="AS40"/>
  <c r="AO40"/>
  <c r="AN40"/>
  <c r="AJ40"/>
  <c r="AI40"/>
  <c r="AE40"/>
  <c r="AD40"/>
  <c r="Z40"/>
  <c r="Y40"/>
  <c r="U40"/>
  <c r="T40"/>
  <c r="P40"/>
  <c r="O40"/>
  <c r="K40"/>
  <c r="J40"/>
  <c r="F40"/>
  <c r="E40"/>
  <c r="B40"/>
  <c r="FE39"/>
  <c r="FD39"/>
  <c r="EZ39"/>
  <c r="EY39"/>
  <c r="EU39"/>
  <c r="ET39"/>
  <c r="EP39"/>
  <c r="EO39"/>
  <c r="EK39"/>
  <c r="EJ39"/>
  <c r="EF39"/>
  <c r="EE39"/>
  <c r="EA39"/>
  <c r="DZ39"/>
  <c r="DV39"/>
  <c r="DU39"/>
  <c r="DQ39"/>
  <c r="DP39"/>
  <c r="DL39"/>
  <c r="DK39"/>
  <c r="DG39"/>
  <c r="DF39"/>
  <c r="DB39"/>
  <c r="DA39"/>
  <c r="CW39"/>
  <c r="CV39"/>
  <c r="CR39"/>
  <c r="CQ39"/>
  <c r="CM39"/>
  <c r="CL39"/>
  <c r="CH39"/>
  <c r="CG39"/>
  <c r="CC39"/>
  <c r="CB39"/>
  <c r="BX39"/>
  <c r="BW39"/>
  <c r="BS39"/>
  <c r="BR39"/>
  <c r="BN39"/>
  <c r="BM39"/>
  <c r="BI39"/>
  <c r="BH39"/>
  <c r="BD39"/>
  <c r="BC39"/>
  <c r="AY39"/>
  <c r="AX39"/>
  <c r="AT39"/>
  <c r="AS39"/>
  <c r="AO39"/>
  <c r="AN39"/>
  <c r="AJ39"/>
  <c r="AI39"/>
  <c r="AE39"/>
  <c r="AD39"/>
  <c r="Z39"/>
  <c r="Y39"/>
  <c r="U39"/>
  <c r="T39"/>
  <c r="P39"/>
  <c r="O39"/>
  <c r="K39"/>
  <c r="J39"/>
  <c r="F39"/>
  <c r="E39"/>
  <c r="B39"/>
  <c r="FE38"/>
  <c r="FD38"/>
  <c r="EZ38"/>
  <c r="EY38"/>
  <c r="EU38"/>
  <c r="ET38"/>
  <c r="EP38"/>
  <c r="EO38"/>
  <c r="EK38"/>
  <c r="EJ38"/>
  <c r="EF38"/>
  <c r="EE38"/>
  <c r="EA38"/>
  <c r="DZ38"/>
  <c r="DV38"/>
  <c r="DU38"/>
  <c r="DQ38"/>
  <c r="DP38"/>
  <c r="DL38"/>
  <c r="DK38"/>
  <c r="DG38"/>
  <c r="DF38"/>
  <c r="DB38"/>
  <c r="DA38"/>
  <c r="CW38"/>
  <c r="CV38"/>
  <c r="CR38"/>
  <c r="CQ38"/>
  <c r="CM38"/>
  <c r="CL38"/>
  <c r="CH38"/>
  <c r="CG38"/>
  <c r="CC38"/>
  <c r="CB38"/>
  <c r="BX38"/>
  <c r="BW38"/>
  <c r="BS38"/>
  <c r="BR38"/>
  <c r="BN38"/>
  <c r="BM38"/>
  <c r="BI38"/>
  <c r="BH38"/>
  <c r="BD38"/>
  <c r="BC38"/>
  <c r="AY38"/>
  <c r="AX38"/>
  <c r="AT38"/>
  <c r="AS38"/>
  <c r="AO38"/>
  <c r="AN38"/>
  <c r="AJ38"/>
  <c r="AI38"/>
  <c r="AE38"/>
  <c r="AD38"/>
  <c r="Z38"/>
  <c r="Y38"/>
  <c r="U38"/>
  <c r="T38"/>
  <c r="P38"/>
  <c r="O38"/>
  <c r="K38"/>
  <c r="J38"/>
  <c r="F38"/>
  <c r="E38"/>
  <c r="B38"/>
  <c r="FE37"/>
  <c r="FD37"/>
  <c r="FA37"/>
  <c r="EZ37"/>
  <c r="EY37"/>
  <c r="EV37"/>
  <c r="EU37"/>
  <c r="ET37"/>
  <c r="EQ37"/>
  <c r="EP37"/>
  <c r="EO37"/>
  <c r="EL37"/>
  <c r="EK37"/>
  <c r="EJ37"/>
  <c r="EG37"/>
  <c r="EF37"/>
  <c r="EE37"/>
  <c r="EB37"/>
  <c r="EA37"/>
  <c r="DZ37"/>
  <c r="DW37"/>
  <c r="DV37"/>
  <c r="DU37"/>
  <c r="DR37"/>
  <c r="DQ37"/>
  <c r="DP37"/>
  <c r="DM37"/>
  <c r="DL37"/>
  <c r="DK37"/>
  <c r="DH37"/>
  <c r="DG37"/>
  <c r="DF37"/>
  <c r="DC37"/>
  <c r="DB37"/>
  <c r="DA37"/>
  <c r="CX37"/>
  <c r="CW37"/>
  <c r="CV37"/>
  <c r="CS37"/>
  <c r="CR37"/>
  <c r="CQ37"/>
  <c r="CN37"/>
  <c r="CM37"/>
  <c r="CL37"/>
  <c r="CI37"/>
  <c r="CH37"/>
  <c r="CG37"/>
  <c r="CD37"/>
  <c r="CC37"/>
  <c r="CB37"/>
  <c r="BY37"/>
  <c r="BX37"/>
  <c r="BW37"/>
  <c r="BT37"/>
  <c r="BS37"/>
  <c r="BR37"/>
  <c r="BO37"/>
  <c r="BN37"/>
  <c r="BM37"/>
  <c r="BJ37"/>
  <c r="BI37"/>
  <c r="BH37"/>
  <c r="BE37"/>
  <c r="BD37"/>
  <c r="BC37"/>
  <c r="AZ37"/>
  <c r="AY37"/>
  <c r="AX37"/>
  <c r="AU37"/>
  <c r="AT37"/>
  <c r="AS37"/>
  <c r="AP37"/>
  <c r="AO37"/>
  <c r="AN37"/>
  <c r="AK37"/>
  <c r="AJ37"/>
  <c r="AI37"/>
  <c r="AF37"/>
  <c r="AE37"/>
  <c r="AD37"/>
  <c r="AA37"/>
  <c r="Z37"/>
  <c r="Y37"/>
  <c r="V37"/>
  <c r="U37"/>
  <c r="T37"/>
  <c r="Q37"/>
  <c r="P37"/>
  <c r="O37"/>
  <c r="L37"/>
  <c r="K37"/>
  <c r="J37"/>
  <c r="G37"/>
  <c r="F37"/>
  <c r="E37"/>
  <c r="B37"/>
  <c r="B36"/>
  <c r="FE35"/>
  <c r="FD35"/>
  <c r="EZ35"/>
  <c r="EY35"/>
  <c r="EU35"/>
  <c r="ET35"/>
  <c r="EP35"/>
  <c r="EO35"/>
  <c r="EK35"/>
  <c r="EJ35"/>
  <c r="EF35"/>
  <c r="EE35"/>
  <c r="EA35"/>
  <c r="DZ35"/>
  <c r="DV35"/>
  <c r="DU35"/>
  <c r="DQ35"/>
  <c r="DP35"/>
  <c r="DL35"/>
  <c r="DK35"/>
  <c r="DG35"/>
  <c r="DF35"/>
  <c r="DB35"/>
  <c r="DA35"/>
  <c r="CW35"/>
  <c r="CV35"/>
  <c r="CR35"/>
  <c r="CQ35"/>
  <c r="CM35"/>
  <c r="CL35"/>
  <c r="CH35"/>
  <c r="CG35"/>
  <c r="CC35"/>
  <c r="CB35"/>
  <c r="BX35"/>
  <c r="BW35"/>
  <c r="BS35"/>
  <c r="BR35"/>
  <c r="BN35"/>
  <c r="BM35"/>
  <c r="BI35"/>
  <c r="BH35"/>
  <c r="BD35"/>
  <c r="BC35"/>
  <c r="AY35"/>
  <c r="AX35"/>
  <c r="AT35"/>
  <c r="AS35"/>
  <c r="AO35"/>
  <c r="AN35"/>
  <c r="AJ35"/>
  <c r="AI35"/>
  <c r="AE35"/>
  <c r="AD35"/>
  <c r="Z35"/>
  <c r="Y35"/>
  <c r="U35"/>
  <c r="T35"/>
  <c r="P35"/>
  <c r="O35"/>
  <c r="K35"/>
  <c r="J35"/>
  <c r="F35"/>
  <c r="E35"/>
  <c r="B35"/>
  <c r="FE34"/>
  <c r="FD34"/>
  <c r="EZ34"/>
  <c r="EY34"/>
  <c r="EU34"/>
  <c r="ET34"/>
  <c r="EP34"/>
  <c r="EO34"/>
  <c r="EK34"/>
  <c r="EJ34"/>
  <c r="EF34"/>
  <c r="EE34"/>
  <c r="EA34"/>
  <c r="DZ34"/>
  <c r="DV34"/>
  <c r="DU34"/>
  <c r="DQ34"/>
  <c r="DP34"/>
  <c r="DL34"/>
  <c r="DK34"/>
  <c r="DG34"/>
  <c r="DF34"/>
  <c r="DB34"/>
  <c r="DA34"/>
  <c r="CW34"/>
  <c r="CV34"/>
  <c r="CR34"/>
  <c r="CQ34"/>
  <c r="CM34"/>
  <c r="CL34"/>
  <c r="CH34"/>
  <c r="CG34"/>
  <c r="CC34"/>
  <c r="CB34"/>
  <c r="BX34"/>
  <c r="BW34"/>
  <c r="BS34"/>
  <c r="BR34"/>
  <c r="BN34"/>
  <c r="BM34"/>
  <c r="BI34"/>
  <c r="BH34"/>
  <c r="BD34"/>
  <c r="BC34"/>
  <c r="AY34"/>
  <c r="AX34"/>
  <c r="AT34"/>
  <c r="AS34"/>
  <c r="AO34"/>
  <c r="AN34"/>
  <c r="AJ34"/>
  <c r="AI34"/>
  <c r="AE34"/>
  <c r="AD34"/>
  <c r="Z34"/>
  <c r="Y34"/>
  <c r="U34"/>
  <c r="T34"/>
  <c r="P34"/>
  <c r="O34"/>
  <c r="K34"/>
  <c r="J34"/>
  <c r="F34"/>
  <c r="E34"/>
  <c r="B34"/>
  <c r="FE33"/>
  <c r="FD33"/>
  <c r="EZ33"/>
  <c r="EY33"/>
  <c r="EU33"/>
  <c r="ET33"/>
  <c r="EP33"/>
  <c r="EO33"/>
  <c r="EK33"/>
  <c r="EJ33"/>
  <c r="EF33"/>
  <c r="EE33"/>
  <c r="EA33"/>
  <c r="DZ33"/>
  <c r="DV33"/>
  <c r="DU33"/>
  <c r="DQ33"/>
  <c r="DP33"/>
  <c r="DL33"/>
  <c r="DK33"/>
  <c r="DG33"/>
  <c r="DF33"/>
  <c r="DB33"/>
  <c r="DA33"/>
  <c r="CW33"/>
  <c r="CV33"/>
  <c r="CR33"/>
  <c r="CQ33"/>
  <c r="CM33"/>
  <c r="CL33"/>
  <c r="CH33"/>
  <c r="CG33"/>
  <c r="CC33"/>
  <c r="CB33"/>
  <c r="BX33"/>
  <c r="BW33"/>
  <c r="BS33"/>
  <c r="BR33"/>
  <c r="BN33"/>
  <c r="BM33"/>
  <c r="BI33"/>
  <c r="BH33"/>
  <c r="BD33"/>
  <c r="BC33"/>
  <c r="AY33"/>
  <c r="AX33"/>
  <c r="AT33"/>
  <c r="AS33"/>
  <c r="AO33"/>
  <c r="AN33"/>
  <c r="AJ33"/>
  <c r="AI33"/>
  <c r="AE33"/>
  <c r="AD33"/>
  <c r="Z33"/>
  <c r="Y33"/>
  <c r="U33"/>
  <c r="T33"/>
  <c r="P33"/>
  <c r="O33"/>
  <c r="K33"/>
  <c r="J33"/>
  <c r="F33"/>
  <c r="E33"/>
  <c r="B33"/>
  <c r="FE32"/>
  <c r="FD32"/>
  <c r="EZ32"/>
  <c r="EY32"/>
  <c r="EU32"/>
  <c r="ET32"/>
  <c r="EP32"/>
  <c r="EO32"/>
  <c r="EK32"/>
  <c r="EJ32"/>
  <c r="EF32"/>
  <c r="EE32"/>
  <c r="EA32"/>
  <c r="DZ32"/>
  <c r="DV32"/>
  <c r="DU32"/>
  <c r="DQ32"/>
  <c r="DP32"/>
  <c r="DL32"/>
  <c r="DK32"/>
  <c r="DG32"/>
  <c r="DF32"/>
  <c r="DB32"/>
  <c r="DA32"/>
  <c r="CW32"/>
  <c r="CV32"/>
  <c r="CR32"/>
  <c r="CQ32"/>
  <c r="CM32"/>
  <c r="CL32"/>
  <c r="CH32"/>
  <c r="CG32"/>
  <c r="CC32"/>
  <c r="CB32"/>
  <c r="BX32"/>
  <c r="BW32"/>
  <c r="BS32"/>
  <c r="BR32"/>
  <c r="BN32"/>
  <c r="BM32"/>
  <c r="BI32"/>
  <c r="BH32"/>
  <c r="BD32"/>
  <c r="BC32"/>
  <c r="AY32"/>
  <c r="AX32"/>
  <c r="AT32"/>
  <c r="AS32"/>
  <c r="AO32"/>
  <c r="AN32"/>
  <c r="AJ32"/>
  <c r="AI32"/>
  <c r="AE32"/>
  <c r="AD32"/>
  <c r="Z32"/>
  <c r="Y32"/>
  <c r="U32"/>
  <c r="T32"/>
  <c r="P32"/>
  <c r="O32"/>
  <c r="K32"/>
  <c r="J32"/>
  <c r="F32"/>
  <c r="E32"/>
  <c r="B32"/>
  <c r="FE31"/>
  <c r="FD31"/>
  <c r="EZ31"/>
  <c r="EY31"/>
  <c r="EU31"/>
  <c r="ET31"/>
  <c r="EP31"/>
  <c r="EO31"/>
  <c r="EK31"/>
  <c r="EJ31"/>
  <c r="EF31"/>
  <c r="EE31"/>
  <c r="EA31"/>
  <c r="DZ31"/>
  <c r="DV31"/>
  <c r="DU31"/>
  <c r="DQ31"/>
  <c r="DP31"/>
  <c r="DL31"/>
  <c r="DK31"/>
  <c r="DG31"/>
  <c r="DF31"/>
  <c r="DB31"/>
  <c r="DA31"/>
  <c r="CW31"/>
  <c r="CV31"/>
  <c r="CR31"/>
  <c r="CQ31"/>
  <c r="CM31"/>
  <c r="CL31"/>
  <c r="CH31"/>
  <c r="CG31"/>
  <c r="CC31"/>
  <c r="CB31"/>
  <c r="BX31"/>
  <c r="BW31"/>
  <c r="BS31"/>
  <c r="BR31"/>
  <c r="BN31"/>
  <c r="BM31"/>
  <c r="BI31"/>
  <c r="BH31"/>
  <c r="BD31"/>
  <c r="BC31"/>
  <c r="AY31"/>
  <c r="AX31"/>
  <c r="AT31"/>
  <c r="AS31"/>
  <c r="AO31"/>
  <c r="AN31"/>
  <c r="AJ31"/>
  <c r="AI31"/>
  <c r="AE31"/>
  <c r="AD31"/>
  <c r="Z31"/>
  <c r="Y31"/>
  <c r="U31"/>
  <c r="T31"/>
  <c r="P31"/>
  <c r="O31"/>
  <c r="K31"/>
  <c r="J31"/>
  <c r="F31"/>
  <c r="E31"/>
  <c r="B31"/>
  <c r="FE30"/>
  <c r="FD30"/>
  <c r="EZ30"/>
  <c r="EY30"/>
  <c r="EU30"/>
  <c r="ET30"/>
  <c r="EP30"/>
  <c r="EO30"/>
  <c r="EK30"/>
  <c r="EJ30"/>
  <c r="EF30"/>
  <c r="EE30"/>
  <c r="EA30"/>
  <c r="DZ30"/>
  <c r="DV30"/>
  <c r="DU30"/>
  <c r="DQ30"/>
  <c r="DP30"/>
  <c r="DL30"/>
  <c r="DK30"/>
  <c r="DG30"/>
  <c r="DF30"/>
  <c r="DB30"/>
  <c r="DA30"/>
  <c r="CW30"/>
  <c r="CV30"/>
  <c r="CR30"/>
  <c r="CQ30"/>
  <c r="CM30"/>
  <c r="CL30"/>
  <c r="CH30"/>
  <c r="CG30"/>
  <c r="CC30"/>
  <c r="CB30"/>
  <c r="BX30"/>
  <c r="BW30"/>
  <c r="BS30"/>
  <c r="BR30"/>
  <c r="BN30"/>
  <c r="BM30"/>
  <c r="BI30"/>
  <c r="BH30"/>
  <c r="BD30"/>
  <c r="BC30"/>
  <c r="AY30"/>
  <c r="AX30"/>
  <c r="AT30"/>
  <c r="AS30"/>
  <c r="AO30"/>
  <c r="AN30"/>
  <c r="AJ30"/>
  <c r="AI30"/>
  <c r="AE30"/>
  <c r="AD30"/>
  <c r="Z30"/>
  <c r="Y30"/>
  <c r="U30"/>
  <c r="T30"/>
  <c r="P30"/>
  <c r="O30"/>
  <c r="K30"/>
  <c r="J30"/>
  <c r="F30"/>
  <c r="E30"/>
  <c r="B30"/>
  <c r="FE29"/>
  <c r="FD29"/>
  <c r="EZ29"/>
  <c r="EY29"/>
  <c r="EU29"/>
  <c r="ET29"/>
  <c r="EP29"/>
  <c r="EO29"/>
  <c r="EK29"/>
  <c r="EJ29"/>
  <c r="EF29"/>
  <c r="EE29"/>
  <c r="EA29"/>
  <c r="DZ29"/>
  <c r="DV29"/>
  <c r="DU29"/>
  <c r="DQ29"/>
  <c r="DP29"/>
  <c r="DL29"/>
  <c r="DK29"/>
  <c r="DG29"/>
  <c r="DF29"/>
  <c r="DB29"/>
  <c r="DA29"/>
  <c r="CW29"/>
  <c r="CV29"/>
  <c r="CR29"/>
  <c r="CQ29"/>
  <c r="CM29"/>
  <c r="CL29"/>
  <c r="CH29"/>
  <c r="CG29"/>
  <c r="CC29"/>
  <c r="CB29"/>
  <c r="BX29"/>
  <c r="BW29"/>
  <c r="BS29"/>
  <c r="BR29"/>
  <c r="BN29"/>
  <c r="BM29"/>
  <c r="BI29"/>
  <c r="BH29"/>
  <c r="BD29"/>
  <c r="BC29"/>
  <c r="AY29"/>
  <c r="AX29"/>
  <c r="AT29"/>
  <c r="AS29"/>
  <c r="AO29"/>
  <c r="AN29"/>
  <c r="AJ29"/>
  <c r="AI29"/>
  <c r="AE29"/>
  <c r="AD29"/>
  <c r="Z29"/>
  <c r="Y29"/>
  <c r="U29"/>
  <c r="T29"/>
  <c r="P29"/>
  <c r="O29"/>
  <c r="K29"/>
  <c r="J29"/>
  <c r="F29"/>
  <c r="E29"/>
  <c r="B29"/>
  <c r="FE28"/>
  <c r="FD28"/>
  <c r="EZ28"/>
  <c r="EY28"/>
  <c r="EU28"/>
  <c r="ET28"/>
  <c r="EP28"/>
  <c r="EO28"/>
  <c r="EK28"/>
  <c r="EJ28"/>
  <c r="EF28"/>
  <c r="EE28"/>
  <c r="EA28"/>
  <c r="DZ28"/>
  <c r="DV28"/>
  <c r="DU28"/>
  <c r="DQ28"/>
  <c r="DP28"/>
  <c r="DL28"/>
  <c r="DK28"/>
  <c r="DG28"/>
  <c r="DF28"/>
  <c r="DB28"/>
  <c r="DA28"/>
  <c r="CW28"/>
  <c r="CV28"/>
  <c r="CR28"/>
  <c r="CQ28"/>
  <c r="CM28"/>
  <c r="CL28"/>
  <c r="CH28"/>
  <c r="CG28"/>
  <c r="CC28"/>
  <c r="CB28"/>
  <c r="BX28"/>
  <c r="BW28"/>
  <c r="BS28"/>
  <c r="BR28"/>
  <c r="BN28"/>
  <c r="BM28"/>
  <c r="BI28"/>
  <c r="BH28"/>
  <c r="BD28"/>
  <c r="BC28"/>
  <c r="AY28"/>
  <c r="AX28"/>
  <c r="AT28"/>
  <c r="AS28"/>
  <c r="AO28"/>
  <c r="AN28"/>
  <c r="AJ28"/>
  <c r="AI28"/>
  <c r="AE28"/>
  <c r="AD28"/>
  <c r="Z28"/>
  <c r="Y28"/>
  <c r="U28"/>
  <c r="T28"/>
  <c r="P28"/>
  <c r="O28"/>
  <c r="K28"/>
  <c r="J28"/>
  <c r="F28"/>
  <c r="E28"/>
  <c r="B28"/>
  <c r="FE27"/>
  <c r="FD27"/>
  <c r="EZ27"/>
  <c r="EY27"/>
  <c r="EU27"/>
  <c r="ET27"/>
  <c r="EP27"/>
  <c r="EO27"/>
  <c r="EK27"/>
  <c r="EJ27"/>
  <c r="EF27"/>
  <c r="EE27"/>
  <c r="EA27"/>
  <c r="DZ27"/>
  <c r="DV27"/>
  <c r="DU27"/>
  <c r="DQ27"/>
  <c r="DP27"/>
  <c r="DL27"/>
  <c r="DK27"/>
  <c r="DG27"/>
  <c r="DF27"/>
  <c r="DB27"/>
  <c r="DA27"/>
  <c r="CW27"/>
  <c r="CV27"/>
  <c r="CR27"/>
  <c r="CQ27"/>
  <c r="CM27"/>
  <c r="CL27"/>
  <c r="CH27"/>
  <c r="CG27"/>
  <c r="CC27"/>
  <c r="CB27"/>
  <c r="BX27"/>
  <c r="BW27"/>
  <c r="BS27"/>
  <c r="BR27"/>
  <c r="BN27"/>
  <c r="BM27"/>
  <c r="BI27"/>
  <c r="BH27"/>
  <c r="BD27"/>
  <c r="BC27"/>
  <c r="AY27"/>
  <c r="AX27"/>
  <c r="AT27"/>
  <c r="AS27"/>
  <c r="AO27"/>
  <c r="AN27"/>
  <c r="AJ27"/>
  <c r="AI27"/>
  <c r="AE27"/>
  <c r="AD27"/>
  <c r="Z27"/>
  <c r="Y27"/>
  <c r="U27"/>
  <c r="T27"/>
  <c r="P27"/>
  <c r="O27"/>
  <c r="K27"/>
  <c r="J27"/>
  <c r="F27"/>
  <c r="E27"/>
  <c r="B27"/>
  <c r="FE26"/>
  <c r="FD26"/>
  <c r="EZ26"/>
  <c r="EY26"/>
  <c r="EU26"/>
  <c r="ET26"/>
  <c r="EP26"/>
  <c r="EO26"/>
  <c r="EK26"/>
  <c r="EJ26"/>
  <c r="EF26"/>
  <c r="EE26"/>
  <c r="EA26"/>
  <c r="DZ26"/>
  <c r="DV26"/>
  <c r="DU26"/>
  <c r="DQ26"/>
  <c r="DP26"/>
  <c r="DL26"/>
  <c r="DK26"/>
  <c r="DG26"/>
  <c r="DF26"/>
  <c r="DB26"/>
  <c r="DA26"/>
  <c r="CW26"/>
  <c r="CV26"/>
  <c r="CR26"/>
  <c r="CQ26"/>
  <c r="CM26"/>
  <c r="CL26"/>
  <c r="CH26"/>
  <c r="CG26"/>
  <c r="CC26"/>
  <c r="CB26"/>
  <c r="BX26"/>
  <c r="BW26"/>
  <c r="BS26"/>
  <c r="BR26"/>
  <c r="BN26"/>
  <c r="BM26"/>
  <c r="BI26"/>
  <c r="BH26"/>
  <c r="BD26"/>
  <c r="BC26"/>
  <c r="AY26"/>
  <c r="AX26"/>
  <c r="AT26"/>
  <c r="AS26"/>
  <c r="AO26"/>
  <c r="AN26"/>
  <c r="AJ26"/>
  <c r="AI26"/>
  <c r="AE26"/>
  <c r="AD26"/>
  <c r="Z26"/>
  <c r="Y26"/>
  <c r="U26"/>
  <c r="T26"/>
  <c r="P26"/>
  <c r="O26"/>
  <c r="K26"/>
  <c r="J26"/>
  <c r="F26"/>
  <c r="E26"/>
  <c r="B26"/>
  <c r="FE25"/>
  <c r="FD25"/>
  <c r="FA25"/>
  <c r="EZ25"/>
  <c r="EY25"/>
  <c r="EV25"/>
  <c r="EU25"/>
  <c r="ET25"/>
  <c r="EQ25"/>
  <c r="EP25"/>
  <c r="EO25"/>
  <c r="EL25"/>
  <c r="EK25"/>
  <c r="EJ25"/>
  <c r="EG25"/>
  <c r="EF25"/>
  <c r="EE25"/>
  <c r="EB25"/>
  <c r="EA25"/>
  <c r="DZ25"/>
  <c r="DW25"/>
  <c r="DV25"/>
  <c r="DU25"/>
  <c r="DR25"/>
  <c r="DQ25"/>
  <c r="DP25"/>
  <c r="DM25"/>
  <c r="DL25"/>
  <c r="DK25"/>
  <c r="DH25"/>
  <c r="DG25"/>
  <c r="DF25"/>
  <c r="DC25"/>
  <c r="DB25"/>
  <c r="DA25"/>
  <c r="CX25"/>
  <c r="CW25"/>
  <c r="CV25"/>
  <c r="CS25"/>
  <c r="CR25"/>
  <c r="CQ25"/>
  <c r="CN25"/>
  <c r="CM25"/>
  <c r="CL25"/>
  <c r="CI25"/>
  <c r="CH25"/>
  <c r="CG25"/>
  <c r="CD25"/>
  <c r="CC25"/>
  <c r="CB25"/>
  <c r="BY25"/>
  <c r="BX25"/>
  <c r="BW25"/>
  <c r="BT25"/>
  <c r="BS25"/>
  <c r="BR25"/>
  <c r="BO25"/>
  <c r="BN25"/>
  <c r="BM25"/>
  <c r="BJ25"/>
  <c r="BI25"/>
  <c r="BH25"/>
  <c r="BE25"/>
  <c r="BD25"/>
  <c r="BC25"/>
  <c r="AZ25"/>
  <c r="AY25"/>
  <c r="AX25"/>
  <c r="AU25"/>
  <c r="AT25"/>
  <c r="AS25"/>
  <c r="AP25"/>
  <c r="AO25"/>
  <c r="AN25"/>
  <c r="AK25"/>
  <c r="AJ25"/>
  <c r="AI25"/>
  <c r="AF25"/>
  <c r="AE25"/>
  <c r="AD25"/>
  <c r="AA25"/>
  <c r="Z25"/>
  <c r="Y25"/>
  <c r="V25"/>
  <c r="U25"/>
  <c r="T25"/>
  <c r="Q25"/>
  <c r="P25"/>
  <c r="O25"/>
  <c r="L25"/>
  <c r="K25"/>
  <c r="J25"/>
  <c r="G25"/>
  <c r="F25"/>
  <c r="E25"/>
  <c r="B25"/>
  <c r="B24"/>
  <c r="FE23"/>
  <c r="FD23"/>
  <c r="EZ23"/>
  <c r="EY23"/>
  <c r="EU23"/>
  <c r="ET23"/>
  <c r="EP23"/>
  <c r="EO23"/>
  <c r="EK23"/>
  <c r="EJ23"/>
  <c r="EF23"/>
  <c r="EE23"/>
  <c r="EA23"/>
  <c r="DZ23"/>
  <c r="DV23"/>
  <c r="DU23"/>
  <c r="DQ23"/>
  <c r="DP23"/>
  <c r="DL23"/>
  <c r="DK23"/>
  <c r="DG23"/>
  <c r="DF23"/>
  <c r="DB23"/>
  <c r="DA23"/>
  <c r="CW23"/>
  <c r="CV23"/>
  <c r="CR23"/>
  <c r="CQ23"/>
  <c r="CM23"/>
  <c r="CL23"/>
  <c r="CH23"/>
  <c r="CG23"/>
  <c r="CC23"/>
  <c r="CB23"/>
  <c r="BX23"/>
  <c r="BW23"/>
  <c r="BS23"/>
  <c r="BR23"/>
  <c r="BN23"/>
  <c r="BM23"/>
  <c r="BI23"/>
  <c r="BH23"/>
  <c r="BD23"/>
  <c r="BC23"/>
  <c r="AY23"/>
  <c r="AX23"/>
  <c r="AT23"/>
  <c r="AS23"/>
  <c r="AO23"/>
  <c r="AN23"/>
  <c r="AJ23"/>
  <c r="AI23"/>
  <c r="AE23"/>
  <c r="AD23"/>
  <c r="Z23"/>
  <c r="Y23"/>
  <c r="U23"/>
  <c r="T23"/>
  <c r="P23"/>
  <c r="O23"/>
  <c r="K23"/>
  <c r="J23"/>
  <c r="F23"/>
  <c r="E23"/>
  <c r="B23"/>
  <c r="FE22"/>
  <c r="FD22"/>
  <c r="EZ22"/>
  <c r="EY22"/>
  <c r="EU22"/>
  <c r="ET22"/>
  <c r="EP22"/>
  <c r="EO22"/>
  <c r="EK22"/>
  <c r="EJ22"/>
  <c r="EF22"/>
  <c r="EE22"/>
  <c r="EA22"/>
  <c r="DZ22"/>
  <c r="DV22"/>
  <c r="DU22"/>
  <c r="DQ22"/>
  <c r="DP22"/>
  <c r="DL22"/>
  <c r="DK22"/>
  <c r="DG22"/>
  <c r="DF22"/>
  <c r="DB22"/>
  <c r="DA22"/>
  <c r="CW22"/>
  <c r="CV22"/>
  <c r="CR22"/>
  <c r="CQ22"/>
  <c r="CM22"/>
  <c r="CL22"/>
  <c r="CH22"/>
  <c r="CG22"/>
  <c r="CC22"/>
  <c r="CB22"/>
  <c r="BX22"/>
  <c r="BW22"/>
  <c r="BS22"/>
  <c r="BR22"/>
  <c r="BN22"/>
  <c r="BM22"/>
  <c r="BI22"/>
  <c r="BH22"/>
  <c r="BD22"/>
  <c r="BC22"/>
  <c r="AY22"/>
  <c r="AX22"/>
  <c r="AT22"/>
  <c r="AS22"/>
  <c r="AO22"/>
  <c r="AN22"/>
  <c r="AJ22"/>
  <c r="AI22"/>
  <c r="AE22"/>
  <c r="AD22"/>
  <c r="Z22"/>
  <c r="Y22"/>
  <c r="U22"/>
  <c r="T22"/>
  <c r="P22"/>
  <c r="O22"/>
  <c r="K22"/>
  <c r="J22"/>
  <c r="F22"/>
  <c r="E22"/>
  <c r="B22"/>
  <c r="FE21"/>
  <c r="FD21"/>
  <c r="EZ21"/>
  <c r="EY21"/>
  <c r="EU21"/>
  <c r="ET21"/>
  <c r="EP21"/>
  <c r="EO21"/>
  <c r="EK21"/>
  <c r="EJ21"/>
  <c r="EF21"/>
  <c r="EE21"/>
  <c r="EA21"/>
  <c r="DZ21"/>
  <c r="DV21"/>
  <c r="DU21"/>
  <c r="DQ21"/>
  <c r="DP21"/>
  <c r="DL21"/>
  <c r="DK21"/>
  <c r="DG21"/>
  <c r="DF21"/>
  <c r="DB21"/>
  <c r="DA21"/>
  <c r="CW21"/>
  <c r="CV21"/>
  <c r="CR21"/>
  <c r="CQ21"/>
  <c r="CM21"/>
  <c r="CL21"/>
  <c r="CH21"/>
  <c r="CG21"/>
  <c r="CC21"/>
  <c r="CB21"/>
  <c r="BX21"/>
  <c r="BW21"/>
  <c r="BS21"/>
  <c r="BR21"/>
  <c r="BN21"/>
  <c r="BM21"/>
  <c r="BI21"/>
  <c r="BH21"/>
  <c r="BD21"/>
  <c r="BC21"/>
  <c r="AY21"/>
  <c r="AX21"/>
  <c r="AT21"/>
  <c r="AS21"/>
  <c r="AO21"/>
  <c r="AN21"/>
  <c r="AJ21"/>
  <c r="AI21"/>
  <c r="AE21"/>
  <c r="AD21"/>
  <c r="Z21"/>
  <c r="Y21"/>
  <c r="U21"/>
  <c r="T21"/>
  <c r="P21"/>
  <c r="O21"/>
  <c r="K21"/>
  <c r="J21"/>
  <c r="F21"/>
  <c r="E21"/>
  <c r="B21"/>
  <c r="FE20"/>
  <c r="FD20"/>
  <c r="EZ20"/>
  <c r="EY20"/>
  <c r="EU20"/>
  <c r="ET20"/>
  <c r="EP20"/>
  <c r="EO20"/>
  <c r="EK20"/>
  <c r="EJ20"/>
  <c r="EF20"/>
  <c r="EE20"/>
  <c r="EA20"/>
  <c r="DZ20"/>
  <c r="DV20"/>
  <c r="DU20"/>
  <c r="DQ20"/>
  <c r="DP20"/>
  <c r="DL20"/>
  <c r="DK20"/>
  <c r="DG20"/>
  <c r="DF20"/>
  <c r="DB20"/>
  <c r="DA20"/>
  <c r="CW20"/>
  <c r="CV20"/>
  <c r="CR20"/>
  <c r="CQ20"/>
  <c r="CM20"/>
  <c r="CL20"/>
  <c r="CH20"/>
  <c r="CG20"/>
  <c r="CC20"/>
  <c r="CB20"/>
  <c r="BX20"/>
  <c r="BW20"/>
  <c r="BS20"/>
  <c r="BR20"/>
  <c r="BN20"/>
  <c r="BM20"/>
  <c r="BI20"/>
  <c r="BH20"/>
  <c r="BD20"/>
  <c r="BC20"/>
  <c r="AY20"/>
  <c r="AX20"/>
  <c r="AT20"/>
  <c r="AS20"/>
  <c r="AO20"/>
  <c r="AN20"/>
  <c r="AJ20"/>
  <c r="AI20"/>
  <c r="AE20"/>
  <c r="AD20"/>
  <c r="Z20"/>
  <c r="Y20"/>
  <c r="U20"/>
  <c r="T20"/>
  <c r="P20"/>
  <c r="O20"/>
  <c r="K20"/>
  <c r="J20"/>
  <c r="F20"/>
  <c r="E20"/>
  <c r="B20"/>
  <c r="FE19"/>
  <c r="FD19"/>
  <c r="EZ19"/>
  <c r="EY19"/>
  <c r="EU19"/>
  <c r="ET19"/>
  <c r="EP19"/>
  <c r="EO19"/>
  <c r="EK19"/>
  <c r="EJ19"/>
  <c r="EF19"/>
  <c r="EE19"/>
  <c r="EA19"/>
  <c r="DZ19"/>
  <c r="DV19"/>
  <c r="DU19"/>
  <c r="DQ19"/>
  <c r="DP19"/>
  <c r="DL19"/>
  <c r="DK19"/>
  <c r="DG19"/>
  <c r="DF19"/>
  <c r="DB19"/>
  <c r="DA19"/>
  <c r="CW19"/>
  <c r="CV19"/>
  <c r="CR19"/>
  <c r="CQ19"/>
  <c r="CM19"/>
  <c r="CL19"/>
  <c r="CH19"/>
  <c r="CG19"/>
  <c r="CC19"/>
  <c r="CB19"/>
  <c r="BX19"/>
  <c r="BW19"/>
  <c r="BS19"/>
  <c r="BR19"/>
  <c r="BN19"/>
  <c r="BM19"/>
  <c r="BI19"/>
  <c r="BH19"/>
  <c r="BD19"/>
  <c r="BC19"/>
  <c r="AY19"/>
  <c r="AX19"/>
  <c r="AT19"/>
  <c r="AS19"/>
  <c r="AO19"/>
  <c r="AN19"/>
  <c r="AJ19"/>
  <c r="AI19"/>
  <c r="AE19"/>
  <c r="AD19"/>
  <c r="Z19"/>
  <c r="Y19"/>
  <c r="U19"/>
  <c r="T19"/>
  <c r="P19"/>
  <c r="O19"/>
  <c r="K19"/>
  <c r="J19"/>
  <c r="F19"/>
  <c r="E19"/>
  <c r="B19"/>
  <c r="FE18"/>
  <c r="FD18"/>
  <c r="EZ18"/>
  <c r="EY18"/>
  <c r="EU18"/>
  <c r="ET18"/>
  <c r="EP18"/>
  <c r="EO18"/>
  <c r="EK18"/>
  <c r="EJ18"/>
  <c r="EF18"/>
  <c r="EE18"/>
  <c r="EA18"/>
  <c r="DZ18"/>
  <c r="DV18"/>
  <c r="DU18"/>
  <c r="DQ18"/>
  <c r="DP18"/>
  <c r="DL18"/>
  <c r="DK18"/>
  <c r="DG18"/>
  <c r="DF18"/>
  <c r="DB18"/>
  <c r="DA18"/>
  <c r="CW18"/>
  <c r="CV18"/>
  <c r="CR18"/>
  <c r="CQ18"/>
  <c r="CM18"/>
  <c r="CL18"/>
  <c r="CH18"/>
  <c r="CG18"/>
  <c r="CC18"/>
  <c r="CB18"/>
  <c r="BX18"/>
  <c r="BW18"/>
  <c r="BS18"/>
  <c r="BR18"/>
  <c r="BN18"/>
  <c r="BM18"/>
  <c r="BI18"/>
  <c r="BH18"/>
  <c r="BD18"/>
  <c r="BC18"/>
  <c r="AY18"/>
  <c r="AX18"/>
  <c r="AT18"/>
  <c r="AS18"/>
  <c r="AO18"/>
  <c r="AN18"/>
  <c r="AJ18"/>
  <c r="AI18"/>
  <c r="AE18"/>
  <c r="AD18"/>
  <c r="Z18"/>
  <c r="Y18"/>
  <c r="U18"/>
  <c r="T18"/>
  <c r="P18"/>
  <c r="O18"/>
  <c r="K18"/>
  <c r="J18"/>
  <c r="F18"/>
  <c r="E18"/>
  <c r="B18"/>
  <c r="FE17"/>
  <c r="FD17"/>
  <c r="EZ17"/>
  <c r="EY17"/>
  <c r="EU17"/>
  <c r="ET17"/>
  <c r="EP17"/>
  <c r="EO17"/>
  <c r="EK17"/>
  <c r="EJ17"/>
  <c r="EF17"/>
  <c r="EE17"/>
  <c r="EA17"/>
  <c r="DZ17"/>
  <c r="DV17"/>
  <c r="DU17"/>
  <c r="DQ17"/>
  <c r="DP17"/>
  <c r="DL17"/>
  <c r="DK17"/>
  <c r="DG17"/>
  <c r="DF17"/>
  <c r="DB17"/>
  <c r="DA17"/>
  <c r="CW17"/>
  <c r="CV17"/>
  <c r="CR17"/>
  <c r="CQ17"/>
  <c r="CM17"/>
  <c r="CL17"/>
  <c r="CH17"/>
  <c r="CG17"/>
  <c r="CC17"/>
  <c r="CB17"/>
  <c r="BX17"/>
  <c r="BW17"/>
  <c r="BS17"/>
  <c r="BR17"/>
  <c r="BN17"/>
  <c r="BM17"/>
  <c r="BI17"/>
  <c r="BH17"/>
  <c r="BD17"/>
  <c r="BC17"/>
  <c r="AY17"/>
  <c r="AX17"/>
  <c r="AT17"/>
  <c r="AS17"/>
  <c r="AO17"/>
  <c r="AN17"/>
  <c r="AJ17"/>
  <c r="AI17"/>
  <c r="AE17"/>
  <c r="AD17"/>
  <c r="Z17"/>
  <c r="Y17"/>
  <c r="U17"/>
  <c r="T17"/>
  <c r="P17"/>
  <c r="O17"/>
  <c r="K17"/>
  <c r="J17"/>
  <c r="F17"/>
  <c r="E17"/>
  <c r="B17"/>
  <c r="FE16"/>
  <c r="FD16"/>
  <c r="EZ16"/>
  <c r="EY16"/>
  <c r="EU16"/>
  <c r="ET16"/>
  <c r="EP16"/>
  <c r="EO16"/>
  <c r="EK16"/>
  <c r="EJ16"/>
  <c r="EF16"/>
  <c r="EE16"/>
  <c r="EA16"/>
  <c r="DZ16"/>
  <c r="DV16"/>
  <c r="DU16"/>
  <c r="DQ16"/>
  <c r="DP16"/>
  <c r="DL16"/>
  <c r="DK16"/>
  <c r="DG16"/>
  <c r="DF16"/>
  <c r="DB16"/>
  <c r="DA16"/>
  <c r="CW16"/>
  <c r="CV16"/>
  <c r="CR16"/>
  <c r="CQ16"/>
  <c r="CM16"/>
  <c r="CL16"/>
  <c r="CH16"/>
  <c r="CG16"/>
  <c r="CC16"/>
  <c r="CB16"/>
  <c r="BX16"/>
  <c r="BW16"/>
  <c r="BS16"/>
  <c r="BR16"/>
  <c r="BN16"/>
  <c r="BM16"/>
  <c r="BI16"/>
  <c r="BH16"/>
  <c r="BD16"/>
  <c r="BC16"/>
  <c r="AY16"/>
  <c r="AX16"/>
  <c r="AT16"/>
  <c r="AS16"/>
  <c r="AO16"/>
  <c r="AN16"/>
  <c r="AJ16"/>
  <c r="AI16"/>
  <c r="AE16"/>
  <c r="AD16"/>
  <c r="Z16"/>
  <c r="Y16"/>
  <c r="U16"/>
  <c r="T16"/>
  <c r="P16"/>
  <c r="O16"/>
  <c r="K16"/>
  <c r="J16"/>
  <c r="F16"/>
  <c r="E16"/>
  <c r="B16"/>
  <c r="FE15"/>
  <c r="FD15"/>
  <c r="EZ15"/>
  <c r="EY15"/>
  <c r="EU15"/>
  <c r="ET15"/>
  <c r="EP15"/>
  <c r="EO15"/>
  <c r="EK15"/>
  <c r="EJ15"/>
  <c r="EF15"/>
  <c r="EE15"/>
  <c r="EA15"/>
  <c r="DZ15"/>
  <c r="DV15"/>
  <c r="DU15"/>
  <c r="DQ15"/>
  <c r="DP15"/>
  <c r="DL15"/>
  <c r="DK15"/>
  <c r="DG15"/>
  <c r="DF15"/>
  <c r="DB15"/>
  <c r="DA15"/>
  <c r="CW15"/>
  <c r="CV15"/>
  <c r="CR15"/>
  <c r="CQ15"/>
  <c r="CM15"/>
  <c r="CL15"/>
  <c r="CH15"/>
  <c r="CG15"/>
  <c r="CC15"/>
  <c r="CB15"/>
  <c r="BX15"/>
  <c r="BW15"/>
  <c r="BS15"/>
  <c r="BR15"/>
  <c r="BN15"/>
  <c r="BM15"/>
  <c r="BI15"/>
  <c r="BH15"/>
  <c r="BD15"/>
  <c r="BC15"/>
  <c r="AY15"/>
  <c r="AX15"/>
  <c r="AT15"/>
  <c r="AS15"/>
  <c r="AO15"/>
  <c r="AN15"/>
  <c r="AJ15"/>
  <c r="AI15"/>
  <c r="AE15"/>
  <c r="AD15"/>
  <c r="Z15"/>
  <c r="Y15"/>
  <c r="U15"/>
  <c r="T15"/>
  <c r="P15"/>
  <c r="O15"/>
  <c r="K15"/>
  <c r="J15"/>
  <c r="F15"/>
  <c r="E15"/>
  <c r="B15"/>
  <c r="FE14"/>
  <c r="FD14"/>
  <c r="EZ14"/>
  <c r="EY14"/>
  <c r="EU14"/>
  <c r="ET14"/>
  <c r="EP14"/>
  <c r="EO14"/>
  <c r="EK14"/>
  <c r="EJ14"/>
  <c r="EF14"/>
  <c r="EE14"/>
  <c r="EA14"/>
  <c r="DZ14"/>
  <c r="DV14"/>
  <c r="DU14"/>
  <c r="DQ14"/>
  <c r="DP14"/>
  <c r="DL14"/>
  <c r="DK14"/>
  <c r="DG14"/>
  <c r="DF14"/>
  <c r="DB14"/>
  <c r="DA14"/>
  <c r="CW14"/>
  <c r="CV14"/>
  <c r="CR14"/>
  <c r="CQ14"/>
  <c r="CM14"/>
  <c r="CL14"/>
  <c r="CH14"/>
  <c r="CG14"/>
  <c r="CC14"/>
  <c r="CB14"/>
  <c r="BX14"/>
  <c r="BW14"/>
  <c r="BS14"/>
  <c r="BR14"/>
  <c r="BN14"/>
  <c r="BM14"/>
  <c r="BI14"/>
  <c r="BH14"/>
  <c r="BD14"/>
  <c r="BC14"/>
  <c r="AY14"/>
  <c r="AX14"/>
  <c r="AT14"/>
  <c r="AS14"/>
  <c r="AO14"/>
  <c r="AN14"/>
  <c r="AJ14"/>
  <c r="AI14"/>
  <c r="AE14"/>
  <c r="AD14"/>
  <c r="Z14"/>
  <c r="Y14"/>
  <c r="U14"/>
  <c r="T14"/>
  <c r="P14"/>
  <c r="O14"/>
  <c r="K14"/>
  <c r="J14"/>
  <c r="F14"/>
  <c r="E14"/>
  <c r="B14"/>
  <c r="FE13"/>
  <c r="FD13"/>
  <c r="FA13"/>
  <c r="EZ13"/>
  <c r="EY13"/>
  <c r="EV13"/>
  <c r="EU13"/>
  <c r="ET13"/>
  <c r="EQ13"/>
  <c r="EP13"/>
  <c r="EO13"/>
  <c r="EL13"/>
  <c r="EK13"/>
  <c r="EJ13"/>
  <c r="EG13"/>
  <c r="EF13"/>
  <c r="EE13"/>
  <c r="EB13"/>
  <c r="EA13"/>
  <c r="DZ13"/>
  <c r="DW13"/>
  <c r="DV13"/>
  <c r="DU13"/>
  <c r="DR13"/>
  <c r="DQ13"/>
  <c r="DP13"/>
  <c r="DM13"/>
  <c r="DL13"/>
  <c r="DK13"/>
  <c r="DH13"/>
  <c r="DG13"/>
  <c r="DF13"/>
  <c r="DC13"/>
  <c r="DB13"/>
  <c r="DA13"/>
  <c r="CX13"/>
  <c r="CW13"/>
  <c r="CV13"/>
  <c r="CS13"/>
  <c r="CR13"/>
  <c r="CQ13"/>
  <c r="CN13"/>
  <c r="CM13"/>
  <c r="CL13"/>
  <c r="CI13"/>
  <c r="CH13"/>
  <c r="CG13"/>
  <c r="CD13"/>
  <c r="CC13"/>
  <c r="CB13"/>
  <c r="BY13"/>
  <c r="BX13"/>
  <c r="BW13"/>
  <c r="BT13"/>
  <c r="BS13"/>
  <c r="BR13"/>
  <c r="BO13"/>
  <c r="BN13"/>
  <c r="BM13"/>
  <c r="BJ13"/>
  <c r="BI13"/>
  <c r="BH13"/>
  <c r="BE13"/>
  <c r="BD13"/>
  <c r="BC13"/>
  <c r="AZ13"/>
  <c r="AY13"/>
  <c r="AX13"/>
  <c r="AU13"/>
  <c r="AT13"/>
  <c r="AS13"/>
  <c r="AP13"/>
  <c r="AO13"/>
  <c r="AN13"/>
  <c r="AK13"/>
  <c r="AJ13"/>
  <c r="AI13"/>
  <c r="AF13"/>
  <c r="AE13"/>
  <c r="AD13"/>
  <c r="AA13"/>
  <c r="Z13"/>
  <c r="Y13"/>
  <c r="V13"/>
  <c r="U13"/>
  <c r="T13"/>
  <c r="Q13"/>
  <c r="P13"/>
  <c r="O13"/>
  <c r="L13"/>
  <c r="K13"/>
  <c r="J13"/>
  <c r="G13"/>
  <c r="F13"/>
  <c r="E13"/>
  <c r="B13"/>
  <c r="B12"/>
  <c r="FE11"/>
  <c r="FD11"/>
  <c r="FA11"/>
  <c r="EZ11"/>
  <c r="EY11"/>
  <c r="EV11"/>
  <c r="EU11"/>
  <c r="ET11"/>
  <c r="EQ11"/>
  <c r="EP11"/>
  <c r="EO11"/>
  <c r="EL11"/>
  <c r="EK11"/>
  <c r="EJ11"/>
  <c r="EG11"/>
  <c r="EF11"/>
  <c r="EE11"/>
  <c r="EB11"/>
  <c r="EA11"/>
  <c r="DZ11"/>
  <c r="DW11"/>
  <c r="DV11"/>
  <c r="DU11"/>
  <c r="DR11"/>
  <c r="DQ11"/>
  <c r="DP11"/>
  <c r="DM11"/>
  <c r="DL11"/>
  <c r="DK11"/>
  <c r="DH11"/>
  <c r="DG11"/>
  <c r="DF11"/>
  <c r="DC11"/>
  <c r="DB11"/>
  <c r="DA11"/>
  <c r="CX11"/>
  <c r="CW11"/>
  <c r="CV11"/>
  <c r="CS11"/>
  <c r="CR11"/>
  <c r="CQ11"/>
  <c r="CN11"/>
  <c r="CM11"/>
  <c r="CL11"/>
  <c r="CI11"/>
  <c r="CH11"/>
  <c r="CG11"/>
  <c r="CD11"/>
  <c r="CC11"/>
  <c r="CB11"/>
  <c r="BY11"/>
  <c r="BX11"/>
  <c r="BW11"/>
  <c r="BT11"/>
  <c r="BS11"/>
  <c r="BR11"/>
  <c r="BO11"/>
  <c r="BN11"/>
  <c r="BM11"/>
  <c r="BJ11"/>
  <c r="BI11"/>
  <c r="BH11"/>
  <c r="BE11"/>
  <c r="BD11"/>
  <c r="BC11"/>
  <c r="AZ11"/>
  <c r="AY11"/>
  <c r="AX11"/>
  <c r="AU11"/>
  <c r="AT11"/>
  <c r="AS11"/>
  <c r="AP11"/>
  <c r="AO11"/>
  <c r="AN11"/>
  <c r="AK11"/>
  <c r="AJ11"/>
  <c r="AI11"/>
  <c r="AF11"/>
  <c r="AE11"/>
  <c r="AD11"/>
  <c r="AA11"/>
  <c r="Z11"/>
  <c r="Y11"/>
  <c r="V11"/>
  <c r="U11"/>
  <c r="T11"/>
  <c r="Q11"/>
  <c r="P11"/>
  <c r="O11"/>
  <c r="L11"/>
  <c r="K11"/>
  <c r="J11"/>
  <c r="G11"/>
  <c r="F11"/>
  <c r="E11"/>
  <c r="B11"/>
  <c r="FE10"/>
  <c r="FD10"/>
  <c r="FA10"/>
  <c r="EZ10"/>
  <c r="EY10"/>
  <c r="EV10"/>
  <c r="EU10"/>
  <c r="ET10"/>
  <c r="EQ10"/>
  <c r="EP10"/>
  <c r="EO10"/>
  <c r="EL10"/>
  <c r="EK10"/>
  <c r="EJ10"/>
  <c r="EG10"/>
  <c r="EF10"/>
  <c r="EE10"/>
  <c r="EB10"/>
  <c r="EA10"/>
  <c r="DZ10"/>
  <c r="DW10"/>
  <c r="DV10"/>
  <c r="DU10"/>
  <c r="DR10"/>
  <c r="DQ10"/>
  <c r="DP10"/>
  <c r="DM10"/>
  <c r="DL10"/>
  <c r="DK10"/>
  <c r="DH10"/>
  <c r="DG10"/>
  <c r="DF10"/>
  <c r="DC10"/>
  <c r="DB10"/>
  <c r="DA10"/>
  <c r="CX10"/>
  <c r="CW10"/>
  <c r="CV10"/>
  <c r="CS10"/>
  <c r="CR10"/>
  <c r="CQ10"/>
  <c r="CN10"/>
  <c r="CM10"/>
  <c r="CL10"/>
  <c r="CI10"/>
  <c r="CH10"/>
  <c r="CG10"/>
  <c r="CD10"/>
  <c r="CC10"/>
  <c r="CB10"/>
  <c r="BY10"/>
  <c r="BX10"/>
  <c r="BW10"/>
  <c r="BT10"/>
  <c r="BS10"/>
  <c r="BR10"/>
  <c r="BO10"/>
  <c r="BN10"/>
  <c r="BM10"/>
  <c r="BJ10"/>
  <c r="BI10"/>
  <c r="BH10"/>
  <c r="BE10"/>
  <c r="BD10"/>
  <c r="BC10"/>
  <c r="AZ10"/>
  <c r="AY10"/>
  <c r="AX10"/>
  <c r="AU10"/>
  <c r="AT10"/>
  <c r="AS10"/>
  <c r="AP10"/>
  <c r="AO10"/>
  <c r="AN10"/>
  <c r="AK10"/>
  <c r="AJ10"/>
  <c r="AI10"/>
  <c r="AF10"/>
  <c r="AE10"/>
  <c r="AD10"/>
  <c r="AA10"/>
  <c r="Z10"/>
  <c r="Y10"/>
  <c r="V10"/>
  <c r="U10"/>
  <c r="T10"/>
  <c r="Q10"/>
  <c r="P10"/>
  <c r="O10"/>
  <c r="L10"/>
  <c r="K10"/>
  <c r="J10"/>
  <c r="G10"/>
  <c r="F10"/>
  <c r="E10"/>
  <c r="B10"/>
  <c r="G134" i="147" l="1"/>
  <c r="H15"/>
  <c r="H134" s="1"/>
  <c r="L44" i="146"/>
  <c r="CT76" i="143" l="1"/>
  <c r="CS76"/>
  <c r="CR76"/>
  <c r="CT75"/>
  <c r="CS75"/>
  <c r="CR75"/>
  <c r="CB74"/>
  <c r="CB69" s="1"/>
  <c r="CA74"/>
  <c r="CS74" s="1"/>
  <c r="BZ74"/>
  <c r="BZ69" s="1"/>
  <c r="CT72"/>
  <c r="CS72"/>
  <c r="CR72"/>
  <c r="CT71"/>
  <c r="CS71"/>
  <c r="CR71"/>
  <c r="CT70"/>
  <c r="CS70"/>
  <c r="CR70"/>
  <c r="CQ69"/>
  <c r="CP69"/>
  <c r="CO69"/>
  <c r="CN69"/>
  <c r="CM69"/>
  <c r="CL69"/>
  <c r="CK69"/>
  <c r="CJ69"/>
  <c r="CI69"/>
  <c r="CH69"/>
  <c r="CG69"/>
  <c r="CF69"/>
  <c r="CE69"/>
  <c r="CD69"/>
  <c r="CC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CT67"/>
  <c r="CS67"/>
  <c r="CR67"/>
  <c r="CT66"/>
  <c r="CS66"/>
  <c r="CR66"/>
  <c r="CT65"/>
  <c r="CS65"/>
  <c r="CR65"/>
  <c r="CT64"/>
  <c r="CS64"/>
  <c r="CR64"/>
  <c r="CT63"/>
  <c r="CS63"/>
  <c r="CR63"/>
  <c r="CT62"/>
  <c r="CS62"/>
  <c r="CR62"/>
  <c r="CT61"/>
  <c r="CS61"/>
  <c r="CR61"/>
  <c r="CT60"/>
  <c r="CS60"/>
  <c r="CR60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CT57"/>
  <c r="CS57"/>
  <c r="CR57"/>
  <c r="CT56"/>
  <c r="CS56"/>
  <c r="CR56"/>
  <c r="CT55"/>
  <c r="CS55"/>
  <c r="CR55"/>
  <c r="CT54"/>
  <c r="CS54"/>
  <c r="CR54"/>
  <c r="CT53"/>
  <c r="CS53"/>
  <c r="CR53"/>
  <c r="CT52"/>
  <c r="CS52"/>
  <c r="CR52"/>
  <c r="CT51"/>
  <c r="CS51"/>
  <c r="CR51"/>
  <c r="CT50"/>
  <c r="CS50"/>
  <c r="CR50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T47"/>
  <c r="CS47"/>
  <c r="CR47"/>
  <c r="CT46"/>
  <c r="CS46"/>
  <c r="CR46"/>
  <c r="CT45"/>
  <c r="CS45"/>
  <c r="CR45"/>
  <c r="CT44"/>
  <c r="CS44"/>
  <c r="CR44"/>
  <c r="CT43"/>
  <c r="CS43"/>
  <c r="CR43"/>
  <c r="CT42"/>
  <c r="CS42"/>
  <c r="CR42"/>
  <c r="CT41"/>
  <c r="CS41"/>
  <c r="CR41"/>
  <c r="CT40"/>
  <c r="CS40"/>
  <c r="CR40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T37"/>
  <c r="CS37"/>
  <c r="CR37"/>
  <c r="CT36"/>
  <c r="CS36"/>
  <c r="CR36"/>
  <c r="CT35"/>
  <c r="CS35"/>
  <c r="CR35"/>
  <c r="CT34"/>
  <c r="CS34"/>
  <c r="CR34"/>
  <c r="CT33"/>
  <c r="CS33"/>
  <c r="CR33"/>
  <c r="CT32"/>
  <c r="CS32"/>
  <c r="CR32"/>
  <c r="CT31"/>
  <c r="CS31"/>
  <c r="CR31"/>
  <c r="CT30"/>
  <c r="CS30"/>
  <c r="CR30"/>
  <c r="CT29"/>
  <c r="CS29"/>
  <c r="CR29"/>
  <c r="CT28"/>
  <c r="CS28"/>
  <c r="CR28"/>
  <c r="CW27"/>
  <c r="CV27"/>
  <c r="CU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T25"/>
  <c r="CS25"/>
  <c r="CR25"/>
  <c r="CT24"/>
  <c r="CS24"/>
  <c r="CR24"/>
  <c r="CT23"/>
  <c r="CS23"/>
  <c r="CR23"/>
  <c r="CT22"/>
  <c r="CS22"/>
  <c r="CR22"/>
  <c r="CT21"/>
  <c r="CS21"/>
  <c r="CR21"/>
  <c r="CT20"/>
  <c r="CS20"/>
  <c r="CR20"/>
  <c r="CT19"/>
  <c r="CS19"/>
  <c r="CR19"/>
  <c r="CT18"/>
  <c r="CS18"/>
  <c r="CR18"/>
  <c r="CT17"/>
  <c r="CS17"/>
  <c r="CR17"/>
  <c r="CT16"/>
  <c r="CS16"/>
  <c r="CR16"/>
  <c r="CT15"/>
  <c r="CS15"/>
  <c r="CR15"/>
  <c r="CT14"/>
  <c r="CS14"/>
  <c r="CR14"/>
  <c r="CT13"/>
  <c r="CS13"/>
  <c r="CR13"/>
  <c r="CT12"/>
  <c r="CS12"/>
  <c r="CR12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H285" i="109"/>
  <c r="H288"/>
  <c r="H290"/>
  <c r="H291"/>
  <c r="H294"/>
  <c r="H296"/>
  <c r="H300"/>
  <c r="H303"/>
  <c r="H304"/>
  <c r="H305"/>
  <c r="H309"/>
  <c r="G285"/>
  <c r="G288"/>
  <c r="G290"/>
  <c r="G291"/>
  <c r="G294"/>
  <c r="G296"/>
  <c r="G300"/>
  <c r="G303"/>
  <c r="G304"/>
  <c r="G305"/>
  <c r="G309"/>
  <c r="F285"/>
  <c r="F288"/>
  <c r="F290"/>
  <c r="F291"/>
  <c r="F294"/>
  <c r="F296"/>
  <c r="F300"/>
  <c r="F303"/>
  <c r="F304"/>
  <c r="F305"/>
  <c r="F309"/>
  <c r="H224"/>
  <c r="H227"/>
  <c r="H229"/>
  <c r="H230"/>
  <c r="H233"/>
  <c r="H235"/>
  <c r="H239"/>
  <c r="H242"/>
  <c r="H243"/>
  <c r="H244"/>
  <c r="H248"/>
  <c r="G224"/>
  <c r="G227"/>
  <c r="G229"/>
  <c r="G230"/>
  <c r="G233"/>
  <c r="G235"/>
  <c r="G239"/>
  <c r="G242"/>
  <c r="G243"/>
  <c r="G244"/>
  <c r="G248"/>
  <c r="F224"/>
  <c r="F227"/>
  <c r="F229"/>
  <c r="F230"/>
  <c r="F233"/>
  <c r="F235"/>
  <c r="F239"/>
  <c r="F242"/>
  <c r="F243"/>
  <c r="F244"/>
  <c r="F248"/>
  <c r="H128"/>
  <c r="H129"/>
  <c r="H130"/>
  <c r="H131"/>
  <c r="H132"/>
  <c r="H133"/>
  <c r="G128"/>
  <c r="G129"/>
  <c r="G130"/>
  <c r="G131"/>
  <c r="G132"/>
  <c r="G133"/>
  <c r="F128"/>
  <c r="F129"/>
  <c r="F130"/>
  <c r="F131"/>
  <c r="F132"/>
  <c r="F133"/>
  <c r="H101"/>
  <c r="H102"/>
  <c r="H103"/>
  <c r="H104"/>
  <c r="H105"/>
  <c r="H106"/>
  <c r="H107"/>
  <c r="H108"/>
  <c r="H110"/>
  <c r="H111"/>
  <c r="H112"/>
  <c r="H113"/>
  <c r="H114"/>
  <c r="H115"/>
  <c r="H116"/>
  <c r="H117"/>
  <c r="H119"/>
  <c r="H120"/>
  <c r="H121"/>
  <c r="H122"/>
  <c r="H123"/>
  <c r="H124"/>
  <c r="H125"/>
  <c r="H126"/>
  <c r="G101"/>
  <c r="G102"/>
  <c r="G103"/>
  <c r="G104"/>
  <c r="G105"/>
  <c r="G106"/>
  <c r="G107"/>
  <c r="G108"/>
  <c r="G110"/>
  <c r="G111"/>
  <c r="G112"/>
  <c r="G113"/>
  <c r="G114"/>
  <c r="G115"/>
  <c r="G116"/>
  <c r="G117"/>
  <c r="G119"/>
  <c r="G120"/>
  <c r="G121"/>
  <c r="G122"/>
  <c r="G123"/>
  <c r="G124"/>
  <c r="G125"/>
  <c r="G126"/>
  <c r="F101"/>
  <c r="F102"/>
  <c r="F103"/>
  <c r="F104"/>
  <c r="F105"/>
  <c r="F106"/>
  <c r="F107"/>
  <c r="F108"/>
  <c r="F110"/>
  <c r="F111"/>
  <c r="F112"/>
  <c r="F113"/>
  <c r="F114"/>
  <c r="F115"/>
  <c r="F116"/>
  <c r="F117"/>
  <c r="F119"/>
  <c r="F120"/>
  <c r="F121"/>
  <c r="F122"/>
  <c r="F123"/>
  <c r="F124"/>
  <c r="F125"/>
  <c r="F126"/>
  <c r="C89" i="127"/>
  <c r="C88"/>
  <c r="C87"/>
  <c r="C86"/>
  <c r="C85"/>
  <c r="C84"/>
  <c r="C81"/>
  <c r="C80"/>
  <c r="C79"/>
  <c r="C75"/>
  <c r="C72"/>
  <c r="C71"/>
  <c r="C70"/>
  <c r="C68"/>
  <c r="C66"/>
  <c r="C62"/>
  <c r="C60"/>
  <c r="C59"/>
  <c r="C57"/>
  <c r="C89" i="126"/>
  <c r="C88"/>
  <c r="C87"/>
  <c r="C86"/>
  <c r="C85"/>
  <c r="C84"/>
  <c r="C81"/>
  <c r="C80"/>
  <c r="C79"/>
  <c r="C75"/>
  <c r="C72"/>
  <c r="C71"/>
  <c r="C70"/>
  <c r="C68"/>
  <c r="C66"/>
  <c r="C62"/>
  <c r="C60"/>
  <c r="C59"/>
  <c r="C57"/>
  <c r="C86" i="123"/>
  <c r="C87"/>
  <c r="C89"/>
  <c r="C88"/>
  <c r="C85"/>
  <c r="C84"/>
  <c r="C80"/>
  <c r="C71"/>
  <c r="C62"/>
  <c r="C79"/>
  <c r="C81"/>
  <c r="C75"/>
  <c r="C70"/>
  <c r="C72"/>
  <c r="C68"/>
  <c r="C66"/>
  <c r="C60"/>
  <c r="C59"/>
  <c r="C57"/>
  <c r="F780" i="109"/>
  <c r="F789"/>
  <c r="E780"/>
  <c r="E789"/>
  <c r="H438"/>
  <c r="G438"/>
  <c r="F438"/>
  <c r="H437"/>
  <c r="G437"/>
  <c r="F437"/>
  <c r="H436"/>
  <c r="G436"/>
  <c r="F436"/>
  <c r="H435"/>
  <c r="G435"/>
  <c r="F435"/>
  <c r="H434"/>
  <c r="G434"/>
  <c r="F434"/>
  <c r="H433"/>
  <c r="G433"/>
  <c r="F433"/>
  <c r="H404"/>
  <c r="G404"/>
  <c r="F404"/>
  <c r="H403"/>
  <c r="G403"/>
  <c r="F403"/>
  <c r="H402"/>
  <c r="G402"/>
  <c r="F402"/>
  <c r="H401"/>
  <c r="G401"/>
  <c r="F401"/>
  <c r="H400"/>
  <c r="G400"/>
  <c r="F400"/>
  <c r="H399"/>
  <c r="G399"/>
  <c r="F399"/>
  <c r="H398"/>
  <c r="G398"/>
  <c r="F398"/>
  <c r="H397"/>
  <c r="G397"/>
  <c r="F397"/>
  <c r="H396"/>
  <c r="G396"/>
  <c r="F396"/>
  <c r="H395"/>
  <c r="G395"/>
  <c r="F395"/>
  <c r="H393"/>
  <c r="G393"/>
  <c r="F393"/>
  <c r="H392"/>
  <c r="G392"/>
  <c r="F392"/>
  <c r="H391"/>
  <c r="G391"/>
  <c r="F391"/>
  <c r="H390"/>
  <c r="G390"/>
  <c r="F390"/>
  <c r="H389"/>
  <c r="G389"/>
  <c r="F389"/>
  <c r="H388"/>
  <c r="G388"/>
  <c r="F388"/>
  <c r="H387"/>
  <c r="G387"/>
  <c r="F387"/>
  <c r="H386"/>
  <c r="G386"/>
  <c r="F386"/>
  <c r="H385"/>
  <c r="G385"/>
  <c r="F385"/>
  <c r="H384"/>
  <c r="G384"/>
  <c r="F384"/>
  <c r="H383"/>
  <c r="G383"/>
  <c r="F383"/>
  <c r="H382"/>
  <c r="G382"/>
  <c r="F382"/>
  <c r="H381"/>
  <c r="G381"/>
  <c r="F381"/>
  <c r="H380"/>
  <c r="G380"/>
  <c r="F380"/>
  <c r="H1077"/>
  <c r="H1078"/>
  <c r="H1079"/>
  <c r="H1080"/>
  <c r="H1081"/>
  <c r="H1082"/>
  <c r="H1083"/>
  <c r="H1084"/>
  <c r="H1086"/>
  <c r="H1087"/>
  <c r="H1088"/>
  <c r="H1089"/>
  <c r="H1090"/>
  <c r="H1091"/>
  <c r="H1092"/>
  <c r="H1093"/>
  <c r="H1095"/>
  <c r="H1096"/>
  <c r="H1097"/>
  <c r="H1098"/>
  <c r="H1099"/>
  <c r="H1100"/>
  <c r="H1101"/>
  <c r="H1102"/>
  <c r="G1077"/>
  <c r="G1078"/>
  <c r="G1079"/>
  <c r="G1080"/>
  <c r="G1081"/>
  <c r="G1082"/>
  <c r="G1083"/>
  <c r="G1084"/>
  <c r="G1086"/>
  <c r="G1087"/>
  <c r="G1088"/>
  <c r="G1089"/>
  <c r="G1090"/>
  <c r="G1091"/>
  <c r="G1092"/>
  <c r="G1093"/>
  <c r="G1095"/>
  <c r="G1096"/>
  <c r="G1097"/>
  <c r="G1098"/>
  <c r="G1099"/>
  <c r="G1100"/>
  <c r="G1101"/>
  <c r="G1102"/>
  <c r="E1077"/>
  <c r="E1078"/>
  <c r="E1079"/>
  <c r="E1080"/>
  <c r="E1081"/>
  <c r="E1082"/>
  <c r="E1083"/>
  <c r="E1084"/>
  <c r="E1086"/>
  <c r="E1087"/>
  <c r="E1088"/>
  <c r="E1089"/>
  <c r="E1090"/>
  <c r="E1091"/>
  <c r="E1092"/>
  <c r="E1093"/>
  <c r="E1095"/>
  <c r="E1096"/>
  <c r="E1097"/>
  <c r="E1098"/>
  <c r="E1099"/>
  <c r="E1100"/>
  <c r="E1101"/>
  <c r="E1102"/>
  <c r="F1077"/>
  <c r="F1078"/>
  <c r="F1079"/>
  <c r="F1080"/>
  <c r="F1081"/>
  <c r="F1082"/>
  <c r="F1083"/>
  <c r="F1084"/>
  <c r="F1086"/>
  <c r="F1087"/>
  <c r="F1088"/>
  <c r="F1089"/>
  <c r="F1090"/>
  <c r="F1091"/>
  <c r="F1092"/>
  <c r="F1093"/>
  <c r="F1095"/>
  <c r="F1096"/>
  <c r="F1097"/>
  <c r="F1098"/>
  <c r="F1099"/>
  <c r="F1100"/>
  <c r="F1101"/>
  <c r="F1102"/>
  <c r="F1125"/>
  <c r="H1125" s="1"/>
  <c r="F881"/>
  <c r="H881" s="1"/>
  <c r="F820"/>
  <c r="H820" s="1"/>
  <c r="H1051"/>
  <c r="H1052"/>
  <c r="H1053"/>
  <c r="H1054"/>
  <c r="H1055"/>
  <c r="H1056"/>
  <c r="H1057"/>
  <c r="H1058"/>
  <c r="H1059"/>
  <c r="H1060"/>
  <c r="H1061"/>
  <c r="H1062"/>
  <c r="H1063"/>
  <c r="G1051"/>
  <c r="G1052"/>
  <c r="G1053"/>
  <c r="G1054"/>
  <c r="G1055"/>
  <c r="G1056"/>
  <c r="G1057"/>
  <c r="G1058"/>
  <c r="G1059"/>
  <c r="G1060"/>
  <c r="G1061"/>
  <c r="G1062"/>
  <c r="G1063"/>
  <c r="E1051"/>
  <c r="E1052"/>
  <c r="E1053"/>
  <c r="E1054"/>
  <c r="E1055"/>
  <c r="E1056"/>
  <c r="E1057"/>
  <c r="E1058"/>
  <c r="E1059"/>
  <c r="E1060"/>
  <c r="E1061"/>
  <c r="E1062"/>
  <c r="E1063"/>
  <c r="F1051"/>
  <c r="F1052"/>
  <c r="F1053"/>
  <c r="F1054"/>
  <c r="F1055"/>
  <c r="F1056"/>
  <c r="F1057"/>
  <c r="F1058"/>
  <c r="F1059"/>
  <c r="F1060"/>
  <c r="F1061"/>
  <c r="F1062"/>
  <c r="F1063"/>
  <c r="H75"/>
  <c r="H76"/>
  <c r="H77"/>
  <c r="H78"/>
  <c r="H79"/>
  <c r="H80"/>
  <c r="H81"/>
  <c r="H82"/>
  <c r="H83"/>
  <c r="H84"/>
  <c r="H85"/>
  <c r="H86"/>
  <c r="H87"/>
  <c r="G75"/>
  <c r="G76"/>
  <c r="G77"/>
  <c r="G78"/>
  <c r="G79"/>
  <c r="G80"/>
  <c r="G81"/>
  <c r="G82"/>
  <c r="G83"/>
  <c r="G84"/>
  <c r="G85"/>
  <c r="G86"/>
  <c r="G87"/>
  <c r="F75"/>
  <c r="F76"/>
  <c r="F77"/>
  <c r="F78"/>
  <c r="F79"/>
  <c r="F80"/>
  <c r="F81"/>
  <c r="F82"/>
  <c r="F83"/>
  <c r="F84"/>
  <c r="F85"/>
  <c r="F86"/>
  <c r="F87"/>
  <c r="E37" i="116"/>
  <c r="E36"/>
  <c r="E35"/>
  <c r="E34"/>
  <c r="E33"/>
  <c r="E32"/>
  <c r="E31"/>
  <c r="E30"/>
  <c r="E29"/>
  <c r="E28"/>
  <c r="E27"/>
  <c r="E26"/>
  <c r="E25"/>
  <c r="E37" i="100"/>
  <c r="E36"/>
  <c r="E35"/>
  <c r="E34"/>
  <c r="E33"/>
  <c r="E32"/>
  <c r="E31"/>
  <c r="E30"/>
  <c r="E29"/>
  <c r="E28"/>
  <c r="E27"/>
  <c r="E26"/>
  <c r="E25"/>
  <c r="E37" i="99"/>
  <c r="E36"/>
  <c r="E35"/>
  <c r="E34"/>
  <c r="E33"/>
  <c r="E32"/>
  <c r="E31"/>
  <c r="E30"/>
  <c r="E29"/>
  <c r="E28"/>
  <c r="E27"/>
  <c r="E26"/>
  <c r="E25"/>
  <c r="CA69" i="143" l="1"/>
  <c r="CT11"/>
  <c r="CR59"/>
  <c r="CT59"/>
  <c r="CS69"/>
  <c r="CR27"/>
  <c r="CT27"/>
  <c r="CT49"/>
  <c r="CS49"/>
  <c r="CR49"/>
  <c r="CS11"/>
  <c r="CR39"/>
  <c r="CT39"/>
  <c r="CS39"/>
  <c r="CS59"/>
  <c r="CS27"/>
  <c r="CR11"/>
  <c r="CW12"/>
  <c r="CX28"/>
  <c r="CY29"/>
  <c r="CX30"/>
  <c r="CZ30"/>
  <c r="CY31"/>
  <c r="CX32"/>
  <c r="CZ32"/>
  <c r="CY33"/>
  <c r="CZ34"/>
  <c r="CY35"/>
  <c r="CX36"/>
  <c r="CZ36"/>
  <c r="CY37"/>
  <c r="CX13"/>
  <c r="CZ13"/>
  <c r="CZ17"/>
  <c r="CZ21"/>
  <c r="CZ25"/>
  <c r="CU12"/>
  <c r="CV13"/>
  <c r="CZ28"/>
  <c r="CX34"/>
  <c r="CV12"/>
  <c r="CU13"/>
  <c r="CW13"/>
  <c r="CY28"/>
  <c r="CX29"/>
  <c r="CZ29"/>
  <c r="CY30"/>
  <c r="CX31"/>
  <c r="CZ31"/>
  <c r="CY32"/>
  <c r="CX33"/>
  <c r="CZ33"/>
  <c r="CY34"/>
  <c r="CX35"/>
  <c r="CZ35"/>
  <c r="CY36"/>
  <c r="CX37"/>
  <c r="CZ37"/>
  <c r="CX12"/>
  <c r="CY12"/>
  <c r="CZ15"/>
  <c r="CY16"/>
  <c r="CZ19"/>
  <c r="CY20"/>
  <c r="CZ23"/>
  <c r="CY24"/>
  <c r="CV14"/>
  <c r="CU15"/>
  <c r="CW15"/>
  <c r="CV16"/>
  <c r="CU17"/>
  <c r="CW17"/>
  <c r="CV18"/>
  <c r="CU19"/>
  <c r="CW19"/>
  <c r="CV20"/>
  <c r="CU21"/>
  <c r="CW21"/>
  <c r="CV22"/>
  <c r="CU23"/>
  <c r="CW23"/>
  <c r="CV24"/>
  <c r="CU25"/>
  <c r="CW25"/>
  <c r="CV40"/>
  <c r="CU41"/>
  <c r="CW41"/>
  <c r="CV42"/>
  <c r="CU43"/>
  <c r="CW43"/>
  <c r="CV44"/>
  <c r="CU45"/>
  <c r="CW45"/>
  <c r="CV46"/>
  <c r="CU47"/>
  <c r="CW47"/>
  <c r="CV50"/>
  <c r="CU51"/>
  <c r="CW51"/>
  <c r="CV52"/>
  <c r="CU53"/>
  <c r="CW53"/>
  <c r="CV54"/>
  <c r="CU55"/>
  <c r="CW55"/>
  <c r="CV56"/>
  <c r="CU57"/>
  <c r="CW57"/>
  <c r="CV60"/>
  <c r="CU61"/>
  <c r="CW61"/>
  <c r="CV62"/>
  <c r="CU63"/>
  <c r="CW63"/>
  <c r="CV64"/>
  <c r="CU65"/>
  <c r="CW65"/>
  <c r="CV66"/>
  <c r="CU67"/>
  <c r="CW67"/>
  <c r="CV70"/>
  <c r="CU71"/>
  <c r="CW71"/>
  <c r="CV72"/>
  <c r="CV75"/>
  <c r="CU76"/>
  <c r="CW76"/>
  <c r="CX14"/>
  <c r="CX16"/>
  <c r="CX18"/>
  <c r="CX20"/>
  <c r="CX22"/>
  <c r="CX24"/>
  <c r="CX40"/>
  <c r="CX42"/>
  <c r="CX44"/>
  <c r="CX46"/>
  <c r="CX50"/>
  <c r="CX52"/>
  <c r="CX54"/>
  <c r="CX56"/>
  <c r="CX60"/>
  <c r="CX62"/>
  <c r="CX64"/>
  <c r="CX66"/>
  <c r="CU14"/>
  <c r="CW14"/>
  <c r="CV15"/>
  <c r="CU16"/>
  <c r="CW16"/>
  <c r="CV17"/>
  <c r="CU18"/>
  <c r="CW18"/>
  <c r="CV19"/>
  <c r="CU20"/>
  <c r="CW20"/>
  <c r="CV21"/>
  <c r="CU22"/>
  <c r="CW22"/>
  <c r="CV23"/>
  <c r="CU24"/>
  <c r="CW24"/>
  <c r="CV25"/>
  <c r="CU40"/>
  <c r="CW40"/>
  <c r="CV41"/>
  <c r="CU42"/>
  <c r="CW42"/>
  <c r="CV43"/>
  <c r="CU44"/>
  <c r="CW44"/>
  <c r="CV45"/>
  <c r="CU46"/>
  <c r="CW46"/>
  <c r="CV47"/>
  <c r="CU50"/>
  <c r="CW50"/>
  <c r="CV51"/>
  <c r="CU52"/>
  <c r="CW52"/>
  <c r="CV53"/>
  <c r="CU54"/>
  <c r="CW54"/>
  <c r="CV55"/>
  <c r="CU56"/>
  <c r="CW56"/>
  <c r="CV57"/>
  <c r="CU60"/>
  <c r="CW60"/>
  <c r="CV61"/>
  <c r="CU62"/>
  <c r="CW62"/>
  <c r="CV63"/>
  <c r="CU64"/>
  <c r="CW64"/>
  <c r="CV65"/>
  <c r="CU66"/>
  <c r="CW66"/>
  <c r="CV67"/>
  <c r="CU70"/>
  <c r="CW70"/>
  <c r="CV71"/>
  <c r="CU72"/>
  <c r="CW72"/>
  <c r="CV74"/>
  <c r="CU75"/>
  <c r="CW75"/>
  <c r="CV76"/>
  <c r="CX15"/>
  <c r="CX17"/>
  <c r="CX19"/>
  <c r="CX21"/>
  <c r="CX23"/>
  <c r="CX25"/>
  <c r="CX41"/>
  <c r="CX43"/>
  <c r="CX45"/>
  <c r="CX47"/>
  <c r="CX51"/>
  <c r="CX53"/>
  <c r="CX55"/>
  <c r="CX57"/>
  <c r="CX61"/>
  <c r="CX63"/>
  <c r="CX65"/>
  <c r="CX67"/>
  <c r="CY74"/>
  <c r="CX70"/>
  <c r="CZ70"/>
  <c r="CX71"/>
  <c r="CZ71"/>
  <c r="CY70"/>
  <c r="CY71"/>
  <c r="CY72"/>
  <c r="CR74"/>
  <c r="CU74" s="1"/>
  <c r="CT74"/>
  <c r="CX72"/>
  <c r="CZ72"/>
  <c r="CX75"/>
  <c r="CZ75"/>
  <c r="CX76"/>
  <c r="CZ76"/>
  <c r="CY75"/>
  <c r="CY76"/>
  <c r="G881" i="109"/>
  <c r="G820"/>
  <c r="G1125"/>
  <c r="CY22" i="143" l="1"/>
  <c r="CY18"/>
  <c r="CY14"/>
  <c r="CZ74"/>
  <c r="CT69"/>
  <c r="CY23"/>
  <c r="CY19"/>
  <c r="CY17"/>
  <c r="CY15"/>
  <c r="CY13"/>
  <c r="CZ67"/>
  <c r="CZ66"/>
  <c r="CZ65"/>
  <c r="CZ64"/>
  <c r="CZ63"/>
  <c r="CZ62"/>
  <c r="CZ61"/>
  <c r="CZ60"/>
  <c r="CZ59" s="1"/>
  <c r="CZ57"/>
  <c r="CZ56"/>
  <c r="CZ55"/>
  <c r="CZ54"/>
  <c r="CZ53"/>
  <c r="CZ52"/>
  <c r="CZ51"/>
  <c r="CZ50"/>
  <c r="CZ49" s="1"/>
  <c r="CY69"/>
  <c r="CU69"/>
  <c r="CW59"/>
  <c r="CU59"/>
  <c r="CW49"/>
  <c r="CU49"/>
  <c r="CW39"/>
  <c r="CU39"/>
  <c r="CX59"/>
  <c r="CX49"/>
  <c r="CX39"/>
  <c r="CW74"/>
  <c r="CW69" s="1"/>
  <c r="CV69"/>
  <c r="CV59"/>
  <c r="CV49"/>
  <c r="CV39"/>
  <c r="CY27"/>
  <c r="CZ27"/>
  <c r="CX27"/>
  <c r="CX74"/>
  <c r="CX69" s="1"/>
  <c r="CR69"/>
  <c r="CY25"/>
  <c r="CY21"/>
  <c r="CY11" s="1"/>
  <c r="CZ47"/>
  <c r="CZ45"/>
  <c r="CZ43"/>
  <c r="CZ41"/>
  <c r="CZ69"/>
  <c r="CX11"/>
  <c r="CV11"/>
  <c r="CU11"/>
  <c r="CW11"/>
  <c r="DB54" l="1"/>
  <c r="DA41"/>
  <c r="DC41"/>
  <c r="DE37"/>
  <c r="DE28"/>
  <c r="DD76"/>
  <c r="DD75"/>
  <c r="DD72"/>
  <c r="DD74"/>
  <c r="DD71"/>
  <c r="DD70"/>
  <c r="DC71"/>
  <c r="DC74"/>
  <c r="DC76"/>
  <c r="DC70"/>
  <c r="DC72"/>
  <c r="DC75"/>
  <c r="DB14"/>
  <c r="DB16"/>
  <c r="DB18"/>
  <c r="DB20"/>
  <c r="DB22"/>
  <c r="DB24"/>
  <c r="DB15"/>
  <c r="DB17"/>
  <c r="DB19"/>
  <c r="DB21"/>
  <c r="DB23"/>
  <c r="DB25"/>
  <c r="DB13"/>
  <c r="DB12"/>
  <c r="DC15"/>
  <c r="DC17"/>
  <c r="DC19"/>
  <c r="DC21"/>
  <c r="DC23"/>
  <c r="DC25"/>
  <c r="DC14"/>
  <c r="DC16"/>
  <c r="DC18"/>
  <c r="DC20"/>
  <c r="DC22"/>
  <c r="DC24"/>
  <c r="DC12"/>
  <c r="DC13"/>
  <c r="DA15"/>
  <c r="DA17"/>
  <c r="DA19"/>
  <c r="DA21"/>
  <c r="DA23"/>
  <c r="DA25"/>
  <c r="DA14"/>
  <c r="DA16"/>
  <c r="DA18"/>
  <c r="DA20"/>
  <c r="DA22"/>
  <c r="DA24"/>
  <c r="DA12"/>
  <c r="DA13"/>
  <c r="DF76"/>
  <c r="DF75"/>
  <c r="DF72"/>
  <c r="DF74"/>
  <c r="DF71"/>
  <c r="DF70"/>
  <c r="CY50"/>
  <c r="CY52"/>
  <c r="CY54"/>
  <c r="CY56"/>
  <c r="CY60"/>
  <c r="CY62"/>
  <c r="CY64"/>
  <c r="CY66"/>
  <c r="DB70"/>
  <c r="DB72"/>
  <c r="DB75"/>
  <c r="DB71"/>
  <c r="DB74"/>
  <c r="DB76"/>
  <c r="DE76"/>
  <c r="DE75"/>
  <c r="DE74"/>
  <c r="DE72"/>
  <c r="DE71"/>
  <c r="DE70"/>
  <c r="CY51"/>
  <c r="CY53"/>
  <c r="CY55"/>
  <c r="CY57"/>
  <c r="CY61"/>
  <c r="CY63"/>
  <c r="CY65"/>
  <c r="CY67"/>
  <c r="CZ40"/>
  <c r="CZ44"/>
  <c r="CZ42"/>
  <c r="CZ46"/>
  <c r="DD13"/>
  <c r="DD14"/>
  <c r="DD16"/>
  <c r="DD18"/>
  <c r="DD20"/>
  <c r="DD22"/>
  <c r="DD24"/>
  <c r="DD15"/>
  <c r="DD17"/>
  <c r="DD19"/>
  <c r="DD21"/>
  <c r="DD23"/>
  <c r="DD25"/>
  <c r="DD28"/>
  <c r="DD30"/>
  <c r="DD32"/>
  <c r="DD36"/>
  <c r="DD34"/>
  <c r="DD29"/>
  <c r="DD31"/>
  <c r="DD33"/>
  <c r="DD35"/>
  <c r="DD37"/>
  <c r="DD12"/>
  <c r="DA57"/>
  <c r="DA46"/>
  <c r="DA66"/>
  <c r="DC57"/>
  <c r="DA71"/>
  <c r="DA74"/>
  <c r="DA76"/>
  <c r="DA70"/>
  <c r="DA72"/>
  <c r="DA75"/>
  <c r="GU1255" i="109"/>
  <c r="GT1255"/>
  <c r="GS1255"/>
  <c r="UN1255"/>
  <c r="UM1255"/>
  <c r="UL1255"/>
  <c r="WY1295"/>
  <c r="WX1295"/>
  <c r="WW1295"/>
  <c r="WY1285"/>
  <c r="WX1285"/>
  <c r="WW1285"/>
  <c r="WY1275"/>
  <c r="WX1275"/>
  <c r="WW1275"/>
  <c r="WD1295"/>
  <c r="WC1295"/>
  <c r="WB1295"/>
  <c r="WD1285"/>
  <c r="WC1285"/>
  <c r="WB1285"/>
  <c r="WD1275"/>
  <c r="WC1275"/>
  <c r="WB1275"/>
  <c r="VI1295"/>
  <c r="VH1295"/>
  <c r="VG1295"/>
  <c r="VI1285"/>
  <c r="VH1285"/>
  <c r="VG1285"/>
  <c r="VI1275"/>
  <c r="VH1275"/>
  <c r="VG1275"/>
  <c r="UN1295"/>
  <c r="UM1295"/>
  <c r="UL1295"/>
  <c r="UN1285"/>
  <c r="UM1285"/>
  <c r="UL1285"/>
  <c r="UN1275"/>
  <c r="UM1275"/>
  <c r="UL1275"/>
  <c r="TS1295"/>
  <c r="TR1295"/>
  <c r="TQ1295"/>
  <c r="TS1285"/>
  <c r="TR1285"/>
  <c r="TQ1285"/>
  <c r="TS1275"/>
  <c r="TR1275"/>
  <c r="TQ1275"/>
  <c r="SX1295"/>
  <c r="SW1295"/>
  <c r="SV1295"/>
  <c r="SX1285"/>
  <c r="SW1285"/>
  <c r="SV1285"/>
  <c r="SX1275"/>
  <c r="SW1275"/>
  <c r="SV1275"/>
  <c r="SC1295"/>
  <c r="SB1295"/>
  <c r="SA1295"/>
  <c r="SC1285"/>
  <c r="SB1285"/>
  <c r="SA1285"/>
  <c r="SC1275"/>
  <c r="SB1275"/>
  <c r="SA1275"/>
  <c r="RH1295"/>
  <c r="RG1295"/>
  <c r="RF1295"/>
  <c r="RH1285"/>
  <c r="RG1285"/>
  <c r="RF1285"/>
  <c r="RH1275"/>
  <c r="RG1275"/>
  <c r="RF1275"/>
  <c r="QM1295"/>
  <c r="QL1295"/>
  <c r="QK1295"/>
  <c r="QM1285"/>
  <c r="QL1285"/>
  <c r="QK1285"/>
  <c r="QM1275"/>
  <c r="QL1275"/>
  <c r="QK1275"/>
  <c r="PR1295"/>
  <c r="PQ1295"/>
  <c r="PP1295"/>
  <c r="PR1285"/>
  <c r="PQ1285"/>
  <c r="PP1285"/>
  <c r="PR1275"/>
  <c r="PQ1275"/>
  <c r="PP1275"/>
  <c r="OW1295"/>
  <c r="OV1295"/>
  <c r="OU1295"/>
  <c r="OW1285"/>
  <c r="OV1285"/>
  <c r="OU1285"/>
  <c r="OW1275"/>
  <c r="OV1275"/>
  <c r="OU1275"/>
  <c r="OB1295"/>
  <c r="OA1295"/>
  <c r="NZ1295"/>
  <c r="OB1285"/>
  <c r="OA1285"/>
  <c r="NZ1285"/>
  <c r="OB1275"/>
  <c r="OA1275"/>
  <c r="NZ1275"/>
  <c r="NG1295"/>
  <c r="NF1295"/>
  <c r="NE1295"/>
  <c r="NG1285"/>
  <c r="NF1285"/>
  <c r="NE1285"/>
  <c r="NG1275"/>
  <c r="NF1275"/>
  <c r="NE1275"/>
  <c r="ML1295"/>
  <c r="MK1295"/>
  <c r="MJ1295"/>
  <c r="ML1285"/>
  <c r="MK1285"/>
  <c r="MJ1285"/>
  <c r="ML1275"/>
  <c r="MK1275"/>
  <c r="MJ1275"/>
  <c r="LQ1295"/>
  <c r="LP1295"/>
  <c r="LO1295"/>
  <c r="LQ1285"/>
  <c r="LP1285"/>
  <c r="LO1285"/>
  <c r="LQ1275"/>
  <c r="LP1275"/>
  <c r="LO1275"/>
  <c r="KV1295"/>
  <c r="KU1295"/>
  <c r="KT1295"/>
  <c r="KV1285"/>
  <c r="KU1285"/>
  <c r="KT1285"/>
  <c r="KV1275"/>
  <c r="KU1275"/>
  <c r="KT1275"/>
  <c r="KA1295"/>
  <c r="JZ1295"/>
  <c r="JY1295"/>
  <c r="KA1285"/>
  <c r="JZ1285"/>
  <c r="JY1285"/>
  <c r="KA1275"/>
  <c r="JZ1275"/>
  <c r="JY1275"/>
  <c r="JF1295"/>
  <c r="JE1295"/>
  <c r="JD1295"/>
  <c r="JF1285"/>
  <c r="JE1285"/>
  <c r="JD1285"/>
  <c r="JF1275"/>
  <c r="JE1275"/>
  <c r="JD1275"/>
  <c r="IK1295"/>
  <c r="IJ1295"/>
  <c r="II1295"/>
  <c r="IK1285"/>
  <c r="IJ1285"/>
  <c r="II1285"/>
  <c r="IK1275"/>
  <c r="IJ1275"/>
  <c r="II1275"/>
  <c r="HP1295"/>
  <c r="HO1295"/>
  <c r="HN1295"/>
  <c r="HP1285"/>
  <c r="HO1285"/>
  <c r="HN1285"/>
  <c r="HP1275"/>
  <c r="HO1275"/>
  <c r="HN1275"/>
  <c r="GU1295"/>
  <c r="GT1295"/>
  <c r="GS1295"/>
  <c r="GU1285"/>
  <c r="GT1285"/>
  <c r="GS1285"/>
  <c r="GU1275"/>
  <c r="GT1275"/>
  <c r="GS1275"/>
  <c r="FZ1295"/>
  <c r="FY1295"/>
  <c r="FX1295"/>
  <c r="FZ1285"/>
  <c r="FY1285"/>
  <c r="FX1285"/>
  <c r="FZ1275"/>
  <c r="FY1275"/>
  <c r="FX1275"/>
  <c r="FE1295"/>
  <c r="FD1295"/>
  <c r="FC1295"/>
  <c r="FE1285"/>
  <c r="FD1285"/>
  <c r="FC1285"/>
  <c r="FE1275"/>
  <c r="FD1275"/>
  <c r="FC1275"/>
  <c r="EJ1295"/>
  <c r="EI1295"/>
  <c r="EH1295"/>
  <c r="EJ1285"/>
  <c r="EI1285"/>
  <c r="EH1285"/>
  <c r="EJ1275"/>
  <c r="EI1275"/>
  <c r="EH1275"/>
  <c r="DO1295"/>
  <c r="DN1295"/>
  <c r="DM1295"/>
  <c r="DO1285"/>
  <c r="DN1285"/>
  <c r="DM1285"/>
  <c r="DO1275"/>
  <c r="DN1275"/>
  <c r="DM1275"/>
  <c r="CT1295"/>
  <c r="CS1295"/>
  <c r="CR1295"/>
  <c r="CT1285"/>
  <c r="CS1285"/>
  <c r="CR1285"/>
  <c r="CT1275"/>
  <c r="CS1275"/>
  <c r="CR1275"/>
  <c r="BY1295"/>
  <c r="BX1295"/>
  <c r="BW1295"/>
  <c r="BY1285"/>
  <c r="BX1285"/>
  <c r="BW1285"/>
  <c r="BY1275"/>
  <c r="BX1275"/>
  <c r="BW1275"/>
  <c r="BD1295"/>
  <c r="BC1295"/>
  <c r="BB1295"/>
  <c r="BD1285"/>
  <c r="BC1285"/>
  <c r="BB1285"/>
  <c r="BD1275"/>
  <c r="BC1275"/>
  <c r="BB1275"/>
  <c r="AI1295"/>
  <c r="AH1295"/>
  <c r="AG1295"/>
  <c r="AI1285"/>
  <c r="AH1285"/>
  <c r="AG1285"/>
  <c r="AI1275"/>
  <c r="AH1275"/>
  <c r="AG1275"/>
  <c r="N1295"/>
  <c r="M1295"/>
  <c r="L1295"/>
  <c r="N1285"/>
  <c r="M1285"/>
  <c r="L1285"/>
  <c r="N1275"/>
  <c r="M1275"/>
  <c r="L1275"/>
  <c r="TS1318"/>
  <c r="TR1318"/>
  <c r="TQ1318"/>
  <c r="DC66" i="143" l="1"/>
  <c r="DA56"/>
  <c r="DA67"/>
  <c r="DA47"/>
  <c r="DC46"/>
  <c r="DE24"/>
  <c r="DE29"/>
  <c r="DC56"/>
  <c r="DC67"/>
  <c r="DC47"/>
  <c r="DB45"/>
  <c r="DC62"/>
  <c r="DC52"/>
  <c r="DC42"/>
  <c r="DC63"/>
  <c r="DC53"/>
  <c r="DC43"/>
  <c r="DB65"/>
  <c r="DE15"/>
  <c r="DE36"/>
  <c r="DA62"/>
  <c r="DA52"/>
  <c r="DA42"/>
  <c r="DA63"/>
  <c r="DA53"/>
  <c r="DA43"/>
  <c r="DE31"/>
  <c r="DE35"/>
  <c r="DE14"/>
  <c r="DE22"/>
  <c r="DE30"/>
  <c r="DE34"/>
  <c r="DE12"/>
  <c r="DE20"/>
  <c r="DE23"/>
  <c r="DE17"/>
  <c r="DE13"/>
  <c r="DE21"/>
  <c r="DB40"/>
  <c r="DB50"/>
  <c r="DB60"/>
  <c r="DB41"/>
  <c r="DB51"/>
  <c r="DB61"/>
  <c r="DC64"/>
  <c r="DC60"/>
  <c r="DC54"/>
  <c r="DC50"/>
  <c r="DC44"/>
  <c r="DC40"/>
  <c r="DC65"/>
  <c r="DC61"/>
  <c r="DC55"/>
  <c r="DC51"/>
  <c r="DC45"/>
  <c r="DA64"/>
  <c r="DA60"/>
  <c r="DA54"/>
  <c r="DA50"/>
  <c r="DA44"/>
  <c r="DA40"/>
  <c r="DA65"/>
  <c r="DA61"/>
  <c r="DA55"/>
  <c r="DA51"/>
  <c r="DA45"/>
  <c r="DB55"/>
  <c r="DB64"/>
  <c r="DB44"/>
  <c r="DE25"/>
  <c r="DE19"/>
  <c r="DE16"/>
  <c r="DE32"/>
  <c r="DE18"/>
  <c r="DE33"/>
  <c r="DB42"/>
  <c r="DB46"/>
  <c r="DB52"/>
  <c r="DB56"/>
  <c r="DB62"/>
  <c r="DB66"/>
  <c r="DB43"/>
  <c r="DB47"/>
  <c r="DB53"/>
  <c r="DB57"/>
  <c r="DB63"/>
  <c r="DB67"/>
  <c r="CZ22"/>
  <c r="CZ14"/>
  <c r="CZ18"/>
  <c r="DD40"/>
  <c r="DD42"/>
  <c r="DD44"/>
  <c r="DD46"/>
  <c r="DD50"/>
  <c r="DD52"/>
  <c r="DD54"/>
  <c r="DD56"/>
  <c r="DD60"/>
  <c r="DD62"/>
  <c r="DD64"/>
  <c r="DD66"/>
  <c r="DD41"/>
  <c r="DD43"/>
  <c r="DD45"/>
  <c r="DD47"/>
  <c r="DD51"/>
  <c r="DD53"/>
  <c r="DD55"/>
  <c r="DD57"/>
  <c r="DD61"/>
  <c r="DD63"/>
  <c r="DD65"/>
  <c r="DD67"/>
  <c r="CZ39"/>
  <c r="CY59"/>
  <c r="CY49"/>
  <c r="CY47"/>
  <c r="CY45"/>
  <c r="CY43"/>
  <c r="CY41"/>
  <c r="CY44"/>
  <c r="CY40"/>
  <c r="CZ24"/>
  <c r="CZ20"/>
  <c r="CZ12"/>
  <c r="CY46"/>
  <c r="CY42"/>
  <c r="CZ16"/>
  <c r="WY1313" i="109"/>
  <c r="WX1313"/>
  <c r="WW1313"/>
  <c r="WD1313"/>
  <c r="WC1313"/>
  <c r="WB1313"/>
  <c r="VI1313"/>
  <c r="VH1313"/>
  <c r="VG1313"/>
  <c r="UN1313"/>
  <c r="UM1313"/>
  <c r="UL1313"/>
  <c r="TS1313"/>
  <c r="TR1313"/>
  <c r="TQ1313"/>
  <c r="SX1313"/>
  <c r="SW1313"/>
  <c r="SV1313"/>
  <c r="SC1313"/>
  <c r="SB1313"/>
  <c r="SA1313"/>
  <c r="RH1313"/>
  <c r="RG1313"/>
  <c r="RF1313"/>
  <c r="QM1313"/>
  <c r="QL1313"/>
  <c r="QK1313"/>
  <c r="PR1313"/>
  <c r="PQ1313"/>
  <c r="PP1313"/>
  <c r="OW1313"/>
  <c r="OV1313"/>
  <c r="OU1313"/>
  <c r="OB1313"/>
  <c r="OA1313"/>
  <c r="NZ1313"/>
  <c r="NG1313"/>
  <c r="NF1313"/>
  <c r="NE1313"/>
  <c r="ML1313"/>
  <c r="MK1313"/>
  <c r="MJ1313"/>
  <c r="LQ1313"/>
  <c r="LP1313"/>
  <c r="LO1313"/>
  <c r="KV1313"/>
  <c r="KU1313"/>
  <c r="KT1313"/>
  <c r="KA1313"/>
  <c r="JZ1313"/>
  <c r="JY1313"/>
  <c r="JF1313"/>
  <c r="JE1313"/>
  <c r="JD1313"/>
  <c r="IK1313"/>
  <c r="IJ1313"/>
  <c r="II1313"/>
  <c r="HP1313"/>
  <c r="HO1313"/>
  <c r="HN1313"/>
  <c r="GU1313"/>
  <c r="GT1313"/>
  <c r="GS1313"/>
  <c r="FZ1313"/>
  <c r="FY1313"/>
  <c r="FX1313"/>
  <c r="FE1313"/>
  <c r="FD1313"/>
  <c r="FC1313"/>
  <c r="EJ1313"/>
  <c r="EI1313"/>
  <c r="EH1313"/>
  <c r="DO1313"/>
  <c r="DN1313"/>
  <c r="DM1313"/>
  <c r="CT1313"/>
  <c r="CS1313"/>
  <c r="CR1313"/>
  <c r="BY1313"/>
  <c r="BX1313"/>
  <c r="BW1313"/>
  <c r="BD1313"/>
  <c r="BC1313"/>
  <c r="BB1313"/>
  <c r="AI1313"/>
  <c r="AH1313"/>
  <c r="AG1313"/>
  <c r="LJ234" i="87"/>
  <c r="LI234"/>
  <c r="LD234"/>
  <c r="LJ225"/>
  <c r="LI225"/>
  <c r="LD225"/>
  <c r="LD205"/>
  <c r="LD196"/>
  <c r="IP212"/>
  <c r="JJ211"/>
  <c r="DF211"/>
  <c r="FN210"/>
  <c r="IP208"/>
  <c r="JJ207"/>
  <c r="FN206"/>
  <c r="KT205"/>
  <c r="KJ205"/>
  <c r="KD205"/>
  <c r="JZ205"/>
  <c r="JP205"/>
  <c r="JF205"/>
  <c r="IV205"/>
  <c r="IL205"/>
  <c r="IF205"/>
  <c r="IB205"/>
  <c r="HR205"/>
  <c r="HH205"/>
  <c r="GX205"/>
  <c r="GN205"/>
  <c r="GD205"/>
  <c r="FT205"/>
  <c r="FJ205"/>
  <c r="EZ205"/>
  <c r="EP205"/>
  <c r="EF205"/>
  <c r="DV205"/>
  <c r="DL205"/>
  <c r="DB205"/>
  <c r="CR205"/>
  <c r="CH205"/>
  <c r="CB205"/>
  <c r="BX205"/>
  <c r="BN205"/>
  <c r="BD205"/>
  <c r="AT205"/>
  <c r="AJ205"/>
  <c r="Z205"/>
  <c r="P205"/>
  <c r="GH204"/>
  <c r="DF204"/>
  <c r="JJ202"/>
  <c r="BH199"/>
  <c r="CB198"/>
  <c r="IF197"/>
  <c r="KT196"/>
  <c r="KJ196"/>
  <c r="JZ196"/>
  <c r="JP196"/>
  <c r="JF196"/>
  <c r="IV196"/>
  <c r="IL196"/>
  <c r="IB196"/>
  <c r="HR196"/>
  <c r="HH196"/>
  <c r="GX196"/>
  <c r="GN196"/>
  <c r="GD196"/>
  <c r="FT196"/>
  <c r="FJ196"/>
  <c r="EZ196"/>
  <c r="EP196"/>
  <c r="EF196"/>
  <c r="DV196"/>
  <c r="DL196"/>
  <c r="DB196"/>
  <c r="CR196"/>
  <c r="CH196"/>
  <c r="BX196"/>
  <c r="BN196"/>
  <c r="BD196"/>
  <c r="AT196"/>
  <c r="AJ196"/>
  <c r="Z196"/>
  <c r="P196"/>
  <c r="CB195"/>
  <c r="IF194"/>
  <c r="T194"/>
  <c r="CB193"/>
  <c r="DF192"/>
  <c r="T192"/>
  <c r="IF191"/>
  <c r="FN191"/>
  <c r="CB191"/>
  <c r="KD190"/>
  <c r="JJ189"/>
  <c r="HB189"/>
  <c r="DZ189"/>
  <c r="AN189"/>
  <c r="IP188"/>
  <c r="KT31"/>
  <c r="KT206" s="1"/>
  <c r="KW206" s="1"/>
  <c r="KT32"/>
  <c r="KT236" s="1"/>
  <c r="KT33"/>
  <c r="KT62" s="1"/>
  <c r="KW62" s="1"/>
  <c r="KT34"/>
  <c r="KT35"/>
  <c r="KT210" s="1"/>
  <c r="KW210" s="1"/>
  <c r="KT36"/>
  <c r="KT240" s="1"/>
  <c r="KT37"/>
  <c r="KT95" s="1"/>
  <c r="KW95" s="1"/>
  <c r="KT38"/>
  <c r="KT22"/>
  <c r="KT197" s="1"/>
  <c r="KW197" s="1"/>
  <c r="KT23"/>
  <c r="KT198" s="1"/>
  <c r="KW198" s="1"/>
  <c r="KT24"/>
  <c r="KT53" s="1"/>
  <c r="KT25"/>
  <c r="KT26"/>
  <c r="KT201" s="1"/>
  <c r="KW201" s="1"/>
  <c r="KT27"/>
  <c r="KT231" s="1"/>
  <c r="KT28"/>
  <c r="KT86" s="1"/>
  <c r="KW86" s="1"/>
  <c r="KT29"/>
  <c r="KT13"/>
  <c r="KT188" s="1"/>
  <c r="KT14"/>
  <c r="KT15"/>
  <c r="KT73" s="1"/>
  <c r="KW73" s="1"/>
  <c r="KT16"/>
  <c r="KT132" s="1"/>
  <c r="KW132" s="1"/>
  <c r="KT17"/>
  <c r="KT192" s="1"/>
  <c r="KW192" s="1"/>
  <c r="KT18"/>
  <c r="KT19"/>
  <c r="KT77" s="1"/>
  <c r="KW77" s="1"/>
  <c r="KT20"/>
  <c r="KT78" s="1"/>
  <c r="KW78" s="1"/>
  <c r="KJ31"/>
  <c r="KJ206" s="1"/>
  <c r="KJ32"/>
  <c r="KJ177" s="1"/>
  <c r="KJ33"/>
  <c r="KJ208" s="1"/>
  <c r="KJ34"/>
  <c r="KJ238" s="1"/>
  <c r="KJ35"/>
  <c r="KJ210" s="1"/>
  <c r="KJ36"/>
  <c r="KJ37"/>
  <c r="KJ212" s="1"/>
  <c r="KJ38"/>
  <c r="KJ67" s="1"/>
  <c r="KM67" s="1"/>
  <c r="KJ22"/>
  <c r="KJ167" s="1"/>
  <c r="KJ23"/>
  <c r="KJ24"/>
  <c r="KJ25"/>
  <c r="KJ83" s="1"/>
  <c r="KM83" s="1"/>
  <c r="KJ26"/>
  <c r="KJ201" s="1"/>
  <c r="KJ27"/>
  <c r="KJ28"/>
  <c r="KJ203" s="1"/>
  <c r="KJ29"/>
  <c r="KJ174" s="1"/>
  <c r="KJ13"/>
  <c r="KJ217" s="1"/>
  <c r="KJ14"/>
  <c r="KJ15"/>
  <c r="KJ73" s="1"/>
  <c r="KM73" s="1"/>
  <c r="KJ16"/>
  <c r="KJ17"/>
  <c r="KJ192" s="1"/>
  <c r="KM192" s="1"/>
  <c r="KJ18"/>
  <c r="KJ19"/>
  <c r="KJ194" s="1"/>
  <c r="KJ20"/>
  <c r="JZ31"/>
  <c r="JZ206" s="1"/>
  <c r="JZ32"/>
  <c r="JZ148" s="1"/>
  <c r="KC148" s="1"/>
  <c r="JZ33"/>
  <c r="JZ208" s="1"/>
  <c r="JZ34"/>
  <c r="JZ121" s="1"/>
  <c r="KC121" s="1"/>
  <c r="JZ35"/>
  <c r="JZ210" s="1"/>
  <c r="KC210" s="1"/>
  <c r="JZ36"/>
  <c r="JZ181" s="1"/>
  <c r="JZ37"/>
  <c r="JZ212" s="1"/>
  <c r="JZ38"/>
  <c r="KC38" s="1"/>
  <c r="JZ22"/>
  <c r="JZ197" s="1"/>
  <c r="JZ23"/>
  <c r="JZ198" s="1"/>
  <c r="KC198" s="1"/>
  <c r="JZ24"/>
  <c r="JZ25"/>
  <c r="JZ141" s="1"/>
  <c r="KC141" s="1"/>
  <c r="JZ26"/>
  <c r="JZ84" s="1"/>
  <c r="KC84" s="1"/>
  <c r="JZ27"/>
  <c r="JZ85" s="1"/>
  <c r="KC85" s="1"/>
  <c r="JZ28"/>
  <c r="JZ173" s="1"/>
  <c r="JZ29"/>
  <c r="JZ13"/>
  <c r="JZ217" s="1"/>
  <c r="JZ14"/>
  <c r="JZ159" s="1"/>
  <c r="JZ15"/>
  <c r="JZ190" s="1"/>
  <c r="KC190" s="1"/>
  <c r="JZ16"/>
  <c r="JZ17"/>
  <c r="JZ192" s="1"/>
  <c r="KC192" s="1"/>
  <c r="JZ18"/>
  <c r="JZ134" s="1"/>
  <c r="KC134" s="1"/>
  <c r="JZ19"/>
  <c r="JZ194" s="1"/>
  <c r="JZ20"/>
  <c r="KC20" s="1"/>
  <c r="JP31"/>
  <c r="JP118" s="1"/>
  <c r="JP32"/>
  <c r="JP148" s="1"/>
  <c r="JS148" s="1"/>
  <c r="JP33"/>
  <c r="JP178" s="1"/>
  <c r="JP34"/>
  <c r="JP35"/>
  <c r="JP64" s="1"/>
  <c r="JP36"/>
  <c r="JP94" s="1"/>
  <c r="JP37"/>
  <c r="JP124" s="1"/>
  <c r="JS124" s="1"/>
  <c r="JP38"/>
  <c r="JS38" s="1"/>
  <c r="JP22"/>
  <c r="JP197" s="1"/>
  <c r="JP23"/>
  <c r="JP110" s="1"/>
  <c r="JS110" s="1"/>
  <c r="JP24"/>
  <c r="JP111" s="1"/>
  <c r="JP25"/>
  <c r="JS25" s="1"/>
  <c r="JP26"/>
  <c r="JP201" s="1"/>
  <c r="JP27"/>
  <c r="JP114" s="1"/>
  <c r="JP28"/>
  <c r="JP232" s="1"/>
  <c r="JP29"/>
  <c r="JP13"/>
  <c r="JP217" s="1"/>
  <c r="JP14"/>
  <c r="JP72" s="1"/>
  <c r="JS72" s="1"/>
  <c r="JP15"/>
  <c r="JP16"/>
  <c r="JP45" s="1"/>
  <c r="JP17"/>
  <c r="JS17" s="1"/>
  <c r="JP18"/>
  <c r="JP47" s="1"/>
  <c r="JP19"/>
  <c r="JP135" s="1"/>
  <c r="JP20"/>
  <c r="JP107" s="1"/>
  <c r="JS107" s="1"/>
  <c r="JF31"/>
  <c r="JF206" s="1"/>
  <c r="JF32"/>
  <c r="JF236" s="1"/>
  <c r="JF33"/>
  <c r="JF91" s="1"/>
  <c r="JI91" s="1"/>
  <c r="JF34"/>
  <c r="JF35"/>
  <c r="JF210" s="1"/>
  <c r="JI210" s="1"/>
  <c r="JF36"/>
  <c r="JF211" s="1"/>
  <c r="JF37"/>
  <c r="JF95" s="1"/>
  <c r="JI95" s="1"/>
  <c r="JF38"/>
  <c r="JF22"/>
  <c r="JF197" s="1"/>
  <c r="JF23"/>
  <c r="JF198" s="1"/>
  <c r="JI198" s="1"/>
  <c r="JF24"/>
  <c r="JF140" s="1"/>
  <c r="JI140" s="1"/>
  <c r="JF25"/>
  <c r="JI25" s="1"/>
  <c r="JF26"/>
  <c r="JF201" s="1"/>
  <c r="JF27"/>
  <c r="JF28"/>
  <c r="JF115" s="1"/>
  <c r="JI115" s="1"/>
  <c r="JF29"/>
  <c r="JI29" s="1"/>
  <c r="JF13"/>
  <c r="JF188" s="1"/>
  <c r="JF14"/>
  <c r="JF130" s="1"/>
  <c r="JI130" s="1"/>
  <c r="JF15"/>
  <c r="JF44" s="1"/>
  <c r="JI44" s="1"/>
  <c r="JF16"/>
  <c r="JF17"/>
  <c r="JF192" s="1"/>
  <c r="JI192" s="1"/>
  <c r="JF18"/>
  <c r="JF19"/>
  <c r="JF20"/>
  <c r="JF107" s="1"/>
  <c r="JI107" s="1"/>
  <c r="IV31"/>
  <c r="IV206" s="1"/>
  <c r="IV32"/>
  <c r="IV33"/>
  <c r="IV237" s="1"/>
  <c r="IV34"/>
  <c r="IV35"/>
  <c r="IV210" s="1"/>
  <c r="IY210" s="1"/>
  <c r="IV36"/>
  <c r="IV152" s="1"/>
  <c r="IY152" s="1"/>
  <c r="IV37"/>
  <c r="IV182" s="1"/>
  <c r="IV38"/>
  <c r="IV22"/>
  <c r="IV197" s="1"/>
  <c r="IV23"/>
  <c r="IV24"/>
  <c r="IV25"/>
  <c r="IV54" s="1"/>
  <c r="IV26"/>
  <c r="IV201" s="1"/>
  <c r="IV27"/>
  <c r="IV172" s="1"/>
  <c r="IV28"/>
  <c r="IV29"/>
  <c r="IV174" s="1"/>
  <c r="IV13"/>
  <c r="IV188" s="1"/>
  <c r="IV14"/>
  <c r="IV218" s="1"/>
  <c r="IV15"/>
  <c r="IV16"/>
  <c r="IV74" s="1"/>
  <c r="IV17"/>
  <c r="IV162" s="1"/>
  <c r="IV18"/>
  <c r="IV222" s="1"/>
  <c r="IV19"/>
  <c r="IV20"/>
  <c r="IV224" s="1"/>
  <c r="IL31"/>
  <c r="IL206" s="1"/>
  <c r="IL32"/>
  <c r="IL90" s="1"/>
  <c r="IO90" s="1"/>
  <c r="IL33"/>
  <c r="IL208" s="1"/>
  <c r="IL34"/>
  <c r="IL35"/>
  <c r="IL210" s="1"/>
  <c r="IL36"/>
  <c r="IO36" s="1"/>
  <c r="IL37"/>
  <c r="IL38"/>
  <c r="IL22"/>
  <c r="IL197" s="1"/>
  <c r="IL23"/>
  <c r="IL198" s="1"/>
  <c r="IO198" s="1"/>
  <c r="IL24"/>
  <c r="IL199" s="1"/>
  <c r="IO199" s="1"/>
  <c r="IL25"/>
  <c r="IL26"/>
  <c r="IL201" s="1"/>
  <c r="IL27"/>
  <c r="IO27" s="1"/>
  <c r="IL28"/>
  <c r="IL203" s="1"/>
  <c r="IL29"/>
  <c r="IO29" s="1"/>
  <c r="IL13"/>
  <c r="IL188" s="1"/>
  <c r="IL14"/>
  <c r="IL159" s="1"/>
  <c r="IL15"/>
  <c r="IL190" s="1"/>
  <c r="IO190" s="1"/>
  <c r="IL16"/>
  <c r="IL132" s="1"/>
  <c r="IL17"/>
  <c r="IL192" s="1"/>
  <c r="IO192" s="1"/>
  <c r="IL18"/>
  <c r="IL163" s="1"/>
  <c r="IL19"/>
  <c r="IL48" s="1"/>
  <c r="IO48" s="1"/>
  <c r="IL20"/>
  <c r="IL49" s="1"/>
  <c r="IO49" s="1"/>
  <c r="IB31"/>
  <c r="IB206" s="1"/>
  <c r="IB32"/>
  <c r="IB177" s="1"/>
  <c r="IB33"/>
  <c r="IB62" s="1"/>
  <c r="IE62" s="1"/>
  <c r="IB34"/>
  <c r="IB35"/>
  <c r="IB210" s="1"/>
  <c r="IE210" s="1"/>
  <c r="IB36"/>
  <c r="IB123" s="1"/>
  <c r="IE123" s="1"/>
  <c r="IB37"/>
  <c r="IB38"/>
  <c r="IB154" s="1"/>
  <c r="IE154" s="1"/>
  <c r="IB22"/>
  <c r="IB197" s="1"/>
  <c r="IB23"/>
  <c r="IB52" s="1"/>
  <c r="IB24"/>
  <c r="IB53" s="1"/>
  <c r="IB25"/>
  <c r="IB26"/>
  <c r="IB201" s="1"/>
  <c r="IB27"/>
  <c r="IB114" s="1"/>
  <c r="IB28"/>
  <c r="IB57" s="1"/>
  <c r="IE57" s="1"/>
  <c r="IB29"/>
  <c r="IB13"/>
  <c r="IB188" s="1"/>
  <c r="IB14"/>
  <c r="IB130" s="1"/>
  <c r="IE130" s="1"/>
  <c r="IB15"/>
  <c r="IB160" s="1"/>
  <c r="IB16"/>
  <c r="IB17"/>
  <c r="IB192" s="1"/>
  <c r="IE192" s="1"/>
  <c r="IB18"/>
  <c r="IB76" s="1"/>
  <c r="IB19"/>
  <c r="IB48" s="1"/>
  <c r="IE48" s="1"/>
  <c r="IB20"/>
  <c r="IB136" s="1"/>
  <c r="HR31"/>
  <c r="HR206" s="1"/>
  <c r="HR32"/>
  <c r="HR236" s="1"/>
  <c r="HR33"/>
  <c r="HR120" s="1"/>
  <c r="HU120" s="1"/>
  <c r="HR34"/>
  <c r="HR179" s="1"/>
  <c r="HR35"/>
  <c r="HR210" s="1"/>
  <c r="HR36"/>
  <c r="HR240" s="1"/>
  <c r="HR37"/>
  <c r="HR153" s="1"/>
  <c r="HU153" s="1"/>
  <c r="HR38"/>
  <c r="HR22"/>
  <c r="HR197" s="1"/>
  <c r="HR23"/>
  <c r="HR198" s="1"/>
  <c r="HU198" s="1"/>
  <c r="HR24"/>
  <c r="HU24" s="1"/>
  <c r="HR25"/>
  <c r="HR26"/>
  <c r="HR201" s="1"/>
  <c r="HR27"/>
  <c r="HR231" s="1"/>
  <c r="HR28"/>
  <c r="HR173" s="1"/>
  <c r="HR29"/>
  <c r="HR13"/>
  <c r="HR217" s="1"/>
  <c r="HR14"/>
  <c r="HR101" s="1"/>
  <c r="HU101" s="1"/>
  <c r="HR15"/>
  <c r="HR102" s="1"/>
  <c r="HU102" s="1"/>
  <c r="HR16"/>
  <c r="HR74" s="1"/>
  <c r="HR17"/>
  <c r="HR221" s="1"/>
  <c r="HR18"/>
  <c r="HR163" s="1"/>
  <c r="HR19"/>
  <c r="HR106" s="1"/>
  <c r="HR20"/>
  <c r="HH31"/>
  <c r="HH206" s="1"/>
  <c r="HH32"/>
  <c r="HH177" s="1"/>
  <c r="HH33"/>
  <c r="HH91" s="1"/>
  <c r="HK91" s="1"/>
  <c r="HH34"/>
  <c r="HH238" s="1"/>
  <c r="HH35"/>
  <c r="HH210" s="1"/>
  <c r="HH36"/>
  <c r="HH152" s="1"/>
  <c r="HK152" s="1"/>
  <c r="HH37"/>
  <c r="HH95" s="1"/>
  <c r="HK95" s="1"/>
  <c r="HH38"/>
  <c r="HH125" s="1"/>
  <c r="HK125" s="1"/>
  <c r="HH22"/>
  <c r="HH197" s="1"/>
  <c r="HH23"/>
  <c r="HH24"/>
  <c r="HH169" s="1"/>
  <c r="HH25"/>
  <c r="HH26"/>
  <c r="HH230" s="1"/>
  <c r="HH27"/>
  <c r="HH143" s="1"/>
  <c r="HH28"/>
  <c r="HH29"/>
  <c r="HH174" s="1"/>
  <c r="HH13"/>
  <c r="HH188" s="1"/>
  <c r="HH14"/>
  <c r="HH218" s="1"/>
  <c r="HH15"/>
  <c r="HH190" s="1"/>
  <c r="HH16"/>
  <c r="HH17"/>
  <c r="HH192" s="1"/>
  <c r="HK192" s="1"/>
  <c r="HH18"/>
  <c r="HH222" s="1"/>
  <c r="HH19"/>
  <c r="HH194" s="1"/>
  <c r="HH20"/>
  <c r="HH224" s="1"/>
  <c r="GX31"/>
  <c r="GX206" s="1"/>
  <c r="GX32"/>
  <c r="GX148" s="1"/>
  <c r="HA148" s="1"/>
  <c r="GX33"/>
  <c r="GX208" s="1"/>
  <c r="GX34"/>
  <c r="GX35"/>
  <c r="GX210" s="1"/>
  <c r="GX36"/>
  <c r="GX123" s="1"/>
  <c r="HA123" s="1"/>
  <c r="GX37"/>
  <c r="GX38"/>
  <c r="GX22"/>
  <c r="GX197" s="1"/>
  <c r="GX23"/>
  <c r="GX198" s="1"/>
  <c r="HA198" s="1"/>
  <c r="GX24"/>
  <c r="GX25"/>
  <c r="GX26"/>
  <c r="GX201" s="1"/>
  <c r="GX27"/>
  <c r="GX114" s="1"/>
  <c r="HA114" s="1"/>
  <c r="GX28"/>
  <c r="GX29"/>
  <c r="GX87" s="1"/>
  <c r="HA87" s="1"/>
  <c r="GX13"/>
  <c r="GX188" s="1"/>
  <c r="GX14"/>
  <c r="GX130" s="1"/>
  <c r="HA130" s="1"/>
  <c r="GX15"/>
  <c r="GX16"/>
  <c r="GX17"/>
  <c r="GX221" s="1"/>
  <c r="GX18"/>
  <c r="GX134" s="1"/>
  <c r="GX19"/>
  <c r="GX77" s="1"/>
  <c r="HA77" s="1"/>
  <c r="GX20"/>
  <c r="HA20" s="1"/>
  <c r="GN31"/>
  <c r="GN206" s="1"/>
  <c r="GN32"/>
  <c r="GN148" s="1"/>
  <c r="GQ148" s="1"/>
  <c r="GN33"/>
  <c r="GN34"/>
  <c r="GN35"/>
  <c r="GN64" s="1"/>
  <c r="GQ64" s="1"/>
  <c r="GN36"/>
  <c r="GN123" s="1"/>
  <c r="GQ123" s="1"/>
  <c r="GN37"/>
  <c r="GQ37" s="1"/>
  <c r="GN38"/>
  <c r="GN67" s="1"/>
  <c r="GQ67" s="1"/>
  <c r="GN22"/>
  <c r="GN197" s="1"/>
  <c r="GN23"/>
  <c r="GN52" s="1"/>
  <c r="GN24"/>
  <c r="GN82" s="1"/>
  <c r="GN25"/>
  <c r="GN54" s="1"/>
  <c r="GN26"/>
  <c r="GN201" s="1"/>
  <c r="GN27"/>
  <c r="GN143" s="1"/>
  <c r="GQ143" s="1"/>
  <c r="GN28"/>
  <c r="GN57" s="1"/>
  <c r="GQ57" s="1"/>
  <c r="GN29"/>
  <c r="GN13"/>
  <c r="GN188" s="1"/>
  <c r="GN14"/>
  <c r="GN218" s="1"/>
  <c r="GN15"/>
  <c r="GN102" s="1"/>
  <c r="GN16"/>
  <c r="GN17"/>
  <c r="GN221" s="1"/>
  <c r="GN18"/>
  <c r="GN222" s="1"/>
  <c r="GN19"/>
  <c r="GN20"/>
  <c r="GD31"/>
  <c r="GD235" s="1"/>
  <c r="GD32"/>
  <c r="GD148" s="1"/>
  <c r="GG148" s="1"/>
  <c r="GD33"/>
  <c r="GD34"/>
  <c r="GD35"/>
  <c r="GD239" s="1"/>
  <c r="GD36"/>
  <c r="GD240" s="1"/>
  <c r="GD37"/>
  <c r="GD38"/>
  <c r="GG38" s="1"/>
  <c r="GD22"/>
  <c r="GD197" s="1"/>
  <c r="GD23"/>
  <c r="GD198" s="1"/>
  <c r="GG198" s="1"/>
  <c r="GD24"/>
  <c r="GD25"/>
  <c r="GD26"/>
  <c r="GD201" s="1"/>
  <c r="GD27"/>
  <c r="GD231" s="1"/>
  <c r="GD28"/>
  <c r="GD29"/>
  <c r="GD13"/>
  <c r="GD129" s="1"/>
  <c r="GD14"/>
  <c r="GD159" s="1"/>
  <c r="GD15"/>
  <c r="GD102" s="1"/>
  <c r="GD16"/>
  <c r="GD132" s="1"/>
  <c r="GD17"/>
  <c r="GD192" s="1"/>
  <c r="GG192" s="1"/>
  <c r="GD18"/>
  <c r="GD105" s="1"/>
  <c r="GD19"/>
  <c r="GD20"/>
  <c r="GD136" s="1"/>
  <c r="GG136" s="1"/>
  <c r="FT31"/>
  <c r="FT206" s="1"/>
  <c r="FT32"/>
  <c r="FT119" s="1"/>
  <c r="FW119" s="1"/>
  <c r="FT33"/>
  <c r="FT62" s="1"/>
  <c r="FW62" s="1"/>
  <c r="FT34"/>
  <c r="FT35"/>
  <c r="FT210" s="1"/>
  <c r="FT36"/>
  <c r="FT94" s="1"/>
  <c r="FW94" s="1"/>
  <c r="FT37"/>
  <c r="FT38"/>
  <c r="FT22"/>
  <c r="FT197" s="1"/>
  <c r="FT23"/>
  <c r="FT110" s="1"/>
  <c r="FW110" s="1"/>
  <c r="FT24"/>
  <c r="FT25"/>
  <c r="FT112" s="1"/>
  <c r="FW112" s="1"/>
  <c r="FT26"/>
  <c r="FT201" s="1"/>
  <c r="FT27"/>
  <c r="FT231" s="1"/>
  <c r="FT28"/>
  <c r="FT29"/>
  <c r="FT116" s="1"/>
  <c r="FW116" s="1"/>
  <c r="FT13"/>
  <c r="FT217" s="1"/>
  <c r="FT14"/>
  <c r="FT130" s="1"/>
  <c r="FW130" s="1"/>
  <c r="FT15"/>
  <c r="FT160" s="1"/>
  <c r="FT16"/>
  <c r="FT132" s="1"/>
  <c r="FT17"/>
  <c r="FT192" s="1"/>
  <c r="FW192" s="1"/>
  <c r="FT18"/>
  <c r="FT222" s="1"/>
  <c r="FT19"/>
  <c r="FT223" s="1"/>
  <c r="FT20"/>
  <c r="FT224" s="1"/>
  <c r="FJ31"/>
  <c r="FJ206" s="1"/>
  <c r="FJ32"/>
  <c r="FJ148" s="1"/>
  <c r="FM148" s="1"/>
  <c r="FJ33"/>
  <c r="FJ237" s="1"/>
  <c r="FJ34"/>
  <c r="FM34" s="1"/>
  <c r="FJ35"/>
  <c r="FJ210" s="1"/>
  <c r="FJ36"/>
  <c r="FJ181" s="1"/>
  <c r="FJ37"/>
  <c r="FJ38"/>
  <c r="FJ22"/>
  <c r="FJ197" s="1"/>
  <c r="FJ23"/>
  <c r="FJ198" s="1"/>
  <c r="FM198" s="1"/>
  <c r="FJ24"/>
  <c r="FM24" s="1"/>
  <c r="FJ25"/>
  <c r="FJ26"/>
  <c r="FJ171" s="1"/>
  <c r="FJ27"/>
  <c r="FJ114" s="1"/>
  <c r="FM114" s="1"/>
  <c r="FJ28"/>
  <c r="FJ144" s="1"/>
  <c r="FM144" s="1"/>
  <c r="FJ29"/>
  <c r="FM29" s="1"/>
  <c r="FJ13"/>
  <c r="FJ158" s="1"/>
  <c r="FJ14"/>
  <c r="FJ130" s="1"/>
  <c r="FM130" s="1"/>
  <c r="FJ15"/>
  <c r="FJ190" s="1"/>
  <c r="FM190" s="1"/>
  <c r="FJ16"/>
  <c r="FJ17"/>
  <c r="FJ192" s="1"/>
  <c r="FM192" s="1"/>
  <c r="FJ18"/>
  <c r="FJ163" s="1"/>
  <c r="FJ19"/>
  <c r="FJ194" s="1"/>
  <c r="FJ20"/>
  <c r="FM20" s="1"/>
  <c r="EZ31"/>
  <c r="EZ206" s="1"/>
  <c r="EZ32"/>
  <c r="EZ119" s="1"/>
  <c r="FC119" s="1"/>
  <c r="EZ33"/>
  <c r="EZ34"/>
  <c r="FC34" s="1"/>
  <c r="EZ35"/>
  <c r="EZ210" s="1"/>
  <c r="EZ36"/>
  <c r="EZ94" s="1"/>
  <c r="EZ37"/>
  <c r="EZ182" s="1"/>
  <c r="EZ38"/>
  <c r="EZ96" s="1"/>
  <c r="FC96" s="1"/>
  <c r="EZ22"/>
  <c r="EZ197" s="1"/>
  <c r="EZ23"/>
  <c r="EZ52" s="1"/>
  <c r="EZ24"/>
  <c r="EZ25"/>
  <c r="EZ54" s="1"/>
  <c r="EZ26"/>
  <c r="EZ201" s="1"/>
  <c r="EZ27"/>
  <c r="EZ114" s="1"/>
  <c r="EZ28"/>
  <c r="EZ173" s="1"/>
  <c r="EZ29"/>
  <c r="EZ174" s="1"/>
  <c r="EZ13"/>
  <c r="EZ188" s="1"/>
  <c r="EZ14"/>
  <c r="EZ218" s="1"/>
  <c r="EZ15"/>
  <c r="EZ16"/>
  <c r="EZ132" s="1"/>
  <c r="EZ17"/>
  <c r="EZ192" s="1"/>
  <c r="FC192" s="1"/>
  <c r="EZ18"/>
  <c r="EZ222" s="1"/>
  <c r="EZ19"/>
  <c r="FC19" s="1"/>
  <c r="EZ20"/>
  <c r="EZ107" s="1"/>
  <c r="FC107" s="1"/>
  <c r="EP31"/>
  <c r="EP206" s="1"/>
  <c r="EP32"/>
  <c r="EP90" s="1"/>
  <c r="ES90" s="1"/>
  <c r="EP33"/>
  <c r="EP34"/>
  <c r="EP92" s="1"/>
  <c r="ES92" s="1"/>
  <c r="EP35"/>
  <c r="EP210" s="1"/>
  <c r="EP36"/>
  <c r="EP181" s="1"/>
  <c r="EP37"/>
  <c r="EP38"/>
  <c r="EP183" s="1"/>
  <c r="EP22"/>
  <c r="EP197" s="1"/>
  <c r="EP23"/>
  <c r="EP198" s="1"/>
  <c r="ES198" s="1"/>
  <c r="EP24"/>
  <c r="EP25"/>
  <c r="EP26"/>
  <c r="EP201" s="1"/>
  <c r="EP27"/>
  <c r="EP85" s="1"/>
  <c r="EP28"/>
  <c r="EP29"/>
  <c r="EP13"/>
  <c r="EP217" s="1"/>
  <c r="EP14"/>
  <c r="EP130" s="1"/>
  <c r="ES130" s="1"/>
  <c r="EP15"/>
  <c r="EP16"/>
  <c r="EP17"/>
  <c r="EP192" s="1"/>
  <c r="ES192" s="1"/>
  <c r="EP18"/>
  <c r="EP105" s="1"/>
  <c r="EP19"/>
  <c r="EP164" s="1"/>
  <c r="EP20"/>
  <c r="EP107" s="1"/>
  <c r="ES107" s="1"/>
  <c r="EF31"/>
  <c r="EF32"/>
  <c r="EF177" s="1"/>
  <c r="EF33"/>
  <c r="EF34"/>
  <c r="EF35"/>
  <c r="EF210" s="1"/>
  <c r="EF36"/>
  <c r="EF123" s="1"/>
  <c r="EI123" s="1"/>
  <c r="EF37"/>
  <c r="EF95" s="1"/>
  <c r="EI95" s="1"/>
  <c r="EF38"/>
  <c r="EI38" s="1"/>
  <c r="EF22"/>
  <c r="EF197" s="1"/>
  <c r="EF23"/>
  <c r="EF110" s="1"/>
  <c r="EI110" s="1"/>
  <c r="EF24"/>
  <c r="EF25"/>
  <c r="EF83" s="1"/>
  <c r="EI83" s="1"/>
  <c r="EF26"/>
  <c r="EF201" s="1"/>
  <c r="EF27"/>
  <c r="EF172" s="1"/>
  <c r="EF28"/>
  <c r="EF115" s="1"/>
  <c r="EI115" s="1"/>
  <c r="EF29"/>
  <c r="EF13"/>
  <c r="EF217" s="1"/>
  <c r="EF14"/>
  <c r="EF72" s="1"/>
  <c r="EI72" s="1"/>
  <c r="EF15"/>
  <c r="EF16"/>
  <c r="EF17"/>
  <c r="EF221" s="1"/>
  <c r="EF18"/>
  <c r="EF222" s="1"/>
  <c r="EF19"/>
  <c r="EF77" s="1"/>
  <c r="EI77" s="1"/>
  <c r="EF20"/>
  <c r="EF224" s="1"/>
  <c r="DV31"/>
  <c r="DV235" s="1"/>
  <c r="DV32"/>
  <c r="DV90" s="1"/>
  <c r="DY90" s="1"/>
  <c r="DV33"/>
  <c r="DV34"/>
  <c r="DV150" s="1"/>
  <c r="DY150" s="1"/>
  <c r="DV35"/>
  <c r="DV180" s="1"/>
  <c r="DV36"/>
  <c r="DV211" s="1"/>
  <c r="DY211" s="1"/>
  <c r="DV37"/>
  <c r="DV153" s="1"/>
  <c r="DY153" s="1"/>
  <c r="DV38"/>
  <c r="DV125" s="1"/>
  <c r="DY125" s="1"/>
  <c r="DV22"/>
  <c r="DV197" s="1"/>
  <c r="DV23"/>
  <c r="DV198" s="1"/>
  <c r="DY198" s="1"/>
  <c r="DV24"/>
  <c r="DV199" s="1"/>
  <c r="DV25"/>
  <c r="DV26"/>
  <c r="DV201" s="1"/>
  <c r="DV27"/>
  <c r="DV56" s="1"/>
  <c r="DY56" s="1"/>
  <c r="DV28"/>
  <c r="DV203" s="1"/>
  <c r="DV29"/>
  <c r="DV13"/>
  <c r="DV217" s="1"/>
  <c r="DV14"/>
  <c r="DY14" s="1"/>
  <c r="DV15"/>
  <c r="DV16"/>
  <c r="DV103" s="1"/>
  <c r="DV17"/>
  <c r="DV192" s="1"/>
  <c r="DY192" s="1"/>
  <c r="DV18"/>
  <c r="DV222" s="1"/>
  <c r="DV19"/>
  <c r="DV20"/>
  <c r="DL31"/>
  <c r="DL206" s="1"/>
  <c r="DO206" s="1"/>
  <c r="DL32"/>
  <c r="DL119" s="1"/>
  <c r="DO119" s="1"/>
  <c r="DL33"/>
  <c r="DL34"/>
  <c r="DL35"/>
  <c r="DL210" s="1"/>
  <c r="DL36"/>
  <c r="DL94" s="1"/>
  <c r="DO94" s="1"/>
  <c r="DL37"/>
  <c r="DL38"/>
  <c r="DL242" s="1"/>
  <c r="DL22"/>
  <c r="DL167" s="1"/>
  <c r="DL23"/>
  <c r="DL139" s="1"/>
  <c r="DO139" s="1"/>
  <c r="DL24"/>
  <c r="DL169" s="1"/>
  <c r="DL25"/>
  <c r="DL26"/>
  <c r="DL171" s="1"/>
  <c r="DL27"/>
  <c r="DL202" s="1"/>
  <c r="DO202" s="1"/>
  <c r="DL28"/>
  <c r="DL29"/>
  <c r="DO29" s="1"/>
  <c r="DL13"/>
  <c r="DL188" s="1"/>
  <c r="DO188" s="1"/>
  <c r="DL14"/>
  <c r="DL72" s="1"/>
  <c r="DO72" s="1"/>
  <c r="DL15"/>
  <c r="DL16"/>
  <c r="DL17"/>
  <c r="DL192" s="1"/>
  <c r="DO192" s="1"/>
  <c r="DL18"/>
  <c r="DL105" s="1"/>
  <c r="DO105" s="1"/>
  <c r="DL19"/>
  <c r="DL20"/>
  <c r="DL107" s="1"/>
  <c r="DO107" s="1"/>
  <c r="DB31"/>
  <c r="DB206" s="1"/>
  <c r="DB32"/>
  <c r="DB90" s="1"/>
  <c r="DE90" s="1"/>
  <c r="DB33"/>
  <c r="DB91" s="1"/>
  <c r="DE91" s="1"/>
  <c r="DB34"/>
  <c r="DB179" s="1"/>
  <c r="DB35"/>
  <c r="DB210" s="1"/>
  <c r="DB36"/>
  <c r="DB211" s="1"/>
  <c r="DE211" s="1"/>
  <c r="DB37"/>
  <c r="DB38"/>
  <c r="DB22"/>
  <c r="DB197" s="1"/>
  <c r="DB23"/>
  <c r="DB168" s="1"/>
  <c r="DB24"/>
  <c r="DB25"/>
  <c r="DE25" s="1"/>
  <c r="DB26"/>
  <c r="DB201" s="1"/>
  <c r="DB27"/>
  <c r="DB114" s="1"/>
  <c r="DE114" s="1"/>
  <c r="DB28"/>
  <c r="DB29"/>
  <c r="DB58" s="1"/>
  <c r="DE58" s="1"/>
  <c r="DB13"/>
  <c r="DB188" s="1"/>
  <c r="DB14"/>
  <c r="DB130" s="1"/>
  <c r="DE130" s="1"/>
  <c r="DB15"/>
  <c r="DB73" s="1"/>
  <c r="DE73" s="1"/>
  <c r="DB16"/>
  <c r="DB17"/>
  <c r="DB133" s="1"/>
  <c r="DB18"/>
  <c r="DB134" s="1"/>
  <c r="DE134" s="1"/>
  <c r="DB19"/>
  <c r="DB20"/>
  <c r="DB107" s="1"/>
  <c r="DE107" s="1"/>
  <c r="CR31"/>
  <c r="CR206" s="1"/>
  <c r="CR32"/>
  <c r="CR177" s="1"/>
  <c r="CR33"/>
  <c r="CR34"/>
  <c r="CR238" s="1"/>
  <c r="CR35"/>
  <c r="CR210" s="1"/>
  <c r="CR36"/>
  <c r="CR65" s="1"/>
  <c r="CU65" s="1"/>
  <c r="CR37"/>
  <c r="CR212" s="1"/>
  <c r="CR38"/>
  <c r="CU38" s="1"/>
  <c r="CR22"/>
  <c r="CR197" s="1"/>
  <c r="CR23"/>
  <c r="CR81" s="1"/>
  <c r="CU81" s="1"/>
  <c r="CR24"/>
  <c r="CR228" s="1"/>
  <c r="CR25"/>
  <c r="CR26"/>
  <c r="CR201" s="1"/>
  <c r="CR27"/>
  <c r="CR56" s="1"/>
  <c r="CR28"/>
  <c r="CR203" s="1"/>
  <c r="CR29"/>
  <c r="CR174" s="1"/>
  <c r="CR13"/>
  <c r="CR188" s="1"/>
  <c r="CR14"/>
  <c r="CR101" s="1"/>
  <c r="CU101" s="1"/>
  <c r="CR15"/>
  <c r="CR16"/>
  <c r="CR17"/>
  <c r="CR192" s="1"/>
  <c r="CU192" s="1"/>
  <c r="CR18"/>
  <c r="CR222" s="1"/>
  <c r="CR19"/>
  <c r="CR77" s="1"/>
  <c r="CU77" s="1"/>
  <c r="CR20"/>
  <c r="CH31"/>
  <c r="CH206" s="1"/>
  <c r="CH32"/>
  <c r="CH236" s="1"/>
  <c r="CH33"/>
  <c r="CH208" s="1"/>
  <c r="CH34"/>
  <c r="CH121" s="1"/>
  <c r="CK121" s="1"/>
  <c r="CH35"/>
  <c r="CH210" s="1"/>
  <c r="CH36"/>
  <c r="CH211" s="1"/>
  <c r="CK211" s="1"/>
  <c r="CH37"/>
  <c r="CH38"/>
  <c r="CH183" s="1"/>
  <c r="CH22"/>
  <c r="CH197" s="1"/>
  <c r="CH23"/>
  <c r="CH168" s="1"/>
  <c r="CH24"/>
  <c r="CH199" s="1"/>
  <c r="CK199" s="1"/>
  <c r="CH25"/>
  <c r="CH200" s="1"/>
  <c r="CK200" s="1"/>
  <c r="CH26"/>
  <c r="CH201" s="1"/>
  <c r="CH27"/>
  <c r="CH231" s="1"/>
  <c r="CH28"/>
  <c r="CH29"/>
  <c r="CK29" s="1"/>
  <c r="CH13"/>
  <c r="CH129" s="1"/>
  <c r="CH14"/>
  <c r="CH101" s="1"/>
  <c r="CK101" s="1"/>
  <c r="CH15"/>
  <c r="CH16"/>
  <c r="CH74" s="1"/>
  <c r="CH17"/>
  <c r="CH192" s="1"/>
  <c r="CK192" s="1"/>
  <c r="CH18"/>
  <c r="CH134" s="1"/>
  <c r="CH19"/>
  <c r="CK19" s="1"/>
  <c r="CH20"/>
  <c r="BX31"/>
  <c r="BX206" s="1"/>
  <c r="BX32"/>
  <c r="BX148" s="1"/>
  <c r="CA148" s="1"/>
  <c r="BX33"/>
  <c r="BX34"/>
  <c r="BX121" s="1"/>
  <c r="CA121" s="1"/>
  <c r="BX35"/>
  <c r="BX210" s="1"/>
  <c r="BX36"/>
  <c r="BX65" s="1"/>
  <c r="BX37"/>
  <c r="BX241" s="1"/>
  <c r="BX38"/>
  <c r="CA38" s="1"/>
  <c r="BX22"/>
  <c r="BX197" s="1"/>
  <c r="BX23"/>
  <c r="BX81" s="1"/>
  <c r="CA81" s="1"/>
  <c r="BX24"/>
  <c r="BX25"/>
  <c r="BX26"/>
  <c r="BX201" s="1"/>
  <c r="CA201" s="1"/>
  <c r="BX27"/>
  <c r="BX172" s="1"/>
  <c r="BX28"/>
  <c r="BX86" s="1"/>
  <c r="CA86" s="1"/>
  <c r="BX29"/>
  <c r="BX13"/>
  <c r="BX188" s="1"/>
  <c r="BX14"/>
  <c r="BX101" s="1"/>
  <c r="CA101" s="1"/>
  <c r="BX15"/>
  <c r="BX16"/>
  <c r="BX17"/>
  <c r="BX192" s="1"/>
  <c r="CA192" s="1"/>
  <c r="BX18"/>
  <c r="BX222" s="1"/>
  <c r="BX19"/>
  <c r="BX106" s="1"/>
  <c r="BX20"/>
  <c r="BX107" s="1"/>
  <c r="CA107" s="1"/>
  <c r="BN31"/>
  <c r="BN206" s="1"/>
  <c r="BN32"/>
  <c r="BN236" s="1"/>
  <c r="BN33"/>
  <c r="BN62" s="1"/>
  <c r="BQ62" s="1"/>
  <c r="BN34"/>
  <c r="BQ34" s="1"/>
  <c r="BN35"/>
  <c r="BN210" s="1"/>
  <c r="BN36"/>
  <c r="BN211" s="1"/>
  <c r="BQ211" s="1"/>
  <c r="BN37"/>
  <c r="BN38"/>
  <c r="BN22"/>
  <c r="BN197" s="1"/>
  <c r="BN23"/>
  <c r="BN168" s="1"/>
  <c r="BN24"/>
  <c r="BN53" s="1"/>
  <c r="BN25"/>
  <c r="BN26"/>
  <c r="BN201" s="1"/>
  <c r="BN27"/>
  <c r="BN172" s="1"/>
  <c r="BN28"/>
  <c r="BN232" s="1"/>
  <c r="BN29"/>
  <c r="BN13"/>
  <c r="BN188" s="1"/>
  <c r="BN14"/>
  <c r="BN72" s="1"/>
  <c r="BQ72" s="1"/>
  <c r="BN15"/>
  <c r="BN73" s="1"/>
  <c r="BQ73" s="1"/>
  <c r="BN16"/>
  <c r="BN17"/>
  <c r="BN192" s="1"/>
  <c r="BQ192" s="1"/>
  <c r="BN18"/>
  <c r="BN163" s="1"/>
  <c r="BN19"/>
  <c r="BN106" s="1"/>
  <c r="BN20"/>
  <c r="BN107" s="1"/>
  <c r="BQ107" s="1"/>
  <c r="BD31"/>
  <c r="BD206" s="1"/>
  <c r="BD32"/>
  <c r="BD177" s="1"/>
  <c r="BD33"/>
  <c r="BD62" s="1"/>
  <c r="BG62" s="1"/>
  <c r="BD34"/>
  <c r="BD35"/>
  <c r="BD210" s="1"/>
  <c r="BD36"/>
  <c r="BD123" s="1"/>
  <c r="BG123" s="1"/>
  <c r="BD37"/>
  <c r="BD66" s="1"/>
  <c r="BG66" s="1"/>
  <c r="BD38"/>
  <c r="BD96" s="1"/>
  <c r="BG96" s="1"/>
  <c r="BD22"/>
  <c r="BD197" s="1"/>
  <c r="BD23"/>
  <c r="BD139" s="1"/>
  <c r="BG139" s="1"/>
  <c r="BD24"/>
  <c r="BG24" s="1"/>
  <c r="BD25"/>
  <c r="BD54" s="1"/>
  <c r="BD26"/>
  <c r="BD201" s="1"/>
  <c r="BD27"/>
  <c r="BD172" s="1"/>
  <c r="BD28"/>
  <c r="BD203" s="1"/>
  <c r="BD29"/>
  <c r="BD13"/>
  <c r="BD217" s="1"/>
  <c r="BD14"/>
  <c r="BD130" s="1"/>
  <c r="BD15"/>
  <c r="BD16"/>
  <c r="BD132" s="1"/>
  <c r="BD17"/>
  <c r="BD133" s="1"/>
  <c r="BD18"/>
  <c r="BD105" s="1"/>
  <c r="BG105" s="1"/>
  <c r="BD19"/>
  <c r="BD20"/>
  <c r="BD224" s="1"/>
  <c r="AT31"/>
  <c r="AT206" s="1"/>
  <c r="AT32"/>
  <c r="AT119" s="1"/>
  <c r="AW119" s="1"/>
  <c r="AT33"/>
  <c r="AT208" s="1"/>
  <c r="AT34"/>
  <c r="AT35"/>
  <c r="AT210" s="1"/>
  <c r="AT36"/>
  <c r="AT211" s="1"/>
  <c r="AW211" s="1"/>
  <c r="AT37"/>
  <c r="AT38"/>
  <c r="AT183" s="1"/>
  <c r="AT22"/>
  <c r="AT197" s="1"/>
  <c r="AT23"/>
  <c r="AT110" s="1"/>
  <c r="AW110" s="1"/>
  <c r="AT24"/>
  <c r="AT199" s="1"/>
  <c r="AT25"/>
  <c r="AT200" s="1"/>
  <c r="AW200" s="1"/>
  <c r="AT26"/>
  <c r="AT201" s="1"/>
  <c r="AT27"/>
  <c r="AT231" s="1"/>
  <c r="AT28"/>
  <c r="AT29"/>
  <c r="AW29" s="1"/>
  <c r="AT13"/>
  <c r="AT188" s="1"/>
  <c r="AT14"/>
  <c r="AT130" s="1"/>
  <c r="AW130" s="1"/>
  <c r="AT15"/>
  <c r="AT16"/>
  <c r="AT17"/>
  <c r="AT221" s="1"/>
  <c r="AT18"/>
  <c r="AT163" s="1"/>
  <c r="AT19"/>
  <c r="AW19" s="1"/>
  <c r="AT20"/>
  <c r="AJ31"/>
  <c r="AJ206" s="1"/>
  <c r="AJ32"/>
  <c r="AJ148" s="1"/>
  <c r="AM148" s="1"/>
  <c r="AJ33"/>
  <c r="AJ62" s="1"/>
  <c r="AM62" s="1"/>
  <c r="AJ34"/>
  <c r="AJ92" s="1"/>
  <c r="AM92" s="1"/>
  <c r="AJ35"/>
  <c r="AJ210" s="1"/>
  <c r="AJ36"/>
  <c r="AM36" s="1"/>
  <c r="AJ37"/>
  <c r="AM37" s="1"/>
  <c r="AJ38"/>
  <c r="AJ22"/>
  <c r="AJ197" s="1"/>
  <c r="AJ23"/>
  <c r="AJ139" s="1"/>
  <c r="AM139" s="1"/>
  <c r="AJ24"/>
  <c r="AJ228" s="1"/>
  <c r="AJ25"/>
  <c r="AM25" s="1"/>
  <c r="AJ26"/>
  <c r="AJ201" s="1"/>
  <c r="AJ27"/>
  <c r="AJ85" s="1"/>
  <c r="AJ28"/>
  <c r="AJ86" s="1"/>
  <c r="AM86" s="1"/>
  <c r="AJ29"/>
  <c r="AJ13"/>
  <c r="AJ188" s="1"/>
  <c r="AJ14"/>
  <c r="AJ218" s="1"/>
  <c r="AJ15"/>
  <c r="AJ16"/>
  <c r="AJ103" s="1"/>
  <c r="AJ17"/>
  <c r="AJ192" s="1"/>
  <c r="AM192" s="1"/>
  <c r="AJ18"/>
  <c r="AJ222" s="1"/>
  <c r="AJ19"/>
  <c r="AJ20"/>
  <c r="Z31"/>
  <c r="Z32"/>
  <c r="Z236" s="1"/>
  <c r="Z33"/>
  <c r="Z34"/>
  <c r="Z121" s="1"/>
  <c r="AC121" s="1"/>
  <c r="Z35"/>
  <c r="Z36"/>
  <c r="Z240" s="1"/>
  <c r="Z37"/>
  <c r="Z38"/>
  <c r="AC38" s="1"/>
  <c r="Z22"/>
  <c r="Z197" s="1"/>
  <c r="Z23"/>
  <c r="Z227" s="1"/>
  <c r="Z24"/>
  <c r="Z53" s="1"/>
  <c r="Z25"/>
  <c r="AC25" s="1"/>
  <c r="Z26"/>
  <c r="Z201" s="1"/>
  <c r="Z27"/>
  <c r="Z231" s="1"/>
  <c r="Z28"/>
  <c r="Z57" s="1"/>
  <c r="AC57" s="1"/>
  <c r="Z29"/>
  <c r="Z233" s="1"/>
  <c r="Z13"/>
  <c r="Z217" s="1"/>
  <c r="Z14"/>
  <c r="Z101" s="1"/>
  <c r="AC101" s="1"/>
  <c r="Z15"/>
  <c r="AC15" s="1"/>
  <c r="Z16"/>
  <c r="Z17"/>
  <c r="Z221" s="1"/>
  <c r="Z18"/>
  <c r="Z134" s="1"/>
  <c r="Z19"/>
  <c r="Z106" s="1"/>
  <c r="Z20"/>
  <c r="Z107" s="1"/>
  <c r="AC107" s="1"/>
  <c r="P31"/>
  <c r="P118" s="1"/>
  <c r="P32"/>
  <c r="P90" s="1"/>
  <c r="S90" s="1"/>
  <c r="P33"/>
  <c r="P120" s="1"/>
  <c r="S120" s="1"/>
  <c r="P34"/>
  <c r="P35"/>
  <c r="P122" s="1"/>
  <c r="S122" s="1"/>
  <c r="P36"/>
  <c r="P94" s="1"/>
  <c r="S94" s="1"/>
  <c r="P37"/>
  <c r="P124" s="1"/>
  <c r="S124" s="1"/>
  <c r="P38"/>
  <c r="P22"/>
  <c r="P197" s="1"/>
  <c r="P23"/>
  <c r="P81" s="1"/>
  <c r="S81" s="1"/>
  <c r="P24"/>
  <c r="P25"/>
  <c r="P83" s="1"/>
  <c r="S83" s="1"/>
  <c r="P26"/>
  <c r="P201" s="1"/>
  <c r="P27"/>
  <c r="S27" s="1"/>
  <c r="P28"/>
  <c r="P57" s="1"/>
  <c r="S57" s="1"/>
  <c r="P29"/>
  <c r="P174" s="1"/>
  <c r="P13"/>
  <c r="P217" s="1"/>
  <c r="P14"/>
  <c r="P218" s="1"/>
  <c r="P15"/>
  <c r="P219" s="1"/>
  <c r="P16"/>
  <c r="P45" s="1"/>
  <c r="P17"/>
  <c r="P221" s="1"/>
  <c r="P18"/>
  <c r="P222" s="1"/>
  <c r="P19"/>
  <c r="P20"/>
  <c r="P224" s="1"/>
  <c r="F31"/>
  <c r="F235" s="1"/>
  <c r="F32"/>
  <c r="F236" s="1"/>
  <c r="F33"/>
  <c r="F237" s="1"/>
  <c r="F34"/>
  <c r="F209" s="1"/>
  <c r="I209" s="1"/>
  <c r="F35"/>
  <c r="F239" s="1"/>
  <c r="F36"/>
  <c r="F211" s="1"/>
  <c r="I211" s="1"/>
  <c r="F37"/>
  <c r="F241" s="1"/>
  <c r="F38"/>
  <c r="F213" s="1"/>
  <c r="F22"/>
  <c r="F226" s="1"/>
  <c r="F23"/>
  <c r="F227" s="1"/>
  <c r="F24"/>
  <c r="F228" s="1"/>
  <c r="F25"/>
  <c r="F229" s="1"/>
  <c r="F26"/>
  <c r="F27"/>
  <c r="F231" s="1"/>
  <c r="F28"/>
  <c r="F232" s="1"/>
  <c r="F29"/>
  <c r="F233" s="1"/>
  <c r="F13"/>
  <c r="F217" s="1"/>
  <c r="F14"/>
  <c r="F189" s="1"/>
  <c r="F15"/>
  <c r="F219" s="1"/>
  <c r="F16"/>
  <c r="F220" s="1"/>
  <c r="F17"/>
  <c r="F221" s="1"/>
  <c r="F18"/>
  <c r="F222" s="1"/>
  <c r="F19"/>
  <c r="F223" s="1"/>
  <c r="F20"/>
  <c r="F224" s="1"/>
  <c r="JZ240"/>
  <c r="GX240"/>
  <c r="KT239"/>
  <c r="JZ239"/>
  <c r="IV239"/>
  <c r="IL239"/>
  <c r="IB239"/>
  <c r="HH239"/>
  <c r="GX239"/>
  <c r="FT239"/>
  <c r="FJ239"/>
  <c r="EZ239"/>
  <c r="EF239"/>
  <c r="JZ236"/>
  <c r="GD236"/>
  <c r="KT235"/>
  <c r="KJ235"/>
  <c r="JZ235"/>
  <c r="IL235"/>
  <c r="IB235"/>
  <c r="HH235"/>
  <c r="GX235"/>
  <c r="GN235"/>
  <c r="FT235"/>
  <c r="EZ235"/>
  <c r="KZ234"/>
  <c r="KY234"/>
  <c r="KT234"/>
  <c r="KP234"/>
  <c r="KO234"/>
  <c r="KJ234"/>
  <c r="KF234"/>
  <c r="KE234"/>
  <c r="JZ234"/>
  <c r="JV234"/>
  <c r="JU234"/>
  <c r="JP234"/>
  <c r="JL234"/>
  <c r="JK234"/>
  <c r="JF234"/>
  <c r="JB234"/>
  <c r="JA234"/>
  <c r="IV234"/>
  <c r="IR234"/>
  <c r="IQ234"/>
  <c r="IL234"/>
  <c r="IH234"/>
  <c r="IG234"/>
  <c r="IB234"/>
  <c r="HX234"/>
  <c r="HW234"/>
  <c r="HR234"/>
  <c r="HN234"/>
  <c r="HM234"/>
  <c r="HH234"/>
  <c r="HD234"/>
  <c r="HC234"/>
  <c r="GX234"/>
  <c r="GT234"/>
  <c r="GS234"/>
  <c r="GN234"/>
  <c r="GJ234"/>
  <c r="GI234"/>
  <c r="GD234"/>
  <c r="FZ234"/>
  <c r="FY234"/>
  <c r="FT234"/>
  <c r="FP234"/>
  <c r="FO234"/>
  <c r="FJ234"/>
  <c r="FF234"/>
  <c r="FE234"/>
  <c r="EZ234"/>
  <c r="EV234"/>
  <c r="EU234"/>
  <c r="EP234"/>
  <c r="EL234"/>
  <c r="EK234"/>
  <c r="EF234"/>
  <c r="EB234"/>
  <c r="EA234"/>
  <c r="DV234"/>
  <c r="DR234"/>
  <c r="DQ234"/>
  <c r="DL234"/>
  <c r="DH234"/>
  <c r="DG234"/>
  <c r="DB234"/>
  <c r="CX234"/>
  <c r="CW234"/>
  <c r="CR234"/>
  <c r="CN234"/>
  <c r="CM234"/>
  <c r="CH234"/>
  <c r="CD234"/>
  <c r="CC234"/>
  <c r="BX234"/>
  <c r="BT234"/>
  <c r="BS234"/>
  <c r="BN234"/>
  <c r="BJ234"/>
  <c r="BI234"/>
  <c r="BD234"/>
  <c r="AZ234"/>
  <c r="AY234"/>
  <c r="AT234"/>
  <c r="AP234"/>
  <c r="AO234"/>
  <c r="AJ234"/>
  <c r="AF234"/>
  <c r="AE234"/>
  <c r="Z234"/>
  <c r="V234"/>
  <c r="U234"/>
  <c r="P234"/>
  <c r="JF231"/>
  <c r="GX231"/>
  <c r="FJ231"/>
  <c r="KT230"/>
  <c r="IL230"/>
  <c r="IB230"/>
  <c r="HR230"/>
  <c r="GX230"/>
  <c r="FJ230"/>
  <c r="EF230"/>
  <c r="JF227"/>
  <c r="KT226"/>
  <c r="KJ226"/>
  <c r="IL226"/>
  <c r="IB226"/>
  <c r="HR226"/>
  <c r="HH226"/>
  <c r="GX226"/>
  <c r="GN226"/>
  <c r="FT226"/>
  <c r="FJ226"/>
  <c r="EF226"/>
  <c r="KZ225"/>
  <c r="KY225"/>
  <c r="KT225"/>
  <c r="KP225"/>
  <c r="KO225"/>
  <c r="KJ225"/>
  <c r="KF225"/>
  <c r="KE225"/>
  <c r="JZ225"/>
  <c r="JV225"/>
  <c r="JU225"/>
  <c r="JP225"/>
  <c r="JL225"/>
  <c r="JK225"/>
  <c r="JF225"/>
  <c r="JB225"/>
  <c r="JA225"/>
  <c r="IV225"/>
  <c r="IR225"/>
  <c r="IQ225"/>
  <c r="IL225"/>
  <c r="IH225"/>
  <c r="IG225"/>
  <c r="IB225"/>
  <c r="HX225"/>
  <c r="HW225"/>
  <c r="HR225"/>
  <c r="HN225"/>
  <c r="HM225"/>
  <c r="HH225"/>
  <c r="HD225"/>
  <c r="HC225"/>
  <c r="GX225"/>
  <c r="GT225"/>
  <c r="GS225"/>
  <c r="GN225"/>
  <c r="GJ225"/>
  <c r="GI225"/>
  <c r="GD225"/>
  <c r="FZ225"/>
  <c r="FY225"/>
  <c r="FT225"/>
  <c r="FP225"/>
  <c r="FO225"/>
  <c r="FJ225"/>
  <c r="FF225"/>
  <c r="FE225"/>
  <c r="EZ225"/>
  <c r="EV225"/>
  <c r="EU225"/>
  <c r="EP225"/>
  <c r="EL225"/>
  <c r="EK225"/>
  <c r="EF225"/>
  <c r="EB225"/>
  <c r="EA225"/>
  <c r="DV225"/>
  <c r="DR225"/>
  <c r="DQ225"/>
  <c r="DL225"/>
  <c r="DH225"/>
  <c r="DG225"/>
  <c r="DB225"/>
  <c r="CX225"/>
  <c r="CW225"/>
  <c r="CR225"/>
  <c r="CN225"/>
  <c r="CM225"/>
  <c r="CH225"/>
  <c r="CD225"/>
  <c r="CC225"/>
  <c r="BX225"/>
  <c r="BT225"/>
  <c r="BS225"/>
  <c r="BN225"/>
  <c r="BJ225"/>
  <c r="BI225"/>
  <c r="BD225"/>
  <c r="AZ225"/>
  <c r="AY225"/>
  <c r="AT225"/>
  <c r="AP225"/>
  <c r="AO225"/>
  <c r="AJ225"/>
  <c r="AF225"/>
  <c r="AE225"/>
  <c r="Z225"/>
  <c r="V225"/>
  <c r="U225"/>
  <c r="P225"/>
  <c r="HR223"/>
  <c r="KJ222"/>
  <c r="IB222"/>
  <c r="DL222"/>
  <c r="KT221"/>
  <c r="IL221"/>
  <c r="HH221"/>
  <c r="KJ218"/>
  <c r="IB218"/>
  <c r="FT218"/>
  <c r="KT217"/>
  <c r="GX217"/>
  <c r="FJ217"/>
  <c r="KX185"/>
  <c r="KN185"/>
  <c r="KN205" s="1"/>
  <c r="KD185"/>
  <c r="KD192" s="1"/>
  <c r="JT185"/>
  <c r="JT205" s="1"/>
  <c r="JJ185"/>
  <c r="IZ185"/>
  <c r="IZ205" s="1"/>
  <c r="IP185"/>
  <c r="IP204" s="1"/>
  <c r="IF185"/>
  <c r="IF193" s="1"/>
  <c r="HV185"/>
  <c r="HL185"/>
  <c r="HL205" s="1"/>
  <c r="HB185"/>
  <c r="HB212" s="1"/>
  <c r="GR185"/>
  <c r="GR205" s="1"/>
  <c r="GH185"/>
  <c r="FX185"/>
  <c r="FX205" s="1"/>
  <c r="FN185"/>
  <c r="FN204" s="1"/>
  <c r="FD185"/>
  <c r="FD205" s="1"/>
  <c r="ET185"/>
  <c r="EJ185"/>
  <c r="EJ205" s="1"/>
  <c r="DZ185"/>
  <c r="DZ210" s="1"/>
  <c r="DP185"/>
  <c r="DP205" s="1"/>
  <c r="DF185"/>
  <c r="CV185"/>
  <c r="CV205" s="1"/>
  <c r="CL185"/>
  <c r="CB185"/>
  <c r="CB202" s="1"/>
  <c r="BR185"/>
  <c r="BH185"/>
  <c r="AX185"/>
  <c r="AN185"/>
  <c r="AN199" s="1"/>
  <c r="AD185"/>
  <c r="T185"/>
  <c r="KT181"/>
  <c r="IL181"/>
  <c r="DV181"/>
  <c r="KT180"/>
  <c r="KJ180"/>
  <c r="IL180"/>
  <c r="HH180"/>
  <c r="GX180"/>
  <c r="FJ180"/>
  <c r="EZ180"/>
  <c r="CH180"/>
  <c r="GX178"/>
  <c r="IV177"/>
  <c r="KT176"/>
  <c r="KJ176"/>
  <c r="IL176"/>
  <c r="IB176"/>
  <c r="HR176"/>
  <c r="HH176"/>
  <c r="GX176"/>
  <c r="GD176"/>
  <c r="FT176"/>
  <c r="EZ176"/>
  <c r="EF176"/>
  <c r="KJ172"/>
  <c r="HH172"/>
  <c r="KT171"/>
  <c r="JZ171"/>
  <c r="JF171"/>
  <c r="IL171"/>
  <c r="HH171"/>
  <c r="GX171"/>
  <c r="FT171"/>
  <c r="EF171"/>
  <c r="DB169"/>
  <c r="JF168"/>
  <c r="GD168"/>
  <c r="KT167"/>
  <c r="JP167"/>
  <c r="IV167"/>
  <c r="IL167"/>
  <c r="IB167"/>
  <c r="HH167"/>
  <c r="GX167"/>
  <c r="GN167"/>
  <c r="GD167"/>
  <c r="EZ167"/>
  <c r="EF167"/>
  <c r="CH167"/>
  <c r="KT163"/>
  <c r="JF163"/>
  <c r="DB163"/>
  <c r="KT162"/>
  <c r="JP162"/>
  <c r="IL162"/>
  <c r="IB162"/>
  <c r="HH162"/>
  <c r="GN162"/>
  <c r="GD162"/>
  <c r="FT162"/>
  <c r="FJ162"/>
  <c r="EP162"/>
  <c r="EF162"/>
  <c r="DV162"/>
  <c r="DL162"/>
  <c r="KT159"/>
  <c r="JF159"/>
  <c r="EP159"/>
  <c r="IV158"/>
  <c r="GD158"/>
  <c r="DB158"/>
  <c r="LA155"/>
  <c r="LA214" s="1"/>
  <c r="KQ155"/>
  <c r="KQ214" s="1"/>
  <c r="KG155"/>
  <c r="KG214" s="1"/>
  <c r="JW155"/>
  <c r="JW214" s="1"/>
  <c r="JM155"/>
  <c r="JM214" s="1"/>
  <c r="JC155"/>
  <c r="JC214" s="1"/>
  <c r="IS155"/>
  <c r="IS214" s="1"/>
  <c r="II155"/>
  <c r="II214" s="1"/>
  <c r="HY155"/>
  <c r="HY214" s="1"/>
  <c r="HO155"/>
  <c r="HO214" s="1"/>
  <c r="HE155"/>
  <c r="HE214" s="1"/>
  <c r="GU155"/>
  <c r="GU214" s="1"/>
  <c r="GK155"/>
  <c r="GK214" s="1"/>
  <c r="GA155"/>
  <c r="GA214" s="1"/>
  <c r="FQ155"/>
  <c r="FQ214" s="1"/>
  <c r="FG155"/>
  <c r="FG214" s="1"/>
  <c r="EW155"/>
  <c r="EW214" s="1"/>
  <c r="EM155"/>
  <c r="EM214" s="1"/>
  <c r="EC155"/>
  <c r="EC214" s="1"/>
  <c r="DS155"/>
  <c r="DS214" s="1"/>
  <c r="DI155"/>
  <c r="DI214" s="1"/>
  <c r="CY155"/>
  <c r="CY214" s="1"/>
  <c r="CO155"/>
  <c r="CO214" s="1"/>
  <c r="CE155"/>
  <c r="CE214" s="1"/>
  <c r="BU155"/>
  <c r="BU214" s="1"/>
  <c r="BK155"/>
  <c r="BK214" s="1"/>
  <c r="BA155"/>
  <c r="BA214" s="1"/>
  <c r="AQ155"/>
  <c r="AQ214" s="1"/>
  <c r="AG155"/>
  <c r="AG214" s="1"/>
  <c r="W155"/>
  <c r="W214" s="1"/>
  <c r="KJ152"/>
  <c r="KM152" s="1"/>
  <c r="JF152"/>
  <c r="IB152"/>
  <c r="IE152" s="1"/>
  <c r="KT151"/>
  <c r="KW151" s="1"/>
  <c r="KJ151"/>
  <c r="JP151"/>
  <c r="IV151"/>
  <c r="IY151" s="1"/>
  <c r="IL151"/>
  <c r="IB151"/>
  <c r="IE151" s="1"/>
  <c r="HH151"/>
  <c r="GX151"/>
  <c r="GN151"/>
  <c r="GQ151" s="1"/>
  <c r="FT151"/>
  <c r="FJ151"/>
  <c r="FM151" s="1"/>
  <c r="EZ151"/>
  <c r="DV151"/>
  <c r="DL151"/>
  <c r="DO151" s="1"/>
  <c r="KT148"/>
  <c r="KW148" s="1"/>
  <c r="EP148"/>
  <c r="ES148" s="1"/>
  <c r="KT147"/>
  <c r="KW147" s="1"/>
  <c r="KJ147"/>
  <c r="JP147"/>
  <c r="IV147"/>
  <c r="IL147"/>
  <c r="IB147"/>
  <c r="HH147"/>
  <c r="GX147"/>
  <c r="GN147"/>
  <c r="FJ147"/>
  <c r="DV147"/>
  <c r="CR147"/>
  <c r="KT143"/>
  <c r="KW143" s="1"/>
  <c r="JP143"/>
  <c r="IB143"/>
  <c r="FT143"/>
  <c r="FW143" s="1"/>
  <c r="KT142"/>
  <c r="KW142" s="1"/>
  <c r="IV142"/>
  <c r="IL142"/>
  <c r="IB142"/>
  <c r="GX142"/>
  <c r="FT142"/>
  <c r="EZ142"/>
  <c r="EP142"/>
  <c r="EF142"/>
  <c r="KT139"/>
  <c r="KW139" s="1"/>
  <c r="JZ139"/>
  <c r="KC139" s="1"/>
  <c r="IL139"/>
  <c r="IO139" s="1"/>
  <c r="DV139"/>
  <c r="DY139" s="1"/>
  <c r="KT138"/>
  <c r="KW138" s="1"/>
  <c r="IV138"/>
  <c r="IL138"/>
  <c r="GX138"/>
  <c r="GN138"/>
  <c r="FT138"/>
  <c r="EZ138"/>
  <c r="EP138"/>
  <c r="EF138"/>
  <c r="DV138"/>
  <c r="DL138"/>
  <c r="DO138" s="1"/>
  <c r="JF135"/>
  <c r="JI135" s="1"/>
  <c r="KT134"/>
  <c r="KW134" s="1"/>
  <c r="JF134"/>
  <c r="JI134" s="1"/>
  <c r="EP134"/>
  <c r="KT133"/>
  <c r="KW133" s="1"/>
  <c r="KJ133"/>
  <c r="KM133" s="1"/>
  <c r="JP133"/>
  <c r="IL133"/>
  <c r="IO133" s="1"/>
  <c r="IB133"/>
  <c r="IE133" s="1"/>
  <c r="HH133"/>
  <c r="GX133"/>
  <c r="HA133" s="1"/>
  <c r="FJ133"/>
  <c r="FM133" s="1"/>
  <c r="EZ133"/>
  <c r="EF133"/>
  <c r="DL133"/>
  <c r="DO133" s="1"/>
  <c r="KT130"/>
  <c r="KW130" s="1"/>
  <c r="KJ130"/>
  <c r="JZ130"/>
  <c r="KC130" s="1"/>
  <c r="IV130"/>
  <c r="IY130" s="1"/>
  <c r="HR130"/>
  <c r="HU130" s="1"/>
  <c r="GD130"/>
  <c r="GG130" s="1"/>
  <c r="EF130"/>
  <c r="KT129"/>
  <c r="KW129" s="1"/>
  <c r="FJ129"/>
  <c r="KX126"/>
  <c r="KN126"/>
  <c r="KD126"/>
  <c r="JT126"/>
  <c r="JJ126"/>
  <c r="IZ126"/>
  <c r="IP126"/>
  <c r="IF126"/>
  <c r="HV126"/>
  <c r="HL126"/>
  <c r="HB126"/>
  <c r="GR126"/>
  <c r="GH126"/>
  <c r="FX126"/>
  <c r="FN126"/>
  <c r="FD126"/>
  <c r="ET126"/>
  <c r="EJ126"/>
  <c r="DZ126"/>
  <c r="DP126"/>
  <c r="DF126"/>
  <c r="CV126"/>
  <c r="CL126"/>
  <c r="CB126"/>
  <c r="BR126"/>
  <c r="BH126"/>
  <c r="AX126"/>
  <c r="AN126"/>
  <c r="AD126"/>
  <c r="T126"/>
  <c r="KT123"/>
  <c r="KW123" s="1"/>
  <c r="KJ123"/>
  <c r="KM123" s="1"/>
  <c r="JZ123"/>
  <c r="KC123" s="1"/>
  <c r="JF123"/>
  <c r="IV123"/>
  <c r="IY123" s="1"/>
  <c r="HH123"/>
  <c r="HK123" s="1"/>
  <c r="FT123"/>
  <c r="FW123" s="1"/>
  <c r="CR123"/>
  <c r="CU123" s="1"/>
  <c r="KT122"/>
  <c r="KW122" s="1"/>
  <c r="JZ122"/>
  <c r="KC122" s="1"/>
  <c r="JP122"/>
  <c r="JF122"/>
  <c r="JI122" s="1"/>
  <c r="IV122"/>
  <c r="IY122" s="1"/>
  <c r="IL122"/>
  <c r="HH122"/>
  <c r="GX122"/>
  <c r="GD122"/>
  <c r="GG122" s="1"/>
  <c r="FT122"/>
  <c r="FJ122"/>
  <c r="FM122" s="1"/>
  <c r="EZ122"/>
  <c r="EF122"/>
  <c r="EI122" s="1"/>
  <c r="CR122"/>
  <c r="CU122" s="1"/>
  <c r="CH122"/>
  <c r="CK122" s="1"/>
  <c r="BD122"/>
  <c r="BG122" s="1"/>
  <c r="JF120"/>
  <c r="JI120" s="1"/>
  <c r="KT119"/>
  <c r="KW119" s="1"/>
  <c r="KJ119"/>
  <c r="KM119" s="1"/>
  <c r="JF119"/>
  <c r="JI119" s="1"/>
  <c r="IV119"/>
  <c r="IY119" s="1"/>
  <c r="IL119"/>
  <c r="IO119" s="1"/>
  <c r="GD119"/>
  <c r="GG119" s="1"/>
  <c r="EP119"/>
  <c r="ES119" s="1"/>
  <c r="CR119"/>
  <c r="CU119" s="1"/>
  <c r="KT118"/>
  <c r="KW118" s="1"/>
  <c r="KJ118"/>
  <c r="IL118"/>
  <c r="HH118"/>
  <c r="GX118"/>
  <c r="GN118"/>
  <c r="FJ118"/>
  <c r="EZ118"/>
  <c r="EF118"/>
  <c r="DV118"/>
  <c r="CH118"/>
  <c r="BD118"/>
  <c r="JZ115"/>
  <c r="KC115" s="1"/>
  <c r="KT114"/>
  <c r="KW114" s="1"/>
  <c r="KJ114"/>
  <c r="KM114" s="1"/>
  <c r="JZ114"/>
  <c r="KC114" s="1"/>
  <c r="JF114"/>
  <c r="IV114"/>
  <c r="IL114"/>
  <c r="IO114" s="1"/>
  <c r="GD114"/>
  <c r="DV114"/>
  <c r="DY114" s="1"/>
  <c r="KT113"/>
  <c r="KW113" s="1"/>
  <c r="JP113"/>
  <c r="IL113"/>
  <c r="HH113"/>
  <c r="GX113"/>
  <c r="FT113"/>
  <c r="EP113"/>
  <c r="EF113"/>
  <c r="CR113"/>
  <c r="BD113"/>
  <c r="KT111"/>
  <c r="KW111" s="1"/>
  <c r="IB111"/>
  <c r="KT110"/>
  <c r="KW110" s="1"/>
  <c r="KJ110"/>
  <c r="KM110" s="1"/>
  <c r="JF110"/>
  <c r="JI110" s="1"/>
  <c r="IV110"/>
  <c r="IY110" s="1"/>
  <c r="IB110"/>
  <c r="IE110" s="1"/>
  <c r="HH110"/>
  <c r="HK110" s="1"/>
  <c r="EP110"/>
  <c r="ES110" s="1"/>
  <c r="CR110"/>
  <c r="CU110" s="1"/>
  <c r="KT109"/>
  <c r="KW109" s="1"/>
  <c r="KJ109"/>
  <c r="IV109"/>
  <c r="IL109"/>
  <c r="HR109"/>
  <c r="GX109"/>
  <c r="FT109"/>
  <c r="EP109"/>
  <c r="EF109"/>
  <c r="DB109"/>
  <c r="CR109"/>
  <c r="BX109"/>
  <c r="AT109"/>
  <c r="KT106"/>
  <c r="KW106" s="1"/>
  <c r="JF106"/>
  <c r="IB106"/>
  <c r="DL106"/>
  <c r="KT105"/>
  <c r="KJ105"/>
  <c r="JZ105"/>
  <c r="JF105"/>
  <c r="IV105"/>
  <c r="HR105"/>
  <c r="GX105"/>
  <c r="FT105"/>
  <c r="CR105"/>
  <c r="CU105" s="1"/>
  <c r="KT104"/>
  <c r="KW104" s="1"/>
  <c r="JP104"/>
  <c r="JS104" s="1"/>
  <c r="IL104"/>
  <c r="IO104" s="1"/>
  <c r="IB104"/>
  <c r="IE104" s="1"/>
  <c r="HH104"/>
  <c r="HK104" s="1"/>
  <c r="FJ104"/>
  <c r="FM104" s="1"/>
  <c r="EZ104"/>
  <c r="FC104" s="1"/>
  <c r="CH104"/>
  <c r="CK104" s="1"/>
  <c r="BD104"/>
  <c r="BG104" s="1"/>
  <c r="JF102"/>
  <c r="JI102" s="1"/>
  <c r="IB102"/>
  <c r="KT101"/>
  <c r="KW101" s="1"/>
  <c r="KJ101"/>
  <c r="KM101" s="1"/>
  <c r="JZ101"/>
  <c r="KC101" s="1"/>
  <c r="JF101"/>
  <c r="JI101" s="1"/>
  <c r="IV101"/>
  <c r="IY101" s="1"/>
  <c r="IL101"/>
  <c r="IO101" s="1"/>
  <c r="HH101"/>
  <c r="HK101" s="1"/>
  <c r="GD101"/>
  <c r="GG101" s="1"/>
  <c r="EF101"/>
  <c r="EI101" s="1"/>
  <c r="KT100"/>
  <c r="KW100" s="1"/>
  <c r="IB100"/>
  <c r="GX100"/>
  <c r="EZ100"/>
  <c r="EF100"/>
  <c r="BX100"/>
  <c r="KX97"/>
  <c r="KX104" s="1"/>
  <c r="KN97"/>
  <c r="KD97"/>
  <c r="KD104" s="1"/>
  <c r="JT97"/>
  <c r="JJ97"/>
  <c r="JJ104" s="1"/>
  <c r="IZ97"/>
  <c r="IP97"/>
  <c r="IP104" s="1"/>
  <c r="IF97"/>
  <c r="HV97"/>
  <c r="HV104" s="1"/>
  <c r="HL97"/>
  <c r="HB97"/>
  <c r="HB104" s="1"/>
  <c r="GR97"/>
  <c r="GH97"/>
  <c r="GH104" s="1"/>
  <c r="FX97"/>
  <c r="FN97"/>
  <c r="FN105" s="1"/>
  <c r="FD97"/>
  <c r="ET97"/>
  <c r="ET105" s="1"/>
  <c r="EJ97"/>
  <c r="DZ97"/>
  <c r="DZ105" s="1"/>
  <c r="DP97"/>
  <c r="DF97"/>
  <c r="DF105" s="1"/>
  <c r="CV97"/>
  <c r="CL97"/>
  <c r="CL105" s="1"/>
  <c r="CB97"/>
  <c r="BR97"/>
  <c r="BR105" s="1"/>
  <c r="BH97"/>
  <c r="AX97"/>
  <c r="AX105" s="1"/>
  <c r="AN97"/>
  <c r="AD97"/>
  <c r="AD105" s="1"/>
  <c r="T97"/>
  <c r="IB95"/>
  <c r="IE95" s="1"/>
  <c r="HR95"/>
  <c r="HU95" s="1"/>
  <c r="GD95"/>
  <c r="GG95" s="1"/>
  <c r="KT94"/>
  <c r="KW94" s="1"/>
  <c r="KJ94"/>
  <c r="KM94" s="1"/>
  <c r="JF94"/>
  <c r="IV94"/>
  <c r="IY94" s="1"/>
  <c r="IL94"/>
  <c r="IO94" s="1"/>
  <c r="HR94"/>
  <c r="HU94" s="1"/>
  <c r="HH94"/>
  <c r="HK94" s="1"/>
  <c r="GD94"/>
  <c r="GG94" s="1"/>
  <c r="EF94"/>
  <c r="EI94" s="1"/>
  <c r="BX94"/>
  <c r="KT93"/>
  <c r="KW93" s="1"/>
  <c r="JZ93"/>
  <c r="KC93" s="1"/>
  <c r="IV93"/>
  <c r="IY93" s="1"/>
  <c r="IL93"/>
  <c r="IB93"/>
  <c r="IE93" s="1"/>
  <c r="HH93"/>
  <c r="GX93"/>
  <c r="FJ93"/>
  <c r="FM93" s="1"/>
  <c r="EZ93"/>
  <c r="CR93"/>
  <c r="CU93" s="1"/>
  <c r="CH93"/>
  <c r="CK93" s="1"/>
  <c r="BD93"/>
  <c r="BG93" s="1"/>
  <c r="AJ93"/>
  <c r="KT91"/>
  <c r="KW91" s="1"/>
  <c r="IV91"/>
  <c r="IY91" s="1"/>
  <c r="IB91"/>
  <c r="IE91" s="1"/>
  <c r="GN91"/>
  <c r="GQ91" s="1"/>
  <c r="DL91"/>
  <c r="DO91" s="1"/>
  <c r="KT90"/>
  <c r="KW90" s="1"/>
  <c r="KJ90"/>
  <c r="KM90" s="1"/>
  <c r="JZ90"/>
  <c r="KC90" s="1"/>
  <c r="JF90"/>
  <c r="JI90" s="1"/>
  <c r="IV90"/>
  <c r="IY90" s="1"/>
  <c r="HH90"/>
  <c r="HK90" s="1"/>
  <c r="GX90"/>
  <c r="HA90" s="1"/>
  <c r="GD90"/>
  <c r="GG90" s="1"/>
  <c r="EF90"/>
  <c r="EI90" s="1"/>
  <c r="BN90"/>
  <c r="BQ90" s="1"/>
  <c r="KT89"/>
  <c r="KW89" s="1"/>
  <c r="JZ89"/>
  <c r="JP89"/>
  <c r="IL89"/>
  <c r="HH89"/>
  <c r="GX89"/>
  <c r="FJ89"/>
  <c r="EZ89"/>
  <c r="EF89"/>
  <c r="DV89"/>
  <c r="CR89"/>
  <c r="AT89"/>
  <c r="JF86"/>
  <c r="JI86" s="1"/>
  <c r="IB86"/>
  <c r="IE86" s="1"/>
  <c r="EZ86"/>
  <c r="FC86" s="1"/>
  <c r="KT85"/>
  <c r="KW85" s="1"/>
  <c r="KJ85"/>
  <c r="KM85" s="1"/>
  <c r="JF85"/>
  <c r="IV85"/>
  <c r="IL85"/>
  <c r="IO85" s="1"/>
  <c r="HR85"/>
  <c r="HH85"/>
  <c r="FT85"/>
  <c r="FW85" s="1"/>
  <c r="CR85"/>
  <c r="BD85"/>
  <c r="BG85" s="1"/>
  <c r="KT84"/>
  <c r="KW84" s="1"/>
  <c r="IV84"/>
  <c r="IL84"/>
  <c r="HH84"/>
  <c r="GX84"/>
  <c r="FT84"/>
  <c r="FJ84"/>
  <c r="EF84"/>
  <c r="DV84"/>
  <c r="CH84"/>
  <c r="AT84"/>
  <c r="KT82"/>
  <c r="KW82" s="1"/>
  <c r="IB82"/>
  <c r="HR82"/>
  <c r="HU82" s="1"/>
  <c r="EZ82"/>
  <c r="EP82"/>
  <c r="ES82" s="1"/>
  <c r="KT81"/>
  <c r="KW81" s="1"/>
  <c r="KJ81"/>
  <c r="KM81" s="1"/>
  <c r="JF81"/>
  <c r="JI81" s="1"/>
  <c r="IV81"/>
  <c r="IY81" s="1"/>
  <c r="IL81"/>
  <c r="IO81" s="1"/>
  <c r="HR81"/>
  <c r="HU81" s="1"/>
  <c r="HH81"/>
  <c r="HK81" s="1"/>
  <c r="FT81"/>
  <c r="FW81" s="1"/>
  <c r="EF81"/>
  <c r="EI81" s="1"/>
  <c r="AT81"/>
  <c r="AW81" s="1"/>
  <c r="KT80"/>
  <c r="KW80" s="1"/>
  <c r="KJ80"/>
  <c r="JP80"/>
  <c r="IV80"/>
  <c r="IL80"/>
  <c r="HR80"/>
  <c r="GX80"/>
  <c r="GD80"/>
  <c r="FT80"/>
  <c r="FJ80"/>
  <c r="EZ80"/>
  <c r="EF80"/>
  <c r="CR80"/>
  <c r="BN80"/>
  <c r="AT80"/>
  <c r="P80"/>
  <c r="JF77"/>
  <c r="JI77" s="1"/>
  <c r="IB77"/>
  <c r="IE77" s="1"/>
  <c r="GD77"/>
  <c r="GG77" s="1"/>
  <c r="EZ77"/>
  <c r="FC77" s="1"/>
  <c r="KT76"/>
  <c r="KW76" s="1"/>
  <c r="KJ76"/>
  <c r="KM76" s="1"/>
  <c r="JZ76"/>
  <c r="KC76" s="1"/>
  <c r="JP76"/>
  <c r="JF76"/>
  <c r="JI76" s="1"/>
  <c r="IV76"/>
  <c r="HR76"/>
  <c r="HH76"/>
  <c r="FT76"/>
  <c r="EF76"/>
  <c r="AT76"/>
  <c r="KT75"/>
  <c r="KW75" s="1"/>
  <c r="KJ75"/>
  <c r="KM75" s="1"/>
  <c r="IL75"/>
  <c r="IO75" s="1"/>
  <c r="HH75"/>
  <c r="HK75" s="1"/>
  <c r="FJ75"/>
  <c r="FM75" s="1"/>
  <c r="EZ75"/>
  <c r="FC75" s="1"/>
  <c r="EF75"/>
  <c r="EI75" s="1"/>
  <c r="DV75"/>
  <c r="DY75" s="1"/>
  <c r="DB75"/>
  <c r="DE75" s="1"/>
  <c r="CH75"/>
  <c r="CK75" s="1"/>
  <c r="P75"/>
  <c r="S75" s="1"/>
  <c r="JF73"/>
  <c r="JI73" s="1"/>
  <c r="IB73"/>
  <c r="GN73"/>
  <c r="GD73"/>
  <c r="KT72"/>
  <c r="KW72" s="1"/>
  <c r="KJ72"/>
  <c r="KM72" s="1"/>
  <c r="JZ72"/>
  <c r="KC72" s="1"/>
  <c r="JF72"/>
  <c r="JI72" s="1"/>
  <c r="IV72"/>
  <c r="IY72" s="1"/>
  <c r="IL72"/>
  <c r="IO72" s="1"/>
  <c r="HH72"/>
  <c r="HK72" s="1"/>
  <c r="GD72"/>
  <c r="GG72" s="1"/>
  <c r="FJ72"/>
  <c r="FM72" s="1"/>
  <c r="DV72"/>
  <c r="DY72" s="1"/>
  <c r="BD72"/>
  <c r="BG72" s="1"/>
  <c r="IL71"/>
  <c r="FJ71"/>
  <c r="BX71"/>
  <c r="P71"/>
  <c r="KX68"/>
  <c r="KX96" s="1"/>
  <c r="KN68"/>
  <c r="KN96" s="1"/>
  <c r="KD68"/>
  <c r="KD96" s="1"/>
  <c r="JT68"/>
  <c r="JT96" s="1"/>
  <c r="JJ68"/>
  <c r="JJ96" s="1"/>
  <c r="IZ68"/>
  <c r="IZ96" s="1"/>
  <c r="IP68"/>
  <c r="IP96" s="1"/>
  <c r="IF68"/>
  <c r="IF96" s="1"/>
  <c r="HV68"/>
  <c r="HV96" s="1"/>
  <c r="HL68"/>
  <c r="HL96" s="1"/>
  <c r="HB68"/>
  <c r="HB96" s="1"/>
  <c r="GR68"/>
  <c r="GR96" s="1"/>
  <c r="GH68"/>
  <c r="GH96" s="1"/>
  <c r="FX68"/>
  <c r="FX96" s="1"/>
  <c r="FN68"/>
  <c r="FN96" s="1"/>
  <c r="FD68"/>
  <c r="FD96" s="1"/>
  <c r="ET68"/>
  <c r="ET96" s="1"/>
  <c r="EJ68"/>
  <c r="EJ96" s="1"/>
  <c r="DZ68"/>
  <c r="DZ96" s="1"/>
  <c r="DP68"/>
  <c r="DP96" s="1"/>
  <c r="DF68"/>
  <c r="DF96" s="1"/>
  <c r="CV68"/>
  <c r="CV96" s="1"/>
  <c r="CL68"/>
  <c r="CL96" s="1"/>
  <c r="CB68"/>
  <c r="CB96" s="1"/>
  <c r="BR68"/>
  <c r="BR96" s="1"/>
  <c r="BH68"/>
  <c r="BH96" s="1"/>
  <c r="AX68"/>
  <c r="AX96" s="1"/>
  <c r="AN68"/>
  <c r="AN96" s="1"/>
  <c r="AD68"/>
  <c r="AD96" s="1"/>
  <c r="T68"/>
  <c r="T96" s="1"/>
  <c r="IL66"/>
  <c r="IO66" s="1"/>
  <c r="IB66"/>
  <c r="IE66" s="1"/>
  <c r="EZ66"/>
  <c r="FC66" s="1"/>
  <c r="BX66"/>
  <c r="CA66" s="1"/>
  <c r="KT65"/>
  <c r="KW65" s="1"/>
  <c r="KJ65"/>
  <c r="KM65" s="1"/>
  <c r="JF65"/>
  <c r="IV65"/>
  <c r="IY65" s="1"/>
  <c r="IL65"/>
  <c r="IO65" s="1"/>
  <c r="HR65"/>
  <c r="HU65" s="1"/>
  <c r="HH65"/>
  <c r="HK65" s="1"/>
  <c r="GX65"/>
  <c r="HA65" s="1"/>
  <c r="GD65"/>
  <c r="GG65" s="1"/>
  <c r="FT65"/>
  <c r="FW65" s="1"/>
  <c r="EF65"/>
  <c r="EI65" s="1"/>
  <c r="DB65"/>
  <c r="DE65" s="1"/>
  <c r="BD65"/>
  <c r="BG65" s="1"/>
  <c r="KT64"/>
  <c r="KW64" s="1"/>
  <c r="JF64"/>
  <c r="JI64" s="1"/>
  <c r="IL64"/>
  <c r="IB64"/>
  <c r="IE64" s="1"/>
  <c r="HH64"/>
  <c r="GX64"/>
  <c r="GD64"/>
  <c r="GG64" s="1"/>
  <c r="FT64"/>
  <c r="FJ64"/>
  <c r="FM64" s="1"/>
  <c r="EP64"/>
  <c r="BX64"/>
  <c r="AT64"/>
  <c r="JP62"/>
  <c r="JS62" s="1"/>
  <c r="JF62"/>
  <c r="JI62" s="1"/>
  <c r="HR62"/>
  <c r="HU62" s="1"/>
  <c r="HH62"/>
  <c r="HK62" s="1"/>
  <c r="EP62"/>
  <c r="ES62" s="1"/>
  <c r="DL62"/>
  <c r="DO62" s="1"/>
  <c r="KT61"/>
  <c r="KW61" s="1"/>
  <c r="KJ61"/>
  <c r="KM61" s="1"/>
  <c r="JF61"/>
  <c r="JI61" s="1"/>
  <c r="IV61"/>
  <c r="IY61" s="1"/>
  <c r="IL61"/>
  <c r="IO61" s="1"/>
  <c r="HH61"/>
  <c r="HK61" s="1"/>
  <c r="GD61"/>
  <c r="GG61" s="1"/>
  <c r="FT61"/>
  <c r="FW61" s="1"/>
  <c r="FJ61"/>
  <c r="FM61" s="1"/>
  <c r="EF61"/>
  <c r="EI61" s="1"/>
  <c r="DL61"/>
  <c r="DO61" s="1"/>
  <c r="BD61"/>
  <c r="BG61" s="1"/>
  <c r="KT60"/>
  <c r="KW60" s="1"/>
  <c r="KJ60"/>
  <c r="JZ60"/>
  <c r="IL60"/>
  <c r="IB60"/>
  <c r="HH60"/>
  <c r="GX60"/>
  <c r="FT60"/>
  <c r="FJ60"/>
  <c r="EZ60"/>
  <c r="EF60"/>
  <c r="DB60"/>
  <c r="CH60"/>
  <c r="AT60"/>
  <c r="KJ57"/>
  <c r="KM57" s="1"/>
  <c r="JP57"/>
  <c r="JS57" s="1"/>
  <c r="HR57"/>
  <c r="HU57" s="1"/>
  <c r="GX57"/>
  <c r="HA57" s="1"/>
  <c r="EZ57"/>
  <c r="FC57" s="1"/>
  <c r="EP57"/>
  <c r="ES57" s="1"/>
  <c r="BN57"/>
  <c r="BQ57" s="1"/>
  <c r="KT56"/>
  <c r="KW56" s="1"/>
  <c r="KJ56"/>
  <c r="KM56" s="1"/>
  <c r="JZ56"/>
  <c r="KC56" s="1"/>
  <c r="JF56"/>
  <c r="IV56"/>
  <c r="IL56"/>
  <c r="IO56" s="1"/>
  <c r="IB56"/>
  <c r="HH56"/>
  <c r="GD56"/>
  <c r="FT56"/>
  <c r="FW56" s="1"/>
  <c r="FJ56"/>
  <c r="FM56" s="1"/>
  <c r="EP56"/>
  <c r="EF56"/>
  <c r="CH56"/>
  <c r="P56"/>
  <c r="S56" s="1"/>
  <c r="KT55"/>
  <c r="KW55" s="1"/>
  <c r="IV55"/>
  <c r="IL55"/>
  <c r="IB55"/>
  <c r="GX55"/>
  <c r="GD55"/>
  <c r="FJ55"/>
  <c r="EZ55"/>
  <c r="EP55"/>
  <c r="EF55"/>
  <c r="DB55"/>
  <c r="CH55"/>
  <c r="BD55"/>
  <c r="Z55"/>
  <c r="JF53"/>
  <c r="IL53"/>
  <c r="GN53"/>
  <c r="GD53"/>
  <c r="DL53"/>
  <c r="AJ53"/>
  <c r="KT52"/>
  <c r="KJ52"/>
  <c r="JF52"/>
  <c r="IV52"/>
  <c r="HR52"/>
  <c r="HH52"/>
  <c r="GD52"/>
  <c r="FT52"/>
  <c r="EP52"/>
  <c r="EF52"/>
  <c r="DL52"/>
  <c r="BN52"/>
  <c r="KT51"/>
  <c r="JZ51"/>
  <c r="JP51"/>
  <c r="IV51"/>
  <c r="IL51"/>
  <c r="IB51"/>
  <c r="GX51"/>
  <c r="FT51"/>
  <c r="FJ51"/>
  <c r="EZ51"/>
  <c r="EF51"/>
  <c r="DV51"/>
  <c r="CR51"/>
  <c r="CH51"/>
  <c r="BD51"/>
  <c r="AJ51"/>
  <c r="JP48"/>
  <c r="JS48" s="1"/>
  <c r="JF48"/>
  <c r="JI48" s="1"/>
  <c r="HR48"/>
  <c r="HU48" s="1"/>
  <c r="HH48"/>
  <c r="HK48" s="1"/>
  <c r="FT48"/>
  <c r="FW48" s="1"/>
  <c r="EZ48"/>
  <c r="FC48" s="1"/>
  <c r="BX48"/>
  <c r="CA48" s="1"/>
  <c r="KT47"/>
  <c r="KW47" s="1"/>
  <c r="KJ47"/>
  <c r="KM47" s="1"/>
  <c r="JZ47"/>
  <c r="KC47" s="1"/>
  <c r="JF47"/>
  <c r="JI47" s="1"/>
  <c r="IV47"/>
  <c r="IL47"/>
  <c r="IO47" s="1"/>
  <c r="HR47"/>
  <c r="HH47"/>
  <c r="GN47"/>
  <c r="GQ47" s="1"/>
  <c r="GD47"/>
  <c r="GG47" s="1"/>
  <c r="FT47"/>
  <c r="EP47"/>
  <c r="EF47"/>
  <c r="CR47"/>
  <c r="CU47" s="1"/>
  <c r="AJ47"/>
  <c r="AM47" s="1"/>
  <c r="KT46"/>
  <c r="KW46" s="1"/>
  <c r="KJ46"/>
  <c r="KM46" s="1"/>
  <c r="JZ46"/>
  <c r="KC46" s="1"/>
  <c r="IV46"/>
  <c r="IY46" s="1"/>
  <c r="IL46"/>
  <c r="IO46" s="1"/>
  <c r="IB46"/>
  <c r="IE46" s="1"/>
  <c r="HH46"/>
  <c r="HK46" s="1"/>
  <c r="FJ46"/>
  <c r="FM46" s="1"/>
  <c r="EF46"/>
  <c r="EI46" s="1"/>
  <c r="DL46"/>
  <c r="DO46" s="1"/>
  <c r="DB46"/>
  <c r="DE46" s="1"/>
  <c r="CH46"/>
  <c r="CK46" s="1"/>
  <c r="AT46"/>
  <c r="AW46" s="1"/>
  <c r="KT44"/>
  <c r="KW44" s="1"/>
  <c r="KJ44"/>
  <c r="KM44" s="1"/>
  <c r="GD44"/>
  <c r="EZ44"/>
  <c r="KT43"/>
  <c r="KW43" s="1"/>
  <c r="KJ43"/>
  <c r="KM43" s="1"/>
  <c r="JZ43"/>
  <c r="KC43" s="1"/>
  <c r="JF43"/>
  <c r="JI43" s="1"/>
  <c r="IV43"/>
  <c r="IY43" s="1"/>
  <c r="HR43"/>
  <c r="HU43" s="1"/>
  <c r="HH43"/>
  <c r="HK43" s="1"/>
  <c r="GD43"/>
  <c r="GG43" s="1"/>
  <c r="FT43"/>
  <c r="FW43" s="1"/>
  <c r="EZ43"/>
  <c r="FC43" s="1"/>
  <c r="EP43"/>
  <c r="ES43" s="1"/>
  <c r="EF43"/>
  <c r="EI43" s="1"/>
  <c r="DB43"/>
  <c r="DE43" s="1"/>
  <c r="CH43"/>
  <c r="CK43" s="1"/>
  <c r="P43"/>
  <c r="S43" s="1"/>
  <c r="P42"/>
  <c r="KX39"/>
  <c r="KX42" s="1"/>
  <c r="KN39"/>
  <c r="KD39"/>
  <c r="KD42" s="1"/>
  <c r="JT39"/>
  <c r="JJ39"/>
  <c r="JJ42" s="1"/>
  <c r="IZ39"/>
  <c r="IP39"/>
  <c r="IP42" s="1"/>
  <c r="IF39"/>
  <c r="HV39"/>
  <c r="HV42" s="1"/>
  <c r="HL39"/>
  <c r="HB39"/>
  <c r="HB42" s="1"/>
  <c r="GR39"/>
  <c r="GH39"/>
  <c r="GH42" s="1"/>
  <c r="FX39"/>
  <c r="FN39"/>
  <c r="FN42" s="1"/>
  <c r="FD39"/>
  <c r="ET39"/>
  <c r="ET42" s="1"/>
  <c r="EJ39"/>
  <c r="DZ39"/>
  <c r="DZ42" s="1"/>
  <c r="DP39"/>
  <c r="DF39"/>
  <c r="DF42" s="1"/>
  <c r="CV39"/>
  <c r="CL39"/>
  <c r="CL42" s="1"/>
  <c r="CB39"/>
  <c r="BR39"/>
  <c r="BR42" s="1"/>
  <c r="BH39"/>
  <c r="AX39"/>
  <c r="AX42" s="1"/>
  <c r="AN39"/>
  <c r="AD39"/>
  <c r="AD42" s="1"/>
  <c r="T39"/>
  <c r="KW37"/>
  <c r="JS37"/>
  <c r="JI37"/>
  <c r="IE37"/>
  <c r="GG37"/>
  <c r="FC37"/>
  <c r="CU37"/>
  <c r="KW36"/>
  <c r="KM36"/>
  <c r="KC36"/>
  <c r="IY36"/>
  <c r="HK36"/>
  <c r="GG36"/>
  <c r="FW36"/>
  <c r="FM36"/>
  <c r="EI36"/>
  <c r="DY36"/>
  <c r="CU36"/>
  <c r="BG36"/>
  <c r="KW35"/>
  <c r="GQ35"/>
  <c r="FM35"/>
  <c r="EI35"/>
  <c r="DO35"/>
  <c r="CU35"/>
  <c r="CK35"/>
  <c r="KW33"/>
  <c r="KM33"/>
  <c r="JS33"/>
  <c r="JI33"/>
  <c r="IO33"/>
  <c r="IE33"/>
  <c r="HK33"/>
  <c r="FM33"/>
  <c r="FC33"/>
  <c r="DO33"/>
  <c r="DE33"/>
  <c r="KW32"/>
  <c r="KM32"/>
  <c r="KC32"/>
  <c r="JI32"/>
  <c r="IY32"/>
  <c r="IO32"/>
  <c r="HU32"/>
  <c r="HK32"/>
  <c r="GG32"/>
  <c r="FW32"/>
  <c r="ES32"/>
  <c r="EI32"/>
  <c r="DO32"/>
  <c r="CU32"/>
  <c r="BG32"/>
  <c r="KW31"/>
  <c r="KW28"/>
  <c r="JS28"/>
  <c r="JI28"/>
  <c r="IE28"/>
  <c r="GG28"/>
  <c r="FC28"/>
  <c r="BQ28"/>
  <c r="KW27"/>
  <c r="KM27"/>
  <c r="HA27"/>
  <c r="GQ27"/>
  <c r="FW27"/>
  <c r="FM27"/>
  <c r="BQ27"/>
  <c r="KW26"/>
  <c r="CA26"/>
  <c r="KW24"/>
  <c r="KM24"/>
  <c r="JI24"/>
  <c r="IY24"/>
  <c r="DE24"/>
  <c r="CA24"/>
  <c r="AC24"/>
  <c r="KW23"/>
  <c r="KM23"/>
  <c r="KC23"/>
  <c r="JS23"/>
  <c r="JI23"/>
  <c r="IY23"/>
  <c r="IO23"/>
  <c r="HK23"/>
  <c r="GG23"/>
  <c r="FW23"/>
  <c r="ES23"/>
  <c r="EI23"/>
  <c r="DY23"/>
  <c r="CU23"/>
  <c r="BQ23"/>
  <c r="AC23"/>
  <c r="KW22"/>
  <c r="KW19"/>
  <c r="KM19"/>
  <c r="JS19"/>
  <c r="JI19"/>
  <c r="IY19"/>
  <c r="IE19"/>
  <c r="GG19"/>
  <c r="FW19"/>
  <c r="ES19"/>
  <c r="DO19"/>
  <c r="CU19"/>
  <c r="AM19"/>
  <c r="KW18"/>
  <c r="KM18"/>
  <c r="KC18"/>
  <c r="JI18"/>
  <c r="IO18"/>
  <c r="GQ18"/>
  <c r="GG18"/>
  <c r="DE18"/>
  <c r="CU18"/>
  <c r="BG18"/>
  <c r="KW17"/>
  <c r="IO17"/>
  <c r="HK17"/>
  <c r="GG17"/>
  <c r="FW17"/>
  <c r="FM17"/>
  <c r="DO17"/>
  <c r="CU17"/>
  <c r="CA17"/>
  <c r="BG17"/>
  <c r="KW15"/>
  <c r="KM15"/>
  <c r="JI15"/>
  <c r="HU15"/>
  <c r="FM15"/>
  <c r="DO15"/>
  <c r="BQ15"/>
  <c r="KW14"/>
  <c r="KM14"/>
  <c r="KC14"/>
  <c r="JS14"/>
  <c r="JI14"/>
  <c r="IY14"/>
  <c r="IO14"/>
  <c r="HU14"/>
  <c r="HK14"/>
  <c r="GG14"/>
  <c r="FW14"/>
  <c r="ES14"/>
  <c r="EI14"/>
  <c r="CU14"/>
  <c r="BG14"/>
  <c r="DO13"/>
  <c r="KX10"/>
  <c r="KX38" s="1"/>
  <c r="KN10"/>
  <c r="KN38" s="1"/>
  <c r="KD10"/>
  <c r="KD38" s="1"/>
  <c r="JT10"/>
  <c r="JT38" s="1"/>
  <c r="JJ10"/>
  <c r="JJ38" s="1"/>
  <c r="IZ10"/>
  <c r="IZ38" s="1"/>
  <c r="IP10"/>
  <c r="IP38" s="1"/>
  <c r="IF10"/>
  <c r="IF38" s="1"/>
  <c r="HV10"/>
  <c r="HV38" s="1"/>
  <c r="HL10"/>
  <c r="HL38" s="1"/>
  <c r="HB10"/>
  <c r="HB38" s="1"/>
  <c r="GR10"/>
  <c r="GR38" s="1"/>
  <c r="GH10"/>
  <c r="GH38" s="1"/>
  <c r="FX10"/>
  <c r="FX38" s="1"/>
  <c r="FN10"/>
  <c r="FN38" s="1"/>
  <c r="FD10"/>
  <c r="FD38" s="1"/>
  <c r="ET10"/>
  <c r="ET38" s="1"/>
  <c r="EJ10"/>
  <c r="EJ38" s="1"/>
  <c r="DZ10"/>
  <c r="DZ38" s="1"/>
  <c r="DP10"/>
  <c r="DP38" s="1"/>
  <c r="DF10"/>
  <c r="DF38" s="1"/>
  <c r="CV10"/>
  <c r="CV38" s="1"/>
  <c r="CL10"/>
  <c r="CL38" s="1"/>
  <c r="CB10"/>
  <c r="CB38" s="1"/>
  <c r="BR10"/>
  <c r="BR38" s="1"/>
  <c r="BH10"/>
  <c r="BH38" s="1"/>
  <c r="AX10"/>
  <c r="AX38" s="1"/>
  <c r="AN10"/>
  <c r="AN38" s="1"/>
  <c r="AD10"/>
  <c r="AD38" s="1"/>
  <c r="T10"/>
  <c r="T38" s="1"/>
  <c r="L234"/>
  <c r="K234"/>
  <c r="L225"/>
  <c r="K225"/>
  <c r="F234"/>
  <c r="F230"/>
  <c r="F225"/>
  <c r="F206"/>
  <c r="F205"/>
  <c r="F201"/>
  <c r="F196"/>
  <c r="LF185"/>
  <c r="J185"/>
  <c r="J207" s="1"/>
  <c r="F197" l="1"/>
  <c r="F210"/>
  <c r="I210" s="1"/>
  <c r="AM17"/>
  <c r="BQ17"/>
  <c r="CK17"/>
  <c r="BQ19"/>
  <c r="AM24"/>
  <c r="AC28"/>
  <c r="AM33"/>
  <c r="BG35"/>
  <c r="BX42"/>
  <c r="BN44"/>
  <c r="BQ44" s="1"/>
  <c r="BX46"/>
  <c r="CA46" s="1"/>
  <c r="BN48"/>
  <c r="BQ48" s="1"/>
  <c r="P51"/>
  <c r="AT51"/>
  <c r="BX51"/>
  <c r="P55"/>
  <c r="AT55"/>
  <c r="BN55"/>
  <c r="CR55"/>
  <c r="AJ60"/>
  <c r="BD60"/>
  <c r="BN64"/>
  <c r="BQ64" s="1"/>
  <c r="CH64"/>
  <c r="CK64" s="1"/>
  <c r="AJ66"/>
  <c r="AM66" s="1"/>
  <c r="AT71"/>
  <c r="CR71"/>
  <c r="AJ75"/>
  <c r="AM75" s="1"/>
  <c r="BX77"/>
  <c r="CA77" s="1"/>
  <c r="AJ80"/>
  <c r="BD80"/>
  <c r="CH80"/>
  <c r="BN84"/>
  <c r="CR84"/>
  <c r="CH89"/>
  <c r="AT93"/>
  <c r="BX93"/>
  <c r="AJ104"/>
  <c r="AM104" s="1"/>
  <c r="BN104"/>
  <c r="BQ104" s="1"/>
  <c r="CR104"/>
  <c r="CU104" s="1"/>
  <c r="BD109"/>
  <c r="CH109"/>
  <c r="P113"/>
  <c r="CH113"/>
  <c r="BX118"/>
  <c r="BX122"/>
  <c r="CR129"/>
  <c r="CH133"/>
  <c r="CK133" s="1"/>
  <c r="BN138"/>
  <c r="CH142"/>
  <c r="CZ11" i="143"/>
  <c r="CY39"/>
  <c r="DF67"/>
  <c r="DF66"/>
  <c r="DF65"/>
  <c r="DF64"/>
  <c r="DF63"/>
  <c r="DF62"/>
  <c r="DF61"/>
  <c r="DF60"/>
  <c r="DF57"/>
  <c r="DF56"/>
  <c r="DF55"/>
  <c r="DF54"/>
  <c r="DF53"/>
  <c r="DF52"/>
  <c r="DF51"/>
  <c r="DF50"/>
  <c r="DF47"/>
  <c r="DF45"/>
  <c r="DF43"/>
  <c r="DF41"/>
  <c r="DF40"/>
  <c r="DF44"/>
  <c r="DF42"/>
  <c r="DF46"/>
  <c r="AT138" i="87"/>
  <c r="AT230"/>
  <c r="FT202"/>
  <c r="FW202" s="1"/>
  <c r="BD114"/>
  <c r="BG114" s="1"/>
  <c r="Z119"/>
  <c r="AC119" s="1"/>
  <c r="P101"/>
  <c r="S101" s="1"/>
  <c r="DB152"/>
  <c r="DE152" s="1"/>
  <c r="DL177"/>
  <c r="P123"/>
  <c r="S123" s="1"/>
  <c r="P84"/>
  <c r="AT104"/>
  <c r="AW104" s="1"/>
  <c r="AJ113"/>
  <c r="AJ118"/>
  <c r="Z133"/>
  <c r="AC133" s="1"/>
  <c r="CH138"/>
  <c r="BD142"/>
  <c r="BX147"/>
  <c r="CH151"/>
  <c r="CK151" s="1"/>
  <c r="BX162"/>
  <c r="CH176"/>
  <c r="CR230"/>
  <c r="P109"/>
  <c r="AT113"/>
  <c r="AT118"/>
  <c r="AT122"/>
  <c r="BX133"/>
  <c r="BN142"/>
  <c r="CH147"/>
  <c r="CH158"/>
  <c r="CH162"/>
  <c r="CH171"/>
  <c r="DV230"/>
  <c r="AJ129"/>
  <c r="AT142"/>
  <c r="AJ167"/>
  <c r="BD171"/>
  <c r="AT217"/>
  <c r="CH221"/>
  <c r="AJ138"/>
  <c r="AT147"/>
  <c r="BX217"/>
  <c r="CH235"/>
  <c r="P110"/>
  <c r="S110" s="1"/>
  <c r="BN143"/>
  <c r="BQ143" s="1"/>
  <c r="DB240"/>
  <c r="P105"/>
  <c r="S105" s="1"/>
  <c r="BN130"/>
  <c r="BQ130" s="1"/>
  <c r="CR172"/>
  <c r="DB227"/>
  <c r="DB236"/>
  <c r="EZ95"/>
  <c r="FC95" s="1"/>
  <c r="Z82"/>
  <c r="AC82" s="1"/>
  <c r="BN115"/>
  <c r="BQ115" s="1"/>
  <c r="AT176"/>
  <c r="BX180"/>
  <c r="CH226"/>
  <c r="DB230"/>
  <c r="BD239"/>
  <c r="BD162"/>
  <c r="AT167"/>
  <c r="P171"/>
  <c r="BD176"/>
  <c r="P226"/>
  <c r="BX230"/>
  <c r="BD235"/>
  <c r="BN239"/>
  <c r="P138"/>
  <c r="AT171"/>
  <c r="P139"/>
  <c r="S139" s="1"/>
  <c r="P77"/>
  <c r="S77" s="1"/>
  <c r="P106"/>
  <c r="S106" s="1"/>
  <c r="Z182"/>
  <c r="Z66"/>
  <c r="AC66" s="1"/>
  <c r="Z178"/>
  <c r="Z91"/>
  <c r="AC91" s="1"/>
  <c r="AJ77"/>
  <c r="AM77" s="1"/>
  <c r="AJ48"/>
  <c r="AM48" s="1"/>
  <c r="AJ73"/>
  <c r="AJ44"/>
  <c r="AJ115"/>
  <c r="AM115" s="1"/>
  <c r="AO115" s="1"/>
  <c r="AJ57"/>
  <c r="AM57" s="1"/>
  <c r="AO57" s="1"/>
  <c r="AM28"/>
  <c r="AT203"/>
  <c r="AW28"/>
  <c r="BD219"/>
  <c r="BD73"/>
  <c r="BG73" s="1"/>
  <c r="BN140"/>
  <c r="BQ140" s="1"/>
  <c r="BQ24"/>
  <c r="BN111"/>
  <c r="BQ111" s="1"/>
  <c r="BN66"/>
  <c r="BQ66" s="1"/>
  <c r="BS66" s="1"/>
  <c r="BQ37"/>
  <c r="BN120"/>
  <c r="BQ120" s="1"/>
  <c r="BQ33"/>
  <c r="BX190"/>
  <c r="CA190" s="1"/>
  <c r="CC190" s="1"/>
  <c r="CD190" s="1"/>
  <c r="BX102"/>
  <c r="CA102" s="1"/>
  <c r="BX111"/>
  <c r="CA111" s="1"/>
  <c r="BX82"/>
  <c r="CA82" s="1"/>
  <c r="BX53"/>
  <c r="CA53" s="1"/>
  <c r="BX91"/>
  <c r="CA91" s="1"/>
  <c r="CA33"/>
  <c r="CH212"/>
  <c r="CK212" s="1"/>
  <c r="CM212" s="1"/>
  <c r="CH66"/>
  <c r="CK66" s="1"/>
  <c r="CR190"/>
  <c r="CR102"/>
  <c r="CR208"/>
  <c r="CU208" s="1"/>
  <c r="CW208" s="1"/>
  <c r="CR120"/>
  <c r="CU120" s="1"/>
  <c r="CW120" s="1"/>
  <c r="CR62"/>
  <c r="CU62" s="1"/>
  <c r="CW62" s="1"/>
  <c r="DB135"/>
  <c r="DE135" s="1"/>
  <c r="DB77"/>
  <c r="DE77" s="1"/>
  <c r="DB48"/>
  <c r="DE48" s="1"/>
  <c r="DE28"/>
  <c r="DB86"/>
  <c r="DE86" s="1"/>
  <c r="DB57"/>
  <c r="DE57" s="1"/>
  <c r="DG57" s="1"/>
  <c r="DB82"/>
  <c r="DE82" s="1"/>
  <c r="DB53"/>
  <c r="DE53" s="1"/>
  <c r="DB124"/>
  <c r="DE124" s="1"/>
  <c r="DB66"/>
  <c r="DE66" s="1"/>
  <c r="DG66" s="1"/>
  <c r="DE37"/>
  <c r="DB237"/>
  <c r="DB62"/>
  <c r="DE62" s="1"/>
  <c r="DG62" s="1"/>
  <c r="DL194"/>
  <c r="DO194" s="1"/>
  <c r="DQ194" s="1"/>
  <c r="DL48"/>
  <c r="DO48" s="1"/>
  <c r="DL73"/>
  <c r="DO73" s="1"/>
  <c r="DL44"/>
  <c r="DO44" s="1"/>
  <c r="DL173"/>
  <c r="DL57"/>
  <c r="DV219"/>
  <c r="DV44"/>
  <c r="EF160"/>
  <c r="EI15"/>
  <c r="EF199"/>
  <c r="EF82"/>
  <c r="EF91"/>
  <c r="EI91" s="1"/>
  <c r="EI33"/>
  <c r="EP86"/>
  <c r="ES86" s="1"/>
  <c r="ES28"/>
  <c r="ES24"/>
  <c r="EP53"/>
  <c r="ES53" s="1"/>
  <c r="EP95"/>
  <c r="ES95" s="1"/>
  <c r="ES37"/>
  <c r="EP149"/>
  <c r="ES149" s="1"/>
  <c r="ES33"/>
  <c r="EP91"/>
  <c r="ES91" s="1"/>
  <c r="EZ73"/>
  <c r="EZ131"/>
  <c r="EZ111"/>
  <c r="EZ53"/>
  <c r="EZ91"/>
  <c r="FC91" s="1"/>
  <c r="EZ62"/>
  <c r="FC62" s="1"/>
  <c r="FE62" s="1"/>
  <c r="GD106"/>
  <c r="GG106" s="1"/>
  <c r="GD48"/>
  <c r="GG48" s="1"/>
  <c r="GD144"/>
  <c r="GG144" s="1"/>
  <c r="GD57"/>
  <c r="GG57" s="1"/>
  <c r="GI57" s="1"/>
  <c r="GD169"/>
  <c r="GD82"/>
  <c r="GN164"/>
  <c r="GN48"/>
  <c r="GQ48" s="1"/>
  <c r="GQ19"/>
  <c r="P111"/>
  <c r="S111" s="1"/>
  <c r="S24"/>
  <c r="P53"/>
  <c r="S53" s="1"/>
  <c r="CA15"/>
  <c r="CA19"/>
  <c r="CA28"/>
  <c r="AW33"/>
  <c r="CA37"/>
  <c r="BX44"/>
  <c r="CA44" s="1"/>
  <c r="EF53"/>
  <c r="BX57"/>
  <c r="CA57" s="1"/>
  <c r="CC57" s="1"/>
  <c r="BX62"/>
  <c r="CA62" s="1"/>
  <c r="CC62" s="1"/>
  <c r="EP66"/>
  <c r="ES66" s="1"/>
  <c r="EU66" s="1"/>
  <c r="BN77"/>
  <c r="BQ77" s="1"/>
  <c r="BN82"/>
  <c r="BQ82" s="1"/>
  <c r="GD86"/>
  <c r="GG86" s="1"/>
  <c r="FJ91"/>
  <c r="FM91" s="1"/>
  <c r="FT102"/>
  <c r="FW102" s="1"/>
  <c r="EF106"/>
  <c r="EI106" s="1"/>
  <c r="DL115"/>
  <c r="EP124"/>
  <c r="ES124" s="1"/>
  <c r="GN135"/>
  <c r="GQ135" s="1"/>
  <c r="GD111"/>
  <c r="GD164"/>
  <c r="IB44"/>
  <c r="KT48"/>
  <c r="KW48" s="1"/>
  <c r="HR53"/>
  <c r="HU53" s="1"/>
  <c r="JP53"/>
  <c r="KT57"/>
  <c r="KW57" s="1"/>
  <c r="KY57" s="1"/>
  <c r="KJ62"/>
  <c r="KM62" s="1"/>
  <c r="GN66"/>
  <c r="GQ66" s="1"/>
  <c r="GS66" s="1"/>
  <c r="JF66"/>
  <c r="JI66" s="1"/>
  <c r="JK66" s="1"/>
  <c r="HH73"/>
  <c r="HH77"/>
  <c r="HK77" s="1"/>
  <c r="JF82"/>
  <c r="JI82" s="1"/>
  <c r="GN86"/>
  <c r="GQ86" s="1"/>
  <c r="JP86"/>
  <c r="JS86" s="1"/>
  <c r="GN95"/>
  <c r="GQ95" s="1"/>
  <c r="KT102"/>
  <c r="KW102" s="1"/>
  <c r="JZ106"/>
  <c r="KC106" s="1"/>
  <c r="JF111"/>
  <c r="JI111" s="1"/>
  <c r="HR115"/>
  <c r="HU115" s="1"/>
  <c r="HR124"/>
  <c r="HU124" s="1"/>
  <c r="IL178"/>
  <c r="KT228"/>
  <c r="GQ28"/>
  <c r="HK19"/>
  <c r="HU28"/>
  <c r="HU33"/>
  <c r="HU37"/>
  <c r="JF57"/>
  <c r="JI57" s="1"/>
  <c r="JK57" s="1"/>
  <c r="IV62"/>
  <c r="IY62" s="1"/>
  <c r="HR66"/>
  <c r="HU66" s="1"/>
  <c r="HW66" s="1"/>
  <c r="KT66"/>
  <c r="KW66" s="1"/>
  <c r="KY66" s="1"/>
  <c r="HR73"/>
  <c r="HU73" s="1"/>
  <c r="HR77"/>
  <c r="HU77" s="1"/>
  <c r="JP82"/>
  <c r="HR86"/>
  <c r="HU86" s="1"/>
  <c r="HR91"/>
  <c r="HU91" s="1"/>
  <c r="JZ91"/>
  <c r="KC91" s="1"/>
  <c r="KJ106"/>
  <c r="KM106" s="1"/>
  <c r="IV124"/>
  <c r="IY124" s="1"/>
  <c r="JA124" s="1"/>
  <c r="Z62"/>
  <c r="AC62" s="1"/>
  <c r="AE62" s="1"/>
  <c r="P73"/>
  <c r="S73" s="1"/>
  <c r="BX73"/>
  <c r="CA73" s="1"/>
  <c r="AJ82"/>
  <c r="AM82" s="1"/>
  <c r="BN86"/>
  <c r="BQ86" s="1"/>
  <c r="BN91"/>
  <c r="BQ91" s="1"/>
  <c r="BN95"/>
  <c r="BQ95" s="1"/>
  <c r="FJ106"/>
  <c r="FM106" s="1"/>
  <c r="HH131"/>
  <c r="BX160"/>
  <c r="BN182"/>
  <c r="BX219"/>
  <c r="AT77"/>
  <c r="AW77" s="1"/>
  <c r="AT82"/>
  <c r="BX95"/>
  <c r="CA95" s="1"/>
  <c r="DL144"/>
  <c r="GX149"/>
  <c r="HA149" s="1"/>
  <c r="EZ153"/>
  <c r="FC153" s="1"/>
  <c r="DB164"/>
  <c r="FT219"/>
  <c r="DB223"/>
  <c r="AT151"/>
  <c r="BD167"/>
  <c r="BX176"/>
  <c r="CR221"/>
  <c r="AT226"/>
  <c r="CH230"/>
  <c r="CH239"/>
  <c r="F198"/>
  <c r="I198" s="1"/>
  <c r="BQ14"/>
  <c r="BQ18"/>
  <c r="CA23"/>
  <c r="BQ32"/>
  <c r="DE36"/>
  <c r="CR43"/>
  <c r="CU43" s="1"/>
  <c r="P47"/>
  <c r="S47" s="1"/>
  <c r="P52"/>
  <c r="S52" s="1"/>
  <c r="DV52"/>
  <c r="DY52" s="1"/>
  <c r="BN56"/>
  <c r="BQ56" s="1"/>
  <c r="BS56" s="1"/>
  <c r="CR61"/>
  <c r="CU61" s="1"/>
  <c r="CW61" s="1"/>
  <c r="EP61"/>
  <c r="ES61" s="1"/>
  <c r="CH65"/>
  <c r="CK65" s="1"/>
  <c r="CM65" s="1"/>
  <c r="EP65"/>
  <c r="BX72"/>
  <c r="CA72" s="1"/>
  <c r="FT72"/>
  <c r="FW72" s="1"/>
  <c r="FJ76"/>
  <c r="FM76" s="1"/>
  <c r="FJ81"/>
  <c r="FM81" s="1"/>
  <c r="P85"/>
  <c r="S85" s="1"/>
  <c r="EF85"/>
  <c r="Z90"/>
  <c r="AC90" s="1"/>
  <c r="FJ90"/>
  <c r="FM90" s="1"/>
  <c r="BD94"/>
  <c r="BG94" s="1"/>
  <c r="FJ94"/>
  <c r="FM94" s="1"/>
  <c r="FJ101"/>
  <c r="FM101" s="1"/>
  <c r="BN105"/>
  <c r="BQ105" s="1"/>
  <c r="BS105" s="1"/>
  <c r="DV110"/>
  <c r="DY110" s="1"/>
  <c r="P114"/>
  <c r="S114" s="1"/>
  <c r="U114" s="1"/>
  <c r="EP114"/>
  <c r="BN119"/>
  <c r="BQ119" s="1"/>
  <c r="DL130"/>
  <c r="DO130" s="1"/>
  <c r="BX139"/>
  <c r="CA139" s="1"/>
  <c r="CR148"/>
  <c r="CU148" s="1"/>
  <c r="EZ172"/>
  <c r="BX177"/>
  <c r="GD181"/>
  <c r="CR218"/>
  <c r="DB231"/>
  <c r="EP236"/>
  <c r="FJ240"/>
  <c r="F202"/>
  <c r="F218"/>
  <c r="AC14"/>
  <c r="S18"/>
  <c r="BG23"/>
  <c r="BG27"/>
  <c r="S32"/>
  <c r="BQ36"/>
  <c r="BN43"/>
  <c r="BQ43" s="1"/>
  <c r="DL43"/>
  <c r="DO43" s="1"/>
  <c r="BN47"/>
  <c r="BQ47" s="1"/>
  <c r="CR52"/>
  <c r="CU52" s="1"/>
  <c r="DB56"/>
  <c r="DE56" s="1"/>
  <c r="P61"/>
  <c r="S61" s="1"/>
  <c r="U61" s="1"/>
  <c r="DV61"/>
  <c r="DY61" s="1"/>
  <c r="EA61" s="1"/>
  <c r="DV65"/>
  <c r="DY65" s="1"/>
  <c r="EA65" s="1"/>
  <c r="Z72"/>
  <c r="AC72" s="1"/>
  <c r="EP72"/>
  <c r="ES72" s="1"/>
  <c r="BN76"/>
  <c r="BQ76" s="1"/>
  <c r="GD76"/>
  <c r="GG76" s="1"/>
  <c r="BN81"/>
  <c r="BQ81" s="1"/>
  <c r="GD81"/>
  <c r="GG81" s="1"/>
  <c r="BX85"/>
  <c r="GD85"/>
  <c r="CH90"/>
  <c r="CK90" s="1"/>
  <c r="CR94"/>
  <c r="CU94" s="1"/>
  <c r="BN101"/>
  <c r="BQ101" s="1"/>
  <c r="EF105"/>
  <c r="BD110"/>
  <c r="BG110" s="1"/>
  <c r="BI110" s="1"/>
  <c r="GD110"/>
  <c r="GG110" s="1"/>
  <c r="CR114"/>
  <c r="DV119"/>
  <c r="DY119" s="1"/>
  <c r="Z130"/>
  <c r="AC130" s="1"/>
  <c r="EZ130"/>
  <c r="FC130" s="1"/>
  <c r="GD134"/>
  <c r="GG134" s="1"/>
  <c r="FJ139"/>
  <c r="FM139" s="1"/>
  <c r="EF143"/>
  <c r="FT152"/>
  <c r="FW152" s="1"/>
  <c r="CH159"/>
  <c r="EP163"/>
  <c r="EP168"/>
  <c r="FT177"/>
  <c r="GD227"/>
  <c r="Z148"/>
  <c r="AC148" s="1"/>
  <c r="AT236"/>
  <c r="P142"/>
  <c r="P167"/>
  <c r="AT180"/>
  <c r="BX226"/>
  <c r="BD230"/>
  <c r="AT235"/>
  <c r="AT239"/>
  <c r="Z159"/>
  <c r="Z163"/>
  <c r="P172"/>
  <c r="BD218"/>
  <c r="BD222"/>
  <c r="BN227"/>
  <c r="BN181"/>
  <c r="S36"/>
  <c r="BD47"/>
  <c r="BG47" s="1"/>
  <c r="BD52"/>
  <c r="BG52" s="1"/>
  <c r="BD56"/>
  <c r="BG56" s="1"/>
  <c r="BI56" s="1"/>
  <c r="BN61"/>
  <c r="BQ61" s="1"/>
  <c r="P65"/>
  <c r="S65" s="1"/>
  <c r="U65" s="1"/>
  <c r="AJ72"/>
  <c r="AM72" s="1"/>
  <c r="CR72"/>
  <c r="CU72" s="1"/>
  <c r="BD76"/>
  <c r="BG76" s="1"/>
  <c r="EP76"/>
  <c r="BD81"/>
  <c r="BG81" s="1"/>
  <c r="EP81"/>
  <c r="ES81" s="1"/>
  <c r="BN85"/>
  <c r="BQ85" s="1"/>
  <c r="DV85"/>
  <c r="DY85" s="1"/>
  <c r="BD90"/>
  <c r="BG90" s="1"/>
  <c r="CR90"/>
  <c r="CU90" s="1"/>
  <c r="FT90"/>
  <c r="FW90" s="1"/>
  <c r="CH94"/>
  <c r="CK94" s="1"/>
  <c r="EP94"/>
  <c r="BD101"/>
  <c r="BG101" s="1"/>
  <c r="EP101"/>
  <c r="ES101" s="1"/>
  <c r="BX105"/>
  <c r="HH105"/>
  <c r="BN110"/>
  <c r="BQ110" s="1"/>
  <c r="GN110"/>
  <c r="GQ110" s="1"/>
  <c r="GS110" s="1"/>
  <c r="Z114"/>
  <c r="DL114"/>
  <c r="DO114" s="1"/>
  <c r="DQ114" s="1"/>
  <c r="FT114"/>
  <c r="FW114" s="1"/>
  <c r="FY114" s="1"/>
  <c r="P119"/>
  <c r="S119" s="1"/>
  <c r="U119" s="1"/>
  <c r="BX119"/>
  <c r="CA119" s="1"/>
  <c r="CC119" s="1"/>
  <c r="EF119"/>
  <c r="EI119" s="1"/>
  <c r="EK119" s="1"/>
  <c r="HH119"/>
  <c r="HK119" s="1"/>
  <c r="HM119" s="1"/>
  <c r="BN123"/>
  <c r="BQ123" s="1"/>
  <c r="EP123"/>
  <c r="IL123"/>
  <c r="IO123" s="1"/>
  <c r="P130"/>
  <c r="S130" s="1"/>
  <c r="CR130"/>
  <c r="CU130" s="1"/>
  <c r="HH130"/>
  <c r="HK130" s="1"/>
  <c r="BN134"/>
  <c r="BQ134" s="1"/>
  <c r="HR134"/>
  <c r="CR139"/>
  <c r="CU139" s="1"/>
  <c r="GD139"/>
  <c r="GG139" s="1"/>
  <c r="EZ143"/>
  <c r="IV143"/>
  <c r="P148"/>
  <c r="S148" s="1"/>
  <c r="EF148"/>
  <c r="EI148" s="1"/>
  <c r="DV152"/>
  <c r="DY152" s="1"/>
  <c r="BN159"/>
  <c r="FJ159"/>
  <c r="GD163"/>
  <c r="FJ168"/>
  <c r="KT168"/>
  <c r="FT172"/>
  <c r="DB181"/>
  <c r="HR181"/>
  <c r="EF218"/>
  <c r="EP227"/>
  <c r="KT227"/>
  <c r="EP231"/>
  <c r="IL231"/>
  <c r="FJ236"/>
  <c r="EP240"/>
  <c r="JF240"/>
  <c r="P177"/>
  <c r="F240"/>
  <c r="S14"/>
  <c r="S23"/>
  <c r="BD43"/>
  <c r="BG43" s="1"/>
  <c r="Z47"/>
  <c r="BX56"/>
  <c r="AT61"/>
  <c r="AW61" s="1"/>
  <c r="AY61" s="1"/>
  <c r="BN65"/>
  <c r="BQ65" s="1"/>
  <c r="P72"/>
  <c r="S72" s="1"/>
  <c r="P76"/>
  <c r="S76" s="1"/>
  <c r="CR76"/>
  <c r="CU76" s="1"/>
  <c r="Z85"/>
  <c r="CH85"/>
  <c r="BX90"/>
  <c r="CA90" s="1"/>
  <c r="BN94"/>
  <c r="BQ94" s="1"/>
  <c r="DV94"/>
  <c r="DY94" s="1"/>
  <c r="FT101"/>
  <c r="FW101" s="1"/>
  <c r="DV105"/>
  <c r="DY105" s="1"/>
  <c r="EA105" s="1"/>
  <c r="Z110"/>
  <c r="AC110" s="1"/>
  <c r="DL110"/>
  <c r="DO110" s="1"/>
  <c r="DQ110" s="1"/>
  <c r="HR110"/>
  <c r="HU110" s="1"/>
  <c r="BN114"/>
  <c r="BQ114" s="1"/>
  <c r="EF114"/>
  <c r="HH114"/>
  <c r="BD119"/>
  <c r="BG119" s="1"/>
  <c r="BI119" s="1"/>
  <c r="DB119"/>
  <c r="DE119" s="1"/>
  <c r="Z123"/>
  <c r="AC123" s="1"/>
  <c r="DB123"/>
  <c r="DE123" s="1"/>
  <c r="GD123"/>
  <c r="GG123" s="1"/>
  <c r="DV130"/>
  <c r="DY130" s="1"/>
  <c r="IL130"/>
  <c r="IO130" s="1"/>
  <c r="FJ134"/>
  <c r="FM134" s="1"/>
  <c r="EP139"/>
  <c r="ES139" s="1"/>
  <c r="JF139"/>
  <c r="JI139" s="1"/>
  <c r="DB143"/>
  <c r="DE143" s="1"/>
  <c r="BD148"/>
  <c r="BG148" s="1"/>
  <c r="BN152"/>
  <c r="BQ152" s="1"/>
  <c r="DB159"/>
  <c r="HR159"/>
  <c r="DV163"/>
  <c r="JZ163"/>
  <c r="IL168"/>
  <c r="JF181"/>
  <c r="BX218"/>
  <c r="CH227"/>
  <c r="IL227"/>
  <c r="BN231"/>
  <c r="DV236"/>
  <c r="BN240"/>
  <c r="KM29"/>
  <c r="KJ112"/>
  <c r="KM112" s="1"/>
  <c r="KO112" s="1"/>
  <c r="CH116"/>
  <c r="CK116" s="1"/>
  <c r="FW25"/>
  <c r="JZ83"/>
  <c r="KC83" s="1"/>
  <c r="AJ230"/>
  <c r="AJ235"/>
  <c r="IL58"/>
  <c r="IO58" s="1"/>
  <c r="KM34"/>
  <c r="DB92"/>
  <c r="DE92" s="1"/>
  <c r="CU34"/>
  <c r="IL103"/>
  <c r="KW16"/>
  <c r="IE38"/>
  <c r="IG38" s="1"/>
  <c r="DV45"/>
  <c r="FJ63"/>
  <c r="FM63" s="1"/>
  <c r="FO63" s="1"/>
  <c r="F242"/>
  <c r="AC20"/>
  <c r="F204"/>
  <c r="I204" s="1"/>
  <c r="CK25"/>
  <c r="HU34"/>
  <c r="DL67"/>
  <c r="DO67" s="1"/>
  <c r="DQ67" s="1"/>
  <c r="DB87"/>
  <c r="DE87" s="1"/>
  <c r="AT112"/>
  <c r="AW112" s="1"/>
  <c r="Z103"/>
  <c r="Z74"/>
  <c r="AJ78"/>
  <c r="AM78" s="1"/>
  <c r="AJ107"/>
  <c r="AM107" s="1"/>
  <c r="AO107" s="1"/>
  <c r="AJ112"/>
  <c r="AM112" s="1"/>
  <c r="AO112" s="1"/>
  <c r="AJ83"/>
  <c r="AM83" s="1"/>
  <c r="AJ54"/>
  <c r="AM54" s="1"/>
  <c r="AT161"/>
  <c r="AT74"/>
  <c r="AT92"/>
  <c r="AW92" s="1"/>
  <c r="AT179"/>
  <c r="AT121"/>
  <c r="AW121" s="1"/>
  <c r="AT63"/>
  <c r="AW63" s="1"/>
  <c r="AY63" s="1"/>
  <c r="BD174"/>
  <c r="BD87"/>
  <c r="BG87" s="1"/>
  <c r="BN141"/>
  <c r="BQ141" s="1"/>
  <c r="BN83"/>
  <c r="BQ83" s="1"/>
  <c r="BN54"/>
  <c r="BQ54" s="1"/>
  <c r="BN170"/>
  <c r="BN154"/>
  <c r="BQ154" s="1"/>
  <c r="BN96"/>
  <c r="BQ96" s="1"/>
  <c r="BS96" s="1"/>
  <c r="BX74"/>
  <c r="CA74" s="1"/>
  <c r="BX45"/>
  <c r="CA45" s="1"/>
  <c r="BX132"/>
  <c r="CA132" s="1"/>
  <c r="BX103"/>
  <c r="CA103" s="1"/>
  <c r="BX242"/>
  <c r="BX96"/>
  <c r="CA96" s="1"/>
  <c r="CC96" s="1"/>
  <c r="BX125"/>
  <c r="CA125" s="1"/>
  <c r="CC125" s="1"/>
  <c r="BX67"/>
  <c r="CA67" s="1"/>
  <c r="CH165"/>
  <c r="CH49"/>
  <c r="CK49" s="1"/>
  <c r="CR224"/>
  <c r="CR136"/>
  <c r="CU136" s="1"/>
  <c r="DB96"/>
  <c r="DE96" s="1"/>
  <c r="DG96" s="1"/>
  <c r="DB154"/>
  <c r="DE154" s="1"/>
  <c r="DB125"/>
  <c r="DE125" s="1"/>
  <c r="DB67"/>
  <c r="DE67" s="1"/>
  <c r="DG67" s="1"/>
  <c r="DL132"/>
  <c r="DO132" s="1"/>
  <c r="DL74"/>
  <c r="DO74" s="1"/>
  <c r="DL103"/>
  <c r="DO103" s="1"/>
  <c r="DL112"/>
  <c r="DO112" s="1"/>
  <c r="DQ112" s="1"/>
  <c r="DL83"/>
  <c r="DO83" s="1"/>
  <c r="DV83"/>
  <c r="DY83" s="1"/>
  <c r="DV54"/>
  <c r="DY54" s="1"/>
  <c r="EF174"/>
  <c r="EF116"/>
  <c r="EI116" s="1"/>
  <c r="EK116" s="1"/>
  <c r="EF242"/>
  <c r="EF96"/>
  <c r="EI96" s="1"/>
  <c r="EK96" s="1"/>
  <c r="EF67"/>
  <c r="EI67" s="1"/>
  <c r="EK67" s="1"/>
  <c r="EF125"/>
  <c r="EI125" s="1"/>
  <c r="EK125" s="1"/>
  <c r="EF238"/>
  <c r="EF121"/>
  <c r="EI121" s="1"/>
  <c r="EK121" s="1"/>
  <c r="EF92"/>
  <c r="EI92" s="1"/>
  <c r="EP74"/>
  <c r="EP45"/>
  <c r="EP161"/>
  <c r="EP103"/>
  <c r="EP96"/>
  <c r="ES96" s="1"/>
  <c r="EU96" s="1"/>
  <c r="EP67"/>
  <c r="ES67" s="1"/>
  <c r="EU67" s="1"/>
  <c r="EP125"/>
  <c r="ES125" s="1"/>
  <c r="EZ83"/>
  <c r="FC83" s="1"/>
  <c r="EZ112"/>
  <c r="FC112" s="1"/>
  <c r="FE112" s="1"/>
  <c r="FJ165"/>
  <c r="FJ49"/>
  <c r="FM49" s="1"/>
  <c r="FJ233"/>
  <c r="FJ87"/>
  <c r="FM87" s="1"/>
  <c r="FJ58"/>
  <c r="FM58" s="1"/>
  <c r="FO58" s="1"/>
  <c r="FJ183"/>
  <c r="FJ96"/>
  <c r="FM96" s="1"/>
  <c r="FO96" s="1"/>
  <c r="FT238"/>
  <c r="FT92"/>
  <c r="FW92" s="1"/>
  <c r="GD107"/>
  <c r="GG107" s="1"/>
  <c r="GD49"/>
  <c r="GG49" s="1"/>
  <c r="GG25"/>
  <c r="GD83"/>
  <c r="GG83" s="1"/>
  <c r="GD141"/>
  <c r="GG141" s="1"/>
  <c r="GD179"/>
  <c r="GD121"/>
  <c r="GG121" s="1"/>
  <c r="GD63"/>
  <c r="GG63" s="1"/>
  <c r="GI63" s="1"/>
  <c r="GN103"/>
  <c r="GN74"/>
  <c r="GN45"/>
  <c r="GX183"/>
  <c r="GX125"/>
  <c r="HA125" s="1"/>
  <c r="HH74"/>
  <c r="HH103"/>
  <c r="HH83"/>
  <c r="HK83" s="1"/>
  <c r="HH54"/>
  <c r="HK54" s="1"/>
  <c r="HH112"/>
  <c r="HK112" s="1"/>
  <c r="HM112" s="1"/>
  <c r="HH242"/>
  <c r="HH96"/>
  <c r="HK96" s="1"/>
  <c r="HM96" s="1"/>
  <c r="HR107"/>
  <c r="HU107" s="1"/>
  <c r="HR49"/>
  <c r="HU49" s="1"/>
  <c r="HR233"/>
  <c r="HR116"/>
  <c r="HU116" s="1"/>
  <c r="IB74"/>
  <c r="IB103"/>
  <c r="IB45"/>
  <c r="IB54"/>
  <c r="IE54" s="1"/>
  <c r="IB112"/>
  <c r="IE112" s="1"/>
  <c r="IG112" s="1"/>
  <c r="IB83"/>
  <c r="IE83" s="1"/>
  <c r="IB150"/>
  <c r="IE150" s="1"/>
  <c r="IB238"/>
  <c r="IB63"/>
  <c r="IE63" s="1"/>
  <c r="IL161"/>
  <c r="IL74"/>
  <c r="IL141"/>
  <c r="IO141" s="1"/>
  <c r="IL112"/>
  <c r="IO112" s="1"/>
  <c r="IL83"/>
  <c r="IO83" s="1"/>
  <c r="IL179"/>
  <c r="IL92"/>
  <c r="IO92" s="1"/>
  <c r="IL63"/>
  <c r="IO63" s="1"/>
  <c r="IV242"/>
  <c r="IV125"/>
  <c r="IY125" s="1"/>
  <c r="JA125" s="1"/>
  <c r="IV154"/>
  <c r="IY154" s="1"/>
  <c r="IV238"/>
  <c r="IV92"/>
  <c r="IY92" s="1"/>
  <c r="IV121"/>
  <c r="IY121" s="1"/>
  <c r="JA121" s="1"/>
  <c r="JF191"/>
  <c r="JF132"/>
  <c r="JF103"/>
  <c r="JF200"/>
  <c r="JI200" s="1"/>
  <c r="JK200" s="1"/>
  <c r="JL200" s="1"/>
  <c r="JF112"/>
  <c r="JI112" s="1"/>
  <c r="JF154"/>
  <c r="JI154" s="1"/>
  <c r="JF183"/>
  <c r="JF96"/>
  <c r="JI96" s="1"/>
  <c r="JK96" s="1"/>
  <c r="JF67"/>
  <c r="JI67" s="1"/>
  <c r="JK67" s="1"/>
  <c r="JF63"/>
  <c r="JI63" s="1"/>
  <c r="JF121"/>
  <c r="JI121" s="1"/>
  <c r="JF179"/>
  <c r="JP103"/>
  <c r="JP74"/>
  <c r="JP242"/>
  <c r="JP96"/>
  <c r="JS96" s="1"/>
  <c r="JU96" s="1"/>
  <c r="JP67"/>
  <c r="JS67" s="1"/>
  <c r="JP125"/>
  <c r="JS125" s="1"/>
  <c r="JU125" s="1"/>
  <c r="JZ165"/>
  <c r="JZ78"/>
  <c r="KC78" s="1"/>
  <c r="JZ49"/>
  <c r="KC49" s="1"/>
  <c r="JZ233"/>
  <c r="JZ58"/>
  <c r="KC58" s="1"/>
  <c r="KE58" s="1"/>
  <c r="JZ116"/>
  <c r="KC116" s="1"/>
  <c r="JZ87"/>
  <c r="KC87" s="1"/>
  <c r="JZ112"/>
  <c r="KC112" s="1"/>
  <c r="JZ54"/>
  <c r="KC54" s="1"/>
  <c r="JZ179"/>
  <c r="JZ150"/>
  <c r="KC150" s="1"/>
  <c r="JZ92"/>
  <c r="KC92" s="1"/>
  <c r="KJ74"/>
  <c r="KM74" s="1"/>
  <c r="KJ45"/>
  <c r="KM45" s="1"/>
  <c r="KJ242"/>
  <c r="KJ125"/>
  <c r="KM125" s="1"/>
  <c r="KO125" s="1"/>
  <c r="KT233"/>
  <c r="KT116"/>
  <c r="KW116" s="1"/>
  <c r="KT87"/>
  <c r="KW87" s="1"/>
  <c r="KT183"/>
  <c r="KT154"/>
  <c r="KW154" s="1"/>
  <c r="KT96"/>
  <c r="KW96" s="1"/>
  <c r="KY96" s="1"/>
  <c r="KT67"/>
  <c r="KW67" s="1"/>
  <c r="KY67" s="1"/>
  <c r="AW25"/>
  <c r="DO25"/>
  <c r="KW29"/>
  <c r="HA38"/>
  <c r="HC38" s="1"/>
  <c r="IL54"/>
  <c r="IO54" s="1"/>
  <c r="KT58"/>
  <c r="KW58" s="1"/>
  <c r="HR63"/>
  <c r="HU63" s="1"/>
  <c r="HW63" s="1"/>
  <c r="FJ67"/>
  <c r="FM67" s="1"/>
  <c r="FO67" s="1"/>
  <c r="AJ74"/>
  <c r="KT74"/>
  <c r="KW74" s="1"/>
  <c r="CH83"/>
  <c r="CK83" s="1"/>
  <c r="EZ87"/>
  <c r="FC87" s="1"/>
  <c r="GX96"/>
  <c r="HA96" s="1"/>
  <c r="HC96" s="1"/>
  <c r="KT103"/>
  <c r="KW103" s="1"/>
  <c r="DV112"/>
  <c r="DY112" s="1"/>
  <c r="FJ116"/>
  <c r="FM116" s="1"/>
  <c r="BD125"/>
  <c r="BG125" s="1"/>
  <c r="BI125" s="1"/>
  <c r="JF125"/>
  <c r="JI125" s="1"/>
  <c r="P238"/>
  <c r="P121"/>
  <c r="S121" s="1"/>
  <c r="U121" s="1"/>
  <c r="Z125"/>
  <c r="AC125" s="1"/>
  <c r="Z183"/>
  <c r="Z96"/>
  <c r="AC96" s="1"/>
  <c r="AE96" s="1"/>
  <c r="AJ45"/>
  <c r="AJ132"/>
  <c r="AJ242"/>
  <c r="AJ125"/>
  <c r="AM125" s="1"/>
  <c r="AO125" s="1"/>
  <c r="BD238"/>
  <c r="BD92"/>
  <c r="BG92" s="1"/>
  <c r="BN145"/>
  <c r="BQ145" s="1"/>
  <c r="BN116"/>
  <c r="BQ116" s="1"/>
  <c r="BX116"/>
  <c r="CA116" s="1"/>
  <c r="CC116" s="1"/>
  <c r="BX87"/>
  <c r="CA87" s="1"/>
  <c r="BX174"/>
  <c r="BX58"/>
  <c r="CA58" s="1"/>
  <c r="BX238"/>
  <c r="BX92"/>
  <c r="CA92" s="1"/>
  <c r="CH233"/>
  <c r="CH58"/>
  <c r="CK58" s="1"/>
  <c r="CM58" s="1"/>
  <c r="CR132"/>
  <c r="CR74"/>
  <c r="CR54"/>
  <c r="CU54" s="1"/>
  <c r="CR112"/>
  <c r="CU112" s="1"/>
  <c r="CW112" s="1"/>
  <c r="CR83"/>
  <c r="CU83" s="1"/>
  <c r="DL238"/>
  <c r="DL121"/>
  <c r="DO121" s="1"/>
  <c r="DQ121" s="1"/>
  <c r="DL92"/>
  <c r="DO92" s="1"/>
  <c r="DL63"/>
  <c r="DO63" s="1"/>
  <c r="DQ63" s="1"/>
  <c r="DV233"/>
  <c r="DV116"/>
  <c r="DY116" s="1"/>
  <c r="DV87"/>
  <c r="DY87" s="1"/>
  <c r="DV179"/>
  <c r="DV121"/>
  <c r="DY121" s="1"/>
  <c r="DV92"/>
  <c r="DY92" s="1"/>
  <c r="DV63"/>
  <c r="DY63" s="1"/>
  <c r="EA63" s="1"/>
  <c r="EF74"/>
  <c r="EF45"/>
  <c r="EP233"/>
  <c r="EP87"/>
  <c r="ES87" s="1"/>
  <c r="EP229"/>
  <c r="EP54"/>
  <c r="ES54" s="1"/>
  <c r="EP83"/>
  <c r="ES83" s="1"/>
  <c r="EP121"/>
  <c r="ES121" s="1"/>
  <c r="EP63"/>
  <c r="ES63" s="1"/>
  <c r="EU63" s="1"/>
  <c r="EZ238"/>
  <c r="EZ92"/>
  <c r="FC92" s="1"/>
  <c r="FJ191"/>
  <c r="FJ103"/>
  <c r="FJ132"/>
  <c r="FJ74"/>
  <c r="FJ141"/>
  <c r="FM141" s="1"/>
  <c r="FJ112"/>
  <c r="FM112" s="1"/>
  <c r="FJ170"/>
  <c r="FJ83"/>
  <c r="FM83" s="1"/>
  <c r="FJ54"/>
  <c r="FM54" s="1"/>
  <c r="FJ179"/>
  <c r="FJ92"/>
  <c r="FM92" s="1"/>
  <c r="FJ121"/>
  <c r="FM121" s="1"/>
  <c r="FT242"/>
  <c r="FT96"/>
  <c r="FW96" s="1"/>
  <c r="FY96" s="1"/>
  <c r="FT125"/>
  <c r="FW125" s="1"/>
  <c r="FY125" s="1"/>
  <c r="FT67"/>
  <c r="FW67" s="1"/>
  <c r="FY67" s="1"/>
  <c r="GD183"/>
  <c r="GD96"/>
  <c r="GG96" s="1"/>
  <c r="GI96" s="1"/>
  <c r="GD125"/>
  <c r="GG125" s="1"/>
  <c r="GD67"/>
  <c r="GG67" s="1"/>
  <c r="GI67" s="1"/>
  <c r="GN78"/>
  <c r="GQ78" s="1"/>
  <c r="GN107"/>
  <c r="GQ107" s="1"/>
  <c r="GS107" s="1"/>
  <c r="GN174"/>
  <c r="GN58"/>
  <c r="GQ58" s="1"/>
  <c r="GN87"/>
  <c r="GQ87" s="1"/>
  <c r="GN238"/>
  <c r="GN63"/>
  <c r="GQ63" s="1"/>
  <c r="GN92"/>
  <c r="GQ92" s="1"/>
  <c r="GX165"/>
  <c r="GX78"/>
  <c r="HA78" s="1"/>
  <c r="GX74"/>
  <c r="GX132"/>
  <c r="GX200"/>
  <c r="HA200" s="1"/>
  <c r="GX54"/>
  <c r="HA54" s="1"/>
  <c r="GX179"/>
  <c r="GX121"/>
  <c r="HA121" s="1"/>
  <c r="GX63"/>
  <c r="HA63" s="1"/>
  <c r="HC63" s="1"/>
  <c r="HR191"/>
  <c r="HR132"/>
  <c r="HR103"/>
  <c r="IB87"/>
  <c r="IE87" s="1"/>
  <c r="IB116"/>
  <c r="IE116" s="1"/>
  <c r="IG116" s="1"/>
  <c r="IB125"/>
  <c r="IE125" s="1"/>
  <c r="IG125" s="1"/>
  <c r="IB96"/>
  <c r="IE96" s="1"/>
  <c r="IG96" s="1"/>
  <c r="IB67"/>
  <c r="IE67" s="1"/>
  <c r="IL165"/>
  <c r="IL78"/>
  <c r="IO78" s="1"/>
  <c r="IL233"/>
  <c r="IL145"/>
  <c r="IO145" s="1"/>
  <c r="IL183"/>
  <c r="IL96"/>
  <c r="IO96" s="1"/>
  <c r="IQ96" s="1"/>
  <c r="IL67"/>
  <c r="IO67" s="1"/>
  <c r="IQ67" s="1"/>
  <c r="IL125"/>
  <c r="IO125" s="1"/>
  <c r="JF233"/>
  <c r="JF145"/>
  <c r="JI145" s="1"/>
  <c r="JF58"/>
  <c r="JI58" s="1"/>
  <c r="JP174"/>
  <c r="JP58"/>
  <c r="JS58" s="1"/>
  <c r="JP116"/>
  <c r="JS116" s="1"/>
  <c r="JU116" s="1"/>
  <c r="JP87"/>
  <c r="JS87" s="1"/>
  <c r="JP83"/>
  <c r="JS83" s="1"/>
  <c r="JP112"/>
  <c r="JS112" s="1"/>
  <c r="JU112" s="1"/>
  <c r="JP54"/>
  <c r="JS54" s="1"/>
  <c r="JP238"/>
  <c r="JP121"/>
  <c r="JS121" s="1"/>
  <c r="JU121" s="1"/>
  <c r="JP63"/>
  <c r="JS63" s="1"/>
  <c r="JP150"/>
  <c r="JS150" s="1"/>
  <c r="JP92"/>
  <c r="JS92" s="1"/>
  <c r="JZ103"/>
  <c r="KC103" s="1"/>
  <c r="JZ74"/>
  <c r="KC74" s="1"/>
  <c r="JZ132"/>
  <c r="KC132" s="1"/>
  <c r="JZ45"/>
  <c r="KC45" s="1"/>
  <c r="JZ183"/>
  <c r="JZ96"/>
  <c r="KC96" s="1"/>
  <c r="KE96" s="1"/>
  <c r="JZ67"/>
  <c r="KC67" s="1"/>
  <c r="KE67" s="1"/>
  <c r="JZ125"/>
  <c r="KC125" s="1"/>
  <c r="KJ224"/>
  <c r="KJ107"/>
  <c r="KM107" s="1"/>
  <c r="KO107" s="1"/>
  <c r="KJ136"/>
  <c r="KM136" s="1"/>
  <c r="KT107"/>
  <c r="KW107" s="1"/>
  <c r="KT165"/>
  <c r="KT49"/>
  <c r="KW49" s="1"/>
  <c r="KT54"/>
  <c r="KW54" s="1"/>
  <c r="KT141"/>
  <c r="KW141" s="1"/>
  <c r="KT112"/>
  <c r="KW112" s="1"/>
  <c r="KT83"/>
  <c r="KW83" s="1"/>
  <c r="KT179"/>
  <c r="KT92"/>
  <c r="KW92" s="1"/>
  <c r="KT121"/>
  <c r="KW121" s="1"/>
  <c r="KT63"/>
  <c r="KW63" s="1"/>
  <c r="F191"/>
  <c r="F200"/>
  <c r="I200" s="1"/>
  <c r="CA16"/>
  <c r="CK20"/>
  <c r="KW20"/>
  <c r="HK25"/>
  <c r="BG29"/>
  <c r="GQ29"/>
  <c r="DO34"/>
  <c r="IO34"/>
  <c r="KW34"/>
  <c r="AM38"/>
  <c r="AO38" s="1"/>
  <c r="ES38"/>
  <c r="EU38" s="1"/>
  <c r="IO38"/>
  <c r="IQ38" s="1"/>
  <c r="EZ45"/>
  <c r="KT45"/>
  <c r="KW45" s="1"/>
  <c r="F238"/>
  <c r="KT10"/>
  <c r="KU13" s="1"/>
  <c r="KV13" s="1"/>
  <c r="KV11" s="1"/>
  <c r="DO16"/>
  <c r="DE20"/>
  <c r="HU20"/>
  <c r="BQ25"/>
  <c r="DY25"/>
  <c r="IE25"/>
  <c r="KC25"/>
  <c r="S29"/>
  <c r="BQ29"/>
  <c r="DY29"/>
  <c r="HA29"/>
  <c r="JS29"/>
  <c r="DY34"/>
  <c r="GG34"/>
  <c r="JS34"/>
  <c r="BG38"/>
  <c r="BI38" s="1"/>
  <c r="DO38"/>
  <c r="DQ38" s="1"/>
  <c r="FM38"/>
  <c r="FO38" s="1"/>
  <c r="HK38"/>
  <c r="HM38" s="1"/>
  <c r="IY38"/>
  <c r="JA38" s="1"/>
  <c r="KM38"/>
  <c r="KO38" s="1"/>
  <c r="FJ45"/>
  <c r="Z54"/>
  <c r="AC54" s="1"/>
  <c r="BN58"/>
  <c r="BQ58" s="1"/>
  <c r="BS58" s="1"/>
  <c r="JZ63"/>
  <c r="KC63" s="1"/>
  <c r="KE63" s="1"/>
  <c r="HH67"/>
  <c r="HK67" s="1"/>
  <c r="HM67" s="1"/>
  <c r="IL87"/>
  <c r="IO87" s="1"/>
  <c r="GD92"/>
  <c r="GG92" s="1"/>
  <c r="IV96"/>
  <c r="IY96" s="1"/>
  <c r="JA96" s="1"/>
  <c r="EF103"/>
  <c r="GN112"/>
  <c r="GQ112" s="1"/>
  <c r="GS112" s="1"/>
  <c r="IL116"/>
  <c r="IO116" s="1"/>
  <c r="EZ121"/>
  <c r="FC121" s="1"/>
  <c r="FE121" s="1"/>
  <c r="KT125"/>
  <c r="KW125" s="1"/>
  <c r="EP179"/>
  <c r="P132"/>
  <c r="P74"/>
  <c r="P242"/>
  <c r="P154"/>
  <c r="S154" s="1"/>
  <c r="P125"/>
  <c r="S125" s="1"/>
  <c r="U125" s="1"/>
  <c r="P96"/>
  <c r="S96" s="1"/>
  <c r="U96" s="1"/>
  <c r="P67"/>
  <c r="S67" s="1"/>
  <c r="U67" s="1"/>
  <c r="AJ174"/>
  <c r="AJ116"/>
  <c r="AM116" s="1"/>
  <c r="AO116" s="1"/>
  <c r="AT165"/>
  <c r="AT78"/>
  <c r="AW78" s="1"/>
  <c r="AT233"/>
  <c r="AT87"/>
  <c r="AW87" s="1"/>
  <c r="BD242"/>
  <c r="BD67"/>
  <c r="BG67" s="1"/>
  <c r="BI67" s="1"/>
  <c r="BN191"/>
  <c r="BN74"/>
  <c r="BN220"/>
  <c r="BN150"/>
  <c r="BQ150" s="1"/>
  <c r="BN63"/>
  <c r="BQ63" s="1"/>
  <c r="BS63" s="1"/>
  <c r="BN92"/>
  <c r="BQ92" s="1"/>
  <c r="BX83"/>
  <c r="CA83" s="1"/>
  <c r="BX54"/>
  <c r="CA54" s="1"/>
  <c r="BX112"/>
  <c r="CA112" s="1"/>
  <c r="CC112" s="1"/>
  <c r="CR242"/>
  <c r="CR96"/>
  <c r="CU96" s="1"/>
  <c r="CW96" s="1"/>
  <c r="CR125"/>
  <c r="CU125" s="1"/>
  <c r="CW125" s="1"/>
  <c r="CR67"/>
  <c r="CU67" s="1"/>
  <c r="CW67" s="1"/>
  <c r="DB191"/>
  <c r="DE191" s="1"/>
  <c r="DB74"/>
  <c r="DE74" s="1"/>
  <c r="DL174"/>
  <c r="DL58"/>
  <c r="DO58" s="1"/>
  <c r="DL116"/>
  <c r="DO116" s="1"/>
  <c r="DQ116" s="1"/>
  <c r="DL87"/>
  <c r="DO87" s="1"/>
  <c r="DV165"/>
  <c r="DV78"/>
  <c r="DY78" s="1"/>
  <c r="DV49"/>
  <c r="DY49" s="1"/>
  <c r="DV183"/>
  <c r="DV96"/>
  <c r="DY96" s="1"/>
  <c r="EA96" s="1"/>
  <c r="DV67"/>
  <c r="DY67" s="1"/>
  <c r="EA67" s="1"/>
  <c r="EF141"/>
  <c r="EI141" s="1"/>
  <c r="EF54"/>
  <c r="EI54" s="1"/>
  <c r="EF112"/>
  <c r="EI112" s="1"/>
  <c r="EK112" s="1"/>
  <c r="EZ154"/>
  <c r="FC154" s="1"/>
  <c r="EZ125"/>
  <c r="FC125" s="1"/>
  <c r="FE125" s="1"/>
  <c r="GD233"/>
  <c r="GD58"/>
  <c r="GG58" s="1"/>
  <c r="GI58" s="1"/>
  <c r="GD116"/>
  <c r="GG116" s="1"/>
  <c r="HR125"/>
  <c r="HU125" s="1"/>
  <c r="HR67"/>
  <c r="HU67" s="1"/>
  <c r="HW67" s="1"/>
  <c r="KC16"/>
  <c r="DY20"/>
  <c r="IO20"/>
  <c r="CA25"/>
  <c r="FM25"/>
  <c r="IO25"/>
  <c r="KW25"/>
  <c r="AC29"/>
  <c r="CA29"/>
  <c r="ES29"/>
  <c r="HU29"/>
  <c r="KC29"/>
  <c r="CA34"/>
  <c r="ES34"/>
  <c r="GQ34"/>
  <c r="KC34"/>
  <c r="S38"/>
  <c r="U38" s="1"/>
  <c r="BQ38"/>
  <c r="BS38" s="1"/>
  <c r="DY38"/>
  <c r="EA38" s="1"/>
  <c r="FW38"/>
  <c r="FY38" s="1"/>
  <c r="HU38"/>
  <c r="HW38" s="1"/>
  <c r="JI38"/>
  <c r="JK38" s="1"/>
  <c r="KW38"/>
  <c r="KY38" s="1"/>
  <c r="DL45"/>
  <c r="DO45" s="1"/>
  <c r="IL45"/>
  <c r="EP49"/>
  <c r="ES49" s="1"/>
  <c r="DL54"/>
  <c r="DO54" s="1"/>
  <c r="DV58"/>
  <c r="DY58" s="1"/>
  <c r="EA58" s="1"/>
  <c r="BX63"/>
  <c r="CA63" s="1"/>
  <c r="BN67"/>
  <c r="BQ67" s="1"/>
  <c r="BS67" s="1"/>
  <c r="IV67"/>
  <c r="IY67" s="1"/>
  <c r="JA67" s="1"/>
  <c r="DV74"/>
  <c r="FJ78"/>
  <c r="FM78" s="1"/>
  <c r="GN83"/>
  <c r="GQ83" s="1"/>
  <c r="P87"/>
  <c r="S87" s="1"/>
  <c r="JF92"/>
  <c r="JI92" s="1"/>
  <c r="DL96"/>
  <c r="DO96" s="1"/>
  <c r="DQ96" s="1"/>
  <c r="KJ96"/>
  <c r="KM96" s="1"/>
  <c r="KO96" s="1"/>
  <c r="GX103"/>
  <c r="IV112"/>
  <c r="IY112" s="1"/>
  <c r="JA112" s="1"/>
  <c r="IL121"/>
  <c r="IO121" s="1"/>
  <c r="FJ125"/>
  <c r="FM125" s="1"/>
  <c r="DV132"/>
  <c r="DB141"/>
  <c r="DE141" s="1"/>
  <c r="HR145"/>
  <c r="HU145" s="1"/>
  <c r="Z241"/>
  <c r="P203"/>
  <c r="S203" s="1"/>
  <c r="U203" s="1"/>
  <c r="P173"/>
  <c r="P199"/>
  <c r="S199" s="1"/>
  <c r="U199" s="1"/>
  <c r="V199" s="1"/>
  <c r="P228"/>
  <c r="Z194"/>
  <c r="AC194" s="1"/>
  <c r="AE194" s="1"/>
  <c r="Z164"/>
  <c r="Z190"/>
  <c r="AC190" s="1"/>
  <c r="AE190" s="1"/>
  <c r="AF190" s="1"/>
  <c r="Z219"/>
  <c r="Z203"/>
  <c r="AC203" s="1"/>
  <c r="AE203" s="1"/>
  <c r="Z173"/>
  <c r="Z232"/>
  <c r="Z144"/>
  <c r="AC144" s="1"/>
  <c r="Z199"/>
  <c r="AC199" s="1"/>
  <c r="AE199" s="1"/>
  <c r="AF199" s="1"/>
  <c r="Z169"/>
  <c r="Z140"/>
  <c r="AC140" s="1"/>
  <c r="AJ194"/>
  <c r="AM194" s="1"/>
  <c r="AO194" s="1"/>
  <c r="AJ223"/>
  <c r="AJ164"/>
  <c r="AJ135"/>
  <c r="AM135" s="1"/>
  <c r="AJ190"/>
  <c r="AJ219"/>
  <c r="AJ160"/>
  <c r="AJ131"/>
  <c r="AJ203"/>
  <c r="AM203" s="1"/>
  <c r="AO203" s="1"/>
  <c r="AJ232"/>
  <c r="AJ144"/>
  <c r="AM144" s="1"/>
  <c r="AJ199"/>
  <c r="AM199" s="1"/>
  <c r="AO199" s="1"/>
  <c r="AP199" s="1"/>
  <c r="AJ140"/>
  <c r="AM140" s="1"/>
  <c r="AJ212"/>
  <c r="AM212" s="1"/>
  <c r="AO212" s="1"/>
  <c r="AJ182"/>
  <c r="AJ124"/>
  <c r="AM124" s="1"/>
  <c r="AO124" s="1"/>
  <c r="AJ241"/>
  <c r="AJ153"/>
  <c r="AM153" s="1"/>
  <c r="AJ208"/>
  <c r="AM208" s="1"/>
  <c r="AO208" s="1"/>
  <c r="AJ149"/>
  <c r="AM149" s="1"/>
  <c r="AJ178"/>
  <c r="AJ237"/>
  <c r="AJ120"/>
  <c r="AM120" s="1"/>
  <c r="AO120" s="1"/>
  <c r="AT219"/>
  <c r="AT131"/>
  <c r="AT212"/>
  <c r="AW212" s="1"/>
  <c r="AY212" s="1"/>
  <c r="AT241"/>
  <c r="AT153"/>
  <c r="AW153" s="1"/>
  <c r="BD48"/>
  <c r="BG48" s="1"/>
  <c r="BD135"/>
  <c r="BG135" s="1"/>
  <c r="BD199"/>
  <c r="BG199" s="1"/>
  <c r="BI199" s="1"/>
  <c r="BJ199" s="1"/>
  <c r="BD228"/>
  <c r="BD169"/>
  <c r="BD212"/>
  <c r="BG212" s="1"/>
  <c r="BI212" s="1"/>
  <c r="BD153"/>
  <c r="BG153" s="1"/>
  <c r="BD208"/>
  <c r="BG208" s="1"/>
  <c r="BI208" s="1"/>
  <c r="BD178"/>
  <c r="BD149"/>
  <c r="BG149" s="1"/>
  <c r="BN194"/>
  <c r="BQ194" s="1"/>
  <c r="BS194" s="1"/>
  <c r="BN135"/>
  <c r="BQ135" s="1"/>
  <c r="BN223"/>
  <c r="BN164"/>
  <c r="BN190"/>
  <c r="BQ190" s="1"/>
  <c r="BS190" s="1"/>
  <c r="BT190" s="1"/>
  <c r="BN219"/>
  <c r="BN160"/>
  <c r="BN131"/>
  <c r="BQ131" s="1"/>
  <c r="BN203"/>
  <c r="BQ203" s="1"/>
  <c r="BS203" s="1"/>
  <c r="BN173"/>
  <c r="BN199"/>
  <c r="BQ199" s="1"/>
  <c r="BS199" s="1"/>
  <c r="BT199" s="1"/>
  <c r="BN228"/>
  <c r="BN169"/>
  <c r="BN212"/>
  <c r="BQ212" s="1"/>
  <c r="BS212" s="1"/>
  <c r="BN241"/>
  <c r="BN208"/>
  <c r="BQ208" s="1"/>
  <c r="BS208" s="1"/>
  <c r="BN237"/>
  <c r="BN149"/>
  <c r="BQ149" s="1"/>
  <c r="BX194"/>
  <c r="BX223"/>
  <c r="BX164"/>
  <c r="BX203"/>
  <c r="CA203" s="1"/>
  <c r="CC203" s="1"/>
  <c r="BX173"/>
  <c r="BX232"/>
  <c r="BX144"/>
  <c r="CA144" s="1"/>
  <c r="BX199"/>
  <c r="CA199" s="1"/>
  <c r="CC199" s="1"/>
  <c r="CD199" s="1"/>
  <c r="BX228"/>
  <c r="BX169"/>
  <c r="BX140"/>
  <c r="CA140" s="1"/>
  <c r="BX212"/>
  <c r="CA212" s="1"/>
  <c r="CC212" s="1"/>
  <c r="BX182"/>
  <c r="BX153"/>
  <c r="CA153" s="1"/>
  <c r="BX124"/>
  <c r="CA124" s="1"/>
  <c r="CC124" s="1"/>
  <c r="BX208"/>
  <c r="CA208" s="1"/>
  <c r="CC208" s="1"/>
  <c r="BX237"/>
  <c r="BX149"/>
  <c r="CA149" s="1"/>
  <c r="BX120"/>
  <c r="CA120" s="1"/>
  <c r="CC120" s="1"/>
  <c r="BX178"/>
  <c r="CH194"/>
  <c r="CK194" s="1"/>
  <c r="CM194" s="1"/>
  <c r="CH223"/>
  <c r="CH190"/>
  <c r="CK190" s="1"/>
  <c r="CH160"/>
  <c r="CH203"/>
  <c r="CK203" s="1"/>
  <c r="CM203" s="1"/>
  <c r="CH173"/>
  <c r="CH232"/>
  <c r="CH144"/>
  <c r="CK144" s="1"/>
  <c r="CR194"/>
  <c r="CU194" s="1"/>
  <c r="CW194" s="1"/>
  <c r="CR164"/>
  <c r="CR199"/>
  <c r="CR140"/>
  <c r="DB219"/>
  <c r="DB131"/>
  <c r="DE131" s="1"/>
  <c r="DB203"/>
  <c r="DE203" s="1"/>
  <c r="DG203" s="1"/>
  <c r="DB232"/>
  <c r="DB144"/>
  <c r="DE144" s="1"/>
  <c r="DB199"/>
  <c r="DE199" s="1"/>
  <c r="DB140"/>
  <c r="DE140" s="1"/>
  <c r="DB228"/>
  <c r="DB212"/>
  <c r="DE212" s="1"/>
  <c r="DG212" s="1"/>
  <c r="DB182"/>
  <c r="DB153"/>
  <c r="DE153" s="1"/>
  <c r="DB241"/>
  <c r="DB208"/>
  <c r="DE208" s="1"/>
  <c r="DG208" s="1"/>
  <c r="DB178"/>
  <c r="DB149"/>
  <c r="DE149" s="1"/>
  <c r="DB120"/>
  <c r="DE120" s="1"/>
  <c r="DL190"/>
  <c r="DO190" s="1"/>
  <c r="DL131"/>
  <c r="DO131" s="1"/>
  <c r="DL219"/>
  <c r="DL212"/>
  <c r="DL124"/>
  <c r="DL208"/>
  <c r="DO208" s="1"/>
  <c r="DQ208" s="1"/>
  <c r="DL178"/>
  <c r="DL149"/>
  <c r="DO149" s="1"/>
  <c r="DL237"/>
  <c r="DV194"/>
  <c r="DY194" s="1"/>
  <c r="EA194" s="1"/>
  <c r="DV223"/>
  <c r="DV178"/>
  <c r="DV149"/>
  <c r="DY149" s="1"/>
  <c r="EF135"/>
  <c r="EI135" s="1"/>
  <c r="EF164"/>
  <c r="EF203"/>
  <c r="EI203" s="1"/>
  <c r="EK203" s="1"/>
  <c r="EF173"/>
  <c r="EF144"/>
  <c r="EI144" s="1"/>
  <c r="EP190"/>
  <c r="EP131"/>
  <c r="EP219"/>
  <c r="EP203"/>
  <c r="ES203" s="1"/>
  <c r="EU203" s="1"/>
  <c r="EP173"/>
  <c r="EP144"/>
  <c r="ES144" s="1"/>
  <c r="EP232"/>
  <c r="EP115"/>
  <c r="ES115" s="1"/>
  <c r="EP199"/>
  <c r="ES199" s="1"/>
  <c r="EP228"/>
  <c r="EP169"/>
  <c r="EP140"/>
  <c r="ES140" s="1"/>
  <c r="EP212"/>
  <c r="ES212" s="1"/>
  <c r="EU212" s="1"/>
  <c r="EP182"/>
  <c r="EP153"/>
  <c r="ES153" s="1"/>
  <c r="EP241"/>
  <c r="EP208"/>
  <c r="ES208" s="1"/>
  <c r="EU208" s="1"/>
  <c r="EP237"/>
  <c r="EZ194"/>
  <c r="FC194" s="1"/>
  <c r="FE194" s="1"/>
  <c r="EZ164"/>
  <c r="EZ223"/>
  <c r="EZ135"/>
  <c r="FC135" s="1"/>
  <c r="EZ190"/>
  <c r="EZ219"/>
  <c r="EZ160"/>
  <c r="EZ203"/>
  <c r="FC203" s="1"/>
  <c r="FE203" s="1"/>
  <c r="EZ144"/>
  <c r="FC144" s="1"/>
  <c r="EZ232"/>
  <c r="EZ199"/>
  <c r="EZ228"/>
  <c r="EZ169"/>
  <c r="EZ140"/>
  <c r="EZ212"/>
  <c r="FC212" s="1"/>
  <c r="FE212" s="1"/>
  <c r="EZ241"/>
  <c r="EZ124"/>
  <c r="FC124" s="1"/>
  <c r="FE124" s="1"/>
  <c r="EZ208"/>
  <c r="FC208" s="1"/>
  <c r="FE208" s="1"/>
  <c r="EZ237"/>
  <c r="EZ120"/>
  <c r="FC120" s="1"/>
  <c r="FE120" s="1"/>
  <c r="EZ178"/>
  <c r="EZ149"/>
  <c r="FC149" s="1"/>
  <c r="FJ212"/>
  <c r="FM212" s="1"/>
  <c r="FO212" s="1"/>
  <c r="FJ153"/>
  <c r="FM153" s="1"/>
  <c r="FJ208"/>
  <c r="FM208" s="1"/>
  <c r="FO208" s="1"/>
  <c r="FJ149"/>
  <c r="FM149" s="1"/>
  <c r="FT203"/>
  <c r="FW203" s="1"/>
  <c r="FY203" s="1"/>
  <c r="FT115"/>
  <c r="FW115" s="1"/>
  <c r="FT199"/>
  <c r="FT169"/>
  <c r="FT212"/>
  <c r="FW212" s="1"/>
  <c r="FY212" s="1"/>
  <c r="FT182"/>
  <c r="FT208"/>
  <c r="FW208" s="1"/>
  <c r="FY208" s="1"/>
  <c r="FT178"/>
  <c r="GD194"/>
  <c r="GG194" s="1"/>
  <c r="GI194" s="1"/>
  <c r="GD223"/>
  <c r="GD135"/>
  <c r="GG135" s="1"/>
  <c r="GD190"/>
  <c r="GD160"/>
  <c r="GD219"/>
  <c r="GD131"/>
  <c r="GD203"/>
  <c r="GG203" s="1"/>
  <c r="GI203" s="1"/>
  <c r="GD232"/>
  <c r="GD173"/>
  <c r="GD199"/>
  <c r="GD140"/>
  <c r="GD212"/>
  <c r="GG212" s="1"/>
  <c r="GI212" s="1"/>
  <c r="GD182"/>
  <c r="GD241"/>
  <c r="GD178"/>
  <c r="GD120"/>
  <c r="GG120" s="1"/>
  <c r="GN219"/>
  <c r="GN131"/>
  <c r="GN203"/>
  <c r="GQ203" s="1"/>
  <c r="GS203" s="1"/>
  <c r="GN173"/>
  <c r="GN144"/>
  <c r="GQ144" s="1"/>
  <c r="GN115"/>
  <c r="GQ115" s="1"/>
  <c r="GS115" s="1"/>
  <c r="GN199"/>
  <c r="GN228"/>
  <c r="GN169"/>
  <c r="GN182"/>
  <c r="GN124"/>
  <c r="GQ124" s="1"/>
  <c r="GN153"/>
  <c r="GQ153" s="1"/>
  <c r="GN208"/>
  <c r="GQ208" s="1"/>
  <c r="GS208" s="1"/>
  <c r="GN149"/>
  <c r="GQ149" s="1"/>
  <c r="GN237"/>
  <c r="GX102"/>
  <c r="HA102" s="1"/>
  <c r="GX131"/>
  <c r="HA131" s="1"/>
  <c r="GX219"/>
  <c r="GX203"/>
  <c r="HA203" s="1"/>
  <c r="HC203" s="1"/>
  <c r="GX173"/>
  <c r="GX199"/>
  <c r="HA199" s="1"/>
  <c r="GX228"/>
  <c r="GX212"/>
  <c r="HA212" s="1"/>
  <c r="HC212" s="1"/>
  <c r="GX153"/>
  <c r="HA153" s="1"/>
  <c r="HH86"/>
  <c r="HK86" s="1"/>
  <c r="HH144"/>
  <c r="HK144" s="1"/>
  <c r="HH212"/>
  <c r="HK212" s="1"/>
  <c r="HM212" s="1"/>
  <c r="HH241"/>
  <c r="HH124"/>
  <c r="HK124" s="1"/>
  <c r="HM124" s="1"/>
  <c r="HH208"/>
  <c r="HK208" s="1"/>
  <c r="HM208" s="1"/>
  <c r="HH237"/>
  <c r="HH178"/>
  <c r="HR164"/>
  <c r="HR135"/>
  <c r="HU135" s="1"/>
  <c r="HR219"/>
  <c r="HR131"/>
  <c r="HU131" s="1"/>
  <c r="HR203"/>
  <c r="HU203" s="1"/>
  <c r="HW203" s="1"/>
  <c r="HR144"/>
  <c r="HU144" s="1"/>
  <c r="HR232"/>
  <c r="HR199"/>
  <c r="HU199" s="1"/>
  <c r="HW199" s="1"/>
  <c r="HX199" s="1"/>
  <c r="HR228"/>
  <c r="HR169"/>
  <c r="HR140"/>
  <c r="HU140" s="1"/>
  <c r="HR212"/>
  <c r="HU212" s="1"/>
  <c r="HW212" s="1"/>
  <c r="HR241"/>
  <c r="HR182"/>
  <c r="HR208"/>
  <c r="HU208" s="1"/>
  <c r="HW208" s="1"/>
  <c r="HR237"/>
  <c r="HR178"/>
  <c r="HR149"/>
  <c r="HU149" s="1"/>
  <c r="IB194"/>
  <c r="IE194" s="1"/>
  <c r="IG194" s="1"/>
  <c r="IB164"/>
  <c r="IB135"/>
  <c r="IE135" s="1"/>
  <c r="IB223"/>
  <c r="IB190"/>
  <c r="IB219"/>
  <c r="IB131"/>
  <c r="IB203"/>
  <c r="IE203" s="1"/>
  <c r="IG203" s="1"/>
  <c r="IB115"/>
  <c r="IE115" s="1"/>
  <c r="IG115" s="1"/>
  <c r="IB232"/>
  <c r="IB173"/>
  <c r="IB199"/>
  <c r="IB169"/>
  <c r="IB140"/>
  <c r="IB212"/>
  <c r="IE212" s="1"/>
  <c r="IG212" s="1"/>
  <c r="IB124"/>
  <c r="IE124" s="1"/>
  <c r="IG124" s="1"/>
  <c r="IB182"/>
  <c r="IB153"/>
  <c r="IE153" s="1"/>
  <c r="IB208"/>
  <c r="IE208" s="1"/>
  <c r="IG208" s="1"/>
  <c r="IB178"/>
  <c r="IB120"/>
  <c r="IE120" s="1"/>
  <c r="IG120" s="1"/>
  <c r="IB149"/>
  <c r="IE149" s="1"/>
  <c r="IL194"/>
  <c r="IO194" s="1"/>
  <c r="IQ194" s="1"/>
  <c r="IL223"/>
  <c r="IL212"/>
  <c r="IO212" s="1"/>
  <c r="IQ212" s="1"/>
  <c r="IL153"/>
  <c r="IO153" s="1"/>
  <c r="IQ153" s="1"/>
  <c r="IV77"/>
  <c r="IY77" s="1"/>
  <c r="IV135"/>
  <c r="IY135" s="1"/>
  <c r="IV219"/>
  <c r="IV160"/>
  <c r="IV203"/>
  <c r="IY203" s="1"/>
  <c r="JA203" s="1"/>
  <c r="IV173"/>
  <c r="IV144"/>
  <c r="IY144" s="1"/>
  <c r="IV199"/>
  <c r="IY199" s="1"/>
  <c r="IV140"/>
  <c r="IY140" s="1"/>
  <c r="JF194"/>
  <c r="JI194" s="1"/>
  <c r="JK194" s="1"/>
  <c r="JF223"/>
  <c r="JF164"/>
  <c r="JF190"/>
  <c r="JI190" s="1"/>
  <c r="JK190" s="1"/>
  <c r="JL190" s="1"/>
  <c r="JF131"/>
  <c r="JI131" s="1"/>
  <c r="JF160"/>
  <c r="JF203"/>
  <c r="JI203" s="1"/>
  <c r="JK203" s="1"/>
  <c r="JF232"/>
  <c r="JF173"/>
  <c r="JF144"/>
  <c r="JI144" s="1"/>
  <c r="JF199"/>
  <c r="JI199" s="1"/>
  <c r="JF228"/>
  <c r="JF212"/>
  <c r="JI212" s="1"/>
  <c r="JK212" s="1"/>
  <c r="JF182"/>
  <c r="JF153"/>
  <c r="JI153" s="1"/>
  <c r="JF241"/>
  <c r="JF124"/>
  <c r="JI124" s="1"/>
  <c r="JF208"/>
  <c r="JI208" s="1"/>
  <c r="JK208" s="1"/>
  <c r="JF149"/>
  <c r="JI149" s="1"/>
  <c r="JF237"/>
  <c r="JF178"/>
  <c r="JP219"/>
  <c r="JP160"/>
  <c r="JP203"/>
  <c r="JS203" s="1"/>
  <c r="JU203" s="1"/>
  <c r="JP144"/>
  <c r="JS144" s="1"/>
  <c r="JP115"/>
  <c r="JS115" s="1"/>
  <c r="JU115" s="1"/>
  <c r="JP199"/>
  <c r="JP228"/>
  <c r="JP169"/>
  <c r="JP140"/>
  <c r="JZ169"/>
  <c r="JZ228"/>
  <c r="KJ190"/>
  <c r="KM190" s="1"/>
  <c r="KJ219"/>
  <c r="KJ199"/>
  <c r="KM199" s="1"/>
  <c r="KJ140"/>
  <c r="KM140" s="1"/>
  <c r="KT194"/>
  <c r="KW194" s="1"/>
  <c r="KY194" s="1"/>
  <c r="KT164"/>
  <c r="KT135"/>
  <c r="KW135" s="1"/>
  <c r="KT223"/>
  <c r="KT190"/>
  <c r="KW190" s="1"/>
  <c r="KY190" s="1"/>
  <c r="KZ190" s="1"/>
  <c r="KT219"/>
  <c r="KT160"/>
  <c r="KT203"/>
  <c r="KW203" s="1"/>
  <c r="KY203" s="1"/>
  <c r="KT115"/>
  <c r="KT232"/>
  <c r="KT173"/>
  <c r="KT199"/>
  <c r="KW199" s="1"/>
  <c r="KY199" s="1"/>
  <c r="KZ199" s="1"/>
  <c r="KT140"/>
  <c r="KW140" s="1"/>
  <c r="KT169"/>
  <c r="KT212"/>
  <c r="KW212" s="1"/>
  <c r="KY212" s="1"/>
  <c r="KZ212" s="1"/>
  <c r="KT124"/>
  <c r="KW124" s="1"/>
  <c r="KT241"/>
  <c r="KT208"/>
  <c r="KW208" s="1"/>
  <c r="KY208" s="1"/>
  <c r="KT178"/>
  <c r="KT237"/>
  <c r="KT120"/>
  <c r="KW120" s="1"/>
  <c r="P86"/>
  <c r="S86" s="1"/>
  <c r="AJ91"/>
  <c r="AM91" s="1"/>
  <c r="CH91"/>
  <c r="CK91" s="1"/>
  <c r="Z95"/>
  <c r="AC95" s="1"/>
  <c r="DB95"/>
  <c r="DE95" s="1"/>
  <c r="AJ102"/>
  <c r="DB102"/>
  <c r="DE102" s="1"/>
  <c r="AJ106"/>
  <c r="AM106" s="1"/>
  <c r="CH106"/>
  <c r="CK106" s="1"/>
  <c r="EP106"/>
  <c r="ES106" s="1"/>
  <c r="Z111"/>
  <c r="AC111" s="1"/>
  <c r="DB111"/>
  <c r="DE111" s="1"/>
  <c r="GN111"/>
  <c r="P115"/>
  <c r="S115" s="1"/>
  <c r="BX115"/>
  <c r="CA115" s="1"/>
  <c r="CC115" s="1"/>
  <c r="EZ115"/>
  <c r="FC115" s="1"/>
  <c r="FE115" s="1"/>
  <c r="EP120"/>
  <c r="ES120" s="1"/>
  <c r="FT124"/>
  <c r="FW124" s="1"/>
  <c r="FY124" s="1"/>
  <c r="KT131"/>
  <c r="KW131" s="1"/>
  <c r="DV140"/>
  <c r="IB144"/>
  <c r="IE144" s="1"/>
  <c r="AT149"/>
  <c r="AW149" s="1"/>
  <c r="KT149"/>
  <c r="KW149" s="1"/>
  <c r="KT153"/>
  <c r="KW153" s="1"/>
  <c r="KJ160"/>
  <c r="IV164"/>
  <c r="JF169"/>
  <c r="AJ173"/>
  <c r="JP173"/>
  <c r="BN178"/>
  <c r="HH182"/>
  <c r="JF219"/>
  <c r="JP223"/>
  <c r="GD228"/>
  <c r="EF232"/>
  <c r="IB237"/>
  <c r="FJ241"/>
  <c r="P82"/>
  <c r="S82" s="1"/>
  <c r="Z86"/>
  <c r="AC86" s="1"/>
  <c r="AT91"/>
  <c r="AW91" s="1"/>
  <c r="AJ95"/>
  <c r="AM95" s="1"/>
  <c r="DL95"/>
  <c r="BN102"/>
  <c r="BQ102" s="1"/>
  <c r="EZ102"/>
  <c r="BD106"/>
  <c r="BG106" s="1"/>
  <c r="DB106"/>
  <c r="DE106" s="1"/>
  <c r="EZ106"/>
  <c r="FC106" s="1"/>
  <c r="AJ111"/>
  <c r="AM111" s="1"/>
  <c r="AO111" s="1"/>
  <c r="EP111"/>
  <c r="ES111" s="1"/>
  <c r="HR111"/>
  <c r="HU111" s="1"/>
  <c r="Z115"/>
  <c r="AC115" s="1"/>
  <c r="DB115"/>
  <c r="DE115" s="1"/>
  <c r="GD115"/>
  <c r="GG115" s="1"/>
  <c r="FT120"/>
  <c r="FW120" s="1"/>
  <c r="FY120" s="1"/>
  <c r="BN124"/>
  <c r="BQ124" s="1"/>
  <c r="GX124"/>
  <c r="HA124" s="1"/>
  <c r="BX131"/>
  <c r="CA131" s="1"/>
  <c r="BX135"/>
  <c r="CA135" s="1"/>
  <c r="GN140"/>
  <c r="BN144"/>
  <c r="BQ144" s="1"/>
  <c r="KT144"/>
  <c r="KW144" s="1"/>
  <c r="CH149"/>
  <c r="CK149" s="1"/>
  <c r="BN153"/>
  <c r="BQ153" s="1"/>
  <c r="AT164"/>
  <c r="AJ169"/>
  <c r="DB173"/>
  <c r="EP178"/>
  <c r="KT182"/>
  <c r="AT223"/>
  <c r="IB228"/>
  <c r="GN232"/>
  <c r="Z237"/>
  <c r="IB241"/>
  <c r="P230"/>
  <c r="KM16"/>
  <c r="KM25"/>
  <c r="KM37"/>
  <c r="KJ48"/>
  <c r="KM48" s="1"/>
  <c r="KJ86"/>
  <c r="KM86" s="1"/>
  <c r="KJ103"/>
  <c r="KM103" s="1"/>
  <c r="KJ111"/>
  <c r="KM111" s="1"/>
  <c r="KO111" s="1"/>
  <c r="KJ237"/>
  <c r="KJ54"/>
  <c r="KM54" s="1"/>
  <c r="KJ63"/>
  <c r="KM63" s="1"/>
  <c r="KO63" s="1"/>
  <c r="KJ58"/>
  <c r="KM58" s="1"/>
  <c r="KO58" s="1"/>
  <c r="KJ77"/>
  <c r="KM77" s="1"/>
  <c r="KJ87"/>
  <c r="KM87" s="1"/>
  <c r="KJ92"/>
  <c r="KM92" s="1"/>
  <c r="KJ102"/>
  <c r="KM102" s="1"/>
  <c r="KJ116"/>
  <c r="KM116" s="1"/>
  <c r="KO116" s="1"/>
  <c r="KJ121"/>
  <c r="KM121" s="1"/>
  <c r="KO121" s="1"/>
  <c r="KJ145"/>
  <c r="KM145" s="1"/>
  <c r="JZ95"/>
  <c r="KC95" s="1"/>
  <c r="JZ120"/>
  <c r="KC120" s="1"/>
  <c r="JZ124"/>
  <c r="KC124" s="1"/>
  <c r="JZ241"/>
  <c r="JZ65"/>
  <c r="KC65" s="1"/>
  <c r="KE65" s="1"/>
  <c r="JZ73"/>
  <c r="KC73" s="1"/>
  <c r="JZ77"/>
  <c r="KC77" s="1"/>
  <c r="JZ81"/>
  <c r="KC81" s="1"/>
  <c r="JZ110"/>
  <c r="KC110" s="1"/>
  <c r="JZ119"/>
  <c r="KC119" s="1"/>
  <c r="JZ164"/>
  <c r="JZ227"/>
  <c r="JZ231"/>
  <c r="KC37"/>
  <c r="JZ44"/>
  <c r="KC44" s="1"/>
  <c r="KC27"/>
  <c r="JZ52"/>
  <c r="KC52" s="1"/>
  <c r="JZ61"/>
  <c r="KC61" s="1"/>
  <c r="KE61" s="1"/>
  <c r="JZ64"/>
  <c r="KC64" s="1"/>
  <c r="JZ75"/>
  <c r="KC75" s="1"/>
  <c r="JZ94"/>
  <c r="KC94" s="1"/>
  <c r="JZ162"/>
  <c r="JZ168"/>
  <c r="JZ221"/>
  <c r="JP56"/>
  <c r="JP85"/>
  <c r="JP119"/>
  <c r="JS119" s="1"/>
  <c r="JU119" s="1"/>
  <c r="JP218"/>
  <c r="JS32"/>
  <c r="JP52"/>
  <c r="JS52" s="1"/>
  <c r="JP55"/>
  <c r="JP60"/>
  <c r="JP61"/>
  <c r="JS61" s="1"/>
  <c r="JP75"/>
  <c r="JS75" s="1"/>
  <c r="JP81"/>
  <c r="JS81" s="1"/>
  <c r="JP84"/>
  <c r="JP105"/>
  <c r="JP109"/>
  <c r="JP130"/>
  <c r="JS130" s="1"/>
  <c r="JP142"/>
  <c r="JP172"/>
  <c r="JP177"/>
  <c r="JP180"/>
  <c r="JP221"/>
  <c r="JP222"/>
  <c r="JP226"/>
  <c r="JP43"/>
  <c r="JS43" s="1"/>
  <c r="JP101"/>
  <c r="JS101" s="1"/>
  <c r="JP123"/>
  <c r="JP46"/>
  <c r="JS46" s="1"/>
  <c r="JP65"/>
  <c r="JP90"/>
  <c r="JS90" s="1"/>
  <c r="JP138"/>
  <c r="JP158"/>
  <c r="JP171"/>
  <c r="JP230"/>
  <c r="JF55"/>
  <c r="JF75"/>
  <c r="JI75" s="1"/>
  <c r="JF80"/>
  <c r="JF84"/>
  <c r="JF167"/>
  <c r="JF180"/>
  <c r="JF235"/>
  <c r="JI34"/>
  <c r="JI35"/>
  <c r="JF42"/>
  <c r="JF45"/>
  <c r="JF46"/>
  <c r="JI46" s="1"/>
  <c r="JF51"/>
  <c r="JF60"/>
  <c r="JF74"/>
  <c r="JF78"/>
  <c r="JI78" s="1"/>
  <c r="JF87"/>
  <c r="JI87" s="1"/>
  <c r="JF93"/>
  <c r="JI93" s="1"/>
  <c r="JF100"/>
  <c r="JF113"/>
  <c r="JF118"/>
  <c r="JF133"/>
  <c r="JI133" s="1"/>
  <c r="JF138"/>
  <c r="JF142"/>
  <c r="JF147"/>
  <c r="JF151"/>
  <c r="JI151" s="1"/>
  <c r="JF170"/>
  <c r="JF221"/>
  <c r="JF229"/>
  <c r="JF230"/>
  <c r="JF89"/>
  <c r="JF104"/>
  <c r="JF129"/>
  <c r="JF176"/>
  <c r="JF239"/>
  <c r="JI17"/>
  <c r="JI20"/>
  <c r="JF49"/>
  <c r="JI49" s="1"/>
  <c r="JF54"/>
  <c r="JI54" s="1"/>
  <c r="JF83"/>
  <c r="JI83" s="1"/>
  <c r="JF109"/>
  <c r="JF116"/>
  <c r="JI116" s="1"/>
  <c r="JF162"/>
  <c r="JF226"/>
  <c r="IV107"/>
  <c r="IY107" s="1"/>
  <c r="JA107" s="1"/>
  <c r="IY25"/>
  <c r="IY34"/>
  <c r="IV83"/>
  <c r="IY83" s="1"/>
  <c r="IV87"/>
  <c r="IY87" s="1"/>
  <c r="IV103"/>
  <c r="IV150"/>
  <c r="IY150" s="1"/>
  <c r="IY29"/>
  <c r="IV45"/>
  <c r="IV58"/>
  <c r="IY58" s="1"/>
  <c r="JA58" s="1"/>
  <c r="IV63"/>
  <c r="IY63" s="1"/>
  <c r="JA63" s="1"/>
  <c r="IV111"/>
  <c r="IY111" s="1"/>
  <c r="JA111" s="1"/>
  <c r="IV116"/>
  <c r="IY116" s="1"/>
  <c r="JA116" s="1"/>
  <c r="IV136"/>
  <c r="IY136" s="1"/>
  <c r="IL91"/>
  <c r="IO91" s="1"/>
  <c r="IL111"/>
  <c r="IO111" s="1"/>
  <c r="IL131"/>
  <c r="IO131" s="1"/>
  <c r="IL135"/>
  <c r="IO135" s="1"/>
  <c r="IL140"/>
  <c r="IO140" s="1"/>
  <c r="IL164"/>
  <c r="IL44"/>
  <c r="IO44" s="1"/>
  <c r="IL57"/>
  <c r="IO57" s="1"/>
  <c r="IL62"/>
  <c r="IO62" s="1"/>
  <c r="IQ62" s="1"/>
  <c r="IL82"/>
  <c r="IO82" s="1"/>
  <c r="IL95"/>
  <c r="IO95" s="1"/>
  <c r="IL105"/>
  <c r="IO105" s="1"/>
  <c r="IL110"/>
  <c r="IO110" s="1"/>
  <c r="IL115"/>
  <c r="IO115" s="1"/>
  <c r="IL120"/>
  <c r="IO120" s="1"/>
  <c r="IL124"/>
  <c r="IO124" s="1"/>
  <c r="IL144"/>
  <c r="IO144" s="1"/>
  <c r="IL148"/>
  <c r="IO148" s="1"/>
  <c r="IL149"/>
  <c r="IO149" s="1"/>
  <c r="IL160"/>
  <c r="IL182"/>
  <c r="IL228"/>
  <c r="IL236"/>
  <c r="IL240"/>
  <c r="IO24"/>
  <c r="IO37"/>
  <c r="IL73"/>
  <c r="IO73" s="1"/>
  <c r="IL106"/>
  <c r="IO106" s="1"/>
  <c r="IL169"/>
  <c r="IL219"/>
  <c r="IL232"/>
  <c r="IO15"/>
  <c r="IO19"/>
  <c r="IO28"/>
  <c r="IL43"/>
  <c r="IO43" s="1"/>
  <c r="IL52"/>
  <c r="IO52" s="1"/>
  <c r="IL76"/>
  <c r="IO76" s="1"/>
  <c r="IL77"/>
  <c r="IO77" s="1"/>
  <c r="IL86"/>
  <c r="IO86" s="1"/>
  <c r="IL102"/>
  <c r="IO102" s="1"/>
  <c r="IL134"/>
  <c r="IO134" s="1"/>
  <c r="IL173"/>
  <c r="IL237"/>
  <c r="IL241"/>
  <c r="IB65"/>
  <c r="IE65" s="1"/>
  <c r="IG65" s="1"/>
  <c r="IB94"/>
  <c r="IE94" s="1"/>
  <c r="IB42"/>
  <c r="IB43"/>
  <c r="IE43" s="1"/>
  <c r="IB72"/>
  <c r="IE72" s="1"/>
  <c r="IB80"/>
  <c r="IB84"/>
  <c r="IB89"/>
  <c r="IB90"/>
  <c r="IE90" s="1"/>
  <c r="IB118"/>
  <c r="IB122"/>
  <c r="IE122" s="1"/>
  <c r="IG122" s="1"/>
  <c r="IB158"/>
  <c r="IB171"/>
  <c r="IB180"/>
  <c r="IB81"/>
  <c r="IE81" s="1"/>
  <c r="IB119"/>
  <c r="IE119" s="1"/>
  <c r="IG119" s="1"/>
  <c r="IE17"/>
  <c r="IE35"/>
  <c r="IB75"/>
  <c r="IE75" s="1"/>
  <c r="IB105"/>
  <c r="IB109"/>
  <c r="IB113"/>
  <c r="IB129"/>
  <c r="IB138"/>
  <c r="IB172"/>
  <c r="IB217"/>
  <c r="IB221"/>
  <c r="HU17"/>
  <c r="HR51"/>
  <c r="HR60"/>
  <c r="HR71"/>
  <c r="HR84"/>
  <c r="HR113"/>
  <c r="HR118"/>
  <c r="HR133"/>
  <c r="HU133" s="1"/>
  <c r="HR138"/>
  <c r="HR147"/>
  <c r="HR151"/>
  <c r="HR171"/>
  <c r="HR235"/>
  <c r="HR58"/>
  <c r="HU58" s="1"/>
  <c r="HW58" s="1"/>
  <c r="HR64"/>
  <c r="HR89"/>
  <c r="HR93"/>
  <c r="HR122"/>
  <c r="HR167"/>
  <c r="HR180"/>
  <c r="HR55"/>
  <c r="HR142"/>
  <c r="HR239"/>
  <c r="HK37"/>
  <c r="HH66"/>
  <c r="HK66" s="1"/>
  <c r="HH111"/>
  <c r="HH116"/>
  <c r="HK116" s="1"/>
  <c r="HM116" s="1"/>
  <c r="HH120"/>
  <c r="HK120" s="1"/>
  <c r="HM120" s="1"/>
  <c r="HH140"/>
  <c r="HH149"/>
  <c r="HK149" s="1"/>
  <c r="HH153"/>
  <c r="HK153" s="1"/>
  <c r="HH164"/>
  <c r="HH228"/>
  <c r="HH58"/>
  <c r="HK58" s="1"/>
  <c r="HM58" s="1"/>
  <c r="HK28"/>
  <c r="HK29"/>
  <c r="HK34"/>
  <c r="HH44"/>
  <c r="HH45"/>
  <c r="HH63"/>
  <c r="HK63" s="1"/>
  <c r="HM63" s="1"/>
  <c r="HH87"/>
  <c r="HK87" s="1"/>
  <c r="HH92"/>
  <c r="HK92" s="1"/>
  <c r="HH102"/>
  <c r="HH106"/>
  <c r="HK106" s="1"/>
  <c r="HH107"/>
  <c r="HK107" s="1"/>
  <c r="HM107" s="1"/>
  <c r="HH121"/>
  <c r="HK121" s="1"/>
  <c r="HM121" s="1"/>
  <c r="HH135"/>
  <c r="HK135" s="1"/>
  <c r="HH160"/>
  <c r="HH219"/>
  <c r="HH223"/>
  <c r="GX120"/>
  <c r="HA120" s="1"/>
  <c r="GX232"/>
  <c r="GX237"/>
  <c r="HA23"/>
  <c r="GX48"/>
  <c r="HA48" s="1"/>
  <c r="GX66"/>
  <c r="HA66" s="1"/>
  <c r="HC66" s="1"/>
  <c r="GX82"/>
  <c r="HA82" s="1"/>
  <c r="GX91"/>
  <c r="HA91" s="1"/>
  <c r="GX106"/>
  <c r="HA106" s="1"/>
  <c r="GX111"/>
  <c r="HA111" s="1"/>
  <c r="GX119"/>
  <c r="HA119" s="1"/>
  <c r="GX144"/>
  <c r="HA144" s="1"/>
  <c r="GX181"/>
  <c r="GX182"/>
  <c r="GX236"/>
  <c r="HA37"/>
  <c r="GX53"/>
  <c r="HA53" s="1"/>
  <c r="GX223"/>
  <c r="HA15"/>
  <c r="HA24"/>
  <c r="HA28"/>
  <c r="HA32"/>
  <c r="HA33"/>
  <c r="GX44"/>
  <c r="HA44" s="1"/>
  <c r="GX62"/>
  <c r="HA62" s="1"/>
  <c r="HC62" s="1"/>
  <c r="GX76"/>
  <c r="GX86"/>
  <c r="HA86" s="1"/>
  <c r="GX95"/>
  <c r="HA95" s="1"/>
  <c r="GX115"/>
  <c r="HA115" s="1"/>
  <c r="GX139"/>
  <c r="HA139" s="1"/>
  <c r="GX140"/>
  <c r="HA140" s="1"/>
  <c r="GX159"/>
  <c r="GX160"/>
  <c r="GX163"/>
  <c r="GX168"/>
  <c r="GX169"/>
  <c r="GX241"/>
  <c r="GN43"/>
  <c r="GQ43" s="1"/>
  <c r="GN51"/>
  <c r="GN55"/>
  <c r="GN60"/>
  <c r="GN104"/>
  <c r="GQ104" s="1"/>
  <c r="GN113"/>
  <c r="GN114"/>
  <c r="GQ114" s="1"/>
  <c r="GS114" s="1"/>
  <c r="GN142"/>
  <c r="GN171"/>
  <c r="GN172"/>
  <c r="GN177"/>
  <c r="GQ17"/>
  <c r="GN56"/>
  <c r="GQ56" s="1"/>
  <c r="GS56" s="1"/>
  <c r="GN80"/>
  <c r="GN81"/>
  <c r="GQ81" s="1"/>
  <c r="GN84"/>
  <c r="GN109"/>
  <c r="GN119"/>
  <c r="GQ119" s="1"/>
  <c r="GS119" s="1"/>
  <c r="GN230"/>
  <c r="GD46"/>
  <c r="GG46" s="1"/>
  <c r="GD84"/>
  <c r="GD109"/>
  <c r="GG20"/>
  <c r="GG29"/>
  <c r="GG35"/>
  <c r="GD42"/>
  <c r="GD54"/>
  <c r="GG54" s="1"/>
  <c r="GD87"/>
  <c r="GG87" s="1"/>
  <c r="GD103"/>
  <c r="GD112"/>
  <c r="GG112" s="1"/>
  <c r="GD113"/>
  <c r="GD142"/>
  <c r="GD221"/>
  <c r="GD133"/>
  <c r="GG133" s="1"/>
  <c r="GD45"/>
  <c r="GD51"/>
  <c r="GD74"/>
  <c r="GD75"/>
  <c r="GG75" s="1"/>
  <c r="GD78"/>
  <c r="GG78" s="1"/>
  <c r="GD104"/>
  <c r="GG104" s="1"/>
  <c r="GI104" s="1"/>
  <c r="GD138"/>
  <c r="GD171"/>
  <c r="GD226"/>
  <c r="GD230"/>
  <c r="FW29"/>
  <c r="FT45"/>
  <c r="FT87"/>
  <c r="FW87" s="1"/>
  <c r="FT107"/>
  <c r="FW107" s="1"/>
  <c r="FY107" s="1"/>
  <c r="FT174"/>
  <c r="FT53"/>
  <c r="FT54"/>
  <c r="FW54" s="1"/>
  <c r="FT57"/>
  <c r="FW57" s="1"/>
  <c r="FT91"/>
  <c r="FW91" s="1"/>
  <c r="FT111"/>
  <c r="FT144"/>
  <c r="FW144" s="1"/>
  <c r="FT153"/>
  <c r="FW153" s="1"/>
  <c r="FT164"/>
  <c r="FT237"/>
  <c r="FT241"/>
  <c r="FW34"/>
  <c r="FW28"/>
  <c r="FT44"/>
  <c r="FW44" s="1"/>
  <c r="FT58"/>
  <c r="FW58" s="1"/>
  <c r="FY58" s="1"/>
  <c r="FT63"/>
  <c r="FW63" s="1"/>
  <c r="FY63" s="1"/>
  <c r="FT74"/>
  <c r="FT82"/>
  <c r="FT83"/>
  <c r="FW83" s="1"/>
  <c r="FT103"/>
  <c r="FT106"/>
  <c r="FW106" s="1"/>
  <c r="FT121"/>
  <c r="FW121" s="1"/>
  <c r="FY121" s="1"/>
  <c r="FT135"/>
  <c r="FW135" s="1"/>
  <c r="FT228"/>
  <c r="FT232"/>
  <c r="FM19"/>
  <c r="FJ48"/>
  <c r="FM48" s="1"/>
  <c r="FJ53"/>
  <c r="FM53" s="1"/>
  <c r="FJ66"/>
  <c r="FM66" s="1"/>
  <c r="FJ73"/>
  <c r="FM73" s="1"/>
  <c r="FJ140"/>
  <c r="FM140" s="1"/>
  <c r="FJ160"/>
  <c r="FM18"/>
  <c r="FM32"/>
  <c r="FJ43"/>
  <c r="FM43" s="1"/>
  <c r="FJ44"/>
  <c r="FJ47"/>
  <c r="FM47" s="1"/>
  <c r="FJ57"/>
  <c r="FM57" s="1"/>
  <c r="FJ62"/>
  <c r="FM62" s="1"/>
  <c r="FO62" s="1"/>
  <c r="FJ65"/>
  <c r="FM65" s="1"/>
  <c r="FO65" s="1"/>
  <c r="FJ95"/>
  <c r="FM95" s="1"/>
  <c r="FJ105"/>
  <c r="FM105" s="1"/>
  <c r="FO105" s="1"/>
  <c r="FJ119"/>
  <c r="FM119" s="1"/>
  <c r="FJ123"/>
  <c r="FM123" s="1"/>
  <c r="FJ135"/>
  <c r="FM135" s="1"/>
  <c r="FJ182"/>
  <c r="FJ219"/>
  <c r="FJ227"/>
  <c r="FJ102"/>
  <c r="FM102" s="1"/>
  <c r="FJ111"/>
  <c r="FM111" s="1"/>
  <c r="FJ124"/>
  <c r="FM124" s="1"/>
  <c r="FM14"/>
  <c r="FM23"/>
  <c r="FM37"/>
  <c r="FJ52"/>
  <c r="FM52" s="1"/>
  <c r="FJ77"/>
  <c r="FM77" s="1"/>
  <c r="FJ85"/>
  <c r="FM85" s="1"/>
  <c r="FJ110"/>
  <c r="FM110" s="1"/>
  <c r="FJ120"/>
  <c r="FM120" s="1"/>
  <c r="FJ131"/>
  <c r="FM131" s="1"/>
  <c r="FJ164"/>
  <c r="FJ176"/>
  <c r="FJ178"/>
  <c r="FJ221"/>
  <c r="FJ223"/>
  <c r="FJ235"/>
  <c r="EZ56"/>
  <c r="EZ65"/>
  <c r="EZ110"/>
  <c r="FC110" s="1"/>
  <c r="FE110" s="1"/>
  <c r="EZ152"/>
  <c r="FC17"/>
  <c r="EZ46"/>
  <c r="FC46" s="1"/>
  <c r="EZ64"/>
  <c r="EZ81"/>
  <c r="FC81" s="1"/>
  <c r="EZ84"/>
  <c r="EZ85"/>
  <c r="EZ113"/>
  <c r="EZ226"/>
  <c r="EZ230"/>
  <c r="FC23"/>
  <c r="FC32"/>
  <c r="EZ42"/>
  <c r="EZ74"/>
  <c r="EZ109"/>
  <c r="EZ116"/>
  <c r="FC116" s="1"/>
  <c r="FE116" s="1"/>
  <c r="EZ123"/>
  <c r="EZ147"/>
  <c r="EZ158"/>
  <c r="EZ162"/>
  <c r="EZ171"/>
  <c r="EZ177"/>
  <c r="EZ221"/>
  <c r="EP51"/>
  <c r="EP84"/>
  <c r="EP89"/>
  <c r="EP93"/>
  <c r="EP118"/>
  <c r="EP176"/>
  <c r="EP221"/>
  <c r="EP226"/>
  <c r="EP58"/>
  <c r="ES58" s="1"/>
  <c r="EU58" s="1"/>
  <c r="EP60"/>
  <c r="EP112"/>
  <c r="ES112" s="1"/>
  <c r="EP116"/>
  <c r="ES116" s="1"/>
  <c r="EP129"/>
  <c r="EP167"/>
  <c r="EP171"/>
  <c r="EP230"/>
  <c r="EP235"/>
  <c r="EP239"/>
  <c r="EP151"/>
  <c r="EP180"/>
  <c r="ES17"/>
  <c r="ES20"/>
  <c r="ES25"/>
  <c r="EP71"/>
  <c r="EP78"/>
  <c r="ES78" s="1"/>
  <c r="EP80"/>
  <c r="EP122"/>
  <c r="EP147"/>
  <c r="EI25"/>
  <c r="EI19"/>
  <c r="EI28"/>
  <c r="EF63"/>
  <c r="EI63" s="1"/>
  <c r="EK63" s="1"/>
  <c r="EF86"/>
  <c r="EI86" s="1"/>
  <c r="EF102"/>
  <c r="EI102" s="1"/>
  <c r="EF107"/>
  <c r="EI107" s="1"/>
  <c r="EK107" s="1"/>
  <c r="EF111"/>
  <c r="EF132"/>
  <c r="EF136"/>
  <c r="EI136" s="1"/>
  <c r="EF169"/>
  <c r="EI29"/>
  <c r="EF145"/>
  <c r="EI145" s="1"/>
  <c r="EI34"/>
  <c r="EF44"/>
  <c r="EI44" s="1"/>
  <c r="EF57"/>
  <c r="EI57" s="1"/>
  <c r="EF58"/>
  <c r="EI58" s="1"/>
  <c r="EK58" s="1"/>
  <c r="EF73"/>
  <c r="EI73" s="1"/>
  <c r="EF87"/>
  <c r="EI87" s="1"/>
  <c r="EF140"/>
  <c r="EF219"/>
  <c r="EF228"/>
  <c r="DV164"/>
  <c r="DV232"/>
  <c r="DV241"/>
  <c r="DV43"/>
  <c r="DY43" s="1"/>
  <c r="DV47"/>
  <c r="DY47" s="1"/>
  <c r="DV81"/>
  <c r="DY81" s="1"/>
  <c r="DV95"/>
  <c r="DY95" s="1"/>
  <c r="DV101"/>
  <c r="DY101" s="1"/>
  <c r="DV159"/>
  <c r="DV168"/>
  <c r="DV227"/>
  <c r="DV231"/>
  <c r="DV240"/>
  <c r="DV169"/>
  <c r="DV173"/>
  <c r="DV228"/>
  <c r="DY18"/>
  <c r="DY27"/>
  <c r="DY32"/>
  <c r="DV73"/>
  <c r="DV76"/>
  <c r="DY76" s="1"/>
  <c r="DV82"/>
  <c r="DV115"/>
  <c r="DY115" s="1"/>
  <c r="DV123"/>
  <c r="DY123" s="1"/>
  <c r="DV134"/>
  <c r="DY134" s="1"/>
  <c r="DV144"/>
  <c r="DY144" s="1"/>
  <c r="DL47"/>
  <c r="DO47" s="1"/>
  <c r="DL90"/>
  <c r="DO90" s="1"/>
  <c r="DL218"/>
  <c r="DO14"/>
  <c r="DO22"/>
  <c r="DO23"/>
  <c r="DO31"/>
  <c r="DL51"/>
  <c r="DO51" s="1"/>
  <c r="DL60"/>
  <c r="DO60" s="1"/>
  <c r="DL76"/>
  <c r="DO76" s="1"/>
  <c r="DL81"/>
  <c r="DO81" s="1"/>
  <c r="DL101"/>
  <c r="DO101" s="1"/>
  <c r="DL118"/>
  <c r="DO118" s="1"/>
  <c r="DQ118" s="1"/>
  <c r="DL123"/>
  <c r="DO123" s="1"/>
  <c r="DQ123" s="1"/>
  <c r="DL147"/>
  <c r="DO147" s="1"/>
  <c r="DL148"/>
  <c r="DO148" s="1"/>
  <c r="DL56"/>
  <c r="DO56" s="1"/>
  <c r="DL65"/>
  <c r="DO65" s="1"/>
  <c r="DL85"/>
  <c r="DO85" s="1"/>
  <c r="DO18"/>
  <c r="DO27"/>
  <c r="DO36"/>
  <c r="DL55"/>
  <c r="DL64"/>
  <c r="DO64" s="1"/>
  <c r="DL104"/>
  <c r="DO104" s="1"/>
  <c r="DL109"/>
  <c r="DO109" s="1"/>
  <c r="DQ109" s="1"/>
  <c r="DL122"/>
  <c r="DO122" s="1"/>
  <c r="DQ122" s="1"/>
  <c r="DL172"/>
  <c r="DL180"/>
  <c r="DL239"/>
  <c r="DB93"/>
  <c r="DB147"/>
  <c r="DB171"/>
  <c r="DB226"/>
  <c r="DB235"/>
  <c r="DB239"/>
  <c r="DE17"/>
  <c r="DB49"/>
  <c r="DE49" s="1"/>
  <c r="DB80"/>
  <c r="DB138"/>
  <c r="DB162"/>
  <c r="DB165"/>
  <c r="DB42"/>
  <c r="DB118"/>
  <c r="DB151"/>
  <c r="DB167"/>
  <c r="DB180"/>
  <c r="DB221"/>
  <c r="DE16"/>
  <c r="DB51"/>
  <c r="DB63"/>
  <c r="DE63" s="1"/>
  <c r="DG63" s="1"/>
  <c r="DB64"/>
  <c r="DB84"/>
  <c r="DB89"/>
  <c r="DB103"/>
  <c r="DE103" s="1"/>
  <c r="DB113"/>
  <c r="DB122"/>
  <c r="DB142"/>
  <c r="DB176"/>
  <c r="CR45"/>
  <c r="CR63"/>
  <c r="CU63" s="1"/>
  <c r="CW63" s="1"/>
  <c r="CR87"/>
  <c r="CU87" s="1"/>
  <c r="CU25"/>
  <c r="CU33"/>
  <c r="CR57"/>
  <c r="CU57" s="1"/>
  <c r="CW57" s="1"/>
  <c r="CR66"/>
  <c r="CU66" s="1"/>
  <c r="CW66" s="1"/>
  <c r="CR92"/>
  <c r="CU92" s="1"/>
  <c r="CR103"/>
  <c r="CR106"/>
  <c r="CU106" s="1"/>
  <c r="CR107"/>
  <c r="CU107" s="1"/>
  <c r="CW107" s="1"/>
  <c r="CR223"/>
  <c r="CR10"/>
  <c r="CS17" s="1"/>
  <c r="CT17" s="1"/>
  <c r="CU29"/>
  <c r="CR58"/>
  <c r="CU58" s="1"/>
  <c r="CW58" s="1"/>
  <c r="CR95"/>
  <c r="CU95" s="1"/>
  <c r="CR116"/>
  <c r="CU116" s="1"/>
  <c r="CW116" s="1"/>
  <c r="CR121"/>
  <c r="CU121" s="1"/>
  <c r="CW121" s="1"/>
  <c r="CR169"/>
  <c r="CR237"/>
  <c r="CH73"/>
  <c r="CK73" s="1"/>
  <c r="CH178"/>
  <c r="CH182"/>
  <c r="CK14"/>
  <c r="CK24"/>
  <c r="CK32"/>
  <c r="CK33"/>
  <c r="CK37"/>
  <c r="CH44"/>
  <c r="CK44" s="1"/>
  <c r="CH72"/>
  <c r="CK72" s="1"/>
  <c r="CH77"/>
  <c r="CK77" s="1"/>
  <c r="CH105"/>
  <c r="CH115"/>
  <c r="CK115" s="1"/>
  <c r="CH120"/>
  <c r="CK120" s="1"/>
  <c r="CH131"/>
  <c r="CK131" s="1"/>
  <c r="CH135"/>
  <c r="CK135" s="1"/>
  <c r="CH143"/>
  <c r="CH153"/>
  <c r="CK153" s="1"/>
  <c r="CH163"/>
  <c r="CH164"/>
  <c r="CH169"/>
  <c r="CH86"/>
  <c r="CK86" s="1"/>
  <c r="CH102"/>
  <c r="CK102" s="1"/>
  <c r="CH124"/>
  <c r="CK124" s="1"/>
  <c r="CK15"/>
  <c r="CK28"/>
  <c r="CH48"/>
  <c r="CK48" s="1"/>
  <c r="CH53"/>
  <c r="CK53" s="1"/>
  <c r="CH57"/>
  <c r="CK57" s="1"/>
  <c r="CH62"/>
  <c r="CK62" s="1"/>
  <c r="CM62" s="1"/>
  <c r="CH82"/>
  <c r="CK82" s="1"/>
  <c r="CH95"/>
  <c r="CK95" s="1"/>
  <c r="CH111"/>
  <c r="CK111" s="1"/>
  <c r="CH130"/>
  <c r="CK130" s="1"/>
  <c r="CH140"/>
  <c r="CK140" s="1"/>
  <c r="CH219"/>
  <c r="CH228"/>
  <c r="CH237"/>
  <c r="CH240"/>
  <c r="CH241"/>
  <c r="CA32"/>
  <c r="BX43"/>
  <c r="CA43" s="1"/>
  <c r="BX114"/>
  <c r="BX52"/>
  <c r="CA52" s="1"/>
  <c r="BX55"/>
  <c r="CA55" s="1"/>
  <c r="BX89"/>
  <c r="BX130"/>
  <c r="CA130" s="1"/>
  <c r="BX142"/>
  <c r="CA142" s="1"/>
  <c r="BX171"/>
  <c r="BX221"/>
  <c r="BX239"/>
  <c r="BX110"/>
  <c r="CA110" s="1"/>
  <c r="CC110" s="1"/>
  <c r="BX123"/>
  <c r="CA14"/>
  <c r="BX47"/>
  <c r="BX60"/>
  <c r="BX61"/>
  <c r="CA61" s="1"/>
  <c r="BX75"/>
  <c r="CA75" s="1"/>
  <c r="BX76"/>
  <c r="BX80"/>
  <c r="BX84"/>
  <c r="CA84" s="1"/>
  <c r="BX104"/>
  <c r="CA104" s="1"/>
  <c r="BX113"/>
  <c r="CA113" s="1"/>
  <c r="CC113" s="1"/>
  <c r="BX138"/>
  <c r="BX151"/>
  <c r="BX167"/>
  <c r="BX235"/>
  <c r="BN46"/>
  <c r="BQ46" s="1"/>
  <c r="BN89"/>
  <c r="BN93"/>
  <c r="BQ93" s="1"/>
  <c r="BN133"/>
  <c r="BQ133" s="1"/>
  <c r="BN235"/>
  <c r="BN60"/>
  <c r="BN78"/>
  <c r="BQ78" s="1"/>
  <c r="BN87"/>
  <c r="BQ87" s="1"/>
  <c r="BN103"/>
  <c r="BN112"/>
  <c r="BQ112" s="1"/>
  <c r="BN118"/>
  <c r="BN122"/>
  <c r="BQ122" s="1"/>
  <c r="BN132"/>
  <c r="BN167"/>
  <c r="BN171"/>
  <c r="BN176"/>
  <c r="BN180"/>
  <c r="BN158"/>
  <c r="BN221"/>
  <c r="BN226"/>
  <c r="BN230"/>
  <c r="BQ20"/>
  <c r="BQ35"/>
  <c r="BN45"/>
  <c r="BN49"/>
  <c r="BQ49" s="1"/>
  <c r="BN51"/>
  <c r="BN75"/>
  <c r="BQ75" s="1"/>
  <c r="BN109"/>
  <c r="BN113"/>
  <c r="BN129"/>
  <c r="BN147"/>
  <c r="BN151"/>
  <c r="BQ151" s="1"/>
  <c r="BN162"/>
  <c r="BG25"/>
  <c r="BD112"/>
  <c r="BG112" s="1"/>
  <c r="BI112" s="1"/>
  <c r="BD116"/>
  <c r="BG116" s="1"/>
  <c r="BI116" s="1"/>
  <c r="BG15"/>
  <c r="BD45"/>
  <c r="BG45" s="1"/>
  <c r="BD83"/>
  <c r="BG83" s="1"/>
  <c r="BD91"/>
  <c r="BG91" s="1"/>
  <c r="BD121"/>
  <c r="BG121" s="1"/>
  <c r="BI121" s="1"/>
  <c r="BD74"/>
  <c r="BG74" s="1"/>
  <c r="BG16"/>
  <c r="BG33"/>
  <c r="BG34"/>
  <c r="BD53"/>
  <c r="BG53" s="1"/>
  <c r="BD58"/>
  <c r="BG58" s="1"/>
  <c r="BI58" s="1"/>
  <c r="BD63"/>
  <c r="BG63" s="1"/>
  <c r="BI63" s="1"/>
  <c r="BD86"/>
  <c r="BG86" s="1"/>
  <c r="BD95"/>
  <c r="BG95" s="1"/>
  <c r="BD103"/>
  <c r="BG103" s="1"/>
  <c r="BD107"/>
  <c r="BG107" s="1"/>
  <c r="BI107" s="1"/>
  <c r="BD115"/>
  <c r="BG115" s="1"/>
  <c r="BI115" s="1"/>
  <c r="BD140"/>
  <c r="BG140" s="1"/>
  <c r="BD144"/>
  <c r="BG144" s="1"/>
  <c r="BD173"/>
  <c r="BD182"/>
  <c r="AT86"/>
  <c r="AW86" s="1"/>
  <c r="AT111"/>
  <c r="AT124"/>
  <c r="AW124" s="1"/>
  <c r="AT140"/>
  <c r="AT182"/>
  <c r="AT228"/>
  <c r="AT232"/>
  <c r="AW36"/>
  <c r="AW37"/>
  <c r="AT48"/>
  <c r="AW48" s="1"/>
  <c r="AT52"/>
  <c r="AW52" s="1"/>
  <c r="AT72"/>
  <c r="AW72" s="1"/>
  <c r="AT73"/>
  <c r="AT95"/>
  <c r="AW95" s="1"/>
  <c r="AT115"/>
  <c r="AW115" s="1"/>
  <c r="AT120"/>
  <c r="AW120" s="1"/>
  <c r="AT144"/>
  <c r="AW144" s="1"/>
  <c r="AT168"/>
  <c r="AT173"/>
  <c r="AT181"/>
  <c r="AT106"/>
  <c r="AW106" s="1"/>
  <c r="AT178"/>
  <c r="AT47"/>
  <c r="AT53"/>
  <c r="AT57"/>
  <c r="AW57" s="1"/>
  <c r="AT62"/>
  <c r="AW62" s="1"/>
  <c r="AY62" s="1"/>
  <c r="AT66"/>
  <c r="AW66" s="1"/>
  <c r="AT101"/>
  <c r="AW101" s="1"/>
  <c r="AT159"/>
  <c r="AT169"/>
  <c r="AT227"/>
  <c r="AT237"/>
  <c r="AJ94"/>
  <c r="AM94" s="1"/>
  <c r="AJ114"/>
  <c r="AJ177"/>
  <c r="AM32"/>
  <c r="AJ42"/>
  <c r="AJ43"/>
  <c r="AM43" s="1"/>
  <c r="AJ46"/>
  <c r="AM46" s="1"/>
  <c r="AJ65"/>
  <c r="AM65" s="1"/>
  <c r="AO65" s="1"/>
  <c r="AJ90"/>
  <c r="AM90" s="1"/>
  <c r="AJ123"/>
  <c r="AM123" s="1"/>
  <c r="AO123" s="1"/>
  <c r="AJ147"/>
  <c r="AJ162"/>
  <c r="AJ172"/>
  <c r="AJ239"/>
  <c r="AJ61"/>
  <c r="AM61" s="1"/>
  <c r="AO61" s="1"/>
  <c r="AJ55"/>
  <c r="AJ56"/>
  <c r="AJ64"/>
  <c r="AJ76"/>
  <c r="AM76" s="1"/>
  <c r="AJ84"/>
  <c r="AJ89"/>
  <c r="AJ105"/>
  <c r="AM105" s="1"/>
  <c r="AJ109"/>
  <c r="AJ122"/>
  <c r="AJ133"/>
  <c r="AM133" s="1"/>
  <c r="AJ142"/>
  <c r="AJ151"/>
  <c r="AJ158"/>
  <c r="AJ171"/>
  <c r="AJ176"/>
  <c r="AJ180"/>
  <c r="AJ221"/>
  <c r="AJ226"/>
  <c r="Z113"/>
  <c r="Z167"/>
  <c r="Z171"/>
  <c r="Z46"/>
  <c r="AC46" s="1"/>
  <c r="Z51"/>
  <c r="Z78"/>
  <c r="AC78" s="1"/>
  <c r="Z92"/>
  <c r="AC92" s="1"/>
  <c r="Z104"/>
  <c r="AC104" s="1"/>
  <c r="Z109"/>
  <c r="Z142"/>
  <c r="Z230"/>
  <c r="Z129"/>
  <c r="AC17"/>
  <c r="AC34"/>
  <c r="Z80"/>
  <c r="Z84"/>
  <c r="Z138"/>
  <c r="Z160"/>
  <c r="Z223"/>
  <c r="Z226"/>
  <c r="Z228"/>
  <c r="P58"/>
  <c r="S58" s="1"/>
  <c r="U58" s="1"/>
  <c r="P112"/>
  <c r="S112" s="1"/>
  <c r="U112" s="1"/>
  <c r="P116"/>
  <c r="S116" s="1"/>
  <c r="U116" s="1"/>
  <c r="S25"/>
  <c r="S28"/>
  <c r="P103"/>
  <c r="P232"/>
  <c r="P54"/>
  <c r="S54" s="1"/>
  <c r="S34"/>
  <c r="P63"/>
  <c r="S63" s="1"/>
  <c r="U63" s="1"/>
  <c r="P92"/>
  <c r="S92" s="1"/>
  <c r="P107"/>
  <c r="S107" s="1"/>
  <c r="U107" s="1"/>
  <c r="P140"/>
  <c r="S140" s="1"/>
  <c r="P144"/>
  <c r="S144" s="1"/>
  <c r="P169"/>
  <c r="F193"/>
  <c r="F199"/>
  <c r="F203"/>
  <c r="I203" s="1"/>
  <c r="F207"/>
  <c r="I207" s="1"/>
  <c r="F208"/>
  <c r="I208" s="1"/>
  <c r="F212"/>
  <c r="I212" s="1"/>
  <c r="Z191"/>
  <c r="Z220"/>
  <c r="Z200"/>
  <c r="AC200" s="1"/>
  <c r="Z229"/>
  <c r="AJ121"/>
  <c r="AM121" s="1"/>
  <c r="AO121" s="1"/>
  <c r="AJ238"/>
  <c r="AT191"/>
  <c r="AT220"/>
  <c r="BN200"/>
  <c r="BQ200" s="1"/>
  <c r="BS200" s="1"/>
  <c r="BT200" s="1"/>
  <c r="BN229"/>
  <c r="BX136"/>
  <c r="CA136" s="1"/>
  <c r="BX224"/>
  <c r="CH191"/>
  <c r="CH220"/>
  <c r="DB145"/>
  <c r="DE145" s="1"/>
  <c r="DB233"/>
  <c r="DB200"/>
  <c r="DE200" s="1"/>
  <c r="DG200" s="1"/>
  <c r="DH200" s="1"/>
  <c r="DB229"/>
  <c r="DL136"/>
  <c r="DO136" s="1"/>
  <c r="DL224"/>
  <c r="DV191"/>
  <c r="DV220"/>
  <c r="DV141"/>
  <c r="DY141" s="1"/>
  <c r="DV229"/>
  <c r="EP191"/>
  <c r="EP220"/>
  <c r="EZ78"/>
  <c r="FC78" s="1"/>
  <c r="EZ224"/>
  <c r="GD191"/>
  <c r="GD220"/>
  <c r="GD200"/>
  <c r="GG200" s="1"/>
  <c r="GI200" s="1"/>
  <c r="GJ200" s="1"/>
  <c r="GD229"/>
  <c r="GN125"/>
  <c r="GQ125" s="1"/>
  <c r="GS125" s="1"/>
  <c r="GN242"/>
  <c r="GX191"/>
  <c r="GX220"/>
  <c r="GX145"/>
  <c r="HA145" s="1"/>
  <c r="GX233"/>
  <c r="HR200"/>
  <c r="HU200" s="1"/>
  <c r="HR229"/>
  <c r="HR96"/>
  <c r="HU96" s="1"/>
  <c r="HW96" s="1"/>
  <c r="HR183"/>
  <c r="IL191"/>
  <c r="IL220"/>
  <c r="IL200"/>
  <c r="IO200" s="1"/>
  <c r="IL229"/>
  <c r="JP136"/>
  <c r="JS136" s="1"/>
  <c r="JP224"/>
  <c r="JZ191"/>
  <c r="KC191" s="1"/>
  <c r="JZ220"/>
  <c r="JZ200"/>
  <c r="KC200" s="1"/>
  <c r="JZ229"/>
  <c r="KT191"/>
  <c r="KW191" s="1"/>
  <c r="KY191" s="1"/>
  <c r="KZ191" s="1"/>
  <c r="KT220"/>
  <c r="KT200"/>
  <c r="KW200" s="1"/>
  <c r="KY200" s="1"/>
  <c r="KZ200" s="1"/>
  <c r="KT229"/>
  <c r="AT132"/>
  <c r="Z136"/>
  <c r="AC136" s="1"/>
  <c r="EZ145"/>
  <c r="FC145" s="1"/>
  <c r="AT150"/>
  <c r="AW150" s="1"/>
  <c r="FT150"/>
  <c r="FW150" s="1"/>
  <c r="AT154"/>
  <c r="AW154" s="1"/>
  <c r="AY154" s="1"/>
  <c r="DV154"/>
  <c r="DY154" s="1"/>
  <c r="EA154" s="1"/>
  <c r="BN161"/>
  <c r="FJ161"/>
  <c r="JF161"/>
  <c r="EP165"/>
  <c r="DB170"/>
  <c r="GD170"/>
  <c r="JZ170"/>
  <c r="BN179"/>
  <c r="BN183"/>
  <c r="T205"/>
  <c r="T193"/>
  <c r="T189"/>
  <c r="T199"/>
  <c r="T190"/>
  <c r="T198"/>
  <c r="T195"/>
  <c r="T191"/>
  <c r="BH201"/>
  <c r="BH198"/>
  <c r="BH195"/>
  <c r="BH191"/>
  <c r="BH197"/>
  <c r="BH194"/>
  <c r="BH192"/>
  <c r="BH188"/>
  <c r="BH205"/>
  <c r="BH189"/>
  <c r="FJ220"/>
  <c r="IB224"/>
  <c r="T188"/>
  <c r="BH190"/>
  <c r="T197"/>
  <c r="BN121"/>
  <c r="BQ121" s="1"/>
  <c r="BN125"/>
  <c r="BQ125" s="1"/>
  <c r="DL125"/>
  <c r="DO125" s="1"/>
  <c r="DQ125" s="1"/>
  <c r="DB132"/>
  <c r="DE132" s="1"/>
  <c r="EP132"/>
  <c r="BD136"/>
  <c r="BG136" s="1"/>
  <c r="HH136"/>
  <c r="HK136" s="1"/>
  <c r="Z141"/>
  <c r="AC141" s="1"/>
  <c r="EZ141"/>
  <c r="FC141" s="1"/>
  <c r="JF141"/>
  <c r="JI141" s="1"/>
  <c r="AT145"/>
  <c r="AW145" s="1"/>
  <c r="GD145"/>
  <c r="GG145" s="1"/>
  <c r="JZ145"/>
  <c r="KC145" s="1"/>
  <c r="HH150"/>
  <c r="HK150" s="1"/>
  <c r="KT150"/>
  <c r="KW150" s="1"/>
  <c r="FT154"/>
  <c r="FW154" s="1"/>
  <c r="CH161"/>
  <c r="GD161"/>
  <c r="JZ161"/>
  <c r="GD165"/>
  <c r="DV170"/>
  <c r="GX170"/>
  <c r="KT170"/>
  <c r="IB174"/>
  <c r="CH179"/>
  <c r="DB183"/>
  <c r="DF202"/>
  <c r="DF189"/>
  <c r="DF213"/>
  <c r="DF209"/>
  <c r="DF203"/>
  <c r="DF190"/>
  <c r="DF200"/>
  <c r="DF193"/>
  <c r="DF191"/>
  <c r="DG191" s="1"/>
  <c r="DH191" s="1"/>
  <c r="ET201"/>
  <c r="ET213"/>
  <c r="ET209"/>
  <c r="ET191"/>
  <c r="ET205"/>
  <c r="ET204"/>
  <c r="ET200"/>
  <c r="ET192"/>
  <c r="ET188"/>
  <c r="ET211"/>
  <c r="ET207"/>
  <c r="ET189"/>
  <c r="GH201"/>
  <c r="GH200"/>
  <c r="GH189"/>
  <c r="GH211"/>
  <c r="GH207"/>
  <c r="GH203"/>
  <c r="GH190"/>
  <c r="GH202"/>
  <c r="GH191"/>
  <c r="HV211"/>
  <c r="HV207"/>
  <c r="HV191"/>
  <c r="HV205"/>
  <c r="HV204"/>
  <c r="HV202"/>
  <c r="HV199"/>
  <c r="HV188"/>
  <c r="HV213"/>
  <c r="HV209"/>
  <c r="HV189"/>
  <c r="JJ190"/>
  <c r="JJ213"/>
  <c r="JJ209"/>
  <c r="JJ203"/>
  <c r="JJ191"/>
  <c r="JJ205"/>
  <c r="JJ200"/>
  <c r="JJ188"/>
  <c r="JF220"/>
  <c r="CH229"/>
  <c r="BN233"/>
  <c r="EZ242"/>
  <c r="DF188"/>
  <c r="ET190"/>
  <c r="GH192"/>
  <c r="HV200"/>
  <c r="ET203"/>
  <c r="JJ204"/>
  <c r="DF205"/>
  <c r="GH209"/>
  <c r="Z132"/>
  <c r="CH150"/>
  <c r="CK150" s="1"/>
  <c r="CH154"/>
  <c r="CK154" s="1"/>
  <c r="HH154"/>
  <c r="HK154" s="1"/>
  <c r="JZ154"/>
  <c r="KC154" s="1"/>
  <c r="KE154" s="1"/>
  <c r="DV161"/>
  <c r="HR161"/>
  <c r="KT161"/>
  <c r="BN165"/>
  <c r="JF165"/>
  <c r="Z170"/>
  <c r="EP170"/>
  <c r="IL170"/>
  <c r="Z179"/>
  <c r="FJ229"/>
  <c r="IB242"/>
  <c r="GH188"/>
  <c r="HV190"/>
  <c r="DF201"/>
  <c r="HV203"/>
  <c r="GH205"/>
  <c r="DF207"/>
  <c r="GH213"/>
  <c r="KE190"/>
  <c r="KF190" s="1"/>
  <c r="AN188"/>
  <c r="DZ188"/>
  <c r="HB188"/>
  <c r="KD189"/>
  <c r="CB190"/>
  <c r="FN190"/>
  <c r="FO190" s="1"/>
  <c r="FP190" s="1"/>
  <c r="IF190"/>
  <c r="IP191"/>
  <c r="AN192"/>
  <c r="DZ192"/>
  <c r="EA192" s="1"/>
  <c r="EB192" s="1"/>
  <c r="IF192"/>
  <c r="AN194"/>
  <c r="IF195"/>
  <c r="AN197"/>
  <c r="IF198"/>
  <c r="CB199"/>
  <c r="KD202"/>
  <c r="FN203"/>
  <c r="IP203"/>
  <c r="DZ204"/>
  <c r="HB204"/>
  <c r="KD204"/>
  <c r="FN205"/>
  <c r="HB206"/>
  <c r="DZ208"/>
  <c r="KD208"/>
  <c r="HB210"/>
  <c r="DZ212"/>
  <c r="KD212"/>
  <c r="KD188"/>
  <c r="CB189"/>
  <c r="FN189"/>
  <c r="IF189"/>
  <c r="IP190"/>
  <c r="IQ190" s="1"/>
  <c r="IR190" s="1"/>
  <c r="AN191"/>
  <c r="DZ191"/>
  <c r="HB191"/>
  <c r="DV193"/>
  <c r="DY193" s="1"/>
  <c r="AN195"/>
  <c r="AN198"/>
  <c r="AN205"/>
  <c r="IP205"/>
  <c r="IP206"/>
  <c r="FN208"/>
  <c r="IP210"/>
  <c r="FN212"/>
  <c r="EU192"/>
  <c r="EV192" s="1"/>
  <c r="FO192"/>
  <c r="FP192" s="1"/>
  <c r="GI192"/>
  <c r="GJ192" s="1"/>
  <c r="IG192"/>
  <c r="IH192" s="1"/>
  <c r="KE192"/>
  <c r="KF192" s="1"/>
  <c r="CB188"/>
  <c r="FN188"/>
  <c r="IF188"/>
  <c r="IP189"/>
  <c r="AN190"/>
  <c r="DZ190"/>
  <c r="HB190"/>
  <c r="KD191"/>
  <c r="CB192"/>
  <c r="FN192"/>
  <c r="CB194"/>
  <c r="CB197"/>
  <c r="KD199"/>
  <c r="IP202"/>
  <c r="DZ203"/>
  <c r="HB203"/>
  <c r="KD203"/>
  <c r="DZ205"/>
  <c r="HB205"/>
  <c r="DZ206"/>
  <c r="KD206"/>
  <c r="HB208"/>
  <c r="KD210"/>
  <c r="KM17"/>
  <c r="KM28"/>
  <c r="KJ42"/>
  <c r="KJ55"/>
  <c r="KJ64"/>
  <c r="KJ66"/>
  <c r="KM66" s="1"/>
  <c r="KJ71"/>
  <c r="KJ89"/>
  <c r="KJ91"/>
  <c r="KM91" s="1"/>
  <c r="KJ93"/>
  <c r="KJ95"/>
  <c r="KM95" s="1"/>
  <c r="KJ104"/>
  <c r="KM104" s="1"/>
  <c r="KJ113"/>
  <c r="KJ120"/>
  <c r="KM120" s="1"/>
  <c r="KO120" s="1"/>
  <c r="KJ122"/>
  <c r="KJ124"/>
  <c r="KM124" s="1"/>
  <c r="KO124" s="1"/>
  <c r="KJ131"/>
  <c r="KM131" s="1"/>
  <c r="KJ135"/>
  <c r="KM135" s="1"/>
  <c r="KJ142"/>
  <c r="KJ149"/>
  <c r="KM149" s="1"/>
  <c r="KJ153"/>
  <c r="KM153" s="1"/>
  <c r="KJ158"/>
  <c r="KJ162"/>
  <c r="KJ164"/>
  <c r="KJ171"/>
  <c r="KJ173"/>
  <c r="KJ178"/>
  <c r="KJ182"/>
  <c r="KJ221"/>
  <c r="KJ223"/>
  <c r="KJ228"/>
  <c r="KJ230"/>
  <c r="KJ232"/>
  <c r="KJ239"/>
  <c r="KJ241"/>
  <c r="JZ201"/>
  <c r="KC201" s="1"/>
  <c r="KC15"/>
  <c r="KC17"/>
  <c r="KC19"/>
  <c r="KC28"/>
  <c r="KC33"/>
  <c r="KC35"/>
  <c r="JZ48"/>
  <c r="KC48" s="1"/>
  <c r="JZ55"/>
  <c r="KC55" s="1"/>
  <c r="JZ62"/>
  <c r="KC62" s="1"/>
  <c r="KE62" s="1"/>
  <c r="JZ66"/>
  <c r="JZ82"/>
  <c r="KC82" s="1"/>
  <c r="JZ100"/>
  <c r="JZ102"/>
  <c r="KC102" s="1"/>
  <c r="JZ104"/>
  <c r="KC104" s="1"/>
  <c r="KE104" s="1"/>
  <c r="JZ111"/>
  <c r="KC111" s="1"/>
  <c r="JZ113"/>
  <c r="KC113" s="1"/>
  <c r="JZ118"/>
  <c r="JZ131"/>
  <c r="KC131" s="1"/>
  <c r="JZ133"/>
  <c r="KC133" s="1"/>
  <c r="JZ135"/>
  <c r="KC135" s="1"/>
  <c r="JZ140"/>
  <c r="KC140" s="1"/>
  <c r="JZ142"/>
  <c r="KC142" s="1"/>
  <c r="JZ147"/>
  <c r="JZ149"/>
  <c r="KC149" s="1"/>
  <c r="JZ151"/>
  <c r="KC151" s="1"/>
  <c r="JZ153"/>
  <c r="KC153" s="1"/>
  <c r="JZ160"/>
  <c r="JZ176"/>
  <c r="JZ178"/>
  <c r="JZ180"/>
  <c r="JZ182"/>
  <c r="JZ219"/>
  <c r="JZ223"/>
  <c r="JZ226"/>
  <c r="JZ230"/>
  <c r="JZ237"/>
  <c r="IY17"/>
  <c r="IY28"/>
  <c r="IV53"/>
  <c r="IY53" s="1"/>
  <c r="IV57"/>
  <c r="IY57" s="1"/>
  <c r="JA57" s="1"/>
  <c r="IV60"/>
  <c r="IV82"/>
  <c r="IY82" s="1"/>
  <c r="IV86"/>
  <c r="IY86" s="1"/>
  <c r="IV113"/>
  <c r="IV115"/>
  <c r="IY115" s="1"/>
  <c r="JA115" s="1"/>
  <c r="IV120"/>
  <c r="IY120" s="1"/>
  <c r="JA120" s="1"/>
  <c r="IV131"/>
  <c r="IY131" s="1"/>
  <c r="IV133"/>
  <c r="IY133" s="1"/>
  <c r="IV169"/>
  <c r="IV171"/>
  <c r="IV178"/>
  <c r="IV217"/>
  <c r="IV221"/>
  <c r="IV226"/>
  <c r="IV228"/>
  <c r="IV230"/>
  <c r="IV232"/>
  <c r="IV235"/>
  <c r="IE14"/>
  <c r="IE23"/>
  <c r="IE29"/>
  <c r="IE32"/>
  <c r="IE34"/>
  <c r="IE36"/>
  <c r="IB47"/>
  <c r="IB58"/>
  <c r="IE58" s="1"/>
  <c r="IB61"/>
  <c r="IE61" s="1"/>
  <c r="IB85"/>
  <c r="IB92"/>
  <c r="IE92" s="1"/>
  <c r="IB101"/>
  <c r="IB107"/>
  <c r="IE107" s="1"/>
  <c r="IG107" s="1"/>
  <c r="IB121"/>
  <c r="IE121" s="1"/>
  <c r="IG121" s="1"/>
  <c r="HU23"/>
  <c r="HU25"/>
  <c r="HU36"/>
  <c r="HR45"/>
  <c r="HR54"/>
  <c r="HU54" s="1"/>
  <c r="HR56"/>
  <c r="HR61"/>
  <c r="HU61" s="1"/>
  <c r="HR72"/>
  <c r="HU72" s="1"/>
  <c r="HR78"/>
  <c r="HU78" s="1"/>
  <c r="HR83"/>
  <c r="HU83" s="1"/>
  <c r="HR87"/>
  <c r="HU87" s="1"/>
  <c r="HR90"/>
  <c r="HU90" s="1"/>
  <c r="HR92"/>
  <c r="HU92" s="1"/>
  <c r="HR112"/>
  <c r="HU112" s="1"/>
  <c r="HR114"/>
  <c r="HR119"/>
  <c r="HU119" s="1"/>
  <c r="HR121"/>
  <c r="HU121" s="1"/>
  <c r="HR123"/>
  <c r="HU123" s="1"/>
  <c r="HR139"/>
  <c r="HU139" s="1"/>
  <c r="HR141"/>
  <c r="HU141" s="1"/>
  <c r="HR148"/>
  <c r="HU148" s="1"/>
  <c r="HR165"/>
  <c r="HR168"/>
  <c r="HR170"/>
  <c r="HR220"/>
  <c r="HR227"/>
  <c r="HH199"/>
  <c r="GX202"/>
  <c r="HA202" s="1"/>
  <c r="HA14"/>
  <c r="HA25"/>
  <c r="HA34"/>
  <c r="HA36"/>
  <c r="GX43"/>
  <c r="HA43" s="1"/>
  <c r="GX45"/>
  <c r="GX47"/>
  <c r="GX49"/>
  <c r="HA49" s="1"/>
  <c r="GX52"/>
  <c r="HA52" s="1"/>
  <c r="GX56"/>
  <c r="HA56" s="1"/>
  <c r="HC56" s="1"/>
  <c r="GX58"/>
  <c r="HA58" s="1"/>
  <c r="HC58" s="1"/>
  <c r="GX61"/>
  <c r="HA61" s="1"/>
  <c r="HC61" s="1"/>
  <c r="GX67"/>
  <c r="HA67" s="1"/>
  <c r="HC67" s="1"/>
  <c r="GX72"/>
  <c r="HA72" s="1"/>
  <c r="GX81"/>
  <c r="HA81" s="1"/>
  <c r="GX83"/>
  <c r="HA83" s="1"/>
  <c r="GX85"/>
  <c r="HA85" s="1"/>
  <c r="GX92"/>
  <c r="HA92" s="1"/>
  <c r="GX94"/>
  <c r="HA94" s="1"/>
  <c r="GX101"/>
  <c r="HA101" s="1"/>
  <c r="GX110"/>
  <c r="HA110" s="1"/>
  <c r="GX112"/>
  <c r="HA112" s="1"/>
  <c r="GX116"/>
  <c r="HA116" s="1"/>
  <c r="GX141"/>
  <c r="HA141" s="1"/>
  <c r="GX161"/>
  <c r="GX227"/>
  <c r="GX229"/>
  <c r="GQ14"/>
  <c r="GQ23"/>
  <c r="GQ25"/>
  <c r="GQ32"/>
  <c r="GQ36"/>
  <c r="GQ38"/>
  <c r="GS38" s="1"/>
  <c r="GN61"/>
  <c r="GQ61" s="1"/>
  <c r="GN65"/>
  <c r="GQ65" s="1"/>
  <c r="GS65" s="1"/>
  <c r="GN72"/>
  <c r="GQ72" s="1"/>
  <c r="GN76"/>
  <c r="GQ76" s="1"/>
  <c r="GN85"/>
  <c r="GQ85" s="1"/>
  <c r="GN90"/>
  <c r="GQ90" s="1"/>
  <c r="GN94"/>
  <c r="GQ94" s="1"/>
  <c r="GN96"/>
  <c r="GQ96" s="1"/>
  <c r="GS96" s="1"/>
  <c r="GN101"/>
  <c r="GQ101" s="1"/>
  <c r="GN105"/>
  <c r="GQ105" s="1"/>
  <c r="GN116"/>
  <c r="GQ116" s="1"/>
  <c r="GS116" s="1"/>
  <c r="GN121"/>
  <c r="GQ121" s="1"/>
  <c r="GS121" s="1"/>
  <c r="GN130"/>
  <c r="GQ130" s="1"/>
  <c r="GN224"/>
  <c r="FW15"/>
  <c r="FW33"/>
  <c r="FW37"/>
  <c r="FT55"/>
  <c r="FT66"/>
  <c r="FW66" s="1"/>
  <c r="FY66" s="1"/>
  <c r="FT75"/>
  <c r="FW75" s="1"/>
  <c r="FT86"/>
  <c r="FW86" s="1"/>
  <c r="FT89"/>
  <c r="FT93"/>
  <c r="FT95"/>
  <c r="FW95" s="1"/>
  <c r="FT118"/>
  <c r="FT140"/>
  <c r="FT147"/>
  <c r="FT149"/>
  <c r="FW149" s="1"/>
  <c r="FT167"/>
  <c r="FT173"/>
  <c r="FT180"/>
  <c r="FT221"/>
  <c r="FT230"/>
  <c r="FJ201"/>
  <c r="FC14"/>
  <c r="FC25"/>
  <c r="FC29"/>
  <c r="FC38"/>
  <c r="FE38" s="1"/>
  <c r="EZ47"/>
  <c r="EZ58"/>
  <c r="FC58" s="1"/>
  <c r="EZ61"/>
  <c r="FC61" s="1"/>
  <c r="EZ63"/>
  <c r="FC63" s="1"/>
  <c r="EZ67"/>
  <c r="FC67" s="1"/>
  <c r="EZ72"/>
  <c r="FC72" s="1"/>
  <c r="EZ76"/>
  <c r="EZ90"/>
  <c r="FC90" s="1"/>
  <c r="EZ101"/>
  <c r="FC101" s="1"/>
  <c r="EZ103"/>
  <c r="EZ105"/>
  <c r="EZ150"/>
  <c r="FC150" s="1"/>
  <c r="DY28"/>
  <c r="DY33"/>
  <c r="DV53"/>
  <c r="DV55"/>
  <c r="DV57"/>
  <c r="DY57" s="1"/>
  <c r="DV62"/>
  <c r="DY62" s="1"/>
  <c r="DV64"/>
  <c r="DV77"/>
  <c r="DY77" s="1"/>
  <c r="DV80"/>
  <c r="DV86"/>
  <c r="DY86" s="1"/>
  <c r="DV106"/>
  <c r="DY106" s="1"/>
  <c r="DV109"/>
  <c r="DV111"/>
  <c r="DV113"/>
  <c r="DV122"/>
  <c r="DV133"/>
  <c r="DY133" s="1"/>
  <c r="DV142"/>
  <c r="DV167"/>
  <c r="DV171"/>
  <c r="DV221"/>
  <c r="DV226"/>
  <c r="DL66"/>
  <c r="DL75"/>
  <c r="DO75" s="1"/>
  <c r="DL77"/>
  <c r="DO77" s="1"/>
  <c r="DL89"/>
  <c r="DO89" s="1"/>
  <c r="DL93"/>
  <c r="DO93" s="1"/>
  <c r="DL102"/>
  <c r="DO102" s="1"/>
  <c r="DL113"/>
  <c r="DL120"/>
  <c r="DO120" s="1"/>
  <c r="DQ120" s="1"/>
  <c r="DL135"/>
  <c r="DO135" s="1"/>
  <c r="DL140"/>
  <c r="DL142"/>
  <c r="DL153"/>
  <c r="DL160"/>
  <c r="DL164"/>
  <c r="DL176"/>
  <c r="DL182"/>
  <c r="DL217"/>
  <c r="DL221"/>
  <c r="DL223"/>
  <c r="DL235"/>
  <c r="DL241"/>
  <c r="DE14"/>
  <c r="DE23"/>
  <c r="DE27"/>
  <c r="DE29"/>
  <c r="DE32"/>
  <c r="DE34"/>
  <c r="DE38"/>
  <c r="DG38" s="1"/>
  <c r="DB45"/>
  <c r="DE45" s="1"/>
  <c r="DB47"/>
  <c r="DE47" s="1"/>
  <c r="DB52"/>
  <c r="DE52" s="1"/>
  <c r="DB54"/>
  <c r="DE54" s="1"/>
  <c r="DB61"/>
  <c r="DE61" s="1"/>
  <c r="DB72"/>
  <c r="DE72" s="1"/>
  <c r="DB76"/>
  <c r="DE76" s="1"/>
  <c r="DB78"/>
  <c r="DE78" s="1"/>
  <c r="DB81"/>
  <c r="DE81" s="1"/>
  <c r="DB83"/>
  <c r="DE83" s="1"/>
  <c r="DB85"/>
  <c r="DE85" s="1"/>
  <c r="DB94"/>
  <c r="DE94" s="1"/>
  <c r="DB101"/>
  <c r="DE101" s="1"/>
  <c r="DB105"/>
  <c r="DE105" s="1"/>
  <c r="DG105" s="1"/>
  <c r="DB110"/>
  <c r="DE110" s="1"/>
  <c r="DB112"/>
  <c r="DE112" s="1"/>
  <c r="DB116"/>
  <c r="DE116" s="1"/>
  <c r="DB121"/>
  <c r="DE121" s="1"/>
  <c r="DB150"/>
  <c r="DE150" s="1"/>
  <c r="DB161"/>
  <c r="DB220"/>
  <c r="CU28"/>
  <c r="CR44"/>
  <c r="CR46"/>
  <c r="CU46" s="1"/>
  <c r="CR48"/>
  <c r="CU48" s="1"/>
  <c r="CR53"/>
  <c r="CR60"/>
  <c r="CR64"/>
  <c r="CU64" s="1"/>
  <c r="CR73"/>
  <c r="CR75"/>
  <c r="CU75" s="1"/>
  <c r="CR82"/>
  <c r="CR86"/>
  <c r="CU86" s="1"/>
  <c r="CR91"/>
  <c r="CU91" s="1"/>
  <c r="CR100"/>
  <c r="CR111"/>
  <c r="CR115"/>
  <c r="CU115" s="1"/>
  <c r="CW115" s="1"/>
  <c r="CR118"/>
  <c r="CR124"/>
  <c r="CU124" s="1"/>
  <c r="CW124" s="1"/>
  <c r="CR131"/>
  <c r="CR133"/>
  <c r="CU133" s="1"/>
  <c r="CR135"/>
  <c r="CU135" s="1"/>
  <c r="CR138"/>
  <c r="CR142"/>
  <c r="CR144"/>
  <c r="CU144" s="1"/>
  <c r="CR149"/>
  <c r="CU149" s="1"/>
  <c r="CR151"/>
  <c r="CU151" s="1"/>
  <c r="CR153"/>
  <c r="CU153" s="1"/>
  <c r="CR160"/>
  <c r="CR162"/>
  <c r="CR167"/>
  <c r="CR171"/>
  <c r="CR173"/>
  <c r="CR176"/>
  <c r="CR178"/>
  <c r="CR180"/>
  <c r="CR182"/>
  <c r="CR217"/>
  <c r="CR219"/>
  <c r="CR226"/>
  <c r="CR232"/>
  <c r="CR235"/>
  <c r="CR239"/>
  <c r="CR241"/>
  <c r="CK23"/>
  <c r="CK34"/>
  <c r="CK36"/>
  <c r="CK38"/>
  <c r="CM38" s="1"/>
  <c r="CH45"/>
  <c r="CH47"/>
  <c r="CH52"/>
  <c r="CK52" s="1"/>
  <c r="CH54"/>
  <c r="CK54" s="1"/>
  <c r="CH61"/>
  <c r="CK61" s="1"/>
  <c r="CM61" s="1"/>
  <c r="CH63"/>
  <c r="CK63" s="1"/>
  <c r="CM63" s="1"/>
  <c r="CH67"/>
  <c r="CK67" s="1"/>
  <c r="CM67" s="1"/>
  <c r="CH76"/>
  <c r="CH78"/>
  <c r="CK78" s="1"/>
  <c r="CH81"/>
  <c r="CK81" s="1"/>
  <c r="CH87"/>
  <c r="CK87" s="1"/>
  <c r="CH92"/>
  <c r="CK92" s="1"/>
  <c r="CH96"/>
  <c r="CK96" s="1"/>
  <c r="CM96" s="1"/>
  <c r="CH103"/>
  <c r="CH110"/>
  <c r="CK110" s="1"/>
  <c r="CH112"/>
  <c r="CK112" s="1"/>
  <c r="CH114"/>
  <c r="CH119"/>
  <c r="CK119" s="1"/>
  <c r="CH123"/>
  <c r="CK123" s="1"/>
  <c r="CH125"/>
  <c r="CK125" s="1"/>
  <c r="CH132"/>
  <c r="CH141"/>
  <c r="CK141" s="1"/>
  <c r="CH145"/>
  <c r="CK145" s="1"/>
  <c r="CH152"/>
  <c r="CK152" s="1"/>
  <c r="CH170"/>
  <c r="CH181"/>
  <c r="BG19"/>
  <c r="BG28"/>
  <c r="BG37"/>
  <c r="BD46"/>
  <c r="BG46" s="1"/>
  <c r="BD57"/>
  <c r="BG57" s="1"/>
  <c r="BI57" s="1"/>
  <c r="BD64"/>
  <c r="BG64" s="1"/>
  <c r="BD75"/>
  <c r="BG75" s="1"/>
  <c r="BD82"/>
  <c r="BG82" s="1"/>
  <c r="BD84"/>
  <c r="BD89"/>
  <c r="BD100"/>
  <c r="BD111"/>
  <c r="BG111" s="1"/>
  <c r="BI111" s="1"/>
  <c r="BD120"/>
  <c r="BG120" s="1"/>
  <c r="BI120" s="1"/>
  <c r="BD124"/>
  <c r="BG124" s="1"/>
  <c r="BI124" s="1"/>
  <c r="BD138"/>
  <c r="BD147"/>
  <c r="BD151"/>
  <c r="BG151" s="1"/>
  <c r="BD180"/>
  <c r="BD221"/>
  <c r="BD226"/>
  <c r="BD232"/>
  <c r="BD237"/>
  <c r="BD241"/>
  <c r="AW14"/>
  <c r="AW20"/>
  <c r="AW23"/>
  <c r="AW32"/>
  <c r="AW34"/>
  <c r="AW38"/>
  <c r="AY38" s="1"/>
  <c r="AT43"/>
  <c r="AW43" s="1"/>
  <c r="AT45"/>
  <c r="AT49"/>
  <c r="AW49" s="1"/>
  <c r="AT54"/>
  <c r="AW54" s="1"/>
  <c r="AT56"/>
  <c r="AT58"/>
  <c r="AW58" s="1"/>
  <c r="AY58" s="1"/>
  <c r="AT65"/>
  <c r="AW65" s="1"/>
  <c r="AT67"/>
  <c r="AW67" s="1"/>
  <c r="AY67" s="1"/>
  <c r="AT83"/>
  <c r="AW83" s="1"/>
  <c r="AT85"/>
  <c r="AT90"/>
  <c r="AW90" s="1"/>
  <c r="AT94"/>
  <c r="AW94" s="1"/>
  <c r="AT96"/>
  <c r="AW96" s="1"/>
  <c r="AY96" s="1"/>
  <c r="AT103"/>
  <c r="AT105"/>
  <c r="AT114"/>
  <c r="AT116"/>
  <c r="AW116" s="1"/>
  <c r="AT123"/>
  <c r="AW123" s="1"/>
  <c r="AT125"/>
  <c r="AW125" s="1"/>
  <c r="AT134"/>
  <c r="AT141"/>
  <c r="AW141" s="1"/>
  <c r="AT143"/>
  <c r="AT152"/>
  <c r="AW152" s="1"/>
  <c r="AT170"/>
  <c r="AT229"/>
  <c r="AT240"/>
  <c r="AM14"/>
  <c r="AM18"/>
  <c r="AM23"/>
  <c r="AM29"/>
  <c r="AM34"/>
  <c r="AJ52"/>
  <c r="AM52" s="1"/>
  <c r="AJ58"/>
  <c r="AM58" s="1"/>
  <c r="AO58" s="1"/>
  <c r="AJ63"/>
  <c r="AM63" s="1"/>
  <c r="AJ67"/>
  <c r="AM67" s="1"/>
  <c r="AJ81"/>
  <c r="AM81" s="1"/>
  <c r="AJ87"/>
  <c r="AM87" s="1"/>
  <c r="AJ96"/>
  <c r="AM96" s="1"/>
  <c r="AO96" s="1"/>
  <c r="AJ101"/>
  <c r="AM101" s="1"/>
  <c r="AJ110"/>
  <c r="AM110" s="1"/>
  <c r="AO110" s="1"/>
  <c r="AJ119"/>
  <c r="AM119" s="1"/>
  <c r="AO119" s="1"/>
  <c r="AJ130"/>
  <c r="AM130" s="1"/>
  <c r="AJ224"/>
  <c r="AC32"/>
  <c r="AC36"/>
  <c r="Z43"/>
  <c r="AC43" s="1"/>
  <c r="Z45"/>
  <c r="Z49"/>
  <c r="AC49" s="1"/>
  <c r="Z52"/>
  <c r="AC52" s="1"/>
  <c r="Z56"/>
  <c r="Z58"/>
  <c r="AC58" s="1"/>
  <c r="AE58" s="1"/>
  <c r="Z61"/>
  <c r="AC61" s="1"/>
  <c r="Z63"/>
  <c r="AC63" s="1"/>
  <c r="AE63" s="1"/>
  <c r="Z65"/>
  <c r="AC65" s="1"/>
  <c r="Z67"/>
  <c r="AC67" s="1"/>
  <c r="AE67" s="1"/>
  <c r="Z76"/>
  <c r="Z81"/>
  <c r="AC81" s="1"/>
  <c r="Z83"/>
  <c r="AC83" s="1"/>
  <c r="Z87"/>
  <c r="AC87" s="1"/>
  <c r="Z94"/>
  <c r="AC94" s="1"/>
  <c r="Z105"/>
  <c r="Z112"/>
  <c r="AC112" s="1"/>
  <c r="Z116"/>
  <c r="AC116" s="1"/>
  <c r="Z143"/>
  <c r="Z145"/>
  <c r="AC145" s="1"/>
  <c r="Z161"/>
  <c r="Z165"/>
  <c r="Z168"/>
  <c r="Z181"/>
  <c r="AJ10"/>
  <c r="AK15" s="1"/>
  <c r="AL15" s="1"/>
  <c r="AM15" s="1"/>
  <c r="HH10"/>
  <c r="HI17" s="1"/>
  <c r="HJ17" s="1"/>
  <c r="HR10"/>
  <c r="HS17" s="1"/>
  <c r="HT17" s="1"/>
  <c r="IB10"/>
  <c r="IC37" s="1"/>
  <c r="ID37" s="1"/>
  <c r="IL10"/>
  <c r="IM13" s="1"/>
  <c r="IN13" s="1"/>
  <c r="KW13"/>
  <c r="BN42"/>
  <c r="CR42"/>
  <c r="DL42"/>
  <c r="DO42" s="1"/>
  <c r="FJ42"/>
  <c r="HH42"/>
  <c r="IL42"/>
  <c r="JZ42"/>
  <c r="KT42"/>
  <c r="AJ71"/>
  <c r="BN71"/>
  <c r="CH71"/>
  <c r="DV71"/>
  <c r="EZ71"/>
  <c r="HH71"/>
  <c r="IB71"/>
  <c r="JF71"/>
  <c r="KT71"/>
  <c r="KW71" s="1"/>
  <c r="AJ100"/>
  <c r="BN100"/>
  <c r="CH100"/>
  <c r="DB100"/>
  <c r="EP100"/>
  <c r="FJ100"/>
  <c r="HR100"/>
  <c r="IL100"/>
  <c r="JP100"/>
  <c r="KJ100"/>
  <c r="BD129"/>
  <c r="BX129"/>
  <c r="DB129"/>
  <c r="EZ129"/>
  <c r="HH129"/>
  <c r="IL129"/>
  <c r="JZ129"/>
  <c r="AT158"/>
  <c r="BX158"/>
  <c r="CR158"/>
  <c r="EF158"/>
  <c r="FT158"/>
  <c r="HR158"/>
  <c r="IL158"/>
  <c r="JF158"/>
  <c r="JZ158"/>
  <c r="KT158"/>
  <c r="AJ217"/>
  <c r="BN217"/>
  <c r="CH217"/>
  <c r="DB217"/>
  <c r="EZ217"/>
  <c r="GD217"/>
  <c r="HH217"/>
  <c r="IL217"/>
  <c r="JF217"/>
  <c r="FJ200"/>
  <c r="FM200" s="1"/>
  <c r="F195"/>
  <c r="I195" s="1"/>
  <c r="BD10"/>
  <c r="BE25" s="1"/>
  <c r="BF25" s="1"/>
  <c r="BN10"/>
  <c r="BO13" s="1"/>
  <c r="BP13" s="1"/>
  <c r="BX10"/>
  <c r="BY38" s="1"/>
  <c r="BZ38" s="1"/>
  <c r="DL10"/>
  <c r="DM20" s="1"/>
  <c r="DN20" s="1"/>
  <c r="EP10"/>
  <c r="EQ23" s="1"/>
  <c r="ER23" s="1"/>
  <c r="EZ10"/>
  <c r="FA14" s="1"/>
  <c r="FB14" s="1"/>
  <c r="FJ10"/>
  <c r="FM10" s="1"/>
  <c r="FO10" s="1"/>
  <c r="FP10" s="1"/>
  <c r="GN10"/>
  <c r="GO19" s="1"/>
  <c r="GP19" s="1"/>
  <c r="JF10"/>
  <c r="JG31" s="1"/>
  <c r="JH31" s="1"/>
  <c r="JI31" s="1"/>
  <c r="JP10"/>
  <c r="JQ33" s="1"/>
  <c r="JR33" s="1"/>
  <c r="JZ10"/>
  <c r="KC10" s="1"/>
  <c r="KE10" s="1"/>
  <c r="KF10" s="1"/>
  <c r="S20"/>
  <c r="AM20"/>
  <c r="BG20"/>
  <c r="CA20"/>
  <c r="CU20"/>
  <c r="DO20"/>
  <c r="EI20"/>
  <c r="FC20"/>
  <c r="FW20"/>
  <c r="GQ20"/>
  <c r="HK20"/>
  <c r="IE20"/>
  <c r="IY20"/>
  <c r="JS20"/>
  <c r="KM20"/>
  <c r="P49"/>
  <c r="S49" s="1"/>
  <c r="AJ49"/>
  <c r="BD49"/>
  <c r="BG49" s="1"/>
  <c r="BX49"/>
  <c r="CA49" s="1"/>
  <c r="CR49"/>
  <c r="DL49"/>
  <c r="DO49" s="1"/>
  <c r="EF49"/>
  <c r="EI49" s="1"/>
  <c r="EZ49"/>
  <c r="FC49" s="1"/>
  <c r="FT49"/>
  <c r="FW49" s="1"/>
  <c r="GN49"/>
  <c r="GQ49" s="1"/>
  <c r="HH49"/>
  <c r="HK49" s="1"/>
  <c r="IB49"/>
  <c r="IV49"/>
  <c r="IY49" s="1"/>
  <c r="JP49"/>
  <c r="JS49" s="1"/>
  <c r="KJ49"/>
  <c r="KM49" s="1"/>
  <c r="P78"/>
  <c r="S78" s="1"/>
  <c r="BD78"/>
  <c r="BG78" s="1"/>
  <c r="BX78"/>
  <c r="CR78"/>
  <c r="CU78" s="1"/>
  <c r="DL78"/>
  <c r="DO78" s="1"/>
  <c r="EF78"/>
  <c r="EI78" s="1"/>
  <c r="FT78"/>
  <c r="FW78" s="1"/>
  <c r="HH78"/>
  <c r="HK78" s="1"/>
  <c r="IB78"/>
  <c r="IE78" s="1"/>
  <c r="IV78"/>
  <c r="IY78" s="1"/>
  <c r="JP78"/>
  <c r="JS78" s="1"/>
  <c r="KJ78"/>
  <c r="KM78" s="1"/>
  <c r="AT107"/>
  <c r="AW107" s="1"/>
  <c r="CH107"/>
  <c r="CK107" s="1"/>
  <c r="DV107"/>
  <c r="DY107" s="1"/>
  <c r="FJ107"/>
  <c r="FM107" s="1"/>
  <c r="GX107"/>
  <c r="HA107" s="1"/>
  <c r="IL107"/>
  <c r="JZ107"/>
  <c r="KC107" s="1"/>
  <c r="AT136"/>
  <c r="AW136" s="1"/>
  <c r="FJ136"/>
  <c r="FM136" s="1"/>
  <c r="GX136"/>
  <c r="HA136" s="1"/>
  <c r="IV192"/>
  <c r="IY192" s="1"/>
  <c r="AD201"/>
  <c r="AD212"/>
  <c r="AD210"/>
  <c r="AD208"/>
  <c r="AD199"/>
  <c r="AD198"/>
  <c r="AD197"/>
  <c r="AD196"/>
  <c r="AD195"/>
  <c r="AD194"/>
  <c r="AD193"/>
  <c r="AD213"/>
  <c r="AD209"/>
  <c r="AD206"/>
  <c r="AD203"/>
  <c r="AD202"/>
  <c r="AD192"/>
  <c r="AD191"/>
  <c r="AD190"/>
  <c r="AD189"/>
  <c r="AD188"/>
  <c r="AX201"/>
  <c r="AX193"/>
  <c r="AX213"/>
  <c r="AX211"/>
  <c r="AX209"/>
  <c r="AX207"/>
  <c r="AX200"/>
  <c r="AX199"/>
  <c r="AX198"/>
  <c r="AX197"/>
  <c r="AX196"/>
  <c r="AX195"/>
  <c r="AX194"/>
  <c r="AX210"/>
  <c r="AX204"/>
  <c r="AX192"/>
  <c r="AX191"/>
  <c r="AX190"/>
  <c r="AX189"/>
  <c r="AX188"/>
  <c r="BR193"/>
  <c r="BR212"/>
  <c r="BR210"/>
  <c r="BR208"/>
  <c r="BR202"/>
  <c r="BR201"/>
  <c r="BR199"/>
  <c r="BR198"/>
  <c r="BR197"/>
  <c r="BR196"/>
  <c r="BR195"/>
  <c r="BR194"/>
  <c r="BR211"/>
  <c r="BR207"/>
  <c r="BR206"/>
  <c r="BR203"/>
  <c r="BR200"/>
  <c r="BR192"/>
  <c r="BR191"/>
  <c r="BR190"/>
  <c r="BR189"/>
  <c r="BR188"/>
  <c r="CL213"/>
  <c r="CL211"/>
  <c r="CL209"/>
  <c r="CL207"/>
  <c r="CL202"/>
  <c r="CL200"/>
  <c r="CL199"/>
  <c r="CL198"/>
  <c r="CL197"/>
  <c r="CL196"/>
  <c r="CL195"/>
  <c r="CL194"/>
  <c r="CL193"/>
  <c r="CL212"/>
  <c r="CL208"/>
  <c r="CL204"/>
  <c r="CL192"/>
  <c r="CM192" s="1"/>
  <c r="CN192" s="1"/>
  <c r="CL191"/>
  <c r="CL190"/>
  <c r="CL189"/>
  <c r="CL188"/>
  <c r="KX201"/>
  <c r="KX192"/>
  <c r="KY192" s="1"/>
  <c r="KZ192" s="1"/>
  <c r="KX212"/>
  <c r="KX210"/>
  <c r="KX208"/>
  <c r="KX206"/>
  <c r="KX199"/>
  <c r="KX198"/>
  <c r="KX197"/>
  <c r="KX196"/>
  <c r="KX195"/>
  <c r="KX194"/>
  <c r="KX193"/>
  <c r="KX211"/>
  <c r="KX207"/>
  <c r="KX203"/>
  <c r="KX200"/>
  <c r="KX191"/>
  <c r="KX190"/>
  <c r="KX189"/>
  <c r="KX188"/>
  <c r="KW188"/>
  <c r="KY188" s="1"/>
  <c r="KZ188" s="1"/>
  <c r="GH72"/>
  <c r="AO192"/>
  <c r="AP192" s="1"/>
  <c r="BS192"/>
  <c r="BT192" s="1"/>
  <c r="CC192"/>
  <c r="CD192" s="1"/>
  <c r="KY201"/>
  <c r="KZ201" s="1"/>
  <c r="J191"/>
  <c r="J199"/>
  <c r="CV188"/>
  <c r="DP188"/>
  <c r="DQ188" s="1"/>
  <c r="DR188" s="1"/>
  <c r="EJ188"/>
  <c r="FD188"/>
  <c r="FX188"/>
  <c r="GR188"/>
  <c r="HL188"/>
  <c r="IZ188"/>
  <c r="JT188"/>
  <c r="KN188"/>
  <c r="CV190"/>
  <c r="DP190"/>
  <c r="EJ190"/>
  <c r="FD190"/>
  <c r="FX190"/>
  <c r="GR190"/>
  <c r="HL190"/>
  <c r="IZ190"/>
  <c r="JT190"/>
  <c r="KN190"/>
  <c r="CV192"/>
  <c r="CW192" s="1"/>
  <c r="DP192"/>
  <c r="DQ192" s="1"/>
  <c r="EJ192"/>
  <c r="FD192"/>
  <c r="FE192" s="1"/>
  <c r="FX192"/>
  <c r="FY192" s="1"/>
  <c r="GR192"/>
  <c r="JT192"/>
  <c r="FD193"/>
  <c r="CV194"/>
  <c r="FX194"/>
  <c r="KN194"/>
  <c r="FD195"/>
  <c r="CV197"/>
  <c r="FX197"/>
  <c r="KN197"/>
  <c r="FD198"/>
  <c r="CV199"/>
  <c r="FX199"/>
  <c r="CL201"/>
  <c r="AX202"/>
  <c r="AX203"/>
  <c r="AD204"/>
  <c r="KX204"/>
  <c r="AD205"/>
  <c r="AX205"/>
  <c r="BR205"/>
  <c r="CL205"/>
  <c r="KX205"/>
  <c r="CL206"/>
  <c r="AD207"/>
  <c r="AX208"/>
  <c r="BR209"/>
  <c r="KX209"/>
  <c r="J212"/>
  <c r="J210"/>
  <c r="J208"/>
  <c r="J206"/>
  <c r="J204"/>
  <c r="J202"/>
  <c r="J200"/>
  <c r="J198"/>
  <c r="J196"/>
  <c r="J194"/>
  <c r="J192"/>
  <c r="J190"/>
  <c r="J213"/>
  <c r="J209"/>
  <c r="J205"/>
  <c r="J201"/>
  <c r="J197"/>
  <c r="J193"/>
  <c r="J189"/>
  <c r="CV213"/>
  <c r="CV212"/>
  <c r="CV211"/>
  <c r="CV210"/>
  <c r="CV209"/>
  <c r="CV208"/>
  <c r="CV207"/>
  <c r="CV206"/>
  <c r="CV200"/>
  <c r="CV193"/>
  <c r="CV204"/>
  <c r="CV203"/>
  <c r="CV201"/>
  <c r="CV196"/>
  <c r="CV202"/>
  <c r="CV198"/>
  <c r="CV195"/>
  <c r="DP213"/>
  <c r="DP212"/>
  <c r="DP211"/>
  <c r="DP210"/>
  <c r="DP209"/>
  <c r="DP208"/>
  <c r="DP207"/>
  <c r="DP206"/>
  <c r="DP201"/>
  <c r="DP200"/>
  <c r="DP193"/>
  <c r="DP204"/>
  <c r="DP203"/>
  <c r="DP202"/>
  <c r="DQ202" s="1"/>
  <c r="DR202" s="1"/>
  <c r="DP196"/>
  <c r="DP199"/>
  <c r="DP197"/>
  <c r="DP194"/>
  <c r="EJ213"/>
  <c r="EJ212"/>
  <c r="EJ211"/>
  <c r="EJ210"/>
  <c r="EJ209"/>
  <c r="EJ208"/>
  <c r="EJ207"/>
  <c r="EJ206"/>
  <c r="EJ201"/>
  <c r="EJ200"/>
  <c r="EJ204"/>
  <c r="EJ203"/>
  <c r="EJ196"/>
  <c r="EJ198"/>
  <c r="EJ195"/>
  <c r="EJ193"/>
  <c r="FD213"/>
  <c r="FD212"/>
  <c r="FD211"/>
  <c r="FD210"/>
  <c r="FD209"/>
  <c r="FD208"/>
  <c r="FD207"/>
  <c r="FD206"/>
  <c r="FD201"/>
  <c r="FD200"/>
  <c r="FD204"/>
  <c r="FD203"/>
  <c r="FD196"/>
  <c r="FD202"/>
  <c r="FD199"/>
  <c r="FD197"/>
  <c r="FD194"/>
  <c r="FX213"/>
  <c r="FX212"/>
  <c r="FX211"/>
  <c r="FX210"/>
  <c r="FX209"/>
  <c r="FX208"/>
  <c r="FX207"/>
  <c r="FX206"/>
  <c r="FX201"/>
  <c r="FX200"/>
  <c r="FX204"/>
  <c r="FX203"/>
  <c r="FX202"/>
  <c r="FY202" s="1"/>
  <c r="FZ202" s="1"/>
  <c r="FX196"/>
  <c r="FX198"/>
  <c r="FX195"/>
  <c r="FX193"/>
  <c r="GR213"/>
  <c r="GR212"/>
  <c r="GR211"/>
  <c r="GR210"/>
  <c r="GR209"/>
  <c r="GR208"/>
  <c r="GR207"/>
  <c r="GR206"/>
  <c r="GR202"/>
  <c r="GR201"/>
  <c r="GR200"/>
  <c r="GR204"/>
  <c r="GR203"/>
  <c r="GR196"/>
  <c r="GR199"/>
  <c r="GR197"/>
  <c r="GR194"/>
  <c r="HL213"/>
  <c r="HL212"/>
  <c r="HL211"/>
  <c r="HL210"/>
  <c r="HL209"/>
  <c r="HL208"/>
  <c r="HL207"/>
  <c r="HL206"/>
  <c r="HL202"/>
  <c r="HL201"/>
  <c r="HL200"/>
  <c r="HL199"/>
  <c r="HL204"/>
  <c r="HL203"/>
  <c r="HL196"/>
  <c r="HL198"/>
  <c r="HL195"/>
  <c r="HL193"/>
  <c r="HL192"/>
  <c r="IZ213"/>
  <c r="IZ212"/>
  <c r="IZ211"/>
  <c r="IZ210"/>
  <c r="IZ209"/>
  <c r="IZ208"/>
  <c r="IZ207"/>
  <c r="IZ206"/>
  <c r="IZ201"/>
  <c r="IZ200"/>
  <c r="IZ204"/>
  <c r="IZ203"/>
  <c r="IZ202"/>
  <c r="IZ196"/>
  <c r="IZ192"/>
  <c r="IZ199"/>
  <c r="IZ198"/>
  <c r="IZ195"/>
  <c r="IZ193"/>
  <c r="JT213"/>
  <c r="JT212"/>
  <c r="JT211"/>
  <c r="JT210"/>
  <c r="JT209"/>
  <c r="JT208"/>
  <c r="JT207"/>
  <c r="JT206"/>
  <c r="JT201"/>
  <c r="JT200"/>
  <c r="JT199"/>
  <c r="JT204"/>
  <c r="JT203"/>
  <c r="JT202"/>
  <c r="JT196"/>
  <c r="JT197"/>
  <c r="JT194"/>
  <c r="KN213"/>
  <c r="KN212"/>
  <c r="KN211"/>
  <c r="KN210"/>
  <c r="KN209"/>
  <c r="KN208"/>
  <c r="KN207"/>
  <c r="KN206"/>
  <c r="KN200"/>
  <c r="KN199"/>
  <c r="KN204"/>
  <c r="KN203"/>
  <c r="KN202"/>
  <c r="KN196"/>
  <c r="KN192"/>
  <c r="KN201"/>
  <c r="KN198"/>
  <c r="KN195"/>
  <c r="KN193"/>
  <c r="P195"/>
  <c r="S195" s="1"/>
  <c r="U195" s="1"/>
  <c r="P165"/>
  <c r="P136"/>
  <c r="S136" s="1"/>
  <c r="P193"/>
  <c r="S193" s="1"/>
  <c r="U193" s="1"/>
  <c r="V193" s="1"/>
  <c r="P163"/>
  <c r="P134"/>
  <c r="S134" s="1"/>
  <c r="P191"/>
  <c r="P220"/>
  <c r="P161"/>
  <c r="P189"/>
  <c r="S189" s="1"/>
  <c r="U189" s="1"/>
  <c r="V189" s="1"/>
  <c r="P159"/>
  <c r="P204"/>
  <c r="S204" s="1"/>
  <c r="U204" s="1"/>
  <c r="P233"/>
  <c r="P145"/>
  <c r="S145" s="1"/>
  <c r="P231"/>
  <c r="P143"/>
  <c r="S143" s="1"/>
  <c r="P200"/>
  <c r="S200" s="1"/>
  <c r="P229"/>
  <c r="P170"/>
  <c r="P141"/>
  <c r="S141" s="1"/>
  <c r="P198"/>
  <c r="S198" s="1"/>
  <c r="U198" s="1"/>
  <c r="V198" s="1"/>
  <c r="P227"/>
  <c r="P168"/>
  <c r="P213"/>
  <c r="S213" s="1"/>
  <c r="P183"/>
  <c r="P211"/>
  <c r="S211" s="1"/>
  <c r="P240"/>
  <c r="P181"/>
  <c r="P152"/>
  <c r="S152" s="1"/>
  <c r="P209"/>
  <c r="S209" s="1"/>
  <c r="U209" s="1"/>
  <c r="P179"/>
  <c r="P150"/>
  <c r="S150" s="1"/>
  <c r="P207"/>
  <c r="S207" s="1"/>
  <c r="P236"/>
  <c r="Z195"/>
  <c r="AC195" s="1"/>
  <c r="AE195" s="1"/>
  <c r="Z224"/>
  <c r="Z193"/>
  <c r="Z222"/>
  <c r="Z189"/>
  <c r="AC189" s="1"/>
  <c r="AE189" s="1"/>
  <c r="AF189" s="1"/>
  <c r="Z218"/>
  <c r="Z204"/>
  <c r="AC204" s="1"/>
  <c r="AE204" s="1"/>
  <c r="Z174"/>
  <c r="Z202"/>
  <c r="Z172"/>
  <c r="Z198"/>
  <c r="AC198" s="1"/>
  <c r="AE198" s="1"/>
  <c r="AF198" s="1"/>
  <c r="Z139"/>
  <c r="AC139" s="1"/>
  <c r="Z213"/>
  <c r="AC213" s="1"/>
  <c r="AE213" s="1"/>
  <c r="AF213" s="1"/>
  <c r="Z242"/>
  <c r="Z154"/>
  <c r="AC154" s="1"/>
  <c r="Z211"/>
  <c r="AC211" s="1"/>
  <c r="Z152"/>
  <c r="AC152" s="1"/>
  <c r="Z209"/>
  <c r="AC209" s="1"/>
  <c r="AE209" s="1"/>
  <c r="Z238"/>
  <c r="Z150"/>
  <c r="AC150" s="1"/>
  <c r="Z207"/>
  <c r="AC207" s="1"/>
  <c r="AE207" s="1"/>
  <c r="AF207" s="1"/>
  <c r="Z177"/>
  <c r="AJ195"/>
  <c r="AM195" s="1"/>
  <c r="AO195" s="1"/>
  <c r="AP195" s="1"/>
  <c r="AJ165"/>
  <c r="AJ136"/>
  <c r="AM136" s="1"/>
  <c r="AJ193"/>
  <c r="AM193" s="1"/>
  <c r="AJ163"/>
  <c r="AJ134"/>
  <c r="AM134" s="1"/>
  <c r="AJ191"/>
  <c r="AJ220"/>
  <c r="AJ161"/>
  <c r="AJ189"/>
  <c r="AM189" s="1"/>
  <c r="AO189" s="1"/>
  <c r="AP189" s="1"/>
  <c r="AJ159"/>
  <c r="AJ204"/>
  <c r="AM204" s="1"/>
  <c r="AO204" s="1"/>
  <c r="AJ233"/>
  <c r="AJ145"/>
  <c r="AM145" s="1"/>
  <c r="AJ202"/>
  <c r="AJ231"/>
  <c r="AJ143"/>
  <c r="AJ200"/>
  <c r="AM200" s="1"/>
  <c r="AJ229"/>
  <c r="AJ170"/>
  <c r="AJ141"/>
  <c r="AM141" s="1"/>
  <c r="AJ198"/>
  <c r="AM198" s="1"/>
  <c r="AO198" s="1"/>
  <c r="AP198" s="1"/>
  <c r="AJ227"/>
  <c r="AJ168"/>
  <c r="AJ213"/>
  <c r="AM213" s="1"/>
  <c r="AJ183"/>
  <c r="AJ154"/>
  <c r="AM154" s="1"/>
  <c r="AJ211"/>
  <c r="AM211" s="1"/>
  <c r="AJ240"/>
  <c r="AJ181"/>
  <c r="AJ152"/>
  <c r="AM152" s="1"/>
  <c r="AJ209"/>
  <c r="AM209" s="1"/>
  <c r="AO209" s="1"/>
  <c r="AJ179"/>
  <c r="AJ150"/>
  <c r="AM150" s="1"/>
  <c r="AJ207"/>
  <c r="AM207" s="1"/>
  <c r="AJ236"/>
  <c r="AT195"/>
  <c r="AW195" s="1"/>
  <c r="AY195" s="1"/>
  <c r="AZ195" s="1"/>
  <c r="AT224"/>
  <c r="AT193"/>
  <c r="AT222"/>
  <c r="AT189"/>
  <c r="AW189" s="1"/>
  <c r="AY189" s="1"/>
  <c r="AZ189" s="1"/>
  <c r="AT218"/>
  <c r="AT204"/>
  <c r="AW204" s="1"/>
  <c r="AY204" s="1"/>
  <c r="AZ204" s="1"/>
  <c r="AT174"/>
  <c r="AT202"/>
  <c r="AT172"/>
  <c r="AT198"/>
  <c r="AW198" s="1"/>
  <c r="AY198" s="1"/>
  <c r="AZ198" s="1"/>
  <c r="AT139"/>
  <c r="AW139" s="1"/>
  <c r="AT213"/>
  <c r="AW213" s="1"/>
  <c r="AY213" s="1"/>
  <c r="AZ213" s="1"/>
  <c r="AT242"/>
  <c r="AT209"/>
  <c r="AW209" s="1"/>
  <c r="AY209" s="1"/>
  <c r="AT238"/>
  <c r="AT207"/>
  <c r="AW207" s="1"/>
  <c r="AY207" s="1"/>
  <c r="AZ207" s="1"/>
  <c r="AT177"/>
  <c r="AT148"/>
  <c r="AW148" s="1"/>
  <c r="BD195"/>
  <c r="BG195" s="1"/>
  <c r="BI195" s="1"/>
  <c r="BJ195" s="1"/>
  <c r="BD165"/>
  <c r="BD163"/>
  <c r="BD134"/>
  <c r="BG134" s="1"/>
  <c r="BD193"/>
  <c r="BG193" s="1"/>
  <c r="BD191"/>
  <c r="BG191" s="1"/>
  <c r="BI191" s="1"/>
  <c r="BJ191" s="1"/>
  <c r="BD220"/>
  <c r="BD161"/>
  <c r="BD189"/>
  <c r="BG189" s="1"/>
  <c r="BI189" s="1"/>
  <c r="BJ189" s="1"/>
  <c r="BD159"/>
  <c r="BD204"/>
  <c r="BG204" s="1"/>
  <c r="BD233"/>
  <c r="BD145"/>
  <c r="BG145" s="1"/>
  <c r="BD202"/>
  <c r="BG202" s="1"/>
  <c r="BD231"/>
  <c r="BD143"/>
  <c r="BG143" s="1"/>
  <c r="BD200"/>
  <c r="BG200" s="1"/>
  <c r="BD229"/>
  <c r="BD170"/>
  <c r="BD141"/>
  <c r="BG141" s="1"/>
  <c r="BD198"/>
  <c r="BG198" s="1"/>
  <c r="BI198" s="1"/>
  <c r="BJ198" s="1"/>
  <c r="BD227"/>
  <c r="BD168"/>
  <c r="BD213"/>
  <c r="BG213" s="1"/>
  <c r="BD183"/>
  <c r="BD154"/>
  <c r="BG154" s="1"/>
  <c r="BD211"/>
  <c r="BG211" s="1"/>
  <c r="BD240"/>
  <c r="BD181"/>
  <c r="BD152"/>
  <c r="BG152" s="1"/>
  <c r="BD209"/>
  <c r="BG209" s="1"/>
  <c r="BI209" s="1"/>
  <c r="BD179"/>
  <c r="BD150"/>
  <c r="BG150" s="1"/>
  <c r="BD207"/>
  <c r="BG207" s="1"/>
  <c r="BD236"/>
  <c r="BN195"/>
  <c r="BQ195" s="1"/>
  <c r="BS195" s="1"/>
  <c r="BT195" s="1"/>
  <c r="BN224"/>
  <c r="BN136"/>
  <c r="BQ136" s="1"/>
  <c r="GH71"/>
  <c r="KX71"/>
  <c r="GI72"/>
  <c r="GJ72" s="1"/>
  <c r="KX72"/>
  <c r="KY72" s="1"/>
  <c r="KZ72" s="1"/>
  <c r="AY200"/>
  <c r="AZ200" s="1"/>
  <c r="AY211"/>
  <c r="AZ211" s="1"/>
  <c r="J188"/>
  <c r="J195"/>
  <c r="J203"/>
  <c r="J211"/>
  <c r="CV189"/>
  <c r="DP189"/>
  <c r="EJ189"/>
  <c r="FD189"/>
  <c r="FX189"/>
  <c r="GR189"/>
  <c r="HL189"/>
  <c r="IZ189"/>
  <c r="JT189"/>
  <c r="KN189"/>
  <c r="CV191"/>
  <c r="DP191"/>
  <c r="EJ191"/>
  <c r="FD191"/>
  <c r="FX191"/>
  <c r="GR191"/>
  <c r="HL191"/>
  <c r="IZ191"/>
  <c r="JT191"/>
  <c r="KN191"/>
  <c r="HM192"/>
  <c r="HN192" s="1"/>
  <c r="GR193"/>
  <c r="JT193"/>
  <c r="EJ194"/>
  <c r="HL194"/>
  <c r="IZ194"/>
  <c r="DP195"/>
  <c r="GR195"/>
  <c r="JT195"/>
  <c r="EJ197"/>
  <c r="HL197"/>
  <c r="IZ197"/>
  <c r="DP198"/>
  <c r="GR198"/>
  <c r="JT198"/>
  <c r="EJ199"/>
  <c r="AD200"/>
  <c r="CM200"/>
  <c r="CN200" s="1"/>
  <c r="P202"/>
  <c r="S202" s="1"/>
  <c r="EJ202"/>
  <c r="KX202"/>
  <c r="CL203"/>
  <c r="BR204"/>
  <c r="AX206"/>
  <c r="CL210"/>
  <c r="AD211"/>
  <c r="AX212"/>
  <c r="BR213"/>
  <c r="KX213"/>
  <c r="BN193"/>
  <c r="BQ193" s="1"/>
  <c r="BS193" s="1"/>
  <c r="BT193" s="1"/>
  <c r="BN222"/>
  <c r="BN189"/>
  <c r="BQ189" s="1"/>
  <c r="BS189" s="1"/>
  <c r="BT189" s="1"/>
  <c r="BN218"/>
  <c r="BN204"/>
  <c r="BQ204" s="1"/>
  <c r="BN174"/>
  <c r="BN198"/>
  <c r="BQ198" s="1"/>
  <c r="BS198" s="1"/>
  <c r="BT198" s="1"/>
  <c r="BN139"/>
  <c r="BQ139" s="1"/>
  <c r="BN213"/>
  <c r="BQ213" s="1"/>
  <c r="BS213" s="1"/>
  <c r="BT213" s="1"/>
  <c r="BN242"/>
  <c r="BN209"/>
  <c r="BQ209" s="1"/>
  <c r="BS209" s="1"/>
  <c r="BN238"/>
  <c r="BN207"/>
  <c r="BQ207" s="1"/>
  <c r="BS207" s="1"/>
  <c r="BT207" s="1"/>
  <c r="BN177"/>
  <c r="BN148"/>
  <c r="BQ148" s="1"/>
  <c r="BX195"/>
  <c r="CA195" s="1"/>
  <c r="CC195" s="1"/>
  <c r="CD195" s="1"/>
  <c r="BX165"/>
  <c r="BX193"/>
  <c r="BX163"/>
  <c r="BX134"/>
  <c r="BX191"/>
  <c r="CA191" s="1"/>
  <c r="CC191" s="1"/>
  <c r="CD191" s="1"/>
  <c r="BX220"/>
  <c r="BX161"/>
  <c r="BX189"/>
  <c r="CA189" s="1"/>
  <c r="CC189" s="1"/>
  <c r="CD189" s="1"/>
  <c r="BX159"/>
  <c r="BX204"/>
  <c r="CA204" s="1"/>
  <c r="BX233"/>
  <c r="BX145"/>
  <c r="CA145" s="1"/>
  <c r="BX202"/>
  <c r="BX231"/>
  <c r="BX143"/>
  <c r="BX200"/>
  <c r="CA200" s="1"/>
  <c r="BX229"/>
  <c r="BX170"/>
  <c r="BX141"/>
  <c r="CA141" s="1"/>
  <c r="BX198"/>
  <c r="CA198" s="1"/>
  <c r="CC198" s="1"/>
  <c r="CD198" s="1"/>
  <c r="BX227"/>
  <c r="BX168"/>
  <c r="BX213"/>
  <c r="BX183"/>
  <c r="BX154"/>
  <c r="CA154" s="1"/>
  <c r="BX211"/>
  <c r="BX240"/>
  <c r="BX181"/>
  <c r="BX152"/>
  <c r="BX209"/>
  <c r="CA209" s="1"/>
  <c r="CC209" s="1"/>
  <c r="BX179"/>
  <c r="BX150"/>
  <c r="CA150" s="1"/>
  <c r="BX207"/>
  <c r="CA207" s="1"/>
  <c r="BX236"/>
  <c r="CH195"/>
  <c r="CK195" s="1"/>
  <c r="CM195" s="1"/>
  <c r="CN195" s="1"/>
  <c r="CH224"/>
  <c r="CH136"/>
  <c r="CK136" s="1"/>
  <c r="CH193"/>
  <c r="CH222"/>
  <c r="CH189"/>
  <c r="CK189" s="1"/>
  <c r="CM189" s="1"/>
  <c r="CN189" s="1"/>
  <c r="CH218"/>
  <c r="CH204"/>
  <c r="CK204" s="1"/>
  <c r="CM204" s="1"/>
  <c r="CN204" s="1"/>
  <c r="CH174"/>
  <c r="CH202"/>
  <c r="CH172"/>
  <c r="CH198"/>
  <c r="CK198" s="1"/>
  <c r="CM198" s="1"/>
  <c r="CN198" s="1"/>
  <c r="CH139"/>
  <c r="CK139" s="1"/>
  <c r="CH213"/>
  <c r="CK213" s="1"/>
  <c r="CM213" s="1"/>
  <c r="CN213" s="1"/>
  <c r="CH242"/>
  <c r="CH209"/>
  <c r="CK209" s="1"/>
  <c r="CM209" s="1"/>
  <c r="CH238"/>
  <c r="CH207"/>
  <c r="CK207" s="1"/>
  <c r="CM207" s="1"/>
  <c r="CN207" s="1"/>
  <c r="CH177"/>
  <c r="CH148"/>
  <c r="CK148" s="1"/>
  <c r="CR195"/>
  <c r="CU195" s="1"/>
  <c r="CW195" s="1"/>
  <c r="CX195" s="1"/>
  <c r="CR165"/>
  <c r="CR193"/>
  <c r="CU193" s="1"/>
  <c r="CW193" s="1"/>
  <c r="CX193" s="1"/>
  <c r="CR163"/>
  <c r="CR134"/>
  <c r="CU134" s="1"/>
  <c r="CR191"/>
  <c r="CR220"/>
  <c r="CR161"/>
  <c r="CR189"/>
  <c r="CU189" s="1"/>
  <c r="CW189" s="1"/>
  <c r="CX189" s="1"/>
  <c r="CR159"/>
  <c r="CR204"/>
  <c r="CU204" s="1"/>
  <c r="CW204" s="1"/>
  <c r="CX204" s="1"/>
  <c r="CR233"/>
  <c r="CR145"/>
  <c r="CU145" s="1"/>
  <c r="CR202"/>
  <c r="CR231"/>
  <c r="CR143"/>
  <c r="CR200"/>
  <c r="CU200" s="1"/>
  <c r="CW200" s="1"/>
  <c r="CX200" s="1"/>
  <c r="CR229"/>
  <c r="CR170"/>
  <c r="CR141"/>
  <c r="CU141" s="1"/>
  <c r="CR198"/>
  <c r="CU198" s="1"/>
  <c r="CW198" s="1"/>
  <c r="CX198" s="1"/>
  <c r="CR227"/>
  <c r="CR168"/>
  <c r="CR213"/>
  <c r="CU213" s="1"/>
  <c r="CW213" s="1"/>
  <c r="CX213" s="1"/>
  <c r="CR183"/>
  <c r="CR154"/>
  <c r="CU154" s="1"/>
  <c r="CR211"/>
  <c r="CU211" s="1"/>
  <c r="CW211" s="1"/>
  <c r="CX211" s="1"/>
  <c r="CR240"/>
  <c r="CR181"/>
  <c r="CR152"/>
  <c r="CU152" s="1"/>
  <c r="CR209"/>
  <c r="CU209" s="1"/>
  <c r="CW209" s="1"/>
  <c r="CR179"/>
  <c r="CR150"/>
  <c r="CU150" s="1"/>
  <c r="CR207"/>
  <c r="CU207" s="1"/>
  <c r="CW207" s="1"/>
  <c r="CX207" s="1"/>
  <c r="CR236"/>
  <c r="DB195"/>
  <c r="DE195" s="1"/>
  <c r="DB224"/>
  <c r="DB136"/>
  <c r="DE136" s="1"/>
  <c r="DB193"/>
  <c r="DE193" s="1"/>
  <c r="DG193" s="1"/>
  <c r="DH193" s="1"/>
  <c r="DB222"/>
  <c r="DB189"/>
  <c r="DE189" s="1"/>
  <c r="DG189" s="1"/>
  <c r="DH189" s="1"/>
  <c r="DB218"/>
  <c r="DB204"/>
  <c r="DE204" s="1"/>
  <c r="DG204" s="1"/>
  <c r="DH204" s="1"/>
  <c r="DB174"/>
  <c r="DB202"/>
  <c r="DE202" s="1"/>
  <c r="DG202" s="1"/>
  <c r="DH202" s="1"/>
  <c r="DB172"/>
  <c r="DB198"/>
  <c r="DE198" s="1"/>
  <c r="DB139"/>
  <c r="DE139" s="1"/>
  <c r="DB213"/>
  <c r="DE213" s="1"/>
  <c r="DG213" s="1"/>
  <c r="DH213" s="1"/>
  <c r="DB242"/>
  <c r="DB209"/>
  <c r="DE209" s="1"/>
  <c r="DG209" s="1"/>
  <c r="DB238"/>
  <c r="DB207"/>
  <c r="DE207" s="1"/>
  <c r="DG207" s="1"/>
  <c r="DH207" s="1"/>
  <c r="DB177"/>
  <c r="DB148"/>
  <c r="DE148" s="1"/>
  <c r="DL195"/>
  <c r="DO195" s="1"/>
  <c r="DQ195" s="1"/>
  <c r="DR195" s="1"/>
  <c r="DL165"/>
  <c r="DL193"/>
  <c r="DO193" s="1"/>
  <c r="DQ193" s="1"/>
  <c r="DR193" s="1"/>
  <c r="DL163"/>
  <c r="DL134"/>
  <c r="DO134" s="1"/>
  <c r="DL191"/>
  <c r="DO191" s="1"/>
  <c r="DQ191" s="1"/>
  <c r="DR191" s="1"/>
  <c r="DL220"/>
  <c r="DL161"/>
  <c r="DL189"/>
  <c r="DO189" s="1"/>
  <c r="DQ189" s="1"/>
  <c r="DR189" s="1"/>
  <c r="DL159"/>
  <c r="DL204"/>
  <c r="DO204" s="1"/>
  <c r="DQ204" s="1"/>
  <c r="DR204" s="1"/>
  <c r="DL233"/>
  <c r="DL145"/>
  <c r="DO145" s="1"/>
  <c r="DL231"/>
  <c r="DL143"/>
  <c r="DO143" s="1"/>
  <c r="DL200"/>
  <c r="DO200" s="1"/>
  <c r="DQ200" s="1"/>
  <c r="DR200" s="1"/>
  <c r="DL229"/>
  <c r="DL170"/>
  <c r="DL141"/>
  <c r="DO141" s="1"/>
  <c r="DL198"/>
  <c r="DO198" s="1"/>
  <c r="DQ198" s="1"/>
  <c r="DR198" s="1"/>
  <c r="DL227"/>
  <c r="DL168"/>
  <c r="DL213"/>
  <c r="DO213" s="1"/>
  <c r="DQ213" s="1"/>
  <c r="DR213" s="1"/>
  <c r="DL183"/>
  <c r="DL154"/>
  <c r="DO154" s="1"/>
  <c r="DL211"/>
  <c r="DO211" s="1"/>
  <c r="DQ211" s="1"/>
  <c r="DR211" s="1"/>
  <c r="DL240"/>
  <c r="DL181"/>
  <c r="DL152"/>
  <c r="DO152" s="1"/>
  <c r="DL209"/>
  <c r="DO209" s="1"/>
  <c r="DQ209" s="1"/>
  <c r="DL179"/>
  <c r="DL150"/>
  <c r="DO150" s="1"/>
  <c r="DL207"/>
  <c r="DO207" s="1"/>
  <c r="DQ207" s="1"/>
  <c r="DL236"/>
  <c r="DV195"/>
  <c r="DY195" s="1"/>
  <c r="DV224"/>
  <c r="DV136"/>
  <c r="DY136" s="1"/>
  <c r="DV189"/>
  <c r="DY189" s="1"/>
  <c r="EA189" s="1"/>
  <c r="EB189" s="1"/>
  <c r="DV218"/>
  <c r="DV204"/>
  <c r="DY204" s="1"/>
  <c r="EA204" s="1"/>
  <c r="EB204" s="1"/>
  <c r="DV174"/>
  <c r="DV145"/>
  <c r="DY145" s="1"/>
  <c r="DV202"/>
  <c r="DY202" s="1"/>
  <c r="DV172"/>
  <c r="DV143"/>
  <c r="DY143" s="1"/>
  <c r="DV213"/>
  <c r="DY213" s="1"/>
  <c r="DV242"/>
  <c r="DV209"/>
  <c r="DY209" s="1"/>
  <c r="EA209" s="1"/>
  <c r="DV238"/>
  <c r="DV207"/>
  <c r="DY207" s="1"/>
  <c r="EA207" s="1"/>
  <c r="DV177"/>
  <c r="DV148"/>
  <c r="DY148" s="1"/>
  <c r="EF195"/>
  <c r="EI195" s="1"/>
  <c r="EK195" s="1"/>
  <c r="EL195" s="1"/>
  <c r="EF165"/>
  <c r="EF193"/>
  <c r="EF163"/>
  <c r="EF134"/>
  <c r="EF191"/>
  <c r="EF220"/>
  <c r="EF161"/>
  <c r="EF189"/>
  <c r="EI189" s="1"/>
  <c r="EK189" s="1"/>
  <c r="EL189" s="1"/>
  <c r="EF159"/>
  <c r="EF204"/>
  <c r="EI204" s="1"/>
  <c r="EK204" s="1"/>
  <c r="EL204" s="1"/>
  <c r="EF233"/>
  <c r="EF202"/>
  <c r="EF231"/>
  <c r="EF200"/>
  <c r="EI200" s="1"/>
  <c r="EK200" s="1"/>
  <c r="EL200" s="1"/>
  <c r="EF229"/>
  <c r="EF170"/>
  <c r="EF198"/>
  <c r="EI198" s="1"/>
  <c r="EK198" s="1"/>
  <c r="EL198" s="1"/>
  <c r="EF227"/>
  <c r="EF168"/>
  <c r="EF139"/>
  <c r="EI139" s="1"/>
  <c r="EF213"/>
  <c r="EI213" s="1"/>
  <c r="EK213" s="1"/>
  <c r="EL213" s="1"/>
  <c r="EF183"/>
  <c r="EF154"/>
  <c r="EI154" s="1"/>
  <c r="EF211"/>
  <c r="EI211" s="1"/>
  <c r="EK211" s="1"/>
  <c r="EL211" s="1"/>
  <c r="EF240"/>
  <c r="EF181"/>
  <c r="EF152"/>
  <c r="EI152" s="1"/>
  <c r="EF209"/>
  <c r="EI209" s="1"/>
  <c r="EK209" s="1"/>
  <c r="EF179"/>
  <c r="EF150"/>
  <c r="EI150" s="1"/>
  <c r="EF207"/>
  <c r="EI207" s="1"/>
  <c r="EK207" s="1"/>
  <c r="EF236"/>
  <c r="EP195"/>
  <c r="ES195" s="1"/>
  <c r="EP224"/>
  <c r="EP136"/>
  <c r="ES136" s="1"/>
  <c r="EP193"/>
  <c r="EP222"/>
  <c r="EP189"/>
  <c r="ES189" s="1"/>
  <c r="EU189" s="1"/>
  <c r="EV189" s="1"/>
  <c r="EP218"/>
  <c r="EP204"/>
  <c r="ES204" s="1"/>
  <c r="EU204" s="1"/>
  <c r="EV204" s="1"/>
  <c r="EP174"/>
  <c r="EP145"/>
  <c r="ES145" s="1"/>
  <c r="EP202"/>
  <c r="EP172"/>
  <c r="EP143"/>
  <c r="EP200"/>
  <c r="ES200" s="1"/>
  <c r="EU200" s="1"/>
  <c r="EV200" s="1"/>
  <c r="EP141"/>
  <c r="ES141" s="1"/>
  <c r="EP213"/>
  <c r="ES213" s="1"/>
  <c r="EU213" s="1"/>
  <c r="EV213" s="1"/>
  <c r="EP242"/>
  <c r="EP154"/>
  <c r="ES154" s="1"/>
  <c r="EP211"/>
  <c r="EP152"/>
  <c r="EP209"/>
  <c r="ES209" s="1"/>
  <c r="EU209" s="1"/>
  <c r="EP238"/>
  <c r="EP150"/>
  <c r="ES150" s="1"/>
  <c r="EP207"/>
  <c r="ES207" s="1"/>
  <c r="EU207" s="1"/>
  <c r="EP177"/>
  <c r="EZ195"/>
  <c r="FC195" s="1"/>
  <c r="FE195" s="1"/>
  <c r="FF195" s="1"/>
  <c r="EZ165"/>
  <c r="EZ136"/>
  <c r="FC136" s="1"/>
  <c r="EZ193"/>
  <c r="EZ163"/>
  <c r="EZ134"/>
  <c r="EZ191"/>
  <c r="EZ220"/>
  <c r="EZ161"/>
  <c r="EZ189"/>
  <c r="FC189" s="1"/>
  <c r="FE189" s="1"/>
  <c r="FF189" s="1"/>
  <c r="EZ159"/>
  <c r="EZ204"/>
  <c r="FC204" s="1"/>
  <c r="FE204" s="1"/>
  <c r="FF204" s="1"/>
  <c r="EZ233"/>
  <c r="EZ202"/>
  <c r="EZ231"/>
  <c r="EZ200"/>
  <c r="FC200" s="1"/>
  <c r="FE200" s="1"/>
  <c r="FF200" s="1"/>
  <c r="EZ229"/>
  <c r="EZ170"/>
  <c r="EZ198"/>
  <c r="FC198" s="1"/>
  <c r="FE198" s="1"/>
  <c r="FF198" s="1"/>
  <c r="EZ227"/>
  <c r="EZ168"/>
  <c r="EZ139"/>
  <c r="FC139" s="1"/>
  <c r="EZ213"/>
  <c r="FC213" s="1"/>
  <c r="FE213" s="1"/>
  <c r="FF213" s="1"/>
  <c r="EZ183"/>
  <c r="EZ211"/>
  <c r="EZ240"/>
  <c r="EZ181"/>
  <c r="EZ209"/>
  <c r="FC209" s="1"/>
  <c r="FE209" s="1"/>
  <c r="EZ179"/>
  <c r="EZ207"/>
  <c r="FC207" s="1"/>
  <c r="FE207" s="1"/>
  <c r="EZ236"/>
  <c r="EZ148"/>
  <c r="FC148" s="1"/>
  <c r="FJ195"/>
  <c r="FM195" s="1"/>
  <c r="FJ224"/>
  <c r="FJ193"/>
  <c r="FM193" s="1"/>
  <c r="FO193" s="1"/>
  <c r="FJ222"/>
  <c r="FJ189"/>
  <c r="FM189" s="1"/>
  <c r="FO189" s="1"/>
  <c r="FP189" s="1"/>
  <c r="FJ218"/>
  <c r="FJ204"/>
  <c r="FM204" s="1"/>
  <c r="FO204" s="1"/>
  <c r="FP204" s="1"/>
  <c r="FJ174"/>
  <c r="FJ145"/>
  <c r="FM145" s="1"/>
  <c r="FJ202"/>
  <c r="FM202" s="1"/>
  <c r="FJ172"/>
  <c r="FJ143"/>
  <c r="FM143" s="1"/>
  <c r="FJ213"/>
  <c r="FM213" s="1"/>
  <c r="FJ242"/>
  <c r="FJ154"/>
  <c r="FM154" s="1"/>
  <c r="FJ211"/>
  <c r="FM211" s="1"/>
  <c r="FJ152"/>
  <c r="FM152" s="1"/>
  <c r="FJ209"/>
  <c r="FM209" s="1"/>
  <c r="FO209" s="1"/>
  <c r="FJ238"/>
  <c r="FJ150"/>
  <c r="FM150" s="1"/>
  <c r="FJ207"/>
  <c r="FM207" s="1"/>
  <c r="FO207" s="1"/>
  <c r="FJ177"/>
  <c r="FT195"/>
  <c r="FW195" s="1"/>
  <c r="FY195" s="1"/>
  <c r="FZ195" s="1"/>
  <c r="FT165"/>
  <c r="FT136"/>
  <c r="FW136" s="1"/>
  <c r="FT193"/>
  <c r="FT163"/>
  <c r="FT134"/>
  <c r="FT191"/>
  <c r="FT220"/>
  <c r="FT161"/>
  <c r="FT189"/>
  <c r="FW189" s="1"/>
  <c r="FY189" s="1"/>
  <c r="FZ189" s="1"/>
  <c r="FT159"/>
  <c r="FT204"/>
  <c r="FW204" s="1"/>
  <c r="FY204" s="1"/>
  <c r="FZ204" s="1"/>
  <c r="FT233"/>
  <c r="FT145"/>
  <c r="FW145" s="1"/>
  <c r="FT200"/>
  <c r="FW200" s="1"/>
  <c r="FY200" s="1"/>
  <c r="FZ200" s="1"/>
  <c r="FT229"/>
  <c r="FT170"/>
  <c r="FT141"/>
  <c r="FW141" s="1"/>
  <c r="FT198"/>
  <c r="FW198" s="1"/>
  <c r="FY198" s="1"/>
  <c r="FZ198" s="1"/>
  <c r="FT227"/>
  <c r="FT168"/>
  <c r="FT139"/>
  <c r="FW139" s="1"/>
  <c r="FT213"/>
  <c r="FW213" s="1"/>
  <c r="FY213" s="1"/>
  <c r="FZ213" s="1"/>
  <c r="FT183"/>
  <c r="FT211"/>
  <c r="FW211" s="1"/>
  <c r="FY211" s="1"/>
  <c r="FZ211" s="1"/>
  <c r="FT240"/>
  <c r="FT181"/>
  <c r="FT209"/>
  <c r="FW209" s="1"/>
  <c r="FY209" s="1"/>
  <c r="FT179"/>
  <c r="FT207"/>
  <c r="FW207" s="1"/>
  <c r="FY207" s="1"/>
  <c r="FT236"/>
  <c r="FT148"/>
  <c r="FW148" s="1"/>
  <c r="GD195"/>
  <c r="GG195" s="1"/>
  <c r="GD224"/>
  <c r="GD193"/>
  <c r="GG193" s="1"/>
  <c r="GI193" s="1"/>
  <c r="GD222"/>
  <c r="GD189"/>
  <c r="GG189" s="1"/>
  <c r="GI189" s="1"/>
  <c r="GJ189" s="1"/>
  <c r="GD218"/>
  <c r="GD204"/>
  <c r="GG204" s="1"/>
  <c r="GI204" s="1"/>
  <c r="GJ204" s="1"/>
  <c r="GD174"/>
  <c r="GD202"/>
  <c r="GD172"/>
  <c r="GD143"/>
  <c r="GD213"/>
  <c r="GG213" s="1"/>
  <c r="GI213" s="1"/>
  <c r="GJ213" s="1"/>
  <c r="GD242"/>
  <c r="GD154"/>
  <c r="GG154" s="1"/>
  <c r="GD211"/>
  <c r="GG211" s="1"/>
  <c r="GI211" s="1"/>
  <c r="GJ211" s="1"/>
  <c r="GD152"/>
  <c r="GG152" s="1"/>
  <c r="GD209"/>
  <c r="GG209" s="1"/>
  <c r="GI209" s="1"/>
  <c r="GD238"/>
  <c r="GD150"/>
  <c r="GG150" s="1"/>
  <c r="GD207"/>
  <c r="GG207" s="1"/>
  <c r="GI207" s="1"/>
  <c r="GD177"/>
  <c r="GN195"/>
  <c r="GQ195" s="1"/>
  <c r="GS195" s="1"/>
  <c r="GT195" s="1"/>
  <c r="GN165"/>
  <c r="GN136"/>
  <c r="GQ136" s="1"/>
  <c r="GN193"/>
  <c r="GQ193" s="1"/>
  <c r="GS193" s="1"/>
  <c r="GN163"/>
  <c r="GN134"/>
  <c r="GQ134" s="1"/>
  <c r="GN191"/>
  <c r="GN220"/>
  <c r="GN161"/>
  <c r="GN132"/>
  <c r="GN189"/>
  <c r="GQ189" s="1"/>
  <c r="GS189" s="1"/>
  <c r="GT189" s="1"/>
  <c r="GN159"/>
  <c r="GN204"/>
  <c r="GQ204" s="1"/>
  <c r="GS204" s="1"/>
  <c r="GT204" s="1"/>
  <c r="GN233"/>
  <c r="GN145"/>
  <c r="GQ145" s="1"/>
  <c r="GN202"/>
  <c r="GQ202" s="1"/>
  <c r="GS202" s="1"/>
  <c r="GT202" s="1"/>
  <c r="GN231"/>
  <c r="GN200"/>
  <c r="GQ200" s="1"/>
  <c r="GS200" s="1"/>
  <c r="GT200" s="1"/>
  <c r="GN229"/>
  <c r="GN170"/>
  <c r="GN141"/>
  <c r="GQ141" s="1"/>
  <c r="GN198"/>
  <c r="GQ198" s="1"/>
  <c r="GS198" s="1"/>
  <c r="GT198" s="1"/>
  <c r="GN227"/>
  <c r="GN168"/>
  <c r="GN139"/>
  <c r="GQ139" s="1"/>
  <c r="GN213"/>
  <c r="GQ213" s="1"/>
  <c r="GS213" s="1"/>
  <c r="GT213" s="1"/>
  <c r="GN183"/>
  <c r="GN154"/>
  <c r="GQ154" s="1"/>
  <c r="GN211"/>
  <c r="GQ211" s="1"/>
  <c r="GS211" s="1"/>
  <c r="GT211" s="1"/>
  <c r="GN240"/>
  <c r="GN181"/>
  <c r="GN152"/>
  <c r="GQ152" s="1"/>
  <c r="GN209"/>
  <c r="GQ209" s="1"/>
  <c r="GS209" s="1"/>
  <c r="GN179"/>
  <c r="GN150"/>
  <c r="GQ150" s="1"/>
  <c r="GN207"/>
  <c r="GQ207" s="1"/>
  <c r="GS207" s="1"/>
  <c r="GN236"/>
  <c r="GX195"/>
  <c r="HA195" s="1"/>
  <c r="GX224"/>
  <c r="GX193"/>
  <c r="GX222"/>
  <c r="GX189"/>
  <c r="HA189" s="1"/>
  <c r="HC189" s="1"/>
  <c r="HD189" s="1"/>
  <c r="GX218"/>
  <c r="GX204"/>
  <c r="HA204" s="1"/>
  <c r="HC204" s="1"/>
  <c r="HD204" s="1"/>
  <c r="GX174"/>
  <c r="GX172"/>
  <c r="GX143"/>
  <c r="HA143" s="1"/>
  <c r="GX213"/>
  <c r="HA213" s="1"/>
  <c r="GX242"/>
  <c r="GX154"/>
  <c r="HA154" s="1"/>
  <c r="HC154" s="1"/>
  <c r="GX211"/>
  <c r="HA211" s="1"/>
  <c r="GX152"/>
  <c r="HA152" s="1"/>
  <c r="GX209"/>
  <c r="HA209" s="1"/>
  <c r="HC209" s="1"/>
  <c r="GX238"/>
  <c r="GX150"/>
  <c r="HA150" s="1"/>
  <c r="GX207"/>
  <c r="HA207" s="1"/>
  <c r="HC207" s="1"/>
  <c r="GX177"/>
  <c r="HH195"/>
  <c r="HK195" s="1"/>
  <c r="HM195" s="1"/>
  <c r="HN195" s="1"/>
  <c r="HH165"/>
  <c r="HH193"/>
  <c r="HH163"/>
  <c r="HH134"/>
  <c r="HH191"/>
  <c r="HH220"/>
  <c r="HH161"/>
  <c r="HH132"/>
  <c r="HH189"/>
  <c r="HK189" s="1"/>
  <c r="HM189" s="1"/>
  <c r="HN189" s="1"/>
  <c r="HH159"/>
  <c r="HH204"/>
  <c r="HK204" s="1"/>
  <c r="HM204" s="1"/>
  <c r="HN204" s="1"/>
  <c r="HH233"/>
  <c r="HH145"/>
  <c r="HK145" s="1"/>
  <c r="HH202"/>
  <c r="HH231"/>
  <c r="HH200"/>
  <c r="HK200" s="1"/>
  <c r="HM200" s="1"/>
  <c r="HN200" s="1"/>
  <c r="HH229"/>
  <c r="HH170"/>
  <c r="HH141"/>
  <c r="HK141" s="1"/>
  <c r="HH198"/>
  <c r="HK198" s="1"/>
  <c r="HM198" s="1"/>
  <c r="HN198" s="1"/>
  <c r="HH227"/>
  <c r="HH168"/>
  <c r="HH139"/>
  <c r="HK139" s="1"/>
  <c r="HH213"/>
  <c r="HK213" s="1"/>
  <c r="HM213" s="1"/>
  <c r="HN213" s="1"/>
  <c r="HH183"/>
  <c r="HH211"/>
  <c r="HK211" s="1"/>
  <c r="HM211" s="1"/>
  <c r="HN211" s="1"/>
  <c r="HH240"/>
  <c r="HH181"/>
  <c r="HH209"/>
  <c r="HK209" s="1"/>
  <c r="HM209" s="1"/>
  <c r="HH179"/>
  <c r="HH207"/>
  <c r="HK207" s="1"/>
  <c r="HM207" s="1"/>
  <c r="HH236"/>
  <c r="HH148"/>
  <c r="HK148" s="1"/>
  <c r="HR195"/>
  <c r="HU195" s="1"/>
  <c r="HR224"/>
  <c r="HR136"/>
  <c r="HU136" s="1"/>
  <c r="HR193"/>
  <c r="HR222"/>
  <c r="HR189"/>
  <c r="HU189" s="1"/>
  <c r="HW189" s="1"/>
  <c r="HX189" s="1"/>
  <c r="HR218"/>
  <c r="HR204"/>
  <c r="HU204" s="1"/>
  <c r="HW204" s="1"/>
  <c r="HX204" s="1"/>
  <c r="HR174"/>
  <c r="HR202"/>
  <c r="HR172"/>
  <c r="HR143"/>
  <c r="HR213"/>
  <c r="HU213" s="1"/>
  <c r="HW213" s="1"/>
  <c r="HX213" s="1"/>
  <c r="HR242"/>
  <c r="HR154"/>
  <c r="HU154" s="1"/>
  <c r="HR211"/>
  <c r="HU211" s="1"/>
  <c r="HW211" s="1"/>
  <c r="HX211" s="1"/>
  <c r="HR152"/>
  <c r="HU152" s="1"/>
  <c r="HR209"/>
  <c r="HU209" s="1"/>
  <c r="HW209" s="1"/>
  <c r="HR238"/>
  <c r="HR150"/>
  <c r="HU150" s="1"/>
  <c r="HR207"/>
  <c r="HU207" s="1"/>
  <c r="HW207" s="1"/>
  <c r="HR177"/>
  <c r="IB195"/>
  <c r="IE195" s="1"/>
  <c r="IG195" s="1"/>
  <c r="IH195" s="1"/>
  <c r="IB165"/>
  <c r="IB193"/>
  <c r="IB163"/>
  <c r="IB134"/>
  <c r="IB191"/>
  <c r="IB220"/>
  <c r="IB161"/>
  <c r="IB132"/>
  <c r="IB189"/>
  <c r="IB159"/>
  <c r="IB204"/>
  <c r="IE204" s="1"/>
  <c r="IB233"/>
  <c r="IB145"/>
  <c r="IE145" s="1"/>
  <c r="IB202"/>
  <c r="IB231"/>
  <c r="IB200"/>
  <c r="IE200" s="1"/>
  <c r="IB229"/>
  <c r="IB170"/>
  <c r="IB141"/>
  <c r="IE141" s="1"/>
  <c r="IB198"/>
  <c r="IE198" s="1"/>
  <c r="IG198" s="1"/>
  <c r="IH198" s="1"/>
  <c r="IB227"/>
  <c r="IB168"/>
  <c r="IB139"/>
  <c r="IE139" s="1"/>
  <c r="IB213"/>
  <c r="IE213" s="1"/>
  <c r="IB183"/>
  <c r="IB211"/>
  <c r="IE211" s="1"/>
  <c r="IB240"/>
  <c r="IB181"/>
  <c r="IB209"/>
  <c r="IE209" s="1"/>
  <c r="IG209" s="1"/>
  <c r="IB179"/>
  <c r="IB207"/>
  <c r="IE207" s="1"/>
  <c r="IG207" s="1"/>
  <c r="IB236"/>
  <c r="IB148"/>
  <c r="IE148" s="1"/>
  <c r="IL195"/>
  <c r="IO195" s="1"/>
  <c r="IL224"/>
  <c r="IL136"/>
  <c r="IL193"/>
  <c r="IO193" s="1"/>
  <c r="IQ193" s="1"/>
  <c r="IL222"/>
  <c r="IL189"/>
  <c r="IL218"/>
  <c r="IL204"/>
  <c r="IO204" s="1"/>
  <c r="IQ204" s="1"/>
  <c r="IR204" s="1"/>
  <c r="IL174"/>
  <c r="IL202"/>
  <c r="IO202" s="1"/>
  <c r="IQ202" s="1"/>
  <c r="IL172"/>
  <c r="IL143"/>
  <c r="IO143" s="1"/>
  <c r="IL213"/>
  <c r="IO213" s="1"/>
  <c r="IL242"/>
  <c r="IL154"/>
  <c r="IO154" s="1"/>
  <c r="IL211"/>
  <c r="IO211" s="1"/>
  <c r="IL152"/>
  <c r="IO152" s="1"/>
  <c r="IL209"/>
  <c r="IO209" s="1"/>
  <c r="IQ209" s="1"/>
  <c r="IL238"/>
  <c r="IL150"/>
  <c r="IO150" s="1"/>
  <c r="IL207"/>
  <c r="IO207" s="1"/>
  <c r="IQ207" s="1"/>
  <c r="IL177"/>
  <c r="IV195"/>
  <c r="IY195" s="1"/>
  <c r="JA195" s="1"/>
  <c r="JB195" s="1"/>
  <c r="IV165"/>
  <c r="IV193"/>
  <c r="IV163"/>
  <c r="IV134"/>
  <c r="IV191"/>
  <c r="IV220"/>
  <c r="IV161"/>
  <c r="IV132"/>
  <c r="IV189"/>
  <c r="IY189" s="1"/>
  <c r="JA189" s="1"/>
  <c r="JB189" s="1"/>
  <c r="IV159"/>
  <c r="IV204"/>
  <c r="IY204" s="1"/>
  <c r="JA204" s="1"/>
  <c r="JB204" s="1"/>
  <c r="IV233"/>
  <c r="IV145"/>
  <c r="IY145" s="1"/>
  <c r="IV202"/>
  <c r="IV231"/>
  <c r="IV200"/>
  <c r="IY200" s="1"/>
  <c r="JA200" s="1"/>
  <c r="JB200" s="1"/>
  <c r="IV229"/>
  <c r="IV170"/>
  <c r="IV141"/>
  <c r="IY141" s="1"/>
  <c r="IV198"/>
  <c r="IY198" s="1"/>
  <c r="JA198" s="1"/>
  <c r="JB198" s="1"/>
  <c r="IV227"/>
  <c r="IV168"/>
  <c r="IV139"/>
  <c r="IY139" s="1"/>
  <c r="IV213"/>
  <c r="IY213" s="1"/>
  <c r="JA213" s="1"/>
  <c r="JB213" s="1"/>
  <c r="IV183"/>
  <c r="IV211"/>
  <c r="IY211" s="1"/>
  <c r="JA211" s="1"/>
  <c r="JB211" s="1"/>
  <c r="IV240"/>
  <c r="IV181"/>
  <c r="IV209"/>
  <c r="IY209" s="1"/>
  <c r="JA209" s="1"/>
  <c r="IV179"/>
  <c r="IV207"/>
  <c r="IY207" s="1"/>
  <c r="JA207" s="1"/>
  <c r="IV236"/>
  <c r="IV148"/>
  <c r="IY148" s="1"/>
  <c r="JF195"/>
  <c r="JI195" s="1"/>
  <c r="JF224"/>
  <c r="JF136"/>
  <c r="JI136" s="1"/>
  <c r="JF193"/>
  <c r="JI193" s="1"/>
  <c r="JK193" s="1"/>
  <c r="JF222"/>
  <c r="JF189"/>
  <c r="JI189" s="1"/>
  <c r="JK189" s="1"/>
  <c r="JL189" s="1"/>
  <c r="JF218"/>
  <c r="JF204"/>
  <c r="JI204" s="1"/>
  <c r="JK204" s="1"/>
  <c r="JL204" s="1"/>
  <c r="JF174"/>
  <c r="JF202"/>
  <c r="JF172"/>
  <c r="JF143"/>
  <c r="JF213"/>
  <c r="JI213" s="1"/>
  <c r="JK213" s="1"/>
  <c r="JL213" s="1"/>
  <c r="JF242"/>
  <c r="JF209"/>
  <c r="JI209" s="1"/>
  <c r="JK209" s="1"/>
  <c r="JF238"/>
  <c r="JF150"/>
  <c r="JI150" s="1"/>
  <c r="JF207"/>
  <c r="JI207" s="1"/>
  <c r="JK207" s="1"/>
  <c r="JF177"/>
  <c r="JF148"/>
  <c r="JI148" s="1"/>
  <c r="JP195"/>
  <c r="JS195" s="1"/>
  <c r="JU195" s="1"/>
  <c r="JV195" s="1"/>
  <c r="JP165"/>
  <c r="JP193"/>
  <c r="JP163"/>
  <c r="JP134"/>
  <c r="JP191"/>
  <c r="JP220"/>
  <c r="JP161"/>
  <c r="JP132"/>
  <c r="JP189"/>
  <c r="JS189" s="1"/>
  <c r="JU189" s="1"/>
  <c r="JV189" s="1"/>
  <c r="JP159"/>
  <c r="JP204"/>
  <c r="JS204" s="1"/>
  <c r="JU204" s="1"/>
  <c r="JV204" s="1"/>
  <c r="JP233"/>
  <c r="JP145"/>
  <c r="JS145" s="1"/>
  <c r="JP202"/>
  <c r="JP231"/>
  <c r="JP200"/>
  <c r="JS200" s="1"/>
  <c r="JU200" s="1"/>
  <c r="JV200" s="1"/>
  <c r="JP229"/>
  <c r="JP170"/>
  <c r="JP141"/>
  <c r="JS141" s="1"/>
  <c r="JP198"/>
  <c r="JS198" s="1"/>
  <c r="JU198" s="1"/>
  <c r="JV198" s="1"/>
  <c r="JP227"/>
  <c r="JP168"/>
  <c r="JP139"/>
  <c r="JS139" s="1"/>
  <c r="JP213"/>
  <c r="JS213" s="1"/>
  <c r="JU213" s="1"/>
  <c r="JV213" s="1"/>
  <c r="JP183"/>
  <c r="JP154"/>
  <c r="JS154" s="1"/>
  <c r="JP211"/>
  <c r="JP240"/>
  <c r="JP181"/>
  <c r="JP152"/>
  <c r="JP209"/>
  <c r="JS209" s="1"/>
  <c r="JU209" s="1"/>
  <c r="JP179"/>
  <c r="JP207"/>
  <c r="JS207" s="1"/>
  <c r="JU207" s="1"/>
  <c r="JP236"/>
  <c r="JZ195"/>
  <c r="KC195" s="1"/>
  <c r="JZ224"/>
  <c r="JZ136"/>
  <c r="KC136" s="1"/>
  <c r="JZ193"/>
  <c r="KC193" s="1"/>
  <c r="KE193" s="1"/>
  <c r="JZ222"/>
  <c r="JZ189"/>
  <c r="KC189" s="1"/>
  <c r="KE189" s="1"/>
  <c r="KF189" s="1"/>
  <c r="JZ218"/>
  <c r="JZ204"/>
  <c r="KC204" s="1"/>
  <c r="KE204" s="1"/>
  <c r="KF204" s="1"/>
  <c r="JZ174"/>
  <c r="JZ202"/>
  <c r="KC202" s="1"/>
  <c r="KE202" s="1"/>
  <c r="JZ172"/>
  <c r="JZ143"/>
  <c r="KC143" s="1"/>
  <c r="JZ213"/>
  <c r="KC213" s="1"/>
  <c r="JZ242"/>
  <c r="JZ211"/>
  <c r="KC211" s="1"/>
  <c r="JZ152"/>
  <c r="KC152" s="1"/>
  <c r="JZ209"/>
  <c r="KC209" s="1"/>
  <c r="JZ238"/>
  <c r="JZ207"/>
  <c r="KC207" s="1"/>
  <c r="KE207" s="1"/>
  <c r="JZ177"/>
  <c r="KJ195"/>
  <c r="KM195" s="1"/>
  <c r="KO195" s="1"/>
  <c r="KP195" s="1"/>
  <c r="KJ165"/>
  <c r="KJ193"/>
  <c r="KM193" s="1"/>
  <c r="KO193" s="1"/>
  <c r="KJ163"/>
  <c r="KJ134"/>
  <c r="KM134" s="1"/>
  <c r="KJ191"/>
  <c r="KM191" s="1"/>
  <c r="KO191" s="1"/>
  <c r="KP191" s="1"/>
  <c r="KJ220"/>
  <c r="KJ161"/>
  <c r="KJ132"/>
  <c r="KM132" s="1"/>
  <c r="KJ189"/>
  <c r="KM189" s="1"/>
  <c r="KO189" s="1"/>
  <c r="KP189" s="1"/>
  <c r="KJ159"/>
  <c r="KJ204"/>
  <c r="KM204" s="1"/>
  <c r="KO204" s="1"/>
  <c r="KP204" s="1"/>
  <c r="KJ233"/>
  <c r="KJ202"/>
  <c r="KM202" s="1"/>
  <c r="KO202" s="1"/>
  <c r="KJ231"/>
  <c r="KJ143"/>
  <c r="KM143" s="1"/>
  <c r="KJ200"/>
  <c r="KJ229"/>
  <c r="KJ170"/>
  <c r="KJ141"/>
  <c r="KM141" s="1"/>
  <c r="KJ198"/>
  <c r="KM198" s="1"/>
  <c r="KO198" s="1"/>
  <c r="KP198" s="1"/>
  <c r="KJ227"/>
  <c r="KJ168"/>
  <c r="KJ139"/>
  <c r="KM139" s="1"/>
  <c r="KJ213"/>
  <c r="KM213" s="1"/>
  <c r="KO213" s="1"/>
  <c r="KP213" s="1"/>
  <c r="KJ183"/>
  <c r="KJ154"/>
  <c r="KM154" s="1"/>
  <c r="KJ211"/>
  <c r="KM211" s="1"/>
  <c r="KO211" s="1"/>
  <c r="KJ240"/>
  <c r="KJ181"/>
  <c r="KJ209"/>
  <c r="KM209" s="1"/>
  <c r="KO209" s="1"/>
  <c r="KJ179"/>
  <c r="KJ150"/>
  <c r="KM150" s="1"/>
  <c r="KJ207"/>
  <c r="KM207" s="1"/>
  <c r="KO207" s="1"/>
  <c r="KJ236"/>
  <c r="KJ148"/>
  <c r="KM148" s="1"/>
  <c r="KT195"/>
  <c r="KW195" s="1"/>
  <c r="KY195" s="1"/>
  <c r="KZ195" s="1"/>
  <c r="KT224"/>
  <c r="KT136"/>
  <c r="KT193"/>
  <c r="KW193" s="1"/>
  <c r="KY193" s="1"/>
  <c r="KT222"/>
  <c r="KT189"/>
  <c r="KW189" s="1"/>
  <c r="KY189" s="1"/>
  <c r="KZ189" s="1"/>
  <c r="KT218"/>
  <c r="KT204"/>
  <c r="KW204" s="1"/>
  <c r="KY204" s="1"/>
  <c r="KZ204" s="1"/>
  <c r="KT174"/>
  <c r="KT145"/>
  <c r="KW145" s="1"/>
  <c r="KT202"/>
  <c r="KW202" s="1"/>
  <c r="KY202" s="1"/>
  <c r="KT172"/>
  <c r="KT213"/>
  <c r="KW213" s="1"/>
  <c r="KY213" s="1"/>
  <c r="KZ213" s="1"/>
  <c r="KT242"/>
  <c r="KT211"/>
  <c r="KW211" s="1"/>
  <c r="KY211" s="1"/>
  <c r="KT152"/>
  <c r="KW152" s="1"/>
  <c r="KT209"/>
  <c r="KW209" s="1"/>
  <c r="KY209" s="1"/>
  <c r="KT238"/>
  <c r="KT207"/>
  <c r="KW207" s="1"/>
  <c r="KY207" s="1"/>
  <c r="KT177"/>
  <c r="BS211"/>
  <c r="BT211" s="1"/>
  <c r="CM211"/>
  <c r="CN211" s="1"/>
  <c r="DG211"/>
  <c r="DH211" s="1"/>
  <c r="KY198"/>
  <c r="KZ198" s="1"/>
  <c r="KO192"/>
  <c r="KP192" s="1"/>
  <c r="DV200"/>
  <c r="DY200" s="1"/>
  <c r="BN202"/>
  <c r="BQ202" s="1"/>
  <c r="BS202" s="1"/>
  <c r="BT202" s="1"/>
  <c r="T213"/>
  <c r="T212"/>
  <c r="T211"/>
  <c r="T210"/>
  <c r="T209"/>
  <c r="T208"/>
  <c r="T207"/>
  <c r="T200"/>
  <c r="AN213"/>
  <c r="AN212"/>
  <c r="AN211"/>
  <c r="AN210"/>
  <c r="AN209"/>
  <c r="AN208"/>
  <c r="AN207"/>
  <c r="AN201"/>
  <c r="AN200"/>
  <c r="AN193"/>
  <c r="BH213"/>
  <c r="BH212"/>
  <c r="BH211"/>
  <c r="BH210"/>
  <c r="BH209"/>
  <c r="BH208"/>
  <c r="BH207"/>
  <c r="BH202"/>
  <c r="BH200"/>
  <c r="CB213"/>
  <c r="CB212"/>
  <c r="CB211"/>
  <c r="CB210"/>
  <c r="CB209"/>
  <c r="CB208"/>
  <c r="CB207"/>
  <c r="CB201"/>
  <c r="CC201" s="1"/>
  <c r="CD201" s="1"/>
  <c r="CB200"/>
  <c r="DZ202"/>
  <c r="DZ201"/>
  <c r="FN202"/>
  <c r="FN201"/>
  <c r="HB201"/>
  <c r="HB199"/>
  <c r="HV201"/>
  <c r="HV192"/>
  <c r="IF213"/>
  <c r="IF212"/>
  <c r="IF211"/>
  <c r="IF210"/>
  <c r="IF209"/>
  <c r="IF208"/>
  <c r="IF207"/>
  <c r="IF206"/>
  <c r="IF201"/>
  <c r="IF200"/>
  <c r="IP201"/>
  <c r="IP199"/>
  <c r="IQ199" s="1"/>
  <c r="IR199" s="1"/>
  <c r="IP192"/>
  <c r="IQ192" s="1"/>
  <c r="JJ201"/>
  <c r="JJ199"/>
  <c r="JJ192"/>
  <c r="JK192" s="1"/>
  <c r="P223"/>
  <c r="P194"/>
  <c r="S194" s="1"/>
  <c r="U194" s="1"/>
  <c r="P241"/>
  <c r="P212"/>
  <c r="S212" s="1"/>
  <c r="U212" s="1"/>
  <c r="P239"/>
  <c r="P210"/>
  <c r="S210" s="1"/>
  <c r="U210" s="1"/>
  <c r="P237"/>
  <c r="P208"/>
  <c r="S208" s="1"/>
  <c r="U208" s="1"/>
  <c r="P235"/>
  <c r="P206"/>
  <c r="Z153"/>
  <c r="AC153" s="1"/>
  <c r="Z212"/>
  <c r="AC212" s="1"/>
  <c r="AE212" s="1"/>
  <c r="Z239"/>
  <c r="Z210"/>
  <c r="Z149"/>
  <c r="AC149" s="1"/>
  <c r="Z208"/>
  <c r="AC208" s="1"/>
  <c r="AE208" s="1"/>
  <c r="Z235"/>
  <c r="Z206"/>
  <c r="AT135"/>
  <c r="AW135" s="1"/>
  <c r="AT194"/>
  <c r="AW194" s="1"/>
  <c r="AY194" s="1"/>
  <c r="BD223"/>
  <c r="BD194"/>
  <c r="BG194" s="1"/>
  <c r="BI194" s="1"/>
  <c r="DE19"/>
  <c r="DB194"/>
  <c r="DE194" s="1"/>
  <c r="DG194" s="1"/>
  <c r="DL232"/>
  <c r="DL203"/>
  <c r="DL230"/>
  <c r="DL201"/>
  <c r="DL228"/>
  <c r="DL199"/>
  <c r="DL226"/>
  <c r="DL197"/>
  <c r="DO197" s="1"/>
  <c r="DQ197" s="1"/>
  <c r="DR197" s="1"/>
  <c r="DV182"/>
  <c r="DV212"/>
  <c r="DY212" s="1"/>
  <c r="EA212" s="1"/>
  <c r="DV239"/>
  <c r="DV210"/>
  <c r="DV237"/>
  <c r="DV208"/>
  <c r="DY208" s="1"/>
  <c r="EA208" s="1"/>
  <c r="DV176"/>
  <c r="DV206"/>
  <c r="EF223"/>
  <c r="EF194"/>
  <c r="EI194" s="1"/>
  <c r="EK194" s="1"/>
  <c r="EF241"/>
  <c r="EF212"/>
  <c r="EI212" s="1"/>
  <c r="EK212" s="1"/>
  <c r="EF237"/>
  <c r="EF208"/>
  <c r="EI208" s="1"/>
  <c r="EK208" s="1"/>
  <c r="EF235"/>
  <c r="EF206"/>
  <c r="EP223"/>
  <c r="EP194"/>
  <c r="ES194" s="1"/>
  <c r="EU194" s="1"/>
  <c r="FJ232"/>
  <c r="FJ203"/>
  <c r="FM203" s="1"/>
  <c r="FO203" s="1"/>
  <c r="FJ228"/>
  <c r="FJ199"/>
  <c r="FM199" s="1"/>
  <c r="FT77"/>
  <c r="FW77" s="1"/>
  <c r="FT194"/>
  <c r="FW194" s="1"/>
  <c r="FY194" s="1"/>
  <c r="GD180"/>
  <c r="GD210"/>
  <c r="GG210" s="1"/>
  <c r="GI210" s="1"/>
  <c r="GD237"/>
  <c r="GD208"/>
  <c r="GG208" s="1"/>
  <c r="GI208" s="1"/>
  <c r="GD147"/>
  <c r="GD206"/>
  <c r="GN223"/>
  <c r="GN194"/>
  <c r="GQ194" s="1"/>
  <c r="GS194" s="1"/>
  <c r="GN241"/>
  <c r="GN212"/>
  <c r="GQ212" s="1"/>
  <c r="GS212" s="1"/>
  <c r="GN239"/>
  <c r="GN210"/>
  <c r="GQ210" s="1"/>
  <c r="GS210" s="1"/>
  <c r="GX164"/>
  <c r="GX194"/>
  <c r="HA194" s="1"/>
  <c r="HC194" s="1"/>
  <c r="HH232"/>
  <c r="HH203"/>
  <c r="HK203" s="1"/>
  <c r="HM203" s="1"/>
  <c r="HU19"/>
  <c r="HR194"/>
  <c r="HU194" s="1"/>
  <c r="HW194" s="1"/>
  <c r="IV223"/>
  <c r="IV194"/>
  <c r="IY194" s="1"/>
  <c r="JA194" s="1"/>
  <c r="IV241"/>
  <c r="IV212"/>
  <c r="IY212" s="1"/>
  <c r="JA212" s="1"/>
  <c r="IV149"/>
  <c r="IY149" s="1"/>
  <c r="IV208"/>
  <c r="IY208" s="1"/>
  <c r="JA208" s="1"/>
  <c r="JP164"/>
  <c r="JP194"/>
  <c r="JS194" s="1"/>
  <c r="JU194" s="1"/>
  <c r="JP241"/>
  <c r="JP212"/>
  <c r="JS212" s="1"/>
  <c r="JU212" s="1"/>
  <c r="JP239"/>
  <c r="JP210"/>
  <c r="JP237"/>
  <c r="JP208"/>
  <c r="JS208" s="1"/>
  <c r="JU208" s="1"/>
  <c r="JP235"/>
  <c r="JP206"/>
  <c r="JZ232"/>
  <c r="JZ203"/>
  <c r="KC203" s="1"/>
  <c r="KE203" s="1"/>
  <c r="KJ138"/>
  <c r="KJ197"/>
  <c r="CM199"/>
  <c r="CN199" s="1"/>
  <c r="DQ206"/>
  <c r="DR206" s="1"/>
  <c r="IG210"/>
  <c r="IH210" s="1"/>
  <c r="JA210"/>
  <c r="JB210" s="1"/>
  <c r="KE210"/>
  <c r="KF210" s="1"/>
  <c r="KY197"/>
  <c r="KZ197" s="1"/>
  <c r="KY210"/>
  <c r="KZ210" s="1"/>
  <c r="KY206"/>
  <c r="KZ206" s="1"/>
  <c r="P188"/>
  <c r="Z188"/>
  <c r="BD188"/>
  <c r="CH188"/>
  <c r="DV188"/>
  <c r="EF188"/>
  <c r="EP188"/>
  <c r="FJ188"/>
  <c r="FT188"/>
  <c r="GD188"/>
  <c r="HR188"/>
  <c r="JP188"/>
  <c r="JZ188"/>
  <c r="KJ188"/>
  <c r="P190"/>
  <c r="S190" s="1"/>
  <c r="U190" s="1"/>
  <c r="V190" s="1"/>
  <c r="AT190"/>
  <c r="BD190"/>
  <c r="BG190" s="1"/>
  <c r="BI190" s="1"/>
  <c r="BJ190" s="1"/>
  <c r="DB190"/>
  <c r="DE190" s="1"/>
  <c r="DG190" s="1"/>
  <c r="DH190" s="1"/>
  <c r="DV190"/>
  <c r="EF190"/>
  <c r="EI190" s="1"/>
  <c r="EK190" s="1"/>
  <c r="EL190" s="1"/>
  <c r="FT190"/>
  <c r="FW190" s="1"/>
  <c r="FY190" s="1"/>
  <c r="FZ190" s="1"/>
  <c r="GN190"/>
  <c r="GX190"/>
  <c r="HA190" s="1"/>
  <c r="HC190" s="1"/>
  <c r="HD190" s="1"/>
  <c r="HR190"/>
  <c r="HU190" s="1"/>
  <c r="HW190" s="1"/>
  <c r="HX190" s="1"/>
  <c r="IV190"/>
  <c r="IY190" s="1"/>
  <c r="JA190" s="1"/>
  <c r="JB190" s="1"/>
  <c r="JP190"/>
  <c r="P192"/>
  <c r="S192" s="1"/>
  <c r="U192" s="1"/>
  <c r="V192" s="1"/>
  <c r="Z192"/>
  <c r="AC192" s="1"/>
  <c r="AE192" s="1"/>
  <c r="AF192" s="1"/>
  <c r="AT192"/>
  <c r="AW192" s="1"/>
  <c r="AY192" s="1"/>
  <c r="AZ192" s="1"/>
  <c r="BD192"/>
  <c r="BG192" s="1"/>
  <c r="BI192" s="1"/>
  <c r="BJ192" s="1"/>
  <c r="DB192"/>
  <c r="DE192" s="1"/>
  <c r="DG192" s="1"/>
  <c r="DH192" s="1"/>
  <c r="EF192"/>
  <c r="EI192" s="1"/>
  <c r="EK192" s="1"/>
  <c r="EL192" s="1"/>
  <c r="GN192"/>
  <c r="GQ192" s="1"/>
  <c r="GS192" s="1"/>
  <c r="GT192" s="1"/>
  <c r="GX192"/>
  <c r="HA192" s="1"/>
  <c r="HB192"/>
  <c r="HR192"/>
  <c r="HU192" s="1"/>
  <c r="HW192" s="1"/>
  <c r="HX192" s="1"/>
  <c r="JP192"/>
  <c r="JS192" s="1"/>
  <c r="JU192" s="1"/>
  <c r="JV192" s="1"/>
  <c r="BH193"/>
  <c r="DZ193"/>
  <c r="ET193"/>
  <c r="FN193"/>
  <c r="GH193"/>
  <c r="HB193"/>
  <c r="HV193"/>
  <c r="IP193"/>
  <c r="JJ193"/>
  <c r="KD193"/>
  <c r="DF194"/>
  <c r="DZ194"/>
  <c r="ET194"/>
  <c r="FN194"/>
  <c r="GH194"/>
  <c r="HB194"/>
  <c r="HV194"/>
  <c r="IP194"/>
  <c r="JJ194"/>
  <c r="KD194"/>
  <c r="DF195"/>
  <c r="DZ195"/>
  <c r="ET195"/>
  <c r="FN195"/>
  <c r="GH195"/>
  <c r="HB195"/>
  <c r="HV195"/>
  <c r="IP195"/>
  <c r="JJ195"/>
  <c r="KD195"/>
  <c r="T196"/>
  <c r="AN196"/>
  <c r="BH196"/>
  <c r="CB196"/>
  <c r="DF196"/>
  <c r="DZ196"/>
  <c r="ET196"/>
  <c r="FN196"/>
  <c r="GH196"/>
  <c r="HB196"/>
  <c r="HV196"/>
  <c r="IF196"/>
  <c r="IP196"/>
  <c r="JJ196"/>
  <c r="KD196"/>
  <c r="DF197"/>
  <c r="DZ197"/>
  <c r="ET197"/>
  <c r="FN197"/>
  <c r="GH197"/>
  <c r="HB197"/>
  <c r="HV197"/>
  <c r="IP197"/>
  <c r="JJ197"/>
  <c r="KD197"/>
  <c r="DF198"/>
  <c r="DZ198"/>
  <c r="EA198" s="1"/>
  <c r="ET198"/>
  <c r="EU198" s="1"/>
  <c r="FN198"/>
  <c r="FO198" s="1"/>
  <c r="GH198"/>
  <c r="GI198" s="1"/>
  <c r="HB198"/>
  <c r="HC198" s="1"/>
  <c r="HV198"/>
  <c r="HW198" s="1"/>
  <c r="IP198"/>
  <c r="IQ198" s="1"/>
  <c r="JJ198"/>
  <c r="JK198" s="1"/>
  <c r="KD198"/>
  <c r="KE198" s="1"/>
  <c r="DF199"/>
  <c r="DZ199"/>
  <c r="ET199"/>
  <c r="FN199"/>
  <c r="GH199"/>
  <c r="IF199"/>
  <c r="JZ199"/>
  <c r="KC199" s="1"/>
  <c r="KE199" s="1"/>
  <c r="KF199" s="1"/>
  <c r="DZ200"/>
  <c r="FN200"/>
  <c r="HB200"/>
  <c r="IP200"/>
  <c r="KD200"/>
  <c r="T201"/>
  <c r="HH201"/>
  <c r="KD201"/>
  <c r="T202"/>
  <c r="AN202"/>
  <c r="ET202"/>
  <c r="HB202"/>
  <c r="IF202"/>
  <c r="T203"/>
  <c r="AN203"/>
  <c r="BH203"/>
  <c r="CB203"/>
  <c r="IF203"/>
  <c r="T204"/>
  <c r="AN204"/>
  <c r="BH204"/>
  <c r="CB204"/>
  <c r="IF204"/>
  <c r="T206"/>
  <c r="AN206"/>
  <c r="BH206"/>
  <c r="CB206"/>
  <c r="DF206"/>
  <c r="ET206"/>
  <c r="GH206"/>
  <c r="HV206"/>
  <c r="JJ206"/>
  <c r="DZ207"/>
  <c r="FN207"/>
  <c r="HB207"/>
  <c r="IP207"/>
  <c r="KD207"/>
  <c r="DF208"/>
  <c r="ET208"/>
  <c r="GH208"/>
  <c r="HV208"/>
  <c r="JJ208"/>
  <c r="DZ209"/>
  <c r="FN209"/>
  <c r="HB209"/>
  <c r="IP209"/>
  <c r="KD209"/>
  <c r="DF210"/>
  <c r="ET210"/>
  <c r="GH210"/>
  <c r="HV210"/>
  <c r="JJ210"/>
  <c r="JK210" s="1"/>
  <c r="JL210" s="1"/>
  <c r="DZ211"/>
  <c r="EA211" s="1"/>
  <c r="EB211" s="1"/>
  <c r="FN211"/>
  <c r="HB211"/>
  <c r="IP211"/>
  <c r="KD211"/>
  <c r="DF212"/>
  <c r="ET212"/>
  <c r="GH212"/>
  <c r="HV212"/>
  <c r="JJ212"/>
  <c r="DZ213"/>
  <c r="FN213"/>
  <c r="HB213"/>
  <c r="IP213"/>
  <c r="KD213"/>
  <c r="FM194"/>
  <c r="FO194" s="1"/>
  <c r="HK194"/>
  <c r="HM194" s="1"/>
  <c r="KC194"/>
  <c r="KE194" s="1"/>
  <c r="KM194"/>
  <c r="KO194" s="1"/>
  <c r="AW203"/>
  <c r="AY203" s="1"/>
  <c r="BG203"/>
  <c r="BI203" s="1"/>
  <c r="CU203"/>
  <c r="CW203" s="1"/>
  <c r="DY203"/>
  <c r="EA203" s="1"/>
  <c r="IO203"/>
  <c r="IQ203" s="1"/>
  <c r="KM203"/>
  <c r="KO203" s="1"/>
  <c r="AW208"/>
  <c r="AY208" s="1"/>
  <c r="CK208"/>
  <c r="CM208" s="1"/>
  <c r="HA208"/>
  <c r="HC208" s="1"/>
  <c r="IO208"/>
  <c r="IQ208" s="1"/>
  <c r="KC208"/>
  <c r="KE208" s="1"/>
  <c r="KM208"/>
  <c r="KO208" s="1"/>
  <c r="BG210"/>
  <c r="BI210" s="1"/>
  <c r="BQ210"/>
  <c r="BS210" s="1"/>
  <c r="CK210"/>
  <c r="CM210" s="1"/>
  <c r="CU210"/>
  <c r="CW210" s="1"/>
  <c r="DO210"/>
  <c r="DQ210" s="1"/>
  <c r="EI210"/>
  <c r="EK210" s="1"/>
  <c r="FM210"/>
  <c r="FO210" s="1"/>
  <c r="CU212"/>
  <c r="CW212" s="1"/>
  <c r="KC212"/>
  <c r="KE212" s="1"/>
  <c r="KM212"/>
  <c r="KO212" s="1"/>
  <c r="KD72"/>
  <c r="KE72" s="1"/>
  <c r="KF72" s="1"/>
  <c r="KD71"/>
  <c r="JJ71"/>
  <c r="JJ72"/>
  <c r="JK72" s="1"/>
  <c r="JL72" s="1"/>
  <c r="IP71"/>
  <c r="IP72"/>
  <c r="IQ72" s="1"/>
  <c r="IR72" s="1"/>
  <c r="HV71"/>
  <c r="HV72"/>
  <c r="HB71"/>
  <c r="HB72"/>
  <c r="FN71"/>
  <c r="FN72"/>
  <c r="FO72" s="1"/>
  <c r="FP72" s="1"/>
  <c r="ET71"/>
  <c r="ET72"/>
  <c r="DZ71"/>
  <c r="DZ72"/>
  <c r="EA72" s="1"/>
  <c r="EB72" s="1"/>
  <c r="DF71"/>
  <c r="DF72"/>
  <c r="CL71"/>
  <c r="CL72"/>
  <c r="BR71"/>
  <c r="BR72"/>
  <c r="BS72" s="1"/>
  <c r="BT72" s="1"/>
  <c r="AX72"/>
  <c r="AX71"/>
  <c r="AD71"/>
  <c r="AD72"/>
  <c r="KJ10"/>
  <c r="KK19" s="1"/>
  <c r="KL19" s="1"/>
  <c r="KJ51"/>
  <c r="KJ53"/>
  <c r="KM53" s="1"/>
  <c r="KJ82"/>
  <c r="KM82" s="1"/>
  <c r="KJ84"/>
  <c r="KJ115"/>
  <c r="KJ129"/>
  <c r="KJ144"/>
  <c r="KM144" s="1"/>
  <c r="KJ169"/>
  <c r="KM130"/>
  <c r="KC24"/>
  <c r="KC26"/>
  <c r="JZ53"/>
  <c r="KC53" s="1"/>
  <c r="JZ57"/>
  <c r="KC57" s="1"/>
  <c r="JZ71"/>
  <c r="JZ80"/>
  <c r="JZ86"/>
  <c r="KC86" s="1"/>
  <c r="JZ109"/>
  <c r="JZ138"/>
  <c r="JZ144"/>
  <c r="KC144" s="1"/>
  <c r="JZ167"/>
  <c r="JP42"/>
  <c r="JP66"/>
  <c r="JS66" s="1"/>
  <c r="JU66" s="1"/>
  <c r="JP91"/>
  <c r="JS91" s="1"/>
  <c r="JP93"/>
  <c r="JP95"/>
  <c r="JS95" s="1"/>
  <c r="JP120"/>
  <c r="JS120" s="1"/>
  <c r="JU120" s="1"/>
  <c r="JP149"/>
  <c r="JS149" s="1"/>
  <c r="JP153"/>
  <c r="JS153" s="1"/>
  <c r="JP176"/>
  <c r="JP182"/>
  <c r="JS133"/>
  <c r="JS135"/>
  <c r="JP44"/>
  <c r="JP71"/>
  <c r="JP73"/>
  <c r="JP77"/>
  <c r="JS77" s="1"/>
  <c r="JP102"/>
  <c r="JP106"/>
  <c r="JS106" s="1"/>
  <c r="JP129"/>
  <c r="JP131"/>
  <c r="IV10"/>
  <c r="IW28" s="1"/>
  <c r="IX28" s="1"/>
  <c r="IY33"/>
  <c r="IY35"/>
  <c r="IY37"/>
  <c r="IV42"/>
  <c r="IV64"/>
  <c r="IY64" s="1"/>
  <c r="JA64" s="1"/>
  <c r="IV66"/>
  <c r="IY66" s="1"/>
  <c r="IV89"/>
  <c r="IV95"/>
  <c r="IY95" s="1"/>
  <c r="IV118"/>
  <c r="IV129"/>
  <c r="IV153"/>
  <c r="IY153" s="1"/>
  <c r="IV176"/>
  <c r="IV180"/>
  <c r="IY15"/>
  <c r="IV44"/>
  <c r="IV48"/>
  <c r="IY48" s="1"/>
  <c r="IV71"/>
  <c r="IV73"/>
  <c r="IY73" s="1"/>
  <c r="IV75"/>
  <c r="IY75" s="1"/>
  <c r="IV100"/>
  <c r="IV102"/>
  <c r="IY102" s="1"/>
  <c r="IV104"/>
  <c r="IY104" s="1"/>
  <c r="IV106"/>
  <c r="IY106" s="1"/>
  <c r="IE136"/>
  <c r="HR42"/>
  <c r="HR44"/>
  <c r="HU44" s="1"/>
  <c r="HR46"/>
  <c r="HU46" s="1"/>
  <c r="HR75"/>
  <c r="HU75" s="1"/>
  <c r="HR104"/>
  <c r="HR129"/>
  <c r="HR160"/>
  <c r="HR162"/>
  <c r="HH51"/>
  <c r="HH53"/>
  <c r="HH55"/>
  <c r="HH57"/>
  <c r="HK57" s="1"/>
  <c r="HH80"/>
  <c r="HH82"/>
  <c r="HH100"/>
  <c r="HH109"/>
  <c r="HH115"/>
  <c r="HK115" s="1"/>
  <c r="HM115" s="1"/>
  <c r="HH138"/>
  <c r="HH142"/>
  <c r="HH158"/>
  <c r="HH173"/>
  <c r="HK133"/>
  <c r="GX10"/>
  <c r="GY37" s="1"/>
  <c r="GZ37" s="1"/>
  <c r="HA17"/>
  <c r="HA19"/>
  <c r="GX42"/>
  <c r="GX46"/>
  <c r="HA46" s="1"/>
  <c r="GX71"/>
  <c r="GX73"/>
  <c r="HA73" s="1"/>
  <c r="GX75"/>
  <c r="HA75" s="1"/>
  <c r="GX104"/>
  <c r="HA104" s="1"/>
  <c r="HC104" s="1"/>
  <c r="GX129"/>
  <c r="GX135"/>
  <c r="HA135" s="1"/>
  <c r="GX158"/>
  <c r="GX162"/>
  <c r="GQ33"/>
  <c r="GN62"/>
  <c r="GQ62" s="1"/>
  <c r="GS62" s="1"/>
  <c r="GN71"/>
  <c r="GN89"/>
  <c r="GN93"/>
  <c r="GQ93" s="1"/>
  <c r="GN120"/>
  <c r="GQ120" s="1"/>
  <c r="GN122"/>
  <c r="GQ122" s="1"/>
  <c r="GN176"/>
  <c r="GN178"/>
  <c r="GN180"/>
  <c r="GN217"/>
  <c r="GN42"/>
  <c r="GN44"/>
  <c r="GN46"/>
  <c r="GQ46" s="1"/>
  <c r="GN75"/>
  <c r="GN77"/>
  <c r="GQ77" s="1"/>
  <c r="GN100"/>
  <c r="GN106"/>
  <c r="GQ106" s="1"/>
  <c r="GN129"/>
  <c r="GN133"/>
  <c r="GN158"/>
  <c r="GN160"/>
  <c r="GD10"/>
  <c r="GG33"/>
  <c r="GD60"/>
  <c r="GD62"/>
  <c r="GG62" s="1"/>
  <c r="GI62" s="1"/>
  <c r="GD66"/>
  <c r="GG66" s="1"/>
  <c r="GD71"/>
  <c r="GD89"/>
  <c r="GD91"/>
  <c r="GG91" s="1"/>
  <c r="GD93"/>
  <c r="GG93" s="1"/>
  <c r="GD100"/>
  <c r="GD118"/>
  <c r="GD124"/>
  <c r="GG124" s="1"/>
  <c r="GD149"/>
  <c r="GG149" s="1"/>
  <c r="GD151"/>
  <c r="GG151" s="1"/>
  <c r="GD153"/>
  <c r="GG153" s="1"/>
  <c r="FT10"/>
  <c r="FU32" s="1"/>
  <c r="FV32" s="1"/>
  <c r="FT42"/>
  <c r="FT46"/>
  <c r="FW46" s="1"/>
  <c r="FT71"/>
  <c r="FT73"/>
  <c r="FW73" s="1"/>
  <c r="FT100"/>
  <c r="FT104"/>
  <c r="FW104" s="1"/>
  <c r="FT129"/>
  <c r="FT131"/>
  <c r="FT133"/>
  <c r="FM28"/>
  <c r="FJ82"/>
  <c r="FM82" s="1"/>
  <c r="FJ86"/>
  <c r="FM86" s="1"/>
  <c r="FJ109"/>
  <c r="FJ113"/>
  <c r="FJ115"/>
  <c r="FM115" s="1"/>
  <c r="FJ138"/>
  <c r="FJ142"/>
  <c r="FJ167"/>
  <c r="FJ169"/>
  <c r="FJ173"/>
  <c r="FC133"/>
  <c r="EP42"/>
  <c r="EP44"/>
  <c r="EP46"/>
  <c r="ES46" s="1"/>
  <c r="EP48"/>
  <c r="ES48" s="1"/>
  <c r="EP73"/>
  <c r="EP75"/>
  <c r="ES75" s="1"/>
  <c r="EP77"/>
  <c r="ES77" s="1"/>
  <c r="EP102"/>
  <c r="EP104"/>
  <c r="ES104" s="1"/>
  <c r="EP133"/>
  <c r="ES133" s="1"/>
  <c r="EP135"/>
  <c r="ES135" s="1"/>
  <c r="EP158"/>
  <c r="EP160"/>
  <c r="EI37"/>
  <c r="EF42"/>
  <c r="EF62"/>
  <c r="EI62" s="1"/>
  <c r="EF64"/>
  <c r="EI64" s="1"/>
  <c r="EF66"/>
  <c r="EI66" s="1"/>
  <c r="EF93"/>
  <c r="EI93" s="1"/>
  <c r="EF120"/>
  <c r="EI120" s="1"/>
  <c r="EF124"/>
  <c r="EI124" s="1"/>
  <c r="EF129"/>
  <c r="EF147"/>
  <c r="EF149"/>
  <c r="EI149" s="1"/>
  <c r="EF151"/>
  <c r="EI151" s="1"/>
  <c r="EF153"/>
  <c r="EI153" s="1"/>
  <c r="EF178"/>
  <c r="EF180"/>
  <c r="EF182"/>
  <c r="EI130"/>
  <c r="EI133"/>
  <c r="EF10"/>
  <c r="EG38" s="1"/>
  <c r="EH38" s="1"/>
  <c r="EI17"/>
  <c r="EF48"/>
  <c r="EF71"/>
  <c r="EF104"/>
  <c r="EF131"/>
  <c r="DV10"/>
  <c r="DW23" s="1"/>
  <c r="DX23" s="1"/>
  <c r="DY37"/>
  <c r="DV60"/>
  <c r="DV66"/>
  <c r="DY66" s="1"/>
  <c r="DV91"/>
  <c r="DY91" s="1"/>
  <c r="DV93"/>
  <c r="DV100"/>
  <c r="DV120"/>
  <c r="DY120" s="1"/>
  <c r="DV124"/>
  <c r="DY124" s="1"/>
  <c r="DY17"/>
  <c r="DY19"/>
  <c r="DV42"/>
  <c r="DV46"/>
  <c r="DY46" s="1"/>
  <c r="DV48"/>
  <c r="DY48" s="1"/>
  <c r="DV102"/>
  <c r="DV104"/>
  <c r="DY104" s="1"/>
  <c r="DV129"/>
  <c r="DV131"/>
  <c r="DV135"/>
  <c r="DY135" s="1"/>
  <c r="DV158"/>
  <c r="DV160"/>
  <c r="DL71"/>
  <c r="DL80"/>
  <c r="DO80" s="1"/>
  <c r="DL82"/>
  <c r="DL84"/>
  <c r="DL86"/>
  <c r="DL100"/>
  <c r="DL111"/>
  <c r="DL129"/>
  <c r="DO129" s="1"/>
  <c r="DL158"/>
  <c r="DE133"/>
  <c r="DB10"/>
  <c r="DE15"/>
  <c r="DB44"/>
  <c r="DE44" s="1"/>
  <c r="DB71"/>
  <c r="DB104"/>
  <c r="DB160"/>
  <c r="CH10"/>
  <c r="CI36" s="1"/>
  <c r="CJ36" s="1"/>
  <c r="CH42"/>
  <c r="CA133"/>
  <c r="BG133"/>
  <c r="BG130"/>
  <c r="BG132"/>
  <c r="BD42"/>
  <c r="BD44"/>
  <c r="BG44" s="1"/>
  <c r="BD71"/>
  <c r="BD77"/>
  <c r="BG77" s="1"/>
  <c r="BD102"/>
  <c r="BD131"/>
  <c r="BD158"/>
  <c r="BD160"/>
  <c r="BD164"/>
  <c r="AT10"/>
  <c r="AU18" s="1"/>
  <c r="AV18" s="1"/>
  <c r="AW18" s="1"/>
  <c r="AW17"/>
  <c r="AT42"/>
  <c r="AT44"/>
  <c r="AT75"/>
  <c r="AW75" s="1"/>
  <c r="AT100"/>
  <c r="AT102"/>
  <c r="AT129"/>
  <c r="AT133"/>
  <c r="AW133" s="1"/>
  <c r="AT160"/>
  <c r="AT162"/>
  <c r="AC33"/>
  <c r="AC37"/>
  <c r="Z60"/>
  <c r="Z64"/>
  <c r="Z89"/>
  <c r="Z93"/>
  <c r="Z118"/>
  <c r="Z120"/>
  <c r="AC120" s="1"/>
  <c r="Z122"/>
  <c r="Z124"/>
  <c r="AC124" s="1"/>
  <c r="Z147"/>
  <c r="Z151"/>
  <c r="Z176"/>
  <c r="Z180"/>
  <c r="Z10"/>
  <c r="AA29" s="1"/>
  <c r="AB29" s="1"/>
  <c r="AC19"/>
  <c r="Z42"/>
  <c r="Z44"/>
  <c r="AC44" s="1"/>
  <c r="Z48"/>
  <c r="AC48" s="1"/>
  <c r="Z71"/>
  <c r="Z73"/>
  <c r="AC73" s="1"/>
  <c r="Z75"/>
  <c r="AC75" s="1"/>
  <c r="Z77"/>
  <c r="AC77" s="1"/>
  <c r="Z100"/>
  <c r="Z102"/>
  <c r="AC102" s="1"/>
  <c r="Z131"/>
  <c r="Z135"/>
  <c r="AC135" s="1"/>
  <c r="Z158"/>
  <c r="Z162"/>
  <c r="S33"/>
  <c r="S35"/>
  <c r="S37"/>
  <c r="P60"/>
  <c r="P62"/>
  <c r="S62" s="1"/>
  <c r="P64"/>
  <c r="S64" s="1"/>
  <c r="P66"/>
  <c r="S66" s="1"/>
  <c r="U66" s="1"/>
  <c r="P89"/>
  <c r="P91"/>
  <c r="S91" s="1"/>
  <c r="P93"/>
  <c r="S93" s="1"/>
  <c r="P95"/>
  <c r="S95" s="1"/>
  <c r="P147"/>
  <c r="P149"/>
  <c r="S149" s="1"/>
  <c r="P151"/>
  <c r="S151" s="1"/>
  <c r="P153"/>
  <c r="S153" s="1"/>
  <c r="P176"/>
  <c r="P178"/>
  <c r="P180"/>
  <c r="P182"/>
  <c r="P10"/>
  <c r="Q19" s="1"/>
  <c r="R19" s="1"/>
  <c r="S15"/>
  <c r="S17"/>
  <c r="S19"/>
  <c r="P44"/>
  <c r="S44" s="1"/>
  <c r="P46"/>
  <c r="S46" s="1"/>
  <c r="P48"/>
  <c r="S48" s="1"/>
  <c r="P100"/>
  <c r="P102"/>
  <c r="S102" s="1"/>
  <c r="P104"/>
  <c r="S104" s="1"/>
  <c r="P129"/>
  <c r="P131"/>
  <c r="P133"/>
  <c r="P135"/>
  <c r="P158"/>
  <c r="P160"/>
  <c r="P162"/>
  <c r="P164"/>
  <c r="F188"/>
  <c r="F190"/>
  <c r="F192"/>
  <c r="F194"/>
  <c r="AE38"/>
  <c r="GI38"/>
  <c r="KE38"/>
  <c r="CC38"/>
  <c r="CW38"/>
  <c r="EK38"/>
  <c r="JU38"/>
  <c r="AD67"/>
  <c r="AD66"/>
  <c r="AD65"/>
  <c r="AD64"/>
  <c r="AD63"/>
  <c r="AD62"/>
  <c r="AD61"/>
  <c r="AD60"/>
  <c r="AD58"/>
  <c r="AD57"/>
  <c r="AE57" s="1"/>
  <c r="AD56"/>
  <c r="AX67"/>
  <c r="AX66"/>
  <c r="AX65"/>
  <c r="AX64"/>
  <c r="AX63"/>
  <c r="AX62"/>
  <c r="AX61"/>
  <c r="AX60"/>
  <c r="AX58"/>
  <c r="AX57"/>
  <c r="AX56"/>
  <c r="BR67"/>
  <c r="BR66"/>
  <c r="BR65"/>
  <c r="BR64"/>
  <c r="BR63"/>
  <c r="BR62"/>
  <c r="BR61"/>
  <c r="BR60"/>
  <c r="BR58"/>
  <c r="BR57"/>
  <c r="BR56"/>
  <c r="CL67"/>
  <c r="CL66"/>
  <c r="CL65"/>
  <c r="CL64"/>
  <c r="CL63"/>
  <c r="CL62"/>
  <c r="CL61"/>
  <c r="CL60"/>
  <c r="CL58"/>
  <c r="CL57"/>
  <c r="CL56"/>
  <c r="DF67"/>
  <c r="DF66"/>
  <c r="DF65"/>
  <c r="DG65" s="1"/>
  <c r="DF64"/>
  <c r="DF63"/>
  <c r="DF62"/>
  <c r="DF61"/>
  <c r="DF60"/>
  <c r="DF58"/>
  <c r="DF57"/>
  <c r="DF56"/>
  <c r="DZ67"/>
  <c r="DZ66"/>
  <c r="DZ65"/>
  <c r="DZ64"/>
  <c r="DZ63"/>
  <c r="DZ62"/>
  <c r="DZ61"/>
  <c r="DZ60"/>
  <c r="DZ58"/>
  <c r="DZ57"/>
  <c r="DZ56"/>
  <c r="ET67"/>
  <c r="ET66"/>
  <c r="ET65"/>
  <c r="ET64"/>
  <c r="ET63"/>
  <c r="ET62"/>
  <c r="ET61"/>
  <c r="ET60"/>
  <c r="ET58"/>
  <c r="ET57"/>
  <c r="ET56"/>
  <c r="FN67"/>
  <c r="FN66"/>
  <c r="FN65"/>
  <c r="FN64"/>
  <c r="FO64" s="1"/>
  <c r="FN63"/>
  <c r="FN62"/>
  <c r="FN61"/>
  <c r="FN60"/>
  <c r="FN58"/>
  <c r="FN57"/>
  <c r="FN56"/>
  <c r="GH67"/>
  <c r="GH66"/>
  <c r="GH65"/>
  <c r="GH64"/>
  <c r="GH63"/>
  <c r="GH62"/>
  <c r="GH61"/>
  <c r="GI61" s="1"/>
  <c r="GH60"/>
  <c r="GH58"/>
  <c r="GH57"/>
  <c r="GH56"/>
  <c r="HB67"/>
  <c r="HB66"/>
  <c r="HB65"/>
  <c r="HB64"/>
  <c r="HB63"/>
  <c r="HB62"/>
  <c r="HB61"/>
  <c r="HB60"/>
  <c r="HB58"/>
  <c r="HB57"/>
  <c r="HC57" s="1"/>
  <c r="HB56"/>
  <c r="HV67"/>
  <c r="HV66"/>
  <c r="HV65"/>
  <c r="HV64"/>
  <c r="HV63"/>
  <c r="HV62"/>
  <c r="HV61"/>
  <c r="HV60"/>
  <c r="HV58"/>
  <c r="HV57"/>
  <c r="HV56"/>
  <c r="IP67"/>
  <c r="IP66"/>
  <c r="IP65"/>
  <c r="IP64"/>
  <c r="IP63"/>
  <c r="IP62"/>
  <c r="IP61"/>
  <c r="IQ61" s="1"/>
  <c r="IP60"/>
  <c r="IP58"/>
  <c r="IP57"/>
  <c r="IP56"/>
  <c r="JJ67"/>
  <c r="JJ66"/>
  <c r="JJ65"/>
  <c r="JJ64"/>
  <c r="JJ63"/>
  <c r="JJ62"/>
  <c r="JJ61"/>
  <c r="JJ60"/>
  <c r="JJ58"/>
  <c r="JJ57"/>
  <c r="JJ56"/>
  <c r="KD67"/>
  <c r="KD66"/>
  <c r="KD65"/>
  <c r="KD64"/>
  <c r="KD63"/>
  <c r="KD62"/>
  <c r="KD61"/>
  <c r="KD60"/>
  <c r="KD58"/>
  <c r="KD57"/>
  <c r="KD56"/>
  <c r="KX67"/>
  <c r="KX66"/>
  <c r="KX65"/>
  <c r="KX64"/>
  <c r="KX63"/>
  <c r="KX62"/>
  <c r="KX61"/>
  <c r="KX60"/>
  <c r="KX58"/>
  <c r="KX57"/>
  <c r="KX56"/>
  <c r="KX55"/>
  <c r="T13"/>
  <c r="AN13"/>
  <c r="BH13"/>
  <c r="CB13"/>
  <c r="CV13"/>
  <c r="DP13"/>
  <c r="DQ13" s="1"/>
  <c r="EJ13"/>
  <c r="FD13"/>
  <c r="FX13"/>
  <c r="GR13"/>
  <c r="HL13"/>
  <c r="IF13"/>
  <c r="IZ13"/>
  <c r="JT13"/>
  <c r="KN13"/>
  <c r="T14"/>
  <c r="AN14"/>
  <c r="BH14"/>
  <c r="BI14" s="1"/>
  <c r="CB14"/>
  <c r="CV14"/>
  <c r="CW14" s="1"/>
  <c r="DP14"/>
  <c r="EJ14"/>
  <c r="EK14" s="1"/>
  <c r="FD14"/>
  <c r="FX14"/>
  <c r="FY14" s="1"/>
  <c r="GR14"/>
  <c r="HL14"/>
  <c r="HM14" s="1"/>
  <c r="IF14"/>
  <c r="IZ14"/>
  <c r="JA14" s="1"/>
  <c r="JT14"/>
  <c r="JU14" s="1"/>
  <c r="KN14"/>
  <c r="KO14" s="1"/>
  <c r="T15"/>
  <c r="AN15"/>
  <c r="BH15"/>
  <c r="CB15"/>
  <c r="CV15"/>
  <c r="DP15"/>
  <c r="DQ15" s="1"/>
  <c r="EJ15"/>
  <c r="FD15"/>
  <c r="FX15"/>
  <c r="GR15"/>
  <c r="HL15"/>
  <c r="IF15"/>
  <c r="IZ15"/>
  <c r="JT15"/>
  <c r="KN15"/>
  <c r="KO15" s="1"/>
  <c r="T16"/>
  <c r="AN16"/>
  <c r="BH16"/>
  <c r="CB16"/>
  <c r="CV16"/>
  <c r="DP16"/>
  <c r="EJ16"/>
  <c r="FD16"/>
  <c r="FX16"/>
  <c r="GR16"/>
  <c r="HL16"/>
  <c r="IF16"/>
  <c r="IZ16"/>
  <c r="JT16"/>
  <c r="KN16"/>
  <c r="T17"/>
  <c r="AN17"/>
  <c r="AO17" s="1"/>
  <c r="BH17"/>
  <c r="BI17" s="1"/>
  <c r="CB17"/>
  <c r="CC17" s="1"/>
  <c r="CV17"/>
  <c r="CW17" s="1"/>
  <c r="DP17"/>
  <c r="DQ17" s="1"/>
  <c r="EJ17"/>
  <c r="FD17"/>
  <c r="FX17"/>
  <c r="FY17" s="1"/>
  <c r="GR17"/>
  <c r="HL17"/>
  <c r="HM17" s="1"/>
  <c r="IF17"/>
  <c r="IZ17"/>
  <c r="JT17"/>
  <c r="JU17" s="1"/>
  <c r="KN17"/>
  <c r="T18"/>
  <c r="AN18"/>
  <c r="BH18"/>
  <c r="BI18" s="1"/>
  <c r="CB18"/>
  <c r="CV18"/>
  <c r="CW18" s="1"/>
  <c r="DP18"/>
  <c r="EJ18"/>
  <c r="FD18"/>
  <c r="FX18"/>
  <c r="GR18"/>
  <c r="GS18" s="1"/>
  <c r="HL18"/>
  <c r="IF18"/>
  <c r="IZ18"/>
  <c r="JT18"/>
  <c r="KN18"/>
  <c r="KO18" s="1"/>
  <c r="T19"/>
  <c r="AN19"/>
  <c r="AO19" s="1"/>
  <c r="BH19"/>
  <c r="CB19"/>
  <c r="CV19"/>
  <c r="CW19" s="1"/>
  <c r="DP19"/>
  <c r="DQ19" s="1"/>
  <c r="EJ19"/>
  <c r="FD19"/>
  <c r="FE19" s="1"/>
  <c r="FX19"/>
  <c r="FY19" s="1"/>
  <c r="GR19"/>
  <c r="HL19"/>
  <c r="IF19"/>
  <c r="IG19" s="1"/>
  <c r="IZ19"/>
  <c r="JA19" s="1"/>
  <c r="JT19"/>
  <c r="JU19" s="1"/>
  <c r="KN19"/>
  <c r="KO19" s="1"/>
  <c r="T20"/>
  <c r="AN20"/>
  <c r="BH20"/>
  <c r="CB20"/>
  <c r="CV20"/>
  <c r="DP20"/>
  <c r="EJ20"/>
  <c r="FD20"/>
  <c r="FX20"/>
  <c r="GR20"/>
  <c r="HL20"/>
  <c r="IF20"/>
  <c r="IZ20"/>
  <c r="JT20"/>
  <c r="KN20"/>
  <c r="T22"/>
  <c r="AN22"/>
  <c r="BH22"/>
  <c r="CB22"/>
  <c r="CV22"/>
  <c r="DP22"/>
  <c r="EJ22"/>
  <c r="FD22"/>
  <c r="FX22"/>
  <c r="GR22"/>
  <c r="HL22"/>
  <c r="IF22"/>
  <c r="IZ22"/>
  <c r="JT22"/>
  <c r="KN22"/>
  <c r="T23"/>
  <c r="AN23"/>
  <c r="BH23"/>
  <c r="CB23"/>
  <c r="CV23"/>
  <c r="CW23" s="1"/>
  <c r="DP23"/>
  <c r="EJ23"/>
  <c r="EK23" s="1"/>
  <c r="FD23"/>
  <c r="FX23"/>
  <c r="FY23" s="1"/>
  <c r="GR23"/>
  <c r="HL23"/>
  <c r="HM23" s="1"/>
  <c r="IF23"/>
  <c r="IZ23"/>
  <c r="JA23" s="1"/>
  <c r="JT23"/>
  <c r="JU23" s="1"/>
  <c r="KN23"/>
  <c r="KO23" s="1"/>
  <c r="T24"/>
  <c r="AN24"/>
  <c r="AO24" s="1"/>
  <c r="BH24"/>
  <c r="BI24" s="1"/>
  <c r="CB24"/>
  <c r="CC24" s="1"/>
  <c r="CV24"/>
  <c r="DP24"/>
  <c r="EJ24"/>
  <c r="FD24"/>
  <c r="FX24"/>
  <c r="GR24"/>
  <c r="HL24"/>
  <c r="IF24"/>
  <c r="IZ24"/>
  <c r="JA24" s="1"/>
  <c r="JT24"/>
  <c r="KN24"/>
  <c r="KO24" s="1"/>
  <c r="T25"/>
  <c r="AN25"/>
  <c r="AO25" s="1"/>
  <c r="BH25"/>
  <c r="CB25"/>
  <c r="CV25"/>
  <c r="DP25"/>
  <c r="EJ25"/>
  <c r="FD25"/>
  <c r="FX25"/>
  <c r="GR25"/>
  <c r="HL25"/>
  <c r="IF25"/>
  <c r="IZ25"/>
  <c r="JT25"/>
  <c r="JU25" s="1"/>
  <c r="KN25"/>
  <c r="T26"/>
  <c r="AN26"/>
  <c r="BH26"/>
  <c r="CB26"/>
  <c r="CC26" s="1"/>
  <c r="CV26"/>
  <c r="DP26"/>
  <c r="EJ26"/>
  <c r="FD26"/>
  <c r="FX26"/>
  <c r="GR26"/>
  <c r="HL26"/>
  <c r="IF26"/>
  <c r="IZ26"/>
  <c r="JT26"/>
  <c r="KN26"/>
  <c r="T27"/>
  <c r="U27" s="1"/>
  <c r="AN27"/>
  <c r="BH27"/>
  <c r="CB27"/>
  <c r="CV27"/>
  <c r="DP27"/>
  <c r="EJ27"/>
  <c r="FD27"/>
  <c r="FX27"/>
  <c r="FY27" s="1"/>
  <c r="GR27"/>
  <c r="GS27" s="1"/>
  <c r="HL27"/>
  <c r="IF27"/>
  <c r="IZ27"/>
  <c r="JT27"/>
  <c r="KN27"/>
  <c r="KO27" s="1"/>
  <c r="T28"/>
  <c r="AN28"/>
  <c r="BH28"/>
  <c r="CB28"/>
  <c r="CV28"/>
  <c r="DP28"/>
  <c r="EJ28"/>
  <c r="FD28"/>
  <c r="FE28" s="1"/>
  <c r="FX28"/>
  <c r="GR28"/>
  <c r="HL28"/>
  <c r="IF28"/>
  <c r="IG28" s="1"/>
  <c r="IZ28"/>
  <c r="JT28"/>
  <c r="JU28" s="1"/>
  <c r="KN28"/>
  <c r="T29"/>
  <c r="AN29"/>
  <c r="BH29"/>
  <c r="CB29"/>
  <c r="CV29"/>
  <c r="DP29"/>
  <c r="DQ29" s="1"/>
  <c r="EJ29"/>
  <c r="FD29"/>
  <c r="FX29"/>
  <c r="GR29"/>
  <c r="HL29"/>
  <c r="IF29"/>
  <c r="IZ29"/>
  <c r="JT29"/>
  <c r="KN29"/>
  <c r="T31"/>
  <c r="AN31"/>
  <c r="BH31"/>
  <c r="CB31"/>
  <c r="CV31"/>
  <c r="DP31"/>
  <c r="EJ31"/>
  <c r="FD31"/>
  <c r="FX31"/>
  <c r="GR31"/>
  <c r="HL31"/>
  <c r="IF31"/>
  <c r="IZ31"/>
  <c r="JT31"/>
  <c r="KN31"/>
  <c r="T32"/>
  <c r="AN32"/>
  <c r="BH32"/>
  <c r="BI32" s="1"/>
  <c r="CB32"/>
  <c r="CV32"/>
  <c r="CW32" s="1"/>
  <c r="DP32"/>
  <c r="DQ32" s="1"/>
  <c r="EJ32"/>
  <c r="EK32" s="1"/>
  <c r="FD32"/>
  <c r="FX32"/>
  <c r="FY32" s="1"/>
  <c r="GR32"/>
  <c r="HL32"/>
  <c r="HM32" s="1"/>
  <c r="IF32"/>
  <c r="IZ32"/>
  <c r="JA32" s="1"/>
  <c r="JT32"/>
  <c r="KN32"/>
  <c r="KO32" s="1"/>
  <c r="T33"/>
  <c r="AN33"/>
  <c r="AO33" s="1"/>
  <c r="BH33"/>
  <c r="CB33"/>
  <c r="CV33"/>
  <c r="DP33"/>
  <c r="DQ33" s="1"/>
  <c r="EJ33"/>
  <c r="FD33"/>
  <c r="FE33" s="1"/>
  <c r="FX33"/>
  <c r="GR33"/>
  <c r="HL33"/>
  <c r="HM33" s="1"/>
  <c r="IF33"/>
  <c r="IG33" s="1"/>
  <c r="IZ33"/>
  <c r="JT33"/>
  <c r="JU33" s="1"/>
  <c r="KN33"/>
  <c r="KO33" s="1"/>
  <c r="T34"/>
  <c r="AN34"/>
  <c r="BH34"/>
  <c r="CB34"/>
  <c r="CV34"/>
  <c r="DP34"/>
  <c r="EJ34"/>
  <c r="FD34"/>
  <c r="FE34" s="1"/>
  <c r="FX34"/>
  <c r="GR34"/>
  <c r="HL34"/>
  <c r="IF34"/>
  <c r="IZ34"/>
  <c r="JT34"/>
  <c r="KN34"/>
  <c r="T35"/>
  <c r="AN35"/>
  <c r="BH35"/>
  <c r="BI35" s="1"/>
  <c r="CB35"/>
  <c r="CV35"/>
  <c r="CW35" s="1"/>
  <c r="DP35"/>
  <c r="DQ35" s="1"/>
  <c r="EJ35"/>
  <c r="EK35" s="1"/>
  <c r="FD35"/>
  <c r="FX35"/>
  <c r="GR35"/>
  <c r="GS35" s="1"/>
  <c r="HL35"/>
  <c r="IF35"/>
  <c r="IZ35"/>
  <c r="JT35"/>
  <c r="KN35"/>
  <c r="T36"/>
  <c r="AN36"/>
  <c r="AO36" s="1"/>
  <c r="BH36"/>
  <c r="BI36" s="1"/>
  <c r="CB36"/>
  <c r="CV36"/>
  <c r="CW36" s="1"/>
  <c r="DP36"/>
  <c r="EJ36"/>
  <c r="EK36" s="1"/>
  <c r="FD36"/>
  <c r="FX36"/>
  <c r="FY36" s="1"/>
  <c r="GR36"/>
  <c r="HL36"/>
  <c r="HM36" s="1"/>
  <c r="IF36"/>
  <c r="IZ36"/>
  <c r="JA36" s="1"/>
  <c r="JT36"/>
  <c r="KN36"/>
  <c r="KO36" s="1"/>
  <c r="T37"/>
  <c r="AN37"/>
  <c r="AO37" s="1"/>
  <c r="BH37"/>
  <c r="CB37"/>
  <c r="CV37"/>
  <c r="CW37" s="1"/>
  <c r="DP37"/>
  <c r="EJ37"/>
  <c r="FD37"/>
  <c r="FE37" s="1"/>
  <c r="FX37"/>
  <c r="GR37"/>
  <c r="GS37" s="1"/>
  <c r="HL37"/>
  <c r="IF37"/>
  <c r="IG37" s="1"/>
  <c r="IZ37"/>
  <c r="JT37"/>
  <c r="JU37" s="1"/>
  <c r="KN37"/>
  <c r="KY55"/>
  <c r="EA56"/>
  <c r="FO56"/>
  <c r="IQ56"/>
  <c r="KE56"/>
  <c r="KY56"/>
  <c r="BS57"/>
  <c r="EU57"/>
  <c r="HW57"/>
  <c r="DG58"/>
  <c r="KY60"/>
  <c r="FO61"/>
  <c r="JK61"/>
  <c r="KY61"/>
  <c r="BS62"/>
  <c r="EU62"/>
  <c r="HW62"/>
  <c r="JK62"/>
  <c r="KY62"/>
  <c r="BS64"/>
  <c r="CM64"/>
  <c r="GI64"/>
  <c r="JK64"/>
  <c r="KY64"/>
  <c r="GI65"/>
  <c r="HC65"/>
  <c r="HW65"/>
  <c r="IQ65"/>
  <c r="KY65"/>
  <c r="IQ66"/>
  <c r="BI96"/>
  <c r="FE96"/>
  <c r="IQ104"/>
  <c r="KY104"/>
  <c r="T67"/>
  <c r="T66"/>
  <c r="T65"/>
  <c r="T64"/>
  <c r="T63"/>
  <c r="T62"/>
  <c r="T61"/>
  <c r="T60"/>
  <c r="T58"/>
  <c r="T57"/>
  <c r="U57" s="1"/>
  <c r="T56"/>
  <c r="AN67"/>
  <c r="AN66"/>
  <c r="AN65"/>
  <c r="AN64"/>
  <c r="AN63"/>
  <c r="AN62"/>
  <c r="AN61"/>
  <c r="AN60"/>
  <c r="AN58"/>
  <c r="AN57"/>
  <c r="AN56"/>
  <c r="BH67"/>
  <c r="BH66"/>
  <c r="BH65"/>
  <c r="BH64"/>
  <c r="BH63"/>
  <c r="BH62"/>
  <c r="BI62" s="1"/>
  <c r="BH61"/>
  <c r="BH60"/>
  <c r="BH58"/>
  <c r="BH57"/>
  <c r="BH56"/>
  <c r="CB67"/>
  <c r="CB66"/>
  <c r="CB65"/>
  <c r="CB64"/>
  <c r="CB63"/>
  <c r="CB62"/>
  <c r="CB61"/>
  <c r="CB60"/>
  <c r="CB58"/>
  <c r="CB57"/>
  <c r="CB56"/>
  <c r="CV67"/>
  <c r="CV66"/>
  <c r="CV65"/>
  <c r="CV64"/>
  <c r="CV63"/>
  <c r="CV62"/>
  <c r="CV61"/>
  <c r="CV60"/>
  <c r="CV58"/>
  <c r="CV57"/>
  <c r="CV56"/>
  <c r="DP67"/>
  <c r="DP66"/>
  <c r="DP65"/>
  <c r="DP64"/>
  <c r="DP63"/>
  <c r="DP62"/>
  <c r="DP61"/>
  <c r="DQ61" s="1"/>
  <c r="DP60"/>
  <c r="DP58"/>
  <c r="DP57"/>
  <c r="DP56"/>
  <c r="EJ67"/>
  <c r="EJ66"/>
  <c r="EJ65"/>
  <c r="EJ64"/>
  <c r="EJ63"/>
  <c r="EJ62"/>
  <c r="EJ61"/>
  <c r="EJ60"/>
  <c r="EJ58"/>
  <c r="EJ57"/>
  <c r="EJ56"/>
  <c r="FD67"/>
  <c r="FD66"/>
  <c r="FD65"/>
  <c r="FD64"/>
  <c r="FD63"/>
  <c r="FD62"/>
  <c r="FD61"/>
  <c r="FD60"/>
  <c r="FD58"/>
  <c r="FD57"/>
  <c r="FD56"/>
  <c r="FX67"/>
  <c r="FX66"/>
  <c r="FX65"/>
  <c r="FX64"/>
  <c r="FX63"/>
  <c r="FX62"/>
  <c r="FY62" s="1"/>
  <c r="FX61"/>
  <c r="FX60"/>
  <c r="FX58"/>
  <c r="FX57"/>
  <c r="FX56"/>
  <c r="GR67"/>
  <c r="GS67" s="1"/>
  <c r="GR66"/>
  <c r="GR65"/>
  <c r="GR64"/>
  <c r="GR63"/>
  <c r="GR62"/>
  <c r="GR61"/>
  <c r="GR60"/>
  <c r="GR58"/>
  <c r="GR57"/>
  <c r="GR56"/>
  <c r="HL67"/>
  <c r="HL66"/>
  <c r="HL65"/>
  <c r="HL64"/>
  <c r="HL63"/>
  <c r="HL62"/>
  <c r="HM62" s="1"/>
  <c r="HL61"/>
  <c r="HL60"/>
  <c r="HL58"/>
  <c r="HL57"/>
  <c r="HL56"/>
  <c r="IF67"/>
  <c r="IF66"/>
  <c r="IF65"/>
  <c r="IF64"/>
  <c r="IF63"/>
  <c r="IF62"/>
  <c r="IF61"/>
  <c r="IF60"/>
  <c r="IF58"/>
  <c r="IF57"/>
  <c r="IF56"/>
  <c r="IZ67"/>
  <c r="IZ66"/>
  <c r="IZ65"/>
  <c r="IZ64"/>
  <c r="IZ63"/>
  <c r="IZ62"/>
  <c r="IZ61"/>
  <c r="IZ60"/>
  <c r="IZ58"/>
  <c r="IZ57"/>
  <c r="IZ56"/>
  <c r="JT67"/>
  <c r="JT66"/>
  <c r="JT65"/>
  <c r="JT64"/>
  <c r="JT63"/>
  <c r="JT62"/>
  <c r="JT61"/>
  <c r="JT60"/>
  <c r="JT58"/>
  <c r="JT57"/>
  <c r="JT56"/>
  <c r="KN67"/>
  <c r="KN66"/>
  <c r="KN65"/>
  <c r="KN64"/>
  <c r="KN63"/>
  <c r="KN62"/>
  <c r="KN61"/>
  <c r="KN60"/>
  <c r="KN58"/>
  <c r="KN57"/>
  <c r="KN56"/>
  <c r="KN55"/>
  <c r="KW51"/>
  <c r="BQ52"/>
  <c r="DO52"/>
  <c r="EI52"/>
  <c r="ES52"/>
  <c r="FC52"/>
  <c r="FW52"/>
  <c r="GG52"/>
  <c r="GQ52"/>
  <c r="HK52"/>
  <c r="HU52"/>
  <c r="IE52"/>
  <c r="IY52"/>
  <c r="JI52"/>
  <c r="KM52"/>
  <c r="KW52"/>
  <c r="AC53"/>
  <c r="AM53"/>
  <c r="BQ53"/>
  <c r="IO53"/>
  <c r="JI53"/>
  <c r="KW53"/>
  <c r="BG54"/>
  <c r="FC54"/>
  <c r="GQ54"/>
  <c r="IY54"/>
  <c r="AD13"/>
  <c r="AX13"/>
  <c r="BR13"/>
  <c r="CL13"/>
  <c r="DF13"/>
  <c r="DZ13"/>
  <c r="ET13"/>
  <c r="FN13"/>
  <c r="GH13"/>
  <c r="HB13"/>
  <c r="HV13"/>
  <c r="IP13"/>
  <c r="JJ13"/>
  <c r="KD13"/>
  <c r="KX13"/>
  <c r="AD14"/>
  <c r="AX14"/>
  <c r="BR14"/>
  <c r="CL14"/>
  <c r="DF14"/>
  <c r="DZ14"/>
  <c r="EA14" s="1"/>
  <c r="ET14"/>
  <c r="EU14" s="1"/>
  <c r="FN14"/>
  <c r="GH14"/>
  <c r="GI14" s="1"/>
  <c r="HB14"/>
  <c r="HV14"/>
  <c r="HW14" s="1"/>
  <c r="IP14"/>
  <c r="IQ14" s="1"/>
  <c r="JJ14"/>
  <c r="JK14" s="1"/>
  <c r="KD14"/>
  <c r="KE14" s="1"/>
  <c r="KX14"/>
  <c r="KY14" s="1"/>
  <c r="AD15"/>
  <c r="AE15" s="1"/>
  <c r="AX15"/>
  <c r="BR15"/>
  <c r="BS15" s="1"/>
  <c r="CL15"/>
  <c r="DF15"/>
  <c r="DZ15"/>
  <c r="ET15"/>
  <c r="FN15"/>
  <c r="FO15" s="1"/>
  <c r="GH15"/>
  <c r="HB15"/>
  <c r="HV15"/>
  <c r="HW15" s="1"/>
  <c r="IP15"/>
  <c r="JJ15"/>
  <c r="JK15" s="1"/>
  <c r="KD15"/>
  <c r="KX15"/>
  <c r="KY15" s="1"/>
  <c r="AD16"/>
  <c r="AX16"/>
  <c r="BR16"/>
  <c r="CL16"/>
  <c r="DF16"/>
  <c r="DZ16"/>
  <c r="ET16"/>
  <c r="FN16"/>
  <c r="GH16"/>
  <c r="HB16"/>
  <c r="HV16"/>
  <c r="IP16"/>
  <c r="JJ16"/>
  <c r="KD16"/>
  <c r="KX16"/>
  <c r="AD17"/>
  <c r="AX17"/>
  <c r="BR17"/>
  <c r="BS17" s="1"/>
  <c r="CL17"/>
  <c r="CM17" s="1"/>
  <c r="DF17"/>
  <c r="DZ17"/>
  <c r="ET17"/>
  <c r="FN17"/>
  <c r="FO17" s="1"/>
  <c r="GH17"/>
  <c r="GI17" s="1"/>
  <c r="HB17"/>
  <c r="HV17"/>
  <c r="IP17"/>
  <c r="IQ17" s="1"/>
  <c r="JJ17"/>
  <c r="KD17"/>
  <c r="KX17"/>
  <c r="KY17" s="1"/>
  <c r="AD18"/>
  <c r="AX18"/>
  <c r="BR18"/>
  <c r="CL18"/>
  <c r="DF18"/>
  <c r="DG18" s="1"/>
  <c r="DZ18"/>
  <c r="ET18"/>
  <c r="FN18"/>
  <c r="GH18"/>
  <c r="GI18" s="1"/>
  <c r="HB18"/>
  <c r="HV18"/>
  <c r="IP18"/>
  <c r="IQ18" s="1"/>
  <c r="JJ18"/>
  <c r="JK18" s="1"/>
  <c r="KD18"/>
  <c r="KE18" s="1"/>
  <c r="KX18"/>
  <c r="KY18" s="1"/>
  <c r="AD19"/>
  <c r="AX19"/>
  <c r="AY19" s="1"/>
  <c r="BR19"/>
  <c r="BS19" s="1"/>
  <c r="CL19"/>
  <c r="CM19" s="1"/>
  <c r="DF19"/>
  <c r="DZ19"/>
  <c r="ET19"/>
  <c r="EU19" s="1"/>
  <c r="FN19"/>
  <c r="GH19"/>
  <c r="GI19" s="1"/>
  <c r="HB19"/>
  <c r="HV19"/>
  <c r="IP19"/>
  <c r="JJ19"/>
  <c r="JK19" s="1"/>
  <c r="KD19"/>
  <c r="KX19"/>
  <c r="KY19" s="1"/>
  <c r="AD20"/>
  <c r="AX20"/>
  <c r="BR20"/>
  <c r="CL20"/>
  <c r="DF20"/>
  <c r="DZ20"/>
  <c r="ET20"/>
  <c r="FN20"/>
  <c r="FO20" s="1"/>
  <c r="GH20"/>
  <c r="HB20"/>
  <c r="HC20" s="1"/>
  <c r="HV20"/>
  <c r="IP20"/>
  <c r="JJ20"/>
  <c r="KD20"/>
  <c r="KE20" s="1"/>
  <c r="KX20"/>
  <c r="AD22"/>
  <c r="AX22"/>
  <c r="BR22"/>
  <c r="CL22"/>
  <c r="DF22"/>
  <c r="DZ22"/>
  <c r="ET22"/>
  <c r="FN22"/>
  <c r="GH22"/>
  <c r="HB22"/>
  <c r="HV22"/>
  <c r="IP22"/>
  <c r="JJ22"/>
  <c r="KD22"/>
  <c r="KX22"/>
  <c r="KY22" s="1"/>
  <c r="AD23"/>
  <c r="AE23" s="1"/>
  <c r="AX23"/>
  <c r="BR23"/>
  <c r="BS23" s="1"/>
  <c r="CL23"/>
  <c r="DF23"/>
  <c r="DZ23"/>
  <c r="EA23" s="1"/>
  <c r="ET23"/>
  <c r="EU23" s="1"/>
  <c r="FN23"/>
  <c r="GH23"/>
  <c r="GI23" s="1"/>
  <c r="HB23"/>
  <c r="HV23"/>
  <c r="IP23"/>
  <c r="IQ23" s="1"/>
  <c r="JJ23"/>
  <c r="JK23" s="1"/>
  <c r="KD23"/>
  <c r="KE23" s="1"/>
  <c r="KX23"/>
  <c r="KY23" s="1"/>
  <c r="AD24"/>
  <c r="AE24" s="1"/>
  <c r="AX24"/>
  <c r="BR24"/>
  <c r="CL24"/>
  <c r="DF24"/>
  <c r="DG24" s="1"/>
  <c r="DZ24"/>
  <c r="ET24"/>
  <c r="FN24"/>
  <c r="FO24" s="1"/>
  <c r="GH24"/>
  <c r="HB24"/>
  <c r="HV24"/>
  <c r="HW24" s="1"/>
  <c r="IP24"/>
  <c r="JJ24"/>
  <c r="JK24" s="1"/>
  <c r="KD24"/>
  <c r="KX24"/>
  <c r="KY24" s="1"/>
  <c r="AD25"/>
  <c r="AE25" s="1"/>
  <c r="AX25"/>
  <c r="BR25"/>
  <c r="CL25"/>
  <c r="DF25"/>
  <c r="DG25" s="1"/>
  <c r="DZ25"/>
  <c r="ET25"/>
  <c r="FN25"/>
  <c r="GH25"/>
  <c r="HB25"/>
  <c r="HV25"/>
  <c r="IP25"/>
  <c r="JJ25"/>
  <c r="JK25" s="1"/>
  <c r="KD25"/>
  <c r="KX25"/>
  <c r="AD26"/>
  <c r="AX26"/>
  <c r="BR26"/>
  <c r="CL26"/>
  <c r="DF26"/>
  <c r="DZ26"/>
  <c r="ET26"/>
  <c r="FN26"/>
  <c r="GH26"/>
  <c r="HB26"/>
  <c r="HV26"/>
  <c r="IP26"/>
  <c r="JJ26"/>
  <c r="KD26"/>
  <c r="KX26"/>
  <c r="KY26" s="1"/>
  <c r="AD27"/>
  <c r="AX27"/>
  <c r="BR27"/>
  <c r="BS27" s="1"/>
  <c r="CL27"/>
  <c r="DF27"/>
  <c r="DZ27"/>
  <c r="ET27"/>
  <c r="FN27"/>
  <c r="FO27" s="1"/>
  <c r="GH27"/>
  <c r="HB27"/>
  <c r="HC27" s="1"/>
  <c r="HV27"/>
  <c r="IP27"/>
  <c r="IQ27" s="1"/>
  <c r="JJ27"/>
  <c r="KD27"/>
  <c r="KX27"/>
  <c r="KY27" s="1"/>
  <c r="AD28"/>
  <c r="AE28" s="1"/>
  <c r="AX28"/>
  <c r="BR28"/>
  <c r="BS28" s="1"/>
  <c r="CL28"/>
  <c r="DF28"/>
  <c r="DZ28"/>
  <c r="ET28"/>
  <c r="FN28"/>
  <c r="GH28"/>
  <c r="GI28" s="1"/>
  <c r="HB28"/>
  <c r="HV28"/>
  <c r="IP28"/>
  <c r="JJ28"/>
  <c r="JK28" s="1"/>
  <c r="KD28"/>
  <c r="KX28"/>
  <c r="KY28" s="1"/>
  <c r="AD29"/>
  <c r="AX29"/>
  <c r="AY29" s="1"/>
  <c r="BR29"/>
  <c r="CL29"/>
  <c r="CM29" s="1"/>
  <c r="DF29"/>
  <c r="DZ29"/>
  <c r="ET29"/>
  <c r="FN29"/>
  <c r="FO29" s="1"/>
  <c r="GH29"/>
  <c r="HB29"/>
  <c r="HV29"/>
  <c r="IP29"/>
  <c r="IQ29" s="1"/>
  <c r="JJ29"/>
  <c r="JK29" s="1"/>
  <c r="KD29"/>
  <c r="KX29"/>
  <c r="AD31"/>
  <c r="AX31"/>
  <c r="BR31"/>
  <c r="CL31"/>
  <c r="DF31"/>
  <c r="DZ31"/>
  <c r="ET31"/>
  <c r="FN31"/>
  <c r="GH31"/>
  <c r="HB31"/>
  <c r="HV31"/>
  <c r="IP31"/>
  <c r="JJ31"/>
  <c r="KD31"/>
  <c r="KX31"/>
  <c r="KY31" s="1"/>
  <c r="AD32"/>
  <c r="AX32"/>
  <c r="BR32"/>
  <c r="CL32"/>
  <c r="DF32"/>
  <c r="DZ32"/>
  <c r="ET32"/>
  <c r="EU32" s="1"/>
  <c r="FN32"/>
  <c r="GH32"/>
  <c r="GI32" s="1"/>
  <c r="HB32"/>
  <c r="HV32"/>
  <c r="HW32" s="1"/>
  <c r="IP32"/>
  <c r="IQ32" s="1"/>
  <c r="JJ32"/>
  <c r="JK32" s="1"/>
  <c r="KD32"/>
  <c r="KE32" s="1"/>
  <c r="KX32"/>
  <c r="KY32" s="1"/>
  <c r="AD33"/>
  <c r="AX33"/>
  <c r="BR33"/>
  <c r="CL33"/>
  <c r="DF33"/>
  <c r="DG33" s="1"/>
  <c r="DZ33"/>
  <c r="ET33"/>
  <c r="FN33"/>
  <c r="FO33" s="1"/>
  <c r="GH33"/>
  <c r="HB33"/>
  <c r="HV33"/>
  <c r="IP33"/>
  <c r="IQ33" s="1"/>
  <c r="JJ33"/>
  <c r="JK33" s="1"/>
  <c r="KD33"/>
  <c r="KX33"/>
  <c r="KY33" s="1"/>
  <c r="AD34"/>
  <c r="AX34"/>
  <c r="BR34"/>
  <c r="BS34" s="1"/>
  <c r="CL34"/>
  <c r="DF34"/>
  <c r="DZ34"/>
  <c r="ET34"/>
  <c r="FN34"/>
  <c r="FO34" s="1"/>
  <c r="GH34"/>
  <c r="HB34"/>
  <c r="HV34"/>
  <c r="IP34"/>
  <c r="JJ34"/>
  <c r="KD34"/>
  <c r="KX34"/>
  <c r="AD35"/>
  <c r="AX35"/>
  <c r="BR35"/>
  <c r="CL35"/>
  <c r="CM35" s="1"/>
  <c r="DF35"/>
  <c r="DZ35"/>
  <c r="ET35"/>
  <c r="FN35"/>
  <c r="FO35" s="1"/>
  <c r="GH35"/>
  <c r="HB35"/>
  <c r="HV35"/>
  <c r="IP35"/>
  <c r="JJ35"/>
  <c r="KD35"/>
  <c r="KX35"/>
  <c r="KY35" s="1"/>
  <c r="AD36"/>
  <c r="AX36"/>
  <c r="BR36"/>
  <c r="CL36"/>
  <c r="DF36"/>
  <c r="DZ36"/>
  <c r="EA36" s="1"/>
  <c r="ET36"/>
  <c r="FN36"/>
  <c r="FO36" s="1"/>
  <c r="GH36"/>
  <c r="GI36" s="1"/>
  <c r="HB36"/>
  <c r="HV36"/>
  <c r="IP36"/>
  <c r="IQ36" s="1"/>
  <c r="JJ36"/>
  <c r="KD36"/>
  <c r="KE36" s="1"/>
  <c r="KX36"/>
  <c r="KY36" s="1"/>
  <c r="AD37"/>
  <c r="AX37"/>
  <c r="BR37"/>
  <c r="CL37"/>
  <c r="DF37"/>
  <c r="DZ37"/>
  <c r="ET37"/>
  <c r="FN37"/>
  <c r="GH37"/>
  <c r="GI37" s="1"/>
  <c r="HB37"/>
  <c r="HV37"/>
  <c r="IP37"/>
  <c r="JJ37"/>
  <c r="JK37" s="1"/>
  <c r="KD37"/>
  <c r="KX37"/>
  <c r="KY37" s="1"/>
  <c r="T42"/>
  <c r="AN42"/>
  <c r="BH42"/>
  <c r="CB42"/>
  <c r="CV42"/>
  <c r="DP42"/>
  <c r="EJ42"/>
  <c r="FD42"/>
  <c r="FX42"/>
  <c r="GR42"/>
  <c r="HL42"/>
  <c r="IF42"/>
  <c r="IZ42"/>
  <c r="JT42"/>
  <c r="KN42"/>
  <c r="T43"/>
  <c r="U43" s="1"/>
  <c r="AD43"/>
  <c r="AN43"/>
  <c r="AX43"/>
  <c r="BH43"/>
  <c r="BR43"/>
  <c r="CB43"/>
  <c r="CL43"/>
  <c r="CM43" s="1"/>
  <c r="CV43"/>
  <c r="DF43"/>
  <c r="DG43" s="1"/>
  <c r="DP43"/>
  <c r="DZ43"/>
  <c r="EJ43"/>
  <c r="EK43" s="1"/>
  <c r="ET43"/>
  <c r="EU43" s="1"/>
  <c r="FD43"/>
  <c r="FE43" s="1"/>
  <c r="FN43"/>
  <c r="FX43"/>
  <c r="FY43" s="1"/>
  <c r="GH43"/>
  <c r="GI43" s="1"/>
  <c r="GR43"/>
  <c r="HB43"/>
  <c r="HL43"/>
  <c r="HM43" s="1"/>
  <c r="HV43"/>
  <c r="HW43" s="1"/>
  <c r="IF43"/>
  <c r="IP43"/>
  <c r="IZ43"/>
  <c r="JA43" s="1"/>
  <c r="JJ43"/>
  <c r="JK43" s="1"/>
  <c r="JT43"/>
  <c r="KD43"/>
  <c r="KE43" s="1"/>
  <c r="KN43"/>
  <c r="KO43" s="1"/>
  <c r="KX43"/>
  <c r="KY43" s="1"/>
  <c r="T44"/>
  <c r="AD44"/>
  <c r="AN44"/>
  <c r="AX44"/>
  <c r="BH44"/>
  <c r="BR44"/>
  <c r="BS44" s="1"/>
  <c r="CB44"/>
  <c r="CL44"/>
  <c r="CV44"/>
  <c r="DF44"/>
  <c r="DP44"/>
  <c r="DZ44"/>
  <c r="EJ44"/>
  <c r="ET44"/>
  <c r="FD44"/>
  <c r="FN44"/>
  <c r="FX44"/>
  <c r="GH44"/>
  <c r="GR44"/>
  <c r="HB44"/>
  <c r="HL44"/>
  <c r="HV44"/>
  <c r="IF44"/>
  <c r="IP44"/>
  <c r="IZ44"/>
  <c r="JJ44"/>
  <c r="JK44" s="1"/>
  <c r="JT44"/>
  <c r="KD44"/>
  <c r="KN44"/>
  <c r="KO44" s="1"/>
  <c r="KX44"/>
  <c r="KY44" s="1"/>
  <c r="T45"/>
  <c r="AD45"/>
  <c r="AN45"/>
  <c r="AX45"/>
  <c r="BH45"/>
  <c r="BR45"/>
  <c r="CB45"/>
  <c r="CL45"/>
  <c r="CV45"/>
  <c r="DF45"/>
  <c r="DP45"/>
  <c r="DZ45"/>
  <c r="EJ45"/>
  <c r="ET45"/>
  <c r="FD45"/>
  <c r="FN45"/>
  <c r="FX45"/>
  <c r="GH45"/>
  <c r="GR45"/>
  <c r="HB45"/>
  <c r="HL45"/>
  <c r="HV45"/>
  <c r="IF45"/>
  <c r="IP45"/>
  <c r="IZ45"/>
  <c r="JJ45"/>
  <c r="JT45"/>
  <c r="KD45"/>
  <c r="KN45"/>
  <c r="KX45"/>
  <c r="T46"/>
  <c r="AD46"/>
  <c r="AN46"/>
  <c r="AX46"/>
  <c r="AY46" s="1"/>
  <c r="BH46"/>
  <c r="BR46"/>
  <c r="CB46"/>
  <c r="CC46" s="1"/>
  <c r="CL46"/>
  <c r="CM46" s="1"/>
  <c r="CV46"/>
  <c r="DF46"/>
  <c r="DG46" s="1"/>
  <c r="DP46"/>
  <c r="DQ46" s="1"/>
  <c r="DZ46"/>
  <c r="EJ46"/>
  <c r="EK46" s="1"/>
  <c r="ET46"/>
  <c r="FD46"/>
  <c r="FN46"/>
  <c r="FO46" s="1"/>
  <c r="FX46"/>
  <c r="GH46"/>
  <c r="GR46"/>
  <c r="HB46"/>
  <c r="HL46"/>
  <c r="HM46" s="1"/>
  <c r="HV46"/>
  <c r="IF46"/>
  <c r="IG46" s="1"/>
  <c r="IP46"/>
  <c r="IQ46" s="1"/>
  <c r="IZ46"/>
  <c r="JA46" s="1"/>
  <c r="JJ46"/>
  <c r="JT46"/>
  <c r="KD46"/>
  <c r="KE46" s="1"/>
  <c r="KN46"/>
  <c r="KO46" s="1"/>
  <c r="KX46"/>
  <c r="KY46" s="1"/>
  <c r="T47"/>
  <c r="AD47"/>
  <c r="AN47"/>
  <c r="AO47" s="1"/>
  <c r="AX47"/>
  <c r="BH47"/>
  <c r="BR47"/>
  <c r="CB47"/>
  <c r="CL47"/>
  <c r="CV47"/>
  <c r="CW47" s="1"/>
  <c r="DF47"/>
  <c r="DP47"/>
  <c r="DZ47"/>
  <c r="EJ47"/>
  <c r="ET47"/>
  <c r="FD47"/>
  <c r="FN47"/>
  <c r="FX47"/>
  <c r="GH47"/>
  <c r="GI47" s="1"/>
  <c r="GR47"/>
  <c r="GS47" s="1"/>
  <c r="HB47"/>
  <c r="HL47"/>
  <c r="HV47"/>
  <c r="IF47"/>
  <c r="IP47"/>
  <c r="IQ47" s="1"/>
  <c r="IZ47"/>
  <c r="JJ47"/>
  <c r="JK47" s="1"/>
  <c r="JT47"/>
  <c r="KD47"/>
  <c r="KE47" s="1"/>
  <c r="KN47"/>
  <c r="KO47" s="1"/>
  <c r="KX47"/>
  <c r="KY47" s="1"/>
  <c r="T48"/>
  <c r="AD48"/>
  <c r="AN48"/>
  <c r="AX48"/>
  <c r="BH48"/>
  <c r="BR48"/>
  <c r="BS48" s="1"/>
  <c r="CB48"/>
  <c r="CC48" s="1"/>
  <c r="CL48"/>
  <c r="CV48"/>
  <c r="DF48"/>
  <c r="DP48"/>
  <c r="DZ48"/>
  <c r="EJ48"/>
  <c r="ET48"/>
  <c r="FD48"/>
  <c r="FE48" s="1"/>
  <c r="FN48"/>
  <c r="FX48"/>
  <c r="FY48" s="1"/>
  <c r="GH48"/>
  <c r="GR48"/>
  <c r="HB48"/>
  <c r="HL48"/>
  <c r="HM48" s="1"/>
  <c r="HV48"/>
  <c r="HW48" s="1"/>
  <c r="IF48"/>
  <c r="IG48" s="1"/>
  <c r="IP48"/>
  <c r="IQ48" s="1"/>
  <c r="IZ48"/>
  <c r="JJ48"/>
  <c r="JK48" s="1"/>
  <c r="JT48"/>
  <c r="JU48" s="1"/>
  <c r="KD48"/>
  <c r="KN48"/>
  <c r="KX48"/>
  <c r="T49"/>
  <c r="AD49"/>
  <c r="AN49"/>
  <c r="AX49"/>
  <c r="BH49"/>
  <c r="BR49"/>
  <c r="CB49"/>
  <c r="CL49"/>
  <c r="CV49"/>
  <c r="DF49"/>
  <c r="DP49"/>
  <c r="DZ49"/>
  <c r="EJ49"/>
  <c r="ET49"/>
  <c r="FD49"/>
  <c r="FN49"/>
  <c r="FX49"/>
  <c r="GH49"/>
  <c r="GR49"/>
  <c r="HB49"/>
  <c r="HL49"/>
  <c r="HV49"/>
  <c r="IF49"/>
  <c r="IP49"/>
  <c r="IQ49" s="1"/>
  <c r="IZ49"/>
  <c r="JJ49"/>
  <c r="JT49"/>
  <c r="KD49"/>
  <c r="KN49"/>
  <c r="KX49"/>
  <c r="T51"/>
  <c r="AD51"/>
  <c r="AN51"/>
  <c r="AX51"/>
  <c r="BH51"/>
  <c r="BR51"/>
  <c r="CB51"/>
  <c r="CL51"/>
  <c r="CV51"/>
  <c r="DF51"/>
  <c r="DP51"/>
  <c r="DZ51"/>
  <c r="EJ51"/>
  <c r="ET51"/>
  <c r="FD51"/>
  <c r="FN51"/>
  <c r="FX51"/>
  <c r="GH51"/>
  <c r="GR51"/>
  <c r="HB51"/>
  <c r="HL51"/>
  <c r="HV51"/>
  <c r="IF51"/>
  <c r="IP51"/>
  <c r="IZ51"/>
  <c r="JJ51"/>
  <c r="JT51"/>
  <c r="KD51"/>
  <c r="KN51"/>
  <c r="KX51"/>
  <c r="T52"/>
  <c r="AD52"/>
  <c r="AN52"/>
  <c r="AX52"/>
  <c r="BH52"/>
  <c r="BR52"/>
  <c r="CB52"/>
  <c r="CL52"/>
  <c r="CV52"/>
  <c r="DF52"/>
  <c r="DP52"/>
  <c r="DZ52"/>
  <c r="EJ52"/>
  <c r="ET52"/>
  <c r="FD52"/>
  <c r="FN52"/>
  <c r="FX52"/>
  <c r="GH52"/>
  <c r="GR52"/>
  <c r="HB52"/>
  <c r="HL52"/>
  <c r="HV52"/>
  <c r="IF52"/>
  <c r="IP52"/>
  <c r="IZ52"/>
  <c r="JJ52"/>
  <c r="JT52"/>
  <c r="KD52"/>
  <c r="KN52"/>
  <c r="KX52"/>
  <c r="T53"/>
  <c r="AD53"/>
  <c r="AN53"/>
  <c r="AX53"/>
  <c r="BH53"/>
  <c r="BR53"/>
  <c r="CB53"/>
  <c r="CL53"/>
  <c r="CV53"/>
  <c r="DF53"/>
  <c r="DP53"/>
  <c r="DZ53"/>
  <c r="EJ53"/>
  <c r="ET53"/>
  <c r="FD53"/>
  <c r="FN53"/>
  <c r="FX53"/>
  <c r="GH53"/>
  <c r="GR53"/>
  <c r="HB53"/>
  <c r="HL53"/>
  <c r="HV53"/>
  <c r="IF53"/>
  <c r="IP53"/>
  <c r="IZ53"/>
  <c r="JJ53"/>
  <c r="JT53"/>
  <c r="KD53"/>
  <c r="KN53"/>
  <c r="KX53"/>
  <c r="T54"/>
  <c r="AD54"/>
  <c r="AN54"/>
  <c r="AX54"/>
  <c r="BH54"/>
  <c r="BR54"/>
  <c r="CB54"/>
  <c r="CL54"/>
  <c r="CV54"/>
  <c r="DF54"/>
  <c r="DP54"/>
  <c r="DZ54"/>
  <c r="EJ54"/>
  <c r="ET54"/>
  <c r="FD54"/>
  <c r="FN54"/>
  <c r="FX54"/>
  <c r="GH54"/>
  <c r="GR54"/>
  <c r="HB54"/>
  <c r="HL54"/>
  <c r="HV54"/>
  <c r="IF54"/>
  <c r="IP54"/>
  <c r="IZ54"/>
  <c r="JJ54"/>
  <c r="JT54"/>
  <c r="KD54"/>
  <c r="KN54"/>
  <c r="KX54"/>
  <c r="T55"/>
  <c r="AD55"/>
  <c r="AN55"/>
  <c r="AX55"/>
  <c r="BH55"/>
  <c r="BR55"/>
  <c r="CB55"/>
  <c r="CL55"/>
  <c r="CV55"/>
  <c r="DF55"/>
  <c r="DP55"/>
  <c r="DZ55"/>
  <c r="EJ55"/>
  <c r="ET55"/>
  <c r="FD55"/>
  <c r="FN55"/>
  <c r="FX55"/>
  <c r="GH55"/>
  <c r="GR55"/>
  <c r="HB55"/>
  <c r="HL55"/>
  <c r="HV55"/>
  <c r="IF55"/>
  <c r="IP55"/>
  <c r="IZ55"/>
  <c r="JJ55"/>
  <c r="JT55"/>
  <c r="KD55"/>
  <c r="U56"/>
  <c r="FY56"/>
  <c r="KO56"/>
  <c r="FE57"/>
  <c r="GS57"/>
  <c r="IG57"/>
  <c r="JU57"/>
  <c r="KO57"/>
  <c r="BI61"/>
  <c r="EK61"/>
  <c r="FY61"/>
  <c r="HM61"/>
  <c r="JA61"/>
  <c r="KO61"/>
  <c r="AO62"/>
  <c r="DQ62"/>
  <c r="IG62"/>
  <c r="JU62"/>
  <c r="GS64"/>
  <c r="IG64"/>
  <c r="BI65"/>
  <c r="CW65"/>
  <c r="EK65"/>
  <c r="FY65"/>
  <c r="HM65"/>
  <c r="JA65"/>
  <c r="KO65"/>
  <c r="AO66"/>
  <c r="BI66"/>
  <c r="CC66"/>
  <c r="FE66"/>
  <c r="IG66"/>
  <c r="KO67"/>
  <c r="T125"/>
  <c r="T124"/>
  <c r="U124" s="1"/>
  <c r="T123"/>
  <c r="T122"/>
  <c r="T121"/>
  <c r="T120"/>
  <c r="U120" s="1"/>
  <c r="T119"/>
  <c r="T118"/>
  <c r="T116"/>
  <c r="T115"/>
  <c r="T114"/>
  <c r="T113"/>
  <c r="T112"/>
  <c r="T111"/>
  <c r="T110"/>
  <c r="T109"/>
  <c r="T107"/>
  <c r="AN125"/>
  <c r="AN124"/>
  <c r="AN123"/>
  <c r="AN122"/>
  <c r="AN121"/>
  <c r="AN120"/>
  <c r="AN119"/>
  <c r="AN118"/>
  <c r="AN116"/>
  <c r="AN115"/>
  <c r="AN114"/>
  <c r="AN113"/>
  <c r="AN112"/>
  <c r="AN111"/>
  <c r="AN110"/>
  <c r="AN109"/>
  <c r="AN107"/>
  <c r="BH125"/>
  <c r="BH124"/>
  <c r="BH123"/>
  <c r="BH122"/>
  <c r="BH121"/>
  <c r="BH120"/>
  <c r="BH119"/>
  <c r="BH118"/>
  <c r="BH116"/>
  <c r="BH115"/>
  <c r="BH114"/>
  <c r="BH113"/>
  <c r="BH112"/>
  <c r="BH111"/>
  <c r="BH110"/>
  <c r="BH109"/>
  <c r="BH107"/>
  <c r="CB125"/>
  <c r="CB124"/>
  <c r="CB123"/>
  <c r="CB122"/>
  <c r="CB121"/>
  <c r="CB120"/>
  <c r="CB119"/>
  <c r="CB118"/>
  <c r="CB116"/>
  <c r="CB115"/>
  <c r="CB114"/>
  <c r="CB113"/>
  <c r="CB112"/>
  <c r="CB111"/>
  <c r="CB110"/>
  <c r="CB109"/>
  <c r="CB107"/>
  <c r="CV125"/>
  <c r="CV124"/>
  <c r="CV123"/>
  <c r="CV122"/>
  <c r="CV121"/>
  <c r="CV120"/>
  <c r="CV119"/>
  <c r="CV118"/>
  <c r="CV116"/>
  <c r="CV115"/>
  <c r="CV114"/>
  <c r="CV113"/>
  <c r="CV112"/>
  <c r="CV111"/>
  <c r="CV110"/>
  <c r="CV109"/>
  <c r="CV107"/>
  <c r="DP125"/>
  <c r="DP124"/>
  <c r="DP123"/>
  <c r="DP122"/>
  <c r="DP121"/>
  <c r="DP120"/>
  <c r="DP119"/>
  <c r="DP118"/>
  <c r="DP116"/>
  <c r="DP115"/>
  <c r="DP114"/>
  <c r="DP113"/>
  <c r="DP112"/>
  <c r="DP111"/>
  <c r="DP110"/>
  <c r="DP109"/>
  <c r="DP107"/>
  <c r="EJ125"/>
  <c r="EJ124"/>
  <c r="EJ123"/>
  <c r="EJ122"/>
  <c r="EJ121"/>
  <c r="EJ120"/>
  <c r="EJ119"/>
  <c r="EJ118"/>
  <c r="EJ116"/>
  <c r="EJ115"/>
  <c r="EK115" s="1"/>
  <c r="EJ114"/>
  <c r="EJ113"/>
  <c r="EJ112"/>
  <c r="EJ111"/>
  <c r="EJ110"/>
  <c r="EJ109"/>
  <c r="EJ107"/>
  <c r="FD125"/>
  <c r="FD124"/>
  <c r="FD123"/>
  <c r="FD122"/>
  <c r="FD121"/>
  <c r="FD120"/>
  <c r="FD119"/>
  <c r="FD118"/>
  <c r="FD116"/>
  <c r="FD115"/>
  <c r="FD114"/>
  <c r="FD113"/>
  <c r="FD112"/>
  <c r="FD111"/>
  <c r="FD110"/>
  <c r="FD109"/>
  <c r="FD107"/>
  <c r="FX125"/>
  <c r="FX124"/>
  <c r="FX123"/>
  <c r="FX122"/>
  <c r="FX121"/>
  <c r="FX120"/>
  <c r="FX119"/>
  <c r="FX118"/>
  <c r="FX116"/>
  <c r="FX115"/>
  <c r="FX114"/>
  <c r="FX113"/>
  <c r="FX112"/>
  <c r="FX111"/>
  <c r="FX110"/>
  <c r="FX109"/>
  <c r="FX107"/>
  <c r="GR125"/>
  <c r="GR124"/>
  <c r="GR123"/>
  <c r="GR122"/>
  <c r="GR121"/>
  <c r="GR120"/>
  <c r="GR119"/>
  <c r="GR118"/>
  <c r="GR116"/>
  <c r="GR115"/>
  <c r="GR114"/>
  <c r="GR113"/>
  <c r="GR112"/>
  <c r="GR111"/>
  <c r="GR110"/>
  <c r="GR109"/>
  <c r="GR107"/>
  <c r="HL125"/>
  <c r="HL124"/>
  <c r="HL123"/>
  <c r="HL122"/>
  <c r="HL121"/>
  <c r="HL120"/>
  <c r="HL119"/>
  <c r="HL118"/>
  <c r="HL116"/>
  <c r="HL115"/>
  <c r="HL114"/>
  <c r="HL113"/>
  <c r="HL112"/>
  <c r="HL111"/>
  <c r="HL110"/>
  <c r="HL109"/>
  <c r="HL107"/>
  <c r="IF125"/>
  <c r="IF124"/>
  <c r="IF123"/>
  <c r="IF122"/>
  <c r="IF121"/>
  <c r="IF120"/>
  <c r="IF119"/>
  <c r="IF118"/>
  <c r="IF116"/>
  <c r="IF115"/>
  <c r="IF114"/>
  <c r="IF113"/>
  <c r="IF112"/>
  <c r="IF111"/>
  <c r="IF110"/>
  <c r="IF109"/>
  <c r="IF107"/>
  <c r="IZ125"/>
  <c r="IZ124"/>
  <c r="IZ123"/>
  <c r="IZ122"/>
  <c r="IZ121"/>
  <c r="IZ120"/>
  <c r="IZ119"/>
  <c r="IZ118"/>
  <c r="IZ116"/>
  <c r="IZ115"/>
  <c r="IZ114"/>
  <c r="IZ113"/>
  <c r="IZ112"/>
  <c r="IZ111"/>
  <c r="IZ110"/>
  <c r="IZ109"/>
  <c r="IZ107"/>
  <c r="JT125"/>
  <c r="JT124"/>
  <c r="JT123"/>
  <c r="JT122"/>
  <c r="JT121"/>
  <c r="JT120"/>
  <c r="JT119"/>
  <c r="JT118"/>
  <c r="JT116"/>
  <c r="JT115"/>
  <c r="JT114"/>
  <c r="JT113"/>
  <c r="JT112"/>
  <c r="JT111"/>
  <c r="JT110"/>
  <c r="JT109"/>
  <c r="JT107"/>
  <c r="KN125"/>
  <c r="KN124"/>
  <c r="KN123"/>
  <c r="KN122"/>
  <c r="KN121"/>
  <c r="KN120"/>
  <c r="KN119"/>
  <c r="KN118"/>
  <c r="KN116"/>
  <c r="KN115"/>
  <c r="KN114"/>
  <c r="KN113"/>
  <c r="KN112"/>
  <c r="KN111"/>
  <c r="KN110"/>
  <c r="KN109"/>
  <c r="KN107"/>
  <c r="T71"/>
  <c r="AN71"/>
  <c r="BH71"/>
  <c r="CB71"/>
  <c r="CV71"/>
  <c r="DP71"/>
  <c r="EJ71"/>
  <c r="FD71"/>
  <c r="FX71"/>
  <c r="GR71"/>
  <c r="HL71"/>
  <c r="IF71"/>
  <c r="IZ71"/>
  <c r="JT71"/>
  <c r="KN71"/>
  <c r="T72"/>
  <c r="AN72"/>
  <c r="BH72"/>
  <c r="BI72" s="1"/>
  <c r="CB72"/>
  <c r="CV72"/>
  <c r="DP72"/>
  <c r="DQ72" s="1"/>
  <c r="EJ72"/>
  <c r="EK72" s="1"/>
  <c r="FD72"/>
  <c r="FX72"/>
  <c r="GR72"/>
  <c r="HL72"/>
  <c r="HM72" s="1"/>
  <c r="IF72"/>
  <c r="IZ72"/>
  <c r="JA72" s="1"/>
  <c r="JT72"/>
  <c r="JU72" s="1"/>
  <c r="KN72"/>
  <c r="KO72" s="1"/>
  <c r="T73"/>
  <c r="AD73"/>
  <c r="AN73"/>
  <c r="AX73"/>
  <c r="BH73"/>
  <c r="BR73"/>
  <c r="BS73" s="1"/>
  <c r="CB73"/>
  <c r="CL73"/>
  <c r="CV73"/>
  <c r="DF73"/>
  <c r="DG73" s="1"/>
  <c r="DP73"/>
  <c r="DZ73"/>
  <c r="EJ73"/>
  <c r="ET73"/>
  <c r="FD73"/>
  <c r="FN73"/>
  <c r="FX73"/>
  <c r="GH73"/>
  <c r="GR73"/>
  <c r="HB73"/>
  <c r="HL73"/>
  <c r="HV73"/>
  <c r="IF73"/>
  <c r="IP73"/>
  <c r="IZ73"/>
  <c r="JJ73"/>
  <c r="JK73" s="1"/>
  <c r="JT73"/>
  <c r="KD73"/>
  <c r="KN73"/>
  <c r="KO73" s="1"/>
  <c r="KX73"/>
  <c r="KY73" s="1"/>
  <c r="T74"/>
  <c r="AD74"/>
  <c r="AN74"/>
  <c r="AX74"/>
  <c r="BH74"/>
  <c r="BR74"/>
  <c r="CB74"/>
  <c r="CL74"/>
  <c r="CV74"/>
  <c r="DF74"/>
  <c r="DP74"/>
  <c r="DZ74"/>
  <c r="EJ74"/>
  <c r="ET74"/>
  <c r="FD74"/>
  <c r="FN74"/>
  <c r="FX74"/>
  <c r="GH74"/>
  <c r="GR74"/>
  <c r="HB74"/>
  <c r="HL74"/>
  <c r="HV74"/>
  <c r="IF74"/>
  <c r="IP74"/>
  <c r="IZ74"/>
  <c r="JJ74"/>
  <c r="JT74"/>
  <c r="KD74"/>
  <c r="KN74"/>
  <c r="KX74"/>
  <c r="T75"/>
  <c r="U75" s="1"/>
  <c r="AD75"/>
  <c r="AN75"/>
  <c r="AO75" s="1"/>
  <c r="AX75"/>
  <c r="BH75"/>
  <c r="BR75"/>
  <c r="CB75"/>
  <c r="CL75"/>
  <c r="CM75" s="1"/>
  <c r="CV75"/>
  <c r="DF75"/>
  <c r="DG75" s="1"/>
  <c r="DP75"/>
  <c r="DZ75"/>
  <c r="EA75" s="1"/>
  <c r="EJ75"/>
  <c r="EK75" s="1"/>
  <c r="ET75"/>
  <c r="FD75"/>
  <c r="FE75" s="1"/>
  <c r="FN75"/>
  <c r="FO75" s="1"/>
  <c r="FX75"/>
  <c r="GH75"/>
  <c r="GR75"/>
  <c r="HB75"/>
  <c r="HL75"/>
  <c r="HM75" s="1"/>
  <c r="HV75"/>
  <c r="IF75"/>
  <c r="IP75"/>
  <c r="IQ75" s="1"/>
  <c r="IZ75"/>
  <c r="JJ75"/>
  <c r="JT75"/>
  <c r="KD75"/>
  <c r="KN75"/>
  <c r="KO75" s="1"/>
  <c r="KX75"/>
  <c r="KY75" s="1"/>
  <c r="T76"/>
  <c r="AD76"/>
  <c r="AN76"/>
  <c r="AX76"/>
  <c r="BH76"/>
  <c r="BR76"/>
  <c r="CB76"/>
  <c r="CL76"/>
  <c r="CV76"/>
  <c r="DF76"/>
  <c r="DP76"/>
  <c r="DZ76"/>
  <c r="EJ76"/>
  <c r="ET76"/>
  <c r="FD76"/>
  <c r="FN76"/>
  <c r="FX76"/>
  <c r="GH76"/>
  <c r="GR76"/>
  <c r="HB76"/>
  <c r="HL76"/>
  <c r="HV76"/>
  <c r="IF76"/>
  <c r="IP76"/>
  <c r="IZ76"/>
  <c r="JJ76"/>
  <c r="JK76" s="1"/>
  <c r="JT76"/>
  <c r="KD76"/>
  <c r="KE76" s="1"/>
  <c r="KN76"/>
  <c r="KO76" s="1"/>
  <c r="KX76"/>
  <c r="KY76" s="1"/>
  <c r="T77"/>
  <c r="AD77"/>
  <c r="AN77"/>
  <c r="AX77"/>
  <c r="BH77"/>
  <c r="BR77"/>
  <c r="CB77"/>
  <c r="CC77" s="1"/>
  <c r="CL77"/>
  <c r="CV77"/>
  <c r="CW77" s="1"/>
  <c r="DF77"/>
  <c r="DP77"/>
  <c r="DZ77"/>
  <c r="EJ77"/>
  <c r="EK77" s="1"/>
  <c r="ET77"/>
  <c r="FD77"/>
  <c r="FE77" s="1"/>
  <c r="FN77"/>
  <c r="FX77"/>
  <c r="GH77"/>
  <c r="GI77" s="1"/>
  <c r="GR77"/>
  <c r="HB77"/>
  <c r="HC77" s="1"/>
  <c r="HL77"/>
  <c r="HV77"/>
  <c r="IF77"/>
  <c r="IG77" s="1"/>
  <c r="IP77"/>
  <c r="IZ77"/>
  <c r="JJ77"/>
  <c r="JK77" s="1"/>
  <c r="JT77"/>
  <c r="KD77"/>
  <c r="KN77"/>
  <c r="KX77"/>
  <c r="KY77" s="1"/>
  <c r="T78"/>
  <c r="AD78"/>
  <c r="AN78"/>
  <c r="AX78"/>
  <c r="BH78"/>
  <c r="BR78"/>
  <c r="CB78"/>
  <c r="CL78"/>
  <c r="CV78"/>
  <c r="DF78"/>
  <c r="DP78"/>
  <c r="DZ78"/>
  <c r="EJ78"/>
  <c r="ET78"/>
  <c r="FD78"/>
  <c r="FN78"/>
  <c r="FX78"/>
  <c r="GH78"/>
  <c r="GR78"/>
  <c r="HB78"/>
  <c r="HL78"/>
  <c r="HV78"/>
  <c r="IF78"/>
  <c r="IP78"/>
  <c r="IZ78"/>
  <c r="JJ78"/>
  <c r="JT78"/>
  <c r="KD78"/>
  <c r="KN78"/>
  <c r="KX78"/>
  <c r="KY78" s="1"/>
  <c r="T80"/>
  <c r="AD80"/>
  <c r="AN80"/>
  <c r="AX80"/>
  <c r="BH80"/>
  <c r="BR80"/>
  <c r="CB80"/>
  <c r="CL80"/>
  <c r="CV80"/>
  <c r="DF80"/>
  <c r="DP80"/>
  <c r="DZ80"/>
  <c r="EJ80"/>
  <c r="ET80"/>
  <c r="FD80"/>
  <c r="FN80"/>
  <c r="FX80"/>
  <c r="GH80"/>
  <c r="GR80"/>
  <c r="HB80"/>
  <c r="HL80"/>
  <c r="HV80"/>
  <c r="IF80"/>
  <c r="IP80"/>
  <c r="IZ80"/>
  <c r="JJ80"/>
  <c r="JT80"/>
  <c r="KD80"/>
  <c r="KN80"/>
  <c r="KX80"/>
  <c r="KY80" s="1"/>
  <c r="T81"/>
  <c r="U81" s="1"/>
  <c r="AD81"/>
  <c r="AN81"/>
  <c r="AX81"/>
  <c r="AY81" s="1"/>
  <c r="BH81"/>
  <c r="BR81"/>
  <c r="CB81"/>
  <c r="CC81" s="1"/>
  <c r="CL81"/>
  <c r="CV81"/>
  <c r="CW81" s="1"/>
  <c r="DF81"/>
  <c r="DP81"/>
  <c r="DZ81"/>
  <c r="EJ81"/>
  <c r="EK81" s="1"/>
  <c r="ET81"/>
  <c r="FD81"/>
  <c r="FN81"/>
  <c r="FX81"/>
  <c r="FY81" s="1"/>
  <c r="GH81"/>
  <c r="GR81"/>
  <c r="HB81"/>
  <c r="HL81"/>
  <c r="HM81" s="1"/>
  <c r="HV81"/>
  <c r="HW81" s="1"/>
  <c r="IF81"/>
  <c r="IP81"/>
  <c r="IQ81" s="1"/>
  <c r="IZ81"/>
  <c r="JA81" s="1"/>
  <c r="JJ81"/>
  <c r="JK81" s="1"/>
  <c r="JT81"/>
  <c r="KD81"/>
  <c r="KN81"/>
  <c r="KO81" s="1"/>
  <c r="KX81"/>
  <c r="KY81" s="1"/>
  <c r="T82"/>
  <c r="AD82"/>
  <c r="AE82" s="1"/>
  <c r="AN82"/>
  <c r="AX82"/>
  <c r="BH82"/>
  <c r="BR82"/>
  <c r="CB82"/>
  <c r="CL82"/>
  <c r="CV82"/>
  <c r="DF82"/>
  <c r="DP82"/>
  <c r="DZ82"/>
  <c r="EJ82"/>
  <c r="ET82"/>
  <c r="EU82" s="1"/>
  <c r="FD82"/>
  <c r="FN82"/>
  <c r="FX82"/>
  <c r="GH82"/>
  <c r="GR82"/>
  <c r="HB82"/>
  <c r="HL82"/>
  <c r="HV82"/>
  <c r="HW82" s="1"/>
  <c r="IF82"/>
  <c r="IP82"/>
  <c r="IZ82"/>
  <c r="JJ82"/>
  <c r="JT82"/>
  <c r="KD82"/>
  <c r="KN82"/>
  <c r="KX82"/>
  <c r="KY82" s="1"/>
  <c r="T83"/>
  <c r="U83" s="1"/>
  <c r="AD83"/>
  <c r="AN83"/>
  <c r="AX83"/>
  <c r="BH83"/>
  <c r="BR83"/>
  <c r="CB83"/>
  <c r="CL83"/>
  <c r="CV83"/>
  <c r="DF83"/>
  <c r="DP83"/>
  <c r="DZ83"/>
  <c r="EJ83"/>
  <c r="EK83" s="1"/>
  <c r="ET83"/>
  <c r="FD83"/>
  <c r="FN83"/>
  <c r="FX83"/>
  <c r="GH83"/>
  <c r="GR83"/>
  <c r="HB83"/>
  <c r="HL83"/>
  <c r="HV83"/>
  <c r="IF83"/>
  <c r="IP83"/>
  <c r="IZ83"/>
  <c r="JJ83"/>
  <c r="JT83"/>
  <c r="KD83"/>
  <c r="KN83"/>
  <c r="KO83" s="1"/>
  <c r="KX83"/>
  <c r="T84"/>
  <c r="AD84"/>
  <c r="AN84"/>
  <c r="AX84"/>
  <c r="BH84"/>
  <c r="BR84"/>
  <c r="CB84"/>
  <c r="CL84"/>
  <c r="CV84"/>
  <c r="DF84"/>
  <c r="DP84"/>
  <c r="DZ84"/>
  <c r="EJ84"/>
  <c r="ET84"/>
  <c r="FD84"/>
  <c r="FN84"/>
  <c r="FX84"/>
  <c r="GH84"/>
  <c r="GR84"/>
  <c r="HB84"/>
  <c r="HL84"/>
  <c r="HV84"/>
  <c r="IF84"/>
  <c r="IP84"/>
  <c r="IZ84"/>
  <c r="JJ84"/>
  <c r="JT84"/>
  <c r="KD84"/>
  <c r="KE84" s="1"/>
  <c r="KN84"/>
  <c r="KX84"/>
  <c r="KY84" s="1"/>
  <c r="T85"/>
  <c r="AD85"/>
  <c r="AN85"/>
  <c r="AX85"/>
  <c r="BH85"/>
  <c r="BI85" s="1"/>
  <c r="BR85"/>
  <c r="CB85"/>
  <c r="CL85"/>
  <c r="CV85"/>
  <c r="DF85"/>
  <c r="DP85"/>
  <c r="DZ85"/>
  <c r="EJ85"/>
  <c r="ET85"/>
  <c r="FD85"/>
  <c r="FN85"/>
  <c r="FX85"/>
  <c r="FY85" s="1"/>
  <c r="GH85"/>
  <c r="GR85"/>
  <c r="HB85"/>
  <c r="HL85"/>
  <c r="HV85"/>
  <c r="IF85"/>
  <c r="IP85"/>
  <c r="IQ85" s="1"/>
  <c r="IZ85"/>
  <c r="JJ85"/>
  <c r="JT85"/>
  <c r="KD85"/>
  <c r="KE85" s="1"/>
  <c r="KN85"/>
  <c r="KO85" s="1"/>
  <c r="KX85"/>
  <c r="KY85" s="1"/>
  <c r="T86"/>
  <c r="AD86"/>
  <c r="AN86"/>
  <c r="AO86" s="1"/>
  <c r="AX86"/>
  <c r="BH86"/>
  <c r="BR86"/>
  <c r="CB86"/>
  <c r="CC86" s="1"/>
  <c r="CL86"/>
  <c r="CV86"/>
  <c r="DF86"/>
  <c r="DP86"/>
  <c r="DZ86"/>
  <c r="EJ86"/>
  <c r="ET86"/>
  <c r="FD86"/>
  <c r="FE86" s="1"/>
  <c r="FN86"/>
  <c r="FX86"/>
  <c r="GH86"/>
  <c r="GR86"/>
  <c r="HB86"/>
  <c r="HL86"/>
  <c r="HV86"/>
  <c r="IF86"/>
  <c r="IG86" s="1"/>
  <c r="IP86"/>
  <c r="IZ86"/>
  <c r="JJ86"/>
  <c r="JK86" s="1"/>
  <c r="JT86"/>
  <c r="KD86"/>
  <c r="KN86"/>
  <c r="KX86"/>
  <c r="KY86" s="1"/>
  <c r="T87"/>
  <c r="AD87"/>
  <c r="AN87"/>
  <c r="AX87"/>
  <c r="BH87"/>
  <c r="BR87"/>
  <c r="CB87"/>
  <c r="CL87"/>
  <c r="CV87"/>
  <c r="DF87"/>
  <c r="DP87"/>
  <c r="DZ87"/>
  <c r="EJ87"/>
  <c r="ET87"/>
  <c r="FD87"/>
  <c r="FN87"/>
  <c r="FX87"/>
  <c r="GH87"/>
  <c r="GR87"/>
  <c r="HB87"/>
  <c r="HC87" s="1"/>
  <c r="HL87"/>
  <c r="HV87"/>
  <c r="IF87"/>
  <c r="IP87"/>
  <c r="IZ87"/>
  <c r="JJ87"/>
  <c r="JT87"/>
  <c r="KD87"/>
  <c r="KN87"/>
  <c r="KX87"/>
  <c r="T89"/>
  <c r="AD89"/>
  <c r="AN89"/>
  <c r="AX89"/>
  <c r="BH89"/>
  <c r="BR89"/>
  <c r="CB89"/>
  <c r="CL89"/>
  <c r="CV89"/>
  <c r="DF89"/>
  <c r="DP89"/>
  <c r="DZ89"/>
  <c r="EJ89"/>
  <c r="ET89"/>
  <c r="FD89"/>
  <c r="FN89"/>
  <c r="FX89"/>
  <c r="GH89"/>
  <c r="GR89"/>
  <c r="HB89"/>
  <c r="HL89"/>
  <c r="HV89"/>
  <c r="IF89"/>
  <c r="IP89"/>
  <c r="IZ89"/>
  <c r="JJ89"/>
  <c r="JT89"/>
  <c r="KD89"/>
  <c r="KN89"/>
  <c r="KX89"/>
  <c r="KY89" s="1"/>
  <c r="T90"/>
  <c r="U90" s="1"/>
  <c r="AD90"/>
  <c r="AN90"/>
  <c r="AX90"/>
  <c r="BH90"/>
  <c r="BR90"/>
  <c r="BS90" s="1"/>
  <c r="CB90"/>
  <c r="CL90"/>
  <c r="CV90"/>
  <c r="DF90"/>
  <c r="DG90" s="1"/>
  <c r="DP90"/>
  <c r="DZ90"/>
  <c r="EA90" s="1"/>
  <c r="EJ90"/>
  <c r="EK90" s="1"/>
  <c r="ET90"/>
  <c r="EU90" s="1"/>
  <c r="FD90"/>
  <c r="FN90"/>
  <c r="FX90"/>
  <c r="GH90"/>
  <c r="GI90" s="1"/>
  <c r="GR90"/>
  <c r="HB90"/>
  <c r="HC90" s="1"/>
  <c r="HL90"/>
  <c r="HM90" s="1"/>
  <c r="HV90"/>
  <c r="IF90"/>
  <c r="IP90"/>
  <c r="IQ90" s="1"/>
  <c r="IZ90"/>
  <c r="JA90" s="1"/>
  <c r="JJ90"/>
  <c r="JK90" s="1"/>
  <c r="JT90"/>
  <c r="KD90"/>
  <c r="KE90" s="1"/>
  <c r="KN90"/>
  <c r="KO90" s="1"/>
  <c r="KX90"/>
  <c r="KY90" s="1"/>
  <c r="T91"/>
  <c r="AD91"/>
  <c r="AN91"/>
  <c r="AX91"/>
  <c r="BH91"/>
  <c r="BR91"/>
  <c r="CB91"/>
  <c r="CL91"/>
  <c r="CV91"/>
  <c r="DF91"/>
  <c r="DG91" s="1"/>
  <c r="DP91"/>
  <c r="DQ91" s="1"/>
  <c r="DZ91"/>
  <c r="EJ91"/>
  <c r="ET91"/>
  <c r="FD91"/>
  <c r="FN91"/>
  <c r="FX91"/>
  <c r="GH91"/>
  <c r="GR91"/>
  <c r="GS91" s="1"/>
  <c r="HB91"/>
  <c r="HL91"/>
  <c r="HM91" s="1"/>
  <c r="HV91"/>
  <c r="IF91"/>
  <c r="IG91" s="1"/>
  <c r="IP91"/>
  <c r="IZ91"/>
  <c r="JA91" s="1"/>
  <c r="JJ91"/>
  <c r="JK91" s="1"/>
  <c r="JT91"/>
  <c r="KD91"/>
  <c r="KN91"/>
  <c r="KX91"/>
  <c r="KY91" s="1"/>
  <c r="T92"/>
  <c r="AD92"/>
  <c r="AN92"/>
  <c r="AO92" s="1"/>
  <c r="AX92"/>
  <c r="BH92"/>
  <c r="BR92"/>
  <c r="CB92"/>
  <c r="CL92"/>
  <c r="CV92"/>
  <c r="DF92"/>
  <c r="DP92"/>
  <c r="DZ92"/>
  <c r="EJ92"/>
  <c r="ET92"/>
  <c r="EU92" s="1"/>
  <c r="FD92"/>
  <c r="FN92"/>
  <c r="FX92"/>
  <c r="GH92"/>
  <c r="GR92"/>
  <c r="HB92"/>
  <c r="HL92"/>
  <c r="HV92"/>
  <c r="IF92"/>
  <c r="IP92"/>
  <c r="IZ92"/>
  <c r="JJ92"/>
  <c r="JT92"/>
  <c r="KD92"/>
  <c r="KN92"/>
  <c r="KX92"/>
  <c r="T93"/>
  <c r="AD93"/>
  <c r="AN93"/>
  <c r="AX93"/>
  <c r="BH93"/>
  <c r="BI93" s="1"/>
  <c r="BR93"/>
  <c r="CB93"/>
  <c r="CL93"/>
  <c r="CM93" s="1"/>
  <c r="CV93"/>
  <c r="CW93" s="1"/>
  <c r="DF93"/>
  <c r="DP93"/>
  <c r="DZ93"/>
  <c r="EJ93"/>
  <c r="ET93"/>
  <c r="FD93"/>
  <c r="FN93"/>
  <c r="FO93" s="1"/>
  <c r="FX93"/>
  <c r="GH93"/>
  <c r="GR93"/>
  <c r="HB93"/>
  <c r="HL93"/>
  <c r="HV93"/>
  <c r="IF93"/>
  <c r="IG93" s="1"/>
  <c r="IP93"/>
  <c r="IZ93"/>
  <c r="JA93" s="1"/>
  <c r="JJ93"/>
  <c r="JT93"/>
  <c r="KD93"/>
  <c r="KE93" s="1"/>
  <c r="KN93"/>
  <c r="KX93"/>
  <c r="KY93" s="1"/>
  <c r="T94"/>
  <c r="U94" s="1"/>
  <c r="AD94"/>
  <c r="AN94"/>
  <c r="AX94"/>
  <c r="BH94"/>
  <c r="BR94"/>
  <c r="CB94"/>
  <c r="CL94"/>
  <c r="CV94"/>
  <c r="DF94"/>
  <c r="DP94"/>
  <c r="DQ94" s="1"/>
  <c r="DZ94"/>
  <c r="EJ94"/>
  <c r="EK94" s="1"/>
  <c r="ET94"/>
  <c r="FD94"/>
  <c r="FN94"/>
  <c r="FX94"/>
  <c r="FY94" s="1"/>
  <c r="GH94"/>
  <c r="GI94" s="1"/>
  <c r="GR94"/>
  <c r="HB94"/>
  <c r="HL94"/>
  <c r="HM94" s="1"/>
  <c r="HV94"/>
  <c r="HW94" s="1"/>
  <c r="IF94"/>
  <c r="IP94"/>
  <c r="IQ94" s="1"/>
  <c r="IZ94"/>
  <c r="JA94" s="1"/>
  <c r="JJ94"/>
  <c r="JT94"/>
  <c r="KD94"/>
  <c r="KN94"/>
  <c r="KO94" s="1"/>
  <c r="KX94"/>
  <c r="KY94" s="1"/>
  <c r="T95"/>
  <c r="AD95"/>
  <c r="AN95"/>
  <c r="AX95"/>
  <c r="BH95"/>
  <c r="BR95"/>
  <c r="CB95"/>
  <c r="CL95"/>
  <c r="CV95"/>
  <c r="DF95"/>
  <c r="DP95"/>
  <c r="DZ95"/>
  <c r="EJ95"/>
  <c r="EK95" s="1"/>
  <c r="ET95"/>
  <c r="FD95"/>
  <c r="FN95"/>
  <c r="FX95"/>
  <c r="GH95"/>
  <c r="GI95" s="1"/>
  <c r="GR95"/>
  <c r="HB95"/>
  <c r="HL95"/>
  <c r="HM95" s="1"/>
  <c r="HV95"/>
  <c r="HW95" s="1"/>
  <c r="IF95"/>
  <c r="IG95" s="1"/>
  <c r="IP95"/>
  <c r="IZ95"/>
  <c r="JJ95"/>
  <c r="JK95" s="1"/>
  <c r="JT95"/>
  <c r="KD95"/>
  <c r="KN95"/>
  <c r="KX95"/>
  <c r="KY95" s="1"/>
  <c r="T100"/>
  <c r="AD100"/>
  <c r="AN100"/>
  <c r="AX100"/>
  <c r="BH100"/>
  <c r="BR100"/>
  <c r="CB100"/>
  <c r="CL100"/>
  <c r="CV100"/>
  <c r="DF100"/>
  <c r="DP100"/>
  <c r="DZ100"/>
  <c r="EJ100"/>
  <c r="ET100"/>
  <c r="FD100"/>
  <c r="FN100"/>
  <c r="FX100"/>
  <c r="GH100"/>
  <c r="GR100"/>
  <c r="HB100"/>
  <c r="HL100"/>
  <c r="HV100"/>
  <c r="IF100"/>
  <c r="IP100"/>
  <c r="IZ100"/>
  <c r="JJ100"/>
  <c r="JT100"/>
  <c r="KD100"/>
  <c r="KN100"/>
  <c r="KX100"/>
  <c r="KY100" s="1"/>
  <c r="T101"/>
  <c r="U101" s="1"/>
  <c r="AD101"/>
  <c r="AE101" s="1"/>
  <c r="AN101"/>
  <c r="AX101"/>
  <c r="BH101"/>
  <c r="BR101"/>
  <c r="CB101"/>
  <c r="CC101" s="1"/>
  <c r="CL101"/>
  <c r="CM101" s="1"/>
  <c r="CV101"/>
  <c r="CW101" s="1"/>
  <c r="DF101"/>
  <c r="DP101"/>
  <c r="DZ101"/>
  <c r="EJ101"/>
  <c r="EK101" s="1"/>
  <c r="ET101"/>
  <c r="FD101"/>
  <c r="FN101"/>
  <c r="FX101"/>
  <c r="GH101"/>
  <c r="GI101" s="1"/>
  <c r="GR101"/>
  <c r="HB101"/>
  <c r="HL101"/>
  <c r="HM101" s="1"/>
  <c r="HV101"/>
  <c r="HW101" s="1"/>
  <c r="IF101"/>
  <c r="IP101"/>
  <c r="IQ101" s="1"/>
  <c r="IZ101"/>
  <c r="JA101" s="1"/>
  <c r="JJ101"/>
  <c r="JK101" s="1"/>
  <c r="JT101"/>
  <c r="KD101"/>
  <c r="KE101" s="1"/>
  <c r="KN101"/>
  <c r="KO101" s="1"/>
  <c r="KX101"/>
  <c r="KY101" s="1"/>
  <c r="T102"/>
  <c r="AD102"/>
  <c r="AN102"/>
  <c r="AX102"/>
  <c r="BH102"/>
  <c r="BR102"/>
  <c r="CB102"/>
  <c r="CL102"/>
  <c r="CV102"/>
  <c r="DF102"/>
  <c r="DP102"/>
  <c r="DZ102"/>
  <c r="EJ102"/>
  <c r="ET102"/>
  <c r="FD102"/>
  <c r="FN102"/>
  <c r="FX102"/>
  <c r="GH102"/>
  <c r="GR102"/>
  <c r="HB102"/>
  <c r="HL102"/>
  <c r="HV102"/>
  <c r="HW102" s="1"/>
  <c r="IF102"/>
  <c r="IP102"/>
  <c r="IZ102"/>
  <c r="JJ102"/>
  <c r="JK102" s="1"/>
  <c r="JT102"/>
  <c r="KD102"/>
  <c r="KN102"/>
  <c r="KX102"/>
  <c r="T103"/>
  <c r="AD103"/>
  <c r="AN103"/>
  <c r="AX103"/>
  <c r="BH103"/>
  <c r="BR103"/>
  <c r="CB103"/>
  <c r="CL103"/>
  <c r="CV103"/>
  <c r="DF103"/>
  <c r="DP103"/>
  <c r="DZ103"/>
  <c r="EJ103"/>
  <c r="ET103"/>
  <c r="FD103"/>
  <c r="FN103"/>
  <c r="FX103"/>
  <c r="GH103"/>
  <c r="GR103"/>
  <c r="HB103"/>
  <c r="HL103"/>
  <c r="HV103"/>
  <c r="IF103"/>
  <c r="IP103"/>
  <c r="IZ103"/>
  <c r="JJ103"/>
  <c r="JT103"/>
  <c r="KD103"/>
  <c r="KN103"/>
  <c r="KX103"/>
  <c r="T104"/>
  <c r="AD104"/>
  <c r="AN104"/>
  <c r="AO104" s="1"/>
  <c r="AX104"/>
  <c r="BH104"/>
  <c r="BI104" s="1"/>
  <c r="BR104"/>
  <c r="BS104" s="1"/>
  <c r="CB104"/>
  <c r="CL104"/>
  <c r="CM104" s="1"/>
  <c r="CV104"/>
  <c r="CW104" s="1"/>
  <c r="DF104"/>
  <c r="DP104"/>
  <c r="DZ104"/>
  <c r="EJ104"/>
  <c r="ET104"/>
  <c r="FD104"/>
  <c r="FE104" s="1"/>
  <c r="FN104"/>
  <c r="FO104" s="1"/>
  <c r="FX104"/>
  <c r="GR104"/>
  <c r="HL104"/>
  <c r="HM104" s="1"/>
  <c r="IF104"/>
  <c r="IG104" s="1"/>
  <c r="IZ104"/>
  <c r="JT104"/>
  <c r="JU104" s="1"/>
  <c r="KN104"/>
  <c r="T105"/>
  <c r="AN105"/>
  <c r="BH105"/>
  <c r="BI105" s="1"/>
  <c r="CB105"/>
  <c r="CV105"/>
  <c r="CW105" s="1"/>
  <c r="DP105"/>
  <c r="DQ105" s="1"/>
  <c r="EJ105"/>
  <c r="FD105"/>
  <c r="FX105"/>
  <c r="AD125"/>
  <c r="AD124"/>
  <c r="AD123"/>
  <c r="AD122"/>
  <c r="AD121"/>
  <c r="AE121" s="1"/>
  <c r="AD120"/>
  <c r="AD119"/>
  <c r="AE119" s="1"/>
  <c r="AD118"/>
  <c r="AD116"/>
  <c r="AD115"/>
  <c r="AD114"/>
  <c r="AD113"/>
  <c r="AD112"/>
  <c r="AD111"/>
  <c r="AD110"/>
  <c r="AD109"/>
  <c r="AD107"/>
  <c r="AX125"/>
  <c r="AX124"/>
  <c r="AX123"/>
  <c r="AX122"/>
  <c r="AX121"/>
  <c r="AX120"/>
  <c r="AX119"/>
  <c r="AY119" s="1"/>
  <c r="AX118"/>
  <c r="AX116"/>
  <c r="AX115"/>
  <c r="AX114"/>
  <c r="AX113"/>
  <c r="AX112"/>
  <c r="AX111"/>
  <c r="AX110"/>
  <c r="AY110" s="1"/>
  <c r="AX109"/>
  <c r="AX107"/>
  <c r="BR125"/>
  <c r="BR124"/>
  <c r="BR123"/>
  <c r="BR122"/>
  <c r="BR121"/>
  <c r="BR120"/>
  <c r="BR119"/>
  <c r="BR118"/>
  <c r="BR116"/>
  <c r="BR115"/>
  <c r="BR114"/>
  <c r="BR113"/>
  <c r="BR112"/>
  <c r="BR111"/>
  <c r="BR110"/>
  <c r="BR109"/>
  <c r="BR107"/>
  <c r="BS107" s="1"/>
  <c r="CL125"/>
  <c r="CL124"/>
  <c r="CL123"/>
  <c r="CL122"/>
  <c r="CM122" s="1"/>
  <c r="CL121"/>
  <c r="CM121" s="1"/>
  <c r="CL120"/>
  <c r="CL119"/>
  <c r="CL118"/>
  <c r="CL116"/>
  <c r="CL115"/>
  <c r="CL114"/>
  <c r="CL113"/>
  <c r="CL112"/>
  <c r="CL111"/>
  <c r="CL110"/>
  <c r="CL109"/>
  <c r="CL107"/>
  <c r="DF125"/>
  <c r="DF124"/>
  <c r="DF123"/>
  <c r="DF122"/>
  <c r="DF121"/>
  <c r="DF120"/>
  <c r="DF119"/>
  <c r="DF118"/>
  <c r="DF116"/>
  <c r="DF115"/>
  <c r="DF114"/>
  <c r="DG114" s="1"/>
  <c r="DF113"/>
  <c r="DF112"/>
  <c r="DF111"/>
  <c r="DF110"/>
  <c r="DF109"/>
  <c r="DF107"/>
  <c r="DG107" s="1"/>
  <c r="DZ125"/>
  <c r="EA125" s="1"/>
  <c r="DZ124"/>
  <c r="DZ123"/>
  <c r="DZ122"/>
  <c r="DZ121"/>
  <c r="DZ120"/>
  <c r="DZ119"/>
  <c r="DZ118"/>
  <c r="DZ116"/>
  <c r="DZ115"/>
  <c r="DZ114"/>
  <c r="EA114" s="1"/>
  <c r="DZ113"/>
  <c r="DZ112"/>
  <c r="DZ111"/>
  <c r="DZ110"/>
  <c r="DZ109"/>
  <c r="DZ107"/>
  <c r="ET125"/>
  <c r="ET124"/>
  <c r="ET123"/>
  <c r="ET122"/>
  <c r="ET121"/>
  <c r="ET120"/>
  <c r="ET119"/>
  <c r="EU119" s="1"/>
  <c r="ET118"/>
  <c r="ET116"/>
  <c r="ET115"/>
  <c r="ET114"/>
  <c r="ET113"/>
  <c r="ET112"/>
  <c r="ET111"/>
  <c r="ET110"/>
  <c r="EU110" s="1"/>
  <c r="ET109"/>
  <c r="ET107"/>
  <c r="EU107" s="1"/>
  <c r="FN125"/>
  <c r="FN124"/>
  <c r="FN123"/>
  <c r="FN122"/>
  <c r="FO122" s="1"/>
  <c r="FN121"/>
  <c r="FN120"/>
  <c r="FN119"/>
  <c r="FN118"/>
  <c r="FN116"/>
  <c r="FN115"/>
  <c r="FN114"/>
  <c r="FO114" s="1"/>
  <c r="FN113"/>
  <c r="FN112"/>
  <c r="FN111"/>
  <c r="FN110"/>
  <c r="FN109"/>
  <c r="FN107"/>
  <c r="GH125"/>
  <c r="GH124"/>
  <c r="GH123"/>
  <c r="GH122"/>
  <c r="GI122" s="1"/>
  <c r="GH121"/>
  <c r="GH120"/>
  <c r="GH119"/>
  <c r="GI119" s="1"/>
  <c r="GH118"/>
  <c r="GH116"/>
  <c r="GH115"/>
  <c r="GH114"/>
  <c r="GH113"/>
  <c r="GH112"/>
  <c r="GH111"/>
  <c r="GH110"/>
  <c r="GH109"/>
  <c r="GH107"/>
  <c r="HB125"/>
  <c r="HB124"/>
  <c r="HB123"/>
  <c r="HC123" s="1"/>
  <c r="HB122"/>
  <c r="HB121"/>
  <c r="HB120"/>
  <c r="HB119"/>
  <c r="HB118"/>
  <c r="HB116"/>
  <c r="HB115"/>
  <c r="HB114"/>
  <c r="HC114" s="1"/>
  <c r="HB113"/>
  <c r="HB112"/>
  <c r="HB111"/>
  <c r="HB110"/>
  <c r="HB109"/>
  <c r="HB107"/>
  <c r="HV125"/>
  <c r="HV124"/>
  <c r="HV123"/>
  <c r="HV122"/>
  <c r="HV121"/>
  <c r="HV120"/>
  <c r="HW120" s="1"/>
  <c r="HV119"/>
  <c r="HV118"/>
  <c r="HV116"/>
  <c r="HV115"/>
  <c r="HV114"/>
  <c r="HV113"/>
  <c r="HV112"/>
  <c r="HV111"/>
  <c r="HV110"/>
  <c r="HV109"/>
  <c r="HV107"/>
  <c r="IP125"/>
  <c r="IP124"/>
  <c r="IP123"/>
  <c r="IP122"/>
  <c r="IP121"/>
  <c r="IP120"/>
  <c r="IP119"/>
  <c r="IQ119" s="1"/>
  <c r="IP118"/>
  <c r="IP116"/>
  <c r="IP115"/>
  <c r="IP114"/>
  <c r="IQ114" s="1"/>
  <c r="IP113"/>
  <c r="IP112"/>
  <c r="IP111"/>
  <c r="IP110"/>
  <c r="IP109"/>
  <c r="IP107"/>
  <c r="JJ125"/>
  <c r="JJ124"/>
  <c r="JJ123"/>
  <c r="JJ122"/>
  <c r="JK122" s="1"/>
  <c r="JJ121"/>
  <c r="JJ120"/>
  <c r="JK120" s="1"/>
  <c r="JJ119"/>
  <c r="JK119" s="1"/>
  <c r="JJ118"/>
  <c r="JJ116"/>
  <c r="JJ115"/>
  <c r="JK115" s="1"/>
  <c r="JJ114"/>
  <c r="JJ113"/>
  <c r="JJ112"/>
  <c r="JJ111"/>
  <c r="JJ110"/>
  <c r="JK110" s="1"/>
  <c r="JJ109"/>
  <c r="JJ107"/>
  <c r="JK107" s="1"/>
  <c r="KD125"/>
  <c r="KD124"/>
  <c r="KD123"/>
  <c r="KE123" s="1"/>
  <c r="KD122"/>
  <c r="KE122" s="1"/>
  <c r="KD121"/>
  <c r="KE121" s="1"/>
  <c r="KD120"/>
  <c r="KD119"/>
  <c r="KD118"/>
  <c r="KD116"/>
  <c r="KD115"/>
  <c r="KE115" s="1"/>
  <c r="KD114"/>
  <c r="KE114" s="1"/>
  <c r="KD113"/>
  <c r="KD112"/>
  <c r="KD111"/>
  <c r="KD110"/>
  <c r="KD109"/>
  <c r="KD107"/>
  <c r="KX125"/>
  <c r="KX124"/>
  <c r="KX123"/>
  <c r="KY123" s="1"/>
  <c r="KX122"/>
  <c r="KY122" s="1"/>
  <c r="KX121"/>
  <c r="KX120"/>
  <c r="KX119"/>
  <c r="KY119" s="1"/>
  <c r="KX118"/>
  <c r="KY118" s="1"/>
  <c r="KX116"/>
  <c r="KX115"/>
  <c r="KX114"/>
  <c r="KY114" s="1"/>
  <c r="KX113"/>
  <c r="KY113" s="1"/>
  <c r="KX112"/>
  <c r="KX111"/>
  <c r="KY111" s="1"/>
  <c r="KX110"/>
  <c r="KY110" s="1"/>
  <c r="KX109"/>
  <c r="KY109" s="1"/>
  <c r="KX107"/>
  <c r="KX106"/>
  <c r="GG105"/>
  <c r="JI105"/>
  <c r="KC105"/>
  <c r="KM105"/>
  <c r="KW105"/>
  <c r="AC106"/>
  <c r="BQ106"/>
  <c r="CA106"/>
  <c r="DO106"/>
  <c r="HU106"/>
  <c r="IE106"/>
  <c r="JI106"/>
  <c r="GH105"/>
  <c r="GR105"/>
  <c r="HB105"/>
  <c r="HL105"/>
  <c r="HV105"/>
  <c r="IF105"/>
  <c r="IP105"/>
  <c r="IZ105"/>
  <c r="JJ105"/>
  <c r="JT105"/>
  <c r="KD105"/>
  <c r="KN105"/>
  <c r="KX105"/>
  <c r="T106"/>
  <c r="AD106"/>
  <c r="AN106"/>
  <c r="AX106"/>
  <c r="BH106"/>
  <c r="BR106"/>
  <c r="CB106"/>
  <c r="CL106"/>
  <c r="CV106"/>
  <c r="DF106"/>
  <c r="DP106"/>
  <c r="DZ106"/>
  <c r="EJ106"/>
  <c r="ET106"/>
  <c r="FD106"/>
  <c r="FN106"/>
  <c r="FX106"/>
  <c r="GH106"/>
  <c r="GR106"/>
  <c r="HB106"/>
  <c r="HL106"/>
  <c r="HV106"/>
  <c r="IF106"/>
  <c r="IP106"/>
  <c r="IZ106"/>
  <c r="JJ106"/>
  <c r="JT106"/>
  <c r="KD106"/>
  <c r="KN106"/>
  <c r="KY106"/>
  <c r="AE107"/>
  <c r="CC107"/>
  <c r="DQ107"/>
  <c r="FE107"/>
  <c r="JU107"/>
  <c r="U110"/>
  <c r="CW110"/>
  <c r="EK110"/>
  <c r="FY110"/>
  <c r="HM110"/>
  <c r="IG110"/>
  <c r="JA110"/>
  <c r="JU110"/>
  <c r="KO110"/>
  <c r="CC111"/>
  <c r="FY112"/>
  <c r="BI114"/>
  <c r="KO114"/>
  <c r="FY116"/>
  <c r="CW119"/>
  <c r="DQ119"/>
  <c r="FE119"/>
  <c r="FY119"/>
  <c r="JA119"/>
  <c r="KO119"/>
  <c r="CC121"/>
  <c r="U122"/>
  <c r="BI122"/>
  <c r="CW122"/>
  <c r="EK122"/>
  <c r="JA122"/>
  <c r="U123"/>
  <c r="BI123"/>
  <c r="CW123"/>
  <c r="EK123"/>
  <c r="FY123"/>
  <c r="GS123"/>
  <c r="HM123"/>
  <c r="IG123"/>
  <c r="JA123"/>
  <c r="KO123"/>
  <c r="JU124"/>
  <c r="HM125"/>
  <c r="AX154"/>
  <c r="AX153"/>
  <c r="AX152"/>
  <c r="AX151"/>
  <c r="AX150"/>
  <c r="AX149"/>
  <c r="AX148"/>
  <c r="AX147"/>
  <c r="AX145"/>
  <c r="AX144"/>
  <c r="AX143"/>
  <c r="AX142"/>
  <c r="AX141"/>
  <c r="AX140"/>
  <c r="AX139"/>
  <c r="AX138"/>
  <c r="AX136"/>
  <c r="AX135"/>
  <c r="AX134"/>
  <c r="AX133"/>
  <c r="AX132"/>
  <c r="AX131"/>
  <c r="AX130"/>
  <c r="AY130" s="1"/>
  <c r="AX129"/>
  <c r="CL154"/>
  <c r="CL153"/>
  <c r="CL152"/>
  <c r="CL151"/>
  <c r="CM151" s="1"/>
  <c r="CL150"/>
  <c r="CL149"/>
  <c r="CL148"/>
  <c r="CL147"/>
  <c r="CL145"/>
  <c r="CL144"/>
  <c r="CL143"/>
  <c r="CL142"/>
  <c r="CL141"/>
  <c r="CL140"/>
  <c r="CL139"/>
  <c r="CL138"/>
  <c r="CL136"/>
  <c r="CL135"/>
  <c r="CL134"/>
  <c r="CL133"/>
  <c r="CM133" s="1"/>
  <c r="CL132"/>
  <c r="CL131"/>
  <c r="CL130"/>
  <c r="CL129"/>
  <c r="DZ154"/>
  <c r="DZ153"/>
  <c r="EA153" s="1"/>
  <c r="DZ152"/>
  <c r="DZ151"/>
  <c r="DZ150"/>
  <c r="EA150" s="1"/>
  <c r="DZ149"/>
  <c r="DZ148"/>
  <c r="DZ147"/>
  <c r="DZ145"/>
  <c r="DZ144"/>
  <c r="DZ143"/>
  <c r="DZ142"/>
  <c r="DZ141"/>
  <c r="DZ140"/>
  <c r="DZ139"/>
  <c r="EA139" s="1"/>
  <c r="DZ138"/>
  <c r="DZ136"/>
  <c r="DZ135"/>
  <c r="DZ134"/>
  <c r="DZ133"/>
  <c r="DZ132"/>
  <c r="DZ131"/>
  <c r="DZ130"/>
  <c r="DZ129"/>
  <c r="FN154"/>
  <c r="FN153"/>
  <c r="FN152"/>
  <c r="FN151"/>
  <c r="FO151" s="1"/>
  <c r="FN150"/>
  <c r="FN149"/>
  <c r="FN148"/>
  <c r="FO148" s="1"/>
  <c r="FN147"/>
  <c r="FN145"/>
  <c r="FN144"/>
  <c r="FO144" s="1"/>
  <c r="FN143"/>
  <c r="FN142"/>
  <c r="FN141"/>
  <c r="FN140"/>
  <c r="FN139"/>
  <c r="FN138"/>
  <c r="FN136"/>
  <c r="FN135"/>
  <c r="FN134"/>
  <c r="FN133"/>
  <c r="FO133" s="1"/>
  <c r="FN132"/>
  <c r="FN131"/>
  <c r="FN130"/>
  <c r="FO130" s="1"/>
  <c r="FN129"/>
  <c r="HB154"/>
  <c r="HB153"/>
  <c r="HB152"/>
  <c r="HB151"/>
  <c r="HB150"/>
  <c r="HB149"/>
  <c r="HB148"/>
  <c r="HC148" s="1"/>
  <c r="HB147"/>
  <c r="HB145"/>
  <c r="HB144"/>
  <c r="HB143"/>
  <c r="HB142"/>
  <c r="HB141"/>
  <c r="HB140"/>
  <c r="HB139"/>
  <c r="HB138"/>
  <c r="HB136"/>
  <c r="HB135"/>
  <c r="HB134"/>
  <c r="HB133"/>
  <c r="HC133" s="1"/>
  <c r="HB132"/>
  <c r="HB131"/>
  <c r="HB130"/>
  <c r="HC130" s="1"/>
  <c r="HB129"/>
  <c r="IP154"/>
  <c r="IP153"/>
  <c r="IP152"/>
  <c r="IP151"/>
  <c r="IP150"/>
  <c r="IP149"/>
  <c r="IP148"/>
  <c r="IP147"/>
  <c r="IP145"/>
  <c r="IP144"/>
  <c r="IP143"/>
  <c r="IP142"/>
  <c r="IP141"/>
  <c r="IP140"/>
  <c r="IP139"/>
  <c r="IQ139" s="1"/>
  <c r="IP138"/>
  <c r="IP136"/>
  <c r="IP135"/>
  <c r="IP134"/>
  <c r="IP133"/>
  <c r="IQ133" s="1"/>
  <c r="IP132"/>
  <c r="IP131"/>
  <c r="IP130"/>
  <c r="IP129"/>
  <c r="KD154"/>
  <c r="KD153"/>
  <c r="KD152"/>
  <c r="KD151"/>
  <c r="KD150"/>
  <c r="KD149"/>
  <c r="KD148"/>
  <c r="KE148" s="1"/>
  <c r="KD147"/>
  <c r="KD145"/>
  <c r="KD144"/>
  <c r="KD143"/>
  <c r="KD142"/>
  <c r="KD141"/>
  <c r="KE141" s="1"/>
  <c r="KD140"/>
  <c r="KD139"/>
  <c r="KE139" s="1"/>
  <c r="KD138"/>
  <c r="KD136"/>
  <c r="KD135"/>
  <c r="KD134"/>
  <c r="KE134" s="1"/>
  <c r="KD133"/>
  <c r="KD132"/>
  <c r="KD131"/>
  <c r="KD130"/>
  <c r="KE130" s="1"/>
  <c r="KD129"/>
  <c r="AD154"/>
  <c r="AD153"/>
  <c r="AD152"/>
  <c r="AD151"/>
  <c r="AD150"/>
  <c r="AD149"/>
  <c r="AD148"/>
  <c r="AD147"/>
  <c r="AD145"/>
  <c r="AD144"/>
  <c r="AD143"/>
  <c r="AD142"/>
  <c r="AD141"/>
  <c r="AD140"/>
  <c r="AD139"/>
  <c r="AD138"/>
  <c r="AD136"/>
  <c r="AD135"/>
  <c r="AD134"/>
  <c r="AD133"/>
  <c r="AE133" s="1"/>
  <c r="AD132"/>
  <c r="AD131"/>
  <c r="AD130"/>
  <c r="AD129"/>
  <c r="BR154"/>
  <c r="BR153"/>
  <c r="BR152"/>
  <c r="BR151"/>
  <c r="BR150"/>
  <c r="BR149"/>
  <c r="BR148"/>
  <c r="BR147"/>
  <c r="BR145"/>
  <c r="BR144"/>
  <c r="BR143"/>
  <c r="BS143" s="1"/>
  <c r="BR142"/>
  <c r="BR141"/>
  <c r="BR140"/>
  <c r="BR139"/>
  <c r="BR138"/>
  <c r="BR136"/>
  <c r="BR135"/>
  <c r="BR134"/>
  <c r="BR133"/>
  <c r="BR132"/>
  <c r="BR131"/>
  <c r="BR130"/>
  <c r="BR129"/>
  <c r="DF154"/>
  <c r="DF153"/>
  <c r="DF152"/>
  <c r="DF151"/>
  <c r="DF150"/>
  <c r="DF149"/>
  <c r="DF148"/>
  <c r="DF147"/>
  <c r="DF145"/>
  <c r="DF144"/>
  <c r="DF143"/>
  <c r="DF142"/>
  <c r="DF141"/>
  <c r="DF140"/>
  <c r="DF139"/>
  <c r="DF138"/>
  <c r="DF136"/>
  <c r="DF135"/>
  <c r="DF134"/>
  <c r="DG134" s="1"/>
  <c r="DF133"/>
  <c r="DF132"/>
  <c r="DF131"/>
  <c r="DF130"/>
  <c r="DG130" s="1"/>
  <c r="DF129"/>
  <c r="ET154"/>
  <c r="ET153"/>
  <c r="ET152"/>
  <c r="ET151"/>
  <c r="ET150"/>
  <c r="ET149"/>
  <c r="ET148"/>
  <c r="EU148" s="1"/>
  <c r="ET147"/>
  <c r="ET145"/>
  <c r="ET144"/>
  <c r="ET143"/>
  <c r="ET142"/>
  <c r="ET141"/>
  <c r="ET140"/>
  <c r="ET139"/>
  <c r="ET138"/>
  <c r="ET136"/>
  <c r="ET135"/>
  <c r="ET134"/>
  <c r="ET133"/>
  <c r="ET132"/>
  <c r="ET131"/>
  <c r="ET130"/>
  <c r="EU130" s="1"/>
  <c r="ET129"/>
  <c r="GH154"/>
  <c r="GH153"/>
  <c r="GH152"/>
  <c r="GH151"/>
  <c r="GH150"/>
  <c r="GH149"/>
  <c r="GH148"/>
  <c r="GI148" s="1"/>
  <c r="GH147"/>
  <c r="GH145"/>
  <c r="GH144"/>
  <c r="GH143"/>
  <c r="GH142"/>
  <c r="GH141"/>
  <c r="GH140"/>
  <c r="GH139"/>
  <c r="GH138"/>
  <c r="GH136"/>
  <c r="GI136" s="1"/>
  <c r="GH135"/>
  <c r="GH134"/>
  <c r="GH133"/>
  <c r="GH132"/>
  <c r="GH131"/>
  <c r="GH130"/>
  <c r="GI130" s="1"/>
  <c r="GH129"/>
  <c r="HV154"/>
  <c r="HV153"/>
  <c r="HW153" s="1"/>
  <c r="HV152"/>
  <c r="HV151"/>
  <c r="HV150"/>
  <c r="HV149"/>
  <c r="HV148"/>
  <c r="HV147"/>
  <c r="HV145"/>
  <c r="HV144"/>
  <c r="HV143"/>
  <c r="HV142"/>
  <c r="HV141"/>
  <c r="HV140"/>
  <c r="HV139"/>
  <c r="HV138"/>
  <c r="HV136"/>
  <c r="HV135"/>
  <c r="HV134"/>
  <c r="HV133"/>
  <c r="HV132"/>
  <c r="HV131"/>
  <c r="HV130"/>
  <c r="HW130" s="1"/>
  <c r="HV129"/>
  <c r="JJ154"/>
  <c r="JJ153"/>
  <c r="JJ152"/>
  <c r="JJ151"/>
  <c r="JJ150"/>
  <c r="JJ149"/>
  <c r="JJ148"/>
  <c r="JJ147"/>
  <c r="JJ145"/>
  <c r="JJ144"/>
  <c r="JJ143"/>
  <c r="JJ142"/>
  <c r="JJ141"/>
  <c r="JJ140"/>
  <c r="JK140" s="1"/>
  <c r="JJ139"/>
  <c r="JJ138"/>
  <c r="JJ136"/>
  <c r="JJ135"/>
  <c r="JK135" s="1"/>
  <c r="JJ134"/>
  <c r="JK134" s="1"/>
  <c r="JJ133"/>
  <c r="JJ132"/>
  <c r="JJ131"/>
  <c r="JJ130"/>
  <c r="JK130" s="1"/>
  <c r="JJ129"/>
  <c r="KX154"/>
  <c r="KX153"/>
  <c r="KX152"/>
  <c r="KX151"/>
  <c r="KY151" s="1"/>
  <c r="KX150"/>
  <c r="KX149"/>
  <c r="KX148"/>
  <c r="KY148" s="1"/>
  <c r="KX147"/>
  <c r="KY147" s="1"/>
  <c r="KX145"/>
  <c r="KX144"/>
  <c r="KX143"/>
  <c r="KY143" s="1"/>
  <c r="KX142"/>
  <c r="KY142" s="1"/>
  <c r="KX141"/>
  <c r="KX140"/>
  <c r="KX139"/>
  <c r="KY139" s="1"/>
  <c r="KX138"/>
  <c r="KY138" s="1"/>
  <c r="KX136"/>
  <c r="KX135"/>
  <c r="KX134"/>
  <c r="KY134" s="1"/>
  <c r="KX133"/>
  <c r="KY133" s="1"/>
  <c r="KX132"/>
  <c r="KY132" s="1"/>
  <c r="KX131"/>
  <c r="KX130"/>
  <c r="KY130" s="1"/>
  <c r="KX129"/>
  <c r="KY129" s="1"/>
  <c r="T129"/>
  <c r="AN129"/>
  <c r="BH129"/>
  <c r="CB129"/>
  <c r="CV129"/>
  <c r="DP129"/>
  <c r="EJ129"/>
  <c r="FD129"/>
  <c r="FX129"/>
  <c r="GR129"/>
  <c r="HL129"/>
  <c r="IF129"/>
  <c r="IZ129"/>
  <c r="JT129"/>
  <c r="KN129"/>
  <c r="T130"/>
  <c r="AN130"/>
  <c r="BH130"/>
  <c r="CB130"/>
  <c r="CV130"/>
  <c r="DP130"/>
  <c r="EJ130"/>
  <c r="FD130"/>
  <c r="FX130"/>
  <c r="FY130" s="1"/>
  <c r="GR130"/>
  <c r="HL130"/>
  <c r="IF130"/>
  <c r="IG130" s="1"/>
  <c r="IZ130"/>
  <c r="JA130" s="1"/>
  <c r="JT130"/>
  <c r="KN130"/>
  <c r="T131"/>
  <c r="AN131"/>
  <c r="BH131"/>
  <c r="CB131"/>
  <c r="CV131"/>
  <c r="DP131"/>
  <c r="EJ131"/>
  <c r="FD131"/>
  <c r="FX131"/>
  <c r="GR131"/>
  <c r="HL131"/>
  <c r="IF131"/>
  <c r="IZ131"/>
  <c r="JT131"/>
  <c r="KN131"/>
  <c r="T132"/>
  <c r="AN132"/>
  <c r="BH132"/>
  <c r="CB132"/>
  <c r="CV132"/>
  <c r="DP132"/>
  <c r="EJ132"/>
  <c r="FD132"/>
  <c r="FX132"/>
  <c r="GR132"/>
  <c r="HL132"/>
  <c r="IF132"/>
  <c r="IZ132"/>
  <c r="JT132"/>
  <c r="KN132"/>
  <c r="T133"/>
  <c r="AN133"/>
  <c r="BH133"/>
  <c r="CB133"/>
  <c r="CV133"/>
  <c r="DP133"/>
  <c r="DQ133" s="1"/>
  <c r="EJ133"/>
  <c r="FD133"/>
  <c r="FX133"/>
  <c r="GR133"/>
  <c r="HL133"/>
  <c r="IF133"/>
  <c r="IG133" s="1"/>
  <c r="IZ133"/>
  <c r="JT133"/>
  <c r="KN133"/>
  <c r="KO133" s="1"/>
  <c r="T134"/>
  <c r="AN134"/>
  <c r="BH134"/>
  <c r="CB134"/>
  <c r="CV134"/>
  <c r="DP134"/>
  <c r="EJ134"/>
  <c r="FD134"/>
  <c r="FX134"/>
  <c r="GR134"/>
  <c r="HL134"/>
  <c r="IF134"/>
  <c r="IZ134"/>
  <c r="JT134"/>
  <c r="KN134"/>
  <c r="T135"/>
  <c r="AN135"/>
  <c r="BH135"/>
  <c r="CB135"/>
  <c r="CV135"/>
  <c r="DP135"/>
  <c r="EJ135"/>
  <c r="FD135"/>
  <c r="FX135"/>
  <c r="GR135"/>
  <c r="HL135"/>
  <c r="IF135"/>
  <c r="IZ135"/>
  <c r="JT135"/>
  <c r="KN135"/>
  <c r="T136"/>
  <c r="AN136"/>
  <c r="BH136"/>
  <c r="CB136"/>
  <c r="CV136"/>
  <c r="DP136"/>
  <c r="EJ136"/>
  <c r="FD136"/>
  <c r="FX136"/>
  <c r="GR136"/>
  <c r="HL136"/>
  <c r="IF136"/>
  <c r="IZ136"/>
  <c r="JT136"/>
  <c r="KN136"/>
  <c r="T138"/>
  <c r="AN138"/>
  <c r="BH138"/>
  <c r="CB138"/>
  <c r="CV138"/>
  <c r="DP138"/>
  <c r="DQ138" s="1"/>
  <c r="EJ138"/>
  <c r="FD138"/>
  <c r="FX138"/>
  <c r="GR138"/>
  <c r="HL138"/>
  <c r="IF138"/>
  <c r="IZ138"/>
  <c r="JT138"/>
  <c r="KN138"/>
  <c r="T139"/>
  <c r="AN139"/>
  <c r="AO139" s="1"/>
  <c r="BH139"/>
  <c r="BI139" s="1"/>
  <c r="CB139"/>
  <c r="CV139"/>
  <c r="DP139"/>
  <c r="DQ139" s="1"/>
  <c r="EJ139"/>
  <c r="FD139"/>
  <c r="FX139"/>
  <c r="GR139"/>
  <c r="HL139"/>
  <c r="IF139"/>
  <c r="IZ139"/>
  <c r="JT139"/>
  <c r="KN139"/>
  <c r="T140"/>
  <c r="AN140"/>
  <c r="BH140"/>
  <c r="CB140"/>
  <c r="CV140"/>
  <c r="DP140"/>
  <c r="EJ140"/>
  <c r="FD140"/>
  <c r="FX140"/>
  <c r="GR140"/>
  <c r="HL140"/>
  <c r="IF140"/>
  <c r="IZ140"/>
  <c r="JT140"/>
  <c r="KN140"/>
  <c r="T141"/>
  <c r="AN141"/>
  <c r="BH141"/>
  <c r="CB141"/>
  <c r="CV141"/>
  <c r="DP141"/>
  <c r="EJ141"/>
  <c r="FD141"/>
  <c r="FX141"/>
  <c r="GR141"/>
  <c r="HL141"/>
  <c r="IF141"/>
  <c r="IZ141"/>
  <c r="JT141"/>
  <c r="KN141"/>
  <c r="T142"/>
  <c r="AN142"/>
  <c r="BH142"/>
  <c r="CB142"/>
  <c r="CV142"/>
  <c r="DP142"/>
  <c r="EJ142"/>
  <c r="FD142"/>
  <c r="FX142"/>
  <c r="GR142"/>
  <c r="HL142"/>
  <c r="IF142"/>
  <c r="IZ142"/>
  <c r="JT142"/>
  <c r="KN142"/>
  <c r="T143"/>
  <c r="AN143"/>
  <c r="BH143"/>
  <c r="CB143"/>
  <c r="CV143"/>
  <c r="DP143"/>
  <c r="EJ143"/>
  <c r="FD143"/>
  <c r="FX143"/>
  <c r="FY143" s="1"/>
  <c r="GR143"/>
  <c r="GS143" s="1"/>
  <c r="HL143"/>
  <c r="IF143"/>
  <c r="IZ143"/>
  <c r="JT143"/>
  <c r="KN143"/>
  <c r="T144"/>
  <c r="AN144"/>
  <c r="BH144"/>
  <c r="CB144"/>
  <c r="CV144"/>
  <c r="DP144"/>
  <c r="EJ144"/>
  <c r="FD144"/>
  <c r="FX144"/>
  <c r="GR144"/>
  <c r="HL144"/>
  <c r="IF144"/>
  <c r="IZ144"/>
  <c r="JT144"/>
  <c r="KN144"/>
  <c r="T145"/>
  <c r="AN145"/>
  <c r="BH145"/>
  <c r="CB145"/>
  <c r="CV145"/>
  <c r="DP145"/>
  <c r="EJ145"/>
  <c r="FD145"/>
  <c r="FX145"/>
  <c r="GR145"/>
  <c r="HL145"/>
  <c r="IF145"/>
  <c r="IZ145"/>
  <c r="JT145"/>
  <c r="KN145"/>
  <c r="T147"/>
  <c r="AN147"/>
  <c r="BH147"/>
  <c r="CB147"/>
  <c r="CV147"/>
  <c r="DP147"/>
  <c r="EJ147"/>
  <c r="FD147"/>
  <c r="FX147"/>
  <c r="GR147"/>
  <c r="HL147"/>
  <c r="IF147"/>
  <c r="IZ147"/>
  <c r="JT147"/>
  <c r="KN147"/>
  <c r="T148"/>
  <c r="AN148"/>
  <c r="AO148" s="1"/>
  <c r="BH148"/>
  <c r="CB148"/>
  <c r="CC148" s="1"/>
  <c r="CV148"/>
  <c r="DP148"/>
  <c r="EJ148"/>
  <c r="FD148"/>
  <c r="FX148"/>
  <c r="GR148"/>
  <c r="GS148" s="1"/>
  <c r="HL148"/>
  <c r="IF148"/>
  <c r="IZ148"/>
  <c r="JT148"/>
  <c r="JU148" s="1"/>
  <c r="KN148"/>
  <c r="T149"/>
  <c r="AN149"/>
  <c r="BH149"/>
  <c r="CB149"/>
  <c r="CV149"/>
  <c r="DP149"/>
  <c r="EJ149"/>
  <c r="FD149"/>
  <c r="FX149"/>
  <c r="GR149"/>
  <c r="HL149"/>
  <c r="IF149"/>
  <c r="IZ149"/>
  <c r="JT149"/>
  <c r="KN149"/>
  <c r="T150"/>
  <c r="AN150"/>
  <c r="BH150"/>
  <c r="CB150"/>
  <c r="CV150"/>
  <c r="DP150"/>
  <c r="EJ150"/>
  <c r="FD150"/>
  <c r="FX150"/>
  <c r="GR150"/>
  <c r="HL150"/>
  <c r="IF150"/>
  <c r="IZ150"/>
  <c r="JT150"/>
  <c r="KN150"/>
  <c r="T151"/>
  <c r="AN151"/>
  <c r="BH151"/>
  <c r="CB151"/>
  <c r="CV151"/>
  <c r="DP151"/>
  <c r="DQ151" s="1"/>
  <c r="EJ151"/>
  <c r="FD151"/>
  <c r="FX151"/>
  <c r="GR151"/>
  <c r="GS151" s="1"/>
  <c r="HL151"/>
  <c r="IF151"/>
  <c r="IG151" s="1"/>
  <c r="IZ151"/>
  <c r="JA151" s="1"/>
  <c r="JT151"/>
  <c r="KN151"/>
  <c r="T152"/>
  <c r="AN152"/>
  <c r="BH152"/>
  <c r="CB152"/>
  <c r="CV152"/>
  <c r="DP152"/>
  <c r="EJ152"/>
  <c r="FD152"/>
  <c r="FX152"/>
  <c r="GR152"/>
  <c r="HL152"/>
  <c r="HM152" s="1"/>
  <c r="IF152"/>
  <c r="IG152" s="1"/>
  <c r="IZ152"/>
  <c r="JA152" s="1"/>
  <c r="JT152"/>
  <c r="KN152"/>
  <c r="KO152" s="1"/>
  <c r="T153"/>
  <c r="AN153"/>
  <c r="BH153"/>
  <c r="CB153"/>
  <c r="CV153"/>
  <c r="DP153"/>
  <c r="EJ153"/>
  <c r="FD153"/>
  <c r="FX153"/>
  <c r="GR153"/>
  <c r="HL153"/>
  <c r="IF153"/>
  <c r="IZ153"/>
  <c r="JT153"/>
  <c r="KN153"/>
  <c r="T154"/>
  <c r="AN154"/>
  <c r="BH154"/>
  <c r="CB154"/>
  <c r="CV154"/>
  <c r="DP154"/>
  <c r="EJ154"/>
  <c r="FD154"/>
  <c r="FX154"/>
  <c r="GR154"/>
  <c r="HL154"/>
  <c r="IF154"/>
  <c r="IG154" s="1"/>
  <c r="IZ154"/>
  <c r="JT154"/>
  <c r="KN154"/>
  <c r="LK185"/>
  <c r="I189"/>
  <c r="I213"/>
  <c r="F17" i="142"/>
  <c r="E17"/>
  <c r="D17"/>
  <c r="D11"/>
  <c r="DE50" i="143" l="1"/>
  <c r="DE52"/>
  <c r="DE54"/>
  <c r="DE56"/>
  <c r="DE60"/>
  <c r="DE62"/>
  <c r="DE64"/>
  <c r="DE66"/>
  <c r="DE51"/>
  <c r="DE53"/>
  <c r="DE55"/>
  <c r="DE57"/>
  <c r="DE61"/>
  <c r="DE63"/>
  <c r="DE65"/>
  <c r="DE67"/>
  <c r="DE47"/>
  <c r="DE45"/>
  <c r="DE43"/>
  <c r="DE41"/>
  <c r="DE44"/>
  <c r="DE40"/>
  <c r="DE46"/>
  <c r="DE42"/>
  <c r="DF13"/>
  <c r="DF30"/>
  <c r="DF32"/>
  <c r="DF34"/>
  <c r="DF36"/>
  <c r="DF17"/>
  <c r="DF21"/>
  <c r="DF25"/>
  <c r="DF28"/>
  <c r="DF29"/>
  <c r="DF31"/>
  <c r="DF33"/>
  <c r="DF35"/>
  <c r="DF37"/>
  <c r="DF15"/>
  <c r="DF19"/>
  <c r="DF23"/>
  <c r="DF22"/>
  <c r="DF18"/>
  <c r="DF14"/>
  <c r="DF24"/>
  <c r="DF20"/>
  <c r="DF12"/>
  <c r="DF16"/>
  <c r="BS140" i="87"/>
  <c r="GI110"/>
  <c r="CC102"/>
  <c r="U111"/>
  <c r="V111" s="1"/>
  <c r="DQ43"/>
  <c r="DG28"/>
  <c r="BY26"/>
  <c r="BZ26" s="1"/>
  <c r="EU20"/>
  <c r="EV20" s="1"/>
  <c r="BY20"/>
  <c r="BZ20" s="1"/>
  <c r="BY19"/>
  <c r="BZ19" s="1"/>
  <c r="BS18"/>
  <c r="BT18" s="1"/>
  <c r="KA32"/>
  <c r="KB32" s="1"/>
  <c r="BI27"/>
  <c r="KA26"/>
  <c r="KB26" s="1"/>
  <c r="KA20"/>
  <c r="KB20" s="1"/>
  <c r="CA10"/>
  <c r="CC10" s="1"/>
  <c r="CD10" s="1"/>
  <c r="FO57"/>
  <c r="EU72"/>
  <c r="EV72" s="1"/>
  <c r="KE116"/>
  <c r="KF116" s="1"/>
  <c r="FO110"/>
  <c r="FP110" s="1"/>
  <c r="KE103"/>
  <c r="FO91"/>
  <c r="HC86"/>
  <c r="HD86" s="1"/>
  <c r="HC82"/>
  <c r="HD82" s="1"/>
  <c r="DG74"/>
  <c r="FO73"/>
  <c r="FY152"/>
  <c r="FY181" s="1"/>
  <c r="BS119"/>
  <c r="BT119" s="1"/>
  <c r="FE95"/>
  <c r="CC95"/>
  <c r="CW94"/>
  <c r="CX94" s="1"/>
  <c r="CC91"/>
  <c r="CD91" s="1"/>
  <c r="JU86"/>
  <c r="DQ73"/>
  <c r="CC73"/>
  <c r="CD73" s="1"/>
  <c r="CC44"/>
  <c r="CD44" s="1"/>
  <c r="CW43"/>
  <c r="BS37"/>
  <c r="HW33"/>
  <c r="HX33" s="1"/>
  <c r="CC19"/>
  <c r="CD19" s="1"/>
  <c r="JK111"/>
  <c r="IQ123"/>
  <c r="GI120"/>
  <c r="GJ120" s="1"/>
  <c r="EA112"/>
  <c r="EB112" s="1"/>
  <c r="BS94"/>
  <c r="JK92"/>
  <c r="DG92"/>
  <c r="DH92" s="1"/>
  <c r="EU87"/>
  <c r="EV87" s="1"/>
  <c r="CM82"/>
  <c r="GI81"/>
  <c r="KE73"/>
  <c r="KF73" s="1"/>
  <c r="FE130"/>
  <c r="FF130" s="1"/>
  <c r="DG152"/>
  <c r="BS130"/>
  <c r="EU124"/>
  <c r="EV124" s="1"/>
  <c r="AY104"/>
  <c r="AZ104" s="1"/>
  <c r="EU95"/>
  <c r="BS95"/>
  <c r="EU91"/>
  <c r="EV91" s="1"/>
  <c r="AE91"/>
  <c r="AF91" s="1"/>
  <c r="FO90"/>
  <c r="EU86"/>
  <c r="FO81"/>
  <c r="FP81" s="1"/>
  <c r="GI48"/>
  <c r="GJ48" s="1"/>
  <c r="KA14"/>
  <c r="KB14" s="1"/>
  <c r="CC28"/>
  <c r="U24"/>
  <c r="V24" s="1"/>
  <c r="DQ44"/>
  <c r="DR44" s="1"/>
  <c r="HW37"/>
  <c r="HX37" s="1"/>
  <c r="EU37"/>
  <c r="EU28"/>
  <c r="EV28" s="1"/>
  <c r="BS115"/>
  <c r="BT115" s="1"/>
  <c r="U105"/>
  <c r="V105" s="1"/>
  <c r="BS43"/>
  <c r="CM94"/>
  <c r="CN94" s="1"/>
  <c r="BS91"/>
  <c r="BT91" s="1"/>
  <c r="CM90"/>
  <c r="CN90" s="1"/>
  <c r="GI86"/>
  <c r="EA85"/>
  <c r="EB85" s="1"/>
  <c r="DG82"/>
  <c r="DH82" s="1"/>
  <c r="HW77"/>
  <c r="HX77" s="1"/>
  <c r="FO76"/>
  <c r="CW148"/>
  <c r="JA62"/>
  <c r="JB62" s="1"/>
  <c r="KU23"/>
  <c r="KV23" s="1"/>
  <c r="GS19"/>
  <c r="HM77"/>
  <c r="HN77" s="1"/>
  <c r="GI144"/>
  <c r="GJ144" s="1"/>
  <c r="DG135"/>
  <c r="DH135" s="1"/>
  <c r="U139"/>
  <c r="V139" s="1"/>
  <c r="AE75"/>
  <c r="AF75" s="1"/>
  <c r="DQ141"/>
  <c r="DR141" s="1"/>
  <c r="KY152"/>
  <c r="KZ152" s="1"/>
  <c r="JK139"/>
  <c r="JL139" s="1"/>
  <c r="GI139"/>
  <c r="GJ139" s="1"/>
  <c r="BS139"/>
  <c r="BT139" s="1"/>
  <c r="AE130"/>
  <c r="AF130" s="1"/>
  <c r="U77"/>
  <c r="V77" s="1"/>
  <c r="BI73"/>
  <c r="BJ73" s="1"/>
  <c r="U73"/>
  <c r="V73" s="1"/>
  <c r="DQ48"/>
  <c r="DR48" s="1"/>
  <c r="EU33"/>
  <c r="EV33" s="1"/>
  <c r="HW28"/>
  <c r="HX28" s="1"/>
  <c r="KY16"/>
  <c r="KZ16" s="1"/>
  <c r="AO28"/>
  <c r="AP28" s="1"/>
  <c r="BI23"/>
  <c r="BJ23" s="1"/>
  <c r="DG56"/>
  <c r="DH56" s="1"/>
  <c r="CM66"/>
  <c r="CN66" s="1"/>
  <c r="FO101"/>
  <c r="FP101" s="1"/>
  <c r="KE91"/>
  <c r="KF91" s="1"/>
  <c r="AE90"/>
  <c r="AF90" s="1"/>
  <c r="BS81"/>
  <c r="BT81" s="1"/>
  <c r="DG48"/>
  <c r="DH48" s="1"/>
  <c r="DG36"/>
  <c r="DH36" s="1"/>
  <c r="DG32"/>
  <c r="DH32" s="1"/>
  <c r="CC37"/>
  <c r="CD37" s="1"/>
  <c r="CC15"/>
  <c r="CD15" s="1"/>
  <c r="FE153"/>
  <c r="GS86"/>
  <c r="GT86" s="1"/>
  <c r="DG37"/>
  <c r="DH37" s="1"/>
  <c r="BS14"/>
  <c r="BT14" s="1"/>
  <c r="EK33"/>
  <c r="EL33" s="1"/>
  <c r="EK15"/>
  <c r="EL15" s="1"/>
  <c r="AE72"/>
  <c r="AF72" s="1"/>
  <c r="DG124"/>
  <c r="DH124" s="1"/>
  <c r="KY48"/>
  <c r="KZ48" s="1"/>
  <c r="AY28"/>
  <c r="AZ28" s="1"/>
  <c r="BS24"/>
  <c r="BT24" s="1"/>
  <c r="KO62"/>
  <c r="KP62" s="1"/>
  <c r="FY102"/>
  <c r="FZ102" s="1"/>
  <c r="GS95"/>
  <c r="GT95" s="1"/>
  <c r="FE91"/>
  <c r="FF91" s="1"/>
  <c r="AO77"/>
  <c r="AP77" s="1"/>
  <c r="GS28"/>
  <c r="GT28" s="1"/>
  <c r="HW115"/>
  <c r="HX115" s="1"/>
  <c r="BS120"/>
  <c r="BT120" s="1"/>
  <c r="HW86"/>
  <c r="HX86" s="1"/>
  <c r="DG86"/>
  <c r="DH86" s="1"/>
  <c r="BS77"/>
  <c r="BT77" s="1"/>
  <c r="CC33"/>
  <c r="CD33" s="1"/>
  <c r="HW124"/>
  <c r="HW182" s="1"/>
  <c r="BS111"/>
  <c r="BT111" s="1"/>
  <c r="HW91"/>
  <c r="HX91" s="1"/>
  <c r="BS86"/>
  <c r="BT86" s="1"/>
  <c r="JK82"/>
  <c r="JL82" s="1"/>
  <c r="BS82"/>
  <c r="DG77"/>
  <c r="DH77" s="1"/>
  <c r="HW73"/>
  <c r="HX73" s="1"/>
  <c r="JU149"/>
  <c r="JV149" s="1"/>
  <c r="EK91"/>
  <c r="EL91" s="1"/>
  <c r="AU36"/>
  <c r="AV36" s="1"/>
  <c r="AU29"/>
  <c r="AV29" s="1"/>
  <c r="KY102"/>
  <c r="KZ102" s="1"/>
  <c r="AY77"/>
  <c r="AZ77" s="1"/>
  <c r="GI76"/>
  <c r="GJ76" s="1"/>
  <c r="GS48"/>
  <c r="GT48" s="1"/>
  <c r="AO48"/>
  <c r="AP48" s="1"/>
  <c r="BS33"/>
  <c r="BT33" s="1"/>
  <c r="AE66"/>
  <c r="AF66" s="1"/>
  <c r="EU149"/>
  <c r="EV149" s="1"/>
  <c r="HC149"/>
  <c r="HD149" s="1"/>
  <c r="CC82"/>
  <c r="CD82" s="1"/>
  <c r="AY33"/>
  <c r="AZ33" s="1"/>
  <c r="EU24"/>
  <c r="EV24" s="1"/>
  <c r="HM19"/>
  <c r="HN19" s="1"/>
  <c r="AU34"/>
  <c r="AV34" s="1"/>
  <c r="AU13"/>
  <c r="AV13" s="1"/>
  <c r="AW13" s="1"/>
  <c r="AY13" s="1"/>
  <c r="AU20"/>
  <c r="AV20" s="1"/>
  <c r="FO28"/>
  <c r="FP28" s="1"/>
  <c r="AO82"/>
  <c r="AP82" s="1"/>
  <c r="GS120"/>
  <c r="GT120" s="1"/>
  <c r="U148"/>
  <c r="V148" s="1"/>
  <c r="BI141"/>
  <c r="BJ141" s="1"/>
  <c r="CW139"/>
  <c r="CX139" s="1"/>
  <c r="BE15"/>
  <c r="BF15" s="1"/>
  <c r="U18"/>
  <c r="V18" s="1"/>
  <c r="EU61"/>
  <c r="EV61" s="1"/>
  <c r="U153"/>
  <c r="V153" s="1"/>
  <c r="CC139"/>
  <c r="CD139" s="1"/>
  <c r="AE148"/>
  <c r="AF148" s="1"/>
  <c r="FO139"/>
  <c r="FP139" s="1"/>
  <c r="EA119"/>
  <c r="EB119" s="1"/>
  <c r="EU101"/>
  <c r="EU159" s="1"/>
  <c r="FO94"/>
  <c r="FP94" s="1"/>
  <c r="FY72"/>
  <c r="FZ72" s="1"/>
  <c r="U72"/>
  <c r="V72" s="1"/>
  <c r="U95"/>
  <c r="V95" s="1"/>
  <c r="BS36"/>
  <c r="BT36" s="1"/>
  <c r="BS32"/>
  <c r="BT32" s="1"/>
  <c r="CC72"/>
  <c r="CD72" s="1"/>
  <c r="AE14"/>
  <c r="AF14" s="1"/>
  <c r="DQ130"/>
  <c r="DR130" s="1"/>
  <c r="BS76"/>
  <c r="BT76" s="1"/>
  <c r="BS47"/>
  <c r="BT47" s="1"/>
  <c r="IM35"/>
  <c r="IN35" s="1"/>
  <c r="IO35" s="1"/>
  <c r="IQ35" s="1"/>
  <c r="IR35" s="1"/>
  <c r="CC34"/>
  <c r="CD34" s="1"/>
  <c r="IM33"/>
  <c r="IN33" s="1"/>
  <c r="U32"/>
  <c r="V32" s="1"/>
  <c r="CC23"/>
  <c r="CD23" s="1"/>
  <c r="BI94"/>
  <c r="BJ94" s="1"/>
  <c r="U85"/>
  <c r="V85" s="1"/>
  <c r="U47"/>
  <c r="V47" s="1"/>
  <c r="GI134"/>
  <c r="GJ134" s="1"/>
  <c r="EA110"/>
  <c r="EB110" s="1"/>
  <c r="BS101"/>
  <c r="BT101" s="1"/>
  <c r="KY125"/>
  <c r="KZ125" s="1"/>
  <c r="KE124"/>
  <c r="KF124" s="1"/>
  <c r="HW116"/>
  <c r="HX116" s="1"/>
  <c r="EU112"/>
  <c r="EV112" s="1"/>
  <c r="EA120"/>
  <c r="EB120" s="1"/>
  <c r="DG123"/>
  <c r="DH123" s="1"/>
  <c r="BS121"/>
  <c r="BT121" s="1"/>
  <c r="AY120"/>
  <c r="AZ120" s="1"/>
  <c r="BI101"/>
  <c r="BJ101" s="1"/>
  <c r="IG90"/>
  <c r="IH90" s="1"/>
  <c r="FE87"/>
  <c r="FF87" s="1"/>
  <c r="KO86"/>
  <c r="KP86" s="1"/>
  <c r="HM86"/>
  <c r="HN86" s="1"/>
  <c r="BI86"/>
  <c r="BJ86" s="1"/>
  <c r="DQ85"/>
  <c r="DR85" s="1"/>
  <c r="JU81"/>
  <c r="JV81" s="1"/>
  <c r="GS81"/>
  <c r="GT81" s="1"/>
  <c r="DQ81"/>
  <c r="DR81" s="1"/>
  <c r="AO78"/>
  <c r="AP78" s="1"/>
  <c r="JA77"/>
  <c r="JB77" s="1"/>
  <c r="DQ74"/>
  <c r="DR74" s="1"/>
  <c r="IG72"/>
  <c r="IH72" s="1"/>
  <c r="FY115"/>
  <c r="FZ115" s="1"/>
  <c r="DM33"/>
  <c r="DN33" s="1"/>
  <c r="GO32"/>
  <c r="GP32" s="1"/>
  <c r="EA66"/>
  <c r="EB66" s="1"/>
  <c r="EU104"/>
  <c r="EV104" s="1"/>
  <c r="HC73"/>
  <c r="HD73" s="1"/>
  <c r="IQ19"/>
  <c r="IR19" s="1"/>
  <c r="IG25"/>
  <c r="IH25" s="1"/>
  <c r="IM15"/>
  <c r="IN15" s="1"/>
  <c r="FY144"/>
  <c r="FZ144" s="1"/>
  <c r="U144"/>
  <c r="V144" s="1"/>
  <c r="JA140"/>
  <c r="JB140" s="1"/>
  <c r="FY135"/>
  <c r="FZ135" s="1"/>
  <c r="HC135"/>
  <c r="HD135" s="1"/>
  <c r="EK124"/>
  <c r="EL124" s="1"/>
  <c r="BI43"/>
  <c r="BJ43" s="1"/>
  <c r="EA29"/>
  <c r="EB29" s="1"/>
  <c r="IM28"/>
  <c r="IN28" s="1"/>
  <c r="IM17"/>
  <c r="IN17" s="1"/>
  <c r="CW154"/>
  <c r="CW183" s="1"/>
  <c r="KO148"/>
  <c r="KO177" s="1"/>
  <c r="EK148"/>
  <c r="EL148" s="1"/>
  <c r="KO143"/>
  <c r="KO172" s="1"/>
  <c r="KO139"/>
  <c r="KP139" s="1"/>
  <c r="FY136"/>
  <c r="FZ136" s="1"/>
  <c r="HM130"/>
  <c r="HM159" s="1"/>
  <c r="KE143"/>
  <c r="KF143" s="1"/>
  <c r="KE152"/>
  <c r="KF152" s="1"/>
  <c r="EA130"/>
  <c r="EB130" s="1"/>
  <c r="DG119"/>
  <c r="CC90"/>
  <c r="CD90" s="1"/>
  <c r="BI47"/>
  <c r="BJ47" s="1"/>
  <c r="JK136"/>
  <c r="JL136" s="1"/>
  <c r="HW136"/>
  <c r="HX136" s="1"/>
  <c r="HW154"/>
  <c r="HX154" s="1"/>
  <c r="GI150"/>
  <c r="GJ150" s="1"/>
  <c r="EU145"/>
  <c r="EV145" s="1"/>
  <c r="EU154"/>
  <c r="EV154" s="1"/>
  <c r="KE131"/>
  <c r="KF131" s="1"/>
  <c r="KE153"/>
  <c r="KF153" s="1"/>
  <c r="IQ131"/>
  <c r="IR131" s="1"/>
  <c r="IQ149"/>
  <c r="IR149" s="1"/>
  <c r="FO135"/>
  <c r="FP135" s="1"/>
  <c r="FO149"/>
  <c r="FP149" s="1"/>
  <c r="KU36"/>
  <c r="KV36" s="1"/>
  <c r="KO29"/>
  <c r="KP29" s="1"/>
  <c r="HS27"/>
  <c r="HT27" s="1"/>
  <c r="HU27" s="1"/>
  <c r="HW27" s="1"/>
  <c r="HX27" s="1"/>
  <c r="U14"/>
  <c r="V14" s="1"/>
  <c r="DQ143"/>
  <c r="DR143" s="1"/>
  <c r="AO153"/>
  <c r="AP153" s="1"/>
  <c r="CW152"/>
  <c r="CX152" s="1"/>
  <c r="EK150"/>
  <c r="EL150" s="1"/>
  <c r="EK145"/>
  <c r="EL145" s="1"/>
  <c r="U143"/>
  <c r="U172" s="1"/>
  <c r="EK141"/>
  <c r="EL141" s="1"/>
  <c r="DQ131"/>
  <c r="DR131" s="1"/>
  <c r="HW133"/>
  <c r="HX133" s="1"/>
  <c r="IQ154"/>
  <c r="IR154" s="1"/>
  <c r="FO145"/>
  <c r="FP145" s="1"/>
  <c r="JK121"/>
  <c r="JL121" s="1"/>
  <c r="JK125"/>
  <c r="JL125" s="1"/>
  <c r="IQ120"/>
  <c r="IR120" s="1"/>
  <c r="HW123"/>
  <c r="HX123" s="1"/>
  <c r="DG121"/>
  <c r="DH121" s="1"/>
  <c r="CM120"/>
  <c r="CN120" s="1"/>
  <c r="BS114"/>
  <c r="BT114" s="1"/>
  <c r="AO105"/>
  <c r="AP105" s="1"/>
  <c r="CC103"/>
  <c r="CD103" s="1"/>
  <c r="AO95"/>
  <c r="AP95" s="1"/>
  <c r="JA92"/>
  <c r="JB92" s="1"/>
  <c r="EK92"/>
  <c r="EL92" s="1"/>
  <c r="JA87"/>
  <c r="JB87" s="1"/>
  <c r="U87"/>
  <c r="V87" s="1"/>
  <c r="BI83"/>
  <c r="BJ83" s="1"/>
  <c r="U76"/>
  <c r="V76" s="1"/>
  <c r="IG75"/>
  <c r="IH75" s="1"/>
  <c r="DQ75"/>
  <c r="DR75" s="1"/>
  <c r="CC75"/>
  <c r="CD75" s="1"/>
  <c r="KO74"/>
  <c r="KP74" s="1"/>
  <c r="KU20"/>
  <c r="KV20" s="1"/>
  <c r="CW153"/>
  <c r="CX153" s="1"/>
  <c r="GS150"/>
  <c r="GT150" s="1"/>
  <c r="GS145"/>
  <c r="GT145" s="1"/>
  <c r="JU141"/>
  <c r="JV141" s="1"/>
  <c r="AO141"/>
  <c r="AP141" s="1"/>
  <c r="U140"/>
  <c r="V140" s="1"/>
  <c r="GS136"/>
  <c r="GT136" s="1"/>
  <c r="DQ132"/>
  <c r="DR132" s="1"/>
  <c r="JA131"/>
  <c r="JB131" s="1"/>
  <c r="HW139"/>
  <c r="HX139" s="1"/>
  <c r="GI152"/>
  <c r="GJ152" s="1"/>
  <c r="DG143"/>
  <c r="DH143" s="1"/>
  <c r="DG148"/>
  <c r="DH148" s="1"/>
  <c r="BS134"/>
  <c r="BI90"/>
  <c r="BJ90" s="1"/>
  <c r="BI81"/>
  <c r="BJ81" s="1"/>
  <c r="CW76"/>
  <c r="CX76" s="1"/>
  <c r="AO72"/>
  <c r="AP72" s="1"/>
  <c r="FO37"/>
  <c r="FP37" s="1"/>
  <c r="AE29"/>
  <c r="AF29" s="1"/>
  <c r="IQ130"/>
  <c r="IR130" s="1"/>
  <c r="EA152"/>
  <c r="EB152" s="1"/>
  <c r="BY14"/>
  <c r="BZ14" s="1"/>
  <c r="FK38"/>
  <c r="FL38" s="1"/>
  <c r="FK25"/>
  <c r="FL25" s="1"/>
  <c r="FK23"/>
  <c r="FL23" s="1"/>
  <c r="U23"/>
  <c r="V23" s="1"/>
  <c r="FK18"/>
  <c r="FL18" s="1"/>
  <c r="IQ135"/>
  <c r="IR135" s="1"/>
  <c r="HC153"/>
  <c r="HD153" s="1"/>
  <c r="CM149"/>
  <c r="CN149" s="1"/>
  <c r="AY149"/>
  <c r="AZ149" s="1"/>
  <c r="AE110"/>
  <c r="AF110" s="1"/>
  <c r="AE123"/>
  <c r="AF123" s="1"/>
  <c r="JA75"/>
  <c r="JB75" s="1"/>
  <c r="KE37"/>
  <c r="KF37" s="1"/>
  <c r="KY34"/>
  <c r="KZ34" s="1"/>
  <c r="BY31"/>
  <c r="BZ31" s="1"/>
  <c r="CA31" s="1"/>
  <c r="CC31" s="1"/>
  <c r="CD31" s="1"/>
  <c r="BS29"/>
  <c r="BT29" s="1"/>
  <c r="FO19"/>
  <c r="FP19" s="1"/>
  <c r="KA29"/>
  <c r="KB29" s="1"/>
  <c r="IG20"/>
  <c r="IH20" s="1"/>
  <c r="HM133"/>
  <c r="HM162" s="1"/>
  <c r="EU139"/>
  <c r="EV139" s="1"/>
  <c r="BS152"/>
  <c r="BT152" s="1"/>
  <c r="GI123"/>
  <c r="GJ123" s="1"/>
  <c r="FY101"/>
  <c r="EQ25"/>
  <c r="ER25" s="1"/>
  <c r="EQ22"/>
  <c r="ER22" s="1"/>
  <c r="ES22" s="1"/>
  <c r="EU22" s="1"/>
  <c r="EV22" s="1"/>
  <c r="BG10"/>
  <c r="BI10" s="1"/>
  <c r="BJ10" s="1"/>
  <c r="DG61"/>
  <c r="DH61" s="1"/>
  <c r="BS85"/>
  <c r="BT85" s="1"/>
  <c r="HW110"/>
  <c r="HX110" s="1"/>
  <c r="BS123"/>
  <c r="BT123" s="1"/>
  <c r="FY90"/>
  <c r="FZ90" s="1"/>
  <c r="BI76"/>
  <c r="BJ76" s="1"/>
  <c r="DG45"/>
  <c r="DH45" s="1"/>
  <c r="HI35"/>
  <c r="HJ35" s="1"/>
  <c r="HK35" s="1"/>
  <c r="HM35" s="1"/>
  <c r="HN35" s="1"/>
  <c r="BE24"/>
  <c r="BF24" s="1"/>
  <c r="BE23"/>
  <c r="BF23" s="1"/>
  <c r="U36"/>
  <c r="V36" s="1"/>
  <c r="EQ16"/>
  <c r="ER16" s="1"/>
  <c r="ES16" s="1"/>
  <c r="EU16" s="1"/>
  <c r="EV16" s="1"/>
  <c r="BS61"/>
  <c r="BT61" s="1"/>
  <c r="BI148"/>
  <c r="BJ148" s="1"/>
  <c r="FO134"/>
  <c r="FP134" s="1"/>
  <c r="KE107"/>
  <c r="KF107" s="1"/>
  <c r="EU81"/>
  <c r="EV81" s="1"/>
  <c r="HC37"/>
  <c r="HD37" s="1"/>
  <c r="GO35"/>
  <c r="GP35" s="1"/>
  <c r="DM29"/>
  <c r="DN29" s="1"/>
  <c r="GO28"/>
  <c r="GP28" s="1"/>
  <c r="GO27"/>
  <c r="GP27" s="1"/>
  <c r="DM25"/>
  <c r="DN25" s="1"/>
  <c r="DM24"/>
  <c r="DN24" s="1"/>
  <c r="DO24" s="1"/>
  <c r="DQ24" s="1"/>
  <c r="DR24" s="1"/>
  <c r="BI37"/>
  <c r="BJ37" s="1"/>
  <c r="BS65"/>
  <c r="BT65" s="1"/>
  <c r="KE135"/>
  <c r="KF135" s="1"/>
  <c r="BS110"/>
  <c r="BT110" s="1"/>
  <c r="CW46"/>
  <c r="CX46" s="1"/>
  <c r="CC45"/>
  <c r="CD45" s="1"/>
  <c r="EK44"/>
  <c r="EL44" s="1"/>
  <c r="JU43"/>
  <c r="JV43" s="1"/>
  <c r="FO25"/>
  <c r="FP25" s="1"/>
  <c r="GO15"/>
  <c r="GP15" s="1"/>
  <c r="GQ15" s="1"/>
  <c r="GS15" s="1"/>
  <c r="GT15" s="1"/>
  <c r="KE149"/>
  <c r="KF149" s="1"/>
  <c r="HC131"/>
  <c r="HD131" s="1"/>
  <c r="FO153"/>
  <c r="FP153" s="1"/>
  <c r="CW90"/>
  <c r="CW177" s="1"/>
  <c r="JU153"/>
  <c r="JV153" s="1"/>
  <c r="DQ149"/>
  <c r="DQ178" s="1"/>
  <c r="AO149"/>
  <c r="AP149" s="1"/>
  <c r="GS144"/>
  <c r="GT144" s="1"/>
  <c r="JU135"/>
  <c r="JV135" s="1"/>
  <c r="AO135"/>
  <c r="AP135" s="1"/>
  <c r="KE150"/>
  <c r="KF150" s="1"/>
  <c r="IQ141"/>
  <c r="IR141" s="1"/>
  <c r="HC145"/>
  <c r="HD145" s="1"/>
  <c r="CM116"/>
  <c r="CN116" s="1"/>
  <c r="EA94"/>
  <c r="EB94" s="1"/>
  <c r="CM78"/>
  <c r="CN78" s="1"/>
  <c r="CW72"/>
  <c r="CX72" s="1"/>
  <c r="AK20"/>
  <c r="AL20" s="1"/>
  <c r="IM37"/>
  <c r="IN37" s="1"/>
  <c r="IM19"/>
  <c r="IN19" s="1"/>
  <c r="GS14"/>
  <c r="GT14" s="1"/>
  <c r="KO153"/>
  <c r="KP153" s="1"/>
  <c r="IG136"/>
  <c r="IH136" s="1"/>
  <c r="CM119"/>
  <c r="CN119" s="1"/>
  <c r="HW92"/>
  <c r="HX92" s="1"/>
  <c r="AE87"/>
  <c r="AF87" s="1"/>
  <c r="DG81"/>
  <c r="DH81" s="1"/>
  <c r="HW78"/>
  <c r="HX78" s="1"/>
  <c r="BE34"/>
  <c r="BF34" s="1"/>
  <c r="KE33"/>
  <c r="KF33" s="1"/>
  <c r="BE32"/>
  <c r="BF32" s="1"/>
  <c r="HI29"/>
  <c r="HJ29" s="1"/>
  <c r="CM25"/>
  <c r="CN25" s="1"/>
  <c r="HI19"/>
  <c r="HJ19" s="1"/>
  <c r="BE14"/>
  <c r="BF14" s="1"/>
  <c r="EQ38"/>
  <c r="ER38" s="1"/>
  <c r="EQ32"/>
  <c r="ER32" s="1"/>
  <c r="FY25"/>
  <c r="FZ25" s="1"/>
  <c r="EQ24"/>
  <c r="ER24" s="1"/>
  <c r="JG22"/>
  <c r="JH22" s="1"/>
  <c r="JI22" s="1"/>
  <c r="JK22" s="1"/>
  <c r="JL22" s="1"/>
  <c r="JG16"/>
  <c r="JH16" s="1"/>
  <c r="JI16" s="1"/>
  <c r="JK16" s="1"/>
  <c r="JL16" s="1"/>
  <c r="EQ15"/>
  <c r="ER15" s="1"/>
  <c r="ES15" s="1"/>
  <c r="EU15" s="1"/>
  <c r="EV15" s="1"/>
  <c r="IQ58"/>
  <c r="IR58" s="1"/>
  <c r="FO154"/>
  <c r="FP154" s="1"/>
  <c r="EA136"/>
  <c r="EB136" s="1"/>
  <c r="CM141"/>
  <c r="CN141" s="1"/>
  <c r="KO78"/>
  <c r="KP78" s="1"/>
  <c r="CW78"/>
  <c r="CX78" s="1"/>
  <c r="AY49"/>
  <c r="AZ49" s="1"/>
  <c r="HC43"/>
  <c r="HD43" s="1"/>
  <c r="BE33"/>
  <c r="BF33" s="1"/>
  <c r="HI32"/>
  <c r="HJ32" s="1"/>
  <c r="KE15"/>
  <c r="KF15" s="1"/>
  <c r="HI15"/>
  <c r="HJ15" s="1"/>
  <c r="HK15" s="1"/>
  <c r="HM15" s="1"/>
  <c r="HN15" s="1"/>
  <c r="AO34"/>
  <c r="AP34" s="1"/>
  <c r="EQ31"/>
  <c r="ER31" s="1"/>
  <c r="ES31" s="1"/>
  <c r="EU31" s="1"/>
  <c r="EV31" s="1"/>
  <c r="JG24"/>
  <c r="JH24" s="1"/>
  <c r="EQ14"/>
  <c r="ER14" s="1"/>
  <c r="GS154"/>
  <c r="GT154" s="1"/>
  <c r="AO150"/>
  <c r="AP150" s="1"/>
  <c r="JA149"/>
  <c r="JB149" s="1"/>
  <c r="FY149"/>
  <c r="FZ149" s="1"/>
  <c r="CW149"/>
  <c r="CX149" s="1"/>
  <c r="AO145"/>
  <c r="AP145" s="1"/>
  <c r="CW135"/>
  <c r="CX135" s="1"/>
  <c r="HW148"/>
  <c r="HX148" s="1"/>
  <c r="DG139"/>
  <c r="DH139" s="1"/>
  <c r="KY120"/>
  <c r="KZ120" s="1"/>
  <c r="IQ112"/>
  <c r="IR112" s="1"/>
  <c r="HC110"/>
  <c r="HD110" s="1"/>
  <c r="FO125"/>
  <c r="FP125" s="1"/>
  <c r="KE102"/>
  <c r="KF102" s="1"/>
  <c r="DG101"/>
  <c r="DH101" s="1"/>
  <c r="GI93"/>
  <c r="GJ93" s="1"/>
  <c r="KE92"/>
  <c r="KF92" s="1"/>
  <c r="FO92"/>
  <c r="FP92" s="1"/>
  <c r="AY90"/>
  <c r="AZ90" s="1"/>
  <c r="IQ87"/>
  <c r="IR87" s="1"/>
  <c r="HC85"/>
  <c r="HD85" s="1"/>
  <c r="EA81"/>
  <c r="EB81" s="1"/>
  <c r="CM81"/>
  <c r="CN81" s="1"/>
  <c r="IQ78"/>
  <c r="IR78" s="1"/>
  <c r="EA78"/>
  <c r="EB78" s="1"/>
  <c r="AE77"/>
  <c r="AF77" s="1"/>
  <c r="HW75"/>
  <c r="HX75" s="1"/>
  <c r="EQ37"/>
  <c r="ER37" s="1"/>
  <c r="CW33"/>
  <c r="CX33" s="1"/>
  <c r="GS20"/>
  <c r="GT20" s="1"/>
  <c r="DQ20"/>
  <c r="DR20" s="1"/>
  <c r="KO17"/>
  <c r="KP17" s="1"/>
  <c r="FU37"/>
  <c r="FV37" s="1"/>
  <c r="FU35"/>
  <c r="FV35" s="1"/>
  <c r="FW35" s="1"/>
  <c r="FY35" s="1"/>
  <c r="FZ35" s="1"/>
  <c r="KW10"/>
  <c r="KY10" s="1"/>
  <c r="KZ10" s="1"/>
  <c r="LB10" s="1"/>
  <c r="KU17"/>
  <c r="KV17" s="1"/>
  <c r="KU18"/>
  <c r="KV18" s="1"/>
  <c r="KU27"/>
  <c r="KV27" s="1"/>
  <c r="KU33"/>
  <c r="KV33" s="1"/>
  <c r="KU34"/>
  <c r="KV34" s="1"/>
  <c r="KU15"/>
  <c r="KV15" s="1"/>
  <c r="KU16"/>
  <c r="KV16" s="1"/>
  <c r="KU24"/>
  <c r="KV24" s="1"/>
  <c r="KU25"/>
  <c r="KV25" s="1"/>
  <c r="KU26"/>
  <c r="KV26" s="1"/>
  <c r="KU32"/>
  <c r="KV32" s="1"/>
  <c r="BI151"/>
  <c r="BJ151" s="1"/>
  <c r="JA144"/>
  <c r="JB144" s="1"/>
  <c r="JU136"/>
  <c r="JV136" s="1"/>
  <c r="DQ136"/>
  <c r="DR136" s="1"/>
  <c r="CM145"/>
  <c r="CN145" s="1"/>
  <c r="CM150"/>
  <c r="AY145"/>
  <c r="AZ145" s="1"/>
  <c r="KE110"/>
  <c r="KF110" s="1"/>
  <c r="IQ116"/>
  <c r="IR116" s="1"/>
  <c r="FO121"/>
  <c r="FP121" s="1"/>
  <c r="EU111"/>
  <c r="EV111" s="1"/>
  <c r="EU115"/>
  <c r="EV115" s="1"/>
  <c r="EU120"/>
  <c r="KY103"/>
  <c r="KZ103" s="1"/>
  <c r="DG95"/>
  <c r="DH95" s="1"/>
  <c r="KE94"/>
  <c r="KF94" s="1"/>
  <c r="AY94"/>
  <c r="AZ94" s="1"/>
  <c r="BS93"/>
  <c r="BT93" s="1"/>
  <c r="HC92"/>
  <c r="HD92" s="1"/>
  <c r="EA92"/>
  <c r="EB92" s="1"/>
  <c r="CM87"/>
  <c r="AY87"/>
  <c r="AZ87" s="1"/>
  <c r="KE83"/>
  <c r="KF83" s="1"/>
  <c r="IQ83"/>
  <c r="IR83" s="1"/>
  <c r="FO83"/>
  <c r="FP83" s="1"/>
  <c r="EU77"/>
  <c r="EV77" s="1"/>
  <c r="BS75"/>
  <c r="BT75" s="1"/>
  <c r="GS124"/>
  <c r="GT124" s="1"/>
  <c r="DQ47"/>
  <c r="DR47" s="1"/>
  <c r="GS43"/>
  <c r="GT43" s="1"/>
  <c r="AO43"/>
  <c r="AP43" s="1"/>
  <c r="CM36"/>
  <c r="CN36" s="1"/>
  <c r="GI35"/>
  <c r="GJ35" s="1"/>
  <c r="HS36"/>
  <c r="HT36" s="1"/>
  <c r="HS33"/>
  <c r="HT33" s="1"/>
  <c r="KU29"/>
  <c r="KV29" s="1"/>
  <c r="FY29"/>
  <c r="FZ29" s="1"/>
  <c r="HS26"/>
  <c r="HT26" s="1"/>
  <c r="HU26" s="1"/>
  <c r="HW26" s="1"/>
  <c r="HX26" s="1"/>
  <c r="HM25"/>
  <c r="HN25" s="1"/>
  <c r="HS15"/>
  <c r="HT15" s="1"/>
  <c r="JI10"/>
  <c r="JK10" s="1"/>
  <c r="JL10" s="1"/>
  <c r="JN10" s="1"/>
  <c r="JG13"/>
  <c r="JH13" s="1"/>
  <c r="JI13" s="1"/>
  <c r="JK13" s="1"/>
  <c r="JL13" s="1"/>
  <c r="JG27"/>
  <c r="JH27" s="1"/>
  <c r="JI27" s="1"/>
  <c r="JK27" s="1"/>
  <c r="JL27" s="1"/>
  <c r="JG34"/>
  <c r="JH34" s="1"/>
  <c r="ES10"/>
  <c r="EU10" s="1"/>
  <c r="EV10" s="1"/>
  <c r="EX10" s="1"/>
  <c r="EQ13"/>
  <c r="ER13" s="1"/>
  <c r="EQ19"/>
  <c r="ER19" s="1"/>
  <c r="EQ20"/>
  <c r="ER20" s="1"/>
  <c r="EQ28"/>
  <c r="ER28" s="1"/>
  <c r="EQ29"/>
  <c r="ER29" s="1"/>
  <c r="EQ35"/>
  <c r="ER35" s="1"/>
  <c r="ES35" s="1"/>
  <c r="EU35" s="1"/>
  <c r="EV35" s="1"/>
  <c r="EQ17"/>
  <c r="ER17" s="1"/>
  <c r="EQ18"/>
  <c r="ER18" s="1"/>
  <c r="ES18" s="1"/>
  <c r="EU18" s="1"/>
  <c r="EV18" s="1"/>
  <c r="EQ26"/>
  <c r="ER26" s="1"/>
  <c r="ES26" s="1"/>
  <c r="EU26" s="1"/>
  <c r="EV26" s="1"/>
  <c r="EQ27"/>
  <c r="ER27" s="1"/>
  <c r="ES27" s="1"/>
  <c r="EU27" s="1"/>
  <c r="EV27" s="1"/>
  <c r="EQ33"/>
  <c r="ER33" s="1"/>
  <c r="EQ34"/>
  <c r="ER34" s="1"/>
  <c r="EQ36"/>
  <c r="ER36" s="1"/>
  <c r="ES36" s="1"/>
  <c r="EU36" s="1"/>
  <c r="EV36" s="1"/>
  <c r="BE38"/>
  <c r="BF38" s="1"/>
  <c r="BE27"/>
  <c r="BF27" s="1"/>
  <c r="BE16"/>
  <c r="BF16" s="1"/>
  <c r="BE18"/>
  <c r="BF18" s="1"/>
  <c r="BE20"/>
  <c r="BF20" s="1"/>
  <c r="BE29"/>
  <c r="BF29" s="1"/>
  <c r="BE36"/>
  <c r="BF36" s="1"/>
  <c r="CC149"/>
  <c r="KY144"/>
  <c r="KZ144" s="1"/>
  <c r="EU140"/>
  <c r="EV140" s="1"/>
  <c r="DG131"/>
  <c r="DH131" s="1"/>
  <c r="BS131"/>
  <c r="BT131" s="1"/>
  <c r="HW112"/>
  <c r="HX112" s="1"/>
  <c r="HW125"/>
  <c r="HC111"/>
  <c r="HD111" s="1"/>
  <c r="DQ104"/>
  <c r="BI103"/>
  <c r="BJ103" s="1"/>
  <c r="DQ102"/>
  <c r="EK93"/>
  <c r="EL93" s="1"/>
  <c r="JU92"/>
  <c r="JV92" s="1"/>
  <c r="GS92"/>
  <c r="FE92"/>
  <c r="FF92" s="1"/>
  <c r="FY91"/>
  <c r="FZ91" s="1"/>
  <c r="JU87"/>
  <c r="JV87" s="1"/>
  <c r="FY86"/>
  <c r="FZ86" s="1"/>
  <c r="EK86"/>
  <c r="EL86" s="1"/>
  <c r="U86"/>
  <c r="V86" s="1"/>
  <c r="GS85"/>
  <c r="HW49"/>
  <c r="HX49" s="1"/>
  <c r="GI49"/>
  <c r="GJ49" s="1"/>
  <c r="AE49"/>
  <c r="AF49" s="1"/>
  <c r="AY48"/>
  <c r="DG47"/>
  <c r="DH47" s="1"/>
  <c r="JK20"/>
  <c r="JL20" s="1"/>
  <c r="KU37"/>
  <c r="KV37" s="1"/>
  <c r="KU35"/>
  <c r="KV35" s="1"/>
  <c r="HS32"/>
  <c r="HT32" s="1"/>
  <c r="DQ27"/>
  <c r="DR27" s="1"/>
  <c r="KU22"/>
  <c r="KV22" s="1"/>
  <c r="KU19"/>
  <c r="KV19" s="1"/>
  <c r="KU14"/>
  <c r="KV14" s="1"/>
  <c r="KY58"/>
  <c r="KZ58" s="1"/>
  <c r="FO66"/>
  <c r="FP66" s="1"/>
  <c r="AE61"/>
  <c r="HU10"/>
  <c r="HW10" s="1"/>
  <c r="HX10" s="1"/>
  <c r="HZ10" s="1"/>
  <c r="HS14"/>
  <c r="HT14" s="1"/>
  <c r="HS22"/>
  <c r="HT22" s="1"/>
  <c r="HU22" s="1"/>
  <c r="HW22" s="1"/>
  <c r="HX22" s="1"/>
  <c r="HS25"/>
  <c r="HT25" s="1"/>
  <c r="HS31"/>
  <c r="HT31" s="1"/>
  <c r="HU31" s="1"/>
  <c r="HW31" s="1"/>
  <c r="HX31" s="1"/>
  <c r="HS37"/>
  <c r="HT37" s="1"/>
  <c r="HS13"/>
  <c r="HT13" s="1"/>
  <c r="HU13" s="1"/>
  <c r="HW13" s="1"/>
  <c r="HX13" s="1"/>
  <c r="HS19"/>
  <c r="HT19" s="1"/>
  <c r="HS20"/>
  <c r="HT20" s="1"/>
  <c r="HS23"/>
  <c r="HT23" s="1"/>
  <c r="HS28"/>
  <c r="HT28" s="1"/>
  <c r="HS29"/>
  <c r="HT29" s="1"/>
  <c r="HS35"/>
  <c r="HT35" s="1"/>
  <c r="HU35" s="1"/>
  <c r="HS38"/>
  <c r="HT38" s="1"/>
  <c r="CC153"/>
  <c r="CD153" s="1"/>
  <c r="FE149"/>
  <c r="FF149" s="1"/>
  <c r="IG144"/>
  <c r="IG173" s="1"/>
  <c r="CC131"/>
  <c r="CD131" s="1"/>
  <c r="JK144"/>
  <c r="JK173" s="1"/>
  <c r="HW140"/>
  <c r="HX140" s="1"/>
  <c r="EU135"/>
  <c r="EV135" s="1"/>
  <c r="CW151"/>
  <c r="CX151" s="1"/>
  <c r="BI149"/>
  <c r="BJ149" s="1"/>
  <c r="FE145"/>
  <c r="FF145" s="1"/>
  <c r="EK144"/>
  <c r="EL144" s="1"/>
  <c r="KO135"/>
  <c r="KP135" s="1"/>
  <c r="KY141"/>
  <c r="KZ141" s="1"/>
  <c r="KY150"/>
  <c r="KZ150" s="1"/>
  <c r="KY154"/>
  <c r="KZ154" s="1"/>
  <c r="BS145"/>
  <c r="BT145" s="1"/>
  <c r="HC139"/>
  <c r="HD139" s="1"/>
  <c r="CM130"/>
  <c r="CN130" s="1"/>
  <c r="KE125"/>
  <c r="KF125" s="1"/>
  <c r="HC112"/>
  <c r="HD112" s="1"/>
  <c r="HC121"/>
  <c r="HD121" s="1"/>
  <c r="GI115"/>
  <c r="GJ115" s="1"/>
  <c r="EA116"/>
  <c r="EB116" s="1"/>
  <c r="CM110"/>
  <c r="CN110" s="1"/>
  <c r="CM123"/>
  <c r="CN123" s="1"/>
  <c r="GS104"/>
  <c r="GT104" s="1"/>
  <c r="AE102"/>
  <c r="AF102" s="1"/>
  <c r="KE95"/>
  <c r="KF95" s="1"/>
  <c r="IQ95"/>
  <c r="IR95" s="1"/>
  <c r="EA95"/>
  <c r="EB95" s="1"/>
  <c r="AE94"/>
  <c r="AF94" s="1"/>
  <c r="KY92"/>
  <c r="KZ92" s="1"/>
  <c r="GI92"/>
  <c r="GJ92" s="1"/>
  <c r="BS92"/>
  <c r="BT92" s="1"/>
  <c r="JK87"/>
  <c r="JL87" s="1"/>
  <c r="IQ86"/>
  <c r="IR86" s="1"/>
  <c r="FO86"/>
  <c r="FP86" s="1"/>
  <c r="BS35"/>
  <c r="BT35" s="1"/>
  <c r="EA32"/>
  <c r="EB32" s="1"/>
  <c r="CM28"/>
  <c r="CN28" s="1"/>
  <c r="AE17"/>
  <c r="AF17" s="1"/>
  <c r="DG14"/>
  <c r="KO66"/>
  <c r="KP66" s="1"/>
  <c r="GS58"/>
  <c r="GT58" s="1"/>
  <c r="FE61"/>
  <c r="FF61" s="1"/>
  <c r="KU38"/>
  <c r="KV38" s="1"/>
  <c r="KO34"/>
  <c r="KP34" s="1"/>
  <c r="HS34"/>
  <c r="HT34" s="1"/>
  <c r="KU31"/>
  <c r="KV31" s="1"/>
  <c r="KU28"/>
  <c r="KV28" s="1"/>
  <c r="HS24"/>
  <c r="HT24" s="1"/>
  <c r="HS18"/>
  <c r="HT18" s="1"/>
  <c r="HU18" s="1"/>
  <c r="HW18" s="1"/>
  <c r="HX18" s="1"/>
  <c r="AO18"/>
  <c r="AP18" s="1"/>
  <c r="HS16"/>
  <c r="HT16" s="1"/>
  <c r="HU16" s="1"/>
  <c r="HW16" s="1"/>
  <c r="HX16" s="1"/>
  <c r="AW10"/>
  <c r="AY10" s="1"/>
  <c r="AZ10" s="1"/>
  <c r="BB10" s="1"/>
  <c r="AU16"/>
  <c r="AV16" s="1"/>
  <c r="AW16" s="1"/>
  <c r="AY16" s="1"/>
  <c r="AZ16" s="1"/>
  <c r="AU25"/>
  <c r="AV25" s="1"/>
  <c r="AU23"/>
  <c r="AV23" s="1"/>
  <c r="GE33"/>
  <c r="GF33" s="1"/>
  <c r="GE26"/>
  <c r="GF26" s="1"/>
  <c r="GG26" s="1"/>
  <c r="GI26" s="1"/>
  <c r="GJ26" s="1"/>
  <c r="DG72"/>
  <c r="DH72" s="1"/>
  <c r="HC72"/>
  <c r="F214"/>
  <c r="IG83"/>
  <c r="IH83" s="1"/>
  <c r="FE83"/>
  <c r="FF83" s="1"/>
  <c r="JA82"/>
  <c r="JB82" s="1"/>
  <c r="IG81"/>
  <c r="IH81" s="1"/>
  <c r="AO81"/>
  <c r="AP81" s="1"/>
  <c r="FE78"/>
  <c r="FF78" s="1"/>
  <c r="CW75"/>
  <c r="CX75" s="1"/>
  <c r="FY73"/>
  <c r="FZ73" s="1"/>
  <c r="KO49"/>
  <c r="KP49" s="1"/>
  <c r="KE35"/>
  <c r="KF35" s="1"/>
  <c r="IQ34"/>
  <c r="AE32"/>
  <c r="AF32" s="1"/>
  <c r="KY25"/>
  <c r="KZ25" s="1"/>
  <c r="HW25"/>
  <c r="HX25" s="1"/>
  <c r="IQ20"/>
  <c r="IR20" s="1"/>
  <c r="EU17"/>
  <c r="EV17" s="1"/>
  <c r="DQ60"/>
  <c r="DR60" s="1"/>
  <c r="KO37"/>
  <c r="FE29"/>
  <c r="FF29" s="1"/>
  <c r="CW29"/>
  <c r="CX29" s="1"/>
  <c r="EK25"/>
  <c r="EL25" s="1"/>
  <c r="DQ22"/>
  <c r="DR22" s="1"/>
  <c r="BI16"/>
  <c r="BJ16" s="1"/>
  <c r="DG199"/>
  <c r="DH199" s="1"/>
  <c r="AE200"/>
  <c r="AF200" s="1"/>
  <c r="HW83"/>
  <c r="HX83" s="1"/>
  <c r="EU83"/>
  <c r="EV83" s="1"/>
  <c r="DG83"/>
  <c r="DH83" s="1"/>
  <c r="BS83"/>
  <c r="BT83" s="1"/>
  <c r="EU78"/>
  <c r="EV78" s="1"/>
  <c r="KY74"/>
  <c r="KZ74" s="1"/>
  <c r="IQ73"/>
  <c r="IR73" s="1"/>
  <c r="EA49"/>
  <c r="EB49" s="1"/>
  <c r="EU46"/>
  <c r="EV46" s="1"/>
  <c r="KE45"/>
  <c r="KF45" s="1"/>
  <c r="IQ43"/>
  <c r="IR43" s="1"/>
  <c r="JK35"/>
  <c r="JL35" s="1"/>
  <c r="HW34"/>
  <c r="HX34" s="1"/>
  <c r="HW29"/>
  <c r="HX29" s="1"/>
  <c r="HC25"/>
  <c r="HD25" s="1"/>
  <c r="BS25"/>
  <c r="BT25" s="1"/>
  <c r="AY20"/>
  <c r="AZ20" s="1"/>
  <c r="JU61"/>
  <c r="JV61" s="1"/>
  <c r="IG58"/>
  <c r="IH58" s="1"/>
  <c r="DQ56"/>
  <c r="DR56" s="1"/>
  <c r="CC67"/>
  <c r="CD67" s="1"/>
  <c r="GS34"/>
  <c r="GT34" s="1"/>
  <c r="IG32"/>
  <c r="IH32" s="1"/>
  <c r="JU29"/>
  <c r="JV29" s="1"/>
  <c r="HM29"/>
  <c r="U29"/>
  <c r="DQ25"/>
  <c r="DR25" s="1"/>
  <c r="JU20"/>
  <c r="JV20" s="1"/>
  <c r="JK58"/>
  <c r="CM72"/>
  <c r="CN72" s="1"/>
  <c r="KE200"/>
  <c r="KF200" s="1"/>
  <c r="JA154"/>
  <c r="JB154" s="1"/>
  <c r="JA150"/>
  <c r="JB150" s="1"/>
  <c r="FY150"/>
  <c r="FZ150" s="1"/>
  <c r="DQ147"/>
  <c r="DR147" s="1"/>
  <c r="U145"/>
  <c r="V145" s="1"/>
  <c r="IG135"/>
  <c r="IH135" s="1"/>
  <c r="FE135"/>
  <c r="FF135" s="1"/>
  <c r="KY131"/>
  <c r="KZ131" s="1"/>
  <c r="KY149"/>
  <c r="KZ149" s="1"/>
  <c r="EU144"/>
  <c r="BS135"/>
  <c r="BT135" s="1"/>
  <c r="BS149"/>
  <c r="BS153"/>
  <c r="BT153" s="1"/>
  <c r="AE140"/>
  <c r="AF140" s="1"/>
  <c r="IQ110"/>
  <c r="IR110" s="1"/>
  <c r="FO119"/>
  <c r="FP119" s="1"/>
  <c r="DG120"/>
  <c r="DH120" s="1"/>
  <c r="AE111"/>
  <c r="AF111" s="1"/>
  <c r="AE115"/>
  <c r="AF115" s="1"/>
  <c r="AE120"/>
  <c r="AF120" s="1"/>
  <c r="DG102"/>
  <c r="DH102" s="1"/>
  <c r="BS102"/>
  <c r="BT102" s="1"/>
  <c r="HC95"/>
  <c r="HD95" s="1"/>
  <c r="AE92"/>
  <c r="AF92" s="1"/>
  <c r="IQ91"/>
  <c r="IR91" s="1"/>
  <c r="HC91"/>
  <c r="HD91" s="1"/>
  <c r="CM91"/>
  <c r="CN91" s="1"/>
  <c r="KY87"/>
  <c r="KZ87" s="1"/>
  <c r="DG87"/>
  <c r="DH87" s="1"/>
  <c r="KY83"/>
  <c r="KZ83" s="1"/>
  <c r="GI83"/>
  <c r="GJ83" s="1"/>
  <c r="KY49"/>
  <c r="KZ49" s="1"/>
  <c r="BS49"/>
  <c r="BT49" s="1"/>
  <c r="FO48"/>
  <c r="FP48" s="1"/>
  <c r="KY45"/>
  <c r="KZ45" s="1"/>
  <c r="HC44"/>
  <c r="AY36"/>
  <c r="AZ36" s="1"/>
  <c r="IC33"/>
  <c r="ID33" s="1"/>
  <c r="IQ24"/>
  <c r="IR24" s="1"/>
  <c r="DG20"/>
  <c r="DH20" s="1"/>
  <c r="KE16"/>
  <c r="KF16" s="1"/>
  <c r="CM14"/>
  <c r="CN14" s="1"/>
  <c r="JU58"/>
  <c r="JV58" s="1"/>
  <c r="JU63"/>
  <c r="JV63" s="1"/>
  <c r="JU67"/>
  <c r="JV67" s="1"/>
  <c r="AO32"/>
  <c r="AP32" s="1"/>
  <c r="CC29"/>
  <c r="CD29" s="1"/>
  <c r="GY15"/>
  <c r="GZ15" s="1"/>
  <c r="GY14"/>
  <c r="GZ14" s="1"/>
  <c r="GS152"/>
  <c r="GT152" s="1"/>
  <c r="HM149"/>
  <c r="HN149" s="1"/>
  <c r="FE141"/>
  <c r="FF141" s="1"/>
  <c r="KO140"/>
  <c r="KP140" s="1"/>
  <c r="FE136"/>
  <c r="FF136" s="1"/>
  <c r="AO134"/>
  <c r="AP134" s="1"/>
  <c r="KO131"/>
  <c r="KP131" s="1"/>
  <c r="JU130"/>
  <c r="JV130" s="1"/>
  <c r="KY145"/>
  <c r="KZ145" s="1"/>
  <c r="JK150"/>
  <c r="JL150" s="1"/>
  <c r="HW145"/>
  <c r="HX145" s="1"/>
  <c r="DG154"/>
  <c r="DH154" s="1"/>
  <c r="BS150"/>
  <c r="BT150" s="1"/>
  <c r="AE150"/>
  <c r="AF150" s="1"/>
  <c r="IQ134"/>
  <c r="IR134" s="1"/>
  <c r="IQ152"/>
  <c r="IQ181" s="1"/>
  <c r="HC152"/>
  <c r="HD152" s="1"/>
  <c r="EA134"/>
  <c r="EB134" s="1"/>
  <c r="EA143"/>
  <c r="EB143" s="1"/>
  <c r="JK112"/>
  <c r="JL112" s="1"/>
  <c r="FO120"/>
  <c r="FP120" s="1"/>
  <c r="FO124"/>
  <c r="FP124" s="1"/>
  <c r="CM124"/>
  <c r="CN124" s="1"/>
  <c r="FY92"/>
  <c r="FZ92" s="1"/>
  <c r="CW92"/>
  <c r="CX92" s="1"/>
  <c r="KO87"/>
  <c r="KP87" s="1"/>
  <c r="EK87"/>
  <c r="EL87" s="1"/>
  <c r="BI87"/>
  <c r="BJ87" s="1"/>
  <c r="HM83"/>
  <c r="HN83" s="1"/>
  <c r="FY83"/>
  <c r="FZ83" s="1"/>
  <c r="CW83"/>
  <c r="CX83" s="1"/>
  <c r="AE33"/>
  <c r="AF33" s="1"/>
  <c r="CM20"/>
  <c r="CN20" s="1"/>
  <c r="GS29"/>
  <c r="GT29" s="1"/>
  <c r="GY19"/>
  <c r="GZ19" s="1"/>
  <c r="KO16"/>
  <c r="KP16" s="1"/>
  <c r="KY63"/>
  <c r="KZ63" s="1"/>
  <c r="KE64"/>
  <c r="KF64" s="1"/>
  <c r="IQ200"/>
  <c r="IR200" s="1"/>
  <c r="HM154"/>
  <c r="HM183" s="1"/>
  <c r="CC142"/>
  <c r="CD142" s="1"/>
  <c r="U134"/>
  <c r="V134" s="1"/>
  <c r="IQ140"/>
  <c r="IR140" s="1"/>
  <c r="IQ144"/>
  <c r="IR144" s="1"/>
  <c r="FO140"/>
  <c r="FP140" s="1"/>
  <c r="CM135"/>
  <c r="CN135" s="1"/>
  <c r="CM144"/>
  <c r="CN144" s="1"/>
  <c r="AY153"/>
  <c r="AZ153" s="1"/>
  <c r="KY124"/>
  <c r="KZ124" s="1"/>
  <c r="IQ121"/>
  <c r="IR121" s="1"/>
  <c r="FO112"/>
  <c r="FP112" s="1"/>
  <c r="FO116"/>
  <c r="FP116" s="1"/>
  <c r="CM112"/>
  <c r="CN112" s="1"/>
  <c r="CM125"/>
  <c r="CN125" s="1"/>
  <c r="BS124"/>
  <c r="BT124" s="1"/>
  <c r="DG103"/>
  <c r="DH103" s="1"/>
  <c r="IQ92"/>
  <c r="IR92" s="1"/>
  <c r="CM92"/>
  <c r="CN92" s="1"/>
  <c r="KE87"/>
  <c r="KF87" s="1"/>
  <c r="AE86"/>
  <c r="AF86" s="1"/>
  <c r="EA83"/>
  <c r="EB83" s="1"/>
  <c r="AY83"/>
  <c r="AZ83" s="1"/>
  <c r="HC78"/>
  <c r="HD78" s="1"/>
  <c r="FO78"/>
  <c r="FP78" s="1"/>
  <c r="AY78"/>
  <c r="AZ78" s="1"/>
  <c r="IQ76"/>
  <c r="IR76" s="1"/>
  <c r="EA76"/>
  <c r="EB76" s="1"/>
  <c r="KE74"/>
  <c r="KF74" s="1"/>
  <c r="KE49"/>
  <c r="KF49" s="1"/>
  <c r="CM49"/>
  <c r="CN49" s="1"/>
  <c r="EA47"/>
  <c r="EB47" s="1"/>
  <c r="BS46"/>
  <c r="BT46" s="1"/>
  <c r="FO43"/>
  <c r="FP43" s="1"/>
  <c r="CM37"/>
  <c r="HW35"/>
  <c r="HX35" s="1"/>
  <c r="GI34"/>
  <c r="GJ34" s="1"/>
  <c r="HC24"/>
  <c r="HD24" s="1"/>
  <c r="CC63"/>
  <c r="CD63" s="1"/>
  <c r="CW34"/>
  <c r="CX34" s="1"/>
  <c r="IG17"/>
  <c r="IG162" s="1"/>
  <c r="HC199"/>
  <c r="HD199" s="1"/>
  <c r="FY153"/>
  <c r="FZ153" s="1"/>
  <c r="JU150"/>
  <c r="JV150" s="1"/>
  <c r="U149"/>
  <c r="V149" s="1"/>
  <c r="FE148"/>
  <c r="FF148" s="1"/>
  <c r="CW144"/>
  <c r="CX144" s="1"/>
  <c r="IG139"/>
  <c r="IH139" s="1"/>
  <c r="BS148"/>
  <c r="BT148" s="1"/>
  <c r="AE152"/>
  <c r="KY107"/>
  <c r="KZ107" s="1"/>
  <c r="GS94"/>
  <c r="GT94" s="1"/>
  <c r="U91"/>
  <c r="V91" s="1"/>
  <c r="BI75"/>
  <c r="BJ75" s="1"/>
  <c r="AE43"/>
  <c r="KK28"/>
  <c r="KL28" s="1"/>
  <c r="AK24"/>
  <c r="AL24" s="1"/>
  <c r="BS20"/>
  <c r="BT20" s="1"/>
  <c r="BY18"/>
  <c r="BZ18" s="1"/>
  <c r="CA18" s="1"/>
  <c r="CC18" s="1"/>
  <c r="CD18" s="1"/>
  <c r="BY13"/>
  <c r="BZ13" s="1"/>
  <c r="CA13" s="1"/>
  <c r="CC13" s="1"/>
  <c r="CD13" s="1"/>
  <c r="KA37"/>
  <c r="KB37" s="1"/>
  <c r="AU37"/>
  <c r="AV37" s="1"/>
  <c r="IM36"/>
  <c r="IN36" s="1"/>
  <c r="GS36"/>
  <c r="KA35"/>
  <c r="KB35" s="1"/>
  <c r="KA33"/>
  <c r="KB33" s="1"/>
  <c r="FK32"/>
  <c r="FL32" s="1"/>
  <c r="AU32"/>
  <c r="AV32" s="1"/>
  <c r="KA28"/>
  <c r="KB28" s="1"/>
  <c r="AU28"/>
  <c r="AV28" s="1"/>
  <c r="KA24"/>
  <c r="KB24" s="1"/>
  <c r="IM24"/>
  <c r="IN24" s="1"/>
  <c r="KA22"/>
  <c r="KB22" s="1"/>
  <c r="KC22" s="1"/>
  <c r="KE22" s="1"/>
  <c r="KF22" s="1"/>
  <c r="IM22"/>
  <c r="IN22" s="1"/>
  <c r="IO22" s="1"/>
  <c r="IQ22" s="1"/>
  <c r="IR22" s="1"/>
  <c r="FE20"/>
  <c r="FF20" s="1"/>
  <c r="KA19"/>
  <c r="KB19" s="1"/>
  <c r="KA17"/>
  <c r="KB17" s="1"/>
  <c r="KA15"/>
  <c r="KB15" s="1"/>
  <c r="AE65"/>
  <c r="AF65" s="1"/>
  <c r="BI143"/>
  <c r="BJ143" s="1"/>
  <c r="U136"/>
  <c r="V136" s="1"/>
  <c r="BI134"/>
  <c r="BJ134" s="1"/>
  <c r="JU133"/>
  <c r="JV133" s="1"/>
  <c r="BI130"/>
  <c r="BJ130" s="1"/>
  <c r="AY133"/>
  <c r="AZ133" s="1"/>
  <c r="AY112"/>
  <c r="AZ112" s="1"/>
  <c r="AE124"/>
  <c r="AF124" s="1"/>
  <c r="HC101"/>
  <c r="HD101" s="1"/>
  <c r="AE83"/>
  <c r="AF83" s="1"/>
  <c r="AY75"/>
  <c r="AZ75" s="1"/>
  <c r="DQ51"/>
  <c r="DR51" s="1"/>
  <c r="JA49"/>
  <c r="JB49" s="1"/>
  <c r="FE46"/>
  <c r="FF46" s="1"/>
  <c r="BI45"/>
  <c r="BJ45" s="1"/>
  <c r="AE37"/>
  <c r="AF37" s="1"/>
  <c r="BY33"/>
  <c r="BZ33" s="1"/>
  <c r="AK33"/>
  <c r="AL33" s="1"/>
  <c r="HC29"/>
  <c r="HD29" s="1"/>
  <c r="BY29"/>
  <c r="BZ29" s="1"/>
  <c r="AK29"/>
  <c r="AL29" s="1"/>
  <c r="KE28"/>
  <c r="KF28" s="1"/>
  <c r="BY28"/>
  <c r="BZ28" s="1"/>
  <c r="CM23"/>
  <c r="CN23" s="1"/>
  <c r="BY15"/>
  <c r="BZ15" s="1"/>
  <c r="KA38"/>
  <c r="KB38" s="1"/>
  <c r="AU38"/>
  <c r="AV38" s="1"/>
  <c r="KA36"/>
  <c r="KB36" s="1"/>
  <c r="FK35"/>
  <c r="FL35" s="1"/>
  <c r="AU35"/>
  <c r="AV35" s="1"/>
  <c r="AW35" s="1"/>
  <c r="AY35" s="1"/>
  <c r="AZ35" s="1"/>
  <c r="KA31"/>
  <c r="KB31" s="1"/>
  <c r="KC31" s="1"/>
  <c r="KE31" s="1"/>
  <c r="KF31" s="1"/>
  <c r="IM31"/>
  <c r="IN31" s="1"/>
  <c r="IO31" s="1"/>
  <c r="IQ31" s="1"/>
  <c r="IR31" s="1"/>
  <c r="KA27"/>
  <c r="KB27" s="1"/>
  <c r="IM27"/>
  <c r="IN27" s="1"/>
  <c r="FK26"/>
  <c r="FL26" s="1"/>
  <c r="FM26" s="1"/>
  <c r="FO26" s="1"/>
  <c r="FP26" s="1"/>
  <c r="AU26"/>
  <c r="AV26" s="1"/>
  <c r="AW26" s="1"/>
  <c r="AY26" s="1"/>
  <c r="AZ26" s="1"/>
  <c r="IM25"/>
  <c r="IN25" s="1"/>
  <c r="AU24"/>
  <c r="AV24" s="1"/>
  <c r="AW24" s="1"/>
  <c r="AY24" s="1"/>
  <c r="AZ24" s="1"/>
  <c r="IM23"/>
  <c r="IN23" s="1"/>
  <c r="CC20"/>
  <c r="CD20" s="1"/>
  <c r="AU19"/>
  <c r="AV19" s="1"/>
  <c r="IM18"/>
  <c r="IN18" s="1"/>
  <c r="FK17"/>
  <c r="FL17" s="1"/>
  <c r="AU17"/>
  <c r="AV17" s="1"/>
  <c r="FY15"/>
  <c r="FZ15" s="1"/>
  <c r="FK14"/>
  <c r="FL14" s="1"/>
  <c r="AU14"/>
  <c r="AV14" s="1"/>
  <c r="AO152"/>
  <c r="AP152" s="1"/>
  <c r="IG141"/>
  <c r="IH141" s="1"/>
  <c r="GS139"/>
  <c r="GT139" s="1"/>
  <c r="JA133"/>
  <c r="JB133" s="1"/>
  <c r="KE113"/>
  <c r="KF113" s="1"/>
  <c r="AE112"/>
  <c r="AF112" s="1"/>
  <c r="JA102"/>
  <c r="JB102" s="1"/>
  <c r="JU91"/>
  <c r="JV91" s="1"/>
  <c r="JA78"/>
  <c r="JB78" s="1"/>
  <c r="BI78"/>
  <c r="BJ78" s="1"/>
  <c r="GS72"/>
  <c r="GT72" s="1"/>
  <c r="AE44"/>
  <c r="AF44" s="1"/>
  <c r="BY36"/>
  <c r="BZ36" s="1"/>
  <c r="CA36" s="1"/>
  <c r="CC36" s="1"/>
  <c r="CD36" s="1"/>
  <c r="BY35"/>
  <c r="BZ35" s="1"/>
  <c r="CA35" s="1"/>
  <c r="CC35" s="1"/>
  <c r="CD35" s="1"/>
  <c r="BY34"/>
  <c r="BZ34" s="1"/>
  <c r="BY32"/>
  <c r="BZ32" s="1"/>
  <c r="BY27"/>
  <c r="BZ27" s="1"/>
  <c r="CA27" s="1"/>
  <c r="CC27" s="1"/>
  <c r="CD27" s="1"/>
  <c r="BY22"/>
  <c r="BZ22" s="1"/>
  <c r="CA22" s="1"/>
  <c r="CC22" s="1"/>
  <c r="CD22" s="1"/>
  <c r="BY16"/>
  <c r="BZ16" s="1"/>
  <c r="FK36"/>
  <c r="FL36" s="1"/>
  <c r="KA34"/>
  <c r="KB34" s="1"/>
  <c r="IM34"/>
  <c r="IN34" s="1"/>
  <c r="FK33"/>
  <c r="FL33" s="1"/>
  <c r="AU33"/>
  <c r="AV33" s="1"/>
  <c r="IM32"/>
  <c r="IN32" s="1"/>
  <c r="AU31"/>
  <c r="AV31" s="1"/>
  <c r="AW31" s="1"/>
  <c r="AY31" s="1"/>
  <c r="AZ31" s="1"/>
  <c r="IM29"/>
  <c r="IN29" s="1"/>
  <c r="AU27"/>
  <c r="AV27" s="1"/>
  <c r="AW27" s="1"/>
  <c r="AY27" s="1"/>
  <c r="AZ27" s="1"/>
  <c r="IM26"/>
  <c r="IN26" s="1"/>
  <c r="IO26" s="1"/>
  <c r="IQ26" s="1"/>
  <c r="IR26" s="1"/>
  <c r="KA25"/>
  <c r="KB25" s="1"/>
  <c r="KA23"/>
  <c r="KB23" s="1"/>
  <c r="FK22"/>
  <c r="FL22" s="1"/>
  <c r="FM22" s="1"/>
  <c r="FO22" s="1"/>
  <c r="FP22" s="1"/>
  <c r="AU22"/>
  <c r="AV22" s="1"/>
  <c r="AW22" s="1"/>
  <c r="AY22" s="1"/>
  <c r="AZ22" s="1"/>
  <c r="IM20"/>
  <c r="IN20" s="1"/>
  <c r="KA18"/>
  <c r="KB18" s="1"/>
  <c r="KA16"/>
  <c r="KB16" s="1"/>
  <c r="IM16"/>
  <c r="IN16" s="1"/>
  <c r="IO16" s="1"/>
  <c r="IQ16" s="1"/>
  <c r="IR16" s="1"/>
  <c r="FK15"/>
  <c r="FL15" s="1"/>
  <c r="AU15"/>
  <c r="AV15" s="1"/>
  <c r="AW15" s="1"/>
  <c r="AY15" s="1"/>
  <c r="AZ15" s="1"/>
  <c r="IM14"/>
  <c r="IN14" s="1"/>
  <c r="KA13"/>
  <c r="KB13" s="1"/>
  <c r="KC13" s="1"/>
  <c r="KE13" s="1"/>
  <c r="KF13" s="1"/>
  <c r="KM10"/>
  <c r="KO10" s="1"/>
  <c r="KP10" s="1"/>
  <c r="KE201"/>
  <c r="KF201" s="1"/>
  <c r="DE10"/>
  <c r="DG10" s="1"/>
  <c r="DH10" s="1"/>
  <c r="DJ10" s="1"/>
  <c r="DC13"/>
  <c r="DD13" s="1"/>
  <c r="DE13" s="1"/>
  <c r="DG13" s="1"/>
  <c r="DC29"/>
  <c r="DD29" s="1"/>
  <c r="FY154"/>
  <c r="IG153"/>
  <c r="IG182" s="1"/>
  <c r="IG149"/>
  <c r="IH149" s="1"/>
  <c r="CC144"/>
  <c r="CD144" s="1"/>
  <c r="CC140"/>
  <c r="CD140" s="1"/>
  <c r="JA136"/>
  <c r="JB136" s="1"/>
  <c r="CC135"/>
  <c r="CD135" s="1"/>
  <c r="KY135"/>
  <c r="KY164" s="1"/>
  <c r="JK149"/>
  <c r="JL149" s="1"/>
  <c r="JK153"/>
  <c r="JL153" s="1"/>
  <c r="HW131"/>
  <c r="HX131" s="1"/>
  <c r="DG140"/>
  <c r="DH140" s="1"/>
  <c r="DG149"/>
  <c r="DH149" s="1"/>
  <c r="DG153"/>
  <c r="IQ145"/>
  <c r="IR145" s="1"/>
  <c r="FO141"/>
  <c r="FP141" s="1"/>
  <c r="CM154"/>
  <c r="CN154" s="1"/>
  <c r="AY150"/>
  <c r="AZ150" s="1"/>
  <c r="JK116"/>
  <c r="JL116" s="1"/>
  <c r="IQ124"/>
  <c r="IR124" s="1"/>
  <c r="EA34"/>
  <c r="EU199"/>
  <c r="EV199" s="1"/>
  <c r="GO14"/>
  <c r="GP14" s="1"/>
  <c r="GO18"/>
  <c r="GP18" s="1"/>
  <c r="GO23"/>
  <c r="GP23" s="1"/>
  <c r="GO24"/>
  <c r="GP24" s="1"/>
  <c r="GQ24" s="1"/>
  <c r="GS24" s="1"/>
  <c r="GT24" s="1"/>
  <c r="GO33"/>
  <c r="GP33" s="1"/>
  <c r="GO37"/>
  <c r="GP37" s="1"/>
  <c r="DM15"/>
  <c r="DN15" s="1"/>
  <c r="DM16"/>
  <c r="DN16" s="1"/>
  <c r="DM28"/>
  <c r="DN28" s="1"/>
  <c r="DO28" s="1"/>
  <c r="DQ28" s="1"/>
  <c r="DR28" s="1"/>
  <c r="DM36"/>
  <c r="DN36" s="1"/>
  <c r="DM19"/>
  <c r="DN19" s="1"/>
  <c r="DM34"/>
  <c r="DN34" s="1"/>
  <c r="HI33"/>
  <c r="HJ33" s="1"/>
  <c r="HI34"/>
  <c r="HJ34" s="1"/>
  <c r="HI37"/>
  <c r="HJ37" s="1"/>
  <c r="HI16"/>
  <c r="HJ16" s="1"/>
  <c r="HK16" s="1"/>
  <c r="HM16" s="1"/>
  <c r="HN16" s="1"/>
  <c r="HI36"/>
  <c r="HJ36" s="1"/>
  <c r="CI27"/>
  <c r="CJ27" s="1"/>
  <c r="CK27" s="1"/>
  <c r="CM27" s="1"/>
  <c r="CN27" s="1"/>
  <c r="CI22"/>
  <c r="CJ22" s="1"/>
  <c r="CK22" s="1"/>
  <c r="CM22" s="1"/>
  <c r="CN22" s="1"/>
  <c r="CI24"/>
  <c r="CJ24" s="1"/>
  <c r="BI153"/>
  <c r="BJ153" s="1"/>
  <c r="IG150"/>
  <c r="IH150" s="1"/>
  <c r="GI145"/>
  <c r="GJ145" s="1"/>
  <c r="DG141"/>
  <c r="DH141" s="1"/>
  <c r="AE141"/>
  <c r="AF141" s="1"/>
  <c r="KE119"/>
  <c r="KF119" s="1"/>
  <c r="IQ125"/>
  <c r="IR125" s="1"/>
  <c r="HW111"/>
  <c r="HX111" s="1"/>
  <c r="HC119"/>
  <c r="HD119" s="1"/>
  <c r="CM102"/>
  <c r="CN102" s="1"/>
  <c r="AY92"/>
  <c r="FO87"/>
  <c r="FP87" s="1"/>
  <c r="EA87"/>
  <c r="EB87" s="1"/>
  <c r="CM83"/>
  <c r="CN83" s="1"/>
  <c r="KE78"/>
  <c r="KF78" s="1"/>
  <c r="JK75"/>
  <c r="JL75" s="1"/>
  <c r="AE73"/>
  <c r="AF73" s="1"/>
  <c r="JK49"/>
  <c r="JL49" s="1"/>
  <c r="CM48"/>
  <c r="CN48" s="1"/>
  <c r="KE29"/>
  <c r="KF29" s="1"/>
  <c r="AE20"/>
  <c r="AF20" s="1"/>
  <c r="DQ36"/>
  <c r="DR36" s="1"/>
  <c r="EK34"/>
  <c r="EL34" s="1"/>
  <c r="CI32"/>
  <c r="CJ32" s="1"/>
  <c r="CI25"/>
  <c r="CJ25" s="1"/>
  <c r="DQ16"/>
  <c r="DR16" s="1"/>
  <c r="DC15"/>
  <c r="DD15" s="1"/>
  <c r="KO199"/>
  <c r="KP199" s="1"/>
  <c r="DW13"/>
  <c r="DX13" s="1"/>
  <c r="DY13" s="1"/>
  <c r="EA13" s="1"/>
  <c r="DW18"/>
  <c r="DX18" s="1"/>
  <c r="GS153"/>
  <c r="GT153" s="1"/>
  <c r="AO144"/>
  <c r="AP144" s="1"/>
  <c r="EK136"/>
  <c r="EL136" s="1"/>
  <c r="U130"/>
  <c r="V130" s="1"/>
  <c r="JK133"/>
  <c r="JL133" s="1"/>
  <c r="JK151"/>
  <c r="JL151" s="1"/>
  <c r="KY112"/>
  <c r="KZ112" s="1"/>
  <c r="KY116"/>
  <c r="KZ116" s="1"/>
  <c r="KY121"/>
  <c r="KZ121" s="1"/>
  <c r="KE120"/>
  <c r="KF120" s="1"/>
  <c r="GI25"/>
  <c r="GJ25" s="1"/>
  <c r="BI29"/>
  <c r="GE28"/>
  <c r="GF28" s="1"/>
  <c r="GE19"/>
  <c r="GF19" s="1"/>
  <c r="GE14"/>
  <c r="GF14" s="1"/>
  <c r="GE18"/>
  <c r="GF18" s="1"/>
  <c r="GE22"/>
  <c r="GF22" s="1"/>
  <c r="GG22" s="1"/>
  <c r="GI22" s="1"/>
  <c r="GJ22" s="1"/>
  <c r="GI112"/>
  <c r="GJ112" s="1"/>
  <c r="GI121"/>
  <c r="GJ121" s="1"/>
  <c r="FO111"/>
  <c r="FP111" s="1"/>
  <c r="DG116"/>
  <c r="AE116"/>
  <c r="AF116" s="1"/>
  <c r="AO101"/>
  <c r="AP101" s="1"/>
  <c r="GS93"/>
  <c r="GT93" s="1"/>
  <c r="AO91"/>
  <c r="CW87"/>
  <c r="CX87" s="1"/>
  <c r="JU75"/>
  <c r="JV75" s="1"/>
  <c r="JU46"/>
  <c r="JV46" s="1"/>
  <c r="AO46"/>
  <c r="AP46" s="1"/>
  <c r="KO45"/>
  <c r="KP45" s="1"/>
  <c r="FO32"/>
  <c r="FP32" s="1"/>
  <c r="JK31"/>
  <c r="JL31" s="1"/>
  <c r="KE26"/>
  <c r="KF26" s="1"/>
  <c r="EA25"/>
  <c r="EB25" s="1"/>
  <c r="KK23"/>
  <c r="KL23" s="1"/>
  <c r="HC17"/>
  <c r="KK14"/>
  <c r="KL14" s="1"/>
  <c r="AY14"/>
  <c r="AZ14" s="1"/>
  <c r="JA66"/>
  <c r="JB66" s="1"/>
  <c r="IG67"/>
  <c r="IG183" s="1"/>
  <c r="CC58"/>
  <c r="JA25"/>
  <c r="JB25" s="1"/>
  <c r="HC200"/>
  <c r="HD200" s="1"/>
  <c r="CC16"/>
  <c r="CD16" s="1"/>
  <c r="AY66"/>
  <c r="AZ66" s="1"/>
  <c r="JK199"/>
  <c r="JL199" s="1"/>
  <c r="JA199"/>
  <c r="JB199" s="1"/>
  <c r="CM190"/>
  <c r="CN190" s="1"/>
  <c r="BN68"/>
  <c r="IL39"/>
  <c r="IO39" s="1"/>
  <c r="IQ39" s="1"/>
  <c r="IR39" s="1"/>
  <c r="HW121"/>
  <c r="HX121" s="1"/>
  <c r="EU121"/>
  <c r="EV121" s="1"/>
  <c r="BS116"/>
  <c r="BT116" s="1"/>
  <c r="AY115"/>
  <c r="AZ115" s="1"/>
  <c r="JA95"/>
  <c r="JB95" s="1"/>
  <c r="FY95"/>
  <c r="FZ95" s="1"/>
  <c r="IG92"/>
  <c r="IH92" s="1"/>
  <c r="DQ92"/>
  <c r="DR92" s="1"/>
  <c r="KO91"/>
  <c r="KP91" s="1"/>
  <c r="BI91"/>
  <c r="BJ91" s="1"/>
  <c r="DQ90"/>
  <c r="DR90" s="1"/>
  <c r="IG87"/>
  <c r="IH87" s="1"/>
  <c r="GS87"/>
  <c r="GT87" s="1"/>
  <c r="DQ87"/>
  <c r="DR87" s="1"/>
  <c r="JU83"/>
  <c r="JV83" s="1"/>
  <c r="DQ83"/>
  <c r="DR83" s="1"/>
  <c r="CC83"/>
  <c r="CD83" s="1"/>
  <c r="AO83"/>
  <c r="AP83" s="1"/>
  <c r="BI82"/>
  <c r="BJ82" s="1"/>
  <c r="U82"/>
  <c r="V82" s="1"/>
  <c r="FE81"/>
  <c r="FF81" s="1"/>
  <c r="JU78"/>
  <c r="JV78" s="1"/>
  <c r="GS78"/>
  <c r="GT78" s="1"/>
  <c r="GS76"/>
  <c r="GT76" s="1"/>
  <c r="DQ76"/>
  <c r="DR76" s="1"/>
  <c r="FY75"/>
  <c r="FZ75" s="1"/>
  <c r="CC74"/>
  <c r="EK73"/>
  <c r="EL73" s="1"/>
  <c r="FE72"/>
  <c r="FF72" s="1"/>
  <c r="U115"/>
  <c r="CW48"/>
  <c r="CX48" s="1"/>
  <c r="U48"/>
  <c r="V48" s="1"/>
  <c r="BI46"/>
  <c r="BJ46" s="1"/>
  <c r="DQ45"/>
  <c r="DR45" s="1"/>
  <c r="FY44"/>
  <c r="FZ44" s="1"/>
  <c r="KE34"/>
  <c r="KF34" s="1"/>
  <c r="KY29"/>
  <c r="KZ29" s="1"/>
  <c r="HW17"/>
  <c r="HX17" s="1"/>
  <c r="KY13"/>
  <c r="AO67"/>
  <c r="AP67" s="1"/>
  <c r="HM34"/>
  <c r="HN34" s="1"/>
  <c r="U34"/>
  <c r="V34" s="1"/>
  <c r="BI33"/>
  <c r="U28"/>
  <c r="V28" s="1"/>
  <c r="CC25"/>
  <c r="CD25" s="1"/>
  <c r="DQ23"/>
  <c r="DR23" s="1"/>
  <c r="EK19"/>
  <c r="EL19" s="1"/>
  <c r="JA17"/>
  <c r="JB17" s="1"/>
  <c r="CS38"/>
  <c r="CT38" s="1"/>
  <c r="CS13"/>
  <c r="CT13" s="1"/>
  <c r="CU13" s="1"/>
  <c r="CW13" s="1"/>
  <c r="CS18"/>
  <c r="CT18" s="1"/>
  <c r="CS22"/>
  <c r="CT22" s="1"/>
  <c r="CU22" s="1"/>
  <c r="CW22" s="1"/>
  <c r="CX22" s="1"/>
  <c r="CS26"/>
  <c r="CT26" s="1"/>
  <c r="CU26" s="1"/>
  <c r="CW26" s="1"/>
  <c r="CX26" s="1"/>
  <c r="CS29"/>
  <c r="CT29" s="1"/>
  <c r="CS31"/>
  <c r="CT31" s="1"/>
  <c r="CU31" s="1"/>
  <c r="CW31" s="1"/>
  <c r="CX31" s="1"/>
  <c r="CS33"/>
  <c r="CT33" s="1"/>
  <c r="CS36"/>
  <c r="CT36" s="1"/>
  <c r="CS15"/>
  <c r="CT15" s="1"/>
  <c r="CU15" s="1"/>
  <c r="CW15" s="1"/>
  <c r="CX15" s="1"/>
  <c r="CS20"/>
  <c r="CT20" s="1"/>
  <c r="CS23"/>
  <c r="CT23" s="1"/>
  <c r="CS24"/>
  <c r="CT24" s="1"/>
  <c r="CU24" s="1"/>
  <c r="CW24" s="1"/>
  <c r="CX24" s="1"/>
  <c r="CS25"/>
  <c r="CT25" s="1"/>
  <c r="CS28"/>
  <c r="CT28" s="1"/>
  <c r="CS32"/>
  <c r="CT32" s="1"/>
  <c r="CS34"/>
  <c r="CT34" s="1"/>
  <c r="CS35"/>
  <c r="CT35" s="1"/>
  <c r="CS37"/>
  <c r="CT37" s="1"/>
  <c r="U154"/>
  <c r="V154" s="1"/>
  <c r="AO133"/>
  <c r="AP133" s="1"/>
  <c r="CM152"/>
  <c r="DB68"/>
  <c r="HW107"/>
  <c r="HX107" s="1"/>
  <c r="HC115"/>
  <c r="HD115" s="1"/>
  <c r="HC120"/>
  <c r="HD120" s="1"/>
  <c r="HC124"/>
  <c r="HD124" s="1"/>
  <c r="EU125"/>
  <c r="DG110"/>
  <c r="DH110" s="1"/>
  <c r="AY37"/>
  <c r="AZ37" s="1"/>
  <c r="DG34"/>
  <c r="DH34" s="1"/>
  <c r="CS27"/>
  <c r="CT27" s="1"/>
  <c r="CU27" s="1"/>
  <c r="CW27" s="1"/>
  <c r="CX27" s="1"/>
  <c r="KE25"/>
  <c r="KF25" s="1"/>
  <c r="CS14"/>
  <c r="CT14" s="1"/>
  <c r="IG63"/>
  <c r="IH63" s="1"/>
  <c r="FY57"/>
  <c r="FZ57" s="1"/>
  <c r="BI64"/>
  <c r="EK29"/>
  <c r="BI25"/>
  <c r="BJ25" s="1"/>
  <c r="AC10"/>
  <c r="AE10" s="1"/>
  <c r="AF10" s="1"/>
  <c r="AH10" s="1"/>
  <c r="AA19"/>
  <c r="AB19" s="1"/>
  <c r="HA10"/>
  <c r="HC10" s="1"/>
  <c r="HD10" s="1"/>
  <c r="HF10" s="1"/>
  <c r="GY13"/>
  <c r="GZ13" s="1"/>
  <c r="HA13" s="1"/>
  <c r="HC13" s="1"/>
  <c r="HD13" s="1"/>
  <c r="GY16"/>
  <c r="GZ16" s="1"/>
  <c r="GY17"/>
  <c r="GZ17" s="1"/>
  <c r="GY20"/>
  <c r="GZ20" s="1"/>
  <c r="GY23"/>
  <c r="GZ23" s="1"/>
  <c r="GY25"/>
  <c r="GZ25" s="1"/>
  <c r="GY27"/>
  <c r="GZ27" s="1"/>
  <c r="GY28"/>
  <c r="GZ28" s="1"/>
  <c r="GY29"/>
  <c r="GZ29" s="1"/>
  <c r="GY32"/>
  <c r="GZ32" s="1"/>
  <c r="GY34"/>
  <c r="GZ34" s="1"/>
  <c r="GY35"/>
  <c r="GZ35" s="1"/>
  <c r="HA35" s="1"/>
  <c r="HC35" s="1"/>
  <c r="HD35" s="1"/>
  <c r="GY38"/>
  <c r="GZ38" s="1"/>
  <c r="FM44"/>
  <c r="FO44" s="1"/>
  <c r="FP44" s="1"/>
  <c r="FJ39"/>
  <c r="FM39" s="1"/>
  <c r="FO39" s="1"/>
  <c r="FP39" s="1"/>
  <c r="FE154"/>
  <c r="FF154" s="1"/>
  <c r="CC154"/>
  <c r="CD154" s="1"/>
  <c r="FE150"/>
  <c r="FF150" s="1"/>
  <c r="DQ148"/>
  <c r="DR148" s="1"/>
  <c r="IG145"/>
  <c r="IH145" s="1"/>
  <c r="BI140"/>
  <c r="BJ140" s="1"/>
  <c r="JU139"/>
  <c r="JV139" s="1"/>
  <c r="HM135"/>
  <c r="HN135" s="1"/>
  <c r="CC132"/>
  <c r="CD132" s="1"/>
  <c r="JK141"/>
  <c r="JL141" s="1"/>
  <c r="JK145"/>
  <c r="JL145" s="1"/>
  <c r="JK154"/>
  <c r="JL154" s="1"/>
  <c r="GI141"/>
  <c r="GJ141" s="1"/>
  <c r="EU136"/>
  <c r="EV136" s="1"/>
  <c r="EU141"/>
  <c r="EV141" s="1"/>
  <c r="EU150"/>
  <c r="EV150" s="1"/>
  <c r="BS136"/>
  <c r="BT136" s="1"/>
  <c r="BS141"/>
  <c r="BT141" s="1"/>
  <c r="BS154"/>
  <c r="BT154" s="1"/>
  <c r="AE136"/>
  <c r="AF136" s="1"/>
  <c r="AE145"/>
  <c r="AF145" s="1"/>
  <c r="AE154"/>
  <c r="AF154" s="1"/>
  <c r="FO131"/>
  <c r="FP131" s="1"/>
  <c r="EA144"/>
  <c r="EB144" s="1"/>
  <c r="AY135"/>
  <c r="AZ135" s="1"/>
  <c r="KE112"/>
  <c r="KF112" s="1"/>
  <c r="HC125"/>
  <c r="HD125" s="1"/>
  <c r="EA121"/>
  <c r="EB121" s="1"/>
  <c r="AY121"/>
  <c r="AZ121" s="1"/>
  <c r="AE104"/>
  <c r="AF104" s="1"/>
  <c r="GI87"/>
  <c r="GJ87" s="1"/>
  <c r="AY86"/>
  <c r="AZ86" s="1"/>
  <c r="KE82"/>
  <c r="KF82" s="1"/>
  <c r="FO77"/>
  <c r="FP77" s="1"/>
  <c r="CM73"/>
  <c r="CM24"/>
  <c r="CN24" s="1"/>
  <c r="KE19"/>
  <c r="KF19" s="1"/>
  <c r="CS16"/>
  <c r="CT16" s="1"/>
  <c r="GY22"/>
  <c r="GZ22" s="1"/>
  <c r="HA22" s="1"/>
  <c r="HC22" s="1"/>
  <c r="HD22" s="1"/>
  <c r="IQ63"/>
  <c r="IR63" s="1"/>
  <c r="FA37"/>
  <c r="FB37" s="1"/>
  <c r="FA35"/>
  <c r="FB35" s="1"/>
  <c r="FC35" s="1"/>
  <c r="FE35" s="1"/>
  <c r="FF35" s="1"/>
  <c r="IC38"/>
  <c r="ID38" s="1"/>
  <c r="IC13"/>
  <c r="ID13" s="1"/>
  <c r="IE13" s="1"/>
  <c r="IG13" s="1"/>
  <c r="IH13" s="1"/>
  <c r="IC22"/>
  <c r="ID22" s="1"/>
  <c r="IE22" s="1"/>
  <c r="IG22" s="1"/>
  <c r="IH22" s="1"/>
  <c r="IC24"/>
  <c r="ID24" s="1"/>
  <c r="IE24" s="1"/>
  <c r="IG24" s="1"/>
  <c r="IH24" s="1"/>
  <c r="IC26"/>
  <c r="ID26" s="1"/>
  <c r="IE26" s="1"/>
  <c r="IG26" s="1"/>
  <c r="IH26" s="1"/>
  <c r="IC27"/>
  <c r="ID27" s="1"/>
  <c r="IE27" s="1"/>
  <c r="IG27" s="1"/>
  <c r="IH27" s="1"/>
  <c r="IC34"/>
  <c r="ID34" s="1"/>
  <c r="IC19"/>
  <c r="ID19" s="1"/>
  <c r="IC29"/>
  <c r="ID29" s="1"/>
  <c r="U152"/>
  <c r="V152" s="1"/>
  <c r="HM150"/>
  <c r="HN150" s="1"/>
  <c r="KO136"/>
  <c r="KP136" s="1"/>
  <c r="KE132"/>
  <c r="GI107"/>
  <c r="GJ107" s="1"/>
  <c r="GI116"/>
  <c r="GJ116" s="1"/>
  <c r="GI125"/>
  <c r="GJ125" s="1"/>
  <c r="DG125"/>
  <c r="DH125" s="1"/>
  <c r="HW36"/>
  <c r="HX36" s="1"/>
  <c r="HC34"/>
  <c r="HD34" s="1"/>
  <c r="EA27"/>
  <c r="EB27" s="1"/>
  <c r="IQ25"/>
  <c r="IR25" s="1"/>
  <c r="EA20"/>
  <c r="EB20" s="1"/>
  <c r="CS19"/>
  <c r="CT19" s="1"/>
  <c r="CM15"/>
  <c r="CN15" s="1"/>
  <c r="IC14"/>
  <c r="ID14" s="1"/>
  <c r="GS63"/>
  <c r="GT63" s="1"/>
  <c r="EK57"/>
  <c r="EL57" s="1"/>
  <c r="DQ58"/>
  <c r="CC61"/>
  <c r="CD61" s="1"/>
  <c r="U64"/>
  <c r="V64" s="1"/>
  <c r="GY36"/>
  <c r="GZ36" s="1"/>
  <c r="JU34"/>
  <c r="DQ34"/>
  <c r="DR34" s="1"/>
  <c r="GY33"/>
  <c r="GZ33" s="1"/>
  <c r="GS32"/>
  <c r="GT32" s="1"/>
  <c r="GY31"/>
  <c r="GZ31" s="1"/>
  <c r="HA31" s="1"/>
  <c r="HC31" s="1"/>
  <c r="HD31" s="1"/>
  <c r="GY26"/>
  <c r="GZ26" s="1"/>
  <c r="HA26" s="1"/>
  <c r="HC26" s="1"/>
  <c r="HD26" s="1"/>
  <c r="GY24"/>
  <c r="GZ24" s="1"/>
  <c r="GY18"/>
  <c r="GZ18" s="1"/>
  <c r="HA18" s="1"/>
  <c r="HC18" s="1"/>
  <c r="HD18" s="1"/>
  <c r="CU10"/>
  <c r="CW10" s="1"/>
  <c r="CX10" s="1"/>
  <c r="CM115"/>
  <c r="CN115" s="1"/>
  <c r="AE125"/>
  <c r="AF125" s="1"/>
  <c r="JA104"/>
  <c r="JB104" s="1"/>
  <c r="DQ103"/>
  <c r="DR103" s="1"/>
  <c r="U102"/>
  <c r="V102" s="1"/>
  <c r="JU101"/>
  <c r="JV101" s="1"/>
  <c r="DQ101"/>
  <c r="DR101" s="1"/>
  <c r="KO92"/>
  <c r="KP92" s="1"/>
  <c r="BI92"/>
  <c r="BJ92" s="1"/>
  <c r="CC84"/>
  <c r="CD84" s="1"/>
  <c r="DQ80"/>
  <c r="DR80" s="1"/>
  <c r="JU77"/>
  <c r="JV77" s="1"/>
  <c r="DQ77"/>
  <c r="DR77" s="1"/>
  <c r="BI74"/>
  <c r="BJ74" s="1"/>
  <c r="EU49"/>
  <c r="EV49" s="1"/>
  <c r="KE48"/>
  <c r="KF48" s="1"/>
  <c r="HC48"/>
  <c r="HD48" s="1"/>
  <c r="HC46"/>
  <c r="HD46" s="1"/>
  <c r="CM44"/>
  <c r="CN44" s="1"/>
  <c r="IQ37"/>
  <c r="AE36"/>
  <c r="AF36" s="1"/>
  <c r="JK34"/>
  <c r="EU34"/>
  <c r="GI29"/>
  <c r="GJ29" s="1"/>
  <c r="HC28"/>
  <c r="HD28" s="1"/>
  <c r="AY25"/>
  <c r="AZ25" s="1"/>
  <c r="KY20"/>
  <c r="KZ20" s="1"/>
  <c r="HW20"/>
  <c r="HX20" s="1"/>
  <c r="AY17"/>
  <c r="DC33"/>
  <c r="DD33" s="1"/>
  <c r="DC31"/>
  <c r="DD31" s="1"/>
  <c r="DE31" s="1"/>
  <c r="DG31" s="1"/>
  <c r="DH31" s="1"/>
  <c r="CI28"/>
  <c r="CJ28" s="1"/>
  <c r="DC26"/>
  <c r="DD26" s="1"/>
  <c r="DE26" s="1"/>
  <c r="DG26" s="1"/>
  <c r="DH26" s="1"/>
  <c r="FE23"/>
  <c r="FF23" s="1"/>
  <c r="DW20"/>
  <c r="DX20" s="1"/>
  <c r="DW16"/>
  <c r="DX16" s="1"/>
  <c r="DY16" s="1"/>
  <c r="EA16" s="1"/>
  <c r="EB16" s="1"/>
  <c r="CM57"/>
  <c r="CN57" s="1"/>
  <c r="DB155"/>
  <c r="DL39"/>
  <c r="DM42" s="1"/>
  <c r="DN42" s="1"/>
  <c r="CR97"/>
  <c r="CS122" s="1"/>
  <c r="CT122" s="1"/>
  <c r="BS112"/>
  <c r="BT112" s="1"/>
  <c r="BS125"/>
  <c r="BT125" s="1"/>
  <c r="KO95"/>
  <c r="KP95" s="1"/>
  <c r="BI95"/>
  <c r="BJ95" s="1"/>
  <c r="AO94"/>
  <c r="U93"/>
  <c r="V93" s="1"/>
  <c r="CC92"/>
  <c r="CD92" s="1"/>
  <c r="GS90"/>
  <c r="GT90" s="1"/>
  <c r="FE90"/>
  <c r="FF90" s="1"/>
  <c r="AO90"/>
  <c r="AP90" s="1"/>
  <c r="CC87"/>
  <c r="CD87" s="1"/>
  <c r="JA86"/>
  <c r="JB86" s="1"/>
  <c r="GS83"/>
  <c r="GT83" s="1"/>
  <c r="JA73"/>
  <c r="JB73" s="1"/>
  <c r="FO49"/>
  <c r="FP49" s="1"/>
  <c r="AE48"/>
  <c r="AF48" s="1"/>
  <c r="GI46"/>
  <c r="GJ46" s="1"/>
  <c r="AE46"/>
  <c r="AF46" s="1"/>
  <c r="HW44"/>
  <c r="HX44" s="1"/>
  <c r="AY43"/>
  <c r="AZ43" s="1"/>
  <c r="EU29"/>
  <c r="FO14"/>
  <c r="DQ64"/>
  <c r="DR64" s="1"/>
  <c r="DW36"/>
  <c r="DX36" s="1"/>
  <c r="FY34"/>
  <c r="DW34"/>
  <c r="DX34" s="1"/>
  <c r="BI28"/>
  <c r="BJ28" s="1"/>
  <c r="GE27"/>
  <c r="GF27" s="1"/>
  <c r="GG27" s="1"/>
  <c r="GI27" s="1"/>
  <c r="GJ27" s="1"/>
  <c r="DQ18"/>
  <c r="IG14"/>
  <c r="IH14" s="1"/>
  <c r="JK63"/>
  <c r="JL63" s="1"/>
  <c r="HW61"/>
  <c r="HX61" s="1"/>
  <c r="Q38"/>
  <c r="R38" s="1"/>
  <c r="S10"/>
  <c r="U10" s="1"/>
  <c r="V10" s="1"/>
  <c r="Q14"/>
  <c r="R14" s="1"/>
  <c r="Q16"/>
  <c r="R16" s="1"/>
  <c r="S16" s="1"/>
  <c r="U16" s="1"/>
  <c r="V16" s="1"/>
  <c r="Q18"/>
  <c r="R18" s="1"/>
  <c r="Q23"/>
  <c r="R23" s="1"/>
  <c r="Q24"/>
  <c r="R24" s="1"/>
  <c r="Q27"/>
  <c r="R27" s="1"/>
  <c r="Q35"/>
  <c r="R35" s="1"/>
  <c r="Q15"/>
  <c r="R15" s="1"/>
  <c r="Q17"/>
  <c r="R17" s="1"/>
  <c r="Q20"/>
  <c r="R20" s="1"/>
  <c r="Q28"/>
  <c r="R28" s="1"/>
  <c r="Q33"/>
  <c r="R33" s="1"/>
  <c r="JI104"/>
  <c r="JK104" s="1"/>
  <c r="JL104" s="1"/>
  <c r="JF97"/>
  <c r="KW115"/>
  <c r="KY115" s="1"/>
  <c r="KT97"/>
  <c r="FE144"/>
  <c r="FE173" s="1"/>
  <c r="KY140"/>
  <c r="KZ140" s="1"/>
  <c r="KY153"/>
  <c r="KZ153" s="1"/>
  <c r="JK131"/>
  <c r="HW135"/>
  <c r="HX135" s="1"/>
  <c r="HW144"/>
  <c r="HW149"/>
  <c r="HX149" s="1"/>
  <c r="GI135"/>
  <c r="GJ135" s="1"/>
  <c r="EU153"/>
  <c r="EV153" s="1"/>
  <c r="DG144"/>
  <c r="DH144" s="1"/>
  <c r="BS144"/>
  <c r="BS173" s="1"/>
  <c r="AE144"/>
  <c r="IQ148"/>
  <c r="IQ177" s="1"/>
  <c r="HC107"/>
  <c r="HD107" s="1"/>
  <c r="DG111"/>
  <c r="DH111" s="1"/>
  <c r="DG115"/>
  <c r="DH115" s="1"/>
  <c r="AE95"/>
  <c r="KE81"/>
  <c r="KF81" s="1"/>
  <c r="EU75"/>
  <c r="JK46"/>
  <c r="JL46" s="1"/>
  <c r="Q32"/>
  <c r="R32" s="1"/>
  <c r="JQ27"/>
  <c r="JR27" s="1"/>
  <c r="JS27" s="1"/>
  <c r="JU27" s="1"/>
  <c r="JV27" s="1"/>
  <c r="Q13"/>
  <c r="R13" s="1"/>
  <c r="S13" s="1"/>
  <c r="U13" s="1"/>
  <c r="GE36"/>
  <c r="GF36" s="1"/>
  <c r="KO25"/>
  <c r="KP25" s="1"/>
  <c r="KC66"/>
  <c r="KE66" s="1"/>
  <c r="JZ39"/>
  <c r="GD185"/>
  <c r="GE201" s="1"/>
  <c r="GF201" s="1"/>
  <c r="GG201" s="1"/>
  <c r="GI201" s="1"/>
  <c r="CH185"/>
  <c r="CI203" s="1"/>
  <c r="CJ203" s="1"/>
  <c r="FJ214"/>
  <c r="FC10"/>
  <c r="FE10" s="1"/>
  <c r="FF10" s="1"/>
  <c r="FA31"/>
  <c r="FB31" s="1"/>
  <c r="FC31" s="1"/>
  <c r="FE31" s="1"/>
  <c r="FF31" s="1"/>
  <c r="FA13"/>
  <c r="FB13" s="1"/>
  <c r="FC13" s="1"/>
  <c r="FE13" s="1"/>
  <c r="FF13" s="1"/>
  <c r="FA22"/>
  <c r="FB22" s="1"/>
  <c r="FC22" s="1"/>
  <c r="FE22" s="1"/>
  <c r="FF22" s="1"/>
  <c r="FA26"/>
  <c r="FB26" s="1"/>
  <c r="FC26" s="1"/>
  <c r="FE26" s="1"/>
  <c r="FF26" s="1"/>
  <c r="FA32"/>
  <c r="FB32" s="1"/>
  <c r="BX185"/>
  <c r="BY211" s="1"/>
  <c r="BZ211" s="1"/>
  <c r="CA211" s="1"/>
  <c r="CC211" s="1"/>
  <c r="CD211" s="1"/>
  <c r="CA194"/>
  <c r="CC194" s="1"/>
  <c r="CD194" s="1"/>
  <c r="HM144"/>
  <c r="HN144" s="1"/>
  <c r="EA135"/>
  <c r="EB135" s="1"/>
  <c r="EA149"/>
  <c r="EB149" s="1"/>
  <c r="JK124"/>
  <c r="IQ111"/>
  <c r="IR111" s="1"/>
  <c r="IQ115"/>
  <c r="IR115" s="1"/>
  <c r="KO103"/>
  <c r="KP103" s="1"/>
  <c r="IG94"/>
  <c r="IH94" s="1"/>
  <c r="KO82"/>
  <c r="KP82" s="1"/>
  <c r="IG78"/>
  <c r="IH78" s="1"/>
  <c r="DQ78"/>
  <c r="DR78" s="1"/>
  <c r="BI48"/>
  <c r="BJ48" s="1"/>
  <c r="U44"/>
  <c r="V44" s="1"/>
  <c r="JQ37"/>
  <c r="JR37" s="1"/>
  <c r="Q37"/>
  <c r="R37" s="1"/>
  <c r="JQ35"/>
  <c r="JR35" s="1"/>
  <c r="JS35" s="1"/>
  <c r="JU35" s="1"/>
  <c r="JV35" s="1"/>
  <c r="Q29"/>
  <c r="R29" s="1"/>
  <c r="FA27"/>
  <c r="FB27" s="1"/>
  <c r="FC27" s="1"/>
  <c r="FE27" s="1"/>
  <c r="FF27" s="1"/>
  <c r="Q25"/>
  <c r="R25" s="1"/>
  <c r="FA23"/>
  <c r="FB23" s="1"/>
  <c r="Q22"/>
  <c r="R22" s="1"/>
  <c r="S22" s="1"/>
  <c r="U22" s="1"/>
  <c r="V22" s="1"/>
  <c r="FA18"/>
  <c r="FB18" s="1"/>
  <c r="FC18" s="1"/>
  <c r="FE18" s="1"/>
  <c r="FF18" s="1"/>
  <c r="FA17"/>
  <c r="FB17" s="1"/>
  <c r="IG35"/>
  <c r="IG180" s="1"/>
  <c r="JA29"/>
  <c r="CK10"/>
  <c r="CM10" s="1"/>
  <c r="CN10" s="1"/>
  <c r="CP10" s="1"/>
  <c r="CI13"/>
  <c r="CJ13" s="1"/>
  <c r="CK13" s="1"/>
  <c r="CM13" s="1"/>
  <c r="CN13" s="1"/>
  <c r="CI15"/>
  <c r="CJ15" s="1"/>
  <c r="CI17"/>
  <c r="CJ17" s="1"/>
  <c r="CI19"/>
  <c r="CJ19" s="1"/>
  <c r="CI23"/>
  <c r="CJ23" s="1"/>
  <c r="CI29"/>
  <c r="CJ29" s="1"/>
  <c r="CI18"/>
  <c r="CJ18" s="1"/>
  <c r="CK18" s="1"/>
  <c r="CM18" s="1"/>
  <c r="CN18" s="1"/>
  <c r="CI20"/>
  <c r="CJ20" s="1"/>
  <c r="CI26"/>
  <c r="CJ26" s="1"/>
  <c r="CK26" s="1"/>
  <c r="CM26" s="1"/>
  <c r="CN26" s="1"/>
  <c r="CI31"/>
  <c r="CJ31" s="1"/>
  <c r="CK31" s="1"/>
  <c r="CM31" s="1"/>
  <c r="CN31" s="1"/>
  <c r="CI33"/>
  <c r="CJ33" s="1"/>
  <c r="CI35"/>
  <c r="CJ35" s="1"/>
  <c r="CI37"/>
  <c r="CJ37" s="1"/>
  <c r="CI38"/>
  <c r="CJ38" s="1"/>
  <c r="CI14"/>
  <c r="CJ14" s="1"/>
  <c r="CI16"/>
  <c r="CJ16" s="1"/>
  <c r="CK16" s="1"/>
  <c r="CM16" s="1"/>
  <c r="CN16" s="1"/>
  <c r="GG10"/>
  <c r="GI10" s="1"/>
  <c r="GJ10" s="1"/>
  <c r="GL10" s="1"/>
  <c r="GE13"/>
  <c r="GF13" s="1"/>
  <c r="GG13" s="1"/>
  <c r="GI13" s="1"/>
  <c r="GJ13" s="1"/>
  <c r="GE17"/>
  <c r="GF17" s="1"/>
  <c r="GE25"/>
  <c r="GF25" s="1"/>
  <c r="GE29"/>
  <c r="GF29" s="1"/>
  <c r="GE32"/>
  <c r="GF32" s="1"/>
  <c r="GE37"/>
  <c r="GF37" s="1"/>
  <c r="GE38"/>
  <c r="GF38" s="1"/>
  <c r="GE15"/>
  <c r="GF15" s="1"/>
  <c r="GG15" s="1"/>
  <c r="GI15" s="1"/>
  <c r="GJ15" s="1"/>
  <c r="GE20"/>
  <c r="GF20" s="1"/>
  <c r="GE23"/>
  <c r="GF23" s="1"/>
  <c r="GE24"/>
  <c r="GF24" s="1"/>
  <c r="GG24" s="1"/>
  <c r="GI24" s="1"/>
  <c r="GJ24" s="1"/>
  <c r="GE31"/>
  <c r="GF31" s="1"/>
  <c r="GG31" s="1"/>
  <c r="GI31" s="1"/>
  <c r="GJ31" s="1"/>
  <c r="GE35"/>
  <c r="GF35" s="1"/>
  <c r="GE16"/>
  <c r="GF16" s="1"/>
  <c r="JZ214"/>
  <c r="GD214"/>
  <c r="CA213"/>
  <c r="CC213" s="1"/>
  <c r="AJ185"/>
  <c r="AK196" s="1"/>
  <c r="AL196" s="1"/>
  <c r="KO190"/>
  <c r="KP190" s="1"/>
  <c r="DQ190"/>
  <c r="DR190" s="1"/>
  <c r="KW42"/>
  <c r="KY42" s="1"/>
  <c r="KZ42" s="1"/>
  <c r="KT39"/>
  <c r="HI38"/>
  <c r="HJ38" s="1"/>
  <c r="HI23"/>
  <c r="HJ23" s="1"/>
  <c r="HI24"/>
  <c r="HJ24" s="1"/>
  <c r="HK24" s="1"/>
  <c r="HM24" s="1"/>
  <c r="HN24" s="1"/>
  <c r="HI28"/>
  <c r="HJ28" s="1"/>
  <c r="HI31"/>
  <c r="HJ31" s="1"/>
  <c r="HK31" s="1"/>
  <c r="HM31" s="1"/>
  <c r="HN31" s="1"/>
  <c r="HK10"/>
  <c r="HM10" s="1"/>
  <c r="HN10" s="1"/>
  <c r="HI13"/>
  <c r="HJ13" s="1"/>
  <c r="HI14"/>
  <c r="HJ14" s="1"/>
  <c r="HI18"/>
  <c r="HJ18" s="1"/>
  <c r="HK18" s="1"/>
  <c r="HM18" s="1"/>
  <c r="HN18" s="1"/>
  <c r="HI20"/>
  <c r="HJ20" s="1"/>
  <c r="HI22"/>
  <c r="HJ22" s="1"/>
  <c r="HK22" s="1"/>
  <c r="HM22" s="1"/>
  <c r="HN22" s="1"/>
  <c r="HI25"/>
  <c r="HJ25" s="1"/>
  <c r="HI26"/>
  <c r="HJ26" s="1"/>
  <c r="HK26" s="1"/>
  <c r="HM26" s="1"/>
  <c r="HN26" s="1"/>
  <c r="HI27"/>
  <c r="HJ27" s="1"/>
  <c r="HK27" s="1"/>
  <c r="HM27" s="1"/>
  <c r="HN27" s="1"/>
  <c r="DL214"/>
  <c r="JQ14"/>
  <c r="JR14" s="1"/>
  <c r="JQ23"/>
  <c r="JR23" s="1"/>
  <c r="EK153"/>
  <c r="EL153" s="1"/>
  <c r="KO144"/>
  <c r="KP144" s="1"/>
  <c r="GS149"/>
  <c r="GT149" s="1"/>
  <c r="KO145"/>
  <c r="JU144"/>
  <c r="JV144" s="1"/>
  <c r="AO140"/>
  <c r="AP140" s="1"/>
  <c r="EU133"/>
  <c r="EV133" s="1"/>
  <c r="FO136"/>
  <c r="FP136" s="1"/>
  <c r="AY107"/>
  <c r="AZ107" s="1"/>
  <c r="AY91"/>
  <c r="AZ91" s="1"/>
  <c r="IQ82"/>
  <c r="IR82" s="1"/>
  <c r="FO82"/>
  <c r="FP82" s="1"/>
  <c r="JK78"/>
  <c r="JL78" s="1"/>
  <c r="IQ77"/>
  <c r="IR77" s="1"/>
  <c r="Q36"/>
  <c r="R36" s="1"/>
  <c r="Q34"/>
  <c r="R34" s="1"/>
  <c r="Q31"/>
  <c r="R31" s="1"/>
  <c r="S31" s="1"/>
  <c r="U31" s="1"/>
  <c r="V31" s="1"/>
  <c r="IQ28"/>
  <c r="IR28" s="1"/>
  <c r="Q26"/>
  <c r="R26" s="1"/>
  <c r="S26" s="1"/>
  <c r="U26" s="1"/>
  <c r="V26" s="1"/>
  <c r="JF39"/>
  <c r="GE34"/>
  <c r="GF34" s="1"/>
  <c r="CI34"/>
  <c r="CJ34" s="1"/>
  <c r="AT39"/>
  <c r="AU44" s="1"/>
  <c r="AV44" s="1"/>
  <c r="AW44" s="1"/>
  <c r="AY44" s="1"/>
  <c r="AZ44" s="1"/>
  <c r="FU23"/>
  <c r="FV23" s="1"/>
  <c r="FU14"/>
  <c r="FV14" s="1"/>
  <c r="FU18"/>
  <c r="FV18" s="1"/>
  <c r="FW18" s="1"/>
  <c r="FY18" s="1"/>
  <c r="FZ18" s="1"/>
  <c r="FU27"/>
  <c r="FV27" s="1"/>
  <c r="BI15"/>
  <c r="BJ15" s="1"/>
  <c r="AO14"/>
  <c r="AP14" s="1"/>
  <c r="GD155"/>
  <c r="HR214"/>
  <c r="Z214"/>
  <c r="HH214"/>
  <c r="BN97"/>
  <c r="GX214"/>
  <c r="JF68"/>
  <c r="JG78" s="1"/>
  <c r="JH78" s="1"/>
  <c r="EU25"/>
  <c r="EV25" s="1"/>
  <c r="HW23"/>
  <c r="HX23" s="1"/>
  <c r="EA18"/>
  <c r="FE58"/>
  <c r="FF58" s="1"/>
  <c r="BI34"/>
  <c r="FY33"/>
  <c r="DC32"/>
  <c r="DD32" s="1"/>
  <c r="IG29"/>
  <c r="IH29" s="1"/>
  <c r="AA28"/>
  <c r="AB28" s="1"/>
  <c r="DC27"/>
  <c r="DD27" s="1"/>
  <c r="FE25"/>
  <c r="FF25" s="1"/>
  <c r="DC25"/>
  <c r="DD25" s="1"/>
  <c r="FE17"/>
  <c r="FF17" s="1"/>
  <c r="JF185"/>
  <c r="JG197" s="1"/>
  <c r="JH197" s="1"/>
  <c r="JI197" s="1"/>
  <c r="JK197" s="1"/>
  <c r="JL197" s="1"/>
  <c r="FT214"/>
  <c r="DB126"/>
  <c r="AY34"/>
  <c r="AZ34" s="1"/>
  <c r="EA33"/>
  <c r="EB33" s="1"/>
  <c r="DG29"/>
  <c r="DH29" s="1"/>
  <c r="EA19"/>
  <c r="EB19" s="1"/>
  <c r="HC14"/>
  <c r="HD14" s="1"/>
  <c r="AA37"/>
  <c r="AB37" s="1"/>
  <c r="KO28"/>
  <c r="KP28" s="1"/>
  <c r="DC28"/>
  <c r="DD28" s="1"/>
  <c r="AA20"/>
  <c r="AB20" s="1"/>
  <c r="DC14"/>
  <c r="DD14" s="1"/>
  <c r="AY72"/>
  <c r="AZ72" s="1"/>
  <c r="Z185"/>
  <c r="AA208" s="1"/>
  <c r="AB208" s="1"/>
  <c r="DB214"/>
  <c r="P214"/>
  <c r="KJ214"/>
  <c r="EP214"/>
  <c r="KO130"/>
  <c r="KP130" s="1"/>
  <c r="KO149"/>
  <c r="KP149" s="1"/>
  <c r="KK32"/>
  <c r="KL32" s="1"/>
  <c r="KO134"/>
  <c r="KP134" s="1"/>
  <c r="KO104"/>
  <c r="KO77"/>
  <c r="KP77" s="1"/>
  <c r="KO48"/>
  <c r="KP48" s="1"/>
  <c r="KJ155"/>
  <c r="KO141"/>
  <c r="KP141" s="1"/>
  <c r="KO132"/>
  <c r="KP132" s="1"/>
  <c r="KO102"/>
  <c r="KP102" s="1"/>
  <c r="KE145"/>
  <c r="KF145" s="1"/>
  <c r="KE17"/>
  <c r="KF17" s="1"/>
  <c r="KE142"/>
  <c r="KF142" s="1"/>
  <c r="KE77"/>
  <c r="KF77" s="1"/>
  <c r="KE75"/>
  <c r="KF75" s="1"/>
  <c r="KE44"/>
  <c r="KE27"/>
  <c r="KF27" s="1"/>
  <c r="JU154"/>
  <c r="JV154" s="1"/>
  <c r="JU145"/>
  <c r="JV145" s="1"/>
  <c r="JQ18"/>
  <c r="JR18" s="1"/>
  <c r="JS18" s="1"/>
  <c r="JU18" s="1"/>
  <c r="JV18" s="1"/>
  <c r="JQ15"/>
  <c r="JR15" s="1"/>
  <c r="JS15" s="1"/>
  <c r="JU15" s="1"/>
  <c r="JV15" s="1"/>
  <c r="JU32"/>
  <c r="JV32" s="1"/>
  <c r="JU95"/>
  <c r="JV95" s="1"/>
  <c r="JU90"/>
  <c r="JV90" s="1"/>
  <c r="JQ32"/>
  <c r="JR32" s="1"/>
  <c r="JQ28"/>
  <c r="JR28" s="1"/>
  <c r="JQ24"/>
  <c r="JR24" s="1"/>
  <c r="JS24" s="1"/>
  <c r="JU24" s="1"/>
  <c r="JV24" s="1"/>
  <c r="JQ19"/>
  <c r="JR19" s="1"/>
  <c r="JP155"/>
  <c r="JK83"/>
  <c r="JL83" s="1"/>
  <c r="JG38"/>
  <c r="JH38" s="1"/>
  <c r="JG32"/>
  <c r="JH32" s="1"/>
  <c r="JG25"/>
  <c r="JH25" s="1"/>
  <c r="JG23"/>
  <c r="JH23" s="1"/>
  <c r="JK148"/>
  <c r="JK177" s="1"/>
  <c r="JG35"/>
  <c r="JH35" s="1"/>
  <c r="JG33"/>
  <c r="JH33" s="1"/>
  <c r="JG29"/>
  <c r="JH29" s="1"/>
  <c r="JG26"/>
  <c r="JH26" s="1"/>
  <c r="JI26" s="1"/>
  <c r="JK26" s="1"/>
  <c r="JL26" s="1"/>
  <c r="JG20"/>
  <c r="JH20" s="1"/>
  <c r="JG17"/>
  <c r="JH17" s="1"/>
  <c r="JG15"/>
  <c r="JH15" s="1"/>
  <c r="JG37"/>
  <c r="JH37" s="1"/>
  <c r="JG28"/>
  <c r="JH28" s="1"/>
  <c r="JG19"/>
  <c r="JH19" s="1"/>
  <c r="JG14"/>
  <c r="JH14" s="1"/>
  <c r="JK93"/>
  <c r="JL93" s="1"/>
  <c r="JK17"/>
  <c r="JL17" s="1"/>
  <c r="JG36"/>
  <c r="JH36" s="1"/>
  <c r="JI36" s="1"/>
  <c r="JK36" s="1"/>
  <c r="JG18"/>
  <c r="JH18" s="1"/>
  <c r="IW19"/>
  <c r="IX19" s="1"/>
  <c r="JA83"/>
  <c r="JB83" s="1"/>
  <c r="IW32"/>
  <c r="IX32" s="1"/>
  <c r="IW14"/>
  <c r="IX14" s="1"/>
  <c r="JA34"/>
  <c r="IW23"/>
  <c r="IX23" s="1"/>
  <c r="JA153"/>
  <c r="JB153" s="1"/>
  <c r="JA135"/>
  <c r="JB135" s="1"/>
  <c r="JA37"/>
  <c r="JA28"/>
  <c r="IL68"/>
  <c r="IM96" s="1"/>
  <c r="IN96" s="1"/>
  <c r="IQ44"/>
  <c r="IQ15"/>
  <c r="IR15" s="1"/>
  <c r="IQ102"/>
  <c r="IR102" s="1"/>
  <c r="IQ57"/>
  <c r="IG36"/>
  <c r="IH36" s="1"/>
  <c r="IG148"/>
  <c r="IH148" s="1"/>
  <c r="IG43"/>
  <c r="IH43" s="1"/>
  <c r="IC35"/>
  <c r="ID35" s="1"/>
  <c r="IC28"/>
  <c r="ID28" s="1"/>
  <c r="IC25"/>
  <c r="ID25" s="1"/>
  <c r="IC23"/>
  <c r="ID23" s="1"/>
  <c r="IC20"/>
  <c r="ID20" s="1"/>
  <c r="IC15"/>
  <c r="ID15" s="1"/>
  <c r="IE15" s="1"/>
  <c r="IG15" s="1"/>
  <c r="IH15" s="1"/>
  <c r="IG61"/>
  <c r="IH61" s="1"/>
  <c r="IG34"/>
  <c r="IE10"/>
  <c r="IG10" s="1"/>
  <c r="IH10" s="1"/>
  <c r="IC36"/>
  <c r="ID36" s="1"/>
  <c r="IC32"/>
  <c r="ID32" s="1"/>
  <c r="IC31"/>
  <c r="ID31" s="1"/>
  <c r="IE31" s="1"/>
  <c r="IG31" s="1"/>
  <c r="IH31" s="1"/>
  <c r="IC18"/>
  <c r="ID18" s="1"/>
  <c r="IE18" s="1"/>
  <c r="IG18" s="1"/>
  <c r="IH18" s="1"/>
  <c r="IC17"/>
  <c r="ID17" s="1"/>
  <c r="IC16"/>
  <c r="ID16" s="1"/>
  <c r="IE16" s="1"/>
  <c r="IG16" s="1"/>
  <c r="IH16" s="1"/>
  <c r="IG23"/>
  <c r="IH23" s="1"/>
  <c r="HW119"/>
  <c r="HX119" s="1"/>
  <c r="HW90"/>
  <c r="HX90" s="1"/>
  <c r="HW87"/>
  <c r="HW152"/>
  <c r="HW141"/>
  <c r="HX141" s="1"/>
  <c r="HW150"/>
  <c r="HX150" s="1"/>
  <c r="HR68"/>
  <c r="HW72"/>
  <c r="HX72" s="1"/>
  <c r="HM49"/>
  <c r="HN49" s="1"/>
  <c r="HH155"/>
  <c r="HM92"/>
  <c r="HM87"/>
  <c r="HN87" s="1"/>
  <c r="HM78"/>
  <c r="HN78" s="1"/>
  <c r="HM153"/>
  <c r="HN153" s="1"/>
  <c r="HM57"/>
  <c r="HN57" s="1"/>
  <c r="HM66"/>
  <c r="HN66" s="1"/>
  <c r="HM37"/>
  <c r="HN37" s="1"/>
  <c r="HM28"/>
  <c r="HC144"/>
  <c r="HC49"/>
  <c r="HD49" s="1"/>
  <c r="HC23"/>
  <c r="HD23" s="1"/>
  <c r="HC15"/>
  <c r="HD15" s="1"/>
  <c r="HC141"/>
  <c r="HD141" s="1"/>
  <c r="HC116"/>
  <c r="HD116" s="1"/>
  <c r="HC94"/>
  <c r="HC83"/>
  <c r="HD83" s="1"/>
  <c r="HC81"/>
  <c r="HD81" s="1"/>
  <c r="HC36"/>
  <c r="HD36" s="1"/>
  <c r="HC32"/>
  <c r="HC202"/>
  <c r="HD202" s="1"/>
  <c r="HC140"/>
  <c r="HD140" s="1"/>
  <c r="GX68"/>
  <c r="GY73" s="1"/>
  <c r="GZ73" s="1"/>
  <c r="HC33"/>
  <c r="HC19"/>
  <c r="HD19" s="1"/>
  <c r="GS134"/>
  <c r="GT134" s="1"/>
  <c r="GS101"/>
  <c r="GT101" s="1"/>
  <c r="GS77"/>
  <c r="GT77" s="1"/>
  <c r="GS25"/>
  <c r="GT25" s="1"/>
  <c r="GS23"/>
  <c r="GT23" s="1"/>
  <c r="GS130"/>
  <c r="GT130" s="1"/>
  <c r="GS61"/>
  <c r="GN214"/>
  <c r="GS141"/>
  <c r="GT141" s="1"/>
  <c r="GS17"/>
  <c r="GT17" s="1"/>
  <c r="GI78"/>
  <c r="GJ78" s="1"/>
  <c r="GI133"/>
  <c r="GJ133" s="1"/>
  <c r="GI154"/>
  <c r="GJ154" s="1"/>
  <c r="GI75"/>
  <c r="GJ75" s="1"/>
  <c r="GI20"/>
  <c r="GJ20" s="1"/>
  <c r="FY77"/>
  <c r="FZ77" s="1"/>
  <c r="FY49"/>
  <c r="FZ49" s="1"/>
  <c r="FY37"/>
  <c r="FY28"/>
  <c r="FY104"/>
  <c r="FZ104" s="1"/>
  <c r="FY87"/>
  <c r="FY78"/>
  <c r="FZ78" s="1"/>
  <c r="FO95"/>
  <c r="FO47"/>
  <c r="FP47" s="1"/>
  <c r="FO23"/>
  <c r="FP23" s="1"/>
  <c r="FK37"/>
  <c r="FL37" s="1"/>
  <c r="FK34"/>
  <c r="FL34" s="1"/>
  <c r="FK29"/>
  <c r="FL29" s="1"/>
  <c r="FK28"/>
  <c r="FL28" s="1"/>
  <c r="FK27"/>
  <c r="FL27" s="1"/>
  <c r="FK20"/>
  <c r="FL20" s="1"/>
  <c r="FK19"/>
  <c r="FL19" s="1"/>
  <c r="FK16"/>
  <c r="FL16" s="1"/>
  <c r="FM16" s="1"/>
  <c r="FO16" s="1"/>
  <c r="FP16" s="1"/>
  <c r="FO152"/>
  <c r="FO123"/>
  <c r="FP123" s="1"/>
  <c r="FO102"/>
  <c r="FP102" s="1"/>
  <c r="FO85"/>
  <c r="FP85" s="1"/>
  <c r="FO18"/>
  <c r="FP18" s="1"/>
  <c r="FK31"/>
  <c r="FL31" s="1"/>
  <c r="FM31" s="1"/>
  <c r="FO31" s="1"/>
  <c r="FP31" s="1"/>
  <c r="FK24"/>
  <c r="FL24" s="1"/>
  <c r="FK13"/>
  <c r="FL13" s="1"/>
  <c r="FM13" s="1"/>
  <c r="FO13" s="1"/>
  <c r="FP13" s="1"/>
  <c r="FO200"/>
  <c r="FP200" s="1"/>
  <c r="EZ97"/>
  <c r="FE139"/>
  <c r="FF139" s="1"/>
  <c r="FE101"/>
  <c r="FF101" s="1"/>
  <c r="FE32"/>
  <c r="FE14"/>
  <c r="EZ68"/>
  <c r="FA89" s="1"/>
  <c r="FB89" s="1"/>
  <c r="FC89" s="1"/>
  <c r="FE89" s="1"/>
  <c r="FF89" s="1"/>
  <c r="FE63"/>
  <c r="FF63" s="1"/>
  <c r="FE67"/>
  <c r="FF67" s="1"/>
  <c r="EU116"/>
  <c r="EV116" s="1"/>
  <c r="EP155"/>
  <c r="EU48"/>
  <c r="EV48" s="1"/>
  <c r="EK28"/>
  <c r="EL28" s="1"/>
  <c r="EK139"/>
  <c r="EL139" s="1"/>
  <c r="EK64"/>
  <c r="EL64" s="1"/>
  <c r="EK149"/>
  <c r="EL149" s="1"/>
  <c r="EK135"/>
  <c r="EL135" s="1"/>
  <c r="EK102"/>
  <c r="EL102" s="1"/>
  <c r="EK78"/>
  <c r="EL78" s="1"/>
  <c r="EA123"/>
  <c r="EB123" s="1"/>
  <c r="EA101"/>
  <c r="EB101" s="1"/>
  <c r="EA43"/>
  <c r="EB43" s="1"/>
  <c r="EA115"/>
  <c r="EB115" s="1"/>
  <c r="EA28"/>
  <c r="EB28" s="1"/>
  <c r="DW29"/>
  <c r="DX29" s="1"/>
  <c r="DW25"/>
  <c r="DX25" s="1"/>
  <c r="EA141"/>
  <c r="EB141" s="1"/>
  <c r="EA107"/>
  <c r="EA46"/>
  <c r="EB46" s="1"/>
  <c r="EA37"/>
  <c r="EB37" s="1"/>
  <c r="DW32"/>
  <c r="DX32" s="1"/>
  <c r="DW27"/>
  <c r="DX27" s="1"/>
  <c r="DW14"/>
  <c r="DX14" s="1"/>
  <c r="EA57"/>
  <c r="EB57" s="1"/>
  <c r="EA193"/>
  <c r="EB193" s="1"/>
  <c r="DQ134"/>
  <c r="DR134" s="1"/>
  <c r="DQ93"/>
  <c r="DR93" s="1"/>
  <c r="DQ89"/>
  <c r="DQ65"/>
  <c r="DR65" s="1"/>
  <c r="DQ31"/>
  <c r="DR31" s="1"/>
  <c r="DQ152"/>
  <c r="DQ154"/>
  <c r="DQ150"/>
  <c r="DR150" s="1"/>
  <c r="DQ145"/>
  <c r="DR145" s="1"/>
  <c r="DQ14"/>
  <c r="DR14" s="1"/>
  <c r="DG49"/>
  <c r="DH49" s="1"/>
  <c r="DG132"/>
  <c r="DH132" s="1"/>
  <c r="DG136"/>
  <c r="DH136" s="1"/>
  <c r="DG145"/>
  <c r="DH145" s="1"/>
  <c r="DG150"/>
  <c r="DG112"/>
  <c r="DH112" s="1"/>
  <c r="DG27"/>
  <c r="DG17"/>
  <c r="DH17" s="1"/>
  <c r="DG16"/>
  <c r="DC37"/>
  <c r="DD37" s="1"/>
  <c r="DC35"/>
  <c r="DD35" s="1"/>
  <c r="DE35" s="1"/>
  <c r="DG35" s="1"/>
  <c r="DH35" s="1"/>
  <c r="DC34"/>
  <c r="DD34" s="1"/>
  <c r="DC22"/>
  <c r="DD22" s="1"/>
  <c r="DE22" s="1"/>
  <c r="DG22" s="1"/>
  <c r="DH22" s="1"/>
  <c r="DC20"/>
  <c r="DD20" s="1"/>
  <c r="DC19"/>
  <c r="DD19" s="1"/>
  <c r="DC17"/>
  <c r="DD17" s="1"/>
  <c r="DC16"/>
  <c r="DD16" s="1"/>
  <c r="DG133"/>
  <c r="DH133" s="1"/>
  <c r="DG94"/>
  <c r="DH94" s="1"/>
  <c r="DG85"/>
  <c r="DH85" s="1"/>
  <c r="DG78"/>
  <c r="DH78" s="1"/>
  <c r="DG76"/>
  <c r="DG23"/>
  <c r="DH23" s="1"/>
  <c r="DB39"/>
  <c r="DC36"/>
  <c r="DD36" s="1"/>
  <c r="DC24"/>
  <c r="DD24" s="1"/>
  <c r="DC23"/>
  <c r="DD23" s="1"/>
  <c r="DC18"/>
  <c r="DD18" s="1"/>
  <c r="CW25"/>
  <c r="CX25" s="1"/>
  <c r="CW133"/>
  <c r="CX133" s="1"/>
  <c r="CW95"/>
  <c r="CX95" s="1"/>
  <c r="CW91"/>
  <c r="CX91" s="1"/>
  <c r="CW86"/>
  <c r="CX86" s="1"/>
  <c r="CW141"/>
  <c r="CX141" s="1"/>
  <c r="CM148"/>
  <c r="CN148" s="1"/>
  <c r="CM95"/>
  <c r="CN95" s="1"/>
  <c r="CM86"/>
  <c r="CN86" s="1"/>
  <c r="CM77"/>
  <c r="CN77" s="1"/>
  <c r="CM34"/>
  <c r="CN34" s="1"/>
  <c r="CM33"/>
  <c r="CM32"/>
  <c r="CN32" s="1"/>
  <c r="CH39"/>
  <c r="CI53" s="1"/>
  <c r="CJ53" s="1"/>
  <c r="CH68"/>
  <c r="CI81" s="1"/>
  <c r="CJ81" s="1"/>
  <c r="CM111"/>
  <c r="CN111" s="1"/>
  <c r="CH126"/>
  <c r="CM131"/>
  <c r="CN131" s="1"/>
  <c r="CM140"/>
  <c r="CN140" s="1"/>
  <c r="CM153"/>
  <c r="CN153" s="1"/>
  <c r="BX97"/>
  <c r="BY125" s="1"/>
  <c r="BZ125" s="1"/>
  <c r="CC43"/>
  <c r="CD43" s="1"/>
  <c r="CC150"/>
  <c r="CD150" s="1"/>
  <c r="CC145"/>
  <c r="CD145" s="1"/>
  <c r="CC141"/>
  <c r="CD141" s="1"/>
  <c r="CC136"/>
  <c r="CD136" s="1"/>
  <c r="CC104"/>
  <c r="CD104" s="1"/>
  <c r="BY37"/>
  <c r="BZ37" s="1"/>
  <c r="BY25"/>
  <c r="BZ25" s="1"/>
  <c r="BY24"/>
  <c r="BZ24" s="1"/>
  <c r="BY23"/>
  <c r="BZ23" s="1"/>
  <c r="BY17"/>
  <c r="BZ17" s="1"/>
  <c r="CC32"/>
  <c r="CC14"/>
  <c r="CD14" s="1"/>
  <c r="BN39"/>
  <c r="BO56" s="1"/>
  <c r="BP56" s="1"/>
  <c r="BS133"/>
  <c r="BT133" s="1"/>
  <c r="BS151"/>
  <c r="BT151" s="1"/>
  <c r="BS122"/>
  <c r="BT122" s="1"/>
  <c r="BS87"/>
  <c r="BS78"/>
  <c r="BI152"/>
  <c r="BJ152" s="1"/>
  <c r="BI19"/>
  <c r="BJ19" s="1"/>
  <c r="BI144"/>
  <c r="BI135"/>
  <c r="BJ135" s="1"/>
  <c r="BI49"/>
  <c r="BJ49" s="1"/>
  <c r="BE35"/>
  <c r="BF35" s="1"/>
  <c r="BE31"/>
  <c r="BF31" s="1"/>
  <c r="BG31" s="1"/>
  <c r="BI31" s="1"/>
  <c r="BJ31" s="1"/>
  <c r="BE26"/>
  <c r="BF26" s="1"/>
  <c r="BG26" s="1"/>
  <c r="BI26" s="1"/>
  <c r="BJ26" s="1"/>
  <c r="BE22"/>
  <c r="BF22" s="1"/>
  <c r="BG22" s="1"/>
  <c r="BI22" s="1"/>
  <c r="BJ22" s="1"/>
  <c r="BE17"/>
  <c r="BF17" s="1"/>
  <c r="BE13"/>
  <c r="BF13" s="1"/>
  <c r="BD126"/>
  <c r="BE140" s="1"/>
  <c r="BF140" s="1"/>
  <c r="BI154"/>
  <c r="BJ154" s="1"/>
  <c r="BI150"/>
  <c r="BJ150" s="1"/>
  <c r="BI145"/>
  <c r="BJ145" s="1"/>
  <c r="BI136"/>
  <c r="BJ136" s="1"/>
  <c r="BI132"/>
  <c r="BJ132" s="1"/>
  <c r="BE37"/>
  <c r="BF37" s="1"/>
  <c r="BE28"/>
  <c r="BF28" s="1"/>
  <c r="BE19"/>
  <c r="BF19" s="1"/>
  <c r="AY123"/>
  <c r="AZ123" s="1"/>
  <c r="AY148"/>
  <c r="AZ148" s="1"/>
  <c r="AY124"/>
  <c r="AY144"/>
  <c r="AZ144" s="1"/>
  <c r="AY101"/>
  <c r="AZ101" s="1"/>
  <c r="AY95"/>
  <c r="AZ95" s="1"/>
  <c r="AY32"/>
  <c r="AY23"/>
  <c r="AZ23" s="1"/>
  <c r="AY18"/>
  <c r="AZ18" s="1"/>
  <c r="AY57"/>
  <c r="AZ57" s="1"/>
  <c r="AJ214"/>
  <c r="AO87"/>
  <c r="AP87" s="1"/>
  <c r="AO76"/>
  <c r="AO23"/>
  <c r="AP23" s="1"/>
  <c r="AO130"/>
  <c r="AP130" s="1"/>
  <c r="AO63"/>
  <c r="AP63" s="1"/>
  <c r="AO20"/>
  <c r="AP20" s="1"/>
  <c r="AJ97"/>
  <c r="AO154"/>
  <c r="AP154" s="1"/>
  <c r="AO136"/>
  <c r="AP136" s="1"/>
  <c r="AO29"/>
  <c r="AA38"/>
  <c r="AB38" s="1"/>
  <c r="AA36"/>
  <c r="AB36" s="1"/>
  <c r="AA35"/>
  <c r="AB35" s="1"/>
  <c r="AC35" s="1"/>
  <c r="AE35" s="1"/>
  <c r="AF35" s="1"/>
  <c r="AA27"/>
  <c r="AB27" s="1"/>
  <c r="AC27" s="1"/>
  <c r="AE27" s="1"/>
  <c r="AF27" s="1"/>
  <c r="AA26"/>
  <c r="AB26" s="1"/>
  <c r="AC26" s="1"/>
  <c r="AE26" s="1"/>
  <c r="AF26" s="1"/>
  <c r="AA18"/>
  <c r="AB18" s="1"/>
  <c r="AC18" s="1"/>
  <c r="AE18" s="1"/>
  <c r="AF18" s="1"/>
  <c r="AA17"/>
  <c r="AB17" s="1"/>
  <c r="AE139"/>
  <c r="AF139" s="1"/>
  <c r="Z68"/>
  <c r="AE81"/>
  <c r="AF81" s="1"/>
  <c r="AE78"/>
  <c r="AA34"/>
  <c r="AB34" s="1"/>
  <c r="AA33"/>
  <c r="AB33" s="1"/>
  <c r="AA25"/>
  <c r="AB25" s="1"/>
  <c r="AA24"/>
  <c r="AB24" s="1"/>
  <c r="AA16"/>
  <c r="AB16" s="1"/>
  <c r="AC16" s="1"/>
  <c r="AE16" s="1"/>
  <c r="AF16" s="1"/>
  <c r="AA15"/>
  <c r="AB15" s="1"/>
  <c r="AE135"/>
  <c r="AF135" s="1"/>
  <c r="AE34"/>
  <c r="AA32"/>
  <c r="AB32" s="1"/>
  <c r="AA31"/>
  <c r="AB31" s="1"/>
  <c r="AC31" s="1"/>
  <c r="AE31" s="1"/>
  <c r="AF31" s="1"/>
  <c r="AA23"/>
  <c r="AB23" s="1"/>
  <c r="AA22"/>
  <c r="AB22" s="1"/>
  <c r="AC22" s="1"/>
  <c r="AE22" s="1"/>
  <c r="AF22" s="1"/>
  <c r="AA14"/>
  <c r="AB14" s="1"/>
  <c r="AA13"/>
  <c r="AB13" s="1"/>
  <c r="U150"/>
  <c r="V150" s="1"/>
  <c r="U141"/>
  <c r="V141" s="1"/>
  <c r="U104"/>
  <c r="V104" s="1"/>
  <c r="U92"/>
  <c r="V92" s="1"/>
  <c r="U78"/>
  <c r="V78" s="1"/>
  <c r="U49"/>
  <c r="V49" s="1"/>
  <c r="U62"/>
  <c r="V62" s="1"/>
  <c r="U25"/>
  <c r="V25" s="1"/>
  <c r="U35"/>
  <c r="V35" s="1"/>
  <c r="U17"/>
  <c r="V17" s="1"/>
  <c r="U151"/>
  <c r="V151" s="1"/>
  <c r="EA62"/>
  <c r="EB62" s="1"/>
  <c r="HW200"/>
  <c r="HX200" s="1"/>
  <c r="KE209"/>
  <c r="KF209" s="1"/>
  <c r="BS204"/>
  <c r="BT204" s="1"/>
  <c r="AT214"/>
  <c r="CW64"/>
  <c r="CX64" s="1"/>
  <c r="P68"/>
  <c r="DV214"/>
  <c r="AJ68"/>
  <c r="AK76" s="1"/>
  <c r="AL76" s="1"/>
  <c r="KE191"/>
  <c r="KF191" s="1"/>
  <c r="KE211"/>
  <c r="KF211" s="1"/>
  <c r="AY65"/>
  <c r="AZ65" s="1"/>
  <c r="JZ185"/>
  <c r="KA212" s="1"/>
  <c r="KB212" s="1"/>
  <c r="KE133"/>
  <c r="KF133" s="1"/>
  <c r="KE140"/>
  <c r="KF140" s="1"/>
  <c r="KE144"/>
  <c r="KF144" s="1"/>
  <c r="KE151"/>
  <c r="KF151" s="1"/>
  <c r="KE111"/>
  <c r="KF111" s="1"/>
  <c r="IE101"/>
  <c r="IG101" s="1"/>
  <c r="IB97"/>
  <c r="IB68"/>
  <c r="FT185"/>
  <c r="FW185" s="1"/>
  <c r="FY185" s="1"/>
  <c r="FZ185" s="1"/>
  <c r="GB185" s="1"/>
  <c r="EK151"/>
  <c r="EL151" s="1"/>
  <c r="EK49"/>
  <c r="EL49" s="1"/>
  <c r="DV39"/>
  <c r="DW56" s="1"/>
  <c r="DX56" s="1"/>
  <c r="EA133"/>
  <c r="EB133" s="1"/>
  <c r="DV68"/>
  <c r="DW76" s="1"/>
  <c r="DX76" s="1"/>
  <c r="EA124"/>
  <c r="EA86"/>
  <c r="EA77"/>
  <c r="EB77" s="1"/>
  <c r="DW37"/>
  <c r="DX37" s="1"/>
  <c r="DW35"/>
  <c r="DX35" s="1"/>
  <c r="DY35" s="1"/>
  <c r="EA35" s="1"/>
  <c r="EB35" s="1"/>
  <c r="DW33"/>
  <c r="DX33" s="1"/>
  <c r="DW31"/>
  <c r="DX31" s="1"/>
  <c r="DY31" s="1"/>
  <c r="EA31" s="1"/>
  <c r="EB31" s="1"/>
  <c r="DW28"/>
  <c r="DX28" s="1"/>
  <c r="DW26"/>
  <c r="DX26" s="1"/>
  <c r="DY26" s="1"/>
  <c r="EA26" s="1"/>
  <c r="EB26" s="1"/>
  <c r="DW24"/>
  <c r="DX24" s="1"/>
  <c r="DY24" s="1"/>
  <c r="EA24" s="1"/>
  <c r="EB24" s="1"/>
  <c r="DW22"/>
  <c r="DX22" s="1"/>
  <c r="DY22" s="1"/>
  <c r="EA22" s="1"/>
  <c r="EB22" s="1"/>
  <c r="DW19"/>
  <c r="DX19" s="1"/>
  <c r="DW17"/>
  <c r="DX17" s="1"/>
  <c r="DW15"/>
  <c r="DX15" s="1"/>
  <c r="DY15" s="1"/>
  <c r="EA15" s="1"/>
  <c r="EB15" s="1"/>
  <c r="CW134"/>
  <c r="CX134" s="1"/>
  <c r="CW28"/>
  <c r="BO37"/>
  <c r="BP37" s="1"/>
  <c r="BO36"/>
  <c r="BP36" s="1"/>
  <c r="BO35"/>
  <c r="BP35" s="1"/>
  <c r="BO34"/>
  <c r="BP34" s="1"/>
  <c r="BO33"/>
  <c r="BP33" s="1"/>
  <c r="BO32"/>
  <c r="BP32" s="1"/>
  <c r="BO31"/>
  <c r="BP31" s="1"/>
  <c r="BQ31" s="1"/>
  <c r="BS31" s="1"/>
  <c r="BT31" s="1"/>
  <c r="BO29"/>
  <c r="BP29" s="1"/>
  <c r="BO28"/>
  <c r="BP28" s="1"/>
  <c r="BO27"/>
  <c r="BP27" s="1"/>
  <c r="BO26"/>
  <c r="BP26" s="1"/>
  <c r="BQ26" s="1"/>
  <c r="BS26" s="1"/>
  <c r="BT26" s="1"/>
  <c r="BO25"/>
  <c r="BP25" s="1"/>
  <c r="BO24"/>
  <c r="BP24" s="1"/>
  <c r="BO23"/>
  <c r="BP23" s="1"/>
  <c r="BO22"/>
  <c r="BP22" s="1"/>
  <c r="BQ22" s="1"/>
  <c r="BS22" s="1"/>
  <c r="BT22" s="1"/>
  <c r="BO20"/>
  <c r="BP20" s="1"/>
  <c r="BO19"/>
  <c r="BP19" s="1"/>
  <c r="BO18"/>
  <c r="BP18" s="1"/>
  <c r="BO17"/>
  <c r="BP17" s="1"/>
  <c r="BO16"/>
  <c r="BP16" s="1"/>
  <c r="BQ16" s="1"/>
  <c r="BS16" s="1"/>
  <c r="BT16" s="1"/>
  <c r="BO15"/>
  <c r="BP15" s="1"/>
  <c r="BO14"/>
  <c r="BP14" s="1"/>
  <c r="BN185"/>
  <c r="AY139"/>
  <c r="AZ139" s="1"/>
  <c r="AY141"/>
  <c r="AZ141" s="1"/>
  <c r="AY152"/>
  <c r="AZ152" s="1"/>
  <c r="AT68"/>
  <c r="AU92" s="1"/>
  <c r="AV92" s="1"/>
  <c r="AY116"/>
  <c r="AZ116" s="1"/>
  <c r="AY125"/>
  <c r="AZ125" s="1"/>
  <c r="GD68"/>
  <c r="KT155"/>
  <c r="IL214"/>
  <c r="BN155"/>
  <c r="BD214"/>
  <c r="JP214"/>
  <c r="IV214"/>
  <c r="EF214"/>
  <c r="CR214"/>
  <c r="CH155"/>
  <c r="CH214"/>
  <c r="JZ155"/>
  <c r="AK75"/>
  <c r="AL75" s="1"/>
  <c r="DY10"/>
  <c r="EA10" s="1"/>
  <c r="EB10" s="1"/>
  <c r="ED10" s="1"/>
  <c r="DW38"/>
  <c r="DX38" s="1"/>
  <c r="HR39"/>
  <c r="IW38"/>
  <c r="IX38" s="1"/>
  <c r="IW13"/>
  <c r="IX13" s="1"/>
  <c r="IY13" s="1"/>
  <c r="JA13" s="1"/>
  <c r="JB13" s="1"/>
  <c r="IW16"/>
  <c r="IX16" s="1"/>
  <c r="IY16" s="1"/>
  <c r="JA16" s="1"/>
  <c r="JB16" s="1"/>
  <c r="IW17"/>
  <c r="IX17" s="1"/>
  <c r="IW20"/>
  <c r="IX20" s="1"/>
  <c r="IW22"/>
  <c r="IX22" s="1"/>
  <c r="IY22" s="1"/>
  <c r="JA22" s="1"/>
  <c r="JB22" s="1"/>
  <c r="IW25"/>
  <c r="IX25" s="1"/>
  <c r="IW26"/>
  <c r="IX26" s="1"/>
  <c r="IY26" s="1"/>
  <c r="JA26" s="1"/>
  <c r="JB26" s="1"/>
  <c r="IW29"/>
  <c r="IX29" s="1"/>
  <c r="IW31"/>
  <c r="IX31" s="1"/>
  <c r="IY31" s="1"/>
  <c r="JA31" s="1"/>
  <c r="JB31" s="1"/>
  <c r="IW34"/>
  <c r="IX34" s="1"/>
  <c r="IW36"/>
  <c r="IX36" s="1"/>
  <c r="KK38"/>
  <c r="KL38" s="1"/>
  <c r="KK13"/>
  <c r="KL13" s="1"/>
  <c r="KM13" s="1"/>
  <c r="KO13" s="1"/>
  <c r="KK16"/>
  <c r="KL16" s="1"/>
  <c r="KK17"/>
  <c r="KL17" s="1"/>
  <c r="KK20"/>
  <c r="KL20" s="1"/>
  <c r="KK22"/>
  <c r="KL22" s="1"/>
  <c r="KM22" s="1"/>
  <c r="KO22" s="1"/>
  <c r="KP22" s="1"/>
  <c r="KK25"/>
  <c r="KL25" s="1"/>
  <c r="KK26"/>
  <c r="KL26" s="1"/>
  <c r="KM26" s="1"/>
  <c r="KO26" s="1"/>
  <c r="KP26" s="1"/>
  <c r="KK29"/>
  <c r="KL29" s="1"/>
  <c r="KK31"/>
  <c r="KL31" s="1"/>
  <c r="KM31" s="1"/>
  <c r="KO31" s="1"/>
  <c r="KP31" s="1"/>
  <c r="KK34"/>
  <c r="KL34" s="1"/>
  <c r="KK36"/>
  <c r="KL36" s="1"/>
  <c r="KM200"/>
  <c r="KO200" s="1"/>
  <c r="KP200" s="1"/>
  <c r="KJ185"/>
  <c r="KK212" s="1"/>
  <c r="KL212" s="1"/>
  <c r="IO10"/>
  <c r="IQ10" s="1"/>
  <c r="IR10" s="1"/>
  <c r="IT10" s="1"/>
  <c r="IM38"/>
  <c r="IN38" s="1"/>
  <c r="AK38"/>
  <c r="AL38" s="1"/>
  <c r="AM10"/>
  <c r="AO10" s="1"/>
  <c r="AP10" s="1"/>
  <c r="AK13"/>
  <c r="AL13" s="1"/>
  <c r="AM13" s="1"/>
  <c r="AO13" s="1"/>
  <c r="AP13" s="1"/>
  <c r="AK14"/>
  <c r="AL14" s="1"/>
  <c r="AK17"/>
  <c r="AL17" s="1"/>
  <c r="AK18"/>
  <c r="AL18" s="1"/>
  <c r="AK22"/>
  <c r="AL22" s="1"/>
  <c r="AM22" s="1"/>
  <c r="AO22" s="1"/>
  <c r="AP22" s="1"/>
  <c r="AK23"/>
  <c r="AL23" s="1"/>
  <c r="AK26"/>
  <c r="AL26" s="1"/>
  <c r="AM26" s="1"/>
  <c r="AO26" s="1"/>
  <c r="AP26" s="1"/>
  <c r="AK27"/>
  <c r="AL27" s="1"/>
  <c r="AM27" s="1"/>
  <c r="AO27" s="1"/>
  <c r="AP27" s="1"/>
  <c r="AK31"/>
  <c r="AL31" s="1"/>
  <c r="AM31" s="1"/>
  <c r="AO31" s="1"/>
  <c r="AP31" s="1"/>
  <c r="AK32"/>
  <c r="AL32" s="1"/>
  <c r="AK35"/>
  <c r="AL35" s="1"/>
  <c r="AM35" s="1"/>
  <c r="AO35" s="1"/>
  <c r="AP35" s="1"/>
  <c r="AK37"/>
  <c r="AL37" s="1"/>
  <c r="FU38"/>
  <c r="FV38" s="1"/>
  <c r="FU16"/>
  <c r="FV16" s="1"/>
  <c r="FW16" s="1"/>
  <c r="FY16" s="1"/>
  <c r="FZ16" s="1"/>
  <c r="FU20"/>
  <c r="FV20" s="1"/>
  <c r="FU25"/>
  <c r="FV25" s="1"/>
  <c r="FU29"/>
  <c r="FV29" s="1"/>
  <c r="FU34"/>
  <c r="FV34" s="1"/>
  <c r="FU36"/>
  <c r="FV36" s="1"/>
  <c r="JQ38"/>
  <c r="JR38" s="1"/>
  <c r="JS10"/>
  <c r="JU10" s="1"/>
  <c r="JV10" s="1"/>
  <c r="JQ13"/>
  <c r="JR13" s="1"/>
  <c r="JS13" s="1"/>
  <c r="JU13" s="1"/>
  <c r="JV13" s="1"/>
  <c r="JQ16"/>
  <c r="JR16" s="1"/>
  <c r="JS16" s="1"/>
  <c r="JU16" s="1"/>
  <c r="JV16" s="1"/>
  <c r="JQ17"/>
  <c r="JR17" s="1"/>
  <c r="JQ20"/>
  <c r="JR20" s="1"/>
  <c r="JQ22"/>
  <c r="JR22" s="1"/>
  <c r="JS22" s="1"/>
  <c r="JU22" s="1"/>
  <c r="JV22" s="1"/>
  <c r="JQ25"/>
  <c r="JR25" s="1"/>
  <c r="JQ26"/>
  <c r="JR26" s="1"/>
  <c r="JS26" s="1"/>
  <c r="JU26" s="1"/>
  <c r="JV26" s="1"/>
  <c r="JQ29"/>
  <c r="JR29" s="1"/>
  <c r="JQ31"/>
  <c r="JR31" s="1"/>
  <c r="JS31" s="1"/>
  <c r="JU31" s="1"/>
  <c r="JV31" s="1"/>
  <c r="JQ34"/>
  <c r="JR34" s="1"/>
  <c r="JQ36"/>
  <c r="JR36" s="1"/>
  <c r="JS36" s="1"/>
  <c r="JU36" s="1"/>
  <c r="GO38"/>
  <c r="GP38" s="1"/>
  <c r="GQ10"/>
  <c r="GS10" s="1"/>
  <c r="GT10" s="1"/>
  <c r="GO13"/>
  <c r="GP13" s="1"/>
  <c r="GQ13" s="1"/>
  <c r="GS13" s="1"/>
  <c r="GO16"/>
  <c r="GP16" s="1"/>
  <c r="GO17"/>
  <c r="GP17" s="1"/>
  <c r="GO20"/>
  <c r="GP20" s="1"/>
  <c r="GO22"/>
  <c r="GP22" s="1"/>
  <c r="GQ22" s="1"/>
  <c r="GS22" s="1"/>
  <c r="GT22" s="1"/>
  <c r="GO25"/>
  <c r="GP25" s="1"/>
  <c r="GO26"/>
  <c r="GP26" s="1"/>
  <c r="GQ26" s="1"/>
  <c r="GS26" s="1"/>
  <c r="GT26" s="1"/>
  <c r="GO29"/>
  <c r="GP29" s="1"/>
  <c r="GO31"/>
  <c r="GP31" s="1"/>
  <c r="GQ31" s="1"/>
  <c r="GS31" s="1"/>
  <c r="GT31" s="1"/>
  <c r="GO34"/>
  <c r="GP34" s="1"/>
  <c r="GO36"/>
  <c r="GP36" s="1"/>
  <c r="FA38"/>
  <c r="FB38" s="1"/>
  <c r="FA15"/>
  <c r="FB15" s="1"/>
  <c r="FC15" s="1"/>
  <c r="FE15" s="1"/>
  <c r="FF15" s="1"/>
  <c r="FA16"/>
  <c r="FB16" s="1"/>
  <c r="FC16" s="1"/>
  <c r="FE16" s="1"/>
  <c r="FF16" s="1"/>
  <c r="FA19"/>
  <c r="FB19" s="1"/>
  <c r="FA20"/>
  <c r="FB20" s="1"/>
  <c r="FA24"/>
  <c r="FB24" s="1"/>
  <c r="FC24" s="1"/>
  <c r="FE24" s="1"/>
  <c r="FF24" s="1"/>
  <c r="FA25"/>
  <c r="FB25" s="1"/>
  <c r="FA28"/>
  <c r="FB28" s="1"/>
  <c r="FA29"/>
  <c r="FB29" s="1"/>
  <c r="FA33"/>
  <c r="FB33" s="1"/>
  <c r="FA34"/>
  <c r="FB34" s="1"/>
  <c r="FA36"/>
  <c r="FB36" s="1"/>
  <c r="FC36" s="1"/>
  <c r="FE36" s="1"/>
  <c r="FF36" s="1"/>
  <c r="DM38"/>
  <c r="DN38" s="1"/>
  <c r="DO10"/>
  <c r="DQ10" s="1"/>
  <c r="DR10" s="1"/>
  <c r="DM13"/>
  <c r="DN13" s="1"/>
  <c r="DM14"/>
  <c r="DN14" s="1"/>
  <c r="DM17"/>
  <c r="DN17" s="1"/>
  <c r="DM18"/>
  <c r="DN18" s="1"/>
  <c r="DM22"/>
  <c r="DN22" s="1"/>
  <c r="DM23"/>
  <c r="DN23" s="1"/>
  <c r="DM26"/>
  <c r="DN26" s="1"/>
  <c r="DO26" s="1"/>
  <c r="DQ26" s="1"/>
  <c r="DR26" s="1"/>
  <c r="DM27"/>
  <c r="DN27" s="1"/>
  <c r="DM31"/>
  <c r="DN31" s="1"/>
  <c r="DM32"/>
  <c r="DN32" s="1"/>
  <c r="DM35"/>
  <c r="DN35" s="1"/>
  <c r="DM37"/>
  <c r="DN37" s="1"/>
  <c r="DO37" s="1"/>
  <c r="DQ37" s="1"/>
  <c r="DR37" s="1"/>
  <c r="BQ10"/>
  <c r="BS10" s="1"/>
  <c r="BT10" s="1"/>
  <c r="BV10" s="1"/>
  <c r="BO38"/>
  <c r="BP38" s="1"/>
  <c r="KO154"/>
  <c r="KO183" s="1"/>
  <c r="EK154"/>
  <c r="EL154" s="1"/>
  <c r="EK152"/>
  <c r="EL152" s="1"/>
  <c r="KO150"/>
  <c r="CW150"/>
  <c r="CX150" s="1"/>
  <c r="JA148"/>
  <c r="HM148"/>
  <c r="HN148" s="1"/>
  <c r="FY148"/>
  <c r="FZ148" s="1"/>
  <c r="JA145"/>
  <c r="JB145" s="1"/>
  <c r="HM145"/>
  <c r="HN145" s="1"/>
  <c r="FY145"/>
  <c r="FZ145" s="1"/>
  <c r="CW145"/>
  <c r="CX145" s="1"/>
  <c r="JA141"/>
  <c r="JB141" s="1"/>
  <c r="HM141"/>
  <c r="HN141" s="1"/>
  <c r="FY141"/>
  <c r="FZ141" s="1"/>
  <c r="JA139"/>
  <c r="JB139" s="1"/>
  <c r="HM139"/>
  <c r="HN139" s="1"/>
  <c r="FY139"/>
  <c r="FZ139" s="1"/>
  <c r="HM136"/>
  <c r="HN136" s="1"/>
  <c r="CW136"/>
  <c r="CX136" s="1"/>
  <c r="GS135"/>
  <c r="GT135" s="1"/>
  <c r="DQ135"/>
  <c r="DR135" s="1"/>
  <c r="CC133"/>
  <c r="CD133" s="1"/>
  <c r="CW130"/>
  <c r="CX130" s="1"/>
  <c r="DQ129"/>
  <c r="DR129" s="1"/>
  <c r="GI151"/>
  <c r="AE149"/>
  <c r="AE153"/>
  <c r="AF153" s="1"/>
  <c r="KE136"/>
  <c r="IQ143"/>
  <c r="IR143" s="1"/>
  <c r="IQ150"/>
  <c r="IR150" s="1"/>
  <c r="HC136"/>
  <c r="HC143"/>
  <c r="HD143" s="1"/>
  <c r="HC150"/>
  <c r="HD150" s="1"/>
  <c r="FO143"/>
  <c r="FP143" s="1"/>
  <c r="FO150"/>
  <c r="EA145"/>
  <c r="EA148"/>
  <c r="EB148" s="1"/>
  <c r="CM136"/>
  <c r="CN136" s="1"/>
  <c r="CM139"/>
  <c r="CN139" s="1"/>
  <c r="AY136"/>
  <c r="KT68"/>
  <c r="GI124"/>
  <c r="GJ124" s="1"/>
  <c r="FO107"/>
  <c r="CM107"/>
  <c r="CN107" s="1"/>
  <c r="EA104"/>
  <c r="EB104" s="1"/>
  <c r="HC102"/>
  <c r="HD102" s="1"/>
  <c r="GI91"/>
  <c r="GJ91" s="1"/>
  <c r="EA91"/>
  <c r="EB91" s="1"/>
  <c r="KE86"/>
  <c r="KF86" s="1"/>
  <c r="HC75"/>
  <c r="HD75" s="1"/>
  <c r="EA48"/>
  <c r="EB48" s="1"/>
  <c r="HW46"/>
  <c r="HX46" s="1"/>
  <c r="KK37"/>
  <c r="KL37" s="1"/>
  <c r="IW37"/>
  <c r="IX37" s="1"/>
  <c r="AK36"/>
  <c r="AL36" s="1"/>
  <c r="KK35"/>
  <c r="KL35" s="1"/>
  <c r="KM35" s="1"/>
  <c r="KO35" s="1"/>
  <c r="KP35" s="1"/>
  <c r="IW35"/>
  <c r="IX35" s="1"/>
  <c r="AK34"/>
  <c r="AL34" s="1"/>
  <c r="KK33"/>
  <c r="KL33" s="1"/>
  <c r="IW33"/>
  <c r="IX33" s="1"/>
  <c r="AK28"/>
  <c r="AL28" s="1"/>
  <c r="KK27"/>
  <c r="KL27" s="1"/>
  <c r="IW27"/>
  <c r="IX27" s="1"/>
  <c r="IY27" s="1"/>
  <c r="JA27" s="1"/>
  <c r="JB27" s="1"/>
  <c r="AK25"/>
  <c r="AL25" s="1"/>
  <c r="KK24"/>
  <c r="KL24" s="1"/>
  <c r="IW24"/>
  <c r="IX24" s="1"/>
  <c r="AK19"/>
  <c r="AL19" s="1"/>
  <c r="KK18"/>
  <c r="KL18" s="1"/>
  <c r="IW18"/>
  <c r="IX18" s="1"/>
  <c r="IY18" s="1"/>
  <c r="JA18" s="1"/>
  <c r="JB18" s="1"/>
  <c r="EA17"/>
  <c r="EB17" s="1"/>
  <c r="AK16"/>
  <c r="AL16" s="1"/>
  <c r="AM16" s="1"/>
  <c r="AO16" s="1"/>
  <c r="AP16" s="1"/>
  <c r="KK15"/>
  <c r="KL15" s="1"/>
  <c r="IW15"/>
  <c r="IX15" s="1"/>
  <c r="IY10"/>
  <c r="JA10" s="1"/>
  <c r="JB10" s="1"/>
  <c r="AT155"/>
  <c r="EZ185"/>
  <c r="FA201" s="1"/>
  <c r="FB201" s="1"/>
  <c r="FC201" s="1"/>
  <c r="FE201" s="1"/>
  <c r="JU49"/>
  <c r="GS49"/>
  <c r="FE49"/>
  <c r="FF49" s="1"/>
  <c r="DQ49"/>
  <c r="DR49" s="1"/>
  <c r="CC49"/>
  <c r="CD49" s="1"/>
  <c r="JA48"/>
  <c r="JB48" s="1"/>
  <c r="GS46"/>
  <c r="GT46" s="1"/>
  <c r="FY46"/>
  <c r="FZ46" s="1"/>
  <c r="U46"/>
  <c r="V46" s="1"/>
  <c r="BI44"/>
  <c r="BJ44" s="1"/>
  <c r="DQ42"/>
  <c r="DR42" s="1"/>
  <c r="GI33"/>
  <c r="GJ33" s="1"/>
  <c r="KE24"/>
  <c r="KF24" s="1"/>
  <c r="HW19"/>
  <c r="HX19" s="1"/>
  <c r="DG19"/>
  <c r="DH19" s="1"/>
  <c r="AE19"/>
  <c r="AF19" s="1"/>
  <c r="JA35"/>
  <c r="JA180" s="1"/>
  <c r="KO20"/>
  <c r="JA20"/>
  <c r="JB20" s="1"/>
  <c r="HM20"/>
  <c r="HN20" s="1"/>
  <c r="FY20"/>
  <c r="FZ20" s="1"/>
  <c r="EK20"/>
  <c r="EL20" s="1"/>
  <c r="CW20"/>
  <c r="CX20" s="1"/>
  <c r="BI20"/>
  <c r="BJ20" s="1"/>
  <c r="U20"/>
  <c r="V20" s="1"/>
  <c r="DL155"/>
  <c r="JP39"/>
  <c r="JQ48" s="1"/>
  <c r="JR48" s="1"/>
  <c r="JF214"/>
  <c r="IL155"/>
  <c r="KY71"/>
  <c r="KZ71" s="1"/>
  <c r="JA192"/>
  <c r="JB192" s="1"/>
  <c r="EZ214"/>
  <c r="BX155"/>
  <c r="IB126"/>
  <c r="FT155"/>
  <c r="CR155"/>
  <c r="BX214"/>
  <c r="CU49"/>
  <c r="CW49" s="1"/>
  <c r="CR39"/>
  <c r="CH97"/>
  <c r="CR68"/>
  <c r="BX39"/>
  <c r="IO107"/>
  <c r="IQ107" s="1"/>
  <c r="IR107" s="1"/>
  <c r="IL97"/>
  <c r="CA78"/>
  <c r="CC78" s="1"/>
  <c r="BX68"/>
  <c r="IE49"/>
  <c r="IG49" s="1"/>
  <c r="IB39"/>
  <c r="AM49"/>
  <c r="AO49" s="1"/>
  <c r="AJ39"/>
  <c r="EZ126"/>
  <c r="FA149" s="1"/>
  <c r="FB149" s="1"/>
  <c r="EZ39"/>
  <c r="Z155"/>
  <c r="GX155"/>
  <c r="GX39"/>
  <c r="HR155"/>
  <c r="EP39"/>
  <c r="EQ42" s="1"/>
  <c r="ER42" s="1"/>
  <c r="ES42" s="1"/>
  <c r="EU42" s="1"/>
  <c r="EV42" s="1"/>
  <c r="I192"/>
  <c r="KF198"/>
  <c r="IR198"/>
  <c r="HD198"/>
  <c r="FP198"/>
  <c r="EB198"/>
  <c r="JL192"/>
  <c r="FZ192"/>
  <c r="CX192"/>
  <c r="Z39"/>
  <c r="AA42" s="1"/>
  <c r="AB42" s="1"/>
  <c r="AC42" s="1"/>
  <c r="AE42" s="1"/>
  <c r="AF42" s="1"/>
  <c r="EK37"/>
  <c r="EL37" s="1"/>
  <c r="U37"/>
  <c r="V37" s="1"/>
  <c r="JA33"/>
  <c r="GS33"/>
  <c r="GT33" s="1"/>
  <c r="U33"/>
  <c r="V33" s="1"/>
  <c r="U19"/>
  <c r="V19" s="1"/>
  <c r="EK17"/>
  <c r="EL17" s="1"/>
  <c r="JA15"/>
  <c r="JB15" s="1"/>
  <c r="U15"/>
  <c r="V15" s="1"/>
  <c r="DV155"/>
  <c r="EF155"/>
  <c r="FJ155"/>
  <c r="GN155"/>
  <c r="IV155"/>
  <c r="IV126"/>
  <c r="KJ126"/>
  <c r="I194"/>
  <c r="I190"/>
  <c r="JL198"/>
  <c r="HX198"/>
  <c r="GJ198"/>
  <c r="EV198"/>
  <c r="IR192"/>
  <c r="FF192"/>
  <c r="DR192"/>
  <c r="HH39"/>
  <c r="KW136"/>
  <c r="KY136" s="1"/>
  <c r="KT126"/>
  <c r="IO189"/>
  <c r="IQ189" s="1"/>
  <c r="IL185"/>
  <c r="IE189"/>
  <c r="IG189" s="1"/>
  <c r="IB185"/>
  <c r="KT214"/>
  <c r="KE213"/>
  <c r="KE195"/>
  <c r="IQ211"/>
  <c r="IR211" s="1"/>
  <c r="IG204"/>
  <c r="HC211"/>
  <c r="HD211" s="1"/>
  <c r="FO211"/>
  <c r="FP211" s="1"/>
  <c r="FO202"/>
  <c r="FP202" s="1"/>
  <c r="EU195"/>
  <c r="EA213"/>
  <c r="DG198"/>
  <c r="CR126"/>
  <c r="CC207"/>
  <c r="BI211"/>
  <c r="BJ211" s="1"/>
  <c r="BI200"/>
  <c r="BI204"/>
  <c r="BI193"/>
  <c r="BJ193" s="1"/>
  <c r="AO211"/>
  <c r="AP211" s="1"/>
  <c r="AO200"/>
  <c r="AO193"/>
  <c r="AP193" s="1"/>
  <c r="AE211"/>
  <c r="AF211" s="1"/>
  <c r="U211"/>
  <c r="V211" s="1"/>
  <c r="U213"/>
  <c r="BN126"/>
  <c r="KT185"/>
  <c r="BX126"/>
  <c r="IO136"/>
  <c r="IQ136" s="1"/>
  <c r="IL126"/>
  <c r="HC192"/>
  <c r="HD192" s="1"/>
  <c r="FO199"/>
  <c r="FP199" s="1"/>
  <c r="EA200"/>
  <c r="JF155"/>
  <c r="JK195"/>
  <c r="IQ213"/>
  <c r="IQ195"/>
  <c r="IG211"/>
  <c r="IH211" s="1"/>
  <c r="IG213"/>
  <c r="IG200"/>
  <c r="IB155"/>
  <c r="IB214"/>
  <c r="HW195"/>
  <c r="HC213"/>
  <c r="HC195"/>
  <c r="GI195"/>
  <c r="FO213"/>
  <c r="FO195"/>
  <c r="EZ155"/>
  <c r="EA202"/>
  <c r="EB202" s="1"/>
  <c r="EA195"/>
  <c r="DG195"/>
  <c r="CC200"/>
  <c r="CC204"/>
  <c r="BN214"/>
  <c r="U202"/>
  <c r="V202" s="1"/>
  <c r="BI207"/>
  <c r="BI213"/>
  <c r="BI202"/>
  <c r="BJ202" s="1"/>
  <c r="AO207"/>
  <c r="AO213"/>
  <c r="AJ155"/>
  <c r="U207"/>
  <c r="U200"/>
  <c r="CR185"/>
  <c r="JF126"/>
  <c r="AJ126"/>
  <c r="GT210"/>
  <c r="GJ210"/>
  <c r="FP210"/>
  <c r="EL210"/>
  <c r="DR210"/>
  <c r="CX210"/>
  <c r="CN210"/>
  <c r="BT210"/>
  <c r="BJ210"/>
  <c r="V210"/>
  <c r="KZ209"/>
  <c r="KP209"/>
  <c r="JV209"/>
  <c r="JL209"/>
  <c r="JB209"/>
  <c r="IR209"/>
  <c r="IH209"/>
  <c r="HX209"/>
  <c r="HN209"/>
  <c r="HD209"/>
  <c r="GT209"/>
  <c r="GJ209"/>
  <c r="FZ209"/>
  <c r="FP209"/>
  <c r="FF209"/>
  <c r="EV209"/>
  <c r="EL209"/>
  <c r="EB209"/>
  <c r="DR209"/>
  <c r="DH209"/>
  <c r="CX209"/>
  <c r="CN209"/>
  <c r="CD209"/>
  <c r="BT209"/>
  <c r="BJ209"/>
  <c r="AZ209"/>
  <c r="AP209"/>
  <c r="AF209"/>
  <c r="V209"/>
  <c r="KZ208"/>
  <c r="KP208"/>
  <c r="KF208"/>
  <c r="JV208"/>
  <c r="JL208"/>
  <c r="JB208"/>
  <c r="IR208"/>
  <c r="IH208"/>
  <c r="HX208"/>
  <c r="HN208"/>
  <c r="HD208"/>
  <c r="GT208"/>
  <c r="GJ208"/>
  <c r="KP212"/>
  <c r="KF212"/>
  <c r="JV212"/>
  <c r="JL212"/>
  <c r="JB212"/>
  <c r="IR212"/>
  <c r="IH212"/>
  <c r="HX212"/>
  <c r="HN212"/>
  <c r="HD212"/>
  <c r="GT212"/>
  <c r="GJ212"/>
  <c r="FZ212"/>
  <c r="FP212"/>
  <c r="FF212"/>
  <c r="EV212"/>
  <c r="EL212"/>
  <c r="EB212"/>
  <c r="DH212"/>
  <c r="CX212"/>
  <c r="CN212"/>
  <c r="CD212"/>
  <c r="BT212"/>
  <c r="BJ212"/>
  <c r="AZ212"/>
  <c r="AP212"/>
  <c r="AF212"/>
  <c r="V212"/>
  <c r="KZ211"/>
  <c r="KP211"/>
  <c r="FZ208"/>
  <c r="FP208"/>
  <c r="FF208"/>
  <c r="EV208"/>
  <c r="EL208"/>
  <c r="EB208"/>
  <c r="DR208"/>
  <c r="DH208"/>
  <c r="CX208"/>
  <c r="CN208"/>
  <c r="CD208"/>
  <c r="BT208"/>
  <c r="BJ208"/>
  <c r="AZ208"/>
  <c r="AP208"/>
  <c r="AF208"/>
  <c r="V208"/>
  <c r="KZ207"/>
  <c r="KP207"/>
  <c r="KF207"/>
  <c r="JV207"/>
  <c r="JL207"/>
  <c r="JB207"/>
  <c r="IR207"/>
  <c r="IH207"/>
  <c r="HX207"/>
  <c r="HN207"/>
  <c r="HD207"/>
  <c r="GT207"/>
  <c r="GJ207"/>
  <c r="FZ207"/>
  <c r="FP207"/>
  <c r="FF207"/>
  <c r="EV207"/>
  <c r="EL207"/>
  <c r="EB207"/>
  <c r="DR207"/>
  <c r="AP204"/>
  <c r="AF204"/>
  <c r="V204"/>
  <c r="KZ203"/>
  <c r="KP203"/>
  <c r="KF203"/>
  <c r="JV203"/>
  <c r="JL203"/>
  <c r="JB203"/>
  <c r="IR203"/>
  <c r="IH203"/>
  <c r="HX203"/>
  <c r="HN203"/>
  <c r="HD203"/>
  <c r="GT203"/>
  <c r="GJ203"/>
  <c r="FZ203"/>
  <c r="FP203"/>
  <c r="FF203"/>
  <c r="EV203"/>
  <c r="EL203"/>
  <c r="EB203"/>
  <c r="DH203"/>
  <c r="CX203"/>
  <c r="CN203"/>
  <c r="CD203"/>
  <c r="BT203"/>
  <c r="BJ203"/>
  <c r="AZ203"/>
  <c r="AP203"/>
  <c r="AF203"/>
  <c r="V203"/>
  <c r="KZ202"/>
  <c r="KP202"/>
  <c r="KF202"/>
  <c r="IR202"/>
  <c r="AF195"/>
  <c r="V195"/>
  <c r="KZ194"/>
  <c r="KP194"/>
  <c r="KF194"/>
  <c r="JV194"/>
  <c r="JL194"/>
  <c r="JB194"/>
  <c r="IR194"/>
  <c r="IH194"/>
  <c r="HX194"/>
  <c r="HN194"/>
  <c r="HD194"/>
  <c r="GT194"/>
  <c r="GJ194"/>
  <c r="FZ194"/>
  <c r="FP194"/>
  <c r="FF194"/>
  <c r="EV194"/>
  <c r="EL194"/>
  <c r="EB194"/>
  <c r="DR194"/>
  <c r="DH194"/>
  <c r="CX194"/>
  <c r="CN194"/>
  <c r="BT194"/>
  <c r="BJ194"/>
  <c r="AZ194"/>
  <c r="AP194"/>
  <c r="AF194"/>
  <c r="V194"/>
  <c r="KZ193"/>
  <c r="KP193"/>
  <c r="KF193"/>
  <c r="JL193"/>
  <c r="IR193"/>
  <c r="GT193"/>
  <c r="GJ193"/>
  <c r="FP193"/>
  <c r="GS122"/>
  <c r="GT122" s="1"/>
  <c r="EK120"/>
  <c r="EL120" s="1"/>
  <c r="KE57"/>
  <c r="KF57" s="1"/>
  <c r="GI66"/>
  <c r="GJ66" s="1"/>
  <c r="EK66"/>
  <c r="EL66" s="1"/>
  <c r="EK62"/>
  <c r="EL62" s="1"/>
  <c r="KJ68"/>
  <c r="KM115"/>
  <c r="KO115" s="1"/>
  <c r="KP115" s="1"/>
  <c r="KJ97"/>
  <c r="KJ39"/>
  <c r="JZ97"/>
  <c r="KA109" s="1"/>
  <c r="KB109" s="1"/>
  <c r="KC109" s="1"/>
  <c r="KE109" s="1"/>
  <c r="KF109" s="1"/>
  <c r="JZ126"/>
  <c r="JZ68"/>
  <c r="KC68" s="1"/>
  <c r="KE68" s="1"/>
  <c r="JP185"/>
  <c r="JP126"/>
  <c r="JP97"/>
  <c r="JP68"/>
  <c r="IV97"/>
  <c r="IY44"/>
  <c r="JA44" s="1"/>
  <c r="IV39"/>
  <c r="IV68"/>
  <c r="IV185"/>
  <c r="IO13"/>
  <c r="IQ13" s="1"/>
  <c r="IR13" s="1"/>
  <c r="HR185"/>
  <c r="HU104"/>
  <c r="HW104" s="1"/>
  <c r="HR97"/>
  <c r="HR126"/>
  <c r="HH126"/>
  <c r="HH68"/>
  <c r="HH97"/>
  <c r="HH185"/>
  <c r="GX126"/>
  <c r="GX185"/>
  <c r="GX97"/>
  <c r="GN126"/>
  <c r="GN97"/>
  <c r="GQ75"/>
  <c r="GS75" s="1"/>
  <c r="GT75" s="1"/>
  <c r="GN68"/>
  <c r="GN39"/>
  <c r="GQ133"/>
  <c r="GS133" s="1"/>
  <c r="GN185"/>
  <c r="GI149"/>
  <c r="GJ149" s="1"/>
  <c r="GI153"/>
  <c r="GJ153" s="1"/>
  <c r="GD39"/>
  <c r="GE65" s="1"/>
  <c r="GF65" s="1"/>
  <c r="GD97"/>
  <c r="GD126"/>
  <c r="FU33"/>
  <c r="FV33" s="1"/>
  <c r="FU31"/>
  <c r="FV31" s="1"/>
  <c r="FW31" s="1"/>
  <c r="FY31" s="1"/>
  <c r="FZ31" s="1"/>
  <c r="FU28"/>
  <c r="FV28" s="1"/>
  <c r="FU26"/>
  <c r="FV26" s="1"/>
  <c r="FW26" s="1"/>
  <c r="FY26" s="1"/>
  <c r="FZ26" s="1"/>
  <c r="FU24"/>
  <c r="FV24" s="1"/>
  <c r="FW24" s="1"/>
  <c r="FY24" s="1"/>
  <c r="FZ24" s="1"/>
  <c r="FU22"/>
  <c r="FV22" s="1"/>
  <c r="FW22" s="1"/>
  <c r="FY22" s="1"/>
  <c r="FZ22" s="1"/>
  <c r="FU19"/>
  <c r="FV19" s="1"/>
  <c r="FU17"/>
  <c r="FV17" s="1"/>
  <c r="FU15"/>
  <c r="FV15" s="1"/>
  <c r="FU13"/>
  <c r="FV13" s="1"/>
  <c r="FW13" s="1"/>
  <c r="FY13" s="1"/>
  <c r="FW10"/>
  <c r="FY10" s="1"/>
  <c r="FZ10" s="1"/>
  <c r="FW133"/>
  <c r="FY133" s="1"/>
  <c r="FT126"/>
  <c r="FU131" s="1"/>
  <c r="FV131" s="1"/>
  <c r="FT97"/>
  <c r="FW131"/>
  <c r="FY131" s="1"/>
  <c r="FT68"/>
  <c r="FT39"/>
  <c r="FJ126"/>
  <c r="FJ185"/>
  <c r="FJ97"/>
  <c r="FJ68"/>
  <c r="FO115"/>
  <c r="FE133"/>
  <c r="FF133" s="1"/>
  <c r="EP97"/>
  <c r="EP185"/>
  <c r="EP68"/>
  <c r="EQ73" s="1"/>
  <c r="ER73" s="1"/>
  <c r="ES73" s="1"/>
  <c r="EU73" s="1"/>
  <c r="EV73" s="1"/>
  <c r="EP126"/>
  <c r="EK130"/>
  <c r="EI10"/>
  <c r="EK10" s="1"/>
  <c r="EL10" s="1"/>
  <c r="EF185"/>
  <c r="EI104"/>
  <c r="EK104" s="1"/>
  <c r="EF97"/>
  <c r="EI48"/>
  <c r="EK48" s="1"/>
  <c r="EF39"/>
  <c r="EI131"/>
  <c r="EK131" s="1"/>
  <c r="EF126"/>
  <c r="EF68"/>
  <c r="EK133"/>
  <c r="EL133" s="1"/>
  <c r="EG37"/>
  <c r="EH37" s="1"/>
  <c r="EG36"/>
  <c r="EH36" s="1"/>
  <c r="EG35"/>
  <c r="EH35" s="1"/>
  <c r="EG34"/>
  <c r="EH34" s="1"/>
  <c r="EG33"/>
  <c r="EH33" s="1"/>
  <c r="EG32"/>
  <c r="EH32" s="1"/>
  <c r="EG31"/>
  <c r="EH31" s="1"/>
  <c r="EI31" s="1"/>
  <c r="EK31" s="1"/>
  <c r="EG29"/>
  <c r="EH29" s="1"/>
  <c r="EG28"/>
  <c r="EH28" s="1"/>
  <c r="EG27"/>
  <c r="EH27" s="1"/>
  <c r="EI27" s="1"/>
  <c r="EK27" s="1"/>
  <c r="EG26"/>
  <c r="EH26" s="1"/>
  <c r="EI26" s="1"/>
  <c r="EK26" s="1"/>
  <c r="EL26" s="1"/>
  <c r="EG25"/>
  <c r="EH25" s="1"/>
  <c r="EG24"/>
  <c r="EH24" s="1"/>
  <c r="EI24" s="1"/>
  <c r="EK24" s="1"/>
  <c r="EL24" s="1"/>
  <c r="EG23"/>
  <c r="EH23" s="1"/>
  <c r="EG22"/>
  <c r="EH22" s="1"/>
  <c r="EI22" s="1"/>
  <c r="EK22" s="1"/>
  <c r="EG20"/>
  <c r="EH20" s="1"/>
  <c r="EG19"/>
  <c r="EH19" s="1"/>
  <c r="EG18"/>
  <c r="EH18" s="1"/>
  <c r="EI18" s="1"/>
  <c r="EK18" s="1"/>
  <c r="EG17"/>
  <c r="EH17" s="1"/>
  <c r="EG16"/>
  <c r="EH16" s="1"/>
  <c r="EI16" s="1"/>
  <c r="EK16" s="1"/>
  <c r="EL16" s="1"/>
  <c r="EG15"/>
  <c r="EH15" s="1"/>
  <c r="EG14"/>
  <c r="EH14" s="1"/>
  <c r="EG13"/>
  <c r="EH13" s="1"/>
  <c r="EG48"/>
  <c r="EH48" s="1"/>
  <c r="DV126"/>
  <c r="DV97"/>
  <c r="DV185"/>
  <c r="DL126"/>
  <c r="DM129" s="1"/>
  <c r="DN129" s="1"/>
  <c r="DO100"/>
  <c r="DQ100" s="1"/>
  <c r="DR100" s="1"/>
  <c r="DL97"/>
  <c r="DO71"/>
  <c r="DQ71" s="1"/>
  <c r="DL68"/>
  <c r="DL185"/>
  <c r="DG44"/>
  <c r="DH44" s="1"/>
  <c r="DE104"/>
  <c r="DG104" s="1"/>
  <c r="DB97"/>
  <c r="DG15"/>
  <c r="DH15" s="1"/>
  <c r="DC38"/>
  <c r="DD38" s="1"/>
  <c r="DB185"/>
  <c r="CC130"/>
  <c r="CD130" s="1"/>
  <c r="BQ13"/>
  <c r="BS13" s="1"/>
  <c r="BD185"/>
  <c r="BG131"/>
  <c r="BI131" s="1"/>
  <c r="BJ131" s="1"/>
  <c r="BG102"/>
  <c r="BI102" s="1"/>
  <c r="BD97"/>
  <c r="BD68"/>
  <c r="BE77" s="1"/>
  <c r="BF77" s="1"/>
  <c r="BD39"/>
  <c r="BD155"/>
  <c r="BI133"/>
  <c r="BJ133" s="1"/>
  <c r="BI77"/>
  <c r="BJ77" s="1"/>
  <c r="AT126"/>
  <c r="AT97"/>
  <c r="AT185"/>
  <c r="AO15"/>
  <c r="AP15" s="1"/>
  <c r="AC93"/>
  <c r="AE93" s="1"/>
  <c r="AC131"/>
  <c r="AE131" s="1"/>
  <c r="Z126"/>
  <c r="Z97"/>
  <c r="P185"/>
  <c r="S133"/>
  <c r="U133" s="1"/>
  <c r="P126"/>
  <c r="Q133" s="1"/>
  <c r="R133" s="1"/>
  <c r="P155"/>
  <c r="S135"/>
  <c r="U135" s="1"/>
  <c r="S131"/>
  <c r="U131" s="1"/>
  <c r="P97"/>
  <c r="P39"/>
  <c r="F185"/>
  <c r="G194" s="1"/>
  <c r="H194" s="1"/>
  <c r="IH154"/>
  <c r="IH152"/>
  <c r="JB151"/>
  <c r="JV148"/>
  <c r="GT148"/>
  <c r="CD148"/>
  <c r="AP148"/>
  <c r="GT143"/>
  <c r="DR139"/>
  <c r="AP139"/>
  <c r="KP133"/>
  <c r="KZ129"/>
  <c r="KZ133"/>
  <c r="KZ138"/>
  <c r="KZ142"/>
  <c r="KZ147"/>
  <c r="KZ151"/>
  <c r="JL130"/>
  <c r="JL134"/>
  <c r="HX153"/>
  <c r="BT140"/>
  <c r="AF133"/>
  <c r="KF130"/>
  <c r="KF134"/>
  <c r="KF139"/>
  <c r="KF141"/>
  <c r="KF148"/>
  <c r="IR133"/>
  <c r="HD133"/>
  <c r="FP133"/>
  <c r="FP144"/>
  <c r="FP151"/>
  <c r="EB153"/>
  <c r="CN133"/>
  <c r="CN151"/>
  <c r="KP152"/>
  <c r="JB152"/>
  <c r="HN152"/>
  <c r="FZ152"/>
  <c r="IH151"/>
  <c r="GT151"/>
  <c r="DR151"/>
  <c r="CX148"/>
  <c r="FZ143"/>
  <c r="BJ139"/>
  <c r="DR138"/>
  <c r="IH133"/>
  <c r="DR133"/>
  <c r="KZ130"/>
  <c r="KZ132"/>
  <c r="KZ134"/>
  <c r="KZ139"/>
  <c r="KZ143"/>
  <c r="KZ148"/>
  <c r="JL135"/>
  <c r="JL140"/>
  <c r="HX130"/>
  <c r="GJ130"/>
  <c r="GJ136"/>
  <c r="GJ148"/>
  <c r="EV130"/>
  <c r="EV148"/>
  <c r="DH130"/>
  <c r="DH134"/>
  <c r="DH152"/>
  <c r="BT130"/>
  <c r="BT143"/>
  <c r="IR139"/>
  <c r="HD130"/>
  <c r="HD148"/>
  <c r="FP130"/>
  <c r="FP148"/>
  <c r="EB139"/>
  <c r="EB150"/>
  <c r="AZ130"/>
  <c r="JB130"/>
  <c r="FZ130"/>
  <c r="KP125"/>
  <c r="JB125"/>
  <c r="HN125"/>
  <c r="FZ125"/>
  <c r="EL125"/>
  <c r="CX125"/>
  <c r="BJ125"/>
  <c r="V125"/>
  <c r="JV124"/>
  <c r="IH124"/>
  <c r="FF124"/>
  <c r="CD124"/>
  <c r="AP124"/>
  <c r="KP123"/>
  <c r="JB123"/>
  <c r="HN123"/>
  <c r="FZ123"/>
  <c r="EL123"/>
  <c r="CX123"/>
  <c r="BJ123"/>
  <c r="V123"/>
  <c r="IH122"/>
  <c r="DR122"/>
  <c r="KP121"/>
  <c r="JB121"/>
  <c r="HN121"/>
  <c r="FZ121"/>
  <c r="EL121"/>
  <c r="CX121"/>
  <c r="BJ121"/>
  <c r="V121"/>
  <c r="JV120"/>
  <c r="IH120"/>
  <c r="FF120"/>
  <c r="DR120"/>
  <c r="CD120"/>
  <c r="AP120"/>
  <c r="KP119"/>
  <c r="JB119"/>
  <c r="HN119"/>
  <c r="FZ119"/>
  <c r="EL119"/>
  <c r="CX119"/>
  <c r="BJ119"/>
  <c r="V119"/>
  <c r="DR118"/>
  <c r="KP116"/>
  <c r="JB116"/>
  <c r="HN116"/>
  <c r="FZ116"/>
  <c r="EL116"/>
  <c r="CX116"/>
  <c r="BJ116"/>
  <c r="V116"/>
  <c r="JV115"/>
  <c r="IH115"/>
  <c r="GT115"/>
  <c r="FF115"/>
  <c r="CD115"/>
  <c r="AP115"/>
  <c r="KP114"/>
  <c r="FZ114"/>
  <c r="BJ114"/>
  <c r="V114"/>
  <c r="CD113"/>
  <c r="KP112"/>
  <c r="JB112"/>
  <c r="HN112"/>
  <c r="FZ112"/>
  <c r="EL112"/>
  <c r="CX112"/>
  <c r="BJ112"/>
  <c r="V112"/>
  <c r="CD111"/>
  <c r="AP111"/>
  <c r="KP110"/>
  <c r="JB110"/>
  <c r="HN110"/>
  <c r="FZ110"/>
  <c r="EL110"/>
  <c r="CX110"/>
  <c r="BJ110"/>
  <c r="V110"/>
  <c r="DR109"/>
  <c r="KP107"/>
  <c r="JB107"/>
  <c r="HN107"/>
  <c r="FZ107"/>
  <c r="EL107"/>
  <c r="CX107"/>
  <c r="BJ107"/>
  <c r="AF107"/>
  <c r="KZ109"/>
  <c r="KZ111"/>
  <c r="KZ113"/>
  <c r="KZ118"/>
  <c r="KZ122"/>
  <c r="KF115"/>
  <c r="KF122"/>
  <c r="JL111"/>
  <c r="JL115"/>
  <c r="JL120"/>
  <c r="JL122"/>
  <c r="HX120"/>
  <c r="GJ122"/>
  <c r="FP122"/>
  <c r="CN122"/>
  <c r="V107"/>
  <c r="DR105"/>
  <c r="HN104"/>
  <c r="FF104"/>
  <c r="CX104"/>
  <c r="BJ104"/>
  <c r="AP104"/>
  <c r="CD102"/>
  <c r="KP101"/>
  <c r="JB101"/>
  <c r="HN101"/>
  <c r="EL101"/>
  <c r="CX101"/>
  <c r="CD101"/>
  <c r="V101"/>
  <c r="IH95"/>
  <c r="HN95"/>
  <c r="FF95"/>
  <c r="EL95"/>
  <c r="CD95"/>
  <c r="KP94"/>
  <c r="JB94"/>
  <c r="HN94"/>
  <c r="FZ94"/>
  <c r="EL94"/>
  <c r="DR94"/>
  <c r="V94"/>
  <c r="JB93"/>
  <c r="IH93"/>
  <c r="CX93"/>
  <c r="BJ93"/>
  <c r="AP92"/>
  <c r="JB91"/>
  <c r="IH91"/>
  <c r="HN91"/>
  <c r="GT91"/>
  <c r="DR91"/>
  <c r="IH130"/>
  <c r="KF154"/>
  <c r="HD154"/>
  <c r="EB154"/>
  <c r="AZ154"/>
  <c r="IR153"/>
  <c r="JV125"/>
  <c r="IH125"/>
  <c r="GT125"/>
  <c r="FF125"/>
  <c r="DR125"/>
  <c r="CD125"/>
  <c r="AP125"/>
  <c r="KP124"/>
  <c r="JB124"/>
  <c r="HN124"/>
  <c r="FZ124"/>
  <c r="CX124"/>
  <c r="BJ124"/>
  <c r="V124"/>
  <c r="IH123"/>
  <c r="GT123"/>
  <c r="DR123"/>
  <c r="AP123"/>
  <c r="JB122"/>
  <c r="EL122"/>
  <c r="CX122"/>
  <c r="BJ122"/>
  <c r="V122"/>
  <c r="JV121"/>
  <c r="IH121"/>
  <c r="GT121"/>
  <c r="FF121"/>
  <c r="DR121"/>
  <c r="CD121"/>
  <c r="AP121"/>
  <c r="KP120"/>
  <c r="JB120"/>
  <c r="HN120"/>
  <c r="FZ120"/>
  <c r="CX120"/>
  <c r="BJ120"/>
  <c r="V120"/>
  <c r="JV119"/>
  <c r="IH119"/>
  <c r="GT119"/>
  <c r="FF119"/>
  <c r="DR119"/>
  <c r="CD119"/>
  <c r="AP119"/>
  <c r="JV116"/>
  <c r="IH116"/>
  <c r="GT116"/>
  <c r="FF116"/>
  <c r="DR116"/>
  <c r="CD116"/>
  <c r="AP116"/>
  <c r="JB115"/>
  <c r="HN115"/>
  <c r="EL115"/>
  <c r="CX115"/>
  <c r="BJ115"/>
  <c r="GT114"/>
  <c r="DR114"/>
  <c r="JV112"/>
  <c r="IH112"/>
  <c r="GT112"/>
  <c r="FF112"/>
  <c r="DR112"/>
  <c r="CD112"/>
  <c r="AP112"/>
  <c r="KP111"/>
  <c r="JB111"/>
  <c r="BJ111"/>
  <c r="JV110"/>
  <c r="IH110"/>
  <c r="GT110"/>
  <c r="FF110"/>
  <c r="DR110"/>
  <c r="CD110"/>
  <c r="AP110"/>
  <c r="JV107"/>
  <c r="IH107"/>
  <c r="GT107"/>
  <c r="FF107"/>
  <c r="DR107"/>
  <c r="CD107"/>
  <c r="AP107"/>
  <c r="KZ106"/>
  <c r="KZ110"/>
  <c r="KZ114"/>
  <c r="KZ119"/>
  <c r="KZ123"/>
  <c r="KF114"/>
  <c r="KF121"/>
  <c r="KF123"/>
  <c r="JL107"/>
  <c r="JL110"/>
  <c r="JL119"/>
  <c r="IR114"/>
  <c r="IR119"/>
  <c r="IR123"/>
  <c r="HD114"/>
  <c r="HD123"/>
  <c r="GJ110"/>
  <c r="GJ119"/>
  <c r="FP114"/>
  <c r="EV107"/>
  <c r="EV110"/>
  <c r="EV119"/>
  <c r="EB114"/>
  <c r="EB125"/>
  <c r="DH107"/>
  <c r="DH114"/>
  <c r="CN121"/>
  <c r="BT107"/>
  <c r="AZ110"/>
  <c r="AZ119"/>
  <c r="AF119"/>
  <c r="AF121"/>
  <c r="CX105"/>
  <c r="BJ105"/>
  <c r="JV104"/>
  <c r="IH104"/>
  <c r="FP104"/>
  <c r="CN104"/>
  <c r="BT104"/>
  <c r="KF103"/>
  <c r="JL102"/>
  <c r="HX102"/>
  <c r="KZ101"/>
  <c r="KF101"/>
  <c r="JL101"/>
  <c r="IR101"/>
  <c r="HX101"/>
  <c r="GJ101"/>
  <c r="CN101"/>
  <c r="AF101"/>
  <c r="KZ100"/>
  <c r="KZ95"/>
  <c r="JL95"/>
  <c r="HX95"/>
  <c r="GJ95"/>
  <c r="EV95"/>
  <c r="BT95"/>
  <c r="KZ94"/>
  <c r="IR94"/>
  <c r="HX94"/>
  <c r="GJ94"/>
  <c r="BT94"/>
  <c r="KZ93"/>
  <c r="KF93"/>
  <c r="FP93"/>
  <c r="CN93"/>
  <c r="JL92"/>
  <c r="EV92"/>
  <c r="KZ91"/>
  <c r="JL91"/>
  <c r="FP91"/>
  <c r="DH91"/>
  <c r="JL90"/>
  <c r="GJ90"/>
  <c r="DH90"/>
  <c r="KO106"/>
  <c r="KE106"/>
  <c r="JU106"/>
  <c r="JK106"/>
  <c r="JK164" s="1"/>
  <c r="JA106"/>
  <c r="IQ106"/>
  <c r="IG106"/>
  <c r="HW106"/>
  <c r="HM106"/>
  <c r="HC106"/>
  <c r="GS106"/>
  <c r="GI106"/>
  <c r="FY106"/>
  <c r="FO106"/>
  <c r="FE106"/>
  <c r="EU106"/>
  <c r="EK106"/>
  <c r="EA106"/>
  <c r="DQ106"/>
  <c r="DG106"/>
  <c r="CW106"/>
  <c r="CM106"/>
  <c r="CC106"/>
  <c r="BS106"/>
  <c r="BI106"/>
  <c r="AY106"/>
  <c r="AO106"/>
  <c r="AE106"/>
  <c r="U106"/>
  <c r="KY105"/>
  <c r="KY163" s="1"/>
  <c r="KO105"/>
  <c r="KE105"/>
  <c r="KE163" s="1"/>
  <c r="JK105"/>
  <c r="JK163" s="1"/>
  <c r="IQ105"/>
  <c r="GS105"/>
  <c r="GI105"/>
  <c r="KP90"/>
  <c r="JB90"/>
  <c r="HN90"/>
  <c r="EL90"/>
  <c r="V90"/>
  <c r="JV86"/>
  <c r="IH86"/>
  <c r="FF86"/>
  <c r="CD86"/>
  <c r="AP86"/>
  <c r="KP85"/>
  <c r="FZ85"/>
  <c r="BJ85"/>
  <c r="KP83"/>
  <c r="EL83"/>
  <c r="V83"/>
  <c r="KP81"/>
  <c r="JB81"/>
  <c r="HN81"/>
  <c r="FZ81"/>
  <c r="EL81"/>
  <c r="CX81"/>
  <c r="CD81"/>
  <c r="V81"/>
  <c r="IH77"/>
  <c r="FF77"/>
  <c r="EL77"/>
  <c r="CX77"/>
  <c r="CD77"/>
  <c r="KP76"/>
  <c r="KP75"/>
  <c r="HN75"/>
  <c r="FF75"/>
  <c r="EL75"/>
  <c r="AP75"/>
  <c r="V75"/>
  <c r="KP73"/>
  <c r="DR73"/>
  <c r="JV72"/>
  <c r="DR72"/>
  <c r="KZ90"/>
  <c r="KF90"/>
  <c r="IR90"/>
  <c r="HD90"/>
  <c r="FP90"/>
  <c r="EV90"/>
  <c r="EB90"/>
  <c r="BT90"/>
  <c r="KZ89"/>
  <c r="HD87"/>
  <c r="KZ86"/>
  <c r="JL86"/>
  <c r="GJ86"/>
  <c r="EV86"/>
  <c r="KZ85"/>
  <c r="KF85"/>
  <c r="IR85"/>
  <c r="KZ84"/>
  <c r="KF84"/>
  <c r="KZ82"/>
  <c r="HX82"/>
  <c r="EV82"/>
  <c r="CN82"/>
  <c r="BT82"/>
  <c r="AF82"/>
  <c r="KZ81"/>
  <c r="JL81"/>
  <c r="IR81"/>
  <c r="HX81"/>
  <c r="GJ81"/>
  <c r="AZ81"/>
  <c r="KZ80"/>
  <c r="KZ78"/>
  <c r="KZ77"/>
  <c r="JL77"/>
  <c r="HD77"/>
  <c r="GJ77"/>
  <c r="KZ76"/>
  <c r="KF76"/>
  <c r="JL76"/>
  <c r="FP76"/>
  <c r="KZ75"/>
  <c r="IR75"/>
  <c r="FP75"/>
  <c r="EB75"/>
  <c r="DH75"/>
  <c r="CN75"/>
  <c r="DH74"/>
  <c r="KZ73"/>
  <c r="JL73"/>
  <c r="FP73"/>
  <c r="DH73"/>
  <c r="BT73"/>
  <c r="KP72"/>
  <c r="JB72"/>
  <c r="HN72"/>
  <c r="EL72"/>
  <c r="BJ72"/>
  <c r="JV48"/>
  <c r="IH48"/>
  <c r="HN48"/>
  <c r="FZ48"/>
  <c r="FF48"/>
  <c r="CD48"/>
  <c r="KP47"/>
  <c r="GT47"/>
  <c r="CX47"/>
  <c r="AP47"/>
  <c r="KP46"/>
  <c r="JB46"/>
  <c r="IH46"/>
  <c r="HN46"/>
  <c r="EL46"/>
  <c r="DR46"/>
  <c r="CD46"/>
  <c r="KP44"/>
  <c r="KP43"/>
  <c r="JB43"/>
  <c r="HN43"/>
  <c r="FZ43"/>
  <c r="FF43"/>
  <c r="EL43"/>
  <c r="DR43"/>
  <c r="CX43"/>
  <c r="V43"/>
  <c r="KZ37"/>
  <c r="JL37"/>
  <c r="GJ37"/>
  <c r="EV37"/>
  <c r="BT37"/>
  <c r="KZ36"/>
  <c r="KF36"/>
  <c r="IR36"/>
  <c r="GJ36"/>
  <c r="FP36"/>
  <c r="EB36"/>
  <c r="KY180"/>
  <c r="KZ35"/>
  <c r="FO180"/>
  <c r="FP35"/>
  <c r="CM180"/>
  <c r="CN35"/>
  <c r="FP34"/>
  <c r="BT34"/>
  <c r="KZ33"/>
  <c r="JL33"/>
  <c r="IR33"/>
  <c r="FP33"/>
  <c r="DH33"/>
  <c r="KY177"/>
  <c r="KZ32"/>
  <c r="KF32"/>
  <c r="JL32"/>
  <c r="IR32"/>
  <c r="HX32"/>
  <c r="GI177"/>
  <c r="GJ32"/>
  <c r="EV32"/>
  <c r="KY176"/>
  <c r="KZ31"/>
  <c r="JL29"/>
  <c r="IR29"/>
  <c r="FP29"/>
  <c r="CN29"/>
  <c r="AZ29"/>
  <c r="KZ28"/>
  <c r="JL28"/>
  <c r="GJ28"/>
  <c r="DH28"/>
  <c r="BT28"/>
  <c r="AF28"/>
  <c r="KY172"/>
  <c r="KZ27"/>
  <c r="IR27"/>
  <c r="HD27"/>
  <c r="FP27"/>
  <c r="BT27"/>
  <c r="KY171"/>
  <c r="KZ26"/>
  <c r="JL25"/>
  <c r="DH25"/>
  <c r="KP96"/>
  <c r="JV96"/>
  <c r="JB96"/>
  <c r="IH96"/>
  <c r="HN96"/>
  <c r="GT96"/>
  <c r="FZ96"/>
  <c r="EV96"/>
  <c r="DH96"/>
  <c r="BT96"/>
  <c r="AF96"/>
  <c r="IR49"/>
  <c r="JL48"/>
  <c r="IR48"/>
  <c r="HX48"/>
  <c r="BT48"/>
  <c r="KZ47"/>
  <c r="KF47"/>
  <c r="JL47"/>
  <c r="IR47"/>
  <c r="GJ47"/>
  <c r="KZ46"/>
  <c r="KF46"/>
  <c r="IR46"/>
  <c r="FP46"/>
  <c r="DH46"/>
  <c r="CN46"/>
  <c r="AZ46"/>
  <c r="KZ44"/>
  <c r="JL44"/>
  <c r="BT44"/>
  <c r="KZ43"/>
  <c r="KF43"/>
  <c r="JL43"/>
  <c r="HX43"/>
  <c r="GJ43"/>
  <c r="EV43"/>
  <c r="DH43"/>
  <c r="CN43"/>
  <c r="BT43"/>
  <c r="AF25"/>
  <c r="KZ24"/>
  <c r="JL24"/>
  <c r="HX24"/>
  <c r="FP24"/>
  <c r="DH24"/>
  <c r="AF24"/>
  <c r="KZ23"/>
  <c r="KF23"/>
  <c r="JL23"/>
  <c r="IR23"/>
  <c r="GJ23"/>
  <c r="EV23"/>
  <c r="EB23"/>
  <c r="BT23"/>
  <c r="AF23"/>
  <c r="KZ22"/>
  <c r="KF20"/>
  <c r="HD20"/>
  <c r="FP20"/>
  <c r="KZ19"/>
  <c r="JL19"/>
  <c r="GJ19"/>
  <c r="EV19"/>
  <c r="CN19"/>
  <c r="BT19"/>
  <c r="AZ19"/>
  <c r="KZ18"/>
  <c r="KF18"/>
  <c r="JL18"/>
  <c r="IR18"/>
  <c r="GJ18"/>
  <c r="DH18"/>
  <c r="KY162"/>
  <c r="KZ17"/>
  <c r="IQ162"/>
  <c r="IR17"/>
  <c r="GJ17"/>
  <c r="FO162"/>
  <c r="FP17"/>
  <c r="CM162"/>
  <c r="CN17"/>
  <c r="BT17"/>
  <c r="KZ15"/>
  <c r="JL15"/>
  <c r="HX15"/>
  <c r="FP15"/>
  <c r="BT15"/>
  <c r="AF15"/>
  <c r="KY159"/>
  <c r="KZ14"/>
  <c r="KE159"/>
  <c r="KF14"/>
  <c r="JK159"/>
  <c r="JL14"/>
  <c r="IR14"/>
  <c r="HX14"/>
  <c r="GI159"/>
  <c r="GJ14"/>
  <c r="EV14"/>
  <c r="EB14"/>
  <c r="JV37"/>
  <c r="IH37"/>
  <c r="GT37"/>
  <c r="FF37"/>
  <c r="CX37"/>
  <c r="AP37"/>
  <c r="KO181"/>
  <c r="KP36"/>
  <c r="JA181"/>
  <c r="JB36"/>
  <c r="HM181"/>
  <c r="HN36"/>
  <c r="FZ36"/>
  <c r="EL36"/>
  <c r="CX36"/>
  <c r="BJ36"/>
  <c r="AP36"/>
  <c r="GT35"/>
  <c r="EL35"/>
  <c r="DR35"/>
  <c r="CX35"/>
  <c r="BJ35"/>
  <c r="FF34"/>
  <c r="KP33"/>
  <c r="JV33"/>
  <c r="IH33"/>
  <c r="HN33"/>
  <c r="FF33"/>
  <c r="DR33"/>
  <c r="AP33"/>
  <c r="KP32"/>
  <c r="JB32"/>
  <c r="HN32"/>
  <c r="FZ32"/>
  <c r="EL32"/>
  <c r="DR32"/>
  <c r="CX32"/>
  <c r="BJ32"/>
  <c r="DR29"/>
  <c r="JV28"/>
  <c r="IH28"/>
  <c r="FF28"/>
  <c r="CD28"/>
  <c r="KP27"/>
  <c r="GT27"/>
  <c r="FY172"/>
  <c r="FZ27"/>
  <c r="BJ27"/>
  <c r="V27"/>
  <c r="CD26"/>
  <c r="JV25"/>
  <c r="AP25"/>
  <c r="KP24"/>
  <c r="JB24"/>
  <c r="CD24"/>
  <c r="BJ24"/>
  <c r="AP24"/>
  <c r="KP23"/>
  <c r="JV23"/>
  <c r="JB23"/>
  <c r="HN23"/>
  <c r="FZ23"/>
  <c r="EL23"/>
  <c r="CX23"/>
  <c r="KP19"/>
  <c r="JV19"/>
  <c r="JB19"/>
  <c r="IH19"/>
  <c r="GT19"/>
  <c r="FZ19"/>
  <c r="FF19"/>
  <c r="DR19"/>
  <c r="CX19"/>
  <c r="AP19"/>
  <c r="KP18"/>
  <c r="GT18"/>
  <c r="CX18"/>
  <c r="BJ18"/>
  <c r="JV17"/>
  <c r="HN17"/>
  <c r="FZ17"/>
  <c r="DR17"/>
  <c r="CX17"/>
  <c r="CD17"/>
  <c r="BJ17"/>
  <c r="AP17"/>
  <c r="KP15"/>
  <c r="DR15"/>
  <c r="KP14"/>
  <c r="JV14"/>
  <c r="JA159"/>
  <c r="JB14"/>
  <c r="HN14"/>
  <c r="FZ14"/>
  <c r="EL14"/>
  <c r="CX14"/>
  <c r="BJ14"/>
  <c r="DR13"/>
  <c r="GT67"/>
  <c r="DR67"/>
  <c r="FZ66"/>
  <c r="CX66"/>
  <c r="BJ66"/>
  <c r="V66"/>
  <c r="IH65"/>
  <c r="GT65"/>
  <c r="AP65"/>
  <c r="JB64"/>
  <c r="DR63"/>
  <c r="HN62"/>
  <c r="FZ62"/>
  <c r="CX62"/>
  <c r="BJ62"/>
  <c r="DR61"/>
  <c r="AP61"/>
  <c r="AP58"/>
  <c r="KP57"/>
  <c r="JB57"/>
  <c r="CX57"/>
  <c r="BJ57"/>
  <c r="V57"/>
  <c r="GT56"/>
  <c r="FP105"/>
  <c r="EB105"/>
  <c r="DH105"/>
  <c r="BT105"/>
  <c r="KZ104"/>
  <c r="KF104"/>
  <c r="IR104"/>
  <c r="HD104"/>
  <c r="GJ104"/>
  <c r="FF96"/>
  <c r="DR96"/>
  <c r="CD96"/>
  <c r="AP96"/>
  <c r="KZ67"/>
  <c r="JL67"/>
  <c r="HX67"/>
  <c r="GJ67"/>
  <c r="EV67"/>
  <c r="DH67"/>
  <c r="BT67"/>
  <c r="AF67"/>
  <c r="IR66"/>
  <c r="HD66"/>
  <c r="KZ65"/>
  <c r="HX65"/>
  <c r="GJ65"/>
  <c r="DH65"/>
  <c r="FP64"/>
  <c r="CN64"/>
  <c r="HX63"/>
  <c r="GJ63"/>
  <c r="EV63"/>
  <c r="DH63"/>
  <c r="BT63"/>
  <c r="AF63"/>
  <c r="KF62"/>
  <c r="IR62"/>
  <c r="HD62"/>
  <c r="FP62"/>
  <c r="CN62"/>
  <c r="AZ62"/>
  <c r="KZ61"/>
  <c r="JL61"/>
  <c r="GJ61"/>
  <c r="HX58"/>
  <c r="GJ58"/>
  <c r="EV58"/>
  <c r="DH58"/>
  <c r="BT58"/>
  <c r="AF58"/>
  <c r="HD57"/>
  <c r="FP57"/>
  <c r="KZ56"/>
  <c r="BT56"/>
  <c r="JV38"/>
  <c r="IH38"/>
  <c r="GT38"/>
  <c r="FF38"/>
  <c r="DR38"/>
  <c r="CD38"/>
  <c r="AP38"/>
  <c r="KH10"/>
  <c r="FR10"/>
  <c r="KF38"/>
  <c r="IR38"/>
  <c r="HD38"/>
  <c r="FP38"/>
  <c r="EA183"/>
  <c r="EB38"/>
  <c r="CN38"/>
  <c r="AZ38"/>
  <c r="KE55"/>
  <c r="CC55"/>
  <c r="KY54"/>
  <c r="KO54"/>
  <c r="KE54"/>
  <c r="JU54"/>
  <c r="JK54"/>
  <c r="JA54"/>
  <c r="IQ54"/>
  <c r="IG54"/>
  <c r="HW54"/>
  <c r="HM54"/>
  <c r="HC54"/>
  <c r="GS54"/>
  <c r="GI54"/>
  <c r="FY54"/>
  <c r="FO54"/>
  <c r="FE54"/>
  <c r="EU54"/>
  <c r="EK54"/>
  <c r="EA54"/>
  <c r="DQ54"/>
  <c r="DG54"/>
  <c r="CW54"/>
  <c r="CM54"/>
  <c r="CC54"/>
  <c r="BS54"/>
  <c r="BI54"/>
  <c r="AY54"/>
  <c r="AO54"/>
  <c r="AE54"/>
  <c r="U54"/>
  <c r="KY53"/>
  <c r="KO53"/>
  <c r="KE53"/>
  <c r="JK53"/>
  <c r="JA53"/>
  <c r="IQ53"/>
  <c r="HW53"/>
  <c r="HC53"/>
  <c r="FO53"/>
  <c r="EU53"/>
  <c r="DG53"/>
  <c r="CM53"/>
  <c r="CC53"/>
  <c r="BS53"/>
  <c r="BI53"/>
  <c r="AO53"/>
  <c r="AE53"/>
  <c r="U53"/>
  <c r="KY52"/>
  <c r="KO52"/>
  <c r="KE52"/>
  <c r="JU52"/>
  <c r="JK52"/>
  <c r="JA52"/>
  <c r="IQ52"/>
  <c r="IG52"/>
  <c r="HW52"/>
  <c r="HM52"/>
  <c r="HC52"/>
  <c r="GS52"/>
  <c r="GI52"/>
  <c r="FY52"/>
  <c r="FO52"/>
  <c r="FE52"/>
  <c r="EU52"/>
  <c r="EK52"/>
  <c r="EA52"/>
  <c r="DQ52"/>
  <c r="DG52"/>
  <c r="CW52"/>
  <c r="CM52"/>
  <c r="CC52"/>
  <c r="BS52"/>
  <c r="BI52"/>
  <c r="AY52"/>
  <c r="AO52"/>
  <c r="AE52"/>
  <c r="U52"/>
  <c r="KY51"/>
  <c r="KY167" s="1"/>
  <c r="KZ96"/>
  <c r="KF96"/>
  <c r="JL96"/>
  <c r="IR96"/>
  <c r="HX96"/>
  <c r="HD96"/>
  <c r="GJ96"/>
  <c r="FP96"/>
  <c r="EB96"/>
  <c r="CN96"/>
  <c r="AZ96"/>
  <c r="KP67"/>
  <c r="JB67"/>
  <c r="HN67"/>
  <c r="FZ67"/>
  <c r="EL67"/>
  <c r="CX67"/>
  <c r="BJ67"/>
  <c r="V67"/>
  <c r="JV66"/>
  <c r="IH66"/>
  <c r="GT66"/>
  <c r="FF66"/>
  <c r="CD66"/>
  <c r="AP66"/>
  <c r="KP65"/>
  <c r="JB65"/>
  <c r="HN65"/>
  <c r="FZ65"/>
  <c r="EL65"/>
  <c r="CX65"/>
  <c r="BJ65"/>
  <c r="V65"/>
  <c r="IH64"/>
  <c r="GT64"/>
  <c r="KP63"/>
  <c r="JB63"/>
  <c r="HN63"/>
  <c r="FZ63"/>
  <c r="EL63"/>
  <c r="CX63"/>
  <c r="BJ63"/>
  <c r="V63"/>
  <c r="JV62"/>
  <c r="IH62"/>
  <c r="GT62"/>
  <c r="FF62"/>
  <c r="DR62"/>
  <c r="CD62"/>
  <c r="AP62"/>
  <c r="KP61"/>
  <c r="JB61"/>
  <c r="HN61"/>
  <c r="FZ61"/>
  <c r="EL61"/>
  <c r="CX61"/>
  <c r="BJ61"/>
  <c r="V61"/>
  <c r="KP58"/>
  <c r="JB58"/>
  <c r="HN58"/>
  <c r="FZ58"/>
  <c r="EL58"/>
  <c r="CX58"/>
  <c r="BJ58"/>
  <c r="V58"/>
  <c r="JV57"/>
  <c r="IH57"/>
  <c r="GT57"/>
  <c r="FF57"/>
  <c r="CD57"/>
  <c r="AP57"/>
  <c r="KP56"/>
  <c r="FZ56"/>
  <c r="BJ56"/>
  <c r="V56"/>
  <c r="EL96"/>
  <c r="CX96"/>
  <c r="BJ96"/>
  <c r="V96"/>
  <c r="KF67"/>
  <c r="IR67"/>
  <c r="HD67"/>
  <c r="FP67"/>
  <c r="EB67"/>
  <c r="CN67"/>
  <c r="AZ67"/>
  <c r="KZ66"/>
  <c r="JL66"/>
  <c r="HX66"/>
  <c r="EV66"/>
  <c r="DH66"/>
  <c r="BT66"/>
  <c r="KF65"/>
  <c r="IR65"/>
  <c r="HD65"/>
  <c r="FP65"/>
  <c r="EB65"/>
  <c r="CN65"/>
  <c r="KZ64"/>
  <c r="JL64"/>
  <c r="GJ64"/>
  <c r="BT64"/>
  <c r="KF63"/>
  <c r="HD63"/>
  <c r="FP63"/>
  <c r="EB63"/>
  <c r="CN63"/>
  <c r="AZ63"/>
  <c r="KZ62"/>
  <c r="JL62"/>
  <c r="HX62"/>
  <c r="GJ62"/>
  <c r="EV62"/>
  <c r="DH62"/>
  <c r="BT62"/>
  <c r="AF62"/>
  <c r="KF61"/>
  <c r="IR61"/>
  <c r="HD61"/>
  <c r="FP61"/>
  <c r="EB61"/>
  <c r="CN61"/>
  <c r="AZ61"/>
  <c r="KZ60"/>
  <c r="KF58"/>
  <c r="HD58"/>
  <c r="FP58"/>
  <c r="EB58"/>
  <c r="CN58"/>
  <c r="AZ58"/>
  <c r="KZ57"/>
  <c r="JL57"/>
  <c r="HX57"/>
  <c r="GJ57"/>
  <c r="EV57"/>
  <c r="DH57"/>
  <c r="BT57"/>
  <c r="AF57"/>
  <c r="KF56"/>
  <c r="IR56"/>
  <c r="HD56"/>
  <c r="FP56"/>
  <c r="EB56"/>
  <c r="KZ55"/>
  <c r="KP38"/>
  <c r="JB38"/>
  <c r="HN38"/>
  <c r="FZ38"/>
  <c r="EL38"/>
  <c r="CX38"/>
  <c r="BJ38"/>
  <c r="V38"/>
  <c r="KZ38"/>
  <c r="JL38"/>
  <c r="HX38"/>
  <c r="GJ38"/>
  <c r="EV38"/>
  <c r="DH38"/>
  <c r="BT38"/>
  <c r="AF38"/>
  <c r="LH185"/>
  <c r="FE182" l="1"/>
  <c r="DQ160"/>
  <c r="EV101"/>
  <c r="HX124"/>
  <c r="FF153"/>
  <c r="FF182" s="1"/>
  <c r="FF241" s="1"/>
  <c r="BS169"/>
  <c r="BS228" s="1"/>
  <c r="JK169"/>
  <c r="JK228" s="1"/>
  <c r="KY181"/>
  <c r="CC160"/>
  <c r="CC219" s="1"/>
  <c r="BS178"/>
  <c r="BS237" s="1"/>
  <c r="EU178"/>
  <c r="EU237" s="1"/>
  <c r="CC178"/>
  <c r="CC237" s="1"/>
  <c r="CC182"/>
  <c r="CC241" s="1"/>
  <c r="KP154"/>
  <c r="KP183" s="1"/>
  <c r="KP242" s="1"/>
  <c r="IM67"/>
  <c r="IN67" s="1"/>
  <c r="AK200"/>
  <c r="AL200" s="1"/>
  <c r="EU177"/>
  <c r="EU236" s="1"/>
  <c r="V143"/>
  <c r="V172" s="1"/>
  <c r="V231" s="1"/>
  <c r="GE192"/>
  <c r="GF192" s="1"/>
  <c r="FY159"/>
  <c r="FY218" s="1"/>
  <c r="KP148"/>
  <c r="KP177" s="1"/>
  <c r="KP236" s="1"/>
  <c r="BY123"/>
  <c r="BZ123" s="1"/>
  <c r="CA123" s="1"/>
  <c r="CC123" s="1"/>
  <c r="CD123" s="1"/>
  <c r="AO173"/>
  <c r="AO232" s="1"/>
  <c r="EK174"/>
  <c r="EK233" s="1"/>
  <c r="U177"/>
  <c r="U236" s="1"/>
  <c r="CW159"/>
  <c r="CW218" s="1"/>
  <c r="FZ101"/>
  <c r="FZ159" s="1"/>
  <c r="FZ218" s="1"/>
  <c r="KP143"/>
  <c r="KP172" s="1"/>
  <c r="KP231" s="1"/>
  <c r="BI180"/>
  <c r="BI239" s="1"/>
  <c r="BS163"/>
  <c r="BS222" s="1"/>
  <c r="AO182"/>
  <c r="AO241" s="1"/>
  <c r="U182"/>
  <c r="U241" s="1"/>
  <c r="HN133"/>
  <c r="HN162" s="1"/>
  <c r="HN221" s="1"/>
  <c r="CW182"/>
  <c r="CW241" s="1"/>
  <c r="DO39"/>
  <c r="DQ39" s="1"/>
  <c r="DR39" s="1"/>
  <c r="DT39" s="1"/>
  <c r="JK182"/>
  <c r="JK241" s="1"/>
  <c r="HA68"/>
  <c r="HC68" s="1"/>
  <c r="HD68" s="1"/>
  <c r="AE159"/>
  <c r="AE218" s="1"/>
  <c r="IH17"/>
  <c r="IH162" s="1"/>
  <c r="IH221" s="1"/>
  <c r="DQ172"/>
  <c r="DQ231" s="1"/>
  <c r="CX154"/>
  <c r="CX183" s="1"/>
  <c r="CX242" s="1"/>
  <c r="FU199"/>
  <c r="FV199" s="1"/>
  <c r="FW199" s="1"/>
  <c r="FY199" s="1"/>
  <c r="FZ199" s="1"/>
  <c r="GY92"/>
  <c r="GZ92" s="1"/>
  <c r="FY164"/>
  <c r="FY223" s="1"/>
  <c r="AA194"/>
  <c r="AB194" s="1"/>
  <c r="FK48"/>
  <c r="FL48" s="1"/>
  <c r="BS159"/>
  <c r="BS218" s="1"/>
  <c r="AA201"/>
  <c r="AB201" s="1"/>
  <c r="AC201" s="1"/>
  <c r="AE201" s="1"/>
  <c r="AF201" s="1"/>
  <c r="FK60"/>
  <c r="FL60" s="1"/>
  <c r="FM60" s="1"/>
  <c r="FO60" s="1"/>
  <c r="FP60" s="1"/>
  <c r="KE180"/>
  <c r="KE239" s="1"/>
  <c r="FE162"/>
  <c r="FE221" s="1"/>
  <c r="KY178"/>
  <c r="KY237" s="1"/>
  <c r="GI163"/>
  <c r="GI222" s="1"/>
  <c r="DG181"/>
  <c r="DG240" s="1"/>
  <c r="CX90"/>
  <c r="CX177" s="1"/>
  <c r="CX236" s="1"/>
  <c r="DG177"/>
  <c r="DG236" s="1"/>
  <c r="JA183"/>
  <c r="JA242" s="1"/>
  <c r="JK183"/>
  <c r="JK242" s="1"/>
  <c r="EK177"/>
  <c r="EK236" s="1"/>
  <c r="GI181"/>
  <c r="GI240" s="1"/>
  <c r="DH119"/>
  <c r="DH177" s="1"/>
  <c r="DH236" s="1"/>
  <c r="HN130"/>
  <c r="HN159" s="1"/>
  <c r="HN218" s="1"/>
  <c r="BT134"/>
  <c r="BT163" s="1"/>
  <c r="BT222" s="1"/>
  <c r="FK42"/>
  <c r="FL42" s="1"/>
  <c r="FM42" s="1"/>
  <c r="FO42" s="1"/>
  <c r="FP42" s="1"/>
  <c r="FK55"/>
  <c r="FL55" s="1"/>
  <c r="FM55" s="1"/>
  <c r="FO55" s="1"/>
  <c r="FP55" s="1"/>
  <c r="FY178"/>
  <c r="FY237" s="1"/>
  <c r="AO181"/>
  <c r="AO240" s="1"/>
  <c r="EU183"/>
  <c r="EU242" s="1"/>
  <c r="U181"/>
  <c r="U240" s="1"/>
  <c r="GE203"/>
  <c r="GF203" s="1"/>
  <c r="FK43"/>
  <c r="FL43" s="1"/>
  <c r="FK64"/>
  <c r="FL64" s="1"/>
  <c r="BS172"/>
  <c r="BS231" s="1"/>
  <c r="JU159"/>
  <c r="JU218" s="1"/>
  <c r="HM178"/>
  <c r="HM237" s="1"/>
  <c r="BY114"/>
  <c r="BZ114" s="1"/>
  <c r="CA114" s="1"/>
  <c r="CC114" s="1"/>
  <c r="CD114" s="1"/>
  <c r="FK66"/>
  <c r="FL66" s="1"/>
  <c r="CW181"/>
  <c r="CW240" s="1"/>
  <c r="EU182"/>
  <c r="EU241" s="1"/>
  <c r="DM46"/>
  <c r="DN46" s="1"/>
  <c r="DM63"/>
  <c r="DN63" s="1"/>
  <c r="KE172"/>
  <c r="KE231" s="1"/>
  <c r="U163"/>
  <c r="U222" s="1"/>
  <c r="AA205"/>
  <c r="AB205" s="1"/>
  <c r="DM53"/>
  <c r="DN53" s="1"/>
  <c r="DO53" s="1"/>
  <c r="DQ53" s="1"/>
  <c r="DR53" s="1"/>
  <c r="DM65"/>
  <c r="DN65" s="1"/>
  <c r="KO160"/>
  <c r="KO219" s="1"/>
  <c r="EK183"/>
  <c r="EK242" s="1"/>
  <c r="AA211"/>
  <c r="AB211" s="1"/>
  <c r="DM47"/>
  <c r="DN47" s="1"/>
  <c r="HW183"/>
  <c r="HW242" s="1"/>
  <c r="BI177"/>
  <c r="BI236" s="1"/>
  <c r="GS173"/>
  <c r="GS232" s="1"/>
  <c r="BS177"/>
  <c r="BS236" s="1"/>
  <c r="JK178"/>
  <c r="JK237" s="1"/>
  <c r="KE181"/>
  <c r="KE240" s="1"/>
  <c r="IR152"/>
  <c r="IR181" s="1"/>
  <c r="IR240" s="1"/>
  <c r="FU191"/>
  <c r="FV191" s="1"/>
  <c r="FW191" s="1"/>
  <c r="FY191" s="1"/>
  <c r="FZ191" s="1"/>
  <c r="DM57"/>
  <c r="DN57" s="1"/>
  <c r="DO57" s="1"/>
  <c r="DQ57" s="1"/>
  <c r="DR57" s="1"/>
  <c r="DM66"/>
  <c r="DN66" s="1"/>
  <c r="DO66" s="1"/>
  <c r="DQ66" s="1"/>
  <c r="DR66" s="1"/>
  <c r="DM52"/>
  <c r="DN52" s="1"/>
  <c r="DM45"/>
  <c r="DN45" s="1"/>
  <c r="BY213"/>
  <c r="BZ213" s="1"/>
  <c r="HX125"/>
  <c r="HX183" s="1"/>
  <c r="HX242" s="1"/>
  <c r="DR102"/>
  <c r="DR160" s="1"/>
  <c r="DR219" s="1"/>
  <c r="IR148"/>
  <c r="IR177" s="1"/>
  <c r="IR236" s="1"/>
  <c r="FF144"/>
  <c r="FF173" s="1"/>
  <c r="FF232" s="1"/>
  <c r="HN154"/>
  <c r="HN183" s="1"/>
  <c r="HN242" s="1"/>
  <c r="DM58"/>
  <c r="DN58" s="1"/>
  <c r="DM67"/>
  <c r="DN67" s="1"/>
  <c r="DM51"/>
  <c r="DN51" s="1"/>
  <c r="DM44"/>
  <c r="DN44" s="1"/>
  <c r="DM56"/>
  <c r="DN56" s="1"/>
  <c r="FY179"/>
  <c r="FY238" s="1"/>
  <c r="CM182"/>
  <c r="CM241" s="1"/>
  <c r="GS174"/>
  <c r="GS233" s="1"/>
  <c r="U174"/>
  <c r="U233" s="1"/>
  <c r="EA168"/>
  <c r="EA227" s="1"/>
  <c r="IQ183"/>
  <c r="IQ242" s="1"/>
  <c r="DG183"/>
  <c r="DG242" s="1"/>
  <c r="EK179"/>
  <c r="EK238" s="1"/>
  <c r="IQ178"/>
  <c r="IQ237" s="1"/>
  <c r="FO165"/>
  <c r="FO224" s="1"/>
  <c r="DM62"/>
  <c r="DN62" s="1"/>
  <c r="DM55"/>
  <c r="DN55" s="1"/>
  <c r="DO55" s="1"/>
  <c r="DQ55" s="1"/>
  <c r="DR55" s="1"/>
  <c r="DM49"/>
  <c r="DN49" s="1"/>
  <c r="DM43"/>
  <c r="DN43" s="1"/>
  <c r="DM64"/>
  <c r="DN64" s="1"/>
  <c r="FK56"/>
  <c r="FL56" s="1"/>
  <c r="KE182"/>
  <c r="KE241" s="1"/>
  <c r="FO174"/>
  <c r="FO233" s="1"/>
  <c r="EU173"/>
  <c r="EU232" s="1"/>
  <c r="HW169"/>
  <c r="HW228" s="1"/>
  <c r="BJ64"/>
  <c r="BJ180" s="1"/>
  <c r="BJ239" s="1"/>
  <c r="DQ177"/>
  <c r="DQ236" s="1"/>
  <c r="FZ33"/>
  <c r="FZ178" s="1"/>
  <c r="FZ237" s="1"/>
  <c r="AO179"/>
  <c r="AO238" s="1"/>
  <c r="AF43"/>
  <c r="AF159" s="1"/>
  <c r="AF218" s="1"/>
  <c r="BS181"/>
  <c r="BS240" s="1"/>
  <c r="HM164"/>
  <c r="HM223" s="1"/>
  <c r="JG96"/>
  <c r="JH96" s="1"/>
  <c r="DR149"/>
  <c r="DR178" s="1"/>
  <c r="DR237" s="1"/>
  <c r="JL148"/>
  <c r="JL177" s="1"/>
  <c r="JL236" s="1"/>
  <c r="BE151"/>
  <c r="BF151" s="1"/>
  <c r="FU211"/>
  <c r="FV211" s="1"/>
  <c r="FU212"/>
  <c r="FV212" s="1"/>
  <c r="FK44"/>
  <c r="FL44" s="1"/>
  <c r="FK51"/>
  <c r="FL51" s="1"/>
  <c r="FM51" s="1"/>
  <c r="FO51" s="1"/>
  <c r="FP51" s="1"/>
  <c r="FK45"/>
  <c r="FL45" s="1"/>
  <c r="FM45" s="1"/>
  <c r="FO45" s="1"/>
  <c r="FP45" s="1"/>
  <c r="JG94"/>
  <c r="JH94" s="1"/>
  <c r="JI94" s="1"/>
  <c r="JK94" s="1"/>
  <c r="JL94" s="1"/>
  <c r="DM61"/>
  <c r="DN61" s="1"/>
  <c r="FK65"/>
  <c r="FL65" s="1"/>
  <c r="HW181"/>
  <c r="HW240" s="1"/>
  <c r="FK58"/>
  <c r="FL58" s="1"/>
  <c r="KE178"/>
  <c r="KE237" s="1"/>
  <c r="CM174"/>
  <c r="CM233" s="1"/>
  <c r="V29"/>
  <c r="V174" s="1"/>
  <c r="V233" s="1"/>
  <c r="IG178"/>
  <c r="IG237" s="1"/>
  <c r="HW160"/>
  <c r="HW219" s="1"/>
  <c r="GI173"/>
  <c r="GI232" s="1"/>
  <c r="CN37"/>
  <c r="CN182" s="1"/>
  <c r="CN241" s="1"/>
  <c r="BS164"/>
  <c r="BS223" s="1"/>
  <c r="BE131"/>
  <c r="BF131" s="1"/>
  <c r="JG200"/>
  <c r="JH200" s="1"/>
  <c r="FU213"/>
  <c r="FV213" s="1"/>
  <c r="FK46"/>
  <c r="FL46" s="1"/>
  <c r="FK52"/>
  <c r="FL52" s="1"/>
  <c r="FK49"/>
  <c r="FL49" s="1"/>
  <c r="GY80"/>
  <c r="GZ80" s="1"/>
  <c r="HA80" s="1"/>
  <c r="HC80" s="1"/>
  <c r="HD80" s="1"/>
  <c r="FK67"/>
  <c r="FL67" s="1"/>
  <c r="FK61"/>
  <c r="FL61" s="1"/>
  <c r="JG205"/>
  <c r="JH205" s="1"/>
  <c r="HC182"/>
  <c r="HC241" s="1"/>
  <c r="IQ168"/>
  <c r="HW178"/>
  <c r="HW237" s="1"/>
  <c r="AO164"/>
  <c r="AO223" s="1"/>
  <c r="CC164"/>
  <c r="CC223" s="1"/>
  <c r="FE164"/>
  <c r="FE223" s="1"/>
  <c r="KK196"/>
  <c r="KL196" s="1"/>
  <c r="JG194"/>
  <c r="JH194" s="1"/>
  <c r="FK47"/>
  <c r="FL47" s="1"/>
  <c r="FK53"/>
  <c r="FL53" s="1"/>
  <c r="FK54"/>
  <c r="FL54" s="1"/>
  <c r="JG80"/>
  <c r="JH80" s="1"/>
  <c r="JI80" s="1"/>
  <c r="JK80" s="1"/>
  <c r="JL80" s="1"/>
  <c r="DM60"/>
  <c r="DN60" s="1"/>
  <c r="FK57"/>
  <c r="FL57" s="1"/>
  <c r="FK63"/>
  <c r="FL63" s="1"/>
  <c r="FK62"/>
  <c r="FL62" s="1"/>
  <c r="GI165"/>
  <c r="GI224" s="1"/>
  <c r="HC177"/>
  <c r="HC236" s="1"/>
  <c r="JK179"/>
  <c r="JK238" s="1"/>
  <c r="GS179"/>
  <c r="GS238" s="1"/>
  <c r="FO183"/>
  <c r="FO242" s="1"/>
  <c r="CC173"/>
  <c r="CC232" s="1"/>
  <c r="KA198"/>
  <c r="KB198" s="1"/>
  <c r="JU173"/>
  <c r="JU232" s="1"/>
  <c r="CW180"/>
  <c r="CW239" s="1"/>
  <c r="JK165"/>
  <c r="JK224" s="1"/>
  <c r="FP107"/>
  <c r="FP165" s="1"/>
  <c r="GT92"/>
  <c r="GT179" s="1"/>
  <c r="GT238" s="1"/>
  <c r="JL124"/>
  <c r="JL182" s="1"/>
  <c r="JL241" s="1"/>
  <c r="IH144"/>
  <c r="IH173" s="1"/>
  <c r="IH232" s="1"/>
  <c r="KZ135"/>
  <c r="KZ164" s="1"/>
  <c r="KZ223" s="1"/>
  <c r="KY183"/>
  <c r="KY242" s="1"/>
  <c r="FO168"/>
  <c r="FO227" s="1"/>
  <c r="EU169"/>
  <c r="EU228" s="1"/>
  <c r="KE183"/>
  <c r="KE242" s="1"/>
  <c r="DQ161"/>
  <c r="DQ220" s="1"/>
  <c r="IH35"/>
  <c r="IH180" s="1"/>
  <c r="IH239" s="1"/>
  <c r="IQ159"/>
  <c r="IQ218" s="1"/>
  <c r="HC172"/>
  <c r="HC231" s="1"/>
  <c r="FO177"/>
  <c r="FO236" s="1"/>
  <c r="GI164"/>
  <c r="GI223" s="1"/>
  <c r="IM90"/>
  <c r="IN90" s="1"/>
  <c r="JG82"/>
  <c r="JH82" s="1"/>
  <c r="AK86"/>
  <c r="AL86" s="1"/>
  <c r="DG163"/>
  <c r="DG222" s="1"/>
  <c r="JG91"/>
  <c r="JH91" s="1"/>
  <c r="GI179"/>
  <c r="GI238" s="1"/>
  <c r="KO178"/>
  <c r="KO237" s="1"/>
  <c r="GS183"/>
  <c r="GS242" s="1"/>
  <c r="KA190"/>
  <c r="KB190" s="1"/>
  <c r="JG74"/>
  <c r="JH74" s="1"/>
  <c r="JI74" s="1"/>
  <c r="JK74" s="1"/>
  <c r="JL74" s="1"/>
  <c r="JG84"/>
  <c r="JH84" s="1"/>
  <c r="JI84" s="1"/>
  <c r="JK84" s="1"/>
  <c r="JL84" s="1"/>
  <c r="AK93"/>
  <c r="AL93" s="1"/>
  <c r="AM93" s="1"/>
  <c r="AO93" s="1"/>
  <c r="AP93" s="1"/>
  <c r="EA165"/>
  <c r="EA224" s="1"/>
  <c r="FY182"/>
  <c r="FY241" s="1"/>
  <c r="IG181"/>
  <c r="IG240" s="1"/>
  <c r="JG87"/>
  <c r="JH87" s="1"/>
  <c r="CM168"/>
  <c r="CM227" s="1"/>
  <c r="KE168"/>
  <c r="KE227" s="1"/>
  <c r="AE169"/>
  <c r="AE228" s="1"/>
  <c r="EK165"/>
  <c r="EK224" s="1"/>
  <c r="KO173"/>
  <c r="KO232" s="1"/>
  <c r="AO177"/>
  <c r="AO236" s="1"/>
  <c r="HM177"/>
  <c r="HM236" s="1"/>
  <c r="EK178"/>
  <c r="EK237" s="1"/>
  <c r="DQ179"/>
  <c r="DQ238" s="1"/>
  <c r="FZ37"/>
  <c r="FZ182" s="1"/>
  <c r="FZ241" s="1"/>
  <c r="BS162"/>
  <c r="BS221" s="1"/>
  <c r="FO178"/>
  <c r="FO237" s="1"/>
  <c r="CN87"/>
  <c r="CN174" s="1"/>
  <c r="CN233" s="1"/>
  <c r="AE164"/>
  <c r="AE223" s="1"/>
  <c r="HW164"/>
  <c r="HW223" s="1"/>
  <c r="GY96"/>
  <c r="GZ96" s="1"/>
  <c r="EV120"/>
  <c r="EV178" s="1"/>
  <c r="EV237" s="1"/>
  <c r="BE139"/>
  <c r="BF139" s="1"/>
  <c r="FO173"/>
  <c r="FO232" s="1"/>
  <c r="KA206"/>
  <c r="KB206" s="1"/>
  <c r="KC206" s="1"/>
  <c r="KE206" s="1"/>
  <c r="KF206" s="1"/>
  <c r="KA200"/>
  <c r="KB200" s="1"/>
  <c r="FU190"/>
  <c r="FV190" s="1"/>
  <c r="KA211"/>
  <c r="KB211" s="1"/>
  <c r="FA202"/>
  <c r="FB202" s="1"/>
  <c r="FC202" s="1"/>
  <c r="FE202" s="1"/>
  <c r="FF202" s="1"/>
  <c r="JA178"/>
  <c r="JA237" s="1"/>
  <c r="IM63"/>
  <c r="IN63" s="1"/>
  <c r="GY75"/>
  <c r="GZ75" s="1"/>
  <c r="AK82"/>
  <c r="AL82" s="1"/>
  <c r="AK91"/>
  <c r="AL91" s="1"/>
  <c r="AK73"/>
  <c r="AL73" s="1"/>
  <c r="AM73" s="1"/>
  <c r="AO73" s="1"/>
  <c r="AP73" s="1"/>
  <c r="CS102"/>
  <c r="CT102" s="1"/>
  <c r="CU102" s="1"/>
  <c r="CW102" s="1"/>
  <c r="CX102" s="1"/>
  <c r="AK206"/>
  <c r="AL206" s="1"/>
  <c r="AM206" s="1"/>
  <c r="AO206" s="1"/>
  <c r="AP206" s="1"/>
  <c r="BI182"/>
  <c r="BI241" s="1"/>
  <c r="JU182"/>
  <c r="JU241" s="1"/>
  <c r="IQ174"/>
  <c r="IQ233" s="1"/>
  <c r="HW179"/>
  <c r="HW238" s="1"/>
  <c r="IG164"/>
  <c r="IG223" s="1"/>
  <c r="EB107"/>
  <c r="EB165" s="1"/>
  <c r="JL144"/>
  <c r="JL173" s="1"/>
  <c r="JL232" s="1"/>
  <c r="BE141"/>
  <c r="BF141" s="1"/>
  <c r="KA208"/>
  <c r="KB208" s="1"/>
  <c r="KA201"/>
  <c r="KB201" s="1"/>
  <c r="KA203"/>
  <c r="KB203" s="1"/>
  <c r="KA205"/>
  <c r="KB205" s="1"/>
  <c r="IM49"/>
  <c r="IN49" s="1"/>
  <c r="AK71"/>
  <c r="AL71" s="1"/>
  <c r="AM71" s="1"/>
  <c r="AO71" s="1"/>
  <c r="AP71" s="1"/>
  <c r="GY76"/>
  <c r="GZ76" s="1"/>
  <c r="HA76" s="1"/>
  <c r="HC76" s="1"/>
  <c r="HD76" s="1"/>
  <c r="GY81"/>
  <c r="GZ81" s="1"/>
  <c r="GY90"/>
  <c r="GZ90" s="1"/>
  <c r="AK94"/>
  <c r="AL94" s="1"/>
  <c r="AK77"/>
  <c r="AL77" s="1"/>
  <c r="AK84"/>
  <c r="AL84" s="1"/>
  <c r="AM84" s="1"/>
  <c r="AO84" s="1"/>
  <c r="AP84" s="1"/>
  <c r="AO163"/>
  <c r="AO222" s="1"/>
  <c r="CM177"/>
  <c r="CM236" s="1"/>
  <c r="CM181"/>
  <c r="CM240" s="1"/>
  <c r="DQ180"/>
  <c r="DQ239" s="1"/>
  <c r="U183"/>
  <c r="U242" s="1"/>
  <c r="EK181"/>
  <c r="EK240" s="1"/>
  <c r="KE179"/>
  <c r="KE238" s="1"/>
  <c r="EA181"/>
  <c r="EA240" s="1"/>
  <c r="EV144"/>
  <c r="EV173" s="1"/>
  <c r="EV232" s="1"/>
  <c r="KK197"/>
  <c r="KL197" s="1"/>
  <c r="KM197" s="1"/>
  <c r="KO197" s="1"/>
  <c r="KP197" s="1"/>
  <c r="KK210"/>
  <c r="KL210" s="1"/>
  <c r="KM210" s="1"/>
  <c r="KO210" s="1"/>
  <c r="KP210" s="1"/>
  <c r="KA196"/>
  <c r="KB196" s="1"/>
  <c r="KA197"/>
  <c r="KB197" s="1"/>
  <c r="KC197" s="1"/>
  <c r="KE197" s="1"/>
  <c r="KF197" s="1"/>
  <c r="FU207"/>
  <c r="FV207" s="1"/>
  <c r="FU200"/>
  <c r="FV200" s="1"/>
  <c r="GY74"/>
  <c r="GZ74" s="1"/>
  <c r="HA74" s="1"/>
  <c r="HC74" s="1"/>
  <c r="HD74" s="1"/>
  <c r="GY77"/>
  <c r="GZ77" s="1"/>
  <c r="GY82"/>
  <c r="GZ82" s="1"/>
  <c r="GY91"/>
  <c r="GZ91" s="1"/>
  <c r="AK92"/>
  <c r="AL92" s="1"/>
  <c r="AK74"/>
  <c r="AL74" s="1"/>
  <c r="AM74" s="1"/>
  <c r="AO74" s="1"/>
  <c r="AP74" s="1"/>
  <c r="AK83"/>
  <c r="AL83" s="1"/>
  <c r="AE165"/>
  <c r="AE224" s="1"/>
  <c r="IQ179"/>
  <c r="IQ238" s="1"/>
  <c r="DG159"/>
  <c r="DG218" s="1"/>
  <c r="CM179"/>
  <c r="CM238" s="1"/>
  <c r="HD72"/>
  <c r="HD159" s="1"/>
  <c r="HD218" s="1"/>
  <c r="HC159"/>
  <c r="HC218" s="1"/>
  <c r="AY164"/>
  <c r="AY223" s="1"/>
  <c r="AZ48"/>
  <c r="DQ162"/>
  <c r="DQ221" s="1"/>
  <c r="DR104"/>
  <c r="DR162" s="1"/>
  <c r="DR221" s="1"/>
  <c r="FE174"/>
  <c r="FE233" s="1"/>
  <c r="CD149"/>
  <c r="CD178" s="1"/>
  <c r="CD237" s="1"/>
  <c r="BO203"/>
  <c r="BP203" s="1"/>
  <c r="BO202"/>
  <c r="BP202" s="1"/>
  <c r="BJ144"/>
  <c r="BJ173" s="1"/>
  <c r="BJ232" s="1"/>
  <c r="BI173"/>
  <c r="BI232" s="1"/>
  <c r="CN33"/>
  <c r="CM178"/>
  <c r="CM237" s="1"/>
  <c r="DC67"/>
  <c r="DD67" s="1"/>
  <c r="DC42"/>
  <c r="DD42" s="1"/>
  <c r="DE42" s="1"/>
  <c r="DG42" s="1"/>
  <c r="DH42" s="1"/>
  <c r="DC60"/>
  <c r="DD60" s="1"/>
  <c r="DE60" s="1"/>
  <c r="DG60" s="1"/>
  <c r="DH60" s="1"/>
  <c r="FO182"/>
  <c r="FO241" s="1"/>
  <c r="FP95"/>
  <c r="FP182" s="1"/>
  <c r="FP241" s="1"/>
  <c r="FY174"/>
  <c r="FY233" s="1"/>
  <c r="FZ87"/>
  <c r="FZ174" s="1"/>
  <c r="FZ233" s="1"/>
  <c r="KE161"/>
  <c r="KE220" s="1"/>
  <c r="KF132"/>
  <c r="KF161" s="1"/>
  <c r="KF220" s="1"/>
  <c r="IM65"/>
  <c r="IN65" s="1"/>
  <c r="IM60"/>
  <c r="IN60" s="1"/>
  <c r="IO60" s="1"/>
  <c r="IQ60" s="1"/>
  <c r="IR60" s="1"/>
  <c r="IM47"/>
  <c r="IN47" s="1"/>
  <c r="IM55"/>
  <c r="IN55" s="1"/>
  <c r="IO55" s="1"/>
  <c r="IQ55" s="1"/>
  <c r="IR55" s="1"/>
  <c r="IM42"/>
  <c r="IN42" s="1"/>
  <c r="IO42" s="1"/>
  <c r="IQ42" s="1"/>
  <c r="IM61"/>
  <c r="IN61" s="1"/>
  <c r="IM66"/>
  <c r="IN66" s="1"/>
  <c r="IM62"/>
  <c r="IN62" s="1"/>
  <c r="IM57"/>
  <c r="IN57" s="1"/>
  <c r="IM54"/>
  <c r="IN54" s="1"/>
  <c r="IM48"/>
  <c r="IN48" s="1"/>
  <c r="IM45"/>
  <c r="IN45" s="1"/>
  <c r="IO45" s="1"/>
  <c r="IQ45" s="1"/>
  <c r="IR45" s="1"/>
  <c r="IM64"/>
  <c r="IN64" s="1"/>
  <c r="IO64" s="1"/>
  <c r="IQ64" s="1"/>
  <c r="IR64" s="1"/>
  <c r="IM53"/>
  <c r="IN53" s="1"/>
  <c r="IM52"/>
  <c r="IN52" s="1"/>
  <c r="IM44"/>
  <c r="IN44" s="1"/>
  <c r="DH153"/>
  <c r="DH182" s="1"/>
  <c r="DH241" s="1"/>
  <c r="DG182"/>
  <c r="DG241" s="1"/>
  <c r="JL58"/>
  <c r="JL174" s="1"/>
  <c r="JL233" s="1"/>
  <c r="JK174"/>
  <c r="JK233" s="1"/>
  <c r="HM174"/>
  <c r="HM233" s="1"/>
  <c r="HN29"/>
  <c r="HN174" s="1"/>
  <c r="HN233" s="1"/>
  <c r="KO182"/>
  <c r="KO241" s="1"/>
  <c r="KP37"/>
  <c r="KP182" s="1"/>
  <c r="KP241" s="1"/>
  <c r="KP104"/>
  <c r="KP162" s="1"/>
  <c r="KP221" s="1"/>
  <c r="KO162"/>
  <c r="KO221" s="1"/>
  <c r="AE177"/>
  <c r="AE236" s="1"/>
  <c r="AF61"/>
  <c r="AF177" s="1"/>
  <c r="AF236" s="1"/>
  <c r="GT85"/>
  <c r="GT172" s="1"/>
  <c r="GT231" s="1"/>
  <c r="GS172"/>
  <c r="GS231" s="1"/>
  <c r="KY161"/>
  <c r="KY220" s="1"/>
  <c r="IR34"/>
  <c r="IR179" s="1"/>
  <c r="IR238" s="1"/>
  <c r="FE178"/>
  <c r="FE237" s="1"/>
  <c r="CM159"/>
  <c r="CM218" s="1"/>
  <c r="BS160"/>
  <c r="BS219" s="1"/>
  <c r="CN150"/>
  <c r="CN179" s="1"/>
  <c r="CN238" s="1"/>
  <c r="IM43"/>
  <c r="IN43" s="1"/>
  <c r="IM51"/>
  <c r="IN51" s="1"/>
  <c r="IO51" s="1"/>
  <c r="IQ51" s="1"/>
  <c r="IR51" s="1"/>
  <c r="HA39"/>
  <c r="HC39" s="1"/>
  <c r="HD39" s="1"/>
  <c r="HF39" s="1"/>
  <c r="GY58"/>
  <c r="GZ58" s="1"/>
  <c r="IM58"/>
  <c r="IN58" s="1"/>
  <c r="ES13"/>
  <c r="EU13" s="1"/>
  <c r="EV13" s="1"/>
  <c r="ER11"/>
  <c r="JB148"/>
  <c r="JB177" s="1"/>
  <c r="JB236" s="1"/>
  <c r="JA177"/>
  <c r="JA236" s="1"/>
  <c r="GE72"/>
  <c r="GF72" s="1"/>
  <c r="GE86"/>
  <c r="GF86" s="1"/>
  <c r="GE80"/>
  <c r="GF80" s="1"/>
  <c r="GG80" s="1"/>
  <c r="GI80" s="1"/>
  <c r="GJ80" s="1"/>
  <c r="GS159"/>
  <c r="GS218" s="1"/>
  <c r="KO159"/>
  <c r="KO218" s="1"/>
  <c r="DH14"/>
  <c r="DH159" s="1"/>
  <c r="DH218" s="1"/>
  <c r="HW159"/>
  <c r="HW218" s="1"/>
  <c r="BS179"/>
  <c r="BS238" s="1"/>
  <c r="EU164"/>
  <c r="EU223" s="1"/>
  <c r="IH153"/>
  <c r="IH182" s="1"/>
  <c r="IH241" s="1"/>
  <c r="DC58"/>
  <c r="DD58" s="1"/>
  <c r="HT11"/>
  <c r="IM46"/>
  <c r="IN46" s="1"/>
  <c r="IM56"/>
  <c r="IN56" s="1"/>
  <c r="GG185"/>
  <c r="GI185" s="1"/>
  <c r="GJ185" s="1"/>
  <c r="GL185" s="1"/>
  <c r="GE200"/>
  <c r="GF200" s="1"/>
  <c r="GE206"/>
  <c r="GF206" s="1"/>
  <c r="GG206" s="1"/>
  <c r="GI206" s="1"/>
  <c r="GJ206" s="1"/>
  <c r="GE197"/>
  <c r="GF197" s="1"/>
  <c r="GG197" s="1"/>
  <c r="GI197" s="1"/>
  <c r="GJ197" s="1"/>
  <c r="GE190"/>
  <c r="GF190" s="1"/>
  <c r="GG190" s="1"/>
  <c r="GI190" s="1"/>
  <c r="GJ190" s="1"/>
  <c r="GE212"/>
  <c r="GF212" s="1"/>
  <c r="GE211"/>
  <c r="GF211" s="1"/>
  <c r="GE207"/>
  <c r="GF207" s="1"/>
  <c r="GE199"/>
  <c r="GF199" s="1"/>
  <c r="GG199" s="1"/>
  <c r="GI199" s="1"/>
  <c r="GJ199" s="1"/>
  <c r="GE193"/>
  <c r="GF193" s="1"/>
  <c r="GE188"/>
  <c r="GF188" s="1"/>
  <c r="GG188" s="1"/>
  <c r="GI188" s="1"/>
  <c r="GJ188" s="1"/>
  <c r="AF144"/>
  <c r="AF173" s="1"/>
  <c r="AF232" s="1"/>
  <c r="AE173"/>
  <c r="AE232" s="1"/>
  <c r="JL131"/>
  <c r="JL160" s="1"/>
  <c r="JL219" s="1"/>
  <c r="JK160"/>
  <c r="JK219" s="1"/>
  <c r="KU119"/>
  <c r="KV119" s="1"/>
  <c r="KU110"/>
  <c r="KV110" s="1"/>
  <c r="FO159"/>
  <c r="FO218" s="1"/>
  <c r="FP14"/>
  <c r="FP11" s="1"/>
  <c r="AY165"/>
  <c r="AY224" s="1"/>
  <c r="IQ170"/>
  <c r="IQ229" s="1"/>
  <c r="FU195"/>
  <c r="FV195" s="1"/>
  <c r="FU205"/>
  <c r="FV205" s="1"/>
  <c r="KK208"/>
  <c r="KL208" s="1"/>
  <c r="KK199"/>
  <c r="KL199" s="1"/>
  <c r="FU208"/>
  <c r="FV208" s="1"/>
  <c r="FU201"/>
  <c r="FV201" s="1"/>
  <c r="FW201" s="1"/>
  <c r="FY201" s="1"/>
  <c r="FZ201" s="1"/>
  <c r="CW174"/>
  <c r="CW233" s="1"/>
  <c r="CC177"/>
  <c r="CC236" s="1"/>
  <c r="JA179"/>
  <c r="JA238" s="1"/>
  <c r="JG83"/>
  <c r="JH83" s="1"/>
  <c r="JG76"/>
  <c r="JH76" s="1"/>
  <c r="JG71"/>
  <c r="JH71" s="1"/>
  <c r="JI71" s="1"/>
  <c r="JK71" s="1"/>
  <c r="JL71" s="1"/>
  <c r="U173"/>
  <c r="U232" s="1"/>
  <c r="HC162"/>
  <c r="HC221" s="1"/>
  <c r="BI174"/>
  <c r="BI233" s="1"/>
  <c r="GS181"/>
  <c r="GS240" s="1"/>
  <c r="HC160"/>
  <c r="HC219" s="1"/>
  <c r="FU197"/>
  <c r="FV197" s="1"/>
  <c r="FW197" s="1"/>
  <c r="FY197" s="1"/>
  <c r="FZ197" s="1"/>
  <c r="FU210"/>
  <c r="FV210" s="1"/>
  <c r="FW210" s="1"/>
  <c r="FY210" s="1"/>
  <c r="FZ210" s="1"/>
  <c r="FU204"/>
  <c r="FV204" s="1"/>
  <c r="KK211"/>
  <c r="KL211" s="1"/>
  <c r="CI90"/>
  <c r="CJ90" s="1"/>
  <c r="JG93"/>
  <c r="JH93" s="1"/>
  <c r="AK199"/>
  <c r="AL199" s="1"/>
  <c r="AK205"/>
  <c r="AL205" s="1"/>
  <c r="AK210"/>
  <c r="AL210" s="1"/>
  <c r="AM210" s="1"/>
  <c r="AO210" s="1"/>
  <c r="AP210" s="1"/>
  <c r="AK211"/>
  <c r="AL211" s="1"/>
  <c r="AK191"/>
  <c r="AL191" s="1"/>
  <c r="AM191" s="1"/>
  <c r="AO191" s="1"/>
  <c r="AP191" s="1"/>
  <c r="AK202"/>
  <c r="AL202" s="1"/>
  <c r="AM202" s="1"/>
  <c r="AO202" s="1"/>
  <c r="AP202" s="1"/>
  <c r="AK208"/>
  <c r="AL208" s="1"/>
  <c r="AK204"/>
  <c r="AL204" s="1"/>
  <c r="AK203"/>
  <c r="AL203" s="1"/>
  <c r="AK212"/>
  <c r="AL212" s="1"/>
  <c r="AK207"/>
  <c r="AL207" s="1"/>
  <c r="AK188"/>
  <c r="AL188" s="1"/>
  <c r="AM188" s="1"/>
  <c r="AO188" s="1"/>
  <c r="AP188" s="1"/>
  <c r="AK190"/>
  <c r="AL190" s="1"/>
  <c r="AM190" s="1"/>
  <c r="AO190" s="1"/>
  <c r="AP190" s="1"/>
  <c r="AK201"/>
  <c r="AL201" s="1"/>
  <c r="AM201" s="1"/>
  <c r="AO201" s="1"/>
  <c r="AP201" s="1"/>
  <c r="AK194"/>
  <c r="AL194" s="1"/>
  <c r="AK213"/>
  <c r="AL213" s="1"/>
  <c r="AK198"/>
  <c r="AL198" s="1"/>
  <c r="AK195"/>
  <c r="AL195" s="1"/>
  <c r="AK189"/>
  <c r="AL189" s="1"/>
  <c r="CS101"/>
  <c r="CT101" s="1"/>
  <c r="CS116"/>
  <c r="CT116" s="1"/>
  <c r="CS106"/>
  <c r="CT106" s="1"/>
  <c r="CS115"/>
  <c r="CT115" s="1"/>
  <c r="CS124"/>
  <c r="CT124" s="1"/>
  <c r="CS107"/>
  <c r="CT107" s="1"/>
  <c r="CS103"/>
  <c r="CT103" s="1"/>
  <c r="CU103" s="1"/>
  <c r="CW103" s="1"/>
  <c r="CX103" s="1"/>
  <c r="CS110"/>
  <c r="CT110" s="1"/>
  <c r="CU97"/>
  <c r="CW97" s="1"/>
  <c r="CX97" s="1"/>
  <c r="CZ97" s="1"/>
  <c r="CS109"/>
  <c r="CT109" s="1"/>
  <c r="CU109" s="1"/>
  <c r="CW109" s="1"/>
  <c r="CX109" s="1"/>
  <c r="CS118"/>
  <c r="CT118" s="1"/>
  <c r="CU118" s="1"/>
  <c r="CW118" s="1"/>
  <c r="CX118" s="1"/>
  <c r="CS123"/>
  <c r="CT123" s="1"/>
  <c r="CS121"/>
  <c r="CT121" s="1"/>
  <c r="CS104"/>
  <c r="CT104" s="1"/>
  <c r="CS114"/>
  <c r="CT114" s="1"/>
  <c r="CU114" s="1"/>
  <c r="CW114" s="1"/>
  <c r="CX114" s="1"/>
  <c r="CS125"/>
  <c r="CT125" s="1"/>
  <c r="CS111"/>
  <c r="CT111" s="1"/>
  <c r="CU111" s="1"/>
  <c r="CW111" s="1"/>
  <c r="CX111" s="1"/>
  <c r="CS120"/>
  <c r="CT120" s="1"/>
  <c r="BI183"/>
  <c r="BI242" s="1"/>
  <c r="KF66"/>
  <c r="KF182" s="1"/>
  <c r="KF241" s="1"/>
  <c r="IH67"/>
  <c r="IH183" s="1"/>
  <c r="BI159"/>
  <c r="BI218" s="1"/>
  <c r="JA162"/>
  <c r="JA221" s="1"/>
  <c r="BJ29"/>
  <c r="BJ174" s="1"/>
  <c r="IG174"/>
  <c r="IG233" s="1"/>
  <c r="GT36"/>
  <c r="GT181" s="1"/>
  <c r="GT240" s="1"/>
  <c r="AY159"/>
  <c r="AY218" s="1"/>
  <c r="AE174"/>
  <c r="AE233" s="1"/>
  <c r="KE174"/>
  <c r="KE233" s="1"/>
  <c r="KE177"/>
  <c r="KE236" s="1"/>
  <c r="V115"/>
  <c r="V173" s="1"/>
  <c r="V232" s="1"/>
  <c r="CN152"/>
  <c r="CN181" s="1"/>
  <c r="CN240" s="1"/>
  <c r="AM185"/>
  <c r="AO185" s="1"/>
  <c r="AP185" s="1"/>
  <c r="AR185" s="1"/>
  <c r="CS113"/>
  <c r="CT113" s="1"/>
  <c r="CU113" s="1"/>
  <c r="CW113" s="1"/>
  <c r="CX113" s="1"/>
  <c r="KU81"/>
  <c r="KV81" s="1"/>
  <c r="KU96"/>
  <c r="KV96" s="1"/>
  <c r="KU72"/>
  <c r="KV72" s="1"/>
  <c r="KU85"/>
  <c r="KV85" s="1"/>
  <c r="GI180"/>
  <c r="GI239" s="1"/>
  <c r="GJ151"/>
  <c r="GJ180" s="1"/>
  <c r="GJ239" s="1"/>
  <c r="AK197"/>
  <c r="AL197" s="1"/>
  <c r="AM197" s="1"/>
  <c r="AO197" s="1"/>
  <c r="AP197" s="1"/>
  <c r="DC139"/>
  <c r="DD139" s="1"/>
  <c r="DC134"/>
  <c r="DD134" s="1"/>
  <c r="DC152"/>
  <c r="DD152" s="1"/>
  <c r="DC130"/>
  <c r="DD130" s="1"/>
  <c r="BO105"/>
  <c r="BP105" s="1"/>
  <c r="BO110"/>
  <c r="BP110" s="1"/>
  <c r="AU63"/>
  <c r="AV63" s="1"/>
  <c r="AU53"/>
  <c r="AV53" s="1"/>
  <c r="AW53" s="1"/>
  <c r="AY53" s="1"/>
  <c r="AZ53" s="1"/>
  <c r="AU66"/>
  <c r="AV66" s="1"/>
  <c r="AU56"/>
  <c r="AV56" s="1"/>
  <c r="AW56" s="1"/>
  <c r="AY56" s="1"/>
  <c r="AZ56" s="1"/>
  <c r="AU43"/>
  <c r="AV43" s="1"/>
  <c r="KU54"/>
  <c r="KV54" s="1"/>
  <c r="KU42"/>
  <c r="KV42" s="1"/>
  <c r="KV40" s="1"/>
  <c r="KU45"/>
  <c r="KV45" s="1"/>
  <c r="KU49"/>
  <c r="KV49" s="1"/>
  <c r="KU53"/>
  <c r="KV53" s="1"/>
  <c r="KU51"/>
  <c r="KV51" s="1"/>
  <c r="KU52"/>
  <c r="KV52" s="1"/>
  <c r="KU48"/>
  <c r="KV48" s="1"/>
  <c r="KU44"/>
  <c r="KV44" s="1"/>
  <c r="KU47"/>
  <c r="KV47" s="1"/>
  <c r="JG102"/>
  <c r="JH102" s="1"/>
  <c r="JG113"/>
  <c r="JH113" s="1"/>
  <c r="JI113" s="1"/>
  <c r="JK113" s="1"/>
  <c r="JL113" s="1"/>
  <c r="CM170"/>
  <c r="CM229" s="1"/>
  <c r="FO170"/>
  <c r="FO229" s="1"/>
  <c r="U159"/>
  <c r="U218" s="1"/>
  <c r="BI172"/>
  <c r="BI231" s="1"/>
  <c r="EL29"/>
  <c r="EL174" s="1"/>
  <c r="EL233" s="1"/>
  <c r="HD17"/>
  <c r="HD162" s="1"/>
  <c r="HD221" s="1"/>
  <c r="HD44"/>
  <c r="HD160" s="1"/>
  <c r="HD219" s="1"/>
  <c r="JL34"/>
  <c r="JL179" s="1"/>
  <c r="JL238" s="1"/>
  <c r="BS182"/>
  <c r="BS241" s="1"/>
  <c r="BT149"/>
  <c r="BT178" s="1"/>
  <c r="BT237" s="1"/>
  <c r="GS180"/>
  <c r="GS239" s="1"/>
  <c r="DC148"/>
  <c r="DD148" s="1"/>
  <c r="KU43"/>
  <c r="KV43" s="1"/>
  <c r="CS105"/>
  <c r="CT105" s="1"/>
  <c r="AK192"/>
  <c r="AL192" s="1"/>
  <c r="DC51"/>
  <c r="DD51" s="1"/>
  <c r="DE51" s="1"/>
  <c r="DG51" s="1"/>
  <c r="DH51" s="1"/>
  <c r="DC49"/>
  <c r="DD49" s="1"/>
  <c r="DC45"/>
  <c r="DD45" s="1"/>
  <c r="DC64"/>
  <c r="DD64" s="1"/>
  <c r="DE64" s="1"/>
  <c r="DG64" s="1"/>
  <c r="DH64" s="1"/>
  <c r="DC63"/>
  <c r="DD63" s="1"/>
  <c r="DC54"/>
  <c r="DD54" s="1"/>
  <c r="DC43"/>
  <c r="DD43" s="1"/>
  <c r="DC44"/>
  <c r="DD44" s="1"/>
  <c r="DC46"/>
  <c r="DD46" s="1"/>
  <c r="FA95"/>
  <c r="FB95" s="1"/>
  <c r="FA85"/>
  <c r="FB85" s="1"/>
  <c r="FC85" s="1"/>
  <c r="FE85" s="1"/>
  <c r="FF85" s="1"/>
  <c r="FA72"/>
  <c r="FB72" s="1"/>
  <c r="JU162"/>
  <c r="JU221" s="1"/>
  <c r="DQ167"/>
  <c r="DQ226" s="1"/>
  <c r="KY160"/>
  <c r="KY219" s="1"/>
  <c r="KY174"/>
  <c r="KY233" s="1"/>
  <c r="AK193"/>
  <c r="AL193" s="1"/>
  <c r="KU46"/>
  <c r="KV46" s="1"/>
  <c r="AU47"/>
  <c r="AV47" s="1"/>
  <c r="AW47" s="1"/>
  <c r="AY47" s="1"/>
  <c r="AZ47" s="1"/>
  <c r="CS119"/>
  <c r="CT119" s="1"/>
  <c r="KA193"/>
  <c r="KB193" s="1"/>
  <c r="KA207"/>
  <c r="KB207" s="1"/>
  <c r="KA199"/>
  <c r="KB199" s="1"/>
  <c r="KA213"/>
  <c r="KB213" s="1"/>
  <c r="KA209"/>
  <c r="KB209" s="1"/>
  <c r="KA189"/>
  <c r="KB189" s="1"/>
  <c r="KA210"/>
  <c r="KB210" s="1"/>
  <c r="KA195"/>
  <c r="KB195" s="1"/>
  <c r="KA202"/>
  <c r="KB202" s="1"/>
  <c r="KA194"/>
  <c r="KB194" s="1"/>
  <c r="KC185"/>
  <c r="KE185" s="1"/>
  <c r="KF185" s="1"/>
  <c r="KH185" s="1"/>
  <c r="KA192"/>
  <c r="KB192" s="1"/>
  <c r="KA204"/>
  <c r="KB204" s="1"/>
  <c r="KA191"/>
  <c r="KB191" s="1"/>
  <c r="KA188"/>
  <c r="KB188" s="1"/>
  <c r="KC188" s="1"/>
  <c r="KE188" s="1"/>
  <c r="KF188" s="1"/>
  <c r="CS100"/>
  <c r="CT100" s="1"/>
  <c r="CU100" s="1"/>
  <c r="CW100" s="1"/>
  <c r="CX100" s="1"/>
  <c r="CS112"/>
  <c r="CT112" s="1"/>
  <c r="AK209"/>
  <c r="AL209" s="1"/>
  <c r="JU165"/>
  <c r="JU224" s="1"/>
  <c r="JA173"/>
  <c r="JA232" s="1"/>
  <c r="EA163"/>
  <c r="EA222" s="1"/>
  <c r="GS163"/>
  <c r="GS222" s="1"/>
  <c r="EQ48"/>
  <c r="ER48" s="1"/>
  <c r="AK90"/>
  <c r="AL90" s="1"/>
  <c r="AK81"/>
  <c r="AL81" s="1"/>
  <c r="AK72"/>
  <c r="AL72" s="1"/>
  <c r="AK87"/>
  <c r="AL87" s="1"/>
  <c r="AK78"/>
  <c r="AL78" s="1"/>
  <c r="AM68"/>
  <c r="AO68" s="1"/>
  <c r="AP68" s="1"/>
  <c r="AR68" s="1"/>
  <c r="U178"/>
  <c r="U237" s="1"/>
  <c r="BY210"/>
  <c r="BZ210" s="1"/>
  <c r="CA210" s="1"/>
  <c r="CC210" s="1"/>
  <c r="CD210" s="1"/>
  <c r="FO181"/>
  <c r="FO240" s="1"/>
  <c r="GS177"/>
  <c r="GS236" s="1"/>
  <c r="IG179"/>
  <c r="IG238" s="1"/>
  <c r="AV11"/>
  <c r="BI162"/>
  <c r="BI221" s="1"/>
  <c r="IQ163"/>
  <c r="IQ222" s="1"/>
  <c r="HC179"/>
  <c r="HC238" s="1"/>
  <c r="AK96"/>
  <c r="AL96" s="1"/>
  <c r="AK89"/>
  <c r="AL89" s="1"/>
  <c r="AM89" s="1"/>
  <c r="AO89" s="1"/>
  <c r="AP89" s="1"/>
  <c r="AK80"/>
  <c r="AL80" s="1"/>
  <c r="AM80" s="1"/>
  <c r="AO80" s="1"/>
  <c r="AP80" s="1"/>
  <c r="AK95"/>
  <c r="AL95" s="1"/>
  <c r="AK85"/>
  <c r="AL85" s="1"/>
  <c r="AM85" s="1"/>
  <c r="AO85" s="1"/>
  <c r="AP85" s="1"/>
  <c r="CI83"/>
  <c r="CJ83" s="1"/>
  <c r="DQ163"/>
  <c r="DQ222" s="1"/>
  <c r="EU174"/>
  <c r="EU233" s="1"/>
  <c r="EU179"/>
  <c r="EU238" s="1"/>
  <c r="IQ182"/>
  <c r="IQ241" s="1"/>
  <c r="JU179"/>
  <c r="JU238" s="1"/>
  <c r="DQ174"/>
  <c r="DQ233" s="1"/>
  <c r="BI178"/>
  <c r="BI237" s="1"/>
  <c r="KY158"/>
  <c r="KY217" s="1"/>
  <c r="CC161"/>
  <c r="CC220" s="1"/>
  <c r="KB11"/>
  <c r="AE181"/>
  <c r="AE240" s="1"/>
  <c r="AF152"/>
  <c r="AF181" s="1"/>
  <c r="AF240" s="1"/>
  <c r="BI163"/>
  <c r="BI222" s="1"/>
  <c r="EK173"/>
  <c r="EK232" s="1"/>
  <c r="EA159"/>
  <c r="EA218" s="1"/>
  <c r="JB37"/>
  <c r="JB182" s="1"/>
  <c r="JB241" s="1"/>
  <c r="JA182"/>
  <c r="JA241" s="1"/>
  <c r="CW162"/>
  <c r="CW221" s="1"/>
  <c r="HM182"/>
  <c r="HM241" s="1"/>
  <c r="EB86"/>
  <c r="EB173" s="1"/>
  <c r="EB232" s="1"/>
  <c r="EA173"/>
  <c r="EA232" s="1"/>
  <c r="DY39"/>
  <c r="EA39" s="1"/>
  <c r="EB39" s="1"/>
  <c r="ED39" s="1"/>
  <c r="DW48"/>
  <c r="DX48" s="1"/>
  <c r="DW64"/>
  <c r="DX64" s="1"/>
  <c r="DY64" s="1"/>
  <c r="EA64" s="1"/>
  <c r="EB64" s="1"/>
  <c r="DW44"/>
  <c r="DX44" s="1"/>
  <c r="DY44" s="1"/>
  <c r="EA44" s="1"/>
  <c r="EB44" s="1"/>
  <c r="DW60"/>
  <c r="DX60" s="1"/>
  <c r="DY60" s="1"/>
  <c r="EA60" s="1"/>
  <c r="EB60" s="1"/>
  <c r="DW55"/>
  <c r="DX55" s="1"/>
  <c r="DY55" s="1"/>
  <c r="EA55" s="1"/>
  <c r="EB55" s="1"/>
  <c r="AF34"/>
  <c r="AF179" s="1"/>
  <c r="AF238" s="1"/>
  <c r="AE179"/>
  <c r="AE238" s="1"/>
  <c r="AP29"/>
  <c r="AP11" s="1"/>
  <c r="AO174"/>
  <c r="AO233" s="1"/>
  <c r="BO65"/>
  <c r="BP65" s="1"/>
  <c r="BO52"/>
  <c r="BP52" s="1"/>
  <c r="BO49"/>
  <c r="BP49" s="1"/>
  <c r="BO62"/>
  <c r="BP62" s="1"/>
  <c r="BI179"/>
  <c r="BI238" s="1"/>
  <c r="BJ34"/>
  <c r="BJ179" s="1"/>
  <c r="BJ238" s="1"/>
  <c r="DC74"/>
  <c r="DD74" s="1"/>
  <c r="DC85"/>
  <c r="DD85" s="1"/>
  <c r="DC86"/>
  <c r="DD86" s="1"/>
  <c r="BO78"/>
  <c r="BP78" s="1"/>
  <c r="BO90"/>
  <c r="BP90" s="1"/>
  <c r="BO73"/>
  <c r="BP73" s="1"/>
  <c r="CC174"/>
  <c r="CC233" s="1"/>
  <c r="CD58"/>
  <c r="CD174" s="1"/>
  <c r="AY179"/>
  <c r="AY238" s="1"/>
  <c r="FY183"/>
  <c r="FY242" s="1"/>
  <c r="FZ154"/>
  <c r="FZ183" s="1"/>
  <c r="FZ242" s="1"/>
  <c r="HC168"/>
  <c r="HC227" s="1"/>
  <c r="IH34"/>
  <c r="HC174"/>
  <c r="HC233" s="1"/>
  <c r="DW42"/>
  <c r="DX42" s="1"/>
  <c r="DY42" s="1"/>
  <c r="EA42" s="1"/>
  <c r="EB42" s="1"/>
  <c r="AA209"/>
  <c r="AB209" s="1"/>
  <c r="BO46"/>
  <c r="BP46" s="1"/>
  <c r="AU85"/>
  <c r="AV85" s="1"/>
  <c r="AW85" s="1"/>
  <c r="AY85" s="1"/>
  <c r="AZ85" s="1"/>
  <c r="AU94"/>
  <c r="AV94" s="1"/>
  <c r="AU96"/>
  <c r="AV96" s="1"/>
  <c r="AU71"/>
  <c r="AV71" s="1"/>
  <c r="AW71" s="1"/>
  <c r="AY71" s="1"/>
  <c r="AZ71" s="1"/>
  <c r="DR154"/>
  <c r="DQ183"/>
  <c r="DQ242" s="1"/>
  <c r="FZ28"/>
  <c r="FZ173" s="1"/>
  <c r="FZ232" s="1"/>
  <c r="FY173"/>
  <c r="FY232" s="1"/>
  <c r="HC178"/>
  <c r="HC237" s="1"/>
  <c r="HD33"/>
  <c r="HD178" s="1"/>
  <c r="HD237" s="1"/>
  <c r="HS95"/>
  <c r="HT95" s="1"/>
  <c r="HS74"/>
  <c r="HT74" s="1"/>
  <c r="HU74" s="1"/>
  <c r="HW74" s="1"/>
  <c r="HX74" s="1"/>
  <c r="HX87"/>
  <c r="HX174" s="1"/>
  <c r="HX233" s="1"/>
  <c r="HW174"/>
  <c r="HW233" s="1"/>
  <c r="EL130"/>
  <c r="EL159" s="1"/>
  <c r="EL218" s="1"/>
  <c r="EK159"/>
  <c r="EK218" s="1"/>
  <c r="IM92"/>
  <c r="IN92" s="1"/>
  <c r="CW173"/>
  <c r="CW232" s="1"/>
  <c r="CX28"/>
  <c r="CX173" s="1"/>
  <c r="CX232" s="1"/>
  <c r="JG46"/>
  <c r="JH46" s="1"/>
  <c r="JG67"/>
  <c r="JH67" s="1"/>
  <c r="KP145"/>
  <c r="KP174" s="1"/>
  <c r="KP233" s="1"/>
  <c r="KO174"/>
  <c r="KO233" s="1"/>
  <c r="KZ115"/>
  <c r="KZ173" s="1"/>
  <c r="KZ232" s="1"/>
  <c r="KY173"/>
  <c r="KY232" s="1"/>
  <c r="AY162"/>
  <c r="AY221" s="1"/>
  <c r="AP91"/>
  <c r="AP178" s="1"/>
  <c r="AP237" s="1"/>
  <c r="AO178"/>
  <c r="AO237" s="1"/>
  <c r="DH116"/>
  <c r="DH174" s="1"/>
  <c r="DH233" s="1"/>
  <c r="DG174"/>
  <c r="DG233" s="1"/>
  <c r="EA179"/>
  <c r="EA238" s="1"/>
  <c r="EB34"/>
  <c r="EB179" s="1"/>
  <c r="EB238" s="1"/>
  <c r="AE183"/>
  <c r="AE242" s="1"/>
  <c r="GT61"/>
  <c r="GT177" s="1"/>
  <c r="GT236" s="1"/>
  <c r="JU178"/>
  <c r="JU237" s="1"/>
  <c r="KZ160"/>
  <c r="KZ219" s="1"/>
  <c r="AA213"/>
  <c r="AB213" s="1"/>
  <c r="BO87"/>
  <c r="BP87" s="1"/>
  <c r="BO45"/>
  <c r="BP45" s="1"/>
  <c r="BQ45" s="1"/>
  <c r="BS45" s="1"/>
  <c r="BT45" s="1"/>
  <c r="HD136"/>
  <c r="HD165" s="1"/>
  <c r="HC165"/>
  <c r="HC224" s="1"/>
  <c r="AY170"/>
  <c r="AY229" s="1"/>
  <c r="GG68"/>
  <c r="GI68" s="1"/>
  <c r="GJ68" s="1"/>
  <c r="JI68"/>
  <c r="JK68" s="1"/>
  <c r="JL68" s="1"/>
  <c r="GE89"/>
  <c r="GF89" s="1"/>
  <c r="GG89" s="1"/>
  <c r="GI89" s="1"/>
  <c r="GJ89" s="1"/>
  <c r="JG72"/>
  <c r="JH72" s="1"/>
  <c r="FU196"/>
  <c r="FV196" s="1"/>
  <c r="GE204"/>
  <c r="GF204" s="1"/>
  <c r="GE208"/>
  <c r="GF208" s="1"/>
  <c r="FU209"/>
  <c r="FV209" s="1"/>
  <c r="GE210"/>
  <c r="GF210" s="1"/>
  <c r="GE213"/>
  <c r="GF213" s="1"/>
  <c r="FU194"/>
  <c r="FV194" s="1"/>
  <c r="FU188"/>
  <c r="FV188" s="1"/>
  <c r="FW188" s="1"/>
  <c r="FY188" s="1"/>
  <c r="FZ188" s="1"/>
  <c r="FU192"/>
  <c r="FV192" s="1"/>
  <c r="GE195"/>
  <c r="GF195" s="1"/>
  <c r="GE198"/>
  <c r="GF198" s="1"/>
  <c r="GE205"/>
  <c r="GF205" s="1"/>
  <c r="FU206"/>
  <c r="FV206" s="1"/>
  <c r="FW206" s="1"/>
  <c r="FY206" s="1"/>
  <c r="FZ206" s="1"/>
  <c r="GE202"/>
  <c r="GF202" s="1"/>
  <c r="GG202" s="1"/>
  <c r="GI202" s="1"/>
  <c r="GJ202" s="1"/>
  <c r="FU202"/>
  <c r="FV202" s="1"/>
  <c r="KU74"/>
  <c r="KV74" s="1"/>
  <c r="KU87"/>
  <c r="KV87" s="1"/>
  <c r="KU93"/>
  <c r="KV93" s="1"/>
  <c r="KU75"/>
  <c r="KV75" s="1"/>
  <c r="JG75"/>
  <c r="JH75" s="1"/>
  <c r="JG77"/>
  <c r="JH77" s="1"/>
  <c r="JG81"/>
  <c r="JH81" s="1"/>
  <c r="JG85"/>
  <c r="JH85" s="1"/>
  <c r="JI85" s="1"/>
  <c r="JK85" s="1"/>
  <c r="JL85" s="1"/>
  <c r="JG89"/>
  <c r="JH89" s="1"/>
  <c r="JI89" s="1"/>
  <c r="JK89" s="1"/>
  <c r="JL89" s="1"/>
  <c r="JB162"/>
  <c r="JB221" s="1"/>
  <c r="HC164"/>
  <c r="HC223" s="1"/>
  <c r="CI73"/>
  <c r="CJ73" s="1"/>
  <c r="GE189"/>
  <c r="GF189" s="1"/>
  <c r="GE191"/>
  <c r="GF191" s="1"/>
  <c r="GG191" s="1"/>
  <c r="GI191" s="1"/>
  <c r="GJ191" s="1"/>
  <c r="FU198"/>
  <c r="FV198" s="1"/>
  <c r="GE209"/>
  <c r="GF209" s="1"/>
  <c r="FU193"/>
  <c r="FV193" s="1"/>
  <c r="FW193" s="1"/>
  <c r="FY193" s="1"/>
  <c r="FZ193" s="1"/>
  <c r="GE194"/>
  <c r="GF194" s="1"/>
  <c r="FU189"/>
  <c r="FV189" s="1"/>
  <c r="GE196"/>
  <c r="GF196" s="1"/>
  <c r="FU203"/>
  <c r="FV203" s="1"/>
  <c r="KU82"/>
  <c r="KV82" s="1"/>
  <c r="KU89"/>
  <c r="KV89" s="1"/>
  <c r="KU95"/>
  <c r="KV95" s="1"/>
  <c r="KU80"/>
  <c r="KV80" s="1"/>
  <c r="JG86"/>
  <c r="JH86" s="1"/>
  <c r="JG90"/>
  <c r="JH90" s="1"/>
  <c r="JG92"/>
  <c r="JH92" s="1"/>
  <c r="IN11"/>
  <c r="JG95"/>
  <c r="JH95" s="1"/>
  <c r="JG73"/>
  <c r="JH73" s="1"/>
  <c r="KE170"/>
  <c r="KE229" s="1"/>
  <c r="CM183"/>
  <c r="CM242" s="1"/>
  <c r="DR58"/>
  <c r="DR174" s="1"/>
  <c r="DR233" s="1"/>
  <c r="AO162"/>
  <c r="AO221" s="1"/>
  <c r="DQ165"/>
  <c r="DQ224" s="1"/>
  <c r="BJ33"/>
  <c r="JV34"/>
  <c r="JV179" s="1"/>
  <c r="JV238" s="1"/>
  <c r="U180"/>
  <c r="U239" s="1"/>
  <c r="AE162"/>
  <c r="AE221" s="1"/>
  <c r="AY173"/>
  <c r="AY232" s="1"/>
  <c r="CM173"/>
  <c r="CM232" s="1"/>
  <c r="KY179"/>
  <c r="KY238" s="1"/>
  <c r="KY182"/>
  <c r="KY241" s="1"/>
  <c r="CD74"/>
  <c r="CD161" s="1"/>
  <c r="CD220" s="1"/>
  <c r="JU164"/>
  <c r="JU223" s="1"/>
  <c r="AZ92"/>
  <c r="AZ179" s="1"/>
  <c r="AZ238" s="1"/>
  <c r="DC73"/>
  <c r="DD73" s="1"/>
  <c r="DC93"/>
  <c r="DD93" s="1"/>
  <c r="DE93" s="1"/>
  <c r="DG93" s="1"/>
  <c r="DH93" s="1"/>
  <c r="BO77"/>
  <c r="BP77" s="1"/>
  <c r="DG179"/>
  <c r="DG238" s="1"/>
  <c r="DE126"/>
  <c r="DG126" s="1"/>
  <c r="DH126" s="1"/>
  <c r="DJ126" s="1"/>
  <c r="DC151"/>
  <c r="DD151" s="1"/>
  <c r="DE151" s="1"/>
  <c r="DG151" s="1"/>
  <c r="DH151" s="1"/>
  <c r="DC147"/>
  <c r="DD147" s="1"/>
  <c r="DE147" s="1"/>
  <c r="DG147" s="1"/>
  <c r="DH147" s="1"/>
  <c r="DC142"/>
  <c r="DD142" s="1"/>
  <c r="DE142" s="1"/>
  <c r="DG142" s="1"/>
  <c r="DH142" s="1"/>
  <c r="DC138"/>
  <c r="DD138" s="1"/>
  <c r="DE138" s="1"/>
  <c r="DG138" s="1"/>
  <c r="DH138" s="1"/>
  <c r="DC133"/>
  <c r="DD133" s="1"/>
  <c r="DC129"/>
  <c r="DD129" s="1"/>
  <c r="DE129" s="1"/>
  <c r="DG129" s="1"/>
  <c r="DH129" s="1"/>
  <c r="DC154"/>
  <c r="DD154" s="1"/>
  <c r="DC150"/>
  <c r="DD150" s="1"/>
  <c r="DC145"/>
  <c r="DD145" s="1"/>
  <c r="DC141"/>
  <c r="DD141" s="1"/>
  <c r="DC136"/>
  <c r="DD136" s="1"/>
  <c r="DC132"/>
  <c r="DD132" s="1"/>
  <c r="DC153"/>
  <c r="DD153" s="1"/>
  <c r="DC149"/>
  <c r="DD149" s="1"/>
  <c r="DC144"/>
  <c r="DD144" s="1"/>
  <c r="DC140"/>
  <c r="DD140" s="1"/>
  <c r="DC135"/>
  <c r="DD135" s="1"/>
  <c r="DC131"/>
  <c r="DD131" s="1"/>
  <c r="BO118"/>
  <c r="BP118" s="1"/>
  <c r="BQ118" s="1"/>
  <c r="BS118" s="1"/>
  <c r="BT118" s="1"/>
  <c r="BO102"/>
  <c r="BP102" s="1"/>
  <c r="BO115"/>
  <c r="BP115" s="1"/>
  <c r="BO103"/>
  <c r="BP103" s="1"/>
  <c r="BQ103" s="1"/>
  <c r="BS103" s="1"/>
  <c r="BT103" s="1"/>
  <c r="BO112"/>
  <c r="BP112" s="1"/>
  <c r="BO121"/>
  <c r="BP121" s="1"/>
  <c r="BO100"/>
  <c r="BP100" s="1"/>
  <c r="BQ100" s="1"/>
  <c r="BS100" s="1"/>
  <c r="BT100" s="1"/>
  <c r="BO124"/>
  <c r="BP124" s="1"/>
  <c r="BO101"/>
  <c r="BP101" s="1"/>
  <c r="BO114"/>
  <c r="BP114" s="1"/>
  <c r="BO123"/>
  <c r="BP123" s="1"/>
  <c r="BO113"/>
  <c r="BP113" s="1"/>
  <c r="BQ113" s="1"/>
  <c r="BS113" s="1"/>
  <c r="BT113" s="1"/>
  <c r="BO122"/>
  <c r="BP122" s="1"/>
  <c r="BO107"/>
  <c r="BP107" s="1"/>
  <c r="BO116"/>
  <c r="BP116" s="1"/>
  <c r="BO125"/>
  <c r="BP125" s="1"/>
  <c r="AW39"/>
  <c r="AY39" s="1"/>
  <c r="AZ39" s="1"/>
  <c r="BB39" s="1"/>
  <c r="AU60"/>
  <c r="AV60" s="1"/>
  <c r="AW60" s="1"/>
  <c r="AY60" s="1"/>
  <c r="AZ60" s="1"/>
  <c r="AU58"/>
  <c r="AV58" s="1"/>
  <c r="AU61"/>
  <c r="AV61" s="1"/>
  <c r="AU62"/>
  <c r="AV62" s="1"/>
  <c r="AU51"/>
  <c r="AV51" s="1"/>
  <c r="AW51" s="1"/>
  <c r="AY51" s="1"/>
  <c r="AZ51" s="1"/>
  <c r="AU48"/>
  <c r="AV48" s="1"/>
  <c r="AU46"/>
  <c r="AV46" s="1"/>
  <c r="AU57"/>
  <c r="AV57" s="1"/>
  <c r="AU65"/>
  <c r="AV65" s="1"/>
  <c r="AU55"/>
  <c r="AV55" s="1"/>
  <c r="AW55" s="1"/>
  <c r="AY55" s="1"/>
  <c r="AZ55" s="1"/>
  <c r="AU54"/>
  <c r="AV54" s="1"/>
  <c r="AU49"/>
  <c r="AV49" s="1"/>
  <c r="AU45"/>
  <c r="AV45" s="1"/>
  <c r="AW45" s="1"/>
  <c r="AY45" s="1"/>
  <c r="AZ45" s="1"/>
  <c r="AU67"/>
  <c r="AV67" s="1"/>
  <c r="AU64"/>
  <c r="AV64" s="1"/>
  <c r="AW64" s="1"/>
  <c r="AY64" s="1"/>
  <c r="AZ64" s="1"/>
  <c r="AU52"/>
  <c r="AV52" s="1"/>
  <c r="AU42"/>
  <c r="AV42" s="1"/>
  <c r="AW42" s="1"/>
  <c r="AY42" s="1"/>
  <c r="AZ42" s="1"/>
  <c r="GI183"/>
  <c r="GI242" s="1"/>
  <c r="CC183"/>
  <c r="CC242" s="1"/>
  <c r="DR18"/>
  <c r="DR163" s="1"/>
  <c r="DR222" s="1"/>
  <c r="FZ34"/>
  <c r="FZ179" s="1"/>
  <c r="FZ238" s="1"/>
  <c r="KZ13"/>
  <c r="KZ11" s="1"/>
  <c r="AZ17"/>
  <c r="AZ162" s="1"/>
  <c r="AZ221" s="1"/>
  <c r="JK162"/>
  <c r="JK221" s="1"/>
  <c r="EV29"/>
  <c r="EV174" s="1"/>
  <c r="EV233" s="1"/>
  <c r="EV34"/>
  <c r="EV179" s="1"/>
  <c r="EV238" s="1"/>
  <c r="IR37"/>
  <c r="CM164"/>
  <c r="CM223" s="1"/>
  <c r="FO164"/>
  <c r="FO223" s="1"/>
  <c r="KE164"/>
  <c r="KE223" s="1"/>
  <c r="AP94"/>
  <c r="AP181" s="1"/>
  <c r="AP240" s="1"/>
  <c r="BT144"/>
  <c r="BT173" s="1"/>
  <c r="BT232" s="1"/>
  <c r="DC77"/>
  <c r="DD77" s="1"/>
  <c r="DC95"/>
  <c r="DD95" s="1"/>
  <c r="EA182"/>
  <c r="EA241" s="1"/>
  <c r="EB124"/>
  <c r="EB182" s="1"/>
  <c r="EB241" s="1"/>
  <c r="FA81"/>
  <c r="FB81" s="1"/>
  <c r="FA87"/>
  <c r="FB87" s="1"/>
  <c r="FA71"/>
  <c r="FB71" s="1"/>
  <c r="FC71" s="1"/>
  <c r="FE71" s="1"/>
  <c r="FF71" s="1"/>
  <c r="FA94"/>
  <c r="FB94" s="1"/>
  <c r="FC94" s="1"/>
  <c r="FE94" s="1"/>
  <c r="FF94" s="1"/>
  <c r="FA90"/>
  <c r="FB90" s="1"/>
  <c r="FA84"/>
  <c r="FB84" s="1"/>
  <c r="FC84" s="1"/>
  <c r="FE84" s="1"/>
  <c r="FF84" s="1"/>
  <c r="FA78"/>
  <c r="FB78" s="1"/>
  <c r="FA86"/>
  <c r="FB86" s="1"/>
  <c r="FA83"/>
  <c r="FB83" s="1"/>
  <c r="FA73"/>
  <c r="FB73" s="1"/>
  <c r="FC73" s="1"/>
  <c r="FE73" s="1"/>
  <c r="FF73" s="1"/>
  <c r="CJ11"/>
  <c r="KA60"/>
  <c r="KB60" s="1"/>
  <c r="KC60" s="1"/>
  <c r="KE60" s="1"/>
  <c r="KF60" s="1"/>
  <c r="KA44"/>
  <c r="KB44" s="1"/>
  <c r="KA61"/>
  <c r="KB61" s="1"/>
  <c r="KA51"/>
  <c r="KB51" s="1"/>
  <c r="KC51" s="1"/>
  <c r="KE51" s="1"/>
  <c r="KF51" s="1"/>
  <c r="KA48"/>
  <c r="KB48" s="1"/>
  <c r="DE68"/>
  <c r="DG68" s="1"/>
  <c r="DH68" s="1"/>
  <c r="DJ68" s="1"/>
  <c r="DC96"/>
  <c r="DD96" s="1"/>
  <c r="DC92"/>
  <c r="DD92" s="1"/>
  <c r="DC94"/>
  <c r="DD94" s="1"/>
  <c r="DC76"/>
  <c r="DD76" s="1"/>
  <c r="DC91"/>
  <c r="DD91" s="1"/>
  <c r="DC82"/>
  <c r="DD82" s="1"/>
  <c r="DC72"/>
  <c r="DD72" s="1"/>
  <c r="DC83"/>
  <c r="DD83" s="1"/>
  <c r="DC87"/>
  <c r="DD87" s="1"/>
  <c r="DC90"/>
  <c r="DD90" s="1"/>
  <c r="DC75"/>
  <c r="DD75" s="1"/>
  <c r="DC89"/>
  <c r="DD89" s="1"/>
  <c r="DE89" s="1"/>
  <c r="DG89" s="1"/>
  <c r="DH89" s="1"/>
  <c r="DC80"/>
  <c r="DD80" s="1"/>
  <c r="DE80" s="1"/>
  <c r="DG80" s="1"/>
  <c r="DH80" s="1"/>
  <c r="DC71"/>
  <c r="DD71" s="1"/>
  <c r="DE71" s="1"/>
  <c r="DG71" s="1"/>
  <c r="DH71" s="1"/>
  <c r="BO93"/>
  <c r="BP93" s="1"/>
  <c r="BO89"/>
  <c r="BP89" s="1"/>
  <c r="BQ89" s="1"/>
  <c r="BS89" s="1"/>
  <c r="BT89" s="1"/>
  <c r="BO82"/>
  <c r="BP82" s="1"/>
  <c r="BO76"/>
  <c r="BP76" s="1"/>
  <c r="BO71"/>
  <c r="BP71" s="1"/>
  <c r="BQ71" s="1"/>
  <c r="BS71" s="1"/>
  <c r="BT71" s="1"/>
  <c r="BO94"/>
  <c r="BP94" s="1"/>
  <c r="BO96"/>
  <c r="BP96" s="1"/>
  <c r="BO83"/>
  <c r="BP83" s="1"/>
  <c r="BO85"/>
  <c r="BP85" s="1"/>
  <c r="BO81"/>
  <c r="BP81" s="1"/>
  <c r="BQ68"/>
  <c r="BS68" s="1"/>
  <c r="BT68" s="1"/>
  <c r="BV68" s="1"/>
  <c r="BO86"/>
  <c r="BP86" s="1"/>
  <c r="BO91"/>
  <c r="BP91" s="1"/>
  <c r="BO75"/>
  <c r="BP75" s="1"/>
  <c r="BO95"/>
  <c r="BP95" s="1"/>
  <c r="BO92"/>
  <c r="BP92" s="1"/>
  <c r="BO84"/>
  <c r="BP84" s="1"/>
  <c r="BQ84" s="1"/>
  <c r="BS84" s="1"/>
  <c r="BT84" s="1"/>
  <c r="BO80"/>
  <c r="BP80" s="1"/>
  <c r="BQ80" s="1"/>
  <c r="BS80" s="1"/>
  <c r="BT80" s="1"/>
  <c r="BO74"/>
  <c r="BP74" s="1"/>
  <c r="BQ74" s="1"/>
  <c r="BS74" s="1"/>
  <c r="BT74" s="1"/>
  <c r="DG169"/>
  <c r="DG228" s="1"/>
  <c r="DR161"/>
  <c r="DR220" s="1"/>
  <c r="KO161"/>
  <c r="KO220" s="1"/>
  <c r="GS182"/>
  <c r="GS241" s="1"/>
  <c r="EA172"/>
  <c r="EA231" s="1"/>
  <c r="GI174"/>
  <c r="GI233" s="1"/>
  <c r="DG178"/>
  <c r="DG237" s="1"/>
  <c r="CW164"/>
  <c r="CW223" s="1"/>
  <c r="DC84"/>
  <c r="DD84" s="1"/>
  <c r="DE84" s="1"/>
  <c r="DG84" s="1"/>
  <c r="DH84" s="1"/>
  <c r="DC81"/>
  <c r="DD81" s="1"/>
  <c r="BO72"/>
  <c r="BP72" s="1"/>
  <c r="JQ49"/>
  <c r="JR49" s="1"/>
  <c r="JQ67"/>
  <c r="JR67" s="1"/>
  <c r="JS39"/>
  <c r="JU39" s="1"/>
  <c r="JV39" s="1"/>
  <c r="JX39" s="1"/>
  <c r="JQ65"/>
  <c r="JR65" s="1"/>
  <c r="JS65" s="1"/>
  <c r="JU65" s="1"/>
  <c r="JV65" s="1"/>
  <c r="BO119"/>
  <c r="BP119" s="1"/>
  <c r="BO106"/>
  <c r="BP106" s="1"/>
  <c r="DC143"/>
  <c r="DD143" s="1"/>
  <c r="KK193"/>
  <c r="KL193" s="1"/>
  <c r="KK206"/>
  <c r="KL206" s="1"/>
  <c r="KM206" s="1"/>
  <c r="KO206" s="1"/>
  <c r="KP206" s="1"/>
  <c r="KK203"/>
  <c r="KL203" s="1"/>
  <c r="KK190"/>
  <c r="KL190" s="1"/>
  <c r="KK188"/>
  <c r="KL188" s="1"/>
  <c r="KM188" s="1"/>
  <c r="KO188" s="1"/>
  <c r="KP188" s="1"/>
  <c r="KM185"/>
  <c r="KO185" s="1"/>
  <c r="KP185" s="1"/>
  <c r="KR185" s="1"/>
  <c r="KK192"/>
  <c r="KL192" s="1"/>
  <c r="KK213"/>
  <c r="KL213" s="1"/>
  <c r="KK202"/>
  <c r="KL202" s="1"/>
  <c r="KK201"/>
  <c r="KL201" s="1"/>
  <c r="KM201" s="1"/>
  <c r="KO201" s="1"/>
  <c r="KP201" s="1"/>
  <c r="KK198"/>
  <c r="KL198" s="1"/>
  <c r="KK195"/>
  <c r="KL195" s="1"/>
  <c r="KK204"/>
  <c r="KL204" s="1"/>
  <c r="KK207"/>
  <c r="KL207" s="1"/>
  <c r="KK191"/>
  <c r="KL191" s="1"/>
  <c r="KK189"/>
  <c r="KL189" s="1"/>
  <c r="KK194"/>
  <c r="KL194" s="1"/>
  <c r="KK200"/>
  <c r="KL200" s="1"/>
  <c r="KK209"/>
  <c r="KL209" s="1"/>
  <c r="KK205"/>
  <c r="KL205" s="1"/>
  <c r="BE150"/>
  <c r="BF150" s="1"/>
  <c r="BE144"/>
  <c r="BF144" s="1"/>
  <c r="BE130"/>
  <c r="BF130" s="1"/>
  <c r="BE136"/>
  <c r="BF136" s="1"/>
  <c r="BE148"/>
  <c r="BF148" s="1"/>
  <c r="BE142"/>
  <c r="BF142" s="1"/>
  <c r="BG142" s="1"/>
  <c r="BI142" s="1"/>
  <c r="BJ142" s="1"/>
  <c r="BE132"/>
  <c r="BF132" s="1"/>
  <c r="BE134"/>
  <c r="BF134" s="1"/>
  <c r="BO104"/>
  <c r="BP104" s="1"/>
  <c r="CK39"/>
  <c r="CM39" s="1"/>
  <c r="CN39" s="1"/>
  <c r="CP39" s="1"/>
  <c r="CI56"/>
  <c r="CJ56" s="1"/>
  <c r="CK56" s="1"/>
  <c r="CM56" s="1"/>
  <c r="CN56" s="1"/>
  <c r="DC78"/>
  <c r="DD78" s="1"/>
  <c r="FA193"/>
  <c r="FB193" s="1"/>
  <c r="FC193" s="1"/>
  <c r="FE193" s="1"/>
  <c r="FF193" s="1"/>
  <c r="GS165"/>
  <c r="GS224" s="1"/>
  <c r="KO179"/>
  <c r="KO238" s="1"/>
  <c r="BO211"/>
  <c r="BP211" s="1"/>
  <c r="BO188"/>
  <c r="BP188" s="1"/>
  <c r="BQ188" s="1"/>
  <c r="BS188" s="1"/>
  <c r="BT188" s="1"/>
  <c r="AY182"/>
  <c r="AY241" s="1"/>
  <c r="DQ176"/>
  <c r="DQ235" s="1"/>
  <c r="FE177"/>
  <c r="FE236" s="1"/>
  <c r="CM160"/>
  <c r="CM219" s="1"/>
  <c r="DW83"/>
  <c r="DX83" s="1"/>
  <c r="DW82"/>
  <c r="DX82" s="1"/>
  <c r="DY82" s="1"/>
  <c r="EA82" s="1"/>
  <c r="EB82" s="1"/>
  <c r="DW91"/>
  <c r="DX91" s="1"/>
  <c r="DW73"/>
  <c r="DX73" s="1"/>
  <c r="DY73" s="1"/>
  <c r="EA73" s="1"/>
  <c r="EB73" s="1"/>
  <c r="DW80"/>
  <c r="DX80" s="1"/>
  <c r="DY80" s="1"/>
  <c r="EA80" s="1"/>
  <c r="EB80" s="1"/>
  <c r="HA16"/>
  <c r="HC16" s="1"/>
  <c r="HD16" s="1"/>
  <c r="GZ11"/>
  <c r="HC183"/>
  <c r="HC242" s="1"/>
  <c r="JU174"/>
  <c r="JU233" s="1"/>
  <c r="JB33"/>
  <c r="JB178" s="1"/>
  <c r="JB237" s="1"/>
  <c r="AY178"/>
  <c r="AY237" s="1"/>
  <c r="AP76"/>
  <c r="AP163" s="1"/>
  <c r="AP222" s="1"/>
  <c r="EA174"/>
  <c r="EA233" s="1"/>
  <c r="EB145"/>
  <c r="EB174" s="1"/>
  <c r="EB233" s="1"/>
  <c r="KF136"/>
  <c r="KF165" s="1"/>
  <c r="KE165"/>
  <c r="KE224" s="1"/>
  <c r="DG172"/>
  <c r="DG231" s="1"/>
  <c r="HS75"/>
  <c r="HT75" s="1"/>
  <c r="HS92"/>
  <c r="HT92" s="1"/>
  <c r="HS94"/>
  <c r="HT94" s="1"/>
  <c r="HS86"/>
  <c r="HT86" s="1"/>
  <c r="HS81"/>
  <c r="HT81" s="1"/>
  <c r="HS73"/>
  <c r="HT73" s="1"/>
  <c r="HS96"/>
  <c r="HT96" s="1"/>
  <c r="HS80"/>
  <c r="HT80" s="1"/>
  <c r="HU80" s="1"/>
  <c r="HW80" s="1"/>
  <c r="HX80" s="1"/>
  <c r="HS87"/>
  <c r="HT87" s="1"/>
  <c r="HS93"/>
  <c r="HT93" s="1"/>
  <c r="HU93" s="1"/>
  <c r="HW93" s="1"/>
  <c r="HX93" s="1"/>
  <c r="HS85"/>
  <c r="HT85" s="1"/>
  <c r="HU85" s="1"/>
  <c r="HW85" s="1"/>
  <c r="HX85" s="1"/>
  <c r="HS77"/>
  <c r="HT77" s="1"/>
  <c r="HS72"/>
  <c r="HT72" s="1"/>
  <c r="HU68"/>
  <c r="HW68" s="1"/>
  <c r="HX68" s="1"/>
  <c r="HS83"/>
  <c r="HT83" s="1"/>
  <c r="HS89"/>
  <c r="HT89" s="1"/>
  <c r="HU89" s="1"/>
  <c r="HW89" s="1"/>
  <c r="HX89" s="1"/>
  <c r="HS91"/>
  <c r="HT91" s="1"/>
  <c r="HS84"/>
  <c r="HT84" s="1"/>
  <c r="HU84" s="1"/>
  <c r="HW84" s="1"/>
  <c r="HX84" s="1"/>
  <c r="HS76"/>
  <c r="HT76" s="1"/>
  <c r="HU76" s="1"/>
  <c r="HW76" s="1"/>
  <c r="HX76" s="1"/>
  <c r="IM80"/>
  <c r="IN80" s="1"/>
  <c r="IO80" s="1"/>
  <c r="IQ80" s="1"/>
  <c r="IR80" s="1"/>
  <c r="IM87"/>
  <c r="IN87" s="1"/>
  <c r="IM82"/>
  <c r="IN82" s="1"/>
  <c r="IM83"/>
  <c r="IN83" s="1"/>
  <c r="IM89"/>
  <c r="IN89" s="1"/>
  <c r="IO89" s="1"/>
  <c r="IQ89" s="1"/>
  <c r="IR89" s="1"/>
  <c r="IM73"/>
  <c r="IN73" s="1"/>
  <c r="CU16"/>
  <c r="CW16" s="1"/>
  <c r="CX16" s="1"/>
  <c r="CT11"/>
  <c r="GO129"/>
  <c r="GP129" s="1"/>
  <c r="GQ129" s="1"/>
  <c r="GS129" s="1"/>
  <c r="GT129" s="1"/>
  <c r="GO133"/>
  <c r="GP133" s="1"/>
  <c r="V165"/>
  <c r="V224" s="1"/>
  <c r="JB34"/>
  <c r="JB179" s="1"/>
  <c r="JB238" s="1"/>
  <c r="EB18"/>
  <c r="EB163" s="1"/>
  <c r="EB222" s="1"/>
  <c r="DG165"/>
  <c r="DG224" s="1"/>
  <c r="EU165"/>
  <c r="EU224" s="1"/>
  <c r="HW165"/>
  <c r="HW224" s="1"/>
  <c r="EV125"/>
  <c r="EV183" s="1"/>
  <c r="EV242" s="1"/>
  <c r="FP152"/>
  <c r="FP181" s="1"/>
  <c r="FP240" s="1"/>
  <c r="HS82"/>
  <c r="HT82" s="1"/>
  <c r="KU112"/>
  <c r="KV112" s="1"/>
  <c r="KU121"/>
  <c r="KV121" s="1"/>
  <c r="KU115"/>
  <c r="KV115" s="1"/>
  <c r="KU120"/>
  <c r="KV120" s="1"/>
  <c r="KU105"/>
  <c r="KV105" s="1"/>
  <c r="KU114"/>
  <c r="KV114" s="1"/>
  <c r="KU123"/>
  <c r="KV123" s="1"/>
  <c r="KU106"/>
  <c r="KV106" s="1"/>
  <c r="KU107"/>
  <c r="KV107" s="1"/>
  <c r="KU116"/>
  <c r="KV116" s="1"/>
  <c r="KU125"/>
  <c r="KV125" s="1"/>
  <c r="IG159"/>
  <c r="IG218" s="1"/>
  <c r="IH101"/>
  <c r="IH159" s="1"/>
  <c r="AY183"/>
  <c r="AY242" s="1"/>
  <c r="CN73"/>
  <c r="CN160" s="1"/>
  <c r="CN219" s="1"/>
  <c r="BS183"/>
  <c r="BS242" s="1"/>
  <c r="KP160"/>
  <c r="KP219" s="1"/>
  <c r="KP161"/>
  <c r="KP220" s="1"/>
  <c r="KE162"/>
  <c r="KE221" s="1"/>
  <c r="FO163"/>
  <c r="FO222" s="1"/>
  <c r="DH27"/>
  <c r="DH172" s="1"/>
  <c r="DH231" s="1"/>
  <c r="AF78"/>
  <c r="AF165" s="1"/>
  <c r="AF224" s="1"/>
  <c r="IO68"/>
  <c r="IQ68" s="1"/>
  <c r="IR68" s="1"/>
  <c r="HS90"/>
  <c r="HT90" s="1"/>
  <c r="IM75"/>
  <c r="IN75" s="1"/>
  <c r="KO165"/>
  <c r="KO224" s="1"/>
  <c r="DW81"/>
  <c r="DX81" s="1"/>
  <c r="BE154"/>
  <c r="BF154" s="1"/>
  <c r="BE145"/>
  <c r="BF145" s="1"/>
  <c r="BE149"/>
  <c r="BF149" s="1"/>
  <c r="BG126"/>
  <c r="BI126" s="1"/>
  <c r="BJ126" s="1"/>
  <c r="BL126" s="1"/>
  <c r="BE138"/>
  <c r="BF138" s="1"/>
  <c r="BG138" s="1"/>
  <c r="BI138" s="1"/>
  <c r="BJ138" s="1"/>
  <c r="BE129"/>
  <c r="BF129" s="1"/>
  <c r="BG129" s="1"/>
  <c r="BI129" s="1"/>
  <c r="BJ129" s="1"/>
  <c r="BE152"/>
  <c r="BF152" s="1"/>
  <c r="BE143"/>
  <c r="BF143" s="1"/>
  <c r="BE147"/>
  <c r="BF147" s="1"/>
  <c r="BG147" s="1"/>
  <c r="BI147" s="1"/>
  <c r="BJ147" s="1"/>
  <c r="BE153"/>
  <c r="BF153" s="1"/>
  <c r="BE135"/>
  <c r="BF135" s="1"/>
  <c r="BE133"/>
  <c r="BF133" s="1"/>
  <c r="BT78"/>
  <c r="BT165" s="1"/>
  <c r="BT224" s="1"/>
  <c r="BS165"/>
  <c r="BS224" s="1"/>
  <c r="CI46"/>
  <c r="CJ46" s="1"/>
  <c r="CI55"/>
  <c r="CJ55" s="1"/>
  <c r="CK55" s="1"/>
  <c r="CM55" s="1"/>
  <c r="CN55" s="1"/>
  <c r="CI64"/>
  <c r="CJ64" s="1"/>
  <c r="CI60"/>
  <c r="CJ60" s="1"/>
  <c r="CK60" s="1"/>
  <c r="CM60" s="1"/>
  <c r="CN60" s="1"/>
  <c r="CI51"/>
  <c r="CJ51" s="1"/>
  <c r="CK51" s="1"/>
  <c r="CM51" s="1"/>
  <c r="CN51" s="1"/>
  <c r="CI47"/>
  <c r="CJ47" s="1"/>
  <c r="CK47" s="1"/>
  <c r="CM47" s="1"/>
  <c r="CN47" s="1"/>
  <c r="CI43"/>
  <c r="CJ43" s="1"/>
  <c r="CI48"/>
  <c r="CJ48" s="1"/>
  <c r="CI42"/>
  <c r="CJ42" s="1"/>
  <c r="CK42" s="1"/>
  <c r="CM42" s="1"/>
  <c r="CI52"/>
  <c r="CJ52" s="1"/>
  <c r="CI65"/>
  <c r="CJ65" s="1"/>
  <c r="CI61"/>
  <c r="CJ61" s="1"/>
  <c r="CI49"/>
  <c r="CJ49" s="1"/>
  <c r="KF44"/>
  <c r="KF160" s="1"/>
  <c r="KF219" s="1"/>
  <c r="KE160"/>
  <c r="KE219" s="1"/>
  <c r="KC39"/>
  <c r="KE39" s="1"/>
  <c r="KF39" s="1"/>
  <c r="KH39" s="1"/>
  <c r="KA65"/>
  <c r="KB65" s="1"/>
  <c r="KA56"/>
  <c r="KB56" s="1"/>
  <c r="KA46"/>
  <c r="KB46" s="1"/>
  <c r="KA45"/>
  <c r="KB45" s="1"/>
  <c r="KA66"/>
  <c r="KB66" s="1"/>
  <c r="KA57"/>
  <c r="KB57" s="1"/>
  <c r="KA47"/>
  <c r="KB47" s="1"/>
  <c r="KA43"/>
  <c r="KB43" s="1"/>
  <c r="KA67"/>
  <c r="KB67" s="1"/>
  <c r="KA63"/>
  <c r="KB63" s="1"/>
  <c r="KA58"/>
  <c r="KB58" s="1"/>
  <c r="KA52"/>
  <c r="KB52" s="1"/>
  <c r="KA49"/>
  <c r="KB49" s="1"/>
  <c r="KA64"/>
  <c r="KB64" s="1"/>
  <c r="KA55"/>
  <c r="KB55" s="1"/>
  <c r="KA42"/>
  <c r="KB42" s="1"/>
  <c r="KA54"/>
  <c r="KB54" s="1"/>
  <c r="KA62"/>
  <c r="KB62" s="1"/>
  <c r="KA53"/>
  <c r="KB53" s="1"/>
  <c r="EV75"/>
  <c r="EV162" s="1"/>
  <c r="EV221" s="1"/>
  <c r="EU162"/>
  <c r="EU221" s="1"/>
  <c r="U165"/>
  <c r="U224" s="1"/>
  <c r="KL11"/>
  <c r="FE179"/>
  <c r="FE238" s="1"/>
  <c r="IQ164"/>
  <c r="IQ223" s="1"/>
  <c r="GY42"/>
  <c r="GZ42" s="1"/>
  <c r="HA42" s="1"/>
  <c r="HC42" s="1"/>
  <c r="AY177"/>
  <c r="AY236" s="1"/>
  <c r="CC159"/>
  <c r="CC218" s="1"/>
  <c r="BZ11"/>
  <c r="DQ159"/>
  <c r="DQ218" s="1"/>
  <c r="HC173"/>
  <c r="HC232" s="1"/>
  <c r="JA174"/>
  <c r="JA233" s="1"/>
  <c r="GE67"/>
  <c r="GF67" s="1"/>
  <c r="HW162"/>
  <c r="HW221" s="1"/>
  <c r="AU83"/>
  <c r="AV83" s="1"/>
  <c r="HM173"/>
  <c r="HM232" s="1"/>
  <c r="IQ173"/>
  <c r="IQ232" s="1"/>
  <c r="IQ160"/>
  <c r="IQ219" s="1"/>
  <c r="DM48"/>
  <c r="DN48" s="1"/>
  <c r="DM54"/>
  <c r="DN54" s="1"/>
  <c r="AA81"/>
  <c r="AB81" s="1"/>
  <c r="AA72"/>
  <c r="AB72" s="1"/>
  <c r="AA91"/>
  <c r="AB91" s="1"/>
  <c r="AA86"/>
  <c r="AB86" s="1"/>
  <c r="AA78"/>
  <c r="AB78" s="1"/>
  <c r="AA76"/>
  <c r="AB76" s="1"/>
  <c r="AC76" s="1"/>
  <c r="AE76" s="1"/>
  <c r="AF76" s="1"/>
  <c r="AA94"/>
  <c r="AB94" s="1"/>
  <c r="AA83"/>
  <c r="AB83" s="1"/>
  <c r="AA77"/>
  <c r="AB77" s="1"/>
  <c r="AA74"/>
  <c r="AB74" s="1"/>
  <c r="AC74" s="1"/>
  <c r="AE74" s="1"/>
  <c r="AF74" s="1"/>
  <c r="AA96"/>
  <c r="AB96" s="1"/>
  <c r="AA90"/>
  <c r="AB90" s="1"/>
  <c r="AA89"/>
  <c r="AB89" s="1"/>
  <c r="AC89" s="1"/>
  <c r="AE89" s="1"/>
  <c r="AF89" s="1"/>
  <c r="HM179"/>
  <c r="HM238" s="1"/>
  <c r="HN92"/>
  <c r="HN179" s="1"/>
  <c r="HN238" s="1"/>
  <c r="GG16"/>
  <c r="GI16" s="1"/>
  <c r="GJ16" s="1"/>
  <c r="GJ11" s="1"/>
  <c r="GF11"/>
  <c r="BY194"/>
  <c r="BZ194" s="1"/>
  <c r="BY204"/>
  <c r="BZ204" s="1"/>
  <c r="BY207"/>
  <c r="BZ207" s="1"/>
  <c r="BY212"/>
  <c r="BZ212" s="1"/>
  <c r="BY199"/>
  <c r="BZ199" s="1"/>
  <c r="BY209"/>
  <c r="BZ209" s="1"/>
  <c r="BY208"/>
  <c r="BZ208" s="1"/>
  <c r="BY205"/>
  <c r="BZ205" s="1"/>
  <c r="BY192"/>
  <c r="BZ192" s="1"/>
  <c r="BY188"/>
  <c r="BZ188" s="1"/>
  <c r="BY201"/>
  <c r="BZ201" s="1"/>
  <c r="BY197"/>
  <c r="BZ197" s="1"/>
  <c r="CA197" s="1"/>
  <c r="CC197" s="1"/>
  <c r="CD197" s="1"/>
  <c r="BY198"/>
  <c r="BZ198" s="1"/>
  <c r="BY203"/>
  <c r="BZ203" s="1"/>
  <c r="BY190"/>
  <c r="BZ190" s="1"/>
  <c r="BY200"/>
  <c r="BZ200" s="1"/>
  <c r="BY195"/>
  <c r="BZ195" s="1"/>
  <c r="BY191"/>
  <c r="BZ191" s="1"/>
  <c r="BY189"/>
  <c r="BZ189" s="1"/>
  <c r="CA185"/>
  <c r="CC185" s="1"/>
  <c r="CD185" s="1"/>
  <c r="CF185" s="1"/>
  <c r="BY193"/>
  <c r="BZ193" s="1"/>
  <c r="CA193" s="1"/>
  <c r="CC193" s="1"/>
  <c r="CD193" s="1"/>
  <c r="CI201"/>
  <c r="CJ201" s="1"/>
  <c r="CK201" s="1"/>
  <c r="CM201" s="1"/>
  <c r="CN201" s="1"/>
  <c r="CI210"/>
  <c r="CJ210" s="1"/>
  <c r="CI192"/>
  <c r="CJ192" s="1"/>
  <c r="CI191"/>
  <c r="CJ191" s="1"/>
  <c r="CK191" s="1"/>
  <c r="CM191" s="1"/>
  <c r="CN191" s="1"/>
  <c r="CI190"/>
  <c r="CJ190" s="1"/>
  <c r="CI189"/>
  <c r="CJ189" s="1"/>
  <c r="CI188"/>
  <c r="CJ188" s="1"/>
  <c r="CK188" s="1"/>
  <c r="CM188" s="1"/>
  <c r="CN188" s="1"/>
  <c r="CI200"/>
  <c r="CJ200" s="1"/>
  <c r="CI212"/>
  <c r="CJ212" s="1"/>
  <c r="CI199"/>
  <c r="CJ199" s="1"/>
  <c r="CI198"/>
  <c r="CJ198" s="1"/>
  <c r="CI197"/>
  <c r="CJ197" s="1"/>
  <c r="CK197" s="1"/>
  <c r="CM197" s="1"/>
  <c r="CN197" s="1"/>
  <c r="CI195"/>
  <c r="CJ195" s="1"/>
  <c r="CI196"/>
  <c r="CJ196" s="1"/>
  <c r="CK185"/>
  <c r="CM185" s="1"/>
  <c r="CN185" s="1"/>
  <c r="CP185" s="1"/>
  <c r="CI193"/>
  <c r="CJ193" s="1"/>
  <c r="CK193" s="1"/>
  <c r="CM193" s="1"/>
  <c r="CN193" s="1"/>
  <c r="CI211"/>
  <c r="CJ211" s="1"/>
  <c r="CI208"/>
  <c r="CJ208" s="1"/>
  <c r="CI205"/>
  <c r="CJ205" s="1"/>
  <c r="CI194"/>
  <c r="CJ194" s="1"/>
  <c r="CI213"/>
  <c r="CJ213" s="1"/>
  <c r="CI209"/>
  <c r="CJ209" s="1"/>
  <c r="AE182"/>
  <c r="AE241" s="1"/>
  <c r="AF95"/>
  <c r="AF182" s="1"/>
  <c r="AF241" s="1"/>
  <c r="HW173"/>
  <c r="HW232" s="1"/>
  <c r="HX144"/>
  <c r="HX173" s="1"/>
  <c r="HX232" s="1"/>
  <c r="FY165"/>
  <c r="FY224" s="1"/>
  <c r="JB28"/>
  <c r="JB173" s="1"/>
  <c r="JB232" s="1"/>
  <c r="U179"/>
  <c r="U238" s="1"/>
  <c r="JB35"/>
  <c r="JB180" s="1"/>
  <c r="JB239" s="1"/>
  <c r="DG173"/>
  <c r="DG232" s="1"/>
  <c r="JV49"/>
  <c r="JV165" s="1"/>
  <c r="JV224" s="1"/>
  <c r="R11"/>
  <c r="AA71"/>
  <c r="AB71" s="1"/>
  <c r="AC71" s="1"/>
  <c r="AE71" s="1"/>
  <c r="AF71" s="1"/>
  <c r="JQ129"/>
  <c r="JR129" s="1"/>
  <c r="JS129" s="1"/>
  <c r="JU129" s="1"/>
  <c r="JV129" s="1"/>
  <c r="JQ131"/>
  <c r="JR131" s="1"/>
  <c r="JS131" s="1"/>
  <c r="JU131" s="1"/>
  <c r="JV131" s="1"/>
  <c r="CI207"/>
  <c r="CJ207" s="1"/>
  <c r="HI44"/>
  <c r="HJ44" s="1"/>
  <c r="HK44" s="1"/>
  <c r="HM44" s="1"/>
  <c r="HN44" s="1"/>
  <c r="HI47"/>
  <c r="HJ47" s="1"/>
  <c r="HK47" s="1"/>
  <c r="HM47" s="1"/>
  <c r="HN47" s="1"/>
  <c r="HI55"/>
  <c r="HJ55" s="1"/>
  <c r="HK55" s="1"/>
  <c r="HM55" s="1"/>
  <c r="HN55" s="1"/>
  <c r="HI52"/>
  <c r="HJ52" s="1"/>
  <c r="HI58"/>
  <c r="HJ58" s="1"/>
  <c r="HI66"/>
  <c r="HJ66" s="1"/>
  <c r="KK144"/>
  <c r="KL144" s="1"/>
  <c r="KK131"/>
  <c r="KL131" s="1"/>
  <c r="BY196"/>
  <c r="BZ196" s="1"/>
  <c r="GE90"/>
  <c r="GF90" s="1"/>
  <c r="GE78"/>
  <c r="GF78" s="1"/>
  <c r="GE94"/>
  <c r="GF94" s="1"/>
  <c r="GE85"/>
  <c r="GF85" s="1"/>
  <c r="GG85" s="1"/>
  <c r="GI85" s="1"/>
  <c r="GJ85" s="1"/>
  <c r="GE76"/>
  <c r="GF76" s="1"/>
  <c r="GE71"/>
  <c r="GF71" s="1"/>
  <c r="GG71" s="1"/>
  <c r="GI71" s="1"/>
  <c r="GJ71" s="1"/>
  <c r="GE81"/>
  <c r="GF81" s="1"/>
  <c r="GE95"/>
  <c r="GF95" s="1"/>
  <c r="GE77"/>
  <c r="GF77" s="1"/>
  <c r="GE92"/>
  <c r="GF92" s="1"/>
  <c r="GE83"/>
  <c r="GF83" s="1"/>
  <c r="GE75"/>
  <c r="GF75" s="1"/>
  <c r="GE73"/>
  <c r="GF73" s="1"/>
  <c r="GG73" s="1"/>
  <c r="GI73" s="1"/>
  <c r="GJ73" s="1"/>
  <c r="GE87"/>
  <c r="GF87" s="1"/>
  <c r="GE91"/>
  <c r="GF91" s="1"/>
  <c r="GE82"/>
  <c r="GF82" s="1"/>
  <c r="GG82" s="1"/>
  <c r="GI82" s="1"/>
  <c r="GJ82" s="1"/>
  <c r="GE96"/>
  <c r="GF96" s="1"/>
  <c r="IC95"/>
  <c r="ID95" s="1"/>
  <c r="IC73"/>
  <c r="ID73" s="1"/>
  <c r="IE73" s="1"/>
  <c r="IG73" s="1"/>
  <c r="IH73" s="1"/>
  <c r="IC94"/>
  <c r="ID94" s="1"/>
  <c r="IC85"/>
  <c r="ID85" s="1"/>
  <c r="IE85" s="1"/>
  <c r="IG85" s="1"/>
  <c r="IH85" s="1"/>
  <c r="BY206"/>
  <c r="BZ206" s="1"/>
  <c r="CA206" s="1"/>
  <c r="CC206" s="1"/>
  <c r="CD206" s="1"/>
  <c r="HD94"/>
  <c r="HD181" s="1"/>
  <c r="HD240" s="1"/>
  <c r="HC181"/>
  <c r="HC240" s="1"/>
  <c r="AA200"/>
  <c r="AB200" s="1"/>
  <c r="AA203"/>
  <c r="AB203" s="1"/>
  <c r="AA195"/>
  <c r="AB195" s="1"/>
  <c r="AA207"/>
  <c r="AB207" s="1"/>
  <c r="AA206"/>
  <c r="AB206" s="1"/>
  <c r="AC206" s="1"/>
  <c r="AE206" s="1"/>
  <c r="AF206" s="1"/>
  <c r="AC185"/>
  <c r="AE185" s="1"/>
  <c r="AF185" s="1"/>
  <c r="AH185" s="1"/>
  <c r="AA193"/>
  <c r="AB193" s="1"/>
  <c r="AC193" s="1"/>
  <c r="AE193" s="1"/>
  <c r="AF193" s="1"/>
  <c r="AA210"/>
  <c r="AB210" s="1"/>
  <c r="AC210" s="1"/>
  <c r="AE210" s="1"/>
  <c r="AF210" s="1"/>
  <c r="AA192"/>
  <c r="AB192" s="1"/>
  <c r="AA191"/>
  <c r="AB191" s="1"/>
  <c r="AC191" s="1"/>
  <c r="AE191" s="1"/>
  <c r="AF191" s="1"/>
  <c r="AA190"/>
  <c r="AB190" s="1"/>
  <c r="AA189"/>
  <c r="AB189" s="1"/>
  <c r="AA188"/>
  <c r="AB188" s="1"/>
  <c r="AC188" s="1"/>
  <c r="AE188" s="1"/>
  <c r="AF188" s="1"/>
  <c r="AA202"/>
  <c r="AB202" s="1"/>
  <c r="AC202" s="1"/>
  <c r="AE202" s="1"/>
  <c r="AF202" s="1"/>
  <c r="AA212"/>
  <c r="AB212" s="1"/>
  <c r="AA199"/>
  <c r="AB199" s="1"/>
  <c r="AA198"/>
  <c r="AB198" s="1"/>
  <c r="AA197"/>
  <c r="AB197" s="1"/>
  <c r="AC197" s="1"/>
  <c r="AE197" s="1"/>
  <c r="AF197" s="1"/>
  <c r="AA204"/>
  <c r="AB204" s="1"/>
  <c r="AA196"/>
  <c r="AB196" s="1"/>
  <c r="JG193"/>
  <c r="JH193" s="1"/>
  <c r="JG207"/>
  <c r="JH207" s="1"/>
  <c r="JG206"/>
  <c r="JH206" s="1"/>
  <c r="JI206" s="1"/>
  <c r="JK206" s="1"/>
  <c r="JL206" s="1"/>
  <c r="JG198"/>
  <c r="JH198" s="1"/>
  <c r="JG209"/>
  <c r="JH209" s="1"/>
  <c r="JG199"/>
  <c r="JH199" s="1"/>
  <c r="JG190"/>
  <c r="JH190" s="1"/>
  <c r="JG208"/>
  <c r="JH208" s="1"/>
  <c r="JG202"/>
  <c r="JH202" s="1"/>
  <c r="JI202" s="1"/>
  <c r="JK202" s="1"/>
  <c r="JL202" s="1"/>
  <c r="JG211"/>
  <c r="JH211" s="1"/>
  <c r="JI211" s="1"/>
  <c r="JK211" s="1"/>
  <c r="JL211" s="1"/>
  <c r="JG213"/>
  <c r="JH213" s="1"/>
  <c r="JG204"/>
  <c r="JH204" s="1"/>
  <c r="JG196"/>
  <c r="JH196" s="1"/>
  <c r="JI185"/>
  <c r="JK185" s="1"/>
  <c r="JL185" s="1"/>
  <c r="JN185" s="1"/>
  <c r="JG192"/>
  <c r="JH192" s="1"/>
  <c r="JG203"/>
  <c r="JH203" s="1"/>
  <c r="JG210"/>
  <c r="JH210" s="1"/>
  <c r="JG195"/>
  <c r="JH195" s="1"/>
  <c r="JG188"/>
  <c r="JH188" s="1"/>
  <c r="JI188" s="1"/>
  <c r="JK188" s="1"/>
  <c r="JL188" s="1"/>
  <c r="JG189"/>
  <c r="JH189" s="1"/>
  <c r="JG201"/>
  <c r="JH201" s="1"/>
  <c r="JI201" s="1"/>
  <c r="JK201" s="1"/>
  <c r="JL201" s="1"/>
  <c r="JI39"/>
  <c r="JK39" s="1"/>
  <c r="JL39" s="1"/>
  <c r="JN39" s="1"/>
  <c r="JG60"/>
  <c r="JH60" s="1"/>
  <c r="JI60" s="1"/>
  <c r="JK60" s="1"/>
  <c r="JL60" s="1"/>
  <c r="JG64"/>
  <c r="JH64" s="1"/>
  <c r="JG56"/>
  <c r="JH56" s="1"/>
  <c r="JI56" s="1"/>
  <c r="JK56" s="1"/>
  <c r="JL56" s="1"/>
  <c r="JG62"/>
  <c r="JH62" s="1"/>
  <c r="JG57"/>
  <c r="JH57" s="1"/>
  <c r="JG63"/>
  <c r="JH63" s="1"/>
  <c r="JG43"/>
  <c r="JH43" s="1"/>
  <c r="JG44"/>
  <c r="JH44" s="1"/>
  <c r="JG49"/>
  <c r="JH49" s="1"/>
  <c r="JG61"/>
  <c r="JH61" s="1"/>
  <c r="JG47"/>
  <c r="JH47" s="1"/>
  <c r="JG52"/>
  <c r="JH52" s="1"/>
  <c r="JG48"/>
  <c r="JH48" s="1"/>
  <c r="JG53"/>
  <c r="JH53" s="1"/>
  <c r="JG58"/>
  <c r="JH58" s="1"/>
  <c r="JG42"/>
  <c r="JH42" s="1"/>
  <c r="JI42" s="1"/>
  <c r="JK42" s="1"/>
  <c r="JL42" s="1"/>
  <c r="JG51"/>
  <c r="JH51" s="1"/>
  <c r="JI51" s="1"/>
  <c r="JK51" s="1"/>
  <c r="JL51" s="1"/>
  <c r="JG45"/>
  <c r="JH45" s="1"/>
  <c r="JI45" s="1"/>
  <c r="JK45" s="1"/>
  <c r="JL45" s="1"/>
  <c r="HJ11"/>
  <c r="HK13"/>
  <c r="HM13" s="1"/>
  <c r="HN13" s="1"/>
  <c r="JI97"/>
  <c r="JK97" s="1"/>
  <c r="JL97" s="1"/>
  <c r="JN97" s="1"/>
  <c r="JG125"/>
  <c r="JH125" s="1"/>
  <c r="JG116"/>
  <c r="JH116" s="1"/>
  <c r="JG107"/>
  <c r="JH107" s="1"/>
  <c r="JG112"/>
  <c r="JH112" s="1"/>
  <c r="JG114"/>
  <c r="JH114" s="1"/>
  <c r="JI114" s="1"/>
  <c r="JK114" s="1"/>
  <c r="JL114" s="1"/>
  <c r="JG101"/>
  <c r="JH101" s="1"/>
  <c r="JG115"/>
  <c r="JH115" s="1"/>
  <c r="JG124"/>
  <c r="JH124" s="1"/>
  <c r="JG110"/>
  <c r="JH110" s="1"/>
  <c r="JG121"/>
  <c r="JH121" s="1"/>
  <c r="JG123"/>
  <c r="JH123" s="1"/>
  <c r="JI123" s="1"/>
  <c r="JK123" s="1"/>
  <c r="JL123" s="1"/>
  <c r="JG104"/>
  <c r="JH104" s="1"/>
  <c r="JG100"/>
  <c r="JH100" s="1"/>
  <c r="JI100" s="1"/>
  <c r="JK100" s="1"/>
  <c r="JL100" s="1"/>
  <c r="JG109"/>
  <c r="JH109" s="1"/>
  <c r="JI109" s="1"/>
  <c r="JK109" s="1"/>
  <c r="JL109" s="1"/>
  <c r="JG118"/>
  <c r="JH118" s="1"/>
  <c r="JI118" s="1"/>
  <c r="JK118" s="1"/>
  <c r="JL118" s="1"/>
  <c r="JG119"/>
  <c r="JH119" s="1"/>
  <c r="JG103"/>
  <c r="JH103" s="1"/>
  <c r="JI103" s="1"/>
  <c r="JK103" s="1"/>
  <c r="JL103" s="1"/>
  <c r="JG111"/>
  <c r="JH111" s="1"/>
  <c r="JG120"/>
  <c r="JH120" s="1"/>
  <c r="KY169"/>
  <c r="KY228" s="1"/>
  <c r="IR57"/>
  <c r="IR173" s="1"/>
  <c r="IR232" s="1"/>
  <c r="JB29"/>
  <c r="JB174" s="1"/>
  <c r="JB233" s="1"/>
  <c r="JL165"/>
  <c r="HI43"/>
  <c r="HJ43" s="1"/>
  <c r="CI206"/>
  <c r="CJ206" s="1"/>
  <c r="CK206" s="1"/>
  <c r="CM206" s="1"/>
  <c r="CN206" s="1"/>
  <c r="BY202"/>
  <c r="BZ202" s="1"/>
  <c r="CA202" s="1"/>
  <c r="CC202" s="1"/>
  <c r="CD202" s="1"/>
  <c r="AA75"/>
  <c r="AB75" s="1"/>
  <c r="JG105"/>
  <c r="JH105" s="1"/>
  <c r="GE74"/>
  <c r="GF74" s="1"/>
  <c r="GG74" s="1"/>
  <c r="GI74" s="1"/>
  <c r="GJ74" s="1"/>
  <c r="JG55"/>
  <c r="JH55" s="1"/>
  <c r="JI55" s="1"/>
  <c r="JK55" s="1"/>
  <c r="JL55" s="1"/>
  <c r="DQ181"/>
  <c r="DQ240" s="1"/>
  <c r="DR152"/>
  <c r="DR181" s="1"/>
  <c r="DR240" s="1"/>
  <c r="JG66"/>
  <c r="JH66" s="1"/>
  <c r="JG106"/>
  <c r="JH106" s="1"/>
  <c r="JG191"/>
  <c r="JH191" s="1"/>
  <c r="JI191" s="1"/>
  <c r="JK191" s="1"/>
  <c r="JL191" s="1"/>
  <c r="AC13"/>
  <c r="AE13" s="1"/>
  <c r="AF13" s="1"/>
  <c r="AB11"/>
  <c r="KZ158"/>
  <c r="KZ217" s="1"/>
  <c r="IR44"/>
  <c r="IR160" s="1"/>
  <c r="IR219" s="1"/>
  <c r="HX152"/>
  <c r="HX181" s="1"/>
  <c r="HX240" s="1"/>
  <c r="EQ49"/>
  <c r="ER49" s="1"/>
  <c r="KK132"/>
  <c r="KL132" s="1"/>
  <c r="CI204"/>
  <c r="CJ204" s="1"/>
  <c r="CI202"/>
  <c r="CJ202" s="1"/>
  <c r="CK202" s="1"/>
  <c r="CM202" s="1"/>
  <c r="CN202" s="1"/>
  <c r="JG54"/>
  <c r="JH54" s="1"/>
  <c r="AA73"/>
  <c r="AB73" s="1"/>
  <c r="GE84"/>
  <c r="GF84" s="1"/>
  <c r="GG84" s="1"/>
  <c r="GI84" s="1"/>
  <c r="GJ84" s="1"/>
  <c r="AA93"/>
  <c r="AB93" s="1"/>
  <c r="JG122"/>
  <c r="JH122" s="1"/>
  <c r="FO179"/>
  <c r="FO238" s="1"/>
  <c r="FP150"/>
  <c r="FP179" s="1"/>
  <c r="FP238" s="1"/>
  <c r="AE178"/>
  <c r="AE237" s="1"/>
  <c r="AF149"/>
  <c r="AF178" s="1"/>
  <c r="AF237" s="1"/>
  <c r="DN11"/>
  <c r="GQ16"/>
  <c r="GS16" s="1"/>
  <c r="GT16" s="1"/>
  <c r="GP11"/>
  <c r="HS46"/>
  <c r="HT46" s="1"/>
  <c r="HS43"/>
  <c r="HT43" s="1"/>
  <c r="HS51"/>
  <c r="HT51" s="1"/>
  <c r="HU51" s="1"/>
  <c r="HW51" s="1"/>
  <c r="HX51" s="1"/>
  <c r="HS53"/>
  <c r="HT53" s="1"/>
  <c r="HS52"/>
  <c r="HT52" s="1"/>
  <c r="BF11"/>
  <c r="BG13"/>
  <c r="BI13" s="1"/>
  <c r="BJ13" s="1"/>
  <c r="BS174"/>
  <c r="BS233" s="1"/>
  <c r="BT87"/>
  <c r="BT174" s="1"/>
  <c r="BT233" s="1"/>
  <c r="BQ39"/>
  <c r="BS39" s="1"/>
  <c r="BT39" s="1"/>
  <c r="BV39" s="1"/>
  <c r="BO63"/>
  <c r="BP63" s="1"/>
  <c r="BO60"/>
  <c r="BP60" s="1"/>
  <c r="BQ60" s="1"/>
  <c r="BS60" s="1"/>
  <c r="BT60" s="1"/>
  <c r="BO48"/>
  <c r="BP48" s="1"/>
  <c r="BO55"/>
  <c r="BP55" s="1"/>
  <c r="BQ55" s="1"/>
  <c r="BS55" s="1"/>
  <c r="BT55" s="1"/>
  <c r="BO54"/>
  <c r="BP54" s="1"/>
  <c r="BO57"/>
  <c r="BP57" s="1"/>
  <c r="BO66"/>
  <c r="BP66" s="1"/>
  <c r="BO61"/>
  <c r="BP61" s="1"/>
  <c r="BO51"/>
  <c r="BP51" s="1"/>
  <c r="BQ51" s="1"/>
  <c r="BS51" s="1"/>
  <c r="BT51" s="1"/>
  <c r="BO44"/>
  <c r="BP44" s="1"/>
  <c r="BO47"/>
  <c r="BP47" s="1"/>
  <c r="BO43"/>
  <c r="BP43" s="1"/>
  <c r="BO58"/>
  <c r="BP58" s="1"/>
  <c r="BO67"/>
  <c r="BP67" s="1"/>
  <c r="BO64"/>
  <c r="BP64" s="1"/>
  <c r="BO53"/>
  <c r="BP53" s="1"/>
  <c r="BO42"/>
  <c r="BP42" s="1"/>
  <c r="BQ42" s="1"/>
  <c r="BS42" s="1"/>
  <c r="BT42" s="1"/>
  <c r="JG65"/>
  <c r="JH65" s="1"/>
  <c r="JI65" s="1"/>
  <c r="JK65" s="1"/>
  <c r="JL65" s="1"/>
  <c r="JG212"/>
  <c r="JH212" s="1"/>
  <c r="KO164"/>
  <c r="KO223" s="1"/>
  <c r="DD11"/>
  <c r="DG161"/>
  <c r="DG220" s="1"/>
  <c r="JH11"/>
  <c r="BQ97"/>
  <c r="BS97" s="1"/>
  <c r="BT97" s="1"/>
  <c r="BV97" s="1"/>
  <c r="BO120"/>
  <c r="BP120" s="1"/>
  <c r="BO111"/>
  <c r="BP111" s="1"/>
  <c r="U162"/>
  <c r="U221" s="1"/>
  <c r="DW87"/>
  <c r="DX87" s="1"/>
  <c r="BI165"/>
  <c r="BI224" s="1"/>
  <c r="JU177"/>
  <c r="JU236" s="1"/>
  <c r="KW97"/>
  <c r="KY97" s="1"/>
  <c r="KZ97" s="1"/>
  <c r="LB97" s="1"/>
  <c r="KU111"/>
  <c r="KV111" s="1"/>
  <c r="KU101"/>
  <c r="KV101" s="1"/>
  <c r="KU118"/>
  <c r="KV118" s="1"/>
  <c r="KU109"/>
  <c r="KV109" s="1"/>
  <c r="KU102"/>
  <c r="KV102" s="1"/>
  <c r="KU113"/>
  <c r="KV113" s="1"/>
  <c r="KU104"/>
  <c r="KV104" s="1"/>
  <c r="KU124"/>
  <c r="KV124" s="1"/>
  <c r="KU103"/>
  <c r="KV103" s="1"/>
  <c r="KU122"/>
  <c r="KV122" s="1"/>
  <c r="KU100"/>
  <c r="KV100" s="1"/>
  <c r="KV98" s="1"/>
  <c r="GS164"/>
  <c r="GS223" s="1"/>
  <c r="AU95"/>
  <c r="AV95" s="1"/>
  <c r="FE159"/>
  <c r="FE218" s="1"/>
  <c r="BO109"/>
  <c r="BP109" s="1"/>
  <c r="BQ109" s="1"/>
  <c r="BS109" s="1"/>
  <c r="BT109" s="1"/>
  <c r="KW39"/>
  <c r="KY39" s="1"/>
  <c r="KZ39" s="1"/>
  <c r="LB39" s="1"/>
  <c r="KU55"/>
  <c r="KV55" s="1"/>
  <c r="KU57"/>
  <c r="KV57" s="1"/>
  <c r="KU60"/>
  <c r="KV60" s="1"/>
  <c r="KU63"/>
  <c r="KV63" s="1"/>
  <c r="KU66"/>
  <c r="KV66" s="1"/>
  <c r="KU61"/>
  <c r="KV61" s="1"/>
  <c r="KU67"/>
  <c r="KV67" s="1"/>
  <c r="KU56"/>
  <c r="KV56" s="1"/>
  <c r="KU65"/>
  <c r="KV65" s="1"/>
  <c r="KU58"/>
  <c r="KV58" s="1"/>
  <c r="KU64"/>
  <c r="KV64" s="1"/>
  <c r="KU62"/>
  <c r="KV62" s="1"/>
  <c r="KO163"/>
  <c r="KO222" s="1"/>
  <c r="KP150"/>
  <c r="KP179" s="1"/>
  <c r="KP238" s="1"/>
  <c r="KP20"/>
  <c r="KP165" s="1"/>
  <c r="KP224" s="1"/>
  <c r="JV36"/>
  <c r="JU183"/>
  <c r="JU242" s="1"/>
  <c r="JL36"/>
  <c r="JK180"/>
  <c r="JK239" s="1"/>
  <c r="JA165"/>
  <c r="JA224" s="1"/>
  <c r="IX11"/>
  <c r="JB183"/>
  <c r="JB242" s="1"/>
  <c r="JA164"/>
  <c r="JA223" s="1"/>
  <c r="IM72"/>
  <c r="IN72" s="1"/>
  <c r="IM76"/>
  <c r="IN76" s="1"/>
  <c r="IM94"/>
  <c r="IN94" s="1"/>
  <c r="IM86"/>
  <c r="IN86" s="1"/>
  <c r="IM91"/>
  <c r="IN91" s="1"/>
  <c r="IM78"/>
  <c r="IN78" s="1"/>
  <c r="IM74"/>
  <c r="IN74" s="1"/>
  <c r="IO74" s="1"/>
  <c r="IQ74" s="1"/>
  <c r="IR74" s="1"/>
  <c r="IM84"/>
  <c r="IN84" s="1"/>
  <c r="IO84" s="1"/>
  <c r="IQ84" s="1"/>
  <c r="IR84" s="1"/>
  <c r="IM77"/>
  <c r="IN77" s="1"/>
  <c r="IM85"/>
  <c r="IN85" s="1"/>
  <c r="IM93"/>
  <c r="IN93" s="1"/>
  <c r="IO93" s="1"/>
  <c r="IQ93" s="1"/>
  <c r="IR93" s="1"/>
  <c r="IM95"/>
  <c r="IN95" s="1"/>
  <c r="IM71"/>
  <c r="IN71" s="1"/>
  <c r="IO71" s="1"/>
  <c r="IQ71" s="1"/>
  <c r="IR71" s="1"/>
  <c r="IM81"/>
  <c r="IN81" s="1"/>
  <c r="IC87"/>
  <c r="ID87" s="1"/>
  <c r="IG177"/>
  <c r="IG236" s="1"/>
  <c r="IC72"/>
  <c r="ID72" s="1"/>
  <c r="IC86"/>
  <c r="ID86" s="1"/>
  <c r="IC84"/>
  <c r="ID84" s="1"/>
  <c r="IE84" s="1"/>
  <c r="IG84" s="1"/>
  <c r="IH84" s="1"/>
  <c r="IC93"/>
  <c r="ID93" s="1"/>
  <c r="ID11"/>
  <c r="IC89"/>
  <c r="ID89" s="1"/>
  <c r="IE89" s="1"/>
  <c r="IG89" s="1"/>
  <c r="IH89" s="1"/>
  <c r="HX160"/>
  <c r="HX219" s="1"/>
  <c r="HW177"/>
  <c r="HW236" s="1"/>
  <c r="HS71"/>
  <c r="HT71" s="1"/>
  <c r="HU71" s="1"/>
  <c r="HW71" s="1"/>
  <c r="HX71" s="1"/>
  <c r="HS78"/>
  <c r="HT78" s="1"/>
  <c r="HX104"/>
  <c r="HX162" s="1"/>
  <c r="HX221" s="1"/>
  <c r="HN28"/>
  <c r="HI67"/>
  <c r="HJ67" s="1"/>
  <c r="HI51"/>
  <c r="HJ51" s="1"/>
  <c r="HK51" s="1"/>
  <c r="HM51" s="1"/>
  <c r="HN51" s="1"/>
  <c r="HI62"/>
  <c r="HJ62" s="1"/>
  <c r="HK39"/>
  <c r="HM39" s="1"/>
  <c r="HN39" s="1"/>
  <c r="HP39" s="1"/>
  <c r="HM165"/>
  <c r="HM224" s="1"/>
  <c r="HI63"/>
  <c r="HJ63" s="1"/>
  <c r="HI46"/>
  <c r="HJ46" s="1"/>
  <c r="HI57"/>
  <c r="HJ57" s="1"/>
  <c r="HD32"/>
  <c r="HD144"/>
  <c r="HD173" s="1"/>
  <c r="HD232" s="1"/>
  <c r="GY71"/>
  <c r="GZ71" s="1"/>
  <c r="HA71" s="1"/>
  <c r="HC71" s="1"/>
  <c r="HD71" s="1"/>
  <c r="GY72"/>
  <c r="GZ72" s="1"/>
  <c r="GY78"/>
  <c r="GZ78" s="1"/>
  <c r="GY85"/>
  <c r="GZ85" s="1"/>
  <c r="GY94"/>
  <c r="GZ94" s="1"/>
  <c r="GY89"/>
  <c r="GZ89" s="1"/>
  <c r="HA89" s="1"/>
  <c r="HC89" s="1"/>
  <c r="HD89" s="1"/>
  <c r="GY93"/>
  <c r="GZ93" s="1"/>
  <c r="HA93" s="1"/>
  <c r="HC93" s="1"/>
  <c r="HD93" s="1"/>
  <c r="GY95"/>
  <c r="GZ95" s="1"/>
  <c r="GY84"/>
  <c r="GZ84" s="1"/>
  <c r="HA84" s="1"/>
  <c r="HC84" s="1"/>
  <c r="HD84" s="1"/>
  <c r="GY87"/>
  <c r="GZ87" s="1"/>
  <c r="HC170"/>
  <c r="HC229" s="1"/>
  <c r="GY83"/>
  <c r="GZ83" s="1"/>
  <c r="GY86"/>
  <c r="GZ86" s="1"/>
  <c r="GT49"/>
  <c r="GT165" s="1"/>
  <c r="GT224" s="1"/>
  <c r="GS178"/>
  <c r="GS237" s="1"/>
  <c r="GE48"/>
  <c r="GF48" s="1"/>
  <c r="GE93"/>
  <c r="GF93" s="1"/>
  <c r="GI162"/>
  <c r="GI221" s="1"/>
  <c r="GI182"/>
  <c r="GI241" s="1"/>
  <c r="FY177"/>
  <c r="FY236" s="1"/>
  <c r="FO160"/>
  <c r="FO219" s="1"/>
  <c r="FO172"/>
  <c r="FO231" s="1"/>
  <c r="FL11"/>
  <c r="FA194"/>
  <c r="FB194" s="1"/>
  <c r="FC97"/>
  <c r="FE97" s="1"/>
  <c r="FF97" s="1"/>
  <c r="FH97" s="1"/>
  <c r="FA125"/>
  <c r="FB125" s="1"/>
  <c r="FA121"/>
  <c r="FB121" s="1"/>
  <c r="FA112"/>
  <c r="FB112" s="1"/>
  <c r="FA107"/>
  <c r="FB107" s="1"/>
  <c r="FA119"/>
  <c r="FB119" s="1"/>
  <c r="FA110"/>
  <c r="FB110" s="1"/>
  <c r="FA118"/>
  <c r="FB118" s="1"/>
  <c r="FC118" s="1"/>
  <c r="FE118" s="1"/>
  <c r="FF118" s="1"/>
  <c r="FA100"/>
  <c r="FB100" s="1"/>
  <c r="FA104"/>
  <c r="FB104" s="1"/>
  <c r="FA124"/>
  <c r="FB124" s="1"/>
  <c r="FA120"/>
  <c r="FB120" s="1"/>
  <c r="FA115"/>
  <c r="FB115" s="1"/>
  <c r="FA111"/>
  <c r="FB111" s="1"/>
  <c r="FC111" s="1"/>
  <c r="FE111" s="1"/>
  <c r="FF111" s="1"/>
  <c r="FA103"/>
  <c r="FB103" s="1"/>
  <c r="FC103" s="1"/>
  <c r="FE103" s="1"/>
  <c r="FF103" s="1"/>
  <c r="FA105"/>
  <c r="FB105" s="1"/>
  <c r="FC105" s="1"/>
  <c r="FE105" s="1"/>
  <c r="FF105" s="1"/>
  <c r="FA114"/>
  <c r="FB114" s="1"/>
  <c r="FC114" s="1"/>
  <c r="FE114" s="1"/>
  <c r="FF114" s="1"/>
  <c r="FA122"/>
  <c r="FB122" s="1"/>
  <c r="FC122" s="1"/>
  <c r="FE122" s="1"/>
  <c r="FF122" s="1"/>
  <c r="FA113"/>
  <c r="FB113" s="1"/>
  <c r="FC113" s="1"/>
  <c r="FE113" s="1"/>
  <c r="FF113" s="1"/>
  <c r="FA109"/>
  <c r="FB109" s="1"/>
  <c r="FC109" s="1"/>
  <c r="FE109" s="1"/>
  <c r="FF109" s="1"/>
  <c r="FA106"/>
  <c r="FB106" s="1"/>
  <c r="FA102"/>
  <c r="FB102" s="1"/>
  <c r="FC102" s="1"/>
  <c r="FE102" s="1"/>
  <c r="FF102" s="1"/>
  <c r="FF14"/>
  <c r="FF32"/>
  <c r="FF177" s="1"/>
  <c r="FF236" s="1"/>
  <c r="FA200"/>
  <c r="FB200" s="1"/>
  <c r="FA131"/>
  <c r="FB131" s="1"/>
  <c r="FC131" s="1"/>
  <c r="FE131" s="1"/>
  <c r="FF131" s="1"/>
  <c r="FA116"/>
  <c r="FB116" s="1"/>
  <c r="FC185"/>
  <c r="FE185" s="1"/>
  <c r="FF185" s="1"/>
  <c r="FH185" s="1"/>
  <c r="FE183"/>
  <c r="FE242" s="1"/>
  <c r="FF162"/>
  <c r="FF221" s="1"/>
  <c r="FE165"/>
  <c r="FE224" s="1"/>
  <c r="FC126"/>
  <c r="FE126" s="1"/>
  <c r="FF126" s="1"/>
  <c r="FH126" s="1"/>
  <c r="FC68"/>
  <c r="FE68" s="1"/>
  <c r="FF68" s="1"/>
  <c r="FH68" s="1"/>
  <c r="FA75"/>
  <c r="FB75" s="1"/>
  <c r="FA77"/>
  <c r="FB77" s="1"/>
  <c r="FA92"/>
  <c r="FB92" s="1"/>
  <c r="FA82"/>
  <c r="FB82" s="1"/>
  <c r="FC82" s="1"/>
  <c r="FE82" s="1"/>
  <c r="FF82" s="1"/>
  <c r="FA91"/>
  <c r="FB91" s="1"/>
  <c r="FA76"/>
  <c r="FB76" s="1"/>
  <c r="FC76" s="1"/>
  <c r="FE76" s="1"/>
  <c r="FF76" s="1"/>
  <c r="FA80"/>
  <c r="FB80" s="1"/>
  <c r="FC80" s="1"/>
  <c r="FE80" s="1"/>
  <c r="FF80" s="1"/>
  <c r="FA96"/>
  <c r="FB96" s="1"/>
  <c r="FA74"/>
  <c r="FB74" s="1"/>
  <c r="FC74" s="1"/>
  <c r="FE74" s="1"/>
  <c r="FF74" s="1"/>
  <c r="FA93"/>
  <c r="FB93" s="1"/>
  <c r="FC93" s="1"/>
  <c r="FE93" s="1"/>
  <c r="FF93" s="1"/>
  <c r="FA101"/>
  <c r="FB101" s="1"/>
  <c r="FA123"/>
  <c r="FB123" s="1"/>
  <c r="FC123" s="1"/>
  <c r="FE123" s="1"/>
  <c r="FF123" s="1"/>
  <c r="EQ43"/>
  <c r="ER43" s="1"/>
  <c r="EQ52"/>
  <c r="ER52" s="1"/>
  <c r="EQ60"/>
  <c r="ER60" s="1"/>
  <c r="ES60" s="1"/>
  <c r="EU60" s="1"/>
  <c r="EV60" s="1"/>
  <c r="EQ65"/>
  <c r="ER65" s="1"/>
  <c r="ES65" s="1"/>
  <c r="EU65" s="1"/>
  <c r="EV65" s="1"/>
  <c r="ES39"/>
  <c r="EU39" s="1"/>
  <c r="EV39" s="1"/>
  <c r="EX39" s="1"/>
  <c r="EQ45"/>
  <c r="ER45" s="1"/>
  <c r="ES45" s="1"/>
  <c r="EU45" s="1"/>
  <c r="EV45" s="1"/>
  <c r="EQ55"/>
  <c r="ER55" s="1"/>
  <c r="ES55" s="1"/>
  <c r="EU55" s="1"/>
  <c r="EV55" s="1"/>
  <c r="EQ44"/>
  <c r="ER44" s="1"/>
  <c r="ES44" s="1"/>
  <c r="EU44" s="1"/>
  <c r="EV44" s="1"/>
  <c r="EQ58"/>
  <c r="ER58" s="1"/>
  <c r="EQ61"/>
  <c r="ER61" s="1"/>
  <c r="EQ63"/>
  <c r="ER63" s="1"/>
  <c r="EQ66"/>
  <c r="ER66" s="1"/>
  <c r="EQ56"/>
  <c r="ER56" s="1"/>
  <c r="ES56" s="1"/>
  <c r="EU56" s="1"/>
  <c r="EV56" s="1"/>
  <c r="EQ47"/>
  <c r="ER47" s="1"/>
  <c r="ES47" s="1"/>
  <c r="EU47" s="1"/>
  <c r="EV47" s="1"/>
  <c r="EQ67"/>
  <c r="ER67" s="1"/>
  <c r="EQ46"/>
  <c r="ER46" s="1"/>
  <c r="EQ57"/>
  <c r="ER57" s="1"/>
  <c r="EL27"/>
  <c r="EK180"/>
  <c r="EK239" s="1"/>
  <c r="EA170"/>
  <c r="EA229" s="1"/>
  <c r="DW43"/>
  <c r="DX43" s="1"/>
  <c r="DW52"/>
  <c r="DX52" s="1"/>
  <c r="DW45"/>
  <c r="DX45" s="1"/>
  <c r="DY45" s="1"/>
  <c r="EA45" s="1"/>
  <c r="EB45" s="1"/>
  <c r="DW61"/>
  <c r="DX61" s="1"/>
  <c r="DW46"/>
  <c r="DX46" s="1"/>
  <c r="EA178"/>
  <c r="EA237" s="1"/>
  <c r="EB159"/>
  <c r="EB218" s="1"/>
  <c r="DX11"/>
  <c r="DW47"/>
  <c r="DX47" s="1"/>
  <c r="DW54"/>
  <c r="DX54" s="1"/>
  <c r="DW65"/>
  <c r="DX65" s="1"/>
  <c r="DR89"/>
  <c r="DR176" s="1"/>
  <c r="DR235" s="1"/>
  <c r="DQ164"/>
  <c r="DQ223" s="1"/>
  <c r="DH16"/>
  <c r="DH161" s="1"/>
  <c r="DH220" s="1"/>
  <c r="DH150"/>
  <c r="DH179" s="1"/>
  <c r="DH238" s="1"/>
  <c r="DE39"/>
  <c r="DG39" s="1"/>
  <c r="DH39" s="1"/>
  <c r="DJ39" s="1"/>
  <c r="DC47"/>
  <c r="DD47" s="1"/>
  <c r="DC52"/>
  <c r="DD52" s="1"/>
  <c r="DC56"/>
  <c r="DD56" s="1"/>
  <c r="DC61"/>
  <c r="DD61" s="1"/>
  <c r="DC65"/>
  <c r="DD65" s="1"/>
  <c r="DC55"/>
  <c r="DD55" s="1"/>
  <c r="DE55" s="1"/>
  <c r="DG55" s="1"/>
  <c r="DH55" s="1"/>
  <c r="DH76"/>
  <c r="DH163" s="1"/>
  <c r="DH222" s="1"/>
  <c r="DC53"/>
  <c r="DD53" s="1"/>
  <c r="DC57"/>
  <c r="DD57" s="1"/>
  <c r="DC62"/>
  <c r="DD62" s="1"/>
  <c r="DC66"/>
  <c r="DD66" s="1"/>
  <c r="DC48"/>
  <c r="DD48" s="1"/>
  <c r="CX49"/>
  <c r="CX165" s="1"/>
  <c r="CX224" s="1"/>
  <c r="CW165"/>
  <c r="CW224" s="1"/>
  <c r="CW178"/>
  <c r="CW237" s="1"/>
  <c r="CW179"/>
  <c r="CW238" s="1"/>
  <c r="CK68"/>
  <c r="CM68" s="1"/>
  <c r="CN68" s="1"/>
  <c r="CP68" s="1"/>
  <c r="CI93"/>
  <c r="CJ93" s="1"/>
  <c r="CI80"/>
  <c r="CJ80" s="1"/>
  <c r="CK80" s="1"/>
  <c r="CM80" s="1"/>
  <c r="CN80" s="1"/>
  <c r="CI92"/>
  <c r="CJ92" s="1"/>
  <c r="CI77"/>
  <c r="CJ77" s="1"/>
  <c r="CI78"/>
  <c r="CJ78" s="1"/>
  <c r="CI75"/>
  <c r="CJ75" s="1"/>
  <c r="CI72"/>
  <c r="CJ72" s="1"/>
  <c r="CI86"/>
  <c r="CJ86" s="1"/>
  <c r="CI87"/>
  <c r="CJ87" s="1"/>
  <c r="CI91"/>
  <c r="CJ91" s="1"/>
  <c r="CI82"/>
  <c r="CJ82" s="1"/>
  <c r="CI153"/>
  <c r="CJ153" s="1"/>
  <c r="CI129"/>
  <c r="CJ129" s="1"/>
  <c r="CI133"/>
  <c r="CJ133" s="1"/>
  <c r="CI138"/>
  <c r="CJ138" s="1"/>
  <c r="CK138" s="1"/>
  <c r="CM138" s="1"/>
  <c r="CN138" s="1"/>
  <c r="CI142"/>
  <c r="CJ142" s="1"/>
  <c r="CK142" s="1"/>
  <c r="CM142" s="1"/>
  <c r="CN142" s="1"/>
  <c r="CI147"/>
  <c r="CJ147" s="1"/>
  <c r="CK147" s="1"/>
  <c r="CM147" s="1"/>
  <c r="CN147" s="1"/>
  <c r="CI151"/>
  <c r="CJ151" s="1"/>
  <c r="CK126"/>
  <c r="CM126" s="1"/>
  <c r="CN126" s="1"/>
  <c r="CP126" s="1"/>
  <c r="CI135"/>
  <c r="CJ135" s="1"/>
  <c r="CI144"/>
  <c r="CJ144" s="1"/>
  <c r="CI132"/>
  <c r="CJ132" s="1"/>
  <c r="CK132" s="1"/>
  <c r="CM132" s="1"/>
  <c r="CN132" s="1"/>
  <c r="CI141"/>
  <c r="CJ141" s="1"/>
  <c r="CI150"/>
  <c r="CJ150" s="1"/>
  <c r="CI130"/>
  <c r="CJ130" s="1"/>
  <c r="CI134"/>
  <c r="CJ134" s="1"/>
  <c r="CK134" s="1"/>
  <c r="CM134" s="1"/>
  <c r="CN134" s="1"/>
  <c r="CI139"/>
  <c r="CJ139" s="1"/>
  <c r="CI143"/>
  <c r="CJ143" s="1"/>
  <c r="CK143" s="1"/>
  <c r="CM143" s="1"/>
  <c r="CN143" s="1"/>
  <c r="CI152"/>
  <c r="CJ152" s="1"/>
  <c r="CI154"/>
  <c r="CJ154" s="1"/>
  <c r="CI140"/>
  <c r="CJ140" s="1"/>
  <c r="CI149"/>
  <c r="CJ149" s="1"/>
  <c r="CI136"/>
  <c r="CJ136" s="1"/>
  <c r="CI145"/>
  <c r="CJ145" s="1"/>
  <c r="CI54"/>
  <c r="CJ54" s="1"/>
  <c r="CI66"/>
  <c r="CJ66" s="1"/>
  <c r="CI62"/>
  <c r="CJ62" s="1"/>
  <c r="CI44"/>
  <c r="CJ44" s="1"/>
  <c r="CI58"/>
  <c r="CJ58" s="1"/>
  <c r="CI45"/>
  <c r="CJ45" s="1"/>
  <c r="CK45" s="1"/>
  <c r="CM45" s="1"/>
  <c r="CN45" s="1"/>
  <c r="CI67"/>
  <c r="CJ67" s="1"/>
  <c r="CI63"/>
  <c r="CJ63" s="1"/>
  <c r="CI148"/>
  <c r="CJ148" s="1"/>
  <c r="CN159"/>
  <c r="CN218" s="1"/>
  <c r="CI89"/>
  <c r="CJ89" s="1"/>
  <c r="CK89" s="1"/>
  <c r="CM89" s="1"/>
  <c r="CN89" s="1"/>
  <c r="CM165"/>
  <c r="CM224" s="1"/>
  <c r="CI71"/>
  <c r="CJ71" s="1"/>
  <c r="CK71" s="1"/>
  <c r="CM71" s="1"/>
  <c r="CN71" s="1"/>
  <c r="CI76"/>
  <c r="CJ76" s="1"/>
  <c r="CK76" s="1"/>
  <c r="CM76" s="1"/>
  <c r="CN76" s="1"/>
  <c r="CI84"/>
  <c r="CJ84" s="1"/>
  <c r="CK84" s="1"/>
  <c r="CM84" s="1"/>
  <c r="CN84" s="1"/>
  <c r="CI85"/>
  <c r="CJ85" s="1"/>
  <c r="CK85" s="1"/>
  <c r="CM85" s="1"/>
  <c r="CN85" s="1"/>
  <c r="CI94"/>
  <c r="CJ94" s="1"/>
  <c r="CI95"/>
  <c r="CJ95" s="1"/>
  <c r="CI96"/>
  <c r="CJ96" s="1"/>
  <c r="CI74"/>
  <c r="CJ74" s="1"/>
  <c r="CK74" s="1"/>
  <c r="CM74" s="1"/>
  <c r="CN74" s="1"/>
  <c r="CI57"/>
  <c r="CJ57" s="1"/>
  <c r="CI131"/>
  <c r="CJ131" s="1"/>
  <c r="BY113"/>
  <c r="BZ113" s="1"/>
  <c r="CC162"/>
  <c r="CC221" s="1"/>
  <c r="CD32"/>
  <c r="CD11" s="1"/>
  <c r="CC179"/>
  <c r="CC238" s="1"/>
  <c r="BY107"/>
  <c r="BZ107" s="1"/>
  <c r="BY116"/>
  <c r="BZ116" s="1"/>
  <c r="BY118"/>
  <c r="BZ118" s="1"/>
  <c r="CA118" s="1"/>
  <c r="CC118" s="1"/>
  <c r="CD118" s="1"/>
  <c r="BY109"/>
  <c r="BZ109" s="1"/>
  <c r="CA109" s="1"/>
  <c r="CC109" s="1"/>
  <c r="CD109" s="1"/>
  <c r="BY106"/>
  <c r="BZ106" s="1"/>
  <c r="BY101"/>
  <c r="BZ101" s="1"/>
  <c r="BY105"/>
  <c r="BZ105" s="1"/>
  <c r="CA105" s="1"/>
  <c r="CC105" s="1"/>
  <c r="CD105" s="1"/>
  <c r="BY100"/>
  <c r="BZ100" s="1"/>
  <c r="CA100" s="1"/>
  <c r="CC100" s="1"/>
  <c r="CD100" s="1"/>
  <c r="BY122"/>
  <c r="BZ122" s="1"/>
  <c r="CA122" s="1"/>
  <c r="CC122" s="1"/>
  <c r="CD122" s="1"/>
  <c r="BY120"/>
  <c r="BZ120" s="1"/>
  <c r="BY124"/>
  <c r="BZ124" s="1"/>
  <c r="BY115"/>
  <c r="BZ115" s="1"/>
  <c r="BY103"/>
  <c r="BZ103" s="1"/>
  <c r="BY111"/>
  <c r="BZ111" s="1"/>
  <c r="BY102"/>
  <c r="BZ102" s="1"/>
  <c r="BY110"/>
  <c r="BZ110" s="1"/>
  <c r="BY119"/>
  <c r="BZ119" s="1"/>
  <c r="CA97"/>
  <c r="CC97" s="1"/>
  <c r="CD97" s="1"/>
  <c r="CF97" s="1"/>
  <c r="CD160"/>
  <c r="CD219" s="1"/>
  <c r="BY112"/>
  <c r="BZ112" s="1"/>
  <c r="BY121"/>
  <c r="BZ121" s="1"/>
  <c r="BY104"/>
  <c r="BZ104" s="1"/>
  <c r="BS180"/>
  <c r="BS239" s="1"/>
  <c r="BP11"/>
  <c r="BO204"/>
  <c r="BP204" s="1"/>
  <c r="BO200"/>
  <c r="BP200" s="1"/>
  <c r="BO192"/>
  <c r="BP192" s="1"/>
  <c r="BI161"/>
  <c r="BI220" s="1"/>
  <c r="BI181"/>
  <c r="BI240" s="1"/>
  <c r="AY174"/>
  <c r="AY233" s="1"/>
  <c r="AZ124"/>
  <c r="AZ182" s="1"/>
  <c r="AZ241" s="1"/>
  <c r="AZ136"/>
  <c r="AZ165" s="1"/>
  <c r="AZ224" s="1"/>
  <c r="AZ32"/>
  <c r="AZ177" s="1"/>
  <c r="AZ236" s="1"/>
  <c r="AU72"/>
  <c r="AV72" s="1"/>
  <c r="AU77"/>
  <c r="AV77" s="1"/>
  <c r="AU80"/>
  <c r="AV80" s="1"/>
  <c r="AW80" s="1"/>
  <c r="AY80" s="1"/>
  <c r="AZ80" s="1"/>
  <c r="AU81"/>
  <c r="AV81" s="1"/>
  <c r="AU82"/>
  <c r="AV82" s="1"/>
  <c r="AW82" s="1"/>
  <c r="AY82" s="1"/>
  <c r="AZ82" s="1"/>
  <c r="AU86"/>
  <c r="AV86" s="1"/>
  <c r="AU89"/>
  <c r="AV89" s="1"/>
  <c r="AW89" s="1"/>
  <c r="AY89" s="1"/>
  <c r="AZ89" s="1"/>
  <c r="AU90"/>
  <c r="AV90" s="1"/>
  <c r="AY168"/>
  <c r="AY227" s="1"/>
  <c r="AU74"/>
  <c r="AV74" s="1"/>
  <c r="AW74" s="1"/>
  <c r="AY74" s="1"/>
  <c r="AZ74" s="1"/>
  <c r="AU87"/>
  <c r="AV87" s="1"/>
  <c r="AO183"/>
  <c r="AO242" s="1"/>
  <c r="AM97"/>
  <c r="AO97" s="1"/>
  <c r="AP97" s="1"/>
  <c r="AR97" s="1"/>
  <c r="AK124"/>
  <c r="AL124" s="1"/>
  <c r="AK120"/>
  <c r="AL120" s="1"/>
  <c r="AK115"/>
  <c r="AL115" s="1"/>
  <c r="AK111"/>
  <c r="AL111" s="1"/>
  <c r="AK106"/>
  <c r="AL106" s="1"/>
  <c r="AK102"/>
  <c r="AL102" s="1"/>
  <c r="AM102" s="1"/>
  <c r="AO102" s="1"/>
  <c r="AP102" s="1"/>
  <c r="AK109"/>
  <c r="AL109" s="1"/>
  <c r="AM109" s="1"/>
  <c r="AO109" s="1"/>
  <c r="AP109" s="1"/>
  <c r="AK100"/>
  <c r="AL100" s="1"/>
  <c r="AK125"/>
  <c r="AL125" s="1"/>
  <c r="AK107"/>
  <c r="AL107" s="1"/>
  <c r="AK105"/>
  <c r="AL105" s="1"/>
  <c r="AK123"/>
  <c r="AL123" s="1"/>
  <c r="AK114"/>
  <c r="AL114" s="1"/>
  <c r="AM114" s="1"/>
  <c r="AO114" s="1"/>
  <c r="AP114" s="1"/>
  <c r="AK110"/>
  <c r="AL110" s="1"/>
  <c r="AK103"/>
  <c r="AL103" s="1"/>
  <c r="AM103" s="1"/>
  <c r="AO103" s="1"/>
  <c r="AP103" s="1"/>
  <c r="AK118"/>
  <c r="AL118" s="1"/>
  <c r="AM118" s="1"/>
  <c r="AO118" s="1"/>
  <c r="AP118" s="1"/>
  <c r="AK113"/>
  <c r="AL113" s="1"/>
  <c r="AM113" s="1"/>
  <c r="AO113" s="1"/>
  <c r="AP113" s="1"/>
  <c r="AK104"/>
  <c r="AL104" s="1"/>
  <c r="AK121"/>
  <c r="AL121" s="1"/>
  <c r="AK116"/>
  <c r="AL116" s="1"/>
  <c r="AK112"/>
  <c r="AL112" s="1"/>
  <c r="AK101"/>
  <c r="AL101" s="1"/>
  <c r="AO159"/>
  <c r="AO218" s="1"/>
  <c r="AK119"/>
  <c r="AL119" s="1"/>
  <c r="AK122"/>
  <c r="AL122" s="1"/>
  <c r="AM122" s="1"/>
  <c r="AO122" s="1"/>
  <c r="AP122" s="1"/>
  <c r="AC68"/>
  <c r="AE68" s="1"/>
  <c r="AF68" s="1"/>
  <c r="AH68" s="1"/>
  <c r="AA82"/>
  <c r="AB82" s="1"/>
  <c r="AA95"/>
  <c r="AB95" s="1"/>
  <c r="AA85"/>
  <c r="AB85" s="1"/>
  <c r="AC85" s="1"/>
  <c r="AE85" s="1"/>
  <c r="AF85" s="1"/>
  <c r="AA84"/>
  <c r="AB84" s="1"/>
  <c r="AC84" s="1"/>
  <c r="AE84" s="1"/>
  <c r="AF84" s="1"/>
  <c r="AA87"/>
  <c r="AB87" s="1"/>
  <c r="AA92"/>
  <c r="AB92" s="1"/>
  <c r="AA80"/>
  <c r="AB80" s="1"/>
  <c r="AC80" s="1"/>
  <c r="AE80" s="1"/>
  <c r="AF80" s="1"/>
  <c r="Q135"/>
  <c r="R135" s="1"/>
  <c r="V183"/>
  <c r="FZ133"/>
  <c r="FZ162" s="1"/>
  <c r="FZ221" s="1"/>
  <c r="FY162"/>
  <c r="FY221" s="1"/>
  <c r="FA130"/>
  <c r="FB130" s="1"/>
  <c r="FA144"/>
  <c r="FB144" s="1"/>
  <c r="JQ63"/>
  <c r="JR63" s="1"/>
  <c r="JQ46"/>
  <c r="JR46" s="1"/>
  <c r="JQ61"/>
  <c r="JR61" s="1"/>
  <c r="GY62"/>
  <c r="GZ62" s="1"/>
  <c r="GY48"/>
  <c r="GZ48" s="1"/>
  <c r="DW75"/>
  <c r="DX75" s="1"/>
  <c r="DW84"/>
  <c r="DX84" s="1"/>
  <c r="DY84" s="1"/>
  <c r="EA84" s="1"/>
  <c r="EB84" s="1"/>
  <c r="DW89"/>
  <c r="DX89" s="1"/>
  <c r="DY89" s="1"/>
  <c r="EA89" s="1"/>
  <c r="EB89" s="1"/>
  <c r="DW95"/>
  <c r="DX95" s="1"/>
  <c r="GY44"/>
  <c r="GZ44" s="1"/>
  <c r="FA136"/>
  <c r="FB136" s="1"/>
  <c r="FA153"/>
  <c r="FB153" s="1"/>
  <c r="EQ64"/>
  <c r="ER64" s="1"/>
  <c r="ES64" s="1"/>
  <c r="EU64" s="1"/>
  <c r="EV64" s="1"/>
  <c r="EQ51"/>
  <c r="ER51" s="1"/>
  <c r="ES51" s="1"/>
  <c r="EU51" s="1"/>
  <c r="EV51" s="1"/>
  <c r="EQ62"/>
  <c r="ER62" s="1"/>
  <c r="EQ53"/>
  <c r="ER53" s="1"/>
  <c r="JQ58"/>
  <c r="JR58" s="1"/>
  <c r="JQ44"/>
  <c r="JR44" s="1"/>
  <c r="JS44" s="1"/>
  <c r="JU44" s="1"/>
  <c r="JV44" s="1"/>
  <c r="JQ56"/>
  <c r="JR56" s="1"/>
  <c r="JS56" s="1"/>
  <c r="JU56" s="1"/>
  <c r="GY54"/>
  <c r="GZ54" s="1"/>
  <c r="DW74"/>
  <c r="DX74" s="1"/>
  <c r="DY74" s="1"/>
  <c r="EA74" s="1"/>
  <c r="EB74" s="1"/>
  <c r="DW93"/>
  <c r="DX93" s="1"/>
  <c r="DY93" s="1"/>
  <c r="EA93" s="1"/>
  <c r="EB93" s="1"/>
  <c r="DW96"/>
  <c r="DX96" s="1"/>
  <c r="BO198"/>
  <c r="BP198" s="1"/>
  <c r="DW71"/>
  <c r="DX71" s="1"/>
  <c r="AU75"/>
  <c r="AV75" s="1"/>
  <c r="AU91"/>
  <c r="AV91" s="1"/>
  <c r="AU84"/>
  <c r="AV84" s="1"/>
  <c r="AW84" s="1"/>
  <c r="AY84" s="1"/>
  <c r="AZ84" s="1"/>
  <c r="BT159"/>
  <c r="BT218" s="1"/>
  <c r="GJ159"/>
  <c r="GJ218" s="1"/>
  <c r="HX159"/>
  <c r="HX218" s="1"/>
  <c r="JL159"/>
  <c r="JL218" s="1"/>
  <c r="KZ159"/>
  <c r="KZ218" s="1"/>
  <c r="Q131"/>
  <c r="R131" s="1"/>
  <c r="FA145"/>
  <c r="FB145" s="1"/>
  <c r="JQ54"/>
  <c r="JR54" s="1"/>
  <c r="JQ42"/>
  <c r="JR42" s="1"/>
  <c r="JS42" s="1"/>
  <c r="JU42" s="1"/>
  <c r="JV42" s="1"/>
  <c r="JQ52"/>
  <c r="JR52" s="1"/>
  <c r="GY67"/>
  <c r="GZ67" s="1"/>
  <c r="DW77"/>
  <c r="DX77" s="1"/>
  <c r="DW92"/>
  <c r="DX92" s="1"/>
  <c r="AU73"/>
  <c r="AV73" s="1"/>
  <c r="AW73" s="1"/>
  <c r="AY73" s="1"/>
  <c r="AZ73" s="1"/>
  <c r="AU76"/>
  <c r="AV76" s="1"/>
  <c r="AW76" s="1"/>
  <c r="AY76" s="1"/>
  <c r="AZ76" s="1"/>
  <c r="DW85"/>
  <c r="DX85" s="1"/>
  <c r="DW72"/>
  <c r="DX72" s="1"/>
  <c r="S68"/>
  <c r="U68" s="1"/>
  <c r="V68" s="1"/>
  <c r="X68" s="1"/>
  <c r="Q71"/>
  <c r="R71" s="1"/>
  <c r="Q75"/>
  <c r="R75" s="1"/>
  <c r="Q83"/>
  <c r="R83" s="1"/>
  <c r="Q84"/>
  <c r="R84" s="1"/>
  <c r="S84" s="1"/>
  <c r="U84" s="1"/>
  <c r="V84" s="1"/>
  <c r="Q72"/>
  <c r="R72" s="1"/>
  <c r="Q82"/>
  <c r="R82" s="1"/>
  <c r="Q94"/>
  <c r="R94" s="1"/>
  <c r="Q95"/>
  <c r="R95" s="1"/>
  <c r="Q96"/>
  <c r="R96" s="1"/>
  <c r="Q74"/>
  <c r="R74" s="1"/>
  <c r="S74" s="1"/>
  <c r="U74" s="1"/>
  <c r="V74" s="1"/>
  <c r="Q76"/>
  <c r="R76" s="1"/>
  <c r="Q77"/>
  <c r="R77" s="1"/>
  <c r="Q78"/>
  <c r="R78" s="1"/>
  <c r="Q80"/>
  <c r="R80" s="1"/>
  <c r="S80" s="1"/>
  <c r="U80" s="1"/>
  <c r="V80" s="1"/>
  <c r="Q81"/>
  <c r="R81" s="1"/>
  <c r="Q90"/>
  <c r="R90" s="1"/>
  <c r="Q73"/>
  <c r="R73" s="1"/>
  <c r="Q85"/>
  <c r="R85" s="1"/>
  <c r="Q86"/>
  <c r="R86" s="1"/>
  <c r="Q87"/>
  <c r="R87" s="1"/>
  <c r="Q89"/>
  <c r="R89" s="1"/>
  <c r="S89" s="1"/>
  <c r="U89" s="1"/>
  <c r="V89" s="1"/>
  <c r="Q91"/>
  <c r="R91" s="1"/>
  <c r="Q92"/>
  <c r="R92" s="1"/>
  <c r="Q93"/>
  <c r="R93" s="1"/>
  <c r="IC96"/>
  <c r="ID96" s="1"/>
  <c r="IC75"/>
  <c r="ID75" s="1"/>
  <c r="IC77"/>
  <c r="ID77" s="1"/>
  <c r="IC80"/>
  <c r="ID80" s="1"/>
  <c r="IE80" s="1"/>
  <c r="IG80" s="1"/>
  <c r="IH80" s="1"/>
  <c r="IC81"/>
  <c r="ID81" s="1"/>
  <c r="IC82"/>
  <c r="ID82" s="1"/>
  <c r="IE82" s="1"/>
  <c r="IG82" s="1"/>
  <c r="IH82" s="1"/>
  <c r="IC83"/>
  <c r="ID83" s="1"/>
  <c r="IC91"/>
  <c r="ID91" s="1"/>
  <c r="IE68"/>
  <c r="IG68" s="1"/>
  <c r="IH68" s="1"/>
  <c r="IJ68" s="1"/>
  <c r="IC71"/>
  <c r="ID71" s="1"/>
  <c r="IC74"/>
  <c r="ID74" s="1"/>
  <c r="IE74" s="1"/>
  <c r="IG74" s="1"/>
  <c r="IH74" s="1"/>
  <c r="IC76"/>
  <c r="ID76" s="1"/>
  <c r="IE76" s="1"/>
  <c r="IG76" s="1"/>
  <c r="IH76" s="1"/>
  <c r="IC78"/>
  <c r="ID78" s="1"/>
  <c r="IC90"/>
  <c r="ID90" s="1"/>
  <c r="IC92"/>
  <c r="ID92" s="1"/>
  <c r="IE97"/>
  <c r="IG97" s="1"/>
  <c r="IH97" s="1"/>
  <c r="IJ97" s="1"/>
  <c r="IC124"/>
  <c r="ID124" s="1"/>
  <c r="IC122"/>
  <c r="ID122" s="1"/>
  <c r="IC120"/>
  <c r="ID120" s="1"/>
  <c r="IC118"/>
  <c r="ID118" s="1"/>
  <c r="IE118" s="1"/>
  <c r="IG118" s="1"/>
  <c r="IH118" s="1"/>
  <c r="IC115"/>
  <c r="ID115" s="1"/>
  <c r="IC113"/>
  <c r="ID113" s="1"/>
  <c r="IE113" s="1"/>
  <c r="IG113" s="1"/>
  <c r="IH113" s="1"/>
  <c r="IC111"/>
  <c r="ID111" s="1"/>
  <c r="IE111" s="1"/>
  <c r="IG111" s="1"/>
  <c r="IH111" s="1"/>
  <c r="IC109"/>
  <c r="ID109" s="1"/>
  <c r="IE109" s="1"/>
  <c r="IG109" s="1"/>
  <c r="IH109" s="1"/>
  <c r="IC105"/>
  <c r="ID105" s="1"/>
  <c r="IE105" s="1"/>
  <c r="IG105" s="1"/>
  <c r="IH105" s="1"/>
  <c r="IC106"/>
  <c r="ID106" s="1"/>
  <c r="IC101"/>
  <c r="ID101" s="1"/>
  <c r="IC102"/>
  <c r="ID102" s="1"/>
  <c r="IE102" s="1"/>
  <c r="IG102" s="1"/>
  <c r="IH102" s="1"/>
  <c r="IC125"/>
  <c r="ID125" s="1"/>
  <c r="IC123"/>
  <c r="ID123" s="1"/>
  <c r="IC121"/>
  <c r="ID121" s="1"/>
  <c r="IC119"/>
  <c r="ID119" s="1"/>
  <c r="IC116"/>
  <c r="ID116" s="1"/>
  <c r="IC114"/>
  <c r="ID114" s="1"/>
  <c r="IE114" s="1"/>
  <c r="IG114" s="1"/>
  <c r="IH114" s="1"/>
  <c r="IC112"/>
  <c r="ID112" s="1"/>
  <c r="IC110"/>
  <c r="ID110" s="1"/>
  <c r="IC107"/>
  <c r="ID107" s="1"/>
  <c r="IC100"/>
  <c r="ID100" s="1"/>
  <c r="IC103"/>
  <c r="ID103" s="1"/>
  <c r="IE103" s="1"/>
  <c r="IG103" s="1"/>
  <c r="IH103" s="1"/>
  <c r="IC104"/>
  <c r="ID104" s="1"/>
  <c r="EQ54"/>
  <c r="ER54" s="1"/>
  <c r="DY68"/>
  <c r="EA68" s="1"/>
  <c r="EB68" s="1"/>
  <c r="ED68" s="1"/>
  <c r="DW78"/>
  <c r="DX78" s="1"/>
  <c r="DW90"/>
  <c r="DX90" s="1"/>
  <c r="DW94"/>
  <c r="DX94" s="1"/>
  <c r="DW86"/>
  <c r="DX86" s="1"/>
  <c r="DW51"/>
  <c r="DX51" s="1"/>
  <c r="DY51" s="1"/>
  <c r="EA51" s="1"/>
  <c r="EB51" s="1"/>
  <c r="DW53"/>
  <c r="DX53" s="1"/>
  <c r="DY53" s="1"/>
  <c r="EA53" s="1"/>
  <c r="EB53" s="1"/>
  <c r="DW57"/>
  <c r="DX57" s="1"/>
  <c r="DW58"/>
  <c r="DX58" s="1"/>
  <c r="DW66"/>
  <c r="DX66" s="1"/>
  <c r="DW67"/>
  <c r="DX67" s="1"/>
  <c r="DW49"/>
  <c r="DX49" s="1"/>
  <c r="DW63"/>
  <c r="DX63" s="1"/>
  <c r="DW62"/>
  <c r="DX62" s="1"/>
  <c r="CW163"/>
  <c r="CW222" s="1"/>
  <c r="BO191"/>
  <c r="BP191" s="1"/>
  <c r="BQ191" s="1"/>
  <c r="BS191" s="1"/>
  <c r="BT191" s="1"/>
  <c r="BO199"/>
  <c r="BP199" s="1"/>
  <c r="BO212"/>
  <c r="BP212" s="1"/>
  <c r="BO189"/>
  <c r="BP189" s="1"/>
  <c r="BO197"/>
  <c r="BP197" s="1"/>
  <c r="BQ197" s="1"/>
  <c r="BS197" s="1"/>
  <c r="BT197" s="1"/>
  <c r="BO205"/>
  <c r="BP205" s="1"/>
  <c r="BO206"/>
  <c r="BP206" s="1"/>
  <c r="BQ206" s="1"/>
  <c r="BS206" s="1"/>
  <c r="BT206" s="1"/>
  <c r="BO209"/>
  <c r="BP209" s="1"/>
  <c r="BO210"/>
  <c r="BP210" s="1"/>
  <c r="BO213"/>
  <c r="BP213" s="1"/>
  <c r="BT160"/>
  <c r="BT219" s="1"/>
  <c r="BO194"/>
  <c r="BP194" s="1"/>
  <c r="BO193"/>
  <c r="BP193" s="1"/>
  <c r="BO201"/>
  <c r="BP201" s="1"/>
  <c r="BQ201" s="1"/>
  <c r="BS201" s="1"/>
  <c r="BT201" s="1"/>
  <c r="BQ185"/>
  <c r="BS185" s="1"/>
  <c r="BT185" s="1"/>
  <c r="BV185" s="1"/>
  <c r="BO207"/>
  <c r="BP207" s="1"/>
  <c r="BO208"/>
  <c r="BP208" s="1"/>
  <c r="BO195"/>
  <c r="BP195" s="1"/>
  <c r="BO196"/>
  <c r="BP196" s="1"/>
  <c r="BO190"/>
  <c r="BP190" s="1"/>
  <c r="AW68"/>
  <c r="AY68" s="1"/>
  <c r="AZ68" s="1"/>
  <c r="BB68" s="1"/>
  <c r="AU93"/>
  <c r="AV93" s="1"/>
  <c r="AW93" s="1"/>
  <c r="AY93" s="1"/>
  <c r="AU78"/>
  <c r="AV78" s="1"/>
  <c r="AZ159"/>
  <c r="AZ218" s="1"/>
  <c r="AY181"/>
  <c r="AY240" s="1"/>
  <c r="BI164"/>
  <c r="BI223" s="1"/>
  <c r="FV11"/>
  <c r="EK182"/>
  <c r="EK241" s="1"/>
  <c r="FZ165"/>
  <c r="FZ224" s="1"/>
  <c r="JB165"/>
  <c r="JB224" s="1"/>
  <c r="DG164"/>
  <c r="DG223" s="1"/>
  <c r="EA164"/>
  <c r="EA223" s="1"/>
  <c r="AL11"/>
  <c r="AO165"/>
  <c r="AO224" s="1"/>
  <c r="AP49"/>
  <c r="AP165" s="1"/>
  <c r="AP224" s="1"/>
  <c r="IH49"/>
  <c r="IH165" s="1"/>
  <c r="IH224" s="1"/>
  <c r="IG165"/>
  <c r="IG224" s="1"/>
  <c r="KU71"/>
  <c r="KV71" s="1"/>
  <c r="KV69" s="1"/>
  <c r="KU76"/>
  <c r="KV76" s="1"/>
  <c r="KU78"/>
  <c r="KV78" s="1"/>
  <c r="KU91"/>
  <c r="KV91" s="1"/>
  <c r="KU84"/>
  <c r="KV84" s="1"/>
  <c r="KU86"/>
  <c r="KV86" s="1"/>
  <c r="KU94"/>
  <c r="KV94" s="1"/>
  <c r="HU39"/>
  <c r="HW39" s="1"/>
  <c r="HX39" s="1"/>
  <c r="HZ39" s="1"/>
  <c r="HS44"/>
  <c r="HT44" s="1"/>
  <c r="HS45"/>
  <c r="HT45" s="1"/>
  <c r="HU45" s="1"/>
  <c r="HW45" s="1"/>
  <c r="HX45" s="1"/>
  <c r="HS49"/>
  <c r="HT49" s="1"/>
  <c r="HS56"/>
  <c r="HT56" s="1"/>
  <c r="HU56" s="1"/>
  <c r="HW56" s="1"/>
  <c r="HX56" s="1"/>
  <c r="HS60"/>
  <c r="HT60" s="1"/>
  <c r="HU60" s="1"/>
  <c r="HW60" s="1"/>
  <c r="HX60" s="1"/>
  <c r="HS61"/>
  <c r="HT61" s="1"/>
  <c r="HS64"/>
  <c r="HT64" s="1"/>
  <c r="HU64" s="1"/>
  <c r="HW64" s="1"/>
  <c r="HS65"/>
  <c r="HT65" s="1"/>
  <c r="HS54"/>
  <c r="HT54" s="1"/>
  <c r="HS57"/>
  <c r="HT57" s="1"/>
  <c r="HS58"/>
  <c r="HT58" s="1"/>
  <c r="HS62"/>
  <c r="HT62" s="1"/>
  <c r="HS63"/>
  <c r="HT63" s="1"/>
  <c r="HS66"/>
  <c r="HT66" s="1"/>
  <c r="HS67"/>
  <c r="HT67" s="1"/>
  <c r="FA188"/>
  <c r="FB188" s="1"/>
  <c r="FA190"/>
  <c r="FB190" s="1"/>
  <c r="FC190" s="1"/>
  <c r="FE190" s="1"/>
  <c r="FF190" s="1"/>
  <c r="FA192"/>
  <c r="FB192" s="1"/>
  <c r="FA196"/>
  <c r="FB196" s="1"/>
  <c r="FA203"/>
  <c r="FB203" s="1"/>
  <c r="FA195"/>
  <c r="FB195" s="1"/>
  <c r="FA198"/>
  <c r="FB198" s="1"/>
  <c r="FA207"/>
  <c r="FB207" s="1"/>
  <c r="FA204"/>
  <c r="FB204" s="1"/>
  <c r="FA209"/>
  <c r="FB209" s="1"/>
  <c r="FA210"/>
  <c r="FB210" s="1"/>
  <c r="FC210" s="1"/>
  <c r="FE210" s="1"/>
  <c r="FF210" s="1"/>
  <c r="FA211"/>
  <c r="FB211" s="1"/>
  <c r="FC211" s="1"/>
  <c r="FE211" s="1"/>
  <c r="FF211" s="1"/>
  <c r="FA189"/>
  <c r="FB189" s="1"/>
  <c r="FA191"/>
  <c r="FB191" s="1"/>
  <c r="FC191" s="1"/>
  <c r="FE191" s="1"/>
  <c r="FF191" s="1"/>
  <c r="FA197"/>
  <c r="FB197" s="1"/>
  <c r="FC197" s="1"/>
  <c r="FE197" s="1"/>
  <c r="FF197" s="1"/>
  <c r="FA199"/>
  <c r="FB199" s="1"/>
  <c r="FC199" s="1"/>
  <c r="FE199" s="1"/>
  <c r="FF199" s="1"/>
  <c r="FA205"/>
  <c r="FB205" s="1"/>
  <c r="FA208"/>
  <c r="FB208" s="1"/>
  <c r="FA206"/>
  <c r="FB206" s="1"/>
  <c r="FC206" s="1"/>
  <c r="FE206" s="1"/>
  <c r="FF206" s="1"/>
  <c r="FA213"/>
  <c r="FB213" s="1"/>
  <c r="FA212"/>
  <c r="FB212" s="1"/>
  <c r="EB162"/>
  <c r="EB221" s="1"/>
  <c r="BT183"/>
  <c r="BT242" s="1"/>
  <c r="DH183"/>
  <c r="DH242" s="1"/>
  <c r="GJ183"/>
  <c r="GJ242" s="1"/>
  <c r="JL183"/>
  <c r="JL242" s="1"/>
  <c r="KZ183"/>
  <c r="KZ242" s="1"/>
  <c r="FF183"/>
  <c r="FF242" s="1"/>
  <c r="JV183"/>
  <c r="JV242" s="1"/>
  <c r="AP159"/>
  <c r="AP218" s="1"/>
  <c r="BJ159"/>
  <c r="BJ218" s="1"/>
  <c r="CX159"/>
  <c r="CX218" s="1"/>
  <c r="GT159"/>
  <c r="GT218" s="1"/>
  <c r="JB159"/>
  <c r="JB218" s="1"/>
  <c r="JV159"/>
  <c r="JV218" s="1"/>
  <c r="BJ161"/>
  <c r="BJ220" s="1"/>
  <c r="AP162"/>
  <c r="AP221" s="1"/>
  <c r="JV162"/>
  <c r="JV221" s="1"/>
  <c r="V163"/>
  <c r="V222" s="1"/>
  <c r="BJ163"/>
  <c r="BJ222" s="1"/>
  <c r="CX163"/>
  <c r="CX222" s="1"/>
  <c r="FF165"/>
  <c r="FF224" s="1"/>
  <c r="KZ161"/>
  <c r="KZ220" s="1"/>
  <c r="AF162"/>
  <c r="AF221" s="1"/>
  <c r="EA162"/>
  <c r="EA221" s="1"/>
  <c r="HX165"/>
  <c r="IQ172"/>
  <c r="IQ231" s="1"/>
  <c r="KE173"/>
  <c r="KE232" s="1"/>
  <c r="EA177"/>
  <c r="EA236" s="1"/>
  <c r="GI178"/>
  <c r="GI237" s="1"/>
  <c r="KW68"/>
  <c r="KY68" s="1"/>
  <c r="KZ68" s="1"/>
  <c r="FP115"/>
  <c r="FP173" s="1"/>
  <c r="FP232" s="1"/>
  <c r="V133"/>
  <c r="V162" s="1"/>
  <c r="V221" s="1"/>
  <c r="DG160"/>
  <c r="DG219" s="1"/>
  <c r="FB11"/>
  <c r="GE44"/>
  <c r="GF44" s="1"/>
  <c r="GG44" s="1"/>
  <c r="GI44" s="1"/>
  <c r="GJ44" s="1"/>
  <c r="GE53"/>
  <c r="GF53" s="1"/>
  <c r="GG53" s="1"/>
  <c r="GI53" s="1"/>
  <c r="GJ53" s="1"/>
  <c r="GE58"/>
  <c r="GF58" s="1"/>
  <c r="GY43"/>
  <c r="GZ43" s="1"/>
  <c r="HI65"/>
  <c r="HJ65" s="1"/>
  <c r="HI61"/>
  <c r="HJ61" s="1"/>
  <c r="HI56"/>
  <c r="HJ56" s="1"/>
  <c r="HK56" s="1"/>
  <c r="HM56" s="1"/>
  <c r="HI54"/>
  <c r="HJ54" s="1"/>
  <c r="HI49"/>
  <c r="HJ49" s="1"/>
  <c r="HI45"/>
  <c r="HJ45" s="1"/>
  <c r="HK45" s="1"/>
  <c r="HM45" s="1"/>
  <c r="HN45" s="1"/>
  <c r="HI42"/>
  <c r="HJ42" s="1"/>
  <c r="HI64"/>
  <c r="HJ64" s="1"/>
  <c r="HK64" s="1"/>
  <c r="HM64" s="1"/>
  <c r="HN64" s="1"/>
  <c r="HI60"/>
  <c r="HJ60" s="1"/>
  <c r="HK60" s="1"/>
  <c r="HM60" s="1"/>
  <c r="HN60" s="1"/>
  <c r="HI53"/>
  <c r="HJ53" s="1"/>
  <c r="HK53" s="1"/>
  <c r="HM53" s="1"/>
  <c r="HN53" s="1"/>
  <c r="HI48"/>
  <c r="HJ48" s="1"/>
  <c r="JR11"/>
  <c r="KK130"/>
  <c r="KL130" s="1"/>
  <c r="KK129"/>
  <c r="KL129" s="1"/>
  <c r="KM129" s="1"/>
  <c r="KO129" s="1"/>
  <c r="KP129" s="1"/>
  <c r="KK134"/>
  <c r="KL134" s="1"/>
  <c r="FA134"/>
  <c r="FB134" s="1"/>
  <c r="FC134" s="1"/>
  <c r="FE134" s="1"/>
  <c r="FF134" s="1"/>
  <c r="FA132"/>
  <c r="FB132" s="1"/>
  <c r="FC132" s="1"/>
  <c r="FE132" s="1"/>
  <c r="FF132" s="1"/>
  <c r="FA141"/>
  <c r="FB141" s="1"/>
  <c r="FA150"/>
  <c r="FB150" s="1"/>
  <c r="FA140"/>
  <c r="FB140" s="1"/>
  <c r="FC140" s="1"/>
  <c r="FE140" s="1"/>
  <c r="FF140" s="1"/>
  <c r="HS47"/>
  <c r="HT47" s="1"/>
  <c r="HU47" s="1"/>
  <c r="HW47" s="1"/>
  <c r="HX47" s="1"/>
  <c r="HS48"/>
  <c r="HT48" s="1"/>
  <c r="HS55"/>
  <c r="HT55" s="1"/>
  <c r="HU55" s="1"/>
  <c r="HW55" s="1"/>
  <c r="HX55" s="1"/>
  <c r="KU77"/>
  <c r="KV77" s="1"/>
  <c r="KU90"/>
  <c r="KV90" s="1"/>
  <c r="KU92"/>
  <c r="KV92" s="1"/>
  <c r="JQ64"/>
  <c r="JR64" s="1"/>
  <c r="JS64" s="1"/>
  <c r="JU64" s="1"/>
  <c r="JV64" s="1"/>
  <c r="JQ60"/>
  <c r="JR60" s="1"/>
  <c r="JS60" s="1"/>
  <c r="JU60" s="1"/>
  <c r="JV60" s="1"/>
  <c r="JQ55"/>
  <c r="JR55" s="1"/>
  <c r="JS55" s="1"/>
  <c r="JU55" s="1"/>
  <c r="JV55" s="1"/>
  <c r="JQ51"/>
  <c r="JR51" s="1"/>
  <c r="JS51" s="1"/>
  <c r="JU51" s="1"/>
  <c r="JV51" s="1"/>
  <c r="JQ47"/>
  <c r="JR47" s="1"/>
  <c r="JS47" s="1"/>
  <c r="JU47" s="1"/>
  <c r="JV47" s="1"/>
  <c r="JQ45"/>
  <c r="JR45" s="1"/>
  <c r="JS45" s="1"/>
  <c r="JU45" s="1"/>
  <c r="JV45" s="1"/>
  <c r="JQ43"/>
  <c r="JR43" s="1"/>
  <c r="JQ66"/>
  <c r="JR66" s="1"/>
  <c r="JQ62"/>
  <c r="JR62" s="1"/>
  <c r="JQ57"/>
  <c r="JR57" s="1"/>
  <c r="JQ53"/>
  <c r="JR53" s="1"/>
  <c r="JS53" s="1"/>
  <c r="JU53" s="1"/>
  <c r="JV53" s="1"/>
  <c r="GY66"/>
  <c r="GZ66" s="1"/>
  <c r="GY57"/>
  <c r="GZ57" s="1"/>
  <c r="GY49"/>
  <c r="GZ49" s="1"/>
  <c r="GY63"/>
  <c r="GZ63" s="1"/>
  <c r="GY52"/>
  <c r="GZ52" s="1"/>
  <c r="GY46"/>
  <c r="GZ46" s="1"/>
  <c r="KU73"/>
  <c r="KV73" s="1"/>
  <c r="KU83"/>
  <c r="KV83" s="1"/>
  <c r="HS42"/>
  <c r="HT42" s="1"/>
  <c r="IC154"/>
  <c r="ID154" s="1"/>
  <c r="IC136"/>
  <c r="ID136" s="1"/>
  <c r="IC130"/>
  <c r="ID130" s="1"/>
  <c r="IC133"/>
  <c r="ID133" s="1"/>
  <c r="IC135"/>
  <c r="ID135" s="1"/>
  <c r="IC139"/>
  <c r="ID139" s="1"/>
  <c r="IC141"/>
  <c r="ID141" s="1"/>
  <c r="IC148"/>
  <c r="ID148" s="1"/>
  <c r="IC152"/>
  <c r="ID152" s="1"/>
  <c r="IE126"/>
  <c r="IG126" s="1"/>
  <c r="IH126" s="1"/>
  <c r="IJ126" s="1"/>
  <c r="IC143"/>
  <c r="ID143" s="1"/>
  <c r="IE143" s="1"/>
  <c r="IG143" s="1"/>
  <c r="IH143" s="1"/>
  <c r="IC145"/>
  <c r="ID145" s="1"/>
  <c r="IC150"/>
  <c r="ID150" s="1"/>
  <c r="IC132"/>
  <c r="ID132" s="1"/>
  <c r="IE132" s="1"/>
  <c r="IG132" s="1"/>
  <c r="IH132" s="1"/>
  <c r="IC129"/>
  <c r="ID129" s="1"/>
  <c r="IC131"/>
  <c r="ID131" s="1"/>
  <c r="IE131" s="1"/>
  <c r="IG131" s="1"/>
  <c r="IH131" s="1"/>
  <c r="IC134"/>
  <c r="ID134" s="1"/>
  <c r="IE134" s="1"/>
  <c r="IG134" s="1"/>
  <c r="IH134" s="1"/>
  <c r="IC140"/>
  <c r="ID140" s="1"/>
  <c r="IE140" s="1"/>
  <c r="IG140" s="1"/>
  <c r="IH140" s="1"/>
  <c r="IC142"/>
  <c r="ID142" s="1"/>
  <c r="IE142" s="1"/>
  <c r="IG142" s="1"/>
  <c r="IH142" s="1"/>
  <c r="IC149"/>
  <c r="ID149" s="1"/>
  <c r="IC153"/>
  <c r="ID153" s="1"/>
  <c r="IC138"/>
  <c r="ID138" s="1"/>
  <c r="IE138" s="1"/>
  <c r="IG138" s="1"/>
  <c r="IH138" s="1"/>
  <c r="IC144"/>
  <c r="ID144" s="1"/>
  <c r="IC147"/>
  <c r="ID147" s="1"/>
  <c r="IE147" s="1"/>
  <c r="IG147" s="1"/>
  <c r="IH147" s="1"/>
  <c r="IC151"/>
  <c r="ID151" s="1"/>
  <c r="GE43"/>
  <c r="GF43" s="1"/>
  <c r="GE47"/>
  <c r="GF47" s="1"/>
  <c r="GE52"/>
  <c r="GF52" s="1"/>
  <c r="GE63"/>
  <c r="GF63" s="1"/>
  <c r="GY65"/>
  <c r="GZ65" s="1"/>
  <c r="GY61"/>
  <c r="GZ61" s="1"/>
  <c r="GY56"/>
  <c r="GZ56" s="1"/>
  <c r="GY53"/>
  <c r="GZ53" s="1"/>
  <c r="GY45"/>
  <c r="GZ45" s="1"/>
  <c r="HA45" s="1"/>
  <c r="HC45" s="1"/>
  <c r="HD45" s="1"/>
  <c r="GY64"/>
  <c r="GZ64" s="1"/>
  <c r="HA64" s="1"/>
  <c r="HC64" s="1"/>
  <c r="HD64" s="1"/>
  <c r="GY60"/>
  <c r="GZ60" s="1"/>
  <c r="HA60" s="1"/>
  <c r="HC60" s="1"/>
  <c r="HD60" s="1"/>
  <c r="GY55"/>
  <c r="GZ55" s="1"/>
  <c r="HA55" s="1"/>
  <c r="HC55" s="1"/>
  <c r="HD55" s="1"/>
  <c r="GY51"/>
  <c r="GZ51" s="1"/>
  <c r="HA51" s="1"/>
  <c r="HC51" s="1"/>
  <c r="HD51" s="1"/>
  <c r="GY47"/>
  <c r="GZ47" s="1"/>
  <c r="HA47" s="1"/>
  <c r="HC47" s="1"/>
  <c r="HD47" s="1"/>
  <c r="CD78"/>
  <c r="CD165" s="1"/>
  <c r="CD224" s="1"/>
  <c r="CC165"/>
  <c r="CC224" s="1"/>
  <c r="FA154"/>
  <c r="FB154" s="1"/>
  <c r="FA129"/>
  <c r="FB129" s="1"/>
  <c r="FA135"/>
  <c r="FB135" s="1"/>
  <c r="FA142"/>
  <c r="FB142" s="1"/>
  <c r="FC142" s="1"/>
  <c r="FE142" s="1"/>
  <c r="FF142" s="1"/>
  <c r="FA152"/>
  <c r="FB152" s="1"/>
  <c r="FC152" s="1"/>
  <c r="FE152" s="1"/>
  <c r="FF152" s="1"/>
  <c r="FA143"/>
  <c r="FB143" s="1"/>
  <c r="FC143" s="1"/>
  <c r="FE143" s="1"/>
  <c r="FF143" s="1"/>
  <c r="FA151"/>
  <c r="FB151" s="1"/>
  <c r="FC151" s="1"/>
  <c r="FE151" s="1"/>
  <c r="FF151" s="1"/>
  <c r="FA133"/>
  <c r="FB133" s="1"/>
  <c r="FA138"/>
  <c r="FB138" s="1"/>
  <c r="FC138" s="1"/>
  <c r="FE138" s="1"/>
  <c r="FF138" s="1"/>
  <c r="FA148"/>
  <c r="FB148" s="1"/>
  <c r="FA139"/>
  <c r="FB139" s="1"/>
  <c r="FA147"/>
  <c r="FB147" s="1"/>
  <c r="FC147" s="1"/>
  <c r="FE147" s="1"/>
  <c r="FF147" s="1"/>
  <c r="CU68"/>
  <c r="CW68" s="1"/>
  <c r="CX68" s="1"/>
  <c r="CZ68" s="1"/>
  <c r="CS71"/>
  <c r="CT71" s="1"/>
  <c r="CS72"/>
  <c r="CT72" s="1"/>
  <c r="CS74"/>
  <c r="CT74" s="1"/>
  <c r="CU74" s="1"/>
  <c r="CW74" s="1"/>
  <c r="CX74" s="1"/>
  <c r="CS75"/>
  <c r="CT75" s="1"/>
  <c r="CS76"/>
  <c r="CT76" s="1"/>
  <c r="CS77"/>
  <c r="CT77" s="1"/>
  <c r="CS78"/>
  <c r="CT78" s="1"/>
  <c r="CS80"/>
  <c r="CT80" s="1"/>
  <c r="CU80" s="1"/>
  <c r="CW80" s="1"/>
  <c r="CX80" s="1"/>
  <c r="CS81"/>
  <c r="CT81" s="1"/>
  <c r="CS82"/>
  <c r="CT82" s="1"/>
  <c r="CU82" s="1"/>
  <c r="CW82" s="1"/>
  <c r="CX82" s="1"/>
  <c r="CS83"/>
  <c r="CT83" s="1"/>
  <c r="CS91"/>
  <c r="CT91" s="1"/>
  <c r="CS92"/>
  <c r="CT92" s="1"/>
  <c r="CS93"/>
  <c r="CT93" s="1"/>
  <c r="CS73"/>
  <c r="CT73" s="1"/>
  <c r="CU73" s="1"/>
  <c r="CW73" s="1"/>
  <c r="CX73" s="1"/>
  <c r="CS84"/>
  <c r="CT84" s="1"/>
  <c r="CU84" s="1"/>
  <c r="CW84" s="1"/>
  <c r="CX84" s="1"/>
  <c r="CS85"/>
  <c r="CT85" s="1"/>
  <c r="CU85" s="1"/>
  <c r="CW85" s="1"/>
  <c r="CX85" s="1"/>
  <c r="CS86"/>
  <c r="CT86" s="1"/>
  <c r="CS87"/>
  <c r="CT87" s="1"/>
  <c r="CS89"/>
  <c r="CT89" s="1"/>
  <c r="CU89" s="1"/>
  <c r="CW89" s="1"/>
  <c r="CX89" s="1"/>
  <c r="CS90"/>
  <c r="CT90" s="1"/>
  <c r="CS94"/>
  <c r="CT94" s="1"/>
  <c r="CS95"/>
  <c r="CT95" s="1"/>
  <c r="CS96"/>
  <c r="CT96" s="1"/>
  <c r="FC39"/>
  <c r="FE39" s="1"/>
  <c r="FA42"/>
  <c r="FB42" s="1"/>
  <c r="FA43"/>
  <c r="FB43" s="1"/>
  <c r="FA44"/>
  <c r="FB44" s="1"/>
  <c r="FC44" s="1"/>
  <c r="FE44" s="1"/>
  <c r="FA47"/>
  <c r="FB47" s="1"/>
  <c r="FC47" s="1"/>
  <c r="FE47" s="1"/>
  <c r="FF47" s="1"/>
  <c r="FA51"/>
  <c r="FB51" s="1"/>
  <c r="FC51" s="1"/>
  <c r="FE51" s="1"/>
  <c r="FA52"/>
  <c r="FB52" s="1"/>
  <c r="FA55"/>
  <c r="FB55" s="1"/>
  <c r="FC55" s="1"/>
  <c r="FE55" s="1"/>
  <c r="FF55" s="1"/>
  <c r="FA58"/>
  <c r="FB58" s="1"/>
  <c r="FA60"/>
  <c r="FB60" s="1"/>
  <c r="FC60" s="1"/>
  <c r="FE60" s="1"/>
  <c r="FA63"/>
  <c r="FB63" s="1"/>
  <c r="FA64"/>
  <c r="FB64" s="1"/>
  <c r="FC64" s="1"/>
  <c r="FE64" s="1"/>
  <c r="FA67"/>
  <c r="FB67" s="1"/>
  <c r="FA45"/>
  <c r="FB45" s="1"/>
  <c r="FC45" s="1"/>
  <c r="FE45" s="1"/>
  <c r="FA46"/>
  <c r="FB46" s="1"/>
  <c r="FA48"/>
  <c r="FB48" s="1"/>
  <c r="FA49"/>
  <c r="FB49" s="1"/>
  <c r="FA53"/>
  <c r="FB53" s="1"/>
  <c r="FC53" s="1"/>
  <c r="FE53" s="1"/>
  <c r="FF53" s="1"/>
  <c r="FA54"/>
  <c r="FB54" s="1"/>
  <c r="FA56"/>
  <c r="FB56" s="1"/>
  <c r="FC56" s="1"/>
  <c r="FE56" s="1"/>
  <c r="FA57"/>
  <c r="FB57" s="1"/>
  <c r="FA61"/>
  <c r="FB61" s="1"/>
  <c r="FA62"/>
  <c r="FB62" s="1"/>
  <c r="FA65"/>
  <c r="FB65" s="1"/>
  <c r="FC65" s="1"/>
  <c r="FE65" s="1"/>
  <c r="FA66"/>
  <c r="FB66" s="1"/>
  <c r="AM39"/>
  <c r="AO39" s="1"/>
  <c r="AP39" s="1"/>
  <c r="AR39" s="1"/>
  <c r="AK42"/>
  <c r="AL42" s="1"/>
  <c r="AK44"/>
  <c r="AL44" s="1"/>
  <c r="AM44" s="1"/>
  <c r="AO44" s="1"/>
  <c r="AP44" s="1"/>
  <c r="AK47"/>
  <c r="AL47" s="1"/>
  <c r="AK51"/>
  <c r="AL51" s="1"/>
  <c r="AM51" s="1"/>
  <c r="AO51" s="1"/>
  <c r="AP51" s="1"/>
  <c r="AK54"/>
  <c r="AL54" s="1"/>
  <c r="AK55"/>
  <c r="AL55" s="1"/>
  <c r="AM55" s="1"/>
  <c r="AO55" s="1"/>
  <c r="AP55" s="1"/>
  <c r="AK58"/>
  <c r="AL58" s="1"/>
  <c r="AK60"/>
  <c r="AL60" s="1"/>
  <c r="AM60" s="1"/>
  <c r="AO60" s="1"/>
  <c r="AP60" s="1"/>
  <c r="AK63"/>
  <c r="AL63" s="1"/>
  <c r="AK64"/>
  <c r="AL64" s="1"/>
  <c r="AM64" s="1"/>
  <c r="AO64" s="1"/>
  <c r="AP64" s="1"/>
  <c r="AK67"/>
  <c r="AL67" s="1"/>
  <c r="AK43"/>
  <c r="AL43" s="1"/>
  <c r="AK45"/>
  <c r="AL45" s="1"/>
  <c r="AM45" s="1"/>
  <c r="AO45" s="1"/>
  <c r="AP45" s="1"/>
  <c r="AK46"/>
  <c r="AL46" s="1"/>
  <c r="AK48"/>
  <c r="AL48" s="1"/>
  <c r="AK49"/>
  <c r="AL49" s="1"/>
  <c r="AK52"/>
  <c r="AL52" s="1"/>
  <c r="AK53"/>
  <c r="AL53" s="1"/>
  <c r="AK56"/>
  <c r="AL56" s="1"/>
  <c r="AM56" s="1"/>
  <c r="AO56" s="1"/>
  <c r="AP56" s="1"/>
  <c r="AK57"/>
  <c r="AL57" s="1"/>
  <c r="AK61"/>
  <c r="AL61" s="1"/>
  <c r="AK62"/>
  <c r="AL62" s="1"/>
  <c r="AK65"/>
  <c r="AL65" s="1"/>
  <c r="AK66"/>
  <c r="AL66" s="1"/>
  <c r="IE39"/>
  <c r="IG39" s="1"/>
  <c r="IC42"/>
  <c r="ID42" s="1"/>
  <c r="IC44"/>
  <c r="ID44" s="1"/>
  <c r="IE44" s="1"/>
  <c r="IG44" s="1"/>
  <c r="IH44" s="1"/>
  <c r="IC46"/>
  <c r="ID46" s="1"/>
  <c r="IC48"/>
  <c r="ID48" s="1"/>
  <c r="IC56"/>
  <c r="ID56" s="1"/>
  <c r="IE56" s="1"/>
  <c r="IG56" s="1"/>
  <c r="IC57"/>
  <c r="ID57" s="1"/>
  <c r="IC61"/>
  <c r="ID61" s="1"/>
  <c r="IC62"/>
  <c r="ID62" s="1"/>
  <c r="IC65"/>
  <c r="ID65" s="1"/>
  <c r="IC66"/>
  <c r="ID66" s="1"/>
  <c r="IC43"/>
  <c r="ID43" s="1"/>
  <c r="IC45"/>
  <c r="ID45" s="1"/>
  <c r="IE45" s="1"/>
  <c r="IG45" s="1"/>
  <c r="IC47"/>
  <c r="ID47" s="1"/>
  <c r="IE47" s="1"/>
  <c r="IG47" s="1"/>
  <c r="IH47" s="1"/>
  <c r="IC49"/>
  <c r="ID49" s="1"/>
  <c r="IC51"/>
  <c r="ID51" s="1"/>
  <c r="IE51" s="1"/>
  <c r="IG51" s="1"/>
  <c r="IH51" s="1"/>
  <c r="IC52"/>
  <c r="ID52" s="1"/>
  <c r="IC53"/>
  <c r="ID53" s="1"/>
  <c r="IE53" s="1"/>
  <c r="IG53" s="1"/>
  <c r="IH53" s="1"/>
  <c r="IC54"/>
  <c r="ID54" s="1"/>
  <c r="IC55"/>
  <c r="ID55" s="1"/>
  <c r="IE55" s="1"/>
  <c r="IG55" s="1"/>
  <c r="IH55" s="1"/>
  <c r="IC58"/>
  <c r="ID58" s="1"/>
  <c r="IC60"/>
  <c r="ID60" s="1"/>
  <c r="IE60" s="1"/>
  <c r="IG60" s="1"/>
  <c r="IH60" s="1"/>
  <c r="IC63"/>
  <c r="ID63" s="1"/>
  <c r="IC64"/>
  <c r="ID64" s="1"/>
  <c r="IC67"/>
  <c r="ID67" s="1"/>
  <c r="CA68"/>
  <c r="CC68" s="1"/>
  <c r="CD68" s="1"/>
  <c r="CF68" s="1"/>
  <c r="BY73"/>
  <c r="BZ73" s="1"/>
  <c r="BY74"/>
  <c r="BZ74" s="1"/>
  <c r="BY77"/>
  <c r="BZ77" s="1"/>
  <c r="BY78"/>
  <c r="BZ78" s="1"/>
  <c r="BY80"/>
  <c r="BZ80" s="1"/>
  <c r="CA80" s="1"/>
  <c r="CC80" s="1"/>
  <c r="CD80" s="1"/>
  <c r="BY81"/>
  <c r="BZ81" s="1"/>
  <c r="BY82"/>
  <c r="BZ82" s="1"/>
  <c r="BY83"/>
  <c r="BZ83" s="1"/>
  <c r="BY91"/>
  <c r="BZ91" s="1"/>
  <c r="BY92"/>
  <c r="BZ92" s="1"/>
  <c r="BY93"/>
  <c r="BZ93" s="1"/>
  <c r="CA93" s="1"/>
  <c r="CC93" s="1"/>
  <c r="CD93" s="1"/>
  <c r="BY71"/>
  <c r="BZ71" s="1"/>
  <c r="BY72"/>
  <c r="BZ72" s="1"/>
  <c r="BY75"/>
  <c r="BZ75" s="1"/>
  <c r="BY76"/>
  <c r="BZ76" s="1"/>
  <c r="CA76" s="1"/>
  <c r="CC76" s="1"/>
  <c r="CD76" s="1"/>
  <c r="BY84"/>
  <c r="BZ84" s="1"/>
  <c r="BY85"/>
  <c r="BZ85" s="1"/>
  <c r="CA85" s="1"/>
  <c r="CC85" s="1"/>
  <c r="CD85" s="1"/>
  <c r="BY86"/>
  <c r="BZ86" s="1"/>
  <c r="BY87"/>
  <c r="BZ87" s="1"/>
  <c r="BY89"/>
  <c r="BZ89" s="1"/>
  <c r="CA89" s="1"/>
  <c r="CC89" s="1"/>
  <c r="CD89" s="1"/>
  <c r="BY90"/>
  <c r="BZ90" s="1"/>
  <c r="BY94"/>
  <c r="BZ94" s="1"/>
  <c r="CA94" s="1"/>
  <c r="CC94" s="1"/>
  <c r="CD94" s="1"/>
  <c r="BY95"/>
  <c r="BZ95" s="1"/>
  <c r="BY96"/>
  <c r="BZ96" s="1"/>
  <c r="IO97"/>
  <c r="IQ97" s="1"/>
  <c r="IR97" s="1"/>
  <c r="IT97" s="1"/>
  <c r="IM124"/>
  <c r="IN124" s="1"/>
  <c r="IM122"/>
  <c r="IN122" s="1"/>
  <c r="IO122" s="1"/>
  <c r="IQ122" s="1"/>
  <c r="IR122" s="1"/>
  <c r="IM120"/>
  <c r="IN120" s="1"/>
  <c r="IM118"/>
  <c r="IN118" s="1"/>
  <c r="IO118" s="1"/>
  <c r="IQ118" s="1"/>
  <c r="IR118" s="1"/>
  <c r="IM115"/>
  <c r="IN115" s="1"/>
  <c r="IM113"/>
  <c r="IN113" s="1"/>
  <c r="IO113" s="1"/>
  <c r="IQ113" s="1"/>
  <c r="IR113" s="1"/>
  <c r="IM111"/>
  <c r="IN111" s="1"/>
  <c r="IM109"/>
  <c r="IN109" s="1"/>
  <c r="IO109" s="1"/>
  <c r="IQ109" s="1"/>
  <c r="IR109" s="1"/>
  <c r="IM100"/>
  <c r="IN100" s="1"/>
  <c r="IM101"/>
  <c r="IN101" s="1"/>
  <c r="IM102"/>
  <c r="IN102" s="1"/>
  <c r="IM103"/>
  <c r="IN103" s="1"/>
  <c r="IO103" s="1"/>
  <c r="IQ103" s="1"/>
  <c r="IR103" s="1"/>
  <c r="IM104"/>
  <c r="IN104" s="1"/>
  <c r="IM125"/>
  <c r="IN125" s="1"/>
  <c r="IM123"/>
  <c r="IN123" s="1"/>
  <c r="IM121"/>
  <c r="IN121" s="1"/>
  <c r="IM119"/>
  <c r="IN119" s="1"/>
  <c r="IM116"/>
  <c r="IN116" s="1"/>
  <c r="IM114"/>
  <c r="IN114" s="1"/>
  <c r="IM112"/>
  <c r="IN112" s="1"/>
  <c r="IM110"/>
  <c r="IN110" s="1"/>
  <c r="IM107"/>
  <c r="IN107" s="1"/>
  <c r="IM105"/>
  <c r="IN105" s="1"/>
  <c r="IM106"/>
  <c r="IN106" s="1"/>
  <c r="CA39"/>
  <c r="CC39" s="1"/>
  <c r="CD39" s="1"/>
  <c r="CF39" s="1"/>
  <c r="BY43"/>
  <c r="BZ43" s="1"/>
  <c r="BY45"/>
  <c r="BZ45" s="1"/>
  <c r="BY46"/>
  <c r="BZ46" s="1"/>
  <c r="BY47"/>
  <c r="BZ47" s="1"/>
  <c r="CA47" s="1"/>
  <c r="CC47" s="1"/>
  <c r="BY49"/>
  <c r="BZ49" s="1"/>
  <c r="BY52"/>
  <c r="BZ52" s="1"/>
  <c r="BY56"/>
  <c r="BZ56" s="1"/>
  <c r="CA56" s="1"/>
  <c r="CC56" s="1"/>
  <c r="CD56" s="1"/>
  <c r="BY57"/>
  <c r="BZ57" s="1"/>
  <c r="BY61"/>
  <c r="BZ61" s="1"/>
  <c r="BY62"/>
  <c r="BZ62" s="1"/>
  <c r="BY65"/>
  <c r="BZ65" s="1"/>
  <c r="CA65" s="1"/>
  <c r="CC65" s="1"/>
  <c r="CD65" s="1"/>
  <c r="BY66"/>
  <c r="BZ66" s="1"/>
  <c r="BY42"/>
  <c r="BZ42" s="1"/>
  <c r="BY44"/>
  <c r="BZ44" s="1"/>
  <c r="BY48"/>
  <c r="BZ48" s="1"/>
  <c r="BY51"/>
  <c r="BZ51" s="1"/>
  <c r="CA51" s="1"/>
  <c r="CC51" s="1"/>
  <c r="CD51" s="1"/>
  <c r="BY53"/>
  <c r="BZ53" s="1"/>
  <c r="BY54"/>
  <c r="BZ54" s="1"/>
  <c r="BY55"/>
  <c r="BZ55" s="1"/>
  <c r="BY58"/>
  <c r="BZ58" s="1"/>
  <c r="BY60"/>
  <c r="BZ60" s="1"/>
  <c r="CA60" s="1"/>
  <c r="CC60" s="1"/>
  <c r="CD60" s="1"/>
  <c r="BY63"/>
  <c r="BZ63" s="1"/>
  <c r="BY64"/>
  <c r="BZ64" s="1"/>
  <c r="CA64" s="1"/>
  <c r="CC64" s="1"/>
  <c r="CD64" s="1"/>
  <c r="BY67"/>
  <c r="BZ67" s="1"/>
  <c r="CK97"/>
  <c r="CM97" s="1"/>
  <c r="CI125"/>
  <c r="CJ125" s="1"/>
  <c r="CI123"/>
  <c r="CJ123" s="1"/>
  <c r="CI121"/>
  <c r="CJ121" s="1"/>
  <c r="CI119"/>
  <c r="CJ119" s="1"/>
  <c r="CI116"/>
  <c r="CJ116" s="1"/>
  <c r="CI114"/>
  <c r="CJ114" s="1"/>
  <c r="CK114" s="1"/>
  <c r="CM114" s="1"/>
  <c r="CI112"/>
  <c r="CJ112" s="1"/>
  <c r="CI110"/>
  <c r="CJ110" s="1"/>
  <c r="CI107"/>
  <c r="CJ107" s="1"/>
  <c r="CI100"/>
  <c r="CJ100" s="1"/>
  <c r="CI101"/>
  <c r="CJ101" s="1"/>
  <c r="CI102"/>
  <c r="CJ102" s="1"/>
  <c r="CI103"/>
  <c r="CJ103" s="1"/>
  <c r="CK103" s="1"/>
  <c r="CM103" s="1"/>
  <c r="CI104"/>
  <c r="CJ104" s="1"/>
  <c r="CI105"/>
  <c r="CJ105" s="1"/>
  <c r="CK105" s="1"/>
  <c r="CM105" s="1"/>
  <c r="CI124"/>
  <c r="CJ124" s="1"/>
  <c r="CI122"/>
  <c r="CJ122" s="1"/>
  <c r="CI120"/>
  <c r="CJ120" s="1"/>
  <c r="CI118"/>
  <c r="CJ118" s="1"/>
  <c r="CK118" s="1"/>
  <c r="CM118" s="1"/>
  <c r="CI115"/>
  <c r="CJ115" s="1"/>
  <c r="CI113"/>
  <c r="CJ113" s="1"/>
  <c r="CK113" s="1"/>
  <c r="CM113" s="1"/>
  <c r="CN113" s="1"/>
  <c r="CI111"/>
  <c r="CJ111" s="1"/>
  <c r="CI109"/>
  <c r="CJ109" s="1"/>
  <c r="CK109" s="1"/>
  <c r="CM109" s="1"/>
  <c r="CI106"/>
  <c r="CJ106" s="1"/>
  <c r="CU39"/>
  <c r="CW39" s="1"/>
  <c r="CX39" s="1"/>
  <c r="CZ39" s="1"/>
  <c r="CS42"/>
  <c r="CT42" s="1"/>
  <c r="CS45"/>
  <c r="CT45" s="1"/>
  <c r="CU45" s="1"/>
  <c r="CW45" s="1"/>
  <c r="CX45" s="1"/>
  <c r="CS46"/>
  <c r="CT46" s="1"/>
  <c r="CS49"/>
  <c r="CT49" s="1"/>
  <c r="CS52"/>
  <c r="CT52" s="1"/>
  <c r="CS53"/>
  <c r="CT53" s="1"/>
  <c r="CU53" s="1"/>
  <c r="CW53" s="1"/>
  <c r="CX53" s="1"/>
  <c r="CS55"/>
  <c r="CT55" s="1"/>
  <c r="CU55" s="1"/>
  <c r="CW55" s="1"/>
  <c r="CX55" s="1"/>
  <c r="CS56"/>
  <c r="CT56" s="1"/>
  <c r="CU56" s="1"/>
  <c r="CW56" s="1"/>
  <c r="CX56" s="1"/>
  <c r="CS57"/>
  <c r="CT57" s="1"/>
  <c r="CS61"/>
  <c r="CT61" s="1"/>
  <c r="CS62"/>
  <c r="CT62" s="1"/>
  <c r="CS65"/>
  <c r="CT65" s="1"/>
  <c r="CS66"/>
  <c r="CT66" s="1"/>
  <c r="CS43"/>
  <c r="CT43" s="1"/>
  <c r="CS44"/>
  <c r="CT44" s="1"/>
  <c r="CU44" s="1"/>
  <c r="CW44" s="1"/>
  <c r="CX44" s="1"/>
  <c r="CS47"/>
  <c r="CT47" s="1"/>
  <c r="CS48"/>
  <c r="CT48" s="1"/>
  <c r="CS51"/>
  <c r="CT51" s="1"/>
  <c r="CU51" s="1"/>
  <c r="CW51" s="1"/>
  <c r="CX51" s="1"/>
  <c r="CS54"/>
  <c r="CT54" s="1"/>
  <c r="CS58"/>
  <c r="CT58" s="1"/>
  <c r="CS60"/>
  <c r="CT60" s="1"/>
  <c r="CU60" s="1"/>
  <c r="CW60" s="1"/>
  <c r="CX60" s="1"/>
  <c r="CS63"/>
  <c r="CT63" s="1"/>
  <c r="CS64"/>
  <c r="CT64" s="1"/>
  <c r="CS67"/>
  <c r="CT67" s="1"/>
  <c r="GE55"/>
  <c r="GF55" s="1"/>
  <c r="GG55" s="1"/>
  <c r="GI55" s="1"/>
  <c r="GJ55" s="1"/>
  <c r="GE56"/>
  <c r="GF56" s="1"/>
  <c r="GG56" s="1"/>
  <c r="GI56" s="1"/>
  <c r="GJ56" s="1"/>
  <c r="GE61"/>
  <c r="GF61" s="1"/>
  <c r="BJ102"/>
  <c r="BJ160" s="1"/>
  <c r="BJ219" s="1"/>
  <c r="BI160"/>
  <c r="BI219" s="1"/>
  <c r="FY160"/>
  <c r="FY219" s="1"/>
  <c r="FZ131"/>
  <c r="FZ160" s="1"/>
  <c r="FZ219" s="1"/>
  <c r="IQ165"/>
  <c r="IQ224" s="1"/>
  <c r="IR136"/>
  <c r="IR165" s="1"/>
  <c r="JB44"/>
  <c r="JB160" s="1"/>
  <c r="JB219" s="1"/>
  <c r="JA160"/>
  <c r="JA219" s="1"/>
  <c r="KZ136"/>
  <c r="KZ165" s="1"/>
  <c r="KZ224" s="1"/>
  <c r="KY165"/>
  <c r="KY224" s="1"/>
  <c r="AK154"/>
  <c r="AL154" s="1"/>
  <c r="AK130"/>
  <c r="AL130" s="1"/>
  <c r="AK132"/>
  <c r="AL132" s="1"/>
  <c r="AM132" s="1"/>
  <c r="AO132" s="1"/>
  <c r="AK134"/>
  <c r="AL134" s="1"/>
  <c r="AK136"/>
  <c r="AL136" s="1"/>
  <c r="AK139"/>
  <c r="AL139" s="1"/>
  <c r="AK141"/>
  <c r="AL141" s="1"/>
  <c r="AK143"/>
  <c r="AL143" s="1"/>
  <c r="AM143" s="1"/>
  <c r="AO143" s="1"/>
  <c r="AK145"/>
  <c r="AL145" s="1"/>
  <c r="AK148"/>
  <c r="AL148" s="1"/>
  <c r="AK150"/>
  <c r="AL150" s="1"/>
  <c r="AK152"/>
  <c r="AL152" s="1"/>
  <c r="AM126"/>
  <c r="AO126" s="1"/>
  <c r="AK131"/>
  <c r="AL131" s="1"/>
  <c r="AM131" s="1"/>
  <c r="AO131" s="1"/>
  <c r="AK129"/>
  <c r="AL129" s="1"/>
  <c r="AK133"/>
  <c r="AL133" s="1"/>
  <c r="AK135"/>
  <c r="AL135" s="1"/>
  <c r="AK138"/>
  <c r="AL138" s="1"/>
  <c r="AM138" s="1"/>
  <c r="AO138" s="1"/>
  <c r="AK140"/>
  <c r="AL140" s="1"/>
  <c r="AK142"/>
  <c r="AL142" s="1"/>
  <c r="AM142" s="1"/>
  <c r="AO142" s="1"/>
  <c r="AP142" s="1"/>
  <c r="AK144"/>
  <c r="AL144" s="1"/>
  <c r="AK147"/>
  <c r="AL147" s="1"/>
  <c r="AM147" s="1"/>
  <c r="AO147" s="1"/>
  <c r="AK149"/>
  <c r="AL149" s="1"/>
  <c r="AK151"/>
  <c r="AL151" s="1"/>
  <c r="AM151" s="1"/>
  <c r="AO151" s="1"/>
  <c r="AK153"/>
  <c r="AL153" s="1"/>
  <c r="CU185"/>
  <c r="CW185" s="1"/>
  <c r="CX185" s="1"/>
  <c r="CS201"/>
  <c r="CT201" s="1"/>
  <c r="CU201" s="1"/>
  <c r="CW201" s="1"/>
  <c r="CX201" s="1"/>
  <c r="CS188"/>
  <c r="CT188" s="1"/>
  <c r="CS190"/>
  <c r="CT190" s="1"/>
  <c r="CU190" s="1"/>
  <c r="CW190" s="1"/>
  <c r="CX190" s="1"/>
  <c r="CS192"/>
  <c r="CT192" s="1"/>
  <c r="CS195"/>
  <c r="CT195" s="1"/>
  <c r="CS198"/>
  <c r="CT198" s="1"/>
  <c r="CS205"/>
  <c r="CT205" s="1"/>
  <c r="CS206"/>
  <c r="CT206" s="1"/>
  <c r="CU206" s="1"/>
  <c r="CW206" s="1"/>
  <c r="CX206" s="1"/>
  <c r="CS202"/>
  <c r="CT202" s="1"/>
  <c r="CU202" s="1"/>
  <c r="CW202" s="1"/>
  <c r="CX202" s="1"/>
  <c r="CS200"/>
  <c r="CT200" s="1"/>
  <c r="CS194"/>
  <c r="CT194" s="1"/>
  <c r="CS189"/>
  <c r="CT189" s="1"/>
  <c r="CS191"/>
  <c r="CT191" s="1"/>
  <c r="CU191" s="1"/>
  <c r="CW191" s="1"/>
  <c r="CX191" s="1"/>
  <c r="CS193"/>
  <c r="CT193" s="1"/>
  <c r="CS196"/>
  <c r="CT196" s="1"/>
  <c r="CS203"/>
  <c r="CT203" s="1"/>
  <c r="CS197"/>
  <c r="CT197" s="1"/>
  <c r="CU197" s="1"/>
  <c r="CW197" s="1"/>
  <c r="CX197" s="1"/>
  <c r="CS199"/>
  <c r="CT199" s="1"/>
  <c r="CU199" s="1"/>
  <c r="CW199" s="1"/>
  <c r="CX199" s="1"/>
  <c r="CS208"/>
  <c r="CT208" s="1"/>
  <c r="CS204"/>
  <c r="CT204" s="1"/>
  <c r="CS207"/>
  <c r="CT207" s="1"/>
  <c r="CS209"/>
  <c r="CT209" s="1"/>
  <c r="CS210"/>
  <c r="CT210" s="1"/>
  <c r="CS211"/>
  <c r="CT211" s="1"/>
  <c r="CS212"/>
  <c r="CT212" s="1"/>
  <c r="CS213"/>
  <c r="CT213" s="1"/>
  <c r="V207"/>
  <c r="AP213"/>
  <c r="BJ207"/>
  <c r="CD200"/>
  <c r="EB195"/>
  <c r="FP213"/>
  <c r="HD195"/>
  <c r="HX195"/>
  <c r="IH213"/>
  <c r="IR195"/>
  <c r="JL195"/>
  <c r="EB200"/>
  <c r="KW185"/>
  <c r="KY185" s="1"/>
  <c r="KZ185" s="1"/>
  <c r="KU200"/>
  <c r="KV200" s="1"/>
  <c r="KU189"/>
  <c r="KV189" s="1"/>
  <c r="KU191"/>
  <c r="KV191" s="1"/>
  <c r="KU192"/>
  <c r="KV192" s="1"/>
  <c r="KU196"/>
  <c r="KV196" s="1"/>
  <c r="KU202"/>
  <c r="KV202" s="1"/>
  <c r="KU203"/>
  <c r="KV203" s="1"/>
  <c r="KU197"/>
  <c r="KV197" s="1"/>
  <c r="KU207"/>
  <c r="KV207" s="1"/>
  <c r="KU204"/>
  <c r="KV204" s="1"/>
  <c r="KU208"/>
  <c r="KV208" s="1"/>
  <c r="KU201"/>
  <c r="KV201" s="1"/>
  <c r="KU199"/>
  <c r="KV199" s="1"/>
  <c r="KU193"/>
  <c r="KV193" s="1"/>
  <c r="KU194"/>
  <c r="KV194" s="1"/>
  <c r="KU188"/>
  <c r="KV188" s="1"/>
  <c r="KV186" s="1"/>
  <c r="KU190"/>
  <c r="KV190" s="1"/>
  <c r="KU195"/>
  <c r="KV195" s="1"/>
  <c r="KU198"/>
  <c r="KV198" s="1"/>
  <c r="KU205"/>
  <c r="KV205" s="1"/>
  <c r="KU206"/>
  <c r="KV206" s="1"/>
  <c r="KU209"/>
  <c r="KV209" s="1"/>
  <c r="KU210"/>
  <c r="KV210" s="1"/>
  <c r="KU213"/>
  <c r="KV213" s="1"/>
  <c r="KU211"/>
  <c r="KV211" s="1"/>
  <c r="KU212"/>
  <c r="KV212" s="1"/>
  <c r="V213"/>
  <c r="AP200"/>
  <c r="BJ200"/>
  <c r="CD213"/>
  <c r="CS154"/>
  <c r="CT154" s="1"/>
  <c r="CS130"/>
  <c r="CT130" s="1"/>
  <c r="CS134"/>
  <c r="CT134" s="1"/>
  <c r="CS133"/>
  <c r="CT133" s="1"/>
  <c r="CS140"/>
  <c r="CT140" s="1"/>
  <c r="CU140" s="1"/>
  <c r="CW140" s="1"/>
  <c r="CX140" s="1"/>
  <c r="CS144"/>
  <c r="CT144" s="1"/>
  <c r="CS149"/>
  <c r="CT149" s="1"/>
  <c r="CS153"/>
  <c r="CT153" s="1"/>
  <c r="CS135"/>
  <c r="CT135" s="1"/>
  <c r="CS141"/>
  <c r="CT141" s="1"/>
  <c r="CS145"/>
  <c r="CT145" s="1"/>
  <c r="CS150"/>
  <c r="CT150" s="1"/>
  <c r="CS129"/>
  <c r="CT129" s="1"/>
  <c r="CS131"/>
  <c r="CT131" s="1"/>
  <c r="CU131" s="1"/>
  <c r="CW131" s="1"/>
  <c r="CX131" s="1"/>
  <c r="CS136"/>
  <c r="CT136" s="1"/>
  <c r="CS132"/>
  <c r="CT132" s="1"/>
  <c r="CU132" s="1"/>
  <c r="CW132" s="1"/>
  <c r="CX132" s="1"/>
  <c r="CS138"/>
  <c r="CT138" s="1"/>
  <c r="CU138" s="1"/>
  <c r="CW138" s="1"/>
  <c r="CS142"/>
  <c r="CT142" s="1"/>
  <c r="CU142" s="1"/>
  <c r="CW142" s="1"/>
  <c r="CX142" s="1"/>
  <c r="CS147"/>
  <c r="CT147" s="1"/>
  <c r="CU147" s="1"/>
  <c r="CW147" s="1"/>
  <c r="CX147" s="1"/>
  <c r="CS151"/>
  <c r="CT151" s="1"/>
  <c r="CU126"/>
  <c r="CW126" s="1"/>
  <c r="CS139"/>
  <c r="CT139" s="1"/>
  <c r="CS143"/>
  <c r="CT143" s="1"/>
  <c r="CU143" s="1"/>
  <c r="CW143" s="1"/>
  <c r="CS148"/>
  <c r="CT148" s="1"/>
  <c r="CS152"/>
  <c r="CT152" s="1"/>
  <c r="EB213"/>
  <c r="KF213"/>
  <c r="IE185"/>
  <c r="IG185" s="1"/>
  <c r="IH185" s="1"/>
  <c r="IC200"/>
  <c r="ID200" s="1"/>
  <c r="IC193"/>
  <c r="ID193" s="1"/>
  <c r="IE193" s="1"/>
  <c r="IG193" s="1"/>
  <c r="IH193" s="1"/>
  <c r="IC194"/>
  <c r="ID194" s="1"/>
  <c r="IC188"/>
  <c r="ID188" s="1"/>
  <c r="IC190"/>
  <c r="ID190" s="1"/>
  <c r="IE190" s="1"/>
  <c r="IG190" s="1"/>
  <c r="IH190" s="1"/>
  <c r="IC192"/>
  <c r="ID192" s="1"/>
  <c r="IC202"/>
  <c r="ID202" s="1"/>
  <c r="IE202" s="1"/>
  <c r="IG202" s="1"/>
  <c r="IH202" s="1"/>
  <c r="IC203"/>
  <c r="ID203" s="1"/>
  <c r="IC195"/>
  <c r="ID195" s="1"/>
  <c r="IC198"/>
  <c r="ID198" s="1"/>
  <c r="IC205"/>
  <c r="ID205" s="1"/>
  <c r="IC207"/>
  <c r="ID207" s="1"/>
  <c r="IC206"/>
  <c r="ID206" s="1"/>
  <c r="IE206" s="1"/>
  <c r="IG206" s="1"/>
  <c r="IH206" s="1"/>
  <c r="IC208"/>
  <c r="ID208" s="1"/>
  <c r="IC201"/>
  <c r="ID201" s="1"/>
  <c r="IE201" s="1"/>
  <c r="IG201" s="1"/>
  <c r="IH201" s="1"/>
  <c r="IC199"/>
  <c r="ID199" s="1"/>
  <c r="IE199" s="1"/>
  <c r="IG199" s="1"/>
  <c r="IH199" s="1"/>
  <c r="IC189"/>
  <c r="ID189" s="1"/>
  <c r="IC191"/>
  <c r="ID191" s="1"/>
  <c r="IE191" s="1"/>
  <c r="IG191" s="1"/>
  <c r="IH191" s="1"/>
  <c r="IC196"/>
  <c r="ID196" s="1"/>
  <c r="IC197"/>
  <c r="ID197" s="1"/>
  <c r="IE197" s="1"/>
  <c r="IG197" s="1"/>
  <c r="IH197" s="1"/>
  <c r="IC204"/>
  <c r="ID204" s="1"/>
  <c r="IC209"/>
  <c r="ID209" s="1"/>
  <c r="IC211"/>
  <c r="ID211" s="1"/>
  <c r="IC210"/>
  <c r="ID210" s="1"/>
  <c r="IC212"/>
  <c r="ID212" s="1"/>
  <c r="IC213"/>
  <c r="ID213" s="1"/>
  <c r="IO185"/>
  <c r="IQ185" s="1"/>
  <c r="IR185" s="1"/>
  <c r="IM200"/>
  <c r="IN200" s="1"/>
  <c r="IM193"/>
  <c r="IN193" s="1"/>
  <c r="IM194"/>
  <c r="IN194" s="1"/>
  <c r="IM189"/>
  <c r="IN189" s="1"/>
  <c r="IM191"/>
  <c r="IN191" s="1"/>
  <c r="IO191" s="1"/>
  <c r="IQ191" s="1"/>
  <c r="IR191" s="1"/>
  <c r="IM196"/>
  <c r="IN196" s="1"/>
  <c r="IM202"/>
  <c r="IN202" s="1"/>
  <c r="IM203"/>
  <c r="IN203" s="1"/>
  <c r="IM197"/>
  <c r="IN197" s="1"/>
  <c r="IO197" s="1"/>
  <c r="IQ197" s="1"/>
  <c r="IR197" s="1"/>
  <c r="IM207"/>
  <c r="IN207" s="1"/>
  <c r="IM204"/>
  <c r="IN204" s="1"/>
  <c r="IM208"/>
  <c r="IN208" s="1"/>
  <c r="IM201"/>
  <c r="IN201" s="1"/>
  <c r="IO201" s="1"/>
  <c r="IQ201" s="1"/>
  <c r="IR201" s="1"/>
  <c r="IM199"/>
  <c r="IN199" s="1"/>
  <c r="IM188"/>
  <c r="IN188" s="1"/>
  <c r="IM190"/>
  <c r="IN190" s="1"/>
  <c r="IM192"/>
  <c r="IN192" s="1"/>
  <c r="IM195"/>
  <c r="IN195" s="1"/>
  <c r="IM198"/>
  <c r="IN198" s="1"/>
  <c r="IM205"/>
  <c r="IN205" s="1"/>
  <c r="IM206"/>
  <c r="IN206" s="1"/>
  <c r="IO206" s="1"/>
  <c r="IQ206" s="1"/>
  <c r="IR206" s="1"/>
  <c r="IM209"/>
  <c r="IN209" s="1"/>
  <c r="IM210"/>
  <c r="IN210" s="1"/>
  <c r="IO210" s="1"/>
  <c r="IQ210" s="1"/>
  <c r="IR210" s="1"/>
  <c r="IM213"/>
  <c r="IN213" s="1"/>
  <c r="IM211"/>
  <c r="IN211" s="1"/>
  <c r="IM212"/>
  <c r="IN212" s="1"/>
  <c r="KU154"/>
  <c r="KV154" s="1"/>
  <c r="KU129"/>
  <c r="KV129" s="1"/>
  <c r="KV127" s="1"/>
  <c r="KU130"/>
  <c r="KV130" s="1"/>
  <c r="KU132"/>
  <c r="KV132" s="1"/>
  <c r="KU133"/>
  <c r="KV133" s="1"/>
  <c r="KU134"/>
  <c r="KV134" s="1"/>
  <c r="KU135"/>
  <c r="KV135" s="1"/>
  <c r="KU138"/>
  <c r="KV138" s="1"/>
  <c r="KU139"/>
  <c r="KV139" s="1"/>
  <c r="KU141"/>
  <c r="KV141" s="1"/>
  <c r="KU147"/>
  <c r="KV147" s="1"/>
  <c r="KU148"/>
  <c r="KV148" s="1"/>
  <c r="KU149"/>
  <c r="KV149" s="1"/>
  <c r="KU150"/>
  <c r="KV150" s="1"/>
  <c r="KU151"/>
  <c r="KV151" s="1"/>
  <c r="KW126"/>
  <c r="KY126" s="1"/>
  <c r="KU153"/>
  <c r="KV153" s="1"/>
  <c r="KU152"/>
  <c r="KV152" s="1"/>
  <c r="KU131"/>
  <c r="KV131" s="1"/>
  <c r="KU136"/>
  <c r="KV136" s="1"/>
  <c r="KU140"/>
  <c r="KV140" s="1"/>
  <c r="KU142"/>
  <c r="KV142" s="1"/>
  <c r="KU143"/>
  <c r="KV143" s="1"/>
  <c r="KU144"/>
  <c r="KV144" s="1"/>
  <c r="KU145"/>
  <c r="KV145" s="1"/>
  <c r="KK154"/>
  <c r="KL154" s="1"/>
  <c r="KK136"/>
  <c r="KL136" s="1"/>
  <c r="KK139"/>
  <c r="KL139" s="1"/>
  <c r="KK143"/>
  <c r="KL143" s="1"/>
  <c r="KK145"/>
  <c r="KL145" s="1"/>
  <c r="KK151"/>
  <c r="KL151" s="1"/>
  <c r="KM151" s="1"/>
  <c r="KO151" s="1"/>
  <c r="KP151" s="1"/>
  <c r="KK140"/>
  <c r="KL140" s="1"/>
  <c r="KK147"/>
  <c r="KL147" s="1"/>
  <c r="KM147" s="1"/>
  <c r="KO147" s="1"/>
  <c r="KP147" s="1"/>
  <c r="KK150"/>
  <c r="KL150" s="1"/>
  <c r="KM126"/>
  <c r="KO126" s="1"/>
  <c r="KP126" s="1"/>
  <c r="KR126" s="1"/>
  <c r="KK133"/>
  <c r="KL133" s="1"/>
  <c r="KK135"/>
  <c r="KL135" s="1"/>
  <c r="KK138"/>
  <c r="KL138" s="1"/>
  <c r="KM138" s="1"/>
  <c r="KO138" s="1"/>
  <c r="KP138" s="1"/>
  <c r="KK141"/>
  <c r="KL141" s="1"/>
  <c r="KK149"/>
  <c r="KL149" s="1"/>
  <c r="KK152"/>
  <c r="KL152" s="1"/>
  <c r="KK142"/>
  <c r="KL142" s="1"/>
  <c r="KM142" s="1"/>
  <c r="KO142" s="1"/>
  <c r="KP142" s="1"/>
  <c r="KK148"/>
  <c r="KL148" s="1"/>
  <c r="KK153"/>
  <c r="KL153" s="1"/>
  <c r="IW154"/>
  <c r="IX154" s="1"/>
  <c r="IW131"/>
  <c r="IX131" s="1"/>
  <c r="IW133"/>
  <c r="IX133" s="1"/>
  <c r="IW136"/>
  <c r="IX136" s="1"/>
  <c r="IW138"/>
  <c r="IX138" s="1"/>
  <c r="IY138" s="1"/>
  <c r="JA138" s="1"/>
  <c r="JB138" s="1"/>
  <c r="IW141"/>
  <c r="IX141" s="1"/>
  <c r="IW147"/>
  <c r="IX147" s="1"/>
  <c r="IY147" s="1"/>
  <c r="JA147" s="1"/>
  <c r="JB147" s="1"/>
  <c r="IW151"/>
  <c r="IX151" s="1"/>
  <c r="IY126"/>
  <c r="JA126" s="1"/>
  <c r="JB126" s="1"/>
  <c r="JD126" s="1"/>
  <c r="IW142"/>
  <c r="IX142" s="1"/>
  <c r="IY142" s="1"/>
  <c r="JA142" s="1"/>
  <c r="JB142" s="1"/>
  <c r="IW145"/>
  <c r="IX145" s="1"/>
  <c r="IW150"/>
  <c r="IX150" s="1"/>
  <c r="IW153"/>
  <c r="IX153" s="1"/>
  <c r="IW129"/>
  <c r="IX129" s="1"/>
  <c r="IW132"/>
  <c r="IX132" s="1"/>
  <c r="IY132" s="1"/>
  <c r="JA132" s="1"/>
  <c r="JB132" s="1"/>
  <c r="IW135"/>
  <c r="IX135" s="1"/>
  <c r="IW130"/>
  <c r="IX130" s="1"/>
  <c r="IW134"/>
  <c r="IX134" s="1"/>
  <c r="IY134" s="1"/>
  <c r="JA134" s="1"/>
  <c r="JB134" s="1"/>
  <c r="IW139"/>
  <c r="IX139" s="1"/>
  <c r="IW144"/>
  <c r="IX144" s="1"/>
  <c r="IW148"/>
  <c r="IX148" s="1"/>
  <c r="IW152"/>
  <c r="IX152" s="1"/>
  <c r="IW140"/>
  <c r="IX140" s="1"/>
  <c r="IW143"/>
  <c r="IX143" s="1"/>
  <c r="IY143" s="1"/>
  <c r="JA143" s="1"/>
  <c r="JB143" s="1"/>
  <c r="IW149"/>
  <c r="IX149" s="1"/>
  <c r="AC39"/>
  <c r="AE39" s="1"/>
  <c r="AF39" s="1"/>
  <c r="AH39" s="1"/>
  <c r="AA47"/>
  <c r="AB47" s="1"/>
  <c r="AC47" s="1"/>
  <c r="AE47" s="1"/>
  <c r="AF47" s="1"/>
  <c r="AA53"/>
  <c r="AB53" s="1"/>
  <c r="AA55"/>
  <c r="AB55" s="1"/>
  <c r="AC55" s="1"/>
  <c r="AE55" s="1"/>
  <c r="AF55" s="1"/>
  <c r="AA58"/>
  <c r="AB58" s="1"/>
  <c r="AA60"/>
  <c r="AB60" s="1"/>
  <c r="AC60" s="1"/>
  <c r="AE60" s="1"/>
  <c r="AF60" s="1"/>
  <c r="AA63"/>
  <c r="AB63" s="1"/>
  <c r="AA64"/>
  <c r="AB64" s="1"/>
  <c r="AC64" s="1"/>
  <c r="AE64" s="1"/>
  <c r="AF64" s="1"/>
  <c r="AA67"/>
  <c r="AB67" s="1"/>
  <c r="AA43"/>
  <c r="AB43" s="1"/>
  <c r="AA45"/>
  <c r="AB45" s="1"/>
  <c r="AC45" s="1"/>
  <c r="AE45" s="1"/>
  <c r="AF45" s="1"/>
  <c r="AA46"/>
  <c r="AB46" s="1"/>
  <c r="AA48"/>
  <c r="AB48" s="1"/>
  <c r="AA49"/>
  <c r="AB49" s="1"/>
  <c r="AA51"/>
  <c r="AB51" s="1"/>
  <c r="AC51" s="1"/>
  <c r="AE51" s="1"/>
  <c r="AF51" s="1"/>
  <c r="AA52"/>
  <c r="AB52" s="1"/>
  <c r="AA54"/>
  <c r="AB54" s="1"/>
  <c r="AA56"/>
  <c r="AB56" s="1"/>
  <c r="AC56" s="1"/>
  <c r="AE56" s="1"/>
  <c r="AF56" s="1"/>
  <c r="AA57"/>
  <c r="AB57" s="1"/>
  <c r="AA61"/>
  <c r="AB61" s="1"/>
  <c r="AA62"/>
  <c r="AB62" s="1"/>
  <c r="AA65"/>
  <c r="AB65" s="1"/>
  <c r="AA66"/>
  <c r="AB66" s="1"/>
  <c r="G190"/>
  <c r="H190" s="1"/>
  <c r="AA44"/>
  <c r="AB44" s="1"/>
  <c r="LH212"/>
  <c r="LH210"/>
  <c r="LH208"/>
  <c r="LH206"/>
  <c r="LH203"/>
  <c r="LH201"/>
  <c r="LH199"/>
  <c r="LH197"/>
  <c r="LH194"/>
  <c r="LH192"/>
  <c r="LH190"/>
  <c r="LH188"/>
  <c r="LH211"/>
  <c r="LH207"/>
  <c r="LH202"/>
  <c r="LH198"/>
  <c r="LH193"/>
  <c r="LH189"/>
  <c r="LH209"/>
  <c r="LH200"/>
  <c r="LH191"/>
  <c r="LH205"/>
  <c r="LH204"/>
  <c r="LH213"/>
  <c r="LH196"/>
  <c r="LH195"/>
  <c r="I185"/>
  <c r="K185" s="1"/>
  <c r="L185" s="1"/>
  <c r="N185" s="1"/>
  <c r="G200"/>
  <c r="H200" s="1"/>
  <c r="G208"/>
  <c r="H208" s="1"/>
  <c r="G191"/>
  <c r="H191" s="1"/>
  <c r="G197"/>
  <c r="H197" s="1"/>
  <c r="G201"/>
  <c r="H201" s="1"/>
  <c r="G205"/>
  <c r="H205" s="1"/>
  <c r="G209"/>
  <c r="H209" s="1"/>
  <c r="G213"/>
  <c r="H213" s="1"/>
  <c r="G193"/>
  <c r="H193" s="1"/>
  <c r="G202"/>
  <c r="H202" s="1"/>
  <c r="G210"/>
  <c r="H210" s="1"/>
  <c r="G196"/>
  <c r="H196" s="1"/>
  <c r="G204"/>
  <c r="H204" s="1"/>
  <c r="G212"/>
  <c r="H212" s="1"/>
  <c r="G195"/>
  <c r="H195" s="1"/>
  <c r="G199"/>
  <c r="H199" s="1"/>
  <c r="G203"/>
  <c r="H203" s="1"/>
  <c r="G207"/>
  <c r="H207" s="1"/>
  <c r="G211"/>
  <c r="H211" s="1"/>
  <c r="G189"/>
  <c r="H189" s="1"/>
  <c r="G198"/>
  <c r="H198" s="1"/>
  <c r="G206"/>
  <c r="H206" s="1"/>
  <c r="JI126"/>
  <c r="JK126" s="1"/>
  <c r="JG153"/>
  <c r="JH153" s="1"/>
  <c r="JG154"/>
  <c r="JH154" s="1"/>
  <c r="JG129"/>
  <c r="JH129" s="1"/>
  <c r="JG130"/>
  <c r="JH130" s="1"/>
  <c r="JG131"/>
  <c r="JH131" s="1"/>
  <c r="JG132"/>
  <c r="JH132" s="1"/>
  <c r="JI132" s="1"/>
  <c r="JK132" s="1"/>
  <c r="JG133"/>
  <c r="JH133" s="1"/>
  <c r="JG134"/>
  <c r="JH134" s="1"/>
  <c r="JG135"/>
  <c r="JH135" s="1"/>
  <c r="JG136"/>
  <c r="JH136" s="1"/>
  <c r="JG138"/>
  <c r="JH138" s="1"/>
  <c r="JI138" s="1"/>
  <c r="JK138" s="1"/>
  <c r="JG139"/>
  <c r="JH139" s="1"/>
  <c r="JG140"/>
  <c r="JH140" s="1"/>
  <c r="JG141"/>
  <c r="JH141" s="1"/>
  <c r="JG142"/>
  <c r="JH142" s="1"/>
  <c r="JI142" s="1"/>
  <c r="JK142" s="1"/>
  <c r="JL142" s="1"/>
  <c r="JG143"/>
  <c r="JH143" s="1"/>
  <c r="JI143" s="1"/>
  <c r="JK143" s="1"/>
  <c r="JG144"/>
  <c r="JH144" s="1"/>
  <c r="JG145"/>
  <c r="JH145" s="1"/>
  <c r="JG147"/>
  <c r="JH147" s="1"/>
  <c r="JI147" s="1"/>
  <c r="JK147" s="1"/>
  <c r="JG148"/>
  <c r="JH148" s="1"/>
  <c r="JG149"/>
  <c r="JH149" s="1"/>
  <c r="JG150"/>
  <c r="JH150" s="1"/>
  <c r="JG151"/>
  <c r="JH151" s="1"/>
  <c r="JG152"/>
  <c r="JH152" s="1"/>
  <c r="JI152" s="1"/>
  <c r="JK152" s="1"/>
  <c r="JL152" s="1"/>
  <c r="V200"/>
  <c r="AP207"/>
  <c r="BJ213"/>
  <c r="CD204"/>
  <c r="DH195"/>
  <c r="FP195"/>
  <c r="GJ195"/>
  <c r="HD213"/>
  <c r="IH200"/>
  <c r="IR213"/>
  <c r="IM152"/>
  <c r="IN152" s="1"/>
  <c r="IM130"/>
  <c r="IN130" s="1"/>
  <c r="IM132"/>
  <c r="IN132" s="1"/>
  <c r="IO132" s="1"/>
  <c r="IQ132" s="1"/>
  <c r="IR132" s="1"/>
  <c r="IM133"/>
  <c r="IN133" s="1"/>
  <c r="IM134"/>
  <c r="IN134" s="1"/>
  <c r="IM135"/>
  <c r="IN135" s="1"/>
  <c r="IM138"/>
  <c r="IN138" s="1"/>
  <c r="IO138" s="1"/>
  <c r="IQ138" s="1"/>
  <c r="IM139"/>
  <c r="IN139" s="1"/>
  <c r="IM141"/>
  <c r="IN141" s="1"/>
  <c r="IM147"/>
  <c r="IN147" s="1"/>
  <c r="IO147" s="1"/>
  <c r="IQ147" s="1"/>
  <c r="IM148"/>
  <c r="IN148" s="1"/>
  <c r="IM150"/>
  <c r="IN150" s="1"/>
  <c r="IM151"/>
  <c r="IN151" s="1"/>
  <c r="IO151" s="1"/>
  <c r="IQ151" s="1"/>
  <c r="IO126"/>
  <c r="IQ126" s="1"/>
  <c r="IM153"/>
  <c r="IN153" s="1"/>
  <c r="IM129"/>
  <c r="IN129" s="1"/>
  <c r="IM131"/>
  <c r="IN131" s="1"/>
  <c r="IM136"/>
  <c r="IN136" s="1"/>
  <c r="IM140"/>
  <c r="IN140" s="1"/>
  <c r="IM142"/>
  <c r="IN142" s="1"/>
  <c r="IO142" s="1"/>
  <c r="IQ142" s="1"/>
  <c r="IR142" s="1"/>
  <c r="IM143"/>
  <c r="IN143" s="1"/>
  <c r="IM144"/>
  <c r="IN144" s="1"/>
  <c r="IM145"/>
  <c r="IN145" s="1"/>
  <c r="IM149"/>
  <c r="IN149" s="1"/>
  <c r="IM154"/>
  <c r="IN154" s="1"/>
  <c r="BY154"/>
  <c r="BZ154" s="1"/>
  <c r="BY130"/>
  <c r="BZ130" s="1"/>
  <c r="BY136"/>
  <c r="BZ136" s="1"/>
  <c r="BY129"/>
  <c r="BZ129" s="1"/>
  <c r="BY131"/>
  <c r="BZ131" s="1"/>
  <c r="BY138"/>
  <c r="BZ138" s="1"/>
  <c r="CA138" s="1"/>
  <c r="CC138" s="1"/>
  <c r="BY140"/>
  <c r="BZ140" s="1"/>
  <c r="BY142"/>
  <c r="BZ142" s="1"/>
  <c r="BY144"/>
  <c r="BZ144" s="1"/>
  <c r="BY147"/>
  <c r="BZ147" s="1"/>
  <c r="CA147" s="1"/>
  <c r="CC147" s="1"/>
  <c r="BY149"/>
  <c r="BZ149" s="1"/>
  <c r="BY151"/>
  <c r="BZ151" s="1"/>
  <c r="CA151" s="1"/>
  <c r="CC151" s="1"/>
  <c r="BY153"/>
  <c r="BZ153" s="1"/>
  <c r="BY133"/>
  <c r="BZ133" s="1"/>
  <c r="CA126"/>
  <c r="CC126" s="1"/>
  <c r="BY132"/>
  <c r="BZ132" s="1"/>
  <c r="BY135"/>
  <c r="BZ135" s="1"/>
  <c r="BY134"/>
  <c r="BZ134" s="1"/>
  <c r="CA134" s="1"/>
  <c r="CC134" s="1"/>
  <c r="CD134" s="1"/>
  <c r="BY139"/>
  <c r="BZ139" s="1"/>
  <c r="BY141"/>
  <c r="BZ141" s="1"/>
  <c r="BY143"/>
  <c r="BZ143" s="1"/>
  <c r="CA143" s="1"/>
  <c r="CC143" s="1"/>
  <c r="CD143" s="1"/>
  <c r="BY145"/>
  <c r="BZ145" s="1"/>
  <c r="BY148"/>
  <c r="BZ148" s="1"/>
  <c r="BY150"/>
  <c r="BZ150" s="1"/>
  <c r="BY152"/>
  <c r="BZ152" s="1"/>
  <c r="CA152" s="1"/>
  <c r="CC152" s="1"/>
  <c r="BQ126"/>
  <c r="BS126" s="1"/>
  <c r="BO154"/>
  <c r="BP154" s="1"/>
  <c r="BO129"/>
  <c r="BP129" s="1"/>
  <c r="BO130"/>
  <c r="BP130" s="1"/>
  <c r="BO131"/>
  <c r="BP131" s="1"/>
  <c r="BO132"/>
  <c r="BP132" s="1"/>
  <c r="BQ132" s="1"/>
  <c r="BS132" s="1"/>
  <c r="BO133"/>
  <c r="BP133" s="1"/>
  <c r="BO134"/>
  <c r="BP134" s="1"/>
  <c r="BO135"/>
  <c r="BP135" s="1"/>
  <c r="BO136"/>
  <c r="BP136" s="1"/>
  <c r="BO138"/>
  <c r="BP138" s="1"/>
  <c r="BQ138" s="1"/>
  <c r="BS138" s="1"/>
  <c r="BO139"/>
  <c r="BP139" s="1"/>
  <c r="BO140"/>
  <c r="BP140" s="1"/>
  <c r="BO141"/>
  <c r="BP141" s="1"/>
  <c r="BO142"/>
  <c r="BP142" s="1"/>
  <c r="BQ142" s="1"/>
  <c r="BS142" s="1"/>
  <c r="BT142" s="1"/>
  <c r="BO143"/>
  <c r="BP143" s="1"/>
  <c r="BO144"/>
  <c r="BP144" s="1"/>
  <c r="BO145"/>
  <c r="BP145" s="1"/>
  <c r="BO147"/>
  <c r="BP147" s="1"/>
  <c r="BQ147" s="1"/>
  <c r="BS147" s="1"/>
  <c r="BO148"/>
  <c r="BP148" s="1"/>
  <c r="BO149"/>
  <c r="BP149" s="1"/>
  <c r="BO150"/>
  <c r="BP150" s="1"/>
  <c r="BO151"/>
  <c r="BP151" s="1"/>
  <c r="BO152"/>
  <c r="BP152" s="1"/>
  <c r="BO153"/>
  <c r="BP153" s="1"/>
  <c r="BJ204"/>
  <c r="CD207"/>
  <c r="DH198"/>
  <c r="EV195"/>
  <c r="IH204"/>
  <c r="KF195"/>
  <c r="IH189"/>
  <c r="IR189"/>
  <c r="G188"/>
  <c r="H188" s="1"/>
  <c r="G192"/>
  <c r="H192" s="1"/>
  <c r="DE185"/>
  <c r="DG185" s="1"/>
  <c r="DH185" s="1"/>
  <c r="DJ185" s="1"/>
  <c r="DC202"/>
  <c r="DD202" s="1"/>
  <c r="DC201"/>
  <c r="DD201" s="1"/>
  <c r="DE201" s="1"/>
  <c r="DG201" s="1"/>
  <c r="DC200"/>
  <c r="DD200" s="1"/>
  <c r="DC193"/>
  <c r="DD193" s="1"/>
  <c r="DC188"/>
  <c r="DD188" s="1"/>
  <c r="DC189"/>
  <c r="DD189" s="1"/>
  <c r="DC190"/>
  <c r="DD190" s="1"/>
  <c r="DC191"/>
  <c r="DD191" s="1"/>
  <c r="DC192"/>
  <c r="DD192" s="1"/>
  <c r="DC204"/>
  <c r="DD204" s="1"/>
  <c r="DC206"/>
  <c r="DD206" s="1"/>
  <c r="DE206" s="1"/>
  <c r="DG206" s="1"/>
  <c r="DC207"/>
  <c r="DD207" s="1"/>
  <c r="DC209"/>
  <c r="DD209" s="1"/>
  <c r="DC210"/>
  <c r="DD210" s="1"/>
  <c r="DE210" s="1"/>
  <c r="DG210" s="1"/>
  <c r="DC213"/>
  <c r="DD213" s="1"/>
  <c r="DC194"/>
  <c r="DD194" s="1"/>
  <c r="DC196"/>
  <c r="DD196" s="1"/>
  <c r="DC203"/>
  <c r="DD203" s="1"/>
  <c r="DC195"/>
  <c r="DD195" s="1"/>
  <c r="DC197"/>
  <c r="DD197" s="1"/>
  <c r="DE197" s="1"/>
  <c r="DG197" s="1"/>
  <c r="DC198"/>
  <c r="DD198" s="1"/>
  <c r="DC199"/>
  <c r="DD199" s="1"/>
  <c r="DC205"/>
  <c r="DD205" s="1"/>
  <c r="DC208"/>
  <c r="DD208" s="1"/>
  <c r="DC211"/>
  <c r="DD211" s="1"/>
  <c r="DC212"/>
  <c r="DD212" s="1"/>
  <c r="DY185"/>
  <c r="EA185" s="1"/>
  <c r="EB185" s="1"/>
  <c r="ED185" s="1"/>
  <c r="DW202"/>
  <c r="DX202" s="1"/>
  <c r="DW201"/>
  <c r="DX201" s="1"/>
  <c r="DY201" s="1"/>
  <c r="EA201" s="1"/>
  <c r="DW200"/>
  <c r="DX200" s="1"/>
  <c r="DW193"/>
  <c r="DX193" s="1"/>
  <c r="DW188"/>
  <c r="DX188" s="1"/>
  <c r="DY188" s="1"/>
  <c r="EA188" s="1"/>
  <c r="DW189"/>
  <c r="DX189" s="1"/>
  <c r="DW190"/>
  <c r="DX190" s="1"/>
  <c r="DY190" s="1"/>
  <c r="EA190" s="1"/>
  <c r="DW191"/>
  <c r="DX191" s="1"/>
  <c r="DY191" s="1"/>
  <c r="EA191" s="1"/>
  <c r="DW192"/>
  <c r="DX192" s="1"/>
  <c r="DW204"/>
  <c r="DX204" s="1"/>
  <c r="DW206"/>
  <c r="DX206" s="1"/>
  <c r="DY206" s="1"/>
  <c r="EA206" s="1"/>
  <c r="DW209"/>
  <c r="DX209" s="1"/>
  <c r="DW210"/>
  <c r="DX210" s="1"/>
  <c r="DY210" s="1"/>
  <c r="EA210" s="1"/>
  <c r="DW213"/>
  <c r="DX213" s="1"/>
  <c r="DW194"/>
  <c r="DX194" s="1"/>
  <c r="DW196"/>
  <c r="DX196" s="1"/>
  <c r="DW203"/>
  <c r="DX203" s="1"/>
  <c r="DW195"/>
  <c r="DX195" s="1"/>
  <c r="DW197"/>
  <c r="DX197" s="1"/>
  <c r="DY197" s="1"/>
  <c r="EA197" s="1"/>
  <c r="DW198"/>
  <c r="DX198" s="1"/>
  <c r="DW199"/>
  <c r="DX199" s="1"/>
  <c r="DY199" s="1"/>
  <c r="EA199" s="1"/>
  <c r="DW205"/>
  <c r="DX205" s="1"/>
  <c r="DW207"/>
  <c r="DX207" s="1"/>
  <c r="DW208"/>
  <c r="DX208" s="1"/>
  <c r="DW211"/>
  <c r="DX211" s="1"/>
  <c r="DW212"/>
  <c r="DX212" s="1"/>
  <c r="EI185"/>
  <c r="EK185" s="1"/>
  <c r="EL185" s="1"/>
  <c r="EN185" s="1"/>
  <c r="EG202"/>
  <c r="EH202" s="1"/>
  <c r="EI202" s="1"/>
  <c r="EK202" s="1"/>
  <c r="EL202" s="1"/>
  <c r="EG201"/>
  <c r="EH201" s="1"/>
  <c r="EI201" s="1"/>
  <c r="EK201" s="1"/>
  <c r="EG200"/>
  <c r="EH200" s="1"/>
  <c r="EG193"/>
  <c r="EH193" s="1"/>
  <c r="EI193" s="1"/>
  <c r="EK193" s="1"/>
  <c r="EG196"/>
  <c r="EH196" s="1"/>
  <c r="EG195"/>
  <c r="EH195" s="1"/>
  <c r="EG197"/>
  <c r="EH197" s="1"/>
  <c r="EI197" s="1"/>
  <c r="EK197" s="1"/>
  <c r="EG198"/>
  <c r="EH198" s="1"/>
  <c r="EG199"/>
  <c r="EH199" s="1"/>
  <c r="EI199" s="1"/>
  <c r="EK199" s="1"/>
  <c r="EG205"/>
  <c r="EH205" s="1"/>
  <c r="EG209"/>
  <c r="EH209" s="1"/>
  <c r="EG210"/>
  <c r="EH210" s="1"/>
  <c r="EG211"/>
  <c r="EH211" s="1"/>
  <c r="EG194"/>
  <c r="EH194" s="1"/>
  <c r="EG188"/>
  <c r="EH188" s="1"/>
  <c r="EI188" s="1"/>
  <c r="EK188" s="1"/>
  <c r="EG189"/>
  <c r="EH189" s="1"/>
  <c r="EG190"/>
  <c r="EH190" s="1"/>
  <c r="EG191"/>
  <c r="EH191" s="1"/>
  <c r="EI191" s="1"/>
  <c r="EK191" s="1"/>
  <c r="EG192"/>
  <c r="EH192" s="1"/>
  <c r="EG203"/>
  <c r="EH203" s="1"/>
  <c r="EG207"/>
  <c r="EH207" s="1"/>
  <c r="EG208"/>
  <c r="EH208" s="1"/>
  <c r="EG204"/>
  <c r="EH204" s="1"/>
  <c r="EG206"/>
  <c r="EH206" s="1"/>
  <c r="EI206" s="1"/>
  <c r="EK206" s="1"/>
  <c r="EG212"/>
  <c r="EH212" s="1"/>
  <c r="EG213"/>
  <c r="EH213" s="1"/>
  <c r="ES185"/>
  <c r="EU185" s="1"/>
  <c r="EV185" s="1"/>
  <c r="EX185" s="1"/>
  <c r="EQ202"/>
  <c r="ER202" s="1"/>
  <c r="ES202" s="1"/>
  <c r="EU202" s="1"/>
  <c r="EQ201"/>
  <c r="ER201" s="1"/>
  <c r="ES201" s="1"/>
  <c r="EU201" s="1"/>
  <c r="EQ200"/>
  <c r="ER200" s="1"/>
  <c r="EQ193"/>
  <c r="ER193" s="1"/>
  <c r="ES193" s="1"/>
  <c r="EU193" s="1"/>
  <c r="EQ188"/>
  <c r="ER188" s="1"/>
  <c r="ES188" s="1"/>
  <c r="EU188" s="1"/>
  <c r="EQ189"/>
  <c r="ER189" s="1"/>
  <c r="EQ190"/>
  <c r="ER190" s="1"/>
  <c r="ES190" s="1"/>
  <c r="EU190" s="1"/>
  <c r="EQ191"/>
  <c r="ER191" s="1"/>
  <c r="ES191" s="1"/>
  <c r="EU191" s="1"/>
  <c r="EQ192"/>
  <c r="ER192" s="1"/>
  <c r="EQ204"/>
  <c r="ER204" s="1"/>
  <c r="EQ206"/>
  <c r="ER206" s="1"/>
  <c r="ES206" s="1"/>
  <c r="EU206" s="1"/>
  <c r="EQ209"/>
  <c r="ER209" s="1"/>
  <c r="EQ210"/>
  <c r="ER210" s="1"/>
  <c r="ES210" s="1"/>
  <c r="EU210" s="1"/>
  <c r="EQ213"/>
  <c r="ER213" s="1"/>
  <c r="EQ194"/>
  <c r="ER194" s="1"/>
  <c r="EQ196"/>
  <c r="ER196" s="1"/>
  <c r="EQ203"/>
  <c r="ER203" s="1"/>
  <c r="EQ195"/>
  <c r="ER195" s="1"/>
  <c r="EQ197"/>
  <c r="ER197" s="1"/>
  <c r="ES197" s="1"/>
  <c r="EU197" s="1"/>
  <c r="EQ198"/>
  <c r="ER198" s="1"/>
  <c r="EQ199"/>
  <c r="ER199" s="1"/>
  <c r="EQ205"/>
  <c r="ER205" s="1"/>
  <c r="EQ207"/>
  <c r="ER207" s="1"/>
  <c r="EQ208"/>
  <c r="ER208" s="1"/>
  <c r="EQ211"/>
  <c r="ER211" s="1"/>
  <c r="ES211" s="1"/>
  <c r="EU211" s="1"/>
  <c r="EQ212"/>
  <c r="ER212" s="1"/>
  <c r="GQ185"/>
  <c r="GS185" s="1"/>
  <c r="GT185" s="1"/>
  <c r="GV185" s="1"/>
  <c r="GO202"/>
  <c r="GP202" s="1"/>
  <c r="GO201"/>
  <c r="GP201" s="1"/>
  <c r="GQ201" s="1"/>
  <c r="GS201" s="1"/>
  <c r="GO200"/>
  <c r="GP200" s="1"/>
  <c r="GO199"/>
  <c r="GP199" s="1"/>
  <c r="GQ199" s="1"/>
  <c r="GS199" s="1"/>
  <c r="GO196"/>
  <c r="GP196" s="1"/>
  <c r="GO195"/>
  <c r="GP195" s="1"/>
  <c r="GO197"/>
  <c r="GP197" s="1"/>
  <c r="GQ197" s="1"/>
  <c r="GS197" s="1"/>
  <c r="GO198"/>
  <c r="GP198" s="1"/>
  <c r="GO205"/>
  <c r="GP205" s="1"/>
  <c r="GO208"/>
  <c r="GP208" s="1"/>
  <c r="GO209"/>
  <c r="GP209" s="1"/>
  <c r="GO210"/>
  <c r="GP210" s="1"/>
  <c r="GO211"/>
  <c r="GP211" s="1"/>
  <c r="GO193"/>
  <c r="GP193" s="1"/>
  <c r="GO194"/>
  <c r="GP194" s="1"/>
  <c r="GO188"/>
  <c r="GP188" s="1"/>
  <c r="GQ188" s="1"/>
  <c r="GS188" s="1"/>
  <c r="GO189"/>
  <c r="GP189" s="1"/>
  <c r="GO190"/>
  <c r="GP190" s="1"/>
  <c r="GQ190" s="1"/>
  <c r="GS190" s="1"/>
  <c r="GO191"/>
  <c r="GP191" s="1"/>
  <c r="GQ191" s="1"/>
  <c r="GS191" s="1"/>
  <c r="GO192"/>
  <c r="GP192" s="1"/>
  <c r="GO203"/>
  <c r="GP203" s="1"/>
  <c r="GO207"/>
  <c r="GP207" s="1"/>
  <c r="GO204"/>
  <c r="GP204" s="1"/>
  <c r="GO206"/>
  <c r="GP206" s="1"/>
  <c r="GQ206" s="1"/>
  <c r="GS206" s="1"/>
  <c r="GO212"/>
  <c r="GP212" s="1"/>
  <c r="GO213"/>
  <c r="GP213" s="1"/>
  <c r="HU185"/>
  <c r="HW185" s="1"/>
  <c r="HX185" s="1"/>
  <c r="HZ185" s="1"/>
  <c r="HS202"/>
  <c r="HT202" s="1"/>
  <c r="HU202" s="1"/>
  <c r="HW202" s="1"/>
  <c r="HX202" s="1"/>
  <c r="HS201"/>
  <c r="HT201" s="1"/>
  <c r="HU201" s="1"/>
  <c r="HW201" s="1"/>
  <c r="HS200"/>
  <c r="HT200" s="1"/>
  <c r="HS199"/>
  <c r="HT199" s="1"/>
  <c r="HS192"/>
  <c r="HT192" s="1"/>
  <c r="HS188"/>
  <c r="HT188" s="1"/>
  <c r="HU188" s="1"/>
  <c r="HW188" s="1"/>
  <c r="HS189"/>
  <c r="HT189" s="1"/>
  <c r="HS190"/>
  <c r="HT190" s="1"/>
  <c r="HS191"/>
  <c r="HT191" s="1"/>
  <c r="HU191" s="1"/>
  <c r="HW191" s="1"/>
  <c r="HS204"/>
  <c r="HT204" s="1"/>
  <c r="HS206"/>
  <c r="HT206" s="1"/>
  <c r="HU206" s="1"/>
  <c r="HW206" s="1"/>
  <c r="HS208"/>
  <c r="HT208" s="1"/>
  <c r="HS209"/>
  <c r="HT209" s="1"/>
  <c r="HS213"/>
  <c r="HT213" s="1"/>
  <c r="HS193"/>
  <c r="HT193" s="1"/>
  <c r="HU193" s="1"/>
  <c r="HW193" s="1"/>
  <c r="HS194"/>
  <c r="HT194" s="1"/>
  <c r="HS196"/>
  <c r="HT196" s="1"/>
  <c r="HS203"/>
  <c r="HT203" s="1"/>
  <c r="HS195"/>
  <c r="HT195" s="1"/>
  <c r="HS197"/>
  <c r="HT197" s="1"/>
  <c r="HU197" s="1"/>
  <c r="HW197" s="1"/>
  <c r="HS198"/>
  <c r="HT198" s="1"/>
  <c r="HS205"/>
  <c r="HT205" s="1"/>
  <c r="HS207"/>
  <c r="HT207" s="1"/>
  <c r="HS210"/>
  <c r="HT210" s="1"/>
  <c r="HU210" s="1"/>
  <c r="HW210" s="1"/>
  <c r="HX210" s="1"/>
  <c r="HS211"/>
  <c r="HT211" s="1"/>
  <c r="HS212"/>
  <c r="HT212" s="1"/>
  <c r="JS185"/>
  <c r="JU185" s="1"/>
  <c r="JV185" s="1"/>
  <c r="JX185" s="1"/>
  <c r="JQ201"/>
  <c r="JR201" s="1"/>
  <c r="JS201" s="1"/>
  <c r="JU201" s="1"/>
  <c r="JQ200"/>
  <c r="JR200" s="1"/>
  <c r="JQ199"/>
  <c r="JR199" s="1"/>
  <c r="JS199" s="1"/>
  <c r="JU199" s="1"/>
  <c r="JQ192"/>
  <c r="JR192" s="1"/>
  <c r="JQ196"/>
  <c r="JR196" s="1"/>
  <c r="JQ195"/>
  <c r="JR195" s="1"/>
  <c r="JQ197"/>
  <c r="JR197" s="1"/>
  <c r="JS197" s="1"/>
  <c r="JU197" s="1"/>
  <c r="JQ198"/>
  <c r="JR198" s="1"/>
  <c r="JQ205"/>
  <c r="JR205" s="1"/>
  <c r="JQ208"/>
  <c r="JR208" s="1"/>
  <c r="JQ209"/>
  <c r="JR209" s="1"/>
  <c r="JQ210"/>
  <c r="JR210" s="1"/>
  <c r="JS210" s="1"/>
  <c r="JU210" s="1"/>
  <c r="JQ193"/>
  <c r="JR193" s="1"/>
  <c r="JS193" s="1"/>
  <c r="JU193" s="1"/>
  <c r="JQ194"/>
  <c r="JR194" s="1"/>
  <c r="JQ188"/>
  <c r="JR188" s="1"/>
  <c r="JS188" s="1"/>
  <c r="JU188" s="1"/>
  <c r="JQ189"/>
  <c r="JR189" s="1"/>
  <c r="JQ190"/>
  <c r="JR190" s="1"/>
  <c r="JS190" s="1"/>
  <c r="JU190" s="1"/>
  <c r="JQ191"/>
  <c r="JR191" s="1"/>
  <c r="JS191" s="1"/>
  <c r="JU191" s="1"/>
  <c r="JQ202"/>
  <c r="JR202" s="1"/>
  <c r="JS202" s="1"/>
  <c r="JU202" s="1"/>
  <c r="JV202" s="1"/>
  <c r="JQ203"/>
  <c r="JR203" s="1"/>
  <c r="JQ207"/>
  <c r="JR207" s="1"/>
  <c r="JQ204"/>
  <c r="JR204" s="1"/>
  <c r="JQ206"/>
  <c r="JR206" s="1"/>
  <c r="JS206" s="1"/>
  <c r="JU206" s="1"/>
  <c r="JQ211"/>
  <c r="JR211" s="1"/>
  <c r="JS211" s="1"/>
  <c r="JU211" s="1"/>
  <c r="JV211" s="1"/>
  <c r="JQ212"/>
  <c r="JR212" s="1"/>
  <c r="JQ213"/>
  <c r="JR213" s="1"/>
  <c r="FF201"/>
  <c r="GJ201"/>
  <c r="S185"/>
  <c r="U185" s="1"/>
  <c r="V185" s="1"/>
  <c r="X185" s="1"/>
  <c r="Q202"/>
  <c r="R202" s="1"/>
  <c r="Q201"/>
  <c r="R201" s="1"/>
  <c r="S201" s="1"/>
  <c r="U201" s="1"/>
  <c r="Q200"/>
  <c r="R200" s="1"/>
  <c r="Q193"/>
  <c r="R193" s="1"/>
  <c r="Q196"/>
  <c r="R196" s="1"/>
  <c r="Q197"/>
  <c r="R197" s="1"/>
  <c r="S197" s="1"/>
  <c r="U197" s="1"/>
  <c r="Q198"/>
  <c r="R198" s="1"/>
  <c r="Q199"/>
  <c r="R199" s="1"/>
  <c r="Q205"/>
  <c r="R205" s="1"/>
  <c r="Q209"/>
  <c r="R209" s="1"/>
  <c r="Q210"/>
  <c r="R210" s="1"/>
  <c r="Q211"/>
  <c r="R211" s="1"/>
  <c r="Q194"/>
  <c r="R194" s="1"/>
  <c r="Q195"/>
  <c r="R195" s="1"/>
  <c r="Q188"/>
  <c r="R188" s="1"/>
  <c r="S188" s="1"/>
  <c r="U188" s="1"/>
  <c r="Q189"/>
  <c r="R189" s="1"/>
  <c r="Q190"/>
  <c r="R190" s="1"/>
  <c r="Q191"/>
  <c r="R191" s="1"/>
  <c r="S191" s="1"/>
  <c r="U191" s="1"/>
  <c r="Q192"/>
  <c r="R192" s="1"/>
  <c r="Q203"/>
  <c r="R203" s="1"/>
  <c r="Q204"/>
  <c r="R204" s="1"/>
  <c r="Q208"/>
  <c r="R208" s="1"/>
  <c r="Q206"/>
  <c r="R206" s="1"/>
  <c r="S206" s="1"/>
  <c r="U206" s="1"/>
  <c r="Q207"/>
  <c r="R207" s="1"/>
  <c r="Q212"/>
  <c r="R212" s="1"/>
  <c r="Q213"/>
  <c r="R213" s="1"/>
  <c r="AW185"/>
  <c r="AY185" s="1"/>
  <c r="AZ185" s="1"/>
  <c r="BB185" s="1"/>
  <c r="AU202"/>
  <c r="AV202" s="1"/>
  <c r="AW202" s="1"/>
  <c r="AY202" s="1"/>
  <c r="AU201"/>
  <c r="AV201" s="1"/>
  <c r="AW201" s="1"/>
  <c r="AY201" s="1"/>
  <c r="AU200"/>
  <c r="AV200" s="1"/>
  <c r="AU193"/>
  <c r="AV193" s="1"/>
  <c r="AW193" s="1"/>
  <c r="AY193" s="1"/>
  <c r="AU188"/>
  <c r="AV188" s="1"/>
  <c r="AW188" s="1"/>
  <c r="AY188" s="1"/>
  <c r="AU189"/>
  <c r="AV189" s="1"/>
  <c r="AU190"/>
  <c r="AV190" s="1"/>
  <c r="AW190" s="1"/>
  <c r="AY190" s="1"/>
  <c r="AU191"/>
  <c r="AV191" s="1"/>
  <c r="AW191" s="1"/>
  <c r="AY191" s="1"/>
  <c r="AU192"/>
  <c r="AV192" s="1"/>
  <c r="AU204"/>
  <c r="AV204" s="1"/>
  <c r="AU206"/>
  <c r="AV206" s="1"/>
  <c r="AW206" s="1"/>
  <c r="AY206" s="1"/>
  <c r="AU207"/>
  <c r="AV207" s="1"/>
  <c r="AU209"/>
  <c r="AV209" s="1"/>
  <c r="AU210"/>
  <c r="AV210" s="1"/>
  <c r="AW210" s="1"/>
  <c r="AY210" s="1"/>
  <c r="AZ210" s="1"/>
  <c r="AU213"/>
  <c r="AV213" s="1"/>
  <c r="AU194"/>
  <c r="AV194" s="1"/>
  <c r="AU196"/>
  <c r="AV196" s="1"/>
  <c r="AU203"/>
  <c r="AV203" s="1"/>
  <c r="AU195"/>
  <c r="AV195" s="1"/>
  <c r="AU197"/>
  <c r="AV197" s="1"/>
  <c r="AW197" s="1"/>
  <c r="AY197" s="1"/>
  <c r="AU198"/>
  <c r="AV198" s="1"/>
  <c r="AU199"/>
  <c r="AV199" s="1"/>
  <c r="AW199" s="1"/>
  <c r="AY199" s="1"/>
  <c r="AU205"/>
  <c r="AV205" s="1"/>
  <c r="AU208"/>
  <c r="AV208" s="1"/>
  <c r="AU211"/>
  <c r="AV211" s="1"/>
  <c r="AU212"/>
  <c r="AV212" s="1"/>
  <c r="BG185"/>
  <c r="BI185" s="1"/>
  <c r="BJ185" s="1"/>
  <c r="BL185" s="1"/>
  <c r="BE202"/>
  <c r="BF202" s="1"/>
  <c r="BE201"/>
  <c r="BF201" s="1"/>
  <c r="BG201" s="1"/>
  <c r="BI201" s="1"/>
  <c r="BJ201" s="1"/>
  <c r="BE200"/>
  <c r="BF200" s="1"/>
  <c r="BE193"/>
  <c r="BF193" s="1"/>
  <c r="BE196"/>
  <c r="BF196" s="1"/>
  <c r="BE195"/>
  <c r="BF195" s="1"/>
  <c r="BE197"/>
  <c r="BF197" s="1"/>
  <c r="BG197" s="1"/>
  <c r="BI197" s="1"/>
  <c r="BE198"/>
  <c r="BF198" s="1"/>
  <c r="BE199"/>
  <c r="BF199" s="1"/>
  <c r="BE205"/>
  <c r="BF205" s="1"/>
  <c r="BE209"/>
  <c r="BF209" s="1"/>
  <c r="BE210"/>
  <c r="BF210" s="1"/>
  <c r="BE211"/>
  <c r="BF211" s="1"/>
  <c r="BE194"/>
  <c r="BF194" s="1"/>
  <c r="BE188"/>
  <c r="BF188" s="1"/>
  <c r="BG188" s="1"/>
  <c r="BI188" s="1"/>
  <c r="BE189"/>
  <c r="BF189" s="1"/>
  <c r="BE190"/>
  <c r="BF190" s="1"/>
  <c r="BE191"/>
  <c r="BF191" s="1"/>
  <c r="BE192"/>
  <c r="BF192" s="1"/>
  <c r="BE203"/>
  <c r="BF203" s="1"/>
  <c r="BE208"/>
  <c r="BF208" s="1"/>
  <c r="BE204"/>
  <c r="BF204" s="1"/>
  <c r="BE206"/>
  <c r="BF206" s="1"/>
  <c r="BG206" s="1"/>
  <c r="BI206" s="1"/>
  <c r="BE207"/>
  <c r="BF207" s="1"/>
  <c r="BE212"/>
  <c r="BF212" s="1"/>
  <c r="BE213"/>
  <c r="BF213" s="1"/>
  <c r="DO185"/>
  <c r="DQ185" s="1"/>
  <c r="DR185" s="1"/>
  <c r="DT185" s="1"/>
  <c r="DM202"/>
  <c r="DN202" s="1"/>
  <c r="DM201"/>
  <c r="DN201" s="1"/>
  <c r="DO201" s="1"/>
  <c r="DQ201" s="1"/>
  <c r="DR201" s="1"/>
  <c r="DM200"/>
  <c r="DN200" s="1"/>
  <c r="DM193"/>
  <c r="DN193" s="1"/>
  <c r="DM196"/>
  <c r="DN196" s="1"/>
  <c r="DM195"/>
  <c r="DN195" s="1"/>
  <c r="DM197"/>
  <c r="DN197" s="1"/>
  <c r="DM198"/>
  <c r="DN198" s="1"/>
  <c r="DM199"/>
  <c r="DN199" s="1"/>
  <c r="DO199" s="1"/>
  <c r="DQ199" s="1"/>
  <c r="DM205"/>
  <c r="DN205" s="1"/>
  <c r="DM209"/>
  <c r="DN209" s="1"/>
  <c r="DM210"/>
  <c r="DN210" s="1"/>
  <c r="DM211"/>
  <c r="DN211" s="1"/>
  <c r="DM194"/>
  <c r="DN194" s="1"/>
  <c r="DM188"/>
  <c r="DN188" s="1"/>
  <c r="DM189"/>
  <c r="DN189" s="1"/>
  <c r="DM190"/>
  <c r="DN190" s="1"/>
  <c r="DM191"/>
  <c r="DN191" s="1"/>
  <c r="DM192"/>
  <c r="DN192" s="1"/>
  <c r="DM203"/>
  <c r="DN203" s="1"/>
  <c r="DO203" s="1"/>
  <c r="DQ203" s="1"/>
  <c r="DM207"/>
  <c r="DN207" s="1"/>
  <c r="DM208"/>
  <c r="DN208" s="1"/>
  <c r="DM204"/>
  <c r="DN204" s="1"/>
  <c r="DM206"/>
  <c r="DN206" s="1"/>
  <c r="DM212"/>
  <c r="DN212" s="1"/>
  <c r="DO212" s="1"/>
  <c r="DQ212" s="1"/>
  <c r="DM213"/>
  <c r="DN213" s="1"/>
  <c r="FM185"/>
  <c r="FO185" s="1"/>
  <c r="FP185" s="1"/>
  <c r="FR185" s="1"/>
  <c r="FK202"/>
  <c r="FL202" s="1"/>
  <c r="FK201"/>
  <c r="FL201" s="1"/>
  <c r="FM201" s="1"/>
  <c r="FO201" s="1"/>
  <c r="FK200"/>
  <c r="FL200" s="1"/>
  <c r="FK188"/>
  <c r="FL188" s="1"/>
  <c r="FM188" s="1"/>
  <c r="FO188" s="1"/>
  <c r="FK189"/>
  <c r="FL189" s="1"/>
  <c r="FK190"/>
  <c r="FL190" s="1"/>
  <c r="FK191"/>
  <c r="FL191" s="1"/>
  <c r="FM191" s="1"/>
  <c r="FO191" s="1"/>
  <c r="FK192"/>
  <c r="FL192" s="1"/>
  <c r="FK204"/>
  <c r="FL204" s="1"/>
  <c r="FK206"/>
  <c r="FL206" s="1"/>
  <c r="FM206" s="1"/>
  <c r="FO206" s="1"/>
  <c r="FK209"/>
  <c r="FL209" s="1"/>
  <c r="FK210"/>
  <c r="FL210" s="1"/>
  <c r="FK213"/>
  <c r="FL213" s="1"/>
  <c r="FK193"/>
  <c r="FL193" s="1"/>
  <c r="FK194"/>
  <c r="FL194" s="1"/>
  <c r="FK196"/>
  <c r="FL196" s="1"/>
  <c r="FK203"/>
  <c r="FL203" s="1"/>
  <c r="FK195"/>
  <c r="FL195" s="1"/>
  <c r="FK197"/>
  <c r="FL197" s="1"/>
  <c r="FM197" s="1"/>
  <c r="FO197" s="1"/>
  <c r="FK198"/>
  <c r="FL198" s="1"/>
  <c r="FK199"/>
  <c r="FL199" s="1"/>
  <c r="FK205"/>
  <c r="FL205" s="1"/>
  <c r="FK207"/>
  <c r="FL207" s="1"/>
  <c r="FK208"/>
  <c r="FL208" s="1"/>
  <c r="FK211"/>
  <c r="FL211" s="1"/>
  <c r="FK212"/>
  <c r="FL212" s="1"/>
  <c r="HA185"/>
  <c r="HC185" s="1"/>
  <c r="HD185" s="1"/>
  <c r="HF185" s="1"/>
  <c r="GY202"/>
  <c r="GZ202" s="1"/>
  <c r="GY201"/>
  <c r="GZ201" s="1"/>
  <c r="HA201" s="1"/>
  <c r="HC201" s="1"/>
  <c r="GY200"/>
  <c r="GZ200" s="1"/>
  <c r="GY199"/>
  <c r="GZ199" s="1"/>
  <c r="GY192"/>
  <c r="GZ192" s="1"/>
  <c r="GY188"/>
  <c r="GZ188" s="1"/>
  <c r="HA188" s="1"/>
  <c r="HC188" s="1"/>
  <c r="GY189"/>
  <c r="GZ189" s="1"/>
  <c r="GY190"/>
  <c r="GZ190" s="1"/>
  <c r="GY191"/>
  <c r="GZ191" s="1"/>
  <c r="HA191" s="1"/>
  <c r="HC191" s="1"/>
  <c r="GY204"/>
  <c r="GZ204" s="1"/>
  <c r="GY206"/>
  <c r="GZ206" s="1"/>
  <c r="HA206" s="1"/>
  <c r="HC206" s="1"/>
  <c r="GY208"/>
  <c r="GZ208" s="1"/>
  <c r="GY209"/>
  <c r="GZ209" s="1"/>
  <c r="GY210"/>
  <c r="GZ210" s="1"/>
  <c r="HA210" s="1"/>
  <c r="HC210" s="1"/>
  <c r="GY213"/>
  <c r="GZ213" s="1"/>
  <c r="GY193"/>
  <c r="GZ193" s="1"/>
  <c r="HA193" s="1"/>
  <c r="HC193" s="1"/>
  <c r="HD193" s="1"/>
  <c r="GY194"/>
  <c r="GZ194" s="1"/>
  <c r="GY196"/>
  <c r="GZ196" s="1"/>
  <c r="GY203"/>
  <c r="GZ203" s="1"/>
  <c r="GY195"/>
  <c r="GZ195" s="1"/>
  <c r="GY197"/>
  <c r="GZ197" s="1"/>
  <c r="HA197" s="1"/>
  <c r="HC197" s="1"/>
  <c r="GY198"/>
  <c r="GZ198" s="1"/>
  <c r="GY205"/>
  <c r="GZ205" s="1"/>
  <c r="GY207"/>
  <c r="GZ207" s="1"/>
  <c r="GY211"/>
  <c r="GZ211" s="1"/>
  <c r="GY212"/>
  <c r="GZ212" s="1"/>
  <c r="HK185"/>
  <c r="HM185" s="1"/>
  <c r="HN185" s="1"/>
  <c r="HP185" s="1"/>
  <c r="HI202"/>
  <c r="HJ202" s="1"/>
  <c r="HK202" s="1"/>
  <c r="HM202" s="1"/>
  <c r="HN202" s="1"/>
  <c r="HI201"/>
  <c r="HJ201" s="1"/>
  <c r="HK201" s="1"/>
  <c r="HM201" s="1"/>
  <c r="HI200"/>
  <c r="HJ200" s="1"/>
  <c r="HI199"/>
  <c r="HJ199" s="1"/>
  <c r="HK199" s="1"/>
  <c r="HM199" s="1"/>
  <c r="HI192"/>
  <c r="HJ192" s="1"/>
  <c r="HI196"/>
  <c r="HJ196" s="1"/>
  <c r="HI195"/>
  <c r="HJ195" s="1"/>
  <c r="HI197"/>
  <c r="HJ197" s="1"/>
  <c r="HK197" s="1"/>
  <c r="HM197" s="1"/>
  <c r="HI198"/>
  <c r="HJ198" s="1"/>
  <c r="HI205"/>
  <c r="HJ205" s="1"/>
  <c r="HI208"/>
  <c r="HJ208" s="1"/>
  <c r="HI209"/>
  <c r="HJ209" s="1"/>
  <c r="HI210"/>
  <c r="HJ210" s="1"/>
  <c r="HK210" s="1"/>
  <c r="HM210" s="1"/>
  <c r="HI211"/>
  <c r="HJ211" s="1"/>
  <c r="HI193"/>
  <c r="HJ193" s="1"/>
  <c r="HK193" s="1"/>
  <c r="HM193" s="1"/>
  <c r="HN193" s="1"/>
  <c r="HI194"/>
  <c r="HJ194" s="1"/>
  <c r="HI188"/>
  <c r="HJ188" s="1"/>
  <c r="HK188" s="1"/>
  <c r="HM188" s="1"/>
  <c r="HI189"/>
  <c r="HJ189" s="1"/>
  <c r="HI190"/>
  <c r="HJ190" s="1"/>
  <c r="HK190" s="1"/>
  <c r="HM190" s="1"/>
  <c r="HI191"/>
  <c r="HJ191" s="1"/>
  <c r="HK191" s="1"/>
  <c r="HM191" s="1"/>
  <c r="HI203"/>
  <c r="HJ203" s="1"/>
  <c r="HI207"/>
  <c r="HJ207" s="1"/>
  <c r="HI204"/>
  <c r="HJ204" s="1"/>
  <c r="HI206"/>
  <c r="HJ206" s="1"/>
  <c r="HK206" s="1"/>
  <c r="HM206" s="1"/>
  <c r="HI212"/>
  <c r="HJ212" s="1"/>
  <c r="HI213"/>
  <c r="HJ213" s="1"/>
  <c r="IY185"/>
  <c r="JA185" s="1"/>
  <c r="JB185" s="1"/>
  <c r="IW201"/>
  <c r="IX201" s="1"/>
  <c r="IY201" s="1"/>
  <c r="JA201" s="1"/>
  <c r="IW200"/>
  <c r="IX200" s="1"/>
  <c r="IW199"/>
  <c r="IX199" s="1"/>
  <c r="IW192"/>
  <c r="IX192" s="1"/>
  <c r="IW196"/>
  <c r="IX196" s="1"/>
  <c r="IW195"/>
  <c r="IX195" s="1"/>
  <c r="IW197"/>
  <c r="IX197" s="1"/>
  <c r="IY197" s="1"/>
  <c r="JA197" s="1"/>
  <c r="IW198"/>
  <c r="IX198" s="1"/>
  <c r="IW205"/>
  <c r="IX205" s="1"/>
  <c r="IW208"/>
  <c r="IX208" s="1"/>
  <c r="IW209"/>
  <c r="IX209" s="1"/>
  <c r="IW210"/>
  <c r="IX210" s="1"/>
  <c r="IW211"/>
  <c r="IX211" s="1"/>
  <c r="IW193"/>
  <c r="IX193" s="1"/>
  <c r="IY193" s="1"/>
  <c r="JA193" s="1"/>
  <c r="IW194"/>
  <c r="IX194" s="1"/>
  <c r="IW188"/>
  <c r="IX188" s="1"/>
  <c r="IW189"/>
  <c r="IX189" s="1"/>
  <c r="IW190"/>
  <c r="IX190" s="1"/>
  <c r="IW191"/>
  <c r="IX191" s="1"/>
  <c r="IY191" s="1"/>
  <c r="JA191" s="1"/>
  <c r="IW202"/>
  <c r="IX202" s="1"/>
  <c r="IY202" s="1"/>
  <c r="JA202" s="1"/>
  <c r="IW203"/>
  <c r="IX203" s="1"/>
  <c r="IW207"/>
  <c r="IX207" s="1"/>
  <c r="IW204"/>
  <c r="IX204" s="1"/>
  <c r="IW206"/>
  <c r="IX206" s="1"/>
  <c r="IY206" s="1"/>
  <c r="JA206" s="1"/>
  <c r="IW212"/>
  <c r="IX212" s="1"/>
  <c r="IW213"/>
  <c r="IX213" s="1"/>
  <c r="AP183"/>
  <c r="AF131"/>
  <c r="AF160" s="1"/>
  <c r="AF219" s="1"/>
  <c r="AE160"/>
  <c r="AE219" s="1"/>
  <c r="V159"/>
  <c r="V218" s="1"/>
  <c r="KP159"/>
  <c r="KP218" s="1"/>
  <c r="DR165"/>
  <c r="DR224" s="1"/>
  <c r="DH160"/>
  <c r="DH219" s="1"/>
  <c r="CX162"/>
  <c r="CX221" s="1"/>
  <c r="HN165"/>
  <c r="HN224" s="1"/>
  <c r="DR183"/>
  <c r="DR242" s="1"/>
  <c r="AF183"/>
  <c r="AF242" s="1"/>
  <c r="GT183"/>
  <c r="GT242" s="1"/>
  <c r="EL183"/>
  <c r="EL242" s="1"/>
  <c r="CD162"/>
  <c r="CD221" s="1"/>
  <c r="CD183"/>
  <c r="CD159"/>
  <c r="CD218" s="1"/>
  <c r="BT162"/>
  <c r="BT221" s="1"/>
  <c r="BJ162"/>
  <c r="BJ221" s="1"/>
  <c r="KM39"/>
  <c r="KO39" s="1"/>
  <c r="KK43"/>
  <c r="KL43" s="1"/>
  <c r="KK48"/>
  <c r="KL48" s="1"/>
  <c r="KK52"/>
  <c r="KL52" s="1"/>
  <c r="KK53"/>
  <c r="KL53" s="1"/>
  <c r="KK56"/>
  <c r="KL56" s="1"/>
  <c r="KK57"/>
  <c r="KL57" s="1"/>
  <c r="KK61"/>
  <c r="KL61" s="1"/>
  <c r="KK62"/>
  <c r="KL62" s="1"/>
  <c r="KK65"/>
  <c r="KL65" s="1"/>
  <c r="KK66"/>
  <c r="KL66" s="1"/>
  <c r="KK42"/>
  <c r="KL42" s="1"/>
  <c r="KK44"/>
  <c r="KL44" s="1"/>
  <c r="KK45"/>
  <c r="KL45" s="1"/>
  <c r="KK46"/>
  <c r="KL46" s="1"/>
  <c r="KK47"/>
  <c r="KL47" s="1"/>
  <c r="KK49"/>
  <c r="KL49" s="1"/>
  <c r="KK51"/>
  <c r="KL51" s="1"/>
  <c r="KM51" s="1"/>
  <c r="KO51" s="1"/>
  <c r="KK54"/>
  <c r="KL54" s="1"/>
  <c r="KK55"/>
  <c r="KL55" s="1"/>
  <c r="KM55" s="1"/>
  <c r="KO55" s="1"/>
  <c r="KK58"/>
  <c r="KL58" s="1"/>
  <c r="KK60"/>
  <c r="KL60" s="1"/>
  <c r="KM60" s="1"/>
  <c r="KO60" s="1"/>
  <c r="KK63"/>
  <c r="KL63" s="1"/>
  <c r="KK64"/>
  <c r="KL64" s="1"/>
  <c r="KM64" s="1"/>
  <c r="KO64" s="1"/>
  <c r="KK67"/>
  <c r="KL67" s="1"/>
  <c r="KM97"/>
  <c r="KO97" s="1"/>
  <c r="KP97" s="1"/>
  <c r="KR97" s="1"/>
  <c r="KK124"/>
  <c r="KL124" s="1"/>
  <c r="KK122"/>
  <c r="KL122" s="1"/>
  <c r="KM122" s="1"/>
  <c r="KO122" s="1"/>
  <c r="KP122" s="1"/>
  <c r="KK120"/>
  <c r="KL120" s="1"/>
  <c r="KK118"/>
  <c r="KL118" s="1"/>
  <c r="KM118" s="1"/>
  <c r="KO118" s="1"/>
  <c r="KP118" s="1"/>
  <c r="KK115"/>
  <c r="KL115" s="1"/>
  <c r="KK113"/>
  <c r="KL113" s="1"/>
  <c r="KM113" s="1"/>
  <c r="KO113" s="1"/>
  <c r="KP113" s="1"/>
  <c r="KK111"/>
  <c r="KL111" s="1"/>
  <c r="KK109"/>
  <c r="KL109" s="1"/>
  <c r="KM109" s="1"/>
  <c r="KO109" s="1"/>
  <c r="KP109" s="1"/>
  <c r="KK106"/>
  <c r="KL106" s="1"/>
  <c r="KK101"/>
  <c r="KL101" s="1"/>
  <c r="KK103"/>
  <c r="KL103" s="1"/>
  <c r="KK125"/>
  <c r="KL125" s="1"/>
  <c r="KK123"/>
  <c r="KL123" s="1"/>
  <c r="KK121"/>
  <c r="KL121" s="1"/>
  <c r="KK119"/>
  <c r="KL119" s="1"/>
  <c r="KK116"/>
  <c r="KL116" s="1"/>
  <c r="KK114"/>
  <c r="KL114" s="1"/>
  <c r="KK112"/>
  <c r="KL112" s="1"/>
  <c r="KK110"/>
  <c r="KL110" s="1"/>
  <c r="KK107"/>
  <c r="KL107" s="1"/>
  <c r="KK105"/>
  <c r="KL105" s="1"/>
  <c r="KK100"/>
  <c r="KL100" s="1"/>
  <c r="KK102"/>
  <c r="KL102" s="1"/>
  <c r="KK104"/>
  <c r="KL104" s="1"/>
  <c r="KK96"/>
  <c r="KL96" s="1"/>
  <c r="KK72"/>
  <c r="KL72" s="1"/>
  <c r="KK73"/>
  <c r="KL73" s="1"/>
  <c r="KK74"/>
  <c r="KL74" s="1"/>
  <c r="KK75"/>
  <c r="KL75" s="1"/>
  <c r="KK80"/>
  <c r="KL80" s="1"/>
  <c r="KM80" s="1"/>
  <c r="KO80" s="1"/>
  <c r="KP80" s="1"/>
  <c r="KK84"/>
  <c r="KL84" s="1"/>
  <c r="KM84" s="1"/>
  <c r="KO84" s="1"/>
  <c r="KP84" s="1"/>
  <c r="KK85"/>
  <c r="KL85" s="1"/>
  <c r="KK86"/>
  <c r="KL86" s="1"/>
  <c r="KK87"/>
  <c r="KL87" s="1"/>
  <c r="KK90"/>
  <c r="KL90" s="1"/>
  <c r="KK91"/>
  <c r="KL91" s="1"/>
  <c r="KK92"/>
  <c r="KL92" s="1"/>
  <c r="KM68"/>
  <c r="KO68" s="1"/>
  <c r="KP68" s="1"/>
  <c r="KR68" s="1"/>
  <c r="KK71"/>
  <c r="KL71" s="1"/>
  <c r="KK76"/>
  <c r="KL76" s="1"/>
  <c r="KK77"/>
  <c r="KL77" s="1"/>
  <c r="KK78"/>
  <c r="KL78" s="1"/>
  <c r="KK81"/>
  <c r="KL81" s="1"/>
  <c r="KK82"/>
  <c r="KL82" s="1"/>
  <c r="KK83"/>
  <c r="KL83" s="1"/>
  <c r="KK89"/>
  <c r="KL89" s="1"/>
  <c r="KM89" s="1"/>
  <c r="KO89" s="1"/>
  <c r="KP89" s="1"/>
  <c r="KK93"/>
  <c r="KL93" s="1"/>
  <c r="KM93" s="1"/>
  <c r="KO93" s="1"/>
  <c r="KP93" s="1"/>
  <c r="KK94"/>
  <c r="KL94" s="1"/>
  <c r="KK95"/>
  <c r="KL95" s="1"/>
  <c r="KP13"/>
  <c r="KA71"/>
  <c r="KB71" s="1"/>
  <c r="KC71" s="1"/>
  <c r="KE71" s="1"/>
  <c r="KF71" s="1"/>
  <c r="KA73"/>
  <c r="KB73" s="1"/>
  <c r="KA75"/>
  <c r="KB75" s="1"/>
  <c r="KA76"/>
  <c r="KB76" s="1"/>
  <c r="KA78"/>
  <c r="KB78" s="1"/>
  <c r="KA81"/>
  <c r="KB81" s="1"/>
  <c r="KA83"/>
  <c r="KB83" s="1"/>
  <c r="KA84"/>
  <c r="KB84" s="1"/>
  <c r="KA86"/>
  <c r="KB86" s="1"/>
  <c r="KA91"/>
  <c r="KB91" s="1"/>
  <c r="KA94"/>
  <c r="KB94" s="1"/>
  <c r="KA74"/>
  <c r="KB74" s="1"/>
  <c r="KA77"/>
  <c r="KB77" s="1"/>
  <c r="KA82"/>
  <c r="KB82" s="1"/>
  <c r="KA85"/>
  <c r="KB85" s="1"/>
  <c r="KA87"/>
  <c r="KB87" s="1"/>
  <c r="KA89"/>
  <c r="KB89" s="1"/>
  <c r="KC89" s="1"/>
  <c r="KE89" s="1"/>
  <c r="KA90"/>
  <c r="KB90" s="1"/>
  <c r="KA92"/>
  <c r="KB92" s="1"/>
  <c r="KA93"/>
  <c r="KB93" s="1"/>
  <c r="KA95"/>
  <c r="KB95" s="1"/>
  <c r="KA152"/>
  <c r="KB152" s="1"/>
  <c r="KA130"/>
  <c r="KB130" s="1"/>
  <c r="KA132"/>
  <c r="KB132" s="1"/>
  <c r="KA134"/>
  <c r="KB134" s="1"/>
  <c r="KA136"/>
  <c r="KB136" s="1"/>
  <c r="KA139"/>
  <c r="KB139" s="1"/>
  <c r="KA141"/>
  <c r="KB141" s="1"/>
  <c r="KA143"/>
  <c r="KB143" s="1"/>
  <c r="KA145"/>
  <c r="KB145" s="1"/>
  <c r="KA148"/>
  <c r="KB148" s="1"/>
  <c r="KA150"/>
  <c r="KB150" s="1"/>
  <c r="KC126"/>
  <c r="KE126" s="1"/>
  <c r="KF126" s="1"/>
  <c r="KH126" s="1"/>
  <c r="KA153"/>
  <c r="KB153" s="1"/>
  <c r="KA129"/>
  <c r="KB129" s="1"/>
  <c r="KA131"/>
  <c r="KB131" s="1"/>
  <c r="KA133"/>
  <c r="KB133" s="1"/>
  <c r="KA135"/>
  <c r="KB135" s="1"/>
  <c r="KA138"/>
  <c r="KB138" s="1"/>
  <c r="KC138" s="1"/>
  <c r="KE138" s="1"/>
  <c r="KF138" s="1"/>
  <c r="KA140"/>
  <c r="KB140" s="1"/>
  <c r="KA142"/>
  <c r="KB142" s="1"/>
  <c r="KA144"/>
  <c r="KB144" s="1"/>
  <c r="KA147"/>
  <c r="KB147" s="1"/>
  <c r="KC147" s="1"/>
  <c r="KE147" s="1"/>
  <c r="KF147" s="1"/>
  <c r="KA149"/>
  <c r="KB149" s="1"/>
  <c r="KA151"/>
  <c r="KB151" s="1"/>
  <c r="KA154"/>
  <c r="KB154" s="1"/>
  <c r="KC97"/>
  <c r="KE97" s="1"/>
  <c r="KF97" s="1"/>
  <c r="KH97" s="1"/>
  <c r="KA124"/>
  <c r="KB124" s="1"/>
  <c r="KA122"/>
  <c r="KB122" s="1"/>
  <c r="KA120"/>
  <c r="KB120" s="1"/>
  <c r="KA118"/>
  <c r="KB118" s="1"/>
  <c r="KC118" s="1"/>
  <c r="KE118" s="1"/>
  <c r="KF118" s="1"/>
  <c r="KA115"/>
  <c r="KB115" s="1"/>
  <c r="KA113"/>
  <c r="KB113" s="1"/>
  <c r="KA111"/>
  <c r="KB111" s="1"/>
  <c r="KA105"/>
  <c r="KB105" s="1"/>
  <c r="KA106"/>
  <c r="KB106" s="1"/>
  <c r="KA100"/>
  <c r="KB100" s="1"/>
  <c r="KA101"/>
  <c r="KB101" s="1"/>
  <c r="KA102"/>
  <c r="KB102" s="1"/>
  <c r="KA103"/>
  <c r="KB103" s="1"/>
  <c r="KA104"/>
  <c r="KB104" s="1"/>
  <c r="KA125"/>
  <c r="KB125" s="1"/>
  <c r="KA123"/>
  <c r="KB123" s="1"/>
  <c r="KA121"/>
  <c r="KB121" s="1"/>
  <c r="KA119"/>
  <c r="KB119" s="1"/>
  <c r="KA116"/>
  <c r="KB116" s="1"/>
  <c r="KA114"/>
  <c r="KB114" s="1"/>
  <c r="KA112"/>
  <c r="KB112" s="1"/>
  <c r="KA110"/>
  <c r="KB110" s="1"/>
  <c r="KA107"/>
  <c r="KB107" s="1"/>
  <c r="KF159"/>
  <c r="KF218" s="1"/>
  <c r="KA96"/>
  <c r="KB96" s="1"/>
  <c r="KA72"/>
  <c r="KB72" s="1"/>
  <c r="KA80"/>
  <c r="KB80" s="1"/>
  <c r="KC80" s="1"/>
  <c r="KE80" s="1"/>
  <c r="JQ96"/>
  <c r="JR96" s="1"/>
  <c r="JQ72"/>
  <c r="JR72" s="1"/>
  <c r="JQ73"/>
  <c r="JR73" s="1"/>
  <c r="JS73" s="1"/>
  <c r="JU73" s="1"/>
  <c r="JQ74"/>
  <c r="JR74" s="1"/>
  <c r="JS74" s="1"/>
  <c r="JU74" s="1"/>
  <c r="JQ75"/>
  <c r="JR75" s="1"/>
  <c r="JQ80"/>
  <c r="JR80" s="1"/>
  <c r="JS80" s="1"/>
  <c r="JU80" s="1"/>
  <c r="JQ84"/>
  <c r="JR84" s="1"/>
  <c r="JS84" s="1"/>
  <c r="JU84" s="1"/>
  <c r="JV84" s="1"/>
  <c r="JQ85"/>
  <c r="JR85" s="1"/>
  <c r="JS85" s="1"/>
  <c r="JU85" s="1"/>
  <c r="JV85" s="1"/>
  <c r="JQ86"/>
  <c r="JR86" s="1"/>
  <c r="JQ87"/>
  <c r="JR87" s="1"/>
  <c r="JQ90"/>
  <c r="JR90" s="1"/>
  <c r="JQ91"/>
  <c r="JR91" s="1"/>
  <c r="JQ92"/>
  <c r="JR92" s="1"/>
  <c r="JS68"/>
  <c r="JU68" s="1"/>
  <c r="JQ71"/>
  <c r="JR71" s="1"/>
  <c r="JQ76"/>
  <c r="JR76" s="1"/>
  <c r="JS76" s="1"/>
  <c r="JU76" s="1"/>
  <c r="JQ77"/>
  <c r="JR77" s="1"/>
  <c r="JQ78"/>
  <c r="JR78" s="1"/>
  <c r="JQ81"/>
  <c r="JR81" s="1"/>
  <c r="JQ82"/>
  <c r="JR82" s="1"/>
  <c r="JS82" s="1"/>
  <c r="JU82" s="1"/>
  <c r="JV82" s="1"/>
  <c r="JQ83"/>
  <c r="JR83" s="1"/>
  <c r="JQ89"/>
  <c r="JR89" s="1"/>
  <c r="JS89" s="1"/>
  <c r="JU89" s="1"/>
  <c r="JQ93"/>
  <c r="JR93" s="1"/>
  <c r="JS93" s="1"/>
  <c r="JU93" s="1"/>
  <c r="JQ94"/>
  <c r="JR94" s="1"/>
  <c r="JS94" s="1"/>
  <c r="JU94" s="1"/>
  <c r="JV94" s="1"/>
  <c r="JQ95"/>
  <c r="JR95" s="1"/>
  <c r="JS97"/>
  <c r="JU97" s="1"/>
  <c r="JV97" s="1"/>
  <c r="JX97" s="1"/>
  <c r="JQ124"/>
  <c r="JR124" s="1"/>
  <c r="JQ122"/>
  <c r="JR122" s="1"/>
  <c r="JS122" s="1"/>
  <c r="JU122" s="1"/>
  <c r="JV122" s="1"/>
  <c r="JQ120"/>
  <c r="JR120" s="1"/>
  <c r="JQ118"/>
  <c r="JR118" s="1"/>
  <c r="JS118" s="1"/>
  <c r="JU118" s="1"/>
  <c r="JV118" s="1"/>
  <c r="JQ115"/>
  <c r="JR115" s="1"/>
  <c r="JQ113"/>
  <c r="JR113" s="1"/>
  <c r="JS113" s="1"/>
  <c r="JU113" s="1"/>
  <c r="JV113" s="1"/>
  <c r="JQ111"/>
  <c r="JR111" s="1"/>
  <c r="JS111" s="1"/>
  <c r="JU111" s="1"/>
  <c r="JV111" s="1"/>
  <c r="JQ109"/>
  <c r="JR109" s="1"/>
  <c r="JS109" s="1"/>
  <c r="JU109" s="1"/>
  <c r="JV109" s="1"/>
  <c r="JQ105"/>
  <c r="JR105" s="1"/>
  <c r="JS105" s="1"/>
  <c r="JU105" s="1"/>
  <c r="JV105" s="1"/>
  <c r="JQ101"/>
  <c r="JR101" s="1"/>
  <c r="JQ103"/>
  <c r="JR103" s="1"/>
  <c r="JS103" s="1"/>
  <c r="JU103" s="1"/>
  <c r="JV103" s="1"/>
  <c r="JQ125"/>
  <c r="JR125" s="1"/>
  <c r="JQ123"/>
  <c r="JR123" s="1"/>
  <c r="JS123" s="1"/>
  <c r="JU123" s="1"/>
  <c r="JV123" s="1"/>
  <c r="JQ121"/>
  <c r="JR121" s="1"/>
  <c r="JQ119"/>
  <c r="JR119" s="1"/>
  <c r="JQ116"/>
  <c r="JR116" s="1"/>
  <c r="JQ114"/>
  <c r="JR114" s="1"/>
  <c r="JS114" s="1"/>
  <c r="JU114" s="1"/>
  <c r="JV114" s="1"/>
  <c r="JQ112"/>
  <c r="JR112" s="1"/>
  <c r="JQ110"/>
  <c r="JR110" s="1"/>
  <c r="JQ107"/>
  <c r="JR107" s="1"/>
  <c r="JQ106"/>
  <c r="JR106" s="1"/>
  <c r="JQ100"/>
  <c r="JR100" s="1"/>
  <c r="JQ102"/>
  <c r="JR102" s="1"/>
  <c r="JS102" s="1"/>
  <c r="JU102" s="1"/>
  <c r="JV102" s="1"/>
  <c r="JQ104"/>
  <c r="JR104" s="1"/>
  <c r="JQ154"/>
  <c r="JR154" s="1"/>
  <c r="JQ149"/>
  <c r="JR149" s="1"/>
  <c r="JQ142"/>
  <c r="JR142" s="1"/>
  <c r="JS142" s="1"/>
  <c r="JU142" s="1"/>
  <c r="JV142" s="1"/>
  <c r="JQ141"/>
  <c r="JR141" s="1"/>
  <c r="JQ140"/>
  <c r="JR140" s="1"/>
  <c r="JS140" s="1"/>
  <c r="JU140" s="1"/>
  <c r="JV140" s="1"/>
  <c r="JQ139"/>
  <c r="JR139" s="1"/>
  <c r="JQ152"/>
  <c r="JR152" s="1"/>
  <c r="JS152" s="1"/>
  <c r="JU152" s="1"/>
  <c r="JV152" s="1"/>
  <c r="JQ151"/>
  <c r="JR151" s="1"/>
  <c r="JS151" s="1"/>
  <c r="JU151" s="1"/>
  <c r="JV151" s="1"/>
  <c r="JQ150"/>
  <c r="JR150" s="1"/>
  <c r="JQ148"/>
  <c r="JR148" s="1"/>
  <c r="JQ147"/>
  <c r="JR147" s="1"/>
  <c r="JS147" s="1"/>
  <c r="JU147" s="1"/>
  <c r="JV147" s="1"/>
  <c r="JQ145"/>
  <c r="JR145" s="1"/>
  <c r="JQ144"/>
  <c r="JR144" s="1"/>
  <c r="JQ143"/>
  <c r="JR143" s="1"/>
  <c r="JS143" s="1"/>
  <c r="JU143" s="1"/>
  <c r="JV143" s="1"/>
  <c r="JQ138"/>
  <c r="JR138" s="1"/>
  <c r="JS138" s="1"/>
  <c r="JU138" s="1"/>
  <c r="JV138" s="1"/>
  <c r="JQ136"/>
  <c r="JR136" s="1"/>
  <c r="JQ130"/>
  <c r="JR130" s="1"/>
  <c r="JS126"/>
  <c r="JU126" s="1"/>
  <c r="JV126" s="1"/>
  <c r="JQ132"/>
  <c r="JR132" s="1"/>
  <c r="JS132" s="1"/>
  <c r="JU132" s="1"/>
  <c r="JV132" s="1"/>
  <c r="JQ134"/>
  <c r="JR134" s="1"/>
  <c r="JS134" s="1"/>
  <c r="JU134" s="1"/>
  <c r="JV134" s="1"/>
  <c r="JQ133"/>
  <c r="JR133" s="1"/>
  <c r="JQ135"/>
  <c r="JR135" s="1"/>
  <c r="JQ153"/>
  <c r="JR153" s="1"/>
  <c r="IY97"/>
  <c r="JA97" s="1"/>
  <c r="JB97" s="1"/>
  <c r="JD97" s="1"/>
  <c r="IW124"/>
  <c r="IX124" s="1"/>
  <c r="IW122"/>
  <c r="IX122" s="1"/>
  <c r="IW120"/>
  <c r="IX120" s="1"/>
  <c r="IW118"/>
  <c r="IX118" s="1"/>
  <c r="IY118" s="1"/>
  <c r="JA118" s="1"/>
  <c r="JB118" s="1"/>
  <c r="IW115"/>
  <c r="IX115" s="1"/>
  <c r="IW113"/>
  <c r="IX113" s="1"/>
  <c r="IY113" s="1"/>
  <c r="JA113" s="1"/>
  <c r="JB113" s="1"/>
  <c r="IW111"/>
  <c r="IX111" s="1"/>
  <c r="IW109"/>
  <c r="IX109" s="1"/>
  <c r="IY109" s="1"/>
  <c r="JA109" s="1"/>
  <c r="JB109" s="1"/>
  <c r="IW105"/>
  <c r="IX105" s="1"/>
  <c r="IY105" s="1"/>
  <c r="JA105" s="1"/>
  <c r="JB105" s="1"/>
  <c r="IW106"/>
  <c r="IX106" s="1"/>
  <c r="IW100"/>
  <c r="IX100" s="1"/>
  <c r="IW101"/>
  <c r="IX101" s="1"/>
  <c r="IW102"/>
  <c r="IX102" s="1"/>
  <c r="IW103"/>
  <c r="IX103" s="1"/>
  <c r="IY103" s="1"/>
  <c r="JA103" s="1"/>
  <c r="JB103" s="1"/>
  <c r="IW104"/>
  <c r="IX104" s="1"/>
  <c r="IW125"/>
  <c r="IX125" s="1"/>
  <c r="IW123"/>
  <c r="IX123" s="1"/>
  <c r="IW121"/>
  <c r="IX121" s="1"/>
  <c r="IW119"/>
  <c r="IX119" s="1"/>
  <c r="IW116"/>
  <c r="IX116" s="1"/>
  <c r="IW114"/>
  <c r="IX114" s="1"/>
  <c r="IY114" s="1"/>
  <c r="JA114" s="1"/>
  <c r="JB114" s="1"/>
  <c r="IW112"/>
  <c r="IX112" s="1"/>
  <c r="IW110"/>
  <c r="IX110" s="1"/>
  <c r="IW107"/>
  <c r="IX107" s="1"/>
  <c r="IW96"/>
  <c r="IX96" s="1"/>
  <c r="IY68"/>
  <c r="JA68" s="1"/>
  <c r="JB68" s="1"/>
  <c r="JD68" s="1"/>
  <c r="IW71"/>
  <c r="IX71" s="1"/>
  <c r="IW73"/>
  <c r="IX73" s="1"/>
  <c r="IW75"/>
  <c r="IX75" s="1"/>
  <c r="IW76"/>
  <c r="IX76" s="1"/>
  <c r="IY76" s="1"/>
  <c r="JA76" s="1"/>
  <c r="JB76" s="1"/>
  <c r="IW78"/>
  <c r="IX78" s="1"/>
  <c r="IW80"/>
  <c r="IX80" s="1"/>
  <c r="IY80" s="1"/>
  <c r="JA80" s="1"/>
  <c r="JB80" s="1"/>
  <c r="IW81"/>
  <c r="IX81" s="1"/>
  <c r="IW83"/>
  <c r="IX83" s="1"/>
  <c r="IW84"/>
  <c r="IX84" s="1"/>
  <c r="IY84" s="1"/>
  <c r="JA84" s="1"/>
  <c r="JB84" s="1"/>
  <c r="IW86"/>
  <c r="IX86" s="1"/>
  <c r="IW91"/>
  <c r="IX91" s="1"/>
  <c r="IW94"/>
  <c r="IX94" s="1"/>
  <c r="IW72"/>
  <c r="IX72" s="1"/>
  <c r="IW74"/>
  <c r="IX74" s="1"/>
  <c r="IY74" s="1"/>
  <c r="JA74" s="1"/>
  <c r="JB74" s="1"/>
  <c r="IW77"/>
  <c r="IX77" s="1"/>
  <c r="IW82"/>
  <c r="IX82" s="1"/>
  <c r="IW85"/>
  <c r="IX85" s="1"/>
  <c r="IY85" s="1"/>
  <c r="JA85" s="1"/>
  <c r="JB85" s="1"/>
  <c r="IW87"/>
  <c r="IX87" s="1"/>
  <c r="IW89"/>
  <c r="IX89" s="1"/>
  <c r="IY89" s="1"/>
  <c r="JA89" s="1"/>
  <c r="JB89" s="1"/>
  <c r="IW90"/>
  <c r="IX90" s="1"/>
  <c r="IW92"/>
  <c r="IX92" s="1"/>
  <c r="IW93"/>
  <c r="IX93" s="1"/>
  <c r="IW95"/>
  <c r="IX95" s="1"/>
  <c r="IY39"/>
  <c r="JA39" s="1"/>
  <c r="IW43"/>
  <c r="IX43" s="1"/>
  <c r="IW45"/>
  <c r="IX45" s="1"/>
  <c r="IY45" s="1"/>
  <c r="JA45" s="1"/>
  <c r="IW48"/>
  <c r="IX48" s="1"/>
  <c r="IW49"/>
  <c r="IX49" s="1"/>
  <c r="IW53"/>
  <c r="IX53" s="1"/>
  <c r="IW54"/>
  <c r="IX54" s="1"/>
  <c r="IW56"/>
  <c r="IX56" s="1"/>
  <c r="IY56" s="1"/>
  <c r="JA56" s="1"/>
  <c r="IW57"/>
  <c r="IX57" s="1"/>
  <c r="IW58"/>
  <c r="IX58" s="1"/>
  <c r="IW60"/>
  <c r="IX60" s="1"/>
  <c r="IY60" s="1"/>
  <c r="JA60" s="1"/>
  <c r="IW61"/>
  <c r="IX61" s="1"/>
  <c r="IW62"/>
  <c r="IX62" s="1"/>
  <c r="IW63"/>
  <c r="IX63" s="1"/>
  <c r="IW64"/>
  <c r="IX64" s="1"/>
  <c r="IW65"/>
  <c r="IX65" s="1"/>
  <c r="IW66"/>
  <c r="IX66" s="1"/>
  <c r="IW67"/>
  <c r="IX67" s="1"/>
  <c r="IW42"/>
  <c r="IX42" s="1"/>
  <c r="IW44"/>
  <c r="IX44" s="1"/>
  <c r="IW46"/>
  <c r="IX46" s="1"/>
  <c r="IW47"/>
  <c r="IX47" s="1"/>
  <c r="IY47" s="1"/>
  <c r="JA47" s="1"/>
  <c r="IW51"/>
  <c r="IX51" s="1"/>
  <c r="IY51" s="1"/>
  <c r="JA51" s="1"/>
  <c r="IW52"/>
  <c r="IX52" s="1"/>
  <c r="IW55"/>
  <c r="IX55" s="1"/>
  <c r="IY55" s="1"/>
  <c r="JA55" s="1"/>
  <c r="JB55" s="1"/>
  <c r="IR159"/>
  <c r="HU126"/>
  <c r="HW126" s="1"/>
  <c r="HX126" s="1"/>
  <c r="HZ126" s="1"/>
  <c r="HS129"/>
  <c r="HT129" s="1"/>
  <c r="HS130"/>
  <c r="HT130" s="1"/>
  <c r="HS131"/>
  <c r="HT131" s="1"/>
  <c r="HS132"/>
  <c r="HT132" s="1"/>
  <c r="HU132" s="1"/>
  <c r="HW132" s="1"/>
  <c r="HX132" s="1"/>
  <c r="HS133"/>
  <c r="HT133" s="1"/>
  <c r="HS134"/>
  <c r="HT134" s="1"/>
  <c r="HU134" s="1"/>
  <c r="HW134" s="1"/>
  <c r="HX134" s="1"/>
  <c r="HS135"/>
  <c r="HT135" s="1"/>
  <c r="HS136"/>
  <c r="HT136" s="1"/>
  <c r="HS138"/>
  <c r="HT138" s="1"/>
  <c r="HU138" s="1"/>
  <c r="HW138" s="1"/>
  <c r="HX138" s="1"/>
  <c r="HS139"/>
  <c r="HT139" s="1"/>
  <c r="HS140"/>
  <c r="HT140" s="1"/>
  <c r="HS141"/>
  <c r="HT141" s="1"/>
  <c r="HS142"/>
  <c r="HT142" s="1"/>
  <c r="HU142" s="1"/>
  <c r="HW142" s="1"/>
  <c r="HX142" s="1"/>
  <c r="HS143"/>
  <c r="HT143" s="1"/>
  <c r="HU143" s="1"/>
  <c r="HW143" s="1"/>
  <c r="HX143" s="1"/>
  <c r="HS144"/>
  <c r="HT144" s="1"/>
  <c r="HS145"/>
  <c r="HT145" s="1"/>
  <c r="HS147"/>
  <c r="HT147" s="1"/>
  <c r="HU147" s="1"/>
  <c r="HW147" s="1"/>
  <c r="HX147" s="1"/>
  <c r="HS148"/>
  <c r="HT148" s="1"/>
  <c r="HS149"/>
  <c r="HT149" s="1"/>
  <c r="HS150"/>
  <c r="HT150" s="1"/>
  <c r="HS151"/>
  <c r="HT151" s="1"/>
  <c r="HU151" s="1"/>
  <c r="HW151" s="1"/>
  <c r="HX151" s="1"/>
  <c r="HS152"/>
  <c r="HT152" s="1"/>
  <c r="HS154"/>
  <c r="HT154" s="1"/>
  <c r="HS153"/>
  <c r="HT153" s="1"/>
  <c r="HU97"/>
  <c r="HW97" s="1"/>
  <c r="HS124"/>
  <c r="HT124" s="1"/>
  <c r="HS122"/>
  <c r="HT122" s="1"/>
  <c r="HU122" s="1"/>
  <c r="HW122" s="1"/>
  <c r="HX122" s="1"/>
  <c r="HS120"/>
  <c r="HT120" s="1"/>
  <c r="HS118"/>
  <c r="HT118" s="1"/>
  <c r="HU118" s="1"/>
  <c r="HW118" s="1"/>
  <c r="HS115"/>
  <c r="HT115" s="1"/>
  <c r="HS113"/>
  <c r="HT113" s="1"/>
  <c r="HU113" s="1"/>
  <c r="HW113" s="1"/>
  <c r="HX113" s="1"/>
  <c r="HS111"/>
  <c r="HT111" s="1"/>
  <c r="HS109"/>
  <c r="HT109" s="1"/>
  <c r="HU109" s="1"/>
  <c r="HW109" s="1"/>
  <c r="HS106"/>
  <c r="HT106" s="1"/>
  <c r="HS100"/>
  <c r="HT100" s="1"/>
  <c r="HS102"/>
  <c r="HT102" s="1"/>
  <c r="HS104"/>
  <c r="HT104" s="1"/>
  <c r="HS125"/>
  <c r="HT125" s="1"/>
  <c r="HS123"/>
  <c r="HT123" s="1"/>
  <c r="HS121"/>
  <c r="HT121" s="1"/>
  <c r="HS119"/>
  <c r="HT119" s="1"/>
  <c r="HS116"/>
  <c r="HT116" s="1"/>
  <c r="HS114"/>
  <c r="HT114" s="1"/>
  <c r="HU114" s="1"/>
  <c r="HW114" s="1"/>
  <c r="HX114" s="1"/>
  <c r="HS112"/>
  <c r="HT112" s="1"/>
  <c r="HS110"/>
  <c r="HT110" s="1"/>
  <c r="HS107"/>
  <c r="HT107" s="1"/>
  <c r="HS105"/>
  <c r="HT105" s="1"/>
  <c r="HU105" s="1"/>
  <c r="HW105" s="1"/>
  <c r="HX105" s="1"/>
  <c r="HS101"/>
  <c r="HT101" s="1"/>
  <c r="HS103"/>
  <c r="HT103" s="1"/>
  <c r="HU103" s="1"/>
  <c r="HW103" s="1"/>
  <c r="HX103" s="1"/>
  <c r="HI96"/>
  <c r="HJ96" s="1"/>
  <c r="HI72"/>
  <c r="HJ72" s="1"/>
  <c r="HI74"/>
  <c r="HJ74" s="1"/>
  <c r="HK74" s="1"/>
  <c r="HM74" s="1"/>
  <c r="HI75"/>
  <c r="HJ75" s="1"/>
  <c r="HI76"/>
  <c r="HJ76" s="1"/>
  <c r="HK76" s="1"/>
  <c r="HM76" s="1"/>
  <c r="HN76" s="1"/>
  <c r="HI80"/>
  <c r="HJ80" s="1"/>
  <c r="HK80" s="1"/>
  <c r="HM80" s="1"/>
  <c r="HN80" s="1"/>
  <c r="HI81"/>
  <c r="HJ81" s="1"/>
  <c r="HI85"/>
  <c r="HJ85" s="1"/>
  <c r="HK85" s="1"/>
  <c r="HM85" s="1"/>
  <c r="HN85" s="1"/>
  <c r="HI89"/>
  <c r="HJ89" s="1"/>
  <c r="HK89" s="1"/>
  <c r="HM89" s="1"/>
  <c r="HI90"/>
  <c r="HJ90" s="1"/>
  <c r="HI94"/>
  <c r="HJ94" s="1"/>
  <c r="HK68"/>
  <c r="HM68" s="1"/>
  <c r="HI71"/>
  <c r="HJ71" s="1"/>
  <c r="HI73"/>
  <c r="HJ73" s="1"/>
  <c r="HK73" s="1"/>
  <c r="HM73" s="1"/>
  <c r="HI77"/>
  <c r="HJ77" s="1"/>
  <c r="HI78"/>
  <c r="HJ78" s="1"/>
  <c r="HI82"/>
  <c r="HJ82" s="1"/>
  <c r="HK82" s="1"/>
  <c r="HM82" s="1"/>
  <c r="HN82" s="1"/>
  <c r="HI83"/>
  <c r="HJ83" s="1"/>
  <c r="HI84"/>
  <c r="HJ84" s="1"/>
  <c r="HK84" s="1"/>
  <c r="HM84" s="1"/>
  <c r="HN84" s="1"/>
  <c r="HI86"/>
  <c r="HJ86" s="1"/>
  <c r="HI87"/>
  <c r="HJ87" s="1"/>
  <c r="HI91"/>
  <c r="HJ91" s="1"/>
  <c r="HI92"/>
  <c r="HJ92" s="1"/>
  <c r="HI93"/>
  <c r="HJ93" s="1"/>
  <c r="HK93" s="1"/>
  <c r="HM93" s="1"/>
  <c r="HI95"/>
  <c r="HJ95" s="1"/>
  <c r="HI154"/>
  <c r="HJ154" s="1"/>
  <c r="HI132"/>
  <c r="HJ132" s="1"/>
  <c r="HK132" s="1"/>
  <c r="HM132" s="1"/>
  <c r="HN132" s="1"/>
  <c r="HI135"/>
  <c r="HJ135" s="1"/>
  <c r="HI129"/>
  <c r="HJ129" s="1"/>
  <c r="HI140"/>
  <c r="HJ140" s="1"/>
  <c r="HK140" s="1"/>
  <c r="HM140" s="1"/>
  <c r="HN140" s="1"/>
  <c r="HI147"/>
  <c r="HJ147" s="1"/>
  <c r="HK147" s="1"/>
  <c r="HM147" s="1"/>
  <c r="HN147" s="1"/>
  <c r="HI151"/>
  <c r="HJ151" s="1"/>
  <c r="HK151" s="1"/>
  <c r="HM151" s="1"/>
  <c r="HN151" s="1"/>
  <c r="HI138"/>
  <c r="HJ138" s="1"/>
  <c r="HK138" s="1"/>
  <c r="HM138" s="1"/>
  <c r="HN138" s="1"/>
  <c r="HI141"/>
  <c r="HJ141" s="1"/>
  <c r="HI143"/>
  <c r="HJ143" s="1"/>
  <c r="HK143" s="1"/>
  <c r="HM143" s="1"/>
  <c r="HN143" s="1"/>
  <c r="HI149"/>
  <c r="HJ149" s="1"/>
  <c r="HI153"/>
  <c r="HJ153" s="1"/>
  <c r="HI131"/>
  <c r="HJ131" s="1"/>
  <c r="HK131" s="1"/>
  <c r="HM131" s="1"/>
  <c r="HN131" s="1"/>
  <c r="HI133"/>
  <c r="HJ133" s="1"/>
  <c r="HI136"/>
  <c r="HJ136" s="1"/>
  <c r="HI130"/>
  <c r="HJ130" s="1"/>
  <c r="HI134"/>
  <c r="HJ134" s="1"/>
  <c r="HK134" s="1"/>
  <c r="HM134" s="1"/>
  <c r="HN134" s="1"/>
  <c r="HI144"/>
  <c r="HJ144" s="1"/>
  <c r="HI148"/>
  <c r="HJ148" s="1"/>
  <c r="HI152"/>
  <c r="HJ152" s="1"/>
  <c r="HK126"/>
  <c r="HM126" s="1"/>
  <c r="HN126" s="1"/>
  <c r="HP126" s="1"/>
  <c r="HI139"/>
  <c r="HJ139" s="1"/>
  <c r="HI142"/>
  <c r="HJ142" s="1"/>
  <c r="HK142" s="1"/>
  <c r="HM142" s="1"/>
  <c r="HN142" s="1"/>
  <c r="HI145"/>
  <c r="HJ145" s="1"/>
  <c r="HI150"/>
  <c r="HJ150" s="1"/>
  <c r="HK97"/>
  <c r="HM97" s="1"/>
  <c r="HN97" s="1"/>
  <c r="HP97" s="1"/>
  <c r="HI125"/>
  <c r="HJ125" s="1"/>
  <c r="HI123"/>
  <c r="HJ123" s="1"/>
  <c r="HI121"/>
  <c r="HJ121" s="1"/>
  <c r="HI119"/>
  <c r="HJ119" s="1"/>
  <c r="HI116"/>
  <c r="HJ116" s="1"/>
  <c r="HI114"/>
  <c r="HJ114" s="1"/>
  <c r="HK114" s="1"/>
  <c r="HM114" s="1"/>
  <c r="HN114" s="1"/>
  <c r="HI112"/>
  <c r="HJ112" s="1"/>
  <c r="HI110"/>
  <c r="HJ110" s="1"/>
  <c r="HI107"/>
  <c r="HJ107" s="1"/>
  <c r="HI105"/>
  <c r="HJ105" s="1"/>
  <c r="HK105" s="1"/>
  <c r="HM105" s="1"/>
  <c r="HN105" s="1"/>
  <c r="HI106"/>
  <c r="HJ106" s="1"/>
  <c r="HI100"/>
  <c r="HJ100" s="1"/>
  <c r="HI101"/>
  <c r="HJ101" s="1"/>
  <c r="HI102"/>
  <c r="HJ102" s="1"/>
  <c r="HK102" s="1"/>
  <c r="HM102" s="1"/>
  <c r="HN102" s="1"/>
  <c r="HI103"/>
  <c r="HJ103" s="1"/>
  <c r="HK103" s="1"/>
  <c r="HM103" s="1"/>
  <c r="HN103" s="1"/>
  <c r="HI104"/>
  <c r="HJ104" s="1"/>
  <c r="HI124"/>
  <c r="HJ124" s="1"/>
  <c r="HI122"/>
  <c r="HJ122" s="1"/>
  <c r="HK122" s="1"/>
  <c r="HM122" s="1"/>
  <c r="HN122" s="1"/>
  <c r="HI120"/>
  <c r="HJ120" s="1"/>
  <c r="HI118"/>
  <c r="HJ118" s="1"/>
  <c r="HK118" s="1"/>
  <c r="HM118" s="1"/>
  <c r="HN118" s="1"/>
  <c r="HI115"/>
  <c r="HJ115" s="1"/>
  <c r="HI113"/>
  <c r="HJ113" s="1"/>
  <c r="HK113" s="1"/>
  <c r="HM113" s="1"/>
  <c r="HN113" s="1"/>
  <c r="HI111"/>
  <c r="HJ111" s="1"/>
  <c r="HK111" s="1"/>
  <c r="HM111" s="1"/>
  <c r="HN111" s="1"/>
  <c r="HI109"/>
  <c r="HJ109" s="1"/>
  <c r="HK109" s="1"/>
  <c r="HM109" s="1"/>
  <c r="HN109" s="1"/>
  <c r="HA97"/>
  <c r="HC97" s="1"/>
  <c r="GY124"/>
  <c r="GZ124" s="1"/>
  <c r="GY122"/>
  <c r="GZ122" s="1"/>
  <c r="HA122" s="1"/>
  <c r="HC122" s="1"/>
  <c r="GY120"/>
  <c r="GZ120" s="1"/>
  <c r="GY118"/>
  <c r="GZ118" s="1"/>
  <c r="HA118" s="1"/>
  <c r="HC118" s="1"/>
  <c r="GY115"/>
  <c r="GZ115" s="1"/>
  <c r="GY113"/>
  <c r="GZ113" s="1"/>
  <c r="HA113" s="1"/>
  <c r="HC113" s="1"/>
  <c r="HD113" s="1"/>
  <c r="GY111"/>
  <c r="GZ111" s="1"/>
  <c r="GY109"/>
  <c r="GZ109" s="1"/>
  <c r="HA109" s="1"/>
  <c r="HC109" s="1"/>
  <c r="GY106"/>
  <c r="GZ106" s="1"/>
  <c r="GY101"/>
  <c r="GZ101" s="1"/>
  <c r="GY103"/>
  <c r="GZ103" s="1"/>
  <c r="HA103" s="1"/>
  <c r="HC103" s="1"/>
  <c r="GY125"/>
  <c r="GZ125" s="1"/>
  <c r="GY123"/>
  <c r="GZ123" s="1"/>
  <c r="GY121"/>
  <c r="GZ121" s="1"/>
  <c r="GY119"/>
  <c r="GZ119" s="1"/>
  <c r="GY116"/>
  <c r="GZ116" s="1"/>
  <c r="GY114"/>
  <c r="GZ114" s="1"/>
  <c r="GY112"/>
  <c r="GZ112" s="1"/>
  <c r="GY110"/>
  <c r="GZ110" s="1"/>
  <c r="GY107"/>
  <c r="GZ107" s="1"/>
  <c r="GY105"/>
  <c r="GZ105" s="1"/>
  <c r="HA105" s="1"/>
  <c r="HC105" s="1"/>
  <c r="GY100"/>
  <c r="GZ100" s="1"/>
  <c r="GY102"/>
  <c r="GZ102" s="1"/>
  <c r="GY104"/>
  <c r="GZ104" s="1"/>
  <c r="GY153"/>
  <c r="GZ153" s="1"/>
  <c r="GY129"/>
  <c r="GZ129" s="1"/>
  <c r="GY131"/>
  <c r="GZ131" s="1"/>
  <c r="GY133"/>
  <c r="GZ133" s="1"/>
  <c r="GY135"/>
  <c r="GZ135" s="1"/>
  <c r="GY138"/>
  <c r="GZ138" s="1"/>
  <c r="HA138" s="1"/>
  <c r="HC138" s="1"/>
  <c r="HD138" s="1"/>
  <c r="GY140"/>
  <c r="GZ140" s="1"/>
  <c r="GY142"/>
  <c r="GZ142" s="1"/>
  <c r="HA142" s="1"/>
  <c r="HC142" s="1"/>
  <c r="HD142" s="1"/>
  <c r="GY144"/>
  <c r="GZ144" s="1"/>
  <c r="GY147"/>
  <c r="GZ147" s="1"/>
  <c r="HA147" s="1"/>
  <c r="HC147" s="1"/>
  <c r="HD147" s="1"/>
  <c r="GY149"/>
  <c r="GZ149" s="1"/>
  <c r="GY151"/>
  <c r="GZ151" s="1"/>
  <c r="HA151" s="1"/>
  <c r="HC151" s="1"/>
  <c r="HD151" s="1"/>
  <c r="GY154"/>
  <c r="GZ154" s="1"/>
  <c r="GY130"/>
  <c r="GZ130" s="1"/>
  <c r="GY132"/>
  <c r="GZ132" s="1"/>
  <c r="HA132" s="1"/>
  <c r="HC132" s="1"/>
  <c r="HD132" s="1"/>
  <c r="GY134"/>
  <c r="GZ134" s="1"/>
  <c r="HA134" s="1"/>
  <c r="HC134" s="1"/>
  <c r="HD134" s="1"/>
  <c r="GY136"/>
  <c r="GZ136" s="1"/>
  <c r="GY139"/>
  <c r="GZ139" s="1"/>
  <c r="GY141"/>
  <c r="GZ141" s="1"/>
  <c r="GY143"/>
  <c r="GZ143" s="1"/>
  <c r="GY145"/>
  <c r="GZ145" s="1"/>
  <c r="GY148"/>
  <c r="GZ148" s="1"/>
  <c r="GY150"/>
  <c r="GZ150" s="1"/>
  <c r="GY152"/>
  <c r="GZ152" s="1"/>
  <c r="HA126"/>
  <c r="HC126" s="1"/>
  <c r="HD126" s="1"/>
  <c r="HF126" s="1"/>
  <c r="GT133"/>
  <c r="GT162" s="1"/>
  <c r="GT221" s="1"/>
  <c r="GS162"/>
  <c r="GS221" s="1"/>
  <c r="GT13"/>
  <c r="GQ39"/>
  <c r="GS39" s="1"/>
  <c r="GO42"/>
  <c r="GP42" s="1"/>
  <c r="GO43"/>
  <c r="GP43" s="1"/>
  <c r="GO46"/>
  <c r="GP46" s="1"/>
  <c r="GO47"/>
  <c r="GP47" s="1"/>
  <c r="GO51"/>
  <c r="GP51" s="1"/>
  <c r="GQ51" s="1"/>
  <c r="GS51" s="1"/>
  <c r="GO52"/>
  <c r="GP52" s="1"/>
  <c r="GO53"/>
  <c r="GP53" s="1"/>
  <c r="GQ53" s="1"/>
  <c r="GS53" s="1"/>
  <c r="GT53" s="1"/>
  <c r="GO54"/>
  <c r="GP54" s="1"/>
  <c r="GO56"/>
  <c r="GP56" s="1"/>
  <c r="GO57"/>
  <c r="GP57" s="1"/>
  <c r="GO58"/>
  <c r="GP58" s="1"/>
  <c r="GO60"/>
  <c r="GP60" s="1"/>
  <c r="GQ60" s="1"/>
  <c r="GS60" s="1"/>
  <c r="GO61"/>
  <c r="GP61" s="1"/>
  <c r="GO62"/>
  <c r="GP62" s="1"/>
  <c r="GO63"/>
  <c r="GP63" s="1"/>
  <c r="GO64"/>
  <c r="GP64" s="1"/>
  <c r="GO65"/>
  <c r="GP65" s="1"/>
  <c r="GO66"/>
  <c r="GP66" s="1"/>
  <c r="GO67"/>
  <c r="GP67" s="1"/>
  <c r="GO44"/>
  <c r="GP44" s="1"/>
  <c r="GQ44" s="1"/>
  <c r="GS44" s="1"/>
  <c r="GO45"/>
  <c r="GP45" s="1"/>
  <c r="GQ45" s="1"/>
  <c r="GS45" s="1"/>
  <c r="GO48"/>
  <c r="GP48" s="1"/>
  <c r="GO49"/>
  <c r="GP49" s="1"/>
  <c r="GO55"/>
  <c r="GP55" s="1"/>
  <c r="GQ55" s="1"/>
  <c r="GS55" s="1"/>
  <c r="GT55" s="1"/>
  <c r="GO96"/>
  <c r="GP96" s="1"/>
  <c r="GO75"/>
  <c r="GP75" s="1"/>
  <c r="GO78"/>
  <c r="GP78" s="1"/>
  <c r="GO80"/>
  <c r="GP80" s="1"/>
  <c r="GQ80" s="1"/>
  <c r="GS80" s="1"/>
  <c r="GT80" s="1"/>
  <c r="GO83"/>
  <c r="GP83" s="1"/>
  <c r="GO87"/>
  <c r="GP87" s="1"/>
  <c r="GO89"/>
  <c r="GP89" s="1"/>
  <c r="GQ89" s="1"/>
  <c r="GS89" s="1"/>
  <c r="GT89" s="1"/>
  <c r="GO92"/>
  <c r="GP92" s="1"/>
  <c r="GQ68"/>
  <c r="GS68" s="1"/>
  <c r="GT68" s="1"/>
  <c r="GV68" s="1"/>
  <c r="GO71"/>
  <c r="GP71" s="1"/>
  <c r="GO72"/>
  <c r="GP72" s="1"/>
  <c r="GO73"/>
  <c r="GP73" s="1"/>
  <c r="GQ73" s="1"/>
  <c r="GS73" s="1"/>
  <c r="GT73" s="1"/>
  <c r="GO74"/>
  <c r="GP74" s="1"/>
  <c r="GQ74" s="1"/>
  <c r="GS74" s="1"/>
  <c r="GT74" s="1"/>
  <c r="GO76"/>
  <c r="GP76" s="1"/>
  <c r="GO77"/>
  <c r="GP77" s="1"/>
  <c r="GO81"/>
  <c r="GP81" s="1"/>
  <c r="GO82"/>
  <c r="GP82" s="1"/>
  <c r="GQ82" s="1"/>
  <c r="GS82" s="1"/>
  <c r="GT82" s="1"/>
  <c r="GO84"/>
  <c r="GP84" s="1"/>
  <c r="GQ84" s="1"/>
  <c r="GS84" s="1"/>
  <c r="GT84" s="1"/>
  <c r="GO85"/>
  <c r="GP85" s="1"/>
  <c r="GO86"/>
  <c r="GP86" s="1"/>
  <c r="GO90"/>
  <c r="GP90" s="1"/>
  <c r="GO91"/>
  <c r="GP91" s="1"/>
  <c r="GO93"/>
  <c r="GP93" s="1"/>
  <c r="GO94"/>
  <c r="GP94" s="1"/>
  <c r="GO95"/>
  <c r="GP95" s="1"/>
  <c r="GQ97"/>
  <c r="GS97" s="1"/>
  <c r="GT97" s="1"/>
  <c r="GV97" s="1"/>
  <c r="GO125"/>
  <c r="GP125" s="1"/>
  <c r="GO123"/>
  <c r="GP123" s="1"/>
  <c r="GO121"/>
  <c r="GP121" s="1"/>
  <c r="GO119"/>
  <c r="GP119" s="1"/>
  <c r="GO116"/>
  <c r="GP116" s="1"/>
  <c r="GO114"/>
  <c r="GP114" s="1"/>
  <c r="GO112"/>
  <c r="GP112" s="1"/>
  <c r="GO110"/>
  <c r="GP110" s="1"/>
  <c r="GO107"/>
  <c r="GP107" s="1"/>
  <c r="GO105"/>
  <c r="GP105" s="1"/>
  <c r="GO106"/>
  <c r="GP106" s="1"/>
  <c r="GO100"/>
  <c r="GP100" s="1"/>
  <c r="GO101"/>
  <c r="GP101" s="1"/>
  <c r="GO102"/>
  <c r="GP102" s="1"/>
  <c r="GQ102" s="1"/>
  <c r="GS102" s="1"/>
  <c r="GT102" s="1"/>
  <c r="GO103"/>
  <c r="GP103" s="1"/>
  <c r="GQ103" s="1"/>
  <c r="GS103" s="1"/>
  <c r="GT103" s="1"/>
  <c r="GO104"/>
  <c r="GP104" s="1"/>
  <c r="GO124"/>
  <c r="GP124" s="1"/>
  <c r="GO122"/>
  <c r="GP122" s="1"/>
  <c r="GO120"/>
  <c r="GP120" s="1"/>
  <c r="GO118"/>
  <c r="GP118" s="1"/>
  <c r="GQ118" s="1"/>
  <c r="GS118" s="1"/>
  <c r="GT118" s="1"/>
  <c r="GO115"/>
  <c r="GP115" s="1"/>
  <c r="GO113"/>
  <c r="GP113" s="1"/>
  <c r="GQ113" s="1"/>
  <c r="GS113" s="1"/>
  <c r="GT113" s="1"/>
  <c r="GO111"/>
  <c r="GP111" s="1"/>
  <c r="GQ111" s="1"/>
  <c r="GS111" s="1"/>
  <c r="GT111" s="1"/>
  <c r="GO109"/>
  <c r="GP109" s="1"/>
  <c r="GQ109" s="1"/>
  <c r="GS109" s="1"/>
  <c r="GT109" s="1"/>
  <c r="GO154"/>
  <c r="GP154" s="1"/>
  <c r="GO153"/>
  <c r="GP153" s="1"/>
  <c r="GO152"/>
  <c r="GP152" s="1"/>
  <c r="GO151"/>
  <c r="GP151" s="1"/>
  <c r="GO150"/>
  <c r="GP150" s="1"/>
  <c r="GO149"/>
  <c r="GP149" s="1"/>
  <c r="GO148"/>
  <c r="GP148" s="1"/>
  <c r="GO147"/>
  <c r="GP147" s="1"/>
  <c r="GQ147" s="1"/>
  <c r="GS147" s="1"/>
  <c r="GT147" s="1"/>
  <c r="GO145"/>
  <c r="GP145" s="1"/>
  <c r="GO144"/>
  <c r="GP144" s="1"/>
  <c r="GO143"/>
  <c r="GP143" s="1"/>
  <c r="GO141"/>
  <c r="GP141" s="1"/>
  <c r="GO140"/>
  <c r="GP140" s="1"/>
  <c r="GQ140" s="1"/>
  <c r="GS140" s="1"/>
  <c r="GT140" s="1"/>
  <c r="GO139"/>
  <c r="GP139" s="1"/>
  <c r="GO142"/>
  <c r="GP142" s="1"/>
  <c r="GQ142" s="1"/>
  <c r="GS142" s="1"/>
  <c r="GT142" s="1"/>
  <c r="GO138"/>
  <c r="GP138" s="1"/>
  <c r="GQ138" s="1"/>
  <c r="GS138" s="1"/>
  <c r="GT138" s="1"/>
  <c r="GO134"/>
  <c r="GP134" s="1"/>
  <c r="GO132"/>
  <c r="GP132" s="1"/>
  <c r="GQ132" s="1"/>
  <c r="GS132" s="1"/>
  <c r="GT132" s="1"/>
  <c r="GQ126"/>
  <c r="GS126" s="1"/>
  <c r="GT126" s="1"/>
  <c r="GO136"/>
  <c r="GP136" s="1"/>
  <c r="GO131"/>
  <c r="GP131" s="1"/>
  <c r="GQ131" s="1"/>
  <c r="GS131" s="1"/>
  <c r="GT131" s="1"/>
  <c r="GO135"/>
  <c r="GP135" s="1"/>
  <c r="GO130"/>
  <c r="GP130" s="1"/>
  <c r="GG97"/>
  <c r="GI97" s="1"/>
  <c r="GJ97" s="1"/>
  <c r="GL97" s="1"/>
  <c r="GE124"/>
  <c r="GF124" s="1"/>
  <c r="GE122"/>
  <c r="GF122" s="1"/>
  <c r="GE120"/>
  <c r="GF120" s="1"/>
  <c r="GE115"/>
  <c r="GF115" s="1"/>
  <c r="GE113"/>
  <c r="GF113" s="1"/>
  <c r="GG113" s="1"/>
  <c r="GI113" s="1"/>
  <c r="GJ113" s="1"/>
  <c r="GE111"/>
  <c r="GF111" s="1"/>
  <c r="GG111" s="1"/>
  <c r="GI111" s="1"/>
  <c r="GJ111" s="1"/>
  <c r="GE109"/>
  <c r="GF109" s="1"/>
  <c r="GG109" s="1"/>
  <c r="GI109" s="1"/>
  <c r="GJ109" s="1"/>
  <c r="GE106"/>
  <c r="GF106" s="1"/>
  <c r="GE100"/>
  <c r="GF100" s="1"/>
  <c r="GE102"/>
  <c r="GF102" s="1"/>
  <c r="GG102" s="1"/>
  <c r="GI102" s="1"/>
  <c r="GJ102" s="1"/>
  <c r="GE104"/>
  <c r="GF104" s="1"/>
  <c r="GE125"/>
  <c r="GF125" s="1"/>
  <c r="GE123"/>
  <c r="GF123" s="1"/>
  <c r="GE121"/>
  <c r="GF121" s="1"/>
  <c r="GE119"/>
  <c r="GF119" s="1"/>
  <c r="GE116"/>
  <c r="GF116" s="1"/>
  <c r="GE114"/>
  <c r="GF114" s="1"/>
  <c r="GG114" s="1"/>
  <c r="GI114" s="1"/>
  <c r="GJ114" s="1"/>
  <c r="GE112"/>
  <c r="GF112" s="1"/>
  <c r="GE110"/>
  <c r="GF110" s="1"/>
  <c r="GE107"/>
  <c r="GF107" s="1"/>
  <c r="GE105"/>
  <c r="GF105" s="1"/>
  <c r="GE101"/>
  <c r="GF101" s="1"/>
  <c r="GE103"/>
  <c r="GF103" s="1"/>
  <c r="GG103" s="1"/>
  <c r="GI103" s="1"/>
  <c r="GJ103" s="1"/>
  <c r="GE154"/>
  <c r="GF154" s="1"/>
  <c r="GG126"/>
  <c r="GI126" s="1"/>
  <c r="GJ126" s="1"/>
  <c r="GL126" s="1"/>
  <c r="GE129"/>
  <c r="GF129" s="1"/>
  <c r="GE130"/>
  <c r="GF130" s="1"/>
  <c r="GE131"/>
  <c r="GF131" s="1"/>
  <c r="GG131" s="1"/>
  <c r="GI131" s="1"/>
  <c r="GJ131" s="1"/>
  <c r="GE132"/>
  <c r="GF132" s="1"/>
  <c r="GG132" s="1"/>
  <c r="GI132" s="1"/>
  <c r="GJ132" s="1"/>
  <c r="GE133"/>
  <c r="GF133" s="1"/>
  <c r="GE134"/>
  <c r="GF134" s="1"/>
  <c r="GE135"/>
  <c r="GF135" s="1"/>
  <c r="GE136"/>
  <c r="GF136" s="1"/>
  <c r="GE138"/>
  <c r="GF138" s="1"/>
  <c r="GG138" s="1"/>
  <c r="GI138" s="1"/>
  <c r="GJ138" s="1"/>
  <c r="GE139"/>
  <c r="GF139" s="1"/>
  <c r="GE140"/>
  <c r="GF140" s="1"/>
  <c r="GG140" s="1"/>
  <c r="GI140" s="1"/>
  <c r="GJ140" s="1"/>
  <c r="GE141"/>
  <c r="GF141" s="1"/>
  <c r="GE142"/>
  <c r="GF142" s="1"/>
  <c r="GG142" s="1"/>
  <c r="GI142" s="1"/>
  <c r="GJ142" s="1"/>
  <c r="GE143"/>
  <c r="GF143" s="1"/>
  <c r="GG143" s="1"/>
  <c r="GI143" s="1"/>
  <c r="GJ143" s="1"/>
  <c r="GE144"/>
  <c r="GF144" s="1"/>
  <c r="GE145"/>
  <c r="GF145" s="1"/>
  <c r="GE147"/>
  <c r="GF147" s="1"/>
  <c r="GG147" s="1"/>
  <c r="GI147" s="1"/>
  <c r="GJ147" s="1"/>
  <c r="GE148"/>
  <c r="GF148" s="1"/>
  <c r="GE149"/>
  <c r="GF149" s="1"/>
  <c r="GE150"/>
  <c r="GF150" s="1"/>
  <c r="GE151"/>
  <c r="GF151" s="1"/>
  <c r="GE152"/>
  <c r="GF152" s="1"/>
  <c r="GG39"/>
  <c r="GI39" s="1"/>
  <c r="GE42"/>
  <c r="GF42" s="1"/>
  <c r="GG42" s="1"/>
  <c r="GI42" s="1"/>
  <c r="GJ42" s="1"/>
  <c r="GE45"/>
  <c r="GF45" s="1"/>
  <c r="GG45" s="1"/>
  <c r="GI45" s="1"/>
  <c r="GJ45" s="1"/>
  <c r="GE46"/>
  <c r="GF46" s="1"/>
  <c r="GE49"/>
  <c r="GF49" s="1"/>
  <c r="GE51"/>
  <c r="GF51" s="1"/>
  <c r="GG51" s="1"/>
  <c r="GI51" s="1"/>
  <c r="GJ51" s="1"/>
  <c r="GE54"/>
  <c r="GF54" s="1"/>
  <c r="GE57"/>
  <c r="GF57" s="1"/>
  <c r="GE62"/>
  <c r="GF62" s="1"/>
  <c r="GE60"/>
  <c r="GF60" s="1"/>
  <c r="GG60" s="1"/>
  <c r="GI60" s="1"/>
  <c r="GE64"/>
  <c r="GF64" s="1"/>
  <c r="GE118"/>
  <c r="GF118" s="1"/>
  <c r="GG118" s="1"/>
  <c r="GI118" s="1"/>
  <c r="GJ118" s="1"/>
  <c r="GJ165"/>
  <c r="GE66"/>
  <c r="GF66" s="1"/>
  <c r="GE153"/>
  <c r="GF153" s="1"/>
  <c r="FZ13"/>
  <c r="FW39"/>
  <c r="FY39" s="1"/>
  <c r="FU44"/>
  <c r="FV44" s="1"/>
  <c r="FU45"/>
  <c r="FV45" s="1"/>
  <c r="FW45" s="1"/>
  <c r="FY45" s="1"/>
  <c r="FU48"/>
  <c r="FV48" s="1"/>
  <c r="FU49"/>
  <c r="FV49" s="1"/>
  <c r="FU52"/>
  <c r="FV52" s="1"/>
  <c r="FU53"/>
  <c r="FV53" s="1"/>
  <c r="FW53" s="1"/>
  <c r="FY53" s="1"/>
  <c r="FZ53" s="1"/>
  <c r="FU54"/>
  <c r="FV54" s="1"/>
  <c r="FU42"/>
  <c r="FV42" s="1"/>
  <c r="FU43"/>
  <c r="FV43" s="1"/>
  <c r="FU46"/>
  <c r="FV46" s="1"/>
  <c r="FU47"/>
  <c r="FV47" s="1"/>
  <c r="FW47" s="1"/>
  <c r="FY47" s="1"/>
  <c r="FU51"/>
  <c r="FV51" s="1"/>
  <c r="FW51" s="1"/>
  <c r="FY51" s="1"/>
  <c r="FU55"/>
  <c r="FV55" s="1"/>
  <c r="FW55" s="1"/>
  <c r="FY55" s="1"/>
  <c r="FZ55" s="1"/>
  <c r="FU56"/>
  <c r="FV56" s="1"/>
  <c r="FU57"/>
  <c r="FV57" s="1"/>
  <c r="FU58"/>
  <c r="FV58" s="1"/>
  <c r="FU60"/>
  <c r="FV60" s="1"/>
  <c r="FW60" s="1"/>
  <c r="FY60" s="1"/>
  <c r="FU61"/>
  <c r="FV61" s="1"/>
  <c r="FU62"/>
  <c r="FV62" s="1"/>
  <c r="FU63"/>
  <c r="FV63" s="1"/>
  <c r="FU64"/>
  <c r="FV64" s="1"/>
  <c r="FW64" s="1"/>
  <c r="FY64" s="1"/>
  <c r="FU65"/>
  <c r="FV65" s="1"/>
  <c r="FU66"/>
  <c r="FV66" s="1"/>
  <c r="FU67"/>
  <c r="FV67" s="1"/>
  <c r="FU96"/>
  <c r="FV96" s="1"/>
  <c r="FU71"/>
  <c r="FV71" s="1"/>
  <c r="FU73"/>
  <c r="FV73" s="1"/>
  <c r="FU74"/>
  <c r="FV74" s="1"/>
  <c r="FW74" s="1"/>
  <c r="FY74" s="1"/>
  <c r="FZ74" s="1"/>
  <c r="FU76"/>
  <c r="FV76" s="1"/>
  <c r="FW76" s="1"/>
  <c r="FY76" s="1"/>
  <c r="FZ76" s="1"/>
  <c r="FU77"/>
  <c r="FV77" s="1"/>
  <c r="FU83"/>
  <c r="FV83" s="1"/>
  <c r="FU84"/>
  <c r="FV84" s="1"/>
  <c r="FW84" s="1"/>
  <c r="FY84" s="1"/>
  <c r="FZ84" s="1"/>
  <c r="FU85"/>
  <c r="FV85" s="1"/>
  <c r="FU86"/>
  <c r="FV86" s="1"/>
  <c r="FU92"/>
  <c r="FV92" s="1"/>
  <c r="FU93"/>
  <c r="FV93" s="1"/>
  <c r="FW93" s="1"/>
  <c r="FY93" s="1"/>
  <c r="FZ93" s="1"/>
  <c r="FU94"/>
  <c r="FV94" s="1"/>
  <c r="FU95"/>
  <c r="FV95" s="1"/>
  <c r="FW68"/>
  <c r="FY68" s="1"/>
  <c r="FZ68" s="1"/>
  <c r="GB68" s="1"/>
  <c r="FU72"/>
  <c r="FV72" s="1"/>
  <c r="FU75"/>
  <c r="FV75" s="1"/>
  <c r="FU78"/>
  <c r="FV78" s="1"/>
  <c r="FU80"/>
  <c r="FV80" s="1"/>
  <c r="FW80" s="1"/>
  <c r="FY80" s="1"/>
  <c r="FZ80" s="1"/>
  <c r="FU81"/>
  <c r="FV81" s="1"/>
  <c r="FU82"/>
  <c r="FV82" s="1"/>
  <c r="FW82" s="1"/>
  <c r="FY82" s="1"/>
  <c r="FZ82" s="1"/>
  <c r="FU87"/>
  <c r="FV87" s="1"/>
  <c r="FU89"/>
  <c r="FV89" s="1"/>
  <c r="FW89" s="1"/>
  <c r="FY89" s="1"/>
  <c r="FZ89" s="1"/>
  <c r="FU90"/>
  <c r="FV90" s="1"/>
  <c r="FU91"/>
  <c r="FV91" s="1"/>
  <c r="FU154"/>
  <c r="FV154" s="1"/>
  <c r="FU144"/>
  <c r="FV144" s="1"/>
  <c r="FU140"/>
  <c r="FV140" s="1"/>
  <c r="FW140" s="1"/>
  <c r="FY140" s="1"/>
  <c r="FZ140" s="1"/>
  <c r="FW126"/>
  <c r="FY126" s="1"/>
  <c r="FZ126" s="1"/>
  <c r="GB126" s="1"/>
  <c r="FU153"/>
  <c r="FV153" s="1"/>
  <c r="FU152"/>
  <c r="FV152" s="1"/>
  <c r="FU151"/>
  <c r="FV151" s="1"/>
  <c r="FW151" s="1"/>
  <c r="FY151" s="1"/>
  <c r="FZ151" s="1"/>
  <c r="FU150"/>
  <c r="FV150" s="1"/>
  <c r="FU149"/>
  <c r="FV149" s="1"/>
  <c r="FU148"/>
  <c r="FV148" s="1"/>
  <c r="FU147"/>
  <c r="FV147" s="1"/>
  <c r="FW147" s="1"/>
  <c r="FY147" s="1"/>
  <c r="FZ147" s="1"/>
  <c r="FU145"/>
  <c r="FV145" s="1"/>
  <c r="FU143"/>
  <c r="FV143" s="1"/>
  <c r="FU142"/>
  <c r="FV142" s="1"/>
  <c r="FW142" s="1"/>
  <c r="FY142" s="1"/>
  <c r="FZ142" s="1"/>
  <c r="FU141"/>
  <c r="FV141" s="1"/>
  <c r="FU139"/>
  <c r="FV139" s="1"/>
  <c r="FU138"/>
  <c r="FV138" s="1"/>
  <c r="FW138" s="1"/>
  <c r="FY138" s="1"/>
  <c r="FZ138" s="1"/>
  <c r="FU136"/>
  <c r="FV136" s="1"/>
  <c r="FU132"/>
  <c r="FV132" s="1"/>
  <c r="FW132" s="1"/>
  <c r="FY132" s="1"/>
  <c r="FZ132" s="1"/>
  <c r="FU130"/>
  <c r="FV130" s="1"/>
  <c r="FU134"/>
  <c r="FV134" s="1"/>
  <c r="FW134" s="1"/>
  <c r="FY134" s="1"/>
  <c r="FZ134" s="1"/>
  <c r="FU135"/>
  <c r="FV135" s="1"/>
  <c r="FW97"/>
  <c r="FY97" s="1"/>
  <c r="FZ97" s="1"/>
  <c r="GB97" s="1"/>
  <c r="FU125"/>
  <c r="FV125" s="1"/>
  <c r="FU123"/>
  <c r="FV123" s="1"/>
  <c r="FU121"/>
  <c r="FV121" s="1"/>
  <c r="FU119"/>
  <c r="FV119" s="1"/>
  <c r="FU116"/>
  <c r="FV116" s="1"/>
  <c r="FU114"/>
  <c r="FV114" s="1"/>
  <c r="FU112"/>
  <c r="FV112" s="1"/>
  <c r="FU110"/>
  <c r="FV110" s="1"/>
  <c r="FU107"/>
  <c r="FV107" s="1"/>
  <c r="FU106"/>
  <c r="FV106" s="1"/>
  <c r="FU124"/>
  <c r="FV124" s="1"/>
  <c r="FU122"/>
  <c r="FV122" s="1"/>
  <c r="FW122" s="1"/>
  <c r="FY122" s="1"/>
  <c r="FZ122" s="1"/>
  <c r="FU120"/>
  <c r="FV120" s="1"/>
  <c r="FU118"/>
  <c r="FV118" s="1"/>
  <c r="FW118" s="1"/>
  <c r="FY118" s="1"/>
  <c r="FZ118" s="1"/>
  <c r="FU115"/>
  <c r="FV115" s="1"/>
  <c r="FU113"/>
  <c r="FV113" s="1"/>
  <c r="FW113" s="1"/>
  <c r="FY113" s="1"/>
  <c r="FZ113" s="1"/>
  <c r="FU111"/>
  <c r="FV111" s="1"/>
  <c r="FW111" s="1"/>
  <c r="FY111" s="1"/>
  <c r="FZ111" s="1"/>
  <c r="FU109"/>
  <c r="FV109" s="1"/>
  <c r="FW109" s="1"/>
  <c r="FY109" s="1"/>
  <c r="FZ109" s="1"/>
  <c r="FU100"/>
  <c r="FV100" s="1"/>
  <c r="FU101"/>
  <c r="FV101" s="1"/>
  <c r="FU102"/>
  <c r="FV102" s="1"/>
  <c r="FU103"/>
  <c r="FV103" s="1"/>
  <c r="FW103" s="1"/>
  <c r="FY103" s="1"/>
  <c r="FZ103" s="1"/>
  <c r="FU104"/>
  <c r="FV104" s="1"/>
  <c r="FU105"/>
  <c r="FV105" s="1"/>
  <c r="FW105" s="1"/>
  <c r="FY105" s="1"/>
  <c r="FZ105" s="1"/>
  <c r="FU129"/>
  <c r="FV129" s="1"/>
  <c r="FU133"/>
  <c r="FV133" s="1"/>
  <c r="FM97"/>
  <c r="FO97" s="1"/>
  <c r="FP97" s="1"/>
  <c r="FR97" s="1"/>
  <c r="FK125"/>
  <c r="FL125" s="1"/>
  <c r="FK123"/>
  <c r="FL123" s="1"/>
  <c r="FK121"/>
  <c r="FL121" s="1"/>
  <c r="FK119"/>
  <c r="FL119" s="1"/>
  <c r="FK116"/>
  <c r="FL116" s="1"/>
  <c r="FK114"/>
  <c r="FL114" s="1"/>
  <c r="FK112"/>
  <c r="FL112" s="1"/>
  <c r="FK110"/>
  <c r="FL110" s="1"/>
  <c r="FK107"/>
  <c r="FL107" s="1"/>
  <c r="FK101"/>
  <c r="FL101" s="1"/>
  <c r="FK103"/>
  <c r="FL103" s="1"/>
  <c r="FM103" s="1"/>
  <c r="FO103" s="1"/>
  <c r="FP103" s="1"/>
  <c r="FK105"/>
  <c r="FL105" s="1"/>
  <c r="FK124"/>
  <c r="FL124" s="1"/>
  <c r="FK122"/>
  <c r="FL122" s="1"/>
  <c r="FK120"/>
  <c r="FL120" s="1"/>
  <c r="FK118"/>
  <c r="FL118" s="1"/>
  <c r="FM118" s="1"/>
  <c r="FO118" s="1"/>
  <c r="FP118" s="1"/>
  <c r="FK115"/>
  <c r="FL115" s="1"/>
  <c r="FK113"/>
  <c r="FL113" s="1"/>
  <c r="FM113" s="1"/>
  <c r="FO113" s="1"/>
  <c r="FP113" s="1"/>
  <c r="FK111"/>
  <c r="FL111" s="1"/>
  <c r="FK109"/>
  <c r="FL109" s="1"/>
  <c r="FM109" s="1"/>
  <c r="FO109" s="1"/>
  <c r="FP109" s="1"/>
  <c r="FK106"/>
  <c r="FL106" s="1"/>
  <c r="FK100"/>
  <c r="FL100" s="1"/>
  <c r="FK102"/>
  <c r="FL102" s="1"/>
  <c r="FK104"/>
  <c r="FL104" s="1"/>
  <c r="FM68"/>
  <c r="FO68" s="1"/>
  <c r="FK71"/>
  <c r="FL71" s="1"/>
  <c r="FK72"/>
  <c r="FL72" s="1"/>
  <c r="FK73"/>
  <c r="FL73" s="1"/>
  <c r="FK77"/>
  <c r="FL77" s="1"/>
  <c r="FK78"/>
  <c r="FL78" s="1"/>
  <c r="FK81"/>
  <c r="FL81" s="1"/>
  <c r="FK84"/>
  <c r="FL84" s="1"/>
  <c r="FM84" s="1"/>
  <c r="FO84" s="1"/>
  <c r="FP84" s="1"/>
  <c r="FK86"/>
  <c r="FL86" s="1"/>
  <c r="FK87"/>
  <c r="FL87" s="1"/>
  <c r="FK90"/>
  <c r="FL90" s="1"/>
  <c r="FK93"/>
  <c r="FL93" s="1"/>
  <c r="FK95"/>
  <c r="FL95" s="1"/>
  <c r="FK96"/>
  <c r="FL96" s="1"/>
  <c r="FK74"/>
  <c r="FL74" s="1"/>
  <c r="FM74" s="1"/>
  <c r="FO74" s="1"/>
  <c r="FP74" s="1"/>
  <c r="FK75"/>
  <c r="FL75" s="1"/>
  <c r="FK76"/>
  <c r="FL76" s="1"/>
  <c r="FK80"/>
  <c r="FL80" s="1"/>
  <c r="FM80" s="1"/>
  <c r="FO80" s="1"/>
  <c r="FP80" s="1"/>
  <c r="FK82"/>
  <c r="FL82" s="1"/>
  <c r="FK83"/>
  <c r="FL83" s="1"/>
  <c r="FK85"/>
  <c r="FL85" s="1"/>
  <c r="FK89"/>
  <c r="FL89" s="1"/>
  <c r="FM89" s="1"/>
  <c r="FO89" s="1"/>
  <c r="FK91"/>
  <c r="FL91" s="1"/>
  <c r="FK92"/>
  <c r="FL92" s="1"/>
  <c r="FK94"/>
  <c r="FL94" s="1"/>
  <c r="FK153"/>
  <c r="FL153" s="1"/>
  <c r="FK130"/>
  <c r="FL130" s="1"/>
  <c r="FK132"/>
  <c r="FL132" s="1"/>
  <c r="FM132" s="1"/>
  <c r="FO132" s="1"/>
  <c r="FP132" s="1"/>
  <c r="FK134"/>
  <c r="FL134" s="1"/>
  <c r="FK136"/>
  <c r="FL136" s="1"/>
  <c r="FK139"/>
  <c r="FL139" s="1"/>
  <c r="FK141"/>
  <c r="FL141" s="1"/>
  <c r="FK143"/>
  <c r="FL143" s="1"/>
  <c r="FK145"/>
  <c r="FL145" s="1"/>
  <c r="FK148"/>
  <c r="FL148" s="1"/>
  <c r="FK150"/>
  <c r="FL150" s="1"/>
  <c r="FK152"/>
  <c r="FL152" s="1"/>
  <c r="FK154"/>
  <c r="FL154" s="1"/>
  <c r="FK129"/>
  <c r="FL129" s="1"/>
  <c r="FK131"/>
  <c r="FL131" s="1"/>
  <c r="FK133"/>
  <c r="FL133" s="1"/>
  <c r="FK135"/>
  <c r="FL135" s="1"/>
  <c r="FK138"/>
  <c r="FL138" s="1"/>
  <c r="FM138" s="1"/>
  <c r="FO138" s="1"/>
  <c r="FP138" s="1"/>
  <c r="FK140"/>
  <c r="FL140" s="1"/>
  <c r="FK142"/>
  <c r="FL142" s="1"/>
  <c r="FM142" s="1"/>
  <c r="FO142" s="1"/>
  <c r="FP142" s="1"/>
  <c r="FK144"/>
  <c r="FL144" s="1"/>
  <c r="FK147"/>
  <c r="FL147" s="1"/>
  <c r="FM147" s="1"/>
  <c r="FO147" s="1"/>
  <c r="FP147" s="1"/>
  <c r="FK149"/>
  <c r="FL149" s="1"/>
  <c r="FK151"/>
  <c r="FL151" s="1"/>
  <c r="FM126"/>
  <c r="FO126" s="1"/>
  <c r="FP126" s="1"/>
  <c r="FR126" s="1"/>
  <c r="FP160"/>
  <c r="FP219" s="1"/>
  <c r="FP162"/>
  <c r="FP221" s="1"/>
  <c r="EQ154"/>
  <c r="ER154" s="1"/>
  <c r="EQ153"/>
  <c r="ER153" s="1"/>
  <c r="ES126"/>
  <c r="EU126" s="1"/>
  <c r="EV126" s="1"/>
  <c r="EX126" s="1"/>
  <c r="EQ129"/>
  <c r="ER129" s="1"/>
  <c r="EQ130"/>
  <c r="ER130" s="1"/>
  <c r="EQ131"/>
  <c r="ER131" s="1"/>
  <c r="ES131" s="1"/>
  <c r="EU131" s="1"/>
  <c r="EV131" s="1"/>
  <c r="EQ132"/>
  <c r="ER132" s="1"/>
  <c r="ES132" s="1"/>
  <c r="EU132" s="1"/>
  <c r="EV132" s="1"/>
  <c r="EQ133"/>
  <c r="ER133" s="1"/>
  <c r="EQ134"/>
  <c r="ER134" s="1"/>
  <c r="ES134" s="1"/>
  <c r="EU134" s="1"/>
  <c r="EV134" s="1"/>
  <c r="EQ135"/>
  <c r="ER135" s="1"/>
  <c r="EQ136"/>
  <c r="ER136" s="1"/>
  <c r="EQ138"/>
  <c r="ER138" s="1"/>
  <c r="ES138" s="1"/>
  <c r="EU138" s="1"/>
  <c r="EV138" s="1"/>
  <c r="EQ139"/>
  <c r="ER139" s="1"/>
  <c r="EQ140"/>
  <c r="ER140" s="1"/>
  <c r="EQ141"/>
  <c r="ER141" s="1"/>
  <c r="EQ142"/>
  <c r="ER142" s="1"/>
  <c r="ES142" s="1"/>
  <c r="EU142" s="1"/>
  <c r="EV142" s="1"/>
  <c r="EQ143"/>
  <c r="ER143" s="1"/>
  <c r="ES143" s="1"/>
  <c r="EU143" s="1"/>
  <c r="EV143" s="1"/>
  <c r="EQ144"/>
  <c r="ER144" s="1"/>
  <c r="EQ145"/>
  <c r="ER145" s="1"/>
  <c r="EQ147"/>
  <c r="ER147" s="1"/>
  <c r="ES147" s="1"/>
  <c r="EU147" s="1"/>
  <c r="EV147" s="1"/>
  <c r="EQ148"/>
  <c r="ER148" s="1"/>
  <c r="EQ149"/>
  <c r="ER149" s="1"/>
  <c r="EQ150"/>
  <c r="ER150" s="1"/>
  <c r="EQ151"/>
  <c r="ER151" s="1"/>
  <c r="ES151" s="1"/>
  <c r="EU151" s="1"/>
  <c r="EV151" s="1"/>
  <c r="EQ152"/>
  <c r="ER152" s="1"/>
  <c r="ES152" s="1"/>
  <c r="EU152" s="1"/>
  <c r="EV152" s="1"/>
  <c r="ES68"/>
  <c r="EU68" s="1"/>
  <c r="EQ71"/>
  <c r="ER71" s="1"/>
  <c r="EQ74"/>
  <c r="ER74" s="1"/>
  <c r="ES74" s="1"/>
  <c r="EU74" s="1"/>
  <c r="EV74" s="1"/>
  <c r="EQ76"/>
  <c r="ER76" s="1"/>
  <c r="ES76" s="1"/>
  <c r="EU76" s="1"/>
  <c r="EQ83"/>
  <c r="ER83" s="1"/>
  <c r="EQ84"/>
  <c r="ER84" s="1"/>
  <c r="ES84" s="1"/>
  <c r="EU84" s="1"/>
  <c r="EV84" s="1"/>
  <c r="EQ85"/>
  <c r="ER85" s="1"/>
  <c r="ES85" s="1"/>
  <c r="EU85" s="1"/>
  <c r="EQ86"/>
  <c r="ER86" s="1"/>
  <c r="EQ92"/>
  <c r="ER92" s="1"/>
  <c r="EQ93"/>
  <c r="ER93" s="1"/>
  <c r="ES93" s="1"/>
  <c r="EU93" s="1"/>
  <c r="EQ94"/>
  <c r="ER94" s="1"/>
  <c r="ES94" s="1"/>
  <c r="EU94" s="1"/>
  <c r="EQ95"/>
  <c r="ER95" s="1"/>
  <c r="EQ72"/>
  <c r="ER72" s="1"/>
  <c r="EQ75"/>
  <c r="ER75" s="1"/>
  <c r="EQ78"/>
  <c r="ER78" s="1"/>
  <c r="EQ80"/>
  <c r="ER80" s="1"/>
  <c r="ES80" s="1"/>
  <c r="EU80" s="1"/>
  <c r="EQ81"/>
  <c r="ER81" s="1"/>
  <c r="EQ82"/>
  <c r="ER82" s="1"/>
  <c r="EQ87"/>
  <c r="ER87" s="1"/>
  <c r="EQ89"/>
  <c r="ER89" s="1"/>
  <c r="ES89" s="1"/>
  <c r="EU89" s="1"/>
  <c r="EQ90"/>
  <c r="ER90" s="1"/>
  <c r="EQ91"/>
  <c r="ER91" s="1"/>
  <c r="EQ96"/>
  <c r="ER96" s="1"/>
  <c r="ES97"/>
  <c r="EU97" s="1"/>
  <c r="EV97" s="1"/>
  <c r="EX97" s="1"/>
  <c r="EQ124"/>
  <c r="ER124" s="1"/>
  <c r="EQ122"/>
  <c r="ER122" s="1"/>
  <c r="ES122" s="1"/>
  <c r="EU122" s="1"/>
  <c r="EV122" s="1"/>
  <c r="EQ120"/>
  <c r="ER120" s="1"/>
  <c r="EQ118"/>
  <c r="ER118" s="1"/>
  <c r="ES118" s="1"/>
  <c r="EU118" s="1"/>
  <c r="EV118" s="1"/>
  <c r="EQ115"/>
  <c r="ER115" s="1"/>
  <c r="EQ113"/>
  <c r="ER113" s="1"/>
  <c r="ES113" s="1"/>
  <c r="EU113" s="1"/>
  <c r="EV113" s="1"/>
  <c r="EQ111"/>
  <c r="ER111" s="1"/>
  <c r="EQ109"/>
  <c r="ER109" s="1"/>
  <c r="ES109" s="1"/>
  <c r="EU109" s="1"/>
  <c r="EV109" s="1"/>
  <c r="EQ125"/>
  <c r="ER125" s="1"/>
  <c r="EQ123"/>
  <c r="ER123" s="1"/>
  <c r="ES123" s="1"/>
  <c r="EU123" s="1"/>
  <c r="EV123" s="1"/>
  <c r="EQ121"/>
  <c r="ER121" s="1"/>
  <c r="EQ119"/>
  <c r="ER119" s="1"/>
  <c r="EQ116"/>
  <c r="ER116" s="1"/>
  <c r="EQ114"/>
  <c r="ER114" s="1"/>
  <c r="ES114" s="1"/>
  <c r="EU114" s="1"/>
  <c r="EV114" s="1"/>
  <c r="EQ112"/>
  <c r="ER112" s="1"/>
  <c r="EQ110"/>
  <c r="ER110" s="1"/>
  <c r="EQ107"/>
  <c r="ER107" s="1"/>
  <c r="EQ106"/>
  <c r="ER106" s="1"/>
  <c r="EQ100"/>
  <c r="ER100" s="1"/>
  <c r="EQ101"/>
  <c r="ER101" s="1"/>
  <c r="EQ102"/>
  <c r="ER102" s="1"/>
  <c r="ES102" s="1"/>
  <c r="EU102" s="1"/>
  <c r="EV102" s="1"/>
  <c r="EQ103"/>
  <c r="ER103" s="1"/>
  <c r="ES103" s="1"/>
  <c r="EU103" s="1"/>
  <c r="EV103" s="1"/>
  <c r="EQ104"/>
  <c r="ER104" s="1"/>
  <c r="EQ105"/>
  <c r="ER105" s="1"/>
  <c r="ES105" s="1"/>
  <c r="EU105" s="1"/>
  <c r="EV105" s="1"/>
  <c r="EV159"/>
  <c r="EV218" s="1"/>
  <c r="EV165"/>
  <c r="EQ77"/>
  <c r="ER77" s="1"/>
  <c r="EL31"/>
  <c r="EL22"/>
  <c r="EL18"/>
  <c r="EL131"/>
  <c r="EL160" s="1"/>
  <c r="EL219" s="1"/>
  <c r="EK160"/>
  <c r="EK219" s="1"/>
  <c r="EL48"/>
  <c r="EK164"/>
  <c r="EK223" s="1"/>
  <c r="EK162"/>
  <c r="EK221" s="1"/>
  <c r="EL104"/>
  <c r="EL162" s="1"/>
  <c r="EL221" s="1"/>
  <c r="EI68"/>
  <c r="EK68" s="1"/>
  <c r="EL68" s="1"/>
  <c r="EG71"/>
  <c r="EH71" s="1"/>
  <c r="EG72"/>
  <c r="EH72" s="1"/>
  <c r="EG73"/>
  <c r="EH73" s="1"/>
  <c r="EG77"/>
  <c r="EH77" s="1"/>
  <c r="EG78"/>
  <c r="EH78" s="1"/>
  <c r="EG81"/>
  <c r="EH81" s="1"/>
  <c r="EG84"/>
  <c r="EH84" s="1"/>
  <c r="EI84" s="1"/>
  <c r="EK84" s="1"/>
  <c r="EL84" s="1"/>
  <c r="EG86"/>
  <c r="EH86" s="1"/>
  <c r="EG87"/>
  <c r="EH87" s="1"/>
  <c r="EG90"/>
  <c r="EH90" s="1"/>
  <c r="EG93"/>
  <c r="EH93" s="1"/>
  <c r="EG95"/>
  <c r="EH95" s="1"/>
  <c r="EG96"/>
  <c r="EH96" s="1"/>
  <c r="EG74"/>
  <c r="EH74" s="1"/>
  <c r="EI74" s="1"/>
  <c r="EK74" s="1"/>
  <c r="EL74" s="1"/>
  <c r="EG75"/>
  <c r="EH75" s="1"/>
  <c r="EG76"/>
  <c r="EH76" s="1"/>
  <c r="EI76" s="1"/>
  <c r="EK76" s="1"/>
  <c r="EL76" s="1"/>
  <c r="EG80"/>
  <c r="EH80" s="1"/>
  <c r="EI80" s="1"/>
  <c r="EK80" s="1"/>
  <c r="EL80" s="1"/>
  <c r="EG82"/>
  <c r="EH82" s="1"/>
  <c r="EI82" s="1"/>
  <c r="EK82" s="1"/>
  <c r="EL82" s="1"/>
  <c r="EG83"/>
  <c r="EH83" s="1"/>
  <c r="EG85"/>
  <c r="EH85" s="1"/>
  <c r="EI85" s="1"/>
  <c r="EK85" s="1"/>
  <c r="EL85" s="1"/>
  <c r="EG89"/>
  <c r="EH89" s="1"/>
  <c r="EI89" s="1"/>
  <c r="EK89" s="1"/>
  <c r="EL89" s="1"/>
  <c r="EG91"/>
  <c r="EH91" s="1"/>
  <c r="EG92"/>
  <c r="EH92" s="1"/>
  <c r="EG94"/>
  <c r="EH94" s="1"/>
  <c r="EG154"/>
  <c r="EH154" s="1"/>
  <c r="EG152"/>
  <c r="EH152" s="1"/>
  <c r="EG150"/>
  <c r="EH150" s="1"/>
  <c r="EG148"/>
  <c r="EH148" s="1"/>
  <c r="EG145"/>
  <c r="EH145" s="1"/>
  <c r="EG144"/>
  <c r="EH144" s="1"/>
  <c r="EG141"/>
  <c r="EH141" s="1"/>
  <c r="EG140"/>
  <c r="EH140" s="1"/>
  <c r="EI140" s="1"/>
  <c r="EK140" s="1"/>
  <c r="EL140" s="1"/>
  <c r="EI126"/>
  <c r="EK126" s="1"/>
  <c r="EL126" s="1"/>
  <c r="EN126" s="1"/>
  <c r="EG153"/>
  <c r="EH153" s="1"/>
  <c r="EG151"/>
  <c r="EH151" s="1"/>
  <c r="EG149"/>
  <c r="EH149" s="1"/>
  <c r="EG147"/>
  <c r="EH147" s="1"/>
  <c r="EI147" s="1"/>
  <c r="EK147" s="1"/>
  <c r="EL147" s="1"/>
  <c r="EG143"/>
  <c r="EH143" s="1"/>
  <c r="EI143" s="1"/>
  <c r="EK143" s="1"/>
  <c r="EL143" s="1"/>
  <c r="EG142"/>
  <c r="EH142" s="1"/>
  <c r="EI142" s="1"/>
  <c r="EK142" s="1"/>
  <c r="EL142" s="1"/>
  <c r="EG139"/>
  <c r="EH139" s="1"/>
  <c r="EG138"/>
  <c r="EH138" s="1"/>
  <c r="EI138" s="1"/>
  <c r="EK138" s="1"/>
  <c r="EL138" s="1"/>
  <c r="EG134"/>
  <c r="EH134" s="1"/>
  <c r="EI134" s="1"/>
  <c r="EK134" s="1"/>
  <c r="EL134" s="1"/>
  <c r="EG132"/>
  <c r="EH132" s="1"/>
  <c r="EI132" s="1"/>
  <c r="EK132" s="1"/>
  <c r="EL132" s="1"/>
  <c r="EG133"/>
  <c r="EH133" s="1"/>
  <c r="EG136"/>
  <c r="EH136" s="1"/>
  <c r="EG129"/>
  <c r="EH129" s="1"/>
  <c r="EG135"/>
  <c r="EH135" s="1"/>
  <c r="EG130"/>
  <c r="EH130" s="1"/>
  <c r="EH11"/>
  <c r="EI13"/>
  <c r="EK13" s="1"/>
  <c r="EI39"/>
  <c r="EK39" s="1"/>
  <c r="EG42"/>
  <c r="EH42" s="1"/>
  <c r="EG43"/>
  <c r="EH43" s="1"/>
  <c r="EG44"/>
  <c r="EH44" s="1"/>
  <c r="EG45"/>
  <c r="EH45" s="1"/>
  <c r="EI45" s="1"/>
  <c r="EK45" s="1"/>
  <c r="EL45" s="1"/>
  <c r="EG46"/>
  <c r="EH46" s="1"/>
  <c r="EG47"/>
  <c r="EH47" s="1"/>
  <c r="EI47" s="1"/>
  <c r="EK47" s="1"/>
  <c r="EL47" s="1"/>
  <c r="EG49"/>
  <c r="EH49" s="1"/>
  <c r="EG51"/>
  <c r="EH51" s="1"/>
  <c r="EI51" s="1"/>
  <c r="EK51" s="1"/>
  <c r="EL51" s="1"/>
  <c r="EG53"/>
  <c r="EH53" s="1"/>
  <c r="EI53" s="1"/>
  <c r="EK53" s="1"/>
  <c r="EL53" s="1"/>
  <c r="EG55"/>
  <c r="EH55" s="1"/>
  <c r="EI55" s="1"/>
  <c r="EK55" s="1"/>
  <c r="EL55" s="1"/>
  <c r="EG56"/>
  <c r="EH56" s="1"/>
  <c r="EI56" s="1"/>
  <c r="EK56" s="1"/>
  <c r="EL56" s="1"/>
  <c r="EG58"/>
  <c r="EH58" s="1"/>
  <c r="EG61"/>
  <c r="EH61" s="1"/>
  <c r="EG63"/>
  <c r="EH63" s="1"/>
  <c r="EG65"/>
  <c r="EH65" s="1"/>
  <c r="EG67"/>
  <c r="EH67" s="1"/>
  <c r="EG52"/>
  <c r="EH52" s="1"/>
  <c r="EG54"/>
  <c r="EH54" s="1"/>
  <c r="EG57"/>
  <c r="EH57" s="1"/>
  <c r="EG60"/>
  <c r="EH60" s="1"/>
  <c r="EI60" s="1"/>
  <c r="EK60" s="1"/>
  <c r="EL60" s="1"/>
  <c r="EG62"/>
  <c r="EH62" s="1"/>
  <c r="EG64"/>
  <c r="EH64" s="1"/>
  <c r="EG66"/>
  <c r="EH66" s="1"/>
  <c r="EI97"/>
  <c r="EK97" s="1"/>
  <c r="EL97" s="1"/>
  <c r="EN97" s="1"/>
  <c r="EG125"/>
  <c r="EH125" s="1"/>
  <c r="EG123"/>
  <c r="EH123" s="1"/>
  <c r="EG121"/>
  <c r="EH121" s="1"/>
  <c r="EG119"/>
  <c r="EH119" s="1"/>
  <c r="EG116"/>
  <c r="EH116" s="1"/>
  <c r="EG114"/>
  <c r="EH114" s="1"/>
  <c r="EI114" s="1"/>
  <c r="EK114" s="1"/>
  <c r="EL114" s="1"/>
  <c r="EG112"/>
  <c r="EH112" s="1"/>
  <c r="EG110"/>
  <c r="EH110" s="1"/>
  <c r="EG107"/>
  <c r="EH107" s="1"/>
  <c r="EG101"/>
  <c r="EH101" s="1"/>
  <c r="EG103"/>
  <c r="EH103" s="1"/>
  <c r="EI103" s="1"/>
  <c r="EK103" s="1"/>
  <c r="EL103" s="1"/>
  <c r="EG105"/>
  <c r="EH105" s="1"/>
  <c r="EI105" s="1"/>
  <c r="EK105" s="1"/>
  <c r="EL105" s="1"/>
  <c r="EG124"/>
  <c r="EH124" s="1"/>
  <c r="EG122"/>
  <c r="EH122" s="1"/>
  <c r="EG120"/>
  <c r="EH120" s="1"/>
  <c r="EG118"/>
  <c r="EH118" s="1"/>
  <c r="EI118" s="1"/>
  <c r="EK118" s="1"/>
  <c r="EL118" s="1"/>
  <c r="EG115"/>
  <c r="EH115" s="1"/>
  <c r="EG113"/>
  <c r="EH113" s="1"/>
  <c r="EI113" s="1"/>
  <c r="EK113" s="1"/>
  <c r="EL113" s="1"/>
  <c r="EG111"/>
  <c r="EH111" s="1"/>
  <c r="EI111" s="1"/>
  <c r="EK111" s="1"/>
  <c r="EL111" s="1"/>
  <c r="EG109"/>
  <c r="EH109" s="1"/>
  <c r="EI109" s="1"/>
  <c r="EK109" s="1"/>
  <c r="EL109" s="1"/>
  <c r="EG106"/>
  <c r="EH106" s="1"/>
  <c r="EG100"/>
  <c r="EH100" s="1"/>
  <c r="EG102"/>
  <c r="EH102" s="1"/>
  <c r="EG104"/>
  <c r="EH104" s="1"/>
  <c r="EL165"/>
  <c r="EL224" s="1"/>
  <c r="EG131"/>
  <c r="EH131" s="1"/>
  <c r="EB13"/>
  <c r="DW153"/>
  <c r="DX153" s="1"/>
  <c r="DW129"/>
  <c r="DX129" s="1"/>
  <c r="DW131"/>
  <c r="DX131" s="1"/>
  <c r="DY131" s="1"/>
  <c r="EA131" s="1"/>
  <c r="EB131" s="1"/>
  <c r="DW133"/>
  <c r="DX133" s="1"/>
  <c r="DW135"/>
  <c r="DX135" s="1"/>
  <c r="DW138"/>
  <c r="DX138" s="1"/>
  <c r="DY138" s="1"/>
  <c r="EA138" s="1"/>
  <c r="EB138" s="1"/>
  <c r="DW140"/>
  <c r="DX140" s="1"/>
  <c r="DY140" s="1"/>
  <c r="EA140" s="1"/>
  <c r="EB140" s="1"/>
  <c r="DW142"/>
  <c r="DX142" s="1"/>
  <c r="DY142" s="1"/>
  <c r="EA142" s="1"/>
  <c r="EB142" s="1"/>
  <c r="DW144"/>
  <c r="DX144" s="1"/>
  <c r="DW147"/>
  <c r="DX147" s="1"/>
  <c r="DY147" s="1"/>
  <c r="EA147" s="1"/>
  <c r="EB147" s="1"/>
  <c r="DW149"/>
  <c r="DX149" s="1"/>
  <c r="DW151"/>
  <c r="DX151" s="1"/>
  <c r="DY151" s="1"/>
  <c r="EA151" s="1"/>
  <c r="EB151" s="1"/>
  <c r="DW154"/>
  <c r="DX154" s="1"/>
  <c r="DW130"/>
  <c r="DX130" s="1"/>
  <c r="DW132"/>
  <c r="DX132" s="1"/>
  <c r="DY132" s="1"/>
  <c r="EA132" s="1"/>
  <c r="EB132" s="1"/>
  <c r="DW134"/>
  <c r="DX134" s="1"/>
  <c r="DW136"/>
  <c r="DX136" s="1"/>
  <c r="DW139"/>
  <c r="DX139" s="1"/>
  <c r="DW141"/>
  <c r="DX141" s="1"/>
  <c r="DW143"/>
  <c r="DX143" s="1"/>
  <c r="DW145"/>
  <c r="DX145" s="1"/>
  <c r="DW148"/>
  <c r="DX148" s="1"/>
  <c r="DW150"/>
  <c r="DX150" s="1"/>
  <c r="DW152"/>
  <c r="DX152" s="1"/>
  <c r="DY126"/>
  <c r="EA126" s="1"/>
  <c r="EB126" s="1"/>
  <c r="ED126" s="1"/>
  <c r="DY97"/>
  <c r="EA97" s="1"/>
  <c r="DW124"/>
  <c r="DX124" s="1"/>
  <c r="DW122"/>
  <c r="DX122" s="1"/>
  <c r="DY122" s="1"/>
  <c r="EA122" s="1"/>
  <c r="EB122" s="1"/>
  <c r="DW120"/>
  <c r="DX120" s="1"/>
  <c r="DW118"/>
  <c r="DX118" s="1"/>
  <c r="DY118" s="1"/>
  <c r="EA118" s="1"/>
  <c r="DW115"/>
  <c r="DX115" s="1"/>
  <c r="DW113"/>
  <c r="DX113" s="1"/>
  <c r="DY113" s="1"/>
  <c r="EA113" s="1"/>
  <c r="EB113" s="1"/>
  <c r="DW111"/>
  <c r="DX111" s="1"/>
  <c r="DY111" s="1"/>
  <c r="EA111" s="1"/>
  <c r="EB111" s="1"/>
  <c r="DW109"/>
  <c r="DX109" s="1"/>
  <c r="DY109" s="1"/>
  <c r="EA109" s="1"/>
  <c r="DW125"/>
  <c r="DX125" s="1"/>
  <c r="DW123"/>
  <c r="DX123" s="1"/>
  <c r="DW121"/>
  <c r="DX121" s="1"/>
  <c r="DW119"/>
  <c r="DX119" s="1"/>
  <c r="DW116"/>
  <c r="DX116" s="1"/>
  <c r="DW114"/>
  <c r="DX114" s="1"/>
  <c r="DW112"/>
  <c r="DX112" s="1"/>
  <c r="DW110"/>
  <c r="DX110" s="1"/>
  <c r="DW107"/>
  <c r="DX107" s="1"/>
  <c r="DW106"/>
  <c r="DX106" s="1"/>
  <c r="DW100"/>
  <c r="DX100" s="1"/>
  <c r="DW101"/>
  <c r="DX101" s="1"/>
  <c r="DW102"/>
  <c r="DX102" s="1"/>
  <c r="DY102" s="1"/>
  <c r="EA102" s="1"/>
  <c r="DW103"/>
  <c r="DX103" s="1"/>
  <c r="DY103" s="1"/>
  <c r="EA103" s="1"/>
  <c r="DW104"/>
  <c r="DX104" s="1"/>
  <c r="DW105"/>
  <c r="DX105" s="1"/>
  <c r="DR159"/>
  <c r="DR218" s="1"/>
  <c r="DR167"/>
  <c r="DR226" s="1"/>
  <c r="DR71"/>
  <c r="DQ158"/>
  <c r="DQ217" s="1"/>
  <c r="DO68"/>
  <c r="DQ68" s="1"/>
  <c r="DM72"/>
  <c r="DN72" s="1"/>
  <c r="DM75"/>
  <c r="DN75" s="1"/>
  <c r="DM78"/>
  <c r="DN78" s="1"/>
  <c r="DM80"/>
  <c r="DN80" s="1"/>
  <c r="DM81"/>
  <c r="DN81" s="1"/>
  <c r="DM82"/>
  <c r="DN82" s="1"/>
  <c r="DO82" s="1"/>
  <c r="DQ82" s="1"/>
  <c r="DR82" s="1"/>
  <c r="DM87"/>
  <c r="DN87" s="1"/>
  <c r="DM89"/>
  <c r="DN89" s="1"/>
  <c r="DM90"/>
  <c r="DN90" s="1"/>
  <c r="DM91"/>
  <c r="DN91" s="1"/>
  <c r="DM96"/>
  <c r="DN96" s="1"/>
  <c r="DM71"/>
  <c r="DN71" s="1"/>
  <c r="DM73"/>
  <c r="DN73" s="1"/>
  <c r="DM74"/>
  <c r="DN74" s="1"/>
  <c r="DM76"/>
  <c r="DN76" s="1"/>
  <c r="DM77"/>
  <c r="DN77" s="1"/>
  <c r="DM83"/>
  <c r="DN83" s="1"/>
  <c r="DM84"/>
  <c r="DN84" s="1"/>
  <c r="DO84" s="1"/>
  <c r="DQ84" s="1"/>
  <c r="DR84" s="1"/>
  <c r="DM85"/>
  <c r="DN85" s="1"/>
  <c r="DM86"/>
  <c r="DN86" s="1"/>
  <c r="DO86" s="1"/>
  <c r="DQ86" s="1"/>
  <c r="DM92"/>
  <c r="DN92" s="1"/>
  <c r="DM93"/>
  <c r="DN93" s="1"/>
  <c r="DM94"/>
  <c r="DN94" s="1"/>
  <c r="DM95"/>
  <c r="DN95" s="1"/>
  <c r="DO95" s="1"/>
  <c r="DQ95" s="1"/>
  <c r="DO97"/>
  <c r="DQ97" s="1"/>
  <c r="DR97" s="1"/>
  <c r="DT97" s="1"/>
  <c r="DM125"/>
  <c r="DN125" s="1"/>
  <c r="DM123"/>
  <c r="DN123" s="1"/>
  <c r="DM121"/>
  <c r="DN121" s="1"/>
  <c r="DM119"/>
  <c r="DN119" s="1"/>
  <c r="DM116"/>
  <c r="DN116" s="1"/>
  <c r="DM114"/>
  <c r="DN114" s="1"/>
  <c r="DM112"/>
  <c r="DN112" s="1"/>
  <c r="DM110"/>
  <c r="DN110" s="1"/>
  <c r="DM107"/>
  <c r="DN107" s="1"/>
  <c r="DM101"/>
  <c r="DN101" s="1"/>
  <c r="DM103"/>
  <c r="DN103" s="1"/>
  <c r="DM105"/>
  <c r="DN105" s="1"/>
  <c r="DM124"/>
  <c r="DN124" s="1"/>
  <c r="DO124" s="1"/>
  <c r="DQ124" s="1"/>
  <c r="DR124" s="1"/>
  <c r="DM122"/>
  <c r="DN122" s="1"/>
  <c r="DM120"/>
  <c r="DN120" s="1"/>
  <c r="DM118"/>
  <c r="DN118" s="1"/>
  <c r="DM115"/>
  <c r="DN115" s="1"/>
  <c r="DO115" s="1"/>
  <c r="DQ115" s="1"/>
  <c r="DR115" s="1"/>
  <c r="DM113"/>
  <c r="DN113" s="1"/>
  <c r="DO113" s="1"/>
  <c r="DQ113" s="1"/>
  <c r="DR113" s="1"/>
  <c r="DM111"/>
  <c r="DN111" s="1"/>
  <c r="DO111" s="1"/>
  <c r="DQ111" s="1"/>
  <c r="DR111" s="1"/>
  <c r="DM109"/>
  <c r="DN109" s="1"/>
  <c r="DM106"/>
  <c r="DN106" s="1"/>
  <c r="DM100"/>
  <c r="DN100" s="1"/>
  <c r="DM102"/>
  <c r="DN102" s="1"/>
  <c r="DM104"/>
  <c r="DN104" s="1"/>
  <c r="DM154"/>
  <c r="DN154" s="1"/>
  <c r="DM131"/>
  <c r="DN131" s="1"/>
  <c r="DM133"/>
  <c r="DN133" s="1"/>
  <c r="DM138"/>
  <c r="DN138" s="1"/>
  <c r="DM140"/>
  <c r="DN140" s="1"/>
  <c r="DO140" s="1"/>
  <c r="DQ140" s="1"/>
  <c r="DR140" s="1"/>
  <c r="DM142"/>
  <c r="DN142" s="1"/>
  <c r="DO142" s="1"/>
  <c r="DQ142" s="1"/>
  <c r="DR142" s="1"/>
  <c r="DM144"/>
  <c r="DN144" s="1"/>
  <c r="DO144" s="1"/>
  <c r="DQ144" s="1"/>
  <c r="DR144" s="1"/>
  <c r="DM147"/>
  <c r="DN147" s="1"/>
  <c r="DM149"/>
  <c r="DN149" s="1"/>
  <c r="DM151"/>
  <c r="DN151" s="1"/>
  <c r="DM153"/>
  <c r="DN153" s="1"/>
  <c r="DO153" s="1"/>
  <c r="DQ153" s="1"/>
  <c r="DR153" s="1"/>
  <c r="DM135"/>
  <c r="DN135" s="1"/>
  <c r="DO126"/>
  <c r="DQ126" s="1"/>
  <c r="DR126" s="1"/>
  <c r="DM130"/>
  <c r="DN130" s="1"/>
  <c r="DM132"/>
  <c r="DN132" s="1"/>
  <c r="DM134"/>
  <c r="DN134" s="1"/>
  <c r="DM136"/>
  <c r="DN136" s="1"/>
  <c r="DM139"/>
  <c r="DN139" s="1"/>
  <c r="DM141"/>
  <c r="DN141" s="1"/>
  <c r="DM143"/>
  <c r="DN143" s="1"/>
  <c r="DM145"/>
  <c r="DN145" s="1"/>
  <c r="DM148"/>
  <c r="DN148" s="1"/>
  <c r="DM150"/>
  <c r="DN150" s="1"/>
  <c r="DM152"/>
  <c r="DN152" s="1"/>
  <c r="DR158"/>
  <c r="DR217" s="1"/>
  <c r="DH104"/>
  <c r="DH162" s="1"/>
  <c r="DH221" s="1"/>
  <c r="DG162"/>
  <c r="DG221" s="1"/>
  <c r="DH13"/>
  <c r="DE97"/>
  <c r="DG97" s="1"/>
  <c r="DC124"/>
  <c r="DD124" s="1"/>
  <c r="DC122"/>
  <c r="DD122" s="1"/>
  <c r="DE122" s="1"/>
  <c r="DG122" s="1"/>
  <c r="DH122" s="1"/>
  <c r="DC120"/>
  <c r="DD120" s="1"/>
  <c r="DC118"/>
  <c r="DD118" s="1"/>
  <c r="DE118" s="1"/>
  <c r="DG118" s="1"/>
  <c r="DH118" s="1"/>
  <c r="DC115"/>
  <c r="DD115" s="1"/>
  <c r="DC113"/>
  <c r="DD113" s="1"/>
  <c r="DE113" s="1"/>
  <c r="DG113" s="1"/>
  <c r="DH113" s="1"/>
  <c r="DC111"/>
  <c r="DD111" s="1"/>
  <c r="DC109"/>
  <c r="DD109" s="1"/>
  <c r="DE109" s="1"/>
  <c r="DG109" s="1"/>
  <c r="DH109" s="1"/>
  <c r="DC125"/>
  <c r="DD125" s="1"/>
  <c r="DC123"/>
  <c r="DD123" s="1"/>
  <c r="DC121"/>
  <c r="DD121" s="1"/>
  <c r="DC119"/>
  <c r="DD119" s="1"/>
  <c r="DC116"/>
  <c r="DD116" s="1"/>
  <c r="DC114"/>
  <c r="DD114" s="1"/>
  <c r="DC112"/>
  <c r="DD112" s="1"/>
  <c r="DC110"/>
  <c r="DD110" s="1"/>
  <c r="DC107"/>
  <c r="DD107" s="1"/>
  <c r="DC106"/>
  <c r="DD106" s="1"/>
  <c r="DC100"/>
  <c r="DD100" s="1"/>
  <c r="DC101"/>
  <c r="DD101" s="1"/>
  <c r="DC102"/>
  <c r="DD102" s="1"/>
  <c r="DC103"/>
  <c r="DD103" s="1"/>
  <c r="DC104"/>
  <c r="DD104" s="1"/>
  <c r="DC105"/>
  <c r="DD105" s="1"/>
  <c r="DH165"/>
  <c r="CX13"/>
  <c r="CN162"/>
  <c r="CN221" s="1"/>
  <c r="CN165"/>
  <c r="CN224" s="1"/>
  <c r="BT13"/>
  <c r="BT11" s="1"/>
  <c r="BG39"/>
  <c r="BI39" s="1"/>
  <c r="BE43"/>
  <c r="BF43" s="1"/>
  <c r="BE45"/>
  <c r="BF45" s="1"/>
  <c r="BE47"/>
  <c r="BF47" s="1"/>
  <c r="BE49"/>
  <c r="BF49" s="1"/>
  <c r="BE52"/>
  <c r="BF52" s="1"/>
  <c r="BE53"/>
  <c r="BF53" s="1"/>
  <c r="BE56"/>
  <c r="BF56" s="1"/>
  <c r="BE58"/>
  <c r="BF58" s="1"/>
  <c r="BE61"/>
  <c r="BF61" s="1"/>
  <c r="BE63"/>
  <c r="BF63" s="1"/>
  <c r="BE65"/>
  <c r="BF65" s="1"/>
  <c r="BE67"/>
  <c r="BF67" s="1"/>
  <c r="BE42"/>
  <c r="BF42" s="1"/>
  <c r="BE44"/>
  <c r="BF44" s="1"/>
  <c r="BE46"/>
  <c r="BF46" s="1"/>
  <c r="BE48"/>
  <c r="BF48" s="1"/>
  <c r="BE51"/>
  <c r="BF51" s="1"/>
  <c r="BG51" s="1"/>
  <c r="BI51" s="1"/>
  <c r="BE54"/>
  <c r="BF54" s="1"/>
  <c r="BE55"/>
  <c r="BF55" s="1"/>
  <c r="BG55" s="1"/>
  <c r="BI55" s="1"/>
  <c r="BE57"/>
  <c r="BF57" s="1"/>
  <c r="BE60"/>
  <c r="BF60" s="1"/>
  <c r="BG60" s="1"/>
  <c r="BI60" s="1"/>
  <c r="BE62"/>
  <c r="BF62" s="1"/>
  <c r="BE64"/>
  <c r="BF64" s="1"/>
  <c r="BE66"/>
  <c r="BF66" s="1"/>
  <c r="BG68"/>
  <c r="BI68" s="1"/>
  <c r="BJ68" s="1"/>
  <c r="BE71"/>
  <c r="BF71" s="1"/>
  <c r="BE72"/>
  <c r="BF72" s="1"/>
  <c r="BE73"/>
  <c r="BF73" s="1"/>
  <c r="BE74"/>
  <c r="BF74" s="1"/>
  <c r="BE75"/>
  <c r="BF75" s="1"/>
  <c r="BE76"/>
  <c r="BF76" s="1"/>
  <c r="BE78"/>
  <c r="BF78" s="1"/>
  <c r="BE80"/>
  <c r="BF80" s="1"/>
  <c r="BG80" s="1"/>
  <c r="BI80" s="1"/>
  <c r="BJ80" s="1"/>
  <c r="BE81"/>
  <c r="BF81" s="1"/>
  <c r="BE82"/>
  <c r="BF82" s="1"/>
  <c r="BE83"/>
  <c r="BF83" s="1"/>
  <c r="BE84"/>
  <c r="BF84" s="1"/>
  <c r="BG84" s="1"/>
  <c r="BI84" s="1"/>
  <c r="BJ84" s="1"/>
  <c r="BE85"/>
  <c r="BF85" s="1"/>
  <c r="BE86"/>
  <c r="BF86" s="1"/>
  <c r="BE87"/>
  <c r="BF87" s="1"/>
  <c r="BE89"/>
  <c r="BF89" s="1"/>
  <c r="BG89" s="1"/>
  <c r="BI89" s="1"/>
  <c r="BJ89" s="1"/>
  <c r="BE90"/>
  <c r="BF90" s="1"/>
  <c r="BE91"/>
  <c r="BF91" s="1"/>
  <c r="BE92"/>
  <c r="BF92" s="1"/>
  <c r="BE93"/>
  <c r="BF93" s="1"/>
  <c r="BE94"/>
  <c r="BF94" s="1"/>
  <c r="BE95"/>
  <c r="BF95" s="1"/>
  <c r="BE96"/>
  <c r="BF96" s="1"/>
  <c r="BG97"/>
  <c r="BI97" s="1"/>
  <c r="BJ97" s="1"/>
  <c r="BL97" s="1"/>
  <c r="BE124"/>
  <c r="BF124" s="1"/>
  <c r="BE122"/>
  <c r="BF122" s="1"/>
  <c r="BE120"/>
  <c r="BF120" s="1"/>
  <c r="BE118"/>
  <c r="BF118" s="1"/>
  <c r="BG118" s="1"/>
  <c r="BI118" s="1"/>
  <c r="BJ118" s="1"/>
  <c r="BE115"/>
  <c r="BF115" s="1"/>
  <c r="BE113"/>
  <c r="BF113" s="1"/>
  <c r="BG113" s="1"/>
  <c r="BI113" s="1"/>
  <c r="BJ113" s="1"/>
  <c r="BE111"/>
  <c r="BF111" s="1"/>
  <c r="BE109"/>
  <c r="BF109" s="1"/>
  <c r="BG109" s="1"/>
  <c r="BI109" s="1"/>
  <c r="BJ109" s="1"/>
  <c r="BE106"/>
  <c r="BF106" s="1"/>
  <c r="BE101"/>
  <c r="BF101" s="1"/>
  <c r="BE103"/>
  <c r="BF103" s="1"/>
  <c r="BE105"/>
  <c r="BF105" s="1"/>
  <c r="BE125"/>
  <c r="BF125" s="1"/>
  <c r="BE123"/>
  <c r="BF123" s="1"/>
  <c r="BE121"/>
  <c r="BF121" s="1"/>
  <c r="BE119"/>
  <c r="BF119" s="1"/>
  <c r="BE116"/>
  <c r="BF116" s="1"/>
  <c r="BE114"/>
  <c r="BF114" s="1"/>
  <c r="BE112"/>
  <c r="BF112" s="1"/>
  <c r="BE110"/>
  <c r="BF110" s="1"/>
  <c r="BE107"/>
  <c r="BF107" s="1"/>
  <c r="BE100"/>
  <c r="BF100" s="1"/>
  <c r="BE102"/>
  <c r="BF102" s="1"/>
  <c r="BE104"/>
  <c r="BF104" s="1"/>
  <c r="BJ183"/>
  <c r="BJ165"/>
  <c r="BJ224" s="1"/>
  <c r="AZ13"/>
  <c r="AW97"/>
  <c r="AY97" s="1"/>
  <c r="AU125"/>
  <c r="AV125" s="1"/>
  <c r="AU123"/>
  <c r="AV123" s="1"/>
  <c r="AU121"/>
  <c r="AV121" s="1"/>
  <c r="AU119"/>
  <c r="AV119" s="1"/>
  <c r="AU116"/>
  <c r="AV116" s="1"/>
  <c r="AU114"/>
  <c r="AV114" s="1"/>
  <c r="AW114" s="1"/>
  <c r="AY114" s="1"/>
  <c r="AU112"/>
  <c r="AV112" s="1"/>
  <c r="AU110"/>
  <c r="AV110" s="1"/>
  <c r="AU107"/>
  <c r="AV107" s="1"/>
  <c r="AU106"/>
  <c r="AV106" s="1"/>
  <c r="AU100"/>
  <c r="AV100" s="1"/>
  <c r="AU101"/>
  <c r="AV101" s="1"/>
  <c r="AU102"/>
  <c r="AV102" s="1"/>
  <c r="AW102" s="1"/>
  <c r="AY102" s="1"/>
  <c r="AU103"/>
  <c r="AV103" s="1"/>
  <c r="AW103" s="1"/>
  <c r="AY103" s="1"/>
  <c r="AU104"/>
  <c r="AV104" s="1"/>
  <c r="AU105"/>
  <c r="AV105" s="1"/>
  <c r="AW105" s="1"/>
  <c r="AY105" s="1"/>
  <c r="AU124"/>
  <c r="AV124" s="1"/>
  <c r="AU122"/>
  <c r="AV122" s="1"/>
  <c r="AW122" s="1"/>
  <c r="AY122" s="1"/>
  <c r="AZ122" s="1"/>
  <c r="AU120"/>
  <c r="AV120" s="1"/>
  <c r="AU118"/>
  <c r="AV118" s="1"/>
  <c r="AW118" s="1"/>
  <c r="AY118" s="1"/>
  <c r="AU115"/>
  <c r="AV115" s="1"/>
  <c r="AU113"/>
  <c r="AV113" s="1"/>
  <c r="AW113" s="1"/>
  <c r="AY113" s="1"/>
  <c r="AZ113" s="1"/>
  <c r="AU111"/>
  <c r="AV111" s="1"/>
  <c r="AW111" s="1"/>
  <c r="AY111" s="1"/>
  <c r="AZ111" s="1"/>
  <c r="AU109"/>
  <c r="AV109" s="1"/>
  <c r="AW109" s="1"/>
  <c r="AY109" s="1"/>
  <c r="AU153"/>
  <c r="AV153" s="1"/>
  <c r="AU154"/>
  <c r="AV154" s="1"/>
  <c r="AU129"/>
  <c r="AV129" s="1"/>
  <c r="AU130"/>
  <c r="AV130" s="1"/>
  <c r="AU131"/>
  <c r="AV131" s="1"/>
  <c r="AW131" s="1"/>
  <c r="AY131" s="1"/>
  <c r="AZ131" s="1"/>
  <c r="AU132"/>
  <c r="AV132" s="1"/>
  <c r="AW132" s="1"/>
  <c r="AY132" s="1"/>
  <c r="AZ132" s="1"/>
  <c r="AU133"/>
  <c r="AV133" s="1"/>
  <c r="AU134"/>
  <c r="AV134" s="1"/>
  <c r="AW134" s="1"/>
  <c r="AY134" s="1"/>
  <c r="AZ134" s="1"/>
  <c r="AU135"/>
  <c r="AV135" s="1"/>
  <c r="AU136"/>
  <c r="AV136" s="1"/>
  <c r="AU138"/>
  <c r="AV138" s="1"/>
  <c r="AW138" s="1"/>
  <c r="AY138" s="1"/>
  <c r="AZ138" s="1"/>
  <c r="AU139"/>
  <c r="AV139" s="1"/>
  <c r="AU140"/>
  <c r="AV140" s="1"/>
  <c r="AW140" s="1"/>
  <c r="AY140" s="1"/>
  <c r="AZ140" s="1"/>
  <c r="AU141"/>
  <c r="AV141" s="1"/>
  <c r="AU142"/>
  <c r="AV142" s="1"/>
  <c r="AW142" s="1"/>
  <c r="AY142" s="1"/>
  <c r="AZ142" s="1"/>
  <c r="AU143"/>
  <c r="AV143" s="1"/>
  <c r="AW143" s="1"/>
  <c r="AY143" s="1"/>
  <c r="AZ143" s="1"/>
  <c r="AU144"/>
  <c r="AV144" s="1"/>
  <c r="AU145"/>
  <c r="AV145" s="1"/>
  <c r="AU147"/>
  <c r="AV147" s="1"/>
  <c r="AW147" s="1"/>
  <c r="AY147" s="1"/>
  <c r="AZ147" s="1"/>
  <c r="AU148"/>
  <c r="AV148" s="1"/>
  <c r="AU149"/>
  <c r="AV149" s="1"/>
  <c r="AU150"/>
  <c r="AV150" s="1"/>
  <c r="AU151"/>
  <c r="AV151" s="1"/>
  <c r="AW151" s="1"/>
  <c r="AY151" s="1"/>
  <c r="AZ151" s="1"/>
  <c r="AU152"/>
  <c r="AV152" s="1"/>
  <c r="AW126"/>
  <c r="AY126" s="1"/>
  <c r="AZ126" s="1"/>
  <c r="BB126" s="1"/>
  <c r="AF93"/>
  <c r="AC126"/>
  <c r="AE126" s="1"/>
  <c r="AF126" s="1"/>
  <c r="AH126" s="1"/>
  <c r="AA129"/>
  <c r="AB129" s="1"/>
  <c r="AA131"/>
  <c r="AB131" s="1"/>
  <c r="AA133"/>
  <c r="AB133" s="1"/>
  <c r="AA135"/>
  <c r="AB135" s="1"/>
  <c r="AA138"/>
  <c r="AB138" s="1"/>
  <c r="AC138" s="1"/>
  <c r="AE138" s="1"/>
  <c r="AF138" s="1"/>
  <c r="AA140"/>
  <c r="AB140" s="1"/>
  <c r="AA142"/>
  <c r="AB142" s="1"/>
  <c r="AC142" s="1"/>
  <c r="AE142" s="1"/>
  <c r="AF142" s="1"/>
  <c r="AA144"/>
  <c r="AB144" s="1"/>
  <c r="AA147"/>
  <c r="AB147" s="1"/>
  <c r="AC147" s="1"/>
  <c r="AE147" s="1"/>
  <c r="AF147" s="1"/>
  <c r="AA149"/>
  <c r="AB149" s="1"/>
  <c r="AA151"/>
  <c r="AB151" s="1"/>
  <c r="AC151" s="1"/>
  <c r="AE151" s="1"/>
  <c r="AF151" s="1"/>
  <c r="AA153"/>
  <c r="AB153" s="1"/>
  <c r="AA154"/>
  <c r="AB154" s="1"/>
  <c r="AA130"/>
  <c r="AB130" s="1"/>
  <c r="AA132"/>
  <c r="AB132" s="1"/>
  <c r="AC132" s="1"/>
  <c r="AE132" s="1"/>
  <c r="AF132" s="1"/>
  <c r="AA134"/>
  <c r="AB134" s="1"/>
  <c r="AC134" s="1"/>
  <c r="AE134" s="1"/>
  <c r="AF134" s="1"/>
  <c r="AA136"/>
  <c r="AB136" s="1"/>
  <c r="AA139"/>
  <c r="AB139" s="1"/>
  <c r="AA141"/>
  <c r="AB141" s="1"/>
  <c r="AA143"/>
  <c r="AB143" s="1"/>
  <c r="AC143" s="1"/>
  <c r="AE143" s="1"/>
  <c r="AF143" s="1"/>
  <c r="AA145"/>
  <c r="AB145" s="1"/>
  <c r="AA148"/>
  <c r="AB148" s="1"/>
  <c r="AA150"/>
  <c r="AB150" s="1"/>
  <c r="AA152"/>
  <c r="AB152" s="1"/>
  <c r="AC97"/>
  <c r="AE97" s="1"/>
  <c r="AA125"/>
  <c r="AB125" s="1"/>
  <c r="AA123"/>
  <c r="AB123" s="1"/>
  <c r="AA121"/>
  <c r="AB121" s="1"/>
  <c r="AA119"/>
  <c r="AB119" s="1"/>
  <c r="AA116"/>
  <c r="AB116" s="1"/>
  <c r="AA114"/>
  <c r="AB114" s="1"/>
  <c r="AC114" s="1"/>
  <c r="AE114" s="1"/>
  <c r="AF114" s="1"/>
  <c r="AA112"/>
  <c r="AB112" s="1"/>
  <c r="AA110"/>
  <c r="AB110" s="1"/>
  <c r="AA106"/>
  <c r="AB106" s="1"/>
  <c r="AA100"/>
  <c r="AB100" s="1"/>
  <c r="AA102"/>
  <c r="AB102" s="1"/>
  <c r="AA104"/>
  <c r="AB104" s="1"/>
  <c r="AA124"/>
  <c r="AB124" s="1"/>
  <c r="AA122"/>
  <c r="AB122" s="1"/>
  <c r="AC122" s="1"/>
  <c r="AE122" s="1"/>
  <c r="AF122" s="1"/>
  <c r="AA120"/>
  <c r="AB120" s="1"/>
  <c r="AA118"/>
  <c r="AB118" s="1"/>
  <c r="AC118" s="1"/>
  <c r="AE118" s="1"/>
  <c r="AF118" s="1"/>
  <c r="AA115"/>
  <c r="AB115" s="1"/>
  <c r="AA113"/>
  <c r="AB113" s="1"/>
  <c r="AC113" s="1"/>
  <c r="AE113" s="1"/>
  <c r="AF113" s="1"/>
  <c r="AA111"/>
  <c r="AB111" s="1"/>
  <c r="AA109"/>
  <c r="AB109" s="1"/>
  <c r="AC109" s="1"/>
  <c r="AE109" s="1"/>
  <c r="AA101"/>
  <c r="AB101" s="1"/>
  <c r="AA103"/>
  <c r="AB103" s="1"/>
  <c r="AC103" s="1"/>
  <c r="AE103" s="1"/>
  <c r="AA105"/>
  <c r="AB105" s="1"/>
  <c r="AC105" s="1"/>
  <c r="AE105" s="1"/>
  <c r="AA107"/>
  <c r="AB107" s="1"/>
  <c r="Q129"/>
  <c r="R129" s="1"/>
  <c r="S129" s="1"/>
  <c r="U129" s="1"/>
  <c r="V129" s="1"/>
  <c r="V13"/>
  <c r="V131"/>
  <c r="V160" s="1"/>
  <c r="V219" s="1"/>
  <c r="U160"/>
  <c r="U219" s="1"/>
  <c r="V135"/>
  <c r="U164"/>
  <c r="U223" s="1"/>
  <c r="S39"/>
  <c r="U39" s="1"/>
  <c r="Q42"/>
  <c r="R42" s="1"/>
  <c r="Q43"/>
  <c r="R43" s="1"/>
  <c r="Q44"/>
  <c r="R44" s="1"/>
  <c r="Q45"/>
  <c r="R45" s="1"/>
  <c r="S45" s="1"/>
  <c r="U45" s="1"/>
  <c r="Q46"/>
  <c r="R46" s="1"/>
  <c r="Q47"/>
  <c r="R47" s="1"/>
  <c r="Q48"/>
  <c r="R48" s="1"/>
  <c r="Q49"/>
  <c r="R49" s="1"/>
  <c r="Q51"/>
  <c r="R51" s="1"/>
  <c r="S51" s="1"/>
  <c r="U51" s="1"/>
  <c r="Q52"/>
  <c r="R52" s="1"/>
  <c r="Q53"/>
  <c r="R53" s="1"/>
  <c r="Q54"/>
  <c r="R54" s="1"/>
  <c r="Q55"/>
  <c r="R55" s="1"/>
  <c r="S55" s="1"/>
  <c r="U55" s="1"/>
  <c r="V55" s="1"/>
  <c r="Q56"/>
  <c r="R56" s="1"/>
  <c r="Q57"/>
  <c r="R57" s="1"/>
  <c r="Q58"/>
  <c r="R58" s="1"/>
  <c r="Q60"/>
  <c r="R60" s="1"/>
  <c r="S60" s="1"/>
  <c r="U60" s="1"/>
  <c r="Q61"/>
  <c r="R61" s="1"/>
  <c r="Q62"/>
  <c r="R62" s="1"/>
  <c r="Q63"/>
  <c r="R63" s="1"/>
  <c r="Q64"/>
  <c r="R64" s="1"/>
  <c r="Q65"/>
  <c r="R65" s="1"/>
  <c r="Q66"/>
  <c r="R66" s="1"/>
  <c r="Q67"/>
  <c r="R67" s="1"/>
  <c r="Q154"/>
  <c r="R154" s="1"/>
  <c r="Q152"/>
  <c r="R152" s="1"/>
  <c r="Q150"/>
  <c r="R150" s="1"/>
  <c r="Q148"/>
  <c r="R148" s="1"/>
  <c r="Q145"/>
  <c r="R145" s="1"/>
  <c r="Q143"/>
  <c r="R143" s="1"/>
  <c r="Q141"/>
  <c r="R141" s="1"/>
  <c r="Q139"/>
  <c r="R139" s="1"/>
  <c r="S126"/>
  <c r="U126" s="1"/>
  <c r="V126" s="1"/>
  <c r="X126" s="1"/>
  <c r="Q153"/>
  <c r="R153" s="1"/>
  <c r="Q151"/>
  <c r="R151" s="1"/>
  <c r="Q149"/>
  <c r="R149" s="1"/>
  <c r="Q147"/>
  <c r="R147" s="1"/>
  <c r="S147" s="1"/>
  <c r="U147" s="1"/>
  <c r="V147" s="1"/>
  <c r="Q144"/>
  <c r="R144" s="1"/>
  <c r="Q142"/>
  <c r="R142" s="1"/>
  <c r="S142" s="1"/>
  <c r="U142" s="1"/>
  <c r="V142" s="1"/>
  <c r="Q140"/>
  <c r="R140" s="1"/>
  <c r="Q138"/>
  <c r="R138" s="1"/>
  <c r="S138" s="1"/>
  <c r="U138" s="1"/>
  <c r="V138" s="1"/>
  <c r="Q136"/>
  <c r="R136" s="1"/>
  <c r="Q130"/>
  <c r="R130" s="1"/>
  <c r="Q132"/>
  <c r="R132" s="1"/>
  <c r="S132" s="1"/>
  <c r="U132" s="1"/>
  <c r="V132" s="1"/>
  <c r="Q134"/>
  <c r="R134" s="1"/>
  <c r="S97"/>
  <c r="U97" s="1"/>
  <c r="V97" s="1"/>
  <c r="X97" s="1"/>
  <c r="Q124"/>
  <c r="R124" s="1"/>
  <c r="Q122"/>
  <c r="R122" s="1"/>
  <c r="Q120"/>
  <c r="R120" s="1"/>
  <c r="Q118"/>
  <c r="R118" s="1"/>
  <c r="S118" s="1"/>
  <c r="U118" s="1"/>
  <c r="V118" s="1"/>
  <c r="Q115"/>
  <c r="R115" s="1"/>
  <c r="Q113"/>
  <c r="R113" s="1"/>
  <c r="S113" s="1"/>
  <c r="U113" s="1"/>
  <c r="V113" s="1"/>
  <c r="Q111"/>
  <c r="R111" s="1"/>
  <c r="Q109"/>
  <c r="R109" s="1"/>
  <c r="S109" s="1"/>
  <c r="U109" s="1"/>
  <c r="V109" s="1"/>
  <c r="Q125"/>
  <c r="R125" s="1"/>
  <c r="Q123"/>
  <c r="R123" s="1"/>
  <c r="Q121"/>
  <c r="R121" s="1"/>
  <c r="Q119"/>
  <c r="R119" s="1"/>
  <c r="Q116"/>
  <c r="R116" s="1"/>
  <c r="Q114"/>
  <c r="R114" s="1"/>
  <c r="Q112"/>
  <c r="R112" s="1"/>
  <c r="Q110"/>
  <c r="R110" s="1"/>
  <c r="Q106"/>
  <c r="R106" s="1"/>
  <c r="Q100"/>
  <c r="R100" s="1"/>
  <c r="Q101"/>
  <c r="R101" s="1"/>
  <c r="Q102"/>
  <c r="R102" s="1"/>
  <c r="Q103"/>
  <c r="R103" s="1"/>
  <c r="S103" s="1"/>
  <c r="U103" s="1"/>
  <c r="V103" s="1"/>
  <c r="Q104"/>
  <c r="R104" s="1"/>
  <c r="Q105"/>
  <c r="R105" s="1"/>
  <c r="Q107"/>
  <c r="R107" s="1"/>
  <c r="KY226"/>
  <c r="IQ227"/>
  <c r="CW242"/>
  <c r="X10"/>
  <c r="CZ10"/>
  <c r="GB10"/>
  <c r="JD10"/>
  <c r="V52"/>
  <c r="V168" s="1"/>
  <c r="V227" s="1"/>
  <c r="AP52"/>
  <c r="AP168" s="1"/>
  <c r="AP227" s="1"/>
  <c r="BJ52"/>
  <c r="BJ168" s="1"/>
  <c r="BJ227" s="1"/>
  <c r="CD52"/>
  <c r="CD168" s="1"/>
  <c r="CD227" s="1"/>
  <c r="CX52"/>
  <c r="CX168" s="1"/>
  <c r="CX227" s="1"/>
  <c r="DR52"/>
  <c r="DR168" s="1"/>
  <c r="DR227" s="1"/>
  <c r="EL52"/>
  <c r="EL168" s="1"/>
  <c r="EL227" s="1"/>
  <c r="FF52"/>
  <c r="FF168" s="1"/>
  <c r="FF227" s="1"/>
  <c r="FZ52"/>
  <c r="FZ168" s="1"/>
  <c r="FZ227" s="1"/>
  <c r="GT52"/>
  <c r="GT168" s="1"/>
  <c r="GT227" s="1"/>
  <c r="HN52"/>
  <c r="HN168" s="1"/>
  <c r="HN227" s="1"/>
  <c r="IH52"/>
  <c r="IH168" s="1"/>
  <c r="IH227" s="1"/>
  <c r="JB52"/>
  <c r="JB168" s="1"/>
  <c r="JB227" s="1"/>
  <c r="JV52"/>
  <c r="JV168" s="1"/>
  <c r="JV227" s="1"/>
  <c r="KP52"/>
  <c r="KP168" s="1"/>
  <c r="KP227" s="1"/>
  <c r="V53"/>
  <c r="V169" s="1"/>
  <c r="V228" s="1"/>
  <c r="AP53"/>
  <c r="AP169" s="1"/>
  <c r="AP228" s="1"/>
  <c r="BJ53"/>
  <c r="BJ169" s="1"/>
  <c r="BJ228" s="1"/>
  <c r="CD53"/>
  <c r="CD169" s="1"/>
  <c r="CD228" s="1"/>
  <c r="JB53"/>
  <c r="JB169" s="1"/>
  <c r="JB228" s="1"/>
  <c r="KP53"/>
  <c r="KP169" s="1"/>
  <c r="KP228" s="1"/>
  <c r="V54"/>
  <c r="V170" s="1"/>
  <c r="AP54"/>
  <c r="AP170" s="1"/>
  <c r="BJ54"/>
  <c r="BJ170" s="1"/>
  <c r="CD54"/>
  <c r="CD170" s="1"/>
  <c r="CX54"/>
  <c r="CX170" s="1"/>
  <c r="CX229" s="1"/>
  <c r="DR54"/>
  <c r="DR170" s="1"/>
  <c r="DR229" s="1"/>
  <c r="EL54"/>
  <c r="EL170" s="1"/>
  <c r="EL229" s="1"/>
  <c r="FF54"/>
  <c r="FF170" s="1"/>
  <c r="FF229" s="1"/>
  <c r="FZ54"/>
  <c r="FZ170" s="1"/>
  <c r="FZ229" s="1"/>
  <c r="GT54"/>
  <c r="GT170" s="1"/>
  <c r="GT229" s="1"/>
  <c r="HN54"/>
  <c r="HN170" s="1"/>
  <c r="HN229" s="1"/>
  <c r="IH54"/>
  <c r="IH170" s="1"/>
  <c r="JB54"/>
  <c r="JB170" s="1"/>
  <c r="JB229" s="1"/>
  <c r="JV54"/>
  <c r="JV170" s="1"/>
  <c r="JV229" s="1"/>
  <c r="KP54"/>
  <c r="KP170" s="1"/>
  <c r="KP229" s="1"/>
  <c r="CD55"/>
  <c r="CD171" s="1"/>
  <c r="CD230" s="1"/>
  <c r="EA242"/>
  <c r="IG242"/>
  <c r="AR10"/>
  <c r="DT10"/>
  <c r="GV10"/>
  <c r="JX10"/>
  <c r="HM218"/>
  <c r="JA218"/>
  <c r="DQ219"/>
  <c r="IG221"/>
  <c r="U231"/>
  <c r="FY231"/>
  <c r="KO231"/>
  <c r="FE232"/>
  <c r="IG232"/>
  <c r="CW236"/>
  <c r="KO236"/>
  <c r="DQ237"/>
  <c r="IG239"/>
  <c r="FY240"/>
  <c r="HM240"/>
  <c r="JA240"/>
  <c r="KO240"/>
  <c r="FE241"/>
  <c r="IG241"/>
  <c r="KE218"/>
  <c r="KY221"/>
  <c r="KE222"/>
  <c r="JK223"/>
  <c r="KY223"/>
  <c r="KY230"/>
  <c r="BS232"/>
  <c r="JK232"/>
  <c r="KY235"/>
  <c r="IQ236"/>
  <c r="KY239"/>
  <c r="IQ240"/>
  <c r="HW241"/>
  <c r="GT105"/>
  <c r="GT163" s="1"/>
  <c r="GT222" s="1"/>
  <c r="KP105"/>
  <c r="KP163" s="1"/>
  <c r="KP222" s="1"/>
  <c r="V106"/>
  <c r="AP106"/>
  <c r="BJ106"/>
  <c r="BJ164" s="1"/>
  <c r="BJ223" s="1"/>
  <c r="CD106"/>
  <c r="CX106"/>
  <c r="DR106"/>
  <c r="EL106"/>
  <c r="FF106"/>
  <c r="FZ106"/>
  <c r="FZ164" s="1"/>
  <c r="FZ223" s="1"/>
  <c r="GT106"/>
  <c r="GT164" s="1"/>
  <c r="GT223" s="1"/>
  <c r="HN106"/>
  <c r="HN164" s="1"/>
  <c r="HN223" s="1"/>
  <c r="IH106"/>
  <c r="IH164" s="1"/>
  <c r="IH223" s="1"/>
  <c r="JB106"/>
  <c r="JB164" s="1"/>
  <c r="JB223" s="1"/>
  <c r="JV106"/>
  <c r="JV164" s="1"/>
  <c r="JV223" s="1"/>
  <c r="KP106"/>
  <c r="KP164" s="1"/>
  <c r="KP223" s="1"/>
  <c r="HX11"/>
  <c r="CN183"/>
  <c r="CN242" s="1"/>
  <c r="FP183"/>
  <c r="IR183"/>
  <c r="U168"/>
  <c r="BI168"/>
  <c r="CW168"/>
  <c r="EK168"/>
  <c r="FY168"/>
  <c r="HM168"/>
  <c r="JA168"/>
  <c r="KO168"/>
  <c r="AO169"/>
  <c r="CC169"/>
  <c r="U170"/>
  <c r="BI170"/>
  <c r="CW170"/>
  <c r="EK170"/>
  <c r="FY170"/>
  <c r="HM170"/>
  <c r="JA170"/>
  <c r="KO170"/>
  <c r="CC171"/>
  <c r="BJ172"/>
  <c r="BJ231" s="1"/>
  <c r="FZ172"/>
  <c r="FZ231" s="1"/>
  <c r="AP173"/>
  <c r="AP232" s="1"/>
  <c r="CD173"/>
  <c r="CD232" s="1"/>
  <c r="GT173"/>
  <c r="GT232" s="1"/>
  <c r="JV173"/>
  <c r="JV232" s="1"/>
  <c r="CX174"/>
  <c r="CX233" s="1"/>
  <c r="V177"/>
  <c r="BJ177"/>
  <c r="EL177"/>
  <c r="EL236" s="1"/>
  <c r="FZ177"/>
  <c r="FZ236" s="1"/>
  <c r="HN177"/>
  <c r="HN236" s="1"/>
  <c r="FF178"/>
  <c r="FF237" s="1"/>
  <c r="GT178"/>
  <c r="GT237" s="1"/>
  <c r="IH178"/>
  <c r="IH237" s="1"/>
  <c r="JV178"/>
  <c r="JV237" s="1"/>
  <c r="V179"/>
  <c r="V238" s="1"/>
  <c r="CX179"/>
  <c r="CX238" s="1"/>
  <c r="EL179"/>
  <c r="EL238" s="1"/>
  <c r="DR180"/>
  <c r="DR239" s="1"/>
  <c r="GT180"/>
  <c r="GT239" s="1"/>
  <c r="V181"/>
  <c r="V240" s="1"/>
  <c r="BJ181"/>
  <c r="BJ240" s="1"/>
  <c r="CX181"/>
  <c r="CX240" s="1"/>
  <c r="EL181"/>
  <c r="EL240" s="1"/>
  <c r="FZ181"/>
  <c r="FZ240" s="1"/>
  <c r="HN181"/>
  <c r="HN240" s="1"/>
  <c r="JB181"/>
  <c r="JB240" s="1"/>
  <c r="KP181"/>
  <c r="KP240" s="1"/>
  <c r="AP182"/>
  <c r="AP241" s="1"/>
  <c r="CD182"/>
  <c r="CD241" s="1"/>
  <c r="GT182"/>
  <c r="GT241" s="1"/>
  <c r="JV182"/>
  <c r="JV241" s="1"/>
  <c r="IR162"/>
  <c r="IR221" s="1"/>
  <c r="KF162"/>
  <c r="KF221" s="1"/>
  <c r="BT172"/>
  <c r="BT231" s="1"/>
  <c r="KZ172"/>
  <c r="KZ231" s="1"/>
  <c r="AZ173"/>
  <c r="AZ232" s="1"/>
  <c r="CN173"/>
  <c r="CN232" s="1"/>
  <c r="KF173"/>
  <c r="KF232" s="1"/>
  <c r="AF174"/>
  <c r="AF233" s="1"/>
  <c r="GJ174"/>
  <c r="GJ233" s="1"/>
  <c r="KZ174"/>
  <c r="KZ233" s="1"/>
  <c r="BT177"/>
  <c r="BT236" s="1"/>
  <c r="EV177"/>
  <c r="EV236" s="1"/>
  <c r="GJ177"/>
  <c r="GJ236" s="1"/>
  <c r="HX177"/>
  <c r="HX236" s="1"/>
  <c r="KZ177"/>
  <c r="KZ236" s="1"/>
  <c r="AZ178"/>
  <c r="AZ237" s="1"/>
  <c r="EB178"/>
  <c r="EB237" s="1"/>
  <c r="FP178"/>
  <c r="FP237" s="1"/>
  <c r="IR178"/>
  <c r="IR237" s="1"/>
  <c r="KF178"/>
  <c r="KF237" s="1"/>
  <c r="BT179"/>
  <c r="BT238" s="1"/>
  <c r="GJ179"/>
  <c r="GJ238" s="1"/>
  <c r="HX179"/>
  <c r="HX238" s="1"/>
  <c r="KZ179"/>
  <c r="KZ238" s="1"/>
  <c r="CN180"/>
  <c r="CN239" s="1"/>
  <c r="FP180"/>
  <c r="FP239" s="1"/>
  <c r="KF180"/>
  <c r="KF239" s="1"/>
  <c r="BT181"/>
  <c r="BT240" s="1"/>
  <c r="DH181"/>
  <c r="DH240" s="1"/>
  <c r="GJ181"/>
  <c r="GJ240" s="1"/>
  <c r="KZ181"/>
  <c r="KZ240" s="1"/>
  <c r="HD182"/>
  <c r="HD241" s="1"/>
  <c r="HM242"/>
  <c r="KO242"/>
  <c r="BL10"/>
  <c r="EN10"/>
  <c r="HP10"/>
  <c r="KR10"/>
  <c r="KZ51"/>
  <c r="KZ167" s="1"/>
  <c r="KZ226" s="1"/>
  <c r="AF52"/>
  <c r="AZ52"/>
  <c r="AZ168" s="1"/>
  <c r="AZ227" s="1"/>
  <c r="BT52"/>
  <c r="CN52"/>
  <c r="CN168" s="1"/>
  <c r="CN227" s="1"/>
  <c r="DH52"/>
  <c r="EB52"/>
  <c r="EB168" s="1"/>
  <c r="EB227" s="1"/>
  <c r="EV52"/>
  <c r="FP52"/>
  <c r="GJ52"/>
  <c r="HD52"/>
  <c r="HD168" s="1"/>
  <c r="HD227" s="1"/>
  <c r="HX52"/>
  <c r="IR52"/>
  <c r="IR168" s="1"/>
  <c r="IR227" s="1"/>
  <c r="JL52"/>
  <c r="KF52"/>
  <c r="KF168" s="1"/>
  <c r="KF227" s="1"/>
  <c r="KZ52"/>
  <c r="KZ168" s="1"/>
  <c r="KZ227" s="1"/>
  <c r="AF53"/>
  <c r="AF169" s="1"/>
  <c r="AF228" s="1"/>
  <c r="BT53"/>
  <c r="BT169" s="1"/>
  <c r="BT228" s="1"/>
  <c r="CN53"/>
  <c r="CN169" s="1"/>
  <c r="CN228" s="1"/>
  <c r="DH53"/>
  <c r="DH169" s="1"/>
  <c r="DH228" s="1"/>
  <c r="EV53"/>
  <c r="EV169" s="1"/>
  <c r="EV228" s="1"/>
  <c r="FP53"/>
  <c r="FP169" s="1"/>
  <c r="FP228" s="1"/>
  <c r="HD53"/>
  <c r="HD169" s="1"/>
  <c r="HD228" s="1"/>
  <c r="HX53"/>
  <c r="HX169" s="1"/>
  <c r="HX228" s="1"/>
  <c r="IR53"/>
  <c r="IR169" s="1"/>
  <c r="IR228" s="1"/>
  <c r="JL53"/>
  <c r="JL169" s="1"/>
  <c r="JL228" s="1"/>
  <c r="KF53"/>
  <c r="KF169" s="1"/>
  <c r="KF228" s="1"/>
  <c r="KZ53"/>
  <c r="KZ169" s="1"/>
  <c r="KZ228" s="1"/>
  <c r="AF54"/>
  <c r="AF170" s="1"/>
  <c r="AF229" s="1"/>
  <c r="AZ54"/>
  <c r="AZ170" s="1"/>
  <c r="AZ229" s="1"/>
  <c r="BT54"/>
  <c r="BT170" s="1"/>
  <c r="BT229" s="1"/>
  <c r="CN54"/>
  <c r="CN170" s="1"/>
  <c r="CN229" s="1"/>
  <c r="DH54"/>
  <c r="DH170" s="1"/>
  <c r="DH229" s="1"/>
  <c r="EB54"/>
  <c r="EB170" s="1"/>
  <c r="EV54"/>
  <c r="EV170" s="1"/>
  <c r="EV229" s="1"/>
  <c r="FP54"/>
  <c r="FP170" s="1"/>
  <c r="FP229" s="1"/>
  <c r="GJ54"/>
  <c r="GJ170" s="1"/>
  <c r="GJ229" s="1"/>
  <c r="HD54"/>
  <c r="HD170" s="1"/>
  <c r="HD229" s="1"/>
  <c r="HX54"/>
  <c r="HX170" s="1"/>
  <c r="HX229" s="1"/>
  <c r="IR54"/>
  <c r="IR170" s="1"/>
  <c r="IR229" s="1"/>
  <c r="JL54"/>
  <c r="JL170" s="1"/>
  <c r="JL229" s="1"/>
  <c r="KF54"/>
  <c r="KF170" s="1"/>
  <c r="KF229" s="1"/>
  <c r="KZ54"/>
  <c r="KZ170" s="1"/>
  <c r="KZ229" s="1"/>
  <c r="KF55"/>
  <c r="KF171" s="1"/>
  <c r="KF230" s="1"/>
  <c r="CF10"/>
  <c r="FH10"/>
  <c r="IJ10"/>
  <c r="FR39"/>
  <c r="IT39"/>
  <c r="HM221"/>
  <c r="JA239"/>
  <c r="EU218"/>
  <c r="GI218"/>
  <c r="JK218"/>
  <c r="KY218"/>
  <c r="CM221"/>
  <c r="FO221"/>
  <c r="IQ221"/>
  <c r="JK222"/>
  <c r="KY222"/>
  <c r="KY231"/>
  <c r="GI236"/>
  <c r="JK236"/>
  <c r="KY236"/>
  <c r="CM239"/>
  <c r="FO239"/>
  <c r="KY240"/>
  <c r="GJ105"/>
  <c r="IR105"/>
  <c r="IR163" s="1"/>
  <c r="IR222" s="1"/>
  <c r="JL105"/>
  <c r="KF105"/>
  <c r="KF163" s="1"/>
  <c r="KF222" s="1"/>
  <c r="KZ105"/>
  <c r="AF106"/>
  <c r="AF164" s="1"/>
  <c r="AF223" s="1"/>
  <c r="AZ106"/>
  <c r="BT106"/>
  <c r="CN106"/>
  <c r="DH106"/>
  <c r="DH164" s="1"/>
  <c r="DH223" s="1"/>
  <c r="EB106"/>
  <c r="EV106"/>
  <c r="FP106"/>
  <c r="GJ106"/>
  <c r="GJ164" s="1"/>
  <c r="GJ223" s="1"/>
  <c r="HD106"/>
  <c r="HD164" s="1"/>
  <c r="HD223" s="1"/>
  <c r="HX106"/>
  <c r="HX164" s="1"/>
  <c r="HX223" s="1"/>
  <c r="IR106"/>
  <c r="IR164" s="1"/>
  <c r="IR223" s="1"/>
  <c r="JL106"/>
  <c r="JL164" s="1"/>
  <c r="JL223" s="1"/>
  <c r="KF106"/>
  <c r="KF164" s="1"/>
  <c r="KF223" s="1"/>
  <c r="KF68"/>
  <c r="AZ183"/>
  <c r="AZ242" s="1"/>
  <c r="EB183"/>
  <c r="HD183"/>
  <c r="KF183"/>
  <c r="KF11"/>
  <c r="AO168"/>
  <c r="CC168"/>
  <c r="DQ168"/>
  <c r="FE168"/>
  <c r="GS168"/>
  <c r="IG168"/>
  <c r="JU168"/>
  <c r="U169"/>
  <c r="BI169"/>
  <c r="JA169"/>
  <c r="KO169"/>
  <c r="AO170"/>
  <c r="CC170"/>
  <c r="DQ170"/>
  <c r="FE170"/>
  <c r="GS170"/>
  <c r="IG170"/>
  <c r="JU170"/>
  <c r="DR172"/>
  <c r="DR231" s="1"/>
  <c r="EL173"/>
  <c r="EL232" s="1"/>
  <c r="KP173"/>
  <c r="KP232" s="1"/>
  <c r="FF174"/>
  <c r="FF233" s="1"/>
  <c r="GT174"/>
  <c r="GT233" s="1"/>
  <c r="IH174"/>
  <c r="JV174"/>
  <c r="JV233" s="1"/>
  <c r="AP177"/>
  <c r="DR177"/>
  <c r="DR236" s="1"/>
  <c r="IH177"/>
  <c r="IH236" s="1"/>
  <c r="JV177"/>
  <c r="JV236" s="1"/>
  <c r="V178"/>
  <c r="V237" s="1"/>
  <c r="CX178"/>
  <c r="CX237" s="1"/>
  <c r="EL178"/>
  <c r="EL237" s="1"/>
  <c r="HN178"/>
  <c r="HN237" s="1"/>
  <c r="KP178"/>
  <c r="KP237" s="1"/>
  <c r="AP179"/>
  <c r="AP238" s="1"/>
  <c r="CD179"/>
  <c r="CD238" s="1"/>
  <c r="DR179"/>
  <c r="DR238" s="1"/>
  <c r="FF179"/>
  <c r="FF238" s="1"/>
  <c r="V180"/>
  <c r="V239" s="1"/>
  <c r="CX180"/>
  <c r="CX239" s="1"/>
  <c r="EL180"/>
  <c r="EL239" s="1"/>
  <c r="IH181"/>
  <c r="IH240" s="1"/>
  <c r="V182"/>
  <c r="V241" s="1"/>
  <c r="BJ182"/>
  <c r="BJ241" s="1"/>
  <c r="CX182"/>
  <c r="CX241" s="1"/>
  <c r="EL182"/>
  <c r="EL241" s="1"/>
  <c r="HN182"/>
  <c r="HN241" s="1"/>
  <c r="GJ162"/>
  <c r="GJ221" s="1"/>
  <c r="JL162"/>
  <c r="JL221" s="1"/>
  <c r="KZ162"/>
  <c r="KZ221" s="1"/>
  <c r="FP163"/>
  <c r="FP222" s="1"/>
  <c r="AE168"/>
  <c r="BS168"/>
  <c r="DG168"/>
  <c r="EU168"/>
  <c r="GI168"/>
  <c r="HW168"/>
  <c r="JK168"/>
  <c r="KY168"/>
  <c r="CM169"/>
  <c r="FO169"/>
  <c r="HC169"/>
  <c r="IQ169"/>
  <c r="KE169"/>
  <c r="AE170"/>
  <c r="BS170"/>
  <c r="DG170"/>
  <c r="EU170"/>
  <c r="GI170"/>
  <c r="HW170"/>
  <c r="JK170"/>
  <c r="KY170"/>
  <c r="KE171"/>
  <c r="KZ171"/>
  <c r="KZ230" s="1"/>
  <c r="EB172"/>
  <c r="EB231" s="1"/>
  <c r="FP172"/>
  <c r="FP231" s="1"/>
  <c r="HD172"/>
  <c r="HD231" s="1"/>
  <c r="IR172"/>
  <c r="IR231" s="1"/>
  <c r="KF172"/>
  <c r="KF231" s="1"/>
  <c r="DH173"/>
  <c r="DH232" s="1"/>
  <c r="GJ173"/>
  <c r="GJ232" s="1"/>
  <c r="AZ174"/>
  <c r="AZ233" s="1"/>
  <c r="FP174"/>
  <c r="FP233" s="1"/>
  <c r="HD174"/>
  <c r="HD233" s="1"/>
  <c r="IR174"/>
  <c r="IR233" s="1"/>
  <c r="KF174"/>
  <c r="KF233" s="1"/>
  <c r="KZ176"/>
  <c r="KZ235" s="1"/>
  <c r="CN177"/>
  <c r="CN236" s="1"/>
  <c r="EB177"/>
  <c r="EB236" s="1"/>
  <c r="FP177"/>
  <c r="FP236" s="1"/>
  <c r="KF177"/>
  <c r="KF236" s="1"/>
  <c r="DH178"/>
  <c r="DH237" s="1"/>
  <c r="GJ178"/>
  <c r="GJ237" s="1"/>
  <c r="HX178"/>
  <c r="HX237" s="1"/>
  <c r="JL178"/>
  <c r="JL237" s="1"/>
  <c r="KZ178"/>
  <c r="KZ237" s="1"/>
  <c r="HD179"/>
  <c r="HD238" s="1"/>
  <c r="KF179"/>
  <c r="KF238" s="1"/>
  <c r="BT180"/>
  <c r="BT239" s="1"/>
  <c r="JL180"/>
  <c r="JL239" s="1"/>
  <c r="KZ180"/>
  <c r="KZ239" s="1"/>
  <c r="AZ181"/>
  <c r="AZ240" s="1"/>
  <c r="EB181"/>
  <c r="EB240" s="1"/>
  <c r="KF181"/>
  <c r="KF240" s="1"/>
  <c r="BT182"/>
  <c r="BT241" s="1"/>
  <c r="EV182"/>
  <c r="EV241" s="1"/>
  <c r="GJ182"/>
  <c r="GJ241" s="1"/>
  <c r="HX182"/>
  <c r="HX241" s="1"/>
  <c r="KZ182"/>
  <c r="KZ241" s="1"/>
  <c r="IH11" l="1"/>
  <c r="FP242"/>
  <c r="IH233"/>
  <c r="BJ229"/>
  <c r="AP236"/>
  <c r="IR11"/>
  <c r="HD242"/>
  <c r="GT11"/>
  <c r="CN11"/>
  <c r="V11"/>
  <c r="FP159"/>
  <c r="FP218" s="1"/>
  <c r="FL40"/>
  <c r="V229"/>
  <c r="CN178"/>
  <c r="CN237" s="1"/>
  <c r="AZ11"/>
  <c r="JL224"/>
  <c r="JV11"/>
  <c r="EV11"/>
  <c r="FZ11"/>
  <c r="IR182"/>
  <c r="IR241" s="1"/>
  <c r="IN40"/>
  <c r="DH224"/>
  <c r="AP229"/>
  <c r="HN11"/>
  <c r="BJ11"/>
  <c r="AP174"/>
  <c r="AP233" s="1"/>
  <c r="FP224"/>
  <c r="BJ178"/>
  <c r="BJ237" s="1"/>
  <c r="JB11"/>
  <c r="HN173"/>
  <c r="HN232" s="1"/>
  <c r="FY171"/>
  <c r="CX98"/>
  <c r="AF11"/>
  <c r="BT69"/>
  <c r="JH69"/>
  <c r="AL69"/>
  <c r="DD127"/>
  <c r="CT98"/>
  <c r="AP69"/>
  <c r="EB11"/>
  <c r="HD11"/>
  <c r="IH179"/>
  <c r="IH238" s="1"/>
  <c r="KZ98"/>
  <c r="BP69"/>
  <c r="BT98"/>
  <c r="EB224"/>
  <c r="AL186"/>
  <c r="BI171"/>
  <c r="BI230" s="1"/>
  <c r="GF69"/>
  <c r="BF127"/>
  <c r="KL186"/>
  <c r="DD69"/>
  <c r="AV40"/>
  <c r="DH127"/>
  <c r="HD177"/>
  <c r="HD236" s="1"/>
  <c r="CD98"/>
  <c r="BJ55"/>
  <c r="BJ171" s="1"/>
  <c r="BJ230" s="1"/>
  <c r="CD177"/>
  <c r="CD236" s="1"/>
  <c r="CW171"/>
  <c r="DR11"/>
  <c r="HX172"/>
  <c r="HX231" s="1"/>
  <c r="CN171"/>
  <c r="CN230" s="1"/>
  <c r="CX164"/>
  <c r="CX223" s="1"/>
  <c r="HN163"/>
  <c r="HN222" s="1"/>
  <c r="FF169"/>
  <c r="FF228" s="1"/>
  <c r="IR224"/>
  <c r="IH160"/>
  <c r="IH219" s="1"/>
  <c r="JL181"/>
  <c r="JL240" s="1"/>
  <c r="DN40"/>
  <c r="KB40"/>
  <c r="BJ127"/>
  <c r="BP40"/>
  <c r="CJ186"/>
  <c r="CM171"/>
  <c r="CM230" s="1"/>
  <c r="EB229"/>
  <c r="DQ171"/>
  <c r="DQ230" s="1"/>
  <c r="JL11"/>
  <c r="IH169"/>
  <c r="IH228" s="1"/>
  <c r="EL172"/>
  <c r="EL231" s="1"/>
  <c r="JV181"/>
  <c r="JV240" s="1"/>
  <c r="CN69"/>
  <c r="DX40"/>
  <c r="IN69"/>
  <c r="AP171"/>
  <c r="AP230" s="1"/>
  <c r="CD229"/>
  <c r="CJ69"/>
  <c r="HC163"/>
  <c r="HC222" s="1"/>
  <c r="KC42"/>
  <c r="KE42" s="1"/>
  <c r="KF42" s="1"/>
  <c r="AF171"/>
  <c r="AF230" s="1"/>
  <c r="FP161"/>
  <c r="KL127"/>
  <c r="KP127"/>
  <c r="JH98"/>
  <c r="EL171"/>
  <c r="IH163"/>
  <c r="IH222" s="1"/>
  <c r="CJ40"/>
  <c r="V242"/>
  <c r="BP98"/>
  <c r="BP186"/>
  <c r="GZ69"/>
  <c r="JH186"/>
  <c r="CA188"/>
  <c r="CC188" s="1"/>
  <c r="CD188" s="1"/>
  <c r="CD186" s="1"/>
  <c r="BZ186"/>
  <c r="DR171"/>
  <c r="DR230" s="1"/>
  <c r="AO171"/>
  <c r="JH40"/>
  <c r="AF69"/>
  <c r="HD171"/>
  <c r="BT186"/>
  <c r="DD40"/>
  <c r="FF69"/>
  <c r="FF11"/>
  <c r="KP11"/>
  <c r="KF242"/>
  <c r="JU172"/>
  <c r="JU231" s="1"/>
  <c r="JV56"/>
  <c r="JV172" s="1"/>
  <c r="JV231" s="1"/>
  <c r="JU181"/>
  <c r="JU240" s="1"/>
  <c r="JK181"/>
  <c r="JK240" s="1"/>
  <c r="IR171"/>
  <c r="IR230" s="1"/>
  <c r="IR242"/>
  <c r="IG172"/>
  <c r="IG231" s="1"/>
  <c r="IH56"/>
  <c r="IH172" s="1"/>
  <c r="IH231" s="1"/>
  <c r="IG176"/>
  <c r="IG235" s="1"/>
  <c r="IG163"/>
  <c r="IG222" s="1"/>
  <c r="ID69"/>
  <c r="IE71"/>
  <c r="IG71" s="1"/>
  <c r="IH71" s="1"/>
  <c r="IH69" s="1"/>
  <c r="HW180"/>
  <c r="HW239" s="1"/>
  <c r="HX64"/>
  <c r="HX180" s="1"/>
  <c r="HX239" s="1"/>
  <c r="HT69"/>
  <c r="HW172"/>
  <c r="HW231" s="1"/>
  <c r="HM172"/>
  <c r="HM231" s="1"/>
  <c r="HN56"/>
  <c r="HN172" s="1"/>
  <c r="HN231" s="1"/>
  <c r="HM163"/>
  <c r="HM222" s="1"/>
  <c r="HD105"/>
  <c r="HD163" s="1"/>
  <c r="HD222" s="1"/>
  <c r="GT169"/>
  <c r="GI172"/>
  <c r="GI231" s="1"/>
  <c r="FZ47"/>
  <c r="FZ163" s="1"/>
  <c r="FZ222" s="1"/>
  <c r="FY163"/>
  <c r="FY222" s="1"/>
  <c r="FO171"/>
  <c r="FB69"/>
  <c r="FB98"/>
  <c r="FC100"/>
  <c r="FE100" s="1"/>
  <c r="FF100" s="1"/>
  <c r="FF98" s="1"/>
  <c r="FF159"/>
  <c r="FF218" s="1"/>
  <c r="FE171"/>
  <c r="FE230" s="1"/>
  <c r="ER40"/>
  <c r="EV160"/>
  <c r="EK172"/>
  <c r="EK231" s="1"/>
  <c r="EB242"/>
  <c r="DX69"/>
  <c r="DY71"/>
  <c r="EA71" s="1"/>
  <c r="EB71" s="1"/>
  <c r="EB69" s="1"/>
  <c r="EA169"/>
  <c r="EA228" s="1"/>
  <c r="DR98"/>
  <c r="CX169"/>
  <c r="CX228" s="1"/>
  <c r="CK129"/>
  <c r="CM129" s="1"/>
  <c r="CN129" s="1"/>
  <c r="CN127" s="1"/>
  <c r="CJ127"/>
  <c r="BZ98"/>
  <c r="CD233"/>
  <c r="CD47"/>
  <c r="CD163" s="1"/>
  <c r="CD222" s="1"/>
  <c r="CC163"/>
  <c r="CC222" s="1"/>
  <c r="BJ233"/>
  <c r="AY169"/>
  <c r="AY228" s="1"/>
  <c r="AV69"/>
  <c r="AZ93"/>
  <c r="AZ180" s="1"/>
  <c r="AZ239" s="1"/>
  <c r="AY180"/>
  <c r="AY239" s="1"/>
  <c r="AL98"/>
  <c r="AM100"/>
  <c r="AO100" s="1"/>
  <c r="AP100" s="1"/>
  <c r="AP98" s="1"/>
  <c r="AP242"/>
  <c r="AE171"/>
  <c r="AE230" s="1"/>
  <c r="AB69"/>
  <c r="R69"/>
  <c r="S71"/>
  <c r="U71" s="1"/>
  <c r="V71" s="1"/>
  <c r="V69" s="1"/>
  <c r="IH218"/>
  <c r="FF163"/>
  <c r="EB180"/>
  <c r="IE100"/>
  <c r="IG100" s="1"/>
  <c r="IH100" s="1"/>
  <c r="IH98" s="1"/>
  <c r="ID98"/>
  <c r="IG171"/>
  <c r="IH171"/>
  <c r="IH230" s="1"/>
  <c r="CW169"/>
  <c r="CW228" s="1"/>
  <c r="CW161"/>
  <c r="CW220" s="1"/>
  <c r="CX161"/>
  <c r="CX220" s="1"/>
  <c r="V164"/>
  <c r="V223" s="1"/>
  <c r="JV171"/>
  <c r="JV169"/>
  <c r="CN186"/>
  <c r="CX176"/>
  <c r="CX235" s="1"/>
  <c r="CD172"/>
  <c r="FF222"/>
  <c r="HC171"/>
  <c r="IH176"/>
  <c r="IH235" s="1"/>
  <c r="IH167"/>
  <c r="IH226" s="1"/>
  <c r="GJ169"/>
  <c r="GJ228" s="1"/>
  <c r="HX224"/>
  <c r="DH180"/>
  <c r="DH69"/>
  <c r="DH176"/>
  <c r="HN169"/>
  <c r="FZ171"/>
  <c r="FZ230" s="1"/>
  <c r="AF180"/>
  <c r="AF239" s="1"/>
  <c r="GJ171"/>
  <c r="GJ230" s="1"/>
  <c r="CX160"/>
  <c r="CX219" s="1"/>
  <c r="CX171"/>
  <c r="CX230" s="1"/>
  <c r="CD231"/>
  <c r="IR161"/>
  <c r="IR220" s="1"/>
  <c r="IQ171"/>
  <c r="JA171"/>
  <c r="JA230" s="1"/>
  <c r="FY169"/>
  <c r="FY228" s="1"/>
  <c r="FP171"/>
  <c r="EB171"/>
  <c r="V236"/>
  <c r="FE169"/>
  <c r="FE228" s="1"/>
  <c r="CD164"/>
  <c r="CD223" s="1"/>
  <c r="FF171"/>
  <c r="FF230" s="1"/>
  <c r="V171"/>
  <c r="BJ242"/>
  <c r="GJ224"/>
  <c r="IH242"/>
  <c r="IQ161"/>
  <c r="IQ220" s="1"/>
  <c r="IR218"/>
  <c r="JB171"/>
  <c r="CC172"/>
  <c r="CC231" s="1"/>
  <c r="AP186"/>
  <c r="JL186"/>
  <c r="HT40"/>
  <c r="HU42"/>
  <c r="HW42" s="1"/>
  <c r="HX42" s="1"/>
  <c r="HJ40"/>
  <c r="HK42"/>
  <c r="HM42" s="1"/>
  <c r="HN42" s="1"/>
  <c r="FC188"/>
  <c r="FE188" s="1"/>
  <c r="FF188" s="1"/>
  <c r="FF186" s="1"/>
  <c r="FB186"/>
  <c r="GJ167"/>
  <c r="GJ226" s="1"/>
  <c r="GJ160"/>
  <c r="GJ219" s="1"/>
  <c r="EA171"/>
  <c r="EA230" s="1"/>
  <c r="AY171"/>
  <c r="AY230" s="1"/>
  <c r="BT164"/>
  <c r="BT223" s="1"/>
  <c r="HM171"/>
  <c r="HM230" s="1"/>
  <c r="HM169"/>
  <c r="EK169"/>
  <c r="EK228" s="1"/>
  <c r="JL171"/>
  <c r="JL230" s="1"/>
  <c r="HX171"/>
  <c r="EV171"/>
  <c r="DH171"/>
  <c r="BT171"/>
  <c r="BT230" s="1"/>
  <c r="BJ236"/>
  <c r="JU171"/>
  <c r="JU230" s="1"/>
  <c r="GS171"/>
  <c r="JU169"/>
  <c r="JU228" s="1"/>
  <c r="IG169"/>
  <c r="IG228" s="1"/>
  <c r="HN171"/>
  <c r="IH229"/>
  <c r="FZ169"/>
  <c r="FZ228" s="1"/>
  <c r="EL167"/>
  <c r="EL161"/>
  <c r="EV224"/>
  <c r="GI167"/>
  <c r="GI226" s="1"/>
  <c r="IG167"/>
  <c r="IG226" s="1"/>
  <c r="KF224"/>
  <c r="CD242"/>
  <c r="CW176"/>
  <c r="CW235" s="1"/>
  <c r="CW160"/>
  <c r="CW219" s="1"/>
  <c r="HD224"/>
  <c r="FE163"/>
  <c r="FE222" s="1"/>
  <c r="IG160"/>
  <c r="IG219" s="1"/>
  <c r="JR40"/>
  <c r="IE129"/>
  <c r="IG129" s="1"/>
  <c r="IH129" s="1"/>
  <c r="IH127" s="1"/>
  <c r="ID127"/>
  <c r="AF172"/>
  <c r="AF231" s="1"/>
  <c r="FP167"/>
  <c r="GZ40"/>
  <c r="CN109"/>
  <c r="CN167" s="1"/>
  <c r="CN226" s="1"/>
  <c r="CM167"/>
  <c r="CM226" s="1"/>
  <c r="CN118"/>
  <c r="CN176" s="1"/>
  <c r="CN235" s="1"/>
  <c r="CM176"/>
  <c r="CM235" s="1"/>
  <c r="CM163"/>
  <c r="CM222" s="1"/>
  <c r="CN105"/>
  <c r="CN163" s="1"/>
  <c r="CN222" s="1"/>
  <c r="CN103"/>
  <c r="CN161" s="1"/>
  <c r="CN220" s="1"/>
  <c r="CM161"/>
  <c r="CM220" s="1"/>
  <c r="IO100"/>
  <c r="IQ100" s="1"/>
  <c r="IR100" s="1"/>
  <c r="IR98" s="1"/>
  <c r="IN98"/>
  <c r="BZ69"/>
  <c r="CA71"/>
  <c r="CC71" s="1"/>
  <c r="CD71" s="1"/>
  <c r="CD69" s="1"/>
  <c r="ID40"/>
  <c r="IE42"/>
  <c r="IG42" s="1"/>
  <c r="FF65"/>
  <c r="FF181" s="1"/>
  <c r="FF240" s="1"/>
  <c r="FE181"/>
  <c r="FE240" s="1"/>
  <c r="FF56"/>
  <c r="FF172" s="1"/>
  <c r="FF231" s="1"/>
  <c r="FE172"/>
  <c r="FE231" s="1"/>
  <c r="FF45"/>
  <c r="FF161" s="1"/>
  <c r="FF220" s="1"/>
  <c r="FE161"/>
  <c r="FE220" s="1"/>
  <c r="FE180"/>
  <c r="FE239" s="1"/>
  <c r="FF64"/>
  <c r="FF180" s="1"/>
  <c r="FF239" s="1"/>
  <c r="FE176"/>
  <c r="FE235" s="1"/>
  <c r="FF60"/>
  <c r="FF176" s="1"/>
  <c r="FF235" s="1"/>
  <c r="FF51"/>
  <c r="FF167" s="1"/>
  <c r="FF226" s="1"/>
  <c r="FE167"/>
  <c r="FE226" s="1"/>
  <c r="FE160"/>
  <c r="FE219" s="1"/>
  <c r="FF44"/>
  <c r="FF160" s="1"/>
  <c r="FF219" s="1"/>
  <c r="FB40"/>
  <c r="FC42"/>
  <c r="FE42" s="1"/>
  <c r="CU42"/>
  <c r="CW42" s="1"/>
  <c r="CX42" s="1"/>
  <c r="CX40" s="1"/>
  <c r="CT40"/>
  <c r="CK100"/>
  <c r="CM100" s="1"/>
  <c r="CN100" s="1"/>
  <c r="CJ98"/>
  <c r="CN114"/>
  <c r="CN172" s="1"/>
  <c r="CN231" s="1"/>
  <c r="CM172"/>
  <c r="CM231" s="1"/>
  <c r="CN97"/>
  <c r="CP97" s="1"/>
  <c r="CM155"/>
  <c r="BZ40"/>
  <c r="CA42"/>
  <c r="CC42" s="1"/>
  <c r="CD42" s="1"/>
  <c r="IH45"/>
  <c r="IH161" s="1"/>
  <c r="IH220" s="1"/>
  <c r="IG161"/>
  <c r="IG220" s="1"/>
  <c r="IH39"/>
  <c r="IJ39" s="1"/>
  <c r="IG155"/>
  <c r="AM42"/>
  <c r="AO42" s="1"/>
  <c r="AP42" s="1"/>
  <c r="AP40" s="1"/>
  <c r="AL40"/>
  <c r="FF39"/>
  <c r="FH39" s="1"/>
  <c r="FE155"/>
  <c r="CU71"/>
  <c r="CW71" s="1"/>
  <c r="CX71" s="1"/>
  <c r="CX69" s="1"/>
  <c r="CT69"/>
  <c r="FC129"/>
  <c r="FE129" s="1"/>
  <c r="FF129" s="1"/>
  <c r="FF127" s="1"/>
  <c r="FB127"/>
  <c r="AF176"/>
  <c r="AF235" s="1"/>
  <c r="AB40"/>
  <c r="FP40"/>
  <c r="GF40"/>
  <c r="GP127"/>
  <c r="HX161"/>
  <c r="HW163"/>
  <c r="HW222" s="1"/>
  <c r="BT147"/>
  <c r="BT176" s="1"/>
  <c r="BT235" s="1"/>
  <c r="BS176"/>
  <c r="BS235" s="1"/>
  <c r="BT138"/>
  <c r="BT167" s="1"/>
  <c r="BT226" s="1"/>
  <c r="BS167"/>
  <c r="BS226" s="1"/>
  <c r="BP127"/>
  <c r="BQ129"/>
  <c r="BS129" s="1"/>
  <c r="BT126"/>
  <c r="BS155"/>
  <c r="CD151"/>
  <c r="CD180" s="1"/>
  <c r="CD239" s="1"/>
  <c r="CC180"/>
  <c r="CC239" s="1"/>
  <c r="CC176"/>
  <c r="CC235" s="1"/>
  <c r="CD147"/>
  <c r="CD176" s="1"/>
  <c r="CD235" s="1"/>
  <c r="CC167"/>
  <c r="CC226" s="1"/>
  <c r="CD138"/>
  <c r="CD167" s="1"/>
  <c r="CD226" s="1"/>
  <c r="BZ127"/>
  <c r="CA129"/>
  <c r="CC129" s="1"/>
  <c r="IR151"/>
  <c r="IR180" s="1"/>
  <c r="IR239" s="1"/>
  <c r="IQ180"/>
  <c r="IQ239" s="1"/>
  <c r="IR138"/>
  <c r="IR167" s="1"/>
  <c r="IR226" s="1"/>
  <c r="IQ167"/>
  <c r="IQ226" s="1"/>
  <c r="JL147"/>
  <c r="JL176" s="1"/>
  <c r="JL235" s="1"/>
  <c r="JK176"/>
  <c r="JK235" s="1"/>
  <c r="JK167"/>
  <c r="JK226" s="1"/>
  <c r="JL138"/>
  <c r="JL167" s="1"/>
  <c r="JL226" s="1"/>
  <c r="JI129"/>
  <c r="JK129" s="1"/>
  <c r="JH127"/>
  <c r="IO188"/>
  <c r="IQ188" s="1"/>
  <c r="IR188" s="1"/>
  <c r="IR186" s="1"/>
  <c r="IN186"/>
  <c r="IE188"/>
  <c r="IG188" s="1"/>
  <c r="IH188" s="1"/>
  <c r="IH186" s="1"/>
  <c r="ID186"/>
  <c r="IJ185"/>
  <c r="LB185"/>
  <c r="KZ186"/>
  <c r="AM129"/>
  <c r="AO129" s="1"/>
  <c r="AL127"/>
  <c r="AP126"/>
  <c r="AR126" s="1"/>
  <c r="AO155"/>
  <c r="AP132"/>
  <c r="AP161" s="1"/>
  <c r="AP220" s="1"/>
  <c r="AO161"/>
  <c r="AO220" s="1"/>
  <c r="FP168"/>
  <c r="FP227" s="1"/>
  <c r="U171"/>
  <c r="U230" s="1"/>
  <c r="AZ171"/>
  <c r="AZ169"/>
  <c r="FF164"/>
  <c r="FF223" s="1"/>
  <c r="AP164"/>
  <c r="AP223" s="1"/>
  <c r="CX11"/>
  <c r="R127"/>
  <c r="GT171"/>
  <c r="BS171"/>
  <c r="BS230" s="1"/>
  <c r="BT132"/>
  <c r="BT161" s="1"/>
  <c r="BT220" s="1"/>
  <c r="BS161"/>
  <c r="BS220" s="1"/>
  <c r="CD152"/>
  <c r="CD181" s="1"/>
  <c r="CD240" s="1"/>
  <c r="CC181"/>
  <c r="CC240" s="1"/>
  <c r="CD126"/>
  <c r="CC155"/>
  <c r="IO129"/>
  <c r="IQ129" s="1"/>
  <c r="IR129" s="1"/>
  <c r="IN127"/>
  <c r="IQ155"/>
  <c r="IR126"/>
  <c r="IR147"/>
  <c r="IR176" s="1"/>
  <c r="IR235" s="1"/>
  <c r="IQ176"/>
  <c r="IQ235" s="1"/>
  <c r="JL143"/>
  <c r="JL172" s="1"/>
  <c r="JL231" s="1"/>
  <c r="JK172"/>
  <c r="JK231" s="1"/>
  <c r="JL132"/>
  <c r="JL161" s="1"/>
  <c r="JL220" s="1"/>
  <c r="JK161"/>
  <c r="JK220" s="1"/>
  <c r="JK155"/>
  <c r="JL126"/>
  <c r="IY129"/>
  <c r="JA129" s="1"/>
  <c r="JB129" s="1"/>
  <c r="JB127" s="1"/>
  <c r="IX127"/>
  <c r="KZ126"/>
  <c r="KY155"/>
  <c r="IT185"/>
  <c r="CX143"/>
  <c r="CX172" s="1"/>
  <c r="CX231" s="1"/>
  <c r="CW172"/>
  <c r="CW231" s="1"/>
  <c r="CX126"/>
  <c r="CZ126" s="1"/>
  <c r="CW155"/>
  <c r="CX138"/>
  <c r="CX167" s="1"/>
  <c r="CX226" s="1"/>
  <c r="CW167"/>
  <c r="CW226" s="1"/>
  <c r="CU129"/>
  <c r="CW129" s="1"/>
  <c r="CT127"/>
  <c r="CU188"/>
  <c r="CW188" s="1"/>
  <c r="CX188" s="1"/>
  <c r="CX186" s="1"/>
  <c r="CT186"/>
  <c r="CZ185"/>
  <c r="AP151"/>
  <c r="AP180" s="1"/>
  <c r="AP239" s="1"/>
  <c r="AO180"/>
  <c r="AO239" s="1"/>
  <c r="AP147"/>
  <c r="AP176" s="1"/>
  <c r="AP235" s="1"/>
  <c r="AO176"/>
  <c r="AO235" s="1"/>
  <c r="AP138"/>
  <c r="AP167" s="1"/>
  <c r="AP226" s="1"/>
  <c r="AO167"/>
  <c r="AO226" s="1"/>
  <c r="AO160"/>
  <c r="AO219" s="1"/>
  <c r="AP131"/>
  <c r="AP160" s="1"/>
  <c r="AP219" s="1"/>
  <c r="AP143"/>
  <c r="AP172" s="1"/>
  <c r="AP231" s="1"/>
  <c r="AO172"/>
  <c r="AO231" s="1"/>
  <c r="GJ172"/>
  <c r="GJ231" s="1"/>
  <c r="JK171"/>
  <c r="JK230" s="1"/>
  <c r="JB206"/>
  <c r="JB202"/>
  <c r="IY188"/>
  <c r="JA188" s="1"/>
  <c r="IX186"/>
  <c r="JB193"/>
  <c r="JD185"/>
  <c r="HN190"/>
  <c r="HN188"/>
  <c r="HN210"/>
  <c r="HD210"/>
  <c r="HD188"/>
  <c r="HD201"/>
  <c r="HD230" s="1"/>
  <c r="FP197"/>
  <c r="FP226" s="1"/>
  <c r="FP191"/>
  <c r="FP220" s="1"/>
  <c r="DR203"/>
  <c r="BJ206"/>
  <c r="BJ188"/>
  <c r="BJ197"/>
  <c r="AZ199"/>
  <c r="AZ197"/>
  <c r="AZ191"/>
  <c r="AZ193"/>
  <c r="AZ201"/>
  <c r="V206"/>
  <c r="V188"/>
  <c r="JV191"/>
  <c r="JV210"/>
  <c r="HX193"/>
  <c r="HX206"/>
  <c r="HX191"/>
  <c r="GT206"/>
  <c r="GT190"/>
  <c r="GT188"/>
  <c r="GT199"/>
  <c r="GT228" s="1"/>
  <c r="GT201"/>
  <c r="EV211"/>
  <c r="EV197"/>
  <c r="EV210"/>
  <c r="EV206"/>
  <c r="EV190"/>
  <c r="EV188"/>
  <c r="EV202"/>
  <c r="EL206"/>
  <c r="EL191"/>
  <c r="EL193"/>
  <c r="EL201"/>
  <c r="EL230" s="1"/>
  <c r="EB199"/>
  <c r="EB197"/>
  <c r="EB210"/>
  <c r="EB206"/>
  <c r="EB190"/>
  <c r="EB188"/>
  <c r="DH197"/>
  <c r="DH210"/>
  <c r="DH201"/>
  <c r="DH230" s="1"/>
  <c r="KP186"/>
  <c r="JB191"/>
  <c r="JB197"/>
  <c r="JB201"/>
  <c r="HN206"/>
  <c r="HN191"/>
  <c r="HN197"/>
  <c r="HN199"/>
  <c r="HN201"/>
  <c r="HD197"/>
  <c r="HD206"/>
  <c r="HD191"/>
  <c r="FP206"/>
  <c r="FP188"/>
  <c r="FP201"/>
  <c r="DR212"/>
  <c r="DR199"/>
  <c r="AZ206"/>
  <c r="AZ190"/>
  <c r="AZ188"/>
  <c r="AZ202"/>
  <c r="V191"/>
  <c r="V197"/>
  <c r="V201"/>
  <c r="JV206"/>
  <c r="JV190"/>
  <c r="JV188"/>
  <c r="JV193"/>
  <c r="JV197"/>
  <c r="JV199"/>
  <c r="JV201"/>
  <c r="HX197"/>
  <c r="HX188"/>
  <c r="HX201"/>
  <c r="HX230" s="1"/>
  <c r="GT191"/>
  <c r="GT197"/>
  <c r="EV191"/>
  <c r="EV193"/>
  <c r="EV201"/>
  <c r="EL188"/>
  <c r="EL199"/>
  <c r="EL197"/>
  <c r="EL226" s="1"/>
  <c r="EB191"/>
  <c r="EB201"/>
  <c r="DH206"/>
  <c r="DE188"/>
  <c r="DG188" s="1"/>
  <c r="DD186"/>
  <c r="BF186"/>
  <c r="GS169"/>
  <c r="GS228" s="1"/>
  <c r="GJ161"/>
  <c r="GJ220" s="1"/>
  <c r="EB169"/>
  <c r="EL176"/>
  <c r="EL169"/>
  <c r="DR169"/>
  <c r="DQ169"/>
  <c r="DQ228" s="1"/>
  <c r="DR164"/>
  <c r="DR223" s="1"/>
  <c r="HN167"/>
  <c r="EK171"/>
  <c r="EK230" s="1"/>
  <c r="KZ40"/>
  <c r="KO180"/>
  <c r="KO239" s="1"/>
  <c r="KP64"/>
  <c r="KP180" s="1"/>
  <c r="KP239" s="1"/>
  <c r="KO176"/>
  <c r="KO235" s="1"/>
  <c r="KP60"/>
  <c r="KP176" s="1"/>
  <c r="KP235" s="1"/>
  <c r="KL69"/>
  <c r="KM71"/>
  <c r="KO71" s="1"/>
  <c r="KP71" s="1"/>
  <c r="KP69" s="1"/>
  <c r="KP39"/>
  <c r="KR39" s="1"/>
  <c r="KO155"/>
  <c r="KM100"/>
  <c r="KO100" s="1"/>
  <c r="KP100" s="1"/>
  <c r="KP98" s="1"/>
  <c r="KL98"/>
  <c r="KO171"/>
  <c r="KO230" s="1"/>
  <c r="KP55"/>
  <c r="KP171" s="1"/>
  <c r="KP230" s="1"/>
  <c r="KP51"/>
  <c r="KP167" s="1"/>
  <c r="KP226" s="1"/>
  <c r="KO167"/>
  <c r="KO226" s="1"/>
  <c r="KM42"/>
  <c r="KO42" s="1"/>
  <c r="KL40"/>
  <c r="KF89"/>
  <c r="KF176" s="1"/>
  <c r="KF235" s="1"/>
  <c r="KE176"/>
  <c r="KE235" s="1"/>
  <c r="KE155"/>
  <c r="KF80"/>
  <c r="KF167" s="1"/>
  <c r="KF226" s="1"/>
  <c r="KE167"/>
  <c r="KE226" s="1"/>
  <c r="KF186"/>
  <c r="KB186"/>
  <c r="KC129"/>
  <c r="KE129" s="1"/>
  <c r="KF129" s="1"/>
  <c r="KF127" s="1"/>
  <c r="KB127"/>
  <c r="KC100"/>
  <c r="KE100" s="1"/>
  <c r="KF100" s="1"/>
  <c r="KF98" s="1"/>
  <c r="KB98"/>
  <c r="KB69"/>
  <c r="JV93"/>
  <c r="JV180" s="1"/>
  <c r="JU180"/>
  <c r="JU239" s="1"/>
  <c r="JV89"/>
  <c r="JV176" s="1"/>
  <c r="JU176"/>
  <c r="JU235" s="1"/>
  <c r="JU167"/>
  <c r="JU226" s="1"/>
  <c r="JV80"/>
  <c r="JV167" s="1"/>
  <c r="JR127"/>
  <c r="JR186"/>
  <c r="JR69"/>
  <c r="JS71"/>
  <c r="JU71" s="1"/>
  <c r="JV73"/>
  <c r="JV160" s="1"/>
  <c r="JU160"/>
  <c r="JU219" s="1"/>
  <c r="JV127"/>
  <c r="JX126"/>
  <c r="JR98"/>
  <c r="JS100"/>
  <c r="JU100" s="1"/>
  <c r="JV100" s="1"/>
  <c r="JV98" s="1"/>
  <c r="JV76"/>
  <c r="JV163" s="1"/>
  <c r="JU163"/>
  <c r="JU222" s="1"/>
  <c r="JV68"/>
  <c r="JU155"/>
  <c r="JU161"/>
  <c r="JU220" s="1"/>
  <c r="JV74"/>
  <c r="JV161" s="1"/>
  <c r="JL40"/>
  <c r="JA176"/>
  <c r="JA235" s="1"/>
  <c r="JB60"/>
  <c r="JB176" s="1"/>
  <c r="JA172"/>
  <c r="JA231" s="1"/>
  <c r="JB56"/>
  <c r="JB172" s="1"/>
  <c r="JB51"/>
  <c r="JB167" s="1"/>
  <c r="JA167"/>
  <c r="JA226" s="1"/>
  <c r="JB47"/>
  <c r="JB163" s="1"/>
  <c r="JA163"/>
  <c r="JA222" s="1"/>
  <c r="IX69"/>
  <c r="IY71"/>
  <c r="JA71" s="1"/>
  <c r="JB71" s="1"/>
  <c r="JB69" s="1"/>
  <c r="IX40"/>
  <c r="IY42"/>
  <c r="JA42" s="1"/>
  <c r="JB45"/>
  <c r="JB161" s="1"/>
  <c r="JA161"/>
  <c r="JA220" s="1"/>
  <c r="JB39"/>
  <c r="JD39" s="1"/>
  <c r="JA155"/>
  <c r="IX98"/>
  <c r="IY100"/>
  <c r="JA100" s="1"/>
  <c r="JB100" s="1"/>
  <c r="JB98" s="1"/>
  <c r="IR42"/>
  <c r="HX118"/>
  <c r="HX176" s="1"/>
  <c r="HW176"/>
  <c r="HW235" s="1"/>
  <c r="HW167"/>
  <c r="HW226" s="1"/>
  <c r="HX109"/>
  <c r="HX167" s="1"/>
  <c r="HW171"/>
  <c r="HW230" s="1"/>
  <c r="HT98"/>
  <c r="HU100"/>
  <c r="HW100" s="1"/>
  <c r="HX97"/>
  <c r="HZ97" s="1"/>
  <c r="HW155"/>
  <c r="HT127"/>
  <c r="HU129"/>
  <c r="HW129" s="1"/>
  <c r="HX129" s="1"/>
  <c r="HX127" s="1"/>
  <c r="HT186"/>
  <c r="HW161"/>
  <c r="HW220" s="1"/>
  <c r="HN93"/>
  <c r="HN180" s="1"/>
  <c r="HM180"/>
  <c r="HM239" s="1"/>
  <c r="HM176"/>
  <c r="HM235" s="1"/>
  <c r="HN89"/>
  <c r="HN176" s="1"/>
  <c r="HK100"/>
  <c r="HM100" s="1"/>
  <c r="HN100" s="1"/>
  <c r="HN98" s="1"/>
  <c r="HJ98"/>
  <c r="HK129"/>
  <c r="HM129" s="1"/>
  <c r="HN129" s="1"/>
  <c r="HN127" s="1"/>
  <c r="HJ127"/>
  <c r="HJ69"/>
  <c r="HK71"/>
  <c r="HM71" s="1"/>
  <c r="HN74"/>
  <c r="HN161" s="1"/>
  <c r="HM161"/>
  <c r="HM220" s="1"/>
  <c r="HJ186"/>
  <c r="HN73"/>
  <c r="HN160" s="1"/>
  <c r="HN219" s="1"/>
  <c r="HM160"/>
  <c r="HM219" s="1"/>
  <c r="HN68"/>
  <c r="HM155"/>
  <c r="HM167"/>
  <c r="HM226" s="1"/>
  <c r="HD118"/>
  <c r="HD176" s="1"/>
  <c r="HC176"/>
  <c r="HC235" s="1"/>
  <c r="HD122"/>
  <c r="HD180" s="1"/>
  <c r="HC180"/>
  <c r="HC239" s="1"/>
  <c r="HD109"/>
  <c r="HD167" s="1"/>
  <c r="HC167"/>
  <c r="HC226" s="1"/>
  <c r="GZ186"/>
  <c r="GZ98"/>
  <c r="HA100"/>
  <c r="HC100" s="1"/>
  <c r="HD100" s="1"/>
  <c r="HD97"/>
  <c r="HF97" s="1"/>
  <c r="HC155"/>
  <c r="HD42"/>
  <c r="GZ127"/>
  <c r="HA129"/>
  <c r="HC129" s="1"/>
  <c r="HD129" s="1"/>
  <c r="HD127" s="1"/>
  <c r="HD103"/>
  <c r="HD161" s="1"/>
  <c r="HC161"/>
  <c r="HC220" s="1"/>
  <c r="GS176"/>
  <c r="GS235" s="1"/>
  <c r="GT60"/>
  <c r="GT176" s="1"/>
  <c r="GT51"/>
  <c r="GT167" s="1"/>
  <c r="GS167"/>
  <c r="GS226" s="1"/>
  <c r="GP98"/>
  <c r="GQ100"/>
  <c r="GS100" s="1"/>
  <c r="GT100" s="1"/>
  <c r="GT98" s="1"/>
  <c r="GP69"/>
  <c r="GQ71"/>
  <c r="GS71" s="1"/>
  <c r="GT71" s="1"/>
  <c r="GT69" s="1"/>
  <c r="GT44"/>
  <c r="GT160" s="1"/>
  <c r="GS160"/>
  <c r="GS219" s="1"/>
  <c r="GT39"/>
  <c r="GV39" s="1"/>
  <c r="GS155"/>
  <c r="GP186"/>
  <c r="GV126"/>
  <c r="GT127"/>
  <c r="GT45"/>
  <c r="GT161" s="1"/>
  <c r="GS161"/>
  <c r="GS220" s="1"/>
  <c r="GP40"/>
  <c r="GQ42"/>
  <c r="GS42" s="1"/>
  <c r="GI155"/>
  <c r="GJ39"/>
  <c r="GL39" s="1"/>
  <c r="GF127"/>
  <c r="GG129"/>
  <c r="GI129" s="1"/>
  <c r="GJ129" s="1"/>
  <c r="GJ127" s="1"/>
  <c r="GI176"/>
  <c r="GI235" s="1"/>
  <c r="GJ60"/>
  <c r="GJ176" s="1"/>
  <c r="GJ235" s="1"/>
  <c r="GF186"/>
  <c r="GJ186"/>
  <c r="GG100"/>
  <c r="GI100" s="1"/>
  <c r="GF98"/>
  <c r="GI169"/>
  <c r="GI228" s="1"/>
  <c r="GI171"/>
  <c r="GI230" s="1"/>
  <c r="GI161"/>
  <c r="GI220" s="1"/>
  <c r="GI160"/>
  <c r="GI219" s="1"/>
  <c r="FZ64"/>
  <c r="FZ180" s="1"/>
  <c r="FZ239" s="1"/>
  <c r="FY180"/>
  <c r="FY239" s="1"/>
  <c r="FZ60"/>
  <c r="FZ176" s="1"/>
  <c r="FZ235" s="1"/>
  <c r="FY176"/>
  <c r="FY235" s="1"/>
  <c r="FZ51"/>
  <c r="FZ167" s="1"/>
  <c r="FZ226" s="1"/>
  <c r="FY167"/>
  <c r="FY226" s="1"/>
  <c r="FV127"/>
  <c r="FW129"/>
  <c r="FY129" s="1"/>
  <c r="FZ129" s="1"/>
  <c r="FZ127" s="1"/>
  <c r="FV98"/>
  <c r="FW100"/>
  <c r="FY100" s="1"/>
  <c r="FZ100" s="1"/>
  <c r="FZ98" s="1"/>
  <c r="FV186"/>
  <c r="FZ186"/>
  <c r="FV69"/>
  <c r="FW71"/>
  <c r="FY71" s="1"/>
  <c r="FZ71" s="1"/>
  <c r="FZ69" s="1"/>
  <c r="FV40"/>
  <c r="FW42"/>
  <c r="FY42" s="1"/>
  <c r="FY161"/>
  <c r="FY220" s="1"/>
  <c r="FZ45"/>
  <c r="FZ161" s="1"/>
  <c r="FZ220" s="1"/>
  <c r="FZ39"/>
  <c r="GB39" s="1"/>
  <c r="FY155"/>
  <c r="FP89"/>
  <c r="FP176" s="1"/>
  <c r="FO176"/>
  <c r="FO235" s="1"/>
  <c r="FM129"/>
  <c r="FO129" s="1"/>
  <c r="FP129" s="1"/>
  <c r="FP127" s="1"/>
  <c r="FL127"/>
  <c r="FL69"/>
  <c r="FM71"/>
  <c r="FO71" s="1"/>
  <c r="FM100"/>
  <c r="FO100" s="1"/>
  <c r="FP100" s="1"/>
  <c r="FP98" s="1"/>
  <c r="FL98"/>
  <c r="FO161"/>
  <c r="FO220" s="1"/>
  <c r="FL186"/>
  <c r="FO155"/>
  <c r="FP68"/>
  <c r="FO167"/>
  <c r="FO226" s="1"/>
  <c r="EV89"/>
  <c r="EV176" s="1"/>
  <c r="EU176"/>
  <c r="EU235" s="1"/>
  <c r="EV93"/>
  <c r="EV180" s="1"/>
  <c r="EU180"/>
  <c r="EU239" s="1"/>
  <c r="EV94"/>
  <c r="EV181" s="1"/>
  <c r="EU181"/>
  <c r="EU240" s="1"/>
  <c r="EV80"/>
  <c r="EV167" s="1"/>
  <c r="EU167"/>
  <c r="EU226" s="1"/>
  <c r="EV85"/>
  <c r="EV172" s="1"/>
  <c r="EU172"/>
  <c r="EU231" s="1"/>
  <c r="EV161"/>
  <c r="EU171"/>
  <c r="EU230" s="1"/>
  <c r="ER98"/>
  <c r="ES100"/>
  <c r="EU100" s="1"/>
  <c r="EV100" s="1"/>
  <c r="EV98" s="1"/>
  <c r="EV68"/>
  <c r="EU155"/>
  <c r="ER186"/>
  <c r="ER127"/>
  <c r="ES129"/>
  <c r="EU129" s="1"/>
  <c r="EV129" s="1"/>
  <c r="EV127" s="1"/>
  <c r="EV76"/>
  <c r="EV163" s="1"/>
  <c r="EU163"/>
  <c r="EU222" s="1"/>
  <c r="ER69"/>
  <c r="ES71"/>
  <c r="EU71" s="1"/>
  <c r="EV40"/>
  <c r="EU160"/>
  <c r="EU219" s="1"/>
  <c r="EV164"/>
  <c r="EV223" s="1"/>
  <c r="EU161"/>
  <c r="EU220" s="1"/>
  <c r="EK176"/>
  <c r="EK235" s="1"/>
  <c r="EL164"/>
  <c r="EL223" s="1"/>
  <c r="EK167"/>
  <c r="EK226" s="1"/>
  <c r="EH98"/>
  <c r="EI100"/>
  <c r="EK100" s="1"/>
  <c r="EL100" s="1"/>
  <c r="EL98" s="1"/>
  <c r="EL39"/>
  <c r="EN39" s="1"/>
  <c r="EK155"/>
  <c r="EH186"/>
  <c r="EH69"/>
  <c r="EI71"/>
  <c r="EK71" s="1"/>
  <c r="EL71" s="1"/>
  <c r="EL69" s="1"/>
  <c r="EH40"/>
  <c r="EI42"/>
  <c r="EK42" s="1"/>
  <c r="EL42" s="1"/>
  <c r="EL13"/>
  <c r="EH127"/>
  <c r="EI129"/>
  <c r="EK129" s="1"/>
  <c r="EL129" s="1"/>
  <c r="EL127" s="1"/>
  <c r="EN68"/>
  <c r="EK161"/>
  <c r="EK220" s="1"/>
  <c r="EK163"/>
  <c r="EK222" s="1"/>
  <c r="EL163"/>
  <c r="EB118"/>
  <c r="EB176" s="1"/>
  <c r="EA176"/>
  <c r="EA235" s="1"/>
  <c r="EA180"/>
  <c r="EA239" s="1"/>
  <c r="EB109"/>
  <c r="EB167" s="1"/>
  <c r="EA167"/>
  <c r="EA226" s="1"/>
  <c r="EB103"/>
  <c r="EB161" s="1"/>
  <c r="EA161"/>
  <c r="EA220" s="1"/>
  <c r="EB97"/>
  <c r="ED97" s="1"/>
  <c r="EA155"/>
  <c r="EB102"/>
  <c r="EB160" s="1"/>
  <c r="EA160"/>
  <c r="EA219" s="1"/>
  <c r="DX98"/>
  <c r="DY100"/>
  <c r="EA100" s="1"/>
  <c r="DX186"/>
  <c r="DX127"/>
  <c r="DY129"/>
  <c r="EA129" s="1"/>
  <c r="EB129" s="1"/>
  <c r="EB127" s="1"/>
  <c r="EB40"/>
  <c r="DR95"/>
  <c r="DR182" s="1"/>
  <c r="DQ182"/>
  <c r="DQ241" s="1"/>
  <c r="DN127"/>
  <c r="DN98"/>
  <c r="DR127"/>
  <c r="DT126"/>
  <c r="DR86"/>
  <c r="DR173" s="1"/>
  <c r="DQ173"/>
  <c r="DQ232" s="1"/>
  <c r="DR68"/>
  <c r="DQ155"/>
  <c r="DN186"/>
  <c r="DN69"/>
  <c r="DH167"/>
  <c r="DG180"/>
  <c r="DG239" s="1"/>
  <c r="DG176"/>
  <c r="DG235" s="1"/>
  <c r="DG171"/>
  <c r="DG230" s="1"/>
  <c r="DG167"/>
  <c r="DG226" s="1"/>
  <c r="DH97"/>
  <c r="DJ97" s="1"/>
  <c r="DG155"/>
  <c r="DD98"/>
  <c r="DE100"/>
  <c r="DG100" s="1"/>
  <c r="DH100" s="1"/>
  <c r="DH158" s="1"/>
  <c r="DH40"/>
  <c r="DH11"/>
  <c r="CN42"/>
  <c r="BT40"/>
  <c r="BI176"/>
  <c r="BI235" s="1"/>
  <c r="BJ60"/>
  <c r="BJ176" s="1"/>
  <c r="BI167"/>
  <c r="BI226" s="1"/>
  <c r="BJ51"/>
  <c r="BJ167" s="1"/>
  <c r="BF98"/>
  <c r="BG100"/>
  <c r="BI100" s="1"/>
  <c r="BJ100" s="1"/>
  <c r="BJ98" s="1"/>
  <c r="BL68"/>
  <c r="BF40"/>
  <c r="BG42"/>
  <c r="BI42" s="1"/>
  <c r="BF69"/>
  <c r="BG71"/>
  <c r="BI71" s="1"/>
  <c r="BJ71" s="1"/>
  <c r="BJ69" s="1"/>
  <c r="BJ39"/>
  <c r="BL39" s="1"/>
  <c r="BI155"/>
  <c r="AZ118"/>
  <c r="AZ176" s="1"/>
  <c r="AY176"/>
  <c r="AY235" s="1"/>
  <c r="AZ109"/>
  <c r="AZ167" s="1"/>
  <c r="AY167"/>
  <c r="AY226" s="1"/>
  <c r="AZ114"/>
  <c r="AZ172" s="1"/>
  <c r="AY172"/>
  <c r="AY231" s="1"/>
  <c r="AV186"/>
  <c r="AY163"/>
  <c r="AY222" s="1"/>
  <c r="AZ105"/>
  <c r="AZ163" s="1"/>
  <c r="AZ103"/>
  <c r="AZ161" s="1"/>
  <c r="AY161"/>
  <c r="AY220" s="1"/>
  <c r="AZ97"/>
  <c r="BB97" s="1"/>
  <c r="AY155"/>
  <c r="AV127"/>
  <c r="AW129"/>
  <c r="AY129" s="1"/>
  <c r="AZ129" s="1"/>
  <c r="AZ127" s="1"/>
  <c r="AY160"/>
  <c r="AY219" s="1"/>
  <c r="AZ102"/>
  <c r="AZ160" s="1"/>
  <c r="AV98"/>
  <c r="AW100"/>
  <c r="AY100" s="1"/>
  <c r="AZ40"/>
  <c r="AE180"/>
  <c r="AE239" s="1"/>
  <c r="AE176"/>
  <c r="AE235" s="1"/>
  <c r="AF109"/>
  <c r="AF167" s="1"/>
  <c r="AF226" s="1"/>
  <c r="AE167"/>
  <c r="AE226" s="1"/>
  <c r="AE172"/>
  <c r="AE231" s="1"/>
  <c r="AF103"/>
  <c r="AF161" s="1"/>
  <c r="AF220" s="1"/>
  <c r="AE161"/>
  <c r="AE220" s="1"/>
  <c r="AB98"/>
  <c r="AC100"/>
  <c r="AE100" s="1"/>
  <c r="AF97"/>
  <c r="AH97" s="1"/>
  <c r="AE155"/>
  <c r="AE163"/>
  <c r="AE222" s="1"/>
  <c r="AF105"/>
  <c r="AF163" s="1"/>
  <c r="AF222" s="1"/>
  <c r="AB186"/>
  <c r="AF186"/>
  <c r="AB127"/>
  <c r="AC129"/>
  <c r="AE129" s="1"/>
  <c r="AF129" s="1"/>
  <c r="AF127" s="1"/>
  <c r="AF40"/>
  <c r="U176"/>
  <c r="U235" s="1"/>
  <c r="V60"/>
  <c r="V176" s="1"/>
  <c r="V51"/>
  <c r="V167" s="1"/>
  <c r="U167"/>
  <c r="U226" s="1"/>
  <c r="R40"/>
  <c r="S42"/>
  <c r="U42" s="1"/>
  <c r="V127"/>
  <c r="R98"/>
  <c r="S100"/>
  <c r="U100" s="1"/>
  <c r="V100" s="1"/>
  <c r="V98" s="1"/>
  <c r="R186"/>
  <c r="V45"/>
  <c r="V161" s="1"/>
  <c r="U161"/>
  <c r="U220" s="1"/>
  <c r="V39"/>
  <c r="X39" s="1"/>
  <c r="U155"/>
  <c r="KZ69"/>
  <c r="LB68"/>
  <c r="KH68"/>
  <c r="JL69"/>
  <c r="JN68"/>
  <c r="IR69"/>
  <c r="IT68"/>
  <c r="HX69"/>
  <c r="HZ68"/>
  <c r="HD69"/>
  <c r="HF68"/>
  <c r="GJ69"/>
  <c r="GL68"/>
  <c r="IG230"/>
  <c r="GS230"/>
  <c r="CC230"/>
  <c r="AO230"/>
  <c r="KO229"/>
  <c r="JA229"/>
  <c r="HM229"/>
  <c r="FY229"/>
  <c r="EK229"/>
  <c r="CW229"/>
  <c r="BI229"/>
  <c r="U229"/>
  <c r="CC228"/>
  <c r="AO228"/>
  <c r="KO227"/>
  <c r="JA227"/>
  <c r="HM227"/>
  <c r="FY227"/>
  <c r="EK227"/>
  <c r="CW227"/>
  <c r="BI227"/>
  <c r="U227"/>
  <c r="JL98"/>
  <c r="JL168"/>
  <c r="JL227" s="1"/>
  <c r="GJ168"/>
  <c r="GJ227" s="1"/>
  <c r="DH168"/>
  <c r="DH227" s="1"/>
  <c r="AF168"/>
  <c r="AF227" s="1"/>
  <c r="FP164"/>
  <c r="FP223" s="1"/>
  <c r="CN164"/>
  <c r="CN223" s="1"/>
  <c r="KZ163"/>
  <c r="KZ222" s="1"/>
  <c r="HX163"/>
  <c r="KE230"/>
  <c r="IQ230"/>
  <c r="HC230"/>
  <c r="FO230"/>
  <c r="KY229"/>
  <c r="JK229"/>
  <c r="HW229"/>
  <c r="GI229"/>
  <c r="EU229"/>
  <c r="DG229"/>
  <c r="BS229"/>
  <c r="AE229"/>
  <c r="KE228"/>
  <c r="IQ228"/>
  <c r="HC228"/>
  <c r="FO228"/>
  <c r="CM228"/>
  <c r="KY227"/>
  <c r="JK227"/>
  <c r="HW227"/>
  <c r="GI227"/>
  <c r="EU227"/>
  <c r="DG227"/>
  <c r="BS227"/>
  <c r="AE227"/>
  <c r="FY230"/>
  <c r="CW230"/>
  <c r="JU229"/>
  <c r="IG229"/>
  <c r="GS229"/>
  <c r="FE229"/>
  <c r="DQ229"/>
  <c r="CC229"/>
  <c r="AO229"/>
  <c r="KO228"/>
  <c r="JA228"/>
  <c r="HM228"/>
  <c r="BI228"/>
  <c r="U228"/>
  <c r="JU227"/>
  <c r="IG227"/>
  <c r="GS227"/>
  <c r="FE227"/>
  <c r="DQ227"/>
  <c r="CC227"/>
  <c r="AO227"/>
  <c r="HX168"/>
  <c r="HX227" s="1"/>
  <c r="EV168"/>
  <c r="EV227" s="1"/>
  <c r="BT168"/>
  <c r="BT227" s="1"/>
  <c r="EB164"/>
  <c r="EB223" s="1"/>
  <c r="AZ164"/>
  <c r="AZ223" s="1"/>
  <c r="JL163"/>
  <c r="JL222" s="1"/>
  <c r="GJ163"/>
  <c r="GJ222" s="1"/>
  <c r="DR40"/>
  <c r="CD40"/>
  <c r="V226" l="1"/>
  <c r="GT226"/>
  <c r="HD220"/>
  <c r="DR241"/>
  <c r="GT235"/>
  <c r="JV40"/>
  <c r="FP235"/>
  <c r="V230"/>
  <c r="DH239"/>
  <c r="HX222"/>
  <c r="EB239"/>
  <c r="EL235"/>
  <c r="JV239"/>
  <c r="EV220"/>
  <c r="JV230"/>
  <c r="HX40"/>
  <c r="EV239"/>
  <c r="V186"/>
  <c r="AZ220"/>
  <c r="GT219"/>
  <c r="HN230"/>
  <c r="BJ226"/>
  <c r="EV231"/>
  <c r="HN228"/>
  <c r="KE158"/>
  <c r="KE217" s="1"/>
  <c r="AZ235"/>
  <c r="DH235"/>
  <c r="EV219"/>
  <c r="HD98"/>
  <c r="EV226"/>
  <c r="JB230"/>
  <c r="EB186"/>
  <c r="FP230"/>
  <c r="HN40"/>
  <c r="HN220"/>
  <c r="GT230"/>
  <c r="EL220"/>
  <c r="DG158"/>
  <c r="DG217" s="1"/>
  <c r="JV226"/>
  <c r="JB235"/>
  <c r="GJ40"/>
  <c r="EL228"/>
  <c r="HD186"/>
  <c r="AZ228"/>
  <c r="HX186"/>
  <c r="JV228"/>
  <c r="JV222"/>
  <c r="JB231"/>
  <c r="IQ158"/>
  <c r="HX226"/>
  <c r="HX220"/>
  <c r="HN226"/>
  <c r="HD226"/>
  <c r="GT220"/>
  <c r="EV230"/>
  <c r="EV240"/>
  <c r="EV235"/>
  <c r="EB219"/>
  <c r="EB228"/>
  <c r="EB235"/>
  <c r="EB230"/>
  <c r="DR232"/>
  <c r="DH226"/>
  <c r="BJ235"/>
  <c r="AZ230"/>
  <c r="AZ69"/>
  <c r="V220"/>
  <c r="EL222"/>
  <c r="EV222"/>
  <c r="JB222"/>
  <c r="AZ186"/>
  <c r="HX235"/>
  <c r="JB220"/>
  <c r="HN239"/>
  <c r="IQ217"/>
  <c r="JV219"/>
  <c r="AZ219"/>
  <c r="AZ222"/>
  <c r="DR186"/>
  <c r="JV186"/>
  <c r="EL186"/>
  <c r="GT186"/>
  <c r="FP186"/>
  <c r="HN186"/>
  <c r="KF69"/>
  <c r="V235"/>
  <c r="AZ231"/>
  <c r="AZ226"/>
  <c r="CM158"/>
  <c r="CM217" s="1"/>
  <c r="DH98"/>
  <c r="EB220"/>
  <c r="EB226"/>
  <c r="EV186"/>
  <c r="HD239"/>
  <c r="HD235"/>
  <c r="HN235"/>
  <c r="JB226"/>
  <c r="JV220"/>
  <c r="JV235"/>
  <c r="DR228"/>
  <c r="CN98"/>
  <c r="FE214"/>
  <c r="FF214" s="1"/>
  <c r="FH214" s="1"/>
  <c r="FF155"/>
  <c r="IG214"/>
  <c r="IH214" s="1"/>
  <c r="IJ214" s="1"/>
  <c r="IH155"/>
  <c r="CN155"/>
  <c r="CP155" s="1"/>
  <c r="CM214"/>
  <c r="CN214" s="1"/>
  <c r="CP214" s="1"/>
  <c r="FF42"/>
  <c r="FE158"/>
  <c r="FE217" s="1"/>
  <c r="IG158"/>
  <c r="IG217" s="1"/>
  <c r="IH42"/>
  <c r="CW214"/>
  <c r="CX214" s="1"/>
  <c r="CZ214" s="1"/>
  <c r="CX155"/>
  <c r="KY214"/>
  <c r="KZ214" s="1"/>
  <c r="LB214" s="1"/>
  <c r="KZ155"/>
  <c r="JN126"/>
  <c r="IT126"/>
  <c r="IR127"/>
  <c r="CC214"/>
  <c r="CD214" s="1"/>
  <c r="CF214" s="1"/>
  <c r="CD155"/>
  <c r="AP129"/>
  <c r="AO158"/>
  <c r="AO217" s="1"/>
  <c r="JL129"/>
  <c r="JL158" s="1"/>
  <c r="JL217" s="1"/>
  <c r="JK158"/>
  <c r="JK217" s="1"/>
  <c r="BV126"/>
  <c r="CX129"/>
  <c r="CW158"/>
  <c r="CW217" s="1"/>
  <c r="KZ127"/>
  <c r="LB126"/>
  <c r="JK214"/>
  <c r="JL214" s="1"/>
  <c r="JN214" s="1"/>
  <c r="JL155"/>
  <c r="JN155" s="1"/>
  <c r="IR155"/>
  <c r="IT155" s="1"/>
  <c r="IQ214"/>
  <c r="IR214" s="1"/>
  <c r="IT214" s="1"/>
  <c r="CF126"/>
  <c r="AO214"/>
  <c r="AP214" s="1"/>
  <c r="AR214" s="1"/>
  <c r="AP155"/>
  <c r="CD129"/>
  <c r="CD158" s="1"/>
  <c r="CD217" s="1"/>
  <c r="CC158"/>
  <c r="CC217" s="1"/>
  <c r="BS214"/>
  <c r="BT214" s="1"/>
  <c r="BV214" s="1"/>
  <c r="BT155"/>
  <c r="BV155" s="1"/>
  <c r="BT129"/>
  <c r="BT158" s="1"/>
  <c r="BT217" s="1"/>
  <c r="BS158"/>
  <c r="BS217" s="1"/>
  <c r="DH188"/>
  <c r="DH186" s="1"/>
  <c r="JB188"/>
  <c r="JB186" s="1"/>
  <c r="BJ186"/>
  <c r="KP42"/>
  <c r="KO158"/>
  <c r="KO217" s="1"/>
  <c r="KP155"/>
  <c r="KO214"/>
  <c r="KP214" s="1"/>
  <c r="KR214" s="1"/>
  <c r="KF155"/>
  <c r="KH155" s="1"/>
  <c r="KE214"/>
  <c r="KF214" s="1"/>
  <c r="KH214" s="1"/>
  <c r="KF158"/>
  <c r="KF40"/>
  <c r="JX68"/>
  <c r="JV155"/>
  <c r="JU214"/>
  <c r="JV214" s="1"/>
  <c r="JX214" s="1"/>
  <c r="JV71"/>
  <c r="JV158" s="1"/>
  <c r="JV217" s="1"/>
  <c r="JU158"/>
  <c r="JU217" s="1"/>
  <c r="JA214"/>
  <c r="JB214" s="1"/>
  <c r="JD214" s="1"/>
  <c r="JB155"/>
  <c r="JB42"/>
  <c r="JA158"/>
  <c r="JA217" s="1"/>
  <c r="IR40"/>
  <c r="IR158"/>
  <c r="HX155"/>
  <c r="HZ155" s="1"/>
  <c r="HW214"/>
  <c r="HX214" s="1"/>
  <c r="HZ214" s="1"/>
  <c r="HX100"/>
  <c r="HW158"/>
  <c r="HW217" s="1"/>
  <c r="HP68"/>
  <c r="HM214"/>
  <c r="HN214" s="1"/>
  <c r="HP214" s="1"/>
  <c r="HN155"/>
  <c r="HN71"/>
  <c r="HN158" s="1"/>
  <c r="HN217" s="1"/>
  <c r="HM158"/>
  <c r="HM217" s="1"/>
  <c r="HD158"/>
  <c r="HD217" s="1"/>
  <c r="HD40"/>
  <c r="HC214"/>
  <c r="HD214" s="1"/>
  <c r="HD155"/>
  <c r="HC158"/>
  <c r="HC217" s="1"/>
  <c r="GT42"/>
  <c r="GS158"/>
  <c r="GS217" s="1"/>
  <c r="GS214"/>
  <c r="GT214" s="1"/>
  <c r="GV214" s="1"/>
  <c r="GT155"/>
  <c r="GJ100"/>
  <c r="GI158"/>
  <c r="GI217" s="1"/>
  <c r="GJ155"/>
  <c r="GL155" s="1"/>
  <c r="GI214"/>
  <c r="GJ214" s="1"/>
  <c r="GL214" s="1"/>
  <c r="FY214"/>
  <c r="FZ214" s="1"/>
  <c r="GB214" s="1"/>
  <c r="FZ155"/>
  <c r="FZ42"/>
  <c r="FY158"/>
  <c r="FY217" s="1"/>
  <c r="FR68"/>
  <c r="FO214"/>
  <c r="FP214" s="1"/>
  <c r="FR214" s="1"/>
  <c r="FP155"/>
  <c r="FP71"/>
  <c r="FP158" s="1"/>
  <c r="FP217" s="1"/>
  <c r="FO158"/>
  <c r="FO217" s="1"/>
  <c r="EX68"/>
  <c r="EV71"/>
  <c r="EV158" s="1"/>
  <c r="EV217" s="1"/>
  <c r="EU158"/>
  <c r="EU217" s="1"/>
  <c r="EV155"/>
  <c r="EX155" s="1"/>
  <c r="EU214"/>
  <c r="EV214" s="1"/>
  <c r="EX214" s="1"/>
  <c r="EL158"/>
  <c r="EL217" s="1"/>
  <c r="EL11"/>
  <c r="EK214"/>
  <c r="EL214" s="1"/>
  <c r="EN214" s="1"/>
  <c r="EL155"/>
  <c r="EL40"/>
  <c r="EK158"/>
  <c r="EK217" s="1"/>
  <c r="EB100"/>
  <c r="EA158"/>
  <c r="EA217" s="1"/>
  <c r="EA214"/>
  <c r="EB214" s="1"/>
  <c r="ED214" s="1"/>
  <c r="EB155"/>
  <c r="ED155" s="1"/>
  <c r="DT68"/>
  <c r="DR69"/>
  <c r="DQ214"/>
  <c r="DR214" s="1"/>
  <c r="DR155"/>
  <c r="DH155"/>
  <c r="DG214"/>
  <c r="DH214" s="1"/>
  <c r="DJ214" s="1"/>
  <c r="CN158"/>
  <c r="CN217" s="1"/>
  <c r="CN40"/>
  <c r="BI214"/>
  <c r="BJ214" s="1"/>
  <c r="BL214" s="1"/>
  <c r="BJ155"/>
  <c r="BJ42"/>
  <c r="BJ158" s="1"/>
  <c r="BJ217" s="1"/>
  <c r="BI158"/>
  <c r="BI217" s="1"/>
  <c r="AZ100"/>
  <c r="AY158"/>
  <c r="AY217" s="1"/>
  <c r="AY214"/>
  <c r="AZ214" s="1"/>
  <c r="BB214" s="1"/>
  <c r="AZ155"/>
  <c r="BB155" s="1"/>
  <c r="AE214"/>
  <c r="AF214" s="1"/>
  <c r="AH214" s="1"/>
  <c r="AF155"/>
  <c r="AF100"/>
  <c r="AE158"/>
  <c r="AE217" s="1"/>
  <c r="U214"/>
  <c r="V214" s="1"/>
  <c r="X214" s="1"/>
  <c r="V155"/>
  <c r="V42"/>
  <c r="U158"/>
  <c r="U217" s="1"/>
  <c r="KZ215" l="1"/>
  <c r="JL156"/>
  <c r="BJ40"/>
  <c r="DR215"/>
  <c r="HD215"/>
  <c r="EL215"/>
  <c r="DH217"/>
  <c r="DH215" s="1"/>
  <c r="BT156"/>
  <c r="JV215"/>
  <c r="FP215"/>
  <c r="HN215"/>
  <c r="BT215"/>
  <c r="JL215"/>
  <c r="CD215"/>
  <c r="CN215"/>
  <c r="EV215"/>
  <c r="HF214"/>
  <c r="IH158"/>
  <c r="IH217" s="1"/>
  <c r="IH215" s="1"/>
  <c r="IH40"/>
  <c r="IJ155"/>
  <c r="FH155"/>
  <c r="FF158"/>
  <c r="FF217" s="1"/>
  <c r="FF215" s="1"/>
  <c r="FF40"/>
  <c r="CX158"/>
  <c r="CX217" s="1"/>
  <c r="CX215" s="1"/>
  <c r="CX127"/>
  <c r="AP127"/>
  <c r="AP158"/>
  <c r="AP217" s="1"/>
  <c r="AP215" s="1"/>
  <c r="JL127"/>
  <c r="AR155"/>
  <c r="CD156"/>
  <c r="CF155"/>
  <c r="LB155"/>
  <c r="KZ156"/>
  <c r="CZ155"/>
  <c r="CD127"/>
  <c r="BT127"/>
  <c r="DT214"/>
  <c r="EV156"/>
  <c r="KR155"/>
  <c r="KP158"/>
  <c r="KP217" s="1"/>
  <c r="KP215" s="1"/>
  <c r="KP40"/>
  <c r="KF217"/>
  <c r="KF215" s="1"/>
  <c r="KF156"/>
  <c r="JV156"/>
  <c r="JX155"/>
  <c r="JV69"/>
  <c r="JB158"/>
  <c r="JB217" s="1"/>
  <c r="JB215" s="1"/>
  <c r="JB40"/>
  <c r="JD155"/>
  <c r="IR217"/>
  <c r="IR215" s="1"/>
  <c r="IR156"/>
  <c r="HX158"/>
  <c r="HX98"/>
  <c r="HN69"/>
  <c r="HN156"/>
  <c r="HP155"/>
  <c r="HD156"/>
  <c r="HF155"/>
  <c r="GT158"/>
  <c r="GT217" s="1"/>
  <c r="GT215" s="1"/>
  <c r="GT40"/>
  <c r="GV155"/>
  <c r="GJ158"/>
  <c r="GJ217" s="1"/>
  <c r="GJ215" s="1"/>
  <c r="GJ98"/>
  <c r="FZ158"/>
  <c r="FZ217" s="1"/>
  <c r="FZ215" s="1"/>
  <c r="FZ40"/>
  <c r="GB155"/>
  <c r="FP156"/>
  <c r="FR155"/>
  <c r="FP69"/>
  <c r="EV69"/>
  <c r="EL156"/>
  <c r="EN155"/>
  <c r="EB158"/>
  <c r="EB98"/>
  <c r="DT155"/>
  <c r="DR156"/>
  <c r="DH156"/>
  <c r="DJ155"/>
  <c r="CN156"/>
  <c r="BJ215"/>
  <c r="BJ156"/>
  <c r="BL155"/>
  <c r="AZ98"/>
  <c r="AZ158"/>
  <c r="AF98"/>
  <c r="AF158"/>
  <c r="AF217" s="1"/>
  <c r="AF215" s="1"/>
  <c r="AH155"/>
  <c r="V40"/>
  <c r="V158"/>
  <c r="V217" s="1"/>
  <c r="V215" s="1"/>
  <c r="X155"/>
  <c r="FZ156" l="1"/>
  <c r="JB156"/>
  <c r="CX156"/>
  <c r="AP156"/>
  <c r="IH156"/>
  <c r="FF156"/>
  <c r="AF156"/>
  <c r="GJ156"/>
  <c r="KP156"/>
  <c r="HX217"/>
  <c r="HX215" s="1"/>
  <c r="HX156"/>
  <c r="GT156"/>
  <c r="EB217"/>
  <c r="EB215" s="1"/>
  <c r="EB156"/>
  <c r="AZ217"/>
  <c r="AZ215" s="1"/>
  <c r="AZ156"/>
  <c r="V156"/>
  <c r="K125" i="77"/>
  <c r="K91"/>
  <c r="J33" i="137"/>
  <c r="L33" s="1"/>
  <c r="J32"/>
  <c r="L32" s="1"/>
  <c r="J31"/>
  <c r="J27"/>
  <c r="L27" s="1"/>
  <c r="J24"/>
  <c r="L24" s="1"/>
  <c r="J23"/>
  <c r="J22"/>
  <c r="L22" s="1"/>
  <c r="L20"/>
  <c r="J20"/>
  <c r="J18"/>
  <c r="J14"/>
  <c r="L14" s="1"/>
  <c r="J12"/>
  <c r="L12" s="1"/>
  <c r="J11"/>
  <c r="L11" s="1"/>
  <c r="J9"/>
  <c r="L9" s="1"/>
  <c r="F33"/>
  <c r="F32"/>
  <c r="F31"/>
  <c r="F27"/>
  <c r="F24"/>
  <c r="F23"/>
  <c r="F22"/>
  <c r="F20"/>
  <c r="F18"/>
  <c r="F14"/>
  <c r="F12"/>
  <c r="F11"/>
  <c r="F9"/>
  <c r="I33" i="136"/>
  <c r="K33" s="1"/>
  <c r="K32"/>
  <c r="I32"/>
  <c r="I31"/>
  <c r="K31" s="1"/>
  <c r="I27"/>
  <c r="K27" s="1"/>
  <c r="I24"/>
  <c r="K24" s="1"/>
  <c r="K23"/>
  <c r="I23"/>
  <c r="I22"/>
  <c r="K22" s="1"/>
  <c r="K20"/>
  <c r="I20"/>
  <c r="I18"/>
  <c r="K18" s="1"/>
  <c r="I14"/>
  <c r="K14" s="1"/>
  <c r="K12"/>
  <c r="I12"/>
  <c r="I11"/>
  <c r="K11" s="1"/>
  <c r="I9"/>
  <c r="K9" s="1"/>
  <c r="F33"/>
  <c r="F32"/>
  <c r="F31"/>
  <c r="F27"/>
  <c r="F24"/>
  <c r="F23"/>
  <c r="F22"/>
  <c r="F20"/>
  <c r="F18"/>
  <c r="F14"/>
  <c r="F12"/>
  <c r="F11"/>
  <c r="F9"/>
  <c r="J31" i="76"/>
  <c r="P31" s="1"/>
  <c r="Q31" s="1"/>
  <c r="J20"/>
  <c r="P20" s="1"/>
  <c r="Q20" s="1"/>
  <c r="J11"/>
  <c r="H33"/>
  <c r="J33" s="1"/>
  <c r="P33" s="1"/>
  <c r="Q33" s="1"/>
  <c r="H32"/>
  <c r="J32" s="1"/>
  <c r="P32" s="1"/>
  <c r="Q32" s="1"/>
  <c r="H31"/>
  <c r="H27"/>
  <c r="J27" s="1"/>
  <c r="P27" s="1"/>
  <c r="Q27" s="1"/>
  <c r="H24"/>
  <c r="H23"/>
  <c r="J23" s="1"/>
  <c r="H22"/>
  <c r="H20"/>
  <c r="H18"/>
  <c r="H14"/>
  <c r="H12"/>
  <c r="H11"/>
  <c r="P11" s="1"/>
  <c r="Q11" s="1"/>
  <c r="H9"/>
  <c r="P22" l="1"/>
  <c r="Q22" s="1"/>
  <c r="J14"/>
  <c r="P14" s="1"/>
  <c r="Q14" s="1"/>
  <c r="R18" i="137"/>
  <c r="S18" s="1"/>
  <c r="T18" s="1"/>
  <c r="J22" i="76"/>
  <c r="J24"/>
  <c r="P24" s="1"/>
  <c r="Q24" s="1"/>
  <c r="L18" i="137"/>
  <c r="R23"/>
  <c r="S23" s="1"/>
  <c r="T23" s="1"/>
  <c r="P23" i="76"/>
  <c r="Q23" s="1"/>
  <c r="Q14" i="136"/>
  <c r="R14" s="1"/>
  <c r="S14" s="1"/>
  <c r="R11" i="137"/>
  <c r="S11" s="1"/>
  <c r="T11" s="1"/>
  <c r="R33"/>
  <c r="S33" s="1"/>
  <c r="T33" s="1"/>
  <c r="J9" i="76"/>
  <c r="P9" s="1"/>
  <c r="Q9" s="1"/>
  <c r="J12"/>
  <c r="P12" s="1"/>
  <c r="Q12" s="1"/>
  <c r="J18"/>
  <c r="P18" s="1"/>
  <c r="Q18" s="1"/>
  <c r="Q12" i="136"/>
  <c r="R12" s="1"/>
  <c r="S12" s="1"/>
  <c r="Q23"/>
  <c r="R23" s="1"/>
  <c r="S23" s="1"/>
  <c r="R20" i="137"/>
  <c r="S20" s="1"/>
  <c r="T20" s="1"/>
  <c r="L23"/>
  <c r="L31"/>
  <c r="R31" s="1"/>
  <c r="S31" s="1"/>
  <c r="T31" s="1"/>
  <c r="Q20" i="136"/>
  <c r="R20" s="1"/>
  <c r="S20" s="1"/>
  <c r="Q32"/>
  <c r="R32" s="1"/>
  <c r="S32" s="1"/>
  <c r="R32" i="137"/>
  <c r="S32" s="1"/>
  <c r="T32" s="1"/>
  <c r="R27"/>
  <c r="S27" s="1"/>
  <c r="T27" s="1"/>
  <c r="R22"/>
  <c r="S22" s="1"/>
  <c r="T22" s="1"/>
  <c r="R24"/>
  <c r="S24" s="1"/>
  <c r="T24" s="1"/>
  <c r="R14"/>
  <c r="S14" s="1"/>
  <c r="T14" s="1"/>
  <c r="R12"/>
  <c r="S12" s="1"/>
  <c r="T12" s="1"/>
  <c r="R9"/>
  <c r="S9" s="1"/>
  <c r="T9" s="1"/>
  <c r="Q31" i="136"/>
  <c r="R31" s="1"/>
  <c r="S31" s="1"/>
  <c r="Q33"/>
  <c r="R33" s="1"/>
  <c r="S33" s="1"/>
  <c r="Q27"/>
  <c r="R27" s="1"/>
  <c r="S27" s="1"/>
  <c r="Q22"/>
  <c r="R22" s="1"/>
  <c r="S22" s="1"/>
  <c r="Q24"/>
  <c r="R24" s="1"/>
  <c r="S24" s="1"/>
  <c r="Q18"/>
  <c r="R18" s="1"/>
  <c r="S18" s="1"/>
  <c r="Q11"/>
  <c r="R11" s="1"/>
  <c r="S11" s="1"/>
  <c r="Q9"/>
  <c r="R9" s="1"/>
  <c r="S9" s="1"/>
  <c r="H10" i="135" l="1"/>
  <c r="H13" s="1"/>
  <c r="I10"/>
  <c r="J10"/>
  <c r="K10"/>
  <c r="K13" s="1"/>
  <c r="L10"/>
  <c r="L13" s="1"/>
  <c r="M10"/>
  <c r="I13"/>
  <c r="I15" s="1"/>
  <c r="I16" s="1"/>
  <c r="J13"/>
  <c r="J15" s="1"/>
  <c r="M13"/>
  <c r="M15" s="1"/>
  <c r="S10"/>
  <c r="R10"/>
  <c r="Q10"/>
  <c r="P10"/>
  <c r="O10"/>
  <c r="N10"/>
  <c r="G10"/>
  <c r="F10"/>
  <c r="E10"/>
  <c r="D10"/>
  <c r="C10"/>
  <c r="B10"/>
  <c r="S13"/>
  <c r="R13"/>
  <c r="Q13"/>
  <c r="P13"/>
  <c r="O13"/>
  <c r="N13"/>
  <c r="G13"/>
  <c r="F13"/>
  <c r="E13"/>
  <c r="D13"/>
  <c r="C13"/>
  <c r="B13"/>
  <c r="K16" l="1"/>
  <c r="K15"/>
  <c r="L15"/>
  <c r="L16" s="1"/>
  <c r="H16"/>
  <c r="H15"/>
  <c r="J16"/>
  <c r="M16"/>
  <c r="O15"/>
  <c r="O16" s="1"/>
  <c r="Q15"/>
  <c r="Q16" s="1"/>
  <c r="S15"/>
  <c r="S16" s="1"/>
  <c r="N15"/>
  <c r="N16" s="1"/>
  <c r="P15"/>
  <c r="P16" s="1"/>
  <c r="R15"/>
  <c r="R16" s="1"/>
  <c r="C15"/>
  <c r="C16" s="1"/>
  <c r="E15"/>
  <c r="E16" s="1"/>
  <c r="G15"/>
  <c r="G16" s="1"/>
  <c r="B15"/>
  <c r="B16" s="1"/>
  <c r="D15"/>
  <c r="D16" s="1"/>
  <c r="F15"/>
  <c r="F16" s="1"/>
  <c r="F90" i="134" l="1"/>
  <c r="E90"/>
  <c r="D90" s="1"/>
  <c r="C90"/>
  <c r="F89"/>
  <c r="E89"/>
  <c r="C89"/>
  <c r="F88"/>
  <c r="E88"/>
  <c r="D88" s="1"/>
  <c r="B88" s="1"/>
  <c r="C88"/>
  <c r="F86"/>
  <c r="E86"/>
  <c r="C86"/>
  <c r="F85"/>
  <c r="E85"/>
  <c r="D85" s="1"/>
  <c r="B85" s="1"/>
  <c r="C85"/>
  <c r="F84"/>
  <c r="E84"/>
  <c r="C84"/>
  <c r="F74"/>
  <c r="E74"/>
  <c r="D74" s="1"/>
  <c r="B74" s="1"/>
  <c r="C74"/>
  <c r="F73"/>
  <c r="E73"/>
  <c r="C73"/>
  <c r="F72"/>
  <c r="E72"/>
  <c r="D72" s="1"/>
  <c r="C72"/>
  <c r="F70"/>
  <c r="E70"/>
  <c r="C70"/>
  <c r="F69"/>
  <c r="E69"/>
  <c r="D69" s="1"/>
  <c r="C69"/>
  <c r="F68"/>
  <c r="E68"/>
  <c r="D68" s="1"/>
  <c r="C68"/>
  <c r="F66"/>
  <c r="E66"/>
  <c r="D66"/>
  <c r="C66"/>
  <c r="F65"/>
  <c r="E65"/>
  <c r="C65"/>
  <c r="F64"/>
  <c r="E64"/>
  <c r="D64" s="1"/>
  <c r="C64"/>
  <c r="F55"/>
  <c r="E55"/>
  <c r="D55" s="1"/>
  <c r="C55"/>
  <c r="F54"/>
  <c r="E54"/>
  <c r="D54"/>
  <c r="C54"/>
  <c r="B53"/>
  <c r="F51"/>
  <c r="E51"/>
  <c r="D51" s="1"/>
  <c r="C51"/>
  <c r="F50"/>
  <c r="E50"/>
  <c r="C50"/>
  <c r="B49"/>
  <c r="F47"/>
  <c r="E47"/>
  <c r="C47"/>
  <c r="F46"/>
  <c r="E46"/>
  <c r="C46"/>
  <c r="B45"/>
  <c r="G36"/>
  <c r="F36"/>
  <c r="E36"/>
  <c r="C36"/>
  <c r="K35"/>
  <c r="J35"/>
  <c r="I35" s="1"/>
  <c r="F35"/>
  <c r="E35"/>
  <c r="C35"/>
  <c r="H35" s="1"/>
  <c r="K34"/>
  <c r="J34"/>
  <c r="F34"/>
  <c r="E34"/>
  <c r="C34"/>
  <c r="H34" s="1"/>
  <c r="G32"/>
  <c r="F32"/>
  <c r="E32"/>
  <c r="D32" s="1"/>
  <c r="C32"/>
  <c r="K31"/>
  <c r="J31"/>
  <c r="F31"/>
  <c r="E31"/>
  <c r="C31"/>
  <c r="H31" s="1"/>
  <c r="K30"/>
  <c r="J30"/>
  <c r="I30" s="1"/>
  <c r="F30"/>
  <c r="E30"/>
  <c r="C30"/>
  <c r="H30" s="1"/>
  <c r="G20"/>
  <c r="F20"/>
  <c r="E20"/>
  <c r="C20"/>
  <c r="K19"/>
  <c r="J19"/>
  <c r="F19"/>
  <c r="E19"/>
  <c r="D19" s="1"/>
  <c r="C19"/>
  <c r="H19" s="1"/>
  <c r="K18"/>
  <c r="J18"/>
  <c r="I18"/>
  <c r="F18"/>
  <c r="E18"/>
  <c r="C18"/>
  <c r="H18" s="1"/>
  <c r="G16"/>
  <c r="F16"/>
  <c r="E16"/>
  <c r="D16" s="1"/>
  <c r="C16"/>
  <c r="K15"/>
  <c r="J15"/>
  <c r="F15"/>
  <c r="E15"/>
  <c r="C15"/>
  <c r="H15" s="1"/>
  <c r="K14"/>
  <c r="J14"/>
  <c r="I14" s="1"/>
  <c r="F14"/>
  <c r="E14"/>
  <c r="C14"/>
  <c r="H14" s="1"/>
  <c r="G12"/>
  <c r="F12"/>
  <c r="E12"/>
  <c r="C12"/>
  <c r="K11"/>
  <c r="J11"/>
  <c r="I11" s="1"/>
  <c r="F11"/>
  <c r="E11"/>
  <c r="D11" s="1"/>
  <c r="C11"/>
  <c r="H11" s="1"/>
  <c r="K10"/>
  <c r="J10"/>
  <c r="I10"/>
  <c r="F10"/>
  <c r="E10"/>
  <c r="C10"/>
  <c r="H10" s="1"/>
  <c r="G35" l="1"/>
  <c r="B64"/>
  <c r="B69"/>
  <c r="D15"/>
  <c r="I15"/>
  <c r="I19"/>
  <c r="D20"/>
  <c r="D31"/>
  <c r="I31"/>
  <c r="I34"/>
  <c r="D35"/>
  <c r="D36"/>
  <c r="D46"/>
  <c r="D47"/>
  <c r="B51"/>
  <c r="B54"/>
  <c r="D65"/>
  <c r="B66"/>
  <c r="D70"/>
  <c r="B72"/>
  <c r="B90"/>
  <c r="B46"/>
  <c r="G14"/>
  <c r="G18"/>
  <c r="G30"/>
  <c r="G34"/>
  <c r="G10"/>
  <c r="D10"/>
  <c r="B10" s="1"/>
  <c r="D12"/>
  <c r="B12" s="1"/>
  <c r="D14"/>
  <c r="D18"/>
  <c r="D30"/>
  <c r="D34"/>
  <c r="B34" s="1"/>
  <c r="D73"/>
  <c r="D84"/>
  <c r="D86"/>
  <c r="D89"/>
  <c r="G11"/>
  <c r="G15"/>
  <c r="G19"/>
  <c r="G31"/>
  <c r="D50"/>
  <c r="B16"/>
  <c r="B20"/>
  <c r="B32"/>
  <c r="B36"/>
  <c r="B47"/>
  <c r="B50"/>
  <c r="B55"/>
  <c r="B65"/>
  <c r="B68"/>
  <c r="B70"/>
  <c r="B73"/>
  <c r="B84"/>
  <c r="B86"/>
  <c r="B89"/>
  <c r="B11"/>
  <c r="B14"/>
  <c r="B15"/>
  <c r="B18"/>
  <c r="B19"/>
  <c r="B30"/>
  <c r="B31"/>
  <c r="B35"/>
  <c r="DR9" i="127" l="1"/>
  <c r="CV9"/>
  <c r="CU9"/>
  <c r="CT9"/>
  <c r="CS9"/>
  <c r="CR9"/>
  <c r="DR9" i="126"/>
  <c r="CV9"/>
  <c r="CU9"/>
  <c r="CT9"/>
  <c r="CS9"/>
  <c r="CR9"/>
  <c r="LL44" i="127"/>
  <c r="LL38" s="1"/>
  <c r="LM38" s="1"/>
  <c r="M44"/>
  <c r="N36" s="1"/>
  <c r="LL44" i="126"/>
  <c r="LL44" i="123"/>
  <c r="M41" i="127"/>
  <c r="NJ44"/>
  <c r="ND44"/>
  <c r="MF44"/>
  <c r="LK43"/>
  <c r="JR43"/>
  <c r="JQ43"/>
  <c r="JP43"/>
  <c r="JO43"/>
  <c r="JN43"/>
  <c r="JM43"/>
  <c r="DV43"/>
  <c r="DU43"/>
  <c r="DT43"/>
  <c r="DS43"/>
  <c r="DR43"/>
  <c r="CA43"/>
  <c r="BZ43"/>
  <c r="BY43"/>
  <c r="BX43"/>
  <c r="BW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Z43"/>
  <c r="Y43"/>
  <c r="X43"/>
  <c r="W43"/>
  <c r="V43"/>
  <c r="T43"/>
  <c r="S43"/>
  <c r="R43"/>
  <c r="Q43"/>
  <c r="P43"/>
  <c r="M43"/>
  <c r="E43"/>
  <c r="D43"/>
  <c r="C43"/>
  <c r="B43"/>
  <c r="LK41"/>
  <c r="LK42" s="1"/>
  <c r="JR41"/>
  <c r="JR42" s="1"/>
  <c r="JQ41"/>
  <c r="JQ42" s="1"/>
  <c r="JP41"/>
  <c r="JO41"/>
  <c r="JO42" s="1"/>
  <c r="JN41"/>
  <c r="JN42" s="1"/>
  <c r="JM41"/>
  <c r="JR44" s="1"/>
  <c r="DV41"/>
  <c r="DU41"/>
  <c r="DU42" s="1"/>
  <c r="DT41"/>
  <c r="DT42" s="1"/>
  <c r="DS41"/>
  <c r="DS42" s="1"/>
  <c r="DR41"/>
  <c r="CA41"/>
  <c r="CA42" s="1"/>
  <c r="BZ41"/>
  <c r="BZ42" s="1"/>
  <c r="BY41"/>
  <c r="BY42" s="1"/>
  <c r="BX41"/>
  <c r="BW41"/>
  <c r="BW42" s="1"/>
  <c r="BF41"/>
  <c r="BF42" s="1"/>
  <c r="BE41"/>
  <c r="BE42" s="1"/>
  <c r="BD41"/>
  <c r="BC41"/>
  <c r="BC42" s="1"/>
  <c r="BB41"/>
  <c r="BB42" s="1"/>
  <c r="BA41"/>
  <c r="BA42" s="1"/>
  <c r="AZ41"/>
  <c r="AY41"/>
  <c r="AY42" s="1"/>
  <c r="AX41"/>
  <c r="AX42" s="1"/>
  <c r="AW41"/>
  <c r="AW42" s="1"/>
  <c r="AV41"/>
  <c r="AU41"/>
  <c r="AU42" s="1"/>
  <c r="AT41"/>
  <c r="AT42" s="1"/>
  <c r="AS41"/>
  <c r="AS42" s="1"/>
  <c r="AR41"/>
  <c r="AQ41"/>
  <c r="AQ42" s="1"/>
  <c r="AP41"/>
  <c r="AP42" s="1"/>
  <c r="AO41"/>
  <c r="AO42" s="1"/>
  <c r="AN41"/>
  <c r="AM41"/>
  <c r="AM42" s="1"/>
  <c r="AL41"/>
  <c r="AL42" s="1"/>
  <c r="AK41"/>
  <c r="AJ41"/>
  <c r="AI41"/>
  <c r="AF41"/>
  <c r="AF42" s="1"/>
  <c r="AE41"/>
  <c r="AE42" s="1"/>
  <c r="AD41"/>
  <c r="AC41"/>
  <c r="AC42" s="1"/>
  <c r="AB41"/>
  <c r="AB42" s="1"/>
  <c r="Z41"/>
  <c r="Z42" s="1"/>
  <c r="Y41"/>
  <c r="X41"/>
  <c r="X42" s="1"/>
  <c r="W41"/>
  <c r="W42" s="1"/>
  <c r="V41"/>
  <c r="V42" s="1"/>
  <c r="T41"/>
  <c r="S41"/>
  <c r="S42" s="1"/>
  <c r="R41"/>
  <c r="R42" s="1"/>
  <c r="Q41"/>
  <c r="Q42" s="1"/>
  <c r="P41"/>
  <c r="M42"/>
  <c r="E41"/>
  <c r="E42" s="1"/>
  <c r="D41"/>
  <c r="D42" s="1"/>
  <c r="C41"/>
  <c r="B41"/>
  <c r="B42" s="1"/>
  <c r="OL40"/>
  <c r="OK40"/>
  <c r="OJ40"/>
  <c r="OF40"/>
  <c r="OI40" s="1"/>
  <c r="OE40"/>
  <c r="OD40"/>
  <c r="OG40" s="1"/>
  <c r="LZ40"/>
  <c r="LY40"/>
  <c r="LX40"/>
  <c r="LW40"/>
  <c r="LV40"/>
  <c r="LU40"/>
  <c r="LP40"/>
  <c r="LM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KZ40" s="1"/>
  <c r="JU40"/>
  <c r="JT40"/>
  <c r="JS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JK40" s="1"/>
  <c r="ET40"/>
  <c r="ES40"/>
  <c r="ER40"/>
  <c r="EF40"/>
  <c r="EE40"/>
  <c r="ED40"/>
  <c r="EC40"/>
  <c r="EB40"/>
  <c r="EA40"/>
  <c r="DZ40"/>
  <c r="DY40"/>
  <c r="DX40"/>
  <c r="DW40"/>
  <c r="DQ40"/>
  <c r="DP40"/>
  <c r="DO40"/>
  <c r="DN40"/>
  <c r="DM40"/>
  <c r="DL40"/>
  <c r="DK40"/>
  <c r="DJ40"/>
  <c r="DI40"/>
  <c r="DH40"/>
  <c r="DF40"/>
  <c r="DE40"/>
  <c r="DD40"/>
  <c r="DC40"/>
  <c r="DB40"/>
  <c r="DA40"/>
  <c r="CZ40"/>
  <c r="CY40"/>
  <c r="CX40"/>
  <c r="CW40"/>
  <c r="EP40" s="1"/>
  <c r="CV40"/>
  <c r="CU40"/>
  <c r="CT40"/>
  <c r="CS40"/>
  <c r="CR40"/>
  <c r="CQ40"/>
  <c r="CP40"/>
  <c r="CO40"/>
  <c r="CN40"/>
  <c r="CM40"/>
  <c r="CL40"/>
  <c r="CK40"/>
  <c r="CJ40"/>
  <c r="CI40"/>
  <c r="CH40"/>
  <c r="CF40"/>
  <c r="CE40"/>
  <c r="CD40"/>
  <c r="CC40"/>
  <c r="CB40"/>
  <c r="BV40"/>
  <c r="BU40"/>
  <c r="BT40"/>
  <c r="BS40"/>
  <c r="BR40"/>
  <c r="EO40" s="1"/>
  <c r="BQ40"/>
  <c r="BP40"/>
  <c r="BO40"/>
  <c r="BN40"/>
  <c r="BM40"/>
  <c r="BL40"/>
  <c r="EL40" s="1"/>
  <c r="BK40"/>
  <c r="BJ40"/>
  <c r="BI40"/>
  <c r="BH40"/>
  <c r="EM40" s="1"/>
  <c r="BG40"/>
  <c r="AG40"/>
  <c r="AA40"/>
  <c r="U40"/>
  <c r="AH40" s="1"/>
  <c r="K40"/>
  <c r="L40" s="1"/>
  <c r="F40"/>
  <c r="OL39"/>
  <c r="OK39"/>
  <c r="OJ39"/>
  <c r="OF39"/>
  <c r="OI39" s="1"/>
  <c r="OE39"/>
  <c r="OD39"/>
  <c r="OG39" s="1"/>
  <c r="LZ39"/>
  <c r="LY39"/>
  <c r="LX39"/>
  <c r="LW39"/>
  <c r="LV39"/>
  <c r="LU39"/>
  <c r="LP39"/>
  <c r="LL39"/>
  <c r="LM39" s="1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KZ39" s="1"/>
  <c r="JU39"/>
  <c r="JT39"/>
  <c r="JS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JK39" s="1"/>
  <c r="ET39"/>
  <c r="ES39"/>
  <c r="ER39"/>
  <c r="EF39"/>
  <c r="EE39"/>
  <c r="ED39"/>
  <c r="EC39"/>
  <c r="EB39"/>
  <c r="EA39"/>
  <c r="DZ39"/>
  <c r="DY39"/>
  <c r="DX39"/>
  <c r="DW39"/>
  <c r="DQ39"/>
  <c r="DP39"/>
  <c r="DO39"/>
  <c r="DN39"/>
  <c r="DM39"/>
  <c r="DL39"/>
  <c r="DK39"/>
  <c r="DJ39"/>
  <c r="DI39"/>
  <c r="DH39"/>
  <c r="DF39"/>
  <c r="DE39"/>
  <c r="DD39"/>
  <c r="DC39"/>
  <c r="DB39"/>
  <c r="DA39"/>
  <c r="CZ39"/>
  <c r="CY39"/>
  <c r="CX39"/>
  <c r="CW39"/>
  <c r="EP39" s="1"/>
  <c r="CV39"/>
  <c r="CU39"/>
  <c r="CT39"/>
  <c r="CS39"/>
  <c r="CR39"/>
  <c r="CQ39"/>
  <c r="CP39"/>
  <c r="CO39"/>
  <c r="CN39"/>
  <c r="CM39"/>
  <c r="CL39"/>
  <c r="CK39"/>
  <c r="CJ39"/>
  <c r="CI39"/>
  <c r="CH39"/>
  <c r="DG39" s="1"/>
  <c r="CF39"/>
  <c r="CE39"/>
  <c r="CD39"/>
  <c r="CC39"/>
  <c r="CB39"/>
  <c r="BV39"/>
  <c r="BU39"/>
  <c r="BT39"/>
  <c r="BS39"/>
  <c r="BR39"/>
  <c r="EO39" s="1"/>
  <c r="BQ39"/>
  <c r="BP39"/>
  <c r="BO39"/>
  <c r="BN39"/>
  <c r="BM39"/>
  <c r="BL39"/>
  <c r="EL39" s="1"/>
  <c r="BK39"/>
  <c r="BJ39"/>
  <c r="BI39"/>
  <c r="BH39"/>
  <c r="EM39" s="1"/>
  <c r="BG39"/>
  <c r="AG39"/>
  <c r="AA39"/>
  <c r="U39"/>
  <c r="AH39" s="1"/>
  <c r="K39"/>
  <c r="L39" s="1"/>
  <c r="F39"/>
  <c r="OL38"/>
  <c r="OK38"/>
  <c r="OJ38"/>
  <c r="OF38"/>
  <c r="OI38" s="1"/>
  <c r="OE38"/>
  <c r="OD38"/>
  <c r="OG38" s="1"/>
  <c r="LZ38"/>
  <c r="LY38"/>
  <c r="LX38"/>
  <c r="LW38"/>
  <c r="LV38"/>
  <c r="LU38"/>
  <c r="LP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KY38" s="1"/>
  <c r="JT38"/>
  <c r="JS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F38"/>
  <c r="EE38"/>
  <c r="ED38"/>
  <c r="EC38"/>
  <c r="EB38"/>
  <c r="EA38"/>
  <c r="DZ38"/>
  <c r="DY38"/>
  <c r="DX38"/>
  <c r="DW38"/>
  <c r="DQ38"/>
  <c r="DP38"/>
  <c r="DO38"/>
  <c r="DN38"/>
  <c r="DM38"/>
  <c r="DL38"/>
  <c r="DK38"/>
  <c r="DJ38"/>
  <c r="DI38"/>
  <c r="DH38"/>
  <c r="DF38"/>
  <c r="DE38"/>
  <c r="DD38"/>
  <c r="DC38"/>
  <c r="DB38"/>
  <c r="DA38"/>
  <c r="CZ38"/>
  <c r="CY38"/>
  <c r="CX38"/>
  <c r="CW38"/>
  <c r="EP38" s="1"/>
  <c r="CV38"/>
  <c r="CU38"/>
  <c r="CT38"/>
  <c r="CS38"/>
  <c r="CR38"/>
  <c r="CQ38"/>
  <c r="CP38"/>
  <c r="CO38"/>
  <c r="CN38"/>
  <c r="CM38"/>
  <c r="CL38"/>
  <c r="CK38"/>
  <c r="CJ38"/>
  <c r="CI38"/>
  <c r="CH38"/>
  <c r="CF38"/>
  <c r="CE38"/>
  <c r="CD38"/>
  <c r="CC38"/>
  <c r="CB38"/>
  <c r="EQ38" s="1"/>
  <c r="BV38"/>
  <c r="BU38"/>
  <c r="BT38"/>
  <c r="BS38"/>
  <c r="BR38"/>
  <c r="EO38" s="1"/>
  <c r="BQ38"/>
  <c r="BP38"/>
  <c r="BO38"/>
  <c r="BN38"/>
  <c r="BM38"/>
  <c r="EN38" s="1"/>
  <c r="BL38"/>
  <c r="BK38"/>
  <c r="EK38" s="1"/>
  <c r="BJ38"/>
  <c r="BI38"/>
  <c r="BH38"/>
  <c r="BG38"/>
  <c r="AG38"/>
  <c r="AA38"/>
  <c r="U38"/>
  <c r="K38"/>
  <c r="L38" s="1"/>
  <c r="F38"/>
  <c r="LY37"/>
  <c r="LX37"/>
  <c r="LW37"/>
  <c r="LV37"/>
  <c r="LU37"/>
  <c r="LP37"/>
  <c r="LL37"/>
  <c r="LM37" s="1"/>
  <c r="KW37"/>
  <c r="KV37"/>
  <c r="KU37"/>
  <c r="KT37"/>
  <c r="KS37"/>
  <c r="LZ37" s="1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KZ37" s="1"/>
  <c r="JU37"/>
  <c r="JT37"/>
  <c r="JS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F37"/>
  <c r="EE37"/>
  <c r="ED37"/>
  <c r="EC37"/>
  <c r="EB37"/>
  <c r="EA37"/>
  <c r="DZ37"/>
  <c r="DY37"/>
  <c r="DX37"/>
  <c r="DW37"/>
  <c r="DQ37"/>
  <c r="DP37"/>
  <c r="DO37"/>
  <c r="DN37"/>
  <c r="DM37"/>
  <c r="DL37"/>
  <c r="DK37"/>
  <c r="DJ37"/>
  <c r="DI37"/>
  <c r="DH37"/>
  <c r="DF37"/>
  <c r="DE37"/>
  <c r="DD37"/>
  <c r="DC37"/>
  <c r="DB37"/>
  <c r="DA37"/>
  <c r="CZ37"/>
  <c r="CY37"/>
  <c r="CX37"/>
  <c r="CW37"/>
  <c r="EP37" s="1"/>
  <c r="CV37"/>
  <c r="CU37"/>
  <c r="CT37"/>
  <c r="CS37"/>
  <c r="CR37"/>
  <c r="CQ37"/>
  <c r="CP37"/>
  <c r="CO37"/>
  <c r="CN37"/>
  <c r="CM37"/>
  <c r="CL37"/>
  <c r="CK37"/>
  <c r="CJ37"/>
  <c r="CI37"/>
  <c r="CH37"/>
  <c r="DG37" s="1"/>
  <c r="CF37"/>
  <c r="CE37"/>
  <c r="CD37"/>
  <c r="CC37"/>
  <c r="CB37"/>
  <c r="BV37"/>
  <c r="BU37"/>
  <c r="BT37"/>
  <c r="BS37"/>
  <c r="BR37"/>
  <c r="EO37" s="1"/>
  <c r="BQ37"/>
  <c r="BP37"/>
  <c r="BO37"/>
  <c r="BN37"/>
  <c r="BM37"/>
  <c r="BL37"/>
  <c r="EL37" s="1"/>
  <c r="BK37"/>
  <c r="BJ37"/>
  <c r="BI37"/>
  <c r="BH37"/>
  <c r="EM37" s="1"/>
  <c r="BG37"/>
  <c r="AG37"/>
  <c r="AA37"/>
  <c r="U37"/>
  <c r="AH37" s="1"/>
  <c r="K37"/>
  <c r="L37" s="1"/>
  <c r="F37"/>
  <c r="OJ36"/>
  <c r="OD36"/>
  <c r="LU36"/>
  <c r="LL36"/>
  <c r="LM36" s="1"/>
  <c r="KW36"/>
  <c r="KV36"/>
  <c r="KU36"/>
  <c r="KT36"/>
  <c r="KS36"/>
  <c r="LZ36" s="1"/>
  <c r="KR36"/>
  <c r="KQ36"/>
  <c r="KP36"/>
  <c r="KO36"/>
  <c r="KN36"/>
  <c r="LY36" s="1"/>
  <c r="KM36"/>
  <c r="KL36"/>
  <c r="KK36"/>
  <c r="KJ36"/>
  <c r="KI36"/>
  <c r="LX36" s="1"/>
  <c r="KH36"/>
  <c r="KG36"/>
  <c r="KF36"/>
  <c r="KE36"/>
  <c r="KD36"/>
  <c r="LW36" s="1"/>
  <c r="KC36"/>
  <c r="KB36"/>
  <c r="KA36"/>
  <c r="JZ36"/>
  <c r="JY36"/>
  <c r="LV36" s="1"/>
  <c r="JX36"/>
  <c r="LB36" s="1"/>
  <c r="JW36"/>
  <c r="JV36"/>
  <c r="JU36"/>
  <c r="JT36"/>
  <c r="KX36" s="1"/>
  <c r="JS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F36"/>
  <c r="EE36"/>
  <c r="ED36"/>
  <c r="EC36"/>
  <c r="EB36"/>
  <c r="EA36"/>
  <c r="DZ36"/>
  <c r="DY36"/>
  <c r="DX36"/>
  <c r="DW36"/>
  <c r="DQ36"/>
  <c r="DP36"/>
  <c r="DO36"/>
  <c r="DN36"/>
  <c r="DM36"/>
  <c r="DL36"/>
  <c r="DK36"/>
  <c r="DJ36"/>
  <c r="DI36"/>
  <c r="DH36"/>
  <c r="DF36"/>
  <c r="DE36"/>
  <c r="DD36"/>
  <c r="DC36"/>
  <c r="DB36"/>
  <c r="DA36"/>
  <c r="CZ36"/>
  <c r="CY36"/>
  <c r="CX36"/>
  <c r="CW36"/>
  <c r="EP36" s="1"/>
  <c r="CV36"/>
  <c r="CU36"/>
  <c r="CT36"/>
  <c r="CS36"/>
  <c r="CR36"/>
  <c r="CQ36"/>
  <c r="CP36"/>
  <c r="CO36"/>
  <c r="CN36"/>
  <c r="CM36"/>
  <c r="CL36"/>
  <c r="CK36"/>
  <c r="CJ36"/>
  <c r="CI36"/>
  <c r="CH36"/>
  <c r="CF36"/>
  <c r="CE36"/>
  <c r="CD36"/>
  <c r="CC36"/>
  <c r="CB36"/>
  <c r="BV36"/>
  <c r="BU36"/>
  <c r="BT36"/>
  <c r="BS36"/>
  <c r="BR36"/>
  <c r="EO36" s="1"/>
  <c r="BQ36"/>
  <c r="BP36"/>
  <c r="BO36"/>
  <c r="BN36"/>
  <c r="BM36"/>
  <c r="BL36"/>
  <c r="BK36"/>
  <c r="BJ36"/>
  <c r="EJ36" s="1"/>
  <c r="BI36"/>
  <c r="BH36"/>
  <c r="EM36" s="1"/>
  <c r="BG36"/>
  <c r="AG36"/>
  <c r="AA36"/>
  <c r="U36"/>
  <c r="J36"/>
  <c r="I36"/>
  <c r="H36"/>
  <c r="G36"/>
  <c r="F36"/>
  <c r="OL35"/>
  <c r="OF35"/>
  <c r="LX35"/>
  <c r="LW35"/>
  <c r="LV35"/>
  <c r="LU35"/>
  <c r="LP35"/>
  <c r="LL35"/>
  <c r="LM35" s="1"/>
  <c r="KW35"/>
  <c r="KV35"/>
  <c r="KU35"/>
  <c r="KT35"/>
  <c r="KS35"/>
  <c r="LZ35" s="1"/>
  <c r="KR35"/>
  <c r="KQ35"/>
  <c r="KP35"/>
  <c r="KO35"/>
  <c r="KN35"/>
  <c r="LY35" s="1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KY35" s="1"/>
  <c r="JT35"/>
  <c r="JS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F35"/>
  <c r="EE35"/>
  <c r="ED35"/>
  <c r="EC35"/>
  <c r="EB35"/>
  <c r="EA35"/>
  <c r="DZ35"/>
  <c r="DY35"/>
  <c r="DX35"/>
  <c r="DW35"/>
  <c r="DQ35"/>
  <c r="DP35"/>
  <c r="DO35"/>
  <c r="DN35"/>
  <c r="DM35"/>
  <c r="DL35"/>
  <c r="DK35"/>
  <c r="DJ35"/>
  <c r="DI35"/>
  <c r="DH35"/>
  <c r="DF35"/>
  <c r="DE35"/>
  <c r="DD35"/>
  <c r="DC35"/>
  <c r="DB35"/>
  <c r="DA35"/>
  <c r="CZ35"/>
  <c r="CY35"/>
  <c r="CX35"/>
  <c r="CW35"/>
  <c r="EP35" s="1"/>
  <c r="CV35"/>
  <c r="CU35"/>
  <c r="CT35"/>
  <c r="CS35"/>
  <c r="CR35"/>
  <c r="CQ35"/>
  <c r="CP35"/>
  <c r="CO35"/>
  <c r="CN35"/>
  <c r="CM35"/>
  <c r="CL35"/>
  <c r="CK35"/>
  <c r="CJ35"/>
  <c r="CI35"/>
  <c r="CH35"/>
  <c r="CF35"/>
  <c r="CE35"/>
  <c r="CD35"/>
  <c r="CC35"/>
  <c r="CB35"/>
  <c r="EQ35" s="1"/>
  <c r="BV35"/>
  <c r="BU35"/>
  <c r="BT35"/>
  <c r="BS35"/>
  <c r="BR35"/>
  <c r="EO35" s="1"/>
  <c r="BQ35"/>
  <c r="BP35"/>
  <c r="BO35"/>
  <c r="BN35"/>
  <c r="BM35"/>
  <c r="EN35" s="1"/>
  <c r="BL35"/>
  <c r="BK35"/>
  <c r="EK35" s="1"/>
  <c r="BJ35"/>
  <c r="BI35"/>
  <c r="BH35"/>
  <c r="BG35"/>
  <c r="AG35"/>
  <c r="AA35"/>
  <c r="U35"/>
  <c r="K35"/>
  <c r="L35" s="1"/>
  <c r="F35"/>
  <c r="OL34"/>
  <c r="OK34"/>
  <c r="OJ34"/>
  <c r="OF34"/>
  <c r="OE34"/>
  <c r="OH34" s="1"/>
  <c r="OD34"/>
  <c r="LZ34"/>
  <c r="LY34"/>
  <c r="LX34"/>
  <c r="LW34"/>
  <c r="LV34"/>
  <c r="LU34"/>
  <c r="LP34"/>
  <c r="LL34"/>
  <c r="LM34" s="1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KY34" s="1"/>
  <c r="JT34"/>
  <c r="JS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JJ34" s="1"/>
  <c r="ES34"/>
  <c r="ER34"/>
  <c r="EF34"/>
  <c r="EE34"/>
  <c r="ED34"/>
  <c r="EC34"/>
  <c r="EB34"/>
  <c r="EA34"/>
  <c r="DZ34"/>
  <c r="DY34"/>
  <c r="DX34"/>
  <c r="DW34"/>
  <c r="DQ34"/>
  <c r="DP34"/>
  <c r="DO34"/>
  <c r="DN34"/>
  <c r="DM34"/>
  <c r="DL34"/>
  <c r="DK34"/>
  <c r="DJ34"/>
  <c r="DI34"/>
  <c r="DH34"/>
  <c r="DF34"/>
  <c r="DE34"/>
  <c r="DD34"/>
  <c r="DC34"/>
  <c r="DB34"/>
  <c r="DA34"/>
  <c r="CZ34"/>
  <c r="CY34"/>
  <c r="CX34"/>
  <c r="CW34"/>
  <c r="EP34" s="1"/>
  <c r="CV34"/>
  <c r="CU34"/>
  <c r="CT34"/>
  <c r="CS34"/>
  <c r="CR34"/>
  <c r="CQ34"/>
  <c r="CP34"/>
  <c r="CO34"/>
  <c r="CN34"/>
  <c r="CM34"/>
  <c r="CL34"/>
  <c r="CK34"/>
  <c r="CJ34"/>
  <c r="CI34"/>
  <c r="CH34"/>
  <c r="CF34"/>
  <c r="CE34"/>
  <c r="CD34"/>
  <c r="CC34"/>
  <c r="CB34"/>
  <c r="EQ34" s="1"/>
  <c r="BV34"/>
  <c r="BU34"/>
  <c r="BT34"/>
  <c r="BS34"/>
  <c r="BR34"/>
  <c r="EO34" s="1"/>
  <c r="BQ34"/>
  <c r="BP34"/>
  <c r="BO34"/>
  <c r="BN34"/>
  <c r="BM34"/>
  <c r="EN34" s="1"/>
  <c r="BL34"/>
  <c r="BK34"/>
  <c r="EK34" s="1"/>
  <c r="BJ34"/>
  <c r="BI34"/>
  <c r="BH34"/>
  <c r="BG34"/>
  <c r="AG34"/>
  <c r="AA34"/>
  <c r="U34"/>
  <c r="K34"/>
  <c r="L34" s="1"/>
  <c r="F34"/>
  <c r="OL33"/>
  <c r="OF33"/>
  <c r="LX33"/>
  <c r="LW33"/>
  <c r="LV33"/>
  <c r="LU33"/>
  <c r="LP33"/>
  <c r="LL33"/>
  <c r="LM33" s="1"/>
  <c r="KW33"/>
  <c r="KV33"/>
  <c r="KU33"/>
  <c r="KT33"/>
  <c r="KS33"/>
  <c r="LZ33" s="1"/>
  <c r="KR33"/>
  <c r="KQ33"/>
  <c r="KP33"/>
  <c r="KO33"/>
  <c r="KN33"/>
  <c r="LY33" s="1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LA33" s="1"/>
  <c r="JV33"/>
  <c r="JU33"/>
  <c r="JT33"/>
  <c r="JS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JL33" s="1"/>
  <c r="EU33"/>
  <c r="ET33"/>
  <c r="ES33"/>
  <c r="ER33"/>
  <c r="OD33" s="1"/>
  <c r="EF33"/>
  <c r="EE33"/>
  <c r="ED33"/>
  <c r="EC33"/>
  <c r="EB33"/>
  <c r="EA33"/>
  <c r="DZ33"/>
  <c r="DY33"/>
  <c r="DX33"/>
  <c r="DW33"/>
  <c r="DQ33"/>
  <c r="DP33"/>
  <c r="DO33"/>
  <c r="DN33"/>
  <c r="DM33"/>
  <c r="DL33"/>
  <c r="DK33"/>
  <c r="DJ33"/>
  <c r="DI33"/>
  <c r="DH33"/>
  <c r="EG33" s="1"/>
  <c r="DF33"/>
  <c r="DE33"/>
  <c r="DD33"/>
  <c r="DC33"/>
  <c r="DB33"/>
  <c r="DA33"/>
  <c r="CZ33"/>
  <c r="CY33"/>
  <c r="CX33"/>
  <c r="CW33"/>
  <c r="EP33" s="1"/>
  <c r="CV33"/>
  <c r="CU33"/>
  <c r="CT33"/>
  <c r="CS33"/>
  <c r="CR33"/>
  <c r="CQ33"/>
  <c r="CP33"/>
  <c r="CO33"/>
  <c r="CN33"/>
  <c r="CM33"/>
  <c r="CL33"/>
  <c r="CK33"/>
  <c r="CJ33"/>
  <c r="CI33"/>
  <c r="CH33"/>
  <c r="CF33"/>
  <c r="CE33"/>
  <c r="CD33"/>
  <c r="CC33"/>
  <c r="CB33"/>
  <c r="EQ33" s="1"/>
  <c r="BV33"/>
  <c r="BU33"/>
  <c r="BT33"/>
  <c r="BS33"/>
  <c r="BR33"/>
  <c r="EO33" s="1"/>
  <c r="BQ33"/>
  <c r="BP33"/>
  <c r="BO33"/>
  <c r="BN33"/>
  <c r="BM33"/>
  <c r="EN33" s="1"/>
  <c r="BL33"/>
  <c r="BK33"/>
  <c r="BJ33"/>
  <c r="BI33"/>
  <c r="EI33" s="1"/>
  <c r="BH33"/>
  <c r="BG33"/>
  <c r="AG33"/>
  <c r="AA33"/>
  <c r="U33"/>
  <c r="K33"/>
  <c r="L33" s="1"/>
  <c r="F33"/>
  <c r="OL32"/>
  <c r="OF32"/>
  <c r="LW32"/>
  <c r="LU32"/>
  <c r="LP32"/>
  <c r="LL32"/>
  <c r="LM32" s="1"/>
  <c r="KW32"/>
  <c r="KV32"/>
  <c r="KU32"/>
  <c r="KT32"/>
  <c r="KS32"/>
  <c r="LZ32" s="1"/>
  <c r="KR32"/>
  <c r="KQ32"/>
  <c r="KP32"/>
  <c r="KO32"/>
  <c r="KN32"/>
  <c r="LY32" s="1"/>
  <c r="KM32"/>
  <c r="KL32"/>
  <c r="KK32"/>
  <c r="KJ32"/>
  <c r="KI32"/>
  <c r="LX32" s="1"/>
  <c r="KH32"/>
  <c r="KG32"/>
  <c r="KF32"/>
  <c r="KE32"/>
  <c r="KD32"/>
  <c r="KC32"/>
  <c r="KB32"/>
  <c r="KA32"/>
  <c r="JZ32"/>
  <c r="JY32"/>
  <c r="LV32" s="1"/>
  <c r="JX32"/>
  <c r="JW32"/>
  <c r="LA32" s="1"/>
  <c r="JV32"/>
  <c r="JU32"/>
  <c r="JT32"/>
  <c r="JS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JL32" s="1"/>
  <c r="EU32"/>
  <c r="ET32"/>
  <c r="ES32"/>
  <c r="ER32"/>
  <c r="OD32" s="1"/>
  <c r="EF32"/>
  <c r="EE32"/>
  <c r="ED32"/>
  <c r="EC32"/>
  <c r="EB32"/>
  <c r="EA32"/>
  <c r="DZ32"/>
  <c r="DY32"/>
  <c r="DX32"/>
  <c r="DW32"/>
  <c r="DQ32"/>
  <c r="DP32"/>
  <c r="DO32"/>
  <c r="DN32"/>
  <c r="DM32"/>
  <c r="DL32"/>
  <c r="DK32"/>
  <c r="DJ32"/>
  <c r="DI32"/>
  <c r="DH32"/>
  <c r="EG32" s="1"/>
  <c r="DF32"/>
  <c r="DE32"/>
  <c r="DD32"/>
  <c r="DC32"/>
  <c r="DB32"/>
  <c r="DA32"/>
  <c r="CZ32"/>
  <c r="CY32"/>
  <c r="CX32"/>
  <c r="CW32"/>
  <c r="EP32" s="1"/>
  <c r="CV32"/>
  <c r="CU32"/>
  <c r="CT32"/>
  <c r="CS32"/>
  <c r="CR32"/>
  <c r="CQ32"/>
  <c r="CP32"/>
  <c r="CO32"/>
  <c r="CN32"/>
  <c r="CM32"/>
  <c r="CL32"/>
  <c r="CK32"/>
  <c r="CJ32"/>
  <c r="CI32"/>
  <c r="CH32"/>
  <c r="CF32"/>
  <c r="CE32"/>
  <c r="CD32"/>
  <c r="CC32"/>
  <c r="CB32"/>
  <c r="EQ32" s="1"/>
  <c r="BV32"/>
  <c r="BU32"/>
  <c r="BT32"/>
  <c r="BS32"/>
  <c r="BR32"/>
  <c r="EO32" s="1"/>
  <c r="BQ32"/>
  <c r="BP32"/>
  <c r="BO32"/>
  <c r="BN32"/>
  <c r="BM32"/>
  <c r="EN32" s="1"/>
  <c r="BL32"/>
  <c r="BK32"/>
  <c r="BJ32"/>
  <c r="BI32"/>
  <c r="EI32" s="1"/>
  <c r="BH32"/>
  <c r="BG32"/>
  <c r="AG32"/>
  <c r="AA32"/>
  <c r="U32"/>
  <c r="K32"/>
  <c r="L32" s="1"/>
  <c r="F32"/>
  <c r="OL31"/>
  <c r="OF31"/>
  <c r="LZ31"/>
  <c r="LX31"/>
  <c r="LW31"/>
  <c r="LV31"/>
  <c r="LU31"/>
  <c r="LP31"/>
  <c r="LL31"/>
  <c r="LM31" s="1"/>
  <c r="KW31"/>
  <c r="KV31"/>
  <c r="KU31"/>
  <c r="KT31"/>
  <c r="KS31"/>
  <c r="KR31"/>
  <c r="KQ31"/>
  <c r="KP31"/>
  <c r="KO31"/>
  <c r="KN31"/>
  <c r="LY31" s="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KZ31" s="1"/>
  <c r="JU31"/>
  <c r="JT31"/>
  <c r="JS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JK31" s="1"/>
  <c r="ET31"/>
  <c r="ES31"/>
  <c r="ER31"/>
  <c r="EF31"/>
  <c r="EE31"/>
  <c r="ED31"/>
  <c r="EC31"/>
  <c r="EB31"/>
  <c r="EA31"/>
  <c r="DZ31"/>
  <c r="DY31"/>
  <c r="DX31"/>
  <c r="DW31"/>
  <c r="DQ31"/>
  <c r="DP31"/>
  <c r="DO31"/>
  <c r="DN31"/>
  <c r="DM31"/>
  <c r="DL31"/>
  <c r="DK31"/>
  <c r="DJ31"/>
  <c r="DI31"/>
  <c r="DH31"/>
  <c r="DF31"/>
  <c r="DE31"/>
  <c r="DD31"/>
  <c r="DC31"/>
  <c r="DB31"/>
  <c r="DA31"/>
  <c r="CZ31"/>
  <c r="CY31"/>
  <c r="CX31"/>
  <c r="CW31"/>
  <c r="EP31" s="1"/>
  <c r="CV31"/>
  <c r="CU31"/>
  <c r="CT31"/>
  <c r="CS31"/>
  <c r="CR31"/>
  <c r="CQ31"/>
  <c r="CP31"/>
  <c r="CO31"/>
  <c r="CN31"/>
  <c r="CM31"/>
  <c r="CL31"/>
  <c r="CK31"/>
  <c r="CJ31"/>
  <c r="CI31"/>
  <c r="CH31"/>
  <c r="DG31" s="1"/>
  <c r="CF31"/>
  <c r="CE31"/>
  <c r="CD31"/>
  <c r="CC31"/>
  <c r="CB31"/>
  <c r="BV31"/>
  <c r="BU31"/>
  <c r="BT31"/>
  <c r="BS31"/>
  <c r="BR31"/>
  <c r="EO31" s="1"/>
  <c r="BQ31"/>
  <c r="BP31"/>
  <c r="BO31"/>
  <c r="BN31"/>
  <c r="BM31"/>
  <c r="BL31"/>
  <c r="EL31" s="1"/>
  <c r="BK31"/>
  <c r="BJ31"/>
  <c r="BI31"/>
  <c r="BH31"/>
  <c r="EM31" s="1"/>
  <c r="BG31"/>
  <c r="AG31"/>
  <c r="AA31"/>
  <c r="U31"/>
  <c r="AH31" s="1"/>
  <c r="K31"/>
  <c r="L31" s="1"/>
  <c r="F31"/>
  <c r="OL30"/>
  <c r="OK30"/>
  <c r="OF30"/>
  <c r="OI30" s="1"/>
  <c r="OE30"/>
  <c r="LX30"/>
  <c r="LW30"/>
  <c r="LV30"/>
  <c r="LP30"/>
  <c r="LL30"/>
  <c r="LM30" s="1"/>
  <c r="KW30"/>
  <c r="KV30"/>
  <c r="KU30"/>
  <c r="KT30"/>
  <c r="KS30"/>
  <c r="LZ30" s="1"/>
  <c r="KR30"/>
  <c r="KQ30"/>
  <c r="KP30"/>
  <c r="KO30"/>
  <c r="KN30"/>
  <c r="LY30" s="1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KY30" s="1"/>
  <c r="JT30"/>
  <c r="JS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F30"/>
  <c r="EE30"/>
  <c r="ED30"/>
  <c r="EC30"/>
  <c r="EB30"/>
  <c r="EA30"/>
  <c r="DZ30"/>
  <c r="DY30"/>
  <c r="DX30"/>
  <c r="DW30"/>
  <c r="DQ30"/>
  <c r="DP30"/>
  <c r="DO30"/>
  <c r="DN30"/>
  <c r="DM30"/>
  <c r="DL30"/>
  <c r="DK30"/>
  <c r="DJ30"/>
  <c r="DI30"/>
  <c r="DH30"/>
  <c r="DF30"/>
  <c r="DE30"/>
  <c r="DD30"/>
  <c r="DC30"/>
  <c r="DB30"/>
  <c r="DA30"/>
  <c r="CZ30"/>
  <c r="CY30"/>
  <c r="CX30"/>
  <c r="CW30"/>
  <c r="EP30" s="1"/>
  <c r="CV30"/>
  <c r="CU30"/>
  <c r="CT30"/>
  <c r="CS30"/>
  <c r="CR30"/>
  <c r="CQ30"/>
  <c r="CP30"/>
  <c r="CO30"/>
  <c r="CN30"/>
  <c r="CM30"/>
  <c r="CL30"/>
  <c r="CK30"/>
  <c r="CJ30"/>
  <c r="CI30"/>
  <c r="CH30"/>
  <c r="CF30"/>
  <c r="CE30"/>
  <c r="CD30"/>
  <c r="CC30"/>
  <c r="CB30"/>
  <c r="EQ30" s="1"/>
  <c r="BV30"/>
  <c r="BU30"/>
  <c r="BT30"/>
  <c r="BS30"/>
  <c r="BR30"/>
  <c r="BQ30"/>
  <c r="BP30"/>
  <c r="BO30"/>
  <c r="BN30"/>
  <c r="BM30"/>
  <c r="EN30" s="1"/>
  <c r="BL30"/>
  <c r="BK30"/>
  <c r="EK30" s="1"/>
  <c r="BJ30"/>
  <c r="BI30"/>
  <c r="BH30"/>
  <c r="BG30"/>
  <c r="AG30"/>
  <c r="AA30"/>
  <c r="U30"/>
  <c r="K30"/>
  <c r="L30" s="1"/>
  <c r="F30"/>
  <c r="OL29"/>
  <c r="OK29"/>
  <c r="OJ29"/>
  <c r="OF29"/>
  <c r="OE29"/>
  <c r="OH29" s="1"/>
  <c r="OD29"/>
  <c r="LZ29"/>
  <c r="LY29"/>
  <c r="LX29"/>
  <c r="LW29"/>
  <c r="LV29"/>
  <c r="LU29"/>
  <c r="LP29"/>
  <c r="LL29"/>
  <c r="LM29" s="1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KY29" s="1"/>
  <c r="JT29"/>
  <c r="JS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JJ29" s="1"/>
  <c r="ES29"/>
  <c r="ER29"/>
  <c r="EF29"/>
  <c r="EE29"/>
  <c r="ED29"/>
  <c r="EC29"/>
  <c r="EB29"/>
  <c r="EA29"/>
  <c r="DZ29"/>
  <c r="DY29"/>
  <c r="DX29"/>
  <c r="DW29"/>
  <c r="DQ29"/>
  <c r="DP29"/>
  <c r="DO29"/>
  <c r="DN29"/>
  <c r="DM29"/>
  <c r="DL29"/>
  <c r="DK29"/>
  <c r="DJ29"/>
  <c r="DI29"/>
  <c r="DH29"/>
  <c r="DF29"/>
  <c r="DE29"/>
  <c r="DD29"/>
  <c r="DC29"/>
  <c r="DB29"/>
  <c r="DA29"/>
  <c r="CZ29"/>
  <c r="CY29"/>
  <c r="CX29"/>
  <c r="CW29"/>
  <c r="EP29" s="1"/>
  <c r="CV29"/>
  <c r="CU29"/>
  <c r="CT29"/>
  <c r="CS29"/>
  <c r="CR29"/>
  <c r="CQ29"/>
  <c r="CP29"/>
  <c r="CO29"/>
  <c r="CN29"/>
  <c r="CM29"/>
  <c r="CL29"/>
  <c r="CK29"/>
  <c r="CJ29"/>
  <c r="CI29"/>
  <c r="CH29"/>
  <c r="CF29"/>
  <c r="CE29"/>
  <c r="CD29"/>
  <c r="CC29"/>
  <c r="CB29"/>
  <c r="EQ29" s="1"/>
  <c r="BV29"/>
  <c r="BU29"/>
  <c r="BT29"/>
  <c r="BS29"/>
  <c r="BR29"/>
  <c r="BQ29"/>
  <c r="BP29"/>
  <c r="BO29"/>
  <c r="BN29"/>
  <c r="BM29"/>
  <c r="EN29" s="1"/>
  <c r="BL29"/>
  <c r="BK29"/>
  <c r="EK29" s="1"/>
  <c r="BJ29"/>
  <c r="BI29"/>
  <c r="BH29"/>
  <c r="BG29"/>
  <c r="AG29"/>
  <c r="AA29"/>
  <c r="U29"/>
  <c r="K29"/>
  <c r="L29" s="1"/>
  <c r="F29"/>
  <c r="OL28"/>
  <c r="OJ28"/>
  <c r="OF28"/>
  <c r="OI28" s="1"/>
  <c r="OD28"/>
  <c r="LZ28"/>
  <c r="LW28"/>
  <c r="LV28"/>
  <c r="LP28"/>
  <c r="LL28"/>
  <c r="LM28" s="1"/>
  <c r="KW28"/>
  <c r="KV28"/>
  <c r="KU28"/>
  <c r="KT28"/>
  <c r="KS28"/>
  <c r="KR28"/>
  <c r="KQ28"/>
  <c r="KP28"/>
  <c r="KO28"/>
  <c r="KN28"/>
  <c r="LY28" s="1"/>
  <c r="KM28"/>
  <c r="KL28"/>
  <c r="KK28"/>
  <c r="KJ28"/>
  <c r="KI28"/>
  <c r="LX28" s="1"/>
  <c r="KH28"/>
  <c r="KG28"/>
  <c r="KF28"/>
  <c r="KE28"/>
  <c r="KD28"/>
  <c r="KC28"/>
  <c r="KB28"/>
  <c r="KA28"/>
  <c r="JZ28"/>
  <c r="JY28"/>
  <c r="JX28"/>
  <c r="LB28" s="1"/>
  <c r="JW28"/>
  <c r="JV28"/>
  <c r="JU28"/>
  <c r="JT28"/>
  <c r="KX28" s="1"/>
  <c r="JS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OE28" s="1"/>
  <c r="EV28"/>
  <c r="EU28"/>
  <c r="ET28"/>
  <c r="ES28"/>
  <c r="JI28" s="1"/>
  <c r="ER28"/>
  <c r="EF28"/>
  <c r="EE28"/>
  <c r="ED28"/>
  <c r="EC28"/>
  <c r="EB28"/>
  <c r="EA28"/>
  <c r="DZ28"/>
  <c r="DY28"/>
  <c r="DX28"/>
  <c r="DW28"/>
  <c r="DQ28"/>
  <c r="DP28"/>
  <c r="DO28"/>
  <c r="DN28"/>
  <c r="DM28"/>
  <c r="DL28"/>
  <c r="DK28"/>
  <c r="DJ28"/>
  <c r="DI28"/>
  <c r="DH28"/>
  <c r="DF28"/>
  <c r="DE28"/>
  <c r="DD28"/>
  <c r="DC28"/>
  <c r="DB28"/>
  <c r="DA28"/>
  <c r="CZ28"/>
  <c r="CY28"/>
  <c r="CX28"/>
  <c r="CW28"/>
  <c r="EP28" s="1"/>
  <c r="CV28"/>
  <c r="CU28"/>
  <c r="CT28"/>
  <c r="CS28"/>
  <c r="CR28"/>
  <c r="CQ28"/>
  <c r="CP28"/>
  <c r="CO28"/>
  <c r="CN28"/>
  <c r="CM28"/>
  <c r="CL28"/>
  <c r="CK28"/>
  <c r="CJ28"/>
  <c r="CI28"/>
  <c r="CH28"/>
  <c r="CF28"/>
  <c r="CE28"/>
  <c r="CD28"/>
  <c r="CC28"/>
  <c r="CB28"/>
  <c r="BV28"/>
  <c r="BU28"/>
  <c r="BT28"/>
  <c r="BS28"/>
  <c r="BR28"/>
  <c r="BQ28"/>
  <c r="BP28"/>
  <c r="BO28"/>
  <c r="BN28"/>
  <c r="BM28"/>
  <c r="BL28"/>
  <c r="BK28"/>
  <c r="BJ28"/>
  <c r="EJ28" s="1"/>
  <c r="BI28"/>
  <c r="BH28"/>
  <c r="BG28"/>
  <c r="AG28"/>
  <c r="AA28"/>
  <c r="U28"/>
  <c r="K28"/>
  <c r="L28" s="1"/>
  <c r="F28"/>
  <c r="OL27"/>
  <c r="OK27"/>
  <c r="OF27"/>
  <c r="OI27" s="1"/>
  <c r="OE27"/>
  <c r="OH27" s="1"/>
  <c r="LZ27"/>
  <c r="LY27"/>
  <c r="LX27"/>
  <c r="LW27"/>
  <c r="LV27"/>
  <c r="LU27"/>
  <c r="LP27"/>
  <c r="LL27"/>
  <c r="LM27" s="1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KZ27" s="1"/>
  <c r="JU27"/>
  <c r="JT27"/>
  <c r="JS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F27"/>
  <c r="EE27"/>
  <c r="ED27"/>
  <c r="EC27"/>
  <c r="EB27"/>
  <c r="EA27"/>
  <c r="DZ27"/>
  <c r="DY27"/>
  <c r="DX27"/>
  <c r="DW27"/>
  <c r="DQ27"/>
  <c r="DP27"/>
  <c r="DO27"/>
  <c r="DN27"/>
  <c r="DM27"/>
  <c r="DL27"/>
  <c r="DK27"/>
  <c r="DJ27"/>
  <c r="DI27"/>
  <c r="DH27"/>
  <c r="DF27"/>
  <c r="DE27"/>
  <c r="DD27"/>
  <c r="DC27"/>
  <c r="DB27"/>
  <c r="DA27"/>
  <c r="CZ27"/>
  <c r="CY27"/>
  <c r="CX27"/>
  <c r="CW27"/>
  <c r="EP27" s="1"/>
  <c r="CV27"/>
  <c r="CU27"/>
  <c r="CT27"/>
  <c r="CS27"/>
  <c r="CR27"/>
  <c r="CQ27"/>
  <c r="CP27"/>
  <c r="CO27"/>
  <c r="CN27"/>
  <c r="CM27"/>
  <c r="CL27"/>
  <c r="CK27"/>
  <c r="CJ27"/>
  <c r="CI27"/>
  <c r="CH27"/>
  <c r="CF27"/>
  <c r="CE27"/>
  <c r="CD27"/>
  <c r="CC27"/>
  <c r="CB27"/>
  <c r="BV27"/>
  <c r="BU27"/>
  <c r="BT27"/>
  <c r="BS27"/>
  <c r="BR27"/>
  <c r="BQ27"/>
  <c r="BP27"/>
  <c r="BO27"/>
  <c r="BN27"/>
  <c r="BM27"/>
  <c r="BL27"/>
  <c r="EL27" s="1"/>
  <c r="BK27"/>
  <c r="BJ27"/>
  <c r="BI27"/>
  <c r="BH27"/>
  <c r="CG27" s="1"/>
  <c r="BG27"/>
  <c r="AG27"/>
  <c r="AA27"/>
  <c r="U27"/>
  <c r="AH27" s="1"/>
  <c r="K27"/>
  <c r="L27" s="1"/>
  <c r="F27"/>
  <c r="OL26"/>
  <c r="OK26"/>
  <c r="OJ26"/>
  <c r="OF26"/>
  <c r="OI26" s="1"/>
  <c r="OE26"/>
  <c r="OD26"/>
  <c r="OG26" s="1"/>
  <c r="LZ26"/>
  <c r="LX26"/>
  <c r="LW26"/>
  <c r="LV26"/>
  <c r="LU26"/>
  <c r="LP26"/>
  <c r="LL26"/>
  <c r="LM26" s="1"/>
  <c r="KW26"/>
  <c r="KV26"/>
  <c r="KU26"/>
  <c r="KT26"/>
  <c r="KS26"/>
  <c r="KR26"/>
  <c r="KQ26"/>
  <c r="KP26"/>
  <c r="KO26"/>
  <c r="KN26"/>
  <c r="LY26" s="1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KY26" s="1"/>
  <c r="JT26"/>
  <c r="JS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JJ26" s="1"/>
  <c r="ES26"/>
  <c r="ER26"/>
  <c r="EF26"/>
  <c r="EE26"/>
  <c r="ED26"/>
  <c r="EC26"/>
  <c r="EB26"/>
  <c r="EA26"/>
  <c r="DZ26"/>
  <c r="DY26"/>
  <c r="DX26"/>
  <c r="DW26"/>
  <c r="DQ26"/>
  <c r="DP26"/>
  <c r="DO26"/>
  <c r="DN26"/>
  <c r="DM26"/>
  <c r="DL26"/>
  <c r="DK26"/>
  <c r="DJ26"/>
  <c r="DI26"/>
  <c r="DH26"/>
  <c r="DF26"/>
  <c r="DE26"/>
  <c r="DD26"/>
  <c r="DC26"/>
  <c r="DB26"/>
  <c r="DA26"/>
  <c r="CZ26"/>
  <c r="CY26"/>
  <c r="CX26"/>
  <c r="CW26"/>
  <c r="EP26" s="1"/>
  <c r="CV26"/>
  <c r="CU26"/>
  <c r="CT26"/>
  <c r="CS26"/>
  <c r="CR26"/>
  <c r="CQ26"/>
  <c r="CP26"/>
  <c r="CO26"/>
  <c r="CN26"/>
  <c r="CM26"/>
  <c r="CL26"/>
  <c r="CK26"/>
  <c r="CJ26"/>
  <c r="CI26"/>
  <c r="CH26"/>
  <c r="CF26"/>
  <c r="CE26"/>
  <c r="CD26"/>
  <c r="CC26"/>
  <c r="CB26"/>
  <c r="EQ26" s="1"/>
  <c r="BV26"/>
  <c r="BU26"/>
  <c r="BT26"/>
  <c r="BS26"/>
  <c r="BR26"/>
  <c r="BQ26"/>
  <c r="BP26"/>
  <c r="BO26"/>
  <c r="BN26"/>
  <c r="BM26"/>
  <c r="EN26" s="1"/>
  <c r="BL26"/>
  <c r="BK26"/>
  <c r="EK26" s="1"/>
  <c r="BJ26"/>
  <c r="BI26"/>
  <c r="BH26"/>
  <c r="BG26"/>
  <c r="AG26"/>
  <c r="AA26"/>
  <c r="U26"/>
  <c r="K26"/>
  <c r="L26" s="1"/>
  <c r="F26"/>
  <c r="OL25"/>
  <c r="OF25"/>
  <c r="LZ25"/>
  <c r="LX25"/>
  <c r="LW25"/>
  <c r="LV25"/>
  <c r="LU25"/>
  <c r="LP25"/>
  <c r="LL25"/>
  <c r="LM25" s="1"/>
  <c r="KW25"/>
  <c r="KV25"/>
  <c r="KU25"/>
  <c r="KT25"/>
  <c r="KS25"/>
  <c r="KR25"/>
  <c r="KQ25"/>
  <c r="KP25"/>
  <c r="KO25"/>
  <c r="KN25"/>
  <c r="LY25" s="1"/>
  <c r="KM25"/>
  <c r="KL25"/>
  <c r="KK25"/>
  <c r="KJ25"/>
  <c r="KI25"/>
  <c r="KH25"/>
  <c r="KG25"/>
  <c r="KF25"/>
  <c r="KE25"/>
  <c r="KD25"/>
  <c r="KC25"/>
  <c r="KB25"/>
  <c r="KA25"/>
  <c r="JZ25"/>
  <c r="JY25"/>
  <c r="JX25"/>
  <c r="LB25" s="1"/>
  <c r="JW25"/>
  <c r="JV25"/>
  <c r="JU25"/>
  <c r="JT25"/>
  <c r="KX25" s="1"/>
  <c r="JS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OE25" s="1"/>
  <c r="EV25"/>
  <c r="EU25"/>
  <c r="ET25"/>
  <c r="ES25"/>
  <c r="OJ25" s="1"/>
  <c r="ER25"/>
  <c r="EF25"/>
  <c r="EE25"/>
  <c r="ED25"/>
  <c r="EC25"/>
  <c r="EB25"/>
  <c r="EA25"/>
  <c r="DZ25"/>
  <c r="DY25"/>
  <c r="DX25"/>
  <c r="DW25"/>
  <c r="DQ25"/>
  <c r="DP25"/>
  <c r="DO25"/>
  <c r="DN25"/>
  <c r="DM25"/>
  <c r="DL25"/>
  <c r="DK25"/>
  <c r="DJ25"/>
  <c r="DI25"/>
  <c r="DH25"/>
  <c r="DF25"/>
  <c r="DE25"/>
  <c r="DD25"/>
  <c r="DC25"/>
  <c r="DB25"/>
  <c r="DA25"/>
  <c r="CZ25"/>
  <c r="CY25"/>
  <c r="CX25"/>
  <c r="CW25"/>
  <c r="EP25" s="1"/>
  <c r="CV25"/>
  <c r="CU25"/>
  <c r="CT25"/>
  <c r="CS25"/>
  <c r="CR25"/>
  <c r="CQ25"/>
  <c r="CP25"/>
  <c r="CO25"/>
  <c r="CN25"/>
  <c r="CM25"/>
  <c r="CL25"/>
  <c r="CK25"/>
  <c r="CJ25"/>
  <c r="CI25"/>
  <c r="CH25"/>
  <c r="CF25"/>
  <c r="CE25"/>
  <c r="CD25"/>
  <c r="CC25"/>
  <c r="CB25"/>
  <c r="BV25"/>
  <c r="BU25"/>
  <c r="BT25"/>
  <c r="BS25"/>
  <c r="BR25"/>
  <c r="BQ25"/>
  <c r="BP25"/>
  <c r="BO25"/>
  <c r="BN25"/>
  <c r="BM25"/>
  <c r="BL25"/>
  <c r="BK25"/>
  <c r="BJ25"/>
  <c r="EJ25" s="1"/>
  <c r="BI25"/>
  <c r="BH25"/>
  <c r="BG25"/>
  <c r="AG25"/>
  <c r="AA25"/>
  <c r="U25"/>
  <c r="K25"/>
  <c r="L25" s="1"/>
  <c r="F25"/>
  <c r="OL24"/>
  <c r="OF24"/>
  <c r="OI24" s="1"/>
  <c r="LZ24"/>
  <c r="LY24"/>
  <c r="LX24"/>
  <c r="LW24"/>
  <c r="LV24"/>
  <c r="LU24"/>
  <c r="LP24"/>
  <c r="LL24"/>
  <c r="LM24" s="1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LB24" s="1"/>
  <c r="JW24"/>
  <c r="JV24"/>
  <c r="JU24"/>
  <c r="JT24"/>
  <c r="KX24" s="1"/>
  <c r="JS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OE24" s="1"/>
  <c r="EV24"/>
  <c r="EU24"/>
  <c r="ET24"/>
  <c r="ES24"/>
  <c r="OJ24" s="1"/>
  <c r="ER24"/>
  <c r="EF24"/>
  <c r="EE24"/>
  <c r="ED24"/>
  <c r="EC24"/>
  <c r="EB24"/>
  <c r="EA24"/>
  <c r="DZ24"/>
  <c r="DY24"/>
  <c r="DX24"/>
  <c r="DW24"/>
  <c r="DQ24"/>
  <c r="DP24"/>
  <c r="DO24"/>
  <c r="DN24"/>
  <c r="DM24"/>
  <c r="DL24"/>
  <c r="DK24"/>
  <c r="DJ24"/>
  <c r="DI24"/>
  <c r="DH24"/>
  <c r="DF24"/>
  <c r="DE24"/>
  <c r="DD24"/>
  <c r="DC24"/>
  <c r="DB24"/>
  <c r="DA24"/>
  <c r="CZ24"/>
  <c r="CY24"/>
  <c r="CX24"/>
  <c r="CW24"/>
  <c r="EP24" s="1"/>
  <c r="CV24"/>
  <c r="CU24"/>
  <c r="CT24"/>
  <c r="CS24"/>
  <c r="CR24"/>
  <c r="CQ24"/>
  <c r="CP24"/>
  <c r="CO24"/>
  <c r="CN24"/>
  <c r="CM24"/>
  <c r="CL24"/>
  <c r="CK24"/>
  <c r="CJ24"/>
  <c r="CI24"/>
  <c r="CH24"/>
  <c r="CF24"/>
  <c r="CE24"/>
  <c r="CD24"/>
  <c r="CC24"/>
  <c r="CB24"/>
  <c r="BV24"/>
  <c r="BU24"/>
  <c r="BT24"/>
  <c r="BS24"/>
  <c r="BR24"/>
  <c r="BQ24"/>
  <c r="BP24"/>
  <c r="BO24"/>
  <c r="BN24"/>
  <c r="BM24"/>
  <c r="BL24"/>
  <c r="BK24"/>
  <c r="BJ24"/>
  <c r="EJ24" s="1"/>
  <c r="BI24"/>
  <c r="BH24"/>
  <c r="BG24"/>
  <c r="AG24"/>
  <c r="AA24"/>
  <c r="U24"/>
  <c r="K24"/>
  <c r="L24" s="1"/>
  <c r="F24"/>
  <c r="OL23"/>
  <c r="OF23"/>
  <c r="OI23" s="1"/>
  <c r="LX23"/>
  <c r="LW23"/>
  <c r="LV23"/>
  <c r="LU23"/>
  <c r="LP23"/>
  <c r="LL23"/>
  <c r="LM23" s="1"/>
  <c r="KW23"/>
  <c r="KV23"/>
  <c r="KU23"/>
  <c r="KT23"/>
  <c r="KS23"/>
  <c r="LZ23" s="1"/>
  <c r="KR23"/>
  <c r="KQ23"/>
  <c r="KP23"/>
  <c r="KO23"/>
  <c r="KN23"/>
  <c r="LY23" s="1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KZ23" s="1"/>
  <c r="JU23"/>
  <c r="JT23"/>
  <c r="JS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JK23" s="1"/>
  <c r="ET23"/>
  <c r="ES23"/>
  <c r="ER23"/>
  <c r="EF23"/>
  <c r="EE23"/>
  <c r="ED23"/>
  <c r="EC23"/>
  <c r="EB23"/>
  <c r="EA23"/>
  <c r="DZ23"/>
  <c r="DY23"/>
  <c r="DX23"/>
  <c r="DW23"/>
  <c r="DQ23"/>
  <c r="DP23"/>
  <c r="DO23"/>
  <c r="DN23"/>
  <c r="DM23"/>
  <c r="DL23"/>
  <c r="DK23"/>
  <c r="DJ23"/>
  <c r="DI23"/>
  <c r="DH23"/>
  <c r="DF23"/>
  <c r="DE23"/>
  <c r="DD23"/>
  <c r="DC23"/>
  <c r="DB23"/>
  <c r="DA23"/>
  <c r="CZ23"/>
  <c r="CY23"/>
  <c r="CX23"/>
  <c r="CW23"/>
  <c r="EP23" s="1"/>
  <c r="CV23"/>
  <c r="CU23"/>
  <c r="CT23"/>
  <c r="CS23"/>
  <c r="CR23"/>
  <c r="CQ23"/>
  <c r="CP23"/>
  <c r="CO23"/>
  <c r="CN23"/>
  <c r="CM23"/>
  <c r="CL23"/>
  <c r="CK23"/>
  <c r="CJ23"/>
  <c r="CI23"/>
  <c r="CH23"/>
  <c r="CF23"/>
  <c r="CE23"/>
  <c r="CD23"/>
  <c r="CC23"/>
  <c r="CB23"/>
  <c r="BV23"/>
  <c r="BU23"/>
  <c r="BT23"/>
  <c r="BS23"/>
  <c r="BR23"/>
  <c r="EO23" s="1"/>
  <c r="BQ23"/>
  <c r="BP23"/>
  <c r="BO23"/>
  <c r="BN23"/>
  <c r="BM23"/>
  <c r="BL23"/>
  <c r="EL23" s="1"/>
  <c r="BK23"/>
  <c r="BJ23"/>
  <c r="BI23"/>
  <c r="BH23"/>
  <c r="EM23" s="1"/>
  <c r="BG23"/>
  <c r="AG23"/>
  <c r="AA23"/>
  <c r="U23"/>
  <c r="K23"/>
  <c r="L23" s="1"/>
  <c r="F23"/>
  <c r="OL22"/>
  <c r="OK22"/>
  <c r="OJ22"/>
  <c r="OF22"/>
  <c r="OI22" s="1"/>
  <c r="OE22"/>
  <c r="OH22" s="1"/>
  <c r="OD22"/>
  <c r="OG22" s="1"/>
  <c r="LZ22"/>
  <c r="LX22"/>
  <c r="LW22"/>
  <c r="LV22"/>
  <c r="LU22"/>
  <c r="LP22"/>
  <c r="LL22"/>
  <c r="LM22" s="1"/>
  <c r="KW22"/>
  <c r="KV22"/>
  <c r="KU22"/>
  <c r="KT22"/>
  <c r="KS22"/>
  <c r="KR22"/>
  <c r="KQ22"/>
  <c r="KP22"/>
  <c r="KO22"/>
  <c r="KN22"/>
  <c r="LY22" s="1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LA22" s="1"/>
  <c r="JV22"/>
  <c r="JU22"/>
  <c r="JT22"/>
  <c r="JS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F22"/>
  <c r="EE22"/>
  <c r="ED22"/>
  <c r="EC22"/>
  <c r="EB22"/>
  <c r="EA22"/>
  <c r="DZ22"/>
  <c r="DY22"/>
  <c r="DX22"/>
  <c r="DW22"/>
  <c r="DQ22"/>
  <c r="DP22"/>
  <c r="DO22"/>
  <c r="DN22"/>
  <c r="DM22"/>
  <c r="DL22"/>
  <c r="DK22"/>
  <c r="DJ22"/>
  <c r="DI22"/>
  <c r="DH22"/>
  <c r="EG22" s="1"/>
  <c r="DF22"/>
  <c r="DE22"/>
  <c r="DD22"/>
  <c r="DC22"/>
  <c r="DB22"/>
  <c r="DA22"/>
  <c r="CZ22"/>
  <c r="CY22"/>
  <c r="CX22"/>
  <c r="CW22"/>
  <c r="EP22" s="1"/>
  <c r="CV22"/>
  <c r="CU22"/>
  <c r="CT22"/>
  <c r="CS22"/>
  <c r="CR22"/>
  <c r="CQ22"/>
  <c r="CP22"/>
  <c r="CO22"/>
  <c r="CN22"/>
  <c r="CM22"/>
  <c r="CL22"/>
  <c r="CK22"/>
  <c r="CJ22"/>
  <c r="CI22"/>
  <c r="CH22"/>
  <c r="CF22"/>
  <c r="CE22"/>
  <c r="CD22"/>
  <c r="CC22"/>
  <c r="CB22"/>
  <c r="EQ22" s="1"/>
  <c r="BV22"/>
  <c r="BU22"/>
  <c r="BT22"/>
  <c r="BS22"/>
  <c r="BR22"/>
  <c r="EO22" s="1"/>
  <c r="BQ22"/>
  <c r="BP22"/>
  <c r="BO22"/>
  <c r="BN22"/>
  <c r="BM22"/>
  <c r="EN22" s="1"/>
  <c r="BL22"/>
  <c r="BK22"/>
  <c r="BJ22"/>
  <c r="BI22"/>
  <c r="EI22" s="1"/>
  <c r="BH22"/>
  <c r="BG22"/>
  <c r="AG22"/>
  <c r="AA22"/>
  <c r="AH22" s="1"/>
  <c r="U22"/>
  <c r="L22"/>
  <c r="K22"/>
  <c r="F22"/>
  <c r="OL21"/>
  <c r="OK21"/>
  <c r="OJ21"/>
  <c r="OG21"/>
  <c r="OF21"/>
  <c r="OI21" s="1"/>
  <c r="OE21"/>
  <c r="OH21" s="1"/>
  <c r="OD21"/>
  <c r="LX21"/>
  <c r="LW21"/>
  <c r="LV21"/>
  <c r="LP21"/>
  <c r="LL21"/>
  <c r="LM21" s="1"/>
  <c r="KW21"/>
  <c r="KV21"/>
  <c r="KU21"/>
  <c r="KT21"/>
  <c r="KS21"/>
  <c r="LZ21" s="1"/>
  <c r="KR21"/>
  <c r="KQ21"/>
  <c r="KP21"/>
  <c r="KO21"/>
  <c r="KN21"/>
  <c r="LY21" s="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KZ21" s="1"/>
  <c r="JU21"/>
  <c r="JT21"/>
  <c r="LU21" s="1"/>
  <c r="JS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JK21" s="1"/>
  <c r="ET21"/>
  <c r="ES21"/>
  <c r="ER21"/>
  <c r="EF21"/>
  <c r="EE21"/>
  <c r="ED21"/>
  <c r="EC21"/>
  <c r="EB21"/>
  <c r="EA21"/>
  <c r="DZ21"/>
  <c r="DY21"/>
  <c r="DX21"/>
  <c r="DW21"/>
  <c r="DQ21"/>
  <c r="DP21"/>
  <c r="DO21"/>
  <c r="DN21"/>
  <c r="DM21"/>
  <c r="DL21"/>
  <c r="DK21"/>
  <c r="DJ21"/>
  <c r="DI21"/>
  <c r="DH21"/>
  <c r="DF21"/>
  <c r="DE21"/>
  <c r="DD21"/>
  <c r="DC21"/>
  <c r="DB21"/>
  <c r="DA21"/>
  <c r="CZ21"/>
  <c r="CY21"/>
  <c r="CX21"/>
  <c r="CW21"/>
  <c r="EP21" s="1"/>
  <c r="CV21"/>
  <c r="CU21"/>
  <c r="CT21"/>
  <c r="CS21"/>
  <c r="CR21"/>
  <c r="CQ21"/>
  <c r="CP21"/>
  <c r="CO21"/>
  <c r="CN21"/>
  <c r="CM21"/>
  <c r="CL21"/>
  <c r="CK21"/>
  <c r="CJ21"/>
  <c r="CI21"/>
  <c r="CH21"/>
  <c r="CF21"/>
  <c r="CE21"/>
  <c r="CD21"/>
  <c r="CC21"/>
  <c r="CB21"/>
  <c r="BV21"/>
  <c r="BU21"/>
  <c r="BT21"/>
  <c r="BS21"/>
  <c r="BR21"/>
  <c r="EO21" s="1"/>
  <c r="BQ21"/>
  <c r="BP21"/>
  <c r="BO21"/>
  <c r="BN21"/>
  <c r="BM21"/>
  <c r="BL21"/>
  <c r="BK21"/>
  <c r="BJ21"/>
  <c r="BI21"/>
  <c r="BH21"/>
  <c r="EM21" s="1"/>
  <c r="BG21"/>
  <c r="AG21"/>
  <c r="AA21"/>
  <c r="U21"/>
  <c r="K21"/>
  <c r="L21" s="1"/>
  <c r="F21"/>
  <c r="OL20"/>
  <c r="OK20"/>
  <c r="OJ20"/>
  <c r="OF20"/>
  <c r="OI20" s="1"/>
  <c r="OE20"/>
  <c r="OH20" s="1"/>
  <c r="OD20"/>
  <c r="OG20" s="1"/>
  <c r="LZ20"/>
  <c r="LY20"/>
  <c r="LX20"/>
  <c r="LW20"/>
  <c r="LV20"/>
  <c r="LU20"/>
  <c r="LP20"/>
  <c r="LL20"/>
  <c r="LM20" s="1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LB20" s="1"/>
  <c r="JW20"/>
  <c r="JV20"/>
  <c r="JU20"/>
  <c r="JT20"/>
  <c r="KX20" s="1"/>
  <c r="JS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F20"/>
  <c r="EE20"/>
  <c r="ED20"/>
  <c r="EC20"/>
  <c r="EB20"/>
  <c r="EA20"/>
  <c r="DZ20"/>
  <c r="DY20"/>
  <c r="DX20"/>
  <c r="DW20"/>
  <c r="DQ20"/>
  <c r="DP20"/>
  <c r="DO20"/>
  <c r="DN20"/>
  <c r="DM20"/>
  <c r="DL20"/>
  <c r="DK20"/>
  <c r="DJ20"/>
  <c r="DI20"/>
  <c r="DH20"/>
  <c r="DF20"/>
  <c r="DE20"/>
  <c r="DD20"/>
  <c r="DC20"/>
  <c r="DB20"/>
  <c r="DA20"/>
  <c r="CZ20"/>
  <c r="CY20"/>
  <c r="CX20"/>
  <c r="CW20"/>
  <c r="EP20" s="1"/>
  <c r="CV20"/>
  <c r="CU20"/>
  <c r="CT20"/>
  <c r="CS20"/>
  <c r="CR20"/>
  <c r="CQ20"/>
  <c r="CP20"/>
  <c r="CO20"/>
  <c r="CN20"/>
  <c r="CM20"/>
  <c r="CL20"/>
  <c r="CK20"/>
  <c r="CJ20"/>
  <c r="CI20"/>
  <c r="CH20"/>
  <c r="CF20"/>
  <c r="CE20"/>
  <c r="CD20"/>
  <c r="CC20"/>
  <c r="CB20"/>
  <c r="BV20"/>
  <c r="BU20"/>
  <c r="BT20"/>
  <c r="BS20"/>
  <c r="BR20"/>
  <c r="EO20" s="1"/>
  <c r="BQ20"/>
  <c r="BP20"/>
  <c r="BO20"/>
  <c r="BN20"/>
  <c r="BM20"/>
  <c r="BL20"/>
  <c r="BK20"/>
  <c r="BJ20"/>
  <c r="EJ20" s="1"/>
  <c r="BI20"/>
  <c r="BH20"/>
  <c r="EM20" s="1"/>
  <c r="BG20"/>
  <c r="AG20"/>
  <c r="AA20"/>
  <c r="U20"/>
  <c r="K20"/>
  <c r="L20" s="1"/>
  <c r="F20"/>
  <c r="OL19"/>
  <c r="OJ19"/>
  <c r="OF19"/>
  <c r="OD19"/>
  <c r="OG19" s="1"/>
  <c r="LZ19"/>
  <c r="LX19"/>
  <c r="LW19"/>
  <c r="LV19"/>
  <c r="LU19"/>
  <c r="LL19"/>
  <c r="LM19" s="1"/>
  <c r="KW19"/>
  <c r="KV19"/>
  <c r="KU19"/>
  <c r="KT19"/>
  <c r="KS19"/>
  <c r="KR19"/>
  <c r="KQ19"/>
  <c r="KP19"/>
  <c r="KO19"/>
  <c r="KN19"/>
  <c r="LY19" s="1"/>
  <c r="KM19"/>
  <c r="KL19"/>
  <c r="KK19"/>
  <c r="KJ19"/>
  <c r="KI19"/>
  <c r="KH19"/>
  <c r="KG19"/>
  <c r="KF19"/>
  <c r="KE19"/>
  <c r="KD19"/>
  <c r="KC19"/>
  <c r="KB19"/>
  <c r="KA19"/>
  <c r="JZ19"/>
  <c r="JY19"/>
  <c r="JX19"/>
  <c r="LB19" s="1"/>
  <c r="JW19"/>
  <c r="JV19"/>
  <c r="JU19"/>
  <c r="JT19"/>
  <c r="KX19" s="1"/>
  <c r="JS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F19"/>
  <c r="EE19"/>
  <c r="ED19"/>
  <c r="EC19"/>
  <c r="EB19"/>
  <c r="EA19"/>
  <c r="DZ19"/>
  <c r="DY19"/>
  <c r="DX19"/>
  <c r="DW19"/>
  <c r="DQ19"/>
  <c r="DP19"/>
  <c r="DO19"/>
  <c r="DN19"/>
  <c r="DM19"/>
  <c r="DL19"/>
  <c r="DK19"/>
  <c r="DJ19"/>
  <c r="DI19"/>
  <c r="DH19"/>
  <c r="DF19"/>
  <c r="DE19"/>
  <c r="DD19"/>
  <c r="DC19"/>
  <c r="DB19"/>
  <c r="DA19"/>
  <c r="CZ19"/>
  <c r="CY19"/>
  <c r="CX19"/>
  <c r="CW19"/>
  <c r="EP19" s="1"/>
  <c r="CV19"/>
  <c r="CU19"/>
  <c r="CT19"/>
  <c r="CS19"/>
  <c r="CR19"/>
  <c r="CQ19"/>
  <c r="CP19"/>
  <c r="CO19"/>
  <c r="CN19"/>
  <c r="CM19"/>
  <c r="CL19"/>
  <c r="CK19"/>
  <c r="CJ19"/>
  <c r="CI19"/>
  <c r="CH19"/>
  <c r="CF19"/>
  <c r="CE19"/>
  <c r="CD19"/>
  <c r="CC19"/>
  <c r="CB19"/>
  <c r="BV19"/>
  <c r="BU19"/>
  <c r="BT19"/>
  <c r="BS19"/>
  <c r="BR19"/>
  <c r="EO19" s="1"/>
  <c r="BQ19"/>
  <c r="BP19"/>
  <c r="BO19"/>
  <c r="BN19"/>
  <c r="BM19"/>
  <c r="BL19"/>
  <c r="BK19"/>
  <c r="BJ19"/>
  <c r="EJ19" s="1"/>
  <c r="BI19"/>
  <c r="BH19"/>
  <c r="EM19" s="1"/>
  <c r="BG19"/>
  <c r="AG19"/>
  <c r="AA19"/>
  <c r="U19"/>
  <c r="N19"/>
  <c r="J19"/>
  <c r="I19"/>
  <c r="H19"/>
  <c r="G19"/>
  <c r="F19"/>
  <c r="OL18"/>
  <c r="OK18"/>
  <c r="OJ18"/>
  <c r="OF18"/>
  <c r="OI18" s="1"/>
  <c r="OE18"/>
  <c r="OD18"/>
  <c r="OG18" s="1"/>
  <c r="LZ18"/>
  <c r="LY18"/>
  <c r="LW18"/>
  <c r="LP18"/>
  <c r="LL18"/>
  <c r="LM18" s="1"/>
  <c r="KW18"/>
  <c r="KV18"/>
  <c r="KU18"/>
  <c r="KT18"/>
  <c r="KS18"/>
  <c r="KR18"/>
  <c r="KQ18"/>
  <c r="KP18"/>
  <c r="KO18"/>
  <c r="KN18"/>
  <c r="KM18"/>
  <c r="KL18"/>
  <c r="KK18"/>
  <c r="KJ18"/>
  <c r="KI18"/>
  <c r="LX18" s="1"/>
  <c r="KH18"/>
  <c r="KG18"/>
  <c r="KF18"/>
  <c r="KE18"/>
  <c r="KD18"/>
  <c r="KC18"/>
  <c r="KB18"/>
  <c r="KA18"/>
  <c r="JZ18"/>
  <c r="JY18"/>
  <c r="LV18" s="1"/>
  <c r="JX18"/>
  <c r="JW18"/>
  <c r="JV18"/>
  <c r="JU18"/>
  <c r="KY18" s="1"/>
  <c r="JT18"/>
  <c r="LU18" s="1"/>
  <c r="JS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JJ18" s="1"/>
  <c r="ES18"/>
  <c r="ER18"/>
  <c r="EF18"/>
  <c r="EE18"/>
  <c r="ED18"/>
  <c r="EC18"/>
  <c r="EB18"/>
  <c r="EA18"/>
  <c r="DZ18"/>
  <c r="DY18"/>
  <c r="DX18"/>
  <c r="DW18"/>
  <c r="DQ18"/>
  <c r="DP18"/>
  <c r="DO18"/>
  <c r="DN18"/>
  <c r="DM18"/>
  <c r="DL18"/>
  <c r="DK18"/>
  <c r="DJ18"/>
  <c r="DI18"/>
  <c r="DH18"/>
  <c r="DF18"/>
  <c r="DE18"/>
  <c r="DD18"/>
  <c r="DC18"/>
  <c r="DB18"/>
  <c r="DA18"/>
  <c r="CZ18"/>
  <c r="CY18"/>
  <c r="CX18"/>
  <c r="CW18"/>
  <c r="EP18" s="1"/>
  <c r="CV18"/>
  <c r="CU18"/>
  <c r="CT18"/>
  <c r="CS18"/>
  <c r="CR18"/>
  <c r="CQ18"/>
  <c r="CP18"/>
  <c r="CO18"/>
  <c r="CN18"/>
  <c r="CM18"/>
  <c r="CL18"/>
  <c r="CK18"/>
  <c r="CJ18"/>
  <c r="CI18"/>
  <c r="CH18"/>
  <c r="CF18"/>
  <c r="CE18"/>
  <c r="CD18"/>
  <c r="CC18"/>
  <c r="CB18"/>
  <c r="EQ18" s="1"/>
  <c r="BV18"/>
  <c r="BU18"/>
  <c r="BT18"/>
  <c r="BS18"/>
  <c r="BR18"/>
  <c r="EO18" s="1"/>
  <c r="BQ18"/>
  <c r="BP18"/>
  <c r="BO18"/>
  <c r="BN18"/>
  <c r="BM18"/>
  <c r="EN18" s="1"/>
  <c r="BL18"/>
  <c r="BK18"/>
  <c r="EK18" s="1"/>
  <c r="BJ18"/>
  <c r="BI18"/>
  <c r="BH18"/>
  <c r="BG18"/>
  <c r="AG18"/>
  <c r="AA18"/>
  <c r="U18"/>
  <c r="K18"/>
  <c r="L18" s="1"/>
  <c r="F18"/>
  <c r="LZ17"/>
  <c r="LU17"/>
  <c r="LP17"/>
  <c r="LL17"/>
  <c r="LM17" s="1"/>
  <c r="KW17"/>
  <c r="KV17"/>
  <c r="KU17"/>
  <c r="KT17"/>
  <c r="KS17"/>
  <c r="KR17"/>
  <c r="KQ17"/>
  <c r="KP17"/>
  <c r="KO17"/>
  <c r="KN17"/>
  <c r="LY17" s="1"/>
  <c r="KM17"/>
  <c r="KL17"/>
  <c r="KK17"/>
  <c r="KJ17"/>
  <c r="KI17"/>
  <c r="LX17" s="1"/>
  <c r="KH17"/>
  <c r="KG17"/>
  <c r="KF17"/>
  <c r="KE17"/>
  <c r="KD17"/>
  <c r="LW17" s="1"/>
  <c r="KC17"/>
  <c r="KB17"/>
  <c r="KA17"/>
  <c r="JZ17"/>
  <c r="JY17"/>
  <c r="LV17" s="1"/>
  <c r="JX17"/>
  <c r="JW17"/>
  <c r="LA17" s="1"/>
  <c r="JV17"/>
  <c r="JU17"/>
  <c r="JT17"/>
  <c r="JS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JL17" s="1"/>
  <c r="EU17"/>
  <c r="ET17"/>
  <c r="ES17"/>
  <c r="ER17"/>
  <c r="OD17" s="1"/>
  <c r="EF17"/>
  <c r="EE17"/>
  <c r="ED17"/>
  <c r="EC17"/>
  <c r="EB17"/>
  <c r="EA17"/>
  <c r="DZ17"/>
  <c r="DY17"/>
  <c r="DX17"/>
  <c r="DW17"/>
  <c r="DQ17"/>
  <c r="DP17"/>
  <c r="DO17"/>
  <c r="DN17"/>
  <c r="DM17"/>
  <c r="DL17"/>
  <c r="DK17"/>
  <c r="DJ17"/>
  <c r="DI17"/>
  <c r="DH17"/>
  <c r="EG17" s="1"/>
  <c r="DF17"/>
  <c r="DE17"/>
  <c r="DD17"/>
  <c r="DC17"/>
  <c r="DB17"/>
  <c r="DA17"/>
  <c r="CZ17"/>
  <c r="CY17"/>
  <c r="CX17"/>
  <c r="CW17"/>
  <c r="EP17" s="1"/>
  <c r="CV17"/>
  <c r="CU17"/>
  <c r="CT17"/>
  <c r="CS17"/>
  <c r="CR17"/>
  <c r="CQ17"/>
  <c r="CP17"/>
  <c r="CO17"/>
  <c r="CN17"/>
  <c r="CM17"/>
  <c r="CL17"/>
  <c r="CK17"/>
  <c r="CJ17"/>
  <c r="CI17"/>
  <c r="CH17"/>
  <c r="CF17"/>
  <c r="CE17"/>
  <c r="CD17"/>
  <c r="CC17"/>
  <c r="CB17"/>
  <c r="EQ17" s="1"/>
  <c r="BV17"/>
  <c r="BU17"/>
  <c r="BT17"/>
  <c r="BS17"/>
  <c r="BR17"/>
  <c r="EO17" s="1"/>
  <c r="BQ17"/>
  <c r="BP17"/>
  <c r="BO17"/>
  <c r="BN17"/>
  <c r="BM17"/>
  <c r="EN17" s="1"/>
  <c r="BL17"/>
  <c r="BK17"/>
  <c r="BJ17"/>
  <c r="BI17"/>
  <c r="EI17" s="1"/>
  <c r="BH17"/>
  <c r="BG17"/>
  <c r="AG17"/>
  <c r="AA17"/>
  <c r="U17"/>
  <c r="K17"/>
  <c r="L17" s="1"/>
  <c r="F17"/>
  <c r="OL16"/>
  <c r="OK16"/>
  <c r="OJ16"/>
  <c r="OF16"/>
  <c r="OE16"/>
  <c r="OH16" s="1"/>
  <c r="OD16"/>
  <c r="LZ16"/>
  <c r="LY16"/>
  <c r="LX16"/>
  <c r="LW16"/>
  <c r="LV16"/>
  <c r="LU16"/>
  <c r="LP16"/>
  <c r="LL16"/>
  <c r="LM16" s="1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LA16" s="1"/>
  <c r="JV16"/>
  <c r="JU16"/>
  <c r="JT16"/>
  <c r="JS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F16"/>
  <c r="EE16"/>
  <c r="ED16"/>
  <c r="EC16"/>
  <c r="EB16"/>
  <c r="EA16"/>
  <c r="DZ16"/>
  <c r="DY16"/>
  <c r="DX16"/>
  <c r="DW16"/>
  <c r="DQ16"/>
  <c r="DP16"/>
  <c r="DO16"/>
  <c r="DN16"/>
  <c r="DM16"/>
  <c r="DL16"/>
  <c r="DK16"/>
  <c r="DJ16"/>
  <c r="DI16"/>
  <c r="DH16"/>
  <c r="EG16" s="1"/>
  <c r="DF16"/>
  <c r="DE16"/>
  <c r="DD16"/>
  <c r="DC16"/>
  <c r="DB16"/>
  <c r="DA16"/>
  <c r="CZ16"/>
  <c r="CY16"/>
  <c r="CX16"/>
  <c r="CW16"/>
  <c r="EP16" s="1"/>
  <c r="CV16"/>
  <c r="CU16"/>
  <c r="CT16"/>
  <c r="CS16"/>
  <c r="CR16"/>
  <c r="CQ16"/>
  <c r="CP16"/>
  <c r="CO16"/>
  <c r="CN16"/>
  <c r="CM16"/>
  <c r="CL16"/>
  <c r="CK16"/>
  <c r="CJ16"/>
  <c r="CI16"/>
  <c r="CH16"/>
  <c r="CF16"/>
  <c r="CE16"/>
  <c r="CD16"/>
  <c r="CC16"/>
  <c r="CB16"/>
  <c r="EQ16" s="1"/>
  <c r="BV16"/>
  <c r="BU16"/>
  <c r="BT16"/>
  <c r="BS16"/>
  <c r="BR16"/>
  <c r="EO16" s="1"/>
  <c r="BQ16"/>
  <c r="BP16"/>
  <c r="BO16"/>
  <c r="BN16"/>
  <c r="BM16"/>
  <c r="EN16" s="1"/>
  <c r="BL16"/>
  <c r="BK16"/>
  <c r="BJ16"/>
  <c r="BI16"/>
  <c r="EI16" s="1"/>
  <c r="BH16"/>
  <c r="BG16"/>
  <c r="AG16"/>
  <c r="AA16"/>
  <c r="U16"/>
  <c r="K16"/>
  <c r="L16" s="1"/>
  <c r="F16"/>
  <c r="OL15"/>
  <c r="OK15"/>
  <c r="OJ15"/>
  <c r="OF15"/>
  <c r="OE15"/>
  <c r="OH15" s="1"/>
  <c r="OD15"/>
  <c r="LZ15"/>
  <c r="LY15"/>
  <c r="LX15"/>
  <c r="LW15"/>
  <c r="LV15"/>
  <c r="LU15"/>
  <c r="LP15"/>
  <c r="LL15"/>
  <c r="LM15" s="1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LA15" s="1"/>
  <c r="JV15"/>
  <c r="JU15"/>
  <c r="JT15"/>
  <c r="JS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JL15" s="1"/>
  <c r="EU15"/>
  <c r="ET15"/>
  <c r="ES15"/>
  <c r="ER15"/>
  <c r="JH15" s="1"/>
  <c r="LD15" s="1"/>
  <c r="EF15"/>
  <c r="EE15"/>
  <c r="ED15"/>
  <c r="EC15"/>
  <c r="EB15"/>
  <c r="EA15"/>
  <c r="DZ15"/>
  <c r="DY15"/>
  <c r="DX15"/>
  <c r="DW15"/>
  <c r="DQ15"/>
  <c r="DP15"/>
  <c r="DO15"/>
  <c r="DN15"/>
  <c r="DM15"/>
  <c r="DL15"/>
  <c r="DK15"/>
  <c r="DJ15"/>
  <c r="DI15"/>
  <c r="DH15"/>
  <c r="EG15" s="1"/>
  <c r="DF15"/>
  <c r="DE15"/>
  <c r="DD15"/>
  <c r="DC15"/>
  <c r="DB15"/>
  <c r="DA15"/>
  <c r="CZ15"/>
  <c r="CY15"/>
  <c r="CX15"/>
  <c r="CW15"/>
  <c r="EP15" s="1"/>
  <c r="CV15"/>
  <c r="CU15"/>
  <c r="CT15"/>
  <c r="CS15"/>
  <c r="CR15"/>
  <c r="CQ15"/>
  <c r="CP15"/>
  <c r="CO15"/>
  <c r="CN15"/>
  <c r="CM15"/>
  <c r="CL15"/>
  <c r="CK15"/>
  <c r="CJ15"/>
  <c r="CI15"/>
  <c r="CH15"/>
  <c r="CF15"/>
  <c r="CE15"/>
  <c r="CD15"/>
  <c r="CC15"/>
  <c r="CB15"/>
  <c r="EQ15" s="1"/>
  <c r="BV15"/>
  <c r="BU15"/>
  <c r="BT15"/>
  <c r="BS15"/>
  <c r="BR15"/>
  <c r="EO15" s="1"/>
  <c r="BQ15"/>
  <c r="BP15"/>
  <c r="BO15"/>
  <c r="BN15"/>
  <c r="BM15"/>
  <c r="EN15" s="1"/>
  <c r="BL15"/>
  <c r="BK15"/>
  <c r="BJ15"/>
  <c r="BI15"/>
  <c r="EI15" s="1"/>
  <c r="BH15"/>
  <c r="BG15"/>
  <c r="AG15"/>
  <c r="AA15"/>
  <c r="U15"/>
  <c r="K15"/>
  <c r="L15" s="1"/>
  <c r="F15"/>
  <c r="OL14"/>
  <c r="OK14"/>
  <c r="OJ14"/>
  <c r="OF14"/>
  <c r="OE14"/>
  <c r="OH14" s="1"/>
  <c r="OD14"/>
  <c r="LP14"/>
  <c r="LL14"/>
  <c r="LM14" s="1"/>
  <c r="KW14"/>
  <c r="KV14"/>
  <c r="KU14"/>
  <c r="KT14"/>
  <c r="KS14"/>
  <c r="LZ14" s="1"/>
  <c r="KR14"/>
  <c r="KQ14"/>
  <c r="KP14"/>
  <c r="KO14"/>
  <c r="KN14"/>
  <c r="LY14" s="1"/>
  <c r="KM14"/>
  <c r="KL14"/>
  <c r="KK14"/>
  <c r="KJ14"/>
  <c r="KI14"/>
  <c r="LX14" s="1"/>
  <c r="KH14"/>
  <c r="KG14"/>
  <c r="KF14"/>
  <c r="KE14"/>
  <c r="KD14"/>
  <c r="LW14" s="1"/>
  <c r="KC14"/>
  <c r="KB14"/>
  <c r="KA14"/>
  <c r="JZ14"/>
  <c r="JY14"/>
  <c r="LV14" s="1"/>
  <c r="JX14"/>
  <c r="JW14"/>
  <c r="JV14"/>
  <c r="JU14"/>
  <c r="KY14" s="1"/>
  <c r="JT14"/>
  <c r="LU14" s="1"/>
  <c r="JS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JJ14" s="1"/>
  <c r="ES14"/>
  <c r="ER14"/>
  <c r="EF14"/>
  <c r="EE14"/>
  <c r="ED14"/>
  <c r="EC14"/>
  <c r="EB14"/>
  <c r="EA14"/>
  <c r="DZ14"/>
  <c r="DY14"/>
  <c r="DX14"/>
  <c r="DW14"/>
  <c r="DQ14"/>
  <c r="DP14"/>
  <c r="DO14"/>
  <c r="DN14"/>
  <c r="DM14"/>
  <c r="DL14"/>
  <c r="DK14"/>
  <c r="DJ14"/>
  <c r="DI14"/>
  <c r="DH14"/>
  <c r="DF14"/>
  <c r="DE14"/>
  <c r="DD14"/>
  <c r="DC14"/>
  <c r="DB14"/>
  <c r="DA14"/>
  <c r="CZ14"/>
  <c r="CY14"/>
  <c r="CX14"/>
  <c r="CW14"/>
  <c r="EP14" s="1"/>
  <c r="CV14"/>
  <c r="CU14"/>
  <c r="CT14"/>
  <c r="CS14"/>
  <c r="CR14"/>
  <c r="CQ14"/>
  <c r="CP14"/>
  <c r="CO14"/>
  <c r="CN14"/>
  <c r="CM14"/>
  <c r="CL14"/>
  <c r="CK14"/>
  <c r="CJ14"/>
  <c r="CI14"/>
  <c r="CH14"/>
  <c r="CF14"/>
  <c r="CE14"/>
  <c r="CD14"/>
  <c r="CC14"/>
  <c r="CB14"/>
  <c r="EQ14" s="1"/>
  <c r="BV14"/>
  <c r="BU14"/>
  <c r="BT14"/>
  <c r="BS14"/>
  <c r="BR14"/>
  <c r="EO14" s="1"/>
  <c r="BQ14"/>
  <c r="BP14"/>
  <c r="BO14"/>
  <c r="BN14"/>
  <c r="BM14"/>
  <c r="EN14" s="1"/>
  <c r="BL14"/>
  <c r="BK14"/>
  <c r="EK14" s="1"/>
  <c r="BJ14"/>
  <c r="BI14"/>
  <c r="BH14"/>
  <c r="BG14"/>
  <c r="AG14"/>
  <c r="AA14"/>
  <c r="U14"/>
  <c r="K14"/>
  <c r="L14" s="1"/>
  <c r="F14"/>
  <c r="OL13"/>
  <c r="OK13"/>
  <c r="OJ13"/>
  <c r="OF13"/>
  <c r="OE13"/>
  <c r="OH13" s="1"/>
  <c r="OD13"/>
  <c r="LZ13"/>
  <c r="LY13"/>
  <c r="LW13"/>
  <c r="LV13"/>
  <c r="LU13"/>
  <c r="LP13"/>
  <c r="LL13"/>
  <c r="LM13" s="1"/>
  <c r="KW13"/>
  <c r="KV13"/>
  <c r="KU13"/>
  <c r="KT13"/>
  <c r="KS13"/>
  <c r="KR13"/>
  <c r="KQ13"/>
  <c r="KP13"/>
  <c r="KO13"/>
  <c r="KN13"/>
  <c r="KM13"/>
  <c r="KL13"/>
  <c r="KK13"/>
  <c r="KJ13"/>
  <c r="KI13"/>
  <c r="LX13" s="1"/>
  <c r="KH13"/>
  <c r="KG13"/>
  <c r="KF13"/>
  <c r="KE13"/>
  <c r="KD13"/>
  <c r="KC13"/>
  <c r="KB13"/>
  <c r="KA13"/>
  <c r="JZ13"/>
  <c r="JY13"/>
  <c r="JX13"/>
  <c r="LB13" s="1"/>
  <c r="JW13"/>
  <c r="JV13"/>
  <c r="JU13"/>
  <c r="JT13"/>
  <c r="KX13" s="1"/>
  <c r="JS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JI13" s="1"/>
  <c r="ER13"/>
  <c r="EF13"/>
  <c r="EE13"/>
  <c r="ED13"/>
  <c r="EC13"/>
  <c r="EB13"/>
  <c r="EA13"/>
  <c r="DZ13"/>
  <c r="DY13"/>
  <c r="DX13"/>
  <c r="DW13"/>
  <c r="DQ13"/>
  <c r="DP13"/>
  <c r="DO13"/>
  <c r="DN13"/>
  <c r="DM13"/>
  <c r="DL13"/>
  <c r="DK13"/>
  <c r="DJ13"/>
  <c r="DI13"/>
  <c r="DH13"/>
  <c r="DF13"/>
  <c r="DE13"/>
  <c r="DD13"/>
  <c r="DC13"/>
  <c r="DB13"/>
  <c r="DA13"/>
  <c r="CZ13"/>
  <c r="CY13"/>
  <c r="CX13"/>
  <c r="CW13"/>
  <c r="EP13" s="1"/>
  <c r="CV13"/>
  <c r="CU13"/>
  <c r="CT13"/>
  <c r="CS13"/>
  <c r="CR13"/>
  <c r="CQ13"/>
  <c r="CP13"/>
  <c r="CO13"/>
  <c r="CN13"/>
  <c r="CM13"/>
  <c r="CL13"/>
  <c r="CK13"/>
  <c r="CJ13"/>
  <c r="CI13"/>
  <c r="CH13"/>
  <c r="CF13"/>
  <c r="CE13"/>
  <c r="CD13"/>
  <c r="CC13"/>
  <c r="CB13"/>
  <c r="BV13"/>
  <c r="BU13"/>
  <c r="BT13"/>
  <c r="BS13"/>
  <c r="BR13"/>
  <c r="EO13" s="1"/>
  <c r="BQ13"/>
  <c r="BP13"/>
  <c r="BO13"/>
  <c r="BN13"/>
  <c r="BM13"/>
  <c r="BL13"/>
  <c r="BK13"/>
  <c r="BJ13"/>
  <c r="EJ13" s="1"/>
  <c r="BI13"/>
  <c r="BH13"/>
  <c r="EM13" s="1"/>
  <c r="BG13"/>
  <c r="AG13"/>
  <c r="AA13"/>
  <c r="U13"/>
  <c r="K13"/>
  <c r="L13" s="1"/>
  <c r="F13"/>
  <c r="OL12"/>
  <c r="OK12"/>
  <c r="OJ12"/>
  <c r="OF12"/>
  <c r="OI12" s="1"/>
  <c r="OE12"/>
  <c r="OD12"/>
  <c r="OG12" s="1"/>
  <c r="LX12"/>
  <c r="LW12"/>
  <c r="LV12"/>
  <c r="LU12"/>
  <c r="LP12"/>
  <c r="LL12"/>
  <c r="LM12" s="1"/>
  <c r="KW12"/>
  <c r="KV12"/>
  <c r="KU12"/>
  <c r="KT12"/>
  <c r="KS12"/>
  <c r="LZ12" s="1"/>
  <c r="KR12"/>
  <c r="KQ12"/>
  <c r="KP12"/>
  <c r="KO12"/>
  <c r="KN12"/>
  <c r="LY12" s="1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KZ12" s="1"/>
  <c r="JU12"/>
  <c r="JT12"/>
  <c r="JS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JK12" s="1"/>
  <c r="ET12"/>
  <c r="ES12"/>
  <c r="ER12"/>
  <c r="EF12"/>
  <c r="EE12"/>
  <c r="ED12"/>
  <c r="EC12"/>
  <c r="EB12"/>
  <c r="EA12"/>
  <c r="DZ12"/>
  <c r="DY12"/>
  <c r="DX12"/>
  <c r="DW12"/>
  <c r="DQ12"/>
  <c r="DP12"/>
  <c r="DO12"/>
  <c r="DN12"/>
  <c r="DM12"/>
  <c r="DL12"/>
  <c r="DK12"/>
  <c r="DJ12"/>
  <c r="DI12"/>
  <c r="DH12"/>
  <c r="DF12"/>
  <c r="DE12"/>
  <c r="DD12"/>
  <c r="DC12"/>
  <c r="DB12"/>
  <c r="DA12"/>
  <c r="CZ12"/>
  <c r="CY12"/>
  <c r="CX12"/>
  <c r="CW12"/>
  <c r="EP12" s="1"/>
  <c r="CV12"/>
  <c r="CU12"/>
  <c r="CT12"/>
  <c r="CS12"/>
  <c r="CR12"/>
  <c r="CQ12"/>
  <c r="CP12"/>
  <c r="CO12"/>
  <c r="CN12"/>
  <c r="CM12"/>
  <c r="CL12"/>
  <c r="CK12"/>
  <c r="CJ12"/>
  <c r="CI12"/>
  <c r="CH12"/>
  <c r="DG12" s="1"/>
  <c r="CF12"/>
  <c r="CE12"/>
  <c r="CD12"/>
  <c r="CC12"/>
  <c r="CB12"/>
  <c r="BV12"/>
  <c r="BU12"/>
  <c r="BT12"/>
  <c r="BS12"/>
  <c r="BR12"/>
  <c r="EO12" s="1"/>
  <c r="BQ12"/>
  <c r="BP12"/>
  <c r="BO12"/>
  <c r="BN12"/>
  <c r="BM12"/>
  <c r="BL12"/>
  <c r="EL12" s="1"/>
  <c r="BK12"/>
  <c r="BJ12"/>
  <c r="BI12"/>
  <c r="BH12"/>
  <c r="EM12" s="1"/>
  <c r="BG12"/>
  <c r="AG12"/>
  <c r="AA12"/>
  <c r="U12"/>
  <c r="AH12" s="1"/>
  <c r="K12"/>
  <c r="L12" s="1"/>
  <c r="F12"/>
  <c r="OL11"/>
  <c r="OK11"/>
  <c r="OJ11"/>
  <c r="OF11"/>
  <c r="OI11" s="1"/>
  <c r="OE11"/>
  <c r="OD11"/>
  <c r="OG11" s="1"/>
  <c r="LP11"/>
  <c r="LL11"/>
  <c r="LM11" s="1"/>
  <c r="KW11"/>
  <c r="KV11"/>
  <c r="KU11"/>
  <c r="KT11"/>
  <c r="KS11"/>
  <c r="LZ11" s="1"/>
  <c r="KR11"/>
  <c r="KQ11"/>
  <c r="KP11"/>
  <c r="KO11"/>
  <c r="KN11"/>
  <c r="LY11" s="1"/>
  <c r="KM11"/>
  <c r="KL11"/>
  <c r="KK11"/>
  <c r="KJ11"/>
  <c r="KI11"/>
  <c r="LX11" s="1"/>
  <c r="KH11"/>
  <c r="KG11"/>
  <c r="KF11"/>
  <c r="KE11"/>
  <c r="KD11"/>
  <c r="LW11" s="1"/>
  <c r="KC11"/>
  <c r="KB11"/>
  <c r="KA11"/>
  <c r="JZ11"/>
  <c r="JY11"/>
  <c r="LV11" s="1"/>
  <c r="JX11"/>
  <c r="LB11" s="1"/>
  <c r="JW11"/>
  <c r="JV11"/>
  <c r="JU11"/>
  <c r="JT11"/>
  <c r="LU11" s="1"/>
  <c r="JS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JI11" s="1"/>
  <c r="ER11"/>
  <c r="EF11"/>
  <c r="EE11"/>
  <c r="ED11"/>
  <c r="EC11"/>
  <c r="EB11"/>
  <c r="EA11"/>
  <c r="DZ11"/>
  <c r="DY11"/>
  <c r="DX11"/>
  <c r="DW11"/>
  <c r="DQ11"/>
  <c r="DP11"/>
  <c r="DO11"/>
  <c r="DN11"/>
  <c r="DM11"/>
  <c r="DL11"/>
  <c r="DK11"/>
  <c r="DJ11"/>
  <c r="DI11"/>
  <c r="DH11"/>
  <c r="DF11"/>
  <c r="DE11"/>
  <c r="DD11"/>
  <c r="DC11"/>
  <c r="DB11"/>
  <c r="DA11"/>
  <c r="CZ11"/>
  <c r="CY11"/>
  <c r="CX11"/>
  <c r="CW11"/>
  <c r="EP11" s="1"/>
  <c r="CV11"/>
  <c r="CU11"/>
  <c r="CT11"/>
  <c r="CS11"/>
  <c r="CR11"/>
  <c r="CQ11"/>
  <c r="CP11"/>
  <c r="CO11"/>
  <c r="CN11"/>
  <c r="CM11"/>
  <c r="CL11"/>
  <c r="CK11"/>
  <c r="CJ11"/>
  <c r="CI11"/>
  <c r="CH11"/>
  <c r="CF11"/>
  <c r="CE11"/>
  <c r="CD11"/>
  <c r="CC11"/>
  <c r="CB11"/>
  <c r="BV11"/>
  <c r="BU11"/>
  <c r="BT11"/>
  <c r="BS11"/>
  <c r="BR11"/>
  <c r="EO11" s="1"/>
  <c r="BQ11"/>
  <c r="BP11"/>
  <c r="BO11"/>
  <c r="BN11"/>
  <c r="BM11"/>
  <c r="BL11"/>
  <c r="BK11"/>
  <c r="BJ11"/>
  <c r="EJ11" s="1"/>
  <c r="BI11"/>
  <c r="BH11"/>
  <c r="EM11" s="1"/>
  <c r="BG11"/>
  <c r="AG11"/>
  <c r="AA11"/>
  <c r="U11"/>
  <c r="K11"/>
  <c r="L11" s="1"/>
  <c r="F11"/>
  <c r="OL10"/>
  <c r="OK10"/>
  <c r="OF10"/>
  <c r="OI10" s="1"/>
  <c r="OE10"/>
  <c r="OH10" s="1"/>
  <c r="LU10"/>
  <c r="LP10"/>
  <c r="LL10"/>
  <c r="LM10" s="1"/>
  <c r="KW10"/>
  <c r="KV10"/>
  <c r="KU10"/>
  <c r="KT10"/>
  <c r="KS10"/>
  <c r="LZ10" s="1"/>
  <c r="KR10"/>
  <c r="KQ10"/>
  <c r="KP10"/>
  <c r="KO10"/>
  <c r="KN10"/>
  <c r="KM10"/>
  <c r="KL10"/>
  <c r="KK10"/>
  <c r="KJ10"/>
  <c r="KI10"/>
  <c r="LX10" s="1"/>
  <c r="KH10"/>
  <c r="KG10"/>
  <c r="KF10"/>
  <c r="KE10"/>
  <c r="KD10"/>
  <c r="KC10"/>
  <c r="KB10"/>
  <c r="KA10"/>
  <c r="JZ10"/>
  <c r="JY10"/>
  <c r="LV10" s="1"/>
  <c r="JX10"/>
  <c r="JW10"/>
  <c r="JV10"/>
  <c r="JU10"/>
  <c r="JT10"/>
  <c r="JS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F10"/>
  <c r="EE10"/>
  <c r="ED10"/>
  <c r="EC10"/>
  <c r="EB10"/>
  <c r="EA10"/>
  <c r="DZ10"/>
  <c r="DY10"/>
  <c r="DX10"/>
  <c r="DW10"/>
  <c r="DQ10"/>
  <c r="DP10"/>
  <c r="DO10"/>
  <c r="DN10"/>
  <c r="DM10"/>
  <c r="DL10"/>
  <c r="DK10"/>
  <c r="DJ10"/>
  <c r="DI10"/>
  <c r="DH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F10"/>
  <c r="CE10"/>
  <c r="CD10"/>
  <c r="CC10"/>
  <c r="CB10"/>
  <c r="BV10"/>
  <c r="BU10"/>
  <c r="BT10"/>
  <c r="BS10"/>
  <c r="BR10"/>
  <c r="BQ10"/>
  <c r="BP10"/>
  <c r="BO10"/>
  <c r="BN10"/>
  <c r="BM10"/>
  <c r="EN10" s="1"/>
  <c r="BL10"/>
  <c r="BK10"/>
  <c r="BJ10"/>
  <c r="BI10"/>
  <c r="BH10"/>
  <c r="BG10"/>
  <c r="AG10"/>
  <c r="AA10"/>
  <c r="U10"/>
  <c r="K10"/>
  <c r="L10" s="1"/>
  <c r="F10"/>
  <c r="MX9"/>
  <c r="MX41" s="1"/>
  <c r="MW9"/>
  <c r="MW41" s="1"/>
  <c r="MV9"/>
  <c r="MV41" s="1"/>
  <c r="MU9"/>
  <c r="MU41" s="1"/>
  <c r="MT9"/>
  <c r="MT41" s="1"/>
  <c r="MS9"/>
  <c r="MS41" s="1"/>
  <c r="MR9"/>
  <c r="NV9" s="1"/>
  <c r="MQ9"/>
  <c r="NU9" s="1"/>
  <c r="MP9"/>
  <c r="NT9" s="1"/>
  <c r="MO9"/>
  <c r="NS9" s="1"/>
  <c r="MN9"/>
  <c r="NR9" s="1"/>
  <c r="MM9"/>
  <c r="NQ9" s="1"/>
  <c r="LZ9"/>
  <c r="LY9"/>
  <c r="LX9"/>
  <c r="LW9"/>
  <c r="LV9"/>
  <c r="LU9"/>
  <c r="M44" i="126"/>
  <c r="N36" s="1"/>
  <c r="M44" i="123"/>
  <c r="NJ44" i="126"/>
  <c r="ND44"/>
  <c r="MF44"/>
  <c r="LK43"/>
  <c r="JR43"/>
  <c r="JQ43"/>
  <c r="JP43"/>
  <c r="JO43"/>
  <c r="JN43"/>
  <c r="JM43"/>
  <c r="DV43"/>
  <c r="DU43"/>
  <c r="DT43"/>
  <c r="DS43"/>
  <c r="DR43"/>
  <c r="CA43"/>
  <c r="BZ43"/>
  <c r="BY43"/>
  <c r="BX43"/>
  <c r="BW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Z43"/>
  <c r="Y43"/>
  <c r="X43"/>
  <c r="W43"/>
  <c r="V43"/>
  <c r="T43"/>
  <c r="S43"/>
  <c r="R43"/>
  <c r="Q43"/>
  <c r="P43"/>
  <c r="M43"/>
  <c r="E43"/>
  <c r="D43"/>
  <c r="C43"/>
  <c r="B43"/>
  <c r="LK41"/>
  <c r="LK42" s="1"/>
  <c r="JR41"/>
  <c r="JQ41"/>
  <c r="JQ42" s="1"/>
  <c r="JP41"/>
  <c r="JO41"/>
  <c r="JO42" s="1"/>
  <c r="JN41"/>
  <c r="JM41"/>
  <c r="JR44" s="1"/>
  <c r="DV41"/>
  <c r="DU41"/>
  <c r="DU42" s="1"/>
  <c r="DT41"/>
  <c r="DS41"/>
  <c r="DS42" s="1"/>
  <c r="DR41"/>
  <c r="CA41"/>
  <c r="CA42" s="1"/>
  <c r="BZ41"/>
  <c r="BY41"/>
  <c r="BY42" s="1"/>
  <c r="BX41"/>
  <c r="BW41"/>
  <c r="BW42" s="1"/>
  <c r="BF41"/>
  <c r="BE41"/>
  <c r="BE42" s="1"/>
  <c r="BD41"/>
  <c r="BC41"/>
  <c r="BC42" s="1"/>
  <c r="BB41"/>
  <c r="BA41"/>
  <c r="BA42" s="1"/>
  <c r="AZ41"/>
  <c r="AY41"/>
  <c r="AY42" s="1"/>
  <c r="AX41"/>
  <c r="AW41"/>
  <c r="AW42" s="1"/>
  <c r="AV41"/>
  <c r="AU41"/>
  <c r="AU42" s="1"/>
  <c r="AT41"/>
  <c r="AS41"/>
  <c r="AS42" s="1"/>
  <c r="AR41"/>
  <c r="AQ41"/>
  <c r="AQ42" s="1"/>
  <c r="AP41"/>
  <c r="AO41"/>
  <c r="AO42" s="1"/>
  <c r="AN41"/>
  <c r="AM41"/>
  <c r="AM42" s="1"/>
  <c r="AL41"/>
  <c r="AK41"/>
  <c r="AJ41"/>
  <c r="AI41"/>
  <c r="AF41"/>
  <c r="AE41"/>
  <c r="AE42" s="1"/>
  <c r="AD41"/>
  <c r="AC41"/>
  <c r="AC42" s="1"/>
  <c r="AB41"/>
  <c r="Z41"/>
  <c r="Z42" s="1"/>
  <c r="Y41"/>
  <c r="X41"/>
  <c r="X42" s="1"/>
  <c r="W41"/>
  <c r="V41"/>
  <c r="V42" s="1"/>
  <c r="T41"/>
  <c r="S41"/>
  <c r="S42" s="1"/>
  <c r="R41"/>
  <c r="Q41"/>
  <c r="Q42" s="1"/>
  <c r="P41"/>
  <c r="M41"/>
  <c r="M42" s="1"/>
  <c r="E41"/>
  <c r="D41"/>
  <c r="D42" s="1"/>
  <c r="C41"/>
  <c r="B41"/>
  <c r="B42" s="1"/>
  <c r="OL40"/>
  <c r="OK40"/>
  <c r="OJ40"/>
  <c r="OF40"/>
  <c r="OE40"/>
  <c r="OD40"/>
  <c r="LZ40"/>
  <c r="LY40"/>
  <c r="LX40"/>
  <c r="LW40"/>
  <c r="LV40"/>
  <c r="LU40"/>
  <c r="LP40"/>
  <c r="LM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F40"/>
  <c r="EE40"/>
  <c r="ED40"/>
  <c r="EC40"/>
  <c r="EB40"/>
  <c r="EA40"/>
  <c r="DZ40"/>
  <c r="DY40"/>
  <c r="DX40"/>
  <c r="DW40"/>
  <c r="DQ40"/>
  <c r="DP40"/>
  <c r="DO40"/>
  <c r="DN40"/>
  <c r="DM40"/>
  <c r="DL40"/>
  <c r="DK40"/>
  <c r="DJ40"/>
  <c r="DI40"/>
  <c r="DH40"/>
  <c r="DF40"/>
  <c r="DE40"/>
  <c r="DD40"/>
  <c r="DC40"/>
  <c r="DB40"/>
  <c r="DA40"/>
  <c r="CZ40"/>
  <c r="CY40"/>
  <c r="CX40"/>
  <c r="CW40"/>
  <c r="EP40" s="1"/>
  <c r="CV40"/>
  <c r="CU40"/>
  <c r="CT40"/>
  <c r="CS40"/>
  <c r="CR40"/>
  <c r="CQ40"/>
  <c r="CP40"/>
  <c r="CO40"/>
  <c r="CN40"/>
  <c r="CM40"/>
  <c r="CL40"/>
  <c r="CK40"/>
  <c r="CJ40"/>
  <c r="CI40"/>
  <c r="CH40"/>
  <c r="CF40"/>
  <c r="CE40"/>
  <c r="CD40"/>
  <c r="CC40"/>
  <c r="CB40"/>
  <c r="BV40"/>
  <c r="BU40"/>
  <c r="BT40"/>
  <c r="BS40"/>
  <c r="BR40"/>
  <c r="EO40" s="1"/>
  <c r="BQ40"/>
  <c r="BP40"/>
  <c r="BO40"/>
  <c r="BN40"/>
  <c r="BM40"/>
  <c r="BL40"/>
  <c r="EL40" s="1"/>
  <c r="BK40"/>
  <c r="BJ40"/>
  <c r="BI40"/>
  <c r="BH40"/>
  <c r="EM40" s="1"/>
  <c r="BG40"/>
  <c r="AG40"/>
  <c r="AA40"/>
  <c r="U40"/>
  <c r="AH40" s="1"/>
  <c r="K40"/>
  <c r="L40" s="1"/>
  <c r="F40"/>
  <c r="OL39"/>
  <c r="OK39"/>
  <c r="OJ39"/>
  <c r="OF39"/>
  <c r="OE39"/>
  <c r="OD39"/>
  <c r="LZ39"/>
  <c r="LY39"/>
  <c r="LX39"/>
  <c r="LW39"/>
  <c r="LV39"/>
  <c r="LU39"/>
  <c r="LP39"/>
  <c r="LL39"/>
  <c r="LM39" s="1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F39"/>
  <c r="EE39"/>
  <c r="ED39"/>
  <c r="EC39"/>
  <c r="EB39"/>
  <c r="EA39"/>
  <c r="DZ39"/>
  <c r="DY39"/>
  <c r="DX39"/>
  <c r="DW39"/>
  <c r="DQ39"/>
  <c r="DP39"/>
  <c r="DO39"/>
  <c r="DN39"/>
  <c r="DM39"/>
  <c r="DL39"/>
  <c r="DK39"/>
  <c r="DJ39"/>
  <c r="DI39"/>
  <c r="DH39"/>
  <c r="DF39"/>
  <c r="DE39"/>
  <c r="DD39"/>
  <c r="DC39"/>
  <c r="DB39"/>
  <c r="DA39"/>
  <c r="CZ39"/>
  <c r="CY39"/>
  <c r="CX39"/>
  <c r="CW39"/>
  <c r="EP39" s="1"/>
  <c r="CV39"/>
  <c r="CU39"/>
  <c r="CT39"/>
  <c r="CS39"/>
  <c r="CR39"/>
  <c r="CQ39"/>
  <c r="CP39"/>
  <c r="CO39"/>
  <c r="CN39"/>
  <c r="CM39"/>
  <c r="CL39"/>
  <c r="CK39"/>
  <c r="CJ39"/>
  <c r="CI39"/>
  <c r="CH39"/>
  <c r="DG39" s="1"/>
  <c r="CF39"/>
  <c r="CE39"/>
  <c r="CD39"/>
  <c r="CC39"/>
  <c r="CB39"/>
  <c r="BV39"/>
  <c r="BU39"/>
  <c r="BT39"/>
  <c r="BS39"/>
  <c r="BR39"/>
  <c r="EO39" s="1"/>
  <c r="BQ39"/>
  <c r="BP39"/>
  <c r="BO39"/>
  <c r="BN39"/>
  <c r="BM39"/>
  <c r="BL39"/>
  <c r="EL39" s="1"/>
  <c r="BK39"/>
  <c r="BJ39"/>
  <c r="BI39"/>
  <c r="BH39"/>
  <c r="EM39" s="1"/>
  <c r="BG39"/>
  <c r="AG39"/>
  <c r="AA39"/>
  <c r="U39"/>
  <c r="AH39" s="1"/>
  <c r="K39"/>
  <c r="L39" s="1"/>
  <c r="F39"/>
  <c r="OL38"/>
  <c r="OK38"/>
  <c r="OJ38"/>
  <c r="OF38"/>
  <c r="OE38"/>
  <c r="OD38"/>
  <c r="LZ38"/>
  <c r="LY38"/>
  <c r="LX38"/>
  <c r="LW38"/>
  <c r="LV38"/>
  <c r="LU38"/>
  <c r="LP38"/>
  <c r="LL38"/>
  <c r="LM38" s="1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KZ38" s="1"/>
  <c r="JU38"/>
  <c r="JT38"/>
  <c r="JS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F38"/>
  <c r="EE38"/>
  <c r="ED38"/>
  <c r="EC38"/>
  <c r="EB38"/>
  <c r="EA38"/>
  <c r="DZ38"/>
  <c r="DY38"/>
  <c r="DX38"/>
  <c r="DW38"/>
  <c r="DQ38"/>
  <c r="DP38"/>
  <c r="DO38"/>
  <c r="DN38"/>
  <c r="DM38"/>
  <c r="DL38"/>
  <c r="DK38"/>
  <c r="DJ38"/>
  <c r="DI38"/>
  <c r="DH38"/>
  <c r="DF38"/>
  <c r="DE38"/>
  <c r="DD38"/>
  <c r="DC38"/>
  <c r="DB38"/>
  <c r="DA38"/>
  <c r="CZ38"/>
  <c r="CY38"/>
  <c r="CX38"/>
  <c r="CW38"/>
  <c r="EP38" s="1"/>
  <c r="CV38"/>
  <c r="CU38"/>
  <c r="CT38"/>
  <c r="CS38"/>
  <c r="CR38"/>
  <c r="CQ38"/>
  <c r="CP38"/>
  <c r="CO38"/>
  <c r="CN38"/>
  <c r="CM38"/>
  <c r="CL38"/>
  <c r="CK38"/>
  <c r="CJ38"/>
  <c r="CI38"/>
  <c r="CH38"/>
  <c r="DG38" s="1"/>
  <c r="CF38"/>
  <c r="CE38"/>
  <c r="CD38"/>
  <c r="CC38"/>
  <c r="CB38"/>
  <c r="BV38"/>
  <c r="BU38"/>
  <c r="BT38"/>
  <c r="BS38"/>
  <c r="BR38"/>
  <c r="EO38" s="1"/>
  <c r="BQ38"/>
  <c r="BP38"/>
  <c r="BO38"/>
  <c r="BN38"/>
  <c r="BM38"/>
  <c r="BL38"/>
  <c r="EL38" s="1"/>
  <c r="BK38"/>
  <c r="BJ38"/>
  <c r="BI38"/>
  <c r="BH38"/>
  <c r="EM38" s="1"/>
  <c r="BG38"/>
  <c r="AG38"/>
  <c r="AA38"/>
  <c r="U38"/>
  <c r="AH38" s="1"/>
  <c r="K38"/>
  <c r="L38" s="1"/>
  <c r="F38"/>
  <c r="LY37"/>
  <c r="LX37"/>
  <c r="LW37"/>
  <c r="LV37"/>
  <c r="LU37"/>
  <c r="LP37"/>
  <c r="LL37"/>
  <c r="LM37" s="1"/>
  <c r="KW37"/>
  <c r="KV37"/>
  <c r="KU37"/>
  <c r="KT37"/>
  <c r="KS37"/>
  <c r="LZ37" s="1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LA37" s="1"/>
  <c r="JV37"/>
  <c r="JU37"/>
  <c r="JT37"/>
  <c r="JS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F37"/>
  <c r="EE37"/>
  <c r="ED37"/>
  <c r="EC37"/>
  <c r="EB37"/>
  <c r="EA37"/>
  <c r="DZ37"/>
  <c r="DY37"/>
  <c r="DX37"/>
  <c r="DW37"/>
  <c r="DQ37"/>
  <c r="DP37"/>
  <c r="DO37"/>
  <c r="DN37"/>
  <c r="DM37"/>
  <c r="DL37"/>
  <c r="DK37"/>
  <c r="DJ37"/>
  <c r="DI37"/>
  <c r="DH37"/>
  <c r="EG37" s="1"/>
  <c r="DF37"/>
  <c r="DE37"/>
  <c r="DD37"/>
  <c r="DC37"/>
  <c r="DB37"/>
  <c r="DA37"/>
  <c r="CZ37"/>
  <c r="CY37"/>
  <c r="CX37"/>
  <c r="CW37"/>
  <c r="EP37" s="1"/>
  <c r="CV37"/>
  <c r="CU37"/>
  <c r="CT37"/>
  <c r="CS37"/>
  <c r="CR37"/>
  <c r="CQ37"/>
  <c r="CP37"/>
  <c r="CO37"/>
  <c r="CN37"/>
  <c r="CM37"/>
  <c r="CL37"/>
  <c r="CK37"/>
  <c r="CJ37"/>
  <c r="CI37"/>
  <c r="CH37"/>
  <c r="CF37"/>
  <c r="CE37"/>
  <c r="CD37"/>
  <c r="CC37"/>
  <c r="CB37"/>
  <c r="EQ37" s="1"/>
  <c r="BV37"/>
  <c r="BU37"/>
  <c r="BT37"/>
  <c r="BS37"/>
  <c r="BR37"/>
  <c r="EO37" s="1"/>
  <c r="BQ37"/>
  <c r="BP37"/>
  <c r="BO37"/>
  <c r="BN37"/>
  <c r="BM37"/>
  <c r="EN37" s="1"/>
  <c r="BL37"/>
  <c r="BK37"/>
  <c r="BJ37"/>
  <c r="BI37"/>
  <c r="EI37" s="1"/>
  <c r="BH37"/>
  <c r="BG37"/>
  <c r="AG37"/>
  <c r="AA37"/>
  <c r="U37"/>
  <c r="K37"/>
  <c r="L37" s="1"/>
  <c r="F37"/>
  <c r="OJ36"/>
  <c r="OD36"/>
  <c r="LU36"/>
  <c r="LL36"/>
  <c r="LM36" s="1"/>
  <c r="KW36"/>
  <c r="KV36"/>
  <c r="KU36"/>
  <c r="KT36"/>
  <c r="KS36"/>
  <c r="LZ36" s="1"/>
  <c r="KR36"/>
  <c r="KQ36"/>
  <c r="KP36"/>
  <c r="KO36"/>
  <c r="KN36"/>
  <c r="LY36" s="1"/>
  <c r="KM36"/>
  <c r="KL36"/>
  <c r="KK36"/>
  <c r="KJ36"/>
  <c r="KI36"/>
  <c r="LX36" s="1"/>
  <c r="KH36"/>
  <c r="KG36"/>
  <c r="KF36"/>
  <c r="KE36"/>
  <c r="KD36"/>
  <c r="LW36" s="1"/>
  <c r="KC36"/>
  <c r="KB36"/>
  <c r="KA36"/>
  <c r="JZ36"/>
  <c r="JY36"/>
  <c r="LV36" s="1"/>
  <c r="JX36"/>
  <c r="JW36"/>
  <c r="JV36"/>
  <c r="JU36"/>
  <c r="KY36" s="1"/>
  <c r="JT36"/>
  <c r="JS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F36"/>
  <c r="EE36"/>
  <c r="ED36"/>
  <c r="EC36"/>
  <c r="EB36"/>
  <c r="EA36"/>
  <c r="DZ36"/>
  <c r="DY36"/>
  <c r="DX36"/>
  <c r="DW36"/>
  <c r="DQ36"/>
  <c r="DP36"/>
  <c r="DO36"/>
  <c r="DN36"/>
  <c r="DM36"/>
  <c r="DL36"/>
  <c r="DK36"/>
  <c r="DJ36"/>
  <c r="DI36"/>
  <c r="DH36"/>
  <c r="DF36"/>
  <c r="DE36"/>
  <c r="DD36"/>
  <c r="DC36"/>
  <c r="DB36"/>
  <c r="DA36"/>
  <c r="CZ36"/>
  <c r="CY36"/>
  <c r="CX36"/>
  <c r="CW36"/>
  <c r="EP36" s="1"/>
  <c r="CV36"/>
  <c r="CU36"/>
  <c r="CT36"/>
  <c r="CS36"/>
  <c r="CR36"/>
  <c r="CQ36"/>
  <c r="CP36"/>
  <c r="CO36"/>
  <c r="CN36"/>
  <c r="CM36"/>
  <c r="CL36"/>
  <c r="CK36"/>
  <c r="CJ36"/>
  <c r="CI36"/>
  <c r="CH36"/>
  <c r="CF36"/>
  <c r="CE36"/>
  <c r="CD36"/>
  <c r="CC36"/>
  <c r="CB36"/>
  <c r="EQ36" s="1"/>
  <c r="BV36"/>
  <c r="BU36"/>
  <c r="BT36"/>
  <c r="BS36"/>
  <c r="BR36"/>
  <c r="EO36" s="1"/>
  <c r="BQ36"/>
  <c r="BP36"/>
  <c r="BO36"/>
  <c r="BN36"/>
  <c r="BM36"/>
  <c r="EN36" s="1"/>
  <c r="BL36"/>
  <c r="BK36"/>
  <c r="EK36" s="1"/>
  <c r="BJ36"/>
  <c r="BI36"/>
  <c r="BH36"/>
  <c r="BG36"/>
  <c r="AG36"/>
  <c r="AA36"/>
  <c r="U36"/>
  <c r="J36"/>
  <c r="I36"/>
  <c r="H36"/>
  <c r="G36"/>
  <c r="F36"/>
  <c r="OL35"/>
  <c r="OF35"/>
  <c r="LX35"/>
  <c r="LW35"/>
  <c r="LV35"/>
  <c r="LU35"/>
  <c r="LP35"/>
  <c r="LL35"/>
  <c r="LM35" s="1"/>
  <c r="KW35"/>
  <c r="KV35"/>
  <c r="KU35"/>
  <c r="KT35"/>
  <c r="KS35"/>
  <c r="LZ35" s="1"/>
  <c r="KR35"/>
  <c r="KQ35"/>
  <c r="KP35"/>
  <c r="KO35"/>
  <c r="KN35"/>
  <c r="LY35" s="1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KZ35" s="1"/>
  <c r="JU35"/>
  <c r="JT35"/>
  <c r="JS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F35"/>
  <c r="EE35"/>
  <c r="ED35"/>
  <c r="EC35"/>
  <c r="EB35"/>
  <c r="EA35"/>
  <c r="DZ35"/>
  <c r="DY35"/>
  <c r="DX35"/>
  <c r="DW35"/>
  <c r="DQ35"/>
  <c r="DP35"/>
  <c r="DO35"/>
  <c r="DN35"/>
  <c r="DM35"/>
  <c r="DL35"/>
  <c r="DK35"/>
  <c r="DJ35"/>
  <c r="DI35"/>
  <c r="DH35"/>
  <c r="DF35"/>
  <c r="DE35"/>
  <c r="DD35"/>
  <c r="DC35"/>
  <c r="DB35"/>
  <c r="DA35"/>
  <c r="CZ35"/>
  <c r="CY35"/>
  <c r="CX35"/>
  <c r="CW35"/>
  <c r="EP35" s="1"/>
  <c r="CV35"/>
  <c r="CU35"/>
  <c r="CT35"/>
  <c r="CS35"/>
  <c r="CR35"/>
  <c r="CQ35"/>
  <c r="CP35"/>
  <c r="CO35"/>
  <c r="CN35"/>
  <c r="CM35"/>
  <c r="CL35"/>
  <c r="CK35"/>
  <c r="CJ35"/>
  <c r="CI35"/>
  <c r="CH35"/>
  <c r="DG35" s="1"/>
  <c r="CF35"/>
  <c r="CE35"/>
  <c r="CD35"/>
  <c r="CC35"/>
  <c r="CB35"/>
  <c r="BV35"/>
  <c r="BU35"/>
  <c r="BT35"/>
  <c r="BS35"/>
  <c r="BR35"/>
  <c r="EO35" s="1"/>
  <c r="BQ35"/>
  <c r="BP35"/>
  <c r="BO35"/>
  <c r="BN35"/>
  <c r="BM35"/>
  <c r="BL35"/>
  <c r="EL35" s="1"/>
  <c r="BK35"/>
  <c r="BJ35"/>
  <c r="BI35"/>
  <c r="BH35"/>
  <c r="EM35" s="1"/>
  <c r="BG35"/>
  <c r="AG35"/>
  <c r="AA35"/>
  <c r="U35"/>
  <c r="AH35" s="1"/>
  <c r="K35"/>
  <c r="L35" s="1"/>
  <c r="F35"/>
  <c r="OL34"/>
  <c r="OK34"/>
  <c r="OJ34"/>
  <c r="OF34"/>
  <c r="OE34"/>
  <c r="OD34"/>
  <c r="LZ34"/>
  <c r="LY34"/>
  <c r="LX34"/>
  <c r="LW34"/>
  <c r="LV34"/>
  <c r="LU34"/>
  <c r="LP34"/>
  <c r="LL34"/>
  <c r="LM34" s="1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F34"/>
  <c r="EE34"/>
  <c r="ED34"/>
  <c r="EC34"/>
  <c r="EB34"/>
  <c r="EA34"/>
  <c r="DZ34"/>
  <c r="DY34"/>
  <c r="DX34"/>
  <c r="DW34"/>
  <c r="DQ34"/>
  <c r="DP34"/>
  <c r="DO34"/>
  <c r="DN34"/>
  <c r="DM34"/>
  <c r="DL34"/>
  <c r="DK34"/>
  <c r="DJ34"/>
  <c r="DI34"/>
  <c r="DH34"/>
  <c r="DF34"/>
  <c r="DE34"/>
  <c r="DD34"/>
  <c r="DC34"/>
  <c r="DB34"/>
  <c r="DA34"/>
  <c r="CZ34"/>
  <c r="CY34"/>
  <c r="CX34"/>
  <c r="CW34"/>
  <c r="EP34" s="1"/>
  <c r="CV34"/>
  <c r="CU34"/>
  <c r="CT34"/>
  <c r="CS34"/>
  <c r="CR34"/>
  <c r="CQ34"/>
  <c r="CP34"/>
  <c r="CO34"/>
  <c r="CN34"/>
  <c r="CM34"/>
  <c r="CL34"/>
  <c r="CK34"/>
  <c r="CJ34"/>
  <c r="CI34"/>
  <c r="CH34"/>
  <c r="DG34" s="1"/>
  <c r="CF34"/>
  <c r="CE34"/>
  <c r="CD34"/>
  <c r="CC34"/>
  <c r="CB34"/>
  <c r="BV34"/>
  <c r="BU34"/>
  <c r="BT34"/>
  <c r="BS34"/>
  <c r="BR34"/>
  <c r="EO34" s="1"/>
  <c r="BQ34"/>
  <c r="BP34"/>
  <c r="BO34"/>
  <c r="BN34"/>
  <c r="BM34"/>
  <c r="BL34"/>
  <c r="EL34" s="1"/>
  <c r="BK34"/>
  <c r="BJ34"/>
  <c r="BI34"/>
  <c r="BH34"/>
  <c r="EM34" s="1"/>
  <c r="BG34"/>
  <c r="AG34"/>
  <c r="AA34"/>
  <c r="U34"/>
  <c r="AH34" s="1"/>
  <c r="K34"/>
  <c r="L34" s="1"/>
  <c r="F34"/>
  <c r="OL33"/>
  <c r="OF33"/>
  <c r="LX33"/>
  <c r="LW33"/>
  <c r="LV33"/>
  <c r="LU33"/>
  <c r="LP33"/>
  <c r="LL33"/>
  <c r="LM33" s="1"/>
  <c r="KW33"/>
  <c r="KV33"/>
  <c r="KU33"/>
  <c r="KT33"/>
  <c r="KS33"/>
  <c r="LZ33" s="1"/>
  <c r="KR33"/>
  <c r="KQ33"/>
  <c r="KP33"/>
  <c r="KO33"/>
  <c r="KN33"/>
  <c r="LY33" s="1"/>
  <c r="KM33"/>
  <c r="KL33"/>
  <c r="KK33"/>
  <c r="KJ33"/>
  <c r="KI33"/>
  <c r="KH33"/>
  <c r="KG33"/>
  <c r="KF33"/>
  <c r="KE33"/>
  <c r="KD33"/>
  <c r="KC33"/>
  <c r="KB33"/>
  <c r="KA33"/>
  <c r="JZ33"/>
  <c r="JY33"/>
  <c r="JX33"/>
  <c r="LB33" s="1"/>
  <c r="JW33"/>
  <c r="JV33"/>
  <c r="JU33"/>
  <c r="JT33"/>
  <c r="KX33" s="1"/>
  <c r="JS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F33"/>
  <c r="EE33"/>
  <c r="ED33"/>
  <c r="EC33"/>
  <c r="EB33"/>
  <c r="EA33"/>
  <c r="DZ33"/>
  <c r="DY33"/>
  <c r="DX33"/>
  <c r="DW33"/>
  <c r="DQ33"/>
  <c r="DP33"/>
  <c r="DO33"/>
  <c r="DN33"/>
  <c r="DM33"/>
  <c r="DL33"/>
  <c r="DK33"/>
  <c r="DJ33"/>
  <c r="DI33"/>
  <c r="DH33"/>
  <c r="DF33"/>
  <c r="DE33"/>
  <c r="DD33"/>
  <c r="DC33"/>
  <c r="DB33"/>
  <c r="DA33"/>
  <c r="CZ33"/>
  <c r="CY33"/>
  <c r="CX33"/>
  <c r="CW33"/>
  <c r="EP33" s="1"/>
  <c r="CV33"/>
  <c r="CU33"/>
  <c r="CT33"/>
  <c r="CS33"/>
  <c r="CR33"/>
  <c r="CQ33"/>
  <c r="CP33"/>
  <c r="CO33"/>
  <c r="CN33"/>
  <c r="CM33"/>
  <c r="CL33"/>
  <c r="CK33"/>
  <c r="CJ33"/>
  <c r="CI33"/>
  <c r="CH33"/>
  <c r="CF33"/>
  <c r="CE33"/>
  <c r="CD33"/>
  <c r="CC33"/>
  <c r="CB33"/>
  <c r="BV33"/>
  <c r="BU33"/>
  <c r="BT33"/>
  <c r="BS33"/>
  <c r="BR33"/>
  <c r="EO33" s="1"/>
  <c r="BQ33"/>
  <c r="BP33"/>
  <c r="BO33"/>
  <c r="BN33"/>
  <c r="BM33"/>
  <c r="BL33"/>
  <c r="BK33"/>
  <c r="BJ33"/>
  <c r="EJ33" s="1"/>
  <c r="BI33"/>
  <c r="BH33"/>
  <c r="EM33" s="1"/>
  <c r="BG33"/>
  <c r="AG33"/>
  <c r="AA33"/>
  <c r="U33"/>
  <c r="K33"/>
  <c r="L33" s="1"/>
  <c r="F33"/>
  <c r="OL32"/>
  <c r="OF32"/>
  <c r="LW32"/>
  <c r="LU32"/>
  <c r="LP32"/>
  <c r="LL32"/>
  <c r="LM32" s="1"/>
  <c r="KW32"/>
  <c r="KV32"/>
  <c r="KU32"/>
  <c r="KT32"/>
  <c r="KS32"/>
  <c r="LZ32" s="1"/>
  <c r="KR32"/>
  <c r="KQ32"/>
  <c r="KP32"/>
  <c r="KO32"/>
  <c r="KN32"/>
  <c r="LY32" s="1"/>
  <c r="KM32"/>
  <c r="KL32"/>
  <c r="KK32"/>
  <c r="KJ32"/>
  <c r="KI32"/>
  <c r="LX32" s="1"/>
  <c r="KH32"/>
  <c r="KG32"/>
  <c r="KF32"/>
  <c r="KE32"/>
  <c r="KD32"/>
  <c r="KC32"/>
  <c r="KB32"/>
  <c r="KA32"/>
  <c r="JZ32"/>
  <c r="JY32"/>
  <c r="LV32" s="1"/>
  <c r="JX32"/>
  <c r="JW32"/>
  <c r="JV32"/>
  <c r="JU32"/>
  <c r="JT32"/>
  <c r="JS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F32"/>
  <c r="EE32"/>
  <c r="ED32"/>
  <c r="EC32"/>
  <c r="EB32"/>
  <c r="EA32"/>
  <c r="DZ32"/>
  <c r="DY32"/>
  <c r="DX32"/>
  <c r="DW32"/>
  <c r="DQ32"/>
  <c r="DP32"/>
  <c r="DO32"/>
  <c r="DN32"/>
  <c r="DM32"/>
  <c r="DL32"/>
  <c r="DK32"/>
  <c r="DJ32"/>
  <c r="DI32"/>
  <c r="DH32"/>
  <c r="DF32"/>
  <c r="DE32"/>
  <c r="DD32"/>
  <c r="DC32"/>
  <c r="DB32"/>
  <c r="DA32"/>
  <c r="CZ32"/>
  <c r="CY32"/>
  <c r="CX32"/>
  <c r="CW32"/>
  <c r="EP32" s="1"/>
  <c r="CV32"/>
  <c r="CU32"/>
  <c r="CT32"/>
  <c r="CS32"/>
  <c r="CR32"/>
  <c r="CQ32"/>
  <c r="CP32"/>
  <c r="CO32"/>
  <c r="CN32"/>
  <c r="CM32"/>
  <c r="CL32"/>
  <c r="CK32"/>
  <c r="CJ32"/>
  <c r="CI32"/>
  <c r="CH32"/>
  <c r="CF32"/>
  <c r="CE32"/>
  <c r="CD32"/>
  <c r="CC32"/>
  <c r="CB32"/>
  <c r="BV32"/>
  <c r="BU32"/>
  <c r="BT32"/>
  <c r="BS32"/>
  <c r="BR32"/>
  <c r="EO32" s="1"/>
  <c r="BQ32"/>
  <c r="BP32"/>
  <c r="BO32"/>
  <c r="BN32"/>
  <c r="BM32"/>
  <c r="BL32"/>
  <c r="BK32"/>
  <c r="BJ32"/>
  <c r="EJ32" s="1"/>
  <c r="BI32"/>
  <c r="BH32"/>
  <c r="EM32" s="1"/>
  <c r="BG32"/>
  <c r="AG32"/>
  <c r="AA32"/>
  <c r="U32"/>
  <c r="K32"/>
  <c r="L32" s="1"/>
  <c r="F32"/>
  <c r="OL31"/>
  <c r="OF31"/>
  <c r="LZ31"/>
  <c r="LX31"/>
  <c r="LW31"/>
  <c r="LV31"/>
  <c r="LU31"/>
  <c r="LP31"/>
  <c r="LL31"/>
  <c r="LM31" s="1"/>
  <c r="KW31"/>
  <c r="KV31"/>
  <c r="KU31"/>
  <c r="KT31"/>
  <c r="KS31"/>
  <c r="KR31"/>
  <c r="KQ31"/>
  <c r="KP31"/>
  <c r="KO31"/>
  <c r="KN31"/>
  <c r="LY31" s="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LA31" s="1"/>
  <c r="JV31"/>
  <c r="JU31"/>
  <c r="JT31"/>
  <c r="JS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F31"/>
  <c r="EE31"/>
  <c r="ED31"/>
  <c r="EC31"/>
  <c r="EB31"/>
  <c r="EA31"/>
  <c r="DZ31"/>
  <c r="DY31"/>
  <c r="DX31"/>
  <c r="DW31"/>
  <c r="DQ31"/>
  <c r="DP31"/>
  <c r="DO31"/>
  <c r="DN31"/>
  <c r="DM31"/>
  <c r="DL31"/>
  <c r="DK31"/>
  <c r="DJ31"/>
  <c r="DI31"/>
  <c r="DH31"/>
  <c r="EG31" s="1"/>
  <c r="DF31"/>
  <c r="DE31"/>
  <c r="DD31"/>
  <c r="DC31"/>
  <c r="DB31"/>
  <c r="DA31"/>
  <c r="CZ31"/>
  <c r="CY31"/>
  <c r="CX31"/>
  <c r="CW31"/>
  <c r="EP31" s="1"/>
  <c r="CV31"/>
  <c r="CU31"/>
  <c r="CT31"/>
  <c r="CS31"/>
  <c r="CR31"/>
  <c r="CQ31"/>
  <c r="CP31"/>
  <c r="CO31"/>
  <c r="CN31"/>
  <c r="CM31"/>
  <c r="CL31"/>
  <c r="CK31"/>
  <c r="CJ31"/>
  <c r="CI31"/>
  <c r="CH31"/>
  <c r="CF31"/>
  <c r="CE31"/>
  <c r="CD31"/>
  <c r="CC31"/>
  <c r="CB31"/>
  <c r="EQ31" s="1"/>
  <c r="BV31"/>
  <c r="BU31"/>
  <c r="BT31"/>
  <c r="BS31"/>
  <c r="BR31"/>
  <c r="EO31" s="1"/>
  <c r="BQ31"/>
  <c r="BP31"/>
  <c r="BO31"/>
  <c r="BN31"/>
  <c r="BM31"/>
  <c r="EN31" s="1"/>
  <c r="BL31"/>
  <c r="BK31"/>
  <c r="BJ31"/>
  <c r="BI31"/>
  <c r="EI31" s="1"/>
  <c r="BH31"/>
  <c r="BG31"/>
  <c r="AG31"/>
  <c r="AA31"/>
  <c r="U31"/>
  <c r="K31"/>
  <c r="L31" s="1"/>
  <c r="F31"/>
  <c r="OL30"/>
  <c r="OK30"/>
  <c r="OF30"/>
  <c r="OE30"/>
  <c r="OH30" s="1"/>
  <c r="LX30"/>
  <c r="LW30"/>
  <c r="LV30"/>
  <c r="LP30"/>
  <c r="LL30"/>
  <c r="LM30" s="1"/>
  <c r="KW30"/>
  <c r="KV30"/>
  <c r="KU30"/>
  <c r="KT30"/>
  <c r="KS30"/>
  <c r="LZ30" s="1"/>
  <c r="KR30"/>
  <c r="KQ30"/>
  <c r="KP30"/>
  <c r="KO30"/>
  <c r="KN30"/>
  <c r="LY30" s="1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JJ30" s="1"/>
  <c r="ES30"/>
  <c r="ER30"/>
  <c r="EF30"/>
  <c r="EE30"/>
  <c r="ED30"/>
  <c r="EC30"/>
  <c r="EB30"/>
  <c r="EA30"/>
  <c r="DZ30"/>
  <c r="DY30"/>
  <c r="DX30"/>
  <c r="DW30"/>
  <c r="DQ30"/>
  <c r="DP30"/>
  <c r="DO30"/>
  <c r="DN30"/>
  <c r="DM30"/>
  <c r="DL30"/>
  <c r="DK30"/>
  <c r="DJ30"/>
  <c r="DI30"/>
  <c r="DH30"/>
  <c r="DF30"/>
  <c r="DE30"/>
  <c r="DD30"/>
  <c r="DC30"/>
  <c r="DB30"/>
  <c r="DA30"/>
  <c r="CZ30"/>
  <c r="CY30"/>
  <c r="CX30"/>
  <c r="CW30"/>
  <c r="EP30" s="1"/>
  <c r="CV30"/>
  <c r="CU30"/>
  <c r="CT30"/>
  <c r="CS30"/>
  <c r="CR30"/>
  <c r="CQ30"/>
  <c r="CP30"/>
  <c r="CO30"/>
  <c r="CN30"/>
  <c r="CM30"/>
  <c r="CL30"/>
  <c r="CK30"/>
  <c r="CJ30"/>
  <c r="CI30"/>
  <c r="CH30"/>
  <c r="CF30"/>
  <c r="CE30"/>
  <c r="CD30"/>
  <c r="CC30"/>
  <c r="CB30"/>
  <c r="EQ30" s="1"/>
  <c r="BV30"/>
  <c r="BU30"/>
  <c r="BT30"/>
  <c r="BS30"/>
  <c r="BR30"/>
  <c r="BQ30"/>
  <c r="BP30"/>
  <c r="BO30"/>
  <c r="BN30"/>
  <c r="BM30"/>
  <c r="BL30"/>
  <c r="BK30"/>
  <c r="EK30" s="1"/>
  <c r="BJ30"/>
  <c r="BI30"/>
  <c r="BH30"/>
  <c r="BG30"/>
  <c r="AG30"/>
  <c r="AA30"/>
  <c r="U30"/>
  <c r="AH30" s="1"/>
  <c r="K30"/>
  <c r="L30" s="1"/>
  <c r="F30"/>
  <c r="OL29"/>
  <c r="OK29"/>
  <c r="OJ29"/>
  <c r="OF29"/>
  <c r="OE29"/>
  <c r="OD29"/>
  <c r="LZ29"/>
  <c r="LY29"/>
  <c r="LX29"/>
  <c r="LW29"/>
  <c r="LV29"/>
  <c r="LU29"/>
  <c r="LP29"/>
  <c r="LL29"/>
  <c r="LM29" s="1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F29"/>
  <c r="EE29"/>
  <c r="ED29"/>
  <c r="EC29"/>
  <c r="EB29"/>
  <c r="EA29"/>
  <c r="DZ29"/>
  <c r="DY29"/>
  <c r="DX29"/>
  <c r="DW29"/>
  <c r="DQ29"/>
  <c r="DP29"/>
  <c r="DO29"/>
  <c r="DN29"/>
  <c r="DM29"/>
  <c r="DL29"/>
  <c r="DK29"/>
  <c r="DJ29"/>
  <c r="DI29"/>
  <c r="DH29"/>
  <c r="DF29"/>
  <c r="DE29"/>
  <c r="DD29"/>
  <c r="DC29"/>
  <c r="DB29"/>
  <c r="DA29"/>
  <c r="CZ29"/>
  <c r="CY29"/>
  <c r="CX29"/>
  <c r="CW29"/>
  <c r="EP29" s="1"/>
  <c r="CV29"/>
  <c r="CU29"/>
  <c r="CT29"/>
  <c r="CS29"/>
  <c r="CR29"/>
  <c r="CQ29"/>
  <c r="CP29"/>
  <c r="CO29"/>
  <c r="CN29"/>
  <c r="CM29"/>
  <c r="CL29"/>
  <c r="CK29"/>
  <c r="CJ29"/>
  <c r="CI29"/>
  <c r="CH29"/>
  <c r="CF29"/>
  <c r="CE29"/>
  <c r="CD29"/>
  <c r="CC29"/>
  <c r="CB29"/>
  <c r="EQ29" s="1"/>
  <c r="BV29"/>
  <c r="BU29"/>
  <c r="BT29"/>
  <c r="BS29"/>
  <c r="BR29"/>
  <c r="BQ29"/>
  <c r="BP29"/>
  <c r="BO29"/>
  <c r="BN29"/>
  <c r="BM29"/>
  <c r="BL29"/>
  <c r="BK29"/>
  <c r="EK29" s="1"/>
  <c r="BJ29"/>
  <c r="BI29"/>
  <c r="BH29"/>
  <c r="BG29"/>
  <c r="AG29"/>
  <c r="AA29"/>
  <c r="U29"/>
  <c r="AH29" s="1"/>
  <c r="K29"/>
  <c r="L29" s="1"/>
  <c r="F29"/>
  <c r="OL28"/>
  <c r="OJ28"/>
  <c r="OF28"/>
  <c r="OI28" s="1"/>
  <c r="OD28"/>
  <c r="LZ28"/>
  <c r="LY28"/>
  <c r="LW28"/>
  <c r="LV28"/>
  <c r="LP28"/>
  <c r="LL28"/>
  <c r="LM28" s="1"/>
  <c r="KW28"/>
  <c r="KV28"/>
  <c r="KU28"/>
  <c r="KT28"/>
  <c r="KS28"/>
  <c r="KR28"/>
  <c r="KQ28"/>
  <c r="KP28"/>
  <c r="KO28"/>
  <c r="KN28"/>
  <c r="KM28"/>
  <c r="KL28"/>
  <c r="KK28"/>
  <c r="KJ28"/>
  <c r="KI28"/>
  <c r="LX28" s="1"/>
  <c r="KH28"/>
  <c r="KG28"/>
  <c r="KF28"/>
  <c r="KE28"/>
  <c r="KD28"/>
  <c r="KC28"/>
  <c r="KB28"/>
  <c r="KA28"/>
  <c r="JZ28"/>
  <c r="JY28"/>
  <c r="JX28"/>
  <c r="JW28"/>
  <c r="JV28"/>
  <c r="JU28"/>
  <c r="KY28" s="1"/>
  <c r="JT28"/>
  <c r="JS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F28"/>
  <c r="EE28"/>
  <c r="ED28"/>
  <c r="EC28"/>
  <c r="EB28"/>
  <c r="EA28"/>
  <c r="DZ28"/>
  <c r="DY28"/>
  <c r="DX28"/>
  <c r="DW28"/>
  <c r="DQ28"/>
  <c r="DP28"/>
  <c r="DO28"/>
  <c r="DN28"/>
  <c r="DM28"/>
  <c r="DL28"/>
  <c r="DK28"/>
  <c r="DJ28"/>
  <c r="DI28"/>
  <c r="DH28"/>
  <c r="DF28"/>
  <c r="DE28"/>
  <c r="DD28"/>
  <c r="DC28"/>
  <c r="DB28"/>
  <c r="DA28"/>
  <c r="CZ28"/>
  <c r="CY28"/>
  <c r="CX28"/>
  <c r="CW28"/>
  <c r="EP28" s="1"/>
  <c r="CV28"/>
  <c r="CU28"/>
  <c r="CT28"/>
  <c r="CS28"/>
  <c r="CR28"/>
  <c r="CQ28"/>
  <c r="CP28"/>
  <c r="CO28"/>
  <c r="CN28"/>
  <c r="CM28"/>
  <c r="CL28"/>
  <c r="CK28"/>
  <c r="CJ28"/>
  <c r="CI28"/>
  <c r="CH28"/>
  <c r="CF28"/>
  <c r="CE28"/>
  <c r="CD28"/>
  <c r="CC28"/>
  <c r="CB28"/>
  <c r="EQ28" s="1"/>
  <c r="BV28"/>
  <c r="BU28"/>
  <c r="BT28"/>
  <c r="BS28"/>
  <c r="BR28"/>
  <c r="BQ28"/>
  <c r="BP28"/>
  <c r="BO28"/>
  <c r="BN28"/>
  <c r="BM28"/>
  <c r="BL28"/>
  <c r="BK28"/>
  <c r="EK28" s="1"/>
  <c r="BJ28"/>
  <c r="BI28"/>
  <c r="BH28"/>
  <c r="BG28"/>
  <c r="AG28"/>
  <c r="AA28"/>
  <c r="U28"/>
  <c r="AH28" s="1"/>
  <c r="K28"/>
  <c r="L28" s="1"/>
  <c r="F28"/>
  <c r="OL27"/>
  <c r="OK27"/>
  <c r="OF27"/>
  <c r="OI27" s="1"/>
  <c r="OE27"/>
  <c r="LZ27"/>
  <c r="LY27"/>
  <c r="LX27"/>
  <c r="LW27"/>
  <c r="LV27"/>
  <c r="LU27"/>
  <c r="LP27"/>
  <c r="LL27"/>
  <c r="LM27" s="1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JL27" s="1"/>
  <c r="EU27"/>
  <c r="ET27"/>
  <c r="ES27"/>
  <c r="ER27"/>
  <c r="OD27" s="1"/>
  <c r="EF27"/>
  <c r="EE27"/>
  <c r="ED27"/>
  <c r="EC27"/>
  <c r="EB27"/>
  <c r="EA27"/>
  <c r="DZ27"/>
  <c r="DY27"/>
  <c r="DX27"/>
  <c r="DW27"/>
  <c r="DQ27"/>
  <c r="DP27"/>
  <c r="DO27"/>
  <c r="DN27"/>
  <c r="DM27"/>
  <c r="DL27"/>
  <c r="DK27"/>
  <c r="DJ27"/>
  <c r="DI27"/>
  <c r="DH27"/>
  <c r="EG27" s="1"/>
  <c r="DF27"/>
  <c r="DE27"/>
  <c r="DD27"/>
  <c r="DC27"/>
  <c r="DB27"/>
  <c r="DA27"/>
  <c r="CZ27"/>
  <c r="CY27"/>
  <c r="CX27"/>
  <c r="CW27"/>
  <c r="EP27" s="1"/>
  <c r="CV27"/>
  <c r="CU27"/>
  <c r="CT27"/>
  <c r="CS27"/>
  <c r="CR27"/>
  <c r="CQ27"/>
  <c r="CP27"/>
  <c r="CO27"/>
  <c r="CN27"/>
  <c r="CM27"/>
  <c r="CL27"/>
  <c r="CK27"/>
  <c r="CJ27"/>
  <c r="CI27"/>
  <c r="CH27"/>
  <c r="CF27"/>
  <c r="CE27"/>
  <c r="CD27"/>
  <c r="CC27"/>
  <c r="CB27"/>
  <c r="BV27"/>
  <c r="BU27"/>
  <c r="BT27"/>
  <c r="BS27"/>
  <c r="BR27"/>
  <c r="BQ27"/>
  <c r="BP27"/>
  <c r="BO27"/>
  <c r="BN27"/>
  <c r="BM27"/>
  <c r="EN27" s="1"/>
  <c r="BL27"/>
  <c r="BK27"/>
  <c r="BJ27"/>
  <c r="BI27"/>
  <c r="EI27" s="1"/>
  <c r="BH27"/>
  <c r="BG27"/>
  <c r="AG27"/>
  <c r="AA27"/>
  <c r="U27"/>
  <c r="K27"/>
  <c r="L27" s="1"/>
  <c r="F27"/>
  <c r="OL26"/>
  <c r="OK26"/>
  <c r="OJ26"/>
  <c r="OF26"/>
  <c r="OE26"/>
  <c r="OH26" s="1"/>
  <c r="OD26"/>
  <c r="LZ26"/>
  <c r="LX26"/>
  <c r="LW26"/>
  <c r="LV26"/>
  <c r="LU26"/>
  <c r="LP26"/>
  <c r="LL26"/>
  <c r="LM26" s="1"/>
  <c r="KW26"/>
  <c r="KV26"/>
  <c r="KU26"/>
  <c r="KT26"/>
  <c r="KS26"/>
  <c r="KR26"/>
  <c r="KQ26"/>
  <c r="KP26"/>
  <c r="KO26"/>
  <c r="KN26"/>
  <c r="LY26" s="1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F26"/>
  <c r="EE26"/>
  <c r="ED26"/>
  <c r="EC26"/>
  <c r="EB26"/>
  <c r="EA26"/>
  <c r="DZ26"/>
  <c r="DY26"/>
  <c r="DX26"/>
  <c r="DW26"/>
  <c r="DQ26"/>
  <c r="DP26"/>
  <c r="DO26"/>
  <c r="DN26"/>
  <c r="DM26"/>
  <c r="DL26"/>
  <c r="DK26"/>
  <c r="DJ26"/>
  <c r="DI26"/>
  <c r="DH26"/>
  <c r="DF26"/>
  <c r="DE26"/>
  <c r="DD26"/>
  <c r="DC26"/>
  <c r="DB26"/>
  <c r="DA26"/>
  <c r="CZ26"/>
  <c r="CY26"/>
  <c r="CX26"/>
  <c r="CW26"/>
  <c r="EP26" s="1"/>
  <c r="CV26"/>
  <c r="CU26"/>
  <c r="CT26"/>
  <c r="CS26"/>
  <c r="CR26"/>
  <c r="CQ26"/>
  <c r="CP26"/>
  <c r="CO26"/>
  <c r="CN26"/>
  <c r="CM26"/>
  <c r="CL26"/>
  <c r="CK26"/>
  <c r="CJ26"/>
  <c r="CI26"/>
  <c r="CH26"/>
  <c r="CF26"/>
  <c r="CE26"/>
  <c r="CD26"/>
  <c r="CC26"/>
  <c r="CB26"/>
  <c r="BV26"/>
  <c r="BU26"/>
  <c r="BT26"/>
  <c r="BS26"/>
  <c r="BR26"/>
  <c r="BQ26"/>
  <c r="BP26"/>
  <c r="BO26"/>
  <c r="BN26"/>
  <c r="BM26"/>
  <c r="EN26" s="1"/>
  <c r="BL26"/>
  <c r="EL26" s="1"/>
  <c r="BK26"/>
  <c r="BJ26"/>
  <c r="BI26"/>
  <c r="BH26"/>
  <c r="CG26" s="1"/>
  <c r="BG26"/>
  <c r="AG26"/>
  <c r="AA26"/>
  <c r="U26"/>
  <c r="AH26" s="1"/>
  <c r="K26"/>
  <c r="L26" s="1"/>
  <c r="F26"/>
  <c r="OL25"/>
  <c r="OF25"/>
  <c r="LZ25"/>
  <c r="LX25"/>
  <c r="LW25"/>
  <c r="LV25"/>
  <c r="LU25"/>
  <c r="LP25"/>
  <c r="LL25"/>
  <c r="LM25" s="1"/>
  <c r="KW25"/>
  <c r="KV25"/>
  <c r="KU25"/>
  <c r="KT25"/>
  <c r="KS25"/>
  <c r="KR25"/>
  <c r="KQ25"/>
  <c r="KP25"/>
  <c r="KO25"/>
  <c r="KN25"/>
  <c r="LY25" s="1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KY25" s="1"/>
  <c r="JT25"/>
  <c r="JS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F25"/>
  <c r="EE25"/>
  <c r="ED25"/>
  <c r="EC25"/>
  <c r="EB25"/>
  <c r="EA25"/>
  <c r="DZ25"/>
  <c r="DY25"/>
  <c r="DX25"/>
  <c r="DW25"/>
  <c r="DQ25"/>
  <c r="DP25"/>
  <c r="DO25"/>
  <c r="DN25"/>
  <c r="DM25"/>
  <c r="DL25"/>
  <c r="DK25"/>
  <c r="DJ25"/>
  <c r="DI25"/>
  <c r="DH25"/>
  <c r="DF25"/>
  <c r="DE25"/>
  <c r="DD25"/>
  <c r="DC25"/>
  <c r="DB25"/>
  <c r="DA25"/>
  <c r="CZ25"/>
  <c r="CY25"/>
  <c r="CX25"/>
  <c r="CW25"/>
  <c r="EP25" s="1"/>
  <c r="CV25"/>
  <c r="CU25"/>
  <c r="CT25"/>
  <c r="CS25"/>
  <c r="CR25"/>
  <c r="CQ25"/>
  <c r="CP25"/>
  <c r="CO25"/>
  <c r="CN25"/>
  <c r="CM25"/>
  <c r="CL25"/>
  <c r="CK25"/>
  <c r="CJ25"/>
  <c r="CI25"/>
  <c r="CH25"/>
  <c r="CF25"/>
  <c r="CE25"/>
  <c r="CD25"/>
  <c r="CC25"/>
  <c r="CB25"/>
  <c r="EQ25" s="1"/>
  <c r="BV25"/>
  <c r="BU25"/>
  <c r="BT25"/>
  <c r="BS25"/>
  <c r="BR25"/>
  <c r="BQ25"/>
  <c r="BP25"/>
  <c r="BO25"/>
  <c r="BN25"/>
  <c r="BM25"/>
  <c r="BL25"/>
  <c r="BK25"/>
  <c r="EK25" s="1"/>
  <c r="BJ25"/>
  <c r="BI25"/>
  <c r="BH25"/>
  <c r="BG25"/>
  <c r="AG25"/>
  <c r="AA25"/>
  <c r="U25"/>
  <c r="AH25" s="1"/>
  <c r="K25"/>
  <c r="L25" s="1"/>
  <c r="F25"/>
  <c r="OL24"/>
  <c r="OF24"/>
  <c r="LZ24"/>
  <c r="LY24"/>
  <c r="LX24"/>
  <c r="LW24"/>
  <c r="LV24"/>
  <c r="LU24"/>
  <c r="LP24"/>
  <c r="LL24"/>
  <c r="LM24" s="1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KY24" s="1"/>
  <c r="JT24"/>
  <c r="JS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F24"/>
  <c r="EE24"/>
  <c r="ED24"/>
  <c r="EC24"/>
  <c r="EB24"/>
  <c r="EA24"/>
  <c r="DZ24"/>
  <c r="DY24"/>
  <c r="DX24"/>
  <c r="DW24"/>
  <c r="DQ24"/>
  <c r="DP24"/>
  <c r="DO24"/>
  <c r="DN24"/>
  <c r="DM24"/>
  <c r="DL24"/>
  <c r="DK24"/>
  <c r="DJ24"/>
  <c r="DI24"/>
  <c r="DH24"/>
  <c r="DF24"/>
  <c r="DE24"/>
  <c r="DD24"/>
  <c r="DC24"/>
  <c r="DB24"/>
  <c r="DA24"/>
  <c r="CZ24"/>
  <c r="CY24"/>
  <c r="CX24"/>
  <c r="CW24"/>
  <c r="EP24" s="1"/>
  <c r="CV24"/>
  <c r="CU24"/>
  <c r="CT24"/>
  <c r="CS24"/>
  <c r="CR24"/>
  <c r="CQ24"/>
  <c r="CP24"/>
  <c r="CO24"/>
  <c r="CN24"/>
  <c r="CM24"/>
  <c r="CL24"/>
  <c r="CK24"/>
  <c r="CJ24"/>
  <c r="CI24"/>
  <c r="CH24"/>
  <c r="CF24"/>
  <c r="CE24"/>
  <c r="CD24"/>
  <c r="CC24"/>
  <c r="CB24"/>
  <c r="BV24"/>
  <c r="BU24"/>
  <c r="BT24"/>
  <c r="BS24"/>
  <c r="BR24"/>
  <c r="BQ24"/>
  <c r="BP24"/>
  <c r="BO24"/>
  <c r="BN24"/>
  <c r="BM24"/>
  <c r="BL24"/>
  <c r="BK24"/>
  <c r="EK24" s="1"/>
  <c r="BJ24"/>
  <c r="BI24"/>
  <c r="BH24"/>
  <c r="BG24"/>
  <c r="AG24"/>
  <c r="AA24"/>
  <c r="U24"/>
  <c r="AH24" s="1"/>
  <c r="K24"/>
  <c r="L24" s="1"/>
  <c r="F24"/>
  <c r="OL23"/>
  <c r="OF23"/>
  <c r="LX23"/>
  <c r="LW23"/>
  <c r="LV23"/>
  <c r="LU23"/>
  <c r="LP23"/>
  <c r="LL23"/>
  <c r="LM23" s="1"/>
  <c r="KW23"/>
  <c r="KV23"/>
  <c r="KU23"/>
  <c r="KT23"/>
  <c r="KS23"/>
  <c r="LZ23" s="1"/>
  <c r="KR23"/>
  <c r="KQ23"/>
  <c r="KP23"/>
  <c r="KO23"/>
  <c r="KN23"/>
  <c r="LY23" s="1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F23"/>
  <c r="EE23"/>
  <c r="ED23"/>
  <c r="EC23"/>
  <c r="EB23"/>
  <c r="EA23"/>
  <c r="DZ23"/>
  <c r="DY23"/>
  <c r="DX23"/>
  <c r="DW23"/>
  <c r="DQ23"/>
  <c r="DP23"/>
  <c r="DO23"/>
  <c r="DN23"/>
  <c r="DM23"/>
  <c r="DL23"/>
  <c r="DK23"/>
  <c r="DJ23"/>
  <c r="DI23"/>
  <c r="DH23"/>
  <c r="EG23" s="1"/>
  <c r="DF23"/>
  <c r="DE23"/>
  <c r="DD23"/>
  <c r="DC23"/>
  <c r="DB23"/>
  <c r="DA23"/>
  <c r="CZ23"/>
  <c r="CY23"/>
  <c r="CX23"/>
  <c r="CW23"/>
  <c r="EP23" s="1"/>
  <c r="CV23"/>
  <c r="CU23"/>
  <c r="CT23"/>
  <c r="CS23"/>
  <c r="CR23"/>
  <c r="CQ23"/>
  <c r="CP23"/>
  <c r="CO23"/>
  <c r="CN23"/>
  <c r="CM23"/>
  <c r="CL23"/>
  <c r="CK23"/>
  <c r="CJ23"/>
  <c r="CI23"/>
  <c r="CH23"/>
  <c r="CF23"/>
  <c r="CE23"/>
  <c r="CD23"/>
  <c r="CC23"/>
  <c r="CB23"/>
  <c r="BV23"/>
  <c r="BU23"/>
  <c r="BT23"/>
  <c r="BS23"/>
  <c r="BR23"/>
  <c r="BQ23"/>
  <c r="BP23"/>
  <c r="BO23"/>
  <c r="BN23"/>
  <c r="BM23"/>
  <c r="EN23" s="1"/>
  <c r="BL23"/>
  <c r="BK23"/>
  <c r="BJ23"/>
  <c r="BI23"/>
  <c r="EI23" s="1"/>
  <c r="BH23"/>
  <c r="BG23"/>
  <c r="AG23"/>
  <c r="AA23"/>
  <c r="U23"/>
  <c r="K23"/>
  <c r="L23" s="1"/>
  <c r="F23"/>
  <c r="OL22"/>
  <c r="OK22"/>
  <c r="OJ22"/>
  <c r="OF22"/>
  <c r="OE22"/>
  <c r="OH22" s="1"/>
  <c r="OD22"/>
  <c r="LZ22"/>
  <c r="LX22"/>
  <c r="LW22"/>
  <c r="LV22"/>
  <c r="LU22"/>
  <c r="LP22"/>
  <c r="LL22"/>
  <c r="LM22" s="1"/>
  <c r="KW22"/>
  <c r="KV22"/>
  <c r="KU22"/>
  <c r="KT22"/>
  <c r="KS22"/>
  <c r="KR22"/>
  <c r="KQ22"/>
  <c r="KP22"/>
  <c r="KO22"/>
  <c r="KN22"/>
  <c r="LY22" s="1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JK22" s="1"/>
  <c r="ET22"/>
  <c r="ES22"/>
  <c r="ER22"/>
  <c r="EF22"/>
  <c r="EE22"/>
  <c r="ED22"/>
  <c r="EC22"/>
  <c r="EB22"/>
  <c r="EA22"/>
  <c r="DZ22"/>
  <c r="DY22"/>
  <c r="DX22"/>
  <c r="DW22"/>
  <c r="DQ22"/>
  <c r="DP22"/>
  <c r="DO22"/>
  <c r="DN22"/>
  <c r="DM22"/>
  <c r="DL22"/>
  <c r="DK22"/>
  <c r="DJ22"/>
  <c r="DI22"/>
  <c r="DH22"/>
  <c r="DF22"/>
  <c r="DE22"/>
  <c r="DD22"/>
  <c r="DC22"/>
  <c r="DB22"/>
  <c r="DA22"/>
  <c r="CZ22"/>
  <c r="CY22"/>
  <c r="CX22"/>
  <c r="CW22"/>
  <c r="EP22" s="1"/>
  <c r="CV22"/>
  <c r="CU22"/>
  <c r="CT22"/>
  <c r="CS22"/>
  <c r="CR22"/>
  <c r="CQ22"/>
  <c r="CP22"/>
  <c r="CO22"/>
  <c r="CN22"/>
  <c r="CM22"/>
  <c r="CL22"/>
  <c r="CK22"/>
  <c r="CJ22"/>
  <c r="CI22"/>
  <c r="CH22"/>
  <c r="DG22" s="1"/>
  <c r="CF22"/>
  <c r="CE22"/>
  <c r="CD22"/>
  <c r="CC22"/>
  <c r="CB22"/>
  <c r="BV22"/>
  <c r="BU22"/>
  <c r="BT22"/>
  <c r="BS22"/>
  <c r="BR22"/>
  <c r="BQ22"/>
  <c r="BP22"/>
  <c r="BO22"/>
  <c r="BN22"/>
  <c r="BM22"/>
  <c r="EN22" s="1"/>
  <c r="BL22"/>
  <c r="EL22" s="1"/>
  <c r="BK22"/>
  <c r="BJ22"/>
  <c r="BI22"/>
  <c r="BH22"/>
  <c r="CG22" s="1"/>
  <c r="BG22"/>
  <c r="AG22"/>
  <c r="AA22"/>
  <c r="U22"/>
  <c r="AH22" s="1"/>
  <c r="K22"/>
  <c r="L22" s="1"/>
  <c r="F22"/>
  <c r="OL21"/>
  <c r="OK21"/>
  <c r="OJ21"/>
  <c r="OF21"/>
  <c r="OE21"/>
  <c r="OD21"/>
  <c r="OG21" s="1"/>
  <c r="LX21"/>
  <c r="LW21"/>
  <c r="LV21"/>
  <c r="LP21"/>
  <c r="LL21"/>
  <c r="LM21" s="1"/>
  <c r="KW21"/>
  <c r="KV21"/>
  <c r="KU21"/>
  <c r="KT21"/>
  <c r="KS21"/>
  <c r="LZ21" s="1"/>
  <c r="KR21"/>
  <c r="KQ21"/>
  <c r="KP21"/>
  <c r="KO21"/>
  <c r="KN21"/>
  <c r="LY21" s="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LA21" s="1"/>
  <c r="JV21"/>
  <c r="JU21"/>
  <c r="JT21"/>
  <c r="JS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F21"/>
  <c r="EE21"/>
  <c r="ED21"/>
  <c r="EC21"/>
  <c r="EB21"/>
  <c r="EA21"/>
  <c r="DZ21"/>
  <c r="DY21"/>
  <c r="DX21"/>
  <c r="DW21"/>
  <c r="DQ21"/>
  <c r="DP21"/>
  <c r="DO21"/>
  <c r="DN21"/>
  <c r="DM21"/>
  <c r="DL21"/>
  <c r="DK21"/>
  <c r="DJ21"/>
  <c r="DI21"/>
  <c r="DH21"/>
  <c r="EG21" s="1"/>
  <c r="DF21"/>
  <c r="DE21"/>
  <c r="DD21"/>
  <c r="DC21"/>
  <c r="DB21"/>
  <c r="DA21"/>
  <c r="CZ21"/>
  <c r="CY21"/>
  <c r="CX21"/>
  <c r="CW21"/>
  <c r="EP21" s="1"/>
  <c r="CV21"/>
  <c r="CU21"/>
  <c r="CT21"/>
  <c r="CS21"/>
  <c r="CR21"/>
  <c r="CQ21"/>
  <c r="CP21"/>
  <c r="CO21"/>
  <c r="CN21"/>
  <c r="CM21"/>
  <c r="CL21"/>
  <c r="CK21"/>
  <c r="CJ21"/>
  <c r="CI21"/>
  <c r="CH21"/>
  <c r="CF21"/>
  <c r="CE21"/>
  <c r="CD21"/>
  <c r="CC21"/>
  <c r="CB21"/>
  <c r="BV21"/>
  <c r="BU21"/>
  <c r="BT21"/>
  <c r="BS21"/>
  <c r="BR21"/>
  <c r="BQ21"/>
  <c r="BP21"/>
  <c r="BO21"/>
  <c r="BN21"/>
  <c r="BM21"/>
  <c r="EN21" s="1"/>
  <c r="BL21"/>
  <c r="BK21"/>
  <c r="BJ21"/>
  <c r="BI21"/>
  <c r="EI21" s="1"/>
  <c r="BH21"/>
  <c r="BG21"/>
  <c r="AG21"/>
  <c r="AA21"/>
  <c r="U21"/>
  <c r="K21"/>
  <c r="L21" s="1"/>
  <c r="F21"/>
  <c r="OL20"/>
  <c r="OK20"/>
  <c r="OJ20"/>
  <c r="OF20"/>
  <c r="OE20"/>
  <c r="OH20" s="1"/>
  <c r="OD20"/>
  <c r="LZ20"/>
  <c r="LY20"/>
  <c r="LX20"/>
  <c r="LW20"/>
  <c r="LV20"/>
  <c r="LU20"/>
  <c r="LP20"/>
  <c r="LL20"/>
  <c r="LM20" s="1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JL20" s="1"/>
  <c r="EU20"/>
  <c r="ET20"/>
  <c r="ES20"/>
  <c r="ER20"/>
  <c r="JH20" s="1"/>
  <c r="LD20" s="1"/>
  <c r="EF20"/>
  <c r="EE20"/>
  <c r="ED20"/>
  <c r="EC20"/>
  <c r="EB20"/>
  <c r="EA20"/>
  <c r="DZ20"/>
  <c r="DY20"/>
  <c r="DX20"/>
  <c r="DW20"/>
  <c r="DQ20"/>
  <c r="DP20"/>
  <c r="DO20"/>
  <c r="DN20"/>
  <c r="DM20"/>
  <c r="DL20"/>
  <c r="DK20"/>
  <c r="DJ20"/>
  <c r="DI20"/>
  <c r="DH20"/>
  <c r="DF20"/>
  <c r="DE20"/>
  <c r="DD20"/>
  <c r="DC20"/>
  <c r="DB20"/>
  <c r="DA20"/>
  <c r="CZ20"/>
  <c r="CY20"/>
  <c r="CX20"/>
  <c r="CW20"/>
  <c r="EP20" s="1"/>
  <c r="CV20"/>
  <c r="CU20"/>
  <c r="CT20"/>
  <c r="CS20"/>
  <c r="CR20"/>
  <c r="CQ20"/>
  <c r="CP20"/>
  <c r="CO20"/>
  <c r="CN20"/>
  <c r="CM20"/>
  <c r="CL20"/>
  <c r="CK20"/>
  <c r="CJ20"/>
  <c r="CI20"/>
  <c r="CH20"/>
  <c r="CF20"/>
  <c r="CE20"/>
  <c r="CD20"/>
  <c r="CC20"/>
  <c r="CB20"/>
  <c r="BV20"/>
  <c r="BU20"/>
  <c r="BT20"/>
  <c r="BS20"/>
  <c r="BR20"/>
  <c r="BQ20"/>
  <c r="BP20"/>
  <c r="BO20"/>
  <c r="BN20"/>
  <c r="BM20"/>
  <c r="EN20" s="1"/>
  <c r="BL20"/>
  <c r="BK20"/>
  <c r="BJ20"/>
  <c r="BI20"/>
  <c r="EI20" s="1"/>
  <c r="BH20"/>
  <c r="BG20"/>
  <c r="AG20"/>
  <c r="AA20"/>
  <c r="U20"/>
  <c r="K20"/>
  <c r="L20" s="1"/>
  <c r="F20"/>
  <c r="OL19"/>
  <c r="OJ19"/>
  <c r="OF19"/>
  <c r="OD19"/>
  <c r="OG19" s="1"/>
  <c r="LZ19"/>
  <c r="LX19"/>
  <c r="LW19"/>
  <c r="LV19"/>
  <c r="LU19"/>
  <c r="LL19"/>
  <c r="LM19" s="1"/>
  <c r="KW19"/>
  <c r="KV19"/>
  <c r="KU19"/>
  <c r="KT19"/>
  <c r="KS19"/>
  <c r="KR19"/>
  <c r="KQ19"/>
  <c r="KP19"/>
  <c r="KO19"/>
  <c r="KN19"/>
  <c r="LY19" s="1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OE19" s="1"/>
  <c r="EV19"/>
  <c r="EU19"/>
  <c r="ET19"/>
  <c r="ES19"/>
  <c r="JI19" s="1"/>
  <c r="ER19"/>
  <c r="EF19"/>
  <c r="EE19"/>
  <c r="ED19"/>
  <c r="EC19"/>
  <c r="EB19"/>
  <c r="EA19"/>
  <c r="DZ19"/>
  <c r="DY19"/>
  <c r="DX19"/>
  <c r="DW19"/>
  <c r="DQ19"/>
  <c r="DP19"/>
  <c r="DO19"/>
  <c r="DN19"/>
  <c r="DM19"/>
  <c r="DL19"/>
  <c r="DK19"/>
  <c r="DJ19"/>
  <c r="DI19"/>
  <c r="DH19"/>
  <c r="DF19"/>
  <c r="DE19"/>
  <c r="DD19"/>
  <c r="DC19"/>
  <c r="DB19"/>
  <c r="DA19"/>
  <c r="CZ19"/>
  <c r="CY19"/>
  <c r="CX19"/>
  <c r="CW19"/>
  <c r="EP19" s="1"/>
  <c r="CV19"/>
  <c r="CU19"/>
  <c r="CT19"/>
  <c r="CS19"/>
  <c r="CR19"/>
  <c r="CQ19"/>
  <c r="CP19"/>
  <c r="CO19"/>
  <c r="CN19"/>
  <c r="CM19"/>
  <c r="CL19"/>
  <c r="CK19"/>
  <c r="CJ19"/>
  <c r="CI19"/>
  <c r="CH19"/>
  <c r="CF19"/>
  <c r="CE19"/>
  <c r="CD19"/>
  <c r="CC19"/>
  <c r="CB19"/>
  <c r="EQ19" s="1"/>
  <c r="BV19"/>
  <c r="BU19"/>
  <c r="BT19"/>
  <c r="BS19"/>
  <c r="BR19"/>
  <c r="BQ19"/>
  <c r="BP19"/>
  <c r="BO19"/>
  <c r="BN19"/>
  <c r="BM19"/>
  <c r="BL19"/>
  <c r="BK19"/>
  <c r="BJ19"/>
  <c r="BI19"/>
  <c r="BH19"/>
  <c r="BG19"/>
  <c r="AG19"/>
  <c r="AA19"/>
  <c r="U19"/>
  <c r="N19"/>
  <c r="J19"/>
  <c r="I19"/>
  <c r="H19"/>
  <c r="G19"/>
  <c r="F19"/>
  <c r="OL18"/>
  <c r="OK18"/>
  <c r="OJ18"/>
  <c r="OF18"/>
  <c r="OI18" s="1"/>
  <c r="OE18"/>
  <c r="OD18"/>
  <c r="LZ18"/>
  <c r="LY18"/>
  <c r="LW18"/>
  <c r="LP18"/>
  <c r="LL18"/>
  <c r="LM18" s="1"/>
  <c r="KW18"/>
  <c r="KV18"/>
  <c r="KU18"/>
  <c r="KT18"/>
  <c r="KS18"/>
  <c r="KR18"/>
  <c r="KQ18"/>
  <c r="KP18"/>
  <c r="KO18"/>
  <c r="KN18"/>
  <c r="KM18"/>
  <c r="KL18"/>
  <c r="KK18"/>
  <c r="KJ18"/>
  <c r="KI18"/>
  <c r="LX18" s="1"/>
  <c r="KH18"/>
  <c r="KG18"/>
  <c r="KF18"/>
  <c r="KE18"/>
  <c r="KD18"/>
  <c r="KC18"/>
  <c r="KB18"/>
  <c r="KA18"/>
  <c r="JZ18"/>
  <c r="JY18"/>
  <c r="LV18" s="1"/>
  <c r="JX18"/>
  <c r="JW18"/>
  <c r="JV18"/>
  <c r="JU18"/>
  <c r="JT18"/>
  <c r="JS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F18"/>
  <c r="EE18"/>
  <c r="ED18"/>
  <c r="EC18"/>
  <c r="EB18"/>
  <c r="EA18"/>
  <c r="DZ18"/>
  <c r="DY18"/>
  <c r="DX18"/>
  <c r="DW18"/>
  <c r="DQ18"/>
  <c r="DP18"/>
  <c r="DO18"/>
  <c r="DN18"/>
  <c r="DM18"/>
  <c r="DL18"/>
  <c r="DK18"/>
  <c r="DJ18"/>
  <c r="DI18"/>
  <c r="DH18"/>
  <c r="DF18"/>
  <c r="DE18"/>
  <c r="DD18"/>
  <c r="DC18"/>
  <c r="DB18"/>
  <c r="DA18"/>
  <c r="CZ18"/>
  <c r="CY18"/>
  <c r="CX18"/>
  <c r="CW18"/>
  <c r="EP18" s="1"/>
  <c r="CV18"/>
  <c r="CU18"/>
  <c r="CT18"/>
  <c r="CS18"/>
  <c r="CR18"/>
  <c r="CQ18"/>
  <c r="CP18"/>
  <c r="CO18"/>
  <c r="CN18"/>
  <c r="CM18"/>
  <c r="CL18"/>
  <c r="CK18"/>
  <c r="CJ18"/>
  <c r="CI18"/>
  <c r="CH18"/>
  <c r="CF18"/>
  <c r="CE18"/>
  <c r="CD18"/>
  <c r="CC18"/>
  <c r="CB18"/>
  <c r="EQ18" s="1"/>
  <c r="BV18"/>
  <c r="BU18"/>
  <c r="BT18"/>
  <c r="BS18"/>
  <c r="BR18"/>
  <c r="BQ18"/>
  <c r="BP18"/>
  <c r="BO18"/>
  <c r="BN18"/>
  <c r="BM18"/>
  <c r="EN18" s="1"/>
  <c r="BL18"/>
  <c r="BK18"/>
  <c r="BJ18"/>
  <c r="BI18"/>
  <c r="BH18"/>
  <c r="BG18"/>
  <c r="AG18"/>
  <c r="AA18"/>
  <c r="U18"/>
  <c r="AH18" s="1"/>
  <c r="K18"/>
  <c r="L18" s="1"/>
  <c r="F18"/>
  <c r="LZ17"/>
  <c r="LU17"/>
  <c r="LP17"/>
  <c r="LL17"/>
  <c r="LM17" s="1"/>
  <c r="KW17"/>
  <c r="KV17"/>
  <c r="KU17"/>
  <c r="KT17"/>
  <c r="KS17"/>
  <c r="KR17"/>
  <c r="KQ17"/>
  <c r="KP17"/>
  <c r="KO17"/>
  <c r="KN17"/>
  <c r="LY17" s="1"/>
  <c r="KM17"/>
  <c r="KL17"/>
  <c r="KK17"/>
  <c r="KJ17"/>
  <c r="KI17"/>
  <c r="LX17" s="1"/>
  <c r="KH17"/>
  <c r="KG17"/>
  <c r="KF17"/>
  <c r="KE17"/>
  <c r="KD17"/>
  <c r="LW17" s="1"/>
  <c r="KC17"/>
  <c r="KB17"/>
  <c r="KA17"/>
  <c r="JZ17"/>
  <c r="JY17"/>
  <c r="LV17" s="1"/>
  <c r="JX17"/>
  <c r="JW17"/>
  <c r="JV17"/>
  <c r="JU17"/>
  <c r="JT17"/>
  <c r="JS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F17"/>
  <c r="EE17"/>
  <c r="ED17"/>
  <c r="EC17"/>
  <c r="EB17"/>
  <c r="EA17"/>
  <c r="DZ17"/>
  <c r="DY17"/>
  <c r="DX17"/>
  <c r="DW17"/>
  <c r="DQ17"/>
  <c r="DP17"/>
  <c r="DO17"/>
  <c r="DN17"/>
  <c r="DM17"/>
  <c r="DL17"/>
  <c r="DK17"/>
  <c r="DJ17"/>
  <c r="DI17"/>
  <c r="DH17"/>
  <c r="DF17"/>
  <c r="DE17"/>
  <c r="DD17"/>
  <c r="DC17"/>
  <c r="DB17"/>
  <c r="DA17"/>
  <c r="CZ17"/>
  <c r="CY17"/>
  <c r="CX17"/>
  <c r="CW17"/>
  <c r="EP17" s="1"/>
  <c r="CV17"/>
  <c r="CU17"/>
  <c r="CT17"/>
  <c r="CS17"/>
  <c r="CR17"/>
  <c r="CQ17"/>
  <c r="CP17"/>
  <c r="CO17"/>
  <c r="CN17"/>
  <c r="CM17"/>
  <c r="CL17"/>
  <c r="CK17"/>
  <c r="CJ17"/>
  <c r="CI17"/>
  <c r="CH17"/>
  <c r="CF17"/>
  <c r="CE17"/>
  <c r="CD17"/>
  <c r="CC17"/>
  <c r="CB17"/>
  <c r="EQ17" s="1"/>
  <c r="BV17"/>
  <c r="BU17"/>
  <c r="BT17"/>
  <c r="BS17"/>
  <c r="BR17"/>
  <c r="BQ17"/>
  <c r="BP17"/>
  <c r="BO17"/>
  <c r="BN17"/>
  <c r="BM17"/>
  <c r="EN17" s="1"/>
  <c r="BL17"/>
  <c r="BK17"/>
  <c r="BJ17"/>
  <c r="BI17"/>
  <c r="EI17" s="1"/>
  <c r="BH17"/>
  <c r="BG17"/>
  <c r="AG17"/>
  <c r="AA17"/>
  <c r="U17"/>
  <c r="K17"/>
  <c r="L17" s="1"/>
  <c r="F17"/>
  <c r="OL16"/>
  <c r="OK16"/>
  <c r="OJ16"/>
  <c r="OF16"/>
  <c r="OE16"/>
  <c r="OH16" s="1"/>
  <c r="OD16"/>
  <c r="LZ16"/>
  <c r="LY16"/>
  <c r="LX16"/>
  <c r="LW16"/>
  <c r="LV16"/>
  <c r="LU16"/>
  <c r="LP16"/>
  <c r="LL16"/>
  <c r="LM16" s="1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LA16" s="1"/>
  <c r="JV16"/>
  <c r="JU16"/>
  <c r="JT16"/>
  <c r="JS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JL16" s="1"/>
  <c r="EU16"/>
  <c r="ET16"/>
  <c r="ES16"/>
  <c r="ER16"/>
  <c r="JH16" s="1"/>
  <c r="LD16" s="1"/>
  <c r="EF16"/>
  <c r="EE16"/>
  <c r="ED16"/>
  <c r="EC16"/>
  <c r="EB16"/>
  <c r="EA16"/>
  <c r="DZ16"/>
  <c r="DY16"/>
  <c r="DX16"/>
  <c r="DW16"/>
  <c r="DQ16"/>
  <c r="DP16"/>
  <c r="DO16"/>
  <c r="DN16"/>
  <c r="DM16"/>
  <c r="DL16"/>
  <c r="DK16"/>
  <c r="DJ16"/>
  <c r="DI16"/>
  <c r="DH16"/>
  <c r="EG16" s="1"/>
  <c r="DF16"/>
  <c r="DE16"/>
  <c r="DD16"/>
  <c r="DC16"/>
  <c r="DB16"/>
  <c r="DA16"/>
  <c r="CZ16"/>
  <c r="CY16"/>
  <c r="CX16"/>
  <c r="CW16"/>
  <c r="EP16" s="1"/>
  <c r="CV16"/>
  <c r="CU16"/>
  <c r="CT16"/>
  <c r="CS16"/>
  <c r="CR16"/>
  <c r="CQ16"/>
  <c r="CP16"/>
  <c r="CO16"/>
  <c r="CN16"/>
  <c r="CM16"/>
  <c r="CL16"/>
  <c r="CK16"/>
  <c r="CJ16"/>
  <c r="CI16"/>
  <c r="CH16"/>
  <c r="CF16"/>
  <c r="CE16"/>
  <c r="CD16"/>
  <c r="CC16"/>
  <c r="CB16"/>
  <c r="EQ16" s="1"/>
  <c r="BV16"/>
  <c r="BU16"/>
  <c r="BT16"/>
  <c r="BS16"/>
  <c r="BR16"/>
  <c r="BQ16"/>
  <c r="BP16"/>
  <c r="BO16"/>
  <c r="BN16"/>
  <c r="BM16"/>
  <c r="EN16" s="1"/>
  <c r="BL16"/>
  <c r="BK16"/>
  <c r="BJ16"/>
  <c r="BI16"/>
  <c r="EI16" s="1"/>
  <c r="BH16"/>
  <c r="BG16"/>
  <c r="AG16"/>
  <c r="AA16"/>
  <c r="U16"/>
  <c r="K16"/>
  <c r="L16" s="1"/>
  <c r="F16"/>
  <c r="OL15"/>
  <c r="OK15"/>
  <c r="OJ15"/>
  <c r="OF15"/>
  <c r="OE15"/>
  <c r="OH15" s="1"/>
  <c r="OD15"/>
  <c r="LZ15"/>
  <c r="LY15"/>
  <c r="LX15"/>
  <c r="LW15"/>
  <c r="LV15"/>
  <c r="LU15"/>
  <c r="LP15"/>
  <c r="LL15"/>
  <c r="LM15" s="1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F15"/>
  <c r="EE15"/>
  <c r="ED15"/>
  <c r="EC15"/>
  <c r="EB15"/>
  <c r="EA15"/>
  <c r="DZ15"/>
  <c r="DY15"/>
  <c r="DX15"/>
  <c r="DW15"/>
  <c r="DQ15"/>
  <c r="DP15"/>
  <c r="DO15"/>
  <c r="DN15"/>
  <c r="DM15"/>
  <c r="DL15"/>
  <c r="DK15"/>
  <c r="DJ15"/>
  <c r="DI15"/>
  <c r="DH15"/>
  <c r="DF15"/>
  <c r="DE15"/>
  <c r="DD15"/>
  <c r="DC15"/>
  <c r="DB15"/>
  <c r="DA15"/>
  <c r="CZ15"/>
  <c r="CY15"/>
  <c r="CX15"/>
  <c r="CW15"/>
  <c r="EP15" s="1"/>
  <c r="CV15"/>
  <c r="CU15"/>
  <c r="CT15"/>
  <c r="CS15"/>
  <c r="CR15"/>
  <c r="CQ15"/>
  <c r="CP15"/>
  <c r="CO15"/>
  <c r="CN15"/>
  <c r="CM15"/>
  <c r="CL15"/>
  <c r="CK15"/>
  <c r="CJ15"/>
  <c r="CI15"/>
  <c r="CH15"/>
  <c r="CF15"/>
  <c r="CE15"/>
  <c r="CD15"/>
  <c r="CC15"/>
  <c r="CB15"/>
  <c r="EQ15" s="1"/>
  <c r="BV15"/>
  <c r="BU15"/>
  <c r="BT15"/>
  <c r="BS15"/>
  <c r="BR15"/>
  <c r="BQ15"/>
  <c r="BP15"/>
  <c r="BO15"/>
  <c r="BN15"/>
  <c r="BM15"/>
  <c r="EN15" s="1"/>
  <c r="BL15"/>
  <c r="BK15"/>
  <c r="BJ15"/>
  <c r="BI15"/>
  <c r="BH15"/>
  <c r="BG15"/>
  <c r="AG15"/>
  <c r="AA15"/>
  <c r="U15"/>
  <c r="K15"/>
  <c r="L15" s="1"/>
  <c r="F15"/>
  <c r="OL14"/>
  <c r="OK14"/>
  <c r="OJ14"/>
  <c r="OF14"/>
  <c r="OE14"/>
  <c r="OH14" s="1"/>
  <c r="OD14"/>
  <c r="LP14"/>
  <c r="LL14"/>
  <c r="LM14" s="1"/>
  <c r="KW14"/>
  <c r="KV14"/>
  <c r="KU14"/>
  <c r="KT14"/>
  <c r="KS14"/>
  <c r="LZ14" s="1"/>
  <c r="KR14"/>
  <c r="KQ14"/>
  <c r="KP14"/>
  <c r="KO14"/>
  <c r="KN14"/>
  <c r="LY14" s="1"/>
  <c r="KM14"/>
  <c r="KL14"/>
  <c r="KK14"/>
  <c r="KJ14"/>
  <c r="KI14"/>
  <c r="LX14" s="1"/>
  <c r="KH14"/>
  <c r="KG14"/>
  <c r="KF14"/>
  <c r="KE14"/>
  <c r="KD14"/>
  <c r="LW14" s="1"/>
  <c r="KC14"/>
  <c r="KB14"/>
  <c r="KA14"/>
  <c r="JZ14"/>
  <c r="JY14"/>
  <c r="LV14" s="1"/>
  <c r="JX14"/>
  <c r="JW14"/>
  <c r="JV14"/>
  <c r="JU14"/>
  <c r="JT14"/>
  <c r="JS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JJ14" s="1"/>
  <c r="ES14"/>
  <c r="ER14"/>
  <c r="EF14"/>
  <c r="EE14"/>
  <c r="ED14"/>
  <c r="EC14"/>
  <c r="EB14"/>
  <c r="EA14"/>
  <c r="DZ14"/>
  <c r="DY14"/>
  <c r="DX14"/>
  <c r="DW14"/>
  <c r="DQ14"/>
  <c r="DP14"/>
  <c r="DO14"/>
  <c r="DN14"/>
  <c r="DM14"/>
  <c r="DL14"/>
  <c r="DK14"/>
  <c r="DJ14"/>
  <c r="DI14"/>
  <c r="DH14"/>
  <c r="DF14"/>
  <c r="DE14"/>
  <c r="DD14"/>
  <c r="DC14"/>
  <c r="DB14"/>
  <c r="DA14"/>
  <c r="CZ14"/>
  <c r="CY14"/>
  <c r="CX14"/>
  <c r="CW14"/>
  <c r="EP14" s="1"/>
  <c r="CV14"/>
  <c r="CU14"/>
  <c r="CT14"/>
  <c r="CS14"/>
  <c r="CR14"/>
  <c r="CQ14"/>
  <c r="CP14"/>
  <c r="CO14"/>
  <c r="CN14"/>
  <c r="CM14"/>
  <c r="CL14"/>
  <c r="CK14"/>
  <c r="CJ14"/>
  <c r="CI14"/>
  <c r="CH14"/>
  <c r="CF14"/>
  <c r="CE14"/>
  <c r="CD14"/>
  <c r="CC14"/>
  <c r="CB14"/>
  <c r="EQ14" s="1"/>
  <c r="BV14"/>
  <c r="BU14"/>
  <c r="BT14"/>
  <c r="BS14"/>
  <c r="BR14"/>
  <c r="BQ14"/>
  <c r="BP14"/>
  <c r="BO14"/>
  <c r="BN14"/>
  <c r="BM14"/>
  <c r="EN14" s="1"/>
  <c r="BL14"/>
  <c r="BK14"/>
  <c r="BJ14"/>
  <c r="BI14"/>
  <c r="BH14"/>
  <c r="BG14"/>
  <c r="AG14"/>
  <c r="AA14"/>
  <c r="U14"/>
  <c r="AH14" s="1"/>
  <c r="K14"/>
  <c r="L14" s="1"/>
  <c r="F14"/>
  <c r="OL13"/>
  <c r="OK13"/>
  <c r="OJ13"/>
  <c r="OF13"/>
  <c r="OE13"/>
  <c r="OD13"/>
  <c r="LZ13"/>
  <c r="LY13"/>
  <c r="LW13"/>
  <c r="LV13"/>
  <c r="LU13"/>
  <c r="LP13"/>
  <c r="LL13"/>
  <c r="LM13" s="1"/>
  <c r="KW13"/>
  <c r="KV13"/>
  <c r="KU13"/>
  <c r="KT13"/>
  <c r="KS13"/>
  <c r="KR13"/>
  <c r="KQ13"/>
  <c r="KP13"/>
  <c r="KO13"/>
  <c r="KN13"/>
  <c r="KM13"/>
  <c r="KL13"/>
  <c r="KK13"/>
  <c r="KJ13"/>
  <c r="KI13"/>
  <c r="LX13" s="1"/>
  <c r="KH13"/>
  <c r="KG13"/>
  <c r="KF13"/>
  <c r="KE13"/>
  <c r="KD13"/>
  <c r="KC13"/>
  <c r="KB13"/>
  <c r="KA13"/>
  <c r="JZ13"/>
  <c r="JY13"/>
  <c r="JX13"/>
  <c r="LB13" s="1"/>
  <c r="JW13"/>
  <c r="JV13"/>
  <c r="JU13"/>
  <c r="JT13"/>
  <c r="KX13" s="1"/>
  <c r="JS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F13"/>
  <c r="EE13"/>
  <c r="ED13"/>
  <c r="EC13"/>
  <c r="EB13"/>
  <c r="EA13"/>
  <c r="DZ13"/>
  <c r="DY13"/>
  <c r="DX13"/>
  <c r="DW13"/>
  <c r="DQ13"/>
  <c r="DP13"/>
  <c r="DO13"/>
  <c r="DN13"/>
  <c r="DM13"/>
  <c r="DL13"/>
  <c r="DK13"/>
  <c r="DJ13"/>
  <c r="DI13"/>
  <c r="DH13"/>
  <c r="DF13"/>
  <c r="DE13"/>
  <c r="DD13"/>
  <c r="DC13"/>
  <c r="DB13"/>
  <c r="DA13"/>
  <c r="CZ13"/>
  <c r="CY13"/>
  <c r="CX13"/>
  <c r="CW13"/>
  <c r="EP13" s="1"/>
  <c r="CV13"/>
  <c r="CU13"/>
  <c r="CT13"/>
  <c r="CS13"/>
  <c r="CR13"/>
  <c r="CQ13"/>
  <c r="CP13"/>
  <c r="CO13"/>
  <c r="CN13"/>
  <c r="CM13"/>
  <c r="CL13"/>
  <c r="CK13"/>
  <c r="CJ13"/>
  <c r="CI13"/>
  <c r="CH13"/>
  <c r="CF13"/>
  <c r="CE13"/>
  <c r="CD13"/>
  <c r="CC13"/>
  <c r="CB13"/>
  <c r="EQ13" s="1"/>
  <c r="BV13"/>
  <c r="BU13"/>
  <c r="BT13"/>
  <c r="BS13"/>
  <c r="BR13"/>
  <c r="BQ13"/>
  <c r="BP13"/>
  <c r="BO13"/>
  <c r="BN13"/>
  <c r="BM13"/>
  <c r="BL13"/>
  <c r="BK13"/>
  <c r="BJ13"/>
  <c r="EJ13" s="1"/>
  <c r="BI13"/>
  <c r="BH13"/>
  <c r="BG13"/>
  <c r="AG13"/>
  <c r="AA13"/>
  <c r="U13"/>
  <c r="K13"/>
  <c r="L13" s="1"/>
  <c r="F13"/>
  <c r="OL12"/>
  <c r="OK12"/>
  <c r="OJ12"/>
  <c r="OF12"/>
  <c r="OI12" s="1"/>
  <c r="OE12"/>
  <c r="OD12"/>
  <c r="LX12"/>
  <c r="LW12"/>
  <c r="LV12"/>
  <c r="LU12"/>
  <c r="LP12"/>
  <c r="LL12"/>
  <c r="LM12" s="1"/>
  <c r="KW12"/>
  <c r="KV12"/>
  <c r="KU12"/>
  <c r="KT12"/>
  <c r="KS12"/>
  <c r="LZ12" s="1"/>
  <c r="KR12"/>
  <c r="KQ12"/>
  <c r="KP12"/>
  <c r="KO12"/>
  <c r="KN12"/>
  <c r="LY12" s="1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KZ12" s="1"/>
  <c r="JU12"/>
  <c r="JT12"/>
  <c r="JS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JK12" s="1"/>
  <c r="ET12"/>
  <c r="ES12"/>
  <c r="ER12"/>
  <c r="EF12"/>
  <c r="EE12"/>
  <c r="ED12"/>
  <c r="EC12"/>
  <c r="EB12"/>
  <c r="EA12"/>
  <c r="DZ12"/>
  <c r="DY12"/>
  <c r="DX12"/>
  <c r="DW12"/>
  <c r="DQ12"/>
  <c r="DP12"/>
  <c r="DO12"/>
  <c r="DN12"/>
  <c r="DM12"/>
  <c r="DL12"/>
  <c r="DK12"/>
  <c r="DJ12"/>
  <c r="DI12"/>
  <c r="DH12"/>
  <c r="DF12"/>
  <c r="DE12"/>
  <c r="DD12"/>
  <c r="DC12"/>
  <c r="DB12"/>
  <c r="DA12"/>
  <c r="CZ12"/>
  <c r="CY12"/>
  <c r="CX12"/>
  <c r="CW12"/>
  <c r="EP12" s="1"/>
  <c r="CV12"/>
  <c r="CU12"/>
  <c r="CT12"/>
  <c r="CS12"/>
  <c r="CR12"/>
  <c r="CQ12"/>
  <c r="CP12"/>
  <c r="CO12"/>
  <c r="CN12"/>
  <c r="CM12"/>
  <c r="CL12"/>
  <c r="CK12"/>
  <c r="CJ12"/>
  <c r="CI12"/>
  <c r="CH12"/>
  <c r="DG12" s="1"/>
  <c r="CF12"/>
  <c r="CE12"/>
  <c r="CD12"/>
  <c r="CC12"/>
  <c r="CB12"/>
  <c r="BV12"/>
  <c r="BU12"/>
  <c r="BT12"/>
  <c r="BS12"/>
  <c r="BR12"/>
  <c r="EO12" s="1"/>
  <c r="BQ12"/>
  <c r="BP12"/>
  <c r="BO12"/>
  <c r="BN12"/>
  <c r="BM12"/>
  <c r="EN12" s="1"/>
  <c r="BL12"/>
  <c r="EL12" s="1"/>
  <c r="BK12"/>
  <c r="BJ12"/>
  <c r="BI12"/>
  <c r="BH12"/>
  <c r="CG12" s="1"/>
  <c r="BG12"/>
  <c r="AG12"/>
  <c r="AA12"/>
  <c r="U12"/>
  <c r="AH12" s="1"/>
  <c r="K12"/>
  <c r="L12" s="1"/>
  <c r="F12"/>
  <c r="OL11"/>
  <c r="OK11"/>
  <c r="OJ11"/>
  <c r="OF11"/>
  <c r="OE11"/>
  <c r="OD11"/>
  <c r="OG11" s="1"/>
  <c r="LP11"/>
  <c r="LL11"/>
  <c r="LM11" s="1"/>
  <c r="KW11"/>
  <c r="KV11"/>
  <c r="KU11"/>
  <c r="KT11"/>
  <c r="KS11"/>
  <c r="LZ11" s="1"/>
  <c r="KR11"/>
  <c r="KQ11"/>
  <c r="KP11"/>
  <c r="KO11"/>
  <c r="KN11"/>
  <c r="LY11" s="1"/>
  <c r="KM11"/>
  <c r="KL11"/>
  <c r="KK11"/>
  <c r="KJ11"/>
  <c r="KI11"/>
  <c r="LX11" s="1"/>
  <c r="KH11"/>
  <c r="KG11"/>
  <c r="KF11"/>
  <c r="KE11"/>
  <c r="KD11"/>
  <c r="LW11" s="1"/>
  <c r="KC11"/>
  <c r="KB11"/>
  <c r="KA11"/>
  <c r="JZ11"/>
  <c r="JY11"/>
  <c r="LV11" s="1"/>
  <c r="JX11"/>
  <c r="JW11"/>
  <c r="JV11"/>
  <c r="JU11"/>
  <c r="KY11" s="1"/>
  <c r="JT11"/>
  <c r="JS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F11"/>
  <c r="EE11"/>
  <c r="ED11"/>
  <c r="EC11"/>
  <c r="EB11"/>
  <c r="EA11"/>
  <c r="DZ11"/>
  <c r="DY11"/>
  <c r="DX11"/>
  <c r="DW11"/>
  <c r="DQ11"/>
  <c r="DP11"/>
  <c r="DO11"/>
  <c r="DN11"/>
  <c r="DM11"/>
  <c r="DL11"/>
  <c r="DK11"/>
  <c r="DJ11"/>
  <c r="DI11"/>
  <c r="DH11"/>
  <c r="DF11"/>
  <c r="DE11"/>
  <c r="DD11"/>
  <c r="DC11"/>
  <c r="DB11"/>
  <c r="DA11"/>
  <c r="CZ11"/>
  <c r="CY11"/>
  <c r="CX11"/>
  <c r="CW11"/>
  <c r="EP11" s="1"/>
  <c r="CV11"/>
  <c r="CU11"/>
  <c r="CT11"/>
  <c r="CS11"/>
  <c r="CR11"/>
  <c r="CQ11"/>
  <c r="CP11"/>
  <c r="CO11"/>
  <c r="CN11"/>
  <c r="CM11"/>
  <c r="CL11"/>
  <c r="CK11"/>
  <c r="CJ11"/>
  <c r="CI11"/>
  <c r="CH11"/>
  <c r="CF11"/>
  <c r="CE11"/>
  <c r="CD11"/>
  <c r="CC11"/>
  <c r="CB11"/>
  <c r="EQ11" s="1"/>
  <c r="BV11"/>
  <c r="BU11"/>
  <c r="BT11"/>
  <c r="BS11"/>
  <c r="BR11"/>
  <c r="EO11" s="1"/>
  <c r="BQ11"/>
  <c r="BP11"/>
  <c r="BO11"/>
  <c r="BN11"/>
  <c r="BM11"/>
  <c r="EN11" s="1"/>
  <c r="BL11"/>
  <c r="BK11"/>
  <c r="EK11" s="1"/>
  <c r="BJ11"/>
  <c r="BI11"/>
  <c r="BH11"/>
  <c r="BG11"/>
  <c r="AG11"/>
  <c r="AA11"/>
  <c r="U11"/>
  <c r="AH11" s="1"/>
  <c r="K11"/>
  <c r="L11" s="1"/>
  <c r="F11"/>
  <c r="OL10"/>
  <c r="OK10"/>
  <c r="OF10"/>
  <c r="OI10" s="1"/>
  <c r="OE10"/>
  <c r="LW10"/>
  <c r="LU10"/>
  <c r="LP10"/>
  <c r="LL10"/>
  <c r="KW10"/>
  <c r="KV10"/>
  <c r="KU10"/>
  <c r="KT10"/>
  <c r="KS10"/>
  <c r="KR10"/>
  <c r="KQ10"/>
  <c r="KP10"/>
  <c r="KO10"/>
  <c r="KN10"/>
  <c r="LY10" s="1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OD10" s="1"/>
  <c r="EF10"/>
  <c r="EE10"/>
  <c r="ED10"/>
  <c r="EC10"/>
  <c r="EB10"/>
  <c r="EA10"/>
  <c r="DZ10"/>
  <c r="DY10"/>
  <c r="DX10"/>
  <c r="DW10"/>
  <c r="DQ10"/>
  <c r="DP10"/>
  <c r="DO10"/>
  <c r="DN10"/>
  <c r="DM10"/>
  <c r="DL10"/>
  <c r="DK10"/>
  <c r="DJ10"/>
  <c r="DI10"/>
  <c r="DH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F10"/>
  <c r="CE10"/>
  <c r="CD10"/>
  <c r="CC10"/>
  <c r="CB10"/>
  <c r="BV10"/>
  <c r="BU10"/>
  <c r="BT10"/>
  <c r="BS10"/>
  <c r="BR10"/>
  <c r="BQ10"/>
  <c r="BP10"/>
  <c r="BO10"/>
  <c r="BN10"/>
  <c r="BM10"/>
  <c r="BL10"/>
  <c r="BK10"/>
  <c r="BJ10"/>
  <c r="BI10"/>
  <c r="BH10"/>
  <c r="BG10"/>
  <c r="AG10"/>
  <c r="AA10"/>
  <c r="U10"/>
  <c r="K10"/>
  <c r="L10" s="1"/>
  <c r="F10"/>
  <c r="MX9"/>
  <c r="MX41" s="1"/>
  <c r="MW9"/>
  <c r="MW41" s="1"/>
  <c r="MV9"/>
  <c r="MV41" s="1"/>
  <c r="MU9"/>
  <c r="MU41" s="1"/>
  <c r="MT9"/>
  <c r="MT41" s="1"/>
  <c r="MS9"/>
  <c r="MS41" s="1"/>
  <c r="MR9"/>
  <c r="NV9" s="1"/>
  <c r="MQ9"/>
  <c r="NU9" s="1"/>
  <c r="MP9"/>
  <c r="NT9" s="1"/>
  <c r="MO9"/>
  <c r="NS9" s="1"/>
  <c r="MN9"/>
  <c r="NR9" s="1"/>
  <c r="MM9"/>
  <c r="NQ9" s="1"/>
  <c r="LZ9"/>
  <c r="LY9"/>
  <c r="LX9"/>
  <c r="LW9"/>
  <c r="LV9"/>
  <c r="LU9"/>
  <c r="CG11" l="1"/>
  <c r="EL14"/>
  <c r="LB15"/>
  <c r="EJ17"/>
  <c r="KX17"/>
  <c r="LB17"/>
  <c r="CG18"/>
  <c r="EL18"/>
  <c r="DG18"/>
  <c r="KZ18"/>
  <c r="EK19"/>
  <c r="KY19"/>
  <c r="EJ20"/>
  <c r="KX20"/>
  <c r="LB20"/>
  <c r="EI22"/>
  <c r="EG22"/>
  <c r="EH22" s="1"/>
  <c r="LA22"/>
  <c r="EJ23"/>
  <c r="KX23"/>
  <c r="LB23"/>
  <c r="CG24"/>
  <c r="EL24"/>
  <c r="DG24"/>
  <c r="CG25"/>
  <c r="EL25"/>
  <c r="EI26"/>
  <c r="EG26"/>
  <c r="LA26"/>
  <c r="EJ27"/>
  <c r="KX27"/>
  <c r="LB27"/>
  <c r="CG28"/>
  <c r="EL28"/>
  <c r="CG29"/>
  <c r="EL29"/>
  <c r="KZ29"/>
  <c r="CG30"/>
  <c r="EL30"/>
  <c r="DG11"/>
  <c r="EI12"/>
  <c r="EG11"/>
  <c r="LA11"/>
  <c r="OI11"/>
  <c r="EJ12"/>
  <c r="JI12"/>
  <c r="KX12"/>
  <c r="CG13"/>
  <c r="DG13"/>
  <c r="KZ13"/>
  <c r="OH13"/>
  <c r="JH14"/>
  <c r="LD14" s="1"/>
  <c r="JL14"/>
  <c r="EK16"/>
  <c r="JJ16"/>
  <c r="KY16"/>
  <c r="EI18"/>
  <c r="OG18"/>
  <c r="AH19"/>
  <c r="JK19"/>
  <c r="OI19"/>
  <c r="EQ20"/>
  <c r="JJ20"/>
  <c r="EK21"/>
  <c r="EQ21"/>
  <c r="KY21"/>
  <c r="OI21"/>
  <c r="EJ22"/>
  <c r="JI22"/>
  <c r="EK23"/>
  <c r="EQ23"/>
  <c r="EN24"/>
  <c r="EG24"/>
  <c r="LA24"/>
  <c r="EI25"/>
  <c r="EN25"/>
  <c r="EG25"/>
  <c r="LA25"/>
  <c r="EJ26"/>
  <c r="EK27"/>
  <c r="EQ27"/>
  <c r="JJ27"/>
  <c r="EI28"/>
  <c r="EN28"/>
  <c r="EG28"/>
  <c r="LA28"/>
  <c r="EI29"/>
  <c r="EN29"/>
  <c r="EG29"/>
  <c r="OH29"/>
  <c r="EI30"/>
  <c r="EN30"/>
  <c r="EG30"/>
  <c r="OD30"/>
  <c r="JL30"/>
  <c r="EL11"/>
  <c r="CG14"/>
  <c r="DG14"/>
  <c r="KZ14"/>
  <c r="EJ15"/>
  <c r="KX15"/>
  <c r="EI11"/>
  <c r="LB12"/>
  <c r="OG12"/>
  <c r="AH13"/>
  <c r="EL13"/>
  <c r="EM10"/>
  <c r="OH10"/>
  <c r="EJ11"/>
  <c r="EQ12"/>
  <c r="EN13"/>
  <c r="EJ14"/>
  <c r="KX14"/>
  <c r="LB14"/>
  <c r="AH15"/>
  <c r="CG15"/>
  <c r="EL15"/>
  <c r="DG15"/>
  <c r="KZ15"/>
  <c r="AH16"/>
  <c r="AH17"/>
  <c r="CG17"/>
  <c r="EL17"/>
  <c r="DG17"/>
  <c r="KZ17"/>
  <c r="EJ18"/>
  <c r="KX18"/>
  <c r="LB18"/>
  <c r="EI19"/>
  <c r="EN19"/>
  <c r="EG19"/>
  <c r="LA19"/>
  <c r="AH20"/>
  <c r="CG20"/>
  <c r="EL20"/>
  <c r="DG20"/>
  <c r="KZ20"/>
  <c r="AH21"/>
  <c r="EK22"/>
  <c r="EQ22"/>
  <c r="KY22"/>
  <c r="AH23"/>
  <c r="CG23"/>
  <c r="EH23" s="1"/>
  <c r="EL23"/>
  <c r="DG23"/>
  <c r="KZ23"/>
  <c r="EJ24"/>
  <c r="EJ25"/>
  <c r="EK26"/>
  <c r="EQ26"/>
  <c r="KY26"/>
  <c r="AH27"/>
  <c r="CG27"/>
  <c r="EL27"/>
  <c r="KZ27"/>
  <c r="OH27"/>
  <c r="EJ28"/>
  <c r="OG28"/>
  <c r="EJ29"/>
  <c r="KX29"/>
  <c r="LB29"/>
  <c r="EJ30"/>
  <c r="EK31"/>
  <c r="KY31"/>
  <c r="AH32"/>
  <c r="EL32"/>
  <c r="DG32"/>
  <c r="AH33"/>
  <c r="EL33"/>
  <c r="DG33"/>
  <c r="KZ33"/>
  <c r="EJ34"/>
  <c r="EJ35"/>
  <c r="KX35"/>
  <c r="LB35"/>
  <c r="EI36"/>
  <c r="EG36"/>
  <c r="LA36"/>
  <c r="EK37"/>
  <c r="KY37"/>
  <c r="EJ38"/>
  <c r="KX38"/>
  <c r="LB38"/>
  <c r="EJ39"/>
  <c r="EJ40"/>
  <c r="AH11" i="127"/>
  <c r="EL11"/>
  <c r="DG11"/>
  <c r="JK11"/>
  <c r="KZ11"/>
  <c r="EJ12"/>
  <c r="JI12"/>
  <c r="KX12"/>
  <c r="LB12"/>
  <c r="AH13"/>
  <c r="EL13"/>
  <c r="DG13"/>
  <c r="JK13"/>
  <c r="KZ13"/>
  <c r="EI14"/>
  <c r="EG14"/>
  <c r="JL14"/>
  <c r="LA14"/>
  <c r="EK15"/>
  <c r="JJ15"/>
  <c r="KY15"/>
  <c r="EK16"/>
  <c r="KY16"/>
  <c r="EK17"/>
  <c r="JJ17"/>
  <c r="OK17"/>
  <c r="OF17"/>
  <c r="KY17"/>
  <c r="EI18"/>
  <c r="EG18"/>
  <c r="JH18"/>
  <c r="LD18" s="1"/>
  <c r="JL18"/>
  <c r="LA18"/>
  <c r="AH19"/>
  <c r="EL19"/>
  <c r="DG19"/>
  <c r="KZ19"/>
  <c r="AH20"/>
  <c r="EL20"/>
  <c r="DG20"/>
  <c r="KZ20"/>
  <c r="JI21"/>
  <c r="LB21"/>
  <c r="EK22"/>
  <c r="KY22"/>
  <c r="EJ23"/>
  <c r="JI23"/>
  <c r="KX23"/>
  <c r="LB23"/>
  <c r="AH24"/>
  <c r="CG24"/>
  <c r="EL24"/>
  <c r="JK24"/>
  <c r="KZ24"/>
  <c r="AH25"/>
  <c r="CG25"/>
  <c r="EL25"/>
  <c r="JK25"/>
  <c r="KZ25"/>
  <c r="EI26"/>
  <c r="EG26"/>
  <c r="JH26"/>
  <c r="LD26" s="1"/>
  <c r="JL26"/>
  <c r="LA26"/>
  <c r="EJ27"/>
  <c r="KX27"/>
  <c r="KY30" i="126"/>
  <c r="AH31"/>
  <c r="EM31"/>
  <c r="EL31"/>
  <c r="DG31"/>
  <c r="EI32"/>
  <c r="EN32"/>
  <c r="EG32"/>
  <c r="LA32"/>
  <c r="EI33"/>
  <c r="EN33"/>
  <c r="EG33"/>
  <c r="EK34"/>
  <c r="EQ34"/>
  <c r="KY34"/>
  <c r="EK35"/>
  <c r="EQ35"/>
  <c r="JJ35"/>
  <c r="OK35"/>
  <c r="EJ36"/>
  <c r="JI36"/>
  <c r="OE36"/>
  <c r="OG36"/>
  <c r="AH37"/>
  <c r="EM37"/>
  <c r="EL37"/>
  <c r="DG37"/>
  <c r="JK37"/>
  <c r="OL37"/>
  <c r="EK38"/>
  <c r="EQ38"/>
  <c r="JJ38"/>
  <c r="EK39"/>
  <c r="EQ39"/>
  <c r="KY39"/>
  <c r="EK40"/>
  <c r="EQ40"/>
  <c r="KY40"/>
  <c r="C42"/>
  <c r="P42"/>
  <c r="T42"/>
  <c r="Y42"/>
  <c r="AD42"/>
  <c r="AN42"/>
  <c r="AR42"/>
  <c r="AV42"/>
  <c r="AZ42"/>
  <c r="BD42"/>
  <c r="BX42"/>
  <c r="DR42"/>
  <c r="DV42"/>
  <c r="JP42"/>
  <c r="EI11" i="127"/>
  <c r="EN11"/>
  <c r="EG11"/>
  <c r="LA11"/>
  <c r="EK12"/>
  <c r="EQ12"/>
  <c r="KY12"/>
  <c r="EI13"/>
  <c r="EN13"/>
  <c r="EG13"/>
  <c r="LA13"/>
  <c r="EJ14"/>
  <c r="LB14"/>
  <c r="AH15"/>
  <c r="EM15"/>
  <c r="EL15"/>
  <c r="DG15"/>
  <c r="KZ15"/>
  <c r="OG15"/>
  <c r="AH16"/>
  <c r="EM16"/>
  <c r="EL16"/>
  <c r="DG16"/>
  <c r="JK16"/>
  <c r="KZ16"/>
  <c r="OG16"/>
  <c r="AH17"/>
  <c r="EM17"/>
  <c r="EL17"/>
  <c r="DG17"/>
  <c r="KZ17"/>
  <c r="EJ18"/>
  <c r="LB18"/>
  <c r="OH18"/>
  <c r="EI19"/>
  <c r="EN19"/>
  <c r="EG19"/>
  <c r="JH19"/>
  <c r="LD19" s="1"/>
  <c r="JL19"/>
  <c r="LA19"/>
  <c r="EI20"/>
  <c r="EN20"/>
  <c r="EG20"/>
  <c r="JH20"/>
  <c r="LD20" s="1"/>
  <c r="JL20"/>
  <c r="LA20"/>
  <c r="EK21"/>
  <c r="EQ21"/>
  <c r="KY21"/>
  <c r="EM22"/>
  <c r="EL22"/>
  <c r="JK22"/>
  <c r="KZ22"/>
  <c r="EK23"/>
  <c r="EQ23"/>
  <c r="KY23"/>
  <c r="EN24"/>
  <c r="EG24"/>
  <c r="LA24"/>
  <c r="LA30" i="126"/>
  <c r="EJ31"/>
  <c r="EK32"/>
  <c r="EQ32"/>
  <c r="KY32"/>
  <c r="EK33"/>
  <c r="EQ33"/>
  <c r="EI34"/>
  <c r="EN34"/>
  <c r="EG34"/>
  <c r="LA34"/>
  <c r="OH34"/>
  <c r="EI35"/>
  <c r="EN35"/>
  <c r="EG35"/>
  <c r="OD35"/>
  <c r="JL35"/>
  <c r="K36"/>
  <c r="L36" s="1"/>
  <c r="AH36"/>
  <c r="EM36"/>
  <c r="EL36"/>
  <c r="DG36"/>
  <c r="JK36"/>
  <c r="OL36"/>
  <c r="EJ37"/>
  <c r="OJ37"/>
  <c r="OE37"/>
  <c r="EI38"/>
  <c r="EN38"/>
  <c r="EG38"/>
  <c r="JH38"/>
  <c r="LD38" s="1"/>
  <c r="JL38"/>
  <c r="OH38"/>
  <c r="EI39"/>
  <c r="EN39"/>
  <c r="EG39"/>
  <c r="LA39"/>
  <c r="EI40"/>
  <c r="EN40"/>
  <c r="EG40"/>
  <c r="LA40"/>
  <c r="E42"/>
  <c r="R42"/>
  <c r="W42"/>
  <c r="AB42"/>
  <c r="AF42"/>
  <c r="AL42"/>
  <c r="AP42"/>
  <c r="AT42"/>
  <c r="AX42"/>
  <c r="BB42"/>
  <c r="BF42"/>
  <c r="BZ42"/>
  <c r="DT42"/>
  <c r="JN42"/>
  <c r="JR42"/>
  <c r="AH10" i="127"/>
  <c r="DG10"/>
  <c r="EK11"/>
  <c r="EQ11"/>
  <c r="KY11"/>
  <c r="EI12"/>
  <c r="EN12"/>
  <c r="EG12"/>
  <c r="LA12"/>
  <c r="EK13"/>
  <c r="EQ13"/>
  <c r="KY13"/>
  <c r="AH14"/>
  <c r="EM14"/>
  <c r="EL14"/>
  <c r="DG14"/>
  <c r="KZ14"/>
  <c r="EJ15"/>
  <c r="KX15"/>
  <c r="LB15"/>
  <c r="OI15"/>
  <c r="EJ16"/>
  <c r="JI16"/>
  <c r="KX16"/>
  <c r="LB16"/>
  <c r="OI16"/>
  <c r="EJ17"/>
  <c r="KX17"/>
  <c r="LB17"/>
  <c r="AH18"/>
  <c r="EM18"/>
  <c r="EL18"/>
  <c r="DG18"/>
  <c r="KZ18"/>
  <c r="EK19"/>
  <c r="EQ19"/>
  <c r="JJ19"/>
  <c r="OK19"/>
  <c r="KY19"/>
  <c r="OI19"/>
  <c r="EK20"/>
  <c r="EQ20"/>
  <c r="JJ20"/>
  <c r="KY20"/>
  <c r="AH21"/>
  <c r="EI21"/>
  <c r="EN21"/>
  <c r="DG21"/>
  <c r="EG21"/>
  <c r="LA21"/>
  <c r="EJ22"/>
  <c r="JI22"/>
  <c r="KX22"/>
  <c r="LB22"/>
  <c r="AH23"/>
  <c r="EI23"/>
  <c r="EG23"/>
  <c r="LA23"/>
  <c r="KY24"/>
  <c r="EK25"/>
  <c r="EQ25"/>
  <c r="KY25"/>
  <c r="AH26"/>
  <c r="CG26"/>
  <c r="EL26"/>
  <c r="KZ26"/>
  <c r="OH26"/>
  <c r="EI27"/>
  <c r="EN27"/>
  <c r="EG27"/>
  <c r="OD27"/>
  <c r="JL27"/>
  <c r="LA27"/>
  <c r="EK28"/>
  <c r="EQ28"/>
  <c r="KY28"/>
  <c r="AH29"/>
  <c r="EM29"/>
  <c r="EL29"/>
  <c r="DG29"/>
  <c r="KZ29"/>
  <c r="OG29"/>
  <c r="AH30"/>
  <c r="EM30"/>
  <c r="EL30"/>
  <c r="DG30"/>
  <c r="JK30"/>
  <c r="KZ30"/>
  <c r="EI31"/>
  <c r="EN31"/>
  <c r="EG31"/>
  <c r="EJ32"/>
  <c r="KX32"/>
  <c r="LB32"/>
  <c r="EJ33"/>
  <c r="KX33"/>
  <c r="AH34"/>
  <c r="EM34"/>
  <c r="EL34"/>
  <c r="DG34"/>
  <c r="KZ34"/>
  <c r="OG34"/>
  <c r="AH35"/>
  <c r="EM35"/>
  <c r="EL35"/>
  <c r="DG35"/>
  <c r="JK35"/>
  <c r="KZ35"/>
  <c r="EK36"/>
  <c r="EQ36"/>
  <c r="JJ36"/>
  <c r="OK36"/>
  <c r="OF36"/>
  <c r="KY36"/>
  <c r="EI37"/>
  <c r="EN37"/>
  <c r="EG37"/>
  <c r="OD37"/>
  <c r="JL37"/>
  <c r="LA37"/>
  <c r="AH38"/>
  <c r="EM38"/>
  <c r="EL38"/>
  <c r="DG38"/>
  <c r="JK38"/>
  <c r="KZ38"/>
  <c r="OH38"/>
  <c r="EI39"/>
  <c r="EN39"/>
  <c r="EG39"/>
  <c r="LA39"/>
  <c r="EI40"/>
  <c r="EN40"/>
  <c r="EG40"/>
  <c r="LA40"/>
  <c r="LB27"/>
  <c r="AH28"/>
  <c r="CG28"/>
  <c r="EL28"/>
  <c r="JK28"/>
  <c r="KZ28"/>
  <c r="EI29"/>
  <c r="EG29"/>
  <c r="JH29"/>
  <c r="LD29" s="1"/>
  <c r="JL29"/>
  <c r="LA29"/>
  <c r="EI30"/>
  <c r="EG30"/>
  <c r="LA30"/>
  <c r="OH30"/>
  <c r="EJ31"/>
  <c r="OJ31"/>
  <c r="OE31"/>
  <c r="KX31"/>
  <c r="LB31"/>
  <c r="EK32"/>
  <c r="JJ32"/>
  <c r="OK32"/>
  <c r="KY32"/>
  <c r="EK33"/>
  <c r="JJ33"/>
  <c r="OK33"/>
  <c r="KY33"/>
  <c r="EI34"/>
  <c r="EG34"/>
  <c r="JH34"/>
  <c r="LD34" s="1"/>
  <c r="JL34"/>
  <c r="LA34"/>
  <c r="EI35"/>
  <c r="EG35"/>
  <c r="LA35"/>
  <c r="K36"/>
  <c r="L36" s="1"/>
  <c r="AH36"/>
  <c r="EL36"/>
  <c r="DG36"/>
  <c r="KZ36"/>
  <c r="EJ37"/>
  <c r="KX37"/>
  <c r="LB37"/>
  <c r="EI38"/>
  <c r="EG38"/>
  <c r="LA38"/>
  <c r="EJ39"/>
  <c r="JI39"/>
  <c r="KX39"/>
  <c r="LB39"/>
  <c r="EJ40"/>
  <c r="JI40"/>
  <c r="KX40"/>
  <c r="LB40"/>
  <c r="EI25"/>
  <c r="EN25"/>
  <c r="EG25"/>
  <c r="LA25"/>
  <c r="EJ26"/>
  <c r="KX26"/>
  <c r="LB26"/>
  <c r="LJ26" s="1"/>
  <c r="EK27"/>
  <c r="EQ27"/>
  <c r="JJ27"/>
  <c r="KY27"/>
  <c r="EI28"/>
  <c r="EN28"/>
  <c r="EG28"/>
  <c r="LA28"/>
  <c r="OG28"/>
  <c r="EJ29"/>
  <c r="KX29"/>
  <c r="LB29"/>
  <c r="OI29"/>
  <c r="EJ30"/>
  <c r="OJ30"/>
  <c r="KX30"/>
  <c r="LB30"/>
  <c r="EK31"/>
  <c r="EQ31"/>
  <c r="KY31"/>
  <c r="AH32"/>
  <c r="EM32"/>
  <c r="EL32"/>
  <c r="DG32"/>
  <c r="KZ32"/>
  <c r="AH33"/>
  <c r="EM33"/>
  <c r="EL33"/>
  <c r="DG33"/>
  <c r="KZ33"/>
  <c r="EJ34"/>
  <c r="KX34"/>
  <c r="LB34"/>
  <c r="OI34"/>
  <c r="EJ35"/>
  <c r="OJ35"/>
  <c r="OE35"/>
  <c r="KX35"/>
  <c r="LB35"/>
  <c r="OI35"/>
  <c r="EI36"/>
  <c r="EN36"/>
  <c r="EG36"/>
  <c r="JH36"/>
  <c r="LD36" s="1"/>
  <c r="JL36"/>
  <c r="LA36"/>
  <c r="EK37"/>
  <c r="EQ37"/>
  <c r="JJ37"/>
  <c r="OK37"/>
  <c r="OF37"/>
  <c r="KY37"/>
  <c r="EJ38"/>
  <c r="JI38"/>
  <c r="KX38"/>
  <c r="LB38"/>
  <c r="EK39"/>
  <c r="EQ39"/>
  <c r="KY39"/>
  <c r="EK40"/>
  <c r="EQ40"/>
  <c r="KY40"/>
  <c r="C42"/>
  <c r="P42"/>
  <c r="T42"/>
  <c r="Y42"/>
  <c r="AD42"/>
  <c r="AN42"/>
  <c r="AR42"/>
  <c r="AV42"/>
  <c r="AZ42"/>
  <c r="BD42"/>
  <c r="BX42"/>
  <c r="DR42"/>
  <c r="DV42"/>
  <c r="JP42"/>
  <c r="JH14"/>
  <c r="LD14" s="1"/>
  <c r="JH11"/>
  <c r="LD11" s="1"/>
  <c r="JJ11"/>
  <c r="LH11" s="1"/>
  <c r="JL11"/>
  <c r="LJ11" s="1"/>
  <c r="OH11"/>
  <c r="JH12"/>
  <c r="LD12" s="1"/>
  <c r="JJ12"/>
  <c r="LH12" s="1"/>
  <c r="JL12"/>
  <c r="LJ12" s="1"/>
  <c r="OH12"/>
  <c r="JH13"/>
  <c r="LD13" s="1"/>
  <c r="JJ13"/>
  <c r="LH13" s="1"/>
  <c r="JL13"/>
  <c r="LJ13" s="1"/>
  <c r="OG13"/>
  <c r="OI13"/>
  <c r="JI14"/>
  <c r="LG14" s="1"/>
  <c r="JK14"/>
  <c r="LI14" s="1"/>
  <c r="OG14"/>
  <c r="OI14"/>
  <c r="JI15"/>
  <c r="LG15" s="1"/>
  <c r="JK15"/>
  <c r="LI15" s="1"/>
  <c r="JH16"/>
  <c r="LD16" s="1"/>
  <c r="JJ16"/>
  <c r="LH16" s="1"/>
  <c r="JL16"/>
  <c r="OJ17"/>
  <c r="OG17" s="1"/>
  <c r="JK17"/>
  <c r="LI17" s="1"/>
  <c r="OE17"/>
  <c r="OL17"/>
  <c r="OI17" s="1"/>
  <c r="LH18"/>
  <c r="LJ18"/>
  <c r="JI18"/>
  <c r="LG18" s="1"/>
  <c r="JK18"/>
  <c r="LI18" s="1"/>
  <c r="LH19"/>
  <c r="LJ19"/>
  <c r="JI19"/>
  <c r="LG19" s="1"/>
  <c r="JK19"/>
  <c r="LI19" s="1"/>
  <c r="OE19"/>
  <c r="LH20"/>
  <c r="LJ20"/>
  <c r="JI20"/>
  <c r="LG20" s="1"/>
  <c r="JK20"/>
  <c r="LI20" s="1"/>
  <c r="LG21"/>
  <c r="LI21"/>
  <c r="JH21"/>
  <c r="LD21" s="1"/>
  <c r="JJ21"/>
  <c r="JL21"/>
  <c r="LG22"/>
  <c r="LI22"/>
  <c r="JH22"/>
  <c r="LD22" s="1"/>
  <c r="JJ22"/>
  <c r="LH22" s="1"/>
  <c r="JL22"/>
  <c r="LJ22" s="1"/>
  <c r="LG23"/>
  <c r="LI23"/>
  <c r="OD23"/>
  <c r="JJ23"/>
  <c r="LH23" s="1"/>
  <c r="JL23"/>
  <c r="LJ23" s="1"/>
  <c r="OK23"/>
  <c r="OD24"/>
  <c r="JJ24"/>
  <c r="LH24" s="1"/>
  <c r="JL24"/>
  <c r="LJ24" s="1"/>
  <c r="OK24"/>
  <c r="OH24" s="1"/>
  <c r="OD25"/>
  <c r="JJ25"/>
  <c r="LH25" s="1"/>
  <c r="JL25"/>
  <c r="LJ25" s="1"/>
  <c r="OK25"/>
  <c r="OH25" s="1"/>
  <c r="OI25"/>
  <c r="LH26"/>
  <c r="JI26"/>
  <c r="JK26"/>
  <c r="OJ27"/>
  <c r="OG27" s="1"/>
  <c r="JK27"/>
  <c r="LI27" s="1"/>
  <c r="JH28"/>
  <c r="LD28" s="1"/>
  <c r="JJ28"/>
  <c r="JL28"/>
  <c r="LJ28" s="1"/>
  <c r="OK28"/>
  <c r="OH28" s="1"/>
  <c r="JI29"/>
  <c r="LG29" s="1"/>
  <c r="JK29"/>
  <c r="LI29" s="1"/>
  <c r="OD30"/>
  <c r="JJ30"/>
  <c r="LH30" s="1"/>
  <c r="JL30"/>
  <c r="LJ30" s="1"/>
  <c r="OD31"/>
  <c r="JJ31"/>
  <c r="LH31" s="1"/>
  <c r="JL31"/>
  <c r="LJ31" s="1"/>
  <c r="OK31"/>
  <c r="OH31" s="1"/>
  <c r="OI31"/>
  <c r="LH32"/>
  <c r="LJ32"/>
  <c r="OJ32"/>
  <c r="JK32"/>
  <c r="OE32"/>
  <c r="OH32" s="1"/>
  <c r="OI32"/>
  <c r="OJ33"/>
  <c r="OG33" s="1"/>
  <c r="JK33"/>
  <c r="LI33" s="1"/>
  <c r="OE33"/>
  <c r="OI33"/>
  <c r="LH34"/>
  <c r="LJ34"/>
  <c r="JI34"/>
  <c r="JK34"/>
  <c r="LI35"/>
  <c r="OD35"/>
  <c r="JJ35"/>
  <c r="LH35" s="1"/>
  <c r="JL35"/>
  <c r="LJ35" s="1"/>
  <c r="OK35"/>
  <c r="LH36"/>
  <c r="LJ36"/>
  <c r="JI36"/>
  <c r="LG36" s="1"/>
  <c r="JK36"/>
  <c r="LI36" s="1"/>
  <c r="OE36"/>
  <c r="OL36"/>
  <c r="OI36" s="1"/>
  <c r="OG36"/>
  <c r="LH37"/>
  <c r="LJ37"/>
  <c r="OJ37"/>
  <c r="OG37" s="1"/>
  <c r="JK37"/>
  <c r="LI37" s="1"/>
  <c r="OE37"/>
  <c r="OL37"/>
  <c r="OI37" s="1"/>
  <c r="LG38"/>
  <c r="LI38"/>
  <c r="JH38"/>
  <c r="LD38" s="1"/>
  <c r="JJ38"/>
  <c r="LH38" s="1"/>
  <c r="JL38"/>
  <c r="LJ38" s="1"/>
  <c r="LG39"/>
  <c r="LI39"/>
  <c r="JH39"/>
  <c r="LD39" s="1"/>
  <c r="JJ39"/>
  <c r="LH39" s="1"/>
  <c r="JL39"/>
  <c r="LJ39" s="1"/>
  <c r="OH39"/>
  <c r="LG40"/>
  <c r="LI40"/>
  <c r="JH40"/>
  <c r="LD40" s="1"/>
  <c r="JJ40"/>
  <c r="LH40" s="1"/>
  <c r="JL40"/>
  <c r="LJ40" s="1"/>
  <c r="OH40"/>
  <c r="LA31"/>
  <c r="LB33"/>
  <c r="LU28"/>
  <c r="LU30"/>
  <c r="EJ21"/>
  <c r="EL21"/>
  <c r="LJ21" s="1"/>
  <c r="DG22"/>
  <c r="EN23"/>
  <c r="EM27"/>
  <c r="EO27"/>
  <c r="EO29"/>
  <c r="DG40"/>
  <c r="EO24"/>
  <c r="EM25"/>
  <c r="EO25"/>
  <c r="EM26"/>
  <c r="EO26"/>
  <c r="EM28"/>
  <c r="EO28"/>
  <c r="EO30"/>
  <c r="JI11" i="126"/>
  <c r="JK11"/>
  <c r="OH11"/>
  <c r="OH12"/>
  <c r="JH13"/>
  <c r="LD13" s="1"/>
  <c r="JJ13"/>
  <c r="JL13"/>
  <c r="OG13"/>
  <c r="OI13"/>
  <c r="OG14"/>
  <c r="OI14"/>
  <c r="JI15"/>
  <c r="JK15"/>
  <c r="OG15"/>
  <c r="OI15"/>
  <c r="OG16"/>
  <c r="OI16"/>
  <c r="OJ17"/>
  <c r="JK17"/>
  <c r="OE17"/>
  <c r="OL17"/>
  <c r="JI18"/>
  <c r="LG18" s="1"/>
  <c r="JK18"/>
  <c r="OH18"/>
  <c r="OG20"/>
  <c r="OI20"/>
  <c r="JI21"/>
  <c r="JK21"/>
  <c r="LI21" s="1"/>
  <c r="OH21"/>
  <c r="OG22"/>
  <c r="OI22"/>
  <c r="OJ23"/>
  <c r="JK23"/>
  <c r="OE23"/>
  <c r="OI23"/>
  <c r="JK24"/>
  <c r="LI24" s="1"/>
  <c r="OE24"/>
  <c r="OI24"/>
  <c r="OJ25"/>
  <c r="JK25"/>
  <c r="OE25"/>
  <c r="JH26"/>
  <c r="LD26" s="1"/>
  <c r="JJ26"/>
  <c r="JL26"/>
  <c r="OG26"/>
  <c r="OI26"/>
  <c r="JI28"/>
  <c r="JK28"/>
  <c r="OE28"/>
  <c r="JI29"/>
  <c r="JK29"/>
  <c r="OG29"/>
  <c r="OI29"/>
  <c r="OD31"/>
  <c r="JJ31"/>
  <c r="JL31"/>
  <c r="OK31"/>
  <c r="OI31"/>
  <c r="OJ32"/>
  <c r="JK32"/>
  <c r="OE32"/>
  <c r="OI32"/>
  <c r="OJ33"/>
  <c r="JK33"/>
  <c r="OE33"/>
  <c r="OI33"/>
  <c r="JI34"/>
  <c r="JK34"/>
  <c r="OG34"/>
  <c r="OI34"/>
  <c r="OG38"/>
  <c r="OI38"/>
  <c r="JI39"/>
  <c r="JK39"/>
  <c r="LI39" s="1"/>
  <c r="OG39"/>
  <c r="OI39"/>
  <c r="JI40"/>
  <c r="JK40"/>
  <c r="LI40" s="1"/>
  <c r="OG40"/>
  <c r="OI40"/>
  <c r="JH11"/>
  <c r="LD11" s="1"/>
  <c r="JJ11"/>
  <c r="JL11"/>
  <c r="JH12"/>
  <c r="LD12" s="1"/>
  <c r="JJ12"/>
  <c r="JL12"/>
  <c r="JI13"/>
  <c r="JK13"/>
  <c r="JI14"/>
  <c r="JK14"/>
  <c r="JH15"/>
  <c r="LD15" s="1"/>
  <c r="JJ15"/>
  <c r="JL15"/>
  <c r="JI16"/>
  <c r="LG16" s="1"/>
  <c r="JK16"/>
  <c r="LI16" s="1"/>
  <c r="JH17"/>
  <c r="LD17" s="1"/>
  <c r="JJ17"/>
  <c r="LH17" s="1"/>
  <c r="JL17"/>
  <c r="LJ17" s="1"/>
  <c r="OK17"/>
  <c r="OF17"/>
  <c r="JH18"/>
  <c r="LD18" s="1"/>
  <c r="JJ18"/>
  <c r="LH18" s="1"/>
  <c r="JL18"/>
  <c r="LJ18" s="1"/>
  <c r="LG19"/>
  <c r="LI19"/>
  <c r="JH19"/>
  <c r="LD19" s="1"/>
  <c r="JJ19"/>
  <c r="JL19"/>
  <c r="OK19"/>
  <c r="LH20"/>
  <c r="LJ20"/>
  <c r="JI20"/>
  <c r="LG20" s="1"/>
  <c r="JK20"/>
  <c r="LG21"/>
  <c r="JH21"/>
  <c r="LD21" s="1"/>
  <c r="JJ21"/>
  <c r="JL21"/>
  <c r="LG22"/>
  <c r="LI22"/>
  <c r="JH22"/>
  <c r="LD22" s="1"/>
  <c r="JJ22"/>
  <c r="JL22"/>
  <c r="JH23"/>
  <c r="LD23" s="1"/>
  <c r="JJ23"/>
  <c r="LH23" s="1"/>
  <c r="JL23"/>
  <c r="LJ23" s="1"/>
  <c r="OD25"/>
  <c r="JJ25"/>
  <c r="JL25"/>
  <c r="OK25"/>
  <c r="OH25" s="1"/>
  <c r="OI25"/>
  <c r="JI26"/>
  <c r="JK26"/>
  <c r="OJ27"/>
  <c r="OG27" s="1"/>
  <c r="JK27"/>
  <c r="JH28"/>
  <c r="LD28" s="1"/>
  <c r="JJ28"/>
  <c r="JL28"/>
  <c r="OK28"/>
  <c r="OH28" s="1"/>
  <c r="JH29"/>
  <c r="LD29" s="1"/>
  <c r="JJ29"/>
  <c r="JL29"/>
  <c r="OJ30"/>
  <c r="JK30"/>
  <c r="OI30"/>
  <c r="OJ31"/>
  <c r="JK31"/>
  <c r="OE31"/>
  <c r="OH31" s="1"/>
  <c r="OD32"/>
  <c r="JJ32"/>
  <c r="JL32"/>
  <c r="OK32"/>
  <c r="OH32" s="1"/>
  <c r="OD33"/>
  <c r="OG33" s="1"/>
  <c r="JJ33"/>
  <c r="JL33"/>
  <c r="OK33"/>
  <c r="JH34"/>
  <c r="LD34" s="1"/>
  <c r="JJ34"/>
  <c r="JL34"/>
  <c r="LH35"/>
  <c r="LJ35"/>
  <c r="OJ35"/>
  <c r="OG35" s="1"/>
  <c r="JK35"/>
  <c r="OE35"/>
  <c r="OI35"/>
  <c r="LG36"/>
  <c r="LI36"/>
  <c r="JH36"/>
  <c r="LD36" s="1"/>
  <c r="JJ36"/>
  <c r="LH36" s="1"/>
  <c r="JL36"/>
  <c r="OK36"/>
  <c r="OF36"/>
  <c r="OI36" s="1"/>
  <c r="LI37"/>
  <c r="OD37"/>
  <c r="OG37" s="1"/>
  <c r="JJ37"/>
  <c r="JL37"/>
  <c r="OK37"/>
  <c r="OF37"/>
  <c r="OI37" s="1"/>
  <c r="LH38"/>
  <c r="LJ38"/>
  <c r="JI38"/>
  <c r="JK38"/>
  <c r="LG39"/>
  <c r="JH39"/>
  <c r="LD39" s="1"/>
  <c r="JJ39"/>
  <c r="JL39"/>
  <c r="OH39"/>
  <c r="LG40"/>
  <c r="JH40"/>
  <c r="LD40" s="1"/>
  <c r="JJ40"/>
  <c r="JL40"/>
  <c r="LJ40" s="1"/>
  <c r="OH40"/>
  <c r="LU14"/>
  <c r="LU18"/>
  <c r="OA9"/>
  <c r="OA41" s="1"/>
  <c r="KX11"/>
  <c r="KZ11"/>
  <c r="LB11"/>
  <c r="LJ11" s="1"/>
  <c r="KY12"/>
  <c r="LG12" s="1"/>
  <c r="LA12"/>
  <c r="KY13"/>
  <c r="LA13"/>
  <c r="KY14"/>
  <c r="LA14"/>
  <c r="KY15"/>
  <c r="LA15"/>
  <c r="KX16"/>
  <c r="KZ16"/>
  <c r="LB16"/>
  <c r="KY17"/>
  <c r="LA17"/>
  <c r="KY18"/>
  <c r="LA18"/>
  <c r="KX19"/>
  <c r="KZ19"/>
  <c r="LB19"/>
  <c r="KY20"/>
  <c r="LA20"/>
  <c r="KX21"/>
  <c r="KZ21"/>
  <c r="LB21"/>
  <c r="LU21"/>
  <c r="LJ22"/>
  <c r="KX22"/>
  <c r="KZ22"/>
  <c r="LB22"/>
  <c r="KY23"/>
  <c r="LA23"/>
  <c r="LI23" s="1"/>
  <c r="KX24"/>
  <c r="KZ24"/>
  <c r="LB24"/>
  <c r="KX25"/>
  <c r="KZ25"/>
  <c r="LH25" s="1"/>
  <c r="LB25"/>
  <c r="LJ25" s="1"/>
  <c r="KX26"/>
  <c r="KZ26"/>
  <c r="LH26" s="1"/>
  <c r="LB26"/>
  <c r="LJ26" s="1"/>
  <c r="KY27"/>
  <c r="LA27"/>
  <c r="LI27" s="1"/>
  <c r="KX28"/>
  <c r="KZ28"/>
  <c r="LB28"/>
  <c r="LJ28" s="1"/>
  <c r="LU28"/>
  <c r="KY29"/>
  <c r="LG29" s="1"/>
  <c r="LA29"/>
  <c r="LI29" s="1"/>
  <c r="LJ30"/>
  <c r="KX30"/>
  <c r="KZ30"/>
  <c r="LH30" s="1"/>
  <c r="LB30"/>
  <c r="LU30"/>
  <c r="KX31"/>
  <c r="KZ31"/>
  <c r="LH31" s="1"/>
  <c r="LB31"/>
  <c r="LJ31" s="1"/>
  <c r="LH32"/>
  <c r="KX32"/>
  <c r="KZ32"/>
  <c r="LB32"/>
  <c r="LJ32" s="1"/>
  <c r="KY33"/>
  <c r="LA33"/>
  <c r="LI33" s="1"/>
  <c r="KX34"/>
  <c r="KZ34"/>
  <c r="LH34" s="1"/>
  <c r="LB34"/>
  <c r="LJ34" s="1"/>
  <c r="KY35"/>
  <c r="LA35"/>
  <c r="LI35" s="1"/>
  <c r="KX36"/>
  <c r="KZ36"/>
  <c r="LB36"/>
  <c r="LJ36" s="1"/>
  <c r="KX37"/>
  <c r="KZ37"/>
  <c r="LB37"/>
  <c r="LJ37" s="1"/>
  <c r="KY38"/>
  <c r="LA38"/>
  <c r="LI38" s="1"/>
  <c r="KX39"/>
  <c r="KZ39"/>
  <c r="LH39" s="1"/>
  <c r="LB39"/>
  <c r="LJ39" s="1"/>
  <c r="KX40"/>
  <c r="KZ40"/>
  <c r="LH40" s="1"/>
  <c r="LB40"/>
  <c r="EK12"/>
  <c r="EG12"/>
  <c r="EI13"/>
  <c r="EK13"/>
  <c r="LI13" s="1"/>
  <c r="EG13"/>
  <c r="EI14"/>
  <c r="LG14" s="1"/>
  <c r="EK14"/>
  <c r="EG14"/>
  <c r="EI15"/>
  <c r="EK15"/>
  <c r="LI15" s="1"/>
  <c r="EG15"/>
  <c r="CG16"/>
  <c r="EJ16"/>
  <c r="EL16"/>
  <c r="DG16"/>
  <c r="EO16"/>
  <c r="EK17"/>
  <c r="EG17"/>
  <c r="EH17" s="1"/>
  <c r="EK18"/>
  <c r="LI18" s="1"/>
  <c r="EG18"/>
  <c r="EH18" s="1"/>
  <c r="CG19"/>
  <c r="EJ19"/>
  <c r="LH19" s="1"/>
  <c r="EL19"/>
  <c r="DG19"/>
  <c r="EO19"/>
  <c r="EK20"/>
  <c r="LI20" s="1"/>
  <c r="EG20"/>
  <c r="EH20" s="1"/>
  <c r="CG21"/>
  <c r="EJ21"/>
  <c r="LH21" s="1"/>
  <c r="EL21"/>
  <c r="LJ21" s="1"/>
  <c r="DG21"/>
  <c r="EO21"/>
  <c r="EO22"/>
  <c r="EI24"/>
  <c r="EO24"/>
  <c r="EQ24"/>
  <c r="EM25"/>
  <c r="EO25"/>
  <c r="EM26"/>
  <c r="EO26"/>
  <c r="EM28"/>
  <c r="EO28"/>
  <c r="EM30"/>
  <c r="EO30"/>
  <c r="DG40"/>
  <c r="EO13"/>
  <c r="EO14"/>
  <c r="EO15"/>
  <c r="EO17"/>
  <c r="EO18"/>
  <c r="EO20"/>
  <c r="EO23"/>
  <c r="EM27"/>
  <c r="EO27"/>
  <c r="EM29"/>
  <c r="EO29"/>
  <c r="O36" i="127"/>
  <c r="LP36" s="1"/>
  <c r="AH43"/>
  <c r="AH41"/>
  <c r="AH42" s="1"/>
  <c r="LM43"/>
  <c r="LM41"/>
  <c r="LM42" s="1"/>
  <c r="LR15"/>
  <c r="LE15"/>
  <c r="LR17"/>
  <c r="LE17"/>
  <c r="LR19"/>
  <c r="LE19"/>
  <c r="LR20"/>
  <c r="LE20"/>
  <c r="LR22"/>
  <c r="LE22"/>
  <c r="LG11"/>
  <c r="LI11"/>
  <c r="LG12"/>
  <c r="LI12"/>
  <c r="LG13"/>
  <c r="LI13"/>
  <c r="LH14"/>
  <c r="LJ14"/>
  <c r="LH15"/>
  <c r="LJ15"/>
  <c r="LG16"/>
  <c r="LI16"/>
  <c r="LH17"/>
  <c r="LJ17"/>
  <c r="OH17"/>
  <c r="OH19"/>
  <c r="EN43"/>
  <c r="EN41"/>
  <c r="LR12"/>
  <c r="LE12"/>
  <c r="LR13"/>
  <c r="LE13"/>
  <c r="LR16"/>
  <c r="LE16"/>
  <c r="LR23"/>
  <c r="LE23"/>
  <c r="F43"/>
  <c r="F41"/>
  <c r="AA43"/>
  <c r="AA41"/>
  <c r="BH43"/>
  <c r="BH41"/>
  <c r="BJ43"/>
  <c r="BJ41"/>
  <c r="BL43"/>
  <c r="BL41"/>
  <c r="BN43"/>
  <c r="BN41"/>
  <c r="BN42" s="1"/>
  <c r="BP43"/>
  <c r="BP41"/>
  <c r="BP42" s="1"/>
  <c r="BR43"/>
  <c r="BR41"/>
  <c r="BR42" s="1"/>
  <c r="BT43"/>
  <c r="BT41"/>
  <c r="BT42" s="1"/>
  <c r="BV43"/>
  <c r="BV41"/>
  <c r="BV42" s="1"/>
  <c r="CC43"/>
  <c r="CC41"/>
  <c r="CC42" s="1"/>
  <c r="CE43"/>
  <c r="CE41"/>
  <c r="CE42" s="1"/>
  <c r="CI43"/>
  <c r="CI41"/>
  <c r="CI42" s="1"/>
  <c r="CK43"/>
  <c r="CK41"/>
  <c r="CK42" s="1"/>
  <c r="CM43"/>
  <c r="CM41"/>
  <c r="CM42" s="1"/>
  <c r="CO43"/>
  <c r="CO41"/>
  <c r="CO42" s="1"/>
  <c r="CQ43"/>
  <c r="CQ41"/>
  <c r="CQ42" s="1"/>
  <c r="CS43"/>
  <c r="CS41"/>
  <c r="CS42" s="1"/>
  <c r="CU43"/>
  <c r="CU41"/>
  <c r="CU42" s="1"/>
  <c r="CW43"/>
  <c r="CW41"/>
  <c r="CW42" s="1"/>
  <c r="CY43"/>
  <c r="CY41"/>
  <c r="CY42" s="1"/>
  <c r="DA43"/>
  <c r="DA41"/>
  <c r="DA42" s="1"/>
  <c r="DC43"/>
  <c r="DC41"/>
  <c r="DC42" s="1"/>
  <c r="DE43"/>
  <c r="DE41"/>
  <c r="DE42" s="1"/>
  <c r="DI43"/>
  <c r="DI41"/>
  <c r="DI42" s="1"/>
  <c r="DK43"/>
  <c r="DK41"/>
  <c r="DK42" s="1"/>
  <c r="DM43"/>
  <c r="DM41"/>
  <c r="DM42" s="1"/>
  <c r="DO43"/>
  <c r="DO41"/>
  <c r="DO42" s="1"/>
  <c r="DQ43"/>
  <c r="DQ41"/>
  <c r="DQ42" s="1"/>
  <c r="DX43"/>
  <c r="DX41"/>
  <c r="DX42" s="1"/>
  <c r="DZ43"/>
  <c r="DZ41"/>
  <c r="DZ42" s="1"/>
  <c r="EB43"/>
  <c r="EB41"/>
  <c r="EB42" s="1"/>
  <c r="ED43"/>
  <c r="ED41"/>
  <c r="ED42" s="1"/>
  <c r="EF43"/>
  <c r="EF41"/>
  <c r="EF42" s="1"/>
  <c r="ER43"/>
  <c r="ER41"/>
  <c r="ER42" s="1"/>
  <c r="ET43"/>
  <c r="ET41"/>
  <c r="ET42" s="1"/>
  <c r="EV43"/>
  <c r="EV41"/>
  <c r="EV42" s="1"/>
  <c r="EX43"/>
  <c r="EX41"/>
  <c r="EX42" s="1"/>
  <c r="EZ43"/>
  <c r="EZ41"/>
  <c r="EZ42" s="1"/>
  <c r="FB43"/>
  <c r="FB41"/>
  <c r="FB42" s="1"/>
  <c r="FD43"/>
  <c r="FD41"/>
  <c r="FD42" s="1"/>
  <c r="FF43"/>
  <c r="FF41"/>
  <c r="FF42" s="1"/>
  <c r="FH43"/>
  <c r="FH41"/>
  <c r="FH42" s="1"/>
  <c r="FJ43"/>
  <c r="FJ41"/>
  <c r="FJ42" s="1"/>
  <c r="FL43"/>
  <c r="FL41"/>
  <c r="FL42" s="1"/>
  <c r="FN43"/>
  <c r="FN41"/>
  <c r="FN42" s="1"/>
  <c r="FP43"/>
  <c r="FP41"/>
  <c r="FP42" s="1"/>
  <c r="FR43"/>
  <c r="FR41"/>
  <c r="FR42" s="1"/>
  <c r="FT43"/>
  <c r="FT41"/>
  <c r="FT42" s="1"/>
  <c r="FV43"/>
  <c r="FV41"/>
  <c r="FV42" s="1"/>
  <c r="FX43"/>
  <c r="FX41"/>
  <c r="FX42" s="1"/>
  <c r="FZ43"/>
  <c r="FZ41"/>
  <c r="FZ42" s="1"/>
  <c r="GB43"/>
  <c r="GB41"/>
  <c r="GB42" s="1"/>
  <c r="GD43"/>
  <c r="GD41"/>
  <c r="GD42" s="1"/>
  <c r="GF43"/>
  <c r="GF41"/>
  <c r="GF42" s="1"/>
  <c r="GH43"/>
  <c r="GH41"/>
  <c r="GH42" s="1"/>
  <c r="GJ43"/>
  <c r="GJ41"/>
  <c r="GJ42" s="1"/>
  <c r="GL43"/>
  <c r="GL41"/>
  <c r="GL42" s="1"/>
  <c r="GN43"/>
  <c r="GN41"/>
  <c r="GN42" s="1"/>
  <c r="GP43"/>
  <c r="GP41"/>
  <c r="GP42" s="1"/>
  <c r="GR43"/>
  <c r="GR41"/>
  <c r="GR42" s="1"/>
  <c r="GT43"/>
  <c r="GT41"/>
  <c r="GT42" s="1"/>
  <c r="GV43"/>
  <c r="GV41"/>
  <c r="GV42" s="1"/>
  <c r="GX43"/>
  <c r="GX41"/>
  <c r="GX42" s="1"/>
  <c r="GZ43"/>
  <c r="GZ41"/>
  <c r="GZ42" s="1"/>
  <c r="HB43"/>
  <c r="HB41"/>
  <c r="HB42" s="1"/>
  <c r="HD43"/>
  <c r="HD41"/>
  <c r="HD42" s="1"/>
  <c r="HF43"/>
  <c r="HF41"/>
  <c r="HF42" s="1"/>
  <c r="HH43"/>
  <c r="HH41"/>
  <c r="HH42" s="1"/>
  <c r="HJ43"/>
  <c r="HJ41"/>
  <c r="HJ42" s="1"/>
  <c r="HL43"/>
  <c r="HL41"/>
  <c r="HL42" s="1"/>
  <c r="HN43"/>
  <c r="HN41"/>
  <c r="HN42" s="1"/>
  <c r="HP43"/>
  <c r="HP41"/>
  <c r="HP42" s="1"/>
  <c r="HR43"/>
  <c r="HR41"/>
  <c r="HR42" s="1"/>
  <c r="HT43"/>
  <c r="HT41"/>
  <c r="HT42" s="1"/>
  <c r="HV43"/>
  <c r="HV41"/>
  <c r="HV42" s="1"/>
  <c r="HX43"/>
  <c r="HX41"/>
  <c r="HX42" s="1"/>
  <c r="HZ43"/>
  <c r="HZ41"/>
  <c r="HZ42" s="1"/>
  <c r="IB43"/>
  <c r="IB41"/>
  <c r="IB42" s="1"/>
  <c r="ID43"/>
  <c r="ID41"/>
  <c r="ID42" s="1"/>
  <c r="IF43"/>
  <c r="IF41"/>
  <c r="IF42" s="1"/>
  <c r="IH43"/>
  <c r="IH41"/>
  <c r="IH42" s="1"/>
  <c r="IJ43"/>
  <c r="IJ41"/>
  <c r="IJ42" s="1"/>
  <c r="IL43"/>
  <c r="IL41"/>
  <c r="IL42" s="1"/>
  <c r="IN43"/>
  <c r="IN41"/>
  <c r="IN42" s="1"/>
  <c r="IP43"/>
  <c r="IP41"/>
  <c r="IP42" s="1"/>
  <c r="IR43"/>
  <c r="IR41"/>
  <c r="IR42" s="1"/>
  <c r="IT43"/>
  <c r="IT41"/>
  <c r="IT42" s="1"/>
  <c r="IV43"/>
  <c r="IV41"/>
  <c r="IV42" s="1"/>
  <c r="IX43"/>
  <c r="IX41"/>
  <c r="IX42" s="1"/>
  <c r="IZ43"/>
  <c r="IZ41"/>
  <c r="IZ42" s="1"/>
  <c r="JB43"/>
  <c r="JB41"/>
  <c r="JB42" s="1"/>
  <c r="JD43"/>
  <c r="JD41"/>
  <c r="JD42" s="1"/>
  <c r="JF43"/>
  <c r="JF41"/>
  <c r="JF42" s="1"/>
  <c r="JT43"/>
  <c r="JT41"/>
  <c r="JT42" s="1"/>
  <c r="JV43"/>
  <c r="JV41"/>
  <c r="JV42" s="1"/>
  <c r="JX43"/>
  <c r="JX41"/>
  <c r="JX42" s="1"/>
  <c r="JZ43"/>
  <c r="JZ41"/>
  <c r="JZ42" s="1"/>
  <c r="KB43"/>
  <c r="KB41"/>
  <c r="KB42" s="1"/>
  <c r="KD43"/>
  <c r="KD41"/>
  <c r="KD42" s="1"/>
  <c r="KF43"/>
  <c r="KF41"/>
  <c r="KF42" s="1"/>
  <c r="KH43"/>
  <c r="KH41"/>
  <c r="KH42" s="1"/>
  <c r="KJ43"/>
  <c r="KJ41"/>
  <c r="KJ42" s="1"/>
  <c r="KL43"/>
  <c r="KL41"/>
  <c r="KL42" s="1"/>
  <c r="KN43"/>
  <c r="KN41"/>
  <c r="KN42" s="1"/>
  <c r="KP43"/>
  <c r="KP41"/>
  <c r="KP42" s="1"/>
  <c r="KR43"/>
  <c r="KR41"/>
  <c r="KR42" s="1"/>
  <c r="KT43"/>
  <c r="KT41"/>
  <c r="KT42" s="1"/>
  <c r="KV43"/>
  <c r="KV41"/>
  <c r="KV42" s="1"/>
  <c r="H43"/>
  <c r="H41"/>
  <c r="H42" s="1"/>
  <c r="J43"/>
  <c r="J41"/>
  <c r="J42" s="1"/>
  <c r="EM24"/>
  <c r="DG24"/>
  <c r="EH24" s="1"/>
  <c r="LR24"/>
  <c r="LE24"/>
  <c r="LR25"/>
  <c r="LE25"/>
  <c r="LR26"/>
  <c r="LE26"/>
  <c r="LR28"/>
  <c r="LE28"/>
  <c r="LR30"/>
  <c r="LE30"/>
  <c r="LR31"/>
  <c r="LE31"/>
  <c r="LR32"/>
  <c r="LE32"/>
  <c r="LR34"/>
  <c r="LE34"/>
  <c r="LR38"/>
  <c r="LE38"/>
  <c r="NW9"/>
  <c r="NW41" s="1"/>
  <c r="NY9"/>
  <c r="NY41" s="1"/>
  <c r="OA9"/>
  <c r="OA41" s="1"/>
  <c r="CG10"/>
  <c r="EJ10"/>
  <c r="EL10"/>
  <c r="EP10"/>
  <c r="JH10"/>
  <c r="JJ10"/>
  <c r="JL10"/>
  <c r="KX10"/>
  <c r="KZ10"/>
  <c r="LB10"/>
  <c r="CG11"/>
  <c r="EH11" s="1"/>
  <c r="KX11"/>
  <c r="CG12"/>
  <c r="EH12" s="1"/>
  <c r="CG13"/>
  <c r="EH13" s="1"/>
  <c r="CG14"/>
  <c r="EH14" s="1"/>
  <c r="KX14"/>
  <c r="CG15"/>
  <c r="EH15" s="1"/>
  <c r="CG16"/>
  <c r="EH16" s="1"/>
  <c r="CG17"/>
  <c r="EH17" s="1"/>
  <c r="JH17"/>
  <c r="LD17" s="1"/>
  <c r="CG18"/>
  <c r="EH18" s="1"/>
  <c r="KX18"/>
  <c r="CG19"/>
  <c r="EH19" s="1"/>
  <c r="CG20"/>
  <c r="EH20" s="1"/>
  <c r="CG21"/>
  <c r="EH21" s="1"/>
  <c r="KX21"/>
  <c r="CG22"/>
  <c r="EH22" s="1"/>
  <c r="CG23"/>
  <c r="DG23"/>
  <c r="JH23"/>
  <c r="LD23" s="1"/>
  <c r="OJ23"/>
  <c r="OG23" s="1"/>
  <c r="U43"/>
  <c r="U41"/>
  <c r="U42" s="1"/>
  <c r="AG43"/>
  <c r="AG41"/>
  <c r="AG42" s="1"/>
  <c r="BG43"/>
  <c r="BG41"/>
  <c r="BG42" s="1"/>
  <c r="BI43"/>
  <c r="BI41"/>
  <c r="BK43"/>
  <c r="BK41"/>
  <c r="BM43"/>
  <c r="BM41"/>
  <c r="BO43"/>
  <c r="BO41"/>
  <c r="BQ43"/>
  <c r="BQ41"/>
  <c r="BS43"/>
  <c r="BS41"/>
  <c r="BU43"/>
  <c r="BU41"/>
  <c r="CB43"/>
  <c r="CB41"/>
  <c r="CD43"/>
  <c r="CD41"/>
  <c r="CF43"/>
  <c r="CF41"/>
  <c r="CH43"/>
  <c r="CH41"/>
  <c r="CJ43"/>
  <c r="CJ41"/>
  <c r="CL43"/>
  <c r="CL41"/>
  <c r="CN43"/>
  <c r="CN41"/>
  <c r="CP43"/>
  <c r="CP41"/>
  <c r="CR43"/>
  <c r="CR41"/>
  <c r="CT43"/>
  <c r="CT41"/>
  <c r="CV43"/>
  <c r="CV41"/>
  <c r="CX43"/>
  <c r="CX41"/>
  <c r="CZ43"/>
  <c r="CZ41"/>
  <c r="DB43"/>
  <c r="DB41"/>
  <c r="DD43"/>
  <c r="DD41"/>
  <c r="DF43"/>
  <c r="DF41"/>
  <c r="DH43"/>
  <c r="DH41"/>
  <c r="DJ43"/>
  <c r="DJ41"/>
  <c r="DL43"/>
  <c r="DL41"/>
  <c r="DN43"/>
  <c r="DN41"/>
  <c r="DP43"/>
  <c r="DP41"/>
  <c r="DW43"/>
  <c r="DW41"/>
  <c r="DY43"/>
  <c r="DY41"/>
  <c r="EA43"/>
  <c r="EA41"/>
  <c r="EC43"/>
  <c r="EC41"/>
  <c r="EE43"/>
  <c r="EE41"/>
  <c r="ES43"/>
  <c r="ES41"/>
  <c r="EU43"/>
  <c r="EU41"/>
  <c r="EW43"/>
  <c r="EW41"/>
  <c r="EY43"/>
  <c r="EY41"/>
  <c r="FA43"/>
  <c r="FA41"/>
  <c r="FC43"/>
  <c r="FC41"/>
  <c r="FE43"/>
  <c r="FE41"/>
  <c r="FG43"/>
  <c r="FG41"/>
  <c r="FI43"/>
  <c r="FI41"/>
  <c r="FK43"/>
  <c r="FK41"/>
  <c r="FM43"/>
  <c r="FM41"/>
  <c r="FO43"/>
  <c r="FO41"/>
  <c r="FQ43"/>
  <c r="FQ41"/>
  <c r="FS43"/>
  <c r="FS41"/>
  <c r="FU43"/>
  <c r="FU41"/>
  <c r="FW43"/>
  <c r="FW41"/>
  <c r="FY43"/>
  <c r="FY41"/>
  <c r="GA43"/>
  <c r="GA41"/>
  <c r="GC43"/>
  <c r="GC41"/>
  <c r="GE43"/>
  <c r="GE41"/>
  <c r="GG43"/>
  <c r="GG41"/>
  <c r="GI43"/>
  <c r="GI41"/>
  <c r="GK43"/>
  <c r="GK41"/>
  <c r="GM43"/>
  <c r="GM41"/>
  <c r="GO43"/>
  <c r="GO41"/>
  <c r="GQ43"/>
  <c r="GQ41"/>
  <c r="OK41" s="1"/>
  <c r="GS43"/>
  <c r="GS41"/>
  <c r="GU43"/>
  <c r="GU41"/>
  <c r="GW43"/>
  <c r="GW41"/>
  <c r="GY43"/>
  <c r="GY41"/>
  <c r="HA43"/>
  <c r="HA41"/>
  <c r="HC43"/>
  <c r="HC41"/>
  <c r="HE43"/>
  <c r="HE41"/>
  <c r="HG43"/>
  <c r="HG41"/>
  <c r="HI43"/>
  <c r="HI41"/>
  <c r="HK43"/>
  <c r="HK41"/>
  <c r="HM43"/>
  <c r="HM41"/>
  <c r="HO43"/>
  <c r="HO41"/>
  <c r="HQ43"/>
  <c r="HQ41"/>
  <c r="HS43"/>
  <c r="HS41"/>
  <c r="HU43"/>
  <c r="HU41"/>
  <c r="HW43"/>
  <c r="HW41"/>
  <c r="HY43"/>
  <c r="HY41"/>
  <c r="IA43"/>
  <c r="IA41"/>
  <c r="IC43"/>
  <c r="IC41"/>
  <c r="IE43"/>
  <c r="IE41"/>
  <c r="IG43"/>
  <c r="IG41"/>
  <c r="II43"/>
  <c r="II41"/>
  <c r="IK43"/>
  <c r="IK41"/>
  <c r="IM43"/>
  <c r="IM41"/>
  <c r="IO43"/>
  <c r="IO41"/>
  <c r="IQ43"/>
  <c r="IQ41"/>
  <c r="IS43"/>
  <c r="IS41"/>
  <c r="IU43"/>
  <c r="IU41"/>
  <c r="IW43"/>
  <c r="IW41"/>
  <c r="IY43"/>
  <c r="IY41"/>
  <c r="JA43"/>
  <c r="JA41"/>
  <c r="JC43"/>
  <c r="JC41"/>
  <c r="JE43"/>
  <c r="JE41"/>
  <c r="JG43"/>
  <c r="JG41"/>
  <c r="JS43"/>
  <c r="JS41"/>
  <c r="JS42" s="1"/>
  <c r="JU43"/>
  <c r="JU41"/>
  <c r="JW43"/>
  <c r="JW41"/>
  <c r="JY43"/>
  <c r="JY41"/>
  <c r="LV41" s="1"/>
  <c r="MH41" s="1"/>
  <c r="KA43"/>
  <c r="KA41"/>
  <c r="KC43"/>
  <c r="KC41"/>
  <c r="KE43"/>
  <c r="KE41"/>
  <c r="KG43"/>
  <c r="KG41"/>
  <c r="KI43"/>
  <c r="KI41"/>
  <c r="KK43"/>
  <c r="KK41"/>
  <c r="KK42" s="1"/>
  <c r="KM43"/>
  <c r="KM41"/>
  <c r="KM42" s="1"/>
  <c r="KO43"/>
  <c r="KO41"/>
  <c r="KO42" s="1"/>
  <c r="KQ43"/>
  <c r="KQ41"/>
  <c r="KQ42" s="1"/>
  <c r="KS43"/>
  <c r="KS41"/>
  <c r="KS42" s="1"/>
  <c r="KU43"/>
  <c r="KU41"/>
  <c r="KU42" s="1"/>
  <c r="KW43"/>
  <c r="KW41"/>
  <c r="KW42" s="1"/>
  <c r="LL43"/>
  <c r="LL41"/>
  <c r="LL42" s="1"/>
  <c r="G43"/>
  <c r="G41"/>
  <c r="G42" s="1"/>
  <c r="I43"/>
  <c r="I41"/>
  <c r="N43"/>
  <c r="N41"/>
  <c r="N42" s="1"/>
  <c r="LR27"/>
  <c r="LE27"/>
  <c r="LR29"/>
  <c r="LE29"/>
  <c r="LR33"/>
  <c r="LE33"/>
  <c r="LR35"/>
  <c r="LE35"/>
  <c r="LR36"/>
  <c r="LE36"/>
  <c r="LR37"/>
  <c r="LE37"/>
  <c r="LR39"/>
  <c r="LE39"/>
  <c r="LE40"/>
  <c r="LR40"/>
  <c r="NX9"/>
  <c r="NX41" s="1"/>
  <c r="NZ9"/>
  <c r="NZ41" s="1"/>
  <c r="OB9"/>
  <c r="OB41" s="1"/>
  <c r="EG10"/>
  <c r="EI10"/>
  <c r="EK10"/>
  <c r="EM10"/>
  <c r="EO10"/>
  <c r="EQ10"/>
  <c r="JI10"/>
  <c r="JK10"/>
  <c r="KY10"/>
  <c r="LA10"/>
  <c r="LW10"/>
  <c r="LY10"/>
  <c r="OD10"/>
  <c r="OJ10"/>
  <c r="JI17"/>
  <c r="LG17" s="1"/>
  <c r="K19"/>
  <c r="L19" s="1"/>
  <c r="O19" s="1"/>
  <c r="OE23"/>
  <c r="OH23" s="1"/>
  <c r="EI24"/>
  <c r="EK24"/>
  <c r="LI24" s="1"/>
  <c r="EQ24"/>
  <c r="OG24"/>
  <c r="LI25"/>
  <c r="OG25"/>
  <c r="LG26"/>
  <c r="LI26"/>
  <c r="LH27"/>
  <c r="LJ27"/>
  <c r="LG28"/>
  <c r="LI28"/>
  <c r="LH29"/>
  <c r="LJ29"/>
  <c r="LI30"/>
  <c r="OG30"/>
  <c r="LI31"/>
  <c r="OG31"/>
  <c r="LI32"/>
  <c r="OG32"/>
  <c r="LH33"/>
  <c r="LJ33"/>
  <c r="OH33"/>
  <c r="LG34"/>
  <c r="LI34"/>
  <c r="OH35"/>
  <c r="OH36"/>
  <c r="OH37"/>
  <c r="AI42"/>
  <c r="OD41"/>
  <c r="AK42"/>
  <c r="OL41"/>
  <c r="JH24"/>
  <c r="LD24" s="1"/>
  <c r="DG25"/>
  <c r="EH25" s="1"/>
  <c r="JH25"/>
  <c r="LD25" s="1"/>
  <c r="DG26"/>
  <c r="EH26" s="1"/>
  <c r="DG27"/>
  <c r="EH27" s="1"/>
  <c r="JH27"/>
  <c r="LD27" s="1"/>
  <c r="DG28"/>
  <c r="EH28" s="1"/>
  <c r="CG29"/>
  <c r="EH29" s="1"/>
  <c r="CG30"/>
  <c r="EH30" s="1"/>
  <c r="JH30"/>
  <c r="LD30" s="1"/>
  <c r="CG31"/>
  <c r="EH31" s="1"/>
  <c r="JH31"/>
  <c r="LD31" s="1"/>
  <c r="CG32"/>
  <c r="EH32" s="1"/>
  <c r="JH32"/>
  <c r="LD32" s="1"/>
  <c r="CG33"/>
  <c r="EH33" s="1"/>
  <c r="JH33"/>
  <c r="LD33" s="1"/>
  <c r="CG34"/>
  <c r="EH34" s="1"/>
  <c r="CG35"/>
  <c r="EH35" s="1"/>
  <c r="JH35"/>
  <c r="LD35" s="1"/>
  <c r="CG36"/>
  <c r="EH36" s="1"/>
  <c r="CG37"/>
  <c r="EH37" s="1"/>
  <c r="JH37"/>
  <c r="LD37" s="1"/>
  <c r="CG38"/>
  <c r="EH38" s="1"/>
  <c r="CG39"/>
  <c r="EH39" s="1"/>
  <c r="CG40"/>
  <c r="EH40" s="1"/>
  <c r="AJ42"/>
  <c r="JI24"/>
  <c r="JI25"/>
  <c r="LG25" s="1"/>
  <c r="JI27"/>
  <c r="LG27" s="1"/>
  <c r="JI30"/>
  <c r="LG30" s="1"/>
  <c r="JI31"/>
  <c r="LG31" s="1"/>
  <c r="JI32"/>
  <c r="LG32" s="1"/>
  <c r="JI33"/>
  <c r="LG33" s="1"/>
  <c r="JI35"/>
  <c r="LG35" s="1"/>
  <c r="JI37"/>
  <c r="LG37" s="1"/>
  <c r="LU41"/>
  <c r="MG41" s="1"/>
  <c r="LW41"/>
  <c r="MI41" s="1"/>
  <c r="LY41"/>
  <c r="MK41" s="1"/>
  <c r="NK41"/>
  <c r="JM42"/>
  <c r="LZ41"/>
  <c r="ML41" s="1"/>
  <c r="O36" i="126"/>
  <c r="LP36" s="1"/>
  <c r="LR16"/>
  <c r="LE16"/>
  <c r="LR19"/>
  <c r="LE19"/>
  <c r="LR21"/>
  <c r="LE21"/>
  <c r="LR22"/>
  <c r="LE22"/>
  <c r="OI17"/>
  <c r="OH19"/>
  <c r="LR11"/>
  <c r="LE11"/>
  <c r="LR12"/>
  <c r="LE12"/>
  <c r="LR13"/>
  <c r="LE13"/>
  <c r="LR14"/>
  <c r="LE14"/>
  <c r="LR15"/>
  <c r="LE15"/>
  <c r="LR17"/>
  <c r="LE17"/>
  <c r="LR18"/>
  <c r="LE18"/>
  <c r="LR20"/>
  <c r="LE20"/>
  <c r="LF23"/>
  <c r="LC23"/>
  <c r="LN23" s="1"/>
  <c r="LO23" s="1"/>
  <c r="LQ23" s="1"/>
  <c r="LR23"/>
  <c r="LE23"/>
  <c r="LG11"/>
  <c r="LI11"/>
  <c r="EH12"/>
  <c r="LH12"/>
  <c r="LJ12"/>
  <c r="EH13"/>
  <c r="LH13"/>
  <c r="LJ13"/>
  <c r="EH14"/>
  <c r="LH14"/>
  <c r="LJ14"/>
  <c r="EH15"/>
  <c r="LH15"/>
  <c r="LJ15"/>
  <c r="F43"/>
  <c r="F41"/>
  <c r="F42" s="1"/>
  <c r="AA43"/>
  <c r="AA41"/>
  <c r="AA42" s="1"/>
  <c r="BJ43"/>
  <c r="BJ41"/>
  <c r="BN43"/>
  <c r="BN41"/>
  <c r="BR43"/>
  <c r="BR41"/>
  <c r="BV43"/>
  <c r="BV41"/>
  <c r="CE43"/>
  <c r="CE41"/>
  <c r="CK43"/>
  <c r="CK41"/>
  <c r="CK42" s="1"/>
  <c r="CO43"/>
  <c r="CO41"/>
  <c r="CO42" s="1"/>
  <c r="CS43"/>
  <c r="CS41"/>
  <c r="CS42" s="1"/>
  <c r="CW43"/>
  <c r="CW41"/>
  <c r="CW42" s="1"/>
  <c r="DA43"/>
  <c r="DA41"/>
  <c r="DA42" s="1"/>
  <c r="DE43"/>
  <c r="DE41"/>
  <c r="DE42" s="1"/>
  <c r="DI43"/>
  <c r="DI41"/>
  <c r="DI42" s="1"/>
  <c r="DK43"/>
  <c r="DK41"/>
  <c r="DK42" s="1"/>
  <c r="DM43"/>
  <c r="DM41"/>
  <c r="DM42" s="1"/>
  <c r="DO43"/>
  <c r="DO41"/>
  <c r="DO42" s="1"/>
  <c r="U43"/>
  <c r="U41"/>
  <c r="U42" s="1"/>
  <c r="AG43"/>
  <c r="AG41"/>
  <c r="AG42" s="1"/>
  <c r="BG43"/>
  <c r="BG41"/>
  <c r="BG42" s="1"/>
  <c r="BI43"/>
  <c r="BI41"/>
  <c r="BK43"/>
  <c r="BK41"/>
  <c r="BM43"/>
  <c r="BM41"/>
  <c r="BO43"/>
  <c r="BO41"/>
  <c r="BQ43"/>
  <c r="BQ41"/>
  <c r="BS43"/>
  <c r="BS41"/>
  <c r="BU43"/>
  <c r="BU41"/>
  <c r="CB43"/>
  <c r="CB41"/>
  <c r="CD43"/>
  <c r="CD41"/>
  <c r="CF43"/>
  <c r="CF41"/>
  <c r="CH43"/>
  <c r="CH41"/>
  <c r="CJ43"/>
  <c r="CJ41"/>
  <c r="CL43"/>
  <c r="CL41"/>
  <c r="CN43"/>
  <c r="CN41"/>
  <c r="CN42" s="1"/>
  <c r="CP43"/>
  <c r="CP41"/>
  <c r="CP42" s="1"/>
  <c r="CR43"/>
  <c r="CR41"/>
  <c r="CR42" s="1"/>
  <c r="CT43"/>
  <c r="CT41"/>
  <c r="CT42" s="1"/>
  <c r="CV43"/>
  <c r="CV41"/>
  <c r="CV42" s="1"/>
  <c r="CX43"/>
  <c r="CX41"/>
  <c r="CX42" s="1"/>
  <c r="CZ43"/>
  <c r="CZ41"/>
  <c r="CZ42" s="1"/>
  <c r="DB43"/>
  <c r="DB41"/>
  <c r="DB42" s="1"/>
  <c r="DD43"/>
  <c r="DD41"/>
  <c r="DD42" s="1"/>
  <c r="DF43"/>
  <c r="DF41"/>
  <c r="DF42" s="1"/>
  <c r="DH43"/>
  <c r="DH41"/>
  <c r="DH42" s="1"/>
  <c r="DJ43"/>
  <c r="DJ41"/>
  <c r="DJ42" s="1"/>
  <c r="DL43"/>
  <c r="DL41"/>
  <c r="DL42" s="1"/>
  <c r="DN43"/>
  <c r="DN41"/>
  <c r="DN42" s="1"/>
  <c r="DP43"/>
  <c r="DP41"/>
  <c r="DP42" s="1"/>
  <c r="DW43"/>
  <c r="DW41"/>
  <c r="DW42" s="1"/>
  <c r="DY43"/>
  <c r="DY41"/>
  <c r="DY42" s="1"/>
  <c r="EA43"/>
  <c r="EA41"/>
  <c r="EA42" s="1"/>
  <c r="EC43"/>
  <c r="EC41"/>
  <c r="EC42" s="1"/>
  <c r="EE43"/>
  <c r="EE41"/>
  <c r="EE42" s="1"/>
  <c r="ES43"/>
  <c r="ES41"/>
  <c r="EU43"/>
  <c r="EU41"/>
  <c r="EW43"/>
  <c r="EW41"/>
  <c r="EY43"/>
  <c r="EY41"/>
  <c r="FA43"/>
  <c r="FA41"/>
  <c r="FC43"/>
  <c r="FC41"/>
  <c r="FE43"/>
  <c r="FE41"/>
  <c r="FG43"/>
  <c r="FG41"/>
  <c r="FI43"/>
  <c r="FI41"/>
  <c r="FK43"/>
  <c r="FK41"/>
  <c r="FM43"/>
  <c r="FM41"/>
  <c r="FO43"/>
  <c r="FO41"/>
  <c r="FO42" s="1"/>
  <c r="FQ43"/>
  <c r="FQ41"/>
  <c r="FQ42" s="1"/>
  <c r="FS43"/>
  <c r="FS41"/>
  <c r="FS42" s="1"/>
  <c r="FU43"/>
  <c r="FU41"/>
  <c r="FU42" s="1"/>
  <c r="FW43"/>
  <c r="FW41"/>
  <c r="FW42" s="1"/>
  <c r="FY43"/>
  <c r="FY41"/>
  <c r="FY42" s="1"/>
  <c r="GA43"/>
  <c r="GA41"/>
  <c r="GA42" s="1"/>
  <c r="GC43"/>
  <c r="GC41"/>
  <c r="GC42" s="1"/>
  <c r="GE43"/>
  <c r="GE41"/>
  <c r="GE42" s="1"/>
  <c r="GG43"/>
  <c r="GG41"/>
  <c r="GG42" s="1"/>
  <c r="GI43"/>
  <c r="GI41"/>
  <c r="GI42" s="1"/>
  <c r="GK43"/>
  <c r="GK41"/>
  <c r="GK42" s="1"/>
  <c r="GM43"/>
  <c r="GM41"/>
  <c r="GM42" s="1"/>
  <c r="GO43"/>
  <c r="GO41"/>
  <c r="GO42" s="1"/>
  <c r="GQ43"/>
  <c r="GQ41"/>
  <c r="GQ42" s="1"/>
  <c r="GS43"/>
  <c r="GS41"/>
  <c r="GS42" s="1"/>
  <c r="GU43"/>
  <c r="GU41"/>
  <c r="GU42" s="1"/>
  <c r="GW43"/>
  <c r="GW41"/>
  <c r="GW42" s="1"/>
  <c r="GY43"/>
  <c r="GY41"/>
  <c r="GY42" s="1"/>
  <c r="HA43"/>
  <c r="HA41"/>
  <c r="HA42" s="1"/>
  <c r="HC43"/>
  <c r="HC41"/>
  <c r="HC42" s="1"/>
  <c r="HE43"/>
  <c r="HE41"/>
  <c r="HE42" s="1"/>
  <c r="HG43"/>
  <c r="HG41"/>
  <c r="HG42" s="1"/>
  <c r="HI43"/>
  <c r="HI41"/>
  <c r="HI42" s="1"/>
  <c r="HK43"/>
  <c r="HK41"/>
  <c r="HK42" s="1"/>
  <c r="HM43"/>
  <c r="HM41"/>
  <c r="HM42" s="1"/>
  <c r="HO43"/>
  <c r="HO41"/>
  <c r="HO42" s="1"/>
  <c r="HQ43"/>
  <c r="HQ41"/>
  <c r="HQ42" s="1"/>
  <c r="HS43"/>
  <c r="HS41"/>
  <c r="HS42" s="1"/>
  <c r="HU43"/>
  <c r="HU41"/>
  <c r="HU42" s="1"/>
  <c r="HW43"/>
  <c r="HW41"/>
  <c r="HW42" s="1"/>
  <c r="HY43"/>
  <c r="HY41"/>
  <c r="HY42" s="1"/>
  <c r="IA43"/>
  <c r="IA41"/>
  <c r="IA42" s="1"/>
  <c r="IC43"/>
  <c r="IC41"/>
  <c r="IC42" s="1"/>
  <c r="IE43"/>
  <c r="IE41"/>
  <c r="IE42" s="1"/>
  <c r="IG43"/>
  <c r="IG41"/>
  <c r="IG42" s="1"/>
  <c r="II43"/>
  <c r="II41"/>
  <c r="II42" s="1"/>
  <c r="IK43"/>
  <c r="IK41"/>
  <c r="IK42" s="1"/>
  <c r="IM43"/>
  <c r="IM41"/>
  <c r="IM42" s="1"/>
  <c r="IO43"/>
  <c r="IO41"/>
  <c r="IO42" s="1"/>
  <c r="IQ43"/>
  <c r="IQ41"/>
  <c r="IQ42" s="1"/>
  <c r="IS43"/>
  <c r="IS41"/>
  <c r="IS42" s="1"/>
  <c r="IU43"/>
  <c r="IU41"/>
  <c r="IU42" s="1"/>
  <c r="IW43"/>
  <c r="IW41"/>
  <c r="IW42" s="1"/>
  <c r="IY43"/>
  <c r="IY41"/>
  <c r="IY42" s="1"/>
  <c r="JA43"/>
  <c r="JA41"/>
  <c r="JA42" s="1"/>
  <c r="JC43"/>
  <c r="JC41"/>
  <c r="JC42" s="1"/>
  <c r="JE43"/>
  <c r="JE41"/>
  <c r="JE42" s="1"/>
  <c r="JG43"/>
  <c r="JG41"/>
  <c r="JG42" s="1"/>
  <c r="JS43"/>
  <c r="JS41"/>
  <c r="JS42" s="1"/>
  <c r="JU43"/>
  <c r="JU41"/>
  <c r="JW43"/>
  <c r="JW41"/>
  <c r="JY43"/>
  <c r="JY41"/>
  <c r="KA43"/>
  <c r="KA41"/>
  <c r="KC43"/>
  <c r="KC41"/>
  <c r="KE43"/>
  <c r="KE41"/>
  <c r="KG43"/>
  <c r="KG41"/>
  <c r="KI43"/>
  <c r="KI41"/>
  <c r="LX41" s="1"/>
  <c r="KK43"/>
  <c r="KK41"/>
  <c r="KM43"/>
  <c r="KM41"/>
  <c r="KO43"/>
  <c r="KO41"/>
  <c r="KQ43"/>
  <c r="KQ41"/>
  <c r="KS43"/>
  <c r="KS41"/>
  <c r="KU43"/>
  <c r="KU41"/>
  <c r="KW43"/>
  <c r="KW41"/>
  <c r="LL43"/>
  <c r="LL41"/>
  <c r="G43"/>
  <c r="G41"/>
  <c r="G42" s="1"/>
  <c r="I43"/>
  <c r="I41"/>
  <c r="N43"/>
  <c r="N41"/>
  <c r="OJ24"/>
  <c r="JI24"/>
  <c r="LG24" s="1"/>
  <c r="LR24"/>
  <c r="LE24"/>
  <c r="LR25"/>
  <c r="LE25"/>
  <c r="LR26"/>
  <c r="LE26"/>
  <c r="LR28"/>
  <c r="LE28"/>
  <c r="LR30"/>
  <c r="LE30"/>
  <c r="LR31"/>
  <c r="LE31"/>
  <c r="LR32"/>
  <c r="LE32"/>
  <c r="LR34"/>
  <c r="LE34"/>
  <c r="LR38"/>
  <c r="LE38"/>
  <c r="NW9"/>
  <c r="NW41" s="1"/>
  <c r="NY9"/>
  <c r="NY41" s="1"/>
  <c r="AH10"/>
  <c r="CG10"/>
  <c r="NX9"/>
  <c r="NX41" s="1"/>
  <c r="NZ9"/>
  <c r="NZ41" s="1"/>
  <c r="OB9"/>
  <c r="OB41" s="1"/>
  <c r="EG10"/>
  <c r="EI10"/>
  <c r="EK10"/>
  <c r="EO10"/>
  <c r="EQ10"/>
  <c r="JI10"/>
  <c r="JK10"/>
  <c r="KY10"/>
  <c r="LA10"/>
  <c r="OJ10"/>
  <c r="OG10" s="1"/>
  <c r="EM11"/>
  <c r="LU11"/>
  <c r="EM12"/>
  <c r="EM13"/>
  <c r="EM14"/>
  <c r="EM15"/>
  <c r="EM16"/>
  <c r="EM17"/>
  <c r="JI17"/>
  <c r="LG17" s="1"/>
  <c r="OD17"/>
  <c r="OG17" s="1"/>
  <c r="EM18"/>
  <c r="K19"/>
  <c r="EM19"/>
  <c r="EM20"/>
  <c r="EM21"/>
  <c r="EM22"/>
  <c r="EM23"/>
  <c r="JI23"/>
  <c r="LG23" s="1"/>
  <c r="OD23"/>
  <c r="OG23" s="1"/>
  <c r="EH24"/>
  <c r="EM24"/>
  <c r="BH43"/>
  <c r="BH41"/>
  <c r="BL43"/>
  <c r="BL41"/>
  <c r="BP43"/>
  <c r="BP41"/>
  <c r="BT43"/>
  <c r="BT41"/>
  <c r="CC43"/>
  <c r="CC41"/>
  <c r="CI43"/>
  <c r="CI41"/>
  <c r="CM43"/>
  <c r="CM41"/>
  <c r="CQ43"/>
  <c r="CQ41"/>
  <c r="CU43"/>
  <c r="CU41"/>
  <c r="CY43"/>
  <c r="CY41"/>
  <c r="DC43"/>
  <c r="DC41"/>
  <c r="DQ43"/>
  <c r="DQ41"/>
  <c r="DX43"/>
  <c r="DX41"/>
  <c r="DZ43"/>
  <c r="DZ41"/>
  <c r="EB43"/>
  <c r="EB41"/>
  <c r="ED43"/>
  <c r="ED41"/>
  <c r="EF43"/>
  <c r="EF41"/>
  <c r="ER43"/>
  <c r="ER41"/>
  <c r="ET43"/>
  <c r="ET41"/>
  <c r="EV43"/>
  <c r="EV41"/>
  <c r="EX43"/>
  <c r="EX41"/>
  <c r="EZ43"/>
  <c r="EZ41"/>
  <c r="FB43"/>
  <c r="FB41"/>
  <c r="FD43"/>
  <c r="FD41"/>
  <c r="FF43"/>
  <c r="FF41"/>
  <c r="FH43"/>
  <c r="FH41"/>
  <c r="FJ43"/>
  <c r="FJ41"/>
  <c r="FL43"/>
  <c r="FL41"/>
  <c r="FN43"/>
  <c r="FN41"/>
  <c r="FP43"/>
  <c r="FP41"/>
  <c r="FR43"/>
  <c r="FR41"/>
  <c r="FT43"/>
  <c r="FT41"/>
  <c r="FV43"/>
  <c r="FV41"/>
  <c r="FX43"/>
  <c r="FX41"/>
  <c r="FZ43"/>
  <c r="FZ41"/>
  <c r="GB43"/>
  <c r="GB41"/>
  <c r="GD43"/>
  <c r="GD41"/>
  <c r="GF43"/>
  <c r="GF41"/>
  <c r="GH43"/>
  <c r="GH41"/>
  <c r="GJ43"/>
  <c r="GJ41"/>
  <c r="GL43"/>
  <c r="GL41"/>
  <c r="GN43"/>
  <c r="GN41"/>
  <c r="GP43"/>
  <c r="GP41"/>
  <c r="GR43"/>
  <c r="GR41"/>
  <c r="GT43"/>
  <c r="GT41"/>
  <c r="GV43"/>
  <c r="GV41"/>
  <c r="GX43"/>
  <c r="GX41"/>
  <c r="GZ43"/>
  <c r="GZ41"/>
  <c r="HB43"/>
  <c r="HB41"/>
  <c r="HD43"/>
  <c r="HD41"/>
  <c r="HF43"/>
  <c r="HF41"/>
  <c r="HH43"/>
  <c r="HH41"/>
  <c r="HJ43"/>
  <c r="HJ41"/>
  <c r="HL43"/>
  <c r="HL41"/>
  <c r="HN43"/>
  <c r="HN41"/>
  <c r="HP43"/>
  <c r="HP41"/>
  <c r="HR43"/>
  <c r="HR41"/>
  <c r="HT43"/>
  <c r="HT41"/>
  <c r="HV43"/>
  <c r="HV41"/>
  <c r="HX43"/>
  <c r="HX41"/>
  <c r="HZ43"/>
  <c r="HZ41"/>
  <c r="IB43"/>
  <c r="IB41"/>
  <c r="ID43"/>
  <c r="ID41"/>
  <c r="IF43"/>
  <c r="IF41"/>
  <c r="IH43"/>
  <c r="IH41"/>
  <c r="IJ43"/>
  <c r="IJ41"/>
  <c r="IL43"/>
  <c r="IL41"/>
  <c r="IN43"/>
  <c r="IN41"/>
  <c r="IP43"/>
  <c r="IP41"/>
  <c r="IR43"/>
  <c r="IR41"/>
  <c r="IT43"/>
  <c r="IT41"/>
  <c r="IV43"/>
  <c r="IV41"/>
  <c r="IX43"/>
  <c r="IX41"/>
  <c r="IZ43"/>
  <c r="IZ41"/>
  <c r="JB43"/>
  <c r="JB41"/>
  <c r="JD43"/>
  <c r="JD41"/>
  <c r="JF43"/>
  <c r="JF41"/>
  <c r="JT43"/>
  <c r="JT41"/>
  <c r="JV43"/>
  <c r="JV41"/>
  <c r="JX43"/>
  <c r="JX41"/>
  <c r="JZ43"/>
  <c r="JZ41"/>
  <c r="KB43"/>
  <c r="KB41"/>
  <c r="KD43"/>
  <c r="KD41"/>
  <c r="KF43"/>
  <c r="KF41"/>
  <c r="KH43"/>
  <c r="KH41"/>
  <c r="KJ43"/>
  <c r="KJ41"/>
  <c r="KL43"/>
  <c r="KL41"/>
  <c r="KN43"/>
  <c r="KN41"/>
  <c r="KP43"/>
  <c r="KP41"/>
  <c r="KR43"/>
  <c r="KR41"/>
  <c r="KT43"/>
  <c r="KT41"/>
  <c r="KV43"/>
  <c r="KV41"/>
  <c r="H43"/>
  <c r="H41"/>
  <c r="J43"/>
  <c r="J41"/>
  <c r="LR27"/>
  <c r="LE27"/>
  <c r="LR29"/>
  <c r="LE29"/>
  <c r="LR33"/>
  <c r="LE33"/>
  <c r="LR35"/>
  <c r="LE35"/>
  <c r="LR36"/>
  <c r="LE36"/>
  <c r="LR37"/>
  <c r="LE37"/>
  <c r="LR39"/>
  <c r="LE39"/>
  <c r="LE40"/>
  <c r="LR40"/>
  <c r="DG10"/>
  <c r="EJ10"/>
  <c r="EL10"/>
  <c r="EN10"/>
  <c r="EP10"/>
  <c r="JH10"/>
  <c r="JJ10"/>
  <c r="JL10"/>
  <c r="KX10"/>
  <c r="KZ10"/>
  <c r="LB10"/>
  <c r="LM10"/>
  <c r="LV10"/>
  <c r="LX10"/>
  <c r="LZ10"/>
  <c r="OK23"/>
  <c r="OH23" s="1"/>
  <c r="OD24"/>
  <c r="OG24" s="1"/>
  <c r="JJ24"/>
  <c r="LH24" s="1"/>
  <c r="JL24"/>
  <c r="LJ24" s="1"/>
  <c r="OK24"/>
  <c r="OH24" s="1"/>
  <c r="LI25"/>
  <c r="OG25"/>
  <c r="LG26"/>
  <c r="LI26"/>
  <c r="LH27"/>
  <c r="LJ27"/>
  <c r="LG28"/>
  <c r="LI28"/>
  <c r="LH29"/>
  <c r="LJ29"/>
  <c r="LI30"/>
  <c r="OG30"/>
  <c r="LI31"/>
  <c r="OG31"/>
  <c r="LI32"/>
  <c r="OG32"/>
  <c r="LH33"/>
  <c r="LJ33"/>
  <c r="OH33"/>
  <c r="LG34"/>
  <c r="LI34"/>
  <c r="OH35"/>
  <c r="OH36"/>
  <c r="OH37"/>
  <c r="AI42"/>
  <c r="AK42"/>
  <c r="JH24"/>
  <c r="LD24" s="1"/>
  <c r="DG25"/>
  <c r="EH25" s="1"/>
  <c r="JH25"/>
  <c r="LD25" s="1"/>
  <c r="DG26"/>
  <c r="EH26" s="1"/>
  <c r="DG27"/>
  <c r="EH27" s="1"/>
  <c r="JH27"/>
  <c r="LD27" s="1"/>
  <c r="DG28"/>
  <c r="EH28" s="1"/>
  <c r="DG29"/>
  <c r="EH29" s="1"/>
  <c r="DG30"/>
  <c r="EH30" s="1"/>
  <c r="JH30"/>
  <c r="LD30" s="1"/>
  <c r="CG31"/>
  <c r="EH31" s="1"/>
  <c r="JH31"/>
  <c r="LD31" s="1"/>
  <c r="CG32"/>
  <c r="EH32" s="1"/>
  <c r="JH32"/>
  <c r="LD32" s="1"/>
  <c r="CG33"/>
  <c r="EH33" s="1"/>
  <c r="JH33"/>
  <c r="LD33" s="1"/>
  <c r="CG34"/>
  <c r="EH34" s="1"/>
  <c r="CG35"/>
  <c r="EH35" s="1"/>
  <c r="JH35"/>
  <c r="LD35" s="1"/>
  <c r="CG36"/>
  <c r="EH36" s="1"/>
  <c r="CG37"/>
  <c r="EH37" s="1"/>
  <c r="JH37"/>
  <c r="LD37" s="1"/>
  <c r="CG38"/>
  <c r="EH38" s="1"/>
  <c r="CG39"/>
  <c r="EH39" s="1"/>
  <c r="CG40"/>
  <c r="EH40" s="1"/>
  <c r="AJ42"/>
  <c r="JI25"/>
  <c r="LG25" s="1"/>
  <c r="JI27"/>
  <c r="LG27" s="1"/>
  <c r="JI30"/>
  <c r="LG30" s="1"/>
  <c r="JI31"/>
  <c r="LG31" s="1"/>
  <c r="JI32"/>
  <c r="LG32" s="1"/>
  <c r="JI33"/>
  <c r="LG33" s="1"/>
  <c r="JI35"/>
  <c r="LG35" s="1"/>
  <c r="JI37"/>
  <c r="LG37" s="1"/>
  <c r="LV41"/>
  <c r="MH41" s="1"/>
  <c r="LZ41"/>
  <c r="ML41" s="1"/>
  <c r="LU41"/>
  <c r="MG41" s="1"/>
  <c r="LW41"/>
  <c r="MI41" s="1"/>
  <c r="LY41"/>
  <c r="MK41" s="1"/>
  <c r="NM41"/>
  <c r="JM42"/>
  <c r="N42" l="1"/>
  <c r="LF17"/>
  <c r="LC17"/>
  <c r="LN17" s="1"/>
  <c r="LO17" s="1"/>
  <c r="LQ17" s="1"/>
  <c r="MJ41"/>
  <c r="NN41"/>
  <c r="LF20"/>
  <c r="LC20"/>
  <c r="LN20" s="1"/>
  <c r="LO20" s="1"/>
  <c r="LQ20" s="1"/>
  <c r="LF18"/>
  <c r="LC18"/>
  <c r="LN18" s="1"/>
  <c r="LO18" s="1"/>
  <c r="LQ18" s="1"/>
  <c r="LC22"/>
  <c r="LN22" s="1"/>
  <c r="LO22" s="1"/>
  <c r="LQ22" s="1"/>
  <c r="LS22" s="1"/>
  <c r="LF22"/>
  <c r="OD41"/>
  <c r="OE41"/>
  <c r="L19"/>
  <c r="L41" s="1"/>
  <c r="LJ19"/>
  <c r="LI14"/>
  <c r="LG13"/>
  <c r="LG38"/>
  <c r="LH11"/>
  <c r="LH21" i="127"/>
  <c r="LJ16"/>
  <c r="LJ16" i="126"/>
  <c r="LH22"/>
  <c r="EH11"/>
  <c r="OL41"/>
  <c r="OK41"/>
  <c r="NO41" i="127"/>
  <c r="EH19" i="126"/>
  <c r="LI17"/>
  <c r="LH16"/>
  <c r="LG15"/>
  <c r="LI12"/>
  <c r="LH37"/>
  <c r="LH28"/>
  <c r="OH17"/>
  <c r="OG35" i="127"/>
  <c r="LH28"/>
  <c r="OG10"/>
  <c r="JG42"/>
  <c r="JE42"/>
  <c r="JC42"/>
  <c r="JA42"/>
  <c r="IY42"/>
  <c r="IW42"/>
  <c r="IU42"/>
  <c r="IS42"/>
  <c r="IQ42"/>
  <c r="IO42"/>
  <c r="IM42"/>
  <c r="IK42"/>
  <c r="II42"/>
  <c r="IG42"/>
  <c r="IE42"/>
  <c r="IC42"/>
  <c r="IA42"/>
  <c r="HY42"/>
  <c r="HW42"/>
  <c r="HU42"/>
  <c r="HS42"/>
  <c r="HQ42"/>
  <c r="HO42"/>
  <c r="HM42"/>
  <c r="HK42"/>
  <c r="HI42"/>
  <c r="HG42"/>
  <c r="HE42"/>
  <c r="HC42"/>
  <c r="HA42"/>
  <c r="GY42"/>
  <c r="GW42"/>
  <c r="GU42"/>
  <c r="GS42"/>
  <c r="GQ42"/>
  <c r="GO42"/>
  <c r="GM42"/>
  <c r="GK42"/>
  <c r="GI42"/>
  <c r="GG42"/>
  <c r="GE42"/>
  <c r="GC42"/>
  <c r="GA42"/>
  <c r="FY42"/>
  <c r="FW42"/>
  <c r="FU42"/>
  <c r="FS42"/>
  <c r="FQ42"/>
  <c r="FO42"/>
  <c r="FM42"/>
  <c r="FK42"/>
  <c r="FI42"/>
  <c r="FG42"/>
  <c r="FE42"/>
  <c r="FC42"/>
  <c r="FA42"/>
  <c r="EY42"/>
  <c r="EW42"/>
  <c r="EU42"/>
  <c r="ES42"/>
  <c r="KI42"/>
  <c r="KG42"/>
  <c r="KE42"/>
  <c r="KC42"/>
  <c r="KA42"/>
  <c r="JY42"/>
  <c r="JW42"/>
  <c r="JU42"/>
  <c r="DG41"/>
  <c r="EE42"/>
  <c r="EC42"/>
  <c r="EA42"/>
  <c r="DY42"/>
  <c r="DW42"/>
  <c r="DP42"/>
  <c r="DN42"/>
  <c r="DL42"/>
  <c r="DJ42"/>
  <c r="DH42"/>
  <c r="DF42"/>
  <c r="DD42"/>
  <c r="DB42"/>
  <c r="CZ42"/>
  <c r="CX42"/>
  <c r="CV42"/>
  <c r="CT42"/>
  <c r="CR42"/>
  <c r="CP42"/>
  <c r="CN42"/>
  <c r="CL42"/>
  <c r="CJ42"/>
  <c r="CH42"/>
  <c r="CF42"/>
  <c r="CD42"/>
  <c r="CB42"/>
  <c r="BU42"/>
  <c r="BS42"/>
  <c r="BQ42"/>
  <c r="BO42"/>
  <c r="BM42"/>
  <c r="BK42"/>
  <c r="BI42"/>
  <c r="I42"/>
  <c r="OJ41" i="126"/>
  <c r="OF41"/>
  <c r="OG41"/>
  <c r="FM42"/>
  <c r="FK42"/>
  <c r="FI42"/>
  <c r="FG42"/>
  <c r="FE42"/>
  <c r="FC42"/>
  <c r="FA42"/>
  <c r="EY42"/>
  <c r="EW42"/>
  <c r="EU42"/>
  <c r="ES42"/>
  <c r="KW42"/>
  <c r="KU42"/>
  <c r="KS42"/>
  <c r="KQ42"/>
  <c r="KO42"/>
  <c r="KM42"/>
  <c r="KK42"/>
  <c r="KI42"/>
  <c r="KG42"/>
  <c r="KE42"/>
  <c r="KC42"/>
  <c r="KA42"/>
  <c r="JY42"/>
  <c r="JW42"/>
  <c r="JU42"/>
  <c r="LS23"/>
  <c r="LS20"/>
  <c r="LS18"/>
  <c r="LS17"/>
  <c r="CE42"/>
  <c r="BV42"/>
  <c r="BR42"/>
  <c r="BN42"/>
  <c r="BJ42"/>
  <c r="EM43"/>
  <c r="EM42" s="1"/>
  <c r="EM41"/>
  <c r="CL42"/>
  <c r="CJ42"/>
  <c r="CH42"/>
  <c r="CF42"/>
  <c r="CD42"/>
  <c r="CB42"/>
  <c r="BU42"/>
  <c r="BS42"/>
  <c r="BQ42"/>
  <c r="BO42"/>
  <c r="BM42"/>
  <c r="BK42"/>
  <c r="BI42"/>
  <c r="EH21"/>
  <c r="EH16"/>
  <c r="L43"/>
  <c r="I42"/>
  <c r="LL42"/>
  <c r="LC28" i="127"/>
  <c r="LN28" s="1"/>
  <c r="LO28" s="1"/>
  <c r="LQ28" s="1"/>
  <c r="LS28" s="1"/>
  <c r="LF28"/>
  <c r="LC27"/>
  <c r="LN27" s="1"/>
  <c r="LO27" s="1"/>
  <c r="LQ27" s="1"/>
  <c r="LS27" s="1"/>
  <c r="LF27"/>
  <c r="LC24"/>
  <c r="LN24" s="1"/>
  <c r="LO24" s="1"/>
  <c r="LQ24" s="1"/>
  <c r="LS24" s="1"/>
  <c r="LF24"/>
  <c r="LC26"/>
  <c r="LN26" s="1"/>
  <c r="LO26" s="1"/>
  <c r="LQ26" s="1"/>
  <c r="LS26" s="1"/>
  <c r="LF26"/>
  <c r="LC25"/>
  <c r="LN25" s="1"/>
  <c r="LO25" s="1"/>
  <c r="LQ25" s="1"/>
  <c r="LS25" s="1"/>
  <c r="LF25"/>
  <c r="ML44"/>
  <c r="MR41"/>
  <c r="MH44"/>
  <c r="MN41"/>
  <c r="NO44"/>
  <c r="NU41"/>
  <c r="NK44"/>
  <c r="NQ41"/>
  <c r="MI44"/>
  <c r="MO41"/>
  <c r="LC40"/>
  <c r="LN40" s="1"/>
  <c r="LO40" s="1"/>
  <c r="LQ40" s="1"/>
  <c r="LS40" s="1"/>
  <c r="LF40"/>
  <c r="LC38"/>
  <c r="LN38" s="1"/>
  <c r="LO38" s="1"/>
  <c r="LQ38" s="1"/>
  <c r="LS38" s="1"/>
  <c r="LF38"/>
  <c r="LC37"/>
  <c r="LN37" s="1"/>
  <c r="LO37" s="1"/>
  <c r="LQ37" s="1"/>
  <c r="LS37" s="1"/>
  <c r="LF37"/>
  <c r="LC34"/>
  <c r="LN34" s="1"/>
  <c r="LO34" s="1"/>
  <c r="LQ34" s="1"/>
  <c r="LS34" s="1"/>
  <c r="LF34"/>
  <c r="LC33"/>
  <c r="LN33" s="1"/>
  <c r="LO33" s="1"/>
  <c r="LQ33" s="1"/>
  <c r="LS33" s="1"/>
  <c r="LF33"/>
  <c r="LC32"/>
  <c r="LN32" s="1"/>
  <c r="LO32" s="1"/>
  <c r="LQ32" s="1"/>
  <c r="LS32" s="1"/>
  <c r="LF32"/>
  <c r="LC31"/>
  <c r="LN31" s="1"/>
  <c r="LO31" s="1"/>
  <c r="LQ31" s="1"/>
  <c r="LS31" s="1"/>
  <c r="LF31"/>
  <c r="LC30"/>
  <c r="LN30" s="1"/>
  <c r="LO30" s="1"/>
  <c r="LQ30" s="1"/>
  <c r="LS30" s="1"/>
  <c r="LF30"/>
  <c r="KY43"/>
  <c r="KY41"/>
  <c r="JI43"/>
  <c r="JI41"/>
  <c r="JI42" s="1"/>
  <c r="EO43"/>
  <c r="EO41"/>
  <c r="EK43"/>
  <c r="EK41"/>
  <c r="EK42" s="1"/>
  <c r="LI10"/>
  <c r="EG43"/>
  <c r="EG41"/>
  <c r="LC22"/>
  <c r="LN22" s="1"/>
  <c r="LO22" s="1"/>
  <c r="LQ22" s="1"/>
  <c r="LS22" s="1"/>
  <c r="LF22"/>
  <c r="LC21"/>
  <c r="LN21" s="1"/>
  <c r="LO21" s="1"/>
  <c r="LQ21" s="1"/>
  <c r="LF21"/>
  <c r="LC19"/>
  <c r="LN19" s="1"/>
  <c r="LO19" s="1"/>
  <c r="LQ19" s="1"/>
  <c r="LF19"/>
  <c r="LC18"/>
  <c r="LN18" s="1"/>
  <c r="LO18" s="1"/>
  <c r="LQ18" s="1"/>
  <c r="LF18"/>
  <c r="LC17"/>
  <c r="LN17" s="1"/>
  <c r="LO17" s="1"/>
  <c r="LQ17" s="1"/>
  <c r="LS17" s="1"/>
  <c r="LF17"/>
  <c r="LC15"/>
  <c r="LN15" s="1"/>
  <c r="LO15" s="1"/>
  <c r="LQ15" s="1"/>
  <c r="LS15" s="1"/>
  <c r="LF15"/>
  <c r="LC14"/>
  <c r="LN14" s="1"/>
  <c r="LO14" s="1"/>
  <c r="LQ14" s="1"/>
  <c r="LF14"/>
  <c r="LC12"/>
  <c r="LN12" s="1"/>
  <c r="LO12" s="1"/>
  <c r="LQ12" s="1"/>
  <c r="LS12" s="1"/>
  <c r="LF12"/>
  <c r="LC11"/>
  <c r="LN11" s="1"/>
  <c r="LO11" s="1"/>
  <c r="LQ11" s="1"/>
  <c r="LF11"/>
  <c r="KZ43"/>
  <c r="KZ41"/>
  <c r="JL43"/>
  <c r="JL41"/>
  <c r="JH43"/>
  <c r="JH41"/>
  <c r="LD10"/>
  <c r="EL43"/>
  <c r="EL41"/>
  <c r="LJ10"/>
  <c r="CG43"/>
  <c r="CG41"/>
  <c r="EH10"/>
  <c r="LG24"/>
  <c r="K41"/>
  <c r="BL42"/>
  <c r="BJ42"/>
  <c r="BH42"/>
  <c r="AA42"/>
  <c r="F42"/>
  <c r="EN42"/>
  <c r="L41"/>
  <c r="DG43"/>
  <c r="DG42" s="1"/>
  <c r="MK44"/>
  <c r="MQ41"/>
  <c r="MG44"/>
  <c r="MM41"/>
  <c r="LC39"/>
  <c r="LN39" s="1"/>
  <c r="LO39" s="1"/>
  <c r="LQ39" s="1"/>
  <c r="LS39" s="1"/>
  <c r="LF39"/>
  <c r="LC36"/>
  <c r="LN36" s="1"/>
  <c r="LO36" s="1"/>
  <c r="LQ36" s="1"/>
  <c r="LS36" s="1"/>
  <c r="LF36"/>
  <c r="LC35"/>
  <c r="LN35" s="1"/>
  <c r="LO35" s="1"/>
  <c r="LQ35" s="1"/>
  <c r="LS35" s="1"/>
  <c r="LF35"/>
  <c r="LC29"/>
  <c r="LN29" s="1"/>
  <c r="LO29" s="1"/>
  <c r="LQ29" s="1"/>
  <c r="LS29" s="1"/>
  <c r="LF29"/>
  <c r="O43"/>
  <c r="O41"/>
  <c r="LP19"/>
  <c r="LA43"/>
  <c r="LA41"/>
  <c r="JK43"/>
  <c r="JK41"/>
  <c r="JK42" s="1"/>
  <c r="EQ43"/>
  <c r="EQ41"/>
  <c r="EQ42" s="1"/>
  <c r="EM43"/>
  <c r="EM41"/>
  <c r="EM42" s="1"/>
  <c r="EI43"/>
  <c r="EI41"/>
  <c r="EI42" s="1"/>
  <c r="LG10"/>
  <c r="LR21"/>
  <c r="LE21"/>
  <c r="LC20"/>
  <c r="LN20" s="1"/>
  <c r="LO20" s="1"/>
  <c r="LQ20" s="1"/>
  <c r="LS20" s="1"/>
  <c r="LF20"/>
  <c r="LR18"/>
  <c r="LE18"/>
  <c r="LC16"/>
  <c r="LN16" s="1"/>
  <c r="LO16" s="1"/>
  <c r="LQ16" s="1"/>
  <c r="LS16" s="1"/>
  <c r="LF16"/>
  <c r="LR14"/>
  <c r="LE14"/>
  <c r="LC13"/>
  <c r="LN13" s="1"/>
  <c r="LO13" s="1"/>
  <c r="LQ13" s="1"/>
  <c r="LS13" s="1"/>
  <c r="LF13"/>
  <c r="LR11"/>
  <c r="LE11"/>
  <c r="LB43"/>
  <c r="LB41"/>
  <c r="KX43"/>
  <c r="KX41"/>
  <c r="LR10"/>
  <c r="LE10"/>
  <c r="JJ43"/>
  <c r="JJ41"/>
  <c r="EP43"/>
  <c r="EP41"/>
  <c r="EJ43"/>
  <c r="EJ41"/>
  <c r="LH10"/>
  <c r="NP41"/>
  <c r="NL41"/>
  <c r="LX41"/>
  <c r="NM41"/>
  <c r="OE41"/>
  <c r="OH41" s="1"/>
  <c r="OF41"/>
  <c r="OI41" s="1"/>
  <c r="OJ41"/>
  <c r="K43"/>
  <c r="EH23"/>
  <c r="L43"/>
  <c r="LC30" i="126"/>
  <c r="LN30" s="1"/>
  <c r="LO30" s="1"/>
  <c r="LQ30" s="1"/>
  <c r="LS30" s="1"/>
  <c r="LF30"/>
  <c r="LC28"/>
  <c r="LN28" s="1"/>
  <c r="LO28" s="1"/>
  <c r="LQ28" s="1"/>
  <c r="LS28" s="1"/>
  <c r="LF28"/>
  <c r="LC27"/>
  <c r="LN27" s="1"/>
  <c r="LO27" s="1"/>
  <c r="LQ27" s="1"/>
  <c r="LS27" s="1"/>
  <c r="LF27"/>
  <c r="LC29"/>
  <c r="LN29" s="1"/>
  <c r="LO29" s="1"/>
  <c r="LQ29" s="1"/>
  <c r="LS29" s="1"/>
  <c r="LF29"/>
  <c r="LC26"/>
  <c r="LN26" s="1"/>
  <c r="LO26" s="1"/>
  <c r="LQ26" s="1"/>
  <c r="LS26" s="1"/>
  <c r="LF26"/>
  <c r="LC25"/>
  <c r="LN25" s="1"/>
  <c r="LO25" s="1"/>
  <c r="LQ25" s="1"/>
  <c r="LS25" s="1"/>
  <c r="LF25"/>
  <c r="NM44"/>
  <c r="NS41"/>
  <c r="MK44"/>
  <c r="MQ41"/>
  <c r="MG44"/>
  <c r="MM41"/>
  <c r="NN44"/>
  <c r="NT41"/>
  <c r="ML44"/>
  <c r="MR41"/>
  <c r="MH44"/>
  <c r="MN41"/>
  <c r="LC40"/>
  <c r="LN40" s="1"/>
  <c r="LO40" s="1"/>
  <c r="LQ40" s="1"/>
  <c r="LS40" s="1"/>
  <c r="LF40"/>
  <c r="LC38"/>
  <c r="LN38" s="1"/>
  <c r="LO38" s="1"/>
  <c r="LQ38" s="1"/>
  <c r="LS38" s="1"/>
  <c r="LF38"/>
  <c r="LC37"/>
  <c r="LN37" s="1"/>
  <c r="LO37" s="1"/>
  <c r="LQ37" s="1"/>
  <c r="LS37" s="1"/>
  <c r="LF37"/>
  <c r="LC34"/>
  <c r="LN34" s="1"/>
  <c r="LO34" s="1"/>
  <c r="LQ34" s="1"/>
  <c r="LS34" s="1"/>
  <c r="LF34"/>
  <c r="LC33"/>
  <c r="LN33" s="1"/>
  <c r="LO33" s="1"/>
  <c r="LQ33" s="1"/>
  <c r="LS33" s="1"/>
  <c r="LF33"/>
  <c r="LC32"/>
  <c r="LN32" s="1"/>
  <c r="LO32" s="1"/>
  <c r="LQ32" s="1"/>
  <c r="LS32" s="1"/>
  <c r="LF32"/>
  <c r="LC31"/>
  <c r="LN31" s="1"/>
  <c r="LO31" s="1"/>
  <c r="LQ31" s="1"/>
  <c r="LS31" s="1"/>
  <c r="LF31"/>
  <c r="LB43"/>
  <c r="LB41"/>
  <c r="LB42" s="1"/>
  <c r="KX43"/>
  <c r="KX41"/>
  <c r="LR10"/>
  <c r="LE10"/>
  <c r="JJ43"/>
  <c r="JJ41"/>
  <c r="EP43"/>
  <c r="EP41"/>
  <c r="EP42" s="1"/>
  <c r="EL43"/>
  <c r="EL41"/>
  <c r="LJ10"/>
  <c r="DG43"/>
  <c r="DG41"/>
  <c r="LA43"/>
  <c r="LA41"/>
  <c r="JK43"/>
  <c r="JK41"/>
  <c r="EQ43"/>
  <c r="EQ41"/>
  <c r="EK43"/>
  <c r="EK41"/>
  <c r="LI10"/>
  <c r="EG43"/>
  <c r="EG41"/>
  <c r="CG43"/>
  <c r="CG41"/>
  <c r="EH10"/>
  <c r="LF15"/>
  <c r="LC15"/>
  <c r="LN15" s="1"/>
  <c r="LO15" s="1"/>
  <c r="LQ15" s="1"/>
  <c r="LS15" s="1"/>
  <c r="LF13"/>
  <c r="LC13"/>
  <c r="LN13" s="1"/>
  <c r="LO13" s="1"/>
  <c r="LQ13" s="1"/>
  <c r="LS13" s="1"/>
  <c r="K41"/>
  <c r="MI44"/>
  <c r="MO41"/>
  <c r="MJ44"/>
  <c r="MP41"/>
  <c r="LC39"/>
  <c r="LN39" s="1"/>
  <c r="LO39" s="1"/>
  <c r="LQ39" s="1"/>
  <c r="LS39" s="1"/>
  <c r="LF39"/>
  <c r="LC36"/>
  <c r="LN36" s="1"/>
  <c r="LO36" s="1"/>
  <c r="LQ36" s="1"/>
  <c r="LS36" s="1"/>
  <c r="LF36"/>
  <c r="LC35"/>
  <c r="LN35" s="1"/>
  <c r="LO35" s="1"/>
  <c r="LQ35" s="1"/>
  <c r="LS35" s="1"/>
  <c r="LF35"/>
  <c r="LM43"/>
  <c r="LM41"/>
  <c r="KZ43"/>
  <c r="KZ41"/>
  <c r="JL43"/>
  <c r="JL41"/>
  <c r="JH43"/>
  <c r="JH41"/>
  <c r="LD10"/>
  <c r="EN43"/>
  <c r="EN41"/>
  <c r="EN42" s="1"/>
  <c r="EJ43"/>
  <c r="EJ41"/>
  <c r="EJ42" s="1"/>
  <c r="LH10"/>
  <c r="LC24"/>
  <c r="LN24" s="1"/>
  <c r="LO24" s="1"/>
  <c r="LQ24" s="1"/>
  <c r="LS24" s="1"/>
  <c r="LF24"/>
  <c r="KY43"/>
  <c r="KY41"/>
  <c r="KY42" s="1"/>
  <c r="JI43"/>
  <c r="JI41"/>
  <c r="JI42" s="1"/>
  <c r="EO43"/>
  <c r="EO41"/>
  <c r="EO42" s="1"/>
  <c r="EI43"/>
  <c r="EI41"/>
  <c r="EI42" s="1"/>
  <c r="LG10"/>
  <c r="AH43"/>
  <c r="AH41"/>
  <c r="LF14"/>
  <c r="LC14"/>
  <c r="LN14" s="1"/>
  <c r="LO14" s="1"/>
  <c r="LQ14" s="1"/>
  <c r="LS14" s="1"/>
  <c r="LF12"/>
  <c r="LC12"/>
  <c r="LN12" s="1"/>
  <c r="LO12" s="1"/>
  <c r="LQ12" s="1"/>
  <c r="LS12" s="1"/>
  <c r="NO41"/>
  <c r="NK41"/>
  <c r="NP41"/>
  <c r="NL41"/>
  <c r="OH41"/>
  <c r="OI41"/>
  <c r="J42"/>
  <c r="H42"/>
  <c r="KV42"/>
  <c r="KT42"/>
  <c r="KR42"/>
  <c r="KP42"/>
  <c r="KN42"/>
  <c r="KL42"/>
  <c r="KJ42"/>
  <c r="KH42"/>
  <c r="KF42"/>
  <c r="KD42"/>
  <c r="KB42"/>
  <c r="JZ42"/>
  <c r="JX42"/>
  <c r="JV42"/>
  <c r="JT42"/>
  <c r="JF42"/>
  <c r="JD42"/>
  <c r="JB42"/>
  <c r="IZ42"/>
  <c r="IX42"/>
  <c r="IV42"/>
  <c r="IT42"/>
  <c r="IR42"/>
  <c r="IP42"/>
  <c r="IN42"/>
  <c r="IL42"/>
  <c r="IJ42"/>
  <c r="IH42"/>
  <c r="IF42"/>
  <c r="ID42"/>
  <c r="IB42"/>
  <c r="HZ42"/>
  <c r="HX42"/>
  <c r="HV42"/>
  <c r="HT42"/>
  <c r="HR42"/>
  <c r="HP42"/>
  <c r="HN42"/>
  <c r="HL42"/>
  <c r="HJ42"/>
  <c r="HH42"/>
  <c r="HF42"/>
  <c r="HD42"/>
  <c r="HB42"/>
  <c r="GZ42"/>
  <c r="GX42"/>
  <c r="GV42"/>
  <c r="GT42"/>
  <c r="GR42"/>
  <c r="GP42"/>
  <c r="GN42"/>
  <c r="GL42"/>
  <c r="GJ42"/>
  <c r="GH42"/>
  <c r="GF42"/>
  <c r="GD42"/>
  <c r="GB42"/>
  <c r="FZ42"/>
  <c r="FX42"/>
  <c r="FV42"/>
  <c r="FT42"/>
  <c r="FR42"/>
  <c r="FP42"/>
  <c r="FN42"/>
  <c r="FL42"/>
  <c r="FJ42"/>
  <c r="FH42"/>
  <c r="FF42"/>
  <c r="FD42"/>
  <c r="FB42"/>
  <c r="EZ42"/>
  <c r="EX42"/>
  <c r="EV42"/>
  <c r="ET42"/>
  <c r="ER42"/>
  <c r="EF42"/>
  <c r="ED42"/>
  <c r="EB42"/>
  <c r="DZ42"/>
  <c r="DX42"/>
  <c r="DQ42"/>
  <c r="DC42"/>
  <c r="CY42"/>
  <c r="CU42"/>
  <c r="CQ42"/>
  <c r="CM42"/>
  <c r="CI42"/>
  <c r="CC42"/>
  <c r="BT42"/>
  <c r="BP42"/>
  <c r="BL42"/>
  <c r="BH42"/>
  <c r="L42"/>
  <c r="K43"/>
  <c r="LF19" l="1"/>
  <c r="LC19"/>
  <c r="LN19" s="1"/>
  <c r="LO19" s="1"/>
  <c r="LQ19" s="1"/>
  <c r="LF11"/>
  <c r="LC11"/>
  <c r="LN11" s="1"/>
  <c r="LO11" s="1"/>
  <c r="LQ11" s="1"/>
  <c r="LS11" s="1"/>
  <c r="EL42"/>
  <c r="JJ42"/>
  <c r="KX42"/>
  <c r="EL42" i="127"/>
  <c r="EO42"/>
  <c r="KY42"/>
  <c r="O19" i="126"/>
  <c r="LA42" i="127"/>
  <c r="JK42" i="126"/>
  <c r="LC21"/>
  <c r="LN21" s="1"/>
  <c r="LO21" s="1"/>
  <c r="LQ21" s="1"/>
  <c r="LS21" s="1"/>
  <c r="LF21"/>
  <c r="LC16"/>
  <c r="LN16" s="1"/>
  <c r="LO16" s="1"/>
  <c r="LQ16" s="1"/>
  <c r="LS16" s="1"/>
  <c r="LF16"/>
  <c r="CG42"/>
  <c r="EK42"/>
  <c r="EQ42"/>
  <c r="NL44" i="127"/>
  <c r="NR41"/>
  <c r="LS19"/>
  <c r="LP43"/>
  <c r="LP41"/>
  <c r="EH43"/>
  <c r="EH41"/>
  <c r="EH42" s="1"/>
  <c r="LC10"/>
  <c r="LF10"/>
  <c r="LD43"/>
  <c r="LD41"/>
  <c r="LD42" s="1"/>
  <c r="L42"/>
  <c r="LS11"/>
  <c r="LS14"/>
  <c r="LS18"/>
  <c r="LS21"/>
  <c r="NM44"/>
  <c r="NS41"/>
  <c r="LH43"/>
  <c r="LH41"/>
  <c r="LR43"/>
  <c r="LR41"/>
  <c r="LC23"/>
  <c r="LN23" s="1"/>
  <c r="LO23" s="1"/>
  <c r="LQ23" s="1"/>
  <c r="LS23" s="1"/>
  <c r="LF23"/>
  <c r="MJ41"/>
  <c r="NN41"/>
  <c r="NP44"/>
  <c r="NV41"/>
  <c r="LE43"/>
  <c r="LE41"/>
  <c r="LG43"/>
  <c r="LG41"/>
  <c r="LG42" s="1"/>
  <c r="LJ43"/>
  <c r="LJ41"/>
  <c r="LI43"/>
  <c r="LI41"/>
  <c r="LI42" s="1"/>
  <c r="EJ42"/>
  <c r="EP42"/>
  <c r="JJ42"/>
  <c r="KX42"/>
  <c r="LB42"/>
  <c r="O42"/>
  <c r="K42"/>
  <c r="OG41"/>
  <c r="CG42"/>
  <c r="JH42"/>
  <c r="JL42"/>
  <c r="KZ42"/>
  <c r="EG42"/>
  <c r="NL44" i="126"/>
  <c r="NR41"/>
  <c r="NK44"/>
  <c r="NQ41"/>
  <c r="LG43"/>
  <c r="LG41"/>
  <c r="LH43"/>
  <c r="LH41"/>
  <c r="LI43"/>
  <c r="LI41"/>
  <c r="LE43"/>
  <c r="LE41"/>
  <c r="LE42" s="1"/>
  <c r="AH42"/>
  <c r="JH42"/>
  <c r="JL42"/>
  <c r="KZ42"/>
  <c r="LM42"/>
  <c r="K42"/>
  <c r="EG42"/>
  <c r="NP44"/>
  <c r="NV41"/>
  <c r="NO44"/>
  <c r="NU41"/>
  <c r="LD43"/>
  <c r="LD41"/>
  <c r="EH43"/>
  <c r="EH41"/>
  <c r="LF10"/>
  <c r="LC10"/>
  <c r="LJ43"/>
  <c r="LJ41"/>
  <c r="LR43"/>
  <c r="LR41"/>
  <c r="LA42"/>
  <c r="DG42"/>
  <c r="ML45"/>
  <c r="O41" l="1"/>
  <c r="LP19"/>
  <c r="O43"/>
  <c r="LR42"/>
  <c r="LJ42" i="127"/>
  <c r="LE42"/>
  <c r="LR42"/>
  <c r="LD42" i="126"/>
  <c r="LJ42"/>
  <c r="EH42"/>
  <c r="LI42"/>
  <c r="LG42"/>
  <c r="NN44" i="127"/>
  <c r="NP45" s="1"/>
  <c r="NT41"/>
  <c r="LH44"/>
  <c r="LH45"/>
  <c r="LH42"/>
  <c r="LF43"/>
  <c r="LF41"/>
  <c r="LP42"/>
  <c r="MJ44"/>
  <c r="ML45" s="1"/>
  <c r="MP41"/>
  <c r="LC43"/>
  <c r="LC41"/>
  <c r="LN10"/>
  <c r="LF43" i="126"/>
  <c r="LF41"/>
  <c r="NP45"/>
  <c r="LC43"/>
  <c r="LC41"/>
  <c r="LN10"/>
  <c r="LH44"/>
  <c r="LH42"/>
  <c r="LH45"/>
  <c r="LS19" l="1"/>
  <c r="LP43"/>
  <c r="LP41"/>
  <c r="LP42" s="1"/>
  <c r="O42"/>
  <c r="LD44" i="127"/>
  <c r="LC42"/>
  <c r="LF44"/>
  <c r="LF42"/>
  <c r="LN43"/>
  <c r="LN41"/>
  <c r="LO10"/>
  <c r="LD44" i="126"/>
  <c r="LC42"/>
  <c r="LN43"/>
  <c r="LN41"/>
  <c r="LO10"/>
  <c r="LF42"/>
  <c r="LF44"/>
  <c r="LN42" i="127" l="1"/>
  <c r="LO43"/>
  <c r="LO41"/>
  <c r="LQ10"/>
  <c r="LN42" i="126"/>
  <c r="LO43"/>
  <c r="LO41"/>
  <c r="LQ10"/>
  <c r="LO42" i="127" l="1"/>
  <c r="LO42" i="126"/>
  <c r="LQ43" i="127"/>
  <c r="LQ41"/>
  <c r="LS10"/>
  <c r="LQ43" i="126"/>
  <c r="LQ41"/>
  <c r="LS10"/>
  <c r="MU41" i="123"/>
  <c r="MX9"/>
  <c r="MX41" s="1"/>
  <c r="MW9"/>
  <c r="MW41" s="1"/>
  <c r="MV9"/>
  <c r="MU9"/>
  <c r="MT9"/>
  <c r="MT41" s="1"/>
  <c r="MS9"/>
  <c r="MS41" s="1"/>
  <c r="MR9"/>
  <c r="MQ9"/>
  <c r="MP9"/>
  <c r="MO9"/>
  <c r="MN9"/>
  <c r="MM9"/>
  <c r="LV40"/>
  <c r="LV39"/>
  <c r="LV38"/>
  <c r="LV37"/>
  <c r="LV35"/>
  <c r="LV34"/>
  <c r="LV33"/>
  <c r="LV31"/>
  <c r="LV30"/>
  <c r="LV29"/>
  <c r="LV28"/>
  <c r="LV27"/>
  <c r="LV26"/>
  <c r="LV25"/>
  <c r="LV24"/>
  <c r="LV23"/>
  <c r="LV22"/>
  <c r="LV21"/>
  <c r="LV20"/>
  <c r="LV19"/>
  <c r="LV18"/>
  <c r="LV16"/>
  <c r="LV15"/>
  <c r="LV14"/>
  <c r="LV13"/>
  <c r="LV12"/>
  <c r="LV10"/>
  <c r="LZ40"/>
  <c r="LY40"/>
  <c r="LX40"/>
  <c r="LW40"/>
  <c r="LU40"/>
  <c r="LZ39"/>
  <c r="LY39"/>
  <c r="LX39"/>
  <c r="LW39"/>
  <c r="LU39"/>
  <c r="LZ38"/>
  <c r="LY38"/>
  <c r="LX38"/>
  <c r="LW38"/>
  <c r="LU38"/>
  <c r="LY37"/>
  <c r="LX37"/>
  <c r="LW37"/>
  <c r="LU37"/>
  <c r="LX36"/>
  <c r="LU36"/>
  <c r="LY35"/>
  <c r="LX35"/>
  <c r="LW35"/>
  <c r="LU35"/>
  <c r="LZ34"/>
  <c r="LY34"/>
  <c r="LX34"/>
  <c r="LW34"/>
  <c r="LU34"/>
  <c r="LX33"/>
  <c r="LW33"/>
  <c r="LU33"/>
  <c r="LX32"/>
  <c r="LW32"/>
  <c r="LU32"/>
  <c r="LZ31"/>
  <c r="LY31"/>
  <c r="LX31"/>
  <c r="LW31"/>
  <c r="LU31"/>
  <c r="LZ30"/>
  <c r="LX30"/>
  <c r="LW30"/>
  <c r="LU30"/>
  <c r="LZ29"/>
  <c r="LY29"/>
  <c r="LX29"/>
  <c r="LW29"/>
  <c r="LU29"/>
  <c r="LZ28"/>
  <c r="LX28"/>
  <c r="LW28"/>
  <c r="LZ27"/>
  <c r="LY27"/>
  <c r="LX27"/>
  <c r="LW27"/>
  <c r="LU27"/>
  <c r="LZ26"/>
  <c r="LX26"/>
  <c r="LW26"/>
  <c r="LU26"/>
  <c r="LZ25"/>
  <c r="LX25"/>
  <c r="LW25"/>
  <c r="LU25"/>
  <c r="LZ24"/>
  <c r="LY24"/>
  <c r="LX24"/>
  <c r="LW24"/>
  <c r="LU24"/>
  <c r="LY23"/>
  <c r="LX23"/>
  <c r="LW23"/>
  <c r="LU23"/>
  <c r="LZ22"/>
  <c r="LX22"/>
  <c r="LW22"/>
  <c r="LU22"/>
  <c r="LX21"/>
  <c r="LW21"/>
  <c r="LZ20"/>
  <c r="LY20"/>
  <c r="LX20"/>
  <c r="LW20"/>
  <c r="LU20"/>
  <c r="LZ19"/>
  <c r="LY19"/>
  <c r="LX19"/>
  <c r="LW19"/>
  <c r="LU19"/>
  <c r="LZ18"/>
  <c r="LY18"/>
  <c r="LW18"/>
  <c r="LU18"/>
  <c r="LZ17"/>
  <c r="LW17"/>
  <c r="LU17"/>
  <c r="LZ16"/>
  <c r="LY16"/>
  <c r="LX16"/>
  <c r="LW16"/>
  <c r="LU16"/>
  <c r="LZ15"/>
  <c r="LY15"/>
  <c r="LX15"/>
  <c r="LW15"/>
  <c r="LU15"/>
  <c r="LZ14"/>
  <c r="LU14"/>
  <c r="LZ13"/>
  <c r="LY13"/>
  <c r="LW13"/>
  <c r="LU13"/>
  <c r="LX12"/>
  <c r="LW12"/>
  <c r="LU12"/>
  <c r="LY11"/>
  <c r="LZ10"/>
  <c r="LU10"/>
  <c r="LZ9"/>
  <c r="LY9"/>
  <c r="LX9"/>
  <c r="LW9"/>
  <c r="LV9"/>
  <c r="LU9"/>
  <c r="LP40"/>
  <c r="LP39"/>
  <c r="LP38"/>
  <c r="LP37"/>
  <c r="LP35"/>
  <c r="LP34"/>
  <c r="LP33"/>
  <c r="LP32"/>
  <c r="LP31"/>
  <c r="LP30"/>
  <c r="LP29"/>
  <c r="LP28"/>
  <c r="LP27"/>
  <c r="LP26"/>
  <c r="LP25"/>
  <c r="LP24"/>
  <c r="LP23"/>
  <c r="LP22"/>
  <c r="LP21"/>
  <c r="LP20"/>
  <c r="LP18"/>
  <c r="LP17"/>
  <c r="LP16"/>
  <c r="LP15"/>
  <c r="LP14"/>
  <c r="LP13"/>
  <c r="LP12"/>
  <c r="LP11"/>
  <c r="LP10"/>
  <c r="KW40"/>
  <c r="KV40"/>
  <c r="KU40"/>
  <c r="KT40"/>
  <c r="KS40"/>
  <c r="KW39"/>
  <c r="KV39"/>
  <c r="KU39"/>
  <c r="KT39"/>
  <c r="KS39"/>
  <c r="KW38"/>
  <c r="KV38"/>
  <c r="KU38"/>
  <c r="KT38"/>
  <c r="KS38"/>
  <c r="KW37"/>
  <c r="KV37"/>
  <c r="KU37"/>
  <c r="KT37"/>
  <c r="KS37"/>
  <c r="LZ37" s="1"/>
  <c r="KW36"/>
  <c r="KV36"/>
  <c r="KU36"/>
  <c r="KT36"/>
  <c r="KS36"/>
  <c r="LZ36" s="1"/>
  <c r="KW35"/>
  <c r="KV35"/>
  <c r="KU35"/>
  <c r="KT35"/>
  <c r="KS35"/>
  <c r="LZ35" s="1"/>
  <c r="KW34"/>
  <c r="KV34"/>
  <c r="KU34"/>
  <c r="KT34"/>
  <c r="KS34"/>
  <c r="KW33"/>
  <c r="KV33"/>
  <c r="KU33"/>
  <c r="KT33"/>
  <c r="KS33"/>
  <c r="LZ33" s="1"/>
  <c r="KW32"/>
  <c r="KV32"/>
  <c r="KU32"/>
  <c r="KT32"/>
  <c r="KS32"/>
  <c r="LZ32" s="1"/>
  <c r="KW31"/>
  <c r="KV31"/>
  <c r="KU31"/>
  <c r="KT31"/>
  <c r="KS31"/>
  <c r="KW30"/>
  <c r="KV30"/>
  <c r="KU30"/>
  <c r="KT30"/>
  <c r="KS30"/>
  <c r="KW29"/>
  <c r="KV29"/>
  <c r="KU29"/>
  <c r="KT29"/>
  <c r="KS29"/>
  <c r="KW28"/>
  <c r="KV28"/>
  <c r="KU28"/>
  <c r="KT28"/>
  <c r="KS28"/>
  <c r="KW27"/>
  <c r="KV27"/>
  <c r="KU27"/>
  <c r="KT27"/>
  <c r="KS27"/>
  <c r="KW26"/>
  <c r="KV26"/>
  <c r="KU26"/>
  <c r="KT26"/>
  <c r="KS26"/>
  <c r="KW25"/>
  <c r="KV25"/>
  <c r="KU25"/>
  <c r="KT25"/>
  <c r="KS25"/>
  <c r="KW24"/>
  <c r="KV24"/>
  <c r="KU24"/>
  <c r="KT24"/>
  <c r="KS24"/>
  <c r="KW23"/>
  <c r="KV23"/>
  <c r="KU23"/>
  <c r="KT23"/>
  <c r="KS23"/>
  <c r="LZ23" s="1"/>
  <c r="KW22"/>
  <c r="KV22"/>
  <c r="KU22"/>
  <c r="KT22"/>
  <c r="KS22"/>
  <c r="KW21"/>
  <c r="KV21"/>
  <c r="KU21"/>
  <c r="KT21"/>
  <c r="KS21"/>
  <c r="LZ21" s="1"/>
  <c r="KW20"/>
  <c r="KV20"/>
  <c r="KU20"/>
  <c r="KT20"/>
  <c r="KS20"/>
  <c r="KW19"/>
  <c r="KV19"/>
  <c r="KU19"/>
  <c r="KT19"/>
  <c r="KS19"/>
  <c r="KW18"/>
  <c r="KV18"/>
  <c r="KU18"/>
  <c r="KT18"/>
  <c r="KS18"/>
  <c r="KW17"/>
  <c r="KV17"/>
  <c r="KU17"/>
  <c r="KT17"/>
  <c r="KS17"/>
  <c r="KW16"/>
  <c r="KV16"/>
  <c r="KU16"/>
  <c r="KT16"/>
  <c r="KS16"/>
  <c r="KW15"/>
  <c r="KV15"/>
  <c r="KU15"/>
  <c r="KT15"/>
  <c r="KS15"/>
  <c r="KW14"/>
  <c r="KV14"/>
  <c r="KU14"/>
  <c r="KT14"/>
  <c r="KS14"/>
  <c r="KW13"/>
  <c r="KV13"/>
  <c r="KU13"/>
  <c r="KT13"/>
  <c r="KS13"/>
  <c r="KW12"/>
  <c r="KV12"/>
  <c r="KU12"/>
  <c r="KT12"/>
  <c r="KS12"/>
  <c r="LZ12" s="1"/>
  <c r="KW11"/>
  <c r="KV11"/>
  <c r="KU11"/>
  <c r="KT11"/>
  <c r="KS11"/>
  <c r="LZ11" s="1"/>
  <c r="KW10"/>
  <c r="KV10"/>
  <c r="KU10"/>
  <c r="KT10"/>
  <c r="KS10"/>
  <c r="KR40"/>
  <c r="KQ40"/>
  <c r="KP40"/>
  <c r="KO40"/>
  <c r="KN40"/>
  <c r="KR39"/>
  <c r="KQ39"/>
  <c r="KP39"/>
  <c r="KO39"/>
  <c r="KN39"/>
  <c r="KR38"/>
  <c r="KQ38"/>
  <c r="KP38"/>
  <c r="KO38"/>
  <c r="KN38"/>
  <c r="KR37"/>
  <c r="KQ37"/>
  <c r="KP37"/>
  <c r="KO37"/>
  <c r="KN37"/>
  <c r="KR36"/>
  <c r="KQ36"/>
  <c r="KP36"/>
  <c r="KO36"/>
  <c r="KN36"/>
  <c r="LY36" s="1"/>
  <c r="KR35"/>
  <c r="KQ35"/>
  <c r="KP35"/>
  <c r="KO35"/>
  <c r="KN35"/>
  <c r="KR34"/>
  <c r="KQ34"/>
  <c r="KP34"/>
  <c r="KO34"/>
  <c r="KN34"/>
  <c r="KR33"/>
  <c r="KQ33"/>
  <c r="KP33"/>
  <c r="KO33"/>
  <c r="KN33"/>
  <c r="LY33" s="1"/>
  <c r="KR32"/>
  <c r="KQ32"/>
  <c r="KP32"/>
  <c r="KO32"/>
  <c r="KN32"/>
  <c r="LY32" s="1"/>
  <c r="KR31"/>
  <c r="KQ31"/>
  <c r="KP31"/>
  <c r="KO31"/>
  <c r="KN31"/>
  <c r="KR30"/>
  <c r="KQ30"/>
  <c r="KP30"/>
  <c r="KO30"/>
  <c r="KN30"/>
  <c r="LY30" s="1"/>
  <c r="KR29"/>
  <c r="KQ29"/>
  <c r="KP29"/>
  <c r="KO29"/>
  <c r="KN29"/>
  <c r="KR28"/>
  <c r="KQ28"/>
  <c r="KP28"/>
  <c r="KO28"/>
  <c r="KN28"/>
  <c r="LY28" s="1"/>
  <c r="KR27"/>
  <c r="KQ27"/>
  <c r="KP27"/>
  <c r="KO27"/>
  <c r="KN27"/>
  <c r="KR26"/>
  <c r="KQ26"/>
  <c r="KP26"/>
  <c r="KO26"/>
  <c r="KN26"/>
  <c r="LY26" s="1"/>
  <c r="KR25"/>
  <c r="KQ25"/>
  <c r="KP25"/>
  <c r="KO25"/>
  <c r="KN25"/>
  <c r="LY25" s="1"/>
  <c r="KR24"/>
  <c r="KQ24"/>
  <c r="KP24"/>
  <c r="KO24"/>
  <c r="KN24"/>
  <c r="KR23"/>
  <c r="KQ23"/>
  <c r="KP23"/>
  <c r="KO23"/>
  <c r="KN23"/>
  <c r="KR22"/>
  <c r="KQ22"/>
  <c r="KP22"/>
  <c r="KO22"/>
  <c r="KN22"/>
  <c r="LY22" s="1"/>
  <c r="KR21"/>
  <c r="KQ21"/>
  <c r="KP21"/>
  <c r="KO21"/>
  <c r="KN21"/>
  <c r="LY21" s="1"/>
  <c r="KR20"/>
  <c r="KQ20"/>
  <c r="KP20"/>
  <c r="KO20"/>
  <c r="KN20"/>
  <c r="KR19"/>
  <c r="KQ19"/>
  <c r="KP19"/>
  <c r="KO19"/>
  <c r="KN19"/>
  <c r="KR18"/>
  <c r="KQ18"/>
  <c r="KP18"/>
  <c r="KO18"/>
  <c r="KN18"/>
  <c r="KR17"/>
  <c r="KQ17"/>
  <c r="KP17"/>
  <c r="KO17"/>
  <c r="KN17"/>
  <c r="LY17" s="1"/>
  <c r="KR16"/>
  <c r="KQ16"/>
  <c r="KP16"/>
  <c r="KO16"/>
  <c r="KN16"/>
  <c r="KR15"/>
  <c r="KQ15"/>
  <c r="KP15"/>
  <c r="KO15"/>
  <c r="KN15"/>
  <c r="KR14"/>
  <c r="KQ14"/>
  <c r="KP14"/>
  <c r="KO14"/>
  <c r="KN14"/>
  <c r="LY14" s="1"/>
  <c r="KR13"/>
  <c r="KQ13"/>
  <c r="KP13"/>
  <c r="KO13"/>
  <c r="KN13"/>
  <c r="KR12"/>
  <c r="KQ12"/>
  <c r="KP12"/>
  <c r="KO12"/>
  <c r="KN12"/>
  <c r="LY12" s="1"/>
  <c r="KR11"/>
  <c r="KQ11"/>
  <c r="KP11"/>
  <c r="KO11"/>
  <c r="KN11"/>
  <c r="KR10"/>
  <c r="KQ10"/>
  <c r="KP10"/>
  <c r="KO10"/>
  <c r="KN10"/>
  <c r="LY10" s="1"/>
  <c r="KM40"/>
  <c r="KL40"/>
  <c r="KK40"/>
  <c r="KJ40"/>
  <c r="KI40"/>
  <c r="KM39"/>
  <c r="KL39"/>
  <c r="KK39"/>
  <c r="KJ39"/>
  <c r="KI39"/>
  <c r="KM38"/>
  <c r="KL38"/>
  <c r="KK38"/>
  <c r="KJ38"/>
  <c r="KI38"/>
  <c r="KM37"/>
  <c r="KL37"/>
  <c r="KK37"/>
  <c r="KJ37"/>
  <c r="KI37"/>
  <c r="KM36"/>
  <c r="KL36"/>
  <c r="KK36"/>
  <c r="KJ36"/>
  <c r="KI36"/>
  <c r="KM35"/>
  <c r="KL35"/>
  <c r="KK35"/>
  <c r="KJ35"/>
  <c r="KI35"/>
  <c r="KM34"/>
  <c r="KL34"/>
  <c r="KK34"/>
  <c r="KJ34"/>
  <c r="KI34"/>
  <c r="KM33"/>
  <c r="KL33"/>
  <c r="KK33"/>
  <c r="KJ33"/>
  <c r="KI33"/>
  <c r="KM32"/>
  <c r="KL32"/>
  <c r="KK32"/>
  <c r="KJ32"/>
  <c r="KI32"/>
  <c r="KM31"/>
  <c r="KL31"/>
  <c r="KK31"/>
  <c r="KJ31"/>
  <c r="KI31"/>
  <c r="KM30"/>
  <c r="KL30"/>
  <c r="KK30"/>
  <c r="KJ30"/>
  <c r="KI30"/>
  <c r="KM29"/>
  <c r="KL29"/>
  <c r="KK29"/>
  <c r="KJ29"/>
  <c r="KI29"/>
  <c r="KM28"/>
  <c r="KL28"/>
  <c r="KK28"/>
  <c r="KJ28"/>
  <c r="KI28"/>
  <c r="KM27"/>
  <c r="KL27"/>
  <c r="KK27"/>
  <c r="KJ27"/>
  <c r="KI27"/>
  <c r="KM26"/>
  <c r="KL26"/>
  <c r="KK26"/>
  <c r="KJ26"/>
  <c r="KI26"/>
  <c r="KM25"/>
  <c r="KL25"/>
  <c r="KK25"/>
  <c r="KJ25"/>
  <c r="KI25"/>
  <c r="KM24"/>
  <c r="KL24"/>
  <c r="KK24"/>
  <c r="KJ24"/>
  <c r="KI24"/>
  <c r="KM23"/>
  <c r="KL23"/>
  <c r="KK23"/>
  <c r="KJ23"/>
  <c r="KI23"/>
  <c r="KM22"/>
  <c r="KL22"/>
  <c r="KK22"/>
  <c r="KJ22"/>
  <c r="KI22"/>
  <c r="KM21"/>
  <c r="KL21"/>
  <c r="KK21"/>
  <c r="KJ21"/>
  <c r="KI21"/>
  <c r="KM20"/>
  <c r="KL20"/>
  <c r="KK20"/>
  <c r="KJ20"/>
  <c r="KI20"/>
  <c r="KM19"/>
  <c r="KL19"/>
  <c r="KK19"/>
  <c r="KJ19"/>
  <c r="KI19"/>
  <c r="KM18"/>
  <c r="KL18"/>
  <c r="KK18"/>
  <c r="KJ18"/>
  <c r="KI18"/>
  <c r="LX18" s="1"/>
  <c r="KM17"/>
  <c r="KL17"/>
  <c r="KK17"/>
  <c r="KJ17"/>
  <c r="KI17"/>
  <c r="LX17" s="1"/>
  <c r="KM16"/>
  <c r="KL16"/>
  <c r="KK16"/>
  <c r="KJ16"/>
  <c r="KI16"/>
  <c r="KM15"/>
  <c r="KL15"/>
  <c r="KK15"/>
  <c r="KJ15"/>
  <c r="KI15"/>
  <c r="KM14"/>
  <c r="KL14"/>
  <c r="KK14"/>
  <c r="KJ14"/>
  <c r="KI14"/>
  <c r="LX14" s="1"/>
  <c r="KM13"/>
  <c r="KL13"/>
  <c r="KK13"/>
  <c r="KJ13"/>
  <c r="KI13"/>
  <c r="LX13" s="1"/>
  <c r="KM12"/>
  <c r="KL12"/>
  <c r="KK12"/>
  <c r="KJ12"/>
  <c r="KI12"/>
  <c r="KM11"/>
  <c r="KL11"/>
  <c r="KK11"/>
  <c r="KJ11"/>
  <c r="KI11"/>
  <c r="LX11" s="1"/>
  <c r="KM10"/>
  <c r="KL10"/>
  <c r="KK10"/>
  <c r="KJ10"/>
  <c r="KI10"/>
  <c r="LX10" s="1"/>
  <c r="KH40"/>
  <c r="KG40"/>
  <c r="KF40"/>
  <c r="KE40"/>
  <c r="KD40"/>
  <c r="KH39"/>
  <c r="KG39"/>
  <c r="KF39"/>
  <c r="KE39"/>
  <c r="KD39"/>
  <c r="KH38"/>
  <c r="KG38"/>
  <c r="KF38"/>
  <c r="KE38"/>
  <c r="KD38"/>
  <c r="KH37"/>
  <c r="KG37"/>
  <c r="KF37"/>
  <c r="KE37"/>
  <c r="KD37"/>
  <c r="KH36"/>
  <c r="KG36"/>
  <c r="KF36"/>
  <c r="KE36"/>
  <c r="KD36"/>
  <c r="LW36" s="1"/>
  <c r="KH35"/>
  <c r="KG35"/>
  <c r="KF35"/>
  <c r="KE35"/>
  <c r="KD35"/>
  <c r="KH34"/>
  <c r="KG34"/>
  <c r="KF34"/>
  <c r="KE34"/>
  <c r="KD34"/>
  <c r="KH33"/>
  <c r="KG33"/>
  <c r="KF33"/>
  <c r="KE33"/>
  <c r="KD33"/>
  <c r="KH32"/>
  <c r="KG32"/>
  <c r="KF32"/>
  <c r="KE32"/>
  <c r="KD32"/>
  <c r="KH31"/>
  <c r="KG31"/>
  <c r="KF31"/>
  <c r="KE31"/>
  <c r="KD31"/>
  <c r="KH30"/>
  <c r="KG30"/>
  <c r="KF30"/>
  <c r="KE30"/>
  <c r="KD30"/>
  <c r="KH29"/>
  <c r="KG29"/>
  <c r="KF29"/>
  <c r="KE29"/>
  <c r="KD29"/>
  <c r="KH28"/>
  <c r="KG28"/>
  <c r="KF28"/>
  <c r="KE28"/>
  <c r="KD28"/>
  <c r="KH27"/>
  <c r="KG27"/>
  <c r="KF27"/>
  <c r="KE27"/>
  <c r="KD27"/>
  <c r="KH26"/>
  <c r="KG26"/>
  <c r="KF26"/>
  <c r="KE26"/>
  <c r="KD26"/>
  <c r="KH25"/>
  <c r="KG25"/>
  <c r="KF25"/>
  <c r="KE25"/>
  <c r="KD25"/>
  <c r="KH24"/>
  <c r="KG24"/>
  <c r="KF24"/>
  <c r="KE24"/>
  <c r="KD24"/>
  <c r="KH23"/>
  <c r="KG23"/>
  <c r="KF23"/>
  <c r="KE23"/>
  <c r="KD23"/>
  <c r="KH22"/>
  <c r="KG22"/>
  <c r="KF22"/>
  <c r="KE22"/>
  <c r="KD22"/>
  <c r="KH21"/>
  <c r="KG21"/>
  <c r="KF21"/>
  <c r="KE21"/>
  <c r="KD21"/>
  <c r="KH20"/>
  <c r="KG20"/>
  <c r="KF20"/>
  <c r="KE20"/>
  <c r="KD20"/>
  <c r="KH19"/>
  <c r="KG19"/>
  <c r="KF19"/>
  <c r="KE19"/>
  <c r="KD19"/>
  <c r="KH18"/>
  <c r="KG18"/>
  <c r="KF18"/>
  <c r="KE18"/>
  <c r="KD18"/>
  <c r="KH17"/>
  <c r="KG17"/>
  <c r="KF17"/>
  <c r="KE17"/>
  <c r="KD17"/>
  <c r="KH16"/>
  <c r="KG16"/>
  <c r="KF16"/>
  <c r="KE16"/>
  <c r="KD16"/>
  <c r="KH15"/>
  <c r="KG15"/>
  <c r="KF15"/>
  <c r="KE15"/>
  <c r="KD15"/>
  <c r="KH14"/>
  <c r="KG14"/>
  <c r="KF14"/>
  <c r="KE14"/>
  <c r="KD14"/>
  <c r="LW14" s="1"/>
  <c r="KH13"/>
  <c r="KG13"/>
  <c r="KF13"/>
  <c r="KE13"/>
  <c r="KD13"/>
  <c r="KH12"/>
  <c r="KG12"/>
  <c r="KF12"/>
  <c r="KE12"/>
  <c r="KD12"/>
  <c r="KH11"/>
  <c r="KG11"/>
  <c r="KF11"/>
  <c r="KE11"/>
  <c r="KD11"/>
  <c r="LW11" s="1"/>
  <c r="KH10"/>
  <c r="KG10"/>
  <c r="KF10"/>
  <c r="KE10"/>
  <c r="KD10"/>
  <c r="LW10" s="1"/>
  <c r="KC40"/>
  <c r="KB40"/>
  <c r="KA40"/>
  <c r="JZ40"/>
  <c r="JY40"/>
  <c r="KC39"/>
  <c r="KB39"/>
  <c r="KA39"/>
  <c r="JZ39"/>
  <c r="JY39"/>
  <c r="KC38"/>
  <c r="KB38"/>
  <c r="KA38"/>
  <c r="JZ38"/>
  <c r="JY38"/>
  <c r="KC37"/>
  <c r="KB37"/>
  <c r="KA37"/>
  <c r="JZ37"/>
  <c r="JY37"/>
  <c r="KC36"/>
  <c r="KB36"/>
  <c r="KA36"/>
  <c r="JZ36"/>
  <c r="JY36"/>
  <c r="LV36" s="1"/>
  <c r="KC35"/>
  <c r="KB35"/>
  <c r="KA35"/>
  <c r="JZ35"/>
  <c r="JY35"/>
  <c r="KC34"/>
  <c r="KB34"/>
  <c r="KA34"/>
  <c r="JZ34"/>
  <c r="JY34"/>
  <c r="KC33"/>
  <c r="KB33"/>
  <c r="KA33"/>
  <c r="JZ33"/>
  <c r="JY33"/>
  <c r="KC32"/>
  <c r="KB32"/>
  <c r="KA32"/>
  <c r="JZ32"/>
  <c r="JY32"/>
  <c r="LV32" s="1"/>
  <c r="KC31"/>
  <c r="KB31"/>
  <c r="KA31"/>
  <c r="JZ31"/>
  <c r="JY31"/>
  <c r="KC30"/>
  <c r="KB30"/>
  <c r="KA30"/>
  <c r="JZ30"/>
  <c r="JY30"/>
  <c r="KC29"/>
  <c r="KB29"/>
  <c r="KA29"/>
  <c r="JZ29"/>
  <c r="JY29"/>
  <c r="KC28"/>
  <c r="KB28"/>
  <c r="KA28"/>
  <c r="JZ28"/>
  <c r="JY28"/>
  <c r="KC27"/>
  <c r="KB27"/>
  <c r="KA27"/>
  <c r="JZ27"/>
  <c r="JY27"/>
  <c r="KC26"/>
  <c r="KB26"/>
  <c r="KA26"/>
  <c r="JZ26"/>
  <c r="JY26"/>
  <c r="KC25"/>
  <c r="KB25"/>
  <c r="KA25"/>
  <c r="JZ25"/>
  <c r="JY25"/>
  <c r="KC24"/>
  <c r="KB24"/>
  <c r="KA24"/>
  <c r="JZ24"/>
  <c r="JY24"/>
  <c r="KC23"/>
  <c r="KB23"/>
  <c r="KA23"/>
  <c r="JZ23"/>
  <c r="JY23"/>
  <c r="KC22"/>
  <c r="KB22"/>
  <c r="KA22"/>
  <c r="JZ22"/>
  <c r="JY22"/>
  <c r="KC21"/>
  <c r="KB21"/>
  <c r="KA21"/>
  <c r="JZ21"/>
  <c r="JY21"/>
  <c r="KC20"/>
  <c r="KB20"/>
  <c r="KA20"/>
  <c r="JZ20"/>
  <c r="JY20"/>
  <c r="KC19"/>
  <c r="KB19"/>
  <c r="KA19"/>
  <c r="JZ19"/>
  <c r="JY19"/>
  <c r="KC18"/>
  <c r="KB18"/>
  <c r="KA18"/>
  <c r="JZ18"/>
  <c r="JY18"/>
  <c r="KC17"/>
  <c r="KB17"/>
  <c r="KA17"/>
  <c r="JZ17"/>
  <c r="JY17"/>
  <c r="LV17" s="1"/>
  <c r="KC16"/>
  <c r="KB16"/>
  <c r="KA16"/>
  <c r="JZ16"/>
  <c r="JY16"/>
  <c r="KC15"/>
  <c r="KB15"/>
  <c r="KA15"/>
  <c r="JZ15"/>
  <c r="JY15"/>
  <c r="KC14"/>
  <c r="KB14"/>
  <c r="KA14"/>
  <c r="JZ14"/>
  <c r="JY14"/>
  <c r="KC13"/>
  <c r="KB13"/>
  <c r="KA13"/>
  <c r="JZ13"/>
  <c r="JY13"/>
  <c r="KC12"/>
  <c r="KB12"/>
  <c r="KA12"/>
  <c r="JZ12"/>
  <c r="JY12"/>
  <c r="KC11"/>
  <c r="KB11"/>
  <c r="KA11"/>
  <c r="JZ11"/>
  <c r="JY11"/>
  <c r="LV11" s="1"/>
  <c r="KC10"/>
  <c r="KB10"/>
  <c r="KA10"/>
  <c r="JZ10"/>
  <c r="JY10"/>
  <c r="JX40"/>
  <c r="JW40"/>
  <c r="JV40"/>
  <c r="JU40"/>
  <c r="JT40"/>
  <c r="JX39"/>
  <c r="JW39"/>
  <c r="JV39"/>
  <c r="JU39"/>
  <c r="JT39"/>
  <c r="JX38"/>
  <c r="JW38"/>
  <c r="JV38"/>
  <c r="JU38"/>
  <c r="JT38"/>
  <c r="JX37"/>
  <c r="JW37"/>
  <c r="JV37"/>
  <c r="JU37"/>
  <c r="JT37"/>
  <c r="JX36"/>
  <c r="JW36"/>
  <c r="JV36"/>
  <c r="JU36"/>
  <c r="JT36"/>
  <c r="JX35"/>
  <c r="JW35"/>
  <c r="JV35"/>
  <c r="JU35"/>
  <c r="JT35"/>
  <c r="JX34"/>
  <c r="JW34"/>
  <c r="JV34"/>
  <c r="JU34"/>
  <c r="JT34"/>
  <c r="JX33"/>
  <c r="JW33"/>
  <c r="JV33"/>
  <c r="JU33"/>
  <c r="JT33"/>
  <c r="JX32"/>
  <c r="JW32"/>
  <c r="JV32"/>
  <c r="JU32"/>
  <c r="JT32"/>
  <c r="JX31"/>
  <c r="JW31"/>
  <c r="JV31"/>
  <c r="JU31"/>
  <c r="JT31"/>
  <c r="JX30"/>
  <c r="JW30"/>
  <c r="JV30"/>
  <c r="JU30"/>
  <c r="JT30"/>
  <c r="JX29"/>
  <c r="JW29"/>
  <c r="JV29"/>
  <c r="JU29"/>
  <c r="JT29"/>
  <c r="JX28"/>
  <c r="JW28"/>
  <c r="JV28"/>
  <c r="JU28"/>
  <c r="JT28"/>
  <c r="LU28" s="1"/>
  <c r="JX27"/>
  <c r="JW27"/>
  <c r="JV27"/>
  <c r="JU27"/>
  <c r="JT27"/>
  <c r="JX26"/>
  <c r="JW26"/>
  <c r="JV26"/>
  <c r="JU26"/>
  <c r="JT26"/>
  <c r="JX25"/>
  <c r="JW25"/>
  <c r="JV25"/>
  <c r="JU25"/>
  <c r="JT25"/>
  <c r="JX24"/>
  <c r="JW24"/>
  <c r="JV24"/>
  <c r="JU24"/>
  <c r="JT24"/>
  <c r="JX23"/>
  <c r="JW23"/>
  <c r="JV23"/>
  <c r="JU23"/>
  <c r="JT23"/>
  <c r="JX22"/>
  <c r="JW22"/>
  <c r="JV22"/>
  <c r="JU22"/>
  <c r="JT22"/>
  <c r="JX21"/>
  <c r="JW21"/>
  <c r="JV21"/>
  <c r="JU21"/>
  <c r="JT21"/>
  <c r="LU21" s="1"/>
  <c r="JX20"/>
  <c r="JW20"/>
  <c r="JV20"/>
  <c r="JU20"/>
  <c r="JT20"/>
  <c r="JX19"/>
  <c r="JW19"/>
  <c r="JV19"/>
  <c r="JU19"/>
  <c r="JT19"/>
  <c r="JX18"/>
  <c r="JW18"/>
  <c r="JV18"/>
  <c r="JU18"/>
  <c r="JT18"/>
  <c r="JX17"/>
  <c r="JW17"/>
  <c r="JV17"/>
  <c r="JU17"/>
  <c r="JT17"/>
  <c r="JX16"/>
  <c r="JW16"/>
  <c r="JV16"/>
  <c r="JU16"/>
  <c r="JT16"/>
  <c r="JX15"/>
  <c r="JW15"/>
  <c r="JV15"/>
  <c r="JU15"/>
  <c r="JT15"/>
  <c r="JX14"/>
  <c r="JW14"/>
  <c r="JV14"/>
  <c r="JU14"/>
  <c r="JT14"/>
  <c r="JX13"/>
  <c r="JW13"/>
  <c r="JV13"/>
  <c r="JU13"/>
  <c r="JT13"/>
  <c r="JX12"/>
  <c r="JW12"/>
  <c r="JV12"/>
  <c r="KZ12" s="1"/>
  <c r="JU12"/>
  <c r="JT12"/>
  <c r="JX11"/>
  <c r="JW11"/>
  <c r="JV11"/>
  <c r="JU11"/>
  <c r="JT11"/>
  <c r="LU11" s="1"/>
  <c r="JX10"/>
  <c r="JW10"/>
  <c r="JV10"/>
  <c r="JU10"/>
  <c r="JT10"/>
  <c r="JR43"/>
  <c r="JQ43"/>
  <c r="JP43"/>
  <c r="JO43"/>
  <c r="JN43"/>
  <c r="JM43"/>
  <c r="JR41"/>
  <c r="JQ41"/>
  <c r="JP41"/>
  <c r="JP42" s="1"/>
  <c r="JO41"/>
  <c r="JO42" s="1"/>
  <c r="JN41"/>
  <c r="JM41"/>
  <c r="JS40"/>
  <c r="JS39"/>
  <c r="JS38"/>
  <c r="JS37"/>
  <c r="JS36"/>
  <c r="JS35"/>
  <c r="JS34"/>
  <c r="JS33"/>
  <c r="JS32"/>
  <c r="JS31"/>
  <c r="JS30"/>
  <c r="JS29"/>
  <c r="JS28"/>
  <c r="JS27"/>
  <c r="JS26"/>
  <c r="JS25"/>
  <c r="JS24"/>
  <c r="JS23"/>
  <c r="JS22"/>
  <c r="JS21"/>
  <c r="JS20"/>
  <c r="JS19"/>
  <c r="JS18"/>
  <c r="JS17"/>
  <c r="JS16"/>
  <c r="JS15"/>
  <c r="JS14"/>
  <c r="JS13"/>
  <c r="JS12"/>
  <c r="JS11"/>
  <c r="JS10"/>
  <c r="NJ44"/>
  <c r="ND44"/>
  <c r="MF44"/>
  <c r="LL37"/>
  <c r="LM37" s="1"/>
  <c r="N36"/>
  <c r="LK43"/>
  <c r="DV43"/>
  <c r="DU43"/>
  <c r="DT43"/>
  <c r="DS43"/>
  <c r="DR43"/>
  <c r="CA43"/>
  <c r="BZ43"/>
  <c r="BY43"/>
  <c r="BX43"/>
  <c r="BW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Z43"/>
  <c r="Y43"/>
  <c r="X43"/>
  <c r="W43"/>
  <c r="V43"/>
  <c r="T43"/>
  <c r="S43"/>
  <c r="R43"/>
  <c r="Q43"/>
  <c r="P43"/>
  <c r="M43"/>
  <c r="E43"/>
  <c r="D43"/>
  <c r="C43"/>
  <c r="B43"/>
  <c r="LK41"/>
  <c r="DV41"/>
  <c r="DU41"/>
  <c r="DT41"/>
  <c r="DS41"/>
  <c r="DR41"/>
  <c r="CA41"/>
  <c r="BZ41"/>
  <c r="BY41"/>
  <c r="BX41"/>
  <c r="BW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Z41"/>
  <c r="Y41"/>
  <c r="X41"/>
  <c r="W41"/>
  <c r="V41"/>
  <c r="T41"/>
  <c r="S41"/>
  <c r="R41"/>
  <c r="Q41"/>
  <c r="P41"/>
  <c r="M41"/>
  <c r="E41"/>
  <c r="D41"/>
  <c r="C41"/>
  <c r="B41"/>
  <c r="OL40"/>
  <c r="OK40"/>
  <c r="OJ40"/>
  <c r="OF40"/>
  <c r="OE40"/>
  <c r="OD40"/>
  <c r="LM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HF40"/>
  <c r="HE40"/>
  <c r="HD40"/>
  <c r="HC40"/>
  <c r="HB40"/>
  <c r="HA40"/>
  <c r="GZ40"/>
  <c r="GY40"/>
  <c r="GX40"/>
  <c r="GW40"/>
  <c r="GV40"/>
  <c r="GU40"/>
  <c r="GT40"/>
  <c r="GS40"/>
  <c r="GR40"/>
  <c r="GQ40"/>
  <c r="GP40"/>
  <c r="GO40"/>
  <c r="GN40"/>
  <c r="GM40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FK40"/>
  <c r="FJ40"/>
  <c r="FI40"/>
  <c r="FH40"/>
  <c r="FG40"/>
  <c r="FF40"/>
  <c r="FE40"/>
  <c r="FD40"/>
  <c r="FC40"/>
  <c r="FB40"/>
  <c r="FA40"/>
  <c r="EZ40"/>
  <c r="EY40"/>
  <c r="EX40"/>
  <c r="EW40"/>
  <c r="EV40"/>
  <c r="EU40"/>
  <c r="ET40"/>
  <c r="ES40"/>
  <c r="ER40"/>
  <c r="EF40"/>
  <c r="EE40"/>
  <c r="ED40"/>
  <c r="EC40"/>
  <c r="EB40"/>
  <c r="EA40"/>
  <c r="DZ40"/>
  <c r="DY40"/>
  <c r="DX40"/>
  <c r="DW40"/>
  <c r="DQ40"/>
  <c r="DP40"/>
  <c r="DO40"/>
  <c r="DN40"/>
  <c r="DM40"/>
  <c r="DL40"/>
  <c r="DK40"/>
  <c r="DJ40"/>
  <c r="DI40"/>
  <c r="DH40"/>
  <c r="DF40"/>
  <c r="DE40"/>
  <c r="DD40"/>
  <c r="DC40"/>
  <c r="DB40"/>
  <c r="DA40"/>
  <c r="CZ40"/>
  <c r="CY40"/>
  <c r="CX40"/>
  <c r="CW40"/>
  <c r="EP40" s="1"/>
  <c r="CV40"/>
  <c r="CU40"/>
  <c r="CT40"/>
  <c r="CS40"/>
  <c r="CR40"/>
  <c r="CQ40"/>
  <c r="CP40"/>
  <c r="CO40"/>
  <c r="CN40"/>
  <c r="CM40"/>
  <c r="CL40"/>
  <c r="CK40"/>
  <c r="CJ40"/>
  <c r="CI40"/>
  <c r="CH40"/>
  <c r="CF40"/>
  <c r="CE40"/>
  <c r="CD40"/>
  <c r="CC40"/>
  <c r="CB40"/>
  <c r="BV40"/>
  <c r="BU40"/>
  <c r="BT40"/>
  <c r="BS40"/>
  <c r="BR40"/>
  <c r="EO40" s="1"/>
  <c r="BQ40"/>
  <c r="BP40"/>
  <c r="BO40"/>
  <c r="BN40"/>
  <c r="BM40"/>
  <c r="BL40"/>
  <c r="BK40"/>
  <c r="BJ40"/>
  <c r="BI40"/>
  <c r="BH40"/>
  <c r="BG40"/>
  <c r="AG40"/>
  <c r="AA40"/>
  <c r="U40"/>
  <c r="K40"/>
  <c r="L40" s="1"/>
  <c r="F40"/>
  <c r="OL39"/>
  <c r="OK39"/>
  <c r="OJ39"/>
  <c r="OF39"/>
  <c r="OE39"/>
  <c r="OD39"/>
  <c r="LL39"/>
  <c r="LM39" s="1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GQ39"/>
  <c r="GP39"/>
  <c r="GO39"/>
  <c r="GN39"/>
  <c r="GM39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FK39"/>
  <c r="FJ39"/>
  <c r="FI39"/>
  <c r="FH39"/>
  <c r="FG39"/>
  <c r="FF39"/>
  <c r="FE39"/>
  <c r="FD39"/>
  <c r="FC39"/>
  <c r="FB39"/>
  <c r="FA39"/>
  <c r="EZ39"/>
  <c r="EY39"/>
  <c r="EX39"/>
  <c r="EW39"/>
  <c r="EV39"/>
  <c r="EU39"/>
  <c r="ET39"/>
  <c r="ES39"/>
  <c r="ER39"/>
  <c r="EF39"/>
  <c r="EE39"/>
  <c r="ED39"/>
  <c r="EC39"/>
  <c r="EB39"/>
  <c r="EA39"/>
  <c r="DZ39"/>
  <c r="DY39"/>
  <c r="DX39"/>
  <c r="DW39"/>
  <c r="DQ39"/>
  <c r="DP39"/>
  <c r="DO39"/>
  <c r="DN39"/>
  <c r="DM39"/>
  <c r="DL39"/>
  <c r="DK39"/>
  <c r="DJ39"/>
  <c r="DI39"/>
  <c r="DH39"/>
  <c r="DF39"/>
  <c r="DE39"/>
  <c r="DD39"/>
  <c r="DC39"/>
  <c r="DB39"/>
  <c r="DA39"/>
  <c r="CZ39"/>
  <c r="CY39"/>
  <c r="CX39"/>
  <c r="CW39"/>
  <c r="EP39" s="1"/>
  <c r="CV39"/>
  <c r="CU39"/>
  <c r="CT39"/>
  <c r="CS39"/>
  <c r="CR39"/>
  <c r="CQ39"/>
  <c r="CP39"/>
  <c r="CO39"/>
  <c r="CN39"/>
  <c r="CM39"/>
  <c r="CL39"/>
  <c r="CK39"/>
  <c r="CJ39"/>
  <c r="CI39"/>
  <c r="CH39"/>
  <c r="CF39"/>
  <c r="CE39"/>
  <c r="CD39"/>
  <c r="CC39"/>
  <c r="CB39"/>
  <c r="BV39"/>
  <c r="BU39"/>
  <c r="BT39"/>
  <c r="BS39"/>
  <c r="BR39"/>
  <c r="EO39" s="1"/>
  <c r="BQ39"/>
  <c r="BP39"/>
  <c r="BO39"/>
  <c r="BN39"/>
  <c r="BM39"/>
  <c r="BL39"/>
  <c r="BK39"/>
  <c r="BJ39"/>
  <c r="BI39"/>
  <c r="BH39"/>
  <c r="BG39"/>
  <c r="AG39"/>
  <c r="AA39"/>
  <c r="U39"/>
  <c r="K39"/>
  <c r="L39" s="1"/>
  <c r="F39"/>
  <c r="OL38"/>
  <c r="OK38"/>
  <c r="OJ38"/>
  <c r="OF38"/>
  <c r="OE38"/>
  <c r="OD38"/>
  <c r="LL38"/>
  <c r="LM38" s="1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GQ38"/>
  <c r="GP38"/>
  <c r="GO38"/>
  <c r="GN38"/>
  <c r="GM38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FK38"/>
  <c r="FJ38"/>
  <c r="FI38"/>
  <c r="FH38"/>
  <c r="FG38"/>
  <c r="FF38"/>
  <c r="FE38"/>
  <c r="FD38"/>
  <c r="FC38"/>
  <c r="FB38"/>
  <c r="FA38"/>
  <c r="EZ38"/>
  <c r="EY38"/>
  <c r="EX38"/>
  <c r="EW38"/>
  <c r="EV38"/>
  <c r="EU38"/>
  <c r="ET38"/>
  <c r="ES38"/>
  <c r="ER38"/>
  <c r="EF38"/>
  <c r="EE38"/>
  <c r="ED38"/>
  <c r="EC38"/>
  <c r="EB38"/>
  <c r="EA38"/>
  <c r="DZ38"/>
  <c r="DY38"/>
  <c r="DX38"/>
  <c r="DW38"/>
  <c r="DQ38"/>
  <c r="DP38"/>
  <c r="DO38"/>
  <c r="DN38"/>
  <c r="DM38"/>
  <c r="DL38"/>
  <c r="DK38"/>
  <c r="DJ38"/>
  <c r="DI38"/>
  <c r="DH38"/>
  <c r="DF38"/>
  <c r="DE38"/>
  <c r="DD38"/>
  <c r="DC38"/>
  <c r="DB38"/>
  <c r="DA38"/>
  <c r="CZ38"/>
  <c r="CY38"/>
  <c r="CX38"/>
  <c r="CW38"/>
  <c r="EP38" s="1"/>
  <c r="CV38"/>
  <c r="CU38"/>
  <c r="CT38"/>
  <c r="CS38"/>
  <c r="CR38"/>
  <c r="CQ38"/>
  <c r="CP38"/>
  <c r="CO38"/>
  <c r="CN38"/>
  <c r="CM38"/>
  <c r="CL38"/>
  <c r="CK38"/>
  <c r="CJ38"/>
  <c r="CI38"/>
  <c r="CH38"/>
  <c r="CF38"/>
  <c r="CE38"/>
  <c r="CD38"/>
  <c r="CC38"/>
  <c r="CB38"/>
  <c r="BV38"/>
  <c r="BU38"/>
  <c r="BT38"/>
  <c r="BS38"/>
  <c r="BR38"/>
  <c r="EO38" s="1"/>
  <c r="BQ38"/>
  <c r="BP38"/>
  <c r="BO38"/>
  <c r="BN38"/>
  <c r="BM38"/>
  <c r="BL38"/>
  <c r="BK38"/>
  <c r="BJ38"/>
  <c r="BI38"/>
  <c r="BH38"/>
  <c r="BG38"/>
  <c r="AG38"/>
  <c r="AA38"/>
  <c r="U38"/>
  <c r="K38"/>
  <c r="L38" s="1"/>
  <c r="F38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F37"/>
  <c r="EE37"/>
  <c r="ED37"/>
  <c r="EC37"/>
  <c r="EB37"/>
  <c r="EA37"/>
  <c r="DZ37"/>
  <c r="DY37"/>
  <c r="DX37"/>
  <c r="DW37"/>
  <c r="DQ37"/>
  <c r="DP37"/>
  <c r="DO37"/>
  <c r="DN37"/>
  <c r="DM37"/>
  <c r="DL37"/>
  <c r="DK37"/>
  <c r="DJ37"/>
  <c r="DI37"/>
  <c r="DH37"/>
  <c r="DF37"/>
  <c r="DE37"/>
  <c r="DD37"/>
  <c r="DC37"/>
  <c r="DB37"/>
  <c r="DA37"/>
  <c r="CZ37"/>
  <c r="CY37"/>
  <c r="CX37"/>
  <c r="CW37"/>
  <c r="EP37" s="1"/>
  <c r="CV37"/>
  <c r="CU37"/>
  <c r="CT37"/>
  <c r="CS37"/>
  <c r="CR37"/>
  <c r="CQ37"/>
  <c r="CP37"/>
  <c r="CO37"/>
  <c r="CN37"/>
  <c r="CM37"/>
  <c r="CL37"/>
  <c r="CK37"/>
  <c r="CJ37"/>
  <c r="CI37"/>
  <c r="CH37"/>
  <c r="CF37"/>
  <c r="CE37"/>
  <c r="CD37"/>
  <c r="CC37"/>
  <c r="CB37"/>
  <c r="BV37"/>
  <c r="BU37"/>
  <c r="BT37"/>
  <c r="BS37"/>
  <c r="BR37"/>
  <c r="EO37" s="1"/>
  <c r="BQ37"/>
  <c r="BP37"/>
  <c r="BO37"/>
  <c r="BN37"/>
  <c r="BM37"/>
  <c r="BL37"/>
  <c r="BK37"/>
  <c r="BJ37"/>
  <c r="BI37"/>
  <c r="BH37"/>
  <c r="BG37"/>
  <c r="AG37"/>
  <c r="AA37"/>
  <c r="U37"/>
  <c r="K37"/>
  <c r="L37" s="1"/>
  <c r="F37"/>
  <c r="OJ36"/>
  <c r="OD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GQ36"/>
  <c r="GP36"/>
  <c r="GO36"/>
  <c r="GN36"/>
  <c r="GM36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FK36"/>
  <c r="FJ36"/>
  <c r="FI36"/>
  <c r="FH36"/>
  <c r="FG36"/>
  <c r="FF36"/>
  <c r="FE36"/>
  <c r="FD36"/>
  <c r="FC36"/>
  <c r="FB36"/>
  <c r="FA36"/>
  <c r="EZ36"/>
  <c r="EY36"/>
  <c r="EX36"/>
  <c r="EW36"/>
  <c r="EV36"/>
  <c r="EU36"/>
  <c r="ET36"/>
  <c r="ES36"/>
  <c r="ER36"/>
  <c r="EF36"/>
  <c r="EE36"/>
  <c r="ED36"/>
  <c r="EC36"/>
  <c r="EB36"/>
  <c r="EA36"/>
  <c r="DZ36"/>
  <c r="DY36"/>
  <c r="DX36"/>
  <c r="DW36"/>
  <c r="DQ36"/>
  <c r="DP36"/>
  <c r="DO36"/>
  <c r="DN36"/>
  <c r="DM36"/>
  <c r="DL36"/>
  <c r="DK36"/>
  <c r="DJ36"/>
  <c r="DI36"/>
  <c r="DH36"/>
  <c r="DF36"/>
  <c r="DE36"/>
  <c r="DD36"/>
  <c r="DC36"/>
  <c r="DB36"/>
  <c r="DA36"/>
  <c r="CZ36"/>
  <c r="CY36"/>
  <c r="CX36"/>
  <c r="CW36"/>
  <c r="EP36" s="1"/>
  <c r="CV36"/>
  <c r="CU36"/>
  <c r="CT36"/>
  <c r="CS36"/>
  <c r="CR36"/>
  <c r="CQ36"/>
  <c r="CP36"/>
  <c r="CO36"/>
  <c r="CN36"/>
  <c r="CM36"/>
  <c r="CL36"/>
  <c r="CK36"/>
  <c r="CJ36"/>
  <c r="CI36"/>
  <c r="CH36"/>
  <c r="CF36"/>
  <c r="CE36"/>
  <c r="CD36"/>
  <c r="CC36"/>
  <c r="CB36"/>
  <c r="BV36"/>
  <c r="BU36"/>
  <c r="BT36"/>
  <c r="BS36"/>
  <c r="BR36"/>
  <c r="EO36" s="1"/>
  <c r="BQ36"/>
  <c r="BP36"/>
  <c r="BO36"/>
  <c r="BN36"/>
  <c r="BM36"/>
  <c r="BL36"/>
  <c r="BK36"/>
  <c r="BJ36"/>
  <c r="BI36"/>
  <c r="BH36"/>
  <c r="BG36"/>
  <c r="AG36"/>
  <c r="AA36"/>
  <c r="U36"/>
  <c r="J36"/>
  <c r="I36"/>
  <c r="H36"/>
  <c r="G36"/>
  <c r="F36"/>
  <c r="OL35"/>
  <c r="OF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GQ35"/>
  <c r="GP35"/>
  <c r="GO35"/>
  <c r="GN35"/>
  <c r="GM35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FK35"/>
  <c r="FJ35"/>
  <c r="FI35"/>
  <c r="FH35"/>
  <c r="FG35"/>
  <c r="FF35"/>
  <c r="FE35"/>
  <c r="FD35"/>
  <c r="FC35"/>
  <c r="FB35"/>
  <c r="FA35"/>
  <c r="EZ35"/>
  <c r="EY35"/>
  <c r="EX35"/>
  <c r="EW35"/>
  <c r="EV35"/>
  <c r="EU35"/>
  <c r="ET35"/>
  <c r="ES35"/>
  <c r="ER35"/>
  <c r="EF35"/>
  <c r="EE35"/>
  <c r="ED35"/>
  <c r="EC35"/>
  <c r="EB35"/>
  <c r="EA35"/>
  <c r="DZ35"/>
  <c r="DY35"/>
  <c r="DX35"/>
  <c r="DW35"/>
  <c r="DQ35"/>
  <c r="DP35"/>
  <c r="DO35"/>
  <c r="DN35"/>
  <c r="DM35"/>
  <c r="DL35"/>
  <c r="DK35"/>
  <c r="DJ35"/>
  <c r="DI35"/>
  <c r="DH35"/>
  <c r="DF35"/>
  <c r="DE35"/>
  <c r="DD35"/>
  <c r="DC35"/>
  <c r="DB35"/>
  <c r="DA35"/>
  <c r="CZ35"/>
  <c r="CY35"/>
  <c r="CX35"/>
  <c r="CW35"/>
  <c r="EP35" s="1"/>
  <c r="CV35"/>
  <c r="CU35"/>
  <c r="CT35"/>
  <c r="CS35"/>
  <c r="CR35"/>
  <c r="CQ35"/>
  <c r="CP35"/>
  <c r="CO35"/>
  <c r="CN35"/>
  <c r="CM35"/>
  <c r="CL35"/>
  <c r="CK35"/>
  <c r="CJ35"/>
  <c r="CI35"/>
  <c r="CH35"/>
  <c r="CF35"/>
  <c r="CE35"/>
  <c r="CD35"/>
  <c r="CC35"/>
  <c r="CB35"/>
  <c r="BV35"/>
  <c r="BU35"/>
  <c r="BT35"/>
  <c r="BS35"/>
  <c r="BR35"/>
  <c r="EO35" s="1"/>
  <c r="BQ35"/>
  <c r="BP35"/>
  <c r="BO35"/>
  <c r="BN35"/>
  <c r="BM35"/>
  <c r="BL35"/>
  <c r="BK35"/>
  <c r="BJ35"/>
  <c r="BI35"/>
  <c r="BH35"/>
  <c r="BG35"/>
  <c r="AG35"/>
  <c r="AA35"/>
  <c r="U35"/>
  <c r="K35"/>
  <c r="L35" s="1"/>
  <c r="F35"/>
  <c r="OL34"/>
  <c r="OK34"/>
  <c r="OJ34"/>
  <c r="OF34"/>
  <c r="OE34"/>
  <c r="OD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GQ34"/>
  <c r="GP34"/>
  <c r="GO34"/>
  <c r="GN34"/>
  <c r="GM34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FK34"/>
  <c r="FJ34"/>
  <c r="FI34"/>
  <c r="FH34"/>
  <c r="FG34"/>
  <c r="FF34"/>
  <c r="FE34"/>
  <c r="FD34"/>
  <c r="FC34"/>
  <c r="FB34"/>
  <c r="FA34"/>
  <c r="EZ34"/>
  <c r="EY34"/>
  <c r="EX34"/>
  <c r="EW34"/>
  <c r="EV34"/>
  <c r="EU34"/>
  <c r="ET34"/>
  <c r="ES34"/>
  <c r="ER34"/>
  <c r="EF34"/>
  <c r="EE34"/>
  <c r="ED34"/>
  <c r="EC34"/>
  <c r="EB34"/>
  <c r="EA34"/>
  <c r="DZ34"/>
  <c r="DY34"/>
  <c r="DX34"/>
  <c r="DW34"/>
  <c r="DQ34"/>
  <c r="DP34"/>
  <c r="DO34"/>
  <c r="DN34"/>
  <c r="DM34"/>
  <c r="DL34"/>
  <c r="DK34"/>
  <c r="DJ34"/>
  <c r="DI34"/>
  <c r="DH34"/>
  <c r="DF34"/>
  <c r="DE34"/>
  <c r="DD34"/>
  <c r="DC34"/>
  <c r="DB34"/>
  <c r="DA34"/>
  <c r="CZ34"/>
  <c r="CY34"/>
  <c r="CX34"/>
  <c r="CW34"/>
  <c r="EP34" s="1"/>
  <c r="CV34"/>
  <c r="CU34"/>
  <c r="CT34"/>
  <c r="CS34"/>
  <c r="CR34"/>
  <c r="CQ34"/>
  <c r="CP34"/>
  <c r="CO34"/>
  <c r="CN34"/>
  <c r="CM34"/>
  <c r="CL34"/>
  <c r="CK34"/>
  <c r="CJ34"/>
  <c r="CI34"/>
  <c r="CH34"/>
  <c r="CF34"/>
  <c r="CE34"/>
  <c r="CD34"/>
  <c r="CC34"/>
  <c r="CB34"/>
  <c r="BV34"/>
  <c r="BU34"/>
  <c r="BT34"/>
  <c r="BS34"/>
  <c r="BR34"/>
  <c r="EO34" s="1"/>
  <c r="BQ34"/>
  <c r="BP34"/>
  <c r="BO34"/>
  <c r="BN34"/>
  <c r="BM34"/>
  <c r="BL34"/>
  <c r="BK34"/>
  <c r="BJ34"/>
  <c r="BI34"/>
  <c r="BH34"/>
  <c r="BG34"/>
  <c r="AG34"/>
  <c r="AA34"/>
  <c r="U34"/>
  <c r="K34"/>
  <c r="L34" s="1"/>
  <c r="F34"/>
  <c r="OL33"/>
  <c r="OF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GQ33"/>
  <c r="GP33"/>
  <c r="GO33"/>
  <c r="GN33"/>
  <c r="GM33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FK33"/>
  <c r="FJ33"/>
  <c r="FI33"/>
  <c r="FH33"/>
  <c r="FG33"/>
  <c r="FF33"/>
  <c r="FE33"/>
  <c r="FD33"/>
  <c r="FC33"/>
  <c r="FB33"/>
  <c r="FA33"/>
  <c r="EZ33"/>
  <c r="EY33"/>
  <c r="EX33"/>
  <c r="EW33"/>
  <c r="EV33"/>
  <c r="EU33"/>
  <c r="ET33"/>
  <c r="ES33"/>
  <c r="ER33"/>
  <c r="EF33"/>
  <c r="EE33"/>
  <c r="ED33"/>
  <c r="EC33"/>
  <c r="EB33"/>
  <c r="EA33"/>
  <c r="DZ33"/>
  <c r="DY33"/>
  <c r="DX33"/>
  <c r="DW33"/>
  <c r="DQ33"/>
  <c r="DP33"/>
  <c r="DO33"/>
  <c r="DN33"/>
  <c r="DM33"/>
  <c r="DL33"/>
  <c r="DK33"/>
  <c r="DJ33"/>
  <c r="DI33"/>
  <c r="DH33"/>
  <c r="DF33"/>
  <c r="DE33"/>
  <c r="DD33"/>
  <c r="DC33"/>
  <c r="DB33"/>
  <c r="DA33"/>
  <c r="CZ33"/>
  <c r="CY33"/>
  <c r="CX33"/>
  <c r="CW33"/>
  <c r="EP33" s="1"/>
  <c r="CV33"/>
  <c r="CU33"/>
  <c r="CT33"/>
  <c r="CS33"/>
  <c r="CR33"/>
  <c r="CQ33"/>
  <c r="CP33"/>
  <c r="CO33"/>
  <c r="CN33"/>
  <c r="CM33"/>
  <c r="CL33"/>
  <c r="CK33"/>
  <c r="CJ33"/>
  <c r="CI33"/>
  <c r="CH33"/>
  <c r="CF33"/>
  <c r="CE33"/>
  <c r="CD33"/>
  <c r="CC33"/>
  <c r="CB33"/>
  <c r="BV33"/>
  <c r="BU33"/>
  <c r="BT33"/>
  <c r="BS33"/>
  <c r="BR33"/>
  <c r="EO33" s="1"/>
  <c r="BQ33"/>
  <c r="BP33"/>
  <c r="BO33"/>
  <c r="BN33"/>
  <c r="BM33"/>
  <c r="BL33"/>
  <c r="BK33"/>
  <c r="BJ33"/>
  <c r="BI33"/>
  <c r="BH33"/>
  <c r="BG33"/>
  <c r="AG33"/>
  <c r="AA33"/>
  <c r="U33"/>
  <c r="K33"/>
  <c r="L33" s="1"/>
  <c r="F33"/>
  <c r="OL32"/>
  <c r="OF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GQ32"/>
  <c r="GP32"/>
  <c r="GO32"/>
  <c r="GN32"/>
  <c r="GM32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FK32"/>
  <c r="FJ32"/>
  <c r="FI32"/>
  <c r="FH32"/>
  <c r="FG32"/>
  <c r="FF32"/>
  <c r="FE32"/>
  <c r="FD32"/>
  <c r="FC32"/>
  <c r="FB32"/>
  <c r="FA32"/>
  <c r="EZ32"/>
  <c r="EY32"/>
  <c r="EX32"/>
  <c r="EW32"/>
  <c r="EV32"/>
  <c r="EU32"/>
  <c r="ET32"/>
  <c r="ES32"/>
  <c r="ER32"/>
  <c r="EF32"/>
  <c r="EE32"/>
  <c r="ED32"/>
  <c r="EC32"/>
  <c r="EB32"/>
  <c r="EA32"/>
  <c r="DZ32"/>
  <c r="DY32"/>
  <c r="DX32"/>
  <c r="DW32"/>
  <c r="DQ32"/>
  <c r="DP32"/>
  <c r="DO32"/>
  <c r="DN32"/>
  <c r="DM32"/>
  <c r="DL32"/>
  <c r="DK32"/>
  <c r="DJ32"/>
  <c r="DI32"/>
  <c r="DH32"/>
  <c r="DF32"/>
  <c r="DE32"/>
  <c r="DD32"/>
  <c r="DC32"/>
  <c r="DB32"/>
  <c r="DA32"/>
  <c r="CZ32"/>
  <c r="CY32"/>
  <c r="CX32"/>
  <c r="CW32"/>
  <c r="EP32" s="1"/>
  <c r="CV32"/>
  <c r="CU32"/>
  <c r="CT32"/>
  <c r="CS32"/>
  <c r="CR32"/>
  <c r="CQ32"/>
  <c r="CP32"/>
  <c r="CO32"/>
  <c r="CN32"/>
  <c r="CM32"/>
  <c r="CL32"/>
  <c r="CK32"/>
  <c r="CJ32"/>
  <c r="CI32"/>
  <c r="CH32"/>
  <c r="CF32"/>
  <c r="CE32"/>
  <c r="CD32"/>
  <c r="CC32"/>
  <c r="CB32"/>
  <c r="BV32"/>
  <c r="BU32"/>
  <c r="BT32"/>
  <c r="BS32"/>
  <c r="BR32"/>
  <c r="BQ32"/>
  <c r="BP32"/>
  <c r="BO32"/>
  <c r="BN32"/>
  <c r="BM32"/>
  <c r="BL32"/>
  <c r="BK32"/>
  <c r="BJ32"/>
  <c r="BI32"/>
  <c r="BH32"/>
  <c r="BG32"/>
  <c r="AG32"/>
  <c r="AA32"/>
  <c r="U32"/>
  <c r="K32"/>
  <c r="L32" s="1"/>
  <c r="F32"/>
  <c r="OL31"/>
  <c r="OF31"/>
  <c r="LL31"/>
  <c r="LM31" s="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GQ31"/>
  <c r="GP31"/>
  <c r="GO31"/>
  <c r="GN31"/>
  <c r="GM3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FK31"/>
  <c r="FJ31"/>
  <c r="FI31"/>
  <c r="FH31"/>
  <c r="FG31"/>
  <c r="FF31"/>
  <c r="FE31"/>
  <c r="FD31"/>
  <c r="FC31"/>
  <c r="FB31"/>
  <c r="FA31"/>
  <c r="EZ31"/>
  <c r="EY31"/>
  <c r="EX31"/>
  <c r="EW31"/>
  <c r="EV31"/>
  <c r="EU31"/>
  <c r="ET31"/>
  <c r="ES31"/>
  <c r="ER31"/>
  <c r="EF31"/>
  <c r="EE31"/>
  <c r="ED31"/>
  <c r="EC31"/>
  <c r="EB31"/>
  <c r="EA31"/>
  <c r="DZ31"/>
  <c r="DY31"/>
  <c r="DX31"/>
  <c r="DW31"/>
  <c r="DQ31"/>
  <c r="DP31"/>
  <c r="DO31"/>
  <c r="DN31"/>
  <c r="DM31"/>
  <c r="DL31"/>
  <c r="DK31"/>
  <c r="DJ31"/>
  <c r="DI31"/>
  <c r="DH31"/>
  <c r="DF31"/>
  <c r="DE31"/>
  <c r="DD31"/>
  <c r="DC31"/>
  <c r="DB31"/>
  <c r="DA31"/>
  <c r="CZ31"/>
  <c r="CY31"/>
  <c r="CX31"/>
  <c r="CW31"/>
  <c r="EP31" s="1"/>
  <c r="CV31"/>
  <c r="CU31"/>
  <c r="CT31"/>
  <c r="CS31"/>
  <c r="CR31"/>
  <c r="CQ31"/>
  <c r="CP31"/>
  <c r="CO31"/>
  <c r="CN31"/>
  <c r="CM31"/>
  <c r="CL31"/>
  <c r="CK31"/>
  <c r="CJ31"/>
  <c r="CI31"/>
  <c r="CH31"/>
  <c r="CF31"/>
  <c r="CE31"/>
  <c r="CD31"/>
  <c r="CC31"/>
  <c r="CB31"/>
  <c r="BV31"/>
  <c r="BU31"/>
  <c r="BT31"/>
  <c r="BS31"/>
  <c r="BR31"/>
  <c r="EO31" s="1"/>
  <c r="BQ31"/>
  <c r="BP31"/>
  <c r="BO31"/>
  <c r="BN31"/>
  <c r="BM31"/>
  <c r="BL31"/>
  <c r="BK31"/>
  <c r="BJ31"/>
  <c r="BI31"/>
  <c r="BH31"/>
  <c r="BG31"/>
  <c r="AG31"/>
  <c r="AA31"/>
  <c r="U31"/>
  <c r="K31"/>
  <c r="L31" s="1"/>
  <c r="F31"/>
  <c r="OL30"/>
  <c r="OK30"/>
  <c r="OF30"/>
  <c r="OE30"/>
  <c r="OH30" s="1"/>
  <c r="LL30"/>
  <c r="LM30" s="1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GQ30"/>
  <c r="GP30"/>
  <c r="GO30"/>
  <c r="GN30"/>
  <c r="GM30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FK30"/>
  <c r="FJ30"/>
  <c r="FI30"/>
  <c r="FH30"/>
  <c r="FG30"/>
  <c r="FF30"/>
  <c r="FE30"/>
  <c r="FD30"/>
  <c r="FC30"/>
  <c r="FB30"/>
  <c r="FA30"/>
  <c r="EZ30"/>
  <c r="EY30"/>
  <c r="EX30"/>
  <c r="EW30"/>
  <c r="EV30"/>
  <c r="EU30"/>
  <c r="ET30"/>
  <c r="ES30"/>
  <c r="ER30"/>
  <c r="EF30"/>
  <c r="EE30"/>
  <c r="ED30"/>
  <c r="EC30"/>
  <c r="EB30"/>
  <c r="EA30"/>
  <c r="DZ30"/>
  <c r="DY30"/>
  <c r="DX30"/>
  <c r="DW30"/>
  <c r="DQ30"/>
  <c r="DP30"/>
  <c r="DO30"/>
  <c r="DN30"/>
  <c r="DM30"/>
  <c r="DL30"/>
  <c r="DK30"/>
  <c r="DJ30"/>
  <c r="DI30"/>
  <c r="DH30"/>
  <c r="DF30"/>
  <c r="DE30"/>
  <c r="DD30"/>
  <c r="DC30"/>
  <c r="DB30"/>
  <c r="DA30"/>
  <c r="CZ30"/>
  <c r="CY30"/>
  <c r="CX30"/>
  <c r="CW30"/>
  <c r="EP30" s="1"/>
  <c r="CV30"/>
  <c r="CU30"/>
  <c r="CT30"/>
  <c r="CS30"/>
  <c r="CR30"/>
  <c r="CQ30"/>
  <c r="CP30"/>
  <c r="CO30"/>
  <c r="CN30"/>
  <c r="CM30"/>
  <c r="CL30"/>
  <c r="CK30"/>
  <c r="CJ30"/>
  <c r="CI30"/>
  <c r="CH30"/>
  <c r="CF30"/>
  <c r="CE30"/>
  <c r="CD30"/>
  <c r="CC30"/>
  <c r="CB30"/>
  <c r="BV30"/>
  <c r="BU30"/>
  <c r="BT30"/>
  <c r="BS30"/>
  <c r="BR30"/>
  <c r="BQ30"/>
  <c r="BP30"/>
  <c r="BO30"/>
  <c r="BN30"/>
  <c r="BM30"/>
  <c r="BL30"/>
  <c r="BK30"/>
  <c r="BJ30"/>
  <c r="BI30"/>
  <c r="BH30"/>
  <c r="BG30"/>
  <c r="AG30"/>
  <c r="AA30"/>
  <c r="U30"/>
  <c r="K30"/>
  <c r="L30" s="1"/>
  <c r="F30"/>
  <c r="OL29"/>
  <c r="OK29"/>
  <c r="OJ29"/>
  <c r="OF29"/>
  <c r="OE29"/>
  <c r="OD29"/>
  <c r="LL29"/>
  <c r="LM29" s="1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GQ29"/>
  <c r="GP29"/>
  <c r="GO29"/>
  <c r="GN29"/>
  <c r="GM29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FK29"/>
  <c r="FJ29"/>
  <c r="FI29"/>
  <c r="FH29"/>
  <c r="FG29"/>
  <c r="FF29"/>
  <c r="FE29"/>
  <c r="FD29"/>
  <c r="FC29"/>
  <c r="FB29"/>
  <c r="FA29"/>
  <c r="EZ29"/>
  <c r="EY29"/>
  <c r="EX29"/>
  <c r="EW29"/>
  <c r="EV29"/>
  <c r="EU29"/>
  <c r="ET29"/>
  <c r="ES29"/>
  <c r="ER29"/>
  <c r="EF29"/>
  <c r="EE29"/>
  <c r="ED29"/>
  <c r="EC29"/>
  <c r="EB29"/>
  <c r="EA29"/>
  <c r="DZ29"/>
  <c r="DY29"/>
  <c r="DX29"/>
  <c r="DW29"/>
  <c r="DQ29"/>
  <c r="DP29"/>
  <c r="DO29"/>
  <c r="DN29"/>
  <c r="DM29"/>
  <c r="DL29"/>
  <c r="DK29"/>
  <c r="DJ29"/>
  <c r="DI29"/>
  <c r="DH29"/>
  <c r="DF29"/>
  <c r="DE29"/>
  <c r="DD29"/>
  <c r="DC29"/>
  <c r="DB29"/>
  <c r="DA29"/>
  <c r="CZ29"/>
  <c r="CY29"/>
  <c r="CX29"/>
  <c r="CW29"/>
  <c r="EP29" s="1"/>
  <c r="CV29"/>
  <c r="CU29"/>
  <c r="CT29"/>
  <c r="CS29"/>
  <c r="CR29"/>
  <c r="CQ29"/>
  <c r="CP29"/>
  <c r="CO29"/>
  <c r="CN29"/>
  <c r="CM29"/>
  <c r="CL29"/>
  <c r="CK29"/>
  <c r="CJ29"/>
  <c r="CI29"/>
  <c r="CH29"/>
  <c r="CF29"/>
  <c r="CE29"/>
  <c r="CD29"/>
  <c r="CC29"/>
  <c r="CB29"/>
  <c r="BV29"/>
  <c r="BU29"/>
  <c r="BT29"/>
  <c r="BS29"/>
  <c r="BR29"/>
  <c r="EO29" s="1"/>
  <c r="BQ29"/>
  <c r="BP29"/>
  <c r="BO29"/>
  <c r="BN29"/>
  <c r="BM29"/>
  <c r="BL29"/>
  <c r="BK29"/>
  <c r="BJ29"/>
  <c r="BI29"/>
  <c r="BH29"/>
  <c r="BG29"/>
  <c r="AG29"/>
  <c r="AA29"/>
  <c r="U29"/>
  <c r="K29"/>
  <c r="L29" s="1"/>
  <c r="F29"/>
  <c r="OL28"/>
  <c r="OJ28"/>
  <c r="OF28"/>
  <c r="OD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GQ28"/>
  <c r="GP28"/>
  <c r="GO28"/>
  <c r="GN28"/>
  <c r="GM28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FK28"/>
  <c r="FJ28"/>
  <c r="FI28"/>
  <c r="FH28"/>
  <c r="FG28"/>
  <c r="FF28"/>
  <c r="FE28"/>
  <c r="FD28"/>
  <c r="FC28"/>
  <c r="FB28"/>
  <c r="FA28"/>
  <c r="EZ28"/>
  <c r="EY28"/>
  <c r="EX28"/>
  <c r="EW28"/>
  <c r="EV28"/>
  <c r="EU28"/>
  <c r="ET28"/>
  <c r="ES28"/>
  <c r="ER28"/>
  <c r="EF28"/>
  <c r="EE28"/>
  <c r="ED28"/>
  <c r="EC28"/>
  <c r="EB28"/>
  <c r="EA28"/>
  <c r="DZ28"/>
  <c r="DY28"/>
  <c r="DX28"/>
  <c r="DW28"/>
  <c r="DQ28"/>
  <c r="DP28"/>
  <c r="DO28"/>
  <c r="DN28"/>
  <c r="DM28"/>
  <c r="DL28"/>
  <c r="DK28"/>
  <c r="DJ28"/>
  <c r="DI28"/>
  <c r="DH28"/>
  <c r="DF28"/>
  <c r="DE28"/>
  <c r="DD28"/>
  <c r="DC28"/>
  <c r="DB28"/>
  <c r="DA28"/>
  <c r="CZ28"/>
  <c r="CY28"/>
  <c r="CX28"/>
  <c r="CW28"/>
  <c r="EP28" s="1"/>
  <c r="CV28"/>
  <c r="CU28"/>
  <c r="CT28"/>
  <c r="CS28"/>
  <c r="CR28"/>
  <c r="CQ28"/>
  <c r="CP28"/>
  <c r="CO28"/>
  <c r="CN28"/>
  <c r="CM28"/>
  <c r="CL28"/>
  <c r="CK28"/>
  <c r="CJ28"/>
  <c r="CI28"/>
  <c r="CH28"/>
  <c r="CF28"/>
  <c r="CE28"/>
  <c r="CD28"/>
  <c r="CC28"/>
  <c r="CB28"/>
  <c r="BV28"/>
  <c r="BU28"/>
  <c r="BT28"/>
  <c r="BS28"/>
  <c r="BR28"/>
  <c r="BQ28"/>
  <c r="BP28"/>
  <c r="BO28"/>
  <c r="BN28"/>
  <c r="BM28"/>
  <c r="BL28"/>
  <c r="BK28"/>
  <c r="BJ28"/>
  <c r="BI28"/>
  <c r="BH28"/>
  <c r="BG28"/>
  <c r="AG28"/>
  <c r="AA28"/>
  <c r="U28"/>
  <c r="K28"/>
  <c r="L28" s="1"/>
  <c r="F28"/>
  <c r="OL27"/>
  <c r="OK27"/>
  <c r="OF27"/>
  <c r="OI27" s="1"/>
  <c r="OE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GQ27"/>
  <c r="GP27"/>
  <c r="GO27"/>
  <c r="GN27"/>
  <c r="GM27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FK27"/>
  <c r="FJ27"/>
  <c r="FI27"/>
  <c r="FH27"/>
  <c r="FG27"/>
  <c r="FF27"/>
  <c r="FE27"/>
  <c r="FD27"/>
  <c r="FC27"/>
  <c r="FB27"/>
  <c r="FA27"/>
  <c r="EZ27"/>
  <c r="EY27"/>
  <c r="EX27"/>
  <c r="EW27"/>
  <c r="EV27"/>
  <c r="EU27"/>
  <c r="ET27"/>
  <c r="ES27"/>
  <c r="ER27"/>
  <c r="EF27"/>
  <c r="EE27"/>
  <c r="ED27"/>
  <c r="EC27"/>
  <c r="EB27"/>
  <c r="EA27"/>
  <c r="DZ27"/>
  <c r="DY27"/>
  <c r="DX27"/>
  <c r="DW27"/>
  <c r="DQ27"/>
  <c r="DP27"/>
  <c r="DO27"/>
  <c r="DN27"/>
  <c r="DM27"/>
  <c r="DL27"/>
  <c r="DK27"/>
  <c r="DJ27"/>
  <c r="DI27"/>
  <c r="DH27"/>
  <c r="DF27"/>
  <c r="DE27"/>
  <c r="DD27"/>
  <c r="DC27"/>
  <c r="DB27"/>
  <c r="DA27"/>
  <c r="CZ27"/>
  <c r="CY27"/>
  <c r="CX27"/>
  <c r="CW27"/>
  <c r="EP27" s="1"/>
  <c r="CV27"/>
  <c r="CU27"/>
  <c r="CT27"/>
  <c r="CS27"/>
  <c r="CR27"/>
  <c r="CQ27"/>
  <c r="CP27"/>
  <c r="CO27"/>
  <c r="CN27"/>
  <c r="CM27"/>
  <c r="CL27"/>
  <c r="CK27"/>
  <c r="CJ27"/>
  <c r="CI27"/>
  <c r="CH27"/>
  <c r="CF27"/>
  <c r="CE27"/>
  <c r="CD27"/>
  <c r="CC27"/>
  <c r="CB27"/>
  <c r="BV27"/>
  <c r="BU27"/>
  <c r="BT27"/>
  <c r="BS27"/>
  <c r="BR27"/>
  <c r="EO27" s="1"/>
  <c r="BQ27"/>
  <c r="BP27"/>
  <c r="BO27"/>
  <c r="BN27"/>
  <c r="BM27"/>
  <c r="BL27"/>
  <c r="BK27"/>
  <c r="BJ27"/>
  <c r="BI27"/>
  <c r="BH27"/>
  <c r="BG27"/>
  <c r="AG27"/>
  <c r="AA27"/>
  <c r="U27"/>
  <c r="K27"/>
  <c r="L27" s="1"/>
  <c r="F27"/>
  <c r="OL26"/>
  <c r="OK26"/>
  <c r="OJ26"/>
  <c r="OF26"/>
  <c r="OE26"/>
  <c r="OD26"/>
  <c r="LL26"/>
  <c r="LM26" s="1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GQ26"/>
  <c r="GP26"/>
  <c r="GO26"/>
  <c r="GN26"/>
  <c r="GM26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FK26"/>
  <c r="FJ26"/>
  <c r="FI26"/>
  <c r="FH26"/>
  <c r="FG26"/>
  <c r="FF26"/>
  <c r="FE26"/>
  <c r="FD26"/>
  <c r="FC26"/>
  <c r="FB26"/>
  <c r="FA26"/>
  <c r="EZ26"/>
  <c r="EY26"/>
  <c r="EX26"/>
  <c r="EW26"/>
  <c r="EV26"/>
  <c r="EU26"/>
  <c r="ET26"/>
  <c r="ES26"/>
  <c r="ER26"/>
  <c r="EF26"/>
  <c r="EE26"/>
  <c r="ED26"/>
  <c r="EC26"/>
  <c r="EB26"/>
  <c r="EA26"/>
  <c r="DZ26"/>
  <c r="DY26"/>
  <c r="DX26"/>
  <c r="DW26"/>
  <c r="DQ26"/>
  <c r="DP26"/>
  <c r="DO26"/>
  <c r="DN26"/>
  <c r="DM26"/>
  <c r="DL26"/>
  <c r="DK26"/>
  <c r="DJ26"/>
  <c r="DI26"/>
  <c r="DH26"/>
  <c r="DF26"/>
  <c r="DE26"/>
  <c r="DD26"/>
  <c r="DC26"/>
  <c r="DB26"/>
  <c r="DA26"/>
  <c r="CZ26"/>
  <c r="CY26"/>
  <c r="CX26"/>
  <c r="CW26"/>
  <c r="EP26" s="1"/>
  <c r="CV26"/>
  <c r="CU26"/>
  <c r="CT26"/>
  <c r="CS26"/>
  <c r="CR26"/>
  <c r="CQ26"/>
  <c r="CP26"/>
  <c r="CO26"/>
  <c r="CN26"/>
  <c r="CM26"/>
  <c r="CL26"/>
  <c r="CK26"/>
  <c r="CJ26"/>
  <c r="CI26"/>
  <c r="CH26"/>
  <c r="CF26"/>
  <c r="CE26"/>
  <c r="CD26"/>
  <c r="CC26"/>
  <c r="CB26"/>
  <c r="BV26"/>
  <c r="BU26"/>
  <c r="BT26"/>
  <c r="BS26"/>
  <c r="BR26"/>
  <c r="BQ26"/>
  <c r="BP26"/>
  <c r="BO26"/>
  <c r="BN26"/>
  <c r="BM26"/>
  <c r="BL26"/>
  <c r="BK26"/>
  <c r="BJ26"/>
  <c r="BI26"/>
  <c r="BH26"/>
  <c r="BG26"/>
  <c r="AG26"/>
  <c r="AA26"/>
  <c r="U26"/>
  <c r="K26"/>
  <c r="L26" s="1"/>
  <c r="F26"/>
  <c r="OL25"/>
  <c r="OF25"/>
  <c r="LL25"/>
  <c r="LM25" s="1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GQ25"/>
  <c r="GP25"/>
  <c r="GO25"/>
  <c r="GN25"/>
  <c r="GM25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F25"/>
  <c r="EE25"/>
  <c r="ED25"/>
  <c r="EC25"/>
  <c r="EB25"/>
  <c r="EA25"/>
  <c r="DZ25"/>
  <c r="DY25"/>
  <c r="DX25"/>
  <c r="DW25"/>
  <c r="DQ25"/>
  <c r="DP25"/>
  <c r="DO25"/>
  <c r="DN25"/>
  <c r="DM25"/>
  <c r="DL25"/>
  <c r="DK25"/>
  <c r="DJ25"/>
  <c r="DI25"/>
  <c r="DH25"/>
  <c r="DF25"/>
  <c r="DE25"/>
  <c r="DD25"/>
  <c r="DC25"/>
  <c r="DB25"/>
  <c r="DA25"/>
  <c r="CZ25"/>
  <c r="CY25"/>
  <c r="CX25"/>
  <c r="CW25"/>
  <c r="EP25" s="1"/>
  <c r="CV25"/>
  <c r="CU25"/>
  <c r="CT25"/>
  <c r="CS25"/>
  <c r="CR25"/>
  <c r="CQ25"/>
  <c r="CP25"/>
  <c r="CO25"/>
  <c r="CN25"/>
  <c r="CM25"/>
  <c r="CL25"/>
  <c r="CK25"/>
  <c r="CJ25"/>
  <c r="CI25"/>
  <c r="CH25"/>
  <c r="CF25"/>
  <c r="CE25"/>
  <c r="CD25"/>
  <c r="CC25"/>
  <c r="CB25"/>
  <c r="BV25"/>
  <c r="BU25"/>
  <c r="BT25"/>
  <c r="BS25"/>
  <c r="BR25"/>
  <c r="EO25" s="1"/>
  <c r="BQ25"/>
  <c r="BP25"/>
  <c r="BO25"/>
  <c r="BN25"/>
  <c r="BM25"/>
  <c r="BL25"/>
  <c r="BK25"/>
  <c r="BJ25"/>
  <c r="BI25"/>
  <c r="BH25"/>
  <c r="BG25"/>
  <c r="AG25"/>
  <c r="AA25"/>
  <c r="U25"/>
  <c r="K25"/>
  <c r="L25" s="1"/>
  <c r="F25"/>
  <c r="OL24"/>
  <c r="OF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GQ24"/>
  <c r="GP24"/>
  <c r="GO24"/>
  <c r="GN24"/>
  <c r="GM24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FK24"/>
  <c r="FJ24"/>
  <c r="FI24"/>
  <c r="FH24"/>
  <c r="FG24"/>
  <c r="FF24"/>
  <c r="FE24"/>
  <c r="FD24"/>
  <c r="FC24"/>
  <c r="FB24"/>
  <c r="FA24"/>
  <c r="EZ24"/>
  <c r="EY24"/>
  <c r="EX24"/>
  <c r="EW24"/>
  <c r="EV24"/>
  <c r="EU24"/>
  <c r="ET24"/>
  <c r="ES24"/>
  <c r="ER24"/>
  <c r="EF24"/>
  <c r="EE24"/>
  <c r="ED24"/>
  <c r="EC24"/>
  <c r="EB24"/>
  <c r="EA24"/>
  <c r="DZ24"/>
  <c r="DY24"/>
  <c r="DX24"/>
  <c r="DW24"/>
  <c r="DQ24"/>
  <c r="DP24"/>
  <c r="DO24"/>
  <c r="DN24"/>
  <c r="DM24"/>
  <c r="DL24"/>
  <c r="DK24"/>
  <c r="DJ24"/>
  <c r="DI24"/>
  <c r="DH24"/>
  <c r="DF24"/>
  <c r="DE24"/>
  <c r="DD24"/>
  <c r="DC24"/>
  <c r="DB24"/>
  <c r="DA24"/>
  <c r="CZ24"/>
  <c r="CY24"/>
  <c r="CX24"/>
  <c r="CW24"/>
  <c r="EP24" s="1"/>
  <c r="CV24"/>
  <c r="CU24"/>
  <c r="CT24"/>
  <c r="CS24"/>
  <c r="CR24"/>
  <c r="CQ24"/>
  <c r="CP24"/>
  <c r="CO24"/>
  <c r="CN24"/>
  <c r="CM24"/>
  <c r="CL24"/>
  <c r="CK24"/>
  <c r="CJ24"/>
  <c r="CI24"/>
  <c r="CH24"/>
  <c r="CF24"/>
  <c r="CE24"/>
  <c r="CD24"/>
  <c r="CC24"/>
  <c r="CB24"/>
  <c r="BV24"/>
  <c r="BU24"/>
  <c r="BT24"/>
  <c r="BS24"/>
  <c r="BR24"/>
  <c r="BQ24"/>
  <c r="BP24"/>
  <c r="BO24"/>
  <c r="BN24"/>
  <c r="BM24"/>
  <c r="BL24"/>
  <c r="BK24"/>
  <c r="BJ24"/>
  <c r="BI24"/>
  <c r="BH24"/>
  <c r="BG24"/>
  <c r="AG24"/>
  <c r="AA24"/>
  <c r="U24"/>
  <c r="K24"/>
  <c r="L24" s="1"/>
  <c r="F24"/>
  <c r="OL23"/>
  <c r="OF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GQ23"/>
  <c r="GP23"/>
  <c r="GO23"/>
  <c r="GN23"/>
  <c r="GM23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FK23"/>
  <c r="FJ23"/>
  <c r="FI23"/>
  <c r="FH23"/>
  <c r="FG23"/>
  <c r="FF23"/>
  <c r="FE23"/>
  <c r="FD23"/>
  <c r="FC23"/>
  <c r="FB23"/>
  <c r="FA23"/>
  <c r="EZ23"/>
  <c r="EY23"/>
  <c r="EX23"/>
  <c r="EW23"/>
  <c r="EV23"/>
  <c r="EU23"/>
  <c r="ET23"/>
  <c r="ES23"/>
  <c r="ER23"/>
  <c r="EF23"/>
  <c r="EE23"/>
  <c r="ED23"/>
  <c r="EC23"/>
  <c r="EB23"/>
  <c r="EA23"/>
  <c r="DZ23"/>
  <c r="DY23"/>
  <c r="DX23"/>
  <c r="DW23"/>
  <c r="DQ23"/>
  <c r="DP23"/>
  <c r="DO23"/>
  <c r="DN23"/>
  <c r="DM23"/>
  <c r="DL23"/>
  <c r="DK23"/>
  <c r="DJ23"/>
  <c r="DI23"/>
  <c r="DH23"/>
  <c r="DF23"/>
  <c r="DE23"/>
  <c r="DD23"/>
  <c r="DC23"/>
  <c r="DB23"/>
  <c r="DA23"/>
  <c r="CZ23"/>
  <c r="CY23"/>
  <c r="CX23"/>
  <c r="CW23"/>
  <c r="EP23" s="1"/>
  <c r="CV23"/>
  <c r="CU23"/>
  <c r="CT23"/>
  <c r="CS23"/>
  <c r="CR23"/>
  <c r="CQ23"/>
  <c r="CP23"/>
  <c r="CO23"/>
  <c r="CN23"/>
  <c r="CM23"/>
  <c r="CL23"/>
  <c r="CK23"/>
  <c r="CJ23"/>
  <c r="CI23"/>
  <c r="CH23"/>
  <c r="CF23"/>
  <c r="CE23"/>
  <c r="CD23"/>
  <c r="CC23"/>
  <c r="CB23"/>
  <c r="BV23"/>
  <c r="BU23"/>
  <c r="BT23"/>
  <c r="BS23"/>
  <c r="BR23"/>
  <c r="EO23" s="1"/>
  <c r="BQ23"/>
  <c r="BP23"/>
  <c r="BO23"/>
  <c r="BN23"/>
  <c r="BM23"/>
  <c r="BL23"/>
  <c r="BK23"/>
  <c r="BJ23"/>
  <c r="BI23"/>
  <c r="BH23"/>
  <c r="BG23"/>
  <c r="AG23"/>
  <c r="AA23"/>
  <c r="U23"/>
  <c r="K23"/>
  <c r="L23" s="1"/>
  <c r="F23"/>
  <c r="OL22"/>
  <c r="OK22"/>
  <c r="OJ22"/>
  <c r="OF22"/>
  <c r="OE22"/>
  <c r="OD22"/>
  <c r="LL22"/>
  <c r="LM22" s="1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GQ22"/>
  <c r="GP22"/>
  <c r="GO22"/>
  <c r="GN22"/>
  <c r="GM22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FK22"/>
  <c r="FJ22"/>
  <c r="FI22"/>
  <c r="FH22"/>
  <c r="FG22"/>
  <c r="FF22"/>
  <c r="FE22"/>
  <c r="FD22"/>
  <c r="FC22"/>
  <c r="FB22"/>
  <c r="FA22"/>
  <c r="EZ22"/>
  <c r="EY22"/>
  <c r="EX22"/>
  <c r="EW22"/>
  <c r="EV22"/>
  <c r="EU22"/>
  <c r="ET22"/>
  <c r="ES22"/>
  <c r="ER22"/>
  <c r="EF22"/>
  <c r="EE22"/>
  <c r="ED22"/>
  <c r="EC22"/>
  <c r="EB22"/>
  <c r="EA22"/>
  <c r="DZ22"/>
  <c r="DY22"/>
  <c r="DX22"/>
  <c r="DW22"/>
  <c r="DQ22"/>
  <c r="DP22"/>
  <c r="DO22"/>
  <c r="DN22"/>
  <c r="DM22"/>
  <c r="DL22"/>
  <c r="DK22"/>
  <c r="DJ22"/>
  <c r="DI22"/>
  <c r="DH22"/>
  <c r="DF22"/>
  <c r="DE22"/>
  <c r="DD22"/>
  <c r="DC22"/>
  <c r="DB22"/>
  <c r="DA22"/>
  <c r="CZ22"/>
  <c r="CY22"/>
  <c r="CX22"/>
  <c r="CW22"/>
  <c r="EP22" s="1"/>
  <c r="CV22"/>
  <c r="CU22"/>
  <c r="CT22"/>
  <c r="CS22"/>
  <c r="CR22"/>
  <c r="CQ22"/>
  <c r="CP22"/>
  <c r="CO22"/>
  <c r="CN22"/>
  <c r="CM22"/>
  <c r="CL22"/>
  <c r="CK22"/>
  <c r="CJ22"/>
  <c r="CI22"/>
  <c r="CH22"/>
  <c r="CF22"/>
  <c r="CE22"/>
  <c r="CD22"/>
  <c r="CC22"/>
  <c r="CB22"/>
  <c r="BV22"/>
  <c r="BU22"/>
  <c r="BT22"/>
  <c r="BS22"/>
  <c r="BR22"/>
  <c r="EO22" s="1"/>
  <c r="BQ22"/>
  <c r="BP22"/>
  <c r="BO22"/>
  <c r="BN22"/>
  <c r="BM22"/>
  <c r="BL22"/>
  <c r="BK22"/>
  <c r="BJ22"/>
  <c r="BI22"/>
  <c r="BH22"/>
  <c r="BG22"/>
  <c r="AG22"/>
  <c r="AA22"/>
  <c r="U22"/>
  <c r="K22"/>
  <c r="L22" s="1"/>
  <c r="F22"/>
  <c r="OL21"/>
  <c r="OK21"/>
  <c r="OJ21"/>
  <c r="OF21"/>
  <c r="OE21"/>
  <c r="OD21"/>
  <c r="LL21"/>
  <c r="LM21" s="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F21"/>
  <c r="EE21"/>
  <c r="ED21"/>
  <c r="EC21"/>
  <c r="EB21"/>
  <c r="EA21"/>
  <c r="DZ21"/>
  <c r="DY21"/>
  <c r="DX21"/>
  <c r="DW21"/>
  <c r="DQ21"/>
  <c r="DP21"/>
  <c r="DO21"/>
  <c r="DN21"/>
  <c r="DM21"/>
  <c r="DL21"/>
  <c r="DK21"/>
  <c r="DJ21"/>
  <c r="DI21"/>
  <c r="DH21"/>
  <c r="DF21"/>
  <c r="DE21"/>
  <c r="DD21"/>
  <c r="DC21"/>
  <c r="DB21"/>
  <c r="DA21"/>
  <c r="CZ21"/>
  <c r="CY21"/>
  <c r="CX21"/>
  <c r="CW21"/>
  <c r="EP21" s="1"/>
  <c r="CV21"/>
  <c r="CU21"/>
  <c r="CT21"/>
  <c r="CS21"/>
  <c r="CR21"/>
  <c r="CQ21"/>
  <c r="CP21"/>
  <c r="CO21"/>
  <c r="CN21"/>
  <c r="CM21"/>
  <c r="CL21"/>
  <c r="CK21"/>
  <c r="CJ21"/>
  <c r="CI21"/>
  <c r="CH21"/>
  <c r="CF21"/>
  <c r="CE21"/>
  <c r="CD21"/>
  <c r="CC21"/>
  <c r="CB21"/>
  <c r="BV21"/>
  <c r="BU21"/>
  <c r="BT21"/>
  <c r="BS21"/>
  <c r="BR21"/>
  <c r="EO21" s="1"/>
  <c r="BQ21"/>
  <c r="BP21"/>
  <c r="BO21"/>
  <c r="BN21"/>
  <c r="BM21"/>
  <c r="BL21"/>
  <c r="BK21"/>
  <c r="BJ21"/>
  <c r="BI21"/>
  <c r="BH21"/>
  <c r="BG21"/>
  <c r="AG21"/>
  <c r="AA21"/>
  <c r="U21"/>
  <c r="K21"/>
  <c r="L21" s="1"/>
  <c r="F21"/>
  <c r="OL20"/>
  <c r="OK20"/>
  <c r="OJ20"/>
  <c r="OF20"/>
  <c r="OE20"/>
  <c r="OD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GQ20"/>
  <c r="GP20"/>
  <c r="GO20"/>
  <c r="GN20"/>
  <c r="GM20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FK20"/>
  <c r="FJ20"/>
  <c r="FI20"/>
  <c r="FH20"/>
  <c r="FG20"/>
  <c r="FF20"/>
  <c r="FE20"/>
  <c r="FD20"/>
  <c r="FC20"/>
  <c r="FB20"/>
  <c r="FA20"/>
  <c r="EZ20"/>
  <c r="EY20"/>
  <c r="EX20"/>
  <c r="EW20"/>
  <c r="EV20"/>
  <c r="EU20"/>
  <c r="ET20"/>
  <c r="ES20"/>
  <c r="ER20"/>
  <c r="EF20"/>
  <c r="EE20"/>
  <c r="ED20"/>
  <c r="EC20"/>
  <c r="EB20"/>
  <c r="EA20"/>
  <c r="DZ20"/>
  <c r="DY20"/>
  <c r="DX20"/>
  <c r="DW20"/>
  <c r="DQ20"/>
  <c r="DP20"/>
  <c r="DO20"/>
  <c r="DN20"/>
  <c r="DM20"/>
  <c r="DL20"/>
  <c r="DK20"/>
  <c r="DJ20"/>
  <c r="DI20"/>
  <c r="DH20"/>
  <c r="DF20"/>
  <c r="DE20"/>
  <c r="DD20"/>
  <c r="DC20"/>
  <c r="DB20"/>
  <c r="DA20"/>
  <c r="CZ20"/>
  <c r="CY20"/>
  <c r="CX20"/>
  <c r="CW20"/>
  <c r="EP20" s="1"/>
  <c r="CV20"/>
  <c r="CU20"/>
  <c r="CT20"/>
  <c r="CS20"/>
  <c r="CR20"/>
  <c r="CQ20"/>
  <c r="CP20"/>
  <c r="CO20"/>
  <c r="CN20"/>
  <c r="CM20"/>
  <c r="CL20"/>
  <c r="CK20"/>
  <c r="CJ20"/>
  <c r="CI20"/>
  <c r="CH20"/>
  <c r="CF20"/>
  <c r="CE20"/>
  <c r="CD20"/>
  <c r="CC20"/>
  <c r="CB20"/>
  <c r="BV20"/>
  <c r="BU20"/>
  <c r="BT20"/>
  <c r="BS20"/>
  <c r="BR20"/>
  <c r="EO20" s="1"/>
  <c r="BQ20"/>
  <c r="BP20"/>
  <c r="BO20"/>
  <c r="BN20"/>
  <c r="BM20"/>
  <c r="BL20"/>
  <c r="BK20"/>
  <c r="BJ20"/>
  <c r="BI20"/>
  <c r="BH20"/>
  <c r="BG20"/>
  <c r="AG20"/>
  <c r="AA20"/>
  <c r="U20"/>
  <c r="K20"/>
  <c r="L20" s="1"/>
  <c r="F20"/>
  <c r="OL19"/>
  <c r="OJ19"/>
  <c r="OF19"/>
  <c r="OD19"/>
  <c r="OG19" s="1"/>
  <c r="LL19"/>
  <c r="LM19" s="1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GQ19"/>
  <c r="GP19"/>
  <c r="GO19"/>
  <c r="GN19"/>
  <c r="GM19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FK19"/>
  <c r="FJ19"/>
  <c r="FI19"/>
  <c r="FH19"/>
  <c r="FG19"/>
  <c r="FF19"/>
  <c r="FE19"/>
  <c r="FD19"/>
  <c r="FC19"/>
  <c r="FB19"/>
  <c r="FA19"/>
  <c r="EZ19"/>
  <c r="EY19"/>
  <c r="EX19"/>
  <c r="EW19"/>
  <c r="EV19"/>
  <c r="EU19"/>
  <c r="ET19"/>
  <c r="ES19"/>
  <c r="ER19"/>
  <c r="EF19"/>
  <c r="EE19"/>
  <c r="ED19"/>
  <c r="EC19"/>
  <c r="EB19"/>
  <c r="EA19"/>
  <c r="DZ19"/>
  <c r="DY19"/>
  <c r="DX19"/>
  <c r="DW19"/>
  <c r="DQ19"/>
  <c r="DP19"/>
  <c r="DO19"/>
  <c r="DN19"/>
  <c r="DM19"/>
  <c r="DL19"/>
  <c r="DK19"/>
  <c r="DJ19"/>
  <c r="DI19"/>
  <c r="DH19"/>
  <c r="DF19"/>
  <c r="DE19"/>
  <c r="DD19"/>
  <c r="DC19"/>
  <c r="DB19"/>
  <c r="DA19"/>
  <c r="CZ19"/>
  <c r="CY19"/>
  <c r="CX19"/>
  <c r="CW19"/>
  <c r="EP19" s="1"/>
  <c r="CV19"/>
  <c r="CU19"/>
  <c r="CT19"/>
  <c r="CS19"/>
  <c r="CR19"/>
  <c r="CQ19"/>
  <c r="CP19"/>
  <c r="CO19"/>
  <c r="CN19"/>
  <c r="CM19"/>
  <c r="CL19"/>
  <c r="CK19"/>
  <c r="CJ19"/>
  <c r="CI19"/>
  <c r="CH19"/>
  <c r="CF19"/>
  <c r="CE19"/>
  <c r="CD19"/>
  <c r="CC19"/>
  <c r="CB19"/>
  <c r="BV19"/>
  <c r="BU19"/>
  <c r="BT19"/>
  <c r="BS19"/>
  <c r="BR19"/>
  <c r="EO19" s="1"/>
  <c r="BQ19"/>
  <c r="BP19"/>
  <c r="BO19"/>
  <c r="BN19"/>
  <c r="BM19"/>
  <c r="BL19"/>
  <c r="BK19"/>
  <c r="BJ19"/>
  <c r="BI19"/>
  <c r="BH19"/>
  <c r="BG19"/>
  <c r="AG19"/>
  <c r="AA19"/>
  <c r="U19"/>
  <c r="J19"/>
  <c r="I19"/>
  <c r="H19"/>
  <c r="G19"/>
  <c r="F19"/>
  <c r="OL18"/>
  <c r="OK18"/>
  <c r="OJ18"/>
  <c r="OF18"/>
  <c r="OE18"/>
  <c r="OD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GQ18"/>
  <c r="GP18"/>
  <c r="GO18"/>
  <c r="GN18"/>
  <c r="GM18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FK18"/>
  <c r="FJ18"/>
  <c r="FI18"/>
  <c r="FH18"/>
  <c r="FG18"/>
  <c r="FF18"/>
  <c r="FE18"/>
  <c r="FD18"/>
  <c r="FC18"/>
  <c r="FB18"/>
  <c r="FA18"/>
  <c r="EZ18"/>
  <c r="EY18"/>
  <c r="EX18"/>
  <c r="EW18"/>
  <c r="EV18"/>
  <c r="EU18"/>
  <c r="ET18"/>
  <c r="ES18"/>
  <c r="ER18"/>
  <c r="EF18"/>
  <c r="EE18"/>
  <c r="ED18"/>
  <c r="EC18"/>
  <c r="EB18"/>
  <c r="EA18"/>
  <c r="DZ18"/>
  <c r="DY18"/>
  <c r="DX18"/>
  <c r="DW18"/>
  <c r="DQ18"/>
  <c r="DP18"/>
  <c r="DO18"/>
  <c r="DN18"/>
  <c r="DM18"/>
  <c r="DL18"/>
  <c r="DK18"/>
  <c r="DJ18"/>
  <c r="DI18"/>
  <c r="DH18"/>
  <c r="DF18"/>
  <c r="DE18"/>
  <c r="DD18"/>
  <c r="DC18"/>
  <c r="DB18"/>
  <c r="DA18"/>
  <c r="CZ18"/>
  <c r="CY18"/>
  <c r="CX18"/>
  <c r="CW18"/>
  <c r="EP18" s="1"/>
  <c r="CV18"/>
  <c r="CU18"/>
  <c r="CT18"/>
  <c r="CS18"/>
  <c r="CR18"/>
  <c r="CQ18"/>
  <c r="CP18"/>
  <c r="CO18"/>
  <c r="CN18"/>
  <c r="CM18"/>
  <c r="CL18"/>
  <c r="CK18"/>
  <c r="CJ18"/>
  <c r="CI18"/>
  <c r="CH18"/>
  <c r="CF18"/>
  <c r="CE18"/>
  <c r="CD18"/>
  <c r="CC18"/>
  <c r="CB18"/>
  <c r="BV18"/>
  <c r="BU18"/>
  <c r="BT18"/>
  <c r="BS18"/>
  <c r="BR18"/>
  <c r="EO18" s="1"/>
  <c r="BQ18"/>
  <c r="BP18"/>
  <c r="BO18"/>
  <c r="BN18"/>
  <c r="BM18"/>
  <c r="BL18"/>
  <c r="BK18"/>
  <c r="BJ18"/>
  <c r="BI18"/>
  <c r="BH18"/>
  <c r="BG18"/>
  <c r="AG18"/>
  <c r="AA18"/>
  <c r="U18"/>
  <c r="K18"/>
  <c r="L18" s="1"/>
  <c r="F18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GQ17"/>
  <c r="GP17"/>
  <c r="GO17"/>
  <c r="GN17"/>
  <c r="GM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FK17"/>
  <c r="FJ17"/>
  <c r="FI17"/>
  <c r="FH17"/>
  <c r="FG17"/>
  <c r="FF17"/>
  <c r="FE17"/>
  <c r="FD17"/>
  <c r="FC17"/>
  <c r="FB17"/>
  <c r="FA17"/>
  <c r="EZ17"/>
  <c r="EY17"/>
  <c r="EX17"/>
  <c r="EW17"/>
  <c r="EV17"/>
  <c r="EU17"/>
  <c r="ET17"/>
  <c r="ES17"/>
  <c r="ER17"/>
  <c r="EF17"/>
  <c r="EE17"/>
  <c r="ED17"/>
  <c r="EC17"/>
  <c r="EB17"/>
  <c r="EA17"/>
  <c r="DZ17"/>
  <c r="DY17"/>
  <c r="DX17"/>
  <c r="DW17"/>
  <c r="DQ17"/>
  <c r="DP17"/>
  <c r="DO17"/>
  <c r="DN17"/>
  <c r="DM17"/>
  <c r="DL17"/>
  <c r="DK17"/>
  <c r="DJ17"/>
  <c r="DI17"/>
  <c r="DH17"/>
  <c r="DF17"/>
  <c r="DE17"/>
  <c r="DD17"/>
  <c r="DC17"/>
  <c r="DB17"/>
  <c r="DA17"/>
  <c r="CZ17"/>
  <c r="CY17"/>
  <c r="CX17"/>
  <c r="CW17"/>
  <c r="EP17" s="1"/>
  <c r="CV17"/>
  <c r="CU17"/>
  <c r="CT17"/>
  <c r="CS17"/>
  <c r="CR17"/>
  <c r="CQ17"/>
  <c r="CP17"/>
  <c r="CO17"/>
  <c r="CN17"/>
  <c r="CM17"/>
  <c r="CL17"/>
  <c r="CK17"/>
  <c r="CJ17"/>
  <c r="CI17"/>
  <c r="CH17"/>
  <c r="CF17"/>
  <c r="CE17"/>
  <c r="CD17"/>
  <c r="CC17"/>
  <c r="CB17"/>
  <c r="BV17"/>
  <c r="BU17"/>
  <c r="BT17"/>
  <c r="BS17"/>
  <c r="BR17"/>
  <c r="EO17" s="1"/>
  <c r="BQ17"/>
  <c r="BP17"/>
  <c r="BO17"/>
  <c r="BN17"/>
  <c r="BM17"/>
  <c r="BL17"/>
  <c r="BK17"/>
  <c r="BJ17"/>
  <c r="BI17"/>
  <c r="BH17"/>
  <c r="BG17"/>
  <c r="AG17"/>
  <c r="AA17"/>
  <c r="U17"/>
  <c r="K17"/>
  <c r="L17" s="1"/>
  <c r="F17"/>
  <c r="OL16"/>
  <c r="OK16"/>
  <c r="OJ16"/>
  <c r="OF16"/>
  <c r="OE16"/>
  <c r="OD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GV16"/>
  <c r="GU16"/>
  <c r="GT16"/>
  <c r="GS16"/>
  <c r="GR16"/>
  <c r="GQ16"/>
  <c r="GP16"/>
  <c r="GO16"/>
  <c r="GN16"/>
  <c r="GM16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FK16"/>
  <c r="FJ16"/>
  <c r="FI16"/>
  <c r="FH16"/>
  <c r="FG16"/>
  <c r="FF16"/>
  <c r="FE16"/>
  <c r="FD16"/>
  <c r="FC16"/>
  <c r="FB16"/>
  <c r="FA16"/>
  <c r="EZ16"/>
  <c r="EY16"/>
  <c r="EX16"/>
  <c r="EW16"/>
  <c r="EV16"/>
  <c r="EU16"/>
  <c r="ET16"/>
  <c r="ES16"/>
  <c r="ER16"/>
  <c r="EF16"/>
  <c r="EE16"/>
  <c r="ED16"/>
  <c r="EC16"/>
  <c r="EB16"/>
  <c r="EA16"/>
  <c r="DZ16"/>
  <c r="DY16"/>
  <c r="DX16"/>
  <c r="DW16"/>
  <c r="DQ16"/>
  <c r="DP16"/>
  <c r="DO16"/>
  <c r="DN16"/>
  <c r="DM16"/>
  <c r="DL16"/>
  <c r="DK16"/>
  <c r="DJ16"/>
  <c r="DI16"/>
  <c r="DH16"/>
  <c r="DF16"/>
  <c r="DE16"/>
  <c r="DD16"/>
  <c r="DC16"/>
  <c r="DB16"/>
  <c r="DA16"/>
  <c r="CZ16"/>
  <c r="CY16"/>
  <c r="CX16"/>
  <c r="CW16"/>
  <c r="EP16" s="1"/>
  <c r="CV16"/>
  <c r="CU16"/>
  <c r="CT16"/>
  <c r="CS16"/>
  <c r="CR16"/>
  <c r="CQ16"/>
  <c r="CP16"/>
  <c r="CO16"/>
  <c r="CN16"/>
  <c r="CM16"/>
  <c r="CL16"/>
  <c r="CK16"/>
  <c r="CJ16"/>
  <c r="CI16"/>
  <c r="CH16"/>
  <c r="CF16"/>
  <c r="CE16"/>
  <c r="CD16"/>
  <c r="CC16"/>
  <c r="CB16"/>
  <c r="BV16"/>
  <c r="BU16"/>
  <c r="BT16"/>
  <c r="BS16"/>
  <c r="BR16"/>
  <c r="EO16" s="1"/>
  <c r="BQ16"/>
  <c r="BP16"/>
  <c r="BO16"/>
  <c r="BN16"/>
  <c r="BM16"/>
  <c r="BL16"/>
  <c r="BK16"/>
  <c r="BJ16"/>
  <c r="BI16"/>
  <c r="BH16"/>
  <c r="BG16"/>
  <c r="AG16"/>
  <c r="AA16"/>
  <c r="U16"/>
  <c r="K16"/>
  <c r="L16" s="1"/>
  <c r="F16"/>
  <c r="OL15"/>
  <c r="OK15"/>
  <c r="OJ15"/>
  <c r="OF15"/>
  <c r="OE15"/>
  <c r="OD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GQ15"/>
  <c r="GP15"/>
  <c r="GO15"/>
  <c r="GN15"/>
  <c r="GM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FK15"/>
  <c r="FJ15"/>
  <c r="FI15"/>
  <c r="FH15"/>
  <c r="FG15"/>
  <c r="FF15"/>
  <c r="FE15"/>
  <c r="FD15"/>
  <c r="FC15"/>
  <c r="FB15"/>
  <c r="FA15"/>
  <c r="EZ15"/>
  <c r="EY15"/>
  <c r="EX15"/>
  <c r="EW15"/>
  <c r="EV15"/>
  <c r="EU15"/>
  <c r="ET15"/>
  <c r="ES15"/>
  <c r="ER15"/>
  <c r="EF15"/>
  <c r="EE15"/>
  <c r="ED15"/>
  <c r="EC15"/>
  <c r="EB15"/>
  <c r="EA15"/>
  <c r="DZ15"/>
  <c r="DY15"/>
  <c r="DX15"/>
  <c r="DW15"/>
  <c r="DQ15"/>
  <c r="DP15"/>
  <c r="DO15"/>
  <c r="DN15"/>
  <c r="DM15"/>
  <c r="DL15"/>
  <c r="DK15"/>
  <c r="DJ15"/>
  <c r="DI15"/>
  <c r="DH15"/>
  <c r="DF15"/>
  <c r="DE15"/>
  <c r="DD15"/>
  <c r="DC15"/>
  <c r="DB15"/>
  <c r="DA15"/>
  <c r="CZ15"/>
  <c r="CY15"/>
  <c r="CX15"/>
  <c r="CW15"/>
  <c r="EP15" s="1"/>
  <c r="CV15"/>
  <c r="CU15"/>
  <c r="CT15"/>
  <c r="CS15"/>
  <c r="CR15"/>
  <c r="CQ15"/>
  <c r="CP15"/>
  <c r="CO15"/>
  <c r="CN15"/>
  <c r="CM15"/>
  <c r="CL15"/>
  <c r="CK15"/>
  <c r="CJ15"/>
  <c r="CI15"/>
  <c r="CH15"/>
  <c r="CF15"/>
  <c r="CE15"/>
  <c r="CD15"/>
  <c r="CC15"/>
  <c r="CB15"/>
  <c r="BV15"/>
  <c r="BU15"/>
  <c r="BT15"/>
  <c r="BS15"/>
  <c r="BR15"/>
  <c r="EO15" s="1"/>
  <c r="BQ15"/>
  <c r="BP15"/>
  <c r="BO15"/>
  <c r="BN15"/>
  <c r="BM15"/>
  <c r="BL15"/>
  <c r="BK15"/>
  <c r="BJ15"/>
  <c r="BI15"/>
  <c r="BH15"/>
  <c r="BG15"/>
  <c r="AG15"/>
  <c r="AA15"/>
  <c r="U15"/>
  <c r="K15"/>
  <c r="L15" s="1"/>
  <c r="F15"/>
  <c r="OL14"/>
  <c r="OK14"/>
  <c r="OJ14"/>
  <c r="OF14"/>
  <c r="OE14"/>
  <c r="OD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GV14"/>
  <c r="GU14"/>
  <c r="GT14"/>
  <c r="GS14"/>
  <c r="GR14"/>
  <c r="GQ14"/>
  <c r="GP14"/>
  <c r="GO14"/>
  <c r="GN14"/>
  <c r="GM14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FK14"/>
  <c r="FJ14"/>
  <c r="FI14"/>
  <c r="FH14"/>
  <c r="FG14"/>
  <c r="FF14"/>
  <c r="FE14"/>
  <c r="FD14"/>
  <c r="FC14"/>
  <c r="FB14"/>
  <c r="FA14"/>
  <c r="EZ14"/>
  <c r="EY14"/>
  <c r="EX14"/>
  <c r="EW14"/>
  <c r="EV14"/>
  <c r="EU14"/>
  <c r="ET14"/>
  <c r="ES14"/>
  <c r="ER14"/>
  <c r="EF14"/>
  <c r="EE14"/>
  <c r="ED14"/>
  <c r="EC14"/>
  <c r="EB14"/>
  <c r="EA14"/>
  <c r="DZ14"/>
  <c r="DY14"/>
  <c r="DX14"/>
  <c r="DW14"/>
  <c r="DQ14"/>
  <c r="DP14"/>
  <c r="DO14"/>
  <c r="DN14"/>
  <c r="DM14"/>
  <c r="DL14"/>
  <c r="DK14"/>
  <c r="DJ14"/>
  <c r="DI14"/>
  <c r="DH14"/>
  <c r="DF14"/>
  <c r="DE14"/>
  <c r="DD14"/>
  <c r="DC14"/>
  <c r="DB14"/>
  <c r="DA14"/>
  <c r="CZ14"/>
  <c r="CY14"/>
  <c r="CX14"/>
  <c r="CW14"/>
  <c r="EP14" s="1"/>
  <c r="CV14"/>
  <c r="CU14"/>
  <c r="CT14"/>
  <c r="CS14"/>
  <c r="CR14"/>
  <c r="CQ14"/>
  <c r="CP14"/>
  <c r="CO14"/>
  <c r="CN14"/>
  <c r="CM14"/>
  <c r="CL14"/>
  <c r="CK14"/>
  <c r="CJ14"/>
  <c r="CI14"/>
  <c r="CH14"/>
  <c r="CF14"/>
  <c r="CE14"/>
  <c r="CD14"/>
  <c r="CC14"/>
  <c r="CB14"/>
  <c r="BV14"/>
  <c r="BU14"/>
  <c r="BT14"/>
  <c r="BS14"/>
  <c r="BR14"/>
  <c r="EO14" s="1"/>
  <c r="BQ14"/>
  <c r="BP14"/>
  <c r="BO14"/>
  <c r="BN14"/>
  <c r="BM14"/>
  <c r="BL14"/>
  <c r="BK14"/>
  <c r="BJ14"/>
  <c r="BI14"/>
  <c r="BH14"/>
  <c r="BG14"/>
  <c r="AG14"/>
  <c r="AA14"/>
  <c r="U14"/>
  <c r="K14"/>
  <c r="L14" s="1"/>
  <c r="F14"/>
  <c r="OL13"/>
  <c r="OK13"/>
  <c r="OJ13"/>
  <c r="OF13"/>
  <c r="OE13"/>
  <c r="OD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GQ13"/>
  <c r="GP13"/>
  <c r="GO13"/>
  <c r="GN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F13"/>
  <c r="EE13"/>
  <c r="ED13"/>
  <c r="EC13"/>
  <c r="EB13"/>
  <c r="EA13"/>
  <c r="DZ13"/>
  <c r="DY13"/>
  <c r="DX13"/>
  <c r="DW13"/>
  <c r="DQ13"/>
  <c r="DP13"/>
  <c r="DO13"/>
  <c r="DN13"/>
  <c r="DM13"/>
  <c r="DL13"/>
  <c r="DK13"/>
  <c r="DJ13"/>
  <c r="DI13"/>
  <c r="DH13"/>
  <c r="DF13"/>
  <c r="DE13"/>
  <c r="DD13"/>
  <c r="DC13"/>
  <c r="DB13"/>
  <c r="DA13"/>
  <c r="CZ13"/>
  <c r="CY13"/>
  <c r="CX13"/>
  <c r="CW13"/>
  <c r="EP13" s="1"/>
  <c r="CV13"/>
  <c r="CU13"/>
  <c r="CT13"/>
  <c r="CS13"/>
  <c r="CR13"/>
  <c r="CQ13"/>
  <c r="CP13"/>
  <c r="CO13"/>
  <c r="CN13"/>
  <c r="CM13"/>
  <c r="CL13"/>
  <c r="CK13"/>
  <c r="CJ13"/>
  <c r="CI13"/>
  <c r="CH13"/>
  <c r="CF13"/>
  <c r="CE13"/>
  <c r="CD13"/>
  <c r="CC13"/>
  <c r="CB13"/>
  <c r="BV13"/>
  <c r="BU13"/>
  <c r="BT13"/>
  <c r="BS13"/>
  <c r="BR13"/>
  <c r="EO13" s="1"/>
  <c r="BQ13"/>
  <c r="BP13"/>
  <c r="BO13"/>
  <c r="BN13"/>
  <c r="BM13"/>
  <c r="BL13"/>
  <c r="BK13"/>
  <c r="BJ13"/>
  <c r="BI13"/>
  <c r="BH13"/>
  <c r="BG13"/>
  <c r="AG13"/>
  <c r="AA13"/>
  <c r="U13"/>
  <c r="K13"/>
  <c r="L13" s="1"/>
  <c r="F13"/>
  <c r="OL12"/>
  <c r="OK12"/>
  <c r="OJ12"/>
  <c r="OF12"/>
  <c r="OE12"/>
  <c r="OD12"/>
  <c r="LL12"/>
  <c r="LM12" s="1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GV12"/>
  <c r="GU12"/>
  <c r="GT12"/>
  <c r="GS12"/>
  <c r="GR12"/>
  <c r="GQ12"/>
  <c r="GP12"/>
  <c r="GO12"/>
  <c r="GN12"/>
  <c r="GM12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FK12"/>
  <c r="FJ12"/>
  <c r="FI12"/>
  <c r="FH12"/>
  <c r="FG12"/>
  <c r="FF12"/>
  <c r="FE12"/>
  <c r="FD12"/>
  <c r="FC12"/>
  <c r="FB12"/>
  <c r="FA12"/>
  <c r="EZ12"/>
  <c r="EY12"/>
  <c r="EX12"/>
  <c r="EW12"/>
  <c r="EV12"/>
  <c r="EU12"/>
  <c r="ET12"/>
  <c r="ES12"/>
  <c r="ER12"/>
  <c r="EF12"/>
  <c r="EE12"/>
  <c r="ED12"/>
  <c r="EC12"/>
  <c r="EB12"/>
  <c r="EA12"/>
  <c r="DZ12"/>
  <c r="DY12"/>
  <c r="DX12"/>
  <c r="DW12"/>
  <c r="DQ12"/>
  <c r="DP12"/>
  <c r="DO12"/>
  <c r="DN12"/>
  <c r="DM12"/>
  <c r="DL12"/>
  <c r="DK12"/>
  <c r="DJ12"/>
  <c r="DI12"/>
  <c r="DH12"/>
  <c r="DF12"/>
  <c r="DE12"/>
  <c r="DD12"/>
  <c r="DC12"/>
  <c r="DB12"/>
  <c r="DA12"/>
  <c r="CZ12"/>
  <c r="CY12"/>
  <c r="CX12"/>
  <c r="CW12"/>
  <c r="EP12" s="1"/>
  <c r="CV12"/>
  <c r="CU12"/>
  <c r="CT12"/>
  <c r="CS12"/>
  <c r="CR12"/>
  <c r="CQ12"/>
  <c r="CP12"/>
  <c r="CO12"/>
  <c r="CN12"/>
  <c r="CM12"/>
  <c r="CL12"/>
  <c r="CK12"/>
  <c r="CJ12"/>
  <c r="CI12"/>
  <c r="CH12"/>
  <c r="CF12"/>
  <c r="CE12"/>
  <c r="CD12"/>
  <c r="CC12"/>
  <c r="CB12"/>
  <c r="BV12"/>
  <c r="BU12"/>
  <c r="BT12"/>
  <c r="BS12"/>
  <c r="BR12"/>
  <c r="EO12" s="1"/>
  <c r="BQ12"/>
  <c r="BP12"/>
  <c r="BO12"/>
  <c r="BN12"/>
  <c r="BM12"/>
  <c r="BL12"/>
  <c r="BK12"/>
  <c r="BJ12"/>
  <c r="BI12"/>
  <c r="BH12"/>
  <c r="BG12"/>
  <c r="AG12"/>
  <c r="AA12"/>
  <c r="U12"/>
  <c r="K12"/>
  <c r="L12" s="1"/>
  <c r="F12"/>
  <c r="OL11"/>
  <c r="OK11"/>
  <c r="OJ11"/>
  <c r="OF11"/>
  <c r="OE11"/>
  <c r="OD11"/>
  <c r="LL11"/>
  <c r="LM11" s="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GQ11"/>
  <c r="GP11"/>
  <c r="GO11"/>
  <c r="GN11"/>
  <c r="GM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FK11"/>
  <c r="FJ11"/>
  <c r="FI11"/>
  <c r="FH11"/>
  <c r="FG11"/>
  <c r="FF11"/>
  <c r="FE11"/>
  <c r="FD11"/>
  <c r="FC11"/>
  <c r="FB11"/>
  <c r="FA11"/>
  <c r="EZ11"/>
  <c r="EY11"/>
  <c r="EX11"/>
  <c r="EW11"/>
  <c r="EV11"/>
  <c r="EU11"/>
  <c r="ET11"/>
  <c r="ES11"/>
  <c r="ER11"/>
  <c r="EF11"/>
  <c r="EE11"/>
  <c r="ED11"/>
  <c r="EC11"/>
  <c r="EB11"/>
  <c r="EA11"/>
  <c r="DZ11"/>
  <c r="DY11"/>
  <c r="DX11"/>
  <c r="DW11"/>
  <c r="DQ11"/>
  <c r="DP11"/>
  <c r="DO11"/>
  <c r="DN11"/>
  <c r="DM11"/>
  <c r="DL11"/>
  <c r="DK11"/>
  <c r="DJ11"/>
  <c r="DI11"/>
  <c r="DH11"/>
  <c r="DF11"/>
  <c r="DE11"/>
  <c r="DD11"/>
  <c r="DC11"/>
  <c r="DB11"/>
  <c r="DA11"/>
  <c r="CZ11"/>
  <c r="CY11"/>
  <c r="CX11"/>
  <c r="CW11"/>
  <c r="EP11" s="1"/>
  <c r="CV11"/>
  <c r="CU11"/>
  <c r="CT11"/>
  <c r="CS11"/>
  <c r="CR11"/>
  <c r="CQ11"/>
  <c r="CP11"/>
  <c r="CO11"/>
  <c r="CN11"/>
  <c r="CM11"/>
  <c r="CL11"/>
  <c r="CK11"/>
  <c r="CJ11"/>
  <c r="CI11"/>
  <c r="CH11"/>
  <c r="CF11"/>
  <c r="CE11"/>
  <c r="CD11"/>
  <c r="CC11"/>
  <c r="CB11"/>
  <c r="BV11"/>
  <c r="BU11"/>
  <c r="BT11"/>
  <c r="BS11"/>
  <c r="BR11"/>
  <c r="EO11" s="1"/>
  <c r="BQ11"/>
  <c r="BP11"/>
  <c r="BO11"/>
  <c r="BN11"/>
  <c r="BM11"/>
  <c r="BL11"/>
  <c r="BK11"/>
  <c r="BJ11"/>
  <c r="BI11"/>
  <c r="BH11"/>
  <c r="BG11"/>
  <c r="AG11"/>
  <c r="AA11"/>
  <c r="U11"/>
  <c r="K11"/>
  <c r="L11" s="1"/>
  <c r="F11"/>
  <c r="OL10"/>
  <c r="OK10"/>
  <c r="OF10"/>
  <c r="OI10" s="1"/>
  <c r="OE10"/>
  <c r="LL10"/>
  <c r="LM10" s="1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Q10"/>
  <c r="GP10"/>
  <c r="GO10"/>
  <c r="GN10"/>
  <c r="GM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FG10"/>
  <c r="FF10"/>
  <c r="FE10"/>
  <c r="FD10"/>
  <c r="FC10"/>
  <c r="FB10"/>
  <c r="FA10"/>
  <c r="EZ10"/>
  <c r="EY10"/>
  <c r="EX10"/>
  <c r="EW10"/>
  <c r="EV10"/>
  <c r="EU10"/>
  <c r="ET10"/>
  <c r="ES10"/>
  <c r="ER10"/>
  <c r="EF10"/>
  <c r="EE10"/>
  <c r="ED10"/>
  <c r="EC10"/>
  <c r="EB10"/>
  <c r="EA10"/>
  <c r="DZ10"/>
  <c r="DY10"/>
  <c r="DX10"/>
  <c r="DW10"/>
  <c r="DQ10"/>
  <c r="DP10"/>
  <c r="DO10"/>
  <c r="DN10"/>
  <c r="DM10"/>
  <c r="DL10"/>
  <c r="DK10"/>
  <c r="DJ10"/>
  <c r="DI10"/>
  <c r="DH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F10"/>
  <c r="CE10"/>
  <c r="CD10"/>
  <c r="CC10"/>
  <c r="CB10"/>
  <c r="BV10"/>
  <c r="BU10"/>
  <c r="BT10"/>
  <c r="BS10"/>
  <c r="BR10"/>
  <c r="BQ10"/>
  <c r="BP10"/>
  <c r="BO10"/>
  <c r="BN10"/>
  <c r="BM10"/>
  <c r="BL10"/>
  <c r="BK10"/>
  <c r="BJ10"/>
  <c r="BI10"/>
  <c r="BH10"/>
  <c r="BG10"/>
  <c r="AG10"/>
  <c r="AA10"/>
  <c r="U10"/>
  <c r="K10"/>
  <c r="L10" s="1"/>
  <c r="F10"/>
  <c r="NV9"/>
  <c r="NU9"/>
  <c r="NT9"/>
  <c r="NS9"/>
  <c r="NR9"/>
  <c r="NQ9"/>
  <c r="DR9"/>
  <c r="CV9"/>
  <c r="CU9"/>
  <c r="CT9"/>
  <c r="CS9"/>
  <c r="CR9"/>
  <c r="LQ42" i="127" l="1"/>
  <c r="KP43" i="123"/>
  <c r="MV41"/>
  <c r="OI19"/>
  <c r="OG28"/>
  <c r="JN42"/>
  <c r="JR42"/>
  <c r="OH10"/>
  <c r="OI28"/>
  <c r="LS43" i="127"/>
  <c r="LS41"/>
  <c r="LS43" i="126"/>
  <c r="LS41"/>
  <c r="LQ42"/>
  <c r="LL13" i="123"/>
  <c r="LM13" s="1"/>
  <c r="LL14"/>
  <c r="LM14" s="1"/>
  <c r="LL15"/>
  <c r="LM15" s="1"/>
  <c r="LL16"/>
  <c r="LM16" s="1"/>
  <c r="LL17"/>
  <c r="LM17" s="1"/>
  <c r="LL18"/>
  <c r="LM18" s="1"/>
  <c r="LL20"/>
  <c r="LM20" s="1"/>
  <c r="EN22"/>
  <c r="LL23"/>
  <c r="LM23" s="1"/>
  <c r="LL24"/>
  <c r="LM24" s="1"/>
  <c r="LL27"/>
  <c r="LM27" s="1"/>
  <c r="LL28"/>
  <c r="LM28" s="1"/>
  <c r="LL32"/>
  <c r="LM32" s="1"/>
  <c r="LL33"/>
  <c r="LM33" s="1"/>
  <c r="LL34"/>
  <c r="LM34" s="1"/>
  <c r="LL35"/>
  <c r="LM35" s="1"/>
  <c r="LL36"/>
  <c r="LM36" s="1"/>
  <c r="JX43"/>
  <c r="LB30"/>
  <c r="KZ38"/>
  <c r="LB21"/>
  <c r="KU43"/>
  <c r="OH21"/>
  <c r="EI22"/>
  <c r="EK22"/>
  <c r="EQ22"/>
  <c r="EG22"/>
  <c r="OD24"/>
  <c r="JJ24"/>
  <c r="JL24"/>
  <c r="OK24"/>
  <c r="OG29"/>
  <c r="OI29"/>
  <c r="KX17"/>
  <c r="KX35"/>
  <c r="KX26"/>
  <c r="KH43"/>
  <c r="KS43"/>
  <c r="KW43"/>
  <c r="OH12"/>
  <c r="JI14"/>
  <c r="JK14"/>
  <c r="OG14"/>
  <c r="OI14"/>
  <c r="OG16"/>
  <c r="OI16"/>
  <c r="AH17"/>
  <c r="AH19"/>
  <c r="JH19"/>
  <c r="LD19" s="1"/>
  <c r="JJ19"/>
  <c r="JL19"/>
  <c r="OK19"/>
  <c r="OG21"/>
  <c r="OI21"/>
  <c r="CG28"/>
  <c r="EJ28"/>
  <c r="EL28"/>
  <c r="DG28"/>
  <c r="JI28"/>
  <c r="JK28"/>
  <c r="OE28"/>
  <c r="OH29"/>
  <c r="EI30"/>
  <c r="EK30"/>
  <c r="EN30"/>
  <c r="EQ30"/>
  <c r="EG30"/>
  <c r="JI36"/>
  <c r="JK36"/>
  <c r="OE36"/>
  <c r="OL36"/>
  <c r="JH39"/>
  <c r="LD39" s="1"/>
  <c r="JJ39"/>
  <c r="JL39"/>
  <c r="OH39"/>
  <c r="JT43"/>
  <c r="JV43"/>
  <c r="LB14"/>
  <c r="KX18"/>
  <c r="KZ20"/>
  <c r="LB22"/>
  <c r="KZ28"/>
  <c r="KX34"/>
  <c r="KZ36"/>
  <c r="KY37"/>
  <c r="LA37"/>
  <c r="KX40"/>
  <c r="KZ40"/>
  <c r="LB40"/>
  <c r="JZ43"/>
  <c r="KB43"/>
  <c r="KX11"/>
  <c r="LB13"/>
  <c r="LB15"/>
  <c r="KX19"/>
  <c r="LB23"/>
  <c r="KX25"/>
  <c r="KX27"/>
  <c r="LB29"/>
  <c r="LB31"/>
  <c r="KX33"/>
  <c r="KD43"/>
  <c r="KJ43"/>
  <c r="KL43"/>
  <c r="KN43"/>
  <c r="KR43"/>
  <c r="KT43"/>
  <c r="KV43"/>
  <c r="EM13"/>
  <c r="EJ13"/>
  <c r="EL13"/>
  <c r="DG13"/>
  <c r="OH15"/>
  <c r="EI17"/>
  <c r="EK17"/>
  <c r="EN17"/>
  <c r="EQ17"/>
  <c r="EG17"/>
  <c r="OG18"/>
  <c r="OI18"/>
  <c r="EI19"/>
  <c r="EK19"/>
  <c r="EN19"/>
  <c r="EQ19"/>
  <c r="DG19"/>
  <c r="EG19"/>
  <c r="EI20"/>
  <c r="EK20"/>
  <c r="EN20"/>
  <c r="EQ20"/>
  <c r="EG20"/>
  <c r="JH22"/>
  <c r="LD22" s="1"/>
  <c r="JJ22"/>
  <c r="JL22"/>
  <c r="OG22"/>
  <c r="OI22"/>
  <c r="EM25"/>
  <c r="EJ25"/>
  <c r="EL25"/>
  <c r="AH28"/>
  <c r="EM29"/>
  <c r="EJ29"/>
  <c r="EL29"/>
  <c r="JI29"/>
  <c r="JK29"/>
  <c r="OD33"/>
  <c r="JJ33"/>
  <c r="JL33"/>
  <c r="OK33"/>
  <c r="EI35"/>
  <c r="EK35"/>
  <c r="EN35"/>
  <c r="EQ35"/>
  <c r="EG35"/>
  <c r="CG37"/>
  <c r="EJ37"/>
  <c r="EL37"/>
  <c r="DG37"/>
  <c r="EM40"/>
  <c r="JI40"/>
  <c r="JK40"/>
  <c r="OG40"/>
  <c r="OI40"/>
  <c r="B42"/>
  <c r="D42"/>
  <c r="M42"/>
  <c r="Q42"/>
  <c r="S42"/>
  <c r="V42"/>
  <c r="X42"/>
  <c r="Z42"/>
  <c r="AC42"/>
  <c r="AE42"/>
  <c r="AI42"/>
  <c r="AK42"/>
  <c r="AM42"/>
  <c r="AO42"/>
  <c r="AQ42"/>
  <c r="AS42"/>
  <c r="AU42"/>
  <c r="AW42"/>
  <c r="AY42"/>
  <c r="BA42"/>
  <c r="BC42"/>
  <c r="BE42"/>
  <c r="BW42"/>
  <c r="BY42"/>
  <c r="CA42"/>
  <c r="DS42"/>
  <c r="DU42"/>
  <c r="LK42"/>
  <c r="AH11"/>
  <c r="EI11"/>
  <c r="EK11"/>
  <c r="EQ11"/>
  <c r="EG11"/>
  <c r="JH11"/>
  <c r="LD11" s="1"/>
  <c r="JJ11"/>
  <c r="JL11"/>
  <c r="JI13"/>
  <c r="JK13"/>
  <c r="OG13"/>
  <c r="OI13"/>
  <c r="AH14"/>
  <c r="CG14"/>
  <c r="EJ14"/>
  <c r="EL14"/>
  <c r="DG14"/>
  <c r="OG15"/>
  <c r="OI15"/>
  <c r="OD17"/>
  <c r="JJ17"/>
  <c r="JL17"/>
  <c r="OK17"/>
  <c r="OF17"/>
  <c r="N19"/>
  <c r="N41" s="1"/>
  <c r="JH20"/>
  <c r="LD20" s="1"/>
  <c r="JJ20"/>
  <c r="JL20"/>
  <c r="OH20"/>
  <c r="OI23"/>
  <c r="EI24"/>
  <c r="EK24"/>
  <c r="EN24"/>
  <c r="EQ24"/>
  <c r="EG24"/>
  <c r="OJ25"/>
  <c r="JK25"/>
  <c r="OE25"/>
  <c r="EI26"/>
  <c r="EK26"/>
  <c r="EN26"/>
  <c r="EQ26"/>
  <c r="EG26"/>
  <c r="JH26"/>
  <c r="LD26" s="1"/>
  <c r="JJ26"/>
  <c r="JL26"/>
  <c r="OG26"/>
  <c r="OI26"/>
  <c r="OD30"/>
  <c r="JJ30"/>
  <c r="JL30"/>
  <c r="EI33"/>
  <c r="EK33"/>
  <c r="EN33"/>
  <c r="EQ33"/>
  <c r="EG33"/>
  <c r="OD35"/>
  <c r="JJ35"/>
  <c r="JL35"/>
  <c r="OK35"/>
  <c r="K36"/>
  <c r="AH36"/>
  <c r="EM36"/>
  <c r="EJ36"/>
  <c r="EL36"/>
  <c r="DG36"/>
  <c r="JI37"/>
  <c r="JK37"/>
  <c r="OE37"/>
  <c r="OL37"/>
  <c r="AH39"/>
  <c r="EI39"/>
  <c r="EK39"/>
  <c r="EN39"/>
  <c r="EQ39"/>
  <c r="EG39"/>
  <c r="JU43"/>
  <c r="JW43"/>
  <c r="LB11"/>
  <c r="KX13"/>
  <c r="KX15"/>
  <c r="LB17"/>
  <c r="LB19"/>
  <c r="KX21"/>
  <c r="KX23"/>
  <c r="LB25"/>
  <c r="LB27"/>
  <c r="KX29"/>
  <c r="KX31"/>
  <c r="LB33"/>
  <c r="LB35"/>
  <c r="KX37"/>
  <c r="KZ37"/>
  <c r="LB37"/>
  <c r="KY40"/>
  <c r="LA40"/>
  <c r="JY43"/>
  <c r="KA43"/>
  <c r="KC43"/>
  <c r="KX14"/>
  <c r="KZ16"/>
  <c r="LB18"/>
  <c r="KX22"/>
  <c r="KZ24"/>
  <c r="LB26"/>
  <c r="KX30"/>
  <c r="KZ32"/>
  <c r="LB34"/>
  <c r="LA39"/>
  <c r="KE43"/>
  <c r="KG43"/>
  <c r="KI43"/>
  <c r="KK43"/>
  <c r="KM43"/>
  <c r="KZ11"/>
  <c r="KZ13"/>
  <c r="KZ15"/>
  <c r="KZ17"/>
  <c r="KZ19"/>
  <c r="KZ21"/>
  <c r="KZ23"/>
  <c r="KZ25"/>
  <c r="KZ27"/>
  <c r="KZ29"/>
  <c r="KZ31"/>
  <c r="KZ33"/>
  <c r="KZ35"/>
  <c r="KY36"/>
  <c r="LA36"/>
  <c r="KY38"/>
  <c r="KX39"/>
  <c r="KZ39"/>
  <c r="LB39"/>
  <c r="DG10"/>
  <c r="OG11"/>
  <c r="OI11"/>
  <c r="AH12"/>
  <c r="CG12"/>
  <c r="EJ12"/>
  <c r="EL12"/>
  <c r="DG12"/>
  <c r="JI12"/>
  <c r="JK12"/>
  <c r="OG12"/>
  <c r="OI12"/>
  <c r="OH14"/>
  <c r="EM15"/>
  <c r="EJ15"/>
  <c r="EL15"/>
  <c r="DG15"/>
  <c r="JI15"/>
  <c r="JK15"/>
  <c r="EI16"/>
  <c r="EK16"/>
  <c r="EN16"/>
  <c r="EQ16"/>
  <c r="EG16"/>
  <c r="JH16"/>
  <c r="LD16" s="1"/>
  <c r="JJ16"/>
  <c r="JL16"/>
  <c r="OH16"/>
  <c r="AH18"/>
  <c r="CG18"/>
  <c r="EJ18"/>
  <c r="EL18"/>
  <c r="DG18"/>
  <c r="JI18"/>
  <c r="JK18"/>
  <c r="OH18"/>
  <c r="OG20"/>
  <c r="OI20"/>
  <c r="AH21"/>
  <c r="EI21"/>
  <c r="EK21"/>
  <c r="EN21"/>
  <c r="EQ21"/>
  <c r="DG21"/>
  <c r="EG21"/>
  <c r="JH21"/>
  <c r="LD21" s="1"/>
  <c r="JJ21"/>
  <c r="JL21"/>
  <c r="OH22"/>
  <c r="EM23"/>
  <c r="EJ23"/>
  <c r="EL23"/>
  <c r="OJ23"/>
  <c r="JK23"/>
  <c r="OE23"/>
  <c r="OH26"/>
  <c r="EM27"/>
  <c r="EJ27"/>
  <c r="EL27"/>
  <c r="OJ27"/>
  <c r="JK27"/>
  <c r="EM31"/>
  <c r="EJ31"/>
  <c r="EL31"/>
  <c r="OJ31"/>
  <c r="JK31"/>
  <c r="OE31"/>
  <c r="OI31"/>
  <c r="EI32"/>
  <c r="EK32"/>
  <c r="EN32"/>
  <c r="EQ32"/>
  <c r="EG32"/>
  <c r="OD32"/>
  <c r="JJ32"/>
  <c r="JL32"/>
  <c r="OK32"/>
  <c r="EI34"/>
  <c r="EK34"/>
  <c r="EN34"/>
  <c r="EQ34"/>
  <c r="EG34"/>
  <c r="JH34"/>
  <c r="LD34" s="1"/>
  <c r="JJ34"/>
  <c r="JL34"/>
  <c r="OH34"/>
  <c r="AH38"/>
  <c r="EI38"/>
  <c r="EK38"/>
  <c r="EN38"/>
  <c r="EQ38"/>
  <c r="EG38"/>
  <c r="JH38"/>
  <c r="LD38" s="1"/>
  <c r="JJ38"/>
  <c r="JL38"/>
  <c r="OH38"/>
  <c r="AH40"/>
  <c r="EI40"/>
  <c r="LG40" s="1"/>
  <c r="EK40"/>
  <c r="EN40"/>
  <c r="EQ40"/>
  <c r="EG40"/>
  <c r="JH40"/>
  <c r="LD40" s="1"/>
  <c r="JJ40"/>
  <c r="JL40"/>
  <c r="OH40"/>
  <c r="C42"/>
  <c r="E42"/>
  <c r="P42"/>
  <c r="R42"/>
  <c r="T42"/>
  <c r="W42"/>
  <c r="Y42"/>
  <c r="AB42"/>
  <c r="AD42"/>
  <c r="AF42"/>
  <c r="AL42"/>
  <c r="AN42"/>
  <c r="AP42"/>
  <c r="AR42"/>
  <c r="AT42"/>
  <c r="AV42"/>
  <c r="AX42"/>
  <c r="AZ42"/>
  <c r="BB42"/>
  <c r="BD42"/>
  <c r="BF42"/>
  <c r="BX42"/>
  <c r="BZ42"/>
  <c r="DR42"/>
  <c r="DT42"/>
  <c r="DV42"/>
  <c r="JS43"/>
  <c r="KF43"/>
  <c r="KX12"/>
  <c r="LB12"/>
  <c r="KZ14"/>
  <c r="KX16"/>
  <c r="LB16"/>
  <c r="KZ18"/>
  <c r="KO43"/>
  <c r="KQ43"/>
  <c r="KX20"/>
  <c r="LB20"/>
  <c r="KZ22"/>
  <c r="KX24"/>
  <c r="LB24"/>
  <c r="KZ26"/>
  <c r="KX28"/>
  <c r="LB28"/>
  <c r="KZ30"/>
  <c r="KX32"/>
  <c r="LB32"/>
  <c r="KZ34"/>
  <c r="KX36"/>
  <c r="LB36"/>
  <c r="KX38"/>
  <c r="LB38"/>
  <c r="KY39"/>
  <c r="JM42"/>
  <c r="JQ42"/>
  <c r="EN11"/>
  <c r="EN10"/>
  <c r="CG11"/>
  <c r="EJ11"/>
  <c r="EL11"/>
  <c r="JI11"/>
  <c r="JK11"/>
  <c r="OH11"/>
  <c r="EI12"/>
  <c r="EK12"/>
  <c r="EN12"/>
  <c r="EQ12"/>
  <c r="EG12"/>
  <c r="JH12"/>
  <c r="LD12" s="1"/>
  <c r="JJ12"/>
  <c r="JL12"/>
  <c r="AH13"/>
  <c r="EI13"/>
  <c r="EK13"/>
  <c r="EN13"/>
  <c r="EQ13"/>
  <c r="EG13"/>
  <c r="JH13"/>
  <c r="LD13" s="1"/>
  <c r="JJ13"/>
  <c r="JL13"/>
  <c r="OH13"/>
  <c r="EI14"/>
  <c r="EK14"/>
  <c r="EN14"/>
  <c r="EQ14"/>
  <c r="EG14"/>
  <c r="JH14"/>
  <c r="LD14" s="1"/>
  <c r="JJ14"/>
  <c r="JL14"/>
  <c r="AH15"/>
  <c r="EI15"/>
  <c r="EK15"/>
  <c r="EN15"/>
  <c r="EQ15"/>
  <c r="EG15"/>
  <c r="JH15"/>
  <c r="LD15" s="1"/>
  <c r="JJ15"/>
  <c r="JL15"/>
  <c r="AH16"/>
  <c r="CG16"/>
  <c r="EJ16"/>
  <c r="EL16"/>
  <c r="DG16"/>
  <c r="JI16"/>
  <c r="JK16"/>
  <c r="EM17"/>
  <c r="EJ17"/>
  <c r="EL17"/>
  <c r="DG17"/>
  <c r="OJ17"/>
  <c r="JK17"/>
  <c r="OE17"/>
  <c r="OL17"/>
  <c r="OI17" s="1"/>
  <c r="EI18"/>
  <c r="EK18"/>
  <c r="EN18"/>
  <c r="EQ18"/>
  <c r="EG18"/>
  <c r="JH18"/>
  <c r="LD18" s="1"/>
  <c r="JJ18"/>
  <c r="JL18"/>
  <c r="EM19"/>
  <c r="EJ19"/>
  <c r="EL19"/>
  <c r="JI19"/>
  <c r="JK19"/>
  <c r="OE19"/>
  <c r="AH20"/>
  <c r="CG20"/>
  <c r="EJ20"/>
  <c r="LH20" s="1"/>
  <c r="EL20"/>
  <c r="DG20"/>
  <c r="EH20" s="1"/>
  <c r="JI20"/>
  <c r="JK20"/>
  <c r="EM21"/>
  <c r="EJ21"/>
  <c r="LH21" s="1"/>
  <c r="EL21"/>
  <c r="JI21"/>
  <c r="JK21"/>
  <c r="AH22"/>
  <c r="CG22"/>
  <c r="EJ22"/>
  <c r="EL22"/>
  <c r="DG22"/>
  <c r="JI22"/>
  <c r="JK22"/>
  <c r="AH23"/>
  <c r="EI23"/>
  <c r="EK23"/>
  <c r="EN23"/>
  <c r="EQ23"/>
  <c r="DG23"/>
  <c r="EG23"/>
  <c r="OD23"/>
  <c r="JJ23"/>
  <c r="JL23"/>
  <c r="OK23"/>
  <c r="OH23" s="1"/>
  <c r="OI25"/>
  <c r="AH24"/>
  <c r="CG24"/>
  <c r="EJ24"/>
  <c r="LH24" s="1"/>
  <c r="EL24"/>
  <c r="DG24"/>
  <c r="EO24"/>
  <c r="JI24"/>
  <c r="JK24"/>
  <c r="OE24"/>
  <c r="OH24" s="1"/>
  <c r="OI24"/>
  <c r="AH25"/>
  <c r="EI25"/>
  <c r="EK25"/>
  <c r="EQ25"/>
  <c r="EN25"/>
  <c r="EG25"/>
  <c r="OD25"/>
  <c r="JJ25"/>
  <c r="JL25"/>
  <c r="OK25"/>
  <c r="AH26"/>
  <c r="CG26"/>
  <c r="EJ26"/>
  <c r="EL26"/>
  <c r="DG26"/>
  <c r="EO26"/>
  <c r="JI26"/>
  <c r="JK26"/>
  <c r="AH27"/>
  <c r="EI27"/>
  <c r="EK27"/>
  <c r="EQ27"/>
  <c r="EN27"/>
  <c r="EG27"/>
  <c r="OD27"/>
  <c r="JJ27"/>
  <c r="JL27"/>
  <c r="OH27"/>
  <c r="EI28"/>
  <c r="EK28"/>
  <c r="EN28"/>
  <c r="EQ28"/>
  <c r="EG28"/>
  <c r="JH28"/>
  <c r="LD28" s="1"/>
  <c r="JJ28"/>
  <c r="JL28"/>
  <c r="OK28"/>
  <c r="AH29"/>
  <c r="EI29"/>
  <c r="EK29"/>
  <c r="EQ29"/>
  <c r="EN29"/>
  <c r="EG29"/>
  <c r="JH29"/>
  <c r="LD29" s="1"/>
  <c r="JJ29"/>
  <c r="JL29"/>
  <c r="AH30"/>
  <c r="CG30"/>
  <c r="EJ30"/>
  <c r="EL30"/>
  <c r="LJ30" s="1"/>
  <c r="DG30"/>
  <c r="EO30"/>
  <c r="JI30"/>
  <c r="JK30"/>
  <c r="OI30"/>
  <c r="AH31"/>
  <c r="EI31"/>
  <c r="EK31"/>
  <c r="EQ31"/>
  <c r="EN31"/>
  <c r="EG31"/>
  <c r="OD31"/>
  <c r="JJ31"/>
  <c r="JL31"/>
  <c r="OK31"/>
  <c r="AH32"/>
  <c r="CG32"/>
  <c r="EJ32"/>
  <c r="LH32" s="1"/>
  <c r="EL32"/>
  <c r="DG32"/>
  <c r="EO32"/>
  <c r="OI32"/>
  <c r="AH33"/>
  <c r="CG33"/>
  <c r="EJ33"/>
  <c r="EL33"/>
  <c r="DG33"/>
  <c r="JI33"/>
  <c r="JK33"/>
  <c r="OE33"/>
  <c r="OH33" s="1"/>
  <c r="OI33"/>
  <c r="AH34"/>
  <c r="EM34"/>
  <c r="EJ34"/>
  <c r="LH34" s="1"/>
  <c r="EL34"/>
  <c r="DG34"/>
  <c r="JI34"/>
  <c r="JK34"/>
  <c r="OG34"/>
  <c r="OI34"/>
  <c r="AH35"/>
  <c r="CG35"/>
  <c r="EJ35"/>
  <c r="EL35"/>
  <c r="DG35"/>
  <c r="JI35"/>
  <c r="JK35"/>
  <c r="OE35"/>
  <c r="OH35" s="1"/>
  <c r="OI35"/>
  <c r="EI36"/>
  <c r="LG36" s="1"/>
  <c r="EK36"/>
  <c r="EN36"/>
  <c r="EQ36"/>
  <c r="EG36"/>
  <c r="JH36"/>
  <c r="LD36" s="1"/>
  <c r="JJ36"/>
  <c r="JL36"/>
  <c r="OK36"/>
  <c r="OH36" s="1"/>
  <c r="OF36"/>
  <c r="OG36"/>
  <c r="AH37"/>
  <c r="EI37"/>
  <c r="EK37"/>
  <c r="EN37"/>
  <c r="EQ37"/>
  <c r="EG37"/>
  <c r="OD37"/>
  <c r="JJ37"/>
  <c r="JL37"/>
  <c r="OK37"/>
  <c r="OH37" s="1"/>
  <c r="OF37"/>
  <c r="EM38"/>
  <c r="EJ38"/>
  <c r="EL38"/>
  <c r="DG38"/>
  <c r="JI38"/>
  <c r="JK38"/>
  <c r="OG38"/>
  <c r="OI38"/>
  <c r="CG39"/>
  <c r="EJ39"/>
  <c r="EL39"/>
  <c r="DG39"/>
  <c r="JI39"/>
  <c r="JK39"/>
  <c r="OG39"/>
  <c r="OI39"/>
  <c r="EJ40"/>
  <c r="LH40" s="1"/>
  <c r="EL40"/>
  <c r="DG40"/>
  <c r="KY11"/>
  <c r="LA11"/>
  <c r="KY12"/>
  <c r="LA12"/>
  <c r="KY13"/>
  <c r="LA13"/>
  <c r="KY14"/>
  <c r="LA14"/>
  <c r="KY15"/>
  <c r="LA15"/>
  <c r="KY16"/>
  <c r="LA16"/>
  <c r="KY17"/>
  <c r="LA17"/>
  <c r="KY18"/>
  <c r="LA18"/>
  <c r="KY19"/>
  <c r="LA19"/>
  <c r="KY20"/>
  <c r="LA20"/>
  <c r="KY21"/>
  <c r="LA21"/>
  <c r="KY22"/>
  <c r="LA22"/>
  <c r="KY23"/>
  <c r="LA23"/>
  <c r="KY24"/>
  <c r="LA24"/>
  <c r="KY25"/>
  <c r="LA25"/>
  <c r="KY26"/>
  <c r="LA26"/>
  <c r="KY27"/>
  <c r="LA27"/>
  <c r="KY28"/>
  <c r="LA28"/>
  <c r="KY29"/>
  <c r="LA29"/>
  <c r="KY30"/>
  <c r="LA30"/>
  <c r="KY31"/>
  <c r="LA31"/>
  <c r="KY32"/>
  <c r="LA32"/>
  <c r="KY33"/>
  <c r="LA33"/>
  <c r="KY34"/>
  <c r="LA34"/>
  <c r="KY35"/>
  <c r="LA35"/>
  <c r="LA38"/>
  <c r="EO28"/>
  <c r="KX10"/>
  <c r="KZ10"/>
  <c r="LB10"/>
  <c r="KY10"/>
  <c r="LA10"/>
  <c r="JT41"/>
  <c r="JT42" s="1"/>
  <c r="JV41"/>
  <c r="JV42" s="1"/>
  <c r="JX41"/>
  <c r="JX42" s="1"/>
  <c r="JZ41"/>
  <c r="KB41"/>
  <c r="KD41"/>
  <c r="LW41" s="1"/>
  <c r="MI41" s="1"/>
  <c r="KF41"/>
  <c r="KH41"/>
  <c r="KH42" s="1"/>
  <c r="KJ41"/>
  <c r="KL41"/>
  <c r="KN41"/>
  <c r="LY41" s="1"/>
  <c r="KP41"/>
  <c r="KP42" s="1"/>
  <c r="KR41"/>
  <c r="KR42" s="1"/>
  <c r="KT41"/>
  <c r="KT42" s="1"/>
  <c r="KV41"/>
  <c r="KV42" s="1"/>
  <c r="JU41"/>
  <c r="JU42" s="1"/>
  <c r="JW41"/>
  <c r="JW42" s="1"/>
  <c r="JY41"/>
  <c r="JY42" s="1"/>
  <c r="KA41"/>
  <c r="KA42" s="1"/>
  <c r="KC41"/>
  <c r="KC42" s="1"/>
  <c r="KE41"/>
  <c r="KE42" s="1"/>
  <c r="KG41"/>
  <c r="KG42" s="1"/>
  <c r="KI41"/>
  <c r="KI42" s="1"/>
  <c r="KK41"/>
  <c r="KK42" s="1"/>
  <c r="KM41"/>
  <c r="KM42" s="1"/>
  <c r="KO41"/>
  <c r="KQ41"/>
  <c r="KS41"/>
  <c r="KS42" s="1"/>
  <c r="KU41"/>
  <c r="KW41"/>
  <c r="JR44"/>
  <c r="JS41"/>
  <c r="JS42" s="1"/>
  <c r="LM43"/>
  <c r="U43"/>
  <c r="U41"/>
  <c r="AG43"/>
  <c r="AG41"/>
  <c r="BH43"/>
  <c r="BH41"/>
  <c r="BJ43"/>
  <c r="BJ41"/>
  <c r="BL43"/>
  <c r="BL41"/>
  <c r="BN43"/>
  <c r="BN41"/>
  <c r="BP43"/>
  <c r="BP41"/>
  <c r="BR43"/>
  <c r="BR41"/>
  <c r="BT43"/>
  <c r="BT41"/>
  <c r="BV43"/>
  <c r="BV41"/>
  <c r="CC43"/>
  <c r="CC41"/>
  <c r="CE43"/>
  <c r="CE41"/>
  <c r="CI43"/>
  <c r="CI41"/>
  <c r="CK43"/>
  <c r="CK41"/>
  <c r="CM43"/>
  <c r="CM41"/>
  <c r="CO43"/>
  <c r="CO41"/>
  <c r="CQ43"/>
  <c r="CQ41"/>
  <c r="CS43"/>
  <c r="CS41"/>
  <c r="CU43"/>
  <c r="CU41"/>
  <c r="CW43"/>
  <c r="CW41"/>
  <c r="CY43"/>
  <c r="CY41"/>
  <c r="DA43"/>
  <c r="DA41"/>
  <c r="DC43"/>
  <c r="DC41"/>
  <c r="DE43"/>
  <c r="DE41"/>
  <c r="DI43"/>
  <c r="DI41"/>
  <c r="DK43"/>
  <c r="DK41"/>
  <c r="DM43"/>
  <c r="DM41"/>
  <c r="DO43"/>
  <c r="DO41"/>
  <c r="DQ43"/>
  <c r="DQ41"/>
  <c r="DX43"/>
  <c r="DX41"/>
  <c r="DZ43"/>
  <c r="DZ41"/>
  <c r="EB43"/>
  <c r="EB41"/>
  <c r="ED43"/>
  <c r="ED41"/>
  <c r="EF43"/>
  <c r="EF41"/>
  <c r="ES43"/>
  <c r="ES41"/>
  <c r="EU43"/>
  <c r="EU41"/>
  <c r="EW43"/>
  <c r="EW41"/>
  <c r="EY43"/>
  <c r="EY41"/>
  <c r="FA43"/>
  <c r="FA41"/>
  <c r="FC43"/>
  <c r="FC41"/>
  <c r="FE43"/>
  <c r="FE41"/>
  <c r="FG43"/>
  <c r="FG41"/>
  <c r="FI43"/>
  <c r="FI41"/>
  <c r="FK43"/>
  <c r="FK41"/>
  <c r="FM43"/>
  <c r="FM41"/>
  <c r="FO43"/>
  <c r="FO41"/>
  <c r="FQ43"/>
  <c r="FQ41"/>
  <c r="FS43"/>
  <c r="FS41"/>
  <c r="FU43"/>
  <c r="FU41"/>
  <c r="FW43"/>
  <c r="FW41"/>
  <c r="FY43"/>
  <c r="FY41"/>
  <c r="GA43"/>
  <c r="GA41"/>
  <c r="GC43"/>
  <c r="GC41"/>
  <c r="GE43"/>
  <c r="GE41"/>
  <c r="GG43"/>
  <c r="GG41"/>
  <c r="GI43"/>
  <c r="GI41"/>
  <c r="GK43"/>
  <c r="GK41"/>
  <c r="GM43"/>
  <c r="GM41"/>
  <c r="GO43"/>
  <c r="GO41"/>
  <c r="GQ43"/>
  <c r="GQ41"/>
  <c r="GS43"/>
  <c r="GS41"/>
  <c r="GU43"/>
  <c r="GU41"/>
  <c r="GW43"/>
  <c r="GW41"/>
  <c r="GY43"/>
  <c r="GY41"/>
  <c r="HA43"/>
  <c r="HA41"/>
  <c r="HC43"/>
  <c r="HC41"/>
  <c r="HE43"/>
  <c r="HE41"/>
  <c r="HG43"/>
  <c r="HG41"/>
  <c r="HI43"/>
  <c r="HI41"/>
  <c r="HK43"/>
  <c r="HK41"/>
  <c r="HM43"/>
  <c r="HM41"/>
  <c r="HO43"/>
  <c r="HO41"/>
  <c r="HQ43"/>
  <c r="HQ41"/>
  <c r="HS43"/>
  <c r="HS41"/>
  <c r="HU43"/>
  <c r="HU41"/>
  <c r="HW43"/>
  <c r="HW41"/>
  <c r="HY43"/>
  <c r="HY41"/>
  <c r="IA43"/>
  <c r="IA41"/>
  <c r="IC43"/>
  <c r="IC41"/>
  <c r="IE43"/>
  <c r="IE41"/>
  <c r="IG43"/>
  <c r="IG41"/>
  <c r="II43"/>
  <c r="II41"/>
  <c r="IK43"/>
  <c r="IK41"/>
  <c r="IM43"/>
  <c r="IM41"/>
  <c r="IO43"/>
  <c r="IO41"/>
  <c r="IQ43"/>
  <c r="IQ41"/>
  <c r="IS43"/>
  <c r="IS41"/>
  <c r="IU43"/>
  <c r="IU41"/>
  <c r="IW43"/>
  <c r="IW41"/>
  <c r="IY43"/>
  <c r="IY41"/>
  <c r="JA43"/>
  <c r="JA41"/>
  <c r="JC43"/>
  <c r="JC41"/>
  <c r="JE43"/>
  <c r="JE41"/>
  <c r="JG43"/>
  <c r="JG41"/>
  <c r="NX9"/>
  <c r="NX41" s="1"/>
  <c r="NZ9"/>
  <c r="NZ41" s="1"/>
  <c r="OB9"/>
  <c r="OB41" s="1"/>
  <c r="CG10"/>
  <c r="EJ10"/>
  <c r="EL10"/>
  <c r="EP10"/>
  <c r="JI10"/>
  <c r="JK10"/>
  <c r="EM11"/>
  <c r="OH17"/>
  <c r="EH28"/>
  <c r="F43"/>
  <c r="F41"/>
  <c r="AA43"/>
  <c r="AA41"/>
  <c r="BG43"/>
  <c r="BG41"/>
  <c r="BI43"/>
  <c r="BI41"/>
  <c r="BK43"/>
  <c r="BK41"/>
  <c r="BM43"/>
  <c r="BM41"/>
  <c r="BO43"/>
  <c r="BO41"/>
  <c r="BQ43"/>
  <c r="BQ41"/>
  <c r="BS43"/>
  <c r="BS41"/>
  <c r="BU43"/>
  <c r="BU41"/>
  <c r="CB43"/>
  <c r="CB41"/>
  <c r="CD43"/>
  <c r="CD41"/>
  <c r="CF43"/>
  <c r="CF41"/>
  <c r="CH43"/>
  <c r="CH41"/>
  <c r="CJ43"/>
  <c r="CJ41"/>
  <c r="CL43"/>
  <c r="CL41"/>
  <c r="CN43"/>
  <c r="CN41"/>
  <c r="CP43"/>
  <c r="CP41"/>
  <c r="CR43"/>
  <c r="CR41"/>
  <c r="CT43"/>
  <c r="CT41"/>
  <c r="CV43"/>
  <c r="CV41"/>
  <c r="CX43"/>
  <c r="CX41"/>
  <c r="CZ43"/>
  <c r="CZ41"/>
  <c r="DB43"/>
  <c r="DB41"/>
  <c r="DD43"/>
  <c r="DD41"/>
  <c r="DF43"/>
  <c r="DF41"/>
  <c r="DH43"/>
  <c r="DH41"/>
  <c r="DJ43"/>
  <c r="DJ41"/>
  <c r="DL43"/>
  <c r="DL41"/>
  <c r="DN43"/>
  <c r="DN41"/>
  <c r="DP43"/>
  <c r="DP41"/>
  <c r="DW43"/>
  <c r="DW41"/>
  <c r="DY43"/>
  <c r="DY41"/>
  <c r="EA43"/>
  <c r="EA41"/>
  <c r="EC43"/>
  <c r="EC41"/>
  <c r="EE43"/>
  <c r="EE41"/>
  <c r="ER43"/>
  <c r="ER41"/>
  <c r="ET43"/>
  <c r="ET41"/>
  <c r="EV43"/>
  <c r="EV41"/>
  <c r="EX43"/>
  <c r="EX41"/>
  <c r="EZ43"/>
  <c r="EZ41"/>
  <c r="FB43"/>
  <c r="FB41"/>
  <c r="FD43"/>
  <c r="FD41"/>
  <c r="FF43"/>
  <c r="FF41"/>
  <c r="FH43"/>
  <c r="FH41"/>
  <c r="FJ43"/>
  <c r="FJ41"/>
  <c r="FL43"/>
  <c r="FL41"/>
  <c r="FN43"/>
  <c r="FN41"/>
  <c r="FP43"/>
  <c r="FP41"/>
  <c r="FR43"/>
  <c r="FR41"/>
  <c r="FT43"/>
  <c r="FT41"/>
  <c r="FV43"/>
  <c r="FV41"/>
  <c r="FX43"/>
  <c r="FX41"/>
  <c r="FZ43"/>
  <c r="FZ41"/>
  <c r="GB43"/>
  <c r="GB41"/>
  <c r="GD43"/>
  <c r="GD41"/>
  <c r="GF43"/>
  <c r="GF41"/>
  <c r="GH43"/>
  <c r="GH41"/>
  <c r="GJ43"/>
  <c r="GJ41"/>
  <c r="GL43"/>
  <c r="GL41"/>
  <c r="GN43"/>
  <c r="GN41"/>
  <c r="GP43"/>
  <c r="GP41"/>
  <c r="GR43"/>
  <c r="GR41"/>
  <c r="GT43"/>
  <c r="GT41"/>
  <c r="GV43"/>
  <c r="GV41"/>
  <c r="GX43"/>
  <c r="GX41"/>
  <c r="GZ43"/>
  <c r="GZ41"/>
  <c r="HB43"/>
  <c r="HB41"/>
  <c r="HD43"/>
  <c r="HD41"/>
  <c r="HF43"/>
  <c r="HF41"/>
  <c r="HH43"/>
  <c r="HH41"/>
  <c r="HJ43"/>
  <c r="HJ41"/>
  <c r="HL43"/>
  <c r="HL41"/>
  <c r="HN43"/>
  <c r="HN41"/>
  <c r="HP43"/>
  <c r="HP41"/>
  <c r="HR43"/>
  <c r="HR41"/>
  <c r="HT43"/>
  <c r="HT41"/>
  <c r="HV43"/>
  <c r="HV41"/>
  <c r="HX43"/>
  <c r="HX41"/>
  <c r="HZ43"/>
  <c r="HZ41"/>
  <c r="IB43"/>
  <c r="IB41"/>
  <c r="ID43"/>
  <c r="ID41"/>
  <c r="IF43"/>
  <c r="IF41"/>
  <c r="IH43"/>
  <c r="IH41"/>
  <c r="IJ43"/>
  <c r="IJ41"/>
  <c r="IL43"/>
  <c r="IL41"/>
  <c r="IN43"/>
  <c r="IN41"/>
  <c r="IP43"/>
  <c r="IP41"/>
  <c r="IR43"/>
  <c r="IR41"/>
  <c r="IT43"/>
  <c r="IT41"/>
  <c r="IV43"/>
  <c r="IV41"/>
  <c r="IX43"/>
  <c r="IX41"/>
  <c r="IZ43"/>
  <c r="IZ41"/>
  <c r="JB43"/>
  <c r="JB41"/>
  <c r="JD43"/>
  <c r="JD41"/>
  <c r="JF43"/>
  <c r="JF41"/>
  <c r="LL43"/>
  <c r="NW9"/>
  <c r="NW41" s="1"/>
  <c r="NY9"/>
  <c r="NY41" s="1"/>
  <c r="OA9"/>
  <c r="OA41" s="1"/>
  <c r="AH10"/>
  <c r="EG10"/>
  <c r="EI10"/>
  <c r="EK10"/>
  <c r="EM10"/>
  <c r="EO10"/>
  <c r="EQ10"/>
  <c r="JH10"/>
  <c r="JJ10"/>
  <c r="JL10"/>
  <c r="OD10"/>
  <c r="OJ10"/>
  <c r="DG11"/>
  <c r="G43"/>
  <c r="G41"/>
  <c r="I43"/>
  <c r="I41"/>
  <c r="N43"/>
  <c r="EM12"/>
  <c r="CG13"/>
  <c r="EM14"/>
  <c r="CG15"/>
  <c r="EM16"/>
  <c r="CG17"/>
  <c r="EH17" s="1"/>
  <c r="JI17"/>
  <c r="EM18"/>
  <c r="K19"/>
  <c r="CG19"/>
  <c r="EM20"/>
  <c r="CG21"/>
  <c r="EM22"/>
  <c r="CG23"/>
  <c r="JI23"/>
  <c r="EM24"/>
  <c r="JH24"/>
  <c r="LD24" s="1"/>
  <c r="OJ24"/>
  <c r="CG25"/>
  <c r="DG25"/>
  <c r="JI25"/>
  <c r="EM26"/>
  <c r="CG27"/>
  <c r="DG27"/>
  <c r="JI27"/>
  <c r="EM28"/>
  <c r="CG29"/>
  <c r="DG29"/>
  <c r="EM30"/>
  <c r="JH30"/>
  <c r="LD30" s="1"/>
  <c r="OJ30"/>
  <c r="OG30" s="1"/>
  <c r="CG31"/>
  <c r="DG31"/>
  <c r="JI31"/>
  <c r="EM32"/>
  <c r="JH32"/>
  <c r="LD32" s="1"/>
  <c r="H43"/>
  <c r="H41"/>
  <c r="J43"/>
  <c r="J41"/>
  <c r="OJ32"/>
  <c r="JI32"/>
  <c r="JH17"/>
  <c r="LD17" s="1"/>
  <c r="JH23"/>
  <c r="LD23" s="1"/>
  <c r="JH25"/>
  <c r="LD25" s="1"/>
  <c r="JH27"/>
  <c r="LD27" s="1"/>
  <c r="JH31"/>
  <c r="LD31" s="1"/>
  <c r="JK32"/>
  <c r="OE32"/>
  <c r="OI36"/>
  <c r="EM33"/>
  <c r="JH33"/>
  <c r="LD33" s="1"/>
  <c r="OJ33"/>
  <c r="CG34"/>
  <c r="EM35"/>
  <c r="JH35"/>
  <c r="LD35" s="1"/>
  <c r="OJ35"/>
  <c r="CG36"/>
  <c r="EM37"/>
  <c r="JH37"/>
  <c r="LD37" s="1"/>
  <c r="OJ37"/>
  <c r="CG38"/>
  <c r="EH38" s="1"/>
  <c r="EM39"/>
  <c r="CG40"/>
  <c r="AJ42"/>
  <c r="NO41" l="1"/>
  <c r="MK41"/>
  <c r="LZ41"/>
  <c r="LU41"/>
  <c r="EH33"/>
  <c r="OG31"/>
  <c r="LH22"/>
  <c r="LX41"/>
  <c r="LH30"/>
  <c r="EH35"/>
  <c r="LV41"/>
  <c r="NM41"/>
  <c r="NM44" s="1"/>
  <c r="LS42" i="127"/>
  <c r="LS42" i="126"/>
  <c r="LM41" i="123"/>
  <c r="OG35"/>
  <c r="OG33"/>
  <c r="OG24"/>
  <c r="EH13"/>
  <c r="LL41"/>
  <c r="LL42" s="1"/>
  <c r="OK41"/>
  <c r="KU42"/>
  <c r="KQ42"/>
  <c r="KL42"/>
  <c r="KD42"/>
  <c r="JZ42"/>
  <c r="LI37"/>
  <c r="LH26"/>
  <c r="LJ21"/>
  <c r="OH19"/>
  <c r="LH19"/>
  <c r="LH17"/>
  <c r="LH16"/>
  <c r="LH11"/>
  <c r="OH31"/>
  <c r="OH25"/>
  <c r="OH28"/>
  <c r="LE10"/>
  <c r="LR10"/>
  <c r="LE38"/>
  <c r="LR38"/>
  <c r="LE36"/>
  <c r="LR36"/>
  <c r="LE28"/>
  <c r="LR28"/>
  <c r="LE20"/>
  <c r="LR20"/>
  <c r="LE12"/>
  <c r="LR12"/>
  <c r="LE30"/>
  <c r="LR30"/>
  <c r="LE14"/>
  <c r="LR14"/>
  <c r="LE37"/>
  <c r="LR37"/>
  <c r="LE29"/>
  <c r="LR29"/>
  <c r="LE21"/>
  <c r="LR21"/>
  <c r="LE13"/>
  <c r="LR13"/>
  <c r="LE33"/>
  <c r="LR33"/>
  <c r="LE25"/>
  <c r="LR25"/>
  <c r="LE19"/>
  <c r="LR19"/>
  <c r="LE40"/>
  <c r="LR40"/>
  <c r="LE34"/>
  <c r="LR34"/>
  <c r="LE18"/>
  <c r="LR18"/>
  <c r="LE35"/>
  <c r="LR35"/>
  <c r="LE32"/>
  <c r="LR32"/>
  <c r="LE24"/>
  <c r="LR24"/>
  <c r="LE16"/>
  <c r="LR16"/>
  <c r="LE39"/>
  <c r="LR39"/>
  <c r="LE22"/>
  <c r="LR22"/>
  <c r="LE31"/>
  <c r="LR31"/>
  <c r="LE23"/>
  <c r="LR23"/>
  <c r="LE15"/>
  <c r="LR15"/>
  <c r="LE27"/>
  <c r="LR27"/>
  <c r="LE11"/>
  <c r="LR11"/>
  <c r="LE26"/>
  <c r="LR26"/>
  <c r="LE17"/>
  <c r="LR17"/>
  <c r="OH32"/>
  <c r="EH21"/>
  <c r="EH19"/>
  <c r="LF19" s="1"/>
  <c r="LI10"/>
  <c r="LH39"/>
  <c r="LH38"/>
  <c r="OI37"/>
  <c r="EH37"/>
  <c r="LC37" s="1"/>
  <c r="LN37" s="1"/>
  <c r="LO37" s="1"/>
  <c r="LQ37" s="1"/>
  <c r="LS37" s="1"/>
  <c r="LG37"/>
  <c r="LI36"/>
  <c r="LH35"/>
  <c r="LH33"/>
  <c r="OG25"/>
  <c r="OG23"/>
  <c r="EH22"/>
  <c r="LC22" s="1"/>
  <c r="EH18"/>
  <c r="LC18" s="1"/>
  <c r="LN18" s="1"/>
  <c r="LO18" s="1"/>
  <c r="LQ18" s="1"/>
  <c r="LS18" s="1"/>
  <c r="OG17"/>
  <c r="EH16"/>
  <c r="EH14"/>
  <c r="LC14" s="1"/>
  <c r="EH12"/>
  <c r="LC12" s="1"/>
  <c r="LN12" s="1"/>
  <c r="LO12" s="1"/>
  <c r="LQ12" s="1"/>
  <c r="LS12" s="1"/>
  <c r="LI40"/>
  <c r="KW42"/>
  <c r="KO42"/>
  <c r="KN42"/>
  <c r="KJ42"/>
  <c r="KB42"/>
  <c r="OD41"/>
  <c r="EH39"/>
  <c r="LF39" s="1"/>
  <c r="EN41"/>
  <c r="LG31"/>
  <c r="LI22"/>
  <c r="LG22"/>
  <c r="LC39"/>
  <c r="LC35"/>
  <c r="LN35" s="1"/>
  <c r="LO35" s="1"/>
  <c r="LQ35" s="1"/>
  <c r="LF35"/>
  <c r="LC33"/>
  <c r="LN33" s="1"/>
  <c r="LO33" s="1"/>
  <c r="LQ33" s="1"/>
  <c r="LS33" s="1"/>
  <c r="LF33"/>
  <c r="LC19"/>
  <c r="LC13"/>
  <c r="LF13"/>
  <c r="LC38"/>
  <c r="LN38" s="1"/>
  <c r="LO38" s="1"/>
  <c r="LQ38" s="1"/>
  <c r="LS38" s="1"/>
  <c r="LF38"/>
  <c r="L19"/>
  <c r="LC17"/>
  <c r="LN17" s="1"/>
  <c r="LO17" s="1"/>
  <c r="LQ17" s="1"/>
  <c r="LF17"/>
  <c r="LC28"/>
  <c r="LN28" s="1"/>
  <c r="LO28" s="1"/>
  <c r="LQ28" s="1"/>
  <c r="LS28" s="1"/>
  <c r="LF28"/>
  <c r="LC20"/>
  <c r="LN20" s="1"/>
  <c r="LO20" s="1"/>
  <c r="LQ20" s="1"/>
  <c r="LF20"/>
  <c r="LF22"/>
  <c r="LC16"/>
  <c r="LN16" s="1"/>
  <c r="LO16" s="1"/>
  <c r="LQ16" s="1"/>
  <c r="LS16" s="1"/>
  <c r="LF16"/>
  <c r="LF14"/>
  <c r="LF12"/>
  <c r="L36"/>
  <c r="LJ10"/>
  <c r="EH40"/>
  <c r="EH36"/>
  <c r="EH34"/>
  <c r="LG10"/>
  <c r="OJ41"/>
  <c r="LH10"/>
  <c r="LM42"/>
  <c r="LI31"/>
  <c r="LG29"/>
  <c r="LI28"/>
  <c r="LI27"/>
  <c r="LG25"/>
  <c r="LI23"/>
  <c r="LG18"/>
  <c r="LG15"/>
  <c r="LG14"/>
  <c r="LG13"/>
  <c r="EN43"/>
  <c r="LG12"/>
  <c r="LJ38"/>
  <c r="LJ36"/>
  <c r="LJ28"/>
  <c r="LJ20"/>
  <c r="LJ12"/>
  <c r="LI38"/>
  <c r="LG34"/>
  <c r="LI32"/>
  <c r="LH27"/>
  <c r="LG21"/>
  <c r="LG16"/>
  <c r="LH12"/>
  <c r="LJ39"/>
  <c r="LJ26"/>
  <c r="LJ35"/>
  <c r="LJ27"/>
  <c r="LJ19"/>
  <c r="LJ11"/>
  <c r="LI39"/>
  <c r="LI33"/>
  <c r="LG26"/>
  <c r="LG24"/>
  <c r="LH14"/>
  <c r="LI11"/>
  <c r="LH37"/>
  <c r="LG35"/>
  <c r="LH29"/>
  <c r="LH25"/>
  <c r="LI20"/>
  <c r="LI19"/>
  <c r="LG17"/>
  <c r="LH13"/>
  <c r="LJ31"/>
  <c r="LJ23"/>
  <c r="LJ15"/>
  <c r="LJ14"/>
  <c r="LI30"/>
  <c r="LH28"/>
  <c r="LC21"/>
  <c r="LF21"/>
  <c r="LI29"/>
  <c r="LG28"/>
  <c r="LG27"/>
  <c r="LI25"/>
  <c r="LG23"/>
  <c r="LI18"/>
  <c r="LI15"/>
  <c r="LI14"/>
  <c r="LI13"/>
  <c r="LI12"/>
  <c r="LJ32"/>
  <c r="LJ24"/>
  <c r="LJ16"/>
  <c r="LG38"/>
  <c r="LI34"/>
  <c r="LG32"/>
  <c r="LH31"/>
  <c r="LH23"/>
  <c r="LI21"/>
  <c r="LH18"/>
  <c r="LI16"/>
  <c r="LH15"/>
  <c r="LJ34"/>
  <c r="LJ18"/>
  <c r="LJ37"/>
  <c r="LJ33"/>
  <c r="LJ25"/>
  <c r="LJ17"/>
  <c r="LG39"/>
  <c r="LH36"/>
  <c r="LG33"/>
  <c r="LI26"/>
  <c r="LI24"/>
  <c r="LG11"/>
  <c r="LI35"/>
  <c r="LG20"/>
  <c r="LG19"/>
  <c r="LI17"/>
  <c r="LJ29"/>
  <c r="LJ13"/>
  <c r="LJ40"/>
  <c r="LJ22"/>
  <c r="LG30"/>
  <c r="OG37"/>
  <c r="OG32"/>
  <c r="EH23"/>
  <c r="EH15"/>
  <c r="EH11"/>
  <c r="HG42"/>
  <c r="HE42"/>
  <c r="HC42"/>
  <c r="HA42"/>
  <c r="GY42"/>
  <c r="GW42"/>
  <c r="GU42"/>
  <c r="GS42"/>
  <c r="GQ42"/>
  <c r="GO42"/>
  <c r="GM42"/>
  <c r="GK42"/>
  <c r="GI42"/>
  <c r="GG42"/>
  <c r="GE42"/>
  <c r="GC42"/>
  <c r="GA42"/>
  <c r="FY42"/>
  <c r="FW42"/>
  <c r="FU42"/>
  <c r="FS42"/>
  <c r="FQ42"/>
  <c r="FO42"/>
  <c r="FM42"/>
  <c r="FK42"/>
  <c r="FI42"/>
  <c r="FG42"/>
  <c r="FE42"/>
  <c r="FC42"/>
  <c r="FA42"/>
  <c r="EY42"/>
  <c r="EW42"/>
  <c r="EU42"/>
  <c r="ES42"/>
  <c r="EF42"/>
  <c r="ED42"/>
  <c r="EB42"/>
  <c r="DZ42"/>
  <c r="DX42"/>
  <c r="DQ42"/>
  <c r="DO42"/>
  <c r="DM42"/>
  <c r="DK42"/>
  <c r="DI42"/>
  <c r="DE42"/>
  <c r="DC42"/>
  <c r="DA42"/>
  <c r="CY42"/>
  <c r="CW42"/>
  <c r="CU42"/>
  <c r="CS42"/>
  <c r="CQ42"/>
  <c r="CO42"/>
  <c r="CM42"/>
  <c r="CK42"/>
  <c r="CI42"/>
  <c r="CE42"/>
  <c r="CC42"/>
  <c r="BV42"/>
  <c r="BT42"/>
  <c r="BR42"/>
  <c r="BP42"/>
  <c r="BN42"/>
  <c r="BL42"/>
  <c r="BJ42"/>
  <c r="BH42"/>
  <c r="KF42"/>
  <c r="OG27"/>
  <c r="AG42"/>
  <c r="EH26"/>
  <c r="J42"/>
  <c r="H42"/>
  <c r="EH27"/>
  <c r="EH25"/>
  <c r="OL41"/>
  <c r="OE41"/>
  <c r="OH41" s="1"/>
  <c r="OF41"/>
  <c r="EH32"/>
  <c r="JG42"/>
  <c r="JE42"/>
  <c r="JC42"/>
  <c r="JA42"/>
  <c r="IY42"/>
  <c r="IW42"/>
  <c r="IU42"/>
  <c r="IS42"/>
  <c r="IQ42"/>
  <c r="IO42"/>
  <c r="IM42"/>
  <c r="IK42"/>
  <c r="II42"/>
  <c r="IG42"/>
  <c r="IE42"/>
  <c r="IC42"/>
  <c r="IA42"/>
  <c r="HY42"/>
  <c r="HW42"/>
  <c r="HU42"/>
  <c r="HS42"/>
  <c r="HQ42"/>
  <c r="HO42"/>
  <c r="HM42"/>
  <c r="HK42"/>
  <c r="HI42"/>
  <c r="U42"/>
  <c r="DG43"/>
  <c r="OG10"/>
  <c r="EH30"/>
  <c r="EH24"/>
  <c r="KY43"/>
  <c r="KY41"/>
  <c r="KZ43"/>
  <c r="KZ41"/>
  <c r="LA43"/>
  <c r="LA41"/>
  <c r="LB43"/>
  <c r="LB41"/>
  <c r="KX43"/>
  <c r="KX41"/>
  <c r="MK44"/>
  <c r="MQ41"/>
  <c r="MI44"/>
  <c r="MO41"/>
  <c r="JL43"/>
  <c r="JL41"/>
  <c r="JH43"/>
  <c r="JH41"/>
  <c r="LD10"/>
  <c r="EO43"/>
  <c r="EO41"/>
  <c r="EK43"/>
  <c r="EK41"/>
  <c r="EG43"/>
  <c r="EG41"/>
  <c r="JI43"/>
  <c r="JI41"/>
  <c r="EP43"/>
  <c r="EP41"/>
  <c r="EJ43"/>
  <c r="EJ41"/>
  <c r="OI41"/>
  <c r="EH31"/>
  <c r="EH29"/>
  <c r="N42"/>
  <c r="I42"/>
  <c r="G42"/>
  <c r="JF42"/>
  <c r="JD42"/>
  <c r="JB42"/>
  <c r="IZ42"/>
  <c r="IX42"/>
  <c r="IV42"/>
  <c r="IT42"/>
  <c r="IR42"/>
  <c r="IP42"/>
  <c r="IN42"/>
  <c r="IL42"/>
  <c r="IJ42"/>
  <c r="IH42"/>
  <c r="IF42"/>
  <c r="ID42"/>
  <c r="IB42"/>
  <c r="HZ42"/>
  <c r="HX42"/>
  <c r="HV42"/>
  <c r="HT42"/>
  <c r="HR42"/>
  <c r="HP42"/>
  <c r="HN42"/>
  <c r="HL42"/>
  <c r="HJ42"/>
  <c r="HH42"/>
  <c r="HF42"/>
  <c r="HD42"/>
  <c r="HB42"/>
  <c r="GZ42"/>
  <c r="GX42"/>
  <c r="GV42"/>
  <c r="GT42"/>
  <c r="GR42"/>
  <c r="GP42"/>
  <c r="GN42"/>
  <c r="GL42"/>
  <c r="GJ42"/>
  <c r="GH42"/>
  <c r="GF42"/>
  <c r="GD42"/>
  <c r="GB42"/>
  <c r="FZ42"/>
  <c r="FX42"/>
  <c r="FV42"/>
  <c r="FT42"/>
  <c r="FR42"/>
  <c r="FP42"/>
  <c r="FN42"/>
  <c r="FL42"/>
  <c r="FJ42"/>
  <c r="FH42"/>
  <c r="FF42"/>
  <c r="FD42"/>
  <c r="FB42"/>
  <c r="EZ42"/>
  <c r="EX42"/>
  <c r="EV42"/>
  <c r="ET42"/>
  <c r="ER42"/>
  <c r="EE42"/>
  <c r="EC42"/>
  <c r="EA42"/>
  <c r="DY42"/>
  <c r="DW42"/>
  <c r="DP42"/>
  <c r="DN42"/>
  <c r="DL42"/>
  <c r="DJ42"/>
  <c r="DH42"/>
  <c r="DF42"/>
  <c r="DD42"/>
  <c r="DB42"/>
  <c r="CZ42"/>
  <c r="CX42"/>
  <c r="CV42"/>
  <c r="CT42"/>
  <c r="CR42"/>
  <c r="CP42"/>
  <c r="CN42"/>
  <c r="CL42"/>
  <c r="CJ42"/>
  <c r="CH42"/>
  <c r="CF42"/>
  <c r="CD42"/>
  <c r="CB42"/>
  <c r="BU42"/>
  <c r="BS42"/>
  <c r="BQ42"/>
  <c r="BO42"/>
  <c r="BM42"/>
  <c r="BK42"/>
  <c r="BI42"/>
  <c r="BG42"/>
  <c r="AA42"/>
  <c r="F42"/>
  <c r="K43"/>
  <c r="DG41"/>
  <c r="LN19"/>
  <c r="LO19" s="1"/>
  <c r="LQ19" s="1"/>
  <c r="JJ43"/>
  <c r="JJ41"/>
  <c r="EQ43"/>
  <c r="EQ41"/>
  <c r="EM43"/>
  <c r="EM41"/>
  <c r="EI43"/>
  <c r="EI41"/>
  <c r="AH43"/>
  <c r="AH41"/>
  <c r="JK43"/>
  <c r="JK41"/>
  <c r="EL43"/>
  <c r="EL41"/>
  <c r="CG43"/>
  <c r="CG41"/>
  <c r="EH10"/>
  <c r="LF10" s="1"/>
  <c r="L43"/>
  <c r="K41"/>
  <c r="MJ41" l="1"/>
  <c r="NN41"/>
  <c r="NT41" s="1"/>
  <c r="MH41"/>
  <c r="NL41"/>
  <c r="ML41"/>
  <c r="NP41"/>
  <c r="NK41"/>
  <c r="MG41"/>
  <c r="NS41"/>
  <c r="LF18"/>
  <c r="LS20"/>
  <c r="LS17"/>
  <c r="LF37"/>
  <c r="LS35"/>
  <c r="NN44"/>
  <c r="L41"/>
  <c r="LR43"/>
  <c r="LR41"/>
  <c r="LN14"/>
  <c r="LO14" s="1"/>
  <c r="OG41"/>
  <c r="LN22"/>
  <c r="LO22" s="1"/>
  <c r="LN13"/>
  <c r="LO13" s="1"/>
  <c r="LN39"/>
  <c r="LO39" s="1"/>
  <c r="LQ39" s="1"/>
  <c r="LS39" s="1"/>
  <c r="EN42"/>
  <c r="O36"/>
  <c r="LP36" s="1"/>
  <c r="O19"/>
  <c r="LP19" s="1"/>
  <c r="LS19" s="1"/>
  <c r="LC31"/>
  <c r="LN31" s="1"/>
  <c r="LO31" s="1"/>
  <c r="LQ31" s="1"/>
  <c r="LS31" s="1"/>
  <c r="LF31"/>
  <c r="LC30"/>
  <c r="LN30" s="1"/>
  <c r="LO30" s="1"/>
  <c r="LQ30" s="1"/>
  <c r="LS30" s="1"/>
  <c r="LF30"/>
  <c r="LC32"/>
  <c r="LN32" s="1"/>
  <c r="LO32" s="1"/>
  <c r="LQ32" s="1"/>
  <c r="LS32" s="1"/>
  <c r="LF32"/>
  <c r="LC25"/>
  <c r="LF25"/>
  <c r="LC26"/>
  <c r="LN26" s="1"/>
  <c r="LO26" s="1"/>
  <c r="LQ26" s="1"/>
  <c r="LS26" s="1"/>
  <c r="LF26"/>
  <c r="LC11"/>
  <c r="LF11"/>
  <c r="LC23"/>
  <c r="LF23"/>
  <c r="LC36"/>
  <c r="LF36"/>
  <c r="LC40"/>
  <c r="LF40"/>
  <c r="LC29"/>
  <c r="LF29"/>
  <c r="LC24"/>
  <c r="LN24" s="1"/>
  <c r="LO24" s="1"/>
  <c r="LQ24" s="1"/>
  <c r="LS24" s="1"/>
  <c r="LF24"/>
  <c r="LC27"/>
  <c r="LN27" s="1"/>
  <c r="LO27" s="1"/>
  <c r="LQ27" s="1"/>
  <c r="LS27" s="1"/>
  <c r="LF27"/>
  <c r="LC15"/>
  <c r="LF15"/>
  <c r="LC34"/>
  <c r="LF34"/>
  <c r="LN21"/>
  <c r="LO21" s="1"/>
  <c r="DG42"/>
  <c r="K42"/>
  <c r="EI42"/>
  <c r="EM42"/>
  <c r="EQ42"/>
  <c r="JJ42"/>
  <c r="EJ42"/>
  <c r="EP42"/>
  <c r="JI42"/>
  <c r="EK42"/>
  <c r="EO42"/>
  <c r="KX42"/>
  <c r="LB42"/>
  <c r="LA42"/>
  <c r="KZ42"/>
  <c r="KY42"/>
  <c r="CG42"/>
  <c r="JK42"/>
  <c r="LJ43"/>
  <c r="LJ41"/>
  <c r="LN29"/>
  <c r="LO29" s="1"/>
  <c r="LQ29" s="1"/>
  <c r="LS29" s="1"/>
  <c r="NK44"/>
  <c r="NQ41"/>
  <c r="NP44"/>
  <c r="NV41"/>
  <c r="LD43"/>
  <c r="LD41"/>
  <c r="L42"/>
  <c r="EH43"/>
  <c r="EH41"/>
  <c r="LC10"/>
  <c r="LE43"/>
  <c r="LE41"/>
  <c r="LG43"/>
  <c r="LG41"/>
  <c r="NO44"/>
  <c r="NU41"/>
  <c r="NL44"/>
  <c r="NR41"/>
  <c r="LH43"/>
  <c r="LH41"/>
  <c r="LI43"/>
  <c r="LI41"/>
  <c r="EL42"/>
  <c r="AH42"/>
  <c r="EG42"/>
  <c r="JH42"/>
  <c r="JL42"/>
  <c r="MG44" l="1"/>
  <c r="MM41"/>
  <c r="MH44"/>
  <c r="MN41"/>
  <c r="MR41"/>
  <c r="ML44"/>
  <c r="MJ44"/>
  <c r="MP41"/>
  <c r="LQ22"/>
  <c r="LS22" s="1"/>
  <c r="LQ14"/>
  <c r="LS14" s="1"/>
  <c r="LQ21"/>
  <c r="LS21" s="1"/>
  <c r="LP43"/>
  <c r="LP41"/>
  <c r="LQ13"/>
  <c r="LS13" s="1"/>
  <c r="LR42"/>
  <c r="O43"/>
  <c r="O41"/>
  <c r="LN15"/>
  <c r="LO15" s="1"/>
  <c r="LN34"/>
  <c r="LO34" s="1"/>
  <c r="LQ34" s="1"/>
  <c r="LS34" s="1"/>
  <c r="LN40"/>
  <c r="LO40" s="1"/>
  <c r="LQ40" s="1"/>
  <c r="LS40" s="1"/>
  <c r="LN36"/>
  <c r="LO36" s="1"/>
  <c r="LQ36" s="1"/>
  <c r="LS36" s="1"/>
  <c r="LN23"/>
  <c r="LO23" s="1"/>
  <c r="LQ23" s="1"/>
  <c r="LS23" s="1"/>
  <c r="LN11"/>
  <c r="LO11" s="1"/>
  <c r="LQ11" s="1"/>
  <c r="LS11" s="1"/>
  <c r="LN25"/>
  <c r="LO25" s="1"/>
  <c r="LQ25" s="1"/>
  <c r="LS25" s="1"/>
  <c r="LD42"/>
  <c r="LI42"/>
  <c r="LE42"/>
  <c r="LC43"/>
  <c r="LC41"/>
  <c r="LN10"/>
  <c r="LH44"/>
  <c r="LH42"/>
  <c r="LH45"/>
  <c r="LG42"/>
  <c r="EH42"/>
  <c r="NP45"/>
  <c r="LJ42"/>
  <c r="ML45" l="1"/>
  <c r="LQ15"/>
  <c r="LS15" s="1"/>
  <c r="LP42"/>
  <c r="O42"/>
  <c r="LN43"/>
  <c r="LN41"/>
  <c r="LO10"/>
  <c r="LQ10" s="1"/>
  <c r="LS10" s="1"/>
  <c r="LF43"/>
  <c r="LF41"/>
  <c r="LD44"/>
  <c r="LC42"/>
  <c r="LQ43" l="1"/>
  <c r="LQ41"/>
  <c r="LN42"/>
  <c r="LF42"/>
  <c r="LF44"/>
  <c r="LO43"/>
  <c r="LO41"/>
  <c r="LQ42" l="1"/>
  <c r="LO42"/>
  <c r="LS43" l="1"/>
  <c r="LS41"/>
  <c r="LS42" l="1"/>
  <c r="CX11" i="116" l="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11" i="100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11" i="99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AB55" i="115" l="1"/>
  <c r="Y55"/>
  <c r="L55"/>
  <c r="J55"/>
  <c r="H55"/>
  <c r="F55"/>
  <c r="D55"/>
  <c r="C55"/>
  <c r="AH54"/>
  <c r="AE54"/>
  <c r="C54"/>
  <c r="P53"/>
  <c r="M53"/>
  <c r="K53"/>
  <c r="I53"/>
  <c r="G53"/>
  <c r="D53"/>
  <c r="E53" s="1"/>
  <c r="B53"/>
  <c r="Q53" s="1"/>
  <c r="R53" s="1"/>
  <c r="AB52"/>
  <c r="Y52"/>
  <c r="M52"/>
  <c r="K52"/>
  <c r="I52"/>
  <c r="G52"/>
  <c r="E52"/>
  <c r="S52" s="1"/>
  <c r="B52"/>
  <c r="Q52" s="1"/>
  <c r="M51"/>
  <c r="L51"/>
  <c r="K51"/>
  <c r="H51"/>
  <c r="I51" s="1"/>
  <c r="F51"/>
  <c r="G51" s="1"/>
  <c r="D51"/>
  <c r="E51" s="1"/>
  <c r="B51"/>
  <c r="T51" s="1"/>
  <c r="U51" s="1"/>
  <c r="AH50"/>
  <c r="AE50"/>
  <c r="L50"/>
  <c r="M50" s="1"/>
  <c r="J50"/>
  <c r="K50" s="1"/>
  <c r="H50"/>
  <c r="I50" s="1"/>
  <c r="F50"/>
  <c r="G50" s="1"/>
  <c r="D50"/>
  <c r="E50" s="1"/>
  <c r="B50"/>
  <c r="L48"/>
  <c r="M48" s="1"/>
  <c r="K48"/>
  <c r="I48"/>
  <c r="G48"/>
  <c r="D48"/>
  <c r="E48" s="1"/>
  <c r="S48" s="1"/>
  <c r="B48"/>
  <c r="AB47"/>
  <c r="Y47"/>
  <c r="X47" s="1"/>
  <c r="Q47"/>
  <c r="AK47" s="1"/>
  <c r="AQ47" s="1"/>
  <c r="M47"/>
  <c r="K47"/>
  <c r="I47"/>
  <c r="G47"/>
  <c r="E47"/>
  <c r="B47"/>
  <c r="T47" s="1"/>
  <c r="L46"/>
  <c r="M46" s="1"/>
  <c r="K46"/>
  <c r="H46"/>
  <c r="I46" s="1"/>
  <c r="F46"/>
  <c r="G46" s="1"/>
  <c r="D46"/>
  <c r="E46" s="1"/>
  <c r="B46"/>
  <c r="AH45"/>
  <c r="AE45"/>
  <c r="L45"/>
  <c r="M45" s="1"/>
  <c r="K45"/>
  <c r="J45"/>
  <c r="H45"/>
  <c r="I45" s="1"/>
  <c r="G45"/>
  <c r="F45"/>
  <c r="D45"/>
  <c r="E45" s="1"/>
  <c r="B45"/>
  <c r="T45" s="1"/>
  <c r="M42"/>
  <c r="K42"/>
  <c r="I42"/>
  <c r="G42"/>
  <c r="D42"/>
  <c r="E42" s="1"/>
  <c r="V42" s="1"/>
  <c r="B42"/>
  <c r="T42" s="1"/>
  <c r="U42" s="1"/>
  <c r="AB41"/>
  <c r="Y41"/>
  <c r="M41"/>
  <c r="K41"/>
  <c r="I41"/>
  <c r="G41"/>
  <c r="E41"/>
  <c r="V41" s="1"/>
  <c r="B41"/>
  <c r="T41" s="1"/>
  <c r="L40"/>
  <c r="M40" s="1"/>
  <c r="K40"/>
  <c r="H40"/>
  <c r="I40" s="1"/>
  <c r="F40"/>
  <c r="G40" s="1"/>
  <c r="D40"/>
  <c r="E40" s="1"/>
  <c r="S40" s="1"/>
  <c r="B40"/>
  <c r="AH39"/>
  <c r="AE39"/>
  <c r="M39"/>
  <c r="L39"/>
  <c r="K39"/>
  <c r="H39"/>
  <c r="I39" s="1"/>
  <c r="F39"/>
  <c r="G39" s="1"/>
  <c r="D39"/>
  <c r="E39" s="1"/>
  <c r="B39"/>
  <c r="L37"/>
  <c r="M37" s="1"/>
  <c r="K37"/>
  <c r="I37"/>
  <c r="G37"/>
  <c r="D37"/>
  <c r="E37" s="1"/>
  <c r="S37" s="1"/>
  <c r="B37"/>
  <c r="AB36"/>
  <c r="Y36"/>
  <c r="X36" s="1"/>
  <c r="Q36"/>
  <c r="AK36" s="1"/>
  <c r="AQ36" s="1"/>
  <c r="M36"/>
  <c r="K36"/>
  <c r="I36"/>
  <c r="G36"/>
  <c r="E36"/>
  <c r="B36"/>
  <c r="T36" s="1"/>
  <c r="L35"/>
  <c r="M35" s="1"/>
  <c r="K35"/>
  <c r="H35"/>
  <c r="I35" s="1"/>
  <c r="F35"/>
  <c r="G35" s="1"/>
  <c r="D35"/>
  <c r="E35" s="1"/>
  <c r="S35" s="1"/>
  <c r="B35"/>
  <c r="AH34"/>
  <c r="AE34"/>
  <c r="L34"/>
  <c r="M34" s="1"/>
  <c r="K34"/>
  <c r="J34"/>
  <c r="H34"/>
  <c r="I34" s="1"/>
  <c r="G34"/>
  <c r="F34"/>
  <c r="D34"/>
  <c r="E34" s="1"/>
  <c r="B34"/>
  <c r="T34" s="1"/>
  <c r="M31"/>
  <c r="K31"/>
  <c r="I31"/>
  <c r="G31"/>
  <c r="D31"/>
  <c r="E31" s="1"/>
  <c r="V31" s="1"/>
  <c r="B31"/>
  <c r="T31" s="1"/>
  <c r="U31" s="1"/>
  <c r="AB30"/>
  <c r="Y30"/>
  <c r="M30"/>
  <c r="K30"/>
  <c r="I30"/>
  <c r="G30"/>
  <c r="E30"/>
  <c r="V30" s="1"/>
  <c r="B30"/>
  <c r="T30" s="1"/>
  <c r="L29"/>
  <c r="M29" s="1"/>
  <c r="K29"/>
  <c r="H29"/>
  <c r="I29" s="1"/>
  <c r="F29"/>
  <c r="G29" s="1"/>
  <c r="D29"/>
  <c r="E29" s="1"/>
  <c r="S29" s="1"/>
  <c r="B29"/>
  <c r="AH28"/>
  <c r="AE28"/>
  <c r="AD28" s="1"/>
  <c r="M28"/>
  <c r="L28"/>
  <c r="J28"/>
  <c r="K28" s="1"/>
  <c r="I28"/>
  <c r="H28"/>
  <c r="F28"/>
  <c r="G28" s="1"/>
  <c r="E28"/>
  <c r="V28" s="1"/>
  <c r="D28"/>
  <c r="B28"/>
  <c r="T28" s="1"/>
  <c r="L26"/>
  <c r="M26" s="1"/>
  <c r="K26"/>
  <c r="I26"/>
  <c r="G26"/>
  <c r="D26"/>
  <c r="E26" s="1"/>
  <c r="B26"/>
  <c r="AB25"/>
  <c r="Y25"/>
  <c r="V25"/>
  <c r="M25"/>
  <c r="K25"/>
  <c r="I25"/>
  <c r="G25"/>
  <c r="P25" s="1"/>
  <c r="E25"/>
  <c r="B25"/>
  <c r="L24"/>
  <c r="M24" s="1"/>
  <c r="K24"/>
  <c r="H24"/>
  <c r="I24" s="1"/>
  <c r="F24"/>
  <c r="G24" s="1"/>
  <c r="D24"/>
  <c r="E24" s="1"/>
  <c r="B24"/>
  <c r="AH23"/>
  <c r="AE23"/>
  <c r="V23"/>
  <c r="L23"/>
  <c r="M23" s="1"/>
  <c r="J23"/>
  <c r="K23" s="1"/>
  <c r="H23"/>
  <c r="I23" s="1"/>
  <c r="F23"/>
  <c r="G23" s="1"/>
  <c r="D23"/>
  <c r="E23" s="1"/>
  <c r="B23"/>
  <c r="M20"/>
  <c r="K20"/>
  <c r="I20"/>
  <c r="G20"/>
  <c r="D20"/>
  <c r="E20" s="1"/>
  <c r="B20"/>
  <c r="AB19"/>
  <c r="Z19"/>
  <c r="Y19"/>
  <c r="M19"/>
  <c r="K19"/>
  <c r="I19"/>
  <c r="G19"/>
  <c r="E19"/>
  <c r="S19" s="1"/>
  <c r="B19"/>
  <c r="Q19" s="1"/>
  <c r="AK19" s="1"/>
  <c r="AQ19" s="1"/>
  <c r="L18"/>
  <c r="M18" s="1"/>
  <c r="K18"/>
  <c r="H18"/>
  <c r="I18" s="1"/>
  <c r="F18"/>
  <c r="G18" s="1"/>
  <c r="D18"/>
  <c r="E18" s="1"/>
  <c r="B18"/>
  <c r="T18" s="1"/>
  <c r="U18" s="1"/>
  <c r="AH17"/>
  <c r="AE17"/>
  <c r="L17"/>
  <c r="M17" s="1"/>
  <c r="J17"/>
  <c r="K17" s="1"/>
  <c r="H17"/>
  <c r="I17" s="1"/>
  <c r="F17"/>
  <c r="G17" s="1"/>
  <c r="D17"/>
  <c r="E17" s="1"/>
  <c r="V17" s="1"/>
  <c r="B17"/>
  <c r="L15"/>
  <c r="M15" s="1"/>
  <c r="K15"/>
  <c r="I15"/>
  <c r="G15"/>
  <c r="D15"/>
  <c r="E15" s="1"/>
  <c r="B15"/>
  <c r="T15" s="1"/>
  <c r="U15" s="1"/>
  <c r="AB14"/>
  <c r="Y14"/>
  <c r="M14"/>
  <c r="K14"/>
  <c r="K55" s="1"/>
  <c r="I14"/>
  <c r="G14"/>
  <c r="E14"/>
  <c r="B14"/>
  <c r="B55" s="1"/>
  <c r="L13"/>
  <c r="M13" s="1"/>
  <c r="K13"/>
  <c r="H13"/>
  <c r="I13" s="1"/>
  <c r="F13"/>
  <c r="G13" s="1"/>
  <c r="D13"/>
  <c r="E13" s="1"/>
  <c r="B13"/>
  <c r="AH12"/>
  <c r="AE12"/>
  <c r="L12"/>
  <c r="J12"/>
  <c r="J54" s="1"/>
  <c r="H12"/>
  <c r="H54" s="1"/>
  <c r="F12"/>
  <c r="D12"/>
  <c r="B12"/>
  <c r="V34" l="1"/>
  <c r="V45"/>
  <c r="S46"/>
  <c r="B54"/>
  <c r="M55"/>
  <c r="P19"/>
  <c r="Q35"/>
  <c r="R35" s="1"/>
  <c r="AD39"/>
  <c r="Q46"/>
  <c r="R46" s="1"/>
  <c r="L54"/>
  <c r="G55"/>
  <c r="T19"/>
  <c r="U19" s="1"/>
  <c r="Q23"/>
  <c r="Q30"/>
  <c r="AK30" s="1"/>
  <c r="AQ30" s="1"/>
  <c r="T39"/>
  <c r="Q41"/>
  <c r="AK41" s="1"/>
  <c r="AQ41" s="1"/>
  <c r="Q50"/>
  <c r="T13"/>
  <c r="U13" s="1"/>
  <c r="E55"/>
  <c r="S20"/>
  <c r="D54"/>
  <c r="F54"/>
  <c r="I55"/>
  <c r="Q17"/>
  <c r="AF17" s="1"/>
  <c r="AN17" s="1"/>
  <c r="AT17" s="1"/>
  <c r="V19"/>
  <c r="T24"/>
  <c r="U24" s="1"/>
  <c r="S25"/>
  <c r="T26"/>
  <c r="U26" s="1"/>
  <c r="Q29"/>
  <c r="R29" s="1"/>
  <c r="X30"/>
  <c r="AD34"/>
  <c r="V36"/>
  <c r="Q37"/>
  <c r="R37" s="1"/>
  <c r="Q40"/>
  <c r="R40" s="1"/>
  <c r="X41"/>
  <c r="AD45"/>
  <c r="V47"/>
  <c r="Q48"/>
  <c r="R48" s="1"/>
  <c r="P52"/>
  <c r="V52"/>
  <c r="V14"/>
  <c r="V13"/>
  <c r="P13"/>
  <c r="S13"/>
  <c r="V15"/>
  <c r="P15"/>
  <c r="S15"/>
  <c r="AC17"/>
  <c r="AJ17" s="1"/>
  <c r="AP17" s="1"/>
  <c r="AJ23"/>
  <c r="AP23" s="1"/>
  <c r="AC23"/>
  <c r="V39"/>
  <c r="P39"/>
  <c r="S39"/>
  <c r="S50"/>
  <c r="V50"/>
  <c r="P50"/>
  <c r="V51"/>
  <c r="P51"/>
  <c r="S51"/>
  <c r="AI52"/>
  <c r="AO52" s="1"/>
  <c r="W52"/>
  <c r="AK52"/>
  <c r="AQ52" s="1"/>
  <c r="Z52"/>
  <c r="AM52" s="1"/>
  <c r="AS52" s="1"/>
  <c r="R52"/>
  <c r="S53"/>
  <c r="V53"/>
  <c r="N53"/>
  <c r="O53" s="1"/>
  <c r="T12"/>
  <c r="Q13"/>
  <c r="R13" s="1"/>
  <c r="N14"/>
  <c r="P14"/>
  <c r="T14"/>
  <c r="Q15"/>
  <c r="R15" s="1"/>
  <c r="N17"/>
  <c r="O17" s="1"/>
  <c r="Q18"/>
  <c r="R18" s="1"/>
  <c r="P20"/>
  <c r="T20"/>
  <c r="U20" s="1"/>
  <c r="N23"/>
  <c r="O23" s="1"/>
  <c r="R23"/>
  <c r="Q24"/>
  <c r="R24" s="1"/>
  <c r="V18"/>
  <c r="P18"/>
  <c r="AM19"/>
  <c r="AS19" s="1"/>
  <c r="W19"/>
  <c r="AI19" s="1"/>
  <c r="AO19" s="1"/>
  <c r="V24"/>
  <c r="P24"/>
  <c r="Q25"/>
  <c r="T25"/>
  <c r="N25"/>
  <c r="O25" s="1"/>
  <c r="V26"/>
  <c r="P26"/>
  <c r="S26"/>
  <c r="AG28"/>
  <c r="U28"/>
  <c r="AA30"/>
  <c r="U30"/>
  <c r="AG34"/>
  <c r="U34"/>
  <c r="AA36"/>
  <c r="U36"/>
  <c r="AG39"/>
  <c r="U39"/>
  <c r="AA41"/>
  <c r="U41"/>
  <c r="AG45"/>
  <c r="U45"/>
  <c r="AA47"/>
  <c r="U47"/>
  <c r="AC50"/>
  <c r="AJ50" s="1"/>
  <c r="AP50" s="1"/>
  <c r="AL50"/>
  <c r="AR50" s="1"/>
  <c r="AF50"/>
  <c r="AN50" s="1"/>
  <c r="AT50" s="1"/>
  <c r="R50"/>
  <c r="N12"/>
  <c r="E12"/>
  <c r="G12"/>
  <c r="G54" s="1"/>
  <c r="I12"/>
  <c r="I54" s="1"/>
  <c r="K12"/>
  <c r="K54" s="1"/>
  <c r="M12"/>
  <c r="M54" s="1"/>
  <c r="Q12"/>
  <c r="N13"/>
  <c r="O13" s="1"/>
  <c r="Q14"/>
  <c r="S14"/>
  <c r="N15"/>
  <c r="O15" s="1"/>
  <c r="S17"/>
  <c r="P17"/>
  <c r="T17"/>
  <c r="AG17" s="1"/>
  <c r="S18"/>
  <c r="N19"/>
  <c r="O19" s="1"/>
  <c r="R19"/>
  <c r="Q20"/>
  <c r="R20" s="1"/>
  <c r="N20"/>
  <c r="O20" s="1"/>
  <c r="V20"/>
  <c r="S23"/>
  <c r="P23"/>
  <c r="T23"/>
  <c r="AF23"/>
  <c r="AN23" s="1"/>
  <c r="AT23" s="1"/>
  <c r="AL23"/>
  <c r="AR23" s="1"/>
  <c r="S24"/>
  <c r="AA25"/>
  <c r="Q26"/>
  <c r="R26" s="1"/>
  <c r="Q28"/>
  <c r="S28"/>
  <c r="N29"/>
  <c r="O29" s="1"/>
  <c r="P29"/>
  <c r="T29"/>
  <c r="U29" s="1"/>
  <c r="V29"/>
  <c r="S30"/>
  <c r="W30"/>
  <c r="AI30" s="1"/>
  <c r="AO30" s="1"/>
  <c r="Q31"/>
  <c r="R31" s="1"/>
  <c r="S31"/>
  <c r="Q34"/>
  <c r="S34"/>
  <c r="N35"/>
  <c r="O35" s="1"/>
  <c r="P35"/>
  <c r="T35"/>
  <c r="U35" s="1"/>
  <c r="V35"/>
  <c r="S36"/>
  <c r="W36"/>
  <c r="AI36" s="1"/>
  <c r="AO36" s="1"/>
  <c r="N37"/>
  <c r="O37" s="1"/>
  <c r="P37"/>
  <c r="T37"/>
  <c r="U37" s="1"/>
  <c r="V37"/>
  <c r="Q39"/>
  <c r="N40"/>
  <c r="O40" s="1"/>
  <c r="P40"/>
  <c r="T40"/>
  <c r="U40" s="1"/>
  <c r="V40"/>
  <c r="S41"/>
  <c r="W41"/>
  <c r="AI41" s="1"/>
  <c r="AO41" s="1"/>
  <c r="Q42"/>
  <c r="R42" s="1"/>
  <c r="S42"/>
  <c r="Q45"/>
  <c r="S45"/>
  <c r="N46"/>
  <c r="O46" s="1"/>
  <c r="P46"/>
  <c r="T46"/>
  <c r="U46" s="1"/>
  <c r="V46"/>
  <c r="S47"/>
  <c r="W47"/>
  <c r="AI47" s="1"/>
  <c r="AO47" s="1"/>
  <c r="N48"/>
  <c r="O48" s="1"/>
  <c r="P48"/>
  <c r="T48"/>
  <c r="U48" s="1"/>
  <c r="V48"/>
  <c r="N50"/>
  <c r="O50" s="1"/>
  <c r="T50"/>
  <c r="Q51"/>
  <c r="R51" s="1"/>
  <c r="N52"/>
  <c r="O52" s="1"/>
  <c r="T52"/>
  <c r="AA52" s="1"/>
  <c r="T53"/>
  <c r="U53" s="1"/>
  <c r="N18"/>
  <c r="O18" s="1"/>
  <c r="N24"/>
  <c r="O24" s="1"/>
  <c r="N26"/>
  <c r="O26" s="1"/>
  <c r="N28"/>
  <c r="O28" s="1"/>
  <c r="P28"/>
  <c r="N30"/>
  <c r="O30" s="1"/>
  <c r="P30"/>
  <c r="R30"/>
  <c r="Z30"/>
  <c r="AM30" s="1"/>
  <c r="AS30" s="1"/>
  <c r="N31"/>
  <c r="O31" s="1"/>
  <c r="P31"/>
  <c r="N34"/>
  <c r="O34" s="1"/>
  <c r="P34"/>
  <c r="N36"/>
  <c r="O36" s="1"/>
  <c r="P36"/>
  <c r="R36"/>
  <c r="Z36"/>
  <c r="AM36" s="1"/>
  <c r="AS36" s="1"/>
  <c r="N39"/>
  <c r="O39" s="1"/>
  <c r="N41"/>
  <c r="O41" s="1"/>
  <c r="P41"/>
  <c r="R41"/>
  <c r="Z41"/>
  <c r="AM41" s="1"/>
  <c r="AS41" s="1"/>
  <c r="N42"/>
  <c r="O42" s="1"/>
  <c r="P42"/>
  <c r="N45"/>
  <c r="O45" s="1"/>
  <c r="P45"/>
  <c r="N47"/>
  <c r="O47" s="1"/>
  <c r="P47"/>
  <c r="R47"/>
  <c r="Z47"/>
  <c r="AM47" s="1"/>
  <c r="AS47" s="1"/>
  <c r="N51"/>
  <c r="O51" s="1"/>
  <c r="AA19" l="1"/>
  <c r="AL17"/>
  <c r="AR17" s="1"/>
  <c r="R17"/>
  <c r="X19"/>
  <c r="V55"/>
  <c r="U50"/>
  <c r="AD50"/>
  <c r="AL39"/>
  <c r="AR39" s="1"/>
  <c r="AF39"/>
  <c r="AN39" s="1"/>
  <c r="AT39" s="1"/>
  <c r="R39"/>
  <c r="AC39"/>
  <c r="AJ39" s="1"/>
  <c r="AP39" s="1"/>
  <c r="AL34"/>
  <c r="AR34" s="1"/>
  <c r="AF34"/>
  <c r="R34"/>
  <c r="AN34"/>
  <c r="AT34" s="1"/>
  <c r="AC34"/>
  <c r="AJ34" s="1"/>
  <c r="AP34" s="1"/>
  <c r="AL28"/>
  <c r="AR28" s="1"/>
  <c r="AF28"/>
  <c r="R28"/>
  <c r="AN28"/>
  <c r="AT28" s="1"/>
  <c r="AC28"/>
  <c r="AJ28" s="1"/>
  <c r="AP28" s="1"/>
  <c r="Q55"/>
  <c r="W55" s="1"/>
  <c r="AA55" s="1"/>
  <c r="W14"/>
  <c r="AI14" s="1"/>
  <c r="AO14" s="1"/>
  <c r="AK14"/>
  <c r="AQ14" s="1"/>
  <c r="Z14"/>
  <c r="AM14" s="1"/>
  <c r="AS14" s="1"/>
  <c r="R14"/>
  <c r="Q54"/>
  <c r="AC12"/>
  <c r="AJ12" s="1"/>
  <c r="AP12" s="1"/>
  <c r="AL12"/>
  <c r="AR12" s="1"/>
  <c r="R12"/>
  <c r="U25"/>
  <c r="X25"/>
  <c r="T55"/>
  <c r="U14"/>
  <c r="X14"/>
  <c r="N55"/>
  <c r="O14"/>
  <c r="O55" s="1"/>
  <c r="T54"/>
  <c r="U12"/>
  <c r="AD12"/>
  <c r="AF12"/>
  <c r="AN12" s="1"/>
  <c r="AT12" s="1"/>
  <c r="AG12"/>
  <c r="U52"/>
  <c r="X52"/>
  <c r="AL45"/>
  <c r="AR45" s="1"/>
  <c r="AF45"/>
  <c r="R45"/>
  <c r="AN45"/>
  <c r="AT45" s="1"/>
  <c r="AC45"/>
  <c r="AJ45" s="1"/>
  <c r="AP45" s="1"/>
  <c r="U23"/>
  <c r="AD23"/>
  <c r="U17"/>
  <c r="AD17"/>
  <c r="E54"/>
  <c r="S12"/>
  <c r="S54" s="1"/>
  <c r="V12"/>
  <c r="V54" s="1"/>
  <c r="P12"/>
  <c r="P54" s="1"/>
  <c r="N54"/>
  <c r="O12"/>
  <c r="O54" s="1"/>
  <c r="W25"/>
  <c r="AI25" s="1"/>
  <c r="AO25" s="1"/>
  <c r="AK25"/>
  <c r="AQ25" s="1"/>
  <c r="Z25"/>
  <c r="AM25" s="1"/>
  <c r="AS25" s="1"/>
  <c r="R25"/>
  <c r="S55"/>
  <c r="AG50"/>
  <c r="AG23"/>
  <c r="P55"/>
  <c r="AA14"/>
  <c r="AG54" l="1"/>
  <c r="AD54"/>
  <c r="U55"/>
  <c r="R54"/>
  <c r="R55"/>
  <c r="Z55"/>
  <c r="X55"/>
  <c r="AF54"/>
  <c r="AC54"/>
  <c r="U54"/>
  <c r="J20" i="114" l="1"/>
  <c r="L20" s="1"/>
  <c r="J19"/>
  <c r="L19" s="1"/>
  <c r="J18"/>
  <c r="L18" s="1"/>
  <c r="J17"/>
  <c r="L17" s="1"/>
  <c r="J16"/>
  <c r="L16" s="1"/>
  <c r="J15"/>
  <c r="L15" s="1"/>
  <c r="J14"/>
  <c r="L14" s="1"/>
  <c r="J13"/>
  <c r="L13" s="1"/>
  <c r="J12"/>
  <c r="L12" s="1"/>
  <c r="J11"/>
  <c r="L11" s="1"/>
  <c r="J10"/>
  <c r="L10" s="1"/>
  <c r="J9"/>
  <c r="L9" s="1"/>
  <c r="J8"/>
  <c r="L8" s="1"/>
  <c r="I20" i="96"/>
  <c r="K20" s="1"/>
  <c r="I19"/>
  <c r="I18"/>
  <c r="K18" s="1"/>
  <c r="I17"/>
  <c r="K17" s="1"/>
  <c r="I16"/>
  <c r="K16" s="1"/>
  <c r="I15"/>
  <c r="I14"/>
  <c r="K14" s="1"/>
  <c r="I13"/>
  <c r="K13" s="1"/>
  <c r="I12"/>
  <c r="K12" s="1"/>
  <c r="I11"/>
  <c r="I10"/>
  <c r="K10" s="1"/>
  <c r="K9"/>
  <c r="I9"/>
  <c r="I8"/>
  <c r="K8" s="1"/>
  <c r="F11" i="114"/>
  <c r="F20"/>
  <c r="F19"/>
  <c r="F18"/>
  <c r="F17"/>
  <c r="F16"/>
  <c r="F15"/>
  <c r="F14"/>
  <c r="F13"/>
  <c r="F12"/>
  <c r="F10"/>
  <c r="F9"/>
  <c r="F8"/>
  <c r="J26" i="111"/>
  <c r="J27" s="1"/>
  <c r="B26"/>
  <c r="B27" s="1"/>
  <c r="J19"/>
  <c r="J20" s="1"/>
  <c r="B19"/>
  <c r="B20" s="1"/>
  <c r="G10"/>
  <c r="I10" s="1"/>
  <c r="J7"/>
  <c r="J9" s="1"/>
  <c r="J11" s="1"/>
  <c r="B7"/>
  <c r="B9" s="1"/>
  <c r="B11" s="1"/>
  <c r="Q9" i="96" l="1"/>
  <c r="R9" s="1"/>
  <c r="K11"/>
  <c r="Q11" s="1"/>
  <c r="R11" s="1"/>
  <c r="Q13"/>
  <c r="R13" s="1"/>
  <c r="K15"/>
  <c r="Q15" s="1"/>
  <c r="R15" s="1"/>
  <c r="S15" s="1"/>
  <c r="T15" s="1"/>
  <c r="Q17"/>
  <c r="R17" s="1"/>
  <c r="K19"/>
  <c r="Q19" s="1"/>
  <c r="R19" s="1"/>
  <c r="R8" i="114"/>
  <c r="S8" s="1"/>
  <c r="T8" s="1"/>
  <c r="U8" s="1"/>
  <c r="R9"/>
  <c r="S9" s="1"/>
  <c r="T9" s="1"/>
  <c r="U9" s="1"/>
  <c r="R10"/>
  <c r="S10" s="1"/>
  <c r="T10" s="1"/>
  <c r="U10" s="1"/>
  <c r="R11"/>
  <c r="S11" s="1"/>
  <c r="T11" s="1"/>
  <c r="U11" s="1"/>
  <c r="R12"/>
  <c r="S12" s="1"/>
  <c r="T12" s="1"/>
  <c r="U12" s="1"/>
  <c r="R13"/>
  <c r="S13" s="1"/>
  <c r="T13" s="1"/>
  <c r="U13" s="1"/>
  <c r="R14"/>
  <c r="S14" s="1"/>
  <c r="T14" s="1"/>
  <c r="U14" s="1"/>
  <c r="R15"/>
  <c r="S15" s="1"/>
  <c r="T15" s="1"/>
  <c r="U15" s="1"/>
  <c r="R16"/>
  <c r="S16" s="1"/>
  <c r="T16" s="1"/>
  <c r="U16" s="1"/>
  <c r="R17"/>
  <c r="S17" s="1"/>
  <c r="T17" s="1"/>
  <c r="U17" s="1"/>
  <c r="R18"/>
  <c r="S18" s="1"/>
  <c r="T18" s="1"/>
  <c r="U18" s="1"/>
  <c r="R19"/>
  <c r="S19" s="1"/>
  <c r="T19" s="1"/>
  <c r="U19" s="1"/>
  <c r="R20"/>
  <c r="S20" s="1"/>
  <c r="T20" s="1"/>
  <c r="U20" s="1"/>
  <c r="Q8" i="96"/>
  <c r="R8" s="1"/>
  <c r="Q10"/>
  <c r="R10" s="1"/>
  <c r="Q12"/>
  <c r="R12" s="1"/>
  <c r="Q14"/>
  <c r="R14" s="1"/>
  <c r="Q16"/>
  <c r="R16" s="1"/>
  <c r="Q18"/>
  <c r="R18" s="1"/>
  <c r="Q20"/>
  <c r="R20" s="1"/>
  <c r="B15" i="111"/>
  <c r="B28" s="1"/>
  <c r="B13"/>
  <c r="B21" s="1"/>
  <c r="J15"/>
  <c r="J28" s="1"/>
  <c r="J13"/>
  <c r="J21"/>
  <c r="H20" i="71"/>
  <c r="H19"/>
  <c r="H18"/>
  <c r="H17"/>
  <c r="H16"/>
  <c r="H15"/>
  <c r="H14"/>
  <c r="H13"/>
  <c r="H12"/>
  <c r="H11"/>
  <c r="H10"/>
  <c r="H9"/>
  <c r="H8"/>
  <c r="F8" i="96"/>
  <c r="F9"/>
  <c r="F10"/>
  <c r="F11"/>
  <c r="F12"/>
  <c r="F13"/>
  <c r="F14"/>
  <c r="F15"/>
  <c r="F16"/>
  <c r="F17"/>
  <c r="F18"/>
  <c r="F19"/>
  <c r="F20"/>
  <c r="S19" l="1"/>
  <c r="T19" s="1"/>
  <c r="S11"/>
  <c r="T11" s="1"/>
  <c r="S20"/>
  <c r="T20" s="1"/>
  <c r="S16"/>
  <c r="T16" s="1"/>
  <c r="S12"/>
  <c r="T12" s="1"/>
  <c r="S8"/>
  <c r="T8" s="1"/>
  <c r="S18"/>
  <c r="T18" s="1"/>
  <c r="S14"/>
  <c r="T14" s="1"/>
  <c r="S10"/>
  <c r="T10" s="1"/>
  <c r="S17"/>
  <c r="T17" s="1"/>
  <c r="S13"/>
  <c r="T13" s="1"/>
  <c r="S9"/>
  <c r="T9" s="1"/>
  <c r="B31" i="111"/>
  <c r="J31"/>
  <c r="B34" l="1"/>
  <c r="B35" s="1"/>
  <c r="B32"/>
  <c r="B33" s="1"/>
  <c r="J34"/>
  <c r="J35" s="1"/>
  <c r="J32"/>
  <c r="J33" s="1"/>
  <c r="K91" i="98" l="1"/>
  <c r="K139"/>
  <c r="K163"/>
  <c r="K162"/>
  <c r="K224"/>
  <c r="YN1247" i="109"/>
  <c r="ZG1327"/>
  <c r="ZF1327"/>
  <c r="ZE1327"/>
  <c r="ZD1327"/>
  <c r="ZC1327"/>
  <c r="ZB1327"/>
  <c r="ZG1326"/>
  <c r="ZF1326"/>
  <c r="ZE1326"/>
  <c r="ZD1326"/>
  <c r="ZC1326"/>
  <c r="ZB1326"/>
  <c r="YO1320"/>
  <c r="YN1320"/>
  <c r="YM1320"/>
  <c r="XZ1320"/>
  <c r="XY1320"/>
  <c r="XX1320"/>
  <c r="XE1320"/>
  <c r="XD1320"/>
  <c r="XC1320"/>
  <c r="WJ1320"/>
  <c r="WI1320"/>
  <c r="WH1320"/>
  <c r="VO1320"/>
  <c r="VN1320"/>
  <c r="VM1320"/>
  <c r="UT1320"/>
  <c r="US1320"/>
  <c r="UR1320"/>
  <c r="TY1320"/>
  <c r="TX1320"/>
  <c r="TW1320"/>
  <c r="TD1320"/>
  <c r="TC1320"/>
  <c r="TB1320"/>
  <c r="SI1320"/>
  <c r="SH1320"/>
  <c r="SG1320"/>
  <c r="RN1320"/>
  <c r="RM1320"/>
  <c r="RL1320"/>
  <c r="QS1320"/>
  <c r="QR1320"/>
  <c r="QQ1320"/>
  <c r="PX1320"/>
  <c r="PW1320"/>
  <c r="PV1320"/>
  <c r="PC1320"/>
  <c r="PB1320"/>
  <c r="PA1320"/>
  <c r="OH1320"/>
  <c r="OG1320"/>
  <c r="OF1320"/>
  <c r="NM1320"/>
  <c r="NL1320"/>
  <c r="NK1320"/>
  <c r="MR1320"/>
  <c r="MQ1320"/>
  <c r="MP1320"/>
  <c r="LW1320"/>
  <c r="LV1320"/>
  <c r="LU1320"/>
  <c r="LB1320"/>
  <c r="LA1320"/>
  <c r="KZ1320"/>
  <c r="KG1320"/>
  <c r="KF1320"/>
  <c r="KE1320"/>
  <c r="JL1320"/>
  <c r="JK1320"/>
  <c r="JJ1320"/>
  <c r="IQ1320"/>
  <c r="IP1320"/>
  <c r="IO1320"/>
  <c r="HV1320"/>
  <c r="HU1320"/>
  <c r="HT1320"/>
  <c r="HA1320"/>
  <c r="GZ1320"/>
  <c r="GY1320"/>
  <c r="GF1320"/>
  <c r="GE1320"/>
  <c r="GD1320"/>
  <c r="FK1320"/>
  <c r="FJ1320"/>
  <c r="FI1320"/>
  <c r="EP1320"/>
  <c r="EO1320"/>
  <c r="EN1320"/>
  <c r="DU1320"/>
  <c r="DT1320"/>
  <c r="DS1320"/>
  <c r="CZ1320"/>
  <c r="CY1320"/>
  <c r="CX1320"/>
  <c r="CE1320"/>
  <c r="CD1320"/>
  <c r="CC1320"/>
  <c r="BJ1320"/>
  <c r="BI1320"/>
  <c r="BH1320"/>
  <c r="AO1320"/>
  <c r="AN1320"/>
  <c r="AM1320"/>
  <c r="T1320"/>
  <c r="S1320"/>
  <c r="R1320"/>
  <c r="YO1319"/>
  <c r="YN1319"/>
  <c r="YM1319"/>
  <c r="XZ1319"/>
  <c r="XY1319"/>
  <c r="XX1319"/>
  <c r="XE1319"/>
  <c r="XD1319"/>
  <c r="XC1319"/>
  <c r="WJ1319"/>
  <c r="WI1319"/>
  <c r="WH1319"/>
  <c r="VO1319"/>
  <c r="VN1319"/>
  <c r="VM1319"/>
  <c r="UT1319"/>
  <c r="US1319"/>
  <c r="UR1319"/>
  <c r="TY1319"/>
  <c r="TX1319"/>
  <c r="TW1319"/>
  <c r="TD1319"/>
  <c r="TC1319"/>
  <c r="TB1319"/>
  <c r="SI1319"/>
  <c r="SH1319"/>
  <c r="SG1319"/>
  <c r="RN1319"/>
  <c r="RM1319"/>
  <c r="RL1319"/>
  <c r="QS1319"/>
  <c r="QR1319"/>
  <c r="QQ1319"/>
  <c r="PX1319"/>
  <c r="PW1319"/>
  <c r="PV1319"/>
  <c r="PC1319"/>
  <c r="PB1319"/>
  <c r="PA1319"/>
  <c r="OH1319"/>
  <c r="OG1319"/>
  <c r="OF1319"/>
  <c r="NM1319"/>
  <c r="NL1319"/>
  <c r="NK1319"/>
  <c r="MR1319"/>
  <c r="MQ1319"/>
  <c r="MP1319"/>
  <c r="LW1319"/>
  <c r="LV1319"/>
  <c r="LU1319"/>
  <c r="LB1319"/>
  <c r="LA1319"/>
  <c r="KZ1319"/>
  <c r="KG1319"/>
  <c r="KF1319"/>
  <c r="KE1319"/>
  <c r="JL1319"/>
  <c r="JK1319"/>
  <c r="JJ1319"/>
  <c r="IQ1319"/>
  <c r="IP1319"/>
  <c r="IO1319"/>
  <c r="HV1319"/>
  <c r="HU1319"/>
  <c r="HT1319"/>
  <c r="HA1319"/>
  <c r="GZ1319"/>
  <c r="GY1319"/>
  <c r="GF1319"/>
  <c r="GE1319"/>
  <c r="GD1319"/>
  <c r="FK1319"/>
  <c r="FJ1319"/>
  <c r="FI1319"/>
  <c r="EP1319"/>
  <c r="EO1319"/>
  <c r="EN1319"/>
  <c r="DU1319"/>
  <c r="DT1319"/>
  <c r="DS1319"/>
  <c r="CZ1319"/>
  <c r="CY1319"/>
  <c r="CX1319"/>
  <c r="CE1319"/>
  <c r="CD1319"/>
  <c r="CC1319"/>
  <c r="BJ1319"/>
  <c r="BI1319"/>
  <c r="BH1319"/>
  <c r="AO1319"/>
  <c r="AN1319"/>
  <c r="AM1319"/>
  <c r="T1319"/>
  <c r="S1319"/>
  <c r="R1319"/>
  <c r="YO1318"/>
  <c r="YN1318"/>
  <c r="YM1318"/>
  <c r="XZ1318"/>
  <c r="XY1318"/>
  <c r="XX1318"/>
  <c r="XE1318"/>
  <c r="XD1318"/>
  <c r="XC1318"/>
  <c r="WJ1318"/>
  <c r="WI1318"/>
  <c r="WH1318"/>
  <c r="VO1318"/>
  <c r="VN1318"/>
  <c r="VM1318"/>
  <c r="UT1318"/>
  <c r="US1318"/>
  <c r="UR1318"/>
  <c r="TY1318"/>
  <c r="TX1318"/>
  <c r="TW1318"/>
  <c r="TD1318"/>
  <c r="TC1318"/>
  <c r="TB1318"/>
  <c r="SI1318"/>
  <c r="SH1318"/>
  <c r="SG1318"/>
  <c r="RN1318"/>
  <c r="RM1318"/>
  <c r="RL1318"/>
  <c r="QS1318"/>
  <c r="QR1318"/>
  <c r="QQ1318"/>
  <c r="PX1318"/>
  <c r="PW1318"/>
  <c r="PV1318"/>
  <c r="PC1318"/>
  <c r="PB1318"/>
  <c r="PA1318"/>
  <c r="OH1318"/>
  <c r="OG1318"/>
  <c r="OF1318"/>
  <c r="NM1318"/>
  <c r="NL1318"/>
  <c r="NK1318"/>
  <c r="MR1318"/>
  <c r="MQ1318"/>
  <c r="MP1318"/>
  <c r="LW1318"/>
  <c r="LV1318"/>
  <c r="LU1318"/>
  <c r="LB1318"/>
  <c r="LA1318"/>
  <c r="KZ1318"/>
  <c r="KG1318"/>
  <c r="KF1318"/>
  <c r="KE1318"/>
  <c r="JL1318"/>
  <c r="JK1318"/>
  <c r="JJ1318"/>
  <c r="IQ1318"/>
  <c r="IP1318"/>
  <c r="IO1318"/>
  <c r="HV1318"/>
  <c r="HU1318"/>
  <c r="HT1318"/>
  <c r="HA1318"/>
  <c r="GZ1318"/>
  <c r="GY1318"/>
  <c r="GF1318"/>
  <c r="GE1318"/>
  <c r="GD1318"/>
  <c r="FK1318"/>
  <c r="FJ1318"/>
  <c r="FI1318"/>
  <c r="EP1318"/>
  <c r="EO1318"/>
  <c r="EN1318"/>
  <c r="DU1318"/>
  <c r="DT1318"/>
  <c r="DS1318"/>
  <c r="CZ1318"/>
  <c r="CY1318"/>
  <c r="CX1318"/>
  <c r="CE1318"/>
  <c r="CD1318"/>
  <c r="CC1318"/>
  <c r="BJ1318"/>
  <c r="BI1318"/>
  <c r="BH1318"/>
  <c r="AO1318"/>
  <c r="AN1318"/>
  <c r="AM1318"/>
  <c r="T1318"/>
  <c r="S1318"/>
  <c r="R1318"/>
  <c r="YO1316"/>
  <c r="YN1316"/>
  <c r="YM1316"/>
  <c r="XZ1316"/>
  <c r="XY1316"/>
  <c r="XX1316"/>
  <c r="XE1316"/>
  <c r="XD1316"/>
  <c r="XC1316"/>
  <c r="WJ1316"/>
  <c r="WI1316"/>
  <c r="WH1316"/>
  <c r="VO1316"/>
  <c r="VN1316"/>
  <c r="VM1316"/>
  <c r="UT1316"/>
  <c r="US1316"/>
  <c r="UR1316"/>
  <c r="TY1316"/>
  <c r="TX1316"/>
  <c r="TW1316"/>
  <c r="TD1316"/>
  <c r="TC1316"/>
  <c r="TB1316"/>
  <c r="SI1316"/>
  <c r="SH1316"/>
  <c r="SG1316"/>
  <c r="RN1316"/>
  <c r="RM1316"/>
  <c r="RL1316"/>
  <c r="QS1316"/>
  <c r="QR1316"/>
  <c r="QQ1316"/>
  <c r="PX1316"/>
  <c r="PW1316"/>
  <c r="PV1316"/>
  <c r="PC1316"/>
  <c r="PB1316"/>
  <c r="PA1316"/>
  <c r="OH1316"/>
  <c r="OG1316"/>
  <c r="OF1316"/>
  <c r="NM1316"/>
  <c r="NL1316"/>
  <c r="NK1316"/>
  <c r="MR1316"/>
  <c r="MQ1316"/>
  <c r="MP1316"/>
  <c r="LW1316"/>
  <c r="LV1316"/>
  <c r="LU1316"/>
  <c r="LB1316"/>
  <c r="LA1316"/>
  <c r="KZ1316"/>
  <c r="KG1316"/>
  <c r="KF1316"/>
  <c r="KE1316"/>
  <c r="JL1316"/>
  <c r="JK1316"/>
  <c r="JJ1316"/>
  <c r="IQ1316"/>
  <c r="IP1316"/>
  <c r="IO1316"/>
  <c r="HV1316"/>
  <c r="HU1316"/>
  <c r="HT1316"/>
  <c r="HA1316"/>
  <c r="GZ1316"/>
  <c r="GY1316"/>
  <c r="GF1316"/>
  <c r="GE1316"/>
  <c r="GD1316"/>
  <c r="FK1316"/>
  <c r="FJ1316"/>
  <c r="FI1316"/>
  <c r="EP1316"/>
  <c r="EO1316"/>
  <c r="EN1316"/>
  <c r="DU1316"/>
  <c r="DT1316"/>
  <c r="DS1316"/>
  <c r="CZ1316"/>
  <c r="CY1316"/>
  <c r="CX1316"/>
  <c r="CE1316"/>
  <c r="CD1316"/>
  <c r="CC1316"/>
  <c r="BJ1316"/>
  <c r="BI1316"/>
  <c r="BH1316"/>
  <c r="AO1316"/>
  <c r="AN1316"/>
  <c r="AM1316"/>
  <c r="T1316"/>
  <c r="S1316"/>
  <c r="R1316"/>
  <c r="YO1315"/>
  <c r="YN1315"/>
  <c r="YM1315"/>
  <c r="XZ1315"/>
  <c r="XY1315"/>
  <c r="XX1315"/>
  <c r="XE1315"/>
  <c r="XD1315"/>
  <c r="XC1315"/>
  <c r="WJ1315"/>
  <c r="WI1315"/>
  <c r="WH1315"/>
  <c r="VO1315"/>
  <c r="VN1315"/>
  <c r="VM1315"/>
  <c r="UT1315"/>
  <c r="US1315"/>
  <c r="UR1315"/>
  <c r="TY1315"/>
  <c r="TX1315"/>
  <c r="TW1315"/>
  <c r="TD1315"/>
  <c r="TC1315"/>
  <c r="TB1315"/>
  <c r="SI1315"/>
  <c r="SH1315"/>
  <c r="SG1315"/>
  <c r="RN1315"/>
  <c r="RM1315"/>
  <c r="RL1315"/>
  <c r="QS1315"/>
  <c r="QR1315"/>
  <c r="QQ1315"/>
  <c r="PX1315"/>
  <c r="PW1315"/>
  <c r="PV1315"/>
  <c r="PC1315"/>
  <c r="PB1315"/>
  <c r="PA1315"/>
  <c r="OH1315"/>
  <c r="OG1315"/>
  <c r="OF1315"/>
  <c r="NM1315"/>
  <c r="NL1315"/>
  <c r="NK1315"/>
  <c r="MR1315"/>
  <c r="MQ1315"/>
  <c r="MP1315"/>
  <c r="LW1315"/>
  <c r="LV1315"/>
  <c r="LU1315"/>
  <c r="LB1315"/>
  <c r="LA1315"/>
  <c r="KZ1315"/>
  <c r="KG1315"/>
  <c r="KF1315"/>
  <c r="KE1315"/>
  <c r="JL1315"/>
  <c r="JK1315"/>
  <c r="JJ1315"/>
  <c r="IQ1315"/>
  <c r="IP1315"/>
  <c r="IO1315"/>
  <c r="HV1315"/>
  <c r="HU1315"/>
  <c r="HT1315"/>
  <c r="HA1315"/>
  <c r="GZ1315"/>
  <c r="GY1315"/>
  <c r="GF1315"/>
  <c r="GE1315"/>
  <c r="GD1315"/>
  <c r="FK1315"/>
  <c r="FJ1315"/>
  <c r="FI1315"/>
  <c r="EP1315"/>
  <c r="EO1315"/>
  <c r="EN1315"/>
  <c r="DU1315"/>
  <c r="DT1315"/>
  <c r="DS1315"/>
  <c r="CZ1315"/>
  <c r="CY1315"/>
  <c r="CX1315"/>
  <c r="CE1315"/>
  <c r="CD1315"/>
  <c r="CC1315"/>
  <c r="BJ1315"/>
  <c r="BI1315"/>
  <c r="BH1315"/>
  <c r="AO1315"/>
  <c r="AN1315"/>
  <c r="AM1315"/>
  <c r="T1315"/>
  <c r="S1315"/>
  <c r="R1315"/>
  <c r="YO1314"/>
  <c r="YN1314"/>
  <c r="YM1314"/>
  <c r="YM1313" s="1"/>
  <c r="XZ1314"/>
  <c r="XY1314"/>
  <c r="XX1314"/>
  <c r="XX1313" s="1"/>
  <c r="XX1322" s="1"/>
  <c r="YD1323" s="1"/>
  <c r="XE1314"/>
  <c r="XE1313" s="1"/>
  <c r="XE1322" s="1"/>
  <c r="XK1323" s="1"/>
  <c r="XD1314"/>
  <c r="XC1314"/>
  <c r="WJ1314"/>
  <c r="WI1314"/>
  <c r="WI1313" s="1"/>
  <c r="WI1322" s="1"/>
  <c r="WO1323" s="1"/>
  <c r="WH1314"/>
  <c r="VO1314"/>
  <c r="VN1314"/>
  <c r="VM1314"/>
  <c r="UT1314"/>
  <c r="US1314"/>
  <c r="US1313" s="1"/>
  <c r="US1322" s="1"/>
  <c r="UY1323" s="1"/>
  <c r="UR1314"/>
  <c r="UR1313" s="1"/>
  <c r="UR1322" s="1"/>
  <c r="UX1323" s="1"/>
  <c r="TY1314"/>
  <c r="TX1314"/>
  <c r="TW1314"/>
  <c r="TD1314"/>
  <c r="TC1314"/>
  <c r="TC1313" s="1"/>
  <c r="TC1322" s="1"/>
  <c r="TI1323" s="1"/>
  <c r="TB1314"/>
  <c r="SI1314"/>
  <c r="SH1314"/>
  <c r="SG1314"/>
  <c r="SG1313" s="1"/>
  <c r="SG1322" s="1"/>
  <c r="SM1323" s="1"/>
  <c r="RN1314"/>
  <c r="RM1314"/>
  <c r="RL1314"/>
  <c r="QS1314"/>
  <c r="QS1313" s="1"/>
  <c r="QS1322" s="1"/>
  <c r="QY1323" s="1"/>
  <c r="QR1314"/>
  <c r="QQ1314"/>
  <c r="QQ1313" s="1"/>
  <c r="QQ1322" s="1"/>
  <c r="QW1323" s="1"/>
  <c r="PX1314"/>
  <c r="PX1313" s="1"/>
  <c r="PX1322" s="1"/>
  <c r="QD1323" s="1"/>
  <c r="PW1314"/>
  <c r="PW1313" s="1"/>
  <c r="PW1322" s="1"/>
  <c r="QC1323" s="1"/>
  <c r="PV1314"/>
  <c r="PC1314"/>
  <c r="PB1314"/>
  <c r="PA1314"/>
  <c r="PA1313" s="1"/>
  <c r="PA1322" s="1"/>
  <c r="PG1323" s="1"/>
  <c r="OH1314"/>
  <c r="OG1314"/>
  <c r="OF1314"/>
  <c r="NM1314"/>
  <c r="NM1313" s="1"/>
  <c r="NM1322" s="1"/>
  <c r="NS1323" s="1"/>
  <c r="NL1314"/>
  <c r="NK1314"/>
  <c r="MR1314"/>
  <c r="MQ1314"/>
  <c r="MQ1313" s="1"/>
  <c r="MQ1322" s="1"/>
  <c r="MW1323" s="1"/>
  <c r="MP1314"/>
  <c r="LW1314"/>
  <c r="LV1314"/>
  <c r="LU1314"/>
  <c r="LU1313" s="1"/>
  <c r="LU1322" s="1"/>
  <c r="MA1323" s="1"/>
  <c r="LB1314"/>
  <c r="LA1314"/>
  <c r="LA1313" s="1"/>
  <c r="LA1322" s="1"/>
  <c r="LG1323" s="1"/>
  <c r="KZ1314"/>
  <c r="KG1314"/>
  <c r="KG1313" s="1"/>
  <c r="KG1322" s="1"/>
  <c r="KM1323" s="1"/>
  <c r="KF1314"/>
  <c r="KE1314"/>
  <c r="JL1314"/>
  <c r="JK1314"/>
  <c r="JK1313" s="1"/>
  <c r="JK1322" s="1"/>
  <c r="JQ1323" s="1"/>
  <c r="JJ1314"/>
  <c r="IQ1314"/>
  <c r="IP1314"/>
  <c r="IO1314"/>
  <c r="IO1313" s="1"/>
  <c r="IO1322" s="1"/>
  <c r="IU1323" s="1"/>
  <c r="HV1314"/>
  <c r="HU1314"/>
  <c r="HU1313" s="1"/>
  <c r="HU1322" s="1"/>
  <c r="IA1323" s="1"/>
  <c r="HT1314"/>
  <c r="HT1313" s="1"/>
  <c r="HT1322" s="1"/>
  <c r="HZ1323" s="1"/>
  <c r="HA1314"/>
  <c r="HA1313" s="1"/>
  <c r="HA1322" s="1"/>
  <c r="HG1323" s="1"/>
  <c r="GZ1314"/>
  <c r="GY1314"/>
  <c r="GY1313" s="1"/>
  <c r="GY1322" s="1"/>
  <c r="HE1323" s="1"/>
  <c r="GF1314"/>
  <c r="GF1313" s="1"/>
  <c r="GF1322" s="1"/>
  <c r="GL1323" s="1"/>
  <c r="GL1315" s="1"/>
  <c r="GR1315" s="1"/>
  <c r="GE1314"/>
  <c r="GE1313" s="1"/>
  <c r="GE1322" s="1"/>
  <c r="GK1323" s="1"/>
  <c r="GD1314"/>
  <c r="FK1314"/>
  <c r="FK1313" s="1"/>
  <c r="FK1322" s="1"/>
  <c r="FQ1323" s="1"/>
  <c r="FJ1314"/>
  <c r="FJ1313" s="1"/>
  <c r="FJ1322" s="1"/>
  <c r="FP1323" s="1"/>
  <c r="FP1315" s="1"/>
  <c r="FV1315" s="1"/>
  <c r="FI1314"/>
  <c r="FI1313" s="1"/>
  <c r="FI1322" s="1"/>
  <c r="FO1323" s="1"/>
  <c r="EP1314"/>
  <c r="EO1314"/>
  <c r="EN1314"/>
  <c r="DU1314"/>
  <c r="DU1313" s="1"/>
  <c r="DU1322" s="1"/>
  <c r="EA1323" s="1"/>
  <c r="DT1314"/>
  <c r="DS1314"/>
  <c r="CZ1314"/>
  <c r="CY1314"/>
  <c r="CY1313" s="1"/>
  <c r="CY1322" s="1"/>
  <c r="DE1323" s="1"/>
  <c r="CX1314"/>
  <c r="CE1314"/>
  <c r="CD1314"/>
  <c r="CC1314"/>
  <c r="CC1313" s="1"/>
  <c r="CC1322" s="1"/>
  <c r="CI1323" s="1"/>
  <c r="BJ1314"/>
  <c r="BI1314"/>
  <c r="BH1314"/>
  <c r="AO1314"/>
  <c r="AO1313" s="1"/>
  <c r="AO1322" s="1"/>
  <c r="AU1323" s="1"/>
  <c r="AN1314"/>
  <c r="AM1314"/>
  <c r="T1314"/>
  <c r="S1314"/>
  <c r="S1313" s="1"/>
  <c r="S1322" s="1"/>
  <c r="Y1323" s="1"/>
  <c r="R1314"/>
  <c r="XZ1313"/>
  <c r="XZ1322" s="1"/>
  <c r="YF1323" s="1"/>
  <c r="XY1313"/>
  <c r="XY1322" s="1"/>
  <c r="YE1323" s="1"/>
  <c r="XT1313"/>
  <c r="XS1313"/>
  <c r="XR1313"/>
  <c r="XD1313"/>
  <c r="XD1322" s="1"/>
  <c r="XJ1323" s="1"/>
  <c r="XJ1314" s="1"/>
  <c r="XP1314" s="1"/>
  <c r="XC1313"/>
  <c r="XC1322" s="1"/>
  <c r="XI1323" s="1"/>
  <c r="WJ1313"/>
  <c r="WJ1322" s="1"/>
  <c r="WP1323" s="1"/>
  <c r="WH1313"/>
  <c r="WH1322" s="1"/>
  <c r="WN1323" s="1"/>
  <c r="VO1313"/>
  <c r="VO1322" s="1"/>
  <c r="VU1323" s="1"/>
  <c r="UT1313"/>
  <c r="UT1322" s="1"/>
  <c r="UZ1323" s="1"/>
  <c r="TW1313"/>
  <c r="TW1322" s="1"/>
  <c r="UC1323" s="1"/>
  <c r="TD1313"/>
  <c r="TD1322" s="1"/>
  <c r="TJ1323" s="1"/>
  <c r="TB1313"/>
  <c r="TB1322" s="1"/>
  <c r="TH1323" s="1"/>
  <c r="SI1313"/>
  <c r="SI1322" s="1"/>
  <c r="SO1323" s="1"/>
  <c r="SH1313"/>
  <c r="SH1322" s="1"/>
  <c r="SN1323" s="1"/>
  <c r="SN1314" s="1"/>
  <c r="ST1314" s="1"/>
  <c r="RM1313"/>
  <c r="RM1322" s="1"/>
  <c r="RS1323" s="1"/>
  <c r="QR1313"/>
  <c r="QR1322" s="1"/>
  <c r="QX1323" s="1"/>
  <c r="QX1314" s="1"/>
  <c r="RD1314" s="1"/>
  <c r="PC1313"/>
  <c r="PC1322" s="1"/>
  <c r="PI1323" s="1"/>
  <c r="PB1313"/>
  <c r="PB1322" s="1"/>
  <c r="PH1323" s="1"/>
  <c r="PH1314" s="1"/>
  <c r="PN1314" s="1"/>
  <c r="OH1313"/>
  <c r="OH1322" s="1"/>
  <c r="ON1323" s="1"/>
  <c r="OG1313"/>
  <c r="OG1322" s="1"/>
  <c r="OM1323" s="1"/>
  <c r="OF1313"/>
  <c r="OF1322" s="1"/>
  <c r="OL1323" s="1"/>
  <c r="NL1313"/>
  <c r="NL1322" s="1"/>
  <c r="NR1323" s="1"/>
  <c r="NR1314" s="1"/>
  <c r="NX1314" s="1"/>
  <c r="NK1313"/>
  <c r="NK1322" s="1"/>
  <c r="NQ1323" s="1"/>
  <c r="MR1313"/>
  <c r="MR1322" s="1"/>
  <c r="MX1323" s="1"/>
  <c r="MP1313"/>
  <c r="MP1322" s="1"/>
  <c r="MV1323" s="1"/>
  <c r="LW1313"/>
  <c r="LW1322" s="1"/>
  <c r="MC1323" s="1"/>
  <c r="LV1313"/>
  <c r="LV1322" s="1"/>
  <c r="MB1323" s="1"/>
  <c r="MB1314" s="1"/>
  <c r="MH1314" s="1"/>
  <c r="LB1313"/>
  <c r="LB1322" s="1"/>
  <c r="LH1323" s="1"/>
  <c r="KZ1313"/>
  <c r="KZ1322" s="1"/>
  <c r="LF1323" s="1"/>
  <c r="KF1313"/>
  <c r="KF1322" s="1"/>
  <c r="KL1323" s="1"/>
  <c r="KL1314" s="1"/>
  <c r="KR1314" s="1"/>
  <c r="KE1313"/>
  <c r="KE1322" s="1"/>
  <c r="KK1323" s="1"/>
  <c r="JL1313"/>
  <c r="JL1322" s="1"/>
  <c r="JR1323" s="1"/>
  <c r="JJ1313"/>
  <c r="JJ1322" s="1"/>
  <c r="JP1323" s="1"/>
  <c r="IQ1313"/>
  <c r="IQ1322" s="1"/>
  <c r="IW1323" s="1"/>
  <c r="IP1313"/>
  <c r="IP1322" s="1"/>
  <c r="IV1323" s="1"/>
  <c r="IV1314" s="1"/>
  <c r="JB1314" s="1"/>
  <c r="HV1313"/>
  <c r="HV1322" s="1"/>
  <c r="IB1323" s="1"/>
  <c r="IB1315" s="1"/>
  <c r="IH1315" s="1"/>
  <c r="GZ1313"/>
  <c r="GZ1322" s="1"/>
  <c r="HF1323" s="1"/>
  <c r="HF1314" s="1"/>
  <c r="HL1314" s="1"/>
  <c r="GD1313"/>
  <c r="GD1322" s="1"/>
  <c r="GJ1323" s="1"/>
  <c r="EP1313"/>
  <c r="EP1322" s="1"/>
  <c r="EV1323" s="1"/>
  <c r="EO1313"/>
  <c r="EO1322" s="1"/>
  <c r="EU1323" s="1"/>
  <c r="EN1313"/>
  <c r="EN1322" s="1"/>
  <c r="ET1323" s="1"/>
  <c r="DT1313"/>
  <c r="DT1322" s="1"/>
  <c r="DZ1323" s="1"/>
  <c r="DZ1315" s="1"/>
  <c r="EF1315" s="1"/>
  <c r="DS1313"/>
  <c r="DS1322" s="1"/>
  <c r="DY1323" s="1"/>
  <c r="CZ1313"/>
  <c r="CZ1322" s="1"/>
  <c r="DF1323" s="1"/>
  <c r="CX1313"/>
  <c r="CX1322" s="1"/>
  <c r="DD1323" s="1"/>
  <c r="CE1313"/>
  <c r="CE1322" s="1"/>
  <c r="CK1323" s="1"/>
  <c r="CD1313"/>
  <c r="CD1322" s="1"/>
  <c r="CJ1323" s="1"/>
  <c r="CJ1315" s="1"/>
  <c r="CP1315" s="1"/>
  <c r="BJ1313"/>
  <c r="BJ1322" s="1"/>
  <c r="BP1323" s="1"/>
  <c r="BI1313"/>
  <c r="BI1322" s="1"/>
  <c r="BO1323" s="1"/>
  <c r="BH1313"/>
  <c r="BH1322" s="1"/>
  <c r="BN1323" s="1"/>
  <c r="AN1313"/>
  <c r="AN1322" s="1"/>
  <c r="AT1323" s="1"/>
  <c r="AT1315" s="1"/>
  <c r="AZ1315" s="1"/>
  <c r="AM1313"/>
  <c r="AM1322" s="1"/>
  <c r="AS1323" s="1"/>
  <c r="T1313"/>
  <c r="T1322" s="1"/>
  <c r="Z1323" s="1"/>
  <c r="R1313"/>
  <c r="R1322" s="1"/>
  <c r="X1323" s="1"/>
  <c r="N1313"/>
  <c r="M1313"/>
  <c r="L1313"/>
  <c r="ZG1310"/>
  <c r="ZF1310"/>
  <c r="ZD1310"/>
  <c r="ZC1310"/>
  <c r="ZE1310"/>
  <c r="ZB1310"/>
  <c r="ZG1309"/>
  <c r="ZF1309"/>
  <c r="ZE1309"/>
  <c r="ZD1309"/>
  <c r="ZC1309"/>
  <c r="ZB1309"/>
  <c r="YO1303"/>
  <c r="YN1303"/>
  <c r="YM1303"/>
  <c r="YO1302"/>
  <c r="YN1302"/>
  <c r="YM1302"/>
  <c r="YO1301"/>
  <c r="YN1301"/>
  <c r="YM1301"/>
  <c r="YO1300"/>
  <c r="YN1300"/>
  <c r="YM1300"/>
  <c r="YO1299"/>
  <c r="YN1299"/>
  <c r="YM1299"/>
  <c r="YO1298"/>
  <c r="YN1298"/>
  <c r="YM1298"/>
  <c r="YO1297"/>
  <c r="YN1297"/>
  <c r="YM1297"/>
  <c r="YO1296"/>
  <c r="YN1296"/>
  <c r="YM1296"/>
  <c r="XT1295"/>
  <c r="XS1295"/>
  <c r="XR1295"/>
  <c r="YO1293"/>
  <c r="YN1293"/>
  <c r="YM1293"/>
  <c r="YO1292"/>
  <c r="YN1292"/>
  <c r="YM1292"/>
  <c r="YO1291"/>
  <c r="YN1291"/>
  <c r="YM1291"/>
  <c r="YO1290"/>
  <c r="YN1290"/>
  <c r="YM1290"/>
  <c r="YO1289"/>
  <c r="YN1289"/>
  <c r="YM1289"/>
  <c r="YO1288"/>
  <c r="YN1288"/>
  <c r="YM1288"/>
  <c r="YO1287"/>
  <c r="YN1287"/>
  <c r="YM1287"/>
  <c r="YO1286"/>
  <c r="YN1286"/>
  <c r="YM1286"/>
  <c r="XT1285"/>
  <c r="XS1285"/>
  <c r="XR1285"/>
  <c r="YO1283"/>
  <c r="YN1283"/>
  <c r="YM1283"/>
  <c r="YO1282"/>
  <c r="YN1282"/>
  <c r="YM1282"/>
  <c r="YO1281"/>
  <c r="YN1281"/>
  <c r="YM1281"/>
  <c r="YO1280"/>
  <c r="YN1280"/>
  <c r="YM1280"/>
  <c r="YO1279"/>
  <c r="YN1279"/>
  <c r="YM1279"/>
  <c r="YO1278"/>
  <c r="YN1278"/>
  <c r="YM1278"/>
  <c r="YO1277"/>
  <c r="YN1277"/>
  <c r="YM1277"/>
  <c r="YO1276"/>
  <c r="YN1276"/>
  <c r="YM1276"/>
  <c r="XT1275"/>
  <c r="XS1275"/>
  <c r="XR1275"/>
  <c r="ZG1272"/>
  <c r="ZF1272"/>
  <c r="ZE1272"/>
  <c r="ZD1272"/>
  <c r="ZC1272"/>
  <c r="ZB1272"/>
  <c r="ZG1271"/>
  <c r="ZF1271"/>
  <c r="ZE1271"/>
  <c r="ZD1271"/>
  <c r="ZC1271"/>
  <c r="ZB1271"/>
  <c r="YO1265"/>
  <c r="YN1265"/>
  <c r="YM1265"/>
  <c r="YO1264"/>
  <c r="YN1264"/>
  <c r="YM1264"/>
  <c r="YO1263"/>
  <c r="YN1263"/>
  <c r="YM1263"/>
  <c r="YO1262"/>
  <c r="YN1262"/>
  <c r="YM1262"/>
  <c r="YO1261"/>
  <c r="YN1261"/>
  <c r="YM1261"/>
  <c r="YO1260"/>
  <c r="YN1260"/>
  <c r="YM1260"/>
  <c r="YO1259"/>
  <c r="YN1259"/>
  <c r="YM1259"/>
  <c r="YO1258"/>
  <c r="YN1258"/>
  <c r="YM1258"/>
  <c r="YO1257"/>
  <c r="YN1257"/>
  <c r="YM1257"/>
  <c r="YO1256"/>
  <c r="YN1256"/>
  <c r="YM1256"/>
  <c r="ZD1255"/>
  <c r="ZC1255"/>
  <c r="ZB1255"/>
  <c r="YR1255"/>
  <c r="YQ1255"/>
  <c r="YP1255"/>
  <c r="YI1255"/>
  <c r="YH1255"/>
  <c r="YG1255"/>
  <c r="XW1255"/>
  <c r="XV1255"/>
  <c r="XU1255"/>
  <c r="XT1255"/>
  <c r="XS1255"/>
  <c r="XR1255"/>
  <c r="XN1255"/>
  <c r="XM1255"/>
  <c r="XL1255"/>
  <c r="XB1255"/>
  <c r="XA1255"/>
  <c r="WZ1255"/>
  <c r="WY1255"/>
  <c r="WX1255"/>
  <c r="WW1255"/>
  <c r="WS1255"/>
  <c r="WR1255"/>
  <c r="WQ1255"/>
  <c r="WG1255"/>
  <c r="WF1255"/>
  <c r="WE1255"/>
  <c r="WD1255"/>
  <c r="WC1255"/>
  <c r="WB1255"/>
  <c r="VX1255"/>
  <c r="VW1255"/>
  <c r="VV1255"/>
  <c r="VL1255"/>
  <c r="VK1255"/>
  <c r="VJ1255"/>
  <c r="VI1255"/>
  <c r="VH1255"/>
  <c r="VG1255"/>
  <c r="VC1255"/>
  <c r="VB1255"/>
  <c r="VA1255"/>
  <c r="UQ1255"/>
  <c r="UP1255"/>
  <c r="UO1255"/>
  <c r="UH1255"/>
  <c r="UG1255"/>
  <c r="UF1255"/>
  <c r="TV1255"/>
  <c r="TU1255"/>
  <c r="TT1255"/>
  <c r="TS1255"/>
  <c r="TR1255"/>
  <c r="TQ1255"/>
  <c r="TM1255"/>
  <c r="TL1255"/>
  <c r="TK1255"/>
  <c r="TA1255"/>
  <c r="SZ1255"/>
  <c r="SY1255"/>
  <c r="SX1255"/>
  <c r="SW1255"/>
  <c r="SV1255"/>
  <c r="SR1255"/>
  <c r="SQ1255"/>
  <c r="SP1255"/>
  <c r="SF1255"/>
  <c r="SE1255"/>
  <c r="SD1255"/>
  <c r="SC1255"/>
  <c r="SB1255"/>
  <c r="SA1255"/>
  <c r="RW1255"/>
  <c r="RV1255"/>
  <c r="RU1255"/>
  <c r="RK1255"/>
  <c r="RJ1255"/>
  <c r="RI1255"/>
  <c r="RH1255"/>
  <c r="RG1255"/>
  <c r="RF1255"/>
  <c r="RB1255"/>
  <c r="RA1255"/>
  <c r="QZ1255"/>
  <c r="QP1255"/>
  <c r="QO1255"/>
  <c r="QN1255"/>
  <c r="QM1255"/>
  <c r="QL1255"/>
  <c r="QK1255"/>
  <c r="QG1255"/>
  <c r="QF1255"/>
  <c r="QE1255"/>
  <c r="PU1255"/>
  <c r="PT1255"/>
  <c r="PS1255"/>
  <c r="PR1255"/>
  <c r="PQ1255"/>
  <c r="PP1255"/>
  <c r="PL1255"/>
  <c r="PK1255"/>
  <c r="PJ1255"/>
  <c r="OZ1255"/>
  <c r="OY1255"/>
  <c r="OX1255"/>
  <c r="OW1255"/>
  <c r="OV1255"/>
  <c r="OU1255"/>
  <c r="OQ1255"/>
  <c r="OP1255"/>
  <c r="OO1255"/>
  <c r="OE1255"/>
  <c r="OD1255"/>
  <c r="OC1255"/>
  <c r="OB1255"/>
  <c r="OA1255"/>
  <c r="NZ1255"/>
  <c r="NV1255"/>
  <c r="NU1255"/>
  <c r="NT1255"/>
  <c r="NJ1255"/>
  <c r="NI1255"/>
  <c r="NH1255"/>
  <c r="NG1255"/>
  <c r="NF1255"/>
  <c r="NE1255"/>
  <c r="NA1255"/>
  <c r="MZ1255"/>
  <c r="MY1255"/>
  <c r="MO1255"/>
  <c r="MN1255"/>
  <c r="MM1255"/>
  <c r="ML1255"/>
  <c r="MK1255"/>
  <c r="MJ1255"/>
  <c r="MF1255"/>
  <c r="ME1255"/>
  <c r="MD1255"/>
  <c r="LT1255"/>
  <c r="LS1255"/>
  <c r="LR1255"/>
  <c r="LQ1255"/>
  <c r="LP1255"/>
  <c r="LO1255"/>
  <c r="LK1255"/>
  <c r="LJ1255"/>
  <c r="LI1255"/>
  <c r="KY1255"/>
  <c r="KX1255"/>
  <c r="KW1255"/>
  <c r="KV1255"/>
  <c r="KU1255"/>
  <c r="KT1255"/>
  <c r="KP1255"/>
  <c r="KO1255"/>
  <c r="KN1255"/>
  <c r="KD1255"/>
  <c r="KC1255"/>
  <c r="KB1255"/>
  <c r="KA1255"/>
  <c r="JZ1255"/>
  <c r="JY1255"/>
  <c r="JU1255"/>
  <c r="JT1255"/>
  <c r="JS1255"/>
  <c r="JI1255"/>
  <c r="JH1255"/>
  <c r="JG1255"/>
  <c r="JF1255"/>
  <c r="JE1255"/>
  <c r="JD1255"/>
  <c r="IZ1255"/>
  <c r="IY1255"/>
  <c r="IX1255"/>
  <c r="IN1255"/>
  <c r="IM1255"/>
  <c r="IL1255"/>
  <c r="IK1255"/>
  <c r="IJ1255"/>
  <c r="II1255"/>
  <c r="IE1255"/>
  <c r="ID1255"/>
  <c r="IC1255"/>
  <c r="HS1255"/>
  <c r="HR1255"/>
  <c r="HQ1255"/>
  <c r="HP1255"/>
  <c r="HO1255"/>
  <c r="HN1255"/>
  <c r="HJ1255"/>
  <c r="HI1255"/>
  <c r="HH1255"/>
  <c r="GX1255"/>
  <c r="GW1255"/>
  <c r="GV1255"/>
  <c r="GO1255"/>
  <c r="GN1255"/>
  <c r="GM1255"/>
  <c r="GC1255"/>
  <c r="GB1255"/>
  <c r="GA1255"/>
  <c r="FZ1255"/>
  <c r="FY1255"/>
  <c r="FX1255"/>
  <c r="FT1255"/>
  <c r="FS1255"/>
  <c r="FR1255"/>
  <c r="FH1255"/>
  <c r="FG1255"/>
  <c r="FF1255"/>
  <c r="FE1255"/>
  <c r="FD1255"/>
  <c r="FC1255"/>
  <c r="EY1255"/>
  <c r="EX1255"/>
  <c r="EW1255"/>
  <c r="EM1255"/>
  <c r="EL1255"/>
  <c r="EK1255"/>
  <c r="EJ1255"/>
  <c r="EI1255"/>
  <c r="EH1255"/>
  <c r="ED1255"/>
  <c r="EC1255"/>
  <c r="EB1255"/>
  <c r="DR1255"/>
  <c r="DQ1255"/>
  <c r="DP1255"/>
  <c r="DO1255"/>
  <c r="DN1255"/>
  <c r="DM1255"/>
  <c r="DI1255"/>
  <c r="DH1255"/>
  <c r="DG1255"/>
  <c r="CW1255"/>
  <c r="CV1255"/>
  <c r="CU1255"/>
  <c r="CT1255"/>
  <c r="CS1255"/>
  <c r="CR1255"/>
  <c r="CN1255"/>
  <c r="CM1255"/>
  <c r="CL1255"/>
  <c r="CB1255"/>
  <c r="CA1255"/>
  <c r="BZ1255"/>
  <c r="BY1255"/>
  <c r="BX1255"/>
  <c r="BW1255"/>
  <c r="BS1255"/>
  <c r="BR1255"/>
  <c r="BQ1255"/>
  <c r="BG1255"/>
  <c r="BF1255"/>
  <c r="BE1255"/>
  <c r="BD1255"/>
  <c r="BC1255"/>
  <c r="BB1255"/>
  <c r="AX1255"/>
  <c r="AW1255"/>
  <c r="AV1255"/>
  <c r="AL1255"/>
  <c r="AK1255"/>
  <c r="AJ1255"/>
  <c r="AI1255"/>
  <c r="AH1255"/>
  <c r="AG1255"/>
  <c r="AC1255"/>
  <c r="AB1255"/>
  <c r="AA1255"/>
  <c r="Q1255"/>
  <c r="P1255"/>
  <c r="O1255"/>
  <c r="N1255"/>
  <c r="M1255"/>
  <c r="L1255"/>
  <c r="YO1253"/>
  <c r="YN1253"/>
  <c r="YM1253"/>
  <c r="YO1252"/>
  <c r="YN1252"/>
  <c r="YM1252"/>
  <c r="YO1251"/>
  <c r="YN1251"/>
  <c r="YM1251"/>
  <c r="YO1250"/>
  <c r="YN1250"/>
  <c r="YM1250"/>
  <c r="YO1249"/>
  <c r="YN1249"/>
  <c r="YM1249"/>
  <c r="YO1248"/>
  <c r="YN1248"/>
  <c r="YM1248"/>
  <c r="YO1247"/>
  <c r="YM1247"/>
  <c r="YO1246"/>
  <c r="YN1246"/>
  <c r="YM1246"/>
  <c r="YO1245"/>
  <c r="YN1245"/>
  <c r="YM1245"/>
  <c r="YO1244"/>
  <c r="YN1244"/>
  <c r="YM1244"/>
  <c r="YO1243"/>
  <c r="YN1243"/>
  <c r="YM1243"/>
  <c r="YO1242"/>
  <c r="YN1242"/>
  <c r="YM1242"/>
  <c r="YO1241"/>
  <c r="YN1241"/>
  <c r="YM1241"/>
  <c r="YO1240"/>
  <c r="YN1240"/>
  <c r="YM1240"/>
  <c r="XT1239"/>
  <c r="XS1239"/>
  <c r="XR1239"/>
  <c r="WY1239"/>
  <c r="WX1239"/>
  <c r="WW1239"/>
  <c r="WD1239"/>
  <c r="WC1239"/>
  <c r="WB1239"/>
  <c r="VI1239"/>
  <c r="VH1239"/>
  <c r="VG1239"/>
  <c r="UN1239"/>
  <c r="UM1239"/>
  <c r="UL1239"/>
  <c r="TS1239"/>
  <c r="TR1239"/>
  <c r="TQ1239"/>
  <c r="SX1239"/>
  <c r="SW1239"/>
  <c r="SV1239"/>
  <c r="SC1239"/>
  <c r="SB1239"/>
  <c r="SA1239"/>
  <c r="RH1239"/>
  <c r="RG1239"/>
  <c r="RF1239"/>
  <c r="QM1239"/>
  <c r="QL1239"/>
  <c r="QK1239"/>
  <c r="PR1239"/>
  <c r="PQ1239"/>
  <c r="PP1239"/>
  <c r="OW1239"/>
  <c r="OV1239"/>
  <c r="OU1239"/>
  <c r="OB1239"/>
  <c r="OA1239"/>
  <c r="NZ1239"/>
  <c r="NG1239"/>
  <c r="NF1239"/>
  <c r="NE1239"/>
  <c r="ML1239"/>
  <c r="MK1239"/>
  <c r="MJ1239"/>
  <c r="LQ1239"/>
  <c r="LP1239"/>
  <c r="LO1239"/>
  <c r="KV1239"/>
  <c r="KU1239"/>
  <c r="KT1239"/>
  <c r="KA1239"/>
  <c r="JZ1239"/>
  <c r="JY1239"/>
  <c r="JF1239"/>
  <c r="JE1239"/>
  <c r="JD1239"/>
  <c r="IK1239"/>
  <c r="IJ1239"/>
  <c r="II1239"/>
  <c r="HP1239"/>
  <c r="HO1239"/>
  <c r="HN1239"/>
  <c r="GU1239"/>
  <c r="GT1239"/>
  <c r="GS1239"/>
  <c r="FZ1239"/>
  <c r="FY1239"/>
  <c r="FX1239"/>
  <c r="FE1239"/>
  <c r="FD1239"/>
  <c r="FC1239"/>
  <c r="EJ1239"/>
  <c r="EI1239"/>
  <c r="EH1239"/>
  <c r="DO1239"/>
  <c r="DN1239"/>
  <c r="DM1239"/>
  <c r="CT1239"/>
  <c r="CS1239"/>
  <c r="CR1239"/>
  <c r="BY1239"/>
  <c r="BX1239"/>
  <c r="BW1239"/>
  <c r="BD1239"/>
  <c r="BC1239"/>
  <c r="BB1239"/>
  <c r="AI1239"/>
  <c r="AH1239"/>
  <c r="AG1239"/>
  <c r="N1239"/>
  <c r="M1239"/>
  <c r="L1239"/>
  <c r="H377"/>
  <c r="G377"/>
  <c r="F377"/>
  <c r="H376"/>
  <c r="G376"/>
  <c r="F376"/>
  <c r="H375"/>
  <c r="G375"/>
  <c r="F375"/>
  <c r="H374"/>
  <c r="G374"/>
  <c r="F374"/>
  <c r="H373"/>
  <c r="G373"/>
  <c r="F373"/>
  <c r="H372"/>
  <c r="G372"/>
  <c r="F372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6"/>
  <c r="G336"/>
  <c r="F336"/>
  <c r="H335"/>
  <c r="G335"/>
  <c r="F335"/>
  <c r="H334"/>
  <c r="G334"/>
  <c r="F334"/>
  <c r="H332"/>
  <c r="K1253" s="1"/>
  <c r="G332"/>
  <c r="J1253" s="1"/>
  <c r="F332"/>
  <c r="I1253" s="1"/>
  <c r="H187"/>
  <c r="H65" s="1"/>
  <c r="H1303" s="1"/>
  <c r="G187"/>
  <c r="G65" s="1"/>
  <c r="G1303" s="1"/>
  <c r="F187"/>
  <c r="F65" s="1"/>
  <c r="F1303" s="1"/>
  <c r="H183"/>
  <c r="H61" s="1"/>
  <c r="H1299" s="1"/>
  <c r="G183"/>
  <c r="G61" s="1"/>
  <c r="G1299" s="1"/>
  <c r="F183"/>
  <c r="F61" s="1"/>
  <c r="F1299" s="1"/>
  <c r="H182"/>
  <c r="H60" s="1"/>
  <c r="H1298" s="1"/>
  <c r="G182"/>
  <c r="G60" s="1"/>
  <c r="G1298" s="1"/>
  <c r="F182"/>
  <c r="F60" s="1"/>
  <c r="F1298" s="1"/>
  <c r="H181"/>
  <c r="H59" s="1"/>
  <c r="H1297" s="1"/>
  <c r="G181"/>
  <c r="G59" s="1"/>
  <c r="G1297" s="1"/>
  <c r="F181"/>
  <c r="F59" s="1"/>
  <c r="F1297" s="1"/>
  <c r="H178"/>
  <c r="H56" s="1"/>
  <c r="H1293" s="1"/>
  <c r="G178"/>
  <c r="G56" s="1"/>
  <c r="G1293" s="1"/>
  <c r="F178"/>
  <c r="F56" s="1"/>
  <c r="F1293" s="1"/>
  <c r="H174"/>
  <c r="H52" s="1"/>
  <c r="H1289" s="1"/>
  <c r="G174"/>
  <c r="G52" s="1"/>
  <c r="G1289" s="1"/>
  <c r="F174"/>
  <c r="F52" s="1"/>
  <c r="F1289" s="1"/>
  <c r="H172"/>
  <c r="H50" s="1"/>
  <c r="H1287" s="1"/>
  <c r="G172"/>
  <c r="G50" s="1"/>
  <c r="G1287" s="1"/>
  <c r="F172"/>
  <c r="F50" s="1"/>
  <c r="F1287" s="1"/>
  <c r="H169"/>
  <c r="H47" s="1"/>
  <c r="H1283" s="1"/>
  <c r="G169"/>
  <c r="G47" s="1"/>
  <c r="G1283" s="1"/>
  <c r="F169"/>
  <c r="F47" s="1"/>
  <c r="F1283" s="1"/>
  <c r="H168"/>
  <c r="H46" s="1"/>
  <c r="H1282" s="1"/>
  <c r="G168"/>
  <c r="G46" s="1"/>
  <c r="G1282" s="1"/>
  <c r="F168"/>
  <c r="F46" s="1"/>
  <c r="F1282" s="1"/>
  <c r="H166"/>
  <c r="H44" s="1"/>
  <c r="H1280" s="1"/>
  <c r="G166"/>
  <c r="G44" s="1"/>
  <c r="G1280" s="1"/>
  <c r="F166"/>
  <c r="F44" s="1"/>
  <c r="F1280" s="1"/>
  <c r="H163"/>
  <c r="H41" s="1"/>
  <c r="H1277" s="1"/>
  <c r="G163"/>
  <c r="G41" s="1"/>
  <c r="G1277" s="1"/>
  <c r="F163"/>
  <c r="F41" s="1"/>
  <c r="F1277" s="1"/>
  <c r="SY1277" s="1"/>
  <c r="H160"/>
  <c r="H38" s="1"/>
  <c r="G160"/>
  <c r="G38" s="1"/>
  <c r="G1197" s="1"/>
  <c r="J1265" s="1"/>
  <c r="F160"/>
  <c r="F38" s="1"/>
  <c r="F1197" s="1"/>
  <c r="I1265" s="1"/>
  <c r="H159"/>
  <c r="H37" s="1"/>
  <c r="G159"/>
  <c r="G37" s="1"/>
  <c r="F159"/>
  <c r="F37" s="1"/>
  <c r="F1196" s="1"/>
  <c r="I1264" s="1"/>
  <c r="H158"/>
  <c r="H36" s="1"/>
  <c r="H1195" s="1"/>
  <c r="K1263" s="1"/>
  <c r="G158"/>
  <c r="G36" s="1"/>
  <c r="G1195" s="1"/>
  <c r="J1263" s="1"/>
  <c r="F158"/>
  <c r="F36" s="1"/>
  <c r="H157"/>
  <c r="H35" s="1"/>
  <c r="H1194" s="1"/>
  <c r="K1262" s="1"/>
  <c r="G157"/>
  <c r="G35" s="1"/>
  <c r="G1194" s="1"/>
  <c r="J1262" s="1"/>
  <c r="F157"/>
  <c r="F35" s="1"/>
  <c r="H156"/>
  <c r="H34" s="1"/>
  <c r="G156"/>
  <c r="G34" s="1"/>
  <c r="G1193" s="1"/>
  <c r="J1261" s="1"/>
  <c r="F156"/>
  <c r="F34" s="1"/>
  <c r="F1193" s="1"/>
  <c r="I1261" s="1"/>
  <c r="H155"/>
  <c r="H33" s="1"/>
  <c r="H1192" s="1"/>
  <c r="K1260" s="1"/>
  <c r="G155"/>
  <c r="G33" s="1"/>
  <c r="F155"/>
  <c r="F33" s="1"/>
  <c r="F1192" s="1"/>
  <c r="I1260" s="1"/>
  <c r="H154"/>
  <c r="H32" s="1"/>
  <c r="H1191" s="1"/>
  <c r="K1259" s="1"/>
  <c r="G154"/>
  <c r="G32" s="1"/>
  <c r="F154"/>
  <c r="F32" s="1"/>
  <c r="H153"/>
  <c r="H31" s="1"/>
  <c r="H1190" s="1"/>
  <c r="K1258" s="1"/>
  <c r="G153"/>
  <c r="G31" s="1"/>
  <c r="G1190" s="1"/>
  <c r="J1258" s="1"/>
  <c r="F153"/>
  <c r="F31" s="1"/>
  <c r="F1190" s="1"/>
  <c r="I1258" s="1"/>
  <c r="H152"/>
  <c r="H30" s="1"/>
  <c r="G152"/>
  <c r="G30" s="1"/>
  <c r="G1189" s="1"/>
  <c r="J1257" s="1"/>
  <c r="F152"/>
  <c r="F30" s="1"/>
  <c r="F1189" s="1"/>
  <c r="I1257" s="1"/>
  <c r="H151"/>
  <c r="H29" s="1"/>
  <c r="G151"/>
  <c r="G29" s="1"/>
  <c r="F151"/>
  <c r="F29" s="1"/>
  <c r="F1188" s="1"/>
  <c r="I1256" s="1"/>
  <c r="H149"/>
  <c r="H27" s="1"/>
  <c r="H1253" s="1"/>
  <c r="G149"/>
  <c r="G27" s="1"/>
  <c r="F149"/>
  <c r="F27" s="1"/>
  <c r="F1253" s="1"/>
  <c r="G1186" l="1"/>
  <c r="G1188"/>
  <c r="J1256" s="1"/>
  <c r="SH1256" s="1"/>
  <c r="H1189"/>
  <c r="K1257" s="1"/>
  <c r="F1191"/>
  <c r="I1259" s="1"/>
  <c r="WH1259" s="1"/>
  <c r="G1192"/>
  <c r="J1260" s="1"/>
  <c r="TX1260" s="1"/>
  <c r="H1193"/>
  <c r="K1261" s="1"/>
  <c r="UT1261" s="1"/>
  <c r="F1195"/>
  <c r="I1263" s="1"/>
  <c r="G1196"/>
  <c r="J1264" s="1"/>
  <c r="SH1264" s="1"/>
  <c r="H1197"/>
  <c r="K1265" s="1"/>
  <c r="WJ1265" s="1"/>
  <c r="H1188"/>
  <c r="K1256" s="1"/>
  <c r="UT1256" s="1"/>
  <c r="G1191"/>
  <c r="J1259" s="1"/>
  <c r="F1194"/>
  <c r="I1262" s="1"/>
  <c r="WH1262" s="1"/>
  <c r="H1196"/>
  <c r="K1264" s="1"/>
  <c r="WJ1264" s="1"/>
  <c r="YM1255"/>
  <c r="YN1255"/>
  <c r="YO1255"/>
  <c r="YN1313"/>
  <c r="TY1313"/>
  <c r="TY1322" s="1"/>
  <c r="UE1323" s="1"/>
  <c r="UE1319" s="1"/>
  <c r="UK1319" s="1"/>
  <c r="YN1239"/>
  <c r="YO1313"/>
  <c r="VM1313"/>
  <c r="VM1322" s="1"/>
  <c r="VS1323" s="1"/>
  <c r="VS1319" s="1"/>
  <c r="VY1319" s="1"/>
  <c r="VN1313"/>
  <c r="VN1322" s="1"/>
  <c r="VT1323" s="1"/>
  <c r="VT1314" s="1"/>
  <c r="VZ1314" s="1"/>
  <c r="TX1313"/>
  <c r="TX1322" s="1"/>
  <c r="UD1323" s="1"/>
  <c r="UD1314" s="1"/>
  <c r="UJ1314" s="1"/>
  <c r="RL1313"/>
  <c r="RL1322" s="1"/>
  <c r="RR1323" s="1"/>
  <c r="RN1313"/>
  <c r="RN1322" s="1"/>
  <c r="RT1323" s="1"/>
  <c r="RT1320" s="1"/>
  <c r="RZ1320" s="1"/>
  <c r="PV1313"/>
  <c r="PV1322" s="1"/>
  <c r="QB1323" s="1"/>
  <c r="YN1295"/>
  <c r="YO1295"/>
  <c r="YN1285"/>
  <c r="YO1275"/>
  <c r="YN1275"/>
  <c r="YO1285"/>
  <c r="YM1295"/>
  <c r="YM1285"/>
  <c r="YM1275"/>
  <c r="XU1253"/>
  <c r="WZ1253"/>
  <c r="WE1253"/>
  <c r="VJ1253"/>
  <c r="UO1253"/>
  <c r="TT1253"/>
  <c r="SY1253"/>
  <c r="SD1253"/>
  <c r="RI1253"/>
  <c r="QN1253"/>
  <c r="PS1253"/>
  <c r="OX1253"/>
  <c r="OC1253"/>
  <c r="NH1253"/>
  <c r="MM1253"/>
  <c r="LR1253"/>
  <c r="KW1253"/>
  <c r="KB1253"/>
  <c r="JG1253"/>
  <c r="IL1253"/>
  <c r="HQ1253"/>
  <c r="GV1253"/>
  <c r="GA1253"/>
  <c r="FF1253"/>
  <c r="EK1253"/>
  <c r="DP1253"/>
  <c r="CU1253"/>
  <c r="BZ1253"/>
  <c r="BE1253"/>
  <c r="AJ1253"/>
  <c r="O1253"/>
  <c r="YP1253"/>
  <c r="XW1253"/>
  <c r="XB1253"/>
  <c r="WG1253"/>
  <c r="VL1253"/>
  <c r="UQ1253"/>
  <c r="TV1253"/>
  <c r="TA1253"/>
  <c r="SF1253"/>
  <c r="RK1253"/>
  <c r="QP1253"/>
  <c r="PU1253"/>
  <c r="OZ1253"/>
  <c r="OE1253"/>
  <c r="NJ1253"/>
  <c r="MO1253"/>
  <c r="LT1253"/>
  <c r="KY1253"/>
  <c r="KD1253"/>
  <c r="JI1253"/>
  <c r="IN1253"/>
  <c r="HS1253"/>
  <c r="GX1253"/>
  <c r="GC1253"/>
  <c r="FH1253"/>
  <c r="EM1253"/>
  <c r="DR1253"/>
  <c r="CW1253"/>
  <c r="CB1253"/>
  <c r="BG1253"/>
  <c r="AL1253"/>
  <c r="Q1253"/>
  <c r="YR1253"/>
  <c r="YS1257"/>
  <c r="XX1257"/>
  <c r="WH1257"/>
  <c r="UR1257"/>
  <c r="TB1257"/>
  <c r="RL1257"/>
  <c r="PV1257"/>
  <c r="OF1257"/>
  <c r="MP1257"/>
  <c r="KZ1257"/>
  <c r="JJ1257"/>
  <c r="HT1257"/>
  <c r="GD1257"/>
  <c r="EN1257"/>
  <c r="CX1257"/>
  <c r="BH1257"/>
  <c r="R1257"/>
  <c r="XC1257"/>
  <c r="VM1257"/>
  <c r="TW1257"/>
  <c r="SG1257"/>
  <c r="QQ1257"/>
  <c r="PA1257"/>
  <c r="NK1257"/>
  <c r="LU1257"/>
  <c r="KE1257"/>
  <c r="IO1257"/>
  <c r="GY1257"/>
  <c r="FI1257"/>
  <c r="DS1257"/>
  <c r="CC1257"/>
  <c r="AM1257"/>
  <c r="YU1257"/>
  <c r="XZ1257"/>
  <c r="WJ1257"/>
  <c r="UT1257"/>
  <c r="TD1257"/>
  <c r="RN1257"/>
  <c r="PX1257"/>
  <c r="OH1257"/>
  <c r="MR1257"/>
  <c r="LB1257"/>
  <c r="JL1257"/>
  <c r="HV1257"/>
  <c r="GF1257"/>
  <c r="EP1257"/>
  <c r="CZ1257"/>
  <c r="BJ1257"/>
  <c r="T1257"/>
  <c r="XE1257"/>
  <c r="VO1257"/>
  <c r="TY1257"/>
  <c r="SI1257"/>
  <c r="QS1257"/>
  <c r="PC1257"/>
  <c r="NM1257"/>
  <c r="LW1257"/>
  <c r="KG1257"/>
  <c r="IQ1257"/>
  <c r="HA1257"/>
  <c r="FK1257"/>
  <c r="DU1257"/>
  <c r="CE1257"/>
  <c r="AO1257"/>
  <c r="XD1258"/>
  <c r="VN1258"/>
  <c r="TX1258"/>
  <c r="SH1258"/>
  <c r="QR1258"/>
  <c r="PB1258"/>
  <c r="NL1258"/>
  <c r="LV1258"/>
  <c r="KF1258"/>
  <c r="IP1258"/>
  <c r="GZ1258"/>
  <c r="FJ1258"/>
  <c r="DT1258"/>
  <c r="CD1258"/>
  <c r="AN1258"/>
  <c r="YT1258"/>
  <c r="XY1258"/>
  <c r="WI1258"/>
  <c r="US1258"/>
  <c r="TC1258"/>
  <c r="RM1258"/>
  <c r="PW1258"/>
  <c r="OG1258"/>
  <c r="MQ1258"/>
  <c r="LA1258"/>
  <c r="JK1258"/>
  <c r="HU1258"/>
  <c r="GE1258"/>
  <c r="EO1258"/>
  <c r="CY1258"/>
  <c r="BI1258"/>
  <c r="S1258"/>
  <c r="YS1259"/>
  <c r="YU1259"/>
  <c r="XZ1259"/>
  <c r="WJ1259"/>
  <c r="UT1259"/>
  <c r="TD1259"/>
  <c r="RN1259"/>
  <c r="PX1259"/>
  <c r="OH1259"/>
  <c r="MR1259"/>
  <c r="LB1259"/>
  <c r="JL1259"/>
  <c r="HV1259"/>
  <c r="GF1259"/>
  <c r="EP1259"/>
  <c r="CZ1259"/>
  <c r="BJ1259"/>
  <c r="T1259"/>
  <c r="XE1259"/>
  <c r="VO1259"/>
  <c r="TY1259"/>
  <c r="SI1259"/>
  <c r="QS1259"/>
  <c r="PC1259"/>
  <c r="NM1259"/>
  <c r="LW1259"/>
  <c r="KG1259"/>
  <c r="IQ1259"/>
  <c r="HA1259"/>
  <c r="FK1259"/>
  <c r="DU1259"/>
  <c r="CE1259"/>
  <c r="AO1259"/>
  <c r="PB1260"/>
  <c r="PW1260"/>
  <c r="YS1261"/>
  <c r="XX1261"/>
  <c r="WH1261"/>
  <c r="UR1261"/>
  <c r="TB1261"/>
  <c r="RL1261"/>
  <c r="PV1261"/>
  <c r="OF1261"/>
  <c r="MP1261"/>
  <c r="KZ1261"/>
  <c r="JJ1261"/>
  <c r="HT1261"/>
  <c r="GD1261"/>
  <c r="EN1261"/>
  <c r="CX1261"/>
  <c r="BH1261"/>
  <c r="R1261"/>
  <c r="XC1261"/>
  <c r="VM1261"/>
  <c r="TW1261"/>
  <c r="SG1261"/>
  <c r="QQ1261"/>
  <c r="PA1261"/>
  <c r="NK1261"/>
  <c r="LU1261"/>
  <c r="KE1261"/>
  <c r="IO1261"/>
  <c r="GY1261"/>
  <c r="FI1261"/>
  <c r="DS1261"/>
  <c r="CC1261"/>
  <c r="AM1261"/>
  <c r="XD1262"/>
  <c r="VN1262"/>
  <c r="TX1262"/>
  <c r="SH1262"/>
  <c r="QR1262"/>
  <c r="PB1262"/>
  <c r="NL1262"/>
  <c r="LV1262"/>
  <c r="KF1262"/>
  <c r="IP1262"/>
  <c r="GZ1262"/>
  <c r="FJ1262"/>
  <c r="DT1262"/>
  <c r="CD1262"/>
  <c r="AN1262"/>
  <c r="YT1262"/>
  <c r="XY1262"/>
  <c r="WI1262"/>
  <c r="US1262"/>
  <c r="TC1262"/>
  <c r="RM1262"/>
  <c r="PW1262"/>
  <c r="OG1262"/>
  <c r="MQ1262"/>
  <c r="LA1262"/>
  <c r="JK1262"/>
  <c r="HU1262"/>
  <c r="GE1262"/>
  <c r="EO1262"/>
  <c r="CY1262"/>
  <c r="BI1262"/>
  <c r="S1262"/>
  <c r="YS1263"/>
  <c r="XX1263"/>
  <c r="WH1263"/>
  <c r="UR1263"/>
  <c r="TB1263"/>
  <c r="RL1263"/>
  <c r="PV1263"/>
  <c r="OF1263"/>
  <c r="MP1263"/>
  <c r="KZ1263"/>
  <c r="JJ1263"/>
  <c r="HT1263"/>
  <c r="GD1263"/>
  <c r="EN1263"/>
  <c r="CX1263"/>
  <c r="BH1263"/>
  <c r="R1263"/>
  <c r="XC1263"/>
  <c r="VM1263"/>
  <c r="TW1263"/>
  <c r="SG1263"/>
  <c r="QQ1263"/>
  <c r="PA1263"/>
  <c r="NK1263"/>
  <c r="LU1263"/>
  <c r="KE1263"/>
  <c r="IO1263"/>
  <c r="GY1263"/>
  <c r="FI1263"/>
  <c r="DS1263"/>
  <c r="CC1263"/>
  <c r="AM1263"/>
  <c r="YU1263"/>
  <c r="XZ1263"/>
  <c r="WJ1263"/>
  <c r="UT1263"/>
  <c r="TD1263"/>
  <c r="RN1263"/>
  <c r="PX1263"/>
  <c r="OH1263"/>
  <c r="MR1263"/>
  <c r="LB1263"/>
  <c r="JL1263"/>
  <c r="HV1263"/>
  <c r="GF1263"/>
  <c r="EP1263"/>
  <c r="CZ1263"/>
  <c r="BJ1263"/>
  <c r="T1263"/>
  <c r="XE1263"/>
  <c r="VO1263"/>
  <c r="TY1263"/>
  <c r="SI1263"/>
  <c r="QS1263"/>
  <c r="PC1263"/>
  <c r="NM1263"/>
  <c r="LW1263"/>
  <c r="KG1263"/>
  <c r="IQ1263"/>
  <c r="HA1263"/>
  <c r="FK1263"/>
  <c r="DU1263"/>
  <c r="CE1263"/>
  <c r="AO1263"/>
  <c r="YS1265"/>
  <c r="XX1265"/>
  <c r="WH1265"/>
  <c r="UR1265"/>
  <c r="TB1265"/>
  <c r="RL1265"/>
  <c r="PV1265"/>
  <c r="OF1265"/>
  <c r="MP1265"/>
  <c r="KZ1265"/>
  <c r="JJ1265"/>
  <c r="HT1265"/>
  <c r="GD1265"/>
  <c r="EN1265"/>
  <c r="CX1265"/>
  <c r="BH1265"/>
  <c r="R1265"/>
  <c r="XC1265"/>
  <c r="VM1265"/>
  <c r="TW1265"/>
  <c r="SG1265"/>
  <c r="QQ1265"/>
  <c r="PA1265"/>
  <c r="NK1265"/>
  <c r="LU1265"/>
  <c r="KE1265"/>
  <c r="IO1265"/>
  <c r="GY1265"/>
  <c r="FI1265"/>
  <c r="DS1265"/>
  <c r="CC1265"/>
  <c r="AM1265"/>
  <c r="YS1253"/>
  <c r="XX1253"/>
  <c r="XC1253"/>
  <c r="WH1253"/>
  <c r="VM1253"/>
  <c r="UR1253"/>
  <c r="TW1253"/>
  <c r="TB1253"/>
  <c r="SG1253"/>
  <c r="RL1253"/>
  <c r="QQ1253"/>
  <c r="PV1253"/>
  <c r="PA1253"/>
  <c r="OF1253"/>
  <c r="NK1253"/>
  <c r="MP1253"/>
  <c r="LU1253"/>
  <c r="KZ1253"/>
  <c r="KE1253"/>
  <c r="JJ1253"/>
  <c r="IO1253"/>
  <c r="HT1253"/>
  <c r="GY1253"/>
  <c r="GD1253"/>
  <c r="FI1253"/>
  <c r="EN1253"/>
  <c r="DS1253"/>
  <c r="CX1253"/>
  <c r="CC1253"/>
  <c r="BH1253"/>
  <c r="AM1253"/>
  <c r="R1253"/>
  <c r="YU1253"/>
  <c r="XZ1253"/>
  <c r="XE1253"/>
  <c r="WJ1253"/>
  <c r="VO1253"/>
  <c r="UT1253"/>
  <c r="TY1253"/>
  <c r="TD1253"/>
  <c r="SI1253"/>
  <c r="RN1253"/>
  <c r="QS1253"/>
  <c r="PX1253"/>
  <c r="PC1253"/>
  <c r="OH1253"/>
  <c r="NM1253"/>
  <c r="MR1253"/>
  <c r="LW1253"/>
  <c r="LB1253"/>
  <c r="KG1253"/>
  <c r="JL1253"/>
  <c r="IQ1253"/>
  <c r="HV1253"/>
  <c r="HA1253"/>
  <c r="GF1253"/>
  <c r="FK1253"/>
  <c r="EP1253"/>
  <c r="DU1253"/>
  <c r="CZ1253"/>
  <c r="CE1253"/>
  <c r="BJ1253"/>
  <c r="AO1253"/>
  <c r="T1253"/>
  <c r="YS1256"/>
  <c r="XX1256"/>
  <c r="WH1256"/>
  <c r="UR1256"/>
  <c r="TB1256"/>
  <c r="RL1256"/>
  <c r="PV1256"/>
  <c r="XC1256"/>
  <c r="VM1256"/>
  <c r="TW1256"/>
  <c r="SG1256"/>
  <c r="OF1256"/>
  <c r="MP1256"/>
  <c r="KZ1256"/>
  <c r="JJ1256"/>
  <c r="HT1256"/>
  <c r="GD1256"/>
  <c r="EN1256"/>
  <c r="CX1256"/>
  <c r="BH1256"/>
  <c r="R1256"/>
  <c r="QQ1256"/>
  <c r="PA1256"/>
  <c r="NK1256"/>
  <c r="LU1256"/>
  <c r="KE1256"/>
  <c r="IO1256"/>
  <c r="GY1256"/>
  <c r="FI1256"/>
  <c r="DS1256"/>
  <c r="CC1256"/>
  <c r="AM1256"/>
  <c r="XD1257"/>
  <c r="VN1257"/>
  <c r="TX1257"/>
  <c r="SH1257"/>
  <c r="QR1257"/>
  <c r="PB1257"/>
  <c r="NL1257"/>
  <c r="LV1257"/>
  <c r="KF1257"/>
  <c r="IP1257"/>
  <c r="GZ1257"/>
  <c r="FJ1257"/>
  <c r="DT1257"/>
  <c r="CD1257"/>
  <c r="AN1257"/>
  <c r="YT1257"/>
  <c r="XY1257"/>
  <c r="WI1257"/>
  <c r="US1257"/>
  <c r="TC1257"/>
  <c r="RM1257"/>
  <c r="PW1257"/>
  <c r="OG1257"/>
  <c r="MQ1257"/>
  <c r="LA1257"/>
  <c r="JK1257"/>
  <c r="HU1257"/>
  <c r="GE1257"/>
  <c r="EO1257"/>
  <c r="CY1257"/>
  <c r="BI1257"/>
  <c r="S1257"/>
  <c r="YS1258"/>
  <c r="XX1258"/>
  <c r="WH1258"/>
  <c r="UR1258"/>
  <c r="TB1258"/>
  <c r="RL1258"/>
  <c r="PV1258"/>
  <c r="OF1258"/>
  <c r="MP1258"/>
  <c r="KZ1258"/>
  <c r="JJ1258"/>
  <c r="HT1258"/>
  <c r="GD1258"/>
  <c r="EN1258"/>
  <c r="CX1258"/>
  <c r="BH1258"/>
  <c r="R1258"/>
  <c r="XC1258"/>
  <c r="VM1258"/>
  <c r="TW1258"/>
  <c r="SG1258"/>
  <c r="QQ1258"/>
  <c r="PA1258"/>
  <c r="NK1258"/>
  <c r="LU1258"/>
  <c r="KE1258"/>
  <c r="IO1258"/>
  <c r="GY1258"/>
  <c r="FI1258"/>
  <c r="DS1258"/>
  <c r="CC1258"/>
  <c r="AM1258"/>
  <c r="YU1258"/>
  <c r="XZ1258"/>
  <c r="WJ1258"/>
  <c r="UT1258"/>
  <c r="TD1258"/>
  <c r="RN1258"/>
  <c r="PX1258"/>
  <c r="OH1258"/>
  <c r="MR1258"/>
  <c r="LB1258"/>
  <c r="JL1258"/>
  <c r="HV1258"/>
  <c r="GF1258"/>
  <c r="EP1258"/>
  <c r="CZ1258"/>
  <c r="BJ1258"/>
  <c r="T1258"/>
  <c r="XE1258"/>
  <c r="VO1258"/>
  <c r="TY1258"/>
  <c r="SI1258"/>
  <c r="QS1258"/>
  <c r="PC1258"/>
  <c r="NM1258"/>
  <c r="LW1258"/>
  <c r="KG1258"/>
  <c r="IQ1258"/>
  <c r="HA1258"/>
  <c r="FK1258"/>
  <c r="DU1258"/>
  <c r="CE1258"/>
  <c r="AO1258"/>
  <c r="XD1259"/>
  <c r="VN1259"/>
  <c r="TX1259"/>
  <c r="SH1259"/>
  <c r="QR1259"/>
  <c r="PB1259"/>
  <c r="NL1259"/>
  <c r="LV1259"/>
  <c r="KF1259"/>
  <c r="IP1259"/>
  <c r="GZ1259"/>
  <c r="FJ1259"/>
  <c r="DT1259"/>
  <c r="CD1259"/>
  <c r="AN1259"/>
  <c r="YT1259"/>
  <c r="XY1259"/>
  <c r="WI1259"/>
  <c r="US1259"/>
  <c r="TC1259"/>
  <c r="RM1259"/>
  <c r="PW1259"/>
  <c r="OG1259"/>
  <c r="MQ1259"/>
  <c r="LA1259"/>
  <c r="JK1259"/>
  <c r="HU1259"/>
  <c r="GE1259"/>
  <c r="EO1259"/>
  <c r="CY1259"/>
  <c r="BI1259"/>
  <c r="S1259"/>
  <c r="YS1260"/>
  <c r="XX1260"/>
  <c r="WH1260"/>
  <c r="UR1260"/>
  <c r="TB1260"/>
  <c r="RL1260"/>
  <c r="PV1260"/>
  <c r="OF1260"/>
  <c r="MP1260"/>
  <c r="KZ1260"/>
  <c r="JJ1260"/>
  <c r="HT1260"/>
  <c r="GD1260"/>
  <c r="EN1260"/>
  <c r="CX1260"/>
  <c r="BH1260"/>
  <c r="R1260"/>
  <c r="XC1260"/>
  <c r="VM1260"/>
  <c r="TW1260"/>
  <c r="SG1260"/>
  <c r="QQ1260"/>
  <c r="PA1260"/>
  <c r="NK1260"/>
  <c r="LU1260"/>
  <c r="KE1260"/>
  <c r="IO1260"/>
  <c r="GY1260"/>
  <c r="FI1260"/>
  <c r="DS1260"/>
  <c r="CC1260"/>
  <c r="AM1260"/>
  <c r="YU1260"/>
  <c r="XZ1260"/>
  <c r="WJ1260"/>
  <c r="UT1260"/>
  <c r="TD1260"/>
  <c r="RN1260"/>
  <c r="PX1260"/>
  <c r="OH1260"/>
  <c r="MR1260"/>
  <c r="LB1260"/>
  <c r="JL1260"/>
  <c r="HV1260"/>
  <c r="GF1260"/>
  <c r="EP1260"/>
  <c r="CZ1260"/>
  <c r="BJ1260"/>
  <c r="T1260"/>
  <c r="XE1260"/>
  <c r="VO1260"/>
  <c r="TY1260"/>
  <c r="SI1260"/>
  <c r="QS1260"/>
  <c r="PC1260"/>
  <c r="NM1260"/>
  <c r="LW1260"/>
  <c r="KG1260"/>
  <c r="IQ1260"/>
  <c r="HA1260"/>
  <c r="FK1260"/>
  <c r="DU1260"/>
  <c r="CE1260"/>
  <c r="AO1260"/>
  <c r="XD1261"/>
  <c r="VN1261"/>
  <c r="TX1261"/>
  <c r="SH1261"/>
  <c r="QR1261"/>
  <c r="PB1261"/>
  <c r="NL1261"/>
  <c r="LV1261"/>
  <c r="KF1261"/>
  <c r="IP1261"/>
  <c r="GZ1261"/>
  <c r="FJ1261"/>
  <c r="DT1261"/>
  <c r="CD1261"/>
  <c r="AN1261"/>
  <c r="YT1261"/>
  <c r="XY1261"/>
  <c r="WI1261"/>
  <c r="US1261"/>
  <c r="TC1261"/>
  <c r="RM1261"/>
  <c r="PW1261"/>
  <c r="OG1261"/>
  <c r="MQ1261"/>
  <c r="LA1261"/>
  <c r="JK1261"/>
  <c r="HU1261"/>
  <c r="GE1261"/>
  <c r="EO1261"/>
  <c r="CY1261"/>
  <c r="BI1261"/>
  <c r="S1261"/>
  <c r="YU1262"/>
  <c r="XZ1262"/>
  <c r="WJ1262"/>
  <c r="UT1262"/>
  <c r="TD1262"/>
  <c r="RN1262"/>
  <c r="PX1262"/>
  <c r="OH1262"/>
  <c r="MR1262"/>
  <c r="LB1262"/>
  <c r="JL1262"/>
  <c r="HV1262"/>
  <c r="GF1262"/>
  <c r="EP1262"/>
  <c r="CZ1262"/>
  <c r="BJ1262"/>
  <c r="T1262"/>
  <c r="XE1262"/>
  <c r="VO1262"/>
  <c r="TY1262"/>
  <c r="SI1262"/>
  <c r="QS1262"/>
  <c r="PC1262"/>
  <c r="NM1262"/>
  <c r="LW1262"/>
  <c r="KG1262"/>
  <c r="IQ1262"/>
  <c r="HA1262"/>
  <c r="FK1262"/>
  <c r="DU1262"/>
  <c r="CE1262"/>
  <c r="AO1262"/>
  <c r="XD1263"/>
  <c r="VN1263"/>
  <c r="TX1263"/>
  <c r="SH1263"/>
  <c r="QR1263"/>
  <c r="PB1263"/>
  <c r="NL1263"/>
  <c r="LV1263"/>
  <c r="KF1263"/>
  <c r="IP1263"/>
  <c r="GZ1263"/>
  <c r="FJ1263"/>
  <c r="DT1263"/>
  <c r="CD1263"/>
  <c r="AN1263"/>
  <c r="YT1263"/>
  <c r="XY1263"/>
  <c r="WI1263"/>
  <c r="US1263"/>
  <c r="TC1263"/>
  <c r="RM1263"/>
  <c r="PW1263"/>
  <c r="OG1263"/>
  <c r="MQ1263"/>
  <c r="LA1263"/>
  <c r="JK1263"/>
  <c r="HU1263"/>
  <c r="GE1263"/>
  <c r="EO1263"/>
  <c r="CY1263"/>
  <c r="BI1263"/>
  <c r="S1263"/>
  <c r="YS1264"/>
  <c r="XX1264"/>
  <c r="WH1264"/>
  <c r="UR1264"/>
  <c r="TB1264"/>
  <c r="RL1264"/>
  <c r="PV1264"/>
  <c r="OF1264"/>
  <c r="MP1264"/>
  <c r="KZ1264"/>
  <c r="JJ1264"/>
  <c r="HT1264"/>
  <c r="GD1264"/>
  <c r="EN1264"/>
  <c r="CX1264"/>
  <c r="BH1264"/>
  <c r="R1264"/>
  <c r="XC1264"/>
  <c r="VM1264"/>
  <c r="TW1264"/>
  <c r="SG1264"/>
  <c r="QQ1264"/>
  <c r="PA1264"/>
  <c r="NK1264"/>
  <c r="LU1264"/>
  <c r="KE1264"/>
  <c r="IO1264"/>
  <c r="GY1264"/>
  <c r="FI1264"/>
  <c r="DS1264"/>
  <c r="CC1264"/>
  <c r="AM1264"/>
  <c r="XZ1264"/>
  <c r="RN1264"/>
  <c r="LB1264"/>
  <c r="EP1264"/>
  <c r="XE1264"/>
  <c r="QS1264"/>
  <c r="KG1264"/>
  <c r="DU1264"/>
  <c r="XD1265"/>
  <c r="VN1265"/>
  <c r="TX1265"/>
  <c r="SH1265"/>
  <c r="QR1265"/>
  <c r="PB1265"/>
  <c r="NL1265"/>
  <c r="LV1265"/>
  <c r="KF1265"/>
  <c r="IP1265"/>
  <c r="GZ1265"/>
  <c r="FJ1265"/>
  <c r="DT1265"/>
  <c r="CD1265"/>
  <c r="AN1265"/>
  <c r="YT1265"/>
  <c r="XY1265"/>
  <c r="WI1265"/>
  <c r="US1265"/>
  <c r="TC1265"/>
  <c r="RM1265"/>
  <c r="PW1265"/>
  <c r="OG1265"/>
  <c r="MQ1265"/>
  <c r="LA1265"/>
  <c r="JK1265"/>
  <c r="HU1265"/>
  <c r="GE1265"/>
  <c r="EO1265"/>
  <c r="CY1265"/>
  <c r="BI1265"/>
  <c r="S1265"/>
  <c r="XY1253"/>
  <c r="XD1253"/>
  <c r="WI1253"/>
  <c r="VN1253"/>
  <c r="US1253"/>
  <c r="TX1253"/>
  <c r="TC1253"/>
  <c r="SH1253"/>
  <c r="RM1253"/>
  <c r="QR1253"/>
  <c r="PW1253"/>
  <c r="PB1253"/>
  <c r="OG1253"/>
  <c r="NL1253"/>
  <c r="MQ1253"/>
  <c r="LV1253"/>
  <c r="LA1253"/>
  <c r="KF1253"/>
  <c r="JK1253"/>
  <c r="IP1253"/>
  <c r="HU1253"/>
  <c r="GZ1253"/>
  <c r="GE1253"/>
  <c r="FJ1253"/>
  <c r="EO1253"/>
  <c r="DT1253"/>
  <c r="CY1253"/>
  <c r="CD1253"/>
  <c r="BI1253"/>
  <c r="AN1253"/>
  <c r="S1253"/>
  <c r="YT1253"/>
  <c r="G1253"/>
  <c r="XV1277"/>
  <c r="XA1277"/>
  <c r="WF1277"/>
  <c r="VK1277"/>
  <c r="UP1277"/>
  <c r="TU1277"/>
  <c r="SZ1277"/>
  <c r="SE1277"/>
  <c r="RJ1277"/>
  <c r="QO1277"/>
  <c r="PT1277"/>
  <c r="OY1277"/>
  <c r="OD1277"/>
  <c r="NI1277"/>
  <c r="MN1277"/>
  <c r="LS1277"/>
  <c r="KX1277"/>
  <c r="KC1277"/>
  <c r="JH1277"/>
  <c r="IM1277"/>
  <c r="HR1277"/>
  <c r="GW1277"/>
  <c r="GB1277"/>
  <c r="FG1277"/>
  <c r="EL1277"/>
  <c r="DQ1277"/>
  <c r="CV1277"/>
  <c r="CA1277"/>
  <c r="BF1277"/>
  <c r="AK1277"/>
  <c r="P1277"/>
  <c r="YQ1277"/>
  <c r="XU1280"/>
  <c r="WZ1280"/>
  <c r="WE1280"/>
  <c r="VJ1280"/>
  <c r="UO1280"/>
  <c r="TT1280"/>
  <c r="SY1280"/>
  <c r="SD1280"/>
  <c r="RI1280"/>
  <c r="QN1280"/>
  <c r="PS1280"/>
  <c r="OX1280"/>
  <c r="OC1280"/>
  <c r="NH1280"/>
  <c r="MM1280"/>
  <c r="LR1280"/>
  <c r="KW1280"/>
  <c r="KB1280"/>
  <c r="JG1280"/>
  <c r="IL1280"/>
  <c r="HQ1280"/>
  <c r="GV1280"/>
  <c r="GA1280"/>
  <c r="FF1280"/>
  <c r="EK1280"/>
  <c r="DP1280"/>
  <c r="CU1280"/>
  <c r="BZ1280"/>
  <c r="BE1280"/>
  <c r="AJ1280"/>
  <c r="O1280"/>
  <c r="YP1280"/>
  <c r="XW1280"/>
  <c r="XB1280"/>
  <c r="WG1280"/>
  <c r="VL1280"/>
  <c r="UQ1280"/>
  <c r="TV1280"/>
  <c r="TA1280"/>
  <c r="SF1280"/>
  <c r="RK1280"/>
  <c r="QP1280"/>
  <c r="PU1280"/>
  <c r="OZ1280"/>
  <c r="OE1280"/>
  <c r="NJ1280"/>
  <c r="MO1280"/>
  <c r="LT1280"/>
  <c r="KY1280"/>
  <c r="KD1280"/>
  <c r="JI1280"/>
  <c r="IN1280"/>
  <c r="HS1280"/>
  <c r="GX1280"/>
  <c r="GC1280"/>
  <c r="FH1280"/>
  <c r="EM1280"/>
  <c r="DR1280"/>
  <c r="CW1280"/>
  <c r="CB1280"/>
  <c r="BG1280"/>
  <c r="AL1280"/>
  <c r="Q1280"/>
  <c r="YR1280"/>
  <c r="XU1282"/>
  <c r="WZ1282"/>
  <c r="WE1282"/>
  <c r="VJ1282"/>
  <c r="UO1282"/>
  <c r="TT1282"/>
  <c r="SY1282"/>
  <c r="SD1282"/>
  <c r="RI1282"/>
  <c r="QN1282"/>
  <c r="PS1282"/>
  <c r="OX1282"/>
  <c r="OC1282"/>
  <c r="NH1282"/>
  <c r="MM1282"/>
  <c r="LR1282"/>
  <c r="KW1282"/>
  <c r="KB1282"/>
  <c r="JG1282"/>
  <c r="IL1282"/>
  <c r="HQ1282"/>
  <c r="GV1282"/>
  <c r="GA1282"/>
  <c r="FF1282"/>
  <c r="EK1282"/>
  <c r="DP1282"/>
  <c r="CU1282"/>
  <c r="BZ1282"/>
  <c r="BE1282"/>
  <c r="AJ1282"/>
  <c r="O1282"/>
  <c r="YP1282"/>
  <c r="XW1282"/>
  <c r="XB1282"/>
  <c r="WG1282"/>
  <c r="VL1282"/>
  <c r="UQ1282"/>
  <c r="TV1282"/>
  <c r="TA1282"/>
  <c r="SF1282"/>
  <c r="RK1282"/>
  <c r="QP1282"/>
  <c r="PU1282"/>
  <c r="OZ1282"/>
  <c r="OE1282"/>
  <c r="NJ1282"/>
  <c r="MO1282"/>
  <c r="LT1282"/>
  <c r="KY1282"/>
  <c r="KD1282"/>
  <c r="JI1282"/>
  <c r="IN1282"/>
  <c r="HS1282"/>
  <c r="GX1282"/>
  <c r="GC1282"/>
  <c r="FH1282"/>
  <c r="EM1282"/>
  <c r="DR1282"/>
  <c r="CW1282"/>
  <c r="CB1282"/>
  <c r="BG1282"/>
  <c r="AL1282"/>
  <c r="Q1282"/>
  <c r="YR1282"/>
  <c r="YQ1283"/>
  <c r="XV1283"/>
  <c r="XA1283"/>
  <c r="WF1283"/>
  <c r="VK1283"/>
  <c r="UP1283"/>
  <c r="TU1283"/>
  <c r="SZ1283"/>
  <c r="SE1283"/>
  <c r="RJ1283"/>
  <c r="QO1283"/>
  <c r="PT1283"/>
  <c r="OY1283"/>
  <c r="OD1283"/>
  <c r="NI1283"/>
  <c r="MN1283"/>
  <c r="LS1283"/>
  <c r="KX1283"/>
  <c r="KC1283"/>
  <c r="JH1283"/>
  <c r="IM1283"/>
  <c r="HR1283"/>
  <c r="GW1283"/>
  <c r="GB1283"/>
  <c r="FG1283"/>
  <c r="EL1283"/>
  <c r="DQ1283"/>
  <c r="CV1283"/>
  <c r="CA1283"/>
  <c r="BF1283"/>
  <c r="AK1283"/>
  <c r="P1283"/>
  <c r="YQ1287"/>
  <c r="XV1287"/>
  <c r="XA1287"/>
  <c r="WF1287"/>
  <c r="VK1287"/>
  <c r="UP1287"/>
  <c r="TU1287"/>
  <c r="SZ1287"/>
  <c r="SE1287"/>
  <c r="RJ1287"/>
  <c r="QO1287"/>
  <c r="PT1287"/>
  <c r="OY1287"/>
  <c r="OD1287"/>
  <c r="NI1287"/>
  <c r="MN1287"/>
  <c r="LS1287"/>
  <c r="KX1287"/>
  <c r="KC1287"/>
  <c r="JH1287"/>
  <c r="IM1287"/>
  <c r="HR1287"/>
  <c r="GW1287"/>
  <c r="GB1287"/>
  <c r="FG1287"/>
  <c r="EL1287"/>
  <c r="DQ1287"/>
  <c r="CV1287"/>
  <c r="CA1287"/>
  <c r="BF1287"/>
  <c r="AK1287"/>
  <c r="P1287"/>
  <c r="YQ1289"/>
  <c r="XV1289"/>
  <c r="XA1289"/>
  <c r="WF1289"/>
  <c r="VK1289"/>
  <c r="UP1289"/>
  <c r="TU1289"/>
  <c r="SZ1289"/>
  <c r="SE1289"/>
  <c r="RJ1289"/>
  <c r="QO1289"/>
  <c r="PT1289"/>
  <c r="OY1289"/>
  <c r="OD1289"/>
  <c r="NI1289"/>
  <c r="MN1289"/>
  <c r="LS1289"/>
  <c r="KX1289"/>
  <c r="KC1289"/>
  <c r="JH1289"/>
  <c r="IM1289"/>
  <c r="HR1289"/>
  <c r="GW1289"/>
  <c r="GB1289"/>
  <c r="FG1289"/>
  <c r="EL1289"/>
  <c r="DQ1289"/>
  <c r="CV1289"/>
  <c r="CA1289"/>
  <c r="BF1289"/>
  <c r="AK1289"/>
  <c r="P1289"/>
  <c r="YQ1293"/>
  <c r="XV1293"/>
  <c r="XA1293"/>
  <c r="WF1293"/>
  <c r="VK1293"/>
  <c r="UP1293"/>
  <c r="TU1293"/>
  <c r="SZ1293"/>
  <c r="SE1293"/>
  <c r="RJ1293"/>
  <c r="QO1293"/>
  <c r="PT1293"/>
  <c r="OY1293"/>
  <c r="OD1293"/>
  <c r="NI1293"/>
  <c r="MN1293"/>
  <c r="LS1293"/>
  <c r="KX1293"/>
  <c r="KC1293"/>
  <c r="JH1293"/>
  <c r="IM1293"/>
  <c r="HR1293"/>
  <c r="GW1293"/>
  <c r="GB1293"/>
  <c r="FG1293"/>
  <c r="EL1293"/>
  <c r="DQ1293"/>
  <c r="CV1293"/>
  <c r="CA1293"/>
  <c r="BF1293"/>
  <c r="AK1293"/>
  <c r="P1293"/>
  <c r="YQ1297"/>
  <c r="XV1297"/>
  <c r="XA1297"/>
  <c r="WF1297"/>
  <c r="VK1297"/>
  <c r="UP1297"/>
  <c r="TU1297"/>
  <c r="SZ1297"/>
  <c r="SE1297"/>
  <c r="RJ1297"/>
  <c r="QO1297"/>
  <c r="PT1297"/>
  <c r="OY1297"/>
  <c r="OD1297"/>
  <c r="NI1297"/>
  <c r="MN1297"/>
  <c r="LS1297"/>
  <c r="KX1297"/>
  <c r="KC1297"/>
  <c r="JH1297"/>
  <c r="IM1297"/>
  <c r="HR1297"/>
  <c r="GW1297"/>
  <c r="GB1297"/>
  <c r="FG1297"/>
  <c r="EL1297"/>
  <c r="DQ1297"/>
  <c r="CV1297"/>
  <c r="CA1297"/>
  <c r="BF1297"/>
  <c r="AK1297"/>
  <c r="P1297"/>
  <c r="YP1298"/>
  <c r="XU1298"/>
  <c r="WZ1298"/>
  <c r="WE1298"/>
  <c r="VJ1298"/>
  <c r="UO1298"/>
  <c r="TT1298"/>
  <c r="SY1298"/>
  <c r="SD1298"/>
  <c r="RI1298"/>
  <c r="QN1298"/>
  <c r="PS1298"/>
  <c r="OX1298"/>
  <c r="OC1298"/>
  <c r="NH1298"/>
  <c r="MM1298"/>
  <c r="LR1298"/>
  <c r="KW1298"/>
  <c r="KB1298"/>
  <c r="JG1298"/>
  <c r="IL1298"/>
  <c r="HQ1298"/>
  <c r="GV1298"/>
  <c r="GA1298"/>
  <c r="FF1298"/>
  <c r="EK1298"/>
  <c r="DP1298"/>
  <c r="CU1298"/>
  <c r="BZ1298"/>
  <c r="BE1298"/>
  <c r="AJ1298"/>
  <c r="O1298"/>
  <c r="YR1298"/>
  <c r="XW1298"/>
  <c r="XB1298"/>
  <c r="WG1298"/>
  <c r="VL1298"/>
  <c r="UQ1298"/>
  <c r="TV1298"/>
  <c r="TA1298"/>
  <c r="SF1298"/>
  <c r="RK1298"/>
  <c r="QP1298"/>
  <c r="PU1298"/>
  <c r="OZ1298"/>
  <c r="OE1298"/>
  <c r="NJ1298"/>
  <c r="MO1298"/>
  <c r="LT1298"/>
  <c r="KY1298"/>
  <c r="KD1298"/>
  <c r="JI1298"/>
  <c r="IN1298"/>
  <c r="HS1298"/>
  <c r="GX1298"/>
  <c r="GC1298"/>
  <c r="FH1298"/>
  <c r="EM1298"/>
  <c r="DR1298"/>
  <c r="CW1298"/>
  <c r="CB1298"/>
  <c r="BG1298"/>
  <c r="AL1298"/>
  <c r="Q1298"/>
  <c r="YQ1299"/>
  <c r="XV1299"/>
  <c r="XA1299"/>
  <c r="WF1299"/>
  <c r="VK1299"/>
  <c r="UP1299"/>
  <c r="TU1299"/>
  <c r="SZ1299"/>
  <c r="SE1299"/>
  <c r="RJ1299"/>
  <c r="QO1299"/>
  <c r="PT1299"/>
  <c r="OY1299"/>
  <c r="OD1299"/>
  <c r="NI1299"/>
  <c r="MN1299"/>
  <c r="LS1299"/>
  <c r="KX1299"/>
  <c r="KC1299"/>
  <c r="JH1299"/>
  <c r="IM1299"/>
  <c r="HR1299"/>
  <c r="GW1299"/>
  <c r="GB1299"/>
  <c r="FG1299"/>
  <c r="EL1299"/>
  <c r="DQ1299"/>
  <c r="CV1299"/>
  <c r="CA1299"/>
  <c r="BF1299"/>
  <c r="AK1299"/>
  <c r="P1299"/>
  <c r="YQ1303"/>
  <c r="XV1303"/>
  <c r="XA1303"/>
  <c r="WF1303"/>
  <c r="VK1303"/>
  <c r="UP1303"/>
  <c r="TU1303"/>
  <c r="SZ1303"/>
  <c r="SE1303"/>
  <c r="RJ1303"/>
  <c r="QO1303"/>
  <c r="PT1303"/>
  <c r="OY1303"/>
  <c r="OD1303"/>
  <c r="NI1303"/>
  <c r="MN1303"/>
  <c r="LS1303"/>
  <c r="KX1303"/>
  <c r="KC1303"/>
  <c r="JH1303"/>
  <c r="IM1303"/>
  <c r="HR1303"/>
  <c r="GW1303"/>
  <c r="GB1303"/>
  <c r="FG1303"/>
  <c r="EL1303"/>
  <c r="DQ1303"/>
  <c r="CV1303"/>
  <c r="CA1303"/>
  <c r="BF1303"/>
  <c r="AK1303"/>
  <c r="P1303"/>
  <c r="YP1277"/>
  <c r="XU1277"/>
  <c r="WZ1277"/>
  <c r="WE1277"/>
  <c r="VJ1277"/>
  <c r="UO1277"/>
  <c r="TT1277"/>
  <c r="SD1277"/>
  <c r="RI1277"/>
  <c r="QN1277"/>
  <c r="PS1277"/>
  <c r="OX1277"/>
  <c r="OC1277"/>
  <c r="NH1277"/>
  <c r="MM1277"/>
  <c r="LR1277"/>
  <c r="KW1277"/>
  <c r="KB1277"/>
  <c r="JG1277"/>
  <c r="IL1277"/>
  <c r="HQ1277"/>
  <c r="GV1277"/>
  <c r="GA1277"/>
  <c r="FF1277"/>
  <c r="EK1277"/>
  <c r="DP1277"/>
  <c r="CU1277"/>
  <c r="BZ1277"/>
  <c r="BE1277"/>
  <c r="AJ1277"/>
  <c r="O1277"/>
  <c r="YR1277"/>
  <c r="XW1277"/>
  <c r="XB1277"/>
  <c r="WG1277"/>
  <c r="VL1277"/>
  <c r="UQ1277"/>
  <c r="TV1277"/>
  <c r="TA1277"/>
  <c r="SF1277"/>
  <c r="RK1277"/>
  <c r="QP1277"/>
  <c r="PU1277"/>
  <c r="OZ1277"/>
  <c r="OE1277"/>
  <c r="NJ1277"/>
  <c r="MO1277"/>
  <c r="LT1277"/>
  <c r="KY1277"/>
  <c r="KD1277"/>
  <c r="JI1277"/>
  <c r="IN1277"/>
  <c r="HS1277"/>
  <c r="GX1277"/>
  <c r="GC1277"/>
  <c r="FH1277"/>
  <c r="EM1277"/>
  <c r="DR1277"/>
  <c r="CW1277"/>
  <c r="CB1277"/>
  <c r="BG1277"/>
  <c r="AL1277"/>
  <c r="Q1277"/>
  <c r="YQ1280"/>
  <c r="XV1280"/>
  <c r="XA1280"/>
  <c r="WF1280"/>
  <c r="VK1280"/>
  <c r="UP1280"/>
  <c r="TU1280"/>
  <c r="SZ1280"/>
  <c r="SE1280"/>
  <c r="RJ1280"/>
  <c r="QO1280"/>
  <c r="PT1280"/>
  <c r="OY1280"/>
  <c r="OD1280"/>
  <c r="NI1280"/>
  <c r="MN1280"/>
  <c r="LS1280"/>
  <c r="KX1280"/>
  <c r="KC1280"/>
  <c r="JH1280"/>
  <c r="IM1280"/>
  <c r="HR1280"/>
  <c r="GW1280"/>
  <c r="GB1280"/>
  <c r="FG1280"/>
  <c r="EL1280"/>
  <c r="DQ1280"/>
  <c r="CV1280"/>
  <c r="CA1280"/>
  <c r="BF1280"/>
  <c r="AK1280"/>
  <c r="P1280"/>
  <c r="YQ1282"/>
  <c r="XV1282"/>
  <c r="XA1282"/>
  <c r="WF1282"/>
  <c r="VK1282"/>
  <c r="UP1282"/>
  <c r="TU1282"/>
  <c r="SZ1282"/>
  <c r="SE1282"/>
  <c r="RJ1282"/>
  <c r="QO1282"/>
  <c r="PT1282"/>
  <c r="OY1282"/>
  <c r="OD1282"/>
  <c r="NI1282"/>
  <c r="MN1282"/>
  <c r="LS1282"/>
  <c r="KX1282"/>
  <c r="KC1282"/>
  <c r="JH1282"/>
  <c r="IM1282"/>
  <c r="HR1282"/>
  <c r="GW1282"/>
  <c r="GB1282"/>
  <c r="FG1282"/>
  <c r="EL1282"/>
  <c r="DQ1282"/>
  <c r="CV1282"/>
  <c r="CA1282"/>
  <c r="BF1282"/>
  <c r="AK1282"/>
  <c r="P1282"/>
  <c r="XU1283"/>
  <c r="WZ1283"/>
  <c r="WE1283"/>
  <c r="VJ1283"/>
  <c r="UO1283"/>
  <c r="TT1283"/>
  <c r="SY1283"/>
  <c r="SD1283"/>
  <c r="RI1283"/>
  <c r="QN1283"/>
  <c r="PS1283"/>
  <c r="OX1283"/>
  <c r="OC1283"/>
  <c r="NH1283"/>
  <c r="MM1283"/>
  <c r="LR1283"/>
  <c r="KW1283"/>
  <c r="KB1283"/>
  <c r="JG1283"/>
  <c r="IL1283"/>
  <c r="YP1283"/>
  <c r="HQ1283"/>
  <c r="GV1283"/>
  <c r="GA1283"/>
  <c r="FF1283"/>
  <c r="EK1283"/>
  <c r="DP1283"/>
  <c r="CU1283"/>
  <c r="BZ1283"/>
  <c r="BE1283"/>
  <c r="AJ1283"/>
  <c r="O1283"/>
  <c r="XW1283"/>
  <c r="XB1283"/>
  <c r="WG1283"/>
  <c r="VL1283"/>
  <c r="UQ1283"/>
  <c r="TV1283"/>
  <c r="TA1283"/>
  <c r="SF1283"/>
  <c r="RK1283"/>
  <c r="QP1283"/>
  <c r="PU1283"/>
  <c r="OZ1283"/>
  <c r="OE1283"/>
  <c r="NJ1283"/>
  <c r="MO1283"/>
  <c r="LT1283"/>
  <c r="KY1283"/>
  <c r="KD1283"/>
  <c r="JI1283"/>
  <c r="IN1283"/>
  <c r="YR1283"/>
  <c r="HS1283"/>
  <c r="GX1283"/>
  <c r="GC1283"/>
  <c r="FH1283"/>
  <c r="EM1283"/>
  <c r="DR1283"/>
  <c r="CW1283"/>
  <c r="CB1283"/>
  <c r="BG1283"/>
  <c r="AL1283"/>
  <c r="Q1283"/>
  <c r="XU1287"/>
  <c r="WZ1287"/>
  <c r="WE1287"/>
  <c r="VJ1287"/>
  <c r="UO1287"/>
  <c r="TT1287"/>
  <c r="SY1287"/>
  <c r="SD1287"/>
  <c r="RI1287"/>
  <c r="QN1287"/>
  <c r="PS1287"/>
  <c r="OX1287"/>
  <c r="OC1287"/>
  <c r="NH1287"/>
  <c r="MM1287"/>
  <c r="LR1287"/>
  <c r="KW1287"/>
  <c r="KB1287"/>
  <c r="JG1287"/>
  <c r="IL1287"/>
  <c r="HQ1287"/>
  <c r="GV1287"/>
  <c r="GA1287"/>
  <c r="FF1287"/>
  <c r="EK1287"/>
  <c r="DP1287"/>
  <c r="CU1287"/>
  <c r="BZ1287"/>
  <c r="BE1287"/>
  <c r="AJ1287"/>
  <c r="O1287"/>
  <c r="YP1287"/>
  <c r="XW1287"/>
  <c r="XB1287"/>
  <c r="WG1287"/>
  <c r="VL1287"/>
  <c r="UQ1287"/>
  <c r="TV1287"/>
  <c r="TA1287"/>
  <c r="SF1287"/>
  <c r="RK1287"/>
  <c r="QP1287"/>
  <c r="PU1287"/>
  <c r="OZ1287"/>
  <c r="OE1287"/>
  <c r="NJ1287"/>
  <c r="MO1287"/>
  <c r="LT1287"/>
  <c r="KY1287"/>
  <c r="KD1287"/>
  <c r="JI1287"/>
  <c r="IN1287"/>
  <c r="HS1287"/>
  <c r="GX1287"/>
  <c r="GC1287"/>
  <c r="FH1287"/>
  <c r="EM1287"/>
  <c r="DR1287"/>
  <c r="CW1287"/>
  <c r="CB1287"/>
  <c r="BG1287"/>
  <c r="AL1287"/>
  <c r="Q1287"/>
  <c r="YR1287"/>
  <c r="XU1289"/>
  <c r="WZ1289"/>
  <c r="WE1289"/>
  <c r="VJ1289"/>
  <c r="UO1289"/>
  <c r="TT1289"/>
  <c r="SY1289"/>
  <c r="SD1289"/>
  <c r="RI1289"/>
  <c r="QN1289"/>
  <c r="PS1289"/>
  <c r="OX1289"/>
  <c r="OC1289"/>
  <c r="NH1289"/>
  <c r="MM1289"/>
  <c r="LR1289"/>
  <c r="KW1289"/>
  <c r="KB1289"/>
  <c r="JG1289"/>
  <c r="IL1289"/>
  <c r="HQ1289"/>
  <c r="GV1289"/>
  <c r="GA1289"/>
  <c r="FF1289"/>
  <c r="EK1289"/>
  <c r="DP1289"/>
  <c r="CU1289"/>
  <c r="BZ1289"/>
  <c r="BE1289"/>
  <c r="AJ1289"/>
  <c r="O1289"/>
  <c r="YP1289"/>
  <c r="XW1289"/>
  <c r="XB1289"/>
  <c r="WG1289"/>
  <c r="VL1289"/>
  <c r="UQ1289"/>
  <c r="TV1289"/>
  <c r="TA1289"/>
  <c r="SF1289"/>
  <c r="RK1289"/>
  <c r="QP1289"/>
  <c r="PU1289"/>
  <c r="OZ1289"/>
  <c r="OE1289"/>
  <c r="NJ1289"/>
  <c r="MO1289"/>
  <c r="LT1289"/>
  <c r="KY1289"/>
  <c r="KD1289"/>
  <c r="JI1289"/>
  <c r="IN1289"/>
  <c r="HS1289"/>
  <c r="GX1289"/>
  <c r="GC1289"/>
  <c r="FH1289"/>
  <c r="EM1289"/>
  <c r="DR1289"/>
  <c r="CW1289"/>
  <c r="CB1289"/>
  <c r="BG1289"/>
  <c r="AL1289"/>
  <c r="Q1289"/>
  <c r="YR1289"/>
  <c r="XU1293"/>
  <c r="WZ1293"/>
  <c r="WE1293"/>
  <c r="VJ1293"/>
  <c r="UO1293"/>
  <c r="TT1293"/>
  <c r="SY1293"/>
  <c r="SD1293"/>
  <c r="RI1293"/>
  <c r="QN1293"/>
  <c r="PS1293"/>
  <c r="OX1293"/>
  <c r="OC1293"/>
  <c r="NH1293"/>
  <c r="MM1293"/>
  <c r="LR1293"/>
  <c r="KW1293"/>
  <c r="KB1293"/>
  <c r="JG1293"/>
  <c r="IL1293"/>
  <c r="HQ1293"/>
  <c r="GV1293"/>
  <c r="GA1293"/>
  <c r="FF1293"/>
  <c r="EK1293"/>
  <c r="DP1293"/>
  <c r="CU1293"/>
  <c r="BZ1293"/>
  <c r="BE1293"/>
  <c r="AJ1293"/>
  <c r="O1293"/>
  <c r="YP1293"/>
  <c r="XW1293"/>
  <c r="XB1293"/>
  <c r="WG1293"/>
  <c r="VL1293"/>
  <c r="UQ1293"/>
  <c r="TV1293"/>
  <c r="TA1293"/>
  <c r="SF1293"/>
  <c r="RK1293"/>
  <c r="QP1293"/>
  <c r="PU1293"/>
  <c r="OZ1293"/>
  <c r="OE1293"/>
  <c r="NJ1293"/>
  <c r="MO1293"/>
  <c r="LT1293"/>
  <c r="KY1293"/>
  <c r="KD1293"/>
  <c r="JI1293"/>
  <c r="IN1293"/>
  <c r="HS1293"/>
  <c r="GX1293"/>
  <c r="GC1293"/>
  <c r="FH1293"/>
  <c r="EM1293"/>
  <c r="DR1293"/>
  <c r="CW1293"/>
  <c r="CB1293"/>
  <c r="BG1293"/>
  <c r="AL1293"/>
  <c r="Q1293"/>
  <c r="YR1293"/>
  <c r="XU1297"/>
  <c r="WZ1297"/>
  <c r="WE1297"/>
  <c r="VJ1297"/>
  <c r="UO1297"/>
  <c r="TT1297"/>
  <c r="SY1297"/>
  <c r="SD1297"/>
  <c r="RI1297"/>
  <c r="QN1297"/>
  <c r="PS1297"/>
  <c r="OX1297"/>
  <c r="OC1297"/>
  <c r="NH1297"/>
  <c r="MM1297"/>
  <c r="LR1297"/>
  <c r="KW1297"/>
  <c r="KB1297"/>
  <c r="JG1297"/>
  <c r="IL1297"/>
  <c r="HQ1297"/>
  <c r="GV1297"/>
  <c r="GA1297"/>
  <c r="FF1297"/>
  <c r="EK1297"/>
  <c r="DP1297"/>
  <c r="CU1297"/>
  <c r="BZ1297"/>
  <c r="BE1297"/>
  <c r="AJ1297"/>
  <c r="O1297"/>
  <c r="YP1297"/>
  <c r="XW1297"/>
  <c r="XB1297"/>
  <c r="WG1297"/>
  <c r="VL1297"/>
  <c r="UQ1297"/>
  <c r="TV1297"/>
  <c r="TA1297"/>
  <c r="SF1297"/>
  <c r="RK1297"/>
  <c r="QP1297"/>
  <c r="PU1297"/>
  <c r="OZ1297"/>
  <c r="OE1297"/>
  <c r="NJ1297"/>
  <c r="MO1297"/>
  <c r="LT1297"/>
  <c r="KY1297"/>
  <c r="KD1297"/>
  <c r="JI1297"/>
  <c r="IN1297"/>
  <c r="HS1297"/>
  <c r="GX1297"/>
  <c r="GC1297"/>
  <c r="FH1297"/>
  <c r="EM1297"/>
  <c r="DR1297"/>
  <c r="CW1297"/>
  <c r="CB1297"/>
  <c r="BG1297"/>
  <c r="AL1297"/>
  <c r="Q1297"/>
  <c r="YR1297"/>
  <c r="XV1298"/>
  <c r="XA1298"/>
  <c r="WF1298"/>
  <c r="VK1298"/>
  <c r="UP1298"/>
  <c r="TU1298"/>
  <c r="SZ1298"/>
  <c r="SE1298"/>
  <c r="RJ1298"/>
  <c r="QO1298"/>
  <c r="PT1298"/>
  <c r="OY1298"/>
  <c r="OD1298"/>
  <c r="NI1298"/>
  <c r="MN1298"/>
  <c r="LS1298"/>
  <c r="KX1298"/>
  <c r="KC1298"/>
  <c r="JH1298"/>
  <c r="IM1298"/>
  <c r="HR1298"/>
  <c r="GW1298"/>
  <c r="GB1298"/>
  <c r="FG1298"/>
  <c r="EL1298"/>
  <c r="DQ1298"/>
  <c r="CV1298"/>
  <c r="CA1298"/>
  <c r="BF1298"/>
  <c r="AK1298"/>
  <c r="P1298"/>
  <c r="YQ1298"/>
  <c r="XU1299"/>
  <c r="WZ1299"/>
  <c r="WE1299"/>
  <c r="VJ1299"/>
  <c r="UO1299"/>
  <c r="TT1299"/>
  <c r="SY1299"/>
  <c r="SD1299"/>
  <c r="RI1299"/>
  <c r="QN1299"/>
  <c r="PS1299"/>
  <c r="OX1299"/>
  <c r="OC1299"/>
  <c r="NH1299"/>
  <c r="MM1299"/>
  <c r="LR1299"/>
  <c r="KW1299"/>
  <c r="KB1299"/>
  <c r="JG1299"/>
  <c r="IL1299"/>
  <c r="HQ1299"/>
  <c r="GV1299"/>
  <c r="GA1299"/>
  <c r="FF1299"/>
  <c r="EK1299"/>
  <c r="DP1299"/>
  <c r="CU1299"/>
  <c r="BZ1299"/>
  <c r="BE1299"/>
  <c r="AJ1299"/>
  <c r="O1299"/>
  <c r="YP1299"/>
  <c r="XW1299"/>
  <c r="XB1299"/>
  <c r="WG1299"/>
  <c r="VL1299"/>
  <c r="UQ1299"/>
  <c r="TV1299"/>
  <c r="TA1299"/>
  <c r="SF1299"/>
  <c r="RK1299"/>
  <c r="QP1299"/>
  <c r="PU1299"/>
  <c r="OZ1299"/>
  <c r="OE1299"/>
  <c r="NJ1299"/>
  <c r="MO1299"/>
  <c r="LT1299"/>
  <c r="KY1299"/>
  <c r="KD1299"/>
  <c r="JI1299"/>
  <c r="IN1299"/>
  <c r="HS1299"/>
  <c r="GX1299"/>
  <c r="GC1299"/>
  <c r="FH1299"/>
  <c r="EM1299"/>
  <c r="DR1299"/>
  <c r="CW1299"/>
  <c r="CB1299"/>
  <c r="BG1299"/>
  <c r="AL1299"/>
  <c r="Q1299"/>
  <c r="YR1299"/>
  <c r="XU1303"/>
  <c r="WZ1303"/>
  <c r="WE1303"/>
  <c r="VJ1303"/>
  <c r="UO1303"/>
  <c r="TT1303"/>
  <c r="SY1303"/>
  <c r="SD1303"/>
  <c r="RI1303"/>
  <c r="QN1303"/>
  <c r="PS1303"/>
  <c r="OX1303"/>
  <c r="OC1303"/>
  <c r="NH1303"/>
  <c r="YP1303"/>
  <c r="MM1303"/>
  <c r="LR1303"/>
  <c r="KW1303"/>
  <c r="KB1303"/>
  <c r="JG1303"/>
  <c r="IL1303"/>
  <c r="HQ1303"/>
  <c r="GV1303"/>
  <c r="GA1303"/>
  <c r="FF1303"/>
  <c r="EK1303"/>
  <c r="DP1303"/>
  <c r="CU1303"/>
  <c r="BZ1303"/>
  <c r="BE1303"/>
  <c r="AJ1303"/>
  <c r="O1303"/>
  <c r="XW1303"/>
  <c r="XB1303"/>
  <c r="WG1303"/>
  <c r="VL1303"/>
  <c r="UQ1303"/>
  <c r="TV1303"/>
  <c r="TA1303"/>
  <c r="SF1303"/>
  <c r="RK1303"/>
  <c r="QP1303"/>
  <c r="PU1303"/>
  <c r="OZ1303"/>
  <c r="OE1303"/>
  <c r="NJ1303"/>
  <c r="YR1303"/>
  <c r="LT1303"/>
  <c r="KY1303"/>
  <c r="KD1303"/>
  <c r="JI1303"/>
  <c r="IN1303"/>
  <c r="HS1303"/>
  <c r="GX1303"/>
  <c r="GC1303"/>
  <c r="FH1303"/>
  <c r="EM1303"/>
  <c r="DR1303"/>
  <c r="CW1303"/>
  <c r="CB1303"/>
  <c r="BG1303"/>
  <c r="AL1303"/>
  <c r="Q1303"/>
  <c r="MO1303"/>
  <c r="F1186"/>
  <c r="H1186"/>
  <c r="YM1239"/>
  <c r="YO1239"/>
  <c r="Y1320"/>
  <c r="AE1320" s="1"/>
  <c r="Y1319"/>
  <c r="AE1319" s="1"/>
  <c r="Y1318"/>
  <c r="AE1318" s="1"/>
  <c r="Y1316"/>
  <c r="AE1316" s="1"/>
  <c r="AS1320"/>
  <c r="AY1320" s="1"/>
  <c r="AS1319"/>
  <c r="AY1319" s="1"/>
  <c r="AS1318"/>
  <c r="AY1318" s="1"/>
  <c r="AS1316"/>
  <c r="AY1316" s="1"/>
  <c r="AU1320"/>
  <c r="BA1320" s="1"/>
  <c r="AU1319"/>
  <c r="BA1319" s="1"/>
  <c r="AU1318"/>
  <c r="BA1318" s="1"/>
  <c r="AU1316"/>
  <c r="BA1316" s="1"/>
  <c r="BO1320"/>
  <c r="BU1320" s="1"/>
  <c r="BO1319"/>
  <c r="BU1319" s="1"/>
  <c r="BO1318"/>
  <c r="BU1318" s="1"/>
  <c r="BO1316"/>
  <c r="BU1316" s="1"/>
  <c r="CI1320"/>
  <c r="CO1320" s="1"/>
  <c r="CI1319"/>
  <c r="CO1319" s="1"/>
  <c r="CI1318"/>
  <c r="CO1318" s="1"/>
  <c r="CI1316"/>
  <c r="CO1316" s="1"/>
  <c r="CK1320"/>
  <c r="CQ1320" s="1"/>
  <c r="CK1319"/>
  <c r="CQ1319" s="1"/>
  <c r="CK1318"/>
  <c r="CQ1318" s="1"/>
  <c r="CK1316"/>
  <c r="CQ1316" s="1"/>
  <c r="DE1320"/>
  <c r="DK1320" s="1"/>
  <c r="DE1319"/>
  <c r="DK1319" s="1"/>
  <c r="DE1318"/>
  <c r="DK1318" s="1"/>
  <c r="DE1316"/>
  <c r="DK1316" s="1"/>
  <c r="DY1320"/>
  <c r="EE1320" s="1"/>
  <c r="DY1319"/>
  <c r="EE1319" s="1"/>
  <c r="DY1318"/>
  <c r="EE1318" s="1"/>
  <c r="DY1316"/>
  <c r="EE1316" s="1"/>
  <c r="EA1320"/>
  <c r="EG1320" s="1"/>
  <c r="EA1319"/>
  <c r="EG1319" s="1"/>
  <c r="EA1318"/>
  <c r="EG1318" s="1"/>
  <c r="EA1316"/>
  <c r="EG1316" s="1"/>
  <c r="EU1320"/>
  <c r="FA1320" s="1"/>
  <c r="EU1319"/>
  <c r="FA1319" s="1"/>
  <c r="EU1318"/>
  <c r="FA1318" s="1"/>
  <c r="EU1316"/>
  <c r="FA1316" s="1"/>
  <c r="FO1320"/>
  <c r="FU1320" s="1"/>
  <c r="FO1319"/>
  <c r="FU1319" s="1"/>
  <c r="FO1318"/>
  <c r="FU1318" s="1"/>
  <c r="FO1316"/>
  <c r="FU1316" s="1"/>
  <c r="FQ1320"/>
  <c r="FW1320" s="1"/>
  <c r="FQ1319"/>
  <c r="FW1319" s="1"/>
  <c r="FQ1318"/>
  <c r="FW1318" s="1"/>
  <c r="FQ1316"/>
  <c r="FW1316" s="1"/>
  <c r="GK1320"/>
  <c r="GQ1320" s="1"/>
  <c r="GK1319"/>
  <c r="GQ1319" s="1"/>
  <c r="GK1318"/>
  <c r="GQ1318" s="1"/>
  <c r="GK1316"/>
  <c r="GQ1316" s="1"/>
  <c r="GK1315"/>
  <c r="GQ1315" s="1"/>
  <c r="HE1320"/>
  <c r="HK1320" s="1"/>
  <c r="HE1319"/>
  <c r="HK1319" s="1"/>
  <c r="HE1318"/>
  <c r="HK1318" s="1"/>
  <c r="HE1316"/>
  <c r="HK1316" s="1"/>
  <c r="HG1320"/>
  <c r="HM1320" s="1"/>
  <c r="HG1319"/>
  <c r="HM1319" s="1"/>
  <c r="HG1318"/>
  <c r="HM1318" s="1"/>
  <c r="HG1316"/>
  <c r="HM1316" s="1"/>
  <c r="IA1320"/>
  <c r="IG1320" s="1"/>
  <c r="IA1319"/>
  <c r="IG1319" s="1"/>
  <c r="IA1318"/>
  <c r="IG1318" s="1"/>
  <c r="IA1316"/>
  <c r="IG1316" s="1"/>
  <c r="IA1315"/>
  <c r="IG1315" s="1"/>
  <c r="IU1320"/>
  <c r="JA1320" s="1"/>
  <c r="IU1319"/>
  <c r="JA1319" s="1"/>
  <c r="IU1318"/>
  <c r="JA1318" s="1"/>
  <c r="IU1316"/>
  <c r="JA1316" s="1"/>
  <c r="IU1315"/>
  <c r="JA1315" s="1"/>
  <c r="IW1320"/>
  <c r="JC1320" s="1"/>
  <c r="IW1319"/>
  <c r="JC1319" s="1"/>
  <c r="IW1318"/>
  <c r="JC1318" s="1"/>
  <c r="IW1316"/>
  <c r="JC1316" s="1"/>
  <c r="IW1315"/>
  <c r="JC1315" s="1"/>
  <c r="JQ1320"/>
  <c r="JW1320" s="1"/>
  <c r="JQ1319"/>
  <c r="JW1319" s="1"/>
  <c r="JQ1318"/>
  <c r="JW1318" s="1"/>
  <c r="JQ1316"/>
  <c r="JW1316" s="1"/>
  <c r="JQ1315"/>
  <c r="JW1315" s="1"/>
  <c r="KK1320"/>
  <c r="KQ1320" s="1"/>
  <c r="KK1319"/>
  <c r="KQ1319" s="1"/>
  <c r="KK1318"/>
  <c r="KQ1318" s="1"/>
  <c r="KK1316"/>
  <c r="KQ1316" s="1"/>
  <c r="KK1315"/>
  <c r="KQ1315" s="1"/>
  <c r="KM1320"/>
  <c r="KS1320" s="1"/>
  <c r="KM1319"/>
  <c r="KS1319" s="1"/>
  <c r="KM1318"/>
  <c r="KS1318" s="1"/>
  <c r="KM1316"/>
  <c r="KS1316" s="1"/>
  <c r="KM1315"/>
  <c r="KS1315" s="1"/>
  <c r="LG1320"/>
  <c r="LM1320" s="1"/>
  <c r="LG1319"/>
  <c r="LM1319" s="1"/>
  <c r="LG1318"/>
  <c r="LM1318" s="1"/>
  <c r="LG1316"/>
  <c r="LM1316" s="1"/>
  <c r="LG1315"/>
  <c r="LM1315" s="1"/>
  <c r="MA1320"/>
  <c r="MG1320" s="1"/>
  <c r="MA1319"/>
  <c r="MG1319" s="1"/>
  <c r="MA1318"/>
  <c r="MG1318" s="1"/>
  <c r="MA1316"/>
  <c r="MG1316" s="1"/>
  <c r="MA1315"/>
  <c r="MG1315" s="1"/>
  <c r="MC1320"/>
  <c r="MI1320" s="1"/>
  <c r="MC1319"/>
  <c r="MI1319" s="1"/>
  <c r="MC1318"/>
  <c r="MI1318" s="1"/>
  <c r="MC1316"/>
  <c r="MI1316" s="1"/>
  <c r="MC1315"/>
  <c r="MI1315" s="1"/>
  <c r="MW1320"/>
  <c r="NC1320" s="1"/>
  <c r="MW1319"/>
  <c r="NC1319" s="1"/>
  <c r="MW1318"/>
  <c r="NC1318" s="1"/>
  <c r="MW1316"/>
  <c r="NC1316" s="1"/>
  <c r="MW1315"/>
  <c r="NC1315" s="1"/>
  <c r="NQ1320"/>
  <c r="NW1320" s="1"/>
  <c r="NQ1319"/>
  <c r="NW1319" s="1"/>
  <c r="NQ1318"/>
  <c r="NW1318" s="1"/>
  <c r="NQ1316"/>
  <c r="NW1316" s="1"/>
  <c r="NQ1315"/>
  <c r="NW1315" s="1"/>
  <c r="NS1320"/>
  <c r="NY1320" s="1"/>
  <c r="NS1319"/>
  <c r="NY1319" s="1"/>
  <c r="NS1318"/>
  <c r="NY1318" s="1"/>
  <c r="NS1316"/>
  <c r="NY1316" s="1"/>
  <c r="NS1315"/>
  <c r="NY1315" s="1"/>
  <c r="OM1320"/>
  <c r="OS1320" s="1"/>
  <c r="OM1319"/>
  <c r="OS1319" s="1"/>
  <c r="OM1318"/>
  <c r="OS1318" s="1"/>
  <c r="OM1316"/>
  <c r="OS1316" s="1"/>
  <c r="OM1315"/>
  <c r="OS1315" s="1"/>
  <c r="PG1320"/>
  <c r="PM1320" s="1"/>
  <c r="PG1319"/>
  <c r="PM1319" s="1"/>
  <c r="PG1318"/>
  <c r="PM1318" s="1"/>
  <c r="PG1316"/>
  <c r="PM1316" s="1"/>
  <c r="PG1315"/>
  <c r="PM1315" s="1"/>
  <c r="PI1320"/>
  <c r="PO1320" s="1"/>
  <c r="PI1319"/>
  <c r="PO1319" s="1"/>
  <c r="PI1318"/>
  <c r="PO1318" s="1"/>
  <c r="PI1316"/>
  <c r="PO1316" s="1"/>
  <c r="PI1315"/>
  <c r="PO1315" s="1"/>
  <c r="QC1320"/>
  <c r="QI1320" s="1"/>
  <c r="QC1319"/>
  <c r="QI1319" s="1"/>
  <c r="QC1318"/>
  <c r="QI1318" s="1"/>
  <c r="QC1316"/>
  <c r="QI1316" s="1"/>
  <c r="QC1315"/>
  <c r="QI1315" s="1"/>
  <c r="QW1320"/>
  <c r="RC1320" s="1"/>
  <c r="QW1319"/>
  <c r="RC1319" s="1"/>
  <c r="QW1318"/>
  <c r="RC1318" s="1"/>
  <c r="QW1316"/>
  <c r="RC1316" s="1"/>
  <c r="QW1315"/>
  <c r="RC1315" s="1"/>
  <c r="QY1320"/>
  <c r="RE1320" s="1"/>
  <c r="QY1319"/>
  <c r="RE1319" s="1"/>
  <c r="QY1318"/>
  <c r="RE1318" s="1"/>
  <c r="QY1316"/>
  <c r="RE1316" s="1"/>
  <c r="QY1315"/>
  <c r="RE1315" s="1"/>
  <c r="RS1320"/>
  <c r="RY1320" s="1"/>
  <c r="RS1319"/>
  <c r="RY1319" s="1"/>
  <c r="RS1318"/>
  <c r="RY1318" s="1"/>
  <c r="RS1316"/>
  <c r="RY1316" s="1"/>
  <c r="RS1315"/>
  <c r="RY1315" s="1"/>
  <c r="SM1320"/>
  <c r="SS1320" s="1"/>
  <c r="SM1319"/>
  <c r="SS1319" s="1"/>
  <c r="SM1318"/>
  <c r="SS1318" s="1"/>
  <c r="SM1316"/>
  <c r="SS1316" s="1"/>
  <c r="SM1315"/>
  <c r="SS1315" s="1"/>
  <c r="SO1320"/>
  <c r="SU1320" s="1"/>
  <c r="SO1319"/>
  <c r="SU1319" s="1"/>
  <c r="SO1318"/>
  <c r="SU1318" s="1"/>
  <c r="SO1316"/>
  <c r="SU1316" s="1"/>
  <c r="SO1315"/>
  <c r="SU1315" s="1"/>
  <c r="TI1320"/>
  <c r="TO1320" s="1"/>
  <c r="TI1319"/>
  <c r="TO1319" s="1"/>
  <c r="TI1318"/>
  <c r="TO1318" s="1"/>
  <c r="TI1316"/>
  <c r="TO1316" s="1"/>
  <c r="TI1315"/>
  <c r="TO1315" s="1"/>
  <c r="UC1320"/>
  <c r="UI1320" s="1"/>
  <c r="UC1319"/>
  <c r="UI1319" s="1"/>
  <c r="UC1318"/>
  <c r="UI1318" s="1"/>
  <c r="UC1316"/>
  <c r="UI1316" s="1"/>
  <c r="UC1315"/>
  <c r="UI1315" s="1"/>
  <c r="UE1320"/>
  <c r="UK1320" s="1"/>
  <c r="UE1318"/>
  <c r="UK1318" s="1"/>
  <c r="UE1315"/>
  <c r="UK1315" s="1"/>
  <c r="UY1320"/>
  <c r="VE1320" s="1"/>
  <c r="UY1319"/>
  <c r="VE1319" s="1"/>
  <c r="UY1318"/>
  <c r="VE1318" s="1"/>
  <c r="UY1316"/>
  <c r="VE1316" s="1"/>
  <c r="UY1315"/>
  <c r="VE1315" s="1"/>
  <c r="VS1320"/>
  <c r="VY1320" s="1"/>
  <c r="VS1318"/>
  <c r="VY1318" s="1"/>
  <c r="VS1315"/>
  <c r="VY1315" s="1"/>
  <c r="VU1320"/>
  <c r="WA1320" s="1"/>
  <c r="VU1319"/>
  <c r="WA1319" s="1"/>
  <c r="VU1318"/>
  <c r="WA1318" s="1"/>
  <c r="VU1316"/>
  <c r="WA1316" s="1"/>
  <c r="VU1315"/>
  <c r="WA1315" s="1"/>
  <c r="WO1320"/>
  <c r="WU1320" s="1"/>
  <c r="WO1319"/>
  <c r="WU1319" s="1"/>
  <c r="WO1318"/>
  <c r="WU1318" s="1"/>
  <c r="WO1316"/>
  <c r="WU1316" s="1"/>
  <c r="WO1315"/>
  <c r="WU1315" s="1"/>
  <c r="XI1320"/>
  <c r="XO1320" s="1"/>
  <c r="XI1319"/>
  <c r="XO1319" s="1"/>
  <c r="XI1318"/>
  <c r="XO1318" s="1"/>
  <c r="XI1316"/>
  <c r="XO1316" s="1"/>
  <c r="XI1315"/>
  <c r="XO1315" s="1"/>
  <c r="XK1320"/>
  <c r="XQ1320" s="1"/>
  <c r="XK1319"/>
  <c r="XQ1319" s="1"/>
  <c r="XK1318"/>
  <c r="XQ1318" s="1"/>
  <c r="XK1316"/>
  <c r="XQ1316" s="1"/>
  <c r="XK1315"/>
  <c r="XQ1315" s="1"/>
  <c r="YE1320"/>
  <c r="YK1320" s="1"/>
  <c r="YE1319"/>
  <c r="YK1319" s="1"/>
  <c r="YE1318"/>
  <c r="YK1318" s="1"/>
  <c r="YE1316"/>
  <c r="YK1316" s="1"/>
  <c r="YE1315"/>
  <c r="YK1315" s="1"/>
  <c r="Y1314"/>
  <c r="AE1314" s="1"/>
  <c r="AT1314"/>
  <c r="AZ1314" s="1"/>
  <c r="BO1314"/>
  <c r="BU1314" s="1"/>
  <c r="CJ1314"/>
  <c r="CP1314" s="1"/>
  <c r="DE1314"/>
  <c r="DK1314" s="1"/>
  <c r="DZ1314"/>
  <c r="EF1314" s="1"/>
  <c r="EU1314"/>
  <c r="FA1314" s="1"/>
  <c r="FP1314"/>
  <c r="FV1314" s="1"/>
  <c r="GK1314"/>
  <c r="GQ1314" s="1"/>
  <c r="IA1314"/>
  <c r="IG1314" s="1"/>
  <c r="JQ1314"/>
  <c r="JW1314" s="1"/>
  <c r="LG1314"/>
  <c r="LM1314" s="1"/>
  <c r="MW1314"/>
  <c r="NC1314" s="1"/>
  <c r="OM1314"/>
  <c r="OS1314" s="1"/>
  <c r="QC1314"/>
  <c r="QI1314" s="1"/>
  <c r="RS1314"/>
  <c r="RY1314" s="1"/>
  <c r="TI1314"/>
  <c r="TO1314" s="1"/>
  <c r="UY1314"/>
  <c r="VE1314" s="1"/>
  <c r="WO1314"/>
  <c r="WU1314" s="1"/>
  <c r="YE1314"/>
  <c r="YK1314" s="1"/>
  <c r="YS1314"/>
  <c r="YU1314"/>
  <c r="Y1315"/>
  <c r="AE1315" s="1"/>
  <c r="BO1315"/>
  <c r="BU1315" s="1"/>
  <c r="DE1315"/>
  <c r="DK1315" s="1"/>
  <c r="EU1315"/>
  <c r="FA1315" s="1"/>
  <c r="HG1315"/>
  <c r="HM1315" s="1"/>
  <c r="X1320"/>
  <c r="AD1320" s="1"/>
  <c r="X1319"/>
  <c r="AD1319" s="1"/>
  <c r="X1318"/>
  <c r="AD1318" s="1"/>
  <c r="X1316"/>
  <c r="AD1316" s="1"/>
  <c r="Z1320"/>
  <c r="AF1320" s="1"/>
  <c r="Z1319"/>
  <c r="AF1319" s="1"/>
  <c r="Z1318"/>
  <c r="AF1318" s="1"/>
  <c r="Z1316"/>
  <c r="AF1316" s="1"/>
  <c r="AT1320"/>
  <c r="AZ1320" s="1"/>
  <c r="AT1319"/>
  <c r="AZ1319" s="1"/>
  <c r="AT1318"/>
  <c r="AZ1318" s="1"/>
  <c r="AT1316"/>
  <c r="AZ1316" s="1"/>
  <c r="BN1320"/>
  <c r="BT1320" s="1"/>
  <c r="BN1319"/>
  <c r="BT1319" s="1"/>
  <c r="BN1318"/>
  <c r="BT1318" s="1"/>
  <c r="BN1316"/>
  <c r="BT1316" s="1"/>
  <c r="BP1320"/>
  <c r="BV1320" s="1"/>
  <c r="BP1319"/>
  <c r="BV1319" s="1"/>
  <c r="BP1318"/>
  <c r="BV1318" s="1"/>
  <c r="BP1316"/>
  <c r="BV1316" s="1"/>
  <c r="CJ1320"/>
  <c r="CP1320" s="1"/>
  <c r="CJ1319"/>
  <c r="CP1319" s="1"/>
  <c r="CJ1318"/>
  <c r="CP1318" s="1"/>
  <c r="CJ1316"/>
  <c r="CP1316" s="1"/>
  <c r="DD1320"/>
  <c r="DJ1320" s="1"/>
  <c r="DD1319"/>
  <c r="DJ1319" s="1"/>
  <c r="DD1318"/>
  <c r="DJ1318" s="1"/>
  <c r="DD1316"/>
  <c r="DJ1316" s="1"/>
  <c r="DF1320"/>
  <c r="DL1320" s="1"/>
  <c r="DF1319"/>
  <c r="DL1319" s="1"/>
  <c r="DF1318"/>
  <c r="DL1318" s="1"/>
  <c r="DF1316"/>
  <c r="DL1316" s="1"/>
  <c r="DZ1320"/>
  <c r="EF1320" s="1"/>
  <c r="DZ1319"/>
  <c r="EF1319" s="1"/>
  <c r="DZ1318"/>
  <c r="EF1318" s="1"/>
  <c r="DZ1316"/>
  <c r="EF1316" s="1"/>
  <c r="ET1320"/>
  <c r="EZ1320" s="1"/>
  <c r="ET1319"/>
  <c r="EZ1319" s="1"/>
  <c r="ET1318"/>
  <c r="EZ1318" s="1"/>
  <c r="ET1316"/>
  <c r="EZ1316" s="1"/>
  <c r="EV1320"/>
  <c r="FB1320" s="1"/>
  <c r="EV1319"/>
  <c r="FB1319" s="1"/>
  <c r="EV1318"/>
  <c r="FB1318" s="1"/>
  <c r="EV1316"/>
  <c r="FB1316" s="1"/>
  <c r="FP1320"/>
  <c r="FV1320" s="1"/>
  <c r="FP1319"/>
  <c r="FV1319" s="1"/>
  <c r="FP1318"/>
  <c r="FV1318" s="1"/>
  <c r="FP1316"/>
  <c r="FV1316" s="1"/>
  <c r="GJ1320"/>
  <c r="GP1320" s="1"/>
  <c r="GJ1319"/>
  <c r="GP1319" s="1"/>
  <c r="GJ1318"/>
  <c r="GP1318" s="1"/>
  <c r="GJ1316"/>
  <c r="GP1316" s="1"/>
  <c r="GL1320"/>
  <c r="GR1320" s="1"/>
  <c r="GL1319"/>
  <c r="GR1319" s="1"/>
  <c r="GL1318"/>
  <c r="GR1318" s="1"/>
  <c r="GL1316"/>
  <c r="GR1316" s="1"/>
  <c r="HF1320"/>
  <c r="HL1320" s="1"/>
  <c r="HF1319"/>
  <c r="HL1319" s="1"/>
  <c r="HF1318"/>
  <c r="HL1318" s="1"/>
  <c r="HF1316"/>
  <c r="HL1316" s="1"/>
  <c r="HF1315"/>
  <c r="HL1315" s="1"/>
  <c r="HZ1320"/>
  <c r="IF1320" s="1"/>
  <c r="HZ1319"/>
  <c r="IF1319" s="1"/>
  <c r="HZ1318"/>
  <c r="IF1318" s="1"/>
  <c r="HZ1316"/>
  <c r="IF1316" s="1"/>
  <c r="IB1320"/>
  <c r="IH1320" s="1"/>
  <c r="IB1319"/>
  <c r="IH1319" s="1"/>
  <c r="IB1318"/>
  <c r="IH1318" s="1"/>
  <c r="IB1316"/>
  <c r="IH1316" s="1"/>
  <c r="IV1320"/>
  <c r="JB1320" s="1"/>
  <c r="IV1319"/>
  <c r="JB1319" s="1"/>
  <c r="IV1318"/>
  <c r="JB1318" s="1"/>
  <c r="IV1316"/>
  <c r="JB1316" s="1"/>
  <c r="IV1315"/>
  <c r="JB1315" s="1"/>
  <c r="JP1320"/>
  <c r="JV1320" s="1"/>
  <c r="JP1319"/>
  <c r="JV1319" s="1"/>
  <c r="JP1318"/>
  <c r="JV1318" s="1"/>
  <c r="JP1316"/>
  <c r="JV1316" s="1"/>
  <c r="JP1315"/>
  <c r="JV1315" s="1"/>
  <c r="JR1320"/>
  <c r="JX1320" s="1"/>
  <c r="JR1319"/>
  <c r="JX1319" s="1"/>
  <c r="JR1318"/>
  <c r="JX1318" s="1"/>
  <c r="JR1316"/>
  <c r="JX1316" s="1"/>
  <c r="JR1315"/>
  <c r="JX1315" s="1"/>
  <c r="KL1320"/>
  <c r="KR1320" s="1"/>
  <c r="KL1319"/>
  <c r="KR1319" s="1"/>
  <c r="KL1318"/>
  <c r="KR1318" s="1"/>
  <c r="KL1316"/>
  <c r="KR1316" s="1"/>
  <c r="KL1315"/>
  <c r="KR1315" s="1"/>
  <c r="LF1320"/>
  <c r="LL1320" s="1"/>
  <c r="LF1319"/>
  <c r="LL1319" s="1"/>
  <c r="LF1318"/>
  <c r="LL1318" s="1"/>
  <c r="LF1316"/>
  <c r="LL1316" s="1"/>
  <c r="LF1315"/>
  <c r="LL1315" s="1"/>
  <c r="LH1320"/>
  <c r="LN1320" s="1"/>
  <c r="LH1319"/>
  <c r="LN1319" s="1"/>
  <c r="LH1318"/>
  <c r="LN1318" s="1"/>
  <c r="LH1316"/>
  <c r="LN1316" s="1"/>
  <c r="LH1315"/>
  <c r="LN1315" s="1"/>
  <c r="MB1320"/>
  <c r="MH1320" s="1"/>
  <c r="MB1319"/>
  <c r="MH1319" s="1"/>
  <c r="MB1318"/>
  <c r="MH1318" s="1"/>
  <c r="MB1316"/>
  <c r="MH1316" s="1"/>
  <c r="MB1315"/>
  <c r="MH1315" s="1"/>
  <c r="MV1320"/>
  <c r="NB1320" s="1"/>
  <c r="MV1319"/>
  <c r="NB1319" s="1"/>
  <c r="MV1318"/>
  <c r="NB1318" s="1"/>
  <c r="MV1316"/>
  <c r="NB1316" s="1"/>
  <c r="MV1315"/>
  <c r="NB1315" s="1"/>
  <c r="MX1320"/>
  <c r="ND1320" s="1"/>
  <c r="MX1319"/>
  <c r="ND1319" s="1"/>
  <c r="MX1318"/>
  <c r="ND1318" s="1"/>
  <c r="MX1316"/>
  <c r="ND1316" s="1"/>
  <c r="MX1315"/>
  <c r="ND1315" s="1"/>
  <c r="NR1320"/>
  <c r="NX1320" s="1"/>
  <c r="NR1319"/>
  <c r="NX1319" s="1"/>
  <c r="NR1318"/>
  <c r="NX1318" s="1"/>
  <c r="NR1316"/>
  <c r="NX1316" s="1"/>
  <c r="NR1315"/>
  <c r="NX1315" s="1"/>
  <c r="OL1320"/>
  <c r="OR1320" s="1"/>
  <c r="OL1319"/>
  <c r="OR1319" s="1"/>
  <c r="OL1316"/>
  <c r="OR1316" s="1"/>
  <c r="OL1315"/>
  <c r="OR1315" s="1"/>
  <c r="OL1318"/>
  <c r="OR1318" s="1"/>
  <c r="ON1320"/>
  <c r="OT1320" s="1"/>
  <c r="ON1319"/>
  <c r="OT1319" s="1"/>
  <c r="ON1318"/>
  <c r="OT1318" s="1"/>
  <c r="ON1316"/>
  <c r="OT1316" s="1"/>
  <c r="ON1315"/>
  <c r="OT1315" s="1"/>
  <c r="PH1320"/>
  <c r="PN1320" s="1"/>
  <c r="PH1319"/>
  <c r="PN1319" s="1"/>
  <c r="PH1318"/>
  <c r="PN1318" s="1"/>
  <c r="PH1316"/>
  <c r="PN1316" s="1"/>
  <c r="PH1315"/>
  <c r="PN1315" s="1"/>
  <c r="QB1320"/>
  <c r="QH1320" s="1"/>
  <c r="QB1319"/>
  <c r="QH1319" s="1"/>
  <c r="QB1318"/>
  <c r="QH1318" s="1"/>
  <c r="QB1316"/>
  <c r="QH1316" s="1"/>
  <c r="QB1315"/>
  <c r="QH1315" s="1"/>
  <c r="QD1320"/>
  <c r="QJ1320" s="1"/>
  <c r="QD1319"/>
  <c r="QJ1319" s="1"/>
  <c r="QD1318"/>
  <c r="QJ1318" s="1"/>
  <c r="QD1316"/>
  <c r="QJ1316" s="1"/>
  <c r="QD1315"/>
  <c r="QJ1315" s="1"/>
  <c r="QX1320"/>
  <c r="RD1320" s="1"/>
  <c r="QX1319"/>
  <c r="RD1319" s="1"/>
  <c r="QX1318"/>
  <c r="RD1318" s="1"/>
  <c r="QX1316"/>
  <c r="RD1316" s="1"/>
  <c r="QX1315"/>
  <c r="RD1315" s="1"/>
  <c r="RR1320"/>
  <c r="RX1320" s="1"/>
  <c r="RR1319"/>
  <c r="RX1319" s="1"/>
  <c r="RR1318"/>
  <c r="RX1318" s="1"/>
  <c r="RR1316"/>
  <c r="RX1316" s="1"/>
  <c r="RR1315"/>
  <c r="RX1315" s="1"/>
  <c r="RT1319"/>
  <c r="RZ1319" s="1"/>
  <c r="RT1316"/>
  <c r="RZ1316" s="1"/>
  <c r="SN1320"/>
  <c r="ST1320" s="1"/>
  <c r="SN1319"/>
  <c r="ST1319" s="1"/>
  <c r="SN1318"/>
  <c r="ST1318" s="1"/>
  <c r="SN1316"/>
  <c r="ST1316" s="1"/>
  <c r="SN1315"/>
  <c r="ST1315" s="1"/>
  <c r="TH1320"/>
  <c r="TN1320" s="1"/>
  <c r="TH1319"/>
  <c r="TN1319" s="1"/>
  <c r="TH1318"/>
  <c r="TN1318" s="1"/>
  <c r="TH1316"/>
  <c r="TN1316" s="1"/>
  <c r="TH1315"/>
  <c r="TN1315" s="1"/>
  <c r="TJ1320"/>
  <c r="TP1320" s="1"/>
  <c r="TJ1319"/>
  <c r="TP1319" s="1"/>
  <c r="TJ1318"/>
  <c r="TP1318" s="1"/>
  <c r="TJ1316"/>
  <c r="TP1316" s="1"/>
  <c r="TJ1315"/>
  <c r="TP1315" s="1"/>
  <c r="UD1319"/>
  <c r="UJ1319" s="1"/>
  <c r="UD1316"/>
  <c r="UJ1316" s="1"/>
  <c r="UX1320"/>
  <c r="VD1320" s="1"/>
  <c r="UX1319"/>
  <c r="VD1319" s="1"/>
  <c r="UX1318"/>
  <c r="VD1318" s="1"/>
  <c r="UX1316"/>
  <c r="VD1316" s="1"/>
  <c r="UX1315"/>
  <c r="VD1315" s="1"/>
  <c r="UZ1320"/>
  <c r="VF1320" s="1"/>
  <c r="UZ1319"/>
  <c r="VF1319" s="1"/>
  <c r="UZ1318"/>
  <c r="VF1318" s="1"/>
  <c r="UZ1316"/>
  <c r="VF1316" s="1"/>
  <c r="UZ1315"/>
  <c r="VF1315" s="1"/>
  <c r="VT1320"/>
  <c r="VZ1320" s="1"/>
  <c r="VT1319"/>
  <c r="VZ1319" s="1"/>
  <c r="VT1318"/>
  <c r="VZ1318" s="1"/>
  <c r="VT1316"/>
  <c r="VZ1316" s="1"/>
  <c r="VT1315"/>
  <c r="VZ1315" s="1"/>
  <c r="WN1320"/>
  <c r="WT1320" s="1"/>
  <c r="WN1319"/>
  <c r="WT1319" s="1"/>
  <c r="WN1318"/>
  <c r="WT1318" s="1"/>
  <c r="WN1316"/>
  <c r="WT1316" s="1"/>
  <c r="WN1315"/>
  <c r="WT1315" s="1"/>
  <c r="WP1320"/>
  <c r="WV1320" s="1"/>
  <c r="WP1319"/>
  <c r="WV1319" s="1"/>
  <c r="WP1318"/>
  <c r="WV1318" s="1"/>
  <c r="WP1316"/>
  <c r="WV1316" s="1"/>
  <c r="WP1315"/>
  <c r="WV1315" s="1"/>
  <c r="XJ1320"/>
  <c r="XP1320" s="1"/>
  <c r="XJ1319"/>
  <c r="XP1319" s="1"/>
  <c r="XJ1318"/>
  <c r="XP1318" s="1"/>
  <c r="XJ1316"/>
  <c r="XP1316" s="1"/>
  <c r="XJ1315"/>
  <c r="XP1315" s="1"/>
  <c r="YD1320"/>
  <c r="YJ1320" s="1"/>
  <c r="YD1319"/>
  <c r="YJ1319" s="1"/>
  <c r="YD1318"/>
  <c r="YJ1318" s="1"/>
  <c r="YD1316"/>
  <c r="YJ1316" s="1"/>
  <c r="YD1315"/>
  <c r="YJ1315" s="1"/>
  <c r="YF1320"/>
  <c r="YL1320" s="1"/>
  <c r="YF1319"/>
  <c r="YL1319" s="1"/>
  <c r="YF1318"/>
  <c r="YL1318" s="1"/>
  <c r="YF1316"/>
  <c r="YL1316" s="1"/>
  <c r="YF1315"/>
  <c r="YL1315" s="1"/>
  <c r="X1314"/>
  <c r="AD1314" s="1"/>
  <c r="Z1314"/>
  <c r="AF1314" s="1"/>
  <c r="AS1314"/>
  <c r="AY1314" s="1"/>
  <c r="AU1314"/>
  <c r="BA1314" s="1"/>
  <c r="BN1314"/>
  <c r="BT1314" s="1"/>
  <c r="BP1314"/>
  <c r="BV1314" s="1"/>
  <c r="CI1314"/>
  <c r="CO1314" s="1"/>
  <c r="CK1314"/>
  <c r="CQ1314" s="1"/>
  <c r="DD1314"/>
  <c r="DJ1314" s="1"/>
  <c r="DF1314"/>
  <c r="DL1314" s="1"/>
  <c r="DY1314"/>
  <c r="EE1314" s="1"/>
  <c r="EA1314"/>
  <c r="EG1314" s="1"/>
  <c r="ET1314"/>
  <c r="EZ1314" s="1"/>
  <c r="EV1314"/>
  <c r="FB1314" s="1"/>
  <c r="FO1314"/>
  <c r="FU1314" s="1"/>
  <c r="FQ1314"/>
  <c r="FW1314" s="1"/>
  <c r="GJ1314"/>
  <c r="GP1314" s="1"/>
  <c r="GL1314"/>
  <c r="GR1314" s="1"/>
  <c r="HE1314"/>
  <c r="HK1314" s="1"/>
  <c r="HG1314"/>
  <c r="HM1314" s="1"/>
  <c r="HZ1314"/>
  <c r="IF1314" s="1"/>
  <c r="IB1314"/>
  <c r="IH1314" s="1"/>
  <c r="IU1314"/>
  <c r="JA1314" s="1"/>
  <c r="IW1314"/>
  <c r="JC1314" s="1"/>
  <c r="JP1314"/>
  <c r="JV1314" s="1"/>
  <c r="JR1314"/>
  <c r="JX1314" s="1"/>
  <c r="KK1314"/>
  <c r="KQ1314" s="1"/>
  <c r="KM1314"/>
  <c r="KS1314" s="1"/>
  <c r="LF1314"/>
  <c r="LL1314" s="1"/>
  <c r="LH1314"/>
  <c r="LN1314" s="1"/>
  <c r="MA1314"/>
  <c r="MG1314" s="1"/>
  <c r="MC1314"/>
  <c r="MI1314" s="1"/>
  <c r="MV1314"/>
  <c r="NB1314" s="1"/>
  <c r="MX1314"/>
  <c r="ND1314" s="1"/>
  <c r="NQ1314"/>
  <c r="NW1314" s="1"/>
  <c r="NS1314"/>
  <c r="NY1314" s="1"/>
  <c r="OL1314"/>
  <c r="OR1314" s="1"/>
  <c r="ON1314"/>
  <c r="OT1314" s="1"/>
  <c r="PG1314"/>
  <c r="PM1314" s="1"/>
  <c r="PI1314"/>
  <c r="PO1314" s="1"/>
  <c r="QB1314"/>
  <c r="QH1314" s="1"/>
  <c r="QD1314"/>
  <c r="QJ1314" s="1"/>
  <c r="QW1314"/>
  <c r="RC1314" s="1"/>
  <c r="QY1314"/>
  <c r="RE1314" s="1"/>
  <c r="RR1314"/>
  <c r="RX1314" s="1"/>
  <c r="SM1314"/>
  <c r="SS1314" s="1"/>
  <c r="SO1314"/>
  <c r="SU1314" s="1"/>
  <c r="TH1314"/>
  <c r="TN1314" s="1"/>
  <c r="TJ1314"/>
  <c r="TP1314" s="1"/>
  <c r="UC1314"/>
  <c r="UI1314" s="1"/>
  <c r="UX1314"/>
  <c r="VD1314" s="1"/>
  <c r="UZ1314"/>
  <c r="VF1314" s="1"/>
  <c r="VS1314"/>
  <c r="VY1314" s="1"/>
  <c r="VU1314"/>
  <c r="WA1314" s="1"/>
  <c r="WN1314"/>
  <c r="WT1314" s="1"/>
  <c r="WP1314"/>
  <c r="WV1314" s="1"/>
  <c r="XI1314"/>
  <c r="XO1314" s="1"/>
  <c r="XK1314"/>
  <c r="XQ1314" s="1"/>
  <c r="YD1314"/>
  <c r="YJ1314" s="1"/>
  <c r="YF1314"/>
  <c r="YL1314" s="1"/>
  <c r="YT1314"/>
  <c r="X1315"/>
  <c r="AD1315" s="1"/>
  <c r="Z1315"/>
  <c r="AF1315" s="1"/>
  <c r="AS1315"/>
  <c r="AY1315" s="1"/>
  <c r="AU1315"/>
  <c r="BA1315" s="1"/>
  <c r="BN1315"/>
  <c r="BT1315" s="1"/>
  <c r="BP1315"/>
  <c r="BV1315" s="1"/>
  <c r="CI1315"/>
  <c r="CO1315" s="1"/>
  <c r="CK1315"/>
  <c r="CQ1315" s="1"/>
  <c r="DD1315"/>
  <c r="DJ1315" s="1"/>
  <c r="DF1315"/>
  <c r="DL1315" s="1"/>
  <c r="DY1315"/>
  <c r="EE1315" s="1"/>
  <c r="EA1315"/>
  <c r="EG1315" s="1"/>
  <c r="ET1315"/>
  <c r="EZ1315" s="1"/>
  <c r="EV1315"/>
  <c r="FB1315" s="1"/>
  <c r="FO1315"/>
  <c r="FU1315" s="1"/>
  <c r="FQ1315"/>
  <c r="FW1315" s="1"/>
  <c r="GJ1315"/>
  <c r="GP1315" s="1"/>
  <c r="HE1315"/>
  <c r="HK1315" s="1"/>
  <c r="HZ1315"/>
  <c r="IF1315" s="1"/>
  <c r="YS1315"/>
  <c r="YU1315"/>
  <c r="YS1316"/>
  <c r="YU1316"/>
  <c r="YT1315"/>
  <c r="YT1316"/>
  <c r="YS1318"/>
  <c r="YU1318"/>
  <c r="YS1319"/>
  <c r="YU1319"/>
  <c r="YT1318"/>
  <c r="YT1319"/>
  <c r="YT1320"/>
  <c r="YS1320"/>
  <c r="YU1320"/>
  <c r="UE1314" l="1"/>
  <c r="UK1314" s="1"/>
  <c r="RT1314"/>
  <c r="RZ1314" s="1"/>
  <c r="UD1315"/>
  <c r="UJ1315" s="1"/>
  <c r="UD1318"/>
  <c r="UJ1318" s="1"/>
  <c r="UD1320"/>
  <c r="UJ1320" s="1"/>
  <c r="RT1315"/>
  <c r="RZ1315" s="1"/>
  <c r="RT1318"/>
  <c r="RZ1318" s="1"/>
  <c r="VS1316"/>
  <c r="VY1316" s="1"/>
  <c r="UE1316"/>
  <c r="UK1316" s="1"/>
  <c r="XP1313"/>
  <c r="XP1324" s="1"/>
  <c r="XP1325" s="1"/>
  <c r="RD1313"/>
  <c r="RD1324" s="1"/>
  <c r="RD1325" s="1"/>
  <c r="HL1313"/>
  <c r="HL1324" s="1"/>
  <c r="HL1325" s="1"/>
  <c r="YK1313"/>
  <c r="YK1324" s="1"/>
  <c r="YK1325" s="1"/>
  <c r="RY1313"/>
  <c r="RY1324" s="1"/>
  <c r="RY1325" s="1"/>
  <c r="LM1313"/>
  <c r="LM1324" s="1"/>
  <c r="LM1325" s="1"/>
  <c r="QS1265"/>
  <c r="RN1265"/>
  <c r="SI1256"/>
  <c r="WJ1256"/>
  <c r="IQ1256"/>
  <c r="EP1256"/>
  <c r="CE1261"/>
  <c r="DT1256"/>
  <c r="KG1256"/>
  <c r="GF1256"/>
  <c r="TY1256"/>
  <c r="XZ1256"/>
  <c r="CZ1261"/>
  <c r="BI1256"/>
  <c r="RM1256"/>
  <c r="CE1256"/>
  <c r="PC1256"/>
  <c r="LB1256"/>
  <c r="PX1256"/>
  <c r="HU1256"/>
  <c r="XY1256"/>
  <c r="DU1256"/>
  <c r="T1256"/>
  <c r="MR1256"/>
  <c r="RN1256"/>
  <c r="OG1256"/>
  <c r="TX1256"/>
  <c r="KF1256"/>
  <c r="IQ1261"/>
  <c r="JL1261"/>
  <c r="CY1256"/>
  <c r="JK1256"/>
  <c r="PW1256"/>
  <c r="FJ1256"/>
  <c r="LV1256"/>
  <c r="TC1256"/>
  <c r="YT1256"/>
  <c r="VN1256"/>
  <c r="PC1261"/>
  <c r="PX1261"/>
  <c r="EO1256"/>
  <c r="LA1256"/>
  <c r="AN1256"/>
  <c r="GZ1256"/>
  <c r="NL1256"/>
  <c r="US1256"/>
  <c r="QR1256"/>
  <c r="XD1256"/>
  <c r="VO1261"/>
  <c r="WJ1261"/>
  <c r="S1256"/>
  <c r="GE1256"/>
  <c r="MQ1256"/>
  <c r="CD1256"/>
  <c r="IP1256"/>
  <c r="PB1256"/>
  <c r="WI1256"/>
  <c r="KE1262"/>
  <c r="RL1262"/>
  <c r="QQ1262"/>
  <c r="KZ1262"/>
  <c r="OG1264"/>
  <c r="XC1262"/>
  <c r="XX1262"/>
  <c r="DS1262"/>
  <c r="EN1262"/>
  <c r="FI1262"/>
  <c r="LU1262"/>
  <c r="SG1262"/>
  <c r="R1262"/>
  <c r="GD1262"/>
  <c r="MP1262"/>
  <c r="TB1262"/>
  <c r="YS1262"/>
  <c r="YS1255" s="1"/>
  <c r="NL1264"/>
  <c r="AM1262"/>
  <c r="GY1262"/>
  <c r="NK1262"/>
  <c r="TW1262"/>
  <c r="BH1262"/>
  <c r="HT1262"/>
  <c r="OF1262"/>
  <c r="UR1262"/>
  <c r="CC1262"/>
  <c r="IO1262"/>
  <c r="PA1262"/>
  <c r="VM1262"/>
  <c r="CX1262"/>
  <c r="JJ1262"/>
  <c r="PV1262"/>
  <c r="HU1264"/>
  <c r="GZ1264"/>
  <c r="LU1259"/>
  <c r="US1264"/>
  <c r="TX1264"/>
  <c r="R1259"/>
  <c r="BI1264"/>
  <c r="AN1264"/>
  <c r="MP1259"/>
  <c r="CY1264"/>
  <c r="JK1264"/>
  <c r="PW1264"/>
  <c r="WI1264"/>
  <c r="CD1264"/>
  <c r="IP1264"/>
  <c r="PB1264"/>
  <c r="VN1264"/>
  <c r="DS1259"/>
  <c r="QQ1259"/>
  <c r="EN1259"/>
  <c r="EN1255" s="1"/>
  <c r="RL1259"/>
  <c r="RL1255" s="1"/>
  <c r="EO1264"/>
  <c r="LA1264"/>
  <c r="RM1264"/>
  <c r="XY1264"/>
  <c r="DT1264"/>
  <c r="KF1264"/>
  <c r="QR1264"/>
  <c r="XD1264"/>
  <c r="FI1259"/>
  <c r="FI1255" s="1"/>
  <c r="SG1259"/>
  <c r="GD1259"/>
  <c r="TB1259"/>
  <c r="S1264"/>
  <c r="GE1264"/>
  <c r="MQ1264"/>
  <c r="TC1264"/>
  <c r="YT1264"/>
  <c r="FJ1264"/>
  <c r="LV1264"/>
  <c r="KE1259"/>
  <c r="XC1259"/>
  <c r="KZ1259"/>
  <c r="XX1259"/>
  <c r="XE1265"/>
  <c r="XZ1265"/>
  <c r="WI1260"/>
  <c r="VN1260"/>
  <c r="DU1265"/>
  <c r="EP1265"/>
  <c r="CY1260"/>
  <c r="CD1260"/>
  <c r="AM1259"/>
  <c r="GY1259"/>
  <c r="NK1259"/>
  <c r="TW1259"/>
  <c r="BH1259"/>
  <c r="HT1259"/>
  <c r="OF1259"/>
  <c r="UR1259"/>
  <c r="KG1265"/>
  <c r="LB1265"/>
  <c r="JK1260"/>
  <c r="IP1260"/>
  <c r="CC1259"/>
  <c r="IO1259"/>
  <c r="PA1259"/>
  <c r="VM1259"/>
  <c r="CX1259"/>
  <c r="JJ1259"/>
  <c r="PV1259"/>
  <c r="FK1264"/>
  <c r="LW1264"/>
  <c r="SI1264"/>
  <c r="T1264"/>
  <c r="GF1264"/>
  <c r="MR1264"/>
  <c r="TD1264"/>
  <c r="YU1264"/>
  <c r="FK1265"/>
  <c r="LW1265"/>
  <c r="SI1265"/>
  <c r="T1265"/>
  <c r="GF1265"/>
  <c r="MR1265"/>
  <c r="TD1265"/>
  <c r="YU1265"/>
  <c r="EO1260"/>
  <c r="LA1260"/>
  <c r="RM1260"/>
  <c r="RM1255" s="1"/>
  <c r="XY1260"/>
  <c r="DT1260"/>
  <c r="KF1260"/>
  <c r="QR1260"/>
  <c r="XD1260"/>
  <c r="AO1264"/>
  <c r="HA1264"/>
  <c r="NM1264"/>
  <c r="TY1264"/>
  <c r="BJ1264"/>
  <c r="HV1264"/>
  <c r="OH1264"/>
  <c r="UT1264"/>
  <c r="AO1265"/>
  <c r="HA1265"/>
  <c r="NM1265"/>
  <c r="TY1265"/>
  <c r="BJ1265"/>
  <c r="HV1265"/>
  <c r="OH1265"/>
  <c r="UT1265"/>
  <c r="S1260"/>
  <c r="GE1260"/>
  <c r="MQ1260"/>
  <c r="TC1260"/>
  <c r="YT1260"/>
  <c r="FJ1260"/>
  <c r="LV1260"/>
  <c r="SH1260"/>
  <c r="CE1264"/>
  <c r="IQ1264"/>
  <c r="PC1264"/>
  <c r="VO1264"/>
  <c r="CZ1264"/>
  <c r="JL1264"/>
  <c r="PX1264"/>
  <c r="CE1265"/>
  <c r="IQ1265"/>
  <c r="PC1265"/>
  <c r="VO1265"/>
  <c r="CZ1265"/>
  <c r="JL1265"/>
  <c r="PX1265"/>
  <c r="BI1260"/>
  <c r="HU1260"/>
  <c r="OG1260"/>
  <c r="OG1255" s="1"/>
  <c r="US1260"/>
  <c r="AN1260"/>
  <c r="GZ1260"/>
  <c r="NL1260"/>
  <c r="DU1261"/>
  <c r="KG1261"/>
  <c r="QS1261"/>
  <c r="XE1261"/>
  <c r="EP1261"/>
  <c r="LB1261"/>
  <c r="RN1261"/>
  <c r="XZ1261"/>
  <c r="FK1256"/>
  <c r="LW1256"/>
  <c r="BJ1256"/>
  <c r="HV1256"/>
  <c r="OH1256"/>
  <c r="VO1256"/>
  <c r="TD1256"/>
  <c r="YU1256"/>
  <c r="FK1261"/>
  <c r="LW1261"/>
  <c r="SI1261"/>
  <c r="T1261"/>
  <c r="GF1261"/>
  <c r="MR1261"/>
  <c r="TD1261"/>
  <c r="YU1261"/>
  <c r="AO1256"/>
  <c r="HA1256"/>
  <c r="NM1256"/>
  <c r="CZ1256"/>
  <c r="JL1256"/>
  <c r="QS1256"/>
  <c r="XE1256"/>
  <c r="AO1261"/>
  <c r="HA1261"/>
  <c r="NM1261"/>
  <c r="TY1261"/>
  <c r="BJ1261"/>
  <c r="HV1261"/>
  <c r="OH1261"/>
  <c r="WT1313"/>
  <c r="WT1324" s="1"/>
  <c r="WT1325" s="1"/>
  <c r="RX1313"/>
  <c r="RX1324" s="1"/>
  <c r="RX1325" s="1"/>
  <c r="OR1313"/>
  <c r="OR1324" s="1"/>
  <c r="OR1325" s="1"/>
  <c r="JV1313"/>
  <c r="JV1324" s="1"/>
  <c r="JV1325" s="1"/>
  <c r="SG1255"/>
  <c r="YJ1313"/>
  <c r="YJ1324" s="1"/>
  <c r="YJ1325" s="1"/>
  <c r="TN1313"/>
  <c r="TN1324" s="1"/>
  <c r="TN1325" s="1"/>
  <c r="QH1313"/>
  <c r="QH1324" s="1"/>
  <c r="QH1325" s="1"/>
  <c r="NB1313"/>
  <c r="NB1324" s="1"/>
  <c r="NB1325" s="1"/>
  <c r="NX1313"/>
  <c r="NX1324" s="1"/>
  <c r="NX1325" s="1"/>
  <c r="VE1313"/>
  <c r="VE1324" s="1"/>
  <c r="VE1325" s="1"/>
  <c r="OS1313"/>
  <c r="OS1324" s="1"/>
  <c r="OS1325" s="1"/>
  <c r="IG1313"/>
  <c r="IG1324" s="1"/>
  <c r="IG1325" s="1"/>
  <c r="XO1313"/>
  <c r="XO1324" s="1"/>
  <c r="XO1325" s="1"/>
  <c r="VY1313"/>
  <c r="VY1324" s="1"/>
  <c r="VY1325" s="1"/>
  <c r="UI1313"/>
  <c r="UI1324" s="1"/>
  <c r="UI1325" s="1"/>
  <c r="SS1313"/>
  <c r="SS1324" s="1"/>
  <c r="SS1325" s="1"/>
  <c r="RC1313"/>
  <c r="RC1324" s="1"/>
  <c r="RC1325" s="1"/>
  <c r="PM1313"/>
  <c r="PM1324" s="1"/>
  <c r="PM1325" s="1"/>
  <c r="NW1313"/>
  <c r="NW1324" s="1"/>
  <c r="NW1325" s="1"/>
  <c r="MG1313"/>
  <c r="MG1324" s="1"/>
  <c r="MG1325" s="1"/>
  <c r="KQ1313"/>
  <c r="KQ1324" s="1"/>
  <c r="KQ1325" s="1"/>
  <c r="VD1313"/>
  <c r="VD1324" s="1"/>
  <c r="VD1325" s="1"/>
  <c r="DJ1313"/>
  <c r="DJ1324" s="1"/>
  <c r="DJ1325" s="1"/>
  <c r="CO1313"/>
  <c r="CO1324" s="1"/>
  <c r="CO1325" s="1"/>
  <c r="VZ1313"/>
  <c r="VZ1324" s="1"/>
  <c r="VZ1325" s="1"/>
  <c r="ST1313"/>
  <c r="ST1324" s="1"/>
  <c r="ST1325" s="1"/>
  <c r="PN1313"/>
  <c r="PN1324" s="1"/>
  <c r="PN1325" s="1"/>
  <c r="MH1313"/>
  <c r="MH1324" s="1"/>
  <c r="MH1325" s="1"/>
  <c r="LL1313"/>
  <c r="LL1324" s="1"/>
  <c r="LL1325" s="1"/>
  <c r="KR1313"/>
  <c r="KR1324" s="1"/>
  <c r="KR1325" s="1"/>
  <c r="JA1313"/>
  <c r="JA1324" s="1"/>
  <c r="JA1325" s="1"/>
  <c r="JB1313"/>
  <c r="JB1324" s="1"/>
  <c r="JB1325" s="1"/>
  <c r="IF1313"/>
  <c r="IF1324" s="1"/>
  <c r="IF1325" s="1"/>
  <c r="GP1313"/>
  <c r="GP1324" s="1"/>
  <c r="GP1325" s="1"/>
  <c r="EZ1313"/>
  <c r="EZ1324" s="1"/>
  <c r="EZ1325" s="1"/>
  <c r="EE1313"/>
  <c r="EE1324" s="1"/>
  <c r="EE1325" s="1"/>
  <c r="BT1313"/>
  <c r="BT1324" s="1"/>
  <c r="BT1325" s="1"/>
  <c r="AY1313"/>
  <c r="AY1324" s="1"/>
  <c r="AY1325" s="1"/>
  <c r="FU1313"/>
  <c r="FU1324" s="1"/>
  <c r="FU1325" s="1"/>
  <c r="AD1313"/>
  <c r="AD1324" s="1"/>
  <c r="AD1325" s="1"/>
  <c r="YQ1253"/>
  <c r="XV1253"/>
  <c r="XA1253"/>
  <c r="WF1253"/>
  <c r="VK1253"/>
  <c r="UP1253"/>
  <c r="TU1253"/>
  <c r="SZ1253"/>
  <c r="SE1253"/>
  <c r="RJ1253"/>
  <c r="QO1253"/>
  <c r="PT1253"/>
  <c r="OY1253"/>
  <c r="OD1253"/>
  <c r="NI1253"/>
  <c r="MN1253"/>
  <c r="LS1253"/>
  <c r="KX1253"/>
  <c r="KC1253"/>
  <c r="JH1253"/>
  <c r="IM1253"/>
  <c r="HR1253"/>
  <c r="GW1253"/>
  <c r="GB1253"/>
  <c r="FG1253"/>
  <c r="EL1253"/>
  <c r="DQ1253"/>
  <c r="CV1253"/>
  <c r="CA1253"/>
  <c r="BF1253"/>
  <c r="AK1253"/>
  <c r="P1253"/>
  <c r="YT1313"/>
  <c r="YT1322" s="1"/>
  <c r="YZ1323" s="1"/>
  <c r="HK1313"/>
  <c r="HK1324" s="1"/>
  <c r="HK1325" s="1"/>
  <c r="YU1313"/>
  <c r="YU1322" s="1"/>
  <c r="ZA1323" s="1"/>
  <c r="FV1313"/>
  <c r="FV1324" s="1"/>
  <c r="FV1325" s="1"/>
  <c r="EF1313"/>
  <c r="EF1324" s="1"/>
  <c r="EF1325" s="1"/>
  <c r="CP1313"/>
  <c r="CP1324" s="1"/>
  <c r="CP1325" s="1"/>
  <c r="AZ1313"/>
  <c r="AZ1324" s="1"/>
  <c r="AZ1325" s="1"/>
  <c r="HA1255"/>
  <c r="KZ1255"/>
  <c r="IP1255"/>
  <c r="SH1255"/>
  <c r="YL1313"/>
  <c r="YL1324" s="1"/>
  <c r="YL1325" s="1"/>
  <c r="XQ1313"/>
  <c r="XQ1324" s="1"/>
  <c r="XQ1325" s="1"/>
  <c r="WV1313"/>
  <c r="WV1324" s="1"/>
  <c r="WV1325" s="1"/>
  <c r="WA1313"/>
  <c r="WA1324" s="1"/>
  <c r="WA1325" s="1"/>
  <c r="VF1313"/>
  <c r="VF1324" s="1"/>
  <c r="VF1325" s="1"/>
  <c r="TP1313"/>
  <c r="TP1324" s="1"/>
  <c r="TP1325" s="1"/>
  <c r="SU1313"/>
  <c r="SU1324" s="1"/>
  <c r="SU1325" s="1"/>
  <c r="RZ1313"/>
  <c r="RZ1324" s="1"/>
  <c r="RZ1325" s="1"/>
  <c r="RE1313"/>
  <c r="RE1324" s="1"/>
  <c r="RE1325" s="1"/>
  <c r="QJ1313"/>
  <c r="QJ1324" s="1"/>
  <c r="QJ1325" s="1"/>
  <c r="PO1313"/>
  <c r="PO1324" s="1"/>
  <c r="PO1325" s="1"/>
  <c r="OT1313"/>
  <c r="OT1324" s="1"/>
  <c r="OT1325" s="1"/>
  <c r="NY1313"/>
  <c r="NY1324" s="1"/>
  <c r="NY1325" s="1"/>
  <c r="ND1313"/>
  <c r="ND1324" s="1"/>
  <c r="ND1325" s="1"/>
  <c r="MI1313"/>
  <c r="MI1324" s="1"/>
  <c r="MI1325" s="1"/>
  <c r="LN1313"/>
  <c r="LN1324" s="1"/>
  <c r="LN1325" s="1"/>
  <c r="KS1313"/>
  <c r="KS1324" s="1"/>
  <c r="KS1325" s="1"/>
  <c r="JX1313"/>
  <c r="JX1324" s="1"/>
  <c r="JX1325" s="1"/>
  <c r="JC1313"/>
  <c r="JC1324" s="1"/>
  <c r="JC1325" s="1"/>
  <c r="IH1313"/>
  <c r="IH1324" s="1"/>
  <c r="IH1325" s="1"/>
  <c r="HM1313"/>
  <c r="HM1324" s="1"/>
  <c r="HM1325" s="1"/>
  <c r="GR1313"/>
  <c r="GR1324" s="1"/>
  <c r="GR1325" s="1"/>
  <c r="FW1313"/>
  <c r="FW1324" s="1"/>
  <c r="FW1325" s="1"/>
  <c r="FB1313"/>
  <c r="FB1324" s="1"/>
  <c r="FB1325" s="1"/>
  <c r="EG1313"/>
  <c r="EG1324" s="1"/>
  <c r="EG1325" s="1"/>
  <c r="DL1313"/>
  <c r="DL1324" s="1"/>
  <c r="DL1325" s="1"/>
  <c r="CQ1313"/>
  <c r="CQ1324" s="1"/>
  <c r="CQ1325" s="1"/>
  <c r="BV1313"/>
  <c r="BV1324" s="1"/>
  <c r="BV1325" s="1"/>
  <c r="BA1313"/>
  <c r="BA1324" s="1"/>
  <c r="BA1325" s="1"/>
  <c r="AF1313"/>
  <c r="AF1324" s="1"/>
  <c r="AF1325" s="1"/>
  <c r="YS1313"/>
  <c r="YS1322" s="1"/>
  <c r="YY1323" s="1"/>
  <c r="WU1313"/>
  <c r="WU1324" s="1"/>
  <c r="WU1325" s="1"/>
  <c r="TO1313"/>
  <c r="TO1324" s="1"/>
  <c r="TO1325" s="1"/>
  <c r="QI1313"/>
  <c r="QI1324" s="1"/>
  <c r="QI1325" s="1"/>
  <c r="NC1313"/>
  <c r="NC1324" s="1"/>
  <c r="NC1325" s="1"/>
  <c r="JW1313"/>
  <c r="JW1324" s="1"/>
  <c r="JW1325" s="1"/>
  <c r="GQ1313"/>
  <c r="GQ1324" s="1"/>
  <c r="GQ1325" s="1"/>
  <c r="FA1313"/>
  <c r="FA1324" s="1"/>
  <c r="FA1325" s="1"/>
  <c r="DK1313"/>
  <c r="DK1324" s="1"/>
  <c r="DK1325" s="1"/>
  <c r="BU1313"/>
  <c r="BU1324" s="1"/>
  <c r="BU1325" s="1"/>
  <c r="AE1313"/>
  <c r="AE1324" s="1"/>
  <c r="AE1325" s="1"/>
  <c r="RN1255"/>
  <c r="TD1255"/>
  <c r="UT1255"/>
  <c r="WH1255"/>
  <c r="CY1255"/>
  <c r="UJ1313" l="1"/>
  <c r="UJ1324" s="1"/>
  <c r="UJ1325" s="1"/>
  <c r="UK1313"/>
  <c r="UK1324" s="1"/>
  <c r="UK1325" s="1"/>
  <c r="JL1255"/>
  <c r="TX1255"/>
  <c r="GZ1255"/>
  <c r="JK1255"/>
  <c r="HU1255"/>
  <c r="WJ1255"/>
  <c r="XX1255"/>
  <c r="T1255"/>
  <c r="S1255"/>
  <c r="MQ1255"/>
  <c r="GD1255"/>
  <c r="QR1255"/>
  <c r="PW1255"/>
  <c r="PV1255"/>
  <c r="PA1255"/>
  <c r="OF1255"/>
  <c r="NK1255"/>
  <c r="US1255"/>
  <c r="LA1255"/>
  <c r="FJ1255"/>
  <c r="BI1255"/>
  <c r="NM1255"/>
  <c r="PC1255"/>
  <c r="JJ1255"/>
  <c r="IO1255"/>
  <c r="HT1255"/>
  <c r="GY1255"/>
  <c r="TY1255"/>
  <c r="CX1255"/>
  <c r="AM1255"/>
  <c r="MP1255"/>
  <c r="LB1255"/>
  <c r="AN1255"/>
  <c r="LV1255"/>
  <c r="DS1255"/>
  <c r="CD1255"/>
  <c r="R1255"/>
  <c r="LU1255"/>
  <c r="PB1255"/>
  <c r="DU1255"/>
  <c r="XC1255"/>
  <c r="TB1255"/>
  <c r="QQ1255"/>
  <c r="KE1255"/>
  <c r="CC1255"/>
  <c r="BH1255"/>
  <c r="NL1255"/>
  <c r="VM1255"/>
  <c r="UR1255"/>
  <c r="TW1255"/>
  <c r="GF1255"/>
  <c r="OH1255"/>
  <c r="EP1255"/>
  <c r="PX1255"/>
  <c r="GE1255"/>
  <c r="KF1255"/>
  <c r="MR1255"/>
  <c r="LW1255"/>
  <c r="KG1255"/>
  <c r="TC1255"/>
  <c r="XD1255"/>
  <c r="XY1255"/>
  <c r="WI1255"/>
  <c r="BJ1255"/>
  <c r="CZ1255"/>
  <c r="XZ1255"/>
  <c r="CE1255"/>
  <c r="YT1255"/>
  <c r="DT1255"/>
  <c r="EO1255"/>
  <c r="AO1255"/>
  <c r="HV1255"/>
  <c r="IQ1255"/>
  <c r="VN1255"/>
  <c r="YU1255"/>
  <c r="FK1255"/>
  <c r="QS1255"/>
  <c r="VO1255"/>
  <c r="SI1255"/>
  <c r="XE1255"/>
  <c r="ZE1325"/>
  <c r="ZF1325"/>
  <c r="YZ1320"/>
  <c r="ZF1320" s="1"/>
  <c r="YZ1319"/>
  <c r="ZF1319" s="1"/>
  <c r="YZ1318"/>
  <c r="ZF1318" s="1"/>
  <c r="YZ1316"/>
  <c r="ZF1316" s="1"/>
  <c r="YZ1315"/>
  <c r="ZF1315" s="1"/>
  <c r="YZ1314"/>
  <c r="ZF1314" s="1"/>
  <c r="ZG1325"/>
  <c r="YY1320"/>
  <c r="ZE1320" s="1"/>
  <c r="YY1319"/>
  <c r="ZE1319" s="1"/>
  <c r="YY1318"/>
  <c r="ZE1318" s="1"/>
  <c r="YY1316"/>
  <c r="ZE1316" s="1"/>
  <c r="YY1315"/>
  <c r="ZE1315" s="1"/>
  <c r="YY1314"/>
  <c r="ZE1314" s="1"/>
  <c r="ZA1320"/>
  <c r="ZG1320" s="1"/>
  <c r="ZA1319"/>
  <c r="ZG1319" s="1"/>
  <c r="ZA1318"/>
  <c r="ZG1318" s="1"/>
  <c r="ZA1316"/>
  <c r="ZG1316" s="1"/>
  <c r="ZA1315"/>
  <c r="ZG1315" s="1"/>
  <c r="ZA1314"/>
  <c r="ZG1314" s="1"/>
  <c r="ZE1313" l="1"/>
  <c r="ZE1324" s="1"/>
  <c r="ZG1313"/>
  <c r="ZG1324" s="1"/>
  <c r="ZF1313"/>
  <c r="ZF1324" s="1"/>
  <c r="N268" i="77" l="1"/>
  <c r="N267"/>
  <c r="N266"/>
  <c r="N265"/>
  <c r="N264"/>
  <c r="N263"/>
  <c r="N262"/>
  <c r="N261"/>
  <c r="N259"/>
  <c r="N258"/>
  <c r="N257"/>
  <c r="N256"/>
  <c r="N255"/>
  <c r="N254"/>
  <c r="N253"/>
  <c r="N252"/>
  <c r="N250"/>
  <c r="N249"/>
  <c r="N248"/>
  <c r="N247"/>
  <c r="N246"/>
  <c r="N245"/>
  <c r="N244"/>
  <c r="N243"/>
  <c r="N273" i="98" l="1"/>
  <c r="N272"/>
  <c r="N271"/>
  <c r="N270"/>
  <c r="N269"/>
  <c r="N268"/>
  <c r="N267"/>
  <c r="N266"/>
  <c r="N265"/>
  <c r="N264"/>
  <c r="N263"/>
  <c r="N262"/>
  <c r="N261"/>
  <c r="N239"/>
  <c r="G239"/>
  <c r="L239" s="1"/>
  <c r="N238"/>
  <c r="G238"/>
  <c r="L238" s="1"/>
  <c r="N237"/>
  <c r="F237"/>
  <c r="G237" s="1"/>
  <c r="L237" s="1"/>
  <c r="N236"/>
  <c r="F236"/>
  <c r="G236" s="1"/>
  <c r="N235"/>
  <c r="G235"/>
  <c r="L235" s="1"/>
  <c r="F235"/>
  <c r="N234"/>
  <c r="F234"/>
  <c r="G234" s="1"/>
  <c r="N233"/>
  <c r="N240" s="1"/>
  <c r="F233"/>
  <c r="G233" s="1"/>
  <c r="L233" s="1"/>
  <c r="N230"/>
  <c r="G230"/>
  <c r="L230" s="1"/>
  <c r="N229"/>
  <c r="G229"/>
  <c r="L229" s="1"/>
  <c r="N228"/>
  <c r="G228"/>
  <c r="L228" s="1"/>
  <c r="N227"/>
  <c r="G227"/>
  <c r="L227" s="1"/>
  <c r="N226"/>
  <c r="G226"/>
  <c r="L226" s="1"/>
  <c r="N225"/>
  <c r="G225"/>
  <c r="L225" s="1"/>
  <c r="N224"/>
  <c r="G224"/>
  <c r="L224" s="1"/>
  <c r="N223"/>
  <c r="H223"/>
  <c r="M223" s="1"/>
  <c r="G223"/>
  <c r="L223" s="1"/>
  <c r="N222"/>
  <c r="G222"/>
  <c r="L222" s="1"/>
  <c r="N219"/>
  <c r="N220" s="1"/>
  <c r="F219"/>
  <c r="E219"/>
  <c r="G219" s="1"/>
  <c r="N214"/>
  <c r="F214"/>
  <c r="E214"/>
  <c r="N213"/>
  <c r="F213"/>
  <c r="E213"/>
  <c r="N212"/>
  <c r="F212"/>
  <c r="E212"/>
  <c r="N209"/>
  <c r="N210" s="1"/>
  <c r="J209"/>
  <c r="H209"/>
  <c r="M209" s="1"/>
  <c r="M210" s="1"/>
  <c r="G209"/>
  <c r="L209" s="1"/>
  <c r="L210" s="1"/>
  <c r="N204"/>
  <c r="J204"/>
  <c r="G204"/>
  <c r="L204" s="1"/>
  <c r="N203"/>
  <c r="J203"/>
  <c r="G203"/>
  <c r="L203" s="1"/>
  <c r="N202"/>
  <c r="J202"/>
  <c r="G202"/>
  <c r="L202" s="1"/>
  <c r="N201"/>
  <c r="N206" s="1"/>
  <c r="J201"/>
  <c r="G201"/>
  <c r="L201" s="1"/>
  <c r="L206" s="1"/>
  <c r="N200"/>
  <c r="J200"/>
  <c r="G200"/>
  <c r="L200" s="1"/>
  <c r="N199"/>
  <c r="J199"/>
  <c r="G199"/>
  <c r="L199" s="1"/>
  <c r="N198"/>
  <c r="J198"/>
  <c r="G198"/>
  <c r="L198" s="1"/>
  <c r="N197"/>
  <c r="N205" s="1"/>
  <c r="J197"/>
  <c r="H197"/>
  <c r="M197" s="1"/>
  <c r="G197"/>
  <c r="L197" s="1"/>
  <c r="N194"/>
  <c r="N195" s="1"/>
  <c r="J194"/>
  <c r="G194"/>
  <c r="L194" s="1"/>
  <c r="N191"/>
  <c r="J191"/>
  <c r="G191"/>
  <c r="L191" s="1"/>
  <c r="N190"/>
  <c r="J190"/>
  <c r="G190"/>
  <c r="L190" s="1"/>
  <c r="N189"/>
  <c r="E189"/>
  <c r="J189" s="1"/>
  <c r="N188"/>
  <c r="J188"/>
  <c r="G188"/>
  <c r="N187"/>
  <c r="N192" s="1"/>
  <c r="J187"/>
  <c r="G187"/>
  <c r="L187" s="1"/>
  <c r="N184"/>
  <c r="E184"/>
  <c r="J184" s="1"/>
  <c r="N183"/>
  <c r="E183"/>
  <c r="J183" s="1"/>
  <c r="N180"/>
  <c r="N181" s="1"/>
  <c r="E180"/>
  <c r="J180" s="1"/>
  <c r="N177"/>
  <c r="N178" s="1"/>
  <c r="J177"/>
  <c r="G177"/>
  <c r="L177" s="1"/>
  <c r="L178" s="1"/>
  <c r="N174"/>
  <c r="G174"/>
  <c r="L174" s="1"/>
  <c r="N173"/>
  <c r="G173"/>
  <c r="L173" s="1"/>
  <c r="N172"/>
  <c r="H172"/>
  <c r="M172" s="1"/>
  <c r="G172"/>
  <c r="L172" s="1"/>
  <c r="N171"/>
  <c r="G171"/>
  <c r="H171" s="1"/>
  <c r="M171" s="1"/>
  <c r="N170"/>
  <c r="G170"/>
  <c r="H170" s="1"/>
  <c r="M170" s="1"/>
  <c r="N169"/>
  <c r="G169"/>
  <c r="H169" s="1"/>
  <c r="M169" s="1"/>
  <c r="N168"/>
  <c r="G168"/>
  <c r="H168" s="1"/>
  <c r="M168" s="1"/>
  <c r="N167"/>
  <c r="G167"/>
  <c r="H167" s="1"/>
  <c r="M167" s="1"/>
  <c r="N166"/>
  <c r="G166"/>
  <c r="H166" s="1"/>
  <c r="M166" s="1"/>
  <c r="N163"/>
  <c r="J163"/>
  <c r="G163"/>
  <c r="L163" s="1"/>
  <c r="N162"/>
  <c r="J162"/>
  <c r="G162"/>
  <c r="L162" s="1"/>
  <c r="N157"/>
  <c r="J157"/>
  <c r="G157"/>
  <c r="L157" s="1"/>
  <c r="N156"/>
  <c r="J156"/>
  <c r="G156"/>
  <c r="L156" s="1"/>
  <c r="N155"/>
  <c r="J155"/>
  <c r="G155"/>
  <c r="L155" s="1"/>
  <c r="I153"/>
  <c r="N153" s="1"/>
  <c r="E153"/>
  <c r="G153" s="1"/>
  <c r="I152"/>
  <c r="N152" s="1"/>
  <c r="E152"/>
  <c r="G152" s="1"/>
  <c r="I151"/>
  <c r="N151" s="1"/>
  <c r="E151"/>
  <c r="G151" s="1"/>
  <c r="I150"/>
  <c r="N150" s="1"/>
  <c r="E150"/>
  <c r="G150" s="1"/>
  <c r="N149"/>
  <c r="M149"/>
  <c r="O149" s="1"/>
  <c r="N148"/>
  <c r="J148"/>
  <c r="G148"/>
  <c r="L148" s="1"/>
  <c r="N147"/>
  <c r="J147"/>
  <c r="G147"/>
  <c r="L147" s="1"/>
  <c r="N146"/>
  <c r="J146"/>
  <c r="G146"/>
  <c r="L146" s="1"/>
  <c r="N145"/>
  <c r="J145"/>
  <c r="G145"/>
  <c r="L145" s="1"/>
  <c r="N144"/>
  <c r="J144"/>
  <c r="G144"/>
  <c r="L144" s="1"/>
  <c r="N141"/>
  <c r="J141"/>
  <c r="G141"/>
  <c r="L141" s="1"/>
  <c r="N140"/>
  <c r="J140"/>
  <c r="G140"/>
  <c r="L140" s="1"/>
  <c r="N139"/>
  <c r="J139"/>
  <c r="G139"/>
  <c r="L139" s="1"/>
  <c r="N134"/>
  <c r="G134"/>
  <c r="H134" s="1"/>
  <c r="M134" s="1"/>
  <c r="N133"/>
  <c r="G133"/>
  <c r="H133" s="1"/>
  <c r="M133" s="1"/>
  <c r="N132"/>
  <c r="G132"/>
  <c r="H132" s="1"/>
  <c r="M132" s="1"/>
  <c r="N131"/>
  <c r="G131"/>
  <c r="H131" s="1"/>
  <c r="M131" s="1"/>
  <c r="N130"/>
  <c r="G130"/>
  <c r="H130" s="1"/>
  <c r="M130" s="1"/>
  <c r="M135" s="1"/>
  <c r="M136" s="1"/>
  <c r="N125"/>
  <c r="J125"/>
  <c r="G125"/>
  <c r="L125" s="1"/>
  <c r="N124"/>
  <c r="J124"/>
  <c r="H124"/>
  <c r="M124" s="1"/>
  <c r="G124"/>
  <c r="L124" s="1"/>
  <c r="K123"/>
  <c r="N123" s="1"/>
  <c r="E123"/>
  <c r="J123" s="1"/>
  <c r="N122"/>
  <c r="J122"/>
  <c r="G122"/>
  <c r="L122" s="1"/>
  <c r="N121"/>
  <c r="J121"/>
  <c r="G121"/>
  <c r="L121" s="1"/>
  <c r="J120"/>
  <c r="I120"/>
  <c r="N120" s="1"/>
  <c r="G120"/>
  <c r="J119"/>
  <c r="I119"/>
  <c r="N119" s="1"/>
  <c r="N126" s="1"/>
  <c r="N127" s="1"/>
  <c r="L127" s="1"/>
  <c r="G119"/>
  <c r="H119" s="1"/>
  <c r="M119" s="1"/>
  <c r="N116"/>
  <c r="J116"/>
  <c r="G116"/>
  <c r="L116" s="1"/>
  <c r="N115"/>
  <c r="J115"/>
  <c r="G115"/>
  <c r="N114"/>
  <c r="J114"/>
  <c r="G114"/>
  <c r="L114" s="1"/>
  <c r="N113"/>
  <c r="J113"/>
  <c r="G113"/>
  <c r="N112"/>
  <c r="J112"/>
  <c r="G112"/>
  <c r="L112" s="1"/>
  <c r="N111"/>
  <c r="J111"/>
  <c r="G111"/>
  <c r="N108"/>
  <c r="J108"/>
  <c r="G108"/>
  <c r="L108" s="1"/>
  <c r="N107"/>
  <c r="J107"/>
  <c r="G107"/>
  <c r="L107" s="1"/>
  <c r="N106"/>
  <c r="J106"/>
  <c r="G106"/>
  <c r="L106" s="1"/>
  <c r="N105"/>
  <c r="J105"/>
  <c r="G105"/>
  <c r="L105" s="1"/>
  <c r="N104"/>
  <c r="J104"/>
  <c r="G104"/>
  <c r="L104" s="1"/>
  <c r="N103"/>
  <c r="J103"/>
  <c r="H103"/>
  <c r="M103" s="1"/>
  <c r="G103"/>
  <c r="L103" s="1"/>
  <c r="N102"/>
  <c r="J102"/>
  <c r="G102"/>
  <c r="L102" s="1"/>
  <c r="N101"/>
  <c r="J101"/>
  <c r="G101"/>
  <c r="L101" s="1"/>
  <c r="N100"/>
  <c r="J100"/>
  <c r="G100"/>
  <c r="L100" s="1"/>
  <c r="N99"/>
  <c r="J99"/>
  <c r="G99"/>
  <c r="L99" s="1"/>
  <c r="N98"/>
  <c r="J98"/>
  <c r="G98"/>
  <c r="L98" s="1"/>
  <c r="N97"/>
  <c r="J97"/>
  <c r="G97"/>
  <c r="L97" s="1"/>
  <c r="N96"/>
  <c r="J96"/>
  <c r="G96"/>
  <c r="L96" s="1"/>
  <c r="N95"/>
  <c r="J95"/>
  <c r="H95"/>
  <c r="M95" s="1"/>
  <c r="G95"/>
  <c r="L95" s="1"/>
  <c r="N94"/>
  <c r="J94"/>
  <c r="G94"/>
  <c r="L94" s="1"/>
  <c r="N93"/>
  <c r="J93"/>
  <c r="G93"/>
  <c r="L93" s="1"/>
  <c r="N92"/>
  <c r="J92"/>
  <c r="G92"/>
  <c r="L92" s="1"/>
  <c r="N91"/>
  <c r="E91"/>
  <c r="J91" s="1"/>
  <c r="N90"/>
  <c r="E90"/>
  <c r="J90" s="1"/>
  <c r="N87"/>
  <c r="E87"/>
  <c r="G87" s="1"/>
  <c r="H87" s="1"/>
  <c r="M87" s="1"/>
  <c r="N86"/>
  <c r="E86"/>
  <c r="G86" s="1"/>
  <c r="N85"/>
  <c r="E85"/>
  <c r="G85" s="1"/>
  <c r="H85" s="1"/>
  <c r="M85" s="1"/>
  <c r="N84"/>
  <c r="E84"/>
  <c r="G84" s="1"/>
  <c r="N83"/>
  <c r="F83"/>
  <c r="G83" s="1"/>
  <c r="H83" s="1"/>
  <c r="M83" s="1"/>
  <c r="N82"/>
  <c r="E82"/>
  <c r="G82" s="1"/>
  <c r="N81"/>
  <c r="G81"/>
  <c r="H81" s="1"/>
  <c r="M81" s="1"/>
  <c r="N80"/>
  <c r="E80"/>
  <c r="G80" s="1"/>
  <c r="H80" s="1"/>
  <c r="M80" s="1"/>
  <c r="N79"/>
  <c r="G79"/>
  <c r="L79" s="1"/>
  <c r="N78"/>
  <c r="H78"/>
  <c r="M78" s="1"/>
  <c r="G78"/>
  <c r="L78" s="1"/>
  <c r="N77"/>
  <c r="E77"/>
  <c r="G77" s="1"/>
  <c r="N76"/>
  <c r="F76"/>
  <c r="E76"/>
  <c r="G76" s="1"/>
  <c r="N75"/>
  <c r="G75"/>
  <c r="H75" s="1"/>
  <c r="M75" s="1"/>
  <c r="N74"/>
  <c r="F74"/>
  <c r="E74"/>
  <c r="N73"/>
  <c r="N72"/>
  <c r="G72"/>
  <c r="H72" s="1"/>
  <c r="M72" s="1"/>
  <c r="N71"/>
  <c r="F71"/>
  <c r="F73" s="1"/>
  <c r="E71"/>
  <c r="E73" s="1"/>
  <c r="F66"/>
  <c r="I66" s="1"/>
  <c r="N66" s="1"/>
  <c r="E66"/>
  <c r="I65"/>
  <c r="N65" s="1"/>
  <c r="G65"/>
  <c r="L65" s="1"/>
  <c r="F64"/>
  <c r="I64" s="1"/>
  <c r="N64" s="1"/>
  <c r="E64"/>
  <c r="I63"/>
  <c r="N63" s="1"/>
  <c r="F63"/>
  <c r="E63"/>
  <c r="G63" s="1"/>
  <c r="F62"/>
  <c r="I62" s="1"/>
  <c r="N62" s="1"/>
  <c r="E62"/>
  <c r="F61"/>
  <c r="I61" s="1"/>
  <c r="N61" s="1"/>
  <c r="E61"/>
  <c r="G61" s="1"/>
  <c r="F60"/>
  <c r="I60" s="1"/>
  <c r="N60" s="1"/>
  <c r="E60"/>
  <c r="F59"/>
  <c r="I59" s="1"/>
  <c r="N59" s="1"/>
  <c r="E59"/>
  <c r="F58"/>
  <c r="I58" s="1"/>
  <c r="N58" s="1"/>
  <c r="E58"/>
  <c r="G58" s="1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F51"/>
  <c r="I51" s="1"/>
  <c r="N51" s="1"/>
  <c r="E51"/>
  <c r="F50"/>
  <c r="I50" s="1"/>
  <c r="N50" s="1"/>
  <c r="E50"/>
  <c r="I49"/>
  <c r="N49" s="1"/>
  <c r="G49"/>
  <c r="L49" s="1"/>
  <c r="F48"/>
  <c r="I48" s="1"/>
  <c r="N48" s="1"/>
  <c r="E48"/>
  <c r="F47"/>
  <c r="I47" s="1"/>
  <c r="N47" s="1"/>
  <c r="E47"/>
  <c r="F46"/>
  <c r="I46" s="1"/>
  <c r="N46" s="1"/>
  <c r="E46"/>
  <c r="I45"/>
  <c r="N45" s="1"/>
  <c r="F45"/>
  <c r="E45"/>
  <c r="G45" s="1"/>
  <c r="F44"/>
  <c r="I44" s="1"/>
  <c r="N44" s="1"/>
  <c r="E44"/>
  <c r="F43"/>
  <c r="I43" s="1"/>
  <c r="N43" s="1"/>
  <c r="E43"/>
  <c r="G43" s="1"/>
  <c r="F42"/>
  <c r="I42" s="1"/>
  <c r="N42" s="1"/>
  <c r="E42"/>
  <c r="F41"/>
  <c r="I41" s="1"/>
  <c r="N41" s="1"/>
  <c r="E41"/>
  <c r="F40"/>
  <c r="I40" s="1"/>
  <c r="N40" s="1"/>
  <c r="E40"/>
  <c r="F39"/>
  <c r="I39" s="1"/>
  <c r="N39" s="1"/>
  <c r="E39"/>
  <c r="F38"/>
  <c r="I38" s="1"/>
  <c r="N38" s="1"/>
  <c r="E38"/>
  <c r="F37"/>
  <c r="I37" s="1"/>
  <c r="N37" s="1"/>
  <c r="E37"/>
  <c r="F36"/>
  <c r="I36" s="1"/>
  <c r="N36" s="1"/>
  <c r="E36"/>
  <c r="F35"/>
  <c r="I35" s="1"/>
  <c r="N35" s="1"/>
  <c r="E35"/>
  <c r="F34"/>
  <c r="I34" s="1"/>
  <c r="N34" s="1"/>
  <c r="E34"/>
  <c r="F33"/>
  <c r="I33" s="1"/>
  <c r="N33" s="1"/>
  <c r="E33"/>
  <c r="F32"/>
  <c r="I32" s="1"/>
  <c r="N32" s="1"/>
  <c r="E32"/>
  <c r="I31"/>
  <c r="N31" s="1"/>
  <c r="F31"/>
  <c r="E31"/>
  <c r="I30"/>
  <c r="N30" s="1"/>
  <c r="G30"/>
  <c r="H30" s="1"/>
  <c r="M30" s="1"/>
  <c r="F29"/>
  <c r="I29" s="1"/>
  <c r="N29" s="1"/>
  <c r="E29"/>
  <c r="F28"/>
  <c r="I28" s="1"/>
  <c r="N28" s="1"/>
  <c r="E28"/>
  <c r="F27"/>
  <c r="I27" s="1"/>
  <c r="N27" s="1"/>
  <c r="E27"/>
  <c r="F26"/>
  <c r="I26" s="1"/>
  <c r="N26" s="1"/>
  <c r="E26"/>
  <c r="N21"/>
  <c r="G21"/>
  <c r="L21" s="1"/>
  <c r="N20"/>
  <c r="F20"/>
  <c r="E20"/>
  <c r="G20" s="1"/>
  <c r="F18"/>
  <c r="I18" s="1"/>
  <c r="N18" s="1"/>
  <c r="E18"/>
  <c r="N17"/>
  <c r="F17"/>
  <c r="E17"/>
  <c r="N16"/>
  <c r="F16"/>
  <c r="E16"/>
  <c r="N14"/>
  <c r="G14"/>
  <c r="L14" s="1"/>
  <c r="N13"/>
  <c r="G13"/>
  <c r="L13" s="1"/>
  <c r="F11"/>
  <c r="F12" s="1"/>
  <c r="E11"/>
  <c r="E12" s="1"/>
  <c r="E15" s="1"/>
  <c r="G28" l="1"/>
  <c r="G38"/>
  <c r="G48"/>
  <c r="G50"/>
  <c r="G53"/>
  <c r="G55"/>
  <c r="H99"/>
  <c r="M99" s="1"/>
  <c r="H107"/>
  <c r="M107" s="1"/>
  <c r="N117"/>
  <c r="H112"/>
  <c r="M112" s="1"/>
  <c r="H116"/>
  <c r="M116" s="1"/>
  <c r="N142"/>
  <c r="N250" s="1"/>
  <c r="H201"/>
  <c r="M201" s="1"/>
  <c r="M206" s="1"/>
  <c r="H227"/>
  <c r="M227" s="1"/>
  <c r="G46"/>
  <c r="G56"/>
  <c r="G64"/>
  <c r="G66"/>
  <c r="N88"/>
  <c r="G74"/>
  <c r="H93"/>
  <c r="M93" s="1"/>
  <c r="H97"/>
  <c r="M97" s="1"/>
  <c r="H101"/>
  <c r="M101" s="1"/>
  <c r="H105"/>
  <c r="M105" s="1"/>
  <c r="H114"/>
  <c r="M114" s="1"/>
  <c r="H141"/>
  <c r="M141" s="1"/>
  <c r="H147"/>
  <c r="M147" s="1"/>
  <c r="H13"/>
  <c r="M13" s="1"/>
  <c r="G16"/>
  <c r="G27"/>
  <c r="L30"/>
  <c r="G32"/>
  <c r="G35"/>
  <c r="G37"/>
  <c r="G40"/>
  <c r="H145"/>
  <c r="M145" s="1"/>
  <c r="H177"/>
  <c r="M177" s="1"/>
  <c r="M178" s="1"/>
  <c r="H188"/>
  <c r="M188" s="1"/>
  <c r="L188"/>
  <c r="H191"/>
  <c r="M191" s="1"/>
  <c r="H199"/>
  <c r="M199" s="1"/>
  <c r="H203"/>
  <c r="M203" s="1"/>
  <c r="G212"/>
  <c r="H226"/>
  <c r="M226" s="1"/>
  <c r="H230"/>
  <c r="M230" s="1"/>
  <c r="L205"/>
  <c r="N67"/>
  <c r="N68" s="1"/>
  <c r="L68" s="1"/>
  <c r="N135"/>
  <c r="N136" s="1"/>
  <c r="H21"/>
  <c r="M21" s="1"/>
  <c r="O21" s="1"/>
  <c r="N109"/>
  <c r="H122"/>
  <c r="M122" s="1"/>
  <c r="H156"/>
  <c r="M156" s="1"/>
  <c r="H174"/>
  <c r="M174" s="1"/>
  <c r="O174" s="1"/>
  <c r="H222"/>
  <c r="M222" s="1"/>
  <c r="H225"/>
  <c r="M225" s="1"/>
  <c r="H229"/>
  <c r="M229" s="1"/>
  <c r="O13"/>
  <c r="H14"/>
  <c r="M14" s="1"/>
  <c r="G18"/>
  <c r="G29"/>
  <c r="G31"/>
  <c r="L31" s="1"/>
  <c r="G34"/>
  <c r="G39"/>
  <c r="G42"/>
  <c r="G47"/>
  <c r="L47" s="1"/>
  <c r="G52"/>
  <c r="G57"/>
  <c r="G60"/>
  <c r="G73"/>
  <c r="H73" s="1"/>
  <c r="M73" s="1"/>
  <c r="O78"/>
  <c r="H79"/>
  <c r="M79" s="1"/>
  <c r="H120"/>
  <c r="M120" s="1"/>
  <c r="N158"/>
  <c r="N159" s="1"/>
  <c r="O172"/>
  <c r="H173"/>
  <c r="M173" s="1"/>
  <c r="M175" s="1"/>
  <c r="N207"/>
  <c r="N215"/>
  <c r="N216" s="1"/>
  <c r="G214"/>
  <c r="N231"/>
  <c r="H228"/>
  <c r="M228" s="1"/>
  <c r="O228" s="1"/>
  <c r="G11"/>
  <c r="G17"/>
  <c r="G26"/>
  <c r="G33"/>
  <c r="L33" s="1"/>
  <c r="G36"/>
  <c r="G41"/>
  <c r="G44"/>
  <c r="G51"/>
  <c r="H51" s="1"/>
  <c r="M51" s="1"/>
  <c r="G54"/>
  <c r="G59"/>
  <c r="G62"/>
  <c r="N175"/>
  <c r="N185"/>
  <c r="G213"/>
  <c r="O226"/>
  <c r="O230"/>
  <c r="H139"/>
  <c r="M139" s="1"/>
  <c r="H163"/>
  <c r="M163" s="1"/>
  <c r="N164"/>
  <c r="H224"/>
  <c r="M224" s="1"/>
  <c r="M231" s="1"/>
  <c r="F15"/>
  <c r="I15" s="1"/>
  <c r="N15" s="1"/>
  <c r="I12"/>
  <c r="N12" s="1"/>
  <c r="H16"/>
  <c r="M16" s="1"/>
  <c r="L16"/>
  <c r="L18"/>
  <c r="H18"/>
  <c r="M18" s="1"/>
  <c r="L28"/>
  <c r="H28"/>
  <c r="M28" s="1"/>
  <c r="L34"/>
  <c r="H34"/>
  <c r="M34" s="1"/>
  <c r="L35"/>
  <c r="H35"/>
  <c r="M35" s="1"/>
  <c r="L38"/>
  <c r="H38"/>
  <c r="M38" s="1"/>
  <c r="L39"/>
  <c r="H39"/>
  <c r="M39" s="1"/>
  <c r="L42"/>
  <c r="H42"/>
  <c r="M42" s="1"/>
  <c r="L43"/>
  <c r="H43"/>
  <c r="M43" s="1"/>
  <c r="L46"/>
  <c r="H46"/>
  <c r="M46" s="1"/>
  <c r="L52"/>
  <c r="H52"/>
  <c r="M52" s="1"/>
  <c r="L53"/>
  <c r="H53"/>
  <c r="M53" s="1"/>
  <c r="L56"/>
  <c r="H56"/>
  <c r="M56" s="1"/>
  <c r="L57"/>
  <c r="H57"/>
  <c r="M57" s="1"/>
  <c r="L60"/>
  <c r="H60"/>
  <c r="M60" s="1"/>
  <c r="L61"/>
  <c r="H61"/>
  <c r="M61" s="1"/>
  <c r="L64"/>
  <c r="H64"/>
  <c r="M64" s="1"/>
  <c r="L66"/>
  <c r="H66"/>
  <c r="M66" s="1"/>
  <c r="L73"/>
  <c r="H74"/>
  <c r="M74" s="1"/>
  <c r="L74"/>
  <c r="L77"/>
  <c r="H77"/>
  <c r="M77" s="1"/>
  <c r="L84"/>
  <c r="H84"/>
  <c r="M84" s="1"/>
  <c r="O30"/>
  <c r="O93"/>
  <c r="O95"/>
  <c r="O97"/>
  <c r="O99"/>
  <c r="O101"/>
  <c r="O103"/>
  <c r="O105"/>
  <c r="O107"/>
  <c r="L29"/>
  <c r="H29"/>
  <c r="M29" s="1"/>
  <c r="H11"/>
  <c r="M11" s="1"/>
  <c r="L11"/>
  <c r="H17"/>
  <c r="M17" s="1"/>
  <c r="L17"/>
  <c r="L20"/>
  <c r="H20"/>
  <c r="M20" s="1"/>
  <c r="L26"/>
  <c r="H26"/>
  <c r="M26" s="1"/>
  <c r="L27"/>
  <c r="H27"/>
  <c r="M27" s="1"/>
  <c r="L32"/>
  <c r="H32"/>
  <c r="M32" s="1"/>
  <c r="L36"/>
  <c r="H36"/>
  <c r="M36" s="1"/>
  <c r="L37"/>
  <c r="H37"/>
  <c r="M37" s="1"/>
  <c r="L40"/>
  <c r="H40"/>
  <c r="M40" s="1"/>
  <c r="L41"/>
  <c r="H41"/>
  <c r="M41" s="1"/>
  <c r="L44"/>
  <c r="H44"/>
  <c r="M44" s="1"/>
  <c r="L45"/>
  <c r="H45"/>
  <c r="M45" s="1"/>
  <c r="L48"/>
  <c r="H48"/>
  <c r="M48" s="1"/>
  <c r="L50"/>
  <c r="H50"/>
  <c r="M50" s="1"/>
  <c r="L51"/>
  <c r="L54"/>
  <c r="O54" s="1"/>
  <c r="H54"/>
  <c r="M54" s="1"/>
  <c r="L55"/>
  <c r="O55" s="1"/>
  <c r="H55"/>
  <c r="M55" s="1"/>
  <c r="L58"/>
  <c r="O58" s="1"/>
  <c r="H58"/>
  <c r="M58" s="1"/>
  <c r="L59"/>
  <c r="O59" s="1"/>
  <c r="H59"/>
  <c r="M59" s="1"/>
  <c r="L62"/>
  <c r="O62" s="1"/>
  <c r="H62"/>
  <c r="M62" s="1"/>
  <c r="L63"/>
  <c r="O63" s="1"/>
  <c r="H63"/>
  <c r="M63" s="1"/>
  <c r="H76"/>
  <c r="M76" s="1"/>
  <c r="L76"/>
  <c r="L82"/>
  <c r="O82" s="1"/>
  <c r="H82"/>
  <c r="M82" s="1"/>
  <c r="L86"/>
  <c r="O86" s="1"/>
  <c r="H86"/>
  <c r="M86" s="1"/>
  <c r="N255"/>
  <c r="G15"/>
  <c r="O14"/>
  <c r="O79"/>
  <c r="L111"/>
  <c r="H111"/>
  <c r="M111" s="1"/>
  <c r="L113"/>
  <c r="H113"/>
  <c r="M113" s="1"/>
  <c r="L115"/>
  <c r="H115"/>
  <c r="M115" s="1"/>
  <c r="L151"/>
  <c r="H151"/>
  <c r="M151" s="1"/>
  <c r="L153"/>
  <c r="H153"/>
  <c r="M153" s="1"/>
  <c r="L164"/>
  <c r="L195"/>
  <c r="L207"/>
  <c r="L212"/>
  <c r="H212"/>
  <c r="M212" s="1"/>
  <c r="L214"/>
  <c r="H214"/>
  <c r="M214" s="1"/>
  <c r="O222"/>
  <c r="L231"/>
  <c r="H234"/>
  <c r="M234" s="1"/>
  <c r="L234"/>
  <c r="G71"/>
  <c r="L72"/>
  <c r="O72" s="1"/>
  <c r="L75"/>
  <c r="O75" s="1"/>
  <c r="L80"/>
  <c r="O80" s="1"/>
  <c r="L81"/>
  <c r="O81" s="1"/>
  <c r="L83"/>
  <c r="O83" s="1"/>
  <c r="L85"/>
  <c r="O85" s="1"/>
  <c r="L87"/>
  <c r="O87" s="1"/>
  <c r="O112"/>
  <c r="O114"/>
  <c r="O124"/>
  <c r="O139"/>
  <c r="O141"/>
  <c r="O145"/>
  <c r="O147"/>
  <c r="O163"/>
  <c r="O188"/>
  <c r="O191"/>
  <c r="O199"/>
  <c r="O203"/>
  <c r="L150"/>
  <c r="H150"/>
  <c r="M150" s="1"/>
  <c r="L152"/>
  <c r="H152"/>
  <c r="M152" s="1"/>
  <c r="L213"/>
  <c r="H213"/>
  <c r="M213" s="1"/>
  <c r="H219"/>
  <c r="M219" s="1"/>
  <c r="M220" s="1"/>
  <c r="L219"/>
  <c r="H236"/>
  <c r="M236" s="1"/>
  <c r="L236"/>
  <c r="G12"/>
  <c r="I11"/>
  <c r="N11" s="1"/>
  <c r="N22" s="1"/>
  <c r="H49"/>
  <c r="M49" s="1"/>
  <c r="O49" s="1"/>
  <c r="H65"/>
  <c r="M65" s="1"/>
  <c r="O65" s="1"/>
  <c r="G90"/>
  <c r="G91"/>
  <c r="H92"/>
  <c r="M92" s="1"/>
  <c r="O92" s="1"/>
  <c r="H94"/>
  <c r="M94" s="1"/>
  <c r="O94" s="1"/>
  <c r="H96"/>
  <c r="M96" s="1"/>
  <c r="O96" s="1"/>
  <c r="H98"/>
  <c r="M98" s="1"/>
  <c r="O98" s="1"/>
  <c r="H100"/>
  <c r="M100" s="1"/>
  <c r="O100" s="1"/>
  <c r="H102"/>
  <c r="M102" s="1"/>
  <c r="O102" s="1"/>
  <c r="H104"/>
  <c r="M104" s="1"/>
  <c r="O104" s="1"/>
  <c r="H106"/>
  <c r="M106" s="1"/>
  <c r="O106" s="1"/>
  <c r="H108"/>
  <c r="M108" s="1"/>
  <c r="O108" s="1"/>
  <c r="O116"/>
  <c r="O122"/>
  <c r="L136"/>
  <c r="O156"/>
  <c r="O173"/>
  <c r="N251"/>
  <c r="O223"/>
  <c r="O225"/>
  <c r="O227"/>
  <c r="O229"/>
  <c r="L119"/>
  <c r="L120"/>
  <c r="O120" s="1"/>
  <c r="L130"/>
  <c r="L131"/>
  <c r="O131" s="1"/>
  <c r="L132"/>
  <c r="O132" s="1"/>
  <c r="L133"/>
  <c r="O133" s="1"/>
  <c r="L134"/>
  <c r="O134" s="1"/>
  <c r="L142"/>
  <c r="L250" s="1"/>
  <c r="L166"/>
  <c r="L167"/>
  <c r="O167" s="1"/>
  <c r="L168"/>
  <c r="O168" s="1"/>
  <c r="L169"/>
  <c r="O169" s="1"/>
  <c r="L170"/>
  <c r="O170" s="1"/>
  <c r="L171"/>
  <c r="O171" s="1"/>
  <c r="O177"/>
  <c r="O178" s="1"/>
  <c r="G180"/>
  <c r="G183"/>
  <c r="G184"/>
  <c r="H187"/>
  <c r="M187" s="1"/>
  <c r="G189"/>
  <c r="H190"/>
  <c r="M190" s="1"/>
  <c r="O190" s="1"/>
  <c r="H194"/>
  <c r="M194" s="1"/>
  <c r="M195" s="1"/>
  <c r="O197"/>
  <c r="H198"/>
  <c r="M198" s="1"/>
  <c r="H200"/>
  <c r="M200" s="1"/>
  <c r="O200" s="1"/>
  <c r="O201"/>
  <c r="O206" s="1"/>
  <c r="H202"/>
  <c r="M202" s="1"/>
  <c r="H204"/>
  <c r="M204" s="1"/>
  <c r="O204" s="1"/>
  <c r="O209"/>
  <c r="O210" s="1"/>
  <c r="H233"/>
  <c r="M233" s="1"/>
  <c r="O233" s="1"/>
  <c r="H235"/>
  <c r="M235" s="1"/>
  <c r="O235" s="1"/>
  <c r="H237"/>
  <c r="M237" s="1"/>
  <c r="O237" s="1"/>
  <c r="H238"/>
  <c r="M238" s="1"/>
  <c r="O238" s="1"/>
  <c r="H239"/>
  <c r="M239" s="1"/>
  <c r="O239" s="1"/>
  <c r="H121"/>
  <c r="M121" s="1"/>
  <c r="O121" s="1"/>
  <c r="G123"/>
  <c r="H125"/>
  <c r="M125" s="1"/>
  <c r="O125" s="1"/>
  <c r="H140"/>
  <c r="M140" s="1"/>
  <c r="H144"/>
  <c r="M144" s="1"/>
  <c r="H146"/>
  <c r="M146" s="1"/>
  <c r="O146" s="1"/>
  <c r="H148"/>
  <c r="M148" s="1"/>
  <c r="O148" s="1"/>
  <c r="H155"/>
  <c r="M155" s="1"/>
  <c r="O155" s="1"/>
  <c r="H157"/>
  <c r="M157" s="1"/>
  <c r="O157" s="1"/>
  <c r="H162"/>
  <c r="M162" s="1"/>
  <c r="M164" s="1"/>
  <c r="N243" l="1"/>
  <c r="M205"/>
  <c r="O214"/>
  <c r="O50"/>
  <c r="O48"/>
  <c r="O45"/>
  <c r="O44"/>
  <c r="O41"/>
  <c r="O40"/>
  <c r="O37"/>
  <c r="O36"/>
  <c r="O32"/>
  <c r="O27"/>
  <c r="O20"/>
  <c r="O29"/>
  <c r="O74"/>
  <c r="N248"/>
  <c r="O73"/>
  <c r="O51"/>
  <c r="O236"/>
  <c r="O151"/>
  <c r="O113"/>
  <c r="H33"/>
  <c r="M33" s="1"/>
  <c r="O33" s="1"/>
  <c r="H47"/>
  <c r="M47" s="1"/>
  <c r="O47" s="1"/>
  <c r="H31"/>
  <c r="M31" s="1"/>
  <c r="O31" s="1"/>
  <c r="O153"/>
  <c r="O115"/>
  <c r="M142"/>
  <c r="M250" s="1"/>
  <c r="O224"/>
  <c r="O231" s="1"/>
  <c r="L123"/>
  <c r="H123"/>
  <c r="M123" s="1"/>
  <c r="L183"/>
  <c r="H183"/>
  <c r="M183" s="1"/>
  <c r="O166"/>
  <c r="O175" s="1"/>
  <c r="L175"/>
  <c r="O130"/>
  <c r="O135" s="1"/>
  <c r="O137" s="1"/>
  <c r="L137" s="1"/>
  <c r="L135"/>
  <c r="L126"/>
  <c r="O119"/>
  <c r="L90"/>
  <c r="H90"/>
  <c r="M90" s="1"/>
  <c r="L12"/>
  <c r="H12"/>
  <c r="M12" s="1"/>
  <c r="M216"/>
  <c r="L216" s="1"/>
  <c r="M215"/>
  <c r="O11"/>
  <c r="M158"/>
  <c r="M159" s="1"/>
  <c r="L159" s="1"/>
  <c r="M207"/>
  <c r="M126"/>
  <c r="M128" s="1"/>
  <c r="O213"/>
  <c r="O152"/>
  <c r="O150"/>
  <c r="O198"/>
  <c r="O205" s="1"/>
  <c r="O234"/>
  <c r="O240" s="1"/>
  <c r="O247" s="1"/>
  <c r="O187"/>
  <c r="O162"/>
  <c r="O164" s="1"/>
  <c r="O144"/>
  <c r="M117"/>
  <c r="O76"/>
  <c r="O17"/>
  <c r="O84"/>
  <c r="O77"/>
  <c r="O66"/>
  <c r="O64"/>
  <c r="O61"/>
  <c r="O60"/>
  <c r="O57"/>
  <c r="O56"/>
  <c r="O53"/>
  <c r="O52"/>
  <c r="O46"/>
  <c r="O43"/>
  <c r="O42"/>
  <c r="O39"/>
  <c r="O38"/>
  <c r="O35"/>
  <c r="O34"/>
  <c r="O28"/>
  <c r="O18"/>
  <c r="L189"/>
  <c r="H189"/>
  <c r="M189" s="1"/>
  <c r="M192" s="1"/>
  <c r="L184"/>
  <c r="H184"/>
  <c r="M184" s="1"/>
  <c r="L180"/>
  <c r="H180"/>
  <c r="M180" s="1"/>
  <c r="M181" s="1"/>
  <c r="L91"/>
  <c r="H91"/>
  <c r="M91" s="1"/>
  <c r="N242"/>
  <c r="N23"/>
  <c r="O219"/>
  <c r="O220" s="1"/>
  <c r="L220"/>
  <c r="H71"/>
  <c r="M71" s="1"/>
  <c r="M88" s="1"/>
  <c r="L71"/>
  <c r="L215"/>
  <c r="O212"/>
  <c r="L117"/>
  <c r="O111"/>
  <c r="L15"/>
  <c r="H15"/>
  <c r="M15" s="1"/>
  <c r="O26"/>
  <c r="L67"/>
  <c r="M240"/>
  <c r="M247" s="1"/>
  <c r="O140"/>
  <c r="O142" s="1"/>
  <c r="O250" s="1"/>
  <c r="L240"/>
  <c r="O202"/>
  <c r="O207" s="1"/>
  <c r="O194"/>
  <c r="O195" s="1"/>
  <c r="L158"/>
  <c r="O16"/>
  <c r="M22" l="1"/>
  <c r="O215"/>
  <c r="O217" s="1"/>
  <c r="L217" s="1"/>
  <c r="O117"/>
  <c r="M67"/>
  <c r="M69" s="1"/>
  <c r="L69" s="1"/>
  <c r="O67"/>
  <c r="L273"/>
  <c r="F819" i="109" s="1"/>
  <c r="L272" i="98"/>
  <c r="F818" i="109" s="1"/>
  <c r="L271" i="98"/>
  <c r="F817" i="109" s="1"/>
  <c r="L270" i="98"/>
  <c r="F816" i="109" s="1"/>
  <c r="L269" i="98"/>
  <c r="F815" i="109" s="1"/>
  <c r="L268" i="98"/>
  <c r="F814" i="109" s="1"/>
  <c r="L267" i="98"/>
  <c r="F813" i="109" s="1"/>
  <c r="L266" i="98"/>
  <c r="F812" i="109" s="1"/>
  <c r="L265" i="98"/>
  <c r="F811" i="109" s="1"/>
  <c r="L264" i="98"/>
  <c r="F810" i="109" s="1"/>
  <c r="L263" i="98"/>
  <c r="F809" i="109" s="1"/>
  <c r="L262" i="98"/>
  <c r="F808" i="109" s="1"/>
  <c r="L261" i="98"/>
  <c r="F807" i="109" s="1"/>
  <c r="M24" i="98"/>
  <c r="L181"/>
  <c r="O180"/>
  <c r="O181" s="1"/>
  <c r="O189"/>
  <c r="O192" s="1"/>
  <c r="L192"/>
  <c r="O15"/>
  <c r="O91"/>
  <c r="O184"/>
  <c r="O158"/>
  <c r="O160" s="1"/>
  <c r="M109"/>
  <c r="M185"/>
  <c r="M251" s="1"/>
  <c r="O71"/>
  <c r="O88" s="1"/>
  <c r="O248" s="1"/>
  <c r="L88"/>
  <c r="N247"/>
  <c r="L23"/>
  <c r="L247" s="1"/>
  <c r="L109"/>
  <c r="O90"/>
  <c r="O109" s="1"/>
  <c r="L185"/>
  <c r="O183"/>
  <c r="O185" s="1"/>
  <c r="L22"/>
  <c r="L242" s="1"/>
  <c r="O12"/>
  <c r="O22" s="1"/>
  <c r="O123"/>
  <c r="O126" s="1"/>
  <c r="O128" s="1"/>
  <c r="L128" s="1"/>
  <c r="H807" i="109" l="1"/>
  <c r="G807"/>
  <c r="H809"/>
  <c r="G809"/>
  <c r="H811"/>
  <c r="G811"/>
  <c r="H813"/>
  <c r="G813"/>
  <c r="H815"/>
  <c r="G815"/>
  <c r="H817"/>
  <c r="G817"/>
  <c r="H819"/>
  <c r="G819"/>
  <c r="CQ21" i="116"/>
  <c r="CG21"/>
  <c r="BW21"/>
  <c r="BM21"/>
  <c r="BC21"/>
  <c r="AS21"/>
  <c r="AI21"/>
  <c r="CQ21" i="100"/>
  <c r="CG21"/>
  <c r="BW21"/>
  <c r="BM21"/>
  <c r="BC21"/>
  <c r="AS21"/>
  <c r="AI21"/>
  <c r="CV21" i="99"/>
  <c r="CQ21"/>
  <c r="CL21"/>
  <c r="CG21"/>
  <c r="CB21"/>
  <c r="BW21"/>
  <c r="BR21"/>
  <c r="BM21"/>
  <c r="BH21"/>
  <c r="BC21"/>
  <c r="AX21"/>
  <c r="AS21"/>
  <c r="AN21"/>
  <c r="AI21"/>
  <c r="CV21" i="116"/>
  <c r="CL21"/>
  <c r="CB21"/>
  <c r="BR21"/>
  <c r="BH21"/>
  <c r="AX21"/>
  <c r="AN21"/>
  <c r="CV21" i="100"/>
  <c r="CL21"/>
  <c r="CB21"/>
  <c r="BR21"/>
  <c r="BH21"/>
  <c r="AX21"/>
  <c r="AN21"/>
  <c r="H808" i="109"/>
  <c r="G808"/>
  <c r="H810"/>
  <c r="G810"/>
  <c r="H812"/>
  <c r="G812"/>
  <c r="H814"/>
  <c r="G814"/>
  <c r="H816"/>
  <c r="G816"/>
  <c r="H818"/>
  <c r="G818"/>
  <c r="Y21" i="116"/>
  <c r="O21"/>
  <c r="E21"/>
  <c r="AD21" i="100"/>
  <c r="T21"/>
  <c r="J21"/>
  <c r="Y21" i="99"/>
  <c r="O21"/>
  <c r="E21"/>
  <c r="AD21" i="116"/>
  <c r="T21"/>
  <c r="J21"/>
  <c r="Y21" i="100"/>
  <c r="O21"/>
  <c r="E21"/>
  <c r="AD21" i="99"/>
  <c r="T21"/>
  <c r="J21"/>
  <c r="O242" i="98"/>
  <c r="O255"/>
  <c r="O243"/>
  <c r="M255"/>
  <c r="M243"/>
  <c r="M242"/>
  <c r="O257"/>
  <c r="L255"/>
  <c r="N257"/>
  <c r="N256"/>
  <c r="O251"/>
  <c r="L160"/>
  <c r="L251" s="1"/>
  <c r="M248"/>
  <c r="L24"/>
  <c r="L248" s="1"/>
  <c r="CQ22" i="116" l="1"/>
  <c r="CG22"/>
  <c r="BW22"/>
  <c r="BM22"/>
  <c r="BC22"/>
  <c r="AS22"/>
  <c r="AI22"/>
  <c r="CQ22" i="100"/>
  <c r="CG22"/>
  <c r="BW22"/>
  <c r="BM22"/>
  <c r="BC22"/>
  <c r="AS22"/>
  <c r="AI22"/>
  <c r="CV22" i="116"/>
  <c r="CL22"/>
  <c r="CB22"/>
  <c r="BR22"/>
  <c r="BH22"/>
  <c r="AX22"/>
  <c r="AN22"/>
  <c r="CV22" i="100"/>
  <c r="CL22"/>
  <c r="CB22"/>
  <c r="BR22"/>
  <c r="BH22"/>
  <c r="AX22"/>
  <c r="AN22"/>
  <c r="CV22" i="99"/>
  <c r="CQ22"/>
  <c r="CL22"/>
  <c r="CL20" s="1"/>
  <c r="CL16" s="1"/>
  <c r="CL18" s="1"/>
  <c r="O35" s="1"/>
  <c r="F268" i="109" s="1"/>
  <c r="CG22" i="99"/>
  <c r="CB22"/>
  <c r="BW22"/>
  <c r="BR22"/>
  <c r="BM22"/>
  <c r="BH22"/>
  <c r="BC22"/>
  <c r="AX22"/>
  <c r="AS22"/>
  <c r="AN22"/>
  <c r="AN20" s="1"/>
  <c r="AN16" s="1"/>
  <c r="AN18" s="1"/>
  <c r="AI22"/>
  <c r="AN20" i="100"/>
  <c r="AN16" s="1"/>
  <c r="AN18" s="1"/>
  <c r="BH20"/>
  <c r="BH16" s="1"/>
  <c r="BH18" s="1"/>
  <c r="O31" s="1"/>
  <c r="G264" i="109" s="1"/>
  <c r="CB20" i="100"/>
  <c r="CB16" s="1"/>
  <c r="CB18" s="1"/>
  <c r="O33" s="1"/>
  <c r="G266" i="109" s="1"/>
  <c r="CV20" i="100"/>
  <c r="CV16" s="1"/>
  <c r="CV18" s="1"/>
  <c r="O37" s="1"/>
  <c r="G270" i="109" s="1"/>
  <c r="AS17" i="99"/>
  <c r="AS20"/>
  <c r="AS16" s="1"/>
  <c r="BC17"/>
  <c r="BC20"/>
  <c r="BC16" s="1"/>
  <c r="BM17"/>
  <c r="BM20"/>
  <c r="BM16" s="1"/>
  <c r="BW17"/>
  <c r="BW20"/>
  <c r="BW16" s="1"/>
  <c r="CG17"/>
  <c r="CG20"/>
  <c r="CG16" s="1"/>
  <c r="CQ17"/>
  <c r="CQ20"/>
  <c r="CQ16" s="1"/>
  <c r="AI20" i="100"/>
  <c r="AI16" s="1"/>
  <c r="AI17" s="1"/>
  <c r="BC20"/>
  <c r="BC16" s="1"/>
  <c r="BC17" s="1"/>
  <c r="BW20"/>
  <c r="BW16" s="1"/>
  <c r="BW17" s="1"/>
  <c r="CQ20"/>
  <c r="CQ16" s="1"/>
  <c r="CQ17" s="1"/>
  <c r="BM20" i="116"/>
  <c r="BM16" s="1"/>
  <c r="BM18" s="1"/>
  <c r="AX20"/>
  <c r="AX16" s="1"/>
  <c r="AX17" s="1"/>
  <c r="BR20"/>
  <c r="BR16" s="1"/>
  <c r="BR17" s="1"/>
  <c r="CL20"/>
  <c r="CL16" s="1"/>
  <c r="CL17" s="1"/>
  <c r="AS20"/>
  <c r="AS16" s="1"/>
  <c r="AS17" s="1"/>
  <c r="CG20"/>
  <c r="CG16" s="1"/>
  <c r="CG17" s="1"/>
  <c r="AN20"/>
  <c r="AN16" s="1"/>
  <c r="AN18" s="1"/>
  <c r="BH20"/>
  <c r="BH16" s="1"/>
  <c r="BH18" s="1"/>
  <c r="O31" s="1"/>
  <c r="H264" i="109" s="1"/>
  <c r="CB20" i="116"/>
  <c r="CB16" s="1"/>
  <c r="CB18" s="1"/>
  <c r="O33" s="1"/>
  <c r="H266" i="109" s="1"/>
  <c r="CV20" i="116"/>
  <c r="CV16" s="1"/>
  <c r="CV18" s="1"/>
  <c r="O37" s="1"/>
  <c r="H270" i="109" s="1"/>
  <c r="AX20" i="99"/>
  <c r="AX16" s="1"/>
  <c r="AX17" s="1"/>
  <c r="BH20"/>
  <c r="BH16" s="1"/>
  <c r="BH17" s="1"/>
  <c r="BR20"/>
  <c r="BR16" s="1"/>
  <c r="BR17" s="1"/>
  <c r="CB20"/>
  <c r="CB16" s="1"/>
  <c r="CB17" s="1"/>
  <c r="CV20"/>
  <c r="CV16" s="1"/>
  <c r="CV17" s="1"/>
  <c r="AS20" i="100"/>
  <c r="AS16" s="1"/>
  <c r="AS18" s="1"/>
  <c r="AI20" i="116"/>
  <c r="AI16" s="1"/>
  <c r="AI17" s="1"/>
  <c r="BC20"/>
  <c r="BC16" s="1"/>
  <c r="BC17" s="1"/>
  <c r="BW20"/>
  <c r="BW16" s="1"/>
  <c r="BW17" s="1"/>
  <c r="CQ20"/>
  <c r="CQ16" s="1"/>
  <c r="CQ17" s="1"/>
  <c r="AX20" i="100"/>
  <c r="AX16" s="1"/>
  <c r="AX17" s="1"/>
  <c r="BR20"/>
  <c r="BR16" s="1"/>
  <c r="BR17" s="1"/>
  <c r="CL20"/>
  <c r="CL16" s="1"/>
  <c r="CL17" s="1"/>
  <c r="AN17" i="99"/>
  <c r="AN19" s="1"/>
  <c r="CL17"/>
  <c r="BM20" i="100"/>
  <c r="BM16" s="1"/>
  <c r="BM17" s="1"/>
  <c r="CG20"/>
  <c r="CG16" s="1"/>
  <c r="CG17" s="1"/>
  <c r="L256" i="98"/>
  <c r="T22" i="116"/>
  <c r="AD22" i="99"/>
  <c r="J22"/>
  <c r="J20" s="1"/>
  <c r="J16" s="1"/>
  <c r="Y22" i="116"/>
  <c r="Y20" s="1"/>
  <c r="Y16" s="1"/>
  <c r="Y17" s="1"/>
  <c r="J27" s="1"/>
  <c r="H199" i="109" s="1"/>
  <c r="O22" i="116"/>
  <c r="E22"/>
  <c r="AD22" i="100"/>
  <c r="T22"/>
  <c r="J22"/>
  <c r="AI20" i="99"/>
  <c r="AI16" s="1"/>
  <c r="Y22"/>
  <c r="O22"/>
  <c r="O20" s="1"/>
  <c r="O16" s="1"/>
  <c r="O18" s="1"/>
  <c r="O26" s="1"/>
  <c r="F259" i="109" s="1"/>
  <c r="E22" i="99"/>
  <c r="J22" i="116"/>
  <c r="J20" s="1"/>
  <c r="J16" s="1"/>
  <c r="J18" s="1"/>
  <c r="O25" s="1"/>
  <c r="H258" i="109" s="1"/>
  <c r="Y22" i="100"/>
  <c r="O22"/>
  <c r="O20" s="1"/>
  <c r="O16" s="1"/>
  <c r="O17" s="1"/>
  <c r="J26" s="1"/>
  <c r="G198" i="109" s="1"/>
  <c r="T22" i="99"/>
  <c r="T20" s="1"/>
  <c r="T16" s="1"/>
  <c r="AD22" i="116"/>
  <c r="AD20" s="1"/>
  <c r="AD16" s="1"/>
  <c r="AD17" s="1"/>
  <c r="J28" s="1"/>
  <c r="H200" i="109" s="1"/>
  <c r="E22" i="100"/>
  <c r="J20"/>
  <c r="J16" s="1"/>
  <c r="J18" s="1"/>
  <c r="O25" s="1"/>
  <c r="G258" i="109" s="1"/>
  <c r="E20" i="100"/>
  <c r="E16" s="1"/>
  <c r="E17" s="1"/>
  <c r="T20"/>
  <c r="T16" s="1"/>
  <c r="T18" s="1"/>
  <c r="T20" i="116"/>
  <c r="T16" s="1"/>
  <c r="T18" s="1"/>
  <c r="Y20" i="99"/>
  <c r="Y16" s="1"/>
  <c r="Y17" s="1"/>
  <c r="J27" s="1"/>
  <c r="F199" i="109" s="1"/>
  <c r="AD20" i="100"/>
  <c r="AD16" s="1"/>
  <c r="AD18" s="1"/>
  <c r="O28" s="1"/>
  <c r="G261" i="109" s="1"/>
  <c r="O273" i="98"/>
  <c r="F1124" i="109" s="1"/>
  <c r="O272" i="98"/>
  <c r="F1123" i="109" s="1"/>
  <c r="O271" i="98"/>
  <c r="F1122" i="109" s="1"/>
  <c r="O270" i="98"/>
  <c r="F1121" i="109" s="1"/>
  <c r="O269" i="98"/>
  <c r="F1120" i="109" s="1"/>
  <c r="O268" i="98"/>
  <c r="F1119" i="109" s="1"/>
  <c r="O267" i="98"/>
  <c r="F1118" i="109" s="1"/>
  <c r="O266" i="98"/>
  <c r="F1117" i="109" s="1"/>
  <c r="O265" i="98"/>
  <c r="F1116" i="109" s="1"/>
  <c r="O264" i="98"/>
  <c r="F1115" i="109" s="1"/>
  <c r="O263" i="98"/>
  <c r="F1114" i="109" s="1"/>
  <c r="O262" i="98"/>
  <c r="F1113" i="109" s="1"/>
  <c r="O261" i="98"/>
  <c r="F1112" i="109" s="1"/>
  <c r="L243" i="98"/>
  <c r="M256"/>
  <c r="M257"/>
  <c r="L257" s="1"/>
  <c r="M273"/>
  <c r="F880" i="109" s="1"/>
  <c r="M272" i="98"/>
  <c r="F879" i="109" s="1"/>
  <c r="M271" i="98"/>
  <c r="F878" i="109" s="1"/>
  <c r="M270" i="98"/>
  <c r="F877" i="109" s="1"/>
  <c r="M269" i="98"/>
  <c r="F876" i="109" s="1"/>
  <c r="M268" i="98"/>
  <c r="F875" i="109" s="1"/>
  <c r="M267" i="98"/>
  <c r="F874" i="109" s="1"/>
  <c r="M266" i="98"/>
  <c r="F873" i="109" s="1"/>
  <c r="M265" i="98"/>
  <c r="F872" i="109" s="1"/>
  <c r="M264" i="98"/>
  <c r="F871" i="109" s="1"/>
  <c r="M263" i="98"/>
  <c r="F870" i="109" s="1"/>
  <c r="M262" i="98"/>
  <c r="F869" i="109" s="1"/>
  <c r="M261" i="98"/>
  <c r="F868" i="109" s="1"/>
  <c r="O258" i="98"/>
  <c r="L258" s="1"/>
  <c r="O256"/>
  <c r="J32" i="116" l="1"/>
  <c r="H204" i="109" s="1"/>
  <c r="J29" i="116"/>
  <c r="H201" i="109" s="1"/>
  <c r="J37" i="99"/>
  <c r="F209" i="109" s="1"/>
  <c r="J30" i="99"/>
  <c r="F202" i="109" s="1"/>
  <c r="J32" i="100"/>
  <c r="G204" i="109" s="1"/>
  <c r="J29" i="100"/>
  <c r="G201" i="109" s="1"/>
  <c r="J36" i="116"/>
  <c r="H208" i="109" s="1"/>
  <c r="J33" i="99"/>
  <c r="F205" i="109" s="1"/>
  <c r="J31" i="99"/>
  <c r="F203" i="109" s="1"/>
  <c r="J36" i="100"/>
  <c r="G208" i="109" s="1"/>
  <c r="H868"/>
  <c r="G868"/>
  <c r="F319"/>
  <c r="I1240" s="1"/>
  <c r="H872"/>
  <c r="G872"/>
  <c r="F323"/>
  <c r="I1244" s="1"/>
  <c r="H876"/>
  <c r="G876"/>
  <c r="F327"/>
  <c r="I1248" s="1"/>
  <c r="H880"/>
  <c r="G880"/>
  <c r="F331"/>
  <c r="I1252" s="1"/>
  <c r="H1116"/>
  <c r="G1116"/>
  <c r="H1120"/>
  <c r="G1120"/>
  <c r="CL19" i="99"/>
  <c r="J35"/>
  <c r="F207" i="109" s="1"/>
  <c r="F146" s="1"/>
  <c r="F24" s="1"/>
  <c r="J35" i="100"/>
  <c r="G207" i="109" s="1"/>
  <c r="J34" i="116"/>
  <c r="H206" i="109" s="1"/>
  <c r="J35" i="116"/>
  <c r="H207" i="109" s="1"/>
  <c r="J30" i="116"/>
  <c r="H202" i="109" s="1"/>
  <c r="J36" i="99"/>
  <c r="F208" i="109" s="1"/>
  <c r="J34" i="99"/>
  <c r="F206" i="109" s="1"/>
  <c r="J32" i="99"/>
  <c r="F204" i="109" s="1"/>
  <c r="AX18" i="99"/>
  <c r="O30" s="1"/>
  <c r="F263" i="109" s="1"/>
  <c r="BH18" i="99"/>
  <c r="O31" s="1"/>
  <c r="F264" i="109" s="1"/>
  <c r="BR18" i="99"/>
  <c r="BR19" s="1"/>
  <c r="CB18"/>
  <c r="O33" s="1"/>
  <c r="F266" i="109" s="1"/>
  <c r="CV18" i="99"/>
  <c r="O37" s="1"/>
  <c r="F270" i="109" s="1"/>
  <c r="AX18" i="100"/>
  <c r="O30" s="1"/>
  <c r="G263" i="109" s="1"/>
  <c r="BR18" i="100"/>
  <c r="BR19" s="1"/>
  <c r="CL18"/>
  <c r="O35" s="1"/>
  <c r="G268" i="109" s="1"/>
  <c r="BM18" i="100"/>
  <c r="BM19" s="1"/>
  <c r="CG18"/>
  <c r="O34" s="1"/>
  <c r="G267" i="109" s="1"/>
  <c r="AI18" i="116"/>
  <c r="O29" s="1"/>
  <c r="H262" i="109" s="1"/>
  <c r="BC18" i="116"/>
  <c r="BC19" s="1"/>
  <c r="BW18"/>
  <c r="O32" s="1"/>
  <c r="H265" i="109" s="1"/>
  <c r="CQ18" i="116"/>
  <c r="O36" s="1"/>
  <c r="H269" i="109" s="1"/>
  <c r="H870"/>
  <c r="G870"/>
  <c r="F321"/>
  <c r="I1242" s="1"/>
  <c r="H874"/>
  <c r="G874"/>
  <c r="F325"/>
  <c r="I1246" s="1"/>
  <c r="H878"/>
  <c r="G878"/>
  <c r="F329"/>
  <c r="I1250" s="1"/>
  <c r="H1112"/>
  <c r="G1112"/>
  <c r="H1114"/>
  <c r="G1114"/>
  <c r="H1118"/>
  <c r="G1118"/>
  <c r="H1122"/>
  <c r="G1122"/>
  <c r="H1124"/>
  <c r="G1124"/>
  <c r="J34" i="100"/>
  <c r="G206" i="109" s="1"/>
  <c r="G145" s="1"/>
  <c r="G23" s="1"/>
  <c r="CG19" i="100"/>
  <c r="J30"/>
  <c r="G202" i="109" s="1"/>
  <c r="G141" s="1"/>
  <c r="G19" s="1"/>
  <c r="AX19" i="100"/>
  <c r="G869" i="109"/>
  <c r="H869"/>
  <c r="F320"/>
  <c r="I1241" s="1"/>
  <c r="H871"/>
  <c r="G871"/>
  <c r="F322"/>
  <c r="I1243" s="1"/>
  <c r="G873"/>
  <c r="H873"/>
  <c r="F324"/>
  <c r="I1245" s="1"/>
  <c r="H875"/>
  <c r="G875"/>
  <c r="F326"/>
  <c r="I1247" s="1"/>
  <c r="H877"/>
  <c r="G877"/>
  <c r="F328"/>
  <c r="I1249" s="1"/>
  <c r="H879"/>
  <c r="G879"/>
  <c r="F330"/>
  <c r="I1251" s="1"/>
  <c r="H1113"/>
  <c r="G1113"/>
  <c r="H1115"/>
  <c r="G1115"/>
  <c r="H1117"/>
  <c r="G1117"/>
  <c r="H1119"/>
  <c r="G1119"/>
  <c r="H1121"/>
  <c r="G1121"/>
  <c r="H1123"/>
  <c r="G1123"/>
  <c r="AS17" i="100"/>
  <c r="AS19" s="1"/>
  <c r="CV17" i="116"/>
  <c r="CB17"/>
  <c r="BH17"/>
  <c r="AN17"/>
  <c r="AN19" s="1"/>
  <c r="BM17"/>
  <c r="BM19" s="1"/>
  <c r="CV17" i="100"/>
  <c r="CB17"/>
  <c r="BH17"/>
  <c r="AN17"/>
  <c r="AN19" s="1"/>
  <c r="AS18" i="99"/>
  <c r="AS19" s="1"/>
  <c r="BC18"/>
  <c r="BC19" s="1"/>
  <c r="BM18"/>
  <c r="BM19" s="1"/>
  <c r="BW18"/>
  <c r="O32" s="1"/>
  <c r="F265" i="109" s="1"/>
  <c r="CG18" i="99"/>
  <c r="O34" s="1"/>
  <c r="F267" i="109" s="1"/>
  <c r="CQ18" i="99"/>
  <c r="O36" s="1"/>
  <c r="F269" i="109" s="1"/>
  <c r="AX18" i="116"/>
  <c r="O30" s="1"/>
  <c r="H263" i="109" s="1"/>
  <c r="BR18" i="116"/>
  <c r="BR19" s="1"/>
  <c r="CL18"/>
  <c r="O35" s="1"/>
  <c r="H268" i="109" s="1"/>
  <c r="AI18" i="100"/>
  <c r="O29" s="1"/>
  <c r="G262" i="109" s="1"/>
  <c r="BC18" i="100"/>
  <c r="BC19" s="1"/>
  <c r="BW18"/>
  <c r="O32" s="1"/>
  <c r="G265" i="109" s="1"/>
  <c r="CQ18" i="100"/>
  <c r="O36" s="1"/>
  <c r="G269" i="109" s="1"/>
  <c r="AS18" i="116"/>
  <c r="AS19" s="1"/>
  <c r="CG18"/>
  <c r="O34" s="1"/>
  <c r="H267" i="109" s="1"/>
  <c r="T17" i="100"/>
  <c r="T19" s="1"/>
  <c r="J17"/>
  <c r="T18" i="99"/>
  <c r="T17"/>
  <c r="AI18"/>
  <c r="O29" s="1"/>
  <c r="F262" i="109" s="1"/>
  <c r="AI17" i="99"/>
  <c r="J29" s="1"/>
  <c r="F201" i="109" s="1"/>
  <c r="J18" i="99"/>
  <c r="O25" s="1"/>
  <c r="F258" i="109" s="1"/>
  <c r="J17" i="99"/>
  <c r="J25" s="1"/>
  <c r="F197" i="109" s="1"/>
  <c r="J17" i="116"/>
  <c r="AD18"/>
  <c r="AD17" i="100"/>
  <c r="T17" i="116"/>
  <c r="T19" s="1"/>
  <c r="O17" i="99"/>
  <c r="E20" i="116"/>
  <c r="E16" s="1"/>
  <c r="E17" s="1"/>
  <c r="AD20" i="99"/>
  <c r="AD16" s="1"/>
  <c r="AD17" s="1"/>
  <c r="J28" s="1"/>
  <c r="F200" i="109" s="1"/>
  <c r="O18" i="100"/>
  <c r="Y18" i="116"/>
  <c r="O20"/>
  <c r="O16" s="1"/>
  <c r="O17" s="1"/>
  <c r="J26" s="1"/>
  <c r="H198" i="109" s="1"/>
  <c r="E20" i="99"/>
  <c r="E16" s="1"/>
  <c r="E17" s="1"/>
  <c r="E18" i="100"/>
  <c r="E19" s="1"/>
  <c r="Y18" i="99"/>
  <c r="Y20" i="100"/>
  <c r="Y16" s="1"/>
  <c r="Y17" s="1"/>
  <c r="J27" s="1"/>
  <c r="G199" i="109" s="1"/>
  <c r="F183" i="87"/>
  <c r="F182"/>
  <c r="F181"/>
  <c r="F180"/>
  <c r="F179"/>
  <c r="F178"/>
  <c r="F177"/>
  <c r="F176"/>
  <c r="F174"/>
  <c r="F173"/>
  <c r="LD173" s="1"/>
  <c r="F172"/>
  <c r="F171"/>
  <c r="F170"/>
  <c r="F169"/>
  <c r="F168"/>
  <c r="F167"/>
  <c r="F165"/>
  <c r="F164"/>
  <c r="LD164" s="1"/>
  <c r="F163"/>
  <c r="F162"/>
  <c r="F161"/>
  <c r="F160"/>
  <c r="F159"/>
  <c r="F158"/>
  <c r="M155"/>
  <c r="M214" s="1"/>
  <c r="F154"/>
  <c r="LD154" s="1"/>
  <c r="F153"/>
  <c r="F152"/>
  <c r="F151"/>
  <c r="F150"/>
  <c r="F149"/>
  <c r="F148"/>
  <c r="F147"/>
  <c r="F145"/>
  <c r="F144"/>
  <c r="F143"/>
  <c r="LD143" s="1"/>
  <c r="F142"/>
  <c r="F141"/>
  <c r="F140"/>
  <c r="F139"/>
  <c r="F138"/>
  <c r="F136"/>
  <c r="I136" s="1"/>
  <c r="F135"/>
  <c r="F134"/>
  <c r="F133"/>
  <c r="I133" s="1"/>
  <c r="F132"/>
  <c r="F131"/>
  <c r="F130"/>
  <c r="F129"/>
  <c r="LK126"/>
  <c r="LF126"/>
  <c r="J126"/>
  <c r="F125"/>
  <c r="I125" s="1"/>
  <c r="F124"/>
  <c r="F123"/>
  <c r="F122"/>
  <c r="F121"/>
  <c r="F120"/>
  <c r="F119"/>
  <c r="F118"/>
  <c r="F116"/>
  <c r="F115"/>
  <c r="LD115" s="1"/>
  <c r="F114"/>
  <c r="F113"/>
  <c r="F112"/>
  <c r="F111"/>
  <c r="F110"/>
  <c r="I110" s="1"/>
  <c r="F109"/>
  <c r="F107"/>
  <c r="F106"/>
  <c r="F105"/>
  <c r="F104"/>
  <c r="F103"/>
  <c r="F102"/>
  <c r="F101"/>
  <c r="I101" s="1"/>
  <c r="F100"/>
  <c r="LK97"/>
  <c r="LF97"/>
  <c r="J97"/>
  <c r="J106" s="1"/>
  <c r="F96"/>
  <c r="F95"/>
  <c r="F94"/>
  <c r="F93"/>
  <c r="F92"/>
  <c r="F91"/>
  <c r="F90"/>
  <c r="F89"/>
  <c r="F87"/>
  <c r="F86"/>
  <c r="F85"/>
  <c r="F84"/>
  <c r="LD84" s="1"/>
  <c r="F83"/>
  <c r="F82"/>
  <c r="F81"/>
  <c r="F80"/>
  <c r="F78"/>
  <c r="F77"/>
  <c r="F76"/>
  <c r="F75"/>
  <c r="I75" s="1"/>
  <c r="F74"/>
  <c r="F73"/>
  <c r="F72"/>
  <c r="F71"/>
  <c r="LK68"/>
  <c r="LF68"/>
  <c r="J68"/>
  <c r="J94" s="1"/>
  <c r="F67"/>
  <c r="F66"/>
  <c r="F65"/>
  <c r="F64"/>
  <c r="LD64" s="1"/>
  <c r="F63"/>
  <c r="F62"/>
  <c r="F61"/>
  <c r="F60"/>
  <c r="F58"/>
  <c r="F57"/>
  <c r="F56"/>
  <c r="F55"/>
  <c r="F54"/>
  <c r="F53"/>
  <c r="LD53" s="1"/>
  <c r="F52"/>
  <c r="F51"/>
  <c r="F49"/>
  <c r="F48"/>
  <c r="F47"/>
  <c r="F46"/>
  <c r="F45"/>
  <c r="F44"/>
  <c r="F43"/>
  <c r="F42"/>
  <c r="LK39"/>
  <c r="LF39"/>
  <c r="J39"/>
  <c r="LD38"/>
  <c r="I38"/>
  <c r="LD37"/>
  <c r="LD36"/>
  <c r="LD35"/>
  <c r="LD34"/>
  <c r="I34"/>
  <c r="LD33"/>
  <c r="I33"/>
  <c r="LD32"/>
  <c r="I32"/>
  <c r="LD31"/>
  <c r="LD29"/>
  <c r="I29"/>
  <c r="LD28"/>
  <c r="LD27"/>
  <c r="LD26"/>
  <c r="LD25"/>
  <c r="I25"/>
  <c r="LD24"/>
  <c r="LD23"/>
  <c r="I23"/>
  <c r="LD22"/>
  <c r="LD20"/>
  <c r="I20"/>
  <c r="LD19"/>
  <c r="I19"/>
  <c r="LD18"/>
  <c r="LD17"/>
  <c r="I17"/>
  <c r="LD16"/>
  <c r="LD15"/>
  <c r="LD14"/>
  <c r="I14"/>
  <c r="LD13"/>
  <c r="LK10"/>
  <c r="LF10"/>
  <c r="J10"/>
  <c r="J38" s="1"/>
  <c r="F10"/>
  <c r="G38" s="1"/>
  <c r="H38" s="1"/>
  <c r="J33" i="100" l="1"/>
  <c r="G205" i="109" s="1"/>
  <c r="G144" s="1"/>
  <c r="G22" s="1"/>
  <c r="CB19" i="100"/>
  <c r="J31" i="116"/>
  <c r="H203" i="109" s="1"/>
  <c r="H142" s="1"/>
  <c r="H20" s="1"/>
  <c r="BH19" i="116"/>
  <c r="J37"/>
  <c r="H209" i="109" s="1"/>
  <c r="H148" s="1"/>
  <c r="H26" s="1"/>
  <c r="CV19" i="116"/>
  <c r="YS1251" i="109"/>
  <c r="XC1251"/>
  <c r="VM1251"/>
  <c r="TW1251"/>
  <c r="SG1251"/>
  <c r="QQ1251"/>
  <c r="PA1251"/>
  <c r="NK1251"/>
  <c r="LU1251"/>
  <c r="KE1251"/>
  <c r="IO1251"/>
  <c r="GY1251"/>
  <c r="FI1251"/>
  <c r="DS1251"/>
  <c r="CC1251"/>
  <c r="AM1251"/>
  <c r="XX1251"/>
  <c r="WH1251"/>
  <c r="UR1251"/>
  <c r="TB1251"/>
  <c r="RL1251"/>
  <c r="PV1251"/>
  <c r="OF1251"/>
  <c r="MP1251"/>
  <c r="KZ1251"/>
  <c r="JJ1251"/>
  <c r="HT1251"/>
  <c r="GD1251"/>
  <c r="EN1251"/>
  <c r="CX1251"/>
  <c r="BH1251"/>
  <c r="R1251"/>
  <c r="YS1247"/>
  <c r="XC1247"/>
  <c r="VM1247"/>
  <c r="TW1247"/>
  <c r="SG1247"/>
  <c r="QQ1247"/>
  <c r="PA1247"/>
  <c r="NK1247"/>
  <c r="LU1247"/>
  <c r="KE1247"/>
  <c r="IO1247"/>
  <c r="GY1247"/>
  <c r="FI1247"/>
  <c r="DS1247"/>
  <c r="CC1247"/>
  <c r="AM1247"/>
  <c r="XX1247"/>
  <c r="WH1247"/>
  <c r="UR1247"/>
  <c r="TB1247"/>
  <c r="RL1247"/>
  <c r="PV1247"/>
  <c r="OF1247"/>
  <c r="MP1247"/>
  <c r="KZ1247"/>
  <c r="JJ1247"/>
  <c r="HT1247"/>
  <c r="GD1247"/>
  <c r="EN1247"/>
  <c r="CX1247"/>
  <c r="BH1247"/>
  <c r="R1247"/>
  <c r="YS1243"/>
  <c r="R1243"/>
  <c r="AM1243"/>
  <c r="BH1243"/>
  <c r="CC1243"/>
  <c r="CX1243"/>
  <c r="DS1243"/>
  <c r="EN1243"/>
  <c r="FI1243"/>
  <c r="GD1243"/>
  <c r="GY1243"/>
  <c r="HT1243"/>
  <c r="IO1243"/>
  <c r="JJ1243"/>
  <c r="KE1243"/>
  <c r="KZ1243"/>
  <c r="LU1243"/>
  <c r="MP1243"/>
  <c r="NK1243"/>
  <c r="OF1243"/>
  <c r="PA1243"/>
  <c r="PV1243"/>
  <c r="QQ1243"/>
  <c r="RL1243"/>
  <c r="SG1243"/>
  <c r="TB1243"/>
  <c r="TW1243"/>
  <c r="UR1243"/>
  <c r="VM1243"/>
  <c r="WH1243"/>
  <c r="XC1243"/>
  <c r="XX1243"/>
  <c r="XX1250"/>
  <c r="WH1250"/>
  <c r="UR1250"/>
  <c r="TB1250"/>
  <c r="RL1250"/>
  <c r="PV1250"/>
  <c r="OF1250"/>
  <c r="MP1250"/>
  <c r="KZ1250"/>
  <c r="JJ1250"/>
  <c r="HT1250"/>
  <c r="GD1250"/>
  <c r="EN1250"/>
  <c r="CX1250"/>
  <c r="BH1250"/>
  <c r="R1250"/>
  <c r="XC1250"/>
  <c r="VM1250"/>
  <c r="TW1250"/>
  <c r="SG1250"/>
  <c r="QQ1250"/>
  <c r="PA1250"/>
  <c r="NK1250"/>
  <c r="LU1250"/>
  <c r="KE1250"/>
  <c r="IO1250"/>
  <c r="GY1250"/>
  <c r="FI1250"/>
  <c r="DS1250"/>
  <c r="CC1250"/>
  <c r="AM1250"/>
  <c r="YS1250"/>
  <c r="XX1242"/>
  <c r="WH1242"/>
  <c r="UR1242"/>
  <c r="TB1242"/>
  <c r="RL1242"/>
  <c r="PV1242"/>
  <c r="OF1242"/>
  <c r="MP1242"/>
  <c r="KZ1242"/>
  <c r="JJ1242"/>
  <c r="HT1242"/>
  <c r="GD1242"/>
  <c r="EN1242"/>
  <c r="CX1242"/>
  <c r="BH1242"/>
  <c r="R1242"/>
  <c r="XC1242"/>
  <c r="VM1242"/>
  <c r="TW1242"/>
  <c r="SG1242"/>
  <c r="QQ1242"/>
  <c r="PA1242"/>
  <c r="NK1242"/>
  <c r="LU1242"/>
  <c r="KE1242"/>
  <c r="IO1242"/>
  <c r="GY1242"/>
  <c r="FI1242"/>
  <c r="DS1242"/>
  <c r="CC1242"/>
  <c r="AM1242"/>
  <c r="YS1242"/>
  <c r="F1183"/>
  <c r="F1250"/>
  <c r="XX1252"/>
  <c r="WH1252"/>
  <c r="UR1252"/>
  <c r="TB1252"/>
  <c r="RL1252"/>
  <c r="PV1252"/>
  <c r="OF1252"/>
  <c r="MP1252"/>
  <c r="KZ1252"/>
  <c r="JJ1252"/>
  <c r="HT1252"/>
  <c r="GD1252"/>
  <c r="EN1252"/>
  <c r="CX1252"/>
  <c r="BH1252"/>
  <c r="R1252"/>
  <c r="XC1252"/>
  <c r="VM1252"/>
  <c r="TW1252"/>
  <c r="SG1252"/>
  <c r="QQ1252"/>
  <c r="PA1252"/>
  <c r="NK1252"/>
  <c r="LU1252"/>
  <c r="KE1252"/>
  <c r="IO1252"/>
  <c r="GY1252"/>
  <c r="FI1252"/>
  <c r="DS1252"/>
  <c r="CC1252"/>
  <c r="AM1252"/>
  <c r="YS1252"/>
  <c r="XX1244"/>
  <c r="WH1244"/>
  <c r="UR1244"/>
  <c r="TB1244"/>
  <c r="RL1244"/>
  <c r="PV1244"/>
  <c r="OF1244"/>
  <c r="MP1244"/>
  <c r="KZ1244"/>
  <c r="JJ1244"/>
  <c r="HT1244"/>
  <c r="GD1244"/>
  <c r="EN1244"/>
  <c r="CX1244"/>
  <c r="BH1244"/>
  <c r="R1244"/>
  <c r="XC1244"/>
  <c r="VM1244"/>
  <c r="TW1244"/>
  <c r="SG1244"/>
  <c r="QQ1244"/>
  <c r="PA1244"/>
  <c r="NK1244"/>
  <c r="LU1244"/>
  <c r="KE1244"/>
  <c r="IO1244"/>
  <c r="GY1244"/>
  <c r="FI1244"/>
  <c r="DS1244"/>
  <c r="CC1244"/>
  <c r="AM1244"/>
  <c r="YS1244"/>
  <c r="H330"/>
  <c r="K1251" s="1"/>
  <c r="G328"/>
  <c r="J1249" s="1"/>
  <c r="H326"/>
  <c r="K1247" s="1"/>
  <c r="H324"/>
  <c r="K1245" s="1"/>
  <c r="H322"/>
  <c r="K1243" s="1"/>
  <c r="H320"/>
  <c r="K1241" s="1"/>
  <c r="H329"/>
  <c r="K1250" s="1"/>
  <c r="G325"/>
  <c r="J1246" s="1"/>
  <c r="H321"/>
  <c r="K1242" s="1"/>
  <c r="F143"/>
  <c r="F21" s="1"/>
  <c r="CG19" i="99"/>
  <c r="F147" i="109"/>
  <c r="F25" s="1"/>
  <c r="AX19" i="116"/>
  <c r="CL19"/>
  <c r="CG19"/>
  <c r="CL19" i="100"/>
  <c r="H331" i="109"/>
  <c r="K1252" s="1"/>
  <c r="G327"/>
  <c r="J1248" s="1"/>
  <c r="H323"/>
  <c r="K1244" s="1"/>
  <c r="G319"/>
  <c r="J1240" s="1"/>
  <c r="CQ19" i="100"/>
  <c r="F142" i="109"/>
  <c r="F20" s="1"/>
  <c r="F144"/>
  <c r="F22" s="1"/>
  <c r="CQ19" i="116"/>
  <c r="G140" i="109"/>
  <c r="G18" s="1"/>
  <c r="G143"/>
  <c r="G21" s="1"/>
  <c r="AX19" i="99"/>
  <c r="F148" i="109"/>
  <c r="F26" s="1"/>
  <c r="H140"/>
  <c r="H18" s="1"/>
  <c r="H143"/>
  <c r="H21" s="1"/>
  <c r="J31" i="100"/>
  <c r="G203" i="109" s="1"/>
  <c r="G142" s="1"/>
  <c r="G20" s="1"/>
  <c r="BH19" i="100"/>
  <c r="J37"/>
  <c r="G209" i="109" s="1"/>
  <c r="G148" s="1"/>
  <c r="G26" s="1"/>
  <c r="CV19" i="100"/>
  <c r="J33" i="116"/>
  <c r="H205" i="109" s="1"/>
  <c r="H144" s="1"/>
  <c r="H22" s="1"/>
  <c r="CB19" i="116"/>
  <c r="YS1249" i="109"/>
  <c r="XC1249"/>
  <c r="VM1249"/>
  <c r="TW1249"/>
  <c r="SG1249"/>
  <c r="QQ1249"/>
  <c r="PA1249"/>
  <c r="NK1249"/>
  <c r="LU1249"/>
  <c r="KE1249"/>
  <c r="IO1249"/>
  <c r="GY1249"/>
  <c r="FI1249"/>
  <c r="DS1249"/>
  <c r="CC1249"/>
  <c r="AM1249"/>
  <c r="XX1249"/>
  <c r="WH1249"/>
  <c r="UR1249"/>
  <c r="TB1249"/>
  <c r="RL1249"/>
  <c r="PV1249"/>
  <c r="OF1249"/>
  <c r="MP1249"/>
  <c r="KZ1249"/>
  <c r="JJ1249"/>
  <c r="HT1249"/>
  <c r="GD1249"/>
  <c r="EN1249"/>
  <c r="CX1249"/>
  <c r="BH1249"/>
  <c r="R1249"/>
  <c r="R1245"/>
  <c r="AM1245"/>
  <c r="BH1245"/>
  <c r="CC1245"/>
  <c r="CX1245"/>
  <c r="DS1245"/>
  <c r="EN1245"/>
  <c r="FI1245"/>
  <c r="GD1245"/>
  <c r="GY1245"/>
  <c r="HT1245"/>
  <c r="IO1245"/>
  <c r="JJ1245"/>
  <c r="KE1245"/>
  <c r="KZ1245"/>
  <c r="LU1245"/>
  <c r="MP1245"/>
  <c r="NK1245"/>
  <c r="OF1245"/>
  <c r="PA1245"/>
  <c r="PV1245"/>
  <c r="QQ1245"/>
  <c r="RL1245"/>
  <c r="SG1245"/>
  <c r="TB1245"/>
  <c r="TW1245"/>
  <c r="UR1245"/>
  <c r="VM1245"/>
  <c r="WH1245"/>
  <c r="XC1245"/>
  <c r="XX1245"/>
  <c r="YS1245"/>
  <c r="R1241"/>
  <c r="AM1241"/>
  <c r="BH1241"/>
  <c r="CC1241"/>
  <c r="CX1241"/>
  <c r="DS1241"/>
  <c r="EN1241"/>
  <c r="FI1241"/>
  <c r="GD1241"/>
  <c r="GY1241"/>
  <c r="HT1241"/>
  <c r="IO1241"/>
  <c r="JJ1241"/>
  <c r="KE1241"/>
  <c r="KZ1241"/>
  <c r="LU1241"/>
  <c r="MP1241"/>
  <c r="NK1241"/>
  <c r="OF1241"/>
  <c r="PA1241"/>
  <c r="PV1241"/>
  <c r="QQ1241"/>
  <c r="RL1241"/>
  <c r="SG1241"/>
  <c r="TB1241"/>
  <c r="TW1241"/>
  <c r="UR1241"/>
  <c r="VM1241"/>
  <c r="WH1241"/>
  <c r="XC1241"/>
  <c r="XX1241"/>
  <c r="YS1241"/>
  <c r="G1245"/>
  <c r="G1182"/>
  <c r="G1249"/>
  <c r="XX1246"/>
  <c r="WH1246"/>
  <c r="UR1246"/>
  <c r="TB1246"/>
  <c r="RL1246"/>
  <c r="PV1246"/>
  <c r="OF1246"/>
  <c r="MP1246"/>
  <c r="KZ1246"/>
  <c r="JJ1246"/>
  <c r="HT1246"/>
  <c r="GD1246"/>
  <c r="EN1246"/>
  <c r="CX1246"/>
  <c r="BH1246"/>
  <c r="R1246"/>
  <c r="XC1246"/>
  <c r="VM1246"/>
  <c r="TW1246"/>
  <c r="SG1246"/>
  <c r="QQ1246"/>
  <c r="PA1246"/>
  <c r="NK1246"/>
  <c r="LU1246"/>
  <c r="KE1246"/>
  <c r="IO1246"/>
  <c r="GY1246"/>
  <c r="FI1246"/>
  <c r="DS1246"/>
  <c r="CC1246"/>
  <c r="AM1246"/>
  <c r="YS1246"/>
  <c r="XX1248"/>
  <c r="WH1248"/>
  <c r="UR1248"/>
  <c r="TB1248"/>
  <c r="RL1248"/>
  <c r="PV1248"/>
  <c r="OF1248"/>
  <c r="MP1248"/>
  <c r="KZ1248"/>
  <c r="JJ1248"/>
  <c r="HT1248"/>
  <c r="GD1248"/>
  <c r="EN1248"/>
  <c r="CX1248"/>
  <c r="BH1248"/>
  <c r="R1248"/>
  <c r="XC1248"/>
  <c r="VM1248"/>
  <c r="TW1248"/>
  <c r="SG1248"/>
  <c r="QQ1248"/>
  <c r="PA1248"/>
  <c r="NK1248"/>
  <c r="LU1248"/>
  <c r="KE1248"/>
  <c r="IO1248"/>
  <c r="GY1248"/>
  <c r="FI1248"/>
  <c r="DS1248"/>
  <c r="CC1248"/>
  <c r="AM1248"/>
  <c r="YS1248"/>
  <c r="XX1240"/>
  <c r="XX1239" s="1"/>
  <c r="XX1267" s="1"/>
  <c r="YD1268" s="1"/>
  <c r="WH1240"/>
  <c r="WH1239" s="1"/>
  <c r="WH1267" s="1"/>
  <c r="WN1268" s="1"/>
  <c r="WN1251" s="1"/>
  <c r="WT1251" s="1"/>
  <c r="UR1240"/>
  <c r="UR1239" s="1"/>
  <c r="UR1267" s="1"/>
  <c r="UX1268" s="1"/>
  <c r="TB1240"/>
  <c r="TB1239" s="1"/>
  <c r="TB1267" s="1"/>
  <c r="TH1268" s="1"/>
  <c r="TH1243" s="1"/>
  <c r="TN1243" s="1"/>
  <c r="RL1240"/>
  <c r="RL1239" s="1"/>
  <c r="RL1267" s="1"/>
  <c r="RR1268" s="1"/>
  <c r="PV1240"/>
  <c r="PV1239" s="1"/>
  <c r="PV1267" s="1"/>
  <c r="QB1268" s="1"/>
  <c r="OF1240"/>
  <c r="OF1239" s="1"/>
  <c r="OF1267" s="1"/>
  <c r="OL1268" s="1"/>
  <c r="MP1240"/>
  <c r="MP1239" s="1"/>
  <c r="MP1267" s="1"/>
  <c r="MV1268" s="1"/>
  <c r="MV1251" s="1"/>
  <c r="NB1251" s="1"/>
  <c r="KZ1240"/>
  <c r="KZ1239" s="1"/>
  <c r="KZ1267" s="1"/>
  <c r="LF1268" s="1"/>
  <c r="JJ1240"/>
  <c r="JJ1239" s="1"/>
  <c r="JJ1267" s="1"/>
  <c r="JP1268" s="1"/>
  <c r="JP1250" s="1"/>
  <c r="JV1250" s="1"/>
  <c r="HT1240"/>
  <c r="HT1239" s="1"/>
  <c r="HT1267" s="1"/>
  <c r="HZ1268" s="1"/>
  <c r="GD1240"/>
  <c r="GD1239" s="1"/>
  <c r="GD1267" s="1"/>
  <c r="GJ1268" s="1"/>
  <c r="GJ1243" s="1"/>
  <c r="GP1243" s="1"/>
  <c r="EN1240"/>
  <c r="EN1239" s="1"/>
  <c r="EN1267" s="1"/>
  <c r="ET1268" s="1"/>
  <c r="CX1240"/>
  <c r="CX1239" s="1"/>
  <c r="CX1267" s="1"/>
  <c r="DD1268" s="1"/>
  <c r="DD1251" s="1"/>
  <c r="DJ1251" s="1"/>
  <c r="BH1240"/>
  <c r="BH1239" s="1"/>
  <c r="BH1267" s="1"/>
  <c r="BN1268" s="1"/>
  <c r="R1240"/>
  <c r="R1239" s="1"/>
  <c r="R1267" s="1"/>
  <c r="X1268" s="1"/>
  <c r="X1247" s="1"/>
  <c r="AD1247" s="1"/>
  <c r="XC1240"/>
  <c r="XC1239" s="1"/>
  <c r="XC1267" s="1"/>
  <c r="XI1268" s="1"/>
  <c r="VM1240"/>
  <c r="VM1239" s="1"/>
  <c r="VM1267" s="1"/>
  <c r="VS1268" s="1"/>
  <c r="VS1251" s="1"/>
  <c r="VY1251" s="1"/>
  <c r="TW1240"/>
  <c r="TW1239" s="1"/>
  <c r="TW1267" s="1"/>
  <c r="UC1268" s="1"/>
  <c r="SG1240"/>
  <c r="SG1239" s="1"/>
  <c r="SG1267" s="1"/>
  <c r="SM1268" s="1"/>
  <c r="SM1251" s="1"/>
  <c r="SS1251" s="1"/>
  <c r="QQ1240"/>
  <c r="QQ1239" s="1"/>
  <c r="QQ1267" s="1"/>
  <c r="QW1268" s="1"/>
  <c r="PA1240"/>
  <c r="PA1239" s="1"/>
  <c r="PA1267" s="1"/>
  <c r="PG1268" s="1"/>
  <c r="PG1251" s="1"/>
  <c r="PM1251" s="1"/>
  <c r="NK1240"/>
  <c r="NK1239" s="1"/>
  <c r="NK1267" s="1"/>
  <c r="NQ1268" s="1"/>
  <c r="LU1240"/>
  <c r="LU1239" s="1"/>
  <c r="LU1267" s="1"/>
  <c r="MA1268" s="1"/>
  <c r="MA1251" s="1"/>
  <c r="MG1251" s="1"/>
  <c r="KE1240"/>
  <c r="KE1239" s="1"/>
  <c r="KE1267" s="1"/>
  <c r="KK1268" s="1"/>
  <c r="IO1240"/>
  <c r="IO1239" s="1"/>
  <c r="IO1267" s="1"/>
  <c r="IU1268" s="1"/>
  <c r="IU1251" s="1"/>
  <c r="JA1251" s="1"/>
  <c r="GY1240"/>
  <c r="GY1239" s="1"/>
  <c r="GY1267" s="1"/>
  <c r="HE1268" s="1"/>
  <c r="FI1240"/>
  <c r="FI1239" s="1"/>
  <c r="FI1267" s="1"/>
  <c r="FO1268" s="1"/>
  <c r="FO1247" s="1"/>
  <c r="FU1247" s="1"/>
  <c r="DS1240"/>
  <c r="DS1239" s="1"/>
  <c r="DS1267" s="1"/>
  <c r="DY1268" s="1"/>
  <c r="CC1240"/>
  <c r="CC1239" s="1"/>
  <c r="CC1267" s="1"/>
  <c r="CI1268" s="1"/>
  <c r="CI1247" s="1"/>
  <c r="CO1247" s="1"/>
  <c r="AM1240"/>
  <c r="AM1239" s="1"/>
  <c r="AM1267" s="1"/>
  <c r="AS1268" s="1"/>
  <c r="YS1240"/>
  <c r="YS1239" s="1"/>
  <c r="YS1267" s="1"/>
  <c r="YY1268" s="1"/>
  <c r="YY1252" s="1"/>
  <c r="ZE1252" s="1"/>
  <c r="SM1240"/>
  <c r="SS1240" s="1"/>
  <c r="LF1240"/>
  <c r="LL1240" s="1"/>
  <c r="YY1240"/>
  <c r="ZE1240" s="1"/>
  <c r="IU1240"/>
  <c r="JA1240" s="1"/>
  <c r="DD1240"/>
  <c r="DJ1240" s="1"/>
  <c r="UC1240"/>
  <c r="UI1240" s="1"/>
  <c r="MA1240"/>
  <c r="MG1240" s="1"/>
  <c r="X1240"/>
  <c r="AD1240" s="1"/>
  <c r="BN1240"/>
  <c r="BT1240" s="1"/>
  <c r="GJ1240"/>
  <c r="GP1240" s="1"/>
  <c r="PG1240"/>
  <c r="PM1240" s="1"/>
  <c r="XI1240"/>
  <c r="XO1240" s="1"/>
  <c r="MV1240"/>
  <c r="NB1240" s="1"/>
  <c r="ET1240"/>
  <c r="EZ1240" s="1"/>
  <c r="HE1240"/>
  <c r="HK1240" s="1"/>
  <c r="JP1240"/>
  <c r="JV1240" s="1"/>
  <c r="HZ1240"/>
  <c r="IF1240" s="1"/>
  <c r="KK1240"/>
  <c r="KQ1240" s="1"/>
  <c r="OL1240"/>
  <c r="OR1240" s="1"/>
  <c r="CI1240"/>
  <c r="CO1240" s="1"/>
  <c r="VS1240"/>
  <c r="VY1240" s="1"/>
  <c r="RR1240"/>
  <c r="RX1240" s="1"/>
  <c r="UX1240"/>
  <c r="VD1240" s="1"/>
  <c r="YD1240"/>
  <c r="YJ1240" s="1"/>
  <c r="QB1240"/>
  <c r="QH1240" s="1"/>
  <c r="TH1240"/>
  <c r="TN1240" s="1"/>
  <c r="WN1240"/>
  <c r="WT1240" s="1"/>
  <c r="G330"/>
  <c r="J1251" s="1"/>
  <c r="H328"/>
  <c r="K1249" s="1"/>
  <c r="G326"/>
  <c r="J1247" s="1"/>
  <c r="G324"/>
  <c r="J1245" s="1"/>
  <c r="G322"/>
  <c r="J1243" s="1"/>
  <c r="G320"/>
  <c r="J1241" s="1"/>
  <c r="G329"/>
  <c r="J1250" s="1"/>
  <c r="H325"/>
  <c r="K1246" s="1"/>
  <c r="G321"/>
  <c r="J1242" s="1"/>
  <c r="BW19" i="99"/>
  <c r="F145" i="109"/>
  <c r="F23" s="1"/>
  <c r="CQ19" i="99"/>
  <c r="H141" i="109"/>
  <c r="H19" s="1"/>
  <c r="H146"/>
  <c r="H24" s="1"/>
  <c r="H145"/>
  <c r="H23" s="1"/>
  <c r="G146"/>
  <c r="G24" s="1"/>
  <c r="G331"/>
  <c r="J1252" s="1"/>
  <c r="H327"/>
  <c r="K1248" s="1"/>
  <c r="G323"/>
  <c r="J1244" s="1"/>
  <c r="H319"/>
  <c r="K1240" s="1"/>
  <c r="G147"/>
  <c r="G25" s="1"/>
  <c r="BH19" i="99"/>
  <c r="CB19"/>
  <c r="H147" i="109"/>
  <c r="H25" s="1"/>
  <c r="AI19" i="100"/>
  <c r="BW19"/>
  <c r="F141" i="109"/>
  <c r="F19" s="1"/>
  <c r="CV19" i="99"/>
  <c r="AI19" i="116"/>
  <c r="BW19"/>
  <c r="Y19"/>
  <c r="O27"/>
  <c r="H260" i="109" s="1"/>
  <c r="H138" s="1"/>
  <c r="H16" s="1"/>
  <c r="O19" i="99"/>
  <c r="J26"/>
  <c r="F198" i="109" s="1"/>
  <c r="F137" s="1"/>
  <c r="F15" s="1"/>
  <c r="AD19" i="100"/>
  <c r="J28"/>
  <c r="G200" i="109" s="1"/>
  <c r="G139" s="1"/>
  <c r="G17" s="1"/>
  <c r="J19" i="116"/>
  <c r="J25"/>
  <c r="H197" i="109" s="1"/>
  <c r="H136" s="1"/>
  <c r="H14" s="1"/>
  <c r="Y18" i="100"/>
  <c r="Y19" i="99"/>
  <c r="O27"/>
  <c r="F260" i="109" s="1"/>
  <c r="F138" s="1"/>
  <c r="F16" s="1"/>
  <c r="O19" i="100"/>
  <c r="O26"/>
  <c r="G259" i="109" s="1"/>
  <c r="G137" s="1"/>
  <c r="G15" s="1"/>
  <c r="AD19" i="116"/>
  <c r="O28"/>
  <c r="H261" i="109" s="1"/>
  <c r="H139" s="1"/>
  <c r="H17" s="1"/>
  <c r="J19" i="100"/>
  <c r="J25"/>
  <c r="G197" i="109" s="1"/>
  <c r="G136" s="1"/>
  <c r="G14" s="1"/>
  <c r="F136"/>
  <c r="F14" s="1"/>
  <c r="F140"/>
  <c r="F18" s="1"/>
  <c r="T19" i="99"/>
  <c r="E18"/>
  <c r="E19" s="1"/>
  <c r="E18" i="116"/>
  <c r="E19" s="1"/>
  <c r="J19" i="99"/>
  <c r="AD18"/>
  <c r="O18" i="116"/>
  <c r="AI19" i="99"/>
  <c r="LD203" i="87"/>
  <c r="LD232"/>
  <c r="LD199"/>
  <c r="LD228"/>
  <c r="LD202"/>
  <c r="LD231"/>
  <c r="LD206"/>
  <c r="LD235"/>
  <c r="LD211"/>
  <c r="LD240"/>
  <c r="LD197"/>
  <c r="LD226"/>
  <c r="LD201"/>
  <c r="LD230"/>
  <c r="LD210"/>
  <c r="LD239"/>
  <c r="LD212"/>
  <c r="LD241"/>
  <c r="LD190"/>
  <c r="LD219"/>
  <c r="LD193"/>
  <c r="LD222"/>
  <c r="LD191"/>
  <c r="LD220"/>
  <c r="LD213"/>
  <c r="LG213" s="1"/>
  <c r="LD242"/>
  <c r="LD207"/>
  <c r="LG207" s="1"/>
  <c r="LD236"/>
  <c r="LD208"/>
  <c r="LG208" s="1"/>
  <c r="LD237"/>
  <c r="LD209"/>
  <c r="LG209" s="1"/>
  <c r="LD238"/>
  <c r="LD204"/>
  <c r="LG204" s="1"/>
  <c r="LD233"/>
  <c r="LD200"/>
  <c r="LG200" s="1"/>
  <c r="LD229"/>
  <c r="LD198"/>
  <c r="LG198" s="1"/>
  <c r="LD227"/>
  <c r="LD194"/>
  <c r="LG194" s="1"/>
  <c r="LD223"/>
  <c r="LD195"/>
  <c r="LG195" s="1"/>
  <c r="LD224"/>
  <c r="LD192"/>
  <c r="LG192" s="1"/>
  <c r="LD221"/>
  <c r="LD188"/>
  <c r="LD217"/>
  <c r="LD189"/>
  <c r="LG189" s="1"/>
  <c r="LD218"/>
  <c r="J133"/>
  <c r="K133" s="1"/>
  <c r="K212"/>
  <c r="L212" s="1"/>
  <c r="K211"/>
  <c r="L211" s="1"/>
  <c r="K208"/>
  <c r="L208" s="1"/>
  <c r="K207"/>
  <c r="L207" s="1"/>
  <c r="K204"/>
  <c r="L204" s="1"/>
  <c r="K190"/>
  <c r="L190" s="1"/>
  <c r="K213"/>
  <c r="L213" s="1"/>
  <c r="K210"/>
  <c r="L210" s="1"/>
  <c r="K209"/>
  <c r="L209" s="1"/>
  <c r="K203"/>
  <c r="L203" s="1"/>
  <c r="K200"/>
  <c r="L200" s="1"/>
  <c r="K198"/>
  <c r="L198" s="1"/>
  <c r="K195"/>
  <c r="L195" s="1"/>
  <c r="K194"/>
  <c r="L194" s="1"/>
  <c r="K192"/>
  <c r="L192" s="1"/>
  <c r="K189"/>
  <c r="L189" s="1"/>
  <c r="LG19"/>
  <c r="E473" i="109" s="1"/>
  <c r="LG23" i="87"/>
  <c r="E477" i="109" s="1"/>
  <c r="LG29" i="87"/>
  <c r="E483" i="109" s="1"/>
  <c r="LG33" i="87"/>
  <c r="E487" i="109" s="1"/>
  <c r="LG14" i="87"/>
  <c r="E468" i="109" s="1"/>
  <c r="LG17" i="87"/>
  <c r="E471" i="109" s="1"/>
  <c r="LG20" i="87"/>
  <c r="E474" i="109" s="1"/>
  <c r="LG25" i="87"/>
  <c r="E479" i="109" s="1"/>
  <c r="LG32" i="87"/>
  <c r="E486" i="109" s="1"/>
  <c r="LG34" i="87"/>
  <c r="E488" i="109" s="1"/>
  <c r="LG38" i="87"/>
  <c r="E492" i="109" s="1"/>
  <c r="LD46" i="87"/>
  <c r="LG46" s="1"/>
  <c r="E532" i="109" s="1"/>
  <c r="LD82" i="87"/>
  <c r="LD89"/>
  <c r="LD105"/>
  <c r="LD111"/>
  <c r="LD120"/>
  <c r="LG120" s="1"/>
  <c r="E670" i="109" s="1"/>
  <c r="LD123" i="87"/>
  <c r="LD130"/>
  <c r="LG130" s="1"/>
  <c r="E712" i="109" s="1"/>
  <c r="LD135" i="87"/>
  <c r="LG135" s="1"/>
  <c r="E717" i="109" s="1"/>
  <c r="LD139" i="87"/>
  <c r="LG139" s="1"/>
  <c r="E721" i="109" s="1"/>
  <c r="LD141" i="87"/>
  <c r="LG141" s="1"/>
  <c r="E723" i="109" s="1"/>
  <c r="LK155" i="87"/>
  <c r="LK214" s="1"/>
  <c r="LH39"/>
  <c r="LH64" s="1"/>
  <c r="J100"/>
  <c r="J109"/>
  <c r="J102"/>
  <c r="J104"/>
  <c r="J74"/>
  <c r="J78"/>
  <c r="J83"/>
  <c r="J85"/>
  <c r="J90"/>
  <c r="J92"/>
  <c r="J96"/>
  <c r="J71"/>
  <c r="J73"/>
  <c r="J76"/>
  <c r="J81"/>
  <c r="J87"/>
  <c r="LD93"/>
  <c r="LD95"/>
  <c r="LD148"/>
  <c r="LG148" s="1"/>
  <c r="E730" i="109" s="1"/>
  <c r="LD182" i="87"/>
  <c r="LD57"/>
  <c r="LD91"/>
  <c r="LG91" s="1"/>
  <c r="E609" i="109" s="1"/>
  <c r="LD103" i="87"/>
  <c r="LD44"/>
  <c r="LD48"/>
  <c r="LG48" s="1"/>
  <c r="E534" i="109" s="1"/>
  <c r="LD72" i="87"/>
  <c r="LG72" s="1"/>
  <c r="E590" i="109" s="1"/>
  <c r="LD129" i="87"/>
  <c r="LD131"/>
  <c r="LD133"/>
  <c r="LG133" s="1"/>
  <c r="E715" i="109" s="1"/>
  <c r="LD77" i="87"/>
  <c r="LG77" s="1"/>
  <c r="E595" i="109" s="1"/>
  <c r="LD51" i="87"/>
  <c r="LD80"/>
  <c r="LD116"/>
  <c r="LG116" s="1"/>
  <c r="E666" i="109" s="1"/>
  <c r="LD66" i="87"/>
  <c r="LD121"/>
  <c r="LG121" s="1"/>
  <c r="E671" i="109" s="1"/>
  <c r="LD147" i="87"/>
  <c r="LD149"/>
  <c r="LG149" s="1"/>
  <c r="E731" i="109" s="1"/>
  <c r="LD151" i="87"/>
  <c r="LD153"/>
  <c r="LD75"/>
  <c r="LG75" s="1"/>
  <c r="E593" i="109" s="1"/>
  <c r="LD101" i="87"/>
  <c r="LG101" s="1"/>
  <c r="E651" i="109" s="1"/>
  <c r="LD119" i="87"/>
  <c r="LG119" s="1"/>
  <c r="E669" i="109" s="1"/>
  <c r="LD86" i="87"/>
  <c r="LD112"/>
  <c r="LG112" s="1"/>
  <c r="E662" i="109" s="1"/>
  <c r="LD62" i="87"/>
  <c r="LG62" s="1"/>
  <c r="E548" i="109" s="1"/>
  <c r="LD114" i="87"/>
  <c r="LD55"/>
  <c r="LD10"/>
  <c r="LE35" s="1"/>
  <c r="LF35" s="1"/>
  <c r="LG35" s="1"/>
  <c r="E489" i="109" s="1"/>
  <c r="LD177" i="87"/>
  <c r="LD179"/>
  <c r="LD181"/>
  <c r="LD183"/>
  <c r="LD60"/>
  <c r="LD118"/>
  <c r="LD122"/>
  <c r="LD124"/>
  <c r="LD176"/>
  <c r="LD178"/>
  <c r="LD180"/>
  <c r="LD113"/>
  <c r="LD142"/>
  <c r="LD144"/>
  <c r="LD168"/>
  <c r="LD170"/>
  <c r="LD172"/>
  <c r="LD174"/>
  <c r="LD138"/>
  <c r="LD140"/>
  <c r="LD145"/>
  <c r="LG145" s="1"/>
  <c r="E727" i="109" s="1"/>
  <c r="LD167" i="87"/>
  <c r="LD169"/>
  <c r="LD171"/>
  <c r="LD42"/>
  <c r="LD107"/>
  <c r="LG107" s="1"/>
  <c r="E657" i="109" s="1"/>
  <c r="LD132" i="87"/>
  <c r="LD159"/>
  <c r="LD161"/>
  <c r="LD163"/>
  <c r="LD165"/>
  <c r="LD158"/>
  <c r="LD160"/>
  <c r="LD162"/>
  <c r="I119"/>
  <c r="I149"/>
  <c r="I62"/>
  <c r="I91"/>
  <c r="I121"/>
  <c r="I10"/>
  <c r="K10" s="1"/>
  <c r="L10" s="1"/>
  <c r="G13"/>
  <c r="H13" s="1"/>
  <c r="I13" s="1"/>
  <c r="G15"/>
  <c r="H15" s="1"/>
  <c r="I15" s="1"/>
  <c r="G19"/>
  <c r="H19" s="1"/>
  <c r="G22"/>
  <c r="H22" s="1"/>
  <c r="I22" s="1"/>
  <c r="G26"/>
  <c r="H26" s="1"/>
  <c r="I26" s="1"/>
  <c r="G31"/>
  <c r="H31" s="1"/>
  <c r="I31" s="1"/>
  <c r="G34"/>
  <c r="H34" s="1"/>
  <c r="I112"/>
  <c r="I139"/>
  <c r="G17"/>
  <c r="H17" s="1"/>
  <c r="G24"/>
  <c r="H24" s="1"/>
  <c r="I24" s="1"/>
  <c r="G28"/>
  <c r="H28" s="1"/>
  <c r="I28" s="1"/>
  <c r="G32"/>
  <c r="H32" s="1"/>
  <c r="I116"/>
  <c r="K116" s="1"/>
  <c r="I141"/>
  <c r="G14"/>
  <c r="H14" s="1"/>
  <c r="G16"/>
  <c r="H16" s="1"/>
  <c r="I16" s="1"/>
  <c r="G18"/>
  <c r="H18" s="1"/>
  <c r="I18" s="1"/>
  <c r="G20"/>
  <c r="H20" s="1"/>
  <c r="G23"/>
  <c r="H23" s="1"/>
  <c r="G25"/>
  <c r="H25" s="1"/>
  <c r="G27"/>
  <c r="H27" s="1"/>
  <c r="I27" s="1"/>
  <c r="G29"/>
  <c r="H29" s="1"/>
  <c r="G33"/>
  <c r="H33" s="1"/>
  <c r="G35"/>
  <c r="H35" s="1"/>
  <c r="I35" s="1"/>
  <c r="G36"/>
  <c r="H36" s="1"/>
  <c r="I36" s="1"/>
  <c r="G37"/>
  <c r="H37" s="1"/>
  <c r="I37" s="1"/>
  <c r="I46"/>
  <c r="I48"/>
  <c r="I72"/>
  <c r="I77"/>
  <c r="I107"/>
  <c r="F126"/>
  <c r="G132" s="1"/>
  <c r="H132" s="1"/>
  <c r="I132" s="1"/>
  <c r="F155"/>
  <c r="K38"/>
  <c r="LH10"/>
  <c r="J66"/>
  <c r="J64"/>
  <c r="J62"/>
  <c r="J60"/>
  <c r="J57"/>
  <c r="J55"/>
  <c r="J53"/>
  <c r="J51"/>
  <c r="J48"/>
  <c r="J46"/>
  <c r="J44"/>
  <c r="J42"/>
  <c r="LH66"/>
  <c r="I43"/>
  <c r="I49"/>
  <c r="I52"/>
  <c r="I54"/>
  <c r="I58"/>
  <c r="I61"/>
  <c r="I63"/>
  <c r="I67"/>
  <c r="LH68"/>
  <c r="I81"/>
  <c r="K81" s="1"/>
  <c r="J43"/>
  <c r="LD43"/>
  <c r="J45"/>
  <c r="LD45"/>
  <c r="J47"/>
  <c r="LD47"/>
  <c r="J49"/>
  <c r="LD49"/>
  <c r="J52"/>
  <c r="LD52"/>
  <c r="J54"/>
  <c r="LD54"/>
  <c r="J56"/>
  <c r="LD56"/>
  <c r="J58"/>
  <c r="LD58"/>
  <c r="J61"/>
  <c r="LD61"/>
  <c r="J63"/>
  <c r="LD63"/>
  <c r="J65"/>
  <c r="LD65"/>
  <c r="J67"/>
  <c r="LD67"/>
  <c r="LD76"/>
  <c r="LD81"/>
  <c r="LD85"/>
  <c r="F68"/>
  <c r="G74" s="1"/>
  <c r="H74" s="1"/>
  <c r="I74" s="1"/>
  <c r="K74" s="1"/>
  <c r="LD73"/>
  <c r="I78"/>
  <c r="I83"/>
  <c r="K83" s="1"/>
  <c r="I87"/>
  <c r="F39"/>
  <c r="LD71"/>
  <c r="LD74"/>
  <c r="LD78"/>
  <c r="LD83"/>
  <c r="LD87"/>
  <c r="I92"/>
  <c r="K92" s="1"/>
  <c r="LH97"/>
  <c r="J95"/>
  <c r="J93"/>
  <c r="J91"/>
  <c r="J89"/>
  <c r="J86"/>
  <c r="J84"/>
  <c r="J82"/>
  <c r="J80"/>
  <c r="J77"/>
  <c r="J75"/>
  <c r="K75" s="1"/>
  <c r="F97"/>
  <c r="G118" s="1"/>
  <c r="H118" s="1"/>
  <c r="I118" s="1"/>
  <c r="I104"/>
  <c r="K104" s="1"/>
  <c r="I106"/>
  <c r="K106" s="1"/>
  <c r="LD109"/>
  <c r="J13"/>
  <c r="J14"/>
  <c r="K14" s="1"/>
  <c r="J15"/>
  <c r="J16"/>
  <c r="J17"/>
  <c r="K17" s="1"/>
  <c r="J18"/>
  <c r="J19"/>
  <c r="K19" s="1"/>
  <c r="J20"/>
  <c r="K20" s="1"/>
  <c r="J22"/>
  <c r="J23"/>
  <c r="K23" s="1"/>
  <c r="J24"/>
  <c r="J25"/>
  <c r="K25" s="1"/>
  <c r="J26"/>
  <c r="J27"/>
  <c r="J28"/>
  <c r="J29"/>
  <c r="K29" s="1"/>
  <c r="J31"/>
  <c r="J32"/>
  <c r="K32" s="1"/>
  <c r="J33"/>
  <c r="K33" s="1"/>
  <c r="J34"/>
  <c r="K34" s="1"/>
  <c r="J35"/>
  <c r="J36"/>
  <c r="J37"/>
  <c r="J72"/>
  <c r="LD100"/>
  <c r="LD102"/>
  <c r="LD104"/>
  <c r="LD106"/>
  <c r="I90"/>
  <c r="K90" s="1"/>
  <c r="I96"/>
  <c r="K96" s="1"/>
  <c r="LD90"/>
  <c r="LD92"/>
  <c r="LD94"/>
  <c r="LD96"/>
  <c r="J124"/>
  <c r="J122"/>
  <c r="J120"/>
  <c r="J118"/>
  <c r="J115"/>
  <c r="J125"/>
  <c r="K125" s="1"/>
  <c r="J123"/>
  <c r="J121"/>
  <c r="J119"/>
  <c r="J116"/>
  <c r="J114"/>
  <c r="J101"/>
  <c r="K101" s="1"/>
  <c r="J103"/>
  <c r="J105"/>
  <c r="J107"/>
  <c r="J110"/>
  <c r="K110" s="1"/>
  <c r="LD110"/>
  <c r="J112"/>
  <c r="G110"/>
  <c r="H110" s="1"/>
  <c r="J111"/>
  <c r="J113"/>
  <c r="I120"/>
  <c r="LD125"/>
  <c r="J129"/>
  <c r="I130"/>
  <c r="J131"/>
  <c r="J154"/>
  <c r="J153"/>
  <c r="J151"/>
  <c r="J149"/>
  <c r="J152"/>
  <c r="J150"/>
  <c r="J148"/>
  <c r="J145"/>
  <c r="J147"/>
  <c r="J144"/>
  <c r="J142"/>
  <c r="J140"/>
  <c r="J138"/>
  <c r="J135"/>
  <c r="J143"/>
  <c r="J141"/>
  <c r="J139"/>
  <c r="J136"/>
  <c r="K136" s="1"/>
  <c r="J134"/>
  <c r="LH126"/>
  <c r="J130"/>
  <c r="J132"/>
  <c r="LD134"/>
  <c r="I135"/>
  <c r="LD136"/>
  <c r="LG154"/>
  <c r="E736" i="109" s="1"/>
  <c r="I145" i="87"/>
  <c r="I148"/>
  <c r="K148" s="1"/>
  <c r="I150"/>
  <c r="LD150"/>
  <c r="LD152"/>
  <c r="I154"/>
  <c r="FO1240" i="109" l="1"/>
  <c r="FU1240" s="1"/>
  <c r="TH1248"/>
  <c r="TN1248" s="1"/>
  <c r="F1245"/>
  <c r="F1178"/>
  <c r="G1184"/>
  <c r="G1251"/>
  <c r="AN1244"/>
  <c r="CD1244"/>
  <c r="DT1244"/>
  <c r="FJ1244"/>
  <c r="GZ1244"/>
  <c r="IP1244"/>
  <c r="KF1244"/>
  <c r="LV1244"/>
  <c r="NL1244"/>
  <c r="PB1244"/>
  <c r="QR1244"/>
  <c r="SH1244"/>
  <c r="TX1244"/>
  <c r="VN1244"/>
  <c r="XD1244"/>
  <c r="YT1244"/>
  <c r="S1244"/>
  <c r="BI1244"/>
  <c r="CY1244"/>
  <c r="EO1244"/>
  <c r="GE1244"/>
  <c r="HU1244"/>
  <c r="JK1244"/>
  <c r="LA1244"/>
  <c r="MQ1244"/>
  <c r="OG1244"/>
  <c r="PW1244"/>
  <c r="RM1244"/>
  <c r="TC1244"/>
  <c r="US1244"/>
  <c r="WI1244"/>
  <c r="XY1244"/>
  <c r="YT1252"/>
  <c r="XD1252"/>
  <c r="VN1252"/>
  <c r="TX1252"/>
  <c r="SH1252"/>
  <c r="QR1252"/>
  <c r="PB1252"/>
  <c r="NL1252"/>
  <c r="LV1252"/>
  <c r="KF1252"/>
  <c r="IP1252"/>
  <c r="GZ1252"/>
  <c r="FJ1252"/>
  <c r="DT1252"/>
  <c r="CD1252"/>
  <c r="AN1252"/>
  <c r="XY1252"/>
  <c r="WI1252"/>
  <c r="US1252"/>
  <c r="TC1252"/>
  <c r="RM1252"/>
  <c r="PW1252"/>
  <c r="OG1252"/>
  <c r="MQ1252"/>
  <c r="LA1252"/>
  <c r="JK1252"/>
  <c r="HU1252"/>
  <c r="GE1252"/>
  <c r="EO1252"/>
  <c r="CY1252"/>
  <c r="BI1252"/>
  <c r="S1252"/>
  <c r="H1249"/>
  <c r="H1182"/>
  <c r="H1245"/>
  <c r="H1178"/>
  <c r="F1249"/>
  <c r="F1182"/>
  <c r="S1242"/>
  <c r="BI1242"/>
  <c r="CY1242"/>
  <c r="EO1242"/>
  <c r="GE1242"/>
  <c r="HU1242"/>
  <c r="JK1242"/>
  <c r="LA1242"/>
  <c r="MQ1242"/>
  <c r="OG1242"/>
  <c r="PW1242"/>
  <c r="RM1242"/>
  <c r="TC1242"/>
  <c r="US1242"/>
  <c r="WI1242"/>
  <c r="XY1242"/>
  <c r="AN1242"/>
  <c r="CD1242"/>
  <c r="DT1242"/>
  <c r="FJ1242"/>
  <c r="GZ1242"/>
  <c r="IP1242"/>
  <c r="KF1242"/>
  <c r="LV1242"/>
  <c r="NL1242"/>
  <c r="PB1242"/>
  <c r="QR1242"/>
  <c r="SH1242"/>
  <c r="TX1242"/>
  <c r="VN1242"/>
  <c r="XD1242"/>
  <c r="YT1242"/>
  <c r="YT1250"/>
  <c r="XD1250"/>
  <c r="VN1250"/>
  <c r="TX1250"/>
  <c r="SH1250"/>
  <c r="QR1250"/>
  <c r="PB1250"/>
  <c r="NL1250"/>
  <c r="LV1250"/>
  <c r="KF1250"/>
  <c r="IP1250"/>
  <c r="GZ1250"/>
  <c r="FJ1250"/>
  <c r="DT1250"/>
  <c r="CD1250"/>
  <c r="AN1250"/>
  <c r="XY1250"/>
  <c r="WI1250"/>
  <c r="US1250"/>
  <c r="TC1250"/>
  <c r="RM1250"/>
  <c r="PW1250"/>
  <c r="OG1250"/>
  <c r="MQ1250"/>
  <c r="LA1250"/>
  <c r="JK1250"/>
  <c r="HU1250"/>
  <c r="GE1250"/>
  <c r="EO1250"/>
  <c r="CY1250"/>
  <c r="BI1250"/>
  <c r="S1250"/>
  <c r="XY1243"/>
  <c r="WI1243"/>
  <c r="US1243"/>
  <c r="TC1243"/>
  <c r="RM1243"/>
  <c r="PW1243"/>
  <c r="OG1243"/>
  <c r="MQ1243"/>
  <c r="LA1243"/>
  <c r="JK1243"/>
  <c r="HU1243"/>
  <c r="GE1243"/>
  <c r="EO1243"/>
  <c r="CY1243"/>
  <c r="BI1243"/>
  <c r="S1243"/>
  <c r="XD1243"/>
  <c r="VN1243"/>
  <c r="TX1243"/>
  <c r="SH1243"/>
  <c r="QR1243"/>
  <c r="PB1243"/>
  <c r="NL1243"/>
  <c r="LV1243"/>
  <c r="KF1243"/>
  <c r="IP1243"/>
  <c r="GZ1243"/>
  <c r="FJ1243"/>
  <c r="DT1243"/>
  <c r="CD1243"/>
  <c r="AN1243"/>
  <c r="YT1243"/>
  <c r="XY1247"/>
  <c r="WI1247"/>
  <c r="US1247"/>
  <c r="TC1247"/>
  <c r="RM1247"/>
  <c r="PW1247"/>
  <c r="OG1247"/>
  <c r="MQ1247"/>
  <c r="LA1247"/>
  <c r="JK1247"/>
  <c r="HU1247"/>
  <c r="GE1247"/>
  <c r="EO1247"/>
  <c r="CY1247"/>
  <c r="BI1247"/>
  <c r="S1247"/>
  <c r="XD1247"/>
  <c r="VN1247"/>
  <c r="TX1247"/>
  <c r="SH1247"/>
  <c r="QR1247"/>
  <c r="PB1247"/>
  <c r="NL1247"/>
  <c r="LV1247"/>
  <c r="KF1247"/>
  <c r="IP1247"/>
  <c r="GZ1247"/>
  <c r="FJ1247"/>
  <c r="DT1247"/>
  <c r="CD1247"/>
  <c r="AN1247"/>
  <c r="YT1247"/>
  <c r="XY1251"/>
  <c r="WI1251"/>
  <c r="US1251"/>
  <c r="TC1251"/>
  <c r="RM1251"/>
  <c r="PW1251"/>
  <c r="OG1251"/>
  <c r="MQ1251"/>
  <c r="LA1251"/>
  <c r="JK1251"/>
  <c r="HU1251"/>
  <c r="GE1251"/>
  <c r="EO1251"/>
  <c r="CY1251"/>
  <c r="BI1251"/>
  <c r="S1251"/>
  <c r="XD1251"/>
  <c r="VN1251"/>
  <c r="TX1251"/>
  <c r="SH1251"/>
  <c r="QR1251"/>
  <c r="PB1251"/>
  <c r="NL1251"/>
  <c r="LV1251"/>
  <c r="KF1251"/>
  <c r="IP1251"/>
  <c r="GZ1251"/>
  <c r="FJ1251"/>
  <c r="DT1251"/>
  <c r="CD1251"/>
  <c r="AN1251"/>
  <c r="YT1251"/>
  <c r="AS1259"/>
  <c r="AY1259" s="1"/>
  <c r="AS1258"/>
  <c r="AY1258" s="1"/>
  <c r="AS1261"/>
  <c r="AY1261" s="1"/>
  <c r="AS1260"/>
  <c r="AY1260" s="1"/>
  <c r="AS1263"/>
  <c r="AY1263" s="1"/>
  <c r="AS1262"/>
  <c r="AY1262" s="1"/>
  <c r="AS1265"/>
  <c r="AY1265" s="1"/>
  <c r="AS1264"/>
  <c r="AY1264" s="1"/>
  <c r="AS1256"/>
  <c r="AY1256" s="1"/>
  <c r="AS1257"/>
  <c r="AY1257" s="1"/>
  <c r="AS1253"/>
  <c r="AY1253" s="1"/>
  <c r="DY1257"/>
  <c r="EE1257" s="1"/>
  <c r="DY1253"/>
  <c r="EE1253" s="1"/>
  <c r="DY1256"/>
  <c r="EE1256" s="1"/>
  <c r="DY1261"/>
  <c r="EE1261" s="1"/>
  <c r="DY1260"/>
  <c r="EE1260" s="1"/>
  <c r="DY1263"/>
  <c r="EE1263" s="1"/>
  <c r="DY1262"/>
  <c r="EE1262" s="1"/>
  <c r="DY1265"/>
  <c r="EE1265" s="1"/>
  <c r="DY1264"/>
  <c r="EE1264" s="1"/>
  <c r="DY1259"/>
  <c r="EE1259" s="1"/>
  <c r="DY1258"/>
  <c r="EE1258" s="1"/>
  <c r="HE1261"/>
  <c r="HK1261" s="1"/>
  <c r="HE1260"/>
  <c r="HK1260" s="1"/>
  <c r="HE1263"/>
  <c r="HK1263" s="1"/>
  <c r="HE1262"/>
  <c r="HK1262" s="1"/>
  <c r="HE1265"/>
  <c r="HK1265" s="1"/>
  <c r="HE1264"/>
  <c r="HK1264" s="1"/>
  <c r="HE1259"/>
  <c r="HK1259" s="1"/>
  <c r="HE1258"/>
  <c r="HK1258" s="1"/>
  <c r="HE1257"/>
  <c r="HK1257" s="1"/>
  <c r="HE1253"/>
  <c r="HK1253" s="1"/>
  <c r="HE1256"/>
  <c r="HK1256" s="1"/>
  <c r="KK1259"/>
  <c r="KQ1259" s="1"/>
  <c r="KK1258"/>
  <c r="KQ1258" s="1"/>
  <c r="KK1261"/>
  <c r="KQ1261" s="1"/>
  <c r="KK1260"/>
  <c r="KQ1260" s="1"/>
  <c r="KK1263"/>
  <c r="KQ1263" s="1"/>
  <c r="KK1262"/>
  <c r="KQ1262" s="1"/>
  <c r="KK1265"/>
  <c r="KQ1265" s="1"/>
  <c r="KK1264"/>
  <c r="KQ1264" s="1"/>
  <c r="KK1256"/>
  <c r="KQ1256" s="1"/>
  <c r="KK1257"/>
  <c r="KQ1257" s="1"/>
  <c r="KK1253"/>
  <c r="KQ1253" s="1"/>
  <c r="NQ1263"/>
  <c r="NW1263" s="1"/>
  <c r="NQ1262"/>
  <c r="NW1262" s="1"/>
  <c r="NQ1257"/>
  <c r="NW1257" s="1"/>
  <c r="NQ1253"/>
  <c r="NW1253" s="1"/>
  <c r="NQ1259"/>
  <c r="NW1259" s="1"/>
  <c r="NQ1258"/>
  <c r="NW1258" s="1"/>
  <c r="NQ1260"/>
  <c r="NW1260" s="1"/>
  <c r="NQ1265"/>
  <c r="NW1265" s="1"/>
  <c r="NQ1264"/>
  <c r="NW1264" s="1"/>
  <c r="NQ1256"/>
  <c r="NW1256" s="1"/>
  <c r="NW1255" s="1"/>
  <c r="NQ1261"/>
  <c r="NW1261" s="1"/>
  <c r="QW1257"/>
  <c r="RC1257" s="1"/>
  <c r="QW1253"/>
  <c r="RC1253" s="1"/>
  <c r="QW1259"/>
  <c r="RC1259" s="1"/>
  <c r="QW1256"/>
  <c r="RC1256" s="1"/>
  <c r="QW1261"/>
  <c r="RC1261" s="1"/>
  <c r="QW1258"/>
  <c r="RC1258" s="1"/>
  <c r="QW1263"/>
  <c r="RC1263" s="1"/>
  <c r="QW1260"/>
  <c r="RC1260" s="1"/>
  <c r="QW1265"/>
  <c r="RC1265" s="1"/>
  <c r="QW1262"/>
  <c r="RC1262" s="1"/>
  <c r="QW1264"/>
  <c r="RC1264" s="1"/>
  <c r="UC1257"/>
  <c r="UI1257" s="1"/>
  <c r="UC1253"/>
  <c r="UI1253" s="1"/>
  <c r="UC1259"/>
  <c r="UI1259" s="1"/>
  <c r="UC1256"/>
  <c r="UI1256" s="1"/>
  <c r="UC1261"/>
  <c r="UI1261" s="1"/>
  <c r="UC1258"/>
  <c r="UI1258" s="1"/>
  <c r="UC1263"/>
  <c r="UI1263" s="1"/>
  <c r="UC1260"/>
  <c r="UI1260" s="1"/>
  <c r="UC1265"/>
  <c r="UI1265" s="1"/>
  <c r="UC1262"/>
  <c r="UI1262" s="1"/>
  <c r="UC1264"/>
  <c r="UI1264" s="1"/>
  <c r="XI1241"/>
  <c r="XO1241" s="1"/>
  <c r="XI1263"/>
  <c r="XO1263" s="1"/>
  <c r="XI1256"/>
  <c r="XO1256" s="1"/>
  <c r="XI1259"/>
  <c r="XO1259" s="1"/>
  <c r="XI1262"/>
  <c r="XO1262" s="1"/>
  <c r="XI1253"/>
  <c r="XO1253" s="1"/>
  <c r="XI1265"/>
  <c r="XO1265" s="1"/>
  <c r="XI1257"/>
  <c r="XO1257" s="1"/>
  <c r="XI1260"/>
  <c r="XO1260" s="1"/>
  <c r="XI1264"/>
  <c r="XO1264" s="1"/>
  <c r="XI1258"/>
  <c r="XO1258" s="1"/>
  <c r="XI1261"/>
  <c r="XO1261" s="1"/>
  <c r="BN1263"/>
  <c r="BT1263" s="1"/>
  <c r="BN1257"/>
  <c r="BT1257" s="1"/>
  <c r="BN1262"/>
  <c r="BT1262" s="1"/>
  <c r="BN1259"/>
  <c r="BT1259" s="1"/>
  <c r="BN1264"/>
  <c r="BT1264" s="1"/>
  <c r="BN1261"/>
  <c r="BT1261" s="1"/>
  <c r="BN1260"/>
  <c r="BT1260" s="1"/>
  <c r="BN1253"/>
  <c r="BT1253" s="1"/>
  <c r="BN1265"/>
  <c r="BT1265" s="1"/>
  <c r="BN1256"/>
  <c r="BT1256" s="1"/>
  <c r="BN1258"/>
  <c r="BT1258" s="1"/>
  <c r="ET1263"/>
  <c r="EZ1263" s="1"/>
  <c r="ET1265"/>
  <c r="EZ1265" s="1"/>
  <c r="ET1262"/>
  <c r="EZ1262" s="1"/>
  <c r="ET1264"/>
  <c r="EZ1264" s="1"/>
  <c r="ET1259"/>
  <c r="EZ1259" s="1"/>
  <c r="ET1261"/>
  <c r="EZ1261" s="1"/>
  <c r="ET1257"/>
  <c r="EZ1257" s="1"/>
  <c r="ET1258"/>
  <c r="EZ1258" s="1"/>
  <c r="ET1256"/>
  <c r="EZ1256" s="1"/>
  <c r="ET1253"/>
  <c r="EZ1253" s="1"/>
  <c r="ET1260"/>
  <c r="EZ1260" s="1"/>
  <c r="HZ1262"/>
  <c r="IF1262" s="1"/>
  <c r="HZ1257"/>
  <c r="IF1257" s="1"/>
  <c r="HZ1264"/>
  <c r="IF1264" s="1"/>
  <c r="HZ1259"/>
  <c r="IF1259" s="1"/>
  <c r="HZ1253"/>
  <c r="IF1253" s="1"/>
  <c r="HZ1260"/>
  <c r="IF1260" s="1"/>
  <c r="HZ1263"/>
  <c r="IF1263" s="1"/>
  <c r="HZ1258"/>
  <c r="IF1258" s="1"/>
  <c r="HZ1265"/>
  <c r="IF1265" s="1"/>
  <c r="HZ1261"/>
  <c r="IF1261" s="1"/>
  <c r="HZ1256"/>
  <c r="IF1256" s="1"/>
  <c r="IF1255" s="1"/>
  <c r="LF1259"/>
  <c r="LL1259" s="1"/>
  <c r="LF1261"/>
  <c r="LL1261" s="1"/>
  <c r="LF1265"/>
  <c r="LL1265" s="1"/>
  <c r="LF1260"/>
  <c r="LL1260" s="1"/>
  <c r="LF1253"/>
  <c r="LL1253" s="1"/>
  <c r="LF1257"/>
  <c r="LL1257" s="1"/>
  <c r="LF1263"/>
  <c r="LL1263" s="1"/>
  <c r="LF1258"/>
  <c r="LL1258" s="1"/>
  <c r="LF1262"/>
  <c r="LL1262" s="1"/>
  <c r="LF1264"/>
  <c r="LL1264" s="1"/>
  <c r="LF1256"/>
  <c r="LL1256" s="1"/>
  <c r="OL1260"/>
  <c r="OR1260" s="1"/>
  <c r="OL1264"/>
  <c r="OR1264" s="1"/>
  <c r="OL1259"/>
  <c r="OR1259" s="1"/>
  <c r="OL1253"/>
  <c r="OR1253" s="1"/>
  <c r="OL1263"/>
  <c r="OR1263" s="1"/>
  <c r="OL1261"/>
  <c r="OR1261" s="1"/>
  <c r="OL1265"/>
  <c r="OR1265" s="1"/>
  <c r="OL1257"/>
  <c r="OR1257" s="1"/>
  <c r="OL1256"/>
  <c r="OR1256" s="1"/>
  <c r="OL1258"/>
  <c r="OR1258" s="1"/>
  <c r="OL1262"/>
  <c r="OR1262" s="1"/>
  <c r="RR1259"/>
  <c r="RX1259" s="1"/>
  <c r="RR1263"/>
  <c r="RX1263" s="1"/>
  <c r="RR1258"/>
  <c r="RX1258" s="1"/>
  <c r="RR1262"/>
  <c r="RX1262" s="1"/>
  <c r="RR1256"/>
  <c r="RX1256" s="1"/>
  <c r="RR1257"/>
  <c r="RX1257" s="1"/>
  <c r="RR1261"/>
  <c r="RX1261" s="1"/>
  <c r="RR1265"/>
  <c r="RX1265" s="1"/>
  <c r="RR1260"/>
  <c r="RX1260" s="1"/>
  <c r="RR1264"/>
  <c r="RX1264" s="1"/>
  <c r="RR1253"/>
  <c r="RX1253" s="1"/>
  <c r="UX1259"/>
  <c r="VD1259" s="1"/>
  <c r="UX1263"/>
  <c r="VD1263" s="1"/>
  <c r="UX1258"/>
  <c r="VD1258" s="1"/>
  <c r="UX1262"/>
  <c r="VD1262" s="1"/>
  <c r="UX1256"/>
  <c r="VD1256" s="1"/>
  <c r="UX1257"/>
  <c r="VD1257" s="1"/>
  <c r="UX1261"/>
  <c r="VD1261" s="1"/>
  <c r="UX1265"/>
  <c r="VD1265" s="1"/>
  <c r="UX1260"/>
  <c r="VD1260" s="1"/>
  <c r="UX1264"/>
  <c r="VD1264" s="1"/>
  <c r="UX1253"/>
  <c r="VD1253" s="1"/>
  <c r="YD1259"/>
  <c r="YJ1259" s="1"/>
  <c r="YD1263"/>
  <c r="YJ1263" s="1"/>
  <c r="YD1258"/>
  <c r="YJ1258" s="1"/>
  <c r="YD1262"/>
  <c r="YJ1262" s="1"/>
  <c r="YD1256"/>
  <c r="YJ1256" s="1"/>
  <c r="YD1257"/>
  <c r="YJ1257" s="1"/>
  <c r="YD1261"/>
  <c r="YJ1261" s="1"/>
  <c r="YD1265"/>
  <c r="YJ1265" s="1"/>
  <c r="YD1260"/>
  <c r="YJ1260" s="1"/>
  <c r="YD1264"/>
  <c r="YJ1264" s="1"/>
  <c r="YD1253"/>
  <c r="YJ1253" s="1"/>
  <c r="YQ1245"/>
  <c r="XA1245"/>
  <c r="VK1245"/>
  <c r="TU1245"/>
  <c r="SE1245"/>
  <c r="QO1245"/>
  <c r="OY1245"/>
  <c r="NI1245"/>
  <c r="LS1245"/>
  <c r="KC1245"/>
  <c r="IM1245"/>
  <c r="GW1245"/>
  <c r="FG1245"/>
  <c r="DQ1245"/>
  <c r="CA1245"/>
  <c r="AK1245"/>
  <c r="XV1245"/>
  <c r="WF1245"/>
  <c r="UP1245"/>
  <c r="SZ1245"/>
  <c r="RJ1245"/>
  <c r="PT1245"/>
  <c r="OD1245"/>
  <c r="MN1245"/>
  <c r="KX1245"/>
  <c r="JH1245"/>
  <c r="HR1245"/>
  <c r="GB1245"/>
  <c r="EL1245"/>
  <c r="CV1245"/>
  <c r="BF1245"/>
  <c r="P1245"/>
  <c r="H1181"/>
  <c r="H1248"/>
  <c r="G1252"/>
  <c r="G1185"/>
  <c r="G1246"/>
  <c r="G1179"/>
  <c r="H1244"/>
  <c r="H1177"/>
  <c r="G1244"/>
  <c r="G1177"/>
  <c r="F1181"/>
  <c r="F1248"/>
  <c r="XZ1244"/>
  <c r="WJ1244"/>
  <c r="UT1244"/>
  <c r="TD1244"/>
  <c r="RN1244"/>
  <c r="PX1244"/>
  <c r="OH1244"/>
  <c r="MR1244"/>
  <c r="LB1244"/>
  <c r="JL1244"/>
  <c r="HV1244"/>
  <c r="GF1244"/>
  <c r="EP1244"/>
  <c r="CZ1244"/>
  <c r="BJ1244"/>
  <c r="T1244"/>
  <c r="XE1244"/>
  <c r="VO1244"/>
  <c r="TY1244"/>
  <c r="SI1244"/>
  <c r="QS1244"/>
  <c r="PC1244"/>
  <c r="NM1244"/>
  <c r="LW1244"/>
  <c r="KG1244"/>
  <c r="IQ1244"/>
  <c r="HA1244"/>
  <c r="FK1244"/>
  <c r="DU1244"/>
  <c r="CE1244"/>
  <c r="AO1244"/>
  <c r="YU1244"/>
  <c r="XZ1252"/>
  <c r="WJ1252"/>
  <c r="UT1252"/>
  <c r="TD1252"/>
  <c r="RN1252"/>
  <c r="PX1252"/>
  <c r="OH1252"/>
  <c r="MR1252"/>
  <c r="LB1252"/>
  <c r="JL1252"/>
  <c r="HV1252"/>
  <c r="GF1252"/>
  <c r="EP1252"/>
  <c r="CZ1252"/>
  <c r="BJ1252"/>
  <c r="T1252"/>
  <c r="XE1252"/>
  <c r="VO1252"/>
  <c r="TY1252"/>
  <c r="SI1252"/>
  <c r="QS1252"/>
  <c r="PC1252"/>
  <c r="NM1252"/>
  <c r="LW1252"/>
  <c r="KG1252"/>
  <c r="IQ1252"/>
  <c r="HA1252"/>
  <c r="FK1252"/>
  <c r="DU1252"/>
  <c r="CE1252"/>
  <c r="AO1252"/>
  <c r="YU1252"/>
  <c r="XZ1242"/>
  <c r="WJ1242"/>
  <c r="UT1242"/>
  <c r="TD1242"/>
  <c r="RN1242"/>
  <c r="PX1242"/>
  <c r="OH1242"/>
  <c r="MR1242"/>
  <c r="LB1242"/>
  <c r="JL1242"/>
  <c r="HV1242"/>
  <c r="GF1242"/>
  <c r="EP1242"/>
  <c r="CZ1242"/>
  <c r="BJ1242"/>
  <c r="T1242"/>
  <c r="XE1242"/>
  <c r="VO1242"/>
  <c r="TY1242"/>
  <c r="SI1242"/>
  <c r="QS1242"/>
  <c r="PC1242"/>
  <c r="NM1242"/>
  <c r="LW1242"/>
  <c r="KG1242"/>
  <c r="IQ1242"/>
  <c r="HA1242"/>
  <c r="FK1242"/>
  <c r="DU1242"/>
  <c r="CE1242"/>
  <c r="AO1242"/>
  <c r="YU1242"/>
  <c r="XZ1250"/>
  <c r="WJ1250"/>
  <c r="UT1250"/>
  <c r="TD1250"/>
  <c r="RN1250"/>
  <c r="PX1250"/>
  <c r="OH1250"/>
  <c r="MR1250"/>
  <c r="LB1250"/>
  <c r="JL1250"/>
  <c r="HV1250"/>
  <c r="GF1250"/>
  <c r="EP1250"/>
  <c r="CZ1250"/>
  <c r="BJ1250"/>
  <c r="T1250"/>
  <c r="XE1250"/>
  <c r="VO1250"/>
  <c r="TY1250"/>
  <c r="SI1250"/>
  <c r="QS1250"/>
  <c r="PC1250"/>
  <c r="NM1250"/>
  <c r="LW1250"/>
  <c r="KG1250"/>
  <c r="IQ1250"/>
  <c r="HA1250"/>
  <c r="FK1250"/>
  <c r="DU1250"/>
  <c r="CE1250"/>
  <c r="AO1250"/>
  <c r="YU1250"/>
  <c r="T1243"/>
  <c r="AO1243"/>
  <c r="BJ1243"/>
  <c r="CE1243"/>
  <c r="CZ1243"/>
  <c r="DU1243"/>
  <c r="EP1243"/>
  <c r="FK1243"/>
  <c r="GF1243"/>
  <c r="HA1243"/>
  <c r="HV1243"/>
  <c r="IQ1243"/>
  <c r="JL1243"/>
  <c r="KG1243"/>
  <c r="LB1243"/>
  <c r="LW1243"/>
  <c r="MR1243"/>
  <c r="NM1243"/>
  <c r="OH1243"/>
  <c r="PC1243"/>
  <c r="PX1243"/>
  <c r="QS1243"/>
  <c r="RN1243"/>
  <c r="SI1243"/>
  <c r="TD1243"/>
  <c r="TY1243"/>
  <c r="UT1243"/>
  <c r="VO1243"/>
  <c r="WJ1243"/>
  <c r="XE1243"/>
  <c r="XZ1243"/>
  <c r="YU1243"/>
  <c r="YU1247"/>
  <c r="XE1247"/>
  <c r="VO1247"/>
  <c r="TY1247"/>
  <c r="SI1247"/>
  <c r="QS1247"/>
  <c r="PC1247"/>
  <c r="NM1247"/>
  <c r="LW1247"/>
  <c r="KG1247"/>
  <c r="IQ1247"/>
  <c r="HA1247"/>
  <c r="FK1247"/>
  <c r="DU1247"/>
  <c r="CE1247"/>
  <c r="AO1247"/>
  <c r="XZ1247"/>
  <c r="WJ1247"/>
  <c r="UT1247"/>
  <c r="TD1247"/>
  <c r="RN1247"/>
  <c r="PX1247"/>
  <c r="OH1247"/>
  <c r="MR1247"/>
  <c r="LB1247"/>
  <c r="JL1247"/>
  <c r="HV1247"/>
  <c r="GF1247"/>
  <c r="EP1247"/>
  <c r="CZ1247"/>
  <c r="BJ1247"/>
  <c r="T1247"/>
  <c r="YU1251"/>
  <c r="XE1251"/>
  <c r="VO1251"/>
  <c r="TY1251"/>
  <c r="SI1251"/>
  <c r="QS1251"/>
  <c r="PC1251"/>
  <c r="NM1251"/>
  <c r="LW1251"/>
  <c r="KG1251"/>
  <c r="IQ1251"/>
  <c r="HA1251"/>
  <c r="FK1251"/>
  <c r="DU1251"/>
  <c r="CE1251"/>
  <c r="AO1251"/>
  <c r="XZ1251"/>
  <c r="WJ1251"/>
  <c r="UT1251"/>
  <c r="TD1251"/>
  <c r="RN1251"/>
  <c r="PX1251"/>
  <c r="OH1251"/>
  <c r="MR1251"/>
  <c r="LB1251"/>
  <c r="JL1251"/>
  <c r="HV1251"/>
  <c r="GF1251"/>
  <c r="EP1251"/>
  <c r="CZ1251"/>
  <c r="BJ1251"/>
  <c r="T1251"/>
  <c r="H1185"/>
  <c r="H1252"/>
  <c r="H1246"/>
  <c r="H1179"/>
  <c r="G1248"/>
  <c r="G1181"/>
  <c r="YD1248"/>
  <c r="YJ1248" s="1"/>
  <c r="RR1248"/>
  <c r="RX1248" s="1"/>
  <c r="QW1248"/>
  <c r="RC1248" s="1"/>
  <c r="DY1248"/>
  <c r="EE1248" s="1"/>
  <c r="MA1248"/>
  <c r="MG1248" s="1"/>
  <c r="DD1248"/>
  <c r="DJ1248" s="1"/>
  <c r="ET1248"/>
  <c r="EZ1248" s="1"/>
  <c r="FO1248"/>
  <c r="FU1248" s="1"/>
  <c r="VS1248"/>
  <c r="VY1248" s="1"/>
  <c r="OL1248"/>
  <c r="OR1248" s="1"/>
  <c r="JP1248"/>
  <c r="JV1248" s="1"/>
  <c r="HE1248"/>
  <c r="HK1248" s="1"/>
  <c r="IU1248"/>
  <c r="JA1248" s="1"/>
  <c r="YY1248"/>
  <c r="ZE1248" s="1"/>
  <c r="LF1248"/>
  <c r="LL1248" s="1"/>
  <c r="TH1246"/>
  <c r="TN1246" s="1"/>
  <c r="HZ1246"/>
  <c r="IF1246" s="1"/>
  <c r="CI1246"/>
  <c r="CO1246" s="1"/>
  <c r="JP1246"/>
  <c r="JV1246" s="1"/>
  <c r="HE1246"/>
  <c r="HK1246" s="1"/>
  <c r="FO1246"/>
  <c r="FU1246" s="1"/>
  <c r="UX1246"/>
  <c r="VD1246" s="1"/>
  <c r="ET1246"/>
  <c r="EZ1246" s="1"/>
  <c r="GJ1246"/>
  <c r="GP1246" s="1"/>
  <c r="BN1246"/>
  <c r="BT1246" s="1"/>
  <c r="X1246"/>
  <c r="AD1246" s="1"/>
  <c r="UC1246"/>
  <c r="UI1246" s="1"/>
  <c r="IU1246"/>
  <c r="JA1246" s="1"/>
  <c r="XI1246"/>
  <c r="XO1246" s="1"/>
  <c r="PG1246"/>
  <c r="PM1246" s="1"/>
  <c r="LF1246"/>
  <c r="LL1246" s="1"/>
  <c r="WN1241"/>
  <c r="WT1241" s="1"/>
  <c r="VS1241"/>
  <c r="VY1241" s="1"/>
  <c r="KK1241"/>
  <c r="KQ1241" s="1"/>
  <c r="AS1241"/>
  <c r="AY1241" s="1"/>
  <c r="NQ1241"/>
  <c r="NW1241" s="1"/>
  <c r="PG1241"/>
  <c r="PM1241" s="1"/>
  <c r="UX1241"/>
  <c r="VD1241" s="1"/>
  <c r="OL1241"/>
  <c r="OR1241" s="1"/>
  <c r="QW1241"/>
  <c r="RC1241" s="1"/>
  <c r="DY1241"/>
  <c r="EE1241" s="1"/>
  <c r="MA1241"/>
  <c r="MG1241" s="1"/>
  <c r="DD1241"/>
  <c r="DJ1241" s="1"/>
  <c r="IU1241"/>
  <c r="JA1241" s="1"/>
  <c r="YY1241"/>
  <c r="ZE1241" s="1"/>
  <c r="LF1241"/>
  <c r="LL1241" s="1"/>
  <c r="TH1245"/>
  <c r="TN1245" s="1"/>
  <c r="YD1245"/>
  <c r="YJ1245" s="1"/>
  <c r="RR1245"/>
  <c r="RX1245" s="1"/>
  <c r="VS1245"/>
  <c r="VY1245" s="1"/>
  <c r="OL1245"/>
  <c r="OR1245" s="1"/>
  <c r="KK1245"/>
  <c r="KQ1245" s="1"/>
  <c r="AS1245"/>
  <c r="AY1245" s="1"/>
  <c r="NQ1245"/>
  <c r="NW1245" s="1"/>
  <c r="FO1245"/>
  <c r="FU1245" s="1"/>
  <c r="ET1245"/>
  <c r="EZ1245" s="1"/>
  <c r="BN1245"/>
  <c r="BT1245" s="1"/>
  <c r="X1245"/>
  <c r="AD1245" s="1"/>
  <c r="UC1245"/>
  <c r="UI1245" s="1"/>
  <c r="SM1245"/>
  <c r="SS1245" s="1"/>
  <c r="LF1245"/>
  <c r="LL1245" s="1"/>
  <c r="TH1249"/>
  <c r="TN1249" s="1"/>
  <c r="YD1249"/>
  <c r="YJ1249" s="1"/>
  <c r="RR1249"/>
  <c r="RX1249" s="1"/>
  <c r="ET1249"/>
  <c r="EZ1249" s="1"/>
  <c r="CI1249"/>
  <c r="CO1249" s="1"/>
  <c r="BN1249"/>
  <c r="BT1249" s="1"/>
  <c r="DD1249"/>
  <c r="DJ1249" s="1"/>
  <c r="AS1249"/>
  <c r="AY1249" s="1"/>
  <c r="OL1249"/>
  <c r="OR1249" s="1"/>
  <c r="PG1249"/>
  <c r="PM1249" s="1"/>
  <c r="DY1249"/>
  <c r="EE1249" s="1"/>
  <c r="UC1249"/>
  <c r="UI1249" s="1"/>
  <c r="JP1249"/>
  <c r="JV1249" s="1"/>
  <c r="MV1249"/>
  <c r="NB1249" s="1"/>
  <c r="YY1249"/>
  <c r="ZE1249" s="1"/>
  <c r="SM1249"/>
  <c r="SS1249" s="1"/>
  <c r="TH1244"/>
  <c r="TN1244" s="1"/>
  <c r="YD1244"/>
  <c r="YJ1244" s="1"/>
  <c r="RR1244"/>
  <c r="RX1244" s="1"/>
  <c r="CI1244"/>
  <c r="CO1244" s="1"/>
  <c r="KK1244"/>
  <c r="KQ1244" s="1"/>
  <c r="AS1244"/>
  <c r="AY1244" s="1"/>
  <c r="NQ1244"/>
  <c r="NW1244" s="1"/>
  <c r="IU1244"/>
  <c r="JA1244" s="1"/>
  <c r="YY1244"/>
  <c r="ZE1244" s="1"/>
  <c r="OL1244"/>
  <c r="OR1244" s="1"/>
  <c r="QW1244"/>
  <c r="RC1244" s="1"/>
  <c r="DY1244"/>
  <c r="EE1244" s="1"/>
  <c r="MA1244"/>
  <c r="MG1244" s="1"/>
  <c r="DD1244"/>
  <c r="DJ1244" s="1"/>
  <c r="PG1244"/>
  <c r="PM1244" s="1"/>
  <c r="LF1244"/>
  <c r="LL1244" s="1"/>
  <c r="TH1252"/>
  <c r="TN1252" s="1"/>
  <c r="YD1252"/>
  <c r="YJ1252" s="1"/>
  <c r="RR1252"/>
  <c r="RX1252" s="1"/>
  <c r="GJ1252"/>
  <c r="GP1252" s="1"/>
  <c r="BN1252"/>
  <c r="BT1252" s="1"/>
  <c r="X1252"/>
  <c r="AD1252" s="1"/>
  <c r="UC1252"/>
  <c r="UI1252" s="1"/>
  <c r="HZ1252"/>
  <c r="IF1252" s="1"/>
  <c r="CI1252"/>
  <c r="CO1252" s="1"/>
  <c r="JP1252"/>
  <c r="JV1252" s="1"/>
  <c r="HE1252"/>
  <c r="HK1252" s="1"/>
  <c r="MV1252"/>
  <c r="NB1252" s="1"/>
  <c r="XI1252"/>
  <c r="XO1252" s="1"/>
  <c r="FO1252"/>
  <c r="FU1252" s="1"/>
  <c r="SM1252"/>
  <c r="SS1252" s="1"/>
  <c r="TH1242"/>
  <c r="TN1242" s="1"/>
  <c r="VS1242"/>
  <c r="VY1242" s="1"/>
  <c r="KK1242"/>
  <c r="KQ1242" s="1"/>
  <c r="AS1242"/>
  <c r="AY1242" s="1"/>
  <c r="NQ1242"/>
  <c r="NW1242" s="1"/>
  <c r="GJ1242"/>
  <c r="GP1242" s="1"/>
  <c r="YD1242"/>
  <c r="YJ1242" s="1"/>
  <c r="RR1242"/>
  <c r="RX1242" s="1"/>
  <c r="ET1242"/>
  <c r="EZ1242" s="1"/>
  <c r="QW1242"/>
  <c r="RC1242" s="1"/>
  <c r="DY1242"/>
  <c r="EE1242" s="1"/>
  <c r="MA1242"/>
  <c r="MG1242" s="1"/>
  <c r="DD1242"/>
  <c r="DJ1242" s="1"/>
  <c r="FO1242"/>
  <c r="FU1242" s="1"/>
  <c r="MV1242"/>
  <c r="NB1242" s="1"/>
  <c r="XI1242"/>
  <c r="XO1242" s="1"/>
  <c r="TH1250"/>
  <c r="TN1250" s="1"/>
  <c r="HZ1250"/>
  <c r="IF1250" s="1"/>
  <c r="LF1250"/>
  <c r="LL1250" s="1"/>
  <c r="BN1250"/>
  <c r="BT1250" s="1"/>
  <c r="X1250"/>
  <c r="AD1250" s="1"/>
  <c r="UC1250"/>
  <c r="UI1250" s="1"/>
  <c r="IU1250"/>
  <c r="JA1250" s="1"/>
  <c r="MV1250"/>
  <c r="NB1250" s="1"/>
  <c r="GJ1250"/>
  <c r="GP1250" s="1"/>
  <c r="YD1250"/>
  <c r="YJ1250" s="1"/>
  <c r="RR1250"/>
  <c r="RX1250" s="1"/>
  <c r="CI1250"/>
  <c r="CO1250" s="1"/>
  <c r="HE1250"/>
  <c r="HK1250" s="1"/>
  <c r="FO1250"/>
  <c r="FU1250" s="1"/>
  <c r="SM1250"/>
  <c r="SS1250" s="1"/>
  <c r="ET1243"/>
  <c r="EZ1243" s="1"/>
  <c r="BN1243"/>
  <c r="BT1243" s="1"/>
  <c r="X1243"/>
  <c r="AD1243" s="1"/>
  <c r="UC1243"/>
  <c r="UI1243" s="1"/>
  <c r="IU1243"/>
  <c r="JA1243" s="1"/>
  <c r="FO1243"/>
  <c r="FU1243" s="1"/>
  <c r="YD1243"/>
  <c r="YJ1243" s="1"/>
  <c r="RR1243"/>
  <c r="RX1243" s="1"/>
  <c r="VS1243"/>
  <c r="VY1243" s="1"/>
  <c r="KK1243"/>
  <c r="KQ1243" s="1"/>
  <c r="AS1243"/>
  <c r="AY1243" s="1"/>
  <c r="OL1243"/>
  <c r="OR1243" s="1"/>
  <c r="SM1243"/>
  <c r="SS1243" s="1"/>
  <c r="LF1243"/>
  <c r="LL1243" s="1"/>
  <c r="WN1247"/>
  <c r="WT1247" s="1"/>
  <c r="QW1247"/>
  <c r="RC1247" s="1"/>
  <c r="DD1247"/>
  <c r="DJ1247" s="1"/>
  <c r="AS1247"/>
  <c r="AY1247" s="1"/>
  <c r="NQ1247"/>
  <c r="NW1247" s="1"/>
  <c r="ET1247"/>
  <c r="EZ1247" s="1"/>
  <c r="UX1247"/>
  <c r="VD1247" s="1"/>
  <c r="VS1247"/>
  <c r="VY1247" s="1"/>
  <c r="DY1247"/>
  <c r="EE1247" s="1"/>
  <c r="HZ1247"/>
  <c r="IF1247" s="1"/>
  <c r="MV1247"/>
  <c r="NB1247" s="1"/>
  <c r="SM1247"/>
  <c r="SS1247" s="1"/>
  <c r="LF1247"/>
  <c r="LL1247" s="1"/>
  <c r="OL1251"/>
  <c r="OR1251" s="1"/>
  <c r="BN1251"/>
  <c r="BT1251" s="1"/>
  <c r="AS1251"/>
  <c r="AY1251" s="1"/>
  <c r="NQ1251"/>
  <c r="NW1251" s="1"/>
  <c r="UX1251"/>
  <c r="VD1251" s="1"/>
  <c r="QW1251"/>
  <c r="RC1251" s="1"/>
  <c r="HZ1251"/>
  <c r="IF1251" s="1"/>
  <c r="XI1251"/>
  <c r="XO1251" s="1"/>
  <c r="H1251"/>
  <c r="H1184"/>
  <c r="XZ1240"/>
  <c r="WJ1240"/>
  <c r="UT1240"/>
  <c r="TD1240"/>
  <c r="RN1240"/>
  <c r="PX1240"/>
  <c r="OH1240"/>
  <c r="MR1240"/>
  <c r="LB1240"/>
  <c r="JL1240"/>
  <c r="HV1240"/>
  <c r="GF1240"/>
  <c r="EP1240"/>
  <c r="CZ1240"/>
  <c r="BJ1240"/>
  <c r="T1240"/>
  <c r="XE1240"/>
  <c r="VO1240"/>
  <c r="TY1240"/>
  <c r="SI1240"/>
  <c r="QS1240"/>
  <c r="PC1240"/>
  <c r="NM1240"/>
  <c r="LW1240"/>
  <c r="KG1240"/>
  <c r="IQ1240"/>
  <c r="HA1240"/>
  <c r="FK1240"/>
  <c r="DU1240"/>
  <c r="CE1240"/>
  <c r="AO1240"/>
  <c r="YU1240"/>
  <c r="XZ1248"/>
  <c r="WJ1248"/>
  <c r="UT1248"/>
  <c r="TD1248"/>
  <c r="RN1248"/>
  <c r="PX1248"/>
  <c r="OH1248"/>
  <c r="MR1248"/>
  <c r="LB1248"/>
  <c r="JL1248"/>
  <c r="HV1248"/>
  <c r="GF1248"/>
  <c r="EP1248"/>
  <c r="CZ1248"/>
  <c r="BJ1248"/>
  <c r="T1248"/>
  <c r="XE1248"/>
  <c r="VO1248"/>
  <c r="TY1248"/>
  <c r="SI1248"/>
  <c r="QS1248"/>
  <c r="PC1248"/>
  <c r="NM1248"/>
  <c r="LW1248"/>
  <c r="KG1248"/>
  <c r="IQ1248"/>
  <c r="HA1248"/>
  <c r="FK1248"/>
  <c r="DU1248"/>
  <c r="CE1248"/>
  <c r="AO1248"/>
  <c r="YU1248"/>
  <c r="G1250"/>
  <c r="G1183"/>
  <c r="H1183"/>
  <c r="H1250"/>
  <c r="XZ1246"/>
  <c r="WJ1246"/>
  <c r="UT1246"/>
  <c r="TD1246"/>
  <c r="RN1246"/>
  <c r="PX1246"/>
  <c r="OH1246"/>
  <c r="MR1246"/>
  <c r="LB1246"/>
  <c r="JL1246"/>
  <c r="HV1246"/>
  <c r="GF1246"/>
  <c r="EP1246"/>
  <c r="CZ1246"/>
  <c r="BJ1246"/>
  <c r="T1246"/>
  <c r="XE1246"/>
  <c r="VO1246"/>
  <c r="TY1246"/>
  <c r="SI1246"/>
  <c r="QS1246"/>
  <c r="PC1246"/>
  <c r="NM1246"/>
  <c r="LW1246"/>
  <c r="KG1246"/>
  <c r="IQ1246"/>
  <c r="HA1246"/>
  <c r="FK1246"/>
  <c r="DU1246"/>
  <c r="CE1246"/>
  <c r="AO1246"/>
  <c r="YU1246"/>
  <c r="XY1241"/>
  <c r="WI1241"/>
  <c r="US1241"/>
  <c r="TC1241"/>
  <c r="RM1241"/>
  <c r="PW1241"/>
  <c r="OG1241"/>
  <c r="MQ1241"/>
  <c r="LA1241"/>
  <c r="JK1241"/>
  <c r="HU1241"/>
  <c r="GE1241"/>
  <c r="EO1241"/>
  <c r="CY1241"/>
  <c r="BI1241"/>
  <c r="S1241"/>
  <c r="XD1241"/>
  <c r="VN1241"/>
  <c r="TX1241"/>
  <c r="SH1241"/>
  <c r="QR1241"/>
  <c r="PB1241"/>
  <c r="NL1241"/>
  <c r="LV1241"/>
  <c r="KF1241"/>
  <c r="IP1241"/>
  <c r="GZ1241"/>
  <c r="FJ1241"/>
  <c r="DT1241"/>
  <c r="CD1241"/>
  <c r="AN1241"/>
  <c r="YT1241"/>
  <c r="XY1245"/>
  <c r="WI1245"/>
  <c r="US1245"/>
  <c r="TC1245"/>
  <c r="RM1245"/>
  <c r="PW1245"/>
  <c r="OG1245"/>
  <c r="MQ1245"/>
  <c r="LA1245"/>
  <c r="JK1245"/>
  <c r="HU1245"/>
  <c r="GE1245"/>
  <c r="EO1245"/>
  <c r="CY1245"/>
  <c r="BI1245"/>
  <c r="S1245"/>
  <c r="XD1245"/>
  <c r="VN1245"/>
  <c r="TX1245"/>
  <c r="SH1245"/>
  <c r="QR1245"/>
  <c r="PB1245"/>
  <c r="NL1245"/>
  <c r="LV1245"/>
  <c r="KF1245"/>
  <c r="IP1245"/>
  <c r="GZ1245"/>
  <c r="FJ1245"/>
  <c r="DT1245"/>
  <c r="CD1245"/>
  <c r="AN1245"/>
  <c r="YT1245"/>
  <c r="YU1249"/>
  <c r="XE1249"/>
  <c r="VO1249"/>
  <c r="TY1249"/>
  <c r="SI1249"/>
  <c r="QS1249"/>
  <c r="PC1249"/>
  <c r="NM1249"/>
  <c r="LW1249"/>
  <c r="KG1249"/>
  <c r="IQ1249"/>
  <c r="HA1249"/>
  <c r="FK1249"/>
  <c r="DU1249"/>
  <c r="CE1249"/>
  <c r="AO1249"/>
  <c r="XZ1249"/>
  <c r="WJ1249"/>
  <c r="UT1249"/>
  <c r="TD1249"/>
  <c r="RN1249"/>
  <c r="PX1249"/>
  <c r="OH1249"/>
  <c r="MR1249"/>
  <c r="LB1249"/>
  <c r="JL1249"/>
  <c r="HV1249"/>
  <c r="GF1249"/>
  <c r="EP1249"/>
  <c r="CZ1249"/>
  <c r="BJ1249"/>
  <c r="T1249"/>
  <c r="YY1245"/>
  <c r="ZE1245" s="1"/>
  <c r="YY1265"/>
  <c r="ZE1265" s="1"/>
  <c r="YY1264"/>
  <c r="ZE1264" s="1"/>
  <c r="YY1257"/>
  <c r="ZE1257" s="1"/>
  <c r="YY1256"/>
  <c r="ZE1256" s="1"/>
  <c r="YY1258"/>
  <c r="ZE1258" s="1"/>
  <c r="YY1259"/>
  <c r="ZE1259" s="1"/>
  <c r="YY1253"/>
  <c r="ZE1253" s="1"/>
  <c r="YY1260"/>
  <c r="ZE1260" s="1"/>
  <c r="YY1261"/>
  <c r="ZE1261" s="1"/>
  <c r="YY1262"/>
  <c r="ZE1262" s="1"/>
  <c r="YY1263"/>
  <c r="ZE1263" s="1"/>
  <c r="CI1261"/>
  <c r="CO1261" s="1"/>
  <c r="CI1260"/>
  <c r="CO1260" s="1"/>
  <c r="CI1263"/>
  <c r="CO1263" s="1"/>
  <c r="CI1262"/>
  <c r="CO1262" s="1"/>
  <c r="CI1265"/>
  <c r="CO1265" s="1"/>
  <c r="CI1264"/>
  <c r="CO1264" s="1"/>
  <c r="CI1259"/>
  <c r="CO1259" s="1"/>
  <c r="CI1258"/>
  <c r="CO1258" s="1"/>
  <c r="CI1257"/>
  <c r="CO1257" s="1"/>
  <c r="CI1253"/>
  <c r="CO1253" s="1"/>
  <c r="CI1256"/>
  <c r="CO1256" s="1"/>
  <c r="CO1255" s="1"/>
  <c r="FO1241"/>
  <c r="FU1241" s="1"/>
  <c r="FO1262"/>
  <c r="FU1262" s="1"/>
  <c r="FO1263"/>
  <c r="FU1263" s="1"/>
  <c r="FO1256"/>
  <c r="FU1256" s="1"/>
  <c r="FO1260"/>
  <c r="FU1260" s="1"/>
  <c r="FO1261"/>
  <c r="FU1261" s="1"/>
  <c r="FO1258"/>
  <c r="FU1258" s="1"/>
  <c r="FO1259"/>
  <c r="FU1259" s="1"/>
  <c r="FO1264"/>
  <c r="FU1264" s="1"/>
  <c r="FO1253"/>
  <c r="FU1253" s="1"/>
  <c r="FO1265"/>
  <c r="FU1265" s="1"/>
  <c r="FO1257"/>
  <c r="FU1257" s="1"/>
  <c r="IU1245"/>
  <c r="JA1245" s="1"/>
  <c r="IU1263"/>
  <c r="JA1263" s="1"/>
  <c r="IU1259"/>
  <c r="JA1259" s="1"/>
  <c r="IU1257"/>
  <c r="JA1257" s="1"/>
  <c r="IU1253"/>
  <c r="JA1253" s="1"/>
  <c r="IU1256"/>
  <c r="JA1256" s="1"/>
  <c r="IU1262"/>
  <c r="JA1262" s="1"/>
  <c r="IU1258"/>
  <c r="JA1258" s="1"/>
  <c r="IU1261"/>
  <c r="JA1261" s="1"/>
  <c r="IU1260"/>
  <c r="JA1260" s="1"/>
  <c r="IU1265"/>
  <c r="JA1265" s="1"/>
  <c r="IU1264"/>
  <c r="JA1264" s="1"/>
  <c r="MA1256"/>
  <c r="MG1256" s="1"/>
  <c r="MA1257"/>
  <c r="MG1257" s="1"/>
  <c r="MA1253"/>
  <c r="MG1253" s="1"/>
  <c r="MA1259"/>
  <c r="MG1259" s="1"/>
  <c r="MA1258"/>
  <c r="MG1258" s="1"/>
  <c r="MA1261"/>
  <c r="MG1261" s="1"/>
  <c r="MA1260"/>
  <c r="MG1260" s="1"/>
  <c r="MA1263"/>
  <c r="MG1263" s="1"/>
  <c r="MA1262"/>
  <c r="MG1262" s="1"/>
  <c r="MA1265"/>
  <c r="MG1265" s="1"/>
  <c r="MA1264"/>
  <c r="MG1264" s="1"/>
  <c r="PG1259"/>
  <c r="PM1259" s="1"/>
  <c r="PG1256"/>
  <c r="PM1256" s="1"/>
  <c r="PG1264"/>
  <c r="PM1264" s="1"/>
  <c r="PG1257"/>
  <c r="PM1257" s="1"/>
  <c r="PG1265"/>
  <c r="PM1265" s="1"/>
  <c r="PG1253"/>
  <c r="PM1253" s="1"/>
  <c r="PG1262"/>
  <c r="PM1262" s="1"/>
  <c r="PG1263"/>
  <c r="PM1263" s="1"/>
  <c r="PG1260"/>
  <c r="PM1260" s="1"/>
  <c r="PG1261"/>
  <c r="PM1261" s="1"/>
  <c r="PG1258"/>
  <c r="PM1258" s="1"/>
  <c r="SM1257"/>
  <c r="SS1257" s="1"/>
  <c r="SM1261"/>
  <c r="SS1261" s="1"/>
  <c r="SM1265"/>
  <c r="SS1265" s="1"/>
  <c r="SM1253"/>
  <c r="SS1253" s="1"/>
  <c r="SM1258"/>
  <c r="SS1258" s="1"/>
  <c r="SM1262"/>
  <c r="SS1262" s="1"/>
  <c r="SM1259"/>
  <c r="SS1259" s="1"/>
  <c r="SM1263"/>
  <c r="SS1263" s="1"/>
  <c r="SM1256"/>
  <c r="SS1256" s="1"/>
  <c r="SM1260"/>
  <c r="SS1260" s="1"/>
  <c r="SM1264"/>
  <c r="SS1264" s="1"/>
  <c r="VS1264"/>
  <c r="VY1264" s="1"/>
  <c r="VS1261"/>
  <c r="VY1261" s="1"/>
  <c r="VS1258"/>
  <c r="VY1258" s="1"/>
  <c r="VS1263"/>
  <c r="VY1263" s="1"/>
  <c r="VS1260"/>
  <c r="VY1260" s="1"/>
  <c r="VS1265"/>
  <c r="VY1265" s="1"/>
  <c r="VS1262"/>
  <c r="VY1262" s="1"/>
  <c r="VS1259"/>
  <c r="VY1259" s="1"/>
  <c r="VS1256"/>
  <c r="VY1256" s="1"/>
  <c r="VS1257"/>
  <c r="VY1257" s="1"/>
  <c r="VS1253"/>
  <c r="VY1253" s="1"/>
  <c r="X1261"/>
  <c r="AD1261" s="1"/>
  <c r="X1263"/>
  <c r="AD1263" s="1"/>
  <c r="X1257"/>
  <c r="AD1257" s="1"/>
  <c r="X1262"/>
  <c r="AD1262" s="1"/>
  <c r="X1259"/>
  <c r="AD1259" s="1"/>
  <c r="X1264"/>
  <c r="AD1264" s="1"/>
  <c r="X1258"/>
  <c r="AD1258" s="1"/>
  <c r="X1260"/>
  <c r="AD1260" s="1"/>
  <c r="X1253"/>
  <c r="AD1253" s="1"/>
  <c r="X1265"/>
  <c r="AD1265" s="1"/>
  <c r="X1256"/>
  <c r="AD1256" s="1"/>
  <c r="DD1261"/>
  <c r="DJ1261" s="1"/>
  <c r="DD1263"/>
  <c r="DJ1263" s="1"/>
  <c r="DD1257"/>
  <c r="DJ1257" s="1"/>
  <c r="DD1262"/>
  <c r="DJ1262" s="1"/>
  <c r="DD1259"/>
  <c r="DJ1259" s="1"/>
  <c r="DD1264"/>
  <c r="DJ1264" s="1"/>
  <c r="DD1258"/>
  <c r="DJ1258" s="1"/>
  <c r="DD1260"/>
  <c r="DJ1260" s="1"/>
  <c r="DD1253"/>
  <c r="DJ1253" s="1"/>
  <c r="DD1265"/>
  <c r="DJ1265" s="1"/>
  <c r="DD1256"/>
  <c r="DJ1256" s="1"/>
  <c r="GJ1256"/>
  <c r="GP1256" s="1"/>
  <c r="GJ1253"/>
  <c r="GP1253" s="1"/>
  <c r="GJ1259"/>
  <c r="GP1259" s="1"/>
  <c r="GJ1263"/>
  <c r="GP1263" s="1"/>
  <c r="GJ1261"/>
  <c r="GP1261" s="1"/>
  <c r="GJ1262"/>
  <c r="GP1262" s="1"/>
  <c r="GJ1257"/>
  <c r="GP1257" s="1"/>
  <c r="GJ1264"/>
  <c r="GP1264" s="1"/>
  <c r="GJ1260"/>
  <c r="GP1260" s="1"/>
  <c r="GJ1258"/>
  <c r="GP1258" s="1"/>
  <c r="GJ1265"/>
  <c r="GP1265" s="1"/>
  <c r="JP1265"/>
  <c r="JV1265" s="1"/>
  <c r="JP1256"/>
  <c r="JV1256" s="1"/>
  <c r="JP1258"/>
  <c r="JV1258" s="1"/>
  <c r="JP1260"/>
  <c r="JV1260" s="1"/>
  <c r="JP1253"/>
  <c r="JV1253" s="1"/>
  <c r="JP1257"/>
  <c r="JV1257" s="1"/>
  <c r="JP1262"/>
  <c r="JV1262" s="1"/>
  <c r="JP1259"/>
  <c r="JV1259" s="1"/>
  <c r="JP1264"/>
  <c r="JV1264" s="1"/>
  <c r="JP1261"/>
  <c r="JV1261" s="1"/>
  <c r="JP1263"/>
  <c r="JV1263" s="1"/>
  <c r="MV1261"/>
  <c r="NB1261" s="1"/>
  <c r="MV1259"/>
  <c r="NB1259" s="1"/>
  <c r="MV1265"/>
  <c r="NB1265" s="1"/>
  <c r="MV1253"/>
  <c r="NB1253" s="1"/>
  <c r="MV1260"/>
  <c r="NB1260" s="1"/>
  <c r="MV1258"/>
  <c r="NB1258" s="1"/>
  <c r="MV1264"/>
  <c r="NB1264" s="1"/>
  <c r="MV1256"/>
  <c r="NB1256" s="1"/>
  <c r="MV1262"/>
  <c r="NB1262" s="1"/>
  <c r="MV1257"/>
  <c r="NB1257" s="1"/>
  <c r="MV1263"/>
  <c r="NB1263" s="1"/>
  <c r="QB1259"/>
  <c r="QH1259" s="1"/>
  <c r="QB1263"/>
  <c r="QH1263" s="1"/>
  <c r="QB1256"/>
  <c r="QH1256" s="1"/>
  <c r="QB1260"/>
  <c r="QH1260" s="1"/>
  <c r="QB1264"/>
  <c r="QH1264" s="1"/>
  <c r="QB1253"/>
  <c r="QH1253" s="1"/>
  <c r="QB1257"/>
  <c r="QH1257" s="1"/>
  <c r="QB1261"/>
  <c r="QH1261" s="1"/>
  <c r="QB1265"/>
  <c r="QH1265" s="1"/>
  <c r="QB1258"/>
  <c r="QH1258" s="1"/>
  <c r="QB1262"/>
  <c r="QH1262" s="1"/>
  <c r="TH1259"/>
  <c r="TN1259" s="1"/>
  <c r="TH1263"/>
  <c r="TN1263" s="1"/>
  <c r="TH1258"/>
  <c r="TN1258" s="1"/>
  <c r="TH1262"/>
  <c r="TN1262" s="1"/>
  <c r="TH1256"/>
  <c r="TN1256" s="1"/>
  <c r="TH1257"/>
  <c r="TN1257" s="1"/>
  <c r="TH1261"/>
  <c r="TN1261" s="1"/>
  <c r="TH1265"/>
  <c r="TN1265" s="1"/>
  <c r="TH1260"/>
  <c r="TN1260" s="1"/>
  <c r="TH1264"/>
  <c r="TN1264" s="1"/>
  <c r="TH1253"/>
  <c r="TN1253" s="1"/>
  <c r="WN1259"/>
  <c r="WT1259" s="1"/>
  <c r="WN1263"/>
  <c r="WT1263" s="1"/>
  <c r="WN1258"/>
  <c r="WT1258" s="1"/>
  <c r="WN1262"/>
  <c r="WT1262" s="1"/>
  <c r="WN1256"/>
  <c r="WT1256" s="1"/>
  <c r="WN1257"/>
  <c r="WT1257" s="1"/>
  <c r="WN1261"/>
  <c r="WT1261" s="1"/>
  <c r="WN1265"/>
  <c r="WT1265" s="1"/>
  <c r="WN1260"/>
  <c r="WT1260" s="1"/>
  <c r="WN1264"/>
  <c r="WT1264" s="1"/>
  <c r="WN1253"/>
  <c r="WT1253" s="1"/>
  <c r="XV1249"/>
  <c r="WF1249"/>
  <c r="UP1249"/>
  <c r="SZ1249"/>
  <c r="RJ1249"/>
  <c r="PT1249"/>
  <c r="OD1249"/>
  <c r="MN1249"/>
  <c r="KX1249"/>
  <c r="JH1249"/>
  <c r="HR1249"/>
  <c r="GB1249"/>
  <c r="EL1249"/>
  <c r="CV1249"/>
  <c r="BF1249"/>
  <c r="P1249"/>
  <c r="YQ1249"/>
  <c r="XA1249"/>
  <c r="VK1249"/>
  <c r="TU1249"/>
  <c r="SE1249"/>
  <c r="QO1249"/>
  <c r="OY1249"/>
  <c r="NI1249"/>
  <c r="LS1249"/>
  <c r="KC1249"/>
  <c r="IM1249"/>
  <c r="GW1249"/>
  <c r="FG1249"/>
  <c r="DQ1249"/>
  <c r="CA1249"/>
  <c r="AK1249"/>
  <c r="H1247"/>
  <c r="H1180"/>
  <c r="F1185"/>
  <c r="F1252"/>
  <c r="G1180"/>
  <c r="G1247"/>
  <c r="F1246"/>
  <c r="F1179"/>
  <c r="AN1240"/>
  <c r="CD1240"/>
  <c r="DT1240"/>
  <c r="FJ1240"/>
  <c r="GZ1240"/>
  <c r="IP1240"/>
  <c r="KF1240"/>
  <c r="LV1240"/>
  <c r="NL1240"/>
  <c r="PB1240"/>
  <c r="QR1240"/>
  <c r="SH1240"/>
  <c r="TX1240"/>
  <c r="VN1240"/>
  <c r="XD1240"/>
  <c r="S1240"/>
  <c r="BI1240"/>
  <c r="CY1240"/>
  <c r="EO1240"/>
  <c r="GE1240"/>
  <c r="HU1240"/>
  <c r="JK1240"/>
  <c r="LA1240"/>
  <c r="MQ1240"/>
  <c r="OG1240"/>
  <c r="PW1240"/>
  <c r="RM1240"/>
  <c r="TC1240"/>
  <c r="US1240"/>
  <c r="WI1240"/>
  <c r="XY1240"/>
  <c r="YT1240"/>
  <c r="YT1248"/>
  <c r="XD1248"/>
  <c r="VN1248"/>
  <c r="TX1248"/>
  <c r="SH1248"/>
  <c r="QR1248"/>
  <c r="PB1248"/>
  <c r="NL1248"/>
  <c r="LV1248"/>
  <c r="KF1248"/>
  <c r="IP1248"/>
  <c r="GZ1248"/>
  <c r="XY1248"/>
  <c r="WI1248"/>
  <c r="US1248"/>
  <c r="TC1248"/>
  <c r="RM1248"/>
  <c r="PW1248"/>
  <c r="OG1248"/>
  <c r="MQ1248"/>
  <c r="LA1248"/>
  <c r="JK1248"/>
  <c r="HU1248"/>
  <c r="FJ1248"/>
  <c r="DT1248"/>
  <c r="CD1248"/>
  <c r="AN1248"/>
  <c r="GE1248"/>
  <c r="EO1248"/>
  <c r="CY1248"/>
  <c r="BI1248"/>
  <c r="S1248"/>
  <c r="F1251"/>
  <c r="F1184"/>
  <c r="F1247"/>
  <c r="F1180"/>
  <c r="S1246"/>
  <c r="BI1246"/>
  <c r="CY1246"/>
  <c r="EO1246"/>
  <c r="GE1246"/>
  <c r="HU1246"/>
  <c r="JK1246"/>
  <c r="LA1246"/>
  <c r="MQ1246"/>
  <c r="OG1246"/>
  <c r="PW1246"/>
  <c r="RM1246"/>
  <c r="TC1246"/>
  <c r="US1246"/>
  <c r="WI1246"/>
  <c r="XY1246"/>
  <c r="AN1246"/>
  <c r="CD1246"/>
  <c r="DT1246"/>
  <c r="FJ1246"/>
  <c r="GZ1246"/>
  <c r="IP1246"/>
  <c r="KF1246"/>
  <c r="LV1246"/>
  <c r="NL1246"/>
  <c r="PB1246"/>
  <c r="QR1246"/>
  <c r="SH1246"/>
  <c r="TX1246"/>
  <c r="VN1246"/>
  <c r="XD1246"/>
  <c r="YT1246"/>
  <c r="T1241"/>
  <c r="AO1241"/>
  <c r="BJ1241"/>
  <c r="CE1241"/>
  <c r="CZ1241"/>
  <c r="YU1241"/>
  <c r="DU1241"/>
  <c r="EP1241"/>
  <c r="FK1241"/>
  <c r="GF1241"/>
  <c r="HA1241"/>
  <c r="HV1241"/>
  <c r="IQ1241"/>
  <c r="JL1241"/>
  <c r="KG1241"/>
  <c r="LB1241"/>
  <c r="LW1241"/>
  <c r="MR1241"/>
  <c r="NM1241"/>
  <c r="OH1241"/>
  <c r="PC1241"/>
  <c r="PX1241"/>
  <c r="QS1241"/>
  <c r="RN1241"/>
  <c r="SI1241"/>
  <c r="TD1241"/>
  <c r="TY1241"/>
  <c r="UT1241"/>
  <c r="VO1241"/>
  <c r="WJ1241"/>
  <c r="XE1241"/>
  <c r="XZ1241"/>
  <c r="YU1245"/>
  <c r="T1245"/>
  <c r="AO1245"/>
  <c r="BJ1245"/>
  <c r="CE1245"/>
  <c r="CZ1245"/>
  <c r="DU1245"/>
  <c r="EP1245"/>
  <c r="FK1245"/>
  <c r="GF1245"/>
  <c r="HA1245"/>
  <c r="HV1245"/>
  <c r="IQ1245"/>
  <c r="JL1245"/>
  <c r="KG1245"/>
  <c r="LB1245"/>
  <c r="LW1245"/>
  <c r="MR1245"/>
  <c r="NM1245"/>
  <c r="OH1245"/>
  <c r="PC1245"/>
  <c r="PX1245"/>
  <c r="QS1245"/>
  <c r="RN1245"/>
  <c r="SI1245"/>
  <c r="TD1245"/>
  <c r="TY1245"/>
  <c r="UT1245"/>
  <c r="VO1245"/>
  <c r="WJ1245"/>
  <c r="XE1245"/>
  <c r="XZ1245"/>
  <c r="XY1249"/>
  <c r="WI1249"/>
  <c r="US1249"/>
  <c r="TC1249"/>
  <c r="RM1249"/>
  <c r="PW1249"/>
  <c r="OG1249"/>
  <c r="MQ1249"/>
  <c r="LA1249"/>
  <c r="JK1249"/>
  <c r="HU1249"/>
  <c r="GE1249"/>
  <c r="EO1249"/>
  <c r="CY1249"/>
  <c r="BI1249"/>
  <c r="S1249"/>
  <c r="XD1249"/>
  <c r="VN1249"/>
  <c r="TX1249"/>
  <c r="SH1249"/>
  <c r="QR1249"/>
  <c r="PB1249"/>
  <c r="NL1249"/>
  <c r="LV1249"/>
  <c r="KF1249"/>
  <c r="IP1249"/>
  <c r="GZ1249"/>
  <c r="FJ1249"/>
  <c r="DT1249"/>
  <c r="CD1249"/>
  <c r="AN1249"/>
  <c r="YT1249"/>
  <c r="XU1250"/>
  <c r="WE1250"/>
  <c r="UO1250"/>
  <c r="SY1250"/>
  <c r="RI1250"/>
  <c r="PS1250"/>
  <c r="OC1250"/>
  <c r="MM1250"/>
  <c r="KW1250"/>
  <c r="JG1250"/>
  <c r="HQ1250"/>
  <c r="GA1250"/>
  <c r="EK1250"/>
  <c r="CU1250"/>
  <c r="BE1250"/>
  <c r="O1250"/>
  <c r="YP1250"/>
  <c r="WZ1250"/>
  <c r="VJ1250"/>
  <c r="TT1250"/>
  <c r="SD1250"/>
  <c r="QN1250"/>
  <c r="OX1250"/>
  <c r="NH1250"/>
  <c r="LR1250"/>
  <c r="KB1250"/>
  <c r="IL1250"/>
  <c r="GV1250"/>
  <c r="FF1250"/>
  <c r="DP1250"/>
  <c r="BZ1250"/>
  <c r="AJ1250"/>
  <c r="AS1240"/>
  <c r="AY1240" s="1"/>
  <c r="NQ1240"/>
  <c r="NW1240" s="1"/>
  <c r="QW1240"/>
  <c r="RC1240" s="1"/>
  <c r="DY1240"/>
  <c r="EE1240" s="1"/>
  <c r="WN1248"/>
  <c r="WT1248" s="1"/>
  <c r="QB1248"/>
  <c r="QH1248" s="1"/>
  <c r="UX1248"/>
  <c r="VD1248" s="1"/>
  <c r="GJ1248"/>
  <c r="GP1248" s="1"/>
  <c r="BN1248"/>
  <c r="BT1248" s="1"/>
  <c r="X1248"/>
  <c r="AD1248" s="1"/>
  <c r="UC1248"/>
  <c r="UI1248" s="1"/>
  <c r="HZ1248"/>
  <c r="IF1248" s="1"/>
  <c r="XI1248"/>
  <c r="XO1248" s="1"/>
  <c r="PG1248"/>
  <c r="PM1248" s="1"/>
  <c r="CI1248"/>
  <c r="CO1248" s="1"/>
  <c r="KK1248"/>
  <c r="KQ1248" s="1"/>
  <c r="AS1248"/>
  <c r="AY1248" s="1"/>
  <c r="NQ1248"/>
  <c r="NW1248" s="1"/>
  <c r="MV1248"/>
  <c r="NB1248" s="1"/>
  <c r="SM1248"/>
  <c r="SS1248" s="1"/>
  <c r="WN1246"/>
  <c r="WT1246" s="1"/>
  <c r="QB1246"/>
  <c r="QH1246" s="1"/>
  <c r="VS1246"/>
  <c r="VY1246" s="1"/>
  <c r="KK1246"/>
  <c r="KQ1246" s="1"/>
  <c r="AS1246"/>
  <c r="AY1246" s="1"/>
  <c r="MV1246"/>
  <c r="NB1246" s="1"/>
  <c r="YD1246"/>
  <c r="YJ1246" s="1"/>
  <c r="RR1246"/>
  <c r="RX1246" s="1"/>
  <c r="OL1246"/>
  <c r="OR1246" s="1"/>
  <c r="QW1246"/>
  <c r="RC1246" s="1"/>
  <c r="DY1246"/>
  <c r="EE1246" s="1"/>
  <c r="MA1246"/>
  <c r="MG1246" s="1"/>
  <c r="DD1246"/>
  <c r="DJ1246" s="1"/>
  <c r="NQ1246"/>
  <c r="NW1246" s="1"/>
  <c r="YY1246"/>
  <c r="ZE1246" s="1"/>
  <c r="SM1246"/>
  <c r="SS1246" s="1"/>
  <c r="G1178"/>
  <c r="QB1241"/>
  <c r="QH1241" s="1"/>
  <c r="TH1241"/>
  <c r="TN1241" s="1"/>
  <c r="CI1241"/>
  <c r="CO1241" s="1"/>
  <c r="JP1241"/>
  <c r="JV1241" s="1"/>
  <c r="HE1241"/>
  <c r="HK1241" s="1"/>
  <c r="MV1241"/>
  <c r="NB1241" s="1"/>
  <c r="YD1241"/>
  <c r="YJ1241" s="1"/>
  <c r="RR1241"/>
  <c r="RX1241" s="1"/>
  <c r="GJ1241"/>
  <c r="GP1241" s="1"/>
  <c r="BN1241"/>
  <c r="BT1241" s="1"/>
  <c r="X1241"/>
  <c r="AD1241" s="1"/>
  <c r="UC1241"/>
  <c r="UI1241" s="1"/>
  <c r="HZ1241"/>
  <c r="IF1241" s="1"/>
  <c r="ET1241"/>
  <c r="EZ1241" s="1"/>
  <c r="SM1241"/>
  <c r="SS1241" s="1"/>
  <c r="WN1245"/>
  <c r="WT1245" s="1"/>
  <c r="QB1245"/>
  <c r="QH1245" s="1"/>
  <c r="UX1245"/>
  <c r="VD1245" s="1"/>
  <c r="HZ1245"/>
  <c r="IF1245" s="1"/>
  <c r="CI1245"/>
  <c r="CO1245" s="1"/>
  <c r="GJ1245"/>
  <c r="GP1245" s="1"/>
  <c r="JP1245"/>
  <c r="JV1245" s="1"/>
  <c r="HE1245"/>
  <c r="HK1245" s="1"/>
  <c r="MV1245"/>
  <c r="NB1245" s="1"/>
  <c r="PG1245"/>
  <c r="PM1245" s="1"/>
  <c r="QW1245"/>
  <c r="RC1245" s="1"/>
  <c r="DY1245"/>
  <c r="EE1245" s="1"/>
  <c r="MA1245"/>
  <c r="MG1245" s="1"/>
  <c r="DD1245"/>
  <c r="DJ1245" s="1"/>
  <c r="XI1245"/>
  <c r="XO1245" s="1"/>
  <c r="WN1249"/>
  <c r="WT1249" s="1"/>
  <c r="QB1249"/>
  <c r="QH1249" s="1"/>
  <c r="UX1249"/>
  <c r="VD1249" s="1"/>
  <c r="HZ1249"/>
  <c r="IF1249" s="1"/>
  <c r="VS1249"/>
  <c r="VY1249" s="1"/>
  <c r="LF1249"/>
  <c r="LL1249" s="1"/>
  <c r="X1249"/>
  <c r="AD1249" s="1"/>
  <c r="KK1249"/>
  <c r="KQ1249" s="1"/>
  <c r="HE1249"/>
  <c r="HK1249" s="1"/>
  <c r="XI1249"/>
  <c r="XO1249" s="1"/>
  <c r="QW1249"/>
  <c r="RC1249" s="1"/>
  <c r="MA1249"/>
  <c r="MG1249" s="1"/>
  <c r="IU1249"/>
  <c r="JA1249" s="1"/>
  <c r="NQ1249"/>
  <c r="NW1249" s="1"/>
  <c r="FO1249"/>
  <c r="FU1249" s="1"/>
  <c r="GJ1249"/>
  <c r="GP1249" s="1"/>
  <c r="WN1244"/>
  <c r="WT1244" s="1"/>
  <c r="QB1244"/>
  <c r="QH1244" s="1"/>
  <c r="UX1244"/>
  <c r="VD1244" s="1"/>
  <c r="VS1244"/>
  <c r="VY1244" s="1"/>
  <c r="HZ1244"/>
  <c r="IF1244" s="1"/>
  <c r="JP1244"/>
  <c r="JV1244" s="1"/>
  <c r="HE1244"/>
  <c r="HK1244" s="1"/>
  <c r="MV1244"/>
  <c r="NB1244" s="1"/>
  <c r="ET1244"/>
  <c r="EZ1244" s="1"/>
  <c r="FO1244"/>
  <c r="FU1244" s="1"/>
  <c r="GJ1244"/>
  <c r="GP1244" s="1"/>
  <c r="BN1244"/>
  <c r="BT1244" s="1"/>
  <c r="X1244"/>
  <c r="AD1244" s="1"/>
  <c r="UC1244"/>
  <c r="UI1244" s="1"/>
  <c r="XI1244"/>
  <c r="XO1244" s="1"/>
  <c r="SM1244"/>
  <c r="SS1244" s="1"/>
  <c r="WN1252"/>
  <c r="WT1252" s="1"/>
  <c r="QB1252"/>
  <c r="QH1252" s="1"/>
  <c r="UX1252"/>
  <c r="VD1252" s="1"/>
  <c r="OL1252"/>
  <c r="OR1252" s="1"/>
  <c r="QW1252"/>
  <c r="RC1252" s="1"/>
  <c r="DY1252"/>
  <c r="EE1252" s="1"/>
  <c r="MA1252"/>
  <c r="MG1252" s="1"/>
  <c r="DD1252"/>
  <c r="DJ1252" s="1"/>
  <c r="ET1252"/>
  <c r="EZ1252" s="1"/>
  <c r="VS1252"/>
  <c r="VY1252" s="1"/>
  <c r="KK1252"/>
  <c r="KQ1252" s="1"/>
  <c r="AS1252"/>
  <c r="AY1252" s="1"/>
  <c r="NQ1252"/>
  <c r="NW1252" s="1"/>
  <c r="IU1252"/>
  <c r="JA1252" s="1"/>
  <c r="PG1252"/>
  <c r="PM1252" s="1"/>
  <c r="LF1252"/>
  <c r="LL1252" s="1"/>
  <c r="WN1242"/>
  <c r="WT1242" s="1"/>
  <c r="QB1242"/>
  <c r="QH1242" s="1"/>
  <c r="CI1242"/>
  <c r="CO1242" s="1"/>
  <c r="JP1242"/>
  <c r="JV1242" s="1"/>
  <c r="HE1242"/>
  <c r="HK1242" s="1"/>
  <c r="OL1242"/>
  <c r="OR1242" s="1"/>
  <c r="PG1242"/>
  <c r="PM1242" s="1"/>
  <c r="UX1242"/>
  <c r="VD1242" s="1"/>
  <c r="VD1239" s="1"/>
  <c r="HZ1242"/>
  <c r="IF1242" s="1"/>
  <c r="LF1242"/>
  <c r="LL1242" s="1"/>
  <c r="BN1242"/>
  <c r="BT1242" s="1"/>
  <c r="X1242"/>
  <c r="AD1242" s="1"/>
  <c r="UC1242"/>
  <c r="UI1242" s="1"/>
  <c r="IU1242"/>
  <c r="JA1242" s="1"/>
  <c r="YY1242"/>
  <c r="ZE1242" s="1"/>
  <c r="SM1242"/>
  <c r="SS1242" s="1"/>
  <c r="WN1250"/>
  <c r="WT1250" s="1"/>
  <c r="QB1250"/>
  <c r="QH1250" s="1"/>
  <c r="ET1250"/>
  <c r="EZ1250" s="1"/>
  <c r="QW1250"/>
  <c r="RC1250" s="1"/>
  <c r="DY1250"/>
  <c r="EE1250" s="1"/>
  <c r="MA1250"/>
  <c r="MG1250" s="1"/>
  <c r="DD1250"/>
  <c r="DJ1250" s="1"/>
  <c r="OL1250"/>
  <c r="OR1250" s="1"/>
  <c r="YY1250"/>
  <c r="ZE1250" s="1"/>
  <c r="PG1250"/>
  <c r="PM1250" s="1"/>
  <c r="UX1250"/>
  <c r="VD1250" s="1"/>
  <c r="VS1250"/>
  <c r="VY1250" s="1"/>
  <c r="KK1250"/>
  <c r="KQ1250" s="1"/>
  <c r="AS1250"/>
  <c r="AY1250" s="1"/>
  <c r="NQ1250"/>
  <c r="NW1250" s="1"/>
  <c r="XI1250"/>
  <c r="XO1250" s="1"/>
  <c r="WN1243"/>
  <c r="WT1243" s="1"/>
  <c r="QB1243"/>
  <c r="QH1243" s="1"/>
  <c r="QW1243"/>
  <c r="RC1243" s="1"/>
  <c r="DY1243"/>
  <c r="EE1243" s="1"/>
  <c r="MA1243"/>
  <c r="MG1243" s="1"/>
  <c r="DD1243"/>
  <c r="DJ1243" s="1"/>
  <c r="DJ1239" s="1"/>
  <c r="NQ1243"/>
  <c r="NW1243" s="1"/>
  <c r="XI1243"/>
  <c r="XO1243" s="1"/>
  <c r="UX1243"/>
  <c r="VD1243" s="1"/>
  <c r="HZ1243"/>
  <c r="IF1243" s="1"/>
  <c r="CI1243"/>
  <c r="CO1243" s="1"/>
  <c r="JP1243"/>
  <c r="JV1243" s="1"/>
  <c r="HE1243"/>
  <c r="HK1243" s="1"/>
  <c r="MV1243"/>
  <c r="NB1243" s="1"/>
  <c r="PG1243"/>
  <c r="PM1243" s="1"/>
  <c r="YY1243"/>
  <c r="ZE1243" s="1"/>
  <c r="QB1247"/>
  <c r="QH1247" s="1"/>
  <c r="TH1247"/>
  <c r="TN1247" s="1"/>
  <c r="GJ1247"/>
  <c r="GP1247" s="1"/>
  <c r="BN1247"/>
  <c r="BT1247" s="1"/>
  <c r="UC1247"/>
  <c r="UI1247" s="1"/>
  <c r="KK1247"/>
  <c r="KQ1247" s="1"/>
  <c r="HE1247"/>
  <c r="HK1247" s="1"/>
  <c r="XI1247"/>
  <c r="XO1247" s="1"/>
  <c r="YD1247"/>
  <c r="YJ1247" s="1"/>
  <c r="RR1247"/>
  <c r="RX1247" s="1"/>
  <c r="OL1247"/>
  <c r="OR1247" s="1"/>
  <c r="MA1247"/>
  <c r="MG1247" s="1"/>
  <c r="JP1247"/>
  <c r="JV1247" s="1"/>
  <c r="YY1247"/>
  <c r="ZE1247" s="1"/>
  <c r="PG1247"/>
  <c r="PM1247" s="1"/>
  <c r="IU1247"/>
  <c r="JA1247" s="1"/>
  <c r="QB1251"/>
  <c r="QH1251" s="1"/>
  <c r="TH1251"/>
  <c r="TN1251" s="1"/>
  <c r="CI1251"/>
  <c r="CO1251" s="1"/>
  <c r="GJ1251"/>
  <c r="GP1251" s="1"/>
  <c r="X1251"/>
  <c r="AD1251" s="1"/>
  <c r="KK1251"/>
  <c r="KQ1251" s="1"/>
  <c r="HE1251"/>
  <c r="HK1251" s="1"/>
  <c r="YY1251"/>
  <c r="ZE1251" s="1"/>
  <c r="YD1251"/>
  <c r="YJ1251" s="1"/>
  <c r="RR1251"/>
  <c r="RX1251" s="1"/>
  <c r="DY1251"/>
  <c r="EE1251" s="1"/>
  <c r="UC1251"/>
  <c r="UI1251" s="1"/>
  <c r="JP1251"/>
  <c r="JV1251" s="1"/>
  <c r="ET1251"/>
  <c r="EZ1251" s="1"/>
  <c r="FO1251"/>
  <c r="FU1251" s="1"/>
  <c r="LF1251"/>
  <c r="LL1251" s="1"/>
  <c r="AD19" i="99"/>
  <c r="O28"/>
  <c r="F261" i="109" s="1"/>
  <c r="F139" s="1"/>
  <c r="F17" s="1"/>
  <c r="F1240"/>
  <c r="F1173"/>
  <c r="G1240"/>
  <c r="G1173"/>
  <c r="H1243"/>
  <c r="H1176"/>
  <c r="G1241"/>
  <c r="G1174"/>
  <c r="F1242"/>
  <c r="F1175"/>
  <c r="LI189" i="87"/>
  <c r="E773" i="109"/>
  <c r="LI192" i="87"/>
  <c r="E776" i="109"/>
  <c r="LI195" i="87"/>
  <c r="E779" i="109"/>
  <c r="LI194" i="87"/>
  <c r="E778" i="109"/>
  <c r="LI198" i="87"/>
  <c r="E782" i="109"/>
  <c r="LI200" i="87"/>
  <c r="E784" i="109"/>
  <c r="LI204" i="87"/>
  <c r="E788" i="109"/>
  <c r="LI209" i="87"/>
  <c r="E793" i="109"/>
  <c r="LI208" i="87"/>
  <c r="E792" i="109"/>
  <c r="LI207" i="87"/>
  <c r="E791" i="109"/>
  <c r="LI213" i="87"/>
  <c r="E797" i="109"/>
  <c r="O19" i="116"/>
  <c r="O26"/>
  <c r="H259" i="109" s="1"/>
  <c r="H137" s="1"/>
  <c r="H15" s="1"/>
  <c r="F1244"/>
  <c r="F1177"/>
  <c r="Y19" i="100"/>
  <c r="O27"/>
  <c r="G260" i="109" s="1"/>
  <c r="G138" s="1"/>
  <c r="G16" s="1"/>
  <c r="H1240"/>
  <c r="H1173"/>
  <c r="G1243"/>
  <c r="G1176"/>
  <c r="F1241"/>
  <c r="F1174"/>
  <c r="H1242"/>
  <c r="H1175"/>
  <c r="G136" i="87"/>
  <c r="H136" s="1"/>
  <c r="G148"/>
  <c r="H148" s="1"/>
  <c r="G131"/>
  <c r="H131" s="1"/>
  <c r="I131" s="1"/>
  <c r="K131" s="1"/>
  <c r="G143"/>
  <c r="H143" s="1"/>
  <c r="I143" s="1"/>
  <c r="K143" s="1"/>
  <c r="G151"/>
  <c r="H151" s="1"/>
  <c r="I151" s="1"/>
  <c r="K151" s="1"/>
  <c r="G130"/>
  <c r="H130" s="1"/>
  <c r="G145"/>
  <c r="H145" s="1"/>
  <c r="G138"/>
  <c r="H138" s="1"/>
  <c r="I138" s="1"/>
  <c r="K138" s="1"/>
  <c r="L138" s="1"/>
  <c r="G133"/>
  <c r="H133" s="1"/>
  <c r="G129"/>
  <c r="H129" s="1"/>
  <c r="I129" s="1"/>
  <c r="K129" s="1"/>
  <c r="G147"/>
  <c r="H147" s="1"/>
  <c r="I147" s="1"/>
  <c r="G152"/>
  <c r="H152" s="1"/>
  <c r="I152" s="1"/>
  <c r="G142"/>
  <c r="H142" s="1"/>
  <c r="I142" s="1"/>
  <c r="K142" s="1"/>
  <c r="G139"/>
  <c r="H139" s="1"/>
  <c r="K35"/>
  <c r="K26"/>
  <c r="L26" s="1"/>
  <c r="K13"/>
  <c r="K141"/>
  <c r="L141" s="1"/>
  <c r="K37"/>
  <c r="K24"/>
  <c r="L24" s="1"/>
  <c r="G73"/>
  <c r="H73" s="1"/>
  <c r="I73" s="1"/>
  <c r="K73" s="1"/>
  <c r="L73" s="1"/>
  <c r="K107"/>
  <c r="L107" s="1"/>
  <c r="LJ194"/>
  <c r="K22"/>
  <c r="L22" s="1"/>
  <c r="K28"/>
  <c r="L28" s="1"/>
  <c r="G104"/>
  <c r="H104" s="1"/>
  <c r="K112"/>
  <c r="L112" s="1"/>
  <c r="K72"/>
  <c r="L72" s="1"/>
  <c r="Y204"/>
  <c r="G120"/>
  <c r="H120" s="1"/>
  <c r="G109"/>
  <c r="H109" s="1"/>
  <c r="I109" s="1"/>
  <c r="K109" s="1"/>
  <c r="L109" s="1"/>
  <c r="G122"/>
  <c r="H122" s="1"/>
  <c r="I122" s="1"/>
  <c r="K122" s="1"/>
  <c r="L122" s="1"/>
  <c r="EY209"/>
  <c r="GM213"/>
  <c r="AI208"/>
  <c r="LJ208"/>
  <c r="G106"/>
  <c r="H106" s="1"/>
  <c r="G125"/>
  <c r="H125" s="1"/>
  <c r="G115"/>
  <c r="H115" s="1"/>
  <c r="I115" s="1"/>
  <c r="K115" s="1"/>
  <c r="L115" s="1"/>
  <c r="G113"/>
  <c r="H113" s="1"/>
  <c r="I113" s="1"/>
  <c r="K113" s="1"/>
  <c r="K46"/>
  <c r="K162" s="1"/>
  <c r="K221" s="1"/>
  <c r="K36"/>
  <c r="L36" s="1"/>
  <c r="K27"/>
  <c r="L27" s="1"/>
  <c r="K18"/>
  <c r="L18" s="1"/>
  <c r="K118"/>
  <c r="K91"/>
  <c r="K152"/>
  <c r="L152" s="1"/>
  <c r="K154"/>
  <c r="L154" s="1"/>
  <c r="K31"/>
  <c r="L31" s="1"/>
  <c r="K121"/>
  <c r="L121" s="1"/>
  <c r="K15"/>
  <c r="L15" s="1"/>
  <c r="K139"/>
  <c r="CQ213"/>
  <c r="CQ204"/>
  <c r="IA209"/>
  <c r="DK208"/>
  <c r="LC207"/>
  <c r="CG198"/>
  <c r="JE213"/>
  <c r="LJ213"/>
  <c r="HG204"/>
  <c r="DK198"/>
  <c r="FI192"/>
  <c r="DK209"/>
  <c r="JO209"/>
  <c r="KI208"/>
  <c r="EY208"/>
  <c r="GM207"/>
  <c r="BW207"/>
  <c r="AI192"/>
  <c r="EE192"/>
  <c r="EE189"/>
  <c r="EE213"/>
  <c r="JY213"/>
  <c r="FI213"/>
  <c r="BC213"/>
  <c r="AS204"/>
  <c r="IA204"/>
  <c r="EY204"/>
  <c r="BC204"/>
  <c r="KS198"/>
  <c r="AS198"/>
  <c r="GM192"/>
  <c r="IA192"/>
  <c r="FS189"/>
  <c r="LJ189"/>
  <c r="CQ209"/>
  <c r="FS209"/>
  <c r="IU209"/>
  <c r="GM208"/>
  <c r="JO208"/>
  <c r="BC208"/>
  <c r="EE208"/>
  <c r="AS207"/>
  <c r="FS207"/>
  <c r="IU207"/>
  <c r="DA207"/>
  <c r="IK200"/>
  <c r="KI200"/>
  <c r="BM200"/>
  <c r="KS200"/>
  <c r="HG213"/>
  <c r="IK213"/>
  <c r="Y213"/>
  <c r="JO213"/>
  <c r="GW213"/>
  <c r="EY213"/>
  <c r="DA213"/>
  <c r="IK204"/>
  <c r="AI204"/>
  <c r="KI204"/>
  <c r="IU204"/>
  <c r="GW204"/>
  <c r="FI204"/>
  <c r="DU204"/>
  <c r="BW204"/>
  <c r="EY198"/>
  <c r="JE198"/>
  <c r="DA198"/>
  <c r="Y198"/>
  <c r="JO192"/>
  <c r="EY192"/>
  <c r="BC192"/>
  <c r="IU189"/>
  <c r="IA189"/>
  <c r="EY189"/>
  <c r="BW189"/>
  <c r="Y209"/>
  <c r="BM209"/>
  <c r="DA209"/>
  <c r="EO209"/>
  <c r="GC209"/>
  <c r="HQ209"/>
  <c r="JE209"/>
  <c r="KS209"/>
  <c r="HQ208"/>
  <c r="JE208"/>
  <c r="KS208"/>
  <c r="AS208"/>
  <c r="CG208"/>
  <c r="DU208"/>
  <c r="FI208"/>
  <c r="BM207"/>
  <c r="EO207"/>
  <c r="GC207"/>
  <c r="HQ207"/>
  <c r="JE207"/>
  <c r="KS207"/>
  <c r="CQ207"/>
  <c r="EE200"/>
  <c r="IU200"/>
  <c r="BW200"/>
  <c r="FI200"/>
  <c r="KS195"/>
  <c r="EO195"/>
  <c r="EY195"/>
  <c r="CG194"/>
  <c r="G124"/>
  <c r="H124" s="1"/>
  <c r="I124" s="1"/>
  <c r="JO195"/>
  <c r="AI195"/>
  <c r="GC195"/>
  <c r="FI194"/>
  <c r="AS194"/>
  <c r="GW194"/>
  <c r="BM195"/>
  <c r="BM194"/>
  <c r="EO194"/>
  <c r="IK194"/>
  <c r="JY194"/>
  <c r="KS194"/>
  <c r="G154"/>
  <c r="H154" s="1"/>
  <c r="G150"/>
  <c r="H150" s="1"/>
  <c r="G134"/>
  <c r="H134" s="1"/>
  <c r="I134" s="1"/>
  <c r="K134" s="1"/>
  <c r="L134" s="1"/>
  <c r="G144"/>
  <c r="H144" s="1"/>
  <c r="I144" s="1"/>
  <c r="K144" s="1"/>
  <c r="L144" s="1"/>
  <c r="G140"/>
  <c r="H140" s="1"/>
  <c r="I140" s="1"/>
  <c r="K140" s="1"/>
  <c r="L140" s="1"/>
  <c r="G135"/>
  <c r="H135" s="1"/>
  <c r="G141"/>
  <c r="H141" s="1"/>
  <c r="G149"/>
  <c r="H149" s="1"/>
  <c r="G153"/>
  <c r="H153" s="1"/>
  <c r="I153" s="1"/>
  <c r="K119"/>
  <c r="L119" s="1"/>
  <c r="K16"/>
  <c r="L16" s="1"/>
  <c r="K77"/>
  <c r="L77" s="1"/>
  <c r="EE198"/>
  <c r="HG198"/>
  <c r="KI198"/>
  <c r="GM198"/>
  <c r="JO198"/>
  <c r="LC198"/>
  <c r="JY198"/>
  <c r="IK198"/>
  <c r="GW198"/>
  <c r="FI198"/>
  <c r="DU198"/>
  <c r="CQ198"/>
  <c r="BW198"/>
  <c r="BC198"/>
  <c r="DU192"/>
  <c r="IU192"/>
  <c r="DA192"/>
  <c r="JE192"/>
  <c r="KS192"/>
  <c r="IK192"/>
  <c r="GW192"/>
  <c r="FS192"/>
  <c r="EO192"/>
  <c r="DK192"/>
  <c r="CG192"/>
  <c r="BM192"/>
  <c r="AS192"/>
  <c r="Y192"/>
  <c r="KI192"/>
  <c r="IK189"/>
  <c r="KS189"/>
  <c r="JY189"/>
  <c r="JE189"/>
  <c r="HQ189"/>
  <c r="GW189"/>
  <c r="GC189"/>
  <c r="FI189"/>
  <c r="EO189"/>
  <c r="DU189"/>
  <c r="DA189"/>
  <c r="CG189"/>
  <c r="BM189"/>
  <c r="AS189"/>
  <c r="Y200"/>
  <c r="CG200"/>
  <c r="AS200"/>
  <c r="HG200"/>
  <c r="FS200"/>
  <c r="LC200"/>
  <c r="IA200"/>
  <c r="EY200"/>
  <c r="CQ200"/>
  <c r="BC200"/>
  <c r="JY200"/>
  <c r="HQ200"/>
  <c r="GC200"/>
  <c r="EO200"/>
  <c r="GM195"/>
  <c r="DK195"/>
  <c r="IU195"/>
  <c r="HG195"/>
  <c r="KI195"/>
  <c r="Y195"/>
  <c r="LC195"/>
  <c r="JY195"/>
  <c r="IK195"/>
  <c r="GW195"/>
  <c r="FI195"/>
  <c r="DU195"/>
  <c r="CQ195"/>
  <c r="BW195"/>
  <c r="BC195"/>
  <c r="AI194"/>
  <c r="BC194"/>
  <c r="BW194"/>
  <c r="CQ194"/>
  <c r="DK194"/>
  <c r="EE194"/>
  <c r="EY194"/>
  <c r="FS194"/>
  <c r="GM194"/>
  <c r="HG194"/>
  <c r="IA194"/>
  <c r="IU194"/>
  <c r="JO194"/>
  <c r="KI194"/>
  <c r="G96"/>
  <c r="H96" s="1"/>
  <c r="G90"/>
  <c r="H90" s="1"/>
  <c r="G94"/>
  <c r="H94" s="1"/>
  <c r="I94" s="1"/>
  <c r="K94" s="1"/>
  <c r="L94" s="1"/>
  <c r="K48"/>
  <c r="L48" s="1"/>
  <c r="K62"/>
  <c r="L62" s="1"/>
  <c r="LD214"/>
  <c r="K124"/>
  <c r="L124" s="1"/>
  <c r="K120"/>
  <c r="L120" s="1"/>
  <c r="G92"/>
  <c r="H92" s="1"/>
  <c r="K87"/>
  <c r="L87" s="1"/>
  <c r="K78"/>
  <c r="L78" s="1"/>
  <c r="LH48"/>
  <c r="LH47"/>
  <c r="LH57"/>
  <c r="G87"/>
  <c r="H87" s="1"/>
  <c r="G83"/>
  <c r="H83" s="1"/>
  <c r="G78"/>
  <c r="H78" s="1"/>
  <c r="K149"/>
  <c r="L149" s="1"/>
  <c r="I126"/>
  <c r="K126" s="1"/>
  <c r="L126" s="1"/>
  <c r="N126" s="1"/>
  <c r="I206"/>
  <c r="K206" s="1"/>
  <c r="L206" s="1"/>
  <c r="I201"/>
  <c r="K201" s="1"/>
  <c r="L201" s="1"/>
  <c r="I199"/>
  <c r="K199" s="1"/>
  <c r="L199" s="1"/>
  <c r="I197"/>
  <c r="K197" s="1"/>
  <c r="L197" s="1"/>
  <c r="I191"/>
  <c r="K191" s="1"/>
  <c r="L191" s="1"/>
  <c r="I202"/>
  <c r="K202" s="1"/>
  <c r="L202" s="1"/>
  <c r="I193"/>
  <c r="K193" s="1"/>
  <c r="L193" s="1"/>
  <c r="LD185"/>
  <c r="K150"/>
  <c r="L150" s="1"/>
  <c r="K145"/>
  <c r="L145" s="1"/>
  <c r="K135"/>
  <c r="L135" s="1"/>
  <c r="LH44"/>
  <c r="LH53"/>
  <c r="LH62"/>
  <c r="LI62" s="1"/>
  <c r="F548" i="109" s="1"/>
  <c r="LH67" i="87"/>
  <c r="LH65"/>
  <c r="LH63"/>
  <c r="LH61"/>
  <c r="LH58"/>
  <c r="LH56"/>
  <c r="LH54"/>
  <c r="LH52"/>
  <c r="LH49"/>
  <c r="LI48"/>
  <c r="F534" i="109" s="1"/>
  <c r="LH45" i="87"/>
  <c r="LH43"/>
  <c r="LH42"/>
  <c r="LH46"/>
  <c r="LI46" s="1"/>
  <c r="F532" i="109" s="1"/>
  <c r="LH51" i="87"/>
  <c r="LH55"/>
  <c r="LH60"/>
  <c r="K153"/>
  <c r="L153" s="1"/>
  <c r="LE33"/>
  <c r="LF33" s="1"/>
  <c r="LE32"/>
  <c r="LF32" s="1"/>
  <c r="LE31"/>
  <c r="LF31" s="1"/>
  <c r="LG31" s="1"/>
  <c r="E485" i="109" s="1"/>
  <c r="LE29" i="87"/>
  <c r="LF29" s="1"/>
  <c r="LE28"/>
  <c r="LF28" s="1"/>
  <c r="LG28" s="1"/>
  <c r="E482" i="109" s="1"/>
  <c r="LE27" i="87"/>
  <c r="LF27" s="1"/>
  <c r="LG27" s="1"/>
  <c r="E481" i="109" s="1"/>
  <c r="LE26" i="87"/>
  <c r="LF26" s="1"/>
  <c r="LG26" s="1"/>
  <c r="E480" i="109" s="1"/>
  <c r="LE25" i="87"/>
  <c r="LF25" s="1"/>
  <c r="LE24"/>
  <c r="LF24" s="1"/>
  <c r="LG24" s="1"/>
  <c r="E478" i="109" s="1"/>
  <c r="LE23" i="87"/>
  <c r="LF23" s="1"/>
  <c r="LE22"/>
  <c r="LF22" s="1"/>
  <c r="LG22" s="1"/>
  <c r="E476" i="109" s="1"/>
  <c r="LE20" i="87"/>
  <c r="LF20" s="1"/>
  <c r="LE19"/>
  <c r="LF19" s="1"/>
  <c r="LE18"/>
  <c r="LF18" s="1"/>
  <c r="LG18" s="1"/>
  <c r="E472" i="109" s="1"/>
  <c r="LE34" i="87"/>
  <c r="LF34" s="1"/>
  <c r="LE37"/>
  <c r="LF37" s="1"/>
  <c r="LG37" s="1"/>
  <c r="E491" i="109" s="1"/>
  <c r="LE36" i="87"/>
  <c r="LF36" s="1"/>
  <c r="LG36" s="1"/>
  <c r="E490" i="109" s="1"/>
  <c r="LE17" i="87"/>
  <c r="LF17" s="1"/>
  <c r="LE16"/>
  <c r="LF16" s="1"/>
  <c r="LG16" s="1"/>
  <c r="E470" i="109" s="1"/>
  <c r="LE15" i="87"/>
  <c r="LF15" s="1"/>
  <c r="LG15" s="1"/>
  <c r="E469" i="109" s="1"/>
  <c r="LE14" i="87"/>
  <c r="LF14" s="1"/>
  <c r="LE13"/>
  <c r="LF13" s="1"/>
  <c r="LG13" s="1"/>
  <c r="E467" i="109" s="1"/>
  <c r="LG10" i="87"/>
  <c r="LI10" s="1"/>
  <c r="O10" s="1"/>
  <c r="LE38"/>
  <c r="LF38" s="1"/>
  <c r="LD155"/>
  <c r="H11"/>
  <c r="L142"/>
  <c r="L136"/>
  <c r="L118"/>
  <c r="LG150"/>
  <c r="E732" i="109" s="1"/>
  <c r="LG136" i="87"/>
  <c r="E718" i="109" s="1"/>
  <c r="LG125" i="87"/>
  <c r="E675" i="109" s="1"/>
  <c r="K132" i="87"/>
  <c r="L148"/>
  <c r="L139"/>
  <c r="L131"/>
  <c r="LH154"/>
  <c r="LI154" s="1"/>
  <c r="F736" i="109" s="1"/>
  <c r="LH153" i="87"/>
  <c r="LH151"/>
  <c r="LH149"/>
  <c r="LI149" s="1"/>
  <c r="F731" i="109" s="1"/>
  <c r="LH152" i="87"/>
  <c r="LH150"/>
  <c r="LH148"/>
  <c r="LI148" s="1"/>
  <c r="F730" i="109" s="1"/>
  <c r="LH145" i="87"/>
  <c r="LI145" s="1"/>
  <c r="F727" i="109" s="1"/>
  <c r="LH147" i="87"/>
  <c r="LH144"/>
  <c r="LH142"/>
  <c r="LH140"/>
  <c r="LH138"/>
  <c r="LH135"/>
  <c r="LI135" s="1"/>
  <c r="F717" i="109" s="1"/>
  <c r="LH133" i="87"/>
  <c r="LI133" s="1"/>
  <c r="F715" i="109" s="1"/>
  <c r="LH143" i="87"/>
  <c r="LH141"/>
  <c r="LI141" s="1"/>
  <c r="F723" i="109" s="1"/>
  <c r="LH139" i="87"/>
  <c r="LI139" s="1"/>
  <c r="F721" i="109" s="1"/>
  <c r="LH136" i="87"/>
  <c r="LH134"/>
  <c r="LH132"/>
  <c r="LH130"/>
  <c r="LI130" s="1"/>
  <c r="F712" i="109" s="1"/>
  <c r="LH131" i="87"/>
  <c r="LH129"/>
  <c r="L116"/>
  <c r="L110"/>
  <c r="K147"/>
  <c r="K130"/>
  <c r="LD126"/>
  <c r="LE152" s="1"/>
  <c r="LF152" s="1"/>
  <c r="LG152" s="1"/>
  <c r="E734" i="109" s="1"/>
  <c r="LG110" i="87"/>
  <c r="E660" i="109" s="1"/>
  <c r="L101" i="87"/>
  <c r="LG96"/>
  <c r="E614" i="109" s="1"/>
  <c r="LG92" i="87"/>
  <c r="E610" i="109" s="1"/>
  <c r="L96" i="87"/>
  <c r="L90"/>
  <c r="LG106"/>
  <c r="E656" i="109" s="1"/>
  <c r="L37" i="87"/>
  <c r="L35"/>
  <c r="L33"/>
  <c r="L19"/>
  <c r="L17"/>
  <c r="L91"/>
  <c r="L133"/>
  <c r="L125"/>
  <c r="LG90"/>
  <c r="E608" i="109" s="1"/>
  <c r="LG104" i="87"/>
  <c r="E654" i="109" s="1"/>
  <c r="LD97" i="87"/>
  <c r="LE104" s="1"/>
  <c r="LF104" s="1"/>
  <c r="L34"/>
  <c r="L32"/>
  <c r="L29"/>
  <c r="L25"/>
  <c r="L23"/>
  <c r="L20"/>
  <c r="L75"/>
  <c r="L74"/>
  <c r="L13"/>
  <c r="L106"/>
  <c r="L104"/>
  <c r="G123"/>
  <c r="H123" s="1"/>
  <c r="I123" s="1"/>
  <c r="K123" s="1"/>
  <c r="G121"/>
  <c r="H121" s="1"/>
  <c r="G119"/>
  <c r="H119" s="1"/>
  <c r="G116"/>
  <c r="H116" s="1"/>
  <c r="G114"/>
  <c r="H114" s="1"/>
  <c r="I114" s="1"/>
  <c r="K114" s="1"/>
  <c r="G112"/>
  <c r="H112" s="1"/>
  <c r="G111"/>
  <c r="H111" s="1"/>
  <c r="I111" s="1"/>
  <c r="K111" s="1"/>
  <c r="G105"/>
  <c r="H105" s="1"/>
  <c r="I105" s="1"/>
  <c r="K105" s="1"/>
  <c r="G107"/>
  <c r="H107" s="1"/>
  <c r="G103"/>
  <c r="H103" s="1"/>
  <c r="I103" s="1"/>
  <c r="K103" s="1"/>
  <c r="G101"/>
  <c r="H101" s="1"/>
  <c r="I97"/>
  <c r="K97" s="1"/>
  <c r="LH124"/>
  <c r="LH122"/>
  <c r="LH120"/>
  <c r="LI120" s="1"/>
  <c r="F670" i="109" s="1"/>
  <c r="LH118" i="87"/>
  <c r="LH115"/>
  <c r="LH113"/>
  <c r="LH125"/>
  <c r="LH123"/>
  <c r="LH121"/>
  <c r="LI121" s="1"/>
  <c r="F671" i="109" s="1"/>
  <c r="LH119" i="87"/>
  <c r="LI119" s="1"/>
  <c r="F669" i="109" s="1"/>
  <c r="LH116" i="87"/>
  <c r="LI116" s="1"/>
  <c r="F666" i="109" s="1"/>
  <c r="LH114" i="87"/>
  <c r="LH111"/>
  <c r="LH109"/>
  <c r="LH112"/>
  <c r="LI112" s="1"/>
  <c r="F662" i="109" s="1"/>
  <c r="LH110" i="87"/>
  <c r="LH107"/>
  <c r="LI107" s="1"/>
  <c r="F657" i="109" s="1"/>
  <c r="LH105" i="87"/>
  <c r="LH103"/>
  <c r="LH101"/>
  <c r="LI101" s="1"/>
  <c r="F651" i="109" s="1"/>
  <c r="LH106" i="87"/>
  <c r="LH104"/>
  <c r="LH102"/>
  <c r="LH100"/>
  <c r="L92"/>
  <c r="LG87"/>
  <c r="E605" i="109" s="1"/>
  <c r="LG83" i="87"/>
  <c r="E601" i="109" s="1"/>
  <c r="LG78" i="87"/>
  <c r="E596" i="109" s="1"/>
  <c r="G95" i="87"/>
  <c r="H95" s="1"/>
  <c r="I95" s="1"/>
  <c r="K95" s="1"/>
  <c r="G93"/>
  <c r="H93" s="1"/>
  <c r="I93" s="1"/>
  <c r="K93" s="1"/>
  <c r="G91"/>
  <c r="H91" s="1"/>
  <c r="G89"/>
  <c r="H89" s="1"/>
  <c r="I89" s="1"/>
  <c r="K89" s="1"/>
  <c r="G86"/>
  <c r="H86" s="1"/>
  <c r="I86" s="1"/>
  <c r="K86" s="1"/>
  <c r="G84"/>
  <c r="H84" s="1"/>
  <c r="I84" s="1"/>
  <c r="K84" s="1"/>
  <c r="G82"/>
  <c r="H82" s="1"/>
  <c r="I82" s="1"/>
  <c r="K82" s="1"/>
  <c r="G80"/>
  <c r="H80" s="1"/>
  <c r="I80" s="1"/>
  <c r="K80" s="1"/>
  <c r="G77"/>
  <c r="H77" s="1"/>
  <c r="G75"/>
  <c r="H75" s="1"/>
  <c r="G72"/>
  <c r="H72" s="1"/>
  <c r="I68"/>
  <c r="K68" s="1"/>
  <c r="LG81"/>
  <c r="E599" i="109" s="1"/>
  <c r="LG61" i="87"/>
  <c r="E547" i="109" s="1"/>
  <c r="LG52" i="87"/>
  <c r="E538" i="109" s="1"/>
  <c r="LG43" i="87"/>
  <c r="E529" i="109" s="1"/>
  <c r="L81" i="87"/>
  <c r="LD39"/>
  <c r="LE67" s="1"/>
  <c r="LF67" s="1"/>
  <c r="K67"/>
  <c r="K63"/>
  <c r="K61"/>
  <c r="K58"/>
  <c r="K54"/>
  <c r="L14"/>
  <c r="LD68"/>
  <c r="LE94" s="1"/>
  <c r="LF94" s="1"/>
  <c r="LG94" s="1"/>
  <c r="E612" i="109" s="1"/>
  <c r="I39" i="87"/>
  <c r="K39" s="1"/>
  <c r="G66"/>
  <c r="H66" s="1"/>
  <c r="I66" s="1"/>
  <c r="K66" s="1"/>
  <c r="G64"/>
  <c r="H64" s="1"/>
  <c r="I64" s="1"/>
  <c r="K64" s="1"/>
  <c r="G62"/>
  <c r="H62" s="1"/>
  <c r="G60"/>
  <c r="H60" s="1"/>
  <c r="I60" s="1"/>
  <c r="K60" s="1"/>
  <c r="G57"/>
  <c r="H57" s="1"/>
  <c r="I57" s="1"/>
  <c r="K57" s="1"/>
  <c r="G55"/>
  <c r="H55" s="1"/>
  <c r="I55" s="1"/>
  <c r="K55" s="1"/>
  <c r="G53"/>
  <c r="H53" s="1"/>
  <c r="I53" s="1"/>
  <c r="K53" s="1"/>
  <c r="G51"/>
  <c r="H51" s="1"/>
  <c r="I51" s="1"/>
  <c r="K51" s="1"/>
  <c r="G48"/>
  <c r="H48" s="1"/>
  <c r="G46"/>
  <c r="H46" s="1"/>
  <c r="G44"/>
  <c r="H44" s="1"/>
  <c r="I44" s="1"/>
  <c r="K44" s="1"/>
  <c r="G42"/>
  <c r="H42" s="1"/>
  <c r="G43"/>
  <c r="H43" s="1"/>
  <c r="G45"/>
  <c r="H45" s="1"/>
  <c r="I45" s="1"/>
  <c r="K45" s="1"/>
  <c r="G47"/>
  <c r="H47" s="1"/>
  <c r="I47" s="1"/>
  <c r="K47" s="1"/>
  <c r="G49"/>
  <c r="H49" s="1"/>
  <c r="G52"/>
  <c r="H52" s="1"/>
  <c r="G54"/>
  <c r="H54" s="1"/>
  <c r="G56"/>
  <c r="H56" s="1"/>
  <c r="I56" s="1"/>
  <c r="K56" s="1"/>
  <c r="G58"/>
  <c r="H58" s="1"/>
  <c r="L83"/>
  <c r="LG67"/>
  <c r="E553" i="109" s="1"/>
  <c r="LG63" i="87"/>
  <c r="E549" i="109" s="1"/>
  <c r="LG58" i="87"/>
  <c r="E544" i="109" s="1"/>
  <c r="LG54" i="87"/>
  <c r="E540" i="109" s="1"/>
  <c r="LG49" i="87"/>
  <c r="E535" i="109" s="1"/>
  <c r="LH95" i="87"/>
  <c r="LH93"/>
  <c r="LH91"/>
  <c r="LI91" s="1"/>
  <c r="F609" i="109" s="1"/>
  <c r="LH89" i="87"/>
  <c r="LH86"/>
  <c r="LH84"/>
  <c r="LH82"/>
  <c r="LH80"/>
  <c r="LH77"/>
  <c r="LI77" s="1"/>
  <c r="F595" i="109" s="1"/>
  <c r="LH75" i="87"/>
  <c r="LI75" s="1"/>
  <c r="F593" i="109" s="1"/>
  <c r="LH73" i="87"/>
  <c r="LH94"/>
  <c r="LH92"/>
  <c r="LH90"/>
  <c r="LH72"/>
  <c r="LI72" s="1"/>
  <c r="F590" i="109" s="1"/>
  <c r="LH96" i="87"/>
  <c r="LH85"/>
  <c r="LH81"/>
  <c r="LH76"/>
  <c r="LH71"/>
  <c r="LH87"/>
  <c r="LH83"/>
  <c r="LH78"/>
  <c r="LH74"/>
  <c r="G102"/>
  <c r="H102" s="1"/>
  <c r="I102" s="1"/>
  <c r="K102" s="1"/>
  <c r="G100"/>
  <c r="H100" s="1"/>
  <c r="G71"/>
  <c r="H71" s="1"/>
  <c r="G85"/>
  <c r="H85" s="1"/>
  <c r="I85" s="1"/>
  <c r="K85" s="1"/>
  <c r="G81"/>
  <c r="H81" s="1"/>
  <c r="G76"/>
  <c r="H76" s="1"/>
  <c r="I76" s="1"/>
  <c r="K76" s="1"/>
  <c r="G67"/>
  <c r="H67" s="1"/>
  <c r="G65"/>
  <c r="H65" s="1"/>
  <c r="I65" s="1"/>
  <c r="K65" s="1"/>
  <c r="G63"/>
  <c r="H63" s="1"/>
  <c r="G61"/>
  <c r="H61" s="1"/>
  <c r="N10"/>
  <c r="K43"/>
  <c r="LH38"/>
  <c r="LI38" s="1"/>
  <c r="F492" i="109" s="1"/>
  <c r="LH37" i="87"/>
  <c r="LH36"/>
  <c r="LH35"/>
  <c r="LI35" s="1"/>
  <c r="F489" i="109" s="1"/>
  <c r="LH34" i="87"/>
  <c r="LI34" s="1"/>
  <c r="F488" i="109" s="1"/>
  <c r="LH33" i="87"/>
  <c r="LI33" s="1"/>
  <c r="F487" i="109" s="1"/>
  <c r="LH32" i="87"/>
  <c r="LI32" s="1"/>
  <c r="F486" i="109" s="1"/>
  <c r="LH31" i="87"/>
  <c r="LH29"/>
  <c r="LI29" s="1"/>
  <c r="F483" i="109" s="1"/>
  <c r="LH28" i="87"/>
  <c r="LH27"/>
  <c r="LH26"/>
  <c r="LH25"/>
  <c r="LI25" s="1"/>
  <c r="F479" i="109" s="1"/>
  <c r="LH24" i="87"/>
  <c r="LH23"/>
  <c r="LI23" s="1"/>
  <c r="F477" i="109" s="1"/>
  <c r="LH22" i="87"/>
  <c r="LH20"/>
  <c r="LI20" s="1"/>
  <c r="F474" i="109" s="1"/>
  <c r="LH19" i="87"/>
  <c r="LI19" s="1"/>
  <c r="F473" i="109" s="1"/>
  <c r="LH18" i="87"/>
  <c r="LH17"/>
  <c r="LI17" s="1"/>
  <c r="F471" i="109" s="1"/>
  <c r="LH16" i="87"/>
  <c r="LH15"/>
  <c r="LH14"/>
  <c r="LI14" s="1"/>
  <c r="F468" i="109" s="1"/>
  <c r="LH13" i="87"/>
  <c r="L38"/>
  <c r="K52"/>
  <c r="K49"/>
  <c r="FU1239" i="109" l="1"/>
  <c r="XO1239"/>
  <c r="JA1239"/>
  <c r="KQ1239"/>
  <c r="KQ1269" s="1"/>
  <c r="KQ1270" s="1"/>
  <c r="LL1239"/>
  <c r="OR1239"/>
  <c r="VY1239"/>
  <c r="VY1269" s="1"/>
  <c r="VY1270" s="1"/>
  <c r="EZ1239"/>
  <c r="UI1239"/>
  <c r="BT1239"/>
  <c r="RX1239"/>
  <c r="NB1239"/>
  <c r="JV1239"/>
  <c r="TN1239"/>
  <c r="MG1239"/>
  <c r="ZE1239"/>
  <c r="PM1239"/>
  <c r="WT1239"/>
  <c r="SS1239"/>
  <c r="IF1239"/>
  <c r="IF1269" s="1"/>
  <c r="IF1270" s="1"/>
  <c r="AD1239"/>
  <c r="GP1239"/>
  <c r="YJ1239"/>
  <c r="HK1239"/>
  <c r="CO1239"/>
  <c r="CO1269" s="1"/>
  <c r="CO1270" s="1"/>
  <c r="QH1239"/>
  <c r="DJ1255"/>
  <c r="DJ1269" s="1"/>
  <c r="DJ1270" s="1"/>
  <c r="VY1255"/>
  <c r="KQ1255"/>
  <c r="WZ1247"/>
  <c r="VJ1247"/>
  <c r="TT1247"/>
  <c r="SD1247"/>
  <c r="QN1247"/>
  <c r="OX1247"/>
  <c r="NH1247"/>
  <c r="LR1247"/>
  <c r="KB1247"/>
  <c r="IL1247"/>
  <c r="GV1247"/>
  <c r="FF1247"/>
  <c r="DP1247"/>
  <c r="BZ1247"/>
  <c r="AJ1247"/>
  <c r="YP1247"/>
  <c r="XU1247"/>
  <c r="WE1247"/>
  <c r="UO1247"/>
  <c r="SY1247"/>
  <c r="RI1247"/>
  <c r="PS1247"/>
  <c r="OC1247"/>
  <c r="MM1247"/>
  <c r="KW1247"/>
  <c r="JG1247"/>
  <c r="HQ1247"/>
  <c r="GA1247"/>
  <c r="EK1247"/>
  <c r="CU1247"/>
  <c r="BE1247"/>
  <c r="O1247"/>
  <c r="WZ1251"/>
  <c r="VJ1251"/>
  <c r="TT1251"/>
  <c r="SD1251"/>
  <c r="QN1251"/>
  <c r="OX1251"/>
  <c r="NH1251"/>
  <c r="LR1251"/>
  <c r="KB1251"/>
  <c r="IL1251"/>
  <c r="GV1251"/>
  <c r="FF1251"/>
  <c r="DP1251"/>
  <c r="BZ1251"/>
  <c r="AJ1251"/>
  <c r="YP1251"/>
  <c r="XU1251"/>
  <c r="WE1251"/>
  <c r="UO1251"/>
  <c r="SY1251"/>
  <c r="RI1251"/>
  <c r="PS1251"/>
  <c r="OC1251"/>
  <c r="MM1251"/>
  <c r="KW1251"/>
  <c r="JG1251"/>
  <c r="HQ1251"/>
  <c r="GA1251"/>
  <c r="EK1251"/>
  <c r="CU1251"/>
  <c r="BE1251"/>
  <c r="O1251"/>
  <c r="YP1246"/>
  <c r="WZ1246"/>
  <c r="VJ1246"/>
  <c r="TT1246"/>
  <c r="SD1246"/>
  <c r="QN1246"/>
  <c r="OX1246"/>
  <c r="NH1246"/>
  <c r="LR1246"/>
  <c r="KB1246"/>
  <c r="IL1246"/>
  <c r="GV1246"/>
  <c r="FF1246"/>
  <c r="DP1246"/>
  <c r="BZ1246"/>
  <c r="AJ1246"/>
  <c r="XU1246"/>
  <c r="WE1246"/>
  <c r="UO1246"/>
  <c r="SY1246"/>
  <c r="RI1246"/>
  <c r="PS1246"/>
  <c r="OC1246"/>
  <c r="MM1246"/>
  <c r="KW1246"/>
  <c r="JG1246"/>
  <c r="HQ1246"/>
  <c r="GA1246"/>
  <c r="EK1246"/>
  <c r="CU1246"/>
  <c r="BE1246"/>
  <c r="O1246"/>
  <c r="XB1247"/>
  <c r="VL1247"/>
  <c r="TV1247"/>
  <c r="SF1247"/>
  <c r="QP1247"/>
  <c r="OZ1247"/>
  <c r="NJ1247"/>
  <c r="LT1247"/>
  <c r="KD1247"/>
  <c r="IN1247"/>
  <c r="GX1247"/>
  <c r="FH1247"/>
  <c r="DR1247"/>
  <c r="CB1247"/>
  <c r="AL1247"/>
  <c r="YR1247"/>
  <c r="XW1247"/>
  <c r="WG1247"/>
  <c r="UQ1247"/>
  <c r="TA1247"/>
  <c r="RK1247"/>
  <c r="PU1247"/>
  <c r="OE1247"/>
  <c r="MO1247"/>
  <c r="KY1247"/>
  <c r="JI1247"/>
  <c r="HS1247"/>
  <c r="GC1247"/>
  <c r="EM1247"/>
  <c r="CW1247"/>
  <c r="BG1247"/>
  <c r="Q1247"/>
  <c r="XW1250"/>
  <c r="WG1250"/>
  <c r="UQ1250"/>
  <c r="TA1250"/>
  <c r="RK1250"/>
  <c r="PU1250"/>
  <c r="OE1250"/>
  <c r="MO1250"/>
  <c r="KY1250"/>
  <c r="JI1250"/>
  <c r="HS1250"/>
  <c r="GC1250"/>
  <c r="EM1250"/>
  <c r="CW1250"/>
  <c r="BG1250"/>
  <c r="Q1250"/>
  <c r="YR1250"/>
  <c r="XB1250"/>
  <c r="VL1250"/>
  <c r="TV1250"/>
  <c r="SF1250"/>
  <c r="QP1250"/>
  <c r="OZ1250"/>
  <c r="NJ1250"/>
  <c r="LT1250"/>
  <c r="KD1250"/>
  <c r="IN1250"/>
  <c r="GX1250"/>
  <c r="FH1250"/>
  <c r="DR1250"/>
  <c r="CB1250"/>
  <c r="AL1250"/>
  <c r="XW1252"/>
  <c r="WG1252"/>
  <c r="UQ1252"/>
  <c r="TA1252"/>
  <c r="RK1252"/>
  <c r="PU1252"/>
  <c r="OE1252"/>
  <c r="MO1252"/>
  <c r="KY1252"/>
  <c r="JI1252"/>
  <c r="HS1252"/>
  <c r="GC1252"/>
  <c r="EM1252"/>
  <c r="CW1252"/>
  <c r="BG1252"/>
  <c r="Q1252"/>
  <c r="YR1252"/>
  <c r="XB1252"/>
  <c r="VL1252"/>
  <c r="TV1252"/>
  <c r="SF1252"/>
  <c r="QP1252"/>
  <c r="OZ1252"/>
  <c r="NJ1252"/>
  <c r="LT1252"/>
  <c r="KD1252"/>
  <c r="IN1252"/>
  <c r="GX1252"/>
  <c r="FH1252"/>
  <c r="DR1252"/>
  <c r="CB1252"/>
  <c r="AL1252"/>
  <c r="XA1244"/>
  <c r="VK1244"/>
  <c r="TU1244"/>
  <c r="SE1244"/>
  <c r="QO1244"/>
  <c r="OY1244"/>
  <c r="NI1244"/>
  <c r="LS1244"/>
  <c r="KC1244"/>
  <c r="IM1244"/>
  <c r="GW1244"/>
  <c r="FG1244"/>
  <c r="DQ1244"/>
  <c r="CA1244"/>
  <c r="AK1244"/>
  <c r="YQ1244"/>
  <c r="XV1244"/>
  <c r="WF1244"/>
  <c r="UP1244"/>
  <c r="SZ1244"/>
  <c r="RJ1244"/>
  <c r="PT1244"/>
  <c r="OD1244"/>
  <c r="MN1244"/>
  <c r="KX1244"/>
  <c r="JH1244"/>
  <c r="HR1244"/>
  <c r="GB1244"/>
  <c r="EL1244"/>
  <c r="CV1244"/>
  <c r="BF1244"/>
  <c r="P1244"/>
  <c r="YR1244"/>
  <c r="XB1244"/>
  <c r="VL1244"/>
  <c r="TV1244"/>
  <c r="SF1244"/>
  <c r="QP1244"/>
  <c r="OZ1244"/>
  <c r="NJ1244"/>
  <c r="LT1244"/>
  <c r="KD1244"/>
  <c r="IN1244"/>
  <c r="GX1244"/>
  <c r="FH1244"/>
  <c r="DR1244"/>
  <c r="CB1244"/>
  <c r="AL1244"/>
  <c r="XW1244"/>
  <c r="WG1244"/>
  <c r="UQ1244"/>
  <c r="TA1244"/>
  <c r="RK1244"/>
  <c r="PU1244"/>
  <c r="OE1244"/>
  <c r="MO1244"/>
  <c r="KY1244"/>
  <c r="JI1244"/>
  <c r="HS1244"/>
  <c r="GC1244"/>
  <c r="EM1244"/>
  <c r="CW1244"/>
  <c r="BG1244"/>
  <c r="Q1244"/>
  <c r="XA1246"/>
  <c r="VK1246"/>
  <c r="TU1246"/>
  <c r="SE1246"/>
  <c r="QO1246"/>
  <c r="OY1246"/>
  <c r="NI1246"/>
  <c r="LS1246"/>
  <c r="KC1246"/>
  <c r="IM1246"/>
  <c r="GW1246"/>
  <c r="FG1246"/>
  <c r="DQ1246"/>
  <c r="CA1246"/>
  <c r="AK1246"/>
  <c r="YQ1246"/>
  <c r="XV1246"/>
  <c r="WF1246"/>
  <c r="UP1246"/>
  <c r="SZ1246"/>
  <c r="RJ1246"/>
  <c r="PT1246"/>
  <c r="OD1246"/>
  <c r="MN1246"/>
  <c r="KX1246"/>
  <c r="JH1246"/>
  <c r="HR1246"/>
  <c r="GB1246"/>
  <c r="EL1246"/>
  <c r="CV1246"/>
  <c r="BF1246"/>
  <c r="P1246"/>
  <c r="XA1252"/>
  <c r="VK1252"/>
  <c r="TU1252"/>
  <c r="SE1252"/>
  <c r="QO1252"/>
  <c r="OY1252"/>
  <c r="NI1252"/>
  <c r="LS1252"/>
  <c r="KC1252"/>
  <c r="IM1252"/>
  <c r="GW1252"/>
  <c r="FG1252"/>
  <c r="DQ1252"/>
  <c r="CA1252"/>
  <c r="AK1252"/>
  <c r="YQ1252"/>
  <c r="XV1252"/>
  <c r="WF1252"/>
  <c r="UP1252"/>
  <c r="SZ1252"/>
  <c r="RJ1252"/>
  <c r="PT1252"/>
  <c r="OD1252"/>
  <c r="MN1252"/>
  <c r="KX1252"/>
  <c r="JH1252"/>
  <c r="HR1252"/>
  <c r="GB1252"/>
  <c r="EL1252"/>
  <c r="CV1252"/>
  <c r="BF1252"/>
  <c r="P1252"/>
  <c r="WZ1249"/>
  <c r="VJ1249"/>
  <c r="TT1249"/>
  <c r="SD1249"/>
  <c r="QN1249"/>
  <c r="OX1249"/>
  <c r="NH1249"/>
  <c r="LR1249"/>
  <c r="KB1249"/>
  <c r="IL1249"/>
  <c r="GV1249"/>
  <c r="FF1249"/>
  <c r="DP1249"/>
  <c r="BZ1249"/>
  <c r="AJ1249"/>
  <c r="YP1249"/>
  <c r="XU1249"/>
  <c r="WE1249"/>
  <c r="UO1249"/>
  <c r="SY1249"/>
  <c r="RI1249"/>
  <c r="PS1249"/>
  <c r="OC1249"/>
  <c r="MM1249"/>
  <c r="KW1249"/>
  <c r="JG1249"/>
  <c r="HQ1249"/>
  <c r="GA1249"/>
  <c r="EK1249"/>
  <c r="CU1249"/>
  <c r="BE1249"/>
  <c r="O1249"/>
  <c r="XB1245"/>
  <c r="VL1245"/>
  <c r="TV1245"/>
  <c r="SF1245"/>
  <c r="QP1245"/>
  <c r="OZ1245"/>
  <c r="NJ1245"/>
  <c r="LT1245"/>
  <c r="KD1245"/>
  <c r="IN1245"/>
  <c r="GX1245"/>
  <c r="FH1245"/>
  <c r="DR1245"/>
  <c r="CB1245"/>
  <c r="AL1245"/>
  <c r="YR1245"/>
  <c r="XW1245"/>
  <c r="WG1245"/>
  <c r="UQ1245"/>
  <c r="TA1245"/>
  <c r="RK1245"/>
  <c r="PU1245"/>
  <c r="OE1245"/>
  <c r="MO1245"/>
  <c r="KY1245"/>
  <c r="JI1245"/>
  <c r="HS1245"/>
  <c r="GC1245"/>
  <c r="EM1245"/>
  <c r="CW1245"/>
  <c r="BG1245"/>
  <c r="Q1245"/>
  <c r="XB1249"/>
  <c r="VL1249"/>
  <c r="TV1249"/>
  <c r="SF1249"/>
  <c r="QP1249"/>
  <c r="OZ1249"/>
  <c r="NJ1249"/>
  <c r="LT1249"/>
  <c r="KD1249"/>
  <c r="IN1249"/>
  <c r="GX1249"/>
  <c r="FH1249"/>
  <c r="DR1249"/>
  <c r="CB1249"/>
  <c r="AL1249"/>
  <c r="YR1249"/>
  <c r="XW1249"/>
  <c r="WG1249"/>
  <c r="UQ1249"/>
  <c r="TA1249"/>
  <c r="RK1249"/>
  <c r="PU1249"/>
  <c r="OE1249"/>
  <c r="MO1249"/>
  <c r="KY1249"/>
  <c r="JI1249"/>
  <c r="HS1249"/>
  <c r="GC1249"/>
  <c r="EM1249"/>
  <c r="CW1249"/>
  <c r="BG1249"/>
  <c r="Q1249"/>
  <c r="WZ1245"/>
  <c r="VJ1245"/>
  <c r="TT1245"/>
  <c r="SD1245"/>
  <c r="QN1245"/>
  <c r="OX1245"/>
  <c r="NH1245"/>
  <c r="LR1245"/>
  <c r="KB1245"/>
  <c r="IL1245"/>
  <c r="GV1245"/>
  <c r="FF1245"/>
  <c r="DP1245"/>
  <c r="BZ1245"/>
  <c r="AJ1245"/>
  <c r="YP1245"/>
  <c r="XU1245"/>
  <c r="WE1245"/>
  <c r="UO1245"/>
  <c r="SY1245"/>
  <c r="RI1245"/>
  <c r="PS1245"/>
  <c r="OC1245"/>
  <c r="MM1245"/>
  <c r="KW1245"/>
  <c r="JG1245"/>
  <c r="HQ1245"/>
  <c r="GA1245"/>
  <c r="EK1245"/>
  <c r="CU1245"/>
  <c r="BE1245"/>
  <c r="O1245"/>
  <c r="RC1239"/>
  <c r="XY1239"/>
  <c r="XY1267" s="1"/>
  <c r="YE1268" s="1"/>
  <c r="US1239"/>
  <c r="US1267" s="1"/>
  <c r="UY1268" s="1"/>
  <c r="RM1239"/>
  <c r="RM1267" s="1"/>
  <c r="RS1268" s="1"/>
  <c r="OG1239"/>
  <c r="OG1267" s="1"/>
  <c r="OM1268" s="1"/>
  <c r="LA1239"/>
  <c r="LA1267" s="1"/>
  <c r="LG1268" s="1"/>
  <c r="HU1239"/>
  <c r="HU1267" s="1"/>
  <c r="IA1268" s="1"/>
  <c r="EO1239"/>
  <c r="EO1267" s="1"/>
  <c r="EU1268" s="1"/>
  <c r="BI1239"/>
  <c r="BI1267" s="1"/>
  <c r="BO1268" s="1"/>
  <c r="XD1239"/>
  <c r="XD1267" s="1"/>
  <c r="XJ1268" s="1"/>
  <c r="TX1239"/>
  <c r="TX1267" s="1"/>
  <c r="UD1268" s="1"/>
  <c r="QR1239"/>
  <c r="QR1267" s="1"/>
  <c r="QX1268" s="1"/>
  <c r="NL1239"/>
  <c r="NL1267" s="1"/>
  <c r="NR1268" s="1"/>
  <c r="KF1239"/>
  <c r="KF1267" s="1"/>
  <c r="KL1268" s="1"/>
  <c r="GZ1239"/>
  <c r="GZ1267" s="1"/>
  <c r="HF1268" s="1"/>
  <c r="DT1239"/>
  <c r="DT1267" s="1"/>
  <c r="DZ1268" s="1"/>
  <c r="AN1239"/>
  <c r="AN1267" s="1"/>
  <c r="AT1268" s="1"/>
  <c r="TN1255"/>
  <c r="TN1269" s="1"/>
  <c r="TN1270" s="1"/>
  <c r="JV1255"/>
  <c r="GP1255"/>
  <c r="GP1269" s="1"/>
  <c r="GP1270" s="1"/>
  <c r="AD1255"/>
  <c r="SS1255"/>
  <c r="SS1269" s="1"/>
  <c r="SS1270" s="1"/>
  <c r="PM1255"/>
  <c r="MG1255"/>
  <c r="MG1269" s="1"/>
  <c r="MG1270" s="1"/>
  <c r="YU1239"/>
  <c r="YU1267" s="1"/>
  <c r="ZA1268" s="1"/>
  <c r="CE1239"/>
  <c r="CE1267" s="1"/>
  <c r="CK1268" s="1"/>
  <c r="FK1239"/>
  <c r="FK1267" s="1"/>
  <c r="FQ1268" s="1"/>
  <c r="IQ1239"/>
  <c r="IQ1267" s="1"/>
  <c r="IW1268" s="1"/>
  <c r="LW1239"/>
  <c r="LW1267" s="1"/>
  <c r="MC1268" s="1"/>
  <c r="PC1239"/>
  <c r="PC1267" s="1"/>
  <c r="PI1268" s="1"/>
  <c r="SI1239"/>
  <c r="SI1267" s="1"/>
  <c r="SO1268" s="1"/>
  <c r="VO1239"/>
  <c r="VO1267" s="1"/>
  <c r="VU1268" s="1"/>
  <c r="T1239"/>
  <c r="T1267" s="1"/>
  <c r="Z1268" s="1"/>
  <c r="CZ1239"/>
  <c r="CZ1267" s="1"/>
  <c r="DF1268" s="1"/>
  <c r="GF1239"/>
  <c r="GF1267" s="1"/>
  <c r="GL1268" s="1"/>
  <c r="JL1239"/>
  <c r="JL1267" s="1"/>
  <c r="JR1268" s="1"/>
  <c r="MR1239"/>
  <c r="MR1267" s="1"/>
  <c r="MX1268" s="1"/>
  <c r="PX1239"/>
  <c r="PX1267" s="1"/>
  <c r="QD1268" s="1"/>
  <c r="TD1239"/>
  <c r="TD1267" s="1"/>
  <c r="TJ1268" s="1"/>
  <c r="WJ1239"/>
  <c r="WJ1267" s="1"/>
  <c r="WP1268" s="1"/>
  <c r="AY1239"/>
  <c r="VD1255"/>
  <c r="VD1269" s="1"/>
  <c r="VD1270" s="1"/>
  <c r="OR1255"/>
  <c r="OR1269" s="1"/>
  <c r="OR1270" s="1"/>
  <c r="UI1255"/>
  <c r="UI1269" s="1"/>
  <c r="UI1270" s="1"/>
  <c r="EE1255"/>
  <c r="XV1247"/>
  <c r="WF1247"/>
  <c r="UP1247"/>
  <c r="SZ1247"/>
  <c r="RJ1247"/>
  <c r="PT1247"/>
  <c r="OD1247"/>
  <c r="MN1247"/>
  <c r="KX1247"/>
  <c r="JH1247"/>
  <c r="HR1247"/>
  <c r="GB1247"/>
  <c r="EL1247"/>
  <c r="CV1247"/>
  <c r="BF1247"/>
  <c r="P1247"/>
  <c r="YQ1247"/>
  <c r="XA1247"/>
  <c r="VK1247"/>
  <c r="TU1247"/>
  <c r="SE1247"/>
  <c r="QO1247"/>
  <c r="OY1247"/>
  <c r="NI1247"/>
  <c r="LS1247"/>
  <c r="KC1247"/>
  <c r="IM1247"/>
  <c r="GW1247"/>
  <c r="FG1247"/>
  <c r="DQ1247"/>
  <c r="CA1247"/>
  <c r="AK1247"/>
  <c r="XU1252"/>
  <c r="WE1252"/>
  <c r="UO1252"/>
  <c r="SY1252"/>
  <c r="RI1252"/>
  <c r="PS1252"/>
  <c r="OC1252"/>
  <c r="MM1252"/>
  <c r="KW1252"/>
  <c r="JG1252"/>
  <c r="HQ1252"/>
  <c r="GA1252"/>
  <c r="EK1252"/>
  <c r="CU1252"/>
  <c r="BE1252"/>
  <c r="O1252"/>
  <c r="YP1252"/>
  <c r="WZ1252"/>
  <c r="VJ1252"/>
  <c r="TT1252"/>
  <c r="SD1252"/>
  <c r="QN1252"/>
  <c r="OX1252"/>
  <c r="NH1252"/>
  <c r="LR1252"/>
  <c r="KB1252"/>
  <c r="IL1252"/>
  <c r="GV1252"/>
  <c r="FF1252"/>
  <c r="DP1252"/>
  <c r="BZ1252"/>
  <c r="AJ1252"/>
  <c r="XA1250"/>
  <c r="VK1250"/>
  <c r="TU1250"/>
  <c r="SE1250"/>
  <c r="QO1250"/>
  <c r="OY1250"/>
  <c r="NI1250"/>
  <c r="LS1250"/>
  <c r="KC1250"/>
  <c r="IM1250"/>
  <c r="GW1250"/>
  <c r="FG1250"/>
  <c r="DQ1250"/>
  <c r="CA1250"/>
  <c r="AK1250"/>
  <c r="YQ1250"/>
  <c r="XV1250"/>
  <c r="WF1250"/>
  <c r="UP1250"/>
  <c r="SZ1250"/>
  <c r="RJ1250"/>
  <c r="PT1250"/>
  <c r="OD1250"/>
  <c r="MN1250"/>
  <c r="KX1250"/>
  <c r="JH1250"/>
  <c r="HR1250"/>
  <c r="GB1250"/>
  <c r="EL1250"/>
  <c r="CV1250"/>
  <c r="BF1250"/>
  <c r="P1250"/>
  <c r="XB1251"/>
  <c r="VL1251"/>
  <c r="TV1251"/>
  <c r="SF1251"/>
  <c r="QP1251"/>
  <c r="OZ1251"/>
  <c r="NJ1251"/>
  <c r="LT1251"/>
  <c r="KD1251"/>
  <c r="IN1251"/>
  <c r="GX1251"/>
  <c r="FH1251"/>
  <c r="DR1251"/>
  <c r="CB1251"/>
  <c r="AL1251"/>
  <c r="YR1251"/>
  <c r="XW1251"/>
  <c r="WG1251"/>
  <c r="UQ1251"/>
  <c r="TA1251"/>
  <c r="RK1251"/>
  <c r="PU1251"/>
  <c r="OE1251"/>
  <c r="MO1251"/>
  <c r="KY1251"/>
  <c r="JI1251"/>
  <c r="HS1251"/>
  <c r="GC1251"/>
  <c r="EM1251"/>
  <c r="CW1251"/>
  <c r="BG1251"/>
  <c r="Q1251"/>
  <c r="XA1248"/>
  <c r="VK1248"/>
  <c r="TU1248"/>
  <c r="SE1248"/>
  <c r="QO1248"/>
  <c r="OY1248"/>
  <c r="NI1248"/>
  <c r="LS1248"/>
  <c r="KC1248"/>
  <c r="IM1248"/>
  <c r="GW1248"/>
  <c r="FG1248"/>
  <c r="DQ1248"/>
  <c r="CA1248"/>
  <c r="AK1248"/>
  <c r="YQ1248"/>
  <c r="XV1248"/>
  <c r="WF1248"/>
  <c r="UP1248"/>
  <c r="SZ1248"/>
  <c r="RJ1248"/>
  <c r="PT1248"/>
  <c r="OD1248"/>
  <c r="MN1248"/>
  <c r="KX1248"/>
  <c r="JH1248"/>
  <c r="HR1248"/>
  <c r="GB1248"/>
  <c r="EL1248"/>
  <c r="CV1248"/>
  <c r="BF1248"/>
  <c r="P1248"/>
  <c r="YR1246"/>
  <c r="XB1246"/>
  <c r="VL1246"/>
  <c r="TV1246"/>
  <c r="SF1246"/>
  <c r="QP1246"/>
  <c r="OZ1246"/>
  <c r="NJ1246"/>
  <c r="LT1246"/>
  <c r="KD1246"/>
  <c r="IN1246"/>
  <c r="GX1246"/>
  <c r="FH1246"/>
  <c r="DR1246"/>
  <c r="CB1246"/>
  <c r="AL1246"/>
  <c r="XW1246"/>
  <c r="WG1246"/>
  <c r="UQ1246"/>
  <c r="TA1246"/>
  <c r="RK1246"/>
  <c r="PU1246"/>
  <c r="OE1246"/>
  <c r="MO1246"/>
  <c r="KY1246"/>
  <c r="JI1246"/>
  <c r="HS1246"/>
  <c r="GC1246"/>
  <c r="EM1246"/>
  <c r="CW1246"/>
  <c r="BG1246"/>
  <c r="Q1246"/>
  <c r="XU1248"/>
  <c r="WE1248"/>
  <c r="UO1248"/>
  <c r="SY1248"/>
  <c r="RI1248"/>
  <c r="PS1248"/>
  <c r="OC1248"/>
  <c r="MM1248"/>
  <c r="KW1248"/>
  <c r="JG1248"/>
  <c r="HQ1248"/>
  <c r="GA1248"/>
  <c r="EK1248"/>
  <c r="CU1248"/>
  <c r="BE1248"/>
  <c r="O1248"/>
  <c r="YP1248"/>
  <c r="WZ1248"/>
  <c r="VJ1248"/>
  <c r="TT1248"/>
  <c r="SD1248"/>
  <c r="QN1248"/>
  <c r="OX1248"/>
  <c r="NH1248"/>
  <c r="LR1248"/>
  <c r="KB1248"/>
  <c r="IL1248"/>
  <c r="GV1248"/>
  <c r="FF1248"/>
  <c r="DP1248"/>
  <c r="BZ1248"/>
  <c r="AJ1248"/>
  <c r="XW1248"/>
  <c r="WG1248"/>
  <c r="UQ1248"/>
  <c r="TA1248"/>
  <c r="RK1248"/>
  <c r="PU1248"/>
  <c r="OE1248"/>
  <c r="MO1248"/>
  <c r="KY1248"/>
  <c r="JI1248"/>
  <c r="HS1248"/>
  <c r="GC1248"/>
  <c r="EM1248"/>
  <c r="CW1248"/>
  <c r="BG1248"/>
  <c r="Q1248"/>
  <c r="YR1248"/>
  <c r="XB1248"/>
  <c r="VL1248"/>
  <c r="TV1248"/>
  <c r="SF1248"/>
  <c r="QP1248"/>
  <c r="OZ1248"/>
  <c r="NJ1248"/>
  <c r="LT1248"/>
  <c r="KD1248"/>
  <c r="IN1248"/>
  <c r="GX1248"/>
  <c r="FH1248"/>
  <c r="DR1248"/>
  <c r="CB1248"/>
  <c r="AL1248"/>
  <c r="XV1251"/>
  <c r="WF1251"/>
  <c r="UP1251"/>
  <c r="SZ1251"/>
  <c r="RJ1251"/>
  <c r="PT1251"/>
  <c r="OD1251"/>
  <c r="MN1251"/>
  <c r="KX1251"/>
  <c r="JH1251"/>
  <c r="HR1251"/>
  <c r="GB1251"/>
  <c r="EL1251"/>
  <c r="CV1251"/>
  <c r="BF1251"/>
  <c r="P1251"/>
  <c r="YQ1251"/>
  <c r="XA1251"/>
  <c r="VK1251"/>
  <c r="TU1251"/>
  <c r="SE1251"/>
  <c r="QO1251"/>
  <c r="OY1251"/>
  <c r="NI1251"/>
  <c r="LS1251"/>
  <c r="KC1251"/>
  <c r="IM1251"/>
  <c r="GW1251"/>
  <c r="FG1251"/>
  <c r="DQ1251"/>
  <c r="CA1251"/>
  <c r="AK1251"/>
  <c r="EE1239"/>
  <c r="NW1239"/>
  <c r="NW1269" s="1"/>
  <c r="NW1270" s="1"/>
  <c r="YT1239"/>
  <c r="YT1267" s="1"/>
  <c r="YZ1268" s="1"/>
  <c r="WI1239"/>
  <c r="WI1267" s="1"/>
  <c r="WO1268" s="1"/>
  <c r="TC1239"/>
  <c r="TC1267" s="1"/>
  <c r="TI1268" s="1"/>
  <c r="PW1239"/>
  <c r="PW1267" s="1"/>
  <c r="QC1268" s="1"/>
  <c r="MQ1239"/>
  <c r="MQ1267" s="1"/>
  <c r="MW1268" s="1"/>
  <c r="JK1239"/>
  <c r="JK1267" s="1"/>
  <c r="JQ1268" s="1"/>
  <c r="GE1239"/>
  <c r="GE1267" s="1"/>
  <c r="GK1268" s="1"/>
  <c r="CY1239"/>
  <c r="CY1267" s="1"/>
  <c r="DE1268" s="1"/>
  <c r="S1239"/>
  <c r="S1267" s="1"/>
  <c r="Y1268" s="1"/>
  <c r="VN1239"/>
  <c r="VN1267" s="1"/>
  <c r="VT1268" s="1"/>
  <c r="SH1239"/>
  <c r="SH1267" s="1"/>
  <c r="SN1268" s="1"/>
  <c r="PB1239"/>
  <c r="PB1267" s="1"/>
  <c r="PH1268" s="1"/>
  <c r="LV1239"/>
  <c r="LV1267" s="1"/>
  <c r="MB1268" s="1"/>
  <c r="IP1239"/>
  <c r="IP1267" s="1"/>
  <c r="IV1268" s="1"/>
  <c r="FJ1239"/>
  <c r="FJ1267" s="1"/>
  <c r="FP1268" s="1"/>
  <c r="CD1239"/>
  <c r="CD1267" s="1"/>
  <c r="CJ1268" s="1"/>
  <c r="WT1255"/>
  <c r="WT1269" s="1"/>
  <c r="WT1270" s="1"/>
  <c r="QH1255"/>
  <c r="QH1269" s="1"/>
  <c r="QH1270" s="1"/>
  <c r="NB1255"/>
  <c r="NB1269" s="1"/>
  <c r="NB1270" s="1"/>
  <c r="JA1255"/>
  <c r="JA1269" s="1"/>
  <c r="JA1270" s="1"/>
  <c r="FU1255"/>
  <c r="FU1269" s="1"/>
  <c r="FU1270" s="1"/>
  <c r="ZE1255"/>
  <c r="ZE1269" s="1"/>
  <c r="AO1239"/>
  <c r="AO1267" s="1"/>
  <c r="AU1268" s="1"/>
  <c r="DU1239"/>
  <c r="DU1267" s="1"/>
  <c r="EA1268" s="1"/>
  <c r="HA1239"/>
  <c r="HA1267" s="1"/>
  <c r="HG1268" s="1"/>
  <c r="KG1239"/>
  <c r="KG1267" s="1"/>
  <c r="KM1268" s="1"/>
  <c r="NM1239"/>
  <c r="NM1267" s="1"/>
  <c r="NS1268" s="1"/>
  <c r="QS1239"/>
  <c r="QS1267" s="1"/>
  <c r="QY1268" s="1"/>
  <c r="TY1239"/>
  <c r="TY1267" s="1"/>
  <c r="UE1268" s="1"/>
  <c r="XE1239"/>
  <c r="XE1267" s="1"/>
  <c r="XK1268" s="1"/>
  <c r="BJ1239"/>
  <c r="BJ1267" s="1"/>
  <c r="BP1268" s="1"/>
  <c r="EP1239"/>
  <c r="EP1267" s="1"/>
  <c r="EV1268" s="1"/>
  <c r="HV1239"/>
  <c r="HV1267" s="1"/>
  <c r="IB1268" s="1"/>
  <c r="LB1239"/>
  <c r="LB1267" s="1"/>
  <c r="LH1268" s="1"/>
  <c r="OH1239"/>
  <c r="OH1267" s="1"/>
  <c r="ON1268" s="1"/>
  <c r="RN1239"/>
  <c r="RN1267" s="1"/>
  <c r="RT1268" s="1"/>
  <c r="UT1239"/>
  <c r="UT1267" s="1"/>
  <c r="UZ1268" s="1"/>
  <c r="XZ1239"/>
  <c r="XZ1267" s="1"/>
  <c r="YF1268" s="1"/>
  <c r="YJ1255"/>
  <c r="RX1255"/>
  <c r="RX1269" s="1"/>
  <c r="RX1270" s="1"/>
  <c r="LL1255"/>
  <c r="EZ1255"/>
  <c r="EZ1269" s="1"/>
  <c r="EZ1270" s="1"/>
  <c r="BT1255"/>
  <c r="BT1269" s="1"/>
  <c r="BT1270" s="1"/>
  <c r="XO1255"/>
  <c r="XO1269" s="1"/>
  <c r="XO1270" s="1"/>
  <c r="RC1255"/>
  <c r="HK1255"/>
  <c r="HK1269" s="1"/>
  <c r="HK1270" s="1"/>
  <c r="AY1255"/>
  <c r="AY1269" s="1"/>
  <c r="AY1270" s="1"/>
  <c r="G468"/>
  <c r="H468"/>
  <c r="G477"/>
  <c r="H477"/>
  <c r="G486"/>
  <c r="H486"/>
  <c r="G492"/>
  <c r="H492"/>
  <c r="H595"/>
  <c r="G595"/>
  <c r="H662"/>
  <c r="G662"/>
  <c r="H671"/>
  <c r="G671"/>
  <c r="H670"/>
  <c r="G670"/>
  <c r="H723"/>
  <c r="G723"/>
  <c r="H715"/>
  <c r="G715"/>
  <c r="H730"/>
  <c r="G730"/>
  <c r="H736"/>
  <c r="G736"/>
  <c r="XW1242"/>
  <c r="WG1242"/>
  <c r="UQ1242"/>
  <c r="TA1242"/>
  <c r="RK1242"/>
  <c r="PU1242"/>
  <c r="OE1242"/>
  <c r="MO1242"/>
  <c r="KY1242"/>
  <c r="JI1242"/>
  <c r="HS1242"/>
  <c r="GC1242"/>
  <c r="EM1242"/>
  <c r="CW1242"/>
  <c r="BG1242"/>
  <c r="Q1242"/>
  <c r="YR1242"/>
  <c r="XB1242"/>
  <c r="VL1242"/>
  <c r="TV1242"/>
  <c r="SF1242"/>
  <c r="QP1242"/>
  <c r="OZ1242"/>
  <c r="NJ1242"/>
  <c r="LT1242"/>
  <c r="KD1242"/>
  <c r="IN1242"/>
  <c r="GX1242"/>
  <c r="FH1242"/>
  <c r="DR1242"/>
  <c r="CB1242"/>
  <c r="AL1242"/>
  <c r="XU1241"/>
  <c r="WE1241"/>
  <c r="UO1241"/>
  <c r="SY1241"/>
  <c r="RI1241"/>
  <c r="PS1241"/>
  <c r="OC1241"/>
  <c r="MM1241"/>
  <c r="KW1241"/>
  <c r="JG1241"/>
  <c r="HQ1241"/>
  <c r="GA1241"/>
  <c r="EK1241"/>
  <c r="CU1241"/>
  <c r="BE1241"/>
  <c r="O1241"/>
  <c r="WZ1241"/>
  <c r="VJ1241"/>
  <c r="TT1241"/>
  <c r="SD1241"/>
  <c r="QN1241"/>
  <c r="OX1241"/>
  <c r="NH1241"/>
  <c r="LR1241"/>
  <c r="KB1241"/>
  <c r="IL1241"/>
  <c r="GV1241"/>
  <c r="FF1241"/>
  <c r="DP1241"/>
  <c r="BZ1241"/>
  <c r="AJ1241"/>
  <c r="YP1241"/>
  <c r="XV1243"/>
  <c r="WF1243"/>
  <c r="UP1243"/>
  <c r="SZ1243"/>
  <c r="RJ1243"/>
  <c r="PT1243"/>
  <c r="OD1243"/>
  <c r="MN1243"/>
  <c r="KX1243"/>
  <c r="JH1243"/>
  <c r="HR1243"/>
  <c r="GB1243"/>
  <c r="EL1243"/>
  <c r="CV1243"/>
  <c r="BF1243"/>
  <c r="P1243"/>
  <c r="YQ1243"/>
  <c r="XA1243"/>
  <c r="VK1243"/>
  <c r="TU1243"/>
  <c r="SE1243"/>
  <c r="QO1243"/>
  <c r="OY1243"/>
  <c r="NI1243"/>
  <c r="LS1243"/>
  <c r="KC1243"/>
  <c r="IM1243"/>
  <c r="GW1243"/>
  <c r="FG1243"/>
  <c r="DQ1243"/>
  <c r="CA1243"/>
  <c r="AK1243"/>
  <c r="XW1240"/>
  <c r="WG1240"/>
  <c r="UQ1240"/>
  <c r="TA1240"/>
  <c r="RK1240"/>
  <c r="PU1240"/>
  <c r="OE1240"/>
  <c r="MO1240"/>
  <c r="KY1240"/>
  <c r="JI1240"/>
  <c r="HS1240"/>
  <c r="GC1240"/>
  <c r="EM1240"/>
  <c r="CW1240"/>
  <c r="BG1240"/>
  <c r="Q1240"/>
  <c r="YR1240"/>
  <c r="XB1240"/>
  <c r="VL1240"/>
  <c r="TV1240"/>
  <c r="SF1240"/>
  <c r="QP1240"/>
  <c r="OZ1240"/>
  <c r="NJ1240"/>
  <c r="LT1240"/>
  <c r="KD1240"/>
  <c r="IN1240"/>
  <c r="GX1240"/>
  <c r="FH1240"/>
  <c r="DR1240"/>
  <c r="CB1240"/>
  <c r="AL1240"/>
  <c r="XU1244"/>
  <c r="WE1244"/>
  <c r="UO1244"/>
  <c r="SY1244"/>
  <c r="RI1244"/>
  <c r="PS1244"/>
  <c r="OC1244"/>
  <c r="MM1244"/>
  <c r="KW1244"/>
  <c r="JG1244"/>
  <c r="HQ1244"/>
  <c r="GA1244"/>
  <c r="EK1244"/>
  <c r="CU1244"/>
  <c r="BE1244"/>
  <c r="O1244"/>
  <c r="YP1244"/>
  <c r="WZ1244"/>
  <c r="VJ1244"/>
  <c r="TT1244"/>
  <c r="SD1244"/>
  <c r="QN1244"/>
  <c r="OX1244"/>
  <c r="NH1244"/>
  <c r="LR1244"/>
  <c r="KB1244"/>
  <c r="IL1244"/>
  <c r="GV1244"/>
  <c r="FF1244"/>
  <c r="DP1244"/>
  <c r="BZ1244"/>
  <c r="AJ1244"/>
  <c r="AI213" i="87"/>
  <c r="F797" i="109"/>
  <c r="LJ207" i="87"/>
  <c r="F791" i="109"/>
  <c r="GC208" i="87"/>
  <c r="F792" i="109"/>
  <c r="LJ209" i="87"/>
  <c r="F793" i="109"/>
  <c r="LJ204" i="87"/>
  <c r="F788" i="109"/>
  <c r="DA200" i="87"/>
  <c r="F784" i="109"/>
  <c r="AI198" i="87"/>
  <c r="F782" i="109"/>
  <c r="LC194" i="87"/>
  <c r="F778" i="109"/>
  <c r="LJ195" i="87"/>
  <c r="F779" i="109"/>
  <c r="LJ192" i="87"/>
  <c r="F776" i="109"/>
  <c r="Y189" i="87"/>
  <c r="F773" i="109"/>
  <c r="XU1242"/>
  <c r="WE1242"/>
  <c r="UO1242"/>
  <c r="SY1242"/>
  <c r="RI1242"/>
  <c r="PS1242"/>
  <c r="OC1242"/>
  <c r="MM1242"/>
  <c r="KW1242"/>
  <c r="JG1242"/>
  <c r="HQ1242"/>
  <c r="GA1242"/>
  <c r="EK1242"/>
  <c r="CU1242"/>
  <c r="BE1242"/>
  <c r="O1242"/>
  <c r="YP1242"/>
  <c r="WZ1242"/>
  <c r="VJ1242"/>
  <c r="TT1242"/>
  <c r="SD1242"/>
  <c r="QN1242"/>
  <c r="OX1242"/>
  <c r="NH1242"/>
  <c r="LR1242"/>
  <c r="KB1242"/>
  <c r="IL1242"/>
  <c r="GV1242"/>
  <c r="FF1242"/>
  <c r="DP1242"/>
  <c r="BZ1242"/>
  <c r="AJ1242"/>
  <c r="XV1241"/>
  <c r="WF1241"/>
  <c r="UP1241"/>
  <c r="SZ1241"/>
  <c r="RJ1241"/>
  <c r="PT1241"/>
  <c r="OD1241"/>
  <c r="MN1241"/>
  <c r="KX1241"/>
  <c r="JH1241"/>
  <c r="HR1241"/>
  <c r="GB1241"/>
  <c r="EL1241"/>
  <c r="CV1241"/>
  <c r="BF1241"/>
  <c r="P1241"/>
  <c r="YQ1241"/>
  <c r="XA1241"/>
  <c r="VK1241"/>
  <c r="TU1241"/>
  <c r="SE1241"/>
  <c r="QO1241"/>
  <c r="OY1241"/>
  <c r="NI1241"/>
  <c r="LS1241"/>
  <c r="KC1241"/>
  <c r="IM1241"/>
  <c r="GW1241"/>
  <c r="FG1241"/>
  <c r="DQ1241"/>
  <c r="CA1241"/>
  <c r="AK1241"/>
  <c r="XW1243"/>
  <c r="WG1243"/>
  <c r="UQ1243"/>
  <c r="TA1243"/>
  <c r="RK1243"/>
  <c r="PU1243"/>
  <c r="OE1243"/>
  <c r="MO1243"/>
  <c r="KY1243"/>
  <c r="JI1243"/>
  <c r="HS1243"/>
  <c r="GC1243"/>
  <c r="EM1243"/>
  <c r="CW1243"/>
  <c r="BG1243"/>
  <c r="Q1243"/>
  <c r="XB1243"/>
  <c r="VL1243"/>
  <c r="TV1243"/>
  <c r="SF1243"/>
  <c r="QP1243"/>
  <c r="OZ1243"/>
  <c r="NJ1243"/>
  <c r="LT1243"/>
  <c r="KD1243"/>
  <c r="IN1243"/>
  <c r="GX1243"/>
  <c r="FH1243"/>
  <c r="DR1243"/>
  <c r="CB1243"/>
  <c r="AL1243"/>
  <c r="YR1243"/>
  <c r="XV1240"/>
  <c r="WF1240"/>
  <c r="UP1240"/>
  <c r="SZ1240"/>
  <c r="RJ1240"/>
  <c r="PT1240"/>
  <c r="OD1240"/>
  <c r="MN1240"/>
  <c r="KX1240"/>
  <c r="JH1240"/>
  <c r="HR1240"/>
  <c r="GB1240"/>
  <c r="EL1240"/>
  <c r="CV1240"/>
  <c r="BF1240"/>
  <c r="P1240"/>
  <c r="XA1240"/>
  <c r="VK1240"/>
  <c r="TU1240"/>
  <c r="SE1240"/>
  <c r="QO1240"/>
  <c r="OY1240"/>
  <c r="NI1240"/>
  <c r="LS1240"/>
  <c r="KC1240"/>
  <c r="IM1240"/>
  <c r="GW1240"/>
  <c r="FG1240"/>
  <c r="DQ1240"/>
  <c r="CA1240"/>
  <c r="AK1240"/>
  <c r="YQ1240"/>
  <c r="XU1240"/>
  <c r="WE1240"/>
  <c r="UO1240"/>
  <c r="SY1240"/>
  <c r="RI1240"/>
  <c r="PS1240"/>
  <c r="OC1240"/>
  <c r="MM1240"/>
  <c r="KW1240"/>
  <c r="JG1240"/>
  <c r="HQ1240"/>
  <c r="GA1240"/>
  <c r="EK1240"/>
  <c r="CU1240"/>
  <c r="BE1240"/>
  <c r="O1240"/>
  <c r="YP1240"/>
  <c r="WZ1240"/>
  <c r="VJ1240"/>
  <c r="TT1240"/>
  <c r="SD1240"/>
  <c r="QN1240"/>
  <c r="OX1240"/>
  <c r="NH1240"/>
  <c r="LR1240"/>
  <c r="KB1240"/>
  <c r="IL1240"/>
  <c r="GV1240"/>
  <c r="FF1240"/>
  <c r="DP1240"/>
  <c r="BZ1240"/>
  <c r="AJ1240"/>
  <c r="G474"/>
  <c r="H474"/>
  <c r="G479"/>
  <c r="H479"/>
  <c r="G483"/>
  <c r="H483"/>
  <c r="G488"/>
  <c r="H488"/>
  <c r="G590"/>
  <c r="H590"/>
  <c r="H609"/>
  <c r="G609"/>
  <c r="H657"/>
  <c r="G657"/>
  <c r="H666"/>
  <c r="G666"/>
  <c r="G471"/>
  <c r="H471"/>
  <c r="G473"/>
  <c r="H473"/>
  <c r="G487"/>
  <c r="H487"/>
  <c r="F426"/>
  <c r="I1298" s="1"/>
  <c r="G489"/>
  <c r="H489"/>
  <c r="H593"/>
  <c r="G593"/>
  <c r="H651"/>
  <c r="G651"/>
  <c r="H669"/>
  <c r="G669"/>
  <c r="H712"/>
  <c r="G712"/>
  <c r="H721"/>
  <c r="G721"/>
  <c r="H717"/>
  <c r="G717"/>
  <c r="H727"/>
  <c r="G727"/>
  <c r="H731"/>
  <c r="G731"/>
  <c r="G532"/>
  <c r="H532"/>
  <c r="G534"/>
  <c r="H534"/>
  <c r="G548"/>
  <c r="H548"/>
  <c r="G1242"/>
  <c r="G1175"/>
  <c r="H1241"/>
  <c r="H1174"/>
  <c r="F1243"/>
  <c r="F1176"/>
  <c r="JE194" i="87"/>
  <c r="HQ194"/>
  <c r="GC194"/>
  <c r="DA194"/>
  <c r="Y194"/>
  <c r="DA195"/>
  <c r="DU194"/>
  <c r="CG195"/>
  <c r="AS195"/>
  <c r="JE195"/>
  <c r="EE195"/>
  <c r="HQ195"/>
  <c r="FS195"/>
  <c r="IA195"/>
  <c r="LJ200"/>
  <c r="JE200"/>
  <c r="GM200"/>
  <c r="AI200"/>
  <c r="BC207"/>
  <c r="DK207"/>
  <c r="JY207"/>
  <c r="IK207"/>
  <c r="GW207"/>
  <c r="FI207"/>
  <c r="DU207"/>
  <c r="CG207"/>
  <c r="EO208"/>
  <c r="DA208"/>
  <c r="BM208"/>
  <c r="Y208"/>
  <c r="JY208"/>
  <c r="IK208"/>
  <c r="GW208"/>
  <c r="JY209"/>
  <c r="IK209"/>
  <c r="GW209"/>
  <c r="FI209"/>
  <c r="DU209"/>
  <c r="CG209"/>
  <c r="AS209"/>
  <c r="AI189"/>
  <c r="DK189"/>
  <c r="GM189"/>
  <c r="KI189"/>
  <c r="LC192"/>
  <c r="CQ192"/>
  <c r="HQ192"/>
  <c r="HG192"/>
  <c r="BM198"/>
  <c r="GC198"/>
  <c r="LJ198"/>
  <c r="FS198"/>
  <c r="DA204"/>
  <c r="EO204"/>
  <c r="GC204"/>
  <c r="HQ204"/>
  <c r="JO204"/>
  <c r="LC204"/>
  <c r="CG204"/>
  <c r="BW213"/>
  <c r="DU213"/>
  <c r="GC213"/>
  <c r="IA213"/>
  <c r="KS213"/>
  <c r="AS213"/>
  <c r="KI213"/>
  <c r="DU200"/>
  <c r="JO200"/>
  <c r="GW200"/>
  <c r="DK200"/>
  <c r="AI207"/>
  <c r="KI207"/>
  <c r="HG207"/>
  <c r="EE207"/>
  <c r="FS208"/>
  <c r="CQ208"/>
  <c r="LC208"/>
  <c r="IA208"/>
  <c r="KI209"/>
  <c r="HG209"/>
  <c r="EE209"/>
  <c r="BC209"/>
  <c r="CQ189"/>
  <c r="JO189"/>
  <c r="BW192"/>
  <c r="GC192"/>
  <c r="EO198"/>
  <c r="IU198"/>
  <c r="DK204"/>
  <c r="GM204"/>
  <c r="JY204"/>
  <c r="BM204"/>
  <c r="DK213"/>
  <c r="HQ213"/>
  <c r="CG213"/>
  <c r="IU213"/>
  <c r="LC189"/>
  <c r="HG189"/>
  <c r="JY192"/>
  <c r="JO207"/>
  <c r="Y207"/>
  <c r="BW208"/>
  <c r="HG208"/>
  <c r="GM209"/>
  <c r="AI209"/>
  <c r="HQ198"/>
  <c r="EE204"/>
  <c r="KS204"/>
  <c r="EO213"/>
  <c r="FS213"/>
  <c r="IA198"/>
  <c r="EY207"/>
  <c r="IU208"/>
  <c r="BW209"/>
  <c r="JE204"/>
  <c r="LC213"/>
  <c r="BM213"/>
  <c r="FS204"/>
  <c r="BC189"/>
  <c r="IA207"/>
  <c r="LC209"/>
  <c r="L46"/>
  <c r="K183"/>
  <c r="K242" s="1"/>
  <c r="K164"/>
  <c r="K223" s="1"/>
  <c r="L11"/>
  <c r="H127"/>
  <c r="K178"/>
  <c r="K237" s="1"/>
  <c r="LE188"/>
  <c r="LF188" s="1"/>
  <c r="LG188" s="1"/>
  <c r="LE190"/>
  <c r="LF190" s="1"/>
  <c r="LG190" s="1"/>
  <c r="LE192"/>
  <c r="LF192" s="1"/>
  <c r="LE194"/>
  <c r="LF194" s="1"/>
  <c r="LE197"/>
  <c r="LF197" s="1"/>
  <c r="LG197" s="1"/>
  <c r="LE199"/>
  <c r="LF199" s="1"/>
  <c r="LG199" s="1"/>
  <c r="LE201"/>
  <c r="LF201" s="1"/>
  <c r="LG201" s="1"/>
  <c r="LE203"/>
  <c r="LF203" s="1"/>
  <c r="LG203" s="1"/>
  <c r="LE206"/>
  <c r="LF206" s="1"/>
  <c r="LG206" s="1"/>
  <c r="LE208"/>
  <c r="LF208" s="1"/>
  <c r="LE210"/>
  <c r="LF210" s="1"/>
  <c r="LG210" s="1"/>
  <c r="LE212"/>
  <c r="LF212" s="1"/>
  <c r="LG212" s="1"/>
  <c r="LE196"/>
  <c r="LF196" s="1"/>
  <c r="LE205"/>
  <c r="LF205" s="1"/>
  <c r="LE189"/>
  <c r="LF189" s="1"/>
  <c r="LE191"/>
  <c r="LF191" s="1"/>
  <c r="LG191" s="1"/>
  <c r="LE193"/>
  <c r="LF193" s="1"/>
  <c r="LG193" s="1"/>
  <c r="LE195"/>
  <c r="LF195" s="1"/>
  <c r="LE198"/>
  <c r="LF198" s="1"/>
  <c r="LE200"/>
  <c r="LF200" s="1"/>
  <c r="LE202"/>
  <c r="LF202" s="1"/>
  <c r="LG202" s="1"/>
  <c r="LE204"/>
  <c r="LF204" s="1"/>
  <c r="LE207"/>
  <c r="LF207" s="1"/>
  <c r="LE209"/>
  <c r="LF209" s="1"/>
  <c r="LE211"/>
  <c r="LF211" s="1"/>
  <c r="LG211" s="1"/>
  <c r="LE213"/>
  <c r="LF213" s="1"/>
  <c r="LG185"/>
  <c r="LI185" s="1"/>
  <c r="AI185" s="1"/>
  <c r="LI54"/>
  <c r="LI63"/>
  <c r="LI37"/>
  <c r="LI16"/>
  <c r="LI36"/>
  <c r="LI22"/>
  <c r="LI24"/>
  <c r="LI26"/>
  <c r="LI28"/>
  <c r="LI31"/>
  <c r="H186"/>
  <c r="I188"/>
  <c r="K188" s="1"/>
  <c r="L188" s="1"/>
  <c r="LJ62"/>
  <c r="JY62"/>
  <c r="IK62"/>
  <c r="GW62"/>
  <c r="FI62"/>
  <c r="DU62"/>
  <c r="CG62"/>
  <c r="AS62"/>
  <c r="LC62"/>
  <c r="JO62"/>
  <c r="IA62"/>
  <c r="GM62"/>
  <c r="EY62"/>
  <c r="DK62"/>
  <c r="BW62"/>
  <c r="AI62"/>
  <c r="KS62"/>
  <c r="JE62"/>
  <c r="HQ62"/>
  <c r="GC62"/>
  <c r="EO62"/>
  <c r="DA62"/>
  <c r="BM62"/>
  <c r="Y62"/>
  <c r="KI62"/>
  <c r="IU62"/>
  <c r="HG62"/>
  <c r="FS62"/>
  <c r="EE62"/>
  <c r="CQ62"/>
  <c r="BC62"/>
  <c r="LC14"/>
  <c r="JO14"/>
  <c r="IA14"/>
  <c r="GM14"/>
  <c r="EY14"/>
  <c r="DK14"/>
  <c r="BW14"/>
  <c r="AI14"/>
  <c r="KS14"/>
  <c r="JE14"/>
  <c r="HQ14"/>
  <c r="GC14"/>
  <c r="EO14"/>
  <c r="DA14"/>
  <c r="BM14"/>
  <c r="Y14"/>
  <c r="KI14"/>
  <c r="IU14"/>
  <c r="HG14"/>
  <c r="FS14"/>
  <c r="EE14"/>
  <c r="CQ14"/>
  <c r="BC14"/>
  <c r="JY14"/>
  <c r="IK14"/>
  <c r="GW14"/>
  <c r="FI14"/>
  <c r="DU14"/>
  <c r="CG14"/>
  <c r="AS14"/>
  <c r="LC20"/>
  <c r="JO20"/>
  <c r="IA20"/>
  <c r="GM20"/>
  <c r="EY20"/>
  <c r="DK20"/>
  <c r="BW20"/>
  <c r="AI20"/>
  <c r="KS20"/>
  <c r="JE20"/>
  <c r="HQ20"/>
  <c r="GC20"/>
  <c r="EO20"/>
  <c r="DA20"/>
  <c r="BM20"/>
  <c r="Y20"/>
  <c r="KI20"/>
  <c r="IU20"/>
  <c r="HG20"/>
  <c r="FS20"/>
  <c r="EE20"/>
  <c r="CQ20"/>
  <c r="BC20"/>
  <c r="JY20"/>
  <c r="IK20"/>
  <c r="GW20"/>
  <c r="FI20"/>
  <c r="DU20"/>
  <c r="CG20"/>
  <c r="AS20"/>
  <c r="LC23"/>
  <c r="JO23"/>
  <c r="IA23"/>
  <c r="GM23"/>
  <c r="EY23"/>
  <c r="DK23"/>
  <c r="BW23"/>
  <c r="AI23"/>
  <c r="KS23"/>
  <c r="JE23"/>
  <c r="HQ23"/>
  <c r="GC23"/>
  <c r="EO23"/>
  <c r="DA23"/>
  <c r="BM23"/>
  <c r="Y23"/>
  <c r="KI23"/>
  <c r="IU23"/>
  <c r="HG23"/>
  <c r="FS23"/>
  <c r="EE23"/>
  <c r="CQ23"/>
  <c r="BC23"/>
  <c r="JY23"/>
  <c r="IK23"/>
  <c r="GW23"/>
  <c r="FI23"/>
  <c r="DU23"/>
  <c r="CG23"/>
  <c r="AS23"/>
  <c r="LC25"/>
  <c r="JO25"/>
  <c r="IA25"/>
  <c r="GM25"/>
  <c r="EY25"/>
  <c r="DK25"/>
  <c r="BW25"/>
  <c r="AI25"/>
  <c r="KS25"/>
  <c r="JE25"/>
  <c r="HQ25"/>
  <c r="GC25"/>
  <c r="EO25"/>
  <c r="DA25"/>
  <c r="BM25"/>
  <c r="Y25"/>
  <c r="KI25"/>
  <c r="IU25"/>
  <c r="HG25"/>
  <c r="FS25"/>
  <c r="EE25"/>
  <c r="CQ25"/>
  <c r="BC25"/>
  <c r="JY25"/>
  <c r="IK25"/>
  <c r="GW25"/>
  <c r="FI25"/>
  <c r="DU25"/>
  <c r="CG25"/>
  <c r="AS25"/>
  <c r="LC29"/>
  <c r="JO29"/>
  <c r="IA29"/>
  <c r="GM29"/>
  <c r="EY29"/>
  <c r="DK29"/>
  <c r="BW29"/>
  <c r="AI29"/>
  <c r="KS29"/>
  <c r="JE29"/>
  <c r="HQ29"/>
  <c r="GC29"/>
  <c r="EO29"/>
  <c r="DA29"/>
  <c r="BM29"/>
  <c r="Y29"/>
  <c r="KI29"/>
  <c r="IU29"/>
  <c r="HG29"/>
  <c r="FS29"/>
  <c r="EE29"/>
  <c r="CQ29"/>
  <c r="BC29"/>
  <c r="JY29"/>
  <c r="IK29"/>
  <c r="GW29"/>
  <c r="FI29"/>
  <c r="DU29"/>
  <c r="CG29"/>
  <c r="AS29"/>
  <c r="LC32"/>
  <c r="JO32"/>
  <c r="IA32"/>
  <c r="GM32"/>
  <c r="EY32"/>
  <c r="DK32"/>
  <c r="BW32"/>
  <c r="AI32"/>
  <c r="KS32"/>
  <c r="JE32"/>
  <c r="HQ32"/>
  <c r="GC32"/>
  <c r="EO32"/>
  <c r="DA32"/>
  <c r="BM32"/>
  <c r="Y32"/>
  <c r="KI32"/>
  <c r="IU32"/>
  <c r="HG32"/>
  <c r="FS32"/>
  <c r="EE32"/>
  <c r="CQ32"/>
  <c r="BC32"/>
  <c r="JY32"/>
  <c r="IK32"/>
  <c r="GW32"/>
  <c r="FI32"/>
  <c r="DU32"/>
  <c r="CG32"/>
  <c r="AS32"/>
  <c r="LC34"/>
  <c r="JO34"/>
  <c r="IA34"/>
  <c r="GM34"/>
  <c r="EY34"/>
  <c r="DK34"/>
  <c r="BW34"/>
  <c r="AI34"/>
  <c r="KS34"/>
  <c r="JE34"/>
  <c r="HQ34"/>
  <c r="GC34"/>
  <c r="EO34"/>
  <c r="DA34"/>
  <c r="BM34"/>
  <c r="Y34"/>
  <c r="KI34"/>
  <c r="IU34"/>
  <c r="HG34"/>
  <c r="FS34"/>
  <c r="EE34"/>
  <c r="CQ34"/>
  <c r="BC34"/>
  <c r="JY34"/>
  <c r="IK34"/>
  <c r="GW34"/>
  <c r="FI34"/>
  <c r="DU34"/>
  <c r="CG34"/>
  <c r="AS34"/>
  <c r="IK38"/>
  <c r="FI38"/>
  <c r="CG38"/>
  <c r="IU38"/>
  <c r="FS38"/>
  <c r="CQ38"/>
  <c r="JE38"/>
  <c r="GC38"/>
  <c r="DA38"/>
  <c r="Y38"/>
  <c r="LC38"/>
  <c r="IA38"/>
  <c r="EY38"/>
  <c r="BW38"/>
  <c r="JY38"/>
  <c r="GW38"/>
  <c r="DU38"/>
  <c r="AS38"/>
  <c r="KI38"/>
  <c r="HG38"/>
  <c r="EE38"/>
  <c r="BC38"/>
  <c r="KS38"/>
  <c r="HQ38"/>
  <c r="EO38"/>
  <c r="BM38"/>
  <c r="JO38"/>
  <c r="GM38"/>
  <c r="DK38"/>
  <c r="AI38"/>
  <c r="KS75"/>
  <c r="JY75"/>
  <c r="JE75"/>
  <c r="IK75"/>
  <c r="HQ75"/>
  <c r="GW75"/>
  <c r="GC75"/>
  <c r="FI75"/>
  <c r="EO75"/>
  <c r="DU75"/>
  <c r="DA75"/>
  <c r="CG75"/>
  <c r="BM75"/>
  <c r="AS75"/>
  <c r="Y75"/>
  <c r="LC75"/>
  <c r="KI75"/>
  <c r="JO75"/>
  <c r="IU75"/>
  <c r="IA75"/>
  <c r="HG75"/>
  <c r="GM75"/>
  <c r="FS75"/>
  <c r="EY75"/>
  <c r="EE75"/>
  <c r="DK75"/>
  <c r="CQ75"/>
  <c r="BW75"/>
  <c r="BC75"/>
  <c r="AI75"/>
  <c r="LJ107"/>
  <c r="KS107"/>
  <c r="JE107"/>
  <c r="HQ107"/>
  <c r="GC107"/>
  <c r="EO107"/>
  <c r="DA107"/>
  <c r="BM107"/>
  <c r="AI107"/>
  <c r="Y107"/>
  <c r="JY107"/>
  <c r="IK107"/>
  <c r="GW107"/>
  <c r="FI107"/>
  <c r="DU107"/>
  <c r="CG107"/>
  <c r="AS107"/>
  <c r="LC107"/>
  <c r="KI107"/>
  <c r="JO107"/>
  <c r="IU107"/>
  <c r="IA107"/>
  <c r="HG107"/>
  <c r="GM107"/>
  <c r="FS107"/>
  <c r="EY107"/>
  <c r="EE107"/>
  <c r="DK107"/>
  <c r="CQ107"/>
  <c r="BW107"/>
  <c r="BC107"/>
  <c r="KS112"/>
  <c r="JE112"/>
  <c r="HQ112"/>
  <c r="GC112"/>
  <c r="EO112"/>
  <c r="DA112"/>
  <c r="BM112"/>
  <c r="Y112"/>
  <c r="JY112"/>
  <c r="IK112"/>
  <c r="GW112"/>
  <c r="FI112"/>
  <c r="DU112"/>
  <c r="CG112"/>
  <c r="AS112"/>
  <c r="LC112"/>
  <c r="KI112"/>
  <c r="JO112"/>
  <c r="IU112"/>
  <c r="IA112"/>
  <c r="HG112"/>
  <c r="GM112"/>
  <c r="FS112"/>
  <c r="EY112"/>
  <c r="EE112"/>
  <c r="DK112"/>
  <c r="CQ112"/>
  <c r="BW112"/>
  <c r="BC112"/>
  <c r="AI112"/>
  <c r="KS116"/>
  <c r="JE116"/>
  <c r="HQ116"/>
  <c r="GC116"/>
  <c r="EO116"/>
  <c r="DA116"/>
  <c r="BM116"/>
  <c r="Y116"/>
  <c r="JY116"/>
  <c r="IK116"/>
  <c r="GW116"/>
  <c r="FI116"/>
  <c r="DU116"/>
  <c r="CG116"/>
  <c r="AS116"/>
  <c r="LC116"/>
  <c r="KI116"/>
  <c r="JO116"/>
  <c r="IU116"/>
  <c r="IA116"/>
  <c r="HG116"/>
  <c r="GM116"/>
  <c r="FS116"/>
  <c r="EY116"/>
  <c r="EE116"/>
  <c r="DK116"/>
  <c r="CQ116"/>
  <c r="BW116"/>
  <c r="BC116"/>
  <c r="AI116"/>
  <c r="KS121"/>
  <c r="JE121"/>
  <c r="HQ121"/>
  <c r="GC121"/>
  <c r="EO121"/>
  <c r="DA121"/>
  <c r="BM121"/>
  <c r="Y121"/>
  <c r="JY121"/>
  <c r="IK121"/>
  <c r="GW121"/>
  <c r="FI121"/>
  <c r="DU121"/>
  <c r="CG121"/>
  <c r="AS121"/>
  <c r="LC121"/>
  <c r="KI121"/>
  <c r="JO121"/>
  <c r="IU121"/>
  <c r="IA121"/>
  <c r="HG121"/>
  <c r="GM121"/>
  <c r="FS121"/>
  <c r="EY121"/>
  <c r="EE121"/>
  <c r="DK121"/>
  <c r="CQ121"/>
  <c r="BW121"/>
  <c r="BC121"/>
  <c r="AI121"/>
  <c r="JY120"/>
  <c r="IK120"/>
  <c r="GW120"/>
  <c r="FI120"/>
  <c r="DU120"/>
  <c r="CG120"/>
  <c r="AS120"/>
  <c r="LC120"/>
  <c r="KI120"/>
  <c r="JO120"/>
  <c r="IU120"/>
  <c r="IA120"/>
  <c r="HG120"/>
  <c r="GM120"/>
  <c r="FS120"/>
  <c r="EY120"/>
  <c r="EE120"/>
  <c r="DK120"/>
  <c r="CQ120"/>
  <c r="BW120"/>
  <c r="BC120"/>
  <c r="AI120"/>
  <c r="KS120"/>
  <c r="JE120"/>
  <c r="HQ120"/>
  <c r="GC120"/>
  <c r="EO120"/>
  <c r="DA120"/>
  <c r="BM120"/>
  <c r="Y120"/>
  <c r="LJ130"/>
  <c r="JO130"/>
  <c r="KI130"/>
  <c r="LC130"/>
  <c r="IA130"/>
  <c r="GM130"/>
  <c r="EY130"/>
  <c r="DK130"/>
  <c r="BW130"/>
  <c r="AI130"/>
  <c r="IU130"/>
  <c r="HG130"/>
  <c r="FS130"/>
  <c r="EE130"/>
  <c r="CQ130"/>
  <c r="BC130"/>
  <c r="KS130"/>
  <c r="JE130"/>
  <c r="HQ130"/>
  <c r="GC130"/>
  <c r="EO130"/>
  <c r="DA130"/>
  <c r="BM130"/>
  <c r="Y130"/>
  <c r="JY130"/>
  <c r="IK130"/>
  <c r="GW130"/>
  <c r="FI130"/>
  <c r="DU130"/>
  <c r="CG130"/>
  <c r="AS130"/>
  <c r="LJ139"/>
  <c r="JY139"/>
  <c r="IK139"/>
  <c r="GW139"/>
  <c r="FI139"/>
  <c r="DU139"/>
  <c r="CG139"/>
  <c r="AS139"/>
  <c r="JO139"/>
  <c r="KI139"/>
  <c r="KS139"/>
  <c r="JE139"/>
  <c r="HQ139"/>
  <c r="GC139"/>
  <c r="EO139"/>
  <c r="DA139"/>
  <c r="BM139"/>
  <c r="Y139"/>
  <c r="LC139"/>
  <c r="IA139"/>
  <c r="GM139"/>
  <c r="EY139"/>
  <c r="DK139"/>
  <c r="BW139"/>
  <c r="AI139"/>
  <c r="IU139"/>
  <c r="HG139"/>
  <c r="FS139"/>
  <c r="EE139"/>
  <c r="CQ139"/>
  <c r="BC139"/>
  <c r="LJ135"/>
  <c r="KS135"/>
  <c r="JE135"/>
  <c r="HQ135"/>
  <c r="GC135"/>
  <c r="EO135"/>
  <c r="DA135"/>
  <c r="BM135"/>
  <c r="Y135"/>
  <c r="LC135"/>
  <c r="IA135"/>
  <c r="GM135"/>
  <c r="EY135"/>
  <c r="DK135"/>
  <c r="BW135"/>
  <c r="AI135"/>
  <c r="IU135"/>
  <c r="HG135"/>
  <c r="FS135"/>
  <c r="EE135"/>
  <c r="CQ135"/>
  <c r="BC135"/>
  <c r="JY135"/>
  <c r="IK135"/>
  <c r="GW135"/>
  <c r="FI135"/>
  <c r="DU135"/>
  <c r="CG135"/>
  <c r="AS135"/>
  <c r="JO135"/>
  <c r="KI135"/>
  <c r="LJ145"/>
  <c r="JY145"/>
  <c r="IK145"/>
  <c r="GW145"/>
  <c r="FI145"/>
  <c r="DU145"/>
  <c r="CG145"/>
  <c r="AS145"/>
  <c r="JO145"/>
  <c r="KI145"/>
  <c r="KS145"/>
  <c r="JE145"/>
  <c r="HQ145"/>
  <c r="GC145"/>
  <c r="EO145"/>
  <c r="DA145"/>
  <c r="BM145"/>
  <c r="Y145"/>
  <c r="LC145"/>
  <c r="IA145"/>
  <c r="GM145"/>
  <c r="EY145"/>
  <c r="DK145"/>
  <c r="BW145"/>
  <c r="AI145"/>
  <c r="IU145"/>
  <c r="HG145"/>
  <c r="FS145"/>
  <c r="EE145"/>
  <c r="CQ145"/>
  <c r="BC145"/>
  <c r="LJ149"/>
  <c r="KS149"/>
  <c r="JE149"/>
  <c r="HQ149"/>
  <c r="GC149"/>
  <c r="EO149"/>
  <c r="DA149"/>
  <c r="BM149"/>
  <c r="Y149"/>
  <c r="LC149"/>
  <c r="IA149"/>
  <c r="GM149"/>
  <c r="EY149"/>
  <c r="DK149"/>
  <c r="BW149"/>
  <c r="AI149"/>
  <c r="IU149"/>
  <c r="HG149"/>
  <c r="FS149"/>
  <c r="EE149"/>
  <c r="CQ149"/>
  <c r="BC149"/>
  <c r="JY149"/>
  <c r="IK149"/>
  <c r="GW149"/>
  <c r="FI149"/>
  <c r="DU149"/>
  <c r="CG149"/>
  <c r="AS149"/>
  <c r="JO149"/>
  <c r="KI149"/>
  <c r="LJ10"/>
  <c r="LL10" s="1"/>
  <c r="BC10"/>
  <c r="CQ10"/>
  <c r="EE10"/>
  <c r="FS10"/>
  <c r="HG10"/>
  <c r="IU10"/>
  <c r="KI10"/>
  <c r="AI10"/>
  <c r="BW10"/>
  <c r="DK10"/>
  <c r="EY10"/>
  <c r="GM10"/>
  <c r="IA10"/>
  <c r="JO10"/>
  <c r="LC10"/>
  <c r="JY10"/>
  <c r="GW10"/>
  <c r="DU10"/>
  <c r="AS10"/>
  <c r="JE10"/>
  <c r="GC10"/>
  <c r="DA10"/>
  <c r="Y10"/>
  <c r="IK10"/>
  <c r="FI10"/>
  <c r="CG10"/>
  <c r="KS10"/>
  <c r="HQ10"/>
  <c r="EO10"/>
  <c r="BM10"/>
  <c r="KS46"/>
  <c r="JY46"/>
  <c r="JE46"/>
  <c r="IK46"/>
  <c r="HQ46"/>
  <c r="GW46"/>
  <c r="GC46"/>
  <c r="FI46"/>
  <c r="EO46"/>
  <c r="DU46"/>
  <c r="DA46"/>
  <c r="CG46"/>
  <c r="BM46"/>
  <c r="AS46"/>
  <c r="Y46"/>
  <c r="LC46"/>
  <c r="KI46"/>
  <c r="JO46"/>
  <c r="IU46"/>
  <c r="IA46"/>
  <c r="HG46"/>
  <c r="GM46"/>
  <c r="FS46"/>
  <c r="EY46"/>
  <c r="EE46"/>
  <c r="DK46"/>
  <c r="CQ46"/>
  <c r="BW46"/>
  <c r="BC46"/>
  <c r="AI46"/>
  <c r="LJ48"/>
  <c r="KS48"/>
  <c r="JY48"/>
  <c r="JE48"/>
  <c r="IK48"/>
  <c r="HQ48"/>
  <c r="GW48"/>
  <c r="GC48"/>
  <c r="FI48"/>
  <c r="EO48"/>
  <c r="DU48"/>
  <c r="DA48"/>
  <c r="CG48"/>
  <c r="BM48"/>
  <c r="AS48"/>
  <c r="Y48"/>
  <c r="LC48"/>
  <c r="KI48"/>
  <c r="JO48"/>
  <c r="IU48"/>
  <c r="IA48"/>
  <c r="HG48"/>
  <c r="GM48"/>
  <c r="FS48"/>
  <c r="EY48"/>
  <c r="EE48"/>
  <c r="DK48"/>
  <c r="CQ48"/>
  <c r="BW48"/>
  <c r="BC48"/>
  <c r="AI48"/>
  <c r="Y185"/>
  <c r="DA185"/>
  <c r="GC185"/>
  <c r="JE185"/>
  <c r="KI17"/>
  <c r="IU17"/>
  <c r="HG17"/>
  <c r="FS17"/>
  <c r="EE17"/>
  <c r="CQ17"/>
  <c r="BC17"/>
  <c r="JY17"/>
  <c r="IK17"/>
  <c r="GW17"/>
  <c r="FI17"/>
  <c r="DU17"/>
  <c r="CG17"/>
  <c r="AS17"/>
  <c r="LC17"/>
  <c r="JO17"/>
  <c r="IA17"/>
  <c r="GM17"/>
  <c r="EY17"/>
  <c r="DK17"/>
  <c r="BW17"/>
  <c r="AI17"/>
  <c r="KS17"/>
  <c r="JE17"/>
  <c r="HQ17"/>
  <c r="GC17"/>
  <c r="EO17"/>
  <c r="DA17"/>
  <c r="BM17"/>
  <c r="Y17"/>
  <c r="KI19"/>
  <c r="IU19"/>
  <c r="HG19"/>
  <c r="FS19"/>
  <c r="EE19"/>
  <c r="CQ19"/>
  <c r="BC19"/>
  <c r="JY19"/>
  <c r="IK19"/>
  <c r="GW19"/>
  <c r="FI19"/>
  <c r="DU19"/>
  <c r="CG19"/>
  <c r="AS19"/>
  <c r="LC19"/>
  <c r="JO19"/>
  <c r="IA19"/>
  <c r="GM19"/>
  <c r="EY19"/>
  <c r="DK19"/>
  <c r="BW19"/>
  <c r="AI19"/>
  <c r="KS19"/>
  <c r="JE19"/>
  <c r="HQ19"/>
  <c r="GC19"/>
  <c r="EO19"/>
  <c r="DA19"/>
  <c r="BM19"/>
  <c r="Y19"/>
  <c r="KI33"/>
  <c r="IU33"/>
  <c r="HG33"/>
  <c r="FS33"/>
  <c r="EE33"/>
  <c r="CQ33"/>
  <c r="BC33"/>
  <c r="JY33"/>
  <c r="IK33"/>
  <c r="GW33"/>
  <c r="FI33"/>
  <c r="DU33"/>
  <c r="CG33"/>
  <c r="AS33"/>
  <c r="LC33"/>
  <c r="JO33"/>
  <c r="IA33"/>
  <c r="GM33"/>
  <c r="EY33"/>
  <c r="DK33"/>
  <c r="BW33"/>
  <c r="AI33"/>
  <c r="KS33"/>
  <c r="JE33"/>
  <c r="HQ33"/>
  <c r="GC33"/>
  <c r="EO33"/>
  <c r="DA33"/>
  <c r="BM33"/>
  <c r="Y33"/>
  <c r="KI35"/>
  <c r="IU35"/>
  <c r="HG35"/>
  <c r="FS35"/>
  <c r="EE35"/>
  <c r="CQ35"/>
  <c r="BC35"/>
  <c r="JY35"/>
  <c r="IK35"/>
  <c r="GW35"/>
  <c r="FI35"/>
  <c r="DU35"/>
  <c r="CG35"/>
  <c r="AS35"/>
  <c r="LC35"/>
  <c r="JO35"/>
  <c r="IA35"/>
  <c r="GM35"/>
  <c r="EY35"/>
  <c r="DK35"/>
  <c r="BW35"/>
  <c r="AI35"/>
  <c r="KS35"/>
  <c r="JE35"/>
  <c r="HQ35"/>
  <c r="GC35"/>
  <c r="EO35"/>
  <c r="DA35"/>
  <c r="BM35"/>
  <c r="Y35"/>
  <c r="AI72"/>
  <c r="BW72"/>
  <c r="DK72"/>
  <c r="EY72"/>
  <c r="GM72"/>
  <c r="IA72"/>
  <c r="JO72"/>
  <c r="LC72"/>
  <c r="BC72"/>
  <c r="CQ72"/>
  <c r="EE72"/>
  <c r="FS72"/>
  <c r="HG72"/>
  <c r="IU72"/>
  <c r="KI72"/>
  <c r="JY72"/>
  <c r="IK72"/>
  <c r="GW72"/>
  <c r="FI72"/>
  <c r="DU72"/>
  <c r="CG72"/>
  <c r="AS72"/>
  <c r="KS72"/>
  <c r="JE72"/>
  <c r="HQ72"/>
  <c r="GC72"/>
  <c r="EO72"/>
  <c r="DA72"/>
  <c r="BM72"/>
  <c r="Y72"/>
  <c r="KS77"/>
  <c r="JY77"/>
  <c r="JE77"/>
  <c r="IK77"/>
  <c r="HQ77"/>
  <c r="GW77"/>
  <c r="GC77"/>
  <c r="FI77"/>
  <c r="EO77"/>
  <c r="DU77"/>
  <c r="DA77"/>
  <c r="CG77"/>
  <c r="BM77"/>
  <c r="AS77"/>
  <c r="Y77"/>
  <c r="LC77"/>
  <c r="KI77"/>
  <c r="JO77"/>
  <c r="IU77"/>
  <c r="IA77"/>
  <c r="HG77"/>
  <c r="GM77"/>
  <c r="FS77"/>
  <c r="EY77"/>
  <c r="EE77"/>
  <c r="DK77"/>
  <c r="CQ77"/>
  <c r="BW77"/>
  <c r="BC77"/>
  <c r="AI77"/>
  <c r="KS91"/>
  <c r="JY91"/>
  <c r="JE91"/>
  <c r="IK91"/>
  <c r="HQ91"/>
  <c r="GW91"/>
  <c r="GC91"/>
  <c r="FI91"/>
  <c r="EO91"/>
  <c r="DU91"/>
  <c r="DA91"/>
  <c r="CG91"/>
  <c r="BM91"/>
  <c r="AS91"/>
  <c r="LC91"/>
  <c r="KI91"/>
  <c r="JO91"/>
  <c r="IU91"/>
  <c r="IA91"/>
  <c r="HG91"/>
  <c r="GM91"/>
  <c r="FS91"/>
  <c r="EY91"/>
  <c r="EE91"/>
  <c r="DK91"/>
  <c r="CQ91"/>
  <c r="BW91"/>
  <c r="BC91"/>
  <c r="Y91"/>
  <c r="AI91"/>
  <c r="LJ101"/>
  <c r="KS101"/>
  <c r="JY101"/>
  <c r="JE101"/>
  <c r="IK101"/>
  <c r="HQ101"/>
  <c r="GW101"/>
  <c r="GC101"/>
  <c r="FI101"/>
  <c r="EO101"/>
  <c r="DU101"/>
  <c r="DA101"/>
  <c r="CG101"/>
  <c r="BM101"/>
  <c r="AS101"/>
  <c r="Y101"/>
  <c r="LC101"/>
  <c r="KI101"/>
  <c r="JO101"/>
  <c r="IU101"/>
  <c r="IA101"/>
  <c r="HG101"/>
  <c r="GM101"/>
  <c r="FS101"/>
  <c r="EY101"/>
  <c r="EE101"/>
  <c r="DK101"/>
  <c r="CQ101"/>
  <c r="BW101"/>
  <c r="BC101"/>
  <c r="AI101"/>
  <c r="KS119"/>
  <c r="JE119"/>
  <c r="HQ119"/>
  <c r="GC119"/>
  <c r="EO119"/>
  <c r="DA119"/>
  <c r="BM119"/>
  <c r="Y119"/>
  <c r="JY119"/>
  <c r="IK119"/>
  <c r="GW119"/>
  <c r="FI119"/>
  <c r="DU119"/>
  <c r="CG119"/>
  <c r="AS119"/>
  <c r="LC119"/>
  <c r="KI119"/>
  <c r="JO119"/>
  <c r="IU119"/>
  <c r="IA119"/>
  <c r="HG119"/>
  <c r="GM119"/>
  <c r="FS119"/>
  <c r="EY119"/>
  <c r="EE119"/>
  <c r="DK119"/>
  <c r="CQ119"/>
  <c r="BW119"/>
  <c r="BC119"/>
  <c r="AI119"/>
  <c r="LJ141"/>
  <c r="JY141"/>
  <c r="IK141"/>
  <c r="GW141"/>
  <c r="FI141"/>
  <c r="DU141"/>
  <c r="CG141"/>
  <c r="AS141"/>
  <c r="JO141"/>
  <c r="KI141"/>
  <c r="KS141"/>
  <c r="JE141"/>
  <c r="HQ141"/>
  <c r="GC141"/>
  <c r="EO141"/>
  <c r="DA141"/>
  <c r="BM141"/>
  <c r="Y141"/>
  <c r="LC141"/>
  <c r="IA141"/>
  <c r="GM141"/>
  <c r="EY141"/>
  <c r="DK141"/>
  <c r="BW141"/>
  <c r="AI141"/>
  <c r="IU141"/>
  <c r="HG141"/>
  <c r="FS141"/>
  <c r="EE141"/>
  <c r="CQ141"/>
  <c r="BC141"/>
  <c r="LJ133"/>
  <c r="KS133"/>
  <c r="JE133"/>
  <c r="HQ133"/>
  <c r="GC133"/>
  <c r="EO133"/>
  <c r="DA133"/>
  <c r="BM133"/>
  <c r="Y133"/>
  <c r="LC133"/>
  <c r="IA133"/>
  <c r="GM133"/>
  <c r="EY133"/>
  <c r="DK133"/>
  <c r="BW133"/>
  <c r="AI133"/>
  <c r="IU133"/>
  <c r="HG133"/>
  <c r="FS133"/>
  <c r="EE133"/>
  <c r="CQ133"/>
  <c r="BC133"/>
  <c r="JY133"/>
  <c r="IK133"/>
  <c r="GW133"/>
  <c r="FI133"/>
  <c r="DU133"/>
  <c r="CG133"/>
  <c r="AS133"/>
  <c r="JO133"/>
  <c r="KI133"/>
  <c r="LJ148"/>
  <c r="JY148"/>
  <c r="IK148"/>
  <c r="GW148"/>
  <c r="FI148"/>
  <c r="DU148"/>
  <c r="CG148"/>
  <c r="AS148"/>
  <c r="JO148"/>
  <c r="KI148"/>
  <c r="KS148"/>
  <c r="JE148"/>
  <c r="HQ148"/>
  <c r="GC148"/>
  <c r="EO148"/>
  <c r="DA148"/>
  <c r="BM148"/>
  <c r="Y148"/>
  <c r="LC148"/>
  <c r="IA148"/>
  <c r="GM148"/>
  <c r="EY148"/>
  <c r="DK148"/>
  <c r="BW148"/>
  <c r="AI148"/>
  <c r="IU148"/>
  <c r="HG148"/>
  <c r="FS148"/>
  <c r="EE148"/>
  <c r="CQ148"/>
  <c r="BC148"/>
  <c r="JY154"/>
  <c r="IK154"/>
  <c r="GW154"/>
  <c r="FI154"/>
  <c r="DU154"/>
  <c r="CG154"/>
  <c r="AS154"/>
  <c r="JO154"/>
  <c r="KS154"/>
  <c r="JE154"/>
  <c r="HQ154"/>
  <c r="GC154"/>
  <c r="EO154"/>
  <c r="DA154"/>
  <c r="BM154"/>
  <c r="Y154"/>
  <c r="LC154"/>
  <c r="IA154"/>
  <c r="GM154"/>
  <c r="EY154"/>
  <c r="DK154"/>
  <c r="BW154"/>
  <c r="AI154"/>
  <c r="KI154"/>
  <c r="IU154"/>
  <c r="HG154"/>
  <c r="FS154"/>
  <c r="EE154"/>
  <c r="CQ154"/>
  <c r="BC154"/>
  <c r="L186"/>
  <c r="LJ72"/>
  <c r="LJ91"/>
  <c r="O200"/>
  <c r="O213"/>
  <c r="LJ75"/>
  <c r="O194"/>
  <c r="O209"/>
  <c r="LI49"/>
  <c r="F535" i="109" s="1"/>
  <c r="LI58" i="87"/>
  <c r="LI67"/>
  <c r="LI152"/>
  <c r="F734" i="109" s="1"/>
  <c r="LJ46" i="87"/>
  <c r="LI43"/>
  <c r="F529" i="109" s="1"/>
  <c r="F407" s="1"/>
  <c r="LI61" i="87"/>
  <c r="O46"/>
  <c r="O48"/>
  <c r="LI52"/>
  <c r="F538" i="109" s="1"/>
  <c r="O62" i="87"/>
  <c r="LI18"/>
  <c r="F472" i="109" s="1"/>
  <c r="LI27" i="87"/>
  <c r="K159"/>
  <c r="K218" s="1"/>
  <c r="LI94"/>
  <c r="O133"/>
  <c r="LF11"/>
  <c r="LI15"/>
  <c r="F469" i="109" s="1"/>
  <c r="LE109" i="87"/>
  <c r="LF109" s="1"/>
  <c r="LG109" s="1"/>
  <c r="LE45"/>
  <c r="LF45" s="1"/>
  <c r="LG45" s="1"/>
  <c r="LE49"/>
  <c r="LF49" s="1"/>
  <c r="LE54"/>
  <c r="LF54" s="1"/>
  <c r="LE58"/>
  <c r="LF58" s="1"/>
  <c r="LE63"/>
  <c r="LF63" s="1"/>
  <c r="O38"/>
  <c r="LE71"/>
  <c r="LF71" s="1"/>
  <c r="LG71" s="1"/>
  <c r="K163"/>
  <c r="K222" s="1"/>
  <c r="LE74"/>
  <c r="LF74" s="1"/>
  <c r="LG74" s="1"/>
  <c r="LJ77"/>
  <c r="O77"/>
  <c r="LJ119"/>
  <c r="O119"/>
  <c r="LJ154"/>
  <c r="O154"/>
  <c r="LJ35"/>
  <c r="O35"/>
  <c r="LJ112"/>
  <c r="O112"/>
  <c r="LJ116"/>
  <c r="O116"/>
  <c r="LJ121"/>
  <c r="O121"/>
  <c r="LJ120"/>
  <c r="O120"/>
  <c r="L49"/>
  <c r="L165" s="1"/>
  <c r="L224" s="1"/>
  <c r="L52"/>
  <c r="L168" s="1"/>
  <c r="L227" s="1"/>
  <c r="LJ17"/>
  <c r="LJ19"/>
  <c r="LI178"/>
  <c r="LI237" s="1"/>
  <c r="LJ33"/>
  <c r="L65"/>
  <c r="L76"/>
  <c r="L85"/>
  <c r="H69"/>
  <c r="I71"/>
  <c r="K71" s="1"/>
  <c r="L45"/>
  <c r="H40"/>
  <c r="I42"/>
  <c r="K42" s="1"/>
  <c r="L51"/>
  <c r="L55"/>
  <c r="L60"/>
  <c r="L64"/>
  <c r="L39"/>
  <c r="K155"/>
  <c r="K214" s="1"/>
  <c r="L214" s="1"/>
  <c r="L58"/>
  <c r="L174" s="1"/>
  <c r="L233" s="1"/>
  <c r="L67"/>
  <c r="L183" s="1"/>
  <c r="L242" s="1"/>
  <c r="L82"/>
  <c r="L86"/>
  <c r="L95"/>
  <c r="L97"/>
  <c r="L103"/>
  <c r="L105"/>
  <c r="L147"/>
  <c r="L143"/>
  <c r="L129"/>
  <c r="O14"/>
  <c r="K161"/>
  <c r="K220" s="1"/>
  <c r="LI81"/>
  <c r="F599" i="109" s="1"/>
  <c r="LE73" i="87"/>
  <c r="LF73" s="1"/>
  <c r="LG73" s="1"/>
  <c r="LE78"/>
  <c r="LF78" s="1"/>
  <c r="LE83"/>
  <c r="LF83" s="1"/>
  <c r="LE87"/>
  <c r="LF87" s="1"/>
  <c r="O75"/>
  <c r="LE100"/>
  <c r="LF100" s="1"/>
  <c r="LE90"/>
  <c r="LF90" s="1"/>
  <c r="O107"/>
  <c r="O91"/>
  <c r="L162"/>
  <c r="L221" s="1"/>
  <c r="L164"/>
  <c r="L223" s="1"/>
  <c r="L178"/>
  <c r="L237" s="1"/>
  <c r="LI106"/>
  <c r="F656" i="109" s="1"/>
  <c r="LI92" i="87"/>
  <c r="F610" i="109" s="1"/>
  <c r="LI96" i="87"/>
  <c r="F614" i="109" s="1"/>
  <c r="LI110" i="87"/>
  <c r="F660" i="109" s="1"/>
  <c r="LE134" i="87"/>
  <c r="LF134" s="1"/>
  <c r="LG134" s="1"/>
  <c r="O135"/>
  <c r="O145"/>
  <c r="O148"/>
  <c r="LI125"/>
  <c r="F675" i="109" s="1"/>
  <c r="LI136" i="87"/>
  <c r="F718" i="109" s="1"/>
  <c r="LI150" i="87"/>
  <c r="F732" i="109" s="1"/>
  <c r="O141" i="87"/>
  <c r="LJ14"/>
  <c r="LJ20"/>
  <c r="LJ23"/>
  <c r="LJ25"/>
  <c r="LJ29"/>
  <c r="LJ32"/>
  <c r="LJ34"/>
  <c r="LJ38"/>
  <c r="L43"/>
  <c r="H98"/>
  <c r="I100"/>
  <c r="K100" s="1"/>
  <c r="L102"/>
  <c r="L56"/>
  <c r="L47"/>
  <c r="L44"/>
  <c r="L53"/>
  <c r="L57"/>
  <c r="L66"/>
  <c r="LG68"/>
  <c r="LI68" s="1"/>
  <c r="LE72"/>
  <c r="LF72" s="1"/>
  <c r="LE77"/>
  <c r="LF77" s="1"/>
  <c r="LE82"/>
  <c r="LF82" s="1"/>
  <c r="LG82" s="1"/>
  <c r="LE86"/>
  <c r="LF86" s="1"/>
  <c r="LG86" s="1"/>
  <c r="LE93"/>
  <c r="LF93" s="1"/>
  <c r="LG93" s="1"/>
  <c r="LE80"/>
  <c r="LF80" s="1"/>
  <c r="LG80" s="1"/>
  <c r="LE84"/>
  <c r="LF84" s="1"/>
  <c r="LG84" s="1"/>
  <c r="LE89"/>
  <c r="LF89" s="1"/>
  <c r="LG89" s="1"/>
  <c r="LE75"/>
  <c r="LF75" s="1"/>
  <c r="LE91"/>
  <c r="LF91" s="1"/>
  <c r="LE95"/>
  <c r="LF95" s="1"/>
  <c r="LG95" s="1"/>
  <c r="L54"/>
  <c r="L170" s="1"/>
  <c r="L229" s="1"/>
  <c r="L61"/>
  <c r="L177" s="1"/>
  <c r="L236" s="1"/>
  <c r="L63"/>
  <c r="L179" s="1"/>
  <c r="L238" s="1"/>
  <c r="LG39"/>
  <c r="LI39" s="1"/>
  <c r="LE48"/>
  <c r="LF48" s="1"/>
  <c r="LE44"/>
  <c r="LF44" s="1"/>
  <c r="LG44" s="1"/>
  <c r="LE53"/>
  <c r="LF53" s="1"/>
  <c r="LG53" s="1"/>
  <c r="LE57"/>
  <c r="LF57" s="1"/>
  <c r="LG57" s="1"/>
  <c r="LE62"/>
  <c r="LF62" s="1"/>
  <c r="LE46"/>
  <c r="LF46" s="1"/>
  <c r="LE51"/>
  <c r="LF51" s="1"/>
  <c r="LG51" s="1"/>
  <c r="LE55"/>
  <c r="LF55" s="1"/>
  <c r="LG55" s="1"/>
  <c r="LE60"/>
  <c r="LF60" s="1"/>
  <c r="LG60" s="1"/>
  <c r="LE66"/>
  <c r="LF66" s="1"/>
  <c r="LG66" s="1"/>
  <c r="LE64"/>
  <c r="LF64" s="1"/>
  <c r="LG64" s="1"/>
  <c r="LE42"/>
  <c r="LF42" s="1"/>
  <c r="L68"/>
  <c r="L80"/>
  <c r="L84"/>
  <c r="L89"/>
  <c r="L93"/>
  <c r="L111"/>
  <c r="L114"/>
  <c r="L123"/>
  <c r="LE107"/>
  <c r="LF107" s="1"/>
  <c r="LE105"/>
  <c r="LF105" s="1"/>
  <c r="LG105" s="1"/>
  <c r="LG97"/>
  <c r="LI97" s="1"/>
  <c r="LE103"/>
  <c r="LF103" s="1"/>
  <c r="LG103" s="1"/>
  <c r="LE101"/>
  <c r="LF101" s="1"/>
  <c r="LE114"/>
  <c r="LF114" s="1"/>
  <c r="LG114" s="1"/>
  <c r="LE116"/>
  <c r="LF116" s="1"/>
  <c r="LE118"/>
  <c r="LF118" s="1"/>
  <c r="LG118" s="1"/>
  <c r="LE121"/>
  <c r="LF121" s="1"/>
  <c r="LE122"/>
  <c r="LF122" s="1"/>
  <c r="LG122" s="1"/>
  <c r="LE124"/>
  <c r="LF124" s="1"/>
  <c r="LG124" s="1"/>
  <c r="LE113"/>
  <c r="LF113" s="1"/>
  <c r="LG113" s="1"/>
  <c r="LE115"/>
  <c r="LF115" s="1"/>
  <c r="LG115" s="1"/>
  <c r="LE119"/>
  <c r="LF119" s="1"/>
  <c r="LE120"/>
  <c r="LF120" s="1"/>
  <c r="LE123"/>
  <c r="LF123" s="1"/>
  <c r="LG123" s="1"/>
  <c r="LE111"/>
  <c r="LF111" s="1"/>
  <c r="LG111" s="1"/>
  <c r="LE112"/>
  <c r="LF112" s="1"/>
  <c r="L113"/>
  <c r="LG126"/>
  <c r="LI126" s="1"/>
  <c r="LE130"/>
  <c r="LF130" s="1"/>
  <c r="LE132"/>
  <c r="LF132" s="1"/>
  <c r="LG132" s="1"/>
  <c r="LE131"/>
  <c r="LF131" s="1"/>
  <c r="LG131" s="1"/>
  <c r="LE154"/>
  <c r="LF154" s="1"/>
  <c r="LE151"/>
  <c r="LF151" s="1"/>
  <c r="LG151" s="1"/>
  <c r="LE153"/>
  <c r="LF153" s="1"/>
  <c r="LG153" s="1"/>
  <c r="LE129"/>
  <c r="LF129" s="1"/>
  <c r="LE133"/>
  <c r="LF133" s="1"/>
  <c r="LE135"/>
  <c r="LF135" s="1"/>
  <c r="LE139"/>
  <c r="LF139" s="1"/>
  <c r="LE140"/>
  <c r="LF140" s="1"/>
  <c r="LG140" s="1"/>
  <c r="LE142"/>
  <c r="LF142" s="1"/>
  <c r="LG142" s="1"/>
  <c r="LE138"/>
  <c r="LF138" s="1"/>
  <c r="LG138" s="1"/>
  <c r="LE141"/>
  <c r="LF141" s="1"/>
  <c r="LE143"/>
  <c r="LF143" s="1"/>
  <c r="LG143" s="1"/>
  <c r="LE147"/>
  <c r="LF147" s="1"/>
  <c r="LG147" s="1"/>
  <c r="LE144"/>
  <c r="LF144" s="1"/>
  <c r="LG144" s="1"/>
  <c r="LE145"/>
  <c r="LF145" s="1"/>
  <c r="LE148"/>
  <c r="LF148" s="1"/>
  <c r="LE149"/>
  <c r="LF149" s="1"/>
  <c r="L130"/>
  <c r="O130"/>
  <c r="L151"/>
  <c r="L132"/>
  <c r="LE43"/>
  <c r="LF43" s="1"/>
  <c r="LE47"/>
  <c r="LF47" s="1"/>
  <c r="LG47" s="1"/>
  <c r="LE52"/>
  <c r="LF52" s="1"/>
  <c r="LE56"/>
  <c r="LF56" s="1"/>
  <c r="LG56" s="1"/>
  <c r="LE61"/>
  <c r="LF61" s="1"/>
  <c r="LE65"/>
  <c r="LF65" s="1"/>
  <c r="LG65" s="1"/>
  <c r="LE76"/>
  <c r="LF76" s="1"/>
  <c r="LG76" s="1"/>
  <c r="LE81"/>
  <c r="LF81" s="1"/>
  <c r="LE85"/>
  <c r="LF85" s="1"/>
  <c r="LG85" s="1"/>
  <c r="LI78"/>
  <c r="F596" i="109" s="1"/>
  <c r="LI83" i="87"/>
  <c r="F601" i="109" s="1"/>
  <c r="LI87" i="87"/>
  <c r="F605" i="109" s="1"/>
  <c r="O20" i="87"/>
  <c r="K165"/>
  <c r="K224" s="1"/>
  <c r="O23"/>
  <c r="K168"/>
  <c r="K227" s="1"/>
  <c r="O25"/>
  <c r="K170"/>
  <c r="K229" s="1"/>
  <c r="K172"/>
  <c r="K231" s="1"/>
  <c r="O29"/>
  <c r="K174"/>
  <c r="K233" s="1"/>
  <c r="O32"/>
  <c r="K177"/>
  <c r="K236" s="1"/>
  <c r="O34"/>
  <c r="K179"/>
  <c r="K238" s="1"/>
  <c r="K181"/>
  <c r="K240" s="1"/>
  <c r="LI104"/>
  <c r="F654" i="109" s="1"/>
  <c r="LI90" i="87"/>
  <c r="F608" i="109" s="1"/>
  <c r="LI13" i="87"/>
  <c r="F467" i="109" s="1"/>
  <c r="K160" i="87"/>
  <c r="K219" s="1"/>
  <c r="O17"/>
  <c r="O19"/>
  <c r="K167"/>
  <c r="K226" s="1"/>
  <c r="K169"/>
  <c r="K228" s="1"/>
  <c r="K171"/>
  <c r="K230" s="1"/>
  <c r="K173"/>
  <c r="K232" s="1"/>
  <c r="K176"/>
  <c r="K235" s="1"/>
  <c r="O33"/>
  <c r="K180"/>
  <c r="K239" s="1"/>
  <c r="K182"/>
  <c r="K241" s="1"/>
  <c r="O72"/>
  <c r="LE102"/>
  <c r="LF102" s="1"/>
  <c r="LG102" s="1"/>
  <c r="LE106"/>
  <c r="LF106" s="1"/>
  <c r="LE92"/>
  <c r="LF92" s="1"/>
  <c r="LE96"/>
  <c r="LF96" s="1"/>
  <c r="O101"/>
  <c r="LE110"/>
  <c r="LF110" s="1"/>
  <c r="O139"/>
  <c r="LE125"/>
  <c r="LF125" s="1"/>
  <c r="LE136"/>
  <c r="LF136" s="1"/>
  <c r="O149"/>
  <c r="LE150"/>
  <c r="LF150" s="1"/>
  <c r="LL1269" i="109" l="1"/>
  <c r="LL1270" s="1"/>
  <c r="YJ1269"/>
  <c r="YJ1270" s="1"/>
  <c r="PM1269"/>
  <c r="PM1270" s="1"/>
  <c r="AD1269"/>
  <c r="AD1270" s="1"/>
  <c r="JV1269"/>
  <c r="JV1270" s="1"/>
  <c r="YF1259"/>
  <c r="YL1259" s="1"/>
  <c r="YF1263"/>
  <c r="YL1263" s="1"/>
  <c r="YF1258"/>
  <c r="YL1258" s="1"/>
  <c r="YF1262"/>
  <c r="YL1262" s="1"/>
  <c r="YF1253"/>
  <c r="YL1253" s="1"/>
  <c r="YF1257"/>
  <c r="YL1257" s="1"/>
  <c r="YF1261"/>
  <c r="YL1261" s="1"/>
  <c r="YF1265"/>
  <c r="YL1265" s="1"/>
  <c r="YF1260"/>
  <c r="YL1260" s="1"/>
  <c r="YF1264"/>
  <c r="YL1264" s="1"/>
  <c r="YF1256"/>
  <c r="YL1256" s="1"/>
  <c r="YL1255" s="1"/>
  <c r="YF1252"/>
  <c r="YL1252" s="1"/>
  <c r="YF1247"/>
  <c r="YL1247" s="1"/>
  <c r="YF1251"/>
  <c r="YL1251" s="1"/>
  <c r="YF1248"/>
  <c r="YL1248" s="1"/>
  <c r="YF1246"/>
  <c r="YL1246" s="1"/>
  <c r="YF1249"/>
  <c r="YL1249" s="1"/>
  <c r="YF1245"/>
  <c r="YL1245" s="1"/>
  <c r="YF1244"/>
  <c r="YL1244" s="1"/>
  <c r="YF1242"/>
  <c r="YL1242" s="1"/>
  <c r="YF1250"/>
  <c r="YL1250" s="1"/>
  <c r="YF1243"/>
  <c r="YL1243" s="1"/>
  <c r="YF1240"/>
  <c r="YL1240" s="1"/>
  <c r="YL1239" s="1"/>
  <c r="YL1269" s="1"/>
  <c r="YL1270" s="1"/>
  <c r="YF1241"/>
  <c r="YL1241" s="1"/>
  <c r="RT1259"/>
  <c r="RZ1259" s="1"/>
  <c r="RT1263"/>
  <c r="RZ1263" s="1"/>
  <c r="RT1258"/>
  <c r="RZ1258" s="1"/>
  <c r="RT1262"/>
  <c r="RZ1262" s="1"/>
  <c r="RT1253"/>
  <c r="RZ1253" s="1"/>
  <c r="RT1257"/>
  <c r="RZ1257" s="1"/>
  <c r="RT1261"/>
  <c r="RZ1261" s="1"/>
  <c r="RT1265"/>
  <c r="RZ1265" s="1"/>
  <c r="RT1260"/>
  <c r="RZ1260" s="1"/>
  <c r="RT1264"/>
  <c r="RZ1264" s="1"/>
  <c r="RT1256"/>
  <c r="RZ1256" s="1"/>
  <c r="RZ1255" s="1"/>
  <c r="RT1252"/>
  <c r="RZ1252" s="1"/>
  <c r="RT1247"/>
  <c r="RZ1247" s="1"/>
  <c r="RT1251"/>
  <c r="RZ1251" s="1"/>
  <c r="RT1248"/>
  <c r="RZ1248" s="1"/>
  <c r="RT1246"/>
  <c r="RZ1246" s="1"/>
  <c r="RT1249"/>
  <c r="RZ1249" s="1"/>
  <c r="RT1245"/>
  <c r="RZ1245" s="1"/>
  <c r="RT1244"/>
  <c r="RZ1244" s="1"/>
  <c r="RT1242"/>
  <c r="RZ1242" s="1"/>
  <c r="RT1250"/>
  <c r="RZ1250" s="1"/>
  <c r="RT1243"/>
  <c r="RZ1243" s="1"/>
  <c r="RT1240"/>
  <c r="RZ1240" s="1"/>
  <c r="RZ1239" s="1"/>
  <c r="RZ1269" s="1"/>
  <c r="RZ1270" s="1"/>
  <c r="RT1241"/>
  <c r="RZ1241" s="1"/>
  <c r="LH1263"/>
  <c r="LN1263" s="1"/>
  <c r="LH1257"/>
  <c r="LN1257" s="1"/>
  <c r="LH1262"/>
  <c r="LN1262" s="1"/>
  <c r="LH1259"/>
  <c r="LN1259" s="1"/>
  <c r="LH1264"/>
  <c r="LN1264" s="1"/>
  <c r="LH1261"/>
  <c r="LN1261" s="1"/>
  <c r="LH1260"/>
  <c r="LN1260" s="1"/>
  <c r="LH1265"/>
  <c r="LN1265" s="1"/>
  <c r="LH1256"/>
  <c r="LN1256" s="1"/>
  <c r="LN1255" s="1"/>
  <c r="LH1258"/>
  <c r="LN1258" s="1"/>
  <c r="LH1253"/>
  <c r="LN1253" s="1"/>
  <c r="LH1244"/>
  <c r="LN1244" s="1"/>
  <c r="LH1242"/>
  <c r="LN1242" s="1"/>
  <c r="LH1243"/>
  <c r="LN1243" s="1"/>
  <c r="LH1251"/>
  <c r="LN1251" s="1"/>
  <c r="LH1248"/>
  <c r="LN1248" s="1"/>
  <c r="LH1246"/>
  <c r="LN1246" s="1"/>
  <c r="LH1249"/>
  <c r="LN1249" s="1"/>
  <c r="LH1245"/>
  <c r="LN1245" s="1"/>
  <c r="LH1252"/>
  <c r="LN1252" s="1"/>
  <c r="LH1250"/>
  <c r="LN1250" s="1"/>
  <c r="LH1247"/>
  <c r="LN1247" s="1"/>
  <c r="LH1240"/>
  <c r="LN1240" s="1"/>
  <c r="LN1239" s="1"/>
  <c r="LN1269" s="1"/>
  <c r="LN1270" s="1"/>
  <c r="LH1241"/>
  <c r="LN1241" s="1"/>
  <c r="EV1261"/>
  <c r="FB1261" s="1"/>
  <c r="EV1264"/>
  <c r="FB1264" s="1"/>
  <c r="EV1259"/>
  <c r="FB1259" s="1"/>
  <c r="EV1265"/>
  <c r="FB1265" s="1"/>
  <c r="EV1257"/>
  <c r="FB1257" s="1"/>
  <c r="EV1263"/>
  <c r="FB1263" s="1"/>
  <c r="EV1260"/>
  <c r="FB1260" s="1"/>
  <c r="EV1253"/>
  <c r="FB1253" s="1"/>
  <c r="EV1258"/>
  <c r="FB1258" s="1"/>
  <c r="EV1256"/>
  <c r="FB1256" s="1"/>
  <c r="EV1262"/>
  <c r="FB1262" s="1"/>
  <c r="EV1244"/>
  <c r="FB1244" s="1"/>
  <c r="EV1242"/>
  <c r="FB1242" s="1"/>
  <c r="EV1250"/>
  <c r="FB1250" s="1"/>
  <c r="EV1243"/>
  <c r="FB1243" s="1"/>
  <c r="EV1240"/>
  <c r="FB1240" s="1"/>
  <c r="EV1248"/>
  <c r="FB1248" s="1"/>
  <c r="EV1246"/>
  <c r="FB1246" s="1"/>
  <c r="EV1252"/>
  <c r="FB1252" s="1"/>
  <c r="EV1247"/>
  <c r="FB1247" s="1"/>
  <c r="EV1251"/>
  <c r="FB1251" s="1"/>
  <c r="EV1249"/>
  <c r="FB1249" s="1"/>
  <c r="EV1241"/>
  <c r="FB1241" s="1"/>
  <c r="EV1245"/>
  <c r="FB1245" s="1"/>
  <c r="XK1263"/>
  <c r="XQ1263" s="1"/>
  <c r="XK1260"/>
  <c r="XQ1260" s="1"/>
  <c r="XK1265"/>
  <c r="XQ1265" s="1"/>
  <c r="XK1262"/>
  <c r="XQ1262" s="1"/>
  <c r="XK1264"/>
  <c r="XQ1264" s="1"/>
  <c r="XK1261"/>
  <c r="XQ1261" s="1"/>
  <c r="XK1258"/>
  <c r="XQ1258" s="1"/>
  <c r="XK1257"/>
  <c r="XQ1257" s="1"/>
  <c r="XK1253"/>
  <c r="XQ1253" s="1"/>
  <c r="XK1259"/>
  <c r="XQ1259" s="1"/>
  <c r="XK1256"/>
  <c r="XQ1256" s="1"/>
  <c r="XQ1255" s="1"/>
  <c r="XK1244"/>
  <c r="XQ1244" s="1"/>
  <c r="XK1252"/>
  <c r="XQ1252" s="1"/>
  <c r="XK1251"/>
  <c r="XQ1251" s="1"/>
  <c r="XK1240"/>
  <c r="XQ1240" s="1"/>
  <c r="XK1248"/>
  <c r="XQ1248" s="1"/>
  <c r="XK1246"/>
  <c r="XQ1246" s="1"/>
  <c r="XK1241"/>
  <c r="XQ1241" s="1"/>
  <c r="XK1242"/>
  <c r="XQ1242" s="1"/>
  <c r="XK1250"/>
  <c r="XQ1250" s="1"/>
  <c r="XK1243"/>
  <c r="XQ1243" s="1"/>
  <c r="XK1247"/>
  <c r="XQ1247" s="1"/>
  <c r="XK1249"/>
  <c r="XQ1249" s="1"/>
  <c r="XK1245"/>
  <c r="XQ1245" s="1"/>
  <c r="QY1265"/>
  <c r="RE1265" s="1"/>
  <c r="QY1262"/>
  <c r="RE1262" s="1"/>
  <c r="QY1264"/>
  <c r="RE1264" s="1"/>
  <c r="QY1263"/>
  <c r="RE1263" s="1"/>
  <c r="QY1260"/>
  <c r="RE1260" s="1"/>
  <c r="QY1257"/>
  <c r="RE1257" s="1"/>
  <c r="QY1253"/>
  <c r="RE1253" s="1"/>
  <c r="QY1259"/>
  <c r="RE1259" s="1"/>
  <c r="QY1256"/>
  <c r="RE1256" s="1"/>
  <c r="QY1261"/>
  <c r="RE1261" s="1"/>
  <c r="QY1258"/>
  <c r="RE1258" s="1"/>
  <c r="QY1242"/>
  <c r="RE1242" s="1"/>
  <c r="QY1250"/>
  <c r="RE1250" s="1"/>
  <c r="QY1243"/>
  <c r="RE1243" s="1"/>
  <c r="QY1240"/>
  <c r="RE1240" s="1"/>
  <c r="QY1248"/>
  <c r="RE1248" s="1"/>
  <c r="QY1244"/>
  <c r="RE1244" s="1"/>
  <c r="QY1252"/>
  <c r="RE1252" s="1"/>
  <c r="QY1247"/>
  <c r="RE1247" s="1"/>
  <c r="QY1251"/>
  <c r="RE1251" s="1"/>
  <c r="QY1246"/>
  <c r="RE1246" s="1"/>
  <c r="QY1249"/>
  <c r="RE1249" s="1"/>
  <c r="QY1241"/>
  <c r="RE1241" s="1"/>
  <c r="QY1245"/>
  <c r="RE1245" s="1"/>
  <c r="KM1263"/>
  <c r="KS1263" s="1"/>
  <c r="KM1262"/>
  <c r="KS1262" s="1"/>
  <c r="KM1265"/>
  <c r="KS1265" s="1"/>
  <c r="KM1264"/>
  <c r="KS1264" s="1"/>
  <c r="KM1259"/>
  <c r="KS1259" s="1"/>
  <c r="KM1258"/>
  <c r="KS1258" s="1"/>
  <c r="KM1260"/>
  <c r="KS1260" s="1"/>
  <c r="KM1256"/>
  <c r="KS1256" s="1"/>
  <c r="KM1257"/>
  <c r="KS1257" s="1"/>
  <c r="KM1253"/>
  <c r="KS1253" s="1"/>
  <c r="KM1261"/>
  <c r="KS1261" s="1"/>
  <c r="KM1244"/>
  <c r="KS1244" s="1"/>
  <c r="KM1252"/>
  <c r="KS1252" s="1"/>
  <c r="KM1242"/>
  <c r="KS1242" s="1"/>
  <c r="KM1248"/>
  <c r="KS1248" s="1"/>
  <c r="KM1245"/>
  <c r="KS1245" s="1"/>
  <c r="KM1250"/>
  <c r="KS1250" s="1"/>
  <c r="KM1243"/>
  <c r="KS1243" s="1"/>
  <c r="KM1247"/>
  <c r="KS1247" s="1"/>
  <c r="KM1251"/>
  <c r="KS1251" s="1"/>
  <c r="KM1240"/>
  <c r="KS1240" s="1"/>
  <c r="KM1246"/>
  <c r="KS1246" s="1"/>
  <c r="KM1249"/>
  <c r="KS1249" s="1"/>
  <c r="KM1241"/>
  <c r="KS1241" s="1"/>
  <c r="EA1256"/>
  <c r="EG1256" s="1"/>
  <c r="EA1257"/>
  <c r="EG1257" s="1"/>
  <c r="EA1253"/>
  <c r="EG1253" s="1"/>
  <c r="EA1259"/>
  <c r="EG1259" s="1"/>
  <c r="EA1258"/>
  <c r="EG1258" s="1"/>
  <c r="EA1261"/>
  <c r="EG1261" s="1"/>
  <c r="EA1260"/>
  <c r="EG1260" s="1"/>
  <c r="EA1263"/>
  <c r="EG1263" s="1"/>
  <c r="EA1262"/>
  <c r="EG1262" s="1"/>
  <c r="EA1265"/>
  <c r="EG1265" s="1"/>
  <c r="EA1264"/>
  <c r="EG1264" s="1"/>
  <c r="EA1252"/>
  <c r="EG1252" s="1"/>
  <c r="EA1250"/>
  <c r="EG1250" s="1"/>
  <c r="EA1247"/>
  <c r="EG1247" s="1"/>
  <c r="EA1240"/>
  <c r="EG1240" s="1"/>
  <c r="EA1249"/>
  <c r="EG1249" s="1"/>
  <c r="EA1241"/>
  <c r="EG1241" s="1"/>
  <c r="EA1244"/>
  <c r="EG1244" s="1"/>
  <c r="EA1242"/>
  <c r="EG1242" s="1"/>
  <c r="EA1243"/>
  <c r="EG1243" s="1"/>
  <c r="EA1251"/>
  <c r="EG1251" s="1"/>
  <c r="EA1248"/>
  <c r="EG1248" s="1"/>
  <c r="EA1246"/>
  <c r="EG1246" s="1"/>
  <c r="EA1245"/>
  <c r="EG1245" s="1"/>
  <c r="CJ1256"/>
  <c r="CP1256" s="1"/>
  <c r="CJ1257"/>
  <c r="CP1257" s="1"/>
  <c r="CJ1258"/>
  <c r="CP1258" s="1"/>
  <c r="CJ1259"/>
  <c r="CP1259" s="1"/>
  <c r="CJ1260"/>
  <c r="CP1260" s="1"/>
  <c r="CJ1261"/>
  <c r="CP1261" s="1"/>
  <c r="CJ1262"/>
  <c r="CP1262" s="1"/>
  <c r="CJ1263"/>
  <c r="CP1263" s="1"/>
  <c r="CJ1253"/>
  <c r="CP1253" s="1"/>
  <c r="CJ1264"/>
  <c r="CP1264" s="1"/>
  <c r="CJ1265"/>
  <c r="CP1265" s="1"/>
  <c r="CJ1243"/>
  <c r="CP1243" s="1"/>
  <c r="CJ1247"/>
  <c r="CP1247" s="1"/>
  <c r="CJ1251"/>
  <c r="CP1251" s="1"/>
  <c r="CJ1241"/>
  <c r="CP1241" s="1"/>
  <c r="CJ1248"/>
  <c r="CP1248" s="1"/>
  <c r="CJ1246"/>
  <c r="CP1246" s="1"/>
  <c r="CJ1244"/>
  <c r="CP1244" s="1"/>
  <c r="CJ1252"/>
  <c r="CP1252" s="1"/>
  <c r="CJ1242"/>
  <c r="CP1242" s="1"/>
  <c r="CJ1250"/>
  <c r="CP1250" s="1"/>
  <c r="CJ1245"/>
  <c r="CP1245" s="1"/>
  <c r="CJ1240"/>
  <c r="CP1240" s="1"/>
  <c r="CP1239" s="1"/>
  <c r="CJ1249"/>
  <c r="CP1249" s="1"/>
  <c r="IV1246"/>
  <c r="JB1246" s="1"/>
  <c r="IV1260"/>
  <c r="JB1260" s="1"/>
  <c r="IV1265"/>
  <c r="JB1265" s="1"/>
  <c r="IV1264"/>
  <c r="JB1264" s="1"/>
  <c r="IV1261"/>
  <c r="JB1261" s="1"/>
  <c r="IV1259"/>
  <c r="JB1259" s="1"/>
  <c r="IV1258"/>
  <c r="JB1258" s="1"/>
  <c r="IV1257"/>
  <c r="JB1257" s="1"/>
  <c r="IV1256"/>
  <c r="JB1256" s="1"/>
  <c r="IV1253"/>
  <c r="JB1253" s="1"/>
  <c r="IV1263"/>
  <c r="JB1263" s="1"/>
  <c r="IV1262"/>
  <c r="JB1262" s="1"/>
  <c r="IV1243"/>
  <c r="JB1243" s="1"/>
  <c r="IV1247"/>
  <c r="JB1247" s="1"/>
  <c r="IV1251"/>
  <c r="JB1251" s="1"/>
  <c r="IV1241"/>
  <c r="JB1241" s="1"/>
  <c r="IV1245"/>
  <c r="JB1245" s="1"/>
  <c r="IV1244"/>
  <c r="JB1244" s="1"/>
  <c r="IV1252"/>
  <c r="JB1252" s="1"/>
  <c r="IV1242"/>
  <c r="JB1242" s="1"/>
  <c r="IV1250"/>
  <c r="JB1250" s="1"/>
  <c r="IV1240"/>
  <c r="JB1240" s="1"/>
  <c r="IV1248"/>
  <c r="JB1248" s="1"/>
  <c r="IV1249"/>
  <c r="JB1249" s="1"/>
  <c r="PH1257"/>
  <c r="PN1257" s="1"/>
  <c r="PH1258"/>
  <c r="PN1258" s="1"/>
  <c r="PH1259"/>
  <c r="PN1259" s="1"/>
  <c r="PH1256"/>
  <c r="PN1256" s="1"/>
  <c r="PH1262"/>
  <c r="PN1262" s="1"/>
  <c r="PH1263"/>
  <c r="PN1263" s="1"/>
  <c r="PH1253"/>
  <c r="PN1253" s="1"/>
  <c r="PH1264"/>
  <c r="PN1264" s="1"/>
  <c r="PH1265"/>
  <c r="PN1265" s="1"/>
  <c r="PH1260"/>
  <c r="PN1260" s="1"/>
  <c r="PH1261"/>
  <c r="PN1261" s="1"/>
  <c r="PH1244"/>
  <c r="PN1244" s="1"/>
  <c r="PH1252"/>
  <c r="PN1252" s="1"/>
  <c r="PH1242"/>
  <c r="PN1242" s="1"/>
  <c r="PH1250"/>
  <c r="PN1250" s="1"/>
  <c r="PH1245"/>
  <c r="PN1245" s="1"/>
  <c r="PH1240"/>
  <c r="PN1240" s="1"/>
  <c r="PH1249"/>
  <c r="PN1249" s="1"/>
  <c r="PH1243"/>
  <c r="PN1243" s="1"/>
  <c r="PH1247"/>
  <c r="PN1247" s="1"/>
  <c r="PH1251"/>
  <c r="PN1251" s="1"/>
  <c r="PH1241"/>
  <c r="PN1241" s="1"/>
  <c r="PH1248"/>
  <c r="PN1248" s="1"/>
  <c r="PH1246"/>
  <c r="PN1246" s="1"/>
  <c r="VT1262"/>
  <c r="VZ1262" s="1"/>
  <c r="VT1263"/>
  <c r="VZ1263" s="1"/>
  <c r="VT1253"/>
  <c r="VZ1253" s="1"/>
  <c r="VT1264"/>
  <c r="VZ1264" s="1"/>
  <c r="VT1265"/>
  <c r="VZ1265" s="1"/>
  <c r="VT1261"/>
  <c r="VZ1261" s="1"/>
  <c r="VT1258"/>
  <c r="VZ1258" s="1"/>
  <c r="VT1259"/>
  <c r="VZ1259" s="1"/>
  <c r="VT1256"/>
  <c r="VZ1256" s="1"/>
  <c r="VT1257"/>
  <c r="VZ1257" s="1"/>
  <c r="VT1260"/>
  <c r="VZ1260" s="1"/>
  <c r="VT1252"/>
  <c r="VZ1252" s="1"/>
  <c r="VT1243"/>
  <c r="VZ1243" s="1"/>
  <c r="VT1247"/>
  <c r="VZ1247" s="1"/>
  <c r="VT1251"/>
  <c r="VZ1251" s="1"/>
  <c r="VT1241"/>
  <c r="VZ1241" s="1"/>
  <c r="VT1245"/>
  <c r="VZ1245" s="1"/>
  <c r="VT1248"/>
  <c r="VZ1248" s="1"/>
  <c r="VT1246"/>
  <c r="VZ1246" s="1"/>
  <c r="VT1244"/>
  <c r="VZ1244" s="1"/>
  <c r="VT1242"/>
  <c r="VZ1242" s="1"/>
  <c r="VT1250"/>
  <c r="VZ1250" s="1"/>
  <c r="VT1240"/>
  <c r="VZ1240" s="1"/>
  <c r="VZ1239" s="1"/>
  <c r="VT1249"/>
  <c r="VZ1249" s="1"/>
  <c r="DE1258"/>
  <c r="DK1258" s="1"/>
  <c r="DE1262"/>
  <c r="DK1262" s="1"/>
  <c r="DE1257"/>
  <c r="DK1257" s="1"/>
  <c r="DE1261"/>
  <c r="DK1261" s="1"/>
  <c r="DE1265"/>
  <c r="DK1265" s="1"/>
  <c r="DE1253"/>
  <c r="DK1253" s="1"/>
  <c r="DE1256"/>
  <c r="DK1256" s="1"/>
  <c r="DE1260"/>
  <c r="DK1260" s="1"/>
  <c r="DE1264"/>
  <c r="DK1264" s="1"/>
  <c r="DE1259"/>
  <c r="DK1259" s="1"/>
  <c r="DE1263"/>
  <c r="DK1263" s="1"/>
  <c r="DE1244"/>
  <c r="DK1244" s="1"/>
  <c r="DE1242"/>
  <c r="DK1242" s="1"/>
  <c r="DE1243"/>
  <c r="DK1243" s="1"/>
  <c r="DE1247"/>
  <c r="DK1247" s="1"/>
  <c r="DE1251"/>
  <c r="DK1251" s="1"/>
  <c r="DE1245"/>
  <c r="DK1245" s="1"/>
  <c r="DE1246"/>
  <c r="DK1246" s="1"/>
  <c r="DE1252"/>
  <c r="DK1252" s="1"/>
  <c r="DE1250"/>
  <c r="DK1250" s="1"/>
  <c r="DE1241"/>
  <c r="DK1241" s="1"/>
  <c r="DE1240"/>
  <c r="DK1240" s="1"/>
  <c r="DE1248"/>
  <c r="DK1248" s="1"/>
  <c r="DE1249"/>
  <c r="DK1249" s="1"/>
  <c r="JQ1258"/>
  <c r="JW1258" s="1"/>
  <c r="JQ1262"/>
  <c r="JW1262" s="1"/>
  <c r="JQ1257"/>
  <c r="JW1257" s="1"/>
  <c r="JQ1261"/>
  <c r="JW1261" s="1"/>
  <c r="JQ1265"/>
  <c r="JW1265" s="1"/>
  <c r="JQ1253"/>
  <c r="JW1253" s="1"/>
  <c r="JQ1256"/>
  <c r="JW1256" s="1"/>
  <c r="JQ1260"/>
  <c r="JW1260" s="1"/>
  <c r="JQ1264"/>
  <c r="JW1264" s="1"/>
  <c r="JQ1259"/>
  <c r="JW1259" s="1"/>
  <c r="JQ1263"/>
  <c r="JW1263" s="1"/>
  <c r="JQ1244"/>
  <c r="JW1244" s="1"/>
  <c r="JQ1242"/>
  <c r="JW1242" s="1"/>
  <c r="JQ1243"/>
  <c r="JW1243" s="1"/>
  <c r="JQ1247"/>
  <c r="JW1247" s="1"/>
  <c r="JQ1251"/>
  <c r="JW1251" s="1"/>
  <c r="JQ1245"/>
  <c r="JW1245" s="1"/>
  <c r="JQ1246"/>
  <c r="JW1246" s="1"/>
  <c r="JQ1252"/>
  <c r="JW1252" s="1"/>
  <c r="JQ1250"/>
  <c r="JW1250" s="1"/>
  <c r="JQ1241"/>
  <c r="JW1241" s="1"/>
  <c r="JQ1240"/>
  <c r="JW1240" s="1"/>
  <c r="JQ1248"/>
  <c r="JW1248" s="1"/>
  <c r="JQ1249"/>
  <c r="JW1249" s="1"/>
  <c r="QC1262"/>
  <c r="QI1262" s="1"/>
  <c r="QC1261"/>
  <c r="QI1261" s="1"/>
  <c r="QC1260"/>
  <c r="QI1260" s="1"/>
  <c r="QC1265"/>
  <c r="QI1265" s="1"/>
  <c r="QC1258"/>
  <c r="QI1258" s="1"/>
  <c r="QC1263"/>
  <c r="QI1263" s="1"/>
  <c r="QC1256"/>
  <c r="QI1256" s="1"/>
  <c r="QC1259"/>
  <c r="QI1259" s="1"/>
  <c r="QC1253"/>
  <c r="QI1253" s="1"/>
  <c r="QC1257"/>
  <c r="QI1257" s="1"/>
  <c r="QC1264"/>
  <c r="QI1264" s="1"/>
  <c r="QC1252"/>
  <c r="QI1252" s="1"/>
  <c r="QC1250"/>
  <c r="QI1250" s="1"/>
  <c r="QC1243"/>
  <c r="QI1243" s="1"/>
  <c r="QC1251"/>
  <c r="QI1251" s="1"/>
  <c r="QC1241"/>
  <c r="QI1241" s="1"/>
  <c r="QC1245"/>
  <c r="QI1245" s="1"/>
  <c r="QC1240"/>
  <c r="QI1240" s="1"/>
  <c r="QC1248"/>
  <c r="QI1248" s="1"/>
  <c r="QC1249"/>
  <c r="QI1249" s="1"/>
  <c r="QC1244"/>
  <c r="QI1244" s="1"/>
  <c r="QC1242"/>
  <c r="QI1242" s="1"/>
  <c r="QC1247"/>
  <c r="QI1247" s="1"/>
  <c r="QC1246"/>
  <c r="QI1246" s="1"/>
  <c r="WO1256"/>
  <c r="WU1256" s="1"/>
  <c r="WO1260"/>
  <c r="WU1260" s="1"/>
  <c r="WO1264"/>
  <c r="WU1264" s="1"/>
  <c r="WO1259"/>
  <c r="WU1259" s="1"/>
  <c r="WO1263"/>
  <c r="WU1263" s="1"/>
  <c r="WO1258"/>
  <c r="WU1258" s="1"/>
  <c r="WO1262"/>
  <c r="WU1262" s="1"/>
  <c r="WO1257"/>
  <c r="WU1257" s="1"/>
  <c r="WO1261"/>
  <c r="WU1261" s="1"/>
  <c r="WO1265"/>
  <c r="WU1265" s="1"/>
  <c r="WO1253"/>
  <c r="WU1253" s="1"/>
  <c r="WO1244"/>
  <c r="WU1244" s="1"/>
  <c r="WO1252"/>
  <c r="WU1252" s="1"/>
  <c r="WO1242"/>
  <c r="WU1242" s="1"/>
  <c r="WO1247"/>
  <c r="WU1247" s="1"/>
  <c r="WO1248"/>
  <c r="WU1248" s="1"/>
  <c r="WO1246"/>
  <c r="WU1246" s="1"/>
  <c r="WO1249"/>
  <c r="WU1249" s="1"/>
  <c r="WO1250"/>
  <c r="WU1250" s="1"/>
  <c r="WO1243"/>
  <c r="WU1243" s="1"/>
  <c r="WO1251"/>
  <c r="WU1251" s="1"/>
  <c r="WO1241"/>
  <c r="WU1241" s="1"/>
  <c r="WO1245"/>
  <c r="WU1245" s="1"/>
  <c r="WO1240"/>
  <c r="WU1240" s="1"/>
  <c r="WP1259"/>
  <c r="WV1259" s="1"/>
  <c r="WP1263"/>
  <c r="WV1263" s="1"/>
  <c r="WP1258"/>
  <c r="WV1258" s="1"/>
  <c r="WP1262"/>
  <c r="WV1262" s="1"/>
  <c r="WP1253"/>
  <c r="WV1253" s="1"/>
  <c r="WP1257"/>
  <c r="WV1257" s="1"/>
  <c r="WP1261"/>
  <c r="WV1261" s="1"/>
  <c r="WP1265"/>
  <c r="WV1265" s="1"/>
  <c r="WP1260"/>
  <c r="WV1260" s="1"/>
  <c r="WP1264"/>
  <c r="WV1264" s="1"/>
  <c r="WP1256"/>
  <c r="WV1256" s="1"/>
  <c r="WV1255" s="1"/>
  <c r="WP1244"/>
  <c r="WV1244" s="1"/>
  <c r="WP1252"/>
  <c r="WV1252" s="1"/>
  <c r="WP1242"/>
  <c r="WV1242" s="1"/>
  <c r="WP1250"/>
  <c r="WV1250" s="1"/>
  <c r="WP1243"/>
  <c r="WV1243" s="1"/>
  <c r="WP1249"/>
  <c r="WV1249" s="1"/>
  <c r="WP1241"/>
  <c r="WV1241" s="1"/>
  <c r="WP1245"/>
  <c r="WV1245" s="1"/>
  <c r="WP1247"/>
  <c r="WV1247" s="1"/>
  <c r="WP1251"/>
  <c r="WV1251" s="1"/>
  <c r="WP1240"/>
  <c r="WV1240" s="1"/>
  <c r="WP1248"/>
  <c r="WV1248" s="1"/>
  <c r="WP1246"/>
  <c r="WV1246" s="1"/>
  <c r="QD1259"/>
  <c r="QJ1259" s="1"/>
  <c r="QD1263"/>
  <c r="QJ1263" s="1"/>
  <c r="QD1256"/>
  <c r="QJ1256" s="1"/>
  <c r="QD1260"/>
  <c r="QJ1260" s="1"/>
  <c r="QD1264"/>
  <c r="QJ1264" s="1"/>
  <c r="QD1257"/>
  <c r="QJ1257" s="1"/>
  <c r="QD1261"/>
  <c r="QJ1261" s="1"/>
  <c r="QD1265"/>
  <c r="QJ1265" s="1"/>
  <c r="QD1258"/>
  <c r="QJ1258" s="1"/>
  <c r="QD1262"/>
  <c r="QJ1262" s="1"/>
  <c r="QD1253"/>
  <c r="QJ1253" s="1"/>
  <c r="QD1244"/>
  <c r="QJ1244" s="1"/>
  <c r="QD1252"/>
  <c r="QJ1252" s="1"/>
  <c r="QD1242"/>
  <c r="QJ1242" s="1"/>
  <c r="QD1250"/>
  <c r="QJ1250" s="1"/>
  <c r="QD1241"/>
  <c r="QJ1241" s="1"/>
  <c r="QD1245"/>
  <c r="QJ1245" s="1"/>
  <c r="QD1243"/>
  <c r="QJ1243" s="1"/>
  <c r="QD1247"/>
  <c r="QJ1247" s="1"/>
  <c r="QD1251"/>
  <c r="QJ1251" s="1"/>
  <c r="QD1240"/>
  <c r="QJ1240" s="1"/>
  <c r="QD1248"/>
  <c r="QJ1248" s="1"/>
  <c r="QD1246"/>
  <c r="QJ1246" s="1"/>
  <c r="QD1249"/>
  <c r="QJ1249" s="1"/>
  <c r="JR1263"/>
  <c r="JX1263" s="1"/>
  <c r="JR1260"/>
  <c r="JX1260" s="1"/>
  <c r="JR1261"/>
  <c r="JX1261" s="1"/>
  <c r="JR1258"/>
  <c r="JX1258" s="1"/>
  <c r="JR1253"/>
  <c r="JX1253" s="1"/>
  <c r="JR1259"/>
  <c r="JX1259" s="1"/>
  <c r="JR1256"/>
  <c r="JX1256" s="1"/>
  <c r="JR1264"/>
  <c r="JX1264" s="1"/>
  <c r="JR1257"/>
  <c r="JX1257" s="1"/>
  <c r="JR1265"/>
  <c r="JX1265" s="1"/>
  <c r="JR1262"/>
  <c r="JX1262" s="1"/>
  <c r="JR1244"/>
  <c r="JX1244" s="1"/>
  <c r="JR1242"/>
  <c r="JX1242" s="1"/>
  <c r="JR1247"/>
  <c r="JX1247" s="1"/>
  <c r="JR1251"/>
  <c r="JX1251" s="1"/>
  <c r="JR1240"/>
  <c r="JX1240" s="1"/>
  <c r="JR1248"/>
  <c r="JX1248" s="1"/>
  <c r="JR1241"/>
  <c r="JX1241" s="1"/>
  <c r="JR1252"/>
  <c r="JX1252" s="1"/>
  <c r="JR1250"/>
  <c r="JX1250" s="1"/>
  <c r="JR1243"/>
  <c r="JX1243" s="1"/>
  <c r="JR1246"/>
  <c r="JX1246" s="1"/>
  <c r="JR1249"/>
  <c r="JX1249" s="1"/>
  <c r="JR1245"/>
  <c r="JX1245" s="1"/>
  <c r="DF1260"/>
  <c r="DL1260" s="1"/>
  <c r="DF1265"/>
  <c r="DL1265" s="1"/>
  <c r="DF1256"/>
  <c r="DL1256" s="1"/>
  <c r="DF1258"/>
  <c r="DL1258" s="1"/>
  <c r="DF1253"/>
  <c r="DL1253" s="1"/>
  <c r="DF1263"/>
  <c r="DL1263" s="1"/>
  <c r="DF1257"/>
  <c r="DL1257" s="1"/>
  <c r="DF1262"/>
  <c r="DL1262" s="1"/>
  <c r="DF1259"/>
  <c r="DL1259" s="1"/>
  <c r="DF1264"/>
  <c r="DL1264" s="1"/>
  <c r="DF1261"/>
  <c r="DL1261" s="1"/>
  <c r="DF1243"/>
  <c r="DL1243" s="1"/>
  <c r="DF1251"/>
  <c r="DL1251" s="1"/>
  <c r="DF1246"/>
  <c r="DL1246" s="1"/>
  <c r="DF1241"/>
  <c r="DL1241" s="1"/>
  <c r="DF1245"/>
  <c r="DL1245" s="1"/>
  <c r="DF1244"/>
  <c r="DL1244" s="1"/>
  <c r="DF1252"/>
  <c r="DL1252" s="1"/>
  <c r="DF1242"/>
  <c r="DL1242" s="1"/>
  <c r="DF1250"/>
  <c r="DL1250" s="1"/>
  <c r="DF1247"/>
  <c r="DL1247" s="1"/>
  <c r="DF1240"/>
  <c r="DL1240" s="1"/>
  <c r="DF1248"/>
  <c r="DL1248" s="1"/>
  <c r="DF1249"/>
  <c r="DL1249" s="1"/>
  <c r="VU1263"/>
  <c r="WA1263" s="1"/>
  <c r="VU1260"/>
  <c r="WA1260" s="1"/>
  <c r="VU1265"/>
  <c r="WA1265" s="1"/>
  <c r="VU1262"/>
  <c r="WA1262" s="1"/>
  <c r="VU1264"/>
  <c r="WA1264" s="1"/>
  <c r="VU1261"/>
  <c r="WA1261" s="1"/>
  <c r="VU1258"/>
  <c r="WA1258" s="1"/>
  <c r="VU1257"/>
  <c r="WA1257" s="1"/>
  <c r="VU1253"/>
  <c r="WA1253" s="1"/>
  <c r="VU1259"/>
  <c r="WA1259" s="1"/>
  <c r="VU1256"/>
  <c r="WA1256" s="1"/>
  <c r="WA1255" s="1"/>
  <c r="VU1242"/>
  <c r="WA1242" s="1"/>
  <c r="VU1250"/>
  <c r="WA1250" s="1"/>
  <c r="VU1243"/>
  <c r="WA1243" s="1"/>
  <c r="VU1247"/>
  <c r="WA1247" s="1"/>
  <c r="VU1249"/>
  <c r="WA1249" s="1"/>
  <c r="VU1245"/>
  <c r="WA1245" s="1"/>
  <c r="VU1244"/>
  <c r="WA1244" s="1"/>
  <c r="VU1252"/>
  <c r="WA1252" s="1"/>
  <c r="VU1251"/>
  <c r="WA1251" s="1"/>
  <c r="VU1240"/>
  <c r="WA1240" s="1"/>
  <c r="VU1248"/>
  <c r="WA1248" s="1"/>
  <c r="VU1246"/>
  <c r="WA1246" s="1"/>
  <c r="VU1241"/>
  <c r="WA1241" s="1"/>
  <c r="PI1264"/>
  <c r="PO1264" s="1"/>
  <c r="PI1263"/>
  <c r="PO1263" s="1"/>
  <c r="PI1260"/>
  <c r="PO1260" s="1"/>
  <c r="PI1265"/>
  <c r="PO1265" s="1"/>
  <c r="PI1262"/>
  <c r="PO1262" s="1"/>
  <c r="PI1259"/>
  <c r="PO1259" s="1"/>
  <c r="PI1256"/>
  <c r="PO1256" s="1"/>
  <c r="PI1261"/>
  <c r="PO1261" s="1"/>
  <c r="PI1258"/>
  <c r="PO1258" s="1"/>
  <c r="PI1257"/>
  <c r="PO1257" s="1"/>
  <c r="PI1253"/>
  <c r="PO1253" s="1"/>
  <c r="PI1242"/>
  <c r="PO1242" s="1"/>
  <c r="PI1250"/>
  <c r="PO1250" s="1"/>
  <c r="PI1243"/>
  <c r="PO1243" s="1"/>
  <c r="PI1240"/>
  <c r="PO1240" s="1"/>
  <c r="PI1246"/>
  <c r="PO1246" s="1"/>
  <c r="PI1249"/>
  <c r="PO1249" s="1"/>
  <c r="PI1241"/>
  <c r="PO1241" s="1"/>
  <c r="PI1244"/>
  <c r="PO1244" s="1"/>
  <c r="PI1252"/>
  <c r="PO1252" s="1"/>
  <c r="PI1247"/>
  <c r="PO1247" s="1"/>
  <c r="PI1251"/>
  <c r="PO1251" s="1"/>
  <c r="PI1248"/>
  <c r="PO1248" s="1"/>
  <c r="PI1245"/>
  <c r="PO1245" s="1"/>
  <c r="IW1261"/>
  <c r="JC1261" s="1"/>
  <c r="IW1260"/>
  <c r="JC1260" s="1"/>
  <c r="IW1263"/>
  <c r="JC1263" s="1"/>
  <c r="IW1262"/>
  <c r="JC1262" s="1"/>
  <c r="IW1265"/>
  <c r="JC1265" s="1"/>
  <c r="IW1264"/>
  <c r="JC1264" s="1"/>
  <c r="IW1259"/>
  <c r="JC1259" s="1"/>
  <c r="IW1258"/>
  <c r="JC1258" s="1"/>
  <c r="IW1256"/>
  <c r="JC1256" s="1"/>
  <c r="JC1255" s="1"/>
  <c r="IW1257"/>
  <c r="JC1257" s="1"/>
  <c r="IW1253"/>
  <c r="JC1253" s="1"/>
  <c r="IW1244"/>
  <c r="JC1244" s="1"/>
  <c r="IW1252"/>
  <c r="JC1252" s="1"/>
  <c r="IW1242"/>
  <c r="JC1242" s="1"/>
  <c r="IW1250"/>
  <c r="JC1250" s="1"/>
  <c r="IW1247"/>
  <c r="JC1247" s="1"/>
  <c r="IW1240"/>
  <c r="JC1240" s="1"/>
  <c r="IW1248"/>
  <c r="JC1248" s="1"/>
  <c r="IW1243"/>
  <c r="JC1243" s="1"/>
  <c r="IW1251"/>
  <c r="JC1251" s="1"/>
  <c r="IW1246"/>
  <c r="JC1246" s="1"/>
  <c r="IW1249"/>
  <c r="JC1249" s="1"/>
  <c r="IW1241"/>
  <c r="JC1241" s="1"/>
  <c r="IW1245"/>
  <c r="JC1245" s="1"/>
  <c r="CK1261"/>
  <c r="CQ1261" s="1"/>
  <c r="CK1260"/>
  <c r="CQ1260" s="1"/>
  <c r="CK1263"/>
  <c r="CQ1263" s="1"/>
  <c r="CK1262"/>
  <c r="CQ1262" s="1"/>
  <c r="CK1265"/>
  <c r="CQ1265" s="1"/>
  <c r="CK1264"/>
  <c r="CQ1264" s="1"/>
  <c r="CK1259"/>
  <c r="CQ1259" s="1"/>
  <c r="CK1258"/>
  <c r="CQ1258" s="1"/>
  <c r="CK1256"/>
  <c r="CQ1256" s="1"/>
  <c r="CQ1255" s="1"/>
  <c r="CK1257"/>
  <c r="CQ1257" s="1"/>
  <c r="CK1253"/>
  <c r="CQ1253" s="1"/>
  <c r="CK1242"/>
  <c r="CQ1242" s="1"/>
  <c r="CK1250"/>
  <c r="CQ1250" s="1"/>
  <c r="CK1243"/>
  <c r="CQ1243" s="1"/>
  <c r="CK1251"/>
  <c r="CQ1251" s="1"/>
  <c r="CK1245"/>
  <c r="CQ1245" s="1"/>
  <c r="CK1244"/>
  <c r="CQ1244" s="1"/>
  <c r="CK1252"/>
  <c r="CQ1252" s="1"/>
  <c r="CK1247"/>
  <c r="CQ1247" s="1"/>
  <c r="CK1240"/>
  <c r="CQ1240" s="1"/>
  <c r="CK1248"/>
  <c r="CQ1248" s="1"/>
  <c r="CK1246"/>
  <c r="CQ1246" s="1"/>
  <c r="CK1249"/>
  <c r="CQ1249" s="1"/>
  <c r="CK1241"/>
  <c r="CQ1241" s="1"/>
  <c r="DZ1260"/>
  <c r="EF1260" s="1"/>
  <c r="DZ1261"/>
  <c r="EF1261" s="1"/>
  <c r="DZ1262"/>
  <c r="EF1262" s="1"/>
  <c r="DZ1263"/>
  <c r="EF1263" s="1"/>
  <c r="DZ1253"/>
  <c r="EF1253" s="1"/>
  <c r="DZ1264"/>
  <c r="EF1264" s="1"/>
  <c r="DZ1265"/>
  <c r="EF1265" s="1"/>
  <c r="DZ1256"/>
  <c r="EF1256" s="1"/>
  <c r="DZ1257"/>
  <c r="EF1257" s="1"/>
  <c r="DZ1258"/>
  <c r="EF1258" s="1"/>
  <c r="DZ1259"/>
  <c r="EF1259" s="1"/>
  <c r="DZ1244"/>
  <c r="EF1244" s="1"/>
  <c r="DZ1242"/>
  <c r="EF1242" s="1"/>
  <c r="DZ1250"/>
  <c r="EF1250" s="1"/>
  <c r="DZ1243"/>
  <c r="EF1243" s="1"/>
  <c r="DZ1251"/>
  <c r="EF1251" s="1"/>
  <c r="DZ1240"/>
  <c r="EF1240" s="1"/>
  <c r="DZ1248"/>
  <c r="EF1248" s="1"/>
  <c r="DZ1252"/>
  <c r="EF1252" s="1"/>
  <c r="DZ1247"/>
  <c r="EF1247" s="1"/>
  <c r="DZ1241"/>
  <c r="EF1241" s="1"/>
  <c r="DZ1245"/>
  <c r="EF1245" s="1"/>
  <c r="DZ1246"/>
  <c r="EF1246" s="1"/>
  <c r="DZ1249"/>
  <c r="EF1249" s="1"/>
  <c r="KL1260"/>
  <c r="KR1260" s="1"/>
  <c r="KL1261"/>
  <c r="KR1261" s="1"/>
  <c r="KL1262"/>
  <c r="KR1262" s="1"/>
  <c r="KL1263"/>
  <c r="KR1263" s="1"/>
  <c r="KL1253"/>
  <c r="KR1253" s="1"/>
  <c r="KL1264"/>
  <c r="KR1264" s="1"/>
  <c r="KL1265"/>
  <c r="KR1265" s="1"/>
  <c r="KL1258"/>
  <c r="KR1258" s="1"/>
  <c r="KL1259"/>
  <c r="KR1259" s="1"/>
  <c r="KL1256"/>
  <c r="KR1256" s="1"/>
  <c r="KL1257"/>
  <c r="KR1257" s="1"/>
  <c r="KL1252"/>
  <c r="KR1252" s="1"/>
  <c r="KL1247"/>
  <c r="KR1247" s="1"/>
  <c r="KL1241"/>
  <c r="KR1241" s="1"/>
  <c r="KL1245"/>
  <c r="KR1245" s="1"/>
  <c r="KL1246"/>
  <c r="KR1246" s="1"/>
  <c r="KL1249"/>
  <c r="KR1249" s="1"/>
  <c r="KL1244"/>
  <c r="KR1244" s="1"/>
  <c r="KL1242"/>
  <c r="KR1242" s="1"/>
  <c r="KL1250"/>
  <c r="KR1250" s="1"/>
  <c r="KL1243"/>
  <c r="KR1243" s="1"/>
  <c r="KL1251"/>
  <c r="KR1251" s="1"/>
  <c r="KL1240"/>
  <c r="KR1240" s="1"/>
  <c r="KR1239" s="1"/>
  <c r="KL1248"/>
  <c r="KR1248" s="1"/>
  <c r="QX1242"/>
  <c r="RD1242" s="1"/>
  <c r="QX1262"/>
  <c r="RD1262" s="1"/>
  <c r="QX1263"/>
  <c r="RD1263" s="1"/>
  <c r="QX1253"/>
  <c r="RD1253" s="1"/>
  <c r="QX1258"/>
  <c r="RD1258" s="1"/>
  <c r="QX1259"/>
  <c r="RD1259" s="1"/>
  <c r="QX1265"/>
  <c r="RD1265" s="1"/>
  <c r="QX1257"/>
  <c r="RD1257" s="1"/>
  <c r="QX1264"/>
  <c r="RD1264" s="1"/>
  <c r="QX1256"/>
  <c r="RD1256" s="1"/>
  <c r="QX1261"/>
  <c r="RD1261" s="1"/>
  <c r="QX1260"/>
  <c r="RD1260" s="1"/>
  <c r="QX1243"/>
  <c r="RD1243" s="1"/>
  <c r="QX1251"/>
  <c r="RD1251" s="1"/>
  <c r="QX1241"/>
  <c r="RD1241" s="1"/>
  <c r="QX1245"/>
  <c r="RD1245" s="1"/>
  <c r="QX1244"/>
  <c r="RD1244" s="1"/>
  <c r="QX1252"/>
  <c r="RD1252" s="1"/>
  <c r="QX1250"/>
  <c r="RD1250" s="1"/>
  <c r="QX1247"/>
  <c r="RD1247" s="1"/>
  <c r="QX1240"/>
  <c r="RD1240" s="1"/>
  <c r="QX1248"/>
  <c r="RD1248" s="1"/>
  <c r="QX1246"/>
  <c r="RD1246" s="1"/>
  <c r="QX1249"/>
  <c r="RD1249" s="1"/>
  <c r="XJ1264"/>
  <c r="XP1264" s="1"/>
  <c r="XJ1265"/>
  <c r="XP1265" s="1"/>
  <c r="XJ1260"/>
  <c r="XP1260" s="1"/>
  <c r="XJ1261"/>
  <c r="XP1261" s="1"/>
  <c r="XJ1262"/>
  <c r="XP1262" s="1"/>
  <c r="XJ1263"/>
  <c r="XP1263" s="1"/>
  <c r="XJ1253"/>
  <c r="XP1253" s="1"/>
  <c r="XJ1256"/>
  <c r="XP1256" s="1"/>
  <c r="XJ1257"/>
  <c r="XP1257" s="1"/>
  <c r="XJ1258"/>
  <c r="XP1258" s="1"/>
  <c r="XJ1259"/>
  <c r="XP1259" s="1"/>
  <c r="XJ1252"/>
  <c r="XP1252" s="1"/>
  <c r="XJ1247"/>
  <c r="XP1247" s="1"/>
  <c r="XJ1241"/>
  <c r="XP1241" s="1"/>
  <c r="XJ1245"/>
  <c r="XP1245" s="1"/>
  <c r="XJ1246"/>
  <c r="XP1246" s="1"/>
  <c r="XJ1249"/>
  <c r="XP1249" s="1"/>
  <c r="XJ1244"/>
  <c r="XP1244" s="1"/>
  <c r="XJ1242"/>
  <c r="XP1242" s="1"/>
  <c r="XJ1250"/>
  <c r="XP1250" s="1"/>
  <c r="XJ1243"/>
  <c r="XP1243" s="1"/>
  <c r="XJ1251"/>
  <c r="XP1251" s="1"/>
  <c r="XJ1240"/>
  <c r="XP1240" s="1"/>
  <c r="XP1239" s="1"/>
  <c r="XJ1248"/>
  <c r="XP1248" s="1"/>
  <c r="EU1258"/>
  <c r="FA1258" s="1"/>
  <c r="EU1262"/>
  <c r="FA1262" s="1"/>
  <c r="EU1257"/>
  <c r="FA1257" s="1"/>
  <c r="EU1261"/>
  <c r="FA1261" s="1"/>
  <c r="EU1265"/>
  <c r="FA1265" s="1"/>
  <c r="EU1253"/>
  <c r="FA1253" s="1"/>
  <c r="EU1256"/>
  <c r="FA1256" s="1"/>
  <c r="EU1260"/>
  <c r="FA1260" s="1"/>
  <c r="EU1264"/>
  <c r="FA1264" s="1"/>
  <c r="EU1259"/>
  <c r="FA1259" s="1"/>
  <c r="EU1263"/>
  <c r="FA1263" s="1"/>
  <c r="EU1242"/>
  <c r="FA1242" s="1"/>
  <c r="EU1250"/>
  <c r="FA1250" s="1"/>
  <c r="EU1243"/>
  <c r="FA1243" s="1"/>
  <c r="EU1247"/>
  <c r="FA1247" s="1"/>
  <c r="EU1251"/>
  <c r="FA1251" s="1"/>
  <c r="EU1241"/>
  <c r="FA1241" s="1"/>
  <c r="EU1245"/>
  <c r="FA1245" s="1"/>
  <c r="EU1244"/>
  <c r="FA1244" s="1"/>
  <c r="EU1252"/>
  <c r="FA1252" s="1"/>
  <c r="EU1240"/>
  <c r="FA1240" s="1"/>
  <c r="EU1248"/>
  <c r="FA1248" s="1"/>
  <c r="EU1246"/>
  <c r="FA1246" s="1"/>
  <c r="EU1249"/>
  <c r="FA1249" s="1"/>
  <c r="LG1256"/>
  <c r="LM1256" s="1"/>
  <c r="LG1260"/>
  <c r="LM1260" s="1"/>
  <c r="LG1258"/>
  <c r="LM1258" s="1"/>
  <c r="LG1262"/>
  <c r="LM1262" s="1"/>
  <c r="LG1257"/>
  <c r="LM1257" s="1"/>
  <c r="LG1261"/>
  <c r="LM1261" s="1"/>
  <c r="LG1265"/>
  <c r="LM1265" s="1"/>
  <c r="LG1253"/>
  <c r="LM1253" s="1"/>
  <c r="LG1264"/>
  <c r="LM1264" s="1"/>
  <c r="LG1259"/>
  <c r="LM1259" s="1"/>
  <c r="LG1263"/>
  <c r="LM1263" s="1"/>
  <c r="LG1242"/>
  <c r="LM1242" s="1"/>
  <c r="LG1250"/>
  <c r="LM1250" s="1"/>
  <c r="LG1243"/>
  <c r="LM1243" s="1"/>
  <c r="LG1247"/>
  <c r="LM1247" s="1"/>
  <c r="LG1251"/>
  <c r="LM1251" s="1"/>
  <c r="LG1241"/>
  <c r="LM1241" s="1"/>
  <c r="LG1245"/>
  <c r="LM1245" s="1"/>
  <c r="LG1244"/>
  <c r="LM1244" s="1"/>
  <c r="LG1252"/>
  <c r="LM1252" s="1"/>
  <c r="LG1240"/>
  <c r="LM1240" s="1"/>
  <c r="LG1248"/>
  <c r="LM1248" s="1"/>
  <c r="LG1246"/>
  <c r="LM1246" s="1"/>
  <c r="LG1249"/>
  <c r="LM1249" s="1"/>
  <c r="RS1258"/>
  <c r="RY1258" s="1"/>
  <c r="RS1262"/>
  <c r="RY1262" s="1"/>
  <c r="RS1257"/>
  <c r="RY1257" s="1"/>
  <c r="RS1261"/>
  <c r="RY1261" s="1"/>
  <c r="RS1265"/>
  <c r="RY1265" s="1"/>
  <c r="RS1253"/>
  <c r="RY1253" s="1"/>
  <c r="RS1256"/>
  <c r="RY1256" s="1"/>
  <c r="RS1260"/>
  <c r="RY1260" s="1"/>
  <c r="RS1264"/>
  <c r="RY1264" s="1"/>
  <c r="RS1259"/>
  <c r="RY1259" s="1"/>
  <c r="RS1263"/>
  <c r="RY1263" s="1"/>
  <c r="RS1244"/>
  <c r="RY1244" s="1"/>
  <c r="RS1242"/>
  <c r="RY1242" s="1"/>
  <c r="RS1243"/>
  <c r="RY1243" s="1"/>
  <c r="RS1247"/>
  <c r="RY1247" s="1"/>
  <c r="RS1251"/>
  <c r="RY1251" s="1"/>
  <c r="RS1245"/>
  <c r="RY1245" s="1"/>
  <c r="RS1246"/>
  <c r="RY1246" s="1"/>
  <c r="RS1252"/>
  <c r="RY1252" s="1"/>
  <c r="RS1250"/>
  <c r="RY1250" s="1"/>
  <c r="RS1241"/>
  <c r="RY1241" s="1"/>
  <c r="RS1240"/>
  <c r="RY1240" s="1"/>
  <c r="RS1248"/>
  <c r="RY1248" s="1"/>
  <c r="RS1249"/>
  <c r="RY1249" s="1"/>
  <c r="YE1258"/>
  <c r="YK1258" s="1"/>
  <c r="YE1262"/>
  <c r="YK1262" s="1"/>
  <c r="YE1257"/>
  <c r="YK1257" s="1"/>
  <c r="YE1261"/>
  <c r="YK1261" s="1"/>
  <c r="YE1265"/>
  <c r="YK1265" s="1"/>
  <c r="YE1253"/>
  <c r="YK1253" s="1"/>
  <c r="YE1256"/>
  <c r="YK1256" s="1"/>
  <c r="YE1260"/>
  <c r="YK1260" s="1"/>
  <c r="YE1264"/>
  <c r="YK1264" s="1"/>
  <c r="YE1259"/>
  <c r="YK1259" s="1"/>
  <c r="YE1263"/>
  <c r="YK1263" s="1"/>
  <c r="YE1244"/>
  <c r="YK1244" s="1"/>
  <c r="YE1242"/>
  <c r="YK1242" s="1"/>
  <c r="YE1243"/>
  <c r="YK1243" s="1"/>
  <c r="YE1247"/>
  <c r="YK1247" s="1"/>
  <c r="YE1251"/>
  <c r="YK1251" s="1"/>
  <c r="YE1245"/>
  <c r="YK1245" s="1"/>
  <c r="YE1246"/>
  <c r="YK1246" s="1"/>
  <c r="YE1252"/>
  <c r="YK1252" s="1"/>
  <c r="YE1250"/>
  <c r="YK1250" s="1"/>
  <c r="YE1241"/>
  <c r="YK1241" s="1"/>
  <c r="YE1240"/>
  <c r="YK1240" s="1"/>
  <c r="YE1248"/>
  <c r="YK1248" s="1"/>
  <c r="YE1249"/>
  <c r="YK1249" s="1"/>
  <c r="EE1269"/>
  <c r="EE1270" s="1"/>
  <c r="UZ1259"/>
  <c r="VF1259" s="1"/>
  <c r="UZ1263"/>
  <c r="VF1263" s="1"/>
  <c r="UZ1258"/>
  <c r="VF1258" s="1"/>
  <c r="UZ1262"/>
  <c r="VF1262" s="1"/>
  <c r="UZ1253"/>
  <c r="VF1253" s="1"/>
  <c r="UZ1257"/>
  <c r="VF1257" s="1"/>
  <c r="UZ1261"/>
  <c r="VF1261" s="1"/>
  <c r="UZ1265"/>
  <c r="VF1265" s="1"/>
  <c r="UZ1260"/>
  <c r="VF1260" s="1"/>
  <c r="UZ1264"/>
  <c r="VF1264" s="1"/>
  <c r="UZ1256"/>
  <c r="VF1256" s="1"/>
  <c r="UZ1244"/>
  <c r="VF1244" s="1"/>
  <c r="UZ1242"/>
  <c r="VF1242" s="1"/>
  <c r="UZ1250"/>
  <c r="VF1250" s="1"/>
  <c r="UZ1243"/>
  <c r="VF1243" s="1"/>
  <c r="UZ1240"/>
  <c r="VF1240" s="1"/>
  <c r="UZ1241"/>
  <c r="VF1241" s="1"/>
  <c r="UZ1252"/>
  <c r="VF1252" s="1"/>
  <c r="UZ1247"/>
  <c r="VF1247" s="1"/>
  <c r="UZ1251"/>
  <c r="VF1251" s="1"/>
  <c r="UZ1248"/>
  <c r="VF1248" s="1"/>
  <c r="UZ1246"/>
  <c r="VF1246" s="1"/>
  <c r="UZ1249"/>
  <c r="VF1249" s="1"/>
  <c r="UZ1245"/>
  <c r="VF1245" s="1"/>
  <c r="ON1256"/>
  <c r="OT1256" s="1"/>
  <c r="ON1258"/>
  <c r="OT1258" s="1"/>
  <c r="ON1253"/>
  <c r="OT1253" s="1"/>
  <c r="ON1260"/>
  <c r="OT1260" s="1"/>
  <c r="ON1265"/>
  <c r="OT1265" s="1"/>
  <c r="ON1259"/>
  <c r="OT1259" s="1"/>
  <c r="ON1264"/>
  <c r="OT1264" s="1"/>
  <c r="ON1261"/>
  <c r="OT1261" s="1"/>
  <c r="ON1263"/>
  <c r="OT1263" s="1"/>
  <c r="ON1257"/>
  <c r="OT1257" s="1"/>
  <c r="ON1262"/>
  <c r="OT1262" s="1"/>
  <c r="ON1244"/>
  <c r="OT1244" s="1"/>
  <c r="ON1252"/>
  <c r="OT1252" s="1"/>
  <c r="ON1247"/>
  <c r="OT1247" s="1"/>
  <c r="ON1240"/>
  <c r="OT1240" s="1"/>
  <c r="ON1248"/>
  <c r="OT1248" s="1"/>
  <c r="ON1246"/>
  <c r="OT1246" s="1"/>
  <c r="ON1241"/>
  <c r="OT1241" s="1"/>
  <c r="ON1242"/>
  <c r="OT1242" s="1"/>
  <c r="ON1250"/>
  <c r="OT1250" s="1"/>
  <c r="ON1243"/>
  <c r="OT1243" s="1"/>
  <c r="ON1251"/>
  <c r="OT1251" s="1"/>
  <c r="ON1249"/>
  <c r="OT1249" s="1"/>
  <c r="ON1245"/>
  <c r="OT1245" s="1"/>
  <c r="IB1256"/>
  <c r="IH1256" s="1"/>
  <c r="IB1258"/>
  <c r="IH1258" s="1"/>
  <c r="IB1253"/>
  <c r="IH1253" s="1"/>
  <c r="IB1260"/>
  <c r="IH1260" s="1"/>
  <c r="IB1265"/>
  <c r="IH1265" s="1"/>
  <c r="IB1259"/>
  <c r="IH1259" s="1"/>
  <c r="IB1264"/>
  <c r="IH1264" s="1"/>
  <c r="IB1261"/>
  <c r="IH1261" s="1"/>
  <c r="IB1263"/>
  <c r="IH1263" s="1"/>
  <c r="IB1257"/>
  <c r="IH1257" s="1"/>
  <c r="IB1262"/>
  <c r="IH1262" s="1"/>
  <c r="IB1242"/>
  <c r="IH1242" s="1"/>
  <c r="IB1250"/>
  <c r="IH1250" s="1"/>
  <c r="IB1243"/>
  <c r="IH1243" s="1"/>
  <c r="IB1247"/>
  <c r="IH1247" s="1"/>
  <c r="IB1245"/>
  <c r="IH1245" s="1"/>
  <c r="IB1244"/>
  <c r="IH1244" s="1"/>
  <c r="IB1252"/>
  <c r="IH1252" s="1"/>
  <c r="IB1251"/>
  <c r="IH1251" s="1"/>
  <c r="IB1240"/>
  <c r="IH1240" s="1"/>
  <c r="IB1248"/>
  <c r="IH1248" s="1"/>
  <c r="IB1246"/>
  <c r="IH1246" s="1"/>
  <c r="IB1249"/>
  <c r="IH1249" s="1"/>
  <c r="IB1241"/>
  <c r="IH1241" s="1"/>
  <c r="BP1265"/>
  <c r="BV1265" s="1"/>
  <c r="BP1256"/>
  <c r="BV1256" s="1"/>
  <c r="BP1258"/>
  <c r="BV1258" s="1"/>
  <c r="BP1253"/>
  <c r="BV1253" s="1"/>
  <c r="BP1260"/>
  <c r="BV1260" s="1"/>
  <c r="BP1257"/>
  <c r="BV1257" s="1"/>
  <c r="BP1262"/>
  <c r="BV1262" s="1"/>
  <c r="BP1259"/>
  <c r="BV1259" s="1"/>
  <c r="BP1264"/>
  <c r="BV1264" s="1"/>
  <c r="BP1261"/>
  <c r="BV1261" s="1"/>
  <c r="BP1263"/>
  <c r="BV1263" s="1"/>
  <c r="BP1243"/>
  <c r="BV1243" s="1"/>
  <c r="BP1247"/>
  <c r="BV1247" s="1"/>
  <c r="BP1246"/>
  <c r="BV1246" s="1"/>
  <c r="BP1249"/>
  <c r="BV1249" s="1"/>
  <c r="BP1241"/>
  <c r="BV1241" s="1"/>
  <c r="BP1245"/>
  <c r="BV1245" s="1"/>
  <c r="BP1244"/>
  <c r="BV1244" s="1"/>
  <c r="BP1252"/>
  <c r="BV1252" s="1"/>
  <c r="BP1242"/>
  <c r="BV1242" s="1"/>
  <c r="BP1250"/>
  <c r="BV1250" s="1"/>
  <c r="BP1251"/>
  <c r="BV1251" s="1"/>
  <c r="BP1240"/>
  <c r="BV1240" s="1"/>
  <c r="BP1248"/>
  <c r="BV1248" s="1"/>
  <c r="UE1259"/>
  <c r="UK1259" s="1"/>
  <c r="UE1257"/>
  <c r="UK1257" s="1"/>
  <c r="UE1253"/>
  <c r="UK1253" s="1"/>
  <c r="UE1261"/>
  <c r="UK1261" s="1"/>
  <c r="UE1258"/>
  <c r="UK1258" s="1"/>
  <c r="UE1256"/>
  <c r="UK1256" s="1"/>
  <c r="UE1263"/>
  <c r="UK1263" s="1"/>
  <c r="UE1260"/>
  <c r="UK1260" s="1"/>
  <c r="UE1264"/>
  <c r="UK1264" s="1"/>
  <c r="UE1265"/>
  <c r="UK1265" s="1"/>
  <c r="UE1262"/>
  <c r="UK1262" s="1"/>
  <c r="UE1244"/>
  <c r="UK1244" s="1"/>
  <c r="UE1252"/>
  <c r="UK1252" s="1"/>
  <c r="UE1242"/>
  <c r="UK1242" s="1"/>
  <c r="UE1250"/>
  <c r="UK1250" s="1"/>
  <c r="UE1243"/>
  <c r="UK1243" s="1"/>
  <c r="UE1248"/>
  <c r="UK1248" s="1"/>
  <c r="UE1246"/>
  <c r="UK1246" s="1"/>
  <c r="UE1245"/>
  <c r="UK1245" s="1"/>
  <c r="UE1247"/>
  <c r="UK1247" s="1"/>
  <c r="UE1251"/>
  <c r="UK1251" s="1"/>
  <c r="UE1240"/>
  <c r="UK1240" s="1"/>
  <c r="UE1249"/>
  <c r="UK1249" s="1"/>
  <c r="UE1241"/>
  <c r="UK1241" s="1"/>
  <c r="NS1263"/>
  <c r="NY1263" s="1"/>
  <c r="NS1262"/>
  <c r="NY1262" s="1"/>
  <c r="NS1265"/>
  <c r="NY1265" s="1"/>
  <c r="NS1264"/>
  <c r="NY1264" s="1"/>
  <c r="NS1261"/>
  <c r="NY1261" s="1"/>
  <c r="NS1260"/>
  <c r="NY1260" s="1"/>
  <c r="NS1257"/>
  <c r="NY1257" s="1"/>
  <c r="NS1253"/>
  <c r="NY1253" s="1"/>
  <c r="NS1259"/>
  <c r="NY1259" s="1"/>
  <c r="NS1258"/>
  <c r="NY1258" s="1"/>
  <c r="NS1256"/>
  <c r="NY1256" s="1"/>
  <c r="NS1244"/>
  <c r="NY1244" s="1"/>
  <c r="NS1252"/>
  <c r="NY1252" s="1"/>
  <c r="NS1247"/>
  <c r="NY1247" s="1"/>
  <c r="NS1251"/>
  <c r="NY1251" s="1"/>
  <c r="NS1248"/>
  <c r="NY1248" s="1"/>
  <c r="NS1245"/>
  <c r="NY1245" s="1"/>
  <c r="NS1242"/>
  <c r="NY1242" s="1"/>
  <c r="NS1250"/>
  <c r="NY1250" s="1"/>
  <c r="NS1243"/>
  <c r="NY1243" s="1"/>
  <c r="NS1240"/>
  <c r="NY1240" s="1"/>
  <c r="NS1246"/>
  <c r="NY1246" s="1"/>
  <c r="NS1249"/>
  <c r="NY1249" s="1"/>
  <c r="NS1241"/>
  <c r="NY1241" s="1"/>
  <c r="HG1243"/>
  <c r="HM1243" s="1"/>
  <c r="HG1257"/>
  <c r="HM1257" s="1"/>
  <c r="HG1265"/>
  <c r="HM1265" s="1"/>
  <c r="HG1253"/>
  <c r="HM1253" s="1"/>
  <c r="HG1264"/>
  <c r="HM1264" s="1"/>
  <c r="HG1256"/>
  <c r="HM1256" s="1"/>
  <c r="HG1261"/>
  <c r="HM1261" s="1"/>
  <c r="HG1260"/>
  <c r="HM1260" s="1"/>
  <c r="HG1262"/>
  <c r="HM1262" s="1"/>
  <c r="HG1263"/>
  <c r="HM1263" s="1"/>
  <c r="HG1258"/>
  <c r="HM1258" s="1"/>
  <c r="HG1259"/>
  <c r="HM1259" s="1"/>
  <c r="HG1247"/>
  <c r="HM1247" s="1"/>
  <c r="HG1251"/>
  <c r="HM1251" s="1"/>
  <c r="HG1240"/>
  <c r="HM1240" s="1"/>
  <c r="HG1246"/>
  <c r="HM1246" s="1"/>
  <c r="HG1249"/>
  <c r="HM1249" s="1"/>
  <c r="HG1244"/>
  <c r="HM1244" s="1"/>
  <c r="HG1252"/>
  <c r="HM1252" s="1"/>
  <c r="HG1242"/>
  <c r="HM1242" s="1"/>
  <c r="HG1250"/>
  <c r="HM1250" s="1"/>
  <c r="HG1248"/>
  <c r="HM1248" s="1"/>
  <c r="HG1241"/>
  <c r="HM1241" s="1"/>
  <c r="HG1245"/>
  <c r="HM1245" s="1"/>
  <c r="AU1261"/>
  <c r="BA1261" s="1"/>
  <c r="AU1260"/>
  <c r="BA1260" s="1"/>
  <c r="AU1263"/>
  <c r="BA1263" s="1"/>
  <c r="AU1262"/>
  <c r="BA1262" s="1"/>
  <c r="AU1265"/>
  <c r="BA1265" s="1"/>
  <c r="AU1264"/>
  <c r="BA1264" s="1"/>
  <c r="AU1259"/>
  <c r="BA1259" s="1"/>
  <c r="AU1258"/>
  <c r="BA1258" s="1"/>
  <c r="AU1256"/>
  <c r="BA1256" s="1"/>
  <c r="AU1257"/>
  <c r="BA1257" s="1"/>
  <c r="AU1253"/>
  <c r="BA1253" s="1"/>
  <c r="AU1243"/>
  <c r="BA1243" s="1"/>
  <c r="AU1251"/>
  <c r="BA1251" s="1"/>
  <c r="AU1246"/>
  <c r="BA1246" s="1"/>
  <c r="AU1249"/>
  <c r="BA1249" s="1"/>
  <c r="AU1241"/>
  <c r="BA1241" s="1"/>
  <c r="AU1245"/>
  <c r="BA1245" s="1"/>
  <c r="AU1244"/>
  <c r="BA1244" s="1"/>
  <c r="AU1252"/>
  <c r="BA1252" s="1"/>
  <c r="AU1242"/>
  <c r="BA1242" s="1"/>
  <c r="AU1250"/>
  <c r="BA1250" s="1"/>
  <c r="AU1247"/>
  <c r="BA1247" s="1"/>
  <c r="AU1240"/>
  <c r="BA1240" s="1"/>
  <c r="AU1248"/>
  <c r="BA1248" s="1"/>
  <c r="FP1260"/>
  <c r="FV1260" s="1"/>
  <c r="FP1261"/>
  <c r="FV1261" s="1"/>
  <c r="FP1256"/>
  <c r="FV1256" s="1"/>
  <c r="FP1265"/>
  <c r="FV1265" s="1"/>
  <c r="FP1258"/>
  <c r="FV1258" s="1"/>
  <c r="FP1259"/>
  <c r="FV1259" s="1"/>
  <c r="FP1257"/>
  <c r="FV1257" s="1"/>
  <c r="FP1262"/>
  <c r="FV1262" s="1"/>
  <c r="FP1263"/>
  <c r="FV1263" s="1"/>
  <c r="FP1253"/>
  <c r="FV1253" s="1"/>
  <c r="FP1264"/>
  <c r="FV1264" s="1"/>
  <c r="FP1252"/>
  <c r="FV1252" s="1"/>
  <c r="FP1250"/>
  <c r="FV1250" s="1"/>
  <c r="FP1247"/>
  <c r="FV1247" s="1"/>
  <c r="FP1241"/>
  <c r="FV1241" s="1"/>
  <c r="FP1246"/>
  <c r="FV1246" s="1"/>
  <c r="FP1244"/>
  <c r="FV1244" s="1"/>
  <c r="FP1242"/>
  <c r="FV1242" s="1"/>
  <c r="FP1243"/>
  <c r="FV1243" s="1"/>
  <c r="FP1251"/>
  <c r="FV1251" s="1"/>
  <c r="FP1245"/>
  <c r="FV1245" s="1"/>
  <c r="FP1240"/>
  <c r="FV1240" s="1"/>
  <c r="FP1248"/>
  <c r="FV1248" s="1"/>
  <c r="FP1249"/>
  <c r="FV1249" s="1"/>
  <c r="MB1258"/>
  <c r="MH1258" s="1"/>
  <c r="MB1259"/>
  <c r="MH1259" s="1"/>
  <c r="MB1256"/>
  <c r="MH1256" s="1"/>
  <c r="MB1264"/>
  <c r="MH1264" s="1"/>
  <c r="MB1262"/>
  <c r="MH1262" s="1"/>
  <c r="MB1263"/>
  <c r="MH1263" s="1"/>
  <c r="MB1253"/>
  <c r="MH1253" s="1"/>
  <c r="MB1260"/>
  <c r="MH1260" s="1"/>
  <c r="MB1261"/>
  <c r="MH1261" s="1"/>
  <c r="MB1265"/>
  <c r="MH1265" s="1"/>
  <c r="MB1257"/>
  <c r="MH1257" s="1"/>
  <c r="MB1244"/>
  <c r="MH1244" s="1"/>
  <c r="MB1242"/>
  <c r="MH1242" s="1"/>
  <c r="MB1250"/>
  <c r="MH1250" s="1"/>
  <c r="MB1240"/>
  <c r="MH1240" s="1"/>
  <c r="MB1249"/>
  <c r="MH1249" s="1"/>
  <c r="MB1252"/>
  <c r="MH1252" s="1"/>
  <c r="MB1243"/>
  <c r="MH1243" s="1"/>
  <c r="MB1247"/>
  <c r="MH1247" s="1"/>
  <c r="MB1251"/>
  <c r="MH1251" s="1"/>
  <c r="MB1241"/>
  <c r="MH1241" s="1"/>
  <c r="MB1245"/>
  <c r="MH1245" s="1"/>
  <c r="MB1248"/>
  <c r="MH1248" s="1"/>
  <c r="MB1246"/>
  <c r="MH1246" s="1"/>
  <c r="SN1246"/>
  <c r="ST1246" s="1"/>
  <c r="SN1256"/>
  <c r="ST1256" s="1"/>
  <c r="SN1257"/>
  <c r="ST1257" s="1"/>
  <c r="SN1265"/>
  <c r="ST1265" s="1"/>
  <c r="SN1261"/>
  <c r="ST1261" s="1"/>
  <c r="SN1260"/>
  <c r="ST1260" s="1"/>
  <c r="SN1253"/>
  <c r="ST1253" s="1"/>
  <c r="SN1263"/>
  <c r="ST1263" s="1"/>
  <c r="SN1262"/>
  <c r="ST1262" s="1"/>
  <c r="SN1264"/>
  <c r="ST1264" s="1"/>
  <c r="SN1259"/>
  <c r="ST1259" s="1"/>
  <c r="SN1258"/>
  <c r="ST1258" s="1"/>
  <c r="SN1244"/>
  <c r="ST1244" s="1"/>
  <c r="SN1252"/>
  <c r="ST1252" s="1"/>
  <c r="SN1242"/>
  <c r="ST1242" s="1"/>
  <c r="SN1247"/>
  <c r="ST1247" s="1"/>
  <c r="SN1251"/>
  <c r="ST1251" s="1"/>
  <c r="SN1240"/>
  <c r="ST1240" s="1"/>
  <c r="SN1250"/>
  <c r="ST1250" s="1"/>
  <c r="SN1243"/>
  <c r="ST1243" s="1"/>
  <c r="SN1241"/>
  <c r="ST1241" s="1"/>
  <c r="SN1245"/>
  <c r="ST1245" s="1"/>
  <c r="SN1248"/>
  <c r="ST1248" s="1"/>
  <c r="SN1249"/>
  <c r="ST1249" s="1"/>
  <c r="Y1258"/>
  <c r="AE1258" s="1"/>
  <c r="Y1262"/>
  <c r="AE1262" s="1"/>
  <c r="Y1257"/>
  <c r="AE1257" s="1"/>
  <c r="Y1261"/>
  <c r="AE1261" s="1"/>
  <c r="Y1265"/>
  <c r="AE1265" s="1"/>
  <c r="Y1253"/>
  <c r="AE1253" s="1"/>
  <c r="Y1256"/>
  <c r="AE1256" s="1"/>
  <c r="Y1260"/>
  <c r="AE1260" s="1"/>
  <c r="Y1264"/>
  <c r="AE1264" s="1"/>
  <c r="Y1259"/>
  <c r="AE1259" s="1"/>
  <c r="Y1263"/>
  <c r="AE1263" s="1"/>
  <c r="Y1252"/>
  <c r="AE1252" s="1"/>
  <c r="Y1250"/>
  <c r="AE1250" s="1"/>
  <c r="Y1241"/>
  <c r="AE1241" s="1"/>
  <c r="Y1240"/>
  <c r="AE1240" s="1"/>
  <c r="Y1248"/>
  <c r="AE1248" s="1"/>
  <c r="Y1249"/>
  <c r="AE1249" s="1"/>
  <c r="Y1244"/>
  <c r="AE1244" s="1"/>
  <c r="Y1242"/>
  <c r="AE1242" s="1"/>
  <c r="Y1243"/>
  <c r="AE1243" s="1"/>
  <c r="Y1247"/>
  <c r="AE1247" s="1"/>
  <c r="Y1251"/>
  <c r="AE1251" s="1"/>
  <c r="Y1245"/>
  <c r="AE1245" s="1"/>
  <c r="Y1246"/>
  <c r="AE1246" s="1"/>
  <c r="GK1258"/>
  <c r="GQ1258" s="1"/>
  <c r="GK1262"/>
  <c r="GQ1262" s="1"/>
  <c r="GK1257"/>
  <c r="GQ1257" s="1"/>
  <c r="GK1261"/>
  <c r="GQ1261" s="1"/>
  <c r="GK1265"/>
  <c r="GQ1265" s="1"/>
  <c r="GK1253"/>
  <c r="GQ1253" s="1"/>
  <c r="GK1256"/>
  <c r="GQ1256" s="1"/>
  <c r="GK1260"/>
  <c r="GQ1260" s="1"/>
  <c r="GK1264"/>
  <c r="GQ1264" s="1"/>
  <c r="GK1259"/>
  <c r="GQ1259" s="1"/>
  <c r="GK1263"/>
  <c r="GQ1263" s="1"/>
  <c r="GK1252"/>
  <c r="GQ1252" s="1"/>
  <c r="GK1250"/>
  <c r="GQ1250" s="1"/>
  <c r="GK1241"/>
  <c r="GQ1241" s="1"/>
  <c r="GK1240"/>
  <c r="GQ1240" s="1"/>
  <c r="GK1248"/>
  <c r="GQ1248" s="1"/>
  <c r="GK1249"/>
  <c r="GQ1249" s="1"/>
  <c r="GK1244"/>
  <c r="GQ1244" s="1"/>
  <c r="GK1242"/>
  <c r="GQ1242" s="1"/>
  <c r="GK1243"/>
  <c r="GQ1243" s="1"/>
  <c r="GK1247"/>
  <c r="GQ1247" s="1"/>
  <c r="GK1251"/>
  <c r="GQ1251" s="1"/>
  <c r="GK1245"/>
  <c r="GQ1245" s="1"/>
  <c r="GK1246"/>
  <c r="GQ1246" s="1"/>
  <c r="MW1258"/>
  <c r="NC1258" s="1"/>
  <c r="MW1262"/>
  <c r="NC1262" s="1"/>
  <c r="MW1257"/>
  <c r="NC1257" s="1"/>
  <c r="MW1261"/>
  <c r="NC1261" s="1"/>
  <c r="MW1265"/>
  <c r="NC1265" s="1"/>
  <c r="MW1253"/>
  <c r="NC1253" s="1"/>
  <c r="MW1256"/>
  <c r="NC1256" s="1"/>
  <c r="MW1260"/>
  <c r="NC1260" s="1"/>
  <c r="MW1264"/>
  <c r="NC1264" s="1"/>
  <c r="MW1259"/>
  <c r="NC1259" s="1"/>
  <c r="MW1263"/>
  <c r="NC1263" s="1"/>
  <c r="MW1252"/>
  <c r="NC1252" s="1"/>
  <c r="MW1250"/>
  <c r="NC1250" s="1"/>
  <c r="MW1241"/>
  <c r="NC1241" s="1"/>
  <c r="MW1240"/>
  <c r="NC1240" s="1"/>
  <c r="MW1248"/>
  <c r="NC1248" s="1"/>
  <c r="MW1249"/>
  <c r="NC1249" s="1"/>
  <c r="MW1244"/>
  <c r="NC1244" s="1"/>
  <c r="MW1242"/>
  <c r="NC1242" s="1"/>
  <c r="MW1243"/>
  <c r="NC1243" s="1"/>
  <c r="MW1247"/>
  <c r="NC1247" s="1"/>
  <c r="MW1251"/>
  <c r="NC1251" s="1"/>
  <c r="MW1245"/>
  <c r="NC1245" s="1"/>
  <c r="MW1246"/>
  <c r="NC1246" s="1"/>
  <c r="TI1256"/>
  <c r="TO1256" s="1"/>
  <c r="TI1260"/>
  <c r="TO1260" s="1"/>
  <c r="TI1264"/>
  <c r="TO1264" s="1"/>
  <c r="TI1259"/>
  <c r="TO1259" s="1"/>
  <c r="TI1263"/>
  <c r="TO1263" s="1"/>
  <c r="TI1258"/>
  <c r="TO1258" s="1"/>
  <c r="TI1262"/>
  <c r="TO1262" s="1"/>
  <c r="TI1257"/>
  <c r="TO1257" s="1"/>
  <c r="TI1261"/>
  <c r="TO1261" s="1"/>
  <c r="TI1265"/>
  <c r="TO1265" s="1"/>
  <c r="TI1253"/>
  <c r="TO1253" s="1"/>
  <c r="TI1250"/>
  <c r="TO1250" s="1"/>
  <c r="TI1243"/>
  <c r="TO1243" s="1"/>
  <c r="TI1251"/>
  <c r="TO1251" s="1"/>
  <c r="TI1241"/>
  <c r="TO1241" s="1"/>
  <c r="TI1245"/>
  <c r="TO1245" s="1"/>
  <c r="TI1240"/>
  <c r="TO1240" s="1"/>
  <c r="TI1244"/>
  <c r="TO1244" s="1"/>
  <c r="TI1252"/>
  <c r="TO1252" s="1"/>
  <c r="TI1242"/>
  <c r="TO1242" s="1"/>
  <c r="TI1247"/>
  <c r="TO1247" s="1"/>
  <c r="TI1248"/>
  <c r="TO1248" s="1"/>
  <c r="TI1246"/>
  <c r="TO1246" s="1"/>
  <c r="TI1249"/>
  <c r="TO1249" s="1"/>
  <c r="YZ1258"/>
  <c r="ZF1258" s="1"/>
  <c r="YZ1262"/>
  <c r="ZF1262" s="1"/>
  <c r="YZ1259"/>
  <c r="ZF1259" s="1"/>
  <c r="YZ1263"/>
  <c r="ZF1263" s="1"/>
  <c r="YZ1253"/>
  <c r="ZF1253" s="1"/>
  <c r="YZ1256"/>
  <c r="ZF1256" s="1"/>
  <c r="YZ1260"/>
  <c r="ZF1260" s="1"/>
  <c r="YZ1264"/>
  <c r="ZF1264" s="1"/>
  <c r="YZ1257"/>
  <c r="ZF1257" s="1"/>
  <c r="YZ1261"/>
  <c r="ZF1261" s="1"/>
  <c r="YZ1265"/>
  <c r="ZF1265" s="1"/>
  <c r="YZ1250"/>
  <c r="ZF1250" s="1"/>
  <c r="YZ1241"/>
  <c r="ZF1241" s="1"/>
  <c r="YZ1240"/>
  <c r="ZF1240" s="1"/>
  <c r="YZ1249"/>
  <c r="ZF1249" s="1"/>
  <c r="YZ1244"/>
  <c r="ZF1244" s="1"/>
  <c r="YZ1252"/>
  <c r="ZF1252" s="1"/>
  <c r="YZ1242"/>
  <c r="ZF1242" s="1"/>
  <c r="YZ1243"/>
  <c r="ZF1243" s="1"/>
  <c r="YZ1247"/>
  <c r="ZF1247" s="1"/>
  <c r="YZ1251"/>
  <c r="ZF1251" s="1"/>
  <c r="YZ1245"/>
  <c r="ZF1245" s="1"/>
  <c r="YZ1248"/>
  <c r="ZF1248" s="1"/>
  <c r="YZ1246"/>
  <c r="ZF1246" s="1"/>
  <c r="TJ1259"/>
  <c r="TP1259" s="1"/>
  <c r="TJ1263"/>
  <c r="TP1263" s="1"/>
  <c r="TJ1258"/>
  <c r="TP1258" s="1"/>
  <c r="TJ1262"/>
  <c r="TP1262" s="1"/>
  <c r="TJ1253"/>
  <c r="TP1253" s="1"/>
  <c r="TJ1257"/>
  <c r="TP1257" s="1"/>
  <c r="TJ1261"/>
  <c r="TP1261" s="1"/>
  <c r="TJ1265"/>
  <c r="TP1265" s="1"/>
  <c r="TJ1260"/>
  <c r="TP1260" s="1"/>
  <c r="TJ1264"/>
  <c r="TP1264" s="1"/>
  <c r="TJ1256"/>
  <c r="TP1256" s="1"/>
  <c r="TJ1247"/>
  <c r="TP1247" s="1"/>
  <c r="TJ1251"/>
  <c r="TP1251" s="1"/>
  <c r="TJ1240"/>
  <c r="TP1240" s="1"/>
  <c r="TJ1248"/>
  <c r="TP1248" s="1"/>
  <c r="TJ1246"/>
  <c r="TP1246" s="1"/>
  <c r="TJ1244"/>
  <c r="TP1244" s="1"/>
  <c r="TJ1252"/>
  <c r="TP1252" s="1"/>
  <c r="TJ1242"/>
  <c r="TP1242" s="1"/>
  <c r="TJ1250"/>
  <c r="TP1250" s="1"/>
  <c r="TJ1243"/>
  <c r="TP1243" s="1"/>
  <c r="TJ1249"/>
  <c r="TP1249" s="1"/>
  <c r="TJ1241"/>
  <c r="TP1241" s="1"/>
  <c r="TJ1245"/>
  <c r="TP1245" s="1"/>
  <c r="MX1256"/>
  <c r="ND1256" s="1"/>
  <c r="MX1258"/>
  <c r="ND1258" s="1"/>
  <c r="MX1253"/>
  <c r="ND1253" s="1"/>
  <c r="MX1260"/>
  <c r="ND1260" s="1"/>
  <c r="MX1265"/>
  <c r="ND1265" s="1"/>
  <c r="MX1259"/>
  <c r="ND1259" s="1"/>
  <c r="MX1264"/>
  <c r="ND1264" s="1"/>
  <c r="MX1261"/>
  <c r="ND1261" s="1"/>
  <c r="MX1263"/>
  <c r="ND1263" s="1"/>
  <c r="MX1257"/>
  <c r="ND1257" s="1"/>
  <c r="MX1262"/>
  <c r="ND1262" s="1"/>
  <c r="MX1244"/>
  <c r="ND1244" s="1"/>
  <c r="MX1252"/>
  <c r="ND1252" s="1"/>
  <c r="MX1251"/>
  <c r="ND1251" s="1"/>
  <c r="MX1240"/>
  <c r="ND1240" s="1"/>
  <c r="MX1248"/>
  <c r="ND1248" s="1"/>
  <c r="MX1246"/>
  <c r="ND1246" s="1"/>
  <c r="MX1249"/>
  <c r="ND1249" s="1"/>
  <c r="MX1241"/>
  <c r="ND1241" s="1"/>
  <c r="MX1242"/>
  <c r="ND1242" s="1"/>
  <c r="MX1250"/>
  <c r="ND1250" s="1"/>
  <c r="MX1243"/>
  <c r="ND1243" s="1"/>
  <c r="MX1247"/>
  <c r="ND1247" s="1"/>
  <c r="MX1245"/>
  <c r="ND1245" s="1"/>
  <c r="GL1260"/>
  <c r="GR1260" s="1"/>
  <c r="GL1265"/>
  <c r="GR1265" s="1"/>
  <c r="GL1256"/>
  <c r="GR1256" s="1"/>
  <c r="GL1258"/>
  <c r="GR1258" s="1"/>
  <c r="GL1253"/>
  <c r="GR1253" s="1"/>
  <c r="GL1263"/>
  <c r="GR1263" s="1"/>
  <c r="GL1257"/>
  <c r="GR1257" s="1"/>
  <c r="GL1262"/>
  <c r="GR1262" s="1"/>
  <c r="GL1259"/>
  <c r="GR1259" s="1"/>
  <c r="GL1264"/>
  <c r="GR1264" s="1"/>
  <c r="GL1261"/>
  <c r="GR1261" s="1"/>
  <c r="GL1244"/>
  <c r="GR1244" s="1"/>
  <c r="GL1252"/>
  <c r="GR1252" s="1"/>
  <c r="GL1242"/>
  <c r="GR1242" s="1"/>
  <c r="GL1250"/>
  <c r="GR1250" s="1"/>
  <c r="GL1247"/>
  <c r="GR1247" s="1"/>
  <c r="GL1240"/>
  <c r="GR1240" s="1"/>
  <c r="GL1248"/>
  <c r="GR1248" s="1"/>
  <c r="GL1249"/>
  <c r="GR1249" s="1"/>
  <c r="GL1243"/>
  <c r="GR1243" s="1"/>
  <c r="GL1251"/>
  <c r="GR1251" s="1"/>
  <c r="GL1246"/>
  <c r="GR1246" s="1"/>
  <c r="GL1241"/>
  <c r="GR1241" s="1"/>
  <c r="GL1245"/>
  <c r="GR1245" s="1"/>
  <c r="Z1261"/>
  <c r="AF1261" s="1"/>
  <c r="Z1265"/>
  <c r="AF1265" s="1"/>
  <c r="Z1253"/>
  <c r="AF1253" s="1"/>
  <c r="Z1257"/>
  <c r="AF1257" s="1"/>
  <c r="Z1258"/>
  <c r="AF1258" s="1"/>
  <c r="Z1263"/>
  <c r="AF1263" s="1"/>
  <c r="Z1262"/>
  <c r="AF1262" s="1"/>
  <c r="Z1264"/>
  <c r="AF1264" s="1"/>
  <c r="Z1256"/>
  <c r="AF1256" s="1"/>
  <c r="Z1259"/>
  <c r="AF1259" s="1"/>
  <c r="Z1260"/>
  <c r="AF1260" s="1"/>
  <c r="Z1252"/>
  <c r="AF1252" s="1"/>
  <c r="Z1247"/>
  <c r="AF1247" s="1"/>
  <c r="Z1251"/>
  <c r="AF1251" s="1"/>
  <c r="Z1249"/>
  <c r="AF1249" s="1"/>
  <c r="Z1241"/>
  <c r="AF1241" s="1"/>
  <c r="Z1245"/>
  <c r="AF1245" s="1"/>
  <c r="Z1244"/>
  <c r="AF1244" s="1"/>
  <c r="Z1242"/>
  <c r="AF1242" s="1"/>
  <c r="Z1250"/>
  <c r="AF1250" s="1"/>
  <c r="Z1243"/>
  <c r="AF1243" s="1"/>
  <c r="Z1240"/>
  <c r="AF1240" s="1"/>
  <c r="Z1248"/>
  <c r="AF1248" s="1"/>
  <c r="Z1246"/>
  <c r="AF1246" s="1"/>
  <c r="SO1265"/>
  <c r="SU1265" s="1"/>
  <c r="SO1262"/>
  <c r="SU1262" s="1"/>
  <c r="SO1264"/>
  <c r="SU1264" s="1"/>
  <c r="SO1263"/>
  <c r="SU1263" s="1"/>
  <c r="SO1260"/>
  <c r="SU1260" s="1"/>
  <c r="SO1257"/>
  <c r="SU1257" s="1"/>
  <c r="SO1253"/>
  <c r="SU1253" s="1"/>
  <c r="SO1259"/>
  <c r="SU1259" s="1"/>
  <c r="SO1256"/>
  <c r="SU1256" s="1"/>
  <c r="SO1261"/>
  <c r="SU1261" s="1"/>
  <c r="SO1258"/>
  <c r="SU1258" s="1"/>
  <c r="SO1244"/>
  <c r="SU1244" s="1"/>
  <c r="SO1252"/>
  <c r="SU1252" s="1"/>
  <c r="SO1247"/>
  <c r="SU1247" s="1"/>
  <c r="SO1251"/>
  <c r="SU1251" s="1"/>
  <c r="SO1246"/>
  <c r="SU1246" s="1"/>
  <c r="SO1249"/>
  <c r="SU1249" s="1"/>
  <c r="SO1241"/>
  <c r="SU1241" s="1"/>
  <c r="SO1245"/>
  <c r="SU1245" s="1"/>
  <c r="SO1242"/>
  <c r="SU1242" s="1"/>
  <c r="SO1250"/>
  <c r="SU1250" s="1"/>
  <c r="SO1243"/>
  <c r="SU1243" s="1"/>
  <c r="SO1240"/>
  <c r="SU1240" s="1"/>
  <c r="SO1248"/>
  <c r="SU1248" s="1"/>
  <c r="MC1256"/>
  <c r="MI1256" s="1"/>
  <c r="MC1257"/>
  <c r="MI1257" s="1"/>
  <c r="MC1253"/>
  <c r="MI1253" s="1"/>
  <c r="MC1259"/>
  <c r="MI1259" s="1"/>
  <c r="MC1258"/>
  <c r="MI1258" s="1"/>
  <c r="MC1261"/>
  <c r="MI1261" s="1"/>
  <c r="MC1260"/>
  <c r="MI1260" s="1"/>
  <c r="MC1263"/>
  <c r="MI1263" s="1"/>
  <c r="MC1262"/>
  <c r="MI1262" s="1"/>
  <c r="MC1265"/>
  <c r="MI1265" s="1"/>
  <c r="MC1264"/>
  <c r="MI1264" s="1"/>
  <c r="MC1252"/>
  <c r="MI1252" s="1"/>
  <c r="MC1250"/>
  <c r="MI1250" s="1"/>
  <c r="MC1251"/>
  <c r="MI1251" s="1"/>
  <c r="MC1240"/>
  <c r="MI1240" s="1"/>
  <c r="MC1241"/>
  <c r="MI1241" s="1"/>
  <c r="MC1244"/>
  <c r="MI1244" s="1"/>
  <c r="MC1242"/>
  <c r="MI1242" s="1"/>
  <c r="MC1243"/>
  <c r="MI1243" s="1"/>
  <c r="MC1247"/>
  <c r="MI1247" s="1"/>
  <c r="MC1248"/>
  <c r="MI1248" s="1"/>
  <c r="MC1246"/>
  <c r="MI1246" s="1"/>
  <c r="MC1249"/>
  <c r="MI1249" s="1"/>
  <c r="MC1245"/>
  <c r="MI1245" s="1"/>
  <c r="FQ1256"/>
  <c r="FW1256" s="1"/>
  <c r="FQ1257"/>
  <c r="FW1257" s="1"/>
  <c r="FQ1253"/>
  <c r="FW1253" s="1"/>
  <c r="FQ1259"/>
  <c r="FW1259" s="1"/>
  <c r="FQ1258"/>
  <c r="FW1258" s="1"/>
  <c r="FQ1264"/>
  <c r="FW1264" s="1"/>
  <c r="FQ1261"/>
  <c r="FW1261" s="1"/>
  <c r="FQ1260"/>
  <c r="FW1260" s="1"/>
  <c r="FQ1263"/>
  <c r="FW1263" s="1"/>
  <c r="FQ1262"/>
  <c r="FW1262" s="1"/>
  <c r="FQ1265"/>
  <c r="FW1265" s="1"/>
  <c r="FQ1244"/>
  <c r="FW1244" s="1"/>
  <c r="FQ1250"/>
  <c r="FW1250" s="1"/>
  <c r="FQ1243"/>
  <c r="FW1243" s="1"/>
  <c r="FQ1247"/>
  <c r="FW1247" s="1"/>
  <c r="FQ1251"/>
  <c r="FW1251" s="1"/>
  <c r="FQ1240"/>
  <c r="FW1240" s="1"/>
  <c r="FQ1248"/>
  <c r="FW1248" s="1"/>
  <c r="FQ1246"/>
  <c r="FW1246" s="1"/>
  <c r="FQ1249"/>
  <c r="FW1249" s="1"/>
  <c r="FQ1241"/>
  <c r="FW1241" s="1"/>
  <c r="FQ1252"/>
  <c r="FW1252" s="1"/>
  <c r="FQ1242"/>
  <c r="FW1242" s="1"/>
  <c r="FQ1245"/>
  <c r="FW1245" s="1"/>
  <c r="ZA1265"/>
  <c r="ZG1265" s="1"/>
  <c r="ZA1264"/>
  <c r="ZG1264" s="1"/>
  <c r="ZA1259"/>
  <c r="ZG1259" s="1"/>
  <c r="ZA1258"/>
  <c r="ZG1258" s="1"/>
  <c r="ZA1261"/>
  <c r="ZG1261" s="1"/>
  <c r="ZA1260"/>
  <c r="ZG1260" s="1"/>
  <c r="ZA1263"/>
  <c r="ZG1263" s="1"/>
  <c r="ZA1262"/>
  <c r="ZG1262" s="1"/>
  <c r="ZA1257"/>
  <c r="ZG1257" s="1"/>
  <c r="ZA1253"/>
  <c r="ZG1253" s="1"/>
  <c r="ZA1256"/>
  <c r="ZG1256" s="1"/>
  <c r="ZA1242"/>
  <c r="ZG1242" s="1"/>
  <c r="ZA1250"/>
  <c r="ZG1250" s="1"/>
  <c r="ZA1243"/>
  <c r="ZG1243" s="1"/>
  <c r="ZA1240"/>
  <c r="ZG1240" s="1"/>
  <c r="ZA1249"/>
  <c r="ZG1249" s="1"/>
  <c r="ZA1244"/>
  <c r="ZG1244" s="1"/>
  <c r="ZA1252"/>
  <c r="ZG1252" s="1"/>
  <c r="ZA1247"/>
  <c r="ZG1247" s="1"/>
  <c r="ZA1251"/>
  <c r="ZG1251" s="1"/>
  <c r="ZA1248"/>
  <c r="ZG1248" s="1"/>
  <c r="ZA1246"/>
  <c r="ZG1246" s="1"/>
  <c r="ZA1241"/>
  <c r="ZG1241" s="1"/>
  <c r="ZA1245"/>
  <c r="ZG1245" s="1"/>
  <c r="AT1262"/>
  <c r="AZ1262" s="1"/>
  <c r="AT1263"/>
  <c r="AZ1263" s="1"/>
  <c r="AT1253"/>
  <c r="AZ1253" s="1"/>
  <c r="AT1264"/>
  <c r="AZ1264" s="1"/>
  <c r="AT1265"/>
  <c r="AZ1265" s="1"/>
  <c r="AT1260"/>
  <c r="AZ1260" s="1"/>
  <c r="AT1261"/>
  <c r="AZ1261" s="1"/>
  <c r="AT1256"/>
  <c r="AZ1256" s="1"/>
  <c r="AT1257"/>
  <c r="AZ1257" s="1"/>
  <c r="AT1258"/>
  <c r="AZ1258" s="1"/>
  <c r="AT1259"/>
  <c r="AZ1259" s="1"/>
  <c r="AT1244"/>
  <c r="AZ1244" s="1"/>
  <c r="AT1242"/>
  <c r="AZ1242" s="1"/>
  <c r="AT1243"/>
  <c r="AZ1243" s="1"/>
  <c r="AT1247"/>
  <c r="AZ1247" s="1"/>
  <c r="AT1251"/>
  <c r="AZ1251" s="1"/>
  <c r="AT1245"/>
  <c r="AZ1245" s="1"/>
  <c r="AT1248"/>
  <c r="AZ1248" s="1"/>
  <c r="AT1246"/>
  <c r="AZ1246" s="1"/>
  <c r="AT1252"/>
  <c r="AZ1252" s="1"/>
  <c r="AT1250"/>
  <c r="AZ1250" s="1"/>
  <c r="AT1241"/>
  <c r="AZ1241" s="1"/>
  <c r="AT1240"/>
  <c r="AZ1240" s="1"/>
  <c r="AT1249"/>
  <c r="AZ1249" s="1"/>
  <c r="HF1246"/>
  <c r="HL1246" s="1"/>
  <c r="HF1261"/>
  <c r="HL1261" s="1"/>
  <c r="HF1265"/>
  <c r="HL1265" s="1"/>
  <c r="HF1264"/>
  <c r="HL1264" s="1"/>
  <c r="HF1253"/>
  <c r="HL1253" s="1"/>
  <c r="HF1263"/>
  <c r="HL1263" s="1"/>
  <c r="HF1262"/>
  <c r="HL1262" s="1"/>
  <c r="HF1260"/>
  <c r="HL1260" s="1"/>
  <c r="HF1259"/>
  <c r="HL1259" s="1"/>
  <c r="HF1258"/>
  <c r="HL1258" s="1"/>
  <c r="HF1257"/>
  <c r="HL1257" s="1"/>
  <c r="HF1256"/>
  <c r="HL1256" s="1"/>
  <c r="HF1244"/>
  <c r="HL1244" s="1"/>
  <c r="HF1252"/>
  <c r="HL1252" s="1"/>
  <c r="HF1242"/>
  <c r="HL1242" s="1"/>
  <c r="HF1250"/>
  <c r="HL1250" s="1"/>
  <c r="HF1243"/>
  <c r="HL1243" s="1"/>
  <c r="HF1240"/>
  <c r="HL1240" s="1"/>
  <c r="HF1248"/>
  <c r="HL1248" s="1"/>
  <c r="HF1249"/>
  <c r="HL1249" s="1"/>
  <c r="HF1247"/>
  <c r="HL1247" s="1"/>
  <c r="HF1251"/>
  <c r="HL1251" s="1"/>
  <c r="HF1241"/>
  <c r="HL1241" s="1"/>
  <c r="HF1245"/>
  <c r="HL1245" s="1"/>
  <c r="NR1260"/>
  <c r="NX1260" s="1"/>
  <c r="NR1261"/>
  <c r="NX1261" s="1"/>
  <c r="NR1262"/>
  <c r="NX1262" s="1"/>
  <c r="NR1263"/>
  <c r="NX1263" s="1"/>
  <c r="NR1253"/>
  <c r="NX1253" s="1"/>
  <c r="NR1264"/>
  <c r="NX1264" s="1"/>
  <c r="NR1265"/>
  <c r="NX1265" s="1"/>
  <c r="NR1258"/>
  <c r="NX1258" s="1"/>
  <c r="NR1259"/>
  <c r="NX1259" s="1"/>
  <c r="NR1256"/>
  <c r="NX1256" s="1"/>
  <c r="NR1257"/>
  <c r="NX1257" s="1"/>
  <c r="NR1244"/>
  <c r="NX1244" s="1"/>
  <c r="NR1242"/>
  <c r="NX1242" s="1"/>
  <c r="NR1250"/>
  <c r="NX1250" s="1"/>
  <c r="NR1243"/>
  <c r="NX1243" s="1"/>
  <c r="NR1251"/>
  <c r="NX1251" s="1"/>
  <c r="NR1240"/>
  <c r="NX1240" s="1"/>
  <c r="NR1248"/>
  <c r="NX1248" s="1"/>
  <c r="NR1252"/>
  <c r="NX1252" s="1"/>
  <c r="NR1247"/>
  <c r="NX1247" s="1"/>
  <c r="NR1241"/>
  <c r="NX1241" s="1"/>
  <c r="NR1245"/>
  <c r="NX1245" s="1"/>
  <c r="NR1246"/>
  <c r="NX1246" s="1"/>
  <c r="NR1249"/>
  <c r="NX1249" s="1"/>
  <c r="UD1246"/>
  <c r="UJ1246" s="1"/>
  <c r="UD1260"/>
  <c r="UJ1260" s="1"/>
  <c r="UD1265"/>
  <c r="UJ1265" s="1"/>
  <c r="UD1264"/>
  <c r="UJ1264" s="1"/>
  <c r="UD1253"/>
  <c r="UJ1253" s="1"/>
  <c r="UD1263"/>
  <c r="UJ1263" s="1"/>
  <c r="UD1262"/>
  <c r="UJ1262" s="1"/>
  <c r="UD1261"/>
  <c r="UJ1261" s="1"/>
  <c r="UD1259"/>
  <c r="UJ1259" s="1"/>
  <c r="UD1258"/>
  <c r="UJ1258" s="1"/>
  <c r="UD1257"/>
  <c r="UJ1257" s="1"/>
  <c r="UD1256"/>
  <c r="UJ1256" s="1"/>
  <c r="UD1244"/>
  <c r="UJ1244" s="1"/>
  <c r="UD1250"/>
  <c r="UJ1250" s="1"/>
  <c r="UD1245"/>
  <c r="UJ1245" s="1"/>
  <c r="UD1240"/>
  <c r="UJ1240" s="1"/>
  <c r="UD1248"/>
  <c r="UJ1248" s="1"/>
  <c r="UD1249"/>
  <c r="UJ1249" s="1"/>
  <c r="UD1252"/>
  <c r="UJ1252" s="1"/>
  <c r="UD1242"/>
  <c r="UJ1242" s="1"/>
  <c r="UD1243"/>
  <c r="UJ1243" s="1"/>
  <c r="UD1247"/>
  <c r="UJ1247" s="1"/>
  <c r="UD1251"/>
  <c r="UJ1251" s="1"/>
  <c r="UD1241"/>
  <c r="UJ1241" s="1"/>
  <c r="BO1258"/>
  <c r="BU1258" s="1"/>
  <c r="BO1262"/>
  <c r="BU1262" s="1"/>
  <c r="BO1257"/>
  <c r="BU1257" s="1"/>
  <c r="BO1261"/>
  <c r="BU1261" s="1"/>
  <c r="BO1265"/>
  <c r="BU1265" s="1"/>
  <c r="BO1253"/>
  <c r="BU1253" s="1"/>
  <c r="BO1256"/>
  <c r="BU1256" s="1"/>
  <c r="BO1260"/>
  <c r="BU1260" s="1"/>
  <c r="BO1264"/>
  <c r="BU1264" s="1"/>
  <c r="BO1259"/>
  <c r="BU1259" s="1"/>
  <c r="BO1263"/>
  <c r="BU1263" s="1"/>
  <c r="BO1244"/>
  <c r="BU1244" s="1"/>
  <c r="BO1252"/>
  <c r="BU1252" s="1"/>
  <c r="BO1240"/>
  <c r="BU1240" s="1"/>
  <c r="BO1248"/>
  <c r="BU1248" s="1"/>
  <c r="BO1246"/>
  <c r="BU1246" s="1"/>
  <c r="BO1249"/>
  <c r="BU1249" s="1"/>
  <c r="BO1242"/>
  <c r="BU1242" s="1"/>
  <c r="BO1250"/>
  <c r="BU1250" s="1"/>
  <c r="BO1243"/>
  <c r="BU1243" s="1"/>
  <c r="BO1247"/>
  <c r="BU1247" s="1"/>
  <c r="BO1251"/>
  <c r="BU1251" s="1"/>
  <c r="BO1241"/>
  <c r="BU1241" s="1"/>
  <c r="BO1245"/>
  <c r="BU1245" s="1"/>
  <c r="IA1258"/>
  <c r="IG1258" s="1"/>
  <c r="IA1262"/>
  <c r="IG1262" s="1"/>
  <c r="IA1257"/>
  <c r="IG1257" s="1"/>
  <c r="IA1261"/>
  <c r="IG1261" s="1"/>
  <c r="IA1265"/>
  <c r="IG1265" s="1"/>
  <c r="IA1253"/>
  <c r="IG1253" s="1"/>
  <c r="IA1256"/>
  <c r="IG1256" s="1"/>
  <c r="IA1260"/>
  <c r="IG1260" s="1"/>
  <c r="IA1264"/>
  <c r="IG1264" s="1"/>
  <c r="IA1259"/>
  <c r="IG1259" s="1"/>
  <c r="IA1263"/>
  <c r="IG1263" s="1"/>
  <c r="IA1244"/>
  <c r="IG1244" s="1"/>
  <c r="IA1252"/>
  <c r="IG1252" s="1"/>
  <c r="IA1240"/>
  <c r="IG1240" s="1"/>
  <c r="IA1248"/>
  <c r="IG1248" s="1"/>
  <c r="IA1246"/>
  <c r="IG1246" s="1"/>
  <c r="IA1249"/>
  <c r="IG1249" s="1"/>
  <c r="IA1242"/>
  <c r="IG1242" s="1"/>
  <c r="IA1250"/>
  <c r="IG1250" s="1"/>
  <c r="IA1243"/>
  <c r="IG1243" s="1"/>
  <c r="IA1247"/>
  <c r="IG1247" s="1"/>
  <c r="IA1251"/>
  <c r="IG1251" s="1"/>
  <c r="IA1241"/>
  <c r="IG1241" s="1"/>
  <c r="IA1245"/>
  <c r="IG1245" s="1"/>
  <c r="OM1256"/>
  <c r="OS1256" s="1"/>
  <c r="OM1260"/>
  <c r="OS1260" s="1"/>
  <c r="OM1264"/>
  <c r="OS1264" s="1"/>
  <c r="OM1259"/>
  <c r="OS1259" s="1"/>
  <c r="OM1263"/>
  <c r="OS1263" s="1"/>
  <c r="OM1258"/>
  <c r="OS1258" s="1"/>
  <c r="OM1262"/>
  <c r="OS1262" s="1"/>
  <c r="OM1257"/>
  <c r="OS1257" s="1"/>
  <c r="OM1261"/>
  <c r="OS1261" s="1"/>
  <c r="OM1265"/>
  <c r="OS1265" s="1"/>
  <c r="OM1253"/>
  <c r="OS1253" s="1"/>
  <c r="OM1244"/>
  <c r="OS1244" s="1"/>
  <c r="OM1252"/>
  <c r="OS1252" s="1"/>
  <c r="OM1242"/>
  <c r="OS1242" s="1"/>
  <c r="OM1247"/>
  <c r="OS1247" s="1"/>
  <c r="OM1248"/>
  <c r="OS1248" s="1"/>
  <c r="OM1246"/>
  <c r="OS1246" s="1"/>
  <c r="OM1249"/>
  <c r="OS1249" s="1"/>
  <c r="OM1250"/>
  <c r="OS1250" s="1"/>
  <c r="OM1243"/>
  <c r="OS1243" s="1"/>
  <c r="OM1251"/>
  <c r="OS1251" s="1"/>
  <c r="OM1241"/>
  <c r="OS1241" s="1"/>
  <c r="OM1245"/>
  <c r="OS1245" s="1"/>
  <c r="OM1240"/>
  <c r="OS1240" s="1"/>
  <c r="UY1258"/>
  <c r="VE1258" s="1"/>
  <c r="UY1262"/>
  <c r="VE1262" s="1"/>
  <c r="UY1257"/>
  <c r="VE1257" s="1"/>
  <c r="UY1261"/>
  <c r="VE1261" s="1"/>
  <c r="UY1265"/>
  <c r="VE1265" s="1"/>
  <c r="UY1253"/>
  <c r="VE1253" s="1"/>
  <c r="UY1256"/>
  <c r="VE1256" s="1"/>
  <c r="UY1260"/>
  <c r="VE1260" s="1"/>
  <c r="UY1264"/>
  <c r="VE1264" s="1"/>
  <c r="UY1259"/>
  <c r="VE1259" s="1"/>
  <c r="UY1263"/>
  <c r="VE1263" s="1"/>
  <c r="UY1252"/>
  <c r="VE1252" s="1"/>
  <c r="UY1250"/>
  <c r="VE1250" s="1"/>
  <c r="UY1241"/>
  <c r="VE1241" s="1"/>
  <c r="UY1240"/>
  <c r="VE1240" s="1"/>
  <c r="UY1248"/>
  <c r="VE1248" s="1"/>
  <c r="UY1249"/>
  <c r="VE1249" s="1"/>
  <c r="UY1244"/>
  <c r="VE1244" s="1"/>
  <c r="UY1242"/>
  <c r="VE1242" s="1"/>
  <c r="UY1243"/>
  <c r="VE1243" s="1"/>
  <c r="UY1247"/>
  <c r="VE1247" s="1"/>
  <c r="UY1251"/>
  <c r="VE1251" s="1"/>
  <c r="UY1245"/>
  <c r="VE1245" s="1"/>
  <c r="UY1246"/>
  <c r="VE1246" s="1"/>
  <c r="RC1269"/>
  <c r="RC1270" s="1"/>
  <c r="F416"/>
  <c r="I1287" s="1"/>
  <c r="YS1287" s="1"/>
  <c r="G467"/>
  <c r="H467"/>
  <c r="H654"/>
  <c r="G654"/>
  <c r="H601"/>
  <c r="G601"/>
  <c r="LI85" i="87"/>
  <c r="F603" i="109" s="1"/>
  <c r="E603"/>
  <c r="LI76" i="87"/>
  <c r="F594" i="109" s="1"/>
  <c r="E594"/>
  <c r="LI144" i="87"/>
  <c r="F726" i="109" s="1"/>
  <c r="E726"/>
  <c r="LI143" i="87"/>
  <c r="F725" i="109" s="1"/>
  <c r="E725"/>
  <c r="LI138" i="87"/>
  <c r="F720" i="109" s="1"/>
  <c r="E720"/>
  <c r="LI140" i="87"/>
  <c r="F722" i="109" s="1"/>
  <c r="E722"/>
  <c r="LI151" i="87"/>
  <c r="F733" i="109" s="1"/>
  <c r="E733"/>
  <c r="LI131" i="87"/>
  <c r="F713" i="109" s="1"/>
  <c r="E713"/>
  <c r="LI111" i="87"/>
  <c r="F661" i="109" s="1"/>
  <c r="E661"/>
  <c r="LI115" i="87"/>
  <c r="F665" i="109" s="1"/>
  <c r="E665"/>
  <c r="LI124" i="87"/>
  <c r="F674" i="109" s="1"/>
  <c r="E674"/>
  <c r="LI64" i="87"/>
  <c r="F550" i="109" s="1"/>
  <c r="E550"/>
  <c r="LI60" i="87"/>
  <c r="F546" i="109" s="1"/>
  <c r="E546"/>
  <c r="LI51" i="87"/>
  <c r="F537" i="109" s="1"/>
  <c r="E537"/>
  <c r="LI53" i="87"/>
  <c r="F539" i="109" s="1"/>
  <c r="E539"/>
  <c r="LI89" i="87"/>
  <c r="F607" i="109" s="1"/>
  <c r="E607"/>
  <c r="LI80" i="87"/>
  <c r="F598" i="109" s="1"/>
  <c r="E598"/>
  <c r="LI86" i="87"/>
  <c r="F604" i="109" s="1"/>
  <c r="E604"/>
  <c r="H732"/>
  <c r="G732"/>
  <c r="H675"/>
  <c r="G675"/>
  <c r="LI134" i="87"/>
  <c r="F716" i="109" s="1"/>
  <c r="E716"/>
  <c r="H614"/>
  <c r="G614"/>
  <c r="H656"/>
  <c r="G656"/>
  <c r="LI73" i="87"/>
  <c r="F591" i="109" s="1"/>
  <c r="E591"/>
  <c r="LI109" i="87"/>
  <c r="F659" i="109" s="1"/>
  <c r="E659"/>
  <c r="LJ94" i="87"/>
  <c r="F612" i="109"/>
  <c r="O27" i="87"/>
  <c r="F481" i="109"/>
  <c r="O61" i="87"/>
  <c r="F547" i="109"/>
  <c r="O67" i="87"/>
  <c r="F553" i="109"/>
  <c r="G535"/>
  <c r="H535"/>
  <c r="IU31" i="87"/>
  <c r="F485" i="109"/>
  <c r="IU26" i="87"/>
  <c r="F480" i="109"/>
  <c r="IU22" i="87"/>
  <c r="F476" i="109"/>
  <c r="JO16" i="87"/>
  <c r="F470" i="109"/>
  <c r="LJ63" i="87"/>
  <c r="F549" i="109"/>
  <c r="LI211" i="87"/>
  <c r="F795" i="109" s="1"/>
  <c r="E795"/>
  <c r="LI202" i="87"/>
  <c r="F786" i="109" s="1"/>
  <c r="E786"/>
  <c r="LI193" i="87"/>
  <c r="F777" i="109" s="1"/>
  <c r="E777"/>
  <c r="LI210" i="87"/>
  <c r="F794" i="109" s="1"/>
  <c r="E794"/>
  <c r="LI206" i="87"/>
  <c r="F790" i="109" s="1"/>
  <c r="E790"/>
  <c r="LI201" i="87"/>
  <c r="F785" i="109" s="1"/>
  <c r="E785"/>
  <c r="LI197" i="87"/>
  <c r="F781" i="109" s="1"/>
  <c r="E781"/>
  <c r="LI188" i="87"/>
  <c r="F772" i="109" s="1"/>
  <c r="E772"/>
  <c r="H773"/>
  <c r="G773"/>
  <c r="H776"/>
  <c r="G776"/>
  <c r="G410" s="1"/>
  <c r="H779"/>
  <c r="G779"/>
  <c r="H778"/>
  <c r="G778"/>
  <c r="G412" s="1"/>
  <c r="H782"/>
  <c r="G782"/>
  <c r="H784"/>
  <c r="G784"/>
  <c r="H788"/>
  <c r="G788"/>
  <c r="F427"/>
  <c r="I1299" s="1"/>
  <c r="H793"/>
  <c r="G793"/>
  <c r="H792"/>
  <c r="H426" s="1"/>
  <c r="K1298" s="1"/>
  <c r="G792"/>
  <c r="H791"/>
  <c r="G791"/>
  <c r="H797"/>
  <c r="G797"/>
  <c r="F412"/>
  <c r="F410"/>
  <c r="F413"/>
  <c r="LI102" i="87"/>
  <c r="F652" i="109" s="1"/>
  <c r="E652"/>
  <c r="H608"/>
  <c r="G608"/>
  <c r="H605"/>
  <c r="G605"/>
  <c r="H596"/>
  <c r="G596"/>
  <c r="LI65" i="87"/>
  <c r="F551" i="109" s="1"/>
  <c r="E551"/>
  <c r="LI56" i="87"/>
  <c r="F542" i="109" s="1"/>
  <c r="E542"/>
  <c r="LI47" i="87"/>
  <c r="F533" i="109" s="1"/>
  <c r="E533"/>
  <c r="LI147" i="87"/>
  <c r="F729" i="109" s="1"/>
  <c r="E729"/>
  <c r="LI142" i="87"/>
  <c r="F724" i="109" s="1"/>
  <c r="E724"/>
  <c r="LI153" i="87"/>
  <c r="F735" i="109" s="1"/>
  <c r="E735"/>
  <c r="LI132" i="87"/>
  <c r="F714" i="109" s="1"/>
  <c r="E714"/>
  <c r="LI123" i="87"/>
  <c r="F673" i="109" s="1"/>
  <c r="E673"/>
  <c r="LI113" i="87"/>
  <c r="F663" i="109" s="1"/>
  <c r="E663"/>
  <c r="LI122" i="87"/>
  <c r="F672" i="109" s="1"/>
  <c r="E672"/>
  <c r="LI118" i="87"/>
  <c r="F668" i="109" s="1"/>
  <c r="E668"/>
  <c r="LI114" i="87"/>
  <c r="F664" i="109" s="1"/>
  <c r="E664"/>
  <c r="LI103" i="87"/>
  <c r="F653" i="109" s="1"/>
  <c r="E653"/>
  <c r="LI105" i="87"/>
  <c r="F655" i="109" s="1"/>
  <c r="F411" s="1"/>
  <c r="E655"/>
  <c r="LI66" i="87"/>
  <c r="F552" i="109" s="1"/>
  <c r="E552"/>
  <c r="LI55" i="87"/>
  <c r="F541" i="109" s="1"/>
  <c r="E541"/>
  <c r="LI57" i="87"/>
  <c r="F543" i="109" s="1"/>
  <c r="E543"/>
  <c r="LI44" i="87"/>
  <c r="F530" i="109" s="1"/>
  <c r="E530"/>
  <c r="LI95" i="87"/>
  <c r="F613" i="109" s="1"/>
  <c r="E613"/>
  <c r="LI84" i="87"/>
  <c r="F602" i="109" s="1"/>
  <c r="E602"/>
  <c r="LI93" i="87"/>
  <c r="F611" i="109" s="1"/>
  <c r="E611"/>
  <c r="LI82" i="87"/>
  <c r="F600" i="109" s="1"/>
  <c r="E600"/>
  <c r="H718"/>
  <c r="G718"/>
  <c r="H660"/>
  <c r="G660"/>
  <c r="H610"/>
  <c r="G610"/>
  <c r="H599"/>
  <c r="G599"/>
  <c r="LI74" i="87"/>
  <c r="F592" i="109" s="1"/>
  <c r="E592"/>
  <c r="LI71" i="87"/>
  <c r="F589" i="109" s="1"/>
  <c r="E589"/>
  <c r="LI45" i="87"/>
  <c r="F531" i="109" s="1"/>
  <c r="E531"/>
  <c r="G469"/>
  <c r="H469"/>
  <c r="G472"/>
  <c r="H472"/>
  <c r="G538"/>
  <c r="H538"/>
  <c r="G529"/>
  <c r="H529"/>
  <c r="H734"/>
  <c r="G734"/>
  <c r="O58" i="87"/>
  <c r="F544" i="109"/>
  <c r="IU28" i="87"/>
  <c r="F482" i="109"/>
  <c r="IU24" i="87"/>
  <c r="F478" i="109"/>
  <c r="JO36" i="87"/>
  <c r="F490" i="109"/>
  <c r="KI37" i="87"/>
  <c r="F491" i="109"/>
  <c r="LJ54" i="87"/>
  <c r="F540" i="109"/>
  <c r="LI191" i="87"/>
  <c r="F775" i="109" s="1"/>
  <c r="E775"/>
  <c r="LI212" i="87"/>
  <c r="F796" i="109" s="1"/>
  <c r="E796"/>
  <c r="LI203" i="87"/>
  <c r="F787" i="109" s="1"/>
  <c r="E787"/>
  <c r="LI199" i="87"/>
  <c r="F783" i="109" s="1"/>
  <c r="E783"/>
  <c r="LI190" i="87"/>
  <c r="F774" i="109" s="1"/>
  <c r="E774"/>
  <c r="XU1243"/>
  <c r="XU1239" s="1"/>
  <c r="XU1267" s="1"/>
  <c r="YA1268" s="1"/>
  <c r="WE1243"/>
  <c r="UO1243"/>
  <c r="UO1239" s="1"/>
  <c r="UO1267" s="1"/>
  <c r="UU1268" s="1"/>
  <c r="SY1243"/>
  <c r="RI1243"/>
  <c r="RI1239" s="1"/>
  <c r="RI1267" s="1"/>
  <c r="RO1268" s="1"/>
  <c r="PS1243"/>
  <c r="OC1243"/>
  <c r="OC1239" s="1"/>
  <c r="OC1267" s="1"/>
  <c r="OI1268" s="1"/>
  <c r="MM1243"/>
  <c r="KW1243"/>
  <c r="KW1239" s="1"/>
  <c r="KW1267" s="1"/>
  <c r="LC1268" s="1"/>
  <c r="JG1243"/>
  <c r="HQ1243"/>
  <c r="HQ1239" s="1"/>
  <c r="HQ1267" s="1"/>
  <c r="HW1268" s="1"/>
  <c r="GA1243"/>
  <c r="EK1243"/>
  <c r="EK1239" s="1"/>
  <c r="EK1267" s="1"/>
  <c r="EQ1268" s="1"/>
  <c r="CU1243"/>
  <c r="BE1243"/>
  <c r="BE1239" s="1"/>
  <c r="BE1267" s="1"/>
  <c r="BK1268" s="1"/>
  <c r="O1243"/>
  <c r="WZ1243"/>
  <c r="WZ1239" s="1"/>
  <c r="WZ1267" s="1"/>
  <c r="XF1268" s="1"/>
  <c r="XF1243" s="1"/>
  <c r="XL1243" s="1"/>
  <c r="VJ1243"/>
  <c r="VJ1239" s="1"/>
  <c r="VJ1267" s="1"/>
  <c r="VP1268" s="1"/>
  <c r="TT1243"/>
  <c r="SD1243"/>
  <c r="SD1239" s="1"/>
  <c r="SD1267" s="1"/>
  <c r="SJ1268" s="1"/>
  <c r="QN1243"/>
  <c r="QN1239" s="1"/>
  <c r="QN1267" s="1"/>
  <c r="QT1268" s="1"/>
  <c r="OX1243"/>
  <c r="OX1239" s="1"/>
  <c r="OX1267" s="1"/>
  <c r="PD1268" s="1"/>
  <c r="NH1243"/>
  <c r="LR1243"/>
  <c r="LR1239" s="1"/>
  <c r="LR1267" s="1"/>
  <c r="LX1268" s="1"/>
  <c r="KB1243"/>
  <c r="KB1239" s="1"/>
  <c r="KB1267" s="1"/>
  <c r="KH1268" s="1"/>
  <c r="IL1243"/>
  <c r="IL1239" s="1"/>
  <c r="IL1267" s="1"/>
  <c r="IR1268" s="1"/>
  <c r="GV1243"/>
  <c r="GV1239" s="1"/>
  <c r="GV1267" s="1"/>
  <c r="HB1268" s="1"/>
  <c r="FF1243"/>
  <c r="FF1239" s="1"/>
  <c r="FF1267" s="1"/>
  <c r="FL1268" s="1"/>
  <c r="DP1243"/>
  <c r="DP1239" s="1"/>
  <c r="DP1267" s="1"/>
  <c r="DV1268" s="1"/>
  <c r="BZ1243"/>
  <c r="BZ1239" s="1"/>
  <c r="BZ1267" s="1"/>
  <c r="CF1268" s="1"/>
  <c r="AJ1243"/>
  <c r="YP1243"/>
  <c r="YP1239" s="1"/>
  <c r="YP1267" s="1"/>
  <c r="YV1268" s="1"/>
  <c r="XW1241"/>
  <c r="WG1241"/>
  <c r="WG1239" s="1"/>
  <c r="WG1267" s="1"/>
  <c r="WM1268" s="1"/>
  <c r="UQ1241"/>
  <c r="TA1241"/>
  <c r="TA1239" s="1"/>
  <c r="TA1267" s="1"/>
  <c r="TG1268" s="1"/>
  <c r="RK1241"/>
  <c r="PU1241"/>
  <c r="PU1239" s="1"/>
  <c r="PU1267" s="1"/>
  <c r="QA1268" s="1"/>
  <c r="OE1241"/>
  <c r="MO1241"/>
  <c r="MO1239" s="1"/>
  <c r="MO1267" s="1"/>
  <c r="MU1268" s="1"/>
  <c r="KY1241"/>
  <c r="JI1241"/>
  <c r="JI1239" s="1"/>
  <c r="JI1267" s="1"/>
  <c r="JO1268" s="1"/>
  <c r="HS1241"/>
  <c r="GC1241"/>
  <c r="GC1239" s="1"/>
  <c r="GC1267" s="1"/>
  <c r="GI1268" s="1"/>
  <c r="EM1241"/>
  <c r="CW1241"/>
  <c r="CW1239" s="1"/>
  <c r="CW1267" s="1"/>
  <c r="DC1268" s="1"/>
  <c r="BG1241"/>
  <c r="Q1241"/>
  <c r="Q1239" s="1"/>
  <c r="Q1267" s="1"/>
  <c r="W1268" s="1"/>
  <c r="XB1241"/>
  <c r="XB1239" s="1"/>
  <c r="XB1267" s="1"/>
  <c r="XH1268" s="1"/>
  <c r="VL1241"/>
  <c r="TV1241"/>
  <c r="TV1239" s="1"/>
  <c r="TV1267" s="1"/>
  <c r="UB1268" s="1"/>
  <c r="SF1241"/>
  <c r="QP1241"/>
  <c r="QP1239" s="1"/>
  <c r="QP1267" s="1"/>
  <c r="QV1268" s="1"/>
  <c r="OZ1241"/>
  <c r="NJ1241"/>
  <c r="NJ1239" s="1"/>
  <c r="NJ1267" s="1"/>
  <c r="NP1268" s="1"/>
  <c r="LT1241"/>
  <c r="KD1241"/>
  <c r="KD1239" s="1"/>
  <c r="KD1267" s="1"/>
  <c r="KJ1268" s="1"/>
  <c r="IN1241"/>
  <c r="GX1241"/>
  <c r="GX1239" s="1"/>
  <c r="GX1267" s="1"/>
  <c r="HD1268" s="1"/>
  <c r="FH1241"/>
  <c r="DR1241"/>
  <c r="DR1239" s="1"/>
  <c r="DR1267" s="1"/>
  <c r="DX1268" s="1"/>
  <c r="CB1241"/>
  <c r="AL1241"/>
  <c r="AL1239" s="1"/>
  <c r="AL1267" s="1"/>
  <c r="AR1268" s="1"/>
  <c r="YR1241"/>
  <c r="XV1242"/>
  <c r="XV1239" s="1"/>
  <c r="XV1267" s="1"/>
  <c r="YB1268" s="1"/>
  <c r="WF1242"/>
  <c r="WF1239" s="1"/>
  <c r="WF1267" s="1"/>
  <c r="WL1268" s="1"/>
  <c r="UP1242"/>
  <c r="SZ1242"/>
  <c r="SZ1239" s="1"/>
  <c r="SZ1267" s="1"/>
  <c r="TF1268" s="1"/>
  <c r="RJ1242"/>
  <c r="RJ1239" s="1"/>
  <c r="RJ1267" s="1"/>
  <c r="RP1268" s="1"/>
  <c r="PT1242"/>
  <c r="PT1239" s="1"/>
  <c r="PT1267" s="1"/>
  <c r="PZ1268" s="1"/>
  <c r="OD1242"/>
  <c r="OD1239" s="1"/>
  <c r="OD1267" s="1"/>
  <c r="OJ1268" s="1"/>
  <c r="MN1242"/>
  <c r="MN1239" s="1"/>
  <c r="MN1267" s="1"/>
  <c r="MT1268" s="1"/>
  <c r="KX1242"/>
  <c r="KX1239" s="1"/>
  <c r="KX1267" s="1"/>
  <c r="LD1268" s="1"/>
  <c r="JH1242"/>
  <c r="JH1239" s="1"/>
  <c r="JH1267" s="1"/>
  <c r="JN1268" s="1"/>
  <c r="HR1242"/>
  <c r="GB1242"/>
  <c r="GB1239" s="1"/>
  <c r="GB1267" s="1"/>
  <c r="GH1268" s="1"/>
  <c r="EL1242"/>
  <c r="EL1239" s="1"/>
  <c r="EL1267" s="1"/>
  <c r="ER1268" s="1"/>
  <c r="CV1242"/>
  <c r="CV1239" s="1"/>
  <c r="CV1267" s="1"/>
  <c r="DB1268" s="1"/>
  <c r="BF1242"/>
  <c r="BF1239" s="1"/>
  <c r="BF1267" s="1"/>
  <c r="BL1268" s="1"/>
  <c r="P1242"/>
  <c r="P1239" s="1"/>
  <c r="P1267" s="1"/>
  <c r="V1268" s="1"/>
  <c r="XA1242"/>
  <c r="XA1239" s="1"/>
  <c r="XA1267" s="1"/>
  <c r="XG1268" s="1"/>
  <c r="XG1242" s="1"/>
  <c r="XM1242" s="1"/>
  <c r="VK1242"/>
  <c r="VK1239" s="1"/>
  <c r="VK1267" s="1"/>
  <c r="VQ1268" s="1"/>
  <c r="TU1242"/>
  <c r="SE1242"/>
  <c r="SE1239" s="1"/>
  <c r="SE1267" s="1"/>
  <c r="SK1268" s="1"/>
  <c r="QO1242"/>
  <c r="QO1239" s="1"/>
  <c r="QO1267" s="1"/>
  <c r="QU1268" s="1"/>
  <c r="OY1242"/>
  <c r="OY1239" s="1"/>
  <c r="OY1267" s="1"/>
  <c r="PE1268" s="1"/>
  <c r="NI1242"/>
  <c r="NI1239" s="1"/>
  <c r="NI1267" s="1"/>
  <c r="NO1268" s="1"/>
  <c r="LS1242"/>
  <c r="LS1239" s="1"/>
  <c r="LS1267" s="1"/>
  <c r="LY1268" s="1"/>
  <c r="KC1242"/>
  <c r="KC1239" s="1"/>
  <c r="KC1267" s="1"/>
  <c r="KI1268" s="1"/>
  <c r="KI1242" s="1"/>
  <c r="KO1242" s="1"/>
  <c r="IM1242"/>
  <c r="IM1239" s="1"/>
  <c r="IM1267" s="1"/>
  <c r="IS1268" s="1"/>
  <c r="GW1242"/>
  <c r="FG1242"/>
  <c r="FG1239" s="1"/>
  <c r="FG1267" s="1"/>
  <c r="FM1268" s="1"/>
  <c r="DQ1242"/>
  <c r="DQ1239" s="1"/>
  <c r="DQ1267" s="1"/>
  <c r="DW1268" s="1"/>
  <c r="DW1242" s="1"/>
  <c r="EC1242" s="1"/>
  <c r="CA1242"/>
  <c r="CA1239" s="1"/>
  <c r="CA1267" s="1"/>
  <c r="CG1268" s="1"/>
  <c r="AK1242"/>
  <c r="AK1239" s="1"/>
  <c r="AK1267" s="1"/>
  <c r="AQ1268" s="1"/>
  <c r="YQ1242"/>
  <c r="YQ1239" s="1"/>
  <c r="YQ1267" s="1"/>
  <c r="YW1268" s="1"/>
  <c r="XX1298"/>
  <c r="WH1298"/>
  <c r="UR1298"/>
  <c r="TB1298"/>
  <c r="RL1298"/>
  <c r="PV1298"/>
  <c r="OF1298"/>
  <c r="MP1298"/>
  <c r="KZ1298"/>
  <c r="JJ1298"/>
  <c r="HT1298"/>
  <c r="GD1298"/>
  <c r="EN1298"/>
  <c r="CX1298"/>
  <c r="BH1298"/>
  <c r="R1298"/>
  <c r="XC1298"/>
  <c r="VM1298"/>
  <c r="TW1298"/>
  <c r="SG1298"/>
  <c r="QQ1298"/>
  <c r="PA1298"/>
  <c r="NK1298"/>
  <c r="LU1298"/>
  <c r="KE1298"/>
  <c r="IO1298"/>
  <c r="GY1298"/>
  <c r="FI1298"/>
  <c r="DS1298"/>
  <c r="CC1298"/>
  <c r="AM1298"/>
  <c r="YS1298"/>
  <c r="G426"/>
  <c r="J1298" s="1"/>
  <c r="H412"/>
  <c r="H410"/>
  <c r="H416"/>
  <c r="K1287" s="1"/>
  <c r="G407"/>
  <c r="AJ1239"/>
  <c r="AJ1267" s="1"/>
  <c r="AP1268" s="1"/>
  <c r="NH1239"/>
  <c r="NH1267" s="1"/>
  <c r="NN1268" s="1"/>
  <c r="TT1239"/>
  <c r="TT1267" s="1"/>
  <c r="TZ1268" s="1"/>
  <c r="O1239"/>
  <c r="O1267" s="1"/>
  <c r="U1268" s="1"/>
  <c r="CU1239"/>
  <c r="CU1267" s="1"/>
  <c r="DA1268" s="1"/>
  <c r="GA1239"/>
  <c r="GA1267" s="1"/>
  <c r="GG1268" s="1"/>
  <c r="JG1239"/>
  <c r="JG1267" s="1"/>
  <c r="JM1268" s="1"/>
  <c r="JM1243" s="1"/>
  <c r="JS1243" s="1"/>
  <c r="MM1239"/>
  <c r="MM1267" s="1"/>
  <c r="MS1268" s="1"/>
  <c r="PS1239"/>
  <c r="PS1267" s="1"/>
  <c r="PY1268" s="1"/>
  <c r="PY1243" s="1"/>
  <c r="QE1243" s="1"/>
  <c r="SY1239"/>
  <c r="SY1267" s="1"/>
  <c r="TE1268" s="1"/>
  <c r="WE1239"/>
  <c r="WE1267" s="1"/>
  <c r="WK1268" s="1"/>
  <c r="GW1239"/>
  <c r="GW1267" s="1"/>
  <c r="HC1268" s="1"/>
  <c r="TU1239"/>
  <c r="TU1267" s="1"/>
  <c r="UA1268" s="1"/>
  <c r="HR1239"/>
  <c r="HR1267" s="1"/>
  <c r="HX1268" s="1"/>
  <c r="UP1239"/>
  <c r="UP1267" s="1"/>
  <c r="UV1268" s="1"/>
  <c r="CB1239"/>
  <c r="CB1267" s="1"/>
  <c r="CH1268" s="1"/>
  <c r="FH1239"/>
  <c r="FH1267" s="1"/>
  <c r="FN1268" s="1"/>
  <c r="IN1239"/>
  <c r="IN1267" s="1"/>
  <c r="IT1268" s="1"/>
  <c r="LT1239"/>
  <c r="LT1267" s="1"/>
  <c r="LZ1268" s="1"/>
  <c r="OZ1239"/>
  <c r="OZ1267" s="1"/>
  <c r="PF1268" s="1"/>
  <c r="SF1239"/>
  <c r="SF1267" s="1"/>
  <c r="SL1268" s="1"/>
  <c r="VL1239"/>
  <c r="VL1267" s="1"/>
  <c r="VR1268" s="1"/>
  <c r="YR1239"/>
  <c r="YR1267" s="1"/>
  <c r="YX1268" s="1"/>
  <c r="BG1239"/>
  <c r="BG1267" s="1"/>
  <c r="BM1268" s="1"/>
  <c r="EM1239"/>
  <c r="EM1267" s="1"/>
  <c r="ES1268" s="1"/>
  <c r="ES1241" s="1"/>
  <c r="EY1241" s="1"/>
  <c r="HS1239"/>
  <c r="HS1267" s="1"/>
  <c r="HY1268" s="1"/>
  <c r="KY1239"/>
  <c r="KY1267" s="1"/>
  <c r="LE1268" s="1"/>
  <c r="LE1241" s="1"/>
  <c r="LK1241" s="1"/>
  <c r="OE1239"/>
  <c r="OE1267" s="1"/>
  <c r="OK1268" s="1"/>
  <c r="RK1239"/>
  <c r="RK1267" s="1"/>
  <c r="RQ1268" s="1"/>
  <c r="RQ1241" s="1"/>
  <c r="RW1241" s="1"/>
  <c r="UQ1239"/>
  <c r="UQ1267" s="1"/>
  <c r="UW1268" s="1"/>
  <c r="XW1239"/>
  <c r="XW1267" s="1"/>
  <c r="YC1268" s="1"/>
  <c r="YC1241" s="1"/>
  <c r="YI1241" s="1"/>
  <c r="KI185" i="87"/>
  <c r="EO185"/>
  <c r="O185"/>
  <c r="HQ185"/>
  <c r="BM185"/>
  <c r="LJ185"/>
  <c r="LL185" s="1"/>
  <c r="LC185"/>
  <c r="IU185"/>
  <c r="HG185"/>
  <c r="FS185"/>
  <c r="EE185"/>
  <c r="CQ185"/>
  <c r="BC185"/>
  <c r="JY185"/>
  <c r="IK185"/>
  <c r="GW185"/>
  <c r="FI185"/>
  <c r="DU185"/>
  <c r="CG185"/>
  <c r="AS185"/>
  <c r="KS185"/>
  <c r="JO185"/>
  <c r="IA185"/>
  <c r="GM185"/>
  <c r="EY185"/>
  <c r="DK185"/>
  <c r="BW185"/>
  <c r="LC16"/>
  <c r="L159"/>
  <c r="L218" s="1"/>
  <c r="O63"/>
  <c r="IK31"/>
  <c r="BC63"/>
  <c r="LC36"/>
  <c r="GC37"/>
  <c r="EE28"/>
  <c r="HG24"/>
  <c r="KS54"/>
  <c r="GW37"/>
  <c r="BW28"/>
  <c r="EY24"/>
  <c r="KI36"/>
  <c r="O54"/>
  <c r="O24"/>
  <c r="FS54"/>
  <c r="EO54"/>
  <c r="GM37"/>
  <c r="IU37"/>
  <c r="BM28"/>
  <c r="CG28"/>
  <c r="EO24"/>
  <c r="FI24"/>
  <c r="IK36"/>
  <c r="KS36"/>
  <c r="LJ211"/>
  <c r="LJ202"/>
  <c r="LJ193"/>
  <c r="LJ210"/>
  <c r="LJ206"/>
  <c r="LJ201"/>
  <c r="LJ197"/>
  <c r="LJ188"/>
  <c r="LJ191"/>
  <c r="LJ212"/>
  <c r="LJ203"/>
  <c r="LJ199"/>
  <c r="LJ190"/>
  <c r="BM191"/>
  <c r="CG191"/>
  <c r="DK191"/>
  <c r="DU191"/>
  <c r="KI191"/>
  <c r="KS191"/>
  <c r="LC191"/>
  <c r="IU191"/>
  <c r="FI191"/>
  <c r="AS191"/>
  <c r="JO191"/>
  <c r="IK191"/>
  <c r="DA191"/>
  <c r="BW191"/>
  <c r="CQ191"/>
  <c r="AI191"/>
  <c r="GM191"/>
  <c r="GC191"/>
  <c r="FS191"/>
  <c r="BC191"/>
  <c r="JY191"/>
  <c r="IA191"/>
  <c r="EO191"/>
  <c r="JE191"/>
  <c r="HQ191"/>
  <c r="HG191"/>
  <c r="Y191"/>
  <c r="GW191"/>
  <c r="EY191"/>
  <c r="EE191"/>
  <c r="LC212"/>
  <c r="KS212"/>
  <c r="KI212"/>
  <c r="JY212"/>
  <c r="JO212"/>
  <c r="JE212"/>
  <c r="IU212"/>
  <c r="IK212"/>
  <c r="IA212"/>
  <c r="HQ212"/>
  <c r="HG212"/>
  <c r="GW212"/>
  <c r="GM212"/>
  <c r="GC212"/>
  <c r="FS212"/>
  <c r="FI212"/>
  <c r="EY212"/>
  <c r="EO212"/>
  <c r="EE212"/>
  <c r="DK212"/>
  <c r="DA212"/>
  <c r="CQ212"/>
  <c r="CG212"/>
  <c r="BW212"/>
  <c r="BM212"/>
  <c r="BC212"/>
  <c r="AS212"/>
  <c r="AI212"/>
  <c r="Y212"/>
  <c r="DU212"/>
  <c r="LC203"/>
  <c r="KS203"/>
  <c r="KI203"/>
  <c r="JY203"/>
  <c r="JO203"/>
  <c r="JE203"/>
  <c r="IU203"/>
  <c r="IK203"/>
  <c r="IA203"/>
  <c r="HQ203"/>
  <c r="HG203"/>
  <c r="GW203"/>
  <c r="GM203"/>
  <c r="GC203"/>
  <c r="FS203"/>
  <c r="FI203"/>
  <c r="EY203"/>
  <c r="EO203"/>
  <c r="EE203"/>
  <c r="DK203"/>
  <c r="DA203"/>
  <c r="CQ203"/>
  <c r="CG203"/>
  <c r="BW203"/>
  <c r="BM203"/>
  <c r="BC203"/>
  <c r="AS203"/>
  <c r="AI203"/>
  <c r="Y203"/>
  <c r="DU203"/>
  <c r="HG199"/>
  <c r="IU199"/>
  <c r="JO199"/>
  <c r="KS199"/>
  <c r="Y199"/>
  <c r="AI199"/>
  <c r="AS199"/>
  <c r="BM199"/>
  <c r="BW199"/>
  <c r="CG199"/>
  <c r="CQ199"/>
  <c r="DK199"/>
  <c r="EY199"/>
  <c r="FS199"/>
  <c r="IA199"/>
  <c r="JE199"/>
  <c r="KI199"/>
  <c r="LC199"/>
  <c r="IK199"/>
  <c r="FI199"/>
  <c r="DA199"/>
  <c r="GC199"/>
  <c r="GM199"/>
  <c r="BC199"/>
  <c r="GW199"/>
  <c r="EE199"/>
  <c r="HQ199"/>
  <c r="DU199"/>
  <c r="JY199"/>
  <c r="EO199"/>
  <c r="Y190"/>
  <c r="AI190"/>
  <c r="BM190"/>
  <c r="BW190"/>
  <c r="CG190"/>
  <c r="CQ190"/>
  <c r="DK190"/>
  <c r="DU190"/>
  <c r="EO190"/>
  <c r="FS190"/>
  <c r="GC190"/>
  <c r="HG190"/>
  <c r="IA190"/>
  <c r="IU190"/>
  <c r="JE190"/>
  <c r="JO190"/>
  <c r="KI190"/>
  <c r="KS190"/>
  <c r="LC190"/>
  <c r="IK190"/>
  <c r="DA190"/>
  <c r="FI190"/>
  <c r="AS190"/>
  <c r="GM190"/>
  <c r="HQ190"/>
  <c r="GW190"/>
  <c r="EY190"/>
  <c r="EE190"/>
  <c r="BC190"/>
  <c r="JY190"/>
  <c r="Y211"/>
  <c r="AI211"/>
  <c r="AS211"/>
  <c r="BC211"/>
  <c r="BM211"/>
  <c r="BW211"/>
  <c r="CQ211"/>
  <c r="DA211"/>
  <c r="DK211"/>
  <c r="DU211"/>
  <c r="EE211"/>
  <c r="EO211"/>
  <c r="FS211"/>
  <c r="GC211"/>
  <c r="GM211"/>
  <c r="GW211"/>
  <c r="HG211"/>
  <c r="HQ211"/>
  <c r="IA211"/>
  <c r="IK211"/>
  <c r="IU211"/>
  <c r="JE211"/>
  <c r="JO211"/>
  <c r="FI211"/>
  <c r="CG211"/>
  <c r="LC211"/>
  <c r="KS211"/>
  <c r="KI211"/>
  <c r="JY211"/>
  <c r="EY211"/>
  <c r="BM202"/>
  <c r="DK202"/>
  <c r="EE202"/>
  <c r="FS202"/>
  <c r="GW202"/>
  <c r="HQ202"/>
  <c r="Y202"/>
  <c r="BW202"/>
  <c r="DU202"/>
  <c r="EO202"/>
  <c r="GC202"/>
  <c r="HG202"/>
  <c r="IA202"/>
  <c r="DA202"/>
  <c r="LC202"/>
  <c r="KS202"/>
  <c r="KI202"/>
  <c r="JY202"/>
  <c r="IU202"/>
  <c r="IK202"/>
  <c r="JO202"/>
  <c r="AS202"/>
  <c r="CQ202"/>
  <c r="CG202"/>
  <c r="FI202"/>
  <c r="GM202"/>
  <c r="AI202"/>
  <c r="EY202"/>
  <c r="BC202"/>
  <c r="JE202"/>
  <c r="AS193"/>
  <c r="BW193"/>
  <c r="DA193"/>
  <c r="DU193"/>
  <c r="Y193"/>
  <c r="BM193"/>
  <c r="CG193"/>
  <c r="DK193"/>
  <c r="EE193"/>
  <c r="IK193"/>
  <c r="LC193"/>
  <c r="KS193"/>
  <c r="KI193"/>
  <c r="JO193"/>
  <c r="IU193"/>
  <c r="HQ193"/>
  <c r="HG193"/>
  <c r="GW193"/>
  <c r="GM193"/>
  <c r="GC193"/>
  <c r="FS193"/>
  <c r="FI193"/>
  <c r="AI193"/>
  <c r="CQ193"/>
  <c r="BC193"/>
  <c r="IA193"/>
  <c r="EO193"/>
  <c r="JY193"/>
  <c r="EY193"/>
  <c r="JE193"/>
  <c r="IA210"/>
  <c r="IK210"/>
  <c r="JE210"/>
  <c r="JO210"/>
  <c r="KI210"/>
  <c r="LC210"/>
  <c r="IU210"/>
  <c r="GW210"/>
  <c r="GM210"/>
  <c r="FS210"/>
  <c r="FI210"/>
  <c r="EO210"/>
  <c r="DU210"/>
  <c r="DA210"/>
  <c r="CQ210"/>
  <c r="CG210"/>
  <c r="BW210"/>
  <c r="BM210"/>
  <c r="BC210"/>
  <c r="AS210"/>
  <c r="Y210"/>
  <c r="AI210"/>
  <c r="GC210"/>
  <c r="KS210"/>
  <c r="HG210"/>
  <c r="EY210"/>
  <c r="EE210"/>
  <c r="DK210"/>
  <c r="HQ210"/>
  <c r="JY210"/>
  <c r="DU206"/>
  <c r="LC206"/>
  <c r="JO206"/>
  <c r="IK206"/>
  <c r="DA206"/>
  <c r="BW206"/>
  <c r="IU206"/>
  <c r="FI206"/>
  <c r="CG206"/>
  <c r="AS206"/>
  <c r="AI206"/>
  <c r="GM206"/>
  <c r="GC206"/>
  <c r="CQ206"/>
  <c r="KI206"/>
  <c r="KS206"/>
  <c r="BM206"/>
  <c r="Y206"/>
  <c r="IA206"/>
  <c r="GW206"/>
  <c r="EY206"/>
  <c r="EO206"/>
  <c r="EE206"/>
  <c r="HQ206"/>
  <c r="HG206"/>
  <c r="FS206"/>
  <c r="BC206"/>
  <c r="JY206"/>
  <c r="DK206"/>
  <c r="JE206"/>
  <c r="AI201"/>
  <c r="CG201"/>
  <c r="DU201"/>
  <c r="LC201"/>
  <c r="BM201"/>
  <c r="CQ201"/>
  <c r="KI201"/>
  <c r="IU201"/>
  <c r="IK201"/>
  <c r="DA201"/>
  <c r="JO201"/>
  <c r="BW201"/>
  <c r="FI201"/>
  <c r="GM201"/>
  <c r="GC201"/>
  <c r="AS201"/>
  <c r="KS201"/>
  <c r="HG201"/>
  <c r="BC201"/>
  <c r="GW201"/>
  <c r="EO201"/>
  <c r="DK201"/>
  <c r="JE201"/>
  <c r="HQ201"/>
  <c r="FS201"/>
  <c r="Y201"/>
  <c r="JY201"/>
  <c r="IA201"/>
  <c r="EY201"/>
  <c r="EE201"/>
  <c r="DU197"/>
  <c r="LC197"/>
  <c r="IU197"/>
  <c r="FI197"/>
  <c r="CG197"/>
  <c r="AS197"/>
  <c r="JO197"/>
  <c r="IK197"/>
  <c r="DA197"/>
  <c r="BW197"/>
  <c r="GC197"/>
  <c r="AI197"/>
  <c r="GM197"/>
  <c r="KS197"/>
  <c r="CQ197"/>
  <c r="KI197"/>
  <c r="FS197"/>
  <c r="BM197"/>
  <c r="BC197"/>
  <c r="EY197"/>
  <c r="EE197"/>
  <c r="DK197"/>
  <c r="JE197"/>
  <c r="HQ197"/>
  <c r="HG197"/>
  <c r="Y197"/>
  <c r="JY197"/>
  <c r="IA197"/>
  <c r="GW197"/>
  <c r="EO197"/>
  <c r="DU188"/>
  <c r="LC188"/>
  <c r="JO188"/>
  <c r="IK188"/>
  <c r="DA188"/>
  <c r="BW188"/>
  <c r="IU188"/>
  <c r="FI188"/>
  <c r="CG188"/>
  <c r="AS188"/>
  <c r="CQ188"/>
  <c r="KI188"/>
  <c r="KS188"/>
  <c r="AI188"/>
  <c r="GM188"/>
  <c r="GC188"/>
  <c r="HQ188"/>
  <c r="HG188"/>
  <c r="BM188"/>
  <c r="Y188"/>
  <c r="GW188"/>
  <c r="EY188"/>
  <c r="EE188"/>
  <c r="FS188"/>
  <c r="BC188"/>
  <c r="JY188"/>
  <c r="IA188"/>
  <c r="EO188"/>
  <c r="DK188"/>
  <c r="JE188"/>
  <c r="LC63"/>
  <c r="BM63"/>
  <c r="IU54"/>
  <c r="CQ54"/>
  <c r="HQ54"/>
  <c r="BM54"/>
  <c r="KI54"/>
  <c r="HG54"/>
  <c r="EE54"/>
  <c r="BC54"/>
  <c r="JE54"/>
  <c r="GC54"/>
  <c r="DA54"/>
  <c r="Y54"/>
  <c r="LC54"/>
  <c r="JO54"/>
  <c r="IA54"/>
  <c r="GM54"/>
  <c r="EY54"/>
  <c r="DK54"/>
  <c r="BW54"/>
  <c r="AI54"/>
  <c r="JY54"/>
  <c r="IK54"/>
  <c r="GW54"/>
  <c r="FI54"/>
  <c r="DU54"/>
  <c r="CG54"/>
  <c r="AS54"/>
  <c r="EY63"/>
  <c r="FI63"/>
  <c r="HG63"/>
  <c r="HQ63"/>
  <c r="BW63"/>
  <c r="IA63"/>
  <c r="CG63"/>
  <c r="IK63"/>
  <c r="EE63"/>
  <c r="KI63"/>
  <c r="EO63"/>
  <c r="KS63"/>
  <c r="AI63"/>
  <c r="DK63"/>
  <c r="GM63"/>
  <c r="JO63"/>
  <c r="AS63"/>
  <c r="DU63"/>
  <c r="GW63"/>
  <c r="JY63"/>
  <c r="CQ63"/>
  <c r="FS63"/>
  <c r="IU63"/>
  <c r="Y63"/>
  <c r="DA63"/>
  <c r="GC63"/>
  <c r="JE63"/>
  <c r="O37"/>
  <c r="LJ36"/>
  <c r="Y37"/>
  <c r="AI37"/>
  <c r="AS37"/>
  <c r="CQ37"/>
  <c r="HQ28"/>
  <c r="IA28"/>
  <c r="IK28"/>
  <c r="KI28"/>
  <c r="KS24"/>
  <c r="LC24"/>
  <c r="BC24"/>
  <c r="CG36"/>
  <c r="EE36"/>
  <c r="EO36"/>
  <c r="EY36"/>
  <c r="O28"/>
  <c r="DA37"/>
  <c r="JE37"/>
  <c r="DK37"/>
  <c r="JO37"/>
  <c r="DU37"/>
  <c r="JY37"/>
  <c r="FS37"/>
  <c r="EO28"/>
  <c r="KS28"/>
  <c r="EY28"/>
  <c r="LC28"/>
  <c r="FI28"/>
  <c r="BC28"/>
  <c r="HG28"/>
  <c r="BM24"/>
  <c r="HQ24"/>
  <c r="BW24"/>
  <c r="IA24"/>
  <c r="CG24"/>
  <c r="IK24"/>
  <c r="EE24"/>
  <c r="KI24"/>
  <c r="FI36"/>
  <c r="BC36"/>
  <c r="HG36"/>
  <c r="BM36"/>
  <c r="HQ36"/>
  <c r="BW36"/>
  <c r="IA36"/>
  <c r="LJ37"/>
  <c r="LJ28"/>
  <c r="LJ24"/>
  <c r="O36"/>
  <c r="BM37"/>
  <c r="EO37"/>
  <c r="HQ37"/>
  <c r="KS37"/>
  <c r="BW37"/>
  <c r="EY37"/>
  <c r="IA37"/>
  <c r="LC37"/>
  <c r="CG37"/>
  <c r="FI37"/>
  <c r="IK37"/>
  <c r="BC37"/>
  <c r="EE37"/>
  <c r="HG37"/>
  <c r="Y28"/>
  <c r="DA28"/>
  <c r="GC28"/>
  <c r="JE28"/>
  <c r="AI28"/>
  <c r="DK28"/>
  <c r="GM28"/>
  <c r="JO28"/>
  <c r="AS28"/>
  <c r="DU28"/>
  <c r="GW28"/>
  <c r="JY28"/>
  <c r="CQ28"/>
  <c r="FS28"/>
  <c r="Y24"/>
  <c r="DA24"/>
  <c r="GC24"/>
  <c r="JE24"/>
  <c r="AI24"/>
  <c r="DK24"/>
  <c r="GM24"/>
  <c r="JO24"/>
  <c r="AS24"/>
  <c r="DU24"/>
  <c r="GW24"/>
  <c r="JY24"/>
  <c r="CQ24"/>
  <c r="FS24"/>
  <c r="AS36"/>
  <c r="DU36"/>
  <c r="GW36"/>
  <c r="JY36"/>
  <c r="CQ36"/>
  <c r="FS36"/>
  <c r="IU36"/>
  <c r="Y36"/>
  <c r="DA36"/>
  <c r="GC36"/>
  <c r="JE36"/>
  <c r="AI36"/>
  <c r="DK36"/>
  <c r="GM36"/>
  <c r="EE22"/>
  <c r="BC26"/>
  <c r="KI16"/>
  <c r="O26"/>
  <c r="LJ16"/>
  <c r="HQ31"/>
  <c r="KS26"/>
  <c r="BW22"/>
  <c r="IK16"/>
  <c r="KS16"/>
  <c r="O31"/>
  <c r="O22"/>
  <c r="LJ27"/>
  <c r="IA31"/>
  <c r="KI31"/>
  <c r="LC26"/>
  <c r="BM22"/>
  <c r="CG22"/>
  <c r="CG16"/>
  <c r="EE16"/>
  <c r="EO16"/>
  <c r="EY16"/>
  <c r="BM31"/>
  <c r="BW31"/>
  <c r="CG31"/>
  <c r="EE31"/>
  <c r="EO26"/>
  <c r="EY26"/>
  <c r="FI26"/>
  <c r="HG26"/>
  <c r="HQ22"/>
  <c r="IA22"/>
  <c r="IK22"/>
  <c r="KI22"/>
  <c r="FI16"/>
  <c r="BC16"/>
  <c r="HG16"/>
  <c r="BM16"/>
  <c r="HQ16"/>
  <c r="BW16"/>
  <c r="IA16"/>
  <c r="LJ31"/>
  <c r="LJ26"/>
  <c r="LJ22"/>
  <c r="O16"/>
  <c r="EO31"/>
  <c r="KS31"/>
  <c r="EY31"/>
  <c r="LC31"/>
  <c r="FI31"/>
  <c r="BC31"/>
  <c r="HG31"/>
  <c r="BM26"/>
  <c r="HQ26"/>
  <c r="BW26"/>
  <c r="IA26"/>
  <c r="CG26"/>
  <c r="IK26"/>
  <c r="EE26"/>
  <c r="KI26"/>
  <c r="EO22"/>
  <c r="KS22"/>
  <c r="EY22"/>
  <c r="LC22"/>
  <c r="FI22"/>
  <c r="BC22"/>
  <c r="HG22"/>
  <c r="AS16"/>
  <c r="DU16"/>
  <c r="GW16"/>
  <c r="JY16"/>
  <c r="CQ16"/>
  <c r="FS16"/>
  <c r="IU16"/>
  <c r="Y16"/>
  <c r="DA16"/>
  <c r="GC16"/>
  <c r="JE16"/>
  <c r="AI16"/>
  <c r="DK16"/>
  <c r="GM16"/>
  <c r="L167"/>
  <c r="L226" s="1"/>
  <c r="L160"/>
  <c r="L219" s="1"/>
  <c r="Y31"/>
  <c r="DA31"/>
  <c r="GC31"/>
  <c r="JE31"/>
  <c r="AI31"/>
  <c r="DK31"/>
  <c r="GM31"/>
  <c r="JO31"/>
  <c r="AS31"/>
  <c r="DU31"/>
  <c r="GW31"/>
  <c r="JY31"/>
  <c r="CQ31"/>
  <c r="FS31"/>
  <c r="Y26"/>
  <c r="DA26"/>
  <c r="GC26"/>
  <c r="JE26"/>
  <c r="AI26"/>
  <c r="DK26"/>
  <c r="GM26"/>
  <c r="JO26"/>
  <c r="AS26"/>
  <c r="DU26"/>
  <c r="GW26"/>
  <c r="JY26"/>
  <c r="CQ26"/>
  <c r="FS26"/>
  <c r="Y22"/>
  <c r="DA22"/>
  <c r="GC22"/>
  <c r="JE22"/>
  <c r="AI22"/>
  <c r="DK22"/>
  <c r="GM22"/>
  <c r="JO22"/>
  <c r="AS22"/>
  <c r="DU22"/>
  <c r="GW22"/>
  <c r="JY22"/>
  <c r="CQ22"/>
  <c r="FS22"/>
  <c r="LJ178"/>
  <c r="LJ237" s="1"/>
  <c r="O102"/>
  <c r="KS102"/>
  <c r="JY102"/>
  <c r="JE102"/>
  <c r="IK102"/>
  <c r="HQ102"/>
  <c r="GW102"/>
  <c r="GC102"/>
  <c r="FI102"/>
  <c r="EO102"/>
  <c r="DU102"/>
  <c r="DA102"/>
  <c r="CG102"/>
  <c r="BM102"/>
  <c r="AS102"/>
  <c r="Y102"/>
  <c r="LC102"/>
  <c r="KI102"/>
  <c r="JO102"/>
  <c r="IU102"/>
  <c r="IA102"/>
  <c r="HG102"/>
  <c r="GM102"/>
  <c r="FS102"/>
  <c r="EY102"/>
  <c r="EE102"/>
  <c r="DK102"/>
  <c r="CQ102"/>
  <c r="BW102"/>
  <c r="BC102"/>
  <c r="AI102"/>
  <c r="JO90"/>
  <c r="GM90"/>
  <c r="DK90"/>
  <c r="AI90"/>
  <c r="KS90"/>
  <c r="JY90"/>
  <c r="JE90"/>
  <c r="IK90"/>
  <c r="HQ90"/>
  <c r="GW90"/>
  <c r="GC90"/>
  <c r="FI90"/>
  <c r="EO90"/>
  <c r="DU90"/>
  <c r="DA90"/>
  <c r="CG90"/>
  <c r="BM90"/>
  <c r="AS90"/>
  <c r="Y90"/>
  <c r="LC90"/>
  <c r="KI90"/>
  <c r="IU90"/>
  <c r="IA90"/>
  <c r="HG90"/>
  <c r="FS90"/>
  <c r="EY90"/>
  <c r="EE90"/>
  <c r="CQ90"/>
  <c r="BW90"/>
  <c r="BC90"/>
  <c r="LC87"/>
  <c r="IA87"/>
  <c r="EY87"/>
  <c r="BW87"/>
  <c r="KS87"/>
  <c r="JY87"/>
  <c r="JE87"/>
  <c r="IK87"/>
  <c r="HQ87"/>
  <c r="GW87"/>
  <c r="GC87"/>
  <c r="FI87"/>
  <c r="EO87"/>
  <c r="DU87"/>
  <c r="DA87"/>
  <c r="CG87"/>
  <c r="BM87"/>
  <c r="AS87"/>
  <c r="Y87"/>
  <c r="KI87"/>
  <c r="JO87"/>
  <c r="IU87"/>
  <c r="HG87"/>
  <c r="GM87"/>
  <c r="FS87"/>
  <c r="EE87"/>
  <c r="DK87"/>
  <c r="CQ87"/>
  <c r="BC87"/>
  <c r="AI87"/>
  <c r="KS78"/>
  <c r="JY78"/>
  <c r="JE78"/>
  <c r="IK78"/>
  <c r="HQ78"/>
  <c r="GW78"/>
  <c r="GC78"/>
  <c r="FI78"/>
  <c r="EO78"/>
  <c r="DU78"/>
  <c r="DA78"/>
  <c r="CG78"/>
  <c r="BM78"/>
  <c r="AS78"/>
  <c r="Y78"/>
  <c r="LC78"/>
  <c r="KI78"/>
  <c r="JO78"/>
  <c r="IU78"/>
  <c r="IA78"/>
  <c r="HG78"/>
  <c r="GM78"/>
  <c r="FS78"/>
  <c r="EY78"/>
  <c r="EE78"/>
  <c r="DK78"/>
  <c r="CQ78"/>
  <c r="BW78"/>
  <c r="BC78"/>
  <c r="AI78"/>
  <c r="KS65"/>
  <c r="JE65"/>
  <c r="HQ65"/>
  <c r="GC65"/>
  <c r="EO65"/>
  <c r="DA65"/>
  <c r="BM65"/>
  <c r="Y65"/>
  <c r="KI65"/>
  <c r="IU65"/>
  <c r="HG65"/>
  <c r="FS65"/>
  <c r="EE65"/>
  <c r="CQ65"/>
  <c r="BC65"/>
  <c r="JY65"/>
  <c r="IK65"/>
  <c r="GW65"/>
  <c r="FI65"/>
  <c r="DU65"/>
  <c r="CG65"/>
  <c r="AS65"/>
  <c r="LC65"/>
  <c r="JO65"/>
  <c r="IA65"/>
  <c r="GM65"/>
  <c r="EY65"/>
  <c r="DK65"/>
  <c r="BW65"/>
  <c r="AI65"/>
  <c r="KS56"/>
  <c r="JE56"/>
  <c r="HQ56"/>
  <c r="GC56"/>
  <c r="EO56"/>
  <c r="DA56"/>
  <c r="BM56"/>
  <c r="Y56"/>
  <c r="KI56"/>
  <c r="IU56"/>
  <c r="HG56"/>
  <c r="FS56"/>
  <c r="EE56"/>
  <c r="CQ56"/>
  <c r="BC56"/>
  <c r="JY56"/>
  <c r="IK56"/>
  <c r="GW56"/>
  <c r="FI56"/>
  <c r="DU56"/>
  <c r="CG56"/>
  <c r="AS56"/>
  <c r="LC56"/>
  <c r="JO56"/>
  <c r="IA56"/>
  <c r="GM56"/>
  <c r="EY56"/>
  <c r="DK56"/>
  <c r="BW56"/>
  <c r="AI56"/>
  <c r="KS47"/>
  <c r="JY47"/>
  <c r="JE47"/>
  <c r="IK47"/>
  <c r="HQ47"/>
  <c r="GW47"/>
  <c r="GC47"/>
  <c r="FI47"/>
  <c r="EO47"/>
  <c r="DU47"/>
  <c r="DA47"/>
  <c r="CG47"/>
  <c r="BM47"/>
  <c r="AS47"/>
  <c r="Y47"/>
  <c r="LC47"/>
  <c r="KI47"/>
  <c r="JO47"/>
  <c r="IU47"/>
  <c r="IA47"/>
  <c r="HG47"/>
  <c r="GM47"/>
  <c r="FS47"/>
  <c r="EY47"/>
  <c r="EE47"/>
  <c r="DK47"/>
  <c r="CQ47"/>
  <c r="BW47"/>
  <c r="BC47"/>
  <c r="AI47"/>
  <c r="O147"/>
  <c r="KS147"/>
  <c r="JE147"/>
  <c r="HQ147"/>
  <c r="GC147"/>
  <c r="EO147"/>
  <c r="DA147"/>
  <c r="BM147"/>
  <c r="Y147"/>
  <c r="LC147"/>
  <c r="IA147"/>
  <c r="GM147"/>
  <c r="EY147"/>
  <c r="DK147"/>
  <c r="BW147"/>
  <c r="AI147"/>
  <c r="IU147"/>
  <c r="HG147"/>
  <c r="FS147"/>
  <c r="EE147"/>
  <c r="CQ147"/>
  <c r="BC147"/>
  <c r="JY147"/>
  <c r="IK147"/>
  <c r="GW147"/>
  <c r="FI147"/>
  <c r="DU147"/>
  <c r="CG147"/>
  <c r="AS147"/>
  <c r="JO147"/>
  <c r="KI147"/>
  <c r="KS142"/>
  <c r="JE142"/>
  <c r="HQ142"/>
  <c r="GC142"/>
  <c r="EO142"/>
  <c r="DA142"/>
  <c r="BM142"/>
  <c r="Y142"/>
  <c r="LC142"/>
  <c r="IA142"/>
  <c r="GM142"/>
  <c r="EY142"/>
  <c r="DK142"/>
  <c r="BW142"/>
  <c r="AI142"/>
  <c r="IU142"/>
  <c r="HG142"/>
  <c r="FS142"/>
  <c r="EE142"/>
  <c r="CQ142"/>
  <c r="BC142"/>
  <c r="JY142"/>
  <c r="IK142"/>
  <c r="GW142"/>
  <c r="FI142"/>
  <c r="DU142"/>
  <c r="CG142"/>
  <c r="AS142"/>
  <c r="JO142"/>
  <c r="KI142"/>
  <c r="KS153"/>
  <c r="JE153"/>
  <c r="HQ153"/>
  <c r="GC153"/>
  <c r="EO153"/>
  <c r="DA153"/>
  <c r="BM153"/>
  <c r="Y153"/>
  <c r="LC153"/>
  <c r="IA153"/>
  <c r="GM153"/>
  <c r="EY153"/>
  <c r="DK153"/>
  <c r="BW153"/>
  <c r="AI153"/>
  <c r="FS153"/>
  <c r="EE153"/>
  <c r="CQ153"/>
  <c r="BC153"/>
  <c r="JY153"/>
  <c r="IK153"/>
  <c r="GW153"/>
  <c r="FI153"/>
  <c r="DU153"/>
  <c r="CG153"/>
  <c r="AS153"/>
  <c r="JO153"/>
  <c r="HG153"/>
  <c r="KI153"/>
  <c r="IU153"/>
  <c r="O132"/>
  <c r="JY132"/>
  <c r="IK132"/>
  <c r="GW132"/>
  <c r="FI132"/>
  <c r="DU132"/>
  <c r="CG132"/>
  <c r="AS132"/>
  <c r="JO132"/>
  <c r="KI132"/>
  <c r="KS132"/>
  <c r="JE132"/>
  <c r="HQ132"/>
  <c r="GC132"/>
  <c r="EO132"/>
  <c r="DA132"/>
  <c r="BM132"/>
  <c r="Y132"/>
  <c r="LC132"/>
  <c r="IA132"/>
  <c r="GM132"/>
  <c r="EY132"/>
  <c r="DK132"/>
  <c r="BW132"/>
  <c r="AI132"/>
  <c r="IU132"/>
  <c r="HG132"/>
  <c r="FS132"/>
  <c r="EE132"/>
  <c r="CQ132"/>
  <c r="BC132"/>
  <c r="AS126"/>
  <c r="CG126"/>
  <c r="DU126"/>
  <c r="FI126"/>
  <c r="GW126"/>
  <c r="IK126"/>
  <c r="JY126"/>
  <c r="Y126"/>
  <c r="BM126"/>
  <c r="DA126"/>
  <c r="EO126"/>
  <c r="GC126"/>
  <c r="HQ126"/>
  <c r="JE126"/>
  <c r="KS126"/>
  <c r="IU126"/>
  <c r="HG126"/>
  <c r="FS126"/>
  <c r="EE126"/>
  <c r="CQ126"/>
  <c r="BC126"/>
  <c r="KI126"/>
  <c r="LC126"/>
  <c r="JO126"/>
  <c r="IA126"/>
  <c r="GM126"/>
  <c r="EY126"/>
  <c r="DK126"/>
  <c r="BW126"/>
  <c r="AI126"/>
  <c r="KS123"/>
  <c r="JE123"/>
  <c r="HQ123"/>
  <c r="GC123"/>
  <c r="EO123"/>
  <c r="DA123"/>
  <c r="BM123"/>
  <c r="Y123"/>
  <c r="JY123"/>
  <c r="IK123"/>
  <c r="GW123"/>
  <c r="FI123"/>
  <c r="DU123"/>
  <c r="CG123"/>
  <c r="AS123"/>
  <c r="LC123"/>
  <c r="KI123"/>
  <c r="JO123"/>
  <c r="IU123"/>
  <c r="IA123"/>
  <c r="HG123"/>
  <c r="GM123"/>
  <c r="FS123"/>
  <c r="EY123"/>
  <c r="EE123"/>
  <c r="DK123"/>
  <c r="CQ123"/>
  <c r="BW123"/>
  <c r="BC123"/>
  <c r="AI123"/>
  <c r="O113"/>
  <c r="JY113"/>
  <c r="IK113"/>
  <c r="GW113"/>
  <c r="FI113"/>
  <c r="DU113"/>
  <c r="CG113"/>
  <c r="AS113"/>
  <c r="LC113"/>
  <c r="KI113"/>
  <c r="JO113"/>
  <c r="IU113"/>
  <c r="IA113"/>
  <c r="HG113"/>
  <c r="GM113"/>
  <c r="FS113"/>
  <c r="EY113"/>
  <c r="EE113"/>
  <c r="DK113"/>
  <c r="CQ113"/>
  <c r="BW113"/>
  <c r="BC113"/>
  <c r="AI113"/>
  <c r="KS113"/>
  <c r="JE113"/>
  <c r="HQ113"/>
  <c r="GC113"/>
  <c r="EO113"/>
  <c r="DA113"/>
  <c r="BM113"/>
  <c r="Y113"/>
  <c r="JY122"/>
  <c r="IK122"/>
  <c r="GW122"/>
  <c r="FI122"/>
  <c r="DU122"/>
  <c r="CG122"/>
  <c r="AS122"/>
  <c r="LC122"/>
  <c r="KI122"/>
  <c r="JO122"/>
  <c r="IU122"/>
  <c r="IA122"/>
  <c r="HG122"/>
  <c r="GM122"/>
  <c r="FS122"/>
  <c r="EY122"/>
  <c r="EE122"/>
  <c r="DK122"/>
  <c r="CQ122"/>
  <c r="BW122"/>
  <c r="BC122"/>
  <c r="AI122"/>
  <c r="KS122"/>
  <c r="JE122"/>
  <c r="HQ122"/>
  <c r="GC122"/>
  <c r="EO122"/>
  <c r="DA122"/>
  <c r="BM122"/>
  <c r="Y122"/>
  <c r="JY118"/>
  <c r="IK118"/>
  <c r="GW118"/>
  <c r="FI118"/>
  <c r="DU118"/>
  <c r="CG118"/>
  <c r="AS118"/>
  <c r="LC118"/>
  <c r="KI118"/>
  <c r="JO118"/>
  <c r="IU118"/>
  <c r="IA118"/>
  <c r="HG118"/>
  <c r="GM118"/>
  <c r="FS118"/>
  <c r="EY118"/>
  <c r="EE118"/>
  <c r="DK118"/>
  <c r="CQ118"/>
  <c r="BW118"/>
  <c r="BC118"/>
  <c r="AI118"/>
  <c r="KS118"/>
  <c r="JE118"/>
  <c r="HQ118"/>
  <c r="GC118"/>
  <c r="EO118"/>
  <c r="DA118"/>
  <c r="BM118"/>
  <c r="Y118"/>
  <c r="KS114"/>
  <c r="JE114"/>
  <c r="HQ114"/>
  <c r="GC114"/>
  <c r="EO114"/>
  <c r="DA114"/>
  <c r="BM114"/>
  <c r="Y114"/>
  <c r="JY114"/>
  <c r="IK114"/>
  <c r="GW114"/>
  <c r="FI114"/>
  <c r="DU114"/>
  <c r="CG114"/>
  <c r="AS114"/>
  <c r="LC114"/>
  <c r="KI114"/>
  <c r="JO114"/>
  <c r="IU114"/>
  <c r="IA114"/>
  <c r="HG114"/>
  <c r="GM114"/>
  <c r="FS114"/>
  <c r="EY114"/>
  <c r="EE114"/>
  <c r="DK114"/>
  <c r="CQ114"/>
  <c r="BW114"/>
  <c r="BC114"/>
  <c r="AI114"/>
  <c r="KS103"/>
  <c r="JY103"/>
  <c r="JE103"/>
  <c r="IK103"/>
  <c r="HQ103"/>
  <c r="GW103"/>
  <c r="GC103"/>
  <c r="FI103"/>
  <c r="EO103"/>
  <c r="DU103"/>
  <c r="DA103"/>
  <c r="CG103"/>
  <c r="BM103"/>
  <c r="AS103"/>
  <c r="Y103"/>
  <c r="LC103"/>
  <c r="KI103"/>
  <c r="JO103"/>
  <c r="IU103"/>
  <c r="IA103"/>
  <c r="HG103"/>
  <c r="GM103"/>
  <c r="FS103"/>
  <c r="EY103"/>
  <c r="EE103"/>
  <c r="DK103"/>
  <c r="CQ103"/>
  <c r="BW103"/>
  <c r="BC103"/>
  <c r="AI103"/>
  <c r="FI105"/>
  <c r="DU105"/>
  <c r="CG105"/>
  <c r="AS105"/>
  <c r="GC105"/>
  <c r="EO105"/>
  <c r="DA105"/>
  <c r="BM105"/>
  <c r="Y105"/>
  <c r="FS105"/>
  <c r="EY105"/>
  <c r="EE105"/>
  <c r="DK105"/>
  <c r="CQ105"/>
  <c r="BW105"/>
  <c r="BC105"/>
  <c r="AI105"/>
  <c r="GM105"/>
  <c r="HG105"/>
  <c r="IA105"/>
  <c r="IU105"/>
  <c r="JO105"/>
  <c r="KI105"/>
  <c r="LC105"/>
  <c r="GW105"/>
  <c r="HQ105"/>
  <c r="IK105"/>
  <c r="JE105"/>
  <c r="JY105"/>
  <c r="KS105"/>
  <c r="JY66"/>
  <c r="IK66"/>
  <c r="GW66"/>
  <c r="FI66"/>
  <c r="DU66"/>
  <c r="CG66"/>
  <c r="AS66"/>
  <c r="LC66"/>
  <c r="JO66"/>
  <c r="IA66"/>
  <c r="GM66"/>
  <c r="EY66"/>
  <c r="DK66"/>
  <c r="BW66"/>
  <c r="AI66"/>
  <c r="KS66"/>
  <c r="JE66"/>
  <c r="HQ66"/>
  <c r="GC66"/>
  <c r="EO66"/>
  <c r="DA66"/>
  <c r="BM66"/>
  <c r="Y66"/>
  <c r="KI66"/>
  <c r="IU66"/>
  <c r="HG66"/>
  <c r="FS66"/>
  <c r="EE66"/>
  <c r="CQ66"/>
  <c r="BC66"/>
  <c r="LC55"/>
  <c r="KS55"/>
  <c r="Y55"/>
  <c r="AS55"/>
  <c r="BM55"/>
  <c r="CG55"/>
  <c r="DA55"/>
  <c r="DU55"/>
  <c r="EO55"/>
  <c r="FI55"/>
  <c r="GC55"/>
  <c r="GW55"/>
  <c r="HQ55"/>
  <c r="IK55"/>
  <c r="JE55"/>
  <c r="JY55"/>
  <c r="AI55"/>
  <c r="BC55"/>
  <c r="BW55"/>
  <c r="CQ55"/>
  <c r="DK55"/>
  <c r="EE55"/>
  <c r="EY55"/>
  <c r="FS55"/>
  <c r="GM55"/>
  <c r="HG55"/>
  <c r="IA55"/>
  <c r="IU55"/>
  <c r="JO55"/>
  <c r="KI55"/>
  <c r="JY57"/>
  <c r="IK57"/>
  <c r="GW57"/>
  <c r="FI57"/>
  <c r="DU57"/>
  <c r="CG57"/>
  <c r="AS57"/>
  <c r="LC57"/>
  <c r="JO57"/>
  <c r="IA57"/>
  <c r="GM57"/>
  <c r="EY57"/>
  <c r="DK57"/>
  <c r="BW57"/>
  <c r="AI57"/>
  <c r="KS57"/>
  <c r="JE57"/>
  <c r="HQ57"/>
  <c r="GC57"/>
  <c r="EO57"/>
  <c r="DA57"/>
  <c r="BM57"/>
  <c r="Y57"/>
  <c r="KI57"/>
  <c r="IU57"/>
  <c r="HG57"/>
  <c r="FS57"/>
  <c r="EE57"/>
  <c r="CQ57"/>
  <c r="BC57"/>
  <c r="KS44"/>
  <c r="JY44"/>
  <c r="JE44"/>
  <c r="IK44"/>
  <c r="HQ44"/>
  <c r="GW44"/>
  <c r="GC44"/>
  <c r="FI44"/>
  <c r="EO44"/>
  <c r="DU44"/>
  <c r="DA44"/>
  <c r="CG44"/>
  <c r="BM44"/>
  <c r="AS44"/>
  <c r="Y44"/>
  <c r="LC44"/>
  <c r="KI44"/>
  <c r="JO44"/>
  <c r="IU44"/>
  <c r="IA44"/>
  <c r="HG44"/>
  <c r="GM44"/>
  <c r="FS44"/>
  <c r="EY44"/>
  <c r="EE44"/>
  <c r="DK44"/>
  <c r="CQ44"/>
  <c r="BW44"/>
  <c r="BC44"/>
  <c r="AI44"/>
  <c r="AS39"/>
  <c r="CG39"/>
  <c r="DU39"/>
  <c r="FI39"/>
  <c r="GW39"/>
  <c r="IK39"/>
  <c r="JY39"/>
  <c r="Y39"/>
  <c r="BM39"/>
  <c r="DA39"/>
  <c r="EO39"/>
  <c r="GC39"/>
  <c r="HQ39"/>
  <c r="JE39"/>
  <c r="KS39"/>
  <c r="LC39"/>
  <c r="JO39"/>
  <c r="IA39"/>
  <c r="GM39"/>
  <c r="EY39"/>
  <c r="DK39"/>
  <c r="BW39"/>
  <c r="AI39"/>
  <c r="KI39"/>
  <c r="IU39"/>
  <c r="HG39"/>
  <c r="FS39"/>
  <c r="EE39"/>
  <c r="CQ39"/>
  <c r="BC39"/>
  <c r="IU89"/>
  <c r="FS89"/>
  <c r="CQ89"/>
  <c r="KS89"/>
  <c r="JY89"/>
  <c r="JE89"/>
  <c r="IK89"/>
  <c r="HQ89"/>
  <c r="GW89"/>
  <c r="GC89"/>
  <c r="FI89"/>
  <c r="EO89"/>
  <c r="DU89"/>
  <c r="DA89"/>
  <c r="CG89"/>
  <c r="BM89"/>
  <c r="AS89"/>
  <c r="Y89"/>
  <c r="LC89"/>
  <c r="KI89"/>
  <c r="JO89"/>
  <c r="IA89"/>
  <c r="HG89"/>
  <c r="GM89"/>
  <c r="EY89"/>
  <c r="EE89"/>
  <c r="DK89"/>
  <c r="BW89"/>
  <c r="BC89"/>
  <c r="AI89"/>
  <c r="KS80"/>
  <c r="JY80"/>
  <c r="JE80"/>
  <c r="IK80"/>
  <c r="HQ80"/>
  <c r="GW80"/>
  <c r="GC80"/>
  <c r="FI80"/>
  <c r="EO80"/>
  <c r="DU80"/>
  <c r="DA80"/>
  <c r="CG80"/>
  <c r="BM80"/>
  <c r="AS80"/>
  <c r="Y80"/>
  <c r="LC80"/>
  <c r="KI80"/>
  <c r="JO80"/>
  <c r="IU80"/>
  <c r="IA80"/>
  <c r="HG80"/>
  <c r="GM80"/>
  <c r="FS80"/>
  <c r="EY80"/>
  <c r="EE80"/>
  <c r="DK80"/>
  <c r="CQ80"/>
  <c r="BW80"/>
  <c r="BC80"/>
  <c r="AI80"/>
  <c r="KI86"/>
  <c r="HG86"/>
  <c r="EE86"/>
  <c r="BC86"/>
  <c r="KS86"/>
  <c r="JY86"/>
  <c r="JE86"/>
  <c r="IK86"/>
  <c r="HQ86"/>
  <c r="GW86"/>
  <c r="GC86"/>
  <c r="FI86"/>
  <c r="EO86"/>
  <c r="DU86"/>
  <c r="DA86"/>
  <c r="CG86"/>
  <c r="BM86"/>
  <c r="AS86"/>
  <c r="Y86"/>
  <c r="LC86"/>
  <c r="JO86"/>
  <c r="IU86"/>
  <c r="IA86"/>
  <c r="GM86"/>
  <c r="FS86"/>
  <c r="EY86"/>
  <c r="DK86"/>
  <c r="CQ86"/>
  <c r="BW86"/>
  <c r="AI86"/>
  <c r="AS68"/>
  <c r="CG68"/>
  <c r="DU68"/>
  <c r="FI68"/>
  <c r="Y68"/>
  <c r="BM68"/>
  <c r="DA68"/>
  <c r="EO68"/>
  <c r="KS68"/>
  <c r="JY68"/>
  <c r="JE68"/>
  <c r="IK68"/>
  <c r="HQ68"/>
  <c r="GW68"/>
  <c r="GC68"/>
  <c r="EY68"/>
  <c r="DK68"/>
  <c r="BW68"/>
  <c r="AI68"/>
  <c r="FS68"/>
  <c r="EE68"/>
  <c r="CQ68"/>
  <c r="BC68"/>
  <c r="GM68"/>
  <c r="HG68"/>
  <c r="IA68"/>
  <c r="IU68"/>
  <c r="JO68"/>
  <c r="KI68"/>
  <c r="LC68"/>
  <c r="JY136"/>
  <c r="IK136"/>
  <c r="GW136"/>
  <c r="FI136"/>
  <c r="DU136"/>
  <c r="CG136"/>
  <c r="AS136"/>
  <c r="JO136"/>
  <c r="KI136"/>
  <c r="KS136"/>
  <c r="JE136"/>
  <c r="HQ136"/>
  <c r="GC136"/>
  <c r="EO136"/>
  <c r="DA136"/>
  <c r="BM136"/>
  <c r="Y136"/>
  <c r="LC136"/>
  <c r="IA136"/>
  <c r="GM136"/>
  <c r="EY136"/>
  <c r="DK136"/>
  <c r="BW136"/>
  <c r="AI136"/>
  <c r="IU136"/>
  <c r="HG136"/>
  <c r="FS136"/>
  <c r="EE136"/>
  <c r="CQ136"/>
  <c r="BC136"/>
  <c r="KS110"/>
  <c r="JE110"/>
  <c r="HQ110"/>
  <c r="GC110"/>
  <c r="EO110"/>
  <c r="DA110"/>
  <c r="BM110"/>
  <c r="Y110"/>
  <c r="JY110"/>
  <c r="IK110"/>
  <c r="GW110"/>
  <c r="FI110"/>
  <c r="DU110"/>
  <c r="CG110"/>
  <c r="AS110"/>
  <c r="LC110"/>
  <c r="KI110"/>
  <c r="JO110"/>
  <c r="IU110"/>
  <c r="IA110"/>
  <c r="HG110"/>
  <c r="GM110"/>
  <c r="FS110"/>
  <c r="EY110"/>
  <c r="EE110"/>
  <c r="DK110"/>
  <c r="CQ110"/>
  <c r="BW110"/>
  <c r="BC110"/>
  <c r="AI110"/>
  <c r="KS92"/>
  <c r="JY92"/>
  <c r="JE92"/>
  <c r="IK92"/>
  <c r="HQ92"/>
  <c r="GW92"/>
  <c r="GC92"/>
  <c r="FI92"/>
  <c r="EO92"/>
  <c r="DU92"/>
  <c r="DA92"/>
  <c r="CG92"/>
  <c r="BM92"/>
  <c r="AS92"/>
  <c r="Y92"/>
  <c r="LC92"/>
  <c r="KI92"/>
  <c r="JO92"/>
  <c r="IU92"/>
  <c r="IA92"/>
  <c r="HG92"/>
  <c r="GM92"/>
  <c r="FS92"/>
  <c r="EY92"/>
  <c r="EE92"/>
  <c r="DK92"/>
  <c r="CQ92"/>
  <c r="BW92"/>
  <c r="BC92"/>
  <c r="AI92"/>
  <c r="KS81"/>
  <c r="JY81"/>
  <c r="JE81"/>
  <c r="IK81"/>
  <c r="HQ81"/>
  <c r="GW81"/>
  <c r="GC81"/>
  <c r="FI81"/>
  <c r="EO81"/>
  <c r="DU81"/>
  <c r="DA81"/>
  <c r="CG81"/>
  <c r="BM81"/>
  <c r="AS81"/>
  <c r="Y81"/>
  <c r="LC81"/>
  <c r="KI81"/>
  <c r="JO81"/>
  <c r="IU81"/>
  <c r="IA81"/>
  <c r="HG81"/>
  <c r="GM81"/>
  <c r="FS81"/>
  <c r="EY81"/>
  <c r="EE81"/>
  <c r="DK81"/>
  <c r="CQ81"/>
  <c r="BW81"/>
  <c r="BC81"/>
  <c r="AI81"/>
  <c r="JY109"/>
  <c r="IK109"/>
  <c r="GW109"/>
  <c r="FI109"/>
  <c r="DU109"/>
  <c r="CG109"/>
  <c r="AS109"/>
  <c r="LC109"/>
  <c r="KI109"/>
  <c r="JO109"/>
  <c r="IU109"/>
  <c r="IA109"/>
  <c r="HG109"/>
  <c r="GM109"/>
  <c r="FS109"/>
  <c r="EY109"/>
  <c r="EE109"/>
  <c r="DK109"/>
  <c r="CQ109"/>
  <c r="BW109"/>
  <c r="BC109"/>
  <c r="AI109"/>
  <c r="KS109"/>
  <c r="JE109"/>
  <c r="HQ109"/>
  <c r="GC109"/>
  <c r="EO109"/>
  <c r="DA109"/>
  <c r="BM109"/>
  <c r="Y109"/>
  <c r="KS94"/>
  <c r="JY94"/>
  <c r="JE94"/>
  <c r="IK94"/>
  <c r="HQ94"/>
  <c r="GW94"/>
  <c r="GC94"/>
  <c r="FI94"/>
  <c r="EO94"/>
  <c r="DU94"/>
  <c r="DA94"/>
  <c r="CG94"/>
  <c r="BM94"/>
  <c r="AS94"/>
  <c r="Y94"/>
  <c r="LC94"/>
  <c r="KI94"/>
  <c r="JO94"/>
  <c r="IU94"/>
  <c r="IA94"/>
  <c r="HG94"/>
  <c r="GM94"/>
  <c r="FS94"/>
  <c r="EY94"/>
  <c r="EE94"/>
  <c r="DK94"/>
  <c r="CQ94"/>
  <c r="BW94"/>
  <c r="BC94"/>
  <c r="AI94"/>
  <c r="LC27"/>
  <c r="JO27"/>
  <c r="IA27"/>
  <c r="GM27"/>
  <c r="EY27"/>
  <c r="DK27"/>
  <c r="BW27"/>
  <c r="AI27"/>
  <c r="KS27"/>
  <c r="JE27"/>
  <c r="HQ27"/>
  <c r="GC27"/>
  <c r="EO27"/>
  <c r="DA27"/>
  <c r="BM27"/>
  <c r="Y27"/>
  <c r="KI27"/>
  <c r="IU27"/>
  <c r="HG27"/>
  <c r="FS27"/>
  <c r="EE27"/>
  <c r="CQ27"/>
  <c r="BC27"/>
  <c r="JY27"/>
  <c r="IK27"/>
  <c r="GW27"/>
  <c r="FI27"/>
  <c r="DU27"/>
  <c r="CG27"/>
  <c r="AS27"/>
  <c r="LJ61"/>
  <c r="KS61"/>
  <c r="JE61"/>
  <c r="HQ61"/>
  <c r="GC61"/>
  <c r="EO61"/>
  <c r="DA61"/>
  <c r="BM61"/>
  <c r="Y61"/>
  <c r="KI61"/>
  <c r="IU61"/>
  <c r="HG61"/>
  <c r="FS61"/>
  <c r="EE61"/>
  <c r="CQ61"/>
  <c r="BC61"/>
  <c r="JY61"/>
  <c r="IK61"/>
  <c r="GW61"/>
  <c r="FI61"/>
  <c r="DU61"/>
  <c r="CG61"/>
  <c r="AS61"/>
  <c r="LC61"/>
  <c r="JO61"/>
  <c r="IA61"/>
  <c r="GM61"/>
  <c r="EY61"/>
  <c r="DK61"/>
  <c r="BW61"/>
  <c r="AI61"/>
  <c r="LJ67"/>
  <c r="KS67"/>
  <c r="JE67"/>
  <c r="HQ67"/>
  <c r="GC67"/>
  <c r="EO67"/>
  <c r="DA67"/>
  <c r="BM67"/>
  <c r="Y67"/>
  <c r="KI67"/>
  <c r="IU67"/>
  <c r="HG67"/>
  <c r="FS67"/>
  <c r="EE67"/>
  <c r="CQ67"/>
  <c r="BC67"/>
  <c r="JY67"/>
  <c r="IK67"/>
  <c r="GW67"/>
  <c r="FI67"/>
  <c r="DU67"/>
  <c r="CG67"/>
  <c r="AS67"/>
  <c r="LC67"/>
  <c r="JO67"/>
  <c r="IA67"/>
  <c r="GM67"/>
  <c r="EY67"/>
  <c r="DK67"/>
  <c r="BW67"/>
  <c r="AI67"/>
  <c r="LJ49"/>
  <c r="KS49"/>
  <c r="JY49"/>
  <c r="JE49"/>
  <c r="IK49"/>
  <c r="HQ49"/>
  <c r="GW49"/>
  <c r="GC49"/>
  <c r="FI49"/>
  <c r="EO49"/>
  <c r="DU49"/>
  <c r="DA49"/>
  <c r="CG49"/>
  <c r="BM49"/>
  <c r="AS49"/>
  <c r="Y49"/>
  <c r="LC49"/>
  <c r="KI49"/>
  <c r="JO49"/>
  <c r="IU49"/>
  <c r="IA49"/>
  <c r="HG49"/>
  <c r="GM49"/>
  <c r="FS49"/>
  <c r="EY49"/>
  <c r="EE49"/>
  <c r="DK49"/>
  <c r="CQ49"/>
  <c r="BW49"/>
  <c r="BC49"/>
  <c r="AI49"/>
  <c r="KI13"/>
  <c r="IU13"/>
  <c r="HG13"/>
  <c r="FS13"/>
  <c r="EE13"/>
  <c r="CQ13"/>
  <c r="BC13"/>
  <c r="JY13"/>
  <c r="IK13"/>
  <c r="GW13"/>
  <c r="FI13"/>
  <c r="DU13"/>
  <c r="CG13"/>
  <c r="AS13"/>
  <c r="LC13"/>
  <c r="JO13"/>
  <c r="IA13"/>
  <c r="GM13"/>
  <c r="EY13"/>
  <c r="DK13"/>
  <c r="BW13"/>
  <c r="AI13"/>
  <c r="KS13"/>
  <c r="JE13"/>
  <c r="HQ13"/>
  <c r="GC13"/>
  <c r="EO13"/>
  <c r="DA13"/>
  <c r="BM13"/>
  <c r="Y13"/>
  <c r="LI162"/>
  <c r="KS104"/>
  <c r="JE104"/>
  <c r="HQ104"/>
  <c r="GC104"/>
  <c r="FI104"/>
  <c r="EO104"/>
  <c r="DU104"/>
  <c r="DA104"/>
  <c r="CG104"/>
  <c r="BM104"/>
  <c r="AS104"/>
  <c r="Y104"/>
  <c r="JY104"/>
  <c r="IK104"/>
  <c r="GW104"/>
  <c r="FS104"/>
  <c r="EY104"/>
  <c r="EE104"/>
  <c r="DK104"/>
  <c r="CQ104"/>
  <c r="BW104"/>
  <c r="BC104"/>
  <c r="AI104"/>
  <c r="LC104"/>
  <c r="KI104"/>
  <c r="JO104"/>
  <c r="IU104"/>
  <c r="IA104"/>
  <c r="HG104"/>
  <c r="GM104"/>
  <c r="KS83"/>
  <c r="JY83"/>
  <c r="JE83"/>
  <c r="IK83"/>
  <c r="HQ83"/>
  <c r="GW83"/>
  <c r="GC83"/>
  <c r="FI83"/>
  <c r="EO83"/>
  <c r="DU83"/>
  <c r="DA83"/>
  <c r="CG83"/>
  <c r="BM83"/>
  <c r="AS83"/>
  <c r="Y83"/>
  <c r="LC83"/>
  <c r="KI83"/>
  <c r="JO83"/>
  <c r="IU83"/>
  <c r="IA83"/>
  <c r="HG83"/>
  <c r="GM83"/>
  <c r="FS83"/>
  <c r="EY83"/>
  <c r="EE83"/>
  <c r="DK83"/>
  <c r="CQ83"/>
  <c r="BW83"/>
  <c r="BC83"/>
  <c r="AI83"/>
  <c r="JO85"/>
  <c r="KS85"/>
  <c r="JY85"/>
  <c r="JE85"/>
  <c r="IK85"/>
  <c r="HQ85"/>
  <c r="GW85"/>
  <c r="GC85"/>
  <c r="FI85"/>
  <c r="EO85"/>
  <c r="DU85"/>
  <c r="DA85"/>
  <c r="CG85"/>
  <c r="BM85"/>
  <c r="AS85"/>
  <c r="Y85"/>
  <c r="LC85"/>
  <c r="KI85"/>
  <c r="IU85"/>
  <c r="IA85"/>
  <c r="HG85"/>
  <c r="GM85"/>
  <c r="FS85"/>
  <c r="EY85"/>
  <c r="EE85"/>
  <c r="DK85"/>
  <c r="CQ85"/>
  <c r="BW85"/>
  <c r="BC85"/>
  <c r="AI85"/>
  <c r="KS76"/>
  <c r="JY76"/>
  <c r="JE76"/>
  <c r="IK76"/>
  <c r="HQ76"/>
  <c r="GW76"/>
  <c r="GC76"/>
  <c r="FI76"/>
  <c r="EO76"/>
  <c r="DU76"/>
  <c r="DA76"/>
  <c r="CG76"/>
  <c r="BM76"/>
  <c r="AS76"/>
  <c r="Y76"/>
  <c r="LC76"/>
  <c r="KI76"/>
  <c r="JO76"/>
  <c r="IU76"/>
  <c r="IA76"/>
  <c r="HG76"/>
  <c r="GM76"/>
  <c r="FS76"/>
  <c r="EY76"/>
  <c r="EE76"/>
  <c r="DK76"/>
  <c r="CQ76"/>
  <c r="BW76"/>
  <c r="BC76"/>
  <c r="AI76"/>
  <c r="KS144"/>
  <c r="JE144"/>
  <c r="HQ144"/>
  <c r="GC144"/>
  <c r="EO144"/>
  <c r="DA144"/>
  <c r="BM144"/>
  <c r="Y144"/>
  <c r="LC144"/>
  <c r="IA144"/>
  <c r="GM144"/>
  <c r="EY144"/>
  <c r="DK144"/>
  <c r="BW144"/>
  <c r="AI144"/>
  <c r="IU144"/>
  <c r="HG144"/>
  <c r="FS144"/>
  <c r="EE144"/>
  <c r="CQ144"/>
  <c r="BC144"/>
  <c r="JY144"/>
  <c r="IK144"/>
  <c r="GW144"/>
  <c r="FI144"/>
  <c r="DU144"/>
  <c r="CG144"/>
  <c r="AS144"/>
  <c r="JO144"/>
  <c r="KI144"/>
  <c r="JY143"/>
  <c r="IK143"/>
  <c r="GW143"/>
  <c r="FI143"/>
  <c r="DU143"/>
  <c r="CG143"/>
  <c r="AS143"/>
  <c r="JO143"/>
  <c r="KI143"/>
  <c r="KS143"/>
  <c r="JE143"/>
  <c r="HQ143"/>
  <c r="GC143"/>
  <c r="EO143"/>
  <c r="DA143"/>
  <c r="BM143"/>
  <c r="Y143"/>
  <c r="LC143"/>
  <c r="IA143"/>
  <c r="GM143"/>
  <c r="EY143"/>
  <c r="DK143"/>
  <c r="BW143"/>
  <c r="AI143"/>
  <c r="IU143"/>
  <c r="HG143"/>
  <c r="FS143"/>
  <c r="EE143"/>
  <c r="CQ143"/>
  <c r="BC143"/>
  <c r="KS138"/>
  <c r="JE138"/>
  <c r="HQ138"/>
  <c r="GC138"/>
  <c r="EO138"/>
  <c r="DA138"/>
  <c r="BM138"/>
  <c r="Y138"/>
  <c r="LC138"/>
  <c r="IA138"/>
  <c r="GM138"/>
  <c r="EY138"/>
  <c r="DK138"/>
  <c r="BW138"/>
  <c r="AI138"/>
  <c r="IU138"/>
  <c r="HG138"/>
  <c r="FS138"/>
  <c r="EE138"/>
  <c r="CQ138"/>
  <c r="BC138"/>
  <c r="JY138"/>
  <c r="IK138"/>
  <c r="GW138"/>
  <c r="FI138"/>
  <c r="DU138"/>
  <c r="CG138"/>
  <c r="AS138"/>
  <c r="JO138"/>
  <c r="KI138"/>
  <c r="KS140"/>
  <c r="JE140"/>
  <c r="HQ140"/>
  <c r="GC140"/>
  <c r="EO140"/>
  <c r="DA140"/>
  <c r="BM140"/>
  <c r="Y140"/>
  <c r="LC140"/>
  <c r="IA140"/>
  <c r="GM140"/>
  <c r="EY140"/>
  <c r="DK140"/>
  <c r="BW140"/>
  <c r="AI140"/>
  <c r="IU140"/>
  <c r="HG140"/>
  <c r="FS140"/>
  <c r="EE140"/>
  <c r="CQ140"/>
  <c r="BC140"/>
  <c r="JY140"/>
  <c r="IK140"/>
  <c r="GW140"/>
  <c r="FI140"/>
  <c r="DU140"/>
  <c r="CG140"/>
  <c r="AS140"/>
  <c r="JO140"/>
  <c r="KI140"/>
  <c r="O151"/>
  <c r="KS151"/>
  <c r="JE151"/>
  <c r="HQ151"/>
  <c r="GC151"/>
  <c r="EO151"/>
  <c r="DA151"/>
  <c r="BM151"/>
  <c r="Y151"/>
  <c r="LC151"/>
  <c r="IA151"/>
  <c r="GM151"/>
  <c r="EY151"/>
  <c r="DK151"/>
  <c r="BW151"/>
  <c r="AI151"/>
  <c r="IU151"/>
  <c r="HG151"/>
  <c r="FS151"/>
  <c r="EE151"/>
  <c r="CQ151"/>
  <c r="BC151"/>
  <c r="JY151"/>
  <c r="IK151"/>
  <c r="GW151"/>
  <c r="FI151"/>
  <c r="DU151"/>
  <c r="CG151"/>
  <c r="AS151"/>
  <c r="JO151"/>
  <c r="KI151"/>
  <c r="KS131"/>
  <c r="JE131"/>
  <c r="LC131"/>
  <c r="IA131"/>
  <c r="GM131"/>
  <c r="EY131"/>
  <c r="DK131"/>
  <c r="BW131"/>
  <c r="AI131"/>
  <c r="IU131"/>
  <c r="HG131"/>
  <c r="FS131"/>
  <c r="EE131"/>
  <c r="CQ131"/>
  <c r="BC131"/>
  <c r="JY131"/>
  <c r="IK131"/>
  <c r="GW131"/>
  <c r="JO131"/>
  <c r="KI131"/>
  <c r="FI131"/>
  <c r="DU131"/>
  <c r="CG131"/>
  <c r="AS131"/>
  <c r="HQ131"/>
  <c r="GC131"/>
  <c r="EO131"/>
  <c r="DA131"/>
  <c r="BM131"/>
  <c r="Y131"/>
  <c r="O111"/>
  <c r="JY111"/>
  <c r="IK111"/>
  <c r="GW111"/>
  <c r="FI111"/>
  <c r="DU111"/>
  <c r="CG111"/>
  <c r="AS111"/>
  <c r="LC111"/>
  <c r="KI111"/>
  <c r="JO111"/>
  <c r="IU111"/>
  <c r="IA111"/>
  <c r="HG111"/>
  <c r="GM111"/>
  <c r="FS111"/>
  <c r="EY111"/>
  <c r="EE111"/>
  <c r="DK111"/>
  <c r="CQ111"/>
  <c r="BW111"/>
  <c r="BC111"/>
  <c r="AI111"/>
  <c r="KS111"/>
  <c r="JE111"/>
  <c r="HQ111"/>
  <c r="GC111"/>
  <c r="EO111"/>
  <c r="DA111"/>
  <c r="BM111"/>
  <c r="Y111"/>
  <c r="JY115"/>
  <c r="IK115"/>
  <c r="GW115"/>
  <c r="FI115"/>
  <c r="DU115"/>
  <c r="CG115"/>
  <c r="AS115"/>
  <c r="LC115"/>
  <c r="KI115"/>
  <c r="JO115"/>
  <c r="IU115"/>
  <c r="IA115"/>
  <c r="HG115"/>
  <c r="GM115"/>
  <c r="FS115"/>
  <c r="EY115"/>
  <c r="EE115"/>
  <c r="DK115"/>
  <c r="CQ115"/>
  <c r="BW115"/>
  <c r="BC115"/>
  <c r="AI115"/>
  <c r="KS115"/>
  <c r="JE115"/>
  <c r="HQ115"/>
  <c r="GC115"/>
  <c r="EO115"/>
  <c r="DA115"/>
  <c r="BM115"/>
  <c r="Y115"/>
  <c r="JY124"/>
  <c r="IK124"/>
  <c r="GW124"/>
  <c r="FI124"/>
  <c r="DU124"/>
  <c r="CG124"/>
  <c r="AS124"/>
  <c r="LC124"/>
  <c r="KI124"/>
  <c r="JO124"/>
  <c r="IU124"/>
  <c r="IA124"/>
  <c r="HG124"/>
  <c r="GM124"/>
  <c r="FS124"/>
  <c r="EY124"/>
  <c r="EE124"/>
  <c r="DK124"/>
  <c r="CQ124"/>
  <c r="BW124"/>
  <c r="BC124"/>
  <c r="AI124"/>
  <c r="KS124"/>
  <c r="JE124"/>
  <c r="HQ124"/>
  <c r="GC124"/>
  <c r="EO124"/>
  <c r="DA124"/>
  <c r="BM124"/>
  <c r="Y124"/>
  <c r="O97"/>
  <c r="AS97"/>
  <c r="BC97"/>
  <c r="CG97"/>
  <c r="CQ97"/>
  <c r="DU97"/>
  <c r="EE97"/>
  <c r="FI97"/>
  <c r="FS97"/>
  <c r="GW97"/>
  <c r="HG97"/>
  <c r="IK97"/>
  <c r="IU97"/>
  <c r="JY97"/>
  <c r="KI97"/>
  <c r="Y97"/>
  <c r="AI97"/>
  <c r="BM97"/>
  <c r="BW97"/>
  <c r="DA97"/>
  <c r="DK97"/>
  <c r="EO97"/>
  <c r="EY97"/>
  <c r="GC97"/>
  <c r="GM97"/>
  <c r="HQ97"/>
  <c r="IA97"/>
  <c r="JE97"/>
  <c r="JO97"/>
  <c r="KS97"/>
  <c r="LC97"/>
  <c r="JY64"/>
  <c r="IK64"/>
  <c r="GW64"/>
  <c r="FI64"/>
  <c r="DU64"/>
  <c r="CG64"/>
  <c r="AS64"/>
  <c r="LC64"/>
  <c r="JO64"/>
  <c r="IA64"/>
  <c r="GM64"/>
  <c r="EY64"/>
  <c r="DK64"/>
  <c r="BW64"/>
  <c r="AI64"/>
  <c r="KS64"/>
  <c r="JE64"/>
  <c r="HQ64"/>
  <c r="GC64"/>
  <c r="EO64"/>
  <c r="DA64"/>
  <c r="BM64"/>
  <c r="Y64"/>
  <c r="KI64"/>
  <c r="IU64"/>
  <c r="HG64"/>
  <c r="FS64"/>
  <c r="EE64"/>
  <c r="CQ64"/>
  <c r="BC64"/>
  <c r="JY60"/>
  <c r="IK60"/>
  <c r="GW60"/>
  <c r="FI60"/>
  <c r="DU60"/>
  <c r="CG60"/>
  <c r="AS60"/>
  <c r="LC60"/>
  <c r="JO60"/>
  <c r="IA60"/>
  <c r="GM60"/>
  <c r="EY60"/>
  <c r="DK60"/>
  <c r="BW60"/>
  <c r="AI60"/>
  <c r="KS60"/>
  <c r="JE60"/>
  <c r="HQ60"/>
  <c r="GC60"/>
  <c r="EO60"/>
  <c r="DA60"/>
  <c r="BM60"/>
  <c r="Y60"/>
  <c r="KI60"/>
  <c r="IU60"/>
  <c r="HG60"/>
  <c r="FS60"/>
  <c r="EE60"/>
  <c r="CQ60"/>
  <c r="BC60"/>
  <c r="KS51"/>
  <c r="JY51"/>
  <c r="JE51"/>
  <c r="IK51"/>
  <c r="HQ51"/>
  <c r="GW51"/>
  <c r="GC51"/>
  <c r="FI51"/>
  <c r="EO51"/>
  <c r="DU51"/>
  <c r="DA51"/>
  <c r="CG51"/>
  <c r="BM51"/>
  <c r="AS51"/>
  <c r="Y51"/>
  <c r="KI51"/>
  <c r="JO51"/>
  <c r="IU51"/>
  <c r="IA51"/>
  <c r="HG51"/>
  <c r="GM51"/>
  <c r="FS51"/>
  <c r="EY51"/>
  <c r="EE51"/>
  <c r="DK51"/>
  <c r="CQ51"/>
  <c r="BW51"/>
  <c r="BC51"/>
  <c r="AI51"/>
  <c r="LC51"/>
  <c r="Y53"/>
  <c r="AS53"/>
  <c r="BM53"/>
  <c r="CG53"/>
  <c r="DA53"/>
  <c r="DU53"/>
  <c r="EO53"/>
  <c r="FI53"/>
  <c r="GC53"/>
  <c r="GW53"/>
  <c r="HQ53"/>
  <c r="IK53"/>
  <c r="JE53"/>
  <c r="JY53"/>
  <c r="KS53"/>
  <c r="AI53"/>
  <c r="BC53"/>
  <c r="BW53"/>
  <c r="CQ53"/>
  <c r="DK53"/>
  <c r="EE53"/>
  <c r="EY53"/>
  <c r="FS53"/>
  <c r="GM53"/>
  <c r="HG53"/>
  <c r="IA53"/>
  <c r="IU53"/>
  <c r="JO53"/>
  <c r="KI53"/>
  <c r="LC53"/>
  <c r="KS95"/>
  <c r="JY95"/>
  <c r="JE95"/>
  <c r="IK95"/>
  <c r="HQ95"/>
  <c r="GW95"/>
  <c r="GC95"/>
  <c r="FI95"/>
  <c r="EO95"/>
  <c r="DU95"/>
  <c r="DA95"/>
  <c r="CG95"/>
  <c r="BM95"/>
  <c r="AS95"/>
  <c r="Y95"/>
  <c r="LC95"/>
  <c r="KI95"/>
  <c r="JO95"/>
  <c r="IU95"/>
  <c r="IA95"/>
  <c r="HG95"/>
  <c r="GM95"/>
  <c r="FS95"/>
  <c r="EY95"/>
  <c r="EE95"/>
  <c r="DK95"/>
  <c r="CQ95"/>
  <c r="BW95"/>
  <c r="BC95"/>
  <c r="AI95"/>
  <c r="KS84"/>
  <c r="JY84"/>
  <c r="JE84"/>
  <c r="IK84"/>
  <c r="HQ84"/>
  <c r="GW84"/>
  <c r="GC84"/>
  <c r="FI84"/>
  <c r="EO84"/>
  <c r="DU84"/>
  <c r="DA84"/>
  <c r="CG84"/>
  <c r="BM84"/>
  <c r="AS84"/>
  <c r="Y84"/>
  <c r="LC84"/>
  <c r="KI84"/>
  <c r="JO84"/>
  <c r="IU84"/>
  <c r="IA84"/>
  <c r="HG84"/>
  <c r="GM84"/>
  <c r="FS84"/>
  <c r="EY84"/>
  <c r="EE84"/>
  <c r="DK84"/>
  <c r="CQ84"/>
  <c r="BW84"/>
  <c r="BC84"/>
  <c r="AI84"/>
  <c r="KS93"/>
  <c r="JY93"/>
  <c r="JE93"/>
  <c r="IK93"/>
  <c r="HQ93"/>
  <c r="GW93"/>
  <c r="GC93"/>
  <c r="FI93"/>
  <c r="EO93"/>
  <c r="DU93"/>
  <c r="DA93"/>
  <c r="CG93"/>
  <c r="BM93"/>
  <c r="AS93"/>
  <c r="Y93"/>
  <c r="LC93"/>
  <c r="KI93"/>
  <c r="JO93"/>
  <c r="IU93"/>
  <c r="IA93"/>
  <c r="HG93"/>
  <c r="GM93"/>
  <c r="FS93"/>
  <c r="EY93"/>
  <c r="EE93"/>
  <c r="DK93"/>
  <c r="CQ93"/>
  <c r="BW93"/>
  <c r="BC93"/>
  <c r="AI93"/>
  <c r="KS82"/>
  <c r="JY82"/>
  <c r="JE82"/>
  <c r="IK82"/>
  <c r="HQ82"/>
  <c r="GW82"/>
  <c r="GC82"/>
  <c r="FI82"/>
  <c r="EO82"/>
  <c r="DU82"/>
  <c r="DA82"/>
  <c r="CG82"/>
  <c r="BM82"/>
  <c r="AS82"/>
  <c r="Y82"/>
  <c r="LC82"/>
  <c r="KI82"/>
  <c r="JO82"/>
  <c r="IU82"/>
  <c r="IA82"/>
  <c r="HG82"/>
  <c r="GM82"/>
  <c r="FS82"/>
  <c r="EY82"/>
  <c r="EE82"/>
  <c r="DK82"/>
  <c r="CQ82"/>
  <c r="BW82"/>
  <c r="BC82"/>
  <c r="AI82"/>
  <c r="JY150"/>
  <c r="IK150"/>
  <c r="GW150"/>
  <c r="FI150"/>
  <c r="DU150"/>
  <c r="CG150"/>
  <c r="AS150"/>
  <c r="JO150"/>
  <c r="KI150"/>
  <c r="KS150"/>
  <c r="JE150"/>
  <c r="HQ150"/>
  <c r="GC150"/>
  <c r="EO150"/>
  <c r="DA150"/>
  <c r="BM150"/>
  <c r="Y150"/>
  <c r="LC150"/>
  <c r="IA150"/>
  <c r="GM150"/>
  <c r="EY150"/>
  <c r="DK150"/>
  <c r="BW150"/>
  <c r="AI150"/>
  <c r="IU150"/>
  <c r="HG150"/>
  <c r="FS150"/>
  <c r="EE150"/>
  <c r="CQ150"/>
  <c r="BC150"/>
  <c r="KS125"/>
  <c r="JE125"/>
  <c r="HQ125"/>
  <c r="GC125"/>
  <c r="EO125"/>
  <c r="DA125"/>
  <c r="BM125"/>
  <c r="Y125"/>
  <c r="JY125"/>
  <c r="IK125"/>
  <c r="GW125"/>
  <c r="FI125"/>
  <c r="DU125"/>
  <c r="CG125"/>
  <c r="AS125"/>
  <c r="LC125"/>
  <c r="KI125"/>
  <c r="JO125"/>
  <c r="IU125"/>
  <c r="IA125"/>
  <c r="HG125"/>
  <c r="GM125"/>
  <c r="FS125"/>
  <c r="EY125"/>
  <c r="EE125"/>
  <c r="DK125"/>
  <c r="CQ125"/>
  <c r="BW125"/>
  <c r="BC125"/>
  <c r="AI125"/>
  <c r="JY134"/>
  <c r="IK134"/>
  <c r="GW134"/>
  <c r="FI134"/>
  <c r="DU134"/>
  <c r="CG134"/>
  <c r="AS134"/>
  <c r="JO134"/>
  <c r="KI134"/>
  <c r="KS134"/>
  <c r="JE134"/>
  <c r="HQ134"/>
  <c r="GC134"/>
  <c r="EO134"/>
  <c r="DA134"/>
  <c r="BM134"/>
  <c r="Y134"/>
  <c r="LC134"/>
  <c r="IA134"/>
  <c r="GM134"/>
  <c r="EY134"/>
  <c r="DK134"/>
  <c r="BW134"/>
  <c r="AI134"/>
  <c r="IU134"/>
  <c r="HG134"/>
  <c r="FS134"/>
  <c r="EE134"/>
  <c r="CQ134"/>
  <c r="BC134"/>
  <c r="LC96"/>
  <c r="KI96"/>
  <c r="JO96"/>
  <c r="IU96"/>
  <c r="IA96"/>
  <c r="HG96"/>
  <c r="GM96"/>
  <c r="FS96"/>
  <c r="EE96"/>
  <c r="CQ96"/>
  <c r="BC96"/>
  <c r="EO96"/>
  <c r="DA96"/>
  <c r="BM96"/>
  <c r="Y96"/>
  <c r="KS96"/>
  <c r="JY96"/>
  <c r="JE96"/>
  <c r="IK96"/>
  <c r="HQ96"/>
  <c r="GW96"/>
  <c r="GC96"/>
  <c r="EY96"/>
  <c r="DK96"/>
  <c r="BW96"/>
  <c r="AI96"/>
  <c r="FI96"/>
  <c r="DU96"/>
  <c r="CG96"/>
  <c r="AS96"/>
  <c r="LC106"/>
  <c r="AI106"/>
  <c r="BC106"/>
  <c r="BW106"/>
  <c r="CQ106"/>
  <c r="DK106"/>
  <c r="EE106"/>
  <c r="EY106"/>
  <c r="FS106"/>
  <c r="GM106"/>
  <c r="HG106"/>
  <c r="IA106"/>
  <c r="IU106"/>
  <c r="JO106"/>
  <c r="KI106"/>
  <c r="Y106"/>
  <c r="AS106"/>
  <c r="BM106"/>
  <c r="CG106"/>
  <c r="DA106"/>
  <c r="DU106"/>
  <c r="EO106"/>
  <c r="FI106"/>
  <c r="GC106"/>
  <c r="GW106"/>
  <c r="HQ106"/>
  <c r="IK106"/>
  <c r="JE106"/>
  <c r="JY106"/>
  <c r="KS106"/>
  <c r="KS73"/>
  <c r="JY73"/>
  <c r="JE73"/>
  <c r="IK73"/>
  <c r="HQ73"/>
  <c r="GW73"/>
  <c r="GC73"/>
  <c r="FI73"/>
  <c r="EO73"/>
  <c r="DU73"/>
  <c r="DA73"/>
  <c r="CG73"/>
  <c r="BM73"/>
  <c r="AS73"/>
  <c r="Y73"/>
  <c r="LC73"/>
  <c r="KI73"/>
  <c r="JO73"/>
  <c r="IU73"/>
  <c r="IA73"/>
  <c r="HG73"/>
  <c r="GM73"/>
  <c r="FS73"/>
  <c r="EY73"/>
  <c r="EE73"/>
  <c r="DK73"/>
  <c r="CQ73"/>
  <c r="BW73"/>
  <c r="BC73"/>
  <c r="AI73"/>
  <c r="AS178"/>
  <c r="CG178"/>
  <c r="DU178"/>
  <c r="FI178"/>
  <c r="GW178"/>
  <c r="IK178"/>
  <c r="JY178"/>
  <c r="AI178"/>
  <c r="BW178"/>
  <c r="DK178"/>
  <c r="EY178"/>
  <c r="GM178"/>
  <c r="IA178"/>
  <c r="JO178"/>
  <c r="LC178"/>
  <c r="Y178"/>
  <c r="BM178"/>
  <c r="DA178"/>
  <c r="EO178"/>
  <c r="GC178"/>
  <c r="HQ178"/>
  <c r="JE178"/>
  <c r="KS178"/>
  <c r="BC178"/>
  <c r="CQ178"/>
  <c r="EE178"/>
  <c r="FS178"/>
  <c r="HG178"/>
  <c r="IU178"/>
  <c r="KI178"/>
  <c r="KS74"/>
  <c r="JY74"/>
  <c r="JE74"/>
  <c r="IK74"/>
  <c r="HQ74"/>
  <c r="GW74"/>
  <c r="GC74"/>
  <c r="FI74"/>
  <c r="EO74"/>
  <c r="DU74"/>
  <c r="DA74"/>
  <c r="CG74"/>
  <c r="BM74"/>
  <c r="AS74"/>
  <c r="Y74"/>
  <c r="LC74"/>
  <c r="KI74"/>
  <c r="JO74"/>
  <c r="IU74"/>
  <c r="IA74"/>
  <c r="HG74"/>
  <c r="GM74"/>
  <c r="FS74"/>
  <c r="EY74"/>
  <c r="EE74"/>
  <c r="DK74"/>
  <c r="CQ74"/>
  <c r="BW74"/>
  <c r="BC74"/>
  <c r="AI74"/>
  <c r="BC71"/>
  <c r="CQ71"/>
  <c r="EE71"/>
  <c r="FS71"/>
  <c r="HG71"/>
  <c r="IU71"/>
  <c r="KI71"/>
  <c r="AI71"/>
  <c r="BW71"/>
  <c r="DK71"/>
  <c r="EY71"/>
  <c r="GM71"/>
  <c r="IA71"/>
  <c r="JO71"/>
  <c r="LC71"/>
  <c r="KS71"/>
  <c r="JE71"/>
  <c r="HQ71"/>
  <c r="GC71"/>
  <c r="EO71"/>
  <c r="DA71"/>
  <c r="BM71"/>
  <c r="Y71"/>
  <c r="JY71"/>
  <c r="IK71"/>
  <c r="GW71"/>
  <c r="FI71"/>
  <c r="DU71"/>
  <c r="CG71"/>
  <c r="AS71"/>
  <c r="LJ45"/>
  <c r="KS45"/>
  <c r="JY45"/>
  <c r="JE45"/>
  <c r="IK45"/>
  <c r="HQ45"/>
  <c r="GW45"/>
  <c r="GC45"/>
  <c r="FI45"/>
  <c r="EO45"/>
  <c r="DU45"/>
  <c r="DA45"/>
  <c r="CG45"/>
  <c r="BM45"/>
  <c r="AS45"/>
  <c r="Y45"/>
  <c r="LC45"/>
  <c r="KI45"/>
  <c r="JO45"/>
  <c r="IU45"/>
  <c r="IA45"/>
  <c r="HG45"/>
  <c r="GM45"/>
  <c r="FS45"/>
  <c r="EY45"/>
  <c r="EE45"/>
  <c r="DK45"/>
  <c r="CQ45"/>
  <c r="BW45"/>
  <c r="BC45"/>
  <c r="AI45"/>
  <c r="KI15"/>
  <c r="IU15"/>
  <c r="HG15"/>
  <c r="FS15"/>
  <c r="EE15"/>
  <c r="CQ15"/>
  <c r="BC15"/>
  <c r="JY15"/>
  <c r="IK15"/>
  <c r="GW15"/>
  <c r="FI15"/>
  <c r="DU15"/>
  <c r="CG15"/>
  <c r="AS15"/>
  <c r="LC15"/>
  <c r="JO15"/>
  <c r="IA15"/>
  <c r="GM15"/>
  <c r="EY15"/>
  <c r="DK15"/>
  <c r="BW15"/>
  <c r="AI15"/>
  <c r="KS15"/>
  <c r="JE15"/>
  <c r="HQ15"/>
  <c r="GC15"/>
  <c r="EO15"/>
  <c r="DA15"/>
  <c r="BM15"/>
  <c r="Y15"/>
  <c r="LJ18"/>
  <c r="LC18"/>
  <c r="JO18"/>
  <c r="IA18"/>
  <c r="GM18"/>
  <c r="EY18"/>
  <c r="DK18"/>
  <c r="BW18"/>
  <c r="AI18"/>
  <c r="KS18"/>
  <c r="JE18"/>
  <c r="HQ18"/>
  <c r="GC18"/>
  <c r="EO18"/>
  <c r="DA18"/>
  <c r="BM18"/>
  <c r="Y18"/>
  <c r="KI18"/>
  <c r="IU18"/>
  <c r="HG18"/>
  <c r="FS18"/>
  <c r="EE18"/>
  <c r="CQ18"/>
  <c r="BC18"/>
  <c r="JY18"/>
  <c r="IK18"/>
  <c r="GW18"/>
  <c r="FI18"/>
  <c r="DU18"/>
  <c r="CG18"/>
  <c r="AS18"/>
  <c r="LJ52"/>
  <c r="Y52"/>
  <c r="AS52"/>
  <c r="BM52"/>
  <c r="CG52"/>
  <c r="DA52"/>
  <c r="DU52"/>
  <c r="EO52"/>
  <c r="FI52"/>
  <c r="GC52"/>
  <c r="GW52"/>
  <c r="HQ52"/>
  <c r="IK52"/>
  <c r="JE52"/>
  <c r="JY52"/>
  <c r="KS52"/>
  <c r="AI52"/>
  <c r="BC52"/>
  <c r="BW52"/>
  <c r="CQ52"/>
  <c r="DK52"/>
  <c r="EE52"/>
  <c r="EY52"/>
  <c r="FS52"/>
  <c r="GM52"/>
  <c r="HG52"/>
  <c r="IA52"/>
  <c r="IU52"/>
  <c r="JO52"/>
  <c r="KI52"/>
  <c r="LC52"/>
  <c r="LJ43"/>
  <c r="LJ159" s="1"/>
  <c r="LJ218" s="1"/>
  <c r="KS43"/>
  <c r="JY43"/>
  <c r="JE43"/>
  <c r="IK43"/>
  <c r="HQ43"/>
  <c r="GW43"/>
  <c r="GC43"/>
  <c r="FI43"/>
  <c r="EO43"/>
  <c r="DU43"/>
  <c r="DA43"/>
  <c r="CG43"/>
  <c r="BM43"/>
  <c r="AS43"/>
  <c r="Y43"/>
  <c r="LC43"/>
  <c r="KI43"/>
  <c r="JO43"/>
  <c r="IU43"/>
  <c r="IA43"/>
  <c r="HG43"/>
  <c r="GM43"/>
  <c r="FS43"/>
  <c r="EY43"/>
  <c r="EE43"/>
  <c r="DK43"/>
  <c r="CQ43"/>
  <c r="BW43"/>
  <c r="BC43"/>
  <c r="AI43"/>
  <c r="LJ152"/>
  <c r="JY152"/>
  <c r="IK152"/>
  <c r="GW152"/>
  <c r="FI152"/>
  <c r="DU152"/>
  <c r="CG152"/>
  <c r="AS152"/>
  <c r="JO152"/>
  <c r="KI152"/>
  <c r="KS152"/>
  <c r="JE152"/>
  <c r="HQ152"/>
  <c r="GC152"/>
  <c r="EO152"/>
  <c r="DA152"/>
  <c r="BM152"/>
  <c r="Y152"/>
  <c r="LC152"/>
  <c r="IA152"/>
  <c r="GM152"/>
  <c r="EY152"/>
  <c r="DK152"/>
  <c r="BW152"/>
  <c r="AI152"/>
  <c r="IU152"/>
  <c r="HG152"/>
  <c r="FS152"/>
  <c r="EE152"/>
  <c r="CQ152"/>
  <c r="BC152"/>
  <c r="LJ58"/>
  <c r="KS58"/>
  <c r="JE58"/>
  <c r="HQ58"/>
  <c r="GC58"/>
  <c r="EO58"/>
  <c r="DA58"/>
  <c r="BM58"/>
  <c r="Y58"/>
  <c r="KI58"/>
  <c r="IU58"/>
  <c r="HG58"/>
  <c r="FS58"/>
  <c r="EE58"/>
  <c r="CQ58"/>
  <c r="BC58"/>
  <c r="JY58"/>
  <c r="IK58"/>
  <c r="GW58"/>
  <c r="FI58"/>
  <c r="DU58"/>
  <c r="CG58"/>
  <c r="AS58"/>
  <c r="LC58"/>
  <c r="JO58"/>
  <c r="IA58"/>
  <c r="GM58"/>
  <c r="EY58"/>
  <c r="DK58"/>
  <c r="BW58"/>
  <c r="AI58"/>
  <c r="L176"/>
  <c r="L235" s="1"/>
  <c r="N214"/>
  <c r="O89"/>
  <c r="O80"/>
  <c r="O86"/>
  <c r="O74"/>
  <c r="O192"/>
  <c r="O208"/>
  <c r="O190"/>
  <c r="O204"/>
  <c r="O211"/>
  <c r="O206"/>
  <c r="O202"/>
  <c r="O212"/>
  <c r="O193"/>
  <c r="LI174"/>
  <c r="LI233" s="1"/>
  <c r="O85"/>
  <c r="O76"/>
  <c r="O84"/>
  <c r="O93"/>
  <c r="O207"/>
  <c r="O195"/>
  <c r="O189"/>
  <c r="O198"/>
  <c r="LF186"/>
  <c r="O197"/>
  <c r="O201"/>
  <c r="O191"/>
  <c r="O210"/>
  <c r="O203"/>
  <c r="O199"/>
  <c r="O49"/>
  <c r="O18"/>
  <c r="L161"/>
  <c r="L220" s="1"/>
  <c r="L181"/>
  <c r="L240" s="1"/>
  <c r="LJ74"/>
  <c r="O152"/>
  <c r="L163"/>
  <c r="L222" s="1"/>
  <c r="O94"/>
  <c r="L173"/>
  <c r="L232" s="1"/>
  <c r="L182"/>
  <c r="L241" s="1"/>
  <c r="O43"/>
  <c r="LI159"/>
  <c r="LI218" s="1"/>
  <c r="O52"/>
  <c r="O45"/>
  <c r="O15"/>
  <c r="LJ15"/>
  <c r="O178"/>
  <c r="LI168"/>
  <c r="LI227" s="1"/>
  <c r="LI183"/>
  <c r="LI242" s="1"/>
  <c r="LI179"/>
  <c r="LI238" s="1"/>
  <c r="LI165"/>
  <c r="LI224" s="1"/>
  <c r="O68"/>
  <c r="LI173"/>
  <c r="LI232" s="1"/>
  <c r="LI160"/>
  <c r="LI219" s="1"/>
  <c r="L172"/>
  <c r="L231" s="1"/>
  <c r="L180"/>
  <c r="L239" s="1"/>
  <c r="L171"/>
  <c r="L230" s="1"/>
  <c r="LF69"/>
  <c r="L169"/>
  <c r="L228" s="1"/>
  <c r="LJ13"/>
  <c r="O13"/>
  <c r="LJ90"/>
  <c r="O90"/>
  <c r="LJ109"/>
  <c r="O109"/>
  <c r="LJ83"/>
  <c r="LJ170" s="1"/>
  <c r="LJ229" s="1"/>
  <c r="O83"/>
  <c r="LJ65"/>
  <c r="LJ56"/>
  <c r="LJ47"/>
  <c r="LJ71"/>
  <c r="LJ144"/>
  <c r="O144"/>
  <c r="LJ143"/>
  <c r="LJ138"/>
  <c r="O138"/>
  <c r="LJ140"/>
  <c r="O140"/>
  <c r="LG129"/>
  <c r="LF127"/>
  <c r="LJ151"/>
  <c r="LJ131"/>
  <c r="O131"/>
  <c r="LJ123"/>
  <c r="LJ113"/>
  <c r="LJ122"/>
  <c r="O122"/>
  <c r="LJ118"/>
  <c r="O118"/>
  <c r="LJ114"/>
  <c r="LJ103"/>
  <c r="LJ105"/>
  <c r="LJ64"/>
  <c r="LJ60"/>
  <c r="LJ51"/>
  <c r="LJ53"/>
  <c r="LJ95"/>
  <c r="LJ84"/>
  <c r="LJ93"/>
  <c r="LJ82"/>
  <c r="LJ150"/>
  <c r="O150"/>
  <c r="LJ96"/>
  <c r="O96"/>
  <c r="LJ106"/>
  <c r="LJ164" s="1"/>
  <c r="LJ223" s="1"/>
  <c r="O106"/>
  <c r="LJ73"/>
  <c r="O73"/>
  <c r="L155"/>
  <c r="N39"/>
  <c r="O47"/>
  <c r="O56"/>
  <c r="LI177"/>
  <c r="LI236" s="1"/>
  <c r="LI170"/>
  <c r="LI229" s="1"/>
  <c r="O143"/>
  <c r="O95"/>
  <c r="O82"/>
  <c r="O65"/>
  <c r="LI164"/>
  <c r="LI223" s="1"/>
  <c r="LI180"/>
  <c r="LI239" s="1"/>
  <c r="LI169"/>
  <c r="LI228" s="1"/>
  <c r="LI172"/>
  <c r="LI231" s="1"/>
  <c r="LI161"/>
  <c r="LI220" s="1"/>
  <c r="LJ102"/>
  <c r="LJ104"/>
  <c r="LJ162" s="1"/>
  <c r="LJ221" s="1"/>
  <c r="O104"/>
  <c r="LJ87"/>
  <c r="O87"/>
  <c r="LJ78"/>
  <c r="O78"/>
  <c r="LJ85"/>
  <c r="LJ76"/>
  <c r="LJ147"/>
  <c r="LJ142"/>
  <c r="O142"/>
  <c r="LJ153"/>
  <c r="O153"/>
  <c r="LJ132"/>
  <c r="LJ126"/>
  <c r="O126"/>
  <c r="LJ111"/>
  <c r="LJ115"/>
  <c r="O115"/>
  <c r="LJ124"/>
  <c r="O124"/>
  <c r="LJ97"/>
  <c r="N68"/>
  <c r="LG42"/>
  <c r="LF40"/>
  <c r="LJ66"/>
  <c r="LJ55"/>
  <c r="LJ57"/>
  <c r="LJ44"/>
  <c r="LJ39"/>
  <c r="LI155"/>
  <c r="LI214" s="1"/>
  <c r="LJ214" s="1"/>
  <c r="LJ89"/>
  <c r="LJ80"/>
  <c r="LJ86"/>
  <c r="LJ68"/>
  <c r="L100"/>
  <c r="L98" s="1"/>
  <c r="LJ136"/>
  <c r="O136"/>
  <c r="LJ125"/>
  <c r="O125"/>
  <c r="LJ134"/>
  <c r="O134"/>
  <c r="LJ110"/>
  <c r="O110"/>
  <c r="LJ92"/>
  <c r="O92"/>
  <c r="LF98"/>
  <c r="LG100"/>
  <c r="LJ81"/>
  <c r="O81"/>
  <c r="N97"/>
  <c r="L42"/>
  <c r="K158"/>
  <c r="K217" s="1"/>
  <c r="O71"/>
  <c r="L71"/>
  <c r="L69" s="1"/>
  <c r="O123"/>
  <c r="O114"/>
  <c r="O66"/>
  <c r="O57"/>
  <c r="O53"/>
  <c r="O44"/>
  <c r="L127"/>
  <c r="O105"/>
  <c r="O103"/>
  <c r="O39"/>
  <c r="O64"/>
  <c r="O60"/>
  <c r="O55"/>
  <c r="O51"/>
  <c r="LI182"/>
  <c r="LI241" s="1"/>
  <c r="LI176"/>
  <c r="LI235" s="1"/>
  <c r="LI171"/>
  <c r="LI230" s="1"/>
  <c r="LI167"/>
  <c r="LI226" s="1"/>
  <c r="LI181"/>
  <c r="LI240" s="1"/>
  <c r="LI163"/>
  <c r="LI222" s="1"/>
  <c r="OS1239" i="109" l="1"/>
  <c r="UJ1255"/>
  <c r="NX1255"/>
  <c r="HL1255"/>
  <c r="ZE1270"/>
  <c r="VE1239"/>
  <c r="VE1255"/>
  <c r="OS1255"/>
  <c r="IG1255"/>
  <c r="BU1255"/>
  <c r="NX1239"/>
  <c r="AZ1239"/>
  <c r="ZG1239"/>
  <c r="ZG1269" s="1"/>
  <c r="ZG1255"/>
  <c r="FW1239"/>
  <c r="FW1269" s="1"/>
  <c r="FW1270" s="1"/>
  <c r="FW1255"/>
  <c r="MI1239"/>
  <c r="MI1255"/>
  <c r="SU1239"/>
  <c r="SU1255"/>
  <c r="AF1255"/>
  <c r="GR1239"/>
  <c r="GR1255"/>
  <c r="ND1239"/>
  <c r="ND1255"/>
  <c r="TP1255"/>
  <c r="TO1239"/>
  <c r="TO1269" s="1"/>
  <c r="TO1270" s="1"/>
  <c r="TO1255"/>
  <c r="NC1239"/>
  <c r="NC1269" s="1"/>
  <c r="NC1270" s="1"/>
  <c r="NC1255"/>
  <c r="GQ1239"/>
  <c r="GQ1269" s="1"/>
  <c r="GQ1270" s="1"/>
  <c r="GQ1255"/>
  <c r="AE1239"/>
  <c r="AE1269" s="1"/>
  <c r="AE1270" s="1"/>
  <c r="AE1255"/>
  <c r="MH1239"/>
  <c r="MH1269" s="1"/>
  <c r="MH1270" s="1"/>
  <c r="MH1255"/>
  <c r="FV1255"/>
  <c r="BA1239"/>
  <c r="BA1255"/>
  <c r="HM1239"/>
  <c r="NY1239"/>
  <c r="BV1239"/>
  <c r="IH1255"/>
  <c r="OT1239"/>
  <c r="OT1255"/>
  <c r="VF1255"/>
  <c r="YK1239"/>
  <c r="RY1239"/>
  <c r="XP1255"/>
  <c r="XP1269" s="1"/>
  <c r="XP1270" s="1"/>
  <c r="RD1255"/>
  <c r="KR1255"/>
  <c r="KR1269" s="1"/>
  <c r="KR1270" s="1"/>
  <c r="EF1255"/>
  <c r="CQ1239"/>
  <c r="CQ1269" s="1"/>
  <c r="CQ1270" s="1"/>
  <c r="DL1239"/>
  <c r="JX1239"/>
  <c r="WV1239"/>
  <c r="WV1269" s="1"/>
  <c r="WV1270" s="1"/>
  <c r="WU1239"/>
  <c r="QI1239"/>
  <c r="JW1239"/>
  <c r="DK1239"/>
  <c r="PN1255"/>
  <c r="JB1239"/>
  <c r="KS1255"/>
  <c r="FB1239"/>
  <c r="FB1255"/>
  <c r="OS1269"/>
  <c r="OS1270" s="1"/>
  <c r="IG1239"/>
  <c r="IG1269" s="1"/>
  <c r="IG1270" s="1"/>
  <c r="BU1239"/>
  <c r="BU1269" s="1"/>
  <c r="BU1270" s="1"/>
  <c r="UJ1239"/>
  <c r="UJ1269" s="1"/>
  <c r="UJ1270" s="1"/>
  <c r="NX1269"/>
  <c r="NX1270" s="1"/>
  <c r="HL1239"/>
  <c r="HL1269" s="1"/>
  <c r="HL1270" s="1"/>
  <c r="AZ1255"/>
  <c r="AF1239"/>
  <c r="AF1269" s="1"/>
  <c r="AF1270" s="1"/>
  <c r="TP1239"/>
  <c r="TP1269" s="1"/>
  <c r="TP1270" s="1"/>
  <c r="ZF1239"/>
  <c r="ZF1269" s="1"/>
  <c r="ZF1255"/>
  <c r="ST1239"/>
  <c r="ST1269" s="1"/>
  <c r="ST1270" s="1"/>
  <c r="ST1255"/>
  <c r="FV1239"/>
  <c r="HM1255"/>
  <c r="NY1255"/>
  <c r="UK1239"/>
  <c r="UK1255"/>
  <c r="UK1269" s="1"/>
  <c r="UK1270" s="1"/>
  <c r="BV1255"/>
  <c r="IH1239"/>
  <c r="VF1239"/>
  <c r="VF1269" s="1"/>
  <c r="VF1270" s="1"/>
  <c r="YK1255"/>
  <c r="RY1255"/>
  <c r="LM1239"/>
  <c r="LM1269" s="1"/>
  <c r="LM1270" s="1"/>
  <c r="LM1255"/>
  <c r="FA1239"/>
  <c r="FA1269" s="1"/>
  <c r="FA1270" s="1"/>
  <c r="FA1255"/>
  <c r="RD1239"/>
  <c r="RD1269" s="1"/>
  <c r="RD1270" s="1"/>
  <c r="EF1239"/>
  <c r="JC1239"/>
  <c r="JC1269" s="1"/>
  <c r="JC1270" s="1"/>
  <c r="PO1239"/>
  <c r="PO1255"/>
  <c r="WA1239"/>
  <c r="WA1269" s="1"/>
  <c r="WA1270" s="1"/>
  <c r="DL1255"/>
  <c r="JX1255"/>
  <c r="QJ1239"/>
  <c r="QJ1269" s="1"/>
  <c r="QJ1270" s="1"/>
  <c r="QJ1255"/>
  <c r="WU1255"/>
  <c r="QI1255"/>
  <c r="JW1255"/>
  <c r="DK1255"/>
  <c r="VZ1269"/>
  <c r="VZ1270" s="1"/>
  <c r="VZ1255"/>
  <c r="PN1239"/>
  <c r="PN1269" s="1"/>
  <c r="PN1270" s="1"/>
  <c r="JB1255"/>
  <c r="CP1269"/>
  <c r="CP1270" s="1"/>
  <c r="CP1255"/>
  <c r="EG1239"/>
  <c r="EG1269" s="1"/>
  <c r="EG1270" s="1"/>
  <c r="EG1255"/>
  <c r="KS1239"/>
  <c r="KS1269" s="1"/>
  <c r="KS1270" s="1"/>
  <c r="RE1239"/>
  <c r="RE1255"/>
  <c r="XQ1239"/>
  <c r="XQ1269" s="1"/>
  <c r="XQ1270" s="1"/>
  <c r="BH1287"/>
  <c r="EN1287"/>
  <c r="R1287"/>
  <c r="CX1287"/>
  <c r="HT1287"/>
  <c r="GD1287"/>
  <c r="PV1287"/>
  <c r="KZ1287"/>
  <c r="WH1287"/>
  <c r="JJ1287"/>
  <c r="MP1287"/>
  <c r="TB1287"/>
  <c r="IO1287"/>
  <c r="OF1287"/>
  <c r="RL1287"/>
  <c r="UR1287"/>
  <c r="CC1287"/>
  <c r="PA1287"/>
  <c r="XX1287"/>
  <c r="FI1287"/>
  <c r="LU1287"/>
  <c r="TW1287"/>
  <c r="AM1287"/>
  <c r="DS1287"/>
  <c r="GY1287"/>
  <c r="KE1287"/>
  <c r="NK1287"/>
  <c r="QQ1287"/>
  <c r="XC1287"/>
  <c r="G413"/>
  <c r="SG1287"/>
  <c r="VM1287"/>
  <c r="AR1247"/>
  <c r="AX1247" s="1"/>
  <c r="AR1251"/>
  <c r="AX1251" s="1"/>
  <c r="AR1244"/>
  <c r="AX1244" s="1"/>
  <c r="AR1248"/>
  <c r="AX1248" s="1"/>
  <c r="AR1245"/>
  <c r="AX1245" s="1"/>
  <c r="AR1249"/>
  <c r="AX1249" s="1"/>
  <c r="AR1253"/>
  <c r="AX1253" s="1"/>
  <c r="AR1246"/>
  <c r="AX1246" s="1"/>
  <c r="AR1250"/>
  <c r="AX1250" s="1"/>
  <c r="AR1252"/>
  <c r="AX1252" s="1"/>
  <c r="AR1242"/>
  <c r="AX1242" s="1"/>
  <c r="AR1240"/>
  <c r="AX1240" s="1"/>
  <c r="AR1243"/>
  <c r="AX1243" s="1"/>
  <c r="AR1241"/>
  <c r="AX1241" s="1"/>
  <c r="DX1241"/>
  <c r="ED1241" s="1"/>
  <c r="DX1248"/>
  <c r="ED1248" s="1"/>
  <c r="DX1251"/>
  <c r="ED1251" s="1"/>
  <c r="DX1250"/>
  <c r="ED1250" s="1"/>
  <c r="DX1252"/>
  <c r="ED1252" s="1"/>
  <c r="DX1246"/>
  <c r="ED1246" s="1"/>
  <c r="DX1245"/>
  <c r="ED1245" s="1"/>
  <c r="DX1249"/>
  <c r="ED1249" s="1"/>
  <c r="DX1247"/>
  <c r="ED1247" s="1"/>
  <c r="DX1244"/>
  <c r="ED1244" s="1"/>
  <c r="DX1253"/>
  <c r="ED1253" s="1"/>
  <c r="DX1242"/>
  <c r="ED1242" s="1"/>
  <c r="DX1240"/>
  <c r="ED1240" s="1"/>
  <c r="DX1243"/>
  <c r="ED1243" s="1"/>
  <c r="HD1247"/>
  <c r="HJ1247" s="1"/>
  <c r="HD1251"/>
  <c r="HJ1251" s="1"/>
  <c r="HD1244"/>
  <c r="HJ1244" s="1"/>
  <c r="HD1248"/>
  <c r="HJ1248" s="1"/>
  <c r="HD1245"/>
  <c r="HJ1245" s="1"/>
  <c r="HD1249"/>
  <c r="HJ1249" s="1"/>
  <c r="HD1253"/>
  <c r="HJ1253" s="1"/>
  <c r="HD1246"/>
  <c r="HJ1246" s="1"/>
  <c r="HD1250"/>
  <c r="HJ1250" s="1"/>
  <c r="HD1252"/>
  <c r="HJ1252" s="1"/>
  <c r="HD1242"/>
  <c r="HJ1242" s="1"/>
  <c r="HD1240"/>
  <c r="HJ1240" s="1"/>
  <c r="HD1243"/>
  <c r="HJ1243" s="1"/>
  <c r="HD1241"/>
  <c r="HJ1241" s="1"/>
  <c r="KJ1247"/>
  <c r="KP1247" s="1"/>
  <c r="KJ1251"/>
  <c r="KP1251" s="1"/>
  <c r="KJ1244"/>
  <c r="KP1244" s="1"/>
  <c r="KJ1248"/>
  <c r="KP1248" s="1"/>
  <c r="KJ1245"/>
  <c r="KP1245" s="1"/>
  <c r="KJ1249"/>
  <c r="KP1249" s="1"/>
  <c r="KJ1253"/>
  <c r="KP1253" s="1"/>
  <c r="KJ1246"/>
  <c r="KP1246" s="1"/>
  <c r="KJ1250"/>
  <c r="KP1250" s="1"/>
  <c r="KJ1252"/>
  <c r="KP1252" s="1"/>
  <c r="KJ1242"/>
  <c r="KP1242" s="1"/>
  <c r="KJ1240"/>
  <c r="KP1240" s="1"/>
  <c r="KJ1243"/>
  <c r="KP1243" s="1"/>
  <c r="KJ1241"/>
  <c r="KP1241" s="1"/>
  <c r="NP1247"/>
  <c r="NV1247" s="1"/>
  <c r="NP1251"/>
  <c r="NV1251" s="1"/>
  <c r="NP1244"/>
  <c r="NV1244" s="1"/>
  <c r="NP1248"/>
  <c r="NV1248" s="1"/>
  <c r="NP1245"/>
  <c r="NV1245" s="1"/>
  <c r="NP1249"/>
  <c r="NV1249" s="1"/>
  <c r="NP1253"/>
  <c r="NV1253" s="1"/>
  <c r="NP1246"/>
  <c r="NV1246" s="1"/>
  <c r="NP1250"/>
  <c r="NV1250" s="1"/>
  <c r="NP1252"/>
  <c r="NV1252" s="1"/>
  <c r="NP1242"/>
  <c r="NV1242" s="1"/>
  <c r="NP1240"/>
  <c r="NV1240" s="1"/>
  <c r="NP1243"/>
  <c r="NV1243" s="1"/>
  <c r="NP1241"/>
  <c r="NV1241" s="1"/>
  <c r="QV1247"/>
  <c r="RB1247" s="1"/>
  <c r="QV1245"/>
  <c r="RB1245" s="1"/>
  <c r="QV1248"/>
  <c r="RB1248" s="1"/>
  <c r="QV1249"/>
  <c r="RB1249" s="1"/>
  <c r="QV1246"/>
  <c r="RB1246" s="1"/>
  <c r="QV1250"/>
  <c r="RB1250" s="1"/>
  <c r="QV1252"/>
  <c r="RB1252" s="1"/>
  <c r="QV1251"/>
  <c r="RB1251" s="1"/>
  <c r="QV1253"/>
  <c r="RB1253" s="1"/>
  <c r="QV1244"/>
  <c r="RB1244" s="1"/>
  <c r="QV1242"/>
  <c r="RB1242" s="1"/>
  <c r="QV1240"/>
  <c r="RB1240" s="1"/>
  <c r="QV1243"/>
  <c r="RB1243" s="1"/>
  <c r="QV1241"/>
  <c r="RB1241" s="1"/>
  <c r="UB1245"/>
  <c r="UH1245" s="1"/>
  <c r="UB1247"/>
  <c r="UH1247" s="1"/>
  <c r="UB1251"/>
  <c r="UH1251" s="1"/>
  <c r="UB1248"/>
  <c r="UH1248" s="1"/>
  <c r="UB1249"/>
  <c r="UH1249" s="1"/>
  <c r="UB1244"/>
  <c r="UH1244" s="1"/>
  <c r="UB1250"/>
  <c r="UH1250" s="1"/>
  <c r="UB1252"/>
  <c r="UH1252" s="1"/>
  <c r="UB1253"/>
  <c r="UH1253" s="1"/>
  <c r="UB1246"/>
  <c r="UH1246" s="1"/>
  <c r="UB1242"/>
  <c r="UH1242" s="1"/>
  <c r="UB1243"/>
  <c r="UH1243" s="1"/>
  <c r="UB1240"/>
  <c r="UH1240" s="1"/>
  <c r="UB1241"/>
  <c r="UH1241" s="1"/>
  <c r="XH1247"/>
  <c r="XN1247" s="1"/>
  <c r="XH1251"/>
  <c r="XN1251" s="1"/>
  <c r="XH1244"/>
  <c r="XN1244" s="1"/>
  <c r="XH1248"/>
  <c r="XN1248" s="1"/>
  <c r="XH1245"/>
  <c r="XN1245" s="1"/>
  <c r="XH1253"/>
  <c r="XN1253" s="1"/>
  <c r="XH1246"/>
  <c r="XN1246" s="1"/>
  <c r="XH1250"/>
  <c r="XN1250" s="1"/>
  <c r="XH1252"/>
  <c r="XN1252" s="1"/>
  <c r="XH1249"/>
  <c r="XN1249" s="1"/>
  <c r="XH1242"/>
  <c r="XN1242" s="1"/>
  <c r="XH1240"/>
  <c r="XN1240" s="1"/>
  <c r="XH1243"/>
  <c r="XN1243" s="1"/>
  <c r="XH1241"/>
  <c r="XN1241" s="1"/>
  <c r="BK1250"/>
  <c r="BQ1250" s="1"/>
  <c r="BK1248"/>
  <c r="BQ1248" s="1"/>
  <c r="BK1252"/>
  <c r="BQ1252" s="1"/>
  <c r="BK1247"/>
  <c r="BQ1247" s="1"/>
  <c r="BK1251"/>
  <c r="BQ1251" s="1"/>
  <c r="BK1245"/>
  <c r="BQ1245" s="1"/>
  <c r="BK1249"/>
  <c r="BQ1249" s="1"/>
  <c r="BK1253"/>
  <c r="BQ1253" s="1"/>
  <c r="BK1246"/>
  <c r="BQ1246" s="1"/>
  <c r="BK1244"/>
  <c r="BQ1244" s="1"/>
  <c r="BK1242"/>
  <c r="BQ1242" s="1"/>
  <c r="BK1241"/>
  <c r="BQ1241" s="1"/>
  <c r="BK1240"/>
  <c r="BQ1240" s="1"/>
  <c r="BK1243"/>
  <c r="BQ1243" s="1"/>
  <c r="EQ1250"/>
  <c r="EW1250" s="1"/>
  <c r="EQ1248"/>
  <c r="EW1248" s="1"/>
  <c r="EQ1252"/>
  <c r="EW1252" s="1"/>
  <c r="EQ1247"/>
  <c r="EW1247" s="1"/>
  <c r="EQ1251"/>
  <c r="EW1251" s="1"/>
  <c r="EQ1245"/>
  <c r="EW1245" s="1"/>
  <c r="EQ1249"/>
  <c r="EW1249" s="1"/>
  <c r="EQ1253"/>
  <c r="EW1253" s="1"/>
  <c r="EQ1246"/>
  <c r="EW1246" s="1"/>
  <c r="EQ1241"/>
  <c r="EW1241" s="1"/>
  <c r="EQ1240"/>
  <c r="EW1240" s="1"/>
  <c r="EQ1244"/>
  <c r="EW1244" s="1"/>
  <c r="EQ1242"/>
  <c r="EW1242" s="1"/>
  <c r="EQ1243"/>
  <c r="EW1243" s="1"/>
  <c r="HW1250"/>
  <c r="IC1250" s="1"/>
  <c r="HW1247"/>
  <c r="IC1247" s="1"/>
  <c r="HW1251"/>
  <c r="IC1251" s="1"/>
  <c r="HW1248"/>
  <c r="IC1248" s="1"/>
  <c r="HW1252"/>
  <c r="IC1252" s="1"/>
  <c r="HW1245"/>
  <c r="IC1245" s="1"/>
  <c r="HW1249"/>
  <c r="IC1249" s="1"/>
  <c r="HW1253"/>
  <c r="IC1253" s="1"/>
  <c r="HW1246"/>
  <c r="IC1246" s="1"/>
  <c r="HW1244"/>
  <c r="IC1244" s="1"/>
  <c r="HW1242"/>
  <c r="IC1242" s="1"/>
  <c r="HW1241"/>
  <c r="IC1241" s="1"/>
  <c r="HW1240"/>
  <c r="IC1240" s="1"/>
  <c r="HW1243"/>
  <c r="IC1243" s="1"/>
  <c r="LC1250"/>
  <c r="LI1250" s="1"/>
  <c r="LC1247"/>
  <c r="LI1247" s="1"/>
  <c r="LC1251"/>
  <c r="LI1251" s="1"/>
  <c r="LC1248"/>
  <c r="LI1248" s="1"/>
  <c r="LC1252"/>
  <c r="LI1252" s="1"/>
  <c r="LC1245"/>
  <c r="LI1245" s="1"/>
  <c r="LC1249"/>
  <c r="LI1249" s="1"/>
  <c r="LC1253"/>
  <c r="LI1253" s="1"/>
  <c r="LC1246"/>
  <c r="LI1246" s="1"/>
  <c r="LC1241"/>
  <c r="LI1241" s="1"/>
  <c r="LC1240"/>
  <c r="LI1240" s="1"/>
  <c r="LC1244"/>
  <c r="LI1244" s="1"/>
  <c r="LC1242"/>
  <c r="LI1242" s="1"/>
  <c r="LC1243"/>
  <c r="LI1243" s="1"/>
  <c r="OI1250"/>
  <c r="OO1250" s="1"/>
  <c r="OI1247"/>
  <c r="OO1247" s="1"/>
  <c r="OI1251"/>
  <c r="OO1251" s="1"/>
  <c r="OI1248"/>
  <c r="OO1248" s="1"/>
  <c r="OI1252"/>
  <c r="OO1252" s="1"/>
  <c r="OI1245"/>
  <c r="OO1245" s="1"/>
  <c r="OI1249"/>
  <c r="OO1249" s="1"/>
  <c r="OI1253"/>
  <c r="OO1253" s="1"/>
  <c r="OI1246"/>
  <c r="OO1246" s="1"/>
  <c r="OI1244"/>
  <c r="OO1244" s="1"/>
  <c r="OI1242"/>
  <c r="OO1242" s="1"/>
  <c r="OI1241"/>
  <c r="OO1241" s="1"/>
  <c r="OI1240"/>
  <c r="OO1240" s="1"/>
  <c r="OI1243"/>
  <c r="OO1243" s="1"/>
  <c r="RO1250"/>
  <c r="RU1250" s="1"/>
  <c r="RO1247"/>
  <c r="RU1247" s="1"/>
  <c r="RO1251"/>
  <c r="RU1251" s="1"/>
  <c r="RO1248"/>
  <c r="RU1248" s="1"/>
  <c r="RO1252"/>
  <c r="RU1252" s="1"/>
  <c r="RO1245"/>
  <c r="RU1245" s="1"/>
  <c r="RO1249"/>
  <c r="RU1249" s="1"/>
  <c r="RO1253"/>
  <c r="RU1253" s="1"/>
  <c r="RO1246"/>
  <c r="RU1246" s="1"/>
  <c r="RO1241"/>
  <c r="RU1241" s="1"/>
  <c r="RO1240"/>
  <c r="RU1240" s="1"/>
  <c r="RO1244"/>
  <c r="RU1244" s="1"/>
  <c r="RO1242"/>
  <c r="RU1242" s="1"/>
  <c r="RO1243"/>
  <c r="RU1243" s="1"/>
  <c r="UU1250"/>
  <c r="VA1250" s="1"/>
  <c r="UU1248"/>
  <c r="VA1248" s="1"/>
  <c r="UU1252"/>
  <c r="VA1252" s="1"/>
  <c r="UU1247"/>
  <c r="VA1247" s="1"/>
  <c r="UU1251"/>
  <c r="VA1251" s="1"/>
  <c r="UU1245"/>
  <c r="VA1245" s="1"/>
  <c r="UU1249"/>
  <c r="VA1249" s="1"/>
  <c r="UU1253"/>
  <c r="VA1253" s="1"/>
  <c r="UU1246"/>
  <c r="VA1246" s="1"/>
  <c r="UU1244"/>
  <c r="VA1244" s="1"/>
  <c r="UU1242"/>
  <c r="VA1242" s="1"/>
  <c r="UU1241"/>
  <c r="VA1241" s="1"/>
  <c r="UU1240"/>
  <c r="VA1240" s="1"/>
  <c r="UU1243"/>
  <c r="VA1243" s="1"/>
  <c r="YA1250"/>
  <c r="YG1250" s="1"/>
  <c r="YA1248"/>
  <c r="YG1248" s="1"/>
  <c r="YA1252"/>
  <c r="YG1252" s="1"/>
  <c r="YA1247"/>
  <c r="YG1247" s="1"/>
  <c r="YA1251"/>
  <c r="YG1251" s="1"/>
  <c r="YA1245"/>
  <c r="YG1245" s="1"/>
  <c r="YA1249"/>
  <c r="YG1249" s="1"/>
  <c r="YA1253"/>
  <c r="YG1253" s="1"/>
  <c r="YA1246"/>
  <c r="YG1246" s="1"/>
  <c r="YA1241"/>
  <c r="YG1241" s="1"/>
  <c r="YA1240"/>
  <c r="YG1240" s="1"/>
  <c r="YA1244"/>
  <c r="YG1244" s="1"/>
  <c r="YA1242"/>
  <c r="YG1242" s="1"/>
  <c r="YA1243"/>
  <c r="YG1243" s="1"/>
  <c r="YW1246"/>
  <c r="ZC1246" s="1"/>
  <c r="YW1250"/>
  <c r="ZC1250" s="1"/>
  <c r="YW1245"/>
  <c r="ZC1245" s="1"/>
  <c r="YW1249"/>
  <c r="ZC1249" s="1"/>
  <c r="YW1253"/>
  <c r="ZC1253" s="1"/>
  <c r="YW1244"/>
  <c r="ZC1244" s="1"/>
  <c r="YW1248"/>
  <c r="ZC1248" s="1"/>
  <c r="YW1252"/>
  <c r="ZC1252" s="1"/>
  <c r="YW1247"/>
  <c r="ZC1247" s="1"/>
  <c r="YW1251"/>
  <c r="ZC1251" s="1"/>
  <c r="YW1243"/>
  <c r="ZC1243" s="1"/>
  <c r="YW1241"/>
  <c r="ZC1241" s="1"/>
  <c r="YW1240"/>
  <c r="ZC1240" s="1"/>
  <c r="YW1242"/>
  <c r="ZC1242" s="1"/>
  <c r="CG1244"/>
  <c r="CM1244" s="1"/>
  <c r="CG1248"/>
  <c r="CM1248" s="1"/>
  <c r="CG1252"/>
  <c r="CM1252" s="1"/>
  <c r="CG1249"/>
  <c r="CM1249" s="1"/>
  <c r="CG1253"/>
  <c r="CM1253" s="1"/>
  <c r="CG1246"/>
  <c r="CM1246" s="1"/>
  <c r="CG1250"/>
  <c r="CM1250" s="1"/>
  <c r="CG1245"/>
  <c r="CM1245" s="1"/>
  <c r="CG1247"/>
  <c r="CM1247" s="1"/>
  <c r="CG1251"/>
  <c r="CM1251" s="1"/>
  <c r="CG1243"/>
  <c r="CM1243" s="1"/>
  <c r="CG1240"/>
  <c r="CM1240" s="1"/>
  <c r="CG1241"/>
  <c r="CM1241" s="1"/>
  <c r="CG1242"/>
  <c r="CM1242" s="1"/>
  <c r="FM1246"/>
  <c r="FS1246" s="1"/>
  <c r="FM1244"/>
  <c r="FS1244" s="1"/>
  <c r="FM1249"/>
  <c r="FS1249" s="1"/>
  <c r="FM1253"/>
  <c r="FS1253" s="1"/>
  <c r="FM1252"/>
  <c r="FS1252" s="1"/>
  <c r="FM1247"/>
  <c r="FS1247" s="1"/>
  <c r="FM1251"/>
  <c r="FS1251" s="1"/>
  <c r="FM1250"/>
  <c r="FS1250" s="1"/>
  <c r="FM1245"/>
  <c r="FS1245" s="1"/>
  <c r="FM1248"/>
  <c r="FS1248" s="1"/>
  <c r="FM1243"/>
  <c r="FS1243" s="1"/>
  <c r="FM1241"/>
  <c r="FS1241" s="1"/>
  <c r="FM1240"/>
  <c r="FS1240" s="1"/>
  <c r="FM1242"/>
  <c r="FS1242" s="1"/>
  <c r="IS1246"/>
  <c r="IY1246" s="1"/>
  <c r="IS1250"/>
  <c r="IY1250" s="1"/>
  <c r="IS1245"/>
  <c r="IY1245" s="1"/>
  <c r="IS1249"/>
  <c r="IY1249" s="1"/>
  <c r="IS1253"/>
  <c r="IY1253" s="1"/>
  <c r="IS1244"/>
  <c r="IY1244" s="1"/>
  <c r="IS1248"/>
  <c r="IY1248" s="1"/>
  <c r="IS1252"/>
  <c r="IY1252" s="1"/>
  <c r="IS1247"/>
  <c r="IY1247" s="1"/>
  <c r="IS1251"/>
  <c r="IY1251" s="1"/>
  <c r="IS1240"/>
  <c r="IY1240" s="1"/>
  <c r="IS1243"/>
  <c r="IY1243" s="1"/>
  <c r="IS1241"/>
  <c r="IY1241" s="1"/>
  <c r="IS1242"/>
  <c r="IY1242" s="1"/>
  <c r="LY1244"/>
  <c r="ME1244" s="1"/>
  <c r="LY1248"/>
  <c r="ME1248" s="1"/>
  <c r="LY1252"/>
  <c r="ME1252" s="1"/>
  <c r="LY1249"/>
  <c r="ME1249" s="1"/>
  <c r="LY1253"/>
  <c r="ME1253" s="1"/>
  <c r="LY1246"/>
  <c r="ME1246" s="1"/>
  <c r="LY1250"/>
  <c r="ME1250" s="1"/>
  <c r="LY1245"/>
  <c r="ME1245" s="1"/>
  <c r="LY1247"/>
  <c r="ME1247" s="1"/>
  <c r="LY1251"/>
  <c r="ME1251" s="1"/>
  <c r="LY1243"/>
  <c r="ME1243" s="1"/>
  <c r="LY1240"/>
  <c r="ME1240" s="1"/>
  <c r="LY1241"/>
  <c r="ME1241" s="1"/>
  <c r="LY1242"/>
  <c r="ME1242" s="1"/>
  <c r="PE1244"/>
  <c r="PK1244" s="1"/>
  <c r="PE1248"/>
  <c r="PK1248" s="1"/>
  <c r="PE1252"/>
  <c r="PK1252" s="1"/>
  <c r="PE1249"/>
  <c r="PK1249" s="1"/>
  <c r="PE1253"/>
  <c r="PK1253" s="1"/>
  <c r="PE1246"/>
  <c r="PK1246" s="1"/>
  <c r="PE1250"/>
  <c r="PK1250" s="1"/>
  <c r="PE1245"/>
  <c r="PK1245" s="1"/>
  <c r="PE1247"/>
  <c r="PK1247" s="1"/>
  <c r="PE1251"/>
  <c r="PK1251" s="1"/>
  <c r="PE1241"/>
  <c r="PK1241" s="1"/>
  <c r="PE1243"/>
  <c r="PK1243" s="1"/>
  <c r="PE1240"/>
  <c r="PK1240" s="1"/>
  <c r="PE1242"/>
  <c r="PK1242" s="1"/>
  <c r="SK1242"/>
  <c r="SQ1242" s="1"/>
  <c r="SK1248"/>
  <c r="SQ1248" s="1"/>
  <c r="SK1249"/>
  <c r="SQ1249" s="1"/>
  <c r="SK1253"/>
  <c r="SQ1253" s="1"/>
  <c r="SK1247"/>
  <c r="SQ1247" s="1"/>
  <c r="SK1251"/>
  <c r="SQ1251" s="1"/>
  <c r="SK1252"/>
  <c r="SQ1252" s="1"/>
  <c r="SK1250"/>
  <c r="SQ1250" s="1"/>
  <c r="SK1246"/>
  <c r="SQ1246" s="1"/>
  <c r="SK1244"/>
  <c r="SQ1244" s="1"/>
  <c r="SK1245"/>
  <c r="SQ1245" s="1"/>
  <c r="SK1243"/>
  <c r="SQ1243" s="1"/>
  <c r="SK1240"/>
  <c r="SQ1240" s="1"/>
  <c r="SK1241"/>
  <c r="SQ1241" s="1"/>
  <c r="VQ1246"/>
  <c r="VW1246" s="1"/>
  <c r="VQ1250"/>
  <c r="VW1250" s="1"/>
  <c r="VQ1245"/>
  <c r="VW1245" s="1"/>
  <c r="VQ1249"/>
  <c r="VW1249" s="1"/>
  <c r="VQ1253"/>
  <c r="VW1253" s="1"/>
  <c r="VQ1244"/>
  <c r="VW1244" s="1"/>
  <c r="VQ1248"/>
  <c r="VW1248" s="1"/>
  <c r="VQ1252"/>
  <c r="VW1252" s="1"/>
  <c r="VQ1247"/>
  <c r="VW1247" s="1"/>
  <c r="VQ1251"/>
  <c r="VW1251" s="1"/>
  <c r="VQ1241"/>
  <c r="VW1241" s="1"/>
  <c r="VQ1243"/>
  <c r="VW1243" s="1"/>
  <c r="VQ1240"/>
  <c r="VW1240" s="1"/>
  <c r="VQ1242"/>
  <c r="VW1242" s="1"/>
  <c r="V1253"/>
  <c r="AB1253" s="1"/>
  <c r="V1247"/>
  <c r="AB1247" s="1"/>
  <c r="V1251"/>
  <c r="AB1251" s="1"/>
  <c r="V1246"/>
  <c r="AB1246" s="1"/>
  <c r="V1250"/>
  <c r="AB1250" s="1"/>
  <c r="V1245"/>
  <c r="AB1245" s="1"/>
  <c r="V1249"/>
  <c r="AB1249" s="1"/>
  <c r="V1244"/>
  <c r="AB1244" s="1"/>
  <c r="V1248"/>
  <c r="AB1248" s="1"/>
  <c r="V1252"/>
  <c r="AB1252" s="1"/>
  <c r="V1243"/>
  <c r="AB1243" s="1"/>
  <c r="V1241"/>
  <c r="AB1241" s="1"/>
  <c r="V1240"/>
  <c r="AB1240" s="1"/>
  <c r="V1242"/>
  <c r="AB1242" s="1"/>
  <c r="DB1253"/>
  <c r="DH1253" s="1"/>
  <c r="DB1247"/>
  <c r="DH1247" s="1"/>
  <c r="DB1251"/>
  <c r="DH1251" s="1"/>
  <c r="DB1246"/>
  <c r="DH1246" s="1"/>
  <c r="DB1250"/>
  <c r="DH1250" s="1"/>
  <c r="DB1245"/>
  <c r="DH1245" s="1"/>
  <c r="DB1249"/>
  <c r="DH1249" s="1"/>
  <c r="DB1244"/>
  <c r="DH1244" s="1"/>
  <c r="DB1248"/>
  <c r="DH1248" s="1"/>
  <c r="DB1252"/>
  <c r="DH1252" s="1"/>
  <c r="DB1243"/>
  <c r="DH1243" s="1"/>
  <c r="DB1241"/>
  <c r="DH1241" s="1"/>
  <c r="DB1240"/>
  <c r="DH1240" s="1"/>
  <c r="DB1242"/>
  <c r="DH1242" s="1"/>
  <c r="GH1253"/>
  <c r="GN1253" s="1"/>
  <c r="GH1247"/>
  <c r="GN1247" s="1"/>
  <c r="GH1251"/>
  <c r="GN1251" s="1"/>
  <c r="GH1246"/>
  <c r="GN1246" s="1"/>
  <c r="GH1250"/>
  <c r="GN1250" s="1"/>
  <c r="GH1245"/>
  <c r="GN1245" s="1"/>
  <c r="GH1249"/>
  <c r="GN1249" s="1"/>
  <c r="GH1244"/>
  <c r="GN1244" s="1"/>
  <c r="GH1248"/>
  <c r="GN1248" s="1"/>
  <c r="GH1252"/>
  <c r="GN1252" s="1"/>
  <c r="GH1243"/>
  <c r="GN1243" s="1"/>
  <c r="GH1241"/>
  <c r="GN1241" s="1"/>
  <c r="GH1240"/>
  <c r="GN1240" s="1"/>
  <c r="GH1242"/>
  <c r="GN1242" s="1"/>
  <c r="JN1253"/>
  <c r="JT1253" s="1"/>
  <c r="JN1247"/>
  <c r="JT1247" s="1"/>
  <c r="JN1251"/>
  <c r="JT1251" s="1"/>
  <c r="JN1246"/>
  <c r="JT1246" s="1"/>
  <c r="JN1250"/>
  <c r="JT1250" s="1"/>
  <c r="JN1245"/>
  <c r="JT1245" s="1"/>
  <c r="JN1249"/>
  <c r="JT1249" s="1"/>
  <c r="JN1244"/>
  <c r="JT1244" s="1"/>
  <c r="JN1248"/>
  <c r="JT1248" s="1"/>
  <c r="JN1252"/>
  <c r="JT1252" s="1"/>
  <c r="JN1243"/>
  <c r="JT1243" s="1"/>
  <c r="JN1241"/>
  <c r="JT1241" s="1"/>
  <c r="JN1240"/>
  <c r="JT1240" s="1"/>
  <c r="JN1242"/>
  <c r="JT1242" s="1"/>
  <c r="MT1253"/>
  <c r="MZ1253" s="1"/>
  <c r="MT1247"/>
  <c r="MZ1247" s="1"/>
  <c r="MT1251"/>
  <c r="MZ1251" s="1"/>
  <c r="MT1246"/>
  <c r="MZ1246" s="1"/>
  <c r="MT1250"/>
  <c r="MZ1250" s="1"/>
  <c r="MT1245"/>
  <c r="MZ1245" s="1"/>
  <c r="MT1249"/>
  <c r="MZ1249" s="1"/>
  <c r="MT1244"/>
  <c r="MZ1244" s="1"/>
  <c r="MT1248"/>
  <c r="MZ1248" s="1"/>
  <c r="MT1252"/>
  <c r="MZ1252" s="1"/>
  <c r="MT1243"/>
  <c r="MZ1243" s="1"/>
  <c r="MT1241"/>
  <c r="MZ1241" s="1"/>
  <c r="MT1240"/>
  <c r="MZ1240" s="1"/>
  <c r="MT1242"/>
  <c r="MZ1242" s="1"/>
  <c r="PZ1253"/>
  <c r="QF1253" s="1"/>
  <c r="PZ1247"/>
  <c r="QF1247" s="1"/>
  <c r="PZ1251"/>
  <c r="QF1251" s="1"/>
  <c r="PZ1246"/>
  <c r="QF1246" s="1"/>
  <c r="PZ1250"/>
  <c r="QF1250" s="1"/>
  <c r="PZ1245"/>
  <c r="QF1245" s="1"/>
  <c r="PZ1249"/>
  <c r="QF1249" s="1"/>
  <c r="PZ1244"/>
  <c r="QF1244" s="1"/>
  <c r="PZ1248"/>
  <c r="QF1248" s="1"/>
  <c r="PZ1252"/>
  <c r="QF1252" s="1"/>
  <c r="PZ1243"/>
  <c r="QF1243" s="1"/>
  <c r="PZ1241"/>
  <c r="QF1241" s="1"/>
  <c r="PZ1240"/>
  <c r="QF1240" s="1"/>
  <c r="PZ1242"/>
  <c r="QF1242" s="1"/>
  <c r="TF1253"/>
  <c r="TL1253" s="1"/>
  <c r="TF1247"/>
  <c r="TL1247" s="1"/>
  <c r="TF1251"/>
  <c r="TL1251" s="1"/>
  <c r="TF1246"/>
  <c r="TL1246" s="1"/>
  <c r="TF1250"/>
  <c r="TL1250" s="1"/>
  <c r="TF1245"/>
  <c r="TL1245" s="1"/>
  <c r="TF1249"/>
  <c r="TL1249" s="1"/>
  <c r="TF1244"/>
  <c r="TL1244" s="1"/>
  <c r="TF1248"/>
  <c r="TL1248" s="1"/>
  <c r="TF1252"/>
  <c r="TL1252" s="1"/>
  <c r="TF1243"/>
  <c r="TL1243" s="1"/>
  <c r="TF1241"/>
  <c r="TL1241" s="1"/>
  <c r="TF1240"/>
  <c r="TL1240" s="1"/>
  <c r="TF1242"/>
  <c r="TL1242" s="1"/>
  <c r="WL1253"/>
  <c r="WR1253" s="1"/>
  <c r="WL1247"/>
  <c r="WR1247" s="1"/>
  <c r="WL1251"/>
  <c r="WR1251" s="1"/>
  <c r="WL1246"/>
  <c r="WR1246" s="1"/>
  <c r="WL1250"/>
  <c r="WR1250" s="1"/>
  <c r="WL1245"/>
  <c r="WR1245" s="1"/>
  <c r="WL1249"/>
  <c r="WR1249" s="1"/>
  <c r="WL1244"/>
  <c r="WR1244" s="1"/>
  <c r="WL1248"/>
  <c r="WR1248" s="1"/>
  <c r="WL1252"/>
  <c r="WR1252" s="1"/>
  <c r="WL1243"/>
  <c r="WR1243" s="1"/>
  <c r="WL1241"/>
  <c r="WR1241" s="1"/>
  <c r="WL1240"/>
  <c r="WR1240" s="1"/>
  <c r="WL1242"/>
  <c r="WR1242" s="1"/>
  <c r="W1252"/>
  <c r="AC1252" s="1"/>
  <c r="W1250"/>
  <c r="AC1250" s="1"/>
  <c r="W1245"/>
  <c r="AC1245" s="1"/>
  <c r="W1249"/>
  <c r="AC1249" s="1"/>
  <c r="W1253"/>
  <c r="AC1253" s="1"/>
  <c r="W1246"/>
  <c r="AC1246" s="1"/>
  <c r="W1248"/>
  <c r="AC1248" s="1"/>
  <c r="W1247"/>
  <c r="AC1247" s="1"/>
  <c r="W1251"/>
  <c r="AC1251" s="1"/>
  <c r="W1244"/>
  <c r="AC1244" s="1"/>
  <c r="W1243"/>
  <c r="AC1243" s="1"/>
  <c r="W1242"/>
  <c r="AC1242" s="1"/>
  <c r="W1240"/>
  <c r="AC1240" s="1"/>
  <c r="W1241"/>
  <c r="AC1241" s="1"/>
  <c r="DC1252"/>
  <c r="DI1252" s="1"/>
  <c r="DC1250"/>
  <c r="DI1250" s="1"/>
  <c r="DC1245"/>
  <c r="DI1245" s="1"/>
  <c r="DC1249"/>
  <c r="DI1249" s="1"/>
  <c r="DC1253"/>
  <c r="DI1253" s="1"/>
  <c r="DC1246"/>
  <c r="DI1246" s="1"/>
  <c r="DC1248"/>
  <c r="DI1248" s="1"/>
  <c r="DC1247"/>
  <c r="DI1247" s="1"/>
  <c r="DC1251"/>
  <c r="DI1251" s="1"/>
  <c r="DC1244"/>
  <c r="DI1244" s="1"/>
  <c r="DC1242"/>
  <c r="DI1242" s="1"/>
  <c r="DC1240"/>
  <c r="DI1240" s="1"/>
  <c r="DC1243"/>
  <c r="DI1243" s="1"/>
  <c r="DC1241"/>
  <c r="DI1241" s="1"/>
  <c r="GI1252"/>
  <c r="GO1252" s="1"/>
  <c r="GI1250"/>
  <c r="GO1250" s="1"/>
  <c r="GI1245"/>
  <c r="GO1245" s="1"/>
  <c r="GI1249"/>
  <c r="GO1249" s="1"/>
  <c r="GI1253"/>
  <c r="GO1253" s="1"/>
  <c r="GI1246"/>
  <c r="GO1246" s="1"/>
  <c r="GI1248"/>
  <c r="GO1248" s="1"/>
  <c r="GI1247"/>
  <c r="GO1247" s="1"/>
  <c r="GI1251"/>
  <c r="GO1251" s="1"/>
  <c r="GI1244"/>
  <c r="GO1244" s="1"/>
  <c r="GI1243"/>
  <c r="GO1243" s="1"/>
  <c r="GI1242"/>
  <c r="GO1242" s="1"/>
  <c r="GI1240"/>
  <c r="GO1240" s="1"/>
  <c r="GI1241"/>
  <c r="GO1241" s="1"/>
  <c r="JO1252"/>
  <c r="JU1252" s="1"/>
  <c r="JO1250"/>
  <c r="JU1250" s="1"/>
  <c r="JO1245"/>
  <c r="JU1245" s="1"/>
  <c r="JO1249"/>
  <c r="JU1249" s="1"/>
  <c r="JO1253"/>
  <c r="JU1253" s="1"/>
  <c r="JO1246"/>
  <c r="JU1246" s="1"/>
  <c r="JO1248"/>
  <c r="JU1248" s="1"/>
  <c r="JO1247"/>
  <c r="JU1247" s="1"/>
  <c r="JO1251"/>
  <c r="JU1251" s="1"/>
  <c r="JO1244"/>
  <c r="JU1244" s="1"/>
  <c r="JO1242"/>
  <c r="JU1242" s="1"/>
  <c r="JO1240"/>
  <c r="JU1240" s="1"/>
  <c r="JO1243"/>
  <c r="JU1243" s="1"/>
  <c r="JO1241"/>
  <c r="JU1241" s="1"/>
  <c r="MU1252"/>
  <c r="NA1252" s="1"/>
  <c r="MU1250"/>
  <c r="NA1250" s="1"/>
  <c r="MU1245"/>
  <c r="NA1245" s="1"/>
  <c r="MU1249"/>
  <c r="NA1249" s="1"/>
  <c r="MU1253"/>
  <c r="NA1253" s="1"/>
  <c r="MU1246"/>
  <c r="NA1246" s="1"/>
  <c r="MU1248"/>
  <c r="NA1248" s="1"/>
  <c r="MU1247"/>
  <c r="NA1247" s="1"/>
  <c r="MU1251"/>
  <c r="NA1251" s="1"/>
  <c r="MU1244"/>
  <c r="NA1244" s="1"/>
  <c r="MU1243"/>
  <c r="NA1243" s="1"/>
  <c r="MU1242"/>
  <c r="NA1242" s="1"/>
  <c r="MU1240"/>
  <c r="NA1240" s="1"/>
  <c r="MU1241"/>
  <c r="NA1241" s="1"/>
  <c r="QA1252"/>
  <c r="QG1252" s="1"/>
  <c r="QA1250"/>
  <c r="QG1250" s="1"/>
  <c r="QA1245"/>
  <c r="QG1245" s="1"/>
  <c r="QA1249"/>
  <c r="QG1249" s="1"/>
  <c r="QA1253"/>
  <c r="QG1253" s="1"/>
  <c r="QA1246"/>
  <c r="QG1246" s="1"/>
  <c r="QA1248"/>
  <c r="QG1248" s="1"/>
  <c r="QA1247"/>
  <c r="QG1247" s="1"/>
  <c r="QA1251"/>
  <c r="QG1251" s="1"/>
  <c r="QA1244"/>
  <c r="QG1244" s="1"/>
  <c r="QA1242"/>
  <c r="QG1242" s="1"/>
  <c r="QA1240"/>
  <c r="QG1240" s="1"/>
  <c r="QA1243"/>
  <c r="QG1243" s="1"/>
  <c r="QA1241"/>
  <c r="QG1241" s="1"/>
  <c r="TG1252"/>
  <c r="TM1252" s="1"/>
  <c r="TG1250"/>
  <c r="TM1250" s="1"/>
  <c r="TG1245"/>
  <c r="TM1245" s="1"/>
  <c r="TG1249"/>
  <c r="TM1249" s="1"/>
  <c r="TG1253"/>
  <c r="TM1253" s="1"/>
  <c r="TG1246"/>
  <c r="TM1246" s="1"/>
  <c r="TG1248"/>
  <c r="TM1248" s="1"/>
  <c r="TG1247"/>
  <c r="TM1247" s="1"/>
  <c r="TG1251"/>
  <c r="TM1251" s="1"/>
  <c r="TG1244"/>
  <c r="TM1244" s="1"/>
  <c r="TG1243"/>
  <c r="TM1243" s="1"/>
  <c r="TG1242"/>
  <c r="TM1242" s="1"/>
  <c r="TG1240"/>
  <c r="TM1240" s="1"/>
  <c r="TG1241"/>
  <c r="TM1241" s="1"/>
  <c r="WM1252"/>
  <c r="WS1252" s="1"/>
  <c r="WM1250"/>
  <c r="WS1250" s="1"/>
  <c r="WM1245"/>
  <c r="WS1245" s="1"/>
  <c r="WM1249"/>
  <c r="WS1249" s="1"/>
  <c r="WM1253"/>
  <c r="WS1253" s="1"/>
  <c r="WM1246"/>
  <c r="WS1246" s="1"/>
  <c r="WM1248"/>
  <c r="WS1248" s="1"/>
  <c r="WM1247"/>
  <c r="WS1247" s="1"/>
  <c r="WM1251"/>
  <c r="WS1251" s="1"/>
  <c r="WM1244"/>
  <c r="WS1244" s="1"/>
  <c r="WM1242"/>
  <c r="WS1242" s="1"/>
  <c r="WM1240"/>
  <c r="WS1240" s="1"/>
  <c r="WM1243"/>
  <c r="WS1243" s="1"/>
  <c r="WM1241"/>
  <c r="WS1241" s="1"/>
  <c r="YV1243"/>
  <c r="ZB1243" s="1"/>
  <c r="YV1250"/>
  <c r="ZB1250" s="1"/>
  <c r="YV1248"/>
  <c r="ZB1248" s="1"/>
  <c r="YV1252"/>
  <c r="ZB1252" s="1"/>
  <c r="YV1249"/>
  <c r="ZB1249" s="1"/>
  <c r="YV1247"/>
  <c r="ZB1247" s="1"/>
  <c r="YV1253"/>
  <c r="ZB1253" s="1"/>
  <c r="YV1251"/>
  <c r="ZB1251" s="1"/>
  <c r="YV1246"/>
  <c r="ZB1246" s="1"/>
  <c r="YV1245"/>
  <c r="ZB1245" s="1"/>
  <c r="YV1241"/>
  <c r="ZB1241" s="1"/>
  <c r="YV1244"/>
  <c r="ZB1244" s="1"/>
  <c r="YV1242"/>
  <c r="ZB1242" s="1"/>
  <c r="YV1240"/>
  <c r="ZB1240" s="1"/>
  <c r="CF1243"/>
  <c r="CL1243" s="1"/>
  <c r="CF1253"/>
  <c r="CL1253" s="1"/>
  <c r="CF1250"/>
  <c r="CL1250" s="1"/>
  <c r="CF1247"/>
  <c r="CL1247" s="1"/>
  <c r="CF1248"/>
  <c r="CL1248" s="1"/>
  <c r="CF1252"/>
  <c r="CL1252" s="1"/>
  <c r="CF1249"/>
  <c r="CL1249" s="1"/>
  <c r="CF1245"/>
  <c r="CL1245" s="1"/>
  <c r="CF1246"/>
  <c r="CL1246" s="1"/>
  <c r="CF1251"/>
  <c r="CL1251" s="1"/>
  <c r="CF1241"/>
  <c r="CL1241" s="1"/>
  <c r="CF1242"/>
  <c r="CL1242" s="1"/>
  <c r="CF1244"/>
  <c r="CL1244" s="1"/>
  <c r="CF1240"/>
  <c r="CL1240" s="1"/>
  <c r="FL1247"/>
  <c r="FR1247" s="1"/>
  <c r="FL1251"/>
  <c r="FR1251" s="1"/>
  <c r="FL1250"/>
  <c r="FR1250" s="1"/>
  <c r="FL1245"/>
  <c r="FR1245" s="1"/>
  <c r="FL1249"/>
  <c r="FR1249" s="1"/>
  <c r="FL1253"/>
  <c r="FR1253" s="1"/>
  <c r="FL1246"/>
  <c r="FR1246" s="1"/>
  <c r="FL1248"/>
  <c r="FR1248" s="1"/>
  <c r="FL1252"/>
  <c r="FR1252" s="1"/>
  <c r="FL1244"/>
  <c r="FR1244" s="1"/>
  <c r="FL1241"/>
  <c r="FR1241" s="1"/>
  <c r="FL1242"/>
  <c r="FR1242" s="1"/>
  <c r="FL1240"/>
  <c r="FR1240" s="1"/>
  <c r="FL1243"/>
  <c r="FR1243" s="1"/>
  <c r="IR1241"/>
  <c r="IX1241" s="1"/>
  <c r="IR1248"/>
  <c r="IX1248" s="1"/>
  <c r="IR1252"/>
  <c r="IX1252" s="1"/>
  <c r="IR1250"/>
  <c r="IX1250" s="1"/>
  <c r="IR1246"/>
  <c r="IX1246" s="1"/>
  <c r="IR1245"/>
  <c r="IX1245" s="1"/>
  <c r="IR1249"/>
  <c r="IX1249" s="1"/>
  <c r="IR1247"/>
  <c r="IX1247" s="1"/>
  <c r="IR1253"/>
  <c r="IX1253" s="1"/>
  <c r="IR1251"/>
  <c r="IX1251" s="1"/>
  <c r="IR1244"/>
  <c r="IX1244" s="1"/>
  <c r="IR1240"/>
  <c r="IX1240" s="1"/>
  <c r="IR1242"/>
  <c r="IX1242" s="1"/>
  <c r="IR1243"/>
  <c r="IX1243" s="1"/>
  <c r="LX1247"/>
  <c r="MD1247" s="1"/>
  <c r="LX1251"/>
  <c r="MD1251" s="1"/>
  <c r="LX1248"/>
  <c r="MD1248" s="1"/>
  <c r="LX1252"/>
  <c r="MD1252" s="1"/>
  <c r="LX1245"/>
  <c r="MD1245" s="1"/>
  <c r="LX1249"/>
  <c r="MD1249" s="1"/>
  <c r="LX1253"/>
  <c r="MD1253" s="1"/>
  <c r="LX1246"/>
  <c r="MD1246" s="1"/>
  <c r="LX1250"/>
  <c r="MD1250" s="1"/>
  <c r="LX1241"/>
  <c r="MD1241" s="1"/>
  <c r="LX1242"/>
  <c r="MD1242" s="1"/>
  <c r="LX1240"/>
  <c r="MD1240" s="1"/>
  <c r="LX1244"/>
  <c r="MD1244" s="1"/>
  <c r="LX1243"/>
  <c r="MD1243" s="1"/>
  <c r="PD1245"/>
  <c r="PJ1245" s="1"/>
  <c r="PD1249"/>
  <c r="PJ1249" s="1"/>
  <c r="PD1253"/>
  <c r="PJ1253" s="1"/>
  <c r="PD1246"/>
  <c r="PJ1246" s="1"/>
  <c r="PD1248"/>
  <c r="PJ1248" s="1"/>
  <c r="PD1252"/>
  <c r="PJ1252" s="1"/>
  <c r="PD1247"/>
  <c r="PJ1247" s="1"/>
  <c r="PD1251"/>
  <c r="PJ1251" s="1"/>
  <c r="PD1250"/>
  <c r="PJ1250" s="1"/>
  <c r="PD1242"/>
  <c r="PJ1242" s="1"/>
  <c r="PD1241"/>
  <c r="PJ1241" s="1"/>
  <c r="PD1244"/>
  <c r="PJ1244" s="1"/>
  <c r="PD1240"/>
  <c r="PJ1240" s="1"/>
  <c r="PD1243"/>
  <c r="PJ1243" s="1"/>
  <c r="SJ1245"/>
  <c r="SP1245" s="1"/>
  <c r="SJ1249"/>
  <c r="SP1249" s="1"/>
  <c r="SJ1253"/>
  <c r="SP1253" s="1"/>
  <c r="SJ1246"/>
  <c r="SP1246" s="1"/>
  <c r="SJ1248"/>
  <c r="SP1248" s="1"/>
  <c r="SJ1252"/>
  <c r="SP1252" s="1"/>
  <c r="SJ1247"/>
  <c r="SP1247" s="1"/>
  <c r="SJ1251"/>
  <c r="SP1251" s="1"/>
  <c r="SJ1250"/>
  <c r="SP1250" s="1"/>
  <c r="SJ1241"/>
  <c r="SP1241" s="1"/>
  <c r="SJ1240"/>
  <c r="SP1240" s="1"/>
  <c r="SJ1244"/>
  <c r="SP1244" s="1"/>
  <c r="SJ1242"/>
  <c r="SP1242" s="1"/>
  <c r="SJ1243"/>
  <c r="SP1243" s="1"/>
  <c r="VP1247"/>
  <c r="VV1247" s="1"/>
  <c r="VP1251"/>
  <c r="VV1251" s="1"/>
  <c r="VP1250"/>
  <c r="VV1250" s="1"/>
  <c r="VP1245"/>
  <c r="VV1245" s="1"/>
  <c r="VP1249"/>
  <c r="VV1249" s="1"/>
  <c r="VP1253"/>
  <c r="VV1253" s="1"/>
  <c r="VP1246"/>
  <c r="VV1246" s="1"/>
  <c r="VP1248"/>
  <c r="VV1248" s="1"/>
  <c r="VP1252"/>
  <c r="VV1252" s="1"/>
  <c r="VP1244"/>
  <c r="VV1244" s="1"/>
  <c r="VP1241"/>
  <c r="VV1241" s="1"/>
  <c r="VP1242"/>
  <c r="VV1242" s="1"/>
  <c r="VP1240"/>
  <c r="VV1240" s="1"/>
  <c r="VP1243"/>
  <c r="VV1243" s="1"/>
  <c r="LI100" i="87"/>
  <c r="F650" i="109" s="1"/>
  <c r="E650"/>
  <c r="LI42" i="87"/>
  <c r="F528" i="109" s="1"/>
  <c r="E528"/>
  <c r="UW1252"/>
  <c r="VC1252" s="1"/>
  <c r="UW1250"/>
  <c r="VC1250" s="1"/>
  <c r="UW1247"/>
  <c r="VC1247" s="1"/>
  <c r="UW1251"/>
  <c r="VC1251" s="1"/>
  <c r="UW1244"/>
  <c r="VC1244" s="1"/>
  <c r="UW1248"/>
  <c r="VC1248" s="1"/>
  <c r="UW1245"/>
  <c r="VC1245" s="1"/>
  <c r="UW1249"/>
  <c r="VC1249" s="1"/>
  <c r="UW1253"/>
  <c r="VC1253" s="1"/>
  <c r="UW1246"/>
  <c r="VC1246" s="1"/>
  <c r="UW1242"/>
  <c r="VC1242" s="1"/>
  <c r="UW1240"/>
  <c r="VC1240" s="1"/>
  <c r="UW1243"/>
  <c r="VC1243" s="1"/>
  <c r="OK1252"/>
  <c r="OQ1252" s="1"/>
  <c r="OK1250"/>
  <c r="OQ1250" s="1"/>
  <c r="OK1247"/>
  <c r="OQ1247" s="1"/>
  <c r="OK1251"/>
  <c r="OQ1251" s="1"/>
  <c r="OK1244"/>
  <c r="OQ1244" s="1"/>
  <c r="OK1248"/>
  <c r="OQ1248" s="1"/>
  <c r="OK1245"/>
  <c r="OQ1245" s="1"/>
  <c r="OK1249"/>
  <c r="OQ1249" s="1"/>
  <c r="OK1253"/>
  <c r="OQ1253" s="1"/>
  <c r="OK1246"/>
  <c r="OQ1246" s="1"/>
  <c r="OK1242"/>
  <c r="OQ1242" s="1"/>
  <c r="OK1240"/>
  <c r="OQ1240" s="1"/>
  <c r="OK1243"/>
  <c r="OQ1243" s="1"/>
  <c r="HY1252"/>
  <c r="IE1252" s="1"/>
  <c r="HY1250"/>
  <c r="IE1250" s="1"/>
  <c r="HY1247"/>
  <c r="IE1247" s="1"/>
  <c r="HY1251"/>
  <c r="IE1251" s="1"/>
  <c r="HY1244"/>
  <c r="IE1244" s="1"/>
  <c r="HY1248"/>
  <c r="IE1248" s="1"/>
  <c r="HY1245"/>
  <c r="IE1245" s="1"/>
  <c r="HY1249"/>
  <c r="IE1249" s="1"/>
  <c r="HY1253"/>
  <c r="IE1253" s="1"/>
  <c r="HY1246"/>
  <c r="IE1246" s="1"/>
  <c r="HY1242"/>
  <c r="IE1242" s="1"/>
  <c r="HY1240"/>
  <c r="IE1240" s="1"/>
  <c r="HY1243"/>
  <c r="IE1243" s="1"/>
  <c r="BM1252"/>
  <c r="BS1252" s="1"/>
  <c r="BM1250"/>
  <c r="BS1250" s="1"/>
  <c r="BM1247"/>
  <c r="BS1247" s="1"/>
  <c r="BM1251"/>
  <c r="BS1251" s="1"/>
  <c r="BM1244"/>
  <c r="BS1244" s="1"/>
  <c r="BM1248"/>
  <c r="BS1248" s="1"/>
  <c r="BM1245"/>
  <c r="BS1245" s="1"/>
  <c r="BM1249"/>
  <c r="BS1249" s="1"/>
  <c r="BM1253"/>
  <c r="BS1253" s="1"/>
  <c r="BM1246"/>
  <c r="BS1246" s="1"/>
  <c r="BM1242"/>
  <c r="BS1242" s="1"/>
  <c r="BM1240"/>
  <c r="BS1240" s="1"/>
  <c r="BM1243"/>
  <c r="BS1243" s="1"/>
  <c r="VR1245"/>
  <c r="VX1245" s="1"/>
  <c r="VR1248"/>
  <c r="VX1248" s="1"/>
  <c r="VR1252"/>
  <c r="VX1252" s="1"/>
  <c r="VR1244"/>
  <c r="VX1244" s="1"/>
  <c r="VR1250"/>
  <c r="VX1250" s="1"/>
  <c r="VR1247"/>
  <c r="VX1247" s="1"/>
  <c r="VR1253"/>
  <c r="VX1253" s="1"/>
  <c r="VR1251"/>
  <c r="VX1251" s="1"/>
  <c r="VR1249"/>
  <c r="VX1249" s="1"/>
  <c r="VR1246"/>
  <c r="VX1246" s="1"/>
  <c r="VR1242"/>
  <c r="VX1242" s="1"/>
  <c r="VR1240"/>
  <c r="VX1240" s="1"/>
  <c r="VR1243"/>
  <c r="VX1243" s="1"/>
  <c r="PF1245"/>
  <c r="PL1245" s="1"/>
  <c r="PF1249"/>
  <c r="PL1249" s="1"/>
  <c r="PF1253"/>
  <c r="PL1253" s="1"/>
  <c r="PF1246"/>
  <c r="PL1246" s="1"/>
  <c r="PF1248"/>
  <c r="PL1248" s="1"/>
  <c r="PF1252"/>
  <c r="PL1252" s="1"/>
  <c r="PF1247"/>
  <c r="PL1247" s="1"/>
  <c r="PF1251"/>
  <c r="PL1251" s="1"/>
  <c r="PF1244"/>
  <c r="PL1244" s="1"/>
  <c r="PF1250"/>
  <c r="PL1250" s="1"/>
  <c r="PF1243"/>
  <c r="PL1243" s="1"/>
  <c r="PF1242"/>
  <c r="PL1242" s="1"/>
  <c r="PF1240"/>
  <c r="PL1240" s="1"/>
  <c r="IT1245"/>
  <c r="IZ1245" s="1"/>
  <c r="IT1249"/>
  <c r="IZ1249" s="1"/>
  <c r="IT1253"/>
  <c r="IZ1253" s="1"/>
  <c r="IT1246"/>
  <c r="IZ1246" s="1"/>
  <c r="IT1248"/>
  <c r="IZ1248" s="1"/>
  <c r="IT1252"/>
  <c r="IZ1252" s="1"/>
  <c r="IT1247"/>
  <c r="IZ1247" s="1"/>
  <c r="IT1251"/>
  <c r="IZ1251" s="1"/>
  <c r="IT1244"/>
  <c r="IZ1244" s="1"/>
  <c r="IT1250"/>
  <c r="IZ1250" s="1"/>
  <c r="IT1243"/>
  <c r="IZ1243" s="1"/>
  <c r="IT1242"/>
  <c r="IZ1242" s="1"/>
  <c r="IT1240"/>
  <c r="IZ1240" s="1"/>
  <c r="CH1245"/>
  <c r="CN1245" s="1"/>
  <c r="CH1249"/>
  <c r="CN1249" s="1"/>
  <c r="CH1253"/>
  <c r="CN1253" s="1"/>
  <c r="CH1246"/>
  <c r="CN1246" s="1"/>
  <c r="CH1248"/>
  <c r="CN1248" s="1"/>
  <c r="CH1252"/>
  <c r="CN1252" s="1"/>
  <c r="CH1247"/>
  <c r="CN1247" s="1"/>
  <c r="CH1251"/>
  <c r="CN1251" s="1"/>
  <c r="CH1244"/>
  <c r="CN1244" s="1"/>
  <c r="CH1250"/>
  <c r="CN1250" s="1"/>
  <c r="CH1243"/>
  <c r="CN1243" s="1"/>
  <c r="CH1242"/>
  <c r="CN1242" s="1"/>
  <c r="CH1240"/>
  <c r="CN1240" s="1"/>
  <c r="UV1253"/>
  <c r="VB1253" s="1"/>
  <c r="UV1247"/>
  <c r="VB1247" s="1"/>
  <c r="UV1251"/>
  <c r="VB1251" s="1"/>
  <c r="UV1246"/>
  <c r="VB1246" s="1"/>
  <c r="UV1250"/>
  <c r="VB1250" s="1"/>
  <c r="UV1245"/>
  <c r="VB1245" s="1"/>
  <c r="UV1249"/>
  <c r="VB1249" s="1"/>
  <c r="UV1244"/>
  <c r="VB1244" s="1"/>
  <c r="UV1248"/>
  <c r="VB1248" s="1"/>
  <c r="UV1252"/>
  <c r="VB1252" s="1"/>
  <c r="UV1240"/>
  <c r="VB1240" s="1"/>
  <c r="UV1243"/>
  <c r="VB1243" s="1"/>
  <c r="UV1241"/>
  <c r="VB1241" s="1"/>
  <c r="OJ1253"/>
  <c r="OP1253" s="1"/>
  <c r="OJ1247"/>
  <c r="OP1247" s="1"/>
  <c r="OJ1251"/>
  <c r="OP1251" s="1"/>
  <c r="OJ1246"/>
  <c r="OP1246" s="1"/>
  <c r="OJ1250"/>
  <c r="OP1250" s="1"/>
  <c r="OJ1245"/>
  <c r="OP1245" s="1"/>
  <c r="OJ1249"/>
  <c r="OP1249" s="1"/>
  <c r="OJ1244"/>
  <c r="OP1244" s="1"/>
  <c r="OJ1248"/>
  <c r="OP1248" s="1"/>
  <c r="OJ1252"/>
  <c r="OP1252" s="1"/>
  <c r="OJ1240"/>
  <c r="OP1240" s="1"/>
  <c r="OJ1243"/>
  <c r="OP1243" s="1"/>
  <c r="OJ1241"/>
  <c r="OP1241" s="1"/>
  <c r="HX1253"/>
  <c r="ID1253" s="1"/>
  <c r="HX1247"/>
  <c r="ID1247" s="1"/>
  <c r="HX1251"/>
  <c r="ID1251" s="1"/>
  <c r="HX1246"/>
  <c r="ID1246" s="1"/>
  <c r="HX1250"/>
  <c r="ID1250" s="1"/>
  <c r="HX1245"/>
  <c r="ID1245" s="1"/>
  <c r="HX1249"/>
  <c r="ID1249" s="1"/>
  <c r="HX1244"/>
  <c r="ID1244" s="1"/>
  <c r="HX1248"/>
  <c r="ID1248" s="1"/>
  <c r="HX1252"/>
  <c r="ID1252" s="1"/>
  <c r="HX1240"/>
  <c r="ID1240" s="1"/>
  <c r="HX1243"/>
  <c r="ID1243" s="1"/>
  <c r="HX1241"/>
  <c r="ID1241" s="1"/>
  <c r="BL1253"/>
  <c r="BR1253" s="1"/>
  <c r="BL1247"/>
  <c r="BR1247" s="1"/>
  <c r="BL1251"/>
  <c r="BR1251" s="1"/>
  <c r="BL1246"/>
  <c r="BR1246" s="1"/>
  <c r="BL1250"/>
  <c r="BR1250" s="1"/>
  <c r="BL1245"/>
  <c r="BR1245" s="1"/>
  <c r="BL1249"/>
  <c r="BR1249" s="1"/>
  <c r="BL1244"/>
  <c r="BR1244" s="1"/>
  <c r="BL1248"/>
  <c r="BR1248" s="1"/>
  <c r="BL1252"/>
  <c r="BR1252" s="1"/>
  <c r="BL1240"/>
  <c r="BR1240" s="1"/>
  <c r="BL1243"/>
  <c r="BR1243" s="1"/>
  <c r="BL1241"/>
  <c r="BR1241" s="1"/>
  <c r="UA1246"/>
  <c r="UG1246" s="1"/>
  <c r="UA1249"/>
  <c r="UG1249" s="1"/>
  <c r="UA1252"/>
  <c r="UG1252" s="1"/>
  <c r="UA1247"/>
  <c r="UG1247" s="1"/>
  <c r="UA1251"/>
  <c r="UG1251" s="1"/>
  <c r="UA1253"/>
  <c r="UG1253" s="1"/>
  <c r="UA1245"/>
  <c r="UG1245" s="1"/>
  <c r="UA1248"/>
  <c r="UG1248" s="1"/>
  <c r="UA1244"/>
  <c r="UG1244" s="1"/>
  <c r="UA1250"/>
  <c r="UG1250" s="1"/>
  <c r="UA1243"/>
  <c r="UG1243" s="1"/>
  <c r="UA1241"/>
  <c r="UG1241" s="1"/>
  <c r="UA1240"/>
  <c r="UG1240" s="1"/>
  <c r="NO1244"/>
  <c r="NU1244" s="1"/>
  <c r="NO1249"/>
  <c r="NU1249" s="1"/>
  <c r="NO1247"/>
  <c r="NU1247" s="1"/>
  <c r="NO1251"/>
  <c r="NU1251" s="1"/>
  <c r="NO1253"/>
  <c r="NU1253" s="1"/>
  <c r="NO1252"/>
  <c r="NU1252" s="1"/>
  <c r="NO1246"/>
  <c r="NU1246" s="1"/>
  <c r="NO1245"/>
  <c r="NU1245" s="1"/>
  <c r="NO1250"/>
  <c r="NU1250" s="1"/>
  <c r="NO1248"/>
  <c r="NU1248" s="1"/>
  <c r="NO1243"/>
  <c r="NU1243" s="1"/>
  <c r="NO1241"/>
  <c r="NU1241" s="1"/>
  <c r="NO1240"/>
  <c r="NU1240" s="1"/>
  <c r="HC1246"/>
  <c r="HI1246" s="1"/>
  <c r="HC1249"/>
  <c r="HI1249" s="1"/>
  <c r="HC1244"/>
  <c r="HI1244" s="1"/>
  <c r="HC1247"/>
  <c r="HI1247" s="1"/>
  <c r="HC1251"/>
  <c r="HI1251" s="1"/>
  <c r="HC1253"/>
  <c r="HI1253" s="1"/>
  <c r="HC1252"/>
  <c r="HI1252" s="1"/>
  <c r="HC1245"/>
  <c r="HI1245" s="1"/>
  <c r="HC1250"/>
  <c r="HI1250" s="1"/>
  <c r="HC1248"/>
  <c r="HI1248" s="1"/>
  <c r="HC1243"/>
  <c r="HI1243" s="1"/>
  <c r="HC1241"/>
  <c r="HI1241" s="1"/>
  <c r="HC1240"/>
  <c r="HI1240" s="1"/>
  <c r="AQ1244"/>
  <c r="AW1244" s="1"/>
  <c r="AQ1250"/>
  <c r="AW1250" s="1"/>
  <c r="AQ1249"/>
  <c r="AW1249" s="1"/>
  <c r="AQ1247"/>
  <c r="AW1247" s="1"/>
  <c r="AQ1251"/>
  <c r="AW1251" s="1"/>
  <c r="AQ1253"/>
  <c r="AW1253" s="1"/>
  <c r="AQ1246"/>
  <c r="AW1246" s="1"/>
  <c r="AQ1245"/>
  <c r="AW1245" s="1"/>
  <c r="AQ1248"/>
  <c r="AW1248" s="1"/>
  <c r="AQ1252"/>
  <c r="AW1252" s="1"/>
  <c r="AQ1241"/>
  <c r="AW1241" s="1"/>
  <c r="AQ1240"/>
  <c r="AW1240" s="1"/>
  <c r="AQ1243"/>
  <c r="AW1243" s="1"/>
  <c r="TE1250"/>
  <c r="TK1250" s="1"/>
  <c r="TE1245"/>
  <c r="TK1245" s="1"/>
  <c r="TE1246"/>
  <c r="TK1246" s="1"/>
  <c r="TE1248"/>
  <c r="TK1248" s="1"/>
  <c r="TE1252"/>
  <c r="TK1252" s="1"/>
  <c r="TE1253"/>
  <c r="TK1253" s="1"/>
  <c r="TE1251"/>
  <c r="TK1251" s="1"/>
  <c r="TE1249"/>
  <c r="TK1249" s="1"/>
  <c r="TE1247"/>
  <c r="TK1247" s="1"/>
  <c r="TE1244"/>
  <c r="TK1244" s="1"/>
  <c r="TE1241"/>
  <c r="TK1241" s="1"/>
  <c r="TE1242"/>
  <c r="TK1242" s="1"/>
  <c r="TE1240"/>
  <c r="TK1240" s="1"/>
  <c r="MS1250"/>
  <c r="MY1250" s="1"/>
  <c r="MS1245"/>
  <c r="MY1245" s="1"/>
  <c r="MS1249"/>
  <c r="MY1249" s="1"/>
  <c r="MS1253"/>
  <c r="MY1253" s="1"/>
  <c r="MS1246"/>
  <c r="MY1246" s="1"/>
  <c r="MS1248"/>
  <c r="MY1248" s="1"/>
  <c r="MS1252"/>
  <c r="MY1252" s="1"/>
  <c r="MS1247"/>
  <c r="MY1247" s="1"/>
  <c r="MS1251"/>
  <c r="MY1251" s="1"/>
  <c r="MS1241"/>
  <c r="MY1241" s="1"/>
  <c r="MS1244"/>
  <c r="MY1244" s="1"/>
  <c r="MS1242"/>
  <c r="MY1242" s="1"/>
  <c r="MS1240"/>
  <c r="MY1240" s="1"/>
  <c r="GG1250"/>
  <c r="GM1250" s="1"/>
  <c r="GG1248"/>
  <c r="GM1248" s="1"/>
  <c r="GG1252"/>
  <c r="GM1252" s="1"/>
  <c r="GG1245"/>
  <c r="GM1245" s="1"/>
  <c r="GG1246"/>
  <c r="GM1246" s="1"/>
  <c r="GG1253"/>
  <c r="GM1253" s="1"/>
  <c r="GG1251"/>
  <c r="GM1251" s="1"/>
  <c r="GG1249"/>
  <c r="GM1249" s="1"/>
  <c r="GG1247"/>
  <c r="GM1247" s="1"/>
  <c r="GG1241"/>
  <c r="GM1241" s="1"/>
  <c r="GG1242"/>
  <c r="GM1242" s="1"/>
  <c r="GG1240"/>
  <c r="GM1240" s="1"/>
  <c r="GG1244"/>
  <c r="GM1244" s="1"/>
  <c r="U1250"/>
  <c r="AA1250" s="1"/>
  <c r="U1248"/>
  <c r="AA1248" s="1"/>
  <c r="U1252"/>
  <c r="AA1252" s="1"/>
  <c r="U1245"/>
  <c r="AA1245" s="1"/>
  <c r="U1249"/>
  <c r="AA1249" s="1"/>
  <c r="U1253"/>
  <c r="AA1253" s="1"/>
  <c r="U1246"/>
  <c r="AA1246" s="1"/>
  <c r="U1247"/>
  <c r="AA1247" s="1"/>
  <c r="U1251"/>
  <c r="AA1251" s="1"/>
  <c r="U1242"/>
  <c r="AA1242" s="1"/>
  <c r="U1240"/>
  <c r="AA1240" s="1"/>
  <c r="U1241"/>
  <c r="AA1241" s="1"/>
  <c r="U1244"/>
  <c r="AA1244" s="1"/>
  <c r="TZ1241"/>
  <c r="UF1241" s="1"/>
  <c r="TZ1246"/>
  <c r="UF1246" s="1"/>
  <c r="TZ1250"/>
  <c r="UF1250" s="1"/>
  <c r="TZ1252"/>
  <c r="UF1252" s="1"/>
  <c r="TZ1248"/>
  <c r="UF1248" s="1"/>
  <c r="TZ1251"/>
  <c r="UF1251" s="1"/>
  <c r="TZ1253"/>
  <c r="UF1253" s="1"/>
  <c r="TZ1245"/>
  <c r="UF1245" s="1"/>
  <c r="TZ1247"/>
  <c r="UF1247" s="1"/>
  <c r="TZ1249"/>
  <c r="UF1249" s="1"/>
  <c r="TZ1242"/>
  <c r="UF1242" s="1"/>
  <c r="TZ1240"/>
  <c r="UF1240" s="1"/>
  <c r="TZ1244"/>
  <c r="UF1244" s="1"/>
  <c r="NN1247"/>
  <c r="NT1247" s="1"/>
  <c r="NN1248"/>
  <c r="NT1248" s="1"/>
  <c r="NN1252"/>
  <c r="NT1252" s="1"/>
  <c r="NN1250"/>
  <c r="NT1250" s="1"/>
  <c r="NN1246"/>
  <c r="NT1246" s="1"/>
  <c r="NN1249"/>
  <c r="NT1249" s="1"/>
  <c r="NN1245"/>
  <c r="NT1245" s="1"/>
  <c r="NN1253"/>
  <c r="NT1253" s="1"/>
  <c r="NN1251"/>
  <c r="NT1251" s="1"/>
  <c r="NN1240"/>
  <c r="NT1240" s="1"/>
  <c r="NN1241"/>
  <c r="NT1241" s="1"/>
  <c r="NN1244"/>
  <c r="NT1244" s="1"/>
  <c r="NN1242"/>
  <c r="NT1242" s="1"/>
  <c r="HB1241"/>
  <c r="HH1241" s="1"/>
  <c r="HB1246"/>
  <c r="HH1246" s="1"/>
  <c r="HB1245"/>
  <c r="HH1245" s="1"/>
  <c r="HB1253"/>
  <c r="HH1253" s="1"/>
  <c r="HB1250"/>
  <c r="HH1250" s="1"/>
  <c r="HB1252"/>
  <c r="HH1252" s="1"/>
  <c r="HB1248"/>
  <c r="HH1248" s="1"/>
  <c r="HB1247"/>
  <c r="HH1247" s="1"/>
  <c r="HB1251"/>
  <c r="HH1251" s="1"/>
  <c r="HB1249"/>
  <c r="HH1249" s="1"/>
  <c r="HB1244"/>
  <c r="HH1244" s="1"/>
  <c r="HB1242"/>
  <c r="HH1242" s="1"/>
  <c r="HB1240"/>
  <c r="HH1240" s="1"/>
  <c r="AP1247"/>
  <c r="AV1247" s="1"/>
  <c r="AP1248"/>
  <c r="AV1248" s="1"/>
  <c r="AP1252"/>
  <c r="AV1252" s="1"/>
  <c r="AP1250"/>
  <c r="AV1250" s="1"/>
  <c r="AP1245"/>
  <c r="AV1245" s="1"/>
  <c r="AP1249"/>
  <c r="AV1249" s="1"/>
  <c r="AP1253"/>
  <c r="AV1253" s="1"/>
  <c r="AP1246"/>
  <c r="AV1246" s="1"/>
  <c r="AP1251"/>
  <c r="AV1251" s="1"/>
  <c r="AP1244"/>
  <c r="AV1244" s="1"/>
  <c r="AP1242"/>
  <c r="AV1242" s="1"/>
  <c r="AP1240"/>
  <c r="AV1240" s="1"/>
  <c r="AP1241"/>
  <c r="AV1241" s="1"/>
  <c r="H774"/>
  <c r="G774"/>
  <c r="H783"/>
  <c r="G783"/>
  <c r="H787"/>
  <c r="G787"/>
  <c r="H796"/>
  <c r="G796"/>
  <c r="H775"/>
  <c r="G775"/>
  <c r="G549"/>
  <c r="H549"/>
  <c r="G470"/>
  <c r="H470"/>
  <c r="G476"/>
  <c r="H476"/>
  <c r="F415"/>
  <c r="I1286" s="1"/>
  <c r="G480"/>
  <c r="H480"/>
  <c r="G485"/>
  <c r="F424"/>
  <c r="I1296" s="1"/>
  <c r="H485"/>
  <c r="G553"/>
  <c r="H553"/>
  <c r="F431"/>
  <c r="I1303" s="1"/>
  <c r="G547"/>
  <c r="H547"/>
  <c r="F425"/>
  <c r="I1297" s="1"/>
  <c r="G481"/>
  <c r="H481"/>
  <c r="H612"/>
  <c r="G612"/>
  <c r="AQ1242"/>
  <c r="AW1242" s="1"/>
  <c r="UA1242"/>
  <c r="UG1242" s="1"/>
  <c r="CH1241"/>
  <c r="CN1241" s="1"/>
  <c r="IT1241"/>
  <c r="IZ1241" s="1"/>
  <c r="PF1241"/>
  <c r="PL1241" s="1"/>
  <c r="TE1243"/>
  <c r="TK1243" s="1"/>
  <c r="NN1243"/>
  <c r="NT1243" s="1"/>
  <c r="GG1243"/>
  <c r="GM1243" s="1"/>
  <c r="U1243"/>
  <c r="AA1243" s="1"/>
  <c r="G416"/>
  <c r="J1287" s="1"/>
  <c r="H407"/>
  <c r="LI129" i="87"/>
  <c r="F711" i="109" s="1"/>
  <c r="E711"/>
  <c r="YC1252"/>
  <c r="YI1252" s="1"/>
  <c r="YC1250"/>
  <c r="YI1250" s="1"/>
  <c r="YC1247"/>
  <c r="YI1247" s="1"/>
  <c r="YC1251"/>
  <c r="YI1251" s="1"/>
  <c r="YC1244"/>
  <c r="YI1244" s="1"/>
  <c r="YC1248"/>
  <c r="YI1248" s="1"/>
  <c r="YC1245"/>
  <c r="YI1245" s="1"/>
  <c r="YC1249"/>
  <c r="YI1249" s="1"/>
  <c r="YC1253"/>
  <c r="YI1253" s="1"/>
  <c r="YC1246"/>
  <c r="YI1246" s="1"/>
  <c r="YC1242"/>
  <c r="YI1242" s="1"/>
  <c r="YC1240"/>
  <c r="YI1240" s="1"/>
  <c r="YC1243"/>
  <c r="YI1243" s="1"/>
  <c r="RQ1252"/>
  <c r="RW1252" s="1"/>
  <c r="RQ1250"/>
  <c r="RW1250" s="1"/>
  <c r="RQ1247"/>
  <c r="RW1247" s="1"/>
  <c r="RQ1251"/>
  <c r="RW1251" s="1"/>
  <c r="RQ1244"/>
  <c r="RW1244" s="1"/>
  <c r="RQ1248"/>
  <c r="RW1248" s="1"/>
  <c r="RQ1245"/>
  <c r="RW1245" s="1"/>
  <c r="RQ1249"/>
  <c r="RW1249" s="1"/>
  <c r="RQ1253"/>
  <c r="RW1253" s="1"/>
  <c r="RQ1246"/>
  <c r="RW1246" s="1"/>
  <c r="RQ1242"/>
  <c r="RW1242" s="1"/>
  <c r="RQ1240"/>
  <c r="RW1240" s="1"/>
  <c r="RQ1243"/>
  <c r="RW1243" s="1"/>
  <c r="LE1252"/>
  <c r="LK1252" s="1"/>
  <c r="LE1250"/>
  <c r="LK1250" s="1"/>
  <c r="LE1247"/>
  <c r="LK1247" s="1"/>
  <c r="LE1251"/>
  <c r="LK1251" s="1"/>
  <c r="LE1244"/>
  <c r="LK1244" s="1"/>
  <c r="LE1248"/>
  <c r="LK1248" s="1"/>
  <c r="LE1245"/>
  <c r="LK1245" s="1"/>
  <c r="LE1249"/>
  <c r="LK1249" s="1"/>
  <c r="LE1253"/>
  <c r="LK1253" s="1"/>
  <c r="LE1246"/>
  <c r="LK1246" s="1"/>
  <c r="LE1242"/>
  <c r="LK1242" s="1"/>
  <c r="LE1240"/>
  <c r="LK1240" s="1"/>
  <c r="LE1243"/>
  <c r="LK1243" s="1"/>
  <c r="ES1252"/>
  <c r="EY1252" s="1"/>
  <c r="ES1250"/>
  <c r="EY1250" s="1"/>
  <c r="ES1247"/>
  <c r="EY1247" s="1"/>
  <c r="ES1251"/>
  <c r="EY1251" s="1"/>
  <c r="ES1244"/>
  <c r="EY1244" s="1"/>
  <c r="ES1248"/>
  <c r="EY1248" s="1"/>
  <c r="ES1245"/>
  <c r="EY1245" s="1"/>
  <c r="ES1249"/>
  <c r="EY1249" s="1"/>
  <c r="ES1253"/>
  <c r="EY1253" s="1"/>
  <c r="ES1246"/>
  <c r="EY1246" s="1"/>
  <c r="ES1242"/>
  <c r="EY1242" s="1"/>
  <c r="ES1240"/>
  <c r="EY1240" s="1"/>
  <c r="ES1243"/>
  <c r="EY1243" s="1"/>
  <c r="YX1241"/>
  <c r="ZD1241" s="1"/>
  <c r="YX1247"/>
  <c r="ZD1247" s="1"/>
  <c r="YX1248"/>
  <c r="ZD1248" s="1"/>
  <c r="YX1252"/>
  <c r="ZD1252" s="1"/>
  <c r="YX1250"/>
  <c r="ZD1250" s="1"/>
  <c r="YX1253"/>
  <c r="ZD1253" s="1"/>
  <c r="YX1251"/>
  <c r="ZD1251" s="1"/>
  <c r="YX1249"/>
  <c r="ZD1249" s="1"/>
  <c r="YX1246"/>
  <c r="ZD1246" s="1"/>
  <c r="YX1245"/>
  <c r="ZD1245" s="1"/>
  <c r="YX1244"/>
  <c r="ZD1244" s="1"/>
  <c r="YX1242"/>
  <c r="ZD1242" s="1"/>
  <c r="YX1240"/>
  <c r="ZD1240" s="1"/>
  <c r="YX1243"/>
  <c r="ZD1243" s="1"/>
  <c r="SL1245"/>
  <c r="SR1245" s="1"/>
  <c r="SL1249"/>
  <c r="SR1249" s="1"/>
  <c r="SL1253"/>
  <c r="SR1253" s="1"/>
  <c r="SL1246"/>
  <c r="SR1246" s="1"/>
  <c r="SL1248"/>
  <c r="SR1248" s="1"/>
  <c r="SL1252"/>
  <c r="SR1252" s="1"/>
  <c r="SL1247"/>
  <c r="SR1247" s="1"/>
  <c r="SL1251"/>
  <c r="SR1251" s="1"/>
  <c r="SL1244"/>
  <c r="SR1244" s="1"/>
  <c r="SL1250"/>
  <c r="SR1250" s="1"/>
  <c r="SL1240"/>
  <c r="SR1240" s="1"/>
  <c r="SL1242"/>
  <c r="SR1242" s="1"/>
  <c r="SL1243"/>
  <c r="SR1243" s="1"/>
  <c r="LZ1245"/>
  <c r="MF1245" s="1"/>
  <c r="LZ1249"/>
  <c r="MF1249" s="1"/>
  <c r="LZ1253"/>
  <c r="MF1253" s="1"/>
  <c r="LZ1246"/>
  <c r="MF1246" s="1"/>
  <c r="LZ1248"/>
  <c r="MF1248" s="1"/>
  <c r="LZ1252"/>
  <c r="MF1252" s="1"/>
  <c r="LZ1247"/>
  <c r="MF1247" s="1"/>
  <c r="LZ1251"/>
  <c r="MF1251" s="1"/>
  <c r="LZ1244"/>
  <c r="MF1244" s="1"/>
  <c r="LZ1250"/>
  <c r="MF1250" s="1"/>
  <c r="LZ1242"/>
  <c r="MF1242" s="1"/>
  <c r="LZ1240"/>
  <c r="MF1240" s="1"/>
  <c r="LZ1243"/>
  <c r="MF1243" s="1"/>
  <c r="FN1245"/>
  <c r="FT1245" s="1"/>
  <c r="FN1249"/>
  <c r="FT1249" s="1"/>
  <c r="FN1253"/>
  <c r="FT1253" s="1"/>
  <c r="FN1246"/>
  <c r="FT1246" s="1"/>
  <c r="FN1248"/>
  <c r="FT1248" s="1"/>
  <c r="FN1252"/>
  <c r="FT1252" s="1"/>
  <c r="FN1247"/>
  <c r="FT1247" s="1"/>
  <c r="FN1251"/>
  <c r="FT1251" s="1"/>
  <c r="FN1244"/>
  <c r="FT1244" s="1"/>
  <c r="FN1250"/>
  <c r="FT1250" s="1"/>
  <c r="FN1242"/>
  <c r="FT1242" s="1"/>
  <c r="FN1240"/>
  <c r="FT1240" s="1"/>
  <c r="FN1243"/>
  <c r="FT1243" s="1"/>
  <c r="YB1253"/>
  <c r="YH1253" s="1"/>
  <c r="YB1247"/>
  <c r="YH1247" s="1"/>
  <c r="YB1251"/>
  <c r="YH1251" s="1"/>
  <c r="YB1246"/>
  <c r="YH1246" s="1"/>
  <c r="YB1250"/>
  <c r="YH1250" s="1"/>
  <c r="YB1245"/>
  <c r="YH1245" s="1"/>
  <c r="YB1249"/>
  <c r="YH1249" s="1"/>
  <c r="YB1244"/>
  <c r="YH1244" s="1"/>
  <c r="YB1248"/>
  <c r="YH1248" s="1"/>
  <c r="YB1252"/>
  <c r="YH1252" s="1"/>
  <c r="YB1240"/>
  <c r="YH1240" s="1"/>
  <c r="YB1243"/>
  <c r="YH1243" s="1"/>
  <c r="YB1241"/>
  <c r="YH1241" s="1"/>
  <c r="RP1253"/>
  <c r="RV1253" s="1"/>
  <c r="RP1247"/>
  <c r="RV1247" s="1"/>
  <c r="RP1251"/>
  <c r="RV1251" s="1"/>
  <c r="RP1246"/>
  <c r="RV1246" s="1"/>
  <c r="RP1250"/>
  <c r="RV1250" s="1"/>
  <c r="RP1245"/>
  <c r="RV1245" s="1"/>
  <c r="RP1249"/>
  <c r="RV1249" s="1"/>
  <c r="RP1244"/>
  <c r="RV1244" s="1"/>
  <c r="RP1248"/>
  <c r="RV1248" s="1"/>
  <c r="RP1252"/>
  <c r="RV1252" s="1"/>
  <c r="RP1240"/>
  <c r="RV1240" s="1"/>
  <c r="RP1243"/>
  <c r="RV1243" s="1"/>
  <c r="RP1241"/>
  <c r="RV1241" s="1"/>
  <c r="LD1253"/>
  <c r="LJ1253" s="1"/>
  <c r="LD1247"/>
  <c r="LJ1247" s="1"/>
  <c r="LD1251"/>
  <c r="LJ1251" s="1"/>
  <c r="LD1246"/>
  <c r="LJ1246" s="1"/>
  <c r="LD1250"/>
  <c r="LJ1250" s="1"/>
  <c r="LD1245"/>
  <c r="LJ1245" s="1"/>
  <c r="LD1249"/>
  <c r="LJ1249" s="1"/>
  <c r="LD1244"/>
  <c r="LJ1244" s="1"/>
  <c r="LD1248"/>
  <c r="LJ1248" s="1"/>
  <c r="LD1252"/>
  <c r="LJ1252" s="1"/>
  <c r="LD1240"/>
  <c r="LJ1240" s="1"/>
  <c r="LD1243"/>
  <c r="LJ1243" s="1"/>
  <c r="LD1241"/>
  <c r="LJ1241" s="1"/>
  <c r="ER1253"/>
  <c r="EX1253" s="1"/>
  <c r="ER1247"/>
  <c r="EX1247" s="1"/>
  <c r="ER1251"/>
  <c r="EX1251" s="1"/>
  <c r="ER1246"/>
  <c r="EX1246" s="1"/>
  <c r="ER1250"/>
  <c r="EX1250" s="1"/>
  <c r="ER1245"/>
  <c r="EX1245" s="1"/>
  <c r="ER1249"/>
  <c r="EX1249" s="1"/>
  <c r="ER1244"/>
  <c r="EX1244" s="1"/>
  <c r="ER1248"/>
  <c r="EX1248" s="1"/>
  <c r="ER1252"/>
  <c r="EX1252" s="1"/>
  <c r="ER1240"/>
  <c r="EX1240" s="1"/>
  <c r="ER1243"/>
  <c r="EX1243" s="1"/>
  <c r="ER1241"/>
  <c r="EX1241" s="1"/>
  <c r="XG1240"/>
  <c r="XM1240" s="1"/>
  <c r="XG1246"/>
  <c r="XM1246" s="1"/>
  <c r="XG1249"/>
  <c r="XM1249" s="1"/>
  <c r="XG1247"/>
  <c r="XM1247" s="1"/>
  <c r="XG1251"/>
  <c r="XM1251" s="1"/>
  <c r="XG1253"/>
  <c r="XM1253" s="1"/>
  <c r="XG1252"/>
  <c r="XM1252" s="1"/>
  <c r="XG1245"/>
  <c r="XM1245" s="1"/>
  <c r="XG1244"/>
  <c r="XM1244" s="1"/>
  <c r="XG1250"/>
  <c r="XM1250" s="1"/>
  <c r="XG1248"/>
  <c r="XM1248" s="1"/>
  <c r="XG1241"/>
  <c r="XM1241" s="1"/>
  <c r="XG1243"/>
  <c r="XM1243" s="1"/>
  <c r="QU1244"/>
  <c r="RA1244" s="1"/>
  <c r="QU1248"/>
  <c r="RA1248" s="1"/>
  <c r="QU1252"/>
  <c r="RA1252" s="1"/>
  <c r="QU1249"/>
  <c r="RA1249" s="1"/>
  <c r="QU1246"/>
  <c r="RA1246" s="1"/>
  <c r="QU1250"/>
  <c r="RA1250" s="1"/>
  <c r="QU1245"/>
  <c r="RA1245" s="1"/>
  <c r="QU1247"/>
  <c r="RA1247" s="1"/>
  <c r="QU1251"/>
  <c r="RA1251" s="1"/>
  <c r="QU1253"/>
  <c r="RA1253" s="1"/>
  <c r="QU1243"/>
  <c r="RA1243" s="1"/>
  <c r="QU1240"/>
  <c r="RA1240" s="1"/>
  <c r="QU1241"/>
  <c r="RA1241" s="1"/>
  <c r="KI1244"/>
  <c r="KO1244" s="1"/>
  <c r="KI1250"/>
  <c r="KO1250" s="1"/>
  <c r="KI1249"/>
  <c r="KO1249" s="1"/>
  <c r="KI1247"/>
  <c r="KO1247" s="1"/>
  <c r="KI1251"/>
  <c r="KO1251" s="1"/>
  <c r="KI1253"/>
  <c r="KO1253" s="1"/>
  <c r="KI1248"/>
  <c r="KO1248" s="1"/>
  <c r="KI1246"/>
  <c r="KO1246" s="1"/>
  <c r="KI1245"/>
  <c r="KO1245" s="1"/>
  <c r="KI1252"/>
  <c r="KO1252" s="1"/>
  <c r="KI1243"/>
  <c r="KO1243" s="1"/>
  <c r="KI1241"/>
  <c r="KO1241" s="1"/>
  <c r="KI1240"/>
  <c r="KO1240" s="1"/>
  <c r="DW1244"/>
  <c r="EC1244" s="1"/>
  <c r="DW1248"/>
  <c r="EC1248" s="1"/>
  <c r="DW1252"/>
  <c r="EC1252" s="1"/>
  <c r="DW1249"/>
  <c r="EC1249" s="1"/>
  <c r="DW1246"/>
  <c r="EC1246" s="1"/>
  <c r="DW1250"/>
  <c r="EC1250" s="1"/>
  <c r="DW1245"/>
  <c r="EC1245" s="1"/>
  <c r="DW1247"/>
  <c r="EC1247" s="1"/>
  <c r="DW1251"/>
  <c r="EC1251" s="1"/>
  <c r="DW1253"/>
  <c r="EC1253" s="1"/>
  <c r="DW1241"/>
  <c r="EC1241" s="1"/>
  <c r="DW1243"/>
  <c r="EC1243" s="1"/>
  <c r="DW1240"/>
  <c r="EC1240" s="1"/>
  <c r="WK1250"/>
  <c r="WQ1250" s="1"/>
  <c r="WK1248"/>
  <c r="WQ1248" s="1"/>
  <c r="WK1252"/>
  <c r="WQ1252" s="1"/>
  <c r="WK1245"/>
  <c r="WQ1245" s="1"/>
  <c r="WK1249"/>
  <c r="WQ1249" s="1"/>
  <c r="WK1253"/>
  <c r="WQ1253" s="1"/>
  <c r="WK1246"/>
  <c r="WQ1246" s="1"/>
  <c r="WK1247"/>
  <c r="WQ1247" s="1"/>
  <c r="WK1251"/>
  <c r="WQ1251" s="1"/>
  <c r="WK1241"/>
  <c r="WQ1241" s="1"/>
  <c r="WK1244"/>
  <c r="WQ1244" s="1"/>
  <c r="WK1242"/>
  <c r="WQ1242" s="1"/>
  <c r="WK1240"/>
  <c r="WQ1240" s="1"/>
  <c r="PY1250"/>
  <c r="QE1250" s="1"/>
  <c r="PY1245"/>
  <c r="QE1245" s="1"/>
  <c r="PY1249"/>
  <c r="QE1249" s="1"/>
  <c r="PY1253"/>
  <c r="QE1253" s="1"/>
  <c r="PY1246"/>
  <c r="QE1246" s="1"/>
  <c r="PY1248"/>
  <c r="QE1248" s="1"/>
  <c r="PY1252"/>
  <c r="QE1252" s="1"/>
  <c r="PY1247"/>
  <c r="QE1247" s="1"/>
  <c r="PY1251"/>
  <c r="QE1251" s="1"/>
  <c r="PY1242"/>
  <c r="QE1242" s="1"/>
  <c r="PY1240"/>
  <c r="QE1240" s="1"/>
  <c r="PY1241"/>
  <c r="QE1241" s="1"/>
  <c r="PY1244"/>
  <c r="QE1244" s="1"/>
  <c r="JM1250"/>
  <c r="JS1250" s="1"/>
  <c r="JM1245"/>
  <c r="JS1245" s="1"/>
  <c r="JM1249"/>
  <c r="JS1249" s="1"/>
  <c r="JM1253"/>
  <c r="JS1253" s="1"/>
  <c r="JM1246"/>
  <c r="JS1246" s="1"/>
  <c r="JM1248"/>
  <c r="JS1248" s="1"/>
  <c r="JM1252"/>
  <c r="JS1252" s="1"/>
  <c r="JM1247"/>
  <c r="JS1247" s="1"/>
  <c r="JM1251"/>
  <c r="JS1251" s="1"/>
  <c r="JM1242"/>
  <c r="JS1242" s="1"/>
  <c r="JM1240"/>
  <c r="JS1240" s="1"/>
  <c r="JM1241"/>
  <c r="JS1241" s="1"/>
  <c r="JM1244"/>
  <c r="JS1244" s="1"/>
  <c r="DA1250"/>
  <c r="DG1250" s="1"/>
  <c r="DA1248"/>
  <c r="DG1248" s="1"/>
  <c r="DA1252"/>
  <c r="DG1252" s="1"/>
  <c r="DA1245"/>
  <c r="DG1245" s="1"/>
  <c r="DA1249"/>
  <c r="DG1249" s="1"/>
  <c r="DA1253"/>
  <c r="DG1253" s="1"/>
  <c r="DA1246"/>
  <c r="DG1246" s="1"/>
  <c r="DA1247"/>
  <c r="DG1247" s="1"/>
  <c r="DA1251"/>
  <c r="DG1251" s="1"/>
  <c r="DA1241"/>
  <c r="DG1241" s="1"/>
  <c r="DA1244"/>
  <c r="DG1244" s="1"/>
  <c r="DA1242"/>
  <c r="DG1242" s="1"/>
  <c r="DA1240"/>
  <c r="DG1240" s="1"/>
  <c r="XF1241"/>
  <c r="XL1241" s="1"/>
  <c r="XF1248"/>
  <c r="XL1248" s="1"/>
  <c r="XF1252"/>
  <c r="XL1252" s="1"/>
  <c r="XF1250"/>
  <c r="XL1250" s="1"/>
  <c r="XF1246"/>
  <c r="XL1246" s="1"/>
  <c r="XF1251"/>
  <c r="XL1251" s="1"/>
  <c r="XF1245"/>
  <c r="XL1245" s="1"/>
  <c r="XF1253"/>
  <c r="XL1253" s="1"/>
  <c r="XF1247"/>
  <c r="XL1247" s="1"/>
  <c r="XF1249"/>
  <c r="XL1249" s="1"/>
  <c r="XF1242"/>
  <c r="XL1242" s="1"/>
  <c r="XF1244"/>
  <c r="XL1244" s="1"/>
  <c r="XF1240"/>
  <c r="XL1240" s="1"/>
  <c r="QT1245"/>
  <c r="QZ1245" s="1"/>
  <c r="QT1248"/>
  <c r="QZ1248" s="1"/>
  <c r="QT1252"/>
  <c r="QZ1252" s="1"/>
  <c r="QT1250"/>
  <c r="QZ1250" s="1"/>
  <c r="QT1249"/>
  <c r="QZ1249" s="1"/>
  <c r="QT1247"/>
  <c r="QZ1247" s="1"/>
  <c r="QT1253"/>
  <c r="QZ1253" s="1"/>
  <c r="QT1251"/>
  <c r="QZ1251" s="1"/>
  <c r="QT1246"/>
  <c r="QZ1246" s="1"/>
  <c r="QT1241"/>
  <c r="QZ1241" s="1"/>
  <c r="QT1244"/>
  <c r="QZ1244" s="1"/>
  <c r="QT1242"/>
  <c r="QZ1242" s="1"/>
  <c r="QT1240"/>
  <c r="QZ1240" s="1"/>
  <c r="KH1243"/>
  <c r="KN1243" s="1"/>
  <c r="KH1249"/>
  <c r="KN1249" s="1"/>
  <c r="KH1248"/>
  <c r="KN1248" s="1"/>
  <c r="KH1252"/>
  <c r="KN1252" s="1"/>
  <c r="KH1250"/>
  <c r="KN1250" s="1"/>
  <c r="KH1245"/>
  <c r="KN1245" s="1"/>
  <c r="KH1246"/>
  <c r="KN1246" s="1"/>
  <c r="KH1247"/>
  <c r="KN1247" s="1"/>
  <c r="KH1253"/>
  <c r="KN1253" s="1"/>
  <c r="KH1251"/>
  <c r="KN1251" s="1"/>
  <c r="KH1244"/>
  <c r="KN1244" s="1"/>
  <c r="KH1240"/>
  <c r="KN1240" s="1"/>
  <c r="KH1241"/>
  <c r="KN1241" s="1"/>
  <c r="KH1242"/>
  <c r="KN1242" s="1"/>
  <c r="DV1243"/>
  <c r="EB1243" s="1"/>
  <c r="DV1249"/>
  <c r="EB1249" s="1"/>
  <c r="DV1248"/>
  <c r="EB1248" s="1"/>
  <c r="DV1252"/>
  <c r="EB1252" s="1"/>
  <c r="DV1250"/>
  <c r="EB1250" s="1"/>
  <c r="DV1247"/>
  <c r="EB1247" s="1"/>
  <c r="DV1246"/>
  <c r="EB1246" s="1"/>
  <c r="DV1245"/>
  <c r="EB1245" s="1"/>
  <c r="DV1251"/>
  <c r="EB1251" s="1"/>
  <c r="DV1253"/>
  <c r="EB1253" s="1"/>
  <c r="DV1241"/>
  <c r="EB1241" s="1"/>
  <c r="DV1240"/>
  <c r="EB1240" s="1"/>
  <c r="DV1244"/>
  <c r="EB1244" s="1"/>
  <c r="DV1242"/>
  <c r="EB1242" s="1"/>
  <c r="YU1287"/>
  <c r="XE1287"/>
  <c r="VO1287"/>
  <c r="TY1287"/>
  <c r="SI1287"/>
  <c r="QS1287"/>
  <c r="PC1287"/>
  <c r="NM1287"/>
  <c r="LW1287"/>
  <c r="KG1287"/>
  <c r="IQ1287"/>
  <c r="HA1287"/>
  <c r="FK1287"/>
  <c r="DU1287"/>
  <c r="CE1287"/>
  <c r="AO1287"/>
  <c r="XZ1287"/>
  <c r="WJ1287"/>
  <c r="UT1287"/>
  <c r="TD1287"/>
  <c r="RN1287"/>
  <c r="PX1287"/>
  <c r="OH1287"/>
  <c r="MR1287"/>
  <c r="LB1287"/>
  <c r="JL1287"/>
  <c r="HV1287"/>
  <c r="GF1287"/>
  <c r="EP1287"/>
  <c r="CZ1287"/>
  <c r="BJ1287"/>
  <c r="T1287"/>
  <c r="YT1298"/>
  <c r="XD1298"/>
  <c r="VN1298"/>
  <c r="TX1298"/>
  <c r="SH1298"/>
  <c r="QR1298"/>
  <c r="PB1298"/>
  <c r="NL1298"/>
  <c r="LV1298"/>
  <c r="KF1298"/>
  <c r="IP1298"/>
  <c r="GZ1298"/>
  <c r="FJ1298"/>
  <c r="DT1298"/>
  <c r="CD1298"/>
  <c r="AN1298"/>
  <c r="XY1298"/>
  <c r="WI1298"/>
  <c r="US1298"/>
  <c r="TC1298"/>
  <c r="RM1298"/>
  <c r="PW1298"/>
  <c r="OG1298"/>
  <c r="MQ1298"/>
  <c r="LA1298"/>
  <c r="JK1298"/>
  <c r="HU1298"/>
  <c r="GE1298"/>
  <c r="EO1298"/>
  <c r="CY1298"/>
  <c r="BI1298"/>
  <c r="S1298"/>
  <c r="G540"/>
  <c r="H540"/>
  <c r="F418"/>
  <c r="I1289" s="1"/>
  <c r="G491"/>
  <c r="H491"/>
  <c r="F430"/>
  <c r="I1302" s="1"/>
  <c r="G490"/>
  <c r="H490"/>
  <c r="F429"/>
  <c r="I1301" s="1"/>
  <c r="G478"/>
  <c r="H478"/>
  <c r="F417"/>
  <c r="I1288" s="1"/>
  <c r="G482"/>
  <c r="H482"/>
  <c r="F421"/>
  <c r="I1292" s="1"/>
  <c r="G544"/>
  <c r="H544"/>
  <c r="F422"/>
  <c r="I1293" s="1"/>
  <c r="F409"/>
  <c r="G531"/>
  <c r="H531"/>
  <c r="G589"/>
  <c r="H589"/>
  <c r="H592"/>
  <c r="G592"/>
  <c r="H600"/>
  <c r="G600"/>
  <c r="H611"/>
  <c r="G611"/>
  <c r="F419"/>
  <c r="I1290" s="1"/>
  <c r="H602"/>
  <c r="G602"/>
  <c r="H613"/>
  <c r="G613"/>
  <c r="G530"/>
  <c r="H530"/>
  <c r="G543"/>
  <c r="H543"/>
  <c r="G541"/>
  <c r="H541"/>
  <c r="G552"/>
  <c r="H552"/>
  <c r="H655"/>
  <c r="G655"/>
  <c r="H653"/>
  <c r="G653"/>
  <c r="H664"/>
  <c r="G664"/>
  <c r="H668"/>
  <c r="G668"/>
  <c r="H672"/>
  <c r="G672"/>
  <c r="H663"/>
  <c r="G663"/>
  <c r="H673"/>
  <c r="G673"/>
  <c r="H714"/>
  <c r="G714"/>
  <c r="H735"/>
  <c r="G735"/>
  <c r="H724"/>
  <c r="G724"/>
  <c r="H729"/>
  <c r="G729"/>
  <c r="G533"/>
  <c r="H533"/>
  <c r="G542"/>
  <c r="H542"/>
  <c r="G551"/>
  <c r="H551"/>
  <c r="H652"/>
  <c r="G652"/>
  <c r="YS1299"/>
  <c r="XC1299"/>
  <c r="VM1299"/>
  <c r="TW1299"/>
  <c r="SG1299"/>
  <c r="QQ1299"/>
  <c r="PA1299"/>
  <c r="NK1299"/>
  <c r="LU1299"/>
  <c r="KE1299"/>
  <c r="IO1299"/>
  <c r="GY1299"/>
  <c r="FI1299"/>
  <c r="DS1299"/>
  <c r="CC1299"/>
  <c r="AM1299"/>
  <c r="XX1299"/>
  <c r="WH1299"/>
  <c r="UR1299"/>
  <c r="TB1299"/>
  <c r="RL1299"/>
  <c r="PV1299"/>
  <c r="OF1299"/>
  <c r="MP1299"/>
  <c r="KZ1299"/>
  <c r="JJ1299"/>
  <c r="HT1299"/>
  <c r="GD1299"/>
  <c r="EN1299"/>
  <c r="CX1299"/>
  <c r="BH1299"/>
  <c r="R1299"/>
  <c r="XZ1298"/>
  <c r="WJ1298"/>
  <c r="UT1298"/>
  <c r="TD1298"/>
  <c r="RN1298"/>
  <c r="PX1298"/>
  <c r="OH1298"/>
  <c r="MR1298"/>
  <c r="LB1298"/>
  <c r="JL1298"/>
  <c r="HV1298"/>
  <c r="GF1298"/>
  <c r="EP1298"/>
  <c r="CZ1298"/>
  <c r="BJ1298"/>
  <c r="T1298"/>
  <c r="XE1298"/>
  <c r="VO1298"/>
  <c r="TY1298"/>
  <c r="SI1298"/>
  <c r="QS1298"/>
  <c r="PC1298"/>
  <c r="NM1298"/>
  <c r="LW1298"/>
  <c r="KG1298"/>
  <c r="IQ1298"/>
  <c r="HA1298"/>
  <c r="FK1298"/>
  <c r="DU1298"/>
  <c r="CE1298"/>
  <c r="AO1298"/>
  <c r="YU1298"/>
  <c r="H772"/>
  <c r="G772"/>
  <c r="H781"/>
  <c r="G781"/>
  <c r="H785"/>
  <c r="G785"/>
  <c r="H790"/>
  <c r="G790"/>
  <c r="H794"/>
  <c r="G794"/>
  <c r="H777"/>
  <c r="G777"/>
  <c r="H786"/>
  <c r="G786"/>
  <c r="H795"/>
  <c r="G795"/>
  <c r="H659"/>
  <c r="G659"/>
  <c r="H591"/>
  <c r="G591"/>
  <c r="H716"/>
  <c r="G716"/>
  <c r="H604"/>
  <c r="G604"/>
  <c r="H598"/>
  <c r="G598"/>
  <c r="H607"/>
  <c r="G607"/>
  <c r="G539"/>
  <c r="H539"/>
  <c r="G537"/>
  <c r="H537"/>
  <c r="G546"/>
  <c r="H546"/>
  <c r="G550"/>
  <c r="H550"/>
  <c r="H674"/>
  <c r="G674"/>
  <c r="H665"/>
  <c r="G665"/>
  <c r="H661"/>
  <c r="G661"/>
  <c r="F408"/>
  <c r="H713"/>
  <c r="G713"/>
  <c r="F428"/>
  <c r="I1300" s="1"/>
  <c r="H733"/>
  <c r="G733"/>
  <c r="H722"/>
  <c r="G722"/>
  <c r="H720"/>
  <c r="G720"/>
  <c r="F420"/>
  <c r="I1291" s="1"/>
  <c r="H725"/>
  <c r="G725"/>
  <c r="H726"/>
  <c r="G726"/>
  <c r="H594"/>
  <c r="G594"/>
  <c r="H603"/>
  <c r="G603"/>
  <c r="NO1242"/>
  <c r="NU1242" s="1"/>
  <c r="HC1242"/>
  <c r="HI1242" s="1"/>
  <c r="QU1242"/>
  <c r="RA1242" s="1"/>
  <c r="BL1242"/>
  <c r="BR1242" s="1"/>
  <c r="ER1242"/>
  <c r="EX1242" s="1"/>
  <c r="HX1242"/>
  <c r="ID1242" s="1"/>
  <c r="LD1242"/>
  <c r="LJ1242" s="1"/>
  <c r="OJ1242"/>
  <c r="OP1242" s="1"/>
  <c r="RP1242"/>
  <c r="RV1242" s="1"/>
  <c r="UV1242"/>
  <c r="VB1242" s="1"/>
  <c r="YB1242"/>
  <c r="YH1242" s="1"/>
  <c r="VR1241"/>
  <c r="VX1241" s="1"/>
  <c r="BM1241"/>
  <c r="BS1241" s="1"/>
  <c r="HY1241"/>
  <c r="IE1241" s="1"/>
  <c r="OK1241"/>
  <c r="OQ1241" s="1"/>
  <c r="UW1241"/>
  <c r="VC1241" s="1"/>
  <c r="FN1241"/>
  <c r="FT1241" s="1"/>
  <c r="LZ1241"/>
  <c r="MF1241" s="1"/>
  <c r="SL1241"/>
  <c r="SR1241" s="1"/>
  <c r="TZ1243"/>
  <c r="UF1243" s="1"/>
  <c r="QT1243"/>
  <c r="QZ1243" s="1"/>
  <c r="HB1243"/>
  <c r="HH1243" s="1"/>
  <c r="AP1243"/>
  <c r="AV1243" s="1"/>
  <c r="DA1243"/>
  <c r="DG1243" s="1"/>
  <c r="MS1243"/>
  <c r="MY1243" s="1"/>
  <c r="WK1243"/>
  <c r="WQ1243" s="1"/>
  <c r="H413"/>
  <c r="LL214" i="87"/>
  <c r="O162"/>
  <c r="LI221"/>
  <c r="JO221" s="1"/>
  <c r="LJ168"/>
  <c r="LJ227" s="1"/>
  <c r="LJ177"/>
  <c r="LJ236" s="1"/>
  <c r="LJ174"/>
  <c r="LJ233" s="1"/>
  <c r="O240"/>
  <c r="Y181"/>
  <c r="BM181"/>
  <c r="DA181"/>
  <c r="EO181"/>
  <c r="GC181"/>
  <c r="HQ181"/>
  <c r="JE181"/>
  <c r="KS181"/>
  <c r="BC181"/>
  <c r="CQ181"/>
  <c r="EE181"/>
  <c r="FS181"/>
  <c r="HG181"/>
  <c r="IU181"/>
  <c r="KI181"/>
  <c r="AS181"/>
  <c r="CG181"/>
  <c r="DU181"/>
  <c r="FI181"/>
  <c r="GW181"/>
  <c r="IK181"/>
  <c r="JY181"/>
  <c r="AI181"/>
  <c r="BW181"/>
  <c r="DK181"/>
  <c r="EY181"/>
  <c r="GM181"/>
  <c r="IA181"/>
  <c r="JO181"/>
  <c r="LC181"/>
  <c r="AI171"/>
  <c r="BW171"/>
  <c r="DK171"/>
  <c r="EY171"/>
  <c r="GM171"/>
  <c r="IA171"/>
  <c r="JO171"/>
  <c r="LC171"/>
  <c r="KS171"/>
  <c r="JY171"/>
  <c r="IK171"/>
  <c r="GW171"/>
  <c r="FI171"/>
  <c r="DU171"/>
  <c r="CG171"/>
  <c r="AS171"/>
  <c r="KI171"/>
  <c r="IU171"/>
  <c r="HG171"/>
  <c r="FS171"/>
  <c r="EE171"/>
  <c r="CQ171"/>
  <c r="BC171"/>
  <c r="JE171"/>
  <c r="HQ171"/>
  <c r="GC171"/>
  <c r="EO171"/>
  <c r="DA171"/>
  <c r="BM171"/>
  <c r="Y171"/>
  <c r="O222"/>
  <c r="Y163"/>
  <c r="BM163"/>
  <c r="DA163"/>
  <c r="EO163"/>
  <c r="GC163"/>
  <c r="HQ163"/>
  <c r="JE163"/>
  <c r="KS163"/>
  <c r="BC163"/>
  <c r="CQ163"/>
  <c r="EE163"/>
  <c r="FS163"/>
  <c r="HG163"/>
  <c r="IU163"/>
  <c r="KI163"/>
  <c r="AS163"/>
  <c r="CG163"/>
  <c r="DU163"/>
  <c r="FI163"/>
  <c r="GW163"/>
  <c r="IK163"/>
  <c r="JY163"/>
  <c r="AI163"/>
  <c r="BW163"/>
  <c r="DK163"/>
  <c r="EY163"/>
  <c r="GM163"/>
  <c r="IA163"/>
  <c r="JO163"/>
  <c r="LC163"/>
  <c r="O226"/>
  <c r="LC167"/>
  <c r="AS167"/>
  <c r="CG167"/>
  <c r="DU167"/>
  <c r="FI167"/>
  <c r="GW167"/>
  <c r="IK167"/>
  <c r="JY167"/>
  <c r="AI167"/>
  <c r="BW167"/>
  <c r="DK167"/>
  <c r="EY167"/>
  <c r="GM167"/>
  <c r="IA167"/>
  <c r="JO167"/>
  <c r="Y167"/>
  <c r="BM167"/>
  <c r="DA167"/>
  <c r="EO167"/>
  <c r="GC167"/>
  <c r="HQ167"/>
  <c r="JE167"/>
  <c r="KS167"/>
  <c r="BC167"/>
  <c r="CQ167"/>
  <c r="EE167"/>
  <c r="FS167"/>
  <c r="HG167"/>
  <c r="IU167"/>
  <c r="KI167"/>
  <c r="O235"/>
  <c r="AS176"/>
  <c r="CG176"/>
  <c r="DU176"/>
  <c r="FI176"/>
  <c r="GW176"/>
  <c r="IK176"/>
  <c r="JY176"/>
  <c r="AI176"/>
  <c r="BW176"/>
  <c r="DK176"/>
  <c r="EY176"/>
  <c r="GM176"/>
  <c r="IA176"/>
  <c r="JO176"/>
  <c r="LC176"/>
  <c r="Y176"/>
  <c r="BM176"/>
  <c r="DA176"/>
  <c r="EO176"/>
  <c r="GC176"/>
  <c r="HQ176"/>
  <c r="JE176"/>
  <c r="KS176"/>
  <c r="BC176"/>
  <c r="CQ176"/>
  <c r="EE176"/>
  <c r="FS176"/>
  <c r="HG176"/>
  <c r="IU176"/>
  <c r="KI176"/>
  <c r="JY100"/>
  <c r="IK100"/>
  <c r="GW100"/>
  <c r="FI100"/>
  <c r="DU100"/>
  <c r="CG100"/>
  <c r="AS100"/>
  <c r="LC100"/>
  <c r="JO100"/>
  <c r="IA100"/>
  <c r="GM100"/>
  <c r="EY100"/>
  <c r="DK100"/>
  <c r="BW100"/>
  <c r="AI100"/>
  <c r="BC42"/>
  <c r="EE42"/>
  <c r="HG42"/>
  <c r="KI42"/>
  <c r="BW42"/>
  <c r="EY42"/>
  <c r="IA42"/>
  <c r="LC42"/>
  <c r="IK42"/>
  <c r="FI42"/>
  <c r="CG42"/>
  <c r="KS42"/>
  <c r="HQ42"/>
  <c r="EO42"/>
  <c r="BM42"/>
  <c r="Y172"/>
  <c r="BM172"/>
  <c r="DA172"/>
  <c r="EO172"/>
  <c r="GC172"/>
  <c r="HQ172"/>
  <c r="JE172"/>
  <c r="KS172"/>
  <c r="BC172"/>
  <c r="CQ172"/>
  <c r="EE172"/>
  <c r="FS172"/>
  <c r="HG172"/>
  <c r="IU172"/>
  <c r="KI172"/>
  <c r="AS172"/>
  <c r="CG172"/>
  <c r="DU172"/>
  <c r="FI172"/>
  <c r="GW172"/>
  <c r="IK172"/>
  <c r="JY172"/>
  <c r="AI172"/>
  <c r="BW172"/>
  <c r="DK172"/>
  <c r="EY172"/>
  <c r="GM172"/>
  <c r="IA172"/>
  <c r="JO172"/>
  <c r="LC172"/>
  <c r="O180"/>
  <c r="AS180"/>
  <c r="CG180"/>
  <c r="DU180"/>
  <c r="FI180"/>
  <c r="GW180"/>
  <c r="IK180"/>
  <c r="JY180"/>
  <c r="AI180"/>
  <c r="BW180"/>
  <c r="DK180"/>
  <c r="EY180"/>
  <c r="GM180"/>
  <c r="IA180"/>
  <c r="JO180"/>
  <c r="LC180"/>
  <c r="Y180"/>
  <c r="BM180"/>
  <c r="DA180"/>
  <c r="EO180"/>
  <c r="GC180"/>
  <c r="HQ180"/>
  <c r="JE180"/>
  <c r="KS180"/>
  <c r="BC180"/>
  <c r="CQ180"/>
  <c r="EE180"/>
  <c r="FS180"/>
  <c r="HG180"/>
  <c r="IU180"/>
  <c r="KI180"/>
  <c r="BC170"/>
  <c r="CQ170"/>
  <c r="EE170"/>
  <c r="FS170"/>
  <c r="HG170"/>
  <c r="IU170"/>
  <c r="KI170"/>
  <c r="KS170"/>
  <c r="JE170"/>
  <c r="HQ170"/>
  <c r="GC170"/>
  <c r="EO170"/>
  <c r="DA170"/>
  <c r="BM170"/>
  <c r="Y170"/>
  <c r="LC170"/>
  <c r="JO170"/>
  <c r="IA170"/>
  <c r="GM170"/>
  <c r="EY170"/>
  <c r="DK170"/>
  <c r="BW170"/>
  <c r="AI170"/>
  <c r="JY170"/>
  <c r="IK170"/>
  <c r="GW170"/>
  <c r="FI170"/>
  <c r="DU170"/>
  <c r="CG170"/>
  <c r="AS170"/>
  <c r="AS173"/>
  <c r="CG173"/>
  <c r="DU173"/>
  <c r="FI173"/>
  <c r="GW173"/>
  <c r="IK173"/>
  <c r="JY173"/>
  <c r="AI173"/>
  <c r="BW173"/>
  <c r="DK173"/>
  <c r="EY173"/>
  <c r="GM173"/>
  <c r="IA173"/>
  <c r="JO173"/>
  <c r="LC173"/>
  <c r="Y173"/>
  <c r="BM173"/>
  <c r="DA173"/>
  <c r="EO173"/>
  <c r="GC173"/>
  <c r="HQ173"/>
  <c r="JE173"/>
  <c r="KS173"/>
  <c r="BC173"/>
  <c r="CQ173"/>
  <c r="EE173"/>
  <c r="FS173"/>
  <c r="HG173"/>
  <c r="IU173"/>
  <c r="KI173"/>
  <c r="Y165"/>
  <c r="BM165"/>
  <c r="DA165"/>
  <c r="EO165"/>
  <c r="GC165"/>
  <c r="HQ165"/>
  <c r="JE165"/>
  <c r="KS165"/>
  <c r="BC165"/>
  <c r="CQ165"/>
  <c r="EE165"/>
  <c r="FS165"/>
  <c r="HG165"/>
  <c r="IU165"/>
  <c r="KI165"/>
  <c r="AS165"/>
  <c r="CG165"/>
  <c r="DU165"/>
  <c r="FI165"/>
  <c r="GW165"/>
  <c r="IK165"/>
  <c r="JY165"/>
  <c r="AI165"/>
  <c r="BW165"/>
  <c r="DK165"/>
  <c r="EY165"/>
  <c r="GM165"/>
  <c r="IA165"/>
  <c r="JO165"/>
  <c r="LC165"/>
  <c r="AI183"/>
  <c r="DK183"/>
  <c r="GM183"/>
  <c r="JO183"/>
  <c r="Y183"/>
  <c r="DA183"/>
  <c r="GC183"/>
  <c r="JE183"/>
  <c r="BC183"/>
  <c r="EE183"/>
  <c r="HG183"/>
  <c r="KI183"/>
  <c r="CG183"/>
  <c r="FI183"/>
  <c r="IK183"/>
  <c r="CQ183"/>
  <c r="FS183"/>
  <c r="IU183"/>
  <c r="AS183"/>
  <c r="DU183"/>
  <c r="GW183"/>
  <c r="JY183"/>
  <c r="BW183"/>
  <c r="EY183"/>
  <c r="IA183"/>
  <c r="LC183"/>
  <c r="BM183"/>
  <c r="EO183"/>
  <c r="HQ183"/>
  <c r="KS183"/>
  <c r="LC237"/>
  <c r="IA237"/>
  <c r="EY237"/>
  <c r="BW237"/>
  <c r="IK237"/>
  <c r="FI237"/>
  <c r="CG237"/>
  <c r="KI237"/>
  <c r="HG237"/>
  <c r="EE237"/>
  <c r="BC237"/>
  <c r="KS237"/>
  <c r="HQ237"/>
  <c r="EO237"/>
  <c r="BM237"/>
  <c r="JO237"/>
  <c r="GM237"/>
  <c r="DK237"/>
  <c r="AI237"/>
  <c r="JY237"/>
  <c r="GW237"/>
  <c r="DU237"/>
  <c r="AS237"/>
  <c r="IU237"/>
  <c r="FS237"/>
  <c r="CQ237"/>
  <c r="JE237"/>
  <c r="GC237"/>
  <c r="DA237"/>
  <c r="Y237"/>
  <c r="O233"/>
  <c r="Y174"/>
  <c r="BM174"/>
  <c r="DA174"/>
  <c r="EO174"/>
  <c r="GC174"/>
  <c r="HQ174"/>
  <c r="JE174"/>
  <c r="KS174"/>
  <c r="BC174"/>
  <c r="CQ174"/>
  <c r="EE174"/>
  <c r="FS174"/>
  <c r="HG174"/>
  <c r="IU174"/>
  <c r="KI174"/>
  <c r="AS174"/>
  <c r="CG174"/>
  <c r="DU174"/>
  <c r="FI174"/>
  <c r="GW174"/>
  <c r="IK174"/>
  <c r="JY174"/>
  <c r="AI174"/>
  <c r="BW174"/>
  <c r="DK174"/>
  <c r="EY174"/>
  <c r="GM174"/>
  <c r="IA174"/>
  <c r="JO174"/>
  <c r="LC174"/>
  <c r="AS182"/>
  <c r="CG182"/>
  <c r="DU182"/>
  <c r="FI182"/>
  <c r="GW182"/>
  <c r="IK182"/>
  <c r="JY182"/>
  <c r="AI182"/>
  <c r="BW182"/>
  <c r="DK182"/>
  <c r="EY182"/>
  <c r="GM182"/>
  <c r="IA182"/>
  <c r="JO182"/>
  <c r="LC182"/>
  <c r="Y182"/>
  <c r="BM182"/>
  <c r="DA182"/>
  <c r="EO182"/>
  <c r="GC182"/>
  <c r="HQ182"/>
  <c r="JE182"/>
  <c r="KS182"/>
  <c r="BC182"/>
  <c r="CQ182"/>
  <c r="EE182"/>
  <c r="FS182"/>
  <c r="HG182"/>
  <c r="IU182"/>
  <c r="KI182"/>
  <c r="DK155"/>
  <c r="JO155"/>
  <c r="DA155"/>
  <c r="JE155"/>
  <c r="EE155"/>
  <c r="KI155"/>
  <c r="DU155"/>
  <c r="JY155"/>
  <c r="BW155"/>
  <c r="IA155"/>
  <c r="BM155"/>
  <c r="HQ155"/>
  <c r="CQ155"/>
  <c r="IU155"/>
  <c r="FI155"/>
  <c r="AI155"/>
  <c r="GM155"/>
  <c r="Y155"/>
  <c r="GC155"/>
  <c r="BC155"/>
  <c r="HG155"/>
  <c r="AS155"/>
  <c r="GW155"/>
  <c r="EY155"/>
  <c r="LC155"/>
  <c r="EO155"/>
  <c r="KS155"/>
  <c r="FS155"/>
  <c r="CG155"/>
  <c r="IK155"/>
  <c r="Y161"/>
  <c r="BM161"/>
  <c r="DA161"/>
  <c r="EO161"/>
  <c r="GC161"/>
  <c r="HQ161"/>
  <c r="JE161"/>
  <c r="KS161"/>
  <c r="BC161"/>
  <c r="CQ161"/>
  <c r="EE161"/>
  <c r="FS161"/>
  <c r="HG161"/>
  <c r="IU161"/>
  <c r="KI161"/>
  <c r="AS161"/>
  <c r="CG161"/>
  <c r="DU161"/>
  <c r="FI161"/>
  <c r="GW161"/>
  <c r="IK161"/>
  <c r="JY161"/>
  <c r="AI161"/>
  <c r="BW161"/>
  <c r="DK161"/>
  <c r="EY161"/>
  <c r="GM161"/>
  <c r="IA161"/>
  <c r="JO161"/>
  <c r="LC161"/>
  <c r="O169"/>
  <c r="AI169"/>
  <c r="BW169"/>
  <c r="DK169"/>
  <c r="EY169"/>
  <c r="GM169"/>
  <c r="IA169"/>
  <c r="JO169"/>
  <c r="LC169"/>
  <c r="JY169"/>
  <c r="IK169"/>
  <c r="GW169"/>
  <c r="FI169"/>
  <c r="DU169"/>
  <c r="CG169"/>
  <c r="AS169"/>
  <c r="KI169"/>
  <c r="IU169"/>
  <c r="HG169"/>
  <c r="FS169"/>
  <c r="EE169"/>
  <c r="CQ169"/>
  <c r="BC169"/>
  <c r="KS169"/>
  <c r="JE169"/>
  <c r="HQ169"/>
  <c r="GC169"/>
  <c r="EO169"/>
  <c r="DA169"/>
  <c r="BM169"/>
  <c r="Y169"/>
  <c r="O223"/>
  <c r="AS164"/>
  <c r="CG164"/>
  <c r="DU164"/>
  <c r="FI164"/>
  <c r="GW164"/>
  <c r="IK164"/>
  <c r="JY164"/>
  <c r="AI164"/>
  <c r="BW164"/>
  <c r="DK164"/>
  <c r="EY164"/>
  <c r="GM164"/>
  <c r="IA164"/>
  <c r="JO164"/>
  <c r="LC164"/>
  <c r="Y164"/>
  <c r="BM164"/>
  <c r="DA164"/>
  <c r="EO164"/>
  <c r="GC164"/>
  <c r="HQ164"/>
  <c r="JE164"/>
  <c r="KS164"/>
  <c r="BC164"/>
  <c r="CQ164"/>
  <c r="EE164"/>
  <c r="FS164"/>
  <c r="HG164"/>
  <c r="IU164"/>
  <c r="KI164"/>
  <c r="Y177"/>
  <c r="BM177"/>
  <c r="DA177"/>
  <c r="EO177"/>
  <c r="GC177"/>
  <c r="HQ177"/>
  <c r="JE177"/>
  <c r="KS177"/>
  <c r="BC177"/>
  <c r="CQ177"/>
  <c r="EE177"/>
  <c r="FS177"/>
  <c r="HG177"/>
  <c r="IU177"/>
  <c r="KI177"/>
  <c r="AS177"/>
  <c r="CG177"/>
  <c r="DU177"/>
  <c r="FI177"/>
  <c r="GW177"/>
  <c r="IK177"/>
  <c r="JY177"/>
  <c r="AI177"/>
  <c r="BW177"/>
  <c r="DK177"/>
  <c r="EY177"/>
  <c r="GM177"/>
  <c r="IA177"/>
  <c r="JO177"/>
  <c r="LC177"/>
  <c r="LC129"/>
  <c r="IA129"/>
  <c r="GM129"/>
  <c r="EY129"/>
  <c r="DK129"/>
  <c r="BW129"/>
  <c r="AI129"/>
  <c r="IU129"/>
  <c r="HG129"/>
  <c r="FS129"/>
  <c r="EE129"/>
  <c r="CQ129"/>
  <c r="BC129"/>
  <c r="JO129"/>
  <c r="KI129"/>
  <c r="JY129"/>
  <c r="IK129"/>
  <c r="GW129"/>
  <c r="FI129"/>
  <c r="DU129"/>
  <c r="CG129"/>
  <c r="AS129"/>
  <c r="KS129"/>
  <c r="JE129"/>
  <c r="HQ129"/>
  <c r="GC129"/>
  <c r="EO129"/>
  <c r="DA129"/>
  <c r="BM129"/>
  <c r="Y129"/>
  <c r="AS160"/>
  <c r="CG160"/>
  <c r="DU160"/>
  <c r="FI160"/>
  <c r="GW160"/>
  <c r="IK160"/>
  <c r="JY160"/>
  <c r="AI160"/>
  <c r="BW160"/>
  <c r="DK160"/>
  <c r="EY160"/>
  <c r="GM160"/>
  <c r="IA160"/>
  <c r="JO160"/>
  <c r="LC160"/>
  <c r="Y160"/>
  <c r="BM160"/>
  <c r="DA160"/>
  <c r="EO160"/>
  <c r="GC160"/>
  <c r="HQ160"/>
  <c r="JE160"/>
  <c r="KS160"/>
  <c r="BC160"/>
  <c r="CQ160"/>
  <c r="EE160"/>
  <c r="FS160"/>
  <c r="HG160"/>
  <c r="IU160"/>
  <c r="KI160"/>
  <c r="Y179"/>
  <c r="BM179"/>
  <c r="DA179"/>
  <c r="EO179"/>
  <c r="GC179"/>
  <c r="HQ179"/>
  <c r="JE179"/>
  <c r="KS179"/>
  <c r="BC179"/>
  <c r="CQ179"/>
  <c r="EE179"/>
  <c r="FS179"/>
  <c r="HG179"/>
  <c r="IU179"/>
  <c r="KI179"/>
  <c r="AS179"/>
  <c r="CG179"/>
  <c r="DU179"/>
  <c r="FI179"/>
  <c r="GW179"/>
  <c r="IK179"/>
  <c r="JY179"/>
  <c r="AI179"/>
  <c r="BW179"/>
  <c r="DK179"/>
  <c r="EY179"/>
  <c r="GM179"/>
  <c r="IA179"/>
  <c r="JO179"/>
  <c r="LC179"/>
  <c r="BC168"/>
  <c r="CQ168"/>
  <c r="EE168"/>
  <c r="FS168"/>
  <c r="HG168"/>
  <c r="IU168"/>
  <c r="KI168"/>
  <c r="KS168"/>
  <c r="JE168"/>
  <c r="HQ168"/>
  <c r="GC168"/>
  <c r="EO168"/>
  <c r="DA168"/>
  <c r="BM168"/>
  <c r="Y168"/>
  <c r="LC168"/>
  <c r="JO168"/>
  <c r="IA168"/>
  <c r="GM168"/>
  <c r="EY168"/>
  <c r="DK168"/>
  <c r="BW168"/>
  <c r="AI168"/>
  <c r="JY168"/>
  <c r="IK168"/>
  <c r="GW168"/>
  <c r="FI168"/>
  <c r="DU168"/>
  <c r="CG168"/>
  <c r="AS168"/>
  <c r="Y159"/>
  <c r="BM159"/>
  <c r="DA159"/>
  <c r="EO159"/>
  <c r="GC159"/>
  <c r="HQ159"/>
  <c r="JE159"/>
  <c r="KS159"/>
  <c r="BC159"/>
  <c r="CQ159"/>
  <c r="EE159"/>
  <c r="FS159"/>
  <c r="HG159"/>
  <c r="IU159"/>
  <c r="KI159"/>
  <c r="AS159"/>
  <c r="CG159"/>
  <c r="DU159"/>
  <c r="FI159"/>
  <c r="GW159"/>
  <c r="IK159"/>
  <c r="JY159"/>
  <c r="AI159"/>
  <c r="BW159"/>
  <c r="DK159"/>
  <c r="EY159"/>
  <c r="GM159"/>
  <c r="IA159"/>
  <c r="JO159"/>
  <c r="LC159"/>
  <c r="LC221"/>
  <c r="AS162"/>
  <c r="CG162"/>
  <c r="DU162"/>
  <c r="FI162"/>
  <c r="GW162"/>
  <c r="IK162"/>
  <c r="JY162"/>
  <c r="AI162"/>
  <c r="BW162"/>
  <c r="DK162"/>
  <c r="EY162"/>
  <c r="GM162"/>
  <c r="IA162"/>
  <c r="JO162"/>
  <c r="LC162"/>
  <c r="Y162"/>
  <c r="BM162"/>
  <c r="DA162"/>
  <c r="EO162"/>
  <c r="GC162"/>
  <c r="HQ162"/>
  <c r="JE162"/>
  <c r="KS162"/>
  <c r="BC162"/>
  <c r="CQ162"/>
  <c r="EE162"/>
  <c r="FS162"/>
  <c r="HG162"/>
  <c r="IU162"/>
  <c r="KI162"/>
  <c r="O241"/>
  <c r="O188"/>
  <c r="O237"/>
  <c r="O174"/>
  <c r="O159"/>
  <c r="O183"/>
  <c r="LJ183"/>
  <c r="LJ242" s="1"/>
  <c r="LJ161"/>
  <c r="LJ220" s="1"/>
  <c r="O165"/>
  <c r="O168"/>
  <c r="O179"/>
  <c r="LJ180"/>
  <c r="LJ239" s="1"/>
  <c r="LJ172"/>
  <c r="LJ231" s="1"/>
  <c r="LJ165"/>
  <c r="LJ224" s="1"/>
  <c r="O160"/>
  <c r="LJ179"/>
  <c r="LJ238" s="1"/>
  <c r="LJ181"/>
  <c r="LJ240" s="1"/>
  <c r="LJ176"/>
  <c r="LJ235" s="1"/>
  <c r="LJ182"/>
  <c r="LJ241" s="1"/>
  <c r="LJ173"/>
  <c r="LJ232" s="1"/>
  <c r="LJ160"/>
  <c r="LJ219" s="1"/>
  <c r="LJ169"/>
  <c r="LJ228" s="1"/>
  <c r="O172"/>
  <c r="O173"/>
  <c r="LJ167"/>
  <c r="LJ226" s="1"/>
  <c r="LJ171"/>
  <c r="LJ230" s="1"/>
  <c r="LJ163"/>
  <c r="LJ222" s="1"/>
  <c r="O163"/>
  <c r="LJ100"/>
  <c r="LJ98" s="1"/>
  <c r="LL39"/>
  <c r="LJ42"/>
  <c r="LJ40" s="1"/>
  <c r="LL97"/>
  <c r="LJ129"/>
  <c r="LJ127" s="1"/>
  <c r="O129"/>
  <c r="LJ11"/>
  <c r="O181"/>
  <c r="L158"/>
  <c r="O161"/>
  <c r="O155"/>
  <c r="LJ69"/>
  <c r="LL68"/>
  <c r="LJ155"/>
  <c r="LL126"/>
  <c r="O164"/>
  <c r="N155"/>
  <c r="O167"/>
  <c r="O171"/>
  <c r="O176"/>
  <c r="O182"/>
  <c r="O100"/>
  <c r="O170"/>
  <c r="O177"/>
  <c r="L40"/>
  <c r="LI158"/>
  <c r="LI217" s="1"/>
  <c r="RE1269" i="109" l="1"/>
  <c r="RE1270" s="1"/>
  <c r="PO1269"/>
  <c r="PO1270" s="1"/>
  <c r="FB1269"/>
  <c r="FB1270" s="1"/>
  <c r="JB1269"/>
  <c r="JB1270" s="1"/>
  <c r="DK1269"/>
  <c r="DK1270" s="1"/>
  <c r="QI1269"/>
  <c r="QI1270" s="1"/>
  <c r="DL1269"/>
  <c r="DL1270" s="1"/>
  <c r="EF1269"/>
  <c r="EF1270" s="1"/>
  <c r="RY1269"/>
  <c r="RY1270" s="1"/>
  <c r="OT1269"/>
  <c r="OT1270" s="1"/>
  <c r="BV1269"/>
  <c r="BV1270" s="1"/>
  <c r="HM1269"/>
  <c r="HM1270" s="1"/>
  <c r="BA1269"/>
  <c r="BA1270" s="1"/>
  <c r="ND1269"/>
  <c r="ND1270" s="1"/>
  <c r="GR1269"/>
  <c r="GR1270" s="1"/>
  <c r="SU1269"/>
  <c r="SU1270" s="1"/>
  <c r="MI1269"/>
  <c r="MI1270" s="1"/>
  <c r="AZ1269"/>
  <c r="AZ1270" s="1"/>
  <c r="VE1269"/>
  <c r="VE1270" s="1"/>
  <c r="JW1269"/>
  <c r="JW1270" s="1"/>
  <c r="WU1269"/>
  <c r="WU1270" s="1"/>
  <c r="JX1269"/>
  <c r="JX1270" s="1"/>
  <c r="YK1269"/>
  <c r="YK1270" s="1"/>
  <c r="IH1269"/>
  <c r="IH1270" s="1"/>
  <c r="ZG1270" s="1"/>
  <c r="NY1269"/>
  <c r="NY1270" s="1"/>
  <c r="FV1269"/>
  <c r="FV1270" s="1"/>
  <c r="ZF1270" s="1"/>
  <c r="H411"/>
  <c r="JT1239"/>
  <c r="JT1269" s="1"/>
  <c r="JT1270" s="1"/>
  <c r="GN1239"/>
  <c r="GN1269" s="1"/>
  <c r="GN1270" s="1"/>
  <c r="DH1239"/>
  <c r="DH1269" s="1"/>
  <c r="DH1270" s="1"/>
  <c r="AB1239"/>
  <c r="AB1269" s="1"/>
  <c r="AB1270" s="1"/>
  <c r="VW1239"/>
  <c r="VW1269" s="1"/>
  <c r="VW1270" s="1"/>
  <c r="SQ1239"/>
  <c r="SQ1269" s="1"/>
  <c r="SQ1270" s="1"/>
  <c r="ED1239"/>
  <c r="ED1269" s="1"/>
  <c r="ED1270" s="1"/>
  <c r="IC1239"/>
  <c r="IC1269" s="1"/>
  <c r="IC1270" s="1"/>
  <c r="VV1239"/>
  <c r="VV1269" s="1"/>
  <c r="VV1270" s="1"/>
  <c r="PJ1239"/>
  <c r="PJ1269" s="1"/>
  <c r="PJ1270" s="1"/>
  <c r="FR1239"/>
  <c r="FR1269" s="1"/>
  <c r="FR1270" s="1"/>
  <c r="TM1239"/>
  <c r="TM1269" s="1"/>
  <c r="TM1270" s="1"/>
  <c r="NA1239"/>
  <c r="NA1269" s="1"/>
  <c r="NA1270" s="1"/>
  <c r="GO1239"/>
  <c r="GO1269" s="1"/>
  <c r="GO1270" s="1"/>
  <c r="AC1239"/>
  <c r="AC1269" s="1"/>
  <c r="AC1270" s="1"/>
  <c r="WR1239"/>
  <c r="WR1269" s="1"/>
  <c r="WR1270" s="1"/>
  <c r="TL1239"/>
  <c r="TL1269" s="1"/>
  <c r="TL1270" s="1"/>
  <c r="QF1239"/>
  <c r="QF1269" s="1"/>
  <c r="QF1270" s="1"/>
  <c r="MZ1239"/>
  <c r="MZ1269" s="1"/>
  <c r="MZ1270" s="1"/>
  <c r="FS1239"/>
  <c r="FS1269" s="1"/>
  <c r="FS1270" s="1"/>
  <c r="OO1239"/>
  <c r="OO1269" s="1"/>
  <c r="OO1270" s="1"/>
  <c r="PK1239"/>
  <c r="PK1269" s="1"/>
  <c r="PK1270" s="1"/>
  <c r="ZC1239"/>
  <c r="ZC1269" s="1"/>
  <c r="VA1239"/>
  <c r="VA1269" s="1"/>
  <c r="VA1270" s="1"/>
  <c r="HH1239"/>
  <c r="HH1269" s="1"/>
  <c r="HH1270" s="1"/>
  <c r="TK1239"/>
  <c r="TK1269" s="1"/>
  <c r="TK1270" s="1"/>
  <c r="HI1239"/>
  <c r="HI1269" s="1"/>
  <c r="HI1270" s="1"/>
  <c r="UG1239"/>
  <c r="UG1269" s="1"/>
  <c r="UG1270" s="1"/>
  <c r="IZ1239"/>
  <c r="IZ1269" s="1"/>
  <c r="IZ1270" s="1"/>
  <c r="BQ1239"/>
  <c r="BQ1269" s="1"/>
  <c r="BQ1270" s="1"/>
  <c r="UH1239"/>
  <c r="UH1269" s="1"/>
  <c r="UH1270" s="1"/>
  <c r="H408"/>
  <c r="G429"/>
  <c r="J1301" s="1"/>
  <c r="WI1301" s="1"/>
  <c r="G411"/>
  <c r="G408"/>
  <c r="XL1239"/>
  <c r="XL1269" s="1"/>
  <c r="XL1270" s="1"/>
  <c r="WQ1239"/>
  <c r="WQ1269" s="1"/>
  <c r="WQ1270" s="1"/>
  <c r="KO1239"/>
  <c r="KO1269" s="1"/>
  <c r="KO1270" s="1"/>
  <c r="LK1239"/>
  <c r="LK1269" s="1"/>
  <c r="LK1270" s="1"/>
  <c r="YI1239"/>
  <c r="YI1269" s="1"/>
  <c r="YI1270" s="1"/>
  <c r="G428"/>
  <c r="J1300" s="1"/>
  <c r="XY1301"/>
  <c r="US1301"/>
  <c r="RM1301"/>
  <c r="OG1301"/>
  <c r="LA1301"/>
  <c r="HU1301"/>
  <c r="EO1301"/>
  <c r="BI1301"/>
  <c r="XD1301"/>
  <c r="TX1301"/>
  <c r="QR1301"/>
  <c r="NL1301"/>
  <c r="KF1301"/>
  <c r="GZ1301"/>
  <c r="DT1301"/>
  <c r="AN1301"/>
  <c r="YS1293"/>
  <c r="XC1293"/>
  <c r="VM1293"/>
  <c r="TW1293"/>
  <c r="SG1293"/>
  <c r="QQ1293"/>
  <c r="PA1293"/>
  <c r="NK1293"/>
  <c r="LU1293"/>
  <c r="KE1293"/>
  <c r="IO1293"/>
  <c r="GY1293"/>
  <c r="FI1293"/>
  <c r="DS1293"/>
  <c r="CC1293"/>
  <c r="AM1293"/>
  <c r="XX1293"/>
  <c r="WH1293"/>
  <c r="UR1293"/>
  <c r="TB1293"/>
  <c r="RL1293"/>
  <c r="PV1293"/>
  <c r="OF1293"/>
  <c r="MP1293"/>
  <c r="KZ1293"/>
  <c r="JJ1293"/>
  <c r="HT1293"/>
  <c r="GD1293"/>
  <c r="EN1293"/>
  <c r="CX1293"/>
  <c r="BH1293"/>
  <c r="R1293"/>
  <c r="G422"/>
  <c r="J1293" s="1"/>
  <c r="XX1288"/>
  <c r="WH1288"/>
  <c r="UR1288"/>
  <c r="TB1288"/>
  <c r="RL1288"/>
  <c r="PV1288"/>
  <c r="OF1288"/>
  <c r="MP1288"/>
  <c r="KZ1288"/>
  <c r="JJ1288"/>
  <c r="HT1288"/>
  <c r="GD1288"/>
  <c r="EN1288"/>
  <c r="CX1288"/>
  <c r="BH1288"/>
  <c r="R1288"/>
  <c r="XC1288"/>
  <c r="VM1288"/>
  <c r="TW1288"/>
  <c r="SG1288"/>
  <c r="QQ1288"/>
  <c r="PA1288"/>
  <c r="NK1288"/>
  <c r="LU1288"/>
  <c r="KE1288"/>
  <c r="IO1288"/>
  <c r="GY1288"/>
  <c r="FI1288"/>
  <c r="DS1288"/>
  <c r="CC1288"/>
  <c r="AM1288"/>
  <c r="YS1288"/>
  <c r="G417"/>
  <c r="J1288" s="1"/>
  <c r="H420"/>
  <c r="K1291" s="1"/>
  <c r="YS1297"/>
  <c r="XC1297"/>
  <c r="VM1297"/>
  <c r="TW1297"/>
  <c r="SG1297"/>
  <c r="QQ1297"/>
  <c r="PA1297"/>
  <c r="NK1297"/>
  <c r="LU1297"/>
  <c r="KE1297"/>
  <c r="IO1297"/>
  <c r="GY1297"/>
  <c r="FI1297"/>
  <c r="DS1297"/>
  <c r="CC1297"/>
  <c r="AM1297"/>
  <c r="XX1297"/>
  <c r="WH1297"/>
  <c r="UR1297"/>
  <c r="TB1297"/>
  <c r="RL1297"/>
  <c r="PV1297"/>
  <c r="OF1297"/>
  <c r="MP1297"/>
  <c r="KZ1297"/>
  <c r="JJ1297"/>
  <c r="HT1297"/>
  <c r="GD1297"/>
  <c r="EN1297"/>
  <c r="CX1297"/>
  <c r="BH1297"/>
  <c r="R1297"/>
  <c r="H425"/>
  <c r="K1297" s="1"/>
  <c r="YS1303"/>
  <c r="XC1303"/>
  <c r="VM1303"/>
  <c r="TW1303"/>
  <c r="SG1303"/>
  <c r="QQ1303"/>
  <c r="PA1303"/>
  <c r="NK1303"/>
  <c r="LU1303"/>
  <c r="KE1303"/>
  <c r="IO1303"/>
  <c r="GY1303"/>
  <c r="FI1303"/>
  <c r="DS1303"/>
  <c r="CC1303"/>
  <c r="AM1303"/>
  <c r="XX1303"/>
  <c r="WH1303"/>
  <c r="UR1303"/>
  <c r="TB1303"/>
  <c r="RL1303"/>
  <c r="PV1303"/>
  <c r="OF1303"/>
  <c r="MP1303"/>
  <c r="KZ1303"/>
  <c r="JJ1303"/>
  <c r="HT1303"/>
  <c r="GD1303"/>
  <c r="EN1303"/>
  <c r="CX1303"/>
  <c r="BH1303"/>
  <c r="R1303"/>
  <c r="H431"/>
  <c r="K1303" s="1"/>
  <c r="XX1296"/>
  <c r="WH1296"/>
  <c r="UR1296"/>
  <c r="TB1296"/>
  <c r="RL1296"/>
  <c r="PV1296"/>
  <c r="OF1296"/>
  <c r="MP1296"/>
  <c r="KZ1296"/>
  <c r="JJ1296"/>
  <c r="HT1296"/>
  <c r="GD1296"/>
  <c r="EN1296"/>
  <c r="CX1296"/>
  <c r="BH1296"/>
  <c r="R1296"/>
  <c r="XC1296"/>
  <c r="VM1296"/>
  <c r="TW1296"/>
  <c r="SG1296"/>
  <c r="QQ1296"/>
  <c r="PA1296"/>
  <c r="NK1296"/>
  <c r="LU1296"/>
  <c r="KE1296"/>
  <c r="IO1296"/>
  <c r="GY1296"/>
  <c r="FI1296"/>
  <c r="DS1296"/>
  <c r="CC1296"/>
  <c r="AM1296"/>
  <c r="YS1296"/>
  <c r="G419"/>
  <c r="J1290" s="1"/>
  <c r="XX1286"/>
  <c r="WH1286"/>
  <c r="UR1286"/>
  <c r="TB1286"/>
  <c r="RL1286"/>
  <c r="PV1286"/>
  <c r="OF1286"/>
  <c r="MP1286"/>
  <c r="KZ1286"/>
  <c r="JJ1286"/>
  <c r="HT1286"/>
  <c r="GD1286"/>
  <c r="EN1286"/>
  <c r="CX1286"/>
  <c r="BH1286"/>
  <c r="R1286"/>
  <c r="XC1286"/>
  <c r="VM1286"/>
  <c r="TW1286"/>
  <c r="SG1286"/>
  <c r="QQ1286"/>
  <c r="PA1286"/>
  <c r="NK1286"/>
  <c r="LU1286"/>
  <c r="KE1286"/>
  <c r="IO1286"/>
  <c r="GY1286"/>
  <c r="FI1286"/>
  <c r="DS1286"/>
  <c r="CC1286"/>
  <c r="AM1286"/>
  <c r="YS1286"/>
  <c r="G415"/>
  <c r="J1286" s="1"/>
  <c r="H409"/>
  <c r="G427"/>
  <c r="J1299" s="1"/>
  <c r="G528"/>
  <c r="H528"/>
  <c r="F406"/>
  <c r="H650"/>
  <c r="G650"/>
  <c r="JS1239"/>
  <c r="JS1269" s="1"/>
  <c r="JS1270" s="1"/>
  <c r="FT1239"/>
  <c r="FT1269" s="1"/>
  <c r="FT1270" s="1"/>
  <c r="AV1239"/>
  <c r="AV1269" s="1"/>
  <c r="AV1270" s="1"/>
  <c r="NT1239"/>
  <c r="NT1269" s="1"/>
  <c r="NT1270" s="1"/>
  <c r="AW1239"/>
  <c r="AW1269" s="1"/>
  <c r="AW1270" s="1"/>
  <c r="ID1239"/>
  <c r="ID1269" s="1"/>
  <c r="ID1270" s="1"/>
  <c r="VB1239"/>
  <c r="VB1269" s="1"/>
  <c r="VB1270" s="1"/>
  <c r="BS1239"/>
  <c r="BS1269" s="1"/>
  <c r="BS1270" s="1"/>
  <c r="OQ1239"/>
  <c r="OQ1269" s="1"/>
  <c r="OQ1270" s="1"/>
  <c r="SP1239"/>
  <c r="SP1269" s="1"/>
  <c r="SP1270" s="1"/>
  <c r="IY1239"/>
  <c r="IY1269" s="1"/>
  <c r="IY1270" s="1"/>
  <c r="YG1239"/>
  <c r="YG1269" s="1"/>
  <c r="YG1270" s="1"/>
  <c r="RU1239"/>
  <c r="RU1269" s="1"/>
  <c r="RU1270" s="1"/>
  <c r="LI1239"/>
  <c r="LI1269" s="1"/>
  <c r="LI1270" s="1"/>
  <c r="EW1239"/>
  <c r="EW1269" s="1"/>
  <c r="EW1270" s="1"/>
  <c r="XX1300"/>
  <c r="WH1300"/>
  <c r="UR1300"/>
  <c r="TB1300"/>
  <c r="RL1300"/>
  <c r="PV1300"/>
  <c r="OF1300"/>
  <c r="MP1300"/>
  <c r="KZ1300"/>
  <c r="JJ1300"/>
  <c r="HT1300"/>
  <c r="GD1300"/>
  <c r="EN1300"/>
  <c r="CX1300"/>
  <c r="BH1300"/>
  <c r="YS1300"/>
  <c r="XC1300"/>
  <c r="VM1300"/>
  <c r="TW1300"/>
  <c r="SG1300"/>
  <c r="QQ1300"/>
  <c r="PA1300"/>
  <c r="NK1300"/>
  <c r="LU1300"/>
  <c r="KE1300"/>
  <c r="IO1300"/>
  <c r="GY1300"/>
  <c r="FI1300"/>
  <c r="DS1300"/>
  <c r="CC1300"/>
  <c r="AM1300"/>
  <c r="R1300"/>
  <c r="XX1292"/>
  <c r="WH1292"/>
  <c r="UR1292"/>
  <c r="TB1292"/>
  <c r="RL1292"/>
  <c r="PV1292"/>
  <c r="OF1292"/>
  <c r="MP1292"/>
  <c r="KZ1292"/>
  <c r="JJ1292"/>
  <c r="HT1292"/>
  <c r="GD1292"/>
  <c r="EN1292"/>
  <c r="CX1292"/>
  <c r="BH1292"/>
  <c r="R1292"/>
  <c r="XC1292"/>
  <c r="VM1292"/>
  <c r="TW1292"/>
  <c r="SG1292"/>
  <c r="QQ1292"/>
  <c r="PA1292"/>
  <c r="NK1292"/>
  <c r="LU1292"/>
  <c r="KE1292"/>
  <c r="IO1292"/>
  <c r="GY1292"/>
  <c r="FI1292"/>
  <c r="DS1292"/>
  <c r="CC1292"/>
  <c r="AM1292"/>
  <c r="YS1292"/>
  <c r="G421"/>
  <c r="J1292" s="1"/>
  <c r="YS1301"/>
  <c r="XC1301"/>
  <c r="VM1301"/>
  <c r="TW1301"/>
  <c r="SG1301"/>
  <c r="QQ1301"/>
  <c r="PA1301"/>
  <c r="NK1301"/>
  <c r="LU1301"/>
  <c r="KE1301"/>
  <c r="IO1301"/>
  <c r="GY1301"/>
  <c r="FI1301"/>
  <c r="DS1301"/>
  <c r="CC1301"/>
  <c r="AM1301"/>
  <c r="XX1301"/>
  <c r="WH1301"/>
  <c r="UR1301"/>
  <c r="TB1301"/>
  <c r="RL1301"/>
  <c r="PV1301"/>
  <c r="OF1301"/>
  <c r="MP1301"/>
  <c r="KZ1301"/>
  <c r="JJ1301"/>
  <c r="HT1301"/>
  <c r="GD1301"/>
  <c r="EN1301"/>
  <c r="CX1301"/>
  <c r="BH1301"/>
  <c r="R1301"/>
  <c r="XX1302"/>
  <c r="WH1302"/>
  <c r="UR1302"/>
  <c r="TB1302"/>
  <c r="RL1302"/>
  <c r="PV1302"/>
  <c r="OF1302"/>
  <c r="MP1302"/>
  <c r="KZ1302"/>
  <c r="JJ1302"/>
  <c r="HT1302"/>
  <c r="GD1302"/>
  <c r="EN1302"/>
  <c r="CX1302"/>
  <c r="BH1302"/>
  <c r="R1302"/>
  <c r="XC1302"/>
  <c r="VM1302"/>
  <c r="TW1302"/>
  <c r="SG1302"/>
  <c r="QQ1302"/>
  <c r="PA1302"/>
  <c r="NK1302"/>
  <c r="LU1302"/>
  <c r="KE1302"/>
  <c r="IO1302"/>
  <c r="GY1302"/>
  <c r="FI1302"/>
  <c r="DS1302"/>
  <c r="CC1302"/>
  <c r="AM1302"/>
  <c r="YS1302"/>
  <c r="G430"/>
  <c r="J1302" s="1"/>
  <c r="G418"/>
  <c r="J1289" s="1"/>
  <c r="YS1291"/>
  <c r="XC1291"/>
  <c r="VM1291"/>
  <c r="TW1291"/>
  <c r="SG1291"/>
  <c r="QQ1291"/>
  <c r="PA1291"/>
  <c r="NK1291"/>
  <c r="LU1291"/>
  <c r="KE1291"/>
  <c r="IO1291"/>
  <c r="GY1291"/>
  <c r="FI1291"/>
  <c r="DS1291"/>
  <c r="CC1291"/>
  <c r="AM1291"/>
  <c r="XX1291"/>
  <c r="WH1291"/>
  <c r="UR1291"/>
  <c r="TB1291"/>
  <c r="RL1291"/>
  <c r="PV1291"/>
  <c r="OF1291"/>
  <c r="MP1291"/>
  <c r="KZ1291"/>
  <c r="JJ1291"/>
  <c r="HT1291"/>
  <c r="GD1291"/>
  <c r="EN1291"/>
  <c r="CX1291"/>
  <c r="BH1291"/>
  <c r="R1291"/>
  <c r="H428"/>
  <c r="K1300" s="1"/>
  <c r="XX1290"/>
  <c r="WH1290"/>
  <c r="UR1290"/>
  <c r="TB1290"/>
  <c r="RL1290"/>
  <c r="PV1290"/>
  <c r="OF1290"/>
  <c r="MP1290"/>
  <c r="KZ1290"/>
  <c r="JJ1290"/>
  <c r="HT1290"/>
  <c r="GD1290"/>
  <c r="EN1290"/>
  <c r="CX1290"/>
  <c r="BH1290"/>
  <c r="R1290"/>
  <c r="XC1290"/>
  <c r="VM1290"/>
  <c r="TW1290"/>
  <c r="SG1290"/>
  <c r="QQ1290"/>
  <c r="PA1290"/>
  <c r="NK1290"/>
  <c r="LU1290"/>
  <c r="KE1290"/>
  <c r="IO1290"/>
  <c r="GY1290"/>
  <c r="FI1290"/>
  <c r="DS1290"/>
  <c r="CC1290"/>
  <c r="AM1290"/>
  <c r="YS1290"/>
  <c r="H422"/>
  <c r="K1293" s="1"/>
  <c r="H421"/>
  <c r="K1292" s="1"/>
  <c r="H417"/>
  <c r="K1288" s="1"/>
  <c r="H429"/>
  <c r="K1301" s="1"/>
  <c r="H430"/>
  <c r="K1302" s="1"/>
  <c r="YS1289"/>
  <c r="XC1289"/>
  <c r="VM1289"/>
  <c r="TW1289"/>
  <c r="SG1289"/>
  <c r="QQ1289"/>
  <c r="PA1289"/>
  <c r="NK1289"/>
  <c r="LU1289"/>
  <c r="KE1289"/>
  <c r="IO1289"/>
  <c r="GY1289"/>
  <c r="FI1289"/>
  <c r="DS1289"/>
  <c r="CC1289"/>
  <c r="AM1289"/>
  <c r="XX1289"/>
  <c r="WH1289"/>
  <c r="UR1289"/>
  <c r="TB1289"/>
  <c r="RL1289"/>
  <c r="PV1289"/>
  <c r="OF1289"/>
  <c r="MP1289"/>
  <c r="KZ1289"/>
  <c r="JJ1289"/>
  <c r="HT1289"/>
  <c r="GD1289"/>
  <c r="EN1289"/>
  <c r="CX1289"/>
  <c r="BH1289"/>
  <c r="R1289"/>
  <c r="H418"/>
  <c r="K1289" s="1"/>
  <c r="H711"/>
  <c r="H406" s="1"/>
  <c r="G711"/>
  <c r="XY1287"/>
  <c r="WI1287"/>
  <c r="US1287"/>
  <c r="TC1287"/>
  <c r="RM1287"/>
  <c r="PW1287"/>
  <c r="OG1287"/>
  <c r="MQ1287"/>
  <c r="LA1287"/>
  <c r="JK1287"/>
  <c r="HU1287"/>
  <c r="GE1287"/>
  <c r="EO1287"/>
  <c r="CY1287"/>
  <c r="BI1287"/>
  <c r="S1287"/>
  <c r="XD1287"/>
  <c r="VN1287"/>
  <c r="TX1287"/>
  <c r="SH1287"/>
  <c r="QR1287"/>
  <c r="PB1287"/>
  <c r="NL1287"/>
  <c r="LV1287"/>
  <c r="KF1287"/>
  <c r="IP1287"/>
  <c r="GZ1287"/>
  <c r="FJ1287"/>
  <c r="DT1287"/>
  <c r="CD1287"/>
  <c r="AN1287"/>
  <c r="YT1287"/>
  <c r="G420"/>
  <c r="J1291" s="1"/>
  <c r="G425"/>
  <c r="J1297" s="1"/>
  <c r="G431"/>
  <c r="J1303" s="1"/>
  <c r="H424"/>
  <c r="K1296" s="1"/>
  <c r="G424"/>
  <c r="J1296" s="1"/>
  <c r="H419"/>
  <c r="K1290" s="1"/>
  <c r="H415"/>
  <c r="K1286" s="1"/>
  <c r="G409"/>
  <c r="H427"/>
  <c r="K1299" s="1"/>
  <c r="RA1239"/>
  <c r="RA1269" s="1"/>
  <c r="RA1270" s="1"/>
  <c r="XM1239"/>
  <c r="XM1269" s="1"/>
  <c r="XM1270" s="1"/>
  <c r="LJ1239"/>
  <c r="LJ1269" s="1"/>
  <c r="LJ1270" s="1"/>
  <c r="YH1239"/>
  <c r="YH1269" s="1"/>
  <c r="YH1270" s="1"/>
  <c r="Y42" i="87"/>
  <c r="DA42"/>
  <c r="GC42"/>
  <c r="JE42"/>
  <c r="AS42"/>
  <c r="DU42"/>
  <c r="GW42"/>
  <c r="JY42"/>
  <c r="JO42"/>
  <c r="GM42"/>
  <c r="DK42"/>
  <c r="AI42"/>
  <c r="IU42"/>
  <c r="FS42"/>
  <c r="CQ42"/>
  <c r="O42"/>
  <c r="BC100"/>
  <c r="CQ100"/>
  <c r="EE100"/>
  <c r="FS100"/>
  <c r="HG100"/>
  <c r="IU100"/>
  <c r="KI100"/>
  <c r="Y100"/>
  <c r="BM100"/>
  <c r="DA100"/>
  <c r="EO100"/>
  <c r="GC100"/>
  <c r="HQ100"/>
  <c r="JE100"/>
  <c r="KS100"/>
  <c r="EB1239" i="109"/>
  <c r="EB1269" s="1"/>
  <c r="EB1270" s="1"/>
  <c r="KN1239"/>
  <c r="KN1269" s="1"/>
  <c r="KN1270" s="1"/>
  <c r="QZ1239"/>
  <c r="QZ1269" s="1"/>
  <c r="QZ1270" s="1"/>
  <c r="DG1239"/>
  <c r="DG1269" s="1"/>
  <c r="DG1270" s="1"/>
  <c r="QE1239"/>
  <c r="QE1269" s="1"/>
  <c r="QE1270" s="1"/>
  <c r="EC1239"/>
  <c r="EC1269" s="1"/>
  <c r="EC1270" s="1"/>
  <c r="EX1239"/>
  <c r="EX1269" s="1"/>
  <c r="EX1270" s="1"/>
  <c r="RV1239"/>
  <c r="RV1269" s="1"/>
  <c r="RV1270" s="1"/>
  <c r="MF1239"/>
  <c r="MF1269" s="1"/>
  <c r="MF1270" s="1"/>
  <c r="SR1239"/>
  <c r="SR1269" s="1"/>
  <c r="SR1270" s="1"/>
  <c r="ZD1239"/>
  <c r="ZD1269" s="1"/>
  <c r="EY1239"/>
  <c r="EY1269" s="1"/>
  <c r="EY1270" s="1"/>
  <c r="RW1239"/>
  <c r="RW1269" s="1"/>
  <c r="RW1270" s="1"/>
  <c r="UF1239"/>
  <c r="UF1269" s="1"/>
  <c r="UF1270" s="1"/>
  <c r="AA1239"/>
  <c r="AA1269" s="1"/>
  <c r="AA1270" s="1"/>
  <c r="GM1239"/>
  <c r="GM1269" s="1"/>
  <c r="GM1270" s="1"/>
  <c r="MY1239"/>
  <c r="MY1269" s="1"/>
  <c r="MY1270" s="1"/>
  <c r="NU1239"/>
  <c r="NU1269" s="1"/>
  <c r="NU1270" s="1"/>
  <c r="BR1239"/>
  <c r="BR1269" s="1"/>
  <c r="BR1270" s="1"/>
  <c r="OP1239"/>
  <c r="OP1269" s="1"/>
  <c r="OP1270" s="1"/>
  <c r="CN1239"/>
  <c r="CN1269" s="1"/>
  <c r="CN1270" s="1"/>
  <c r="PL1239"/>
  <c r="PL1269" s="1"/>
  <c r="PL1270" s="1"/>
  <c r="VX1239"/>
  <c r="VX1269" s="1"/>
  <c r="VX1270" s="1"/>
  <c r="IE1239"/>
  <c r="IE1269" s="1"/>
  <c r="IE1270" s="1"/>
  <c r="VC1239"/>
  <c r="VC1269" s="1"/>
  <c r="VC1270" s="1"/>
  <c r="MD1239"/>
  <c r="MD1269" s="1"/>
  <c r="MD1270" s="1"/>
  <c r="IX1239"/>
  <c r="IX1269" s="1"/>
  <c r="IX1270" s="1"/>
  <c r="CL1239"/>
  <c r="CL1269" s="1"/>
  <c r="CL1270" s="1"/>
  <c r="ZB1239"/>
  <c r="ZB1269" s="1"/>
  <c r="WS1239"/>
  <c r="WS1269" s="1"/>
  <c r="WS1270" s="1"/>
  <c r="QG1239"/>
  <c r="QG1269" s="1"/>
  <c r="QG1270" s="1"/>
  <c r="JU1239"/>
  <c r="JU1269" s="1"/>
  <c r="JU1270" s="1"/>
  <c r="DI1239"/>
  <c r="DI1269" s="1"/>
  <c r="DI1270" s="1"/>
  <c r="ME1239"/>
  <c r="ME1269" s="1"/>
  <c r="ME1270" s="1"/>
  <c r="CM1239"/>
  <c r="CM1269" s="1"/>
  <c r="CM1270" s="1"/>
  <c r="XN1239"/>
  <c r="XN1269" s="1"/>
  <c r="XN1270" s="1"/>
  <c r="RB1239"/>
  <c r="RB1269" s="1"/>
  <c r="RB1270" s="1"/>
  <c r="NV1239"/>
  <c r="NV1269" s="1"/>
  <c r="NV1270" s="1"/>
  <c r="KP1239"/>
  <c r="KP1269" s="1"/>
  <c r="KP1270" s="1"/>
  <c r="HJ1239"/>
  <c r="HJ1269" s="1"/>
  <c r="HJ1270" s="1"/>
  <c r="AX1239"/>
  <c r="AX1269" s="1"/>
  <c r="AX1270" s="1"/>
  <c r="HG221" i="87"/>
  <c r="AS221"/>
  <c r="GC221"/>
  <c r="IK221"/>
  <c r="KS221"/>
  <c r="AI221"/>
  <c r="O221"/>
  <c r="Y221"/>
  <c r="BC221"/>
  <c r="CG221"/>
  <c r="EY221"/>
  <c r="EO221"/>
  <c r="FS221"/>
  <c r="GW221"/>
  <c r="GM221"/>
  <c r="DA221"/>
  <c r="JE221"/>
  <c r="EE221"/>
  <c r="KI221"/>
  <c r="FI221"/>
  <c r="BW221"/>
  <c r="IA221"/>
  <c r="BM221"/>
  <c r="HQ221"/>
  <c r="CQ221"/>
  <c r="IU221"/>
  <c r="DU221"/>
  <c r="JY221"/>
  <c r="DK221"/>
  <c r="AS214"/>
  <c r="Y214"/>
  <c r="AI214"/>
  <c r="FI214"/>
  <c r="IU214"/>
  <c r="CQ214"/>
  <c r="HQ214"/>
  <c r="BM214"/>
  <c r="IA214"/>
  <c r="BW214"/>
  <c r="JY214"/>
  <c r="DU214"/>
  <c r="KI214"/>
  <c r="EE214"/>
  <c r="JE214"/>
  <c r="DA214"/>
  <c r="JO214"/>
  <c r="DK214"/>
  <c r="IK214"/>
  <c r="CG214"/>
  <c r="FS214"/>
  <c r="KS214"/>
  <c r="EO214"/>
  <c r="LC214"/>
  <c r="EY214"/>
  <c r="GW214"/>
  <c r="HG214"/>
  <c r="BC214"/>
  <c r="GC214"/>
  <c r="GM214"/>
  <c r="JO230"/>
  <c r="GM230"/>
  <c r="DK230"/>
  <c r="AI230"/>
  <c r="LC230"/>
  <c r="IA230"/>
  <c r="EY230"/>
  <c r="BW230"/>
  <c r="KS230"/>
  <c r="CG230"/>
  <c r="FI230"/>
  <c r="IK230"/>
  <c r="BM230"/>
  <c r="EO230"/>
  <c r="HQ230"/>
  <c r="CQ230"/>
  <c r="FS230"/>
  <c r="IU230"/>
  <c r="DA230"/>
  <c r="JE230"/>
  <c r="BC230"/>
  <c r="HG230"/>
  <c r="AS230"/>
  <c r="DU230"/>
  <c r="GW230"/>
  <c r="JY230"/>
  <c r="Y230"/>
  <c r="GC230"/>
  <c r="EE230"/>
  <c r="KI230"/>
  <c r="KI227"/>
  <c r="HG227"/>
  <c r="EE227"/>
  <c r="BC227"/>
  <c r="IU227"/>
  <c r="FS227"/>
  <c r="CQ227"/>
  <c r="Y227"/>
  <c r="DA227"/>
  <c r="GC227"/>
  <c r="JE227"/>
  <c r="CG227"/>
  <c r="FI227"/>
  <c r="IK227"/>
  <c r="AI227"/>
  <c r="DK227"/>
  <c r="GM227"/>
  <c r="JO227"/>
  <c r="EY227"/>
  <c r="LC227"/>
  <c r="BM227"/>
  <c r="EO227"/>
  <c r="HQ227"/>
  <c r="KS227"/>
  <c r="AS227"/>
  <c r="DU227"/>
  <c r="GW227"/>
  <c r="JY227"/>
  <c r="BW227"/>
  <c r="IA227"/>
  <c r="IU229"/>
  <c r="FS229"/>
  <c r="CQ229"/>
  <c r="KI229"/>
  <c r="HG229"/>
  <c r="EE229"/>
  <c r="BC229"/>
  <c r="BM229"/>
  <c r="EO229"/>
  <c r="HQ229"/>
  <c r="KS229"/>
  <c r="AS229"/>
  <c r="DU229"/>
  <c r="GW229"/>
  <c r="JY229"/>
  <c r="BW229"/>
  <c r="EY229"/>
  <c r="IA229"/>
  <c r="LC229"/>
  <c r="IK229"/>
  <c r="AI229"/>
  <c r="GM229"/>
  <c r="Y229"/>
  <c r="DA229"/>
  <c r="GC229"/>
  <c r="JE229"/>
  <c r="CG229"/>
  <c r="FI229"/>
  <c r="DK229"/>
  <c r="JO229"/>
  <c r="LC228"/>
  <c r="IA228"/>
  <c r="EY228"/>
  <c r="BW228"/>
  <c r="JO228"/>
  <c r="GM228"/>
  <c r="DK228"/>
  <c r="AI228"/>
  <c r="AS228"/>
  <c r="DU228"/>
  <c r="GW228"/>
  <c r="JY228"/>
  <c r="Y228"/>
  <c r="DA228"/>
  <c r="GC228"/>
  <c r="JE228"/>
  <c r="BC228"/>
  <c r="EE228"/>
  <c r="HG228"/>
  <c r="KI228"/>
  <c r="KS228"/>
  <c r="FS228"/>
  <c r="CG228"/>
  <c r="FI228"/>
  <c r="IK228"/>
  <c r="BM228"/>
  <c r="EO228"/>
  <c r="HQ228"/>
  <c r="CQ228"/>
  <c r="IU228"/>
  <c r="GW242"/>
  <c r="AS242"/>
  <c r="FS242"/>
  <c r="FI242"/>
  <c r="KI242"/>
  <c r="EE242"/>
  <c r="JE242"/>
  <c r="DA242"/>
  <c r="JO242"/>
  <c r="DK242"/>
  <c r="KS242"/>
  <c r="EO242"/>
  <c r="LC242"/>
  <c r="EY242"/>
  <c r="JY242"/>
  <c r="DU242"/>
  <c r="IU242"/>
  <c r="CQ242"/>
  <c r="IK242"/>
  <c r="CG242"/>
  <c r="HG242"/>
  <c r="BC242"/>
  <c r="GC242"/>
  <c r="Y242"/>
  <c r="GM242"/>
  <c r="AI242"/>
  <c r="HQ242"/>
  <c r="BM242"/>
  <c r="IA242"/>
  <c r="BW242"/>
  <c r="KI218"/>
  <c r="HG218"/>
  <c r="EE218"/>
  <c r="BC218"/>
  <c r="KS218"/>
  <c r="HQ218"/>
  <c r="EO218"/>
  <c r="BM218"/>
  <c r="JO218"/>
  <c r="GM218"/>
  <c r="DK218"/>
  <c r="AI218"/>
  <c r="IK218"/>
  <c r="FI218"/>
  <c r="CG218"/>
  <c r="IU218"/>
  <c r="FS218"/>
  <c r="CQ218"/>
  <c r="JE218"/>
  <c r="GC218"/>
  <c r="DA218"/>
  <c r="Y218"/>
  <c r="LC218"/>
  <c r="IA218"/>
  <c r="EY218"/>
  <c r="BW218"/>
  <c r="JY218"/>
  <c r="GW218"/>
  <c r="DU218"/>
  <c r="AS218"/>
  <c r="KI236"/>
  <c r="HG236"/>
  <c r="EE236"/>
  <c r="BC236"/>
  <c r="KS236"/>
  <c r="HQ236"/>
  <c r="EO236"/>
  <c r="BM236"/>
  <c r="JO236"/>
  <c r="GM236"/>
  <c r="DK236"/>
  <c r="AI236"/>
  <c r="JY236"/>
  <c r="GW236"/>
  <c r="DU236"/>
  <c r="AS236"/>
  <c r="IU236"/>
  <c r="FS236"/>
  <c r="CQ236"/>
  <c r="JE236"/>
  <c r="GC236"/>
  <c r="DA236"/>
  <c r="Y236"/>
  <c r="LC236"/>
  <c r="IA236"/>
  <c r="EY236"/>
  <c r="BW236"/>
  <c r="IK236"/>
  <c r="FI236"/>
  <c r="CG236"/>
  <c r="IU233"/>
  <c r="FS233"/>
  <c r="CQ233"/>
  <c r="JE233"/>
  <c r="GC233"/>
  <c r="DA233"/>
  <c r="Y233"/>
  <c r="LC233"/>
  <c r="IA233"/>
  <c r="EY233"/>
  <c r="BW233"/>
  <c r="IK233"/>
  <c r="FI233"/>
  <c r="CG233"/>
  <c r="KI233"/>
  <c r="HG233"/>
  <c r="EE233"/>
  <c r="BC233"/>
  <c r="KS233"/>
  <c r="HQ233"/>
  <c r="EO233"/>
  <c r="BM233"/>
  <c r="JO233"/>
  <c r="GM233"/>
  <c r="DK233"/>
  <c r="AI233"/>
  <c r="JY233"/>
  <c r="GW233"/>
  <c r="DU233"/>
  <c r="AS233"/>
  <c r="JO226"/>
  <c r="GM226"/>
  <c r="DK226"/>
  <c r="AI226"/>
  <c r="JY226"/>
  <c r="GW226"/>
  <c r="DU226"/>
  <c r="AS226"/>
  <c r="IU226"/>
  <c r="FS226"/>
  <c r="CQ226"/>
  <c r="KS226"/>
  <c r="HQ226"/>
  <c r="EO226"/>
  <c r="BM226"/>
  <c r="IA226"/>
  <c r="EY226"/>
  <c r="BW226"/>
  <c r="IK226"/>
  <c r="FI226"/>
  <c r="CG226"/>
  <c r="LC226"/>
  <c r="KI226"/>
  <c r="HG226"/>
  <c r="EE226"/>
  <c r="BC226"/>
  <c r="JE226"/>
  <c r="GC226"/>
  <c r="DA226"/>
  <c r="Y226"/>
  <c r="KI240"/>
  <c r="HG240"/>
  <c r="EE240"/>
  <c r="BC240"/>
  <c r="KS240"/>
  <c r="HQ240"/>
  <c r="EO240"/>
  <c r="BM240"/>
  <c r="JO240"/>
  <c r="GM240"/>
  <c r="DK240"/>
  <c r="AI240"/>
  <c r="JY240"/>
  <c r="GW240"/>
  <c r="DU240"/>
  <c r="AS240"/>
  <c r="IU240"/>
  <c r="FS240"/>
  <c r="CQ240"/>
  <c r="JE240"/>
  <c r="GC240"/>
  <c r="DA240"/>
  <c r="Y240"/>
  <c r="LC240"/>
  <c r="IA240"/>
  <c r="EY240"/>
  <c r="BW240"/>
  <c r="IK240"/>
  <c r="FI240"/>
  <c r="CG240"/>
  <c r="O217"/>
  <c r="AS158"/>
  <c r="CG158"/>
  <c r="DU158"/>
  <c r="FI158"/>
  <c r="GW158"/>
  <c r="IK158"/>
  <c r="JY158"/>
  <c r="AI158"/>
  <c r="BW158"/>
  <c r="DK158"/>
  <c r="EY158"/>
  <c r="GM158"/>
  <c r="IA158"/>
  <c r="JO158"/>
  <c r="LC158"/>
  <c r="Y158"/>
  <c r="BM158"/>
  <c r="DA158"/>
  <c r="EO158"/>
  <c r="GC158"/>
  <c r="HQ158"/>
  <c r="JE158"/>
  <c r="KS158"/>
  <c r="BC158"/>
  <c r="CQ158"/>
  <c r="EE158"/>
  <c r="FS158"/>
  <c r="HG158"/>
  <c r="IU158"/>
  <c r="KI158"/>
  <c r="LC232"/>
  <c r="IA232"/>
  <c r="EY232"/>
  <c r="BW232"/>
  <c r="IK232"/>
  <c r="FI232"/>
  <c r="CG232"/>
  <c r="KI232"/>
  <c r="HG232"/>
  <c r="EE232"/>
  <c r="BC232"/>
  <c r="KS232"/>
  <c r="HQ232"/>
  <c r="EO232"/>
  <c r="BM232"/>
  <c r="JO232"/>
  <c r="GM232"/>
  <c r="DK232"/>
  <c r="AI232"/>
  <c r="JY232"/>
  <c r="GW232"/>
  <c r="DU232"/>
  <c r="AS232"/>
  <c r="IU232"/>
  <c r="FS232"/>
  <c r="CQ232"/>
  <c r="JE232"/>
  <c r="GC232"/>
  <c r="DA232"/>
  <c r="Y232"/>
  <c r="IU220"/>
  <c r="FS220"/>
  <c r="CQ220"/>
  <c r="JE220"/>
  <c r="GC220"/>
  <c r="DA220"/>
  <c r="Y220"/>
  <c r="LC220"/>
  <c r="IA220"/>
  <c r="EY220"/>
  <c r="BW220"/>
  <c r="JY220"/>
  <c r="GW220"/>
  <c r="DU220"/>
  <c r="AS220"/>
  <c r="KI220"/>
  <c r="HG220"/>
  <c r="EE220"/>
  <c r="BC220"/>
  <c r="KS220"/>
  <c r="HQ220"/>
  <c r="EO220"/>
  <c r="BM220"/>
  <c r="JO220"/>
  <c r="GM220"/>
  <c r="DK220"/>
  <c r="AI220"/>
  <c r="IK220"/>
  <c r="FI220"/>
  <c r="CG220"/>
  <c r="KI231"/>
  <c r="HG231"/>
  <c r="EE231"/>
  <c r="BC231"/>
  <c r="KS231"/>
  <c r="HQ231"/>
  <c r="EO231"/>
  <c r="BM231"/>
  <c r="JO231"/>
  <c r="GM231"/>
  <c r="DK231"/>
  <c r="AI231"/>
  <c r="JY231"/>
  <c r="GW231"/>
  <c r="DU231"/>
  <c r="AS231"/>
  <c r="IU231"/>
  <c r="FS231"/>
  <c r="CQ231"/>
  <c r="JE231"/>
  <c r="GC231"/>
  <c r="DA231"/>
  <c r="Y231"/>
  <c r="LC231"/>
  <c r="IA231"/>
  <c r="EY231"/>
  <c r="BW231"/>
  <c r="IK231"/>
  <c r="FI231"/>
  <c r="CG231"/>
  <c r="JO239"/>
  <c r="GM239"/>
  <c r="DK239"/>
  <c r="AI239"/>
  <c r="JY239"/>
  <c r="GW239"/>
  <c r="DU239"/>
  <c r="AS239"/>
  <c r="IU239"/>
  <c r="FS239"/>
  <c r="CQ239"/>
  <c r="JE239"/>
  <c r="GC239"/>
  <c r="DA239"/>
  <c r="Y239"/>
  <c r="LC239"/>
  <c r="IA239"/>
  <c r="EY239"/>
  <c r="BW239"/>
  <c r="IK239"/>
  <c r="FI239"/>
  <c r="CG239"/>
  <c r="KI239"/>
  <c r="HG239"/>
  <c r="EE239"/>
  <c r="BC239"/>
  <c r="KS239"/>
  <c r="HQ239"/>
  <c r="EO239"/>
  <c r="BM239"/>
  <c r="LC219"/>
  <c r="IA219"/>
  <c r="EY219"/>
  <c r="BW219"/>
  <c r="IK219"/>
  <c r="FI219"/>
  <c r="CG219"/>
  <c r="KI219"/>
  <c r="HG219"/>
  <c r="EE219"/>
  <c r="BC219"/>
  <c r="JE219"/>
  <c r="GC219"/>
  <c r="DA219"/>
  <c r="Y219"/>
  <c r="JO219"/>
  <c r="GM219"/>
  <c r="DK219"/>
  <c r="AI219"/>
  <c r="JY219"/>
  <c r="GW219"/>
  <c r="DU219"/>
  <c r="AS219"/>
  <c r="IU219"/>
  <c r="FS219"/>
  <c r="CQ219"/>
  <c r="KS219"/>
  <c r="HQ219"/>
  <c r="EO219"/>
  <c r="BM219"/>
  <c r="IU224"/>
  <c r="FS224"/>
  <c r="CQ224"/>
  <c r="JE224"/>
  <c r="GC224"/>
  <c r="DA224"/>
  <c r="Y224"/>
  <c r="LC224"/>
  <c r="IA224"/>
  <c r="EY224"/>
  <c r="BW224"/>
  <c r="JY224"/>
  <c r="GW224"/>
  <c r="DU224"/>
  <c r="AS224"/>
  <c r="KI224"/>
  <c r="HG224"/>
  <c r="EE224"/>
  <c r="BC224"/>
  <c r="KS224"/>
  <c r="HQ224"/>
  <c r="EO224"/>
  <c r="BM224"/>
  <c r="JO224"/>
  <c r="GM224"/>
  <c r="DK224"/>
  <c r="AI224"/>
  <c r="IK224"/>
  <c r="FI224"/>
  <c r="CG224"/>
  <c r="IU238"/>
  <c r="FS238"/>
  <c r="CQ238"/>
  <c r="JE238"/>
  <c r="GC238"/>
  <c r="DA238"/>
  <c r="Y238"/>
  <c r="LC238"/>
  <c r="IA238"/>
  <c r="EY238"/>
  <c r="BW238"/>
  <c r="IK238"/>
  <c r="FI238"/>
  <c r="CG238"/>
  <c r="KI238"/>
  <c r="HG238"/>
  <c r="EE238"/>
  <c r="BC238"/>
  <c r="KS238"/>
  <c r="HQ238"/>
  <c r="EO238"/>
  <c r="BM238"/>
  <c r="JO238"/>
  <c r="GM238"/>
  <c r="DK238"/>
  <c r="AI238"/>
  <c r="JY238"/>
  <c r="GW238"/>
  <c r="DU238"/>
  <c r="AS238"/>
  <c r="LC223"/>
  <c r="IA223"/>
  <c r="EY223"/>
  <c r="BW223"/>
  <c r="IK223"/>
  <c r="FI223"/>
  <c r="CG223"/>
  <c r="KI223"/>
  <c r="HG223"/>
  <c r="EE223"/>
  <c r="BC223"/>
  <c r="JE223"/>
  <c r="GC223"/>
  <c r="DA223"/>
  <c r="Y223"/>
  <c r="JO223"/>
  <c r="GM223"/>
  <c r="DK223"/>
  <c r="AI223"/>
  <c r="JY223"/>
  <c r="GW223"/>
  <c r="DU223"/>
  <c r="AS223"/>
  <c r="IU223"/>
  <c r="FS223"/>
  <c r="CQ223"/>
  <c r="KS223"/>
  <c r="HQ223"/>
  <c r="EO223"/>
  <c r="BM223"/>
  <c r="LC241"/>
  <c r="IA241"/>
  <c r="EY241"/>
  <c r="BW241"/>
  <c r="IK241"/>
  <c r="FI241"/>
  <c r="CG241"/>
  <c r="KI241"/>
  <c r="HG241"/>
  <c r="EE241"/>
  <c r="BC241"/>
  <c r="KS241"/>
  <c r="HQ241"/>
  <c r="EO241"/>
  <c r="BM241"/>
  <c r="JO241"/>
  <c r="GM241"/>
  <c r="DK241"/>
  <c r="AI241"/>
  <c r="JY241"/>
  <c r="GW241"/>
  <c r="DU241"/>
  <c r="AS241"/>
  <c r="IU241"/>
  <c r="FS241"/>
  <c r="CQ241"/>
  <c r="JE241"/>
  <c r="GC241"/>
  <c r="DA241"/>
  <c r="Y241"/>
  <c r="JO235"/>
  <c r="GM235"/>
  <c r="DK235"/>
  <c r="AI235"/>
  <c r="JY235"/>
  <c r="GW235"/>
  <c r="DU235"/>
  <c r="AS235"/>
  <c r="IU235"/>
  <c r="FS235"/>
  <c r="CQ235"/>
  <c r="JE235"/>
  <c r="GC235"/>
  <c r="DA235"/>
  <c r="Y235"/>
  <c r="LC235"/>
  <c r="IA235"/>
  <c r="EY235"/>
  <c r="BW235"/>
  <c r="IK235"/>
  <c r="FI235"/>
  <c r="CG235"/>
  <c r="KI235"/>
  <c r="HG235"/>
  <c r="EE235"/>
  <c r="BC235"/>
  <c r="KS235"/>
  <c r="HQ235"/>
  <c r="EO235"/>
  <c r="BM235"/>
  <c r="KI222"/>
  <c r="HG222"/>
  <c r="EE222"/>
  <c r="BC222"/>
  <c r="KS222"/>
  <c r="HQ222"/>
  <c r="EO222"/>
  <c r="BM222"/>
  <c r="JO222"/>
  <c r="GM222"/>
  <c r="DK222"/>
  <c r="AI222"/>
  <c r="IK222"/>
  <c r="FI222"/>
  <c r="CG222"/>
  <c r="IU222"/>
  <c r="FS222"/>
  <c r="CQ222"/>
  <c r="JE222"/>
  <c r="GC222"/>
  <c r="DA222"/>
  <c r="Y222"/>
  <c r="LC222"/>
  <c r="IA222"/>
  <c r="EY222"/>
  <c r="BW222"/>
  <c r="JY222"/>
  <c r="GW222"/>
  <c r="DU222"/>
  <c r="AS222"/>
  <c r="O236"/>
  <c r="L156"/>
  <c r="L217"/>
  <c r="L215" s="1"/>
  <c r="O214"/>
  <c r="O231"/>
  <c r="O239"/>
  <c r="O229"/>
  <c r="O228"/>
  <c r="O242"/>
  <c r="O232"/>
  <c r="O220"/>
  <c r="O230"/>
  <c r="O227"/>
  <c r="O219"/>
  <c r="O224"/>
  <c r="O238"/>
  <c r="LJ186"/>
  <c r="O218"/>
  <c r="LJ158"/>
  <c r="LL155"/>
  <c r="O158"/>
  <c r="ZD1270" i="109" l="1"/>
  <c r="YT1301"/>
  <c r="CD1301"/>
  <c r="FJ1301"/>
  <c r="IP1301"/>
  <c r="LV1301"/>
  <c r="PB1301"/>
  <c r="SH1301"/>
  <c r="VN1301"/>
  <c r="S1301"/>
  <c r="CY1301"/>
  <c r="GE1301"/>
  <c r="JK1301"/>
  <c r="MQ1301"/>
  <c r="PW1301"/>
  <c r="TC1301"/>
  <c r="ZC1270"/>
  <c r="XY1303"/>
  <c r="WI1303"/>
  <c r="US1303"/>
  <c r="TC1303"/>
  <c r="RM1303"/>
  <c r="PW1303"/>
  <c r="OG1303"/>
  <c r="YT1303"/>
  <c r="LA1303"/>
  <c r="JK1303"/>
  <c r="HU1303"/>
  <c r="GE1303"/>
  <c r="EO1303"/>
  <c r="CY1303"/>
  <c r="BI1303"/>
  <c r="S1303"/>
  <c r="XD1303"/>
  <c r="VN1303"/>
  <c r="TX1303"/>
  <c r="SH1303"/>
  <c r="QR1303"/>
  <c r="PB1303"/>
  <c r="NL1303"/>
  <c r="MQ1303"/>
  <c r="KF1303"/>
  <c r="IP1303"/>
  <c r="GZ1303"/>
  <c r="FJ1303"/>
  <c r="DT1303"/>
  <c r="CD1303"/>
  <c r="AN1303"/>
  <c r="LV1303"/>
  <c r="XZ1300"/>
  <c r="WJ1300"/>
  <c r="UT1300"/>
  <c r="TD1300"/>
  <c r="RN1300"/>
  <c r="PX1300"/>
  <c r="OH1300"/>
  <c r="MR1300"/>
  <c r="LB1300"/>
  <c r="JL1300"/>
  <c r="HV1300"/>
  <c r="GF1300"/>
  <c r="EP1300"/>
  <c r="CZ1300"/>
  <c r="BJ1300"/>
  <c r="YU1300"/>
  <c r="XE1300"/>
  <c r="VO1300"/>
  <c r="TY1300"/>
  <c r="SI1300"/>
  <c r="QS1300"/>
  <c r="PC1300"/>
  <c r="NM1300"/>
  <c r="LW1300"/>
  <c r="KG1300"/>
  <c r="IQ1300"/>
  <c r="HA1300"/>
  <c r="FK1300"/>
  <c r="DU1300"/>
  <c r="CE1300"/>
  <c r="AO1300"/>
  <c r="T1300"/>
  <c r="XY1289"/>
  <c r="WI1289"/>
  <c r="US1289"/>
  <c r="TC1289"/>
  <c r="RM1289"/>
  <c r="PW1289"/>
  <c r="OG1289"/>
  <c r="MQ1289"/>
  <c r="LA1289"/>
  <c r="JK1289"/>
  <c r="HU1289"/>
  <c r="GE1289"/>
  <c r="EO1289"/>
  <c r="CY1289"/>
  <c r="BI1289"/>
  <c r="S1289"/>
  <c r="XD1289"/>
  <c r="VN1289"/>
  <c r="TX1289"/>
  <c r="SH1289"/>
  <c r="QR1289"/>
  <c r="PB1289"/>
  <c r="NL1289"/>
  <c r="LV1289"/>
  <c r="KF1289"/>
  <c r="IP1289"/>
  <c r="GZ1289"/>
  <c r="FJ1289"/>
  <c r="DT1289"/>
  <c r="CD1289"/>
  <c r="AN1289"/>
  <c r="YT1289"/>
  <c r="YT1302"/>
  <c r="XD1302"/>
  <c r="VN1302"/>
  <c r="TX1302"/>
  <c r="SH1302"/>
  <c r="QR1302"/>
  <c r="PB1302"/>
  <c r="NL1302"/>
  <c r="LV1302"/>
  <c r="KF1302"/>
  <c r="IP1302"/>
  <c r="GZ1302"/>
  <c r="FJ1302"/>
  <c r="DT1302"/>
  <c r="CD1302"/>
  <c r="AN1302"/>
  <c r="XY1302"/>
  <c r="WI1302"/>
  <c r="US1302"/>
  <c r="TC1302"/>
  <c r="RM1302"/>
  <c r="PW1302"/>
  <c r="OG1302"/>
  <c r="MQ1302"/>
  <c r="LA1302"/>
  <c r="JK1302"/>
  <c r="HU1302"/>
  <c r="GE1302"/>
  <c r="EO1302"/>
  <c r="CY1302"/>
  <c r="BI1302"/>
  <c r="S1302"/>
  <c r="YT1292"/>
  <c r="XD1292"/>
  <c r="VN1292"/>
  <c r="TX1292"/>
  <c r="SH1292"/>
  <c r="QR1292"/>
  <c r="PB1292"/>
  <c r="NL1292"/>
  <c r="LV1292"/>
  <c r="KF1292"/>
  <c r="IP1292"/>
  <c r="GZ1292"/>
  <c r="FJ1292"/>
  <c r="DT1292"/>
  <c r="CD1292"/>
  <c r="AN1292"/>
  <c r="XY1292"/>
  <c r="WI1292"/>
  <c r="US1292"/>
  <c r="TC1292"/>
  <c r="RM1292"/>
  <c r="PW1292"/>
  <c r="OG1292"/>
  <c r="MQ1292"/>
  <c r="LA1292"/>
  <c r="JK1292"/>
  <c r="HU1292"/>
  <c r="GE1292"/>
  <c r="EO1292"/>
  <c r="CY1292"/>
  <c r="BI1292"/>
  <c r="S1292"/>
  <c r="YU1291"/>
  <c r="XE1291"/>
  <c r="VO1291"/>
  <c r="TY1291"/>
  <c r="SI1291"/>
  <c r="QS1291"/>
  <c r="PC1291"/>
  <c r="NM1291"/>
  <c r="LW1291"/>
  <c r="KG1291"/>
  <c r="IQ1291"/>
  <c r="HA1291"/>
  <c r="FK1291"/>
  <c r="DU1291"/>
  <c r="CE1291"/>
  <c r="AO1291"/>
  <c r="XZ1291"/>
  <c r="WJ1291"/>
  <c r="UT1291"/>
  <c r="TD1291"/>
  <c r="RN1291"/>
  <c r="PX1291"/>
  <c r="OH1291"/>
  <c r="MR1291"/>
  <c r="LB1291"/>
  <c r="JL1291"/>
  <c r="HV1291"/>
  <c r="GF1291"/>
  <c r="EP1291"/>
  <c r="CZ1291"/>
  <c r="BJ1291"/>
  <c r="T1291"/>
  <c r="YT1288"/>
  <c r="XD1288"/>
  <c r="VN1288"/>
  <c r="TX1288"/>
  <c r="SH1288"/>
  <c r="QR1288"/>
  <c r="PB1288"/>
  <c r="NL1288"/>
  <c r="LV1288"/>
  <c r="KF1288"/>
  <c r="IP1288"/>
  <c r="GZ1288"/>
  <c r="FJ1288"/>
  <c r="DT1288"/>
  <c r="CD1288"/>
  <c r="AN1288"/>
  <c r="XY1288"/>
  <c r="WI1288"/>
  <c r="US1288"/>
  <c r="TC1288"/>
  <c r="RM1288"/>
  <c r="PW1288"/>
  <c r="OG1288"/>
  <c r="MQ1288"/>
  <c r="LA1288"/>
  <c r="JK1288"/>
  <c r="HU1288"/>
  <c r="GE1288"/>
  <c r="EO1288"/>
  <c r="CY1288"/>
  <c r="BI1288"/>
  <c r="S1288"/>
  <c r="XY1293"/>
  <c r="WI1293"/>
  <c r="XD1293"/>
  <c r="US1293"/>
  <c r="TC1293"/>
  <c r="RM1293"/>
  <c r="PW1293"/>
  <c r="OG1293"/>
  <c r="MQ1293"/>
  <c r="LA1293"/>
  <c r="JK1293"/>
  <c r="HU1293"/>
  <c r="GE1293"/>
  <c r="EO1293"/>
  <c r="CY1293"/>
  <c r="BI1293"/>
  <c r="S1293"/>
  <c r="VN1293"/>
  <c r="TX1293"/>
  <c r="SH1293"/>
  <c r="QR1293"/>
  <c r="PB1293"/>
  <c r="NL1293"/>
  <c r="LV1293"/>
  <c r="KF1293"/>
  <c r="IP1293"/>
  <c r="GZ1293"/>
  <c r="FJ1293"/>
  <c r="DT1293"/>
  <c r="CD1293"/>
  <c r="AN1293"/>
  <c r="YT1293"/>
  <c r="YT1300"/>
  <c r="XD1300"/>
  <c r="VN1300"/>
  <c r="TX1300"/>
  <c r="SH1300"/>
  <c r="QR1300"/>
  <c r="PB1300"/>
  <c r="NL1300"/>
  <c r="LV1300"/>
  <c r="KF1300"/>
  <c r="IP1300"/>
  <c r="GZ1300"/>
  <c r="FJ1300"/>
  <c r="DT1300"/>
  <c r="CD1300"/>
  <c r="AN1300"/>
  <c r="XY1300"/>
  <c r="WI1300"/>
  <c r="US1300"/>
  <c r="TC1300"/>
  <c r="RM1300"/>
  <c r="PW1300"/>
  <c r="OG1300"/>
  <c r="MQ1300"/>
  <c r="LA1300"/>
  <c r="JK1300"/>
  <c r="HU1300"/>
  <c r="GE1300"/>
  <c r="EO1300"/>
  <c r="CY1300"/>
  <c r="BI1300"/>
  <c r="S1300"/>
  <c r="YS1285"/>
  <c r="CC1285"/>
  <c r="FI1285"/>
  <c r="IO1285"/>
  <c r="LU1285"/>
  <c r="PA1285"/>
  <c r="SG1285"/>
  <c r="VM1285"/>
  <c r="R1285"/>
  <c r="CX1285"/>
  <c r="GD1285"/>
  <c r="JJ1285"/>
  <c r="MP1285"/>
  <c r="PV1285"/>
  <c r="TB1285"/>
  <c r="WH1285"/>
  <c r="YS1295"/>
  <c r="CC1295"/>
  <c r="FI1295"/>
  <c r="IO1295"/>
  <c r="LU1295"/>
  <c r="PA1295"/>
  <c r="SG1295"/>
  <c r="VM1295"/>
  <c r="R1295"/>
  <c r="CX1295"/>
  <c r="GD1295"/>
  <c r="JJ1295"/>
  <c r="MP1295"/>
  <c r="PV1295"/>
  <c r="TB1295"/>
  <c r="WH1295"/>
  <c r="YU1299"/>
  <c r="XE1299"/>
  <c r="VO1299"/>
  <c r="TY1299"/>
  <c r="SI1299"/>
  <c r="QS1299"/>
  <c r="PC1299"/>
  <c r="NM1299"/>
  <c r="LW1299"/>
  <c r="KG1299"/>
  <c r="IQ1299"/>
  <c r="HA1299"/>
  <c r="FK1299"/>
  <c r="DU1299"/>
  <c r="CE1299"/>
  <c r="AO1299"/>
  <c r="XZ1299"/>
  <c r="WJ1299"/>
  <c r="UT1299"/>
  <c r="TD1299"/>
  <c r="RN1299"/>
  <c r="PX1299"/>
  <c r="OH1299"/>
  <c r="MR1299"/>
  <c r="LB1299"/>
  <c r="JL1299"/>
  <c r="HV1299"/>
  <c r="GF1299"/>
  <c r="EP1299"/>
  <c r="CZ1299"/>
  <c r="BJ1299"/>
  <c r="T1299"/>
  <c r="XZ1286"/>
  <c r="WJ1286"/>
  <c r="UT1286"/>
  <c r="TD1286"/>
  <c r="RN1286"/>
  <c r="PX1286"/>
  <c r="OH1286"/>
  <c r="MR1286"/>
  <c r="LB1286"/>
  <c r="JL1286"/>
  <c r="HV1286"/>
  <c r="GF1286"/>
  <c r="EP1286"/>
  <c r="CZ1286"/>
  <c r="BJ1286"/>
  <c r="T1286"/>
  <c r="XE1286"/>
  <c r="VO1286"/>
  <c r="TY1286"/>
  <c r="SI1286"/>
  <c r="QS1286"/>
  <c r="PC1286"/>
  <c r="NM1286"/>
  <c r="LW1286"/>
  <c r="KG1286"/>
  <c r="IQ1286"/>
  <c r="HA1286"/>
  <c r="FK1286"/>
  <c r="DU1286"/>
  <c r="CE1286"/>
  <c r="AO1286"/>
  <c r="YU1286"/>
  <c r="XZ1290"/>
  <c r="WJ1290"/>
  <c r="UT1290"/>
  <c r="TD1290"/>
  <c r="RN1290"/>
  <c r="PX1290"/>
  <c r="OH1290"/>
  <c r="MR1290"/>
  <c r="LB1290"/>
  <c r="JL1290"/>
  <c r="HV1290"/>
  <c r="GF1290"/>
  <c r="EP1290"/>
  <c r="CZ1290"/>
  <c r="BJ1290"/>
  <c r="T1290"/>
  <c r="XE1290"/>
  <c r="VO1290"/>
  <c r="TY1290"/>
  <c r="SI1290"/>
  <c r="QS1290"/>
  <c r="PC1290"/>
  <c r="NM1290"/>
  <c r="LW1290"/>
  <c r="KG1290"/>
  <c r="IQ1290"/>
  <c r="HA1290"/>
  <c r="FK1290"/>
  <c r="DU1290"/>
  <c r="CE1290"/>
  <c r="AO1290"/>
  <c r="YU1290"/>
  <c r="YT1296"/>
  <c r="XD1296"/>
  <c r="VN1296"/>
  <c r="TX1296"/>
  <c r="SH1296"/>
  <c r="QR1296"/>
  <c r="PB1296"/>
  <c r="NL1296"/>
  <c r="LV1296"/>
  <c r="KF1296"/>
  <c r="IP1296"/>
  <c r="GZ1296"/>
  <c r="FJ1296"/>
  <c r="DT1296"/>
  <c r="CD1296"/>
  <c r="AN1296"/>
  <c r="XY1296"/>
  <c r="WI1296"/>
  <c r="US1296"/>
  <c r="TC1296"/>
  <c r="RM1296"/>
  <c r="PW1296"/>
  <c r="OG1296"/>
  <c r="MQ1296"/>
  <c r="LA1296"/>
  <c r="JK1296"/>
  <c r="HU1296"/>
  <c r="GE1296"/>
  <c r="EO1296"/>
  <c r="CY1296"/>
  <c r="BI1296"/>
  <c r="S1296"/>
  <c r="XZ1296"/>
  <c r="WJ1296"/>
  <c r="UT1296"/>
  <c r="TD1296"/>
  <c r="RN1296"/>
  <c r="PX1296"/>
  <c r="OH1296"/>
  <c r="MR1296"/>
  <c r="LB1296"/>
  <c r="JL1296"/>
  <c r="HV1296"/>
  <c r="GF1296"/>
  <c r="EP1296"/>
  <c r="CZ1296"/>
  <c r="BJ1296"/>
  <c r="T1296"/>
  <c r="XE1296"/>
  <c r="VO1296"/>
  <c r="TY1296"/>
  <c r="SI1296"/>
  <c r="QS1296"/>
  <c r="PC1296"/>
  <c r="NM1296"/>
  <c r="LW1296"/>
  <c r="KG1296"/>
  <c r="IQ1296"/>
  <c r="HA1296"/>
  <c r="FK1296"/>
  <c r="DU1296"/>
  <c r="CE1296"/>
  <c r="AO1296"/>
  <c r="YU1296"/>
  <c r="XY1297"/>
  <c r="WI1297"/>
  <c r="US1297"/>
  <c r="TC1297"/>
  <c r="RM1297"/>
  <c r="PW1297"/>
  <c r="OG1297"/>
  <c r="MQ1297"/>
  <c r="LA1297"/>
  <c r="JK1297"/>
  <c r="HU1297"/>
  <c r="GE1297"/>
  <c r="EO1297"/>
  <c r="CY1297"/>
  <c r="BI1297"/>
  <c r="S1297"/>
  <c r="XD1297"/>
  <c r="VN1297"/>
  <c r="TX1297"/>
  <c r="SH1297"/>
  <c r="QR1297"/>
  <c r="PB1297"/>
  <c r="NL1297"/>
  <c r="LV1297"/>
  <c r="KF1297"/>
  <c r="IP1297"/>
  <c r="GZ1297"/>
  <c r="FJ1297"/>
  <c r="DT1297"/>
  <c r="CD1297"/>
  <c r="AN1297"/>
  <c r="YT1297"/>
  <c r="XY1291"/>
  <c r="WI1291"/>
  <c r="US1291"/>
  <c r="TC1291"/>
  <c r="YT1291"/>
  <c r="PW1291"/>
  <c r="OG1291"/>
  <c r="MQ1291"/>
  <c r="LA1291"/>
  <c r="JK1291"/>
  <c r="HU1291"/>
  <c r="GE1291"/>
  <c r="EO1291"/>
  <c r="CY1291"/>
  <c r="BI1291"/>
  <c r="S1291"/>
  <c r="XD1291"/>
  <c r="VN1291"/>
  <c r="TX1291"/>
  <c r="SH1291"/>
  <c r="RM1291"/>
  <c r="PB1291"/>
  <c r="NL1291"/>
  <c r="LV1291"/>
  <c r="KF1291"/>
  <c r="IP1291"/>
  <c r="GZ1291"/>
  <c r="FJ1291"/>
  <c r="DT1291"/>
  <c r="CD1291"/>
  <c r="AN1291"/>
  <c r="QR1291"/>
  <c r="YU1289"/>
  <c r="XE1289"/>
  <c r="VO1289"/>
  <c r="TY1289"/>
  <c r="SI1289"/>
  <c r="QS1289"/>
  <c r="PC1289"/>
  <c r="NM1289"/>
  <c r="LW1289"/>
  <c r="KG1289"/>
  <c r="IQ1289"/>
  <c r="HA1289"/>
  <c r="FK1289"/>
  <c r="DU1289"/>
  <c r="CE1289"/>
  <c r="AO1289"/>
  <c r="XZ1289"/>
  <c r="WJ1289"/>
  <c r="UT1289"/>
  <c r="TD1289"/>
  <c r="RN1289"/>
  <c r="PX1289"/>
  <c r="OH1289"/>
  <c r="MR1289"/>
  <c r="LB1289"/>
  <c r="JL1289"/>
  <c r="HV1289"/>
  <c r="GF1289"/>
  <c r="EP1289"/>
  <c r="CZ1289"/>
  <c r="BJ1289"/>
  <c r="T1289"/>
  <c r="XZ1302"/>
  <c r="WJ1302"/>
  <c r="UT1302"/>
  <c r="TD1302"/>
  <c r="RN1302"/>
  <c r="PX1302"/>
  <c r="OH1302"/>
  <c r="MR1302"/>
  <c r="LB1302"/>
  <c r="JL1302"/>
  <c r="HV1302"/>
  <c r="GF1302"/>
  <c r="EP1302"/>
  <c r="CZ1302"/>
  <c r="BJ1302"/>
  <c r="T1302"/>
  <c r="XE1302"/>
  <c r="VO1302"/>
  <c r="TY1302"/>
  <c r="SI1302"/>
  <c r="QS1302"/>
  <c r="PC1302"/>
  <c r="NM1302"/>
  <c r="LW1302"/>
  <c r="KG1302"/>
  <c r="IQ1302"/>
  <c r="HA1302"/>
  <c r="FK1302"/>
  <c r="DU1302"/>
  <c r="CE1302"/>
  <c r="AO1302"/>
  <c r="YU1302"/>
  <c r="YU1301"/>
  <c r="XE1301"/>
  <c r="VO1301"/>
  <c r="TY1301"/>
  <c r="SI1301"/>
  <c r="QS1301"/>
  <c r="PC1301"/>
  <c r="NM1301"/>
  <c r="LW1301"/>
  <c r="KG1301"/>
  <c r="IQ1301"/>
  <c r="HA1301"/>
  <c r="FK1301"/>
  <c r="DU1301"/>
  <c r="CE1301"/>
  <c r="AO1301"/>
  <c r="XZ1301"/>
  <c r="WJ1301"/>
  <c r="UT1301"/>
  <c r="TD1301"/>
  <c r="RN1301"/>
  <c r="PX1301"/>
  <c r="OH1301"/>
  <c r="MR1301"/>
  <c r="LB1301"/>
  <c r="JL1301"/>
  <c r="HV1301"/>
  <c r="GF1301"/>
  <c r="EP1301"/>
  <c r="CZ1301"/>
  <c r="BJ1301"/>
  <c r="T1301"/>
  <c r="XZ1288"/>
  <c r="WJ1288"/>
  <c r="UT1288"/>
  <c r="TD1288"/>
  <c r="RN1288"/>
  <c r="PX1288"/>
  <c r="OH1288"/>
  <c r="MR1288"/>
  <c r="LB1288"/>
  <c r="JL1288"/>
  <c r="HV1288"/>
  <c r="GF1288"/>
  <c r="EP1288"/>
  <c r="CZ1288"/>
  <c r="BJ1288"/>
  <c r="T1288"/>
  <c r="XE1288"/>
  <c r="VO1288"/>
  <c r="TY1288"/>
  <c r="SI1288"/>
  <c r="QS1288"/>
  <c r="PC1288"/>
  <c r="NM1288"/>
  <c r="LW1288"/>
  <c r="KG1288"/>
  <c r="IQ1288"/>
  <c r="HA1288"/>
  <c r="FK1288"/>
  <c r="DU1288"/>
  <c r="CE1288"/>
  <c r="AO1288"/>
  <c r="YU1288"/>
  <c r="XZ1292"/>
  <c r="WJ1292"/>
  <c r="UT1292"/>
  <c r="TD1292"/>
  <c r="RN1292"/>
  <c r="PX1292"/>
  <c r="OH1292"/>
  <c r="MR1292"/>
  <c r="LB1292"/>
  <c r="JL1292"/>
  <c r="HV1292"/>
  <c r="GF1292"/>
  <c r="EP1292"/>
  <c r="CZ1292"/>
  <c r="BJ1292"/>
  <c r="T1292"/>
  <c r="XE1292"/>
  <c r="VO1292"/>
  <c r="TY1292"/>
  <c r="SI1292"/>
  <c r="QS1292"/>
  <c r="PC1292"/>
  <c r="NM1292"/>
  <c r="LW1292"/>
  <c r="KG1292"/>
  <c r="IQ1292"/>
  <c r="HA1292"/>
  <c r="FK1292"/>
  <c r="DU1292"/>
  <c r="CE1292"/>
  <c r="AO1292"/>
  <c r="YU1292"/>
  <c r="YU1293"/>
  <c r="XE1293"/>
  <c r="VO1293"/>
  <c r="TY1293"/>
  <c r="SI1293"/>
  <c r="QS1293"/>
  <c r="PC1293"/>
  <c r="NM1293"/>
  <c r="LW1293"/>
  <c r="KG1293"/>
  <c r="IQ1293"/>
  <c r="HA1293"/>
  <c r="FK1293"/>
  <c r="DU1293"/>
  <c r="CE1293"/>
  <c r="AO1293"/>
  <c r="XZ1293"/>
  <c r="WJ1293"/>
  <c r="UT1293"/>
  <c r="TD1293"/>
  <c r="RN1293"/>
  <c r="PX1293"/>
  <c r="OH1293"/>
  <c r="MR1293"/>
  <c r="LB1293"/>
  <c r="JL1293"/>
  <c r="HV1293"/>
  <c r="GF1293"/>
  <c r="EP1293"/>
  <c r="CZ1293"/>
  <c r="BJ1293"/>
  <c r="T1293"/>
  <c r="G406"/>
  <c r="XY1299"/>
  <c r="WI1299"/>
  <c r="US1299"/>
  <c r="TC1299"/>
  <c r="RM1299"/>
  <c r="PW1299"/>
  <c r="OG1299"/>
  <c r="MQ1299"/>
  <c r="LA1299"/>
  <c r="JK1299"/>
  <c r="HU1299"/>
  <c r="GE1299"/>
  <c r="EO1299"/>
  <c r="CY1299"/>
  <c r="BI1299"/>
  <c r="S1299"/>
  <c r="XD1299"/>
  <c r="VN1299"/>
  <c r="TX1299"/>
  <c r="SH1299"/>
  <c r="QR1299"/>
  <c r="PB1299"/>
  <c r="NL1299"/>
  <c r="LV1299"/>
  <c r="KF1299"/>
  <c r="IP1299"/>
  <c r="GZ1299"/>
  <c r="FJ1299"/>
  <c r="DT1299"/>
  <c r="CD1299"/>
  <c r="AN1299"/>
  <c r="YT1299"/>
  <c r="YT1286"/>
  <c r="XD1286"/>
  <c r="VN1286"/>
  <c r="TX1286"/>
  <c r="SH1286"/>
  <c r="QR1286"/>
  <c r="PB1286"/>
  <c r="NL1286"/>
  <c r="LV1286"/>
  <c r="KF1286"/>
  <c r="IP1286"/>
  <c r="GZ1286"/>
  <c r="FJ1286"/>
  <c r="DT1286"/>
  <c r="CD1286"/>
  <c r="AN1286"/>
  <c r="XY1286"/>
  <c r="WI1286"/>
  <c r="US1286"/>
  <c r="TC1286"/>
  <c r="RM1286"/>
  <c r="PW1286"/>
  <c r="OG1286"/>
  <c r="MQ1286"/>
  <c r="LA1286"/>
  <c r="JK1286"/>
  <c r="HU1286"/>
  <c r="GE1286"/>
  <c r="EO1286"/>
  <c r="CY1286"/>
  <c r="BI1286"/>
  <c r="S1286"/>
  <c r="YT1290"/>
  <c r="XD1290"/>
  <c r="VN1290"/>
  <c r="TX1290"/>
  <c r="SH1290"/>
  <c r="QR1290"/>
  <c r="PB1290"/>
  <c r="NL1290"/>
  <c r="LV1290"/>
  <c r="KF1290"/>
  <c r="IP1290"/>
  <c r="GZ1290"/>
  <c r="FJ1290"/>
  <c r="DT1290"/>
  <c r="CD1290"/>
  <c r="AN1290"/>
  <c r="XY1290"/>
  <c r="WI1290"/>
  <c r="US1290"/>
  <c r="TC1290"/>
  <c r="RM1290"/>
  <c r="PW1290"/>
  <c r="OG1290"/>
  <c r="MQ1290"/>
  <c r="LA1290"/>
  <c r="JK1290"/>
  <c r="HU1290"/>
  <c r="GE1290"/>
  <c r="EO1290"/>
  <c r="CY1290"/>
  <c r="BI1290"/>
  <c r="S1290"/>
  <c r="YU1303"/>
  <c r="XE1303"/>
  <c r="VO1303"/>
  <c r="TY1303"/>
  <c r="SI1303"/>
  <c r="QS1303"/>
  <c r="PC1303"/>
  <c r="NM1303"/>
  <c r="LW1303"/>
  <c r="KG1303"/>
  <c r="IQ1303"/>
  <c r="HA1303"/>
  <c r="FK1303"/>
  <c r="DU1303"/>
  <c r="CE1303"/>
  <c r="AO1303"/>
  <c r="XZ1303"/>
  <c r="WJ1303"/>
  <c r="UT1303"/>
  <c r="TD1303"/>
  <c r="RN1303"/>
  <c r="PX1303"/>
  <c r="OH1303"/>
  <c r="MR1303"/>
  <c r="LB1303"/>
  <c r="JL1303"/>
  <c r="HV1303"/>
  <c r="GF1303"/>
  <c r="EP1303"/>
  <c r="CZ1303"/>
  <c r="BJ1303"/>
  <c r="T1303"/>
  <c r="YU1297"/>
  <c r="XE1297"/>
  <c r="VO1297"/>
  <c r="TY1297"/>
  <c r="SI1297"/>
  <c r="QS1297"/>
  <c r="PC1297"/>
  <c r="NM1297"/>
  <c r="LW1297"/>
  <c r="KG1297"/>
  <c r="IQ1297"/>
  <c r="HA1297"/>
  <c r="FK1297"/>
  <c r="DU1297"/>
  <c r="CE1297"/>
  <c r="AO1297"/>
  <c r="XZ1297"/>
  <c r="WJ1297"/>
  <c r="UT1297"/>
  <c r="TD1297"/>
  <c r="RN1297"/>
  <c r="PX1297"/>
  <c r="OH1297"/>
  <c r="MR1297"/>
  <c r="LB1297"/>
  <c r="JL1297"/>
  <c r="HV1297"/>
  <c r="GF1297"/>
  <c r="EP1297"/>
  <c r="CZ1297"/>
  <c r="BJ1297"/>
  <c r="T1297"/>
  <c r="ZB1270"/>
  <c r="AM1285"/>
  <c r="DS1285"/>
  <c r="GY1285"/>
  <c r="KE1285"/>
  <c r="NK1285"/>
  <c r="QQ1285"/>
  <c r="TW1285"/>
  <c r="XC1285"/>
  <c r="BH1285"/>
  <c r="EN1285"/>
  <c r="HT1285"/>
  <c r="KZ1285"/>
  <c r="OF1285"/>
  <c r="RL1285"/>
  <c r="UR1285"/>
  <c r="XX1285"/>
  <c r="AM1295"/>
  <c r="DS1295"/>
  <c r="GY1295"/>
  <c r="KE1295"/>
  <c r="NK1295"/>
  <c r="QQ1295"/>
  <c r="TW1295"/>
  <c r="XC1295"/>
  <c r="BH1295"/>
  <c r="EN1295"/>
  <c r="HT1295"/>
  <c r="KZ1295"/>
  <c r="OF1295"/>
  <c r="RL1295"/>
  <c r="UR1295"/>
  <c r="XX1295"/>
  <c r="LJ156" i="87"/>
  <c r="LJ217"/>
  <c r="LJ215" s="1"/>
  <c r="JO217"/>
  <c r="GM217"/>
  <c r="DK217"/>
  <c r="AI217"/>
  <c r="JY217"/>
  <c r="GW217"/>
  <c r="DU217"/>
  <c r="AS217"/>
  <c r="IU217"/>
  <c r="FS217"/>
  <c r="CQ217"/>
  <c r="KS217"/>
  <c r="HQ217"/>
  <c r="EO217"/>
  <c r="BM217"/>
  <c r="LC217"/>
  <c r="IA217"/>
  <c r="EY217"/>
  <c r="BW217"/>
  <c r="IK217"/>
  <c r="FI217"/>
  <c r="CG217"/>
  <c r="KI217"/>
  <c r="HG217"/>
  <c r="EE217"/>
  <c r="BC217"/>
  <c r="JE217"/>
  <c r="GC217"/>
  <c r="DA217"/>
  <c r="Y217"/>
  <c r="F32" i="76"/>
  <c r="R32" s="1"/>
  <c r="F33"/>
  <c r="R33" s="1"/>
  <c r="F31"/>
  <c r="R31" s="1"/>
  <c r="F27"/>
  <c r="R27" s="1"/>
  <c r="F23"/>
  <c r="R23" s="1"/>
  <c r="F24"/>
  <c r="R24" s="1"/>
  <c r="F22"/>
  <c r="R22" s="1"/>
  <c r="F20"/>
  <c r="R20" s="1"/>
  <c r="F18"/>
  <c r="R18" s="1"/>
  <c r="F14"/>
  <c r="R14" s="1"/>
  <c r="F12"/>
  <c r="R12" s="1"/>
  <c r="F11"/>
  <c r="R11" s="1"/>
  <c r="F9"/>
  <c r="R9" s="1"/>
  <c r="BI1285" i="109" l="1"/>
  <c r="EO1285"/>
  <c r="HU1285"/>
  <c r="LA1285"/>
  <c r="OG1285"/>
  <c r="RM1285"/>
  <c r="US1285"/>
  <c r="XY1285"/>
  <c r="CD1285"/>
  <c r="FJ1285"/>
  <c r="IP1285"/>
  <c r="LV1285"/>
  <c r="PB1285"/>
  <c r="SH1285"/>
  <c r="VN1285"/>
  <c r="YT1285"/>
  <c r="AO1295"/>
  <c r="DU1295"/>
  <c r="HA1295"/>
  <c r="KG1295"/>
  <c r="NM1295"/>
  <c r="QS1295"/>
  <c r="TY1295"/>
  <c r="XE1295"/>
  <c r="BJ1295"/>
  <c r="EP1295"/>
  <c r="HV1295"/>
  <c r="LB1295"/>
  <c r="OH1295"/>
  <c r="RN1295"/>
  <c r="UT1295"/>
  <c r="XZ1295"/>
  <c r="BI1295"/>
  <c r="EO1295"/>
  <c r="HU1295"/>
  <c r="LA1295"/>
  <c r="OG1295"/>
  <c r="RM1295"/>
  <c r="US1295"/>
  <c r="XY1295"/>
  <c r="CD1295"/>
  <c r="FJ1295"/>
  <c r="IP1295"/>
  <c r="LV1295"/>
  <c r="PB1295"/>
  <c r="SH1295"/>
  <c r="VN1295"/>
  <c r="YT1295"/>
  <c r="YU1285"/>
  <c r="CE1285"/>
  <c r="FK1285"/>
  <c r="IQ1285"/>
  <c r="LW1285"/>
  <c r="PC1285"/>
  <c r="SI1285"/>
  <c r="VO1285"/>
  <c r="T1285"/>
  <c r="CZ1285"/>
  <c r="GF1285"/>
  <c r="JL1285"/>
  <c r="MR1285"/>
  <c r="PX1285"/>
  <c r="TD1285"/>
  <c r="WJ1285"/>
  <c r="S1285"/>
  <c r="CY1285"/>
  <c r="GE1285"/>
  <c r="JK1285"/>
  <c r="MQ1285"/>
  <c r="PW1285"/>
  <c r="TC1285"/>
  <c r="WI1285"/>
  <c r="AN1285"/>
  <c r="DT1285"/>
  <c r="GZ1285"/>
  <c r="KF1285"/>
  <c r="NL1285"/>
  <c r="QR1285"/>
  <c r="TX1285"/>
  <c r="XD1285"/>
  <c r="YU1295"/>
  <c r="CE1295"/>
  <c r="FK1295"/>
  <c r="IQ1295"/>
  <c r="LW1295"/>
  <c r="PC1295"/>
  <c r="SI1295"/>
  <c r="VO1295"/>
  <c r="T1295"/>
  <c r="CZ1295"/>
  <c r="GF1295"/>
  <c r="JL1295"/>
  <c r="MR1295"/>
  <c r="PX1295"/>
  <c r="TD1295"/>
  <c r="WJ1295"/>
  <c r="S1295"/>
  <c r="CY1295"/>
  <c r="GE1295"/>
  <c r="JK1295"/>
  <c r="MQ1295"/>
  <c r="PW1295"/>
  <c r="TC1295"/>
  <c r="WI1295"/>
  <c r="AN1295"/>
  <c r="DT1295"/>
  <c r="GZ1295"/>
  <c r="KF1295"/>
  <c r="NL1295"/>
  <c r="QR1295"/>
  <c r="TX1295"/>
  <c r="XD1295"/>
  <c r="AO1285"/>
  <c r="DU1285"/>
  <c r="HA1285"/>
  <c r="KG1285"/>
  <c r="NM1285"/>
  <c r="QS1285"/>
  <c r="TY1285"/>
  <c r="XE1285"/>
  <c r="BJ1285"/>
  <c r="EP1285"/>
  <c r="HV1285"/>
  <c r="LB1285"/>
  <c r="OH1285"/>
  <c r="RN1285"/>
  <c r="UT1285"/>
  <c r="XZ1285"/>
  <c r="N221" i="77"/>
  <c r="G221"/>
  <c r="L221" s="1"/>
  <c r="N220"/>
  <c r="F220"/>
  <c r="G220" s="1"/>
  <c r="L220" s="1"/>
  <c r="N219"/>
  <c r="F219"/>
  <c r="G219" s="1"/>
  <c r="N218"/>
  <c r="F218"/>
  <c r="G218" s="1"/>
  <c r="L218" s="1"/>
  <c r="N217"/>
  <c r="F217"/>
  <c r="G217" s="1"/>
  <c r="N214"/>
  <c r="G214"/>
  <c r="L214" s="1"/>
  <c r="N213"/>
  <c r="G213"/>
  <c r="L213" s="1"/>
  <c r="N212"/>
  <c r="G212"/>
  <c r="L212" s="1"/>
  <c r="N211"/>
  <c r="G211"/>
  <c r="L211" s="1"/>
  <c r="N210"/>
  <c r="G210"/>
  <c r="L210" s="1"/>
  <c r="N209"/>
  <c r="G209"/>
  <c r="L209" s="1"/>
  <c r="N208"/>
  <c r="N215" s="1"/>
  <c r="G208"/>
  <c r="L208" s="1"/>
  <c r="N205"/>
  <c r="N206" s="1"/>
  <c r="F205"/>
  <c r="E205"/>
  <c r="N200"/>
  <c r="F200"/>
  <c r="E200"/>
  <c r="G200" s="1"/>
  <c r="N199"/>
  <c r="F199"/>
  <c r="E199"/>
  <c r="N198"/>
  <c r="F198"/>
  <c r="E198"/>
  <c r="G198" s="1"/>
  <c r="N195"/>
  <c r="N196" s="1"/>
  <c r="J195"/>
  <c r="G195"/>
  <c r="L195" s="1"/>
  <c r="N190"/>
  <c r="J190"/>
  <c r="G190"/>
  <c r="L190" s="1"/>
  <c r="N189"/>
  <c r="E189"/>
  <c r="G189" s="1"/>
  <c r="L189" s="1"/>
  <c r="N188"/>
  <c r="E188"/>
  <c r="G188" s="1"/>
  <c r="L188" s="1"/>
  <c r="N187"/>
  <c r="N192" s="1"/>
  <c r="J187"/>
  <c r="G187"/>
  <c r="L187" s="1"/>
  <c r="N186"/>
  <c r="J186"/>
  <c r="G186"/>
  <c r="L186" s="1"/>
  <c r="N185"/>
  <c r="J185"/>
  <c r="G185"/>
  <c r="L185" s="1"/>
  <c r="N184"/>
  <c r="E184"/>
  <c r="J184" s="1"/>
  <c r="N183"/>
  <c r="E183"/>
  <c r="J183" s="1"/>
  <c r="N180"/>
  <c r="N181" s="1"/>
  <c r="J180"/>
  <c r="G180"/>
  <c r="L180" s="1"/>
  <c r="L181" s="1"/>
  <c r="N177"/>
  <c r="J177"/>
  <c r="G177"/>
  <c r="L177" s="1"/>
  <c r="N176"/>
  <c r="J176"/>
  <c r="G176"/>
  <c r="L176" s="1"/>
  <c r="N175"/>
  <c r="E175"/>
  <c r="G175" s="1"/>
  <c r="L175" s="1"/>
  <c r="N174"/>
  <c r="J174"/>
  <c r="G174"/>
  <c r="L174" s="1"/>
  <c r="N173"/>
  <c r="N178" s="1"/>
  <c r="J173"/>
  <c r="G173"/>
  <c r="L173" s="1"/>
  <c r="N170"/>
  <c r="E170"/>
  <c r="G170" s="1"/>
  <c r="L170" s="1"/>
  <c r="N169"/>
  <c r="N171" s="1"/>
  <c r="G169"/>
  <c r="L169" s="1"/>
  <c r="E169"/>
  <c r="J169" s="1"/>
  <c r="N166"/>
  <c r="N167" s="1"/>
  <c r="E166"/>
  <c r="J166" s="1"/>
  <c r="N163"/>
  <c r="N164" s="1"/>
  <c r="J163"/>
  <c r="G163"/>
  <c r="L163" s="1"/>
  <c r="N160"/>
  <c r="G160"/>
  <c r="L160" s="1"/>
  <c r="N159"/>
  <c r="G159"/>
  <c r="L159" s="1"/>
  <c r="N158"/>
  <c r="G158"/>
  <c r="L158" s="1"/>
  <c r="N157"/>
  <c r="G157"/>
  <c r="L157" s="1"/>
  <c r="N156"/>
  <c r="G156"/>
  <c r="L156" s="1"/>
  <c r="N155"/>
  <c r="G155"/>
  <c r="L155" s="1"/>
  <c r="N154"/>
  <c r="G154"/>
  <c r="L154" s="1"/>
  <c r="N153"/>
  <c r="G153"/>
  <c r="L153" s="1"/>
  <c r="N152"/>
  <c r="N161" s="1"/>
  <c r="G152"/>
  <c r="L152" s="1"/>
  <c r="N149"/>
  <c r="J149"/>
  <c r="G149"/>
  <c r="L149" s="1"/>
  <c r="N148"/>
  <c r="J148"/>
  <c r="G148"/>
  <c r="L148" s="1"/>
  <c r="L150" s="1"/>
  <c r="N143"/>
  <c r="J143"/>
  <c r="G143"/>
  <c r="L143" s="1"/>
  <c r="N142"/>
  <c r="J142"/>
  <c r="G142"/>
  <c r="L142" s="1"/>
  <c r="N141"/>
  <c r="J141"/>
  <c r="G141"/>
  <c r="L141" s="1"/>
  <c r="I139"/>
  <c r="N139" s="1"/>
  <c r="E139"/>
  <c r="G139" s="1"/>
  <c r="I138"/>
  <c r="N138" s="1"/>
  <c r="E138"/>
  <c r="G138" s="1"/>
  <c r="N137"/>
  <c r="I137"/>
  <c r="E137"/>
  <c r="G137" s="1"/>
  <c r="I136"/>
  <c r="N136" s="1"/>
  <c r="E136"/>
  <c r="G136" s="1"/>
  <c r="N135"/>
  <c r="M135"/>
  <c r="O135" s="1"/>
  <c r="N134"/>
  <c r="J134"/>
  <c r="G134"/>
  <c r="L134" s="1"/>
  <c r="N133"/>
  <c r="J133"/>
  <c r="G133"/>
  <c r="L133" s="1"/>
  <c r="N132"/>
  <c r="J132"/>
  <c r="G132"/>
  <c r="L132" s="1"/>
  <c r="N131"/>
  <c r="J131"/>
  <c r="G131"/>
  <c r="L131" s="1"/>
  <c r="N130"/>
  <c r="J130"/>
  <c r="G130"/>
  <c r="N127"/>
  <c r="E127"/>
  <c r="N126"/>
  <c r="E126"/>
  <c r="N125"/>
  <c r="J125"/>
  <c r="G125"/>
  <c r="L125" s="1"/>
  <c r="N120"/>
  <c r="G120"/>
  <c r="H120" s="1"/>
  <c r="M120" s="1"/>
  <c r="N119"/>
  <c r="G119"/>
  <c r="H119" s="1"/>
  <c r="M119" s="1"/>
  <c r="N118"/>
  <c r="L118"/>
  <c r="O118" s="1"/>
  <c r="G118"/>
  <c r="H118" s="1"/>
  <c r="M118" s="1"/>
  <c r="N117"/>
  <c r="G117"/>
  <c r="H117" s="1"/>
  <c r="M117" s="1"/>
  <c r="N116"/>
  <c r="G116"/>
  <c r="H116" s="1"/>
  <c r="M116" s="1"/>
  <c r="G111"/>
  <c r="L111" s="1"/>
  <c r="N109"/>
  <c r="J109"/>
  <c r="G109"/>
  <c r="K108"/>
  <c r="N108" s="1"/>
  <c r="J108"/>
  <c r="H108"/>
  <c r="G108"/>
  <c r="N107"/>
  <c r="J107"/>
  <c r="G107"/>
  <c r="L107" s="1"/>
  <c r="N106"/>
  <c r="E106"/>
  <c r="J106" s="1"/>
  <c r="J105"/>
  <c r="I105"/>
  <c r="N105" s="1"/>
  <c r="G105"/>
  <c r="H105" s="1"/>
  <c r="M105" s="1"/>
  <c r="J104"/>
  <c r="I104"/>
  <c r="N104" s="1"/>
  <c r="G104"/>
  <c r="N101"/>
  <c r="L101"/>
  <c r="J101"/>
  <c r="H101"/>
  <c r="M101" s="1"/>
  <c r="G101"/>
  <c r="N100"/>
  <c r="J100"/>
  <c r="G100"/>
  <c r="L100" s="1"/>
  <c r="N99"/>
  <c r="L99"/>
  <c r="J99"/>
  <c r="H99"/>
  <c r="M99" s="1"/>
  <c r="G99"/>
  <c r="N98"/>
  <c r="J98"/>
  <c r="G98"/>
  <c r="L98" s="1"/>
  <c r="N97"/>
  <c r="L97"/>
  <c r="J97"/>
  <c r="H97"/>
  <c r="M97" s="1"/>
  <c r="G97"/>
  <c r="N96"/>
  <c r="J96"/>
  <c r="G96"/>
  <c r="L96" s="1"/>
  <c r="N93"/>
  <c r="J93"/>
  <c r="G93"/>
  <c r="L93" s="1"/>
  <c r="N92"/>
  <c r="J92"/>
  <c r="G92"/>
  <c r="L92" s="1"/>
  <c r="N91"/>
  <c r="E91"/>
  <c r="J91" s="1"/>
  <c r="N90"/>
  <c r="E90"/>
  <c r="J90" s="1"/>
  <c r="N87"/>
  <c r="G87"/>
  <c r="H87" s="1"/>
  <c r="M87" s="1"/>
  <c r="E87"/>
  <c r="N86"/>
  <c r="F86"/>
  <c r="E86"/>
  <c r="G86" s="1"/>
  <c r="N85"/>
  <c r="F85"/>
  <c r="E85"/>
  <c r="N84"/>
  <c r="E84"/>
  <c r="G84" s="1"/>
  <c r="N83"/>
  <c r="F83"/>
  <c r="G83" s="1"/>
  <c r="H83" s="1"/>
  <c r="M83" s="1"/>
  <c r="N82"/>
  <c r="E82"/>
  <c r="G82" s="1"/>
  <c r="N81"/>
  <c r="G81"/>
  <c r="H81" s="1"/>
  <c r="M81" s="1"/>
  <c r="N80"/>
  <c r="E80"/>
  <c r="G80" s="1"/>
  <c r="H80" s="1"/>
  <c r="M80" s="1"/>
  <c r="N79"/>
  <c r="E79"/>
  <c r="G79" s="1"/>
  <c r="N78"/>
  <c r="E78"/>
  <c r="G78" s="1"/>
  <c r="H78" s="1"/>
  <c r="M78" s="1"/>
  <c r="N77"/>
  <c r="E77"/>
  <c r="G77" s="1"/>
  <c r="N76"/>
  <c r="F76"/>
  <c r="E76"/>
  <c r="N75"/>
  <c r="G75"/>
  <c r="H75" s="1"/>
  <c r="M75" s="1"/>
  <c r="N74"/>
  <c r="F74"/>
  <c r="E74"/>
  <c r="N73"/>
  <c r="N72"/>
  <c r="F72"/>
  <c r="G72" s="1"/>
  <c r="H72" s="1"/>
  <c r="M72" s="1"/>
  <c r="N71"/>
  <c r="F71"/>
  <c r="F73" s="1"/>
  <c r="E71"/>
  <c r="F66"/>
  <c r="I66" s="1"/>
  <c r="N66" s="1"/>
  <c r="E66"/>
  <c r="I65"/>
  <c r="N65" s="1"/>
  <c r="G65"/>
  <c r="L65" s="1"/>
  <c r="F64"/>
  <c r="I64" s="1"/>
  <c r="N64" s="1"/>
  <c r="E64"/>
  <c r="F63"/>
  <c r="I63" s="1"/>
  <c r="N63" s="1"/>
  <c r="E63"/>
  <c r="I62"/>
  <c r="N62" s="1"/>
  <c r="F62"/>
  <c r="E62"/>
  <c r="G62" s="1"/>
  <c r="F61"/>
  <c r="I61" s="1"/>
  <c r="N61" s="1"/>
  <c r="E61"/>
  <c r="G61" s="1"/>
  <c r="F60"/>
  <c r="I60" s="1"/>
  <c r="N60" s="1"/>
  <c r="E60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F51"/>
  <c r="I51" s="1"/>
  <c r="N51" s="1"/>
  <c r="E51"/>
  <c r="F50"/>
  <c r="I50" s="1"/>
  <c r="N50" s="1"/>
  <c r="E50"/>
  <c r="I49"/>
  <c r="N49" s="1"/>
  <c r="G49"/>
  <c r="L49" s="1"/>
  <c r="F48"/>
  <c r="I48" s="1"/>
  <c r="N48" s="1"/>
  <c r="E48"/>
  <c r="F47"/>
  <c r="I47" s="1"/>
  <c r="N47" s="1"/>
  <c r="E47"/>
  <c r="F46"/>
  <c r="I46" s="1"/>
  <c r="N46" s="1"/>
  <c r="E46"/>
  <c r="F45"/>
  <c r="I45" s="1"/>
  <c r="N45" s="1"/>
  <c r="E45"/>
  <c r="F44"/>
  <c r="I44" s="1"/>
  <c r="N44" s="1"/>
  <c r="E44"/>
  <c r="F43"/>
  <c r="I43" s="1"/>
  <c r="N43" s="1"/>
  <c r="E43"/>
  <c r="F42"/>
  <c r="I42" s="1"/>
  <c r="N42" s="1"/>
  <c r="E42"/>
  <c r="F41"/>
  <c r="I41" s="1"/>
  <c r="N41" s="1"/>
  <c r="E41"/>
  <c r="F40"/>
  <c r="I40" s="1"/>
  <c r="N40" s="1"/>
  <c r="E40"/>
  <c r="F39"/>
  <c r="I39" s="1"/>
  <c r="N39" s="1"/>
  <c r="E39"/>
  <c r="F38"/>
  <c r="I38" s="1"/>
  <c r="N38" s="1"/>
  <c r="E38"/>
  <c r="N37"/>
  <c r="F37"/>
  <c r="I37" s="1"/>
  <c r="E37"/>
  <c r="G37" s="1"/>
  <c r="L37" s="1"/>
  <c r="F36"/>
  <c r="I36" s="1"/>
  <c r="N36" s="1"/>
  <c r="E36"/>
  <c r="F35"/>
  <c r="I35" s="1"/>
  <c r="N35" s="1"/>
  <c r="E35"/>
  <c r="F34"/>
  <c r="I34" s="1"/>
  <c r="N34" s="1"/>
  <c r="E34"/>
  <c r="F33"/>
  <c r="I33" s="1"/>
  <c r="N33" s="1"/>
  <c r="E33"/>
  <c r="F32"/>
  <c r="I32" s="1"/>
  <c r="N32" s="1"/>
  <c r="E32"/>
  <c r="F31"/>
  <c r="I31" s="1"/>
  <c r="N31" s="1"/>
  <c r="E31"/>
  <c r="I30"/>
  <c r="N30" s="1"/>
  <c r="G30"/>
  <c r="F29"/>
  <c r="I29" s="1"/>
  <c r="N29" s="1"/>
  <c r="E29"/>
  <c r="F28"/>
  <c r="I28" s="1"/>
  <c r="N28" s="1"/>
  <c r="E28"/>
  <c r="F27"/>
  <c r="I27" s="1"/>
  <c r="N27" s="1"/>
  <c r="E27"/>
  <c r="F26"/>
  <c r="I26" s="1"/>
  <c r="N26" s="1"/>
  <c r="E26"/>
  <c r="N21"/>
  <c r="G21"/>
  <c r="H21" s="1"/>
  <c r="M21" s="1"/>
  <c r="N20"/>
  <c r="F20"/>
  <c r="E20"/>
  <c r="F18"/>
  <c r="I18" s="1"/>
  <c r="N18" s="1"/>
  <c r="E18"/>
  <c r="N17"/>
  <c r="F17"/>
  <c r="E17"/>
  <c r="N16"/>
  <c r="F16"/>
  <c r="E16"/>
  <c r="N14"/>
  <c r="G14"/>
  <c r="H14" s="1"/>
  <c r="M14" s="1"/>
  <c r="N13"/>
  <c r="G13"/>
  <c r="H13" s="1"/>
  <c r="M13" s="1"/>
  <c r="F11"/>
  <c r="F12" s="1"/>
  <c r="F15" s="1"/>
  <c r="I15" s="1"/>
  <c r="N15" s="1"/>
  <c r="E11"/>
  <c r="E12" s="1"/>
  <c r="L178" l="1"/>
  <c r="G18"/>
  <c r="G48"/>
  <c r="L48" s="1"/>
  <c r="H93"/>
  <c r="M93" s="1"/>
  <c r="G16"/>
  <c r="H16" s="1"/>
  <c r="M16" s="1"/>
  <c r="G20"/>
  <c r="H49"/>
  <c r="M49" s="1"/>
  <c r="O49" s="1"/>
  <c r="G32"/>
  <c r="G53"/>
  <c r="L53" s="1"/>
  <c r="G74"/>
  <c r="H104"/>
  <c r="M104" s="1"/>
  <c r="M108"/>
  <c r="N121"/>
  <c r="N122" s="1"/>
  <c r="N128"/>
  <c r="N233" s="1"/>
  <c r="N191"/>
  <c r="N201"/>
  <c r="N202" s="1"/>
  <c r="G42"/>
  <c r="L42" s="1"/>
  <c r="G54"/>
  <c r="I11"/>
  <c r="N11" s="1"/>
  <c r="G28"/>
  <c r="L28" s="1"/>
  <c r="G34"/>
  <c r="L34" s="1"/>
  <c r="G40"/>
  <c r="G45"/>
  <c r="L45" s="1"/>
  <c r="G50"/>
  <c r="L50" s="1"/>
  <c r="G57"/>
  <c r="L57" s="1"/>
  <c r="G58"/>
  <c r="G71"/>
  <c r="L71" s="1"/>
  <c r="H125"/>
  <c r="M125" s="1"/>
  <c r="H131"/>
  <c r="M131" s="1"/>
  <c r="O131" s="1"/>
  <c r="H133"/>
  <c r="M133" s="1"/>
  <c r="H149"/>
  <c r="M149" s="1"/>
  <c r="O149" s="1"/>
  <c r="G166"/>
  <c r="L166" s="1"/>
  <c r="N234"/>
  <c r="N222"/>
  <c r="G17"/>
  <c r="H17" s="1"/>
  <c r="M17" s="1"/>
  <c r="G26"/>
  <c r="L26" s="1"/>
  <c r="G29"/>
  <c r="L29" s="1"/>
  <c r="G33"/>
  <c r="L33" s="1"/>
  <c r="G36"/>
  <c r="L36" s="1"/>
  <c r="G38"/>
  <c r="L38" s="1"/>
  <c r="G41"/>
  <c r="L41" s="1"/>
  <c r="G44"/>
  <c r="G46"/>
  <c r="H46" s="1"/>
  <c r="M46" s="1"/>
  <c r="G52"/>
  <c r="L52" s="1"/>
  <c r="G55"/>
  <c r="H55" s="1"/>
  <c r="M55" s="1"/>
  <c r="G56"/>
  <c r="G59"/>
  <c r="H59" s="1"/>
  <c r="M59" s="1"/>
  <c r="G60"/>
  <c r="G63"/>
  <c r="H63" s="1"/>
  <c r="M63" s="1"/>
  <c r="G64"/>
  <c r="H65"/>
  <c r="M65" s="1"/>
  <c r="O65" s="1"/>
  <c r="G66"/>
  <c r="N88"/>
  <c r="G76"/>
  <c r="G85"/>
  <c r="H85" s="1"/>
  <c r="M85" s="1"/>
  <c r="N94"/>
  <c r="N102"/>
  <c r="N225" s="1"/>
  <c r="L108"/>
  <c r="L116"/>
  <c r="O116" s="1"/>
  <c r="L120"/>
  <c r="O120" s="1"/>
  <c r="H142"/>
  <c r="M142" s="1"/>
  <c r="O142" s="1"/>
  <c r="N150"/>
  <c r="J170"/>
  <c r="H170" s="1"/>
  <c r="M170" s="1"/>
  <c r="O170" s="1"/>
  <c r="J175"/>
  <c r="J188"/>
  <c r="H188" s="1"/>
  <c r="M188" s="1"/>
  <c r="J189"/>
  <c r="E73"/>
  <c r="G73" s="1"/>
  <c r="H73" s="1"/>
  <c r="M73" s="1"/>
  <c r="N144"/>
  <c r="N145" s="1"/>
  <c r="H173"/>
  <c r="M173" s="1"/>
  <c r="H176"/>
  <c r="M176" s="1"/>
  <c r="H180"/>
  <c r="M180" s="1"/>
  <c r="M181" s="1"/>
  <c r="H186"/>
  <c r="M186" s="1"/>
  <c r="N193"/>
  <c r="H190"/>
  <c r="M190" s="1"/>
  <c r="G199"/>
  <c r="H199" s="1"/>
  <c r="M199" s="1"/>
  <c r="G205"/>
  <c r="G12"/>
  <c r="E15"/>
  <c r="G15" s="1"/>
  <c r="L16"/>
  <c r="L18"/>
  <c r="H18"/>
  <c r="M18" s="1"/>
  <c r="H20"/>
  <c r="M20" s="1"/>
  <c r="L20"/>
  <c r="H28"/>
  <c r="M28" s="1"/>
  <c r="L32"/>
  <c r="H32"/>
  <c r="M32" s="1"/>
  <c r="H34"/>
  <c r="M34" s="1"/>
  <c r="L40"/>
  <c r="H40"/>
  <c r="M40" s="1"/>
  <c r="H42"/>
  <c r="M42" s="1"/>
  <c r="H48"/>
  <c r="M48" s="1"/>
  <c r="H50"/>
  <c r="M50" s="1"/>
  <c r="L17"/>
  <c r="H26"/>
  <c r="M26" s="1"/>
  <c r="H36"/>
  <c r="M36" s="1"/>
  <c r="H38"/>
  <c r="M38" s="1"/>
  <c r="L44"/>
  <c r="H44"/>
  <c r="M44" s="1"/>
  <c r="L46"/>
  <c r="H52"/>
  <c r="M52" s="1"/>
  <c r="H53"/>
  <c r="M53" s="1"/>
  <c r="L54"/>
  <c r="H54"/>
  <c r="M54" s="1"/>
  <c r="H57"/>
  <c r="M57" s="1"/>
  <c r="L58"/>
  <c r="H58"/>
  <c r="M58" s="1"/>
  <c r="L61"/>
  <c r="H61"/>
  <c r="M61" s="1"/>
  <c r="L62"/>
  <c r="H62"/>
  <c r="M62" s="1"/>
  <c r="H71"/>
  <c r="M71" s="1"/>
  <c r="L73"/>
  <c r="H74"/>
  <c r="M74" s="1"/>
  <c r="L74"/>
  <c r="O74" s="1"/>
  <c r="L77"/>
  <c r="H77"/>
  <c r="M77" s="1"/>
  <c r="L82"/>
  <c r="H82"/>
  <c r="M82" s="1"/>
  <c r="L86"/>
  <c r="H86"/>
  <c r="M86" s="1"/>
  <c r="L102"/>
  <c r="G11"/>
  <c r="L13"/>
  <c r="O13" s="1"/>
  <c r="L14"/>
  <c r="O14" s="1"/>
  <c r="L21"/>
  <c r="O21" s="1"/>
  <c r="N67"/>
  <c r="N68" s="1"/>
  <c r="L68" s="1"/>
  <c r="H33"/>
  <c r="M33" s="1"/>
  <c r="O33" s="1"/>
  <c r="H37"/>
  <c r="M37" s="1"/>
  <c r="O37" s="1"/>
  <c r="H41"/>
  <c r="M41" s="1"/>
  <c r="O41" s="1"/>
  <c r="O93"/>
  <c r="O97"/>
  <c r="O99"/>
  <c r="O101"/>
  <c r="L30"/>
  <c r="O30" s="1"/>
  <c r="H30"/>
  <c r="M30" s="1"/>
  <c r="L55"/>
  <c r="L56"/>
  <c r="O56" s="1"/>
  <c r="H56"/>
  <c r="M56" s="1"/>
  <c r="L59"/>
  <c r="L60"/>
  <c r="O60" s="1"/>
  <c r="H60"/>
  <c r="M60" s="1"/>
  <c r="L63"/>
  <c r="L64"/>
  <c r="O64" s="1"/>
  <c r="H64"/>
  <c r="M64" s="1"/>
  <c r="L66"/>
  <c r="O66" s="1"/>
  <c r="H66"/>
  <c r="M66" s="1"/>
  <c r="H76"/>
  <c r="M76" s="1"/>
  <c r="L76"/>
  <c r="L79"/>
  <c r="H79"/>
  <c r="M79" s="1"/>
  <c r="L84"/>
  <c r="O84" s="1"/>
  <c r="H84"/>
  <c r="M84" s="1"/>
  <c r="L85"/>
  <c r="N238"/>
  <c r="I12"/>
  <c r="N12" s="1"/>
  <c r="N22" s="1"/>
  <c r="G27"/>
  <c r="G31"/>
  <c r="G35"/>
  <c r="G39"/>
  <c r="G43"/>
  <c r="G47"/>
  <c r="G51"/>
  <c r="N112"/>
  <c r="N113" s="1"/>
  <c r="L113" s="1"/>
  <c r="O108"/>
  <c r="L109"/>
  <c r="H109"/>
  <c r="M109" s="1"/>
  <c r="J126"/>
  <c r="G126"/>
  <c r="J127"/>
  <c r="G127"/>
  <c r="L130"/>
  <c r="H130"/>
  <c r="M130" s="1"/>
  <c r="L137"/>
  <c r="H137"/>
  <c r="M137" s="1"/>
  <c r="L139"/>
  <c r="H139"/>
  <c r="M139" s="1"/>
  <c r="L161"/>
  <c r="L164"/>
  <c r="L167"/>
  <c r="L171"/>
  <c r="L192"/>
  <c r="L193"/>
  <c r="L196"/>
  <c r="L199"/>
  <c r="L205"/>
  <c r="H205"/>
  <c r="M205" s="1"/>
  <c r="M206" s="1"/>
  <c r="H219"/>
  <c r="M219" s="1"/>
  <c r="L219"/>
  <c r="L72"/>
  <c r="O72" s="1"/>
  <c r="L75"/>
  <c r="O75" s="1"/>
  <c r="L78"/>
  <c r="O78" s="1"/>
  <c r="L80"/>
  <c r="O80" s="1"/>
  <c r="L81"/>
  <c r="O81" s="1"/>
  <c r="L83"/>
  <c r="O83" s="1"/>
  <c r="L87"/>
  <c r="O87" s="1"/>
  <c r="L104"/>
  <c r="L105"/>
  <c r="O105" s="1"/>
  <c r="O125"/>
  <c r="O133"/>
  <c r="O176"/>
  <c r="O186"/>
  <c r="O190"/>
  <c r="L136"/>
  <c r="H136"/>
  <c r="M136" s="1"/>
  <c r="L138"/>
  <c r="H138"/>
  <c r="M138" s="1"/>
  <c r="H198"/>
  <c r="M198" s="1"/>
  <c r="L198"/>
  <c r="H200"/>
  <c r="M200" s="1"/>
  <c r="L200"/>
  <c r="L215"/>
  <c r="H217"/>
  <c r="M217" s="1"/>
  <c r="L217"/>
  <c r="G90"/>
  <c r="G91"/>
  <c r="H92"/>
  <c r="M92" s="1"/>
  <c r="O92" s="1"/>
  <c r="H96"/>
  <c r="M96" s="1"/>
  <c r="H98"/>
  <c r="M98" s="1"/>
  <c r="O98" s="1"/>
  <c r="H100"/>
  <c r="M100" s="1"/>
  <c r="O100" s="1"/>
  <c r="G106"/>
  <c r="H107"/>
  <c r="M107" s="1"/>
  <c r="O107" s="1"/>
  <c r="M121"/>
  <c r="M122" s="1"/>
  <c r="L122" s="1"/>
  <c r="L117"/>
  <c r="O117" s="1"/>
  <c r="L119"/>
  <c r="O119" s="1"/>
  <c r="H132"/>
  <c r="M132" s="1"/>
  <c r="O132" s="1"/>
  <c r="H134"/>
  <c r="M134" s="1"/>
  <c r="O134" s="1"/>
  <c r="H141"/>
  <c r="M141" s="1"/>
  <c r="O141" s="1"/>
  <c r="H143"/>
  <c r="M143" s="1"/>
  <c r="O143" s="1"/>
  <c r="H148"/>
  <c r="M148" s="1"/>
  <c r="M150" s="1"/>
  <c r="H152"/>
  <c r="M152" s="1"/>
  <c r="H153"/>
  <c r="M153" s="1"/>
  <c r="O153" s="1"/>
  <c r="H154"/>
  <c r="M154" s="1"/>
  <c r="O154" s="1"/>
  <c r="H155"/>
  <c r="M155" s="1"/>
  <c r="O155" s="1"/>
  <c r="H156"/>
  <c r="M156" s="1"/>
  <c r="O156" s="1"/>
  <c r="H157"/>
  <c r="M157" s="1"/>
  <c r="O157" s="1"/>
  <c r="H158"/>
  <c r="M158" s="1"/>
  <c r="O158" s="1"/>
  <c r="H159"/>
  <c r="M159" s="1"/>
  <c r="O159" s="1"/>
  <c r="H160"/>
  <c r="M160" s="1"/>
  <c r="O160" s="1"/>
  <c r="H163"/>
  <c r="M163" s="1"/>
  <c r="M164" s="1"/>
  <c r="H166"/>
  <c r="M166" s="1"/>
  <c r="M167" s="1"/>
  <c r="H169"/>
  <c r="M169" s="1"/>
  <c r="O173"/>
  <c r="H174"/>
  <c r="M174" s="1"/>
  <c r="H175"/>
  <c r="M175" s="1"/>
  <c r="O175" s="1"/>
  <c r="H177"/>
  <c r="M177" s="1"/>
  <c r="O177" s="1"/>
  <c r="O180"/>
  <c r="O181" s="1"/>
  <c r="G183"/>
  <c r="G184"/>
  <c r="H185"/>
  <c r="M185" s="1"/>
  <c r="O185" s="1"/>
  <c r="H187"/>
  <c r="M187" s="1"/>
  <c r="M192" s="1"/>
  <c r="H189"/>
  <c r="M189" s="1"/>
  <c r="O189" s="1"/>
  <c r="H195"/>
  <c r="M195" s="1"/>
  <c r="M196" s="1"/>
  <c r="H208"/>
  <c r="M208" s="1"/>
  <c r="O208" s="1"/>
  <c r="H209"/>
  <c r="M209" s="1"/>
  <c r="O209" s="1"/>
  <c r="H210"/>
  <c r="M210" s="1"/>
  <c r="O210" s="1"/>
  <c r="H211"/>
  <c r="M211" s="1"/>
  <c r="O211" s="1"/>
  <c r="H212"/>
  <c r="M212" s="1"/>
  <c r="O212" s="1"/>
  <c r="H213"/>
  <c r="M213" s="1"/>
  <c r="O213" s="1"/>
  <c r="H214"/>
  <c r="M214" s="1"/>
  <c r="O214" s="1"/>
  <c r="H218"/>
  <c r="M218" s="1"/>
  <c r="O218" s="1"/>
  <c r="H220"/>
  <c r="M220" s="1"/>
  <c r="O220" s="1"/>
  <c r="H221"/>
  <c r="M221" s="1"/>
  <c r="O221" s="1"/>
  <c r="O63" l="1"/>
  <c r="O59"/>
  <c r="O55"/>
  <c r="O73"/>
  <c r="H45"/>
  <c r="M45" s="1"/>
  <c r="O45" s="1"/>
  <c r="H29"/>
  <c r="M29" s="1"/>
  <c r="O29" s="1"/>
  <c r="N231"/>
  <c r="O85"/>
  <c r="O79"/>
  <c r="O121"/>
  <c r="O123" s="1"/>
  <c r="L123" s="1"/>
  <c r="M171"/>
  <c r="O219"/>
  <c r="O199"/>
  <c r="O52"/>
  <c r="O46"/>
  <c r="O44"/>
  <c r="O38"/>
  <c r="O36"/>
  <c r="O17"/>
  <c r="M178"/>
  <c r="O20"/>
  <c r="N224"/>
  <c r="N23"/>
  <c r="O215"/>
  <c r="L183"/>
  <c r="H183"/>
  <c r="M183" s="1"/>
  <c r="L91"/>
  <c r="H91"/>
  <c r="M91" s="1"/>
  <c r="L222"/>
  <c r="O217"/>
  <c r="O222" s="1"/>
  <c r="O230" s="1"/>
  <c r="O198"/>
  <c r="L201"/>
  <c r="L206"/>
  <c r="O205"/>
  <c r="O206" s="1"/>
  <c r="L144"/>
  <c r="O130"/>
  <c r="H51"/>
  <c r="M51" s="1"/>
  <c r="L51"/>
  <c r="H47"/>
  <c r="M47" s="1"/>
  <c r="L47"/>
  <c r="H39"/>
  <c r="M39" s="1"/>
  <c r="L39"/>
  <c r="H31"/>
  <c r="M31" s="1"/>
  <c r="L31"/>
  <c r="N226"/>
  <c r="L11"/>
  <c r="H11"/>
  <c r="M11" s="1"/>
  <c r="L88"/>
  <c r="O71"/>
  <c r="L12"/>
  <c r="H12"/>
  <c r="M12" s="1"/>
  <c r="M193"/>
  <c r="M161"/>
  <c r="M102"/>
  <c r="O200"/>
  <c r="O174"/>
  <c r="O148"/>
  <c r="O150" s="1"/>
  <c r="L121"/>
  <c r="O195"/>
  <c r="O196" s="1"/>
  <c r="O169"/>
  <c r="O171" s="1"/>
  <c r="O166"/>
  <c r="O167" s="1"/>
  <c r="O163"/>
  <c r="O164" s="1"/>
  <c r="O139"/>
  <c r="O137"/>
  <c r="O109"/>
  <c r="O76"/>
  <c r="O86"/>
  <c r="O82"/>
  <c r="O77"/>
  <c r="O62"/>
  <c r="O61"/>
  <c r="O58"/>
  <c r="O57"/>
  <c r="O54"/>
  <c r="O53"/>
  <c r="O50"/>
  <c r="O48"/>
  <c r="O42"/>
  <c r="O40"/>
  <c r="O34"/>
  <c r="O32"/>
  <c r="O28"/>
  <c r="O18"/>
  <c r="O16"/>
  <c r="L184"/>
  <c r="H184"/>
  <c r="M184" s="1"/>
  <c r="L106"/>
  <c r="O106" s="1"/>
  <c r="H106"/>
  <c r="M106" s="1"/>
  <c r="M112" s="1"/>
  <c r="M114" s="1"/>
  <c r="L90"/>
  <c r="H90"/>
  <c r="M90" s="1"/>
  <c r="M94" s="1"/>
  <c r="M202"/>
  <c r="L202" s="1"/>
  <c r="M201"/>
  <c r="L112"/>
  <c r="O104"/>
  <c r="H127"/>
  <c r="M127" s="1"/>
  <c r="L127"/>
  <c r="H126"/>
  <c r="M126" s="1"/>
  <c r="L126"/>
  <c r="H43"/>
  <c r="M43" s="1"/>
  <c r="L43"/>
  <c r="H35"/>
  <c r="M35" s="1"/>
  <c r="L35"/>
  <c r="H27"/>
  <c r="M27" s="1"/>
  <c r="M67" s="1"/>
  <c r="M69" s="1"/>
  <c r="L69" s="1"/>
  <c r="L27"/>
  <c r="O26"/>
  <c r="L15"/>
  <c r="H15"/>
  <c r="M15" s="1"/>
  <c r="M215"/>
  <c r="O178"/>
  <c r="M234"/>
  <c r="M222"/>
  <c r="M230" s="1"/>
  <c r="O138"/>
  <c r="O136"/>
  <c r="O188"/>
  <c r="O193" s="1"/>
  <c r="O187"/>
  <c r="O192" s="1"/>
  <c r="O152"/>
  <c r="O161" s="1"/>
  <c r="M144"/>
  <c r="M145" s="1"/>
  <c r="L145" s="1"/>
  <c r="O96"/>
  <c r="O102" s="1"/>
  <c r="M88"/>
  <c r="L67" l="1"/>
  <c r="M128"/>
  <c r="M233" s="1"/>
  <c r="L23"/>
  <c r="L230" s="1"/>
  <c r="N230"/>
  <c r="N239" s="1"/>
  <c r="O184"/>
  <c r="O15"/>
  <c r="O31"/>
  <c r="O39"/>
  <c r="O47"/>
  <c r="O51"/>
  <c r="O90"/>
  <c r="L94"/>
  <c r="O88"/>
  <c r="O231" s="1"/>
  <c r="M22"/>
  <c r="O144"/>
  <c r="O146" s="1"/>
  <c r="M191"/>
  <c r="O126"/>
  <c r="L128"/>
  <c r="L233" s="1"/>
  <c r="M238"/>
  <c r="M225"/>
  <c r="L22"/>
  <c r="O11"/>
  <c r="L191"/>
  <c r="O183"/>
  <c r="O191" s="1"/>
  <c r="O27"/>
  <c r="O35"/>
  <c r="O43"/>
  <c r="O127"/>
  <c r="O112"/>
  <c r="O114" s="1"/>
  <c r="L114" s="1"/>
  <c r="O12"/>
  <c r="O201"/>
  <c r="O203" s="1"/>
  <c r="L203" s="1"/>
  <c r="O91"/>
  <c r="OL52" i="127" l="1"/>
  <c r="OJ52"/>
  <c r="OA52"/>
  <c r="NY52"/>
  <c r="NW52"/>
  <c r="MW52"/>
  <c r="MU52"/>
  <c r="MS52"/>
  <c r="KO52"/>
  <c r="KE52"/>
  <c r="JU52"/>
  <c r="IY52"/>
  <c r="IO52"/>
  <c r="IE52"/>
  <c r="HU52"/>
  <c r="HK52"/>
  <c r="HA52"/>
  <c r="GQ52"/>
  <c r="GG52"/>
  <c r="FW52"/>
  <c r="FM52"/>
  <c r="FC52"/>
  <c r="ES52"/>
  <c r="DX52"/>
  <c r="DC52"/>
  <c r="CS52"/>
  <c r="CC52"/>
  <c r="BN52"/>
  <c r="OK52" i="126"/>
  <c r="OB52"/>
  <c r="NZ52"/>
  <c r="NX52"/>
  <c r="MX52"/>
  <c r="MV52"/>
  <c r="MT52"/>
  <c r="KT52"/>
  <c r="KJ52"/>
  <c r="JZ52"/>
  <c r="JD52"/>
  <c r="IT52"/>
  <c r="IJ52"/>
  <c r="HZ52"/>
  <c r="HP52"/>
  <c r="HF52"/>
  <c r="GV52"/>
  <c r="GL52"/>
  <c r="GB52"/>
  <c r="FR52"/>
  <c r="FH52"/>
  <c r="EX52"/>
  <c r="EC52"/>
  <c r="DI52"/>
  <c r="CX52"/>
  <c r="CI52"/>
  <c r="BS52"/>
  <c r="BI52"/>
  <c r="OK52" i="127"/>
  <c r="OB52"/>
  <c r="NZ52"/>
  <c r="NX52"/>
  <c r="MX52"/>
  <c r="MV52"/>
  <c r="MT52"/>
  <c r="KT52"/>
  <c r="KJ52"/>
  <c r="JZ52"/>
  <c r="JD52"/>
  <c r="IT52"/>
  <c r="IJ52"/>
  <c r="HZ52"/>
  <c r="HP52"/>
  <c r="HF52"/>
  <c r="GV52"/>
  <c r="GL52"/>
  <c r="GB52"/>
  <c r="FR52"/>
  <c r="FH52"/>
  <c r="EX52"/>
  <c r="EC52"/>
  <c r="DI52"/>
  <c r="CX52"/>
  <c r="CI52"/>
  <c r="BS52"/>
  <c r="BI52"/>
  <c r="OL52" i="126"/>
  <c r="OJ52"/>
  <c r="OA52"/>
  <c r="NY52"/>
  <c r="NW52"/>
  <c r="MW52"/>
  <c r="MU52"/>
  <c r="MS52"/>
  <c r="KO52"/>
  <c r="KE52"/>
  <c r="JU52"/>
  <c r="IY52"/>
  <c r="IO52"/>
  <c r="IE52"/>
  <c r="HU52"/>
  <c r="HK52"/>
  <c r="HA52"/>
  <c r="GQ52"/>
  <c r="GG52"/>
  <c r="FW52"/>
  <c r="FM52"/>
  <c r="FC52"/>
  <c r="ES52"/>
  <c r="DX52"/>
  <c r="DC52"/>
  <c r="CS52"/>
  <c r="CC52"/>
  <c r="BN52"/>
  <c r="KT52" i="123"/>
  <c r="KO52"/>
  <c r="KJ52"/>
  <c r="KE52"/>
  <c r="JZ52"/>
  <c r="JU52"/>
  <c r="OK52"/>
  <c r="OB52"/>
  <c r="NZ52"/>
  <c r="NX52"/>
  <c r="MX52"/>
  <c r="MV52"/>
  <c r="MT52"/>
  <c r="JD52"/>
  <c r="IT52"/>
  <c r="IJ52"/>
  <c r="HZ52"/>
  <c r="HP52"/>
  <c r="HF52"/>
  <c r="GV52"/>
  <c r="GL52"/>
  <c r="GB52"/>
  <c r="FR52"/>
  <c r="FH52"/>
  <c r="EX52"/>
  <c r="EC52"/>
  <c r="DI52"/>
  <c r="CX52"/>
  <c r="CI52"/>
  <c r="BS52"/>
  <c r="BI52"/>
  <c r="OL52"/>
  <c r="OJ52"/>
  <c r="OA52"/>
  <c r="NY52"/>
  <c r="NW52"/>
  <c r="MW52"/>
  <c r="MU52"/>
  <c r="MS52"/>
  <c r="IY52"/>
  <c r="IO52"/>
  <c r="IE52"/>
  <c r="HU52"/>
  <c r="HK52"/>
  <c r="HA52"/>
  <c r="GQ52"/>
  <c r="GG52"/>
  <c r="FW52"/>
  <c r="FM52"/>
  <c r="FC52"/>
  <c r="ES52"/>
  <c r="DX52"/>
  <c r="DC52"/>
  <c r="CS52"/>
  <c r="CC52"/>
  <c r="BN52"/>
  <c r="L224" i="77"/>
  <c r="L238"/>
  <c r="O67"/>
  <c r="M226"/>
  <c r="M224"/>
  <c r="M24"/>
  <c r="O22"/>
  <c r="L146"/>
  <c r="L234" s="1"/>
  <c r="O234"/>
  <c r="O128"/>
  <c r="O233" s="1"/>
  <c r="O94"/>
  <c r="M268" l="1"/>
  <c r="F919" i="109" s="1"/>
  <c r="M266" i="77"/>
  <c r="F917" i="109" s="1"/>
  <c r="M264" i="77"/>
  <c r="F915" i="109" s="1"/>
  <c r="M262" i="77"/>
  <c r="F913" i="109" s="1"/>
  <c r="M259" i="77"/>
  <c r="F910" i="109" s="1"/>
  <c r="M257" i="77"/>
  <c r="F908" i="109" s="1"/>
  <c r="M255" i="77"/>
  <c r="F906" i="109" s="1"/>
  <c r="M252" i="77"/>
  <c r="F903" i="109" s="1"/>
  <c r="M249" i="77"/>
  <c r="F900" i="109" s="1"/>
  <c r="M247" i="77"/>
  <c r="F898" i="109" s="1"/>
  <c r="M245" i="77"/>
  <c r="F896" i="109" s="1"/>
  <c r="M243" i="77"/>
  <c r="F894" i="109" s="1"/>
  <c r="M267" i="77"/>
  <c r="F918" i="109" s="1"/>
  <c r="M265" i="77"/>
  <c r="F916" i="109" s="1"/>
  <c r="M263" i="77"/>
  <c r="F914" i="109" s="1"/>
  <c r="M261" i="77"/>
  <c r="F912" i="109" s="1"/>
  <c r="M258" i="77"/>
  <c r="F909" i="109" s="1"/>
  <c r="M256" i="77"/>
  <c r="F907" i="109" s="1"/>
  <c r="M254" i="77"/>
  <c r="F905" i="109" s="1"/>
  <c r="M253" i="77"/>
  <c r="F904" i="109" s="1"/>
  <c r="M250" i="77"/>
  <c r="F901" i="109" s="1"/>
  <c r="M248" i="77"/>
  <c r="F899" i="109" s="1"/>
  <c r="M246" i="77"/>
  <c r="F897" i="109" s="1"/>
  <c r="M244" i="77"/>
  <c r="F895" i="109" s="1"/>
  <c r="L267" i="77"/>
  <c r="F857" i="109" s="1"/>
  <c r="L265" i="77"/>
  <c r="F855" i="109" s="1"/>
  <c r="L263" i="77"/>
  <c r="F853" i="109" s="1"/>
  <c r="L261" i="77"/>
  <c r="F851" i="109" s="1"/>
  <c r="L258" i="77"/>
  <c r="F848" i="109" s="1"/>
  <c r="L256" i="77"/>
  <c r="F846" i="109" s="1"/>
  <c r="L254" i="77"/>
  <c r="F844" i="109" s="1"/>
  <c r="L252" i="77"/>
  <c r="F842" i="109" s="1"/>
  <c r="L249" i="77"/>
  <c r="F839" i="109" s="1"/>
  <c r="L247" i="77"/>
  <c r="F837" i="109" s="1"/>
  <c r="L245" i="77"/>
  <c r="F835" i="109" s="1"/>
  <c r="L243" i="77"/>
  <c r="F833" i="109" s="1"/>
  <c r="L268" i="77"/>
  <c r="F858" i="109" s="1"/>
  <c r="L266" i="77"/>
  <c r="F856" i="109" s="1"/>
  <c r="L264" i="77"/>
  <c r="F854" i="109" s="1"/>
  <c r="L262" i="77"/>
  <c r="F852" i="109" s="1"/>
  <c r="L259" i="77"/>
  <c r="F849" i="109" s="1"/>
  <c r="L257" i="77"/>
  <c r="F847" i="109" s="1"/>
  <c r="L255" i="77"/>
  <c r="F845" i="109" s="1"/>
  <c r="L253" i="77"/>
  <c r="F843" i="109" s="1"/>
  <c r="L250" i="77"/>
  <c r="F840" i="109" s="1"/>
  <c r="L248" i="77"/>
  <c r="F838" i="109" s="1"/>
  <c r="L246" i="77"/>
  <c r="F836" i="109" s="1"/>
  <c r="L244" i="77"/>
  <c r="F834" i="109" s="1"/>
  <c r="L24" i="77"/>
  <c r="L231" s="1"/>
  <c r="M231"/>
  <c r="M239" s="1"/>
  <c r="O238"/>
  <c r="O225"/>
  <c r="L225"/>
  <c r="O239"/>
  <c r="O224"/>
  <c r="L239" l="1"/>
  <c r="OL53" i="127"/>
  <c r="OL51" s="1"/>
  <c r="OL47" s="1"/>
  <c r="OJ53"/>
  <c r="OA53"/>
  <c r="OA51" s="1"/>
  <c r="OA47" s="1"/>
  <c r="NY53"/>
  <c r="NY51" s="1"/>
  <c r="NY47" s="1"/>
  <c r="NW53"/>
  <c r="NW51" s="1"/>
  <c r="NW47" s="1"/>
  <c r="MW53"/>
  <c r="MU53"/>
  <c r="MU51" s="1"/>
  <c r="MU47" s="1"/>
  <c r="MS53"/>
  <c r="KO53"/>
  <c r="KO51" s="1"/>
  <c r="KO47" s="1"/>
  <c r="KE53"/>
  <c r="KE51" s="1"/>
  <c r="KE47" s="1"/>
  <c r="JU53"/>
  <c r="JU51" s="1"/>
  <c r="JU47" s="1"/>
  <c r="IY53"/>
  <c r="IO53"/>
  <c r="IO51" s="1"/>
  <c r="IO47" s="1"/>
  <c r="IE53"/>
  <c r="HU53"/>
  <c r="HU51" s="1"/>
  <c r="HU47" s="1"/>
  <c r="HK53"/>
  <c r="HK51" s="1"/>
  <c r="HK47" s="1"/>
  <c r="HA53"/>
  <c r="HA51" s="1"/>
  <c r="HA47" s="1"/>
  <c r="GQ53"/>
  <c r="GG53"/>
  <c r="GG51" s="1"/>
  <c r="GG47" s="1"/>
  <c r="FW53"/>
  <c r="FM53"/>
  <c r="FM51" s="1"/>
  <c r="FM47" s="1"/>
  <c r="FC53"/>
  <c r="FC51" s="1"/>
  <c r="FC47" s="1"/>
  <c r="ES53"/>
  <c r="ES51" s="1"/>
  <c r="ES47" s="1"/>
  <c r="DX53"/>
  <c r="DC53"/>
  <c r="DC51" s="1"/>
  <c r="DC47" s="1"/>
  <c r="CS53"/>
  <c r="CC53"/>
  <c r="CC51" s="1"/>
  <c r="CC47" s="1"/>
  <c r="BN53"/>
  <c r="BN51" s="1"/>
  <c r="BN47" s="1"/>
  <c r="OK53" i="126"/>
  <c r="OK51" s="1"/>
  <c r="OK47" s="1"/>
  <c r="OB53"/>
  <c r="OB51" s="1"/>
  <c r="OB47" s="1"/>
  <c r="NZ53"/>
  <c r="NZ51" s="1"/>
  <c r="NZ47" s="1"/>
  <c r="NX53"/>
  <c r="NX51" s="1"/>
  <c r="NX47" s="1"/>
  <c r="MX53"/>
  <c r="MX51" s="1"/>
  <c r="MX47" s="1"/>
  <c r="MV53"/>
  <c r="MV51" s="1"/>
  <c r="MV47" s="1"/>
  <c r="MT53"/>
  <c r="MT51" s="1"/>
  <c r="MT47" s="1"/>
  <c r="KT53"/>
  <c r="KT51" s="1"/>
  <c r="KT47" s="1"/>
  <c r="KJ53"/>
  <c r="KJ51" s="1"/>
  <c r="KJ47" s="1"/>
  <c r="JZ53"/>
  <c r="JZ51" s="1"/>
  <c r="JZ47" s="1"/>
  <c r="JD53"/>
  <c r="JD51" s="1"/>
  <c r="JD47" s="1"/>
  <c r="IT53"/>
  <c r="IT51" s="1"/>
  <c r="IT47" s="1"/>
  <c r="IJ53"/>
  <c r="IJ51" s="1"/>
  <c r="IJ47" s="1"/>
  <c r="HZ53"/>
  <c r="HZ51" s="1"/>
  <c r="HZ47" s="1"/>
  <c r="HP53"/>
  <c r="HP51" s="1"/>
  <c r="HP47" s="1"/>
  <c r="HF53"/>
  <c r="HF51" s="1"/>
  <c r="HF47" s="1"/>
  <c r="GV53"/>
  <c r="GV51" s="1"/>
  <c r="GV47" s="1"/>
  <c r="GL53"/>
  <c r="GL51" s="1"/>
  <c r="GL47" s="1"/>
  <c r="GB53"/>
  <c r="GB51" s="1"/>
  <c r="GB47" s="1"/>
  <c r="FR53"/>
  <c r="FR51" s="1"/>
  <c r="FR47" s="1"/>
  <c r="FH53"/>
  <c r="FH51" s="1"/>
  <c r="FH47" s="1"/>
  <c r="EX53"/>
  <c r="EX51" s="1"/>
  <c r="EX47" s="1"/>
  <c r="EC53"/>
  <c r="EC51" s="1"/>
  <c r="EC47" s="1"/>
  <c r="DI53"/>
  <c r="DI51" s="1"/>
  <c r="DI47" s="1"/>
  <c r="CX53"/>
  <c r="CX51" s="1"/>
  <c r="CX47" s="1"/>
  <c r="CI53"/>
  <c r="CI51" s="1"/>
  <c r="CI47" s="1"/>
  <c r="BS53"/>
  <c r="BS51" s="1"/>
  <c r="BS47" s="1"/>
  <c r="BI53"/>
  <c r="BI51" s="1"/>
  <c r="BI47" s="1"/>
  <c r="KT53" i="123"/>
  <c r="KT51" s="1"/>
  <c r="KT47" s="1"/>
  <c r="KO53"/>
  <c r="KO51" s="1"/>
  <c r="KO47" s="1"/>
  <c r="KJ53"/>
  <c r="KJ51" s="1"/>
  <c r="KJ47" s="1"/>
  <c r="KE53"/>
  <c r="KE51" s="1"/>
  <c r="KE47" s="1"/>
  <c r="JZ53"/>
  <c r="JZ51" s="1"/>
  <c r="JZ47" s="1"/>
  <c r="JU53"/>
  <c r="JU51" s="1"/>
  <c r="JU47" s="1"/>
  <c r="OK53" i="127"/>
  <c r="OK51" s="1"/>
  <c r="OK47" s="1"/>
  <c r="OB53"/>
  <c r="OB51" s="1"/>
  <c r="OB47" s="1"/>
  <c r="NZ53"/>
  <c r="NZ51" s="1"/>
  <c r="NZ47" s="1"/>
  <c r="NX53"/>
  <c r="NX51" s="1"/>
  <c r="NX47" s="1"/>
  <c r="MX53"/>
  <c r="MX51" s="1"/>
  <c r="MX47" s="1"/>
  <c r="MV53"/>
  <c r="MV51" s="1"/>
  <c r="MV47" s="1"/>
  <c r="MT53"/>
  <c r="MT51" s="1"/>
  <c r="MT47" s="1"/>
  <c r="KT53"/>
  <c r="KT51" s="1"/>
  <c r="KT47" s="1"/>
  <c r="KJ53"/>
  <c r="KJ51" s="1"/>
  <c r="KJ47" s="1"/>
  <c r="JZ53"/>
  <c r="JZ51" s="1"/>
  <c r="JZ47" s="1"/>
  <c r="JD53"/>
  <c r="JD51" s="1"/>
  <c r="JD47" s="1"/>
  <c r="IT53"/>
  <c r="IT51" s="1"/>
  <c r="IT47" s="1"/>
  <c r="IJ53"/>
  <c r="IJ51" s="1"/>
  <c r="IJ47" s="1"/>
  <c r="HZ53"/>
  <c r="HZ51" s="1"/>
  <c r="HZ47" s="1"/>
  <c r="HP53"/>
  <c r="HP51" s="1"/>
  <c r="HP47" s="1"/>
  <c r="HF53"/>
  <c r="HF51" s="1"/>
  <c r="HF47" s="1"/>
  <c r="GV53"/>
  <c r="GV51" s="1"/>
  <c r="GV47" s="1"/>
  <c r="GL53"/>
  <c r="GL51" s="1"/>
  <c r="GL47" s="1"/>
  <c r="GB53"/>
  <c r="GB51" s="1"/>
  <c r="GB47" s="1"/>
  <c r="FR53"/>
  <c r="FR51" s="1"/>
  <c r="FR47" s="1"/>
  <c r="FH53"/>
  <c r="FH51" s="1"/>
  <c r="FH47" s="1"/>
  <c r="EX53"/>
  <c r="EX51" s="1"/>
  <c r="EX47" s="1"/>
  <c r="EC53"/>
  <c r="EC51" s="1"/>
  <c r="EC47" s="1"/>
  <c r="DI53"/>
  <c r="DI51" s="1"/>
  <c r="DI47" s="1"/>
  <c r="CX53"/>
  <c r="CX51" s="1"/>
  <c r="CX47" s="1"/>
  <c r="CI53"/>
  <c r="CI51" s="1"/>
  <c r="CI47" s="1"/>
  <c r="BS53"/>
  <c r="BS51" s="1"/>
  <c r="BS47" s="1"/>
  <c r="BI53"/>
  <c r="BI51" s="1"/>
  <c r="BI47" s="1"/>
  <c r="OL53" i="126"/>
  <c r="OL51" s="1"/>
  <c r="OL47" s="1"/>
  <c r="OJ53"/>
  <c r="OJ51" s="1"/>
  <c r="OJ47" s="1"/>
  <c r="OA53"/>
  <c r="OA51" s="1"/>
  <c r="OA47" s="1"/>
  <c r="NY53"/>
  <c r="NY51" s="1"/>
  <c r="NY47" s="1"/>
  <c r="NW53"/>
  <c r="NW51" s="1"/>
  <c r="NW47" s="1"/>
  <c r="MW53"/>
  <c r="MW51" s="1"/>
  <c r="MW47" s="1"/>
  <c r="MU53"/>
  <c r="MU51" s="1"/>
  <c r="MU47" s="1"/>
  <c r="MS53"/>
  <c r="MS51" s="1"/>
  <c r="MS47" s="1"/>
  <c r="KO53"/>
  <c r="KO51" s="1"/>
  <c r="KO47" s="1"/>
  <c r="KE53"/>
  <c r="KE51" s="1"/>
  <c r="KE47" s="1"/>
  <c r="JU53"/>
  <c r="JU51" s="1"/>
  <c r="JU47" s="1"/>
  <c r="IY53"/>
  <c r="IY51" s="1"/>
  <c r="IY47" s="1"/>
  <c r="IO53"/>
  <c r="IO51" s="1"/>
  <c r="IO47" s="1"/>
  <c r="IE53"/>
  <c r="HU53"/>
  <c r="HU51" s="1"/>
  <c r="HU47" s="1"/>
  <c r="HK53"/>
  <c r="HK51" s="1"/>
  <c r="HK47" s="1"/>
  <c r="HA53"/>
  <c r="HA51" s="1"/>
  <c r="HA47" s="1"/>
  <c r="GQ53"/>
  <c r="GG53"/>
  <c r="GG51" s="1"/>
  <c r="GG47" s="1"/>
  <c r="FW53"/>
  <c r="FW51" s="1"/>
  <c r="FW47" s="1"/>
  <c r="FM53"/>
  <c r="FM51" s="1"/>
  <c r="FM47" s="1"/>
  <c r="FC53"/>
  <c r="ES53"/>
  <c r="ES51" s="1"/>
  <c r="ES47" s="1"/>
  <c r="DX53"/>
  <c r="DC53"/>
  <c r="DC51" s="1"/>
  <c r="DC47" s="1"/>
  <c r="CS53"/>
  <c r="CS51" s="1"/>
  <c r="CS47" s="1"/>
  <c r="CC53"/>
  <c r="CC51" s="1"/>
  <c r="CC47" s="1"/>
  <c r="BN53"/>
  <c r="H836" i="109"/>
  <c r="G836"/>
  <c r="H840"/>
  <c r="G840"/>
  <c r="H845"/>
  <c r="G845"/>
  <c r="H849"/>
  <c r="G849"/>
  <c r="H854"/>
  <c r="G854"/>
  <c r="H858"/>
  <c r="G858"/>
  <c r="H835"/>
  <c r="G835"/>
  <c r="H839"/>
  <c r="G839"/>
  <c r="H844"/>
  <c r="G844"/>
  <c r="H848"/>
  <c r="G848"/>
  <c r="H853"/>
  <c r="G853"/>
  <c r="H857"/>
  <c r="G857"/>
  <c r="H897"/>
  <c r="G897"/>
  <c r="H901"/>
  <c r="G901"/>
  <c r="H905"/>
  <c r="G905"/>
  <c r="H909"/>
  <c r="G909"/>
  <c r="H914"/>
  <c r="G914"/>
  <c r="H918"/>
  <c r="G918"/>
  <c r="H896"/>
  <c r="G896"/>
  <c r="H900"/>
  <c r="G900"/>
  <c r="H906"/>
  <c r="G906"/>
  <c r="H910"/>
  <c r="G910"/>
  <c r="H915"/>
  <c r="G915"/>
  <c r="H919"/>
  <c r="G919"/>
  <c r="H834"/>
  <c r="G834"/>
  <c r="H838"/>
  <c r="G838"/>
  <c r="H843"/>
  <c r="G843"/>
  <c r="H847"/>
  <c r="G847"/>
  <c r="H852"/>
  <c r="G852"/>
  <c r="H856"/>
  <c r="G856"/>
  <c r="H833"/>
  <c r="G833"/>
  <c r="G837"/>
  <c r="H837"/>
  <c r="H842"/>
  <c r="G842"/>
  <c r="G846"/>
  <c r="H846"/>
  <c r="H851"/>
  <c r="G851"/>
  <c r="G855"/>
  <c r="H855"/>
  <c r="H895"/>
  <c r="G895"/>
  <c r="H899"/>
  <c r="G899"/>
  <c r="H904"/>
  <c r="G904"/>
  <c r="H907"/>
  <c r="G907"/>
  <c r="H912"/>
  <c r="G912"/>
  <c r="G916"/>
  <c r="H916"/>
  <c r="H894"/>
  <c r="G894"/>
  <c r="G898"/>
  <c r="H898"/>
  <c r="H903"/>
  <c r="G903"/>
  <c r="H908"/>
  <c r="G908"/>
  <c r="H913"/>
  <c r="G913"/>
  <c r="H917"/>
  <c r="G917"/>
  <c r="OK53" i="123"/>
  <c r="OB53"/>
  <c r="NZ53"/>
  <c r="NX53"/>
  <c r="MX53"/>
  <c r="MV53"/>
  <c r="MT53"/>
  <c r="JD53"/>
  <c r="JD51" s="1"/>
  <c r="JD47" s="1"/>
  <c r="IT53"/>
  <c r="IT51" s="1"/>
  <c r="IT47" s="1"/>
  <c r="IJ53"/>
  <c r="IJ51" s="1"/>
  <c r="IJ47" s="1"/>
  <c r="HZ53"/>
  <c r="HZ51" s="1"/>
  <c r="HZ47" s="1"/>
  <c r="HP53"/>
  <c r="HP51" s="1"/>
  <c r="HP47" s="1"/>
  <c r="HF53"/>
  <c r="HF51" s="1"/>
  <c r="HF47" s="1"/>
  <c r="GV53"/>
  <c r="GV51" s="1"/>
  <c r="GV47" s="1"/>
  <c r="GL53"/>
  <c r="GL51" s="1"/>
  <c r="GL47" s="1"/>
  <c r="GB53"/>
  <c r="GB51" s="1"/>
  <c r="GB47" s="1"/>
  <c r="FR53"/>
  <c r="FR51" s="1"/>
  <c r="FR47" s="1"/>
  <c r="FH53"/>
  <c r="FH51" s="1"/>
  <c r="FH47" s="1"/>
  <c r="EX53"/>
  <c r="EX51" s="1"/>
  <c r="EX47" s="1"/>
  <c r="EC53"/>
  <c r="EC51" s="1"/>
  <c r="EC47" s="1"/>
  <c r="DI53"/>
  <c r="DI51" s="1"/>
  <c r="DI47" s="1"/>
  <c r="CX53"/>
  <c r="CX51" s="1"/>
  <c r="CX47" s="1"/>
  <c r="CI53"/>
  <c r="CI51" s="1"/>
  <c r="CI47" s="1"/>
  <c r="BS53"/>
  <c r="BS51" s="1"/>
  <c r="BS47" s="1"/>
  <c r="BI53"/>
  <c r="BI51" s="1"/>
  <c r="BI47" s="1"/>
  <c r="OL53"/>
  <c r="OJ53"/>
  <c r="OA53"/>
  <c r="NY53"/>
  <c r="NW53"/>
  <c r="MW53"/>
  <c r="MU53"/>
  <c r="MS53"/>
  <c r="IY53"/>
  <c r="IY51" s="1"/>
  <c r="IY47" s="1"/>
  <c r="IO53"/>
  <c r="IO51" s="1"/>
  <c r="IO47" s="1"/>
  <c r="IE53"/>
  <c r="IE51" s="1"/>
  <c r="IE47" s="1"/>
  <c r="HU53"/>
  <c r="HU51" s="1"/>
  <c r="HU47" s="1"/>
  <c r="HK53"/>
  <c r="HK51" s="1"/>
  <c r="HK47" s="1"/>
  <c r="HA53"/>
  <c r="HA51" s="1"/>
  <c r="HA47" s="1"/>
  <c r="GQ53"/>
  <c r="GQ51" s="1"/>
  <c r="GQ47" s="1"/>
  <c r="GG53"/>
  <c r="GG51" s="1"/>
  <c r="GG47" s="1"/>
  <c r="FW53"/>
  <c r="FW51" s="1"/>
  <c r="FW47" s="1"/>
  <c r="FM53"/>
  <c r="FM51" s="1"/>
  <c r="FM47" s="1"/>
  <c r="FC53"/>
  <c r="FC51" s="1"/>
  <c r="FC47" s="1"/>
  <c r="ES53"/>
  <c r="ES51" s="1"/>
  <c r="ES47" s="1"/>
  <c r="DX53"/>
  <c r="DX51" s="1"/>
  <c r="DX47" s="1"/>
  <c r="DC53"/>
  <c r="DC51" s="1"/>
  <c r="DC47" s="1"/>
  <c r="CS53"/>
  <c r="CS51" s="1"/>
  <c r="CS47" s="1"/>
  <c r="CC53"/>
  <c r="CC51" s="1"/>
  <c r="CC47" s="1"/>
  <c r="BN53"/>
  <c r="BN51" s="1"/>
  <c r="BN47" s="1"/>
  <c r="O267" i="77"/>
  <c r="F1162" i="109" s="1"/>
  <c r="F369" s="1"/>
  <c r="O256" i="77"/>
  <c r="F1151" i="109" s="1"/>
  <c r="O254" i="77"/>
  <c r="F1149" i="109" s="1"/>
  <c r="O253" i="77"/>
  <c r="F1148" i="109" s="1"/>
  <c r="O252" i="77"/>
  <c r="F1147" i="109" s="1"/>
  <c r="O250" i="77"/>
  <c r="F1145" i="109" s="1"/>
  <c r="O249" i="77"/>
  <c r="F1144" i="109" s="1"/>
  <c r="F351" s="1"/>
  <c r="O248" i="77"/>
  <c r="F1143" i="109" s="1"/>
  <c r="O247" i="77"/>
  <c r="F1142" i="109" s="1"/>
  <c r="F349" s="1"/>
  <c r="O246" i="77"/>
  <c r="F1141" i="109" s="1"/>
  <c r="O245" i="77"/>
  <c r="F1140" i="109" s="1"/>
  <c r="O244" i="77"/>
  <c r="F1139" i="109" s="1"/>
  <c r="O243" i="77"/>
  <c r="F1138" i="109" s="1"/>
  <c r="O268" i="77"/>
  <c r="F1163" i="109" s="1"/>
  <c r="O266" i="77"/>
  <c r="F1161" i="109" s="1"/>
  <c r="F368" s="1"/>
  <c r="O265" i="77"/>
  <c r="F1160" i="109" s="1"/>
  <c r="O264" i="77"/>
  <c r="F1159" i="109" s="1"/>
  <c r="O263" i="77"/>
  <c r="F1158" i="109" s="1"/>
  <c r="O262" i="77"/>
  <c r="F1157" i="109" s="1"/>
  <c r="O261" i="77"/>
  <c r="F1156" i="109" s="1"/>
  <c r="O259" i="77"/>
  <c r="F1154" i="109" s="1"/>
  <c r="O258" i="77"/>
  <c r="F1153" i="109" s="1"/>
  <c r="O257" i="77"/>
  <c r="F1152" i="109" s="1"/>
  <c r="F359" s="1"/>
  <c r="O255" i="77"/>
  <c r="F1150" i="109" s="1"/>
  <c r="L226" i="77"/>
  <c r="O226"/>
  <c r="I1280" i="109" l="1"/>
  <c r="F1203"/>
  <c r="F1205"/>
  <c r="I1282"/>
  <c r="H1154"/>
  <c r="G1154"/>
  <c r="H1150"/>
  <c r="G1150"/>
  <c r="H1153"/>
  <c r="G1153"/>
  <c r="H1156"/>
  <c r="G1156"/>
  <c r="H1158"/>
  <c r="G1158"/>
  <c r="G1160"/>
  <c r="H1160"/>
  <c r="H1163"/>
  <c r="G1163"/>
  <c r="H1139"/>
  <c r="G1139"/>
  <c r="H1141"/>
  <c r="G1141"/>
  <c r="H1143"/>
  <c r="G1143"/>
  <c r="H1145"/>
  <c r="G1145"/>
  <c r="H1148"/>
  <c r="G1148"/>
  <c r="H1151"/>
  <c r="G1151"/>
  <c r="BN51" i="126"/>
  <c r="BN47" s="1"/>
  <c r="BN48" s="1"/>
  <c r="CS49"/>
  <c r="E68" s="1"/>
  <c r="G295" i="109" s="1"/>
  <c r="CS48" i="126"/>
  <c r="DX51"/>
  <c r="DX47" s="1"/>
  <c r="DX48" s="1"/>
  <c r="FC51"/>
  <c r="FC47" s="1"/>
  <c r="FC48" s="1"/>
  <c r="FW49"/>
  <c r="FW48"/>
  <c r="FW50" s="1"/>
  <c r="GQ51"/>
  <c r="GQ47" s="1"/>
  <c r="GQ48" s="1"/>
  <c r="HK49"/>
  <c r="HK48"/>
  <c r="HK50" s="1"/>
  <c r="IE51"/>
  <c r="IE47" s="1"/>
  <c r="IE48" s="1"/>
  <c r="IY49"/>
  <c r="IY48"/>
  <c r="IY50" s="1"/>
  <c r="KE49"/>
  <c r="KE48"/>
  <c r="KE50" s="1"/>
  <c r="MS49"/>
  <c r="E84" s="1"/>
  <c r="G311" i="109" s="1"/>
  <c r="MS48" i="126"/>
  <c r="MW49"/>
  <c r="E87" s="1"/>
  <c r="G314" i="109" s="1"/>
  <c r="MW48" i="126"/>
  <c r="NY49"/>
  <c r="NY48"/>
  <c r="NY50" s="1"/>
  <c r="OJ49"/>
  <c r="E62" s="1"/>
  <c r="G289" i="109" s="1"/>
  <c r="OJ48" i="126"/>
  <c r="BI49" i="127"/>
  <c r="E57" s="1"/>
  <c r="H284" i="109" s="1"/>
  <c r="BI48" i="127"/>
  <c r="CI49"/>
  <c r="E66" s="1"/>
  <c r="H293" i="109" s="1"/>
  <c r="CI48" i="127"/>
  <c r="DI49"/>
  <c r="E75" s="1"/>
  <c r="H302" i="109" s="1"/>
  <c r="DI48" i="127"/>
  <c r="EX49"/>
  <c r="EX48"/>
  <c r="EX50" s="1"/>
  <c r="FR49"/>
  <c r="FR48"/>
  <c r="FR50" s="1"/>
  <c r="GL49"/>
  <c r="GL48"/>
  <c r="GL50" s="1"/>
  <c r="HF49"/>
  <c r="HF48"/>
  <c r="HF50" s="1"/>
  <c r="HZ49"/>
  <c r="HZ48"/>
  <c r="HZ50" s="1"/>
  <c r="IT49"/>
  <c r="IT48"/>
  <c r="IT50" s="1"/>
  <c r="JZ49"/>
  <c r="JZ48"/>
  <c r="JZ50" s="1"/>
  <c r="KT49"/>
  <c r="KT48"/>
  <c r="KT50" s="1"/>
  <c r="MV49"/>
  <c r="E89" s="1"/>
  <c r="H316" i="109" s="1"/>
  <c r="MV48" i="127"/>
  <c r="NX49"/>
  <c r="NX48"/>
  <c r="NX50" s="1"/>
  <c r="OB49"/>
  <c r="OB48"/>
  <c r="OB50" s="1"/>
  <c r="JU49" i="123"/>
  <c r="JU48"/>
  <c r="JU50" s="1"/>
  <c r="KE49"/>
  <c r="KE48"/>
  <c r="KE50" s="1"/>
  <c r="KO49"/>
  <c r="KO48"/>
  <c r="KO50" s="1"/>
  <c r="BI49" i="126"/>
  <c r="E57" s="1"/>
  <c r="G284" i="109" s="1"/>
  <c r="BI48" i="126"/>
  <c r="CI49"/>
  <c r="E66" s="1"/>
  <c r="G293" i="109" s="1"/>
  <c r="CI48" i="126"/>
  <c r="DI49"/>
  <c r="E75" s="1"/>
  <c r="G302" i="109" s="1"/>
  <c r="DI48" i="126"/>
  <c r="EX49"/>
  <c r="EX48"/>
  <c r="EX50" s="1"/>
  <c r="FR49"/>
  <c r="FR48"/>
  <c r="FR50" s="1"/>
  <c r="GL49"/>
  <c r="GL48"/>
  <c r="GL50" s="1"/>
  <c r="HF49"/>
  <c r="HF48"/>
  <c r="HF50" s="1"/>
  <c r="HZ49"/>
  <c r="HZ48"/>
  <c r="HZ50" s="1"/>
  <c r="IT49"/>
  <c r="IT48"/>
  <c r="IT50" s="1"/>
  <c r="JZ49"/>
  <c r="JZ48"/>
  <c r="JZ50" s="1"/>
  <c r="KT49"/>
  <c r="KT48"/>
  <c r="KT50" s="1"/>
  <c r="MV49"/>
  <c r="E89" s="1"/>
  <c r="G316" i="109" s="1"/>
  <c r="MV48" i="126"/>
  <c r="NX49"/>
  <c r="NX48"/>
  <c r="NX50" s="1"/>
  <c r="OB49"/>
  <c r="OB48"/>
  <c r="OB50" s="1"/>
  <c r="BN49" i="127"/>
  <c r="BN48"/>
  <c r="BN50" s="1"/>
  <c r="CS51"/>
  <c r="CS47" s="1"/>
  <c r="CS48" s="1"/>
  <c r="DX51"/>
  <c r="DX47" s="1"/>
  <c r="DX48" s="1"/>
  <c r="FC49"/>
  <c r="FC48"/>
  <c r="FC50" s="1"/>
  <c r="FW51"/>
  <c r="FW47" s="1"/>
  <c r="FW48" s="1"/>
  <c r="GQ51"/>
  <c r="GQ47" s="1"/>
  <c r="GQ48" s="1"/>
  <c r="HK49"/>
  <c r="HK48"/>
  <c r="HK50" s="1"/>
  <c r="IE51"/>
  <c r="IE47" s="1"/>
  <c r="IE48" s="1"/>
  <c r="IY51"/>
  <c r="IY47" s="1"/>
  <c r="IY48" s="1"/>
  <c r="KE49"/>
  <c r="KE48"/>
  <c r="KE50" s="1"/>
  <c r="MS51"/>
  <c r="MS47" s="1"/>
  <c r="MS48" s="1"/>
  <c r="MW51"/>
  <c r="MW47" s="1"/>
  <c r="MW48" s="1"/>
  <c r="NY49"/>
  <c r="NY48"/>
  <c r="NY50" s="1"/>
  <c r="OJ51"/>
  <c r="OJ47" s="1"/>
  <c r="OJ48" s="1"/>
  <c r="F367" i="109"/>
  <c r="G367"/>
  <c r="G363"/>
  <c r="F358"/>
  <c r="G358"/>
  <c r="G354"/>
  <c r="G345"/>
  <c r="J1276" s="1"/>
  <c r="G364"/>
  <c r="G1218" s="1"/>
  <c r="G355"/>
  <c r="G1209" s="1"/>
  <c r="F350"/>
  <c r="I1281" s="1"/>
  <c r="H350"/>
  <c r="G346"/>
  <c r="G365"/>
  <c r="G1219" s="1"/>
  <c r="F360"/>
  <c r="H360"/>
  <c r="G356"/>
  <c r="G347"/>
  <c r="J1278" s="1"/>
  <c r="F370"/>
  <c r="F1224" s="1"/>
  <c r="H370"/>
  <c r="H1224" s="1"/>
  <c r="F361"/>
  <c r="F1215" s="1"/>
  <c r="H361"/>
  <c r="H1215" s="1"/>
  <c r="G357"/>
  <c r="G1211" s="1"/>
  <c r="F352"/>
  <c r="H352"/>
  <c r="G348"/>
  <c r="J1279" s="1"/>
  <c r="H1152"/>
  <c r="H359" s="1"/>
  <c r="G1152"/>
  <c r="H1157"/>
  <c r="G1157"/>
  <c r="H1159"/>
  <c r="G1159"/>
  <c r="G366" s="1"/>
  <c r="G1220" s="1"/>
  <c r="H1161"/>
  <c r="H368" s="1"/>
  <c r="G1161"/>
  <c r="H1138"/>
  <c r="G1138"/>
  <c r="H1140"/>
  <c r="G1140"/>
  <c r="G1142"/>
  <c r="G349" s="1"/>
  <c r="H1142"/>
  <c r="H1144"/>
  <c r="H351" s="1"/>
  <c r="G1144"/>
  <c r="H1147"/>
  <c r="G1147"/>
  <c r="H1149"/>
  <c r="G1149"/>
  <c r="H1162"/>
  <c r="H369" s="1"/>
  <c r="G1162"/>
  <c r="CC49" i="126"/>
  <c r="E60" s="1"/>
  <c r="G287" i="109" s="1"/>
  <c r="CC48" i="126"/>
  <c r="DC49"/>
  <c r="E70" s="1"/>
  <c r="G297" i="109" s="1"/>
  <c r="DC48" i="126"/>
  <c r="ES49"/>
  <c r="ES48"/>
  <c r="FM49"/>
  <c r="FM48"/>
  <c r="GG49"/>
  <c r="GG48"/>
  <c r="HA49"/>
  <c r="HA48"/>
  <c r="HU49"/>
  <c r="HU48"/>
  <c r="IO49"/>
  <c r="IO48"/>
  <c r="JU49"/>
  <c r="JU48"/>
  <c r="KO49"/>
  <c r="KO48"/>
  <c r="MU49"/>
  <c r="E88" s="1"/>
  <c r="G315" i="109" s="1"/>
  <c r="MU48" i="126"/>
  <c r="NW49"/>
  <c r="NW48"/>
  <c r="OA49"/>
  <c r="OA48"/>
  <c r="OL49"/>
  <c r="E80" s="1"/>
  <c r="G307" i="109" s="1"/>
  <c r="OL48" i="126"/>
  <c r="BS49" i="127"/>
  <c r="E59" s="1"/>
  <c r="H286" i="109" s="1"/>
  <c r="BS48" i="127"/>
  <c r="CX49"/>
  <c r="E72" s="1"/>
  <c r="H299" i="109" s="1"/>
  <c r="CX48" i="127"/>
  <c r="EC49"/>
  <c r="E79" s="1"/>
  <c r="H306" i="109" s="1"/>
  <c r="EC48" i="127"/>
  <c r="FH49"/>
  <c r="FH48"/>
  <c r="GB49"/>
  <c r="GB48"/>
  <c r="GV49"/>
  <c r="GV48"/>
  <c r="HP49"/>
  <c r="HP48"/>
  <c r="IJ49"/>
  <c r="IJ48"/>
  <c r="JD49"/>
  <c r="JD48"/>
  <c r="KJ49"/>
  <c r="KJ48"/>
  <c r="MT49"/>
  <c r="E85" s="1"/>
  <c r="H312" i="109" s="1"/>
  <c r="MT48" i="127"/>
  <c r="MX49"/>
  <c r="E86" s="1"/>
  <c r="H313" i="109" s="1"/>
  <c r="MX48" i="127"/>
  <c r="NZ49"/>
  <c r="NZ48"/>
  <c r="OK49"/>
  <c r="E71" s="1"/>
  <c r="H298" i="109" s="1"/>
  <c r="OK48" i="127"/>
  <c r="JZ49" i="123"/>
  <c r="JZ48"/>
  <c r="KJ49"/>
  <c r="KJ48"/>
  <c r="KT49"/>
  <c r="KT48"/>
  <c r="BS49" i="126"/>
  <c r="E59" s="1"/>
  <c r="G286" i="109" s="1"/>
  <c r="BS48" i="126"/>
  <c r="CX49"/>
  <c r="E72" s="1"/>
  <c r="G299" i="109" s="1"/>
  <c r="CX48" i="126"/>
  <c r="EC49"/>
  <c r="E79" s="1"/>
  <c r="G306" i="109" s="1"/>
  <c r="EC48" i="126"/>
  <c r="FH49"/>
  <c r="FH48"/>
  <c r="GB49"/>
  <c r="GB48"/>
  <c r="GV49"/>
  <c r="GV48"/>
  <c r="HP49"/>
  <c r="HP48"/>
  <c r="IJ49"/>
  <c r="IJ48"/>
  <c r="JD49"/>
  <c r="JD48"/>
  <c r="KJ49"/>
  <c r="KJ48"/>
  <c r="MT49"/>
  <c r="E85" s="1"/>
  <c r="G312" i="109" s="1"/>
  <c r="MT48" i="126"/>
  <c r="MX49"/>
  <c r="E86" s="1"/>
  <c r="G313" i="109" s="1"/>
  <c r="MX48" i="126"/>
  <c r="NZ49"/>
  <c r="NZ48"/>
  <c r="OK49"/>
  <c r="E71" s="1"/>
  <c r="G298" i="109" s="1"/>
  <c r="OK48" i="126"/>
  <c r="CC49" i="127"/>
  <c r="E60" s="1"/>
  <c r="H287" i="109" s="1"/>
  <c r="CC48" i="127"/>
  <c r="DC49"/>
  <c r="E70" s="1"/>
  <c r="H297" i="109" s="1"/>
  <c r="DC48" i="127"/>
  <c r="ES49"/>
  <c r="ES48"/>
  <c r="FM49"/>
  <c r="FM48"/>
  <c r="GG49"/>
  <c r="GG48"/>
  <c r="HA49"/>
  <c r="HA48"/>
  <c r="HU49"/>
  <c r="HU48"/>
  <c r="IO49"/>
  <c r="IO48"/>
  <c r="JU49"/>
  <c r="JU48"/>
  <c r="KO49"/>
  <c r="KO48"/>
  <c r="MU49"/>
  <c r="E88" s="1"/>
  <c r="H315" i="109" s="1"/>
  <c r="MU48" i="127"/>
  <c r="NW49"/>
  <c r="NW48"/>
  <c r="OA49"/>
  <c r="OA48"/>
  <c r="OL49"/>
  <c r="E80" s="1"/>
  <c r="H307" i="109" s="1"/>
  <c r="OL48" i="127"/>
  <c r="H367" i="109"/>
  <c r="F363"/>
  <c r="H363"/>
  <c r="H358"/>
  <c r="F354"/>
  <c r="H354"/>
  <c r="H349"/>
  <c r="F345"/>
  <c r="I1276" s="1"/>
  <c r="H345"/>
  <c r="K1276" s="1"/>
  <c r="G368"/>
  <c r="F364"/>
  <c r="F1218" s="1"/>
  <c r="H364"/>
  <c r="H1218" s="1"/>
  <c r="G359"/>
  <c r="F355"/>
  <c r="F1209" s="1"/>
  <c r="H355"/>
  <c r="H1209" s="1"/>
  <c r="G350"/>
  <c r="J1281" s="1"/>
  <c r="F346"/>
  <c r="H346"/>
  <c r="G369"/>
  <c r="F365"/>
  <c r="F1219" s="1"/>
  <c r="H365"/>
  <c r="H1219" s="1"/>
  <c r="G360"/>
  <c r="F356"/>
  <c r="H356"/>
  <c r="G351"/>
  <c r="F347"/>
  <c r="I1278" s="1"/>
  <c r="H347"/>
  <c r="K1278" s="1"/>
  <c r="G370"/>
  <c r="G1224" s="1"/>
  <c r="F366"/>
  <c r="F1220" s="1"/>
  <c r="H366"/>
  <c r="H1220" s="1"/>
  <c r="G361"/>
  <c r="G1215" s="1"/>
  <c r="F357"/>
  <c r="F1211" s="1"/>
  <c r="H357"/>
  <c r="H1211" s="1"/>
  <c r="G352"/>
  <c r="F348"/>
  <c r="I1279" s="1"/>
  <c r="H348"/>
  <c r="K1279" s="1"/>
  <c r="CC49" i="123"/>
  <c r="E60" s="1"/>
  <c r="F287" i="109" s="1"/>
  <c r="CC48" i="123"/>
  <c r="D60" s="1"/>
  <c r="F226" i="109" s="1"/>
  <c r="DC49" i="123"/>
  <c r="E70" s="1"/>
  <c r="F297" i="109" s="1"/>
  <c r="DC48" i="123"/>
  <c r="ES49"/>
  <c r="ES48"/>
  <c r="FM49"/>
  <c r="FM48"/>
  <c r="GG49"/>
  <c r="GG48"/>
  <c r="HA49"/>
  <c r="HA48"/>
  <c r="HU49"/>
  <c r="HU48"/>
  <c r="IO49"/>
  <c r="IO48"/>
  <c r="MS51"/>
  <c r="MS47" s="1"/>
  <c r="MS48" s="1"/>
  <c r="D84" s="1"/>
  <c r="F250" i="109" s="1"/>
  <c r="MW51" i="123"/>
  <c r="MW47" s="1"/>
  <c r="MW48" s="1"/>
  <c r="D87" s="1"/>
  <c r="F253" i="109" s="1"/>
  <c r="NY51" i="123"/>
  <c r="NY47" s="1"/>
  <c r="NY48" s="1"/>
  <c r="OJ51"/>
  <c r="OJ47" s="1"/>
  <c r="OJ48" s="1"/>
  <c r="D62" s="1"/>
  <c r="F228" i="109" s="1"/>
  <c r="BI49" i="123"/>
  <c r="E57" s="1"/>
  <c r="F284" i="109" s="1"/>
  <c r="BI48" i="123"/>
  <c r="CI49"/>
  <c r="E66" s="1"/>
  <c r="F293" i="109" s="1"/>
  <c r="CI48" i="123"/>
  <c r="DI49"/>
  <c r="E75" s="1"/>
  <c r="F302" i="109" s="1"/>
  <c r="DI48" i="123"/>
  <c r="EX49"/>
  <c r="EX48"/>
  <c r="FR49"/>
  <c r="FR48"/>
  <c r="GL49"/>
  <c r="GL48"/>
  <c r="HF49"/>
  <c r="HF48"/>
  <c r="HZ49"/>
  <c r="HZ48"/>
  <c r="IT49"/>
  <c r="IT48"/>
  <c r="MT51"/>
  <c r="MT47" s="1"/>
  <c r="MT48" s="1"/>
  <c r="D85" s="1"/>
  <c r="F251" i="109" s="1"/>
  <c r="MX51" i="123"/>
  <c r="MX47" s="1"/>
  <c r="MX48" s="1"/>
  <c r="D86" s="1"/>
  <c r="F252" i="109" s="1"/>
  <c r="NZ51" i="123"/>
  <c r="NZ47" s="1"/>
  <c r="NZ48" s="1"/>
  <c r="OK51"/>
  <c r="OK47" s="1"/>
  <c r="OK48" s="1"/>
  <c r="D71" s="1"/>
  <c r="F237" i="109" s="1"/>
  <c r="BN49" i="123"/>
  <c r="BN48"/>
  <c r="CS49"/>
  <c r="E68" s="1"/>
  <c r="F295" i="109" s="1"/>
  <c r="CS48" i="123"/>
  <c r="D68" s="1"/>
  <c r="F234" i="109" s="1"/>
  <c r="DX49" i="123"/>
  <c r="E81" s="1"/>
  <c r="F308" i="109" s="1"/>
  <c r="DX48" i="123"/>
  <c r="D81" s="1"/>
  <c r="F247" i="109" s="1"/>
  <c r="FC49" i="123"/>
  <c r="FC48"/>
  <c r="FW49"/>
  <c r="FW48"/>
  <c r="GQ49"/>
  <c r="GQ48"/>
  <c r="HK49"/>
  <c r="HK48"/>
  <c r="IE49"/>
  <c r="IE48"/>
  <c r="IY49"/>
  <c r="IY48"/>
  <c r="MU51"/>
  <c r="MU47" s="1"/>
  <c r="MU48" s="1"/>
  <c r="D88" s="1"/>
  <c r="F254" i="109" s="1"/>
  <c r="NW51" i="123"/>
  <c r="NW47" s="1"/>
  <c r="NW48" s="1"/>
  <c r="OA51"/>
  <c r="OA47" s="1"/>
  <c r="OA48" s="1"/>
  <c r="OL51"/>
  <c r="OL47" s="1"/>
  <c r="OL48" s="1"/>
  <c r="D80" s="1"/>
  <c r="F246" i="109" s="1"/>
  <c r="BS49" i="123"/>
  <c r="E59" s="1"/>
  <c r="F286" i="109" s="1"/>
  <c r="BS48" i="123"/>
  <c r="D59" s="1"/>
  <c r="F225" i="109" s="1"/>
  <c r="CX49" i="123"/>
  <c r="E72" s="1"/>
  <c r="F299" i="109" s="1"/>
  <c r="CX48" i="123"/>
  <c r="D72" s="1"/>
  <c r="F238" i="109" s="1"/>
  <c r="EC49" i="123"/>
  <c r="E79" s="1"/>
  <c r="F306" i="109" s="1"/>
  <c r="EC48" i="123"/>
  <c r="D79" s="1"/>
  <c r="F245" i="109" s="1"/>
  <c r="FH49" i="123"/>
  <c r="FH48"/>
  <c r="GB49"/>
  <c r="GB48"/>
  <c r="GV49"/>
  <c r="GV48"/>
  <c r="HP49"/>
  <c r="HP48"/>
  <c r="IJ49"/>
  <c r="IJ48"/>
  <c r="JD49"/>
  <c r="JD48"/>
  <c r="MV51"/>
  <c r="MV47" s="1"/>
  <c r="MV48" s="1"/>
  <c r="D89" s="1"/>
  <c r="F255" i="109" s="1"/>
  <c r="NX51" i="123"/>
  <c r="NX47" s="1"/>
  <c r="NX48" s="1"/>
  <c r="OB51"/>
  <c r="OB47" s="1"/>
  <c r="OB48" s="1"/>
  <c r="W55" i="73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52" s="1"/>
  <c r="P48"/>
  <c r="K48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W39"/>
  <c r="W110" s="1"/>
  <c r="V39"/>
  <c r="U39"/>
  <c r="U110" s="1"/>
  <c r="T39"/>
  <c r="T110" s="1"/>
  <c r="S39"/>
  <c r="S110" s="1"/>
  <c r="R39"/>
  <c r="Q39"/>
  <c r="Q110" s="1"/>
  <c r="P39"/>
  <c r="P110" s="1"/>
  <c r="O39"/>
  <c r="O110" s="1"/>
  <c r="N39"/>
  <c r="M39"/>
  <c r="M110" s="1"/>
  <c r="L39"/>
  <c r="L110" s="1"/>
  <c r="K39"/>
  <c r="J39"/>
  <c r="I39"/>
  <c r="I110" s="1"/>
  <c r="H39"/>
  <c r="H110" s="1"/>
  <c r="G39"/>
  <c r="G110" s="1"/>
  <c r="F39"/>
  <c r="E39"/>
  <c r="E110" s="1"/>
  <c r="D39"/>
  <c r="D110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V24"/>
  <c r="V106" s="1"/>
  <c r="U24"/>
  <c r="U106" s="1"/>
  <c r="T24"/>
  <c r="T106" s="1"/>
  <c r="S24"/>
  <c r="S106" s="1"/>
  <c r="R24"/>
  <c r="R106" s="1"/>
  <c r="Q24"/>
  <c r="Q106" s="1"/>
  <c r="P24"/>
  <c r="P106" s="1"/>
  <c r="O24"/>
  <c r="O106" s="1"/>
  <c r="N24"/>
  <c r="N106" s="1"/>
  <c r="M24"/>
  <c r="M106" s="1"/>
  <c r="L24"/>
  <c r="L106" s="1"/>
  <c r="K24"/>
  <c r="K106" s="1"/>
  <c r="J24"/>
  <c r="J106" s="1"/>
  <c r="I24"/>
  <c r="I106" s="1"/>
  <c r="H24"/>
  <c r="H106" s="1"/>
  <c r="G24"/>
  <c r="G106" s="1"/>
  <c r="F24"/>
  <c r="F106" s="1"/>
  <c r="E24"/>
  <c r="E106" s="1"/>
  <c r="D24"/>
  <c r="D106" s="1"/>
  <c r="W23"/>
  <c r="W104" s="1"/>
  <c r="V23"/>
  <c r="V104" s="1"/>
  <c r="U23"/>
  <c r="U104" s="1"/>
  <c r="T23"/>
  <c r="T104" s="1"/>
  <c r="S23"/>
  <c r="S104" s="1"/>
  <c r="R23"/>
  <c r="R104" s="1"/>
  <c r="Q23"/>
  <c r="Q104" s="1"/>
  <c r="P23"/>
  <c r="P104" s="1"/>
  <c r="O23"/>
  <c r="O104" s="1"/>
  <c r="N23"/>
  <c r="N104" s="1"/>
  <c r="M23"/>
  <c r="M104" s="1"/>
  <c r="L23"/>
  <c r="L104" s="1"/>
  <c r="K23"/>
  <c r="K104" s="1"/>
  <c r="J23"/>
  <c r="J104" s="1"/>
  <c r="I23"/>
  <c r="I104" s="1"/>
  <c r="H23"/>
  <c r="H104" s="1"/>
  <c r="G23"/>
  <c r="G104" s="1"/>
  <c r="F23"/>
  <c r="F104" s="1"/>
  <c r="E23"/>
  <c r="E104" s="1"/>
  <c r="D23"/>
  <c r="D104" s="1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D114" i="72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113" s="1"/>
  <c r="D115" s="1"/>
  <c r="P48"/>
  <c r="K48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39"/>
  <c r="W110" s="1"/>
  <c r="V39"/>
  <c r="U39"/>
  <c r="U110" s="1"/>
  <c r="T39"/>
  <c r="S39"/>
  <c r="S110" s="1"/>
  <c r="R39"/>
  <c r="Q39"/>
  <c r="Q110" s="1"/>
  <c r="P39"/>
  <c r="O39"/>
  <c r="O110" s="1"/>
  <c r="N39"/>
  <c r="M39"/>
  <c r="M110" s="1"/>
  <c r="L39"/>
  <c r="K39"/>
  <c r="K110" s="1"/>
  <c r="J39"/>
  <c r="I39"/>
  <c r="I110" s="1"/>
  <c r="H39"/>
  <c r="G39"/>
  <c r="G110" s="1"/>
  <c r="F39"/>
  <c r="E39"/>
  <c r="E110" s="1"/>
  <c r="D39"/>
  <c r="D110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V24"/>
  <c r="V106" s="1"/>
  <c r="U24"/>
  <c r="U106" s="1"/>
  <c r="T24"/>
  <c r="T106" s="1"/>
  <c r="S24"/>
  <c r="S106" s="1"/>
  <c r="R24"/>
  <c r="R106" s="1"/>
  <c r="Q24"/>
  <c r="Q106" s="1"/>
  <c r="P24"/>
  <c r="P106" s="1"/>
  <c r="O24"/>
  <c r="O106" s="1"/>
  <c r="N24"/>
  <c r="N106" s="1"/>
  <c r="M24"/>
  <c r="M106" s="1"/>
  <c r="L24"/>
  <c r="L106" s="1"/>
  <c r="K24"/>
  <c r="K106" s="1"/>
  <c r="J24"/>
  <c r="J106" s="1"/>
  <c r="I24"/>
  <c r="I106" s="1"/>
  <c r="H24"/>
  <c r="H106" s="1"/>
  <c r="G24"/>
  <c r="G106" s="1"/>
  <c r="F24"/>
  <c r="F106" s="1"/>
  <c r="E24"/>
  <c r="E106" s="1"/>
  <c r="D24"/>
  <c r="D106" s="1"/>
  <c r="W23"/>
  <c r="W104" s="1"/>
  <c r="V23"/>
  <c r="V104" s="1"/>
  <c r="U23"/>
  <c r="U104" s="1"/>
  <c r="T23"/>
  <c r="T104" s="1"/>
  <c r="S23"/>
  <c r="S104" s="1"/>
  <c r="R23"/>
  <c r="R104" s="1"/>
  <c r="Q23"/>
  <c r="Q104" s="1"/>
  <c r="P23"/>
  <c r="P104" s="1"/>
  <c r="O23"/>
  <c r="O104" s="1"/>
  <c r="N23"/>
  <c r="N104" s="1"/>
  <c r="M23"/>
  <c r="M104" s="1"/>
  <c r="L23"/>
  <c r="L104" s="1"/>
  <c r="K23"/>
  <c r="K104" s="1"/>
  <c r="J23"/>
  <c r="J104" s="1"/>
  <c r="I23"/>
  <c r="I104" s="1"/>
  <c r="H23"/>
  <c r="H104" s="1"/>
  <c r="G23"/>
  <c r="G104" s="1"/>
  <c r="F23"/>
  <c r="F104" s="1"/>
  <c r="E23"/>
  <c r="E104" s="1"/>
  <c r="D23"/>
  <c r="D104" s="1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J20" i="71"/>
  <c r="P20" s="1"/>
  <c r="Q20" s="1"/>
  <c r="R20" s="1"/>
  <c r="F20"/>
  <c r="J19"/>
  <c r="P19" s="1"/>
  <c r="Q19" s="1"/>
  <c r="R19" s="1"/>
  <c r="F19"/>
  <c r="J18"/>
  <c r="P18" s="1"/>
  <c r="Q18" s="1"/>
  <c r="R18" s="1"/>
  <c r="F18"/>
  <c r="J17"/>
  <c r="P17" s="1"/>
  <c r="Q17" s="1"/>
  <c r="R17" s="1"/>
  <c r="F17"/>
  <c r="J16"/>
  <c r="P16" s="1"/>
  <c r="Q16" s="1"/>
  <c r="R16" s="1"/>
  <c r="F16"/>
  <c r="J15"/>
  <c r="P15" s="1"/>
  <c r="Q15" s="1"/>
  <c r="R15" s="1"/>
  <c r="F15"/>
  <c r="J14"/>
  <c r="P14" s="1"/>
  <c r="Q14" s="1"/>
  <c r="R14" s="1"/>
  <c r="F14"/>
  <c r="J13"/>
  <c r="P13" s="1"/>
  <c r="Q13" s="1"/>
  <c r="R13" s="1"/>
  <c r="F13"/>
  <c r="J12"/>
  <c r="P12" s="1"/>
  <c r="Q12" s="1"/>
  <c r="R12" s="1"/>
  <c r="F12"/>
  <c r="J11"/>
  <c r="P11" s="1"/>
  <c r="Q11" s="1"/>
  <c r="R11" s="1"/>
  <c r="F11"/>
  <c r="J10"/>
  <c r="P10" s="1"/>
  <c r="Q10" s="1"/>
  <c r="R10" s="1"/>
  <c r="F10"/>
  <c r="J9"/>
  <c r="P9" s="1"/>
  <c r="Q9" s="1"/>
  <c r="R9" s="1"/>
  <c r="F9"/>
  <c r="J8"/>
  <c r="P8" s="1"/>
  <c r="Q8" s="1"/>
  <c r="R8" s="1"/>
  <c r="F8"/>
  <c r="K1282" i="109" l="1"/>
  <c r="H1205"/>
  <c r="J1280"/>
  <c r="G1203"/>
  <c r="WJ1279"/>
  <c r="TD1279"/>
  <c r="PX1279"/>
  <c r="MR1279"/>
  <c r="JL1279"/>
  <c r="GF1279"/>
  <c r="CZ1279"/>
  <c r="T1279"/>
  <c r="VO1279"/>
  <c r="SI1279"/>
  <c r="PC1279"/>
  <c r="LW1279"/>
  <c r="IQ1279"/>
  <c r="FK1279"/>
  <c r="CE1279"/>
  <c r="YU1279"/>
  <c r="XZ1279"/>
  <c r="UT1279"/>
  <c r="RN1279"/>
  <c r="OH1279"/>
  <c r="LB1279"/>
  <c r="HV1279"/>
  <c r="EP1279"/>
  <c r="BJ1279"/>
  <c r="XE1279"/>
  <c r="TY1279"/>
  <c r="QS1279"/>
  <c r="NM1279"/>
  <c r="KG1279"/>
  <c r="HA1279"/>
  <c r="DU1279"/>
  <c r="AO1279"/>
  <c r="G1206"/>
  <c r="J1283"/>
  <c r="XC1278"/>
  <c r="TW1278"/>
  <c r="QQ1278"/>
  <c r="NK1278"/>
  <c r="KE1278"/>
  <c r="GY1278"/>
  <c r="DS1278"/>
  <c r="AM1278"/>
  <c r="WH1278"/>
  <c r="TB1278"/>
  <c r="PV1278"/>
  <c r="MP1278"/>
  <c r="JJ1278"/>
  <c r="GD1278"/>
  <c r="CX1278"/>
  <c r="R1278"/>
  <c r="YS1278"/>
  <c r="VM1278"/>
  <c r="SG1278"/>
  <c r="PA1278"/>
  <c r="LU1278"/>
  <c r="IO1278"/>
  <c r="FI1278"/>
  <c r="CC1278"/>
  <c r="XX1278"/>
  <c r="UR1278"/>
  <c r="RL1278"/>
  <c r="OF1278"/>
  <c r="KZ1278"/>
  <c r="HT1278"/>
  <c r="EN1278"/>
  <c r="BH1278"/>
  <c r="K1277"/>
  <c r="H1200"/>
  <c r="XD1281"/>
  <c r="TX1281"/>
  <c r="QR1281"/>
  <c r="NL1281"/>
  <c r="KF1281"/>
  <c r="GZ1281"/>
  <c r="DT1281"/>
  <c r="AN1281"/>
  <c r="WI1281"/>
  <c r="TC1281"/>
  <c r="PW1281"/>
  <c r="MQ1281"/>
  <c r="JK1281"/>
  <c r="GE1281"/>
  <c r="CY1281"/>
  <c r="S1281"/>
  <c r="YT1281"/>
  <c r="VN1281"/>
  <c r="SH1281"/>
  <c r="PB1281"/>
  <c r="LV1281"/>
  <c r="IP1281"/>
  <c r="FJ1281"/>
  <c r="CD1281"/>
  <c r="XY1281"/>
  <c r="US1281"/>
  <c r="RM1281"/>
  <c r="OG1281"/>
  <c r="LA1281"/>
  <c r="HU1281"/>
  <c r="EO1281"/>
  <c r="BI1281"/>
  <c r="YS1276"/>
  <c r="VM1276"/>
  <c r="SG1276"/>
  <c r="PA1276"/>
  <c r="LU1276"/>
  <c r="IO1276"/>
  <c r="FI1276"/>
  <c r="CC1276"/>
  <c r="XX1276"/>
  <c r="UR1276"/>
  <c r="RL1276"/>
  <c r="OF1276"/>
  <c r="KZ1276"/>
  <c r="HT1276"/>
  <c r="EN1276"/>
  <c r="BH1276"/>
  <c r="XC1276"/>
  <c r="TW1276"/>
  <c r="QQ1276"/>
  <c r="NK1276"/>
  <c r="KE1276"/>
  <c r="GY1276"/>
  <c r="DS1276"/>
  <c r="AM1276"/>
  <c r="WH1276"/>
  <c r="TB1276"/>
  <c r="PV1276"/>
  <c r="MP1276"/>
  <c r="JJ1276"/>
  <c r="GD1276"/>
  <c r="CX1276"/>
  <c r="R1276"/>
  <c r="D80" i="127"/>
  <c r="H246" i="109" s="1"/>
  <c r="H185" s="1"/>
  <c r="H63" s="1"/>
  <c r="H1301" s="1"/>
  <c r="OL50" i="127"/>
  <c r="MU50"/>
  <c r="D88"/>
  <c r="H254" i="109" s="1"/>
  <c r="H193" s="1"/>
  <c r="H71" s="1"/>
  <c r="DC50" i="127"/>
  <c r="D70"/>
  <c r="H236" i="109" s="1"/>
  <c r="H175" s="1"/>
  <c r="H53" s="1"/>
  <c r="H1290" s="1"/>
  <c r="D60" i="127"/>
  <c r="H226" i="109" s="1"/>
  <c r="H165" s="1"/>
  <c r="H43" s="1"/>
  <c r="CC50" i="127"/>
  <c r="OK50" i="126"/>
  <c r="D71"/>
  <c r="G237" i="109" s="1"/>
  <c r="G176" s="1"/>
  <c r="G54" s="1"/>
  <c r="G1291" s="1"/>
  <c r="MX50" i="126"/>
  <c r="D86"/>
  <c r="G252" i="109" s="1"/>
  <c r="G191" s="1"/>
  <c r="G69" s="1"/>
  <c r="MT50" i="126"/>
  <c r="D85"/>
  <c r="G251" i="109" s="1"/>
  <c r="G190" s="1"/>
  <c r="G68" s="1"/>
  <c r="EC50" i="126"/>
  <c r="D79"/>
  <c r="G245" i="109" s="1"/>
  <c r="G184" s="1"/>
  <c r="G62" s="1"/>
  <c r="G1300" s="1"/>
  <c r="CX50" i="126"/>
  <c r="D72"/>
  <c r="G238" i="109" s="1"/>
  <c r="G177" s="1"/>
  <c r="G55" s="1"/>
  <c r="G1292" s="1"/>
  <c r="D59" i="126"/>
  <c r="G225" i="109" s="1"/>
  <c r="G164" s="1"/>
  <c r="G42" s="1"/>
  <c r="BS50" i="126"/>
  <c r="OK50" i="127"/>
  <c r="D71"/>
  <c r="H237" i="109" s="1"/>
  <c r="H176" s="1"/>
  <c r="H54" s="1"/>
  <c r="H1291" s="1"/>
  <c r="D86" i="127"/>
  <c r="H252" i="109" s="1"/>
  <c r="H191" s="1"/>
  <c r="H69" s="1"/>
  <c r="MX50" i="127"/>
  <c r="MT50"/>
  <c r="D85"/>
  <c r="H251" i="109" s="1"/>
  <c r="H190" s="1"/>
  <c r="H68" s="1"/>
  <c r="EC50" i="127"/>
  <c r="D79"/>
  <c r="H245" i="109" s="1"/>
  <c r="H184" s="1"/>
  <c r="H62" s="1"/>
  <c r="H1300" s="1"/>
  <c r="CX50" i="127"/>
  <c r="D72"/>
  <c r="H238" i="109" s="1"/>
  <c r="H177" s="1"/>
  <c r="H55" s="1"/>
  <c r="H1292" s="1"/>
  <c r="BS50" i="127"/>
  <c r="D59"/>
  <c r="H225" i="109" s="1"/>
  <c r="H164" s="1"/>
  <c r="H42" s="1"/>
  <c r="D80" i="126"/>
  <c r="G246" i="109" s="1"/>
  <c r="G185" s="1"/>
  <c r="G63" s="1"/>
  <c r="G1301" s="1"/>
  <c r="OL50" i="126"/>
  <c r="D88"/>
  <c r="G254" i="109" s="1"/>
  <c r="G193" s="1"/>
  <c r="G71" s="1"/>
  <c r="MU50" i="126"/>
  <c r="DC50"/>
  <c r="D70"/>
  <c r="G236" i="109" s="1"/>
  <c r="G175" s="1"/>
  <c r="G53" s="1"/>
  <c r="G1290" s="1"/>
  <c r="CC50" i="126"/>
  <c r="D60"/>
  <c r="G226" i="109" s="1"/>
  <c r="G165" s="1"/>
  <c r="G43" s="1"/>
  <c r="XD1279"/>
  <c r="TX1279"/>
  <c r="QR1279"/>
  <c r="NL1279"/>
  <c r="KF1279"/>
  <c r="GZ1279"/>
  <c r="DT1279"/>
  <c r="AN1279"/>
  <c r="WI1279"/>
  <c r="TC1279"/>
  <c r="PW1279"/>
  <c r="MQ1279"/>
  <c r="JK1279"/>
  <c r="GE1279"/>
  <c r="CY1279"/>
  <c r="S1279"/>
  <c r="YT1279"/>
  <c r="VN1279"/>
  <c r="SH1279"/>
  <c r="PB1279"/>
  <c r="LV1279"/>
  <c r="IP1279"/>
  <c r="FJ1279"/>
  <c r="CD1279"/>
  <c r="XY1279"/>
  <c r="US1279"/>
  <c r="RM1279"/>
  <c r="OG1279"/>
  <c r="LA1279"/>
  <c r="HU1279"/>
  <c r="EO1279"/>
  <c r="BI1279"/>
  <c r="I1283"/>
  <c r="F1206"/>
  <c r="J1277"/>
  <c r="G1200"/>
  <c r="XX1281"/>
  <c r="TB1281"/>
  <c r="MP1281"/>
  <c r="GD1281"/>
  <c r="R1281"/>
  <c r="SG1281"/>
  <c r="LU1281"/>
  <c r="FI1281"/>
  <c r="YS1281"/>
  <c r="WH1281"/>
  <c r="PV1281"/>
  <c r="JJ1281"/>
  <c r="CX1281"/>
  <c r="VM1281"/>
  <c r="PA1281"/>
  <c r="IO1281"/>
  <c r="CC1281"/>
  <c r="DS1281"/>
  <c r="KE1281"/>
  <c r="QQ1281"/>
  <c r="XC1281"/>
  <c r="EN1281"/>
  <c r="KZ1281"/>
  <c r="RL1281"/>
  <c r="AM1281"/>
  <c r="GY1281"/>
  <c r="NK1281"/>
  <c r="TW1281"/>
  <c r="BH1281"/>
  <c r="HT1281"/>
  <c r="OF1281"/>
  <c r="UR1281"/>
  <c r="XC1280"/>
  <c r="TW1280"/>
  <c r="QQ1280"/>
  <c r="NK1280"/>
  <c r="KE1280"/>
  <c r="GY1280"/>
  <c r="DS1280"/>
  <c r="AM1280"/>
  <c r="WH1280"/>
  <c r="TB1280"/>
  <c r="PV1280"/>
  <c r="MP1280"/>
  <c r="JJ1280"/>
  <c r="GD1280"/>
  <c r="CX1280"/>
  <c r="R1280"/>
  <c r="YS1280"/>
  <c r="VM1280"/>
  <c r="SG1280"/>
  <c r="PA1280"/>
  <c r="LU1280"/>
  <c r="IO1280"/>
  <c r="FI1280"/>
  <c r="CC1280"/>
  <c r="XX1280"/>
  <c r="UR1280"/>
  <c r="RL1280"/>
  <c r="OF1280"/>
  <c r="KZ1280"/>
  <c r="HT1280"/>
  <c r="EN1280"/>
  <c r="BH1280"/>
  <c r="F184"/>
  <c r="F62" s="1"/>
  <c r="F177"/>
  <c r="F55" s="1"/>
  <c r="F164"/>
  <c r="F42" s="1"/>
  <c r="F186"/>
  <c r="F64" s="1"/>
  <c r="G1214"/>
  <c r="G1222"/>
  <c r="H1212"/>
  <c r="OA50" i="127"/>
  <c r="NW50"/>
  <c r="KO50"/>
  <c r="JU50"/>
  <c r="IO50"/>
  <c r="HU50"/>
  <c r="HA50"/>
  <c r="GG50"/>
  <c r="FM50"/>
  <c r="ES50"/>
  <c r="NZ50" i="126"/>
  <c r="KJ50"/>
  <c r="JD50"/>
  <c r="IJ50"/>
  <c r="HP50"/>
  <c r="GV50"/>
  <c r="GB50"/>
  <c r="FH50"/>
  <c r="KT50" i="123"/>
  <c r="KJ50"/>
  <c r="JZ50"/>
  <c r="NZ50" i="127"/>
  <c r="KJ50"/>
  <c r="JD50"/>
  <c r="IJ50"/>
  <c r="HP50"/>
  <c r="GV50"/>
  <c r="GB50"/>
  <c r="FH50"/>
  <c r="OA50" i="126"/>
  <c r="NW50"/>
  <c r="KO50"/>
  <c r="JU50"/>
  <c r="IO50"/>
  <c r="HU50"/>
  <c r="HA50"/>
  <c r="GG50"/>
  <c r="FM50"/>
  <c r="ES50"/>
  <c r="H1214" i="109"/>
  <c r="G1212"/>
  <c r="OJ49" i="127"/>
  <c r="E62" s="1"/>
  <c r="H289" i="109" s="1"/>
  <c r="MW49" i="127"/>
  <c r="E87" s="1"/>
  <c r="H314" i="109" s="1"/>
  <c r="MS49" i="127"/>
  <c r="E84" s="1"/>
  <c r="H311" i="109" s="1"/>
  <c r="IY49" i="127"/>
  <c r="IY50" s="1"/>
  <c r="IE49"/>
  <c r="IE50" s="1"/>
  <c r="GQ49"/>
  <c r="GQ50" s="1"/>
  <c r="FW49"/>
  <c r="FW50" s="1"/>
  <c r="DX49"/>
  <c r="E81" s="1"/>
  <c r="H308" i="109" s="1"/>
  <c r="CS49" i="127"/>
  <c r="E68" s="1"/>
  <c r="H295" i="109" s="1"/>
  <c r="IE49" i="126"/>
  <c r="IE50" s="1"/>
  <c r="GQ49"/>
  <c r="GQ50" s="1"/>
  <c r="FC49"/>
  <c r="FC50" s="1"/>
  <c r="DX49"/>
  <c r="E81" s="1"/>
  <c r="G308" i="109" s="1"/>
  <c r="BN49" i="126"/>
  <c r="BN50" s="1"/>
  <c r="WH1279" i="109"/>
  <c r="TB1279"/>
  <c r="PV1279"/>
  <c r="MP1279"/>
  <c r="JJ1279"/>
  <c r="GD1279"/>
  <c r="CX1279"/>
  <c r="R1279"/>
  <c r="VM1279"/>
  <c r="SG1279"/>
  <c r="PA1279"/>
  <c r="LU1279"/>
  <c r="IO1279"/>
  <c r="FI1279"/>
  <c r="CC1279"/>
  <c r="YS1279"/>
  <c r="XX1279"/>
  <c r="UR1279"/>
  <c r="RL1279"/>
  <c r="OF1279"/>
  <c r="KZ1279"/>
  <c r="HT1279"/>
  <c r="EN1279"/>
  <c r="BH1279"/>
  <c r="XC1279"/>
  <c r="TW1279"/>
  <c r="QQ1279"/>
  <c r="NK1279"/>
  <c r="KE1279"/>
  <c r="GY1279"/>
  <c r="DS1279"/>
  <c r="AM1279"/>
  <c r="YU1278"/>
  <c r="VO1278"/>
  <c r="SI1278"/>
  <c r="PC1278"/>
  <c r="LW1278"/>
  <c r="IQ1278"/>
  <c r="FK1278"/>
  <c r="CE1278"/>
  <c r="XZ1278"/>
  <c r="UT1278"/>
  <c r="RN1278"/>
  <c r="OH1278"/>
  <c r="LB1278"/>
  <c r="HV1278"/>
  <c r="EP1278"/>
  <c r="BJ1278"/>
  <c r="XE1278"/>
  <c r="TY1278"/>
  <c r="QS1278"/>
  <c r="NM1278"/>
  <c r="KG1278"/>
  <c r="HA1278"/>
  <c r="DU1278"/>
  <c r="AO1278"/>
  <c r="WJ1278"/>
  <c r="TD1278"/>
  <c r="PX1278"/>
  <c r="MR1278"/>
  <c r="JL1278"/>
  <c r="GF1278"/>
  <c r="CZ1278"/>
  <c r="T1278"/>
  <c r="J1282"/>
  <c r="G1205"/>
  <c r="I1277"/>
  <c r="F1200"/>
  <c r="XE1276"/>
  <c r="TY1276"/>
  <c r="QS1276"/>
  <c r="NM1276"/>
  <c r="KG1276"/>
  <c r="HA1276"/>
  <c r="DU1276"/>
  <c r="AO1276"/>
  <c r="WJ1276"/>
  <c r="TD1276"/>
  <c r="PX1276"/>
  <c r="MR1276"/>
  <c r="JL1276"/>
  <c r="GF1276"/>
  <c r="CZ1276"/>
  <c r="T1276"/>
  <c r="YU1276"/>
  <c r="VO1276"/>
  <c r="SI1276"/>
  <c r="PC1276"/>
  <c r="LW1276"/>
  <c r="IQ1276"/>
  <c r="FK1276"/>
  <c r="CE1276"/>
  <c r="XZ1276"/>
  <c r="UT1276"/>
  <c r="RN1276"/>
  <c r="OH1276"/>
  <c r="LB1276"/>
  <c r="HV1276"/>
  <c r="EP1276"/>
  <c r="BJ1276"/>
  <c r="K1280"/>
  <c r="H1203"/>
  <c r="H1206"/>
  <c r="K1283"/>
  <c r="WI1278"/>
  <c r="TC1278"/>
  <c r="PW1278"/>
  <c r="MQ1278"/>
  <c r="JK1278"/>
  <c r="GE1278"/>
  <c r="CY1278"/>
  <c r="S1278"/>
  <c r="VN1278"/>
  <c r="SH1278"/>
  <c r="PB1278"/>
  <c r="LV1278"/>
  <c r="IP1278"/>
  <c r="FJ1278"/>
  <c r="CD1278"/>
  <c r="YT1278"/>
  <c r="XY1278"/>
  <c r="US1278"/>
  <c r="RM1278"/>
  <c r="OG1278"/>
  <c r="LA1278"/>
  <c r="HU1278"/>
  <c r="EO1278"/>
  <c r="BI1278"/>
  <c r="XD1278"/>
  <c r="TX1278"/>
  <c r="QR1278"/>
  <c r="NL1278"/>
  <c r="KF1278"/>
  <c r="GZ1278"/>
  <c r="DT1278"/>
  <c r="AN1278"/>
  <c r="K1281"/>
  <c r="XY1276"/>
  <c r="US1276"/>
  <c r="RM1276"/>
  <c r="OG1276"/>
  <c r="LA1276"/>
  <c r="HU1276"/>
  <c r="EO1276"/>
  <c r="BI1276"/>
  <c r="XD1276"/>
  <c r="TX1276"/>
  <c r="QR1276"/>
  <c r="NL1276"/>
  <c r="KF1276"/>
  <c r="GZ1276"/>
  <c r="DT1276"/>
  <c r="AN1276"/>
  <c r="WI1276"/>
  <c r="TC1276"/>
  <c r="PW1276"/>
  <c r="MQ1276"/>
  <c r="JK1276"/>
  <c r="GE1276"/>
  <c r="CY1276"/>
  <c r="S1276"/>
  <c r="VN1276"/>
  <c r="SH1276"/>
  <c r="PB1276"/>
  <c r="LV1276"/>
  <c r="IP1276"/>
  <c r="FJ1276"/>
  <c r="CD1276"/>
  <c r="YT1276"/>
  <c r="D62" i="127"/>
  <c r="H228" i="109" s="1"/>
  <c r="H167" s="1"/>
  <c r="H45" s="1"/>
  <c r="H1281" s="1"/>
  <c r="OJ50" i="127"/>
  <c r="D87"/>
  <c r="H253" i="109" s="1"/>
  <c r="H192" s="1"/>
  <c r="H70" s="1"/>
  <c r="MW50" i="127"/>
  <c r="D84"/>
  <c r="H250" i="109" s="1"/>
  <c r="H189" s="1"/>
  <c r="H67" s="1"/>
  <c r="MS50" i="127"/>
  <c r="D81"/>
  <c r="H247" i="109" s="1"/>
  <c r="H186" s="1"/>
  <c r="H64" s="1"/>
  <c r="H1302" s="1"/>
  <c r="DX50" i="127"/>
  <c r="D68"/>
  <c r="H234" i="109" s="1"/>
  <c r="H173" s="1"/>
  <c r="H51" s="1"/>
  <c r="H1288" s="1"/>
  <c r="CS50" i="127"/>
  <c r="D89" i="126"/>
  <c r="G255" i="109" s="1"/>
  <c r="G194" s="1"/>
  <c r="G72" s="1"/>
  <c r="MV50" i="126"/>
  <c r="D75"/>
  <c r="G241" i="109" s="1"/>
  <c r="G180" s="1"/>
  <c r="G58" s="1"/>
  <c r="G1296" s="1"/>
  <c r="DI50" i="126"/>
  <c r="D66"/>
  <c r="G232" i="109" s="1"/>
  <c r="G171" s="1"/>
  <c r="G49" s="1"/>
  <c r="G1286" s="1"/>
  <c r="CI50" i="126"/>
  <c r="D57"/>
  <c r="G223" i="109" s="1"/>
  <c r="G162" s="1"/>
  <c r="G40" s="1"/>
  <c r="BI50" i="126"/>
  <c r="D89" i="127"/>
  <c r="H255" i="109" s="1"/>
  <c r="H194" s="1"/>
  <c r="H72" s="1"/>
  <c r="MV50" i="127"/>
  <c r="D75"/>
  <c r="H241" i="109" s="1"/>
  <c r="H180" s="1"/>
  <c r="H58" s="1"/>
  <c r="H1296" s="1"/>
  <c r="DI50" i="127"/>
  <c r="D66"/>
  <c r="H232" i="109" s="1"/>
  <c r="H171" s="1"/>
  <c r="H49" s="1"/>
  <c r="H1286" s="1"/>
  <c r="CI50" i="127"/>
  <c r="D57"/>
  <c r="H223" i="109" s="1"/>
  <c r="H162" s="1"/>
  <c r="H40" s="1"/>
  <c r="BI50" i="127"/>
  <c r="D62" i="126"/>
  <c r="G228" i="109" s="1"/>
  <c r="G167" s="1"/>
  <c r="G45" s="1"/>
  <c r="OJ50" i="126"/>
  <c r="MW50"/>
  <c r="D87"/>
  <c r="G253" i="109" s="1"/>
  <c r="G192" s="1"/>
  <c r="G70" s="1"/>
  <c r="MS50" i="126"/>
  <c r="D84"/>
  <c r="G250" i="109" s="1"/>
  <c r="G189" s="1"/>
  <c r="G67" s="1"/>
  <c r="D81" i="126"/>
  <c r="G247" i="109" s="1"/>
  <c r="G186" s="1"/>
  <c r="G64" s="1"/>
  <c r="G1302" s="1"/>
  <c r="DX50" i="126"/>
  <c r="D68"/>
  <c r="G234" i="109" s="1"/>
  <c r="G173" s="1"/>
  <c r="G51" s="1"/>
  <c r="G1288" s="1"/>
  <c r="CS50" i="126"/>
  <c r="XC1282" i="109"/>
  <c r="TW1282"/>
  <c r="QQ1282"/>
  <c r="NK1282"/>
  <c r="KE1282"/>
  <c r="GY1282"/>
  <c r="DS1282"/>
  <c r="AM1282"/>
  <c r="WH1282"/>
  <c r="TB1282"/>
  <c r="PV1282"/>
  <c r="MP1282"/>
  <c r="JJ1282"/>
  <c r="GD1282"/>
  <c r="CX1282"/>
  <c r="R1282"/>
  <c r="YS1282"/>
  <c r="VM1282"/>
  <c r="SG1282"/>
  <c r="PA1282"/>
  <c r="LU1282"/>
  <c r="IO1282"/>
  <c r="FI1282"/>
  <c r="CC1282"/>
  <c r="XX1282"/>
  <c r="UR1282"/>
  <c r="RL1282"/>
  <c r="OF1282"/>
  <c r="KZ1282"/>
  <c r="HT1282"/>
  <c r="EN1282"/>
  <c r="BH1282"/>
  <c r="G1223"/>
  <c r="G1213"/>
  <c r="H1217"/>
  <c r="H1221"/>
  <c r="G1210"/>
  <c r="G1208"/>
  <c r="G1221"/>
  <c r="F173"/>
  <c r="F51" s="1"/>
  <c r="F1300"/>
  <c r="F1221"/>
  <c r="F1292"/>
  <c r="F1214"/>
  <c r="F1278"/>
  <c r="F1201"/>
  <c r="F1302"/>
  <c r="F1223"/>
  <c r="F1288"/>
  <c r="F1210"/>
  <c r="DI50" i="123"/>
  <c r="D75"/>
  <c r="F241" i="109" s="1"/>
  <c r="F180" s="1"/>
  <c r="F58" s="1"/>
  <c r="CI50" i="123"/>
  <c r="D66"/>
  <c r="F232" i="109" s="1"/>
  <c r="F171" s="1"/>
  <c r="F49" s="1"/>
  <c r="BI50" i="123"/>
  <c r="D57"/>
  <c r="F223" i="109" s="1"/>
  <c r="F162" s="1"/>
  <c r="F40" s="1"/>
  <c r="DC50" i="123"/>
  <c r="D70"/>
  <c r="F236" i="109" s="1"/>
  <c r="F175" s="1"/>
  <c r="F53" s="1"/>
  <c r="IT50" i="123"/>
  <c r="HZ50"/>
  <c r="HF50"/>
  <c r="GL50"/>
  <c r="FR50"/>
  <c r="EX50"/>
  <c r="IO50"/>
  <c r="HU50"/>
  <c r="HA50"/>
  <c r="GG50"/>
  <c r="FM50"/>
  <c r="ES50"/>
  <c r="F165" i="109"/>
  <c r="F43" s="1"/>
  <c r="H110" i="72"/>
  <c r="L110"/>
  <c r="P110"/>
  <c r="T110"/>
  <c r="JD50" i="123"/>
  <c r="HP50"/>
  <c r="GB50"/>
  <c r="EC50"/>
  <c r="BS50"/>
  <c r="IE50"/>
  <c r="GQ50"/>
  <c r="FC50"/>
  <c r="CS50"/>
  <c r="F110" i="73"/>
  <c r="J110"/>
  <c r="N110"/>
  <c r="R110"/>
  <c r="V110"/>
  <c r="F110" i="72"/>
  <c r="J110"/>
  <c r="N110"/>
  <c r="R110"/>
  <c r="V110"/>
  <c r="K110" i="73"/>
  <c r="IJ50" i="123"/>
  <c r="GV50"/>
  <c r="FH50"/>
  <c r="CX50"/>
  <c r="IY50"/>
  <c r="HK50"/>
  <c r="FW50"/>
  <c r="DX50"/>
  <c r="BN50"/>
  <c r="OB49"/>
  <c r="OB50" s="1"/>
  <c r="NX49"/>
  <c r="MV49"/>
  <c r="OL49"/>
  <c r="OA49"/>
  <c r="OA50" s="1"/>
  <c r="NW49"/>
  <c r="MU49"/>
  <c r="OK49"/>
  <c r="NZ49"/>
  <c r="NZ50" s="1"/>
  <c r="MX49"/>
  <c r="E86" s="1"/>
  <c r="F313" i="109" s="1"/>
  <c r="F191" s="1"/>
  <c r="F69" s="1"/>
  <c r="MT49" i="123"/>
  <c r="E85" s="1"/>
  <c r="F312" i="109" s="1"/>
  <c r="F190" s="1"/>
  <c r="F68" s="1"/>
  <c r="OJ49" i="123"/>
  <c r="NY49"/>
  <c r="NY50" s="1"/>
  <c r="MW49"/>
  <c r="E87" s="1"/>
  <c r="F314" i="109" s="1"/>
  <c r="F192" s="1"/>
  <c r="F70" s="1"/>
  <c r="MS49" i="123"/>
  <c r="E84" s="1"/>
  <c r="F311" i="109" s="1"/>
  <c r="F189" s="1"/>
  <c r="F67" s="1"/>
  <c r="NX50" i="123"/>
  <c r="NW50"/>
  <c r="MX50"/>
  <c r="MT50"/>
  <c r="MW50"/>
  <c r="MS50"/>
  <c r="CC50"/>
  <c r="E114" i="73"/>
  <c r="E113"/>
  <c r="E115" s="1"/>
  <c r="E116" s="1"/>
  <c r="G114"/>
  <c r="G113"/>
  <c r="G115" s="1"/>
  <c r="G116" s="1"/>
  <c r="I114"/>
  <c r="I113"/>
  <c r="I115" s="1"/>
  <c r="I116" s="1"/>
  <c r="K114"/>
  <c r="K113"/>
  <c r="K115" s="1"/>
  <c r="K116" s="1"/>
  <c r="K117" s="1"/>
  <c r="M114"/>
  <c r="M113"/>
  <c r="M115" s="1"/>
  <c r="M116" s="1"/>
  <c r="O114"/>
  <c r="O113"/>
  <c r="O115" s="1"/>
  <c r="O116" s="1"/>
  <c r="O117" s="1"/>
  <c r="Q114"/>
  <c r="Q113"/>
  <c r="Q115" s="1"/>
  <c r="Q116" s="1"/>
  <c r="Q117" s="1"/>
  <c r="S114"/>
  <c r="S113"/>
  <c r="S115" s="1"/>
  <c r="S116" s="1"/>
  <c r="S117" s="1"/>
  <c r="U114"/>
  <c r="U113"/>
  <c r="U115" s="1"/>
  <c r="U116" s="1"/>
  <c r="U117" s="1"/>
  <c r="W114"/>
  <c r="W113"/>
  <c r="W115" s="1"/>
  <c r="W116" s="1"/>
  <c r="W117" s="1"/>
  <c r="E63"/>
  <c r="G63"/>
  <c r="I63"/>
  <c r="K63"/>
  <c r="M63"/>
  <c r="O63"/>
  <c r="Q63"/>
  <c r="S63"/>
  <c r="U63"/>
  <c r="W63"/>
  <c r="E64"/>
  <c r="G64"/>
  <c r="I64"/>
  <c r="K64"/>
  <c r="M64"/>
  <c r="O64"/>
  <c r="Q64"/>
  <c r="S64"/>
  <c r="U64"/>
  <c r="W64"/>
  <c r="E65"/>
  <c r="G65"/>
  <c r="I65"/>
  <c r="K65"/>
  <c r="M65"/>
  <c r="O65"/>
  <c r="Q65"/>
  <c r="S65"/>
  <c r="U65"/>
  <c r="W65"/>
  <c r="E66"/>
  <c r="G66"/>
  <c r="I66"/>
  <c r="K66"/>
  <c r="M66"/>
  <c r="O66"/>
  <c r="Q66"/>
  <c r="S66"/>
  <c r="U66"/>
  <c r="W66"/>
  <c r="E67"/>
  <c r="G67"/>
  <c r="I67"/>
  <c r="K67"/>
  <c r="M67"/>
  <c r="O67"/>
  <c r="Q67"/>
  <c r="S67"/>
  <c r="U67"/>
  <c r="W67"/>
  <c r="E68"/>
  <c r="G68"/>
  <c r="I68"/>
  <c r="K68"/>
  <c r="M68"/>
  <c r="O68"/>
  <c r="Q68"/>
  <c r="S68"/>
  <c r="U68"/>
  <c r="W68"/>
  <c r="E69"/>
  <c r="G69"/>
  <c r="I69"/>
  <c r="K69"/>
  <c r="M69"/>
  <c r="O69"/>
  <c r="Q69"/>
  <c r="S69"/>
  <c r="U69"/>
  <c r="W69"/>
  <c r="E70"/>
  <c r="G70"/>
  <c r="I70"/>
  <c r="K70"/>
  <c r="M70"/>
  <c r="O70"/>
  <c r="Q70"/>
  <c r="S70"/>
  <c r="U70"/>
  <c r="W70"/>
  <c r="E71"/>
  <c r="G71"/>
  <c r="I71"/>
  <c r="K71"/>
  <c r="M71"/>
  <c r="O71"/>
  <c r="Q71"/>
  <c r="S71"/>
  <c r="U71"/>
  <c r="W71"/>
  <c r="E72"/>
  <c r="G72"/>
  <c r="I72"/>
  <c r="K72"/>
  <c r="M72"/>
  <c r="O72"/>
  <c r="Q72"/>
  <c r="S72"/>
  <c r="U72"/>
  <c r="W72"/>
  <c r="E73"/>
  <c r="G73"/>
  <c r="I73"/>
  <c r="K73"/>
  <c r="M73"/>
  <c r="O73"/>
  <c r="Q73"/>
  <c r="S73"/>
  <c r="U73"/>
  <c r="W73"/>
  <c r="E74"/>
  <c r="G74"/>
  <c r="I74"/>
  <c r="K74"/>
  <c r="M74"/>
  <c r="O74"/>
  <c r="Q74"/>
  <c r="S74"/>
  <c r="U74"/>
  <c r="W74"/>
  <c r="E81"/>
  <c r="G81"/>
  <c r="I81"/>
  <c r="K81"/>
  <c r="M81"/>
  <c r="O81"/>
  <c r="Q81"/>
  <c r="S81"/>
  <c r="U81"/>
  <c r="W81"/>
  <c r="E82"/>
  <c r="G82"/>
  <c r="I82"/>
  <c r="K82"/>
  <c r="M82"/>
  <c r="O82"/>
  <c r="Q82"/>
  <c r="S82"/>
  <c r="U82"/>
  <c r="W82"/>
  <c r="E83"/>
  <c r="G83"/>
  <c r="I83"/>
  <c r="K83"/>
  <c r="M83"/>
  <c r="O83"/>
  <c r="Q83"/>
  <c r="S83"/>
  <c r="U83"/>
  <c r="W83"/>
  <c r="E84"/>
  <c r="G84"/>
  <c r="I84"/>
  <c r="K84"/>
  <c r="M84"/>
  <c r="O84"/>
  <c r="Q84"/>
  <c r="S84"/>
  <c r="U84"/>
  <c r="W84"/>
  <c r="E85"/>
  <c r="G85"/>
  <c r="I85"/>
  <c r="K85"/>
  <c r="M85"/>
  <c r="O85"/>
  <c r="Q85"/>
  <c r="S85"/>
  <c r="U85"/>
  <c r="W85"/>
  <c r="E86"/>
  <c r="G86"/>
  <c r="I86"/>
  <c r="K86"/>
  <c r="M86"/>
  <c r="O86"/>
  <c r="Q86"/>
  <c r="S86"/>
  <c r="U86"/>
  <c r="W86"/>
  <c r="E87"/>
  <c r="G87"/>
  <c r="I87"/>
  <c r="K87"/>
  <c r="M87"/>
  <c r="O87"/>
  <c r="Q87"/>
  <c r="S87"/>
  <c r="U87"/>
  <c r="W87"/>
  <c r="E88"/>
  <c r="G88"/>
  <c r="I88"/>
  <c r="K88"/>
  <c r="M88"/>
  <c r="O88"/>
  <c r="Q88"/>
  <c r="S88"/>
  <c r="U88"/>
  <c r="W88"/>
  <c r="E89"/>
  <c r="G89"/>
  <c r="I89"/>
  <c r="K89"/>
  <c r="M89"/>
  <c r="O89"/>
  <c r="Q89"/>
  <c r="S89"/>
  <c r="U89"/>
  <c r="W89"/>
  <c r="E90"/>
  <c r="G90"/>
  <c r="I90"/>
  <c r="K90"/>
  <c r="M90"/>
  <c r="O90"/>
  <c r="Q90"/>
  <c r="S90"/>
  <c r="U90"/>
  <c r="W90"/>
  <c r="E91"/>
  <c r="G91"/>
  <c r="I91"/>
  <c r="K91"/>
  <c r="M91"/>
  <c r="O91"/>
  <c r="Q91"/>
  <c r="S91"/>
  <c r="U91"/>
  <c r="W91"/>
  <c r="E92"/>
  <c r="G92"/>
  <c r="I92"/>
  <c r="K92"/>
  <c r="M92"/>
  <c r="O92"/>
  <c r="Q92"/>
  <c r="S92"/>
  <c r="U92"/>
  <c r="W92"/>
  <c r="E99"/>
  <c r="G99"/>
  <c r="I99"/>
  <c r="K99"/>
  <c r="M99"/>
  <c r="O99"/>
  <c r="Q99"/>
  <c r="S99"/>
  <c r="U99"/>
  <c r="W99"/>
  <c r="E100"/>
  <c r="G100"/>
  <c r="I100"/>
  <c r="K100"/>
  <c r="M100"/>
  <c r="O100"/>
  <c r="Q100"/>
  <c r="S100"/>
  <c r="U100"/>
  <c r="W100"/>
  <c r="E101"/>
  <c r="G101"/>
  <c r="I101"/>
  <c r="K101"/>
  <c r="M101"/>
  <c r="O101"/>
  <c r="Q101"/>
  <c r="S101"/>
  <c r="U101"/>
  <c r="W101"/>
  <c r="E102"/>
  <c r="G102"/>
  <c r="I102"/>
  <c r="K102"/>
  <c r="M102"/>
  <c r="O102"/>
  <c r="Q102"/>
  <c r="S102"/>
  <c r="U102"/>
  <c r="W102"/>
  <c r="E103"/>
  <c r="G103"/>
  <c r="I103"/>
  <c r="K103"/>
  <c r="M103"/>
  <c r="O103"/>
  <c r="Q103"/>
  <c r="S103"/>
  <c r="U103"/>
  <c r="W103"/>
  <c r="E105"/>
  <c r="G105"/>
  <c r="I105"/>
  <c r="K105"/>
  <c r="M105"/>
  <c r="O105"/>
  <c r="Q105"/>
  <c r="S105"/>
  <c r="U105"/>
  <c r="W105"/>
  <c r="E107"/>
  <c r="G107"/>
  <c r="I107"/>
  <c r="K107"/>
  <c r="M107"/>
  <c r="O107"/>
  <c r="Q107"/>
  <c r="S107"/>
  <c r="U107"/>
  <c r="W107"/>
  <c r="E108"/>
  <c r="G108"/>
  <c r="I108"/>
  <c r="K108"/>
  <c r="M108"/>
  <c r="O108"/>
  <c r="Q108"/>
  <c r="S108"/>
  <c r="U108"/>
  <c r="W108"/>
  <c r="E109"/>
  <c r="G109"/>
  <c r="I109"/>
  <c r="K109"/>
  <c r="M109"/>
  <c r="O109"/>
  <c r="Q109"/>
  <c r="S109"/>
  <c r="U109"/>
  <c r="W109"/>
  <c r="D114"/>
  <c r="D113"/>
  <c r="D115" s="1"/>
  <c r="D116" s="1"/>
  <c r="D117" s="1"/>
  <c r="F114"/>
  <c r="F113"/>
  <c r="F115" s="1"/>
  <c r="F116" s="1"/>
  <c r="F117" s="1"/>
  <c r="H114"/>
  <c r="H113"/>
  <c r="H115" s="1"/>
  <c r="H116" s="1"/>
  <c r="H117" s="1"/>
  <c r="J114"/>
  <c r="J113"/>
  <c r="J115" s="1"/>
  <c r="J116" s="1"/>
  <c r="J117" s="1"/>
  <c r="L114"/>
  <c r="L113"/>
  <c r="L115" s="1"/>
  <c r="L116" s="1"/>
  <c r="L117" s="1"/>
  <c r="N114"/>
  <c r="N113"/>
  <c r="N115" s="1"/>
  <c r="N116" s="1"/>
  <c r="N117" s="1"/>
  <c r="P114"/>
  <c r="P113"/>
  <c r="P115" s="1"/>
  <c r="P116" s="1"/>
  <c r="P117" s="1"/>
  <c r="R114"/>
  <c r="R113"/>
  <c r="R115" s="1"/>
  <c r="R116" s="1"/>
  <c r="R117" s="1"/>
  <c r="T114"/>
  <c r="T113"/>
  <c r="T115" s="1"/>
  <c r="T116" s="1"/>
  <c r="T117" s="1"/>
  <c r="V114"/>
  <c r="V113"/>
  <c r="V115" s="1"/>
  <c r="V116" s="1"/>
  <c r="V117" s="1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H85"/>
  <c r="J85"/>
  <c r="L85"/>
  <c r="N85"/>
  <c r="P85"/>
  <c r="R85"/>
  <c r="T85"/>
  <c r="V85"/>
  <c r="D86"/>
  <c r="F86"/>
  <c r="H86"/>
  <c r="J86"/>
  <c r="L86"/>
  <c r="N86"/>
  <c r="P86"/>
  <c r="R86"/>
  <c r="T86"/>
  <c r="V86"/>
  <c r="D87"/>
  <c r="F87"/>
  <c r="H87"/>
  <c r="J87"/>
  <c r="L87"/>
  <c r="N87"/>
  <c r="P87"/>
  <c r="R87"/>
  <c r="T87"/>
  <c r="V87"/>
  <c r="D88"/>
  <c r="F88"/>
  <c r="H88"/>
  <c r="J88"/>
  <c r="L88"/>
  <c r="N88"/>
  <c r="P88"/>
  <c r="R88"/>
  <c r="T88"/>
  <c r="V88"/>
  <c r="D89"/>
  <c r="F89"/>
  <c r="H89"/>
  <c r="J89"/>
  <c r="L89"/>
  <c r="N89"/>
  <c r="P89"/>
  <c r="R89"/>
  <c r="T89"/>
  <c r="V89"/>
  <c r="D90"/>
  <c r="F90"/>
  <c r="H90"/>
  <c r="J90"/>
  <c r="L90"/>
  <c r="N90"/>
  <c r="P90"/>
  <c r="R90"/>
  <c r="T90"/>
  <c r="V90"/>
  <c r="D91"/>
  <c r="F91"/>
  <c r="H91"/>
  <c r="J91"/>
  <c r="L91"/>
  <c r="N91"/>
  <c r="P91"/>
  <c r="R91"/>
  <c r="T91"/>
  <c r="V91"/>
  <c r="D92"/>
  <c r="F92"/>
  <c r="H92"/>
  <c r="J92"/>
  <c r="L92"/>
  <c r="N92"/>
  <c r="P92"/>
  <c r="R92"/>
  <c r="T92"/>
  <c r="V92"/>
  <c r="D99"/>
  <c r="F99"/>
  <c r="H99"/>
  <c r="J99"/>
  <c r="L99"/>
  <c r="N99"/>
  <c r="P99"/>
  <c r="R99"/>
  <c r="T99"/>
  <c r="V99"/>
  <c r="D100"/>
  <c r="F100"/>
  <c r="H100"/>
  <c r="J100"/>
  <c r="L100"/>
  <c r="N100"/>
  <c r="P100"/>
  <c r="R100"/>
  <c r="T100"/>
  <c r="V100"/>
  <c r="D101"/>
  <c r="F101"/>
  <c r="H101"/>
  <c r="J101"/>
  <c r="L101"/>
  <c r="N101"/>
  <c r="P101"/>
  <c r="R101"/>
  <c r="T101"/>
  <c r="V101"/>
  <c r="D102"/>
  <c r="F102"/>
  <c r="H102"/>
  <c r="J102"/>
  <c r="L102"/>
  <c r="N102"/>
  <c r="P102"/>
  <c r="R102"/>
  <c r="T102"/>
  <c r="V102"/>
  <c r="D103"/>
  <c r="F103"/>
  <c r="H103"/>
  <c r="J103"/>
  <c r="L103"/>
  <c r="N103"/>
  <c r="P103"/>
  <c r="R103"/>
  <c r="T103"/>
  <c r="V103"/>
  <c r="D105"/>
  <c r="F105"/>
  <c r="H105"/>
  <c r="J105"/>
  <c r="L105"/>
  <c r="N105"/>
  <c r="P105"/>
  <c r="R105"/>
  <c r="T105"/>
  <c r="V105"/>
  <c r="D107"/>
  <c r="F107"/>
  <c r="H107"/>
  <c r="J107"/>
  <c r="L107"/>
  <c r="N107"/>
  <c r="P107"/>
  <c r="R107"/>
  <c r="T107"/>
  <c r="V107"/>
  <c r="D108"/>
  <c r="F108"/>
  <c r="H108"/>
  <c r="J108"/>
  <c r="L108"/>
  <c r="N108"/>
  <c r="P108"/>
  <c r="R108"/>
  <c r="T108"/>
  <c r="V108"/>
  <c r="D109"/>
  <c r="F109"/>
  <c r="H109"/>
  <c r="J109"/>
  <c r="L109"/>
  <c r="N109"/>
  <c r="P109"/>
  <c r="R109"/>
  <c r="T109"/>
  <c r="V109"/>
  <c r="F114" i="72"/>
  <c r="F113"/>
  <c r="F115" s="1"/>
  <c r="F116" s="1"/>
  <c r="H114"/>
  <c r="H113"/>
  <c r="H115" s="1"/>
  <c r="H116" s="1"/>
  <c r="J114"/>
  <c r="J113"/>
  <c r="J115" s="1"/>
  <c r="J116" s="1"/>
  <c r="L114"/>
  <c r="L113"/>
  <c r="L115" s="1"/>
  <c r="L116" s="1"/>
  <c r="N114"/>
  <c r="N113"/>
  <c r="N115" s="1"/>
  <c r="N116" s="1"/>
  <c r="P114"/>
  <c r="P113"/>
  <c r="P115" s="1"/>
  <c r="P116" s="1"/>
  <c r="R114"/>
  <c r="R113"/>
  <c r="R115" s="1"/>
  <c r="R116" s="1"/>
  <c r="T114"/>
  <c r="T113"/>
  <c r="T115" s="1"/>
  <c r="T116" s="1"/>
  <c r="V114"/>
  <c r="V113"/>
  <c r="V115" s="1"/>
  <c r="V116" s="1"/>
  <c r="D116"/>
  <c r="D52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H85"/>
  <c r="J85"/>
  <c r="L85"/>
  <c r="N85"/>
  <c r="P85"/>
  <c r="R85"/>
  <c r="T85"/>
  <c r="V85"/>
  <c r="D86"/>
  <c r="F86"/>
  <c r="H86"/>
  <c r="J86"/>
  <c r="L86"/>
  <c r="N86"/>
  <c r="P86"/>
  <c r="R86"/>
  <c r="T86"/>
  <c r="V86"/>
  <c r="D87"/>
  <c r="F87"/>
  <c r="H87"/>
  <c r="J87"/>
  <c r="L87"/>
  <c r="N87"/>
  <c r="P87"/>
  <c r="R87"/>
  <c r="T87"/>
  <c r="V87"/>
  <c r="D88"/>
  <c r="F88"/>
  <c r="H88"/>
  <c r="J88"/>
  <c r="L88"/>
  <c r="N88"/>
  <c r="P88"/>
  <c r="R88"/>
  <c r="T88"/>
  <c r="V88"/>
  <c r="D89"/>
  <c r="F89"/>
  <c r="H89"/>
  <c r="J89"/>
  <c r="L89"/>
  <c r="N89"/>
  <c r="P89"/>
  <c r="R89"/>
  <c r="T89"/>
  <c r="V89"/>
  <c r="D90"/>
  <c r="F90"/>
  <c r="H90"/>
  <c r="J90"/>
  <c r="L90"/>
  <c r="N90"/>
  <c r="P90"/>
  <c r="R90"/>
  <c r="T90"/>
  <c r="V90"/>
  <c r="D91"/>
  <c r="F91"/>
  <c r="H91"/>
  <c r="J91"/>
  <c r="L91"/>
  <c r="N91"/>
  <c r="P91"/>
  <c r="R91"/>
  <c r="T91"/>
  <c r="V91"/>
  <c r="D92"/>
  <c r="F92"/>
  <c r="H92"/>
  <c r="J92"/>
  <c r="L92"/>
  <c r="N92"/>
  <c r="P92"/>
  <c r="R92"/>
  <c r="T92"/>
  <c r="V92"/>
  <c r="D99"/>
  <c r="F99"/>
  <c r="H99"/>
  <c r="J99"/>
  <c r="L99"/>
  <c r="N99"/>
  <c r="P99"/>
  <c r="R99"/>
  <c r="T99"/>
  <c r="V99"/>
  <c r="D100"/>
  <c r="F100"/>
  <c r="H100"/>
  <c r="J100"/>
  <c r="L100"/>
  <c r="N100"/>
  <c r="P100"/>
  <c r="R100"/>
  <c r="T100"/>
  <c r="V100"/>
  <c r="D101"/>
  <c r="F101"/>
  <c r="H101"/>
  <c r="J101"/>
  <c r="L101"/>
  <c r="N101"/>
  <c r="P101"/>
  <c r="R101"/>
  <c r="T101"/>
  <c r="V101"/>
  <c r="D102"/>
  <c r="F102"/>
  <c r="H102"/>
  <c r="J102"/>
  <c r="L102"/>
  <c r="N102"/>
  <c r="P102"/>
  <c r="R102"/>
  <c r="T102"/>
  <c r="V102"/>
  <c r="D103"/>
  <c r="F103"/>
  <c r="H103"/>
  <c r="J103"/>
  <c r="L103"/>
  <c r="N103"/>
  <c r="P103"/>
  <c r="R103"/>
  <c r="T103"/>
  <c r="V103"/>
  <c r="D105"/>
  <c r="F105"/>
  <c r="H105"/>
  <c r="J105"/>
  <c r="L105"/>
  <c r="N105"/>
  <c r="P105"/>
  <c r="R105"/>
  <c r="T105"/>
  <c r="V105"/>
  <c r="D107"/>
  <c r="F107"/>
  <c r="H107"/>
  <c r="J107"/>
  <c r="L107"/>
  <c r="N107"/>
  <c r="P107"/>
  <c r="R107"/>
  <c r="T107"/>
  <c r="V107"/>
  <c r="D108"/>
  <c r="F108"/>
  <c r="H108"/>
  <c r="J108"/>
  <c r="L108"/>
  <c r="N108"/>
  <c r="P108"/>
  <c r="R108"/>
  <c r="T108"/>
  <c r="V108"/>
  <c r="D109"/>
  <c r="F109"/>
  <c r="H109"/>
  <c r="J109"/>
  <c r="L109"/>
  <c r="N109"/>
  <c r="P109"/>
  <c r="R109"/>
  <c r="T109"/>
  <c r="V109"/>
  <c r="E114"/>
  <c r="E113"/>
  <c r="E115" s="1"/>
  <c r="E116" s="1"/>
  <c r="G114"/>
  <c r="G113"/>
  <c r="G115" s="1"/>
  <c r="G116" s="1"/>
  <c r="I114"/>
  <c r="I113"/>
  <c r="I115" s="1"/>
  <c r="I116" s="1"/>
  <c r="K114"/>
  <c r="K113"/>
  <c r="K115" s="1"/>
  <c r="K116" s="1"/>
  <c r="K117" s="1"/>
  <c r="M114"/>
  <c r="M113"/>
  <c r="M115" s="1"/>
  <c r="M116" s="1"/>
  <c r="O114"/>
  <c r="O113"/>
  <c r="O115" s="1"/>
  <c r="O116" s="1"/>
  <c r="O117" s="1"/>
  <c r="Q114"/>
  <c r="Q113"/>
  <c r="Q115" s="1"/>
  <c r="Q116" s="1"/>
  <c r="S114"/>
  <c r="S113"/>
  <c r="S115" s="1"/>
  <c r="S116" s="1"/>
  <c r="S117" s="1"/>
  <c r="U114"/>
  <c r="U113"/>
  <c r="U115" s="1"/>
  <c r="U116" s="1"/>
  <c r="W114"/>
  <c r="W113"/>
  <c r="W115" s="1"/>
  <c r="W116" s="1"/>
  <c r="W117" s="1"/>
  <c r="E63"/>
  <c r="G63"/>
  <c r="I63"/>
  <c r="K63"/>
  <c r="M63"/>
  <c r="O63"/>
  <c r="Q63"/>
  <c r="S63"/>
  <c r="U63"/>
  <c r="W63"/>
  <c r="E64"/>
  <c r="G64"/>
  <c r="I64"/>
  <c r="K64"/>
  <c r="M64"/>
  <c r="O64"/>
  <c r="Q64"/>
  <c r="S64"/>
  <c r="U64"/>
  <c r="W64"/>
  <c r="E65"/>
  <c r="G65"/>
  <c r="I65"/>
  <c r="K65"/>
  <c r="M65"/>
  <c r="O65"/>
  <c r="Q65"/>
  <c r="S65"/>
  <c r="U65"/>
  <c r="W65"/>
  <c r="E66"/>
  <c r="G66"/>
  <c r="I66"/>
  <c r="K66"/>
  <c r="M66"/>
  <c r="O66"/>
  <c r="Q66"/>
  <c r="S66"/>
  <c r="U66"/>
  <c r="W66"/>
  <c r="E67"/>
  <c r="G67"/>
  <c r="I67"/>
  <c r="K67"/>
  <c r="M67"/>
  <c r="O67"/>
  <c r="Q67"/>
  <c r="S67"/>
  <c r="U67"/>
  <c r="W67"/>
  <c r="E68"/>
  <c r="G68"/>
  <c r="I68"/>
  <c r="K68"/>
  <c r="M68"/>
  <c r="O68"/>
  <c r="Q68"/>
  <c r="S68"/>
  <c r="U68"/>
  <c r="W68"/>
  <c r="E69"/>
  <c r="G69"/>
  <c r="I69"/>
  <c r="K69"/>
  <c r="M69"/>
  <c r="O69"/>
  <c r="Q69"/>
  <c r="S69"/>
  <c r="U69"/>
  <c r="W69"/>
  <c r="E70"/>
  <c r="G70"/>
  <c r="I70"/>
  <c r="K70"/>
  <c r="M70"/>
  <c r="O70"/>
  <c r="Q70"/>
  <c r="S70"/>
  <c r="U70"/>
  <c r="W70"/>
  <c r="E71"/>
  <c r="G71"/>
  <c r="I71"/>
  <c r="K71"/>
  <c r="M71"/>
  <c r="O71"/>
  <c r="Q71"/>
  <c r="S71"/>
  <c r="U71"/>
  <c r="W71"/>
  <c r="E72"/>
  <c r="G72"/>
  <c r="I72"/>
  <c r="K72"/>
  <c r="M72"/>
  <c r="O72"/>
  <c r="Q72"/>
  <c r="S72"/>
  <c r="U72"/>
  <c r="W72"/>
  <c r="E73"/>
  <c r="G73"/>
  <c r="I73"/>
  <c r="K73"/>
  <c r="M73"/>
  <c r="O73"/>
  <c r="Q73"/>
  <c r="S73"/>
  <c r="U73"/>
  <c r="W73"/>
  <c r="E74"/>
  <c r="G74"/>
  <c r="I74"/>
  <c r="K74"/>
  <c r="M74"/>
  <c r="O74"/>
  <c r="Q74"/>
  <c r="S74"/>
  <c r="U74"/>
  <c r="W74"/>
  <c r="E81"/>
  <c r="G81"/>
  <c r="I81"/>
  <c r="K81"/>
  <c r="M81"/>
  <c r="O81"/>
  <c r="Q81"/>
  <c r="S81"/>
  <c r="U81"/>
  <c r="W81"/>
  <c r="E82"/>
  <c r="G82"/>
  <c r="I82"/>
  <c r="K82"/>
  <c r="M82"/>
  <c r="O82"/>
  <c r="Q82"/>
  <c r="S82"/>
  <c r="U82"/>
  <c r="W82"/>
  <c r="E83"/>
  <c r="G83"/>
  <c r="I83"/>
  <c r="K83"/>
  <c r="M83"/>
  <c r="O83"/>
  <c r="Q83"/>
  <c r="S83"/>
  <c r="U83"/>
  <c r="W83"/>
  <c r="E84"/>
  <c r="G84"/>
  <c r="I84"/>
  <c r="K84"/>
  <c r="M84"/>
  <c r="O84"/>
  <c r="Q84"/>
  <c r="S84"/>
  <c r="U84"/>
  <c r="W84"/>
  <c r="E85"/>
  <c r="G85"/>
  <c r="I85"/>
  <c r="K85"/>
  <c r="M85"/>
  <c r="O85"/>
  <c r="Q85"/>
  <c r="S85"/>
  <c r="U85"/>
  <c r="W85"/>
  <c r="E86"/>
  <c r="G86"/>
  <c r="I86"/>
  <c r="K86"/>
  <c r="M86"/>
  <c r="O86"/>
  <c r="Q86"/>
  <c r="S86"/>
  <c r="U86"/>
  <c r="W86"/>
  <c r="E87"/>
  <c r="G87"/>
  <c r="I87"/>
  <c r="K87"/>
  <c r="M87"/>
  <c r="O87"/>
  <c r="Q87"/>
  <c r="S87"/>
  <c r="U87"/>
  <c r="W87"/>
  <c r="E88"/>
  <c r="G88"/>
  <c r="I88"/>
  <c r="K88"/>
  <c r="M88"/>
  <c r="O88"/>
  <c r="Q88"/>
  <c r="S88"/>
  <c r="U88"/>
  <c r="W88"/>
  <c r="E89"/>
  <c r="G89"/>
  <c r="I89"/>
  <c r="K89"/>
  <c r="M89"/>
  <c r="O89"/>
  <c r="Q89"/>
  <c r="S89"/>
  <c r="U89"/>
  <c r="W89"/>
  <c r="E90"/>
  <c r="G90"/>
  <c r="I90"/>
  <c r="K90"/>
  <c r="M90"/>
  <c r="O90"/>
  <c r="Q90"/>
  <c r="S90"/>
  <c r="U90"/>
  <c r="W90"/>
  <c r="E91"/>
  <c r="G91"/>
  <c r="I91"/>
  <c r="K91"/>
  <c r="M91"/>
  <c r="O91"/>
  <c r="Q91"/>
  <c r="S91"/>
  <c r="U91"/>
  <c r="W91"/>
  <c r="E92"/>
  <c r="G92"/>
  <c r="I92"/>
  <c r="K92"/>
  <c r="M92"/>
  <c r="O92"/>
  <c r="Q92"/>
  <c r="S92"/>
  <c r="U92"/>
  <c r="W92"/>
  <c r="E99"/>
  <c r="G99"/>
  <c r="I99"/>
  <c r="K99"/>
  <c r="M99"/>
  <c r="O99"/>
  <c r="Q99"/>
  <c r="S99"/>
  <c r="U99"/>
  <c r="W99"/>
  <c r="E100"/>
  <c r="G100"/>
  <c r="I100"/>
  <c r="K100"/>
  <c r="M100"/>
  <c r="O100"/>
  <c r="Q100"/>
  <c r="S100"/>
  <c r="U100"/>
  <c r="W100"/>
  <c r="E101"/>
  <c r="G101"/>
  <c r="I101"/>
  <c r="K101"/>
  <c r="M101"/>
  <c r="O101"/>
  <c r="Q101"/>
  <c r="S101"/>
  <c r="U101"/>
  <c r="W101"/>
  <c r="E102"/>
  <c r="G102"/>
  <c r="I102"/>
  <c r="K102"/>
  <c r="M102"/>
  <c r="O102"/>
  <c r="Q102"/>
  <c r="S102"/>
  <c r="U102"/>
  <c r="W102"/>
  <c r="E103"/>
  <c r="G103"/>
  <c r="I103"/>
  <c r="K103"/>
  <c r="M103"/>
  <c r="O103"/>
  <c r="Q103"/>
  <c r="S103"/>
  <c r="U103"/>
  <c r="W103"/>
  <c r="E105"/>
  <c r="G105"/>
  <c r="I105"/>
  <c r="K105"/>
  <c r="M105"/>
  <c r="O105"/>
  <c r="Q105"/>
  <c r="S105"/>
  <c r="U105"/>
  <c r="W105"/>
  <c r="E107"/>
  <c r="G107"/>
  <c r="I107"/>
  <c r="K107"/>
  <c r="M107"/>
  <c r="O107"/>
  <c r="Q107"/>
  <c r="S107"/>
  <c r="U107"/>
  <c r="W107"/>
  <c r="E108"/>
  <c r="G108"/>
  <c r="I108"/>
  <c r="K108"/>
  <c r="M108"/>
  <c r="O108"/>
  <c r="Q108"/>
  <c r="S108"/>
  <c r="U108"/>
  <c r="W108"/>
  <c r="E109"/>
  <c r="G109"/>
  <c r="I109"/>
  <c r="K109"/>
  <c r="M109"/>
  <c r="O109"/>
  <c r="Q109"/>
  <c r="S109"/>
  <c r="U109"/>
  <c r="W109"/>
  <c r="G1314" i="109" l="1"/>
  <c r="G1226"/>
  <c r="G1318"/>
  <c r="G1229"/>
  <c r="XZ1281"/>
  <c r="UT1281"/>
  <c r="RN1281"/>
  <c r="OH1281"/>
  <c r="LB1281"/>
  <c r="HV1281"/>
  <c r="EP1281"/>
  <c r="BJ1281"/>
  <c r="XE1281"/>
  <c r="TY1281"/>
  <c r="QS1281"/>
  <c r="NM1281"/>
  <c r="KG1281"/>
  <c r="HA1281"/>
  <c r="DU1281"/>
  <c r="AO1281"/>
  <c r="WJ1281"/>
  <c r="TD1281"/>
  <c r="PX1281"/>
  <c r="MR1281"/>
  <c r="JL1281"/>
  <c r="GF1281"/>
  <c r="CZ1281"/>
  <c r="T1281"/>
  <c r="VO1281"/>
  <c r="SI1281"/>
  <c r="PC1281"/>
  <c r="LW1281"/>
  <c r="IQ1281"/>
  <c r="FK1281"/>
  <c r="CE1281"/>
  <c r="YU1281"/>
  <c r="XE1283"/>
  <c r="TY1283"/>
  <c r="QS1283"/>
  <c r="NM1283"/>
  <c r="KG1283"/>
  <c r="HA1283"/>
  <c r="DU1283"/>
  <c r="AO1283"/>
  <c r="WJ1283"/>
  <c r="TD1283"/>
  <c r="PX1283"/>
  <c r="MR1283"/>
  <c r="JL1283"/>
  <c r="GF1283"/>
  <c r="CZ1283"/>
  <c r="T1283"/>
  <c r="YU1283"/>
  <c r="VO1283"/>
  <c r="SI1283"/>
  <c r="PC1283"/>
  <c r="LW1283"/>
  <c r="IQ1283"/>
  <c r="FK1283"/>
  <c r="CE1283"/>
  <c r="XZ1283"/>
  <c r="UT1283"/>
  <c r="RN1283"/>
  <c r="OH1283"/>
  <c r="LB1283"/>
  <c r="HV1283"/>
  <c r="EP1283"/>
  <c r="BJ1283"/>
  <c r="WH1277"/>
  <c r="TB1277"/>
  <c r="PV1277"/>
  <c r="MP1277"/>
  <c r="JJ1277"/>
  <c r="GD1277"/>
  <c r="CX1277"/>
  <c r="R1277"/>
  <c r="VM1277"/>
  <c r="SG1277"/>
  <c r="PA1277"/>
  <c r="LU1277"/>
  <c r="IO1277"/>
  <c r="FI1277"/>
  <c r="CC1277"/>
  <c r="YS1277"/>
  <c r="XX1277"/>
  <c r="UR1277"/>
  <c r="RL1277"/>
  <c r="OF1277"/>
  <c r="KZ1277"/>
  <c r="HT1277"/>
  <c r="EN1277"/>
  <c r="BH1277"/>
  <c r="XC1277"/>
  <c r="TW1277"/>
  <c r="QQ1277"/>
  <c r="NK1277"/>
  <c r="KE1277"/>
  <c r="GY1277"/>
  <c r="DS1277"/>
  <c r="AM1277"/>
  <c r="WI1282"/>
  <c r="TC1282"/>
  <c r="PW1282"/>
  <c r="MQ1282"/>
  <c r="JK1282"/>
  <c r="GE1282"/>
  <c r="CY1282"/>
  <c r="S1282"/>
  <c r="VN1282"/>
  <c r="SH1282"/>
  <c r="PB1282"/>
  <c r="LV1282"/>
  <c r="IP1282"/>
  <c r="FJ1282"/>
  <c r="CD1282"/>
  <c r="YT1282"/>
  <c r="XY1282"/>
  <c r="US1282"/>
  <c r="RM1282"/>
  <c r="OG1282"/>
  <c r="LA1282"/>
  <c r="HU1282"/>
  <c r="EO1282"/>
  <c r="BI1282"/>
  <c r="XD1282"/>
  <c r="TX1282"/>
  <c r="QR1282"/>
  <c r="NL1282"/>
  <c r="KF1282"/>
  <c r="GZ1282"/>
  <c r="DT1282"/>
  <c r="AN1282"/>
  <c r="G1279"/>
  <c r="G1202"/>
  <c r="XA1290"/>
  <c r="VK1290"/>
  <c r="TU1290"/>
  <c r="SE1290"/>
  <c r="QO1290"/>
  <c r="OY1290"/>
  <c r="NI1290"/>
  <c r="LS1290"/>
  <c r="KC1290"/>
  <c r="IM1290"/>
  <c r="GW1290"/>
  <c r="FG1290"/>
  <c r="DQ1290"/>
  <c r="CA1290"/>
  <c r="AK1290"/>
  <c r="YQ1290"/>
  <c r="XV1290"/>
  <c r="WF1290"/>
  <c r="UP1290"/>
  <c r="SZ1290"/>
  <c r="RJ1290"/>
  <c r="PT1290"/>
  <c r="OD1290"/>
  <c r="MN1290"/>
  <c r="KX1290"/>
  <c r="JH1290"/>
  <c r="HR1290"/>
  <c r="GB1290"/>
  <c r="EL1290"/>
  <c r="CV1290"/>
  <c r="BF1290"/>
  <c r="P1290"/>
  <c r="H1278"/>
  <c r="H1201"/>
  <c r="YR1292"/>
  <c r="XB1292"/>
  <c r="VL1292"/>
  <c r="TV1292"/>
  <c r="SF1292"/>
  <c r="QP1292"/>
  <c r="OZ1292"/>
  <c r="NJ1292"/>
  <c r="LT1292"/>
  <c r="KD1292"/>
  <c r="IN1292"/>
  <c r="GX1292"/>
  <c r="FH1292"/>
  <c r="DR1292"/>
  <c r="CB1292"/>
  <c r="AL1292"/>
  <c r="XW1292"/>
  <c r="WG1292"/>
  <c r="UQ1292"/>
  <c r="TA1292"/>
  <c r="RK1292"/>
  <c r="PU1292"/>
  <c r="OE1292"/>
  <c r="MO1292"/>
  <c r="KY1292"/>
  <c r="JI1292"/>
  <c r="HS1292"/>
  <c r="GC1292"/>
  <c r="EM1292"/>
  <c r="CW1292"/>
  <c r="BG1292"/>
  <c r="Q1292"/>
  <c r="YR1300"/>
  <c r="XB1300"/>
  <c r="VL1300"/>
  <c r="TV1300"/>
  <c r="SF1300"/>
  <c r="QP1300"/>
  <c r="OZ1300"/>
  <c r="NJ1300"/>
  <c r="LT1300"/>
  <c r="KD1300"/>
  <c r="IN1300"/>
  <c r="GX1300"/>
  <c r="FH1300"/>
  <c r="DR1300"/>
  <c r="CB1300"/>
  <c r="AL1300"/>
  <c r="XW1300"/>
  <c r="WG1300"/>
  <c r="UQ1300"/>
  <c r="TA1300"/>
  <c r="RK1300"/>
  <c r="PU1300"/>
  <c r="OE1300"/>
  <c r="MO1300"/>
  <c r="KY1300"/>
  <c r="JI1300"/>
  <c r="HS1300"/>
  <c r="GC1300"/>
  <c r="EM1300"/>
  <c r="CW1300"/>
  <c r="BG1300"/>
  <c r="Q1300"/>
  <c r="H1315"/>
  <c r="H1227"/>
  <c r="XB1291"/>
  <c r="VL1291"/>
  <c r="TV1291"/>
  <c r="SF1291"/>
  <c r="QP1291"/>
  <c r="OZ1291"/>
  <c r="NJ1291"/>
  <c r="LT1291"/>
  <c r="KD1291"/>
  <c r="IN1291"/>
  <c r="GX1291"/>
  <c r="FH1291"/>
  <c r="DR1291"/>
  <c r="CB1291"/>
  <c r="AL1291"/>
  <c r="RK1291"/>
  <c r="XW1291"/>
  <c r="WG1291"/>
  <c r="UQ1291"/>
  <c r="TA1291"/>
  <c r="YR1291"/>
  <c r="PU1291"/>
  <c r="OE1291"/>
  <c r="MO1291"/>
  <c r="KY1291"/>
  <c r="JI1291"/>
  <c r="HS1291"/>
  <c r="GC1291"/>
  <c r="EM1291"/>
  <c r="CW1291"/>
  <c r="BG1291"/>
  <c r="Q1291"/>
  <c r="XA1292"/>
  <c r="VK1292"/>
  <c r="TU1292"/>
  <c r="SE1292"/>
  <c r="QO1292"/>
  <c r="OY1292"/>
  <c r="NI1292"/>
  <c r="LS1292"/>
  <c r="KC1292"/>
  <c r="IM1292"/>
  <c r="GW1292"/>
  <c r="FG1292"/>
  <c r="DQ1292"/>
  <c r="CA1292"/>
  <c r="AK1292"/>
  <c r="YQ1292"/>
  <c r="XV1292"/>
  <c r="WF1292"/>
  <c r="UP1292"/>
  <c r="SZ1292"/>
  <c r="RJ1292"/>
  <c r="PT1292"/>
  <c r="OD1292"/>
  <c r="MN1292"/>
  <c r="KX1292"/>
  <c r="JH1292"/>
  <c r="HR1292"/>
  <c r="GB1292"/>
  <c r="EL1292"/>
  <c r="CV1292"/>
  <c r="BF1292"/>
  <c r="P1292"/>
  <c r="XA1300"/>
  <c r="VK1300"/>
  <c r="TU1300"/>
  <c r="SE1300"/>
  <c r="QO1300"/>
  <c r="OY1300"/>
  <c r="NI1300"/>
  <c r="LS1300"/>
  <c r="KC1300"/>
  <c r="IM1300"/>
  <c r="GW1300"/>
  <c r="FG1300"/>
  <c r="DQ1300"/>
  <c r="CA1300"/>
  <c r="AK1300"/>
  <c r="P1300"/>
  <c r="XV1300"/>
  <c r="WF1300"/>
  <c r="UP1300"/>
  <c r="SZ1300"/>
  <c r="RJ1300"/>
  <c r="PT1300"/>
  <c r="OD1300"/>
  <c r="MN1300"/>
  <c r="KX1300"/>
  <c r="JH1300"/>
  <c r="HR1300"/>
  <c r="GB1300"/>
  <c r="EL1300"/>
  <c r="CV1300"/>
  <c r="BF1300"/>
  <c r="YQ1300"/>
  <c r="G1315"/>
  <c r="G1227"/>
  <c r="G1316"/>
  <c r="G1228"/>
  <c r="YQ1291"/>
  <c r="XA1291"/>
  <c r="VK1291"/>
  <c r="TU1291"/>
  <c r="SE1291"/>
  <c r="QO1291"/>
  <c r="OY1291"/>
  <c r="NI1291"/>
  <c r="LS1291"/>
  <c r="KC1291"/>
  <c r="IM1291"/>
  <c r="GW1291"/>
  <c r="FG1291"/>
  <c r="DQ1291"/>
  <c r="CA1291"/>
  <c r="AK1291"/>
  <c r="XV1291"/>
  <c r="WF1291"/>
  <c r="UP1291"/>
  <c r="SZ1291"/>
  <c r="RJ1291"/>
  <c r="PT1291"/>
  <c r="OD1291"/>
  <c r="MN1291"/>
  <c r="KX1291"/>
  <c r="JH1291"/>
  <c r="HR1291"/>
  <c r="GB1291"/>
  <c r="EL1291"/>
  <c r="CV1291"/>
  <c r="BF1291"/>
  <c r="P1291"/>
  <c r="YR1290"/>
  <c r="XB1290"/>
  <c r="VL1290"/>
  <c r="TV1290"/>
  <c r="SF1290"/>
  <c r="QP1290"/>
  <c r="OZ1290"/>
  <c r="NJ1290"/>
  <c r="LT1290"/>
  <c r="KD1290"/>
  <c r="IN1290"/>
  <c r="GX1290"/>
  <c r="FH1290"/>
  <c r="DR1290"/>
  <c r="CB1290"/>
  <c r="AL1290"/>
  <c r="XW1290"/>
  <c r="WG1290"/>
  <c r="UQ1290"/>
  <c r="TA1290"/>
  <c r="RK1290"/>
  <c r="PU1290"/>
  <c r="OE1290"/>
  <c r="MO1290"/>
  <c r="KY1290"/>
  <c r="JI1290"/>
  <c r="HS1290"/>
  <c r="GC1290"/>
  <c r="EM1290"/>
  <c r="CW1290"/>
  <c r="BG1290"/>
  <c r="Q1290"/>
  <c r="H1319"/>
  <c r="H1230"/>
  <c r="WI1283"/>
  <c r="TC1283"/>
  <c r="PW1283"/>
  <c r="MQ1283"/>
  <c r="JK1283"/>
  <c r="GZ1283"/>
  <c r="DT1283"/>
  <c r="AN1283"/>
  <c r="VN1283"/>
  <c r="SH1283"/>
  <c r="PB1283"/>
  <c r="LV1283"/>
  <c r="IP1283"/>
  <c r="GE1283"/>
  <c r="CY1283"/>
  <c r="S1283"/>
  <c r="XY1283"/>
  <c r="US1283"/>
  <c r="RM1283"/>
  <c r="OG1283"/>
  <c r="LA1283"/>
  <c r="YT1283"/>
  <c r="FJ1283"/>
  <c r="CD1283"/>
  <c r="XD1283"/>
  <c r="TX1283"/>
  <c r="QR1283"/>
  <c r="NL1283"/>
  <c r="KF1283"/>
  <c r="HU1283"/>
  <c r="EO1283"/>
  <c r="BI1283"/>
  <c r="WI1280"/>
  <c r="TC1280"/>
  <c r="PW1280"/>
  <c r="MQ1280"/>
  <c r="JK1280"/>
  <c r="GE1280"/>
  <c r="CY1280"/>
  <c r="S1280"/>
  <c r="VN1280"/>
  <c r="SH1280"/>
  <c r="PB1280"/>
  <c r="LV1280"/>
  <c r="IP1280"/>
  <c r="FJ1280"/>
  <c r="CD1280"/>
  <c r="YT1280"/>
  <c r="XY1280"/>
  <c r="US1280"/>
  <c r="RM1280"/>
  <c r="OG1280"/>
  <c r="LA1280"/>
  <c r="HU1280"/>
  <c r="EO1280"/>
  <c r="BI1280"/>
  <c r="XD1280"/>
  <c r="TX1280"/>
  <c r="QR1280"/>
  <c r="NL1280"/>
  <c r="KF1280"/>
  <c r="GZ1280"/>
  <c r="DT1280"/>
  <c r="AN1280"/>
  <c r="XE1282"/>
  <c r="TY1282"/>
  <c r="QS1282"/>
  <c r="NM1282"/>
  <c r="KG1282"/>
  <c r="HA1282"/>
  <c r="DU1282"/>
  <c r="AO1282"/>
  <c r="WJ1282"/>
  <c r="TD1282"/>
  <c r="PX1282"/>
  <c r="MR1282"/>
  <c r="JL1282"/>
  <c r="GF1282"/>
  <c r="CZ1282"/>
  <c r="T1282"/>
  <c r="YU1282"/>
  <c r="VO1282"/>
  <c r="SI1282"/>
  <c r="PC1282"/>
  <c r="LW1282"/>
  <c r="IQ1282"/>
  <c r="FK1282"/>
  <c r="CE1282"/>
  <c r="XZ1282"/>
  <c r="UT1282"/>
  <c r="RN1282"/>
  <c r="OH1282"/>
  <c r="LB1282"/>
  <c r="HV1282"/>
  <c r="EP1282"/>
  <c r="BJ1282"/>
  <c r="H1208"/>
  <c r="H1213"/>
  <c r="H1223"/>
  <c r="XA1288"/>
  <c r="VK1288"/>
  <c r="TU1288"/>
  <c r="SE1288"/>
  <c r="QO1288"/>
  <c r="OY1288"/>
  <c r="NI1288"/>
  <c r="LS1288"/>
  <c r="KC1288"/>
  <c r="IM1288"/>
  <c r="GW1288"/>
  <c r="FG1288"/>
  <c r="DQ1288"/>
  <c r="CA1288"/>
  <c r="AK1288"/>
  <c r="YQ1288"/>
  <c r="XV1288"/>
  <c r="WF1288"/>
  <c r="UP1288"/>
  <c r="SZ1288"/>
  <c r="RJ1288"/>
  <c r="PT1288"/>
  <c r="OD1288"/>
  <c r="MN1288"/>
  <c r="KX1288"/>
  <c r="JH1288"/>
  <c r="HR1288"/>
  <c r="GB1288"/>
  <c r="EL1288"/>
  <c r="CV1288"/>
  <c r="BF1288"/>
  <c r="P1288"/>
  <c r="XA1302"/>
  <c r="VK1302"/>
  <c r="TU1302"/>
  <c r="SE1302"/>
  <c r="QO1302"/>
  <c r="OY1302"/>
  <c r="NI1302"/>
  <c r="LS1302"/>
  <c r="KC1302"/>
  <c r="IM1302"/>
  <c r="GW1302"/>
  <c r="FG1302"/>
  <c r="DQ1302"/>
  <c r="CA1302"/>
  <c r="AK1302"/>
  <c r="YQ1302"/>
  <c r="XV1302"/>
  <c r="WF1302"/>
  <c r="UP1302"/>
  <c r="SZ1302"/>
  <c r="RJ1302"/>
  <c r="PT1302"/>
  <c r="OD1302"/>
  <c r="MN1302"/>
  <c r="KX1302"/>
  <c r="JH1302"/>
  <c r="HR1302"/>
  <c r="GB1302"/>
  <c r="EL1302"/>
  <c r="CV1302"/>
  <c r="BF1302"/>
  <c r="P1302"/>
  <c r="G1281"/>
  <c r="G1204"/>
  <c r="H1276"/>
  <c r="H1199"/>
  <c r="YR1286"/>
  <c r="XB1286"/>
  <c r="VL1286"/>
  <c r="TV1286"/>
  <c r="SF1286"/>
  <c r="QP1286"/>
  <c r="OZ1286"/>
  <c r="NJ1286"/>
  <c r="LT1286"/>
  <c r="KD1286"/>
  <c r="IN1286"/>
  <c r="GX1286"/>
  <c r="FH1286"/>
  <c r="DR1286"/>
  <c r="CB1286"/>
  <c r="AL1286"/>
  <c r="XW1286"/>
  <c r="WG1286"/>
  <c r="UQ1286"/>
  <c r="TA1286"/>
  <c r="RK1286"/>
  <c r="PU1286"/>
  <c r="OE1286"/>
  <c r="MO1286"/>
  <c r="KY1286"/>
  <c r="JI1286"/>
  <c r="HS1286"/>
  <c r="GC1286"/>
  <c r="EM1286"/>
  <c r="CW1286"/>
  <c r="BG1286"/>
  <c r="Q1286"/>
  <c r="YR1296"/>
  <c r="XB1296"/>
  <c r="VL1296"/>
  <c r="TV1296"/>
  <c r="SF1296"/>
  <c r="QP1296"/>
  <c r="OZ1296"/>
  <c r="NJ1296"/>
  <c r="LT1296"/>
  <c r="KD1296"/>
  <c r="IN1296"/>
  <c r="GX1296"/>
  <c r="FH1296"/>
  <c r="DR1296"/>
  <c r="CB1296"/>
  <c r="AL1296"/>
  <c r="XW1296"/>
  <c r="WG1296"/>
  <c r="UQ1296"/>
  <c r="TA1296"/>
  <c r="RK1296"/>
  <c r="PU1296"/>
  <c r="OE1296"/>
  <c r="MO1296"/>
  <c r="KY1296"/>
  <c r="JI1296"/>
  <c r="HS1296"/>
  <c r="GC1296"/>
  <c r="EM1296"/>
  <c r="CW1296"/>
  <c r="BG1296"/>
  <c r="Q1296"/>
  <c r="H1320"/>
  <c r="H1231"/>
  <c r="G1276"/>
  <c r="G1199"/>
  <c r="XA1286"/>
  <c r="XA1285" s="1"/>
  <c r="VK1286"/>
  <c r="VK1285" s="1"/>
  <c r="TU1286"/>
  <c r="TU1285" s="1"/>
  <c r="SE1286"/>
  <c r="SE1285" s="1"/>
  <c r="QO1286"/>
  <c r="QO1285" s="1"/>
  <c r="OY1286"/>
  <c r="OY1285" s="1"/>
  <c r="NI1286"/>
  <c r="NI1285" s="1"/>
  <c r="LS1286"/>
  <c r="LS1285" s="1"/>
  <c r="KC1286"/>
  <c r="KC1285" s="1"/>
  <c r="IM1286"/>
  <c r="IM1285" s="1"/>
  <c r="GW1286"/>
  <c r="GW1285" s="1"/>
  <c r="FG1286"/>
  <c r="FG1285" s="1"/>
  <c r="DQ1286"/>
  <c r="DQ1285" s="1"/>
  <c r="CA1286"/>
  <c r="CA1285" s="1"/>
  <c r="AK1286"/>
  <c r="AK1285" s="1"/>
  <c r="YQ1286"/>
  <c r="YQ1285" s="1"/>
  <c r="XV1286"/>
  <c r="XV1285" s="1"/>
  <c r="WF1286"/>
  <c r="WF1285" s="1"/>
  <c r="UP1286"/>
  <c r="UP1285" s="1"/>
  <c r="SZ1286"/>
  <c r="SZ1285" s="1"/>
  <c r="RJ1286"/>
  <c r="RJ1285" s="1"/>
  <c r="PT1286"/>
  <c r="PT1285" s="1"/>
  <c r="OD1286"/>
  <c r="OD1285" s="1"/>
  <c r="MN1286"/>
  <c r="MN1285" s="1"/>
  <c r="KX1286"/>
  <c r="KX1285" s="1"/>
  <c r="JH1286"/>
  <c r="JH1285" s="1"/>
  <c r="HR1286"/>
  <c r="HR1285" s="1"/>
  <c r="GB1286"/>
  <c r="GB1285" s="1"/>
  <c r="EL1286"/>
  <c r="EL1285" s="1"/>
  <c r="CV1286"/>
  <c r="CV1285" s="1"/>
  <c r="BF1286"/>
  <c r="BF1285" s="1"/>
  <c r="P1286"/>
  <c r="P1285" s="1"/>
  <c r="XA1296"/>
  <c r="VK1296"/>
  <c r="TU1296"/>
  <c r="SE1296"/>
  <c r="QO1296"/>
  <c r="OY1296"/>
  <c r="NI1296"/>
  <c r="LS1296"/>
  <c r="KC1296"/>
  <c r="IM1296"/>
  <c r="GW1296"/>
  <c r="FG1296"/>
  <c r="DQ1296"/>
  <c r="CA1296"/>
  <c r="AK1296"/>
  <c r="YQ1296"/>
  <c r="XV1296"/>
  <c r="WF1296"/>
  <c r="UP1296"/>
  <c r="SZ1296"/>
  <c r="RJ1296"/>
  <c r="PT1296"/>
  <c r="OD1296"/>
  <c r="MN1296"/>
  <c r="KX1296"/>
  <c r="JH1296"/>
  <c r="HR1296"/>
  <c r="GB1296"/>
  <c r="EL1296"/>
  <c r="CV1296"/>
  <c r="BF1296"/>
  <c r="P1296"/>
  <c r="G1320"/>
  <c r="G1231"/>
  <c r="YR1288"/>
  <c r="XB1288"/>
  <c r="VL1288"/>
  <c r="TV1288"/>
  <c r="SF1288"/>
  <c r="QP1288"/>
  <c r="OZ1288"/>
  <c r="NJ1288"/>
  <c r="LT1288"/>
  <c r="KD1288"/>
  <c r="IN1288"/>
  <c r="GX1288"/>
  <c r="FH1288"/>
  <c r="DR1288"/>
  <c r="CB1288"/>
  <c r="AL1288"/>
  <c r="XW1288"/>
  <c r="WG1288"/>
  <c r="UQ1288"/>
  <c r="TA1288"/>
  <c r="RK1288"/>
  <c r="PU1288"/>
  <c r="OE1288"/>
  <c r="MO1288"/>
  <c r="KY1288"/>
  <c r="JI1288"/>
  <c r="HS1288"/>
  <c r="GC1288"/>
  <c r="EM1288"/>
  <c r="CW1288"/>
  <c r="BG1288"/>
  <c r="Q1288"/>
  <c r="YR1302"/>
  <c r="XB1302"/>
  <c r="VL1302"/>
  <c r="TV1302"/>
  <c r="SF1302"/>
  <c r="QP1302"/>
  <c r="OZ1302"/>
  <c r="NJ1302"/>
  <c r="LT1302"/>
  <c r="KD1302"/>
  <c r="IN1302"/>
  <c r="GX1302"/>
  <c r="FH1302"/>
  <c r="DR1302"/>
  <c r="CB1302"/>
  <c r="AL1302"/>
  <c r="XW1302"/>
  <c r="WG1302"/>
  <c r="UQ1302"/>
  <c r="TA1302"/>
  <c r="RK1302"/>
  <c r="PU1302"/>
  <c r="OE1302"/>
  <c r="MO1302"/>
  <c r="KY1302"/>
  <c r="JI1302"/>
  <c r="HS1302"/>
  <c r="GC1302"/>
  <c r="EM1302"/>
  <c r="CW1302"/>
  <c r="BG1302"/>
  <c r="Q1302"/>
  <c r="H1314"/>
  <c r="H1226"/>
  <c r="H1318"/>
  <c r="H1229"/>
  <c r="XW1281"/>
  <c r="WG1281"/>
  <c r="UQ1281"/>
  <c r="TA1281"/>
  <c r="RK1281"/>
  <c r="PU1281"/>
  <c r="OE1281"/>
  <c r="MO1281"/>
  <c r="KY1281"/>
  <c r="JI1281"/>
  <c r="HS1281"/>
  <c r="GC1281"/>
  <c r="EM1281"/>
  <c r="CW1281"/>
  <c r="BG1281"/>
  <c r="Q1281"/>
  <c r="YR1281"/>
  <c r="XB1281"/>
  <c r="VL1281"/>
  <c r="TV1281"/>
  <c r="SF1281"/>
  <c r="QP1281"/>
  <c r="OZ1281"/>
  <c r="NJ1281"/>
  <c r="LT1281"/>
  <c r="KD1281"/>
  <c r="IN1281"/>
  <c r="GX1281"/>
  <c r="FH1281"/>
  <c r="DR1281"/>
  <c r="CB1281"/>
  <c r="AL1281"/>
  <c r="XE1280"/>
  <c r="TY1280"/>
  <c r="QS1280"/>
  <c r="NM1280"/>
  <c r="KG1280"/>
  <c r="HA1280"/>
  <c r="DU1280"/>
  <c r="AO1280"/>
  <c r="WJ1280"/>
  <c r="TD1280"/>
  <c r="PX1280"/>
  <c r="MR1280"/>
  <c r="JL1280"/>
  <c r="GF1280"/>
  <c r="CZ1280"/>
  <c r="T1280"/>
  <c r="YU1280"/>
  <c r="VO1280"/>
  <c r="SI1280"/>
  <c r="PC1280"/>
  <c r="LW1280"/>
  <c r="IQ1280"/>
  <c r="FK1280"/>
  <c r="CE1280"/>
  <c r="XZ1280"/>
  <c r="UT1280"/>
  <c r="RN1280"/>
  <c r="OH1280"/>
  <c r="LB1280"/>
  <c r="HV1280"/>
  <c r="EP1280"/>
  <c r="BJ1280"/>
  <c r="XD1277"/>
  <c r="TX1277"/>
  <c r="TX1275" s="1"/>
  <c r="TX1305" s="1"/>
  <c r="UD1306" s="1"/>
  <c r="QR1277"/>
  <c r="NL1277"/>
  <c r="NL1275" s="1"/>
  <c r="NL1305" s="1"/>
  <c r="NR1306" s="1"/>
  <c r="KF1277"/>
  <c r="GZ1277"/>
  <c r="GZ1275" s="1"/>
  <c r="GZ1305" s="1"/>
  <c r="HF1306" s="1"/>
  <c r="DT1277"/>
  <c r="AN1277"/>
  <c r="AN1275" s="1"/>
  <c r="AN1305" s="1"/>
  <c r="AT1306" s="1"/>
  <c r="WI1277"/>
  <c r="WI1275" s="1"/>
  <c r="WI1305" s="1"/>
  <c r="WO1306" s="1"/>
  <c r="TC1277"/>
  <c r="PW1277"/>
  <c r="PW1275" s="1"/>
  <c r="PW1305" s="1"/>
  <c r="QC1306" s="1"/>
  <c r="MQ1277"/>
  <c r="JK1277"/>
  <c r="JK1275" s="1"/>
  <c r="JK1305" s="1"/>
  <c r="JQ1306" s="1"/>
  <c r="GE1277"/>
  <c r="CY1277"/>
  <c r="CY1275" s="1"/>
  <c r="CY1305" s="1"/>
  <c r="DE1306" s="1"/>
  <c r="S1277"/>
  <c r="YT1277"/>
  <c r="VN1277"/>
  <c r="VN1275" s="1"/>
  <c r="VN1305" s="1"/>
  <c r="VT1306" s="1"/>
  <c r="SH1277"/>
  <c r="PB1277"/>
  <c r="PB1275" s="1"/>
  <c r="PB1305" s="1"/>
  <c r="PH1306" s="1"/>
  <c r="LV1277"/>
  <c r="IP1277"/>
  <c r="IP1275" s="1"/>
  <c r="IP1305" s="1"/>
  <c r="IV1306" s="1"/>
  <c r="FJ1277"/>
  <c r="CD1277"/>
  <c r="CD1275" s="1"/>
  <c r="CD1305" s="1"/>
  <c r="CJ1306" s="1"/>
  <c r="XY1277"/>
  <c r="US1277"/>
  <c r="US1275" s="1"/>
  <c r="US1305" s="1"/>
  <c r="UY1306" s="1"/>
  <c r="RM1277"/>
  <c r="OG1277"/>
  <c r="OG1275" s="1"/>
  <c r="OG1305" s="1"/>
  <c r="OM1306" s="1"/>
  <c r="LA1277"/>
  <c r="HU1277"/>
  <c r="HU1275" s="1"/>
  <c r="HU1305" s="1"/>
  <c r="IA1306" s="1"/>
  <c r="EO1277"/>
  <c r="BI1277"/>
  <c r="BI1275" s="1"/>
  <c r="BI1305" s="1"/>
  <c r="BO1306" s="1"/>
  <c r="XC1283"/>
  <c r="TW1283"/>
  <c r="TW1275" s="1"/>
  <c r="TW1305" s="1"/>
  <c r="UC1306" s="1"/>
  <c r="QQ1283"/>
  <c r="NK1283"/>
  <c r="NK1275" s="1"/>
  <c r="NK1305" s="1"/>
  <c r="NQ1306" s="1"/>
  <c r="KE1283"/>
  <c r="GY1283"/>
  <c r="GY1275" s="1"/>
  <c r="GY1305" s="1"/>
  <c r="HE1306" s="1"/>
  <c r="DS1283"/>
  <c r="AM1283"/>
  <c r="AM1275" s="1"/>
  <c r="AM1305" s="1"/>
  <c r="AS1306" s="1"/>
  <c r="WH1283"/>
  <c r="TB1283"/>
  <c r="TB1275" s="1"/>
  <c r="TB1305" s="1"/>
  <c r="TH1306" s="1"/>
  <c r="PV1283"/>
  <c r="MP1283"/>
  <c r="MP1275" s="1"/>
  <c r="MP1305" s="1"/>
  <c r="MV1306" s="1"/>
  <c r="JJ1283"/>
  <c r="GD1283"/>
  <c r="GD1275" s="1"/>
  <c r="GD1305" s="1"/>
  <c r="GJ1306" s="1"/>
  <c r="CX1283"/>
  <c r="R1283"/>
  <c r="R1275" s="1"/>
  <c r="R1305" s="1"/>
  <c r="X1306" s="1"/>
  <c r="YS1283"/>
  <c r="VM1283"/>
  <c r="VM1275" s="1"/>
  <c r="VM1305" s="1"/>
  <c r="VS1306" s="1"/>
  <c r="SG1283"/>
  <c r="PA1283"/>
  <c r="PA1275" s="1"/>
  <c r="PA1305" s="1"/>
  <c r="PG1306" s="1"/>
  <c r="LU1283"/>
  <c r="IO1283"/>
  <c r="IO1275" s="1"/>
  <c r="IO1305" s="1"/>
  <c r="IU1306" s="1"/>
  <c r="FI1283"/>
  <c r="CC1283"/>
  <c r="CC1275" s="1"/>
  <c r="CC1305" s="1"/>
  <c r="CI1306" s="1"/>
  <c r="XX1283"/>
  <c r="UR1283"/>
  <c r="UR1275" s="1"/>
  <c r="UR1305" s="1"/>
  <c r="UX1306" s="1"/>
  <c r="RL1283"/>
  <c r="OF1283"/>
  <c r="OF1275" s="1"/>
  <c r="OF1305" s="1"/>
  <c r="OL1306" s="1"/>
  <c r="KZ1283"/>
  <c r="HT1283"/>
  <c r="HT1275" s="1"/>
  <c r="HT1305" s="1"/>
  <c r="HZ1306" s="1"/>
  <c r="EN1283"/>
  <c r="BH1283"/>
  <c r="BH1275" s="1"/>
  <c r="BH1305" s="1"/>
  <c r="BN1306" s="1"/>
  <c r="G1319"/>
  <c r="G1230"/>
  <c r="YQ1301"/>
  <c r="XA1301"/>
  <c r="VK1301"/>
  <c r="TU1301"/>
  <c r="SE1301"/>
  <c r="QO1301"/>
  <c r="OY1301"/>
  <c r="NI1301"/>
  <c r="LS1301"/>
  <c r="KC1301"/>
  <c r="IM1301"/>
  <c r="GW1301"/>
  <c r="FG1301"/>
  <c r="DQ1301"/>
  <c r="CA1301"/>
  <c r="AK1301"/>
  <c r="XV1301"/>
  <c r="WF1301"/>
  <c r="UP1301"/>
  <c r="SZ1301"/>
  <c r="RJ1301"/>
  <c r="PT1301"/>
  <c r="OD1301"/>
  <c r="MN1301"/>
  <c r="KX1301"/>
  <c r="JH1301"/>
  <c r="HR1301"/>
  <c r="GB1301"/>
  <c r="EL1301"/>
  <c r="CV1301"/>
  <c r="BF1301"/>
  <c r="P1301"/>
  <c r="H1316"/>
  <c r="H1228"/>
  <c r="G1278"/>
  <c r="G1201"/>
  <c r="H1279"/>
  <c r="H1202"/>
  <c r="XB1301"/>
  <c r="VL1301"/>
  <c r="TV1301"/>
  <c r="SF1301"/>
  <c r="QP1301"/>
  <c r="OZ1301"/>
  <c r="NJ1301"/>
  <c r="LT1301"/>
  <c r="KD1301"/>
  <c r="IN1301"/>
  <c r="GX1301"/>
  <c r="FH1301"/>
  <c r="DR1301"/>
  <c r="CB1301"/>
  <c r="AL1301"/>
  <c r="YR1301"/>
  <c r="XW1301"/>
  <c r="WG1301"/>
  <c r="UQ1301"/>
  <c r="TA1301"/>
  <c r="RK1301"/>
  <c r="PU1301"/>
  <c r="OE1301"/>
  <c r="MO1301"/>
  <c r="KY1301"/>
  <c r="JI1301"/>
  <c r="HS1301"/>
  <c r="GC1301"/>
  <c r="EM1301"/>
  <c r="CW1301"/>
  <c r="BG1301"/>
  <c r="Q1301"/>
  <c r="WJ1277"/>
  <c r="WJ1275" s="1"/>
  <c r="WJ1305" s="1"/>
  <c r="WP1306" s="1"/>
  <c r="TD1277"/>
  <c r="PX1277"/>
  <c r="PX1275" s="1"/>
  <c r="PX1305" s="1"/>
  <c r="QD1306" s="1"/>
  <c r="MR1277"/>
  <c r="JL1277"/>
  <c r="JL1275" s="1"/>
  <c r="JL1305" s="1"/>
  <c r="JR1306" s="1"/>
  <c r="GF1277"/>
  <c r="CZ1277"/>
  <c r="CZ1275" s="1"/>
  <c r="CZ1305" s="1"/>
  <c r="DF1306" s="1"/>
  <c r="T1277"/>
  <c r="VO1277"/>
  <c r="VO1275" s="1"/>
  <c r="VO1305" s="1"/>
  <c r="VU1306" s="1"/>
  <c r="SI1277"/>
  <c r="PC1277"/>
  <c r="PC1275" s="1"/>
  <c r="PC1305" s="1"/>
  <c r="PI1306" s="1"/>
  <c r="LW1277"/>
  <c r="IQ1277"/>
  <c r="IQ1275" s="1"/>
  <c r="IQ1305" s="1"/>
  <c r="IW1306" s="1"/>
  <c r="FK1277"/>
  <c r="CE1277"/>
  <c r="CE1275" s="1"/>
  <c r="CE1305" s="1"/>
  <c r="CK1306" s="1"/>
  <c r="YU1277"/>
  <c r="XZ1277"/>
  <c r="UT1277"/>
  <c r="UT1275" s="1"/>
  <c r="UT1305" s="1"/>
  <c r="UZ1306" s="1"/>
  <c r="RN1277"/>
  <c r="OH1277"/>
  <c r="OH1275" s="1"/>
  <c r="OH1305" s="1"/>
  <c r="ON1306" s="1"/>
  <c r="LB1277"/>
  <c r="HV1277"/>
  <c r="HV1275" s="1"/>
  <c r="HV1305" s="1"/>
  <c r="IB1306" s="1"/>
  <c r="EP1277"/>
  <c r="BJ1277"/>
  <c r="BJ1275" s="1"/>
  <c r="BJ1305" s="1"/>
  <c r="BP1306" s="1"/>
  <c r="XE1277"/>
  <c r="XE1275" s="1"/>
  <c r="XE1305" s="1"/>
  <c r="XK1306" s="1"/>
  <c r="TY1277"/>
  <c r="QS1277"/>
  <c r="QS1275" s="1"/>
  <c r="QS1305" s="1"/>
  <c r="QY1306" s="1"/>
  <c r="NM1277"/>
  <c r="KG1277"/>
  <c r="KG1275" s="1"/>
  <c r="KG1305" s="1"/>
  <c r="KM1306" s="1"/>
  <c r="HA1277"/>
  <c r="DU1277"/>
  <c r="DU1275" s="1"/>
  <c r="DU1305" s="1"/>
  <c r="EA1306" s="1"/>
  <c r="AO1277"/>
  <c r="YT1275"/>
  <c r="YT1305" s="1"/>
  <c r="YZ1306" s="1"/>
  <c r="FJ1275"/>
  <c r="FJ1305" s="1"/>
  <c r="FP1306" s="1"/>
  <c r="FP1280" s="1"/>
  <c r="FV1280" s="1"/>
  <c r="LV1275"/>
  <c r="LV1305" s="1"/>
  <c r="MB1306" s="1"/>
  <c r="SH1275"/>
  <c r="SH1305" s="1"/>
  <c r="SN1306" s="1"/>
  <c r="SN1280" s="1"/>
  <c r="ST1280" s="1"/>
  <c r="S1275"/>
  <c r="S1305" s="1"/>
  <c r="Y1306" s="1"/>
  <c r="GE1275"/>
  <c r="GE1305" s="1"/>
  <c r="GK1306" s="1"/>
  <c r="MQ1275"/>
  <c r="MQ1305" s="1"/>
  <c r="MW1306" s="1"/>
  <c r="TC1275"/>
  <c r="TC1305" s="1"/>
  <c r="TI1306" s="1"/>
  <c r="TI1282" s="1"/>
  <c r="TO1282" s="1"/>
  <c r="DT1275"/>
  <c r="DT1305" s="1"/>
  <c r="DZ1306" s="1"/>
  <c r="KF1275"/>
  <c r="KF1305" s="1"/>
  <c r="KL1306" s="1"/>
  <c r="KL1282" s="1"/>
  <c r="KR1282" s="1"/>
  <c r="QR1275"/>
  <c r="QR1305" s="1"/>
  <c r="QX1306" s="1"/>
  <c r="XD1275"/>
  <c r="XD1305" s="1"/>
  <c r="XJ1306" s="1"/>
  <c r="XJ1282" s="1"/>
  <c r="XP1282" s="1"/>
  <c r="EO1275"/>
  <c r="EO1305" s="1"/>
  <c r="EU1306" s="1"/>
  <c r="LA1275"/>
  <c r="LA1305" s="1"/>
  <c r="LG1306" s="1"/>
  <c r="LG1282" s="1"/>
  <c r="LM1282" s="1"/>
  <c r="RM1275"/>
  <c r="RM1305" s="1"/>
  <c r="RS1306" s="1"/>
  <c r="XY1275"/>
  <c r="XY1305" s="1"/>
  <c r="YE1306" s="1"/>
  <c r="YE1280" s="1"/>
  <c r="YK1280" s="1"/>
  <c r="H1204"/>
  <c r="EP1275"/>
  <c r="EP1305" s="1"/>
  <c r="EV1306" s="1"/>
  <c r="EV1281" s="1"/>
  <c r="FB1281" s="1"/>
  <c r="LB1275"/>
  <c r="LB1305" s="1"/>
  <c r="LH1306" s="1"/>
  <c r="RN1275"/>
  <c r="RN1305" s="1"/>
  <c r="RT1306" s="1"/>
  <c r="RT1281" s="1"/>
  <c r="RZ1281" s="1"/>
  <c r="XZ1275"/>
  <c r="XZ1305" s="1"/>
  <c r="YF1306" s="1"/>
  <c r="FK1275"/>
  <c r="FK1305" s="1"/>
  <c r="FQ1306" s="1"/>
  <c r="FQ1281" s="1"/>
  <c r="FW1281" s="1"/>
  <c r="LW1275"/>
  <c r="LW1305" s="1"/>
  <c r="MC1306" s="1"/>
  <c r="SI1275"/>
  <c r="SI1305" s="1"/>
  <c r="SO1306" s="1"/>
  <c r="SO1282" s="1"/>
  <c r="SU1282" s="1"/>
  <c r="YU1275"/>
  <c r="YU1305" s="1"/>
  <c r="ZA1306" s="1"/>
  <c r="T1275"/>
  <c r="T1305" s="1"/>
  <c r="Z1306" s="1"/>
  <c r="Z1281" s="1"/>
  <c r="AF1281" s="1"/>
  <c r="GF1275"/>
  <c r="GF1305" s="1"/>
  <c r="GL1306" s="1"/>
  <c r="MR1275"/>
  <c r="MR1305" s="1"/>
  <c r="MX1306" s="1"/>
  <c r="MX1281" s="1"/>
  <c r="ND1281" s="1"/>
  <c r="TD1275"/>
  <c r="TD1305" s="1"/>
  <c r="TJ1306" s="1"/>
  <c r="AO1275"/>
  <c r="AO1305" s="1"/>
  <c r="AU1306" s="1"/>
  <c r="AU1281" s="1"/>
  <c r="BA1281" s="1"/>
  <c r="HA1275"/>
  <c r="HA1305" s="1"/>
  <c r="HG1306" s="1"/>
  <c r="NM1275"/>
  <c r="NM1305" s="1"/>
  <c r="NS1306" s="1"/>
  <c r="NS1281" s="1"/>
  <c r="NY1281" s="1"/>
  <c r="TY1275"/>
  <c r="TY1305" s="1"/>
  <c r="UE1306" s="1"/>
  <c r="G1217"/>
  <c r="H1210"/>
  <c r="CX1275"/>
  <c r="CX1305" s="1"/>
  <c r="DD1306" s="1"/>
  <c r="JJ1275"/>
  <c r="JJ1305" s="1"/>
  <c r="JP1306" s="1"/>
  <c r="PV1275"/>
  <c r="PV1305" s="1"/>
  <c r="QB1306" s="1"/>
  <c r="WH1275"/>
  <c r="WH1305" s="1"/>
  <c r="WN1306" s="1"/>
  <c r="DS1275"/>
  <c r="DS1305" s="1"/>
  <c r="DY1306" s="1"/>
  <c r="DY1283" s="1"/>
  <c r="EE1283" s="1"/>
  <c r="KE1275"/>
  <c r="KE1305" s="1"/>
  <c r="KK1306" s="1"/>
  <c r="QQ1275"/>
  <c r="QQ1305" s="1"/>
  <c r="QW1306" s="1"/>
  <c r="QW1277" s="1"/>
  <c r="RC1277" s="1"/>
  <c r="XC1275"/>
  <c r="XC1305" s="1"/>
  <c r="XI1306" s="1"/>
  <c r="EN1275"/>
  <c r="EN1305" s="1"/>
  <c r="ET1306" s="1"/>
  <c r="KZ1275"/>
  <c r="KZ1305" s="1"/>
  <c r="LF1306" s="1"/>
  <c r="RL1275"/>
  <c r="RL1305" s="1"/>
  <c r="RR1306" s="1"/>
  <c r="RR1277" s="1"/>
  <c r="RX1277" s="1"/>
  <c r="XX1275"/>
  <c r="XX1305" s="1"/>
  <c r="YD1306" s="1"/>
  <c r="FI1275"/>
  <c r="FI1305" s="1"/>
  <c r="FO1306" s="1"/>
  <c r="LU1275"/>
  <c r="LU1305" s="1"/>
  <c r="MA1306" s="1"/>
  <c r="SG1275"/>
  <c r="SG1305" s="1"/>
  <c r="SM1306" s="1"/>
  <c r="SM1283" s="1"/>
  <c r="SS1283" s="1"/>
  <c r="YS1275"/>
  <c r="YS1305" s="1"/>
  <c r="YY1306" s="1"/>
  <c r="H1222"/>
  <c r="F1314"/>
  <c r="F1226"/>
  <c r="F1315"/>
  <c r="F1227"/>
  <c r="F1318"/>
  <c r="F1229"/>
  <c r="F1316"/>
  <c r="F1228"/>
  <c r="OJ50" i="123"/>
  <c r="E62"/>
  <c r="F289" i="109" s="1"/>
  <c r="F167" s="1"/>
  <c r="F45" s="1"/>
  <c r="OK50" i="123"/>
  <c r="E71"/>
  <c r="F298" i="109" s="1"/>
  <c r="F176" s="1"/>
  <c r="F54" s="1"/>
  <c r="OL50" i="123"/>
  <c r="E80"/>
  <c r="F307" i="109" s="1"/>
  <c r="F185" s="1"/>
  <c r="F63" s="1"/>
  <c r="XU1288"/>
  <c r="YP1288"/>
  <c r="WZ1288"/>
  <c r="VJ1288"/>
  <c r="TT1288"/>
  <c r="SD1288"/>
  <c r="QN1288"/>
  <c r="OX1288"/>
  <c r="NH1288"/>
  <c r="LR1288"/>
  <c r="KB1288"/>
  <c r="IL1288"/>
  <c r="GV1288"/>
  <c r="FF1288"/>
  <c r="DP1288"/>
  <c r="BZ1288"/>
  <c r="AJ1288"/>
  <c r="WE1288"/>
  <c r="UO1288"/>
  <c r="SY1288"/>
  <c r="RI1288"/>
  <c r="PS1288"/>
  <c r="OC1288"/>
  <c r="MM1288"/>
  <c r="KW1288"/>
  <c r="JG1288"/>
  <c r="HQ1288"/>
  <c r="GA1288"/>
  <c r="EK1288"/>
  <c r="CU1288"/>
  <c r="BE1288"/>
  <c r="O1288"/>
  <c r="YP1302"/>
  <c r="WZ1302"/>
  <c r="VJ1302"/>
  <c r="TT1302"/>
  <c r="SD1302"/>
  <c r="QN1302"/>
  <c r="OX1302"/>
  <c r="NH1302"/>
  <c r="LR1302"/>
  <c r="KB1302"/>
  <c r="IL1302"/>
  <c r="GV1302"/>
  <c r="FF1302"/>
  <c r="DP1302"/>
  <c r="BZ1302"/>
  <c r="AJ1302"/>
  <c r="XU1302"/>
  <c r="WE1302"/>
  <c r="UO1302"/>
  <c r="SY1302"/>
  <c r="RI1302"/>
  <c r="PS1302"/>
  <c r="OC1302"/>
  <c r="MM1302"/>
  <c r="KW1302"/>
  <c r="JG1302"/>
  <c r="HQ1302"/>
  <c r="GA1302"/>
  <c r="EK1302"/>
  <c r="CU1302"/>
  <c r="BE1302"/>
  <c r="O1302"/>
  <c r="SY1278"/>
  <c r="XU1278"/>
  <c r="WE1278"/>
  <c r="UO1278"/>
  <c r="SD1278"/>
  <c r="QN1278"/>
  <c r="OX1278"/>
  <c r="NH1278"/>
  <c r="LR1278"/>
  <c r="KB1278"/>
  <c r="IL1278"/>
  <c r="GV1278"/>
  <c r="FF1278"/>
  <c r="DP1278"/>
  <c r="BZ1278"/>
  <c r="AJ1278"/>
  <c r="YP1278"/>
  <c r="WZ1278"/>
  <c r="VJ1278"/>
  <c r="TT1278"/>
  <c r="RI1278"/>
  <c r="PS1278"/>
  <c r="OC1278"/>
  <c r="MM1278"/>
  <c r="KW1278"/>
  <c r="JG1278"/>
  <c r="HQ1278"/>
  <c r="GA1278"/>
  <c r="EK1278"/>
  <c r="CU1278"/>
  <c r="BE1278"/>
  <c r="O1278"/>
  <c r="YP1292"/>
  <c r="WZ1292"/>
  <c r="VJ1292"/>
  <c r="TT1292"/>
  <c r="SD1292"/>
  <c r="QN1292"/>
  <c r="OX1292"/>
  <c r="NH1292"/>
  <c r="LR1292"/>
  <c r="KB1292"/>
  <c r="IL1292"/>
  <c r="GV1292"/>
  <c r="FF1292"/>
  <c r="DP1292"/>
  <c r="BZ1292"/>
  <c r="AJ1292"/>
  <c r="XU1292"/>
  <c r="WE1292"/>
  <c r="UO1292"/>
  <c r="SY1292"/>
  <c r="RI1292"/>
  <c r="PS1292"/>
  <c r="OC1292"/>
  <c r="MM1292"/>
  <c r="KW1292"/>
  <c r="JG1292"/>
  <c r="HQ1292"/>
  <c r="GA1292"/>
  <c r="EK1292"/>
  <c r="CU1292"/>
  <c r="BE1292"/>
  <c r="O1292"/>
  <c r="YP1300"/>
  <c r="WZ1300"/>
  <c r="VJ1300"/>
  <c r="TT1300"/>
  <c r="SD1300"/>
  <c r="QN1300"/>
  <c r="OX1300"/>
  <c r="NH1300"/>
  <c r="LR1300"/>
  <c r="KB1300"/>
  <c r="IL1300"/>
  <c r="GV1300"/>
  <c r="FF1300"/>
  <c r="DP1300"/>
  <c r="BZ1300"/>
  <c r="AJ1300"/>
  <c r="XU1300"/>
  <c r="WE1300"/>
  <c r="UO1300"/>
  <c r="SY1300"/>
  <c r="RI1300"/>
  <c r="PS1300"/>
  <c r="OC1300"/>
  <c r="MM1300"/>
  <c r="KW1300"/>
  <c r="JG1300"/>
  <c r="HQ1300"/>
  <c r="GA1300"/>
  <c r="EK1300"/>
  <c r="CU1300"/>
  <c r="BE1300"/>
  <c r="O1300"/>
  <c r="MU50" i="123"/>
  <c r="E88"/>
  <c r="F315" i="109" s="1"/>
  <c r="F193" s="1"/>
  <c r="F71" s="1"/>
  <c r="MV50" i="123"/>
  <c r="E89"/>
  <c r="F316" i="109" s="1"/>
  <c r="F194" s="1"/>
  <c r="F72" s="1"/>
  <c r="F1279"/>
  <c r="F1202"/>
  <c r="F1290"/>
  <c r="F1212"/>
  <c r="F1276"/>
  <c r="F1199"/>
  <c r="F1286"/>
  <c r="F1208"/>
  <c r="F1296"/>
  <c r="F1217"/>
  <c r="U117" i="72"/>
  <c r="Q117"/>
  <c r="M117"/>
  <c r="M117" i="73"/>
  <c r="T98"/>
  <c r="P98"/>
  <c r="L98"/>
  <c r="H98"/>
  <c r="D98"/>
  <c r="T97"/>
  <c r="P97"/>
  <c r="L97"/>
  <c r="H97"/>
  <c r="D97"/>
  <c r="T96"/>
  <c r="P96"/>
  <c r="L96"/>
  <c r="H96"/>
  <c r="D96"/>
  <c r="T95"/>
  <c r="P95"/>
  <c r="L95"/>
  <c r="H95"/>
  <c r="D95"/>
  <c r="T80"/>
  <c r="P80"/>
  <c r="L80"/>
  <c r="H80"/>
  <c r="D80"/>
  <c r="T79"/>
  <c r="P79"/>
  <c r="L79"/>
  <c r="H79"/>
  <c r="D79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U98"/>
  <c r="Q98"/>
  <c r="M98"/>
  <c r="I98"/>
  <c r="E98"/>
  <c r="U97"/>
  <c r="Q97"/>
  <c r="M97"/>
  <c r="I97"/>
  <c r="E97"/>
  <c r="U96"/>
  <c r="Q96"/>
  <c r="M96"/>
  <c r="I96"/>
  <c r="E96"/>
  <c r="U95"/>
  <c r="Q95"/>
  <c r="M95"/>
  <c r="I95"/>
  <c r="E95"/>
  <c r="U80"/>
  <c r="Q80"/>
  <c r="M80"/>
  <c r="I80"/>
  <c r="E80"/>
  <c r="U79"/>
  <c r="Q79"/>
  <c r="M79"/>
  <c r="I79"/>
  <c r="E79"/>
  <c r="U78"/>
  <c r="Q78"/>
  <c r="M78"/>
  <c r="I78"/>
  <c r="E78"/>
  <c r="U77"/>
  <c r="Q77"/>
  <c r="M77"/>
  <c r="I77"/>
  <c r="E77"/>
  <c r="U62"/>
  <c r="Q62"/>
  <c r="M62"/>
  <c r="I62"/>
  <c r="E62"/>
  <c r="U61"/>
  <c r="Q61"/>
  <c r="M61"/>
  <c r="I61"/>
  <c r="E61"/>
  <c r="U60"/>
  <c r="Q60"/>
  <c r="M60"/>
  <c r="I60"/>
  <c r="E60"/>
  <c r="U59"/>
  <c r="Q59"/>
  <c r="M59"/>
  <c r="I59"/>
  <c r="E59"/>
  <c r="V98"/>
  <c r="R98"/>
  <c r="N98"/>
  <c r="J98"/>
  <c r="F98"/>
  <c r="V97"/>
  <c r="R97"/>
  <c r="N97"/>
  <c r="J97"/>
  <c r="F97"/>
  <c r="V96"/>
  <c r="R96"/>
  <c r="N96"/>
  <c r="J96"/>
  <c r="F96"/>
  <c r="V95"/>
  <c r="R95"/>
  <c r="N95"/>
  <c r="J95"/>
  <c r="F95"/>
  <c r="V80"/>
  <c r="R80"/>
  <c r="N80"/>
  <c r="J80"/>
  <c r="F80"/>
  <c r="V79"/>
  <c r="R79"/>
  <c r="N79"/>
  <c r="J79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W98"/>
  <c r="S98"/>
  <c r="O98"/>
  <c r="K98"/>
  <c r="G98"/>
  <c r="W97"/>
  <c r="S97"/>
  <c r="O97"/>
  <c r="K97"/>
  <c r="G97"/>
  <c r="W96"/>
  <c r="S96"/>
  <c r="O96"/>
  <c r="K96"/>
  <c r="G96"/>
  <c r="W95"/>
  <c r="S95"/>
  <c r="O95"/>
  <c r="K95"/>
  <c r="G95"/>
  <c r="W80"/>
  <c r="S80"/>
  <c r="O80"/>
  <c r="K80"/>
  <c r="G80"/>
  <c r="W79"/>
  <c r="S79"/>
  <c r="O79"/>
  <c r="K79"/>
  <c r="G79"/>
  <c r="W78"/>
  <c r="S78"/>
  <c r="O78"/>
  <c r="K78"/>
  <c r="G78"/>
  <c r="W77"/>
  <c r="S77"/>
  <c r="O77"/>
  <c r="K77"/>
  <c r="G77"/>
  <c r="W62"/>
  <c r="S62"/>
  <c r="O62"/>
  <c r="K62"/>
  <c r="G62"/>
  <c r="W61"/>
  <c r="S61"/>
  <c r="O61"/>
  <c r="K61"/>
  <c r="G61"/>
  <c r="W60"/>
  <c r="S60"/>
  <c r="O60"/>
  <c r="K60"/>
  <c r="G60"/>
  <c r="W59"/>
  <c r="S59"/>
  <c r="O59"/>
  <c r="K59"/>
  <c r="G59"/>
  <c r="I117"/>
  <c r="G117"/>
  <c r="E117"/>
  <c r="U98" i="72"/>
  <c r="Q98"/>
  <c r="M98"/>
  <c r="I98"/>
  <c r="E98"/>
  <c r="U97"/>
  <c r="Q97"/>
  <c r="M97"/>
  <c r="I97"/>
  <c r="E97"/>
  <c r="U96"/>
  <c r="Q96"/>
  <c r="M96"/>
  <c r="I96"/>
  <c r="E96"/>
  <c r="U95"/>
  <c r="Q95"/>
  <c r="M95"/>
  <c r="I95"/>
  <c r="E95"/>
  <c r="U80"/>
  <c r="Q80"/>
  <c r="M80"/>
  <c r="I80"/>
  <c r="E80"/>
  <c r="U79"/>
  <c r="Q79"/>
  <c r="M79"/>
  <c r="I79"/>
  <c r="E79"/>
  <c r="U78"/>
  <c r="Q78"/>
  <c r="M78"/>
  <c r="I78"/>
  <c r="E78"/>
  <c r="U77"/>
  <c r="Q77"/>
  <c r="M77"/>
  <c r="I77"/>
  <c r="E77"/>
  <c r="U62"/>
  <c r="Q62"/>
  <c r="M62"/>
  <c r="I62"/>
  <c r="E62"/>
  <c r="U61"/>
  <c r="Q61"/>
  <c r="M61"/>
  <c r="I61"/>
  <c r="E61"/>
  <c r="U60"/>
  <c r="Q60"/>
  <c r="M60"/>
  <c r="I60"/>
  <c r="E60"/>
  <c r="U59"/>
  <c r="Q59"/>
  <c r="M59"/>
  <c r="I59"/>
  <c r="E59"/>
  <c r="T98"/>
  <c r="P98"/>
  <c r="L98"/>
  <c r="H98"/>
  <c r="D98"/>
  <c r="T97"/>
  <c r="P97"/>
  <c r="L97"/>
  <c r="H97"/>
  <c r="D97"/>
  <c r="T96"/>
  <c r="P96"/>
  <c r="L96"/>
  <c r="H96"/>
  <c r="D96"/>
  <c r="T95"/>
  <c r="P95"/>
  <c r="L95"/>
  <c r="H95"/>
  <c r="D95"/>
  <c r="T80"/>
  <c r="P80"/>
  <c r="L80"/>
  <c r="H80"/>
  <c r="D80"/>
  <c r="T79"/>
  <c r="P79"/>
  <c r="L79"/>
  <c r="H79"/>
  <c r="D79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D117"/>
  <c r="W98"/>
  <c r="S98"/>
  <c r="O98"/>
  <c r="K98"/>
  <c r="G98"/>
  <c r="W97"/>
  <c r="S97"/>
  <c r="O97"/>
  <c r="K97"/>
  <c r="G97"/>
  <c r="W96"/>
  <c r="S96"/>
  <c r="O96"/>
  <c r="K96"/>
  <c r="G96"/>
  <c r="W95"/>
  <c r="S95"/>
  <c r="O95"/>
  <c r="K95"/>
  <c r="G95"/>
  <c r="W80"/>
  <c r="S80"/>
  <c r="O80"/>
  <c r="K80"/>
  <c r="G80"/>
  <c r="W79"/>
  <c r="S79"/>
  <c r="O79"/>
  <c r="K79"/>
  <c r="G79"/>
  <c r="W78"/>
  <c r="S78"/>
  <c r="O78"/>
  <c r="K78"/>
  <c r="G78"/>
  <c r="W77"/>
  <c r="S77"/>
  <c r="O77"/>
  <c r="K77"/>
  <c r="G77"/>
  <c r="W62"/>
  <c r="S62"/>
  <c r="O62"/>
  <c r="K62"/>
  <c r="G62"/>
  <c r="W61"/>
  <c r="S61"/>
  <c r="O61"/>
  <c r="K61"/>
  <c r="G61"/>
  <c r="W60"/>
  <c r="S60"/>
  <c r="O60"/>
  <c r="K60"/>
  <c r="G60"/>
  <c r="W59"/>
  <c r="S59"/>
  <c r="O59"/>
  <c r="K59"/>
  <c r="G59"/>
  <c r="V98"/>
  <c r="R98"/>
  <c r="N98"/>
  <c r="J98"/>
  <c r="F98"/>
  <c r="V97"/>
  <c r="R97"/>
  <c r="N97"/>
  <c r="J97"/>
  <c r="F97"/>
  <c r="V96"/>
  <c r="R96"/>
  <c r="N96"/>
  <c r="J96"/>
  <c r="F96"/>
  <c r="V95"/>
  <c r="R95"/>
  <c r="N95"/>
  <c r="J95"/>
  <c r="F95"/>
  <c r="V80"/>
  <c r="R80"/>
  <c r="N80"/>
  <c r="J80"/>
  <c r="F80"/>
  <c r="V79"/>
  <c r="R79"/>
  <c r="N79"/>
  <c r="J79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I117"/>
  <c r="G117"/>
  <c r="E117"/>
  <c r="V117"/>
  <c r="T117"/>
  <c r="R117"/>
  <c r="P117"/>
  <c r="N117"/>
  <c r="L117"/>
  <c r="J117"/>
  <c r="H117"/>
  <c r="F117"/>
  <c r="S20" i="71"/>
  <c r="S18"/>
  <c r="S16"/>
  <c r="S14"/>
  <c r="S12"/>
  <c r="S10"/>
  <c r="S8"/>
  <c r="S19"/>
  <c r="S17"/>
  <c r="S15"/>
  <c r="S13"/>
  <c r="S11"/>
  <c r="S9"/>
  <c r="BP1297" i="109" l="1"/>
  <c r="BV1297" s="1"/>
  <c r="BP1298"/>
  <c r="BV1298" s="1"/>
  <c r="BP1299"/>
  <c r="BV1299" s="1"/>
  <c r="BP1290"/>
  <c r="BV1290" s="1"/>
  <c r="BP1302"/>
  <c r="BV1302" s="1"/>
  <c r="BP1288"/>
  <c r="BV1288" s="1"/>
  <c r="BP1303"/>
  <c r="BV1303" s="1"/>
  <c r="BP1296"/>
  <c r="BV1296" s="1"/>
  <c r="BP1287"/>
  <c r="BV1287" s="1"/>
  <c r="BP1300"/>
  <c r="BV1300" s="1"/>
  <c r="BP1286"/>
  <c r="BV1286" s="1"/>
  <c r="BP1289"/>
  <c r="BV1289" s="1"/>
  <c r="BP1301"/>
  <c r="BV1301" s="1"/>
  <c r="BP1293"/>
  <c r="BV1293" s="1"/>
  <c r="BP1291"/>
  <c r="BV1291" s="1"/>
  <c r="BP1292"/>
  <c r="BV1292" s="1"/>
  <c r="BP1279"/>
  <c r="BV1279" s="1"/>
  <c r="BP1278"/>
  <c r="BV1278" s="1"/>
  <c r="BP1276"/>
  <c r="BV1276" s="1"/>
  <c r="BP1281"/>
  <c r="BV1281" s="1"/>
  <c r="BP1282"/>
  <c r="BV1282" s="1"/>
  <c r="BP1283"/>
  <c r="BV1283" s="1"/>
  <c r="BP1280"/>
  <c r="BV1280" s="1"/>
  <c r="BP1277"/>
  <c r="BV1277" s="1"/>
  <c r="UZ1276"/>
  <c r="VF1276" s="1"/>
  <c r="UZ1298"/>
  <c r="VF1298" s="1"/>
  <c r="UZ1291"/>
  <c r="VF1291" s="1"/>
  <c r="UZ1296"/>
  <c r="VF1296" s="1"/>
  <c r="UZ1301"/>
  <c r="VF1301" s="1"/>
  <c r="UZ1292"/>
  <c r="VF1292" s="1"/>
  <c r="UZ1299"/>
  <c r="VF1299" s="1"/>
  <c r="UZ1289"/>
  <c r="VF1289" s="1"/>
  <c r="UZ1303"/>
  <c r="VF1303" s="1"/>
  <c r="UZ1287"/>
  <c r="VF1287" s="1"/>
  <c r="UZ1300"/>
  <c r="VF1300" s="1"/>
  <c r="UZ1286"/>
  <c r="VF1286" s="1"/>
  <c r="UZ1302"/>
  <c r="VF1302" s="1"/>
  <c r="UZ1288"/>
  <c r="VF1288" s="1"/>
  <c r="UZ1290"/>
  <c r="VF1290" s="1"/>
  <c r="UZ1293"/>
  <c r="VF1293" s="1"/>
  <c r="UZ1297"/>
  <c r="VF1297" s="1"/>
  <c r="UZ1278"/>
  <c r="VF1278" s="1"/>
  <c r="UZ1279"/>
  <c r="VF1279" s="1"/>
  <c r="UZ1281"/>
  <c r="VF1281" s="1"/>
  <c r="UZ1283"/>
  <c r="VF1283" s="1"/>
  <c r="UZ1282"/>
  <c r="VF1282" s="1"/>
  <c r="UZ1280"/>
  <c r="VF1280" s="1"/>
  <c r="UZ1277"/>
  <c r="VF1277" s="1"/>
  <c r="BN1287"/>
  <c r="BT1287" s="1"/>
  <c r="BN1288"/>
  <c r="BT1288" s="1"/>
  <c r="BN1303"/>
  <c r="BT1303" s="1"/>
  <c r="BN1292"/>
  <c r="BT1292" s="1"/>
  <c r="BN1302"/>
  <c r="BT1302" s="1"/>
  <c r="BN1293"/>
  <c r="BT1293" s="1"/>
  <c r="BN1291"/>
  <c r="BT1291" s="1"/>
  <c r="BN1298"/>
  <c r="BT1298" s="1"/>
  <c r="BN1299"/>
  <c r="BT1299" s="1"/>
  <c r="BN1297"/>
  <c r="BT1297" s="1"/>
  <c r="BN1296"/>
  <c r="BT1296" s="1"/>
  <c r="BN1300"/>
  <c r="BT1300" s="1"/>
  <c r="BN1301"/>
  <c r="BT1301" s="1"/>
  <c r="BN1289"/>
  <c r="BT1289" s="1"/>
  <c r="BN1286"/>
  <c r="BT1286" s="1"/>
  <c r="BT1285" s="1"/>
  <c r="BN1290"/>
  <c r="BT1290" s="1"/>
  <c r="BN1280"/>
  <c r="BT1280" s="1"/>
  <c r="BN1278"/>
  <c r="BT1278" s="1"/>
  <c r="BN1276"/>
  <c r="BT1276" s="1"/>
  <c r="BN1281"/>
  <c r="BT1281" s="1"/>
  <c r="BN1279"/>
  <c r="BT1279" s="1"/>
  <c r="BN1282"/>
  <c r="BT1282" s="1"/>
  <c r="BN1277"/>
  <c r="BT1277" s="1"/>
  <c r="BN1283"/>
  <c r="BT1283" s="1"/>
  <c r="HZ1287"/>
  <c r="IF1287" s="1"/>
  <c r="HZ1288"/>
  <c r="IF1288" s="1"/>
  <c r="HZ1286"/>
  <c r="IF1286" s="1"/>
  <c r="HZ1300"/>
  <c r="IF1300" s="1"/>
  <c r="HZ1302"/>
  <c r="IF1302" s="1"/>
  <c r="HZ1290"/>
  <c r="IF1290" s="1"/>
  <c r="HZ1303"/>
  <c r="IF1303" s="1"/>
  <c r="HZ1292"/>
  <c r="IF1292" s="1"/>
  <c r="HZ1298"/>
  <c r="IF1298" s="1"/>
  <c r="HZ1299"/>
  <c r="IF1299" s="1"/>
  <c r="HZ1297"/>
  <c r="IF1297" s="1"/>
  <c r="HZ1301"/>
  <c r="IF1301" s="1"/>
  <c r="HZ1291"/>
  <c r="IF1291" s="1"/>
  <c r="HZ1293"/>
  <c r="IF1293" s="1"/>
  <c r="HZ1296"/>
  <c r="IF1296" s="1"/>
  <c r="IF1295" s="1"/>
  <c r="HZ1289"/>
  <c r="IF1289" s="1"/>
  <c r="HZ1278"/>
  <c r="IF1278" s="1"/>
  <c r="HZ1276"/>
  <c r="IF1276" s="1"/>
  <c r="HZ1281"/>
  <c r="IF1281" s="1"/>
  <c r="HZ1279"/>
  <c r="IF1279" s="1"/>
  <c r="HZ1282"/>
  <c r="IF1282" s="1"/>
  <c r="HZ1280"/>
  <c r="IF1280" s="1"/>
  <c r="HZ1277"/>
  <c r="IF1277" s="1"/>
  <c r="HZ1283"/>
  <c r="IF1283" s="1"/>
  <c r="UX1287"/>
  <c r="VD1287" s="1"/>
  <c r="UX1297"/>
  <c r="VD1297" s="1"/>
  <c r="UX1302"/>
  <c r="VD1302" s="1"/>
  <c r="UX1289"/>
  <c r="VD1289" s="1"/>
  <c r="UX1303"/>
  <c r="VD1303" s="1"/>
  <c r="UX1300"/>
  <c r="VD1300" s="1"/>
  <c r="UX1301"/>
  <c r="VD1301" s="1"/>
  <c r="UX1286"/>
  <c r="VD1286" s="1"/>
  <c r="UX1298"/>
  <c r="VD1298" s="1"/>
  <c r="UX1299"/>
  <c r="VD1299" s="1"/>
  <c r="UX1293"/>
  <c r="VD1293" s="1"/>
  <c r="UX1296"/>
  <c r="VD1296" s="1"/>
  <c r="UX1292"/>
  <c r="VD1292" s="1"/>
  <c r="UX1290"/>
  <c r="VD1290" s="1"/>
  <c r="UX1288"/>
  <c r="VD1288" s="1"/>
  <c r="UX1291"/>
  <c r="VD1291" s="1"/>
  <c r="UX1278"/>
  <c r="VD1278" s="1"/>
  <c r="UX1276"/>
  <c r="VD1276" s="1"/>
  <c r="UX1281"/>
  <c r="VD1281" s="1"/>
  <c r="UX1280"/>
  <c r="VD1280" s="1"/>
  <c r="UX1279"/>
  <c r="VD1279" s="1"/>
  <c r="UX1282"/>
  <c r="VD1282" s="1"/>
  <c r="UX1283"/>
  <c r="VD1283" s="1"/>
  <c r="UX1277"/>
  <c r="VD1277" s="1"/>
  <c r="CI1287"/>
  <c r="CO1287" s="1"/>
  <c r="CI1299"/>
  <c r="CO1299" s="1"/>
  <c r="CI1303"/>
  <c r="CO1303" s="1"/>
  <c r="CI1291"/>
  <c r="CO1291" s="1"/>
  <c r="CI1297"/>
  <c r="CO1297" s="1"/>
  <c r="CI1286"/>
  <c r="CO1286" s="1"/>
  <c r="CI1300"/>
  <c r="CO1300" s="1"/>
  <c r="CI1301"/>
  <c r="CO1301" s="1"/>
  <c r="CI1289"/>
  <c r="CO1289" s="1"/>
  <c r="CI1298"/>
  <c r="CO1298" s="1"/>
  <c r="CI1288"/>
  <c r="CO1288" s="1"/>
  <c r="CI1290"/>
  <c r="CO1290" s="1"/>
  <c r="CI1293"/>
  <c r="CO1293" s="1"/>
  <c r="CI1296"/>
  <c r="CO1296" s="1"/>
  <c r="CI1292"/>
  <c r="CO1292" s="1"/>
  <c r="CI1302"/>
  <c r="CO1302" s="1"/>
  <c r="CI1279"/>
  <c r="CO1279" s="1"/>
  <c r="CI1278"/>
  <c r="CO1278" s="1"/>
  <c r="CI1276"/>
  <c r="CO1276" s="1"/>
  <c r="CI1281"/>
  <c r="CO1281" s="1"/>
  <c r="CI1280"/>
  <c r="CO1280" s="1"/>
  <c r="CI1282"/>
  <c r="CO1282" s="1"/>
  <c r="CI1277"/>
  <c r="CO1277" s="1"/>
  <c r="CI1283"/>
  <c r="CO1283" s="1"/>
  <c r="IU1287"/>
  <c r="JA1287" s="1"/>
  <c r="IU1296"/>
  <c r="JA1296" s="1"/>
  <c r="IU1300"/>
  <c r="JA1300" s="1"/>
  <c r="IU1301"/>
  <c r="JA1301" s="1"/>
  <c r="IU1288"/>
  <c r="JA1288" s="1"/>
  <c r="IU1286"/>
  <c r="JA1286" s="1"/>
  <c r="IU1292"/>
  <c r="JA1292" s="1"/>
  <c r="IU1291"/>
  <c r="JA1291" s="1"/>
  <c r="IU1289"/>
  <c r="JA1289" s="1"/>
  <c r="IU1297"/>
  <c r="JA1297" s="1"/>
  <c r="IU1298"/>
  <c r="JA1298" s="1"/>
  <c r="IU1299"/>
  <c r="JA1299" s="1"/>
  <c r="IU1293"/>
  <c r="JA1293" s="1"/>
  <c r="IU1303"/>
  <c r="JA1303" s="1"/>
  <c r="IU1302"/>
  <c r="JA1302" s="1"/>
  <c r="IU1290"/>
  <c r="JA1290" s="1"/>
  <c r="IU1276"/>
  <c r="JA1276" s="1"/>
  <c r="IU1281"/>
  <c r="JA1281" s="1"/>
  <c r="IU1280"/>
  <c r="JA1280" s="1"/>
  <c r="IU1282"/>
  <c r="JA1282" s="1"/>
  <c r="IU1278"/>
  <c r="JA1278" s="1"/>
  <c r="IU1279"/>
  <c r="JA1279" s="1"/>
  <c r="IU1277"/>
  <c r="JA1277" s="1"/>
  <c r="IU1283"/>
  <c r="JA1283" s="1"/>
  <c r="PG1298"/>
  <c r="PM1298" s="1"/>
  <c r="PG1299"/>
  <c r="PM1299" s="1"/>
  <c r="PG1297"/>
  <c r="PM1297" s="1"/>
  <c r="PG1296"/>
  <c r="PM1296" s="1"/>
  <c r="PG1291"/>
  <c r="PM1291" s="1"/>
  <c r="PG1300"/>
  <c r="PM1300" s="1"/>
  <c r="PG1302"/>
  <c r="PM1302" s="1"/>
  <c r="PG1290"/>
  <c r="PM1290" s="1"/>
  <c r="PG1287"/>
  <c r="PM1287" s="1"/>
  <c r="PG1288"/>
  <c r="PM1288" s="1"/>
  <c r="PG1303"/>
  <c r="PM1303" s="1"/>
  <c r="PG1286"/>
  <c r="PM1286" s="1"/>
  <c r="PG1301"/>
  <c r="PM1301" s="1"/>
  <c r="PG1293"/>
  <c r="PM1293" s="1"/>
  <c r="PG1292"/>
  <c r="PM1292" s="1"/>
  <c r="PG1289"/>
  <c r="PM1289" s="1"/>
  <c r="PG1278"/>
  <c r="PM1278" s="1"/>
  <c r="PG1279"/>
  <c r="PM1279" s="1"/>
  <c r="PG1276"/>
  <c r="PM1276" s="1"/>
  <c r="PG1281"/>
  <c r="PM1281" s="1"/>
  <c r="PG1280"/>
  <c r="PM1280" s="1"/>
  <c r="PG1282"/>
  <c r="PM1282" s="1"/>
  <c r="PG1277"/>
  <c r="PM1277" s="1"/>
  <c r="PG1283"/>
  <c r="PM1283" s="1"/>
  <c r="VS1287"/>
  <c r="VY1287" s="1"/>
  <c r="VS1299"/>
  <c r="VY1299" s="1"/>
  <c r="VS1293"/>
  <c r="VY1293" s="1"/>
  <c r="VS1292"/>
  <c r="VY1292" s="1"/>
  <c r="VS1291"/>
  <c r="VY1291" s="1"/>
  <c r="VS1297"/>
  <c r="VY1297" s="1"/>
  <c r="VS1296"/>
  <c r="VY1296" s="1"/>
  <c r="VS1290"/>
  <c r="VY1290" s="1"/>
  <c r="VS1298"/>
  <c r="VY1298" s="1"/>
  <c r="VS1300"/>
  <c r="VY1300" s="1"/>
  <c r="VS1302"/>
  <c r="VY1302" s="1"/>
  <c r="VS1289"/>
  <c r="VY1289" s="1"/>
  <c r="VS1288"/>
  <c r="VY1288" s="1"/>
  <c r="VS1303"/>
  <c r="VY1303" s="1"/>
  <c r="VS1286"/>
  <c r="VY1286" s="1"/>
  <c r="VS1301"/>
  <c r="VY1301" s="1"/>
  <c r="VS1278"/>
  <c r="VY1278" s="1"/>
  <c r="VS1276"/>
  <c r="VY1276" s="1"/>
  <c r="VS1281"/>
  <c r="VY1281" s="1"/>
  <c r="VS1280"/>
  <c r="VY1280" s="1"/>
  <c r="VS1282"/>
  <c r="VY1282" s="1"/>
  <c r="VS1279"/>
  <c r="VY1279" s="1"/>
  <c r="VS1277"/>
  <c r="VY1277" s="1"/>
  <c r="VS1283"/>
  <c r="VY1283" s="1"/>
  <c r="X1287"/>
  <c r="AD1287" s="1"/>
  <c r="X1286"/>
  <c r="AD1286" s="1"/>
  <c r="X1291"/>
  <c r="AD1291" s="1"/>
  <c r="X1293"/>
  <c r="AD1293" s="1"/>
  <c r="X1303"/>
  <c r="AD1303" s="1"/>
  <c r="X1300"/>
  <c r="AD1300" s="1"/>
  <c r="X1292"/>
  <c r="AD1292" s="1"/>
  <c r="X1289"/>
  <c r="AD1289" s="1"/>
  <c r="X1298"/>
  <c r="AD1298" s="1"/>
  <c r="X1299"/>
  <c r="AD1299" s="1"/>
  <c r="X1288"/>
  <c r="AD1288" s="1"/>
  <c r="X1302"/>
  <c r="AD1302" s="1"/>
  <c r="X1290"/>
  <c r="AD1290" s="1"/>
  <c r="X1297"/>
  <c r="AD1297" s="1"/>
  <c r="X1296"/>
  <c r="AD1296" s="1"/>
  <c r="X1301"/>
  <c r="AD1301" s="1"/>
  <c r="X1276"/>
  <c r="AD1276" s="1"/>
  <c r="X1281"/>
  <c r="AD1281" s="1"/>
  <c r="X1280"/>
  <c r="AD1280" s="1"/>
  <c r="X1282"/>
  <c r="AD1282" s="1"/>
  <c r="X1278"/>
  <c r="AD1278" s="1"/>
  <c r="X1279"/>
  <c r="AD1279" s="1"/>
  <c r="X1277"/>
  <c r="AD1277" s="1"/>
  <c r="X1283"/>
  <c r="AD1283" s="1"/>
  <c r="GJ1298"/>
  <c r="GP1298" s="1"/>
  <c r="GJ1299"/>
  <c r="GP1299" s="1"/>
  <c r="GJ1288"/>
  <c r="GP1288" s="1"/>
  <c r="GJ1286"/>
  <c r="GP1286" s="1"/>
  <c r="GJ1291"/>
  <c r="GP1291" s="1"/>
  <c r="GJ1297"/>
  <c r="GP1297" s="1"/>
  <c r="GJ1300"/>
  <c r="GP1300" s="1"/>
  <c r="GJ1301"/>
  <c r="GP1301" s="1"/>
  <c r="GJ1290"/>
  <c r="GP1290" s="1"/>
  <c r="GJ1287"/>
  <c r="GP1287" s="1"/>
  <c r="GJ1293"/>
  <c r="GP1293" s="1"/>
  <c r="GJ1296"/>
  <c r="GP1296" s="1"/>
  <c r="GJ1289"/>
  <c r="GP1289" s="1"/>
  <c r="GJ1303"/>
  <c r="GP1303" s="1"/>
  <c r="GJ1292"/>
  <c r="GP1292" s="1"/>
  <c r="GJ1302"/>
  <c r="GP1302" s="1"/>
  <c r="GJ1278"/>
  <c r="GP1278" s="1"/>
  <c r="GJ1281"/>
  <c r="GP1281" s="1"/>
  <c r="GJ1279"/>
  <c r="GP1279" s="1"/>
  <c r="GJ1276"/>
  <c r="GP1276" s="1"/>
  <c r="GJ1280"/>
  <c r="GP1280" s="1"/>
  <c r="GJ1282"/>
  <c r="GP1282" s="1"/>
  <c r="GJ1277"/>
  <c r="GP1277" s="1"/>
  <c r="GJ1283"/>
  <c r="GP1283" s="1"/>
  <c r="MV1287"/>
  <c r="NB1287" s="1"/>
  <c r="MV1299"/>
  <c r="NB1299" s="1"/>
  <c r="MV1288"/>
  <c r="NB1288" s="1"/>
  <c r="MV1303"/>
  <c r="NB1303" s="1"/>
  <c r="MV1292"/>
  <c r="NB1292" s="1"/>
  <c r="MV1290"/>
  <c r="NB1290" s="1"/>
  <c r="MV1296"/>
  <c r="NB1296" s="1"/>
  <c r="MV1291"/>
  <c r="NB1291" s="1"/>
  <c r="MV1298"/>
  <c r="NB1298" s="1"/>
  <c r="MV1293"/>
  <c r="NB1293" s="1"/>
  <c r="MV1297"/>
  <c r="NB1297" s="1"/>
  <c r="MV1286"/>
  <c r="NB1286" s="1"/>
  <c r="MV1301"/>
  <c r="NB1301" s="1"/>
  <c r="MV1300"/>
  <c r="NB1300" s="1"/>
  <c r="MV1302"/>
  <c r="NB1302" s="1"/>
  <c r="MV1289"/>
  <c r="NB1289" s="1"/>
  <c r="MV1276"/>
  <c r="NB1276" s="1"/>
  <c r="MV1280"/>
  <c r="NB1280" s="1"/>
  <c r="MV1279"/>
  <c r="NB1279" s="1"/>
  <c r="MV1282"/>
  <c r="NB1282" s="1"/>
  <c r="MV1278"/>
  <c r="NB1278" s="1"/>
  <c r="MV1281"/>
  <c r="NB1281" s="1"/>
  <c r="MV1277"/>
  <c r="NB1277" s="1"/>
  <c r="MV1283"/>
  <c r="NB1283" s="1"/>
  <c r="TH1287"/>
  <c r="TN1287" s="1"/>
  <c r="TH1299"/>
  <c r="TN1299" s="1"/>
  <c r="TH1288"/>
  <c r="TN1288" s="1"/>
  <c r="TH1303"/>
  <c r="TN1303" s="1"/>
  <c r="TH1286"/>
  <c r="TN1286" s="1"/>
  <c r="TH1291"/>
  <c r="TN1291" s="1"/>
  <c r="TH1302"/>
  <c r="TN1302" s="1"/>
  <c r="TH1289"/>
  <c r="TN1289" s="1"/>
  <c r="TH1298"/>
  <c r="TN1298" s="1"/>
  <c r="TH1293"/>
  <c r="TN1293" s="1"/>
  <c r="TH1297"/>
  <c r="TN1297" s="1"/>
  <c r="TH1296"/>
  <c r="TN1296" s="1"/>
  <c r="TN1295" s="1"/>
  <c r="TH1300"/>
  <c r="TN1300" s="1"/>
  <c r="TH1292"/>
  <c r="TN1292" s="1"/>
  <c r="TH1301"/>
  <c r="TN1301" s="1"/>
  <c r="TH1290"/>
  <c r="TN1290" s="1"/>
  <c r="TH1278"/>
  <c r="TN1278" s="1"/>
  <c r="TH1276"/>
  <c r="TN1276" s="1"/>
  <c r="TH1281"/>
  <c r="TN1281" s="1"/>
  <c r="TH1280"/>
  <c r="TN1280" s="1"/>
  <c r="TH1279"/>
  <c r="TN1279" s="1"/>
  <c r="TH1282"/>
  <c r="TN1282" s="1"/>
  <c r="TH1277"/>
  <c r="TN1277" s="1"/>
  <c r="TH1283"/>
  <c r="TN1283" s="1"/>
  <c r="AS1298"/>
  <c r="AY1298" s="1"/>
  <c r="AS1299"/>
  <c r="AY1299" s="1"/>
  <c r="AS1288"/>
  <c r="AY1288" s="1"/>
  <c r="AS1303"/>
  <c r="AY1303" s="1"/>
  <c r="AS1300"/>
  <c r="AY1300" s="1"/>
  <c r="AS1292"/>
  <c r="AY1292" s="1"/>
  <c r="AS1291"/>
  <c r="AY1291" s="1"/>
  <c r="AS1296"/>
  <c r="AY1296" s="1"/>
  <c r="AS1290"/>
  <c r="AY1290" s="1"/>
  <c r="AS1287"/>
  <c r="AY1287" s="1"/>
  <c r="AS1293"/>
  <c r="AY1293" s="1"/>
  <c r="AS1297"/>
  <c r="AY1297" s="1"/>
  <c r="AS1301"/>
  <c r="AY1301" s="1"/>
  <c r="AS1289"/>
  <c r="AY1289" s="1"/>
  <c r="AS1286"/>
  <c r="AY1286" s="1"/>
  <c r="AS1302"/>
  <c r="AY1302" s="1"/>
  <c r="AS1278"/>
  <c r="AY1278" s="1"/>
  <c r="AS1276"/>
  <c r="AY1276" s="1"/>
  <c r="AS1281"/>
  <c r="AY1281" s="1"/>
  <c r="AS1282"/>
  <c r="AY1282" s="1"/>
  <c r="AS1280"/>
  <c r="AY1280" s="1"/>
  <c r="AS1279"/>
  <c r="AY1279" s="1"/>
  <c r="AS1277"/>
  <c r="AY1277" s="1"/>
  <c r="AS1283"/>
  <c r="AY1283" s="1"/>
  <c r="HE1298"/>
  <c r="HK1298" s="1"/>
  <c r="HE1293"/>
  <c r="HK1293" s="1"/>
  <c r="HE1300"/>
  <c r="HK1300" s="1"/>
  <c r="HE1291"/>
  <c r="HK1291" s="1"/>
  <c r="HE1288"/>
  <c r="HK1288" s="1"/>
  <c r="HE1296"/>
  <c r="HK1296" s="1"/>
  <c r="HE1292"/>
  <c r="HK1292" s="1"/>
  <c r="HE1302"/>
  <c r="HK1302" s="1"/>
  <c r="HE1287"/>
  <c r="HK1287" s="1"/>
  <c r="HE1299"/>
  <c r="HK1299" s="1"/>
  <c r="HE1303"/>
  <c r="HK1303" s="1"/>
  <c r="HE1290"/>
  <c r="HK1290" s="1"/>
  <c r="HE1297"/>
  <c r="HK1297" s="1"/>
  <c r="HE1286"/>
  <c r="HK1286" s="1"/>
  <c r="HE1301"/>
  <c r="HK1301" s="1"/>
  <c r="HE1289"/>
  <c r="HK1289" s="1"/>
  <c r="HE1276"/>
  <c r="HK1276" s="1"/>
  <c r="HE1280"/>
  <c r="HK1280" s="1"/>
  <c r="HE1279"/>
  <c r="HK1279" s="1"/>
  <c r="HE1278"/>
  <c r="HK1278" s="1"/>
  <c r="HE1281"/>
  <c r="HK1281" s="1"/>
  <c r="HE1282"/>
  <c r="HK1282" s="1"/>
  <c r="HE1277"/>
  <c r="HK1277" s="1"/>
  <c r="HE1283"/>
  <c r="HK1283" s="1"/>
  <c r="NQ1287"/>
  <c r="NW1287" s="1"/>
  <c r="NQ1299"/>
  <c r="NW1299" s="1"/>
  <c r="NQ1303"/>
  <c r="NW1303" s="1"/>
  <c r="NQ1293"/>
  <c r="NW1293" s="1"/>
  <c r="NQ1296"/>
  <c r="NW1296" s="1"/>
  <c r="NQ1292"/>
  <c r="NW1292" s="1"/>
  <c r="NQ1302"/>
  <c r="NW1302" s="1"/>
  <c r="NQ1290"/>
  <c r="NW1290" s="1"/>
  <c r="NQ1298"/>
  <c r="NW1298" s="1"/>
  <c r="NQ1288"/>
  <c r="NW1288" s="1"/>
  <c r="NQ1297"/>
  <c r="NW1297" s="1"/>
  <c r="NQ1286"/>
  <c r="NW1286" s="1"/>
  <c r="NQ1300"/>
  <c r="NW1300" s="1"/>
  <c r="NQ1301"/>
  <c r="NW1301" s="1"/>
  <c r="NQ1291"/>
  <c r="NW1291" s="1"/>
  <c r="NQ1289"/>
  <c r="NW1289" s="1"/>
  <c r="NQ1278"/>
  <c r="NW1278" s="1"/>
  <c r="NQ1281"/>
  <c r="NW1281" s="1"/>
  <c r="NQ1279"/>
  <c r="NW1279" s="1"/>
  <c r="NQ1282"/>
  <c r="NW1282" s="1"/>
  <c r="NQ1276"/>
  <c r="NW1276" s="1"/>
  <c r="NQ1280"/>
  <c r="NW1280" s="1"/>
  <c r="NQ1277"/>
  <c r="NW1277" s="1"/>
  <c r="NQ1283"/>
  <c r="NW1283" s="1"/>
  <c r="UC1287"/>
  <c r="UI1287" s="1"/>
  <c r="UC1299"/>
  <c r="UI1299" s="1"/>
  <c r="UC1303"/>
  <c r="UI1303" s="1"/>
  <c r="UC1300"/>
  <c r="UI1300" s="1"/>
  <c r="UC1301"/>
  <c r="UI1301" s="1"/>
  <c r="UC1293"/>
  <c r="UI1293" s="1"/>
  <c r="UC1296"/>
  <c r="UI1296" s="1"/>
  <c r="UC1302"/>
  <c r="UI1302" s="1"/>
  <c r="UC1290"/>
  <c r="UI1290" s="1"/>
  <c r="UC1298"/>
  <c r="UI1298" s="1"/>
  <c r="UC1288"/>
  <c r="UI1288" s="1"/>
  <c r="UC1297"/>
  <c r="UI1297" s="1"/>
  <c r="UC1286"/>
  <c r="UI1286" s="1"/>
  <c r="UC1292"/>
  <c r="UI1292" s="1"/>
  <c r="UC1291"/>
  <c r="UI1291" s="1"/>
  <c r="UC1289"/>
  <c r="UI1289" s="1"/>
  <c r="UC1278"/>
  <c r="UI1278" s="1"/>
  <c r="UC1276"/>
  <c r="UI1276" s="1"/>
  <c r="UC1281"/>
  <c r="UI1281" s="1"/>
  <c r="UC1280"/>
  <c r="UI1280" s="1"/>
  <c r="UC1282"/>
  <c r="UI1282" s="1"/>
  <c r="UC1279"/>
  <c r="UI1279" s="1"/>
  <c r="UC1277"/>
  <c r="UI1277" s="1"/>
  <c r="UC1283"/>
  <c r="UI1283" s="1"/>
  <c r="BO1301"/>
  <c r="BU1301" s="1"/>
  <c r="BO1287"/>
  <c r="BU1287" s="1"/>
  <c r="BO1292"/>
  <c r="BU1292" s="1"/>
  <c r="BO1300"/>
  <c r="BU1300" s="1"/>
  <c r="BO1291"/>
  <c r="BU1291" s="1"/>
  <c r="BO1290"/>
  <c r="BU1290" s="1"/>
  <c r="BO1289"/>
  <c r="BU1289" s="1"/>
  <c r="BO1297"/>
  <c r="BU1297" s="1"/>
  <c r="BO1299"/>
  <c r="BU1299" s="1"/>
  <c r="BO1298"/>
  <c r="BU1298" s="1"/>
  <c r="BO1302"/>
  <c r="BU1302" s="1"/>
  <c r="BO1293"/>
  <c r="BU1293" s="1"/>
  <c r="BO1296"/>
  <c r="BU1296" s="1"/>
  <c r="BO1303"/>
  <c r="BU1303" s="1"/>
  <c r="BO1288"/>
  <c r="BU1288" s="1"/>
  <c r="BO1286"/>
  <c r="BU1286" s="1"/>
  <c r="BU1285" s="1"/>
  <c r="BO1281"/>
  <c r="BU1281" s="1"/>
  <c r="BO1279"/>
  <c r="BU1279" s="1"/>
  <c r="BO1276"/>
  <c r="BU1276" s="1"/>
  <c r="BO1278"/>
  <c r="BU1278" s="1"/>
  <c r="BO1283"/>
  <c r="BU1283" s="1"/>
  <c r="BO1282"/>
  <c r="BU1282" s="1"/>
  <c r="BO1280"/>
  <c r="BU1280" s="1"/>
  <c r="BO1277"/>
  <c r="BU1277" s="1"/>
  <c r="IA1276"/>
  <c r="IG1276" s="1"/>
  <c r="IA1298"/>
  <c r="IG1298" s="1"/>
  <c r="IA1289"/>
  <c r="IG1289" s="1"/>
  <c r="IA1293"/>
  <c r="IG1293" s="1"/>
  <c r="IA1297"/>
  <c r="IG1297" s="1"/>
  <c r="IA1290"/>
  <c r="IG1290" s="1"/>
  <c r="IA1302"/>
  <c r="IG1302" s="1"/>
  <c r="IA1296"/>
  <c r="IG1296" s="1"/>
  <c r="IA1286"/>
  <c r="IG1286" s="1"/>
  <c r="IA1301"/>
  <c r="IG1301" s="1"/>
  <c r="IA1287"/>
  <c r="IG1287" s="1"/>
  <c r="IA1288"/>
  <c r="IG1288" s="1"/>
  <c r="IA1300"/>
  <c r="IG1300" s="1"/>
  <c r="IA1291"/>
  <c r="IG1291" s="1"/>
  <c r="IA1299"/>
  <c r="IG1299" s="1"/>
  <c r="IA1303"/>
  <c r="IG1303" s="1"/>
  <c r="IA1292"/>
  <c r="IG1292" s="1"/>
  <c r="IA1281"/>
  <c r="IG1281" s="1"/>
  <c r="IA1279"/>
  <c r="IG1279" s="1"/>
  <c r="IA1278"/>
  <c r="IG1278" s="1"/>
  <c r="IA1282"/>
  <c r="IG1282" s="1"/>
  <c r="IA1283"/>
  <c r="IG1283" s="1"/>
  <c r="IA1280"/>
  <c r="IG1280" s="1"/>
  <c r="IA1277"/>
  <c r="IG1277" s="1"/>
  <c r="OM1298"/>
  <c r="OS1298" s="1"/>
  <c r="OM1303"/>
  <c r="OS1303" s="1"/>
  <c r="OM1302"/>
  <c r="OS1302" s="1"/>
  <c r="OM1293"/>
  <c r="OS1293" s="1"/>
  <c r="OM1296"/>
  <c r="OS1296" s="1"/>
  <c r="OM1299"/>
  <c r="OS1299" s="1"/>
  <c r="OM1290"/>
  <c r="OS1290" s="1"/>
  <c r="OM1297"/>
  <c r="OS1297" s="1"/>
  <c r="OM1301"/>
  <c r="OS1301" s="1"/>
  <c r="OM1287"/>
  <c r="OS1287" s="1"/>
  <c r="OM1289"/>
  <c r="OS1289" s="1"/>
  <c r="OM1292"/>
  <c r="OS1292" s="1"/>
  <c r="OM1300"/>
  <c r="OS1300" s="1"/>
  <c r="OM1286"/>
  <c r="OS1286" s="1"/>
  <c r="OM1288"/>
  <c r="OS1288" s="1"/>
  <c r="OM1291"/>
  <c r="OS1291" s="1"/>
  <c r="OM1281"/>
  <c r="OS1281" s="1"/>
  <c r="OM1279"/>
  <c r="OS1279" s="1"/>
  <c r="OM1278"/>
  <c r="OS1278" s="1"/>
  <c r="OM1276"/>
  <c r="OS1276" s="1"/>
  <c r="OM1282"/>
  <c r="OS1282" s="1"/>
  <c r="OM1283"/>
  <c r="OS1283" s="1"/>
  <c r="OM1280"/>
  <c r="OS1280" s="1"/>
  <c r="OM1277"/>
  <c r="OS1277" s="1"/>
  <c r="UY1287"/>
  <c r="VE1287" s="1"/>
  <c r="UY1289"/>
  <c r="VE1289" s="1"/>
  <c r="UY1288"/>
  <c r="VE1288" s="1"/>
  <c r="UY1300"/>
  <c r="VE1300" s="1"/>
  <c r="UY1297"/>
  <c r="VE1297" s="1"/>
  <c r="UY1286"/>
  <c r="VE1286" s="1"/>
  <c r="UY1292"/>
  <c r="VE1292" s="1"/>
  <c r="UY1298"/>
  <c r="VE1298" s="1"/>
  <c r="UY1301"/>
  <c r="VE1301" s="1"/>
  <c r="UY1303"/>
  <c r="VE1303" s="1"/>
  <c r="UY1302"/>
  <c r="VE1302" s="1"/>
  <c r="UY1293"/>
  <c r="VE1293" s="1"/>
  <c r="UY1296"/>
  <c r="VE1296" s="1"/>
  <c r="UY1290"/>
  <c r="VE1290" s="1"/>
  <c r="UY1291"/>
  <c r="VE1291" s="1"/>
  <c r="UY1299"/>
  <c r="VE1299" s="1"/>
  <c r="UY1278"/>
  <c r="VE1278" s="1"/>
  <c r="UY1281"/>
  <c r="VE1281" s="1"/>
  <c r="UY1279"/>
  <c r="VE1279" s="1"/>
  <c r="UY1276"/>
  <c r="VE1276" s="1"/>
  <c r="UY1280"/>
  <c r="VE1280" s="1"/>
  <c r="UY1282"/>
  <c r="VE1282" s="1"/>
  <c r="UY1283"/>
  <c r="VE1283" s="1"/>
  <c r="UY1277"/>
  <c r="VE1277" s="1"/>
  <c r="CJ1298"/>
  <c r="CP1298" s="1"/>
  <c r="CJ1292"/>
  <c r="CP1292" s="1"/>
  <c r="CJ1297"/>
  <c r="CP1297" s="1"/>
  <c r="CJ1290"/>
  <c r="CP1290" s="1"/>
  <c r="CJ1289"/>
  <c r="CP1289" s="1"/>
  <c r="CJ1293"/>
  <c r="CP1293" s="1"/>
  <c r="CJ1291"/>
  <c r="CP1291" s="1"/>
  <c r="CJ1299"/>
  <c r="CP1299" s="1"/>
  <c r="CJ1287"/>
  <c r="CP1287" s="1"/>
  <c r="CJ1301"/>
  <c r="CP1301" s="1"/>
  <c r="CJ1302"/>
  <c r="CP1302" s="1"/>
  <c r="CJ1300"/>
  <c r="CP1300" s="1"/>
  <c r="CJ1303"/>
  <c r="CP1303" s="1"/>
  <c r="CJ1288"/>
  <c r="CP1288" s="1"/>
  <c r="CJ1296"/>
  <c r="CP1296" s="1"/>
  <c r="CJ1286"/>
  <c r="CP1286" s="1"/>
  <c r="CP1285" s="1"/>
  <c r="CJ1281"/>
  <c r="CP1281" s="1"/>
  <c r="CJ1279"/>
  <c r="CP1279" s="1"/>
  <c r="CJ1278"/>
  <c r="CP1278" s="1"/>
  <c r="CJ1276"/>
  <c r="CP1276" s="1"/>
  <c r="CJ1282"/>
  <c r="CP1282" s="1"/>
  <c r="CJ1280"/>
  <c r="CP1280" s="1"/>
  <c r="CJ1277"/>
  <c r="CP1277" s="1"/>
  <c r="CJ1283"/>
  <c r="CP1283" s="1"/>
  <c r="IV1276"/>
  <c r="JB1276" s="1"/>
  <c r="IV1298"/>
  <c r="JB1298" s="1"/>
  <c r="IV1301"/>
  <c r="JB1301" s="1"/>
  <c r="IV1302"/>
  <c r="JB1302" s="1"/>
  <c r="IV1293"/>
  <c r="JB1293" s="1"/>
  <c r="IV1296"/>
  <c r="JB1296" s="1"/>
  <c r="IV1291"/>
  <c r="JB1291" s="1"/>
  <c r="IV1286"/>
  <c r="JB1286" s="1"/>
  <c r="IV1289"/>
  <c r="JB1289" s="1"/>
  <c r="IV1303"/>
  <c r="JB1303" s="1"/>
  <c r="IV1287"/>
  <c r="JB1287" s="1"/>
  <c r="IV1288"/>
  <c r="JB1288" s="1"/>
  <c r="IV1300"/>
  <c r="JB1300" s="1"/>
  <c r="IV1297"/>
  <c r="JB1297" s="1"/>
  <c r="IV1290"/>
  <c r="JB1290" s="1"/>
  <c r="IV1292"/>
  <c r="JB1292" s="1"/>
  <c r="IV1299"/>
  <c r="JB1299" s="1"/>
  <c r="IV1281"/>
  <c r="JB1281" s="1"/>
  <c r="IV1279"/>
  <c r="JB1279" s="1"/>
  <c r="IV1278"/>
  <c r="JB1278" s="1"/>
  <c r="IV1280"/>
  <c r="JB1280" s="1"/>
  <c r="IV1282"/>
  <c r="JB1282" s="1"/>
  <c r="IV1283"/>
  <c r="JB1283" s="1"/>
  <c r="IV1277"/>
  <c r="JB1277" s="1"/>
  <c r="PH1276"/>
  <c r="PN1276" s="1"/>
  <c r="PH1298"/>
  <c r="PN1298" s="1"/>
  <c r="PH1287"/>
  <c r="PN1287" s="1"/>
  <c r="PH1302"/>
  <c r="PN1302" s="1"/>
  <c r="PH1293"/>
  <c r="PN1293" s="1"/>
  <c r="PH1299"/>
  <c r="PN1299" s="1"/>
  <c r="PH1289"/>
  <c r="PN1289" s="1"/>
  <c r="PH1296"/>
  <c r="PN1296" s="1"/>
  <c r="PH1291"/>
  <c r="PN1291" s="1"/>
  <c r="PH1290"/>
  <c r="PN1290" s="1"/>
  <c r="PH1301"/>
  <c r="PN1301" s="1"/>
  <c r="PH1288"/>
  <c r="PN1288" s="1"/>
  <c r="PH1300"/>
  <c r="PN1300" s="1"/>
  <c r="PH1303"/>
  <c r="PN1303" s="1"/>
  <c r="PH1292"/>
  <c r="PN1292" s="1"/>
  <c r="PH1297"/>
  <c r="PN1297" s="1"/>
  <c r="PH1286"/>
  <c r="PN1286" s="1"/>
  <c r="PH1281"/>
  <c r="PN1281" s="1"/>
  <c r="PH1279"/>
  <c r="PN1279" s="1"/>
  <c r="PH1278"/>
  <c r="PN1278" s="1"/>
  <c r="PH1282"/>
  <c r="PN1282" s="1"/>
  <c r="PH1277"/>
  <c r="PN1277" s="1"/>
  <c r="PH1283"/>
  <c r="PN1283" s="1"/>
  <c r="PH1280"/>
  <c r="PN1280" s="1"/>
  <c r="VT1298"/>
  <c r="VZ1298" s="1"/>
  <c r="VT1302"/>
  <c r="VZ1302" s="1"/>
  <c r="VT1293"/>
  <c r="VZ1293" s="1"/>
  <c r="VT1291"/>
  <c r="VZ1291" s="1"/>
  <c r="VT1289"/>
  <c r="VZ1289" s="1"/>
  <c r="VT1300"/>
  <c r="VZ1300" s="1"/>
  <c r="VT1286"/>
  <c r="VZ1286" s="1"/>
  <c r="VT1301"/>
  <c r="VZ1301" s="1"/>
  <c r="VT1287"/>
  <c r="VZ1287" s="1"/>
  <c r="VT1292"/>
  <c r="VZ1292" s="1"/>
  <c r="VT1296"/>
  <c r="VZ1296" s="1"/>
  <c r="VT1303"/>
  <c r="VZ1303" s="1"/>
  <c r="VT1288"/>
  <c r="VZ1288" s="1"/>
  <c r="VT1297"/>
  <c r="VZ1297" s="1"/>
  <c r="VT1299"/>
  <c r="VZ1299" s="1"/>
  <c r="VT1290"/>
  <c r="VZ1290" s="1"/>
  <c r="VT1281"/>
  <c r="VZ1281" s="1"/>
  <c r="VT1279"/>
  <c r="VZ1279" s="1"/>
  <c r="VT1278"/>
  <c r="VZ1278" s="1"/>
  <c r="VT1276"/>
  <c r="VZ1276" s="1"/>
  <c r="VT1280"/>
  <c r="VZ1280" s="1"/>
  <c r="VT1277"/>
  <c r="VZ1277" s="1"/>
  <c r="VT1282"/>
  <c r="VZ1282" s="1"/>
  <c r="VT1283"/>
  <c r="VZ1283" s="1"/>
  <c r="AT1276"/>
  <c r="AZ1276" s="1"/>
  <c r="AT1287"/>
  <c r="AZ1287" s="1"/>
  <c r="AT1292"/>
  <c r="AZ1292" s="1"/>
  <c r="AT1300"/>
  <c r="AZ1300" s="1"/>
  <c r="AT1297"/>
  <c r="AZ1297" s="1"/>
  <c r="AT1286"/>
  <c r="AZ1286" s="1"/>
  <c r="AT1289"/>
  <c r="AZ1289" s="1"/>
  <c r="AT1293"/>
  <c r="AZ1293" s="1"/>
  <c r="AT1298"/>
  <c r="AZ1298" s="1"/>
  <c r="AT1301"/>
  <c r="AZ1301" s="1"/>
  <c r="AT1303"/>
  <c r="AZ1303" s="1"/>
  <c r="AT1288"/>
  <c r="AZ1288" s="1"/>
  <c r="AT1296"/>
  <c r="AZ1296" s="1"/>
  <c r="AT1299"/>
  <c r="AZ1299" s="1"/>
  <c r="AT1290"/>
  <c r="AZ1290" s="1"/>
  <c r="AT1302"/>
  <c r="AZ1302" s="1"/>
  <c r="AT1291"/>
  <c r="AZ1291" s="1"/>
  <c r="AT1281"/>
  <c r="AZ1281" s="1"/>
  <c r="AT1279"/>
  <c r="AZ1279" s="1"/>
  <c r="AT1278"/>
  <c r="AZ1278" s="1"/>
  <c r="AT1283"/>
  <c r="AZ1283" s="1"/>
  <c r="AT1280"/>
  <c r="AZ1280" s="1"/>
  <c r="AT1277"/>
  <c r="AZ1277" s="1"/>
  <c r="AT1282"/>
  <c r="AZ1282" s="1"/>
  <c r="HF1276"/>
  <c r="HL1276" s="1"/>
  <c r="HF1301"/>
  <c r="HL1301" s="1"/>
  <c r="HF1287"/>
  <c r="HL1287" s="1"/>
  <c r="HF1302"/>
  <c r="HL1302" s="1"/>
  <c r="HF1288"/>
  <c r="HL1288" s="1"/>
  <c r="HF1300"/>
  <c r="HL1300" s="1"/>
  <c r="HF1297"/>
  <c r="HL1297" s="1"/>
  <c r="HF1286"/>
  <c r="HL1286" s="1"/>
  <c r="HF1298"/>
  <c r="HL1298" s="1"/>
  <c r="HF1289"/>
  <c r="HL1289" s="1"/>
  <c r="HF1303"/>
  <c r="HL1303" s="1"/>
  <c r="HF1292"/>
  <c r="HL1292" s="1"/>
  <c r="HF1293"/>
  <c r="HL1293" s="1"/>
  <c r="HF1296"/>
  <c r="HL1296" s="1"/>
  <c r="HF1291"/>
  <c r="HL1291" s="1"/>
  <c r="HF1299"/>
  <c r="HL1299" s="1"/>
  <c r="HF1290"/>
  <c r="HL1290" s="1"/>
  <c r="HF1281"/>
  <c r="HL1281" s="1"/>
  <c r="HF1279"/>
  <c r="HL1279" s="1"/>
  <c r="HF1278"/>
  <c r="HL1278" s="1"/>
  <c r="HF1282"/>
  <c r="HL1282" s="1"/>
  <c r="HF1283"/>
  <c r="HL1283" s="1"/>
  <c r="HF1280"/>
  <c r="HL1280" s="1"/>
  <c r="HF1277"/>
  <c r="HL1277" s="1"/>
  <c r="NR1291"/>
  <c r="NX1291" s="1"/>
  <c r="NR1287"/>
  <c r="NX1287" s="1"/>
  <c r="NR1292"/>
  <c r="NX1292" s="1"/>
  <c r="NR1300"/>
  <c r="NX1300" s="1"/>
  <c r="NR1290"/>
  <c r="NX1290" s="1"/>
  <c r="NR1302"/>
  <c r="NX1302" s="1"/>
  <c r="NR1297"/>
  <c r="NX1297" s="1"/>
  <c r="NR1286"/>
  <c r="NX1286" s="1"/>
  <c r="NR1298"/>
  <c r="NX1298" s="1"/>
  <c r="NR1301"/>
  <c r="NX1301" s="1"/>
  <c r="NR1289"/>
  <c r="NX1289" s="1"/>
  <c r="NR1288"/>
  <c r="NX1288" s="1"/>
  <c r="NR1296"/>
  <c r="NX1296" s="1"/>
  <c r="NR1299"/>
  <c r="NX1299" s="1"/>
  <c r="NR1303"/>
  <c r="NX1303" s="1"/>
  <c r="NR1293"/>
  <c r="NX1293" s="1"/>
  <c r="NR1281"/>
  <c r="NX1281" s="1"/>
  <c r="NR1279"/>
  <c r="NX1279" s="1"/>
  <c r="NR1278"/>
  <c r="NX1278" s="1"/>
  <c r="NR1276"/>
  <c r="NX1276" s="1"/>
  <c r="NR1283"/>
  <c r="NX1283" s="1"/>
  <c r="NR1282"/>
  <c r="NX1282" s="1"/>
  <c r="NR1280"/>
  <c r="NX1280" s="1"/>
  <c r="NR1277"/>
  <c r="NX1277" s="1"/>
  <c r="UD1301"/>
  <c r="UJ1301" s="1"/>
  <c r="UD1287"/>
  <c r="UJ1287" s="1"/>
  <c r="UD1302"/>
  <c r="UJ1302" s="1"/>
  <c r="UD1288"/>
  <c r="UJ1288" s="1"/>
  <c r="UD1291"/>
  <c r="UJ1291" s="1"/>
  <c r="UD1299"/>
  <c r="UJ1299" s="1"/>
  <c r="UD1290"/>
  <c r="UJ1290" s="1"/>
  <c r="UD1293"/>
  <c r="UJ1293" s="1"/>
  <c r="UD1297"/>
  <c r="UJ1297" s="1"/>
  <c r="UD1298"/>
  <c r="UJ1298" s="1"/>
  <c r="UD1289"/>
  <c r="UJ1289" s="1"/>
  <c r="UD1292"/>
  <c r="UJ1292" s="1"/>
  <c r="UD1300"/>
  <c r="UJ1300" s="1"/>
  <c r="UD1286"/>
  <c r="UJ1286" s="1"/>
  <c r="UJ1285" s="1"/>
  <c r="UD1303"/>
  <c r="UJ1303" s="1"/>
  <c r="UD1296"/>
  <c r="UJ1296" s="1"/>
  <c r="UJ1295" s="1"/>
  <c r="UD1281"/>
  <c r="UJ1281" s="1"/>
  <c r="UD1276"/>
  <c r="UJ1276" s="1"/>
  <c r="UD1279"/>
  <c r="UJ1279" s="1"/>
  <c r="UD1278"/>
  <c r="UJ1278" s="1"/>
  <c r="UD1282"/>
  <c r="UJ1282" s="1"/>
  <c r="UD1280"/>
  <c r="UJ1280" s="1"/>
  <c r="UD1277"/>
  <c r="UJ1277" s="1"/>
  <c r="UD1283"/>
  <c r="UJ1283" s="1"/>
  <c r="IB1298"/>
  <c r="IH1298" s="1"/>
  <c r="IB1286"/>
  <c r="IH1286" s="1"/>
  <c r="IB1296"/>
  <c r="IH1296" s="1"/>
  <c r="IB1288"/>
  <c r="IH1288" s="1"/>
  <c r="IB1293"/>
  <c r="IH1293" s="1"/>
  <c r="IB1291"/>
  <c r="IH1291" s="1"/>
  <c r="IB1301"/>
  <c r="IH1301" s="1"/>
  <c r="IB1287"/>
  <c r="IH1287" s="1"/>
  <c r="IB1300"/>
  <c r="IH1300" s="1"/>
  <c r="IB1299"/>
  <c r="IH1299" s="1"/>
  <c r="IB1290"/>
  <c r="IH1290" s="1"/>
  <c r="IB1302"/>
  <c r="IH1302" s="1"/>
  <c r="IB1292"/>
  <c r="IH1292" s="1"/>
  <c r="IB1297"/>
  <c r="IH1297" s="1"/>
  <c r="IB1289"/>
  <c r="IH1289" s="1"/>
  <c r="IB1303"/>
  <c r="IH1303" s="1"/>
  <c r="IB1278"/>
  <c r="IH1278" s="1"/>
  <c r="IB1276"/>
  <c r="IH1276" s="1"/>
  <c r="IB1279"/>
  <c r="IH1279" s="1"/>
  <c r="IB1283"/>
  <c r="IH1283" s="1"/>
  <c r="IB1277"/>
  <c r="IH1277" s="1"/>
  <c r="IB1281"/>
  <c r="IH1281" s="1"/>
  <c r="IB1282"/>
  <c r="IH1282" s="1"/>
  <c r="IB1280"/>
  <c r="IH1280" s="1"/>
  <c r="ON1276"/>
  <c r="OT1276" s="1"/>
  <c r="ON1298"/>
  <c r="OT1298" s="1"/>
  <c r="ON1291"/>
  <c r="OT1291" s="1"/>
  <c r="ON1302"/>
  <c r="OT1302" s="1"/>
  <c r="ON1293"/>
  <c r="OT1293" s="1"/>
  <c r="ON1290"/>
  <c r="OT1290" s="1"/>
  <c r="ON1289"/>
  <c r="OT1289" s="1"/>
  <c r="ON1292"/>
  <c r="OT1292" s="1"/>
  <c r="ON1287"/>
  <c r="OT1287" s="1"/>
  <c r="ON1300"/>
  <c r="OT1300" s="1"/>
  <c r="ON1286"/>
  <c r="OT1286" s="1"/>
  <c r="ON1288"/>
  <c r="OT1288" s="1"/>
  <c r="ON1303"/>
  <c r="OT1303" s="1"/>
  <c r="ON1299"/>
  <c r="OT1299" s="1"/>
  <c r="ON1296"/>
  <c r="OT1296" s="1"/>
  <c r="ON1301"/>
  <c r="OT1301" s="1"/>
  <c r="ON1297"/>
  <c r="OT1297" s="1"/>
  <c r="ON1279"/>
  <c r="OT1279" s="1"/>
  <c r="ON1278"/>
  <c r="OT1278" s="1"/>
  <c r="ON1281"/>
  <c r="OT1281" s="1"/>
  <c r="ON1282"/>
  <c r="OT1282" s="1"/>
  <c r="ON1280"/>
  <c r="OT1280" s="1"/>
  <c r="ON1283"/>
  <c r="OT1283" s="1"/>
  <c r="ON1277"/>
  <c r="OT1277" s="1"/>
  <c r="OL1287"/>
  <c r="OR1287" s="1"/>
  <c r="OL1297"/>
  <c r="OR1297" s="1"/>
  <c r="OL1292"/>
  <c r="OR1292" s="1"/>
  <c r="OL1290"/>
  <c r="OR1290" s="1"/>
  <c r="OL1288"/>
  <c r="OR1288" s="1"/>
  <c r="OL1296"/>
  <c r="OR1296" s="1"/>
  <c r="OL1300"/>
  <c r="OR1300" s="1"/>
  <c r="OL1301"/>
  <c r="OR1301" s="1"/>
  <c r="OL1286"/>
  <c r="OR1286" s="1"/>
  <c r="OL1298"/>
  <c r="OR1298" s="1"/>
  <c r="OL1299"/>
  <c r="OR1299" s="1"/>
  <c r="OL1293"/>
  <c r="OR1293" s="1"/>
  <c r="OL1302"/>
  <c r="OR1302" s="1"/>
  <c r="OL1289"/>
  <c r="OR1289" s="1"/>
  <c r="OL1303"/>
  <c r="OR1303" s="1"/>
  <c r="OL1291"/>
  <c r="OR1291" s="1"/>
  <c r="OL1278"/>
  <c r="OR1278" s="1"/>
  <c r="OL1276"/>
  <c r="OR1276" s="1"/>
  <c r="OL1281"/>
  <c r="OR1281" s="1"/>
  <c r="OL1280"/>
  <c r="OR1280" s="1"/>
  <c r="OL1279"/>
  <c r="OR1279" s="1"/>
  <c r="OL1282"/>
  <c r="OR1282" s="1"/>
  <c r="OL1283"/>
  <c r="OR1283" s="1"/>
  <c r="OL1277"/>
  <c r="OR1277" s="1"/>
  <c r="EA1298"/>
  <c r="EG1298" s="1"/>
  <c r="EA1291"/>
  <c r="EG1291" s="1"/>
  <c r="EA1286"/>
  <c r="EG1286" s="1"/>
  <c r="EA1302"/>
  <c r="EG1302" s="1"/>
  <c r="EA1299"/>
  <c r="EG1299" s="1"/>
  <c r="EA1296"/>
  <c r="EG1296" s="1"/>
  <c r="EA1288"/>
  <c r="EG1288" s="1"/>
  <c r="EA1293"/>
  <c r="EG1293" s="1"/>
  <c r="EA1297"/>
  <c r="EG1297" s="1"/>
  <c r="EA1287"/>
  <c r="EG1287" s="1"/>
  <c r="EA1300"/>
  <c r="EG1300" s="1"/>
  <c r="EA1289"/>
  <c r="EG1289" s="1"/>
  <c r="EA1290"/>
  <c r="EG1290" s="1"/>
  <c r="EA1301"/>
  <c r="EG1301" s="1"/>
  <c r="EA1292"/>
  <c r="EG1292" s="1"/>
  <c r="EA1303"/>
  <c r="EG1303" s="1"/>
  <c r="EA1279"/>
  <c r="EG1279" s="1"/>
  <c r="EA1278"/>
  <c r="EG1278" s="1"/>
  <c r="EA1276"/>
  <c r="EG1276" s="1"/>
  <c r="EA1281"/>
  <c r="EG1281" s="1"/>
  <c r="EA1283"/>
  <c r="EG1283" s="1"/>
  <c r="EA1282"/>
  <c r="EG1282" s="1"/>
  <c r="EA1280"/>
  <c r="EG1280" s="1"/>
  <c r="EA1277"/>
  <c r="EG1277" s="1"/>
  <c r="KM1287"/>
  <c r="KS1287" s="1"/>
  <c r="KM1300"/>
  <c r="KS1300" s="1"/>
  <c r="KM1296"/>
  <c r="KS1296" s="1"/>
  <c r="KM1301"/>
  <c r="KS1301" s="1"/>
  <c r="KM1299"/>
  <c r="KS1299" s="1"/>
  <c r="KM1290"/>
  <c r="KS1290" s="1"/>
  <c r="KM1288"/>
  <c r="KS1288" s="1"/>
  <c r="KM1293"/>
  <c r="KS1293" s="1"/>
  <c r="KM1298"/>
  <c r="KS1298" s="1"/>
  <c r="KM1291"/>
  <c r="KS1291" s="1"/>
  <c r="KM1289"/>
  <c r="KS1289" s="1"/>
  <c r="KM1303"/>
  <c r="KS1303" s="1"/>
  <c r="KM1286"/>
  <c r="KS1286" s="1"/>
  <c r="KM1302"/>
  <c r="KS1302" s="1"/>
  <c r="KM1292"/>
  <c r="KS1292" s="1"/>
  <c r="KM1297"/>
  <c r="KS1297" s="1"/>
  <c r="KM1278"/>
  <c r="KS1278" s="1"/>
  <c r="KM1276"/>
  <c r="KS1276" s="1"/>
  <c r="KM1279"/>
  <c r="KS1279" s="1"/>
  <c r="KM1281"/>
  <c r="KS1281" s="1"/>
  <c r="KM1283"/>
  <c r="KS1283" s="1"/>
  <c r="KM1282"/>
  <c r="KS1282" s="1"/>
  <c r="KM1280"/>
  <c r="KS1280" s="1"/>
  <c r="KM1277"/>
  <c r="KS1277" s="1"/>
  <c r="QY1298"/>
  <c r="RE1298" s="1"/>
  <c r="QY1296"/>
  <c r="RE1296" s="1"/>
  <c r="QY1301"/>
  <c r="RE1301" s="1"/>
  <c r="QY1292"/>
  <c r="RE1292" s="1"/>
  <c r="QY1297"/>
  <c r="RE1297" s="1"/>
  <c r="QY1286"/>
  <c r="RE1286" s="1"/>
  <c r="QY1289"/>
  <c r="RE1289" s="1"/>
  <c r="QY1287"/>
  <c r="RE1287" s="1"/>
  <c r="QY1300"/>
  <c r="RE1300" s="1"/>
  <c r="QY1302"/>
  <c r="RE1302" s="1"/>
  <c r="QY1288"/>
  <c r="RE1288" s="1"/>
  <c r="QY1293"/>
  <c r="RE1293" s="1"/>
  <c r="QY1291"/>
  <c r="RE1291" s="1"/>
  <c r="QY1299"/>
  <c r="RE1299" s="1"/>
  <c r="QY1290"/>
  <c r="RE1290" s="1"/>
  <c r="QY1303"/>
  <c r="RE1303" s="1"/>
  <c r="QY1279"/>
  <c r="RE1279" s="1"/>
  <c r="QY1276"/>
  <c r="RE1276" s="1"/>
  <c r="QY1278"/>
  <c r="RE1278" s="1"/>
  <c r="QY1281"/>
  <c r="RE1281" s="1"/>
  <c r="QY1283"/>
  <c r="RE1283" s="1"/>
  <c r="QY1280"/>
  <c r="RE1280" s="1"/>
  <c r="QY1277"/>
  <c r="RE1277" s="1"/>
  <c r="QY1282"/>
  <c r="RE1282" s="1"/>
  <c r="XK1276"/>
  <c r="XQ1276" s="1"/>
  <c r="XK1287"/>
  <c r="XQ1287" s="1"/>
  <c r="XK1291"/>
  <c r="XQ1291" s="1"/>
  <c r="XK1299"/>
  <c r="XQ1299" s="1"/>
  <c r="XK1289"/>
  <c r="XQ1289" s="1"/>
  <c r="XK1292"/>
  <c r="XQ1292" s="1"/>
  <c r="XK1296"/>
  <c r="XQ1296" s="1"/>
  <c r="XK1288"/>
  <c r="XQ1288" s="1"/>
  <c r="XK1297"/>
  <c r="XQ1297" s="1"/>
  <c r="XK1298"/>
  <c r="XQ1298" s="1"/>
  <c r="XK1300"/>
  <c r="XQ1300" s="1"/>
  <c r="XK1286"/>
  <c r="XQ1286" s="1"/>
  <c r="XK1301"/>
  <c r="XQ1301" s="1"/>
  <c r="XK1293"/>
  <c r="XQ1293" s="1"/>
  <c r="XK1290"/>
  <c r="XQ1290" s="1"/>
  <c r="XK1302"/>
  <c r="XQ1302" s="1"/>
  <c r="XK1303"/>
  <c r="XQ1303" s="1"/>
  <c r="XK1278"/>
  <c r="XQ1278" s="1"/>
  <c r="XK1279"/>
  <c r="XQ1279" s="1"/>
  <c r="XK1283"/>
  <c r="XQ1283" s="1"/>
  <c r="XK1277"/>
  <c r="XQ1277" s="1"/>
  <c r="XK1281"/>
  <c r="XQ1281" s="1"/>
  <c r="XK1282"/>
  <c r="XQ1282" s="1"/>
  <c r="XK1280"/>
  <c r="XQ1280" s="1"/>
  <c r="CK1298"/>
  <c r="CQ1298" s="1"/>
  <c r="CK1299"/>
  <c r="CQ1299" s="1"/>
  <c r="CK1296"/>
  <c r="CQ1296" s="1"/>
  <c r="CK1301"/>
  <c r="CQ1301" s="1"/>
  <c r="CK1292"/>
  <c r="CQ1292" s="1"/>
  <c r="CK1297"/>
  <c r="CQ1297" s="1"/>
  <c r="CK1289"/>
  <c r="CQ1289" s="1"/>
  <c r="CK1287"/>
  <c r="CQ1287" s="1"/>
  <c r="CK1291"/>
  <c r="CQ1291" s="1"/>
  <c r="CK1290"/>
  <c r="CQ1290" s="1"/>
  <c r="CK1302"/>
  <c r="CQ1302" s="1"/>
  <c r="CK1288"/>
  <c r="CQ1288" s="1"/>
  <c r="CK1293"/>
  <c r="CQ1293" s="1"/>
  <c r="CK1300"/>
  <c r="CQ1300" s="1"/>
  <c r="CK1286"/>
  <c r="CQ1286" s="1"/>
  <c r="CK1303"/>
  <c r="CQ1303" s="1"/>
  <c r="CK1279"/>
  <c r="CQ1279" s="1"/>
  <c r="CK1276"/>
  <c r="CQ1276" s="1"/>
  <c r="CK1278"/>
  <c r="CQ1278" s="1"/>
  <c r="CK1281"/>
  <c r="CQ1281" s="1"/>
  <c r="CK1283"/>
  <c r="CQ1283" s="1"/>
  <c r="CK1282"/>
  <c r="CQ1282" s="1"/>
  <c r="CK1280"/>
  <c r="CQ1280" s="1"/>
  <c r="CK1277"/>
  <c r="CQ1277" s="1"/>
  <c r="IW1287"/>
  <c r="JC1287" s="1"/>
  <c r="IW1299"/>
  <c r="JC1299" s="1"/>
  <c r="IW1289"/>
  <c r="JC1289" s="1"/>
  <c r="IW1293"/>
  <c r="JC1293" s="1"/>
  <c r="IW1291"/>
  <c r="JC1291" s="1"/>
  <c r="IW1296"/>
  <c r="JC1296" s="1"/>
  <c r="IW1301"/>
  <c r="JC1301" s="1"/>
  <c r="IW1303"/>
  <c r="JC1303" s="1"/>
  <c r="IW1298"/>
  <c r="JC1298" s="1"/>
  <c r="IW1290"/>
  <c r="JC1290" s="1"/>
  <c r="IW1292"/>
  <c r="JC1292" s="1"/>
  <c r="IW1300"/>
  <c r="JC1300" s="1"/>
  <c r="IW1286"/>
  <c r="JC1286" s="1"/>
  <c r="IW1302"/>
  <c r="JC1302" s="1"/>
  <c r="IW1288"/>
  <c r="JC1288" s="1"/>
  <c r="IW1297"/>
  <c r="JC1297" s="1"/>
  <c r="IW1279"/>
  <c r="JC1279" s="1"/>
  <c r="IW1278"/>
  <c r="JC1278" s="1"/>
  <c r="IW1276"/>
  <c r="JC1276" s="1"/>
  <c r="IW1280"/>
  <c r="JC1280" s="1"/>
  <c r="IW1277"/>
  <c r="JC1277" s="1"/>
  <c r="IW1281"/>
  <c r="JC1281" s="1"/>
  <c r="IW1283"/>
  <c r="JC1283" s="1"/>
  <c r="IW1282"/>
  <c r="JC1282" s="1"/>
  <c r="PI1286"/>
  <c r="PO1286" s="1"/>
  <c r="PI1298"/>
  <c r="PO1298" s="1"/>
  <c r="PI1299"/>
  <c r="PO1299" s="1"/>
  <c r="PI1302"/>
  <c r="PO1302" s="1"/>
  <c r="PI1288"/>
  <c r="PO1288" s="1"/>
  <c r="PI1293"/>
  <c r="PO1293" s="1"/>
  <c r="PI1291"/>
  <c r="PO1291" s="1"/>
  <c r="PI1296"/>
  <c r="PO1296" s="1"/>
  <c r="PI1303"/>
  <c r="PO1303" s="1"/>
  <c r="PI1287"/>
  <c r="PO1287" s="1"/>
  <c r="PI1290"/>
  <c r="PO1290" s="1"/>
  <c r="PI1301"/>
  <c r="PO1301" s="1"/>
  <c r="PI1292"/>
  <c r="PO1292" s="1"/>
  <c r="PI1300"/>
  <c r="PO1300" s="1"/>
  <c r="PI1289"/>
  <c r="PO1289" s="1"/>
  <c r="PI1297"/>
  <c r="PO1297" s="1"/>
  <c r="PI1278"/>
  <c r="PO1278" s="1"/>
  <c r="PI1279"/>
  <c r="PO1279" s="1"/>
  <c r="PI1276"/>
  <c r="PO1276" s="1"/>
  <c r="PI1280"/>
  <c r="PO1280" s="1"/>
  <c r="PI1277"/>
  <c r="PO1277" s="1"/>
  <c r="PI1281"/>
  <c r="PO1281" s="1"/>
  <c r="PI1283"/>
  <c r="PO1283" s="1"/>
  <c r="PI1282"/>
  <c r="PO1282" s="1"/>
  <c r="VU1287"/>
  <c r="WA1287" s="1"/>
  <c r="VU1300"/>
  <c r="WA1300" s="1"/>
  <c r="VU1288"/>
  <c r="WA1288" s="1"/>
  <c r="VU1297"/>
  <c r="WA1297" s="1"/>
  <c r="VU1299"/>
  <c r="WA1299" s="1"/>
  <c r="VU1290"/>
  <c r="WA1290" s="1"/>
  <c r="VU1289"/>
  <c r="WA1289" s="1"/>
  <c r="VU1292"/>
  <c r="WA1292" s="1"/>
  <c r="VU1298"/>
  <c r="WA1298" s="1"/>
  <c r="VU1302"/>
  <c r="WA1302" s="1"/>
  <c r="VU1303"/>
  <c r="WA1303" s="1"/>
  <c r="VU1291"/>
  <c r="WA1291" s="1"/>
  <c r="VU1286"/>
  <c r="WA1286" s="1"/>
  <c r="VU1296"/>
  <c r="WA1296" s="1"/>
  <c r="WA1295" s="1"/>
  <c r="VU1301"/>
  <c r="WA1301" s="1"/>
  <c r="VU1293"/>
  <c r="WA1293" s="1"/>
  <c r="VU1278"/>
  <c r="WA1278" s="1"/>
  <c r="VU1279"/>
  <c r="WA1279" s="1"/>
  <c r="VU1276"/>
  <c r="WA1276" s="1"/>
  <c r="VU1282"/>
  <c r="WA1282" s="1"/>
  <c r="VU1277"/>
  <c r="WA1277" s="1"/>
  <c r="VU1281"/>
  <c r="WA1281" s="1"/>
  <c r="VU1283"/>
  <c r="WA1283" s="1"/>
  <c r="VU1280"/>
  <c r="WA1280" s="1"/>
  <c r="DF1276"/>
  <c r="DL1276" s="1"/>
  <c r="DF1298"/>
  <c r="DL1298" s="1"/>
  <c r="DF1291"/>
  <c r="DL1291" s="1"/>
  <c r="DF1290"/>
  <c r="DL1290" s="1"/>
  <c r="DF1303"/>
  <c r="DL1303" s="1"/>
  <c r="DF1299"/>
  <c r="DL1299" s="1"/>
  <c r="DF1296"/>
  <c r="DL1296" s="1"/>
  <c r="DF1301"/>
  <c r="DL1301" s="1"/>
  <c r="DF1292"/>
  <c r="DL1292" s="1"/>
  <c r="DF1297"/>
  <c r="DL1297" s="1"/>
  <c r="DF1287"/>
  <c r="DL1287" s="1"/>
  <c r="DF1289"/>
  <c r="DL1289" s="1"/>
  <c r="DF1300"/>
  <c r="DL1300" s="1"/>
  <c r="DF1286"/>
  <c r="DL1286" s="1"/>
  <c r="DF1302"/>
  <c r="DL1302" s="1"/>
  <c r="DF1288"/>
  <c r="DL1288" s="1"/>
  <c r="DF1293"/>
  <c r="DL1293" s="1"/>
  <c r="DF1279"/>
  <c r="DL1279" s="1"/>
  <c r="DF1278"/>
  <c r="DL1278" s="1"/>
  <c r="DF1281"/>
  <c r="DL1281" s="1"/>
  <c r="DF1283"/>
  <c r="DL1283" s="1"/>
  <c r="DF1277"/>
  <c r="DL1277" s="1"/>
  <c r="DF1282"/>
  <c r="DL1282" s="1"/>
  <c r="DF1280"/>
  <c r="DL1280" s="1"/>
  <c r="JR1298"/>
  <c r="JX1298" s="1"/>
  <c r="JR1291"/>
  <c r="JX1291" s="1"/>
  <c r="JR1296"/>
  <c r="JX1296" s="1"/>
  <c r="JR1300"/>
  <c r="JX1300" s="1"/>
  <c r="JR1290"/>
  <c r="JX1290" s="1"/>
  <c r="JR1302"/>
  <c r="JX1302" s="1"/>
  <c r="JR1288"/>
  <c r="JX1288" s="1"/>
  <c r="JR1303"/>
  <c r="JX1303" s="1"/>
  <c r="JR1287"/>
  <c r="JX1287" s="1"/>
  <c r="JR1286"/>
  <c r="JX1286" s="1"/>
  <c r="JX1285" s="1"/>
  <c r="JR1293"/>
  <c r="JX1293" s="1"/>
  <c r="JR1299"/>
  <c r="JX1299" s="1"/>
  <c r="JR1289"/>
  <c r="JX1289" s="1"/>
  <c r="JR1301"/>
  <c r="JX1301" s="1"/>
  <c r="JR1292"/>
  <c r="JX1292" s="1"/>
  <c r="JR1297"/>
  <c r="JX1297" s="1"/>
  <c r="JR1279"/>
  <c r="JX1279" s="1"/>
  <c r="JR1278"/>
  <c r="JX1278" s="1"/>
  <c r="JR1276"/>
  <c r="JX1276" s="1"/>
  <c r="JR1282"/>
  <c r="JX1282" s="1"/>
  <c r="JR1277"/>
  <c r="JX1277" s="1"/>
  <c r="JR1281"/>
  <c r="JX1281" s="1"/>
  <c r="JR1283"/>
  <c r="JX1283" s="1"/>
  <c r="JR1280"/>
  <c r="JX1280" s="1"/>
  <c r="QD1298"/>
  <c r="QJ1298" s="1"/>
  <c r="QD1286"/>
  <c r="QJ1286" s="1"/>
  <c r="QD1301"/>
  <c r="QJ1301" s="1"/>
  <c r="QD1300"/>
  <c r="QJ1300" s="1"/>
  <c r="QD1296"/>
  <c r="QJ1296" s="1"/>
  <c r="QD1288"/>
  <c r="QJ1288" s="1"/>
  <c r="QD1293"/>
  <c r="QJ1293" s="1"/>
  <c r="QD1287"/>
  <c r="QJ1287" s="1"/>
  <c r="QD1299"/>
  <c r="QJ1299" s="1"/>
  <c r="QD1289"/>
  <c r="QJ1289" s="1"/>
  <c r="QD1303"/>
  <c r="QJ1303" s="1"/>
  <c r="QD1291"/>
  <c r="QJ1291" s="1"/>
  <c r="QD1290"/>
  <c r="QJ1290" s="1"/>
  <c r="QD1302"/>
  <c r="QJ1302" s="1"/>
  <c r="QD1292"/>
  <c r="QJ1292" s="1"/>
  <c r="QD1297"/>
  <c r="QJ1297" s="1"/>
  <c r="QD1279"/>
  <c r="QJ1279" s="1"/>
  <c r="QD1278"/>
  <c r="QJ1278" s="1"/>
  <c r="QD1276"/>
  <c r="QJ1276" s="1"/>
  <c r="QD1281"/>
  <c r="QJ1281" s="1"/>
  <c r="QD1283"/>
  <c r="QJ1283" s="1"/>
  <c r="QD1280"/>
  <c r="QJ1280" s="1"/>
  <c r="QD1282"/>
  <c r="QJ1282" s="1"/>
  <c r="QD1277"/>
  <c r="QJ1277" s="1"/>
  <c r="WP1276"/>
  <c r="WV1276" s="1"/>
  <c r="WP1298"/>
  <c r="WV1298" s="1"/>
  <c r="WP1290"/>
  <c r="WV1290" s="1"/>
  <c r="WP1302"/>
  <c r="WV1302" s="1"/>
  <c r="WP1292"/>
  <c r="WV1292" s="1"/>
  <c r="WP1303"/>
  <c r="WV1303" s="1"/>
  <c r="WP1300"/>
  <c r="WV1300" s="1"/>
  <c r="WP1289"/>
  <c r="WV1289" s="1"/>
  <c r="WP1287"/>
  <c r="WV1287" s="1"/>
  <c r="WP1299"/>
  <c r="WV1299" s="1"/>
  <c r="WP1296"/>
  <c r="WV1296" s="1"/>
  <c r="WP1301"/>
  <c r="WV1301" s="1"/>
  <c r="WP1293"/>
  <c r="WV1293" s="1"/>
  <c r="WP1297"/>
  <c r="WV1297" s="1"/>
  <c r="WP1291"/>
  <c r="WV1291" s="1"/>
  <c r="WP1286"/>
  <c r="WV1286" s="1"/>
  <c r="WV1285" s="1"/>
  <c r="WP1288"/>
  <c r="WV1288" s="1"/>
  <c r="WP1278"/>
  <c r="WV1278" s="1"/>
  <c r="WP1279"/>
  <c r="WV1279" s="1"/>
  <c r="WP1282"/>
  <c r="WV1282" s="1"/>
  <c r="WP1277"/>
  <c r="WV1277" s="1"/>
  <c r="WP1281"/>
  <c r="WV1281" s="1"/>
  <c r="WP1283"/>
  <c r="WV1283" s="1"/>
  <c r="WP1280"/>
  <c r="WV1280" s="1"/>
  <c r="DE1301"/>
  <c r="DK1301" s="1"/>
  <c r="DE1302"/>
  <c r="DK1302" s="1"/>
  <c r="DE1296"/>
  <c r="DK1296" s="1"/>
  <c r="DE1286"/>
  <c r="DK1286" s="1"/>
  <c r="DE1288"/>
  <c r="DK1288" s="1"/>
  <c r="DE1300"/>
  <c r="DK1300" s="1"/>
  <c r="DE1291"/>
  <c r="DK1291" s="1"/>
  <c r="DE1299"/>
  <c r="DK1299" s="1"/>
  <c r="DE1298"/>
  <c r="DK1298" s="1"/>
  <c r="DE1287"/>
  <c r="DK1287" s="1"/>
  <c r="DE1303"/>
  <c r="DK1303" s="1"/>
  <c r="DE1292"/>
  <c r="DK1292" s="1"/>
  <c r="DE1289"/>
  <c r="DK1289" s="1"/>
  <c r="DE1293"/>
  <c r="DK1293" s="1"/>
  <c r="DE1297"/>
  <c r="DK1297" s="1"/>
  <c r="DE1290"/>
  <c r="DK1290" s="1"/>
  <c r="DE1281"/>
  <c r="DK1281" s="1"/>
  <c r="DE1279"/>
  <c r="DK1279" s="1"/>
  <c r="DE1278"/>
  <c r="DK1278" s="1"/>
  <c r="DE1276"/>
  <c r="DK1276" s="1"/>
  <c r="DE1282"/>
  <c r="DK1282" s="1"/>
  <c r="DE1283"/>
  <c r="DK1283" s="1"/>
  <c r="DE1280"/>
  <c r="DK1280" s="1"/>
  <c r="DE1277"/>
  <c r="DK1277" s="1"/>
  <c r="JQ1298"/>
  <c r="JW1298" s="1"/>
  <c r="JQ1301"/>
  <c r="JW1301" s="1"/>
  <c r="JQ1303"/>
  <c r="JW1303" s="1"/>
  <c r="JQ1292"/>
  <c r="JW1292" s="1"/>
  <c r="JQ1296"/>
  <c r="JW1296" s="1"/>
  <c r="JQ1289"/>
  <c r="JW1289" s="1"/>
  <c r="JQ1300"/>
  <c r="JW1300" s="1"/>
  <c r="JQ1290"/>
  <c r="JW1290" s="1"/>
  <c r="JQ1287"/>
  <c r="JW1287" s="1"/>
  <c r="JQ1302"/>
  <c r="JW1302" s="1"/>
  <c r="JQ1293"/>
  <c r="JW1293" s="1"/>
  <c r="JQ1291"/>
  <c r="JW1291" s="1"/>
  <c r="JQ1286"/>
  <c r="JW1286" s="1"/>
  <c r="JQ1288"/>
  <c r="JW1288" s="1"/>
  <c r="JQ1297"/>
  <c r="JW1297" s="1"/>
  <c r="JQ1299"/>
  <c r="JW1299" s="1"/>
  <c r="JQ1281"/>
  <c r="JW1281" s="1"/>
  <c r="JQ1278"/>
  <c r="JW1278" s="1"/>
  <c r="JQ1276"/>
  <c r="JW1276" s="1"/>
  <c r="JQ1279"/>
  <c r="JW1279" s="1"/>
  <c r="JQ1283"/>
  <c r="JW1283" s="1"/>
  <c r="JQ1282"/>
  <c r="JW1282" s="1"/>
  <c r="JQ1280"/>
  <c r="JW1280" s="1"/>
  <c r="JQ1277"/>
  <c r="JW1277" s="1"/>
  <c r="QC1276"/>
  <c r="QI1276" s="1"/>
  <c r="QC1287"/>
  <c r="QI1287" s="1"/>
  <c r="QC1297"/>
  <c r="QI1297" s="1"/>
  <c r="QC1289"/>
  <c r="QI1289" s="1"/>
  <c r="QC1292"/>
  <c r="QI1292" s="1"/>
  <c r="QC1300"/>
  <c r="QI1300" s="1"/>
  <c r="QC1286"/>
  <c r="QI1286" s="1"/>
  <c r="QC1298"/>
  <c r="QI1298" s="1"/>
  <c r="QC1301"/>
  <c r="QI1301" s="1"/>
  <c r="QC1288"/>
  <c r="QI1288" s="1"/>
  <c r="QC1291"/>
  <c r="QI1291" s="1"/>
  <c r="QC1303"/>
  <c r="QI1303" s="1"/>
  <c r="QC1302"/>
  <c r="QI1302" s="1"/>
  <c r="QC1293"/>
  <c r="QI1293" s="1"/>
  <c r="QC1296"/>
  <c r="QI1296" s="1"/>
  <c r="QC1299"/>
  <c r="QI1299" s="1"/>
  <c r="QC1290"/>
  <c r="QI1290" s="1"/>
  <c r="QC1279"/>
  <c r="QI1279" s="1"/>
  <c r="QC1281"/>
  <c r="QI1281" s="1"/>
  <c r="QC1278"/>
  <c r="QI1278" s="1"/>
  <c r="QC1282"/>
  <c r="QI1282" s="1"/>
  <c r="QC1283"/>
  <c r="QI1283" s="1"/>
  <c r="QC1280"/>
  <c r="QI1280" s="1"/>
  <c r="QC1277"/>
  <c r="QI1277" s="1"/>
  <c r="WO1298"/>
  <c r="WU1298" s="1"/>
  <c r="WO1303"/>
  <c r="WU1303" s="1"/>
  <c r="WO1299"/>
  <c r="WU1299" s="1"/>
  <c r="WO1302"/>
  <c r="WU1302" s="1"/>
  <c r="WO1288"/>
  <c r="WU1288" s="1"/>
  <c r="WO1300"/>
  <c r="WU1300" s="1"/>
  <c r="WO1297"/>
  <c r="WU1297" s="1"/>
  <c r="WO1290"/>
  <c r="WU1290" s="1"/>
  <c r="WO1301"/>
  <c r="WU1301" s="1"/>
  <c r="WO1287"/>
  <c r="WU1287" s="1"/>
  <c r="WO1291"/>
  <c r="WU1291" s="1"/>
  <c r="WO1289"/>
  <c r="WU1289" s="1"/>
  <c r="WO1292"/>
  <c r="WU1292" s="1"/>
  <c r="WO1293"/>
  <c r="WU1293" s="1"/>
  <c r="WO1296"/>
  <c r="WU1296" s="1"/>
  <c r="WO1286"/>
  <c r="WU1286" s="1"/>
  <c r="WU1285" s="1"/>
  <c r="WO1276"/>
  <c r="WU1276" s="1"/>
  <c r="WO1281"/>
  <c r="WU1281" s="1"/>
  <c r="WO1279"/>
  <c r="WU1279" s="1"/>
  <c r="WO1278"/>
  <c r="WU1278" s="1"/>
  <c r="WO1282"/>
  <c r="WU1282" s="1"/>
  <c r="WO1280"/>
  <c r="WU1280" s="1"/>
  <c r="WO1283"/>
  <c r="WU1283" s="1"/>
  <c r="WO1277"/>
  <c r="WU1277" s="1"/>
  <c r="YY1287"/>
  <c r="ZE1287" s="1"/>
  <c r="YY1299"/>
  <c r="ZE1299" s="1"/>
  <c r="YY1293"/>
  <c r="ZE1293" s="1"/>
  <c r="YY1297"/>
  <c r="ZE1297" s="1"/>
  <c r="YY1286"/>
  <c r="ZE1286" s="1"/>
  <c r="YY1290"/>
  <c r="ZE1290" s="1"/>
  <c r="YY1303"/>
  <c r="ZE1303" s="1"/>
  <c r="YY1292"/>
  <c r="ZE1292" s="1"/>
  <c r="YY1302"/>
  <c r="ZE1302" s="1"/>
  <c r="YY1298"/>
  <c r="ZE1298" s="1"/>
  <c r="YY1288"/>
  <c r="ZE1288" s="1"/>
  <c r="YY1296"/>
  <c r="ZE1296" s="1"/>
  <c r="YY1289"/>
  <c r="ZE1289" s="1"/>
  <c r="YY1300"/>
  <c r="ZE1300" s="1"/>
  <c r="YY1301"/>
  <c r="ZE1301" s="1"/>
  <c r="YY1291"/>
  <c r="ZE1291" s="1"/>
  <c r="YY1278"/>
  <c r="ZE1278" s="1"/>
  <c r="YY1276"/>
  <c r="ZE1276" s="1"/>
  <c r="YY1281"/>
  <c r="ZE1281" s="1"/>
  <c r="YY1280"/>
  <c r="ZE1280" s="1"/>
  <c r="YY1279"/>
  <c r="ZE1279" s="1"/>
  <c r="YY1282"/>
  <c r="ZE1282" s="1"/>
  <c r="MA1300"/>
  <c r="MG1300" s="1"/>
  <c r="MA1298"/>
  <c r="MG1298" s="1"/>
  <c r="MA1299"/>
  <c r="MG1299" s="1"/>
  <c r="MA1293"/>
  <c r="MG1293" s="1"/>
  <c r="MA1296"/>
  <c r="MG1296" s="1"/>
  <c r="MA1302"/>
  <c r="MG1302" s="1"/>
  <c r="MA1303"/>
  <c r="MG1303" s="1"/>
  <c r="MA1291"/>
  <c r="MG1291" s="1"/>
  <c r="MA1287"/>
  <c r="MG1287" s="1"/>
  <c r="MA1297"/>
  <c r="MG1297" s="1"/>
  <c r="MA1286"/>
  <c r="MG1286" s="1"/>
  <c r="MA1292"/>
  <c r="MG1292" s="1"/>
  <c r="MA1289"/>
  <c r="MG1289" s="1"/>
  <c r="MA1288"/>
  <c r="MG1288" s="1"/>
  <c r="MA1301"/>
  <c r="MG1301" s="1"/>
  <c r="MA1290"/>
  <c r="MG1290" s="1"/>
  <c r="MA1278"/>
  <c r="MG1278" s="1"/>
  <c r="MA1276"/>
  <c r="MG1276" s="1"/>
  <c r="MA1281"/>
  <c r="MG1281" s="1"/>
  <c r="MA1280"/>
  <c r="MG1280" s="1"/>
  <c r="MA1279"/>
  <c r="MG1279" s="1"/>
  <c r="MA1282"/>
  <c r="MG1282" s="1"/>
  <c r="YD1287"/>
  <c r="YJ1287" s="1"/>
  <c r="YD1296"/>
  <c r="YJ1296" s="1"/>
  <c r="YD1292"/>
  <c r="YJ1292" s="1"/>
  <c r="YD1302"/>
  <c r="YJ1302" s="1"/>
  <c r="YD1288"/>
  <c r="YJ1288" s="1"/>
  <c r="YD1286"/>
  <c r="YJ1286" s="1"/>
  <c r="YD1290"/>
  <c r="YJ1290" s="1"/>
  <c r="YD1298"/>
  <c r="YJ1298" s="1"/>
  <c r="YD1299"/>
  <c r="YJ1299" s="1"/>
  <c r="YD1303"/>
  <c r="YJ1303" s="1"/>
  <c r="YD1300"/>
  <c r="YJ1300" s="1"/>
  <c r="YD1301"/>
  <c r="YJ1301" s="1"/>
  <c r="YD1291"/>
  <c r="YJ1291" s="1"/>
  <c r="YD1293"/>
  <c r="YJ1293" s="1"/>
  <c r="YD1297"/>
  <c r="YJ1297" s="1"/>
  <c r="YD1289"/>
  <c r="YJ1289" s="1"/>
  <c r="YD1276"/>
  <c r="YJ1276" s="1"/>
  <c r="YD1280"/>
  <c r="YJ1280" s="1"/>
  <c r="YD1279"/>
  <c r="YJ1279" s="1"/>
  <c r="YD1282"/>
  <c r="YJ1282" s="1"/>
  <c r="YD1278"/>
  <c r="YJ1278" s="1"/>
  <c r="YD1281"/>
  <c r="YJ1281" s="1"/>
  <c r="LF1300"/>
  <c r="LL1300" s="1"/>
  <c r="LF1298"/>
  <c r="LL1298" s="1"/>
  <c r="LF1296"/>
  <c r="LL1296" s="1"/>
  <c r="LF1292"/>
  <c r="LL1292" s="1"/>
  <c r="LF1290"/>
  <c r="LL1290" s="1"/>
  <c r="LF1293"/>
  <c r="LL1293" s="1"/>
  <c r="LF1297"/>
  <c r="LL1297" s="1"/>
  <c r="LF1286"/>
  <c r="LL1286" s="1"/>
  <c r="LF1302"/>
  <c r="LL1302" s="1"/>
  <c r="LF1287"/>
  <c r="LL1287" s="1"/>
  <c r="LF1299"/>
  <c r="LL1299" s="1"/>
  <c r="LF1291"/>
  <c r="LL1291" s="1"/>
  <c r="LF1289"/>
  <c r="LL1289" s="1"/>
  <c r="LF1288"/>
  <c r="LL1288" s="1"/>
  <c r="LF1303"/>
  <c r="LL1303" s="1"/>
  <c r="LF1301"/>
  <c r="LL1301" s="1"/>
  <c r="LF1276"/>
  <c r="LL1276" s="1"/>
  <c r="LF1281"/>
  <c r="LL1281" s="1"/>
  <c r="LF1278"/>
  <c r="LL1278" s="1"/>
  <c r="LF1280"/>
  <c r="LL1280" s="1"/>
  <c r="LF1279"/>
  <c r="LL1279" s="1"/>
  <c r="LF1282"/>
  <c r="LL1282" s="1"/>
  <c r="XI1287"/>
  <c r="XO1287" s="1"/>
  <c r="XI1303"/>
  <c r="XO1303" s="1"/>
  <c r="XI1286"/>
  <c r="XO1286" s="1"/>
  <c r="XI1291"/>
  <c r="XO1291" s="1"/>
  <c r="XI1289"/>
  <c r="XO1289" s="1"/>
  <c r="XI1288"/>
  <c r="XO1288" s="1"/>
  <c r="XI1301"/>
  <c r="XO1301" s="1"/>
  <c r="XI1298"/>
  <c r="XO1298" s="1"/>
  <c r="XI1299"/>
  <c r="XO1299" s="1"/>
  <c r="XI1296"/>
  <c r="XO1296" s="1"/>
  <c r="XI1300"/>
  <c r="XO1300" s="1"/>
  <c r="XI1292"/>
  <c r="XO1292" s="1"/>
  <c r="XI1290"/>
  <c r="XO1290" s="1"/>
  <c r="XI1293"/>
  <c r="XO1293" s="1"/>
  <c r="XI1297"/>
  <c r="XO1297" s="1"/>
  <c r="XI1302"/>
  <c r="XO1302" s="1"/>
  <c r="XI1278"/>
  <c r="XO1278" s="1"/>
  <c r="XI1276"/>
  <c r="XO1276" s="1"/>
  <c r="XI1281"/>
  <c r="XO1281" s="1"/>
  <c r="XI1280"/>
  <c r="XO1280" s="1"/>
  <c r="XI1279"/>
  <c r="XO1279" s="1"/>
  <c r="XI1282"/>
  <c r="XO1282" s="1"/>
  <c r="KK1287"/>
  <c r="KQ1287" s="1"/>
  <c r="KK1299"/>
  <c r="KQ1299" s="1"/>
  <c r="KK1303"/>
  <c r="KQ1303" s="1"/>
  <c r="KK1290"/>
  <c r="KQ1290" s="1"/>
  <c r="KK1293"/>
  <c r="KQ1293" s="1"/>
  <c r="KK1296"/>
  <c r="KQ1296" s="1"/>
  <c r="KK1302"/>
  <c r="KQ1302" s="1"/>
  <c r="KK1289"/>
  <c r="KQ1289" s="1"/>
  <c r="KK1300"/>
  <c r="KQ1300" s="1"/>
  <c r="KK1298"/>
  <c r="KQ1298" s="1"/>
  <c r="KK1288"/>
  <c r="KQ1288" s="1"/>
  <c r="KK1301"/>
  <c r="KQ1301" s="1"/>
  <c r="KK1297"/>
  <c r="KQ1297" s="1"/>
  <c r="KK1286"/>
  <c r="KQ1286" s="1"/>
  <c r="KK1292"/>
  <c r="KQ1292" s="1"/>
  <c r="KK1291"/>
  <c r="KQ1291" s="1"/>
  <c r="KK1278"/>
  <c r="KQ1278" s="1"/>
  <c r="KK1276"/>
  <c r="KQ1276" s="1"/>
  <c r="KK1279"/>
  <c r="KQ1279" s="1"/>
  <c r="KK1281"/>
  <c r="KQ1281" s="1"/>
  <c r="KK1280"/>
  <c r="KQ1280" s="1"/>
  <c r="KK1282"/>
  <c r="KQ1282" s="1"/>
  <c r="WN1298"/>
  <c r="WT1298" s="1"/>
  <c r="WN1297"/>
  <c r="WT1297" s="1"/>
  <c r="WN1302"/>
  <c r="WT1302" s="1"/>
  <c r="WN1289"/>
  <c r="WT1289" s="1"/>
  <c r="WN1293"/>
  <c r="WT1293" s="1"/>
  <c r="WN1303"/>
  <c r="WT1303" s="1"/>
  <c r="WN1292"/>
  <c r="WT1292" s="1"/>
  <c r="WN1291"/>
  <c r="WT1291" s="1"/>
  <c r="WN1287"/>
  <c r="WT1287" s="1"/>
  <c r="WN1299"/>
  <c r="WT1299" s="1"/>
  <c r="WN1286"/>
  <c r="WT1286" s="1"/>
  <c r="WN1290"/>
  <c r="WT1290" s="1"/>
  <c r="WN1288"/>
  <c r="WT1288" s="1"/>
  <c r="WN1296"/>
  <c r="WT1296" s="1"/>
  <c r="WN1300"/>
  <c r="WT1300" s="1"/>
  <c r="WN1301"/>
  <c r="WT1301" s="1"/>
  <c r="WN1278"/>
  <c r="WT1278" s="1"/>
  <c r="WN1276"/>
  <c r="WT1276" s="1"/>
  <c r="WN1279"/>
  <c r="WT1279" s="1"/>
  <c r="WN1282"/>
  <c r="WT1282" s="1"/>
  <c r="WN1281"/>
  <c r="WT1281" s="1"/>
  <c r="WN1280"/>
  <c r="WT1280" s="1"/>
  <c r="JP1298"/>
  <c r="JV1298" s="1"/>
  <c r="JP1299"/>
  <c r="JV1299" s="1"/>
  <c r="JP1293"/>
  <c r="JV1293" s="1"/>
  <c r="JP1296"/>
  <c r="JV1296" s="1"/>
  <c r="JP1300"/>
  <c r="JV1300" s="1"/>
  <c r="JP1301"/>
  <c r="JV1301" s="1"/>
  <c r="JP1297"/>
  <c r="JV1297" s="1"/>
  <c r="JP1286"/>
  <c r="JV1286" s="1"/>
  <c r="JP1292"/>
  <c r="JV1292" s="1"/>
  <c r="JP1291"/>
  <c r="JV1291" s="1"/>
  <c r="JP1289"/>
  <c r="JV1289" s="1"/>
  <c r="JP1287"/>
  <c r="JV1287" s="1"/>
  <c r="JP1288"/>
  <c r="JV1288" s="1"/>
  <c r="JP1303"/>
  <c r="JV1303" s="1"/>
  <c r="JP1302"/>
  <c r="JV1302" s="1"/>
  <c r="JP1290"/>
  <c r="JV1290" s="1"/>
  <c r="JP1278"/>
  <c r="JV1278" s="1"/>
  <c r="JP1276"/>
  <c r="JV1276" s="1"/>
  <c r="JP1280"/>
  <c r="JV1280" s="1"/>
  <c r="JP1281"/>
  <c r="JV1281" s="1"/>
  <c r="JP1279"/>
  <c r="JV1279" s="1"/>
  <c r="JP1282"/>
  <c r="JV1282" s="1"/>
  <c r="UE1287"/>
  <c r="UK1287" s="1"/>
  <c r="UE1291"/>
  <c r="UK1291" s="1"/>
  <c r="UE1296"/>
  <c r="UK1296" s="1"/>
  <c r="UE1292"/>
  <c r="UK1292" s="1"/>
  <c r="UE1297"/>
  <c r="UK1297" s="1"/>
  <c r="UE1286"/>
  <c r="UK1286" s="1"/>
  <c r="UE1289"/>
  <c r="UK1289" s="1"/>
  <c r="UE1301"/>
  <c r="UK1301" s="1"/>
  <c r="UE1298"/>
  <c r="UK1298" s="1"/>
  <c r="UE1288"/>
  <c r="UK1288" s="1"/>
  <c r="UE1303"/>
  <c r="UK1303" s="1"/>
  <c r="UE1300"/>
  <c r="UK1300" s="1"/>
  <c r="UE1299"/>
  <c r="UK1299" s="1"/>
  <c r="UE1290"/>
  <c r="UK1290" s="1"/>
  <c r="UE1302"/>
  <c r="UK1302" s="1"/>
  <c r="UE1293"/>
  <c r="UK1293" s="1"/>
  <c r="UE1278"/>
  <c r="UK1278" s="1"/>
  <c r="UE1279"/>
  <c r="UK1279" s="1"/>
  <c r="UE1276"/>
  <c r="UK1276" s="1"/>
  <c r="HG1276"/>
  <c r="HM1276" s="1"/>
  <c r="HG1293"/>
  <c r="HM1293" s="1"/>
  <c r="HG1298"/>
  <c r="HM1298" s="1"/>
  <c r="HG1291"/>
  <c r="HM1291" s="1"/>
  <c r="HG1302"/>
  <c r="HM1302" s="1"/>
  <c r="HG1297"/>
  <c r="HM1297" s="1"/>
  <c r="HG1286"/>
  <c r="HM1286" s="1"/>
  <c r="HG1289"/>
  <c r="HM1289" s="1"/>
  <c r="HG1292"/>
  <c r="HM1292" s="1"/>
  <c r="HG1287"/>
  <c r="HM1287" s="1"/>
  <c r="HG1300"/>
  <c r="HM1300" s="1"/>
  <c r="HG1296"/>
  <c r="HM1296" s="1"/>
  <c r="HG1288"/>
  <c r="HM1288" s="1"/>
  <c r="HG1299"/>
  <c r="HM1299" s="1"/>
  <c r="HG1290"/>
  <c r="HM1290" s="1"/>
  <c r="HG1301"/>
  <c r="HM1301" s="1"/>
  <c r="HG1303"/>
  <c r="HM1303" s="1"/>
  <c r="HG1279"/>
  <c r="HM1279" s="1"/>
  <c r="HG1278"/>
  <c r="HM1278" s="1"/>
  <c r="TJ1276"/>
  <c r="TP1276" s="1"/>
  <c r="TJ1298"/>
  <c r="TP1298" s="1"/>
  <c r="TJ1291"/>
  <c r="TP1291" s="1"/>
  <c r="TJ1296"/>
  <c r="TP1296" s="1"/>
  <c r="TJ1293"/>
  <c r="TP1293" s="1"/>
  <c r="TJ1286"/>
  <c r="TP1286" s="1"/>
  <c r="TJ1302"/>
  <c r="TP1302" s="1"/>
  <c r="TJ1288"/>
  <c r="TP1288" s="1"/>
  <c r="TJ1297"/>
  <c r="TP1297" s="1"/>
  <c r="TJ1287"/>
  <c r="TP1287" s="1"/>
  <c r="TJ1300"/>
  <c r="TP1300" s="1"/>
  <c r="TJ1299"/>
  <c r="TP1299" s="1"/>
  <c r="TJ1289"/>
  <c r="TP1289" s="1"/>
  <c r="TJ1303"/>
  <c r="TP1303" s="1"/>
  <c r="TJ1290"/>
  <c r="TP1290" s="1"/>
  <c r="TJ1301"/>
  <c r="TP1301" s="1"/>
  <c r="TJ1292"/>
  <c r="TP1292" s="1"/>
  <c r="TJ1279"/>
  <c r="TP1279" s="1"/>
  <c r="TJ1278"/>
  <c r="TP1278" s="1"/>
  <c r="GL1298"/>
  <c r="GR1298" s="1"/>
  <c r="GL1291"/>
  <c r="GR1291" s="1"/>
  <c r="GL1299"/>
  <c r="GR1299" s="1"/>
  <c r="GL1288"/>
  <c r="GR1288" s="1"/>
  <c r="GL1303"/>
  <c r="GR1303" s="1"/>
  <c r="GL1290"/>
  <c r="GR1290" s="1"/>
  <c r="GL1302"/>
  <c r="GR1302" s="1"/>
  <c r="GL1292"/>
  <c r="GR1292" s="1"/>
  <c r="GL1287"/>
  <c r="GR1287" s="1"/>
  <c r="GL1300"/>
  <c r="GR1300" s="1"/>
  <c r="GL1296"/>
  <c r="GR1296" s="1"/>
  <c r="GL1293"/>
  <c r="GR1293" s="1"/>
  <c r="GL1297"/>
  <c r="GR1297" s="1"/>
  <c r="GL1286"/>
  <c r="GR1286" s="1"/>
  <c r="GL1289"/>
  <c r="GR1289" s="1"/>
  <c r="GL1301"/>
  <c r="GR1301" s="1"/>
  <c r="GL1278"/>
  <c r="GR1278" s="1"/>
  <c r="GL1276"/>
  <c r="GR1276" s="1"/>
  <c r="GL1279"/>
  <c r="GR1279" s="1"/>
  <c r="ZA1276"/>
  <c r="ZG1276" s="1"/>
  <c r="ZA1287"/>
  <c r="ZG1287" s="1"/>
  <c r="ZA1286"/>
  <c r="ZG1286" s="1"/>
  <c r="ZA1289"/>
  <c r="ZG1289" s="1"/>
  <c r="ZA1303"/>
  <c r="ZG1303" s="1"/>
  <c r="ZA1300"/>
  <c r="ZG1300" s="1"/>
  <c r="ZA1301"/>
  <c r="ZG1301" s="1"/>
  <c r="ZA1292"/>
  <c r="ZG1292" s="1"/>
  <c r="ZA1296"/>
  <c r="ZG1296" s="1"/>
  <c r="ZA1298"/>
  <c r="ZG1298" s="1"/>
  <c r="ZA1299"/>
  <c r="ZG1299" s="1"/>
  <c r="ZA1290"/>
  <c r="ZG1290" s="1"/>
  <c r="ZA1293"/>
  <c r="ZG1293" s="1"/>
  <c r="ZA1297"/>
  <c r="ZG1297" s="1"/>
  <c r="ZA1291"/>
  <c r="ZG1291" s="1"/>
  <c r="ZA1302"/>
  <c r="ZG1302" s="1"/>
  <c r="ZA1288"/>
  <c r="ZG1288" s="1"/>
  <c r="ZA1279"/>
  <c r="ZG1279" s="1"/>
  <c r="ZA1278"/>
  <c r="ZG1278" s="1"/>
  <c r="MC1276"/>
  <c r="MI1276" s="1"/>
  <c r="MC1298"/>
  <c r="MI1298" s="1"/>
  <c r="MC1286"/>
  <c r="MI1286" s="1"/>
  <c r="MC1289"/>
  <c r="MI1289" s="1"/>
  <c r="MC1292"/>
  <c r="MI1292" s="1"/>
  <c r="MC1300"/>
  <c r="MI1300" s="1"/>
  <c r="MC1296"/>
  <c r="MI1296" s="1"/>
  <c r="MC1288"/>
  <c r="MI1288" s="1"/>
  <c r="MC1297"/>
  <c r="MI1297" s="1"/>
  <c r="MC1299"/>
  <c r="MI1299" s="1"/>
  <c r="MC1287"/>
  <c r="MI1287" s="1"/>
  <c r="MC1290"/>
  <c r="MI1290" s="1"/>
  <c r="MC1301"/>
  <c r="MI1301" s="1"/>
  <c r="MC1303"/>
  <c r="MI1303" s="1"/>
  <c r="MC1291"/>
  <c r="MI1291" s="1"/>
  <c r="MC1302"/>
  <c r="MI1302" s="1"/>
  <c r="MC1293"/>
  <c r="MI1293" s="1"/>
  <c r="MC1279"/>
  <c r="MI1279" s="1"/>
  <c r="MC1278"/>
  <c r="MI1278" s="1"/>
  <c r="YF1287"/>
  <c r="YL1287" s="1"/>
  <c r="YF1302"/>
  <c r="YL1302" s="1"/>
  <c r="YF1288"/>
  <c r="YL1288" s="1"/>
  <c r="YF1293"/>
  <c r="YL1293" s="1"/>
  <c r="YF1300"/>
  <c r="YL1300" s="1"/>
  <c r="YF1286"/>
  <c r="YL1286" s="1"/>
  <c r="YF1296"/>
  <c r="YL1296" s="1"/>
  <c r="YF1303"/>
  <c r="YL1303" s="1"/>
  <c r="YF1298"/>
  <c r="YL1298" s="1"/>
  <c r="YF1299"/>
  <c r="YL1299" s="1"/>
  <c r="YF1301"/>
  <c r="YL1301" s="1"/>
  <c r="YF1292"/>
  <c r="YL1292" s="1"/>
  <c r="YF1297"/>
  <c r="YL1297" s="1"/>
  <c r="YF1291"/>
  <c r="YL1291" s="1"/>
  <c r="YF1290"/>
  <c r="YL1290" s="1"/>
  <c r="YF1289"/>
  <c r="YL1289" s="1"/>
  <c r="YF1278"/>
  <c r="YL1278" s="1"/>
  <c r="YF1276"/>
  <c r="YL1276" s="1"/>
  <c r="YF1279"/>
  <c r="YL1279" s="1"/>
  <c r="LH1276"/>
  <c r="LN1276" s="1"/>
  <c r="LH1298"/>
  <c r="LN1298" s="1"/>
  <c r="LH1299"/>
  <c r="LN1299" s="1"/>
  <c r="LH1290"/>
  <c r="LN1290" s="1"/>
  <c r="LH1301"/>
  <c r="LN1301" s="1"/>
  <c r="LH1303"/>
  <c r="LN1303" s="1"/>
  <c r="LH1291"/>
  <c r="LN1291" s="1"/>
  <c r="LH1296"/>
  <c r="LN1296" s="1"/>
  <c r="LH1288"/>
  <c r="LN1288" s="1"/>
  <c r="LH1297"/>
  <c r="LN1297" s="1"/>
  <c r="LH1287"/>
  <c r="LN1287" s="1"/>
  <c r="LH1286"/>
  <c r="LN1286" s="1"/>
  <c r="LH1289"/>
  <c r="LN1289" s="1"/>
  <c r="LH1293"/>
  <c r="LN1293" s="1"/>
  <c r="LH1300"/>
  <c r="LN1300" s="1"/>
  <c r="LH1302"/>
  <c r="LN1302" s="1"/>
  <c r="LH1292"/>
  <c r="LN1292" s="1"/>
  <c r="LH1278"/>
  <c r="LN1278" s="1"/>
  <c r="LH1279"/>
  <c r="LN1279" s="1"/>
  <c r="RS1276"/>
  <c r="RY1276" s="1"/>
  <c r="RS1298"/>
  <c r="RY1298" s="1"/>
  <c r="RS1301"/>
  <c r="RY1301" s="1"/>
  <c r="RS1287"/>
  <c r="RY1287" s="1"/>
  <c r="RS1292"/>
  <c r="RY1292" s="1"/>
  <c r="RS1291"/>
  <c r="RY1291" s="1"/>
  <c r="RS1290"/>
  <c r="RY1290" s="1"/>
  <c r="RS1302"/>
  <c r="RY1302" s="1"/>
  <c r="RS1293"/>
  <c r="RY1293" s="1"/>
  <c r="RS1297"/>
  <c r="RY1297" s="1"/>
  <c r="RS1299"/>
  <c r="RY1299" s="1"/>
  <c r="RS1303"/>
  <c r="RY1303" s="1"/>
  <c r="RS1300"/>
  <c r="RY1300" s="1"/>
  <c r="RS1289"/>
  <c r="RY1289" s="1"/>
  <c r="RS1288"/>
  <c r="RY1288" s="1"/>
  <c r="RS1296"/>
  <c r="RY1296" s="1"/>
  <c r="RY1295" s="1"/>
  <c r="RS1286"/>
  <c r="RY1286" s="1"/>
  <c r="RS1281"/>
  <c r="RY1281" s="1"/>
  <c r="RS1279"/>
  <c r="RY1279" s="1"/>
  <c r="RS1278"/>
  <c r="RY1278" s="1"/>
  <c r="EU1276"/>
  <c r="FA1276" s="1"/>
  <c r="EU1298"/>
  <c r="FA1298" s="1"/>
  <c r="EU1287"/>
  <c r="FA1287" s="1"/>
  <c r="EU1303"/>
  <c r="FA1303" s="1"/>
  <c r="EU1288"/>
  <c r="FA1288" s="1"/>
  <c r="EU1291"/>
  <c r="FA1291" s="1"/>
  <c r="EU1286"/>
  <c r="FA1286" s="1"/>
  <c r="EU1302"/>
  <c r="FA1302" s="1"/>
  <c r="EU1300"/>
  <c r="FA1300" s="1"/>
  <c r="EU1297"/>
  <c r="FA1297" s="1"/>
  <c r="EU1301"/>
  <c r="FA1301" s="1"/>
  <c r="EU1289"/>
  <c r="FA1289" s="1"/>
  <c r="EU1293"/>
  <c r="FA1293" s="1"/>
  <c r="EU1290"/>
  <c r="FA1290" s="1"/>
  <c r="EU1292"/>
  <c r="FA1292" s="1"/>
  <c r="EU1296"/>
  <c r="FA1296" s="1"/>
  <c r="FA1295" s="1"/>
  <c r="EU1299"/>
  <c r="FA1299" s="1"/>
  <c r="EU1279"/>
  <c r="FA1279" s="1"/>
  <c r="EU1278"/>
  <c r="FA1278" s="1"/>
  <c r="EU1281"/>
  <c r="FA1281" s="1"/>
  <c r="QX1298"/>
  <c r="RD1298" s="1"/>
  <c r="QX1303"/>
  <c r="RD1303" s="1"/>
  <c r="QX1300"/>
  <c r="RD1300" s="1"/>
  <c r="QX1297"/>
  <c r="RD1297" s="1"/>
  <c r="QX1286"/>
  <c r="RD1286" s="1"/>
  <c r="QX1292"/>
  <c r="RD1292" s="1"/>
  <c r="QX1293"/>
  <c r="RD1293" s="1"/>
  <c r="QX1290"/>
  <c r="RD1290" s="1"/>
  <c r="QX1301"/>
  <c r="RD1301" s="1"/>
  <c r="QX1287"/>
  <c r="RD1287" s="1"/>
  <c r="QX1289"/>
  <c r="RD1289" s="1"/>
  <c r="QX1296"/>
  <c r="RD1296" s="1"/>
  <c r="QX1291"/>
  <c r="RD1291" s="1"/>
  <c r="QX1299"/>
  <c r="RD1299" s="1"/>
  <c r="QX1302"/>
  <c r="RD1302" s="1"/>
  <c r="QX1288"/>
  <c r="RD1288" s="1"/>
  <c r="QX1279"/>
  <c r="RD1279" s="1"/>
  <c r="QX1278"/>
  <c r="RD1278" s="1"/>
  <c r="QX1276"/>
  <c r="RD1276" s="1"/>
  <c r="QX1281"/>
  <c r="RD1281" s="1"/>
  <c r="DZ1276"/>
  <c r="EF1276" s="1"/>
  <c r="DZ1298"/>
  <c r="EF1298" s="1"/>
  <c r="DZ1296"/>
  <c r="EF1296" s="1"/>
  <c r="DZ1303"/>
  <c r="EF1303" s="1"/>
  <c r="DZ1302"/>
  <c r="EF1302" s="1"/>
  <c r="DZ1288"/>
  <c r="EF1288" s="1"/>
  <c r="DZ1300"/>
  <c r="EF1300" s="1"/>
  <c r="DZ1291"/>
  <c r="EF1291" s="1"/>
  <c r="DZ1299"/>
  <c r="EF1299" s="1"/>
  <c r="DZ1290"/>
  <c r="EF1290" s="1"/>
  <c r="DZ1301"/>
  <c r="EF1301" s="1"/>
  <c r="DZ1287"/>
  <c r="EF1287" s="1"/>
  <c r="DZ1289"/>
  <c r="EF1289" s="1"/>
  <c r="DZ1292"/>
  <c r="EF1292" s="1"/>
  <c r="DZ1293"/>
  <c r="EF1293" s="1"/>
  <c r="DZ1297"/>
  <c r="EF1297" s="1"/>
  <c r="DZ1286"/>
  <c r="EF1286" s="1"/>
  <c r="DZ1281"/>
  <c r="EF1281" s="1"/>
  <c r="DZ1279"/>
  <c r="EF1279" s="1"/>
  <c r="DZ1278"/>
  <c r="EF1278" s="1"/>
  <c r="MW1276"/>
  <c r="NC1276" s="1"/>
  <c r="MW1298"/>
  <c r="NC1298" s="1"/>
  <c r="MW1301"/>
  <c r="NC1301" s="1"/>
  <c r="MW1288"/>
  <c r="NC1288" s="1"/>
  <c r="MW1291"/>
  <c r="NC1291" s="1"/>
  <c r="MW1303"/>
  <c r="NC1303" s="1"/>
  <c r="MW1302"/>
  <c r="NC1302" s="1"/>
  <c r="MW1293"/>
  <c r="NC1293" s="1"/>
  <c r="MW1296"/>
  <c r="NC1296" s="1"/>
  <c r="MW1299"/>
  <c r="NC1299" s="1"/>
  <c r="MW1290"/>
  <c r="NC1290" s="1"/>
  <c r="MW1287"/>
  <c r="NC1287" s="1"/>
  <c r="MW1297"/>
  <c r="NC1297" s="1"/>
  <c r="MW1289"/>
  <c r="NC1289" s="1"/>
  <c r="MW1292"/>
  <c r="NC1292" s="1"/>
  <c r="MW1300"/>
  <c r="NC1300" s="1"/>
  <c r="MW1286"/>
  <c r="NC1286" s="1"/>
  <c r="MW1279"/>
  <c r="NC1279" s="1"/>
  <c r="MW1281"/>
  <c r="NC1281" s="1"/>
  <c r="MW1278"/>
  <c r="NC1278" s="1"/>
  <c r="Y1276"/>
  <c r="AE1276" s="1"/>
  <c r="Y1298"/>
  <c r="AE1298" s="1"/>
  <c r="Y1301"/>
  <c r="AE1301" s="1"/>
  <c r="Y1303"/>
  <c r="AE1303" s="1"/>
  <c r="Y1302"/>
  <c r="AE1302" s="1"/>
  <c r="Y1293"/>
  <c r="AE1293" s="1"/>
  <c r="Y1291"/>
  <c r="AE1291" s="1"/>
  <c r="Y1290"/>
  <c r="AE1290" s="1"/>
  <c r="Y1296"/>
  <c r="AE1296" s="1"/>
  <c r="Y1286"/>
  <c r="AE1286" s="1"/>
  <c r="Y1287"/>
  <c r="AE1287" s="1"/>
  <c r="Y1289"/>
  <c r="AE1289" s="1"/>
  <c r="Y1292"/>
  <c r="AE1292" s="1"/>
  <c r="Y1300"/>
  <c r="AE1300" s="1"/>
  <c r="Y1299"/>
  <c r="AE1299" s="1"/>
  <c r="Y1288"/>
  <c r="AE1288" s="1"/>
  <c r="Y1297"/>
  <c r="AE1297" s="1"/>
  <c r="Y1281"/>
  <c r="AE1281" s="1"/>
  <c r="Y1279"/>
  <c r="AE1279" s="1"/>
  <c r="Y1278"/>
  <c r="AE1278" s="1"/>
  <c r="MB1276"/>
  <c r="MH1276" s="1"/>
  <c r="MB1287"/>
  <c r="MH1287" s="1"/>
  <c r="MB1288"/>
  <c r="MH1288" s="1"/>
  <c r="MB1297"/>
  <c r="MH1297" s="1"/>
  <c r="MB1303"/>
  <c r="MH1303" s="1"/>
  <c r="MB1302"/>
  <c r="MH1302" s="1"/>
  <c r="MB1296"/>
  <c r="MH1296" s="1"/>
  <c r="MB1299"/>
  <c r="MH1299" s="1"/>
  <c r="MB1298"/>
  <c r="MH1298" s="1"/>
  <c r="MB1301"/>
  <c r="MH1301" s="1"/>
  <c r="MB1292"/>
  <c r="MH1292" s="1"/>
  <c r="MB1293"/>
  <c r="MH1293" s="1"/>
  <c r="MB1290"/>
  <c r="MH1290" s="1"/>
  <c r="MB1289"/>
  <c r="MH1289" s="1"/>
  <c r="MB1300"/>
  <c r="MH1300" s="1"/>
  <c r="MB1291"/>
  <c r="MH1291" s="1"/>
  <c r="MB1286"/>
  <c r="MH1286" s="1"/>
  <c r="MB1278"/>
  <c r="MH1278" s="1"/>
  <c r="MB1281"/>
  <c r="MH1281" s="1"/>
  <c r="MB1279"/>
  <c r="MH1279" s="1"/>
  <c r="YZ1276"/>
  <c r="ZF1276" s="1"/>
  <c r="YZ1301"/>
  <c r="ZF1301" s="1"/>
  <c r="YZ1299"/>
  <c r="ZF1299" s="1"/>
  <c r="YZ1303"/>
  <c r="ZF1303" s="1"/>
  <c r="YZ1302"/>
  <c r="ZF1302" s="1"/>
  <c r="YZ1288"/>
  <c r="ZF1288" s="1"/>
  <c r="YZ1296"/>
  <c r="ZF1296" s="1"/>
  <c r="YZ1291"/>
  <c r="ZF1291" s="1"/>
  <c r="YZ1298"/>
  <c r="ZF1298" s="1"/>
  <c r="YZ1287"/>
  <c r="ZF1287" s="1"/>
  <c r="YZ1300"/>
  <c r="ZF1300" s="1"/>
  <c r="YZ1286"/>
  <c r="ZF1286" s="1"/>
  <c r="YZ1289"/>
  <c r="ZF1289" s="1"/>
  <c r="YZ1292"/>
  <c r="ZF1292" s="1"/>
  <c r="YZ1293"/>
  <c r="ZF1293" s="1"/>
  <c r="YZ1297"/>
  <c r="ZF1297" s="1"/>
  <c r="YZ1290"/>
  <c r="ZF1290" s="1"/>
  <c r="YZ1279"/>
  <c r="ZF1279" s="1"/>
  <c r="YZ1278"/>
  <c r="ZF1278" s="1"/>
  <c r="YZ1281"/>
  <c r="ZF1281" s="1"/>
  <c r="XW1279"/>
  <c r="WG1279"/>
  <c r="UQ1279"/>
  <c r="TA1279"/>
  <c r="RK1279"/>
  <c r="PU1279"/>
  <c r="OE1279"/>
  <c r="MO1279"/>
  <c r="KY1279"/>
  <c r="JI1279"/>
  <c r="HS1279"/>
  <c r="GC1279"/>
  <c r="EM1279"/>
  <c r="CW1279"/>
  <c r="BG1279"/>
  <c r="Q1279"/>
  <c r="YR1279"/>
  <c r="XB1279"/>
  <c r="VL1279"/>
  <c r="TV1279"/>
  <c r="SF1279"/>
  <c r="QP1279"/>
  <c r="OZ1279"/>
  <c r="NJ1279"/>
  <c r="LT1279"/>
  <c r="KD1279"/>
  <c r="IN1279"/>
  <c r="GX1279"/>
  <c r="FH1279"/>
  <c r="DR1279"/>
  <c r="CB1279"/>
  <c r="AL1279"/>
  <c r="XV1278"/>
  <c r="WF1278"/>
  <c r="UP1278"/>
  <c r="SZ1278"/>
  <c r="RJ1278"/>
  <c r="PT1278"/>
  <c r="OD1278"/>
  <c r="MN1278"/>
  <c r="KX1278"/>
  <c r="JH1278"/>
  <c r="HR1278"/>
  <c r="GB1278"/>
  <c r="EL1278"/>
  <c r="CV1278"/>
  <c r="BF1278"/>
  <c r="P1278"/>
  <c r="YQ1278"/>
  <c r="XA1278"/>
  <c r="VK1278"/>
  <c r="TU1278"/>
  <c r="SE1278"/>
  <c r="QO1278"/>
  <c r="OY1278"/>
  <c r="NI1278"/>
  <c r="LS1278"/>
  <c r="KC1278"/>
  <c r="IM1278"/>
  <c r="GW1278"/>
  <c r="FG1278"/>
  <c r="DQ1278"/>
  <c r="CA1278"/>
  <c r="AK1278"/>
  <c r="YR1316"/>
  <c r="XB1316"/>
  <c r="VL1316"/>
  <c r="TV1316"/>
  <c r="SF1316"/>
  <c r="QP1316"/>
  <c r="OZ1316"/>
  <c r="NJ1316"/>
  <c r="LT1316"/>
  <c r="KD1316"/>
  <c r="IN1316"/>
  <c r="GX1316"/>
  <c r="FH1316"/>
  <c r="DR1316"/>
  <c r="CB1316"/>
  <c r="AL1316"/>
  <c r="XW1316"/>
  <c r="WG1316"/>
  <c r="UQ1316"/>
  <c r="TA1316"/>
  <c r="RK1316"/>
  <c r="PU1316"/>
  <c r="OE1316"/>
  <c r="MO1316"/>
  <c r="KY1316"/>
  <c r="JI1316"/>
  <c r="HS1316"/>
  <c r="GC1316"/>
  <c r="EM1316"/>
  <c r="CW1316"/>
  <c r="BG1316"/>
  <c r="Q1316"/>
  <c r="XA1319"/>
  <c r="VK1319"/>
  <c r="TU1319"/>
  <c r="SE1319"/>
  <c r="QO1319"/>
  <c r="OY1319"/>
  <c r="NI1319"/>
  <c r="LS1319"/>
  <c r="KC1319"/>
  <c r="IM1319"/>
  <c r="GW1319"/>
  <c r="FG1319"/>
  <c r="DQ1319"/>
  <c r="CA1319"/>
  <c r="AK1319"/>
  <c r="YQ1319"/>
  <c r="XV1319"/>
  <c r="WF1319"/>
  <c r="UP1319"/>
  <c r="SZ1319"/>
  <c r="RJ1319"/>
  <c r="PT1319"/>
  <c r="OD1319"/>
  <c r="MN1319"/>
  <c r="KX1319"/>
  <c r="JH1319"/>
  <c r="HR1319"/>
  <c r="GB1319"/>
  <c r="EL1319"/>
  <c r="CV1319"/>
  <c r="BF1319"/>
  <c r="P1319"/>
  <c r="XW1318"/>
  <c r="WG1318"/>
  <c r="UQ1318"/>
  <c r="TA1318"/>
  <c r="RK1318"/>
  <c r="PU1318"/>
  <c r="OE1318"/>
  <c r="MO1318"/>
  <c r="KY1318"/>
  <c r="JI1318"/>
  <c r="HS1318"/>
  <c r="GC1318"/>
  <c r="EM1318"/>
  <c r="CW1318"/>
  <c r="BG1318"/>
  <c r="Q1318"/>
  <c r="YR1318"/>
  <c r="XB1318"/>
  <c r="VL1318"/>
  <c r="TV1318"/>
  <c r="SF1318"/>
  <c r="QP1318"/>
  <c r="OZ1318"/>
  <c r="NJ1318"/>
  <c r="LT1318"/>
  <c r="KD1318"/>
  <c r="IN1318"/>
  <c r="GX1318"/>
  <c r="FH1318"/>
  <c r="DR1318"/>
  <c r="CB1318"/>
  <c r="AL1318"/>
  <c r="YR1314"/>
  <c r="XB1314"/>
  <c r="VL1314"/>
  <c r="TV1314"/>
  <c r="SF1314"/>
  <c r="QP1314"/>
  <c r="OZ1314"/>
  <c r="NJ1314"/>
  <c r="LT1314"/>
  <c r="KD1314"/>
  <c r="IN1314"/>
  <c r="GX1314"/>
  <c r="FH1314"/>
  <c r="DR1314"/>
  <c r="CB1314"/>
  <c r="AL1314"/>
  <c r="XW1314"/>
  <c r="WG1314"/>
  <c r="UQ1314"/>
  <c r="TA1314"/>
  <c r="RK1314"/>
  <c r="PU1314"/>
  <c r="OE1314"/>
  <c r="MO1314"/>
  <c r="KY1314"/>
  <c r="JI1314"/>
  <c r="HS1314"/>
  <c r="GC1314"/>
  <c r="EM1314"/>
  <c r="CW1314"/>
  <c r="BG1314"/>
  <c r="Q1314"/>
  <c r="XW1276"/>
  <c r="WG1276"/>
  <c r="UQ1276"/>
  <c r="TA1276"/>
  <c r="RK1276"/>
  <c r="PU1276"/>
  <c r="OE1276"/>
  <c r="MO1276"/>
  <c r="KY1276"/>
  <c r="JI1276"/>
  <c r="HS1276"/>
  <c r="GC1276"/>
  <c r="EM1276"/>
  <c r="CW1276"/>
  <c r="BG1276"/>
  <c r="Q1276"/>
  <c r="XB1276"/>
  <c r="VL1276"/>
  <c r="TV1276"/>
  <c r="SF1276"/>
  <c r="QP1276"/>
  <c r="OZ1276"/>
  <c r="NJ1276"/>
  <c r="LT1276"/>
  <c r="KD1276"/>
  <c r="IN1276"/>
  <c r="GX1276"/>
  <c r="FH1276"/>
  <c r="DR1276"/>
  <c r="CB1276"/>
  <c r="AL1276"/>
  <c r="YR1276"/>
  <c r="XV1281"/>
  <c r="WF1281"/>
  <c r="UP1281"/>
  <c r="SZ1281"/>
  <c r="RJ1281"/>
  <c r="PT1281"/>
  <c r="OD1281"/>
  <c r="MN1281"/>
  <c r="KX1281"/>
  <c r="JH1281"/>
  <c r="HR1281"/>
  <c r="GB1281"/>
  <c r="EL1281"/>
  <c r="CV1281"/>
  <c r="BF1281"/>
  <c r="P1281"/>
  <c r="XA1281"/>
  <c r="VK1281"/>
  <c r="TU1281"/>
  <c r="SE1281"/>
  <c r="QO1281"/>
  <c r="OY1281"/>
  <c r="NI1281"/>
  <c r="LS1281"/>
  <c r="KC1281"/>
  <c r="IM1281"/>
  <c r="GW1281"/>
  <c r="FG1281"/>
  <c r="DQ1281"/>
  <c r="CA1281"/>
  <c r="AK1281"/>
  <c r="YQ1281"/>
  <c r="XA1316"/>
  <c r="VK1316"/>
  <c r="TU1316"/>
  <c r="SE1316"/>
  <c r="QO1316"/>
  <c r="OY1316"/>
  <c r="NI1316"/>
  <c r="LS1316"/>
  <c r="KC1316"/>
  <c r="IM1316"/>
  <c r="GW1316"/>
  <c r="FG1316"/>
  <c r="DQ1316"/>
  <c r="CA1316"/>
  <c r="AK1316"/>
  <c r="YQ1316"/>
  <c r="XV1316"/>
  <c r="WF1316"/>
  <c r="UP1316"/>
  <c r="SZ1316"/>
  <c r="RJ1316"/>
  <c r="PT1316"/>
  <c r="OD1316"/>
  <c r="MN1316"/>
  <c r="KX1316"/>
  <c r="JH1316"/>
  <c r="HR1316"/>
  <c r="GB1316"/>
  <c r="EL1316"/>
  <c r="CV1316"/>
  <c r="BF1316"/>
  <c r="P1316"/>
  <c r="XV1315"/>
  <c r="WF1315"/>
  <c r="UP1315"/>
  <c r="SZ1315"/>
  <c r="RJ1315"/>
  <c r="PT1315"/>
  <c r="OD1315"/>
  <c r="MN1315"/>
  <c r="KX1315"/>
  <c r="JH1315"/>
  <c r="YQ1315"/>
  <c r="FG1315"/>
  <c r="DQ1315"/>
  <c r="CA1315"/>
  <c r="AK1315"/>
  <c r="HR1315"/>
  <c r="XA1315"/>
  <c r="VK1315"/>
  <c r="TU1315"/>
  <c r="SE1315"/>
  <c r="QO1315"/>
  <c r="OY1315"/>
  <c r="NI1315"/>
  <c r="LS1315"/>
  <c r="KC1315"/>
  <c r="IM1315"/>
  <c r="GB1315"/>
  <c r="EL1315"/>
  <c r="CV1315"/>
  <c r="BF1315"/>
  <c r="P1315"/>
  <c r="GW1315"/>
  <c r="XW1315"/>
  <c r="WG1315"/>
  <c r="UQ1315"/>
  <c r="TA1315"/>
  <c r="RK1315"/>
  <c r="PU1315"/>
  <c r="OE1315"/>
  <c r="MO1315"/>
  <c r="KY1315"/>
  <c r="JI1315"/>
  <c r="HS1315"/>
  <c r="GC1315"/>
  <c r="EM1315"/>
  <c r="CW1315"/>
  <c r="BG1315"/>
  <c r="Q1315"/>
  <c r="YR1315"/>
  <c r="XB1315"/>
  <c r="VL1315"/>
  <c r="TV1315"/>
  <c r="SF1315"/>
  <c r="QP1315"/>
  <c r="OZ1315"/>
  <c r="NJ1315"/>
  <c r="LT1315"/>
  <c r="KD1315"/>
  <c r="IN1315"/>
  <c r="GX1315"/>
  <c r="FH1315"/>
  <c r="DR1315"/>
  <c r="CB1315"/>
  <c r="AL1315"/>
  <c r="XW1278"/>
  <c r="WG1278"/>
  <c r="UQ1278"/>
  <c r="TA1278"/>
  <c r="RK1278"/>
  <c r="PU1278"/>
  <c r="OE1278"/>
  <c r="MO1278"/>
  <c r="KY1278"/>
  <c r="JI1278"/>
  <c r="HS1278"/>
  <c r="GC1278"/>
  <c r="EM1278"/>
  <c r="CW1278"/>
  <c r="BG1278"/>
  <c r="Q1278"/>
  <c r="XB1278"/>
  <c r="VL1278"/>
  <c r="TV1278"/>
  <c r="SF1278"/>
  <c r="QP1278"/>
  <c r="OZ1278"/>
  <c r="NJ1278"/>
  <c r="LT1278"/>
  <c r="KD1278"/>
  <c r="IN1278"/>
  <c r="GX1278"/>
  <c r="FH1278"/>
  <c r="DR1278"/>
  <c r="CB1278"/>
  <c r="AL1278"/>
  <c r="YR1278"/>
  <c r="XV1279"/>
  <c r="WF1279"/>
  <c r="UP1279"/>
  <c r="SZ1279"/>
  <c r="RJ1279"/>
  <c r="PT1279"/>
  <c r="OD1279"/>
  <c r="MN1279"/>
  <c r="KX1279"/>
  <c r="JH1279"/>
  <c r="HR1279"/>
  <c r="GB1279"/>
  <c r="EL1279"/>
  <c r="CV1279"/>
  <c r="BF1279"/>
  <c r="P1279"/>
  <c r="XA1279"/>
  <c r="VK1279"/>
  <c r="TU1279"/>
  <c r="SE1279"/>
  <c r="QO1279"/>
  <c r="OY1279"/>
  <c r="NI1279"/>
  <c r="LS1279"/>
  <c r="KC1279"/>
  <c r="IM1279"/>
  <c r="GW1279"/>
  <c r="FG1279"/>
  <c r="DQ1279"/>
  <c r="CA1279"/>
  <c r="AK1279"/>
  <c r="YQ1279"/>
  <c r="XV1318"/>
  <c r="WF1318"/>
  <c r="UP1318"/>
  <c r="SZ1318"/>
  <c r="RJ1318"/>
  <c r="PT1318"/>
  <c r="YQ1318"/>
  <c r="NI1318"/>
  <c r="LS1318"/>
  <c r="KC1318"/>
  <c r="IM1318"/>
  <c r="GW1318"/>
  <c r="FG1318"/>
  <c r="DQ1318"/>
  <c r="CA1318"/>
  <c r="AK1318"/>
  <c r="XA1318"/>
  <c r="VK1318"/>
  <c r="TU1318"/>
  <c r="SE1318"/>
  <c r="QO1318"/>
  <c r="OY1318"/>
  <c r="OD1318"/>
  <c r="MN1318"/>
  <c r="KX1318"/>
  <c r="JH1318"/>
  <c r="HR1318"/>
  <c r="GB1318"/>
  <c r="EL1318"/>
  <c r="CV1318"/>
  <c r="BF1318"/>
  <c r="P1318"/>
  <c r="XA1314"/>
  <c r="VK1314"/>
  <c r="TU1314"/>
  <c r="SE1314"/>
  <c r="QO1314"/>
  <c r="OY1314"/>
  <c r="NI1314"/>
  <c r="LS1314"/>
  <c r="KC1314"/>
  <c r="IM1314"/>
  <c r="GW1314"/>
  <c r="FG1314"/>
  <c r="DQ1314"/>
  <c r="CA1314"/>
  <c r="AK1314"/>
  <c r="YQ1314"/>
  <c r="XV1314"/>
  <c r="WF1314"/>
  <c r="UP1314"/>
  <c r="SZ1314"/>
  <c r="RJ1314"/>
  <c r="PT1314"/>
  <c r="OD1314"/>
  <c r="MN1314"/>
  <c r="KX1314"/>
  <c r="JH1314"/>
  <c r="HR1314"/>
  <c r="GB1314"/>
  <c r="EL1314"/>
  <c r="CV1314"/>
  <c r="BF1314"/>
  <c r="P1314"/>
  <c r="NS1277"/>
  <c r="NY1277" s="1"/>
  <c r="AU1277"/>
  <c r="BA1277" s="1"/>
  <c r="TJ1277"/>
  <c r="TP1277" s="1"/>
  <c r="ZA1277"/>
  <c r="ZG1277" s="1"/>
  <c r="SO1277"/>
  <c r="SU1277" s="1"/>
  <c r="YF1277"/>
  <c r="YL1277" s="1"/>
  <c r="UE1277"/>
  <c r="UK1277" s="1"/>
  <c r="GL1277"/>
  <c r="GR1277" s="1"/>
  <c r="Z1277"/>
  <c r="AF1277" s="1"/>
  <c r="MC1277"/>
  <c r="MI1277" s="1"/>
  <c r="LH1277"/>
  <c r="LN1277" s="1"/>
  <c r="JP1283"/>
  <c r="JV1283" s="1"/>
  <c r="QW1283"/>
  <c r="RC1283" s="1"/>
  <c r="XI1283"/>
  <c r="XO1283" s="1"/>
  <c r="LF1283"/>
  <c r="LL1283" s="1"/>
  <c r="YD1283"/>
  <c r="YJ1283" s="1"/>
  <c r="SN1277"/>
  <c r="ST1277" s="1"/>
  <c r="MB1277"/>
  <c r="MH1277" s="1"/>
  <c r="YZ1277"/>
  <c r="ZF1277" s="1"/>
  <c r="XJ1277"/>
  <c r="XP1277" s="1"/>
  <c r="DZ1277"/>
  <c r="EF1277" s="1"/>
  <c r="AU1280"/>
  <c r="BA1280" s="1"/>
  <c r="SO1280"/>
  <c r="SU1280" s="1"/>
  <c r="MC1280"/>
  <c r="MI1280" s="1"/>
  <c r="NS1280"/>
  <c r="NY1280" s="1"/>
  <c r="MX1280"/>
  <c r="ND1280" s="1"/>
  <c r="YF1280"/>
  <c r="YL1280" s="1"/>
  <c r="RT1280"/>
  <c r="RZ1280" s="1"/>
  <c r="P1295"/>
  <c r="CV1295"/>
  <c r="GB1295"/>
  <c r="JH1295"/>
  <c r="MN1295"/>
  <c r="PT1295"/>
  <c r="SZ1295"/>
  <c r="WF1295"/>
  <c r="YQ1295"/>
  <c r="CA1295"/>
  <c r="FG1295"/>
  <c r="IM1295"/>
  <c r="LS1295"/>
  <c r="OY1295"/>
  <c r="SE1295"/>
  <c r="VK1295"/>
  <c r="Q1295"/>
  <c r="CW1295"/>
  <c r="GC1295"/>
  <c r="JI1295"/>
  <c r="MO1295"/>
  <c r="PU1295"/>
  <c r="TA1295"/>
  <c r="WG1295"/>
  <c r="AL1295"/>
  <c r="DR1295"/>
  <c r="GX1295"/>
  <c r="KD1295"/>
  <c r="NJ1295"/>
  <c r="QP1295"/>
  <c r="TV1295"/>
  <c r="XB1295"/>
  <c r="BG1285"/>
  <c r="EM1285"/>
  <c r="HS1285"/>
  <c r="KY1285"/>
  <c r="OE1285"/>
  <c r="RK1285"/>
  <c r="UQ1285"/>
  <c r="XW1285"/>
  <c r="CB1285"/>
  <c r="FH1285"/>
  <c r="IN1285"/>
  <c r="LT1285"/>
  <c r="OZ1285"/>
  <c r="SF1285"/>
  <c r="VL1285"/>
  <c r="YR1285"/>
  <c r="MX1282"/>
  <c r="ND1282" s="1"/>
  <c r="YF1282"/>
  <c r="YL1282" s="1"/>
  <c r="RT1282"/>
  <c r="RZ1282" s="1"/>
  <c r="LH1282"/>
  <c r="LN1282" s="1"/>
  <c r="HG1282"/>
  <c r="HM1282" s="1"/>
  <c r="AU1282"/>
  <c r="BA1282" s="1"/>
  <c r="ZA1282"/>
  <c r="ZG1282" s="1"/>
  <c r="XJ1280"/>
  <c r="XP1280" s="1"/>
  <c r="DZ1280"/>
  <c r="EF1280" s="1"/>
  <c r="TI1280"/>
  <c r="TO1280" s="1"/>
  <c r="YZ1280"/>
  <c r="ZF1280" s="1"/>
  <c r="MW1283"/>
  <c r="NC1283" s="1"/>
  <c r="EU1283"/>
  <c r="FA1283" s="1"/>
  <c r="DZ1283"/>
  <c r="EF1283" s="1"/>
  <c r="YZ1283"/>
  <c r="ZF1283" s="1"/>
  <c r="LG1283"/>
  <c r="LM1283" s="1"/>
  <c r="XJ1283"/>
  <c r="XP1283" s="1"/>
  <c r="KL1283"/>
  <c r="KR1283" s="1"/>
  <c r="Y1282"/>
  <c r="AE1282" s="1"/>
  <c r="YZ1282"/>
  <c r="ZF1282" s="1"/>
  <c r="RS1282"/>
  <c r="RY1282" s="1"/>
  <c r="MB1282"/>
  <c r="MH1282" s="1"/>
  <c r="JP1277"/>
  <c r="JV1277" s="1"/>
  <c r="WN1277"/>
  <c r="WT1277" s="1"/>
  <c r="KK1277"/>
  <c r="KQ1277" s="1"/>
  <c r="YD1277"/>
  <c r="YJ1277" s="1"/>
  <c r="MA1277"/>
  <c r="MG1277" s="1"/>
  <c r="YY1277"/>
  <c r="ZE1277" s="1"/>
  <c r="UE1283"/>
  <c r="UK1283" s="1"/>
  <c r="HG1283"/>
  <c r="HM1283" s="1"/>
  <c r="RT1283"/>
  <c r="RZ1283" s="1"/>
  <c r="TJ1283"/>
  <c r="TP1283" s="1"/>
  <c r="GL1283"/>
  <c r="GR1283" s="1"/>
  <c r="ZA1283"/>
  <c r="ZG1283" s="1"/>
  <c r="YF1283"/>
  <c r="YL1283" s="1"/>
  <c r="EV1283"/>
  <c r="FB1283" s="1"/>
  <c r="YF1281"/>
  <c r="YL1281" s="1"/>
  <c r="SM1287"/>
  <c r="SS1287" s="1"/>
  <c r="SM1299"/>
  <c r="SS1299" s="1"/>
  <c r="SM1297"/>
  <c r="SS1297" s="1"/>
  <c r="SM1286"/>
  <c r="SS1286" s="1"/>
  <c r="SM1292"/>
  <c r="SS1292" s="1"/>
  <c r="SM1291"/>
  <c r="SS1291" s="1"/>
  <c r="SM1289"/>
  <c r="SS1289" s="1"/>
  <c r="SM1288"/>
  <c r="SS1288" s="1"/>
  <c r="SM1298"/>
  <c r="SS1298" s="1"/>
  <c r="SM1293"/>
  <c r="SS1293" s="1"/>
  <c r="SM1296"/>
  <c r="SS1296" s="1"/>
  <c r="SM1302"/>
  <c r="SS1302" s="1"/>
  <c r="SM1290"/>
  <c r="SS1290" s="1"/>
  <c r="SM1303"/>
  <c r="SS1303" s="1"/>
  <c r="SM1300"/>
  <c r="SS1300" s="1"/>
  <c r="SM1301"/>
  <c r="SS1301" s="1"/>
  <c r="SM1280"/>
  <c r="SS1280" s="1"/>
  <c r="SM1279"/>
  <c r="SS1279" s="1"/>
  <c r="SM1278"/>
  <c r="SS1278" s="1"/>
  <c r="SM1276"/>
  <c r="SS1276" s="1"/>
  <c r="SM1281"/>
  <c r="SS1281" s="1"/>
  <c r="SM1282"/>
  <c r="SS1282" s="1"/>
  <c r="FO1287"/>
  <c r="FU1287" s="1"/>
  <c r="FO1297"/>
  <c r="FU1297" s="1"/>
  <c r="FO1286"/>
  <c r="FU1286" s="1"/>
  <c r="FO1301"/>
  <c r="FU1301" s="1"/>
  <c r="FO1290"/>
  <c r="FU1290" s="1"/>
  <c r="FO1303"/>
  <c r="FU1303" s="1"/>
  <c r="FO1298"/>
  <c r="FU1298" s="1"/>
  <c r="FO1299"/>
  <c r="FU1299" s="1"/>
  <c r="FO1293"/>
  <c r="FU1293" s="1"/>
  <c r="FO1296"/>
  <c r="FU1296" s="1"/>
  <c r="FO1292"/>
  <c r="FU1292" s="1"/>
  <c r="FO1302"/>
  <c r="FU1302" s="1"/>
  <c r="FO1289"/>
  <c r="FU1289" s="1"/>
  <c r="FO1288"/>
  <c r="FU1288" s="1"/>
  <c r="FO1300"/>
  <c r="FU1300" s="1"/>
  <c r="FO1291"/>
  <c r="FU1291" s="1"/>
  <c r="FO1278"/>
  <c r="FU1278" s="1"/>
  <c r="FO1281"/>
  <c r="FU1281" s="1"/>
  <c r="FO1276"/>
  <c r="FU1276" s="1"/>
  <c r="FO1280"/>
  <c r="FU1280" s="1"/>
  <c r="FO1279"/>
  <c r="FU1279" s="1"/>
  <c r="FO1282"/>
  <c r="FU1282" s="1"/>
  <c r="RR1298"/>
  <c r="RX1298" s="1"/>
  <c r="RR1299"/>
  <c r="RX1299" s="1"/>
  <c r="RR1297"/>
  <c r="RX1297" s="1"/>
  <c r="RR1291"/>
  <c r="RX1291" s="1"/>
  <c r="RR1293"/>
  <c r="RX1293" s="1"/>
  <c r="RR1286"/>
  <c r="RX1286" s="1"/>
  <c r="RR1292"/>
  <c r="RX1292" s="1"/>
  <c r="RR1290"/>
  <c r="RX1290" s="1"/>
  <c r="RR1287"/>
  <c r="RX1287" s="1"/>
  <c r="RR1288"/>
  <c r="RX1288" s="1"/>
  <c r="RR1303"/>
  <c r="RX1303" s="1"/>
  <c r="RR1300"/>
  <c r="RX1300" s="1"/>
  <c r="RR1301"/>
  <c r="RX1301" s="1"/>
  <c r="RR1296"/>
  <c r="RX1296" s="1"/>
  <c r="RR1302"/>
  <c r="RX1302" s="1"/>
  <c r="RR1289"/>
  <c r="RX1289" s="1"/>
  <c r="RR1278"/>
  <c r="RX1278" s="1"/>
  <c r="RR1282"/>
  <c r="RX1282" s="1"/>
  <c r="RR1276"/>
  <c r="RX1276" s="1"/>
  <c r="RR1281"/>
  <c r="RX1281" s="1"/>
  <c r="RR1280"/>
  <c r="RX1280" s="1"/>
  <c r="RR1279"/>
  <c r="RX1279" s="1"/>
  <c r="ET1292"/>
  <c r="EZ1292" s="1"/>
  <c r="ET1298"/>
  <c r="EZ1298" s="1"/>
  <c r="ET1299"/>
  <c r="EZ1299" s="1"/>
  <c r="ET1293"/>
  <c r="EZ1293" s="1"/>
  <c r="ET1303"/>
  <c r="EZ1303" s="1"/>
  <c r="ET1286"/>
  <c r="EZ1286" s="1"/>
  <c r="ET1302"/>
  <c r="EZ1302" s="1"/>
  <c r="ET1297"/>
  <c r="EZ1297" s="1"/>
  <c r="ET1287"/>
  <c r="EZ1287" s="1"/>
  <c r="ET1288"/>
  <c r="EZ1288" s="1"/>
  <c r="ET1296"/>
  <c r="EZ1296" s="1"/>
  <c r="ET1300"/>
  <c r="EZ1300" s="1"/>
  <c r="ET1291"/>
  <c r="EZ1291" s="1"/>
  <c r="ET1289"/>
  <c r="EZ1289" s="1"/>
  <c r="ET1301"/>
  <c r="EZ1301" s="1"/>
  <c r="ET1290"/>
  <c r="EZ1290" s="1"/>
  <c r="ET1280"/>
  <c r="EZ1280" s="1"/>
  <c r="ET1279"/>
  <c r="EZ1279" s="1"/>
  <c r="ET1278"/>
  <c r="EZ1278" s="1"/>
  <c r="ET1276"/>
  <c r="EZ1276" s="1"/>
  <c r="ET1281"/>
  <c r="EZ1281" s="1"/>
  <c r="ET1282"/>
  <c r="EZ1282" s="1"/>
  <c r="QW1298"/>
  <c r="RC1298" s="1"/>
  <c r="QW1299"/>
  <c r="RC1299" s="1"/>
  <c r="QW1293"/>
  <c r="RC1293" s="1"/>
  <c r="QW1292"/>
  <c r="RC1292" s="1"/>
  <c r="QW1302"/>
  <c r="RC1302" s="1"/>
  <c r="QW1288"/>
  <c r="RC1288" s="1"/>
  <c r="QW1303"/>
  <c r="RC1303" s="1"/>
  <c r="QW1286"/>
  <c r="RC1286" s="1"/>
  <c r="QW1291"/>
  <c r="RC1291" s="1"/>
  <c r="QW1287"/>
  <c r="RC1287" s="1"/>
  <c r="QW1300"/>
  <c r="RC1300" s="1"/>
  <c r="QW1301"/>
  <c r="RC1301" s="1"/>
  <c r="QW1289"/>
  <c r="RC1289" s="1"/>
  <c r="QW1297"/>
  <c r="RC1297" s="1"/>
  <c r="QW1296"/>
  <c r="RC1296" s="1"/>
  <c r="RC1295" s="1"/>
  <c r="QW1290"/>
  <c r="RC1290" s="1"/>
  <c r="QW1281"/>
  <c r="RC1281" s="1"/>
  <c r="QW1280"/>
  <c r="RC1280" s="1"/>
  <c r="QW1282"/>
  <c r="RC1282" s="1"/>
  <c r="QW1278"/>
  <c r="RC1278" s="1"/>
  <c r="QW1276"/>
  <c r="RC1276" s="1"/>
  <c r="RC1275" s="1"/>
  <c r="QW1279"/>
  <c r="RC1279" s="1"/>
  <c r="DY1298"/>
  <c r="EE1298" s="1"/>
  <c r="DY1297"/>
  <c r="EE1297" s="1"/>
  <c r="DY1292"/>
  <c r="EE1292" s="1"/>
  <c r="DY1302"/>
  <c r="EE1302" s="1"/>
  <c r="DY1289"/>
  <c r="EE1289" s="1"/>
  <c r="DY1293"/>
  <c r="EE1293" s="1"/>
  <c r="DY1303"/>
  <c r="EE1303" s="1"/>
  <c r="DY1300"/>
  <c r="EE1300" s="1"/>
  <c r="DY1290"/>
  <c r="EE1290" s="1"/>
  <c r="DY1287"/>
  <c r="EE1287" s="1"/>
  <c r="DY1299"/>
  <c r="EE1299" s="1"/>
  <c r="DY1286"/>
  <c r="EE1286" s="1"/>
  <c r="DY1301"/>
  <c r="EE1301" s="1"/>
  <c r="DY1291"/>
  <c r="EE1291" s="1"/>
  <c r="DY1288"/>
  <c r="EE1288" s="1"/>
  <c r="DY1296"/>
  <c r="EE1296" s="1"/>
  <c r="DY1281"/>
  <c r="EE1281" s="1"/>
  <c r="DY1280"/>
  <c r="EE1280" s="1"/>
  <c r="DY1278"/>
  <c r="EE1278" s="1"/>
  <c r="DY1276"/>
  <c r="EE1276" s="1"/>
  <c r="DY1279"/>
  <c r="EE1279" s="1"/>
  <c r="DY1282"/>
  <c r="EE1282" s="1"/>
  <c r="QB1287"/>
  <c r="QH1287" s="1"/>
  <c r="QB1299"/>
  <c r="QH1299" s="1"/>
  <c r="QB1296"/>
  <c r="QH1296" s="1"/>
  <c r="QB1292"/>
  <c r="QH1292" s="1"/>
  <c r="QB1302"/>
  <c r="QH1302" s="1"/>
  <c r="QB1288"/>
  <c r="QH1288" s="1"/>
  <c r="QB1286"/>
  <c r="QH1286" s="1"/>
  <c r="QB1289"/>
  <c r="QH1289" s="1"/>
  <c r="QB1300"/>
  <c r="QH1300" s="1"/>
  <c r="QB1298"/>
  <c r="QH1298" s="1"/>
  <c r="QB1303"/>
  <c r="QH1303" s="1"/>
  <c r="QB1301"/>
  <c r="QH1301" s="1"/>
  <c r="QB1291"/>
  <c r="QH1291" s="1"/>
  <c r="QB1293"/>
  <c r="QH1293" s="1"/>
  <c r="QB1297"/>
  <c r="QH1297" s="1"/>
  <c r="QB1290"/>
  <c r="QH1290" s="1"/>
  <c r="QB1281"/>
  <c r="QH1281" s="1"/>
  <c r="QB1282"/>
  <c r="QH1282" s="1"/>
  <c r="QB1278"/>
  <c r="QH1278" s="1"/>
  <c r="QB1276"/>
  <c r="QH1276" s="1"/>
  <c r="QB1280"/>
  <c r="QH1280" s="1"/>
  <c r="QB1279"/>
  <c r="QH1279" s="1"/>
  <c r="DD1298"/>
  <c r="DJ1298" s="1"/>
  <c r="DD1299"/>
  <c r="DJ1299" s="1"/>
  <c r="DD1286"/>
  <c r="DJ1286" s="1"/>
  <c r="DD1300"/>
  <c r="DJ1300" s="1"/>
  <c r="DD1302"/>
  <c r="DJ1302" s="1"/>
  <c r="DD1289"/>
  <c r="DJ1289" s="1"/>
  <c r="DD1293"/>
  <c r="DJ1293" s="1"/>
  <c r="DD1297"/>
  <c r="DJ1297" s="1"/>
  <c r="DD1291"/>
  <c r="DJ1291" s="1"/>
  <c r="DD1287"/>
  <c r="DJ1287" s="1"/>
  <c r="DD1303"/>
  <c r="DJ1303" s="1"/>
  <c r="DD1301"/>
  <c r="DJ1301" s="1"/>
  <c r="DD1290"/>
  <c r="DJ1290" s="1"/>
  <c r="DD1288"/>
  <c r="DJ1288" s="1"/>
  <c r="DD1296"/>
  <c r="DJ1296" s="1"/>
  <c r="DJ1295" s="1"/>
  <c r="DD1292"/>
  <c r="DJ1292" s="1"/>
  <c r="DD1279"/>
  <c r="DJ1279" s="1"/>
  <c r="DD1278"/>
  <c r="DJ1278" s="1"/>
  <c r="DD1276"/>
  <c r="DJ1276" s="1"/>
  <c r="DD1281"/>
  <c r="DJ1281" s="1"/>
  <c r="DD1280"/>
  <c r="DJ1280" s="1"/>
  <c r="DD1282"/>
  <c r="DJ1282" s="1"/>
  <c r="NS1298"/>
  <c r="NY1298" s="1"/>
  <c r="NS1300"/>
  <c r="NY1300" s="1"/>
  <c r="NS1303"/>
  <c r="NY1303" s="1"/>
  <c r="NS1299"/>
  <c r="NY1299" s="1"/>
  <c r="NS1296"/>
  <c r="NY1296" s="1"/>
  <c r="NY1295" s="1"/>
  <c r="NS1301"/>
  <c r="NY1301" s="1"/>
  <c r="NS1292"/>
  <c r="NY1292" s="1"/>
  <c r="NS1297"/>
  <c r="NY1297" s="1"/>
  <c r="NS1286"/>
  <c r="NY1286" s="1"/>
  <c r="NS1287"/>
  <c r="NY1287" s="1"/>
  <c r="NS1291"/>
  <c r="NY1291" s="1"/>
  <c r="NS1289"/>
  <c r="NY1289" s="1"/>
  <c r="NS1290"/>
  <c r="NY1290" s="1"/>
  <c r="NS1302"/>
  <c r="NY1302" s="1"/>
  <c r="NS1288"/>
  <c r="NY1288" s="1"/>
  <c r="NS1293"/>
  <c r="NY1293" s="1"/>
  <c r="NS1279"/>
  <c r="NY1279" s="1"/>
  <c r="NS1278"/>
  <c r="NY1278" s="1"/>
  <c r="NS1276"/>
  <c r="NY1276" s="1"/>
  <c r="AU1276"/>
  <c r="BA1276" s="1"/>
  <c r="AU1287"/>
  <c r="BA1287" s="1"/>
  <c r="AU1300"/>
  <c r="BA1300" s="1"/>
  <c r="AU1299"/>
  <c r="BA1299" s="1"/>
  <c r="AU1302"/>
  <c r="BA1302" s="1"/>
  <c r="AU1288"/>
  <c r="BA1288" s="1"/>
  <c r="AU1303"/>
  <c r="BA1303" s="1"/>
  <c r="AU1289"/>
  <c r="BA1289" s="1"/>
  <c r="AU1297"/>
  <c r="BA1297" s="1"/>
  <c r="AU1286"/>
  <c r="BA1286" s="1"/>
  <c r="AU1298"/>
  <c r="BA1298" s="1"/>
  <c r="AU1291"/>
  <c r="BA1291" s="1"/>
  <c r="AU1290"/>
  <c r="BA1290" s="1"/>
  <c r="AU1301"/>
  <c r="BA1301" s="1"/>
  <c r="AU1292"/>
  <c r="BA1292" s="1"/>
  <c r="AU1296"/>
  <c r="BA1296" s="1"/>
  <c r="BA1295" s="1"/>
  <c r="AU1293"/>
  <c r="BA1293" s="1"/>
  <c r="AU1279"/>
  <c r="BA1279" s="1"/>
  <c r="AU1278"/>
  <c r="BA1278" s="1"/>
  <c r="MX1287"/>
  <c r="ND1287" s="1"/>
  <c r="MX1290"/>
  <c r="ND1290" s="1"/>
  <c r="MX1301"/>
  <c r="ND1301" s="1"/>
  <c r="MX1297"/>
  <c r="ND1297" s="1"/>
  <c r="MX1291"/>
  <c r="ND1291" s="1"/>
  <c r="MX1299"/>
  <c r="ND1299" s="1"/>
  <c r="MX1296"/>
  <c r="ND1296" s="1"/>
  <c r="MX1288"/>
  <c r="ND1288" s="1"/>
  <c r="MX1293"/>
  <c r="ND1293" s="1"/>
  <c r="MX1298"/>
  <c r="ND1298" s="1"/>
  <c r="MX1289"/>
  <c r="ND1289" s="1"/>
  <c r="MX1303"/>
  <c r="ND1303" s="1"/>
  <c r="MX1300"/>
  <c r="ND1300" s="1"/>
  <c r="MX1286"/>
  <c r="ND1286" s="1"/>
  <c r="MX1302"/>
  <c r="ND1302" s="1"/>
  <c r="MX1292"/>
  <c r="ND1292" s="1"/>
  <c r="MX1279"/>
  <c r="ND1279" s="1"/>
  <c r="MX1278"/>
  <c r="ND1278" s="1"/>
  <c r="MX1276"/>
  <c r="ND1276" s="1"/>
  <c r="Z1276"/>
  <c r="AF1276" s="1"/>
  <c r="Z1302"/>
  <c r="AF1302" s="1"/>
  <c r="Z1298"/>
  <c r="AF1298" s="1"/>
  <c r="Z1290"/>
  <c r="AF1290" s="1"/>
  <c r="Z1292"/>
  <c r="AF1292" s="1"/>
  <c r="Z1300"/>
  <c r="AF1300" s="1"/>
  <c r="Z1299"/>
  <c r="AF1299" s="1"/>
  <c r="Z1301"/>
  <c r="AF1301" s="1"/>
  <c r="Z1293"/>
  <c r="AF1293" s="1"/>
  <c r="Z1287"/>
  <c r="AF1287" s="1"/>
  <c r="Z1286"/>
  <c r="AF1286" s="1"/>
  <c r="Z1289"/>
  <c r="AF1289" s="1"/>
  <c r="Z1297"/>
  <c r="AF1297" s="1"/>
  <c r="Z1291"/>
  <c r="AF1291" s="1"/>
  <c r="Z1296"/>
  <c r="AF1296" s="1"/>
  <c r="Z1288"/>
  <c r="AF1288" s="1"/>
  <c r="Z1303"/>
  <c r="AF1303" s="1"/>
  <c r="Z1279"/>
  <c r="AF1279" s="1"/>
  <c r="Z1278"/>
  <c r="AF1278" s="1"/>
  <c r="SO1287"/>
  <c r="SU1287" s="1"/>
  <c r="SO1291"/>
  <c r="SU1291" s="1"/>
  <c r="SO1299"/>
  <c r="SU1299" s="1"/>
  <c r="SO1290"/>
  <c r="SU1290" s="1"/>
  <c r="SO1289"/>
  <c r="SU1289" s="1"/>
  <c r="SO1300"/>
  <c r="SU1300" s="1"/>
  <c r="SO1302"/>
  <c r="SU1302" s="1"/>
  <c r="SO1288"/>
  <c r="SU1288" s="1"/>
  <c r="SO1303"/>
  <c r="SU1303" s="1"/>
  <c r="SO1298"/>
  <c r="SU1298" s="1"/>
  <c r="SO1286"/>
  <c r="SU1286" s="1"/>
  <c r="SO1296"/>
  <c r="SU1296" s="1"/>
  <c r="SO1293"/>
  <c r="SU1293" s="1"/>
  <c r="SO1301"/>
  <c r="SU1301" s="1"/>
  <c r="SO1292"/>
  <c r="SU1292" s="1"/>
  <c r="SO1297"/>
  <c r="SU1297" s="1"/>
  <c r="SO1279"/>
  <c r="SU1279" s="1"/>
  <c r="SO1276"/>
  <c r="SU1276" s="1"/>
  <c r="SO1278"/>
  <c r="SU1278" s="1"/>
  <c r="FQ1298"/>
  <c r="FW1298" s="1"/>
  <c r="FQ1300"/>
  <c r="FW1300" s="1"/>
  <c r="FQ1286"/>
  <c r="FW1286" s="1"/>
  <c r="FQ1289"/>
  <c r="FW1289" s="1"/>
  <c r="FQ1288"/>
  <c r="FW1288" s="1"/>
  <c r="FQ1297"/>
  <c r="FW1297" s="1"/>
  <c r="FQ1290"/>
  <c r="FW1290" s="1"/>
  <c r="FQ1293"/>
  <c r="FW1293" s="1"/>
  <c r="FQ1287"/>
  <c r="FW1287" s="1"/>
  <c r="FQ1291"/>
  <c r="FW1291" s="1"/>
  <c r="FQ1296"/>
  <c r="FW1296" s="1"/>
  <c r="FQ1301"/>
  <c r="FW1301" s="1"/>
  <c r="FQ1292"/>
  <c r="FW1292" s="1"/>
  <c r="FQ1299"/>
  <c r="FW1299" s="1"/>
  <c r="FQ1302"/>
  <c r="FW1302" s="1"/>
  <c r="FQ1303"/>
  <c r="FW1303" s="1"/>
  <c r="FQ1278"/>
  <c r="FW1278" s="1"/>
  <c r="FQ1276"/>
  <c r="FW1276" s="1"/>
  <c r="FQ1279"/>
  <c r="FW1279" s="1"/>
  <c r="RT1287"/>
  <c r="RZ1287" s="1"/>
  <c r="RT1290"/>
  <c r="RZ1290" s="1"/>
  <c r="RT1302"/>
  <c r="RZ1302" s="1"/>
  <c r="RT1288"/>
  <c r="RZ1288" s="1"/>
  <c r="RT1297"/>
  <c r="RZ1297" s="1"/>
  <c r="RT1291"/>
  <c r="RZ1291" s="1"/>
  <c r="RT1299"/>
  <c r="RZ1299" s="1"/>
  <c r="RT1289"/>
  <c r="RZ1289" s="1"/>
  <c r="RT1303"/>
  <c r="RZ1303" s="1"/>
  <c r="RT1298"/>
  <c r="RZ1298" s="1"/>
  <c r="RT1296"/>
  <c r="RZ1296" s="1"/>
  <c r="RZ1295" s="1"/>
  <c r="RT1301"/>
  <c r="RZ1301" s="1"/>
  <c r="RT1292"/>
  <c r="RZ1292" s="1"/>
  <c r="RT1300"/>
  <c r="RZ1300" s="1"/>
  <c r="RT1286"/>
  <c r="RZ1286" s="1"/>
  <c r="RZ1285" s="1"/>
  <c r="RT1293"/>
  <c r="RZ1293" s="1"/>
  <c r="RT1279"/>
  <c r="RZ1279" s="1"/>
  <c r="RT1276"/>
  <c r="RZ1276" s="1"/>
  <c r="RT1278"/>
  <c r="RZ1278" s="1"/>
  <c r="EV1276"/>
  <c r="FB1276" s="1"/>
  <c r="EV1287"/>
  <c r="FB1287" s="1"/>
  <c r="EV1300"/>
  <c r="FB1300" s="1"/>
  <c r="EV1286"/>
  <c r="FB1286" s="1"/>
  <c r="EV1296"/>
  <c r="FB1296" s="1"/>
  <c r="EV1288"/>
  <c r="FB1288" s="1"/>
  <c r="EV1297"/>
  <c r="FB1297" s="1"/>
  <c r="EV1299"/>
  <c r="FB1299" s="1"/>
  <c r="EV1301"/>
  <c r="FB1301" s="1"/>
  <c r="EV1303"/>
  <c r="FB1303" s="1"/>
  <c r="EV1298"/>
  <c r="FB1298" s="1"/>
  <c r="EV1290"/>
  <c r="FB1290" s="1"/>
  <c r="EV1302"/>
  <c r="FB1302" s="1"/>
  <c r="EV1292"/>
  <c r="FB1292" s="1"/>
  <c r="EV1291"/>
  <c r="FB1291" s="1"/>
  <c r="EV1289"/>
  <c r="FB1289" s="1"/>
  <c r="EV1293"/>
  <c r="FB1293" s="1"/>
  <c r="EV1279"/>
  <c r="FB1279" s="1"/>
  <c r="EV1278"/>
  <c r="FB1278" s="1"/>
  <c r="YE1301"/>
  <c r="YK1301" s="1"/>
  <c r="YE1287"/>
  <c r="YK1287" s="1"/>
  <c r="YE1302"/>
  <c r="YK1302" s="1"/>
  <c r="YE1288"/>
  <c r="YK1288" s="1"/>
  <c r="YE1296"/>
  <c r="YK1296" s="1"/>
  <c r="YE1286"/>
  <c r="YK1286" s="1"/>
  <c r="YE1300"/>
  <c r="YK1300" s="1"/>
  <c r="YE1299"/>
  <c r="YK1299" s="1"/>
  <c r="YE1298"/>
  <c r="YK1298" s="1"/>
  <c r="YE1289"/>
  <c r="YK1289" s="1"/>
  <c r="YE1292"/>
  <c r="YK1292" s="1"/>
  <c r="YE1293"/>
  <c r="YK1293" s="1"/>
  <c r="YE1297"/>
  <c r="YK1297" s="1"/>
  <c r="YE1303"/>
  <c r="YK1303" s="1"/>
  <c r="YE1291"/>
  <c r="YK1291" s="1"/>
  <c r="YE1290"/>
  <c r="YK1290" s="1"/>
  <c r="YE1281"/>
  <c r="YK1281" s="1"/>
  <c r="YE1279"/>
  <c r="YK1279" s="1"/>
  <c r="YE1278"/>
  <c r="YK1278" s="1"/>
  <c r="YE1276"/>
  <c r="YK1276" s="1"/>
  <c r="LG1276"/>
  <c r="LM1276" s="1"/>
  <c r="LG1298"/>
  <c r="LM1298" s="1"/>
  <c r="LG1303"/>
  <c r="LM1303" s="1"/>
  <c r="LG1288"/>
  <c r="LM1288" s="1"/>
  <c r="LG1296"/>
  <c r="LM1296" s="1"/>
  <c r="LG1286"/>
  <c r="LM1286" s="1"/>
  <c r="LG1302"/>
  <c r="LM1302" s="1"/>
  <c r="LG1293"/>
  <c r="LM1293" s="1"/>
  <c r="LG1301"/>
  <c r="LM1301" s="1"/>
  <c r="LG1287"/>
  <c r="LM1287" s="1"/>
  <c r="LG1289"/>
  <c r="LM1289" s="1"/>
  <c r="LG1300"/>
  <c r="LM1300" s="1"/>
  <c r="LG1297"/>
  <c r="LM1297" s="1"/>
  <c r="LG1299"/>
  <c r="LM1299" s="1"/>
  <c r="LG1290"/>
  <c r="LM1290" s="1"/>
  <c r="LG1292"/>
  <c r="LM1292" s="1"/>
  <c r="LG1291"/>
  <c r="LM1291" s="1"/>
  <c r="LG1281"/>
  <c r="LM1281" s="1"/>
  <c r="LG1279"/>
  <c r="LM1279" s="1"/>
  <c r="LG1278"/>
  <c r="LM1278" s="1"/>
  <c r="XJ1298"/>
  <c r="XP1298" s="1"/>
  <c r="XJ1289"/>
  <c r="XP1289" s="1"/>
  <c r="XJ1297"/>
  <c r="XP1297" s="1"/>
  <c r="XJ1303"/>
  <c r="XP1303" s="1"/>
  <c r="XJ1292"/>
  <c r="XP1292" s="1"/>
  <c r="XJ1300"/>
  <c r="XP1300" s="1"/>
  <c r="XJ1286"/>
  <c r="XP1286" s="1"/>
  <c r="XJ1301"/>
  <c r="XP1301" s="1"/>
  <c r="XJ1287"/>
  <c r="XP1287" s="1"/>
  <c r="XJ1293"/>
  <c r="XP1293" s="1"/>
  <c r="XJ1291"/>
  <c r="XP1291" s="1"/>
  <c r="XJ1302"/>
  <c r="XP1302" s="1"/>
  <c r="XJ1288"/>
  <c r="XP1288" s="1"/>
  <c r="XJ1296"/>
  <c r="XP1296" s="1"/>
  <c r="XJ1299"/>
  <c r="XP1299" s="1"/>
  <c r="XJ1290"/>
  <c r="XP1290" s="1"/>
  <c r="XJ1278"/>
  <c r="XP1278" s="1"/>
  <c r="XJ1276"/>
  <c r="XP1276" s="1"/>
  <c r="XJ1281"/>
  <c r="XP1281" s="1"/>
  <c r="XJ1279"/>
  <c r="XP1279" s="1"/>
  <c r="KL1276"/>
  <c r="KR1276" s="1"/>
  <c r="KL1298"/>
  <c r="KR1298" s="1"/>
  <c r="KL1301"/>
  <c r="KR1301" s="1"/>
  <c r="KL1303"/>
  <c r="KR1303" s="1"/>
  <c r="KL1302"/>
  <c r="KR1302" s="1"/>
  <c r="KL1288"/>
  <c r="KR1288" s="1"/>
  <c r="KL1297"/>
  <c r="KR1297" s="1"/>
  <c r="KL1290"/>
  <c r="KR1290" s="1"/>
  <c r="KL1296"/>
  <c r="KR1296" s="1"/>
  <c r="KL1286"/>
  <c r="KR1286" s="1"/>
  <c r="KL1287"/>
  <c r="KR1287" s="1"/>
  <c r="KL1289"/>
  <c r="KR1289" s="1"/>
  <c r="KL1292"/>
  <c r="KR1292" s="1"/>
  <c r="KL1293"/>
  <c r="KR1293" s="1"/>
  <c r="KL1291"/>
  <c r="KR1291" s="1"/>
  <c r="KL1299"/>
  <c r="KR1299" s="1"/>
  <c r="KL1300"/>
  <c r="KR1300" s="1"/>
  <c r="KL1281"/>
  <c r="KR1281" s="1"/>
  <c r="KL1279"/>
  <c r="KR1279" s="1"/>
  <c r="KL1278"/>
  <c r="KR1278" s="1"/>
  <c r="TI1276"/>
  <c r="TO1276" s="1"/>
  <c r="TI1293"/>
  <c r="TO1293" s="1"/>
  <c r="TI1301"/>
  <c r="TO1301" s="1"/>
  <c r="TI1289"/>
  <c r="TO1289" s="1"/>
  <c r="TI1296"/>
  <c r="TO1296" s="1"/>
  <c r="TI1286"/>
  <c r="TO1286" s="1"/>
  <c r="TI1292"/>
  <c r="TO1292" s="1"/>
  <c r="TI1291"/>
  <c r="TO1291" s="1"/>
  <c r="TI1290"/>
  <c r="TO1290" s="1"/>
  <c r="TI1298"/>
  <c r="TO1298" s="1"/>
  <c r="TI1287"/>
  <c r="TO1287" s="1"/>
  <c r="TI1303"/>
  <c r="TO1303" s="1"/>
  <c r="TI1288"/>
  <c r="TO1288" s="1"/>
  <c r="TI1297"/>
  <c r="TO1297" s="1"/>
  <c r="TI1299"/>
  <c r="TO1299" s="1"/>
  <c r="TI1302"/>
  <c r="TO1302" s="1"/>
  <c r="TI1300"/>
  <c r="TO1300" s="1"/>
  <c r="TI1281"/>
  <c r="TO1281" s="1"/>
  <c r="TI1278"/>
  <c r="TO1278" s="1"/>
  <c r="TI1279"/>
  <c r="TO1279" s="1"/>
  <c r="GK1276"/>
  <c r="GQ1276" s="1"/>
  <c r="GK1301"/>
  <c r="GQ1301" s="1"/>
  <c r="GK1287"/>
  <c r="GQ1287" s="1"/>
  <c r="GK1302"/>
  <c r="GQ1302" s="1"/>
  <c r="GK1299"/>
  <c r="GQ1299" s="1"/>
  <c r="GK1303"/>
  <c r="GQ1303" s="1"/>
  <c r="GK1288"/>
  <c r="GQ1288" s="1"/>
  <c r="GK1296"/>
  <c r="GQ1296" s="1"/>
  <c r="GK1291"/>
  <c r="GQ1291" s="1"/>
  <c r="GK1290"/>
  <c r="GQ1290" s="1"/>
  <c r="GK1298"/>
  <c r="GQ1298" s="1"/>
  <c r="GK1289"/>
  <c r="GQ1289" s="1"/>
  <c r="GK1293"/>
  <c r="GQ1293" s="1"/>
  <c r="GK1286"/>
  <c r="GQ1286" s="1"/>
  <c r="GK1292"/>
  <c r="GQ1292" s="1"/>
  <c r="GK1300"/>
  <c r="GQ1300" s="1"/>
  <c r="GK1297"/>
  <c r="GQ1297" s="1"/>
  <c r="GK1281"/>
  <c r="GQ1281" s="1"/>
  <c r="GK1279"/>
  <c r="GQ1279" s="1"/>
  <c r="GK1278"/>
  <c r="GQ1278" s="1"/>
  <c r="SN1276"/>
  <c r="ST1276" s="1"/>
  <c r="SN1287"/>
  <c r="ST1287" s="1"/>
  <c r="SN1301"/>
  <c r="ST1301" s="1"/>
  <c r="SN1303"/>
  <c r="ST1303" s="1"/>
  <c r="SN1302"/>
  <c r="ST1302" s="1"/>
  <c r="SN1300"/>
  <c r="ST1300" s="1"/>
  <c r="SN1297"/>
  <c r="ST1297" s="1"/>
  <c r="SN1299"/>
  <c r="ST1299" s="1"/>
  <c r="SN1290"/>
  <c r="ST1290" s="1"/>
  <c r="SN1293"/>
  <c r="ST1293" s="1"/>
  <c r="SN1298"/>
  <c r="ST1298" s="1"/>
  <c r="SN1289"/>
  <c r="ST1289" s="1"/>
  <c r="SN1292"/>
  <c r="ST1292" s="1"/>
  <c r="SN1296"/>
  <c r="ST1296" s="1"/>
  <c r="SN1286"/>
  <c r="ST1286" s="1"/>
  <c r="SN1288"/>
  <c r="ST1288" s="1"/>
  <c r="SN1291"/>
  <c r="ST1291" s="1"/>
  <c r="SN1281"/>
  <c r="ST1281" s="1"/>
  <c r="SN1279"/>
  <c r="ST1279" s="1"/>
  <c r="SN1278"/>
  <c r="ST1278" s="1"/>
  <c r="FP1301"/>
  <c r="FV1301" s="1"/>
  <c r="FP1303"/>
  <c r="FV1303" s="1"/>
  <c r="FP1292"/>
  <c r="FV1292" s="1"/>
  <c r="FP1293"/>
  <c r="FV1293" s="1"/>
  <c r="FP1297"/>
  <c r="FV1297" s="1"/>
  <c r="FP1286"/>
  <c r="FV1286" s="1"/>
  <c r="FP1300"/>
  <c r="FV1300" s="1"/>
  <c r="FP1290"/>
  <c r="FV1290" s="1"/>
  <c r="FP1298"/>
  <c r="FV1298" s="1"/>
  <c r="FP1287"/>
  <c r="FV1287" s="1"/>
  <c r="FP1302"/>
  <c r="FV1302" s="1"/>
  <c r="FP1288"/>
  <c r="FV1288" s="1"/>
  <c r="FP1296"/>
  <c r="FV1296" s="1"/>
  <c r="FP1291"/>
  <c r="FV1291" s="1"/>
  <c r="FP1299"/>
  <c r="FV1299" s="1"/>
  <c r="FP1289"/>
  <c r="FV1289" s="1"/>
  <c r="FP1281"/>
  <c r="FV1281" s="1"/>
  <c r="FP1279"/>
  <c r="FV1279" s="1"/>
  <c r="FP1278"/>
  <c r="FV1278" s="1"/>
  <c r="FP1276"/>
  <c r="FV1276" s="1"/>
  <c r="YQ1320"/>
  <c r="XA1320"/>
  <c r="VK1320"/>
  <c r="TU1320"/>
  <c r="SE1320"/>
  <c r="QO1320"/>
  <c r="OY1320"/>
  <c r="MN1320"/>
  <c r="KX1320"/>
  <c r="JH1320"/>
  <c r="HR1320"/>
  <c r="GB1320"/>
  <c r="EL1320"/>
  <c r="CV1320"/>
  <c r="BF1320"/>
  <c r="P1320"/>
  <c r="XV1320"/>
  <c r="WF1320"/>
  <c r="UP1320"/>
  <c r="SZ1320"/>
  <c r="RJ1320"/>
  <c r="PT1320"/>
  <c r="OD1320"/>
  <c r="LS1320"/>
  <c r="KC1320"/>
  <c r="IM1320"/>
  <c r="GW1320"/>
  <c r="FG1320"/>
  <c r="DQ1320"/>
  <c r="CA1320"/>
  <c r="AK1320"/>
  <c r="NI1320"/>
  <c r="YQ1276"/>
  <c r="YQ1275" s="1"/>
  <c r="YQ1305" s="1"/>
  <c r="YW1306" s="1"/>
  <c r="YW1281" s="1"/>
  <c r="ZC1281" s="1"/>
  <c r="XA1276"/>
  <c r="XA1275" s="1"/>
  <c r="VK1276"/>
  <c r="VK1275" s="1"/>
  <c r="VK1305" s="1"/>
  <c r="VQ1306" s="1"/>
  <c r="VQ1281" s="1"/>
  <c r="VW1281" s="1"/>
  <c r="TU1276"/>
  <c r="TU1275" s="1"/>
  <c r="SE1276"/>
  <c r="SE1275" s="1"/>
  <c r="SE1305" s="1"/>
  <c r="SK1306" s="1"/>
  <c r="SK1278" s="1"/>
  <c r="SQ1278" s="1"/>
  <c r="QO1276"/>
  <c r="QO1275" s="1"/>
  <c r="OY1276"/>
  <c r="OY1275" s="1"/>
  <c r="OY1305" s="1"/>
  <c r="PE1306" s="1"/>
  <c r="PE1278" s="1"/>
  <c r="PK1278" s="1"/>
  <c r="NI1276"/>
  <c r="NI1275" s="1"/>
  <c r="LS1276"/>
  <c r="LS1275" s="1"/>
  <c r="LS1305" s="1"/>
  <c r="LY1306" s="1"/>
  <c r="LY1278" s="1"/>
  <c r="ME1278" s="1"/>
  <c r="KC1276"/>
  <c r="KC1275" s="1"/>
  <c r="IM1276"/>
  <c r="IM1275" s="1"/>
  <c r="IM1305" s="1"/>
  <c r="IS1306" s="1"/>
  <c r="GW1276"/>
  <c r="GW1275" s="1"/>
  <c r="FG1276"/>
  <c r="FG1275" s="1"/>
  <c r="FG1305" s="1"/>
  <c r="FM1306" s="1"/>
  <c r="FM1281" s="1"/>
  <c r="FS1281" s="1"/>
  <c r="DQ1276"/>
  <c r="DQ1275" s="1"/>
  <c r="CA1276"/>
  <c r="CA1275" s="1"/>
  <c r="CA1305" s="1"/>
  <c r="CG1306" s="1"/>
  <c r="CG1278" s="1"/>
  <c r="CM1278" s="1"/>
  <c r="AK1276"/>
  <c r="AK1275" s="1"/>
  <c r="XV1276"/>
  <c r="XV1275" s="1"/>
  <c r="WF1276"/>
  <c r="WF1275" s="1"/>
  <c r="WF1305" s="1"/>
  <c r="WL1306" s="1"/>
  <c r="UP1276"/>
  <c r="UP1275" s="1"/>
  <c r="SZ1276"/>
  <c r="SZ1275" s="1"/>
  <c r="SZ1305" s="1"/>
  <c r="TF1306" s="1"/>
  <c r="RJ1276"/>
  <c r="RJ1275" s="1"/>
  <c r="PT1276"/>
  <c r="PT1275" s="1"/>
  <c r="PT1305" s="1"/>
  <c r="PZ1306" s="1"/>
  <c r="OD1276"/>
  <c r="OD1275" s="1"/>
  <c r="MN1276"/>
  <c r="MN1275" s="1"/>
  <c r="MN1305" s="1"/>
  <c r="MT1306" s="1"/>
  <c r="KX1276"/>
  <c r="KX1275" s="1"/>
  <c r="JH1276"/>
  <c r="JH1275" s="1"/>
  <c r="JH1305" s="1"/>
  <c r="JN1306" s="1"/>
  <c r="HR1276"/>
  <c r="HR1275" s="1"/>
  <c r="GB1276"/>
  <c r="GB1275" s="1"/>
  <c r="GB1305" s="1"/>
  <c r="GH1306" s="1"/>
  <c r="EL1276"/>
  <c r="EL1275" s="1"/>
  <c r="CV1276"/>
  <c r="CV1275" s="1"/>
  <c r="CV1305" s="1"/>
  <c r="DB1306" s="1"/>
  <c r="BF1276"/>
  <c r="BF1275" s="1"/>
  <c r="P1276"/>
  <c r="P1275" s="1"/>
  <c r="P1305" s="1"/>
  <c r="V1306" s="1"/>
  <c r="V1276"/>
  <c r="AB1276" s="1"/>
  <c r="WL1276"/>
  <c r="WR1276" s="1"/>
  <c r="DB1276"/>
  <c r="DH1276" s="1"/>
  <c r="CG1276"/>
  <c r="CM1276" s="1"/>
  <c r="YW1276"/>
  <c r="ZC1276" s="1"/>
  <c r="JN1276"/>
  <c r="JT1276" s="1"/>
  <c r="PZ1276"/>
  <c r="QF1276" s="1"/>
  <c r="TF1276"/>
  <c r="TL1276" s="1"/>
  <c r="GH1276"/>
  <c r="GN1276" s="1"/>
  <c r="MT1276"/>
  <c r="MZ1276" s="1"/>
  <c r="IS1276"/>
  <c r="IY1276" s="1"/>
  <c r="XB1320"/>
  <c r="VL1320"/>
  <c r="TV1320"/>
  <c r="SF1320"/>
  <c r="QP1320"/>
  <c r="OZ1320"/>
  <c r="NJ1320"/>
  <c r="MO1320"/>
  <c r="KY1320"/>
  <c r="JI1320"/>
  <c r="HS1320"/>
  <c r="GC1320"/>
  <c r="EM1320"/>
  <c r="CW1320"/>
  <c r="BG1320"/>
  <c r="Q1320"/>
  <c r="XW1320"/>
  <c r="WG1320"/>
  <c r="UQ1320"/>
  <c r="TA1320"/>
  <c r="RK1320"/>
  <c r="PU1320"/>
  <c r="OE1320"/>
  <c r="YR1320"/>
  <c r="LT1320"/>
  <c r="KD1320"/>
  <c r="IN1320"/>
  <c r="GX1320"/>
  <c r="FH1320"/>
  <c r="DR1320"/>
  <c r="CB1320"/>
  <c r="AL1320"/>
  <c r="YR1319"/>
  <c r="XB1319"/>
  <c r="VL1319"/>
  <c r="TV1319"/>
  <c r="SF1319"/>
  <c r="QP1319"/>
  <c r="OZ1319"/>
  <c r="NJ1319"/>
  <c r="LT1319"/>
  <c r="KD1319"/>
  <c r="IN1319"/>
  <c r="GX1319"/>
  <c r="FH1319"/>
  <c r="DR1319"/>
  <c r="CB1319"/>
  <c r="AL1319"/>
  <c r="XW1319"/>
  <c r="WG1319"/>
  <c r="UQ1319"/>
  <c r="TA1319"/>
  <c r="RK1319"/>
  <c r="PU1319"/>
  <c r="OE1319"/>
  <c r="MO1319"/>
  <c r="KY1319"/>
  <c r="JI1319"/>
  <c r="HS1319"/>
  <c r="GC1319"/>
  <c r="EM1319"/>
  <c r="CW1319"/>
  <c r="BG1319"/>
  <c r="Q1319"/>
  <c r="MX1277"/>
  <c r="ND1277" s="1"/>
  <c r="FQ1277"/>
  <c r="FW1277" s="1"/>
  <c r="EV1277"/>
  <c r="FB1277" s="1"/>
  <c r="HG1277"/>
  <c r="HM1277" s="1"/>
  <c r="RT1277"/>
  <c r="RZ1277" s="1"/>
  <c r="DD1283"/>
  <c r="DJ1283" s="1"/>
  <c r="QB1283"/>
  <c r="QH1283" s="1"/>
  <c r="WN1283"/>
  <c r="WT1283" s="1"/>
  <c r="KK1283"/>
  <c r="KQ1283" s="1"/>
  <c r="ET1283"/>
  <c r="EZ1283" s="1"/>
  <c r="RR1283"/>
  <c r="RX1283" s="1"/>
  <c r="FO1283"/>
  <c r="FU1283" s="1"/>
  <c r="YY1283"/>
  <c r="ZE1283" s="1"/>
  <c r="MA1283"/>
  <c r="MG1283" s="1"/>
  <c r="MW1277"/>
  <c r="NC1277" s="1"/>
  <c r="Y1277"/>
  <c r="AE1277" s="1"/>
  <c r="RS1277"/>
  <c r="RY1277" s="1"/>
  <c r="EU1277"/>
  <c r="FA1277" s="1"/>
  <c r="QX1277"/>
  <c r="RD1277" s="1"/>
  <c r="KL1277"/>
  <c r="KR1277" s="1"/>
  <c r="TI1277"/>
  <c r="TO1277" s="1"/>
  <c r="GK1277"/>
  <c r="GQ1277" s="1"/>
  <c r="FP1277"/>
  <c r="FV1277" s="1"/>
  <c r="YE1277"/>
  <c r="YK1277" s="1"/>
  <c r="LG1277"/>
  <c r="LM1277" s="1"/>
  <c r="UE1280"/>
  <c r="UK1280" s="1"/>
  <c r="HG1280"/>
  <c r="HM1280" s="1"/>
  <c r="GL1280"/>
  <c r="GR1280" s="1"/>
  <c r="ZA1280"/>
  <c r="ZG1280" s="1"/>
  <c r="LH1280"/>
  <c r="LN1280" s="1"/>
  <c r="EV1280"/>
  <c r="FB1280" s="1"/>
  <c r="TJ1280"/>
  <c r="TP1280" s="1"/>
  <c r="Z1280"/>
  <c r="AF1280" s="1"/>
  <c r="FQ1280"/>
  <c r="FW1280" s="1"/>
  <c r="BF1295"/>
  <c r="EL1295"/>
  <c r="HR1295"/>
  <c r="KX1295"/>
  <c r="OD1295"/>
  <c r="RJ1295"/>
  <c r="UP1295"/>
  <c r="XV1295"/>
  <c r="AK1295"/>
  <c r="DQ1295"/>
  <c r="GW1295"/>
  <c r="KC1295"/>
  <c r="NI1295"/>
  <c r="QO1295"/>
  <c r="TU1295"/>
  <c r="XA1295"/>
  <c r="BG1295"/>
  <c r="EM1295"/>
  <c r="HS1295"/>
  <c r="KY1295"/>
  <c r="OE1295"/>
  <c r="RK1295"/>
  <c r="UQ1295"/>
  <c r="XW1295"/>
  <c r="CB1295"/>
  <c r="FH1295"/>
  <c r="IN1295"/>
  <c r="LT1295"/>
  <c r="OZ1295"/>
  <c r="SF1295"/>
  <c r="VL1295"/>
  <c r="YR1295"/>
  <c r="Q1285"/>
  <c r="CW1285"/>
  <c r="GC1285"/>
  <c r="JI1285"/>
  <c r="MO1285"/>
  <c r="PU1285"/>
  <c r="TA1285"/>
  <c r="WG1285"/>
  <c r="AL1285"/>
  <c r="DR1285"/>
  <c r="GX1285"/>
  <c r="KD1285"/>
  <c r="NJ1285"/>
  <c r="QP1285"/>
  <c r="TV1285"/>
  <c r="XB1285"/>
  <c r="NS1282"/>
  <c r="NY1282" s="1"/>
  <c r="TJ1282"/>
  <c r="TP1282" s="1"/>
  <c r="GL1282"/>
  <c r="GR1282" s="1"/>
  <c r="Z1282"/>
  <c r="AF1282" s="1"/>
  <c r="MC1282"/>
  <c r="MI1282" s="1"/>
  <c r="UE1282"/>
  <c r="UK1282" s="1"/>
  <c r="FQ1282"/>
  <c r="FW1282" s="1"/>
  <c r="EV1282"/>
  <c r="FB1282" s="1"/>
  <c r="GK1280"/>
  <c r="GQ1280" s="1"/>
  <c r="MB1280"/>
  <c r="MH1280" s="1"/>
  <c r="RS1280"/>
  <c r="RY1280" s="1"/>
  <c r="LG1280"/>
  <c r="LM1280" s="1"/>
  <c r="MW1280"/>
  <c r="NC1280" s="1"/>
  <c r="Y1280"/>
  <c r="AE1280" s="1"/>
  <c r="EU1280"/>
  <c r="FA1280" s="1"/>
  <c r="QX1280"/>
  <c r="RD1280" s="1"/>
  <c r="KL1280"/>
  <c r="KR1280" s="1"/>
  <c r="TI1283"/>
  <c r="TO1283" s="1"/>
  <c r="GK1283"/>
  <c r="GQ1283" s="1"/>
  <c r="Y1283"/>
  <c r="AE1283" s="1"/>
  <c r="SN1283"/>
  <c r="ST1283" s="1"/>
  <c r="MB1283"/>
  <c r="MH1283" s="1"/>
  <c r="FP1283"/>
  <c r="FV1283" s="1"/>
  <c r="RS1283"/>
  <c r="RY1283" s="1"/>
  <c r="QX1283"/>
  <c r="RD1283" s="1"/>
  <c r="YE1283"/>
  <c r="YK1283" s="1"/>
  <c r="MW1282"/>
  <c r="NC1282" s="1"/>
  <c r="GK1282"/>
  <c r="GQ1282" s="1"/>
  <c r="SN1282"/>
  <c r="ST1282" s="1"/>
  <c r="FP1282"/>
  <c r="FV1282" s="1"/>
  <c r="YE1282"/>
  <c r="YK1282" s="1"/>
  <c r="EU1282"/>
  <c r="FA1282" s="1"/>
  <c r="QX1282"/>
  <c r="RD1282" s="1"/>
  <c r="DZ1282"/>
  <c r="EF1282" s="1"/>
  <c r="DD1277"/>
  <c r="DJ1277" s="1"/>
  <c r="QB1277"/>
  <c r="QH1277" s="1"/>
  <c r="DY1277"/>
  <c r="EE1277" s="1"/>
  <c r="XI1277"/>
  <c r="XO1277" s="1"/>
  <c r="ET1277"/>
  <c r="EZ1277" s="1"/>
  <c r="LF1277"/>
  <c r="LL1277" s="1"/>
  <c r="FO1277"/>
  <c r="FU1277" s="1"/>
  <c r="SM1277"/>
  <c r="SS1277" s="1"/>
  <c r="Z1283"/>
  <c r="AF1283" s="1"/>
  <c r="FQ1283"/>
  <c r="FW1283" s="1"/>
  <c r="NS1283"/>
  <c r="NY1283" s="1"/>
  <c r="AU1283"/>
  <c r="BA1283" s="1"/>
  <c r="MX1283"/>
  <c r="ND1283" s="1"/>
  <c r="SO1283"/>
  <c r="SU1283" s="1"/>
  <c r="MC1283"/>
  <c r="MI1283" s="1"/>
  <c r="LH1283"/>
  <c r="LN1283" s="1"/>
  <c r="UE1281"/>
  <c r="UK1281" s="1"/>
  <c r="TJ1281"/>
  <c r="TP1281" s="1"/>
  <c r="SO1281"/>
  <c r="SU1281" s="1"/>
  <c r="MC1281"/>
  <c r="MI1281" s="1"/>
  <c r="LH1281"/>
  <c r="LN1281" s="1"/>
  <c r="HG1281"/>
  <c r="HM1281" s="1"/>
  <c r="GL1281"/>
  <c r="GR1281" s="1"/>
  <c r="ZA1281"/>
  <c r="ZG1281" s="1"/>
  <c r="XU1286"/>
  <c r="WE1286"/>
  <c r="UO1286"/>
  <c r="SY1286"/>
  <c r="RI1286"/>
  <c r="PS1286"/>
  <c r="OC1286"/>
  <c r="MM1286"/>
  <c r="KW1286"/>
  <c r="JG1286"/>
  <c r="HQ1286"/>
  <c r="GA1286"/>
  <c r="EK1286"/>
  <c r="CU1286"/>
  <c r="BE1286"/>
  <c r="O1286"/>
  <c r="YP1286"/>
  <c r="WZ1286"/>
  <c r="VJ1286"/>
  <c r="TT1286"/>
  <c r="SD1286"/>
  <c r="QN1286"/>
  <c r="OX1286"/>
  <c r="NH1286"/>
  <c r="LR1286"/>
  <c r="KB1286"/>
  <c r="IL1286"/>
  <c r="GV1286"/>
  <c r="FF1286"/>
  <c r="DP1286"/>
  <c r="BZ1286"/>
  <c r="AJ1286"/>
  <c r="YP1290"/>
  <c r="WZ1290"/>
  <c r="VJ1290"/>
  <c r="TT1290"/>
  <c r="SD1290"/>
  <c r="QN1290"/>
  <c r="OX1290"/>
  <c r="NH1290"/>
  <c r="LR1290"/>
  <c r="KB1290"/>
  <c r="IL1290"/>
  <c r="GV1290"/>
  <c r="FF1290"/>
  <c r="DP1290"/>
  <c r="BZ1290"/>
  <c r="AJ1290"/>
  <c r="XU1290"/>
  <c r="WE1290"/>
  <c r="UO1290"/>
  <c r="SY1290"/>
  <c r="RI1290"/>
  <c r="PS1290"/>
  <c r="OC1290"/>
  <c r="MM1290"/>
  <c r="KW1290"/>
  <c r="JG1290"/>
  <c r="HQ1290"/>
  <c r="GA1290"/>
  <c r="EK1290"/>
  <c r="CU1290"/>
  <c r="BE1290"/>
  <c r="O1290"/>
  <c r="YP1296"/>
  <c r="WZ1296"/>
  <c r="VJ1296"/>
  <c r="TT1296"/>
  <c r="SD1296"/>
  <c r="QN1296"/>
  <c r="OX1296"/>
  <c r="NH1296"/>
  <c r="LR1296"/>
  <c r="KB1296"/>
  <c r="IL1296"/>
  <c r="GV1296"/>
  <c r="FF1296"/>
  <c r="DP1296"/>
  <c r="BZ1296"/>
  <c r="AJ1296"/>
  <c r="XU1296"/>
  <c r="WE1296"/>
  <c r="UO1296"/>
  <c r="SY1296"/>
  <c r="RI1296"/>
  <c r="PS1296"/>
  <c r="OC1296"/>
  <c r="MM1296"/>
  <c r="KW1296"/>
  <c r="JG1296"/>
  <c r="HQ1296"/>
  <c r="GA1296"/>
  <c r="EK1296"/>
  <c r="CU1296"/>
  <c r="BE1296"/>
  <c r="O1296"/>
  <c r="SY1276"/>
  <c r="WZ1276"/>
  <c r="VJ1276"/>
  <c r="TT1276"/>
  <c r="RI1276"/>
  <c r="PS1276"/>
  <c r="OC1276"/>
  <c r="MM1276"/>
  <c r="KW1276"/>
  <c r="JG1276"/>
  <c r="HQ1276"/>
  <c r="GA1276"/>
  <c r="EK1276"/>
  <c r="CU1276"/>
  <c r="BE1276"/>
  <c r="O1276"/>
  <c r="XU1276"/>
  <c r="WE1276"/>
  <c r="UO1276"/>
  <c r="SD1276"/>
  <c r="QN1276"/>
  <c r="OX1276"/>
  <c r="NH1276"/>
  <c r="LR1276"/>
  <c r="KB1276"/>
  <c r="IL1276"/>
  <c r="GV1276"/>
  <c r="FF1276"/>
  <c r="DP1276"/>
  <c r="BZ1276"/>
  <c r="AJ1276"/>
  <c r="YP1276"/>
  <c r="SY1279"/>
  <c r="XU1279"/>
  <c r="WE1279"/>
  <c r="UO1279"/>
  <c r="SD1279"/>
  <c r="QN1279"/>
  <c r="OX1279"/>
  <c r="NH1279"/>
  <c r="LR1279"/>
  <c r="KB1279"/>
  <c r="IL1279"/>
  <c r="GV1279"/>
  <c r="FF1279"/>
  <c r="DP1279"/>
  <c r="BZ1279"/>
  <c r="AJ1279"/>
  <c r="YP1279"/>
  <c r="WZ1279"/>
  <c r="VJ1279"/>
  <c r="TT1279"/>
  <c r="RI1279"/>
  <c r="PS1279"/>
  <c r="OC1279"/>
  <c r="MM1279"/>
  <c r="KW1279"/>
  <c r="JG1279"/>
  <c r="HQ1279"/>
  <c r="GA1279"/>
  <c r="EK1279"/>
  <c r="CU1279"/>
  <c r="BE1279"/>
  <c r="O1279"/>
  <c r="YP1316"/>
  <c r="WZ1316"/>
  <c r="VJ1316"/>
  <c r="TT1316"/>
  <c r="SD1316"/>
  <c r="QN1316"/>
  <c r="OX1316"/>
  <c r="NH1316"/>
  <c r="LR1316"/>
  <c r="KB1316"/>
  <c r="IL1316"/>
  <c r="GV1316"/>
  <c r="FF1316"/>
  <c r="DP1316"/>
  <c r="BZ1316"/>
  <c r="AJ1316"/>
  <c r="XU1316"/>
  <c r="WE1316"/>
  <c r="UO1316"/>
  <c r="SY1316"/>
  <c r="RI1316"/>
  <c r="PS1316"/>
  <c r="OC1316"/>
  <c r="MM1316"/>
  <c r="KW1316"/>
  <c r="JG1316"/>
  <c r="HQ1316"/>
  <c r="GA1316"/>
  <c r="EK1316"/>
  <c r="CU1316"/>
  <c r="BE1316"/>
  <c r="O1316"/>
  <c r="YP1318"/>
  <c r="WZ1318"/>
  <c r="VJ1318"/>
  <c r="TT1318"/>
  <c r="SD1318"/>
  <c r="QN1318"/>
  <c r="OX1318"/>
  <c r="NH1318"/>
  <c r="LR1318"/>
  <c r="KB1318"/>
  <c r="IL1318"/>
  <c r="GV1318"/>
  <c r="FF1318"/>
  <c r="DP1318"/>
  <c r="BZ1318"/>
  <c r="AJ1318"/>
  <c r="XU1318"/>
  <c r="WE1318"/>
  <c r="UO1318"/>
  <c r="SY1318"/>
  <c r="RI1318"/>
  <c r="PS1318"/>
  <c r="OC1318"/>
  <c r="MM1318"/>
  <c r="KW1318"/>
  <c r="JG1318"/>
  <c r="HQ1318"/>
  <c r="GA1318"/>
  <c r="EK1318"/>
  <c r="CU1318"/>
  <c r="BE1318"/>
  <c r="O1318"/>
  <c r="YP1315"/>
  <c r="WZ1315"/>
  <c r="VJ1315"/>
  <c r="TT1315"/>
  <c r="SD1315"/>
  <c r="QN1315"/>
  <c r="OX1315"/>
  <c r="NH1315"/>
  <c r="LR1315"/>
  <c r="KB1315"/>
  <c r="IL1315"/>
  <c r="GV1315"/>
  <c r="FF1315"/>
  <c r="DP1315"/>
  <c r="BZ1315"/>
  <c r="AJ1315"/>
  <c r="XU1315"/>
  <c r="WE1315"/>
  <c r="UO1315"/>
  <c r="SY1315"/>
  <c r="RI1315"/>
  <c r="PS1315"/>
  <c r="OC1315"/>
  <c r="MM1315"/>
  <c r="KW1315"/>
  <c r="JG1315"/>
  <c r="HQ1315"/>
  <c r="GA1315"/>
  <c r="EK1315"/>
  <c r="CU1315"/>
  <c r="BE1315"/>
  <c r="O1315"/>
  <c r="YP1314"/>
  <c r="WZ1314"/>
  <c r="VJ1314"/>
  <c r="TT1314"/>
  <c r="SD1314"/>
  <c r="QN1314"/>
  <c r="OX1314"/>
  <c r="NH1314"/>
  <c r="LR1314"/>
  <c r="KB1314"/>
  <c r="IL1314"/>
  <c r="GV1314"/>
  <c r="FF1314"/>
  <c r="DP1314"/>
  <c r="BZ1314"/>
  <c r="AJ1314"/>
  <c r="XU1314"/>
  <c r="WE1314"/>
  <c r="UO1314"/>
  <c r="SY1314"/>
  <c r="RI1314"/>
  <c r="PS1314"/>
  <c r="OC1314"/>
  <c r="MM1314"/>
  <c r="KW1314"/>
  <c r="JG1314"/>
  <c r="HQ1314"/>
  <c r="GA1314"/>
  <c r="EK1314"/>
  <c r="CU1314"/>
  <c r="BE1314"/>
  <c r="O1314"/>
  <c r="F1320"/>
  <c r="F1231"/>
  <c r="F1319"/>
  <c r="F1230"/>
  <c r="F1301"/>
  <c r="F1222"/>
  <c r="F1291"/>
  <c r="F1213"/>
  <c r="F1281"/>
  <c r="F1204"/>
  <c r="F32" i="67"/>
  <c r="G32" s="1"/>
  <c r="D32"/>
  <c r="F31"/>
  <c r="G31" s="1"/>
  <c r="D31"/>
  <c r="F30"/>
  <c r="G30" s="1"/>
  <c r="D30"/>
  <c r="F29"/>
  <c r="G29" s="1"/>
  <c r="D29"/>
  <c r="F28"/>
  <c r="G28" s="1"/>
  <c r="D28"/>
  <c r="F27"/>
  <c r="G27" s="1"/>
  <c r="D27"/>
  <c r="F26"/>
  <c r="G26" s="1"/>
  <c r="D26"/>
  <c r="F25"/>
  <c r="G25" s="1"/>
  <c r="D25"/>
  <c r="F17"/>
  <c r="G17" s="1"/>
  <c r="D17"/>
  <c r="F16"/>
  <c r="G16" s="1"/>
  <c r="D16"/>
  <c r="F15"/>
  <c r="G15" s="1"/>
  <c r="D15"/>
  <c r="F14"/>
  <c r="E14"/>
  <c r="D14"/>
  <c r="F13"/>
  <c r="G13" s="1"/>
  <c r="H13" s="1"/>
  <c r="D13"/>
  <c r="F12"/>
  <c r="G12" s="1"/>
  <c r="D12"/>
  <c r="F11"/>
  <c r="G11" s="1"/>
  <c r="H11" s="1"/>
  <c r="D11"/>
  <c r="F10"/>
  <c r="G10" s="1"/>
  <c r="D10"/>
  <c r="F9"/>
  <c r="G9" s="1"/>
  <c r="H9" s="1"/>
  <c r="D9"/>
  <c r="F8"/>
  <c r="G8" s="1"/>
  <c r="D8"/>
  <c r="F7"/>
  <c r="G7" s="1"/>
  <c r="H7" s="1"/>
  <c r="D7"/>
  <c r="F6"/>
  <c r="G6" s="1"/>
  <c r="D6"/>
  <c r="F5"/>
  <c r="G5" s="1"/>
  <c r="H5" s="1"/>
  <c r="D5"/>
  <c r="B14" i="66"/>
  <c r="E5"/>
  <c r="G5" s="1"/>
  <c r="J5" s="1"/>
  <c r="E20" i="65"/>
  <c r="C20"/>
  <c r="G20" s="1"/>
  <c r="E19"/>
  <c r="C19"/>
  <c r="G19" s="1"/>
  <c r="E18"/>
  <c r="C18"/>
  <c r="G18" s="1"/>
  <c r="E17"/>
  <c r="C17"/>
  <c r="G17" s="1"/>
  <c r="E16"/>
  <c r="C16"/>
  <c r="G16" s="1"/>
  <c r="E15"/>
  <c r="C15"/>
  <c r="G15" s="1"/>
  <c r="E14"/>
  <c r="C14"/>
  <c r="G14" s="1"/>
  <c r="E13"/>
  <c r="C13"/>
  <c r="G13" s="1"/>
  <c r="E12"/>
  <c r="C12"/>
  <c r="G12" s="1"/>
  <c r="E11"/>
  <c r="C11"/>
  <c r="G11" s="1"/>
  <c r="E10"/>
  <c r="C10"/>
  <c r="G10" s="1"/>
  <c r="E9"/>
  <c r="C9"/>
  <c r="G9" s="1"/>
  <c r="E8"/>
  <c r="C8"/>
  <c r="G8" s="1"/>
  <c r="E7"/>
  <c r="C7"/>
  <c r="G7" s="1"/>
  <c r="E6"/>
  <c r="C6"/>
  <c r="G6" s="1"/>
  <c r="E5"/>
  <c r="C5"/>
  <c r="G5" s="1"/>
  <c r="F38" i="64"/>
  <c r="L38" s="1"/>
  <c r="E38"/>
  <c r="K38" s="1"/>
  <c r="F37"/>
  <c r="L37" s="1"/>
  <c r="E37"/>
  <c r="K37" s="1"/>
  <c r="F36"/>
  <c r="L36" s="1"/>
  <c r="E36"/>
  <c r="K36" s="1"/>
  <c r="F35"/>
  <c r="L35" s="1"/>
  <c r="E35"/>
  <c r="K35" s="1"/>
  <c r="F34"/>
  <c r="L34" s="1"/>
  <c r="E34"/>
  <c r="K34" s="1"/>
  <c r="F33"/>
  <c r="L33" s="1"/>
  <c r="E33"/>
  <c r="K33" s="1"/>
  <c r="F32"/>
  <c r="L32" s="1"/>
  <c r="E32"/>
  <c r="K32" s="1"/>
  <c r="F31"/>
  <c r="L31" s="1"/>
  <c r="E31"/>
  <c r="K31" s="1"/>
  <c r="F30"/>
  <c r="L30" s="1"/>
  <c r="E30"/>
  <c r="K30" s="1"/>
  <c r="F29"/>
  <c r="L29" s="1"/>
  <c r="E29"/>
  <c r="K29" s="1"/>
  <c r="F28"/>
  <c r="L28" s="1"/>
  <c r="E28"/>
  <c r="K28" s="1"/>
  <c r="F27"/>
  <c r="L27" s="1"/>
  <c r="E27"/>
  <c r="K27" s="1"/>
  <c r="F26"/>
  <c r="L26" s="1"/>
  <c r="E26"/>
  <c r="K26" s="1"/>
  <c r="F25"/>
  <c r="L25" s="1"/>
  <c r="E25"/>
  <c r="K25" s="1"/>
  <c r="F24"/>
  <c r="L24" s="1"/>
  <c r="E24"/>
  <c r="K24" s="1"/>
  <c r="F23"/>
  <c r="L23" s="1"/>
  <c r="E23"/>
  <c r="K23" s="1"/>
  <c r="F22"/>
  <c r="L22" s="1"/>
  <c r="E22"/>
  <c r="K22" s="1"/>
  <c r="F21"/>
  <c r="L21" s="1"/>
  <c r="E21"/>
  <c r="K21" s="1"/>
  <c r="C20"/>
  <c r="F20" s="1"/>
  <c r="B20"/>
  <c r="E20" s="1"/>
  <c r="F19"/>
  <c r="L19" s="1"/>
  <c r="E19"/>
  <c r="K19" s="1"/>
  <c r="C18"/>
  <c r="F18" s="1"/>
  <c r="B18"/>
  <c r="E18" s="1"/>
  <c r="F17"/>
  <c r="L17" s="1"/>
  <c r="E17"/>
  <c r="K17" s="1"/>
  <c r="F16"/>
  <c r="L16" s="1"/>
  <c r="E16"/>
  <c r="K16" s="1"/>
  <c r="F15"/>
  <c r="L15" s="1"/>
  <c r="E15"/>
  <c r="K15" s="1"/>
  <c r="F14"/>
  <c r="L14" s="1"/>
  <c r="E14"/>
  <c r="K14" s="1"/>
  <c r="C13"/>
  <c r="F13" s="1"/>
  <c r="B13"/>
  <c r="E13" s="1"/>
  <c r="F12"/>
  <c r="L12" s="1"/>
  <c r="E12"/>
  <c r="K12" s="1"/>
  <c r="F11"/>
  <c r="L11" s="1"/>
  <c r="E11"/>
  <c r="K11" s="1"/>
  <c r="F10"/>
  <c r="L10" s="1"/>
  <c r="E10"/>
  <c r="K10" s="1"/>
  <c r="F9"/>
  <c r="L9" s="1"/>
  <c r="E9"/>
  <c r="K9" s="1"/>
  <c r="F8"/>
  <c r="E8"/>
  <c r="V1279" i="109" l="1"/>
  <c r="AB1279" s="1"/>
  <c r="V1287"/>
  <c r="AB1287" s="1"/>
  <c r="V1277"/>
  <c r="AB1277" s="1"/>
  <c r="V1297"/>
  <c r="AB1297" s="1"/>
  <c r="V1298"/>
  <c r="AB1298" s="1"/>
  <c r="V1299"/>
  <c r="AB1299" s="1"/>
  <c r="V1289"/>
  <c r="AB1289" s="1"/>
  <c r="V1280"/>
  <c r="AB1280" s="1"/>
  <c r="V1282"/>
  <c r="AB1282" s="1"/>
  <c r="V1303"/>
  <c r="AB1303" s="1"/>
  <c r="V1293"/>
  <c r="AB1293" s="1"/>
  <c r="V1283"/>
  <c r="AB1283" s="1"/>
  <c r="V1290"/>
  <c r="AB1290" s="1"/>
  <c r="V1292"/>
  <c r="AB1292" s="1"/>
  <c r="V1302"/>
  <c r="AB1302" s="1"/>
  <c r="V1286"/>
  <c r="AB1286" s="1"/>
  <c r="V1300"/>
  <c r="AB1300" s="1"/>
  <c r="V1291"/>
  <c r="AB1291" s="1"/>
  <c r="V1288"/>
  <c r="AB1288" s="1"/>
  <c r="V1296"/>
  <c r="AB1296" s="1"/>
  <c r="AB1295" s="1"/>
  <c r="V1301"/>
  <c r="AB1301" s="1"/>
  <c r="DB1279"/>
  <c r="DH1279" s="1"/>
  <c r="DB1280"/>
  <c r="DH1280" s="1"/>
  <c r="DB1287"/>
  <c r="DH1287" s="1"/>
  <c r="DB1298"/>
  <c r="DH1298" s="1"/>
  <c r="DB1299"/>
  <c r="DH1299" s="1"/>
  <c r="DB1289"/>
  <c r="DH1289" s="1"/>
  <c r="DB1297"/>
  <c r="DH1297" s="1"/>
  <c r="DB1277"/>
  <c r="DH1277" s="1"/>
  <c r="DB1282"/>
  <c r="DH1282" s="1"/>
  <c r="DB1303"/>
  <c r="DH1303" s="1"/>
  <c r="DB1293"/>
  <c r="DH1293" s="1"/>
  <c r="DB1283"/>
  <c r="DH1283" s="1"/>
  <c r="DB1290"/>
  <c r="DH1290" s="1"/>
  <c r="DB1291"/>
  <c r="DH1291" s="1"/>
  <c r="DB1288"/>
  <c r="DH1288" s="1"/>
  <c r="DB1296"/>
  <c r="DH1296" s="1"/>
  <c r="DB1301"/>
  <c r="DH1301" s="1"/>
  <c r="DB1292"/>
  <c r="DH1292" s="1"/>
  <c r="DB1300"/>
  <c r="DH1300" s="1"/>
  <c r="DB1302"/>
  <c r="DH1302" s="1"/>
  <c r="DB1286"/>
  <c r="DH1286" s="1"/>
  <c r="DH1285" s="1"/>
  <c r="GH1283"/>
  <c r="GN1283" s="1"/>
  <c r="GH1280"/>
  <c r="GN1280" s="1"/>
  <c r="GH1298"/>
  <c r="GN1298" s="1"/>
  <c r="GH1289"/>
  <c r="GN1289" s="1"/>
  <c r="GH1297"/>
  <c r="GN1297" s="1"/>
  <c r="GH1277"/>
  <c r="GN1277" s="1"/>
  <c r="GH1282"/>
  <c r="GN1282" s="1"/>
  <c r="GH1293"/>
  <c r="GN1293" s="1"/>
  <c r="GH1299"/>
  <c r="GN1299" s="1"/>
  <c r="GH1287"/>
  <c r="GN1287" s="1"/>
  <c r="GH1303"/>
  <c r="GN1303" s="1"/>
  <c r="GH1290"/>
  <c r="GN1290" s="1"/>
  <c r="GH1292"/>
  <c r="GN1292" s="1"/>
  <c r="GH1300"/>
  <c r="GN1300" s="1"/>
  <c r="GH1288"/>
  <c r="GN1288" s="1"/>
  <c r="GH1302"/>
  <c r="GN1302" s="1"/>
  <c r="GH1296"/>
  <c r="GN1296" s="1"/>
  <c r="GH1291"/>
  <c r="GN1291" s="1"/>
  <c r="GH1286"/>
  <c r="GN1286" s="1"/>
  <c r="GH1301"/>
  <c r="GN1301" s="1"/>
  <c r="JN1277"/>
  <c r="JT1277" s="1"/>
  <c r="JN1283"/>
  <c r="JT1283" s="1"/>
  <c r="JN1293"/>
  <c r="JT1293" s="1"/>
  <c r="JN1303"/>
  <c r="JT1303" s="1"/>
  <c r="JN1282"/>
  <c r="JT1282" s="1"/>
  <c r="JN1289"/>
  <c r="JT1289" s="1"/>
  <c r="JN1299"/>
  <c r="JT1299" s="1"/>
  <c r="JN1298"/>
  <c r="JT1298" s="1"/>
  <c r="JN1280"/>
  <c r="JT1280" s="1"/>
  <c r="JN1297"/>
  <c r="JT1297" s="1"/>
  <c r="JN1287"/>
  <c r="JT1287" s="1"/>
  <c r="JN1290"/>
  <c r="JT1290" s="1"/>
  <c r="JN1291"/>
  <c r="JT1291" s="1"/>
  <c r="JN1302"/>
  <c r="JT1302" s="1"/>
  <c r="JN1301"/>
  <c r="JT1301" s="1"/>
  <c r="JN1292"/>
  <c r="JT1292" s="1"/>
  <c r="JN1300"/>
  <c r="JT1300" s="1"/>
  <c r="JN1288"/>
  <c r="JT1288" s="1"/>
  <c r="JN1286"/>
  <c r="JT1286" s="1"/>
  <c r="JN1296"/>
  <c r="JT1296" s="1"/>
  <c r="JT1295" s="1"/>
  <c r="MT1283"/>
  <c r="MZ1283" s="1"/>
  <c r="MT1280"/>
  <c r="MZ1280" s="1"/>
  <c r="MT1298"/>
  <c r="MZ1298" s="1"/>
  <c r="MT1289"/>
  <c r="MZ1289" s="1"/>
  <c r="MT1297"/>
  <c r="MZ1297" s="1"/>
  <c r="MT1277"/>
  <c r="MZ1277" s="1"/>
  <c r="MT1303"/>
  <c r="MZ1303" s="1"/>
  <c r="MT1299"/>
  <c r="MZ1299" s="1"/>
  <c r="MT1287"/>
  <c r="MZ1287" s="1"/>
  <c r="MT1282"/>
  <c r="MZ1282" s="1"/>
  <c r="MT1293"/>
  <c r="MZ1293" s="1"/>
  <c r="MT1290"/>
  <c r="MZ1290" s="1"/>
  <c r="MT1302"/>
  <c r="MZ1302" s="1"/>
  <c r="MT1286"/>
  <c r="MZ1286" s="1"/>
  <c r="MT1301"/>
  <c r="MZ1301" s="1"/>
  <c r="MT1292"/>
  <c r="MZ1292" s="1"/>
  <c r="MT1300"/>
  <c r="MZ1300" s="1"/>
  <c r="MT1291"/>
  <c r="MZ1291" s="1"/>
  <c r="MT1288"/>
  <c r="MZ1288" s="1"/>
  <c r="MT1296"/>
  <c r="MZ1296" s="1"/>
  <c r="MZ1295" s="1"/>
  <c r="PZ1279"/>
  <c r="QF1279" s="1"/>
  <c r="PZ1280"/>
  <c r="QF1280" s="1"/>
  <c r="PZ1297"/>
  <c r="QF1297" s="1"/>
  <c r="PZ1277"/>
  <c r="QF1277" s="1"/>
  <c r="PZ1282"/>
  <c r="QF1282" s="1"/>
  <c r="PZ1303"/>
  <c r="QF1303" s="1"/>
  <c r="PZ1293"/>
  <c r="QF1293" s="1"/>
  <c r="PZ1283"/>
  <c r="QF1283" s="1"/>
  <c r="PZ1287"/>
  <c r="QF1287" s="1"/>
  <c r="PZ1298"/>
  <c r="QF1298" s="1"/>
  <c r="PZ1299"/>
  <c r="QF1299" s="1"/>
  <c r="PZ1289"/>
  <c r="QF1289" s="1"/>
  <c r="PZ1291"/>
  <c r="QF1291" s="1"/>
  <c r="PZ1286"/>
  <c r="QF1286" s="1"/>
  <c r="PZ1296"/>
  <c r="QF1296" s="1"/>
  <c r="PZ1290"/>
  <c r="QF1290" s="1"/>
  <c r="PZ1292"/>
  <c r="QF1292" s="1"/>
  <c r="PZ1300"/>
  <c r="QF1300" s="1"/>
  <c r="PZ1288"/>
  <c r="QF1288" s="1"/>
  <c r="PZ1302"/>
  <c r="QF1302" s="1"/>
  <c r="PZ1301"/>
  <c r="QF1301" s="1"/>
  <c r="TF1279"/>
  <c r="TL1279" s="1"/>
  <c r="TF1280"/>
  <c r="TL1280" s="1"/>
  <c r="TF1297"/>
  <c r="TL1297" s="1"/>
  <c r="TF1277"/>
  <c r="TL1277" s="1"/>
  <c r="TF1282"/>
  <c r="TL1282" s="1"/>
  <c r="TF1303"/>
  <c r="TL1303" s="1"/>
  <c r="TF1293"/>
  <c r="TL1293" s="1"/>
  <c r="TF1283"/>
  <c r="TL1283" s="1"/>
  <c r="TF1287"/>
  <c r="TL1287" s="1"/>
  <c r="TF1298"/>
  <c r="TL1298" s="1"/>
  <c r="TF1299"/>
  <c r="TL1299" s="1"/>
  <c r="TF1289"/>
  <c r="TL1289" s="1"/>
  <c r="TF1292"/>
  <c r="TL1292" s="1"/>
  <c r="TF1291"/>
  <c r="TL1291" s="1"/>
  <c r="TF1288"/>
  <c r="TL1288" s="1"/>
  <c r="TF1302"/>
  <c r="TL1302" s="1"/>
  <c r="TF1286"/>
  <c r="TL1286" s="1"/>
  <c r="TF1296"/>
  <c r="TL1296" s="1"/>
  <c r="TF1290"/>
  <c r="TL1290" s="1"/>
  <c r="TF1300"/>
  <c r="TL1300" s="1"/>
  <c r="TF1301"/>
  <c r="TL1301" s="1"/>
  <c r="WL1279"/>
  <c r="WR1279" s="1"/>
  <c r="WL1280"/>
  <c r="WR1280" s="1"/>
  <c r="WL1287"/>
  <c r="WR1287" s="1"/>
  <c r="WL1298"/>
  <c r="WR1298" s="1"/>
  <c r="WL1299"/>
  <c r="WR1299" s="1"/>
  <c r="WL1289"/>
  <c r="WR1289" s="1"/>
  <c r="WL1297"/>
  <c r="WR1297" s="1"/>
  <c r="WL1277"/>
  <c r="WR1277" s="1"/>
  <c r="WL1282"/>
  <c r="WR1282" s="1"/>
  <c r="WL1303"/>
  <c r="WR1303" s="1"/>
  <c r="WL1293"/>
  <c r="WR1293" s="1"/>
  <c r="WL1283"/>
  <c r="WR1283" s="1"/>
  <c r="WL1290"/>
  <c r="WR1290" s="1"/>
  <c r="WL1292"/>
  <c r="WR1292" s="1"/>
  <c r="WL1300"/>
  <c r="WR1300" s="1"/>
  <c r="WL1302"/>
  <c r="WR1302" s="1"/>
  <c r="WL1286"/>
  <c r="WR1286" s="1"/>
  <c r="WL1301"/>
  <c r="WR1301" s="1"/>
  <c r="WL1291"/>
  <c r="WR1291" s="1"/>
  <c r="WL1288"/>
  <c r="WR1288" s="1"/>
  <c r="WL1296"/>
  <c r="WR1296" s="1"/>
  <c r="LY1276"/>
  <c r="ME1276" s="1"/>
  <c r="FM1276"/>
  <c r="FS1276" s="1"/>
  <c r="SK1276"/>
  <c r="SQ1276" s="1"/>
  <c r="VQ1276"/>
  <c r="VW1276" s="1"/>
  <c r="PE1276"/>
  <c r="PK1276" s="1"/>
  <c r="AK1305"/>
  <c r="AQ1306" s="1"/>
  <c r="DQ1305"/>
  <c r="DW1306" s="1"/>
  <c r="GW1305"/>
  <c r="HC1306" s="1"/>
  <c r="KC1305"/>
  <c r="KI1306" s="1"/>
  <c r="NI1305"/>
  <c r="NO1306" s="1"/>
  <c r="QO1305"/>
  <c r="QU1306" s="1"/>
  <c r="TU1305"/>
  <c r="UA1306" s="1"/>
  <c r="XA1305"/>
  <c r="XG1306" s="1"/>
  <c r="FV1275"/>
  <c r="FV1285"/>
  <c r="ST1295"/>
  <c r="GQ1285"/>
  <c r="GQ1295"/>
  <c r="TO1285"/>
  <c r="KR1285"/>
  <c r="XP1275"/>
  <c r="XP1295"/>
  <c r="LM1285"/>
  <c r="YK1275"/>
  <c r="YK1285"/>
  <c r="FB1295"/>
  <c r="FB1275"/>
  <c r="RZ1275"/>
  <c r="RZ1307" s="1"/>
  <c r="RZ1308" s="1"/>
  <c r="FW1295"/>
  <c r="FW1285"/>
  <c r="SU1275"/>
  <c r="SU1295"/>
  <c r="AF1295"/>
  <c r="AF1285"/>
  <c r="AF1275"/>
  <c r="ND1285"/>
  <c r="BA1275"/>
  <c r="QH1275"/>
  <c r="EE1275"/>
  <c r="EE1295"/>
  <c r="EE1285"/>
  <c r="RC1285"/>
  <c r="EZ1275"/>
  <c r="EZ1285"/>
  <c r="RX1295"/>
  <c r="RX1285"/>
  <c r="FU1295"/>
  <c r="SS1275"/>
  <c r="SS1285"/>
  <c r="BF1313"/>
  <c r="BF1322" s="1"/>
  <c r="BL1323" s="1"/>
  <c r="EL1313"/>
  <c r="EL1322" s="1"/>
  <c r="ER1323" s="1"/>
  <c r="HR1313"/>
  <c r="HR1322" s="1"/>
  <c r="HX1323" s="1"/>
  <c r="KX1313"/>
  <c r="KX1322" s="1"/>
  <c r="LD1323" s="1"/>
  <c r="OD1313"/>
  <c r="OD1322" s="1"/>
  <c r="OJ1323" s="1"/>
  <c r="RJ1313"/>
  <c r="RJ1322" s="1"/>
  <c r="RP1323" s="1"/>
  <c r="UP1313"/>
  <c r="UP1322" s="1"/>
  <c r="UV1323" s="1"/>
  <c r="XV1313"/>
  <c r="XV1322" s="1"/>
  <c r="YB1323" s="1"/>
  <c r="AK1313"/>
  <c r="AK1322" s="1"/>
  <c r="AQ1323" s="1"/>
  <c r="DQ1313"/>
  <c r="DQ1322" s="1"/>
  <c r="DW1323" s="1"/>
  <c r="GW1313"/>
  <c r="GW1322" s="1"/>
  <c r="HC1323" s="1"/>
  <c r="KC1313"/>
  <c r="KC1322" s="1"/>
  <c r="KI1323" s="1"/>
  <c r="NI1313"/>
  <c r="NI1322" s="1"/>
  <c r="NO1323" s="1"/>
  <c r="QO1313"/>
  <c r="QO1322" s="1"/>
  <c r="QU1323" s="1"/>
  <c r="TU1313"/>
  <c r="TU1322" s="1"/>
  <c r="UA1323" s="1"/>
  <c r="XA1313"/>
  <c r="XA1322" s="1"/>
  <c r="XG1323" s="1"/>
  <c r="LY1279"/>
  <c r="ME1279" s="1"/>
  <c r="CG1279"/>
  <c r="CM1279" s="1"/>
  <c r="MT1279"/>
  <c r="MZ1279" s="1"/>
  <c r="VQ1279"/>
  <c r="VW1279" s="1"/>
  <c r="CG1281"/>
  <c r="CM1281" s="1"/>
  <c r="LY1281"/>
  <c r="ME1281" s="1"/>
  <c r="V1281"/>
  <c r="AB1281" s="1"/>
  <c r="WL1281"/>
  <c r="WR1281" s="1"/>
  <c r="PE1281"/>
  <c r="PK1281" s="1"/>
  <c r="MT1281"/>
  <c r="MZ1281" s="1"/>
  <c r="AL1275"/>
  <c r="AL1305" s="1"/>
  <c r="AR1306" s="1"/>
  <c r="DR1275"/>
  <c r="DR1305" s="1"/>
  <c r="DX1306" s="1"/>
  <c r="GX1275"/>
  <c r="GX1305" s="1"/>
  <c r="HD1306" s="1"/>
  <c r="KD1275"/>
  <c r="KD1305" s="1"/>
  <c r="KJ1306" s="1"/>
  <c r="NJ1275"/>
  <c r="NJ1305" s="1"/>
  <c r="NP1306" s="1"/>
  <c r="QP1275"/>
  <c r="QP1305" s="1"/>
  <c r="QV1306" s="1"/>
  <c r="TV1275"/>
  <c r="TV1305" s="1"/>
  <c r="UB1306" s="1"/>
  <c r="XB1275"/>
  <c r="XB1305" s="1"/>
  <c r="XH1306" s="1"/>
  <c r="BG1275"/>
  <c r="BG1305" s="1"/>
  <c r="BM1306" s="1"/>
  <c r="EM1275"/>
  <c r="EM1305" s="1"/>
  <c r="ES1306" s="1"/>
  <c r="HS1275"/>
  <c r="HS1305" s="1"/>
  <c r="HY1306" s="1"/>
  <c r="KY1275"/>
  <c r="KY1305" s="1"/>
  <c r="LE1306" s="1"/>
  <c r="OE1275"/>
  <c r="OE1305" s="1"/>
  <c r="OK1306" s="1"/>
  <c r="RK1275"/>
  <c r="RK1305" s="1"/>
  <c r="RQ1306" s="1"/>
  <c r="UQ1275"/>
  <c r="UQ1305" s="1"/>
  <c r="UW1306" s="1"/>
  <c r="XW1275"/>
  <c r="XW1305" s="1"/>
  <c r="YC1306" s="1"/>
  <c r="BG1313"/>
  <c r="BG1322" s="1"/>
  <c r="BM1323" s="1"/>
  <c r="EM1313"/>
  <c r="EM1322" s="1"/>
  <c r="ES1323" s="1"/>
  <c r="HS1313"/>
  <c r="HS1322" s="1"/>
  <c r="HY1323" s="1"/>
  <c r="KY1313"/>
  <c r="KY1322" s="1"/>
  <c r="LE1323" s="1"/>
  <c r="OE1313"/>
  <c r="OE1322" s="1"/>
  <c r="OK1323" s="1"/>
  <c r="RK1313"/>
  <c r="RK1322" s="1"/>
  <c r="RQ1323" s="1"/>
  <c r="UQ1313"/>
  <c r="UQ1322" s="1"/>
  <c r="UW1323" s="1"/>
  <c r="XW1313"/>
  <c r="XW1322" s="1"/>
  <c r="YC1323" s="1"/>
  <c r="CB1313"/>
  <c r="CB1322" s="1"/>
  <c r="CH1323" s="1"/>
  <c r="FH1313"/>
  <c r="FH1322" s="1"/>
  <c r="FN1323" s="1"/>
  <c r="IN1313"/>
  <c r="IN1322" s="1"/>
  <c r="IT1323" s="1"/>
  <c r="LT1313"/>
  <c r="LT1322" s="1"/>
  <c r="LZ1323" s="1"/>
  <c r="OZ1313"/>
  <c r="OZ1322" s="1"/>
  <c r="PF1323" s="1"/>
  <c r="SF1313"/>
  <c r="SF1322" s="1"/>
  <c r="SL1323" s="1"/>
  <c r="VL1313"/>
  <c r="VL1322" s="1"/>
  <c r="VR1323" s="1"/>
  <c r="YR1313"/>
  <c r="YR1322" s="1"/>
  <c r="YX1323" s="1"/>
  <c r="TF1278"/>
  <c r="TL1278" s="1"/>
  <c r="WL1278"/>
  <c r="WR1278" s="1"/>
  <c r="V1278"/>
  <c r="AB1278" s="1"/>
  <c r="GH1278"/>
  <c r="GN1278" s="1"/>
  <c r="GN1275" s="1"/>
  <c r="JN1278"/>
  <c r="JT1278" s="1"/>
  <c r="JT1275" s="1"/>
  <c r="ZF1295"/>
  <c r="ZF1275"/>
  <c r="MH1285"/>
  <c r="MH1295"/>
  <c r="MH1275"/>
  <c r="AE1295"/>
  <c r="AE1275"/>
  <c r="NC1285"/>
  <c r="NC1295"/>
  <c r="NC1275"/>
  <c r="EF1285"/>
  <c r="EF1295"/>
  <c r="EF1275"/>
  <c r="RD1275"/>
  <c r="RD1285"/>
  <c r="FA1285"/>
  <c r="FA1275"/>
  <c r="RY1285"/>
  <c r="RY1275"/>
  <c r="LN1285"/>
  <c r="LN1295"/>
  <c r="YL1295"/>
  <c r="ZG1295"/>
  <c r="ZG1285"/>
  <c r="ZG1275"/>
  <c r="GR1275"/>
  <c r="GR1285"/>
  <c r="TP1275"/>
  <c r="HM1295"/>
  <c r="UK1275"/>
  <c r="UK1295"/>
  <c r="WT1285"/>
  <c r="XO1285"/>
  <c r="LL1275"/>
  <c r="LL1295"/>
  <c r="YJ1275"/>
  <c r="MG1285"/>
  <c r="MG1295"/>
  <c r="ZE1285"/>
  <c r="WU1275"/>
  <c r="WU1307" s="1"/>
  <c r="WU1308" s="1"/>
  <c r="WU1295"/>
  <c r="QI1295"/>
  <c r="QI1285"/>
  <c r="QI1275"/>
  <c r="JW1275"/>
  <c r="JW1285"/>
  <c r="JW1307" s="1"/>
  <c r="JW1308" s="1"/>
  <c r="JW1295"/>
  <c r="DK1295"/>
  <c r="WV1295"/>
  <c r="WV1275"/>
  <c r="WV1307" s="1"/>
  <c r="WV1308" s="1"/>
  <c r="QJ1275"/>
  <c r="QJ1295"/>
  <c r="JX1275"/>
  <c r="JX1295"/>
  <c r="DL1295"/>
  <c r="DL1275"/>
  <c r="WA1275"/>
  <c r="WA1285"/>
  <c r="PO1275"/>
  <c r="PO1285"/>
  <c r="JC1275"/>
  <c r="JC1285"/>
  <c r="CQ1285"/>
  <c r="CQ1295"/>
  <c r="XQ1295"/>
  <c r="XQ1275"/>
  <c r="KS1285"/>
  <c r="KS1295"/>
  <c r="EG1275"/>
  <c r="EG1285"/>
  <c r="OR1285"/>
  <c r="OT1295"/>
  <c r="OT1285"/>
  <c r="OT1275"/>
  <c r="IH1295"/>
  <c r="NX1295"/>
  <c r="HL1275"/>
  <c r="AZ1295"/>
  <c r="AZ1275"/>
  <c r="VZ1295"/>
  <c r="VZ1285"/>
  <c r="PN1285"/>
  <c r="PN1275"/>
  <c r="JB1275"/>
  <c r="CP1295"/>
  <c r="VE1295"/>
  <c r="OS1295"/>
  <c r="IG1285"/>
  <c r="IG1275"/>
  <c r="BU1275"/>
  <c r="BU1307" s="1"/>
  <c r="BU1308" s="1"/>
  <c r="BU1295"/>
  <c r="UI1285"/>
  <c r="UI1295"/>
  <c r="NW1275"/>
  <c r="NW1295"/>
  <c r="HK1275"/>
  <c r="AY1285"/>
  <c r="TN1285"/>
  <c r="NB1275"/>
  <c r="NB1295"/>
  <c r="AD1275"/>
  <c r="AD1295"/>
  <c r="VY1285"/>
  <c r="VY1295"/>
  <c r="PM1275"/>
  <c r="JA1275"/>
  <c r="CO1275"/>
  <c r="IF1285"/>
  <c r="BT1275"/>
  <c r="BT1295"/>
  <c r="VF1275"/>
  <c r="BV1275"/>
  <c r="BV1285"/>
  <c r="CG1277"/>
  <c r="CM1277" s="1"/>
  <c r="CG1282"/>
  <c r="CM1282" s="1"/>
  <c r="CG1293"/>
  <c r="CM1293" s="1"/>
  <c r="CG1298"/>
  <c r="CM1298" s="1"/>
  <c r="CG1289"/>
  <c r="CM1289" s="1"/>
  <c r="CG1303"/>
  <c r="CM1303" s="1"/>
  <c r="CG1299"/>
  <c r="CM1299" s="1"/>
  <c r="CG1297"/>
  <c r="CM1297" s="1"/>
  <c r="CG1287"/>
  <c r="CM1287" s="1"/>
  <c r="CG1283"/>
  <c r="CM1283" s="1"/>
  <c r="CG1280"/>
  <c r="CM1280" s="1"/>
  <c r="CG1290"/>
  <c r="CM1290" s="1"/>
  <c r="CG1291"/>
  <c r="CM1291" s="1"/>
  <c r="CG1288"/>
  <c r="CM1288" s="1"/>
  <c r="CG1286"/>
  <c r="CM1286" s="1"/>
  <c r="CG1301"/>
  <c r="CM1301" s="1"/>
  <c r="CG1292"/>
  <c r="CM1292" s="1"/>
  <c r="CG1300"/>
  <c r="CM1300" s="1"/>
  <c r="CG1302"/>
  <c r="CM1302" s="1"/>
  <c r="CG1296"/>
  <c r="CM1296" s="1"/>
  <c r="FM1283"/>
  <c r="FS1283" s="1"/>
  <c r="FM1303"/>
  <c r="FS1303" s="1"/>
  <c r="FM1277"/>
  <c r="FS1277" s="1"/>
  <c r="FM1293"/>
  <c r="FS1293" s="1"/>
  <c r="FM1299"/>
  <c r="FS1299" s="1"/>
  <c r="FM1280"/>
  <c r="FS1280" s="1"/>
  <c r="FM1289"/>
  <c r="FS1289" s="1"/>
  <c r="FM1298"/>
  <c r="FS1298" s="1"/>
  <c r="FM1282"/>
  <c r="FS1282" s="1"/>
  <c r="FM1297"/>
  <c r="FS1297" s="1"/>
  <c r="FM1287"/>
  <c r="FS1287" s="1"/>
  <c r="FM1290"/>
  <c r="FS1290" s="1"/>
  <c r="FM1291"/>
  <c r="FS1291" s="1"/>
  <c r="FM1301"/>
  <c r="FS1301" s="1"/>
  <c r="FM1292"/>
  <c r="FS1292" s="1"/>
  <c r="FM1300"/>
  <c r="FS1300" s="1"/>
  <c r="FM1288"/>
  <c r="FS1288" s="1"/>
  <c r="FM1302"/>
  <c r="FS1302" s="1"/>
  <c r="FM1286"/>
  <c r="FS1286" s="1"/>
  <c r="FS1285" s="1"/>
  <c r="FM1296"/>
  <c r="FS1296" s="1"/>
  <c r="IS1301"/>
  <c r="IY1301" s="1"/>
  <c r="IS1280"/>
  <c r="IY1280" s="1"/>
  <c r="IS1283"/>
  <c r="IY1283" s="1"/>
  <c r="IS1293"/>
  <c r="IY1293" s="1"/>
  <c r="IS1303"/>
  <c r="IY1303" s="1"/>
  <c r="IS1282"/>
  <c r="IY1282" s="1"/>
  <c r="IS1297"/>
  <c r="IY1297" s="1"/>
  <c r="IS1277"/>
  <c r="IY1277" s="1"/>
  <c r="IS1289"/>
  <c r="IY1289" s="1"/>
  <c r="IS1299"/>
  <c r="IY1299" s="1"/>
  <c r="IS1298"/>
  <c r="IY1298" s="1"/>
  <c r="IS1287"/>
  <c r="IY1287" s="1"/>
  <c r="IS1290"/>
  <c r="IY1290" s="1"/>
  <c r="IS1286"/>
  <c r="IY1286" s="1"/>
  <c r="IS1296"/>
  <c r="IY1296" s="1"/>
  <c r="IS1292"/>
  <c r="IY1292" s="1"/>
  <c r="IS1300"/>
  <c r="IY1300" s="1"/>
  <c r="IS1291"/>
  <c r="IY1291" s="1"/>
  <c r="IS1288"/>
  <c r="IY1288" s="1"/>
  <c r="IS1302"/>
  <c r="IY1302" s="1"/>
  <c r="LY1301"/>
  <c r="ME1301" s="1"/>
  <c r="LY1283"/>
  <c r="ME1283" s="1"/>
  <c r="LY1293"/>
  <c r="ME1293" s="1"/>
  <c r="LY1303"/>
  <c r="ME1303" s="1"/>
  <c r="LY1282"/>
  <c r="ME1282" s="1"/>
  <c r="LY1297"/>
  <c r="ME1297" s="1"/>
  <c r="LY1277"/>
  <c r="ME1277" s="1"/>
  <c r="LY1280"/>
  <c r="ME1280" s="1"/>
  <c r="LY1289"/>
  <c r="ME1289" s="1"/>
  <c r="LY1299"/>
  <c r="ME1299" s="1"/>
  <c r="LY1298"/>
  <c r="ME1298" s="1"/>
  <c r="LY1287"/>
  <c r="ME1287" s="1"/>
  <c r="LY1292"/>
  <c r="ME1292" s="1"/>
  <c r="LY1300"/>
  <c r="ME1300" s="1"/>
  <c r="LY1291"/>
  <c r="ME1291" s="1"/>
  <c r="LY1288"/>
  <c r="ME1288" s="1"/>
  <c r="LY1302"/>
  <c r="ME1302" s="1"/>
  <c r="LY1290"/>
  <c r="ME1290" s="1"/>
  <c r="LY1286"/>
  <c r="ME1286" s="1"/>
  <c r="ME1285" s="1"/>
  <c r="LY1296"/>
  <c r="ME1296" s="1"/>
  <c r="PE1279"/>
  <c r="PK1279" s="1"/>
  <c r="PE1277"/>
  <c r="PK1277" s="1"/>
  <c r="PE1287"/>
  <c r="PK1287" s="1"/>
  <c r="PE1297"/>
  <c r="PK1297" s="1"/>
  <c r="PE1280"/>
  <c r="PK1280" s="1"/>
  <c r="PE1298"/>
  <c r="PK1298" s="1"/>
  <c r="PE1299"/>
  <c r="PK1299" s="1"/>
  <c r="PE1289"/>
  <c r="PK1289" s="1"/>
  <c r="PE1282"/>
  <c r="PK1282" s="1"/>
  <c r="PE1303"/>
  <c r="PK1303" s="1"/>
  <c r="PE1293"/>
  <c r="PK1293" s="1"/>
  <c r="PE1283"/>
  <c r="PK1283" s="1"/>
  <c r="PE1290"/>
  <c r="PK1290" s="1"/>
  <c r="PE1292"/>
  <c r="PK1292" s="1"/>
  <c r="PE1300"/>
  <c r="PK1300" s="1"/>
  <c r="PE1288"/>
  <c r="PK1288" s="1"/>
  <c r="PE1301"/>
  <c r="PK1301" s="1"/>
  <c r="PE1291"/>
  <c r="PK1291" s="1"/>
  <c r="PE1302"/>
  <c r="PK1302" s="1"/>
  <c r="PE1286"/>
  <c r="PK1286" s="1"/>
  <c r="PE1296"/>
  <c r="PK1296" s="1"/>
  <c r="PK1295" s="1"/>
  <c r="SK1279"/>
  <c r="SQ1279" s="1"/>
  <c r="SK1297"/>
  <c r="SQ1297" s="1"/>
  <c r="SK1277"/>
  <c r="SQ1277" s="1"/>
  <c r="SK1287"/>
  <c r="SQ1287" s="1"/>
  <c r="SK1303"/>
  <c r="SQ1303" s="1"/>
  <c r="SK1283"/>
  <c r="SQ1283" s="1"/>
  <c r="SK1299"/>
  <c r="SQ1299" s="1"/>
  <c r="SK1282"/>
  <c r="SQ1282" s="1"/>
  <c r="SK1293"/>
  <c r="SQ1293" s="1"/>
  <c r="SK1280"/>
  <c r="SQ1280" s="1"/>
  <c r="SK1298"/>
  <c r="SQ1298" s="1"/>
  <c r="SK1289"/>
  <c r="SQ1289" s="1"/>
  <c r="SK1290"/>
  <c r="SQ1290" s="1"/>
  <c r="SK1300"/>
  <c r="SQ1300" s="1"/>
  <c r="SK1288"/>
  <c r="SQ1288" s="1"/>
  <c r="SK1302"/>
  <c r="SQ1302" s="1"/>
  <c r="SK1286"/>
  <c r="SQ1286" s="1"/>
  <c r="SK1296"/>
  <c r="SQ1296" s="1"/>
  <c r="SQ1295" s="1"/>
  <c r="SK1301"/>
  <c r="SQ1301" s="1"/>
  <c r="SK1292"/>
  <c r="SQ1292" s="1"/>
  <c r="SK1291"/>
  <c r="SQ1291" s="1"/>
  <c r="VQ1277"/>
  <c r="VW1277" s="1"/>
  <c r="VQ1283"/>
  <c r="VW1283" s="1"/>
  <c r="VQ1293"/>
  <c r="VW1293" s="1"/>
  <c r="VQ1303"/>
  <c r="VW1303" s="1"/>
  <c r="VQ1282"/>
  <c r="VW1282" s="1"/>
  <c r="VQ1289"/>
  <c r="VW1289" s="1"/>
  <c r="VQ1299"/>
  <c r="VW1299" s="1"/>
  <c r="VQ1298"/>
  <c r="VW1298" s="1"/>
  <c r="VQ1297"/>
  <c r="VW1297" s="1"/>
  <c r="VQ1287"/>
  <c r="VW1287" s="1"/>
  <c r="VQ1280"/>
  <c r="VW1280" s="1"/>
  <c r="VQ1292"/>
  <c r="VW1292" s="1"/>
  <c r="VQ1300"/>
  <c r="VW1300" s="1"/>
  <c r="VQ1291"/>
  <c r="VW1291" s="1"/>
  <c r="VQ1288"/>
  <c r="VW1288" s="1"/>
  <c r="VQ1302"/>
  <c r="VW1302" s="1"/>
  <c r="VQ1296"/>
  <c r="VW1296" s="1"/>
  <c r="VW1295" s="1"/>
  <c r="VQ1301"/>
  <c r="VW1301" s="1"/>
  <c r="VQ1290"/>
  <c r="VW1290" s="1"/>
  <c r="VQ1286"/>
  <c r="VW1286" s="1"/>
  <c r="YW1277"/>
  <c r="ZC1277" s="1"/>
  <c r="YW1282"/>
  <c r="ZC1282" s="1"/>
  <c r="YW1283"/>
  <c r="ZC1283" s="1"/>
  <c r="YW1298"/>
  <c r="ZC1298" s="1"/>
  <c r="YW1289"/>
  <c r="ZC1289" s="1"/>
  <c r="YW1297"/>
  <c r="ZC1297" s="1"/>
  <c r="YW1287"/>
  <c r="ZC1287" s="1"/>
  <c r="YW1293"/>
  <c r="ZC1293" s="1"/>
  <c r="YW1303"/>
  <c r="ZC1303" s="1"/>
  <c r="YW1299"/>
  <c r="ZC1299" s="1"/>
  <c r="YW1280"/>
  <c r="ZC1280" s="1"/>
  <c r="YW1290"/>
  <c r="ZC1290" s="1"/>
  <c r="YW1292"/>
  <c r="ZC1292" s="1"/>
  <c r="YW1300"/>
  <c r="ZC1300" s="1"/>
  <c r="YW1291"/>
  <c r="ZC1291" s="1"/>
  <c r="YW1288"/>
  <c r="ZC1288" s="1"/>
  <c r="YW1302"/>
  <c r="ZC1302" s="1"/>
  <c r="YW1286"/>
  <c r="ZC1286" s="1"/>
  <c r="YW1301"/>
  <c r="ZC1301" s="1"/>
  <c r="YW1296"/>
  <c r="ZC1296" s="1"/>
  <c r="CM1275"/>
  <c r="WR1275"/>
  <c r="AB1275"/>
  <c r="BF1305"/>
  <c r="BL1306" s="1"/>
  <c r="EL1305"/>
  <c r="ER1306" s="1"/>
  <c r="HR1305"/>
  <c r="HX1306" s="1"/>
  <c r="KX1305"/>
  <c r="LD1306" s="1"/>
  <c r="OD1305"/>
  <c r="OJ1306" s="1"/>
  <c r="RJ1305"/>
  <c r="RP1306" s="1"/>
  <c r="UP1305"/>
  <c r="UV1306" s="1"/>
  <c r="XV1305"/>
  <c r="YB1306" s="1"/>
  <c r="FV1295"/>
  <c r="ST1285"/>
  <c r="ST1275"/>
  <c r="ST1307" s="1"/>
  <c r="ST1308" s="1"/>
  <c r="GQ1275"/>
  <c r="TO1295"/>
  <c r="TO1275"/>
  <c r="KR1295"/>
  <c r="KR1307" s="1"/>
  <c r="KR1308" s="1"/>
  <c r="KR1275"/>
  <c r="XP1285"/>
  <c r="LM1295"/>
  <c r="LM1275"/>
  <c r="LM1307" s="1"/>
  <c r="LM1308" s="1"/>
  <c r="YK1295"/>
  <c r="FB1285"/>
  <c r="FW1275"/>
  <c r="FW1307" s="1"/>
  <c r="FW1308" s="1"/>
  <c r="SU1285"/>
  <c r="ND1275"/>
  <c r="ND1295"/>
  <c r="BA1285"/>
  <c r="NY1275"/>
  <c r="NY1285"/>
  <c r="DJ1275"/>
  <c r="DJ1307" s="1"/>
  <c r="DJ1308" s="1"/>
  <c r="DJ1285"/>
  <c r="QH1285"/>
  <c r="QH1295"/>
  <c r="RC1307"/>
  <c r="RC1308" s="1"/>
  <c r="EZ1295"/>
  <c r="RX1275"/>
  <c r="RX1307" s="1"/>
  <c r="RX1308" s="1"/>
  <c r="FU1275"/>
  <c r="FU1285"/>
  <c r="SS1295"/>
  <c r="P1313"/>
  <c r="P1322" s="1"/>
  <c r="V1323" s="1"/>
  <c r="CV1313"/>
  <c r="CV1322" s="1"/>
  <c r="DB1323" s="1"/>
  <c r="GB1313"/>
  <c r="GB1322" s="1"/>
  <c r="GH1323" s="1"/>
  <c r="JH1313"/>
  <c r="JH1322" s="1"/>
  <c r="JN1323" s="1"/>
  <c r="MN1313"/>
  <c r="MN1322" s="1"/>
  <c r="MT1323" s="1"/>
  <c r="PT1313"/>
  <c r="PT1322" s="1"/>
  <c r="PZ1323" s="1"/>
  <c r="SZ1313"/>
  <c r="SZ1322" s="1"/>
  <c r="TF1323" s="1"/>
  <c r="WF1313"/>
  <c r="WF1322" s="1"/>
  <c r="WL1323" s="1"/>
  <c r="YQ1313"/>
  <c r="YQ1322" s="1"/>
  <c r="YW1323" s="1"/>
  <c r="CA1313"/>
  <c r="CA1322" s="1"/>
  <c r="CG1323" s="1"/>
  <c r="FG1313"/>
  <c r="FG1322" s="1"/>
  <c r="FM1323" s="1"/>
  <c r="IM1313"/>
  <c r="IM1322" s="1"/>
  <c r="IS1323" s="1"/>
  <c r="LS1313"/>
  <c r="LS1322" s="1"/>
  <c r="LY1323" s="1"/>
  <c r="OY1313"/>
  <c r="OY1322" s="1"/>
  <c r="PE1323" s="1"/>
  <c r="SE1313"/>
  <c r="SE1322" s="1"/>
  <c r="SK1323" s="1"/>
  <c r="VK1313"/>
  <c r="VK1322" s="1"/>
  <c r="VQ1323" s="1"/>
  <c r="YW1279"/>
  <c r="ZC1279" s="1"/>
  <c r="IS1279"/>
  <c r="IY1279" s="1"/>
  <c r="FM1279"/>
  <c r="FS1279" s="1"/>
  <c r="GH1279"/>
  <c r="GN1279" s="1"/>
  <c r="JN1279"/>
  <c r="JT1279" s="1"/>
  <c r="GH1281"/>
  <c r="GN1281" s="1"/>
  <c r="DB1281"/>
  <c r="DH1281" s="1"/>
  <c r="IS1281"/>
  <c r="IY1281" s="1"/>
  <c r="SK1281"/>
  <c r="SQ1281" s="1"/>
  <c r="JN1281"/>
  <c r="JT1281" s="1"/>
  <c r="PZ1281"/>
  <c r="QF1281" s="1"/>
  <c r="TF1281"/>
  <c r="TL1281" s="1"/>
  <c r="TL1275" s="1"/>
  <c r="YR1275"/>
  <c r="YR1305" s="1"/>
  <c r="YX1306" s="1"/>
  <c r="CB1275"/>
  <c r="CB1305" s="1"/>
  <c r="CH1306" s="1"/>
  <c r="FH1275"/>
  <c r="FH1305" s="1"/>
  <c r="FN1306" s="1"/>
  <c r="IN1275"/>
  <c r="IN1305" s="1"/>
  <c r="IT1306" s="1"/>
  <c r="LT1275"/>
  <c r="LT1305" s="1"/>
  <c r="LZ1306" s="1"/>
  <c r="OZ1275"/>
  <c r="OZ1305" s="1"/>
  <c r="PF1306" s="1"/>
  <c r="SF1275"/>
  <c r="SF1305" s="1"/>
  <c r="SL1306" s="1"/>
  <c r="VL1275"/>
  <c r="VL1305" s="1"/>
  <c r="VR1306" s="1"/>
  <c r="Q1275"/>
  <c r="Q1305" s="1"/>
  <c r="W1306" s="1"/>
  <c r="CW1275"/>
  <c r="CW1305" s="1"/>
  <c r="DC1306" s="1"/>
  <c r="GC1275"/>
  <c r="GC1305" s="1"/>
  <c r="GI1306" s="1"/>
  <c r="JI1275"/>
  <c r="JI1305" s="1"/>
  <c r="JO1306" s="1"/>
  <c r="MO1275"/>
  <c r="MO1305" s="1"/>
  <c r="MU1306" s="1"/>
  <c r="PU1275"/>
  <c r="PU1305" s="1"/>
  <c r="QA1306" s="1"/>
  <c r="TA1275"/>
  <c r="TA1305" s="1"/>
  <c r="TG1306" s="1"/>
  <c r="WG1275"/>
  <c r="WG1305" s="1"/>
  <c r="WM1306" s="1"/>
  <c r="Q1313"/>
  <c r="Q1322" s="1"/>
  <c r="W1323" s="1"/>
  <c r="CW1313"/>
  <c r="CW1322" s="1"/>
  <c r="DC1323" s="1"/>
  <c r="GC1313"/>
  <c r="GC1322" s="1"/>
  <c r="GI1323" s="1"/>
  <c r="JI1313"/>
  <c r="JI1322" s="1"/>
  <c r="JO1323" s="1"/>
  <c r="MO1313"/>
  <c r="MO1322" s="1"/>
  <c r="MU1323" s="1"/>
  <c r="PU1313"/>
  <c r="PU1322" s="1"/>
  <c r="QA1323" s="1"/>
  <c r="TA1313"/>
  <c r="TA1322" s="1"/>
  <c r="TG1323" s="1"/>
  <c r="WG1313"/>
  <c r="WG1322" s="1"/>
  <c r="WM1323" s="1"/>
  <c r="AL1313"/>
  <c r="AL1322" s="1"/>
  <c r="AR1323" s="1"/>
  <c r="DR1313"/>
  <c r="DR1322" s="1"/>
  <c r="DX1323" s="1"/>
  <c r="GX1313"/>
  <c r="GX1322" s="1"/>
  <c r="HD1323" s="1"/>
  <c r="KD1313"/>
  <c r="KD1322" s="1"/>
  <c r="KJ1323" s="1"/>
  <c r="NJ1313"/>
  <c r="NJ1322" s="1"/>
  <c r="NP1323" s="1"/>
  <c r="QP1313"/>
  <c r="QP1322" s="1"/>
  <c r="QV1323" s="1"/>
  <c r="TV1313"/>
  <c r="TV1322" s="1"/>
  <c r="UB1323" s="1"/>
  <c r="XB1313"/>
  <c r="XB1322" s="1"/>
  <c r="XH1323" s="1"/>
  <c r="PZ1278"/>
  <c r="QF1278" s="1"/>
  <c r="QF1275" s="1"/>
  <c r="IS1278"/>
  <c r="IY1278" s="1"/>
  <c r="IY1275" s="1"/>
  <c r="YW1278"/>
  <c r="ZC1278" s="1"/>
  <c r="ZC1275" s="1"/>
  <c r="DB1278"/>
  <c r="DH1278" s="1"/>
  <c r="DH1275" s="1"/>
  <c r="FM1278"/>
  <c r="FS1278" s="1"/>
  <c r="MT1278"/>
  <c r="MZ1278" s="1"/>
  <c r="MZ1275" s="1"/>
  <c r="VQ1278"/>
  <c r="VW1278" s="1"/>
  <c r="ZF1285"/>
  <c r="ZF1307" s="1"/>
  <c r="AE1285"/>
  <c r="RD1295"/>
  <c r="FA1307"/>
  <c r="FA1308" s="1"/>
  <c r="LN1275"/>
  <c r="YL1275"/>
  <c r="YL1307" s="1"/>
  <c r="YL1308" s="1"/>
  <c r="YL1285"/>
  <c r="MI1295"/>
  <c r="MI1285"/>
  <c r="MI1275"/>
  <c r="MI1307" s="1"/>
  <c r="MI1308" s="1"/>
  <c r="GR1295"/>
  <c r="TP1285"/>
  <c r="TP1295"/>
  <c r="HM1285"/>
  <c r="HM1275"/>
  <c r="UK1285"/>
  <c r="JV1275"/>
  <c r="JV1285"/>
  <c r="JV1295"/>
  <c r="WT1275"/>
  <c r="WT1307" s="1"/>
  <c r="WT1308" s="1"/>
  <c r="WT1295"/>
  <c r="KQ1275"/>
  <c r="KQ1285"/>
  <c r="KQ1295"/>
  <c r="XO1275"/>
  <c r="XO1295"/>
  <c r="LL1285"/>
  <c r="YJ1285"/>
  <c r="YJ1295"/>
  <c r="MG1275"/>
  <c r="MG1307" s="1"/>
  <c r="MG1308" s="1"/>
  <c r="ZE1275"/>
  <c r="ZE1295"/>
  <c r="DK1275"/>
  <c r="DK1285"/>
  <c r="QJ1285"/>
  <c r="QJ1307" s="1"/>
  <c r="QJ1308" s="1"/>
  <c r="JX1307"/>
  <c r="JX1308" s="1"/>
  <c r="DL1285"/>
  <c r="DL1307" s="1"/>
  <c r="DL1308" s="1"/>
  <c r="PO1295"/>
  <c r="JC1295"/>
  <c r="CQ1275"/>
  <c r="XQ1285"/>
  <c r="XQ1307" s="1"/>
  <c r="XQ1308" s="1"/>
  <c r="RE1275"/>
  <c r="RE1285"/>
  <c r="RE1295"/>
  <c r="KS1275"/>
  <c r="KS1307" s="1"/>
  <c r="KS1308" s="1"/>
  <c r="EG1295"/>
  <c r="OR1275"/>
  <c r="OR1295"/>
  <c r="OR1307" s="1"/>
  <c r="OR1308" s="1"/>
  <c r="IH1275"/>
  <c r="IH1285"/>
  <c r="UJ1275"/>
  <c r="UJ1307" s="1"/>
  <c r="UJ1308" s="1"/>
  <c r="NX1275"/>
  <c r="NX1285"/>
  <c r="HL1295"/>
  <c r="HL1307" s="1"/>
  <c r="HL1308" s="1"/>
  <c r="HL1285"/>
  <c r="AZ1285"/>
  <c r="VZ1275"/>
  <c r="PN1295"/>
  <c r="JB1285"/>
  <c r="JB1295"/>
  <c r="CP1275"/>
  <c r="CP1307" s="1"/>
  <c r="CP1308" s="1"/>
  <c r="VE1275"/>
  <c r="VE1285"/>
  <c r="OS1275"/>
  <c r="OS1285"/>
  <c r="IG1295"/>
  <c r="UI1275"/>
  <c r="UI1307" s="1"/>
  <c r="UI1308" s="1"/>
  <c r="NW1285"/>
  <c r="HK1285"/>
  <c r="HK1295"/>
  <c r="AY1275"/>
  <c r="AY1295"/>
  <c r="TN1275"/>
  <c r="TN1307" s="1"/>
  <c r="TN1308" s="1"/>
  <c r="NB1285"/>
  <c r="GP1275"/>
  <c r="GP1295"/>
  <c r="GP1285"/>
  <c r="AD1285"/>
  <c r="VY1275"/>
  <c r="VY1307" s="1"/>
  <c r="VY1308" s="1"/>
  <c r="PM1285"/>
  <c r="PM1295"/>
  <c r="JA1285"/>
  <c r="JA1295"/>
  <c r="CO1295"/>
  <c r="CO1285"/>
  <c r="VD1275"/>
  <c r="VD1295"/>
  <c r="VD1285"/>
  <c r="IF1275"/>
  <c r="VF1285"/>
  <c r="VF1295"/>
  <c r="BV1295"/>
  <c r="YP1281"/>
  <c r="WZ1281"/>
  <c r="VJ1281"/>
  <c r="VJ1275" s="1"/>
  <c r="TT1281"/>
  <c r="SD1281"/>
  <c r="QN1281"/>
  <c r="QN1275" s="1"/>
  <c r="OX1281"/>
  <c r="NH1281"/>
  <c r="NH1275" s="1"/>
  <c r="LR1281"/>
  <c r="KB1281"/>
  <c r="KB1275" s="1"/>
  <c r="IL1281"/>
  <c r="GV1281"/>
  <c r="GV1275" s="1"/>
  <c r="FF1281"/>
  <c r="DP1281"/>
  <c r="DP1275" s="1"/>
  <c r="BZ1281"/>
  <c r="AJ1281"/>
  <c r="AJ1275" s="1"/>
  <c r="XU1281"/>
  <c r="XU1275" s="1"/>
  <c r="WE1281"/>
  <c r="UO1281"/>
  <c r="UO1275" s="1"/>
  <c r="SY1281"/>
  <c r="SY1275" s="1"/>
  <c r="RI1281"/>
  <c r="RI1275" s="1"/>
  <c r="PS1281"/>
  <c r="OC1281"/>
  <c r="OC1275" s="1"/>
  <c r="MM1281"/>
  <c r="KW1281"/>
  <c r="KW1275" s="1"/>
  <c r="JG1281"/>
  <c r="HQ1281"/>
  <c r="HQ1275" s="1"/>
  <c r="GA1281"/>
  <c r="EK1281"/>
  <c r="EK1275" s="1"/>
  <c r="CU1281"/>
  <c r="BE1281"/>
  <c r="BE1275" s="1"/>
  <c r="O1281"/>
  <c r="XU1291"/>
  <c r="XU1285" s="1"/>
  <c r="WE1291"/>
  <c r="UO1291"/>
  <c r="UO1285" s="1"/>
  <c r="SY1291"/>
  <c r="YP1291"/>
  <c r="YP1285" s="1"/>
  <c r="PS1291"/>
  <c r="OC1291"/>
  <c r="OC1285" s="1"/>
  <c r="MM1291"/>
  <c r="KW1291"/>
  <c r="KW1285" s="1"/>
  <c r="JG1291"/>
  <c r="HQ1291"/>
  <c r="HQ1285" s="1"/>
  <c r="GA1291"/>
  <c r="EK1291"/>
  <c r="EK1285" s="1"/>
  <c r="CU1291"/>
  <c r="BE1291"/>
  <c r="BE1285" s="1"/>
  <c r="O1291"/>
  <c r="WZ1291"/>
  <c r="VJ1291"/>
  <c r="VJ1285" s="1"/>
  <c r="TT1291"/>
  <c r="SD1291"/>
  <c r="SD1285" s="1"/>
  <c r="RI1291"/>
  <c r="RI1285" s="1"/>
  <c r="OX1291"/>
  <c r="OX1285" s="1"/>
  <c r="NH1291"/>
  <c r="LR1291"/>
  <c r="LR1285" s="1"/>
  <c r="KB1291"/>
  <c r="IL1291"/>
  <c r="IL1285" s="1"/>
  <c r="GV1291"/>
  <c r="FF1291"/>
  <c r="FF1285" s="1"/>
  <c r="DP1291"/>
  <c r="BZ1291"/>
  <c r="BZ1285" s="1"/>
  <c r="AJ1291"/>
  <c r="QN1291"/>
  <c r="XU1301"/>
  <c r="XU1295" s="1"/>
  <c r="WE1301"/>
  <c r="UO1301"/>
  <c r="UO1295" s="1"/>
  <c r="SY1301"/>
  <c r="RI1301"/>
  <c r="RI1295" s="1"/>
  <c r="PS1301"/>
  <c r="OC1301"/>
  <c r="OC1295" s="1"/>
  <c r="MM1301"/>
  <c r="KW1301"/>
  <c r="KW1295" s="1"/>
  <c r="JG1301"/>
  <c r="HQ1301"/>
  <c r="HQ1295" s="1"/>
  <c r="GA1301"/>
  <c r="EK1301"/>
  <c r="EK1295" s="1"/>
  <c r="CU1301"/>
  <c r="BE1301"/>
  <c r="BE1295" s="1"/>
  <c r="O1301"/>
  <c r="WZ1301"/>
  <c r="VJ1301"/>
  <c r="VJ1295" s="1"/>
  <c r="TT1301"/>
  <c r="SD1301"/>
  <c r="SD1295" s="1"/>
  <c r="QN1301"/>
  <c r="OX1301"/>
  <c r="OX1295" s="1"/>
  <c r="NH1301"/>
  <c r="LR1301"/>
  <c r="LR1295" s="1"/>
  <c r="KB1301"/>
  <c r="IL1301"/>
  <c r="IL1295" s="1"/>
  <c r="GV1301"/>
  <c r="FF1301"/>
  <c r="FF1295" s="1"/>
  <c r="DP1301"/>
  <c r="BZ1301"/>
  <c r="BZ1295" s="1"/>
  <c r="AJ1301"/>
  <c r="YP1301"/>
  <c r="YP1295" s="1"/>
  <c r="YP1319"/>
  <c r="WZ1319"/>
  <c r="VJ1319"/>
  <c r="TT1319"/>
  <c r="SD1319"/>
  <c r="QN1319"/>
  <c r="OX1319"/>
  <c r="NH1319"/>
  <c r="LR1319"/>
  <c r="KB1319"/>
  <c r="IL1319"/>
  <c r="GV1319"/>
  <c r="FF1319"/>
  <c r="DP1319"/>
  <c r="BZ1319"/>
  <c r="AJ1319"/>
  <c r="XU1319"/>
  <c r="WE1319"/>
  <c r="UO1319"/>
  <c r="SY1319"/>
  <c r="RI1319"/>
  <c r="PS1319"/>
  <c r="OC1319"/>
  <c r="MM1319"/>
  <c r="KW1319"/>
  <c r="JG1319"/>
  <c r="HQ1319"/>
  <c r="GA1319"/>
  <c r="EK1319"/>
  <c r="CU1319"/>
  <c r="BE1319"/>
  <c r="O1319"/>
  <c r="XU1320"/>
  <c r="WE1320"/>
  <c r="UO1320"/>
  <c r="SY1320"/>
  <c r="RI1320"/>
  <c r="PS1320"/>
  <c r="OC1320"/>
  <c r="YP1320"/>
  <c r="LR1320"/>
  <c r="KB1320"/>
  <c r="IL1320"/>
  <c r="GV1320"/>
  <c r="FF1320"/>
  <c r="DP1320"/>
  <c r="BZ1320"/>
  <c r="AJ1320"/>
  <c r="WZ1320"/>
  <c r="VJ1320"/>
  <c r="VJ1313" s="1"/>
  <c r="VJ1322" s="1"/>
  <c r="VP1323" s="1"/>
  <c r="TT1320"/>
  <c r="SD1320"/>
  <c r="QN1320"/>
  <c r="OX1320"/>
  <c r="OX1313" s="1"/>
  <c r="OX1322" s="1"/>
  <c r="PD1323" s="1"/>
  <c r="NH1320"/>
  <c r="MM1320"/>
  <c r="KW1320"/>
  <c r="JG1320"/>
  <c r="HQ1320"/>
  <c r="GA1320"/>
  <c r="EK1320"/>
  <c r="CU1320"/>
  <c r="BE1320"/>
  <c r="O1320"/>
  <c r="BE1313"/>
  <c r="BE1322" s="1"/>
  <c r="BK1323" s="1"/>
  <c r="EK1313"/>
  <c r="EK1322" s="1"/>
  <c r="EQ1323" s="1"/>
  <c r="EQ1319" s="1"/>
  <c r="EW1319" s="1"/>
  <c r="HQ1313"/>
  <c r="HQ1322" s="1"/>
  <c r="HW1323" s="1"/>
  <c r="KW1313"/>
  <c r="KW1322" s="1"/>
  <c r="LC1323" s="1"/>
  <c r="LC1319" s="1"/>
  <c r="LI1319" s="1"/>
  <c r="OC1313"/>
  <c r="OC1322" s="1"/>
  <c r="OI1323" s="1"/>
  <c r="RI1313"/>
  <c r="RI1322" s="1"/>
  <c r="RO1323" s="1"/>
  <c r="RO1319" s="1"/>
  <c r="RU1319" s="1"/>
  <c r="UO1313"/>
  <c r="UO1322" s="1"/>
  <c r="UU1323" s="1"/>
  <c r="XU1313"/>
  <c r="XU1322" s="1"/>
  <c r="YA1323" s="1"/>
  <c r="YA1319" s="1"/>
  <c r="YG1319" s="1"/>
  <c r="BZ1313"/>
  <c r="BZ1322" s="1"/>
  <c r="CF1323" s="1"/>
  <c r="FF1313"/>
  <c r="FF1322" s="1"/>
  <c r="FL1323" s="1"/>
  <c r="FL1319" s="1"/>
  <c r="FR1319" s="1"/>
  <c r="IL1313"/>
  <c r="IL1322" s="1"/>
  <c r="IR1323" s="1"/>
  <c r="LR1313"/>
  <c r="LR1322" s="1"/>
  <c r="LX1323" s="1"/>
  <c r="LX1319" s="1"/>
  <c r="MD1319" s="1"/>
  <c r="SD1313"/>
  <c r="SD1322" s="1"/>
  <c r="SJ1323" s="1"/>
  <c r="SJ1319" s="1"/>
  <c r="SP1319" s="1"/>
  <c r="YP1313"/>
  <c r="YP1322" s="1"/>
  <c r="YV1323" s="1"/>
  <c r="YV1319" s="1"/>
  <c r="ZB1319" s="1"/>
  <c r="YP1275"/>
  <c r="BZ1275"/>
  <c r="FF1275"/>
  <c r="IL1275"/>
  <c r="LR1275"/>
  <c r="OX1275"/>
  <c r="SD1275"/>
  <c r="WE1275"/>
  <c r="O1275"/>
  <c r="CU1275"/>
  <c r="GA1275"/>
  <c r="JG1275"/>
  <c r="MM1275"/>
  <c r="PS1275"/>
  <c r="TT1275"/>
  <c r="WZ1275"/>
  <c r="O1295"/>
  <c r="CU1295"/>
  <c r="GA1295"/>
  <c r="JG1295"/>
  <c r="MM1295"/>
  <c r="PS1295"/>
  <c r="SY1295"/>
  <c r="WE1295"/>
  <c r="AJ1295"/>
  <c r="DP1295"/>
  <c r="GV1295"/>
  <c r="KB1295"/>
  <c r="NH1295"/>
  <c r="QN1295"/>
  <c r="TT1295"/>
  <c r="WZ1295"/>
  <c r="AJ1285"/>
  <c r="DP1285"/>
  <c r="GV1285"/>
  <c r="KB1285"/>
  <c r="NH1285"/>
  <c r="QN1285"/>
  <c r="TT1285"/>
  <c r="WZ1285"/>
  <c r="O1285"/>
  <c r="CU1285"/>
  <c r="GA1285"/>
  <c r="JG1285"/>
  <c r="MM1285"/>
  <c r="PS1285"/>
  <c r="SY1285"/>
  <c r="WE1285"/>
  <c r="H6" i="67"/>
  <c r="H8"/>
  <c r="H10"/>
  <c r="G21" i="65"/>
  <c r="H21" s="1"/>
  <c r="F39" i="64"/>
  <c r="F40" s="1"/>
  <c r="H25" i="67"/>
  <c r="H29"/>
  <c r="E39" i="64"/>
  <c r="E40" s="1"/>
  <c r="H12" i="67"/>
  <c r="G14"/>
  <c r="H14" s="1"/>
  <c r="H17"/>
  <c r="H28"/>
  <c r="H32"/>
  <c r="H16"/>
  <c r="H27"/>
  <c r="H31"/>
  <c r="H15"/>
  <c r="H26"/>
  <c r="H30"/>
  <c r="L13" i="64"/>
  <c r="J13"/>
  <c r="H13"/>
  <c r="L18"/>
  <c r="J18"/>
  <c r="H18"/>
  <c r="L20"/>
  <c r="J20"/>
  <c r="H20"/>
  <c r="K13"/>
  <c r="I13"/>
  <c r="G13"/>
  <c r="K18"/>
  <c r="I18"/>
  <c r="G18"/>
  <c r="K20"/>
  <c r="I20"/>
  <c r="G20"/>
  <c r="H8"/>
  <c r="J8"/>
  <c r="L8"/>
  <c r="H9"/>
  <c r="J9"/>
  <c r="H10"/>
  <c r="J10"/>
  <c r="H11"/>
  <c r="J11"/>
  <c r="H12"/>
  <c r="J12"/>
  <c r="H14"/>
  <c r="J14"/>
  <c r="H15"/>
  <c r="J15"/>
  <c r="H16"/>
  <c r="J16"/>
  <c r="H17"/>
  <c r="J17"/>
  <c r="H19"/>
  <c r="J19"/>
  <c r="H21"/>
  <c r="J21"/>
  <c r="H22"/>
  <c r="J22"/>
  <c r="H23"/>
  <c r="J23"/>
  <c r="H24"/>
  <c r="J24"/>
  <c r="H25"/>
  <c r="J25"/>
  <c r="H26"/>
  <c r="J26"/>
  <c r="H27"/>
  <c r="J27"/>
  <c r="H28"/>
  <c r="J28"/>
  <c r="H29"/>
  <c r="J29"/>
  <c r="H30"/>
  <c r="J30"/>
  <c r="H31"/>
  <c r="J31"/>
  <c r="H32"/>
  <c r="J32"/>
  <c r="H33"/>
  <c r="J33"/>
  <c r="H34"/>
  <c r="J34"/>
  <c r="H35"/>
  <c r="J35"/>
  <c r="H36"/>
  <c r="J36"/>
  <c r="H37"/>
  <c r="J37"/>
  <c r="H38"/>
  <c r="J38"/>
  <c r="G8"/>
  <c r="I8"/>
  <c r="K8"/>
  <c r="G9"/>
  <c r="I9"/>
  <c r="G10"/>
  <c r="I10"/>
  <c r="G11"/>
  <c r="I11"/>
  <c r="G12"/>
  <c r="I12"/>
  <c r="G14"/>
  <c r="I14"/>
  <c r="G15"/>
  <c r="I15"/>
  <c r="G16"/>
  <c r="I16"/>
  <c r="G17"/>
  <c r="I17"/>
  <c r="G19"/>
  <c r="I19"/>
  <c r="G21"/>
  <c r="I21"/>
  <c r="G22"/>
  <c r="I22"/>
  <c r="G23"/>
  <c r="I23"/>
  <c r="G24"/>
  <c r="I24"/>
  <c r="G25"/>
  <c r="I25"/>
  <c r="G26"/>
  <c r="I26"/>
  <c r="G27"/>
  <c r="I27"/>
  <c r="G28"/>
  <c r="I28"/>
  <c r="G29"/>
  <c r="I29"/>
  <c r="G30"/>
  <c r="I30"/>
  <c r="G31"/>
  <c r="I31"/>
  <c r="G32"/>
  <c r="I32"/>
  <c r="G33"/>
  <c r="I33"/>
  <c r="G34"/>
  <c r="I34"/>
  <c r="G35"/>
  <c r="I35"/>
  <c r="G36"/>
  <c r="I36"/>
  <c r="G37"/>
  <c r="I37"/>
  <c r="G38"/>
  <c r="I38"/>
  <c r="XH1316" i="109" l="1"/>
  <c r="XN1316" s="1"/>
  <c r="XH1318"/>
  <c r="XN1318" s="1"/>
  <c r="XH1314"/>
  <c r="XN1314" s="1"/>
  <c r="XH1315"/>
  <c r="XN1315" s="1"/>
  <c r="XH1320"/>
  <c r="XN1320" s="1"/>
  <c r="XH1319"/>
  <c r="XN1319" s="1"/>
  <c r="QV1316"/>
  <c r="RB1316" s="1"/>
  <c r="QV1318"/>
  <c r="RB1318" s="1"/>
  <c r="QV1314"/>
  <c r="RB1314" s="1"/>
  <c r="QV1315"/>
  <c r="RB1315" s="1"/>
  <c r="QV1320"/>
  <c r="RB1320" s="1"/>
  <c r="QV1319"/>
  <c r="RB1319" s="1"/>
  <c r="KJ1316"/>
  <c r="KP1316" s="1"/>
  <c r="KJ1318"/>
  <c r="KP1318" s="1"/>
  <c r="KJ1314"/>
  <c r="KP1314" s="1"/>
  <c r="KJ1315"/>
  <c r="KP1315" s="1"/>
  <c r="KJ1320"/>
  <c r="KP1320" s="1"/>
  <c r="KJ1319"/>
  <c r="KP1319" s="1"/>
  <c r="DX1316"/>
  <c r="ED1316" s="1"/>
  <c r="DX1318"/>
  <c r="ED1318" s="1"/>
  <c r="DX1314"/>
  <c r="ED1314" s="1"/>
  <c r="DX1315"/>
  <c r="ED1315" s="1"/>
  <c r="DX1320"/>
  <c r="ED1320" s="1"/>
  <c r="DX1319"/>
  <c r="ED1319" s="1"/>
  <c r="WM1316"/>
  <c r="WS1316" s="1"/>
  <c r="WM1318"/>
  <c r="WS1318" s="1"/>
  <c r="WM1314"/>
  <c r="WS1314" s="1"/>
  <c r="WM1315"/>
  <c r="WS1315" s="1"/>
  <c r="WM1320"/>
  <c r="WS1320" s="1"/>
  <c r="WM1319"/>
  <c r="WS1319" s="1"/>
  <c r="QA1316"/>
  <c r="QG1316" s="1"/>
  <c r="QA1318"/>
  <c r="QG1318" s="1"/>
  <c r="QA1314"/>
  <c r="QG1314" s="1"/>
  <c r="QA1315"/>
  <c r="QG1315" s="1"/>
  <c r="QA1320"/>
  <c r="QG1320" s="1"/>
  <c r="QA1319"/>
  <c r="QG1319" s="1"/>
  <c r="JO1316"/>
  <c r="JU1316" s="1"/>
  <c r="JO1318"/>
  <c r="JU1318" s="1"/>
  <c r="JO1314"/>
  <c r="JU1314" s="1"/>
  <c r="JO1315"/>
  <c r="JU1315" s="1"/>
  <c r="JO1320"/>
  <c r="JU1320" s="1"/>
  <c r="JO1319"/>
  <c r="JU1319" s="1"/>
  <c r="DC1316"/>
  <c r="DI1316" s="1"/>
  <c r="DC1318"/>
  <c r="DI1318" s="1"/>
  <c r="DC1314"/>
  <c r="DI1314" s="1"/>
  <c r="DC1315"/>
  <c r="DI1315" s="1"/>
  <c r="DC1320"/>
  <c r="DI1320" s="1"/>
  <c r="DC1319"/>
  <c r="DI1319" s="1"/>
  <c r="WM1276"/>
  <c r="WS1276" s="1"/>
  <c r="WM1282"/>
  <c r="WS1282" s="1"/>
  <c r="WM1293"/>
  <c r="WS1293" s="1"/>
  <c r="WM1303"/>
  <c r="WS1303" s="1"/>
  <c r="WM1289"/>
  <c r="WS1289" s="1"/>
  <c r="WM1298"/>
  <c r="WS1298" s="1"/>
  <c r="WM1287"/>
  <c r="WS1287" s="1"/>
  <c r="WM1283"/>
  <c r="WS1283" s="1"/>
  <c r="WM1280"/>
  <c r="WS1280" s="1"/>
  <c r="WM1299"/>
  <c r="WS1299" s="1"/>
  <c r="WM1297"/>
  <c r="WS1297" s="1"/>
  <c r="WM1277"/>
  <c r="WS1277" s="1"/>
  <c r="WM1292"/>
  <c r="WS1292" s="1"/>
  <c r="WM1290"/>
  <c r="WS1290" s="1"/>
  <c r="WM1286"/>
  <c r="WS1286" s="1"/>
  <c r="WM1300"/>
  <c r="WS1300" s="1"/>
  <c r="WM1291"/>
  <c r="WS1291" s="1"/>
  <c r="WM1296"/>
  <c r="WS1296" s="1"/>
  <c r="WM1288"/>
  <c r="WS1288" s="1"/>
  <c r="WM1302"/>
  <c r="WS1302" s="1"/>
  <c r="WM1281"/>
  <c r="WS1281" s="1"/>
  <c r="WM1301"/>
  <c r="WS1301" s="1"/>
  <c r="WM1279"/>
  <c r="WS1279" s="1"/>
  <c r="WM1278"/>
  <c r="WS1278" s="1"/>
  <c r="QA1278"/>
  <c r="QG1278" s="1"/>
  <c r="QA1277"/>
  <c r="QG1277" s="1"/>
  <c r="QA1287"/>
  <c r="QG1287" s="1"/>
  <c r="QA1297"/>
  <c r="QG1297" s="1"/>
  <c r="QA1280"/>
  <c r="QG1280" s="1"/>
  <c r="QA1299"/>
  <c r="QG1299" s="1"/>
  <c r="QA1289"/>
  <c r="QG1289" s="1"/>
  <c r="QA1298"/>
  <c r="QG1298" s="1"/>
  <c r="QA1303"/>
  <c r="QG1303" s="1"/>
  <c r="QA1293"/>
  <c r="QG1293" s="1"/>
  <c r="QA1283"/>
  <c r="QG1283" s="1"/>
  <c r="QA1282"/>
  <c r="QG1282" s="1"/>
  <c r="QA1291"/>
  <c r="QG1291" s="1"/>
  <c r="QA1290"/>
  <c r="QG1290" s="1"/>
  <c r="QA1302"/>
  <c r="QG1302" s="1"/>
  <c r="QA1281"/>
  <c r="QG1281" s="1"/>
  <c r="QA1301"/>
  <c r="QG1301" s="1"/>
  <c r="QA1292"/>
  <c r="QG1292" s="1"/>
  <c r="QA1300"/>
  <c r="QG1300" s="1"/>
  <c r="QA1286"/>
  <c r="QG1286" s="1"/>
  <c r="QA1296"/>
  <c r="QG1296" s="1"/>
  <c r="QG1295" s="1"/>
  <c r="QA1288"/>
  <c r="QG1288" s="1"/>
  <c r="QA1279"/>
  <c r="QG1279" s="1"/>
  <c r="QA1276"/>
  <c r="QG1276" s="1"/>
  <c r="JO1289"/>
  <c r="JU1289" s="1"/>
  <c r="JO1298"/>
  <c r="JU1298" s="1"/>
  <c r="JO1283"/>
  <c r="JU1283" s="1"/>
  <c r="JO1297"/>
  <c r="JU1297" s="1"/>
  <c r="JO1287"/>
  <c r="JU1287" s="1"/>
  <c r="JO1277"/>
  <c r="JU1277" s="1"/>
  <c r="JO1303"/>
  <c r="JU1303" s="1"/>
  <c r="JO1299"/>
  <c r="JU1299" s="1"/>
  <c r="JO1293"/>
  <c r="JU1293" s="1"/>
  <c r="JO1282"/>
  <c r="JU1282" s="1"/>
  <c r="JO1280"/>
  <c r="JU1280" s="1"/>
  <c r="JO1292"/>
  <c r="JU1292" s="1"/>
  <c r="JO1300"/>
  <c r="JU1300" s="1"/>
  <c r="JO1291"/>
  <c r="JU1291" s="1"/>
  <c r="JO1290"/>
  <c r="JU1290" s="1"/>
  <c r="JO1286"/>
  <c r="JU1286" s="1"/>
  <c r="JO1296"/>
  <c r="JU1296" s="1"/>
  <c r="JO1288"/>
  <c r="JU1288" s="1"/>
  <c r="JO1302"/>
  <c r="JU1302" s="1"/>
  <c r="JO1281"/>
  <c r="JU1281" s="1"/>
  <c r="JO1301"/>
  <c r="JU1301" s="1"/>
  <c r="JO1279"/>
  <c r="JU1279" s="1"/>
  <c r="JO1276"/>
  <c r="JU1276" s="1"/>
  <c r="JU1275" s="1"/>
  <c r="JO1278"/>
  <c r="JU1278" s="1"/>
  <c r="DC1276"/>
  <c r="DI1276" s="1"/>
  <c r="DC1299"/>
  <c r="DI1299" s="1"/>
  <c r="DC1282"/>
  <c r="DI1282" s="1"/>
  <c r="DC1298"/>
  <c r="DI1298" s="1"/>
  <c r="DC1303"/>
  <c r="DI1303" s="1"/>
  <c r="DC1280"/>
  <c r="DI1280" s="1"/>
  <c r="DC1293"/>
  <c r="DI1293" s="1"/>
  <c r="DC1289"/>
  <c r="DI1289" s="1"/>
  <c r="DC1283"/>
  <c r="DI1283" s="1"/>
  <c r="DC1297"/>
  <c r="DI1297" s="1"/>
  <c r="DC1287"/>
  <c r="DI1287" s="1"/>
  <c r="DC1277"/>
  <c r="DI1277" s="1"/>
  <c r="DC1290"/>
  <c r="DI1290" s="1"/>
  <c r="DC1286"/>
  <c r="DI1286" s="1"/>
  <c r="DC1288"/>
  <c r="DI1288" s="1"/>
  <c r="DC1302"/>
  <c r="DI1302" s="1"/>
  <c r="DC1281"/>
  <c r="DI1281" s="1"/>
  <c r="DC1301"/>
  <c r="DI1301" s="1"/>
  <c r="DC1292"/>
  <c r="DI1292" s="1"/>
  <c r="DC1300"/>
  <c r="DI1300" s="1"/>
  <c r="DC1291"/>
  <c r="DI1291" s="1"/>
  <c r="DC1296"/>
  <c r="DI1296" s="1"/>
  <c r="DI1295" s="1"/>
  <c r="DC1279"/>
  <c r="DI1279" s="1"/>
  <c r="DC1278"/>
  <c r="DI1278" s="1"/>
  <c r="VR1280"/>
  <c r="VX1280" s="1"/>
  <c r="VR1282"/>
  <c r="VX1282" s="1"/>
  <c r="VR1283"/>
  <c r="VX1283" s="1"/>
  <c r="VR1293"/>
  <c r="VX1293" s="1"/>
  <c r="VR1303"/>
  <c r="VX1303" s="1"/>
  <c r="VR1287"/>
  <c r="VX1287" s="1"/>
  <c r="VR1298"/>
  <c r="VX1298" s="1"/>
  <c r="VR1289"/>
  <c r="VX1289" s="1"/>
  <c r="VR1299"/>
  <c r="VX1299" s="1"/>
  <c r="VR1297"/>
  <c r="VX1297" s="1"/>
  <c r="VR1277"/>
  <c r="VX1277" s="1"/>
  <c r="VR1292"/>
  <c r="VX1292" s="1"/>
  <c r="VR1296"/>
  <c r="VX1296" s="1"/>
  <c r="VR1300"/>
  <c r="VX1300" s="1"/>
  <c r="VR1291"/>
  <c r="VX1291" s="1"/>
  <c r="VR1290"/>
  <c r="VX1290" s="1"/>
  <c r="VR1286"/>
  <c r="VX1286" s="1"/>
  <c r="VX1285" s="1"/>
  <c r="VR1288"/>
  <c r="VX1288" s="1"/>
  <c r="VR1302"/>
  <c r="VX1302" s="1"/>
  <c r="VR1281"/>
  <c r="VX1281" s="1"/>
  <c r="VR1301"/>
  <c r="VX1301" s="1"/>
  <c r="VR1279"/>
  <c r="VX1279" s="1"/>
  <c r="VR1278"/>
  <c r="VX1278" s="1"/>
  <c r="VR1276"/>
  <c r="VX1276" s="1"/>
  <c r="PF1276"/>
  <c r="PL1276" s="1"/>
  <c r="PF1283"/>
  <c r="PL1283" s="1"/>
  <c r="PF1303"/>
  <c r="PL1303" s="1"/>
  <c r="PF1299"/>
  <c r="PL1299" s="1"/>
  <c r="PF1280"/>
  <c r="PL1280" s="1"/>
  <c r="PF1287"/>
  <c r="PL1287" s="1"/>
  <c r="PF1293"/>
  <c r="PL1293" s="1"/>
  <c r="PF1282"/>
  <c r="PL1282" s="1"/>
  <c r="PF1289"/>
  <c r="PL1289" s="1"/>
  <c r="PF1298"/>
  <c r="PL1298" s="1"/>
  <c r="PF1297"/>
  <c r="PL1297" s="1"/>
  <c r="PF1277"/>
  <c r="PL1277" s="1"/>
  <c r="PF1292"/>
  <c r="PL1292" s="1"/>
  <c r="PF1291"/>
  <c r="PL1291" s="1"/>
  <c r="PF1296"/>
  <c r="PL1296" s="1"/>
  <c r="PF1302"/>
  <c r="PL1302" s="1"/>
  <c r="PF1301"/>
  <c r="PL1301" s="1"/>
  <c r="PF1300"/>
  <c r="PL1300" s="1"/>
  <c r="PF1290"/>
  <c r="PL1290" s="1"/>
  <c r="PF1286"/>
  <c r="PL1286" s="1"/>
  <c r="PF1288"/>
  <c r="PL1288" s="1"/>
  <c r="PF1281"/>
  <c r="PL1281" s="1"/>
  <c r="PF1279"/>
  <c r="PL1279" s="1"/>
  <c r="PF1278"/>
  <c r="PL1278" s="1"/>
  <c r="IT1276"/>
  <c r="IZ1276" s="1"/>
  <c r="IT1289"/>
  <c r="IZ1289" s="1"/>
  <c r="IT1298"/>
  <c r="IZ1298" s="1"/>
  <c r="IT1283"/>
  <c r="IZ1283" s="1"/>
  <c r="IT1293"/>
  <c r="IZ1293" s="1"/>
  <c r="IT1282"/>
  <c r="IZ1282" s="1"/>
  <c r="IT1297"/>
  <c r="IZ1297" s="1"/>
  <c r="IT1287"/>
  <c r="IZ1287" s="1"/>
  <c r="IT1277"/>
  <c r="IZ1277" s="1"/>
  <c r="IT1303"/>
  <c r="IZ1303" s="1"/>
  <c r="IT1299"/>
  <c r="IZ1299" s="1"/>
  <c r="IT1280"/>
  <c r="IZ1280" s="1"/>
  <c r="IT1292"/>
  <c r="IZ1292" s="1"/>
  <c r="IT1300"/>
  <c r="IZ1300" s="1"/>
  <c r="IT1291"/>
  <c r="IZ1291" s="1"/>
  <c r="IT1290"/>
  <c r="IZ1290" s="1"/>
  <c r="IT1286"/>
  <c r="IZ1286" s="1"/>
  <c r="IT1296"/>
  <c r="IZ1296" s="1"/>
  <c r="IT1302"/>
  <c r="IZ1302" s="1"/>
  <c r="IT1281"/>
  <c r="IZ1281" s="1"/>
  <c r="IT1288"/>
  <c r="IZ1288" s="1"/>
  <c r="IT1301"/>
  <c r="IZ1301" s="1"/>
  <c r="IT1279"/>
  <c r="IZ1279" s="1"/>
  <c r="IT1278"/>
  <c r="IZ1278" s="1"/>
  <c r="CH1280"/>
  <c r="CN1280" s="1"/>
  <c r="CH1298"/>
  <c r="CN1298" s="1"/>
  <c r="CH1289"/>
  <c r="CN1289" s="1"/>
  <c r="CH1299"/>
  <c r="CN1299" s="1"/>
  <c r="CH1297"/>
  <c r="CN1297" s="1"/>
  <c r="CH1277"/>
  <c r="CN1277" s="1"/>
  <c r="CH1293"/>
  <c r="CN1293" s="1"/>
  <c r="CH1282"/>
  <c r="CN1282" s="1"/>
  <c r="CH1287"/>
  <c r="CN1287" s="1"/>
  <c r="CH1303"/>
  <c r="CN1303" s="1"/>
  <c r="CH1283"/>
  <c r="CN1283" s="1"/>
  <c r="CH1292"/>
  <c r="CN1292" s="1"/>
  <c r="CH1288"/>
  <c r="CN1288" s="1"/>
  <c r="CH1301"/>
  <c r="CN1301" s="1"/>
  <c r="CH1300"/>
  <c r="CN1300" s="1"/>
  <c r="CH1291"/>
  <c r="CN1291" s="1"/>
  <c r="CH1290"/>
  <c r="CN1290" s="1"/>
  <c r="CH1286"/>
  <c r="CN1286" s="1"/>
  <c r="CH1296"/>
  <c r="CN1296" s="1"/>
  <c r="CN1295" s="1"/>
  <c r="CH1302"/>
  <c r="CN1302" s="1"/>
  <c r="CH1281"/>
  <c r="CN1281" s="1"/>
  <c r="CH1278"/>
  <c r="CN1278" s="1"/>
  <c r="CH1279"/>
  <c r="CN1279" s="1"/>
  <c r="CH1276"/>
  <c r="CN1276" s="1"/>
  <c r="VQ1316"/>
  <c r="VW1316" s="1"/>
  <c r="VQ1318"/>
  <c r="VW1318" s="1"/>
  <c r="VQ1319"/>
  <c r="VW1319" s="1"/>
  <c r="VQ1315"/>
  <c r="VW1315" s="1"/>
  <c r="VQ1314"/>
  <c r="VW1314" s="1"/>
  <c r="VW1313" s="1"/>
  <c r="VW1324" s="1"/>
  <c r="VW1325" s="1"/>
  <c r="VQ1320"/>
  <c r="VW1320" s="1"/>
  <c r="PE1316"/>
  <c r="PK1316" s="1"/>
  <c r="PE1318"/>
  <c r="PK1318" s="1"/>
  <c r="PE1319"/>
  <c r="PK1319" s="1"/>
  <c r="PE1315"/>
  <c r="PK1315" s="1"/>
  <c r="PE1314"/>
  <c r="PK1314" s="1"/>
  <c r="PK1313" s="1"/>
  <c r="PK1324" s="1"/>
  <c r="PK1325" s="1"/>
  <c r="PE1320"/>
  <c r="PK1320" s="1"/>
  <c r="IS1319"/>
  <c r="IY1319" s="1"/>
  <c r="IS1318"/>
  <c r="IY1318" s="1"/>
  <c r="IS1314"/>
  <c r="IY1314" s="1"/>
  <c r="IS1316"/>
  <c r="IY1316" s="1"/>
  <c r="IS1315"/>
  <c r="IY1315" s="1"/>
  <c r="IS1320"/>
  <c r="IY1320" s="1"/>
  <c r="CG1319"/>
  <c r="CM1319" s="1"/>
  <c r="CG1314"/>
  <c r="CM1314" s="1"/>
  <c r="CG1316"/>
  <c r="CM1316" s="1"/>
  <c r="CG1315"/>
  <c r="CM1315" s="1"/>
  <c r="CG1318"/>
  <c r="CM1318" s="1"/>
  <c r="CG1320"/>
  <c r="CM1320" s="1"/>
  <c r="WL1319"/>
  <c r="WR1319" s="1"/>
  <c r="WL1314"/>
  <c r="WR1314" s="1"/>
  <c r="WL1316"/>
  <c r="WR1316" s="1"/>
  <c r="WL1315"/>
  <c r="WR1315" s="1"/>
  <c r="WL1318"/>
  <c r="WR1318" s="1"/>
  <c r="WL1320"/>
  <c r="WR1320" s="1"/>
  <c r="PZ1319"/>
  <c r="QF1319" s="1"/>
  <c r="PZ1314"/>
  <c r="QF1314" s="1"/>
  <c r="PZ1316"/>
  <c r="QF1316" s="1"/>
  <c r="PZ1315"/>
  <c r="QF1315" s="1"/>
  <c r="PZ1318"/>
  <c r="QF1318" s="1"/>
  <c r="PZ1320"/>
  <c r="QF1320" s="1"/>
  <c r="JN1316"/>
  <c r="JT1316" s="1"/>
  <c r="JN1319"/>
  <c r="JT1319" s="1"/>
  <c r="JN1315"/>
  <c r="JT1315" s="1"/>
  <c r="JN1318"/>
  <c r="JT1318" s="1"/>
  <c r="JN1314"/>
  <c r="JT1314" s="1"/>
  <c r="JT1313" s="1"/>
  <c r="JT1324" s="1"/>
  <c r="JT1325" s="1"/>
  <c r="JN1320"/>
  <c r="JT1320" s="1"/>
  <c r="DB1316"/>
  <c r="DH1316" s="1"/>
  <c r="DB1318"/>
  <c r="DH1318" s="1"/>
  <c r="DB1319"/>
  <c r="DH1319" s="1"/>
  <c r="DB1315"/>
  <c r="DH1315" s="1"/>
  <c r="DB1314"/>
  <c r="DH1314" s="1"/>
  <c r="DH1313" s="1"/>
  <c r="DH1324" s="1"/>
  <c r="DH1325" s="1"/>
  <c r="DB1320"/>
  <c r="DH1320" s="1"/>
  <c r="YB1279"/>
  <c r="YH1279" s="1"/>
  <c r="YB1280"/>
  <c r="YH1280" s="1"/>
  <c r="YB1287"/>
  <c r="YH1287" s="1"/>
  <c r="YB1282"/>
  <c r="YH1282" s="1"/>
  <c r="YB1303"/>
  <c r="YH1303" s="1"/>
  <c r="YB1293"/>
  <c r="YH1293" s="1"/>
  <c r="YB1283"/>
  <c r="YH1283" s="1"/>
  <c r="YB1297"/>
  <c r="YH1297" s="1"/>
  <c r="YB1277"/>
  <c r="YH1277" s="1"/>
  <c r="YB1298"/>
  <c r="YH1298" s="1"/>
  <c r="YB1299"/>
  <c r="YH1299" s="1"/>
  <c r="YB1289"/>
  <c r="YH1289" s="1"/>
  <c r="YB1291"/>
  <c r="YH1291" s="1"/>
  <c r="YB1296"/>
  <c r="YH1296" s="1"/>
  <c r="YB1290"/>
  <c r="YH1290" s="1"/>
  <c r="YB1292"/>
  <c r="YH1292" s="1"/>
  <c r="YB1300"/>
  <c r="YH1300" s="1"/>
  <c r="YB1288"/>
  <c r="YH1288" s="1"/>
  <c r="YB1302"/>
  <c r="YH1302" s="1"/>
  <c r="YB1286"/>
  <c r="YH1286" s="1"/>
  <c r="YB1301"/>
  <c r="YH1301" s="1"/>
  <c r="YB1278"/>
  <c r="YH1278" s="1"/>
  <c r="YB1281"/>
  <c r="YH1281" s="1"/>
  <c r="YB1276"/>
  <c r="YH1276" s="1"/>
  <c r="RP1279"/>
  <c r="RV1279" s="1"/>
  <c r="RP1280"/>
  <c r="RV1280" s="1"/>
  <c r="RP1297"/>
  <c r="RV1297" s="1"/>
  <c r="RP1277"/>
  <c r="RV1277" s="1"/>
  <c r="RP1298"/>
  <c r="RV1298" s="1"/>
  <c r="RP1299"/>
  <c r="RV1299" s="1"/>
  <c r="RP1289"/>
  <c r="RV1289" s="1"/>
  <c r="RP1287"/>
  <c r="RV1287" s="1"/>
  <c r="RP1282"/>
  <c r="RV1282" s="1"/>
  <c r="RP1303"/>
  <c r="RV1303" s="1"/>
  <c r="RP1293"/>
  <c r="RV1293" s="1"/>
  <c r="RP1283"/>
  <c r="RV1283" s="1"/>
  <c r="RP1290"/>
  <c r="RV1290" s="1"/>
  <c r="RP1300"/>
  <c r="RV1300" s="1"/>
  <c r="RP1288"/>
  <c r="RV1288" s="1"/>
  <c r="RP1301"/>
  <c r="RV1301" s="1"/>
  <c r="RP1292"/>
  <c r="RV1292" s="1"/>
  <c r="RP1291"/>
  <c r="RV1291" s="1"/>
  <c r="RP1302"/>
  <c r="RV1302" s="1"/>
  <c r="RP1286"/>
  <c r="RV1286" s="1"/>
  <c r="RP1296"/>
  <c r="RV1296" s="1"/>
  <c r="RV1295" s="1"/>
  <c r="RP1278"/>
  <c r="RV1278" s="1"/>
  <c r="RP1281"/>
  <c r="RV1281" s="1"/>
  <c r="RP1276"/>
  <c r="RV1276" s="1"/>
  <c r="LD1277"/>
  <c r="LJ1277" s="1"/>
  <c r="LD1283"/>
  <c r="LJ1283" s="1"/>
  <c r="LD1293"/>
  <c r="LJ1293" s="1"/>
  <c r="LD1303"/>
  <c r="LJ1303" s="1"/>
  <c r="LD1282"/>
  <c r="LJ1282" s="1"/>
  <c r="LD1289"/>
  <c r="LJ1289" s="1"/>
  <c r="LD1299"/>
  <c r="LJ1299" s="1"/>
  <c r="LD1298"/>
  <c r="LJ1298" s="1"/>
  <c r="LD1297"/>
  <c r="LJ1297" s="1"/>
  <c r="LD1287"/>
  <c r="LJ1287" s="1"/>
  <c r="LD1280"/>
  <c r="LJ1280" s="1"/>
  <c r="LD1292"/>
  <c r="LJ1292" s="1"/>
  <c r="LD1288"/>
  <c r="LJ1288" s="1"/>
  <c r="LD1286"/>
  <c r="LJ1286" s="1"/>
  <c r="LD1290"/>
  <c r="LJ1290" s="1"/>
  <c r="LD1300"/>
  <c r="LJ1300" s="1"/>
  <c r="LD1291"/>
  <c r="LJ1291" s="1"/>
  <c r="LD1302"/>
  <c r="LJ1302" s="1"/>
  <c r="LD1296"/>
  <c r="LJ1296" s="1"/>
  <c r="LJ1295" s="1"/>
  <c r="LD1301"/>
  <c r="LJ1301" s="1"/>
  <c r="LD1278"/>
  <c r="LJ1278" s="1"/>
  <c r="LD1276"/>
  <c r="LJ1276" s="1"/>
  <c r="LD1281"/>
  <c r="LJ1281" s="1"/>
  <c r="LD1279"/>
  <c r="LJ1279" s="1"/>
  <c r="ER1283"/>
  <c r="EX1283" s="1"/>
  <c r="ER1280"/>
  <c r="EX1280" s="1"/>
  <c r="ER1298"/>
  <c r="EX1298" s="1"/>
  <c r="ER1289"/>
  <c r="EX1289" s="1"/>
  <c r="ER1297"/>
  <c r="EX1297" s="1"/>
  <c r="ER1277"/>
  <c r="EX1277" s="1"/>
  <c r="ER1303"/>
  <c r="EX1303" s="1"/>
  <c r="ER1299"/>
  <c r="EX1299" s="1"/>
  <c r="ER1287"/>
  <c r="EX1287" s="1"/>
  <c r="ER1282"/>
  <c r="EX1282" s="1"/>
  <c r="ER1293"/>
  <c r="EX1293" s="1"/>
  <c r="ER1292"/>
  <c r="EX1292" s="1"/>
  <c r="ER1300"/>
  <c r="EX1300" s="1"/>
  <c r="ER1286"/>
  <c r="EX1286" s="1"/>
  <c r="ER1290"/>
  <c r="EX1290" s="1"/>
  <c r="ER1291"/>
  <c r="EX1291" s="1"/>
  <c r="ER1288"/>
  <c r="EX1288" s="1"/>
  <c r="ER1302"/>
  <c r="EX1302" s="1"/>
  <c r="ER1296"/>
  <c r="EX1296" s="1"/>
  <c r="EX1295" s="1"/>
  <c r="ER1301"/>
  <c r="EX1301" s="1"/>
  <c r="ER1278"/>
  <c r="EX1278" s="1"/>
  <c r="ER1276"/>
  <c r="EX1276" s="1"/>
  <c r="ER1281"/>
  <c r="EX1281" s="1"/>
  <c r="ER1279"/>
  <c r="EX1279" s="1"/>
  <c r="YX1315"/>
  <c r="ZD1315" s="1"/>
  <c r="YX1320"/>
  <c r="ZD1320" s="1"/>
  <c r="YX1319"/>
  <c r="ZD1319" s="1"/>
  <c r="YX1316"/>
  <c r="ZD1316" s="1"/>
  <c r="YX1318"/>
  <c r="ZD1318" s="1"/>
  <c r="YX1314"/>
  <c r="ZD1314" s="1"/>
  <c r="SL1315"/>
  <c r="SR1315" s="1"/>
  <c r="SL1320"/>
  <c r="SR1320" s="1"/>
  <c r="SL1319"/>
  <c r="SR1319" s="1"/>
  <c r="SL1316"/>
  <c r="SR1316" s="1"/>
  <c r="SL1318"/>
  <c r="SR1318" s="1"/>
  <c r="SL1314"/>
  <c r="SR1314" s="1"/>
  <c r="LZ1315"/>
  <c r="MF1315" s="1"/>
  <c r="LZ1320"/>
  <c r="MF1320" s="1"/>
  <c r="LZ1319"/>
  <c r="MF1319" s="1"/>
  <c r="LZ1316"/>
  <c r="MF1316" s="1"/>
  <c r="LZ1318"/>
  <c r="MF1318" s="1"/>
  <c r="LZ1314"/>
  <c r="MF1314" s="1"/>
  <c r="FN1315"/>
  <c r="FT1315" s="1"/>
  <c r="FN1320"/>
  <c r="FT1320" s="1"/>
  <c r="FN1319"/>
  <c r="FT1319" s="1"/>
  <c r="FN1316"/>
  <c r="FT1316" s="1"/>
  <c r="FN1318"/>
  <c r="FT1318" s="1"/>
  <c r="FN1314"/>
  <c r="FT1314" s="1"/>
  <c r="YC1315"/>
  <c r="YI1315" s="1"/>
  <c r="YC1320"/>
  <c r="YI1320" s="1"/>
  <c r="YC1319"/>
  <c r="YI1319" s="1"/>
  <c r="YC1316"/>
  <c r="YI1316" s="1"/>
  <c r="YC1318"/>
  <c r="YI1318" s="1"/>
  <c r="YC1314"/>
  <c r="YI1314" s="1"/>
  <c r="RQ1315"/>
  <c r="RW1315" s="1"/>
  <c r="RQ1320"/>
  <c r="RW1320" s="1"/>
  <c r="RQ1319"/>
  <c r="RW1319" s="1"/>
  <c r="RQ1316"/>
  <c r="RW1316" s="1"/>
  <c r="RQ1318"/>
  <c r="RW1318" s="1"/>
  <c r="RQ1314"/>
  <c r="RW1314" s="1"/>
  <c r="LE1315"/>
  <c r="LK1315" s="1"/>
  <c r="LE1320"/>
  <c r="LK1320" s="1"/>
  <c r="LE1319"/>
  <c r="LK1319" s="1"/>
  <c r="LE1316"/>
  <c r="LK1316" s="1"/>
  <c r="LE1318"/>
  <c r="LK1318" s="1"/>
  <c r="LE1314"/>
  <c r="LK1314" s="1"/>
  <c r="ES1315"/>
  <c r="EY1315" s="1"/>
  <c r="ES1320"/>
  <c r="EY1320" s="1"/>
  <c r="ES1319"/>
  <c r="EY1319" s="1"/>
  <c r="ES1316"/>
  <c r="EY1316" s="1"/>
  <c r="ES1318"/>
  <c r="EY1318" s="1"/>
  <c r="ES1314"/>
  <c r="EY1314" s="1"/>
  <c r="YC1282"/>
  <c r="YI1282" s="1"/>
  <c r="YC1298"/>
  <c r="YI1298" s="1"/>
  <c r="YC1283"/>
  <c r="YI1283" s="1"/>
  <c r="YC1289"/>
  <c r="YI1289" s="1"/>
  <c r="YC1293"/>
  <c r="YI1293" s="1"/>
  <c r="YC1299"/>
  <c r="YI1299" s="1"/>
  <c r="YC1303"/>
  <c r="YI1303" s="1"/>
  <c r="YC1280"/>
  <c r="YI1280" s="1"/>
  <c r="YC1277"/>
  <c r="YI1277" s="1"/>
  <c r="YC1287"/>
  <c r="YI1287" s="1"/>
  <c r="YC1297"/>
  <c r="YI1297" s="1"/>
  <c r="YC1291"/>
  <c r="YI1291" s="1"/>
  <c r="YC1290"/>
  <c r="YI1290" s="1"/>
  <c r="YC1286"/>
  <c r="YI1286" s="1"/>
  <c r="YC1296"/>
  <c r="YI1296" s="1"/>
  <c r="YC1288"/>
  <c r="YI1288" s="1"/>
  <c r="YC1302"/>
  <c r="YI1302" s="1"/>
  <c r="YC1281"/>
  <c r="YI1281" s="1"/>
  <c r="YC1301"/>
  <c r="YI1301" s="1"/>
  <c r="YC1292"/>
  <c r="YI1292" s="1"/>
  <c r="YC1300"/>
  <c r="YI1300" s="1"/>
  <c r="YC1276"/>
  <c r="YI1276" s="1"/>
  <c r="YC1278"/>
  <c r="YI1278" s="1"/>
  <c r="YC1279"/>
  <c r="YI1279" s="1"/>
  <c r="RQ1280"/>
  <c r="RW1280" s="1"/>
  <c r="RQ1277"/>
  <c r="RW1277" s="1"/>
  <c r="RQ1287"/>
  <c r="RW1287" s="1"/>
  <c r="RQ1297"/>
  <c r="RW1297" s="1"/>
  <c r="RQ1282"/>
  <c r="RW1282" s="1"/>
  <c r="RQ1298"/>
  <c r="RW1298" s="1"/>
  <c r="RQ1283"/>
  <c r="RW1283" s="1"/>
  <c r="RQ1289"/>
  <c r="RW1289" s="1"/>
  <c r="RQ1293"/>
  <c r="RW1293" s="1"/>
  <c r="RQ1299"/>
  <c r="RW1299" s="1"/>
  <c r="RQ1303"/>
  <c r="RW1303" s="1"/>
  <c r="RQ1286"/>
  <c r="RW1286" s="1"/>
  <c r="RQ1296"/>
  <c r="RW1296" s="1"/>
  <c r="RQ1302"/>
  <c r="RW1302" s="1"/>
  <c r="RQ1292"/>
  <c r="RW1292" s="1"/>
  <c r="RQ1300"/>
  <c r="RW1300" s="1"/>
  <c r="RQ1291"/>
  <c r="RW1291" s="1"/>
  <c r="RQ1290"/>
  <c r="RW1290" s="1"/>
  <c r="RQ1288"/>
  <c r="RW1288" s="1"/>
  <c r="RQ1281"/>
  <c r="RW1281" s="1"/>
  <c r="RQ1301"/>
  <c r="RW1301" s="1"/>
  <c r="RQ1279"/>
  <c r="RW1279" s="1"/>
  <c r="RQ1276"/>
  <c r="RW1276" s="1"/>
  <c r="RW1275" s="1"/>
  <c r="RQ1278"/>
  <c r="RW1278" s="1"/>
  <c r="LE1276"/>
  <c r="LK1276" s="1"/>
  <c r="LE1282"/>
  <c r="LK1282" s="1"/>
  <c r="LE1283"/>
  <c r="LK1283" s="1"/>
  <c r="LE1293"/>
  <c r="LK1293" s="1"/>
  <c r="LE1303"/>
  <c r="LK1303" s="1"/>
  <c r="LE1280"/>
  <c r="LK1280" s="1"/>
  <c r="LE1277"/>
  <c r="LK1277" s="1"/>
  <c r="LE1297"/>
  <c r="LK1297" s="1"/>
  <c r="LE1287"/>
  <c r="LK1287" s="1"/>
  <c r="LE1298"/>
  <c r="LK1298" s="1"/>
  <c r="LE1289"/>
  <c r="LK1289" s="1"/>
  <c r="LE1299"/>
  <c r="LK1299" s="1"/>
  <c r="LE1292"/>
  <c r="LK1292" s="1"/>
  <c r="LE1281"/>
  <c r="LK1281" s="1"/>
  <c r="LE1301"/>
  <c r="LK1301" s="1"/>
  <c r="LE1300"/>
  <c r="LK1300" s="1"/>
  <c r="LE1291"/>
  <c r="LK1291" s="1"/>
  <c r="LE1290"/>
  <c r="LK1290" s="1"/>
  <c r="LE1286"/>
  <c r="LK1286" s="1"/>
  <c r="LE1296"/>
  <c r="LK1296" s="1"/>
  <c r="LE1288"/>
  <c r="LK1288" s="1"/>
  <c r="LE1302"/>
  <c r="LK1302" s="1"/>
  <c r="LE1279"/>
  <c r="LK1279" s="1"/>
  <c r="LE1278"/>
  <c r="LK1278" s="1"/>
  <c r="ES1277"/>
  <c r="EY1277" s="1"/>
  <c r="ES1297"/>
  <c r="EY1297" s="1"/>
  <c r="ES1287"/>
  <c r="EY1287" s="1"/>
  <c r="ES1282"/>
  <c r="EY1282" s="1"/>
  <c r="ES1283"/>
  <c r="EY1283" s="1"/>
  <c r="ES1293"/>
  <c r="EY1293" s="1"/>
  <c r="ES1303"/>
  <c r="EY1303" s="1"/>
  <c r="ES1280"/>
  <c r="EY1280" s="1"/>
  <c r="ES1298"/>
  <c r="EY1298" s="1"/>
  <c r="ES1289"/>
  <c r="EY1289" s="1"/>
  <c r="ES1299"/>
  <c r="EY1299" s="1"/>
  <c r="ES1292"/>
  <c r="EY1292" s="1"/>
  <c r="ES1281"/>
  <c r="EY1281" s="1"/>
  <c r="ES1301"/>
  <c r="EY1301" s="1"/>
  <c r="ES1300"/>
  <c r="EY1300" s="1"/>
  <c r="ES1291"/>
  <c r="EY1291" s="1"/>
  <c r="ES1290"/>
  <c r="EY1290" s="1"/>
  <c r="ES1286"/>
  <c r="EY1286" s="1"/>
  <c r="ES1296"/>
  <c r="EY1296" s="1"/>
  <c r="ES1288"/>
  <c r="EY1288" s="1"/>
  <c r="ES1302"/>
  <c r="EY1302" s="1"/>
  <c r="ES1279"/>
  <c r="EY1279" s="1"/>
  <c r="ES1276"/>
  <c r="EY1276" s="1"/>
  <c r="EY1275" s="1"/>
  <c r="ES1278"/>
  <c r="EY1278" s="1"/>
  <c r="XH1280"/>
  <c r="XN1280" s="1"/>
  <c r="XH1282"/>
  <c r="XN1282" s="1"/>
  <c r="XH1283"/>
  <c r="XN1283" s="1"/>
  <c r="XH1293"/>
  <c r="XN1293" s="1"/>
  <c r="XH1303"/>
  <c r="XN1303" s="1"/>
  <c r="XH1287"/>
  <c r="XN1287" s="1"/>
  <c r="XH1298"/>
  <c r="XN1298" s="1"/>
  <c r="XH1289"/>
  <c r="XN1289" s="1"/>
  <c r="XH1299"/>
  <c r="XN1299" s="1"/>
  <c r="XH1297"/>
  <c r="XN1297" s="1"/>
  <c r="XH1277"/>
  <c r="XN1277" s="1"/>
  <c r="XH1300"/>
  <c r="XN1300" s="1"/>
  <c r="XH1291"/>
  <c r="XN1291" s="1"/>
  <c r="XH1286"/>
  <c r="XN1286" s="1"/>
  <c r="XH1288"/>
  <c r="XN1288" s="1"/>
  <c r="XH1302"/>
  <c r="XN1302" s="1"/>
  <c r="XH1292"/>
  <c r="XN1292" s="1"/>
  <c r="XH1290"/>
  <c r="XN1290" s="1"/>
  <c r="XH1296"/>
  <c r="XN1296" s="1"/>
  <c r="XH1281"/>
  <c r="XN1281" s="1"/>
  <c r="XH1301"/>
  <c r="XN1301" s="1"/>
  <c r="XH1276"/>
  <c r="XN1276" s="1"/>
  <c r="XH1279"/>
  <c r="XN1279" s="1"/>
  <c r="XH1278"/>
  <c r="XN1278" s="1"/>
  <c r="QV1276"/>
  <c r="RB1276" s="1"/>
  <c r="QV1282"/>
  <c r="RB1282" s="1"/>
  <c r="QV1283"/>
  <c r="RB1283" s="1"/>
  <c r="QV1297"/>
  <c r="RB1297" s="1"/>
  <c r="QV1298"/>
  <c r="RB1298" s="1"/>
  <c r="QV1289"/>
  <c r="RB1289" s="1"/>
  <c r="QV1303"/>
  <c r="RB1303" s="1"/>
  <c r="QV1293"/>
  <c r="RB1293" s="1"/>
  <c r="QV1280"/>
  <c r="RB1280" s="1"/>
  <c r="QV1299"/>
  <c r="RB1299" s="1"/>
  <c r="QV1287"/>
  <c r="RB1287" s="1"/>
  <c r="QV1277"/>
  <c r="RB1277" s="1"/>
  <c r="QV1300"/>
  <c r="RB1300" s="1"/>
  <c r="QV1290"/>
  <c r="RB1290" s="1"/>
  <c r="QV1296"/>
  <c r="RB1296" s="1"/>
  <c r="QV1288"/>
  <c r="RB1288" s="1"/>
  <c r="QV1302"/>
  <c r="RB1302" s="1"/>
  <c r="QV1301"/>
  <c r="RB1301" s="1"/>
  <c r="QV1292"/>
  <c r="RB1292" s="1"/>
  <c r="QV1291"/>
  <c r="RB1291" s="1"/>
  <c r="QV1286"/>
  <c r="RB1286" s="1"/>
  <c r="RB1285" s="1"/>
  <c r="QV1281"/>
  <c r="RB1281" s="1"/>
  <c r="QV1278"/>
  <c r="RB1278" s="1"/>
  <c r="QV1279"/>
  <c r="RB1279" s="1"/>
  <c r="KJ1290"/>
  <c r="KP1290" s="1"/>
  <c r="KJ1280"/>
  <c r="KP1280" s="1"/>
  <c r="KJ1282"/>
  <c r="KP1282" s="1"/>
  <c r="KJ1283"/>
  <c r="KP1283" s="1"/>
  <c r="KJ1293"/>
  <c r="KP1293" s="1"/>
  <c r="KJ1303"/>
  <c r="KP1303" s="1"/>
  <c r="KJ1287"/>
  <c r="KP1287" s="1"/>
  <c r="KJ1298"/>
  <c r="KP1298" s="1"/>
  <c r="KJ1289"/>
  <c r="KP1289" s="1"/>
  <c r="KJ1299"/>
  <c r="KP1299" s="1"/>
  <c r="KJ1297"/>
  <c r="KP1297" s="1"/>
  <c r="KJ1277"/>
  <c r="KP1277" s="1"/>
  <c r="KJ1292"/>
  <c r="KP1292" s="1"/>
  <c r="KJ1296"/>
  <c r="KP1296" s="1"/>
  <c r="KJ1281"/>
  <c r="KP1281" s="1"/>
  <c r="KJ1300"/>
  <c r="KP1300" s="1"/>
  <c r="KJ1291"/>
  <c r="KP1291" s="1"/>
  <c r="KJ1286"/>
  <c r="KP1286" s="1"/>
  <c r="KJ1288"/>
  <c r="KP1288" s="1"/>
  <c r="KJ1302"/>
  <c r="KP1302" s="1"/>
  <c r="KJ1301"/>
  <c r="KP1301" s="1"/>
  <c r="KJ1279"/>
  <c r="KP1279" s="1"/>
  <c r="KJ1278"/>
  <c r="KP1278" s="1"/>
  <c r="KJ1276"/>
  <c r="KP1276" s="1"/>
  <c r="DX1290"/>
  <c r="ED1290" s="1"/>
  <c r="DX1280"/>
  <c r="ED1280" s="1"/>
  <c r="DX1282"/>
  <c r="ED1282" s="1"/>
  <c r="DX1283"/>
  <c r="ED1283" s="1"/>
  <c r="DX1293"/>
  <c r="ED1293" s="1"/>
  <c r="DX1303"/>
  <c r="ED1303" s="1"/>
  <c r="DX1287"/>
  <c r="ED1287" s="1"/>
  <c r="DX1298"/>
  <c r="ED1298" s="1"/>
  <c r="DX1289"/>
  <c r="ED1289" s="1"/>
  <c r="DX1299"/>
  <c r="ED1299" s="1"/>
  <c r="DX1297"/>
  <c r="ED1297" s="1"/>
  <c r="DX1277"/>
  <c r="ED1277" s="1"/>
  <c r="DX1292"/>
  <c r="ED1292" s="1"/>
  <c r="DX1300"/>
  <c r="ED1300" s="1"/>
  <c r="DX1291"/>
  <c r="ED1291" s="1"/>
  <c r="DX1296"/>
  <c r="ED1296" s="1"/>
  <c r="DX1286"/>
  <c r="ED1286" s="1"/>
  <c r="ED1285" s="1"/>
  <c r="DX1288"/>
  <c r="ED1288" s="1"/>
  <c r="DX1302"/>
  <c r="ED1302" s="1"/>
  <c r="DX1281"/>
  <c r="ED1281" s="1"/>
  <c r="DX1301"/>
  <c r="ED1301" s="1"/>
  <c r="DX1279"/>
  <c r="ED1279" s="1"/>
  <c r="DX1278"/>
  <c r="ED1278" s="1"/>
  <c r="DX1276"/>
  <c r="ED1276" s="1"/>
  <c r="XG1319"/>
  <c r="XM1319" s="1"/>
  <c r="XG1315"/>
  <c r="XM1315" s="1"/>
  <c r="XG1314"/>
  <c r="XM1314" s="1"/>
  <c r="XG1320"/>
  <c r="XM1320" s="1"/>
  <c r="XG1316"/>
  <c r="XM1316" s="1"/>
  <c r="XG1318"/>
  <c r="XM1318" s="1"/>
  <c r="QU1319"/>
  <c r="RA1319" s="1"/>
  <c r="QU1315"/>
  <c r="RA1315" s="1"/>
  <c r="QU1314"/>
  <c r="RA1314" s="1"/>
  <c r="QU1320"/>
  <c r="RA1320" s="1"/>
  <c r="QU1316"/>
  <c r="RA1316" s="1"/>
  <c r="QU1318"/>
  <c r="RA1318" s="1"/>
  <c r="KI1316"/>
  <c r="KO1316" s="1"/>
  <c r="KI1315"/>
  <c r="KO1315" s="1"/>
  <c r="KI1320"/>
  <c r="KO1320" s="1"/>
  <c r="KI1319"/>
  <c r="KO1319" s="1"/>
  <c r="KI1318"/>
  <c r="KO1318" s="1"/>
  <c r="KI1314"/>
  <c r="KO1314" s="1"/>
  <c r="DW1316"/>
  <c r="EC1316" s="1"/>
  <c r="DW1315"/>
  <c r="EC1315" s="1"/>
  <c r="DW1318"/>
  <c r="EC1318" s="1"/>
  <c r="DW1320"/>
  <c r="EC1320" s="1"/>
  <c r="DW1319"/>
  <c r="EC1319" s="1"/>
  <c r="DW1314"/>
  <c r="EC1314" s="1"/>
  <c r="YB1316"/>
  <c r="YH1316" s="1"/>
  <c r="YB1315"/>
  <c r="YH1315" s="1"/>
  <c r="YB1318"/>
  <c r="YH1318" s="1"/>
  <c r="YB1320"/>
  <c r="YH1320" s="1"/>
  <c r="YB1319"/>
  <c r="YH1319" s="1"/>
  <c r="YB1314"/>
  <c r="YH1314" s="1"/>
  <c r="RP1316"/>
  <c r="RV1316" s="1"/>
  <c r="RP1315"/>
  <c r="RV1315" s="1"/>
  <c r="RP1318"/>
  <c r="RV1318" s="1"/>
  <c r="RP1320"/>
  <c r="RV1320" s="1"/>
  <c r="RP1319"/>
  <c r="RV1319" s="1"/>
  <c r="RP1314"/>
  <c r="RV1314" s="1"/>
  <c r="LD1319"/>
  <c r="LJ1319" s="1"/>
  <c r="LD1315"/>
  <c r="LJ1315" s="1"/>
  <c r="LD1318"/>
  <c r="LJ1318" s="1"/>
  <c r="LD1314"/>
  <c r="LJ1314" s="1"/>
  <c r="LD1320"/>
  <c r="LJ1320" s="1"/>
  <c r="LD1316"/>
  <c r="LJ1316" s="1"/>
  <c r="ER1319"/>
  <c r="EX1319" s="1"/>
  <c r="ER1315"/>
  <c r="EX1315" s="1"/>
  <c r="ER1314"/>
  <c r="EX1314" s="1"/>
  <c r="ER1320"/>
  <c r="EX1320" s="1"/>
  <c r="ER1316"/>
  <c r="EX1316" s="1"/>
  <c r="ER1318"/>
  <c r="EX1318" s="1"/>
  <c r="XG1277"/>
  <c r="XM1277" s="1"/>
  <c r="XG1283"/>
  <c r="XM1283" s="1"/>
  <c r="XG1293"/>
  <c r="XM1293" s="1"/>
  <c r="XG1303"/>
  <c r="XM1303" s="1"/>
  <c r="XG1282"/>
  <c r="XM1282" s="1"/>
  <c r="XG1289"/>
  <c r="XM1289" s="1"/>
  <c r="XG1299"/>
  <c r="XM1299" s="1"/>
  <c r="XG1298"/>
  <c r="XM1298" s="1"/>
  <c r="XG1280"/>
  <c r="XM1280" s="1"/>
  <c r="XG1297"/>
  <c r="XM1297" s="1"/>
  <c r="XG1287"/>
  <c r="XM1287" s="1"/>
  <c r="XG1300"/>
  <c r="XM1300" s="1"/>
  <c r="XG1286"/>
  <c r="XM1286" s="1"/>
  <c r="XG1296"/>
  <c r="XM1296" s="1"/>
  <c r="XG1301"/>
  <c r="XM1301" s="1"/>
  <c r="XG1290"/>
  <c r="XM1290" s="1"/>
  <c r="XG1292"/>
  <c r="XM1292" s="1"/>
  <c r="XG1291"/>
  <c r="XM1291" s="1"/>
  <c r="XG1288"/>
  <c r="XM1288" s="1"/>
  <c r="XG1302"/>
  <c r="XM1302" s="1"/>
  <c r="XG1279"/>
  <c r="XM1279" s="1"/>
  <c r="XG1276"/>
  <c r="XM1276" s="1"/>
  <c r="XG1278"/>
  <c r="XM1278" s="1"/>
  <c r="XG1281"/>
  <c r="XM1281" s="1"/>
  <c r="QU1279"/>
  <c r="RA1279" s="1"/>
  <c r="QU1277"/>
  <c r="RA1277" s="1"/>
  <c r="QU1287"/>
  <c r="RA1287" s="1"/>
  <c r="QU1297"/>
  <c r="RA1297" s="1"/>
  <c r="QU1280"/>
  <c r="RA1280" s="1"/>
  <c r="QU1282"/>
  <c r="RA1282" s="1"/>
  <c r="QU1303"/>
  <c r="RA1303" s="1"/>
  <c r="QU1293"/>
  <c r="RA1293" s="1"/>
  <c r="QU1283"/>
  <c r="RA1283" s="1"/>
  <c r="QU1298"/>
  <c r="RA1298" s="1"/>
  <c r="QU1299"/>
  <c r="RA1299" s="1"/>
  <c r="QU1289"/>
  <c r="RA1289" s="1"/>
  <c r="QU1291"/>
  <c r="RA1291" s="1"/>
  <c r="QU1286"/>
  <c r="RA1286" s="1"/>
  <c r="QU1296"/>
  <c r="RA1296" s="1"/>
  <c r="QU1290"/>
  <c r="RA1290" s="1"/>
  <c r="QU1292"/>
  <c r="RA1292" s="1"/>
  <c r="QU1300"/>
  <c r="RA1300" s="1"/>
  <c r="QU1288"/>
  <c r="RA1288" s="1"/>
  <c r="QU1302"/>
  <c r="RA1302" s="1"/>
  <c r="QU1301"/>
  <c r="RA1301" s="1"/>
  <c r="QU1278"/>
  <c r="RA1278" s="1"/>
  <c r="QU1281"/>
  <c r="RA1281" s="1"/>
  <c r="QU1276"/>
  <c r="RA1276" s="1"/>
  <c r="KI1277"/>
  <c r="KO1277" s="1"/>
  <c r="KI1293"/>
  <c r="KO1293" s="1"/>
  <c r="KI1282"/>
  <c r="KO1282" s="1"/>
  <c r="KI1283"/>
  <c r="KO1283" s="1"/>
  <c r="KI1303"/>
  <c r="KO1303" s="1"/>
  <c r="KI1298"/>
  <c r="KO1298" s="1"/>
  <c r="KI1289"/>
  <c r="KO1289" s="1"/>
  <c r="KI1297"/>
  <c r="KO1297" s="1"/>
  <c r="KI1287"/>
  <c r="KO1287" s="1"/>
  <c r="KI1299"/>
  <c r="KO1299" s="1"/>
  <c r="KI1280"/>
  <c r="KO1280" s="1"/>
  <c r="KI1292"/>
  <c r="KO1292" s="1"/>
  <c r="KI1300"/>
  <c r="KO1300" s="1"/>
  <c r="KI1288"/>
  <c r="KO1288" s="1"/>
  <c r="KI1296"/>
  <c r="KO1296" s="1"/>
  <c r="KO1295" s="1"/>
  <c r="KI1290"/>
  <c r="KO1290" s="1"/>
  <c r="KI1291"/>
  <c r="KO1291" s="1"/>
  <c r="KI1302"/>
  <c r="KO1302" s="1"/>
  <c r="KI1286"/>
  <c r="KO1286" s="1"/>
  <c r="KO1285" s="1"/>
  <c r="KI1301"/>
  <c r="KO1301" s="1"/>
  <c r="KI1278"/>
  <c r="KO1278" s="1"/>
  <c r="KI1281"/>
  <c r="KO1281" s="1"/>
  <c r="KI1279"/>
  <c r="KO1279" s="1"/>
  <c r="KI1276"/>
  <c r="KO1276" s="1"/>
  <c r="DW1281"/>
  <c r="EC1281" s="1"/>
  <c r="DW1283"/>
  <c r="EC1283" s="1"/>
  <c r="DW1293"/>
  <c r="EC1293" s="1"/>
  <c r="DW1303"/>
  <c r="EC1303" s="1"/>
  <c r="DW1282"/>
  <c r="EC1282" s="1"/>
  <c r="DW1297"/>
  <c r="EC1297" s="1"/>
  <c r="DW1277"/>
  <c r="EC1277" s="1"/>
  <c r="DW1280"/>
  <c r="EC1280" s="1"/>
  <c r="DW1289"/>
  <c r="EC1289" s="1"/>
  <c r="DW1299"/>
  <c r="EC1299" s="1"/>
  <c r="DW1298"/>
  <c r="EC1298" s="1"/>
  <c r="DW1287"/>
  <c r="EC1287" s="1"/>
  <c r="DW1300"/>
  <c r="EC1300" s="1"/>
  <c r="DW1291"/>
  <c r="EC1291" s="1"/>
  <c r="DW1286"/>
  <c r="EC1286" s="1"/>
  <c r="DW1296"/>
  <c r="EC1296" s="1"/>
  <c r="DW1290"/>
  <c r="EC1290" s="1"/>
  <c r="DW1292"/>
  <c r="EC1292" s="1"/>
  <c r="DW1288"/>
  <c r="EC1288" s="1"/>
  <c r="DW1302"/>
  <c r="EC1302" s="1"/>
  <c r="DW1301"/>
  <c r="EC1301" s="1"/>
  <c r="DW1278"/>
  <c r="EC1278" s="1"/>
  <c r="DW1279"/>
  <c r="EC1279" s="1"/>
  <c r="DW1276"/>
  <c r="EC1276" s="1"/>
  <c r="GP1307"/>
  <c r="GP1308" s="1"/>
  <c r="AY1307"/>
  <c r="AY1308" s="1"/>
  <c r="OS1307"/>
  <c r="OS1308" s="1"/>
  <c r="IH1307"/>
  <c r="IH1308" s="1"/>
  <c r="DK1307"/>
  <c r="DK1308" s="1"/>
  <c r="ZE1307"/>
  <c r="XO1307"/>
  <c r="XO1308" s="1"/>
  <c r="JV1307"/>
  <c r="JV1308" s="1"/>
  <c r="HM1307"/>
  <c r="HM1308" s="1"/>
  <c r="FU1307"/>
  <c r="FU1308" s="1"/>
  <c r="NY1307"/>
  <c r="NY1308" s="1"/>
  <c r="ZC1295"/>
  <c r="ZC1285"/>
  <c r="ZC1307" s="1"/>
  <c r="VW1285"/>
  <c r="SQ1285"/>
  <c r="PK1285"/>
  <c r="ME1295"/>
  <c r="IY1285"/>
  <c r="IY1307" s="1"/>
  <c r="IY1308" s="1"/>
  <c r="FS1295"/>
  <c r="CM1295"/>
  <c r="BV1307"/>
  <c r="BV1308" s="1"/>
  <c r="VF1307"/>
  <c r="VF1308" s="1"/>
  <c r="BT1307"/>
  <c r="BT1308" s="1"/>
  <c r="CO1307"/>
  <c r="CO1308" s="1"/>
  <c r="PM1307"/>
  <c r="PM1308" s="1"/>
  <c r="AD1307"/>
  <c r="AD1308" s="1"/>
  <c r="NB1307"/>
  <c r="NB1308" s="1"/>
  <c r="IG1307"/>
  <c r="IG1308" s="1"/>
  <c r="OT1307"/>
  <c r="OT1308" s="1"/>
  <c r="EG1307"/>
  <c r="EG1308" s="1"/>
  <c r="CQ1307"/>
  <c r="CQ1308" s="1"/>
  <c r="JC1307"/>
  <c r="JC1308" s="1"/>
  <c r="PO1307"/>
  <c r="PO1308" s="1"/>
  <c r="WA1307"/>
  <c r="WA1308" s="1"/>
  <c r="ZG1307"/>
  <c r="RY1307"/>
  <c r="RY1308" s="1"/>
  <c r="EF1307"/>
  <c r="EF1308" s="1"/>
  <c r="AE1307"/>
  <c r="AE1308" s="1"/>
  <c r="MH1307"/>
  <c r="MH1308" s="1"/>
  <c r="EZ1307"/>
  <c r="EZ1308" s="1"/>
  <c r="EE1307"/>
  <c r="EE1308" s="1"/>
  <c r="BA1307"/>
  <c r="BA1308" s="1"/>
  <c r="AF1307"/>
  <c r="AF1308" s="1"/>
  <c r="SU1307"/>
  <c r="SU1308" s="1"/>
  <c r="FB1307"/>
  <c r="FB1308" s="1"/>
  <c r="TO1307"/>
  <c r="TO1308" s="1"/>
  <c r="GQ1307"/>
  <c r="GQ1308" s="1"/>
  <c r="PK1275"/>
  <c r="PK1307" s="1"/>
  <c r="PK1308" s="1"/>
  <c r="SQ1275"/>
  <c r="SQ1307" s="1"/>
  <c r="SQ1308" s="1"/>
  <c r="FS1275"/>
  <c r="FS1307" s="1"/>
  <c r="FS1308" s="1"/>
  <c r="WR1295"/>
  <c r="WR1285"/>
  <c r="TL1295"/>
  <c r="QF1295"/>
  <c r="JT1285"/>
  <c r="JT1307" s="1"/>
  <c r="JT1308" s="1"/>
  <c r="GN1285"/>
  <c r="GN1307" s="1"/>
  <c r="GN1308" s="1"/>
  <c r="GN1295"/>
  <c r="DH1295"/>
  <c r="DH1307" s="1"/>
  <c r="DH1308" s="1"/>
  <c r="UB1316"/>
  <c r="UH1316" s="1"/>
  <c r="UB1318"/>
  <c r="UH1318" s="1"/>
  <c r="UB1314"/>
  <c r="UH1314" s="1"/>
  <c r="UB1315"/>
  <c r="UH1315" s="1"/>
  <c r="UB1320"/>
  <c r="UH1320" s="1"/>
  <c r="UB1319"/>
  <c r="UH1319" s="1"/>
  <c r="NP1316"/>
  <c r="NV1316" s="1"/>
  <c r="NP1318"/>
  <c r="NV1318" s="1"/>
  <c r="NP1314"/>
  <c r="NV1314" s="1"/>
  <c r="NP1315"/>
  <c r="NV1315" s="1"/>
  <c r="NP1320"/>
  <c r="NV1320" s="1"/>
  <c r="NP1319"/>
  <c r="NV1319" s="1"/>
  <c r="HD1316"/>
  <c r="HJ1316" s="1"/>
  <c r="HD1318"/>
  <c r="HJ1318" s="1"/>
  <c r="HD1314"/>
  <c r="HJ1314" s="1"/>
  <c r="HD1315"/>
  <c r="HJ1315" s="1"/>
  <c r="HD1320"/>
  <c r="HJ1320" s="1"/>
  <c r="HD1319"/>
  <c r="HJ1319" s="1"/>
  <c r="AR1316"/>
  <c r="AX1316" s="1"/>
  <c r="AR1318"/>
  <c r="AX1318" s="1"/>
  <c r="AR1314"/>
  <c r="AX1314" s="1"/>
  <c r="AR1315"/>
  <c r="AX1315" s="1"/>
  <c r="AR1320"/>
  <c r="AX1320" s="1"/>
  <c r="AR1319"/>
  <c r="AX1319" s="1"/>
  <c r="TG1316"/>
  <c r="TM1316" s="1"/>
  <c r="TG1318"/>
  <c r="TM1318" s="1"/>
  <c r="TG1314"/>
  <c r="TM1314" s="1"/>
  <c r="TG1315"/>
  <c r="TM1315" s="1"/>
  <c r="TG1320"/>
  <c r="TM1320" s="1"/>
  <c r="TG1319"/>
  <c r="TM1319" s="1"/>
  <c r="MU1316"/>
  <c r="NA1316" s="1"/>
  <c r="MU1318"/>
  <c r="NA1318" s="1"/>
  <c r="MU1314"/>
  <c r="NA1314" s="1"/>
  <c r="MU1315"/>
  <c r="NA1315" s="1"/>
  <c r="MU1320"/>
  <c r="NA1320" s="1"/>
  <c r="MU1319"/>
  <c r="NA1319" s="1"/>
  <c r="GI1316"/>
  <c r="GO1316" s="1"/>
  <c r="GI1318"/>
  <c r="GO1318" s="1"/>
  <c r="GI1314"/>
  <c r="GO1314" s="1"/>
  <c r="GI1315"/>
  <c r="GO1315" s="1"/>
  <c r="GI1320"/>
  <c r="GO1320" s="1"/>
  <c r="GI1319"/>
  <c r="GO1319" s="1"/>
  <c r="W1316"/>
  <c r="AC1316" s="1"/>
  <c r="W1318"/>
  <c r="AC1318" s="1"/>
  <c r="W1314"/>
  <c r="AC1314" s="1"/>
  <c r="W1315"/>
  <c r="AC1315" s="1"/>
  <c r="W1320"/>
  <c r="AC1320" s="1"/>
  <c r="W1319"/>
  <c r="AC1319" s="1"/>
  <c r="TG1278"/>
  <c r="TM1278" s="1"/>
  <c r="TG1277"/>
  <c r="TM1277" s="1"/>
  <c r="TG1287"/>
  <c r="TM1287" s="1"/>
  <c r="TG1297"/>
  <c r="TM1297" s="1"/>
  <c r="TG1280"/>
  <c r="TM1280" s="1"/>
  <c r="TG1303"/>
  <c r="TM1303" s="1"/>
  <c r="TG1293"/>
  <c r="TM1293" s="1"/>
  <c r="TG1283"/>
  <c r="TM1283" s="1"/>
  <c r="TG1282"/>
  <c r="TM1282" s="1"/>
  <c r="TG1299"/>
  <c r="TM1299" s="1"/>
  <c r="TG1289"/>
  <c r="TM1289" s="1"/>
  <c r="TG1298"/>
  <c r="TM1298" s="1"/>
  <c r="TG1292"/>
  <c r="TM1292" s="1"/>
  <c r="TG1300"/>
  <c r="TM1300" s="1"/>
  <c r="TG1291"/>
  <c r="TM1291" s="1"/>
  <c r="TG1290"/>
  <c r="TM1290" s="1"/>
  <c r="TG1286"/>
  <c r="TM1286" s="1"/>
  <c r="TG1296"/>
  <c r="TM1296" s="1"/>
  <c r="TG1288"/>
  <c r="TM1288" s="1"/>
  <c r="TG1302"/>
  <c r="TM1302" s="1"/>
  <c r="TG1281"/>
  <c r="TM1281" s="1"/>
  <c r="TG1301"/>
  <c r="TM1301" s="1"/>
  <c r="TG1276"/>
  <c r="TM1276" s="1"/>
  <c r="TM1275" s="1"/>
  <c r="TG1279"/>
  <c r="TM1279" s="1"/>
  <c r="MU1276"/>
  <c r="NA1276" s="1"/>
  <c r="MU1298"/>
  <c r="NA1298" s="1"/>
  <c r="MU1289"/>
  <c r="NA1289" s="1"/>
  <c r="MU1299"/>
  <c r="NA1299" s="1"/>
  <c r="MU1282"/>
  <c r="NA1282" s="1"/>
  <c r="MU1283"/>
  <c r="NA1283" s="1"/>
  <c r="MU1293"/>
  <c r="NA1293" s="1"/>
  <c r="MU1303"/>
  <c r="NA1303" s="1"/>
  <c r="MU1297"/>
  <c r="NA1297" s="1"/>
  <c r="MU1287"/>
  <c r="NA1287" s="1"/>
  <c r="MU1277"/>
  <c r="NA1277" s="1"/>
  <c r="MU1280"/>
  <c r="NA1280" s="1"/>
  <c r="MU1292"/>
  <c r="NA1292" s="1"/>
  <c r="MU1300"/>
  <c r="NA1300" s="1"/>
  <c r="MU1291"/>
  <c r="NA1291" s="1"/>
  <c r="MU1286"/>
  <c r="NA1286" s="1"/>
  <c r="MU1281"/>
  <c r="NA1281" s="1"/>
  <c r="MU1301"/>
  <c r="NA1301" s="1"/>
  <c r="MU1290"/>
  <c r="NA1290" s="1"/>
  <c r="MU1296"/>
  <c r="NA1296" s="1"/>
  <c r="MU1288"/>
  <c r="NA1288" s="1"/>
  <c r="MU1302"/>
  <c r="NA1302" s="1"/>
  <c r="MU1279"/>
  <c r="NA1279" s="1"/>
  <c r="MU1278"/>
  <c r="NA1278" s="1"/>
  <c r="GI1286"/>
  <c r="GO1286" s="1"/>
  <c r="GI1287"/>
  <c r="GO1287" s="1"/>
  <c r="GI1282"/>
  <c r="GO1282" s="1"/>
  <c r="GI1283"/>
  <c r="GO1283" s="1"/>
  <c r="GI1293"/>
  <c r="GO1293" s="1"/>
  <c r="GI1303"/>
  <c r="GO1303" s="1"/>
  <c r="GI1280"/>
  <c r="GO1280" s="1"/>
  <c r="GI1277"/>
  <c r="GO1277" s="1"/>
  <c r="GI1297"/>
  <c r="GO1297" s="1"/>
  <c r="GI1298"/>
  <c r="GO1298" s="1"/>
  <c r="GI1289"/>
  <c r="GO1289" s="1"/>
  <c r="GI1299"/>
  <c r="GO1299" s="1"/>
  <c r="GI1300"/>
  <c r="GO1300" s="1"/>
  <c r="GI1291"/>
  <c r="GO1291" s="1"/>
  <c r="GI1290"/>
  <c r="GO1290" s="1"/>
  <c r="GI1296"/>
  <c r="GO1296" s="1"/>
  <c r="GI1288"/>
  <c r="GO1288" s="1"/>
  <c r="GI1302"/>
  <c r="GO1302" s="1"/>
  <c r="GI1292"/>
  <c r="GO1292" s="1"/>
  <c r="GI1281"/>
  <c r="GO1281" s="1"/>
  <c r="GI1301"/>
  <c r="GO1301" s="1"/>
  <c r="GI1279"/>
  <c r="GO1279" s="1"/>
  <c r="GI1276"/>
  <c r="GO1276" s="1"/>
  <c r="GO1275" s="1"/>
  <c r="GI1278"/>
  <c r="GO1278" s="1"/>
  <c r="W1278"/>
  <c r="AC1278" s="1"/>
  <c r="W1280"/>
  <c r="AC1280" s="1"/>
  <c r="W1277"/>
  <c r="AC1277" s="1"/>
  <c r="W1287"/>
  <c r="AC1287" s="1"/>
  <c r="W1297"/>
  <c r="AC1297" s="1"/>
  <c r="W1303"/>
  <c r="AC1303" s="1"/>
  <c r="W1293"/>
  <c r="AC1293" s="1"/>
  <c r="W1283"/>
  <c r="AC1283" s="1"/>
  <c r="W1282"/>
  <c r="AC1282" s="1"/>
  <c r="W1299"/>
  <c r="AC1299" s="1"/>
  <c r="W1289"/>
  <c r="AC1289" s="1"/>
  <c r="W1298"/>
  <c r="AC1298" s="1"/>
  <c r="W1300"/>
  <c r="AC1300" s="1"/>
  <c r="W1291"/>
  <c r="AC1291" s="1"/>
  <c r="W1290"/>
  <c r="AC1290" s="1"/>
  <c r="W1286"/>
  <c r="AC1286" s="1"/>
  <c r="W1296"/>
  <c r="AC1296" s="1"/>
  <c r="AC1295" s="1"/>
  <c r="W1302"/>
  <c r="AC1302" s="1"/>
  <c r="W1281"/>
  <c r="AC1281" s="1"/>
  <c r="W1301"/>
  <c r="AC1301" s="1"/>
  <c r="W1292"/>
  <c r="AC1292" s="1"/>
  <c r="W1288"/>
  <c r="AC1288" s="1"/>
  <c r="W1279"/>
  <c r="AC1279" s="1"/>
  <c r="W1276"/>
  <c r="AC1276" s="1"/>
  <c r="SL1280"/>
  <c r="SR1280" s="1"/>
  <c r="SL1282"/>
  <c r="SR1282" s="1"/>
  <c r="SL1283"/>
  <c r="SR1283" s="1"/>
  <c r="SL1293"/>
  <c r="SR1293" s="1"/>
  <c r="SL1303"/>
  <c r="SR1303" s="1"/>
  <c r="SL1287"/>
  <c r="SR1287" s="1"/>
  <c r="SL1298"/>
  <c r="SR1298" s="1"/>
  <c r="SL1289"/>
  <c r="SR1289" s="1"/>
  <c r="SL1299"/>
  <c r="SR1299" s="1"/>
  <c r="SL1297"/>
  <c r="SR1297" s="1"/>
  <c r="SL1277"/>
  <c r="SR1277" s="1"/>
  <c r="SL1290"/>
  <c r="SR1290" s="1"/>
  <c r="SL1286"/>
  <c r="SR1286" s="1"/>
  <c r="SR1285" s="1"/>
  <c r="SL1288"/>
  <c r="SR1288" s="1"/>
  <c r="SL1302"/>
  <c r="SR1302" s="1"/>
  <c r="SL1281"/>
  <c r="SR1281" s="1"/>
  <c r="SL1301"/>
  <c r="SR1301" s="1"/>
  <c r="SL1292"/>
  <c r="SR1292" s="1"/>
  <c r="SL1300"/>
  <c r="SR1300" s="1"/>
  <c r="SL1291"/>
  <c r="SR1291" s="1"/>
  <c r="SL1296"/>
  <c r="SR1296" s="1"/>
  <c r="SR1295" s="1"/>
  <c r="SL1276"/>
  <c r="SR1276" s="1"/>
  <c r="SL1279"/>
  <c r="SR1279" s="1"/>
  <c r="SL1278"/>
  <c r="SR1278" s="1"/>
  <c r="LZ1282"/>
  <c r="MF1282" s="1"/>
  <c r="LZ1299"/>
  <c r="MF1299" s="1"/>
  <c r="LZ1298"/>
  <c r="MF1298" s="1"/>
  <c r="LZ1289"/>
  <c r="MF1289" s="1"/>
  <c r="LZ1287"/>
  <c r="MF1287" s="1"/>
  <c r="LZ1293"/>
  <c r="MF1293" s="1"/>
  <c r="LZ1280"/>
  <c r="MF1280" s="1"/>
  <c r="LZ1297"/>
  <c r="MF1297" s="1"/>
  <c r="LZ1277"/>
  <c r="MF1277" s="1"/>
  <c r="LZ1303"/>
  <c r="MF1303" s="1"/>
  <c r="LZ1283"/>
  <c r="MF1283" s="1"/>
  <c r="LZ1286"/>
  <c r="MF1286" s="1"/>
  <c r="LZ1288"/>
  <c r="MF1288" s="1"/>
  <c r="LZ1302"/>
  <c r="MF1302" s="1"/>
  <c r="LZ1281"/>
  <c r="MF1281" s="1"/>
  <c r="LZ1301"/>
  <c r="MF1301" s="1"/>
  <c r="LZ1292"/>
  <c r="MF1292" s="1"/>
  <c r="LZ1300"/>
  <c r="MF1300" s="1"/>
  <c r="LZ1291"/>
  <c r="MF1291" s="1"/>
  <c r="LZ1290"/>
  <c r="MF1290" s="1"/>
  <c r="LZ1296"/>
  <c r="MF1296" s="1"/>
  <c r="MF1295" s="1"/>
  <c r="LZ1279"/>
  <c r="MF1279" s="1"/>
  <c r="LZ1276"/>
  <c r="MF1276" s="1"/>
  <c r="MF1275" s="1"/>
  <c r="LZ1278"/>
  <c r="MF1278" s="1"/>
  <c r="FN1276"/>
  <c r="FT1276" s="1"/>
  <c r="FN1282"/>
  <c r="FT1282" s="1"/>
  <c r="FN1283"/>
  <c r="FT1283" s="1"/>
  <c r="FN1293"/>
  <c r="FT1293" s="1"/>
  <c r="FN1303"/>
  <c r="FT1303" s="1"/>
  <c r="FN1298"/>
  <c r="FT1298" s="1"/>
  <c r="FN1289"/>
  <c r="FT1289" s="1"/>
  <c r="FN1299"/>
  <c r="FT1299" s="1"/>
  <c r="FN1280"/>
  <c r="FT1280" s="1"/>
  <c r="FN1297"/>
  <c r="FT1297" s="1"/>
  <c r="FN1287"/>
  <c r="FT1287" s="1"/>
  <c r="FN1277"/>
  <c r="FT1277" s="1"/>
  <c r="FN1292"/>
  <c r="FT1292" s="1"/>
  <c r="FN1300"/>
  <c r="FT1300" s="1"/>
  <c r="FN1291"/>
  <c r="FT1291" s="1"/>
  <c r="FN1290"/>
  <c r="FT1290" s="1"/>
  <c r="FN1286"/>
  <c r="FT1286" s="1"/>
  <c r="FN1296"/>
  <c r="FT1296" s="1"/>
  <c r="FN1288"/>
  <c r="FT1288" s="1"/>
  <c r="FN1302"/>
  <c r="FT1302" s="1"/>
  <c r="FN1281"/>
  <c r="FT1281" s="1"/>
  <c r="FN1301"/>
  <c r="FT1301" s="1"/>
  <c r="FN1279"/>
  <c r="FT1279" s="1"/>
  <c r="FN1278"/>
  <c r="FT1278" s="1"/>
  <c r="YX1302"/>
  <c r="ZD1302" s="1"/>
  <c r="YX1303"/>
  <c r="ZD1303" s="1"/>
  <c r="YX1282"/>
  <c r="ZD1282" s="1"/>
  <c r="YX1299"/>
  <c r="ZD1299" s="1"/>
  <c r="YX1280"/>
  <c r="ZD1280" s="1"/>
  <c r="YX1283"/>
  <c r="ZD1283" s="1"/>
  <c r="YX1293"/>
  <c r="ZD1293" s="1"/>
  <c r="YX1289"/>
  <c r="ZD1289" s="1"/>
  <c r="YX1298"/>
  <c r="ZD1298" s="1"/>
  <c r="YX1297"/>
  <c r="ZD1297" s="1"/>
  <c r="YX1287"/>
  <c r="ZD1287" s="1"/>
  <c r="YX1277"/>
  <c r="ZD1277" s="1"/>
  <c r="YX1292"/>
  <c r="ZD1292" s="1"/>
  <c r="YX1300"/>
  <c r="ZD1300" s="1"/>
  <c r="YX1291"/>
  <c r="ZD1291" s="1"/>
  <c r="YX1290"/>
  <c r="ZD1290" s="1"/>
  <c r="YX1288"/>
  <c r="ZD1288" s="1"/>
  <c r="YX1281"/>
  <c r="ZD1281" s="1"/>
  <c r="YX1301"/>
  <c r="ZD1301" s="1"/>
  <c r="YX1286"/>
  <c r="ZD1286" s="1"/>
  <c r="YX1296"/>
  <c r="ZD1296" s="1"/>
  <c r="ZD1295" s="1"/>
  <c r="YX1279"/>
  <c r="ZD1279" s="1"/>
  <c r="YX1276"/>
  <c r="ZD1276" s="1"/>
  <c r="ZD1275" s="1"/>
  <c r="YX1278"/>
  <c r="ZD1278" s="1"/>
  <c r="SK1316"/>
  <c r="SQ1316" s="1"/>
  <c r="SK1318"/>
  <c r="SQ1318" s="1"/>
  <c r="SK1319"/>
  <c r="SQ1319" s="1"/>
  <c r="SK1315"/>
  <c r="SQ1315" s="1"/>
  <c r="SK1314"/>
  <c r="SQ1314" s="1"/>
  <c r="SQ1313" s="1"/>
  <c r="SQ1324" s="1"/>
  <c r="SQ1325" s="1"/>
  <c r="SK1320"/>
  <c r="SQ1320" s="1"/>
  <c r="LY1319"/>
  <c r="ME1319" s="1"/>
  <c r="LY1318"/>
  <c r="ME1318" s="1"/>
  <c r="LY1314"/>
  <c r="ME1314" s="1"/>
  <c r="LY1316"/>
  <c r="ME1316" s="1"/>
  <c r="LY1315"/>
  <c r="ME1315" s="1"/>
  <c r="LY1320"/>
  <c r="ME1320" s="1"/>
  <c r="FM1319"/>
  <c r="FS1319" s="1"/>
  <c r="FM1314"/>
  <c r="FS1314" s="1"/>
  <c r="FM1316"/>
  <c r="FS1316" s="1"/>
  <c r="FM1315"/>
  <c r="FS1315" s="1"/>
  <c r="FM1318"/>
  <c r="FS1318" s="1"/>
  <c r="FM1320"/>
  <c r="FS1320" s="1"/>
  <c r="YW1319"/>
  <c r="ZC1319" s="1"/>
  <c r="YW1314"/>
  <c r="ZC1314" s="1"/>
  <c r="YW1316"/>
  <c r="ZC1316" s="1"/>
  <c r="YW1315"/>
  <c r="ZC1315" s="1"/>
  <c r="YW1318"/>
  <c r="ZC1318" s="1"/>
  <c r="YW1320"/>
  <c r="ZC1320" s="1"/>
  <c r="TF1319"/>
  <c r="TL1319" s="1"/>
  <c r="TF1314"/>
  <c r="TL1314" s="1"/>
  <c r="TF1316"/>
  <c r="TL1316" s="1"/>
  <c r="TF1315"/>
  <c r="TL1315" s="1"/>
  <c r="TF1318"/>
  <c r="TL1318" s="1"/>
  <c r="TF1320"/>
  <c r="TL1320" s="1"/>
  <c r="MT1316"/>
  <c r="MZ1316" s="1"/>
  <c r="MT1319"/>
  <c r="MZ1319" s="1"/>
  <c r="MT1315"/>
  <c r="MZ1315" s="1"/>
  <c r="MT1318"/>
  <c r="MZ1318" s="1"/>
  <c r="MT1314"/>
  <c r="MZ1314" s="1"/>
  <c r="MZ1313" s="1"/>
  <c r="MZ1324" s="1"/>
  <c r="MZ1325" s="1"/>
  <c r="MT1320"/>
  <c r="MZ1320" s="1"/>
  <c r="GH1316"/>
  <c r="GN1316" s="1"/>
  <c r="GH1318"/>
  <c r="GN1318" s="1"/>
  <c r="GH1319"/>
  <c r="GN1319" s="1"/>
  <c r="GH1315"/>
  <c r="GN1315" s="1"/>
  <c r="GH1314"/>
  <c r="GN1314" s="1"/>
  <c r="GN1313" s="1"/>
  <c r="GN1324" s="1"/>
  <c r="GN1325" s="1"/>
  <c r="GH1320"/>
  <c r="GN1320" s="1"/>
  <c r="V1316"/>
  <c r="AB1316" s="1"/>
  <c r="V1318"/>
  <c r="AB1318" s="1"/>
  <c r="V1319"/>
  <c r="AB1319" s="1"/>
  <c r="V1315"/>
  <c r="AB1315" s="1"/>
  <c r="V1314"/>
  <c r="AB1314" s="1"/>
  <c r="AB1313" s="1"/>
  <c r="AB1324" s="1"/>
  <c r="AB1325" s="1"/>
  <c r="V1320"/>
  <c r="AB1320" s="1"/>
  <c r="UV1277"/>
  <c r="VB1277" s="1"/>
  <c r="UV1283"/>
  <c r="VB1283" s="1"/>
  <c r="UV1293"/>
  <c r="VB1293" s="1"/>
  <c r="UV1303"/>
  <c r="VB1303" s="1"/>
  <c r="UV1282"/>
  <c r="VB1282" s="1"/>
  <c r="UV1289"/>
  <c r="VB1289" s="1"/>
  <c r="UV1299"/>
  <c r="VB1299" s="1"/>
  <c r="UV1298"/>
  <c r="VB1298" s="1"/>
  <c r="UV1297"/>
  <c r="VB1297" s="1"/>
  <c r="UV1287"/>
  <c r="VB1287" s="1"/>
  <c r="UV1280"/>
  <c r="VB1280" s="1"/>
  <c r="UV1290"/>
  <c r="VB1290" s="1"/>
  <c r="UV1300"/>
  <c r="VB1300" s="1"/>
  <c r="UV1291"/>
  <c r="VB1291" s="1"/>
  <c r="UV1302"/>
  <c r="VB1302" s="1"/>
  <c r="UV1296"/>
  <c r="VB1296" s="1"/>
  <c r="UV1301"/>
  <c r="VB1301" s="1"/>
  <c r="UV1292"/>
  <c r="VB1292" s="1"/>
  <c r="UV1288"/>
  <c r="VB1288" s="1"/>
  <c r="UV1286"/>
  <c r="VB1286" s="1"/>
  <c r="UV1281"/>
  <c r="VB1281" s="1"/>
  <c r="UV1279"/>
  <c r="VB1279" s="1"/>
  <c r="UV1278"/>
  <c r="VB1278" s="1"/>
  <c r="UV1276"/>
  <c r="VB1276" s="1"/>
  <c r="OJ1279"/>
  <c r="OP1279" s="1"/>
  <c r="OJ1287"/>
  <c r="OP1287" s="1"/>
  <c r="OJ1277"/>
  <c r="OP1277" s="1"/>
  <c r="OJ1298"/>
  <c r="OP1298" s="1"/>
  <c r="OJ1299"/>
  <c r="OP1299" s="1"/>
  <c r="OJ1289"/>
  <c r="OP1289" s="1"/>
  <c r="OJ1297"/>
  <c r="OP1297" s="1"/>
  <c r="OJ1280"/>
  <c r="OP1280" s="1"/>
  <c r="OJ1282"/>
  <c r="OP1282" s="1"/>
  <c r="OJ1303"/>
  <c r="OP1303" s="1"/>
  <c r="OJ1293"/>
  <c r="OP1293" s="1"/>
  <c r="OJ1283"/>
  <c r="OP1283" s="1"/>
  <c r="OJ1292"/>
  <c r="OP1292" s="1"/>
  <c r="OJ1300"/>
  <c r="OP1300" s="1"/>
  <c r="OJ1302"/>
  <c r="OP1302" s="1"/>
  <c r="OJ1301"/>
  <c r="OP1301" s="1"/>
  <c r="OJ1290"/>
  <c r="OP1290" s="1"/>
  <c r="OJ1291"/>
  <c r="OP1291" s="1"/>
  <c r="OJ1288"/>
  <c r="OP1288" s="1"/>
  <c r="OJ1286"/>
  <c r="OP1286" s="1"/>
  <c r="OJ1296"/>
  <c r="OP1296" s="1"/>
  <c r="OP1295" s="1"/>
  <c r="OJ1276"/>
  <c r="OP1276" s="1"/>
  <c r="OJ1278"/>
  <c r="OP1278" s="1"/>
  <c r="OJ1281"/>
  <c r="OP1281" s="1"/>
  <c r="HX1279"/>
  <c r="ID1279" s="1"/>
  <c r="HX1287"/>
  <c r="ID1287" s="1"/>
  <c r="HX1277"/>
  <c r="ID1277" s="1"/>
  <c r="HX1297"/>
  <c r="ID1297" s="1"/>
  <c r="HX1282"/>
  <c r="ID1282" s="1"/>
  <c r="HX1303"/>
  <c r="ID1303" s="1"/>
  <c r="HX1293"/>
  <c r="ID1293" s="1"/>
  <c r="HX1283"/>
  <c r="ID1283" s="1"/>
  <c r="HX1280"/>
  <c r="ID1280" s="1"/>
  <c r="HX1298"/>
  <c r="ID1298" s="1"/>
  <c r="HX1299"/>
  <c r="ID1299" s="1"/>
  <c r="HX1289"/>
  <c r="ID1289" s="1"/>
  <c r="HX1290"/>
  <c r="ID1290" s="1"/>
  <c r="HX1292"/>
  <c r="ID1292" s="1"/>
  <c r="HX1300"/>
  <c r="ID1300" s="1"/>
  <c r="HX1291"/>
  <c r="ID1291" s="1"/>
  <c r="HX1288"/>
  <c r="ID1288" s="1"/>
  <c r="HX1302"/>
  <c r="ID1302" s="1"/>
  <c r="HX1296"/>
  <c r="ID1296" s="1"/>
  <c r="HX1286"/>
  <c r="ID1286" s="1"/>
  <c r="HX1301"/>
  <c r="ID1301" s="1"/>
  <c r="HX1281"/>
  <c r="ID1281" s="1"/>
  <c r="HX1278"/>
  <c r="ID1278" s="1"/>
  <c r="HX1276"/>
  <c r="ID1276" s="1"/>
  <c r="BL1279"/>
  <c r="BR1279" s="1"/>
  <c r="BL1277"/>
  <c r="BR1277" s="1"/>
  <c r="BL1280"/>
  <c r="BR1280" s="1"/>
  <c r="BL1287"/>
  <c r="BR1287" s="1"/>
  <c r="BL1282"/>
  <c r="BR1282" s="1"/>
  <c r="BL1303"/>
  <c r="BR1303" s="1"/>
  <c r="BL1293"/>
  <c r="BR1293" s="1"/>
  <c r="BL1283"/>
  <c r="BR1283" s="1"/>
  <c r="BL1297"/>
  <c r="BR1297" s="1"/>
  <c r="BL1298"/>
  <c r="BR1298" s="1"/>
  <c r="BL1299"/>
  <c r="BR1299" s="1"/>
  <c r="BL1289"/>
  <c r="BR1289" s="1"/>
  <c r="BL1291"/>
  <c r="BR1291" s="1"/>
  <c r="BL1301"/>
  <c r="BR1301" s="1"/>
  <c r="BL1290"/>
  <c r="BR1290" s="1"/>
  <c r="BL1292"/>
  <c r="BR1292" s="1"/>
  <c r="BL1300"/>
  <c r="BR1300" s="1"/>
  <c r="BL1288"/>
  <c r="BR1288" s="1"/>
  <c r="BL1302"/>
  <c r="BR1302" s="1"/>
  <c r="BL1286"/>
  <c r="BR1286" s="1"/>
  <c r="BL1296"/>
  <c r="BR1296" s="1"/>
  <c r="BR1295" s="1"/>
  <c r="BL1278"/>
  <c r="BR1278" s="1"/>
  <c r="BL1281"/>
  <c r="BR1281" s="1"/>
  <c r="BL1276"/>
  <c r="BR1276" s="1"/>
  <c r="VR1315"/>
  <c r="VX1315" s="1"/>
  <c r="VR1320"/>
  <c r="VX1320" s="1"/>
  <c r="VR1319"/>
  <c r="VX1319" s="1"/>
  <c r="VR1316"/>
  <c r="VX1316" s="1"/>
  <c r="VR1318"/>
  <c r="VX1318" s="1"/>
  <c r="VR1314"/>
  <c r="VX1314" s="1"/>
  <c r="PF1315"/>
  <c r="PL1315" s="1"/>
  <c r="PF1320"/>
  <c r="PL1320" s="1"/>
  <c r="PF1319"/>
  <c r="PL1319" s="1"/>
  <c r="PF1316"/>
  <c r="PL1316" s="1"/>
  <c r="PF1318"/>
  <c r="PL1318" s="1"/>
  <c r="PF1314"/>
  <c r="PL1314" s="1"/>
  <c r="IT1315"/>
  <c r="IZ1315" s="1"/>
  <c r="IT1320"/>
  <c r="IZ1320" s="1"/>
  <c r="IT1319"/>
  <c r="IZ1319" s="1"/>
  <c r="IT1316"/>
  <c r="IZ1316" s="1"/>
  <c r="IT1318"/>
  <c r="IZ1318" s="1"/>
  <c r="IT1314"/>
  <c r="IZ1314" s="1"/>
  <c r="CH1315"/>
  <c r="CN1315" s="1"/>
  <c r="CH1320"/>
  <c r="CN1320" s="1"/>
  <c r="CH1319"/>
  <c r="CN1319" s="1"/>
  <c r="CH1316"/>
  <c r="CN1316" s="1"/>
  <c r="CH1318"/>
  <c r="CN1318" s="1"/>
  <c r="CH1314"/>
  <c r="CN1314" s="1"/>
  <c r="UW1315"/>
  <c r="VC1315" s="1"/>
  <c r="UW1320"/>
  <c r="VC1320" s="1"/>
  <c r="UW1319"/>
  <c r="VC1319" s="1"/>
  <c r="UW1316"/>
  <c r="VC1316" s="1"/>
  <c r="UW1318"/>
  <c r="VC1318" s="1"/>
  <c r="UW1314"/>
  <c r="VC1314" s="1"/>
  <c r="OK1315"/>
  <c r="OQ1315" s="1"/>
  <c r="OK1320"/>
  <c r="OQ1320" s="1"/>
  <c r="OK1319"/>
  <c r="OQ1319" s="1"/>
  <c r="OK1316"/>
  <c r="OQ1316" s="1"/>
  <c r="OK1318"/>
  <c r="OQ1318" s="1"/>
  <c r="OK1314"/>
  <c r="OQ1314" s="1"/>
  <c r="HY1315"/>
  <c r="IE1315" s="1"/>
  <c r="HY1320"/>
  <c r="IE1320" s="1"/>
  <c r="HY1319"/>
  <c r="IE1319" s="1"/>
  <c r="HY1316"/>
  <c r="IE1316" s="1"/>
  <c r="HY1318"/>
  <c r="IE1318" s="1"/>
  <c r="HY1314"/>
  <c r="IE1314" s="1"/>
  <c r="BM1315"/>
  <c r="BS1315" s="1"/>
  <c r="BM1320"/>
  <c r="BS1320" s="1"/>
  <c r="BM1319"/>
  <c r="BS1319" s="1"/>
  <c r="BM1316"/>
  <c r="BS1316" s="1"/>
  <c r="BM1318"/>
  <c r="BS1318" s="1"/>
  <c r="BM1314"/>
  <c r="BS1314" s="1"/>
  <c r="UW1278"/>
  <c r="VC1278" s="1"/>
  <c r="UW1287"/>
  <c r="VC1287" s="1"/>
  <c r="UW1277"/>
  <c r="VC1277" s="1"/>
  <c r="UW1297"/>
  <c r="VC1297" s="1"/>
  <c r="UW1299"/>
  <c r="VC1299" s="1"/>
  <c r="UW1289"/>
  <c r="VC1289" s="1"/>
  <c r="UW1298"/>
  <c r="VC1298" s="1"/>
  <c r="UW1280"/>
  <c r="VC1280" s="1"/>
  <c r="UW1303"/>
  <c r="VC1303" s="1"/>
  <c r="UW1293"/>
  <c r="VC1293" s="1"/>
  <c r="UW1283"/>
  <c r="VC1283" s="1"/>
  <c r="UW1282"/>
  <c r="VC1282" s="1"/>
  <c r="UW1291"/>
  <c r="VC1291" s="1"/>
  <c r="UW1296"/>
  <c r="VC1296" s="1"/>
  <c r="UW1302"/>
  <c r="VC1302" s="1"/>
  <c r="UW1281"/>
  <c r="VC1281" s="1"/>
  <c r="UW1301"/>
  <c r="VC1301" s="1"/>
  <c r="UW1292"/>
  <c r="VC1292" s="1"/>
  <c r="UW1300"/>
  <c r="VC1300" s="1"/>
  <c r="UW1290"/>
  <c r="VC1290" s="1"/>
  <c r="UW1286"/>
  <c r="VC1286" s="1"/>
  <c r="VC1285" s="1"/>
  <c r="UW1288"/>
  <c r="VC1288" s="1"/>
  <c r="UW1279"/>
  <c r="VC1279" s="1"/>
  <c r="UW1276"/>
  <c r="VC1276" s="1"/>
  <c r="OK1276"/>
  <c r="OQ1276" s="1"/>
  <c r="OK1303"/>
  <c r="OQ1303" s="1"/>
  <c r="OK1283"/>
  <c r="OQ1283" s="1"/>
  <c r="OK1293"/>
  <c r="OQ1293" s="1"/>
  <c r="OK1282"/>
  <c r="OQ1282" s="1"/>
  <c r="OK1289"/>
  <c r="OQ1289" s="1"/>
  <c r="OK1280"/>
  <c r="OQ1280" s="1"/>
  <c r="OK1299"/>
  <c r="OQ1299" s="1"/>
  <c r="OK1298"/>
  <c r="OQ1298" s="1"/>
  <c r="OK1297"/>
  <c r="OQ1297" s="1"/>
  <c r="OK1287"/>
  <c r="OQ1287" s="1"/>
  <c r="OK1277"/>
  <c r="OQ1277" s="1"/>
  <c r="OK1292"/>
  <c r="OQ1292" s="1"/>
  <c r="OK1300"/>
  <c r="OQ1300" s="1"/>
  <c r="OK1291"/>
  <c r="OQ1291" s="1"/>
  <c r="OK1296"/>
  <c r="OQ1296" s="1"/>
  <c r="OK1288"/>
  <c r="OQ1288" s="1"/>
  <c r="OK1290"/>
  <c r="OQ1290" s="1"/>
  <c r="OK1286"/>
  <c r="OQ1286" s="1"/>
  <c r="OQ1285" s="1"/>
  <c r="OK1302"/>
  <c r="OQ1302" s="1"/>
  <c r="OK1281"/>
  <c r="OQ1281" s="1"/>
  <c r="OK1301"/>
  <c r="OQ1301" s="1"/>
  <c r="OK1279"/>
  <c r="OQ1279" s="1"/>
  <c r="OK1278"/>
  <c r="OQ1278" s="1"/>
  <c r="HY1276"/>
  <c r="IE1276" s="1"/>
  <c r="HY1283"/>
  <c r="IE1283" s="1"/>
  <c r="HY1293"/>
  <c r="IE1293" s="1"/>
  <c r="HY1282"/>
  <c r="IE1282" s="1"/>
  <c r="HY1280"/>
  <c r="IE1280" s="1"/>
  <c r="HY1299"/>
  <c r="IE1299" s="1"/>
  <c r="HY1287"/>
  <c r="IE1287" s="1"/>
  <c r="HY1303"/>
  <c r="IE1303" s="1"/>
  <c r="HY1289"/>
  <c r="IE1289" s="1"/>
  <c r="HY1298"/>
  <c r="IE1298" s="1"/>
  <c r="HY1297"/>
  <c r="IE1297" s="1"/>
  <c r="HY1277"/>
  <c r="IE1277" s="1"/>
  <c r="HY1290"/>
  <c r="IE1290" s="1"/>
  <c r="HY1296"/>
  <c r="IE1296" s="1"/>
  <c r="HY1288"/>
  <c r="IE1288" s="1"/>
  <c r="HY1292"/>
  <c r="IE1292" s="1"/>
  <c r="HY1300"/>
  <c r="IE1300" s="1"/>
  <c r="HY1291"/>
  <c r="IE1291" s="1"/>
  <c r="HY1286"/>
  <c r="IE1286" s="1"/>
  <c r="IE1285" s="1"/>
  <c r="HY1302"/>
  <c r="IE1302" s="1"/>
  <c r="HY1281"/>
  <c r="IE1281" s="1"/>
  <c r="HY1301"/>
  <c r="IE1301" s="1"/>
  <c r="HY1279"/>
  <c r="IE1279" s="1"/>
  <c r="HY1278"/>
  <c r="IE1278" s="1"/>
  <c r="BM1303"/>
  <c r="BS1303" s="1"/>
  <c r="BM1299"/>
  <c r="BS1299" s="1"/>
  <c r="BM1293"/>
  <c r="BS1293" s="1"/>
  <c r="BM1282"/>
  <c r="BS1282" s="1"/>
  <c r="BM1289"/>
  <c r="BS1289" s="1"/>
  <c r="BM1297"/>
  <c r="BS1297" s="1"/>
  <c r="BM1287"/>
  <c r="BS1287" s="1"/>
  <c r="BM1277"/>
  <c r="BS1277" s="1"/>
  <c r="BM1283"/>
  <c r="BS1283" s="1"/>
  <c r="BM1298"/>
  <c r="BS1298" s="1"/>
  <c r="BM1280"/>
  <c r="BS1280" s="1"/>
  <c r="BM1302"/>
  <c r="BS1302" s="1"/>
  <c r="BM1281"/>
  <c r="BS1281" s="1"/>
  <c r="BM1301"/>
  <c r="BS1301" s="1"/>
  <c r="BM1292"/>
  <c r="BS1292" s="1"/>
  <c r="BM1300"/>
  <c r="BS1300" s="1"/>
  <c r="BM1291"/>
  <c r="BS1291" s="1"/>
  <c r="BM1290"/>
  <c r="BS1290" s="1"/>
  <c r="BM1286"/>
  <c r="BS1286" s="1"/>
  <c r="BM1296"/>
  <c r="BS1296" s="1"/>
  <c r="BM1288"/>
  <c r="BS1288" s="1"/>
  <c r="BM1279"/>
  <c r="BS1279" s="1"/>
  <c r="BM1276"/>
  <c r="BS1276" s="1"/>
  <c r="BS1275" s="1"/>
  <c r="BM1278"/>
  <c r="BS1278" s="1"/>
  <c r="UB1276"/>
  <c r="UH1276" s="1"/>
  <c r="UB1283"/>
  <c r="UH1283" s="1"/>
  <c r="UB1303"/>
  <c r="UH1303" s="1"/>
  <c r="UB1299"/>
  <c r="UH1299" s="1"/>
  <c r="UB1297"/>
  <c r="UH1297" s="1"/>
  <c r="UB1277"/>
  <c r="UH1277" s="1"/>
  <c r="UB1293"/>
  <c r="UH1293" s="1"/>
  <c r="UB1282"/>
  <c r="UH1282" s="1"/>
  <c r="UB1280"/>
  <c r="UH1280" s="1"/>
  <c r="UB1289"/>
  <c r="UH1289" s="1"/>
  <c r="UB1298"/>
  <c r="UH1298" s="1"/>
  <c r="UB1287"/>
  <c r="UH1287" s="1"/>
  <c r="UB1300"/>
  <c r="UH1300" s="1"/>
  <c r="UB1291"/>
  <c r="UH1291" s="1"/>
  <c r="UB1288"/>
  <c r="UH1288" s="1"/>
  <c r="UB1281"/>
  <c r="UH1281" s="1"/>
  <c r="UB1301"/>
  <c r="UH1301" s="1"/>
  <c r="UB1292"/>
  <c r="UH1292" s="1"/>
  <c r="UB1290"/>
  <c r="UH1290" s="1"/>
  <c r="UB1286"/>
  <c r="UH1286" s="1"/>
  <c r="UB1296"/>
  <c r="UH1296" s="1"/>
  <c r="UH1295" s="1"/>
  <c r="UB1302"/>
  <c r="UH1302" s="1"/>
  <c r="UB1278"/>
  <c r="UH1278" s="1"/>
  <c r="UB1279"/>
  <c r="UH1279" s="1"/>
  <c r="NP1280"/>
  <c r="NV1280" s="1"/>
  <c r="NP1289"/>
  <c r="NV1289" s="1"/>
  <c r="NP1298"/>
  <c r="NV1298" s="1"/>
  <c r="NP1299"/>
  <c r="NV1299" s="1"/>
  <c r="NP1297"/>
  <c r="NV1297" s="1"/>
  <c r="NP1277"/>
  <c r="NV1277" s="1"/>
  <c r="NP1303"/>
  <c r="NV1303" s="1"/>
  <c r="NP1283"/>
  <c r="NV1283" s="1"/>
  <c r="NP1287"/>
  <c r="NV1287" s="1"/>
  <c r="NP1293"/>
  <c r="NV1293" s="1"/>
  <c r="NP1282"/>
  <c r="NV1282" s="1"/>
  <c r="NP1292"/>
  <c r="NV1292" s="1"/>
  <c r="NP1300"/>
  <c r="NV1300" s="1"/>
  <c r="NP1290"/>
  <c r="NV1290" s="1"/>
  <c r="NP1286"/>
  <c r="NV1286" s="1"/>
  <c r="NP1296"/>
  <c r="NV1296" s="1"/>
  <c r="NP1288"/>
  <c r="NV1288" s="1"/>
  <c r="NP1281"/>
  <c r="NV1281" s="1"/>
  <c r="NP1291"/>
  <c r="NV1291" s="1"/>
  <c r="NP1302"/>
  <c r="NV1302" s="1"/>
  <c r="NP1301"/>
  <c r="NV1301" s="1"/>
  <c r="NP1278"/>
  <c r="NV1278" s="1"/>
  <c r="NP1279"/>
  <c r="NV1279" s="1"/>
  <c r="NP1276"/>
  <c r="NV1276" s="1"/>
  <c r="HD1290"/>
  <c r="HJ1290" s="1"/>
  <c r="HD1280"/>
  <c r="HJ1280" s="1"/>
  <c r="HD1282"/>
  <c r="HJ1282" s="1"/>
  <c r="HD1283"/>
  <c r="HJ1283" s="1"/>
  <c r="HD1293"/>
  <c r="HJ1293" s="1"/>
  <c r="HD1303"/>
  <c r="HJ1303" s="1"/>
  <c r="HD1287"/>
  <c r="HJ1287" s="1"/>
  <c r="HD1298"/>
  <c r="HJ1298" s="1"/>
  <c r="HD1289"/>
  <c r="HJ1289" s="1"/>
  <c r="HD1299"/>
  <c r="HJ1299" s="1"/>
  <c r="HD1297"/>
  <c r="HJ1297" s="1"/>
  <c r="HD1277"/>
  <c r="HJ1277" s="1"/>
  <c r="HD1300"/>
  <c r="HJ1300" s="1"/>
  <c r="HD1291"/>
  <c r="HJ1291" s="1"/>
  <c r="HD1286"/>
  <c r="HJ1286" s="1"/>
  <c r="HJ1285" s="1"/>
  <c r="HD1288"/>
  <c r="HJ1288" s="1"/>
  <c r="HD1302"/>
  <c r="HJ1302" s="1"/>
  <c r="HD1292"/>
  <c r="HJ1292" s="1"/>
  <c r="HD1296"/>
  <c r="HJ1296" s="1"/>
  <c r="HD1281"/>
  <c r="HJ1281" s="1"/>
  <c r="HD1301"/>
  <c r="HJ1301" s="1"/>
  <c r="HD1276"/>
  <c r="HJ1276" s="1"/>
  <c r="HD1279"/>
  <c r="HJ1279" s="1"/>
  <c r="HD1278"/>
  <c r="HJ1278" s="1"/>
  <c r="AR1280"/>
  <c r="AX1280" s="1"/>
  <c r="AR1282"/>
  <c r="AX1282" s="1"/>
  <c r="AR1283"/>
  <c r="AX1283" s="1"/>
  <c r="AR1293"/>
  <c r="AX1293" s="1"/>
  <c r="AR1303"/>
  <c r="AX1303" s="1"/>
  <c r="AR1287"/>
  <c r="AX1287" s="1"/>
  <c r="AR1298"/>
  <c r="AX1298" s="1"/>
  <c r="AR1289"/>
  <c r="AX1289" s="1"/>
  <c r="AR1299"/>
  <c r="AX1299" s="1"/>
  <c r="AR1297"/>
  <c r="AX1297" s="1"/>
  <c r="AR1277"/>
  <c r="AX1277" s="1"/>
  <c r="AR1300"/>
  <c r="AX1300" s="1"/>
  <c r="AR1286"/>
  <c r="AX1286" s="1"/>
  <c r="AR1288"/>
  <c r="AX1288" s="1"/>
  <c r="AR1302"/>
  <c r="AX1302" s="1"/>
  <c r="AR1292"/>
  <c r="AX1292" s="1"/>
  <c r="AR1291"/>
  <c r="AX1291" s="1"/>
  <c r="AR1290"/>
  <c r="AX1290" s="1"/>
  <c r="AR1296"/>
  <c r="AX1296" s="1"/>
  <c r="AR1281"/>
  <c r="AX1281" s="1"/>
  <c r="AR1301"/>
  <c r="AX1301" s="1"/>
  <c r="AR1276"/>
  <c r="AX1276" s="1"/>
  <c r="AR1279"/>
  <c r="AX1279" s="1"/>
  <c r="AR1278"/>
  <c r="AX1278" s="1"/>
  <c r="UA1319"/>
  <c r="UG1319" s="1"/>
  <c r="UA1315"/>
  <c r="UG1315" s="1"/>
  <c r="UA1314"/>
  <c r="UG1314" s="1"/>
  <c r="UA1320"/>
  <c r="UG1320" s="1"/>
  <c r="UA1316"/>
  <c r="UG1316" s="1"/>
  <c r="UA1318"/>
  <c r="UG1318" s="1"/>
  <c r="NO1319"/>
  <c r="NU1319" s="1"/>
  <c r="NO1315"/>
  <c r="NU1315" s="1"/>
  <c r="NO1314"/>
  <c r="NU1314" s="1"/>
  <c r="NO1320"/>
  <c r="NU1320" s="1"/>
  <c r="NO1316"/>
  <c r="NU1316" s="1"/>
  <c r="NO1318"/>
  <c r="NU1318" s="1"/>
  <c r="HC1316"/>
  <c r="HI1316" s="1"/>
  <c r="HC1315"/>
  <c r="HI1315" s="1"/>
  <c r="HC1318"/>
  <c r="HI1318" s="1"/>
  <c r="HC1320"/>
  <c r="HI1320" s="1"/>
  <c r="HC1319"/>
  <c r="HI1319" s="1"/>
  <c r="HC1314"/>
  <c r="HI1314" s="1"/>
  <c r="AQ1316"/>
  <c r="AW1316" s="1"/>
  <c r="AQ1315"/>
  <c r="AW1315" s="1"/>
  <c r="AQ1318"/>
  <c r="AW1318" s="1"/>
  <c r="AQ1320"/>
  <c r="AW1320" s="1"/>
  <c r="AQ1319"/>
  <c r="AW1319" s="1"/>
  <c r="AQ1314"/>
  <c r="AW1314" s="1"/>
  <c r="UV1316"/>
  <c r="VB1316" s="1"/>
  <c r="UV1315"/>
  <c r="VB1315" s="1"/>
  <c r="UV1318"/>
  <c r="VB1318" s="1"/>
  <c r="UV1320"/>
  <c r="VB1320" s="1"/>
  <c r="UV1319"/>
  <c r="VB1319" s="1"/>
  <c r="UV1314"/>
  <c r="VB1314" s="1"/>
  <c r="OJ1316"/>
  <c r="OP1316" s="1"/>
  <c r="OJ1315"/>
  <c r="OP1315" s="1"/>
  <c r="OJ1318"/>
  <c r="OP1318" s="1"/>
  <c r="OJ1320"/>
  <c r="OP1320" s="1"/>
  <c r="OJ1319"/>
  <c r="OP1319" s="1"/>
  <c r="OJ1314"/>
  <c r="OP1314" s="1"/>
  <c r="HX1319"/>
  <c r="ID1319" s="1"/>
  <c r="HX1315"/>
  <c r="ID1315" s="1"/>
  <c r="HX1314"/>
  <c r="ID1314" s="1"/>
  <c r="HX1320"/>
  <c r="ID1320" s="1"/>
  <c r="HX1316"/>
  <c r="ID1316" s="1"/>
  <c r="HX1318"/>
  <c r="ID1318" s="1"/>
  <c r="BL1319"/>
  <c r="BR1319" s="1"/>
  <c r="BL1315"/>
  <c r="BR1315" s="1"/>
  <c r="BL1314"/>
  <c r="BR1314" s="1"/>
  <c r="BL1320"/>
  <c r="BR1320" s="1"/>
  <c r="BL1316"/>
  <c r="BR1316" s="1"/>
  <c r="BL1318"/>
  <c r="BR1318" s="1"/>
  <c r="UA1279"/>
  <c r="UG1279" s="1"/>
  <c r="UA1280"/>
  <c r="UG1280" s="1"/>
  <c r="UA1277"/>
  <c r="UG1277" s="1"/>
  <c r="UA1287"/>
  <c r="UG1287" s="1"/>
  <c r="UA1297"/>
  <c r="UG1297" s="1"/>
  <c r="UA1298"/>
  <c r="UG1298" s="1"/>
  <c r="UA1299"/>
  <c r="UG1299" s="1"/>
  <c r="UA1289"/>
  <c r="UG1289" s="1"/>
  <c r="UA1282"/>
  <c r="UG1282" s="1"/>
  <c r="UA1303"/>
  <c r="UG1303" s="1"/>
  <c r="UA1293"/>
  <c r="UG1293" s="1"/>
  <c r="UA1283"/>
  <c r="UG1283" s="1"/>
  <c r="UA1302"/>
  <c r="UG1302" s="1"/>
  <c r="UA1296"/>
  <c r="UG1296" s="1"/>
  <c r="UA1290"/>
  <c r="UG1290" s="1"/>
  <c r="UA1292"/>
  <c r="UG1292" s="1"/>
  <c r="UA1300"/>
  <c r="UG1300" s="1"/>
  <c r="UA1291"/>
  <c r="UG1291" s="1"/>
  <c r="UA1288"/>
  <c r="UG1288" s="1"/>
  <c r="UA1286"/>
  <c r="UG1286" s="1"/>
  <c r="UA1301"/>
  <c r="UG1301" s="1"/>
  <c r="UA1281"/>
  <c r="UG1281" s="1"/>
  <c r="UA1278"/>
  <c r="UG1278" s="1"/>
  <c r="UA1276"/>
  <c r="UG1276" s="1"/>
  <c r="NO1279"/>
  <c r="NU1279" s="1"/>
  <c r="NO1277"/>
  <c r="NU1277" s="1"/>
  <c r="NO1297"/>
  <c r="NU1297" s="1"/>
  <c r="NO1287"/>
  <c r="NU1287" s="1"/>
  <c r="NO1303"/>
  <c r="NU1303" s="1"/>
  <c r="NO1283"/>
  <c r="NU1283" s="1"/>
  <c r="NO1298"/>
  <c r="NU1298" s="1"/>
  <c r="NO1289"/>
  <c r="NU1289" s="1"/>
  <c r="NO1282"/>
  <c r="NU1282" s="1"/>
  <c r="NO1293"/>
  <c r="NU1293" s="1"/>
  <c r="NO1280"/>
  <c r="NU1280" s="1"/>
  <c r="NO1299"/>
  <c r="NU1299" s="1"/>
  <c r="NO1292"/>
  <c r="NU1292" s="1"/>
  <c r="NO1291"/>
  <c r="NU1291" s="1"/>
  <c r="NO1288"/>
  <c r="NU1288" s="1"/>
  <c r="NO1286"/>
  <c r="NU1286" s="1"/>
  <c r="NO1290"/>
  <c r="NU1290" s="1"/>
  <c r="NO1300"/>
  <c r="NU1300" s="1"/>
  <c r="NO1302"/>
  <c r="NU1302" s="1"/>
  <c r="NO1296"/>
  <c r="NU1296" s="1"/>
  <c r="NO1301"/>
  <c r="NU1301" s="1"/>
  <c r="NO1278"/>
  <c r="NU1278" s="1"/>
  <c r="NO1281"/>
  <c r="NU1281" s="1"/>
  <c r="NO1276"/>
  <c r="NU1276" s="1"/>
  <c r="HC1281"/>
  <c r="HI1281" s="1"/>
  <c r="HC1280"/>
  <c r="HI1280" s="1"/>
  <c r="HC1283"/>
  <c r="HI1283" s="1"/>
  <c r="HC1293"/>
  <c r="HI1293" s="1"/>
  <c r="HC1303"/>
  <c r="HI1303" s="1"/>
  <c r="HC1282"/>
  <c r="HI1282" s="1"/>
  <c r="HC1297"/>
  <c r="HI1297" s="1"/>
  <c r="HC1277"/>
  <c r="HI1277" s="1"/>
  <c r="HC1289"/>
  <c r="HI1289" s="1"/>
  <c r="HC1299"/>
  <c r="HI1299" s="1"/>
  <c r="HC1298"/>
  <c r="HI1298" s="1"/>
  <c r="HC1287"/>
  <c r="HI1287" s="1"/>
  <c r="HC1290"/>
  <c r="HI1290" s="1"/>
  <c r="HC1292"/>
  <c r="HI1292" s="1"/>
  <c r="HC1288"/>
  <c r="HI1288" s="1"/>
  <c r="HC1302"/>
  <c r="HI1302" s="1"/>
  <c r="HC1300"/>
  <c r="HI1300" s="1"/>
  <c r="HC1291"/>
  <c r="HI1291" s="1"/>
  <c r="HC1286"/>
  <c r="HI1286" s="1"/>
  <c r="HI1285" s="1"/>
  <c r="HC1296"/>
  <c r="HI1296" s="1"/>
  <c r="HC1301"/>
  <c r="HI1301" s="1"/>
  <c r="HC1278"/>
  <c r="HI1278" s="1"/>
  <c r="HC1279"/>
  <c r="HI1279" s="1"/>
  <c r="HC1276"/>
  <c r="HI1276" s="1"/>
  <c r="AQ1277"/>
  <c r="AW1277" s="1"/>
  <c r="AQ1283"/>
  <c r="AW1283" s="1"/>
  <c r="AQ1303"/>
  <c r="AW1303" s="1"/>
  <c r="AQ1293"/>
  <c r="AW1293" s="1"/>
  <c r="AQ1282"/>
  <c r="AW1282" s="1"/>
  <c r="AQ1298"/>
  <c r="AW1298" s="1"/>
  <c r="AQ1289"/>
  <c r="AW1289" s="1"/>
  <c r="AQ1280"/>
  <c r="AW1280" s="1"/>
  <c r="AQ1299"/>
  <c r="AW1299" s="1"/>
  <c r="AQ1297"/>
  <c r="AW1297" s="1"/>
  <c r="AQ1287"/>
  <c r="AW1287" s="1"/>
  <c r="AQ1292"/>
  <c r="AW1292" s="1"/>
  <c r="AQ1300"/>
  <c r="AW1300" s="1"/>
  <c r="AQ1288"/>
  <c r="AW1288" s="1"/>
  <c r="AQ1302"/>
  <c r="AW1302" s="1"/>
  <c r="AQ1286"/>
  <c r="AW1286" s="1"/>
  <c r="AQ1296"/>
  <c r="AW1296" s="1"/>
  <c r="AW1295" s="1"/>
  <c r="AQ1290"/>
  <c r="AW1290" s="1"/>
  <c r="AQ1291"/>
  <c r="AW1291" s="1"/>
  <c r="AQ1301"/>
  <c r="AW1301" s="1"/>
  <c r="AQ1278"/>
  <c r="AW1278" s="1"/>
  <c r="AQ1281"/>
  <c r="AW1281" s="1"/>
  <c r="AQ1276"/>
  <c r="AW1276" s="1"/>
  <c r="AW1275" s="1"/>
  <c r="AQ1279"/>
  <c r="AW1279" s="1"/>
  <c r="VD1307"/>
  <c r="VD1308" s="1"/>
  <c r="RE1307"/>
  <c r="RE1308" s="1"/>
  <c r="KQ1307"/>
  <c r="KQ1308" s="1"/>
  <c r="WR1307"/>
  <c r="WR1308" s="1"/>
  <c r="IY1295"/>
  <c r="CM1285"/>
  <c r="CM1307" s="1"/>
  <c r="CM1308" s="1"/>
  <c r="IF1307"/>
  <c r="IF1308" s="1"/>
  <c r="JA1307"/>
  <c r="JA1308" s="1"/>
  <c r="HK1307"/>
  <c r="HK1308" s="1"/>
  <c r="NW1307"/>
  <c r="NW1308" s="1"/>
  <c r="VE1307"/>
  <c r="VE1308" s="1"/>
  <c r="JB1307"/>
  <c r="JB1308" s="1"/>
  <c r="PN1307"/>
  <c r="PN1308" s="1"/>
  <c r="VZ1307"/>
  <c r="VZ1308" s="1"/>
  <c r="AZ1307"/>
  <c r="AZ1308" s="1"/>
  <c r="NX1307"/>
  <c r="NX1308" s="1"/>
  <c r="QI1307"/>
  <c r="QI1308" s="1"/>
  <c r="YJ1307"/>
  <c r="YJ1308" s="1"/>
  <c r="LL1307"/>
  <c r="LL1308" s="1"/>
  <c r="UK1307"/>
  <c r="UK1308" s="1"/>
  <c r="TP1307"/>
  <c r="TP1308" s="1"/>
  <c r="GR1307"/>
  <c r="GR1308" s="1"/>
  <c r="LN1307"/>
  <c r="LN1308" s="1"/>
  <c r="RD1307"/>
  <c r="RD1308" s="1"/>
  <c r="NC1307"/>
  <c r="NC1308" s="1"/>
  <c r="SS1307"/>
  <c r="SS1308" s="1"/>
  <c r="QH1307"/>
  <c r="QH1308" s="1"/>
  <c r="ND1307"/>
  <c r="ND1308" s="1"/>
  <c r="YK1307"/>
  <c r="YK1308" s="1"/>
  <c r="XP1307"/>
  <c r="XP1308" s="1"/>
  <c r="FV1307"/>
  <c r="FV1308" s="1"/>
  <c r="VW1275"/>
  <c r="VW1307" s="1"/>
  <c r="VW1308" s="1"/>
  <c r="ME1275"/>
  <c r="ME1307" s="1"/>
  <c r="ME1308" s="1"/>
  <c r="TL1285"/>
  <c r="TL1307" s="1"/>
  <c r="TL1308" s="1"/>
  <c r="QF1285"/>
  <c r="QF1307" s="1"/>
  <c r="QF1308" s="1"/>
  <c r="MZ1285"/>
  <c r="MZ1307" s="1"/>
  <c r="MZ1308" s="1"/>
  <c r="AB1285"/>
  <c r="AB1307" s="1"/>
  <c r="AB1308" s="1"/>
  <c r="VJ1305"/>
  <c r="VP1306" s="1"/>
  <c r="O1313"/>
  <c r="O1322" s="1"/>
  <c r="U1323" s="1"/>
  <c r="U1316" s="1"/>
  <c r="AA1316" s="1"/>
  <c r="CU1313"/>
  <c r="CU1322" s="1"/>
  <c r="DA1323" s="1"/>
  <c r="GA1313"/>
  <c r="GA1322" s="1"/>
  <c r="GG1323" s="1"/>
  <c r="GG1316" s="1"/>
  <c r="GM1316" s="1"/>
  <c r="JG1313"/>
  <c r="JG1322" s="1"/>
  <c r="JM1323" s="1"/>
  <c r="MM1313"/>
  <c r="MM1322" s="1"/>
  <c r="MS1323" s="1"/>
  <c r="MS1316" s="1"/>
  <c r="MY1316" s="1"/>
  <c r="PS1313"/>
  <c r="PS1322" s="1"/>
  <c r="PY1323" s="1"/>
  <c r="SY1313"/>
  <c r="SY1322" s="1"/>
  <c r="TE1323" s="1"/>
  <c r="TE1316" s="1"/>
  <c r="TK1316" s="1"/>
  <c r="WE1313"/>
  <c r="WE1322" s="1"/>
  <c r="WK1323" s="1"/>
  <c r="AJ1313"/>
  <c r="AJ1322" s="1"/>
  <c r="AP1323" s="1"/>
  <c r="DP1313"/>
  <c r="DP1322" s="1"/>
  <c r="DV1323" s="1"/>
  <c r="GV1313"/>
  <c r="GV1322" s="1"/>
  <c r="HB1323" s="1"/>
  <c r="KB1313"/>
  <c r="KB1322" s="1"/>
  <c r="KH1323" s="1"/>
  <c r="NH1313"/>
  <c r="NH1322" s="1"/>
  <c r="NN1323" s="1"/>
  <c r="QN1313"/>
  <c r="QN1322" s="1"/>
  <c r="QT1323" s="1"/>
  <c r="TT1313"/>
  <c r="TT1322" s="1"/>
  <c r="TZ1323" s="1"/>
  <c r="WZ1313"/>
  <c r="WZ1322" s="1"/>
  <c r="XF1323" s="1"/>
  <c r="SY1305"/>
  <c r="TE1306" s="1"/>
  <c r="TE1280" s="1"/>
  <c r="TK1280" s="1"/>
  <c r="AJ1305"/>
  <c r="AP1306" s="1"/>
  <c r="DP1305"/>
  <c r="DV1306" s="1"/>
  <c r="DV1288" s="1"/>
  <c r="EB1288" s="1"/>
  <c r="GV1305"/>
  <c r="HB1306" s="1"/>
  <c r="KB1305"/>
  <c r="KH1306" s="1"/>
  <c r="KH1298" s="1"/>
  <c r="KN1298" s="1"/>
  <c r="NH1305"/>
  <c r="NN1306" s="1"/>
  <c r="QN1305"/>
  <c r="QT1306" s="1"/>
  <c r="QT1282" s="1"/>
  <c r="QZ1282" s="1"/>
  <c r="VP1288"/>
  <c r="VV1288" s="1"/>
  <c r="VP1289"/>
  <c r="VV1289" s="1"/>
  <c r="VP1298"/>
  <c r="VV1298" s="1"/>
  <c r="VP1280"/>
  <c r="VV1280" s="1"/>
  <c r="VP1293"/>
  <c r="VV1293" s="1"/>
  <c r="VP1282"/>
  <c r="VV1282" s="1"/>
  <c r="VP1299"/>
  <c r="VV1299" s="1"/>
  <c r="VP1277"/>
  <c r="VV1277" s="1"/>
  <c r="VP1287"/>
  <c r="VV1287" s="1"/>
  <c r="VP1297"/>
  <c r="VV1297" s="1"/>
  <c r="VP1303"/>
  <c r="VV1303" s="1"/>
  <c r="VP1283"/>
  <c r="VV1283" s="1"/>
  <c r="VP1302"/>
  <c r="VV1302" s="1"/>
  <c r="VP1300"/>
  <c r="VV1300" s="1"/>
  <c r="VP1278"/>
  <c r="VV1278" s="1"/>
  <c r="VP1292"/>
  <c r="VV1292" s="1"/>
  <c r="VP1286"/>
  <c r="VV1286" s="1"/>
  <c r="VP1290"/>
  <c r="VV1290" s="1"/>
  <c r="VP1296"/>
  <c r="VV1296" s="1"/>
  <c r="VP1276"/>
  <c r="VV1276" s="1"/>
  <c r="VP1279"/>
  <c r="VV1279" s="1"/>
  <c r="VP1281"/>
  <c r="VV1281" s="1"/>
  <c r="VP1291"/>
  <c r="VV1291" s="1"/>
  <c r="VP1301"/>
  <c r="VV1301" s="1"/>
  <c r="U1318"/>
  <c r="AA1318" s="1"/>
  <c r="U1314"/>
  <c r="AA1314" s="1"/>
  <c r="U1320"/>
  <c r="AA1320" s="1"/>
  <c r="DA1316"/>
  <c r="DG1316" s="1"/>
  <c r="DA1318"/>
  <c r="DG1318" s="1"/>
  <c r="DA1315"/>
  <c r="DG1315" s="1"/>
  <c r="DA1314"/>
  <c r="DG1314" s="1"/>
  <c r="DA1319"/>
  <c r="DG1319" s="1"/>
  <c r="DA1320"/>
  <c r="DG1320" s="1"/>
  <c r="GG1318"/>
  <c r="GM1318" s="1"/>
  <c r="GG1314"/>
  <c r="GM1314" s="1"/>
  <c r="GG1320"/>
  <c r="GM1320" s="1"/>
  <c r="JM1316"/>
  <c r="JS1316" s="1"/>
  <c r="JM1318"/>
  <c r="JS1318" s="1"/>
  <c r="JM1315"/>
  <c r="JS1315" s="1"/>
  <c r="JM1314"/>
  <c r="JS1314" s="1"/>
  <c r="JM1319"/>
  <c r="JS1319" s="1"/>
  <c r="JM1320"/>
  <c r="JS1320" s="1"/>
  <c r="MS1318"/>
  <c r="MY1318" s="1"/>
  <c r="MS1314"/>
  <c r="MY1314" s="1"/>
  <c r="MS1320"/>
  <c r="MY1320" s="1"/>
  <c r="PY1316"/>
  <c r="QE1316" s="1"/>
  <c r="PY1318"/>
  <c r="QE1318" s="1"/>
  <c r="PY1315"/>
  <c r="QE1315" s="1"/>
  <c r="PY1314"/>
  <c r="QE1314" s="1"/>
  <c r="PY1319"/>
  <c r="QE1319" s="1"/>
  <c r="PY1320"/>
  <c r="QE1320" s="1"/>
  <c r="TE1318"/>
  <c r="TK1318" s="1"/>
  <c r="TE1315"/>
  <c r="TK1315" s="1"/>
  <c r="TE1314"/>
  <c r="TK1314" s="1"/>
  <c r="TE1319"/>
  <c r="TK1319" s="1"/>
  <c r="TE1320"/>
  <c r="TK1320" s="1"/>
  <c r="WK1316"/>
  <c r="WQ1316" s="1"/>
  <c r="WK1318"/>
  <c r="WQ1318" s="1"/>
  <c r="WK1315"/>
  <c r="WQ1315" s="1"/>
  <c r="WK1314"/>
  <c r="WQ1314" s="1"/>
  <c r="WK1319"/>
  <c r="WQ1319" s="1"/>
  <c r="WK1320"/>
  <c r="WQ1320" s="1"/>
  <c r="AP1316"/>
  <c r="AV1316" s="1"/>
  <c r="AP1318"/>
  <c r="AV1318" s="1"/>
  <c r="AP1315"/>
  <c r="AV1315" s="1"/>
  <c r="AP1314"/>
  <c r="AV1314" s="1"/>
  <c r="AP1319"/>
  <c r="AV1319" s="1"/>
  <c r="AP1320"/>
  <c r="AV1320" s="1"/>
  <c r="DV1316"/>
  <c r="EB1316" s="1"/>
  <c r="DV1318"/>
  <c r="EB1318" s="1"/>
  <c r="DV1315"/>
  <c r="EB1315" s="1"/>
  <c r="DV1314"/>
  <c r="EB1314" s="1"/>
  <c r="DV1319"/>
  <c r="EB1319" s="1"/>
  <c r="DV1320"/>
  <c r="EB1320" s="1"/>
  <c r="HB1316"/>
  <c r="HH1316" s="1"/>
  <c r="HB1318"/>
  <c r="HH1318" s="1"/>
  <c r="HB1315"/>
  <c r="HH1315" s="1"/>
  <c r="HB1314"/>
  <c r="HH1314" s="1"/>
  <c r="HB1319"/>
  <c r="HH1319" s="1"/>
  <c r="HB1320"/>
  <c r="HH1320" s="1"/>
  <c r="KH1316"/>
  <c r="KN1316" s="1"/>
  <c r="KH1318"/>
  <c r="KN1318" s="1"/>
  <c r="KH1315"/>
  <c r="KN1315" s="1"/>
  <c r="KH1314"/>
  <c r="KN1314" s="1"/>
  <c r="KH1319"/>
  <c r="KN1319" s="1"/>
  <c r="KH1320"/>
  <c r="KN1320" s="1"/>
  <c r="NN1316"/>
  <c r="NT1316" s="1"/>
  <c r="NN1318"/>
  <c r="NT1318" s="1"/>
  <c r="NN1315"/>
  <c r="NT1315" s="1"/>
  <c r="NN1314"/>
  <c r="NT1314" s="1"/>
  <c r="NN1319"/>
  <c r="NT1319" s="1"/>
  <c r="NN1320"/>
  <c r="NT1320" s="1"/>
  <c r="QT1316"/>
  <c r="QZ1316" s="1"/>
  <c r="QT1318"/>
  <c r="QZ1318" s="1"/>
  <c r="QT1315"/>
  <c r="QZ1315" s="1"/>
  <c r="QT1314"/>
  <c r="QZ1314" s="1"/>
  <c r="QT1319"/>
  <c r="QZ1319" s="1"/>
  <c r="QT1320"/>
  <c r="QZ1320" s="1"/>
  <c r="TZ1316"/>
  <c r="UF1316" s="1"/>
  <c r="TZ1318"/>
  <c r="UF1318" s="1"/>
  <c r="TZ1315"/>
  <c r="UF1315" s="1"/>
  <c r="TZ1314"/>
  <c r="UF1314" s="1"/>
  <c r="TZ1319"/>
  <c r="UF1319" s="1"/>
  <c r="TZ1320"/>
  <c r="UF1320" s="1"/>
  <c r="XF1316"/>
  <c r="XL1316" s="1"/>
  <c r="XF1318"/>
  <c r="XL1318" s="1"/>
  <c r="XF1315"/>
  <c r="XL1315" s="1"/>
  <c r="XF1314"/>
  <c r="XL1314" s="1"/>
  <c r="XF1319"/>
  <c r="XL1319" s="1"/>
  <c r="XF1320"/>
  <c r="XL1320" s="1"/>
  <c r="TE1277"/>
  <c r="TK1277" s="1"/>
  <c r="TE1297"/>
  <c r="TK1297" s="1"/>
  <c r="TE1298"/>
  <c r="TK1298" s="1"/>
  <c r="TE1289"/>
  <c r="TK1289" s="1"/>
  <c r="TE1299"/>
  <c r="TK1299" s="1"/>
  <c r="TE1288"/>
  <c r="TK1288" s="1"/>
  <c r="TE1300"/>
  <c r="TK1300" s="1"/>
  <c r="TE1278"/>
  <c r="TK1278" s="1"/>
  <c r="TE1290"/>
  <c r="TK1290" s="1"/>
  <c r="TE1276"/>
  <c r="TK1276" s="1"/>
  <c r="TE1291"/>
  <c r="TK1291" s="1"/>
  <c r="TE1301"/>
  <c r="TK1301" s="1"/>
  <c r="AP1277"/>
  <c r="AV1277" s="1"/>
  <c r="AP1287"/>
  <c r="AV1287" s="1"/>
  <c r="AP1297"/>
  <c r="AV1297" s="1"/>
  <c r="AP1280"/>
  <c r="AV1280" s="1"/>
  <c r="AP1282"/>
  <c r="AV1282" s="1"/>
  <c r="AP1293"/>
  <c r="AV1293" s="1"/>
  <c r="AP1298"/>
  <c r="AV1298" s="1"/>
  <c r="AP1289"/>
  <c r="AV1289" s="1"/>
  <c r="AP1283"/>
  <c r="AV1283" s="1"/>
  <c r="AP1303"/>
  <c r="AV1303" s="1"/>
  <c r="AP1299"/>
  <c r="AV1299" s="1"/>
  <c r="AP1288"/>
  <c r="AV1288" s="1"/>
  <c r="AP1278"/>
  <c r="AV1278" s="1"/>
  <c r="AP1300"/>
  <c r="AV1300" s="1"/>
  <c r="AP1302"/>
  <c r="AV1302" s="1"/>
  <c r="AP1292"/>
  <c r="AV1292" s="1"/>
  <c r="AP1286"/>
  <c r="AV1286" s="1"/>
  <c r="AP1290"/>
  <c r="AV1290" s="1"/>
  <c r="AP1279"/>
  <c r="AV1279" s="1"/>
  <c r="AP1296"/>
  <c r="AV1296" s="1"/>
  <c r="AP1276"/>
  <c r="AV1276" s="1"/>
  <c r="AP1281"/>
  <c r="AV1281" s="1"/>
  <c r="AP1291"/>
  <c r="AV1291" s="1"/>
  <c r="AP1301"/>
  <c r="AV1301" s="1"/>
  <c r="DV1289"/>
  <c r="EB1289" s="1"/>
  <c r="DV1280"/>
  <c r="EB1280" s="1"/>
  <c r="DV1282"/>
  <c r="EB1282" s="1"/>
  <c r="DV1277"/>
  <c r="EB1277" s="1"/>
  <c r="DV1297"/>
  <c r="EB1297" s="1"/>
  <c r="DV1283"/>
  <c r="EB1283" s="1"/>
  <c r="DV1300"/>
  <c r="EB1300" s="1"/>
  <c r="DV1278"/>
  <c r="EB1278" s="1"/>
  <c r="DV1290"/>
  <c r="EB1290" s="1"/>
  <c r="DV1279"/>
  <c r="EB1279" s="1"/>
  <c r="DV1281"/>
  <c r="EB1281" s="1"/>
  <c r="DV1301"/>
  <c r="EB1301" s="1"/>
  <c r="HB1288"/>
  <c r="HH1288" s="1"/>
  <c r="HB1298"/>
  <c r="HH1298" s="1"/>
  <c r="HB1289"/>
  <c r="HH1289" s="1"/>
  <c r="HB1299"/>
  <c r="HH1299" s="1"/>
  <c r="HB1280"/>
  <c r="HH1280" s="1"/>
  <c r="HB1293"/>
  <c r="HH1293" s="1"/>
  <c r="HB1282"/>
  <c r="HH1282" s="1"/>
  <c r="HB1277"/>
  <c r="HH1277" s="1"/>
  <c r="HB1287"/>
  <c r="HH1287" s="1"/>
  <c r="HB1297"/>
  <c r="HH1297" s="1"/>
  <c r="HB1303"/>
  <c r="HH1303" s="1"/>
  <c r="HB1283"/>
  <c r="HH1283" s="1"/>
  <c r="HB1302"/>
  <c r="HH1302" s="1"/>
  <c r="HB1278"/>
  <c r="HH1278" s="1"/>
  <c r="HB1292"/>
  <c r="HH1292" s="1"/>
  <c r="HB1300"/>
  <c r="HH1300" s="1"/>
  <c r="HB1276"/>
  <c r="HH1276" s="1"/>
  <c r="HB1286"/>
  <c r="HH1286" s="1"/>
  <c r="HB1290"/>
  <c r="HH1290" s="1"/>
  <c r="HB1296"/>
  <c r="HH1296" s="1"/>
  <c r="HB1279"/>
  <c r="HH1279" s="1"/>
  <c r="HB1291"/>
  <c r="HH1291" s="1"/>
  <c r="HB1301"/>
  <c r="HH1301" s="1"/>
  <c r="HB1281"/>
  <c r="HH1281" s="1"/>
  <c r="KH1299"/>
  <c r="KN1299" s="1"/>
  <c r="KH1293"/>
  <c r="KN1293" s="1"/>
  <c r="KH1289"/>
  <c r="KN1289" s="1"/>
  <c r="KH1287"/>
  <c r="KN1287" s="1"/>
  <c r="KH1303"/>
  <c r="KN1303" s="1"/>
  <c r="KH1288"/>
  <c r="KN1288" s="1"/>
  <c r="KH1300"/>
  <c r="KN1300" s="1"/>
  <c r="KH1278"/>
  <c r="KN1278" s="1"/>
  <c r="KH1290"/>
  <c r="KN1290" s="1"/>
  <c r="KH1279"/>
  <c r="KN1279" s="1"/>
  <c r="KH1281"/>
  <c r="KN1281" s="1"/>
  <c r="KH1301"/>
  <c r="KN1301" s="1"/>
  <c r="NN1282"/>
  <c r="NT1282" s="1"/>
  <c r="NN1280"/>
  <c r="NT1280" s="1"/>
  <c r="NN1289"/>
  <c r="NT1289" s="1"/>
  <c r="NN1298"/>
  <c r="NT1298" s="1"/>
  <c r="NN1287"/>
  <c r="NT1287" s="1"/>
  <c r="NN1303"/>
  <c r="NT1303" s="1"/>
  <c r="NN1283"/>
  <c r="NT1283" s="1"/>
  <c r="NN1299"/>
  <c r="NT1299" s="1"/>
  <c r="NN1297"/>
  <c r="NT1297" s="1"/>
  <c r="NN1277"/>
  <c r="NT1277" s="1"/>
  <c r="NN1293"/>
  <c r="NT1293" s="1"/>
  <c r="NN1302"/>
  <c r="NT1302" s="1"/>
  <c r="NN1278"/>
  <c r="NT1278" s="1"/>
  <c r="NN1300"/>
  <c r="NT1300" s="1"/>
  <c r="NN1288"/>
  <c r="NT1288" s="1"/>
  <c r="NN1292"/>
  <c r="NT1292" s="1"/>
  <c r="NN1290"/>
  <c r="NT1290" s="1"/>
  <c r="NN1296"/>
  <c r="NT1296" s="1"/>
  <c r="NN1279"/>
  <c r="NT1279" s="1"/>
  <c r="NN1286"/>
  <c r="NT1286" s="1"/>
  <c r="NN1276"/>
  <c r="NT1276" s="1"/>
  <c r="NN1281"/>
  <c r="NT1281" s="1"/>
  <c r="NN1291"/>
  <c r="NT1291" s="1"/>
  <c r="NN1301"/>
  <c r="NT1301" s="1"/>
  <c r="QT1303"/>
  <c r="QZ1303" s="1"/>
  <c r="QT1293"/>
  <c r="QZ1293" s="1"/>
  <c r="QT1298"/>
  <c r="QZ1298" s="1"/>
  <c r="QT1299"/>
  <c r="QZ1299" s="1"/>
  <c r="QT1289"/>
  <c r="QZ1289" s="1"/>
  <c r="QT1288"/>
  <c r="QZ1288" s="1"/>
  <c r="QT1300"/>
  <c r="QZ1300" s="1"/>
  <c r="QT1292"/>
  <c r="QZ1292" s="1"/>
  <c r="QT1276"/>
  <c r="QZ1276" s="1"/>
  <c r="QT1290"/>
  <c r="QZ1290" s="1"/>
  <c r="QT1291"/>
  <c r="QZ1291" s="1"/>
  <c r="QT1301"/>
  <c r="QZ1301" s="1"/>
  <c r="BE1305"/>
  <c r="BK1306" s="1"/>
  <c r="EK1305"/>
  <c r="EQ1306" s="1"/>
  <c r="HQ1305"/>
  <c r="HW1306" s="1"/>
  <c r="KW1305"/>
  <c r="LC1306" s="1"/>
  <c r="OC1305"/>
  <c r="OI1306" s="1"/>
  <c r="RI1305"/>
  <c r="RO1306" s="1"/>
  <c r="UO1305"/>
  <c r="UU1306" s="1"/>
  <c r="XU1305"/>
  <c r="YA1306" s="1"/>
  <c r="VP1316"/>
  <c r="VV1316" s="1"/>
  <c r="VP1318"/>
  <c r="VV1318" s="1"/>
  <c r="VP1315"/>
  <c r="VV1315" s="1"/>
  <c r="VP1314"/>
  <c r="VV1314" s="1"/>
  <c r="PD1316"/>
  <c r="PJ1316" s="1"/>
  <c r="PD1318"/>
  <c r="PJ1318" s="1"/>
  <c r="PD1315"/>
  <c r="PJ1315" s="1"/>
  <c r="PD1314"/>
  <c r="PJ1314" s="1"/>
  <c r="IR1316"/>
  <c r="IX1316" s="1"/>
  <c r="IR1318"/>
  <c r="IX1318" s="1"/>
  <c r="IR1315"/>
  <c r="IX1315" s="1"/>
  <c r="IR1314"/>
  <c r="IX1314" s="1"/>
  <c r="CF1316"/>
  <c r="CL1316" s="1"/>
  <c r="CF1318"/>
  <c r="CL1318" s="1"/>
  <c r="CF1315"/>
  <c r="CL1315" s="1"/>
  <c r="CF1314"/>
  <c r="CL1314" s="1"/>
  <c r="UU1316"/>
  <c r="VA1316" s="1"/>
  <c r="UU1318"/>
  <c r="VA1318" s="1"/>
  <c r="UU1315"/>
  <c r="VA1315" s="1"/>
  <c r="UU1314"/>
  <c r="VA1314" s="1"/>
  <c r="OI1316"/>
  <c r="OO1316" s="1"/>
  <c r="OI1318"/>
  <c r="OO1318" s="1"/>
  <c r="OI1315"/>
  <c r="OO1315" s="1"/>
  <c r="OI1314"/>
  <c r="OO1314" s="1"/>
  <c r="HW1316"/>
  <c r="IC1316" s="1"/>
  <c r="HW1318"/>
  <c r="IC1318" s="1"/>
  <c r="HW1315"/>
  <c r="IC1315" s="1"/>
  <c r="HW1314"/>
  <c r="IC1314" s="1"/>
  <c r="BK1316"/>
  <c r="BQ1316" s="1"/>
  <c r="BK1318"/>
  <c r="BQ1318" s="1"/>
  <c r="BK1315"/>
  <c r="BQ1315" s="1"/>
  <c r="BK1314"/>
  <c r="BQ1314" s="1"/>
  <c r="TT1305"/>
  <c r="TZ1306" s="1"/>
  <c r="MM1305"/>
  <c r="MS1306" s="1"/>
  <c r="GA1305"/>
  <c r="GG1306" s="1"/>
  <c r="O1305"/>
  <c r="U1306" s="1"/>
  <c r="SD1305"/>
  <c r="SJ1306" s="1"/>
  <c r="LR1305"/>
  <c r="LX1306" s="1"/>
  <c r="FF1305"/>
  <c r="FL1306" s="1"/>
  <c r="YP1305"/>
  <c r="YV1306" s="1"/>
  <c r="BK1320"/>
  <c r="BQ1320" s="1"/>
  <c r="EQ1320"/>
  <c r="EW1320" s="1"/>
  <c r="HW1320"/>
  <c r="IC1320" s="1"/>
  <c r="LC1320"/>
  <c r="LI1320" s="1"/>
  <c r="OI1320"/>
  <c r="OO1320" s="1"/>
  <c r="RO1320"/>
  <c r="RU1320" s="1"/>
  <c r="UU1320"/>
  <c r="VA1320" s="1"/>
  <c r="YA1320"/>
  <c r="YG1320" s="1"/>
  <c r="CF1320"/>
  <c r="CL1320" s="1"/>
  <c r="FL1320"/>
  <c r="FR1320" s="1"/>
  <c r="IR1320"/>
  <c r="IX1320" s="1"/>
  <c r="LX1320"/>
  <c r="MD1320" s="1"/>
  <c r="PD1320"/>
  <c r="PJ1320" s="1"/>
  <c r="SJ1320"/>
  <c r="SP1320" s="1"/>
  <c r="VP1320"/>
  <c r="VV1320" s="1"/>
  <c r="YV1320"/>
  <c r="ZB1320" s="1"/>
  <c r="BK1319"/>
  <c r="BQ1319" s="1"/>
  <c r="HW1319"/>
  <c r="IC1319" s="1"/>
  <c r="OI1319"/>
  <c r="OO1319" s="1"/>
  <c r="UU1319"/>
  <c r="VA1319" s="1"/>
  <c r="CF1319"/>
  <c r="CL1319" s="1"/>
  <c r="IR1319"/>
  <c r="IX1319" s="1"/>
  <c r="PD1319"/>
  <c r="PJ1319" s="1"/>
  <c r="VP1319"/>
  <c r="VV1319" s="1"/>
  <c r="YV1316"/>
  <c r="ZB1316" s="1"/>
  <c r="YV1318"/>
  <c r="ZB1318" s="1"/>
  <c r="YV1315"/>
  <c r="ZB1315" s="1"/>
  <c r="YV1314"/>
  <c r="ZB1314" s="1"/>
  <c r="ZB1313" s="1"/>
  <c r="ZB1324" s="1"/>
  <c r="SJ1316"/>
  <c r="SP1316" s="1"/>
  <c r="SJ1318"/>
  <c r="SP1318" s="1"/>
  <c r="SJ1315"/>
  <c r="SP1315" s="1"/>
  <c r="SJ1314"/>
  <c r="SP1314" s="1"/>
  <c r="SP1313" s="1"/>
  <c r="SP1324" s="1"/>
  <c r="SP1325" s="1"/>
  <c r="LX1316"/>
  <c r="MD1316" s="1"/>
  <c r="LX1318"/>
  <c r="MD1318" s="1"/>
  <c r="LX1315"/>
  <c r="MD1315" s="1"/>
  <c r="LX1314"/>
  <c r="MD1314" s="1"/>
  <c r="MD1313" s="1"/>
  <c r="MD1324" s="1"/>
  <c r="MD1325" s="1"/>
  <c r="FL1316"/>
  <c r="FR1316" s="1"/>
  <c r="FL1318"/>
  <c r="FR1318" s="1"/>
  <c r="FL1315"/>
  <c r="FR1315" s="1"/>
  <c r="FL1314"/>
  <c r="FR1314" s="1"/>
  <c r="FR1313" s="1"/>
  <c r="FR1324" s="1"/>
  <c r="FR1325" s="1"/>
  <c r="YA1316"/>
  <c r="YG1316" s="1"/>
  <c r="YA1318"/>
  <c r="YG1318" s="1"/>
  <c r="YA1315"/>
  <c r="YG1315" s="1"/>
  <c r="YA1314"/>
  <c r="YG1314" s="1"/>
  <c r="YG1313" s="1"/>
  <c r="YG1324" s="1"/>
  <c r="YG1325" s="1"/>
  <c r="RO1316"/>
  <c r="RU1316" s="1"/>
  <c r="RO1318"/>
  <c r="RU1318" s="1"/>
  <c r="RO1315"/>
  <c r="RU1315" s="1"/>
  <c r="RO1314"/>
  <c r="RU1314" s="1"/>
  <c r="RU1313" s="1"/>
  <c r="RU1324" s="1"/>
  <c r="RU1325" s="1"/>
  <c r="LC1316"/>
  <c r="LI1316" s="1"/>
  <c r="LC1318"/>
  <c r="LI1318" s="1"/>
  <c r="LC1315"/>
  <c r="LI1315" s="1"/>
  <c r="LC1314"/>
  <c r="LI1314" s="1"/>
  <c r="LI1313" s="1"/>
  <c r="LI1324" s="1"/>
  <c r="LI1325" s="1"/>
  <c r="EQ1316"/>
  <c r="EW1316" s="1"/>
  <c r="EQ1318"/>
  <c r="EW1318" s="1"/>
  <c r="EQ1315"/>
  <c r="EW1315" s="1"/>
  <c r="EQ1314"/>
  <c r="EW1314" s="1"/>
  <c r="EW1313" s="1"/>
  <c r="EW1324" s="1"/>
  <c r="EW1325" s="1"/>
  <c r="WZ1305"/>
  <c r="XF1306" s="1"/>
  <c r="PS1305"/>
  <c r="PY1306" s="1"/>
  <c r="JG1305"/>
  <c r="JM1306" s="1"/>
  <c r="CU1305"/>
  <c r="DA1306" s="1"/>
  <c r="WE1305"/>
  <c r="WK1306" s="1"/>
  <c r="OX1305"/>
  <c r="PD1306" s="1"/>
  <c r="IL1305"/>
  <c r="IR1306" s="1"/>
  <c r="BZ1305"/>
  <c r="CF1306" s="1"/>
  <c r="H18" i="67"/>
  <c r="H21" s="1"/>
  <c r="H23" s="1"/>
  <c r="K39" i="64"/>
  <c r="K40" s="1"/>
  <c r="I18" i="67"/>
  <c r="I21" s="1"/>
  <c r="I23" s="1"/>
  <c r="H33"/>
  <c r="I33" s="1"/>
  <c r="L39" i="64"/>
  <c r="L40" s="1"/>
  <c r="I39"/>
  <c r="I40" s="1"/>
  <c r="H39"/>
  <c r="H40" s="1"/>
  <c r="G39"/>
  <c r="G40" s="1"/>
  <c r="J39"/>
  <c r="J40" s="1"/>
  <c r="BR1313" i="109" l="1"/>
  <c r="BR1324" s="1"/>
  <c r="BR1325" s="1"/>
  <c r="ID1313"/>
  <c r="ID1324" s="1"/>
  <c r="ID1325" s="1"/>
  <c r="NU1313"/>
  <c r="NU1324" s="1"/>
  <c r="NU1325" s="1"/>
  <c r="UG1313"/>
  <c r="UG1324" s="1"/>
  <c r="UG1325" s="1"/>
  <c r="AX1295"/>
  <c r="AX1285"/>
  <c r="HJ1295"/>
  <c r="NV1285"/>
  <c r="UH1275"/>
  <c r="BS1285"/>
  <c r="BS1307" s="1"/>
  <c r="BS1308" s="1"/>
  <c r="IE1275"/>
  <c r="OQ1275"/>
  <c r="ID1295"/>
  <c r="ME1313"/>
  <c r="ME1324" s="1"/>
  <c r="ME1325" s="1"/>
  <c r="FT1285"/>
  <c r="FT1275"/>
  <c r="GO1285"/>
  <c r="GO1307" s="1"/>
  <c r="GO1308" s="1"/>
  <c r="NA1275"/>
  <c r="TM1285"/>
  <c r="AC1313"/>
  <c r="AC1324" s="1"/>
  <c r="AC1325" s="1"/>
  <c r="GO1313"/>
  <c r="GO1324" s="1"/>
  <c r="GO1325" s="1"/>
  <c r="NA1313"/>
  <c r="NA1324" s="1"/>
  <c r="NA1325" s="1"/>
  <c r="TM1313"/>
  <c r="TM1324" s="1"/>
  <c r="TM1325" s="1"/>
  <c r="AX1313"/>
  <c r="AX1324" s="1"/>
  <c r="AX1325" s="1"/>
  <c r="HJ1313"/>
  <c r="HJ1324" s="1"/>
  <c r="HJ1325" s="1"/>
  <c r="NV1313"/>
  <c r="NV1324" s="1"/>
  <c r="NV1325" s="1"/>
  <c r="UH1313"/>
  <c r="UH1324" s="1"/>
  <c r="UH1325" s="1"/>
  <c r="ZG1308"/>
  <c r="EC1285"/>
  <c r="RA1295"/>
  <c r="XM1285"/>
  <c r="EX1313"/>
  <c r="EX1324" s="1"/>
  <c r="EX1325" s="1"/>
  <c r="RA1313"/>
  <c r="RA1324" s="1"/>
  <c r="RA1325" s="1"/>
  <c r="XM1313"/>
  <c r="XM1324" s="1"/>
  <c r="XM1325" s="1"/>
  <c r="RB1295"/>
  <c r="RB1275"/>
  <c r="RB1307" s="1"/>
  <c r="RB1308" s="1"/>
  <c r="XN1295"/>
  <c r="EY1295"/>
  <c r="LK1285"/>
  <c r="LK1275"/>
  <c r="RW1295"/>
  <c r="YI1295"/>
  <c r="IY1313"/>
  <c r="IY1324" s="1"/>
  <c r="IY1325" s="1"/>
  <c r="IZ1285"/>
  <c r="IZ1275"/>
  <c r="PL1295"/>
  <c r="PL1275"/>
  <c r="VX1295"/>
  <c r="DI1275"/>
  <c r="JU1295"/>
  <c r="WS1285"/>
  <c r="WS1275"/>
  <c r="DI1313"/>
  <c r="DI1324" s="1"/>
  <c r="DI1325" s="1"/>
  <c r="JU1313"/>
  <c r="JU1324" s="1"/>
  <c r="JU1325" s="1"/>
  <c r="QG1313"/>
  <c r="QG1324" s="1"/>
  <c r="QG1325" s="1"/>
  <c r="WS1313"/>
  <c r="WS1324" s="1"/>
  <c r="WS1325" s="1"/>
  <c r="ED1313"/>
  <c r="ED1324" s="1"/>
  <c r="ED1325" s="1"/>
  <c r="KP1313"/>
  <c r="KP1324" s="1"/>
  <c r="KP1325" s="1"/>
  <c r="RB1313"/>
  <c r="RB1324" s="1"/>
  <c r="RB1325" s="1"/>
  <c r="XN1313"/>
  <c r="XN1324" s="1"/>
  <c r="XN1325" s="1"/>
  <c r="MS1319"/>
  <c r="MY1319" s="1"/>
  <c r="MS1315"/>
  <c r="MY1315" s="1"/>
  <c r="GG1319"/>
  <c r="GM1319" s="1"/>
  <c r="GG1315"/>
  <c r="GM1315" s="1"/>
  <c r="U1319"/>
  <c r="AA1319" s="1"/>
  <c r="U1315"/>
  <c r="AA1315" s="1"/>
  <c r="AW1285"/>
  <c r="AW1307" s="1"/>
  <c r="AW1308" s="1"/>
  <c r="HI1275"/>
  <c r="HI1295"/>
  <c r="NU1275"/>
  <c r="NU1295"/>
  <c r="NU1285"/>
  <c r="UG1275"/>
  <c r="UG1285"/>
  <c r="UG1295"/>
  <c r="OP1313"/>
  <c r="OP1324" s="1"/>
  <c r="OP1325" s="1"/>
  <c r="VB1313"/>
  <c r="VB1324" s="1"/>
  <c r="VB1325" s="1"/>
  <c r="AW1313"/>
  <c r="AW1324" s="1"/>
  <c r="AW1325" s="1"/>
  <c r="ZC1325" s="1"/>
  <c r="HI1313"/>
  <c r="HI1324" s="1"/>
  <c r="HI1325" s="1"/>
  <c r="AX1275"/>
  <c r="AX1307" s="1"/>
  <c r="AX1308" s="1"/>
  <c r="HJ1275"/>
  <c r="HJ1307" s="1"/>
  <c r="HJ1308" s="1"/>
  <c r="NV1275"/>
  <c r="NV1295"/>
  <c r="NV1307" s="1"/>
  <c r="NV1308" s="1"/>
  <c r="UH1285"/>
  <c r="BS1295"/>
  <c r="IE1295"/>
  <c r="OQ1295"/>
  <c r="VC1275"/>
  <c r="VC1295"/>
  <c r="BS1313"/>
  <c r="BS1324" s="1"/>
  <c r="BS1325" s="1"/>
  <c r="IE1313"/>
  <c r="IE1324" s="1"/>
  <c r="IE1325" s="1"/>
  <c r="OQ1313"/>
  <c r="OQ1324" s="1"/>
  <c r="OQ1325" s="1"/>
  <c r="VC1313"/>
  <c r="VC1324" s="1"/>
  <c r="VC1325" s="1"/>
  <c r="CN1313"/>
  <c r="CN1324" s="1"/>
  <c r="CN1325" s="1"/>
  <c r="IZ1313"/>
  <c r="IZ1324" s="1"/>
  <c r="IZ1325" s="1"/>
  <c r="PL1313"/>
  <c r="PL1324" s="1"/>
  <c r="PL1325" s="1"/>
  <c r="VX1313"/>
  <c r="VX1324" s="1"/>
  <c r="VX1325" s="1"/>
  <c r="BR1275"/>
  <c r="BR1285"/>
  <c r="ID1275"/>
  <c r="ID1285"/>
  <c r="OP1275"/>
  <c r="OP1285"/>
  <c r="VB1275"/>
  <c r="VB1285"/>
  <c r="VB1295"/>
  <c r="TL1313"/>
  <c r="TL1324" s="1"/>
  <c r="TL1325" s="1"/>
  <c r="ZC1313"/>
  <c r="ZC1324" s="1"/>
  <c r="FS1313"/>
  <c r="FS1324" s="1"/>
  <c r="FS1325" s="1"/>
  <c r="ZD1285"/>
  <c r="ZD1307" s="1"/>
  <c r="FT1295"/>
  <c r="MF1285"/>
  <c r="MF1307" s="1"/>
  <c r="MF1308" s="1"/>
  <c r="SR1275"/>
  <c r="SR1307" s="1"/>
  <c r="SR1308" s="1"/>
  <c r="AC1275"/>
  <c r="AC1285"/>
  <c r="GO1295"/>
  <c r="NA1295"/>
  <c r="NA1285"/>
  <c r="TM1295"/>
  <c r="TM1307" s="1"/>
  <c r="TM1308" s="1"/>
  <c r="ZF1308"/>
  <c r="ZE1308"/>
  <c r="EC1275"/>
  <c r="EC1295"/>
  <c r="KO1275"/>
  <c r="KO1307" s="1"/>
  <c r="KO1308" s="1"/>
  <c r="RA1275"/>
  <c r="RA1307" s="1"/>
  <c r="RA1308" s="1"/>
  <c r="RA1285"/>
  <c r="XM1275"/>
  <c r="XM1307" s="1"/>
  <c r="XM1308" s="1"/>
  <c r="XM1295"/>
  <c r="LJ1313"/>
  <c r="LJ1324" s="1"/>
  <c r="LJ1325" s="1"/>
  <c r="RV1313"/>
  <c r="RV1324" s="1"/>
  <c r="RV1325" s="1"/>
  <c r="YH1313"/>
  <c r="YH1324" s="1"/>
  <c r="YH1325" s="1"/>
  <c r="EC1313"/>
  <c r="EC1324" s="1"/>
  <c r="EC1325" s="1"/>
  <c r="KO1313"/>
  <c r="KO1324" s="1"/>
  <c r="KO1325" s="1"/>
  <c r="ED1275"/>
  <c r="ED1295"/>
  <c r="KP1275"/>
  <c r="KP1285"/>
  <c r="KP1295"/>
  <c r="XN1275"/>
  <c r="XN1307" s="1"/>
  <c r="XN1308" s="1"/>
  <c r="XN1285"/>
  <c r="EY1285"/>
  <c r="EY1307" s="1"/>
  <c r="EY1308" s="1"/>
  <c r="LK1295"/>
  <c r="RW1285"/>
  <c r="RW1307" s="1"/>
  <c r="RW1308" s="1"/>
  <c r="YI1275"/>
  <c r="YI1285"/>
  <c r="EY1313"/>
  <c r="EY1324" s="1"/>
  <c r="EY1325" s="1"/>
  <c r="LK1313"/>
  <c r="LK1324" s="1"/>
  <c r="LK1325" s="1"/>
  <c r="RW1313"/>
  <c r="RW1324" s="1"/>
  <c r="RW1325" s="1"/>
  <c r="YI1313"/>
  <c r="YI1324" s="1"/>
  <c r="YI1325" s="1"/>
  <c r="FT1313"/>
  <c r="FT1324" s="1"/>
  <c r="FT1325" s="1"/>
  <c r="MF1313"/>
  <c r="MF1324" s="1"/>
  <c r="MF1325" s="1"/>
  <c r="SR1313"/>
  <c r="SR1324" s="1"/>
  <c r="SR1325" s="1"/>
  <c r="ZD1313"/>
  <c r="ZD1324" s="1"/>
  <c r="EX1275"/>
  <c r="EX1285"/>
  <c r="LJ1275"/>
  <c r="LJ1285"/>
  <c r="RV1275"/>
  <c r="RV1285"/>
  <c r="YH1275"/>
  <c r="YH1285"/>
  <c r="YH1295"/>
  <c r="QF1313"/>
  <c r="QF1324" s="1"/>
  <c r="QF1325" s="1"/>
  <c r="WR1313"/>
  <c r="WR1324" s="1"/>
  <c r="WR1325" s="1"/>
  <c r="CM1313"/>
  <c r="CM1324" s="1"/>
  <c r="CM1325" s="1"/>
  <c r="CN1275"/>
  <c r="CN1285"/>
  <c r="IZ1295"/>
  <c r="PL1285"/>
  <c r="VX1275"/>
  <c r="VX1307" s="1"/>
  <c r="VX1308" s="1"/>
  <c r="DI1285"/>
  <c r="JU1285"/>
  <c r="JU1307" s="1"/>
  <c r="JU1308" s="1"/>
  <c r="QG1275"/>
  <c r="QG1307" s="1"/>
  <c r="QG1308" s="1"/>
  <c r="QG1285"/>
  <c r="WS1295"/>
  <c r="QT1281"/>
  <c r="QZ1281" s="1"/>
  <c r="QT1296"/>
  <c r="QZ1296" s="1"/>
  <c r="QT1279"/>
  <c r="QZ1279" s="1"/>
  <c r="QT1286"/>
  <c r="QZ1286" s="1"/>
  <c r="QT1302"/>
  <c r="QZ1302" s="1"/>
  <c r="QT1278"/>
  <c r="QZ1278" s="1"/>
  <c r="QT1283"/>
  <c r="QZ1283" s="1"/>
  <c r="QT1277"/>
  <c r="QZ1277" s="1"/>
  <c r="QT1297"/>
  <c r="QZ1297" s="1"/>
  <c r="QT1287"/>
  <c r="QZ1287" s="1"/>
  <c r="QT1280"/>
  <c r="QZ1280" s="1"/>
  <c r="KH1291"/>
  <c r="KN1291" s="1"/>
  <c r="KH1276"/>
  <c r="KN1276" s="1"/>
  <c r="KH1296"/>
  <c r="KN1296" s="1"/>
  <c r="KH1286"/>
  <c r="KN1286" s="1"/>
  <c r="KH1302"/>
  <c r="KN1302" s="1"/>
  <c r="KH1292"/>
  <c r="KN1292" s="1"/>
  <c r="KH1283"/>
  <c r="KN1283" s="1"/>
  <c r="KH1297"/>
  <c r="KN1297" s="1"/>
  <c r="KH1277"/>
  <c r="KN1277" s="1"/>
  <c r="KH1282"/>
  <c r="KN1282" s="1"/>
  <c r="KH1280"/>
  <c r="KN1280" s="1"/>
  <c r="DV1291"/>
  <c r="EB1291" s="1"/>
  <c r="DV1276"/>
  <c r="EB1276" s="1"/>
  <c r="DV1296"/>
  <c r="EB1296" s="1"/>
  <c r="DV1286"/>
  <c r="EB1286" s="1"/>
  <c r="DV1302"/>
  <c r="EB1302" s="1"/>
  <c r="DV1292"/>
  <c r="EB1292" s="1"/>
  <c r="DV1303"/>
  <c r="EB1303" s="1"/>
  <c r="DV1287"/>
  <c r="EB1287" s="1"/>
  <c r="DV1298"/>
  <c r="EB1298" s="1"/>
  <c r="DV1293"/>
  <c r="EB1293" s="1"/>
  <c r="DV1299"/>
  <c r="EB1299" s="1"/>
  <c r="TE1281"/>
  <c r="TK1281" s="1"/>
  <c r="TK1275" s="1"/>
  <c r="TE1279"/>
  <c r="TK1279" s="1"/>
  <c r="TE1296"/>
  <c r="TK1296" s="1"/>
  <c r="TE1286"/>
  <c r="TK1286" s="1"/>
  <c r="TE1302"/>
  <c r="TK1302" s="1"/>
  <c r="TE1292"/>
  <c r="TK1292" s="1"/>
  <c r="TE1303"/>
  <c r="TK1303" s="1"/>
  <c r="TE1293"/>
  <c r="TK1293" s="1"/>
  <c r="TE1283"/>
  <c r="TK1283" s="1"/>
  <c r="TE1282"/>
  <c r="TK1282" s="1"/>
  <c r="TE1287"/>
  <c r="TK1287" s="1"/>
  <c r="NT1285"/>
  <c r="HH1295"/>
  <c r="PD1282"/>
  <c r="PJ1282" s="1"/>
  <c r="PD1298"/>
  <c r="PJ1298" s="1"/>
  <c r="PD1283"/>
  <c r="PJ1283" s="1"/>
  <c r="PD1289"/>
  <c r="PJ1289" s="1"/>
  <c r="PD1293"/>
  <c r="PJ1293" s="1"/>
  <c r="PD1299"/>
  <c r="PJ1299" s="1"/>
  <c r="PD1303"/>
  <c r="PJ1303" s="1"/>
  <c r="PD1280"/>
  <c r="PJ1280" s="1"/>
  <c r="PD1277"/>
  <c r="PJ1277" s="1"/>
  <c r="PD1287"/>
  <c r="PJ1287" s="1"/>
  <c r="PD1297"/>
  <c r="PJ1297" s="1"/>
  <c r="PD1288"/>
  <c r="PJ1288" s="1"/>
  <c r="PD1302"/>
  <c r="PJ1302" s="1"/>
  <c r="PD1278"/>
  <c r="PJ1278" s="1"/>
  <c r="PD1292"/>
  <c r="PJ1292" s="1"/>
  <c r="PD1300"/>
  <c r="PJ1300" s="1"/>
  <c r="PD1290"/>
  <c r="PJ1290" s="1"/>
  <c r="PD1276"/>
  <c r="PJ1276" s="1"/>
  <c r="PD1286"/>
  <c r="PJ1286" s="1"/>
  <c r="PD1296"/>
  <c r="PJ1296" s="1"/>
  <c r="PD1279"/>
  <c r="PJ1279" s="1"/>
  <c r="PD1281"/>
  <c r="PJ1281" s="1"/>
  <c r="PD1291"/>
  <c r="PJ1291" s="1"/>
  <c r="PD1301"/>
  <c r="PJ1301" s="1"/>
  <c r="IR1278"/>
  <c r="IX1278" s="1"/>
  <c r="IR1280"/>
  <c r="IX1280" s="1"/>
  <c r="IR1277"/>
  <c r="IX1277" s="1"/>
  <c r="IR1287"/>
  <c r="IX1287" s="1"/>
  <c r="IR1297"/>
  <c r="IX1297" s="1"/>
  <c r="IR1299"/>
  <c r="IX1299" s="1"/>
  <c r="IR1289"/>
  <c r="IX1289" s="1"/>
  <c r="IR1298"/>
  <c r="IX1298" s="1"/>
  <c r="IR1303"/>
  <c r="IX1303" s="1"/>
  <c r="IR1293"/>
  <c r="IX1293" s="1"/>
  <c r="IR1283"/>
  <c r="IX1283" s="1"/>
  <c r="IR1282"/>
  <c r="IX1282" s="1"/>
  <c r="IR1302"/>
  <c r="IX1302" s="1"/>
  <c r="IR1292"/>
  <c r="IX1292" s="1"/>
  <c r="IR1300"/>
  <c r="IX1300" s="1"/>
  <c r="IR1288"/>
  <c r="IX1288" s="1"/>
  <c r="IR1286"/>
  <c r="IX1286" s="1"/>
  <c r="IR1296"/>
  <c r="IX1296" s="1"/>
  <c r="IR1290"/>
  <c r="IX1290" s="1"/>
  <c r="IR1276"/>
  <c r="IX1276" s="1"/>
  <c r="IR1279"/>
  <c r="IX1279" s="1"/>
  <c r="IR1291"/>
  <c r="IX1291" s="1"/>
  <c r="IR1301"/>
  <c r="IX1301" s="1"/>
  <c r="IR1281"/>
  <c r="IX1281" s="1"/>
  <c r="WK1276"/>
  <c r="WQ1276" s="1"/>
  <c r="WK1282"/>
  <c r="WQ1282" s="1"/>
  <c r="WK1293"/>
  <c r="WQ1293" s="1"/>
  <c r="WK1283"/>
  <c r="WQ1283" s="1"/>
  <c r="WK1303"/>
  <c r="WQ1303" s="1"/>
  <c r="WK1299"/>
  <c r="WQ1299" s="1"/>
  <c r="WK1297"/>
  <c r="WQ1297" s="1"/>
  <c r="WK1277"/>
  <c r="WQ1277" s="1"/>
  <c r="WK1280"/>
  <c r="WQ1280" s="1"/>
  <c r="WK1289"/>
  <c r="WQ1289" s="1"/>
  <c r="WK1298"/>
  <c r="WQ1298" s="1"/>
  <c r="WK1287"/>
  <c r="WQ1287" s="1"/>
  <c r="WK1278"/>
  <c r="WQ1278" s="1"/>
  <c r="WK1292"/>
  <c r="WQ1292" s="1"/>
  <c r="WK1300"/>
  <c r="WQ1300" s="1"/>
  <c r="WK1288"/>
  <c r="WQ1288" s="1"/>
  <c r="WK1302"/>
  <c r="WQ1302" s="1"/>
  <c r="WK1290"/>
  <c r="WQ1290" s="1"/>
  <c r="WK1296"/>
  <c r="WQ1296" s="1"/>
  <c r="WK1279"/>
  <c r="WQ1279" s="1"/>
  <c r="WK1286"/>
  <c r="WQ1286" s="1"/>
  <c r="WK1281"/>
  <c r="WQ1281" s="1"/>
  <c r="WK1291"/>
  <c r="WQ1291" s="1"/>
  <c r="WK1301"/>
  <c r="WQ1301" s="1"/>
  <c r="JM1277"/>
  <c r="JS1277" s="1"/>
  <c r="JM1287"/>
  <c r="JS1287" s="1"/>
  <c r="JM1282"/>
  <c r="JS1282" s="1"/>
  <c r="JM1283"/>
  <c r="JS1283" s="1"/>
  <c r="JM1293"/>
  <c r="JS1293" s="1"/>
  <c r="JM1303"/>
  <c r="JS1303" s="1"/>
  <c r="JM1297"/>
  <c r="JS1297" s="1"/>
  <c r="JM1298"/>
  <c r="JS1298" s="1"/>
  <c r="JM1289"/>
  <c r="JS1289" s="1"/>
  <c r="JM1299"/>
  <c r="JS1299" s="1"/>
  <c r="JM1280"/>
  <c r="JS1280" s="1"/>
  <c r="JM1300"/>
  <c r="JS1300" s="1"/>
  <c r="JM1288"/>
  <c r="JS1288" s="1"/>
  <c r="JM1302"/>
  <c r="JS1302" s="1"/>
  <c r="JM1278"/>
  <c r="JS1278" s="1"/>
  <c r="JM1292"/>
  <c r="JS1292" s="1"/>
  <c r="JM1290"/>
  <c r="JS1290" s="1"/>
  <c r="JM1276"/>
  <c r="JS1276" s="1"/>
  <c r="JM1286"/>
  <c r="JS1286" s="1"/>
  <c r="JM1296"/>
  <c r="JS1296" s="1"/>
  <c r="JM1279"/>
  <c r="JS1279" s="1"/>
  <c r="JM1281"/>
  <c r="JS1281" s="1"/>
  <c r="JM1291"/>
  <c r="JS1291" s="1"/>
  <c r="JM1301"/>
  <c r="JS1301" s="1"/>
  <c r="XF1298"/>
  <c r="XL1298" s="1"/>
  <c r="XF1289"/>
  <c r="XL1289" s="1"/>
  <c r="XF1299"/>
  <c r="XL1299" s="1"/>
  <c r="XF1280"/>
  <c r="XL1280" s="1"/>
  <c r="XF1293"/>
  <c r="XL1293" s="1"/>
  <c r="XF1282"/>
  <c r="XL1282" s="1"/>
  <c r="XF1277"/>
  <c r="XL1277" s="1"/>
  <c r="XF1287"/>
  <c r="XL1287" s="1"/>
  <c r="XF1297"/>
  <c r="XL1297" s="1"/>
  <c r="XF1303"/>
  <c r="XL1303" s="1"/>
  <c r="XF1283"/>
  <c r="XL1283" s="1"/>
  <c r="XF1278"/>
  <c r="XL1278" s="1"/>
  <c r="XF1292"/>
  <c r="XL1292" s="1"/>
  <c r="XF1288"/>
  <c r="XL1288" s="1"/>
  <c r="XF1302"/>
  <c r="XL1302" s="1"/>
  <c r="XF1300"/>
  <c r="XL1300" s="1"/>
  <c r="XF1276"/>
  <c r="XL1276" s="1"/>
  <c r="XF1279"/>
  <c r="XL1279" s="1"/>
  <c r="XF1286"/>
  <c r="XL1286" s="1"/>
  <c r="XF1290"/>
  <c r="XL1290" s="1"/>
  <c r="XF1296"/>
  <c r="XL1296" s="1"/>
  <c r="XF1291"/>
  <c r="XL1291" s="1"/>
  <c r="XF1301"/>
  <c r="XL1301" s="1"/>
  <c r="XF1281"/>
  <c r="XL1281" s="1"/>
  <c r="FL1280"/>
  <c r="FR1280" s="1"/>
  <c r="FL1277"/>
  <c r="FR1277" s="1"/>
  <c r="FL1287"/>
  <c r="FR1287" s="1"/>
  <c r="FL1297"/>
  <c r="FR1297" s="1"/>
  <c r="FL1282"/>
  <c r="FR1282" s="1"/>
  <c r="FL1298"/>
  <c r="FR1298" s="1"/>
  <c r="FL1283"/>
  <c r="FR1283" s="1"/>
  <c r="FL1289"/>
  <c r="FR1289" s="1"/>
  <c r="FL1293"/>
  <c r="FR1293" s="1"/>
  <c r="FL1299"/>
  <c r="FR1299" s="1"/>
  <c r="FL1303"/>
  <c r="FR1303" s="1"/>
  <c r="FL1302"/>
  <c r="FR1302" s="1"/>
  <c r="FL1278"/>
  <c r="FR1278" s="1"/>
  <c r="FL1288"/>
  <c r="FR1288" s="1"/>
  <c r="FL1300"/>
  <c r="FR1300" s="1"/>
  <c r="FL1292"/>
  <c r="FR1292" s="1"/>
  <c r="FL1286"/>
  <c r="FR1286" s="1"/>
  <c r="FL1290"/>
  <c r="FR1290" s="1"/>
  <c r="FL1279"/>
  <c r="FR1279" s="1"/>
  <c r="FL1296"/>
  <c r="FR1296" s="1"/>
  <c r="FL1276"/>
  <c r="FR1276" s="1"/>
  <c r="FL1281"/>
  <c r="FR1281" s="1"/>
  <c r="FL1291"/>
  <c r="FR1291" s="1"/>
  <c r="FL1301"/>
  <c r="FR1301" s="1"/>
  <c r="SJ1282"/>
  <c r="SP1282" s="1"/>
  <c r="SJ1298"/>
  <c r="SP1298" s="1"/>
  <c r="SJ1283"/>
  <c r="SP1283" s="1"/>
  <c r="SJ1289"/>
  <c r="SP1289" s="1"/>
  <c r="SJ1293"/>
  <c r="SP1293" s="1"/>
  <c r="SJ1299"/>
  <c r="SP1299" s="1"/>
  <c r="SJ1303"/>
  <c r="SP1303" s="1"/>
  <c r="SJ1280"/>
  <c r="SP1280" s="1"/>
  <c r="SJ1277"/>
  <c r="SP1277" s="1"/>
  <c r="SJ1287"/>
  <c r="SP1287" s="1"/>
  <c r="SJ1297"/>
  <c r="SP1297" s="1"/>
  <c r="SJ1292"/>
  <c r="SP1292" s="1"/>
  <c r="SJ1288"/>
  <c r="SP1288" s="1"/>
  <c r="SJ1302"/>
  <c r="SP1302" s="1"/>
  <c r="SJ1278"/>
  <c r="SP1278" s="1"/>
  <c r="SJ1300"/>
  <c r="SP1300" s="1"/>
  <c r="SJ1286"/>
  <c r="SP1286" s="1"/>
  <c r="SJ1296"/>
  <c r="SP1296" s="1"/>
  <c r="SJ1279"/>
  <c r="SP1279" s="1"/>
  <c r="SJ1290"/>
  <c r="SP1290" s="1"/>
  <c r="SJ1276"/>
  <c r="SP1276" s="1"/>
  <c r="SJ1301"/>
  <c r="SP1301" s="1"/>
  <c r="SJ1281"/>
  <c r="SP1281" s="1"/>
  <c r="SJ1291"/>
  <c r="SP1291" s="1"/>
  <c r="GG1277"/>
  <c r="GM1277" s="1"/>
  <c r="GG1287"/>
  <c r="GM1287" s="1"/>
  <c r="GG1282"/>
  <c r="GM1282" s="1"/>
  <c r="GG1283"/>
  <c r="GM1283" s="1"/>
  <c r="GG1293"/>
  <c r="GM1293" s="1"/>
  <c r="GG1303"/>
  <c r="GM1303" s="1"/>
  <c r="GG1297"/>
  <c r="GM1297" s="1"/>
  <c r="GG1298"/>
  <c r="GM1298" s="1"/>
  <c r="GG1289"/>
  <c r="GM1289" s="1"/>
  <c r="GG1299"/>
  <c r="GM1299" s="1"/>
  <c r="GG1280"/>
  <c r="GM1280" s="1"/>
  <c r="GG1288"/>
  <c r="GM1288" s="1"/>
  <c r="GG1302"/>
  <c r="GM1302" s="1"/>
  <c r="GG1278"/>
  <c r="GM1278" s="1"/>
  <c r="GG1292"/>
  <c r="GM1292" s="1"/>
  <c r="GG1300"/>
  <c r="GM1300" s="1"/>
  <c r="GG1286"/>
  <c r="GM1286" s="1"/>
  <c r="GG1296"/>
  <c r="GM1296" s="1"/>
  <c r="GG1279"/>
  <c r="GM1279" s="1"/>
  <c r="GG1290"/>
  <c r="GM1290" s="1"/>
  <c r="GG1276"/>
  <c r="GM1276" s="1"/>
  <c r="GG1301"/>
  <c r="GM1301" s="1"/>
  <c r="GG1281"/>
  <c r="GM1281" s="1"/>
  <c r="GG1291"/>
  <c r="GM1291" s="1"/>
  <c r="TZ1282"/>
  <c r="UF1282" s="1"/>
  <c r="TZ1298"/>
  <c r="UF1298" s="1"/>
  <c r="TZ1283"/>
  <c r="UF1283" s="1"/>
  <c r="TZ1289"/>
  <c r="UF1289" s="1"/>
  <c r="TZ1293"/>
  <c r="UF1293" s="1"/>
  <c r="TZ1299"/>
  <c r="UF1299" s="1"/>
  <c r="TZ1303"/>
  <c r="UF1303" s="1"/>
  <c r="TZ1280"/>
  <c r="UF1280" s="1"/>
  <c r="TZ1277"/>
  <c r="UF1277" s="1"/>
  <c r="TZ1287"/>
  <c r="UF1287" s="1"/>
  <c r="TZ1297"/>
  <c r="UF1297" s="1"/>
  <c r="TZ1288"/>
  <c r="UF1288" s="1"/>
  <c r="TZ1302"/>
  <c r="UF1302" s="1"/>
  <c r="TZ1278"/>
  <c r="UF1278" s="1"/>
  <c r="TZ1300"/>
  <c r="UF1300" s="1"/>
  <c r="TZ1292"/>
  <c r="UF1292" s="1"/>
  <c r="TZ1290"/>
  <c r="UF1290" s="1"/>
  <c r="TZ1276"/>
  <c r="UF1276" s="1"/>
  <c r="TZ1286"/>
  <c r="UF1286" s="1"/>
  <c r="TZ1296"/>
  <c r="UF1296" s="1"/>
  <c r="TZ1279"/>
  <c r="UF1279" s="1"/>
  <c r="TZ1281"/>
  <c r="UF1281" s="1"/>
  <c r="TZ1291"/>
  <c r="UF1291" s="1"/>
  <c r="TZ1301"/>
  <c r="UF1301" s="1"/>
  <c r="UU1280"/>
  <c r="VA1280" s="1"/>
  <c r="UU1277"/>
  <c r="VA1277" s="1"/>
  <c r="UU1287"/>
  <c r="VA1287" s="1"/>
  <c r="UU1297"/>
  <c r="VA1297" s="1"/>
  <c r="UU1282"/>
  <c r="VA1282" s="1"/>
  <c r="UU1298"/>
  <c r="VA1298" s="1"/>
  <c r="UU1283"/>
  <c r="VA1283" s="1"/>
  <c r="UU1289"/>
  <c r="VA1289" s="1"/>
  <c r="UU1293"/>
  <c r="VA1293" s="1"/>
  <c r="UU1299"/>
  <c r="VA1299" s="1"/>
  <c r="UU1303"/>
  <c r="VA1303" s="1"/>
  <c r="UU1302"/>
  <c r="VA1302" s="1"/>
  <c r="UU1278"/>
  <c r="VA1278" s="1"/>
  <c r="UU1288"/>
  <c r="VA1288" s="1"/>
  <c r="UU1292"/>
  <c r="VA1292" s="1"/>
  <c r="UU1300"/>
  <c r="VA1300" s="1"/>
  <c r="UU1290"/>
  <c r="VA1290" s="1"/>
  <c r="UU1296"/>
  <c r="VA1296" s="1"/>
  <c r="UU1276"/>
  <c r="VA1276" s="1"/>
  <c r="UU1279"/>
  <c r="VA1279" s="1"/>
  <c r="UU1286"/>
  <c r="VA1286" s="1"/>
  <c r="UU1281"/>
  <c r="VA1281" s="1"/>
  <c r="UU1301"/>
  <c r="VA1301" s="1"/>
  <c r="UU1291"/>
  <c r="VA1291" s="1"/>
  <c r="OI1276"/>
  <c r="OO1276" s="1"/>
  <c r="OI1282"/>
  <c r="OO1282" s="1"/>
  <c r="OI1293"/>
  <c r="OO1293" s="1"/>
  <c r="OI1283"/>
  <c r="OO1283" s="1"/>
  <c r="OI1303"/>
  <c r="OO1303" s="1"/>
  <c r="OI1299"/>
  <c r="OO1299" s="1"/>
  <c r="OI1287"/>
  <c r="OO1287" s="1"/>
  <c r="OI1280"/>
  <c r="OO1280" s="1"/>
  <c r="OI1289"/>
  <c r="OO1289" s="1"/>
  <c r="OI1298"/>
  <c r="OO1298" s="1"/>
  <c r="OI1297"/>
  <c r="OO1297" s="1"/>
  <c r="OI1277"/>
  <c r="OO1277" s="1"/>
  <c r="OI1288"/>
  <c r="OO1288" s="1"/>
  <c r="OI1302"/>
  <c r="OO1302" s="1"/>
  <c r="OI1292"/>
  <c r="OO1292" s="1"/>
  <c r="OI1300"/>
  <c r="OO1300" s="1"/>
  <c r="OI1278"/>
  <c r="OO1278" s="1"/>
  <c r="OI1296"/>
  <c r="OO1296" s="1"/>
  <c r="OI1286"/>
  <c r="OO1286" s="1"/>
  <c r="OI1290"/>
  <c r="OO1290" s="1"/>
  <c r="OI1279"/>
  <c r="OO1279" s="1"/>
  <c r="OI1291"/>
  <c r="OO1291" s="1"/>
  <c r="OI1301"/>
  <c r="OO1301" s="1"/>
  <c r="OI1281"/>
  <c r="OO1281" s="1"/>
  <c r="HW1276"/>
  <c r="IC1276" s="1"/>
  <c r="HW1283"/>
  <c r="IC1283" s="1"/>
  <c r="HW1303"/>
  <c r="IC1303" s="1"/>
  <c r="HW1289"/>
  <c r="IC1289" s="1"/>
  <c r="HW1299"/>
  <c r="IC1299" s="1"/>
  <c r="HW1293"/>
  <c r="IC1293" s="1"/>
  <c r="HW1282"/>
  <c r="IC1282" s="1"/>
  <c r="HW1280"/>
  <c r="IC1280" s="1"/>
  <c r="HW1298"/>
  <c r="IC1298" s="1"/>
  <c r="HW1297"/>
  <c r="IC1297" s="1"/>
  <c r="HW1287"/>
  <c r="IC1287" s="1"/>
  <c r="HW1277"/>
  <c r="IC1277" s="1"/>
  <c r="HW1288"/>
  <c r="IC1288" s="1"/>
  <c r="HW1278"/>
  <c r="IC1278" s="1"/>
  <c r="HW1292"/>
  <c r="IC1292" s="1"/>
  <c r="HW1302"/>
  <c r="IC1302" s="1"/>
  <c r="HW1300"/>
  <c r="IC1300" s="1"/>
  <c r="HW1286"/>
  <c r="IC1286" s="1"/>
  <c r="HW1290"/>
  <c r="IC1290" s="1"/>
  <c r="HW1296"/>
  <c r="IC1296" s="1"/>
  <c r="HW1279"/>
  <c r="IC1279" s="1"/>
  <c r="HW1291"/>
  <c r="IC1291" s="1"/>
  <c r="HW1301"/>
  <c r="IC1301" s="1"/>
  <c r="HW1281"/>
  <c r="IC1281" s="1"/>
  <c r="BK1276"/>
  <c r="BQ1276" s="1"/>
  <c r="BK1298"/>
  <c r="BQ1298" s="1"/>
  <c r="BK1283"/>
  <c r="BQ1283" s="1"/>
  <c r="BK1297"/>
  <c r="BQ1297" s="1"/>
  <c r="BK1287"/>
  <c r="BQ1287" s="1"/>
  <c r="BK1277"/>
  <c r="BQ1277" s="1"/>
  <c r="BK1293"/>
  <c r="BQ1293" s="1"/>
  <c r="BK1282"/>
  <c r="BQ1282" s="1"/>
  <c r="BK1289"/>
  <c r="BQ1289" s="1"/>
  <c r="BK1303"/>
  <c r="BQ1303" s="1"/>
  <c r="BK1299"/>
  <c r="BQ1299" s="1"/>
  <c r="BK1280"/>
  <c r="BQ1280" s="1"/>
  <c r="BK1302"/>
  <c r="BQ1302" s="1"/>
  <c r="BK1292"/>
  <c r="BQ1292" s="1"/>
  <c r="BK1288"/>
  <c r="BQ1288" s="1"/>
  <c r="BK1278"/>
  <c r="BQ1278" s="1"/>
  <c r="BK1300"/>
  <c r="BQ1300" s="1"/>
  <c r="BK1290"/>
  <c r="BQ1290" s="1"/>
  <c r="BK1286"/>
  <c r="BQ1286" s="1"/>
  <c r="BK1296"/>
  <c r="BQ1296" s="1"/>
  <c r="BK1279"/>
  <c r="BQ1279" s="1"/>
  <c r="BK1281"/>
  <c r="BQ1281" s="1"/>
  <c r="BK1301"/>
  <c r="BQ1301" s="1"/>
  <c r="BK1291"/>
  <c r="BQ1291" s="1"/>
  <c r="QZ1285"/>
  <c r="NT1275"/>
  <c r="KN1275"/>
  <c r="KN1285"/>
  <c r="HH1275"/>
  <c r="EB1275"/>
  <c r="EB1295"/>
  <c r="EB1285"/>
  <c r="AV1275"/>
  <c r="AV1285"/>
  <c r="TK1285"/>
  <c r="VV1295"/>
  <c r="VV1285"/>
  <c r="CF1280"/>
  <c r="CL1280" s="1"/>
  <c r="CF1277"/>
  <c r="CL1277" s="1"/>
  <c r="CF1287"/>
  <c r="CL1287" s="1"/>
  <c r="CF1297"/>
  <c r="CL1297" s="1"/>
  <c r="CF1282"/>
  <c r="CL1282" s="1"/>
  <c r="CF1298"/>
  <c r="CL1298" s="1"/>
  <c r="CF1283"/>
  <c r="CL1283" s="1"/>
  <c r="CF1289"/>
  <c r="CL1289" s="1"/>
  <c r="CF1293"/>
  <c r="CL1293" s="1"/>
  <c r="CF1299"/>
  <c r="CL1299" s="1"/>
  <c r="CF1303"/>
  <c r="CL1303" s="1"/>
  <c r="CF1288"/>
  <c r="CL1288" s="1"/>
  <c r="CF1292"/>
  <c r="CL1292" s="1"/>
  <c r="CF1300"/>
  <c r="CL1300" s="1"/>
  <c r="CF1302"/>
  <c r="CL1302" s="1"/>
  <c r="CF1278"/>
  <c r="CL1278" s="1"/>
  <c r="CF1296"/>
  <c r="CL1296" s="1"/>
  <c r="CF1276"/>
  <c r="CL1276" s="1"/>
  <c r="CF1286"/>
  <c r="CL1286" s="1"/>
  <c r="CF1290"/>
  <c r="CL1290" s="1"/>
  <c r="CF1279"/>
  <c r="CL1279" s="1"/>
  <c r="CF1291"/>
  <c r="CL1291" s="1"/>
  <c r="CF1301"/>
  <c r="CL1301" s="1"/>
  <c r="CF1281"/>
  <c r="CL1281" s="1"/>
  <c r="DA1286"/>
  <c r="DG1286" s="1"/>
  <c r="DA1287"/>
  <c r="DG1287" s="1"/>
  <c r="DA1297"/>
  <c r="DG1297" s="1"/>
  <c r="DA1282"/>
  <c r="DG1282" s="1"/>
  <c r="DA1283"/>
  <c r="DG1283" s="1"/>
  <c r="DA1293"/>
  <c r="DG1293" s="1"/>
  <c r="DA1303"/>
  <c r="DG1303" s="1"/>
  <c r="DA1277"/>
  <c r="DG1277" s="1"/>
  <c r="DA1298"/>
  <c r="DG1298" s="1"/>
  <c r="DA1289"/>
  <c r="DG1289" s="1"/>
  <c r="DA1299"/>
  <c r="DG1299" s="1"/>
  <c r="DA1280"/>
  <c r="DG1280" s="1"/>
  <c r="DA1288"/>
  <c r="DG1288" s="1"/>
  <c r="DA1302"/>
  <c r="DG1302" s="1"/>
  <c r="DA1278"/>
  <c r="DG1278" s="1"/>
  <c r="DA1292"/>
  <c r="DG1292" s="1"/>
  <c r="DA1300"/>
  <c r="DG1300" s="1"/>
  <c r="DA1296"/>
  <c r="DG1296" s="1"/>
  <c r="DA1279"/>
  <c r="DG1279" s="1"/>
  <c r="DA1290"/>
  <c r="DG1290" s="1"/>
  <c r="DA1276"/>
  <c r="DG1276" s="1"/>
  <c r="DA1301"/>
  <c r="DG1301" s="1"/>
  <c r="DA1281"/>
  <c r="DG1281" s="1"/>
  <c r="DA1291"/>
  <c r="DG1291" s="1"/>
  <c r="PY1282"/>
  <c r="QE1282" s="1"/>
  <c r="PY1280"/>
  <c r="QE1280" s="1"/>
  <c r="PY1287"/>
  <c r="QE1287" s="1"/>
  <c r="PY1299"/>
  <c r="QE1299" s="1"/>
  <c r="PY1298"/>
  <c r="QE1298" s="1"/>
  <c r="PY1277"/>
  <c r="QE1277" s="1"/>
  <c r="PY1289"/>
  <c r="QE1289" s="1"/>
  <c r="PY1297"/>
  <c r="QE1297" s="1"/>
  <c r="PY1303"/>
  <c r="QE1303" s="1"/>
  <c r="PY1283"/>
  <c r="QE1283" s="1"/>
  <c r="PY1293"/>
  <c r="QE1293" s="1"/>
  <c r="PY1278"/>
  <c r="QE1278" s="1"/>
  <c r="PY1288"/>
  <c r="QE1288" s="1"/>
  <c r="PY1302"/>
  <c r="QE1302" s="1"/>
  <c r="PY1292"/>
  <c r="QE1292" s="1"/>
  <c r="PY1300"/>
  <c r="QE1300" s="1"/>
  <c r="PY1286"/>
  <c r="QE1286" s="1"/>
  <c r="PY1279"/>
  <c r="QE1279" s="1"/>
  <c r="PY1290"/>
  <c r="QE1290" s="1"/>
  <c r="PY1296"/>
  <c r="QE1296" s="1"/>
  <c r="PY1276"/>
  <c r="QE1276" s="1"/>
  <c r="PY1301"/>
  <c r="QE1301" s="1"/>
  <c r="PY1281"/>
  <c r="QE1281" s="1"/>
  <c r="PY1291"/>
  <c r="QE1291" s="1"/>
  <c r="YV1283"/>
  <c r="ZB1283" s="1"/>
  <c r="YV1303"/>
  <c r="ZB1303" s="1"/>
  <c r="YV1293"/>
  <c r="ZB1293" s="1"/>
  <c r="YV1282"/>
  <c r="ZB1282" s="1"/>
  <c r="YV1289"/>
  <c r="ZB1289" s="1"/>
  <c r="YV1298"/>
  <c r="ZB1298" s="1"/>
  <c r="YV1297"/>
  <c r="ZB1297" s="1"/>
  <c r="YV1287"/>
  <c r="ZB1287" s="1"/>
  <c r="YV1277"/>
  <c r="ZB1277" s="1"/>
  <c r="YV1299"/>
  <c r="ZB1299" s="1"/>
  <c r="YV1280"/>
  <c r="ZB1280" s="1"/>
  <c r="YV1278"/>
  <c r="ZB1278" s="1"/>
  <c r="YV1300"/>
  <c r="ZB1300" s="1"/>
  <c r="YV1288"/>
  <c r="ZB1288" s="1"/>
  <c r="YV1302"/>
  <c r="ZB1302" s="1"/>
  <c r="YV1292"/>
  <c r="ZB1292" s="1"/>
  <c r="YV1290"/>
  <c r="ZB1290" s="1"/>
  <c r="YV1276"/>
  <c r="ZB1276" s="1"/>
  <c r="YV1286"/>
  <c r="ZB1286" s="1"/>
  <c r="YV1296"/>
  <c r="ZB1296" s="1"/>
  <c r="YV1279"/>
  <c r="ZB1279" s="1"/>
  <c r="YV1281"/>
  <c r="ZB1281" s="1"/>
  <c r="YV1291"/>
  <c r="ZB1291" s="1"/>
  <c r="YV1301"/>
  <c r="ZB1301" s="1"/>
  <c r="LX1276"/>
  <c r="MD1276" s="1"/>
  <c r="LX1282"/>
  <c r="MD1282" s="1"/>
  <c r="LX1283"/>
  <c r="MD1283" s="1"/>
  <c r="LX1293"/>
  <c r="MD1293" s="1"/>
  <c r="LX1303"/>
  <c r="MD1303" s="1"/>
  <c r="LX1280"/>
  <c r="MD1280" s="1"/>
  <c r="LX1299"/>
  <c r="MD1299" s="1"/>
  <c r="LX1287"/>
  <c r="MD1287" s="1"/>
  <c r="LX1289"/>
  <c r="MD1289" s="1"/>
  <c r="LX1298"/>
  <c r="MD1298" s="1"/>
  <c r="LX1297"/>
  <c r="MD1297" s="1"/>
  <c r="LX1277"/>
  <c r="MD1277" s="1"/>
  <c r="LX1292"/>
  <c r="MD1292" s="1"/>
  <c r="LX1288"/>
  <c r="MD1288" s="1"/>
  <c r="LX1302"/>
  <c r="MD1302" s="1"/>
  <c r="LX1300"/>
  <c r="MD1300" s="1"/>
  <c r="LX1278"/>
  <c r="MD1278" s="1"/>
  <c r="LX1286"/>
  <c r="MD1286" s="1"/>
  <c r="LX1290"/>
  <c r="MD1290" s="1"/>
  <c r="LX1296"/>
  <c r="MD1296" s="1"/>
  <c r="LX1279"/>
  <c r="MD1279" s="1"/>
  <c r="LX1291"/>
  <c r="MD1291" s="1"/>
  <c r="LX1301"/>
  <c r="MD1301" s="1"/>
  <c r="LX1281"/>
  <c r="MD1281" s="1"/>
  <c r="U1282"/>
  <c r="AA1282" s="1"/>
  <c r="U1280"/>
  <c r="AA1280" s="1"/>
  <c r="U1299"/>
  <c r="AA1299" s="1"/>
  <c r="U1287"/>
  <c r="AA1287" s="1"/>
  <c r="U1303"/>
  <c r="AA1303" s="1"/>
  <c r="U1283"/>
  <c r="AA1283" s="1"/>
  <c r="U1289"/>
  <c r="AA1289" s="1"/>
  <c r="U1298"/>
  <c r="AA1298" s="1"/>
  <c r="U1297"/>
  <c r="AA1297" s="1"/>
  <c r="U1277"/>
  <c r="AA1277" s="1"/>
  <c r="U1293"/>
  <c r="AA1293" s="1"/>
  <c r="U1292"/>
  <c r="AA1292" s="1"/>
  <c r="U1288"/>
  <c r="AA1288" s="1"/>
  <c r="U1302"/>
  <c r="AA1302" s="1"/>
  <c r="U1278"/>
  <c r="AA1278" s="1"/>
  <c r="U1300"/>
  <c r="AA1300" s="1"/>
  <c r="U1286"/>
  <c r="AA1286" s="1"/>
  <c r="U1290"/>
  <c r="AA1290" s="1"/>
  <c r="U1276"/>
  <c r="AA1276" s="1"/>
  <c r="U1279"/>
  <c r="AA1279" s="1"/>
  <c r="U1296"/>
  <c r="AA1296" s="1"/>
  <c r="U1281"/>
  <c r="AA1281" s="1"/>
  <c r="U1301"/>
  <c r="AA1301" s="1"/>
  <c r="U1291"/>
  <c r="AA1291" s="1"/>
  <c r="MS1276"/>
  <c r="MY1276" s="1"/>
  <c r="MS1277"/>
  <c r="MY1277" s="1"/>
  <c r="MS1282"/>
  <c r="MY1282" s="1"/>
  <c r="MS1283"/>
  <c r="MY1283" s="1"/>
  <c r="MS1293"/>
  <c r="MY1293" s="1"/>
  <c r="MS1303"/>
  <c r="MY1303" s="1"/>
  <c r="MS1297"/>
  <c r="MY1297" s="1"/>
  <c r="MS1287"/>
  <c r="MY1287" s="1"/>
  <c r="MS1298"/>
  <c r="MY1298" s="1"/>
  <c r="MS1289"/>
  <c r="MY1289" s="1"/>
  <c r="MS1299"/>
  <c r="MY1299" s="1"/>
  <c r="MS1280"/>
  <c r="MY1280" s="1"/>
  <c r="MS1288"/>
  <c r="MY1288" s="1"/>
  <c r="MS1302"/>
  <c r="MY1302" s="1"/>
  <c r="MS1278"/>
  <c r="MY1278" s="1"/>
  <c r="MS1292"/>
  <c r="MY1292" s="1"/>
  <c r="MS1300"/>
  <c r="MY1300" s="1"/>
  <c r="MS1286"/>
  <c r="MY1286" s="1"/>
  <c r="MS1296"/>
  <c r="MY1296" s="1"/>
  <c r="MS1279"/>
  <c r="MY1279" s="1"/>
  <c r="MS1290"/>
  <c r="MY1290" s="1"/>
  <c r="MS1301"/>
  <c r="MY1301" s="1"/>
  <c r="MS1281"/>
  <c r="MY1281" s="1"/>
  <c r="MS1291"/>
  <c r="MY1291" s="1"/>
  <c r="YA1278"/>
  <c r="YG1278" s="1"/>
  <c r="YA1282"/>
  <c r="YG1282" s="1"/>
  <c r="YA1287"/>
  <c r="YG1287" s="1"/>
  <c r="YA1293"/>
  <c r="YG1293" s="1"/>
  <c r="YA1280"/>
  <c r="YG1280" s="1"/>
  <c r="YA1277"/>
  <c r="YG1277" s="1"/>
  <c r="YA1283"/>
  <c r="YG1283" s="1"/>
  <c r="YA1297"/>
  <c r="YG1297" s="1"/>
  <c r="YA1303"/>
  <c r="YG1303" s="1"/>
  <c r="YA1289"/>
  <c r="YG1289" s="1"/>
  <c r="YA1298"/>
  <c r="YG1298" s="1"/>
  <c r="YA1299"/>
  <c r="YG1299" s="1"/>
  <c r="YA1302"/>
  <c r="YG1302" s="1"/>
  <c r="YA1288"/>
  <c r="YG1288" s="1"/>
  <c r="YA1292"/>
  <c r="YG1292" s="1"/>
  <c r="YA1300"/>
  <c r="YG1300" s="1"/>
  <c r="YA1286"/>
  <c r="YG1286" s="1"/>
  <c r="YA1290"/>
  <c r="YG1290" s="1"/>
  <c r="YA1296"/>
  <c r="YG1296" s="1"/>
  <c r="YA1276"/>
  <c r="YG1276" s="1"/>
  <c r="YA1279"/>
  <c r="YG1279" s="1"/>
  <c r="YA1281"/>
  <c r="YG1281" s="1"/>
  <c r="YA1291"/>
  <c r="YG1291" s="1"/>
  <c r="YA1301"/>
  <c r="YG1301" s="1"/>
  <c r="RO1278"/>
  <c r="RU1278" s="1"/>
  <c r="RO1277"/>
  <c r="RU1277" s="1"/>
  <c r="RO1287"/>
  <c r="RU1287" s="1"/>
  <c r="RO1297"/>
  <c r="RU1297" s="1"/>
  <c r="RO1280"/>
  <c r="RU1280" s="1"/>
  <c r="RO1303"/>
  <c r="RU1303" s="1"/>
  <c r="RO1293"/>
  <c r="RU1293" s="1"/>
  <c r="RO1283"/>
  <c r="RU1283" s="1"/>
  <c r="RO1282"/>
  <c r="RU1282" s="1"/>
  <c r="RO1299"/>
  <c r="RU1299" s="1"/>
  <c r="RO1289"/>
  <c r="RU1289" s="1"/>
  <c r="RO1298"/>
  <c r="RU1298" s="1"/>
  <c r="RO1288"/>
  <c r="RU1288" s="1"/>
  <c r="RO1302"/>
  <c r="RU1302" s="1"/>
  <c r="RO1300"/>
  <c r="RU1300" s="1"/>
  <c r="RO1292"/>
  <c r="RU1292" s="1"/>
  <c r="RO1290"/>
  <c r="RU1290" s="1"/>
  <c r="RO1296"/>
  <c r="RU1296" s="1"/>
  <c r="RO1276"/>
  <c r="RU1276" s="1"/>
  <c r="RO1279"/>
  <c r="RU1279" s="1"/>
  <c r="RO1286"/>
  <c r="RU1286" s="1"/>
  <c r="RO1281"/>
  <c r="RU1281" s="1"/>
  <c r="RO1291"/>
  <c r="RU1291" s="1"/>
  <c r="RO1301"/>
  <c r="RU1301" s="1"/>
  <c r="LC1276"/>
  <c r="LI1276" s="1"/>
  <c r="LC1289"/>
  <c r="LI1289" s="1"/>
  <c r="LC1303"/>
  <c r="LI1303" s="1"/>
  <c r="LC1299"/>
  <c r="LI1299" s="1"/>
  <c r="LC1297"/>
  <c r="LI1297" s="1"/>
  <c r="LC1287"/>
  <c r="LI1287" s="1"/>
  <c r="LC1277"/>
  <c r="LI1277" s="1"/>
  <c r="LC1293"/>
  <c r="LI1293" s="1"/>
  <c r="LC1282"/>
  <c r="LI1282" s="1"/>
  <c r="LC1298"/>
  <c r="LI1298" s="1"/>
  <c r="LC1283"/>
  <c r="LI1283" s="1"/>
  <c r="LC1280"/>
  <c r="LI1280" s="1"/>
  <c r="LC1288"/>
  <c r="LI1288" s="1"/>
  <c r="LC1302"/>
  <c r="LI1302" s="1"/>
  <c r="LC1292"/>
  <c r="LI1292" s="1"/>
  <c r="LC1300"/>
  <c r="LI1300" s="1"/>
  <c r="LC1278"/>
  <c r="LI1278" s="1"/>
  <c r="LC1286"/>
  <c r="LI1286" s="1"/>
  <c r="LC1296"/>
  <c r="LI1296" s="1"/>
  <c r="LC1290"/>
  <c r="LI1290" s="1"/>
  <c r="LC1279"/>
  <c r="LI1279" s="1"/>
  <c r="LC1291"/>
  <c r="LI1291" s="1"/>
  <c r="LC1281"/>
  <c r="LI1281" s="1"/>
  <c r="LC1301"/>
  <c r="LI1301" s="1"/>
  <c r="EQ1286"/>
  <c r="EW1286" s="1"/>
  <c r="EQ1287"/>
  <c r="EW1287" s="1"/>
  <c r="EQ1277"/>
  <c r="EW1277" s="1"/>
  <c r="EQ1282"/>
  <c r="EW1282" s="1"/>
  <c r="EQ1283"/>
  <c r="EW1283" s="1"/>
  <c r="EQ1293"/>
  <c r="EW1293" s="1"/>
  <c r="EQ1303"/>
  <c r="EW1303" s="1"/>
  <c r="EQ1297"/>
  <c r="EW1297" s="1"/>
  <c r="EQ1298"/>
  <c r="EW1298" s="1"/>
  <c r="EQ1289"/>
  <c r="EW1289" s="1"/>
  <c r="EQ1299"/>
  <c r="EW1299" s="1"/>
  <c r="EQ1280"/>
  <c r="EW1280" s="1"/>
  <c r="EQ1300"/>
  <c r="EW1300" s="1"/>
  <c r="EQ1288"/>
  <c r="EW1288" s="1"/>
  <c r="EQ1302"/>
  <c r="EW1302" s="1"/>
  <c r="EQ1278"/>
  <c r="EW1278" s="1"/>
  <c r="EQ1292"/>
  <c r="EW1292" s="1"/>
  <c r="EQ1290"/>
  <c r="EW1290" s="1"/>
  <c r="EQ1296"/>
  <c r="EW1296" s="1"/>
  <c r="EQ1276"/>
  <c r="EW1276" s="1"/>
  <c r="EQ1279"/>
  <c r="EW1279" s="1"/>
  <c r="EQ1281"/>
  <c r="EW1281" s="1"/>
  <c r="EQ1291"/>
  <c r="EW1291" s="1"/>
  <c r="EQ1301"/>
  <c r="EW1301" s="1"/>
  <c r="BQ1313"/>
  <c r="BQ1324" s="1"/>
  <c r="BQ1325" s="1"/>
  <c r="IC1313"/>
  <c r="IC1324" s="1"/>
  <c r="IC1325" s="1"/>
  <c r="OO1313"/>
  <c r="OO1324" s="1"/>
  <c r="OO1325" s="1"/>
  <c r="VA1313"/>
  <c r="VA1324" s="1"/>
  <c r="VA1325" s="1"/>
  <c r="CL1313"/>
  <c r="CL1324" s="1"/>
  <c r="CL1325" s="1"/>
  <c r="IX1313"/>
  <c r="IX1324" s="1"/>
  <c r="IX1325" s="1"/>
  <c r="PJ1313"/>
  <c r="PJ1324" s="1"/>
  <c r="PJ1325" s="1"/>
  <c r="VV1313"/>
  <c r="VV1324" s="1"/>
  <c r="VV1325" s="1"/>
  <c r="NT1295"/>
  <c r="HH1285"/>
  <c r="AV1295"/>
  <c r="XL1313"/>
  <c r="XL1324" s="1"/>
  <c r="XL1325" s="1"/>
  <c r="UF1313"/>
  <c r="UF1324" s="1"/>
  <c r="UF1325" s="1"/>
  <c r="QZ1313"/>
  <c r="QZ1324" s="1"/>
  <c r="QZ1325" s="1"/>
  <c r="NT1313"/>
  <c r="NT1324" s="1"/>
  <c r="NT1325" s="1"/>
  <c r="KN1313"/>
  <c r="KN1324" s="1"/>
  <c r="KN1325" s="1"/>
  <c r="HH1313"/>
  <c r="HH1324" s="1"/>
  <c r="HH1325" s="1"/>
  <c r="EB1313"/>
  <c r="EB1324" s="1"/>
  <c r="EB1325" s="1"/>
  <c r="AV1313"/>
  <c r="AV1324" s="1"/>
  <c r="AV1325" s="1"/>
  <c r="WQ1313"/>
  <c r="WQ1324" s="1"/>
  <c r="WQ1325" s="1"/>
  <c r="TK1313"/>
  <c r="TK1324" s="1"/>
  <c r="TK1325" s="1"/>
  <c r="QE1313"/>
  <c r="QE1324" s="1"/>
  <c r="QE1325" s="1"/>
  <c r="MY1313"/>
  <c r="MY1324" s="1"/>
  <c r="MY1325" s="1"/>
  <c r="JS1313"/>
  <c r="JS1324" s="1"/>
  <c r="JS1325" s="1"/>
  <c r="GM1313"/>
  <c r="GM1324" s="1"/>
  <c r="GM1325" s="1"/>
  <c r="DG1313"/>
  <c r="DG1324" s="1"/>
  <c r="DG1325" s="1"/>
  <c r="AA1313"/>
  <c r="AA1324" s="1"/>
  <c r="AA1325" s="1"/>
  <c r="VV1275"/>
  <c r="VV1307" s="1"/>
  <c r="VV1308" s="1"/>
  <c r="CN1307" l="1"/>
  <c r="CN1308" s="1"/>
  <c r="YH1307"/>
  <c r="YH1308" s="1"/>
  <c r="RV1307"/>
  <c r="RV1308" s="1"/>
  <c r="LJ1307"/>
  <c r="LJ1308" s="1"/>
  <c r="EX1307"/>
  <c r="EX1308" s="1"/>
  <c r="YI1307"/>
  <c r="YI1308" s="1"/>
  <c r="KP1307"/>
  <c r="KP1308" s="1"/>
  <c r="ED1307"/>
  <c r="ED1308" s="1"/>
  <c r="EC1307"/>
  <c r="EC1308" s="1"/>
  <c r="AC1307"/>
  <c r="AC1308" s="1"/>
  <c r="VB1307"/>
  <c r="VB1308" s="1"/>
  <c r="OP1307"/>
  <c r="OP1308" s="1"/>
  <c r="ID1307"/>
  <c r="ID1308" s="1"/>
  <c r="BR1307"/>
  <c r="BR1308" s="1"/>
  <c r="ZC1308" s="1"/>
  <c r="VC1307"/>
  <c r="VC1308" s="1"/>
  <c r="NU1307"/>
  <c r="NU1308" s="1"/>
  <c r="HI1307"/>
  <c r="HI1308" s="1"/>
  <c r="WS1307"/>
  <c r="WS1308" s="1"/>
  <c r="DI1307"/>
  <c r="DI1308" s="1"/>
  <c r="PL1307"/>
  <c r="PL1308" s="1"/>
  <c r="IZ1307"/>
  <c r="IZ1308" s="1"/>
  <c r="LK1307"/>
  <c r="LK1308" s="1"/>
  <c r="NA1307"/>
  <c r="NA1308" s="1"/>
  <c r="FT1307"/>
  <c r="FT1308" s="1"/>
  <c r="OQ1307"/>
  <c r="OQ1308" s="1"/>
  <c r="UH1307"/>
  <c r="UH1308" s="1"/>
  <c r="UG1307"/>
  <c r="UG1308" s="1"/>
  <c r="ZD1325"/>
  <c r="IE1307"/>
  <c r="IE1308" s="1"/>
  <c r="TK1295"/>
  <c r="KN1295"/>
  <c r="QZ1275"/>
  <c r="QZ1295"/>
  <c r="TK1307"/>
  <c r="TK1308" s="1"/>
  <c r="FR1275"/>
  <c r="EW1295"/>
  <c r="OO1285"/>
  <c r="VA1285"/>
  <c r="XL1285"/>
  <c r="WQ1295"/>
  <c r="MY1295"/>
  <c r="AA1275"/>
  <c r="AA1285"/>
  <c r="CL1285"/>
  <c r="BQ1285"/>
  <c r="VA1275"/>
  <c r="GM1285"/>
  <c r="SP1285"/>
  <c r="XL1275"/>
  <c r="ZB1325"/>
  <c r="EW1285"/>
  <c r="LI1295"/>
  <c r="LI1275"/>
  <c r="RU1285"/>
  <c r="RU1275"/>
  <c r="YG1295"/>
  <c r="YG1285"/>
  <c r="MY1275"/>
  <c r="AA1295"/>
  <c r="MD1275"/>
  <c r="ZB1285"/>
  <c r="QE1275"/>
  <c r="QE1285"/>
  <c r="DG1275"/>
  <c r="DG1285"/>
  <c r="CL1295"/>
  <c r="AV1307"/>
  <c r="AV1308" s="1"/>
  <c r="HH1307"/>
  <c r="HH1308" s="1"/>
  <c r="NT1307"/>
  <c r="NT1308" s="1"/>
  <c r="BQ1275"/>
  <c r="IC1275"/>
  <c r="OO1275"/>
  <c r="UF1285"/>
  <c r="GM1275"/>
  <c r="SP1275"/>
  <c r="FR1285"/>
  <c r="XL1295"/>
  <c r="XL1307" s="1"/>
  <c r="XL1308" s="1"/>
  <c r="JS1285"/>
  <c r="WQ1285"/>
  <c r="WQ1275"/>
  <c r="IX1285"/>
  <c r="PJ1285"/>
  <c r="EW1275"/>
  <c r="LI1285"/>
  <c r="RU1295"/>
  <c r="YG1275"/>
  <c r="MY1285"/>
  <c r="MD1295"/>
  <c r="MD1285"/>
  <c r="ZB1295"/>
  <c r="ZB1275"/>
  <c r="QE1295"/>
  <c r="DG1295"/>
  <c r="CL1275"/>
  <c r="CL1307" s="1"/>
  <c r="CL1308" s="1"/>
  <c r="EB1307"/>
  <c r="EB1308" s="1"/>
  <c r="KN1307"/>
  <c r="KN1308" s="1"/>
  <c r="BQ1295"/>
  <c r="IC1295"/>
  <c r="IC1285"/>
  <c r="OO1295"/>
  <c r="VA1295"/>
  <c r="UF1295"/>
  <c r="UF1275"/>
  <c r="GM1295"/>
  <c r="SP1295"/>
  <c r="FR1295"/>
  <c r="JS1295"/>
  <c r="JS1275"/>
  <c r="IX1275"/>
  <c r="IX1295"/>
  <c r="PJ1295"/>
  <c r="PJ1275"/>
  <c r="QZ1307" l="1"/>
  <c r="QZ1308" s="1"/>
  <c r="ZD1308"/>
  <c r="VA1307"/>
  <c r="VA1308" s="1"/>
  <c r="EW1307"/>
  <c r="EW1308" s="1"/>
  <c r="AA1307"/>
  <c r="AA1308" s="1"/>
  <c r="YG1307"/>
  <c r="YG1308" s="1"/>
  <c r="IX1307"/>
  <c r="IX1308" s="1"/>
  <c r="UF1307"/>
  <c r="UF1308" s="1"/>
  <c r="ZB1307"/>
  <c r="FR1307"/>
  <c r="FR1308" s="1"/>
  <c r="SP1307"/>
  <c r="SP1308" s="1"/>
  <c r="OO1307"/>
  <c r="OO1308" s="1"/>
  <c r="BQ1307"/>
  <c r="BQ1308" s="1"/>
  <c r="DG1307"/>
  <c r="DG1308" s="1"/>
  <c r="QE1307"/>
  <c r="QE1308" s="1"/>
  <c r="MD1307"/>
  <c r="MD1308" s="1"/>
  <c r="RU1307"/>
  <c r="RU1308" s="1"/>
  <c r="LI1307"/>
  <c r="LI1308" s="1"/>
  <c r="PJ1307"/>
  <c r="PJ1308" s="1"/>
  <c r="JS1307"/>
  <c r="JS1308" s="1"/>
  <c r="WQ1307"/>
  <c r="WQ1308" s="1"/>
  <c r="GM1307"/>
  <c r="GM1308" s="1"/>
  <c r="IC1307"/>
  <c r="IC1308" s="1"/>
  <c r="MY1307"/>
  <c r="MY1308" s="1"/>
  <c r="ZB1308" l="1"/>
</calcChain>
</file>

<file path=xl/sharedStrings.xml><?xml version="1.0" encoding="utf-8"?>
<sst xmlns="http://schemas.openxmlformats.org/spreadsheetml/2006/main" count="20364" uniqueCount="1551">
  <si>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</si>
  <si>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</si>
  <si>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</si>
  <si>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</si>
  <si>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</si>
  <si>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</si>
  <si>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</si>
  <si>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</si>
  <si>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</si>
  <si>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</si>
  <si>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</si>
  <si>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</si>
  <si>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</si>
  <si>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</si>
  <si>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</si>
  <si>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</si>
  <si>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</si>
  <si>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</si>
  <si>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</si>
  <si>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</si>
  <si>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</si>
  <si>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</si>
  <si>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</si>
  <si>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</si>
  <si>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</si>
  <si>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</si>
  <si>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</si>
  <si>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</si>
  <si>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</si>
  <si>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</si>
  <si>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</si>
  <si>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</si>
  <si>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</si>
  <si>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</si>
  <si>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</si>
  <si>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</si>
  <si>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</si>
  <si>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</si>
  <si>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</si>
  <si>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</si>
  <si>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</si>
  <si>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</si>
  <si>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</si>
  <si>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</si>
  <si>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</si>
  <si>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</si>
  <si>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</si>
  <si>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</si>
  <si>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</si>
  <si>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</si>
  <si>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</si>
  <si>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</si>
  <si>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</si>
  <si>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</si>
  <si>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</si>
  <si>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</si>
  <si>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</si>
  <si>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</si>
  <si>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</si>
  <si>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</si>
  <si>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</si>
  <si>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</si>
  <si>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</si>
  <si>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</si>
  <si>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</si>
  <si>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</si>
  <si>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</si>
  <si>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</si>
  <si>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</si>
  <si>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</si>
  <si>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</si>
  <si>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</si>
  <si>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</si>
  <si>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</si>
  <si>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</si>
  <si>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</si>
  <si>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</si>
  <si>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</si>
  <si>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</si>
  <si>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</si>
  <si>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</si>
  <si>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</si>
  <si>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</si>
  <si>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</si>
  <si>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</si>
  <si>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</si>
  <si>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</si>
  <si>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</si>
  <si>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</si>
  <si>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</si>
  <si>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</si>
  <si>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</si>
  <si>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</si>
  <si>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</si>
  <si>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</si>
  <si>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</si>
  <si>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</si>
  <si>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</si>
  <si>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</si>
  <si>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</si>
  <si>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</si>
  <si>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</si>
  <si>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</si>
  <si>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</si>
  <si>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</si>
  <si>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</si>
  <si>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</si>
  <si>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</si>
  <si>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</si>
  <si>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</si>
  <si>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</si>
  <si>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</si>
  <si>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</si>
  <si>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</si>
  <si>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</si>
  <si>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</si>
  <si>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</si>
  <si>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</si>
  <si>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</si>
  <si>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</si>
  <si>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</si>
  <si>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</si>
  <si>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</si>
  <si>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</si>
  <si>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</si>
  <si>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</si>
  <si>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</si>
  <si>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</si>
  <si>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</si>
  <si>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</si>
  <si>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</si>
  <si>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</si>
  <si>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</si>
  <si>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</si>
  <si>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</si>
  <si>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</si>
  <si>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</si>
  <si>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</si>
  <si>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</si>
  <si>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</si>
  <si>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</si>
  <si>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</si>
  <si>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</si>
  <si>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</si>
  <si>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</si>
  <si>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</si>
  <si>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</si>
  <si>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</si>
  <si>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</si>
  <si>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</si>
  <si>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</si>
  <si>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</si>
  <si>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</si>
  <si>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</si>
  <si>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</si>
  <si>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</si>
  <si>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</si>
  <si>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</si>
  <si>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</si>
  <si>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</si>
  <si>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</si>
  <si>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</si>
  <si>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</si>
  <si>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</si>
  <si>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</si>
  <si>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</si>
  <si>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</si>
  <si>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</si>
  <si>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</si>
  <si>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</si>
  <si>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</si>
  <si>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</si>
  <si>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</si>
  <si>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</si>
  <si>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</si>
  <si>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</si>
  <si>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</si>
  <si>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</si>
  <si>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</si>
  <si>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</si>
  <si>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</si>
  <si>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</si>
  <si>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</si>
  <si>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</si>
  <si>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</si>
  <si>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</si>
  <si>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</si>
  <si>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</si>
  <si>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</si>
  <si>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</si>
  <si>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</si>
  <si>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</si>
  <si>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</si>
  <si>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</si>
  <si>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</si>
  <si>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норма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</si>
  <si>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</si>
  <si>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</si>
  <si>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</si>
  <si>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</si>
  <si>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</si>
  <si>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</si>
  <si>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</si>
  <si>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</si>
  <si>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</si>
  <si>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</si>
  <si>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</si>
  <si>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</si>
  <si>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</si>
  <si>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</si>
  <si>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</si>
  <si>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</si>
  <si>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</si>
  <si>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</si>
  <si>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</si>
  <si>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</si>
  <si>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</si>
  <si>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</si>
  <si>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</si>
  <si>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</si>
  <si>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</si>
  <si>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</si>
  <si>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</si>
  <si>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</si>
  <si>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</si>
  <si>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</si>
  <si>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</si>
  <si>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</si>
  <si>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</si>
  <si>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</si>
  <si>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</si>
  <si>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</si>
  <si>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</si>
  <si>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</si>
  <si>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</si>
  <si>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</si>
  <si>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</si>
  <si>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</si>
  <si>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</si>
  <si>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</si>
  <si>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</si>
  <si>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</si>
  <si>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</si>
  <si>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</si>
  <si>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</si>
  <si>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</si>
  <si>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</si>
  <si>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</si>
  <si>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</si>
  <si>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</si>
  <si>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отдельный расчет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</si>
  <si>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</si>
  <si>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</si>
  <si>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</si>
  <si>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</si>
  <si>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</si>
  <si>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</si>
  <si>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</si>
  <si>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</si>
  <si>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</si>
  <si>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</si>
  <si>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</si>
  <si>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</si>
  <si>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</si>
  <si>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</si>
  <si>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</si>
  <si>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</si>
  <si>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</si>
  <si>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</si>
  <si>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</si>
  <si>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</si>
  <si>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</si>
  <si>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</si>
  <si>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</si>
  <si>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</si>
  <si>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</si>
  <si>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</si>
  <si>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</si>
  <si>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</si>
  <si>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</si>
  <si>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</si>
  <si>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</si>
  <si>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</si>
  <si>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</si>
  <si>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</si>
  <si>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</si>
  <si>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</si>
  <si>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</si>
  <si>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</si>
  <si>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</si>
  <si>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</si>
  <si>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</si>
  <si>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</si>
  <si>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</si>
  <si>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</si>
  <si>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</si>
  <si>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</si>
  <si>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</si>
  <si>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</si>
  <si>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</si>
  <si>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</si>
  <si>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</si>
  <si>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</si>
  <si>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</si>
  <si>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</si>
  <si>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</si>
  <si>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</si>
  <si>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</si>
  <si>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</si>
  <si>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</si>
  <si>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</si>
  <si>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</si>
  <si>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</si>
  <si>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</si>
  <si>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</si>
  <si>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</si>
  <si>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</si>
  <si>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</si>
  <si>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</si>
  <si>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</si>
  <si>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</si>
  <si>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</si>
  <si>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</si>
  <si>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</si>
  <si>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</si>
  <si>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</si>
  <si>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</si>
  <si>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</si>
  <si>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</si>
  <si>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дс 64</t>
  </si>
  <si>
    <t>расчет для местного бюджета - только по МБДОУ дс № 64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</si>
  <si>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</si>
  <si>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</si>
  <si>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</si>
  <si>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</si>
  <si>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</si>
  <si>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</si>
  <si>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</si>
  <si>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</si>
  <si>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</si>
  <si>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</si>
  <si>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</si>
  <si>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77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</si>
  <si>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</si>
  <si>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</si>
  <si>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</si>
  <si>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</si>
  <si>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</si>
  <si>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дс 2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</si>
  <si>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</si>
  <si>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</si>
  <si>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</si>
  <si>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</si>
  <si>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</si>
  <si>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</si>
  <si>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</si>
  <si>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</si>
  <si>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</si>
  <si>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</si>
  <si>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</si>
  <si>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</si>
  <si>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</si>
  <si>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</si>
  <si>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</si>
  <si>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</si>
  <si>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</si>
  <si>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</si>
  <si>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</si>
  <si>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</si>
  <si>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</si>
  <si>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</si>
  <si>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</si>
  <si>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</si>
  <si>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</si>
  <si>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</si>
  <si>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</si>
  <si>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медицинское обслуживание и организация питания в доу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</si>
  <si>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</si>
  <si>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</si>
  <si>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</si>
  <si>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</si>
  <si>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</si>
  <si>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</si>
  <si>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</si>
  <si>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</si>
  <si>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</si>
  <si>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</si>
  <si>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</si>
  <si>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</si>
  <si>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</si>
  <si>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</si>
  <si>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</si>
  <si>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</si>
  <si>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</si>
  <si>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</si>
  <si>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</si>
  <si>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</si>
  <si>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</si>
  <si>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</si>
  <si>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</si>
  <si>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</si>
  <si>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</si>
  <si>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О.В.Хмарина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</si>
  <si>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</si>
  <si>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</si>
  <si>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</si>
  <si>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</si>
  <si>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</si>
  <si>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</si>
  <si>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</si>
  <si>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</si>
  <si>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</si>
  <si>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</si>
  <si>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</si>
  <si>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</si>
  <si>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</si>
  <si>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</si>
  <si>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</si>
  <si>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</si>
  <si>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</si>
  <si>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</si>
  <si>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</si>
  <si>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</si>
  <si>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</si>
  <si>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</si>
  <si>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</si>
  <si>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</si>
  <si>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</si>
  <si>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</si>
  <si>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</si>
  <si>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</si>
  <si>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</si>
  <si>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</si>
  <si>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</si>
  <si>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</si>
  <si>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</si>
  <si>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</si>
  <si>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</si>
  <si>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</si>
  <si>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</si>
  <si>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</si>
  <si>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</si>
  <si>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</si>
  <si>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</si>
  <si>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</si>
  <si>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</si>
  <si>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</si>
  <si>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</si>
  <si>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</si>
  <si>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</si>
  <si>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</si>
  <si>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</si>
  <si>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</si>
  <si>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</si>
  <si>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</si>
  <si>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</si>
  <si>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</si>
  <si>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</si>
  <si>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</si>
  <si>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</si>
  <si>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</si>
  <si>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</si>
  <si>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корректирующий коэффициент на коммунальные услуги</t>
  </si>
  <si>
    <t>физкультурно-спортивная направленность</t>
  </si>
  <si>
    <t>2.1.6.</t>
  </si>
  <si>
    <t>ИТОГО по коммунальным услугам</t>
  </si>
  <si>
    <t>в части расходов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</t>
  </si>
  <si>
    <t>С УЧЕТОМ КОЭФФИЦИЕНТА ПОСЕЩАЕМОСТИ</t>
  </si>
  <si>
    <t>направление</t>
  </si>
  <si>
    <t>Питание</t>
  </si>
  <si>
    <t>Бутилированная вода</t>
  </si>
  <si>
    <t>Товары хозяйственно-бытового назначения (моющие, чистящие, дезинфицирующие средства, хоз.инвентарь)</t>
  </si>
  <si>
    <t>из них товары хозяйственно-бытового назначения в составе родительской платы (моющие, чистящие, дезинфицирующие средства)</t>
  </si>
  <si>
    <t>Мягкий инвентарь</t>
  </si>
  <si>
    <t>Оплата труда работников, занятых присмотром и уходом</t>
  </si>
  <si>
    <t>Расходы на присмотр и уход за детьми в образовательных организациях, реализующих программу дошкольного образования, с учетом оплаты труда, руб.</t>
  </si>
  <si>
    <t>Нормативные затраты на оказание услуги по присмотру и уходу за детьми в образовательных организациях, реализующих программу дошкольного образования, руб.</t>
  </si>
  <si>
    <t>из них нормативные затраты, входящие в состав родительской платы, в части питания, бутилированной воды, средств хозяйственно-бытового назначения, руб.</t>
  </si>
  <si>
    <t xml:space="preserve">Коэффициент, определяющий соотношение родительской платы к нормативным затратам по присмотру и уходу </t>
  </si>
  <si>
    <t>для сведения коэффициент, определяющий соотношение родительской платы к нормативным затратам, входящим в состав род.платы</t>
  </si>
  <si>
    <t xml:space="preserve">Коэффициент, определяющий соотношение льготной родительской платы (50%) к нормативным затратам по присмотру и уходу </t>
  </si>
  <si>
    <t>для сведения коэффициент, определяющий соотношение льготной родительской платы (50%) к нормативным затратам, входящим в состав род.платы</t>
  </si>
  <si>
    <t>Размер родительской платы из расчета 24 руб. в день при 4 часовом пребывании (пост.601 от 21.03.2016) и 247 днях функционирования, руб.</t>
  </si>
  <si>
    <t>Размер родительской платы из расчета 50% от 24 руб. в день при 4 часовом пребывании (пост.601 от 21.03.2016) и 247 днях функционирования, руб.</t>
  </si>
  <si>
    <t>Норматив на 1-го воспитанника в год по местному бюджету для групп 12-часового пребывания</t>
  </si>
  <si>
    <t>Норматив на 1-го воспитанника в год по местному бюджету для групп 4-часового пребывания</t>
  </si>
  <si>
    <t>в год</t>
  </si>
  <si>
    <t>в день</t>
  </si>
  <si>
    <t>в месяц</t>
  </si>
  <si>
    <t>для 12 час преб</t>
  </si>
  <si>
    <t>для 4 час преб</t>
  </si>
  <si>
    <t>полная оплата</t>
  </si>
  <si>
    <t>для 100% льготы</t>
  </si>
  <si>
    <t>для 50% льготы</t>
  </si>
  <si>
    <t>6а</t>
  </si>
  <si>
    <t>11=п.10/ 247дн</t>
  </si>
  <si>
    <t>12=п.2+ п.4+ п.6+ п. 8+ п.10</t>
  </si>
  <si>
    <t>13=п.12/ 12мес</t>
  </si>
  <si>
    <t>14=п.3+ п.5+ п.7+ п.9+ п.11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</si>
  <si>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</si>
  <si>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</si>
  <si>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</si>
  <si>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</si>
  <si>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</si>
  <si>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</si>
  <si>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16=п.18/п.10</t>
  </si>
  <si>
    <t>17=п.18/п.13</t>
  </si>
  <si>
    <t>19=п.21/п.10</t>
  </si>
  <si>
    <t>20=п.21/п.13</t>
  </si>
  <si>
    <t>22=п.24/п.10</t>
  </si>
  <si>
    <t>23=п.24/п.13</t>
  </si>
  <si>
    <t>24=24руб*247дн</t>
  </si>
  <si>
    <t>25=п.27/п.10</t>
  </si>
  <si>
    <t>26=п.27/п.13</t>
  </si>
  <si>
    <t>27=24руб* 0,5льгота* 247дн</t>
  </si>
  <si>
    <t>28=п.10-п.10*п.16</t>
  </si>
  <si>
    <t>29=п.10-п.10*п.22</t>
  </si>
  <si>
    <t>30=п.10</t>
  </si>
  <si>
    <t>31=п.10</t>
  </si>
  <si>
    <t>32=п.10-п.10*п.19</t>
  </si>
  <si>
    <t>33=п.10-п.10*п.25</t>
  </si>
  <si>
    <t>34=п.28* коэфф. посещ</t>
  </si>
  <si>
    <t>35=п.29* коэфф. посещ</t>
  </si>
  <si>
    <t>36=п.30* коэфф. посещ</t>
  </si>
  <si>
    <t>37=п.31* коэфф. посещ</t>
  </si>
  <si>
    <t>38=п.32* коэфф. посещ</t>
  </si>
  <si>
    <t>39=п.33* коэфф. посещ</t>
  </si>
  <si>
    <t>Группы общеразвивающей направленности</t>
  </si>
  <si>
    <t>воспитанники до 3 лет</t>
  </si>
  <si>
    <t>группы кратковременного пребывания (4 часа в день)</t>
  </si>
  <si>
    <t>группы сокращенного дня (8-10-часов в день)</t>
  </si>
  <si>
    <t>группы полного дня (12-часов в день)</t>
  </si>
  <si>
    <t>группы круглосуточного пребывания (24 часа в день)</t>
  </si>
  <si>
    <t>воспитанники старше 3 лет</t>
  </si>
  <si>
    <t>Группы оздоровительной направленности</t>
  </si>
  <si>
    <t>Группы компенсирующей направленности</t>
  </si>
  <si>
    <t>Группы комбинированной направленности</t>
  </si>
  <si>
    <t>Средний размер для 4 часового пребывания</t>
  </si>
  <si>
    <t>Средний размер для 12 часового пребывания</t>
  </si>
  <si>
    <t>Главный экономист планово-экономического отдела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</si>
  <si>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 в 2015 году</t>
  </si>
  <si>
    <t>Наименование продуктов</t>
  </si>
  <si>
    <t>Количество продуктов в зависимости от возраста обучающихся (прил.10 СанПиН 2.4.1.3049-13)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</si>
  <si>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</si>
  <si>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</si>
  <si>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в том числе в зависимости от доли распределения калорийности суточной потребности по приемам пищи (табл.4 СанПиН 2.4.1.3049-13) (руб.)</t>
  </si>
  <si>
    <t>брутто  в г, мл</t>
  </si>
  <si>
    <t>брутто  в руб.</t>
  </si>
  <si>
    <t>для 24 часового пребывания (завтрак, 2 завтрак, обед, полдник, ужин, 2 ужин) - 100%</t>
  </si>
  <si>
    <t>для 11-12 часового пребывания (завтрак, 2 завтрак, обед, полдник, ужин) - 95%</t>
  </si>
  <si>
    <t>для 4-5 часового пребывания (завтрак или уплотненный полдник) - 25%</t>
  </si>
  <si>
    <t>1-3 года</t>
  </si>
  <si>
    <t>3-7 лет</t>
  </si>
  <si>
    <t>5=п.2* п.4/ 1000</t>
  </si>
  <si>
    <t>6=п.3* п.4/ 1000</t>
  </si>
  <si>
    <t>7=п.5 * 1,0</t>
  </si>
  <si>
    <t>8=п.6* 1,0</t>
  </si>
  <si>
    <t>9=п.5 * 0,95</t>
  </si>
  <si>
    <t>10=п.6* 0,95</t>
  </si>
  <si>
    <t>11=п.5 * 0,25</t>
  </si>
  <si>
    <t>12=п.6* 0,25</t>
  </si>
  <si>
    <t xml:space="preserve">Хлеб ржаной (ржано-пшеничный)  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</si>
  <si>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</si>
  <si>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</si>
  <si>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</si>
  <si>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</si>
  <si>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>Картофель  (среднее за год)</t>
  </si>
  <si>
    <t xml:space="preserve">Овощи, зелень           </t>
  </si>
  <si>
    <t xml:space="preserve">Фрукты (плоды) свежие  </t>
  </si>
  <si>
    <t>Фрукты (плоды) сухие</t>
  </si>
  <si>
    <t>Соки фруктовые (овощные)</t>
  </si>
  <si>
    <t>Мясо (бескостное/на кости) - среднее</t>
  </si>
  <si>
    <t>или мясо на кости 1 кат.</t>
  </si>
  <si>
    <t>Птица (куры 1 кат. потр./цыплята-бройдеры 1 кат потр./индейка 1 кат потр.) среднее</t>
  </si>
  <si>
    <t>или куры 1 кат. п/п</t>
  </si>
  <si>
    <t xml:space="preserve">Рыба-филе                      </t>
  </si>
  <si>
    <t xml:space="preserve">Колбасные изделия              </t>
  </si>
  <si>
    <t>Молоко и кисломолочные продукты с массовой долей жира не ниже 2,5%</t>
  </si>
  <si>
    <t>Напитки витаминизированные (готовый напиток)</t>
  </si>
  <si>
    <t>Творог и творожные изделия с массовой долей жира не менее 5%</t>
  </si>
  <si>
    <t>Сыр твердый</t>
  </si>
  <si>
    <t>Сметана с массовой долей жира не более 15%)</t>
  </si>
  <si>
    <t xml:space="preserve">Масло коровье сладкосливочное </t>
  </si>
  <si>
    <t xml:space="preserve">Масло растительное             </t>
  </si>
  <si>
    <t xml:space="preserve">Яйцо куриное столовое (шт./г)              </t>
  </si>
  <si>
    <t xml:space="preserve">Сахар          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</si>
  <si>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</si>
  <si>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</si>
  <si>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</si>
  <si>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</si>
  <si>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</si>
  <si>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Соль</t>
  </si>
  <si>
    <t>ИТОГО с округлением, руб.</t>
  </si>
  <si>
    <t>ИТОГО на год, руб.</t>
  </si>
  <si>
    <t>Минимальная норма обеспечения мягким инвентарем воспитанников дошкольных образовательных учреждений в 2015 году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</si>
  <si>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</si>
  <si>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</si>
  <si>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</si>
  <si>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</si>
  <si>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</si>
  <si>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</si>
  <si>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</si>
  <si>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(1/3 часть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</si>
  <si>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</si>
  <si>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</si>
  <si>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</si>
  <si>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</si>
  <si>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</si>
  <si>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</si>
  <si>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</si>
  <si>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</si>
  <si>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</si>
  <si>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</si>
  <si>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</si>
  <si>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</si>
  <si>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</si>
  <si>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</si>
  <si>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</si>
  <si>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</si>
  <si>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</si>
  <si>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</si>
  <si>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</si>
  <si>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</si>
  <si>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</si>
  <si>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</si>
  <si>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</si>
  <si>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</si>
  <si>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</si>
  <si>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</si>
  <si>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</si>
  <si>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</si>
  <si>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</si>
  <si>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Норма обеспечения бутилированной водой воспитанников дошкольных образовательных учреждений в 2015 году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</si>
  <si>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</si>
  <si>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</si>
  <si>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</si>
  <si>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</si>
  <si>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</si>
  <si>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</si>
  <si>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доли распределения суточной потребности по приемам пищи (табл.4 СанПиН 2.4.1.3049-13) - для 11-12 часового пребывания (завтрак, 2 завтрак, обед, полдник, ужин), %</t>
  </si>
  <si>
    <t>доли распределения суточной потребности по приемам пищи (табл.4 СанПиН 2.4.1.3049-13) - для 4-5 часового пребывания (завтрак или уплотненный полдник), %</t>
  </si>
  <si>
    <t>стоимость всего на одного воспитанника в год для 4-часового пребывания, руб.</t>
  </si>
  <si>
    <t>бутилированная вода</t>
  </si>
  <si>
    <t>л</t>
  </si>
  <si>
    <t>Расчет среднерыночной стоимости</t>
  </si>
  <si>
    <t>наименование поставщика</t>
  </si>
  <si>
    <t>стоимость за 1 литр, руб.</t>
  </si>
  <si>
    <t>ИП Горобец</t>
  </si>
  <si>
    <t>ИП Сидоренко</t>
  </si>
  <si>
    <t>ИП Сологуб</t>
  </si>
  <si>
    <t>средняя цена, руб.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</si>
  <si>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в 2015 году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</si>
  <si>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</si>
  <si>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</si>
  <si>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</si>
  <si>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</si>
  <si>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</si>
  <si>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</si>
  <si>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</si>
  <si>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</si>
  <si>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</si>
  <si>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</si>
  <si>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</si>
  <si>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</si>
  <si>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</si>
  <si>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</si>
  <si>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</si>
  <si>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</si>
  <si>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</si>
  <si>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</si>
  <si>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</si>
  <si>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</si>
  <si>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</si>
  <si>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</si>
  <si>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</si>
  <si>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</si>
  <si>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</si>
  <si>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</si>
  <si>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индекс уровня инфляции планируемого периода</t>
  </si>
  <si>
    <t>стоимость на одного воспитанника в год</t>
  </si>
  <si>
    <t>количество воспитанников</t>
  </si>
  <si>
    <t>стоимость товаров хозяйственно-бытового назначения</t>
  </si>
  <si>
    <t>в  том числе в составе родительской платы</t>
  </si>
  <si>
    <t>расчет - приложение №2/4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</si>
  <si>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</si>
  <si>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</si>
  <si>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</si>
  <si>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</si>
  <si>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</si>
  <si>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</si>
  <si>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</si>
  <si>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</si>
  <si>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</si>
  <si>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</si>
  <si>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</si>
  <si>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</si>
  <si>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</si>
  <si>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</si>
  <si>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</si>
  <si>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</si>
  <si>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</si>
  <si>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</si>
  <si>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</si>
  <si>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</si>
  <si>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</si>
  <si>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</si>
  <si>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</si>
  <si>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</si>
  <si>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</si>
  <si>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</si>
  <si>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</si>
  <si>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</si>
  <si>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</si>
  <si>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</si>
  <si>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</si>
  <si>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</si>
  <si>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</si>
  <si>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в 1-4 классах</t>
  </si>
  <si>
    <t>в 1-4 классах для обучающихся с ОВЗ</t>
  </si>
  <si>
    <t>в 1-4 классах с инклюзивной формой обучения</t>
  </si>
  <si>
    <t>проходящие обучение по состоянию здоровья на дому (находящиеся в списочном составе 1-4 классов для обучающихся с ОВЗ)</t>
  </si>
  <si>
    <t>проходящие обучение по состоянию здоровья на дому (находящиеся в списочном составе 1-4 классов)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</si>
  <si>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</si>
  <si>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</si>
  <si>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</si>
  <si>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</si>
  <si>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</si>
  <si>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</si>
  <si>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</si>
  <si>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</si>
  <si>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</si>
  <si>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</si>
  <si>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</si>
  <si>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в 1-4 классах с углубленным изучением отдельных учебных предметов, предметных областей (профильным обучением)</t>
  </si>
  <si>
    <t>в 1-4 классах с очно-заочной формой обучения</t>
  </si>
  <si>
    <t>в 1-4 классах с заочной формой обучения</t>
  </si>
  <si>
    <t>в 5-9 классах</t>
  </si>
  <si>
    <t>в 5-9 классах с углубленным изучением отдельных учебных предметов, предметных областей (профильным обучением)</t>
  </si>
  <si>
    <t>в 5-9 классах для обучающихся с ОВЗ</t>
  </si>
  <si>
    <t>проходящие обучение по состоянию здоровья на дому (находящиеся в списочном составе 5-9 классов для обучающихся с ОВЗ)</t>
  </si>
  <si>
    <t>проходящие обучение по состоянию здоровья на дому (находящиеся в списочном составе 5-9 классов)</t>
  </si>
  <si>
    <t>в 5-9 классах с инклюзивной формой обучения</t>
  </si>
  <si>
    <t>в 5-9 классах с очно-заочной формой обучения</t>
  </si>
  <si>
    <t>в 5-9 классах с заочной формой обучения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</si>
  <si>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</si>
  <si>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в 10-11 классах</t>
  </si>
  <si>
    <t>в 10-11 классах с углубленным изучением отдельных учебных предметов, предметных областей (профильным обучением)</t>
  </si>
  <si>
    <t>в 10-11 классах для обучающихся с ОВЗ</t>
  </si>
  <si>
    <t>проходящие обучение по состоянию здоровья на дому (находящиеся в списочном составе 10-11 классов для обучающихся с ОВЗ)</t>
  </si>
  <si>
    <t>проходящие обучение по состоянию здоровья на дому (находящиеся в списочном составе 10-11 классов)</t>
  </si>
  <si>
    <t>в 10-11 классах с инклюзивной формой обучения</t>
  </si>
  <si>
    <t>в 10-11 классах с очно-заочной формой обучения</t>
  </si>
  <si>
    <t>в 10-11 классах с заочной формой обучения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</si>
  <si>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</si>
  <si>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</si>
  <si>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</si>
  <si>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</si>
  <si>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</si>
  <si>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</si>
  <si>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</si>
  <si>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</si>
  <si>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</si>
  <si>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</si>
  <si>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</si>
  <si>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</si>
  <si>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</si>
  <si>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</si>
  <si>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</si>
  <si>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</si>
  <si>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</si>
  <si>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</si>
  <si>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</si>
  <si>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</si>
  <si>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</si>
  <si>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</si>
  <si>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</si>
  <si>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</si>
  <si>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</si>
  <si>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</si>
  <si>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</si>
  <si>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</si>
  <si>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</si>
  <si>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</si>
  <si>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</si>
  <si>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</si>
  <si>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</si>
  <si>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</si>
  <si>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</si>
  <si>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</si>
  <si>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</si>
  <si>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</si>
  <si>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</si>
  <si>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</si>
  <si>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</si>
  <si>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</si>
  <si>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</si>
  <si>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</si>
  <si>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</si>
  <si>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</si>
  <si>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</si>
  <si>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</si>
  <si>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</si>
  <si>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</si>
  <si>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</si>
  <si>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</si>
  <si>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</si>
  <si>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</si>
  <si>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</si>
  <si>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</si>
  <si>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</si>
  <si>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</si>
  <si>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</si>
  <si>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</si>
  <si>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</si>
  <si>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</si>
  <si>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</si>
  <si>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</si>
  <si>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</si>
  <si>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</si>
  <si>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</si>
  <si>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</si>
  <si>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корректирующий коэффициент</t>
  </si>
  <si>
    <t>финансовое обеспечение с учетом корректирующего коэффициента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</si>
  <si>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</si>
  <si>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</si>
  <si>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</si>
  <si>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</si>
  <si>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</si>
  <si>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</si>
  <si>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</si>
  <si>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</si>
  <si>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</si>
  <si>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</si>
  <si>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муниципальных дошкольных образовательных учреждений</t>
  </si>
  <si>
    <t>количество детей</t>
  </si>
  <si>
    <t>коэф. направленности по уд.весу кол-ва детей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</si>
  <si>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</si>
  <si>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</si>
  <si>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</si>
  <si>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Образовательная программа (за исключением адаптированной) в группе полного дня, обучающиеся до 3 лет</t>
  </si>
  <si>
    <t>Образовательная программа (за исключением адаптированной) в группе полного дня, обучающиеся от 3 лет до 8 лет</t>
  </si>
  <si>
    <t>Адаптированная образовательная программа в группе полного дня, обучающиеся с ОВЗ от 3 лет до 8 лет</t>
  </si>
  <si>
    <t>Адаптированная образовательная программа в группе полного дня, обучающиеся с ОВЗ, до 3 лет</t>
  </si>
  <si>
    <t xml:space="preserve">Водоотведение </t>
  </si>
  <si>
    <t>расчет норматива коммунальных услуг по МАОУ СОШ гимназия им А.П.Чехова</t>
  </si>
  <si>
    <t>расчет норматива коммунальных услуг по МОБУ СОШ № 3</t>
  </si>
  <si>
    <t>расчет норматива коммунальных услуг по МАОУ лицей № 4 (ТМОЛ)</t>
  </si>
  <si>
    <t>расчет норматива коммунальных услуг по МОБУ СОШ № 5</t>
  </si>
  <si>
    <t>расчет норматива коммунальных услуг по МОБУ СОШ № 6</t>
  </si>
  <si>
    <t>расчет норматива коммунальных услуг по МОБУ лицей № 7</t>
  </si>
  <si>
    <t>расчет норматива коммунальных услуг по МОБУ СОШ № 8</t>
  </si>
  <si>
    <t>расчет норматива коммунальных услуг по МОБУ СОШ № 9</t>
  </si>
  <si>
    <t>расчет норматива коммунальных услуг по МАОУ СОШ № 10</t>
  </si>
  <si>
    <t>расчет норматива коммунальных услуг по МАОУ СОШ № 12</t>
  </si>
  <si>
    <t>расчет норматива коммунальных услуг по МАОУ гимназия "Мариинская"</t>
  </si>
  <si>
    <t>расчет норматива коммунальных услуг по МОБУ СОШ № 16</t>
  </si>
  <si>
    <t>расчет норматива коммунальных услуг по МОБУ СОШ № 20</t>
  </si>
  <si>
    <t>расчет норматива коммунальных услуг по МОБУ СОШ № 21</t>
  </si>
  <si>
    <t>расчет норматива коммунальных услуг по МОБУ СОШ № 23</t>
  </si>
  <si>
    <t>расчет норматива коммунальных услуг по МОБУ СОШ № 24</t>
  </si>
  <si>
    <t>расчет норматива коммунальных услуг по МАОУ СОШ № 22</t>
  </si>
  <si>
    <t>расчет норматива коммунальных услуг по МАОУ СОШ № 25/11</t>
  </si>
  <si>
    <t>расчет норматива коммунальных услуг по МОБУ СОШ № 26</t>
  </si>
  <si>
    <t>расчет норматива коммунальных услуг по МАОУ СОШ № 27</t>
  </si>
  <si>
    <t>расчет норматива коммунальных услуг по МАОУ лицей № 28</t>
  </si>
  <si>
    <t>расчет норматива коммунальных услуг по МОБУ СОШ № 30</t>
  </si>
  <si>
    <t>расчет норматива коммунальных услуг по МОБУ СОШ № 31</t>
  </si>
  <si>
    <t>расчет норматива коммунальных услуг по МОБУ СОШ № 32</t>
  </si>
  <si>
    <t>расчет норматива коммунальных услуг по МОБУ лицей № 33</t>
  </si>
  <si>
    <t>расчет норматива коммунальных услуг по МОБУ СОШ № 34</t>
  </si>
  <si>
    <t>расчет норматива коммунальных услуг по МОБУ СОШ № 35</t>
  </si>
  <si>
    <t>расчет норматива коммунальных услуг по МОБУ СОШ № 36</t>
  </si>
  <si>
    <t>расчет норматива коммунальных услуг по МАОУ СОШ № 37</t>
  </si>
  <si>
    <t>расчет норматива коммунальных услуг по МОБУ СОШ № 38</t>
  </si>
  <si>
    <t>базовый норматив затрат на 1-e услугу, руб.</t>
  </si>
  <si>
    <t>Среднее количество групп в учреждении</t>
  </si>
  <si>
    <t>Среднее количество обучающихся в группе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</si>
  <si>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</si>
  <si>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</si>
  <si>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</si>
  <si>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</si>
  <si>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</si>
  <si>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</si>
  <si>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</si>
  <si>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</si>
  <si>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</si>
  <si>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</si>
  <si>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</si>
  <si>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</si>
  <si>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</si>
  <si>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</si>
  <si>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</si>
  <si>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</si>
  <si>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</si>
  <si>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</si>
  <si>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</si>
  <si>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</si>
  <si>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</si>
  <si>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</si>
  <si>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</si>
  <si>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</si>
  <si>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</si>
  <si>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</si>
  <si>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</si>
  <si>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</si>
  <si>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</si>
  <si>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</si>
  <si>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</si>
  <si>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</si>
  <si>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</si>
  <si>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</si>
  <si>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</si>
  <si>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</si>
  <si>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</si>
  <si>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</si>
  <si>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</si>
  <si>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</si>
  <si>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</si>
  <si>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</si>
  <si>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</si>
  <si>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</si>
  <si>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</si>
  <si>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</si>
  <si>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</si>
  <si>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</si>
  <si>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</si>
  <si>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</si>
  <si>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</si>
  <si>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</si>
  <si>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</si>
  <si>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</si>
  <si>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</si>
  <si>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</si>
  <si>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</si>
  <si>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</si>
  <si>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</si>
  <si>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</si>
  <si>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</si>
  <si>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</si>
  <si>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</si>
  <si>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</si>
  <si>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</si>
  <si>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</si>
  <si>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</si>
  <si>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</si>
  <si>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</si>
  <si>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</si>
  <si>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ИТОГО в части местного бюджета</t>
  </si>
  <si>
    <t>в части присмотра и ухода</t>
  </si>
  <si>
    <t>ИТОГО в части местного бюджета ФОТ в год = ставки * 6204 руб. (МРОТ) * 1,302 (начисления) * 12мес.</t>
  </si>
  <si>
    <t>ИТОГО в части местного бюджета ФОТ на 1 воспитанника в год</t>
  </si>
  <si>
    <t>поправавочный оэффициент, учитывающий количество групп в учреждении</t>
  </si>
  <si>
    <t>старше 3 лет (средняя наполняемость - 20)</t>
  </si>
  <si>
    <t>Наименование учреждения</t>
  </si>
  <si>
    <t>отдельный расчет (оплата коммунальных услуг)</t>
  </si>
  <si>
    <t>отдельный расчет (оплата труда в части местного бюджета)</t>
  </si>
  <si>
    <t>местный</t>
  </si>
  <si>
    <t>Распределение за счет средств местного бюджета^</t>
  </si>
  <si>
    <t>п.2.2</t>
  </si>
  <si>
    <t>п.2.3</t>
  </si>
  <si>
    <t>п.2.5</t>
  </si>
  <si>
    <t>п.2.7</t>
  </si>
  <si>
    <t>Нормативные затраты на оплату труда работников, осуществляющих организацию образовательного процесса, содержание имущества, в части местного бюджета в муниципальных общеобразовательных учреждениях</t>
  </si>
  <si>
    <t>Расчетное количество классов в учреждении</t>
  </si>
  <si>
    <t>Расчетное количество обучающихся в классе</t>
  </si>
  <si>
    <t>Приложение № 3/4</t>
  </si>
  <si>
    <t>муниципальные общеобразовательные учреждения</t>
  </si>
  <si>
    <t>по 1 на рук-ля, 2 зам.рук-ля, 2 бухгалтеров, 1 завхоза, 1 секретаря; 1 на 10-ть осн.педагогов</t>
  </si>
  <si>
    <t>2 на рук-ля и зам.рук.ля в месяц, 4 на бухгалтерию в месяц, 1 на завхоза в месяц, 2 на секретаря в месяц; 2 на 1 осн.педагога в квартал</t>
  </si>
  <si>
    <t>по 4 на 1 работника и на 1 класс в год</t>
  </si>
  <si>
    <t>Карандаш четно-графитный с ластиком</t>
  </si>
  <si>
    <t>хозяйственные товары и инвентарь</t>
  </si>
  <si>
    <t>по 1 на 1 работника и на 1 учебный кабинет</t>
  </si>
  <si>
    <t>2 на санузлы (1 муж. и 1 жен) для служебного персонала и 4 на санузлы (2 муж. и 2 жен) для учащихся</t>
  </si>
  <si>
    <t>по 1 в месяц на 1 работника и на 1 учебный кабинет,  2 в месяц на санузлы (1 муж. и 1 жен) для служебного персонала и 4 в месяц на санузлы (2 муж. и 2 жен)  для учащихся</t>
  </si>
  <si>
    <t>2 в год на санузлы (1 муж. и 1 жен) для служебного персонала и 4 в год на санузлы (2 муж. и 2 жен)  для учащихся</t>
  </si>
  <si>
    <t>2 в год на учреждение и по 0,5 в год на учебный кабинет</t>
  </si>
  <si>
    <t>4 в месяц на санузлы (2 муж. и 2 жен) для служебного персонала и 80 в месяц на санузлы (40 муж. и 40 жен) для учащихся</t>
  </si>
  <si>
    <t>2 в месяц на санузлы (1 муж. и 1 жен) для служебного персонала и 16 в месяц на санузлы (8 муж. и 8 жен) для учащихся</t>
  </si>
  <si>
    <t>прочие товары</t>
  </si>
  <si>
    <t>200 мл на 1 учащегося в день при 167 днях потребления</t>
  </si>
  <si>
    <t>1 стакан на 1 учащегося в день при 167 днях потребления</t>
  </si>
  <si>
    <t>2 ответственных лица (рук-ль + отв.работник)</t>
  </si>
  <si>
    <t>медосмотр</t>
  </si>
  <si>
    <t>шк.22</t>
  </si>
  <si>
    <t>1 раз в квартал (кол-во периодов)</t>
  </si>
  <si>
    <t>серологические исследование крови (лошади)</t>
  </si>
  <si>
    <t>1 раз в год    (кол-во периодов)</t>
  </si>
  <si>
    <t>шк.37</t>
  </si>
  <si>
    <t>ремонт, диагностика и техобслуживание иного оборудования</t>
  </si>
  <si>
    <t>страхование здания школы</t>
  </si>
  <si>
    <t>шк.26</t>
  </si>
  <si>
    <t>шк.36</t>
  </si>
  <si>
    <t>Расходы по обслуживанию автотранспорта</t>
  </si>
  <si>
    <t>предрейсовый технический осмотр</t>
  </si>
  <si>
    <t>3 автобуса по 127 дней (кол-во автобусов)</t>
  </si>
  <si>
    <t>шк.3</t>
  </si>
  <si>
    <t>только для шк.3</t>
  </si>
  <si>
    <t>3 автобуса (кол-во автобусов)</t>
  </si>
  <si>
    <t>литров в год</t>
  </si>
  <si>
    <t>3 автобуса по 365 дней (кол-во автобусов)</t>
  </si>
  <si>
    <t>аренда помещений</t>
  </si>
  <si>
    <t>Аренда нежилого помещения арендуемое помещение  (используется под учебный кабинет, учебную часть, кроме того в стоимость аренды входит использование туалета, водоснабжение)</t>
  </si>
  <si>
    <t>только для шк.22  под МУК</t>
  </si>
  <si>
    <t>из расчета 10 дней командировки и количества человек - руководитель, 2 зам.руководителя, весь педагогический персонал</t>
  </si>
  <si>
    <t>из расчета 2 поездок (туда и обратно) и количества человек - руководитель, 2 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</si>
  <si>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2 заместителя руководителя, весь педагогический персонал</t>
  </si>
  <si>
    <t>нормативные документы образования</t>
  </si>
  <si>
    <t>классный руководитель</t>
  </si>
  <si>
    <t>одаренный ребенок</t>
  </si>
  <si>
    <t>справочник заместителя директора школы</t>
  </si>
  <si>
    <t>учебники 1-4 квассов</t>
  </si>
  <si>
    <t>количество экземпляров для 1-4 классов на всех учашихся</t>
  </si>
  <si>
    <t>учебники 5-9 классов</t>
  </si>
  <si>
    <t>количество экземпляров для 5-9 классов на всех учащихся</t>
  </si>
  <si>
    <t>учебники 10-11 классов</t>
  </si>
  <si>
    <t>количество экземпляров для 10-11 классов на всех учащихся</t>
  </si>
  <si>
    <t>классные маркерные доски 1000 см*3000см,3-х элементные</t>
  </si>
  <si>
    <t>1 на 1 классную комнату</t>
  </si>
  <si>
    <t>видеопроектор</t>
  </si>
  <si>
    <t xml:space="preserve"> - из местного для МОБУ СОШ № 3</t>
  </si>
  <si>
    <t>Количество ставок обслуживающего персонала на учреждение из расчета 1 групп в учреждении</t>
  </si>
  <si>
    <t>финансовое обеспечение муниципального задания</t>
  </si>
  <si>
    <t>итого</t>
  </si>
  <si>
    <t>руб.</t>
  </si>
  <si>
    <t>МОБУ СОШ № 3</t>
  </si>
  <si>
    <t>МОБУ лицей №7</t>
  </si>
  <si>
    <t>МОБУ СОШ № 9 с углубленным изучением английского языка</t>
  </si>
  <si>
    <t>МОБУ СОШ №16</t>
  </si>
  <si>
    <t>МАОУСОШ№22</t>
  </si>
  <si>
    <t>МОБУ СОШ №34</t>
  </si>
  <si>
    <t>бюджетные</t>
  </si>
  <si>
    <t>автономные</t>
  </si>
  <si>
    <t>Всего</t>
  </si>
  <si>
    <t>КОСГУ 291 "Налоги, пошлины и сборы"</t>
  </si>
  <si>
    <t>Расчет налога на имущество на очередной финансовый год</t>
  </si>
  <si>
    <t>(рублей)</t>
  </si>
  <si>
    <t xml:space="preserve">Ставка налога, % </t>
  </si>
  <si>
    <t>МОБУ СОШ № 8 им.А.Г.Ломакина</t>
  </si>
  <si>
    <t>Расчет земельного налога на очередной финансовый год</t>
  </si>
  <si>
    <t>Земельный участок</t>
  </si>
  <si>
    <t>кадастровый номер</t>
  </si>
  <si>
    <t>ставка налога, %</t>
  </si>
  <si>
    <t>61:58:0001117:1</t>
  </si>
  <si>
    <t>61:58:0001114:113</t>
  </si>
  <si>
    <t>61:58:0001027:124</t>
  </si>
  <si>
    <t>61:58:0001140:28</t>
  </si>
  <si>
    <t>61:58:0001130:55</t>
  </si>
  <si>
    <t>61:58:0002285:10</t>
  </si>
  <si>
    <t>61:58:0001140:179</t>
  </si>
  <si>
    <t>61:58:02506:0012</t>
  </si>
  <si>
    <t>61:58:0004125:19</t>
  </si>
  <si>
    <t>61:58:0003104:36</t>
  </si>
  <si>
    <t>61:58:0003430:3</t>
  </si>
  <si>
    <t>61:58:0004169:1</t>
  </si>
  <si>
    <t>61:58:0002230:1</t>
  </si>
  <si>
    <t xml:space="preserve">61:58:0002506:19; 61:58:0002506:18 </t>
  </si>
  <si>
    <t>61:58:0005274:151</t>
  </si>
  <si>
    <t>61:58:0003419:16</t>
  </si>
  <si>
    <t>61:58:0002068:14</t>
  </si>
  <si>
    <t>61:58:0004080:7</t>
  </si>
  <si>
    <t>61:58:0003490:22</t>
  </si>
  <si>
    <t>61:58:0005272:141</t>
  </si>
  <si>
    <t>61:58:0005271:161</t>
  </si>
  <si>
    <t>61:58:0003490:23</t>
  </si>
  <si>
    <t>МОБУ СОШ №38</t>
  </si>
  <si>
    <r>
      <t xml:space="preserve">Наименование общеобразовательной организации </t>
    </r>
    <r>
      <rPr>
        <sz val="11"/>
        <color indexed="10"/>
        <rFont val="Times New Roman"/>
        <family val="1"/>
        <charset val="204"/>
      </rPr>
      <t>(школы)</t>
    </r>
    <r>
      <rPr>
        <sz val="11"/>
        <color indexed="8"/>
        <rFont val="Times New Roman"/>
        <family val="1"/>
        <charset val="204"/>
      </rPr>
      <t>, на базе которой реализуются дополнительные общеобразовательные программы</t>
    </r>
  </si>
  <si>
    <t xml:space="preserve">Техническое
</t>
  </si>
  <si>
    <t>Социально-педагогическое</t>
  </si>
  <si>
    <t>Физкультурно-спортивная</t>
  </si>
  <si>
    <t>ИТОГО:</t>
  </si>
  <si>
    <t>учреждения</t>
  </si>
  <si>
    <t>численность учащихся</t>
  </si>
  <si>
    <t>фин обеспечение, тыс.руб.</t>
  </si>
  <si>
    <t>средний норматив на 1-го уч-ся</t>
  </si>
  <si>
    <t>средний норматив на 1 человеко-час</t>
  </si>
  <si>
    <t>кол-во детей (уточненный расчет)</t>
  </si>
  <si>
    <t>кол-во человеко-часов (уточненный расчет часов)</t>
  </si>
  <si>
    <t>средний норматив на 1 человеко-час (уточненный)</t>
  </si>
  <si>
    <t>средний норматив</t>
  </si>
  <si>
    <t>дошкольные группы (1 уровень)</t>
  </si>
  <si>
    <t>ИТОГО (07 01), тыс.руб.</t>
  </si>
  <si>
    <t>1-4 классы (2 уровень)</t>
  </si>
  <si>
    <t>5-9 классы (3 уровень)</t>
  </si>
  <si>
    <t>10-11 классы (4 уровень)</t>
  </si>
  <si>
    <t>ИТОГО 1-11 классы</t>
  </si>
  <si>
    <t>по дополнительным общеобразовательным программам</t>
  </si>
  <si>
    <t>глухие</t>
  </si>
  <si>
    <t>слабослышащие+ позднооглохшие</t>
  </si>
  <si>
    <t>слабовидящие</t>
  </si>
  <si>
    <t>с тяжелыми нарушениями речи</t>
  </si>
  <si>
    <t>с нарушением опорно-двигательного аппарата</t>
  </si>
  <si>
    <t>с задержкой психического развития</t>
  </si>
  <si>
    <t>с расстройствами аутистического спектра</t>
  </si>
  <si>
    <t>со сложными дефектами</t>
  </si>
  <si>
    <t>ИТОГО 1-11 классые</t>
  </si>
  <si>
    <t>в т.ч.</t>
  </si>
  <si>
    <t>из них</t>
  </si>
  <si>
    <t>дополнительное образование</t>
  </si>
  <si>
    <t>ИНКЛЮЗИЯ</t>
  </si>
  <si>
    <t>07 03</t>
  </si>
  <si>
    <t>07 02</t>
  </si>
  <si>
    <t>инклюзия</t>
  </si>
  <si>
    <t>разновозрастные от 2 мес до 8 лет</t>
  </si>
  <si>
    <t>одновозрастная старше 3-х лет</t>
  </si>
  <si>
    <t>три возраста старше 3-х лет</t>
  </si>
  <si>
    <t>всего, руб.</t>
  </si>
  <si>
    <t>очные с фгос</t>
  </si>
  <si>
    <t>очные ОВЗ (коррекц) с фгос</t>
  </si>
  <si>
    <t>очно-заочное</t>
  </si>
  <si>
    <t>индивид. обучение</t>
  </si>
  <si>
    <t>очные</t>
  </si>
  <si>
    <t>очные ОВЗ (коррекц)</t>
  </si>
  <si>
    <t>техническое</t>
  </si>
  <si>
    <t>естественнонаучное</t>
  </si>
  <si>
    <t>туристско-краеведческое</t>
  </si>
  <si>
    <t>социально-педагогическое</t>
  </si>
  <si>
    <t>художественное</t>
  </si>
  <si>
    <t>физкультурно-спортивное</t>
  </si>
  <si>
    <t xml:space="preserve">очные </t>
  </si>
  <si>
    <t>мат.затраты</t>
  </si>
  <si>
    <t>фот всего</t>
  </si>
  <si>
    <t>в т.ч. фот пед персонала</t>
  </si>
  <si>
    <t>в т.ч. фот ауп</t>
  </si>
  <si>
    <t>очные углубл-профил с фгос</t>
  </si>
  <si>
    <t xml:space="preserve">очные ОВЗ (коррекц) </t>
  </si>
  <si>
    <t>очные углубл-профил</t>
  </si>
  <si>
    <t>художественная</t>
  </si>
  <si>
    <t>физкультурно-спортивная</t>
  </si>
  <si>
    <t>глухие  1-4</t>
  </si>
  <si>
    <t>глухие 5-9</t>
  </si>
  <si>
    <t>глухие 10-11</t>
  </si>
  <si>
    <t>слабослышащие+позднооглохшие 1-4</t>
  </si>
  <si>
    <t>слабослышащие+позднооглохшие 5-9</t>
  </si>
  <si>
    <t>слабослышащие+позднооглохшие 10-11</t>
  </si>
  <si>
    <t>слабовидящие 1-4</t>
  </si>
  <si>
    <t>слабовидящие 5-9</t>
  </si>
  <si>
    <t>слабовидящие 10-11</t>
  </si>
  <si>
    <t>с тяжелыми нарушениями речи    1-4</t>
  </si>
  <si>
    <t>с тяжелыми нарушениями речи   5-9</t>
  </si>
  <si>
    <t>с тяжелыми нарушениями речи   10-11</t>
  </si>
  <si>
    <t>с нарушением ОДА 1-4</t>
  </si>
  <si>
    <t>с нарушением ОДА 5-9</t>
  </si>
  <si>
    <t>с нарушением ОДА 10-11</t>
  </si>
  <si>
    <t>с задержкой психического развития 1-4</t>
  </si>
  <si>
    <t>с задержкой психического развития 5-9</t>
  </si>
  <si>
    <t>с задержкой психического развития 10-11</t>
  </si>
  <si>
    <t>с расстройствами аутистич. спектра 1-4</t>
  </si>
  <si>
    <t>с расстройствами аутистич. спектра 5-9</t>
  </si>
  <si>
    <t>с расстройствами аутистич. спектра 10-11</t>
  </si>
  <si>
    <t>со сложными дефектами 1-4</t>
  </si>
  <si>
    <t>со сложными дефектами 5-9</t>
  </si>
  <si>
    <t>со сложными дефектами 10-11</t>
  </si>
  <si>
    <t>МОБУ СОШ № 3 им. Гагарина</t>
  </si>
  <si>
    <t>МАОУ лицей №4 (ТМОЛ)</t>
  </si>
  <si>
    <t>МОБУ лицей  №7</t>
  </si>
  <si>
    <t>МАОУ СОШ №12</t>
  </si>
  <si>
    <t>МОБУ СОШ №36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</si>
  <si>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</si>
  <si>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</si>
  <si>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</si>
  <si>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э/э</t>
  </si>
  <si>
    <t>т/э</t>
  </si>
  <si>
    <t>х/в</t>
  </si>
  <si>
    <t>в/о</t>
  </si>
  <si>
    <t>НОРМАТИВЫ ЗАТРАТ НА РЕАЛИЗАЦИЮ ПРОГРАММ НАЧАЛЬНОГО ОБЩЕГО, ОСНОВНОГО ОБЩЕГО И СРЕДНЕГО ОБЩЕГО ОБРАЗОВАНИЯ  НА 2021  год</t>
  </si>
  <si>
    <t xml:space="preserve">НА 1 УЧАЩЕГОСЯ  ОЧНОЙ ФОРМЫ ОБУЧЕНИЯ </t>
  </si>
  <si>
    <t>норматив общий</t>
  </si>
  <si>
    <t>норматив для классов коррекции</t>
  </si>
  <si>
    <t>в том числе:</t>
  </si>
  <si>
    <t>Мат. затраты</t>
  </si>
  <si>
    <t>ФОТ</t>
  </si>
  <si>
    <t>педработники</t>
  </si>
  <si>
    <t>АУП, УВП, обслуж.перс.</t>
  </si>
  <si>
    <t>Город</t>
  </si>
  <si>
    <t>2-й уровень (ФГОС)</t>
  </si>
  <si>
    <t>3-й уровень (ФГОС)</t>
  </si>
  <si>
    <t>4-й уровень</t>
  </si>
  <si>
    <t xml:space="preserve">Село наполняемость 17 чел и более </t>
  </si>
  <si>
    <t>Село наполняемость менее 17 чел</t>
  </si>
  <si>
    <t>ДЛЯ  МАЛОКОМПЛЕКТНЫХ И СЕЛЬСКИХ ОБЩЕОБРАЗОВАТЕЛЬНЫХ УЧРЕЖДЕНИЙ</t>
  </si>
  <si>
    <t>норматив общий классы коррекции</t>
  </si>
  <si>
    <t>норматив на 1 класс (класс-комплект)</t>
  </si>
  <si>
    <t>2-й уровень</t>
  </si>
  <si>
    <t>3-й уровень</t>
  </si>
  <si>
    <t>Село</t>
  </si>
  <si>
    <t>НА 1 УЧАЩЕГОСЯ ОЧНО-ЗАОЧНОЙ ФОРМЫ ОБУЧЕНИЯ</t>
  </si>
  <si>
    <t>Село наполняемость 17 чел и более</t>
  </si>
  <si>
    <t>НА 1 УЧАЩЕГОСЯ ЗАОЧНОЙ ФОРМЫ ОБУЧЕНИЯ</t>
  </si>
  <si>
    <t xml:space="preserve">НА 1 ОБУЧАЮЩЕГОСЯ НА ДОМУ ИЛИ В МЕДИЦИНСКИХ ОРГАНИЗАЦИЯХ </t>
  </si>
  <si>
    <t>НОРМАТИВЫ ЗАТРАТ НА РЕАЛИЗАЦИЮ ПРОГРАММ НАЧАЛЬНОГО ОБЩЕГО, ОСНОВНОГО ОБЩЕГО И СРЕДНЕГО ОБЩЕГО ОБРАЗОВАНИЯ  НА 2019  год</t>
  </si>
  <si>
    <t>Техническая направленность</t>
  </si>
  <si>
    <t>Естественнонаучная</t>
  </si>
  <si>
    <t>Туристско-краеведческая</t>
  </si>
  <si>
    <t>Социально-педагогическая</t>
  </si>
  <si>
    <t>Художественная направленность</t>
  </si>
  <si>
    <t>ФОТ педработников</t>
  </si>
  <si>
    <t>Прочие расходы</t>
  </si>
  <si>
    <t>ИТОГО НОРМАТИВ</t>
  </si>
  <si>
    <t>ФОТ АУП и прочих</t>
  </si>
  <si>
    <t>1. Глухие</t>
  </si>
  <si>
    <t>2. Слабослышащие. Позднооглохшие</t>
  </si>
  <si>
    <t>3. Слепые</t>
  </si>
  <si>
    <t>4. Слабовидящие</t>
  </si>
  <si>
    <t>5. Тяжелые нарушения речи</t>
  </si>
  <si>
    <t>6. Нарушения опорно-двигательного аппарата</t>
  </si>
  <si>
    <t>7. Задержка психического развития</t>
  </si>
  <si>
    <t>8. С умственной отсталостью</t>
  </si>
  <si>
    <t>9. Расстройства аутистического спектра</t>
  </si>
  <si>
    <t>10. Со сложными деффектами</t>
  </si>
  <si>
    <t>НОРМАТИВЫ ЗАТРАТ НА РЕАЛИЗАЦИЮ ПРОГРАММ НАЧАЛЬНОГО ОБЩЕГО, ОСНОВНОГО ОБЩЕГО И СРЕДНЕГО ОБЩЕГО ОБРАЗОВАНИЯ  НА 2020  год_ИНКЛЮЗИЯ</t>
  </si>
  <si>
    <t>НОРМАТИВЫ ЗАТРАТ НА РЕАЛИЗАЦИЮ ПРОГРАММ НАЧАЛЬНОГО ОБЩЕГО, ОСНОВНОГО ОБЩЕГО И СРЕДНЕГО ОБЩЕГО ОБРАЗОВАНИЯ  НА 2021  год_ИНКЛЮЗИЯ</t>
  </si>
  <si>
    <t>Местность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</si>
  <si>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</si>
  <si>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</si>
  <si>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</si>
  <si>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</si>
  <si>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</si>
  <si>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</si>
  <si>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>для глухих детей, для слепых детей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</si>
  <si>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</si>
  <si>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</si>
  <si>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</t>
  </si>
  <si>
    <t>семейные группы</t>
  </si>
  <si>
    <t>дети от 2-х месяцев до 1 года</t>
  </si>
  <si>
    <t>дети от 1 года до 3 лет</t>
  </si>
  <si>
    <t>дети старше 3 лет</t>
  </si>
  <si>
    <t>от 2-х месяцев до 3-х лет</t>
  </si>
  <si>
    <t>от 2-х месяцев до 8-ми лет</t>
  </si>
  <si>
    <t>дети старше 3 лет (два возраста)</t>
  </si>
  <si>
    <t>дети старше 3 лет (три возраста)</t>
  </si>
  <si>
    <t>дети до 3 лет</t>
  </si>
  <si>
    <t>3-5 часов</t>
  </si>
  <si>
    <t>8-10,5 часов</t>
  </si>
  <si>
    <t>12 часов</t>
  </si>
  <si>
    <t>13-14 часов</t>
  </si>
  <si>
    <t>24 часа</t>
  </si>
  <si>
    <t>Городские округа</t>
  </si>
  <si>
    <t>Всего норматив</t>
  </si>
  <si>
    <t>в т.ч. ФОТ всего</t>
  </si>
  <si>
    <t>ФОТ увп</t>
  </si>
  <si>
    <t>ФОТ прочего персонала</t>
  </si>
  <si>
    <t>в т.ч. матзатраты</t>
  </si>
  <si>
    <t>Приложение № 3/2</t>
  </si>
  <si>
    <t>Приложение № 3/3</t>
  </si>
  <si>
    <t>Приложение № 3/6</t>
  </si>
  <si>
    <t>Приложение № 3/7</t>
  </si>
  <si>
    <t>Приложение № 3/8</t>
  </si>
  <si>
    <t>Расчет транспортного налога на очередной финансовый год</t>
  </si>
  <si>
    <t>Наименование объекта налогообложения (автотранспортного средства)</t>
  </si>
  <si>
    <t>мощность двигателя, тяга реактивного двигателя (в лошадиных силах)</t>
  </si>
  <si>
    <t>Корректирующий коэффициент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</si>
  <si>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</si>
  <si>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</si>
  <si>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Матзатраты по расчету согласно приложению 3.3</t>
  </si>
  <si>
    <t>Нормативы на год</t>
  </si>
  <si>
    <t>расчет - приложение №3/2</t>
  </si>
  <si>
    <t>особенности категории потребителей, место обучения и т.п.</t>
  </si>
  <si>
    <t>областной бюджет</t>
  </si>
  <si>
    <t>местный бюджет</t>
  </si>
  <si>
    <t>расчет - приложение №3/1</t>
  </si>
  <si>
    <t>кол-во человеко-часов (расчет часов)</t>
  </si>
  <si>
    <t>не применяется</t>
  </si>
  <si>
    <t>расчет - приложение №3/7</t>
  </si>
  <si>
    <t>расчет - приложение №3/3</t>
  </si>
  <si>
    <t>расчет - приложение №3/8</t>
  </si>
  <si>
    <t>расчет - приложение №3/6</t>
  </si>
  <si>
    <t>в т.ч. мат затраты</t>
  </si>
  <si>
    <t>в т.ч. фот</t>
  </si>
  <si>
    <t>в т.ч. средний норматив по фот на 1 человеко-час</t>
  </si>
  <si>
    <t>в т.ч. средний норматив по матзатратам на 1 человеко-час</t>
  </si>
  <si>
    <t>норматив (доп. образование, инклюзия) на 1 уч-ся</t>
  </si>
  <si>
    <t>норматив (на дому, очно-заочная форма) на 1 уч-ся</t>
  </si>
  <si>
    <t>норматив (общие, коррекция) на 1 уч-ся</t>
  </si>
  <si>
    <t>в т.ч. средний норматив по фот на 1 человеко-час (уточненный)</t>
  </si>
  <si>
    <t>в т.ч. средний норматив по матзатратам на 1 человеко-час (уточненный)</t>
  </si>
  <si>
    <r>
      <t xml:space="preserve">Матзатраты по расчету согласно приложению </t>
    </r>
    <r>
      <rPr>
        <b/>
        <sz val="10"/>
        <color rgb="FFFF0000"/>
        <rFont val="Times New Roman"/>
        <family val="1"/>
        <charset val="204"/>
      </rPr>
      <t>№3/8</t>
    </r>
  </si>
  <si>
    <t>расчет - приложение №3/5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</si>
  <si>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2020 году</t>
  </si>
  <si>
    <r>
      <t xml:space="preserve">Размер ставки заработной платы 3 разряда  в месяц с учетом индексации </t>
    </r>
    <r>
      <rPr>
        <sz val="9"/>
        <color rgb="FFC00000"/>
        <rFont val="Times New Roman"/>
        <family val="1"/>
        <charset val="204"/>
      </rPr>
      <t>4,3% с 01.10.2019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</si>
  <si>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3% с 01.10. 2020 = 1+ 3/ 100/ 12* 3 = 1,0075</t>
    </r>
  </si>
  <si>
    <r>
      <t xml:space="preserve">Размер доплаты до МРОТ </t>
    </r>
    <r>
      <rPr>
        <sz val="9"/>
        <color rgb="FFC00000"/>
        <rFont val="Times New Roman"/>
        <family val="1"/>
        <charset val="204"/>
      </rPr>
      <t>с 01.01.2020 = 12130 руб. в месяц</t>
    </r>
  </si>
  <si>
    <t>Коэффициент увеличения ФОТ на величину компенсационных выплат - доплаты за работу в ночное время и нерабочие праздничные дни (1+0,2292)</t>
  </si>
  <si>
    <t>Коэффициент увеличения ФОТ на величину мат.помощи 1% (1+1/100)</t>
  </si>
  <si>
    <t>11а</t>
  </si>
  <si>
    <t>11б</t>
  </si>
  <si>
    <t>15=п.7* п.8* п.10* п.11а* п.11б* п.12* п.13* п.14</t>
  </si>
  <si>
    <t>Расчет доплаты за работу в ночное время и нерабочие праздничные дни</t>
  </si>
  <si>
    <t>с 01.10.19</t>
  </si>
  <si>
    <t>в 2020 году</t>
  </si>
  <si>
    <t>кол-во раб.дней в году при 5-дневной неделе</t>
  </si>
  <si>
    <t>дн.</t>
  </si>
  <si>
    <t>кол-во раб часов в день при 5-дневной неделе</t>
  </si>
  <si>
    <t>час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</si>
  <si>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</si>
  <si>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</si>
  <si>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</si>
  <si>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</si>
  <si>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</si>
  <si>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</si>
  <si>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оклад с 01.10.19=</t>
  </si>
  <si>
    <t>оклад с ув на 3% с 01.10.20=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</si>
  <si>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</si>
  <si>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</si>
  <si>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</si>
  <si>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</si>
  <si>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</si>
  <si>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</si>
  <si>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</si>
  <si>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</si>
  <si>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</si>
  <si>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</si>
  <si>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</si>
  <si>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</si>
  <si>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</si>
  <si>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</si>
  <si>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</si>
  <si>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</si>
  <si>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</si>
  <si>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</si>
  <si>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</si>
  <si>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</si>
  <si>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</si>
  <si>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2022 году</t>
  </si>
  <si>
    <r>
      <t xml:space="preserve">Коэффициент, учитывающий увеличение (индексацию) ставки заработной платы </t>
    </r>
    <r>
      <rPr>
        <sz val="9"/>
        <color rgb="FFC00000"/>
        <rFont val="Times New Roman"/>
        <family val="1"/>
        <charset val="204"/>
      </rPr>
      <t>на 3% с 01.10. 2020 = 1+ 3/ 100 = 1,03</t>
    </r>
  </si>
  <si>
    <r>
      <t xml:space="preserve">Коэффициент, учитывающий увеличение (индексацию) ставки заработной платы </t>
    </r>
    <r>
      <rPr>
        <sz val="9"/>
        <color rgb="FFC00000"/>
        <rFont val="Times New Roman"/>
        <family val="1"/>
        <charset val="204"/>
      </rPr>
      <t>на 4% с 01.10. 2021 = 1+ 4/ 100 = 1,04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</si>
  <si>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1+ 4/ 100/ 12* 3 = 1,01</t>
    </r>
  </si>
  <si>
    <t>8б</t>
  </si>
  <si>
    <t>8в</t>
  </si>
  <si>
    <t>10=(п.9- п.7* п.8а* п.8б* п.8в)/ п.7+ 1</t>
  </si>
  <si>
    <t>15=п.7* п.8а* п.8б* п.8в п.10* п.11а* п.11б* п.12* п.13* п.14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</si>
  <si>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2021 году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</si>
  <si>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2021 = 1+ 4/ 100/ 12* 3 = 1,01</t>
    </r>
  </si>
  <si>
    <t>10=(п.9- п.7* п.8а* п.8б)/ п.7+ 1</t>
  </si>
  <si>
    <t>15=п.7* п.8а* п.8б* п.10* п.11а* п.11б* п.12* п.13* п.14</t>
  </si>
  <si>
    <t>(из расчета 248 - количества рабочих дней в 2020 году)</t>
  </si>
  <si>
    <t>в 2020, 2021, 2022 годах</t>
  </si>
  <si>
    <t>Размер родительской платы из расчета 90 руб. в день при 12 часовом пребывании (пост.601 от 21.03.2016) и 248 днях функционирования, руб.</t>
  </si>
  <si>
    <t>Размер родительской платы из расчета 50% от 90 руб. в день при 12 часовом пребывании (пост.601 от 21.03.2016) и 248 днях функционирования, руб.</t>
  </si>
  <si>
    <t>2=п.3* 248дн</t>
  </si>
  <si>
    <t>5=п.4/ 248дн</t>
  </si>
  <si>
    <t>7=п.6/ 248дн</t>
  </si>
  <si>
    <t>7а=п.6а/ 248дн</t>
  </si>
  <si>
    <t>9=п.8/ 248дн</t>
  </si>
  <si>
    <t>18=90руб*248дн</t>
  </si>
  <si>
    <t>21=90руб* 0,5льгота* 248дн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</si>
  <si>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2020 год,
рублей в год на 1 обучающегося (2-е чтение)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</si>
  <si>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2021 год,
рублей в год на 1 обучающегося (2-е чтение)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</si>
  <si>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общеобразовательных организациях на 2022 год,
рублей в год на 1 обучающегося (2-е чтение)</t>
  </si>
  <si>
    <t xml:space="preserve">Расчет финансового обеспечения выполнения муниципального задания в части областного бюджета на 2020 год (общеобразовательные учреждения по численности на 20.09.2019 и дошкольные группы по численности на 01.01.19) </t>
  </si>
  <si>
    <t>Указ</t>
  </si>
  <si>
    <t>штатные единицы (пед. работники) на 01.09.19</t>
  </si>
  <si>
    <t>На Указ (распределение 103498,7)</t>
  </si>
  <si>
    <t>На Указ (тыс. руб.)</t>
  </si>
  <si>
    <t xml:space="preserve">Итого 07 02 с указом, тыс. руб.           </t>
  </si>
  <si>
    <t>два возраста старше 3-х лет</t>
  </si>
  <si>
    <t>На Указ (распределение 148627,2)</t>
  </si>
  <si>
    <t>На Указ (распределение 203533,5)</t>
  </si>
  <si>
    <t>штатная численность педработников</t>
  </si>
  <si>
    <t>численность учащихся по дополнительным программам</t>
  </si>
  <si>
    <t>численность учащихся общеобразовательным программам</t>
  </si>
  <si>
    <t>численность учащихся на инклюзивном обучении</t>
  </si>
  <si>
    <t>финансовое обеспечение по общеобразовательным программам, тыс.руб.</t>
  </si>
  <si>
    <t>финансовое обеспечение по дополнительным программам, тыс.руб.</t>
  </si>
  <si>
    <t>ИТОГО 07 02 + 07 03, руб.</t>
  </si>
  <si>
    <t>МАОУ гимн. им.Чехова</t>
  </si>
  <si>
    <t>МОБУ СОШ № 8 им. Ломакина</t>
  </si>
  <si>
    <t>МАОУ гимн. "Мариинская"</t>
  </si>
  <si>
    <t xml:space="preserve">Итого 07 02 с указом, руб.           </t>
  </si>
  <si>
    <t>ИТОГО    все разделы (07 01 + 07 02 + 07 03), тыс.руб.</t>
  </si>
  <si>
    <t>Итого                 (07 01) с указом (тыс. руб.)</t>
  </si>
  <si>
    <t>финансовое обеспечение по инклюзивному обучению, тыс.руб.</t>
  </si>
  <si>
    <t>дошкольное образование (07 01)</t>
  </si>
  <si>
    <t>общее образование (07 02)</t>
  </si>
  <si>
    <t>дополнительное образование (07 03)</t>
  </si>
  <si>
    <t>07 01</t>
  </si>
  <si>
    <t>ИТОГО финансовое обеспечение по всем разделам с учетом средств на УКАЗ</t>
  </si>
  <si>
    <t>дошкольное, тыс.руб.</t>
  </si>
  <si>
    <t>общее, тыс.руб.</t>
  </si>
  <si>
    <t>дополнительное, тыс.руб.</t>
  </si>
  <si>
    <t>ИТОГО финансовое обеспечение с учетом средств на УКАЗ по 07 02</t>
  </si>
  <si>
    <t>ИТОГО финансовое обеспечение без указа по 07 02 и 07 03</t>
  </si>
  <si>
    <t>общее, руб.</t>
  </si>
  <si>
    <t>общее инклюзия, руб.</t>
  </si>
  <si>
    <t>дополнительное, руб.</t>
  </si>
  <si>
    <t xml:space="preserve">РАСЧЕТ </t>
  </si>
  <si>
    <t>численности человеко-часов для муниципального задания</t>
  </si>
  <si>
    <t>на 2020 год и плановый период 2021 и 2022 годов</t>
  </si>
  <si>
    <t>наименование организации</t>
  </si>
  <si>
    <t>направленность/наименование объединения</t>
  </si>
  <si>
    <t>свод</t>
  </si>
  <si>
    <t>ТМОЛ</t>
  </si>
  <si>
    <t>расчет по плану по дополнительным общеразвивающим программам (без внеурочной деятельности) по информации о численности учащихся, предоставленной в июле 2019 года</t>
  </si>
  <si>
    <t>кол-во детей</t>
  </si>
  <si>
    <t>кол-во часов в неделю</t>
  </si>
  <si>
    <t>кол-во недель</t>
  </si>
  <si>
    <t>кол-во человеко-часов на год</t>
  </si>
  <si>
    <t>расчетное кол-во пед ставок при норме 18 часов в неделю</t>
  </si>
  <si>
    <t>5=п.2*п.3*п.4</t>
  </si>
  <si>
    <t>6=п.3/18час</t>
  </si>
  <si>
    <t>ИТОГО сверка (расчет минобразования на 2020-2022 год):</t>
  </si>
  <si>
    <t>Техническая сверка (расчет минобразования на 2020-2022 год)</t>
  </si>
  <si>
    <t>Техническая (расшифровать)</t>
  </si>
  <si>
    <t>Естественнонаучная сверка (расчет минобразования на 2020-2022 год)</t>
  </si>
  <si>
    <t>Естественнонаучная (расшифровать)</t>
  </si>
  <si>
    <t>Физкультурно-спортивная сверка (расчет минобразования на 2020-2022 год)</t>
  </si>
  <si>
    <t>Физкультурно-спортивная (расшифровать)</t>
  </si>
  <si>
    <t>Художественная сверка (расчет минобразования на 2020-2022 год)</t>
  </si>
  <si>
    <t>Художественная (расшифровать)</t>
  </si>
  <si>
    <t>Туристско-краеведческая сверка (расчет минобразования на 2020-2022 год)</t>
  </si>
  <si>
    <t>Туристско-краеведческая (расшифровать)</t>
  </si>
  <si>
    <t>Социально-педагогическая сверка (расчет минобразования на 2020-2022 год)</t>
  </si>
  <si>
    <t>Социально-педагогическая (расшифровать)</t>
  </si>
  <si>
    <t>!!! Информация по численности педагогических работников, а также направлениям дополнительных общеобразовательных программ, должна соответствовать данным, представленным в форме федерального статистического наблюдения № 1-ДОП за 2018 год</t>
  </si>
  <si>
    <t>Приложение к письму минобразовани</t>
  </si>
  <si>
    <t>!!! В данную форму не включаются сведения по внеурочной деятельности, которая является частью основной общеобразовательной программы</t>
  </si>
  <si>
    <t>Ростовской области от________№___________</t>
  </si>
  <si>
    <r>
      <t xml:space="preserve">Информация об объёмах реализации дополнительных общеобразовательных программ на базе муниципальных общеобразовательных организаций по состоянию </t>
    </r>
    <r>
      <rPr>
        <sz val="11"/>
        <color indexed="10"/>
        <rFont val="Times New Roman"/>
        <family val="1"/>
        <charset val="204"/>
      </rPr>
      <t>на 01.01.2019</t>
    </r>
  </si>
  <si>
    <t>Муниципальное образование город Таганрог</t>
  </si>
  <si>
    <t>Признаки территории</t>
  </si>
  <si>
    <t>Признак учреждения</t>
  </si>
  <si>
    <t>Форма обучения</t>
  </si>
  <si>
    <t>Кол-во штатных единиц педагогических работников, осуществляющих образовательную деятельность по дополнительным общеобразовательным программам, ед.</t>
  </si>
  <si>
    <t>Численность педагогических работников, осуществляющих образовательную деятельность по дополнительным общеобразовательным программам, чел.</t>
  </si>
  <si>
    <t xml:space="preserve">Направления дополнительных общеобразовательных программ, реализуемых на базе школ
</t>
  </si>
  <si>
    <r>
      <rPr>
        <b/>
        <sz val="11"/>
        <color indexed="10"/>
        <rFont val="Times New Roman"/>
        <family val="1"/>
        <charset val="204"/>
      </rPr>
      <t>Г</t>
    </r>
    <r>
      <rPr>
        <sz val="11"/>
        <rFont val="Times New Roman"/>
        <family val="1"/>
        <charset val="204"/>
      </rPr>
      <t xml:space="preserve"> (городской округ),</t>
    </r>
    <r>
      <rPr>
        <b/>
        <sz val="11"/>
        <rFont val="Times New Roman"/>
        <family val="1"/>
        <charset val="204"/>
      </rPr>
      <t xml:space="preserve">                   </t>
    </r>
    <r>
      <rPr>
        <b/>
        <sz val="11"/>
        <color indexed="10"/>
        <rFont val="Times New Roman"/>
        <family val="1"/>
        <charset val="204"/>
      </rPr>
      <t>РЦ</t>
    </r>
    <r>
      <rPr>
        <sz val="11"/>
        <rFont val="Times New Roman"/>
        <family val="1"/>
        <charset val="204"/>
      </rPr>
      <t xml:space="preserve"> (райцентр - городское поселение), 
</t>
    </r>
    <r>
      <rPr>
        <b/>
        <sz val="11"/>
        <color indexed="10"/>
        <rFont val="Times New Roman"/>
        <family val="1"/>
        <charset val="204"/>
      </rPr>
      <t>С</t>
    </r>
    <r>
      <rPr>
        <sz val="11"/>
        <rFont val="Times New Roman"/>
        <family val="1"/>
        <charset val="204"/>
      </rPr>
      <t xml:space="preserve"> (сельское поселение, рабочий поселок)</t>
    </r>
  </si>
  <si>
    <r>
      <rPr>
        <b/>
        <sz val="11"/>
        <color indexed="10"/>
        <rFont val="Times New Roman"/>
        <family val="1"/>
        <charset val="204"/>
      </rPr>
      <t>БМ</t>
    </r>
    <r>
      <rPr>
        <sz val="11"/>
        <rFont val="Times New Roman"/>
        <family val="1"/>
        <charset val="204"/>
      </rPr>
      <t xml:space="preserve"> (безводная местность),
</t>
    </r>
    <r>
      <rPr>
        <b/>
        <sz val="11"/>
        <rFont val="Times New Roman"/>
        <family val="1"/>
        <charset val="204"/>
      </rPr>
      <t xml:space="preserve"> </t>
    </r>
    <r>
      <rPr>
        <b/>
        <sz val="11"/>
        <color indexed="10"/>
        <rFont val="Times New Roman"/>
        <family val="1"/>
        <charset val="204"/>
      </rPr>
      <t>ШТ</t>
    </r>
    <r>
      <rPr>
        <sz val="11"/>
        <rFont val="Times New Roman"/>
        <family val="1"/>
        <charset val="204"/>
      </rPr>
      <t xml:space="preserve"> (шахтерская территория),
 </t>
    </r>
    <r>
      <rPr>
        <b/>
        <sz val="11"/>
        <color indexed="10"/>
        <rFont val="Times New Roman"/>
        <family val="1"/>
        <charset val="204"/>
      </rPr>
      <t>О</t>
    </r>
    <r>
      <rPr>
        <sz val="11"/>
        <rFont val="Times New Roman"/>
        <family val="1"/>
        <charset val="204"/>
      </rPr>
      <t xml:space="preserve"> (общие)</t>
    </r>
  </si>
  <si>
    <r>
      <rPr>
        <b/>
        <sz val="11"/>
        <color indexed="10"/>
        <rFont val="Times New Roman"/>
        <family val="1"/>
        <charset val="204"/>
      </rPr>
      <t>МК</t>
    </r>
    <r>
      <rPr>
        <sz val="11"/>
        <rFont val="Times New Roman"/>
        <family val="1"/>
        <charset val="204"/>
      </rPr>
      <t xml:space="preserve"> (малокомплектная школа), 
</t>
    </r>
    <r>
      <rPr>
        <b/>
        <sz val="11"/>
        <color indexed="10"/>
        <rFont val="Times New Roman"/>
        <family val="1"/>
        <charset val="204"/>
      </rPr>
      <t>О</t>
    </r>
    <r>
      <rPr>
        <b/>
        <sz val="11"/>
        <rFont val="Times New Roman"/>
        <family val="1"/>
        <charset val="204"/>
      </rPr>
      <t xml:space="preserve"> </t>
    </r>
    <r>
      <rPr>
        <sz val="11"/>
        <rFont val="Times New Roman"/>
        <family val="1"/>
        <charset val="204"/>
      </rPr>
      <t xml:space="preserve">(общие),
 </t>
    </r>
    <r>
      <rPr>
        <b/>
        <sz val="11"/>
        <color indexed="10"/>
        <rFont val="Times New Roman"/>
        <family val="1"/>
        <charset val="204"/>
      </rPr>
      <t>УИС</t>
    </r>
    <r>
      <rPr>
        <sz val="11"/>
        <rFont val="Times New Roman"/>
        <family val="1"/>
        <charset val="204"/>
      </rPr>
      <t xml:space="preserve"> (при  учреждениях уголовно-исправительной системы)</t>
    </r>
  </si>
  <si>
    <r>
      <rPr>
        <b/>
        <sz val="11"/>
        <color indexed="10"/>
        <rFont val="Times New Roman"/>
        <family val="1"/>
        <charset val="204"/>
      </rPr>
      <t>О</t>
    </r>
    <r>
      <rPr>
        <sz val="11"/>
        <rFont val="Times New Roman"/>
        <family val="1"/>
        <charset val="204"/>
      </rPr>
      <t xml:space="preserve"> (очная),
</t>
    </r>
    <r>
      <rPr>
        <b/>
        <sz val="11"/>
        <color indexed="10"/>
        <rFont val="Times New Roman"/>
        <family val="1"/>
        <charset val="204"/>
      </rPr>
      <t>З</t>
    </r>
    <r>
      <rPr>
        <sz val="11"/>
        <rFont val="Times New Roman"/>
        <family val="1"/>
        <charset val="204"/>
      </rPr>
      <t xml:space="preserve"> (заочная), 
</t>
    </r>
    <r>
      <rPr>
        <b/>
        <sz val="11"/>
        <color indexed="10"/>
        <rFont val="Times New Roman"/>
        <family val="1"/>
        <charset val="204"/>
      </rPr>
      <t>ОЗ</t>
    </r>
    <r>
      <rPr>
        <sz val="11"/>
        <rFont val="Times New Roman"/>
        <family val="1"/>
        <charset val="204"/>
      </rPr>
      <t xml:space="preserve"> (очно-заочная)</t>
    </r>
  </si>
  <si>
    <t xml:space="preserve">Естественнонаучное
</t>
  </si>
  <si>
    <t xml:space="preserve">Туристско-краеведческое
</t>
  </si>
  <si>
    <t xml:space="preserve">В области искусств
</t>
  </si>
  <si>
    <t xml:space="preserve">В области физической культуры и спорта
</t>
  </si>
  <si>
    <t>По основоному месту работы</t>
  </si>
  <si>
    <t>Внешних совместителей</t>
  </si>
  <si>
    <t>Кол-во получающих услугу дополнительного образования  (обучающихся), чел.</t>
  </si>
  <si>
    <t>Кол-во часов в неделю, ед.</t>
  </si>
  <si>
    <t>МАОУ гимназия им. А.П. Чехова</t>
  </si>
  <si>
    <t>Г (городской округ)</t>
  </si>
  <si>
    <t xml:space="preserve"> О (общие)</t>
  </si>
  <si>
    <t xml:space="preserve"> О (очная)</t>
  </si>
  <si>
    <t>Г</t>
  </si>
  <si>
    <t>О</t>
  </si>
  <si>
    <t>МАОУ лицей № 4</t>
  </si>
  <si>
    <t xml:space="preserve">Г </t>
  </si>
  <si>
    <t>МОБУ СОШ  № 5</t>
  </si>
  <si>
    <t xml:space="preserve">Г (городской округ)                </t>
  </si>
  <si>
    <t xml:space="preserve">О (очная)
</t>
  </si>
  <si>
    <t xml:space="preserve">МОБУ СОШ № 8 </t>
  </si>
  <si>
    <t>О (общие)</t>
  </si>
  <si>
    <t>О (очная)</t>
  </si>
  <si>
    <t>г</t>
  </si>
  <si>
    <t>о</t>
  </si>
  <si>
    <t>МАОУ гимназия «Мариинская»</t>
  </si>
  <si>
    <t xml:space="preserve">Г (городской округ),                 </t>
  </si>
  <si>
    <t>О (очная),</t>
  </si>
  <si>
    <t xml:space="preserve">Г (городской округ)         </t>
  </si>
  <si>
    <t xml:space="preserve">
ОЗ (очно-заочная)</t>
  </si>
  <si>
    <t xml:space="preserve">Г (городской округ)              </t>
  </si>
  <si>
    <t xml:space="preserve">о (очная)
</t>
  </si>
  <si>
    <t xml:space="preserve">О </t>
  </si>
  <si>
    <t>МАОУ СОШ №27</t>
  </si>
  <si>
    <t xml:space="preserve">Г (городской округ),                   
</t>
  </si>
  <si>
    <t>городской округ</t>
  </si>
  <si>
    <t xml:space="preserve">г (городской округ)                  </t>
  </si>
  <si>
    <t>о (общие)</t>
  </si>
  <si>
    <t xml:space="preserve">Г (городской округ),                   </t>
  </si>
  <si>
    <t>г.Таганрог</t>
  </si>
  <si>
    <t xml:space="preserve">
О</t>
  </si>
  <si>
    <t>ИТОГО ПО МУНИЦИПАЛЬНОМУ ОБРАЗОВАНИЮ</t>
  </si>
  <si>
    <t>30-Г</t>
  </si>
  <si>
    <t>29-О.1-ОЗ</t>
  </si>
  <si>
    <t>норматив</t>
  </si>
  <si>
    <t>НОРМАТИВЫ ЗАТРАТ НА РЕАЛИЗАЦИЮ ПРОГРАММ НАЧАЛЬНОГО ОБЩЕГО, ОСНОВНОГО ОБЩЕГО И СРЕДНЕГО ОБЩЕГО ОБРАЗОВАНИЯ  НА 2022  год_ИНКЛЮЗИЯ</t>
  </si>
  <si>
    <t>НОРМАТИВЫ ЗАТРАТ НА РЕАЛИЗАЦИЮ ПРОГРАММ НАЧАЛЬНОГО ОБЩЕГО, ОСНОВНОГО ОБЩЕГО И СРЕДНЕГО ОБЩЕГО ОБРАЗОВАНИЯ  НА 2022  год</t>
  </si>
  <si>
    <t>Норматив на реализацию дополнительных общеобразовательных программ в муниципальных общеобразовательных организациях_2020-2022 год</t>
  </si>
  <si>
    <t>Индексация</t>
  </si>
  <si>
    <t>Кол-во месяцев в году</t>
  </si>
  <si>
    <t>2020 год</t>
  </si>
  <si>
    <t>2021 год</t>
  </si>
  <si>
    <t>2022 год</t>
  </si>
  <si>
    <r>
      <rPr>
        <b/>
        <sz val="12"/>
        <color rgb="FFC00000"/>
        <rFont val="Times New Roman"/>
        <family val="1"/>
        <charset val="204"/>
      </rPr>
      <t>Должностной оклад педагога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
(ППРО от 09.11.2016 № 765)</t>
    </r>
  </si>
  <si>
    <r>
      <rPr>
        <b/>
        <sz val="12"/>
        <color rgb="FFC00000"/>
        <rFont val="Times New Roman"/>
        <family val="1"/>
        <charset val="204"/>
      </rPr>
      <t>Объём учебной нагрузки в неделю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115 - min кол-во учебных часов - 72 часа, 2 часа в неделю при 36 учебных неделях)</t>
    </r>
  </si>
  <si>
    <r>
      <rPr>
        <b/>
        <sz val="12"/>
        <color rgb="FFC00000"/>
        <rFont val="Times New Roman"/>
        <family val="1"/>
        <charset val="204"/>
      </rPr>
      <t>Нагрузка на ставку педагогога дополнительного образования</t>
    </r>
    <r>
      <rPr>
        <sz val="12"/>
        <color rgb="FFC00000"/>
        <rFont val="Times New Roman"/>
        <family val="1"/>
        <charset val="204"/>
      </rPr>
      <t xml:space="preserve"> 
(приказ Минобрнауки России от 22.12.2014 № 1601)</t>
    </r>
  </si>
  <si>
    <r>
      <rPr>
        <b/>
        <sz val="12"/>
        <color rgb="FFC00000"/>
        <rFont val="Times New Roman"/>
        <family val="1"/>
        <charset val="204"/>
      </rPr>
      <t>Коэффициент увеличения</t>
    </r>
    <r>
      <rPr>
        <sz val="12"/>
        <color rgb="FFC00000"/>
        <rFont val="Times New Roman"/>
        <family val="1"/>
        <charset val="204"/>
      </rPr>
      <t xml:space="preserve"> </t>
    </r>
    <r>
      <rPr>
        <b/>
        <sz val="12"/>
        <color rgb="FFC00000"/>
        <rFont val="Times New Roman"/>
        <family val="1"/>
        <charset val="204"/>
      </rPr>
      <t>на стимулирующие выплаты</t>
    </r>
    <r>
      <rPr>
        <sz val="12"/>
        <color rgb="FFC00000"/>
        <rFont val="Times New Roman"/>
        <family val="1"/>
        <charset val="204"/>
      </rPr>
      <t xml:space="preserve"> 
(выплаты стимулирующего характера:  надбавка за квалификацию - min значение 15% и надбавка за выслугу лет - min значение 10%)</t>
    </r>
  </si>
  <si>
    <r>
      <rPr>
        <b/>
        <sz val="12"/>
        <color rgb="FFC00000"/>
        <rFont val="Times New Roman"/>
        <family val="1"/>
        <charset val="204"/>
      </rPr>
      <t>Коэффициент, учитывающий отчисления по страховым взносам в государственные внебюджетные фонды,</t>
    </r>
    <r>
      <rPr>
        <sz val="12"/>
        <color rgb="FFC00000"/>
        <rFont val="Times New Roman"/>
        <family val="1"/>
        <charset val="204"/>
      </rPr>
      <t xml:space="preserve"> установленные на плановый финансовый год </t>
    </r>
    <r>
      <rPr>
        <b/>
        <sz val="12"/>
        <color rgb="FFC00000"/>
        <rFont val="Times New Roman"/>
        <family val="1"/>
        <charset val="204"/>
      </rPr>
      <t>= 30,2%</t>
    </r>
  </si>
  <si>
    <r>
      <rPr>
        <b/>
        <sz val="12"/>
        <color rgb="FFC00000"/>
        <rFont val="Times New Roman"/>
        <family val="1"/>
        <charset val="204"/>
      </rPr>
      <t xml:space="preserve">Коэффициент увеличения на компенсационные выплаты: </t>
    </r>
    <r>
      <rPr>
        <sz val="12"/>
        <color rgb="FFC00000"/>
        <rFont val="Times New Roman"/>
        <family val="1"/>
        <charset val="204"/>
      </rPr>
      <t>доплаты за работу в особых условиях труда: работа в сельской местности = 25%</t>
    </r>
  </si>
  <si>
    <r>
      <rPr>
        <b/>
        <sz val="12"/>
        <color rgb="FFC00000"/>
        <rFont val="Times New Roman"/>
        <family val="1"/>
        <charset val="204"/>
      </rPr>
      <t>Рекомендуемая наполняемость групп</t>
    </r>
    <r>
      <rPr>
        <sz val="12"/>
        <color rgb="FFC00000"/>
        <rFont val="Times New Roman"/>
        <family val="1"/>
        <charset val="204"/>
      </rPr>
      <t xml:space="preserve"> 
(приказ минобразования РО от 01.03.2016 № 115)</t>
    </r>
  </si>
  <si>
    <r>
      <t xml:space="preserve">Размер ставки заработной платы 2 разряда  в месяц с учетом индексации </t>
    </r>
    <r>
      <rPr>
        <sz val="9"/>
        <color rgb="FFC00000"/>
        <rFont val="Times New Roman"/>
        <family val="1"/>
        <charset val="204"/>
      </rPr>
      <t>4,3% с 01.10.2019</t>
    </r>
  </si>
  <si>
    <r>
      <t xml:space="preserve">Количество ставок обслуживающего персонала на учреждение из расчета </t>
    </r>
    <r>
      <rPr>
        <sz val="9"/>
        <color rgb="FFC00000"/>
        <rFont val="Times New Roman"/>
        <family val="1"/>
        <charset val="204"/>
      </rPr>
      <t>30 классов</t>
    </r>
    <r>
      <rPr>
        <sz val="9"/>
        <color theme="1"/>
        <rFont val="Times New Roman"/>
        <family val="1"/>
        <charset val="204"/>
      </rPr>
      <t xml:space="preserve"> в учреждении</t>
    </r>
  </si>
  <si>
    <r>
      <t xml:space="preserve">Коэффициент увеличения ФОТ на величину компенсационных выплат - доплаты за работу в ночное время и нерабочие праздничные дни </t>
    </r>
    <r>
      <rPr>
        <sz val="9"/>
        <color rgb="FFC00000"/>
        <rFont val="Times New Roman"/>
        <family val="1"/>
        <charset val="204"/>
      </rPr>
      <t>(1+0,2292)</t>
    </r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</si>
  <si>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2020 году</t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</si>
  <si>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2021 году</t>
  </si>
  <si>
    <t>Затраты на оплату труда работников, осуществляющих организацию образовательного процесса, содержание имущества (на 1-го обучающегося в год, руб.) в 2022 году</t>
  </si>
  <si>
    <t>МАОУ гимназия имени А.П. Чехова</t>
  </si>
  <si>
    <t>информация по остаточной стоимости, руб.</t>
  </si>
  <si>
    <t>Сумма налога, уплаченного в отчетном финансовом году (в 2018 году - уплачено за 4 квартал 2017 и 1,2,3 кварталы 2018), руб.</t>
  </si>
  <si>
    <t>Сумма налога, подлежащего уплате, в текущем финансовом году (в 2019 году - за 4 квартал 2018 и за 1,2,3 квартал 2019), руб.</t>
  </si>
  <si>
    <t>Прогнозируемая сумма налога исходя из остаточной стоимости, подлежащего уплате в очередном финансовом 2020 году, руб.</t>
  </si>
  <si>
    <t>из него</t>
  </si>
  <si>
    <t>остаточная стоимость недвижимого имущества</t>
  </si>
  <si>
    <r>
      <t xml:space="preserve">остаточная стоимость недвижимого имущества, переданного в оперативное управление </t>
    </r>
    <r>
      <rPr>
        <b/>
        <u/>
        <sz val="12"/>
        <color rgb="FFC00000"/>
        <rFont val="Times New Roman"/>
        <family val="1"/>
        <charset val="204"/>
      </rPr>
      <t>начиная с 01.01.2019</t>
    </r>
  </si>
  <si>
    <t>отчетного финансового года на 01.01.2019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</si>
  <si>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01.07.2019</t>
    </r>
  </si>
  <si>
    <t>очередного финансового года                            (оценка 2020)</t>
  </si>
  <si>
    <t>18=(п.9/ 4кв+ п.10/ 4кв* 3кв)* п.14/100</t>
  </si>
  <si>
    <t>МОБУ СОШ №8</t>
  </si>
  <si>
    <t>МОБУ СОШ №35</t>
  </si>
  <si>
    <t>ВСЕГО</t>
  </si>
  <si>
    <t>Сумма налога, уплаченного в отчетном финансовом году (в 2018 году), руб.</t>
  </si>
  <si>
    <t>Сумма налога, подлежащего уплате, в текущем финансовом году (за 4 квартал 2018 и за 1,2,3 квартал 2019), руб.</t>
  </si>
  <si>
    <t>Сумма исчисленного земельного налога, подлежащего уплате, в очередном финансовом году (в 2020 году), руб.</t>
  </si>
  <si>
    <t>кадастровая стоимость, руб.</t>
  </si>
  <si>
    <t>6=п.2*п.3/100</t>
  </si>
  <si>
    <t>61:58:0005044:2</t>
  </si>
  <si>
    <t>61:58:0005016:1</t>
  </si>
  <si>
    <t>61:58:0043390:001</t>
  </si>
  <si>
    <t>МОБУ СОШ №24</t>
  </si>
  <si>
    <t>60:437:000:000:00948:11/а</t>
  </si>
  <si>
    <t>60:58:0003242:1</t>
  </si>
  <si>
    <t>60:58:0003197:131</t>
  </si>
  <si>
    <t>МАОУ лицей №28</t>
  </si>
  <si>
    <t>61:58:00022551:5</t>
  </si>
  <si>
    <t>61:58:0002260:22</t>
  </si>
  <si>
    <t>61:58:04128:1</t>
  </si>
  <si>
    <t>61:58:0005138:109</t>
  </si>
  <si>
    <t>Сумма исчисленного транспортного налога, подлежащего уплате, в очередном финансовом году (в 2020 году), руб.</t>
  </si>
  <si>
    <t>Твердые коммунальные отходы</t>
  </si>
  <si>
    <t>***</t>
  </si>
  <si>
    <t>расчет норматива коммунальных услуг по МАОУ СОШ № 39</t>
  </si>
  <si>
    <t>п.1.1</t>
  </si>
  <si>
    <t>п.1.2</t>
  </si>
  <si>
    <t>п.1.3</t>
  </si>
  <si>
    <t>Коэффициент учитывающий оплату труда прочих педагогических работников</t>
  </si>
  <si>
    <t>Коэффициент, учитывающий увеличение ФОТ на АУП, УВП и обслуживающий персонал</t>
  </si>
  <si>
    <t>группы общеразвивающей направленности, разновозрастные группы, дети от 2 месяцеы до 8 лет, группы полного дня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</si>
  <si>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</si>
  <si>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</si>
  <si>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</si>
  <si>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О.Л.Морозова</t>
  </si>
  <si>
    <t>Приложение 3/1</t>
  </si>
  <si>
    <t>а также величина базовых нормативов затрат по муниципальным общеобразовательным учреждениям на 2020 год и плановый период 2021-2022</t>
  </si>
  <si>
    <t>от 25.12.2019 №1690</t>
  </si>
  <si>
    <t>от 31.12.2019 №1720</t>
  </si>
  <si>
    <t>801012О.99.0.БА81АА00001</t>
  </si>
  <si>
    <t>802111О.99.0.БА96АЮ62001</t>
  </si>
  <si>
    <t>802112О.99.0.ББ11АШ83001</t>
  </si>
  <si>
    <t xml:space="preserve">МАОУСОШ№22 </t>
  </si>
  <si>
    <t>В бюджет, руб.</t>
  </si>
  <si>
    <t>Расшифровка к бюджету на 2020 -2022 год в части местного бюджета</t>
  </si>
  <si>
    <t>Расшифровка к бюджета на 2020 -2022 год в части местного бюджета</t>
  </si>
</sst>
</file>

<file path=xl/styles.xml><?xml version="1.0" encoding="utf-8"?>
<styleSheet xmlns="http://schemas.openxmlformats.org/spreadsheetml/2006/main">
  <numFmts count="16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0"/>
    <numFmt numFmtId="168" formatCode="#,##0.0"/>
    <numFmt numFmtId="169" formatCode="0.00000"/>
    <numFmt numFmtId="170" formatCode="0.0"/>
    <numFmt numFmtId="171" formatCode="#,##0.00_ ;[Red]\-#,##0.00\ "/>
    <numFmt numFmtId="172" formatCode="#,##0_ ;[Red]\-#,##0\ "/>
    <numFmt numFmtId="173" formatCode="#,##0.0000000000"/>
    <numFmt numFmtId="174" formatCode="[$-419]General"/>
    <numFmt numFmtId="175" formatCode="#,##0.00000"/>
    <numFmt numFmtId="176" formatCode="0.00000000"/>
    <numFmt numFmtId="177" formatCode="#,##0.0_ ;[Red]\-#,##0.0\ "/>
    <numFmt numFmtId="178" formatCode="#,##0.0000"/>
    <numFmt numFmtId="179" formatCode="#,##0.0000_ ;[Red]\-#,##0.0000\ "/>
  </numFmts>
  <fonts count="1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Arial"/>
      <family val="2"/>
      <charset val="204"/>
    </font>
    <font>
      <b/>
      <sz val="14"/>
      <name val="Times New Roman"/>
      <family val="1"/>
      <charset val="204"/>
    </font>
    <font>
      <sz val="7"/>
      <name val="Arial"/>
      <family val="2"/>
      <charset val="204"/>
    </font>
    <font>
      <sz val="14"/>
      <color rgb="FF0070C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indexed="10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rgb="FF7030A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2"/>
      <name val="Arial Cyr"/>
      <family val="2"/>
      <charset val="204"/>
    </font>
    <font>
      <b/>
      <sz val="11"/>
      <name val="Arial Cyr"/>
      <charset val="204"/>
    </font>
    <font>
      <sz val="12"/>
      <name val="Times New Roman"/>
      <family val="1"/>
    </font>
    <font>
      <b/>
      <sz val="12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b/>
      <sz val="12"/>
      <name val="Arial Cyr"/>
      <family val="2"/>
      <charset val="204"/>
    </font>
    <font>
      <b/>
      <sz val="16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sz val="8"/>
      <color rgb="FF0070C0"/>
      <name val="Times New Roman"/>
      <family val="1"/>
      <charset val="204"/>
    </font>
    <font>
      <i/>
      <sz val="8"/>
      <color rgb="FFC00000"/>
      <name val="Times New Roman"/>
      <family val="1"/>
      <charset val="204"/>
    </font>
    <font>
      <b/>
      <sz val="8"/>
      <color rgb="FF0070C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</font>
    <font>
      <sz val="12"/>
      <color rgb="FFC000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2"/>
      <color rgb="FFC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u/>
      <sz val="12"/>
      <color rgb="FFC00000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b/>
      <sz val="10"/>
      <color rgb="FF0070C0"/>
      <name val="Arial Cyr"/>
      <charset val="204"/>
    </font>
    <font>
      <b/>
      <i/>
      <sz val="1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i/>
      <sz val="9"/>
      <name val="Calibri"/>
      <family val="2"/>
      <charset val="204"/>
      <scheme val="minor"/>
    </font>
    <font>
      <sz val="10.5"/>
      <color theme="1"/>
      <name val="Times New Roman"/>
      <family val="1"/>
      <charset val="204"/>
    </font>
  </fonts>
  <fills count="5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5F995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2FFA3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41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5" fillId="12" borderId="14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6" fillId="25" borderId="15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7" fillId="25" borderId="14" applyNumberFormat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8" fillId="0" borderId="16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19" fillId="0" borderId="17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1" fillId="0" borderId="19" applyNumberFormat="0" applyFill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2" fillId="26" borderId="20" applyNumberFormat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" fillId="0" borderId="0"/>
    <xf numFmtId="0" fontId="5" fillId="0" borderId="0"/>
    <xf numFmtId="0" fontId="31" fillId="0" borderId="0"/>
    <xf numFmtId="0" fontId="31" fillId="0" borderId="0"/>
    <xf numFmtId="0" fontId="32" fillId="0" borderId="0"/>
    <xf numFmtId="0" fontId="40" fillId="0" borderId="0"/>
    <xf numFmtId="0" fontId="5" fillId="0" borderId="0"/>
    <xf numFmtId="0" fontId="5" fillId="0" borderId="0"/>
    <xf numFmtId="0" fontId="31" fillId="0" borderId="0"/>
    <xf numFmtId="0" fontId="3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9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1" fillId="0" borderId="0"/>
    <xf numFmtId="0" fontId="4" fillId="0" borderId="0"/>
    <xf numFmtId="0" fontId="4" fillId="0" borderId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4" fontId="64" fillId="0" borderId="0"/>
    <xf numFmtId="0" fontId="6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1" fillId="0" borderId="0" applyFont="0" applyFill="0" applyBorder="0" applyAlignment="0" applyProtection="0"/>
    <xf numFmtId="0" fontId="87" fillId="0" borderId="0"/>
    <xf numFmtId="0" fontId="1" fillId="0" borderId="0"/>
    <xf numFmtId="0" fontId="1" fillId="0" borderId="0"/>
    <xf numFmtId="0" fontId="87" fillId="0" borderId="0"/>
    <xf numFmtId="0" fontId="1" fillId="0" borderId="0"/>
    <xf numFmtId="0" fontId="88" fillId="0" borderId="0"/>
    <xf numFmtId="0" fontId="89" fillId="0" borderId="0" applyNumberFormat="0" applyFill="0" applyBorder="0" applyAlignment="0" applyProtection="0"/>
    <xf numFmtId="171" fontId="6" fillId="0" borderId="0" applyFont="0" applyFill="0" applyBorder="0" applyAlignment="0" applyProtection="0"/>
    <xf numFmtId="166" fontId="87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166" fontId="1" fillId="0" borderId="0" applyFont="0" applyFill="0" applyBorder="0" applyAlignment="0" applyProtection="0"/>
    <xf numFmtId="0" fontId="141" fillId="0" borderId="0"/>
    <xf numFmtId="0" fontId="1" fillId="0" borderId="0"/>
    <xf numFmtId="0" fontId="1" fillId="0" borderId="0"/>
    <xf numFmtId="0" fontId="5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3" fillId="0" borderId="0"/>
    <xf numFmtId="0" fontId="142" fillId="0" borderId="0"/>
    <xf numFmtId="0" fontId="142" fillId="0" borderId="0"/>
    <xf numFmtId="0" fontId="32" fillId="0" borderId="0"/>
  </cellStyleXfs>
  <cellXfs count="1228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49" fontId="33" fillId="4" borderId="5" xfId="0" applyNumberFormat="1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 wrapText="1"/>
    </xf>
    <xf numFmtId="49" fontId="33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69" fontId="35" fillId="0" borderId="5" xfId="0" applyNumberFormat="1" applyFont="1" applyBorder="1" applyAlignment="1">
      <alignment vertical="top"/>
    </xf>
    <xf numFmtId="4" fontId="35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1" fontId="38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69" fontId="35" fillId="0" borderId="5" xfId="0" applyNumberFormat="1" applyFont="1" applyFill="1" applyBorder="1" applyAlignment="1">
      <alignment vertical="top"/>
    </xf>
    <xf numFmtId="4" fontId="35" fillId="0" borderId="5" xfId="0" applyNumberFormat="1" applyFont="1" applyFill="1" applyBorder="1" applyAlignment="1">
      <alignment vertical="top"/>
    </xf>
    <xf numFmtId="170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1" fillId="0" borderId="5" xfId="0" applyFont="1" applyBorder="1" applyAlignment="1">
      <alignment horizontal="center" vertical="top" wrapText="1"/>
    </xf>
    <xf numFmtId="0" fontId="34" fillId="0" borderId="5" xfId="0" applyFont="1" applyBorder="1" applyAlignment="1">
      <alignment vertical="top" wrapText="1"/>
    </xf>
    <xf numFmtId="0" fontId="34" fillId="0" borderId="5" xfId="0" applyFont="1" applyBorder="1" applyAlignment="1">
      <alignment vertical="top"/>
    </xf>
    <xf numFmtId="1" fontId="34" fillId="0" borderId="5" xfId="0" applyNumberFormat="1" applyFont="1" applyBorder="1" applyAlignment="1">
      <alignment vertical="top"/>
    </xf>
    <xf numFmtId="169" fontId="42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4" fontId="43" fillId="0" borderId="5" xfId="0" applyNumberFormat="1" applyFont="1" applyBorder="1" applyAlignment="1">
      <alignment vertical="top"/>
    </xf>
    <xf numFmtId="0" fontId="34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4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/>
    </xf>
    <xf numFmtId="1" fontId="34" fillId="4" borderId="5" xfId="0" applyNumberFormat="1" applyFont="1" applyFill="1" applyBorder="1" applyAlignment="1">
      <alignment vertical="top"/>
    </xf>
    <xf numFmtId="169" fontId="42" fillId="4" borderId="5" xfId="0" applyNumberFormat="1" applyFont="1" applyFill="1" applyBorder="1" applyAlignment="1">
      <alignment vertical="top"/>
    </xf>
    <xf numFmtId="4" fontId="42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4" fillId="2" borderId="3" xfId="0" applyFont="1" applyFill="1" applyBorder="1" applyAlignment="1">
      <alignment vertical="top" wrapText="1"/>
    </xf>
    <xf numFmtId="0" fontId="34" fillId="2" borderId="5" xfId="0" applyFont="1" applyFill="1" applyBorder="1" applyAlignment="1">
      <alignment vertical="top"/>
    </xf>
    <xf numFmtId="1" fontId="34" fillId="2" borderId="5" xfId="0" applyNumberFormat="1" applyFont="1" applyFill="1" applyBorder="1" applyAlignment="1">
      <alignment vertical="top"/>
    </xf>
    <xf numFmtId="169" fontId="42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4" fillId="0" borderId="5" xfId="0" applyNumberFormat="1" applyFont="1" applyBorder="1" applyAlignment="1">
      <alignment vertical="top"/>
    </xf>
    <xf numFmtId="3" fontId="42" fillId="0" borderId="5" xfId="0" applyNumberFormat="1" applyFont="1" applyBorder="1" applyAlignment="1">
      <alignment vertical="top"/>
    </xf>
    <xf numFmtId="3" fontId="42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33" fillId="0" borderId="2" xfId="0" applyFont="1" applyFill="1" applyBorder="1" applyAlignment="1">
      <alignment vertical="top" wrapText="1"/>
    </xf>
    <xf numFmtId="0" fontId="3" fillId="31" borderId="5" xfId="0" applyFont="1" applyFill="1" applyBorder="1" applyAlignment="1">
      <alignment vertical="top" wrapText="1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4" fontId="10" fillId="0" borderId="5" xfId="0" applyNumberFormat="1" applyFont="1" applyBorder="1" applyAlignment="1">
      <alignment horizontal="center" vertical="top"/>
    </xf>
    <xf numFmtId="4" fontId="13" fillId="0" borderId="5" xfId="0" applyNumberFormat="1" applyFont="1" applyBorder="1" applyAlignment="1">
      <alignment horizontal="center" vertical="top"/>
    </xf>
    <xf numFmtId="167" fontId="10" fillId="0" borderId="5" xfId="0" applyNumberFormat="1" applyFont="1" applyBorder="1" applyAlignment="1">
      <alignment horizontal="center" vertical="top"/>
    </xf>
    <xf numFmtId="3" fontId="8" fillId="0" borderId="5" xfId="0" applyNumberFormat="1" applyFont="1" applyBorder="1" applyAlignment="1">
      <alignment horizontal="center" vertical="top"/>
    </xf>
    <xf numFmtId="167" fontId="13" fillId="0" borderId="5" xfId="0" applyNumberFormat="1" applyFont="1" applyBorder="1" applyAlignment="1">
      <alignment horizontal="center" vertical="top"/>
    </xf>
    <xf numFmtId="3" fontId="12" fillId="0" borderId="5" xfId="0" applyNumberFormat="1" applyFont="1" applyBorder="1" applyAlignment="1">
      <alignment horizontal="center"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0" fontId="36" fillId="0" borderId="5" xfId="0" applyFont="1" applyFill="1" applyBorder="1" applyAlignment="1">
      <alignment horizontal="center" vertical="top" wrapText="1"/>
    </xf>
    <xf numFmtId="4" fontId="44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vertical="top"/>
    </xf>
    <xf numFmtId="1" fontId="34" fillId="0" borderId="0" xfId="0" applyNumberFormat="1" applyFont="1" applyBorder="1" applyAlignment="1">
      <alignment vertical="top"/>
    </xf>
    <xf numFmtId="169" fontId="42" fillId="0" borderId="0" xfId="0" applyNumberFormat="1" applyFont="1" applyBorder="1" applyAlignment="1">
      <alignment vertical="top"/>
    </xf>
    <xf numFmtId="4" fontId="42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3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61" fillId="0" borderId="5" xfId="0" applyFont="1" applyFill="1" applyBorder="1" applyAlignment="1">
      <alignment vertical="top" wrapText="1"/>
    </xf>
    <xf numFmtId="0" fontId="61" fillId="31" borderId="5" xfId="0" applyFont="1" applyFill="1" applyBorder="1" applyAlignment="1">
      <alignment vertical="top" wrapText="1"/>
    </xf>
    <xf numFmtId="0" fontId="61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9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0" fontId="3" fillId="33" borderId="5" xfId="0" applyFont="1" applyFill="1" applyBorder="1" applyAlignment="1">
      <alignment vertical="top" wrapText="1"/>
    </xf>
    <xf numFmtId="49" fontId="47" fillId="33" borderId="5" xfId="0" applyNumberFormat="1" applyFont="1" applyFill="1" applyBorder="1" applyAlignment="1">
      <alignment vertical="top" wrapText="1"/>
    </xf>
    <xf numFmtId="0" fontId="47" fillId="33" borderId="5" xfId="0" applyFont="1" applyFill="1" applyBorder="1" applyAlignment="1">
      <alignment vertical="top" wrapText="1"/>
    </xf>
    <xf numFmtId="0" fontId="46" fillId="33" borderId="5" xfId="0" applyFont="1" applyFill="1" applyBorder="1" applyAlignment="1">
      <alignment vertical="top" wrapText="1"/>
    </xf>
    <xf numFmtId="4" fontId="46" fillId="33" borderId="5" xfId="0" applyNumberFormat="1" applyFont="1" applyFill="1" applyBorder="1" applyAlignment="1">
      <alignment vertical="top" wrapText="1"/>
    </xf>
    <xf numFmtId="0" fontId="46" fillId="33" borderId="2" xfId="0" applyFont="1" applyFill="1" applyBorder="1" applyAlignment="1">
      <alignment vertical="top"/>
    </xf>
    <xf numFmtId="0" fontId="46" fillId="33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33" fillId="33" borderId="5" xfId="0" applyNumberFormat="1" applyFont="1" applyFill="1" applyBorder="1" applyAlignment="1">
      <alignment vertical="top" wrapText="1"/>
    </xf>
    <xf numFmtId="0" fontId="33" fillId="33" borderId="5" xfId="0" applyFont="1" applyFill="1" applyBorder="1" applyAlignment="1">
      <alignment vertical="top" wrapText="1"/>
    </xf>
    <xf numFmtId="4" fontId="3" fillId="33" borderId="5" xfId="0" applyNumberFormat="1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/>
    </xf>
    <xf numFmtId="0" fontId="3" fillId="33" borderId="3" xfId="0" applyFont="1" applyFill="1" applyBorder="1" applyAlignment="1">
      <alignment vertical="top"/>
    </xf>
    <xf numFmtId="4" fontId="33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/>
    </xf>
    <xf numFmtId="0" fontId="33" fillId="33" borderId="3" xfId="0" applyFont="1" applyFill="1" applyBorder="1" applyAlignment="1">
      <alignment vertical="top"/>
    </xf>
    <xf numFmtId="0" fontId="33" fillId="33" borderId="1" xfId="0" applyFont="1" applyFill="1" applyBorder="1" applyAlignment="1">
      <alignment vertical="top" wrapText="1"/>
    </xf>
    <xf numFmtId="0" fontId="33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5" fillId="4" borderId="5" xfId="0" applyNumberFormat="1" applyFont="1" applyFill="1" applyBorder="1" applyAlignment="1">
      <alignment vertical="top" wrapText="1"/>
    </xf>
    <xf numFmtId="0" fontId="33" fillId="4" borderId="2" xfId="0" applyFont="1" applyFill="1" applyBorder="1" applyAlignment="1">
      <alignment vertical="top"/>
    </xf>
    <xf numFmtId="0" fontId="33" fillId="4" borderId="3" xfId="0" applyFont="1" applyFill="1" applyBorder="1" applyAlignment="1">
      <alignment vertical="top"/>
    </xf>
    <xf numFmtId="0" fontId="49" fillId="4" borderId="5" xfId="0" applyFont="1" applyFill="1" applyBorder="1" applyAlignment="1">
      <alignment vertical="top" wrapText="1"/>
    </xf>
    <xf numFmtId="0" fontId="0" fillId="35" borderId="0" xfId="0" applyFill="1" applyAlignment="1">
      <alignment vertical="top"/>
    </xf>
    <xf numFmtId="4" fontId="45" fillId="33" borderId="5" xfId="0" applyNumberFormat="1" applyFont="1" applyFill="1" applyBorder="1" applyAlignment="1">
      <alignment vertical="top" wrapText="1"/>
    </xf>
    <xf numFmtId="49" fontId="62" fillId="0" borderId="5" xfId="0" applyNumberFormat="1" applyFont="1" applyBorder="1" applyAlignment="1">
      <alignment vertical="top" wrapText="1"/>
    </xf>
    <xf numFmtId="0" fontId="62" fillId="0" borderId="5" xfId="0" applyFont="1" applyBorder="1" applyAlignment="1">
      <alignment vertical="top" wrapText="1"/>
    </xf>
    <xf numFmtId="0" fontId="63" fillId="0" borderId="0" xfId="0" applyFont="1" applyAlignment="1">
      <alignment vertical="top"/>
    </xf>
    <xf numFmtId="0" fontId="0" fillId="35" borderId="0" xfId="0" applyFill="1" applyAlignment="1">
      <alignment vertical="top" wrapText="1"/>
    </xf>
    <xf numFmtId="0" fontId="68" fillId="2" borderId="5" xfId="0" applyFont="1" applyFill="1" applyBorder="1" applyAlignment="1">
      <alignment horizontal="center" vertical="top" wrapText="1"/>
    </xf>
    <xf numFmtId="3" fontId="62" fillId="4" borderId="5" xfId="0" applyNumberFormat="1" applyFont="1" applyFill="1" applyBorder="1" applyAlignment="1">
      <alignment vertical="top" wrapText="1"/>
    </xf>
    <xf numFmtId="0" fontId="68" fillId="4" borderId="4" xfId="0" applyFont="1" applyFill="1" applyBorder="1" applyAlignment="1">
      <alignment horizontal="center" vertical="top" wrapText="1"/>
    </xf>
    <xf numFmtId="176" fontId="7" fillId="0" borderId="5" xfId="0" applyNumberFormat="1" applyFont="1" applyBorder="1" applyAlignment="1">
      <alignment vertical="top" wrapText="1"/>
    </xf>
    <xf numFmtId="175" fontId="7" fillId="0" borderId="5" xfId="0" applyNumberFormat="1" applyFont="1" applyBorder="1" applyAlignment="1">
      <alignment vertical="top" wrapText="1"/>
    </xf>
    <xf numFmtId="4" fontId="62" fillId="0" borderId="5" xfId="0" applyNumberFormat="1" applyFont="1" applyBorder="1" applyAlignment="1">
      <alignment vertical="top" wrapText="1"/>
    </xf>
    <xf numFmtId="169" fontId="7" fillId="0" borderId="5" xfId="0" applyNumberFormat="1" applyFont="1" applyBorder="1" applyAlignment="1">
      <alignment vertical="top" wrapText="1"/>
    </xf>
    <xf numFmtId="3" fontId="62" fillId="0" borderId="5" xfId="0" applyNumberFormat="1" applyFont="1" applyBorder="1" applyAlignment="1">
      <alignment vertical="top" wrapText="1"/>
    </xf>
    <xf numFmtId="176" fontId="62" fillId="0" borderId="5" xfId="0" applyNumberFormat="1" applyFont="1" applyBorder="1" applyAlignment="1">
      <alignment vertical="top" wrapText="1"/>
    </xf>
    <xf numFmtId="175" fontId="62" fillId="0" borderId="5" xfId="0" applyNumberFormat="1" applyFont="1" applyBorder="1" applyAlignment="1">
      <alignment vertical="top" wrapText="1"/>
    </xf>
    <xf numFmtId="3" fontId="3" fillId="34" borderId="5" xfId="0" applyNumberFormat="1" applyFont="1" applyFill="1" applyBorder="1" applyAlignment="1">
      <alignment vertical="top" wrapText="1"/>
    </xf>
    <xf numFmtId="4" fontId="7" fillId="34" borderId="5" xfId="0" applyNumberFormat="1" applyFont="1" applyFill="1" applyBorder="1" applyAlignment="1">
      <alignment vertical="top" wrapText="1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right" vertical="top"/>
    </xf>
    <xf numFmtId="0" fontId="72" fillId="0" borderId="37" xfId="0" applyFont="1" applyBorder="1" applyAlignment="1">
      <alignment horizontal="center" vertical="top" wrapText="1"/>
    </xf>
    <xf numFmtId="0" fontId="36" fillId="0" borderId="37" xfId="0" applyFont="1" applyBorder="1" applyAlignment="1">
      <alignment horizontal="center" vertical="top" wrapText="1"/>
    </xf>
    <xf numFmtId="0" fontId="73" fillId="0" borderId="37" xfId="0" applyFont="1" applyFill="1" applyBorder="1" applyAlignment="1">
      <alignment horizontal="center" vertical="top" wrapText="1"/>
    </xf>
    <xf numFmtId="0" fontId="72" fillId="0" borderId="37" xfId="0" applyFont="1" applyFill="1" applyBorder="1" applyAlignment="1">
      <alignment horizontal="center" vertical="top" wrapText="1"/>
    </xf>
    <xf numFmtId="0" fontId="71" fillId="4" borderId="37" xfId="0" applyFont="1" applyFill="1" applyBorder="1" applyAlignment="1">
      <alignment horizontal="center" vertical="top" wrapText="1"/>
    </xf>
    <xf numFmtId="0" fontId="71" fillId="0" borderId="38" xfId="0" applyFont="1" applyFill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40" xfId="0" applyFont="1" applyBorder="1" applyAlignment="1">
      <alignment horizontal="center" vertical="top" wrapText="1"/>
    </xf>
    <xf numFmtId="0" fontId="3" fillId="0" borderId="40" xfId="0" applyFont="1" applyFill="1" applyBorder="1" applyAlignment="1">
      <alignment horizontal="center" vertical="top" wrapText="1"/>
    </xf>
    <xf numFmtId="0" fontId="33" fillId="4" borderId="40" xfId="0" applyFont="1" applyFill="1" applyBorder="1" applyAlignment="1">
      <alignment horizontal="center" vertical="top" wrapText="1"/>
    </xf>
    <xf numFmtId="0" fontId="2" fillId="0" borderId="41" xfId="0" applyFont="1" applyBorder="1" applyAlignment="1">
      <alignment horizontal="center" vertical="top" wrapText="1"/>
    </xf>
    <xf numFmtId="0" fontId="2" fillId="0" borderId="42" xfId="0" applyFont="1" applyBorder="1" applyAlignment="1">
      <alignment horizontal="center" vertical="top" wrapText="1"/>
    </xf>
    <xf numFmtId="0" fontId="2" fillId="0" borderId="43" xfId="0" applyFont="1" applyBorder="1" applyAlignment="1">
      <alignment horizontal="center" vertical="top" wrapText="1"/>
    </xf>
    <xf numFmtId="0" fontId="2" fillId="0" borderId="44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45" xfId="0" applyFont="1" applyBorder="1" applyAlignment="1">
      <alignment horizontal="center" vertical="top" wrapText="1"/>
    </xf>
    <xf numFmtId="0" fontId="48" fillId="32" borderId="28" xfId="0" applyFont="1" applyFill="1" applyBorder="1" applyAlignment="1">
      <alignment vertical="top" wrapText="1"/>
    </xf>
    <xf numFmtId="4" fontId="0" fillId="32" borderId="32" xfId="0" applyNumberFormat="1" applyFill="1" applyBorder="1" applyAlignment="1">
      <alignment horizontal="center" vertical="top" wrapText="1"/>
    </xf>
    <xf numFmtId="4" fontId="0" fillId="32" borderId="33" xfId="0" applyNumberFormat="1" applyFill="1" applyBorder="1" applyAlignment="1">
      <alignment horizontal="center" vertical="top" wrapText="1"/>
    </xf>
    <xf numFmtId="4" fontId="0" fillId="32" borderId="34" xfId="0" applyNumberFormat="1" applyFill="1" applyBorder="1" applyAlignment="1">
      <alignment horizontal="center" vertical="top" wrapText="1"/>
    </xf>
    <xf numFmtId="4" fontId="0" fillId="32" borderId="37" xfId="0" applyNumberFormat="1" applyFill="1" applyBorder="1" applyAlignment="1">
      <alignment horizontal="center" vertical="top" wrapText="1"/>
    </xf>
    <xf numFmtId="0" fontId="74" fillId="0" borderId="35" xfId="0" applyFont="1" applyBorder="1" applyAlignment="1">
      <alignment vertical="top" wrapText="1"/>
    </xf>
    <xf numFmtId="4" fontId="0" fillId="0" borderId="12" xfId="0" applyNumberFormat="1" applyBorder="1" applyAlignment="1">
      <alignment horizontal="center" vertical="top" wrapText="1"/>
    </xf>
    <xf numFmtId="4" fontId="0" fillId="0" borderId="5" xfId="0" applyNumberFormat="1" applyBorder="1" applyAlignment="1">
      <alignment horizontal="center" vertical="top" wrapText="1"/>
    </xf>
    <xf numFmtId="4" fontId="0" fillId="0" borderId="2" xfId="0" applyNumberFormat="1" applyBorder="1" applyAlignment="1">
      <alignment horizontal="center" vertical="top" wrapText="1"/>
    </xf>
    <xf numFmtId="4" fontId="0" fillId="0" borderId="46" xfId="0" applyNumberFormat="1" applyBorder="1" applyAlignment="1">
      <alignment horizontal="center" vertical="top" wrapText="1"/>
    </xf>
    <xf numFmtId="0" fontId="0" fillId="0" borderId="35" xfId="0" applyBorder="1" applyAlignment="1">
      <alignment vertical="top" wrapText="1"/>
    </xf>
    <xf numFmtId="4" fontId="75" fillId="0" borderId="12" xfId="0" applyNumberFormat="1" applyFont="1" applyBorder="1" applyAlignment="1">
      <alignment vertical="top" wrapText="1"/>
    </xf>
    <xf numFmtId="4" fontId="56" fillId="0" borderId="5" xfId="0" applyNumberFormat="1" applyFont="1" applyBorder="1" applyAlignment="1">
      <alignment vertical="top" wrapText="1"/>
    </xf>
    <xf numFmtId="4" fontId="0" fillId="0" borderId="5" xfId="0" applyNumberFormat="1" applyBorder="1" applyAlignment="1">
      <alignment vertical="top" wrapText="1"/>
    </xf>
    <xf numFmtId="4" fontId="75" fillId="0" borderId="5" xfId="0" applyNumberFormat="1" applyFont="1" applyBorder="1" applyAlignment="1">
      <alignment vertical="top" wrapText="1"/>
    </xf>
    <xf numFmtId="4" fontId="75" fillId="0" borderId="2" xfId="0" applyNumberFormat="1" applyFont="1" applyBorder="1" applyAlignment="1">
      <alignment vertical="top" wrapText="1"/>
    </xf>
    <xf numFmtId="4" fontId="75" fillId="0" borderId="5" xfId="0" applyNumberFormat="1" applyFont="1" applyFill="1" applyBorder="1" applyAlignment="1">
      <alignment vertical="top" wrapText="1"/>
    </xf>
    <xf numFmtId="4" fontId="75" fillId="0" borderId="46" xfId="0" applyNumberFormat="1" applyFont="1" applyBorder="1" applyAlignment="1">
      <alignment vertical="top" wrapText="1"/>
    </xf>
    <xf numFmtId="4" fontId="0" fillId="0" borderId="46" xfId="0" applyNumberFormat="1" applyBorder="1" applyAlignment="1">
      <alignment horizontal="right" vertical="top" wrapText="1"/>
    </xf>
    <xf numFmtId="4" fontId="75" fillId="0" borderId="46" xfId="0" applyNumberFormat="1" applyFont="1" applyFill="1" applyBorder="1" applyAlignment="1">
      <alignment vertical="top" wrapText="1"/>
    </xf>
    <xf numFmtId="4" fontId="75" fillId="0" borderId="46" xfId="0" applyNumberFormat="1" applyFont="1" applyBorder="1" applyAlignment="1">
      <alignment horizontal="right" vertical="top" wrapText="1"/>
    </xf>
    <xf numFmtId="4" fontId="75" fillId="0" borderId="47" xfId="0" applyNumberFormat="1" applyFont="1" applyBorder="1" applyAlignment="1">
      <alignment vertical="top" wrapText="1"/>
    </xf>
    <xf numFmtId="4" fontId="0" fillId="0" borderId="47" xfId="0" applyNumberFormat="1" applyBorder="1" applyAlignment="1">
      <alignment horizontal="center" vertical="top" wrapText="1"/>
    </xf>
    <xf numFmtId="4" fontId="75" fillId="3" borderId="5" xfId="0" applyNumberFormat="1" applyFont="1" applyFill="1" applyBorder="1" applyAlignment="1">
      <alignment vertical="top" wrapText="1"/>
    </xf>
    <xf numFmtId="4" fontId="0" fillId="0" borderId="46" xfId="0" applyNumberFormat="1" applyBorder="1" applyAlignment="1">
      <alignment vertical="top" wrapText="1"/>
    </xf>
    <xf numFmtId="4" fontId="75" fillId="0" borderId="5" xfId="0" applyNumberFormat="1" applyFont="1" applyBorder="1" applyAlignment="1">
      <alignment horizontal="center" vertical="top" wrapText="1"/>
    </xf>
    <xf numFmtId="4" fontId="75" fillId="0" borderId="2" xfId="0" applyNumberFormat="1" applyFont="1" applyBorder="1" applyAlignment="1">
      <alignment horizontal="center" vertical="top" wrapText="1"/>
    </xf>
    <xf numFmtId="4" fontId="75" fillId="0" borderId="46" xfId="0" applyNumberFormat="1" applyFont="1" applyBorder="1" applyAlignment="1">
      <alignment horizontal="center" vertical="top" wrapText="1"/>
    </xf>
    <xf numFmtId="4" fontId="75" fillId="0" borderId="47" xfId="0" applyNumberFormat="1" applyFont="1" applyFill="1" applyBorder="1" applyAlignment="1">
      <alignment vertical="top" wrapText="1"/>
    </xf>
    <xf numFmtId="4" fontId="0" fillId="0" borderId="47" xfId="0" applyNumberFormat="1" applyBorder="1" applyAlignment="1">
      <alignment vertical="top" wrapText="1"/>
    </xf>
    <xf numFmtId="0" fontId="0" fillId="0" borderId="39" xfId="0" applyBorder="1" applyAlignment="1">
      <alignment vertical="top" wrapText="1"/>
    </xf>
    <xf numFmtId="4" fontId="75" fillId="0" borderId="9" xfId="0" applyNumberFormat="1" applyFont="1" applyBorder="1" applyAlignment="1">
      <alignment vertical="top" wrapText="1"/>
    </xf>
    <xf numFmtId="4" fontId="75" fillId="0" borderId="36" xfId="0" applyNumberFormat="1" applyFont="1" applyBorder="1" applyAlignment="1">
      <alignment vertical="top" wrapText="1"/>
    </xf>
    <xf numFmtId="4" fontId="0" fillId="0" borderId="2" xfId="0" applyNumberFormat="1" applyBorder="1" applyAlignment="1">
      <alignment vertical="top" wrapText="1"/>
    </xf>
    <xf numFmtId="4" fontId="75" fillId="0" borderId="2" xfId="0" applyNumberFormat="1" applyFont="1" applyFill="1" applyBorder="1" applyAlignment="1">
      <alignment vertical="top" wrapText="1"/>
    </xf>
    <xf numFmtId="4" fontId="0" fillId="0" borderId="40" xfId="0" applyNumberFormat="1" applyBorder="1" applyAlignment="1">
      <alignment vertical="top" wrapText="1"/>
    </xf>
    <xf numFmtId="4" fontId="0" fillId="0" borderId="40" xfId="0" applyNumberFormat="1" applyBorder="1" applyAlignment="1">
      <alignment horizontal="center" vertical="top" wrapText="1"/>
    </xf>
    <xf numFmtId="0" fontId="48" fillId="32" borderId="31" xfId="0" applyFont="1" applyFill="1" applyBorder="1" applyAlignment="1">
      <alignment vertical="top" wrapText="1"/>
    </xf>
    <xf numFmtId="4" fontId="0" fillId="0" borderId="38" xfId="0" applyNumberFormat="1" applyBorder="1" applyAlignment="1">
      <alignment vertical="top" wrapText="1"/>
    </xf>
    <xf numFmtId="4" fontId="0" fillId="0" borderId="38" xfId="0" applyNumberFormat="1" applyBorder="1" applyAlignment="1">
      <alignment horizontal="center" vertical="top" wrapText="1"/>
    </xf>
    <xf numFmtId="4" fontId="75" fillId="0" borderId="40" xfId="0" applyNumberFormat="1" applyFont="1" applyBorder="1" applyAlignment="1">
      <alignment vertical="top" wrapText="1"/>
    </xf>
    <xf numFmtId="4" fontId="75" fillId="0" borderId="40" xfId="0" applyNumberFormat="1" applyFont="1" applyFill="1" applyBorder="1" applyAlignment="1">
      <alignment vertical="top" wrapText="1"/>
    </xf>
    <xf numFmtId="0" fontId="48" fillId="32" borderId="31" xfId="0" applyFont="1" applyFill="1" applyBorder="1" applyAlignment="1">
      <alignment vertical="top"/>
    </xf>
    <xf numFmtId="0" fontId="0" fillId="0" borderId="48" xfId="0" applyBorder="1" applyAlignment="1">
      <alignment vertical="top" wrapText="1"/>
    </xf>
    <xf numFmtId="4" fontId="75" fillId="0" borderId="49" xfId="0" applyNumberFormat="1" applyFont="1" applyBorder="1" applyAlignment="1">
      <alignment vertical="top" wrapText="1"/>
    </xf>
    <xf numFmtId="4" fontId="56" fillId="0" borderId="1" xfId="0" applyNumberFormat="1" applyFont="1" applyBorder="1" applyAlignment="1">
      <alignment vertical="top" wrapText="1"/>
    </xf>
    <xf numFmtId="4" fontId="0" fillId="0" borderId="1" xfId="0" applyNumberFormat="1" applyBorder="1" applyAlignment="1">
      <alignment vertical="top" wrapText="1"/>
    </xf>
    <xf numFmtId="4" fontId="75" fillId="0" borderId="1" xfId="0" applyNumberFormat="1" applyFont="1" applyBorder="1" applyAlignment="1">
      <alignment vertical="top" wrapText="1"/>
    </xf>
    <xf numFmtId="4" fontId="75" fillId="0" borderId="24" xfId="0" applyNumberFormat="1" applyFont="1" applyBorder="1" applyAlignment="1">
      <alignment vertical="top" wrapText="1"/>
    </xf>
    <xf numFmtId="4" fontId="0" fillId="0" borderId="24" xfId="0" applyNumberFormat="1" applyBorder="1" applyAlignment="1">
      <alignment vertical="top" wrapText="1"/>
    </xf>
    <xf numFmtId="0" fontId="48" fillId="0" borderId="50" xfId="0" applyFont="1" applyBorder="1" applyAlignment="1">
      <alignment vertical="top" wrapText="1"/>
    </xf>
    <xf numFmtId="4" fontId="75" fillId="0" borderId="42" xfId="0" applyNumberFormat="1" applyFont="1" applyBorder="1" applyAlignment="1">
      <alignment vertical="top" wrapText="1"/>
    </xf>
    <xf numFmtId="4" fontId="75" fillId="0" borderId="43" xfId="0" applyNumberFormat="1" applyFont="1" applyBorder="1" applyAlignment="1">
      <alignment vertical="top" wrapText="1"/>
    </xf>
    <xf numFmtId="4" fontId="75" fillId="0" borderId="44" xfId="0" applyNumberFormat="1" applyFont="1" applyBorder="1" applyAlignment="1">
      <alignment vertical="top" wrapText="1"/>
    </xf>
    <xf numFmtId="4" fontId="76" fillId="3" borderId="43" xfId="0" applyNumberFormat="1" applyFont="1" applyFill="1" applyBorder="1" applyAlignment="1">
      <alignment vertical="top" wrapText="1"/>
    </xf>
    <xf numFmtId="4" fontId="76" fillId="3" borderId="44" xfId="0" applyNumberFormat="1" applyFont="1" applyFill="1" applyBorder="1" applyAlignment="1">
      <alignment vertical="top" wrapText="1"/>
    </xf>
    <xf numFmtId="4" fontId="75" fillId="0" borderId="51" xfId="0" applyNumberFormat="1" applyFont="1" applyBorder="1" applyAlignment="1">
      <alignment vertical="top" wrapText="1"/>
    </xf>
    <xf numFmtId="4" fontId="75" fillId="0" borderId="51" xfId="0" applyNumberFormat="1" applyFont="1" applyFill="1" applyBorder="1" applyAlignment="1">
      <alignment vertical="top" wrapText="1"/>
    </xf>
    <xf numFmtId="0" fontId="54" fillId="0" borderId="0" xfId="0" applyFont="1" applyAlignment="1">
      <alignment vertical="top"/>
    </xf>
    <xf numFmtId="0" fontId="54" fillId="0" borderId="5" xfId="0" applyFont="1" applyBorder="1" applyAlignment="1">
      <alignment horizontal="center" vertical="top"/>
    </xf>
    <xf numFmtId="0" fontId="54" fillId="0" borderId="5" xfId="0" applyFont="1" applyFill="1" applyBorder="1" applyAlignment="1">
      <alignment horizontal="center" vertical="top"/>
    </xf>
    <xf numFmtId="0" fontId="11" fillId="36" borderId="5" xfId="0" applyFont="1" applyFill="1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54" fillId="0" borderId="5" xfId="0" applyFont="1" applyBorder="1" applyAlignment="1">
      <alignment vertical="top" wrapText="1"/>
    </xf>
    <xf numFmtId="0" fontId="54" fillId="0" borderId="5" xfId="0" applyFont="1" applyBorder="1" applyAlignment="1">
      <alignment vertical="top"/>
    </xf>
    <xf numFmtId="4" fontId="77" fillId="0" borderId="5" xfId="0" applyNumberFormat="1" applyFont="1" applyFill="1" applyBorder="1" applyAlignment="1">
      <alignment vertical="top"/>
    </xf>
    <xf numFmtId="4" fontId="78" fillId="0" borderId="5" xfId="0" applyNumberFormat="1" applyFont="1" applyBorder="1" applyAlignment="1">
      <alignment vertical="top"/>
    </xf>
    <xf numFmtId="1" fontId="54" fillId="0" borderId="5" xfId="0" applyNumberFormat="1" applyFont="1" applyBorder="1" applyAlignment="1">
      <alignment vertical="top"/>
    </xf>
    <xf numFmtId="0" fontId="79" fillId="5" borderId="5" xfId="0" applyFont="1" applyFill="1" applyBorder="1" applyAlignment="1">
      <alignment vertical="top" wrapText="1"/>
    </xf>
    <xf numFmtId="0" fontId="79" fillId="0" borderId="5" xfId="0" applyFont="1" applyBorder="1" applyAlignment="1">
      <alignment vertical="top"/>
    </xf>
    <xf numFmtId="168" fontId="54" fillId="0" borderId="5" xfId="0" applyNumberFormat="1" applyFont="1" applyBorder="1" applyAlignment="1">
      <alignment vertical="top"/>
    </xf>
    <xf numFmtId="4" fontId="80" fillId="0" borderId="5" xfId="0" applyNumberFormat="1" applyFont="1" applyBorder="1" applyAlignment="1">
      <alignment vertical="top"/>
    </xf>
    <xf numFmtId="4" fontId="78" fillId="0" borderId="5" xfId="0" applyNumberFormat="1" applyFont="1" applyFill="1" applyBorder="1" applyAlignment="1">
      <alignment vertical="top"/>
    </xf>
    <xf numFmtId="4" fontId="78" fillId="3" borderId="5" xfId="0" applyNumberFormat="1" applyFont="1" applyFill="1" applyBorder="1" applyAlignment="1">
      <alignment vertical="top"/>
    </xf>
    <xf numFmtId="3" fontId="78" fillId="0" borderId="5" xfId="0" applyNumberFormat="1" applyFont="1" applyBorder="1" applyAlignment="1">
      <alignment vertical="top"/>
    </xf>
    <xf numFmtId="2" fontId="54" fillId="0" borderId="0" xfId="0" applyNumberFormat="1" applyFont="1" applyAlignment="1">
      <alignment vertical="top"/>
    </xf>
    <xf numFmtId="0" fontId="54" fillId="0" borderId="1" xfId="0" applyFont="1" applyBorder="1" applyAlignment="1">
      <alignment vertical="top" wrapText="1"/>
    </xf>
    <xf numFmtId="0" fontId="54" fillId="0" borderId="1" xfId="0" applyFont="1" applyBorder="1" applyAlignment="1">
      <alignment horizontal="center" vertical="top" wrapText="1"/>
    </xf>
    <xf numFmtId="0" fontId="54" fillId="5" borderId="1" xfId="0" applyFont="1" applyFill="1" applyBorder="1" applyAlignment="1">
      <alignment horizontal="center" vertical="top" wrapText="1"/>
    </xf>
    <xf numFmtId="0" fontId="82" fillId="0" borderId="5" xfId="0" applyFont="1" applyFill="1" applyBorder="1" applyAlignment="1">
      <alignment vertical="top"/>
    </xf>
    <xf numFmtId="4" fontId="54" fillId="0" borderId="5" xfId="0" applyNumberFormat="1" applyFont="1" applyBorder="1" applyAlignment="1">
      <alignment vertical="top"/>
    </xf>
    <xf numFmtId="0" fontId="82" fillId="0" borderId="5" xfId="0" applyFont="1" applyBorder="1" applyAlignment="1">
      <alignment vertical="top"/>
    </xf>
    <xf numFmtId="4" fontId="82" fillId="0" borderId="5" xfId="0" applyNumberFormat="1" applyFont="1" applyBorder="1" applyAlignment="1">
      <alignment vertical="top"/>
    </xf>
    <xf numFmtId="0" fontId="82" fillId="0" borderId="5" xfId="0" applyFont="1" applyBorder="1" applyAlignment="1">
      <alignment vertical="top" wrapText="1"/>
    </xf>
    <xf numFmtId="4" fontId="82" fillId="0" borderId="5" xfId="0" applyNumberFormat="1" applyFont="1" applyBorder="1" applyAlignment="1">
      <alignment vertical="top" wrapText="1"/>
    </xf>
    <xf numFmtId="0" fontId="54" fillId="0" borderId="5" xfId="0" applyFont="1" applyBorder="1" applyAlignment="1">
      <alignment horizontal="center" vertical="top" wrapText="1"/>
    </xf>
    <xf numFmtId="0" fontId="10" fillId="0" borderId="5" xfId="0" applyFont="1" applyBorder="1"/>
    <xf numFmtId="4" fontId="77" fillId="0" borderId="5" xfId="0" applyNumberFormat="1" applyFont="1" applyBorder="1" applyAlignment="1">
      <alignment vertical="top"/>
    </xf>
    <xf numFmtId="0" fontId="66" fillId="3" borderId="5" xfId="0" applyFont="1" applyFill="1" applyBorder="1" applyAlignment="1">
      <alignment vertical="top"/>
    </xf>
    <xf numFmtId="4" fontId="83" fillId="3" borderId="5" xfId="0" applyNumberFormat="1" applyFont="1" applyFill="1" applyBorder="1" applyAlignment="1">
      <alignment vertical="top"/>
    </xf>
    <xf numFmtId="167" fontId="54" fillId="0" borderId="5" xfId="0" applyNumberFormat="1" applyFont="1" applyBorder="1" applyAlignment="1">
      <alignment vertical="top"/>
    </xf>
    <xf numFmtId="0" fontId="82" fillId="0" borderId="5" xfId="0" applyFont="1" applyFill="1" applyBorder="1" applyAlignment="1">
      <alignment vertical="top" wrapText="1"/>
    </xf>
    <xf numFmtId="0" fontId="10" fillId="5" borderId="2" xfId="0" applyFont="1" applyFill="1" applyBorder="1" applyAlignment="1">
      <alignment vertical="top"/>
    </xf>
    <xf numFmtId="0" fontId="82" fillId="0" borderId="8" xfId="0" applyFont="1" applyBorder="1" applyAlignment="1">
      <alignment vertical="top"/>
    </xf>
    <xf numFmtId="167" fontId="54" fillId="0" borderId="8" xfId="0" applyNumberFormat="1" applyFont="1" applyBorder="1" applyAlignment="1">
      <alignment vertical="top"/>
    </xf>
    <xf numFmtId="4" fontId="78" fillId="0" borderId="8" xfId="0" applyNumberFormat="1" applyFont="1" applyBorder="1" applyAlignment="1">
      <alignment vertical="top"/>
    </xf>
    <xf numFmtId="4" fontId="54" fillId="0" borderId="8" xfId="0" applyNumberFormat="1" applyFont="1" applyBorder="1" applyAlignment="1">
      <alignment vertical="top"/>
    </xf>
    <xf numFmtId="4" fontId="78" fillId="0" borderId="3" xfId="0" applyNumberFormat="1" applyFont="1" applyBorder="1" applyAlignment="1">
      <alignment vertical="top"/>
    </xf>
    <xf numFmtId="167" fontId="77" fillId="0" borderId="5" xfId="0" applyNumberFormat="1" applyFont="1" applyBorder="1" applyAlignment="1">
      <alignment vertical="top"/>
    </xf>
    <xf numFmtId="0" fontId="10" fillId="0" borderId="2" xfId="0" applyFont="1" applyBorder="1" applyAlignment="1">
      <alignment vertical="top"/>
    </xf>
    <xf numFmtId="3" fontId="77" fillId="0" borderId="5" xfId="0" applyNumberFormat="1" applyFont="1" applyBorder="1" applyAlignment="1">
      <alignment vertical="top"/>
    </xf>
    <xf numFmtId="0" fontId="2" fillId="2" borderId="8" xfId="0" applyFont="1" applyFill="1" applyBorder="1" applyAlignment="1">
      <alignment vertical="top" wrapText="1"/>
    </xf>
    <xf numFmtId="49" fontId="3" fillId="33" borderId="5" xfId="0" applyNumberFormat="1" applyFont="1" applyFill="1" applyBorder="1" applyAlignment="1">
      <alignment vertical="top" wrapText="1"/>
    </xf>
    <xf numFmtId="173" fontId="7" fillId="33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3" fillId="33" borderId="1" xfId="0" applyNumberFormat="1" applyFont="1" applyFill="1" applyBorder="1" applyAlignment="1">
      <alignment vertical="top" wrapText="1"/>
    </xf>
    <xf numFmtId="4" fontId="45" fillId="33" borderId="1" xfId="0" applyNumberFormat="1" applyFont="1" applyFill="1" applyBorder="1" applyAlignment="1">
      <alignment vertical="top" wrapText="1"/>
    </xf>
    <xf numFmtId="49" fontId="33" fillId="33" borderId="4" xfId="0" applyNumberFormat="1" applyFont="1" applyFill="1" applyBorder="1" applyAlignment="1">
      <alignment vertical="top" wrapText="1"/>
    </xf>
    <xf numFmtId="4" fontId="45" fillId="33" borderId="4" xfId="0" applyNumberFormat="1" applyFont="1" applyFill="1" applyBorder="1" applyAlignment="1">
      <alignment vertical="top" wrapText="1"/>
    </xf>
    <xf numFmtId="4" fontId="47" fillId="34" borderId="4" xfId="0" applyNumberFormat="1" applyFont="1" applyFill="1" applyBorder="1" applyAlignment="1">
      <alignment vertical="top" wrapText="1"/>
    </xf>
    <xf numFmtId="0" fontId="3" fillId="0" borderId="8" xfId="0" applyFont="1" applyFill="1" applyBorder="1" applyAlignment="1">
      <alignment vertical="top" wrapText="1"/>
    </xf>
    <xf numFmtId="0" fontId="48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84" fillId="0" borderId="5" xfId="0" applyNumberFormat="1" applyFont="1" applyFill="1" applyBorder="1" applyAlignment="1">
      <alignment vertical="top" wrapText="1"/>
    </xf>
    <xf numFmtId="0" fontId="84" fillId="0" borderId="2" xfId="0" applyFont="1" applyFill="1" applyBorder="1" applyAlignment="1">
      <alignment vertical="top" wrapText="1"/>
    </xf>
    <xf numFmtId="0" fontId="84" fillId="0" borderId="3" xfId="0" applyFont="1" applyFill="1" applyBorder="1" applyAlignment="1">
      <alignment vertical="top" wrapText="1"/>
    </xf>
    <xf numFmtId="4" fontId="84" fillId="0" borderId="5" xfId="0" applyNumberFormat="1" applyFont="1" applyFill="1" applyBorder="1" applyAlignment="1">
      <alignment vertical="top" wrapText="1"/>
    </xf>
    <xf numFmtId="0" fontId="85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6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46" fillId="0" borderId="5" xfId="0" applyFont="1" applyFill="1" applyBorder="1" applyAlignment="1">
      <alignment vertical="top" wrapText="1"/>
    </xf>
    <xf numFmtId="0" fontId="59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11" fillId="0" borderId="0" xfId="0" applyNumberFormat="1" applyFont="1" applyFill="1" applyBorder="1" applyAlignment="1">
      <alignment horizontal="left" vertical="top"/>
    </xf>
    <xf numFmtId="0" fontId="11" fillId="0" borderId="0" xfId="0" applyFont="1" applyFill="1" applyBorder="1" applyAlignment="1">
      <alignment vertical="top"/>
    </xf>
    <xf numFmtId="0" fontId="36" fillId="0" borderId="5" xfId="0" applyFont="1" applyBorder="1" applyAlignment="1">
      <alignment horizontal="center"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46" fillId="4" borderId="5" xfId="0" applyFont="1" applyFill="1" applyBorder="1" applyAlignment="1">
      <alignment vertical="top" wrapText="1"/>
    </xf>
    <xf numFmtId="0" fontId="3" fillId="34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71" fillId="3" borderId="5" xfId="0" applyFont="1" applyFill="1" applyBorder="1" applyAlignment="1">
      <alignment vertical="center" wrapText="1"/>
    </xf>
    <xf numFmtId="4" fontId="47" fillId="33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47" fillId="33" borderId="1" xfId="0" applyNumberFormat="1" applyFont="1" applyFill="1" applyBorder="1" applyAlignment="1">
      <alignment vertical="top" wrapText="1"/>
    </xf>
    <xf numFmtId="4" fontId="47" fillId="33" borderId="4" xfId="0" applyNumberFormat="1" applyFont="1" applyFill="1" applyBorder="1" applyAlignment="1">
      <alignment vertical="top" wrapText="1"/>
    </xf>
    <xf numFmtId="4" fontId="45" fillId="34" borderId="4" xfId="0" applyNumberFormat="1" applyFont="1" applyFill="1" applyBorder="1" applyAlignment="1">
      <alignment vertical="top" wrapText="1"/>
    </xf>
    <xf numFmtId="4" fontId="47" fillId="33" borderId="5" xfId="0" applyNumberFormat="1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2" xfId="0" applyFont="1" applyBorder="1" applyAlignment="1">
      <alignment horizontal="center" vertical="top" wrapText="1"/>
    </xf>
    <xf numFmtId="3" fontId="7" fillId="34" borderId="5" xfId="0" applyNumberFormat="1" applyFont="1" applyFill="1" applyBorder="1" applyAlignment="1">
      <alignment vertical="top" wrapText="1"/>
    </xf>
    <xf numFmtId="3" fontId="49" fillId="34" borderId="5" xfId="0" applyNumberFormat="1" applyFont="1" applyFill="1" applyBorder="1" applyAlignment="1">
      <alignment vertical="top" wrapText="1"/>
    </xf>
    <xf numFmtId="3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horizontal="center" vertical="top"/>
    </xf>
    <xf numFmtId="4" fontId="12" fillId="0" borderId="5" xfId="0" applyNumberFormat="1" applyFont="1" applyFill="1" applyBorder="1" applyAlignment="1">
      <alignment horizontal="center" vertical="top"/>
    </xf>
    <xf numFmtId="175" fontId="8" fillId="0" borderId="5" xfId="0" applyNumberFormat="1" applyFont="1" applyFill="1" applyBorder="1" applyAlignment="1">
      <alignment horizontal="center" vertical="top"/>
    </xf>
    <xf numFmtId="167" fontId="12" fillId="0" borderId="5" xfId="0" applyNumberFormat="1" applyFont="1" applyFill="1" applyBorder="1" applyAlignment="1">
      <alignment horizontal="center" vertical="top"/>
    </xf>
    <xf numFmtId="167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3" fontId="67" fillId="0" borderId="5" xfId="0" applyNumberFormat="1" applyFont="1" applyFill="1" applyBorder="1" applyAlignment="1">
      <alignment horizontal="center" vertical="top"/>
    </xf>
    <xf numFmtId="3" fontId="67" fillId="0" borderId="2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6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6" borderId="5" xfId="4" applyFont="1" applyFill="1" applyBorder="1" applyAlignment="1">
      <alignment horizontal="center" vertical="top" wrapText="1"/>
    </xf>
    <xf numFmtId="0" fontId="3" fillId="0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6" fillId="36" borderId="5" xfId="4" applyNumberFormat="1" applyFont="1" applyFill="1" applyBorder="1" applyAlignment="1">
      <alignment vertical="top"/>
    </xf>
    <xf numFmtId="4" fontId="56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90" fillId="36" borderId="5" xfId="4" applyNumberFormat="1" applyFont="1" applyFill="1" applyBorder="1" applyAlignment="1">
      <alignment vertical="top"/>
    </xf>
    <xf numFmtId="4" fontId="90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6" fillId="36" borderId="5" xfId="387" applyNumberFormat="1" applyFont="1" applyFill="1" applyBorder="1" applyAlignment="1">
      <alignment vertical="top"/>
    </xf>
    <xf numFmtId="4" fontId="56" fillId="0" borderId="5" xfId="387" applyNumberFormat="1" applyFont="1" applyFill="1" applyBorder="1" applyAlignment="1">
      <alignment vertical="top"/>
    </xf>
    <xf numFmtId="4" fontId="92" fillId="36" borderId="5" xfId="387" applyNumberFormat="1" applyFont="1" applyFill="1" applyBorder="1" applyAlignment="1">
      <alignment vertical="top"/>
    </xf>
    <xf numFmtId="4" fontId="92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95" fillId="0" borderId="5" xfId="4" applyFont="1" applyFill="1" applyBorder="1" applyAlignment="1">
      <alignment vertical="top"/>
    </xf>
    <xf numFmtId="4" fontId="92" fillId="36" borderId="5" xfId="4" applyNumberFormat="1" applyFont="1" applyFill="1" applyBorder="1" applyAlignment="1">
      <alignment vertical="top"/>
    </xf>
    <xf numFmtId="4" fontId="92" fillId="0" borderId="5" xfId="4" applyNumberFormat="1" applyFont="1" applyFill="1" applyBorder="1" applyAlignment="1">
      <alignment vertical="top"/>
    </xf>
    <xf numFmtId="4" fontId="96" fillId="36" borderId="5" xfId="4" applyNumberFormat="1" applyFont="1" applyFill="1" applyBorder="1" applyAlignment="1">
      <alignment vertical="top"/>
    </xf>
    <xf numFmtId="4" fontId="96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95" fillId="0" borderId="5" xfId="4" applyFont="1" applyFill="1" applyBorder="1" applyAlignment="1">
      <alignment vertical="top" wrapText="1"/>
    </xf>
    <xf numFmtId="0" fontId="95" fillId="0" borderId="5" xfId="4" applyFont="1" applyBorder="1" applyAlignment="1">
      <alignment vertical="top"/>
    </xf>
    <xf numFmtId="0" fontId="95" fillId="0" borderId="5" xfId="4" applyFont="1" applyBorder="1" applyAlignment="1">
      <alignment vertical="top" wrapText="1"/>
    </xf>
    <xf numFmtId="0" fontId="36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8" fillId="2" borderId="5" xfId="4" applyFont="1" applyFill="1" applyBorder="1" applyAlignment="1">
      <alignment vertical="top"/>
    </xf>
    <xf numFmtId="4" fontId="76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5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5" fillId="4" borderId="5" xfId="4" applyNumberFormat="1" applyFont="1" applyFill="1" applyBorder="1" applyAlignment="1">
      <alignment vertical="top"/>
    </xf>
    <xf numFmtId="0" fontId="48" fillId="2" borderId="5" xfId="4" applyFont="1" applyFill="1" applyBorder="1" applyAlignment="1">
      <alignment vertical="top" wrapText="1"/>
    </xf>
    <xf numFmtId="4" fontId="76" fillId="0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 wrapText="1"/>
    </xf>
    <xf numFmtId="2" fontId="1" fillId="0" borderId="5" xfId="4" applyNumberFormat="1" applyBorder="1" applyAlignment="1">
      <alignment vertical="top"/>
    </xf>
    <xf numFmtId="0" fontId="98" fillId="0" borderId="5" xfId="0" applyFont="1" applyFill="1" applyBorder="1" applyAlignment="1">
      <alignment vertical="top" wrapText="1"/>
    </xf>
    <xf numFmtId="0" fontId="34" fillId="0" borderId="5" xfId="0" applyFont="1" applyBorder="1" applyAlignment="1">
      <alignment horizontal="center" vertical="top" wrapText="1"/>
    </xf>
    <xf numFmtId="0" fontId="38" fillId="0" borderId="5" xfId="0" applyFont="1" applyFill="1" applyBorder="1" applyAlignment="1">
      <alignment vertical="top" wrapText="1"/>
    </xf>
    <xf numFmtId="3" fontId="35" fillId="0" borderId="5" xfId="0" applyNumberFormat="1" applyFont="1" applyBorder="1" applyAlignment="1">
      <alignment vertical="top"/>
    </xf>
    <xf numFmtId="0" fontId="99" fillId="0" borderId="5" xfId="0" applyFont="1" applyFill="1" applyBorder="1" applyAlignment="1">
      <alignment vertical="top" wrapText="1"/>
    </xf>
    <xf numFmtId="0" fontId="55" fillId="0" borderId="5" xfId="0" applyFont="1" applyFill="1" applyBorder="1" applyAlignment="1">
      <alignment vertical="top" wrapText="1"/>
    </xf>
    <xf numFmtId="3" fontId="10" fillId="36" borderId="5" xfId="0" applyNumberFormat="1" applyFont="1" applyFill="1" applyBorder="1" applyAlignment="1">
      <alignment horizontal="center" vertical="top"/>
    </xf>
    <xf numFmtId="4" fontId="10" fillId="36" borderId="5" xfId="0" applyNumberFormat="1" applyFont="1" applyFill="1" applyBorder="1" applyAlignment="1">
      <alignment horizontal="center" vertical="top"/>
    </xf>
    <xf numFmtId="4" fontId="13" fillId="36" borderId="5" xfId="0" applyNumberFormat="1" applyFont="1" applyFill="1" applyBorder="1" applyAlignment="1">
      <alignment horizontal="center" vertical="top"/>
    </xf>
    <xf numFmtId="167" fontId="10" fillId="36" borderId="5" xfId="0" applyNumberFormat="1" applyFont="1" applyFill="1" applyBorder="1" applyAlignment="1">
      <alignment horizontal="center" vertical="top"/>
    </xf>
    <xf numFmtId="3" fontId="8" fillId="36" borderId="5" xfId="0" applyNumberFormat="1" applyFont="1" applyFill="1" applyBorder="1" applyAlignment="1">
      <alignment horizontal="center" vertical="top"/>
    </xf>
    <xf numFmtId="167" fontId="13" fillId="36" borderId="5" xfId="0" applyNumberFormat="1" applyFont="1" applyFill="1" applyBorder="1" applyAlignment="1">
      <alignment horizontal="center" vertical="top"/>
    </xf>
    <xf numFmtId="3" fontId="12" fillId="36" borderId="5" xfId="0" applyNumberFormat="1" applyFont="1" applyFill="1" applyBorder="1" applyAlignment="1">
      <alignment horizontal="center" vertical="top"/>
    </xf>
    <xf numFmtId="1" fontId="2" fillId="6" borderId="5" xfId="0" applyNumberFormat="1" applyFont="1" applyFill="1" applyBorder="1" applyAlignment="1">
      <alignment vertical="top"/>
    </xf>
    <xf numFmtId="4" fontId="0" fillId="0" borderId="0" xfId="0" applyNumberFormat="1" applyAlignment="1">
      <alignment vertical="top"/>
    </xf>
    <xf numFmtId="0" fontId="3" fillId="3" borderId="5" xfId="4" applyFont="1" applyFill="1" applyBorder="1" applyAlignment="1">
      <alignment horizontal="center" vertical="top" wrapText="1"/>
    </xf>
    <xf numFmtId="4" fontId="56" fillId="3" borderId="5" xfId="4" applyNumberFormat="1" applyFont="1" applyFill="1" applyBorder="1" applyAlignment="1">
      <alignment vertical="top"/>
    </xf>
    <xf numFmtId="4" fontId="90" fillId="3" borderId="5" xfId="4" applyNumberFormat="1" applyFont="1" applyFill="1" applyBorder="1" applyAlignment="1">
      <alignment vertical="top"/>
    </xf>
    <xf numFmtId="4" fontId="56" fillId="3" borderId="5" xfId="387" applyNumberFormat="1" applyFont="1" applyFill="1" applyBorder="1" applyAlignment="1">
      <alignment vertical="top"/>
    </xf>
    <xf numFmtId="4" fontId="92" fillId="3" borderId="5" xfId="387" applyNumberFormat="1" applyFont="1" applyFill="1" applyBorder="1" applyAlignment="1">
      <alignment vertical="top"/>
    </xf>
    <xf numFmtId="4" fontId="92" fillId="3" borderId="5" xfId="4" applyNumberFormat="1" applyFont="1" applyFill="1" applyBorder="1" applyAlignment="1">
      <alignment vertical="top"/>
    </xf>
    <xf numFmtId="4" fontId="96" fillId="3" borderId="5" xfId="4" applyNumberFormat="1" applyFont="1" applyFill="1" applyBorder="1" applyAlignment="1">
      <alignment vertical="top"/>
    </xf>
    <xf numFmtId="4" fontId="12" fillId="32" borderId="5" xfId="0" applyNumberFormat="1" applyFont="1" applyFill="1" applyBorder="1" applyAlignment="1">
      <alignment horizontal="center" vertical="top"/>
    </xf>
    <xf numFmtId="0" fontId="3" fillId="36" borderId="5" xfId="0" applyFont="1" applyFill="1" applyBorder="1" applyAlignment="1">
      <alignment vertical="top" wrapText="1"/>
    </xf>
    <xf numFmtId="0" fontId="61" fillId="36" borderId="5" xfId="0" applyFont="1" applyFill="1" applyBorder="1" applyAlignment="1">
      <alignment vertical="top" wrapText="1"/>
    </xf>
    <xf numFmtId="0" fontId="10" fillId="36" borderId="5" xfId="0" applyFont="1" applyFill="1" applyBorder="1" applyAlignment="1">
      <alignment vertical="top"/>
    </xf>
    <xf numFmtId="0" fontId="46" fillId="36" borderId="5" xfId="0" applyFont="1" applyFill="1" applyBorder="1" applyAlignment="1">
      <alignment vertical="top" wrapText="1"/>
    </xf>
    <xf numFmtId="0" fontId="10" fillId="32" borderId="5" xfId="0" applyFont="1" applyFill="1" applyBorder="1" applyAlignment="1">
      <alignment vertical="top"/>
    </xf>
    <xf numFmtId="0" fontId="56" fillId="0" borderId="0" xfId="0" applyFont="1" applyAlignment="1">
      <alignment vertical="top"/>
    </xf>
    <xf numFmtId="0" fontId="103" fillId="0" borderId="0" xfId="3" applyFont="1" applyAlignment="1">
      <alignment vertical="top"/>
    </xf>
    <xf numFmtId="0" fontId="6" fillId="0" borderId="0" xfId="3" applyAlignment="1">
      <alignment vertical="top"/>
    </xf>
    <xf numFmtId="0" fontId="103" fillId="0" borderId="0" xfId="3" applyFont="1" applyBorder="1" applyAlignment="1">
      <alignment vertical="top"/>
    </xf>
    <xf numFmtId="0" fontId="105" fillId="0" borderId="0" xfId="3" applyFont="1" applyAlignment="1">
      <alignment vertical="top"/>
    </xf>
    <xf numFmtId="0" fontId="59" fillId="4" borderId="5" xfId="3" applyFont="1" applyFill="1" applyBorder="1" applyAlignment="1">
      <alignment horizontal="center" vertical="top"/>
    </xf>
    <xf numFmtId="0" fontId="57" fillId="0" borderId="0" xfId="3" applyFont="1" applyAlignment="1">
      <alignment horizontal="center" vertical="top"/>
    </xf>
    <xf numFmtId="0" fontId="101" fillId="0" borderId="0" xfId="3" applyFont="1" applyAlignment="1">
      <alignment horizontal="right" vertical="top" wrapText="1"/>
    </xf>
    <xf numFmtId="0" fontId="101" fillId="0" borderId="0" xfId="3" applyFont="1" applyAlignment="1">
      <alignment horizontal="right" vertical="top"/>
    </xf>
    <xf numFmtId="0" fontId="104" fillId="0" borderId="0" xfId="3" applyFont="1" applyAlignment="1">
      <alignment vertical="top" wrapText="1"/>
    </xf>
    <xf numFmtId="0" fontId="110" fillId="0" borderId="0" xfId="3" applyFont="1" applyBorder="1" applyAlignment="1">
      <alignment vertical="top"/>
    </xf>
    <xf numFmtId="0" fontId="110" fillId="0" borderId="0" xfId="3" applyFont="1" applyBorder="1" applyAlignment="1">
      <alignment horizontal="right" vertical="top"/>
    </xf>
    <xf numFmtId="0" fontId="59" fillId="4" borderId="5" xfId="3" applyFont="1" applyFill="1" applyBorder="1" applyAlignment="1">
      <alignment horizontal="center" vertical="top" wrapText="1"/>
    </xf>
    <xf numFmtId="0" fontId="8" fillId="0" borderId="5" xfId="3" applyFont="1" applyFill="1" applyBorder="1" applyAlignment="1">
      <alignment vertical="top"/>
    </xf>
    <xf numFmtId="4" fontId="8" fillId="0" borderId="5" xfId="3" applyNumberFormat="1" applyFont="1" applyFill="1" applyBorder="1" applyAlignment="1">
      <alignment vertical="top"/>
    </xf>
    <xf numFmtId="4" fontId="6" fillId="0" borderId="0" xfId="3" applyNumberFormat="1" applyAlignment="1">
      <alignment vertical="top"/>
    </xf>
    <xf numFmtId="0" fontId="8" fillId="0" borderId="5" xfId="3" applyFont="1" applyFill="1" applyBorder="1" applyAlignment="1">
      <alignment vertical="top" wrapText="1"/>
    </xf>
    <xf numFmtId="0" fontId="101" fillId="0" borderId="0" xfId="3" applyFont="1" applyAlignment="1">
      <alignment vertical="top"/>
    </xf>
    <xf numFmtId="169" fontId="49" fillId="0" borderId="5" xfId="0" applyNumberFormat="1" applyFont="1" applyBorder="1" applyAlignment="1">
      <alignment vertical="top" wrapText="1"/>
    </xf>
    <xf numFmtId="4" fontId="49" fillId="0" borderId="5" xfId="0" applyNumberFormat="1" applyFont="1" applyBorder="1" applyAlignment="1">
      <alignment vertical="top" wrapText="1"/>
    </xf>
    <xf numFmtId="4" fontId="49" fillId="0" borderId="5" xfId="0" applyNumberFormat="1" applyFont="1" applyFill="1" applyBorder="1" applyAlignment="1">
      <alignment vertical="top" wrapText="1"/>
    </xf>
    <xf numFmtId="0" fontId="54" fillId="0" borderId="0" xfId="583" applyFont="1"/>
    <xf numFmtId="0" fontId="54" fillId="0" borderId="0" xfId="583" applyFont="1" applyAlignment="1">
      <alignment wrapText="1"/>
    </xf>
    <xf numFmtId="0" fontId="36" fillId="0" borderId="0" xfId="0" applyFont="1" applyAlignment="1">
      <alignment vertical="top"/>
    </xf>
    <xf numFmtId="168" fontId="36" fillId="0" borderId="0" xfId="0" applyNumberFormat="1" applyFont="1" applyAlignment="1">
      <alignment vertical="top"/>
    </xf>
    <xf numFmtId="0" fontId="71" fillId="6" borderId="8" xfId="0" applyFont="1" applyFill="1" applyBorder="1" applyAlignment="1">
      <alignment horizontal="center" vertical="top"/>
    </xf>
    <xf numFmtId="0" fontId="71" fillId="40" borderId="5" xfId="0" applyFont="1" applyFill="1" applyBorder="1" applyAlignment="1">
      <alignment horizontal="center" vertical="top"/>
    </xf>
    <xf numFmtId="0" fontId="36" fillId="5" borderId="5" xfId="0" applyFont="1" applyFill="1" applyBorder="1" applyAlignment="1">
      <alignment horizontal="center" vertical="top" wrapText="1"/>
    </xf>
    <xf numFmtId="0" fontId="36" fillId="41" borderId="5" xfId="0" applyFont="1" applyFill="1" applyBorder="1" applyAlignment="1">
      <alignment horizontal="center" vertical="top" wrapText="1"/>
    </xf>
    <xf numFmtId="0" fontId="71" fillId="5" borderId="5" xfId="0" applyFont="1" applyFill="1" applyBorder="1" applyAlignment="1">
      <alignment horizontal="center" vertical="top" wrapText="1"/>
    </xf>
    <xf numFmtId="0" fontId="71" fillId="0" borderId="5" xfId="0" applyFont="1" applyFill="1" applyBorder="1" applyAlignment="1">
      <alignment horizontal="center" vertical="top" wrapText="1"/>
    </xf>
    <xf numFmtId="0" fontId="71" fillId="40" borderId="5" xfId="0" applyFont="1" applyFill="1" applyBorder="1" applyAlignment="1">
      <alignment horizontal="center" vertical="top" wrapText="1"/>
    </xf>
    <xf numFmtId="0" fontId="36" fillId="40" borderId="5" xfId="0" applyFont="1" applyFill="1" applyBorder="1" applyAlignment="1">
      <alignment horizontal="center" vertical="top" wrapText="1"/>
    </xf>
    <xf numFmtId="0" fontId="71" fillId="31" borderId="25" xfId="0" applyFont="1" applyFill="1" applyBorder="1" applyAlignment="1">
      <alignment horizontal="center" vertical="top" wrapText="1"/>
    </xf>
    <xf numFmtId="0" fontId="71" fillId="33" borderId="5" xfId="0" applyFont="1" applyFill="1" applyBorder="1" applyAlignment="1">
      <alignment horizontal="center" vertical="top" wrapText="1"/>
    </xf>
    <xf numFmtId="0" fontId="71" fillId="41" borderId="5" xfId="0" applyFont="1" applyFill="1" applyBorder="1" applyAlignment="1">
      <alignment horizontal="center" vertical="top" wrapText="1"/>
    </xf>
    <xf numFmtId="0" fontId="36" fillId="6" borderId="5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36" fillId="30" borderId="5" xfId="0" applyFont="1" applyFill="1" applyBorder="1" applyAlignment="1">
      <alignment horizontal="center" vertical="top" wrapText="1"/>
    </xf>
    <xf numFmtId="0" fontId="71" fillId="4" borderId="5" xfId="0" applyFont="1" applyFill="1" applyBorder="1" applyAlignment="1">
      <alignment vertical="top"/>
    </xf>
    <xf numFmtId="172" fontId="71" fillId="4" borderId="5" xfId="0" applyNumberFormat="1" applyFont="1" applyFill="1" applyBorder="1" applyAlignment="1">
      <alignment vertical="top"/>
    </xf>
    <xf numFmtId="172" fontId="71" fillId="3" borderId="5" xfId="0" applyNumberFormat="1" applyFont="1" applyFill="1" applyBorder="1" applyAlignment="1">
      <alignment vertical="top"/>
    </xf>
    <xf numFmtId="172" fontId="113" fillId="3" borderId="5" xfId="0" applyNumberFormat="1" applyFont="1" applyFill="1" applyBorder="1" applyAlignment="1">
      <alignment vertical="top"/>
    </xf>
    <xf numFmtId="0" fontId="71" fillId="4" borderId="5" xfId="0" applyFont="1" applyFill="1" applyBorder="1" applyAlignment="1">
      <alignment vertical="top" wrapText="1"/>
    </xf>
    <xf numFmtId="172" fontId="71" fillId="40" borderId="5" xfId="0" applyNumberFormat="1" applyFont="1" applyFill="1" applyBorder="1" applyAlignment="1">
      <alignment vertical="top"/>
    </xf>
    <xf numFmtId="172" fontId="113" fillId="40" borderId="5" xfId="0" applyNumberFormat="1" applyFont="1" applyFill="1" applyBorder="1" applyAlignment="1">
      <alignment vertical="top"/>
    </xf>
    <xf numFmtId="172" fontId="114" fillId="4" borderId="5" xfId="0" applyNumberFormat="1" applyFont="1" applyFill="1" applyBorder="1" applyAlignment="1">
      <alignment vertical="top"/>
    </xf>
    <xf numFmtId="0" fontId="36" fillId="0" borderId="5" xfId="0" applyFont="1" applyBorder="1" applyAlignment="1">
      <alignment vertical="top"/>
    </xf>
    <xf numFmtId="172" fontId="36" fillId="0" borderId="5" xfId="0" applyNumberFormat="1" applyFont="1" applyBorder="1" applyAlignment="1">
      <alignment vertical="top"/>
    </xf>
    <xf numFmtId="172" fontId="115" fillId="4" borderId="5" xfId="0" applyNumberFormat="1" applyFont="1" applyFill="1" applyBorder="1" applyAlignment="1">
      <alignment vertical="top"/>
    </xf>
    <xf numFmtId="172" fontId="116" fillId="0" borderId="5" xfId="0" applyNumberFormat="1" applyFont="1" applyBorder="1" applyAlignment="1">
      <alignment vertical="top"/>
    </xf>
    <xf numFmtId="168" fontId="114" fillId="4" borderId="5" xfId="0" applyNumberFormat="1" applyFont="1" applyFill="1" applyBorder="1" applyAlignment="1">
      <alignment vertical="top"/>
    </xf>
    <xf numFmtId="0" fontId="72" fillId="0" borderId="5" xfId="614" applyFont="1" applyFill="1" applyBorder="1" applyAlignment="1">
      <alignment horizontal="center" wrapText="1"/>
    </xf>
    <xf numFmtId="0" fontId="72" fillId="35" borderId="5" xfId="614" applyFont="1" applyFill="1" applyBorder="1" applyAlignment="1">
      <alignment horizontal="center" wrapText="1"/>
    </xf>
    <xf numFmtId="0" fontId="72" fillId="0" borderId="5" xfId="614" applyFont="1" applyBorder="1" applyAlignment="1">
      <alignment horizontal="center" wrapText="1"/>
    </xf>
    <xf numFmtId="0" fontId="117" fillId="35" borderId="5" xfId="614" applyFont="1" applyFill="1" applyBorder="1"/>
    <xf numFmtId="0" fontId="117" fillId="0" borderId="5" xfId="614" applyFont="1" applyFill="1" applyBorder="1" applyAlignment="1"/>
    <xf numFmtId="0" fontId="72" fillId="0" borderId="5" xfId="0" applyFont="1" applyBorder="1"/>
    <xf numFmtId="172" fontId="36" fillId="0" borderId="5" xfId="0" applyNumberFormat="1" applyFont="1" applyBorder="1" applyAlignment="1"/>
    <xf numFmtId="0" fontId="117" fillId="0" borderId="5" xfId="614" applyFont="1" applyFill="1" applyBorder="1"/>
    <xf numFmtId="172" fontId="36" fillId="41" borderId="5" xfId="0" applyNumberFormat="1" applyFont="1" applyFill="1" applyBorder="1" applyAlignment="1">
      <alignment vertical="top"/>
    </xf>
    <xf numFmtId="3" fontId="118" fillId="0" borderId="5" xfId="0" applyNumberFormat="1" applyFont="1" applyBorder="1" applyAlignment="1">
      <alignment vertical="top"/>
    </xf>
    <xf numFmtId="3" fontId="116" fillId="0" borderId="5" xfId="0" applyNumberFormat="1" applyFont="1" applyBorder="1" applyAlignment="1">
      <alignment vertical="top"/>
    </xf>
    <xf numFmtId="3" fontId="114" fillId="4" borderId="5" xfId="0" applyNumberFormat="1" applyFont="1" applyFill="1" applyBorder="1" applyAlignment="1">
      <alignment vertical="top"/>
    </xf>
    <xf numFmtId="3" fontId="115" fillId="4" borderId="5" xfId="0" applyNumberFormat="1" applyFont="1" applyFill="1" applyBorder="1" applyAlignment="1">
      <alignment vertical="top"/>
    </xf>
    <xf numFmtId="3" fontId="114" fillId="31" borderId="5" xfId="0" applyNumberFormat="1" applyFont="1" applyFill="1" applyBorder="1" applyAlignment="1">
      <alignment vertical="top"/>
    </xf>
    <xf numFmtId="3" fontId="118" fillId="41" borderId="5" xfId="0" applyNumberFormat="1" applyFont="1" applyFill="1" applyBorder="1" applyAlignment="1">
      <alignment vertical="top"/>
    </xf>
    <xf numFmtId="4" fontId="36" fillId="0" borderId="5" xfId="0" applyNumberFormat="1" applyFont="1" applyBorder="1" applyAlignment="1">
      <alignment horizontal="center" vertical="top" wrapText="1"/>
    </xf>
    <xf numFmtId="0" fontId="72" fillId="35" borderId="5" xfId="614" applyFont="1" applyFill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top" wrapText="1"/>
    </xf>
    <xf numFmtId="0" fontId="36" fillId="35" borderId="5" xfId="0" applyFont="1" applyFill="1" applyBorder="1" applyAlignment="1">
      <alignment horizontal="center" vertical="top" wrapText="1"/>
    </xf>
    <xf numFmtId="0" fontId="72" fillId="0" borderId="5" xfId="0" applyFont="1" applyBorder="1" applyAlignment="1">
      <alignment horizontal="center" vertical="top" wrapText="1"/>
    </xf>
    <xf numFmtId="0" fontId="72" fillId="0" borderId="5" xfId="614" applyFont="1" applyFill="1" applyBorder="1" applyAlignment="1">
      <alignment horizontal="center" vertical="center" wrapText="1"/>
    </xf>
    <xf numFmtId="0" fontId="72" fillId="0" borderId="1" xfId="614" applyFont="1" applyFill="1" applyBorder="1" applyAlignment="1">
      <alignment horizontal="center" vertical="center" wrapText="1"/>
    </xf>
    <xf numFmtId="4" fontId="113" fillId="4" borderId="5" xfId="0" applyNumberFormat="1" applyFont="1" applyFill="1" applyBorder="1" applyAlignment="1">
      <alignment vertical="top"/>
    </xf>
    <xf numFmtId="4" fontId="114" fillId="4" borderId="5" xfId="0" applyNumberFormat="1" applyFont="1" applyFill="1" applyBorder="1" applyAlignment="1">
      <alignment vertical="top"/>
    </xf>
    <xf numFmtId="0" fontId="71" fillId="0" borderId="5" xfId="0" applyFont="1" applyBorder="1" applyAlignment="1">
      <alignment vertical="top"/>
    </xf>
    <xf numFmtId="172" fontId="71" fillId="0" borderId="5" xfId="0" applyNumberFormat="1" applyFont="1" applyBorder="1" applyAlignment="1">
      <alignment vertical="top"/>
    </xf>
    <xf numFmtId="177" fontId="71" fillId="0" borderId="5" xfId="0" applyNumberFormat="1" applyFont="1" applyBorder="1" applyAlignment="1">
      <alignment vertical="top"/>
    </xf>
    <xf numFmtId="3" fontId="71" fillId="0" borderId="5" xfId="0" applyNumberFormat="1" applyFont="1" applyBorder="1" applyAlignment="1">
      <alignment vertical="top"/>
    </xf>
    <xf numFmtId="4" fontId="71" fillId="0" borderId="5" xfId="0" applyNumberFormat="1" applyFont="1" applyBorder="1" applyAlignment="1">
      <alignment vertical="top"/>
    </xf>
    <xf numFmtId="0" fontId="36" fillId="0" borderId="0" xfId="0" applyFont="1" applyBorder="1" applyAlignment="1">
      <alignment vertical="top"/>
    </xf>
    <xf numFmtId="172" fontId="36" fillId="0" borderId="0" xfId="0" applyNumberFormat="1" applyFont="1" applyBorder="1" applyAlignment="1">
      <alignment vertical="top"/>
    </xf>
    <xf numFmtId="3" fontId="36" fillId="0" borderId="0" xfId="0" applyNumberFormat="1" applyFont="1" applyBorder="1" applyAlignment="1">
      <alignment vertical="top"/>
    </xf>
    <xf numFmtId="4" fontId="36" fillId="0" borderId="0" xfId="0" applyNumberFormat="1" applyFont="1" applyBorder="1" applyAlignment="1">
      <alignment vertical="top"/>
    </xf>
    <xf numFmtId="3" fontId="115" fillId="0" borderId="0" xfId="0" applyNumberFormat="1" applyFont="1" applyBorder="1" applyAlignment="1">
      <alignment vertical="top"/>
    </xf>
    <xf numFmtId="0" fontId="46" fillId="31" borderId="5" xfId="0" applyFont="1" applyFill="1" applyBorder="1" applyAlignment="1">
      <alignment vertical="top" wrapText="1"/>
    </xf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120" fillId="0" borderId="0" xfId="3" applyFont="1" applyFill="1" applyAlignment="1">
      <alignment vertical="center"/>
    </xf>
    <xf numFmtId="0" fontId="104" fillId="0" borderId="0" xfId="3" applyFont="1" applyFill="1" applyAlignment="1">
      <alignment vertical="center"/>
    </xf>
    <xf numFmtId="0" fontId="104" fillId="0" borderId="0" xfId="3" applyFont="1" applyFill="1" applyBorder="1" applyAlignment="1">
      <alignment vertical="center"/>
    </xf>
    <xf numFmtId="0" fontId="104" fillId="35" borderId="0" xfId="3" applyFont="1" applyFill="1" applyAlignment="1">
      <alignment vertical="center"/>
    </xf>
    <xf numFmtId="0" fontId="32" fillId="0" borderId="0" xfId="3" applyFont="1" applyFill="1" applyAlignment="1">
      <alignment vertical="center" wrapText="1"/>
    </xf>
    <xf numFmtId="0" fontId="6" fillId="0" borderId="0" xfId="3" applyFill="1" applyAlignment="1">
      <alignment vertical="center"/>
    </xf>
    <xf numFmtId="0" fontId="123" fillId="45" borderId="5" xfId="3" applyFont="1" applyFill="1" applyBorder="1" applyAlignment="1">
      <alignment vertical="center"/>
    </xf>
    <xf numFmtId="3" fontId="124" fillId="42" borderId="5" xfId="3" applyNumberFormat="1" applyFont="1" applyFill="1" applyBorder="1" applyAlignment="1">
      <alignment vertical="center"/>
    </xf>
    <xf numFmtId="3" fontId="125" fillId="35" borderId="5" xfId="3" applyNumberFormat="1" applyFont="1" applyFill="1" applyBorder="1" applyAlignment="1">
      <alignment vertical="center"/>
    </xf>
    <xf numFmtId="3" fontId="124" fillId="43" borderId="5" xfId="3" applyNumberFormat="1" applyFont="1" applyFill="1" applyBorder="1" applyAlignment="1">
      <alignment vertical="center"/>
    </xf>
    <xf numFmtId="3" fontId="125" fillId="0" borderId="5" xfId="3" applyNumberFormat="1" applyFont="1" applyFill="1" applyBorder="1" applyAlignment="1">
      <alignment vertical="center"/>
    </xf>
    <xf numFmtId="0" fontId="123" fillId="0" borderId="5" xfId="3" applyFont="1" applyFill="1" applyBorder="1" applyAlignment="1">
      <alignment vertical="center"/>
    </xf>
    <xf numFmtId="0" fontId="124" fillId="0" borderId="0" xfId="3" applyFont="1" applyFill="1" applyBorder="1" applyAlignment="1">
      <alignment vertical="center"/>
    </xf>
    <xf numFmtId="0" fontId="126" fillId="0" borderId="0" xfId="3" applyFont="1" applyFill="1" applyAlignment="1">
      <alignment vertical="center"/>
    </xf>
    <xf numFmtId="0" fontId="126" fillId="35" borderId="0" xfId="3" applyFont="1" applyFill="1" applyAlignment="1">
      <alignment vertical="center"/>
    </xf>
    <xf numFmtId="0" fontId="123" fillId="0" borderId="4" xfId="3" applyFont="1" applyFill="1" applyBorder="1" applyAlignment="1">
      <alignment vertical="center"/>
    </xf>
    <xf numFmtId="3" fontId="124" fillId="46" borderId="4" xfId="3" applyNumberFormat="1" applyFont="1" applyFill="1" applyBorder="1" applyAlignment="1">
      <alignment vertical="center"/>
    </xf>
    <xf numFmtId="3" fontId="125" fillId="35" borderId="4" xfId="3" applyNumberFormat="1" applyFont="1" applyFill="1" applyBorder="1" applyAlignment="1">
      <alignment vertical="center"/>
    </xf>
    <xf numFmtId="3" fontId="124" fillId="46" borderId="5" xfId="3" applyNumberFormat="1" applyFont="1" applyFill="1" applyBorder="1" applyAlignment="1">
      <alignment vertical="center"/>
    </xf>
    <xf numFmtId="0" fontId="127" fillId="0" borderId="0" xfId="3" applyFont="1" applyFill="1" applyBorder="1" applyAlignment="1">
      <alignment vertical="center"/>
    </xf>
    <xf numFmtId="3" fontId="125" fillId="3" borderId="5" xfId="3" applyNumberFormat="1" applyFont="1" applyFill="1" applyBorder="1" applyAlignment="1">
      <alignment vertical="center"/>
    </xf>
    <xf numFmtId="0" fontId="10" fillId="0" borderId="0" xfId="583" applyFont="1" applyAlignment="1">
      <alignment horizontal="center" vertical="center" wrapText="1"/>
    </xf>
    <xf numFmtId="4" fontId="10" fillId="33" borderId="5" xfId="583" applyNumberFormat="1" applyFont="1" applyFill="1" applyBorder="1" applyAlignment="1">
      <alignment horizontal="center" vertical="center" wrapText="1"/>
    </xf>
    <xf numFmtId="3" fontId="10" fillId="33" borderId="5" xfId="583" applyNumberFormat="1" applyFont="1" applyFill="1" applyBorder="1" applyAlignment="1">
      <alignment horizontal="center" vertical="center" wrapText="1"/>
    </xf>
    <xf numFmtId="0" fontId="10" fillId="35" borderId="0" xfId="583" applyFont="1" applyFill="1" applyAlignment="1">
      <alignment horizontal="center" vertical="center" wrapText="1"/>
    </xf>
    <xf numFmtId="0" fontId="10" fillId="33" borderId="5" xfId="583" applyFont="1" applyFill="1" applyBorder="1" applyAlignment="1">
      <alignment horizontal="center" vertical="center" wrapText="1"/>
    </xf>
    <xf numFmtId="0" fontId="129" fillId="35" borderId="0" xfId="583" applyFont="1" applyFill="1" applyAlignment="1">
      <alignment horizontal="center" vertical="center" wrapText="1"/>
    </xf>
    <xf numFmtId="0" fontId="130" fillId="3" borderId="0" xfId="583" applyFont="1" applyFill="1" applyAlignment="1">
      <alignment horizontal="center" vertical="center" wrapText="1"/>
    </xf>
    <xf numFmtId="0" fontId="120" fillId="0" borderId="0" xfId="615" applyFont="1" applyFill="1" applyAlignment="1">
      <alignment vertical="center"/>
    </xf>
    <xf numFmtId="0" fontId="104" fillId="0" borderId="0" xfId="615" applyFont="1" applyFill="1" applyAlignment="1">
      <alignment vertical="center"/>
    </xf>
    <xf numFmtId="0" fontId="32" fillId="0" borderId="0" xfId="615" applyFont="1" applyFill="1" applyAlignment="1">
      <alignment vertical="center" wrapText="1"/>
    </xf>
    <xf numFmtId="0" fontId="6" fillId="0" borderId="0" xfId="615" applyFill="1" applyAlignment="1">
      <alignment vertical="center"/>
    </xf>
    <xf numFmtId="0" fontId="123" fillId="45" borderId="5" xfId="615" applyFont="1" applyFill="1" applyBorder="1" applyAlignment="1">
      <alignment vertical="center"/>
    </xf>
    <xf numFmtId="3" fontId="124" fillId="42" borderId="5" xfId="615" applyNumberFormat="1" applyFont="1" applyFill="1" applyBorder="1" applyAlignment="1">
      <alignment vertical="center"/>
    </xf>
    <xf numFmtId="3" fontId="125" fillId="35" borderId="5" xfId="615" applyNumberFormat="1" applyFont="1" applyFill="1" applyBorder="1" applyAlignment="1">
      <alignment vertical="center"/>
    </xf>
    <xf numFmtId="0" fontId="123" fillId="0" borderId="5" xfId="615" applyFont="1" applyFill="1" applyBorder="1" applyAlignment="1">
      <alignment vertical="center"/>
    </xf>
    <xf numFmtId="0" fontId="124" fillId="0" borderId="0" xfId="615" applyFont="1" applyFill="1" applyBorder="1" applyAlignment="1">
      <alignment vertical="center"/>
    </xf>
    <xf numFmtId="0" fontId="126" fillId="0" borderId="0" xfId="615" applyFont="1" applyFill="1" applyAlignment="1">
      <alignment vertical="center"/>
    </xf>
    <xf numFmtId="0" fontId="126" fillId="35" borderId="0" xfId="615" applyFont="1" applyFill="1" applyAlignment="1">
      <alignment vertical="center"/>
    </xf>
    <xf numFmtId="0" fontId="123" fillId="35" borderId="0" xfId="615" applyFont="1" applyFill="1" applyBorder="1" applyAlignment="1">
      <alignment vertical="center"/>
    </xf>
    <xf numFmtId="3" fontId="124" fillId="35" borderId="0" xfId="615" applyNumberFormat="1" applyFont="1" applyFill="1" applyBorder="1" applyAlignment="1">
      <alignment vertical="center"/>
    </xf>
    <xf numFmtId="3" fontId="125" fillId="35" borderId="0" xfId="615" applyNumberFormat="1" applyFont="1" applyFill="1" applyBorder="1" applyAlignment="1">
      <alignment vertical="center"/>
    </xf>
    <xf numFmtId="0" fontId="123" fillId="0" borderId="0" xfId="615" applyFont="1" applyFill="1" applyBorder="1" applyAlignment="1">
      <alignment vertical="center"/>
    </xf>
    <xf numFmtId="0" fontId="102" fillId="0" borderId="0" xfId="0" applyFont="1" applyFill="1"/>
    <xf numFmtId="0" fontId="104" fillId="0" borderId="0" xfId="0" applyFont="1" applyFill="1"/>
    <xf numFmtId="0" fontId="131" fillId="0" borderId="52" xfId="0" applyFont="1" applyFill="1" applyBorder="1" applyAlignment="1">
      <alignment wrapText="1" shrinkToFit="1"/>
    </xf>
    <xf numFmtId="0" fontId="56" fillId="0" borderId="0" xfId="0" applyFont="1" applyFill="1"/>
    <xf numFmtId="0" fontId="100" fillId="0" borderId="0" xfId="0" applyFont="1" applyFill="1"/>
    <xf numFmtId="2" fontId="133" fillId="0" borderId="3" xfId="0" applyNumberFormat="1" applyFont="1" applyFill="1" applyBorder="1" applyAlignment="1">
      <alignment horizontal="center" vertical="center" wrapText="1"/>
    </xf>
    <xf numFmtId="2" fontId="133" fillId="0" borderId="5" xfId="0" applyNumberFormat="1" applyFont="1" applyFill="1" applyBorder="1" applyAlignment="1">
      <alignment horizontal="center" vertical="center" wrapText="1"/>
    </xf>
    <xf numFmtId="2" fontId="133" fillId="0" borderId="61" xfId="0" applyNumberFormat="1" applyFont="1" applyFill="1" applyBorder="1" applyAlignment="1">
      <alignment horizontal="center" vertical="center" wrapText="1"/>
    </xf>
    <xf numFmtId="2" fontId="133" fillId="0" borderId="2" xfId="0" applyNumberFormat="1" applyFont="1" applyFill="1" applyBorder="1" applyAlignment="1">
      <alignment horizontal="center" vertical="center" wrapText="1"/>
    </xf>
    <xf numFmtId="2" fontId="133" fillId="0" borderId="12" xfId="0" applyNumberFormat="1" applyFont="1" applyFill="1" applyBorder="1" applyAlignment="1">
      <alignment horizontal="center" vertical="center" wrapText="1"/>
    </xf>
    <xf numFmtId="0" fontId="107" fillId="0" borderId="0" xfId="0" applyFont="1" applyFill="1"/>
    <xf numFmtId="3" fontId="104" fillId="33" borderId="61" xfId="0" applyNumberFormat="1" applyFont="1" applyFill="1" applyBorder="1"/>
    <xf numFmtId="3" fontId="104" fillId="33" borderId="3" xfId="0" applyNumberFormat="1" applyFont="1" applyFill="1" applyBorder="1"/>
    <xf numFmtId="3" fontId="104" fillId="33" borderId="5" xfId="0" applyNumberFormat="1" applyFont="1" applyFill="1" applyBorder="1"/>
    <xf numFmtId="3" fontId="104" fillId="33" borderId="2" xfId="0" applyNumberFormat="1" applyFont="1" applyFill="1" applyBorder="1"/>
    <xf numFmtId="3" fontId="104" fillId="33" borderId="12" xfId="0" applyNumberFormat="1" applyFont="1" applyFill="1" applyBorder="1"/>
    <xf numFmtId="3" fontId="104" fillId="33" borderId="64" xfId="0" applyNumberFormat="1" applyFont="1" applyFill="1" applyBorder="1"/>
    <xf numFmtId="3" fontId="102" fillId="0" borderId="0" xfId="0" applyNumberFormat="1" applyFont="1" applyFill="1"/>
    <xf numFmtId="3" fontId="102" fillId="30" borderId="61" xfId="0" applyNumberFormat="1" applyFont="1" applyFill="1" applyBorder="1"/>
    <xf numFmtId="3" fontId="102" fillId="30" borderId="3" xfId="0" applyNumberFormat="1" applyFont="1" applyFill="1" applyBorder="1"/>
    <xf numFmtId="3" fontId="102" fillId="30" borderId="5" xfId="0" applyNumberFormat="1" applyFont="1" applyFill="1" applyBorder="1"/>
    <xf numFmtId="3" fontId="102" fillId="30" borderId="2" xfId="0" applyNumberFormat="1" applyFont="1" applyFill="1" applyBorder="1"/>
    <xf numFmtId="3" fontId="102" fillId="30" borderId="12" xfId="0" applyNumberFormat="1" applyFont="1" applyFill="1" applyBorder="1"/>
    <xf numFmtId="3" fontId="102" fillId="30" borderId="64" xfId="0" applyNumberFormat="1" applyFont="1" applyFill="1" applyBorder="1"/>
    <xf numFmtId="3" fontId="102" fillId="32" borderId="0" xfId="0" applyNumberFormat="1" applyFont="1" applyFill="1"/>
    <xf numFmtId="3" fontId="102" fillId="0" borderId="61" xfId="0" applyNumberFormat="1" applyFont="1" applyFill="1" applyBorder="1" applyAlignment="1">
      <alignment horizontal="left" indent="2"/>
    </xf>
    <xf numFmtId="3" fontId="102" fillId="0" borderId="3" xfId="0" applyNumberFormat="1" applyFont="1" applyFill="1" applyBorder="1"/>
    <xf numFmtId="3" fontId="102" fillId="0" borderId="5" xfId="0" applyNumberFormat="1" applyFont="1" applyFill="1" applyBorder="1"/>
    <xf numFmtId="3" fontId="102" fillId="0" borderId="61" xfId="0" applyNumberFormat="1" applyFont="1" applyFill="1" applyBorder="1"/>
    <xf numFmtId="3" fontId="102" fillId="0" borderId="2" xfId="0" applyNumberFormat="1" applyFont="1" applyFill="1" applyBorder="1"/>
    <xf numFmtId="3" fontId="102" fillId="0" borderId="12" xfId="0" applyNumberFormat="1" applyFont="1" applyFill="1" applyBorder="1"/>
    <xf numFmtId="3" fontId="102" fillId="0" borderId="64" xfId="0" applyNumberFormat="1" applyFont="1" applyFill="1" applyBorder="1"/>
    <xf numFmtId="3" fontId="102" fillId="3" borderId="0" xfId="0" applyNumberFormat="1" applyFont="1" applyFill="1"/>
    <xf numFmtId="167" fontId="102" fillId="0" borderId="0" xfId="0" applyNumberFormat="1" applyFont="1" applyFill="1"/>
    <xf numFmtId="0" fontId="1" fillId="0" borderId="0" xfId="616" applyAlignment="1">
      <alignment vertical="top"/>
    </xf>
    <xf numFmtId="0" fontId="101" fillId="0" borderId="0" xfId="3" applyFont="1" applyAlignment="1">
      <alignment vertical="top" wrapText="1"/>
    </xf>
    <xf numFmtId="0" fontId="8" fillId="0" borderId="0" xfId="3" applyFont="1" applyBorder="1" applyAlignment="1">
      <alignment vertical="top"/>
    </xf>
    <xf numFmtId="0" fontId="8" fillId="0" borderId="0" xfId="3" applyFont="1" applyBorder="1" applyAlignment="1">
      <alignment horizontal="right" vertical="top"/>
    </xf>
    <xf numFmtId="0" fontId="8" fillId="0" borderId="0" xfId="3" applyFont="1" applyAlignment="1">
      <alignment vertical="top"/>
    </xf>
    <xf numFmtId="0" fontId="8" fillId="0" borderId="5" xfId="3" applyFont="1" applyBorder="1" applyAlignment="1">
      <alignment horizontal="center" vertical="top"/>
    </xf>
    <xf numFmtId="171" fontId="8" fillId="3" borderId="5" xfId="3" applyNumberFormat="1" applyFont="1" applyFill="1" applyBorder="1" applyAlignment="1">
      <alignment vertical="top"/>
    </xf>
    <xf numFmtId="171" fontId="10" fillId="3" borderId="5" xfId="3" applyNumberFormat="1" applyFont="1" applyFill="1" applyBorder="1" applyAlignment="1">
      <alignment vertical="top"/>
    </xf>
    <xf numFmtId="171" fontId="8" fillId="0" borderId="5" xfId="3" applyNumberFormat="1" applyFont="1" applyFill="1" applyBorder="1" applyAlignment="1">
      <alignment vertical="top"/>
    </xf>
    <xf numFmtId="171" fontId="10" fillId="0" borderId="5" xfId="3" applyNumberFormat="1" applyFont="1" applyFill="1" applyBorder="1" applyAlignment="1">
      <alignment vertical="top"/>
    </xf>
    <xf numFmtId="0" fontId="57" fillId="0" borderId="5" xfId="3" applyFont="1" applyBorder="1" applyAlignment="1">
      <alignment vertical="top"/>
    </xf>
    <xf numFmtId="171" fontId="57" fillId="0" borderId="5" xfId="3" applyNumberFormat="1" applyFont="1" applyBorder="1" applyAlignment="1">
      <alignment vertical="top"/>
    </xf>
    <xf numFmtId="171" fontId="67" fillId="0" borderId="5" xfId="3" applyNumberFormat="1" applyFont="1" applyBorder="1" applyAlignment="1">
      <alignment vertical="top"/>
    </xf>
    <xf numFmtId="2" fontId="8" fillId="0" borderId="0" xfId="3" applyNumberFormat="1" applyFont="1" applyAlignment="1">
      <alignment vertical="top"/>
    </xf>
    <xf numFmtId="3" fontId="102" fillId="30" borderId="61" xfId="0" applyNumberFormat="1" applyFont="1" applyFill="1" applyBorder="1" applyAlignment="1">
      <alignment wrapText="1"/>
    </xf>
    <xf numFmtId="3" fontId="134" fillId="30" borderId="61" xfId="0" applyNumberFormat="1" applyFont="1" applyFill="1" applyBorder="1" applyAlignment="1">
      <alignment wrapText="1"/>
    </xf>
    <xf numFmtId="3" fontId="104" fillId="30" borderId="61" xfId="0" applyNumberFormat="1" applyFont="1" applyFill="1" applyBorder="1" applyAlignment="1">
      <alignment wrapText="1"/>
    </xf>
    <xf numFmtId="173" fontId="106" fillId="30" borderId="5" xfId="0" applyNumberFormat="1" applyFont="1" applyFill="1" applyBorder="1"/>
    <xf numFmtId="3" fontId="106" fillId="30" borderId="5" xfId="0" applyNumberFormat="1" applyFont="1" applyFill="1" applyBorder="1"/>
    <xf numFmtId="3" fontId="134" fillId="30" borderId="5" xfId="0" applyNumberFormat="1" applyFont="1" applyFill="1" applyBorder="1"/>
    <xf numFmtId="3" fontId="135" fillId="30" borderId="5" xfId="0" applyNumberFormat="1" applyFont="1" applyFill="1" applyBorder="1"/>
    <xf numFmtId="3" fontId="44" fillId="3" borderId="5" xfId="0" applyNumberFormat="1" applyFont="1" applyFill="1" applyBorder="1" applyAlignment="1">
      <alignment vertical="top"/>
    </xf>
    <xf numFmtId="49" fontId="47" fillId="0" borderId="2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 wrapText="1"/>
    </xf>
    <xf numFmtId="49" fontId="2" fillId="0" borderId="6" xfId="0" applyNumberFormat="1" applyFont="1" applyBorder="1" applyAlignment="1">
      <alignment vertical="top" wrapText="1"/>
    </xf>
    <xf numFmtId="49" fontId="2" fillId="0" borderId="4" xfId="0" applyNumberFormat="1" applyFont="1" applyBorder="1" applyAlignment="1">
      <alignment vertical="top" wrapText="1"/>
    </xf>
    <xf numFmtId="49" fontId="3" fillId="30" borderId="5" xfId="0" applyNumberFormat="1" applyFont="1" applyFill="1" applyBorder="1" applyAlignment="1">
      <alignment vertical="top" wrapText="1"/>
    </xf>
    <xf numFmtId="0" fontId="33" fillId="30" borderId="5" xfId="0" applyFont="1" applyFill="1" applyBorder="1" applyAlignment="1">
      <alignment vertical="top" wrapText="1"/>
    </xf>
    <xf numFmtId="49" fontId="47" fillId="31" borderId="2" xfId="0" applyNumberFormat="1" applyFont="1" applyFill="1" applyBorder="1" applyAlignment="1">
      <alignment vertical="top"/>
    </xf>
    <xf numFmtId="3" fontId="115" fillId="0" borderId="5" xfId="0" applyNumberFormat="1" applyFont="1" applyBorder="1" applyAlignment="1">
      <alignment horizontal="center" vertical="top" wrapText="1"/>
    </xf>
    <xf numFmtId="3" fontId="115" fillId="30" borderId="5" xfId="614" applyNumberFormat="1" applyFont="1" applyFill="1" applyBorder="1" applyAlignment="1"/>
    <xf numFmtId="3" fontId="101" fillId="30" borderId="61" xfId="0" applyNumberFormat="1" applyFont="1" applyFill="1" applyBorder="1" applyAlignment="1">
      <alignment wrapText="1"/>
    </xf>
    <xf numFmtId="3" fontId="136" fillId="30" borderId="61" xfId="0" applyNumberFormat="1" applyFont="1" applyFill="1" applyBorder="1" applyAlignment="1">
      <alignment wrapText="1"/>
    </xf>
    <xf numFmtId="3" fontId="133" fillId="30" borderId="61" xfId="0" applyNumberFormat="1" applyFont="1" applyFill="1" applyBorder="1" applyAlignment="1">
      <alignment wrapText="1"/>
    </xf>
    <xf numFmtId="173" fontId="137" fillId="30" borderId="5" xfId="0" applyNumberFormat="1" applyFont="1" applyFill="1" applyBorder="1"/>
    <xf numFmtId="3" fontId="137" fillId="30" borderId="5" xfId="0" applyNumberFormat="1" applyFont="1" applyFill="1" applyBorder="1"/>
    <xf numFmtId="3" fontId="138" fillId="30" borderId="5" xfId="0" applyNumberFormat="1" applyFont="1" applyFill="1" applyBorder="1"/>
    <xf numFmtId="3" fontId="139" fillId="30" borderId="5" xfId="0" applyNumberFormat="1" applyFont="1" applyFill="1" applyBorder="1"/>
    <xf numFmtId="3" fontId="59" fillId="30" borderId="5" xfId="0" applyNumberFormat="1" applyFont="1" applyFill="1" applyBorder="1"/>
    <xf numFmtId="3" fontId="35" fillId="0" borderId="3" xfId="0" applyNumberFormat="1" applyFont="1" applyBorder="1" applyAlignment="1">
      <alignment vertical="top"/>
    </xf>
    <xf numFmtId="0" fontId="3" fillId="4" borderId="8" xfId="0" applyFont="1" applyFill="1" applyBorder="1" applyAlignment="1">
      <alignment vertical="top"/>
    </xf>
    <xf numFmtId="0" fontId="46" fillId="0" borderId="2" xfId="0" applyFont="1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3" xfId="0" applyBorder="1" applyAlignment="1">
      <alignment vertical="top"/>
    </xf>
    <xf numFmtId="0" fontId="0" fillId="4" borderId="8" xfId="0" applyFill="1" applyBorder="1" applyAlignment="1">
      <alignment vertical="top"/>
    </xf>
    <xf numFmtId="0" fontId="0" fillId="4" borderId="3" xfId="0" applyFill="1" applyBorder="1" applyAlignment="1">
      <alignment vertical="top"/>
    </xf>
    <xf numFmtId="3" fontId="35" fillId="4" borderId="5" xfId="0" applyNumberFormat="1" applyFont="1" applyFill="1" applyBorder="1" applyAlignment="1">
      <alignment vertical="top"/>
    </xf>
    <xf numFmtId="3" fontId="35" fillId="4" borderId="3" xfId="0" applyNumberFormat="1" applyFont="1" applyFill="1" applyBorder="1" applyAlignment="1">
      <alignment vertical="top"/>
    </xf>
    <xf numFmtId="0" fontId="2" fillId="4" borderId="8" xfId="0" applyFont="1" applyFill="1" applyBorder="1" applyAlignment="1">
      <alignment vertical="top" wrapText="1"/>
    </xf>
    <xf numFmtId="0" fontId="2" fillId="4" borderId="3" xfId="0" applyFont="1" applyFill="1" applyBorder="1" applyAlignment="1">
      <alignment vertical="top" wrapText="1"/>
    </xf>
    <xf numFmtId="0" fontId="0" fillId="0" borderId="8" xfId="0" applyFill="1" applyBorder="1" applyAlignment="1">
      <alignment vertical="top"/>
    </xf>
    <xf numFmtId="0" fontId="0" fillId="0" borderId="3" xfId="0" applyFill="1" applyBorder="1" applyAlignment="1">
      <alignment vertical="top"/>
    </xf>
    <xf numFmtId="0" fontId="34" fillId="0" borderId="5" xfId="0" applyFont="1" applyFill="1" applyBorder="1" applyAlignment="1">
      <alignment horizontal="center" vertical="top" wrapText="1"/>
    </xf>
    <xf numFmtId="0" fontId="34" fillId="0" borderId="3" xfId="0" applyFont="1" applyFill="1" applyBorder="1" applyAlignment="1">
      <alignment horizontal="center" vertical="top" wrapText="1"/>
    </xf>
    <xf numFmtId="3" fontId="115" fillId="30" borderId="5" xfId="614" applyNumberFormat="1" applyFont="1" applyFill="1" applyBorder="1" applyAlignment="1">
      <alignment wrapText="1"/>
    </xf>
    <xf numFmtId="3" fontId="116" fillId="30" borderId="5" xfId="614" applyNumberFormat="1" applyFont="1" applyFill="1" applyBorder="1" applyAlignment="1">
      <alignment wrapText="1"/>
    </xf>
    <xf numFmtId="3" fontId="116" fillId="30" borderId="5" xfId="614" applyNumberFormat="1" applyFont="1" applyFill="1" applyBorder="1" applyAlignment="1"/>
    <xf numFmtId="3" fontId="118" fillId="4" borderId="5" xfId="0" applyNumberFormat="1" applyFont="1" applyFill="1" applyBorder="1" applyAlignment="1">
      <alignment vertical="top"/>
    </xf>
    <xf numFmtId="4" fontId="118" fillId="4" borderId="5" xfId="0" applyNumberFormat="1" applyFont="1" applyFill="1" applyBorder="1" applyAlignment="1">
      <alignment vertical="top"/>
    </xf>
    <xf numFmtId="4" fontId="137" fillId="30" borderId="5" xfId="0" applyNumberFormat="1" applyFont="1" applyFill="1" applyBorder="1"/>
    <xf numFmtId="4" fontId="138" fillId="30" borderId="5" xfId="0" applyNumberFormat="1" applyFont="1" applyFill="1" applyBorder="1"/>
    <xf numFmtId="173" fontId="7" fillId="0" borderId="5" xfId="0" applyNumberFormat="1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3" fillId="33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2" xfId="0" applyFont="1" applyBorder="1" applyAlignment="1">
      <alignment horizontal="center" vertical="top" wrapText="1"/>
    </xf>
    <xf numFmtId="0" fontId="3" fillId="0" borderId="8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36" fillId="0" borderId="5" xfId="0" applyFont="1" applyBorder="1" applyAlignment="1">
      <alignment horizontal="center" vertical="top" wrapText="1"/>
    </xf>
    <xf numFmtId="0" fontId="71" fillId="0" borderId="5" xfId="0" applyFont="1" applyBorder="1" applyAlignment="1">
      <alignment horizontal="center" vertical="top" wrapText="1"/>
    </xf>
    <xf numFmtId="0" fontId="71" fillId="4" borderId="4" xfId="0" applyFont="1" applyFill="1" applyBorder="1" applyAlignment="1">
      <alignment horizontal="center" vertical="top" wrapText="1"/>
    </xf>
    <xf numFmtId="0" fontId="71" fillId="4" borderId="5" xfId="0" applyFont="1" applyFill="1" applyBorder="1" applyAlignment="1">
      <alignment horizontal="center" vertical="top" wrapText="1"/>
    </xf>
    <xf numFmtId="0" fontId="36" fillId="4" borderId="5" xfId="0" applyFont="1" applyFill="1" applyBorder="1" applyAlignment="1">
      <alignment horizontal="center" vertical="top" wrapText="1"/>
    </xf>
    <xf numFmtId="0" fontId="71" fillId="0" borderId="5" xfId="0" applyFont="1" applyFill="1" applyBorder="1" applyAlignment="1">
      <alignment horizontal="center" vertical="top"/>
    </xf>
    <xf numFmtId="178" fontId="8" fillId="0" borderId="5" xfId="0" applyNumberFormat="1" applyFont="1" applyFill="1" applyBorder="1" applyAlignment="1">
      <alignment horizontal="center" vertical="top"/>
    </xf>
    <xf numFmtId="0" fontId="48" fillId="0" borderId="0" xfId="0" applyFont="1"/>
    <xf numFmtId="0" fontId="0" fillId="34" borderId="0" xfId="0" applyFill="1"/>
    <xf numFmtId="0" fontId="75" fillId="0" borderId="0" xfId="0" applyFont="1"/>
    <xf numFmtId="171" fontId="75" fillId="0" borderId="0" xfId="0" applyNumberFormat="1" applyFont="1"/>
    <xf numFmtId="171" fontId="0" fillId="34" borderId="0" xfId="0" applyNumberFormat="1" applyFill="1"/>
    <xf numFmtId="171" fontId="0" fillId="0" borderId="0" xfId="0" applyNumberFormat="1"/>
    <xf numFmtId="4" fontId="0" fillId="0" borderId="0" xfId="0" applyNumberFormat="1"/>
    <xf numFmtId="0" fontId="0" fillId="0" borderId="5" xfId="0" applyBorder="1"/>
    <xf numFmtId="171" fontId="75" fillId="0" borderId="5" xfId="0" applyNumberFormat="1" applyFont="1" applyBorder="1"/>
    <xf numFmtId="0" fontId="48" fillId="4" borderId="5" xfId="0" applyFont="1" applyFill="1" applyBorder="1"/>
    <xf numFmtId="171" fontId="76" fillId="4" borderId="5" xfId="0" applyNumberFormat="1" applyFont="1" applyFill="1" applyBorder="1"/>
    <xf numFmtId="0" fontId="0" fillId="0" borderId="0" xfId="0" applyFill="1" applyBorder="1" applyAlignment="1">
      <alignment wrapText="1"/>
    </xf>
    <xf numFmtId="0" fontId="0" fillId="4" borderId="0" xfId="0" applyFill="1" applyBorder="1"/>
    <xf numFmtId="0" fontId="0" fillId="0" borderId="0" xfId="0" applyFill="1" applyBorder="1"/>
    <xf numFmtId="171" fontId="75" fillId="0" borderId="0" xfId="0" applyNumberFormat="1" applyFont="1" applyFill="1"/>
    <xf numFmtId="0" fontId="0" fillId="4" borderId="0" xfId="0" applyFill="1" applyBorder="1" applyAlignment="1">
      <alignment wrapText="1"/>
    </xf>
    <xf numFmtId="179" fontId="76" fillId="6" borderId="5" xfId="0" applyNumberFormat="1" applyFont="1" applyFill="1" applyBorder="1"/>
    <xf numFmtId="0" fontId="10" fillId="0" borderId="0" xfId="0" applyFont="1" applyAlignment="1">
      <alignment vertical="top" wrapText="1"/>
    </xf>
    <xf numFmtId="0" fontId="36" fillId="3" borderId="37" xfId="0" applyFont="1" applyFill="1" applyBorder="1" applyAlignment="1">
      <alignment horizontal="center" vertical="top" wrapText="1"/>
    </xf>
    <xf numFmtId="0" fontId="73" fillId="3" borderId="37" xfId="0" applyFont="1" applyFill="1" applyBorder="1" applyAlignment="1">
      <alignment horizontal="center" vertical="top" wrapText="1"/>
    </xf>
    <xf numFmtId="0" fontId="33" fillId="3" borderId="40" xfId="0" applyFont="1" applyFill="1" applyBorder="1" applyAlignment="1">
      <alignment horizontal="center" vertical="top" wrapText="1"/>
    </xf>
    <xf numFmtId="0" fontId="2" fillId="3" borderId="45" xfId="0" applyFont="1" applyFill="1" applyBorder="1" applyAlignment="1">
      <alignment horizontal="center" vertical="top" wrapText="1"/>
    </xf>
    <xf numFmtId="0" fontId="0" fillId="0" borderId="0" xfId="0" applyAlignment="1">
      <alignment horizontal="left" vertical="top"/>
    </xf>
    <xf numFmtId="0" fontId="54" fillId="0" borderId="0" xfId="0" applyFont="1" applyAlignment="1">
      <alignment horizontal="right" vertical="top"/>
    </xf>
    <xf numFmtId="0" fontId="33" fillId="33" borderId="2" xfId="0" applyFont="1" applyFill="1" applyBorder="1" applyAlignment="1">
      <alignment vertical="top" wrapText="1"/>
    </xf>
    <xf numFmtId="0" fontId="6" fillId="35" borderId="5" xfId="3" applyFont="1" applyFill="1" applyBorder="1" applyAlignment="1">
      <alignment horizontal="center" vertical="center" wrapText="1"/>
    </xf>
    <xf numFmtId="0" fontId="6" fillId="35" borderId="5" xfId="615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vertical="top" wrapText="1"/>
    </xf>
    <xf numFmtId="0" fontId="66" fillId="0" borderId="0" xfId="605" applyFont="1" applyAlignment="1">
      <alignment horizontal="center" vertical="top"/>
    </xf>
    <xf numFmtId="0" fontId="71" fillId="4" borderId="26" xfId="0" applyFont="1" applyFill="1" applyBorder="1" applyAlignment="1">
      <alignment horizontal="center" vertical="top" wrapText="1"/>
    </xf>
    <xf numFmtId="168" fontId="114" fillId="4" borderId="1" xfId="0" applyNumberFormat="1" applyFont="1" applyFill="1" applyBorder="1" applyAlignment="1">
      <alignment vertical="top"/>
    </xf>
    <xf numFmtId="168" fontId="72" fillId="4" borderId="5" xfId="0" applyNumberFormat="1" applyFont="1" applyFill="1" applyBorder="1" applyAlignment="1">
      <alignment vertical="top"/>
    </xf>
    <xf numFmtId="0" fontId="71" fillId="0" borderId="8" xfId="0" applyFont="1" applyFill="1" applyBorder="1" applyAlignment="1">
      <alignment horizontal="center" vertical="top"/>
    </xf>
    <xf numFmtId="0" fontId="73" fillId="0" borderId="5" xfId="0" applyFont="1" applyBorder="1" applyAlignment="1">
      <alignment vertical="top"/>
    </xf>
    <xf numFmtId="0" fontId="0" fillId="0" borderId="0" xfId="0" applyFill="1" applyAlignment="1">
      <alignment vertical="top"/>
    </xf>
    <xf numFmtId="0" fontId="48" fillId="0" borderId="0" xfId="0" applyFont="1" applyFill="1" applyAlignment="1">
      <alignment vertical="top"/>
    </xf>
    <xf numFmtId="168" fontId="86" fillId="4" borderId="5" xfId="0" applyNumberFormat="1" applyFont="1" applyFill="1" applyBorder="1" applyAlignment="1">
      <alignment vertical="top"/>
    </xf>
    <xf numFmtId="177" fontId="71" fillId="2" borderId="5" xfId="0" applyNumberFormat="1" applyFont="1" applyFill="1" applyBorder="1" applyAlignment="1">
      <alignment vertical="top"/>
    </xf>
    <xf numFmtId="171" fontId="36" fillId="0" borderId="5" xfId="0" applyNumberFormat="1" applyFont="1" applyBorder="1" applyAlignment="1">
      <alignment vertical="top"/>
    </xf>
    <xf numFmtId="171" fontId="114" fillId="4" borderId="5" xfId="0" applyNumberFormat="1" applyFont="1" applyFill="1" applyBorder="1" applyAlignment="1">
      <alignment vertical="top"/>
    </xf>
    <xf numFmtId="171" fontId="71" fillId="0" borderId="5" xfId="0" applyNumberFormat="1" applyFont="1" applyBorder="1" applyAlignment="1">
      <alignment vertical="top"/>
    </xf>
    <xf numFmtId="177" fontId="36" fillId="0" borderId="5" xfId="0" applyNumberFormat="1" applyFont="1" applyBorder="1" applyAlignment="1">
      <alignment vertical="top"/>
    </xf>
    <xf numFmtId="177" fontId="114" fillId="4" borderId="5" xfId="0" applyNumberFormat="1" applyFont="1" applyFill="1" applyBorder="1" applyAlignment="1">
      <alignment vertical="top"/>
    </xf>
    <xf numFmtId="177" fontId="0" fillId="0" borderId="0" xfId="0" applyNumberFormat="1" applyFill="1" applyAlignment="1">
      <alignment vertical="top"/>
    </xf>
    <xf numFmtId="177" fontId="115" fillId="0" borderId="5" xfId="0" applyNumberFormat="1" applyFont="1" applyBorder="1" applyAlignment="1">
      <alignment vertical="top"/>
    </xf>
    <xf numFmtId="172" fontId="118" fillId="4" borderId="5" xfId="0" applyNumberFormat="1" applyFont="1" applyFill="1" applyBorder="1" applyAlignment="1">
      <alignment vertical="top"/>
    </xf>
    <xf numFmtId="0" fontId="36" fillId="39" borderId="5" xfId="0" applyFont="1" applyFill="1" applyBorder="1" applyAlignment="1">
      <alignment horizontal="center" vertical="top" wrapText="1"/>
    </xf>
    <xf numFmtId="3" fontId="118" fillId="0" borderId="5" xfId="0" applyNumberFormat="1" applyFont="1" applyFill="1" applyBorder="1" applyAlignment="1">
      <alignment vertical="top"/>
    </xf>
    <xf numFmtId="177" fontId="114" fillId="0" borderId="5" xfId="0" applyNumberFormat="1" applyFont="1" applyFill="1" applyBorder="1" applyAlignment="1">
      <alignment vertical="top"/>
    </xf>
    <xf numFmtId="177" fontId="86" fillId="0" borderId="5" xfId="0" applyNumberFormat="1" applyFont="1" applyFill="1" applyBorder="1" applyAlignment="1">
      <alignment vertical="top"/>
    </xf>
    <xf numFmtId="4" fontId="113" fillId="3" borderId="5" xfId="0" applyNumberFormat="1" applyFont="1" applyFill="1" applyBorder="1" applyAlignment="1">
      <alignment vertical="top"/>
    </xf>
    <xf numFmtId="0" fontId="102" fillId="0" borderId="0" xfId="0" applyFont="1" applyAlignment="1">
      <alignment vertical="top"/>
    </xf>
    <xf numFmtId="0" fontId="102" fillId="0" borderId="0" xfId="0" applyFont="1" applyFill="1" applyAlignment="1">
      <alignment vertical="top"/>
    </xf>
    <xf numFmtId="0" fontId="8" fillId="0" borderId="5" xfId="0" applyFont="1" applyFill="1" applyBorder="1" applyAlignment="1">
      <alignment horizontal="center" vertical="top" wrapText="1"/>
    </xf>
    <xf numFmtId="0" fontId="59" fillId="4" borderId="5" xfId="0" applyFont="1" applyFill="1" applyBorder="1" applyAlignment="1">
      <alignment horizontal="center" vertical="top" wrapText="1"/>
    </xf>
    <xf numFmtId="0" fontId="57" fillId="0" borderId="5" xfId="0" applyFont="1" applyFill="1" applyBorder="1" applyAlignment="1">
      <alignment horizontal="right" vertical="top"/>
    </xf>
    <xf numFmtId="2" fontId="67" fillId="0" borderId="5" xfId="0" applyNumberFormat="1" applyFont="1" applyFill="1" applyBorder="1" applyAlignment="1">
      <alignment horizontal="center" vertical="top"/>
    </xf>
    <xf numFmtId="4" fontId="67" fillId="0" borderId="5" xfId="0" applyNumberFormat="1" applyFont="1" applyFill="1" applyBorder="1" applyAlignment="1">
      <alignment horizontal="center" vertical="top"/>
    </xf>
    <xf numFmtId="0" fontId="57" fillId="3" borderId="5" xfId="0" applyFont="1" applyFill="1" applyBorder="1" applyAlignment="1">
      <alignment horizontal="left" vertical="top" wrapText="1"/>
    </xf>
    <xf numFmtId="3" fontId="146" fillId="3" borderId="5" xfId="0" applyNumberFormat="1" applyFont="1" applyFill="1" applyBorder="1" applyAlignment="1">
      <alignment horizontal="center" vertical="top"/>
    </xf>
    <xf numFmtId="2" fontId="57" fillId="3" borderId="5" xfId="0" applyNumberFormat="1" applyFont="1" applyFill="1" applyBorder="1" applyAlignment="1">
      <alignment horizontal="center" vertical="top"/>
    </xf>
    <xf numFmtId="4" fontId="57" fillId="3" borderId="5" xfId="0" applyNumberFormat="1" applyFont="1" applyFill="1" applyBorder="1" applyAlignment="1">
      <alignment horizontal="center" vertical="top"/>
    </xf>
    <xf numFmtId="3" fontId="57" fillId="3" borderId="5" xfId="0" applyNumberFormat="1" applyFont="1" applyFill="1" applyBorder="1" applyAlignment="1">
      <alignment horizontal="center" vertical="top"/>
    </xf>
    <xf numFmtId="0" fontId="57" fillId="3" borderId="5" xfId="0" applyFont="1" applyFill="1" applyBorder="1" applyAlignment="1">
      <alignment horizontal="left"/>
    </xf>
    <xf numFmtId="3" fontId="67" fillId="3" borderId="5" xfId="0" applyNumberFormat="1" applyFont="1" applyFill="1" applyBorder="1" applyAlignment="1">
      <alignment horizontal="center" vertical="top"/>
    </xf>
    <xf numFmtId="2" fontId="67" fillId="3" borderId="5" xfId="0" applyNumberFormat="1" applyFont="1" applyFill="1" applyBorder="1" applyAlignment="1">
      <alignment horizontal="center" vertical="top"/>
    </xf>
    <xf numFmtId="4" fontId="67" fillId="3" borderId="5" xfId="0" applyNumberFormat="1" applyFont="1" applyFill="1" applyBorder="1" applyAlignment="1">
      <alignment horizontal="center" vertical="top"/>
    </xf>
    <xf numFmtId="0" fontId="57" fillId="3" borderId="5" xfId="0" applyFont="1" applyFill="1" applyBorder="1" applyAlignment="1">
      <alignment horizontal="left" vertical="top"/>
    </xf>
    <xf numFmtId="0" fontId="77" fillId="49" borderId="5" xfId="0" applyFont="1" applyFill="1" applyBorder="1" applyAlignment="1">
      <alignment horizontal="left" vertical="top" wrapText="1"/>
    </xf>
    <xf numFmtId="1" fontId="12" fillId="0" borderId="3" xfId="0" applyNumberFormat="1" applyFont="1" applyFill="1" applyBorder="1" applyAlignment="1">
      <alignment horizontal="center" vertical="top"/>
    </xf>
    <xf numFmtId="1" fontId="8" fillId="49" borderId="5" xfId="0" applyNumberFormat="1" applyFont="1" applyFill="1" applyBorder="1" applyAlignment="1">
      <alignment horizontal="center" vertical="top"/>
    </xf>
    <xf numFmtId="4" fontId="12" fillId="35" borderId="5" xfId="0" applyNumberFormat="1" applyFont="1" applyFill="1" applyBorder="1" applyAlignment="1">
      <alignment horizontal="center" vertical="center"/>
    </xf>
    <xf numFmtId="1" fontId="8" fillId="49" borderId="3" xfId="0" applyNumberFormat="1" applyFont="1" applyFill="1" applyBorder="1" applyAlignment="1">
      <alignment horizontal="center" vertical="top"/>
    </xf>
    <xf numFmtId="0" fontId="57" fillId="3" borderId="5" xfId="0" applyFont="1" applyFill="1" applyBorder="1"/>
    <xf numFmtId="0" fontId="57" fillId="3" borderId="0" xfId="0" applyFont="1" applyFill="1" applyAlignment="1">
      <alignment vertical="top"/>
    </xf>
    <xf numFmtId="1" fontId="57" fillId="3" borderId="5" xfId="0" applyNumberFormat="1" applyFont="1" applyFill="1" applyBorder="1" applyAlignment="1">
      <alignment horizontal="center" vertical="top"/>
    </xf>
    <xf numFmtId="0" fontId="67" fillId="3" borderId="5" xfId="0" applyFont="1" applyFill="1" applyBorder="1" applyAlignment="1">
      <alignment horizontal="center" vertical="top"/>
    </xf>
    <xf numFmtId="0" fontId="57" fillId="3" borderId="5" xfId="0" applyFont="1" applyFill="1" applyBorder="1" applyAlignment="1">
      <alignment vertical="top"/>
    </xf>
    <xf numFmtId="0" fontId="57" fillId="3" borderId="5" xfId="0" applyFont="1" applyFill="1" applyBorder="1" applyAlignment="1">
      <alignment horizontal="center" vertical="top"/>
    </xf>
    <xf numFmtId="0" fontId="77" fillId="0" borderId="0" xfId="0" applyFont="1" applyAlignment="1">
      <alignment vertical="top"/>
    </xf>
    <xf numFmtId="0" fontId="54" fillId="0" borderId="5" xfId="583" applyFont="1" applyBorder="1" applyAlignment="1">
      <alignment vertical="center" wrapText="1"/>
    </xf>
    <xf numFmtId="0" fontId="54" fillId="0" borderId="5" xfId="583" applyFont="1" applyBorder="1" applyAlignment="1">
      <alignment wrapText="1"/>
    </xf>
    <xf numFmtId="164" fontId="10" fillId="0" borderId="5" xfId="583" applyNumberFormat="1" applyFont="1" applyBorder="1" applyAlignment="1">
      <alignment horizontal="center" wrapText="1"/>
    </xf>
    <xf numFmtId="164" fontId="10" fillId="0" borderId="0" xfId="583" applyNumberFormat="1" applyFont="1" applyAlignment="1">
      <alignment wrapText="1"/>
    </xf>
    <xf numFmtId="0" fontId="54" fillId="35" borderId="5" xfId="583" applyFont="1" applyFill="1" applyBorder="1" applyAlignment="1">
      <alignment wrapText="1"/>
    </xf>
    <xf numFmtId="0" fontId="54" fillId="35" borderId="5" xfId="583" applyFont="1" applyFill="1" applyBorder="1"/>
    <xf numFmtId="164" fontId="10" fillId="35" borderId="5" xfId="583" applyNumberFormat="1" applyFont="1" applyFill="1" applyBorder="1" applyAlignment="1">
      <alignment horizontal="center"/>
    </xf>
    <xf numFmtId="1" fontId="54" fillId="0" borderId="5" xfId="583" applyNumberFormat="1" applyFont="1" applyBorder="1" applyAlignment="1">
      <alignment wrapText="1"/>
    </xf>
    <xf numFmtId="0" fontId="145" fillId="0" borderId="5" xfId="583" applyFont="1" applyBorder="1" applyAlignment="1">
      <alignment horizontal="left" vertical="center" wrapText="1"/>
    </xf>
    <xf numFmtId="0" fontId="145" fillId="0" borderId="5" xfId="583" applyFont="1" applyBorder="1" applyAlignment="1">
      <alignment horizontal="center" wrapText="1" shrinkToFit="1"/>
    </xf>
    <xf numFmtId="164" fontId="10" fillId="0" borderId="5" xfId="583" applyNumberFormat="1" applyFont="1" applyBorder="1" applyAlignment="1">
      <alignment horizontal="center" wrapText="1" shrinkToFit="1"/>
    </xf>
    <xf numFmtId="164" fontId="10" fillId="0" borderId="0" xfId="583" applyNumberFormat="1" applyFont="1" applyBorder="1" applyAlignment="1">
      <alignment horizontal="center"/>
    </xf>
    <xf numFmtId="0" fontId="145" fillId="0" borderId="0" xfId="583" applyFont="1" applyBorder="1" applyAlignment="1">
      <alignment horizontal="center"/>
    </xf>
    <xf numFmtId="0" fontId="54" fillId="0" borderId="5" xfId="583" applyFont="1" applyBorder="1"/>
    <xf numFmtId="164" fontId="10" fillId="0" borderId="5" xfId="583" applyNumberFormat="1" applyFont="1" applyBorder="1" applyAlignment="1">
      <alignment horizontal="center"/>
    </xf>
    <xf numFmtId="0" fontId="54" fillId="0" borderId="5" xfId="583" applyFont="1" applyBorder="1" applyAlignment="1">
      <alignment horizontal="center"/>
    </xf>
    <xf numFmtId="171" fontId="72" fillId="4" borderId="5" xfId="0" applyNumberFormat="1" applyFont="1" applyFill="1" applyBorder="1" applyAlignment="1">
      <alignment vertical="top"/>
    </xf>
    <xf numFmtId="171" fontId="114" fillId="4" borderId="1" xfId="0" applyNumberFormat="1" applyFont="1" applyFill="1" applyBorder="1" applyAlignment="1">
      <alignment vertical="top"/>
    </xf>
    <xf numFmtId="0" fontId="36" fillId="0" borderId="5" xfId="0" applyFont="1" applyBorder="1" applyAlignment="1">
      <alignment horizontal="center" vertical="top" wrapText="1"/>
    </xf>
    <xf numFmtId="0" fontId="57" fillId="3" borderId="5" xfId="583" applyFont="1" applyFill="1" applyBorder="1" applyAlignment="1">
      <alignment horizontal="center" vertical="center" wrapText="1"/>
    </xf>
    <xf numFmtId="3" fontId="67" fillId="3" borderId="5" xfId="583" applyNumberFormat="1" applyFont="1" applyFill="1" applyBorder="1" applyAlignment="1">
      <alignment horizontal="center" vertical="center" wrapText="1"/>
    </xf>
    <xf numFmtId="3" fontId="57" fillId="0" borderId="5" xfId="583" applyNumberFormat="1" applyFont="1" applyFill="1" applyBorder="1" applyAlignment="1">
      <alignment horizontal="center" vertical="center" wrapText="1"/>
    </xf>
    <xf numFmtId="0" fontId="57" fillId="35" borderId="5" xfId="583" applyFont="1" applyFill="1" applyBorder="1" applyAlignment="1">
      <alignment vertical="center" wrapText="1"/>
    </xf>
    <xf numFmtId="0" fontId="13" fillId="33" borderId="5" xfId="583" applyFont="1" applyFill="1" applyBorder="1" applyAlignment="1">
      <alignment vertical="center" wrapText="1"/>
    </xf>
    <xf numFmtId="0" fontId="148" fillId="33" borderId="5" xfId="583" applyFont="1" applyFill="1" applyBorder="1" applyAlignment="1">
      <alignment vertical="center" wrapText="1"/>
    </xf>
    <xf numFmtId="3" fontId="67" fillId="0" borderId="5" xfId="583" applyNumberFormat="1" applyFont="1" applyFill="1" applyBorder="1" applyAlignment="1">
      <alignment horizontal="center" vertical="center" wrapText="1"/>
    </xf>
    <xf numFmtId="0" fontId="67" fillId="0" borderId="5" xfId="583" applyFont="1" applyFill="1" applyBorder="1" applyAlignment="1">
      <alignment horizontal="center" vertical="center" wrapText="1"/>
    </xf>
    <xf numFmtId="0" fontId="58" fillId="33" borderId="5" xfId="583" applyFont="1" applyFill="1" applyBorder="1" applyAlignment="1">
      <alignment horizontal="center" vertical="center" wrapText="1"/>
    </xf>
    <xf numFmtId="4" fontId="10" fillId="31" borderId="5" xfId="583" applyNumberFormat="1" applyFont="1" applyFill="1" applyBorder="1" applyAlignment="1">
      <alignment horizontal="center" vertical="center" wrapText="1"/>
    </xf>
    <xf numFmtId="3" fontId="10" fillId="31" borderId="5" xfId="583" applyNumberFormat="1" applyFont="1" applyFill="1" applyBorder="1" applyAlignment="1">
      <alignment horizontal="center" vertical="center" wrapText="1"/>
    </xf>
    <xf numFmtId="0" fontId="10" fillId="31" borderId="5" xfId="583" applyFont="1" applyFill="1" applyBorder="1" applyAlignment="1">
      <alignment horizontal="center" vertical="center" wrapText="1"/>
    </xf>
    <xf numFmtId="0" fontId="58" fillId="31" borderId="5" xfId="583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top"/>
    </xf>
    <xf numFmtId="0" fontId="10" fillId="0" borderId="5" xfId="0" applyNumberFormat="1" applyFont="1" applyBorder="1" applyAlignment="1">
      <alignment vertical="top"/>
    </xf>
    <xf numFmtId="0" fontId="10" fillId="0" borderId="0" xfId="0" applyNumberFormat="1" applyFont="1" applyAlignment="1">
      <alignment vertical="top"/>
    </xf>
    <xf numFmtId="0" fontId="10" fillId="36" borderId="5" xfId="0" applyNumberFormat="1" applyFont="1" applyFill="1" applyBorder="1" applyAlignment="1">
      <alignment horizontal="center" vertical="top"/>
    </xf>
    <xf numFmtId="0" fontId="10" fillId="36" borderId="5" xfId="0" applyNumberFormat="1" applyFont="1" applyFill="1" applyBorder="1" applyAlignment="1">
      <alignment vertical="top"/>
    </xf>
    <xf numFmtId="0" fontId="110" fillId="0" borderId="0" xfId="3" applyFont="1" applyAlignment="1">
      <alignment vertical="top"/>
    </xf>
    <xf numFmtId="0" fontId="101" fillId="0" borderId="27" xfId="3" applyFont="1" applyBorder="1" applyAlignment="1">
      <alignment vertical="top" wrapText="1"/>
    </xf>
    <xf numFmtId="0" fontId="110" fillId="0" borderId="0" xfId="3" applyFont="1" applyBorder="1" applyAlignment="1">
      <alignment horizontal="center" vertical="top"/>
    </xf>
    <xf numFmtId="0" fontId="151" fillId="0" borderId="5" xfId="3" applyFont="1" applyFill="1" applyBorder="1" applyAlignment="1">
      <alignment horizontal="center" vertical="top" wrapText="1"/>
    </xf>
    <xf numFmtId="0" fontId="59" fillId="4" borderId="2" xfId="3" applyFont="1" applyFill="1" applyBorder="1" applyAlignment="1">
      <alignment horizontal="center" vertical="top"/>
    </xf>
    <xf numFmtId="4" fontId="8" fillId="3" borderId="5" xfId="3" applyNumberFormat="1" applyFont="1" applyFill="1" applyBorder="1" applyAlignment="1">
      <alignment vertical="top"/>
    </xf>
    <xf numFmtId="4" fontId="67" fillId="31" borderId="5" xfId="3" applyNumberFormat="1" applyFont="1" applyFill="1" applyBorder="1" applyAlignment="1">
      <alignment vertical="top"/>
    </xf>
    <xf numFmtId="172" fontId="12" fillId="31" borderId="5" xfId="3" applyNumberFormat="1" applyFont="1" applyFill="1" applyBorder="1" applyAlignment="1">
      <alignment vertical="top"/>
    </xf>
    <xf numFmtId="172" fontId="6" fillId="0" borderId="0" xfId="3" applyNumberFormat="1" applyAlignment="1">
      <alignment vertical="top"/>
    </xf>
    <xf numFmtId="0" fontId="126" fillId="0" borderId="5" xfId="3" applyFont="1" applyBorder="1" applyAlignment="1">
      <alignment vertical="top"/>
    </xf>
    <xf numFmtId="0" fontId="6" fillId="0" borderId="5" xfId="3" applyBorder="1" applyAlignment="1">
      <alignment vertical="top"/>
    </xf>
    <xf numFmtId="4" fontId="152" fillId="0" borderId="5" xfId="3" applyNumberFormat="1" applyFont="1" applyBorder="1" applyAlignment="1">
      <alignment vertical="top"/>
    </xf>
    <xf numFmtId="3" fontId="152" fillId="0" borderId="5" xfId="3" applyNumberFormat="1" applyFont="1" applyBorder="1" applyAlignment="1">
      <alignment vertical="top"/>
    </xf>
    <xf numFmtId="0" fontId="8" fillId="3" borderId="5" xfId="3" applyFont="1" applyFill="1" applyBorder="1" applyAlignment="1">
      <alignment vertical="top" wrapText="1"/>
    </xf>
    <xf numFmtId="0" fontId="8" fillId="3" borderId="5" xfId="3" applyFont="1" applyFill="1" applyBorder="1" applyAlignment="1">
      <alignment vertical="top"/>
    </xf>
    <xf numFmtId="171" fontId="12" fillId="0" borderId="5" xfId="3" applyNumberFormat="1" applyFont="1" applyFill="1" applyBorder="1" applyAlignment="1">
      <alignment vertical="top"/>
    </xf>
    <xf numFmtId="172" fontId="12" fillId="0" borderId="5" xfId="3" applyNumberFormat="1" applyFont="1" applyFill="1" applyBorder="1" applyAlignment="1">
      <alignment vertical="top"/>
    </xf>
    <xf numFmtId="171" fontId="12" fillId="0" borderId="5" xfId="3" applyNumberFormat="1" applyFont="1" applyBorder="1" applyAlignment="1">
      <alignment vertical="top"/>
    </xf>
    <xf numFmtId="171" fontId="8" fillId="0" borderId="5" xfId="3" applyNumberFormat="1" applyFont="1" applyBorder="1" applyAlignment="1">
      <alignment vertical="top"/>
    </xf>
    <xf numFmtId="172" fontId="12" fillId="0" borderId="5" xfId="3" applyNumberFormat="1" applyFont="1" applyBorder="1" applyAlignment="1">
      <alignment vertical="top"/>
    </xf>
    <xf numFmtId="171" fontId="12" fillId="3" borderId="5" xfId="3" applyNumberFormat="1" applyFont="1" applyFill="1" applyBorder="1" applyAlignment="1">
      <alignment vertical="top"/>
    </xf>
    <xf numFmtId="172" fontId="12" fillId="3" borderId="5" xfId="3" applyNumberFormat="1" applyFont="1" applyFill="1" applyBorder="1" applyAlignment="1">
      <alignment vertical="top"/>
    </xf>
    <xf numFmtId="0" fontId="8" fillId="3" borderId="4" xfId="3" applyFont="1" applyFill="1" applyBorder="1" applyAlignment="1">
      <alignment vertical="top" wrapText="1"/>
    </xf>
    <xf numFmtId="0" fontId="8" fillId="3" borderId="4" xfId="3" applyFont="1" applyFill="1" applyBorder="1" applyAlignment="1">
      <alignment vertical="top"/>
    </xf>
    <xf numFmtId="171" fontId="8" fillId="3" borderId="4" xfId="3" applyNumberFormat="1" applyFont="1" applyFill="1" applyBorder="1" applyAlignment="1">
      <alignment vertical="top"/>
    </xf>
    <xf numFmtId="171" fontId="12" fillId="0" borderId="4" xfId="3" applyNumberFormat="1" applyFont="1" applyFill="1" applyBorder="1" applyAlignment="1">
      <alignment vertical="top"/>
    </xf>
    <xf numFmtId="172" fontId="12" fillId="0" borderId="4" xfId="3" applyNumberFormat="1" applyFont="1" applyFill="1" applyBorder="1" applyAlignment="1">
      <alignment vertical="top"/>
    </xf>
    <xf numFmtId="49" fontId="8" fillId="3" borderId="5" xfId="3" applyNumberFormat="1" applyFont="1" applyFill="1" applyBorder="1" applyAlignment="1">
      <alignment vertical="top"/>
    </xf>
    <xf numFmtId="0" fontId="153" fillId="3" borderId="5" xfId="3" applyFont="1" applyFill="1" applyBorder="1" applyAlignment="1">
      <alignment vertical="top" wrapText="1"/>
    </xf>
    <xf numFmtId="0" fontId="61" fillId="0" borderId="8" xfId="0" applyFont="1" applyFill="1" applyBorder="1" applyAlignment="1">
      <alignment vertical="top" wrapText="1"/>
    </xf>
    <xf numFmtId="49" fontId="2" fillId="0" borderId="25" xfId="0" applyNumberFormat="1" applyFont="1" applyFill="1" applyBorder="1" applyAlignment="1">
      <alignment vertical="top" wrapText="1"/>
    </xf>
    <xf numFmtId="3" fontId="49" fillId="0" borderId="8" xfId="0" applyNumberFormat="1" applyFont="1" applyFill="1" applyBorder="1" applyAlignment="1">
      <alignment vertical="top" wrapText="1"/>
    </xf>
    <xf numFmtId="169" fontId="7" fillId="0" borderId="8" xfId="0" applyNumberFormat="1" applyFont="1" applyFill="1" applyBorder="1" applyAlignment="1">
      <alignment vertical="top" wrapText="1"/>
    </xf>
    <xf numFmtId="176" fontId="7" fillId="0" borderId="8" xfId="0" applyNumberFormat="1" applyFont="1" applyFill="1" applyBorder="1" applyAlignment="1">
      <alignment vertical="top" wrapText="1"/>
    </xf>
    <xf numFmtId="175" fontId="7" fillId="0" borderId="8" xfId="0" applyNumberFormat="1" applyFont="1" applyFill="1" applyBorder="1" applyAlignment="1">
      <alignment vertical="top" wrapText="1"/>
    </xf>
    <xf numFmtId="4" fontId="62" fillId="0" borderId="8" xfId="0" applyNumberFormat="1" applyFont="1" applyFill="1" applyBorder="1" applyAlignment="1">
      <alignment vertical="top" wrapText="1"/>
    </xf>
    <xf numFmtId="3" fontId="7" fillId="0" borderId="8" xfId="0" applyNumberFormat="1" applyFont="1" applyFill="1" applyBorder="1" applyAlignment="1">
      <alignment vertical="top" wrapText="1"/>
    </xf>
    <xf numFmtId="49" fontId="47" fillId="0" borderId="2" xfId="0" applyNumberFormat="1" applyFont="1" applyFill="1" applyBorder="1" applyAlignment="1">
      <alignment vertical="top"/>
    </xf>
    <xf numFmtId="3" fontId="3" fillId="0" borderId="5" xfId="0" applyNumberFormat="1" applyFont="1" applyFill="1" applyBorder="1" applyAlignment="1">
      <alignment vertical="top" wrapText="1"/>
    </xf>
    <xf numFmtId="169" fontId="49" fillId="0" borderId="5" xfId="0" applyNumberFormat="1" applyFont="1" applyFill="1" applyBorder="1" applyAlignment="1">
      <alignment vertical="top" wrapText="1"/>
    </xf>
    <xf numFmtId="176" fontId="7" fillId="0" borderId="5" xfId="0" applyNumberFormat="1" applyFont="1" applyFill="1" applyBorder="1" applyAlignment="1">
      <alignment vertical="top" wrapText="1"/>
    </xf>
    <xf numFmtId="175" fontId="7" fillId="0" borderId="5" xfId="0" applyNumberFormat="1" applyFont="1" applyFill="1" applyBorder="1" applyAlignment="1">
      <alignment vertical="top" wrapText="1"/>
    </xf>
    <xf numFmtId="4" fontId="62" fillId="0" borderId="5" xfId="0" applyNumberFormat="1" applyFont="1" applyFill="1" applyBorder="1" applyAlignment="1">
      <alignment vertical="top" wrapText="1"/>
    </xf>
    <xf numFmtId="169" fontId="7" fillId="0" borderId="5" xfId="0" applyNumberFormat="1" applyFont="1" applyFill="1" applyBorder="1" applyAlignment="1">
      <alignment vertical="top" wrapText="1"/>
    </xf>
    <xf numFmtId="3" fontId="7" fillId="0" borderId="5" xfId="0" applyNumberFormat="1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center" wrapText="1"/>
    </xf>
    <xf numFmtId="0" fontId="102" fillId="0" borderId="5" xfId="0" applyFont="1" applyFill="1" applyBorder="1" applyAlignment="1">
      <alignment horizontal="center" vertical="top" wrapText="1"/>
    </xf>
    <xf numFmtId="0" fontId="102" fillId="0" borderId="5" xfId="0" applyFont="1" applyFill="1" applyBorder="1" applyAlignment="1">
      <alignment vertical="top"/>
    </xf>
    <xf numFmtId="167" fontId="102" fillId="0" borderId="5" xfId="0" applyNumberFormat="1" applyFont="1" applyFill="1" applyBorder="1" applyAlignment="1">
      <alignment vertical="top"/>
    </xf>
    <xf numFmtId="167" fontId="102" fillId="0" borderId="0" xfId="0" applyNumberFormat="1" applyFont="1" applyFill="1" applyAlignment="1">
      <alignment vertical="top"/>
    </xf>
    <xf numFmtId="0" fontId="10" fillId="0" borderId="5" xfId="0" applyFont="1" applyFill="1" applyBorder="1" applyAlignment="1">
      <alignment horizontal="center" vertical="top" wrapText="1"/>
    </xf>
    <xf numFmtId="0" fontId="77" fillId="0" borderId="5" xfId="0" applyFont="1" applyFill="1" applyBorder="1" applyAlignment="1">
      <alignment vertical="top" wrapText="1"/>
    </xf>
    <xf numFmtId="3" fontId="102" fillId="30" borderId="4" xfId="0" applyNumberFormat="1" applyFont="1" applyFill="1" applyBorder="1" applyAlignment="1">
      <alignment vertical="top"/>
    </xf>
    <xf numFmtId="3" fontId="102" fillId="30" borderId="11" xfId="0" applyNumberFormat="1" applyFont="1" applyFill="1" applyBorder="1" applyAlignment="1">
      <alignment vertical="top"/>
    </xf>
    <xf numFmtId="3" fontId="102" fillId="30" borderId="5" xfId="0" applyNumberFormat="1" applyFont="1" applyFill="1" applyBorder="1" applyAlignment="1">
      <alignment vertical="top"/>
    </xf>
    <xf numFmtId="3" fontId="102" fillId="30" borderId="3" xfId="0" applyNumberFormat="1" applyFont="1" applyFill="1" applyBorder="1" applyAlignment="1">
      <alignment vertical="top"/>
    </xf>
    <xf numFmtId="0" fontId="149" fillId="0" borderId="5" xfId="0" applyFont="1" applyFill="1" applyBorder="1" applyAlignment="1">
      <alignment vertical="top" wrapText="1"/>
    </xf>
    <xf numFmtId="0" fontId="154" fillId="0" borderId="5" xfId="0" applyFont="1" applyFill="1" applyBorder="1" applyAlignment="1">
      <alignment vertical="top" wrapText="1"/>
    </xf>
    <xf numFmtId="0" fontId="77" fillId="3" borderId="5" xfId="0" applyFont="1" applyFill="1" applyBorder="1" applyAlignment="1">
      <alignment vertical="top" wrapText="1"/>
    </xf>
    <xf numFmtId="4" fontId="3" fillId="34" borderId="1" xfId="0" applyNumberFormat="1" applyFont="1" applyFill="1" applyBorder="1" applyAlignment="1">
      <alignment vertical="top" wrapText="1"/>
    </xf>
    <xf numFmtId="3" fontId="36" fillId="0" borderId="5" xfId="0" applyNumberFormat="1" applyFont="1" applyBorder="1" applyAlignment="1">
      <alignment vertical="top"/>
    </xf>
    <xf numFmtId="4" fontId="36" fillId="0" borderId="5" xfId="0" applyNumberFormat="1" applyFont="1" applyBorder="1" applyAlignment="1">
      <alignment vertical="top"/>
    </xf>
    <xf numFmtId="0" fontId="54" fillId="0" borderId="0" xfId="0" applyFont="1" applyAlignment="1">
      <alignment vertical="top"/>
    </xf>
    <xf numFmtId="0" fontId="33" fillId="33" borderId="2" xfId="0" applyFont="1" applyFill="1" applyBorder="1" applyAlignment="1">
      <alignment vertical="top" wrapText="1"/>
    </xf>
    <xf numFmtId="0" fontId="36" fillId="0" borderId="5" xfId="0" applyFont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54" fillId="0" borderId="0" xfId="0" applyFont="1" applyAlignment="1">
      <alignment vertical="top"/>
    </xf>
    <xf numFmtId="0" fontId="101" fillId="3" borderId="5" xfId="3" applyFont="1" applyFill="1" applyBorder="1" applyAlignment="1">
      <alignment horizontal="center" vertical="top" wrapText="1"/>
    </xf>
    <xf numFmtId="0" fontId="101" fillId="3" borderId="7" xfId="3" applyFont="1" applyFill="1" applyBorder="1" applyAlignment="1">
      <alignment horizontal="center" vertical="top" wrapText="1"/>
    </xf>
    <xf numFmtId="0" fontId="101" fillId="3" borderId="1" xfId="3" applyFont="1" applyFill="1" applyBorder="1" applyAlignment="1">
      <alignment horizontal="center" vertical="top" wrapText="1"/>
    </xf>
    <xf numFmtId="0" fontId="8" fillId="0" borderId="5" xfId="3" applyFont="1" applyFill="1" applyBorder="1" applyAlignment="1">
      <alignment horizontal="center" vertical="top" wrapText="1"/>
    </xf>
    <xf numFmtId="0" fontId="58" fillId="0" borderId="5" xfId="3" applyFont="1" applyFill="1" applyBorder="1" applyAlignment="1">
      <alignment horizontal="center" vertical="top" wrapText="1"/>
    </xf>
    <xf numFmtId="0" fontId="110" fillId="0" borderId="27" xfId="3" applyFont="1" applyBorder="1" applyAlignment="1">
      <alignment horizontal="center" vertical="top"/>
    </xf>
    <xf numFmtId="0" fontId="110" fillId="0" borderId="0" xfId="3" applyFont="1" applyAlignment="1">
      <alignment horizontal="right" vertical="top" wrapText="1"/>
    </xf>
    <xf numFmtId="0" fontId="66" fillId="0" borderId="0" xfId="605" applyFont="1" applyAlignment="1">
      <alignment horizontal="center" vertical="top"/>
    </xf>
    <xf numFmtId="0" fontId="8" fillId="0" borderId="5" xfId="3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54" fillId="0" borderId="5" xfId="583" applyFont="1" applyBorder="1" applyAlignment="1">
      <alignment horizontal="center" vertical="center" wrapText="1"/>
    </xf>
    <xf numFmtId="0" fontId="77" fillId="35" borderId="5" xfId="640" applyFont="1" applyFill="1" applyBorder="1" applyAlignment="1">
      <alignment horizontal="center" vertical="center" wrapText="1"/>
    </xf>
    <xf numFmtId="0" fontId="54" fillId="0" borderId="5" xfId="583" applyFont="1" applyBorder="1" applyAlignment="1">
      <alignment horizontal="center" wrapText="1"/>
    </xf>
    <xf numFmtId="0" fontId="0" fillId="0" borderId="24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/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71" fillId="0" borderId="2" xfId="0" applyFont="1" applyBorder="1" applyAlignment="1">
      <alignment horizontal="center" vertical="top" wrapText="1"/>
    </xf>
    <xf numFmtId="0" fontId="71" fillId="0" borderId="8" xfId="0" applyFont="1" applyBorder="1" applyAlignment="1">
      <alignment horizontal="center" vertical="top" wrapText="1"/>
    </xf>
    <xf numFmtId="0" fontId="71" fillId="0" borderId="3" xfId="0" applyFont="1" applyBorder="1" applyAlignment="1">
      <alignment horizontal="center" vertical="top" wrapText="1"/>
    </xf>
    <xf numFmtId="0" fontId="86" fillId="38" borderId="2" xfId="0" applyFont="1" applyFill="1" applyBorder="1" applyAlignment="1">
      <alignment vertical="top" wrapText="1"/>
    </xf>
    <xf numFmtId="0" fontId="86" fillId="38" borderId="8" xfId="0" applyFont="1" applyFill="1" applyBorder="1" applyAlignment="1">
      <alignment vertical="top" wrapText="1"/>
    </xf>
    <xf numFmtId="0" fontId="86" fillId="38" borderId="3" xfId="0" applyFont="1" applyFill="1" applyBorder="1" applyAlignment="1">
      <alignment vertical="top" wrapText="1"/>
    </xf>
    <xf numFmtId="0" fontId="36" fillId="0" borderId="2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36" fillId="38" borderId="2" xfId="0" applyFont="1" applyFill="1" applyBorder="1" applyAlignment="1">
      <alignment horizontal="center" vertical="top" wrapText="1"/>
    </xf>
    <xf numFmtId="0" fontId="36" fillId="38" borderId="8" xfId="0" applyFont="1" applyFill="1" applyBorder="1" applyAlignment="1">
      <alignment horizontal="center" vertical="top" wrapText="1"/>
    </xf>
    <xf numFmtId="0" fontId="36" fillId="38" borderId="3" xfId="0" applyFont="1" applyFill="1" applyBorder="1" applyAlignment="1">
      <alignment horizontal="center" vertical="top" wrapText="1"/>
    </xf>
    <xf numFmtId="0" fontId="86" fillId="0" borderId="2" xfId="0" applyFont="1" applyBorder="1" applyAlignment="1">
      <alignment vertical="top" wrapText="1"/>
    </xf>
    <xf numFmtId="0" fontId="86" fillId="0" borderId="8" xfId="0" applyFont="1" applyBorder="1" applyAlignment="1">
      <alignment vertical="top" wrapText="1"/>
    </xf>
    <xf numFmtId="0" fontId="86" fillId="0" borderId="3" xfId="0" applyFont="1" applyBorder="1" applyAlignment="1">
      <alignment vertical="top" wrapText="1"/>
    </xf>
    <xf numFmtId="0" fontId="86" fillId="0" borderId="2" xfId="0" applyFont="1" applyFill="1" applyBorder="1" applyAlignment="1">
      <alignment vertical="top" wrapText="1"/>
    </xf>
    <xf numFmtId="0" fontId="86" fillId="0" borderId="8" xfId="0" applyFont="1" applyFill="1" applyBorder="1" applyAlignment="1">
      <alignment vertical="top" wrapText="1"/>
    </xf>
    <xf numFmtId="0" fontId="86" fillId="0" borderId="3" xfId="0" applyFont="1" applyFill="1" applyBorder="1" applyAlignment="1">
      <alignment vertical="top" wrapText="1"/>
    </xf>
    <xf numFmtId="0" fontId="33" fillId="33" borderId="2" xfId="0" applyFont="1" applyFill="1" applyBorder="1" applyAlignment="1">
      <alignment vertical="top" wrapText="1"/>
    </xf>
    <xf numFmtId="0" fontId="33" fillId="33" borderId="3" xfId="0" applyFont="1" applyFill="1" applyBorder="1" applyAlignment="1">
      <alignment vertical="top" wrapText="1"/>
    </xf>
    <xf numFmtId="0" fontId="3" fillId="33" borderId="2" xfId="0" applyFont="1" applyFill="1" applyBorder="1" applyAlignment="1">
      <alignment vertical="top" wrapText="1"/>
    </xf>
    <xf numFmtId="0" fontId="3" fillId="33" borderId="3" xfId="0" applyFont="1" applyFill="1" applyBorder="1" applyAlignment="1">
      <alignment vertical="top" wrapText="1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3" fontId="104" fillId="33" borderId="49" xfId="0" applyNumberFormat="1" applyFont="1" applyFill="1" applyBorder="1" applyAlignment="1">
      <alignment horizontal="left" vertical="top" wrapText="1" shrinkToFit="1"/>
    </xf>
    <xf numFmtId="3" fontId="104" fillId="33" borderId="58" xfId="0" applyNumberFormat="1" applyFont="1" applyFill="1" applyBorder="1" applyAlignment="1">
      <alignment horizontal="left" vertical="top" wrapText="1" shrinkToFit="1"/>
    </xf>
    <xf numFmtId="3" fontId="104" fillId="33" borderId="63" xfId="0" applyNumberFormat="1" applyFont="1" applyFill="1" applyBorder="1" applyAlignment="1">
      <alignment horizontal="left" vertical="top" wrapText="1" shrinkToFit="1"/>
    </xf>
    <xf numFmtId="2" fontId="57" fillId="0" borderId="12" xfId="0" applyNumberFormat="1" applyFont="1" applyFill="1" applyBorder="1" applyAlignment="1">
      <alignment horizontal="center" vertical="center" wrapText="1"/>
    </xf>
    <xf numFmtId="2" fontId="57" fillId="0" borderId="5" xfId="0" applyNumberFormat="1" applyFont="1" applyFill="1" applyBorder="1" applyAlignment="1">
      <alignment horizontal="center" vertical="center" wrapText="1"/>
    </xf>
    <xf numFmtId="0" fontId="104" fillId="0" borderId="53" xfId="0" applyFont="1" applyFill="1" applyBorder="1" applyAlignment="1">
      <alignment horizontal="center" vertical="center"/>
    </xf>
    <xf numFmtId="0" fontId="104" fillId="0" borderId="58" xfId="0" applyFont="1" applyFill="1" applyBorder="1" applyAlignment="1">
      <alignment horizontal="center" vertical="center"/>
    </xf>
    <xf numFmtId="0" fontId="104" fillId="0" borderId="63" xfId="0" applyFont="1" applyFill="1" applyBorder="1" applyAlignment="1">
      <alignment horizontal="center" vertical="center"/>
    </xf>
    <xf numFmtId="0" fontId="57" fillId="0" borderId="54" xfId="388" applyFont="1" applyFill="1" applyBorder="1" applyAlignment="1">
      <alignment horizontal="center" vertical="center" wrapText="1"/>
    </xf>
    <xf numFmtId="0" fontId="57" fillId="0" borderId="59" xfId="388" applyFont="1" applyFill="1" applyBorder="1" applyAlignment="1">
      <alignment horizontal="center" vertical="center" wrapText="1"/>
    </xf>
    <xf numFmtId="0" fontId="57" fillId="0" borderId="60" xfId="388" applyFont="1" applyFill="1" applyBorder="1" applyAlignment="1">
      <alignment horizontal="center" vertical="center" wrapText="1"/>
    </xf>
    <xf numFmtId="2" fontId="104" fillId="0" borderId="55" xfId="0" applyNumberFormat="1" applyFont="1" applyFill="1" applyBorder="1" applyAlignment="1">
      <alignment horizontal="center" vertical="center" wrapText="1"/>
    </xf>
    <xf numFmtId="2" fontId="104" fillId="0" borderId="54" xfId="0" applyNumberFormat="1" applyFont="1" applyFill="1" applyBorder="1" applyAlignment="1">
      <alignment horizontal="center" vertical="center" wrapText="1"/>
    </xf>
    <xf numFmtId="2" fontId="104" fillId="0" borderId="27" xfId="0" applyNumberFormat="1" applyFont="1" applyFill="1" applyBorder="1" applyAlignment="1">
      <alignment horizontal="center" vertical="center" wrapText="1"/>
    </xf>
    <xf numFmtId="2" fontId="104" fillId="0" borderId="60" xfId="0" applyNumberFormat="1" applyFont="1" applyFill="1" applyBorder="1" applyAlignment="1">
      <alignment horizontal="center" vertical="center" wrapText="1"/>
    </xf>
    <xf numFmtId="0" fontId="132" fillId="0" borderId="50" xfId="0" applyFont="1" applyFill="1" applyBorder="1" applyAlignment="1">
      <alignment horizontal="center"/>
    </xf>
    <xf numFmtId="0" fontId="132" fillId="0" borderId="56" xfId="0" applyFont="1" applyFill="1" applyBorder="1" applyAlignment="1">
      <alignment horizontal="center"/>
    </xf>
    <xf numFmtId="0" fontId="132" fillId="0" borderId="57" xfId="0" applyFont="1" applyFill="1" applyBorder="1" applyAlignment="1">
      <alignment horizontal="center"/>
    </xf>
    <xf numFmtId="0" fontId="57" fillId="0" borderId="3" xfId="388" applyFont="1" applyFill="1" applyBorder="1" applyAlignment="1">
      <alignment horizontal="center" vertical="center" wrapText="1"/>
    </xf>
    <xf numFmtId="0" fontId="57" fillId="0" borderId="5" xfId="388" applyFont="1" applyFill="1" applyBorder="1" applyAlignment="1">
      <alignment horizontal="center" vertical="center" wrapText="1"/>
    </xf>
    <xf numFmtId="2" fontId="57" fillId="0" borderId="61" xfId="0" applyNumberFormat="1" applyFont="1" applyFill="1" applyBorder="1" applyAlignment="1">
      <alignment horizontal="center" vertical="center" wrapText="1"/>
    </xf>
    <xf numFmtId="2" fontId="57" fillId="3" borderId="5" xfId="0" applyNumberFormat="1" applyFont="1" applyFill="1" applyBorder="1" applyAlignment="1">
      <alignment horizontal="center" vertical="center" wrapText="1"/>
    </xf>
    <xf numFmtId="2" fontId="57" fillId="3" borderId="2" xfId="0" applyNumberFormat="1" applyFont="1" applyFill="1" applyBorder="1" applyAlignment="1">
      <alignment horizontal="center" vertical="center" wrapText="1"/>
    </xf>
    <xf numFmtId="0" fontId="131" fillId="0" borderId="0" xfId="0" applyFont="1" applyFill="1" applyAlignment="1">
      <alignment horizontal="center" wrapText="1" shrinkToFit="1"/>
    </xf>
    <xf numFmtId="2" fontId="57" fillId="0" borderId="3" xfId="0" applyNumberFormat="1" applyFont="1" applyFill="1" applyBorder="1" applyAlignment="1">
      <alignment horizontal="center" vertical="center" wrapText="1"/>
    </xf>
    <xf numFmtId="2" fontId="57" fillId="0" borderId="35" xfId="0" applyNumberFormat="1" applyFont="1" applyFill="1" applyBorder="1" applyAlignment="1">
      <alignment horizontal="center" vertical="center" wrapText="1"/>
    </xf>
    <xf numFmtId="2" fontId="57" fillId="0" borderId="8" xfId="0" applyNumberFormat="1" applyFont="1" applyFill="1" applyBorder="1" applyAlignment="1">
      <alignment horizontal="center" vertical="center" wrapText="1"/>
    </xf>
    <xf numFmtId="2" fontId="57" fillId="3" borderId="61" xfId="0" applyNumberFormat="1" applyFont="1" applyFill="1" applyBorder="1" applyAlignment="1">
      <alignment horizontal="center" vertical="center" wrapText="1"/>
    </xf>
    <xf numFmtId="2" fontId="104" fillId="0" borderId="31" xfId="0" applyNumberFormat="1" applyFont="1" applyFill="1" applyBorder="1" applyAlignment="1">
      <alignment horizontal="center" vertical="center" wrapText="1"/>
    </xf>
    <xf numFmtId="2" fontId="104" fillId="0" borderId="41" xfId="0" applyNumberFormat="1" applyFont="1" applyFill="1" applyBorder="1" applyAlignment="1">
      <alignment horizontal="center" vertical="center" wrapText="1"/>
    </xf>
    <xf numFmtId="2" fontId="104" fillId="0" borderId="0" xfId="0" applyNumberFormat="1" applyFont="1" applyFill="1" applyBorder="1" applyAlignment="1">
      <alignment horizontal="center" vertical="center" wrapText="1"/>
    </xf>
    <xf numFmtId="2" fontId="104" fillId="0" borderId="59" xfId="0" applyNumberFormat="1" applyFont="1" applyFill="1" applyBorder="1" applyAlignment="1">
      <alignment horizontal="center" vertical="center" wrapText="1"/>
    </xf>
    <xf numFmtId="2" fontId="104" fillId="0" borderId="62" xfId="0" applyNumberFormat="1" applyFont="1" applyFill="1" applyBorder="1" applyAlignment="1">
      <alignment horizontal="center" vertical="center" wrapText="1"/>
    </xf>
    <xf numFmtId="2" fontId="8" fillId="3" borderId="31" xfId="0" applyNumberFormat="1" applyFont="1" applyFill="1" applyBorder="1" applyAlignment="1">
      <alignment horizontal="center" vertical="center" wrapText="1"/>
    </xf>
    <xf numFmtId="2" fontId="8" fillId="3" borderId="55" xfId="0" applyNumberFormat="1" applyFont="1" applyFill="1" applyBorder="1" applyAlignment="1">
      <alignment horizontal="center" vertical="center" wrapText="1"/>
    </xf>
    <xf numFmtId="2" fontId="8" fillId="3" borderId="54" xfId="0" applyNumberFormat="1" applyFont="1" applyFill="1" applyBorder="1" applyAlignment="1">
      <alignment horizontal="center" vertical="center" wrapText="1"/>
    </xf>
    <xf numFmtId="2" fontId="8" fillId="3" borderId="62" xfId="0" applyNumberFormat="1" applyFont="1" applyFill="1" applyBorder="1" applyAlignment="1">
      <alignment horizontal="center" vertical="center" wrapText="1"/>
    </xf>
    <xf numFmtId="2" fontId="8" fillId="3" borderId="27" xfId="0" applyNumberFormat="1" applyFont="1" applyFill="1" applyBorder="1" applyAlignment="1">
      <alignment horizontal="center" vertical="center" wrapText="1"/>
    </xf>
    <xf numFmtId="2" fontId="8" fillId="3" borderId="60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30" fillId="0" borderId="5" xfId="0" applyFont="1" applyFill="1" applyBorder="1" applyAlignment="1">
      <alignment horizontal="center" vertical="top" wrapText="1"/>
    </xf>
    <xf numFmtId="0" fontId="30" fillId="0" borderId="5" xfId="0" applyFont="1" applyBorder="1" applyAlignment="1">
      <alignment horizontal="center" vertical="top" wrapText="1"/>
    </xf>
    <xf numFmtId="0" fontId="30" fillId="0" borderId="1" xfId="0" applyFont="1" applyBorder="1" applyAlignment="1">
      <alignment horizontal="center" vertical="top" wrapText="1"/>
    </xf>
    <xf numFmtId="0" fontId="30" fillId="0" borderId="4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 wrapText="1"/>
    </xf>
    <xf numFmtId="0" fontId="30" fillId="0" borderId="4" xfId="0" applyFont="1" applyFill="1" applyBorder="1" applyAlignment="1">
      <alignment horizontal="center" vertical="top" wrapText="1"/>
    </xf>
    <xf numFmtId="0" fontId="50" fillId="4" borderId="1" xfId="0" applyFont="1" applyFill="1" applyBorder="1" applyAlignment="1">
      <alignment horizontal="center" vertical="top" wrapText="1"/>
    </xf>
    <xf numFmtId="0" fontId="50" fillId="4" borderId="4" xfId="0" applyFont="1" applyFill="1" applyBorder="1" applyAlignment="1">
      <alignment horizontal="center" vertical="top" wrapText="1"/>
    </xf>
    <xf numFmtId="0" fontId="50" fillId="0" borderId="5" xfId="0" applyFont="1" applyFill="1" applyBorder="1" applyAlignment="1">
      <alignment horizontal="center" vertical="top" wrapText="1"/>
    </xf>
    <xf numFmtId="0" fontId="9" fillId="32" borderId="2" xfId="0" applyFont="1" applyFill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6" fillId="0" borderId="5" xfId="4" applyFont="1" applyBorder="1" applyAlignment="1">
      <alignment horizontal="center" vertical="top" wrapText="1"/>
    </xf>
    <xf numFmtId="0" fontId="36" fillId="0" borderId="5" xfId="4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36" fillId="0" borderId="1" xfId="0" applyFont="1" applyBorder="1" applyAlignment="1">
      <alignment horizontal="center" vertical="top" wrapText="1"/>
    </xf>
    <xf numFmtId="0" fontId="36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36" fillId="0" borderId="24" xfId="0" applyFont="1" applyBorder="1" applyAlignment="1">
      <alignment horizontal="center" vertical="top" wrapText="1"/>
    </xf>
    <xf numFmtId="0" fontId="36" fillId="0" borderId="23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4" fillId="4" borderId="8" xfId="0" applyFont="1" applyFill="1" applyBorder="1" applyAlignment="1">
      <alignment horizontal="center" vertical="top" wrapText="1"/>
    </xf>
    <xf numFmtId="0" fontId="34" fillId="4" borderId="3" xfId="0" applyFont="1" applyFill="1" applyBorder="1" applyAlignment="1">
      <alignment horizontal="center" vertical="top" wrapText="1"/>
    </xf>
    <xf numFmtId="0" fontId="34" fillId="0" borderId="8" xfId="0" applyFont="1" applyBorder="1" applyAlignment="1">
      <alignment horizontal="center" vertical="top" wrapText="1"/>
    </xf>
    <xf numFmtId="0" fontId="34" fillId="0" borderId="3" xfId="0" applyFont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69" fillId="0" borderId="5" xfId="0" applyFont="1" applyBorder="1" applyAlignment="1">
      <alignment horizontal="center" vertical="top" wrapText="1"/>
    </xf>
    <xf numFmtId="0" fontId="144" fillId="0" borderId="52" xfId="0" applyFont="1" applyBorder="1" applyAlignment="1">
      <alignment horizontal="center" vertical="top" wrapText="1"/>
    </xf>
    <xf numFmtId="0" fontId="69" fillId="37" borderId="2" xfId="0" applyFont="1" applyFill="1" applyBorder="1" applyAlignment="1">
      <alignment horizontal="center" vertical="top" wrapText="1"/>
    </xf>
    <xf numFmtId="0" fontId="69" fillId="37" borderId="8" xfId="0" applyFont="1" applyFill="1" applyBorder="1" applyAlignment="1">
      <alignment horizontal="center" vertical="top" wrapText="1"/>
    </xf>
    <xf numFmtId="0" fontId="69" fillId="37" borderId="3" xfId="0" applyFont="1" applyFill="1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36" fillId="0" borderId="32" xfId="0" applyFont="1" applyFill="1" applyBorder="1" applyAlignment="1">
      <alignment horizontal="center" vertical="top" wrapText="1"/>
    </xf>
    <xf numFmtId="0" fontId="36" fillId="0" borderId="33" xfId="0" applyFont="1" applyFill="1" applyBorder="1" applyAlignment="1">
      <alignment horizontal="center" vertical="top" wrapText="1"/>
    </xf>
    <xf numFmtId="0" fontId="36" fillId="0" borderId="34" xfId="0" applyFont="1" applyFill="1" applyBorder="1" applyAlignment="1">
      <alignment horizontal="center" vertical="top" wrapText="1"/>
    </xf>
    <xf numFmtId="0" fontId="36" fillId="5" borderId="33" xfId="0" applyFont="1" applyFill="1" applyBorder="1" applyAlignment="1">
      <alignment horizontal="center" vertical="top" wrapText="1"/>
    </xf>
    <xf numFmtId="0" fontId="36" fillId="5" borderId="34" xfId="0" applyFont="1" applyFill="1" applyBorder="1" applyAlignment="1">
      <alignment horizontal="center" vertical="top" wrapText="1"/>
    </xf>
    <xf numFmtId="0" fontId="71" fillId="4" borderId="33" xfId="0" applyFont="1" applyFill="1" applyBorder="1" applyAlignment="1">
      <alignment horizontal="center" vertical="top" wrapText="1"/>
    </xf>
    <xf numFmtId="0" fontId="71" fillId="4" borderId="34" xfId="0" applyFont="1" applyFill="1" applyBorder="1" applyAlignment="1">
      <alignment horizontal="center" vertical="top" wrapText="1"/>
    </xf>
    <xf numFmtId="0" fontId="71" fillId="31" borderId="34" xfId="0" applyFont="1" applyFill="1" applyBorder="1" applyAlignment="1">
      <alignment horizontal="center" vertical="top" wrapText="1"/>
    </xf>
    <xf numFmtId="0" fontId="71" fillId="31" borderId="29" xfId="0" applyFont="1" applyFill="1" applyBorder="1"/>
    <xf numFmtId="0" fontId="71" fillId="31" borderId="30" xfId="0" applyFont="1" applyFill="1" applyBorder="1"/>
    <xf numFmtId="0" fontId="54" fillId="0" borderId="0" xfId="0" applyFont="1" applyAlignment="1">
      <alignment horizontal="left" vertical="top"/>
    </xf>
    <xf numFmtId="0" fontId="54" fillId="0" borderId="0" xfId="0" applyFont="1" applyAlignment="1">
      <alignment horizontal="right" vertical="top"/>
    </xf>
    <xf numFmtId="0" fontId="54" fillId="0" borderId="0" xfId="0" applyFont="1" applyAlignment="1">
      <alignment vertical="top"/>
    </xf>
    <xf numFmtId="0" fontId="54" fillId="0" borderId="0" xfId="0" applyFont="1" applyAlignment="1">
      <alignment horizontal="center" vertical="top" wrapText="1"/>
    </xf>
    <xf numFmtId="0" fontId="54" fillId="0" borderId="5" xfId="0" applyFont="1" applyBorder="1" applyAlignment="1">
      <alignment horizontal="center" vertical="top"/>
    </xf>
    <xf numFmtId="0" fontId="54" fillId="0" borderId="5" xfId="0" applyFont="1" applyBorder="1" applyAlignment="1">
      <alignment horizontal="center" vertical="top" wrapText="1"/>
    </xf>
    <xf numFmtId="0" fontId="54" fillId="0" borderId="2" xfId="0" applyFont="1" applyFill="1" applyBorder="1" applyAlignment="1">
      <alignment horizontal="center" vertical="top" wrapText="1"/>
    </xf>
    <xf numFmtId="0" fontId="54" fillId="0" borderId="8" xfId="0" applyFont="1" applyFill="1" applyBorder="1" applyAlignment="1">
      <alignment horizontal="center" vertical="top" wrapText="1"/>
    </xf>
    <xf numFmtId="0" fontId="54" fillId="0" borderId="5" xfId="0" applyFont="1" applyFill="1" applyBorder="1" applyAlignment="1">
      <alignment horizontal="center" vertical="top" wrapText="1"/>
    </xf>
    <xf numFmtId="0" fontId="54" fillId="0" borderId="5" xfId="0" applyFont="1" applyFill="1" applyBorder="1" applyAlignment="1">
      <alignment horizontal="center" vertical="top"/>
    </xf>
    <xf numFmtId="0" fontId="71" fillId="0" borderId="5" xfId="0" applyFont="1" applyBorder="1" applyAlignment="1">
      <alignment horizontal="center" vertical="top"/>
    </xf>
    <xf numFmtId="0" fontId="71" fillId="0" borderId="2" xfId="0" applyFont="1" applyBorder="1" applyAlignment="1">
      <alignment vertical="top"/>
    </xf>
    <xf numFmtId="0" fontId="71" fillId="0" borderId="8" xfId="0" applyFont="1" applyBorder="1" applyAlignment="1">
      <alignment vertical="top"/>
    </xf>
    <xf numFmtId="0" fontId="71" fillId="0" borderId="3" xfId="0" applyFont="1" applyBorder="1" applyAlignment="1">
      <alignment vertical="top"/>
    </xf>
    <xf numFmtId="0" fontId="71" fillId="0" borderId="5" xfId="0" applyFont="1" applyBorder="1" applyAlignment="1">
      <alignment horizontal="center" vertical="top" wrapText="1"/>
    </xf>
    <xf numFmtId="0" fontId="71" fillId="4" borderId="2" xfId="0" applyFont="1" applyFill="1" applyBorder="1" applyAlignment="1">
      <alignment horizontal="center" vertical="top" wrapText="1"/>
    </xf>
    <xf numFmtId="0" fontId="71" fillId="4" borderId="8" xfId="0" applyFont="1" applyFill="1" applyBorder="1" applyAlignment="1">
      <alignment horizontal="center" vertical="top" wrapText="1"/>
    </xf>
    <xf numFmtId="0" fontId="71" fillId="4" borderId="3" xfId="0" applyFont="1" applyFill="1" applyBorder="1" applyAlignment="1">
      <alignment horizontal="center" vertical="top" wrapText="1"/>
    </xf>
    <xf numFmtId="0" fontId="71" fillId="4" borderId="5" xfId="0" applyFont="1" applyFill="1" applyBorder="1" applyAlignment="1">
      <alignment horizontal="center" vertical="top"/>
    </xf>
    <xf numFmtId="0" fontId="71" fillId="4" borderId="2" xfId="0" applyFont="1" applyFill="1" applyBorder="1" applyAlignment="1">
      <alignment horizontal="center" vertical="top"/>
    </xf>
    <xf numFmtId="0" fontId="71" fillId="4" borderId="8" xfId="0" applyFont="1" applyFill="1" applyBorder="1" applyAlignment="1">
      <alignment horizontal="center" vertical="top"/>
    </xf>
    <xf numFmtId="0" fontId="71" fillId="4" borderId="3" xfId="0" applyFont="1" applyFill="1" applyBorder="1" applyAlignment="1">
      <alignment horizontal="center" vertical="top"/>
    </xf>
    <xf numFmtId="0" fontId="71" fillId="0" borderId="5" xfId="0" applyFont="1" applyFill="1" applyBorder="1" applyAlignment="1">
      <alignment horizontal="center" vertical="top" wrapText="1"/>
    </xf>
    <xf numFmtId="0" fontId="71" fillId="2" borderId="1" xfId="0" applyFont="1" applyFill="1" applyBorder="1" applyAlignment="1">
      <alignment horizontal="center" vertical="top" wrapText="1"/>
    </xf>
    <xf numFmtId="0" fontId="71" fillId="2" borderId="4" xfId="0" applyFont="1" applyFill="1" applyBorder="1" applyAlignment="1">
      <alignment horizontal="center" vertical="top" wrapText="1"/>
    </xf>
    <xf numFmtId="0" fontId="71" fillId="4" borderId="5" xfId="0" applyFont="1" applyFill="1" applyBorder="1" applyAlignment="1">
      <alignment horizontal="center" vertical="top" wrapText="1"/>
    </xf>
    <xf numFmtId="0" fontId="71" fillId="2" borderId="5" xfId="0" applyFont="1" applyFill="1" applyBorder="1" applyAlignment="1">
      <alignment horizontal="center" vertical="top" wrapText="1"/>
    </xf>
    <xf numFmtId="0" fontId="36" fillId="4" borderId="5" xfId="0" applyFont="1" applyFill="1" applyBorder="1" applyAlignment="1">
      <alignment horizontal="center" vertical="top" wrapText="1"/>
    </xf>
    <xf numFmtId="0" fontId="71" fillId="4" borderId="25" xfId="0" applyFont="1" applyFill="1" applyBorder="1" applyAlignment="1">
      <alignment horizontal="center" vertical="top"/>
    </xf>
    <xf numFmtId="0" fontId="71" fillId="4" borderId="27" xfId="0" applyFont="1" applyFill="1" applyBorder="1" applyAlignment="1">
      <alignment horizontal="center" vertical="top"/>
    </xf>
    <xf numFmtId="0" fontId="71" fillId="4" borderId="11" xfId="0" applyFont="1" applyFill="1" applyBorder="1" applyAlignment="1">
      <alignment horizontal="center" vertical="top"/>
    </xf>
    <xf numFmtId="0" fontId="71" fillId="31" borderId="2" xfId="0" applyFont="1" applyFill="1" applyBorder="1" applyAlignment="1">
      <alignment horizontal="center" vertical="top" wrapText="1"/>
    </xf>
    <xf numFmtId="0" fontId="71" fillId="31" borderId="8" xfId="0" applyFont="1" applyFill="1" applyBorder="1" applyAlignment="1">
      <alignment horizontal="center" vertical="top" wrapText="1"/>
    </xf>
    <xf numFmtId="0" fontId="71" fillId="31" borderId="3" xfId="0" applyFont="1" applyFill="1" applyBorder="1" applyAlignment="1">
      <alignment horizontal="center" vertical="top" wrapText="1"/>
    </xf>
    <xf numFmtId="0" fontId="36" fillId="4" borderId="1" xfId="0" applyFont="1" applyFill="1" applyBorder="1" applyAlignment="1">
      <alignment horizontal="center" vertical="top" wrapText="1"/>
    </xf>
    <xf numFmtId="0" fontId="36" fillId="4" borderId="4" xfId="0" applyFont="1" applyFill="1" applyBorder="1" applyAlignment="1">
      <alignment horizontal="center" vertical="top" wrapText="1"/>
    </xf>
    <xf numFmtId="0" fontId="71" fillId="6" borderId="5" xfId="0" applyFont="1" applyFill="1" applyBorder="1" applyAlignment="1">
      <alignment horizontal="center" vertical="top"/>
    </xf>
    <xf numFmtId="0" fontId="71" fillId="4" borderId="1" xfId="0" applyFont="1" applyFill="1" applyBorder="1" applyAlignment="1">
      <alignment horizontal="center" vertical="top" wrapText="1"/>
    </xf>
    <xf numFmtId="0" fontId="71" fillId="4" borderId="4" xfId="0" applyFont="1" applyFill="1" applyBorder="1" applyAlignment="1">
      <alignment horizontal="center" vertical="top" wrapText="1"/>
    </xf>
    <xf numFmtId="0" fontId="71" fillId="0" borderId="25" xfId="0" applyFont="1" applyBorder="1" applyAlignment="1">
      <alignment horizontal="center" vertical="top"/>
    </xf>
    <xf numFmtId="0" fontId="71" fillId="0" borderId="27" xfId="0" applyFont="1" applyBorder="1" applyAlignment="1">
      <alignment horizontal="center" vertical="top"/>
    </xf>
    <xf numFmtId="0" fontId="71" fillId="0" borderId="11" xfId="0" applyFont="1" applyBorder="1" applyAlignment="1">
      <alignment horizontal="center" vertical="top"/>
    </xf>
    <xf numFmtId="0" fontId="71" fillId="5" borderId="2" xfId="0" applyFont="1" applyFill="1" applyBorder="1" applyAlignment="1">
      <alignment horizontal="center" vertical="top"/>
    </xf>
    <xf numFmtId="0" fontId="71" fillId="5" borderId="8" xfId="0" applyFont="1" applyFill="1" applyBorder="1" applyAlignment="1">
      <alignment horizontal="center" vertical="top"/>
    </xf>
    <xf numFmtId="0" fontId="71" fillId="5" borderId="3" xfId="0" applyFont="1" applyFill="1" applyBorder="1" applyAlignment="1">
      <alignment horizontal="center" vertical="top"/>
    </xf>
    <xf numFmtId="0" fontId="71" fillId="31" borderId="2" xfId="0" applyFont="1" applyFill="1" applyBorder="1" applyAlignment="1">
      <alignment horizontal="center" vertical="top"/>
    </xf>
    <xf numFmtId="0" fontId="71" fillId="31" borderId="8" xfId="0" applyFont="1" applyFill="1" applyBorder="1" applyAlignment="1">
      <alignment horizontal="center" vertical="top"/>
    </xf>
    <xf numFmtId="0" fontId="71" fillId="31" borderId="3" xfId="0" applyFont="1" applyFill="1" applyBorder="1" applyAlignment="1">
      <alignment horizontal="center" vertical="top"/>
    </xf>
    <xf numFmtId="0" fontId="71" fillId="0" borderId="2" xfId="0" applyFont="1" applyBorder="1" applyAlignment="1">
      <alignment horizontal="center" vertical="top"/>
    </xf>
    <xf numFmtId="0" fontId="71" fillId="0" borderId="8" xfId="0" applyFont="1" applyBorder="1" applyAlignment="1">
      <alignment horizontal="center" vertical="top"/>
    </xf>
    <xf numFmtId="0" fontId="71" fillId="0" borderId="3" xfId="0" applyFont="1" applyBorder="1" applyAlignment="1">
      <alignment horizontal="center" vertical="top"/>
    </xf>
    <xf numFmtId="0" fontId="36" fillId="0" borderId="0" xfId="0" applyFont="1" applyAlignment="1">
      <alignment vertical="top" wrapText="1"/>
    </xf>
    <xf numFmtId="0" fontId="36" fillId="0" borderId="6" xfId="0" applyFont="1" applyBorder="1" applyAlignment="1">
      <alignment horizontal="center" vertical="top" wrapText="1"/>
    </xf>
    <xf numFmtId="0" fontId="71" fillId="0" borderId="2" xfId="0" applyFont="1" applyFill="1" applyBorder="1" applyAlignment="1">
      <alignment horizontal="center" vertical="top"/>
    </xf>
    <xf numFmtId="0" fontId="71" fillId="0" borderId="8" xfId="0" applyFont="1" applyFill="1" applyBorder="1" applyAlignment="1">
      <alignment horizontal="center" vertical="top"/>
    </xf>
    <xf numFmtId="0" fontId="71" fillId="0" borderId="3" xfId="0" applyFont="1" applyFill="1" applyBorder="1" applyAlignment="1">
      <alignment horizontal="center" vertical="top"/>
    </xf>
    <xf numFmtId="0" fontId="57" fillId="44" borderId="5" xfId="3" applyFont="1" applyFill="1" applyBorder="1" applyAlignment="1">
      <alignment horizontal="center" vertical="center" wrapText="1"/>
    </xf>
    <xf numFmtId="0" fontId="104" fillId="0" borderId="0" xfId="3" applyFont="1" applyFill="1" applyAlignment="1">
      <alignment horizontal="center" vertical="center" wrapText="1"/>
    </xf>
    <xf numFmtId="0" fontId="104" fillId="0" borderId="0" xfId="3" applyFont="1" applyFill="1" applyAlignment="1">
      <alignment horizontal="center" vertical="center"/>
    </xf>
    <xf numFmtId="0" fontId="121" fillId="0" borderId="5" xfId="3" applyFont="1" applyFill="1" applyBorder="1" applyAlignment="1">
      <alignment horizontal="center" vertical="center" wrapText="1"/>
    </xf>
    <xf numFmtId="0" fontId="122" fillId="42" borderId="5" xfId="3" applyFont="1" applyFill="1" applyBorder="1" applyAlignment="1">
      <alignment horizontal="center" vertical="center" wrapText="1"/>
    </xf>
    <xf numFmtId="0" fontId="122" fillId="43" borderId="2" xfId="3" applyFont="1" applyFill="1" applyBorder="1" applyAlignment="1">
      <alignment horizontal="center" vertical="center" wrapText="1"/>
    </xf>
    <xf numFmtId="0" fontId="122" fillId="43" borderId="8" xfId="3" applyFont="1" applyFill="1" applyBorder="1" applyAlignment="1">
      <alignment horizontal="center" vertical="center" wrapText="1"/>
    </xf>
    <xf numFmtId="0" fontId="32" fillId="42" borderId="5" xfId="3" applyFont="1" applyFill="1" applyBorder="1" applyAlignment="1">
      <alignment horizontal="center" vertical="center" wrapText="1"/>
    </xf>
    <xf numFmtId="0" fontId="32" fillId="35" borderId="5" xfId="3" applyFont="1" applyFill="1" applyBorder="1" applyAlignment="1">
      <alignment horizontal="center" vertical="center" wrapText="1"/>
    </xf>
    <xf numFmtId="0" fontId="32" fillId="43" borderId="1" xfId="3" applyFont="1" applyFill="1" applyBorder="1" applyAlignment="1">
      <alignment horizontal="center" vertical="center" wrapText="1"/>
    </xf>
    <xf numFmtId="0" fontId="32" fillId="43" borderId="6" xfId="3" applyFont="1" applyFill="1" applyBorder="1" applyAlignment="1">
      <alignment horizontal="center" vertical="center" wrapText="1"/>
    </xf>
    <xf numFmtId="0" fontId="32" fillId="43" borderId="4" xfId="3" applyFont="1" applyFill="1" applyBorder="1" applyAlignment="1">
      <alignment horizontal="center" vertical="center" wrapText="1"/>
    </xf>
    <xf numFmtId="3" fontId="6" fillId="35" borderId="5" xfId="3" applyNumberFormat="1" applyFont="1" applyFill="1" applyBorder="1" applyAlignment="1">
      <alignment horizontal="center" vertical="center"/>
    </xf>
    <xf numFmtId="0" fontId="6" fillId="35" borderId="5" xfId="3" applyFont="1" applyFill="1" applyBorder="1" applyAlignment="1">
      <alignment horizontal="center" vertical="center" wrapText="1"/>
    </xf>
    <xf numFmtId="0" fontId="57" fillId="44" borderId="2" xfId="3" applyFont="1" applyFill="1" applyBorder="1" applyAlignment="1">
      <alignment horizontal="center" vertical="center" wrapText="1"/>
    </xf>
    <xf numFmtId="0" fontId="57" fillId="44" borderId="8" xfId="3" applyFont="1" applyFill="1" applyBorder="1" applyAlignment="1">
      <alignment horizontal="center" vertical="center" wrapText="1"/>
    </xf>
    <xf numFmtId="0" fontId="104" fillId="0" borderId="0" xfId="3" applyFont="1" applyFill="1" applyBorder="1" applyAlignment="1">
      <alignment horizontal="center" vertical="center" wrapText="1"/>
    </xf>
    <xf numFmtId="0" fontId="122" fillId="46" borderId="5" xfId="3" applyFont="1" applyFill="1" applyBorder="1" applyAlignment="1">
      <alignment horizontal="center" vertical="center" wrapText="1"/>
    </xf>
    <xf numFmtId="0" fontId="32" fillId="46" borderId="5" xfId="3" applyFont="1" applyFill="1" applyBorder="1" applyAlignment="1">
      <alignment horizontal="center" vertical="center" wrapText="1"/>
    </xf>
    <xf numFmtId="0" fontId="32" fillId="46" borderId="1" xfId="3" applyFont="1" applyFill="1" applyBorder="1" applyAlignment="1">
      <alignment horizontal="center" vertical="center" wrapText="1"/>
    </xf>
    <xf numFmtId="0" fontId="122" fillId="3" borderId="5" xfId="3" applyFont="1" applyFill="1" applyBorder="1" applyAlignment="1">
      <alignment horizontal="center" vertical="center" wrapText="1"/>
    </xf>
    <xf numFmtId="0" fontId="6" fillId="3" borderId="26" xfId="3" applyFill="1" applyBorder="1" applyAlignment="1">
      <alignment horizontal="center" vertical="center"/>
    </xf>
    <xf numFmtId="0" fontId="6" fillId="3" borderId="0" xfId="3" applyFill="1" applyAlignment="1">
      <alignment horizontal="center" vertical="center"/>
    </xf>
    <xf numFmtId="0" fontId="122" fillId="47" borderId="5" xfId="3" applyFont="1" applyFill="1" applyBorder="1" applyAlignment="1">
      <alignment horizontal="center" vertical="center" wrapText="1"/>
    </xf>
    <xf numFmtId="0" fontId="104" fillId="0" borderId="0" xfId="615" applyFont="1" applyFill="1" applyAlignment="1">
      <alignment horizontal="center" vertical="center" wrapText="1"/>
    </xf>
    <xf numFmtId="0" fontId="104" fillId="48" borderId="0" xfId="615" applyFont="1" applyFill="1" applyAlignment="1">
      <alignment horizontal="center" vertical="center"/>
    </xf>
    <xf numFmtId="0" fontId="121" fillId="0" borderId="5" xfId="615" applyFont="1" applyFill="1" applyBorder="1" applyAlignment="1">
      <alignment horizontal="center" vertical="center" wrapText="1"/>
    </xf>
    <xf numFmtId="0" fontId="122" fillId="42" borderId="5" xfId="615" applyFont="1" applyFill="1" applyBorder="1" applyAlignment="1">
      <alignment horizontal="center" vertical="center" wrapText="1"/>
    </xf>
    <xf numFmtId="0" fontId="32" fillId="42" borderId="5" xfId="615" applyFont="1" applyFill="1" applyBorder="1" applyAlignment="1">
      <alignment horizontal="center" vertical="center" wrapText="1"/>
    </xf>
    <xf numFmtId="0" fontId="32" fillId="35" borderId="5" xfId="615" applyFont="1" applyFill="1" applyBorder="1" applyAlignment="1">
      <alignment horizontal="center" vertical="center" wrapText="1"/>
    </xf>
    <xf numFmtId="0" fontId="6" fillId="35" borderId="5" xfId="615" applyFont="1" applyFill="1" applyBorder="1" applyAlignment="1">
      <alignment horizontal="center" vertical="center" wrapText="1"/>
    </xf>
    <xf numFmtId="0" fontId="57" fillId="44" borderId="5" xfId="615" applyFont="1" applyFill="1" applyBorder="1" applyAlignment="1">
      <alignment horizontal="center" vertical="center" wrapText="1"/>
    </xf>
    <xf numFmtId="0" fontId="57" fillId="44" borderId="2" xfId="615" applyFont="1" applyFill="1" applyBorder="1" applyAlignment="1">
      <alignment horizontal="center" vertical="center" wrapText="1"/>
    </xf>
    <xf numFmtId="0" fontId="57" fillId="44" borderId="8" xfId="615" applyFont="1" applyFill="1" applyBorder="1" applyAlignment="1">
      <alignment horizontal="center" vertical="center" wrapText="1"/>
    </xf>
    <xf numFmtId="0" fontId="104" fillId="0" borderId="0" xfId="615" applyFont="1" applyFill="1" applyBorder="1" applyAlignment="1">
      <alignment horizontal="center" vertical="center" wrapText="1"/>
    </xf>
    <xf numFmtId="0" fontId="104" fillId="0" borderId="0" xfId="615" applyFont="1" applyFill="1" applyAlignment="1">
      <alignment horizontal="center" vertical="center"/>
    </xf>
    <xf numFmtId="0" fontId="128" fillId="0" borderId="0" xfId="583" applyFont="1" applyAlignment="1">
      <alignment horizontal="center" vertical="center" wrapText="1"/>
    </xf>
    <xf numFmtId="0" fontId="9" fillId="33" borderId="5" xfId="583" applyFont="1" applyFill="1" applyBorder="1" applyAlignment="1">
      <alignment horizontal="center" vertical="center" wrapText="1"/>
    </xf>
    <xf numFmtId="0" fontId="9" fillId="31" borderId="5" xfId="583" applyFont="1" applyFill="1" applyBorder="1" applyAlignment="1">
      <alignment horizontal="center" vertical="center" wrapText="1"/>
    </xf>
    <xf numFmtId="0" fontId="10" fillId="33" borderId="5" xfId="583" applyFont="1" applyFill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top" wrapText="1"/>
    </xf>
    <xf numFmtId="0" fontId="50" fillId="0" borderId="4" xfId="0" applyFont="1" applyFill="1" applyBorder="1" applyAlignment="1">
      <alignment horizontal="center" vertical="top" wrapText="1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48" fillId="0" borderId="2" xfId="0" applyFont="1" applyBorder="1" applyAlignment="1">
      <alignment horizontal="center" vertical="top"/>
    </xf>
    <xf numFmtId="0" fontId="48" fillId="0" borderId="8" xfId="0" applyFont="1" applyBorder="1" applyAlignment="1">
      <alignment horizontal="center" vertical="top"/>
    </xf>
    <xf numFmtId="0" fontId="48" fillId="0" borderId="3" xfId="0" applyFont="1" applyBorder="1" applyAlignment="1">
      <alignment horizontal="center" vertical="top"/>
    </xf>
    <xf numFmtId="0" fontId="3" fillId="0" borderId="8" xfId="0" applyFont="1" applyFill="1" applyBorder="1" applyAlignment="1">
      <alignment vertical="top" wrapText="1"/>
    </xf>
    <xf numFmtId="0" fontId="110" fillId="0" borderId="27" xfId="3" applyFont="1" applyBorder="1" applyAlignment="1">
      <alignment horizontal="center" vertical="top"/>
    </xf>
    <xf numFmtId="0" fontId="110" fillId="0" borderId="0" xfId="3" applyFont="1" applyAlignment="1">
      <alignment horizontal="right" vertical="top" wrapText="1"/>
    </xf>
    <xf numFmtId="0" fontId="66" fillId="0" borderId="0" xfId="605" applyFont="1" applyAlignment="1">
      <alignment horizontal="center" vertical="top"/>
    </xf>
    <xf numFmtId="0" fontId="108" fillId="0" borderId="0" xfId="605" applyFont="1" applyAlignment="1">
      <alignment horizontal="center" vertical="top"/>
    </xf>
    <xf numFmtId="0" fontId="109" fillId="0" borderId="0" xfId="3" applyFont="1" applyAlignment="1">
      <alignment horizontal="center" vertical="top"/>
    </xf>
    <xf numFmtId="0" fontId="101" fillId="0" borderId="1" xfId="3" applyFont="1" applyFill="1" applyBorder="1" applyAlignment="1">
      <alignment horizontal="center" vertical="top" wrapText="1"/>
    </xf>
    <xf numFmtId="0" fontId="101" fillId="0" borderId="6" xfId="3" applyFont="1" applyFill="1" applyBorder="1" applyAlignment="1">
      <alignment horizontal="center" vertical="top" wrapText="1"/>
    </xf>
    <xf numFmtId="0" fontId="101" fillId="0" borderId="4" xfId="3" applyFont="1" applyFill="1" applyBorder="1" applyAlignment="1">
      <alignment horizontal="center" vertical="top" wrapText="1"/>
    </xf>
    <xf numFmtId="0" fontId="101" fillId="0" borderId="5" xfId="3" applyFont="1" applyBorder="1" applyAlignment="1">
      <alignment horizontal="center" vertical="top" wrapText="1"/>
    </xf>
    <xf numFmtId="0" fontId="8" fillId="50" borderId="1" xfId="3" applyFont="1" applyFill="1" applyBorder="1" applyAlignment="1">
      <alignment horizontal="center" vertical="top" wrapText="1"/>
    </xf>
    <xf numFmtId="0" fontId="8" fillId="50" borderId="6" xfId="3" applyFont="1" applyFill="1" applyBorder="1" applyAlignment="1">
      <alignment horizontal="center" vertical="top" wrapText="1"/>
    </xf>
    <xf numFmtId="0" fontId="8" fillId="0" borderId="2" xfId="3" applyFont="1" applyFill="1" applyBorder="1" applyAlignment="1">
      <alignment horizontal="center" vertical="top"/>
    </xf>
    <xf numFmtId="0" fontId="8" fillId="0" borderId="8" xfId="3" applyFont="1" applyFill="1" applyBorder="1" applyAlignment="1">
      <alignment horizontal="center" vertical="top"/>
    </xf>
    <xf numFmtId="0" fontId="8" fillId="0" borderId="3" xfId="3" applyFont="1" applyFill="1" applyBorder="1" applyAlignment="1">
      <alignment horizontal="center" vertical="top"/>
    </xf>
    <xf numFmtId="0" fontId="8" fillId="0" borderId="24" xfId="3" applyFont="1" applyFill="1" applyBorder="1" applyAlignment="1">
      <alignment horizontal="center" vertical="top" wrapText="1"/>
    </xf>
    <xf numFmtId="0" fontId="8" fillId="0" borderId="23" xfId="3" applyFont="1" applyFill="1" applyBorder="1" applyAlignment="1">
      <alignment horizontal="center" vertical="top" wrapText="1"/>
    </xf>
    <xf numFmtId="0" fontId="8" fillId="0" borderId="7" xfId="3" applyFont="1" applyFill="1" applyBorder="1" applyAlignment="1">
      <alignment horizontal="center" vertical="top" wrapText="1"/>
    </xf>
    <xf numFmtId="0" fontId="8" fillId="0" borderId="25" xfId="3" applyFont="1" applyFill="1" applyBorder="1" applyAlignment="1">
      <alignment horizontal="center" vertical="top" wrapText="1"/>
    </xf>
    <xf numFmtId="0" fontId="8" fillId="0" borderId="27" xfId="3" applyFont="1" applyFill="1" applyBorder="1" applyAlignment="1">
      <alignment horizontal="center" vertical="top" wrapText="1"/>
    </xf>
    <xf numFmtId="0" fontId="8" fillId="0" borderId="11" xfId="3" applyFont="1" applyFill="1" applyBorder="1" applyAlignment="1">
      <alignment horizontal="center" vertical="top" wrapText="1"/>
    </xf>
    <xf numFmtId="0" fontId="58" fillId="0" borderId="5" xfId="3" applyFont="1" applyFill="1" applyBorder="1" applyAlignment="1">
      <alignment horizontal="center" vertical="top" wrapText="1"/>
    </xf>
    <xf numFmtId="0" fontId="8" fillId="36" borderId="5" xfId="3" applyFont="1" applyFill="1" applyBorder="1" applyAlignment="1">
      <alignment horizontal="center" vertical="top" wrapText="1"/>
    </xf>
    <xf numFmtId="0" fontId="8" fillId="50" borderId="5" xfId="3" applyFont="1" applyFill="1" applyBorder="1" applyAlignment="1">
      <alignment horizontal="center" vertical="top" wrapText="1"/>
    </xf>
    <xf numFmtId="0" fontId="109" fillId="0" borderId="0" xfId="3" applyFont="1" applyAlignment="1">
      <alignment horizontal="center" vertical="top" wrapText="1"/>
    </xf>
    <xf numFmtId="0" fontId="8" fillId="0" borderId="5" xfId="3" applyFont="1" applyBorder="1" applyAlignment="1">
      <alignment horizontal="center" vertical="top" wrapText="1"/>
    </xf>
    <xf numFmtId="0" fontId="8" fillId="0" borderId="1" xfId="3" applyFont="1" applyFill="1" applyBorder="1" applyAlignment="1">
      <alignment horizontal="center" vertical="top" wrapText="1"/>
    </xf>
    <xf numFmtId="0" fontId="8" fillId="0" borderId="6" xfId="3" applyFont="1" applyFill="1" applyBorder="1" applyAlignment="1">
      <alignment horizontal="center" vertical="top" wrapText="1"/>
    </xf>
    <xf numFmtId="0" fontId="8" fillId="0" borderId="4" xfId="3" applyFont="1" applyFill="1" applyBorder="1" applyAlignment="1">
      <alignment horizontal="center" vertical="top" wrapText="1"/>
    </xf>
    <xf numFmtId="0" fontId="57" fillId="0" borderId="2" xfId="0" applyFont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top" wrapText="1"/>
    </xf>
    <xf numFmtId="0" fontId="57" fillId="0" borderId="3" xfId="0" applyFont="1" applyBorder="1" applyAlignment="1">
      <alignment horizontal="center" vertical="top" wrapText="1"/>
    </xf>
    <xf numFmtId="0" fontId="104" fillId="36" borderId="5" xfId="0" applyFont="1" applyFill="1" applyBorder="1" applyAlignment="1">
      <alignment horizontal="center" vertical="top" wrapText="1"/>
    </xf>
    <xf numFmtId="0" fontId="104" fillId="0" borderId="5" xfId="0" applyFont="1" applyBorder="1" applyAlignment="1">
      <alignment horizontal="center" vertical="top" wrapText="1"/>
    </xf>
    <xf numFmtId="0" fontId="104" fillId="0" borderId="5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top"/>
    </xf>
    <xf numFmtId="0" fontId="57" fillId="49" borderId="0" xfId="0" applyFont="1" applyFill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54" fillId="0" borderId="5" xfId="583" applyFont="1" applyBorder="1" applyAlignment="1">
      <alignment horizontal="center" wrapText="1"/>
    </xf>
    <xf numFmtId="0" fontId="147" fillId="0" borderId="0" xfId="583" applyFont="1" applyAlignment="1">
      <alignment horizontal="center" vertical="center" wrapText="1"/>
    </xf>
    <xf numFmtId="0" fontId="147" fillId="0" borderId="0" xfId="583" applyFont="1" applyAlignment="1">
      <alignment horizontal="left" vertical="center" wrapText="1"/>
    </xf>
    <xf numFmtId="0" fontId="54" fillId="0" borderId="0" xfId="583" applyFont="1" applyAlignment="1">
      <alignment horizontal="center"/>
    </xf>
    <xf numFmtId="0" fontId="54" fillId="0" borderId="0" xfId="583" applyFont="1" applyAlignment="1">
      <alignment horizontal="center" vertical="center" wrapText="1"/>
    </xf>
    <xf numFmtId="0" fontId="54" fillId="0" borderId="5" xfId="583" applyFont="1" applyBorder="1" applyAlignment="1">
      <alignment horizontal="center" vertical="center" wrapText="1"/>
    </xf>
    <xf numFmtId="0" fontId="77" fillId="35" borderId="5" xfId="640" applyFont="1" applyFill="1" applyBorder="1" applyAlignment="1">
      <alignment horizontal="center" vertical="center" wrapText="1"/>
    </xf>
    <xf numFmtId="0" fontId="54" fillId="0" borderId="24" xfId="583" applyFont="1" applyBorder="1" applyAlignment="1">
      <alignment horizontal="center" vertical="center" wrapText="1"/>
    </xf>
    <xf numFmtId="0" fontId="54" fillId="0" borderId="7" xfId="583" applyFont="1" applyBorder="1" applyAlignment="1">
      <alignment horizontal="center" vertical="center" wrapText="1"/>
    </xf>
    <xf numFmtId="0" fontId="54" fillId="0" borderId="26" xfId="583" applyFont="1" applyBorder="1" applyAlignment="1">
      <alignment horizontal="center" vertical="center" wrapText="1"/>
    </xf>
    <xf numFmtId="0" fontId="54" fillId="0" borderId="10" xfId="583" applyFont="1" applyBorder="1" applyAlignment="1">
      <alignment horizontal="center" vertical="center" wrapText="1"/>
    </xf>
    <xf numFmtId="0" fontId="54" fillId="0" borderId="2" xfId="583" applyFont="1" applyBorder="1" applyAlignment="1">
      <alignment horizontal="center" vertical="center" wrapText="1"/>
    </xf>
    <xf numFmtId="0" fontId="54" fillId="0" borderId="3" xfId="583" applyFont="1" applyBorder="1" applyAlignment="1">
      <alignment horizontal="center" vertical="center" wrapText="1"/>
    </xf>
    <xf numFmtId="0" fontId="77" fillId="35" borderId="1" xfId="640" applyFont="1" applyFill="1" applyBorder="1" applyAlignment="1">
      <alignment horizontal="center" vertical="center" wrapText="1"/>
    </xf>
    <xf numFmtId="0" fontId="77" fillId="35" borderId="4" xfId="640" applyFont="1" applyFill="1" applyBorder="1" applyAlignment="1">
      <alignment horizontal="center" vertical="center" wrapText="1"/>
    </xf>
    <xf numFmtId="0" fontId="56" fillId="0" borderId="0" xfId="0" applyFont="1" applyAlignment="1">
      <alignment vertical="top" wrapText="1"/>
    </xf>
    <xf numFmtId="0" fontId="72" fillId="0" borderId="5" xfId="0" applyFont="1" applyBorder="1" applyAlignment="1">
      <alignment horizontal="center" vertical="top" wrapText="1"/>
    </xf>
    <xf numFmtId="0" fontId="47" fillId="0" borderId="0" xfId="0" applyFont="1" applyFill="1" applyBorder="1" applyAlignment="1">
      <alignment vertical="center" wrapText="1"/>
    </xf>
    <xf numFmtId="0" fontId="56" fillId="0" borderId="1" xfId="0" applyFont="1" applyBorder="1" applyAlignment="1">
      <alignment horizontal="center" vertical="top" wrapText="1"/>
    </xf>
    <xf numFmtId="0" fontId="56" fillId="0" borderId="6" xfId="0" applyFont="1" applyBorder="1" applyAlignment="1">
      <alignment horizontal="center" vertical="top" wrapText="1"/>
    </xf>
    <xf numFmtId="0" fontId="56" fillId="0" borderId="4" xfId="0" applyFont="1" applyBorder="1" applyAlignment="1">
      <alignment horizontal="center" vertical="top" wrapText="1"/>
    </xf>
    <xf numFmtId="0" fontId="38" fillId="2" borderId="5" xfId="0" applyFont="1" applyFill="1" applyBorder="1" applyAlignment="1">
      <alignment horizontal="center" vertical="top" wrapText="1"/>
    </xf>
    <xf numFmtId="0" fontId="56" fillId="0" borderId="27" xfId="0" applyFont="1" applyBorder="1" applyAlignment="1">
      <alignment vertical="top"/>
    </xf>
    <xf numFmtId="0" fontId="46" fillId="0" borderId="8" xfId="0" applyFont="1" applyFill="1" applyBorder="1" applyAlignment="1">
      <alignment vertical="top" wrapText="1"/>
    </xf>
    <xf numFmtId="0" fontId="47" fillId="33" borderId="3" xfId="0" applyFont="1" applyFill="1" applyBorder="1" applyAlignment="1">
      <alignment vertical="top" wrapText="1"/>
    </xf>
    <xf numFmtId="0" fontId="46" fillId="33" borderId="3" xfId="0" applyFont="1" applyFill="1" applyBorder="1" applyAlignment="1">
      <alignment vertical="top" wrapText="1"/>
    </xf>
    <xf numFmtId="0" fontId="155" fillId="0" borderId="5" xfId="0" applyFont="1" applyFill="1" applyBorder="1" applyAlignment="1">
      <alignment vertical="top" wrapText="1"/>
    </xf>
    <xf numFmtId="0" fontId="38" fillId="0" borderId="3" xfId="0" applyFont="1" applyFill="1" applyBorder="1" applyAlignment="1">
      <alignment vertical="top" wrapText="1"/>
    </xf>
    <xf numFmtId="0" fontId="38" fillId="0" borderId="5" xfId="0" applyFont="1" applyBorder="1" applyAlignment="1">
      <alignment vertical="top"/>
    </xf>
    <xf numFmtId="1" fontId="38" fillId="0" borderId="5" xfId="0" applyNumberFormat="1" applyFont="1" applyFill="1" applyBorder="1" applyAlignment="1">
      <alignment vertical="top"/>
    </xf>
    <xf numFmtId="0" fontId="38" fillId="0" borderId="5" xfId="0" applyFont="1" applyFill="1" applyBorder="1" applyAlignment="1">
      <alignment vertical="top"/>
    </xf>
    <xf numFmtId="0" fontId="77" fillId="0" borderId="5" xfId="0" applyFont="1" applyBorder="1" applyAlignment="1">
      <alignment vertical="top"/>
    </xf>
    <xf numFmtId="0" fontId="77" fillId="0" borderId="5" xfId="0" applyFont="1" applyBorder="1" applyAlignment="1">
      <alignment vertical="top" wrapText="1"/>
    </xf>
    <xf numFmtId="4" fontId="77" fillId="0" borderId="5" xfId="0" applyNumberFormat="1" applyFont="1" applyBorder="1" applyAlignment="1">
      <alignment vertical="top" wrapText="1"/>
    </xf>
    <xf numFmtId="0" fontId="46" fillId="0" borderId="8" xfId="0" applyFont="1" applyFill="1" applyBorder="1" applyAlignment="1">
      <alignment vertical="top"/>
    </xf>
    <xf numFmtId="0" fontId="46" fillId="0" borderId="3" xfId="0" applyFont="1" applyFill="1" applyBorder="1" applyAlignment="1">
      <alignment vertical="top"/>
    </xf>
    <xf numFmtId="0" fontId="46" fillId="4" borderId="2" xfId="0" applyFont="1" applyFill="1" applyBorder="1" applyAlignment="1">
      <alignment vertical="top"/>
    </xf>
    <xf numFmtId="0" fontId="46" fillId="4" borderId="8" xfId="0" applyFont="1" applyFill="1" applyBorder="1" applyAlignment="1">
      <alignment vertical="top"/>
    </xf>
    <xf numFmtId="0" fontId="46" fillId="4" borderId="3" xfId="0" applyFont="1" applyFill="1" applyBorder="1" applyAlignment="1">
      <alignment vertical="top"/>
    </xf>
    <xf numFmtId="0" fontId="38" fillId="0" borderId="8" xfId="0" applyFont="1" applyBorder="1" applyAlignment="1">
      <alignment vertical="top" wrapText="1"/>
    </xf>
    <xf numFmtId="0" fontId="38" fillId="0" borderId="3" xfId="0" applyFont="1" applyBorder="1" applyAlignment="1">
      <alignment vertical="top" wrapText="1"/>
    </xf>
    <xf numFmtId="0" fontId="56" fillId="0" borderId="8" xfId="0" applyFont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4" borderId="8" xfId="0" applyFont="1" applyFill="1" applyBorder="1" applyAlignment="1">
      <alignment vertical="top"/>
    </xf>
    <xf numFmtId="0" fontId="56" fillId="4" borderId="3" xfId="0" applyFont="1" applyFill="1" applyBorder="1" applyAlignment="1">
      <alignment vertical="top"/>
    </xf>
    <xf numFmtId="172" fontId="8" fillId="31" borderId="5" xfId="3" applyNumberFormat="1" applyFont="1" applyFill="1" applyBorder="1" applyAlignment="1">
      <alignment vertical="top"/>
    </xf>
    <xf numFmtId="172" fontId="12" fillId="31" borderId="3" xfId="3" applyNumberFormat="1" applyFont="1" applyFill="1" applyBorder="1" applyAlignment="1">
      <alignment vertical="top"/>
    </xf>
    <xf numFmtId="172" fontId="8" fillId="0" borderId="5" xfId="3" applyNumberFormat="1" applyFont="1" applyFill="1" applyBorder="1" applyAlignment="1">
      <alignment vertical="top"/>
    </xf>
    <xf numFmtId="172" fontId="8" fillId="0" borderId="5" xfId="3" applyNumberFormat="1" applyFont="1" applyBorder="1" applyAlignment="1">
      <alignment vertical="top"/>
    </xf>
    <xf numFmtId="172" fontId="8" fillId="3" borderId="5" xfId="3" applyNumberFormat="1" applyFont="1" applyFill="1" applyBorder="1" applyAlignment="1">
      <alignment vertical="top"/>
    </xf>
    <xf numFmtId="172" fontId="8" fillId="0" borderId="4" xfId="3" applyNumberFormat="1" applyFont="1" applyFill="1" applyBorder="1" applyAlignment="1">
      <alignment vertical="top"/>
    </xf>
    <xf numFmtId="0" fontId="156" fillId="3" borderId="0" xfId="605" applyFont="1" applyFill="1" applyAlignment="1">
      <alignment horizontal="left" vertical="center"/>
    </xf>
    <xf numFmtId="172" fontId="6" fillId="0" borderId="0" xfId="3" applyNumberFormat="1" applyFont="1" applyAlignment="1">
      <alignment vertical="top"/>
    </xf>
    <xf numFmtId="0" fontId="6" fillId="0" borderId="0" xfId="3" applyFont="1" applyAlignment="1">
      <alignment vertical="top"/>
    </xf>
  </cellXfs>
  <cellStyles count="641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28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6"/>
    <cellStyle name="Обычный 19" xfId="607"/>
    <cellStyle name="Обычный 19 2" xfId="617"/>
    <cellStyle name="Обычный 19 2 2" xfId="629"/>
    <cellStyle name="Обычный 19 3" xfId="630"/>
    <cellStyle name="Обычный 2" xfId="3"/>
    <cellStyle name="Обычный 2 10" xfId="325"/>
    <cellStyle name="Обычный 2 11" xfId="387"/>
    <cellStyle name="Обычный 2 12" xfId="583"/>
    <cellStyle name="Обычный 2 13" xfId="608"/>
    <cellStyle name="Обычный 2 2" xfId="4"/>
    <cellStyle name="Обычный 2 2 2" xfId="388"/>
    <cellStyle name="Обычный 2 2 2 2" xfId="631"/>
    <cellStyle name="Обычный 2 2 3" xfId="393"/>
    <cellStyle name="Обычный 2 2 4" xfId="394"/>
    <cellStyle name="Обычный 2 2 5" xfId="395"/>
    <cellStyle name="Обычный 2 2 6" xfId="598"/>
    <cellStyle name="Обычный 2 2 7" xfId="615"/>
    <cellStyle name="Обычный 2 2 8" xfId="632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33"/>
    <cellStyle name="Обычный 2 3 3 2 3" xfId="634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19"/>
    <cellStyle name="Обычный 21" xfId="620"/>
    <cellStyle name="Обычный 22" xfId="599"/>
    <cellStyle name="Обычный 222" xfId="621"/>
    <cellStyle name="Обычный 223" xfId="622"/>
    <cellStyle name="Обычный 23" xfId="623"/>
    <cellStyle name="Обычный 24" xfId="616"/>
    <cellStyle name="Обычный 25" xfId="624"/>
    <cellStyle name="Обычный 25 2" xfId="635"/>
    <cellStyle name="Обычный 25 3" xfId="636"/>
    <cellStyle name="Обычный 26" xfId="637"/>
    <cellStyle name="Обычный 27" xfId="638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25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9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26"/>
    <cellStyle name="Обычный 8" xfId="438"/>
    <cellStyle name="Обычный 9" xfId="332"/>
    <cellStyle name="Обычный_Комплектование 2009-2010 для территорий" xfId="614"/>
    <cellStyle name="Обычный_Приложение к письму в территории(1)" xfId="640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11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27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2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95F995"/>
      <color rgb="FFFFFFCC"/>
      <color rgb="FFFFFFFF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83;&#1103;/&#1088;&#1072;&#1073;&#1086;&#1090;&#1072;/01.11.2020/&#1074;&#1089;&#1087;&#1086;&#1084;&#1086;&#1075;&#1072;&#1090;&#1077;&#1083;&#1100;&#1085;&#1072;&#1103;%20&#1080;&#1085;&#1092;&#1086;&#1088;&#1084;&#1072;&#1094;&#1080;&#1103;/&#1057;&#1091;&#1073;&#1074;&#1077;&#1085;&#1094;&#1080;&#1080;%201%20&#1080;%202%20&#1095;&#1090;&#1077;&#1085;&#1080;&#1077;/2%20&#1095;&#1090;&#1077;&#1085;&#1080;&#1077;/3.&#1057;&#1091;&#1073;&#1074;&#1077;&#1085;&#1094;&#1080;&#1103;_2022_new_&#1095;&#1080;&#1089;&#1083;&#1077;&#1085;&#1085;&#1086;&#1089;&#1090;&#110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40;&#1041;&#1054;&#1058;&#1040;\2021\&#1087;&#1088;&#1086;&#1074;&#1077;&#1088;&#1082;&#1080;\&#1082;&#1089;&#1087;%20&#1096;&#1082;.9\&#1085;&#1086;&#1088;&#1084;&#1072;&#1090;&#1080;&#1074;&#1082;&#1072;%20&#1087;&#1086;%20&#1084;&#1091;&#1085;%20&#1079;&#1072;&#1076;&#1072;&#1085;&#1080;&#1102;\&#1087;&#1088;&#1080;&#1083;&#1086;&#1078;&#1077;&#1085;&#1080;&#1077;%20&#8470;%203%20&#1096;&#1082;&#1086;&#1083;&#1099;%20&#1052;&#1047;(1)%20&#1086;&#1090;%2025.12.19%20&#1089;%2001.01.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69;&#1050;&#1054;&#1053;&#1054;&#1052;&#1048;&#1057;&#1058;&#1067;\=%20&#1054;&#1041;&#1065;&#1048;&#1045;%20&#1044;&#1054;&#1050;&#1059;&#1052;&#1045;&#1053;&#1058;&#1067;%20&#1069;&#1050;&#1054;&#1053;&#1054;&#1052;&#1048;&#1057;&#1058;&#1054;&#1042;%20=\&#1041;&#1070;&#1044;&#1046;&#1045;&#1058;%202020\&#1064;&#1050;&#1054;&#1051;&#1067;\23%20&#1096;&#1082;\4.%20&#1064;&#1050;&#1054;&#1051;&#1067;%20&#1088;&#1072;&#1089;&#1096;&#1080;&#1092;&#1088;&#1086;&#1074;&#1082;&#1072;%20&#1079;&#1072;&#1090;&#1088;&#1072;&#1090;%20&#1087;&#1086;%20&#1084;&#1091;&#1085;.&#1079;&#1072;&#1076;&#1072;&#1085;&#1080;&#1102;%20-%20&#1084;&#1077;&#1089;&#1090;&#1085;&#1099;&#1081;%20&#1073;&#1102;&#1076;&#1078;&#1077;&#1090;%202020-202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нд оплаты"/>
      <sheetName val="МАтзатраты"/>
      <sheetName val="Норматив 2022"/>
      <sheetName val="очная общие"/>
      <sheetName val="малокомплект"/>
      <sheetName val="надомники"/>
      <sheetName val="очно-заочная "/>
      <sheetName val="заочная "/>
      <sheetName val="Инклюзия очная"/>
      <sheetName val="Инклюзия очная_МК"/>
      <sheetName val="Инклюзия очная_РЦ"/>
      <sheetName val="Инклюзия о-з"/>
      <sheetName val="Инклюзия з"/>
      <sheetName val="свод"/>
      <sheetName val="Указы"/>
    </sheetNames>
    <sheetDataSet>
      <sheetData sheetId="0">
        <row r="10">
          <cell r="D10">
            <v>40316</v>
          </cell>
          <cell r="E10">
            <v>12436</v>
          </cell>
        </row>
        <row r="11">
          <cell r="D11">
            <v>55063</v>
          </cell>
          <cell r="E11">
            <v>18727</v>
          </cell>
        </row>
        <row r="12">
          <cell r="D12">
            <v>62596</v>
          </cell>
          <cell r="E12">
            <v>21942</v>
          </cell>
        </row>
        <row r="14">
          <cell r="D14">
            <v>33202</v>
          </cell>
          <cell r="E14">
            <v>10241</v>
          </cell>
        </row>
        <row r="15">
          <cell r="D15">
            <v>45345</v>
          </cell>
          <cell r="E15">
            <v>15423</v>
          </cell>
        </row>
        <row r="16">
          <cell r="D16">
            <v>51549</v>
          </cell>
          <cell r="E16">
            <v>18070</v>
          </cell>
        </row>
        <row r="18">
          <cell r="D18">
            <v>18062</v>
          </cell>
          <cell r="E18">
            <v>5571</v>
          </cell>
        </row>
        <row r="19">
          <cell r="D19">
            <v>24669</v>
          </cell>
          <cell r="E19">
            <v>8390</v>
          </cell>
        </row>
        <row r="20">
          <cell r="D20">
            <v>28043</v>
          </cell>
          <cell r="E20">
            <v>9830</v>
          </cell>
        </row>
        <row r="23">
          <cell r="D23">
            <v>67412</v>
          </cell>
          <cell r="E23">
            <v>20385</v>
          </cell>
        </row>
        <row r="24">
          <cell r="D24">
            <v>91441</v>
          </cell>
          <cell r="E24">
            <v>30637</v>
          </cell>
        </row>
        <row r="27">
          <cell r="D27">
            <v>67412</v>
          </cell>
          <cell r="E27">
            <v>20385</v>
          </cell>
        </row>
        <row r="28">
          <cell r="D28">
            <v>91441</v>
          </cell>
          <cell r="E28">
            <v>30637</v>
          </cell>
        </row>
        <row r="31">
          <cell r="D31">
            <v>53929</v>
          </cell>
          <cell r="E31">
            <v>16309</v>
          </cell>
        </row>
        <row r="32">
          <cell r="D32">
            <v>73152</v>
          </cell>
          <cell r="E32">
            <v>24510</v>
          </cell>
        </row>
        <row r="36">
          <cell r="D36">
            <v>427602</v>
          </cell>
          <cell r="E36">
            <v>174100</v>
          </cell>
        </row>
        <row r="37">
          <cell r="D37">
            <v>634054</v>
          </cell>
          <cell r="E37">
            <v>262185</v>
          </cell>
        </row>
        <row r="38">
          <cell r="D38">
            <v>739514</v>
          </cell>
          <cell r="E38">
            <v>307179</v>
          </cell>
        </row>
        <row r="40">
          <cell r="D40">
            <v>342082</v>
          </cell>
          <cell r="E40">
            <v>139280</v>
          </cell>
        </row>
        <row r="41">
          <cell r="D41">
            <v>504117</v>
          </cell>
          <cell r="E41">
            <v>209747</v>
          </cell>
        </row>
        <row r="42">
          <cell r="D42">
            <v>588485</v>
          </cell>
          <cell r="E42">
            <v>245743</v>
          </cell>
        </row>
        <row r="45">
          <cell r="D45">
            <v>452098</v>
          </cell>
          <cell r="E45">
            <v>183467</v>
          </cell>
        </row>
        <row r="46">
          <cell r="D46">
            <v>668353</v>
          </cell>
          <cell r="E46">
            <v>275733</v>
          </cell>
        </row>
        <row r="49">
          <cell r="D49">
            <v>361678</v>
          </cell>
          <cell r="E49">
            <v>146773</v>
          </cell>
        </row>
        <row r="50">
          <cell r="D50">
            <v>532719</v>
          </cell>
          <cell r="E50">
            <v>220587</v>
          </cell>
        </row>
        <row r="55">
          <cell r="D55">
            <v>31586</v>
          </cell>
          <cell r="E55">
            <v>13477</v>
          </cell>
        </row>
        <row r="56">
          <cell r="D56">
            <v>31654</v>
          </cell>
          <cell r="E56">
            <v>13505</v>
          </cell>
        </row>
        <row r="59">
          <cell r="D59">
            <v>26012</v>
          </cell>
          <cell r="E59">
            <v>11099</v>
          </cell>
        </row>
        <row r="60">
          <cell r="D60">
            <v>26069</v>
          </cell>
          <cell r="E60">
            <v>11122</v>
          </cell>
        </row>
        <row r="63">
          <cell r="D63">
            <v>14150</v>
          </cell>
          <cell r="E63">
            <v>6038</v>
          </cell>
        </row>
        <row r="64">
          <cell r="D64">
            <v>14181</v>
          </cell>
          <cell r="E64">
            <v>6051</v>
          </cell>
        </row>
        <row r="67">
          <cell r="D67">
            <v>16425</v>
          </cell>
          <cell r="E67">
            <v>7008</v>
          </cell>
        </row>
        <row r="68">
          <cell r="D68">
            <v>17688</v>
          </cell>
          <cell r="E68">
            <v>7547</v>
          </cell>
        </row>
        <row r="69">
          <cell r="D69">
            <v>19267</v>
          </cell>
          <cell r="E69">
            <v>8222</v>
          </cell>
        </row>
        <row r="71">
          <cell r="D71">
            <v>13527</v>
          </cell>
          <cell r="E71">
            <v>5771</v>
          </cell>
        </row>
        <row r="72">
          <cell r="D72">
            <v>14567</v>
          </cell>
          <cell r="E72">
            <v>6216</v>
          </cell>
        </row>
        <row r="73">
          <cell r="D73">
            <v>15867</v>
          </cell>
          <cell r="E73">
            <v>6770</v>
          </cell>
        </row>
        <row r="75">
          <cell r="D75">
            <v>7358</v>
          </cell>
          <cell r="E75">
            <v>3140</v>
          </cell>
        </row>
        <row r="76">
          <cell r="D76">
            <v>7925</v>
          </cell>
          <cell r="E76">
            <v>3381</v>
          </cell>
        </row>
        <row r="77">
          <cell r="D77">
            <v>8632</v>
          </cell>
          <cell r="E77">
            <v>3683</v>
          </cell>
        </row>
        <row r="80">
          <cell r="D80">
            <v>246375</v>
          </cell>
          <cell r="E80">
            <v>0</v>
          </cell>
        </row>
        <row r="81">
          <cell r="D81">
            <v>284279</v>
          </cell>
          <cell r="E81">
            <v>0</v>
          </cell>
        </row>
        <row r="82">
          <cell r="D82">
            <v>341135</v>
          </cell>
          <cell r="E82">
            <v>0</v>
          </cell>
        </row>
        <row r="84">
          <cell r="D84">
            <v>197101</v>
          </cell>
          <cell r="E84">
            <v>0</v>
          </cell>
        </row>
        <row r="85">
          <cell r="D85">
            <v>227424</v>
          </cell>
          <cell r="E85">
            <v>0</v>
          </cell>
        </row>
        <row r="86">
          <cell r="D86">
            <v>272908</v>
          </cell>
          <cell r="E86">
            <v>0</v>
          </cell>
        </row>
      </sheetData>
      <sheetData sheetId="1">
        <row r="9">
          <cell r="B9">
            <v>3875</v>
          </cell>
        </row>
        <row r="10">
          <cell r="B10">
            <v>5091</v>
          </cell>
        </row>
        <row r="11">
          <cell r="B11">
            <v>5667</v>
          </cell>
        </row>
        <row r="13">
          <cell r="B13">
            <v>3316</v>
          </cell>
        </row>
        <row r="14">
          <cell r="B14">
            <v>4363</v>
          </cell>
        </row>
        <row r="15">
          <cell r="B15">
            <v>4865</v>
          </cell>
        </row>
        <row r="17">
          <cell r="B17">
            <v>2157</v>
          </cell>
        </row>
        <row r="18">
          <cell r="B18">
            <v>2934</v>
          </cell>
        </row>
        <row r="19">
          <cell r="B19">
            <v>3273</v>
          </cell>
        </row>
        <row r="36">
          <cell r="B36">
            <v>4127</v>
          </cell>
        </row>
        <row r="37">
          <cell r="B37">
            <v>4654</v>
          </cell>
        </row>
        <row r="40">
          <cell r="B40">
            <v>3560</v>
          </cell>
        </row>
        <row r="41">
          <cell r="B41">
            <v>4022</v>
          </cell>
        </row>
        <row r="44">
          <cell r="B44">
            <v>2449</v>
          </cell>
        </row>
        <row r="45">
          <cell r="B45">
            <v>2769</v>
          </cell>
        </row>
        <row r="48">
          <cell r="B48">
            <v>2924</v>
          </cell>
        </row>
        <row r="49">
          <cell r="B49">
            <v>4127</v>
          </cell>
        </row>
        <row r="50">
          <cell r="B50">
            <v>4654</v>
          </cell>
        </row>
        <row r="52">
          <cell r="B52">
            <v>2520</v>
          </cell>
        </row>
        <row r="53">
          <cell r="B53">
            <v>3560</v>
          </cell>
        </row>
        <row r="54">
          <cell r="B54">
            <v>4022</v>
          </cell>
        </row>
        <row r="56">
          <cell r="B56">
            <v>1683</v>
          </cell>
        </row>
        <row r="57">
          <cell r="B57">
            <v>2449</v>
          </cell>
        </row>
        <row r="58">
          <cell r="B58">
            <v>2769</v>
          </cell>
        </row>
        <row r="61">
          <cell r="B61">
            <v>31000</v>
          </cell>
        </row>
        <row r="62">
          <cell r="B62">
            <v>40728</v>
          </cell>
        </row>
        <row r="63">
          <cell r="B63">
            <v>45336</v>
          </cell>
        </row>
        <row r="65">
          <cell r="B65">
            <v>17256</v>
          </cell>
        </row>
        <row r="66">
          <cell r="B66">
            <v>29340</v>
          </cell>
        </row>
        <row r="67">
          <cell r="B67">
            <v>32730</v>
          </cell>
        </row>
        <row r="70">
          <cell r="J70">
            <v>451</v>
          </cell>
        </row>
        <row r="71">
          <cell r="J71">
            <v>752</v>
          </cell>
        </row>
        <row r="72">
          <cell r="J72">
            <v>903</v>
          </cell>
        </row>
        <row r="74">
          <cell r="J74">
            <v>451</v>
          </cell>
        </row>
        <row r="75">
          <cell r="J75">
            <v>752</v>
          </cell>
        </row>
        <row r="76">
          <cell r="J76">
            <v>903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прил № 3 (01.01.20)"/>
      <sheetName val="услуги с 01.01."/>
      <sheetName val="3.1. ГруппыДО_Норматив_обл 2020"/>
      <sheetName val="3.1.ГруппыДО_Нормат_обл 2021"/>
      <sheetName val="3.1.ГруппыДО_Нормат_обл 2022"/>
      <sheetName val="3.2.расчет фот мест дс (2020)"/>
      <sheetName val="3.2.расчет фот мест дс (2021)"/>
      <sheetName val="3.2.расчет фот мест дс (2022)"/>
      <sheetName val="расчет ночных и празд"/>
      <sheetName val="фот 1-3 г мб и об"/>
      <sheetName val="фот 3-7 л мб и об"/>
      <sheetName val="3.3.расчет прочих дс"/>
      <sheetName val="3.4.присмотр"/>
      <sheetName val="продукты"/>
      <sheetName val="мягкий инв"/>
      <sheetName val="бут вода"/>
      <sheetName val="хоз инв"/>
      <sheetName val="3.5. субвенции школ 2020"/>
      <sheetName val="3.5. субвенции школ 2021"/>
      <sheetName val="3.5. субвенции школ 2022"/>
      <sheetName val="Норматив обл 2020 (общ)"/>
      <sheetName val="Норматив обл 2021 (общ)"/>
      <sheetName val="Норматив обл 2022 (общ)"/>
      <sheetName val="Норматив обл 2020 (инкл)"/>
      <sheetName val="Норматив обл 2021 (инкл)"/>
      <sheetName val="Норматив обл 2022 (инкл)"/>
      <sheetName val="Норматив обл 2020-2022 (доп)"/>
      <sheetName val="3.6.расчет фот мест 2020"/>
      <sheetName val="3.6.расчет фот мест 2021"/>
      <sheetName val="3.6.расчет фот мест 2022"/>
      <sheetName val="3.7.комм услуги"/>
      <sheetName val="3.8.расчет прочих"/>
      <sheetName val="291 земля"/>
      <sheetName val="291 трансп"/>
      <sheetName val="07 03 доп.обр. чел-часы 01.01"/>
      <sheetName val="07 03 доп.обр школ свод 01.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школы)"/>
      <sheetName val="212.11, 226.74, 226.75"/>
      <sheetName val="266.1"/>
      <sheetName val="221"/>
      <sheetName val="223 оэзмто"/>
      <sheetName val="223.15 оэзмто"/>
      <sheetName val="224"/>
      <sheetName val="225.1 "/>
      <sheetName val="225.25 оэзмто"/>
      <sheetName val="225.3 оэзмто"/>
      <sheetName val="225.51 оэзмто"/>
      <sheetName val="225.53 оэзмто"/>
      <sheetName val="225.54 оэзмто"/>
      <sheetName val="225.10 авто"/>
      <sheetName val="226.6"/>
      <sheetName val="226.73"/>
      <sheetName val="226.77 оэзмто"/>
      <sheetName val="226.78"/>
      <sheetName val="227"/>
      <sheetName val="291 имущ"/>
      <sheetName val="291 земля"/>
      <sheetName val="291 трансп"/>
      <sheetName val="310.1"/>
      <sheetName val="343 ГСМ"/>
      <sheetName val="346 шк"/>
      <sheetName val="226.76,342.1 рп90 пит90 - дс"/>
      <sheetName val="342.2-дс"/>
      <sheetName val="345-дс"/>
      <sheetName val="346.2-дс"/>
      <sheetName val="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ZG1333"/>
  <sheetViews>
    <sheetView tabSelected="1" view="pageBreakPreview" zoomScale="75" zoomScaleSheetLayoutView="75" workbookViewId="0">
      <selection activeCell="C1328" sqref="C1328:C1330"/>
    </sheetView>
  </sheetViews>
  <sheetFormatPr defaultRowHeight="15"/>
  <cols>
    <col min="1" max="1" width="34.85546875" style="1" customWidth="1"/>
    <col min="2" max="2" width="23.140625" style="413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8" width="13.7109375" style="129" customWidth="1"/>
    <col min="9" max="9" width="17" style="129" customWidth="1"/>
    <col min="10" max="11" width="17.42578125" style="134" customWidth="1"/>
    <col min="12" max="12" width="13.42578125" style="1" customWidth="1"/>
    <col min="13" max="20" width="12.140625" style="1" customWidth="1"/>
    <col min="21" max="23" width="13.140625" style="1" customWidth="1"/>
    <col min="24" max="29" width="12.140625" style="1" customWidth="1"/>
    <col min="30" max="30" width="12.85546875" style="1" customWidth="1"/>
    <col min="31" max="41" width="12.140625" style="1" customWidth="1"/>
    <col min="42" max="44" width="13.140625" style="1" customWidth="1"/>
    <col min="45" max="62" width="12.140625" style="1" customWidth="1"/>
    <col min="63" max="65" width="13.140625" style="1" customWidth="1"/>
    <col min="66" max="71" width="12.140625" style="1" customWidth="1"/>
    <col min="72" max="72" width="12.85546875" style="1" customWidth="1"/>
    <col min="73" max="83" width="12.140625" style="1" customWidth="1"/>
    <col min="84" max="86" width="13.140625" style="1" customWidth="1"/>
    <col min="87" max="104" width="12.140625" style="1" customWidth="1"/>
    <col min="105" max="107" width="13.140625" style="1" customWidth="1"/>
    <col min="108" max="134" width="12.140625" style="1" customWidth="1"/>
    <col min="135" max="135" width="12.85546875" style="1" customWidth="1"/>
    <col min="136" max="155" width="12.140625" style="1" customWidth="1"/>
    <col min="156" max="156" width="12.85546875" style="1" customWidth="1"/>
    <col min="157" max="188" width="12.140625" style="1" customWidth="1"/>
    <col min="189" max="191" width="13.140625" style="1" customWidth="1"/>
    <col min="192" max="194" width="12.140625" style="1" customWidth="1"/>
    <col min="195" max="197" width="12" style="1" customWidth="1"/>
    <col min="198" max="200" width="11" style="1" customWidth="1"/>
    <col min="201" max="201" width="12" style="1" customWidth="1"/>
    <col min="202" max="202" width="10.85546875" style="1" customWidth="1"/>
    <col min="203" max="203" width="11" style="1" customWidth="1"/>
    <col min="204" max="204" width="12" style="1" customWidth="1"/>
    <col min="205" max="205" width="12.140625" style="1" customWidth="1"/>
    <col min="206" max="206" width="11.5703125" style="1" customWidth="1"/>
    <col min="207" max="209" width="11" style="1" customWidth="1"/>
    <col min="210" max="212" width="13.140625" style="1" customWidth="1"/>
    <col min="213" max="215" width="12.140625" style="1" customWidth="1"/>
    <col min="216" max="218" width="12" style="1" customWidth="1"/>
    <col min="219" max="219" width="12.85546875" style="1" customWidth="1"/>
    <col min="220" max="221" width="11" style="1" customWidth="1"/>
    <col min="222" max="224" width="9.140625" style="1" customWidth="1"/>
    <col min="225" max="227" width="12" style="1" customWidth="1"/>
    <col min="228" max="230" width="11" style="1" customWidth="1"/>
    <col min="231" max="236" width="12.140625" style="1" customWidth="1"/>
    <col min="237" max="239" width="12" style="1" customWidth="1"/>
    <col min="240" max="240" width="12.85546875" style="1" customWidth="1"/>
    <col min="241" max="242" width="11" style="1" customWidth="1"/>
    <col min="243" max="245" width="9.140625" style="1" customWidth="1"/>
    <col min="246" max="248" width="12" style="1" customWidth="1"/>
    <col min="249" max="251" width="9.7109375" style="1" customWidth="1"/>
    <col min="252" max="254" width="13.140625" style="1" customWidth="1"/>
    <col min="255" max="257" width="12.140625" style="1" customWidth="1"/>
    <col min="258" max="260" width="12" style="1" customWidth="1"/>
    <col min="261" max="263" width="11" style="1" customWidth="1"/>
    <col min="264" max="266" width="9.140625" style="1" customWidth="1"/>
    <col min="267" max="269" width="12" style="1" customWidth="1"/>
    <col min="270" max="272" width="11" style="1" customWidth="1"/>
    <col min="273" max="278" width="12.140625" style="1" customWidth="1"/>
    <col min="279" max="281" width="12" style="1" customWidth="1"/>
    <col min="282" max="284" width="11" style="1" customWidth="1"/>
    <col min="285" max="287" width="9.140625" style="1" customWidth="1"/>
    <col min="288" max="290" width="12" style="1" customWidth="1"/>
    <col min="291" max="293" width="11" style="1" customWidth="1"/>
    <col min="294" max="296" width="13.140625" style="1" customWidth="1"/>
    <col min="297" max="299" width="12.140625" style="1" customWidth="1"/>
    <col min="300" max="302" width="12" style="1" customWidth="1"/>
    <col min="303" max="305" width="11" style="1" customWidth="1"/>
    <col min="306" max="308" width="9.140625" style="1" customWidth="1"/>
    <col min="309" max="311" width="12" style="1" customWidth="1"/>
    <col min="312" max="314" width="11" style="1" customWidth="1"/>
    <col min="315" max="320" width="12.140625" style="1" customWidth="1"/>
    <col min="321" max="323" width="12" style="1" customWidth="1"/>
    <col min="324" max="326" width="11" style="1" customWidth="1"/>
    <col min="327" max="329" width="9.140625" style="1" customWidth="1"/>
    <col min="330" max="332" width="12" style="1" customWidth="1"/>
    <col min="333" max="335" width="11" style="1" customWidth="1"/>
    <col min="336" max="338" width="13.140625" style="1" customWidth="1"/>
    <col min="339" max="341" width="12.140625" style="1" customWidth="1"/>
    <col min="342" max="344" width="12" style="1" customWidth="1"/>
    <col min="345" max="347" width="11" style="1" customWidth="1"/>
    <col min="348" max="350" width="9.140625" style="1" customWidth="1"/>
    <col min="351" max="353" width="12" style="1" customWidth="1"/>
    <col min="354" max="356" width="11" style="1" customWidth="1"/>
    <col min="357" max="359" width="13.140625" style="1" customWidth="1"/>
    <col min="360" max="362" width="12.140625" style="1" customWidth="1"/>
    <col min="363" max="365" width="12" style="1" customWidth="1"/>
    <col min="366" max="368" width="11" style="1" customWidth="1"/>
    <col min="369" max="371" width="9.140625" style="1" customWidth="1"/>
    <col min="372" max="374" width="12" style="1" customWidth="1"/>
    <col min="375" max="377" width="11" style="1" customWidth="1"/>
    <col min="378" max="383" width="12.140625" style="1" customWidth="1"/>
    <col min="384" max="386" width="12" style="1" customWidth="1"/>
    <col min="387" max="389" width="11" style="1" customWidth="1"/>
    <col min="390" max="392" width="9.7109375" style="1" customWidth="1"/>
    <col min="393" max="395" width="12" style="1" customWidth="1"/>
    <col min="396" max="398" width="11" style="1" customWidth="1"/>
    <col min="399" max="401" width="13.140625" style="1" customWidth="1"/>
    <col min="402" max="404" width="12.140625" style="1" customWidth="1"/>
    <col min="405" max="407" width="12" style="1" customWidth="1"/>
    <col min="408" max="410" width="11" style="1" customWidth="1"/>
    <col min="411" max="413" width="9.7109375" style="1" customWidth="1"/>
    <col min="414" max="416" width="12" style="1" customWidth="1"/>
    <col min="417" max="419" width="11" style="1" customWidth="1"/>
    <col min="420" max="440" width="12.140625" style="1" customWidth="1"/>
    <col min="441" max="443" width="13.140625" style="1" customWidth="1"/>
    <col min="444" max="446" width="12.140625" style="1" customWidth="1"/>
    <col min="447" max="449" width="12" style="1" customWidth="1"/>
    <col min="450" max="452" width="11" style="1" customWidth="1"/>
    <col min="453" max="455" width="9.140625" style="1" customWidth="1"/>
    <col min="456" max="458" width="12" style="1" customWidth="1"/>
    <col min="459" max="461" width="11" style="1" customWidth="1"/>
    <col min="462" max="464" width="13.140625" style="1" customWidth="1"/>
    <col min="465" max="467" width="12.140625" style="1" customWidth="1"/>
    <col min="468" max="470" width="12" style="1" customWidth="1"/>
    <col min="471" max="473" width="11" style="1" customWidth="1"/>
    <col min="474" max="476" width="9.140625" style="1" customWidth="1"/>
    <col min="477" max="479" width="12" style="1" customWidth="1"/>
    <col min="480" max="482" width="11" style="1" customWidth="1"/>
    <col min="483" max="485" width="13.140625" style="1" customWidth="1"/>
    <col min="486" max="488" width="12.140625" style="1" customWidth="1"/>
    <col min="489" max="491" width="12" style="1" customWidth="1"/>
    <col min="492" max="494" width="11" style="1" customWidth="1"/>
    <col min="495" max="497" width="9.140625" style="1" customWidth="1"/>
    <col min="498" max="500" width="12" style="1" customWidth="1"/>
    <col min="501" max="503" width="11" style="1" customWidth="1"/>
    <col min="504" max="506" width="13.140625" style="1" customWidth="1"/>
    <col min="507" max="509" width="12.140625" style="1" customWidth="1"/>
    <col min="510" max="512" width="12" style="1" customWidth="1"/>
    <col min="513" max="515" width="11" style="1" customWidth="1"/>
    <col min="516" max="518" width="9.140625" style="1" customWidth="1"/>
    <col min="519" max="521" width="12" style="1" customWidth="1"/>
    <col min="522" max="524" width="11" style="1" customWidth="1"/>
    <col min="525" max="530" width="12.140625" style="1" customWidth="1"/>
    <col min="531" max="533" width="12" style="1" customWidth="1"/>
    <col min="534" max="536" width="11" style="1" customWidth="1"/>
    <col min="537" max="539" width="9.7109375" style="1" customWidth="1"/>
    <col min="540" max="542" width="12" style="1" customWidth="1"/>
    <col min="543" max="545" width="11" style="1" customWidth="1"/>
    <col min="546" max="551" width="12.140625" style="1" customWidth="1"/>
    <col min="552" max="554" width="12" style="1" customWidth="1"/>
    <col min="555" max="557" width="11" style="1" customWidth="1"/>
    <col min="558" max="560" width="9.7109375" style="1" customWidth="1"/>
    <col min="561" max="563" width="12" style="1" customWidth="1"/>
    <col min="564" max="566" width="11" style="1" customWidth="1"/>
    <col min="567" max="572" width="12.140625" style="1" customWidth="1"/>
    <col min="573" max="575" width="12" style="1" customWidth="1"/>
    <col min="576" max="578" width="11" style="1" customWidth="1"/>
    <col min="579" max="581" width="9.140625" style="1" customWidth="1"/>
    <col min="582" max="584" width="12" style="1" customWidth="1"/>
    <col min="585" max="587" width="11" style="1" customWidth="1"/>
    <col min="588" max="593" width="12.140625" style="1" customWidth="1"/>
    <col min="594" max="596" width="12" style="1" customWidth="1"/>
    <col min="597" max="599" width="11" style="1" customWidth="1"/>
    <col min="600" max="602" width="9.140625" style="1" customWidth="1"/>
    <col min="603" max="605" width="12" style="1" customWidth="1"/>
    <col min="606" max="608" width="11" style="1" customWidth="1"/>
    <col min="609" max="614" width="12.140625" style="1" customWidth="1"/>
    <col min="615" max="617" width="12" style="1" customWidth="1"/>
    <col min="618" max="620" width="11" style="1" customWidth="1"/>
    <col min="621" max="623" width="9.140625" style="1" customWidth="1"/>
    <col min="624" max="626" width="12" style="1" customWidth="1"/>
    <col min="627" max="629" width="11" style="1" customWidth="1"/>
    <col min="630" max="635" width="12.140625" style="1" customWidth="1"/>
    <col min="636" max="638" width="12" style="1" customWidth="1"/>
    <col min="639" max="641" width="11" style="1" customWidth="1"/>
    <col min="642" max="650" width="9.7109375" style="1" hidden="1" customWidth="1"/>
    <col min="651" max="656" width="12.140625" style="1" hidden="1" customWidth="1"/>
    <col min="657" max="659" width="12" style="1" hidden="1" customWidth="1"/>
    <col min="660" max="662" width="11" style="1" hidden="1" customWidth="1"/>
    <col min="663" max="665" width="11" style="1" customWidth="1"/>
    <col min="666" max="671" width="12.85546875" style="1" hidden="1" customWidth="1"/>
    <col min="672" max="674" width="13.140625" style="1" hidden="1" customWidth="1"/>
    <col min="675" max="677" width="12.140625" style="1" hidden="1" customWidth="1"/>
    <col min="678" max="680" width="14.28515625" style="1" customWidth="1"/>
    <col min="681" max="683" width="12.85546875" style="1" customWidth="1"/>
    <col min="684" max="805" width="9.140625" style="1"/>
    <col min="806" max="806" width="34.85546875" style="1" customWidth="1"/>
    <col min="807" max="807" width="23.140625" style="1" customWidth="1"/>
    <col min="808" max="808" width="6.28515625" style="1" customWidth="1"/>
    <col min="809" max="809" width="51" style="1" customWidth="1"/>
    <col min="810" max="810" width="16.5703125" style="1" customWidth="1"/>
    <col min="811" max="811" width="12.85546875" style="1" customWidth="1"/>
    <col min="812" max="812" width="15.5703125" style="1" customWidth="1"/>
    <col min="813" max="813" width="16.5703125" style="1" customWidth="1"/>
    <col min="814" max="814" width="17" style="1" customWidth="1"/>
    <col min="815" max="816" width="17.42578125" style="1" customWidth="1"/>
    <col min="817" max="818" width="16.5703125" style="1" customWidth="1"/>
    <col min="819" max="821" width="17.42578125" style="1" customWidth="1"/>
    <col min="822" max="823" width="16.5703125" style="1" customWidth="1"/>
    <col min="824" max="826" width="17.42578125" style="1" customWidth="1"/>
    <col min="827" max="828" width="16.5703125" style="1" customWidth="1"/>
    <col min="829" max="831" width="17.42578125" style="1" customWidth="1"/>
    <col min="832" max="832" width="15.5703125" style="1" customWidth="1"/>
    <col min="833" max="833" width="16.5703125" style="1" customWidth="1"/>
    <col min="834" max="835" width="17.42578125" style="1" customWidth="1"/>
    <col min="836" max="870" width="12.140625" style="1" customWidth="1"/>
    <col min="871" max="1061" width="9.140625" style="1"/>
    <col min="1062" max="1062" width="34.85546875" style="1" customWidth="1"/>
    <col min="1063" max="1063" width="23.140625" style="1" customWidth="1"/>
    <col min="1064" max="1064" width="6.28515625" style="1" customWidth="1"/>
    <col min="1065" max="1065" width="51" style="1" customWidth="1"/>
    <col min="1066" max="1066" width="16.5703125" style="1" customWidth="1"/>
    <col min="1067" max="1067" width="12.85546875" style="1" customWidth="1"/>
    <col min="1068" max="1068" width="15.5703125" style="1" customWidth="1"/>
    <col min="1069" max="1069" width="16.5703125" style="1" customWidth="1"/>
    <col min="1070" max="1070" width="17" style="1" customWidth="1"/>
    <col min="1071" max="1072" width="17.42578125" style="1" customWidth="1"/>
    <col min="1073" max="1074" width="16.5703125" style="1" customWidth="1"/>
    <col min="1075" max="1077" width="17.42578125" style="1" customWidth="1"/>
    <col min="1078" max="1079" width="16.5703125" style="1" customWidth="1"/>
    <col min="1080" max="1082" width="17.42578125" style="1" customWidth="1"/>
    <col min="1083" max="1084" width="16.5703125" style="1" customWidth="1"/>
    <col min="1085" max="1087" width="17.42578125" style="1" customWidth="1"/>
    <col min="1088" max="1088" width="15.5703125" style="1" customWidth="1"/>
    <col min="1089" max="1089" width="16.5703125" style="1" customWidth="1"/>
    <col min="1090" max="1091" width="17.42578125" style="1" customWidth="1"/>
    <col min="1092" max="1126" width="12.140625" style="1" customWidth="1"/>
    <col min="1127" max="1317" width="9.140625" style="1"/>
    <col min="1318" max="1318" width="34.85546875" style="1" customWidth="1"/>
    <col min="1319" max="1319" width="23.140625" style="1" customWidth="1"/>
    <col min="1320" max="1320" width="6.28515625" style="1" customWidth="1"/>
    <col min="1321" max="1321" width="51" style="1" customWidth="1"/>
    <col min="1322" max="1322" width="16.5703125" style="1" customWidth="1"/>
    <col min="1323" max="1323" width="12.85546875" style="1" customWidth="1"/>
    <col min="1324" max="1324" width="15.5703125" style="1" customWidth="1"/>
    <col min="1325" max="1325" width="16.5703125" style="1" customWidth="1"/>
    <col min="1326" max="1326" width="17" style="1" customWidth="1"/>
    <col min="1327" max="1328" width="17.42578125" style="1" customWidth="1"/>
    <col min="1329" max="1330" width="16.5703125" style="1" customWidth="1"/>
    <col min="1331" max="1333" width="17.42578125" style="1" customWidth="1"/>
    <col min="1334" max="1335" width="16.5703125" style="1" customWidth="1"/>
    <col min="1336" max="1338" width="17.42578125" style="1" customWidth="1"/>
    <col min="1339" max="1340" width="16.5703125" style="1" customWidth="1"/>
    <col min="1341" max="1343" width="17.42578125" style="1" customWidth="1"/>
    <col min="1344" max="1344" width="15.5703125" style="1" customWidth="1"/>
    <col min="1345" max="1345" width="16.5703125" style="1" customWidth="1"/>
    <col min="1346" max="1347" width="17.42578125" style="1" customWidth="1"/>
    <col min="1348" max="1382" width="12.140625" style="1" customWidth="1"/>
    <col min="1383" max="1573" width="9.140625" style="1"/>
    <col min="1574" max="1574" width="34.85546875" style="1" customWidth="1"/>
    <col min="1575" max="1575" width="23.140625" style="1" customWidth="1"/>
    <col min="1576" max="1576" width="6.28515625" style="1" customWidth="1"/>
    <col min="1577" max="1577" width="51" style="1" customWidth="1"/>
    <col min="1578" max="1578" width="16.5703125" style="1" customWidth="1"/>
    <col min="1579" max="1579" width="12.85546875" style="1" customWidth="1"/>
    <col min="1580" max="1580" width="15.5703125" style="1" customWidth="1"/>
    <col min="1581" max="1581" width="16.5703125" style="1" customWidth="1"/>
    <col min="1582" max="1582" width="17" style="1" customWidth="1"/>
    <col min="1583" max="1584" width="17.42578125" style="1" customWidth="1"/>
    <col min="1585" max="1586" width="16.5703125" style="1" customWidth="1"/>
    <col min="1587" max="1589" width="17.42578125" style="1" customWidth="1"/>
    <col min="1590" max="1591" width="16.5703125" style="1" customWidth="1"/>
    <col min="1592" max="1594" width="17.42578125" style="1" customWidth="1"/>
    <col min="1595" max="1596" width="16.5703125" style="1" customWidth="1"/>
    <col min="1597" max="1599" width="17.42578125" style="1" customWidth="1"/>
    <col min="1600" max="1600" width="15.5703125" style="1" customWidth="1"/>
    <col min="1601" max="1601" width="16.5703125" style="1" customWidth="1"/>
    <col min="1602" max="1603" width="17.42578125" style="1" customWidth="1"/>
    <col min="1604" max="1638" width="12.140625" style="1" customWidth="1"/>
    <col min="1639" max="1829" width="9.140625" style="1"/>
    <col min="1830" max="1830" width="34.85546875" style="1" customWidth="1"/>
    <col min="1831" max="1831" width="23.140625" style="1" customWidth="1"/>
    <col min="1832" max="1832" width="6.28515625" style="1" customWidth="1"/>
    <col min="1833" max="1833" width="51" style="1" customWidth="1"/>
    <col min="1834" max="1834" width="16.5703125" style="1" customWidth="1"/>
    <col min="1835" max="1835" width="12.85546875" style="1" customWidth="1"/>
    <col min="1836" max="1836" width="15.5703125" style="1" customWidth="1"/>
    <col min="1837" max="1837" width="16.5703125" style="1" customWidth="1"/>
    <col min="1838" max="1838" width="17" style="1" customWidth="1"/>
    <col min="1839" max="1840" width="17.42578125" style="1" customWidth="1"/>
    <col min="1841" max="1842" width="16.5703125" style="1" customWidth="1"/>
    <col min="1843" max="1845" width="17.42578125" style="1" customWidth="1"/>
    <col min="1846" max="1847" width="16.5703125" style="1" customWidth="1"/>
    <col min="1848" max="1850" width="17.42578125" style="1" customWidth="1"/>
    <col min="1851" max="1852" width="16.5703125" style="1" customWidth="1"/>
    <col min="1853" max="1855" width="17.42578125" style="1" customWidth="1"/>
    <col min="1856" max="1856" width="15.5703125" style="1" customWidth="1"/>
    <col min="1857" max="1857" width="16.5703125" style="1" customWidth="1"/>
    <col min="1858" max="1859" width="17.42578125" style="1" customWidth="1"/>
    <col min="1860" max="1894" width="12.140625" style="1" customWidth="1"/>
    <col min="1895" max="2085" width="9.140625" style="1"/>
    <col min="2086" max="2086" width="34.85546875" style="1" customWidth="1"/>
    <col min="2087" max="2087" width="23.140625" style="1" customWidth="1"/>
    <col min="2088" max="2088" width="6.28515625" style="1" customWidth="1"/>
    <col min="2089" max="2089" width="51" style="1" customWidth="1"/>
    <col min="2090" max="2090" width="16.5703125" style="1" customWidth="1"/>
    <col min="2091" max="2091" width="12.85546875" style="1" customWidth="1"/>
    <col min="2092" max="2092" width="15.5703125" style="1" customWidth="1"/>
    <col min="2093" max="2093" width="16.5703125" style="1" customWidth="1"/>
    <col min="2094" max="2094" width="17" style="1" customWidth="1"/>
    <col min="2095" max="2096" width="17.42578125" style="1" customWidth="1"/>
    <col min="2097" max="2098" width="16.5703125" style="1" customWidth="1"/>
    <col min="2099" max="2101" width="17.42578125" style="1" customWidth="1"/>
    <col min="2102" max="2103" width="16.5703125" style="1" customWidth="1"/>
    <col min="2104" max="2106" width="17.42578125" style="1" customWidth="1"/>
    <col min="2107" max="2108" width="16.5703125" style="1" customWidth="1"/>
    <col min="2109" max="2111" width="17.42578125" style="1" customWidth="1"/>
    <col min="2112" max="2112" width="15.5703125" style="1" customWidth="1"/>
    <col min="2113" max="2113" width="16.5703125" style="1" customWidth="1"/>
    <col min="2114" max="2115" width="17.42578125" style="1" customWidth="1"/>
    <col min="2116" max="2150" width="12.140625" style="1" customWidth="1"/>
    <col min="2151" max="2341" width="9.140625" style="1"/>
    <col min="2342" max="2342" width="34.85546875" style="1" customWidth="1"/>
    <col min="2343" max="2343" width="23.140625" style="1" customWidth="1"/>
    <col min="2344" max="2344" width="6.28515625" style="1" customWidth="1"/>
    <col min="2345" max="2345" width="51" style="1" customWidth="1"/>
    <col min="2346" max="2346" width="16.5703125" style="1" customWidth="1"/>
    <col min="2347" max="2347" width="12.85546875" style="1" customWidth="1"/>
    <col min="2348" max="2348" width="15.5703125" style="1" customWidth="1"/>
    <col min="2349" max="2349" width="16.5703125" style="1" customWidth="1"/>
    <col min="2350" max="2350" width="17" style="1" customWidth="1"/>
    <col min="2351" max="2352" width="17.42578125" style="1" customWidth="1"/>
    <col min="2353" max="2354" width="16.5703125" style="1" customWidth="1"/>
    <col min="2355" max="2357" width="17.42578125" style="1" customWidth="1"/>
    <col min="2358" max="2359" width="16.5703125" style="1" customWidth="1"/>
    <col min="2360" max="2362" width="17.42578125" style="1" customWidth="1"/>
    <col min="2363" max="2364" width="16.5703125" style="1" customWidth="1"/>
    <col min="2365" max="2367" width="17.42578125" style="1" customWidth="1"/>
    <col min="2368" max="2368" width="15.5703125" style="1" customWidth="1"/>
    <col min="2369" max="2369" width="16.5703125" style="1" customWidth="1"/>
    <col min="2370" max="2371" width="17.42578125" style="1" customWidth="1"/>
    <col min="2372" max="2406" width="12.140625" style="1" customWidth="1"/>
    <col min="2407" max="2597" width="9.140625" style="1"/>
    <col min="2598" max="2598" width="34.85546875" style="1" customWidth="1"/>
    <col min="2599" max="2599" width="23.140625" style="1" customWidth="1"/>
    <col min="2600" max="2600" width="6.28515625" style="1" customWidth="1"/>
    <col min="2601" max="2601" width="51" style="1" customWidth="1"/>
    <col min="2602" max="2602" width="16.5703125" style="1" customWidth="1"/>
    <col min="2603" max="2603" width="12.85546875" style="1" customWidth="1"/>
    <col min="2604" max="2604" width="15.5703125" style="1" customWidth="1"/>
    <col min="2605" max="2605" width="16.5703125" style="1" customWidth="1"/>
    <col min="2606" max="2606" width="17" style="1" customWidth="1"/>
    <col min="2607" max="2608" width="17.42578125" style="1" customWidth="1"/>
    <col min="2609" max="2610" width="16.5703125" style="1" customWidth="1"/>
    <col min="2611" max="2613" width="17.42578125" style="1" customWidth="1"/>
    <col min="2614" max="2615" width="16.5703125" style="1" customWidth="1"/>
    <col min="2616" max="2618" width="17.42578125" style="1" customWidth="1"/>
    <col min="2619" max="2620" width="16.5703125" style="1" customWidth="1"/>
    <col min="2621" max="2623" width="17.42578125" style="1" customWidth="1"/>
    <col min="2624" max="2624" width="15.5703125" style="1" customWidth="1"/>
    <col min="2625" max="2625" width="16.5703125" style="1" customWidth="1"/>
    <col min="2626" max="2627" width="17.42578125" style="1" customWidth="1"/>
    <col min="2628" max="2662" width="12.140625" style="1" customWidth="1"/>
    <col min="2663" max="2853" width="9.140625" style="1"/>
    <col min="2854" max="2854" width="34.85546875" style="1" customWidth="1"/>
    <col min="2855" max="2855" width="23.140625" style="1" customWidth="1"/>
    <col min="2856" max="2856" width="6.28515625" style="1" customWidth="1"/>
    <col min="2857" max="2857" width="51" style="1" customWidth="1"/>
    <col min="2858" max="2858" width="16.5703125" style="1" customWidth="1"/>
    <col min="2859" max="2859" width="12.85546875" style="1" customWidth="1"/>
    <col min="2860" max="2860" width="15.5703125" style="1" customWidth="1"/>
    <col min="2861" max="2861" width="16.5703125" style="1" customWidth="1"/>
    <col min="2862" max="2862" width="17" style="1" customWidth="1"/>
    <col min="2863" max="2864" width="17.42578125" style="1" customWidth="1"/>
    <col min="2865" max="2866" width="16.5703125" style="1" customWidth="1"/>
    <col min="2867" max="2869" width="17.42578125" style="1" customWidth="1"/>
    <col min="2870" max="2871" width="16.5703125" style="1" customWidth="1"/>
    <col min="2872" max="2874" width="17.42578125" style="1" customWidth="1"/>
    <col min="2875" max="2876" width="16.5703125" style="1" customWidth="1"/>
    <col min="2877" max="2879" width="17.42578125" style="1" customWidth="1"/>
    <col min="2880" max="2880" width="15.5703125" style="1" customWidth="1"/>
    <col min="2881" max="2881" width="16.5703125" style="1" customWidth="1"/>
    <col min="2882" max="2883" width="17.42578125" style="1" customWidth="1"/>
    <col min="2884" max="2918" width="12.140625" style="1" customWidth="1"/>
    <col min="2919" max="3109" width="9.140625" style="1"/>
    <col min="3110" max="3110" width="34.85546875" style="1" customWidth="1"/>
    <col min="3111" max="3111" width="23.140625" style="1" customWidth="1"/>
    <col min="3112" max="3112" width="6.28515625" style="1" customWidth="1"/>
    <col min="3113" max="3113" width="51" style="1" customWidth="1"/>
    <col min="3114" max="3114" width="16.5703125" style="1" customWidth="1"/>
    <col min="3115" max="3115" width="12.85546875" style="1" customWidth="1"/>
    <col min="3116" max="3116" width="15.5703125" style="1" customWidth="1"/>
    <col min="3117" max="3117" width="16.5703125" style="1" customWidth="1"/>
    <col min="3118" max="3118" width="17" style="1" customWidth="1"/>
    <col min="3119" max="3120" width="17.42578125" style="1" customWidth="1"/>
    <col min="3121" max="3122" width="16.5703125" style="1" customWidth="1"/>
    <col min="3123" max="3125" width="17.42578125" style="1" customWidth="1"/>
    <col min="3126" max="3127" width="16.5703125" style="1" customWidth="1"/>
    <col min="3128" max="3130" width="17.42578125" style="1" customWidth="1"/>
    <col min="3131" max="3132" width="16.5703125" style="1" customWidth="1"/>
    <col min="3133" max="3135" width="17.42578125" style="1" customWidth="1"/>
    <col min="3136" max="3136" width="15.5703125" style="1" customWidth="1"/>
    <col min="3137" max="3137" width="16.5703125" style="1" customWidth="1"/>
    <col min="3138" max="3139" width="17.42578125" style="1" customWidth="1"/>
    <col min="3140" max="3174" width="12.140625" style="1" customWidth="1"/>
    <col min="3175" max="3365" width="9.140625" style="1"/>
    <col min="3366" max="3366" width="34.85546875" style="1" customWidth="1"/>
    <col min="3367" max="3367" width="23.140625" style="1" customWidth="1"/>
    <col min="3368" max="3368" width="6.28515625" style="1" customWidth="1"/>
    <col min="3369" max="3369" width="51" style="1" customWidth="1"/>
    <col min="3370" max="3370" width="16.5703125" style="1" customWidth="1"/>
    <col min="3371" max="3371" width="12.85546875" style="1" customWidth="1"/>
    <col min="3372" max="3372" width="15.5703125" style="1" customWidth="1"/>
    <col min="3373" max="3373" width="16.5703125" style="1" customWidth="1"/>
    <col min="3374" max="3374" width="17" style="1" customWidth="1"/>
    <col min="3375" max="3376" width="17.42578125" style="1" customWidth="1"/>
    <col min="3377" max="3378" width="16.5703125" style="1" customWidth="1"/>
    <col min="3379" max="3381" width="17.42578125" style="1" customWidth="1"/>
    <col min="3382" max="3383" width="16.5703125" style="1" customWidth="1"/>
    <col min="3384" max="3386" width="17.42578125" style="1" customWidth="1"/>
    <col min="3387" max="3388" width="16.5703125" style="1" customWidth="1"/>
    <col min="3389" max="3391" width="17.42578125" style="1" customWidth="1"/>
    <col min="3392" max="3392" width="15.5703125" style="1" customWidth="1"/>
    <col min="3393" max="3393" width="16.5703125" style="1" customWidth="1"/>
    <col min="3394" max="3395" width="17.42578125" style="1" customWidth="1"/>
    <col min="3396" max="3430" width="12.140625" style="1" customWidth="1"/>
    <col min="3431" max="3621" width="9.140625" style="1"/>
    <col min="3622" max="3622" width="34.85546875" style="1" customWidth="1"/>
    <col min="3623" max="3623" width="23.140625" style="1" customWidth="1"/>
    <col min="3624" max="3624" width="6.28515625" style="1" customWidth="1"/>
    <col min="3625" max="3625" width="51" style="1" customWidth="1"/>
    <col min="3626" max="3626" width="16.5703125" style="1" customWidth="1"/>
    <col min="3627" max="3627" width="12.85546875" style="1" customWidth="1"/>
    <col min="3628" max="3628" width="15.5703125" style="1" customWidth="1"/>
    <col min="3629" max="3629" width="16.5703125" style="1" customWidth="1"/>
    <col min="3630" max="3630" width="17" style="1" customWidth="1"/>
    <col min="3631" max="3632" width="17.42578125" style="1" customWidth="1"/>
    <col min="3633" max="3634" width="16.5703125" style="1" customWidth="1"/>
    <col min="3635" max="3637" width="17.42578125" style="1" customWidth="1"/>
    <col min="3638" max="3639" width="16.5703125" style="1" customWidth="1"/>
    <col min="3640" max="3642" width="17.42578125" style="1" customWidth="1"/>
    <col min="3643" max="3644" width="16.5703125" style="1" customWidth="1"/>
    <col min="3645" max="3647" width="17.42578125" style="1" customWidth="1"/>
    <col min="3648" max="3648" width="15.5703125" style="1" customWidth="1"/>
    <col min="3649" max="3649" width="16.5703125" style="1" customWidth="1"/>
    <col min="3650" max="3651" width="17.42578125" style="1" customWidth="1"/>
    <col min="3652" max="3686" width="12.140625" style="1" customWidth="1"/>
    <col min="3687" max="3877" width="9.140625" style="1"/>
    <col min="3878" max="3878" width="34.85546875" style="1" customWidth="1"/>
    <col min="3879" max="3879" width="23.140625" style="1" customWidth="1"/>
    <col min="3880" max="3880" width="6.28515625" style="1" customWidth="1"/>
    <col min="3881" max="3881" width="51" style="1" customWidth="1"/>
    <col min="3882" max="3882" width="16.5703125" style="1" customWidth="1"/>
    <col min="3883" max="3883" width="12.85546875" style="1" customWidth="1"/>
    <col min="3884" max="3884" width="15.5703125" style="1" customWidth="1"/>
    <col min="3885" max="3885" width="16.5703125" style="1" customWidth="1"/>
    <col min="3886" max="3886" width="17" style="1" customWidth="1"/>
    <col min="3887" max="3888" width="17.42578125" style="1" customWidth="1"/>
    <col min="3889" max="3890" width="16.5703125" style="1" customWidth="1"/>
    <col min="3891" max="3893" width="17.42578125" style="1" customWidth="1"/>
    <col min="3894" max="3895" width="16.5703125" style="1" customWidth="1"/>
    <col min="3896" max="3898" width="17.42578125" style="1" customWidth="1"/>
    <col min="3899" max="3900" width="16.5703125" style="1" customWidth="1"/>
    <col min="3901" max="3903" width="17.42578125" style="1" customWidth="1"/>
    <col min="3904" max="3904" width="15.5703125" style="1" customWidth="1"/>
    <col min="3905" max="3905" width="16.5703125" style="1" customWidth="1"/>
    <col min="3906" max="3907" width="17.42578125" style="1" customWidth="1"/>
    <col min="3908" max="3942" width="12.140625" style="1" customWidth="1"/>
    <col min="3943" max="4133" width="9.140625" style="1"/>
    <col min="4134" max="4134" width="34.85546875" style="1" customWidth="1"/>
    <col min="4135" max="4135" width="23.140625" style="1" customWidth="1"/>
    <col min="4136" max="4136" width="6.28515625" style="1" customWidth="1"/>
    <col min="4137" max="4137" width="51" style="1" customWidth="1"/>
    <col min="4138" max="4138" width="16.5703125" style="1" customWidth="1"/>
    <col min="4139" max="4139" width="12.85546875" style="1" customWidth="1"/>
    <col min="4140" max="4140" width="15.5703125" style="1" customWidth="1"/>
    <col min="4141" max="4141" width="16.5703125" style="1" customWidth="1"/>
    <col min="4142" max="4142" width="17" style="1" customWidth="1"/>
    <col min="4143" max="4144" width="17.42578125" style="1" customWidth="1"/>
    <col min="4145" max="4146" width="16.5703125" style="1" customWidth="1"/>
    <col min="4147" max="4149" width="17.42578125" style="1" customWidth="1"/>
    <col min="4150" max="4151" width="16.5703125" style="1" customWidth="1"/>
    <col min="4152" max="4154" width="17.42578125" style="1" customWidth="1"/>
    <col min="4155" max="4156" width="16.5703125" style="1" customWidth="1"/>
    <col min="4157" max="4159" width="17.42578125" style="1" customWidth="1"/>
    <col min="4160" max="4160" width="15.5703125" style="1" customWidth="1"/>
    <col min="4161" max="4161" width="16.5703125" style="1" customWidth="1"/>
    <col min="4162" max="4163" width="17.42578125" style="1" customWidth="1"/>
    <col min="4164" max="4198" width="12.140625" style="1" customWidth="1"/>
    <col min="4199" max="4389" width="9.140625" style="1"/>
    <col min="4390" max="4390" width="34.85546875" style="1" customWidth="1"/>
    <col min="4391" max="4391" width="23.140625" style="1" customWidth="1"/>
    <col min="4392" max="4392" width="6.28515625" style="1" customWidth="1"/>
    <col min="4393" max="4393" width="51" style="1" customWidth="1"/>
    <col min="4394" max="4394" width="16.5703125" style="1" customWidth="1"/>
    <col min="4395" max="4395" width="12.85546875" style="1" customWidth="1"/>
    <col min="4396" max="4396" width="15.5703125" style="1" customWidth="1"/>
    <col min="4397" max="4397" width="16.5703125" style="1" customWidth="1"/>
    <col min="4398" max="4398" width="17" style="1" customWidth="1"/>
    <col min="4399" max="4400" width="17.42578125" style="1" customWidth="1"/>
    <col min="4401" max="4402" width="16.5703125" style="1" customWidth="1"/>
    <col min="4403" max="4405" width="17.42578125" style="1" customWidth="1"/>
    <col min="4406" max="4407" width="16.5703125" style="1" customWidth="1"/>
    <col min="4408" max="4410" width="17.42578125" style="1" customWidth="1"/>
    <col min="4411" max="4412" width="16.5703125" style="1" customWidth="1"/>
    <col min="4413" max="4415" width="17.42578125" style="1" customWidth="1"/>
    <col min="4416" max="4416" width="15.5703125" style="1" customWidth="1"/>
    <col min="4417" max="4417" width="16.5703125" style="1" customWidth="1"/>
    <col min="4418" max="4419" width="17.42578125" style="1" customWidth="1"/>
    <col min="4420" max="4454" width="12.140625" style="1" customWidth="1"/>
    <col min="4455" max="4645" width="9.140625" style="1"/>
    <col min="4646" max="4646" width="34.85546875" style="1" customWidth="1"/>
    <col min="4647" max="4647" width="23.140625" style="1" customWidth="1"/>
    <col min="4648" max="4648" width="6.28515625" style="1" customWidth="1"/>
    <col min="4649" max="4649" width="51" style="1" customWidth="1"/>
    <col min="4650" max="4650" width="16.5703125" style="1" customWidth="1"/>
    <col min="4651" max="4651" width="12.85546875" style="1" customWidth="1"/>
    <col min="4652" max="4652" width="15.5703125" style="1" customWidth="1"/>
    <col min="4653" max="4653" width="16.5703125" style="1" customWidth="1"/>
    <col min="4654" max="4654" width="17" style="1" customWidth="1"/>
    <col min="4655" max="4656" width="17.42578125" style="1" customWidth="1"/>
    <col min="4657" max="4658" width="16.5703125" style="1" customWidth="1"/>
    <col min="4659" max="4661" width="17.42578125" style="1" customWidth="1"/>
    <col min="4662" max="4663" width="16.5703125" style="1" customWidth="1"/>
    <col min="4664" max="4666" width="17.42578125" style="1" customWidth="1"/>
    <col min="4667" max="4668" width="16.5703125" style="1" customWidth="1"/>
    <col min="4669" max="4671" width="17.42578125" style="1" customWidth="1"/>
    <col min="4672" max="4672" width="15.5703125" style="1" customWidth="1"/>
    <col min="4673" max="4673" width="16.5703125" style="1" customWidth="1"/>
    <col min="4674" max="4675" width="17.42578125" style="1" customWidth="1"/>
    <col min="4676" max="4710" width="12.140625" style="1" customWidth="1"/>
    <col min="4711" max="4901" width="9.140625" style="1"/>
    <col min="4902" max="4902" width="34.85546875" style="1" customWidth="1"/>
    <col min="4903" max="4903" width="23.140625" style="1" customWidth="1"/>
    <col min="4904" max="4904" width="6.28515625" style="1" customWidth="1"/>
    <col min="4905" max="4905" width="51" style="1" customWidth="1"/>
    <col min="4906" max="4906" width="16.5703125" style="1" customWidth="1"/>
    <col min="4907" max="4907" width="12.85546875" style="1" customWidth="1"/>
    <col min="4908" max="4908" width="15.5703125" style="1" customWidth="1"/>
    <col min="4909" max="4909" width="16.5703125" style="1" customWidth="1"/>
    <col min="4910" max="4910" width="17" style="1" customWidth="1"/>
    <col min="4911" max="4912" width="17.42578125" style="1" customWidth="1"/>
    <col min="4913" max="4914" width="16.5703125" style="1" customWidth="1"/>
    <col min="4915" max="4917" width="17.42578125" style="1" customWidth="1"/>
    <col min="4918" max="4919" width="16.5703125" style="1" customWidth="1"/>
    <col min="4920" max="4922" width="17.42578125" style="1" customWidth="1"/>
    <col min="4923" max="4924" width="16.5703125" style="1" customWidth="1"/>
    <col min="4925" max="4927" width="17.42578125" style="1" customWidth="1"/>
    <col min="4928" max="4928" width="15.5703125" style="1" customWidth="1"/>
    <col min="4929" max="4929" width="16.5703125" style="1" customWidth="1"/>
    <col min="4930" max="4931" width="17.42578125" style="1" customWidth="1"/>
    <col min="4932" max="4966" width="12.140625" style="1" customWidth="1"/>
    <col min="4967" max="5157" width="9.140625" style="1"/>
    <col min="5158" max="5158" width="34.85546875" style="1" customWidth="1"/>
    <col min="5159" max="5159" width="23.140625" style="1" customWidth="1"/>
    <col min="5160" max="5160" width="6.28515625" style="1" customWidth="1"/>
    <col min="5161" max="5161" width="51" style="1" customWidth="1"/>
    <col min="5162" max="5162" width="16.5703125" style="1" customWidth="1"/>
    <col min="5163" max="5163" width="12.85546875" style="1" customWidth="1"/>
    <col min="5164" max="5164" width="15.5703125" style="1" customWidth="1"/>
    <col min="5165" max="5165" width="16.5703125" style="1" customWidth="1"/>
    <col min="5166" max="5166" width="17" style="1" customWidth="1"/>
    <col min="5167" max="5168" width="17.42578125" style="1" customWidth="1"/>
    <col min="5169" max="5170" width="16.5703125" style="1" customWidth="1"/>
    <col min="5171" max="5173" width="17.42578125" style="1" customWidth="1"/>
    <col min="5174" max="5175" width="16.5703125" style="1" customWidth="1"/>
    <col min="5176" max="5178" width="17.42578125" style="1" customWidth="1"/>
    <col min="5179" max="5180" width="16.5703125" style="1" customWidth="1"/>
    <col min="5181" max="5183" width="17.42578125" style="1" customWidth="1"/>
    <col min="5184" max="5184" width="15.5703125" style="1" customWidth="1"/>
    <col min="5185" max="5185" width="16.5703125" style="1" customWidth="1"/>
    <col min="5186" max="5187" width="17.42578125" style="1" customWidth="1"/>
    <col min="5188" max="5222" width="12.140625" style="1" customWidth="1"/>
    <col min="5223" max="5413" width="9.140625" style="1"/>
    <col min="5414" max="5414" width="34.85546875" style="1" customWidth="1"/>
    <col min="5415" max="5415" width="23.140625" style="1" customWidth="1"/>
    <col min="5416" max="5416" width="6.28515625" style="1" customWidth="1"/>
    <col min="5417" max="5417" width="51" style="1" customWidth="1"/>
    <col min="5418" max="5418" width="16.5703125" style="1" customWidth="1"/>
    <col min="5419" max="5419" width="12.85546875" style="1" customWidth="1"/>
    <col min="5420" max="5420" width="15.5703125" style="1" customWidth="1"/>
    <col min="5421" max="5421" width="16.5703125" style="1" customWidth="1"/>
    <col min="5422" max="5422" width="17" style="1" customWidth="1"/>
    <col min="5423" max="5424" width="17.42578125" style="1" customWidth="1"/>
    <col min="5425" max="5426" width="16.5703125" style="1" customWidth="1"/>
    <col min="5427" max="5429" width="17.42578125" style="1" customWidth="1"/>
    <col min="5430" max="5431" width="16.5703125" style="1" customWidth="1"/>
    <col min="5432" max="5434" width="17.42578125" style="1" customWidth="1"/>
    <col min="5435" max="5436" width="16.5703125" style="1" customWidth="1"/>
    <col min="5437" max="5439" width="17.42578125" style="1" customWidth="1"/>
    <col min="5440" max="5440" width="15.5703125" style="1" customWidth="1"/>
    <col min="5441" max="5441" width="16.5703125" style="1" customWidth="1"/>
    <col min="5442" max="5443" width="17.42578125" style="1" customWidth="1"/>
    <col min="5444" max="5478" width="12.140625" style="1" customWidth="1"/>
    <col min="5479" max="5669" width="9.140625" style="1"/>
    <col min="5670" max="5670" width="34.85546875" style="1" customWidth="1"/>
    <col min="5671" max="5671" width="23.140625" style="1" customWidth="1"/>
    <col min="5672" max="5672" width="6.28515625" style="1" customWidth="1"/>
    <col min="5673" max="5673" width="51" style="1" customWidth="1"/>
    <col min="5674" max="5674" width="16.5703125" style="1" customWidth="1"/>
    <col min="5675" max="5675" width="12.85546875" style="1" customWidth="1"/>
    <col min="5676" max="5676" width="15.5703125" style="1" customWidth="1"/>
    <col min="5677" max="5677" width="16.5703125" style="1" customWidth="1"/>
    <col min="5678" max="5678" width="17" style="1" customWidth="1"/>
    <col min="5679" max="5680" width="17.42578125" style="1" customWidth="1"/>
    <col min="5681" max="5682" width="16.5703125" style="1" customWidth="1"/>
    <col min="5683" max="5685" width="17.42578125" style="1" customWidth="1"/>
    <col min="5686" max="5687" width="16.5703125" style="1" customWidth="1"/>
    <col min="5688" max="5690" width="17.42578125" style="1" customWidth="1"/>
    <col min="5691" max="5692" width="16.5703125" style="1" customWidth="1"/>
    <col min="5693" max="5695" width="17.42578125" style="1" customWidth="1"/>
    <col min="5696" max="5696" width="15.5703125" style="1" customWidth="1"/>
    <col min="5697" max="5697" width="16.5703125" style="1" customWidth="1"/>
    <col min="5698" max="5699" width="17.42578125" style="1" customWidth="1"/>
    <col min="5700" max="5734" width="12.140625" style="1" customWidth="1"/>
    <col min="5735" max="5925" width="9.140625" style="1"/>
    <col min="5926" max="5926" width="34.85546875" style="1" customWidth="1"/>
    <col min="5927" max="5927" width="23.140625" style="1" customWidth="1"/>
    <col min="5928" max="5928" width="6.28515625" style="1" customWidth="1"/>
    <col min="5929" max="5929" width="51" style="1" customWidth="1"/>
    <col min="5930" max="5930" width="16.5703125" style="1" customWidth="1"/>
    <col min="5931" max="5931" width="12.85546875" style="1" customWidth="1"/>
    <col min="5932" max="5932" width="15.5703125" style="1" customWidth="1"/>
    <col min="5933" max="5933" width="16.5703125" style="1" customWidth="1"/>
    <col min="5934" max="5934" width="17" style="1" customWidth="1"/>
    <col min="5935" max="5936" width="17.42578125" style="1" customWidth="1"/>
    <col min="5937" max="5938" width="16.5703125" style="1" customWidth="1"/>
    <col min="5939" max="5941" width="17.42578125" style="1" customWidth="1"/>
    <col min="5942" max="5943" width="16.5703125" style="1" customWidth="1"/>
    <col min="5944" max="5946" width="17.42578125" style="1" customWidth="1"/>
    <col min="5947" max="5948" width="16.5703125" style="1" customWidth="1"/>
    <col min="5949" max="5951" width="17.42578125" style="1" customWidth="1"/>
    <col min="5952" max="5952" width="15.5703125" style="1" customWidth="1"/>
    <col min="5953" max="5953" width="16.5703125" style="1" customWidth="1"/>
    <col min="5954" max="5955" width="17.42578125" style="1" customWidth="1"/>
    <col min="5956" max="5990" width="12.140625" style="1" customWidth="1"/>
    <col min="5991" max="6181" width="9.140625" style="1"/>
    <col min="6182" max="6182" width="34.85546875" style="1" customWidth="1"/>
    <col min="6183" max="6183" width="23.140625" style="1" customWidth="1"/>
    <col min="6184" max="6184" width="6.28515625" style="1" customWidth="1"/>
    <col min="6185" max="6185" width="51" style="1" customWidth="1"/>
    <col min="6186" max="6186" width="16.5703125" style="1" customWidth="1"/>
    <col min="6187" max="6187" width="12.85546875" style="1" customWidth="1"/>
    <col min="6188" max="6188" width="15.5703125" style="1" customWidth="1"/>
    <col min="6189" max="6189" width="16.5703125" style="1" customWidth="1"/>
    <col min="6190" max="6190" width="17" style="1" customWidth="1"/>
    <col min="6191" max="6192" width="17.42578125" style="1" customWidth="1"/>
    <col min="6193" max="6194" width="16.5703125" style="1" customWidth="1"/>
    <col min="6195" max="6197" width="17.42578125" style="1" customWidth="1"/>
    <col min="6198" max="6199" width="16.5703125" style="1" customWidth="1"/>
    <col min="6200" max="6202" width="17.42578125" style="1" customWidth="1"/>
    <col min="6203" max="6204" width="16.5703125" style="1" customWidth="1"/>
    <col min="6205" max="6207" width="17.42578125" style="1" customWidth="1"/>
    <col min="6208" max="6208" width="15.5703125" style="1" customWidth="1"/>
    <col min="6209" max="6209" width="16.5703125" style="1" customWidth="1"/>
    <col min="6210" max="6211" width="17.42578125" style="1" customWidth="1"/>
    <col min="6212" max="6246" width="12.140625" style="1" customWidth="1"/>
    <col min="6247" max="6437" width="9.140625" style="1"/>
    <col min="6438" max="6438" width="34.85546875" style="1" customWidth="1"/>
    <col min="6439" max="6439" width="23.140625" style="1" customWidth="1"/>
    <col min="6440" max="6440" width="6.28515625" style="1" customWidth="1"/>
    <col min="6441" max="6441" width="51" style="1" customWidth="1"/>
    <col min="6442" max="6442" width="16.5703125" style="1" customWidth="1"/>
    <col min="6443" max="6443" width="12.85546875" style="1" customWidth="1"/>
    <col min="6444" max="6444" width="15.5703125" style="1" customWidth="1"/>
    <col min="6445" max="6445" width="16.5703125" style="1" customWidth="1"/>
    <col min="6446" max="6446" width="17" style="1" customWidth="1"/>
    <col min="6447" max="6448" width="17.42578125" style="1" customWidth="1"/>
    <col min="6449" max="6450" width="16.5703125" style="1" customWidth="1"/>
    <col min="6451" max="6453" width="17.42578125" style="1" customWidth="1"/>
    <col min="6454" max="6455" width="16.5703125" style="1" customWidth="1"/>
    <col min="6456" max="6458" width="17.42578125" style="1" customWidth="1"/>
    <col min="6459" max="6460" width="16.5703125" style="1" customWidth="1"/>
    <col min="6461" max="6463" width="17.42578125" style="1" customWidth="1"/>
    <col min="6464" max="6464" width="15.5703125" style="1" customWidth="1"/>
    <col min="6465" max="6465" width="16.5703125" style="1" customWidth="1"/>
    <col min="6466" max="6467" width="17.42578125" style="1" customWidth="1"/>
    <col min="6468" max="6502" width="12.140625" style="1" customWidth="1"/>
    <col min="6503" max="6693" width="9.140625" style="1"/>
    <col min="6694" max="6694" width="34.85546875" style="1" customWidth="1"/>
    <col min="6695" max="6695" width="23.140625" style="1" customWidth="1"/>
    <col min="6696" max="6696" width="6.28515625" style="1" customWidth="1"/>
    <col min="6697" max="6697" width="51" style="1" customWidth="1"/>
    <col min="6698" max="6698" width="16.5703125" style="1" customWidth="1"/>
    <col min="6699" max="6699" width="12.85546875" style="1" customWidth="1"/>
    <col min="6700" max="6700" width="15.5703125" style="1" customWidth="1"/>
    <col min="6701" max="6701" width="16.5703125" style="1" customWidth="1"/>
    <col min="6702" max="6702" width="17" style="1" customWidth="1"/>
    <col min="6703" max="6704" width="17.42578125" style="1" customWidth="1"/>
    <col min="6705" max="6706" width="16.5703125" style="1" customWidth="1"/>
    <col min="6707" max="6709" width="17.42578125" style="1" customWidth="1"/>
    <col min="6710" max="6711" width="16.5703125" style="1" customWidth="1"/>
    <col min="6712" max="6714" width="17.42578125" style="1" customWidth="1"/>
    <col min="6715" max="6716" width="16.5703125" style="1" customWidth="1"/>
    <col min="6717" max="6719" width="17.42578125" style="1" customWidth="1"/>
    <col min="6720" max="6720" width="15.5703125" style="1" customWidth="1"/>
    <col min="6721" max="6721" width="16.5703125" style="1" customWidth="1"/>
    <col min="6722" max="6723" width="17.42578125" style="1" customWidth="1"/>
    <col min="6724" max="6758" width="12.140625" style="1" customWidth="1"/>
    <col min="6759" max="6949" width="9.140625" style="1"/>
    <col min="6950" max="6950" width="34.85546875" style="1" customWidth="1"/>
    <col min="6951" max="6951" width="23.140625" style="1" customWidth="1"/>
    <col min="6952" max="6952" width="6.28515625" style="1" customWidth="1"/>
    <col min="6953" max="6953" width="51" style="1" customWidth="1"/>
    <col min="6954" max="6954" width="16.5703125" style="1" customWidth="1"/>
    <col min="6955" max="6955" width="12.85546875" style="1" customWidth="1"/>
    <col min="6956" max="6956" width="15.5703125" style="1" customWidth="1"/>
    <col min="6957" max="6957" width="16.5703125" style="1" customWidth="1"/>
    <col min="6958" max="6958" width="17" style="1" customWidth="1"/>
    <col min="6959" max="6960" width="17.42578125" style="1" customWidth="1"/>
    <col min="6961" max="6962" width="16.5703125" style="1" customWidth="1"/>
    <col min="6963" max="6965" width="17.42578125" style="1" customWidth="1"/>
    <col min="6966" max="6967" width="16.5703125" style="1" customWidth="1"/>
    <col min="6968" max="6970" width="17.42578125" style="1" customWidth="1"/>
    <col min="6971" max="6972" width="16.5703125" style="1" customWidth="1"/>
    <col min="6973" max="6975" width="17.42578125" style="1" customWidth="1"/>
    <col min="6976" max="6976" width="15.5703125" style="1" customWidth="1"/>
    <col min="6977" max="6977" width="16.5703125" style="1" customWidth="1"/>
    <col min="6978" max="6979" width="17.42578125" style="1" customWidth="1"/>
    <col min="6980" max="7014" width="12.140625" style="1" customWidth="1"/>
    <col min="7015" max="7205" width="9.140625" style="1"/>
    <col min="7206" max="7206" width="34.85546875" style="1" customWidth="1"/>
    <col min="7207" max="7207" width="23.140625" style="1" customWidth="1"/>
    <col min="7208" max="7208" width="6.28515625" style="1" customWidth="1"/>
    <col min="7209" max="7209" width="51" style="1" customWidth="1"/>
    <col min="7210" max="7210" width="16.5703125" style="1" customWidth="1"/>
    <col min="7211" max="7211" width="12.85546875" style="1" customWidth="1"/>
    <col min="7212" max="7212" width="15.5703125" style="1" customWidth="1"/>
    <col min="7213" max="7213" width="16.5703125" style="1" customWidth="1"/>
    <col min="7214" max="7214" width="17" style="1" customWidth="1"/>
    <col min="7215" max="7216" width="17.42578125" style="1" customWidth="1"/>
    <col min="7217" max="7218" width="16.5703125" style="1" customWidth="1"/>
    <col min="7219" max="7221" width="17.42578125" style="1" customWidth="1"/>
    <col min="7222" max="7223" width="16.5703125" style="1" customWidth="1"/>
    <col min="7224" max="7226" width="17.42578125" style="1" customWidth="1"/>
    <col min="7227" max="7228" width="16.5703125" style="1" customWidth="1"/>
    <col min="7229" max="7231" width="17.42578125" style="1" customWidth="1"/>
    <col min="7232" max="7232" width="15.5703125" style="1" customWidth="1"/>
    <col min="7233" max="7233" width="16.5703125" style="1" customWidth="1"/>
    <col min="7234" max="7235" width="17.42578125" style="1" customWidth="1"/>
    <col min="7236" max="7270" width="12.140625" style="1" customWidth="1"/>
    <col min="7271" max="7461" width="9.140625" style="1"/>
    <col min="7462" max="7462" width="34.85546875" style="1" customWidth="1"/>
    <col min="7463" max="7463" width="23.140625" style="1" customWidth="1"/>
    <col min="7464" max="7464" width="6.28515625" style="1" customWidth="1"/>
    <col min="7465" max="7465" width="51" style="1" customWidth="1"/>
    <col min="7466" max="7466" width="16.5703125" style="1" customWidth="1"/>
    <col min="7467" max="7467" width="12.85546875" style="1" customWidth="1"/>
    <col min="7468" max="7468" width="15.5703125" style="1" customWidth="1"/>
    <col min="7469" max="7469" width="16.5703125" style="1" customWidth="1"/>
    <col min="7470" max="7470" width="17" style="1" customWidth="1"/>
    <col min="7471" max="7472" width="17.42578125" style="1" customWidth="1"/>
    <col min="7473" max="7474" width="16.5703125" style="1" customWidth="1"/>
    <col min="7475" max="7477" width="17.42578125" style="1" customWidth="1"/>
    <col min="7478" max="7479" width="16.5703125" style="1" customWidth="1"/>
    <col min="7480" max="7482" width="17.42578125" style="1" customWidth="1"/>
    <col min="7483" max="7484" width="16.5703125" style="1" customWidth="1"/>
    <col min="7485" max="7487" width="17.42578125" style="1" customWidth="1"/>
    <col min="7488" max="7488" width="15.5703125" style="1" customWidth="1"/>
    <col min="7489" max="7489" width="16.5703125" style="1" customWidth="1"/>
    <col min="7490" max="7491" width="17.42578125" style="1" customWidth="1"/>
    <col min="7492" max="7526" width="12.140625" style="1" customWidth="1"/>
    <col min="7527" max="7717" width="9.140625" style="1"/>
    <col min="7718" max="7718" width="34.85546875" style="1" customWidth="1"/>
    <col min="7719" max="7719" width="23.140625" style="1" customWidth="1"/>
    <col min="7720" max="7720" width="6.28515625" style="1" customWidth="1"/>
    <col min="7721" max="7721" width="51" style="1" customWidth="1"/>
    <col min="7722" max="7722" width="16.5703125" style="1" customWidth="1"/>
    <col min="7723" max="7723" width="12.85546875" style="1" customWidth="1"/>
    <col min="7724" max="7724" width="15.5703125" style="1" customWidth="1"/>
    <col min="7725" max="7725" width="16.5703125" style="1" customWidth="1"/>
    <col min="7726" max="7726" width="17" style="1" customWidth="1"/>
    <col min="7727" max="7728" width="17.42578125" style="1" customWidth="1"/>
    <col min="7729" max="7730" width="16.5703125" style="1" customWidth="1"/>
    <col min="7731" max="7733" width="17.42578125" style="1" customWidth="1"/>
    <col min="7734" max="7735" width="16.5703125" style="1" customWidth="1"/>
    <col min="7736" max="7738" width="17.42578125" style="1" customWidth="1"/>
    <col min="7739" max="7740" width="16.5703125" style="1" customWidth="1"/>
    <col min="7741" max="7743" width="17.42578125" style="1" customWidth="1"/>
    <col min="7744" max="7744" width="15.5703125" style="1" customWidth="1"/>
    <col min="7745" max="7745" width="16.5703125" style="1" customWidth="1"/>
    <col min="7746" max="7747" width="17.42578125" style="1" customWidth="1"/>
    <col min="7748" max="7782" width="12.140625" style="1" customWidth="1"/>
    <col min="7783" max="7973" width="9.140625" style="1"/>
    <col min="7974" max="7974" width="34.85546875" style="1" customWidth="1"/>
    <col min="7975" max="7975" width="23.140625" style="1" customWidth="1"/>
    <col min="7976" max="7976" width="6.28515625" style="1" customWidth="1"/>
    <col min="7977" max="7977" width="51" style="1" customWidth="1"/>
    <col min="7978" max="7978" width="16.5703125" style="1" customWidth="1"/>
    <col min="7979" max="7979" width="12.85546875" style="1" customWidth="1"/>
    <col min="7980" max="7980" width="15.5703125" style="1" customWidth="1"/>
    <col min="7981" max="7981" width="16.5703125" style="1" customWidth="1"/>
    <col min="7982" max="7982" width="17" style="1" customWidth="1"/>
    <col min="7983" max="7984" width="17.42578125" style="1" customWidth="1"/>
    <col min="7985" max="7986" width="16.5703125" style="1" customWidth="1"/>
    <col min="7987" max="7989" width="17.42578125" style="1" customWidth="1"/>
    <col min="7990" max="7991" width="16.5703125" style="1" customWidth="1"/>
    <col min="7992" max="7994" width="17.42578125" style="1" customWidth="1"/>
    <col min="7995" max="7996" width="16.5703125" style="1" customWidth="1"/>
    <col min="7997" max="7999" width="17.42578125" style="1" customWidth="1"/>
    <col min="8000" max="8000" width="15.5703125" style="1" customWidth="1"/>
    <col min="8001" max="8001" width="16.5703125" style="1" customWidth="1"/>
    <col min="8002" max="8003" width="17.42578125" style="1" customWidth="1"/>
    <col min="8004" max="8038" width="12.140625" style="1" customWidth="1"/>
    <col min="8039" max="8229" width="9.140625" style="1"/>
    <col min="8230" max="8230" width="34.85546875" style="1" customWidth="1"/>
    <col min="8231" max="8231" width="23.140625" style="1" customWidth="1"/>
    <col min="8232" max="8232" width="6.28515625" style="1" customWidth="1"/>
    <col min="8233" max="8233" width="51" style="1" customWidth="1"/>
    <col min="8234" max="8234" width="16.5703125" style="1" customWidth="1"/>
    <col min="8235" max="8235" width="12.85546875" style="1" customWidth="1"/>
    <col min="8236" max="8236" width="15.5703125" style="1" customWidth="1"/>
    <col min="8237" max="8237" width="16.5703125" style="1" customWidth="1"/>
    <col min="8238" max="8238" width="17" style="1" customWidth="1"/>
    <col min="8239" max="8240" width="17.42578125" style="1" customWidth="1"/>
    <col min="8241" max="8242" width="16.5703125" style="1" customWidth="1"/>
    <col min="8243" max="8245" width="17.42578125" style="1" customWidth="1"/>
    <col min="8246" max="8247" width="16.5703125" style="1" customWidth="1"/>
    <col min="8248" max="8250" width="17.42578125" style="1" customWidth="1"/>
    <col min="8251" max="8252" width="16.5703125" style="1" customWidth="1"/>
    <col min="8253" max="8255" width="17.42578125" style="1" customWidth="1"/>
    <col min="8256" max="8256" width="15.5703125" style="1" customWidth="1"/>
    <col min="8257" max="8257" width="16.5703125" style="1" customWidth="1"/>
    <col min="8258" max="8259" width="17.42578125" style="1" customWidth="1"/>
    <col min="8260" max="8294" width="12.140625" style="1" customWidth="1"/>
    <col min="8295" max="8485" width="9.140625" style="1"/>
    <col min="8486" max="8486" width="34.85546875" style="1" customWidth="1"/>
    <col min="8487" max="8487" width="23.140625" style="1" customWidth="1"/>
    <col min="8488" max="8488" width="6.28515625" style="1" customWidth="1"/>
    <col min="8489" max="8489" width="51" style="1" customWidth="1"/>
    <col min="8490" max="8490" width="16.5703125" style="1" customWidth="1"/>
    <col min="8491" max="8491" width="12.85546875" style="1" customWidth="1"/>
    <col min="8492" max="8492" width="15.5703125" style="1" customWidth="1"/>
    <col min="8493" max="8493" width="16.5703125" style="1" customWidth="1"/>
    <col min="8494" max="8494" width="17" style="1" customWidth="1"/>
    <col min="8495" max="8496" width="17.42578125" style="1" customWidth="1"/>
    <col min="8497" max="8498" width="16.5703125" style="1" customWidth="1"/>
    <col min="8499" max="8501" width="17.42578125" style="1" customWidth="1"/>
    <col min="8502" max="8503" width="16.5703125" style="1" customWidth="1"/>
    <col min="8504" max="8506" width="17.42578125" style="1" customWidth="1"/>
    <col min="8507" max="8508" width="16.5703125" style="1" customWidth="1"/>
    <col min="8509" max="8511" width="17.42578125" style="1" customWidth="1"/>
    <col min="8512" max="8512" width="15.5703125" style="1" customWidth="1"/>
    <col min="8513" max="8513" width="16.5703125" style="1" customWidth="1"/>
    <col min="8514" max="8515" width="17.42578125" style="1" customWidth="1"/>
    <col min="8516" max="8550" width="12.140625" style="1" customWidth="1"/>
    <col min="8551" max="8741" width="9.140625" style="1"/>
    <col min="8742" max="8742" width="34.85546875" style="1" customWidth="1"/>
    <col min="8743" max="8743" width="23.140625" style="1" customWidth="1"/>
    <col min="8744" max="8744" width="6.28515625" style="1" customWidth="1"/>
    <col min="8745" max="8745" width="51" style="1" customWidth="1"/>
    <col min="8746" max="8746" width="16.5703125" style="1" customWidth="1"/>
    <col min="8747" max="8747" width="12.85546875" style="1" customWidth="1"/>
    <col min="8748" max="8748" width="15.5703125" style="1" customWidth="1"/>
    <col min="8749" max="8749" width="16.5703125" style="1" customWidth="1"/>
    <col min="8750" max="8750" width="17" style="1" customWidth="1"/>
    <col min="8751" max="8752" width="17.42578125" style="1" customWidth="1"/>
    <col min="8753" max="8754" width="16.5703125" style="1" customWidth="1"/>
    <col min="8755" max="8757" width="17.42578125" style="1" customWidth="1"/>
    <col min="8758" max="8759" width="16.5703125" style="1" customWidth="1"/>
    <col min="8760" max="8762" width="17.42578125" style="1" customWidth="1"/>
    <col min="8763" max="8764" width="16.5703125" style="1" customWidth="1"/>
    <col min="8765" max="8767" width="17.42578125" style="1" customWidth="1"/>
    <col min="8768" max="8768" width="15.5703125" style="1" customWidth="1"/>
    <col min="8769" max="8769" width="16.5703125" style="1" customWidth="1"/>
    <col min="8770" max="8771" width="17.42578125" style="1" customWidth="1"/>
    <col min="8772" max="8806" width="12.140625" style="1" customWidth="1"/>
    <col min="8807" max="8997" width="9.140625" style="1"/>
    <col min="8998" max="8998" width="34.85546875" style="1" customWidth="1"/>
    <col min="8999" max="8999" width="23.140625" style="1" customWidth="1"/>
    <col min="9000" max="9000" width="6.28515625" style="1" customWidth="1"/>
    <col min="9001" max="9001" width="51" style="1" customWidth="1"/>
    <col min="9002" max="9002" width="16.5703125" style="1" customWidth="1"/>
    <col min="9003" max="9003" width="12.85546875" style="1" customWidth="1"/>
    <col min="9004" max="9004" width="15.5703125" style="1" customWidth="1"/>
    <col min="9005" max="9005" width="16.5703125" style="1" customWidth="1"/>
    <col min="9006" max="9006" width="17" style="1" customWidth="1"/>
    <col min="9007" max="9008" width="17.42578125" style="1" customWidth="1"/>
    <col min="9009" max="9010" width="16.5703125" style="1" customWidth="1"/>
    <col min="9011" max="9013" width="17.42578125" style="1" customWidth="1"/>
    <col min="9014" max="9015" width="16.5703125" style="1" customWidth="1"/>
    <col min="9016" max="9018" width="17.42578125" style="1" customWidth="1"/>
    <col min="9019" max="9020" width="16.5703125" style="1" customWidth="1"/>
    <col min="9021" max="9023" width="17.42578125" style="1" customWidth="1"/>
    <col min="9024" max="9024" width="15.5703125" style="1" customWidth="1"/>
    <col min="9025" max="9025" width="16.5703125" style="1" customWidth="1"/>
    <col min="9026" max="9027" width="17.42578125" style="1" customWidth="1"/>
    <col min="9028" max="9062" width="12.140625" style="1" customWidth="1"/>
    <col min="9063" max="9253" width="9.140625" style="1"/>
    <col min="9254" max="9254" width="34.85546875" style="1" customWidth="1"/>
    <col min="9255" max="9255" width="23.140625" style="1" customWidth="1"/>
    <col min="9256" max="9256" width="6.28515625" style="1" customWidth="1"/>
    <col min="9257" max="9257" width="51" style="1" customWidth="1"/>
    <col min="9258" max="9258" width="16.5703125" style="1" customWidth="1"/>
    <col min="9259" max="9259" width="12.85546875" style="1" customWidth="1"/>
    <col min="9260" max="9260" width="15.5703125" style="1" customWidth="1"/>
    <col min="9261" max="9261" width="16.5703125" style="1" customWidth="1"/>
    <col min="9262" max="9262" width="17" style="1" customWidth="1"/>
    <col min="9263" max="9264" width="17.42578125" style="1" customWidth="1"/>
    <col min="9265" max="9266" width="16.5703125" style="1" customWidth="1"/>
    <col min="9267" max="9269" width="17.42578125" style="1" customWidth="1"/>
    <col min="9270" max="9271" width="16.5703125" style="1" customWidth="1"/>
    <col min="9272" max="9274" width="17.42578125" style="1" customWidth="1"/>
    <col min="9275" max="9276" width="16.5703125" style="1" customWidth="1"/>
    <col min="9277" max="9279" width="17.42578125" style="1" customWidth="1"/>
    <col min="9280" max="9280" width="15.5703125" style="1" customWidth="1"/>
    <col min="9281" max="9281" width="16.5703125" style="1" customWidth="1"/>
    <col min="9282" max="9283" width="17.42578125" style="1" customWidth="1"/>
    <col min="9284" max="9318" width="12.140625" style="1" customWidth="1"/>
    <col min="9319" max="9509" width="9.140625" style="1"/>
    <col min="9510" max="9510" width="34.85546875" style="1" customWidth="1"/>
    <col min="9511" max="9511" width="23.140625" style="1" customWidth="1"/>
    <col min="9512" max="9512" width="6.28515625" style="1" customWidth="1"/>
    <col min="9513" max="9513" width="51" style="1" customWidth="1"/>
    <col min="9514" max="9514" width="16.5703125" style="1" customWidth="1"/>
    <col min="9515" max="9515" width="12.85546875" style="1" customWidth="1"/>
    <col min="9516" max="9516" width="15.5703125" style="1" customWidth="1"/>
    <col min="9517" max="9517" width="16.5703125" style="1" customWidth="1"/>
    <col min="9518" max="9518" width="17" style="1" customWidth="1"/>
    <col min="9519" max="9520" width="17.42578125" style="1" customWidth="1"/>
    <col min="9521" max="9522" width="16.5703125" style="1" customWidth="1"/>
    <col min="9523" max="9525" width="17.42578125" style="1" customWidth="1"/>
    <col min="9526" max="9527" width="16.5703125" style="1" customWidth="1"/>
    <col min="9528" max="9530" width="17.42578125" style="1" customWidth="1"/>
    <col min="9531" max="9532" width="16.5703125" style="1" customWidth="1"/>
    <col min="9533" max="9535" width="17.42578125" style="1" customWidth="1"/>
    <col min="9536" max="9536" width="15.5703125" style="1" customWidth="1"/>
    <col min="9537" max="9537" width="16.5703125" style="1" customWidth="1"/>
    <col min="9538" max="9539" width="17.42578125" style="1" customWidth="1"/>
    <col min="9540" max="9574" width="12.140625" style="1" customWidth="1"/>
    <col min="9575" max="9765" width="9.140625" style="1"/>
    <col min="9766" max="9766" width="34.85546875" style="1" customWidth="1"/>
    <col min="9767" max="9767" width="23.140625" style="1" customWidth="1"/>
    <col min="9768" max="9768" width="6.28515625" style="1" customWidth="1"/>
    <col min="9769" max="9769" width="51" style="1" customWidth="1"/>
    <col min="9770" max="9770" width="16.5703125" style="1" customWidth="1"/>
    <col min="9771" max="9771" width="12.85546875" style="1" customWidth="1"/>
    <col min="9772" max="9772" width="15.5703125" style="1" customWidth="1"/>
    <col min="9773" max="9773" width="16.5703125" style="1" customWidth="1"/>
    <col min="9774" max="9774" width="17" style="1" customWidth="1"/>
    <col min="9775" max="9776" width="17.42578125" style="1" customWidth="1"/>
    <col min="9777" max="9778" width="16.5703125" style="1" customWidth="1"/>
    <col min="9779" max="9781" width="17.42578125" style="1" customWidth="1"/>
    <col min="9782" max="9783" width="16.5703125" style="1" customWidth="1"/>
    <col min="9784" max="9786" width="17.42578125" style="1" customWidth="1"/>
    <col min="9787" max="9788" width="16.5703125" style="1" customWidth="1"/>
    <col min="9789" max="9791" width="17.42578125" style="1" customWidth="1"/>
    <col min="9792" max="9792" width="15.5703125" style="1" customWidth="1"/>
    <col min="9793" max="9793" width="16.5703125" style="1" customWidth="1"/>
    <col min="9794" max="9795" width="17.42578125" style="1" customWidth="1"/>
    <col min="9796" max="9830" width="12.140625" style="1" customWidth="1"/>
    <col min="9831" max="10021" width="9.140625" style="1"/>
    <col min="10022" max="10022" width="34.85546875" style="1" customWidth="1"/>
    <col min="10023" max="10023" width="23.140625" style="1" customWidth="1"/>
    <col min="10024" max="10024" width="6.28515625" style="1" customWidth="1"/>
    <col min="10025" max="10025" width="51" style="1" customWidth="1"/>
    <col min="10026" max="10026" width="16.5703125" style="1" customWidth="1"/>
    <col min="10027" max="10027" width="12.85546875" style="1" customWidth="1"/>
    <col min="10028" max="10028" width="15.5703125" style="1" customWidth="1"/>
    <col min="10029" max="10029" width="16.5703125" style="1" customWidth="1"/>
    <col min="10030" max="10030" width="17" style="1" customWidth="1"/>
    <col min="10031" max="10032" width="17.42578125" style="1" customWidth="1"/>
    <col min="10033" max="10034" width="16.5703125" style="1" customWidth="1"/>
    <col min="10035" max="10037" width="17.42578125" style="1" customWidth="1"/>
    <col min="10038" max="10039" width="16.5703125" style="1" customWidth="1"/>
    <col min="10040" max="10042" width="17.42578125" style="1" customWidth="1"/>
    <col min="10043" max="10044" width="16.5703125" style="1" customWidth="1"/>
    <col min="10045" max="10047" width="17.42578125" style="1" customWidth="1"/>
    <col min="10048" max="10048" width="15.5703125" style="1" customWidth="1"/>
    <col min="10049" max="10049" width="16.5703125" style="1" customWidth="1"/>
    <col min="10050" max="10051" width="17.42578125" style="1" customWidth="1"/>
    <col min="10052" max="10086" width="12.140625" style="1" customWidth="1"/>
    <col min="10087" max="10277" width="9.140625" style="1"/>
    <col min="10278" max="10278" width="34.85546875" style="1" customWidth="1"/>
    <col min="10279" max="10279" width="23.140625" style="1" customWidth="1"/>
    <col min="10280" max="10280" width="6.28515625" style="1" customWidth="1"/>
    <col min="10281" max="10281" width="51" style="1" customWidth="1"/>
    <col min="10282" max="10282" width="16.5703125" style="1" customWidth="1"/>
    <col min="10283" max="10283" width="12.85546875" style="1" customWidth="1"/>
    <col min="10284" max="10284" width="15.5703125" style="1" customWidth="1"/>
    <col min="10285" max="10285" width="16.5703125" style="1" customWidth="1"/>
    <col min="10286" max="10286" width="17" style="1" customWidth="1"/>
    <col min="10287" max="10288" width="17.42578125" style="1" customWidth="1"/>
    <col min="10289" max="10290" width="16.5703125" style="1" customWidth="1"/>
    <col min="10291" max="10293" width="17.42578125" style="1" customWidth="1"/>
    <col min="10294" max="10295" width="16.5703125" style="1" customWidth="1"/>
    <col min="10296" max="10298" width="17.42578125" style="1" customWidth="1"/>
    <col min="10299" max="10300" width="16.5703125" style="1" customWidth="1"/>
    <col min="10301" max="10303" width="17.42578125" style="1" customWidth="1"/>
    <col min="10304" max="10304" width="15.5703125" style="1" customWidth="1"/>
    <col min="10305" max="10305" width="16.5703125" style="1" customWidth="1"/>
    <col min="10306" max="10307" width="17.42578125" style="1" customWidth="1"/>
    <col min="10308" max="10342" width="12.140625" style="1" customWidth="1"/>
    <col min="10343" max="10533" width="9.140625" style="1"/>
    <col min="10534" max="10534" width="34.85546875" style="1" customWidth="1"/>
    <col min="10535" max="10535" width="23.140625" style="1" customWidth="1"/>
    <col min="10536" max="10536" width="6.28515625" style="1" customWidth="1"/>
    <col min="10537" max="10537" width="51" style="1" customWidth="1"/>
    <col min="10538" max="10538" width="16.5703125" style="1" customWidth="1"/>
    <col min="10539" max="10539" width="12.85546875" style="1" customWidth="1"/>
    <col min="10540" max="10540" width="15.5703125" style="1" customWidth="1"/>
    <col min="10541" max="10541" width="16.5703125" style="1" customWidth="1"/>
    <col min="10542" max="10542" width="17" style="1" customWidth="1"/>
    <col min="10543" max="10544" width="17.42578125" style="1" customWidth="1"/>
    <col min="10545" max="10546" width="16.5703125" style="1" customWidth="1"/>
    <col min="10547" max="10549" width="17.42578125" style="1" customWidth="1"/>
    <col min="10550" max="10551" width="16.5703125" style="1" customWidth="1"/>
    <col min="10552" max="10554" width="17.42578125" style="1" customWidth="1"/>
    <col min="10555" max="10556" width="16.5703125" style="1" customWidth="1"/>
    <col min="10557" max="10559" width="17.42578125" style="1" customWidth="1"/>
    <col min="10560" max="10560" width="15.5703125" style="1" customWidth="1"/>
    <col min="10561" max="10561" width="16.5703125" style="1" customWidth="1"/>
    <col min="10562" max="10563" width="17.42578125" style="1" customWidth="1"/>
    <col min="10564" max="10598" width="12.140625" style="1" customWidth="1"/>
    <col min="10599" max="10789" width="9.140625" style="1"/>
    <col min="10790" max="10790" width="34.85546875" style="1" customWidth="1"/>
    <col min="10791" max="10791" width="23.140625" style="1" customWidth="1"/>
    <col min="10792" max="10792" width="6.28515625" style="1" customWidth="1"/>
    <col min="10793" max="10793" width="51" style="1" customWidth="1"/>
    <col min="10794" max="10794" width="16.5703125" style="1" customWidth="1"/>
    <col min="10795" max="10795" width="12.85546875" style="1" customWidth="1"/>
    <col min="10796" max="10796" width="15.5703125" style="1" customWidth="1"/>
    <col min="10797" max="10797" width="16.5703125" style="1" customWidth="1"/>
    <col min="10798" max="10798" width="17" style="1" customWidth="1"/>
    <col min="10799" max="10800" width="17.42578125" style="1" customWidth="1"/>
    <col min="10801" max="10802" width="16.5703125" style="1" customWidth="1"/>
    <col min="10803" max="10805" width="17.42578125" style="1" customWidth="1"/>
    <col min="10806" max="10807" width="16.5703125" style="1" customWidth="1"/>
    <col min="10808" max="10810" width="17.42578125" style="1" customWidth="1"/>
    <col min="10811" max="10812" width="16.5703125" style="1" customWidth="1"/>
    <col min="10813" max="10815" width="17.42578125" style="1" customWidth="1"/>
    <col min="10816" max="10816" width="15.5703125" style="1" customWidth="1"/>
    <col min="10817" max="10817" width="16.5703125" style="1" customWidth="1"/>
    <col min="10818" max="10819" width="17.42578125" style="1" customWidth="1"/>
    <col min="10820" max="10854" width="12.140625" style="1" customWidth="1"/>
    <col min="10855" max="11045" width="9.140625" style="1"/>
    <col min="11046" max="11046" width="34.85546875" style="1" customWidth="1"/>
    <col min="11047" max="11047" width="23.140625" style="1" customWidth="1"/>
    <col min="11048" max="11048" width="6.28515625" style="1" customWidth="1"/>
    <col min="11049" max="11049" width="51" style="1" customWidth="1"/>
    <col min="11050" max="11050" width="16.5703125" style="1" customWidth="1"/>
    <col min="11051" max="11051" width="12.85546875" style="1" customWidth="1"/>
    <col min="11052" max="11052" width="15.5703125" style="1" customWidth="1"/>
    <col min="11053" max="11053" width="16.5703125" style="1" customWidth="1"/>
    <col min="11054" max="11054" width="17" style="1" customWidth="1"/>
    <col min="11055" max="11056" width="17.42578125" style="1" customWidth="1"/>
    <col min="11057" max="11058" width="16.5703125" style="1" customWidth="1"/>
    <col min="11059" max="11061" width="17.42578125" style="1" customWidth="1"/>
    <col min="11062" max="11063" width="16.5703125" style="1" customWidth="1"/>
    <col min="11064" max="11066" width="17.42578125" style="1" customWidth="1"/>
    <col min="11067" max="11068" width="16.5703125" style="1" customWidth="1"/>
    <col min="11069" max="11071" width="17.42578125" style="1" customWidth="1"/>
    <col min="11072" max="11072" width="15.5703125" style="1" customWidth="1"/>
    <col min="11073" max="11073" width="16.5703125" style="1" customWidth="1"/>
    <col min="11074" max="11075" width="17.42578125" style="1" customWidth="1"/>
    <col min="11076" max="11110" width="12.140625" style="1" customWidth="1"/>
    <col min="11111" max="11301" width="9.140625" style="1"/>
    <col min="11302" max="11302" width="34.85546875" style="1" customWidth="1"/>
    <col min="11303" max="11303" width="23.140625" style="1" customWidth="1"/>
    <col min="11304" max="11304" width="6.28515625" style="1" customWidth="1"/>
    <col min="11305" max="11305" width="51" style="1" customWidth="1"/>
    <col min="11306" max="11306" width="16.5703125" style="1" customWidth="1"/>
    <col min="11307" max="11307" width="12.85546875" style="1" customWidth="1"/>
    <col min="11308" max="11308" width="15.5703125" style="1" customWidth="1"/>
    <col min="11309" max="11309" width="16.5703125" style="1" customWidth="1"/>
    <col min="11310" max="11310" width="17" style="1" customWidth="1"/>
    <col min="11311" max="11312" width="17.42578125" style="1" customWidth="1"/>
    <col min="11313" max="11314" width="16.5703125" style="1" customWidth="1"/>
    <col min="11315" max="11317" width="17.42578125" style="1" customWidth="1"/>
    <col min="11318" max="11319" width="16.5703125" style="1" customWidth="1"/>
    <col min="11320" max="11322" width="17.42578125" style="1" customWidth="1"/>
    <col min="11323" max="11324" width="16.5703125" style="1" customWidth="1"/>
    <col min="11325" max="11327" width="17.42578125" style="1" customWidth="1"/>
    <col min="11328" max="11328" width="15.5703125" style="1" customWidth="1"/>
    <col min="11329" max="11329" width="16.5703125" style="1" customWidth="1"/>
    <col min="11330" max="11331" width="17.42578125" style="1" customWidth="1"/>
    <col min="11332" max="11366" width="12.140625" style="1" customWidth="1"/>
    <col min="11367" max="11557" width="9.140625" style="1"/>
    <col min="11558" max="11558" width="34.85546875" style="1" customWidth="1"/>
    <col min="11559" max="11559" width="23.140625" style="1" customWidth="1"/>
    <col min="11560" max="11560" width="6.28515625" style="1" customWidth="1"/>
    <col min="11561" max="11561" width="51" style="1" customWidth="1"/>
    <col min="11562" max="11562" width="16.5703125" style="1" customWidth="1"/>
    <col min="11563" max="11563" width="12.85546875" style="1" customWidth="1"/>
    <col min="11564" max="11564" width="15.5703125" style="1" customWidth="1"/>
    <col min="11565" max="11565" width="16.5703125" style="1" customWidth="1"/>
    <col min="11566" max="11566" width="17" style="1" customWidth="1"/>
    <col min="11567" max="11568" width="17.42578125" style="1" customWidth="1"/>
    <col min="11569" max="11570" width="16.5703125" style="1" customWidth="1"/>
    <col min="11571" max="11573" width="17.42578125" style="1" customWidth="1"/>
    <col min="11574" max="11575" width="16.5703125" style="1" customWidth="1"/>
    <col min="11576" max="11578" width="17.42578125" style="1" customWidth="1"/>
    <col min="11579" max="11580" width="16.5703125" style="1" customWidth="1"/>
    <col min="11581" max="11583" width="17.42578125" style="1" customWidth="1"/>
    <col min="11584" max="11584" width="15.5703125" style="1" customWidth="1"/>
    <col min="11585" max="11585" width="16.5703125" style="1" customWidth="1"/>
    <col min="11586" max="11587" width="17.42578125" style="1" customWidth="1"/>
    <col min="11588" max="11622" width="12.140625" style="1" customWidth="1"/>
    <col min="11623" max="11813" width="9.140625" style="1"/>
    <col min="11814" max="11814" width="34.85546875" style="1" customWidth="1"/>
    <col min="11815" max="11815" width="23.140625" style="1" customWidth="1"/>
    <col min="11816" max="11816" width="6.28515625" style="1" customWidth="1"/>
    <col min="11817" max="11817" width="51" style="1" customWidth="1"/>
    <col min="11818" max="11818" width="16.5703125" style="1" customWidth="1"/>
    <col min="11819" max="11819" width="12.85546875" style="1" customWidth="1"/>
    <col min="11820" max="11820" width="15.5703125" style="1" customWidth="1"/>
    <col min="11821" max="11821" width="16.5703125" style="1" customWidth="1"/>
    <col min="11822" max="11822" width="17" style="1" customWidth="1"/>
    <col min="11823" max="11824" width="17.42578125" style="1" customWidth="1"/>
    <col min="11825" max="11826" width="16.5703125" style="1" customWidth="1"/>
    <col min="11827" max="11829" width="17.42578125" style="1" customWidth="1"/>
    <col min="11830" max="11831" width="16.5703125" style="1" customWidth="1"/>
    <col min="11832" max="11834" width="17.42578125" style="1" customWidth="1"/>
    <col min="11835" max="11836" width="16.5703125" style="1" customWidth="1"/>
    <col min="11837" max="11839" width="17.42578125" style="1" customWidth="1"/>
    <col min="11840" max="11840" width="15.5703125" style="1" customWidth="1"/>
    <col min="11841" max="11841" width="16.5703125" style="1" customWidth="1"/>
    <col min="11842" max="11843" width="17.42578125" style="1" customWidth="1"/>
    <col min="11844" max="11878" width="12.140625" style="1" customWidth="1"/>
    <col min="11879" max="12069" width="9.140625" style="1"/>
    <col min="12070" max="12070" width="34.85546875" style="1" customWidth="1"/>
    <col min="12071" max="12071" width="23.140625" style="1" customWidth="1"/>
    <col min="12072" max="12072" width="6.28515625" style="1" customWidth="1"/>
    <col min="12073" max="12073" width="51" style="1" customWidth="1"/>
    <col min="12074" max="12074" width="16.5703125" style="1" customWidth="1"/>
    <col min="12075" max="12075" width="12.85546875" style="1" customWidth="1"/>
    <col min="12076" max="12076" width="15.5703125" style="1" customWidth="1"/>
    <col min="12077" max="12077" width="16.5703125" style="1" customWidth="1"/>
    <col min="12078" max="12078" width="17" style="1" customWidth="1"/>
    <col min="12079" max="12080" width="17.42578125" style="1" customWidth="1"/>
    <col min="12081" max="12082" width="16.5703125" style="1" customWidth="1"/>
    <col min="12083" max="12085" width="17.42578125" style="1" customWidth="1"/>
    <col min="12086" max="12087" width="16.5703125" style="1" customWidth="1"/>
    <col min="12088" max="12090" width="17.42578125" style="1" customWidth="1"/>
    <col min="12091" max="12092" width="16.5703125" style="1" customWidth="1"/>
    <col min="12093" max="12095" width="17.42578125" style="1" customWidth="1"/>
    <col min="12096" max="12096" width="15.5703125" style="1" customWidth="1"/>
    <col min="12097" max="12097" width="16.5703125" style="1" customWidth="1"/>
    <col min="12098" max="12099" width="17.42578125" style="1" customWidth="1"/>
    <col min="12100" max="12134" width="12.140625" style="1" customWidth="1"/>
    <col min="12135" max="12325" width="9.140625" style="1"/>
    <col min="12326" max="12326" width="34.85546875" style="1" customWidth="1"/>
    <col min="12327" max="12327" width="23.140625" style="1" customWidth="1"/>
    <col min="12328" max="12328" width="6.28515625" style="1" customWidth="1"/>
    <col min="12329" max="12329" width="51" style="1" customWidth="1"/>
    <col min="12330" max="12330" width="16.5703125" style="1" customWidth="1"/>
    <col min="12331" max="12331" width="12.85546875" style="1" customWidth="1"/>
    <col min="12332" max="12332" width="15.5703125" style="1" customWidth="1"/>
    <col min="12333" max="12333" width="16.5703125" style="1" customWidth="1"/>
    <col min="12334" max="12334" width="17" style="1" customWidth="1"/>
    <col min="12335" max="12336" width="17.42578125" style="1" customWidth="1"/>
    <col min="12337" max="12338" width="16.5703125" style="1" customWidth="1"/>
    <col min="12339" max="12341" width="17.42578125" style="1" customWidth="1"/>
    <col min="12342" max="12343" width="16.5703125" style="1" customWidth="1"/>
    <col min="12344" max="12346" width="17.42578125" style="1" customWidth="1"/>
    <col min="12347" max="12348" width="16.5703125" style="1" customWidth="1"/>
    <col min="12349" max="12351" width="17.42578125" style="1" customWidth="1"/>
    <col min="12352" max="12352" width="15.5703125" style="1" customWidth="1"/>
    <col min="12353" max="12353" width="16.5703125" style="1" customWidth="1"/>
    <col min="12354" max="12355" width="17.42578125" style="1" customWidth="1"/>
    <col min="12356" max="12390" width="12.140625" style="1" customWidth="1"/>
    <col min="12391" max="12581" width="9.140625" style="1"/>
    <col min="12582" max="12582" width="34.85546875" style="1" customWidth="1"/>
    <col min="12583" max="12583" width="23.140625" style="1" customWidth="1"/>
    <col min="12584" max="12584" width="6.28515625" style="1" customWidth="1"/>
    <col min="12585" max="12585" width="51" style="1" customWidth="1"/>
    <col min="12586" max="12586" width="16.5703125" style="1" customWidth="1"/>
    <col min="12587" max="12587" width="12.85546875" style="1" customWidth="1"/>
    <col min="12588" max="12588" width="15.5703125" style="1" customWidth="1"/>
    <col min="12589" max="12589" width="16.5703125" style="1" customWidth="1"/>
    <col min="12590" max="12590" width="17" style="1" customWidth="1"/>
    <col min="12591" max="12592" width="17.42578125" style="1" customWidth="1"/>
    <col min="12593" max="12594" width="16.5703125" style="1" customWidth="1"/>
    <col min="12595" max="12597" width="17.42578125" style="1" customWidth="1"/>
    <col min="12598" max="12599" width="16.5703125" style="1" customWidth="1"/>
    <col min="12600" max="12602" width="17.42578125" style="1" customWidth="1"/>
    <col min="12603" max="12604" width="16.5703125" style="1" customWidth="1"/>
    <col min="12605" max="12607" width="17.42578125" style="1" customWidth="1"/>
    <col min="12608" max="12608" width="15.5703125" style="1" customWidth="1"/>
    <col min="12609" max="12609" width="16.5703125" style="1" customWidth="1"/>
    <col min="12610" max="12611" width="17.42578125" style="1" customWidth="1"/>
    <col min="12612" max="12646" width="12.140625" style="1" customWidth="1"/>
    <col min="12647" max="12837" width="9.140625" style="1"/>
    <col min="12838" max="12838" width="34.85546875" style="1" customWidth="1"/>
    <col min="12839" max="12839" width="23.140625" style="1" customWidth="1"/>
    <col min="12840" max="12840" width="6.28515625" style="1" customWidth="1"/>
    <col min="12841" max="12841" width="51" style="1" customWidth="1"/>
    <col min="12842" max="12842" width="16.5703125" style="1" customWidth="1"/>
    <col min="12843" max="12843" width="12.85546875" style="1" customWidth="1"/>
    <col min="12844" max="12844" width="15.5703125" style="1" customWidth="1"/>
    <col min="12845" max="12845" width="16.5703125" style="1" customWidth="1"/>
    <col min="12846" max="12846" width="17" style="1" customWidth="1"/>
    <col min="12847" max="12848" width="17.42578125" style="1" customWidth="1"/>
    <col min="12849" max="12850" width="16.5703125" style="1" customWidth="1"/>
    <col min="12851" max="12853" width="17.42578125" style="1" customWidth="1"/>
    <col min="12854" max="12855" width="16.5703125" style="1" customWidth="1"/>
    <col min="12856" max="12858" width="17.42578125" style="1" customWidth="1"/>
    <col min="12859" max="12860" width="16.5703125" style="1" customWidth="1"/>
    <col min="12861" max="12863" width="17.42578125" style="1" customWidth="1"/>
    <col min="12864" max="12864" width="15.5703125" style="1" customWidth="1"/>
    <col min="12865" max="12865" width="16.5703125" style="1" customWidth="1"/>
    <col min="12866" max="12867" width="17.42578125" style="1" customWidth="1"/>
    <col min="12868" max="12902" width="12.140625" style="1" customWidth="1"/>
    <col min="12903" max="13093" width="9.140625" style="1"/>
    <col min="13094" max="13094" width="34.85546875" style="1" customWidth="1"/>
    <col min="13095" max="13095" width="23.140625" style="1" customWidth="1"/>
    <col min="13096" max="13096" width="6.28515625" style="1" customWidth="1"/>
    <col min="13097" max="13097" width="51" style="1" customWidth="1"/>
    <col min="13098" max="13098" width="16.5703125" style="1" customWidth="1"/>
    <col min="13099" max="13099" width="12.85546875" style="1" customWidth="1"/>
    <col min="13100" max="13100" width="15.5703125" style="1" customWidth="1"/>
    <col min="13101" max="13101" width="16.5703125" style="1" customWidth="1"/>
    <col min="13102" max="13102" width="17" style="1" customWidth="1"/>
    <col min="13103" max="13104" width="17.42578125" style="1" customWidth="1"/>
    <col min="13105" max="13106" width="16.5703125" style="1" customWidth="1"/>
    <col min="13107" max="13109" width="17.42578125" style="1" customWidth="1"/>
    <col min="13110" max="13111" width="16.5703125" style="1" customWidth="1"/>
    <col min="13112" max="13114" width="17.42578125" style="1" customWidth="1"/>
    <col min="13115" max="13116" width="16.5703125" style="1" customWidth="1"/>
    <col min="13117" max="13119" width="17.42578125" style="1" customWidth="1"/>
    <col min="13120" max="13120" width="15.5703125" style="1" customWidth="1"/>
    <col min="13121" max="13121" width="16.5703125" style="1" customWidth="1"/>
    <col min="13122" max="13123" width="17.42578125" style="1" customWidth="1"/>
    <col min="13124" max="13158" width="12.140625" style="1" customWidth="1"/>
    <col min="13159" max="13349" width="9.140625" style="1"/>
    <col min="13350" max="13350" width="34.85546875" style="1" customWidth="1"/>
    <col min="13351" max="13351" width="23.140625" style="1" customWidth="1"/>
    <col min="13352" max="13352" width="6.28515625" style="1" customWidth="1"/>
    <col min="13353" max="13353" width="51" style="1" customWidth="1"/>
    <col min="13354" max="13354" width="16.5703125" style="1" customWidth="1"/>
    <col min="13355" max="13355" width="12.85546875" style="1" customWidth="1"/>
    <col min="13356" max="13356" width="15.5703125" style="1" customWidth="1"/>
    <col min="13357" max="13357" width="16.5703125" style="1" customWidth="1"/>
    <col min="13358" max="13358" width="17" style="1" customWidth="1"/>
    <col min="13359" max="13360" width="17.42578125" style="1" customWidth="1"/>
    <col min="13361" max="13362" width="16.5703125" style="1" customWidth="1"/>
    <col min="13363" max="13365" width="17.42578125" style="1" customWidth="1"/>
    <col min="13366" max="13367" width="16.5703125" style="1" customWidth="1"/>
    <col min="13368" max="13370" width="17.42578125" style="1" customWidth="1"/>
    <col min="13371" max="13372" width="16.5703125" style="1" customWidth="1"/>
    <col min="13373" max="13375" width="17.42578125" style="1" customWidth="1"/>
    <col min="13376" max="13376" width="15.5703125" style="1" customWidth="1"/>
    <col min="13377" max="13377" width="16.5703125" style="1" customWidth="1"/>
    <col min="13378" max="13379" width="17.42578125" style="1" customWidth="1"/>
    <col min="13380" max="13414" width="12.140625" style="1" customWidth="1"/>
    <col min="13415" max="13605" width="9.140625" style="1"/>
    <col min="13606" max="13606" width="34.85546875" style="1" customWidth="1"/>
    <col min="13607" max="13607" width="23.140625" style="1" customWidth="1"/>
    <col min="13608" max="13608" width="6.28515625" style="1" customWidth="1"/>
    <col min="13609" max="13609" width="51" style="1" customWidth="1"/>
    <col min="13610" max="13610" width="16.5703125" style="1" customWidth="1"/>
    <col min="13611" max="13611" width="12.85546875" style="1" customWidth="1"/>
    <col min="13612" max="13612" width="15.5703125" style="1" customWidth="1"/>
    <col min="13613" max="13613" width="16.5703125" style="1" customWidth="1"/>
    <col min="13614" max="13614" width="17" style="1" customWidth="1"/>
    <col min="13615" max="13616" width="17.42578125" style="1" customWidth="1"/>
    <col min="13617" max="13618" width="16.5703125" style="1" customWidth="1"/>
    <col min="13619" max="13621" width="17.42578125" style="1" customWidth="1"/>
    <col min="13622" max="13623" width="16.5703125" style="1" customWidth="1"/>
    <col min="13624" max="13626" width="17.42578125" style="1" customWidth="1"/>
    <col min="13627" max="13628" width="16.5703125" style="1" customWidth="1"/>
    <col min="13629" max="13631" width="17.42578125" style="1" customWidth="1"/>
    <col min="13632" max="13632" width="15.5703125" style="1" customWidth="1"/>
    <col min="13633" max="13633" width="16.5703125" style="1" customWidth="1"/>
    <col min="13634" max="13635" width="17.42578125" style="1" customWidth="1"/>
    <col min="13636" max="13670" width="12.140625" style="1" customWidth="1"/>
    <col min="13671" max="13861" width="9.140625" style="1"/>
    <col min="13862" max="13862" width="34.85546875" style="1" customWidth="1"/>
    <col min="13863" max="13863" width="23.140625" style="1" customWidth="1"/>
    <col min="13864" max="13864" width="6.28515625" style="1" customWidth="1"/>
    <col min="13865" max="13865" width="51" style="1" customWidth="1"/>
    <col min="13866" max="13866" width="16.5703125" style="1" customWidth="1"/>
    <col min="13867" max="13867" width="12.85546875" style="1" customWidth="1"/>
    <col min="13868" max="13868" width="15.5703125" style="1" customWidth="1"/>
    <col min="13869" max="13869" width="16.5703125" style="1" customWidth="1"/>
    <col min="13870" max="13870" width="17" style="1" customWidth="1"/>
    <col min="13871" max="13872" width="17.42578125" style="1" customWidth="1"/>
    <col min="13873" max="13874" width="16.5703125" style="1" customWidth="1"/>
    <col min="13875" max="13877" width="17.42578125" style="1" customWidth="1"/>
    <col min="13878" max="13879" width="16.5703125" style="1" customWidth="1"/>
    <col min="13880" max="13882" width="17.42578125" style="1" customWidth="1"/>
    <col min="13883" max="13884" width="16.5703125" style="1" customWidth="1"/>
    <col min="13885" max="13887" width="17.42578125" style="1" customWidth="1"/>
    <col min="13888" max="13888" width="15.5703125" style="1" customWidth="1"/>
    <col min="13889" max="13889" width="16.5703125" style="1" customWidth="1"/>
    <col min="13890" max="13891" width="17.42578125" style="1" customWidth="1"/>
    <col min="13892" max="13926" width="12.140625" style="1" customWidth="1"/>
    <col min="13927" max="14117" width="9.140625" style="1"/>
    <col min="14118" max="14118" width="34.85546875" style="1" customWidth="1"/>
    <col min="14119" max="14119" width="23.140625" style="1" customWidth="1"/>
    <col min="14120" max="14120" width="6.28515625" style="1" customWidth="1"/>
    <col min="14121" max="14121" width="51" style="1" customWidth="1"/>
    <col min="14122" max="14122" width="16.5703125" style="1" customWidth="1"/>
    <col min="14123" max="14123" width="12.85546875" style="1" customWidth="1"/>
    <col min="14124" max="14124" width="15.5703125" style="1" customWidth="1"/>
    <col min="14125" max="14125" width="16.5703125" style="1" customWidth="1"/>
    <col min="14126" max="14126" width="17" style="1" customWidth="1"/>
    <col min="14127" max="14128" width="17.42578125" style="1" customWidth="1"/>
    <col min="14129" max="14130" width="16.5703125" style="1" customWidth="1"/>
    <col min="14131" max="14133" width="17.42578125" style="1" customWidth="1"/>
    <col min="14134" max="14135" width="16.5703125" style="1" customWidth="1"/>
    <col min="14136" max="14138" width="17.42578125" style="1" customWidth="1"/>
    <col min="14139" max="14140" width="16.5703125" style="1" customWidth="1"/>
    <col min="14141" max="14143" width="17.42578125" style="1" customWidth="1"/>
    <col min="14144" max="14144" width="15.5703125" style="1" customWidth="1"/>
    <col min="14145" max="14145" width="16.5703125" style="1" customWidth="1"/>
    <col min="14146" max="14147" width="17.42578125" style="1" customWidth="1"/>
    <col min="14148" max="14182" width="12.140625" style="1" customWidth="1"/>
    <col min="14183" max="14373" width="9.140625" style="1"/>
    <col min="14374" max="14374" width="34.85546875" style="1" customWidth="1"/>
    <col min="14375" max="14375" width="23.140625" style="1" customWidth="1"/>
    <col min="14376" max="14376" width="6.28515625" style="1" customWidth="1"/>
    <col min="14377" max="14377" width="51" style="1" customWidth="1"/>
    <col min="14378" max="14378" width="16.5703125" style="1" customWidth="1"/>
    <col min="14379" max="14379" width="12.85546875" style="1" customWidth="1"/>
    <col min="14380" max="14380" width="15.5703125" style="1" customWidth="1"/>
    <col min="14381" max="14381" width="16.5703125" style="1" customWidth="1"/>
    <col min="14382" max="14382" width="17" style="1" customWidth="1"/>
    <col min="14383" max="14384" width="17.42578125" style="1" customWidth="1"/>
    <col min="14385" max="14386" width="16.5703125" style="1" customWidth="1"/>
    <col min="14387" max="14389" width="17.42578125" style="1" customWidth="1"/>
    <col min="14390" max="14391" width="16.5703125" style="1" customWidth="1"/>
    <col min="14392" max="14394" width="17.42578125" style="1" customWidth="1"/>
    <col min="14395" max="14396" width="16.5703125" style="1" customWidth="1"/>
    <col min="14397" max="14399" width="17.42578125" style="1" customWidth="1"/>
    <col min="14400" max="14400" width="15.5703125" style="1" customWidth="1"/>
    <col min="14401" max="14401" width="16.5703125" style="1" customWidth="1"/>
    <col min="14402" max="14403" width="17.42578125" style="1" customWidth="1"/>
    <col min="14404" max="14438" width="12.140625" style="1" customWidth="1"/>
    <col min="14439" max="14629" width="9.140625" style="1"/>
    <col min="14630" max="14630" width="34.85546875" style="1" customWidth="1"/>
    <col min="14631" max="14631" width="23.140625" style="1" customWidth="1"/>
    <col min="14632" max="14632" width="6.28515625" style="1" customWidth="1"/>
    <col min="14633" max="14633" width="51" style="1" customWidth="1"/>
    <col min="14634" max="14634" width="16.5703125" style="1" customWidth="1"/>
    <col min="14635" max="14635" width="12.85546875" style="1" customWidth="1"/>
    <col min="14636" max="14636" width="15.5703125" style="1" customWidth="1"/>
    <col min="14637" max="14637" width="16.5703125" style="1" customWidth="1"/>
    <col min="14638" max="14638" width="17" style="1" customWidth="1"/>
    <col min="14639" max="14640" width="17.42578125" style="1" customWidth="1"/>
    <col min="14641" max="14642" width="16.5703125" style="1" customWidth="1"/>
    <col min="14643" max="14645" width="17.42578125" style="1" customWidth="1"/>
    <col min="14646" max="14647" width="16.5703125" style="1" customWidth="1"/>
    <col min="14648" max="14650" width="17.42578125" style="1" customWidth="1"/>
    <col min="14651" max="14652" width="16.5703125" style="1" customWidth="1"/>
    <col min="14653" max="14655" width="17.42578125" style="1" customWidth="1"/>
    <col min="14656" max="14656" width="15.5703125" style="1" customWidth="1"/>
    <col min="14657" max="14657" width="16.5703125" style="1" customWidth="1"/>
    <col min="14658" max="14659" width="17.42578125" style="1" customWidth="1"/>
    <col min="14660" max="14694" width="12.140625" style="1" customWidth="1"/>
    <col min="14695" max="14885" width="9.140625" style="1"/>
    <col min="14886" max="14886" width="34.85546875" style="1" customWidth="1"/>
    <col min="14887" max="14887" width="23.140625" style="1" customWidth="1"/>
    <col min="14888" max="14888" width="6.28515625" style="1" customWidth="1"/>
    <col min="14889" max="14889" width="51" style="1" customWidth="1"/>
    <col min="14890" max="14890" width="16.5703125" style="1" customWidth="1"/>
    <col min="14891" max="14891" width="12.85546875" style="1" customWidth="1"/>
    <col min="14892" max="14892" width="15.5703125" style="1" customWidth="1"/>
    <col min="14893" max="14893" width="16.5703125" style="1" customWidth="1"/>
    <col min="14894" max="14894" width="17" style="1" customWidth="1"/>
    <col min="14895" max="14896" width="17.42578125" style="1" customWidth="1"/>
    <col min="14897" max="14898" width="16.5703125" style="1" customWidth="1"/>
    <col min="14899" max="14901" width="17.42578125" style="1" customWidth="1"/>
    <col min="14902" max="14903" width="16.5703125" style="1" customWidth="1"/>
    <col min="14904" max="14906" width="17.42578125" style="1" customWidth="1"/>
    <col min="14907" max="14908" width="16.5703125" style="1" customWidth="1"/>
    <col min="14909" max="14911" width="17.42578125" style="1" customWidth="1"/>
    <col min="14912" max="14912" width="15.5703125" style="1" customWidth="1"/>
    <col min="14913" max="14913" width="16.5703125" style="1" customWidth="1"/>
    <col min="14914" max="14915" width="17.42578125" style="1" customWidth="1"/>
    <col min="14916" max="14950" width="12.140625" style="1" customWidth="1"/>
    <col min="14951" max="15141" width="9.140625" style="1"/>
    <col min="15142" max="15142" width="34.85546875" style="1" customWidth="1"/>
    <col min="15143" max="15143" width="23.140625" style="1" customWidth="1"/>
    <col min="15144" max="15144" width="6.28515625" style="1" customWidth="1"/>
    <col min="15145" max="15145" width="51" style="1" customWidth="1"/>
    <col min="15146" max="15146" width="16.5703125" style="1" customWidth="1"/>
    <col min="15147" max="15147" width="12.85546875" style="1" customWidth="1"/>
    <col min="15148" max="15148" width="15.5703125" style="1" customWidth="1"/>
    <col min="15149" max="15149" width="16.5703125" style="1" customWidth="1"/>
    <col min="15150" max="15150" width="17" style="1" customWidth="1"/>
    <col min="15151" max="15152" width="17.42578125" style="1" customWidth="1"/>
    <col min="15153" max="15154" width="16.5703125" style="1" customWidth="1"/>
    <col min="15155" max="15157" width="17.42578125" style="1" customWidth="1"/>
    <col min="15158" max="15159" width="16.5703125" style="1" customWidth="1"/>
    <col min="15160" max="15162" width="17.42578125" style="1" customWidth="1"/>
    <col min="15163" max="15164" width="16.5703125" style="1" customWidth="1"/>
    <col min="15165" max="15167" width="17.42578125" style="1" customWidth="1"/>
    <col min="15168" max="15168" width="15.5703125" style="1" customWidth="1"/>
    <col min="15169" max="15169" width="16.5703125" style="1" customWidth="1"/>
    <col min="15170" max="15171" width="17.42578125" style="1" customWidth="1"/>
    <col min="15172" max="15206" width="12.140625" style="1" customWidth="1"/>
    <col min="15207" max="15397" width="9.140625" style="1"/>
    <col min="15398" max="15398" width="34.85546875" style="1" customWidth="1"/>
    <col min="15399" max="15399" width="23.140625" style="1" customWidth="1"/>
    <col min="15400" max="15400" width="6.28515625" style="1" customWidth="1"/>
    <col min="15401" max="15401" width="51" style="1" customWidth="1"/>
    <col min="15402" max="15402" width="16.5703125" style="1" customWidth="1"/>
    <col min="15403" max="15403" width="12.85546875" style="1" customWidth="1"/>
    <col min="15404" max="15404" width="15.5703125" style="1" customWidth="1"/>
    <col min="15405" max="15405" width="16.5703125" style="1" customWidth="1"/>
    <col min="15406" max="15406" width="17" style="1" customWidth="1"/>
    <col min="15407" max="15408" width="17.42578125" style="1" customWidth="1"/>
    <col min="15409" max="15410" width="16.5703125" style="1" customWidth="1"/>
    <col min="15411" max="15413" width="17.42578125" style="1" customWidth="1"/>
    <col min="15414" max="15415" width="16.5703125" style="1" customWidth="1"/>
    <col min="15416" max="15418" width="17.42578125" style="1" customWidth="1"/>
    <col min="15419" max="15420" width="16.5703125" style="1" customWidth="1"/>
    <col min="15421" max="15423" width="17.42578125" style="1" customWidth="1"/>
    <col min="15424" max="15424" width="15.5703125" style="1" customWidth="1"/>
    <col min="15425" max="15425" width="16.5703125" style="1" customWidth="1"/>
    <col min="15426" max="15427" width="17.42578125" style="1" customWidth="1"/>
    <col min="15428" max="15462" width="12.140625" style="1" customWidth="1"/>
    <col min="15463" max="15653" width="9.140625" style="1"/>
    <col min="15654" max="15654" width="34.85546875" style="1" customWidth="1"/>
    <col min="15655" max="15655" width="23.140625" style="1" customWidth="1"/>
    <col min="15656" max="15656" width="6.28515625" style="1" customWidth="1"/>
    <col min="15657" max="15657" width="51" style="1" customWidth="1"/>
    <col min="15658" max="15658" width="16.5703125" style="1" customWidth="1"/>
    <col min="15659" max="15659" width="12.85546875" style="1" customWidth="1"/>
    <col min="15660" max="15660" width="15.5703125" style="1" customWidth="1"/>
    <col min="15661" max="15661" width="16.5703125" style="1" customWidth="1"/>
    <col min="15662" max="15662" width="17" style="1" customWidth="1"/>
    <col min="15663" max="15664" width="17.42578125" style="1" customWidth="1"/>
    <col min="15665" max="15666" width="16.5703125" style="1" customWidth="1"/>
    <col min="15667" max="15669" width="17.42578125" style="1" customWidth="1"/>
    <col min="15670" max="15671" width="16.5703125" style="1" customWidth="1"/>
    <col min="15672" max="15674" width="17.42578125" style="1" customWidth="1"/>
    <col min="15675" max="15676" width="16.5703125" style="1" customWidth="1"/>
    <col min="15677" max="15679" width="17.42578125" style="1" customWidth="1"/>
    <col min="15680" max="15680" width="15.5703125" style="1" customWidth="1"/>
    <col min="15681" max="15681" width="16.5703125" style="1" customWidth="1"/>
    <col min="15682" max="15683" width="17.42578125" style="1" customWidth="1"/>
    <col min="15684" max="15718" width="12.140625" style="1" customWidth="1"/>
    <col min="15719" max="16384" width="9.140625" style="1"/>
  </cols>
  <sheetData>
    <row r="1" spans="1:11">
      <c r="A1" s="1" t="s">
        <v>401</v>
      </c>
      <c r="E1" s="924" t="s">
        <v>707</v>
      </c>
      <c r="F1" s="924"/>
      <c r="G1" s="924"/>
      <c r="H1" s="924"/>
      <c r="I1" s="1"/>
      <c r="J1" s="90"/>
      <c r="K1" s="90"/>
    </row>
    <row r="2" spans="1:11">
      <c r="A2" s="1" t="s">
        <v>317</v>
      </c>
      <c r="E2" s="924" t="s">
        <v>1542</v>
      </c>
      <c r="F2" s="924"/>
      <c r="G2" s="924"/>
      <c r="H2" s="924"/>
      <c r="I2" s="1"/>
      <c r="J2" s="90"/>
      <c r="K2" s="292"/>
    </row>
    <row r="3" spans="1:11">
      <c r="A3" s="1" t="s">
        <v>404</v>
      </c>
      <c r="H3" s="1"/>
      <c r="I3" s="1"/>
      <c r="J3" s="90"/>
      <c r="K3" s="292"/>
    </row>
    <row r="4" spans="1:11" ht="15" customHeight="1">
      <c r="A4" s="90"/>
      <c r="B4" s="1189"/>
      <c r="C4" s="90"/>
      <c r="D4" s="90"/>
      <c r="E4" s="90"/>
      <c r="F4" s="90"/>
      <c r="G4" s="90"/>
      <c r="H4" s="1"/>
      <c r="I4" s="1"/>
      <c r="J4" s="90"/>
      <c r="K4" s="292"/>
    </row>
    <row r="5" spans="1:11" ht="15" customHeight="1">
      <c r="A5" s="888" t="s">
        <v>214</v>
      </c>
      <c r="B5" s="888"/>
      <c r="C5" s="888"/>
      <c r="D5" s="888"/>
      <c r="E5" s="888"/>
      <c r="F5" s="888"/>
      <c r="G5" s="888"/>
      <c r="H5" s="888"/>
      <c r="I5" s="1"/>
      <c r="J5" s="90"/>
      <c r="K5" s="292"/>
    </row>
    <row r="6" spans="1:11" ht="15" customHeight="1">
      <c r="A6" s="888" t="s">
        <v>265</v>
      </c>
      <c r="B6" s="888"/>
      <c r="C6" s="888"/>
      <c r="D6" s="888"/>
      <c r="E6" s="888"/>
      <c r="F6" s="888"/>
      <c r="G6" s="888"/>
      <c r="H6" s="888"/>
      <c r="I6" s="1"/>
      <c r="J6" s="90"/>
      <c r="K6" s="292"/>
    </row>
    <row r="7" spans="1:11" ht="15" customHeight="1">
      <c r="A7" s="889" t="s">
        <v>1541</v>
      </c>
      <c r="B7" s="889"/>
      <c r="C7" s="889"/>
      <c r="D7" s="889"/>
      <c r="E7" s="889"/>
      <c r="F7" s="889"/>
      <c r="G7" s="889"/>
      <c r="H7" s="889"/>
      <c r="I7" s="1"/>
      <c r="J7" s="90"/>
      <c r="K7" s="292"/>
    </row>
    <row r="8" spans="1:11" ht="31.5" customHeight="1">
      <c r="A8" s="890" t="s">
        <v>0</v>
      </c>
      <c r="B8" s="1192" t="s">
        <v>1</v>
      </c>
      <c r="C8" s="875" t="s">
        <v>217</v>
      </c>
      <c r="D8" s="876"/>
      <c r="E8" s="890" t="s">
        <v>215</v>
      </c>
      <c r="F8" s="890" t="s">
        <v>700</v>
      </c>
      <c r="G8" s="890" t="s">
        <v>701</v>
      </c>
      <c r="H8" s="890" t="s">
        <v>1538</v>
      </c>
      <c r="I8" s="875" t="s">
        <v>216</v>
      </c>
      <c r="J8" s="876"/>
      <c r="K8" s="293"/>
    </row>
    <row r="9" spans="1:11" ht="15" customHeight="1">
      <c r="A9" s="891"/>
      <c r="B9" s="1193"/>
      <c r="C9" s="879"/>
      <c r="D9" s="880"/>
      <c r="E9" s="891"/>
      <c r="F9" s="891"/>
      <c r="G9" s="891"/>
      <c r="H9" s="891"/>
      <c r="I9" s="877"/>
      <c r="J9" s="878"/>
      <c r="K9" s="293"/>
    </row>
    <row r="10" spans="1:11" ht="55.5" customHeight="1">
      <c r="A10" s="892"/>
      <c r="B10" s="1194"/>
      <c r="C10" s="2" t="s">
        <v>691</v>
      </c>
      <c r="D10" s="664" t="s">
        <v>3</v>
      </c>
      <c r="E10" s="892"/>
      <c r="F10" s="893"/>
      <c r="G10" s="892"/>
      <c r="H10" s="892"/>
      <c r="I10" s="879"/>
      <c r="J10" s="880"/>
      <c r="K10" s="293"/>
    </row>
    <row r="11" spans="1:11">
      <c r="A11" s="3" t="s">
        <v>684</v>
      </c>
      <c r="B11" s="1195" t="s">
        <v>685</v>
      </c>
      <c r="C11" s="3"/>
      <c r="D11" s="3" t="s">
        <v>689</v>
      </c>
      <c r="E11" s="3" t="s">
        <v>686</v>
      </c>
      <c r="F11" s="881" t="s">
        <v>687</v>
      </c>
      <c r="G11" s="882"/>
      <c r="H11" s="883"/>
      <c r="I11" s="657" t="s">
        <v>688</v>
      </c>
      <c r="J11" s="658"/>
      <c r="K11" s="294"/>
    </row>
    <row r="12" spans="1:11" ht="27" customHeight="1">
      <c r="A12" s="7"/>
      <c r="B12" s="305"/>
      <c r="C12" s="15" t="s">
        <v>6</v>
      </c>
      <c r="D12" s="16" t="s">
        <v>28</v>
      </c>
      <c r="E12" s="7"/>
      <c r="F12" s="96"/>
      <c r="G12" s="96"/>
      <c r="H12" s="96"/>
      <c r="I12" s="303"/>
      <c r="J12" s="304"/>
      <c r="K12" s="283"/>
    </row>
    <row r="13" spans="1:11" ht="36.75" customHeight="1">
      <c r="A13" s="97" t="s">
        <v>418</v>
      </c>
      <c r="B13" s="305"/>
      <c r="C13" s="15" t="s">
        <v>270</v>
      </c>
      <c r="D13" s="16"/>
      <c r="E13" s="7"/>
      <c r="F13" s="96"/>
      <c r="G13" s="96"/>
      <c r="H13" s="96"/>
      <c r="I13" s="884"/>
      <c r="J13" s="885"/>
      <c r="K13" s="282" t="s">
        <v>1258</v>
      </c>
    </row>
    <row r="14" spans="1:11" ht="36" customHeight="1">
      <c r="A14" s="297" t="s">
        <v>413</v>
      </c>
      <c r="B14" s="297" t="s">
        <v>419</v>
      </c>
      <c r="C14" s="50"/>
      <c r="D14" s="12" t="s">
        <v>266</v>
      </c>
      <c r="E14" s="12"/>
      <c r="F14" s="98">
        <f t="shared" ref="F14:H27" si="0">F75+F136</f>
        <v>47873</v>
      </c>
      <c r="G14" s="98">
        <f t="shared" si="0"/>
        <v>48237</v>
      </c>
      <c r="H14" s="98">
        <f t="shared" si="0"/>
        <v>48650</v>
      </c>
      <c r="I14" s="886"/>
      <c r="J14" s="887"/>
      <c r="K14" s="282"/>
    </row>
    <row r="15" spans="1:11" ht="36" customHeight="1">
      <c r="A15" s="297" t="s">
        <v>405</v>
      </c>
      <c r="B15" s="297" t="s">
        <v>422</v>
      </c>
      <c r="C15" s="50"/>
      <c r="D15" s="12" t="s">
        <v>266</v>
      </c>
      <c r="E15" s="12"/>
      <c r="F15" s="98">
        <f t="shared" si="0"/>
        <v>42192</v>
      </c>
      <c r="G15" s="98">
        <f t="shared" si="0"/>
        <v>42508</v>
      </c>
      <c r="H15" s="98">
        <f t="shared" si="0"/>
        <v>42867</v>
      </c>
      <c r="I15" s="886"/>
      <c r="J15" s="887"/>
      <c r="K15" s="282"/>
    </row>
    <row r="16" spans="1:11" ht="48" customHeight="1">
      <c r="A16" s="297" t="s">
        <v>809</v>
      </c>
      <c r="B16" s="297" t="s">
        <v>419</v>
      </c>
      <c r="C16" s="50"/>
      <c r="D16" s="12" t="s">
        <v>266</v>
      </c>
      <c r="E16" s="12"/>
      <c r="F16" s="98">
        <f t="shared" si="0"/>
        <v>59069</v>
      </c>
      <c r="G16" s="98">
        <f t="shared" si="0"/>
        <v>59512</v>
      </c>
      <c r="H16" s="98">
        <f t="shared" si="0"/>
        <v>60014</v>
      </c>
      <c r="I16" s="886"/>
      <c r="J16" s="887"/>
      <c r="K16" s="282"/>
    </row>
    <row r="17" spans="1:11" ht="48" customHeight="1">
      <c r="A17" s="297" t="s">
        <v>406</v>
      </c>
      <c r="B17" s="297" t="s">
        <v>422</v>
      </c>
      <c r="C17" s="50"/>
      <c r="D17" s="12" t="s">
        <v>266</v>
      </c>
      <c r="E17" s="12"/>
      <c r="F17" s="98">
        <f t="shared" si="0"/>
        <v>42192</v>
      </c>
      <c r="G17" s="98">
        <f t="shared" si="0"/>
        <v>42508</v>
      </c>
      <c r="H17" s="98">
        <f t="shared" si="0"/>
        <v>42867</v>
      </c>
      <c r="I17" s="886"/>
      <c r="J17" s="887"/>
      <c r="K17" s="282"/>
    </row>
    <row r="18" spans="1:11" ht="48" customHeight="1">
      <c r="A18" s="297" t="s">
        <v>407</v>
      </c>
      <c r="B18" s="297" t="s">
        <v>422</v>
      </c>
      <c r="C18" s="50"/>
      <c r="D18" s="12" t="s">
        <v>266</v>
      </c>
      <c r="E18" s="12"/>
      <c r="F18" s="98">
        <f t="shared" si="0"/>
        <v>42192</v>
      </c>
      <c r="G18" s="98">
        <f t="shared" si="0"/>
        <v>42508</v>
      </c>
      <c r="H18" s="98">
        <f t="shared" si="0"/>
        <v>42867</v>
      </c>
      <c r="I18" s="886"/>
      <c r="J18" s="887"/>
      <c r="K18" s="282"/>
    </row>
    <row r="19" spans="1:11" ht="48" customHeight="1">
      <c r="A19" s="93" t="s">
        <v>408</v>
      </c>
      <c r="B19" s="297" t="s">
        <v>421</v>
      </c>
      <c r="C19" s="50"/>
      <c r="D19" s="12" t="s">
        <v>266</v>
      </c>
      <c r="E19" s="12"/>
      <c r="F19" s="98">
        <f t="shared" si="0"/>
        <v>66051</v>
      </c>
      <c r="G19" s="98">
        <f t="shared" si="0"/>
        <v>66367</v>
      </c>
      <c r="H19" s="98">
        <f t="shared" si="0"/>
        <v>66726</v>
      </c>
      <c r="I19" s="886"/>
      <c r="J19" s="887"/>
      <c r="K19" s="282"/>
    </row>
    <row r="20" spans="1:11" ht="96">
      <c r="A20" s="99" t="s">
        <v>409</v>
      </c>
      <c r="B20" s="297" t="s">
        <v>421</v>
      </c>
      <c r="C20" s="50"/>
      <c r="D20" s="12" t="s">
        <v>266</v>
      </c>
      <c r="E20" s="12"/>
      <c r="F20" s="98">
        <f t="shared" si="0"/>
        <v>106037</v>
      </c>
      <c r="G20" s="98">
        <f t="shared" si="0"/>
        <v>106859</v>
      </c>
      <c r="H20" s="98">
        <f t="shared" si="0"/>
        <v>107792</v>
      </c>
      <c r="I20" s="886"/>
      <c r="J20" s="887"/>
      <c r="K20" s="282"/>
    </row>
    <row r="21" spans="1:11" ht="96">
      <c r="A21" s="99" t="s">
        <v>414</v>
      </c>
      <c r="B21" s="297" t="s">
        <v>420</v>
      </c>
      <c r="C21" s="50"/>
      <c r="D21" s="12" t="s">
        <v>266</v>
      </c>
      <c r="E21" s="12"/>
      <c r="F21" s="98">
        <f t="shared" si="0"/>
        <v>231534</v>
      </c>
      <c r="G21" s="98">
        <f t="shared" si="0"/>
        <v>233354</v>
      </c>
      <c r="H21" s="98">
        <f t="shared" si="0"/>
        <v>235417</v>
      </c>
      <c r="I21" s="886"/>
      <c r="J21" s="887"/>
      <c r="K21" s="282"/>
    </row>
    <row r="22" spans="1:11" ht="96">
      <c r="A22" s="99" t="s">
        <v>410</v>
      </c>
      <c r="B22" s="297" t="s">
        <v>421</v>
      </c>
      <c r="C22" s="50"/>
      <c r="D22" s="12"/>
      <c r="E22" s="12"/>
      <c r="F22" s="98">
        <f t="shared" si="0"/>
        <v>202509</v>
      </c>
      <c r="G22" s="98">
        <f t="shared" si="0"/>
        <v>204091</v>
      </c>
      <c r="H22" s="98">
        <f t="shared" si="0"/>
        <v>205885</v>
      </c>
      <c r="I22" s="886"/>
      <c r="J22" s="887"/>
      <c r="K22" s="282"/>
    </row>
    <row r="23" spans="1:11" ht="24" customHeight="1">
      <c r="A23" s="93" t="s">
        <v>415</v>
      </c>
      <c r="B23" s="297" t="s">
        <v>419</v>
      </c>
      <c r="C23" s="50"/>
      <c r="D23" s="12"/>
      <c r="E23" s="12"/>
      <c r="F23" s="98">
        <f t="shared" si="0"/>
        <v>63935</v>
      </c>
      <c r="G23" s="98">
        <f t="shared" si="0"/>
        <v>64426</v>
      </c>
      <c r="H23" s="98">
        <f t="shared" si="0"/>
        <v>64983</v>
      </c>
      <c r="I23" s="886"/>
      <c r="J23" s="887"/>
      <c r="K23" s="282"/>
    </row>
    <row r="24" spans="1:11" ht="24" customHeight="1">
      <c r="A24" s="297" t="s">
        <v>411</v>
      </c>
      <c r="B24" s="297" t="s">
        <v>422</v>
      </c>
      <c r="C24" s="50"/>
      <c r="D24" s="12"/>
      <c r="E24" s="12"/>
      <c r="F24" s="98">
        <f t="shared" si="0"/>
        <v>56198</v>
      </c>
      <c r="G24" s="98">
        <f t="shared" si="0"/>
        <v>56625</v>
      </c>
      <c r="H24" s="98">
        <f t="shared" si="0"/>
        <v>57110</v>
      </c>
      <c r="I24" s="886"/>
      <c r="J24" s="887"/>
      <c r="K24" s="282"/>
    </row>
    <row r="25" spans="1:11" ht="24" customHeight="1">
      <c r="A25" s="93" t="s">
        <v>416</v>
      </c>
      <c r="B25" s="297" t="s">
        <v>419</v>
      </c>
      <c r="C25" s="50"/>
      <c r="D25" s="12"/>
      <c r="E25" s="12"/>
      <c r="F25" s="98">
        <f t="shared" si="0"/>
        <v>55054</v>
      </c>
      <c r="G25" s="98">
        <f t="shared" si="0"/>
        <v>55472</v>
      </c>
      <c r="H25" s="98">
        <f t="shared" si="0"/>
        <v>55947</v>
      </c>
      <c r="I25" s="886"/>
      <c r="J25" s="887"/>
      <c r="K25" s="282"/>
    </row>
    <row r="26" spans="1:11" ht="24" customHeight="1">
      <c r="A26" s="297" t="s">
        <v>412</v>
      </c>
      <c r="B26" s="297" t="s">
        <v>422</v>
      </c>
      <c r="C26" s="50"/>
      <c r="D26" s="12"/>
      <c r="E26" s="12"/>
      <c r="F26" s="98">
        <f t="shared" si="0"/>
        <v>48520</v>
      </c>
      <c r="G26" s="98">
        <f t="shared" si="0"/>
        <v>48884</v>
      </c>
      <c r="H26" s="98">
        <f t="shared" si="0"/>
        <v>49297</v>
      </c>
      <c r="I26" s="886"/>
      <c r="J26" s="887"/>
      <c r="K26" s="282"/>
    </row>
    <row r="27" spans="1:11">
      <c r="A27" s="652"/>
      <c r="B27" s="297"/>
      <c r="C27" s="50"/>
      <c r="D27" s="12"/>
      <c r="E27" s="12"/>
      <c r="F27" s="98">
        <f t="shared" si="0"/>
        <v>0</v>
      </c>
      <c r="G27" s="98">
        <f t="shared" si="0"/>
        <v>0</v>
      </c>
      <c r="H27" s="98">
        <f t="shared" si="0"/>
        <v>0</v>
      </c>
      <c r="I27" s="886"/>
      <c r="J27" s="887"/>
      <c r="K27" s="282"/>
    </row>
    <row r="28" spans="1:11" ht="27" customHeight="1">
      <c r="A28" s="97" t="s">
        <v>423</v>
      </c>
      <c r="B28" s="305"/>
      <c r="C28" s="15" t="s">
        <v>690</v>
      </c>
      <c r="D28" s="16"/>
      <c r="E28" s="7"/>
      <c r="F28" s="96"/>
      <c r="G28" s="96"/>
      <c r="H28" s="96"/>
      <c r="I28" s="884"/>
      <c r="J28" s="885"/>
      <c r="K28" s="282" t="s">
        <v>1259</v>
      </c>
    </row>
    <row r="29" spans="1:11" ht="24" customHeight="1">
      <c r="A29" s="12" t="s">
        <v>811</v>
      </c>
      <c r="B29" s="297" t="s">
        <v>424</v>
      </c>
      <c r="C29" s="50"/>
      <c r="D29" s="12" t="s">
        <v>266</v>
      </c>
      <c r="E29" s="12"/>
      <c r="F29" s="98">
        <f t="shared" ref="F29:H38" si="1">F90+F151</f>
        <v>17918.21</v>
      </c>
      <c r="G29" s="98">
        <f t="shared" si="1"/>
        <v>17918.21</v>
      </c>
      <c r="H29" s="98">
        <f t="shared" si="1"/>
        <v>17918.21</v>
      </c>
      <c r="I29" s="886"/>
      <c r="J29" s="887"/>
      <c r="K29" s="282"/>
    </row>
    <row r="30" spans="1:11" ht="36">
      <c r="A30" s="12" t="s">
        <v>812</v>
      </c>
      <c r="B30" s="297" t="s">
        <v>425</v>
      </c>
      <c r="C30" s="50"/>
      <c r="D30" s="12" t="s">
        <v>266</v>
      </c>
      <c r="E30" s="12"/>
      <c r="F30" s="98">
        <f t="shared" si="1"/>
        <v>17918.21</v>
      </c>
      <c r="G30" s="98">
        <f t="shared" si="1"/>
        <v>17918.21</v>
      </c>
      <c r="H30" s="98">
        <f t="shared" si="1"/>
        <v>17918.21</v>
      </c>
      <c r="I30" s="886"/>
      <c r="J30" s="887"/>
      <c r="K30" s="282"/>
    </row>
    <row r="31" spans="1:11" ht="24">
      <c r="A31" s="12" t="s">
        <v>813</v>
      </c>
      <c r="B31" s="297" t="s">
        <v>426</v>
      </c>
      <c r="C31" s="50"/>
      <c r="D31" s="12" t="s">
        <v>266</v>
      </c>
      <c r="E31" s="12"/>
      <c r="F31" s="98">
        <f t="shared" si="1"/>
        <v>17918.21</v>
      </c>
      <c r="G31" s="98">
        <f t="shared" si="1"/>
        <v>17918.21</v>
      </c>
      <c r="H31" s="98">
        <f t="shared" si="1"/>
        <v>17918.21</v>
      </c>
      <c r="I31" s="886"/>
      <c r="J31" s="887"/>
      <c r="K31" s="282"/>
    </row>
    <row r="32" spans="1:11" ht="36">
      <c r="A32" s="12" t="s">
        <v>1536</v>
      </c>
      <c r="B32" s="297" t="s">
        <v>427</v>
      </c>
      <c r="C32" s="50"/>
      <c r="D32" s="12" t="s">
        <v>266</v>
      </c>
      <c r="E32" s="12"/>
      <c r="F32" s="98">
        <f t="shared" si="1"/>
        <v>10930.11</v>
      </c>
      <c r="G32" s="98">
        <f t="shared" si="1"/>
        <v>10930.11</v>
      </c>
      <c r="H32" s="98">
        <f t="shared" si="1"/>
        <v>10930.11</v>
      </c>
      <c r="I32" s="886"/>
      <c r="J32" s="887"/>
      <c r="K32" s="282"/>
    </row>
    <row r="33" spans="1:17" ht="36">
      <c r="A33" s="12" t="s">
        <v>814</v>
      </c>
      <c r="B33" s="297" t="s">
        <v>428</v>
      </c>
      <c r="C33" s="50"/>
      <c r="D33" s="12" t="s">
        <v>266</v>
      </c>
      <c r="E33" s="12"/>
      <c r="F33" s="98">
        <f t="shared" si="1"/>
        <v>3942</v>
      </c>
      <c r="G33" s="98">
        <f t="shared" si="1"/>
        <v>3942</v>
      </c>
      <c r="H33" s="98">
        <f t="shared" si="1"/>
        <v>3942</v>
      </c>
      <c r="I33" s="886"/>
      <c r="J33" s="887"/>
      <c r="K33" s="282"/>
    </row>
    <row r="34" spans="1:17" ht="36">
      <c r="A34" s="99" t="s">
        <v>815</v>
      </c>
      <c r="B34" s="297" t="s">
        <v>429</v>
      </c>
      <c r="C34" s="50"/>
      <c r="D34" s="12" t="s">
        <v>266</v>
      </c>
      <c r="E34" s="12"/>
      <c r="F34" s="98">
        <f t="shared" si="1"/>
        <v>21449.23</v>
      </c>
      <c r="G34" s="98">
        <f t="shared" si="1"/>
        <v>21449.23</v>
      </c>
      <c r="H34" s="98">
        <f t="shared" si="1"/>
        <v>21449.23</v>
      </c>
      <c r="I34" s="886"/>
      <c r="J34" s="887"/>
      <c r="K34" s="282"/>
    </row>
    <row r="35" spans="1:17" ht="36">
      <c r="A35" s="99" t="s">
        <v>816</v>
      </c>
      <c r="B35" s="297" t="s">
        <v>430</v>
      </c>
      <c r="C35" s="50"/>
      <c r="D35" s="12" t="s">
        <v>266</v>
      </c>
      <c r="E35" s="12"/>
      <c r="F35" s="98">
        <f t="shared" si="1"/>
        <v>21449.23</v>
      </c>
      <c r="G35" s="98">
        <f t="shared" si="1"/>
        <v>21449.23</v>
      </c>
      <c r="H35" s="98">
        <f t="shared" si="1"/>
        <v>21449.23</v>
      </c>
      <c r="I35" s="886"/>
      <c r="J35" s="887"/>
      <c r="K35" s="282"/>
    </row>
    <row r="36" spans="1:17" ht="24">
      <c r="A36" s="99" t="s">
        <v>817</v>
      </c>
      <c r="B36" s="297" t="s">
        <v>431</v>
      </c>
      <c r="C36" s="50"/>
      <c r="D36" s="12" t="s">
        <v>266</v>
      </c>
      <c r="E36" s="12"/>
      <c r="F36" s="98">
        <f t="shared" si="1"/>
        <v>21449.23</v>
      </c>
      <c r="G36" s="98">
        <f t="shared" si="1"/>
        <v>21449.23</v>
      </c>
      <c r="H36" s="98">
        <f t="shared" si="1"/>
        <v>21449.23</v>
      </c>
      <c r="I36" s="886"/>
      <c r="J36" s="887"/>
      <c r="K36" s="282"/>
    </row>
    <row r="37" spans="1:17" ht="36">
      <c r="A37" s="99" t="s">
        <v>1537</v>
      </c>
      <c r="B37" s="297" t="s">
        <v>432</v>
      </c>
      <c r="C37" s="50"/>
      <c r="D37" s="12" t="s">
        <v>266</v>
      </c>
      <c r="E37" s="12"/>
      <c r="F37" s="98">
        <f t="shared" si="1"/>
        <v>14370.99</v>
      </c>
      <c r="G37" s="98">
        <f t="shared" si="1"/>
        <v>14370.99</v>
      </c>
      <c r="H37" s="98">
        <f t="shared" si="1"/>
        <v>14370.99</v>
      </c>
      <c r="I37" s="886"/>
      <c r="J37" s="887"/>
      <c r="K37" s="282"/>
    </row>
    <row r="38" spans="1:17" ht="36">
      <c r="A38" s="99" t="s">
        <v>818</v>
      </c>
      <c r="B38" s="297" t="s">
        <v>433</v>
      </c>
      <c r="C38" s="50"/>
      <c r="D38" s="12" t="s">
        <v>266</v>
      </c>
      <c r="E38" s="12"/>
      <c r="F38" s="98">
        <f t="shared" si="1"/>
        <v>7292.74</v>
      </c>
      <c r="G38" s="98">
        <f t="shared" si="1"/>
        <v>7292.74</v>
      </c>
      <c r="H38" s="98">
        <f t="shared" si="1"/>
        <v>7292.74</v>
      </c>
      <c r="I38" s="886"/>
      <c r="J38" s="887"/>
      <c r="K38" s="282"/>
    </row>
    <row r="39" spans="1:17" ht="36.75" customHeight="1">
      <c r="A39" s="97" t="s">
        <v>729</v>
      </c>
      <c r="B39" s="305"/>
      <c r="C39" s="15" t="s">
        <v>270</v>
      </c>
      <c r="D39" s="16"/>
      <c r="E39" s="7"/>
      <c r="F39" s="96"/>
      <c r="G39" s="96"/>
      <c r="H39" s="96"/>
      <c r="I39" s="884" t="s">
        <v>1257</v>
      </c>
      <c r="J39" s="885"/>
      <c r="K39" s="282" t="s">
        <v>1258</v>
      </c>
      <c r="P39" s="67"/>
      <c r="Q39" s="67"/>
    </row>
    <row r="40" spans="1:17">
      <c r="A40" s="12" t="s">
        <v>714</v>
      </c>
      <c r="B40" s="297" t="s">
        <v>722</v>
      </c>
      <c r="C40" s="50"/>
      <c r="D40" s="12" t="s">
        <v>266</v>
      </c>
      <c r="E40" s="12"/>
      <c r="F40" s="98">
        <f t="shared" ref="F40:H47" si="2">F101+F162</f>
        <v>25428</v>
      </c>
      <c r="G40" s="98">
        <f t="shared" si="2"/>
        <v>25585</v>
      </c>
      <c r="H40" s="98">
        <f t="shared" si="2"/>
        <v>25790</v>
      </c>
      <c r="I40" s="886" t="s">
        <v>717</v>
      </c>
      <c r="J40" s="887"/>
      <c r="K40" s="282"/>
      <c r="P40" s="298"/>
      <c r="Q40" s="67"/>
    </row>
    <row r="41" spans="1:17" ht="63" customHeight="1">
      <c r="A41" s="93" t="s">
        <v>715</v>
      </c>
      <c r="B41" s="297"/>
      <c r="C41" s="50"/>
      <c r="D41" s="12" t="s">
        <v>266</v>
      </c>
      <c r="E41" s="12"/>
      <c r="F41" s="98">
        <f t="shared" si="2"/>
        <v>0</v>
      </c>
      <c r="G41" s="98">
        <f t="shared" si="2"/>
        <v>0</v>
      </c>
      <c r="H41" s="98">
        <f t="shared" si="2"/>
        <v>0</v>
      </c>
      <c r="I41" s="886" t="s">
        <v>733</v>
      </c>
      <c r="J41" s="887"/>
      <c r="K41" s="282"/>
      <c r="P41" s="298"/>
      <c r="Q41" s="67"/>
    </row>
    <row r="42" spans="1:17" ht="38.25" customHeight="1">
      <c r="A42" s="12" t="s">
        <v>730</v>
      </c>
      <c r="B42" s="297" t="s">
        <v>1544</v>
      </c>
      <c r="C42" s="50"/>
      <c r="D42" s="12" t="s">
        <v>266</v>
      </c>
      <c r="E42" s="12"/>
      <c r="F42" s="98">
        <f t="shared" si="2"/>
        <v>71332</v>
      </c>
      <c r="G42" s="98">
        <f t="shared" si="2"/>
        <v>71793</v>
      </c>
      <c r="H42" s="98">
        <f t="shared" si="2"/>
        <v>72395</v>
      </c>
      <c r="I42" s="886" t="s">
        <v>718</v>
      </c>
      <c r="J42" s="887"/>
      <c r="K42" s="282"/>
      <c r="P42" s="298"/>
      <c r="Q42" s="67"/>
    </row>
    <row r="43" spans="1:17" ht="36.75" customHeight="1">
      <c r="A43" s="12" t="s">
        <v>731</v>
      </c>
      <c r="B43" s="297" t="s">
        <v>723</v>
      </c>
      <c r="C43" s="50"/>
      <c r="D43" s="12" t="s">
        <v>266</v>
      </c>
      <c r="E43" s="12"/>
      <c r="F43" s="98">
        <f t="shared" si="2"/>
        <v>197552</v>
      </c>
      <c r="G43" s="98">
        <f t="shared" si="2"/>
        <v>197552</v>
      </c>
      <c r="H43" s="98">
        <f t="shared" si="2"/>
        <v>197552</v>
      </c>
      <c r="I43" s="886" t="s">
        <v>721</v>
      </c>
      <c r="J43" s="887"/>
      <c r="K43" s="282"/>
      <c r="P43" s="299"/>
      <c r="Q43" s="67"/>
    </row>
    <row r="44" spans="1:17" ht="51.75" customHeight="1">
      <c r="A44" s="93" t="s">
        <v>744</v>
      </c>
      <c r="B44" s="297"/>
      <c r="C44" s="50"/>
      <c r="D44" s="12" t="s">
        <v>266</v>
      </c>
      <c r="E44" s="12"/>
      <c r="F44" s="98">
        <f t="shared" si="2"/>
        <v>0</v>
      </c>
      <c r="G44" s="98">
        <f t="shared" si="2"/>
        <v>0</v>
      </c>
      <c r="H44" s="98">
        <f t="shared" si="2"/>
        <v>0</v>
      </c>
      <c r="I44" s="886" t="s">
        <v>720</v>
      </c>
      <c r="J44" s="887"/>
      <c r="K44" s="282"/>
      <c r="P44" s="298"/>
      <c r="Q44" s="67"/>
    </row>
    <row r="45" spans="1:17" ht="36">
      <c r="A45" s="12" t="s">
        <v>732</v>
      </c>
      <c r="B45" s="297" t="s">
        <v>724</v>
      </c>
      <c r="C45" s="50"/>
      <c r="D45" s="12" t="s">
        <v>266</v>
      </c>
      <c r="E45" s="12"/>
      <c r="F45" s="98">
        <f t="shared" si="2"/>
        <v>79300</v>
      </c>
      <c r="G45" s="98">
        <f t="shared" si="2"/>
        <v>79759</v>
      </c>
      <c r="H45" s="98">
        <f t="shared" si="2"/>
        <v>80357</v>
      </c>
      <c r="I45" s="886" t="s">
        <v>719</v>
      </c>
      <c r="J45" s="887"/>
      <c r="K45" s="282"/>
      <c r="P45" s="299"/>
      <c r="Q45" s="67"/>
    </row>
    <row r="46" spans="1:17" ht="15" customHeight="1">
      <c r="A46" s="93" t="s">
        <v>713</v>
      </c>
      <c r="B46" s="297"/>
      <c r="C46" s="50"/>
      <c r="D46" s="12" t="s">
        <v>266</v>
      </c>
      <c r="E46" s="12"/>
      <c r="F46" s="98">
        <f t="shared" si="2"/>
        <v>0</v>
      </c>
      <c r="G46" s="98">
        <f t="shared" si="2"/>
        <v>0</v>
      </c>
      <c r="H46" s="98">
        <f t="shared" si="2"/>
        <v>0</v>
      </c>
      <c r="I46" s="886" t="s">
        <v>734</v>
      </c>
      <c r="J46" s="887"/>
      <c r="K46" s="282"/>
      <c r="P46" s="300"/>
      <c r="Q46" s="67"/>
    </row>
    <row r="47" spans="1:17" ht="15" customHeight="1">
      <c r="A47" s="93" t="s">
        <v>716</v>
      </c>
      <c r="B47" s="297"/>
      <c r="C47" s="50"/>
      <c r="D47" s="12" t="s">
        <v>266</v>
      </c>
      <c r="E47" s="12"/>
      <c r="F47" s="98">
        <f t="shared" si="2"/>
        <v>0</v>
      </c>
      <c r="G47" s="98">
        <f t="shared" si="2"/>
        <v>0</v>
      </c>
      <c r="H47" s="98">
        <f t="shared" si="2"/>
        <v>0</v>
      </c>
      <c r="I47" s="886" t="s">
        <v>735</v>
      </c>
      <c r="J47" s="887"/>
      <c r="K47" s="282"/>
      <c r="P47" s="300"/>
      <c r="Q47" s="67"/>
    </row>
    <row r="48" spans="1:17" ht="36.75" customHeight="1">
      <c r="A48" s="97" t="s">
        <v>708</v>
      </c>
      <c r="B48" s="305"/>
      <c r="C48" s="15" t="s">
        <v>759</v>
      </c>
      <c r="D48" s="16"/>
      <c r="E48" s="7"/>
      <c r="F48" s="96"/>
      <c r="G48" s="96"/>
      <c r="H48" s="96"/>
      <c r="I48" s="884" t="s">
        <v>1257</v>
      </c>
      <c r="J48" s="885"/>
      <c r="K48" s="282" t="s">
        <v>1258</v>
      </c>
      <c r="P48" s="67"/>
      <c r="Q48" s="67"/>
    </row>
    <row r="49" spans="1:17">
      <c r="A49" s="12" t="s">
        <v>714</v>
      </c>
      <c r="B49" s="297" t="s">
        <v>709</v>
      </c>
      <c r="C49" s="50"/>
      <c r="D49" s="12" t="s">
        <v>266</v>
      </c>
      <c r="E49" s="12"/>
      <c r="F49" s="98">
        <f t="shared" ref="F49:H56" si="3">F110+F171</f>
        <v>35447</v>
      </c>
      <c r="G49" s="98">
        <f t="shared" si="3"/>
        <v>35684</v>
      </c>
      <c r="H49" s="98">
        <f t="shared" si="3"/>
        <v>35993</v>
      </c>
      <c r="I49" s="886" t="s">
        <v>736</v>
      </c>
      <c r="J49" s="887"/>
      <c r="K49" s="282"/>
      <c r="P49" s="301"/>
      <c r="Q49" s="67"/>
    </row>
    <row r="50" spans="1:17" ht="63" customHeight="1">
      <c r="A50" s="93" t="s">
        <v>715</v>
      </c>
      <c r="B50" s="297"/>
      <c r="C50" s="50"/>
      <c r="D50" s="12" t="s">
        <v>266</v>
      </c>
      <c r="E50" s="12"/>
      <c r="F50" s="98">
        <f t="shared" si="3"/>
        <v>0</v>
      </c>
      <c r="G50" s="98">
        <f t="shared" si="3"/>
        <v>0</v>
      </c>
      <c r="H50" s="98">
        <f t="shared" si="3"/>
        <v>0</v>
      </c>
      <c r="I50" s="886" t="s">
        <v>737</v>
      </c>
      <c r="J50" s="887"/>
      <c r="K50" s="282"/>
      <c r="P50" s="298"/>
      <c r="Q50" s="67"/>
    </row>
    <row r="51" spans="1:17" ht="38.25" customHeight="1">
      <c r="A51" s="12" t="s">
        <v>730</v>
      </c>
      <c r="B51" s="297" t="s">
        <v>710</v>
      </c>
      <c r="C51" s="50"/>
      <c r="D51" s="12" t="s">
        <v>266</v>
      </c>
      <c r="E51" s="12"/>
      <c r="F51" s="98">
        <f t="shared" si="3"/>
        <v>99000</v>
      </c>
      <c r="G51" s="98">
        <f t="shared" si="3"/>
        <v>99693</v>
      </c>
      <c r="H51" s="98">
        <f t="shared" si="3"/>
        <v>100596</v>
      </c>
      <c r="I51" s="886" t="s">
        <v>738</v>
      </c>
      <c r="J51" s="887"/>
      <c r="K51" s="282"/>
      <c r="P51" s="301"/>
      <c r="Q51" s="67"/>
    </row>
    <row r="52" spans="1:17" ht="51" customHeight="1">
      <c r="A52" s="93" t="s">
        <v>744</v>
      </c>
      <c r="B52" s="297"/>
      <c r="C52" s="50"/>
      <c r="D52" s="12" t="s">
        <v>266</v>
      </c>
      <c r="E52" s="12"/>
      <c r="F52" s="98">
        <f t="shared" si="3"/>
        <v>0</v>
      </c>
      <c r="G52" s="98">
        <f t="shared" si="3"/>
        <v>0</v>
      </c>
      <c r="H52" s="98">
        <f t="shared" si="3"/>
        <v>0</v>
      </c>
      <c r="I52" s="886" t="s">
        <v>739</v>
      </c>
      <c r="J52" s="887"/>
      <c r="K52" s="282"/>
      <c r="P52" s="301"/>
      <c r="Q52" s="67"/>
    </row>
    <row r="53" spans="1:17" ht="35.25" customHeight="1">
      <c r="A53" s="12" t="s">
        <v>731</v>
      </c>
      <c r="B53" s="297" t="s">
        <v>711</v>
      </c>
      <c r="C53" s="50"/>
      <c r="D53" s="12" t="s">
        <v>266</v>
      </c>
      <c r="E53" s="12"/>
      <c r="F53" s="98">
        <f t="shared" si="3"/>
        <v>228176</v>
      </c>
      <c r="G53" s="98">
        <f t="shared" si="3"/>
        <v>228176</v>
      </c>
      <c r="H53" s="98">
        <f t="shared" si="3"/>
        <v>228176</v>
      </c>
      <c r="I53" s="886" t="s">
        <v>740</v>
      </c>
      <c r="J53" s="887"/>
      <c r="K53" s="282"/>
      <c r="P53" s="301"/>
      <c r="Q53" s="67"/>
    </row>
    <row r="54" spans="1:17" ht="36">
      <c r="A54" s="12" t="s">
        <v>732</v>
      </c>
      <c r="B54" s="297" t="s">
        <v>712</v>
      </c>
      <c r="C54" s="50"/>
      <c r="D54" s="12" t="s">
        <v>266</v>
      </c>
      <c r="E54" s="12"/>
      <c r="F54" s="98">
        <f t="shared" si="3"/>
        <v>107255</v>
      </c>
      <c r="G54" s="98">
        <f t="shared" si="3"/>
        <v>107929</v>
      </c>
      <c r="H54" s="98">
        <f t="shared" si="3"/>
        <v>108811</v>
      </c>
      <c r="I54" s="886" t="s">
        <v>741</v>
      </c>
      <c r="J54" s="887"/>
      <c r="K54" s="282"/>
      <c r="P54" s="301"/>
      <c r="Q54" s="67"/>
    </row>
    <row r="55" spans="1:17" ht="15" customHeight="1">
      <c r="A55" s="297" t="s">
        <v>713</v>
      </c>
      <c r="B55" s="297" t="s">
        <v>1545</v>
      </c>
      <c r="C55" s="50"/>
      <c r="D55" s="12" t="s">
        <v>266</v>
      </c>
      <c r="E55" s="12"/>
      <c r="F55" s="98">
        <f t="shared" si="3"/>
        <v>22244</v>
      </c>
      <c r="G55" s="98">
        <f t="shared" si="3"/>
        <v>22414</v>
      </c>
      <c r="H55" s="98">
        <f t="shared" si="3"/>
        <v>22637</v>
      </c>
      <c r="I55" s="886" t="s">
        <v>742</v>
      </c>
      <c r="J55" s="887"/>
      <c r="K55" s="282"/>
      <c r="P55" s="301"/>
      <c r="Q55" s="67"/>
    </row>
    <row r="56" spans="1:17" ht="15" customHeight="1">
      <c r="A56" s="93" t="s">
        <v>716</v>
      </c>
      <c r="B56" s="297"/>
      <c r="C56" s="50"/>
      <c r="D56" s="12" t="s">
        <v>266</v>
      </c>
      <c r="E56" s="12"/>
      <c r="F56" s="98">
        <f t="shared" si="3"/>
        <v>0</v>
      </c>
      <c r="G56" s="98">
        <f t="shared" si="3"/>
        <v>0</v>
      </c>
      <c r="H56" s="98">
        <f t="shared" si="3"/>
        <v>0</v>
      </c>
      <c r="I56" s="886" t="s">
        <v>743</v>
      </c>
      <c r="J56" s="887"/>
      <c r="K56" s="282"/>
      <c r="P56" s="300"/>
      <c r="Q56" s="67"/>
    </row>
    <row r="57" spans="1:17" ht="36.75" customHeight="1">
      <c r="A57" s="97" t="s">
        <v>725</v>
      </c>
      <c r="B57" s="305"/>
      <c r="C57" s="15" t="s">
        <v>760</v>
      </c>
      <c r="D57" s="16"/>
      <c r="E57" s="7"/>
      <c r="F57" s="96"/>
      <c r="G57" s="96"/>
      <c r="H57" s="96"/>
      <c r="I57" s="884" t="s">
        <v>1257</v>
      </c>
      <c r="J57" s="885"/>
      <c r="K57" s="282" t="s">
        <v>1258</v>
      </c>
      <c r="P57" s="67"/>
      <c r="Q57" s="67"/>
    </row>
    <row r="58" spans="1:17">
      <c r="A58" s="12" t="s">
        <v>714</v>
      </c>
      <c r="B58" s="297" t="s">
        <v>726</v>
      </c>
      <c r="C58" s="50"/>
      <c r="D58" s="12" t="s">
        <v>266</v>
      </c>
      <c r="E58" s="12"/>
      <c r="F58" s="98">
        <f t="shared" ref="F58:H65" si="4">F119+F180</f>
        <v>35934</v>
      </c>
      <c r="G58" s="98">
        <f t="shared" si="4"/>
        <v>38966</v>
      </c>
      <c r="H58" s="98">
        <f t="shared" si="4"/>
        <v>41146</v>
      </c>
      <c r="I58" s="886" t="s">
        <v>745</v>
      </c>
      <c r="J58" s="887"/>
      <c r="K58" s="282"/>
      <c r="P58" s="299"/>
      <c r="Q58" s="67"/>
    </row>
    <row r="59" spans="1:17" ht="63" customHeight="1">
      <c r="A59" s="93" t="s">
        <v>715</v>
      </c>
      <c r="B59" s="297"/>
      <c r="C59" s="50"/>
      <c r="D59" s="12" t="s">
        <v>266</v>
      </c>
      <c r="E59" s="12"/>
      <c r="F59" s="98">
        <f t="shared" si="4"/>
        <v>0</v>
      </c>
      <c r="G59" s="98">
        <f t="shared" si="4"/>
        <v>0</v>
      </c>
      <c r="H59" s="98">
        <f t="shared" si="4"/>
        <v>0</v>
      </c>
      <c r="I59" s="886" t="s">
        <v>746</v>
      </c>
      <c r="J59" s="887"/>
      <c r="K59" s="282"/>
      <c r="P59" s="298"/>
      <c r="Q59" s="67"/>
    </row>
    <row r="60" spans="1:17" ht="39" customHeight="1">
      <c r="A60" s="93" t="s">
        <v>730</v>
      </c>
      <c r="B60" s="297"/>
      <c r="C60" s="50"/>
      <c r="D60" s="12" t="s">
        <v>266</v>
      </c>
      <c r="E60" s="12"/>
      <c r="F60" s="98">
        <f t="shared" si="4"/>
        <v>0</v>
      </c>
      <c r="G60" s="98">
        <f t="shared" si="4"/>
        <v>0</v>
      </c>
      <c r="H60" s="98">
        <f t="shared" si="4"/>
        <v>0</v>
      </c>
      <c r="I60" s="886" t="s">
        <v>747</v>
      </c>
      <c r="J60" s="887"/>
      <c r="K60" s="282"/>
      <c r="P60" s="300"/>
      <c r="Q60" s="67"/>
    </row>
    <row r="61" spans="1:17" ht="51" customHeight="1">
      <c r="A61" s="93" t="s">
        <v>744</v>
      </c>
      <c r="B61" s="297"/>
      <c r="C61" s="50"/>
      <c r="D61" s="12" t="s">
        <v>266</v>
      </c>
      <c r="E61" s="12"/>
      <c r="F61" s="98">
        <f t="shared" si="4"/>
        <v>0</v>
      </c>
      <c r="G61" s="98">
        <f t="shared" si="4"/>
        <v>0</v>
      </c>
      <c r="H61" s="98">
        <f t="shared" si="4"/>
        <v>0</v>
      </c>
      <c r="I61" s="886" t="s">
        <v>748</v>
      </c>
      <c r="J61" s="887"/>
      <c r="K61" s="282"/>
      <c r="P61" s="298"/>
      <c r="Q61" s="67"/>
    </row>
    <row r="62" spans="1:17" ht="37.5" customHeight="1">
      <c r="A62" s="12" t="s">
        <v>731</v>
      </c>
      <c r="B62" s="297" t="s">
        <v>1546</v>
      </c>
      <c r="C62" s="50"/>
      <c r="D62" s="12" t="s">
        <v>266</v>
      </c>
      <c r="E62" s="12"/>
      <c r="F62" s="98">
        <f t="shared" si="4"/>
        <v>273811</v>
      </c>
      <c r="G62" s="98">
        <f t="shared" si="4"/>
        <v>273811</v>
      </c>
      <c r="H62" s="98">
        <f t="shared" si="4"/>
        <v>273811</v>
      </c>
      <c r="I62" s="886" t="s">
        <v>749</v>
      </c>
      <c r="J62" s="887"/>
      <c r="K62" s="282"/>
      <c r="P62" s="299"/>
      <c r="Q62" s="67"/>
    </row>
    <row r="63" spans="1:17" ht="36">
      <c r="A63" s="12" t="s">
        <v>732</v>
      </c>
      <c r="B63" s="297" t="s">
        <v>727</v>
      </c>
      <c r="C63" s="50"/>
      <c r="D63" s="12" t="s">
        <v>266</v>
      </c>
      <c r="E63" s="12"/>
      <c r="F63" s="98">
        <f t="shared" si="4"/>
        <v>256902</v>
      </c>
      <c r="G63" s="98">
        <f t="shared" si="4"/>
        <v>277260</v>
      </c>
      <c r="H63" s="98">
        <f t="shared" si="4"/>
        <v>291908</v>
      </c>
      <c r="I63" s="886" t="s">
        <v>750</v>
      </c>
      <c r="J63" s="887"/>
      <c r="K63" s="282"/>
      <c r="P63" s="299"/>
      <c r="Q63" s="67"/>
    </row>
    <row r="64" spans="1:17" ht="15" customHeight="1">
      <c r="A64" s="297" t="s">
        <v>713</v>
      </c>
      <c r="B64" s="297" t="s">
        <v>728</v>
      </c>
      <c r="C64" s="50"/>
      <c r="D64" s="12" t="s">
        <v>266</v>
      </c>
      <c r="E64" s="12"/>
      <c r="F64" s="98">
        <f t="shared" si="4"/>
        <v>22607</v>
      </c>
      <c r="G64" s="98">
        <f t="shared" si="4"/>
        <v>22778</v>
      </c>
      <c r="H64" s="98">
        <f t="shared" si="4"/>
        <v>23001</v>
      </c>
      <c r="I64" s="886" t="s">
        <v>751</v>
      </c>
      <c r="J64" s="887"/>
      <c r="K64" s="282"/>
      <c r="P64" s="299"/>
      <c r="Q64" s="67"/>
    </row>
    <row r="65" spans="1:17" ht="15" customHeight="1">
      <c r="A65" s="93" t="s">
        <v>716</v>
      </c>
      <c r="B65" s="297"/>
      <c r="C65" s="50"/>
      <c r="D65" s="12" t="s">
        <v>266</v>
      </c>
      <c r="E65" s="12"/>
      <c r="F65" s="98">
        <f t="shared" si="4"/>
        <v>0</v>
      </c>
      <c r="G65" s="98">
        <f t="shared" si="4"/>
        <v>0</v>
      </c>
      <c r="H65" s="98">
        <f t="shared" si="4"/>
        <v>0</v>
      </c>
      <c r="I65" s="886" t="s">
        <v>752</v>
      </c>
      <c r="J65" s="887"/>
      <c r="K65" s="282"/>
      <c r="P65" s="300"/>
      <c r="Q65" s="67"/>
    </row>
    <row r="66" spans="1:17" ht="27" customHeight="1">
      <c r="A66" s="97" t="s">
        <v>706</v>
      </c>
      <c r="B66" s="305"/>
      <c r="C66" s="15" t="s">
        <v>761</v>
      </c>
      <c r="D66" s="16"/>
      <c r="E66" s="7"/>
      <c r="F66" s="96"/>
      <c r="G66" s="96"/>
      <c r="H66" s="96"/>
      <c r="I66" s="653"/>
      <c r="J66" s="654"/>
      <c r="K66" s="282" t="s">
        <v>1258</v>
      </c>
    </row>
    <row r="67" spans="1:17">
      <c r="A67" s="12" t="s">
        <v>448</v>
      </c>
      <c r="B67" s="297" t="s">
        <v>753</v>
      </c>
      <c r="C67" s="50"/>
      <c r="D67" s="12" t="s">
        <v>266</v>
      </c>
      <c r="E67" s="12"/>
      <c r="F67" s="98">
        <f t="shared" ref="F67:H72" si="5">F128+F189</f>
        <v>10.82</v>
      </c>
      <c r="G67" s="98">
        <f t="shared" si="5"/>
        <v>11.17</v>
      </c>
      <c r="H67" s="98">
        <f t="shared" si="5"/>
        <v>11.62</v>
      </c>
      <c r="I67" s="886"/>
      <c r="J67" s="887"/>
      <c r="K67" s="282"/>
    </row>
    <row r="68" spans="1:17">
      <c r="A68" s="12" t="s">
        <v>449</v>
      </c>
      <c r="B68" s="297" t="s">
        <v>754</v>
      </c>
      <c r="C68" s="50"/>
      <c r="D68" s="12" t="s">
        <v>266</v>
      </c>
      <c r="E68" s="12"/>
      <c r="F68" s="98">
        <f t="shared" si="5"/>
        <v>15.17</v>
      </c>
      <c r="G68" s="98">
        <f t="shared" si="5"/>
        <v>15.66</v>
      </c>
      <c r="H68" s="98">
        <f t="shared" si="5"/>
        <v>16.29</v>
      </c>
      <c r="I68" s="886"/>
      <c r="J68" s="887"/>
      <c r="K68" s="282"/>
    </row>
    <row r="69" spans="1:17">
      <c r="A69" s="12" t="s">
        <v>463</v>
      </c>
      <c r="B69" s="297" t="s">
        <v>755</v>
      </c>
      <c r="C69" s="50"/>
      <c r="D69" s="12" t="s">
        <v>266</v>
      </c>
      <c r="E69" s="12"/>
      <c r="F69" s="98">
        <f t="shared" si="5"/>
        <v>7.36</v>
      </c>
      <c r="G69" s="98">
        <f t="shared" si="5"/>
        <v>7.6</v>
      </c>
      <c r="H69" s="98">
        <f t="shared" si="5"/>
        <v>7.9</v>
      </c>
      <c r="I69" s="886"/>
      <c r="J69" s="887"/>
      <c r="K69" s="282"/>
    </row>
    <row r="70" spans="1:17">
      <c r="A70" s="12" t="s">
        <v>450</v>
      </c>
      <c r="B70" s="297" t="s">
        <v>756</v>
      </c>
      <c r="C70" s="50"/>
      <c r="D70" s="12" t="s">
        <v>266</v>
      </c>
      <c r="E70" s="12"/>
      <c r="F70" s="98">
        <f t="shared" si="5"/>
        <v>3.43</v>
      </c>
      <c r="G70" s="98">
        <f t="shared" si="5"/>
        <v>3.54</v>
      </c>
      <c r="H70" s="98">
        <f t="shared" si="5"/>
        <v>3.69</v>
      </c>
      <c r="I70" s="886"/>
      <c r="J70" s="887"/>
      <c r="K70" s="282"/>
    </row>
    <row r="71" spans="1:17">
      <c r="A71" s="12" t="s">
        <v>451</v>
      </c>
      <c r="B71" s="297" t="s">
        <v>757</v>
      </c>
      <c r="C71" s="50"/>
      <c r="D71" s="12" t="s">
        <v>266</v>
      </c>
      <c r="E71" s="12"/>
      <c r="F71" s="98">
        <f t="shared" si="5"/>
        <v>12.16</v>
      </c>
      <c r="G71" s="98">
        <f t="shared" si="5"/>
        <v>12.55</v>
      </c>
      <c r="H71" s="98">
        <f t="shared" si="5"/>
        <v>13.06</v>
      </c>
      <c r="I71" s="886"/>
      <c r="J71" s="887"/>
      <c r="K71" s="282"/>
    </row>
    <row r="72" spans="1:17" ht="15.75" customHeight="1">
      <c r="A72" s="12" t="s">
        <v>452</v>
      </c>
      <c r="B72" s="297" t="s">
        <v>758</v>
      </c>
      <c r="C72" s="50"/>
      <c r="D72" s="12" t="s">
        <v>266</v>
      </c>
      <c r="E72" s="12"/>
      <c r="F72" s="98">
        <f t="shared" si="5"/>
        <v>5.21</v>
      </c>
      <c r="G72" s="98">
        <f t="shared" si="5"/>
        <v>5.38</v>
      </c>
      <c r="H72" s="98">
        <f t="shared" si="5"/>
        <v>5.6</v>
      </c>
      <c r="I72" s="886"/>
      <c r="J72" s="887"/>
      <c r="K72" s="282"/>
    </row>
    <row r="73" spans="1:17" ht="27.75" customHeight="1">
      <c r="A73" s="7"/>
      <c r="B73" s="305"/>
      <c r="C73" s="15" t="s">
        <v>7</v>
      </c>
      <c r="D73" s="16" t="s">
        <v>269</v>
      </c>
      <c r="E73" s="7"/>
      <c r="F73" s="96"/>
      <c r="G73" s="96"/>
      <c r="H73" s="96"/>
      <c r="I73" s="100"/>
      <c r="J73" s="101"/>
      <c r="K73" s="284"/>
    </row>
    <row r="74" spans="1:17" ht="108" customHeight="1">
      <c r="A74" s="97" t="s">
        <v>418</v>
      </c>
      <c r="B74" s="305"/>
      <c r="C74" s="6"/>
      <c r="D74" s="52" t="s">
        <v>219</v>
      </c>
      <c r="E74" s="7"/>
      <c r="F74" s="96"/>
      <c r="G74" s="96"/>
      <c r="H74" s="96"/>
      <c r="I74" s="100"/>
      <c r="J74" s="101"/>
      <c r="K74" s="284"/>
    </row>
    <row r="75" spans="1:17" ht="54" customHeight="1">
      <c r="A75" s="297" t="s">
        <v>413</v>
      </c>
      <c r="B75" s="297" t="s">
        <v>419</v>
      </c>
      <c r="C75" s="50"/>
      <c r="D75" s="12" t="s">
        <v>287</v>
      </c>
      <c r="E75" s="894" t="s">
        <v>287</v>
      </c>
      <c r="F75" s="103">
        <f>'3.1. ГруппыДО_Норматив_обл 2020'!E25</f>
        <v>45281</v>
      </c>
      <c r="G75" s="103">
        <f>'3.1.ГруппыДО_Нормат_обл 2021'!E25</f>
        <v>45645</v>
      </c>
      <c r="H75" s="103">
        <f>'3.1.ГруппыДО_Нормат_обл 2022'!E25</f>
        <v>46058</v>
      </c>
      <c r="I75" s="897" t="s">
        <v>1260</v>
      </c>
      <c r="J75" s="898"/>
      <c r="K75" s="283"/>
    </row>
    <row r="76" spans="1:17" ht="48.75" customHeight="1">
      <c r="A76" s="297" t="s">
        <v>405</v>
      </c>
      <c r="B76" s="297" t="s">
        <v>422</v>
      </c>
      <c r="C76" s="50"/>
      <c r="D76" s="12" t="s">
        <v>287</v>
      </c>
      <c r="E76" s="895"/>
      <c r="F76" s="103">
        <f>'3.1. ГруппыДО_Норматив_обл 2020'!E26</f>
        <v>39375</v>
      </c>
      <c r="G76" s="103">
        <f>'3.1.ГруппыДО_Нормат_обл 2021'!E26</f>
        <v>39691</v>
      </c>
      <c r="H76" s="103">
        <f>'3.1.ГруппыДО_Нормат_обл 2022'!E26</f>
        <v>40050</v>
      </c>
      <c r="I76" s="897" t="s">
        <v>1260</v>
      </c>
      <c r="J76" s="898"/>
      <c r="K76" s="283"/>
    </row>
    <row r="77" spans="1:17" ht="50.25" customHeight="1">
      <c r="A77" s="297" t="s">
        <v>809</v>
      </c>
      <c r="B77" s="297" t="s">
        <v>419</v>
      </c>
      <c r="C77" s="50"/>
      <c r="D77" s="12" t="s">
        <v>287</v>
      </c>
      <c r="E77" s="895"/>
      <c r="F77" s="103">
        <f>'3.1. ГруппыДО_Норматив_обл 2020'!E27</f>
        <v>55125</v>
      </c>
      <c r="G77" s="103">
        <f>'3.1.ГруппыДО_Нормат_обл 2021'!E27</f>
        <v>55568</v>
      </c>
      <c r="H77" s="103">
        <f>'3.1.ГруппыДО_Нормат_обл 2022'!E27</f>
        <v>56070</v>
      </c>
      <c r="I77" s="897" t="s">
        <v>1260</v>
      </c>
      <c r="J77" s="898"/>
      <c r="K77" s="283"/>
    </row>
    <row r="78" spans="1:17" ht="50.25" customHeight="1">
      <c r="A78" s="297" t="s">
        <v>406</v>
      </c>
      <c r="B78" s="297" t="s">
        <v>422</v>
      </c>
      <c r="C78" s="50"/>
      <c r="D78" s="12" t="s">
        <v>287</v>
      </c>
      <c r="E78" s="895"/>
      <c r="F78" s="103">
        <f>'3.1. ГруппыДО_Норматив_обл 2020'!E28</f>
        <v>39375</v>
      </c>
      <c r="G78" s="103">
        <f>'3.1.ГруппыДО_Нормат_обл 2021'!E28</f>
        <v>39691</v>
      </c>
      <c r="H78" s="103">
        <f>'3.1.ГруппыДО_Нормат_обл 2022'!E28</f>
        <v>40050</v>
      </c>
      <c r="I78" s="897" t="s">
        <v>1260</v>
      </c>
      <c r="J78" s="898"/>
      <c r="K78" s="283"/>
    </row>
    <row r="79" spans="1:17" ht="51" customHeight="1">
      <c r="A79" s="297" t="s">
        <v>407</v>
      </c>
      <c r="B79" s="297" t="s">
        <v>422</v>
      </c>
      <c r="C79" s="50"/>
      <c r="D79" s="12" t="s">
        <v>287</v>
      </c>
      <c r="E79" s="895"/>
      <c r="F79" s="103">
        <f>'3.1. ГруппыДО_Норматив_обл 2020'!E29</f>
        <v>39375</v>
      </c>
      <c r="G79" s="103">
        <f>'3.1.ГруппыДО_Нормат_обл 2021'!E29</f>
        <v>39691</v>
      </c>
      <c r="H79" s="103">
        <f>'3.1.ГруппыДО_Нормат_обл 2022'!E29</f>
        <v>40050</v>
      </c>
      <c r="I79" s="897" t="s">
        <v>1260</v>
      </c>
      <c r="J79" s="898"/>
      <c r="K79" s="283"/>
    </row>
    <row r="80" spans="1:17" ht="50.25" customHeight="1">
      <c r="A80" s="93" t="s">
        <v>408</v>
      </c>
      <c r="B80" s="297" t="s">
        <v>421</v>
      </c>
      <c r="C80" s="50"/>
      <c r="D80" s="12" t="s">
        <v>287</v>
      </c>
      <c r="E80" s="895"/>
      <c r="F80" s="103">
        <f>'3.1. ГруппыДО_Норматив_обл 2020'!E30</f>
        <v>63009</v>
      </c>
      <c r="G80" s="103">
        <f>'3.1.ГруппыДО_Нормат_обл 2021'!E30</f>
        <v>63325</v>
      </c>
      <c r="H80" s="103">
        <f>'3.1.ГруппыДО_Нормат_обл 2022'!E30</f>
        <v>63684</v>
      </c>
      <c r="I80" s="897" t="s">
        <v>1260</v>
      </c>
      <c r="J80" s="898"/>
      <c r="K80" s="283"/>
    </row>
    <row r="81" spans="1:11" ht="48.75" customHeight="1">
      <c r="A81" s="99" t="s">
        <v>409</v>
      </c>
      <c r="B81" s="297" t="s">
        <v>421</v>
      </c>
      <c r="C81" s="50"/>
      <c r="D81" s="12" t="s">
        <v>287</v>
      </c>
      <c r="E81" s="895"/>
      <c r="F81" s="103">
        <f>'3.1. ГруппыДО_Норматив_обл 2020'!E31</f>
        <v>102375</v>
      </c>
      <c r="G81" s="103">
        <f>'3.1.ГруппыДО_Нормат_обл 2021'!E31</f>
        <v>103197</v>
      </c>
      <c r="H81" s="103">
        <f>'3.1.ГруппыДО_Нормат_обл 2022'!E31</f>
        <v>104130</v>
      </c>
      <c r="I81" s="897" t="s">
        <v>1260</v>
      </c>
      <c r="J81" s="898"/>
      <c r="K81" s="283"/>
    </row>
    <row r="82" spans="1:11" ht="48.75" customHeight="1">
      <c r="A82" s="99" t="s">
        <v>414</v>
      </c>
      <c r="B82" s="297" t="s">
        <v>420</v>
      </c>
      <c r="C82" s="50"/>
      <c r="D82" s="12" t="s">
        <v>287</v>
      </c>
      <c r="E82" s="895"/>
      <c r="F82" s="103">
        <f>'3.1. ГруппыДО_Норматив_обл 2020'!E32</f>
        <v>226405</v>
      </c>
      <c r="G82" s="103">
        <f>'3.1.ГруппыДО_Нормат_обл 2021'!E32</f>
        <v>228225</v>
      </c>
      <c r="H82" s="103">
        <f>'3.1.ГруппыДО_Нормат_обл 2022'!E32</f>
        <v>230288</v>
      </c>
      <c r="I82" s="897" t="s">
        <v>1260</v>
      </c>
      <c r="J82" s="898"/>
      <c r="K82" s="283"/>
    </row>
    <row r="83" spans="1:11" ht="48.75" customHeight="1">
      <c r="A83" s="99" t="s">
        <v>410</v>
      </c>
      <c r="B83" s="297" t="s">
        <v>421</v>
      </c>
      <c r="C83" s="50"/>
      <c r="D83" s="12" t="s">
        <v>287</v>
      </c>
      <c r="E83" s="895"/>
      <c r="F83" s="103">
        <f>'3.1. ГруппыДО_Норматив_обл 2020'!E33</f>
        <v>196875</v>
      </c>
      <c r="G83" s="103">
        <f>'3.1.ГруппыДО_Нормат_обл 2021'!E33</f>
        <v>198457</v>
      </c>
      <c r="H83" s="103">
        <f>'3.1.ГруппыДО_Нормат_обл 2022'!E33</f>
        <v>200251</v>
      </c>
      <c r="I83" s="897" t="s">
        <v>1260</v>
      </c>
      <c r="J83" s="898"/>
      <c r="K83" s="283"/>
    </row>
    <row r="84" spans="1:11" ht="48.75" customHeight="1">
      <c r="A84" s="93" t="s">
        <v>415</v>
      </c>
      <c r="B84" s="297" t="s">
        <v>419</v>
      </c>
      <c r="C84" s="50"/>
      <c r="D84" s="12" t="s">
        <v>287</v>
      </c>
      <c r="E84" s="895"/>
      <c r="F84" s="103">
        <f>'3.1. ГруппыДО_Норматив_обл 2020'!E34</f>
        <v>61129</v>
      </c>
      <c r="G84" s="103">
        <f>'3.1.ГруппыДО_Нормат_обл 2021'!E34</f>
        <v>61620</v>
      </c>
      <c r="H84" s="103">
        <f>'3.1.ГруппыДО_Нормат_обл 2022'!E34</f>
        <v>62177</v>
      </c>
      <c r="I84" s="897" t="s">
        <v>1260</v>
      </c>
      <c r="J84" s="898"/>
      <c r="K84" s="283"/>
    </row>
    <row r="85" spans="1:11" ht="48.75" customHeight="1">
      <c r="A85" s="297" t="s">
        <v>411</v>
      </c>
      <c r="B85" s="297" t="s">
        <v>422</v>
      </c>
      <c r="C85" s="50"/>
      <c r="D85" s="12" t="s">
        <v>287</v>
      </c>
      <c r="E85" s="895"/>
      <c r="F85" s="103">
        <f>'3.1. ГруппыДО_Норматив_обл 2020'!E35</f>
        <v>53156</v>
      </c>
      <c r="G85" s="103">
        <f>'3.1.ГруппыДО_Нормат_обл 2021'!E35</f>
        <v>53583</v>
      </c>
      <c r="H85" s="103">
        <f>'3.1.ГруппыДО_Нормат_обл 2022'!E35</f>
        <v>54068</v>
      </c>
      <c r="I85" s="897" t="s">
        <v>1260</v>
      </c>
      <c r="J85" s="898"/>
      <c r="K85" s="283"/>
    </row>
    <row r="86" spans="1:11" ht="48.75" customHeight="1">
      <c r="A86" s="93" t="s">
        <v>416</v>
      </c>
      <c r="B86" s="297" t="s">
        <v>419</v>
      </c>
      <c r="C86" s="50"/>
      <c r="D86" s="12" t="s">
        <v>287</v>
      </c>
      <c r="E86" s="895"/>
      <c r="F86" s="103">
        <f>'3.1. ГруппыДО_Норматив_обл 2020'!E36</f>
        <v>52074</v>
      </c>
      <c r="G86" s="103">
        <f>'3.1.ГруппыДО_Нормат_обл 2021'!E36</f>
        <v>52492</v>
      </c>
      <c r="H86" s="103">
        <f>'3.1.ГруппыДО_Нормат_обл 2022'!E36</f>
        <v>52967</v>
      </c>
      <c r="I86" s="897" t="s">
        <v>1260</v>
      </c>
      <c r="J86" s="898"/>
      <c r="K86" s="283"/>
    </row>
    <row r="87" spans="1:11" ht="48.75" customHeight="1">
      <c r="A87" s="297" t="s">
        <v>412</v>
      </c>
      <c r="B87" s="297" t="s">
        <v>422</v>
      </c>
      <c r="C87" s="50"/>
      <c r="D87" s="12" t="s">
        <v>287</v>
      </c>
      <c r="E87" s="895"/>
      <c r="F87" s="103">
        <f>'3.1. ГруппыДО_Норматив_обл 2020'!E37</f>
        <v>45281</v>
      </c>
      <c r="G87" s="103">
        <f>'3.1.ГруппыДО_Нормат_обл 2021'!E37</f>
        <v>45645</v>
      </c>
      <c r="H87" s="103">
        <f>'3.1.ГруппыДО_Нормат_обл 2022'!E37</f>
        <v>46058</v>
      </c>
      <c r="I87" s="897" t="s">
        <v>1260</v>
      </c>
      <c r="J87" s="898"/>
      <c r="K87" s="283"/>
    </row>
    <row r="88" spans="1:11" ht="48.75" customHeight="1">
      <c r="A88" s="652"/>
      <c r="B88" s="297"/>
      <c r="C88" s="50"/>
      <c r="D88" s="12" t="s">
        <v>287</v>
      </c>
      <c r="E88" s="896"/>
      <c r="F88" s="103">
        <v>0</v>
      </c>
      <c r="G88" s="103">
        <v>0</v>
      </c>
      <c r="H88" s="103">
        <v>0</v>
      </c>
      <c r="I88" s="897" t="s">
        <v>1260</v>
      </c>
      <c r="J88" s="898"/>
      <c r="K88" s="283"/>
    </row>
    <row r="89" spans="1:11">
      <c r="A89" s="97" t="s">
        <v>423</v>
      </c>
      <c r="B89" s="305"/>
      <c r="C89" s="6"/>
      <c r="D89" s="52"/>
      <c r="E89" s="7"/>
      <c r="F89" s="96"/>
      <c r="G89" s="96"/>
      <c r="H89" s="96"/>
      <c r="I89" s="100"/>
      <c r="J89" s="101"/>
      <c r="K89" s="284"/>
    </row>
    <row r="90" spans="1:11" ht="24">
      <c r="A90" s="12" t="s">
        <v>811</v>
      </c>
      <c r="B90" s="297" t="s">
        <v>424</v>
      </c>
      <c r="C90" s="50"/>
      <c r="D90" s="12" t="s">
        <v>252</v>
      </c>
      <c r="E90" s="13" t="s">
        <v>434</v>
      </c>
      <c r="F90" s="103">
        <v>0</v>
      </c>
      <c r="G90" s="103">
        <v>0</v>
      </c>
      <c r="H90" s="103">
        <v>0</v>
      </c>
      <c r="I90" s="650"/>
      <c r="J90" s="651"/>
      <c r="K90" s="283"/>
    </row>
    <row r="91" spans="1:11" ht="36">
      <c r="A91" s="12" t="s">
        <v>812</v>
      </c>
      <c r="B91" s="297" t="s">
        <v>425</v>
      </c>
      <c r="C91" s="50"/>
      <c r="D91" s="12" t="s">
        <v>252</v>
      </c>
      <c r="E91" s="13" t="s">
        <v>434</v>
      </c>
      <c r="F91" s="103">
        <v>0</v>
      </c>
      <c r="G91" s="103">
        <v>0</v>
      </c>
      <c r="H91" s="103">
        <v>0</v>
      </c>
      <c r="I91" s="650"/>
      <c r="J91" s="651"/>
      <c r="K91" s="283"/>
    </row>
    <row r="92" spans="1:11" ht="24">
      <c r="A92" s="12" t="s">
        <v>813</v>
      </c>
      <c r="B92" s="297" t="s">
        <v>426</v>
      </c>
      <c r="C92" s="50"/>
      <c r="D92" s="12" t="s">
        <v>252</v>
      </c>
      <c r="E92" s="13" t="s">
        <v>434</v>
      </c>
      <c r="F92" s="103">
        <v>0</v>
      </c>
      <c r="G92" s="103">
        <v>0</v>
      </c>
      <c r="H92" s="103">
        <v>0</v>
      </c>
      <c r="I92" s="650"/>
      <c r="J92" s="651"/>
      <c r="K92" s="283"/>
    </row>
    <row r="93" spans="1:11" ht="36">
      <c r="A93" s="12" t="s">
        <v>1536</v>
      </c>
      <c r="B93" s="297" t="s">
        <v>427</v>
      </c>
      <c r="C93" s="50"/>
      <c r="D93" s="12" t="s">
        <v>252</v>
      </c>
      <c r="E93" s="13" t="s">
        <v>434</v>
      </c>
      <c r="F93" s="103">
        <v>0</v>
      </c>
      <c r="G93" s="103">
        <v>0</v>
      </c>
      <c r="H93" s="103">
        <v>0</v>
      </c>
      <c r="I93" s="650"/>
      <c r="J93" s="651"/>
      <c r="K93" s="283"/>
    </row>
    <row r="94" spans="1:11" ht="36">
      <c r="A94" s="12" t="s">
        <v>814</v>
      </c>
      <c r="B94" s="297" t="s">
        <v>428</v>
      </c>
      <c r="C94" s="50"/>
      <c r="D94" s="12" t="s">
        <v>252</v>
      </c>
      <c r="E94" s="13" t="s">
        <v>434</v>
      </c>
      <c r="F94" s="103">
        <v>0</v>
      </c>
      <c r="G94" s="103">
        <v>0</v>
      </c>
      <c r="H94" s="103">
        <v>0</v>
      </c>
      <c r="I94" s="650"/>
      <c r="J94" s="651"/>
      <c r="K94" s="283"/>
    </row>
    <row r="95" spans="1:11" ht="36">
      <c r="A95" s="99" t="s">
        <v>815</v>
      </c>
      <c r="B95" s="297" t="s">
        <v>429</v>
      </c>
      <c r="C95" s="50"/>
      <c r="D95" s="12" t="s">
        <v>252</v>
      </c>
      <c r="E95" s="13" t="s">
        <v>434</v>
      </c>
      <c r="F95" s="103">
        <v>0</v>
      </c>
      <c r="G95" s="103">
        <v>0</v>
      </c>
      <c r="H95" s="103">
        <v>0</v>
      </c>
      <c r="I95" s="650"/>
      <c r="J95" s="651"/>
      <c r="K95" s="283"/>
    </row>
    <row r="96" spans="1:11" ht="36">
      <c r="A96" s="99" t="s">
        <v>816</v>
      </c>
      <c r="B96" s="297" t="s">
        <v>430</v>
      </c>
      <c r="C96" s="50"/>
      <c r="D96" s="12" t="s">
        <v>252</v>
      </c>
      <c r="E96" s="13" t="s">
        <v>434</v>
      </c>
      <c r="F96" s="103">
        <v>0</v>
      </c>
      <c r="G96" s="103">
        <v>0</v>
      </c>
      <c r="H96" s="103">
        <v>0</v>
      </c>
      <c r="I96" s="650"/>
      <c r="J96" s="651"/>
      <c r="K96" s="283"/>
    </row>
    <row r="97" spans="1:11" ht="24">
      <c r="A97" s="99" t="s">
        <v>817</v>
      </c>
      <c r="B97" s="297" t="s">
        <v>431</v>
      </c>
      <c r="C97" s="50"/>
      <c r="D97" s="12" t="s">
        <v>252</v>
      </c>
      <c r="E97" s="13" t="s">
        <v>434</v>
      </c>
      <c r="F97" s="103">
        <v>0</v>
      </c>
      <c r="G97" s="103">
        <v>0</v>
      </c>
      <c r="H97" s="103">
        <v>0</v>
      </c>
      <c r="I97" s="650"/>
      <c r="J97" s="651"/>
      <c r="K97" s="283"/>
    </row>
    <row r="98" spans="1:11" ht="36">
      <c r="A98" s="99" t="s">
        <v>1537</v>
      </c>
      <c r="B98" s="297" t="s">
        <v>432</v>
      </c>
      <c r="C98" s="50"/>
      <c r="D98" s="12" t="s">
        <v>252</v>
      </c>
      <c r="E98" s="13" t="s">
        <v>434</v>
      </c>
      <c r="F98" s="103">
        <v>0</v>
      </c>
      <c r="G98" s="103">
        <v>0</v>
      </c>
      <c r="H98" s="103">
        <v>0</v>
      </c>
      <c r="I98" s="650"/>
      <c r="J98" s="651"/>
      <c r="K98" s="283"/>
    </row>
    <row r="99" spans="1:11" ht="36">
      <c r="A99" s="99" t="s">
        <v>818</v>
      </c>
      <c r="B99" s="297" t="s">
        <v>433</v>
      </c>
      <c r="C99" s="50"/>
      <c r="D99" s="12" t="s">
        <v>252</v>
      </c>
      <c r="E99" s="13" t="s">
        <v>434</v>
      </c>
      <c r="F99" s="103">
        <v>0</v>
      </c>
      <c r="G99" s="103">
        <v>0</v>
      </c>
      <c r="H99" s="103">
        <v>0</v>
      </c>
      <c r="I99" s="650"/>
      <c r="J99" s="651"/>
      <c r="K99" s="283"/>
    </row>
    <row r="100" spans="1:11" ht="108" customHeight="1">
      <c r="A100" s="97" t="s">
        <v>729</v>
      </c>
      <c r="B100" s="305"/>
      <c r="C100" s="6"/>
      <c r="D100" s="52" t="s">
        <v>219</v>
      </c>
      <c r="E100" s="7"/>
      <c r="F100" s="96"/>
      <c r="G100" s="96"/>
      <c r="H100" s="96"/>
      <c r="I100" s="100"/>
      <c r="J100" s="101"/>
      <c r="K100" s="284"/>
    </row>
    <row r="101" spans="1:11" ht="54" customHeight="1">
      <c r="A101" s="12" t="s">
        <v>714</v>
      </c>
      <c r="B101" s="297" t="s">
        <v>722</v>
      </c>
      <c r="C101" s="50"/>
      <c r="D101" s="12" t="s">
        <v>287</v>
      </c>
      <c r="E101" s="894" t="s">
        <v>287</v>
      </c>
      <c r="F101" s="103">
        <f>'3.5. субвенции школ 2020'!C57</f>
        <v>23271</v>
      </c>
      <c r="G101" s="103">
        <f>'3.5. субвенции школ 2021'!C57</f>
        <v>23428</v>
      </c>
      <c r="H101" s="103">
        <f>'3.5. субвенции школ 2022'!C57</f>
        <v>23633</v>
      </c>
      <c r="I101" s="897" t="s">
        <v>1277</v>
      </c>
      <c r="J101" s="898"/>
      <c r="K101" s="283"/>
    </row>
    <row r="102" spans="1:11" ht="48.75" customHeight="1">
      <c r="A102" s="93" t="s">
        <v>715</v>
      </c>
      <c r="B102" s="297"/>
      <c r="C102" s="50"/>
      <c r="D102" s="12" t="s">
        <v>287</v>
      </c>
      <c r="E102" s="895"/>
      <c r="F102" s="103">
        <f>'3.5. субвенции школ 2020'!C58</f>
        <v>0</v>
      </c>
      <c r="G102" s="103">
        <f>'3.5. субвенции школ 2021'!C58</f>
        <v>0</v>
      </c>
      <c r="H102" s="103">
        <f>'3.5. субвенции школ 2022'!C58</f>
        <v>0</v>
      </c>
      <c r="I102" s="897" t="s">
        <v>1277</v>
      </c>
      <c r="J102" s="898"/>
      <c r="K102" s="283"/>
    </row>
    <row r="103" spans="1:11" ht="50.25" customHeight="1">
      <c r="A103" s="12" t="s">
        <v>730</v>
      </c>
      <c r="B103" s="297" t="s">
        <v>1544</v>
      </c>
      <c r="C103" s="50"/>
      <c r="D103" s="12" t="s">
        <v>287</v>
      </c>
      <c r="E103" s="895"/>
      <c r="F103" s="103">
        <f>'3.5. субвенции школ 2020'!C59</f>
        <v>69175</v>
      </c>
      <c r="G103" s="103">
        <f>'3.5. субвенции школ 2021'!C59</f>
        <v>69636</v>
      </c>
      <c r="H103" s="103">
        <f>'3.5. субвенции школ 2022'!C59</f>
        <v>70238</v>
      </c>
      <c r="I103" s="897" t="s">
        <v>1277</v>
      </c>
      <c r="J103" s="898"/>
      <c r="K103" s="283"/>
    </row>
    <row r="104" spans="1:11" ht="50.25" customHeight="1">
      <c r="A104" s="12" t="s">
        <v>731</v>
      </c>
      <c r="B104" s="297" t="s">
        <v>723</v>
      </c>
      <c r="C104" s="50"/>
      <c r="D104" s="12" t="s">
        <v>287</v>
      </c>
      <c r="E104" s="895"/>
      <c r="F104" s="103">
        <f>'3.5. субвенции школ 2020'!C60</f>
        <v>197101</v>
      </c>
      <c r="G104" s="103">
        <f>'3.5. субвенции школ 2021'!C60</f>
        <v>197101</v>
      </c>
      <c r="H104" s="103">
        <f>'3.5. субвенции школ 2022'!C60</f>
        <v>197101</v>
      </c>
      <c r="I104" s="897" t="s">
        <v>1277</v>
      </c>
      <c r="J104" s="898"/>
      <c r="K104" s="283"/>
    </row>
    <row r="105" spans="1:11" ht="51" customHeight="1">
      <c r="A105" s="93" t="s">
        <v>744</v>
      </c>
      <c r="B105" s="297"/>
      <c r="C105" s="50"/>
      <c r="D105" s="12" t="s">
        <v>287</v>
      </c>
      <c r="E105" s="895"/>
      <c r="F105" s="103">
        <f>'3.5. субвенции школ 2020'!C61</f>
        <v>0</v>
      </c>
      <c r="G105" s="103">
        <f>'3.5. субвенции школ 2021'!C61</f>
        <v>0</v>
      </c>
      <c r="H105" s="103">
        <f>'3.5. субвенции школ 2022'!C61</f>
        <v>0</v>
      </c>
      <c r="I105" s="897" t="s">
        <v>1277</v>
      </c>
      <c r="J105" s="898"/>
      <c r="K105" s="283"/>
    </row>
    <row r="106" spans="1:11" ht="50.25" customHeight="1">
      <c r="A106" s="12" t="s">
        <v>732</v>
      </c>
      <c r="B106" s="297" t="s">
        <v>724</v>
      </c>
      <c r="C106" s="50"/>
      <c r="D106" s="12" t="s">
        <v>287</v>
      </c>
      <c r="E106" s="895"/>
      <c r="F106" s="103">
        <f>'3.5. субвенции школ 2020'!C62</f>
        <v>67811</v>
      </c>
      <c r="G106" s="103">
        <f>'3.5. субвенции школ 2021'!C62</f>
        <v>68270</v>
      </c>
      <c r="H106" s="103">
        <f>'3.5. субвенции школ 2022'!C62</f>
        <v>68868</v>
      </c>
      <c r="I106" s="897" t="s">
        <v>1277</v>
      </c>
      <c r="J106" s="898"/>
      <c r="K106" s="283"/>
    </row>
    <row r="107" spans="1:11" ht="48.75" customHeight="1">
      <c r="A107" s="93" t="s">
        <v>713</v>
      </c>
      <c r="B107" s="297"/>
      <c r="C107" s="50"/>
      <c r="D107" s="12" t="s">
        <v>287</v>
      </c>
      <c r="E107" s="895"/>
      <c r="F107" s="103">
        <f>'3.5. субвенции школ 2020'!C63</f>
        <v>0</v>
      </c>
      <c r="G107" s="103">
        <f>'3.5. субвенции школ 2021'!C63</f>
        <v>0</v>
      </c>
      <c r="H107" s="103">
        <f>'3.5. субвенции школ 2022'!C63</f>
        <v>0</v>
      </c>
      <c r="I107" s="897" t="s">
        <v>1277</v>
      </c>
      <c r="J107" s="898"/>
      <c r="K107" s="283"/>
    </row>
    <row r="108" spans="1:11" ht="48.75" customHeight="1">
      <c r="A108" s="93" t="s">
        <v>716</v>
      </c>
      <c r="B108" s="297"/>
      <c r="C108" s="50"/>
      <c r="D108" s="12" t="s">
        <v>287</v>
      </c>
      <c r="E108" s="896"/>
      <c r="F108" s="103">
        <f>'3.5. субвенции школ 2020'!C64</f>
        <v>0</v>
      </c>
      <c r="G108" s="103">
        <f>'3.5. субвенции школ 2021'!C64</f>
        <v>0</v>
      </c>
      <c r="H108" s="103">
        <f>'3.5. субвенции школ 2022'!C64</f>
        <v>0</v>
      </c>
      <c r="I108" s="897" t="s">
        <v>1277</v>
      </c>
      <c r="J108" s="898"/>
      <c r="K108" s="283"/>
    </row>
    <row r="109" spans="1:11" ht="108" customHeight="1">
      <c r="A109" s="97" t="s">
        <v>708</v>
      </c>
      <c r="B109" s="305"/>
      <c r="C109" s="6"/>
      <c r="D109" s="52" t="s">
        <v>219</v>
      </c>
      <c r="E109" s="7"/>
      <c r="F109" s="96"/>
      <c r="G109" s="96"/>
      <c r="H109" s="96"/>
      <c r="I109" s="100"/>
      <c r="J109" s="101"/>
      <c r="K109" s="284"/>
    </row>
    <row r="110" spans="1:11" ht="54" customHeight="1">
      <c r="A110" s="12" t="s">
        <v>714</v>
      </c>
      <c r="B110" s="297" t="s">
        <v>709</v>
      </c>
      <c r="C110" s="50"/>
      <c r="D110" s="12" t="s">
        <v>287</v>
      </c>
      <c r="E110" s="894" t="s">
        <v>287</v>
      </c>
      <c r="F110" s="103">
        <f>'3.5. субвенции школ 2020'!C66</f>
        <v>32513</v>
      </c>
      <c r="G110" s="103">
        <f>'3.5. субвенции школ 2021'!C66</f>
        <v>32750</v>
      </c>
      <c r="H110" s="103">
        <f>'3.5. субвенции школ 2022'!C66</f>
        <v>33059</v>
      </c>
      <c r="I110" s="897" t="s">
        <v>1277</v>
      </c>
      <c r="J110" s="898"/>
      <c r="K110" s="283"/>
    </row>
    <row r="111" spans="1:11" ht="48.75" customHeight="1">
      <c r="A111" s="93" t="s">
        <v>715</v>
      </c>
      <c r="B111" s="297"/>
      <c r="C111" s="50"/>
      <c r="D111" s="12" t="s">
        <v>287</v>
      </c>
      <c r="E111" s="895"/>
      <c r="F111" s="103">
        <f>'3.5. субвенции школ 2020'!C67</f>
        <v>0</v>
      </c>
      <c r="G111" s="103">
        <f>'3.5. субвенции школ 2021'!C67</f>
        <v>0</v>
      </c>
      <c r="H111" s="103">
        <f>'3.5. субвенции школ 2022'!C67</f>
        <v>0</v>
      </c>
      <c r="I111" s="897" t="s">
        <v>1277</v>
      </c>
      <c r="J111" s="898"/>
      <c r="K111" s="283"/>
    </row>
    <row r="112" spans="1:11" ht="50.25" customHeight="1">
      <c r="A112" s="12" t="s">
        <v>730</v>
      </c>
      <c r="B112" s="297" t="s">
        <v>710</v>
      </c>
      <c r="C112" s="50"/>
      <c r="D112" s="12" t="s">
        <v>287</v>
      </c>
      <c r="E112" s="895"/>
      <c r="F112" s="103">
        <f>'3.5. субвенции школ 2020'!C68</f>
        <v>96066</v>
      </c>
      <c r="G112" s="103">
        <f>'3.5. субвенции школ 2021'!C68</f>
        <v>96759</v>
      </c>
      <c r="H112" s="103">
        <f>'3.5. субвенции школ 2022'!C68</f>
        <v>97662</v>
      </c>
      <c r="I112" s="897" t="s">
        <v>1277</v>
      </c>
      <c r="J112" s="898"/>
      <c r="K112" s="283"/>
    </row>
    <row r="113" spans="1:11" ht="50.25" customHeight="1">
      <c r="A113" s="93" t="s">
        <v>744</v>
      </c>
      <c r="B113" s="297"/>
      <c r="C113" s="50"/>
      <c r="D113" s="12" t="s">
        <v>287</v>
      </c>
      <c r="E113" s="895"/>
      <c r="F113" s="103">
        <f>'3.5. субвенции школ 2020'!C69</f>
        <v>0</v>
      </c>
      <c r="G113" s="103">
        <f>'3.5. субвенции школ 2021'!C69</f>
        <v>0</v>
      </c>
      <c r="H113" s="103">
        <f>'3.5. субвенции школ 2022'!C69</f>
        <v>0</v>
      </c>
      <c r="I113" s="897" t="s">
        <v>1277</v>
      </c>
      <c r="J113" s="898"/>
      <c r="K113" s="283"/>
    </row>
    <row r="114" spans="1:11" ht="51" customHeight="1">
      <c r="A114" s="12" t="s">
        <v>731</v>
      </c>
      <c r="B114" s="297" t="s">
        <v>711</v>
      </c>
      <c r="C114" s="50"/>
      <c r="D114" s="12" t="s">
        <v>287</v>
      </c>
      <c r="E114" s="895"/>
      <c r="F114" s="103">
        <f>'3.5. субвенции школ 2020'!C70</f>
        <v>227424</v>
      </c>
      <c r="G114" s="103">
        <f>'3.5. субвенции школ 2021'!C70</f>
        <v>227424</v>
      </c>
      <c r="H114" s="103">
        <f>'3.5. субвенции школ 2022'!C70</f>
        <v>227424</v>
      </c>
      <c r="I114" s="897" t="s">
        <v>1277</v>
      </c>
      <c r="J114" s="898"/>
      <c r="K114" s="283"/>
    </row>
    <row r="115" spans="1:11" ht="50.25" customHeight="1">
      <c r="A115" s="12" t="s">
        <v>732</v>
      </c>
      <c r="B115" s="297" t="s">
        <v>712</v>
      </c>
      <c r="C115" s="50"/>
      <c r="D115" s="12" t="s">
        <v>287</v>
      </c>
      <c r="E115" s="895"/>
      <c r="F115" s="103">
        <f>'3.5. субвенции школ 2020'!C71</f>
        <v>92643</v>
      </c>
      <c r="G115" s="103">
        <f>'3.5. субвенции школ 2021'!C71</f>
        <v>93317</v>
      </c>
      <c r="H115" s="103">
        <f>'3.5. субвенции школ 2022'!C71</f>
        <v>94199</v>
      </c>
      <c r="I115" s="897" t="s">
        <v>1277</v>
      </c>
      <c r="J115" s="898"/>
      <c r="K115" s="283"/>
    </row>
    <row r="116" spans="1:11" ht="48.75" customHeight="1">
      <c r="A116" s="297" t="s">
        <v>713</v>
      </c>
      <c r="B116" s="297" t="s">
        <v>1545</v>
      </c>
      <c r="C116" s="50"/>
      <c r="D116" s="12" t="s">
        <v>287</v>
      </c>
      <c r="E116" s="895"/>
      <c r="F116" s="103">
        <f>'3.5. субвенции школ 2020'!C72</f>
        <v>19795</v>
      </c>
      <c r="G116" s="103">
        <f>'3.5. субвенции школ 2021'!C72</f>
        <v>19965</v>
      </c>
      <c r="H116" s="103">
        <f>'3.5. субвенции школ 2022'!C72</f>
        <v>20188</v>
      </c>
      <c r="I116" s="897" t="s">
        <v>1277</v>
      </c>
      <c r="J116" s="898"/>
      <c r="K116" s="283"/>
    </row>
    <row r="117" spans="1:11" ht="48.75" customHeight="1">
      <c r="A117" s="93" t="s">
        <v>716</v>
      </c>
      <c r="B117" s="297"/>
      <c r="C117" s="50"/>
      <c r="D117" s="12" t="s">
        <v>287</v>
      </c>
      <c r="E117" s="896"/>
      <c r="F117" s="103">
        <f>'3.5. субвенции школ 2020'!C73</f>
        <v>0</v>
      </c>
      <c r="G117" s="103">
        <f>'3.5. субвенции школ 2021'!C73</f>
        <v>0</v>
      </c>
      <c r="H117" s="103">
        <f>'3.5. субвенции школ 2022'!C73</f>
        <v>0</v>
      </c>
      <c r="I117" s="897" t="s">
        <v>1277</v>
      </c>
      <c r="J117" s="898"/>
      <c r="K117" s="283"/>
    </row>
    <row r="118" spans="1:11" ht="108" customHeight="1">
      <c r="A118" s="97" t="s">
        <v>725</v>
      </c>
      <c r="B118" s="305"/>
      <c r="C118" s="6"/>
      <c r="D118" s="52" t="s">
        <v>219</v>
      </c>
      <c r="E118" s="7"/>
      <c r="F118" s="96"/>
      <c r="G118" s="96"/>
      <c r="H118" s="96"/>
      <c r="I118" s="100"/>
      <c r="J118" s="101"/>
      <c r="K118" s="284"/>
    </row>
    <row r="119" spans="1:11" ht="54" customHeight="1">
      <c r="A119" s="12" t="s">
        <v>714</v>
      </c>
      <c r="B119" s="297" t="s">
        <v>726</v>
      </c>
      <c r="C119" s="50"/>
      <c r="D119" s="12" t="s">
        <v>287</v>
      </c>
      <c r="E119" s="894" t="s">
        <v>287</v>
      </c>
      <c r="F119" s="103">
        <f>'3.5. субвенции школ 2020'!C75</f>
        <v>33079</v>
      </c>
      <c r="G119" s="103">
        <f>'3.5. субвенции школ 2021'!C75</f>
        <v>35859</v>
      </c>
      <c r="H119" s="103">
        <f>'3.5. субвенции школ 2022'!C75</f>
        <v>37873</v>
      </c>
      <c r="I119" s="897" t="s">
        <v>1277</v>
      </c>
      <c r="J119" s="898"/>
      <c r="K119" s="283"/>
    </row>
    <row r="120" spans="1:11" ht="48.75" customHeight="1">
      <c r="A120" s="93" t="s">
        <v>715</v>
      </c>
      <c r="B120" s="297"/>
      <c r="C120" s="50"/>
      <c r="D120" s="12" t="s">
        <v>287</v>
      </c>
      <c r="E120" s="895"/>
      <c r="F120" s="103">
        <f>'3.5. субвенции школ 2020'!C76</f>
        <v>0</v>
      </c>
      <c r="G120" s="103">
        <f>'3.5. субвенции школ 2021'!C76</f>
        <v>0</v>
      </c>
      <c r="H120" s="103">
        <f>'3.5. субвенции школ 2022'!C76</f>
        <v>0</v>
      </c>
      <c r="I120" s="897" t="s">
        <v>1277</v>
      </c>
      <c r="J120" s="898"/>
      <c r="K120" s="283"/>
    </row>
    <row r="121" spans="1:11" ht="50.25" customHeight="1">
      <c r="A121" s="93" t="s">
        <v>730</v>
      </c>
      <c r="B121" s="297"/>
      <c r="C121" s="50"/>
      <c r="D121" s="12" t="s">
        <v>287</v>
      </c>
      <c r="E121" s="895"/>
      <c r="F121" s="103">
        <f>'3.5. субвенции школ 2020'!C77</f>
        <v>0</v>
      </c>
      <c r="G121" s="103">
        <f>'3.5. субвенции школ 2021'!C77</f>
        <v>0</v>
      </c>
      <c r="H121" s="103">
        <f>'3.5. субвенции школ 2022'!C77</f>
        <v>0</v>
      </c>
      <c r="I121" s="897" t="s">
        <v>1277</v>
      </c>
      <c r="J121" s="898"/>
      <c r="K121" s="283"/>
    </row>
    <row r="122" spans="1:11" ht="50.25" customHeight="1">
      <c r="A122" s="93" t="s">
        <v>744</v>
      </c>
      <c r="B122" s="297"/>
      <c r="C122" s="50"/>
      <c r="D122" s="12" t="s">
        <v>287</v>
      </c>
      <c r="E122" s="895"/>
      <c r="F122" s="103">
        <f>'3.5. субвенции школ 2020'!C78</f>
        <v>0</v>
      </c>
      <c r="G122" s="103">
        <f>'3.5. субвенции школ 2021'!C78</f>
        <v>0</v>
      </c>
      <c r="H122" s="103">
        <f>'3.5. субвенции школ 2022'!C78</f>
        <v>0</v>
      </c>
      <c r="I122" s="897" t="s">
        <v>1277</v>
      </c>
      <c r="J122" s="898"/>
      <c r="K122" s="283"/>
    </row>
    <row r="123" spans="1:11" ht="51" customHeight="1">
      <c r="A123" s="12" t="s">
        <v>731</v>
      </c>
      <c r="B123" s="297" t="s">
        <v>1546</v>
      </c>
      <c r="C123" s="50"/>
      <c r="D123" s="12" t="s">
        <v>287</v>
      </c>
      <c r="E123" s="895"/>
      <c r="F123" s="103">
        <f>'3.5. субвенции школ 2020'!C79</f>
        <v>272908</v>
      </c>
      <c r="G123" s="103">
        <f>'3.5. субвенции школ 2021'!C79</f>
        <v>272908</v>
      </c>
      <c r="H123" s="103">
        <f>'3.5. субвенции школ 2022'!C79</f>
        <v>272908</v>
      </c>
      <c r="I123" s="897" t="s">
        <v>1277</v>
      </c>
      <c r="J123" s="898"/>
      <c r="K123" s="283"/>
    </row>
    <row r="124" spans="1:11" ht="50.25" customHeight="1">
      <c r="A124" s="12" t="s">
        <v>732</v>
      </c>
      <c r="B124" s="297" t="s">
        <v>727</v>
      </c>
      <c r="C124" s="50"/>
      <c r="D124" s="12" t="s">
        <v>287</v>
      </c>
      <c r="E124" s="895"/>
      <c r="F124" s="103">
        <f>'3.5. субвенции школ 2020'!C80</f>
        <v>224274</v>
      </c>
      <c r="G124" s="103">
        <f>'3.5. субвенции школ 2021'!C80</f>
        <v>243120</v>
      </c>
      <c r="H124" s="103">
        <f>'3.5. субвенции школ 2022'!C80</f>
        <v>256770</v>
      </c>
      <c r="I124" s="897" t="s">
        <v>1277</v>
      </c>
      <c r="J124" s="898"/>
      <c r="K124" s="283"/>
    </row>
    <row r="125" spans="1:11" ht="48.75" customHeight="1">
      <c r="A125" s="297" t="s">
        <v>713</v>
      </c>
      <c r="B125" s="297" t="s">
        <v>728</v>
      </c>
      <c r="C125" s="50"/>
      <c r="D125" s="12" t="s">
        <v>287</v>
      </c>
      <c r="E125" s="895"/>
      <c r="F125" s="103">
        <f>'3.5. субвенции школ 2020'!C81</f>
        <v>19838</v>
      </c>
      <c r="G125" s="103">
        <f>'3.5. субвенции школ 2021'!C81</f>
        <v>20009</v>
      </c>
      <c r="H125" s="103">
        <f>'3.5. субвенции школ 2022'!C81</f>
        <v>20232</v>
      </c>
      <c r="I125" s="897" t="s">
        <v>1277</v>
      </c>
      <c r="J125" s="898"/>
      <c r="K125" s="283"/>
    </row>
    <row r="126" spans="1:11" ht="48.75" customHeight="1">
      <c r="A126" s="93" t="s">
        <v>716</v>
      </c>
      <c r="B126" s="297"/>
      <c r="C126" s="50"/>
      <c r="D126" s="12" t="s">
        <v>287</v>
      </c>
      <c r="E126" s="896"/>
      <c r="F126" s="103">
        <f>'3.5. субвенции школ 2020'!C82</f>
        <v>0</v>
      </c>
      <c r="G126" s="103">
        <f>'3.5. субвенции школ 2021'!C82</f>
        <v>0</v>
      </c>
      <c r="H126" s="103">
        <f>'3.5. субвенции школ 2022'!C82</f>
        <v>0</v>
      </c>
      <c r="I126" s="897" t="s">
        <v>1277</v>
      </c>
      <c r="J126" s="898"/>
      <c r="K126" s="283"/>
    </row>
    <row r="127" spans="1:11" ht="24">
      <c r="A127" s="97" t="s">
        <v>706</v>
      </c>
      <c r="B127" s="305"/>
      <c r="C127" s="6"/>
      <c r="D127" s="52"/>
      <c r="E127" s="7"/>
      <c r="F127" s="96"/>
      <c r="G127" s="96"/>
      <c r="H127" s="96"/>
      <c r="I127" s="100"/>
      <c r="J127" s="101"/>
      <c r="K127" s="284"/>
    </row>
    <row r="128" spans="1:11">
      <c r="A128" s="12" t="s">
        <v>448</v>
      </c>
      <c r="B128" s="297" t="s">
        <v>753</v>
      </c>
      <c r="C128" s="50"/>
      <c r="D128" s="12" t="s">
        <v>287</v>
      </c>
      <c r="E128" s="894" t="s">
        <v>287</v>
      </c>
      <c r="F128" s="103">
        <f>'3.5. субвенции школ 2020'!C84</f>
        <v>10.61</v>
      </c>
      <c r="G128" s="103">
        <f>'3.5. субвенции школ 2021'!C84</f>
        <v>10.95</v>
      </c>
      <c r="H128" s="103">
        <f>'3.5. субвенции школ 2022'!C84</f>
        <v>11.39</v>
      </c>
      <c r="I128" s="897" t="s">
        <v>1277</v>
      </c>
      <c r="J128" s="898"/>
      <c r="K128" s="283"/>
    </row>
    <row r="129" spans="1:11">
      <c r="A129" s="12" t="s">
        <v>449</v>
      </c>
      <c r="B129" s="297" t="s">
        <v>754</v>
      </c>
      <c r="C129" s="50"/>
      <c r="D129" s="12" t="s">
        <v>287</v>
      </c>
      <c r="E129" s="895"/>
      <c r="F129" s="103">
        <f>'3.5. субвенции школ 2020'!C85</f>
        <v>14.87</v>
      </c>
      <c r="G129" s="103">
        <f>'3.5. субвенции школ 2021'!C85</f>
        <v>15.35</v>
      </c>
      <c r="H129" s="103">
        <f>'3.5. субвенции школ 2022'!C85</f>
        <v>15.97</v>
      </c>
      <c r="I129" s="897" t="s">
        <v>1277</v>
      </c>
      <c r="J129" s="898"/>
      <c r="K129" s="283"/>
    </row>
    <row r="130" spans="1:11">
      <c r="A130" s="12" t="s">
        <v>463</v>
      </c>
      <c r="B130" s="297" t="s">
        <v>755</v>
      </c>
      <c r="C130" s="50"/>
      <c r="D130" s="12" t="s">
        <v>287</v>
      </c>
      <c r="E130" s="895"/>
      <c r="F130" s="103">
        <f>'3.5. субвенции школ 2020'!C86</f>
        <v>7.21</v>
      </c>
      <c r="G130" s="103">
        <f>'3.5. субвенции школ 2021'!C86</f>
        <v>7.45</v>
      </c>
      <c r="H130" s="103">
        <f>'3.5. субвенции школ 2022'!C86</f>
        <v>7.75</v>
      </c>
      <c r="I130" s="897" t="s">
        <v>1277</v>
      </c>
      <c r="J130" s="898"/>
      <c r="K130" s="283"/>
    </row>
    <row r="131" spans="1:11">
      <c r="A131" s="12" t="s">
        <v>450</v>
      </c>
      <c r="B131" s="297" t="s">
        <v>756</v>
      </c>
      <c r="C131" s="50"/>
      <c r="D131" s="12" t="s">
        <v>287</v>
      </c>
      <c r="E131" s="895"/>
      <c r="F131" s="103">
        <f>'3.5. субвенции школ 2020'!C87</f>
        <v>3.36</v>
      </c>
      <c r="G131" s="103">
        <f>'3.5. субвенции школ 2021'!C87</f>
        <v>3.47</v>
      </c>
      <c r="H131" s="103">
        <f>'3.5. субвенции школ 2022'!C87</f>
        <v>3.62</v>
      </c>
      <c r="I131" s="897" t="s">
        <v>1277</v>
      </c>
      <c r="J131" s="898"/>
      <c r="K131" s="283"/>
    </row>
    <row r="132" spans="1:11">
      <c r="A132" s="12" t="s">
        <v>451</v>
      </c>
      <c r="B132" s="297" t="s">
        <v>757</v>
      </c>
      <c r="C132" s="50"/>
      <c r="D132" s="12" t="s">
        <v>287</v>
      </c>
      <c r="E132" s="895"/>
      <c r="F132" s="103">
        <f>'3.5. субвенции школ 2020'!C88</f>
        <v>11.92</v>
      </c>
      <c r="G132" s="103">
        <f>'3.5. субвенции школ 2021'!C88</f>
        <v>12.3</v>
      </c>
      <c r="H132" s="103">
        <f>'3.5. субвенции школ 2022'!C88</f>
        <v>12.8</v>
      </c>
      <c r="I132" s="897" t="s">
        <v>1277</v>
      </c>
      <c r="J132" s="898"/>
      <c r="K132" s="283"/>
    </row>
    <row r="133" spans="1:11" ht="24">
      <c r="A133" s="12" t="s">
        <v>452</v>
      </c>
      <c r="B133" s="297" t="s">
        <v>758</v>
      </c>
      <c r="C133" s="50"/>
      <c r="D133" s="12" t="s">
        <v>287</v>
      </c>
      <c r="E133" s="896"/>
      <c r="F133" s="103">
        <f>'3.5. субвенции школ 2020'!C89</f>
        <v>5.1100000000000003</v>
      </c>
      <c r="G133" s="103">
        <f>'3.5. субвенции школ 2021'!C89</f>
        <v>5.27</v>
      </c>
      <c r="H133" s="103">
        <f>'3.5. субвенции школ 2022'!C89</f>
        <v>5.49</v>
      </c>
      <c r="I133" s="897" t="s">
        <v>1277</v>
      </c>
      <c r="J133" s="898"/>
      <c r="K133" s="283"/>
    </row>
    <row r="134" spans="1:11">
      <c r="A134" s="7"/>
      <c r="B134" s="305"/>
      <c r="C134" s="15" t="s">
        <v>30</v>
      </c>
      <c r="D134" s="16" t="s">
        <v>218</v>
      </c>
      <c r="E134" s="7"/>
      <c r="F134" s="96"/>
      <c r="G134" s="96"/>
      <c r="H134" s="96"/>
      <c r="I134" s="100"/>
      <c r="J134" s="101"/>
      <c r="K134" s="284"/>
    </row>
    <row r="135" spans="1:11" ht="36">
      <c r="A135" s="97" t="s">
        <v>418</v>
      </c>
      <c r="B135" s="305"/>
      <c r="C135" s="15"/>
      <c r="D135" s="16"/>
      <c r="E135" s="7"/>
      <c r="F135" s="96"/>
      <c r="G135" s="96"/>
      <c r="H135" s="96"/>
      <c r="I135" s="100"/>
      <c r="J135" s="101"/>
      <c r="K135" s="284"/>
    </row>
    <row r="136" spans="1:11" ht="15" customHeight="1">
      <c r="A136" s="297" t="s">
        <v>413</v>
      </c>
      <c r="B136" s="297" t="s">
        <v>419</v>
      </c>
      <c r="C136" s="50"/>
      <c r="D136" s="12" t="s">
        <v>266</v>
      </c>
      <c r="E136" s="12"/>
      <c r="F136" s="98">
        <f t="shared" ref="F136:H149" si="6">F197+F258</f>
        <v>2592</v>
      </c>
      <c r="G136" s="98">
        <f t="shared" si="6"/>
        <v>2592</v>
      </c>
      <c r="H136" s="98">
        <f t="shared" si="6"/>
        <v>2592</v>
      </c>
      <c r="I136" s="662"/>
      <c r="J136" s="663"/>
      <c r="K136" s="284"/>
    </row>
    <row r="137" spans="1:11" ht="15" customHeight="1">
      <c r="A137" s="297" t="s">
        <v>405</v>
      </c>
      <c r="B137" s="297" t="s">
        <v>422</v>
      </c>
      <c r="C137" s="50"/>
      <c r="D137" s="12" t="s">
        <v>266</v>
      </c>
      <c r="E137" s="12"/>
      <c r="F137" s="98">
        <f t="shared" si="6"/>
        <v>2817</v>
      </c>
      <c r="G137" s="98">
        <f t="shared" si="6"/>
        <v>2817</v>
      </c>
      <c r="H137" s="98">
        <f t="shared" si="6"/>
        <v>2817</v>
      </c>
      <c r="I137" s="662"/>
      <c r="J137" s="663"/>
      <c r="K137" s="284"/>
    </row>
    <row r="138" spans="1:11" ht="15" customHeight="1">
      <c r="A138" s="297" t="s">
        <v>809</v>
      </c>
      <c r="B138" s="297" t="s">
        <v>419</v>
      </c>
      <c r="C138" s="50"/>
      <c r="D138" s="12" t="s">
        <v>266</v>
      </c>
      <c r="E138" s="12"/>
      <c r="F138" s="98">
        <f t="shared" si="6"/>
        <v>3944</v>
      </c>
      <c r="G138" s="98">
        <f t="shared" si="6"/>
        <v>3944</v>
      </c>
      <c r="H138" s="98">
        <f t="shared" si="6"/>
        <v>3944</v>
      </c>
      <c r="I138" s="662"/>
      <c r="J138" s="663"/>
      <c r="K138" s="284"/>
    </row>
    <row r="139" spans="1:11" ht="30" customHeight="1">
      <c r="A139" s="297" t="s">
        <v>406</v>
      </c>
      <c r="B139" s="297" t="s">
        <v>422</v>
      </c>
      <c r="C139" s="50"/>
      <c r="D139" s="12" t="s">
        <v>266</v>
      </c>
      <c r="E139" s="12"/>
      <c r="F139" s="98">
        <f t="shared" si="6"/>
        <v>2817</v>
      </c>
      <c r="G139" s="98">
        <f t="shared" si="6"/>
        <v>2817</v>
      </c>
      <c r="H139" s="98">
        <f t="shared" si="6"/>
        <v>2817</v>
      </c>
      <c r="I139" s="662"/>
      <c r="J139" s="663"/>
      <c r="K139" s="284"/>
    </row>
    <row r="140" spans="1:11" ht="15" customHeight="1">
      <c r="A140" s="297" t="s">
        <v>407</v>
      </c>
      <c r="B140" s="297" t="s">
        <v>422</v>
      </c>
      <c r="C140" s="50"/>
      <c r="D140" s="12" t="s">
        <v>266</v>
      </c>
      <c r="E140" s="12"/>
      <c r="F140" s="98">
        <f t="shared" si="6"/>
        <v>2817</v>
      </c>
      <c r="G140" s="98">
        <f t="shared" si="6"/>
        <v>2817</v>
      </c>
      <c r="H140" s="98">
        <f t="shared" si="6"/>
        <v>2817</v>
      </c>
      <c r="I140" s="662"/>
      <c r="J140" s="663"/>
      <c r="K140" s="284"/>
    </row>
    <row r="141" spans="1:11" ht="15" customHeight="1">
      <c r="A141" s="93" t="s">
        <v>408</v>
      </c>
      <c r="B141" s="297" t="s">
        <v>421</v>
      </c>
      <c r="C141" s="50"/>
      <c r="D141" s="12" t="s">
        <v>266</v>
      </c>
      <c r="E141" s="12"/>
      <c r="F141" s="98">
        <f t="shared" si="6"/>
        <v>3042</v>
      </c>
      <c r="G141" s="98">
        <f t="shared" si="6"/>
        <v>3042</v>
      </c>
      <c r="H141" s="98">
        <f t="shared" si="6"/>
        <v>3042</v>
      </c>
      <c r="I141" s="662"/>
      <c r="J141" s="663"/>
      <c r="K141" s="284"/>
    </row>
    <row r="142" spans="1:11" ht="15" customHeight="1">
      <c r="A142" s="99" t="s">
        <v>409</v>
      </c>
      <c r="B142" s="297" t="s">
        <v>421</v>
      </c>
      <c r="C142" s="50"/>
      <c r="D142" s="12" t="s">
        <v>266</v>
      </c>
      <c r="E142" s="12"/>
      <c r="F142" s="98">
        <f t="shared" si="6"/>
        <v>3662</v>
      </c>
      <c r="G142" s="98">
        <f t="shared" si="6"/>
        <v>3662</v>
      </c>
      <c r="H142" s="98">
        <f t="shared" si="6"/>
        <v>3662</v>
      </c>
      <c r="I142" s="662"/>
      <c r="J142" s="663"/>
      <c r="K142" s="284"/>
    </row>
    <row r="143" spans="1:11" ht="15" customHeight="1">
      <c r="A143" s="99" t="s">
        <v>414</v>
      </c>
      <c r="B143" s="297" t="s">
        <v>420</v>
      </c>
      <c r="C143" s="50"/>
      <c r="D143" s="12" t="s">
        <v>266</v>
      </c>
      <c r="E143" s="12"/>
      <c r="F143" s="98">
        <f t="shared" si="6"/>
        <v>5129</v>
      </c>
      <c r="G143" s="98">
        <f t="shared" si="6"/>
        <v>5129</v>
      </c>
      <c r="H143" s="98">
        <f t="shared" si="6"/>
        <v>5129</v>
      </c>
      <c r="I143" s="662"/>
      <c r="J143" s="663"/>
      <c r="K143" s="284"/>
    </row>
    <row r="144" spans="1:11" ht="15" customHeight="1">
      <c r="A144" s="99" t="s">
        <v>410</v>
      </c>
      <c r="B144" s="297" t="s">
        <v>421</v>
      </c>
      <c r="C144" s="50"/>
      <c r="D144" s="12" t="s">
        <v>266</v>
      </c>
      <c r="E144" s="12"/>
      <c r="F144" s="98">
        <f t="shared" si="6"/>
        <v>5634</v>
      </c>
      <c r="G144" s="98">
        <f t="shared" si="6"/>
        <v>5634</v>
      </c>
      <c r="H144" s="98">
        <f t="shared" si="6"/>
        <v>5634</v>
      </c>
      <c r="I144" s="662"/>
      <c r="J144" s="663"/>
      <c r="K144" s="284"/>
    </row>
    <row r="145" spans="1:11" ht="15" customHeight="1">
      <c r="A145" s="93" t="s">
        <v>415</v>
      </c>
      <c r="B145" s="297" t="s">
        <v>419</v>
      </c>
      <c r="C145" s="50"/>
      <c r="D145" s="12" t="s">
        <v>266</v>
      </c>
      <c r="E145" s="12"/>
      <c r="F145" s="98">
        <f t="shared" si="6"/>
        <v>2806</v>
      </c>
      <c r="G145" s="98">
        <f t="shared" si="6"/>
        <v>2806</v>
      </c>
      <c r="H145" s="98">
        <f t="shared" si="6"/>
        <v>2806</v>
      </c>
      <c r="I145" s="662"/>
      <c r="J145" s="663"/>
      <c r="K145" s="284"/>
    </row>
    <row r="146" spans="1:11" ht="15" customHeight="1">
      <c r="A146" s="297" t="s">
        <v>411</v>
      </c>
      <c r="B146" s="297" t="s">
        <v>422</v>
      </c>
      <c r="C146" s="50"/>
      <c r="D146" s="12" t="s">
        <v>266</v>
      </c>
      <c r="E146" s="12"/>
      <c r="F146" s="98">
        <f t="shared" si="6"/>
        <v>3042</v>
      </c>
      <c r="G146" s="98">
        <f t="shared" si="6"/>
        <v>3042</v>
      </c>
      <c r="H146" s="98">
        <f t="shared" si="6"/>
        <v>3042</v>
      </c>
      <c r="I146" s="662"/>
      <c r="J146" s="663"/>
      <c r="K146" s="284"/>
    </row>
    <row r="147" spans="1:11" ht="15" customHeight="1">
      <c r="A147" s="93" t="s">
        <v>416</v>
      </c>
      <c r="B147" s="297" t="s">
        <v>419</v>
      </c>
      <c r="C147" s="50"/>
      <c r="D147" s="12" t="s">
        <v>266</v>
      </c>
      <c r="E147" s="12"/>
      <c r="F147" s="98">
        <f t="shared" si="6"/>
        <v>2980</v>
      </c>
      <c r="G147" s="98">
        <f t="shared" si="6"/>
        <v>2980</v>
      </c>
      <c r="H147" s="98">
        <f t="shared" si="6"/>
        <v>2980</v>
      </c>
      <c r="I147" s="662"/>
      <c r="J147" s="663"/>
      <c r="K147" s="284"/>
    </row>
    <row r="148" spans="1:11" ht="15" customHeight="1">
      <c r="A148" s="297" t="s">
        <v>412</v>
      </c>
      <c r="B148" s="297" t="s">
        <v>422</v>
      </c>
      <c r="C148" s="50"/>
      <c r="D148" s="12" t="s">
        <v>266</v>
      </c>
      <c r="E148" s="12"/>
      <c r="F148" s="98">
        <f t="shared" si="6"/>
        <v>3239</v>
      </c>
      <c r="G148" s="98">
        <f t="shared" si="6"/>
        <v>3239</v>
      </c>
      <c r="H148" s="98">
        <f t="shared" si="6"/>
        <v>3239</v>
      </c>
      <c r="I148" s="662"/>
      <c r="J148" s="663"/>
      <c r="K148" s="284"/>
    </row>
    <row r="149" spans="1:11" ht="15" customHeight="1">
      <c r="A149" s="652"/>
      <c r="B149" s="297"/>
      <c r="C149" s="50"/>
      <c r="D149" s="12" t="s">
        <v>266</v>
      </c>
      <c r="E149" s="12"/>
      <c r="F149" s="98">
        <f t="shared" si="6"/>
        <v>0</v>
      </c>
      <c r="G149" s="98">
        <f t="shared" si="6"/>
        <v>0</v>
      </c>
      <c r="H149" s="98">
        <f t="shared" si="6"/>
        <v>0</v>
      </c>
      <c r="I149" s="662"/>
      <c r="J149" s="663"/>
      <c r="K149" s="284"/>
    </row>
    <row r="150" spans="1:11">
      <c r="A150" s="97" t="s">
        <v>423</v>
      </c>
      <c r="B150" s="305"/>
      <c r="C150" s="15"/>
      <c r="D150" s="16"/>
      <c r="E150" s="7"/>
      <c r="F150" s="96"/>
      <c r="G150" s="96"/>
      <c r="H150" s="96"/>
      <c r="I150" s="100"/>
      <c r="J150" s="101"/>
      <c r="K150" s="284"/>
    </row>
    <row r="151" spans="1:11" ht="15" customHeight="1">
      <c r="A151" s="12" t="s">
        <v>811</v>
      </c>
      <c r="B151" s="297" t="s">
        <v>424</v>
      </c>
      <c r="C151" s="50"/>
      <c r="D151" s="12" t="s">
        <v>266</v>
      </c>
      <c r="E151" s="12"/>
      <c r="F151" s="98">
        <f t="shared" ref="F151:H160" si="7">F212+F273</f>
        <v>17918.21</v>
      </c>
      <c r="G151" s="98">
        <f t="shared" si="7"/>
        <v>17918.21</v>
      </c>
      <c r="H151" s="98">
        <f t="shared" si="7"/>
        <v>17918.21</v>
      </c>
      <c r="I151" s="662"/>
      <c r="J151" s="663"/>
      <c r="K151" s="284"/>
    </row>
    <row r="152" spans="1:11" ht="15" customHeight="1">
      <c r="A152" s="12" t="s">
        <v>812</v>
      </c>
      <c r="B152" s="297" t="s">
        <v>425</v>
      </c>
      <c r="C152" s="50"/>
      <c r="D152" s="12" t="s">
        <v>266</v>
      </c>
      <c r="E152" s="12"/>
      <c r="F152" s="98">
        <f t="shared" si="7"/>
        <v>17918.21</v>
      </c>
      <c r="G152" s="98">
        <f t="shared" si="7"/>
        <v>17918.21</v>
      </c>
      <c r="H152" s="98">
        <f t="shared" si="7"/>
        <v>17918.21</v>
      </c>
      <c r="I152" s="662"/>
      <c r="J152" s="663"/>
      <c r="K152" s="284"/>
    </row>
    <row r="153" spans="1:11" ht="15" customHeight="1">
      <c r="A153" s="12" t="s">
        <v>813</v>
      </c>
      <c r="B153" s="297" t="s">
        <v>426</v>
      </c>
      <c r="C153" s="50"/>
      <c r="D153" s="12" t="s">
        <v>266</v>
      </c>
      <c r="E153" s="12"/>
      <c r="F153" s="98">
        <f t="shared" si="7"/>
        <v>17918.21</v>
      </c>
      <c r="G153" s="98">
        <f t="shared" si="7"/>
        <v>17918.21</v>
      </c>
      <c r="H153" s="98">
        <f t="shared" si="7"/>
        <v>17918.21</v>
      </c>
      <c r="I153" s="662"/>
      <c r="J153" s="663"/>
      <c r="K153" s="284"/>
    </row>
    <row r="154" spans="1:11" ht="15" customHeight="1">
      <c r="A154" s="12" t="s">
        <v>1536</v>
      </c>
      <c r="B154" s="297" t="s">
        <v>427</v>
      </c>
      <c r="C154" s="50"/>
      <c r="D154" s="12" t="s">
        <v>266</v>
      </c>
      <c r="E154" s="12"/>
      <c r="F154" s="98">
        <f t="shared" si="7"/>
        <v>10930.11</v>
      </c>
      <c r="G154" s="98">
        <f t="shared" si="7"/>
        <v>10930.11</v>
      </c>
      <c r="H154" s="98">
        <f t="shared" si="7"/>
        <v>10930.11</v>
      </c>
      <c r="I154" s="662"/>
      <c r="J154" s="663"/>
      <c r="K154" s="284"/>
    </row>
    <row r="155" spans="1:11" ht="15" customHeight="1">
      <c r="A155" s="12" t="s">
        <v>814</v>
      </c>
      <c r="B155" s="297" t="s">
        <v>428</v>
      </c>
      <c r="C155" s="50"/>
      <c r="D155" s="12" t="s">
        <v>266</v>
      </c>
      <c r="E155" s="12"/>
      <c r="F155" s="98">
        <f t="shared" si="7"/>
        <v>3942</v>
      </c>
      <c r="G155" s="98">
        <f t="shared" si="7"/>
        <v>3942</v>
      </c>
      <c r="H155" s="98">
        <f t="shared" si="7"/>
        <v>3942</v>
      </c>
      <c r="I155" s="662"/>
      <c r="J155" s="663"/>
      <c r="K155" s="284"/>
    </row>
    <row r="156" spans="1:11" ht="15" customHeight="1">
      <c r="A156" s="99" t="s">
        <v>815</v>
      </c>
      <c r="B156" s="297" t="s">
        <v>429</v>
      </c>
      <c r="C156" s="50"/>
      <c r="D156" s="12" t="s">
        <v>266</v>
      </c>
      <c r="E156" s="12"/>
      <c r="F156" s="98">
        <f t="shared" si="7"/>
        <v>21449.23</v>
      </c>
      <c r="G156" s="98">
        <f t="shared" si="7"/>
        <v>21449.23</v>
      </c>
      <c r="H156" s="98">
        <f t="shared" si="7"/>
        <v>21449.23</v>
      </c>
      <c r="I156" s="662"/>
      <c r="J156" s="663"/>
      <c r="K156" s="284"/>
    </row>
    <row r="157" spans="1:11" ht="15" customHeight="1">
      <c r="A157" s="99" t="s">
        <v>816</v>
      </c>
      <c r="B157" s="297" t="s">
        <v>430</v>
      </c>
      <c r="C157" s="50"/>
      <c r="D157" s="12" t="s">
        <v>266</v>
      </c>
      <c r="E157" s="12"/>
      <c r="F157" s="98">
        <f t="shared" si="7"/>
        <v>21449.23</v>
      </c>
      <c r="G157" s="98">
        <f t="shared" si="7"/>
        <v>21449.23</v>
      </c>
      <c r="H157" s="98">
        <f t="shared" si="7"/>
        <v>21449.23</v>
      </c>
      <c r="I157" s="662"/>
      <c r="J157" s="663"/>
      <c r="K157" s="284"/>
    </row>
    <row r="158" spans="1:11" ht="15" customHeight="1">
      <c r="A158" s="99" t="s">
        <v>817</v>
      </c>
      <c r="B158" s="297" t="s">
        <v>431</v>
      </c>
      <c r="C158" s="50"/>
      <c r="D158" s="12" t="s">
        <v>266</v>
      </c>
      <c r="E158" s="12"/>
      <c r="F158" s="98">
        <f t="shared" si="7"/>
        <v>21449.23</v>
      </c>
      <c r="G158" s="98">
        <f t="shared" si="7"/>
        <v>21449.23</v>
      </c>
      <c r="H158" s="98">
        <f t="shared" si="7"/>
        <v>21449.23</v>
      </c>
      <c r="I158" s="662"/>
      <c r="J158" s="663"/>
      <c r="K158" s="284"/>
    </row>
    <row r="159" spans="1:11" ht="15" customHeight="1">
      <c r="A159" s="99" t="s">
        <v>1537</v>
      </c>
      <c r="B159" s="297" t="s">
        <v>432</v>
      </c>
      <c r="C159" s="50"/>
      <c r="D159" s="12" t="s">
        <v>266</v>
      </c>
      <c r="E159" s="12"/>
      <c r="F159" s="98">
        <f t="shared" si="7"/>
        <v>14370.99</v>
      </c>
      <c r="G159" s="98">
        <f t="shared" si="7"/>
        <v>14370.99</v>
      </c>
      <c r="H159" s="98">
        <f t="shared" si="7"/>
        <v>14370.99</v>
      </c>
      <c r="I159" s="662"/>
      <c r="J159" s="663"/>
      <c r="K159" s="284"/>
    </row>
    <row r="160" spans="1:11" ht="15" customHeight="1">
      <c r="A160" s="99" t="s">
        <v>818</v>
      </c>
      <c r="B160" s="297" t="s">
        <v>433</v>
      </c>
      <c r="C160" s="50"/>
      <c r="D160" s="12" t="s">
        <v>266</v>
      </c>
      <c r="E160" s="12"/>
      <c r="F160" s="98">
        <f t="shared" si="7"/>
        <v>7292.74</v>
      </c>
      <c r="G160" s="98">
        <f t="shared" si="7"/>
        <v>7292.74</v>
      </c>
      <c r="H160" s="98">
        <f t="shared" si="7"/>
        <v>7292.74</v>
      </c>
      <c r="I160" s="662"/>
      <c r="J160" s="663"/>
      <c r="K160" s="284"/>
    </row>
    <row r="161" spans="1:11" ht="36">
      <c r="A161" s="97" t="s">
        <v>729</v>
      </c>
      <c r="B161" s="305"/>
      <c r="C161" s="15"/>
      <c r="D161" s="16"/>
      <c r="E161" s="7"/>
      <c r="F161" s="96"/>
      <c r="G161" s="96"/>
      <c r="H161" s="96"/>
      <c r="I161" s="100"/>
      <c r="J161" s="101"/>
      <c r="K161" s="284"/>
    </row>
    <row r="162" spans="1:11" ht="15" customHeight="1">
      <c r="A162" s="12" t="s">
        <v>714</v>
      </c>
      <c r="B162" s="297" t="s">
        <v>722</v>
      </c>
      <c r="C162" s="50"/>
      <c r="D162" s="12" t="s">
        <v>266</v>
      </c>
      <c r="E162" s="12"/>
      <c r="F162" s="98">
        <f t="shared" ref="F162:H169" si="8">F223+F284</f>
        <v>2157</v>
      </c>
      <c r="G162" s="98">
        <f t="shared" si="8"/>
        <v>2157</v>
      </c>
      <c r="H162" s="98">
        <f t="shared" si="8"/>
        <v>2157</v>
      </c>
      <c r="I162" s="662"/>
      <c r="J162" s="663"/>
      <c r="K162" s="284"/>
    </row>
    <row r="163" spans="1:11" ht="15" customHeight="1">
      <c r="A163" s="93" t="s">
        <v>715</v>
      </c>
      <c r="B163" s="297"/>
      <c r="C163" s="50"/>
      <c r="D163" s="12" t="s">
        <v>266</v>
      </c>
      <c r="E163" s="12"/>
      <c r="F163" s="98">
        <f t="shared" si="8"/>
        <v>0</v>
      </c>
      <c r="G163" s="98">
        <f t="shared" si="8"/>
        <v>0</v>
      </c>
      <c r="H163" s="98">
        <f t="shared" si="8"/>
        <v>0</v>
      </c>
      <c r="I163" s="662"/>
      <c r="J163" s="663"/>
      <c r="K163" s="284"/>
    </row>
    <row r="164" spans="1:11" ht="15" customHeight="1">
      <c r="A164" s="12" t="s">
        <v>730</v>
      </c>
      <c r="B164" s="297" t="s">
        <v>1544</v>
      </c>
      <c r="C164" s="50"/>
      <c r="D164" s="12" t="s">
        <v>266</v>
      </c>
      <c r="E164" s="12"/>
      <c r="F164" s="98">
        <f t="shared" si="8"/>
        <v>2157</v>
      </c>
      <c r="G164" s="98">
        <f t="shared" si="8"/>
        <v>2157</v>
      </c>
      <c r="H164" s="98">
        <f t="shared" si="8"/>
        <v>2157</v>
      </c>
      <c r="I164" s="662"/>
      <c r="J164" s="663"/>
      <c r="K164" s="284"/>
    </row>
    <row r="165" spans="1:11" ht="30" customHeight="1">
      <c r="A165" s="12" t="s">
        <v>731</v>
      </c>
      <c r="B165" s="297" t="s">
        <v>723</v>
      </c>
      <c r="C165" s="50"/>
      <c r="D165" s="12" t="s">
        <v>266</v>
      </c>
      <c r="E165" s="12"/>
      <c r="F165" s="98">
        <f t="shared" si="8"/>
        <v>451</v>
      </c>
      <c r="G165" s="98">
        <f t="shared" si="8"/>
        <v>451</v>
      </c>
      <c r="H165" s="98">
        <f t="shared" si="8"/>
        <v>451</v>
      </c>
      <c r="I165" s="662"/>
      <c r="J165" s="663"/>
      <c r="K165" s="284"/>
    </row>
    <row r="166" spans="1:11" ht="15" customHeight="1">
      <c r="A166" s="93" t="s">
        <v>744</v>
      </c>
      <c r="B166" s="297"/>
      <c r="C166" s="50"/>
      <c r="D166" s="12" t="s">
        <v>266</v>
      </c>
      <c r="E166" s="12"/>
      <c r="F166" s="98">
        <f t="shared" si="8"/>
        <v>0</v>
      </c>
      <c r="G166" s="98">
        <f t="shared" si="8"/>
        <v>0</v>
      </c>
      <c r="H166" s="98">
        <f t="shared" si="8"/>
        <v>0</v>
      </c>
      <c r="I166" s="662"/>
      <c r="J166" s="663"/>
      <c r="K166" s="284"/>
    </row>
    <row r="167" spans="1:11" ht="15" customHeight="1">
      <c r="A167" s="12" t="s">
        <v>732</v>
      </c>
      <c r="B167" s="297" t="s">
        <v>724</v>
      </c>
      <c r="C167" s="50"/>
      <c r="D167" s="12" t="s">
        <v>266</v>
      </c>
      <c r="E167" s="12"/>
      <c r="F167" s="98">
        <f t="shared" si="8"/>
        <v>11489</v>
      </c>
      <c r="G167" s="98">
        <f t="shared" si="8"/>
        <v>11489</v>
      </c>
      <c r="H167" s="98">
        <f t="shared" si="8"/>
        <v>11489</v>
      </c>
      <c r="I167" s="662"/>
      <c r="J167" s="663"/>
      <c r="K167" s="284"/>
    </row>
    <row r="168" spans="1:11" ht="15" customHeight="1">
      <c r="A168" s="93" t="s">
        <v>713</v>
      </c>
      <c r="B168" s="297"/>
      <c r="C168" s="50"/>
      <c r="D168" s="12" t="s">
        <v>266</v>
      </c>
      <c r="E168" s="12"/>
      <c r="F168" s="98">
        <f t="shared" si="8"/>
        <v>0</v>
      </c>
      <c r="G168" s="98">
        <f t="shared" si="8"/>
        <v>0</v>
      </c>
      <c r="H168" s="98">
        <f t="shared" si="8"/>
        <v>0</v>
      </c>
      <c r="I168" s="662"/>
      <c r="J168" s="663"/>
      <c r="K168" s="284"/>
    </row>
    <row r="169" spans="1:11" ht="15" customHeight="1">
      <c r="A169" s="93" t="s">
        <v>716</v>
      </c>
      <c r="B169" s="297"/>
      <c r="C169" s="50"/>
      <c r="D169" s="12" t="s">
        <v>266</v>
      </c>
      <c r="E169" s="12"/>
      <c r="F169" s="98">
        <f t="shared" si="8"/>
        <v>0</v>
      </c>
      <c r="G169" s="98">
        <f t="shared" si="8"/>
        <v>0</v>
      </c>
      <c r="H169" s="98">
        <f t="shared" si="8"/>
        <v>0</v>
      </c>
      <c r="I169" s="662"/>
      <c r="J169" s="663"/>
      <c r="K169" s="284"/>
    </row>
    <row r="170" spans="1:11" ht="36">
      <c r="A170" s="97" t="s">
        <v>708</v>
      </c>
      <c r="B170" s="305"/>
      <c r="C170" s="15"/>
      <c r="D170" s="16"/>
      <c r="E170" s="7"/>
      <c r="F170" s="96"/>
      <c r="G170" s="96"/>
      <c r="H170" s="96"/>
      <c r="I170" s="100"/>
      <c r="J170" s="101"/>
      <c r="K170" s="284"/>
    </row>
    <row r="171" spans="1:11" ht="15" customHeight="1">
      <c r="A171" s="12" t="s">
        <v>714</v>
      </c>
      <c r="B171" s="297" t="s">
        <v>709</v>
      </c>
      <c r="C171" s="50"/>
      <c r="D171" s="12" t="s">
        <v>266</v>
      </c>
      <c r="E171" s="12"/>
      <c r="F171" s="98">
        <f t="shared" ref="F171:H178" si="9">F232+F293</f>
        <v>2934</v>
      </c>
      <c r="G171" s="98">
        <f t="shared" si="9"/>
        <v>2934</v>
      </c>
      <c r="H171" s="98">
        <f t="shared" si="9"/>
        <v>2934</v>
      </c>
      <c r="I171" s="662"/>
      <c r="J171" s="663"/>
      <c r="K171" s="284"/>
    </row>
    <row r="172" spans="1:11" ht="15" customHeight="1">
      <c r="A172" s="93" t="s">
        <v>715</v>
      </c>
      <c r="B172" s="297"/>
      <c r="C172" s="50"/>
      <c r="D172" s="12" t="s">
        <v>266</v>
      </c>
      <c r="E172" s="12"/>
      <c r="F172" s="98">
        <f t="shared" si="9"/>
        <v>0</v>
      </c>
      <c r="G172" s="98">
        <f t="shared" si="9"/>
        <v>0</v>
      </c>
      <c r="H172" s="98">
        <f t="shared" si="9"/>
        <v>0</v>
      </c>
      <c r="I172" s="662"/>
      <c r="J172" s="663"/>
      <c r="K172" s="284"/>
    </row>
    <row r="173" spans="1:11" ht="15" customHeight="1">
      <c r="A173" s="12" t="s">
        <v>730</v>
      </c>
      <c r="B173" s="297" t="s">
        <v>710</v>
      </c>
      <c r="C173" s="50"/>
      <c r="D173" s="12" t="s">
        <v>266</v>
      </c>
      <c r="E173" s="12"/>
      <c r="F173" s="98">
        <f t="shared" si="9"/>
        <v>2934</v>
      </c>
      <c r="G173" s="98">
        <f t="shared" si="9"/>
        <v>2934</v>
      </c>
      <c r="H173" s="98">
        <f t="shared" si="9"/>
        <v>2934</v>
      </c>
      <c r="I173" s="662"/>
      <c r="J173" s="663"/>
      <c r="K173" s="284"/>
    </row>
    <row r="174" spans="1:11" ht="30" customHeight="1">
      <c r="A174" s="93" t="s">
        <v>744</v>
      </c>
      <c r="B174" s="297"/>
      <c r="C174" s="50"/>
      <c r="D174" s="12" t="s">
        <v>266</v>
      </c>
      <c r="E174" s="12"/>
      <c r="F174" s="98">
        <f t="shared" si="9"/>
        <v>0</v>
      </c>
      <c r="G174" s="98">
        <f t="shared" si="9"/>
        <v>0</v>
      </c>
      <c r="H174" s="98">
        <f t="shared" si="9"/>
        <v>0</v>
      </c>
      <c r="I174" s="662"/>
      <c r="J174" s="663"/>
      <c r="K174" s="284"/>
    </row>
    <row r="175" spans="1:11" ht="15" customHeight="1">
      <c r="A175" s="12" t="s">
        <v>731</v>
      </c>
      <c r="B175" s="297" t="s">
        <v>711</v>
      </c>
      <c r="C175" s="50"/>
      <c r="D175" s="12" t="s">
        <v>266</v>
      </c>
      <c r="E175" s="12"/>
      <c r="F175" s="98">
        <f t="shared" si="9"/>
        <v>752</v>
      </c>
      <c r="G175" s="98">
        <f t="shared" si="9"/>
        <v>752</v>
      </c>
      <c r="H175" s="98">
        <f t="shared" si="9"/>
        <v>752</v>
      </c>
      <c r="I175" s="662"/>
      <c r="J175" s="663"/>
      <c r="K175" s="284"/>
    </row>
    <row r="176" spans="1:11" ht="15" customHeight="1">
      <c r="A176" s="12" t="s">
        <v>732</v>
      </c>
      <c r="B176" s="297" t="s">
        <v>712</v>
      </c>
      <c r="C176" s="50"/>
      <c r="D176" s="12" t="s">
        <v>266</v>
      </c>
      <c r="E176" s="12"/>
      <c r="F176" s="98">
        <f t="shared" si="9"/>
        <v>14612</v>
      </c>
      <c r="G176" s="98">
        <f t="shared" si="9"/>
        <v>14612</v>
      </c>
      <c r="H176" s="98">
        <f t="shared" si="9"/>
        <v>14612</v>
      </c>
      <c r="I176" s="662"/>
      <c r="J176" s="663"/>
      <c r="K176" s="284"/>
    </row>
    <row r="177" spans="1:11" ht="15" customHeight="1">
      <c r="A177" s="297" t="s">
        <v>713</v>
      </c>
      <c r="B177" s="297" t="s">
        <v>1545</v>
      </c>
      <c r="C177" s="50"/>
      <c r="D177" s="12" t="s">
        <v>266</v>
      </c>
      <c r="E177" s="12"/>
      <c r="F177" s="98">
        <f t="shared" si="9"/>
        <v>2449</v>
      </c>
      <c r="G177" s="98">
        <f t="shared" si="9"/>
        <v>2449</v>
      </c>
      <c r="H177" s="98">
        <f t="shared" si="9"/>
        <v>2449</v>
      </c>
      <c r="I177" s="662"/>
      <c r="J177" s="663"/>
      <c r="K177" s="284"/>
    </row>
    <row r="178" spans="1:11" ht="15" customHeight="1">
      <c r="A178" s="93" t="s">
        <v>716</v>
      </c>
      <c r="B178" s="297"/>
      <c r="C178" s="50"/>
      <c r="D178" s="12" t="s">
        <v>266</v>
      </c>
      <c r="E178" s="12"/>
      <c r="F178" s="98">
        <f t="shared" si="9"/>
        <v>0</v>
      </c>
      <c r="G178" s="98">
        <f t="shared" si="9"/>
        <v>0</v>
      </c>
      <c r="H178" s="98">
        <f t="shared" si="9"/>
        <v>0</v>
      </c>
      <c r="I178" s="662"/>
      <c r="J178" s="663"/>
      <c r="K178" s="284"/>
    </row>
    <row r="179" spans="1:11" ht="36">
      <c r="A179" s="97" t="s">
        <v>725</v>
      </c>
      <c r="B179" s="305"/>
      <c r="C179" s="15"/>
      <c r="D179" s="16"/>
      <c r="E179" s="7"/>
      <c r="F179" s="96"/>
      <c r="G179" s="96"/>
      <c r="H179" s="96"/>
      <c r="I179" s="100"/>
      <c r="J179" s="101"/>
      <c r="K179" s="284"/>
    </row>
    <row r="180" spans="1:11" ht="15" customHeight="1">
      <c r="A180" s="12" t="s">
        <v>714</v>
      </c>
      <c r="B180" s="297" t="s">
        <v>726</v>
      </c>
      <c r="C180" s="50"/>
      <c r="D180" s="12" t="s">
        <v>266</v>
      </c>
      <c r="E180" s="12"/>
      <c r="F180" s="98">
        <f t="shared" ref="F180:H187" si="10">F241+F302</f>
        <v>2855</v>
      </c>
      <c r="G180" s="98">
        <f t="shared" si="10"/>
        <v>3107</v>
      </c>
      <c r="H180" s="98">
        <f t="shared" si="10"/>
        <v>3273</v>
      </c>
      <c r="I180" s="662"/>
      <c r="J180" s="663"/>
      <c r="K180" s="284"/>
    </row>
    <row r="181" spans="1:11" ht="15" customHeight="1">
      <c r="A181" s="93" t="s">
        <v>715</v>
      </c>
      <c r="B181" s="297"/>
      <c r="C181" s="50"/>
      <c r="D181" s="12" t="s">
        <v>266</v>
      </c>
      <c r="E181" s="12"/>
      <c r="F181" s="98">
        <f t="shared" si="10"/>
        <v>0</v>
      </c>
      <c r="G181" s="98">
        <f t="shared" si="10"/>
        <v>0</v>
      </c>
      <c r="H181" s="98">
        <f t="shared" si="10"/>
        <v>0</v>
      </c>
      <c r="I181" s="662"/>
      <c r="J181" s="663"/>
      <c r="K181" s="284"/>
    </row>
    <row r="182" spans="1:11" ht="15" customHeight="1">
      <c r="A182" s="93" t="s">
        <v>730</v>
      </c>
      <c r="B182" s="297"/>
      <c r="C182" s="50"/>
      <c r="D182" s="12" t="s">
        <v>266</v>
      </c>
      <c r="E182" s="12"/>
      <c r="F182" s="98">
        <f t="shared" si="10"/>
        <v>0</v>
      </c>
      <c r="G182" s="98">
        <f t="shared" si="10"/>
        <v>0</v>
      </c>
      <c r="H182" s="98">
        <f t="shared" si="10"/>
        <v>0</v>
      </c>
      <c r="I182" s="662"/>
      <c r="J182" s="663"/>
      <c r="K182" s="284"/>
    </row>
    <row r="183" spans="1:11" ht="30" customHeight="1">
      <c r="A183" s="93" t="s">
        <v>744</v>
      </c>
      <c r="B183" s="297"/>
      <c r="C183" s="50"/>
      <c r="D183" s="12" t="s">
        <v>266</v>
      </c>
      <c r="E183" s="12"/>
      <c r="F183" s="98">
        <f t="shared" si="10"/>
        <v>0</v>
      </c>
      <c r="G183" s="98">
        <f t="shared" si="10"/>
        <v>0</v>
      </c>
      <c r="H183" s="98">
        <f t="shared" si="10"/>
        <v>0</v>
      </c>
      <c r="I183" s="662"/>
      <c r="J183" s="663"/>
      <c r="K183" s="284"/>
    </row>
    <row r="184" spans="1:11" ht="15" customHeight="1">
      <c r="A184" s="12" t="s">
        <v>731</v>
      </c>
      <c r="B184" s="297" t="s">
        <v>1546</v>
      </c>
      <c r="C184" s="50"/>
      <c r="D184" s="12" t="s">
        <v>266</v>
      </c>
      <c r="E184" s="12"/>
      <c r="F184" s="98">
        <f t="shared" si="10"/>
        <v>903</v>
      </c>
      <c r="G184" s="98">
        <f t="shared" si="10"/>
        <v>903</v>
      </c>
      <c r="H184" s="98">
        <f t="shared" si="10"/>
        <v>903</v>
      </c>
      <c r="I184" s="662"/>
      <c r="J184" s="663"/>
      <c r="K184" s="284"/>
    </row>
    <row r="185" spans="1:11" ht="15" customHeight="1">
      <c r="A185" s="12" t="s">
        <v>732</v>
      </c>
      <c r="B185" s="297" t="s">
        <v>727</v>
      </c>
      <c r="C185" s="50"/>
      <c r="D185" s="12" t="s">
        <v>266</v>
      </c>
      <c r="E185" s="12"/>
      <c r="F185" s="98">
        <f t="shared" si="10"/>
        <v>32628</v>
      </c>
      <c r="G185" s="98">
        <f t="shared" si="10"/>
        <v>34140</v>
      </c>
      <c r="H185" s="98">
        <f t="shared" si="10"/>
        <v>35138</v>
      </c>
      <c r="I185" s="662"/>
      <c r="J185" s="663"/>
      <c r="K185" s="284"/>
    </row>
    <row r="186" spans="1:11" ht="15" customHeight="1">
      <c r="A186" s="297" t="s">
        <v>713</v>
      </c>
      <c r="B186" s="297" t="s">
        <v>728</v>
      </c>
      <c r="C186" s="50"/>
      <c r="D186" s="12" t="s">
        <v>266</v>
      </c>
      <c r="E186" s="12"/>
      <c r="F186" s="98">
        <f t="shared" si="10"/>
        <v>2769</v>
      </c>
      <c r="G186" s="98">
        <f t="shared" si="10"/>
        <v>2769</v>
      </c>
      <c r="H186" s="98">
        <f t="shared" si="10"/>
        <v>2769</v>
      </c>
      <c r="I186" s="662"/>
      <c r="J186" s="663"/>
      <c r="K186" s="284"/>
    </row>
    <row r="187" spans="1:11" ht="15" customHeight="1">
      <c r="A187" s="93" t="s">
        <v>716</v>
      </c>
      <c r="B187" s="297"/>
      <c r="C187" s="50"/>
      <c r="D187" s="12" t="s">
        <v>266</v>
      </c>
      <c r="E187" s="12"/>
      <c r="F187" s="98">
        <f t="shared" si="10"/>
        <v>0</v>
      </c>
      <c r="G187" s="98">
        <f t="shared" si="10"/>
        <v>0</v>
      </c>
      <c r="H187" s="98">
        <f t="shared" si="10"/>
        <v>0</v>
      </c>
      <c r="I187" s="662"/>
      <c r="J187" s="663"/>
      <c r="K187" s="284"/>
    </row>
    <row r="188" spans="1:11" ht="24">
      <c r="A188" s="97" t="s">
        <v>706</v>
      </c>
      <c r="B188" s="305"/>
      <c r="C188" s="15"/>
      <c r="D188" s="16"/>
      <c r="E188" s="7"/>
      <c r="F188" s="96"/>
      <c r="G188" s="96"/>
      <c r="H188" s="96"/>
      <c r="I188" s="100"/>
      <c r="J188" s="101"/>
      <c r="K188" s="284"/>
    </row>
    <row r="189" spans="1:11" ht="15" customHeight="1">
      <c r="A189" s="12" t="s">
        <v>448</v>
      </c>
      <c r="B189" s="297" t="s">
        <v>753</v>
      </c>
      <c r="C189" s="50"/>
      <c r="D189" s="12" t="s">
        <v>266</v>
      </c>
      <c r="E189" s="12"/>
      <c r="F189" s="98">
        <f t="shared" ref="F189:H194" si="11">F250+F311</f>
        <v>0.21</v>
      </c>
      <c r="G189" s="98">
        <f t="shared" si="11"/>
        <v>0.22</v>
      </c>
      <c r="H189" s="98">
        <f t="shared" si="11"/>
        <v>0.23</v>
      </c>
      <c r="I189" s="662"/>
      <c r="J189" s="663"/>
      <c r="K189" s="284"/>
    </row>
    <row r="190" spans="1:11" ht="15" customHeight="1">
      <c r="A190" s="12" t="s">
        <v>449</v>
      </c>
      <c r="B190" s="297" t="s">
        <v>754</v>
      </c>
      <c r="C190" s="50"/>
      <c r="D190" s="12" t="s">
        <v>266</v>
      </c>
      <c r="E190" s="12"/>
      <c r="F190" s="98">
        <f t="shared" si="11"/>
        <v>0.3</v>
      </c>
      <c r="G190" s="98">
        <f t="shared" si="11"/>
        <v>0.31</v>
      </c>
      <c r="H190" s="98">
        <f t="shared" si="11"/>
        <v>0.32</v>
      </c>
      <c r="I190" s="662"/>
      <c r="J190" s="663"/>
      <c r="K190" s="284"/>
    </row>
    <row r="191" spans="1:11" ht="15" customHeight="1">
      <c r="A191" s="12" t="s">
        <v>463</v>
      </c>
      <c r="B191" s="297" t="s">
        <v>755</v>
      </c>
      <c r="C191" s="50"/>
      <c r="D191" s="12" t="s">
        <v>266</v>
      </c>
      <c r="E191" s="12"/>
      <c r="F191" s="98">
        <f t="shared" si="11"/>
        <v>0.15</v>
      </c>
      <c r="G191" s="98">
        <f t="shared" si="11"/>
        <v>0.15</v>
      </c>
      <c r="H191" s="98">
        <f t="shared" si="11"/>
        <v>0.15</v>
      </c>
      <c r="I191" s="662"/>
      <c r="J191" s="663"/>
      <c r="K191" s="284"/>
    </row>
    <row r="192" spans="1:11" ht="15" customHeight="1">
      <c r="A192" s="12" t="s">
        <v>450</v>
      </c>
      <c r="B192" s="297" t="s">
        <v>756</v>
      </c>
      <c r="C192" s="50"/>
      <c r="D192" s="12" t="s">
        <v>266</v>
      </c>
      <c r="E192" s="12"/>
      <c r="F192" s="98">
        <f t="shared" si="11"/>
        <v>7.0000000000000007E-2</v>
      </c>
      <c r="G192" s="98">
        <f t="shared" si="11"/>
        <v>7.0000000000000007E-2</v>
      </c>
      <c r="H192" s="98">
        <f t="shared" si="11"/>
        <v>7.0000000000000007E-2</v>
      </c>
      <c r="I192" s="662"/>
      <c r="J192" s="663"/>
      <c r="K192" s="284"/>
    </row>
    <row r="193" spans="1:11" ht="15" customHeight="1">
      <c r="A193" s="12" t="s">
        <v>451</v>
      </c>
      <c r="B193" s="297" t="s">
        <v>757</v>
      </c>
      <c r="C193" s="50"/>
      <c r="D193" s="12" t="s">
        <v>266</v>
      </c>
      <c r="E193" s="12"/>
      <c r="F193" s="98">
        <f t="shared" si="11"/>
        <v>0.24</v>
      </c>
      <c r="G193" s="98">
        <f t="shared" si="11"/>
        <v>0.25</v>
      </c>
      <c r="H193" s="98">
        <f t="shared" si="11"/>
        <v>0.26</v>
      </c>
      <c r="I193" s="662"/>
      <c r="J193" s="663"/>
      <c r="K193" s="284"/>
    </row>
    <row r="194" spans="1:11" ht="15" customHeight="1">
      <c r="A194" s="12" t="s">
        <v>452</v>
      </c>
      <c r="B194" s="297" t="s">
        <v>758</v>
      </c>
      <c r="C194" s="50"/>
      <c r="D194" s="12" t="s">
        <v>266</v>
      </c>
      <c r="E194" s="12"/>
      <c r="F194" s="98">
        <f t="shared" si="11"/>
        <v>0.1</v>
      </c>
      <c r="G194" s="98">
        <f t="shared" si="11"/>
        <v>0.11</v>
      </c>
      <c r="H194" s="98">
        <f t="shared" si="11"/>
        <v>0.11</v>
      </c>
      <c r="I194" s="662"/>
      <c r="J194" s="663"/>
      <c r="K194" s="284"/>
    </row>
    <row r="195" spans="1:11" ht="41.25" customHeight="1">
      <c r="A195" s="7"/>
      <c r="B195" s="305"/>
      <c r="C195" s="15" t="s">
        <v>8</v>
      </c>
      <c r="D195" s="16" t="s">
        <v>27</v>
      </c>
      <c r="E195" s="7"/>
      <c r="F195" s="96"/>
      <c r="G195" s="96"/>
      <c r="H195" s="96"/>
      <c r="I195" s="100"/>
      <c r="J195" s="101"/>
      <c r="K195" s="284"/>
    </row>
    <row r="196" spans="1:11" ht="141" customHeight="1">
      <c r="A196" s="97" t="s">
        <v>418</v>
      </c>
      <c r="B196" s="305"/>
      <c r="C196" s="6"/>
      <c r="D196" s="52" t="s">
        <v>9</v>
      </c>
      <c r="E196" s="7"/>
      <c r="F196" s="96"/>
      <c r="G196" s="96"/>
      <c r="H196" s="96"/>
      <c r="I196" s="100"/>
      <c r="J196" s="101"/>
      <c r="K196" s="284"/>
    </row>
    <row r="197" spans="1:11" ht="24" customHeight="1">
      <c r="A197" s="297" t="s">
        <v>413</v>
      </c>
      <c r="B197" s="297" t="s">
        <v>419</v>
      </c>
      <c r="C197" s="50"/>
      <c r="D197" s="12" t="s">
        <v>287</v>
      </c>
      <c r="E197" s="894" t="s">
        <v>287</v>
      </c>
      <c r="F197" s="103">
        <f>'3.1. ГруппыДО_Норматив_обл 2020'!J25</f>
        <v>657</v>
      </c>
      <c r="G197" s="103">
        <f>'3.1.ГруппыДО_Нормат_обл 2021'!J25</f>
        <v>657</v>
      </c>
      <c r="H197" s="103">
        <f>'3.1.ГруппыДО_Нормат_обл 2022'!J25</f>
        <v>657</v>
      </c>
      <c r="I197" s="897" t="s">
        <v>1260</v>
      </c>
      <c r="J197" s="898"/>
      <c r="K197" s="283"/>
    </row>
    <row r="198" spans="1:11" ht="36">
      <c r="A198" s="297" t="s">
        <v>405</v>
      </c>
      <c r="B198" s="297" t="s">
        <v>422</v>
      </c>
      <c r="C198" s="50"/>
      <c r="D198" s="12" t="s">
        <v>287</v>
      </c>
      <c r="E198" s="895"/>
      <c r="F198" s="103">
        <f>'3.1. ГруппыДО_Норматив_обл 2020'!J26</f>
        <v>714</v>
      </c>
      <c r="G198" s="103">
        <f>'3.1.ГруппыДО_Нормат_обл 2021'!J26</f>
        <v>714</v>
      </c>
      <c r="H198" s="103">
        <f>'3.1.ГруппыДО_Нормат_обл 2022'!J26</f>
        <v>714</v>
      </c>
      <c r="I198" s="897" t="s">
        <v>1260</v>
      </c>
      <c r="J198" s="898"/>
      <c r="K198" s="283"/>
    </row>
    <row r="199" spans="1:11" ht="27.75" customHeight="1">
      <c r="A199" s="297" t="s">
        <v>809</v>
      </c>
      <c r="B199" s="297" t="s">
        <v>419</v>
      </c>
      <c r="C199" s="50"/>
      <c r="D199" s="12" t="s">
        <v>287</v>
      </c>
      <c r="E199" s="895"/>
      <c r="F199" s="103">
        <f>'3.1. ГруппыДО_Норматив_обл 2020'!J27</f>
        <v>1000</v>
      </c>
      <c r="G199" s="103">
        <f>'3.1.ГруппыДО_Нормат_обл 2021'!J27</f>
        <v>1000</v>
      </c>
      <c r="H199" s="103">
        <f>'3.1.ГруппыДО_Нормат_обл 2022'!J27</f>
        <v>1000</v>
      </c>
      <c r="I199" s="897" t="s">
        <v>1260</v>
      </c>
      <c r="J199" s="898"/>
      <c r="K199" s="283"/>
    </row>
    <row r="200" spans="1:11" ht="27.75" customHeight="1">
      <c r="A200" s="297" t="s">
        <v>406</v>
      </c>
      <c r="B200" s="297" t="s">
        <v>422</v>
      </c>
      <c r="C200" s="50"/>
      <c r="D200" s="12" t="s">
        <v>287</v>
      </c>
      <c r="E200" s="895"/>
      <c r="F200" s="103">
        <f>'3.1. ГруппыДО_Норматив_обл 2020'!J28</f>
        <v>714</v>
      </c>
      <c r="G200" s="103">
        <f>'3.1.ГруппыДО_Нормат_обл 2021'!J28</f>
        <v>714</v>
      </c>
      <c r="H200" s="103">
        <f>'3.1.ГруппыДО_Нормат_обл 2022'!J28</f>
        <v>714</v>
      </c>
      <c r="I200" s="897" t="s">
        <v>1260</v>
      </c>
      <c r="J200" s="898"/>
      <c r="K200" s="283"/>
    </row>
    <row r="201" spans="1:11" ht="48">
      <c r="A201" s="297" t="s">
        <v>407</v>
      </c>
      <c r="B201" s="297" t="s">
        <v>422</v>
      </c>
      <c r="C201" s="50"/>
      <c r="D201" s="12" t="s">
        <v>287</v>
      </c>
      <c r="E201" s="895"/>
      <c r="F201" s="103">
        <f>'3.1. ГруппыДО_Норматив_обл 2020'!J29</f>
        <v>714</v>
      </c>
      <c r="G201" s="103">
        <f>'3.1.ГруппыДО_Нормат_обл 2021'!J29</f>
        <v>714</v>
      </c>
      <c r="H201" s="103">
        <f>'3.1.ГруппыДО_Нормат_обл 2022'!J29</f>
        <v>714</v>
      </c>
      <c r="I201" s="897" t="s">
        <v>1260</v>
      </c>
      <c r="J201" s="898"/>
      <c r="K201" s="283"/>
    </row>
    <row r="202" spans="1:11" ht="27" customHeight="1">
      <c r="A202" s="93" t="s">
        <v>408</v>
      </c>
      <c r="B202" s="297" t="s">
        <v>421</v>
      </c>
      <c r="C202" s="50"/>
      <c r="D202" s="12" t="s">
        <v>287</v>
      </c>
      <c r="E202" s="895"/>
      <c r="F202" s="103">
        <f>'3.1. ГруппыДО_Норматив_обл 2020'!J30</f>
        <v>771</v>
      </c>
      <c r="G202" s="103">
        <f>'3.1.ГруппыДО_Нормат_обл 2021'!J30</f>
        <v>771</v>
      </c>
      <c r="H202" s="103">
        <f>'3.1.ГруппыДО_Нормат_обл 2022'!J30</f>
        <v>771</v>
      </c>
      <c r="I202" s="897" t="s">
        <v>1260</v>
      </c>
      <c r="J202" s="898"/>
      <c r="K202" s="283"/>
    </row>
    <row r="203" spans="1:11" ht="26.25" customHeight="1">
      <c r="A203" s="99" t="s">
        <v>409</v>
      </c>
      <c r="B203" s="297" t="s">
        <v>421</v>
      </c>
      <c r="C203" s="50"/>
      <c r="D203" s="12" t="s">
        <v>287</v>
      </c>
      <c r="E203" s="895"/>
      <c r="F203" s="103">
        <f>'3.1. ГруппыДО_Норматив_обл 2020'!J31</f>
        <v>928</v>
      </c>
      <c r="G203" s="103">
        <f>'3.1.ГруппыДО_Нормат_обл 2021'!J31</f>
        <v>928</v>
      </c>
      <c r="H203" s="103">
        <f>'3.1.ГруппыДО_Нормат_обл 2022'!J31</f>
        <v>928</v>
      </c>
      <c r="I203" s="897" t="s">
        <v>1260</v>
      </c>
      <c r="J203" s="898"/>
      <c r="K203" s="283"/>
    </row>
    <row r="204" spans="1:11" ht="26.25" customHeight="1">
      <c r="A204" s="99" t="s">
        <v>414</v>
      </c>
      <c r="B204" s="297" t="s">
        <v>420</v>
      </c>
      <c r="C204" s="50"/>
      <c r="D204" s="12" t="s">
        <v>287</v>
      </c>
      <c r="E204" s="895"/>
      <c r="F204" s="103">
        <f>'3.1. ГруппыДО_Норматив_обл 2020'!J32</f>
        <v>1300</v>
      </c>
      <c r="G204" s="103">
        <f>'3.1.ГруппыДО_Нормат_обл 2021'!J32</f>
        <v>1300</v>
      </c>
      <c r="H204" s="103">
        <f>'3.1.ГруппыДО_Нормат_обл 2022'!J32</f>
        <v>1300</v>
      </c>
      <c r="I204" s="897" t="s">
        <v>1260</v>
      </c>
      <c r="J204" s="898"/>
      <c r="K204" s="283"/>
    </row>
    <row r="205" spans="1:11" ht="26.25" customHeight="1">
      <c r="A205" s="99" t="s">
        <v>410</v>
      </c>
      <c r="B205" s="297" t="s">
        <v>421</v>
      </c>
      <c r="C205" s="50"/>
      <c r="D205" s="12" t="s">
        <v>287</v>
      </c>
      <c r="E205" s="895"/>
      <c r="F205" s="103">
        <f>'3.1. ГруппыДО_Норматив_обл 2020'!J33</f>
        <v>1428</v>
      </c>
      <c r="G205" s="103">
        <f>'3.1.ГруппыДО_Нормат_обл 2021'!J33</f>
        <v>1428</v>
      </c>
      <c r="H205" s="103">
        <f>'3.1.ГруппыДО_Нормат_обл 2022'!J33</f>
        <v>1428</v>
      </c>
      <c r="I205" s="897" t="s">
        <v>1260</v>
      </c>
      <c r="J205" s="898"/>
      <c r="K205" s="283"/>
    </row>
    <row r="206" spans="1:11" ht="26.25" customHeight="1">
      <c r="A206" s="93" t="s">
        <v>415</v>
      </c>
      <c r="B206" s="297" t="s">
        <v>419</v>
      </c>
      <c r="C206" s="50"/>
      <c r="D206" s="12" t="s">
        <v>287</v>
      </c>
      <c r="E206" s="895"/>
      <c r="F206" s="103">
        <f>'3.1. ГруппыДО_Норматив_обл 2020'!J34</f>
        <v>711</v>
      </c>
      <c r="G206" s="103">
        <f>'3.1.ГруппыДО_Нормат_обл 2021'!J34</f>
        <v>711</v>
      </c>
      <c r="H206" s="103">
        <f>'3.1.ГруппыДО_Нормат_обл 2022'!J34</f>
        <v>711</v>
      </c>
      <c r="I206" s="897" t="s">
        <v>1260</v>
      </c>
      <c r="J206" s="898"/>
      <c r="K206" s="283"/>
    </row>
    <row r="207" spans="1:11" ht="26.25" customHeight="1">
      <c r="A207" s="297" t="s">
        <v>411</v>
      </c>
      <c r="B207" s="297" t="s">
        <v>422</v>
      </c>
      <c r="C207" s="50"/>
      <c r="D207" s="12" t="s">
        <v>287</v>
      </c>
      <c r="E207" s="895"/>
      <c r="F207" s="103">
        <f>'3.1. ГруппыДО_Норматив_обл 2020'!J35</f>
        <v>771</v>
      </c>
      <c r="G207" s="103">
        <f>'3.1.ГруппыДО_Нормат_обл 2021'!J35</f>
        <v>771</v>
      </c>
      <c r="H207" s="103">
        <f>'3.1.ГруппыДО_Нормат_обл 2022'!J35</f>
        <v>771</v>
      </c>
      <c r="I207" s="897" t="s">
        <v>1260</v>
      </c>
      <c r="J207" s="898"/>
      <c r="K207" s="283"/>
    </row>
    <row r="208" spans="1:11" ht="26.25" customHeight="1">
      <c r="A208" s="93" t="s">
        <v>416</v>
      </c>
      <c r="B208" s="297" t="s">
        <v>419</v>
      </c>
      <c r="C208" s="50"/>
      <c r="D208" s="12" t="s">
        <v>287</v>
      </c>
      <c r="E208" s="895"/>
      <c r="F208" s="103">
        <f>'3.1. ГруппыДО_Норматив_обл 2020'!J36</f>
        <v>755</v>
      </c>
      <c r="G208" s="103">
        <f>'3.1.ГруппыДО_Нормат_обл 2021'!J36</f>
        <v>755</v>
      </c>
      <c r="H208" s="103">
        <f>'3.1.ГруппыДО_Нормат_обл 2022'!J36</f>
        <v>755</v>
      </c>
      <c r="I208" s="897" t="s">
        <v>1260</v>
      </c>
      <c r="J208" s="898"/>
      <c r="K208" s="283"/>
    </row>
    <row r="209" spans="1:11" ht="26.25" customHeight="1">
      <c r="A209" s="297" t="s">
        <v>412</v>
      </c>
      <c r="B209" s="297" t="s">
        <v>422</v>
      </c>
      <c r="C209" s="50"/>
      <c r="D209" s="12" t="s">
        <v>287</v>
      </c>
      <c r="E209" s="895"/>
      <c r="F209" s="103">
        <f>'3.1. ГруппыДО_Норматив_обл 2020'!J37</f>
        <v>821</v>
      </c>
      <c r="G209" s="103">
        <f>'3.1.ГруппыДО_Нормат_обл 2021'!J37</f>
        <v>821</v>
      </c>
      <c r="H209" s="103">
        <f>'3.1.ГруппыДО_Нормат_обл 2022'!J37</f>
        <v>821</v>
      </c>
      <c r="I209" s="897" t="s">
        <v>1260</v>
      </c>
      <c r="J209" s="898"/>
      <c r="K209" s="283"/>
    </row>
    <row r="210" spans="1:11" ht="26.25" customHeight="1">
      <c r="A210" s="652"/>
      <c r="B210" s="297"/>
      <c r="C210" s="50"/>
      <c r="D210" s="12" t="s">
        <v>287</v>
      </c>
      <c r="E210" s="896"/>
      <c r="F210" s="103"/>
      <c r="G210" s="103"/>
      <c r="H210" s="103"/>
      <c r="I210" s="897" t="s">
        <v>1260</v>
      </c>
      <c r="J210" s="898"/>
      <c r="K210" s="283"/>
    </row>
    <row r="211" spans="1:11" ht="78.75">
      <c r="A211" s="97" t="s">
        <v>423</v>
      </c>
      <c r="B211" s="305"/>
      <c r="C211" s="15"/>
      <c r="D211" s="52" t="s">
        <v>435</v>
      </c>
      <c r="E211" s="7"/>
      <c r="F211" s="96"/>
      <c r="G211" s="96"/>
      <c r="H211" s="96"/>
      <c r="I211" s="100"/>
      <c r="J211" s="101"/>
      <c r="K211" s="284"/>
    </row>
    <row r="212" spans="1:11" ht="15" customHeight="1">
      <c r="A212" s="12" t="s">
        <v>811</v>
      </c>
      <c r="B212" s="297" t="s">
        <v>424</v>
      </c>
      <c r="C212" s="50"/>
      <c r="D212" s="12" t="s">
        <v>436</v>
      </c>
      <c r="E212" s="894" t="s">
        <v>261</v>
      </c>
      <c r="F212" s="103">
        <v>17918.21</v>
      </c>
      <c r="G212" s="103">
        <v>17918.21</v>
      </c>
      <c r="H212" s="103">
        <v>17918.21</v>
      </c>
      <c r="I212" s="897" t="s">
        <v>683</v>
      </c>
      <c r="J212" s="898"/>
      <c r="K212" s="283"/>
    </row>
    <row r="213" spans="1:11" ht="36">
      <c r="A213" s="12" t="s">
        <v>812</v>
      </c>
      <c r="B213" s="297" t="s">
        <v>425</v>
      </c>
      <c r="C213" s="50"/>
      <c r="D213" s="12" t="s">
        <v>436</v>
      </c>
      <c r="E213" s="895"/>
      <c r="F213" s="103">
        <v>17918.21</v>
      </c>
      <c r="G213" s="103">
        <v>17918.21</v>
      </c>
      <c r="H213" s="103">
        <v>17918.21</v>
      </c>
      <c r="I213" s="897" t="s">
        <v>683</v>
      </c>
      <c r="J213" s="898"/>
      <c r="K213" s="283"/>
    </row>
    <row r="214" spans="1:11" ht="15" customHeight="1">
      <c r="A214" s="12" t="s">
        <v>813</v>
      </c>
      <c r="B214" s="297" t="s">
        <v>426</v>
      </c>
      <c r="C214" s="50"/>
      <c r="D214" s="12" t="s">
        <v>436</v>
      </c>
      <c r="E214" s="895"/>
      <c r="F214" s="103">
        <v>17918.21</v>
      </c>
      <c r="G214" s="103">
        <v>17918.21</v>
      </c>
      <c r="H214" s="103">
        <v>17918.21</v>
      </c>
      <c r="I214" s="897" t="s">
        <v>683</v>
      </c>
      <c r="J214" s="898"/>
      <c r="K214" s="283"/>
    </row>
    <row r="215" spans="1:11" ht="36">
      <c r="A215" s="12" t="s">
        <v>1536</v>
      </c>
      <c r="B215" s="297" t="s">
        <v>427</v>
      </c>
      <c r="C215" s="50"/>
      <c r="D215" s="12" t="s">
        <v>436</v>
      </c>
      <c r="E215" s="895"/>
      <c r="F215" s="103">
        <v>10930.11</v>
      </c>
      <c r="G215" s="103">
        <v>10930.11</v>
      </c>
      <c r="H215" s="103">
        <v>10930.11</v>
      </c>
      <c r="I215" s="897" t="s">
        <v>683</v>
      </c>
      <c r="J215" s="898"/>
      <c r="K215" s="283"/>
    </row>
    <row r="216" spans="1:11" ht="36">
      <c r="A216" s="12" t="s">
        <v>814</v>
      </c>
      <c r="B216" s="297" t="s">
        <v>428</v>
      </c>
      <c r="C216" s="50"/>
      <c r="D216" s="12" t="s">
        <v>436</v>
      </c>
      <c r="E216" s="895"/>
      <c r="F216" s="103">
        <v>3942</v>
      </c>
      <c r="G216" s="103">
        <v>3942</v>
      </c>
      <c r="H216" s="103">
        <v>3942</v>
      </c>
      <c r="I216" s="897" t="s">
        <v>683</v>
      </c>
      <c r="J216" s="898"/>
      <c r="K216" s="283"/>
    </row>
    <row r="217" spans="1:11" ht="15" customHeight="1">
      <c r="A217" s="99" t="s">
        <v>815</v>
      </c>
      <c r="B217" s="297" t="s">
        <v>429</v>
      </c>
      <c r="C217" s="50"/>
      <c r="D217" s="12" t="s">
        <v>436</v>
      </c>
      <c r="E217" s="895"/>
      <c r="F217" s="103">
        <v>21449.23</v>
      </c>
      <c r="G217" s="103">
        <v>21449.23</v>
      </c>
      <c r="H217" s="103">
        <v>21449.23</v>
      </c>
      <c r="I217" s="897" t="s">
        <v>683</v>
      </c>
      <c r="J217" s="898"/>
      <c r="K217" s="283"/>
    </row>
    <row r="218" spans="1:11" ht="36">
      <c r="A218" s="99" t="s">
        <v>816</v>
      </c>
      <c r="B218" s="297" t="s">
        <v>430</v>
      </c>
      <c r="C218" s="50"/>
      <c r="D218" s="12" t="s">
        <v>436</v>
      </c>
      <c r="E218" s="895"/>
      <c r="F218" s="103">
        <v>21449.23</v>
      </c>
      <c r="G218" s="103">
        <v>21449.23</v>
      </c>
      <c r="H218" s="103">
        <v>21449.23</v>
      </c>
      <c r="I218" s="897" t="s">
        <v>683</v>
      </c>
      <c r="J218" s="898"/>
      <c r="K218" s="283"/>
    </row>
    <row r="219" spans="1:11" ht="15" customHeight="1">
      <c r="A219" s="99" t="s">
        <v>817</v>
      </c>
      <c r="B219" s="297" t="s">
        <v>431</v>
      </c>
      <c r="C219" s="50"/>
      <c r="D219" s="12" t="s">
        <v>436</v>
      </c>
      <c r="E219" s="895"/>
      <c r="F219" s="103">
        <v>21449.23</v>
      </c>
      <c r="G219" s="103">
        <v>21449.23</v>
      </c>
      <c r="H219" s="103">
        <v>21449.23</v>
      </c>
      <c r="I219" s="897" t="s">
        <v>683</v>
      </c>
      <c r="J219" s="898"/>
      <c r="K219" s="283"/>
    </row>
    <row r="220" spans="1:11" ht="36">
      <c r="A220" s="99" t="s">
        <v>1537</v>
      </c>
      <c r="B220" s="297" t="s">
        <v>432</v>
      </c>
      <c r="C220" s="50"/>
      <c r="D220" s="12" t="s">
        <v>436</v>
      </c>
      <c r="E220" s="895"/>
      <c r="F220" s="103">
        <v>14370.99</v>
      </c>
      <c r="G220" s="103">
        <v>14370.99</v>
      </c>
      <c r="H220" s="103">
        <v>14370.99</v>
      </c>
      <c r="I220" s="897" t="s">
        <v>683</v>
      </c>
      <c r="J220" s="898"/>
      <c r="K220" s="283"/>
    </row>
    <row r="221" spans="1:11" ht="36">
      <c r="A221" s="99" t="s">
        <v>818</v>
      </c>
      <c r="B221" s="297" t="s">
        <v>433</v>
      </c>
      <c r="C221" s="50"/>
      <c r="D221" s="12" t="s">
        <v>436</v>
      </c>
      <c r="E221" s="895"/>
      <c r="F221" s="103">
        <v>7292.74</v>
      </c>
      <c r="G221" s="103">
        <v>7292.74</v>
      </c>
      <c r="H221" s="103">
        <v>7292.74</v>
      </c>
      <c r="I221" s="897" t="s">
        <v>683</v>
      </c>
      <c r="J221" s="898"/>
      <c r="K221" s="283"/>
    </row>
    <row r="222" spans="1:11" ht="141" customHeight="1">
      <c r="A222" s="97" t="s">
        <v>729</v>
      </c>
      <c r="B222" s="305"/>
      <c r="C222" s="6"/>
      <c r="D222" s="52" t="s">
        <v>9</v>
      </c>
      <c r="E222" s="7"/>
      <c r="F222" s="96"/>
      <c r="G222" s="96"/>
      <c r="H222" s="96"/>
      <c r="I222" s="100"/>
      <c r="J222" s="101"/>
      <c r="K222" s="284"/>
    </row>
    <row r="223" spans="1:11" ht="24" customHeight="1">
      <c r="A223" s="12" t="s">
        <v>714</v>
      </c>
      <c r="B223" s="297" t="s">
        <v>722</v>
      </c>
      <c r="C223" s="50"/>
      <c r="D223" s="12" t="s">
        <v>287</v>
      </c>
      <c r="E223" s="894" t="s">
        <v>287</v>
      </c>
      <c r="F223" s="103">
        <f>'3.5. субвенции школ 2020'!D57</f>
        <v>1833</v>
      </c>
      <c r="G223" s="103">
        <f>'3.5. субвенции школ 2021'!D57</f>
        <v>1833</v>
      </c>
      <c r="H223" s="103">
        <f>'3.5. субвенции школ 2022'!D57</f>
        <v>1833</v>
      </c>
      <c r="I223" s="897" t="s">
        <v>1277</v>
      </c>
      <c r="J223" s="898"/>
      <c r="K223" s="283"/>
    </row>
    <row r="224" spans="1:11" ht="72">
      <c r="A224" s="93" t="s">
        <v>715</v>
      </c>
      <c r="B224" s="297"/>
      <c r="C224" s="50"/>
      <c r="D224" s="12" t="s">
        <v>287</v>
      </c>
      <c r="E224" s="895"/>
      <c r="F224" s="103">
        <f>'3.5. субвенции школ 2020'!D58</f>
        <v>0</v>
      </c>
      <c r="G224" s="103">
        <f>'3.5. субвенции школ 2021'!D58</f>
        <v>0</v>
      </c>
      <c r="H224" s="103">
        <f>'3.5. субвенции школ 2022'!D58</f>
        <v>0</v>
      </c>
      <c r="I224" s="897" t="s">
        <v>1277</v>
      </c>
      <c r="J224" s="898"/>
      <c r="K224" s="283"/>
    </row>
    <row r="225" spans="1:11" ht="47.25" customHeight="1">
      <c r="A225" s="12" t="s">
        <v>730</v>
      </c>
      <c r="B225" s="297" t="s">
        <v>1544</v>
      </c>
      <c r="C225" s="50"/>
      <c r="D225" s="12" t="s">
        <v>287</v>
      </c>
      <c r="E225" s="895"/>
      <c r="F225" s="103">
        <f>'3.5. субвенции школ 2020'!D59</f>
        <v>1833</v>
      </c>
      <c r="G225" s="103">
        <f>'3.5. субвенции школ 2021'!D59</f>
        <v>1833</v>
      </c>
      <c r="H225" s="103">
        <f>'3.5. субвенции школ 2022'!D59</f>
        <v>1833</v>
      </c>
      <c r="I225" s="897" t="s">
        <v>1277</v>
      </c>
      <c r="J225" s="898"/>
      <c r="K225" s="283"/>
    </row>
    <row r="226" spans="1:11" ht="27.75" customHeight="1">
      <c r="A226" s="12" t="s">
        <v>731</v>
      </c>
      <c r="B226" s="297" t="s">
        <v>723</v>
      </c>
      <c r="C226" s="50"/>
      <c r="D226" s="12" t="s">
        <v>287</v>
      </c>
      <c r="E226" s="895"/>
      <c r="F226" s="103">
        <f>'3.5. субвенции школ 2020'!D60</f>
        <v>383</v>
      </c>
      <c r="G226" s="103">
        <f>'3.5. субвенции школ 2021'!D60</f>
        <v>383</v>
      </c>
      <c r="H226" s="103">
        <f>'3.5. субвенции школ 2022'!D60</f>
        <v>383</v>
      </c>
      <c r="I226" s="897" t="s">
        <v>1277</v>
      </c>
      <c r="J226" s="898"/>
      <c r="K226" s="283"/>
    </row>
    <row r="227" spans="1:11" ht="60">
      <c r="A227" s="93" t="s">
        <v>744</v>
      </c>
      <c r="B227" s="297"/>
      <c r="C227" s="50"/>
      <c r="D227" s="12" t="s">
        <v>287</v>
      </c>
      <c r="E227" s="895"/>
      <c r="F227" s="103">
        <f>'3.5. субвенции школ 2020'!D61</f>
        <v>0</v>
      </c>
      <c r="G227" s="103">
        <f>'3.5. субвенции школ 2021'!D61</f>
        <v>0</v>
      </c>
      <c r="H227" s="103">
        <f>'3.5. субвенции школ 2022'!D61</f>
        <v>0</v>
      </c>
      <c r="I227" s="897" t="s">
        <v>1277</v>
      </c>
      <c r="J227" s="898"/>
      <c r="K227" s="283"/>
    </row>
    <row r="228" spans="1:11" ht="27" customHeight="1">
      <c r="A228" s="12" t="s">
        <v>732</v>
      </c>
      <c r="B228" s="297" t="s">
        <v>724</v>
      </c>
      <c r="C228" s="50"/>
      <c r="D228" s="12" t="s">
        <v>287</v>
      </c>
      <c r="E228" s="895"/>
      <c r="F228" s="103">
        <f>'3.5. субвенции школ 2020'!D62</f>
        <v>9765</v>
      </c>
      <c r="G228" s="103">
        <f>'3.5. субвенции школ 2021'!D62</f>
        <v>9765</v>
      </c>
      <c r="H228" s="103">
        <f>'3.5. субвенции школ 2022'!D62</f>
        <v>9765</v>
      </c>
      <c r="I228" s="897" t="s">
        <v>1277</v>
      </c>
      <c r="J228" s="898"/>
      <c r="K228" s="283"/>
    </row>
    <row r="229" spans="1:11" ht="26.25" customHeight="1">
      <c r="A229" s="93" t="s">
        <v>713</v>
      </c>
      <c r="B229" s="297"/>
      <c r="C229" s="50"/>
      <c r="D229" s="12" t="s">
        <v>287</v>
      </c>
      <c r="E229" s="895"/>
      <c r="F229" s="103">
        <f>'3.5. субвенции школ 2020'!D63</f>
        <v>0</v>
      </c>
      <c r="G229" s="103">
        <f>'3.5. субвенции школ 2021'!D63</f>
        <v>0</v>
      </c>
      <c r="H229" s="103">
        <f>'3.5. субвенции школ 2022'!D63</f>
        <v>0</v>
      </c>
      <c r="I229" s="897" t="s">
        <v>1277</v>
      </c>
      <c r="J229" s="898"/>
      <c r="K229" s="283"/>
    </row>
    <row r="230" spans="1:11" ht="26.25" customHeight="1">
      <c r="A230" s="93" t="s">
        <v>716</v>
      </c>
      <c r="B230" s="297"/>
      <c r="C230" s="50"/>
      <c r="D230" s="12" t="s">
        <v>287</v>
      </c>
      <c r="E230" s="896"/>
      <c r="F230" s="103">
        <f>'3.5. субвенции школ 2020'!D64</f>
        <v>0</v>
      </c>
      <c r="G230" s="103">
        <f>'3.5. субвенции школ 2021'!D64</f>
        <v>0</v>
      </c>
      <c r="H230" s="103">
        <f>'3.5. субвенции школ 2022'!D64</f>
        <v>0</v>
      </c>
      <c r="I230" s="897" t="s">
        <v>1277</v>
      </c>
      <c r="J230" s="898"/>
      <c r="K230" s="283"/>
    </row>
    <row r="231" spans="1:11" ht="141" customHeight="1">
      <c r="A231" s="97" t="s">
        <v>708</v>
      </c>
      <c r="B231" s="305"/>
      <c r="C231" s="6"/>
      <c r="D231" s="52" t="s">
        <v>9</v>
      </c>
      <c r="E231" s="7"/>
      <c r="F231" s="96"/>
      <c r="G231" s="96"/>
      <c r="H231" s="96"/>
      <c r="I231" s="100"/>
      <c r="J231" s="101"/>
      <c r="K231" s="284"/>
    </row>
    <row r="232" spans="1:11" ht="24" customHeight="1">
      <c r="A232" s="12" t="s">
        <v>714</v>
      </c>
      <c r="B232" s="297" t="s">
        <v>709</v>
      </c>
      <c r="C232" s="50"/>
      <c r="D232" s="12" t="s">
        <v>287</v>
      </c>
      <c r="E232" s="894" t="s">
        <v>287</v>
      </c>
      <c r="F232" s="103">
        <f>'3.5. субвенции школ 2020'!D66</f>
        <v>2494</v>
      </c>
      <c r="G232" s="103">
        <f>'3.5. субвенции школ 2021'!D66</f>
        <v>2494</v>
      </c>
      <c r="H232" s="103">
        <f>'3.5. субвенции школ 2022'!D66</f>
        <v>2494</v>
      </c>
      <c r="I232" s="897" t="s">
        <v>1277</v>
      </c>
      <c r="J232" s="898"/>
      <c r="K232" s="283"/>
    </row>
    <row r="233" spans="1:11" ht="72">
      <c r="A233" s="93" t="s">
        <v>715</v>
      </c>
      <c r="B233" s="297"/>
      <c r="C233" s="50"/>
      <c r="D233" s="12" t="s">
        <v>287</v>
      </c>
      <c r="E233" s="895"/>
      <c r="F233" s="103">
        <f>'3.5. субвенции школ 2020'!D67</f>
        <v>0</v>
      </c>
      <c r="G233" s="103">
        <f>'3.5. субвенции школ 2021'!D67</f>
        <v>0</v>
      </c>
      <c r="H233" s="103">
        <f>'3.5. субвенции школ 2022'!D67</f>
        <v>0</v>
      </c>
      <c r="I233" s="897" t="s">
        <v>1277</v>
      </c>
      <c r="J233" s="898"/>
      <c r="K233" s="283"/>
    </row>
    <row r="234" spans="1:11" ht="27.75" customHeight="1">
      <c r="A234" s="12" t="s">
        <v>730</v>
      </c>
      <c r="B234" s="297" t="s">
        <v>710</v>
      </c>
      <c r="C234" s="50"/>
      <c r="D234" s="12" t="s">
        <v>287</v>
      </c>
      <c r="E234" s="895"/>
      <c r="F234" s="103">
        <f>'3.5. субвенции школ 2020'!D68</f>
        <v>2494</v>
      </c>
      <c r="G234" s="103">
        <f>'3.5. субвенции школ 2021'!D68</f>
        <v>2494</v>
      </c>
      <c r="H234" s="103">
        <f>'3.5. субвенции школ 2022'!D68</f>
        <v>2494</v>
      </c>
      <c r="I234" s="897" t="s">
        <v>1277</v>
      </c>
      <c r="J234" s="898"/>
      <c r="K234" s="283"/>
    </row>
    <row r="235" spans="1:11" ht="27.75" customHeight="1">
      <c r="A235" s="93" t="s">
        <v>744</v>
      </c>
      <c r="B235" s="297"/>
      <c r="C235" s="50"/>
      <c r="D235" s="12" t="s">
        <v>287</v>
      </c>
      <c r="E235" s="895"/>
      <c r="F235" s="103">
        <f>'3.5. субвенции школ 2020'!D69</f>
        <v>0</v>
      </c>
      <c r="G235" s="103">
        <f>'3.5. субвенции школ 2021'!D69</f>
        <v>0</v>
      </c>
      <c r="H235" s="103">
        <f>'3.5. субвенции школ 2022'!D69</f>
        <v>0</v>
      </c>
      <c r="I235" s="897" t="s">
        <v>1277</v>
      </c>
      <c r="J235" s="898"/>
      <c r="K235" s="283"/>
    </row>
    <row r="236" spans="1:11" ht="24">
      <c r="A236" s="12" t="s">
        <v>731</v>
      </c>
      <c r="B236" s="297" t="s">
        <v>711</v>
      </c>
      <c r="C236" s="50"/>
      <c r="D236" s="12" t="s">
        <v>287</v>
      </c>
      <c r="E236" s="895"/>
      <c r="F236" s="103">
        <f>'3.5. субвенции школ 2020'!D70</f>
        <v>639</v>
      </c>
      <c r="G236" s="103">
        <f>'3.5. субвенции школ 2021'!D70</f>
        <v>639</v>
      </c>
      <c r="H236" s="103">
        <f>'3.5. субвенции школ 2022'!D70</f>
        <v>639</v>
      </c>
      <c r="I236" s="897" t="s">
        <v>1277</v>
      </c>
      <c r="J236" s="898"/>
      <c r="K236" s="283"/>
    </row>
    <row r="237" spans="1:11" ht="27" customHeight="1">
      <c r="A237" s="12" t="s">
        <v>732</v>
      </c>
      <c r="B237" s="297" t="s">
        <v>712</v>
      </c>
      <c r="C237" s="50"/>
      <c r="D237" s="12" t="s">
        <v>287</v>
      </c>
      <c r="E237" s="895"/>
      <c r="F237" s="103">
        <f>'3.5. субвенции школ 2020'!D71</f>
        <v>12419</v>
      </c>
      <c r="G237" s="103">
        <f>'3.5. субвенции школ 2021'!D71</f>
        <v>12419</v>
      </c>
      <c r="H237" s="103">
        <f>'3.5. субвенции школ 2022'!D71</f>
        <v>12419</v>
      </c>
      <c r="I237" s="897" t="s">
        <v>1277</v>
      </c>
      <c r="J237" s="898"/>
      <c r="K237" s="283"/>
    </row>
    <row r="238" spans="1:11" ht="26.25" customHeight="1">
      <c r="A238" s="297" t="s">
        <v>713</v>
      </c>
      <c r="B238" s="297" t="s">
        <v>1545</v>
      </c>
      <c r="C238" s="50"/>
      <c r="D238" s="12" t="s">
        <v>287</v>
      </c>
      <c r="E238" s="895"/>
      <c r="F238" s="103">
        <f>'3.5. субвенции школ 2020'!D72</f>
        <v>2082</v>
      </c>
      <c r="G238" s="103">
        <f>'3.5. субвенции школ 2021'!D72</f>
        <v>2082</v>
      </c>
      <c r="H238" s="103">
        <f>'3.5. субвенции школ 2022'!D72</f>
        <v>2082</v>
      </c>
      <c r="I238" s="897" t="s">
        <v>1277</v>
      </c>
      <c r="J238" s="898"/>
      <c r="K238" s="283"/>
    </row>
    <row r="239" spans="1:11" ht="26.25" customHeight="1">
      <c r="A239" s="93" t="s">
        <v>716</v>
      </c>
      <c r="B239" s="297"/>
      <c r="C239" s="50"/>
      <c r="D239" s="12" t="s">
        <v>287</v>
      </c>
      <c r="E239" s="896"/>
      <c r="F239" s="103">
        <f>'3.5. субвенции школ 2020'!D73</f>
        <v>0</v>
      </c>
      <c r="G239" s="103">
        <f>'3.5. субвенции школ 2021'!D73</f>
        <v>0</v>
      </c>
      <c r="H239" s="103">
        <f>'3.5. субвенции школ 2022'!D73</f>
        <v>0</v>
      </c>
      <c r="I239" s="897" t="s">
        <v>1277</v>
      </c>
      <c r="J239" s="898"/>
      <c r="K239" s="283"/>
    </row>
    <row r="240" spans="1:11" ht="141" customHeight="1">
      <c r="A240" s="97" t="s">
        <v>725</v>
      </c>
      <c r="B240" s="305"/>
      <c r="C240" s="6"/>
      <c r="D240" s="52" t="s">
        <v>9</v>
      </c>
      <c r="E240" s="7"/>
      <c r="F240" s="96"/>
      <c r="G240" s="96"/>
      <c r="H240" s="96"/>
      <c r="I240" s="100"/>
      <c r="J240" s="101"/>
      <c r="K240" s="284"/>
    </row>
    <row r="241" spans="1:11" ht="24" customHeight="1">
      <c r="A241" s="12" t="s">
        <v>714</v>
      </c>
      <c r="B241" s="297" t="s">
        <v>726</v>
      </c>
      <c r="C241" s="50"/>
      <c r="D241" s="12" t="s">
        <v>287</v>
      </c>
      <c r="E241" s="894" t="s">
        <v>287</v>
      </c>
      <c r="F241" s="103">
        <f>'3.5. субвенции школ 2020'!D75</f>
        <v>2427</v>
      </c>
      <c r="G241" s="103">
        <f>'3.5. субвенции школ 2021'!D75</f>
        <v>2641</v>
      </c>
      <c r="H241" s="103">
        <f>'3.5. субвенции школ 2022'!D75</f>
        <v>2782</v>
      </c>
      <c r="I241" s="897" t="s">
        <v>1277</v>
      </c>
      <c r="J241" s="898"/>
      <c r="K241" s="283"/>
    </row>
    <row r="242" spans="1:11" ht="72">
      <c r="A242" s="93" t="s">
        <v>715</v>
      </c>
      <c r="B242" s="297"/>
      <c r="C242" s="50"/>
      <c r="D242" s="12" t="s">
        <v>287</v>
      </c>
      <c r="E242" s="895"/>
      <c r="F242" s="103">
        <f>'3.5. субвенции школ 2020'!D76</f>
        <v>0</v>
      </c>
      <c r="G242" s="103">
        <f>'3.5. субвенции школ 2021'!D76</f>
        <v>0</v>
      </c>
      <c r="H242" s="103">
        <f>'3.5. субвенции школ 2022'!D76</f>
        <v>0</v>
      </c>
      <c r="I242" s="897" t="s">
        <v>1277</v>
      </c>
      <c r="J242" s="898"/>
      <c r="K242" s="283"/>
    </row>
    <row r="243" spans="1:11" ht="27.75" customHeight="1">
      <c r="A243" s="93" t="s">
        <v>730</v>
      </c>
      <c r="B243" s="297"/>
      <c r="C243" s="50"/>
      <c r="D243" s="12" t="s">
        <v>287</v>
      </c>
      <c r="E243" s="895"/>
      <c r="F243" s="103">
        <f>'3.5. субвенции школ 2020'!D77</f>
        <v>0</v>
      </c>
      <c r="G243" s="103">
        <f>'3.5. субвенции школ 2021'!D77</f>
        <v>0</v>
      </c>
      <c r="H243" s="103">
        <f>'3.5. субвенции школ 2022'!D77</f>
        <v>0</v>
      </c>
      <c r="I243" s="897" t="s">
        <v>1277</v>
      </c>
      <c r="J243" s="898"/>
      <c r="K243" s="283"/>
    </row>
    <row r="244" spans="1:11" ht="27.75" customHeight="1">
      <c r="A244" s="93" t="s">
        <v>744</v>
      </c>
      <c r="B244" s="297"/>
      <c r="C244" s="50"/>
      <c r="D244" s="12" t="s">
        <v>287</v>
      </c>
      <c r="E244" s="895"/>
      <c r="F244" s="103">
        <f>'3.5. субвенции школ 2020'!D78</f>
        <v>0</v>
      </c>
      <c r="G244" s="103">
        <f>'3.5. субвенции школ 2021'!D78</f>
        <v>0</v>
      </c>
      <c r="H244" s="103">
        <f>'3.5. субвенции школ 2022'!D78</f>
        <v>0</v>
      </c>
      <c r="I244" s="897" t="s">
        <v>1277</v>
      </c>
      <c r="J244" s="898"/>
      <c r="K244" s="283"/>
    </row>
    <row r="245" spans="1:11" ht="24">
      <c r="A245" s="12" t="s">
        <v>731</v>
      </c>
      <c r="B245" s="297" t="s">
        <v>1546</v>
      </c>
      <c r="C245" s="50"/>
      <c r="D245" s="12" t="s">
        <v>287</v>
      </c>
      <c r="E245" s="895"/>
      <c r="F245" s="103">
        <f>'3.5. субвенции школ 2020'!D79</f>
        <v>767</v>
      </c>
      <c r="G245" s="103">
        <f>'3.5. субвенции школ 2021'!D79</f>
        <v>767</v>
      </c>
      <c r="H245" s="103">
        <f>'3.5. субвенции школ 2022'!D79</f>
        <v>767</v>
      </c>
      <c r="I245" s="897" t="s">
        <v>1277</v>
      </c>
      <c r="J245" s="898"/>
      <c r="K245" s="283"/>
    </row>
    <row r="246" spans="1:11" ht="27" customHeight="1">
      <c r="A246" s="12" t="s">
        <v>732</v>
      </c>
      <c r="B246" s="297" t="s">
        <v>727</v>
      </c>
      <c r="C246" s="50"/>
      <c r="D246" s="12" t="s">
        <v>287</v>
      </c>
      <c r="E246" s="895"/>
      <c r="F246" s="103">
        <f>'3.5. субвенции школ 2020'!D80</f>
        <v>27732</v>
      </c>
      <c r="G246" s="103">
        <f>'3.5. субвенции школ 2021'!D80</f>
        <v>29017</v>
      </c>
      <c r="H246" s="103">
        <f>'3.5. субвенции школ 2022'!D80</f>
        <v>29865</v>
      </c>
      <c r="I246" s="897" t="s">
        <v>1277</v>
      </c>
      <c r="J246" s="898"/>
      <c r="K246" s="283"/>
    </row>
    <row r="247" spans="1:11" ht="26.25" customHeight="1">
      <c r="A247" s="297" t="s">
        <v>713</v>
      </c>
      <c r="B247" s="297" t="s">
        <v>728</v>
      </c>
      <c r="C247" s="50"/>
      <c r="D247" s="12" t="s">
        <v>287</v>
      </c>
      <c r="E247" s="895"/>
      <c r="F247" s="103">
        <f>'3.5. субвенции школ 2020'!D81</f>
        <v>2353</v>
      </c>
      <c r="G247" s="103">
        <f>'3.5. субвенции школ 2021'!D81</f>
        <v>2353</v>
      </c>
      <c r="H247" s="103">
        <f>'3.5. субвенции школ 2022'!D81</f>
        <v>2353</v>
      </c>
      <c r="I247" s="897" t="s">
        <v>1277</v>
      </c>
      <c r="J247" s="898"/>
      <c r="K247" s="283"/>
    </row>
    <row r="248" spans="1:11" ht="26.25" customHeight="1">
      <c r="A248" s="93" t="s">
        <v>716</v>
      </c>
      <c r="B248" s="297"/>
      <c r="C248" s="50"/>
      <c r="D248" s="12" t="s">
        <v>287</v>
      </c>
      <c r="E248" s="896"/>
      <c r="F248" s="103">
        <f>'3.5. субвенции школ 2020'!D82</f>
        <v>0</v>
      </c>
      <c r="G248" s="103">
        <f>'3.5. субвенции школ 2021'!D82</f>
        <v>0</v>
      </c>
      <c r="H248" s="103">
        <f>'3.5. субвенции школ 2022'!D82</f>
        <v>0</v>
      </c>
      <c r="I248" s="897" t="s">
        <v>1277</v>
      </c>
      <c r="J248" s="898"/>
      <c r="K248" s="283"/>
    </row>
    <row r="249" spans="1:11" ht="78.75">
      <c r="A249" s="97" t="s">
        <v>706</v>
      </c>
      <c r="B249" s="305"/>
      <c r="C249" s="15"/>
      <c r="D249" s="52" t="s">
        <v>435</v>
      </c>
      <c r="E249" s="7"/>
      <c r="F249" s="96"/>
      <c r="G249" s="96"/>
      <c r="H249" s="96"/>
      <c r="I249" s="100"/>
      <c r="J249" s="101"/>
      <c r="K249" s="284"/>
    </row>
    <row r="250" spans="1:11" ht="15" customHeight="1">
      <c r="A250" s="12" t="s">
        <v>448</v>
      </c>
      <c r="B250" s="297" t="s">
        <v>753</v>
      </c>
      <c r="C250" s="50"/>
      <c r="D250" s="12" t="s">
        <v>287</v>
      </c>
      <c r="E250" s="894" t="s">
        <v>287</v>
      </c>
      <c r="F250" s="103">
        <f>'3.5. субвенции школ 2020'!D84</f>
        <v>0.18</v>
      </c>
      <c r="G250" s="103">
        <f>'3.5. субвенции школ 2021'!D84</f>
        <v>0.19</v>
      </c>
      <c r="H250" s="103">
        <f>'3.5. субвенции школ 2022'!D84</f>
        <v>0.2</v>
      </c>
      <c r="I250" s="897" t="s">
        <v>1277</v>
      </c>
      <c r="J250" s="898"/>
      <c r="K250" s="283"/>
    </row>
    <row r="251" spans="1:11" ht="15" customHeight="1">
      <c r="A251" s="12" t="s">
        <v>449</v>
      </c>
      <c r="B251" s="297" t="s">
        <v>754</v>
      </c>
      <c r="C251" s="50"/>
      <c r="D251" s="12" t="s">
        <v>287</v>
      </c>
      <c r="E251" s="895"/>
      <c r="F251" s="103">
        <f>'3.5. субвенции школ 2020'!D85</f>
        <v>0.25</v>
      </c>
      <c r="G251" s="103">
        <f>'3.5. субвенции школ 2021'!D85</f>
        <v>0.26</v>
      </c>
      <c r="H251" s="103">
        <f>'3.5. субвенции школ 2022'!D85</f>
        <v>0.27</v>
      </c>
      <c r="I251" s="897" t="s">
        <v>1277</v>
      </c>
      <c r="J251" s="898"/>
      <c r="K251" s="283"/>
    </row>
    <row r="252" spans="1:11" ht="15" customHeight="1">
      <c r="A252" s="12" t="s">
        <v>463</v>
      </c>
      <c r="B252" s="297" t="s">
        <v>755</v>
      </c>
      <c r="C252" s="50"/>
      <c r="D252" s="12" t="s">
        <v>287</v>
      </c>
      <c r="E252" s="895"/>
      <c r="F252" s="103">
        <f>'3.5. субвенции школ 2020'!D86</f>
        <v>0.13</v>
      </c>
      <c r="G252" s="103">
        <f>'3.5. субвенции школ 2021'!D86</f>
        <v>0.13</v>
      </c>
      <c r="H252" s="103">
        <f>'3.5. субвенции школ 2022'!D86</f>
        <v>0.13</v>
      </c>
      <c r="I252" s="897" t="s">
        <v>1277</v>
      </c>
      <c r="J252" s="898"/>
      <c r="K252" s="283"/>
    </row>
    <row r="253" spans="1:11" ht="15" customHeight="1">
      <c r="A253" s="12" t="s">
        <v>450</v>
      </c>
      <c r="B253" s="297" t="s">
        <v>756</v>
      </c>
      <c r="C253" s="50"/>
      <c r="D253" s="12" t="s">
        <v>287</v>
      </c>
      <c r="E253" s="895"/>
      <c r="F253" s="103">
        <f>'3.5. субвенции школ 2020'!D87</f>
        <v>0.06</v>
      </c>
      <c r="G253" s="103">
        <f>'3.5. субвенции школ 2021'!D87</f>
        <v>0.06</v>
      </c>
      <c r="H253" s="103">
        <f>'3.5. субвенции школ 2022'!D87</f>
        <v>0.06</v>
      </c>
      <c r="I253" s="897" t="s">
        <v>1277</v>
      </c>
      <c r="J253" s="898"/>
      <c r="K253" s="283"/>
    </row>
    <row r="254" spans="1:11" ht="15" customHeight="1">
      <c r="A254" s="12" t="s">
        <v>451</v>
      </c>
      <c r="B254" s="297" t="s">
        <v>757</v>
      </c>
      <c r="C254" s="50"/>
      <c r="D254" s="12" t="s">
        <v>287</v>
      </c>
      <c r="E254" s="895"/>
      <c r="F254" s="103">
        <f>'3.5. субвенции школ 2020'!D88</f>
        <v>0.2</v>
      </c>
      <c r="G254" s="103">
        <f>'3.5. субвенции школ 2021'!D88</f>
        <v>0.21</v>
      </c>
      <c r="H254" s="103">
        <f>'3.5. субвенции школ 2022'!D88</f>
        <v>0.22</v>
      </c>
      <c r="I254" s="897" t="s">
        <v>1277</v>
      </c>
      <c r="J254" s="898"/>
      <c r="K254" s="283"/>
    </row>
    <row r="255" spans="1:11" ht="15" customHeight="1">
      <c r="A255" s="12" t="s">
        <v>452</v>
      </c>
      <c r="B255" s="297" t="s">
        <v>758</v>
      </c>
      <c r="C255" s="50"/>
      <c r="D255" s="12" t="s">
        <v>287</v>
      </c>
      <c r="E255" s="896"/>
      <c r="F255" s="103">
        <f>'3.5. субвенции школ 2020'!D89</f>
        <v>0.08</v>
      </c>
      <c r="G255" s="103">
        <f>'3.5. субвенции школ 2021'!D89</f>
        <v>0.09</v>
      </c>
      <c r="H255" s="103">
        <f>'3.5. субвенции школ 2022'!D89</f>
        <v>0.09</v>
      </c>
      <c r="I255" s="897" t="s">
        <v>1277</v>
      </c>
      <c r="J255" s="898"/>
      <c r="K255" s="283"/>
    </row>
    <row r="256" spans="1:11" ht="29.25" customHeight="1">
      <c r="A256" s="7"/>
      <c r="B256" s="305"/>
      <c r="C256" s="15" t="s">
        <v>10</v>
      </c>
      <c r="D256" s="16" t="s">
        <v>29</v>
      </c>
      <c r="E256" s="7"/>
      <c r="F256" s="96"/>
      <c r="G256" s="96"/>
      <c r="H256" s="96"/>
      <c r="I256" s="100"/>
      <c r="J256" s="101"/>
      <c r="K256" s="284"/>
    </row>
    <row r="257" spans="1:11" ht="188.25" customHeight="1">
      <c r="A257" s="97" t="s">
        <v>418</v>
      </c>
      <c r="B257" s="305"/>
      <c r="C257" s="6"/>
      <c r="D257" s="52" t="s">
        <v>267</v>
      </c>
      <c r="E257" s="7"/>
      <c r="F257" s="96"/>
      <c r="G257" s="96"/>
      <c r="H257" s="96"/>
      <c r="I257" s="100"/>
      <c r="J257" s="101"/>
      <c r="K257" s="284"/>
    </row>
    <row r="258" spans="1:11" ht="36">
      <c r="A258" s="297" t="s">
        <v>413</v>
      </c>
      <c r="B258" s="297" t="s">
        <v>419</v>
      </c>
      <c r="C258" s="50"/>
      <c r="D258" s="12" t="s">
        <v>287</v>
      </c>
      <c r="E258" s="894" t="s">
        <v>287</v>
      </c>
      <c r="F258" s="103">
        <f>'3.1. ГруппыДО_Норматив_обл 2020'!O25</f>
        <v>1935</v>
      </c>
      <c r="G258" s="103">
        <f>'3.1.ГруппыДО_Нормат_обл 2021'!O25</f>
        <v>1935</v>
      </c>
      <c r="H258" s="103">
        <f>'3.1.ГруппыДО_Нормат_обл 2022'!O25</f>
        <v>1935</v>
      </c>
      <c r="I258" s="897" t="s">
        <v>1260</v>
      </c>
      <c r="J258" s="898"/>
      <c r="K258" s="283"/>
    </row>
    <row r="259" spans="1:11" ht="36">
      <c r="A259" s="297" t="s">
        <v>405</v>
      </c>
      <c r="B259" s="297" t="s">
        <v>422</v>
      </c>
      <c r="C259" s="50"/>
      <c r="D259" s="12" t="s">
        <v>287</v>
      </c>
      <c r="E259" s="895"/>
      <c r="F259" s="103">
        <f>'3.1. ГруппыДО_Норматив_обл 2020'!O26</f>
        <v>2103</v>
      </c>
      <c r="G259" s="103">
        <f>'3.1.ГруппыДО_Нормат_обл 2021'!O26</f>
        <v>2103</v>
      </c>
      <c r="H259" s="103">
        <f>'3.1.ГруппыДО_Нормат_обл 2022'!O26</f>
        <v>2103</v>
      </c>
      <c r="I259" s="897" t="s">
        <v>1260</v>
      </c>
      <c r="J259" s="898"/>
      <c r="K259" s="283"/>
    </row>
    <row r="260" spans="1:11" ht="27.75" customHeight="1">
      <c r="A260" s="297" t="s">
        <v>809</v>
      </c>
      <c r="B260" s="297" t="s">
        <v>419</v>
      </c>
      <c r="C260" s="50"/>
      <c r="D260" s="12" t="s">
        <v>287</v>
      </c>
      <c r="E260" s="895"/>
      <c r="F260" s="103">
        <f>'3.1. ГруппыДО_Норматив_обл 2020'!O27</f>
        <v>2944</v>
      </c>
      <c r="G260" s="103">
        <f>'3.1.ГруппыДО_Нормат_обл 2021'!O27</f>
        <v>2944</v>
      </c>
      <c r="H260" s="103">
        <f>'3.1.ГруппыДО_Нормат_обл 2022'!O27</f>
        <v>2944</v>
      </c>
      <c r="I260" s="897" t="s">
        <v>1260</v>
      </c>
      <c r="J260" s="898"/>
      <c r="K260" s="283"/>
    </row>
    <row r="261" spans="1:11" ht="37.5" customHeight="1">
      <c r="A261" s="297" t="s">
        <v>406</v>
      </c>
      <c r="B261" s="297" t="s">
        <v>422</v>
      </c>
      <c r="C261" s="50"/>
      <c r="D261" s="12" t="s">
        <v>287</v>
      </c>
      <c r="E261" s="895"/>
      <c r="F261" s="103">
        <f>'3.1. ГруппыДО_Норматив_обл 2020'!O28</f>
        <v>2103</v>
      </c>
      <c r="G261" s="103">
        <f>'3.1.ГруппыДО_Нормат_обл 2021'!O28</f>
        <v>2103</v>
      </c>
      <c r="H261" s="103">
        <f>'3.1.ГруппыДО_Нормат_обл 2022'!O28</f>
        <v>2103</v>
      </c>
      <c r="I261" s="897" t="s">
        <v>1260</v>
      </c>
      <c r="J261" s="898"/>
      <c r="K261" s="283"/>
    </row>
    <row r="262" spans="1:11" ht="48">
      <c r="A262" s="297" t="s">
        <v>407</v>
      </c>
      <c r="B262" s="297" t="s">
        <v>422</v>
      </c>
      <c r="C262" s="50"/>
      <c r="D262" s="12" t="s">
        <v>287</v>
      </c>
      <c r="E262" s="895"/>
      <c r="F262" s="103">
        <f>'3.1. ГруппыДО_Норматив_обл 2020'!O29</f>
        <v>2103</v>
      </c>
      <c r="G262" s="103">
        <f>'3.1.ГруппыДО_Нормат_обл 2021'!O29</f>
        <v>2103</v>
      </c>
      <c r="H262" s="103">
        <f>'3.1.ГруппыДО_Нормат_обл 2022'!O29</f>
        <v>2103</v>
      </c>
      <c r="I262" s="897" t="s">
        <v>1260</v>
      </c>
      <c r="J262" s="898"/>
      <c r="K262" s="283"/>
    </row>
    <row r="263" spans="1:11" ht="27.75" customHeight="1">
      <c r="A263" s="93" t="s">
        <v>408</v>
      </c>
      <c r="B263" s="297" t="s">
        <v>421</v>
      </c>
      <c r="C263" s="50"/>
      <c r="D263" s="12" t="s">
        <v>287</v>
      </c>
      <c r="E263" s="895"/>
      <c r="F263" s="103">
        <f>'3.1. ГруппыДО_Норматив_обл 2020'!O30</f>
        <v>2271</v>
      </c>
      <c r="G263" s="103">
        <f>'3.1.ГруппыДО_Нормат_обл 2021'!O30</f>
        <v>2271</v>
      </c>
      <c r="H263" s="103">
        <f>'3.1.ГруппыДО_Нормат_обл 2022'!O30</f>
        <v>2271</v>
      </c>
      <c r="I263" s="897" t="s">
        <v>1260</v>
      </c>
      <c r="J263" s="898"/>
      <c r="K263" s="283"/>
    </row>
    <row r="264" spans="1:11" ht="27.75" customHeight="1">
      <c r="A264" s="99" t="s">
        <v>409</v>
      </c>
      <c r="B264" s="297" t="s">
        <v>421</v>
      </c>
      <c r="C264" s="50"/>
      <c r="D264" s="12" t="s">
        <v>287</v>
      </c>
      <c r="E264" s="895"/>
      <c r="F264" s="103">
        <f>'3.1. ГруппыДО_Норматив_обл 2020'!O31</f>
        <v>2734</v>
      </c>
      <c r="G264" s="103">
        <f>'3.1.ГруппыДО_Нормат_обл 2021'!O31</f>
        <v>2734</v>
      </c>
      <c r="H264" s="103">
        <f>'3.1.ГруппыДО_Нормат_обл 2022'!O31</f>
        <v>2734</v>
      </c>
      <c r="I264" s="897" t="s">
        <v>1260</v>
      </c>
      <c r="J264" s="898"/>
      <c r="K264" s="283"/>
    </row>
    <row r="265" spans="1:11" ht="27.75" customHeight="1">
      <c r="A265" s="99" t="s">
        <v>414</v>
      </c>
      <c r="B265" s="297" t="s">
        <v>420</v>
      </c>
      <c r="C265" s="50"/>
      <c r="D265" s="12" t="s">
        <v>287</v>
      </c>
      <c r="E265" s="895"/>
      <c r="F265" s="103">
        <f>'3.1. ГруппыДО_Норматив_обл 2020'!O32</f>
        <v>3829</v>
      </c>
      <c r="G265" s="103">
        <f>'3.1.ГруппыДО_Нормат_обл 2021'!O32</f>
        <v>3829</v>
      </c>
      <c r="H265" s="103">
        <f>'3.1.ГруппыДО_Нормат_обл 2022'!O32</f>
        <v>3829</v>
      </c>
      <c r="I265" s="897" t="s">
        <v>1260</v>
      </c>
      <c r="J265" s="898"/>
      <c r="K265" s="283"/>
    </row>
    <row r="266" spans="1:11" ht="27.75" customHeight="1">
      <c r="A266" s="99" t="s">
        <v>410</v>
      </c>
      <c r="B266" s="297" t="s">
        <v>421</v>
      </c>
      <c r="C266" s="50"/>
      <c r="D266" s="12" t="s">
        <v>287</v>
      </c>
      <c r="E266" s="895"/>
      <c r="F266" s="103">
        <f>'3.1. ГруппыДО_Норматив_обл 2020'!O33</f>
        <v>4206</v>
      </c>
      <c r="G266" s="103">
        <f>'3.1.ГруппыДО_Нормат_обл 2021'!O33</f>
        <v>4206</v>
      </c>
      <c r="H266" s="103">
        <f>'3.1.ГруппыДО_Нормат_обл 2022'!O33</f>
        <v>4206</v>
      </c>
      <c r="I266" s="897" t="s">
        <v>1260</v>
      </c>
      <c r="J266" s="898"/>
      <c r="K266" s="283"/>
    </row>
    <row r="267" spans="1:11" ht="27.75" customHeight="1">
      <c r="A267" s="93" t="s">
        <v>415</v>
      </c>
      <c r="B267" s="297" t="s">
        <v>419</v>
      </c>
      <c r="C267" s="50"/>
      <c r="D267" s="12" t="s">
        <v>287</v>
      </c>
      <c r="E267" s="895"/>
      <c r="F267" s="103">
        <f>'3.1. ГруппыДО_Норматив_обл 2020'!O34</f>
        <v>2095</v>
      </c>
      <c r="G267" s="103">
        <f>'3.1.ГруппыДО_Нормат_обл 2021'!O34</f>
        <v>2095</v>
      </c>
      <c r="H267" s="103">
        <f>'3.1.ГруппыДО_Нормат_обл 2022'!O34</f>
        <v>2095</v>
      </c>
      <c r="I267" s="897" t="s">
        <v>1260</v>
      </c>
      <c r="J267" s="898"/>
      <c r="K267" s="283"/>
    </row>
    <row r="268" spans="1:11" ht="27.75" customHeight="1">
      <c r="A268" s="297" t="s">
        <v>411</v>
      </c>
      <c r="B268" s="297" t="s">
        <v>422</v>
      </c>
      <c r="C268" s="50"/>
      <c r="D268" s="12" t="s">
        <v>287</v>
      </c>
      <c r="E268" s="895"/>
      <c r="F268" s="103">
        <f>'3.1. ГруппыДО_Норматив_обл 2020'!O35</f>
        <v>2271</v>
      </c>
      <c r="G268" s="103">
        <f>'3.1.ГруппыДО_Нормат_обл 2021'!O35</f>
        <v>2271</v>
      </c>
      <c r="H268" s="103">
        <f>'3.1.ГруппыДО_Нормат_обл 2022'!O35</f>
        <v>2271</v>
      </c>
      <c r="I268" s="897" t="s">
        <v>1260</v>
      </c>
      <c r="J268" s="898"/>
      <c r="K268" s="283"/>
    </row>
    <row r="269" spans="1:11" ht="27.75" customHeight="1">
      <c r="A269" s="93" t="s">
        <v>416</v>
      </c>
      <c r="B269" s="297" t="s">
        <v>419</v>
      </c>
      <c r="C269" s="50"/>
      <c r="D269" s="12" t="s">
        <v>287</v>
      </c>
      <c r="E269" s="895"/>
      <c r="F269" s="103">
        <f>'3.1. ГруппыДО_Норматив_обл 2020'!O36</f>
        <v>2225</v>
      </c>
      <c r="G269" s="103">
        <f>'3.1.ГруппыДО_Нормат_обл 2021'!O36</f>
        <v>2225</v>
      </c>
      <c r="H269" s="103">
        <f>'3.1.ГруппыДО_Нормат_обл 2022'!O36</f>
        <v>2225</v>
      </c>
      <c r="I269" s="897" t="s">
        <v>1260</v>
      </c>
      <c r="J269" s="898"/>
      <c r="K269" s="283"/>
    </row>
    <row r="270" spans="1:11" ht="27.75" customHeight="1">
      <c r="A270" s="297" t="s">
        <v>412</v>
      </c>
      <c r="B270" s="297" t="s">
        <v>422</v>
      </c>
      <c r="C270" s="50"/>
      <c r="D270" s="12" t="s">
        <v>287</v>
      </c>
      <c r="E270" s="895"/>
      <c r="F270" s="103">
        <f>'3.1. ГруппыДО_Норматив_обл 2020'!O37</f>
        <v>2418</v>
      </c>
      <c r="G270" s="103">
        <f>'3.1.ГруппыДО_Нормат_обл 2021'!O37</f>
        <v>2418</v>
      </c>
      <c r="H270" s="103">
        <f>'3.1.ГруппыДО_Нормат_обл 2022'!O37</f>
        <v>2418</v>
      </c>
      <c r="I270" s="897" t="s">
        <v>1260</v>
      </c>
      <c r="J270" s="898"/>
      <c r="K270" s="283"/>
    </row>
    <row r="271" spans="1:11" ht="27.75" customHeight="1">
      <c r="A271" s="652"/>
      <c r="B271" s="297"/>
      <c r="C271" s="50"/>
      <c r="D271" s="12" t="s">
        <v>287</v>
      </c>
      <c r="E271" s="896"/>
      <c r="F271" s="103"/>
      <c r="G271" s="103"/>
      <c r="H271" s="103"/>
      <c r="I271" s="897" t="s">
        <v>1260</v>
      </c>
      <c r="J271" s="898"/>
      <c r="K271" s="283"/>
    </row>
    <row r="272" spans="1:11">
      <c r="A272" s="97" t="s">
        <v>423</v>
      </c>
      <c r="B272" s="305"/>
      <c r="C272" s="15"/>
      <c r="D272" s="16"/>
      <c r="E272" s="7"/>
      <c r="F272" s="96"/>
      <c r="G272" s="96"/>
      <c r="H272" s="96"/>
      <c r="I272" s="100"/>
      <c r="J272" s="101"/>
      <c r="K272" s="284"/>
    </row>
    <row r="273" spans="1:11" ht="24" customHeight="1">
      <c r="A273" s="12" t="s">
        <v>811</v>
      </c>
      <c r="B273" s="297" t="s">
        <v>424</v>
      </c>
      <c r="C273" s="50"/>
      <c r="D273" s="12" t="s">
        <v>252</v>
      </c>
      <c r="E273" s="13" t="s">
        <v>434</v>
      </c>
      <c r="F273" s="103"/>
      <c r="G273" s="103"/>
      <c r="H273" s="103"/>
      <c r="I273" s="650"/>
      <c r="J273" s="651"/>
      <c r="K273" s="283"/>
    </row>
    <row r="274" spans="1:11" ht="36">
      <c r="A274" s="12" t="s">
        <v>812</v>
      </c>
      <c r="B274" s="297" t="s">
        <v>425</v>
      </c>
      <c r="C274" s="50"/>
      <c r="D274" s="12" t="s">
        <v>252</v>
      </c>
      <c r="E274" s="13" t="s">
        <v>434</v>
      </c>
      <c r="F274" s="103"/>
      <c r="G274" s="103"/>
      <c r="H274" s="103"/>
      <c r="I274" s="650"/>
      <c r="J274" s="651"/>
      <c r="K274" s="283"/>
    </row>
    <row r="275" spans="1:11" ht="24">
      <c r="A275" s="12" t="s">
        <v>813</v>
      </c>
      <c r="B275" s="297" t="s">
        <v>426</v>
      </c>
      <c r="C275" s="50"/>
      <c r="D275" s="12" t="s">
        <v>252</v>
      </c>
      <c r="E275" s="13" t="s">
        <v>434</v>
      </c>
      <c r="F275" s="103"/>
      <c r="G275" s="103"/>
      <c r="H275" s="103"/>
      <c r="I275" s="650"/>
      <c r="J275" s="651"/>
      <c r="K275" s="283"/>
    </row>
    <row r="276" spans="1:11" ht="36">
      <c r="A276" s="12" t="s">
        <v>1536</v>
      </c>
      <c r="B276" s="297" t="s">
        <v>427</v>
      </c>
      <c r="C276" s="50"/>
      <c r="D276" s="12" t="s">
        <v>252</v>
      </c>
      <c r="E276" s="13" t="s">
        <v>434</v>
      </c>
      <c r="F276" s="103"/>
      <c r="G276" s="103"/>
      <c r="H276" s="103"/>
      <c r="I276" s="650"/>
      <c r="J276" s="651"/>
      <c r="K276" s="283"/>
    </row>
    <row r="277" spans="1:11" ht="36">
      <c r="A277" s="12" t="s">
        <v>814</v>
      </c>
      <c r="B277" s="297" t="s">
        <v>428</v>
      </c>
      <c r="C277" s="50"/>
      <c r="D277" s="12" t="s">
        <v>252</v>
      </c>
      <c r="E277" s="13" t="s">
        <v>434</v>
      </c>
      <c r="F277" s="103"/>
      <c r="G277" s="103"/>
      <c r="H277" s="103"/>
      <c r="I277" s="650"/>
      <c r="J277" s="651"/>
      <c r="K277" s="283"/>
    </row>
    <row r="278" spans="1:11" ht="36">
      <c r="A278" s="99" t="s">
        <v>815</v>
      </c>
      <c r="B278" s="297" t="s">
        <v>429</v>
      </c>
      <c r="C278" s="50"/>
      <c r="D278" s="12" t="s">
        <v>252</v>
      </c>
      <c r="E278" s="13" t="s">
        <v>434</v>
      </c>
      <c r="F278" s="103"/>
      <c r="G278" s="103"/>
      <c r="H278" s="103"/>
      <c r="I278" s="650"/>
      <c r="J278" s="651"/>
      <c r="K278" s="283"/>
    </row>
    <row r="279" spans="1:11" ht="36">
      <c r="A279" s="99" t="s">
        <v>816</v>
      </c>
      <c r="B279" s="297" t="s">
        <v>430</v>
      </c>
      <c r="C279" s="50"/>
      <c r="D279" s="12" t="s">
        <v>252</v>
      </c>
      <c r="E279" s="13" t="s">
        <v>434</v>
      </c>
      <c r="F279" s="103"/>
      <c r="G279" s="103"/>
      <c r="H279" s="103"/>
      <c r="I279" s="650"/>
      <c r="J279" s="651"/>
      <c r="K279" s="283"/>
    </row>
    <row r="280" spans="1:11" ht="24">
      <c r="A280" s="99" t="s">
        <v>817</v>
      </c>
      <c r="B280" s="297" t="s">
        <v>431</v>
      </c>
      <c r="C280" s="50"/>
      <c r="D280" s="12" t="s">
        <v>252</v>
      </c>
      <c r="E280" s="13" t="s">
        <v>434</v>
      </c>
      <c r="F280" s="103"/>
      <c r="G280" s="103"/>
      <c r="H280" s="103"/>
      <c r="I280" s="650"/>
      <c r="J280" s="651"/>
      <c r="K280" s="283"/>
    </row>
    <row r="281" spans="1:11" ht="36">
      <c r="A281" s="99" t="s">
        <v>1537</v>
      </c>
      <c r="B281" s="297" t="s">
        <v>432</v>
      </c>
      <c r="C281" s="50"/>
      <c r="D281" s="12" t="s">
        <v>252</v>
      </c>
      <c r="E281" s="13" t="s">
        <v>434</v>
      </c>
      <c r="F281" s="103"/>
      <c r="G281" s="103"/>
      <c r="H281" s="103"/>
      <c r="I281" s="650"/>
      <c r="J281" s="651"/>
      <c r="K281" s="283"/>
    </row>
    <row r="282" spans="1:11" ht="36">
      <c r="A282" s="99" t="s">
        <v>818</v>
      </c>
      <c r="B282" s="297" t="s">
        <v>433</v>
      </c>
      <c r="C282" s="50"/>
      <c r="D282" s="12" t="s">
        <v>252</v>
      </c>
      <c r="E282" s="13" t="s">
        <v>434</v>
      </c>
      <c r="F282" s="103"/>
      <c r="G282" s="103"/>
      <c r="H282" s="103"/>
      <c r="I282" s="650"/>
      <c r="J282" s="651"/>
      <c r="K282" s="283"/>
    </row>
    <row r="283" spans="1:11" ht="188.25" customHeight="1">
      <c r="A283" s="97" t="s">
        <v>729</v>
      </c>
      <c r="B283" s="305"/>
      <c r="C283" s="6"/>
      <c r="D283" s="52" t="s">
        <v>267</v>
      </c>
      <c r="E283" s="7"/>
      <c r="F283" s="96"/>
      <c r="G283" s="96"/>
      <c r="H283" s="96"/>
      <c r="I283" s="100"/>
      <c r="J283" s="101"/>
      <c r="K283" s="284"/>
    </row>
    <row r="284" spans="1:11" ht="15" customHeight="1">
      <c r="A284" s="12" t="s">
        <v>714</v>
      </c>
      <c r="B284" s="297" t="s">
        <v>722</v>
      </c>
      <c r="C284" s="50"/>
      <c r="D284" s="12" t="s">
        <v>287</v>
      </c>
      <c r="E284" s="894" t="s">
        <v>287</v>
      </c>
      <c r="F284" s="103">
        <f>'3.5. субвенции школ 2020'!E57</f>
        <v>324</v>
      </c>
      <c r="G284" s="103">
        <f>'3.5. субвенции школ 2021'!E57</f>
        <v>324</v>
      </c>
      <c r="H284" s="103">
        <f>'3.5. субвенции школ 2022'!E57</f>
        <v>324</v>
      </c>
      <c r="I284" s="897" t="s">
        <v>1277</v>
      </c>
      <c r="J284" s="898"/>
      <c r="K284" s="283"/>
    </row>
    <row r="285" spans="1:11" ht="72">
      <c r="A285" s="93" t="s">
        <v>715</v>
      </c>
      <c r="B285" s="297"/>
      <c r="C285" s="50"/>
      <c r="D285" s="12" t="s">
        <v>287</v>
      </c>
      <c r="E285" s="895"/>
      <c r="F285" s="103">
        <f>'3.5. субвенции школ 2020'!E58</f>
        <v>0</v>
      </c>
      <c r="G285" s="103">
        <f>'3.5. субвенции школ 2021'!E58</f>
        <v>0</v>
      </c>
      <c r="H285" s="103">
        <f>'3.5. субвенции школ 2022'!E58</f>
        <v>0</v>
      </c>
      <c r="I285" s="897" t="s">
        <v>1277</v>
      </c>
      <c r="J285" s="898"/>
      <c r="K285" s="283"/>
    </row>
    <row r="286" spans="1:11" ht="27.75" customHeight="1">
      <c r="A286" s="12" t="s">
        <v>730</v>
      </c>
      <c r="B286" s="297" t="s">
        <v>1544</v>
      </c>
      <c r="C286" s="50"/>
      <c r="D286" s="12" t="s">
        <v>287</v>
      </c>
      <c r="E286" s="895"/>
      <c r="F286" s="103">
        <f>'3.5. субвенции школ 2020'!E59</f>
        <v>324</v>
      </c>
      <c r="G286" s="103">
        <f>'3.5. субвенции школ 2021'!E59</f>
        <v>324</v>
      </c>
      <c r="H286" s="103">
        <f>'3.5. субвенции школ 2022'!E59</f>
        <v>324</v>
      </c>
      <c r="I286" s="897" t="s">
        <v>1277</v>
      </c>
      <c r="J286" s="898"/>
      <c r="K286" s="283"/>
    </row>
    <row r="287" spans="1:11" ht="37.5" customHeight="1">
      <c r="A287" s="12" t="s">
        <v>731</v>
      </c>
      <c r="B287" s="297" t="s">
        <v>723</v>
      </c>
      <c r="C287" s="50"/>
      <c r="D287" s="12" t="s">
        <v>287</v>
      </c>
      <c r="E287" s="895"/>
      <c r="F287" s="103">
        <f>'3.5. субвенции школ 2020'!E60</f>
        <v>68</v>
      </c>
      <c r="G287" s="103">
        <f>'3.5. субвенции школ 2021'!E60</f>
        <v>68</v>
      </c>
      <c r="H287" s="103">
        <f>'3.5. субвенции школ 2022'!E60</f>
        <v>68</v>
      </c>
      <c r="I287" s="897" t="s">
        <v>1277</v>
      </c>
      <c r="J287" s="898"/>
      <c r="K287" s="283"/>
    </row>
    <row r="288" spans="1:11" ht="60">
      <c r="A288" s="93" t="s">
        <v>744</v>
      </c>
      <c r="B288" s="297"/>
      <c r="C288" s="50"/>
      <c r="D288" s="12" t="s">
        <v>287</v>
      </c>
      <c r="E288" s="895"/>
      <c r="F288" s="103">
        <f>'3.5. субвенции школ 2020'!E61</f>
        <v>0</v>
      </c>
      <c r="G288" s="103">
        <f>'3.5. субвенции школ 2021'!E61</f>
        <v>0</v>
      </c>
      <c r="H288" s="103">
        <f>'3.5. субвенции школ 2022'!E61</f>
        <v>0</v>
      </c>
      <c r="I288" s="897" t="s">
        <v>1277</v>
      </c>
      <c r="J288" s="898"/>
      <c r="K288" s="283"/>
    </row>
    <row r="289" spans="1:11" ht="27.75" customHeight="1">
      <c r="A289" s="12" t="s">
        <v>732</v>
      </c>
      <c r="B289" s="297" t="s">
        <v>724</v>
      </c>
      <c r="C289" s="50"/>
      <c r="D289" s="12" t="s">
        <v>287</v>
      </c>
      <c r="E289" s="895"/>
      <c r="F289" s="103">
        <f>'3.5. субвенции школ 2020'!E62</f>
        <v>1724</v>
      </c>
      <c r="G289" s="103">
        <f>'3.5. субвенции школ 2021'!E62</f>
        <v>1724</v>
      </c>
      <c r="H289" s="103">
        <f>'3.5. субвенции школ 2022'!E62</f>
        <v>1724</v>
      </c>
      <c r="I289" s="897" t="s">
        <v>1277</v>
      </c>
      <c r="J289" s="898"/>
      <c r="K289" s="283"/>
    </row>
    <row r="290" spans="1:11" ht="27.75" customHeight="1">
      <c r="A290" s="93" t="s">
        <v>713</v>
      </c>
      <c r="B290" s="297"/>
      <c r="C290" s="50"/>
      <c r="D290" s="12" t="s">
        <v>287</v>
      </c>
      <c r="E290" s="895"/>
      <c r="F290" s="103">
        <f>'3.5. субвенции школ 2020'!E63</f>
        <v>0</v>
      </c>
      <c r="G290" s="103">
        <f>'3.5. субвенции школ 2021'!E63</f>
        <v>0</v>
      </c>
      <c r="H290" s="103">
        <f>'3.5. субвенции школ 2022'!E63</f>
        <v>0</v>
      </c>
      <c r="I290" s="897" t="s">
        <v>1277</v>
      </c>
      <c r="J290" s="898"/>
      <c r="K290" s="283"/>
    </row>
    <row r="291" spans="1:11" ht="27.75" customHeight="1">
      <c r="A291" s="93" t="s">
        <v>716</v>
      </c>
      <c r="B291" s="297"/>
      <c r="C291" s="50"/>
      <c r="D291" s="12" t="s">
        <v>287</v>
      </c>
      <c r="E291" s="896"/>
      <c r="F291" s="103">
        <f>'3.5. субвенции школ 2020'!E64</f>
        <v>0</v>
      </c>
      <c r="G291" s="103">
        <f>'3.5. субвенции школ 2021'!E64</f>
        <v>0</v>
      </c>
      <c r="H291" s="103">
        <f>'3.5. субвенции школ 2022'!E64</f>
        <v>0</v>
      </c>
      <c r="I291" s="897" t="s">
        <v>1277</v>
      </c>
      <c r="J291" s="898"/>
      <c r="K291" s="283"/>
    </row>
    <row r="292" spans="1:11" ht="188.25" customHeight="1">
      <c r="A292" s="97" t="s">
        <v>708</v>
      </c>
      <c r="B292" s="305"/>
      <c r="C292" s="6"/>
      <c r="D292" s="52" t="s">
        <v>267</v>
      </c>
      <c r="E292" s="7"/>
      <c r="F292" s="96"/>
      <c r="G292" s="96"/>
      <c r="H292" s="96"/>
      <c r="I292" s="100"/>
      <c r="J292" s="101"/>
      <c r="K292" s="284"/>
    </row>
    <row r="293" spans="1:11" ht="15" customHeight="1">
      <c r="A293" s="12" t="s">
        <v>714</v>
      </c>
      <c r="B293" s="297" t="s">
        <v>709</v>
      </c>
      <c r="C293" s="50"/>
      <c r="D293" s="12" t="s">
        <v>287</v>
      </c>
      <c r="E293" s="894" t="s">
        <v>287</v>
      </c>
      <c r="F293" s="103">
        <f>'3.5. субвенции школ 2020'!E66</f>
        <v>440</v>
      </c>
      <c r="G293" s="103">
        <f>'3.5. субвенции школ 2021'!E66</f>
        <v>440</v>
      </c>
      <c r="H293" s="103">
        <f>'3.5. субвенции школ 2022'!E66</f>
        <v>440</v>
      </c>
      <c r="I293" s="897" t="s">
        <v>1277</v>
      </c>
      <c r="J293" s="898"/>
      <c r="K293" s="283"/>
    </row>
    <row r="294" spans="1:11" ht="72">
      <c r="A294" s="93" t="s">
        <v>715</v>
      </c>
      <c r="B294" s="297"/>
      <c r="C294" s="50"/>
      <c r="D294" s="12" t="s">
        <v>287</v>
      </c>
      <c r="E294" s="895"/>
      <c r="F294" s="103">
        <f>'3.5. субвенции школ 2020'!E67</f>
        <v>0</v>
      </c>
      <c r="G294" s="103">
        <f>'3.5. субвенции школ 2021'!E67</f>
        <v>0</v>
      </c>
      <c r="H294" s="103">
        <f>'3.5. субвенции школ 2022'!E67</f>
        <v>0</v>
      </c>
      <c r="I294" s="897" t="s">
        <v>1277</v>
      </c>
      <c r="J294" s="898"/>
      <c r="K294" s="283"/>
    </row>
    <row r="295" spans="1:11" ht="27.75" customHeight="1">
      <c r="A295" s="12" t="s">
        <v>730</v>
      </c>
      <c r="B295" s="297" t="s">
        <v>710</v>
      </c>
      <c r="C295" s="50"/>
      <c r="D295" s="12" t="s">
        <v>287</v>
      </c>
      <c r="E295" s="895"/>
      <c r="F295" s="103">
        <f>'3.5. субвенции школ 2020'!E68</f>
        <v>440</v>
      </c>
      <c r="G295" s="103">
        <f>'3.5. субвенции школ 2021'!E68</f>
        <v>440</v>
      </c>
      <c r="H295" s="103">
        <f>'3.5. субвенции школ 2022'!E68</f>
        <v>440</v>
      </c>
      <c r="I295" s="897" t="s">
        <v>1277</v>
      </c>
      <c r="J295" s="898"/>
      <c r="K295" s="283"/>
    </row>
    <row r="296" spans="1:11" ht="37.5" customHeight="1">
      <c r="A296" s="93" t="s">
        <v>744</v>
      </c>
      <c r="B296" s="297"/>
      <c r="C296" s="50"/>
      <c r="D296" s="12" t="s">
        <v>287</v>
      </c>
      <c r="E296" s="895"/>
      <c r="F296" s="103">
        <f>'3.5. субвенции школ 2020'!E69</f>
        <v>0</v>
      </c>
      <c r="G296" s="103">
        <f>'3.5. субвенции школ 2021'!E69</f>
        <v>0</v>
      </c>
      <c r="H296" s="103">
        <f>'3.5. субвенции школ 2022'!E69</f>
        <v>0</v>
      </c>
      <c r="I296" s="897" t="s">
        <v>1277</v>
      </c>
      <c r="J296" s="898"/>
      <c r="K296" s="283"/>
    </row>
    <row r="297" spans="1:11" ht="24">
      <c r="A297" s="12" t="s">
        <v>731</v>
      </c>
      <c r="B297" s="297" t="s">
        <v>711</v>
      </c>
      <c r="C297" s="50"/>
      <c r="D297" s="12" t="s">
        <v>287</v>
      </c>
      <c r="E297" s="895"/>
      <c r="F297" s="103">
        <f>'3.5. субвенции школ 2020'!E70</f>
        <v>113</v>
      </c>
      <c r="G297" s="103">
        <f>'3.5. субвенции школ 2021'!E70</f>
        <v>113</v>
      </c>
      <c r="H297" s="103">
        <f>'3.5. субвенции школ 2022'!E70</f>
        <v>113</v>
      </c>
      <c r="I297" s="897" t="s">
        <v>1277</v>
      </c>
      <c r="J297" s="898"/>
      <c r="K297" s="283"/>
    </row>
    <row r="298" spans="1:11" ht="27.75" customHeight="1">
      <c r="A298" s="12" t="s">
        <v>732</v>
      </c>
      <c r="B298" s="297" t="s">
        <v>712</v>
      </c>
      <c r="C298" s="50"/>
      <c r="D298" s="12" t="s">
        <v>287</v>
      </c>
      <c r="E298" s="895"/>
      <c r="F298" s="103">
        <f>'3.5. субвенции школ 2020'!E71</f>
        <v>2193</v>
      </c>
      <c r="G298" s="103">
        <f>'3.5. субвенции школ 2021'!E71</f>
        <v>2193</v>
      </c>
      <c r="H298" s="103">
        <f>'3.5. субвенции школ 2022'!E71</f>
        <v>2193</v>
      </c>
      <c r="I298" s="897" t="s">
        <v>1277</v>
      </c>
      <c r="J298" s="898"/>
      <c r="K298" s="283"/>
    </row>
    <row r="299" spans="1:11" ht="27.75" customHeight="1">
      <c r="A299" s="297" t="s">
        <v>713</v>
      </c>
      <c r="B299" s="297" t="s">
        <v>1545</v>
      </c>
      <c r="C299" s="50"/>
      <c r="D299" s="12" t="s">
        <v>287</v>
      </c>
      <c r="E299" s="895"/>
      <c r="F299" s="103">
        <f>'3.5. субвенции школ 2020'!E72</f>
        <v>367</v>
      </c>
      <c r="G299" s="103">
        <f>'3.5. субвенции школ 2021'!E72</f>
        <v>367</v>
      </c>
      <c r="H299" s="103">
        <f>'3.5. субвенции школ 2022'!E72</f>
        <v>367</v>
      </c>
      <c r="I299" s="897" t="s">
        <v>1277</v>
      </c>
      <c r="J299" s="898"/>
      <c r="K299" s="283"/>
    </row>
    <row r="300" spans="1:11" ht="27.75" customHeight="1">
      <c r="A300" s="93" t="s">
        <v>716</v>
      </c>
      <c r="B300" s="297"/>
      <c r="C300" s="50"/>
      <c r="D300" s="12" t="s">
        <v>287</v>
      </c>
      <c r="E300" s="896"/>
      <c r="F300" s="103">
        <f>'3.5. субвенции школ 2020'!E73</f>
        <v>0</v>
      </c>
      <c r="G300" s="103">
        <f>'3.5. субвенции школ 2021'!E73</f>
        <v>0</v>
      </c>
      <c r="H300" s="103">
        <f>'3.5. субвенции школ 2022'!E73</f>
        <v>0</v>
      </c>
      <c r="I300" s="897" t="s">
        <v>1277</v>
      </c>
      <c r="J300" s="898"/>
      <c r="K300" s="283"/>
    </row>
    <row r="301" spans="1:11" ht="188.25" customHeight="1">
      <c r="A301" s="97" t="s">
        <v>725</v>
      </c>
      <c r="B301" s="305"/>
      <c r="C301" s="6"/>
      <c r="D301" s="52" t="s">
        <v>267</v>
      </c>
      <c r="E301" s="7"/>
      <c r="F301" s="96"/>
      <c r="G301" s="96"/>
      <c r="H301" s="96"/>
      <c r="I301" s="100"/>
      <c r="J301" s="101"/>
      <c r="K301" s="284"/>
    </row>
    <row r="302" spans="1:11" ht="15" customHeight="1">
      <c r="A302" s="12" t="s">
        <v>714</v>
      </c>
      <c r="B302" s="297" t="s">
        <v>726</v>
      </c>
      <c r="C302" s="50"/>
      <c r="D302" s="12" t="s">
        <v>287</v>
      </c>
      <c r="E302" s="894" t="s">
        <v>287</v>
      </c>
      <c r="F302" s="103">
        <f>'3.5. субвенции школ 2020'!E75</f>
        <v>428</v>
      </c>
      <c r="G302" s="103">
        <f>'3.5. субвенции школ 2021'!E75</f>
        <v>466</v>
      </c>
      <c r="H302" s="103">
        <f>'3.5. субвенции школ 2022'!E75</f>
        <v>491</v>
      </c>
      <c r="I302" s="897" t="s">
        <v>1277</v>
      </c>
      <c r="J302" s="898"/>
      <c r="K302" s="283"/>
    </row>
    <row r="303" spans="1:11" ht="72">
      <c r="A303" s="93" t="s">
        <v>715</v>
      </c>
      <c r="B303" s="297"/>
      <c r="C303" s="50"/>
      <c r="D303" s="12" t="s">
        <v>287</v>
      </c>
      <c r="E303" s="895"/>
      <c r="F303" s="103">
        <f>'3.5. субвенции школ 2020'!E76</f>
        <v>0</v>
      </c>
      <c r="G303" s="103">
        <f>'3.5. субвенции школ 2021'!E76</f>
        <v>0</v>
      </c>
      <c r="H303" s="103">
        <f>'3.5. субвенции школ 2022'!E76</f>
        <v>0</v>
      </c>
      <c r="I303" s="897" t="s">
        <v>1277</v>
      </c>
      <c r="J303" s="898"/>
      <c r="K303" s="283"/>
    </row>
    <row r="304" spans="1:11" ht="27.75" customHeight="1">
      <c r="A304" s="93" t="s">
        <v>730</v>
      </c>
      <c r="B304" s="297"/>
      <c r="C304" s="50"/>
      <c r="D304" s="12" t="s">
        <v>287</v>
      </c>
      <c r="E304" s="895"/>
      <c r="F304" s="103">
        <f>'3.5. субвенции школ 2020'!E77</f>
        <v>0</v>
      </c>
      <c r="G304" s="103">
        <f>'3.5. субвенции школ 2021'!E77</f>
        <v>0</v>
      </c>
      <c r="H304" s="103">
        <f>'3.5. субвенции школ 2022'!E77</f>
        <v>0</v>
      </c>
      <c r="I304" s="897" t="s">
        <v>1277</v>
      </c>
      <c r="J304" s="898"/>
      <c r="K304" s="283"/>
    </row>
    <row r="305" spans="1:11" ht="37.5" customHeight="1">
      <c r="A305" s="93" t="s">
        <v>744</v>
      </c>
      <c r="B305" s="297"/>
      <c r="C305" s="50"/>
      <c r="D305" s="12" t="s">
        <v>287</v>
      </c>
      <c r="E305" s="895"/>
      <c r="F305" s="103">
        <f>'3.5. субвенции школ 2020'!E78</f>
        <v>0</v>
      </c>
      <c r="G305" s="103">
        <f>'3.5. субвенции школ 2021'!E78</f>
        <v>0</v>
      </c>
      <c r="H305" s="103">
        <f>'3.5. субвенции школ 2022'!E78</f>
        <v>0</v>
      </c>
      <c r="I305" s="897" t="s">
        <v>1277</v>
      </c>
      <c r="J305" s="898"/>
      <c r="K305" s="283"/>
    </row>
    <row r="306" spans="1:11" ht="24">
      <c r="A306" s="12" t="s">
        <v>731</v>
      </c>
      <c r="B306" s="297" t="s">
        <v>1546</v>
      </c>
      <c r="C306" s="50"/>
      <c r="D306" s="12" t="s">
        <v>287</v>
      </c>
      <c r="E306" s="895"/>
      <c r="F306" s="103">
        <f>'3.5. субвенции школ 2020'!E79</f>
        <v>136</v>
      </c>
      <c r="G306" s="103">
        <f>'3.5. субвенции школ 2021'!E79</f>
        <v>136</v>
      </c>
      <c r="H306" s="103">
        <f>'3.5. субвенции школ 2022'!E79</f>
        <v>136</v>
      </c>
      <c r="I306" s="897" t="s">
        <v>1277</v>
      </c>
      <c r="J306" s="898"/>
      <c r="K306" s="283"/>
    </row>
    <row r="307" spans="1:11" ht="27.75" customHeight="1">
      <c r="A307" s="12" t="s">
        <v>732</v>
      </c>
      <c r="B307" s="297" t="s">
        <v>727</v>
      </c>
      <c r="C307" s="50"/>
      <c r="D307" s="12" t="s">
        <v>287</v>
      </c>
      <c r="E307" s="895"/>
      <c r="F307" s="103">
        <f>'3.5. субвенции школ 2020'!E80</f>
        <v>4896</v>
      </c>
      <c r="G307" s="103">
        <f>'3.5. субвенции школ 2021'!E80</f>
        <v>5123</v>
      </c>
      <c r="H307" s="103">
        <f>'3.5. субвенции школ 2022'!E80</f>
        <v>5273</v>
      </c>
      <c r="I307" s="897" t="s">
        <v>1277</v>
      </c>
      <c r="J307" s="898"/>
      <c r="K307" s="283"/>
    </row>
    <row r="308" spans="1:11" ht="27.75" customHeight="1">
      <c r="A308" s="297" t="s">
        <v>713</v>
      </c>
      <c r="B308" s="297" t="s">
        <v>728</v>
      </c>
      <c r="C308" s="50"/>
      <c r="D308" s="12" t="s">
        <v>287</v>
      </c>
      <c r="E308" s="895"/>
      <c r="F308" s="103">
        <f>'3.5. субвенции школ 2020'!E81</f>
        <v>416</v>
      </c>
      <c r="G308" s="103">
        <f>'3.5. субвенции школ 2021'!E81</f>
        <v>416</v>
      </c>
      <c r="H308" s="103">
        <f>'3.5. субвенции школ 2022'!E81</f>
        <v>416</v>
      </c>
      <c r="I308" s="897" t="s">
        <v>1277</v>
      </c>
      <c r="J308" s="898"/>
      <c r="K308" s="283"/>
    </row>
    <row r="309" spans="1:11" ht="27.75" customHeight="1">
      <c r="A309" s="93" t="s">
        <v>716</v>
      </c>
      <c r="B309" s="297"/>
      <c r="C309" s="50"/>
      <c r="D309" s="12" t="s">
        <v>287</v>
      </c>
      <c r="E309" s="896"/>
      <c r="F309" s="103">
        <f>'3.5. субвенции школ 2020'!E82</f>
        <v>0</v>
      </c>
      <c r="G309" s="103">
        <f>'3.5. субвенции школ 2021'!E82</f>
        <v>0</v>
      </c>
      <c r="H309" s="103">
        <f>'3.5. субвенции школ 2022'!E82</f>
        <v>0</v>
      </c>
      <c r="I309" s="897" t="s">
        <v>1277</v>
      </c>
      <c r="J309" s="898"/>
      <c r="K309" s="283"/>
    </row>
    <row r="310" spans="1:11" ht="24">
      <c r="A310" s="97" t="s">
        <v>706</v>
      </c>
      <c r="B310" s="305"/>
      <c r="C310" s="15"/>
      <c r="D310" s="16"/>
      <c r="E310" s="7"/>
      <c r="F310" s="96"/>
      <c r="G310" s="96"/>
      <c r="H310" s="96"/>
      <c r="I310" s="100"/>
      <c r="J310" s="101"/>
      <c r="K310" s="284"/>
    </row>
    <row r="311" spans="1:11">
      <c r="A311" s="12" t="s">
        <v>448</v>
      </c>
      <c r="B311" s="297" t="s">
        <v>753</v>
      </c>
      <c r="C311" s="50"/>
      <c r="D311" s="12" t="s">
        <v>287</v>
      </c>
      <c r="E311" s="894" t="s">
        <v>287</v>
      </c>
      <c r="F311" s="103">
        <f>'3.5. субвенции школ 2020'!E84</f>
        <v>0.03</v>
      </c>
      <c r="G311" s="103">
        <f>'3.5. субвенции школ 2021'!E84</f>
        <v>0.03</v>
      </c>
      <c r="H311" s="103">
        <f>'3.5. субвенции школ 2022'!E84</f>
        <v>0.03</v>
      </c>
      <c r="I311" s="897" t="s">
        <v>1277</v>
      </c>
      <c r="J311" s="898"/>
      <c r="K311" s="283"/>
    </row>
    <row r="312" spans="1:11">
      <c r="A312" s="12" t="s">
        <v>449</v>
      </c>
      <c r="B312" s="297" t="s">
        <v>754</v>
      </c>
      <c r="C312" s="50"/>
      <c r="D312" s="12" t="s">
        <v>287</v>
      </c>
      <c r="E312" s="895"/>
      <c r="F312" s="103">
        <f>'3.5. субвенции школ 2020'!E85</f>
        <v>0.05</v>
      </c>
      <c r="G312" s="103">
        <f>'3.5. субвенции школ 2021'!E85</f>
        <v>0.05</v>
      </c>
      <c r="H312" s="103">
        <f>'3.5. субвенции школ 2022'!E85</f>
        <v>0.05</v>
      </c>
      <c r="I312" s="897" t="s">
        <v>1277</v>
      </c>
      <c r="J312" s="898"/>
      <c r="K312" s="283"/>
    </row>
    <row r="313" spans="1:11">
      <c r="A313" s="12" t="s">
        <v>463</v>
      </c>
      <c r="B313" s="297" t="s">
        <v>755</v>
      </c>
      <c r="C313" s="50"/>
      <c r="D313" s="12" t="s">
        <v>287</v>
      </c>
      <c r="E313" s="895"/>
      <c r="F313" s="103">
        <f>'3.5. субвенции школ 2020'!E86</f>
        <v>0.02</v>
      </c>
      <c r="G313" s="103">
        <f>'3.5. субвенции школ 2021'!E86</f>
        <v>0.02</v>
      </c>
      <c r="H313" s="103">
        <f>'3.5. субвенции школ 2022'!E86</f>
        <v>0.02</v>
      </c>
      <c r="I313" s="897" t="s">
        <v>1277</v>
      </c>
      <c r="J313" s="898"/>
      <c r="K313" s="283"/>
    </row>
    <row r="314" spans="1:11">
      <c r="A314" s="12" t="s">
        <v>450</v>
      </c>
      <c r="B314" s="297" t="s">
        <v>756</v>
      </c>
      <c r="C314" s="50"/>
      <c r="D314" s="12" t="s">
        <v>287</v>
      </c>
      <c r="E314" s="895"/>
      <c r="F314" s="103">
        <f>'3.5. субвенции школ 2020'!E87</f>
        <v>0.01</v>
      </c>
      <c r="G314" s="103">
        <f>'3.5. субвенции школ 2021'!E87</f>
        <v>0.01</v>
      </c>
      <c r="H314" s="103">
        <f>'3.5. субвенции школ 2022'!E87</f>
        <v>0.01</v>
      </c>
      <c r="I314" s="897" t="s">
        <v>1277</v>
      </c>
      <c r="J314" s="898"/>
      <c r="K314" s="283"/>
    </row>
    <row r="315" spans="1:11">
      <c r="A315" s="12" t="s">
        <v>451</v>
      </c>
      <c r="B315" s="297" t="s">
        <v>757</v>
      </c>
      <c r="C315" s="50"/>
      <c r="D315" s="12" t="s">
        <v>287</v>
      </c>
      <c r="E315" s="895"/>
      <c r="F315" s="103">
        <f>'3.5. субвенции школ 2020'!E88</f>
        <v>0.04</v>
      </c>
      <c r="G315" s="103">
        <f>'3.5. субвенции школ 2021'!E88</f>
        <v>0.04</v>
      </c>
      <c r="H315" s="103">
        <f>'3.5. субвенции школ 2022'!E88</f>
        <v>0.04</v>
      </c>
      <c r="I315" s="897" t="s">
        <v>1277</v>
      </c>
      <c r="J315" s="898"/>
      <c r="K315" s="283"/>
    </row>
    <row r="316" spans="1:11" ht="24">
      <c r="A316" s="12" t="s">
        <v>452</v>
      </c>
      <c r="B316" s="297" t="s">
        <v>758</v>
      </c>
      <c r="C316" s="50"/>
      <c r="D316" s="12" t="s">
        <v>287</v>
      </c>
      <c r="E316" s="896"/>
      <c r="F316" s="103">
        <f>'3.5. субвенции школ 2020'!E89</f>
        <v>0.02</v>
      </c>
      <c r="G316" s="103">
        <f>'3.5. субвенции школ 2021'!E89</f>
        <v>0.02</v>
      </c>
      <c r="H316" s="103">
        <f>'3.5. субвенции школ 2022'!E89</f>
        <v>0.02</v>
      </c>
      <c r="I316" s="897" t="s">
        <v>1277</v>
      </c>
      <c r="J316" s="898"/>
      <c r="K316" s="283"/>
    </row>
    <row r="317" spans="1:11" ht="18.75" customHeight="1">
      <c r="A317" s="104"/>
      <c r="B317" s="107"/>
      <c r="C317" s="105" t="s">
        <v>11</v>
      </c>
      <c r="D317" s="106" t="s">
        <v>12</v>
      </c>
      <c r="E317" s="107"/>
      <c r="F317" s="108"/>
      <c r="G317" s="108"/>
      <c r="H317" s="108"/>
      <c r="I317" s="109"/>
      <c r="J317" s="110"/>
      <c r="K317" s="282" t="s">
        <v>1259</v>
      </c>
    </row>
    <row r="318" spans="1:11" ht="36" customHeight="1">
      <c r="A318" s="661" t="s">
        <v>418</v>
      </c>
      <c r="B318" s="107"/>
      <c r="C318" s="105"/>
      <c r="D318" s="106"/>
      <c r="E318" s="107"/>
      <c r="F318" s="108"/>
      <c r="G318" s="108"/>
      <c r="H318" s="108"/>
      <c r="I318" s="109"/>
      <c r="J318" s="110"/>
      <c r="K318" s="295"/>
    </row>
    <row r="319" spans="1:11" ht="15" customHeight="1">
      <c r="A319" s="297" t="s">
        <v>413</v>
      </c>
      <c r="B319" s="297" t="s">
        <v>419</v>
      </c>
      <c r="C319" s="17"/>
      <c r="D319" s="4" t="s">
        <v>266</v>
      </c>
      <c r="E319" s="4"/>
      <c r="F319" s="111">
        <f t="shared" ref="F319:H332" si="12">F441+F502+F563+F624+F685+F807+F868+F929+F990+F1051+F1112</f>
        <v>115474</v>
      </c>
      <c r="G319" s="111">
        <f t="shared" si="12"/>
        <v>117767</v>
      </c>
      <c r="H319" s="111">
        <f t="shared" si="12"/>
        <v>120496</v>
      </c>
      <c r="I319" s="112"/>
      <c r="J319" s="113"/>
      <c r="K319" s="284"/>
    </row>
    <row r="320" spans="1:11" ht="15" customHeight="1">
      <c r="A320" s="297" t="s">
        <v>405</v>
      </c>
      <c r="B320" s="297" t="s">
        <v>422</v>
      </c>
      <c r="C320" s="17"/>
      <c r="D320" s="4" t="s">
        <v>266</v>
      </c>
      <c r="E320" s="4"/>
      <c r="F320" s="111">
        <f t="shared" si="12"/>
        <v>99967</v>
      </c>
      <c r="G320" s="111">
        <f t="shared" si="12"/>
        <v>101946</v>
      </c>
      <c r="H320" s="111">
        <f t="shared" si="12"/>
        <v>104301</v>
      </c>
      <c r="I320" s="112"/>
      <c r="J320" s="113"/>
      <c r="K320" s="284"/>
    </row>
    <row r="321" spans="1:11" ht="15" customHeight="1">
      <c r="A321" s="297" t="s">
        <v>809</v>
      </c>
      <c r="B321" s="297" t="s">
        <v>419</v>
      </c>
      <c r="C321" s="17"/>
      <c r="D321" s="4" t="s">
        <v>266</v>
      </c>
      <c r="E321" s="4"/>
      <c r="F321" s="111">
        <f t="shared" si="12"/>
        <v>99967</v>
      </c>
      <c r="G321" s="111">
        <f t="shared" si="12"/>
        <v>101946</v>
      </c>
      <c r="H321" s="111">
        <f t="shared" si="12"/>
        <v>104301</v>
      </c>
      <c r="I321" s="112"/>
      <c r="J321" s="113"/>
      <c r="K321" s="284"/>
    </row>
    <row r="322" spans="1:11" ht="30" customHeight="1">
      <c r="A322" s="297" t="s">
        <v>406</v>
      </c>
      <c r="B322" s="297" t="s">
        <v>422</v>
      </c>
      <c r="C322" s="17"/>
      <c r="D322" s="4" t="s">
        <v>266</v>
      </c>
      <c r="E322" s="4"/>
      <c r="F322" s="111">
        <f t="shared" si="12"/>
        <v>99967</v>
      </c>
      <c r="G322" s="111">
        <f t="shared" si="12"/>
        <v>101946</v>
      </c>
      <c r="H322" s="111">
        <f t="shared" si="12"/>
        <v>104301</v>
      </c>
      <c r="I322" s="112"/>
      <c r="J322" s="113"/>
      <c r="K322" s="284"/>
    </row>
    <row r="323" spans="1:11" ht="15" customHeight="1">
      <c r="A323" s="297" t="s">
        <v>407</v>
      </c>
      <c r="B323" s="297" t="s">
        <v>422</v>
      </c>
      <c r="C323" s="17"/>
      <c r="D323" s="4" t="s">
        <v>266</v>
      </c>
      <c r="E323" s="4"/>
      <c r="F323" s="111">
        <f t="shared" si="12"/>
        <v>99967</v>
      </c>
      <c r="G323" s="111">
        <f t="shared" si="12"/>
        <v>101946</v>
      </c>
      <c r="H323" s="111">
        <f t="shared" si="12"/>
        <v>104301</v>
      </c>
      <c r="I323" s="112"/>
      <c r="J323" s="113"/>
      <c r="K323" s="284"/>
    </row>
    <row r="324" spans="1:11" ht="15" customHeight="1">
      <c r="A324" s="93" t="s">
        <v>408</v>
      </c>
      <c r="B324" s="297" t="s">
        <v>421</v>
      </c>
      <c r="C324" s="17"/>
      <c r="D324" s="4" t="s">
        <v>266</v>
      </c>
      <c r="E324" s="4"/>
      <c r="F324" s="111">
        <f t="shared" si="12"/>
        <v>167956</v>
      </c>
      <c r="G324" s="111">
        <f t="shared" si="12"/>
        <v>171310</v>
      </c>
      <c r="H324" s="111">
        <f t="shared" si="12"/>
        <v>175303</v>
      </c>
      <c r="I324" s="112"/>
      <c r="J324" s="113"/>
      <c r="K324" s="284"/>
    </row>
    <row r="325" spans="1:11" ht="15" customHeight="1">
      <c r="A325" s="99" t="s">
        <v>409</v>
      </c>
      <c r="B325" s="297" t="s">
        <v>421</v>
      </c>
      <c r="C325" s="17"/>
      <c r="D325" s="4" t="s">
        <v>266</v>
      </c>
      <c r="E325" s="4"/>
      <c r="F325" s="111">
        <f t="shared" si="12"/>
        <v>201109</v>
      </c>
      <c r="G325" s="111">
        <f t="shared" si="12"/>
        <v>205135</v>
      </c>
      <c r="H325" s="111">
        <f t="shared" si="12"/>
        <v>209926</v>
      </c>
      <c r="I325" s="112"/>
      <c r="J325" s="113"/>
      <c r="K325" s="284"/>
    </row>
    <row r="326" spans="1:11" ht="15" customHeight="1">
      <c r="A326" s="99" t="s">
        <v>414</v>
      </c>
      <c r="B326" s="297" t="s">
        <v>420</v>
      </c>
      <c r="C326" s="17"/>
      <c r="D326" s="4" t="s">
        <v>266</v>
      </c>
      <c r="E326" s="4"/>
      <c r="F326" s="111">
        <f t="shared" si="12"/>
        <v>285468</v>
      </c>
      <c r="G326" s="111">
        <f t="shared" si="12"/>
        <v>291199</v>
      </c>
      <c r="H326" s="111">
        <f t="shared" si="12"/>
        <v>298023</v>
      </c>
      <c r="I326" s="112"/>
      <c r="J326" s="113"/>
      <c r="K326" s="284"/>
    </row>
    <row r="327" spans="1:11" ht="15" customHeight="1">
      <c r="A327" s="99" t="s">
        <v>410</v>
      </c>
      <c r="B327" s="297" t="s">
        <v>421</v>
      </c>
      <c r="C327" s="17"/>
      <c r="D327" s="4" t="s">
        <v>266</v>
      </c>
      <c r="E327" s="4"/>
      <c r="F327" s="111">
        <f t="shared" si="12"/>
        <v>250850</v>
      </c>
      <c r="G327" s="111">
        <f t="shared" si="12"/>
        <v>255882</v>
      </c>
      <c r="H327" s="111">
        <f t="shared" si="12"/>
        <v>261872</v>
      </c>
      <c r="I327" s="112"/>
      <c r="J327" s="113"/>
      <c r="K327" s="284"/>
    </row>
    <row r="328" spans="1:11" ht="15" customHeight="1">
      <c r="A328" s="93" t="s">
        <v>415</v>
      </c>
      <c r="B328" s="297" t="s">
        <v>419</v>
      </c>
      <c r="C328" s="17"/>
      <c r="D328" s="4" t="s">
        <v>266</v>
      </c>
      <c r="E328" s="4"/>
      <c r="F328" s="111">
        <f t="shared" si="12"/>
        <v>115474</v>
      </c>
      <c r="G328" s="111">
        <f t="shared" si="12"/>
        <v>117767</v>
      </c>
      <c r="H328" s="111">
        <f t="shared" si="12"/>
        <v>120496</v>
      </c>
      <c r="I328" s="112"/>
      <c r="J328" s="113"/>
      <c r="K328" s="284"/>
    </row>
    <row r="329" spans="1:11" ht="15" customHeight="1">
      <c r="A329" s="297" t="s">
        <v>411</v>
      </c>
      <c r="B329" s="297" t="s">
        <v>422</v>
      </c>
      <c r="C329" s="17"/>
      <c r="D329" s="4" t="s">
        <v>266</v>
      </c>
      <c r="E329" s="4"/>
      <c r="F329" s="111">
        <f t="shared" si="12"/>
        <v>99967</v>
      </c>
      <c r="G329" s="111">
        <f t="shared" si="12"/>
        <v>101946</v>
      </c>
      <c r="H329" s="111">
        <f t="shared" si="12"/>
        <v>104301</v>
      </c>
      <c r="I329" s="112"/>
      <c r="J329" s="113"/>
      <c r="K329" s="284"/>
    </row>
    <row r="330" spans="1:11" ht="15" customHeight="1">
      <c r="A330" s="93" t="s">
        <v>416</v>
      </c>
      <c r="B330" s="297" t="s">
        <v>419</v>
      </c>
      <c r="C330" s="17"/>
      <c r="D330" s="4" t="s">
        <v>266</v>
      </c>
      <c r="E330" s="4"/>
      <c r="F330" s="111">
        <f t="shared" si="12"/>
        <v>172139</v>
      </c>
      <c r="G330" s="111">
        <f t="shared" si="12"/>
        <v>175578</v>
      </c>
      <c r="H330" s="111">
        <f t="shared" si="12"/>
        <v>179672</v>
      </c>
      <c r="I330" s="112"/>
      <c r="J330" s="113"/>
      <c r="K330" s="284"/>
    </row>
    <row r="331" spans="1:11" ht="15" customHeight="1">
      <c r="A331" s="297" t="s">
        <v>412</v>
      </c>
      <c r="B331" s="297" t="s">
        <v>422</v>
      </c>
      <c r="C331" s="17"/>
      <c r="D331" s="4" t="s">
        <v>266</v>
      </c>
      <c r="E331" s="4"/>
      <c r="F331" s="111">
        <f t="shared" si="12"/>
        <v>144269</v>
      </c>
      <c r="G331" s="111">
        <f t="shared" si="12"/>
        <v>147144</v>
      </c>
      <c r="H331" s="111">
        <f t="shared" si="12"/>
        <v>150566</v>
      </c>
      <c r="I331" s="112"/>
      <c r="J331" s="113"/>
      <c r="K331" s="284"/>
    </row>
    <row r="332" spans="1:11" ht="15" customHeight="1">
      <c r="A332" s="652"/>
      <c r="B332" s="297"/>
      <c r="C332" s="17"/>
      <c r="D332" s="4" t="s">
        <v>266</v>
      </c>
      <c r="E332" s="4"/>
      <c r="F332" s="111">
        <f t="shared" si="12"/>
        <v>0</v>
      </c>
      <c r="G332" s="111">
        <f t="shared" si="12"/>
        <v>0</v>
      </c>
      <c r="H332" s="111">
        <f t="shared" si="12"/>
        <v>0</v>
      </c>
      <c r="I332" s="112"/>
      <c r="J332" s="113"/>
      <c r="K332" s="284"/>
    </row>
    <row r="333" spans="1:11">
      <c r="A333" s="661" t="s">
        <v>423</v>
      </c>
      <c r="B333" s="107"/>
      <c r="C333" s="105"/>
      <c r="D333" s="106"/>
      <c r="E333" s="107"/>
      <c r="F333" s="108"/>
      <c r="G333" s="108"/>
      <c r="H333" s="108"/>
      <c r="I333" s="109"/>
      <c r="J333" s="110"/>
      <c r="K333" s="295"/>
    </row>
    <row r="334" spans="1:11" ht="15" customHeight="1">
      <c r="A334" s="12" t="s">
        <v>811</v>
      </c>
      <c r="B334" s="297" t="s">
        <v>424</v>
      </c>
      <c r="C334" s="17"/>
      <c r="D334" s="4" t="s">
        <v>266</v>
      </c>
      <c r="E334" s="4"/>
      <c r="F334" s="111">
        <f t="shared" ref="F334:H343" si="13">F456+F517+F578+F639+F700+F822+F883+F944+F1005+F1066+F1127</f>
        <v>0</v>
      </c>
      <c r="G334" s="111">
        <f t="shared" si="13"/>
        <v>0</v>
      </c>
      <c r="H334" s="111">
        <f t="shared" si="13"/>
        <v>0</v>
      </c>
      <c r="I334" s="112"/>
      <c r="J334" s="113"/>
      <c r="K334" s="284"/>
    </row>
    <row r="335" spans="1:11" ht="15" customHeight="1">
      <c r="A335" s="12" t="s">
        <v>812</v>
      </c>
      <c r="B335" s="297" t="s">
        <v>425</v>
      </c>
      <c r="C335" s="17"/>
      <c r="D335" s="4" t="s">
        <v>266</v>
      </c>
      <c r="E335" s="4"/>
      <c r="F335" s="111">
        <f t="shared" si="13"/>
        <v>0</v>
      </c>
      <c r="G335" s="111">
        <f t="shared" si="13"/>
        <v>0</v>
      </c>
      <c r="H335" s="111">
        <f t="shared" si="13"/>
        <v>0</v>
      </c>
      <c r="I335" s="112"/>
      <c r="J335" s="113"/>
      <c r="K335" s="284"/>
    </row>
    <row r="336" spans="1:11" ht="15" customHeight="1">
      <c r="A336" s="12" t="s">
        <v>813</v>
      </c>
      <c r="B336" s="297" t="s">
        <v>426</v>
      </c>
      <c r="C336" s="17"/>
      <c r="D336" s="4" t="s">
        <v>266</v>
      </c>
      <c r="E336" s="4"/>
      <c r="F336" s="111">
        <f t="shared" si="13"/>
        <v>0</v>
      </c>
      <c r="G336" s="111">
        <f t="shared" si="13"/>
        <v>0</v>
      </c>
      <c r="H336" s="111">
        <f t="shared" si="13"/>
        <v>0</v>
      </c>
      <c r="I336" s="112"/>
      <c r="J336" s="113"/>
      <c r="K336" s="284"/>
    </row>
    <row r="337" spans="1:11" ht="15" customHeight="1">
      <c r="A337" s="12" t="s">
        <v>1536</v>
      </c>
      <c r="B337" s="297" t="s">
        <v>427</v>
      </c>
      <c r="C337" s="17"/>
      <c r="D337" s="4" t="s">
        <v>266</v>
      </c>
      <c r="E337" s="4"/>
      <c r="F337" s="111">
        <f t="shared" si="13"/>
        <v>0</v>
      </c>
      <c r="G337" s="111">
        <f t="shared" si="13"/>
        <v>0</v>
      </c>
      <c r="H337" s="111">
        <f t="shared" si="13"/>
        <v>0</v>
      </c>
      <c r="I337" s="112"/>
      <c r="J337" s="113"/>
      <c r="K337" s="284"/>
    </row>
    <row r="338" spans="1:11" ht="15" customHeight="1">
      <c r="A338" s="12" t="s">
        <v>814</v>
      </c>
      <c r="B338" s="297" t="s">
        <v>428</v>
      </c>
      <c r="C338" s="17"/>
      <c r="D338" s="4" t="s">
        <v>266</v>
      </c>
      <c r="E338" s="4"/>
      <c r="F338" s="111">
        <f t="shared" si="13"/>
        <v>0</v>
      </c>
      <c r="G338" s="111">
        <f t="shared" si="13"/>
        <v>0</v>
      </c>
      <c r="H338" s="111">
        <f t="shared" si="13"/>
        <v>0</v>
      </c>
      <c r="I338" s="112"/>
      <c r="J338" s="113"/>
      <c r="K338" s="284"/>
    </row>
    <row r="339" spans="1:11" ht="15" customHeight="1">
      <c r="A339" s="99" t="s">
        <v>815</v>
      </c>
      <c r="B339" s="297" t="s">
        <v>429</v>
      </c>
      <c r="C339" s="17"/>
      <c r="D339" s="4" t="s">
        <v>266</v>
      </c>
      <c r="E339" s="4"/>
      <c r="F339" s="111">
        <f t="shared" si="13"/>
        <v>0</v>
      </c>
      <c r="G339" s="111">
        <f t="shared" si="13"/>
        <v>0</v>
      </c>
      <c r="H339" s="111">
        <f t="shared" si="13"/>
        <v>0</v>
      </c>
      <c r="I339" s="112"/>
      <c r="J339" s="113"/>
      <c r="K339" s="284"/>
    </row>
    <row r="340" spans="1:11" ht="15" customHeight="1">
      <c r="A340" s="99" t="s">
        <v>816</v>
      </c>
      <c r="B340" s="297" t="s">
        <v>430</v>
      </c>
      <c r="C340" s="17"/>
      <c r="D340" s="4" t="s">
        <v>266</v>
      </c>
      <c r="E340" s="4"/>
      <c r="F340" s="111">
        <f t="shared" si="13"/>
        <v>0</v>
      </c>
      <c r="G340" s="111">
        <f t="shared" si="13"/>
        <v>0</v>
      </c>
      <c r="H340" s="111">
        <f t="shared" si="13"/>
        <v>0</v>
      </c>
      <c r="I340" s="112"/>
      <c r="J340" s="113"/>
      <c r="K340" s="284"/>
    </row>
    <row r="341" spans="1:11" ht="15" customHeight="1">
      <c r="A341" s="99" t="s">
        <v>817</v>
      </c>
      <c r="B341" s="297" t="s">
        <v>431</v>
      </c>
      <c r="C341" s="17"/>
      <c r="D341" s="4" t="s">
        <v>266</v>
      </c>
      <c r="E341" s="4"/>
      <c r="F341" s="111">
        <f t="shared" si="13"/>
        <v>0</v>
      </c>
      <c r="G341" s="111">
        <f t="shared" si="13"/>
        <v>0</v>
      </c>
      <c r="H341" s="111">
        <f t="shared" si="13"/>
        <v>0</v>
      </c>
      <c r="I341" s="112"/>
      <c r="J341" s="113"/>
      <c r="K341" s="284"/>
    </row>
    <row r="342" spans="1:11" ht="15" customHeight="1">
      <c r="A342" s="99" t="s">
        <v>1537</v>
      </c>
      <c r="B342" s="297" t="s">
        <v>432</v>
      </c>
      <c r="C342" s="17"/>
      <c r="D342" s="4" t="s">
        <v>266</v>
      </c>
      <c r="E342" s="4"/>
      <c r="F342" s="111">
        <f t="shared" si="13"/>
        <v>0</v>
      </c>
      <c r="G342" s="111">
        <f t="shared" si="13"/>
        <v>0</v>
      </c>
      <c r="H342" s="111">
        <f t="shared" si="13"/>
        <v>0</v>
      </c>
      <c r="I342" s="112"/>
      <c r="J342" s="113"/>
      <c r="K342" s="284"/>
    </row>
    <row r="343" spans="1:11" ht="15" customHeight="1">
      <c r="A343" s="99" t="s">
        <v>818</v>
      </c>
      <c r="B343" s="297" t="s">
        <v>433</v>
      </c>
      <c r="C343" s="17"/>
      <c r="D343" s="4" t="s">
        <v>266</v>
      </c>
      <c r="E343" s="4"/>
      <c r="F343" s="111">
        <f t="shared" si="13"/>
        <v>0</v>
      </c>
      <c r="G343" s="111">
        <f t="shared" si="13"/>
        <v>0</v>
      </c>
      <c r="H343" s="111">
        <f t="shared" si="13"/>
        <v>0</v>
      </c>
      <c r="I343" s="112"/>
      <c r="J343" s="113"/>
      <c r="K343" s="284"/>
    </row>
    <row r="344" spans="1:11" ht="36" customHeight="1">
      <c r="A344" s="661" t="s">
        <v>729</v>
      </c>
      <c r="B344" s="107"/>
      <c r="C344" s="105"/>
      <c r="D344" s="106"/>
      <c r="E344" s="107"/>
      <c r="F344" s="108"/>
      <c r="G344" s="108"/>
      <c r="H344" s="108"/>
      <c r="I344" s="109"/>
      <c r="J344" s="110"/>
      <c r="K344" s="295"/>
    </row>
    <row r="345" spans="1:11" ht="15" customHeight="1">
      <c r="A345" s="12" t="s">
        <v>714</v>
      </c>
      <c r="B345" s="297" t="s">
        <v>722</v>
      </c>
      <c r="C345" s="17"/>
      <c r="D345" s="4" t="s">
        <v>266</v>
      </c>
      <c r="E345" s="4"/>
      <c r="F345" s="111">
        <f t="shared" ref="F345:H352" si="14">F467+F528+F589+F650+F711+F833+F894+F955+F1016+F1077+F1138</f>
        <v>6028.53</v>
      </c>
      <c r="G345" s="111">
        <f t="shared" si="14"/>
        <v>6091.11</v>
      </c>
      <c r="H345" s="111">
        <f t="shared" si="14"/>
        <v>6168.59</v>
      </c>
      <c r="I345" s="112"/>
      <c r="J345" s="113"/>
      <c r="K345" s="284"/>
    </row>
    <row r="346" spans="1:11" ht="15" customHeight="1">
      <c r="A346" s="93" t="s">
        <v>715</v>
      </c>
      <c r="B346" s="297"/>
      <c r="C346" s="17"/>
      <c r="D346" s="4" t="s">
        <v>266</v>
      </c>
      <c r="E346" s="4"/>
      <c r="F346" s="111">
        <f t="shared" si="14"/>
        <v>469</v>
      </c>
      <c r="G346" s="111">
        <f t="shared" si="14"/>
        <v>469</v>
      </c>
      <c r="H346" s="111">
        <f t="shared" si="14"/>
        <v>469</v>
      </c>
      <c r="I346" s="112"/>
      <c r="J346" s="113"/>
      <c r="K346" s="284"/>
    </row>
    <row r="347" spans="1:11" ht="15" customHeight="1">
      <c r="A347" s="12" t="s">
        <v>730</v>
      </c>
      <c r="B347" s="297" t="s">
        <v>1544</v>
      </c>
      <c r="C347" s="17"/>
      <c r="D347" s="4" t="s">
        <v>266</v>
      </c>
      <c r="E347" s="4"/>
      <c r="F347" s="111">
        <f t="shared" si="14"/>
        <v>11496.93</v>
      </c>
      <c r="G347" s="111">
        <f t="shared" si="14"/>
        <v>11670.6</v>
      </c>
      <c r="H347" s="111">
        <f t="shared" si="14"/>
        <v>11885.62</v>
      </c>
      <c r="I347" s="112"/>
      <c r="J347" s="113"/>
      <c r="K347" s="284"/>
    </row>
    <row r="348" spans="1:11" ht="30" customHeight="1">
      <c r="A348" s="12" t="s">
        <v>731</v>
      </c>
      <c r="B348" s="297" t="s">
        <v>723</v>
      </c>
      <c r="C348" s="17"/>
      <c r="D348" s="4" t="s">
        <v>266</v>
      </c>
      <c r="E348" s="4"/>
      <c r="F348" s="111">
        <f t="shared" si="14"/>
        <v>2946.61</v>
      </c>
      <c r="G348" s="111">
        <f t="shared" si="14"/>
        <v>2946.61</v>
      </c>
      <c r="H348" s="111">
        <f t="shared" si="14"/>
        <v>2946.61</v>
      </c>
      <c r="I348" s="112"/>
      <c r="J348" s="113"/>
      <c r="K348" s="284"/>
    </row>
    <row r="349" spans="1:11" ht="15" customHeight="1">
      <c r="A349" s="93" t="s">
        <v>744</v>
      </c>
      <c r="B349" s="297"/>
      <c r="C349" s="17"/>
      <c r="D349" s="4" t="s">
        <v>266</v>
      </c>
      <c r="E349" s="4"/>
      <c r="F349" s="111">
        <f t="shared" si="14"/>
        <v>469</v>
      </c>
      <c r="G349" s="111">
        <f t="shared" si="14"/>
        <v>469</v>
      </c>
      <c r="H349" s="111">
        <f t="shared" si="14"/>
        <v>469</v>
      </c>
      <c r="I349" s="112"/>
      <c r="J349" s="113"/>
      <c r="K349" s="284"/>
    </row>
    <row r="350" spans="1:11" ht="15" customHeight="1">
      <c r="A350" s="12" t="s">
        <v>732</v>
      </c>
      <c r="B350" s="297" t="s">
        <v>724</v>
      </c>
      <c r="C350" s="17"/>
      <c r="D350" s="4" t="s">
        <v>266</v>
      </c>
      <c r="E350" s="4"/>
      <c r="F350" s="111">
        <f t="shared" si="14"/>
        <v>6025.5</v>
      </c>
      <c r="G350" s="111">
        <f t="shared" si="14"/>
        <v>6088.08</v>
      </c>
      <c r="H350" s="111">
        <f t="shared" si="14"/>
        <v>6165.56</v>
      </c>
      <c r="I350" s="112"/>
      <c r="J350" s="113"/>
      <c r="K350" s="284"/>
    </row>
    <row r="351" spans="1:11" ht="15" customHeight="1">
      <c r="A351" s="93" t="s">
        <v>713</v>
      </c>
      <c r="B351" s="297"/>
      <c r="C351" s="17"/>
      <c r="D351" s="4" t="s">
        <v>266</v>
      </c>
      <c r="E351" s="4"/>
      <c r="F351" s="111">
        <f t="shared" si="14"/>
        <v>469</v>
      </c>
      <c r="G351" s="111">
        <f t="shared" si="14"/>
        <v>469</v>
      </c>
      <c r="H351" s="111">
        <f t="shared" si="14"/>
        <v>469</v>
      </c>
      <c r="I351" s="112"/>
      <c r="J351" s="113"/>
      <c r="K351" s="284"/>
    </row>
    <row r="352" spans="1:11" ht="15" customHeight="1">
      <c r="A352" s="93" t="s">
        <v>716</v>
      </c>
      <c r="B352" s="297"/>
      <c r="C352" s="17"/>
      <c r="D352" s="4" t="s">
        <v>266</v>
      </c>
      <c r="E352" s="4"/>
      <c r="F352" s="111">
        <f t="shared" si="14"/>
        <v>469</v>
      </c>
      <c r="G352" s="111">
        <f t="shared" si="14"/>
        <v>469</v>
      </c>
      <c r="H352" s="111">
        <f t="shared" si="14"/>
        <v>469</v>
      </c>
      <c r="I352" s="112"/>
      <c r="J352" s="113"/>
      <c r="K352" s="284"/>
    </row>
    <row r="353" spans="1:11" ht="36" customHeight="1">
      <c r="A353" s="661" t="s">
        <v>708</v>
      </c>
      <c r="B353" s="107"/>
      <c r="C353" s="105"/>
      <c r="D353" s="106"/>
      <c r="E353" s="107"/>
      <c r="F353" s="108"/>
      <c r="G353" s="108"/>
      <c r="H353" s="108"/>
      <c r="I353" s="109"/>
      <c r="J353" s="110"/>
      <c r="K353" s="295"/>
    </row>
    <row r="354" spans="1:11" ht="15" customHeight="1">
      <c r="A354" s="12" t="s">
        <v>714</v>
      </c>
      <c r="B354" s="297" t="s">
        <v>709</v>
      </c>
      <c r="C354" s="17"/>
      <c r="D354" s="4" t="s">
        <v>266</v>
      </c>
      <c r="E354" s="4"/>
      <c r="F354" s="111">
        <f t="shared" ref="F354:H361" si="15">F476+F537+F598+F659+F720+F842+F903+F964+F1025+F1086+F1147</f>
        <v>6028.48</v>
      </c>
      <c r="G354" s="111">
        <f t="shared" si="15"/>
        <v>6091.06</v>
      </c>
      <c r="H354" s="111">
        <f t="shared" si="15"/>
        <v>6168.54</v>
      </c>
      <c r="I354" s="112"/>
      <c r="J354" s="113"/>
      <c r="K354" s="284"/>
    </row>
    <row r="355" spans="1:11" ht="15" customHeight="1">
      <c r="A355" s="93" t="s">
        <v>715</v>
      </c>
      <c r="B355" s="297"/>
      <c r="C355" s="17"/>
      <c r="D355" s="4" t="s">
        <v>266</v>
      </c>
      <c r="E355" s="4"/>
      <c r="F355" s="111">
        <f t="shared" si="15"/>
        <v>469</v>
      </c>
      <c r="G355" s="111">
        <f t="shared" si="15"/>
        <v>469</v>
      </c>
      <c r="H355" s="111">
        <f t="shared" si="15"/>
        <v>469</v>
      </c>
      <c r="I355" s="112"/>
      <c r="J355" s="113"/>
      <c r="K355" s="284"/>
    </row>
    <row r="356" spans="1:11" ht="15" customHeight="1">
      <c r="A356" s="12" t="s">
        <v>730</v>
      </c>
      <c r="B356" s="297" t="s">
        <v>710</v>
      </c>
      <c r="C356" s="17"/>
      <c r="D356" s="4" t="s">
        <v>266</v>
      </c>
      <c r="E356" s="4"/>
      <c r="F356" s="111">
        <f t="shared" si="15"/>
        <v>11498.6</v>
      </c>
      <c r="G356" s="111">
        <f t="shared" si="15"/>
        <v>11672.27</v>
      </c>
      <c r="H356" s="111">
        <f t="shared" si="15"/>
        <v>11887.29</v>
      </c>
      <c r="I356" s="112"/>
      <c r="J356" s="113"/>
      <c r="K356" s="284"/>
    </row>
    <row r="357" spans="1:11" ht="30" customHeight="1">
      <c r="A357" s="93" t="s">
        <v>744</v>
      </c>
      <c r="B357" s="297"/>
      <c r="C357" s="17"/>
      <c r="D357" s="4" t="s">
        <v>266</v>
      </c>
      <c r="E357" s="4"/>
      <c r="F357" s="111">
        <f t="shared" si="15"/>
        <v>469</v>
      </c>
      <c r="G357" s="111">
        <f t="shared" si="15"/>
        <v>469</v>
      </c>
      <c r="H357" s="111">
        <f t="shared" si="15"/>
        <v>469</v>
      </c>
      <c r="I357" s="112"/>
      <c r="J357" s="113"/>
      <c r="K357" s="284"/>
    </row>
    <row r="358" spans="1:11" ht="15" customHeight="1">
      <c r="A358" s="12" t="s">
        <v>731</v>
      </c>
      <c r="B358" s="297" t="s">
        <v>711</v>
      </c>
      <c r="C358" s="17"/>
      <c r="D358" s="4" t="s">
        <v>266</v>
      </c>
      <c r="E358" s="4"/>
      <c r="F358" s="111">
        <f t="shared" si="15"/>
        <v>2946.61</v>
      </c>
      <c r="G358" s="111">
        <f t="shared" si="15"/>
        <v>2946.61</v>
      </c>
      <c r="H358" s="111">
        <f t="shared" si="15"/>
        <v>2946.61</v>
      </c>
      <c r="I358" s="112"/>
      <c r="J358" s="113"/>
      <c r="K358" s="284"/>
    </row>
    <row r="359" spans="1:11" ht="15" customHeight="1">
      <c r="A359" s="12" t="s">
        <v>732</v>
      </c>
      <c r="B359" s="297" t="s">
        <v>712</v>
      </c>
      <c r="C359" s="17"/>
      <c r="D359" s="4" t="s">
        <v>266</v>
      </c>
      <c r="E359" s="4"/>
      <c r="F359" s="111">
        <f t="shared" si="15"/>
        <v>6038.02</v>
      </c>
      <c r="G359" s="111">
        <f t="shared" si="15"/>
        <v>6100.6</v>
      </c>
      <c r="H359" s="111">
        <f t="shared" si="15"/>
        <v>6178.08</v>
      </c>
      <c r="I359" s="112"/>
      <c r="J359" s="113"/>
      <c r="K359" s="284"/>
    </row>
    <row r="360" spans="1:11" ht="15" customHeight="1">
      <c r="A360" s="297" t="s">
        <v>713</v>
      </c>
      <c r="B360" s="297" t="s">
        <v>1545</v>
      </c>
      <c r="C360" s="17"/>
      <c r="D360" s="4" t="s">
        <v>266</v>
      </c>
      <c r="E360" s="4"/>
      <c r="F360" s="111">
        <f t="shared" si="15"/>
        <v>6030.08</v>
      </c>
      <c r="G360" s="111">
        <f t="shared" si="15"/>
        <v>6092.66</v>
      </c>
      <c r="H360" s="111">
        <f t="shared" si="15"/>
        <v>6170.14</v>
      </c>
      <c r="I360" s="112"/>
      <c r="J360" s="113"/>
      <c r="K360" s="284"/>
    </row>
    <row r="361" spans="1:11" ht="15" customHeight="1">
      <c r="A361" s="93" t="s">
        <v>716</v>
      </c>
      <c r="B361" s="297"/>
      <c r="C361" s="17"/>
      <c r="D361" s="4" t="s">
        <v>266</v>
      </c>
      <c r="E361" s="4"/>
      <c r="F361" s="111">
        <f t="shared" si="15"/>
        <v>469</v>
      </c>
      <c r="G361" s="111">
        <f t="shared" si="15"/>
        <v>469</v>
      </c>
      <c r="H361" s="111">
        <f t="shared" si="15"/>
        <v>469</v>
      </c>
      <c r="I361" s="112"/>
      <c r="J361" s="113"/>
      <c r="K361" s="284"/>
    </row>
    <row r="362" spans="1:11" ht="36" customHeight="1">
      <c r="A362" s="661" t="s">
        <v>725</v>
      </c>
      <c r="B362" s="107"/>
      <c r="C362" s="105"/>
      <c r="D362" s="106"/>
      <c r="E362" s="107"/>
      <c r="F362" s="108"/>
      <c r="G362" s="108"/>
      <c r="H362" s="108"/>
      <c r="I362" s="109"/>
      <c r="J362" s="110"/>
      <c r="K362" s="295"/>
    </row>
    <row r="363" spans="1:11" ht="15" customHeight="1">
      <c r="A363" s="12" t="s">
        <v>714</v>
      </c>
      <c r="B363" s="297" t="s">
        <v>726</v>
      </c>
      <c r="C363" s="17"/>
      <c r="D363" s="4" t="s">
        <v>266</v>
      </c>
      <c r="E363" s="4"/>
      <c r="F363" s="111">
        <f t="shared" ref="F363:H370" si="16">F485+F546+F607+F668+F729+F851+F912+F973+F1034+F1095+F1156</f>
        <v>6028.57</v>
      </c>
      <c r="G363" s="111">
        <f t="shared" si="16"/>
        <v>6091.15</v>
      </c>
      <c r="H363" s="111">
        <f t="shared" si="16"/>
        <v>6168.63</v>
      </c>
      <c r="I363" s="112"/>
      <c r="J363" s="113"/>
      <c r="K363" s="284"/>
    </row>
    <row r="364" spans="1:11" ht="15" customHeight="1">
      <c r="A364" s="93" t="s">
        <v>715</v>
      </c>
      <c r="B364" s="297"/>
      <c r="C364" s="17"/>
      <c r="D364" s="4" t="s">
        <v>266</v>
      </c>
      <c r="E364" s="4"/>
      <c r="F364" s="111">
        <f t="shared" si="16"/>
        <v>469</v>
      </c>
      <c r="G364" s="111">
        <f t="shared" si="16"/>
        <v>469</v>
      </c>
      <c r="H364" s="111">
        <f t="shared" si="16"/>
        <v>469</v>
      </c>
      <c r="I364" s="112"/>
      <c r="J364" s="113"/>
      <c r="K364" s="284"/>
    </row>
    <row r="365" spans="1:11" ht="15" customHeight="1">
      <c r="A365" s="93" t="s">
        <v>730</v>
      </c>
      <c r="B365" s="297"/>
      <c r="C365" s="17"/>
      <c r="D365" s="4" t="s">
        <v>266</v>
      </c>
      <c r="E365" s="4"/>
      <c r="F365" s="111">
        <f t="shared" si="16"/>
        <v>469</v>
      </c>
      <c r="G365" s="111">
        <f t="shared" si="16"/>
        <v>469</v>
      </c>
      <c r="H365" s="111">
        <f t="shared" si="16"/>
        <v>469</v>
      </c>
      <c r="I365" s="112"/>
      <c r="J365" s="113"/>
      <c r="K365" s="284"/>
    </row>
    <row r="366" spans="1:11" ht="30" customHeight="1">
      <c r="A366" s="93" t="s">
        <v>744</v>
      </c>
      <c r="B366" s="297"/>
      <c r="C366" s="17"/>
      <c r="D366" s="4" t="s">
        <v>266</v>
      </c>
      <c r="E366" s="4"/>
      <c r="F366" s="111">
        <f t="shared" si="16"/>
        <v>469</v>
      </c>
      <c r="G366" s="111">
        <f t="shared" si="16"/>
        <v>469</v>
      </c>
      <c r="H366" s="111">
        <f t="shared" si="16"/>
        <v>469</v>
      </c>
      <c r="I366" s="112"/>
      <c r="J366" s="113"/>
      <c r="K366" s="284"/>
    </row>
    <row r="367" spans="1:11" ht="15" customHeight="1">
      <c r="A367" s="12" t="s">
        <v>731</v>
      </c>
      <c r="B367" s="297" t="s">
        <v>1546</v>
      </c>
      <c r="C367" s="17"/>
      <c r="D367" s="4" t="s">
        <v>266</v>
      </c>
      <c r="E367" s="4"/>
      <c r="F367" s="111">
        <f t="shared" si="16"/>
        <v>2954.35</v>
      </c>
      <c r="G367" s="111">
        <f t="shared" si="16"/>
        <v>2954.35</v>
      </c>
      <c r="H367" s="111">
        <f t="shared" si="16"/>
        <v>2954.35</v>
      </c>
      <c r="I367" s="112"/>
      <c r="J367" s="113"/>
      <c r="K367" s="284"/>
    </row>
    <row r="368" spans="1:11" ht="15" customHeight="1">
      <c r="A368" s="12" t="s">
        <v>732</v>
      </c>
      <c r="B368" s="297" t="s">
        <v>727</v>
      </c>
      <c r="C368" s="17"/>
      <c r="D368" s="4" t="s">
        <v>266</v>
      </c>
      <c r="E368" s="4"/>
      <c r="F368" s="111">
        <f t="shared" si="16"/>
        <v>6016.31</v>
      </c>
      <c r="G368" s="111">
        <f t="shared" si="16"/>
        <v>6078.89</v>
      </c>
      <c r="H368" s="111">
        <f t="shared" si="16"/>
        <v>6156.37</v>
      </c>
      <c r="I368" s="112"/>
      <c r="J368" s="113"/>
      <c r="K368" s="284"/>
    </row>
    <row r="369" spans="1:11" ht="15" customHeight="1">
      <c r="A369" s="297" t="s">
        <v>713</v>
      </c>
      <c r="B369" s="297" t="s">
        <v>728</v>
      </c>
      <c r="C369" s="17"/>
      <c r="D369" s="4" t="s">
        <v>266</v>
      </c>
      <c r="E369" s="4"/>
      <c r="F369" s="111">
        <f t="shared" si="16"/>
        <v>6023.9</v>
      </c>
      <c r="G369" s="111">
        <f t="shared" si="16"/>
        <v>6086.48</v>
      </c>
      <c r="H369" s="111">
        <f t="shared" si="16"/>
        <v>6163.96</v>
      </c>
      <c r="I369" s="112"/>
      <c r="J369" s="113"/>
      <c r="K369" s="284"/>
    </row>
    <row r="370" spans="1:11" ht="15" customHeight="1">
      <c r="A370" s="93" t="s">
        <v>716</v>
      </c>
      <c r="B370" s="297"/>
      <c r="C370" s="17"/>
      <c r="D370" s="4" t="s">
        <v>266</v>
      </c>
      <c r="E370" s="4"/>
      <c r="F370" s="111">
        <f t="shared" si="16"/>
        <v>469</v>
      </c>
      <c r="G370" s="111">
        <f t="shared" si="16"/>
        <v>469</v>
      </c>
      <c r="H370" s="111">
        <f t="shared" si="16"/>
        <v>469</v>
      </c>
      <c r="I370" s="112"/>
      <c r="J370" s="113"/>
      <c r="K370" s="284"/>
    </row>
    <row r="371" spans="1:11" ht="24">
      <c r="A371" s="661" t="s">
        <v>706</v>
      </c>
      <c r="B371" s="107"/>
      <c r="C371" s="105"/>
      <c r="D371" s="106"/>
      <c r="E371" s="107"/>
      <c r="F371" s="108"/>
      <c r="G371" s="108"/>
      <c r="H371" s="108"/>
      <c r="I371" s="109"/>
      <c r="J371" s="110"/>
      <c r="K371" s="295"/>
    </row>
    <row r="372" spans="1:11" ht="15" customHeight="1">
      <c r="A372" s="12" t="s">
        <v>448</v>
      </c>
      <c r="B372" s="297" t="s">
        <v>753</v>
      </c>
      <c r="C372" s="17"/>
      <c r="D372" s="4" t="s">
        <v>266</v>
      </c>
      <c r="E372" s="4"/>
      <c r="F372" s="111">
        <f t="shared" ref="F372:H377" si="17">F494+F555+F616+F677+F738+F860+F921+F982+F1043+F1104+F1165</f>
        <v>0</v>
      </c>
      <c r="G372" s="111">
        <f t="shared" si="17"/>
        <v>0</v>
      </c>
      <c r="H372" s="111">
        <f t="shared" si="17"/>
        <v>0</v>
      </c>
      <c r="I372" s="112"/>
      <c r="J372" s="113"/>
      <c r="K372" s="284"/>
    </row>
    <row r="373" spans="1:11" ht="15" customHeight="1">
      <c r="A373" s="12" t="s">
        <v>449</v>
      </c>
      <c r="B373" s="297" t="s">
        <v>754</v>
      </c>
      <c r="C373" s="17"/>
      <c r="D373" s="4" t="s">
        <v>266</v>
      </c>
      <c r="E373" s="4"/>
      <c r="F373" s="111">
        <f t="shared" si="17"/>
        <v>0</v>
      </c>
      <c r="G373" s="111">
        <f t="shared" si="17"/>
        <v>0</v>
      </c>
      <c r="H373" s="111">
        <f t="shared" si="17"/>
        <v>0</v>
      </c>
      <c r="I373" s="112"/>
      <c r="J373" s="113"/>
      <c r="K373" s="284"/>
    </row>
    <row r="374" spans="1:11" ht="15" customHeight="1">
      <c r="A374" s="12" t="s">
        <v>463</v>
      </c>
      <c r="B374" s="297" t="s">
        <v>755</v>
      </c>
      <c r="C374" s="17"/>
      <c r="D374" s="4" t="s">
        <v>266</v>
      </c>
      <c r="E374" s="4"/>
      <c r="F374" s="111">
        <f t="shared" si="17"/>
        <v>0</v>
      </c>
      <c r="G374" s="111">
        <f t="shared" si="17"/>
        <v>0</v>
      </c>
      <c r="H374" s="111">
        <f t="shared" si="17"/>
        <v>0</v>
      </c>
      <c r="I374" s="112"/>
      <c r="J374" s="113"/>
      <c r="K374" s="284"/>
    </row>
    <row r="375" spans="1:11" ht="15" customHeight="1">
      <c r="A375" s="12" t="s">
        <v>450</v>
      </c>
      <c r="B375" s="297" t="s">
        <v>756</v>
      </c>
      <c r="C375" s="17"/>
      <c r="D375" s="4" t="s">
        <v>266</v>
      </c>
      <c r="E375" s="4"/>
      <c r="F375" s="111">
        <f t="shared" si="17"/>
        <v>0</v>
      </c>
      <c r="G375" s="111">
        <f t="shared" si="17"/>
        <v>0</v>
      </c>
      <c r="H375" s="111">
        <f t="shared" si="17"/>
        <v>0</v>
      </c>
      <c r="I375" s="112"/>
      <c r="J375" s="113"/>
      <c r="K375" s="284"/>
    </row>
    <row r="376" spans="1:11" ht="15" customHeight="1">
      <c r="A376" s="12" t="s">
        <v>451</v>
      </c>
      <c r="B376" s="297" t="s">
        <v>757</v>
      </c>
      <c r="C376" s="17"/>
      <c r="D376" s="4" t="s">
        <v>266</v>
      </c>
      <c r="E376" s="4"/>
      <c r="F376" s="111">
        <f t="shared" si="17"/>
        <v>0</v>
      </c>
      <c r="G376" s="111">
        <f t="shared" si="17"/>
        <v>0</v>
      </c>
      <c r="H376" s="111">
        <f t="shared" si="17"/>
        <v>0</v>
      </c>
      <c r="I376" s="112"/>
      <c r="J376" s="113"/>
      <c r="K376" s="284"/>
    </row>
    <row r="377" spans="1:11" ht="15" customHeight="1">
      <c r="A377" s="12" t="s">
        <v>452</v>
      </c>
      <c r="B377" s="297" t="s">
        <v>758</v>
      </c>
      <c r="C377" s="17"/>
      <c r="D377" s="4" t="s">
        <v>266</v>
      </c>
      <c r="E377" s="4"/>
      <c r="F377" s="111">
        <f t="shared" si="17"/>
        <v>0</v>
      </c>
      <c r="G377" s="111">
        <f t="shared" si="17"/>
        <v>0</v>
      </c>
      <c r="H377" s="111">
        <f t="shared" si="17"/>
        <v>0</v>
      </c>
      <c r="I377" s="112"/>
      <c r="J377" s="113"/>
      <c r="K377" s="284"/>
    </row>
    <row r="378" spans="1:11" ht="17.25" customHeight="1">
      <c r="A378" s="104"/>
      <c r="B378" s="107"/>
      <c r="C378" s="114" t="s">
        <v>13</v>
      </c>
      <c r="D378" s="115" t="s">
        <v>14</v>
      </c>
      <c r="E378" s="104"/>
      <c r="F378" s="116"/>
      <c r="G378" s="116"/>
      <c r="H378" s="116"/>
      <c r="I378" s="117"/>
      <c r="J378" s="118"/>
      <c r="K378" s="284"/>
    </row>
    <row r="379" spans="1:11" ht="36">
      <c r="A379" s="661" t="s">
        <v>418</v>
      </c>
      <c r="B379" s="107"/>
      <c r="C379" s="114"/>
      <c r="D379" s="115"/>
      <c r="E379" s="104"/>
      <c r="F379" s="116"/>
      <c r="G379" s="116"/>
      <c r="H379" s="116"/>
      <c r="I379" s="117"/>
      <c r="J379" s="118"/>
      <c r="K379" s="284"/>
    </row>
    <row r="380" spans="1:11" ht="15" customHeight="1">
      <c r="A380" s="297" t="s">
        <v>413</v>
      </c>
      <c r="B380" s="297" t="s">
        <v>419</v>
      </c>
      <c r="C380" s="17"/>
      <c r="D380" s="12" t="s">
        <v>266</v>
      </c>
      <c r="E380" s="12"/>
      <c r="F380" s="98">
        <f>F441+F502+F563+F624+F685+F746</f>
        <v>0</v>
      </c>
      <c r="G380" s="98">
        <f t="shared" ref="G380:H380" si="18">G441+G502+G563+G624+G685+G746</f>
        <v>0</v>
      </c>
      <c r="H380" s="98">
        <f t="shared" si="18"/>
        <v>0</v>
      </c>
      <c r="I380" s="662"/>
      <c r="J380" s="663"/>
      <c r="K380" s="284"/>
    </row>
    <row r="381" spans="1:11" ht="15" customHeight="1">
      <c r="A381" s="297" t="s">
        <v>405</v>
      </c>
      <c r="B381" s="297" t="s">
        <v>422</v>
      </c>
      <c r="C381" s="17"/>
      <c r="D381" s="12" t="s">
        <v>266</v>
      </c>
      <c r="E381" s="12"/>
      <c r="F381" s="98">
        <f t="shared" ref="F381:H381" si="19">F442+F503+F564+F625+F686+F747</f>
        <v>0</v>
      </c>
      <c r="G381" s="98">
        <f t="shared" si="19"/>
        <v>0</v>
      </c>
      <c r="H381" s="98">
        <f t="shared" si="19"/>
        <v>0</v>
      </c>
      <c r="I381" s="662"/>
      <c r="J381" s="663"/>
      <c r="K381" s="284"/>
    </row>
    <row r="382" spans="1:11" ht="15" customHeight="1">
      <c r="A382" s="297" t="s">
        <v>809</v>
      </c>
      <c r="B382" s="297" t="s">
        <v>419</v>
      </c>
      <c r="C382" s="17"/>
      <c r="D382" s="12" t="s">
        <v>266</v>
      </c>
      <c r="E382" s="12"/>
      <c r="F382" s="98">
        <f t="shared" ref="F382:H382" si="20">F443+F504+F565+F626+F687+F748</f>
        <v>0</v>
      </c>
      <c r="G382" s="98">
        <f t="shared" si="20"/>
        <v>0</v>
      </c>
      <c r="H382" s="98">
        <f t="shared" si="20"/>
        <v>0</v>
      </c>
      <c r="I382" s="662"/>
      <c r="J382" s="663"/>
      <c r="K382" s="284"/>
    </row>
    <row r="383" spans="1:11" ht="30" customHeight="1">
      <c r="A383" s="297" t="s">
        <v>406</v>
      </c>
      <c r="B383" s="297" t="s">
        <v>422</v>
      </c>
      <c r="C383" s="17"/>
      <c r="D383" s="12" t="s">
        <v>266</v>
      </c>
      <c r="E383" s="12"/>
      <c r="F383" s="98">
        <f t="shared" ref="F383:H383" si="21">F444+F505+F566+F627+F688+F749</f>
        <v>0</v>
      </c>
      <c r="G383" s="98">
        <f t="shared" si="21"/>
        <v>0</v>
      </c>
      <c r="H383" s="98">
        <f t="shared" si="21"/>
        <v>0</v>
      </c>
      <c r="I383" s="662"/>
      <c r="J383" s="663"/>
      <c r="K383" s="284"/>
    </row>
    <row r="384" spans="1:11" ht="15" customHeight="1">
      <c r="A384" s="297" t="s">
        <v>407</v>
      </c>
      <c r="B384" s="297" t="s">
        <v>422</v>
      </c>
      <c r="C384" s="17"/>
      <c r="D384" s="12" t="s">
        <v>266</v>
      </c>
      <c r="E384" s="12"/>
      <c r="F384" s="98">
        <f t="shared" ref="F384:H384" si="22">F445+F506+F567+F628+F689+F750</f>
        <v>0</v>
      </c>
      <c r="G384" s="98">
        <f t="shared" si="22"/>
        <v>0</v>
      </c>
      <c r="H384" s="98">
        <f t="shared" si="22"/>
        <v>0</v>
      </c>
      <c r="I384" s="662"/>
      <c r="J384" s="663"/>
      <c r="K384" s="284"/>
    </row>
    <row r="385" spans="1:11" ht="15" customHeight="1">
      <c r="A385" s="93" t="s">
        <v>408</v>
      </c>
      <c r="B385" s="297" t="s">
        <v>421</v>
      </c>
      <c r="C385" s="17"/>
      <c r="D385" s="12" t="s">
        <v>266</v>
      </c>
      <c r="E385" s="12"/>
      <c r="F385" s="98">
        <f t="shared" ref="F385:H385" si="23">F446+F507+F568+F629+F690+F751</f>
        <v>0</v>
      </c>
      <c r="G385" s="98">
        <f t="shared" si="23"/>
        <v>0</v>
      </c>
      <c r="H385" s="98">
        <f t="shared" si="23"/>
        <v>0</v>
      </c>
      <c r="I385" s="662"/>
      <c r="J385" s="663"/>
      <c r="K385" s="284"/>
    </row>
    <row r="386" spans="1:11" ht="15" customHeight="1">
      <c r="A386" s="99" t="s">
        <v>409</v>
      </c>
      <c r="B386" s="297" t="s">
        <v>421</v>
      </c>
      <c r="C386" s="17"/>
      <c r="D386" s="12" t="s">
        <v>266</v>
      </c>
      <c r="E386" s="12"/>
      <c r="F386" s="98">
        <f t="shared" ref="F386:H386" si="24">F447+F508+F569+F630+F691+F752</f>
        <v>0</v>
      </c>
      <c r="G386" s="98">
        <f t="shared" si="24"/>
        <v>0</v>
      </c>
      <c r="H386" s="98">
        <f t="shared" si="24"/>
        <v>0</v>
      </c>
      <c r="I386" s="662"/>
      <c r="J386" s="663"/>
      <c r="K386" s="284"/>
    </row>
    <row r="387" spans="1:11" ht="15" customHeight="1">
      <c r="A387" s="99" t="s">
        <v>414</v>
      </c>
      <c r="B387" s="297" t="s">
        <v>420</v>
      </c>
      <c r="C387" s="17"/>
      <c r="D387" s="12" t="s">
        <v>266</v>
      </c>
      <c r="E387" s="12"/>
      <c r="F387" s="98">
        <f t="shared" ref="F387:H387" si="25">F448+F509+F570+F631+F692+F753</f>
        <v>0</v>
      </c>
      <c r="G387" s="98">
        <f t="shared" si="25"/>
        <v>0</v>
      </c>
      <c r="H387" s="98">
        <f t="shared" si="25"/>
        <v>0</v>
      </c>
      <c r="I387" s="662"/>
      <c r="J387" s="663"/>
      <c r="K387" s="284"/>
    </row>
    <row r="388" spans="1:11" ht="15" customHeight="1">
      <c r="A388" s="99" t="s">
        <v>410</v>
      </c>
      <c r="B388" s="297" t="s">
        <v>421</v>
      </c>
      <c r="C388" s="17"/>
      <c r="D388" s="4" t="s">
        <v>266</v>
      </c>
      <c r="E388" s="12"/>
      <c r="F388" s="98">
        <f t="shared" ref="F388:H388" si="26">F449+F510+F571+F632+F693+F754</f>
        <v>0</v>
      </c>
      <c r="G388" s="98">
        <f t="shared" si="26"/>
        <v>0</v>
      </c>
      <c r="H388" s="98">
        <f t="shared" si="26"/>
        <v>0</v>
      </c>
      <c r="I388" s="662"/>
      <c r="J388" s="663"/>
      <c r="K388" s="284"/>
    </row>
    <row r="389" spans="1:11" ht="15" customHeight="1">
      <c r="A389" s="93" t="s">
        <v>415</v>
      </c>
      <c r="B389" s="297" t="s">
        <v>419</v>
      </c>
      <c r="C389" s="17"/>
      <c r="D389" s="4" t="s">
        <v>266</v>
      </c>
      <c r="E389" s="12"/>
      <c r="F389" s="98">
        <f t="shared" ref="F389:H389" si="27">F450+F511+F572+F633+F694+F755</f>
        <v>0</v>
      </c>
      <c r="G389" s="98">
        <f t="shared" si="27"/>
        <v>0</v>
      </c>
      <c r="H389" s="98">
        <f t="shared" si="27"/>
        <v>0</v>
      </c>
      <c r="I389" s="662"/>
      <c r="J389" s="663"/>
      <c r="K389" s="284"/>
    </row>
    <row r="390" spans="1:11" ht="15" customHeight="1">
      <c r="A390" s="297" t="s">
        <v>411</v>
      </c>
      <c r="B390" s="297" t="s">
        <v>422</v>
      </c>
      <c r="C390" s="17"/>
      <c r="D390" s="4" t="s">
        <v>266</v>
      </c>
      <c r="E390" s="12"/>
      <c r="F390" s="98">
        <f t="shared" ref="F390:H390" si="28">F451+F512+F573+F634+F695+F756</f>
        <v>0</v>
      </c>
      <c r="G390" s="98">
        <f t="shared" si="28"/>
        <v>0</v>
      </c>
      <c r="H390" s="98">
        <f t="shared" si="28"/>
        <v>0</v>
      </c>
      <c r="I390" s="662"/>
      <c r="J390" s="663"/>
      <c r="K390" s="284"/>
    </row>
    <row r="391" spans="1:11" ht="15" customHeight="1">
      <c r="A391" s="93" t="s">
        <v>416</v>
      </c>
      <c r="B391" s="297" t="s">
        <v>419</v>
      </c>
      <c r="C391" s="17"/>
      <c r="D391" s="4" t="s">
        <v>266</v>
      </c>
      <c r="E391" s="12"/>
      <c r="F391" s="98">
        <f t="shared" ref="F391:H391" si="29">F452+F513+F574+F635+F696+F757</f>
        <v>0</v>
      </c>
      <c r="G391" s="98">
        <f t="shared" si="29"/>
        <v>0</v>
      </c>
      <c r="H391" s="98">
        <f t="shared" si="29"/>
        <v>0</v>
      </c>
      <c r="I391" s="662"/>
      <c r="J391" s="663"/>
      <c r="K391" s="284"/>
    </row>
    <row r="392" spans="1:11" ht="15" customHeight="1">
      <c r="A392" s="297" t="s">
        <v>412</v>
      </c>
      <c r="B392" s="297" t="s">
        <v>422</v>
      </c>
      <c r="C392" s="17"/>
      <c r="D392" s="4" t="s">
        <v>266</v>
      </c>
      <c r="E392" s="12"/>
      <c r="F392" s="98">
        <f t="shared" ref="F392:H392" si="30">F453+F514+F575+F636+F697+F758</f>
        <v>0</v>
      </c>
      <c r="G392" s="98">
        <f t="shared" si="30"/>
        <v>0</v>
      </c>
      <c r="H392" s="98">
        <f t="shared" si="30"/>
        <v>0</v>
      </c>
      <c r="I392" s="662"/>
      <c r="J392" s="663"/>
      <c r="K392" s="284"/>
    </row>
    <row r="393" spans="1:11" ht="15" customHeight="1">
      <c r="A393" s="652"/>
      <c r="B393" s="297"/>
      <c r="C393" s="17"/>
      <c r="D393" s="4" t="s">
        <v>266</v>
      </c>
      <c r="E393" s="12"/>
      <c r="F393" s="98">
        <f t="shared" ref="F393:H393" si="31">F454+F515+F576+F637+F698+F759</f>
        <v>0</v>
      </c>
      <c r="G393" s="98">
        <f t="shared" si="31"/>
        <v>0</v>
      </c>
      <c r="H393" s="98">
        <f t="shared" si="31"/>
        <v>0</v>
      </c>
      <c r="I393" s="662"/>
      <c r="J393" s="663"/>
      <c r="K393" s="284"/>
    </row>
    <row r="394" spans="1:11">
      <c r="A394" s="661" t="s">
        <v>423</v>
      </c>
      <c r="B394" s="107"/>
      <c r="C394" s="105"/>
      <c r="D394" s="106"/>
      <c r="E394" s="107"/>
      <c r="F394" s="108"/>
      <c r="G394" s="108"/>
      <c r="H394" s="108"/>
      <c r="I394" s="109"/>
      <c r="J394" s="110"/>
      <c r="K394" s="295"/>
    </row>
    <row r="395" spans="1:11" ht="15" customHeight="1">
      <c r="A395" s="12" t="s">
        <v>811</v>
      </c>
      <c r="B395" s="297" t="s">
        <v>424</v>
      </c>
      <c r="C395" s="17"/>
      <c r="D395" s="12" t="s">
        <v>266</v>
      </c>
      <c r="E395" s="12"/>
      <c r="F395" s="98">
        <f t="shared" ref="F395:H395" si="32">F456+F517+F578+F639+F700+F761</f>
        <v>0</v>
      </c>
      <c r="G395" s="98">
        <f t="shared" si="32"/>
        <v>0</v>
      </c>
      <c r="H395" s="98">
        <f t="shared" si="32"/>
        <v>0</v>
      </c>
      <c r="I395" s="662"/>
      <c r="J395" s="663"/>
      <c r="K395" s="284"/>
    </row>
    <row r="396" spans="1:11" ht="15" customHeight="1">
      <c r="A396" s="12" t="s">
        <v>812</v>
      </c>
      <c r="B396" s="297" t="s">
        <v>425</v>
      </c>
      <c r="C396" s="17"/>
      <c r="D396" s="12" t="s">
        <v>266</v>
      </c>
      <c r="E396" s="12"/>
      <c r="F396" s="98">
        <f t="shared" ref="F396:H396" si="33">F457+F518+F579+F640+F701+F762</f>
        <v>0</v>
      </c>
      <c r="G396" s="98">
        <f t="shared" si="33"/>
        <v>0</v>
      </c>
      <c r="H396" s="98">
        <f t="shared" si="33"/>
        <v>0</v>
      </c>
      <c r="I396" s="662"/>
      <c r="J396" s="663"/>
      <c r="K396" s="284"/>
    </row>
    <row r="397" spans="1:11" ht="15" customHeight="1">
      <c r="A397" s="12" t="s">
        <v>813</v>
      </c>
      <c r="B397" s="297" t="s">
        <v>426</v>
      </c>
      <c r="C397" s="17"/>
      <c r="D397" s="12" t="s">
        <v>266</v>
      </c>
      <c r="E397" s="12"/>
      <c r="F397" s="98">
        <f t="shared" ref="F397:H397" si="34">F458+F519+F580+F641+F702+F763</f>
        <v>0</v>
      </c>
      <c r="G397" s="98">
        <f t="shared" si="34"/>
        <v>0</v>
      </c>
      <c r="H397" s="98">
        <f t="shared" si="34"/>
        <v>0</v>
      </c>
      <c r="I397" s="662"/>
      <c r="J397" s="663"/>
      <c r="K397" s="284"/>
    </row>
    <row r="398" spans="1:11" ht="15" customHeight="1">
      <c r="A398" s="12" t="s">
        <v>1536</v>
      </c>
      <c r="B398" s="297" t="s">
        <v>427</v>
      </c>
      <c r="C398" s="17"/>
      <c r="D398" s="12" t="s">
        <v>266</v>
      </c>
      <c r="E398" s="12"/>
      <c r="F398" s="98">
        <f t="shared" ref="F398:H398" si="35">F459+F520+F581+F642+F703+F764</f>
        <v>0</v>
      </c>
      <c r="G398" s="98">
        <f t="shared" si="35"/>
        <v>0</v>
      </c>
      <c r="H398" s="98">
        <f t="shared" si="35"/>
        <v>0</v>
      </c>
      <c r="I398" s="662"/>
      <c r="J398" s="663"/>
      <c r="K398" s="284"/>
    </row>
    <row r="399" spans="1:11" ht="15" customHeight="1">
      <c r="A399" s="12" t="s">
        <v>814</v>
      </c>
      <c r="B399" s="297" t="s">
        <v>428</v>
      </c>
      <c r="C399" s="17"/>
      <c r="D399" s="12" t="s">
        <v>266</v>
      </c>
      <c r="E399" s="12"/>
      <c r="F399" s="98">
        <f t="shared" ref="F399:H399" si="36">F460+F521+F582+F643+F704+F765</f>
        <v>0</v>
      </c>
      <c r="G399" s="98">
        <f t="shared" si="36"/>
        <v>0</v>
      </c>
      <c r="H399" s="98">
        <f t="shared" si="36"/>
        <v>0</v>
      </c>
      <c r="I399" s="662"/>
      <c r="J399" s="663"/>
      <c r="K399" s="284"/>
    </row>
    <row r="400" spans="1:11" ht="15" customHeight="1">
      <c r="A400" s="99" t="s">
        <v>815</v>
      </c>
      <c r="B400" s="297" t="s">
        <v>429</v>
      </c>
      <c r="C400" s="17"/>
      <c r="D400" s="12" t="s">
        <v>266</v>
      </c>
      <c r="E400" s="12"/>
      <c r="F400" s="98">
        <f t="shared" ref="F400:H400" si="37">F461+F522+F583+F644+F705+F766</f>
        <v>0</v>
      </c>
      <c r="G400" s="98">
        <f t="shared" si="37"/>
        <v>0</v>
      </c>
      <c r="H400" s="98">
        <f t="shared" si="37"/>
        <v>0</v>
      </c>
      <c r="I400" s="662"/>
      <c r="J400" s="663"/>
      <c r="K400" s="284"/>
    </row>
    <row r="401" spans="1:11" ht="15" customHeight="1">
      <c r="A401" s="99" t="s">
        <v>816</v>
      </c>
      <c r="B401" s="297" t="s">
        <v>430</v>
      </c>
      <c r="C401" s="17"/>
      <c r="D401" s="12" t="s">
        <v>266</v>
      </c>
      <c r="E401" s="12"/>
      <c r="F401" s="98">
        <f t="shared" ref="F401:H401" si="38">F462+F523+F584+F645+F706+F767</f>
        <v>0</v>
      </c>
      <c r="G401" s="98">
        <f t="shared" si="38"/>
        <v>0</v>
      </c>
      <c r="H401" s="98">
        <f t="shared" si="38"/>
        <v>0</v>
      </c>
      <c r="I401" s="662"/>
      <c r="J401" s="663"/>
      <c r="K401" s="284"/>
    </row>
    <row r="402" spans="1:11" ht="15" customHeight="1">
      <c r="A402" s="99" t="s">
        <v>817</v>
      </c>
      <c r="B402" s="297" t="s">
        <v>431</v>
      </c>
      <c r="C402" s="17"/>
      <c r="D402" s="12" t="s">
        <v>266</v>
      </c>
      <c r="E402" s="12"/>
      <c r="F402" s="98">
        <f t="shared" ref="F402:H402" si="39">F463+F524+F585+F646+F707+F768</f>
        <v>0</v>
      </c>
      <c r="G402" s="98">
        <f t="shared" si="39"/>
        <v>0</v>
      </c>
      <c r="H402" s="98">
        <f t="shared" si="39"/>
        <v>0</v>
      </c>
      <c r="I402" s="662"/>
      <c r="J402" s="663"/>
      <c r="K402" s="284"/>
    </row>
    <row r="403" spans="1:11" ht="15" customHeight="1">
      <c r="A403" s="99" t="s">
        <v>1537</v>
      </c>
      <c r="B403" s="297" t="s">
        <v>432</v>
      </c>
      <c r="C403" s="17"/>
      <c r="D403" s="12" t="s">
        <v>266</v>
      </c>
      <c r="E403" s="12"/>
      <c r="F403" s="98">
        <f t="shared" ref="F403:H403" si="40">F464+F525+F586+F647+F708+F769</f>
        <v>0</v>
      </c>
      <c r="G403" s="98">
        <f t="shared" si="40"/>
        <v>0</v>
      </c>
      <c r="H403" s="98">
        <f t="shared" si="40"/>
        <v>0</v>
      </c>
      <c r="I403" s="662"/>
      <c r="J403" s="663"/>
      <c r="K403" s="284"/>
    </row>
    <row r="404" spans="1:11" ht="15" customHeight="1">
      <c r="A404" s="99" t="s">
        <v>818</v>
      </c>
      <c r="B404" s="297" t="s">
        <v>433</v>
      </c>
      <c r="C404" s="17"/>
      <c r="D404" s="12" t="s">
        <v>266</v>
      </c>
      <c r="E404" s="12"/>
      <c r="F404" s="98">
        <f t="shared" ref="F404:H404" si="41">F465+F526+F587+F648+F709+F770</f>
        <v>0</v>
      </c>
      <c r="G404" s="98">
        <f t="shared" si="41"/>
        <v>0</v>
      </c>
      <c r="H404" s="98">
        <f t="shared" si="41"/>
        <v>0</v>
      </c>
      <c r="I404" s="662"/>
      <c r="J404" s="663"/>
      <c r="K404" s="284"/>
    </row>
    <row r="405" spans="1:11" ht="36">
      <c r="A405" s="661" t="s">
        <v>729</v>
      </c>
      <c r="B405" s="107"/>
      <c r="C405" s="114"/>
      <c r="D405" s="115"/>
      <c r="E405" s="104"/>
      <c r="F405" s="116"/>
      <c r="G405" s="116"/>
      <c r="H405" s="116"/>
      <c r="I405" s="117"/>
      <c r="J405" s="118"/>
      <c r="K405" s="284"/>
    </row>
    <row r="406" spans="1:11" ht="15" customHeight="1">
      <c r="A406" s="12" t="s">
        <v>714</v>
      </c>
      <c r="B406" s="297" t="s">
        <v>722</v>
      </c>
      <c r="C406" s="17"/>
      <c r="D406" s="12" t="s">
        <v>266</v>
      </c>
      <c r="E406" s="12"/>
      <c r="F406" s="98">
        <f t="shared" ref="F406:H406" si="42">F467+F528+F589+F650+F711+F772</f>
        <v>2603.36</v>
      </c>
      <c r="G406" s="98">
        <f t="shared" si="42"/>
        <v>2603.36</v>
      </c>
      <c r="H406" s="98">
        <f t="shared" si="42"/>
        <v>2603.36</v>
      </c>
      <c r="I406" s="662"/>
      <c r="J406" s="663"/>
      <c r="K406" s="284"/>
    </row>
    <row r="407" spans="1:11" ht="15" customHeight="1">
      <c r="A407" s="93" t="s">
        <v>715</v>
      </c>
      <c r="B407" s="297"/>
      <c r="C407" s="17"/>
      <c r="D407" s="12" t="s">
        <v>266</v>
      </c>
      <c r="E407" s="12"/>
      <c r="F407" s="98">
        <f t="shared" ref="F407:H407" si="43">F468+F529+F590+F651+F712+F773</f>
        <v>0</v>
      </c>
      <c r="G407" s="98">
        <f t="shared" si="43"/>
        <v>0</v>
      </c>
      <c r="H407" s="98">
        <f t="shared" si="43"/>
        <v>0</v>
      </c>
      <c r="I407" s="662"/>
      <c r="J407" s="663"/>
      <c r="K407" s="284"/>
    </row>
    <row r="408" spans="1:11" ht="15" customHeight="1">
      <c r="A408" s="12" t="s">
        <v>730</v>
      </c>
      <c r="B408" s="297" t="s">
        <v>1544</v>
      </c>
      <c r="C408" s="17"/>
      <c r="D408" s="12" t="s">
        <v>266</v>
      </c>
      <c r="E408" s="12"/>
      <c r="F408" s="98">
        <f t="shared" ref="F408:H408" si="44">F469+F530+F591+F652+F713+F774</f>
        <v>2601.65</v>
      </c>
      <c r="G408" s="98">
        <f t="shared" si="44"/>
        <v>2601.65</v>
      </c>
      <c r="H408" s="98">
        <f t="shared" si="44"/>
        <v>2601.65</v>
      </c>
      <c r="I408" s="662"/>
      <c r="J408" s="663"/>
      <c r="K408" s="284"/>
    </row>
    <row r="409" spans="1:11" ht="30" customHeight="1">
      <c r="A409" s="12" t="s">
        <v>731</v>
      </c>
      <c r="B409" s="297" t="s">
        <v>723</v>
      </c>
      <c r="C409" s="17"/>
      <c r="D409" s="12" t="s">
        <v>266</v>
      </c>
      <c r="E409" s="12"/>
      <c r="F409" s="98">
        <f t="shared" ref="F409:H409" si="45">F470+F531+F592+F653+F714+F775</f>
        <v>2602.0100000000002</v>
      </c>
      <c r="G409" s="98">
        <f t="shared" si="45"/>
        <v>2602.0100000000002</v>
      </c>
      <c r="H409" s="98">
        <f t="shared" si="45"/>
        <v>2602.0100000000002</v>
      </c>
      <c r="I409" s="662"/>
      <c r="J409" s="663"/>
      <c r="K409" s="284"/>
    </row>
    <row r="410" spans="1:11" ht="15" customHeight="1">
      <c r="A410" s="93" t="s">
        <v>744</v>
      </c>
      <c r="B410" s="297"/>
      <c r="C410" s="17"/>
      <c r="D410" s="12" t="s">
        <v>266</v>
      </c>
      <c r="E410" s="12"/>
      <c r="F410" s="98">
        <f t="shared" ref="F410:H410" si="46">F471+F532+F593+F654+F715+F776</f>
        <v>0</v>
      </c>
      <c r="G410" s="98">
        <f t="shared" si="46"/>
        <v>0</v>
      </c>
      <c r="H410" s="98">
        <f t="shared" si="46"/>
        <v>0</v>
      </c>
      <c r="I410" s="662"/>
      <c r="J410" s="663"/>
      <c r="K410" s="284"/>
    </row>
    <row r="411" spans="1:11" ht="15" customHeight="1">
      <c r="A411" s="12" t="s">
        <v>732</v>
      </c>
      <c r="B411" s="297" t="s">
        <v>724</v>
      </c>
      <c r="C411" s="17"/>
      <c r="D411" s="12" t="s">
        <v>266</v>
      </c>
      <c r="E411" s="12"/>
      <c r="F411" s="98">
        <f t="shared" ref="F411:H411" si="47">F472+F533+F594+F655+F716+F777</f>
        <v>2599.5</v>
      </c>
      <c r="G411" s="98">
        <f t="shared" si="47"/>
        <v>2599.5</v>
      </c>
      <c r="H411" s="98">
        <f t="shared" si="47"/>
        <v>2599.5</v>
      </c>
      <c r="I411" s="662"/>
      <c r="J411" s="663"/>
      <c r="K411" s="284"/>
    </row>
    <row r="412" spans="1:11" ht="15" customHeight="1">
      <c r="A412" s="93" t="s">
        <v>713</v>
      </c>
      <c r="B412" s="297"/>
      <c r="C412" s="17"/>
      <c r="D412" s="12" t="s">
        <v>266</v>
      </c>
      <c r="E412" s="12"/>
      <c r="F412" s="98">
        <f t="shared" ref="F412:H412" si="48">F473+F534+F595+F656+F717+F778</f>
        <v>0</v>
      </c>
      <c r="G412" s="98">
        <f t="shared" si="48"/>
        <v>0</v>
      </c>
      <c r="H412" s="98">
        <f t="shared" si="48"/>
        <v>0</v>
      </c>
      <c r="I412" s="662"/>
      <c r="J412" s="663"/>
      <c r="K412" s="284"/>
    </row>
    <row r="413" spans="1:11" ht="15" customHeight="1">
      <c r="A413" s="93" t="s">
        <v>716</v>
      </c>
      <c r="B413" s="297"/>
      <c r="C413" s="17"/>
      <c r="D413" s="12" t="s">
        <v>266</v>
      </c>
      <c r="E413" s="12"/>
      <c r="F413" s="98">
        <f t="shared" ref="F413:H413" si="49">F474+F535+F596+F657+F718+F779</f>
        <v>0</v>
      </c>
      <c r="G413" s="98">
        <f t="shared" si="49"/>
        <v>0</v>
      </c>
      <c r="H413" s="98">
        <f t="shared" si="49"/>
        <v>0</v>
      </c>
      <c r="I413" s="662"/>
      <c r="J413" s="663"/>
      <c r="K413" s="284"/>
    </row>
    <row r="414" spans="1:11" ht="36">
      <c r="A414" s="661" t="s">
        <v>708</v>
      </c>
      <c r="B414" s="107"/>
      <c r="C414" s="114"/>
      <c r="D414" s="115"/>
      <c r="E414" s="104"/>
      <c r="F414" s="116"/>
      <c r="G414" s="116"/>
      <c r="H414" s="116"/>
      <c r="I414" s="117"/>
      <c r="J414" s="118"/>
      <c r="K414" s="284"/>
    </row>
    <row r="415" spans="1:11" ht="15" customHeight="1">
      <c r="A415" s="12" t="s">
        <v>714</v>
      </c>
      <c r="B415" s="297" t="s">
        <v>709</v>
      </c>
      <c r="C415" s="17"/>
      <c r="D415" s="12" t="s">
        <v>266</v>
      </c>
      <c r="E415" s="12"/>
      <c r="F415" s="98">
        <f t="shared" ref="F415:H415" si="50">F476+F537+F598+F659+F720+F781</f>
        <v>2603.3000000000002</v>
      </c>
      <c r="G415" s="98">
        <f t="shared" si="50"/>
        <v>2603.3000000000002</v>
      </c>
      <c r="H415" s="98">
        <f t="shared" si="50"/>
        <v>2603.3000000000002</v>
      </c>
      <c r="I415" s="662"/>
      <c r="J415" s="663"/>
      <c r="K415" s="284"/>
    </row>
    <row r="416" spans="1:11" ht="15" customHeight="1">
      <c r="A416" s="93" t="s">
        <v>715</v>
      </c>
      <c r="B416" s="297"/>
      <c r="C416" s="17"/>
      <c r="D416" s="12" t="s">
        <v>266</v>
      </c>
      <c r="E416" s="12"/>
      <c r="F416" s="98">
        <f t="shared" ref="F416:H416" si="51">F477+F538+F599+F660+F721+F782</f>
        <v>0</v>
      </c>
      <c r="G416" s="98">
        <f t="shared" si="51"/>
        <v>0</v>
      </c>
      <c r="H416" s="98">
        <f t="shared" si="51"/>
        <v>0</v>
      </c>
      <c r="I416" s="662"/>
      <c r="J416" s="663"/>
      <c r="K416" s="284"/>
    </row>
    <row r="417" spans="1:11" ht="15" customHeight="1">
      <c r="A417" s="12" t="s">
        <v>730</v>
      </c>
      <c r="B417" s="297" t="s">
        <v>710</v>
      </c>
      <c r="C417" s="17"/>
      <c r="D417" s="12" t="s">
        <v>266</v>
      </c>
      <c r="E417" s="12"/>
      <c r="F417" s="98">
        <f t="shared" ref="F417:H417" si="52">F478+F539+F600+F661+F722+F783</f>
        <v>2603.6</v>
      </c>
      <c r="G417" s="98">
        <f t="shared" si="52"/>
        <v>2603.6</v>
      </c>
      <c r="H417" s="98">
        <f t="shared" si="52"/>
        <v>2603.6</v>
      </c>
      <c r="I417" s="662"/>
      <c r="J417" s="663"/>
      <c r="K417" s="284"/>
    </row>
    <row r="418" spans="1:11" ht="30" customHeight="1">
      <c r="A418" s="93" t="s">
        <v>744</v>
      </c>
      <c r="B418" s="297"/>
      <c r="C418" s="17"/>
      <c r="D418" s="12" t="s">
        <v>266</v>
      </c>
      <c r="E418" s="12"/>
      <c r="F418" s="98">
        <f t="shared" ref="F418:H418" si="53">F479+F540+F601+F662+F723+F784</f>
        <v>0</v>
      </c>
      <c r="G418" s="98">
        <f t="shared" si="53"/>
        <v>0</v>
      </c>
      <c r="H418" s="98">
        <f t="shared" si="53"/>
        <v>0</v>
      </c>
      <c r="I418" s="662"/>
      <c r="J418" s="663"/>
      <c r="K418" s="284"/>
    </row>
    <row r="419" spans="1:11" ht="15" customHeight="1">
      <c r="A419" s="12" t="s">
        <v>731</v>
      </c>
      <c r="B419" s="297" t="s">
        <v>711</v>
      </c>
      <c r="C419" s="17"/>
      <c r="D419" s="12" t="s">
        <v>266</v>
      </c>
      <c r="E419" s="12"/>
      <c r="F419" s="98">
        <f t="shared" ref="F419:H419" si="54">F480+F541+F602+F663+F724+F785</f>
        <v>2602.2800000000002</v>
      </c>
      <c r="G419" s="98">
        <f t="shared" si="54"/>
        <v>2602.2800000000002</v>
      </c>
      <c r="H419" s="98">
        <f t="shared" si="54"/>
        <v>2602.2800000000002</v>
      </c>
      <c r="I419" s="662"/>
      <c r="J419" s="663"/>
      <c r="K419" s="284"/>
    </row>
    <row r="420" spans="1:11" ht="15" customHeight="1">
      <c r="A420" s="12" t="s">
        <v>732</v>
      </c>
      <c r="B420" s="297" t="s">
        <v>712</v>
      </c>
      <c r="C420" s="17"/>
      <c r="D420" s="12" t="s">
        <v>266</v>
      </c>
      <c r="E420" s="12"/>
      <c r="F420" s="98">
        <f t="shared" ref="F420:H420" si="55">F481+F542+F603+F664+F725+F786</f>
        <v>2614.56</v>
      </c>
      <c r="G420" s="98">
        <f t="shared" si="55"/>
        <v>2614.56</v>
      </c>
      <c r="H420" s="98">
        <f t="shared" si="55"/>
        <v>2614.56</v>
      </c>
      <c r="I420" s="662"/>
      <c r="J420" s="663"/>
      <c r="K420" s="284"/>
    </row>
    <row r="421" spans="1:11" ht="15" customHeight="1">
      <c r="A421" s="297" t="s">
        <v>713</v>
      </c>
      <c r="B421" s="297" t="s">
        <v>1545</v>
      </c>
      <c r="C421" s="17"/>
      <c r="D421" s="12" t="s">
        <v>266</v>
      </c>
      <c r="E421" s="12"/>
      <c r="F421" s="98">
        <f t="shared" ref="F421:H421" si="56">F482+F543+F604+F665+F726+F787</f>
        <v>2605.04</v>
      </c>
      <c r="G421" s="98">
        <f t="shared" si="56"/>
        <v>2605.04</v>
      </c>
      <c r="H421" s="98">
        <f t="shared" si="56"/>
        <v>2605.04</v>
      </c>
      <c r="I421" s="662"/>
      <c r="J421" s="663"/>
      <c r="K421" s="284"/>
    </row>
    <row r="422" spans="1:11" ht="15" customHeight="1">
      <c r="A422" s="93" t="s">
        <v>716</v>
      </c>
      <c r="B422" s="297"/>
      <c r="C422" s="17"/>
      <c r="D422" s="12" t="s">
        <v>266</v>
      </c>
      <c r="E422" s="12"/>
      <c r="F422" s="98">
        <f t="shared" ref="F422:H422" si="57">F483+F544+F605+F666+F727+F788</f>
        <v>0</v>
      </c>
      <c r="G422" s="98">
        <f t="shared" si="57"/>
        <v>0</v>
      </c>
      <c r="H422" s="98">
        <f t="shared" si="57"/>
        <v>0</v>
      </c>
      <c r="I422" s="662"/>
      <c r="J422" s="663"/>
      <c r="K422" s="284"/>
    </row>
    <row r="423" spans="1:11" ht="36">
      <c r="A423" s="661" t="s">
        <v>725</v>
      </c>
      <c r="B423" s="107"/>
      <c r="C423" s="114"/>
      <c r="D423" s="115"/>
      <c r="E423" s="104"/>
      <c r="F423" s="116"/>
      <c r="G423" s="116"/>
      <c r="H423" s="116"/>
      <c r="I423" s="117"/>
      <c r="J423" s="118"/>
      <c r="K423" s="284"/>
    </row>
    <row r="424" spans="1:11" ht="15" customHeight="1">
      <c r="A424" s="12" t="s">
        <v>714</v>
      </c>
      <c r="B424" s="297" t="s">
        <v>726</v>
      </c>
      <c r="C424" s="17"/>
      <c r="D424" s="12" t="s">
        <v>266</v>
      </c>
      <c r="E424" s="12"/>
      <c r="F424" s="98">
        <f t="shared" ref="F424:H424" si="58">F485+F546+F607+F668+F729+F790</f>
        <v>2603.39</v>
      </c>
      <c r="G424" s="98">
        <f t="shared" si="58"/>
        <v>2603.39</v>
      </c>
      <c r="H424" s="98">
        <f t="shared" si="58"/>
        <v>2603.39</v>
      </c>
      <c r="I424" s="662"/>
      <c r="J424" s="663"/>
      <c r="K424" s="284"/>
    </row>
    <row r="425" spans="1:11" ht="15" customHeight="1">
      <c r="A425" s="93" t="s">
        <v>715</v>
      </c>
      <c r="B425" s="297"/>
      <c r="C425" s="17"/>
      <c r="D425" s="12" t="s">
        <v>266</v>
      </c>
      <c r="E425" s="12"/>
      <c r="F425" s="98">
        <f t="shared" ref="F425:H425" si="59">F486+F547+F608+F669+F730+F791</f>
        <v>0</v>
      </c>
      <c r="G425" s="98">
        <f t="shared" si="59"/>
        <v>0</v>
      </c>
      <c r="H425" s="98">
        <f t="shared" si="59"/>
        <v>0</v>
      </c>
      <c r="I425" s="662"/>
      <c r="J425" s="663"/>
      <c r="K425" s="284"/>
    </row>
    <row r="426" spans="1:11" ht="15" customHeight="1">
      <c r="A426" s="93" t="s">
        <v>730</v>
      </c>
      <c r="B426" s="297"/>
      <c r="C426" s="17"/>
      <c r="D426" s="12" t="s">
        <v>266</v>
      </c>
      <c r="E426" s="12"/>
      <c r="F426" s="98">
        <f t="shared" ref="F426:H426" si="60">F487+F548+F609+F670+F731+F792</f>
        <v>0</v>
      </c>
      <c r="G426" s="98">
        <f t="shared" si="60"/>
        <v>0</v>
      </c>
      <c r="H426" s="98">
        <f t="shared" si="60"/>
        <v>0</v>
      </c>
      <c r="I426" s="662"/>
      <c r="J426" s="663"/>
      <c r="K426" s="284"/>
    </row>
    <row r="427" spans="1:11" ht="30" customHeight="1">
      <c r="A427" s="93" t="s">
        <v>744</v>
      </c>
      <c r="B427" s="297"/>
      <c r="C427" s="17"/>
      <c r="D427" s="12" t="s">
        <v>266</v>
      </c>
      <c r="E427" s="12"/>
      <c r="F427" s="98">
        <f t="shared" ref="F427:H427" si="61">F488+F549+F610+F671+F732+F793</f>
        <v>0</v>
      </c>
      <c r="G427" s="98">
        <f t="shared" si="61"/>
        <v>0</v>
      </c>
      <c r="H427" s="98">
        <f t="shared" si="61"/>
        <v>0</v>
      </c>
      <c r="I427" s="662"/>
      <c r="J427" s="663"/>
      <c r="K427" s="284"/>
    </row>
    <row r="428" spans="1:11" ht="15" customHeight="1">
      <c r="A428" s="12" t="s">
        <v>731</v>
      </c>
      <c r="B428" s="297" t="s">
        <v>1546</v>
      </c>
      <c r="C428" s="17"/>
      <c r="D428" s="12" t="s">
        <v>266</v>
      </c>
      <c r="E428" s="12"/>
      <c r="F428" s="98">
        <f t="shared" ref="F428:H428" si="62">F489+F550+F611+F672+F733+F794</f>
        <v>2608.86</v>
      </c>
      <c r="G428" s="98">
        <f t="shared" si="62"/>
        <v>2608.86</v>
      </c>
      <c r="H428" s="98">
        <f t="shared" si="62"/>
        <v>2608.86</v>
      </c>
      <c r="I428" s="662"/>
      <c r="J428" s="663"/>
      <c r="K428" s="284"/>
    </row>
    <row r="429" spans="1:11" ht="15" customHeight="1">
      <c r="A429" s="12" t="s">
        <v>732</v>
      </c>
      <c r="B429" s="297" t="s">
        <v>727</v>
      </c>
      <c r="C429" s="17"/>
      <c r="D429" s="12" t="s">
        <v>266</v>
      </c>
      <c r="E429" s="12"/>
      <c r="F429" s="98">
        <f t="shared" ref="F429:H429" si="63">F490+F551+F612+F673+F734+F795</f>
        <v>2587.5700000000002</v>
      </c>
      <c r="G429" s="98">
        <f t="shared" si="63"/>
        <v>2587.5700000000002</v>
      </c>
      <c r="H429" s="98">
        <f t="shared" si="63"/>
        <v>2587.5700000000002</v>
      </c>
      <c r="I429" s="662"/>
      <c r="J429" s="663"/>
      <c r="K429" s="284"/>
    </row>
    <row r="430" spans="1:11" ht="15" customHeight="1">
      <c r="A430" s="297" t="s">
        <v>713</v>
      </c>
      <c r="B430" s="297" t="s">
        <v>728</v>
      </c>
      <c r="C430" s="17"/>
      <c r="D430" s="12" t="s">
        <v>266</v>
      </c>
      <c r="E430" s="12"/>
      <c r="F430" s="98">
        <f t="shared" ref="F430:H430" si="64">F491+F552+F613+F674+F735+F796</f>
        <v>2598.9299999999998</v>
      </c>
      <c r="G430" s="98">
        <f t="shared" si="64"/>
        <v>2598.9299999999998</v>
      </c>
      <c r="H430" s="98">
        <f t="shared" si="64"/>
        <v>2598.9299999999998</v>
      </c>
      <c r="I430" s="662"/>
      <c r="J430" s="663"/>
      <c r="K430" s="284"/>
    </row>
    <row r="431" spans="1:11" ht="15" customHeight="1">
      <c r="A431" s="93" t="s">
        <v>716</v>
      </c>
      <c r="B431" s="297"/>
      <c r="C431" s="17"/>
      <c r="D431" s="12" t="s">
        <v>266</v>
      </c>
      <c r="E431" s="12"/>
      <c r="F431" s="98">
        <f t="shared" ref="F431:H431" si="65">F492+F553+F614+F675+F736+F797</f>
        <v>0</v>
      </c>
      <c r="G431" s="98">
        <f t="shared" si="65"/>
        <v>0</v>
      </c>
      <c r="H431" s="98">
        <f t="shared" si="65"/>
        <v>0</v>
      </c>
      <c r="I431" s="662"/>
      <c r="J431" s="663"/>
      <c r="K431" s="284"/>
    </row>
    <row r="432" spans="1:11" ht="24">
      <c r="A432" s="661" t="s">
        <v>706</v>
      </c>
      <c r="B432" s="107"/>
      <c r="C432" s="105"/>
      <c r="D432" s="106"/>
      <c r="E432" s="107"/>
      <c r="F432" s="108"/>
      <c r="G432" s="108"/>
      <c r="H432" s="108"/>
      <c r="I432" s="109"/>
      <c r="J432" s="110"/>
      <c r="K432" s="295"/>
    </row>
    <row r="433" spans="1:11" ht="15" customHeight="1">
      <c r="A433" s="12" t="s">
        <v>448</v>
      </c>
      <c r="B433" s="297" t="s">
        <v>753</v>
      </c>
      <c r="C433" s="17"/>
      <c r="D433" s="12" t="s">
        <v>266</v>
      </c>
      <c r="E433" s="12"/>
      <c r="F433" s="98">
        <f t="shared" ref="F433:H433" si="66">F494+F555+F616+F677+F738+F799</f>
        <v>0</v>
      </c>
      <c r="G433" s="98">
        <f t="shared" si="66"/>
        <v>0</v>
      </c>
      <c r="H433" s="98">
        <f t="shared" si="66"/>
        <v>0</v>
      </c>
      <c r="I433" s="662"/>
      <c r="J433" s="663"/>
      <c r="K433" s="284"/>
    </row>
    <row r="434" spans="1:11" ht="15" customHeight="1">
      <c r="A434" s="12" t="s">
        <v>449</v>
      </c>
      <c r="B434" s="297" t="s">
        <v>754</v>
      </c>
      <c r="C434" s="17"/>
      <c r="D434" s="12" t="s">
        <v>266</v>
      </c>
      <c r="E434" s="12"/>
      <c r="F434" s="98">
        <f t="shared" ref="F434:H434" si="67">F495+F556+F617+F678+F739+F800</f>
        <v>0</v>
      </c>
      <c r="G434" s="98">
        <f t="shared" si="67"/>
        <v>0</v>
      </c>
      <c r="H434" s="98">
        <f t="shared" si="67"/>
        <v>0</v>
      </c>
      <c r="I434" s="662"/>
      <c r="J434" s="663"/>
      <c r="K434" s="284"/>
    </row>
    <row r="435" spans="1:11" ht="15" customHeight="1">
      <c r="A435" s="12" t="s">
        <v>463</v>
      </c>
      <c r="B435" s="297" t="s">
        <v>755</v>
      </c>
      <c r="C435" s="17"/>
      <c r="D435" s="12" t="s">
        <v>266</v>
      </c>
      <c r="E435" s="12"/>
      <c r="F435" s="98">
        <f t="shared" ref="F435:H435" si="68">F496+F557+F618+F679+F740+F801</f>
        <v>0</v>
      </c>
      <c r="G435" s="98">
        <f t="shared" si="68"/>
        <v>0</v>
      </c>
      <c r="H435" s="98">
        <f t="shared" si="68"/>
        <v>0</v>
      </c>
      <c r="I435" s="662"/>
      <c r="J435" s="663"/>
      <c r="K435" s="284"/>
    </row>
    <row r="436" spans="1:11" ht="15" customHeight="1">
      <c r="A436" s="12" t="s">
        <v>450</v>
      </c>
      <c r="B436" s="297" t="s">
        <v>756</v>
      </c>
      <c r="C436" s="17"/>
      <c r="D436" s="12" t="s">
        <v>266</v>
      </c>
      <c r="E436" s="12"/>
      <c r="F436" s="98">
        <f t="shared" ref="F436:H436" si="69">F497+F558+F619+F680+F741+F802</f>
        <v>0</v>
      </c>
      <c r="G436" s="98">
        <f t="shared" si="69"/>
        <v>0</v>
      </c>
      <c r="H436" s="98">
        <f t="shared" si="69"/>
        <v>0</v>
      </c>
      <c r="I436" s="662"/>
      <c r="J436" s="663"/>
      <c r="K436" s="284"/>
    </row>
    <row r="437" spans="1:11" ht="15" customHeight="1">
      <c r="A437" s="12" t="s">
        <v>451</v>
      </c>
      <c r="B437" s="297" t="s">
        <v>757</v>
      </c>
      <c r="C437" s="17"/>
      <c r="D437" s="12" t="s">
        <v>266</v>
      </c>
      <c r="E437" s="12"/>
      <c r="F437" s="98">
        <f t="shared" ref="F437:H437" si="70">F498+F559+F620+F681+F742+F803</f>
        <v>0</v>
      </c>
      <c r="G437" s="98">
        <f t="shared" si="70"/>
        <v>0</v>
      </c>
      <c r="H437" s="98">
        <f t="shared" si="70"/>
        <v>0</v>
      </c>
      <c r="I437" s="662"/>
      <c r="J437" s="663"/>
      <c r="K437" s="284"/>
    </row>
    <row r="438" spans="1:11" ht="15" customHeight="1">
      <c r="A438" s="12" t="s">
        <v>452</v>
      </c>
      <c r="B438" s="297" t="s">
        <v>758</v>
      </c>
      <c r="C438" s="17"/>
      <c r="D438" s="12" t="s">
        <v>266</v>
      </c>
      <c r="E438" s="12"/>
      <c r="F438" s="98">
        <f t="shared" ref="F438:H438" si="71">F499+F560+F621+F682+F743+F804</f>
        <v>0</v>
      </c>
      <c r="G438" s="98">
        <f t="shared" si="71"/>
        <v>0</v>
      </c>
      <c r="H438" s="98">
        <f t="shared" si="71"/>
        <v>0</v>
      </c>
      <c r="I438" s="662"/>
      <c r="J438" s="663"/>
      <c r="K438" s="284"/>
    </row>
    <row r="439" spans="1:11" ht="12" customHeight="1">
      <c r="A439" s="7"/>
      <c r="B439" s="305"/>
      <c r="C439" s="6" t="s">
        <v>37</v>
      </c>
      <c r="D439" s="16" t="s">
        <v>38</v>
      </c>
      <c r="E439" s="7"/>
      <c r="F439" s="96"/>
      <c r="G439" s="96"/>
      <c r="H439" s="96"/>
      <c r="I439" s="100"/>
      <c r="J439" s="101"/>
      <c r="K439" s="284"/>
    </row>
    <row r="440" spans="1:11" ht="36">
      <c r="A440" s="97" t="s">
        <v>418</v>
      </c>
      <c r="B440" s="305"/>
      <c r="C440" s="6"/>
      <c r="D440" s="16"/>
      <c r="E440" s="7"/>
      <c r="F440" s="96"/>
      <c r="G440" s="96"/>
      <c r="H440" s="96"/>
      <c r="I440" s="100"/>
      <c r="J440" s="101"/>
      <c r="K440" s="284" t="s">
        <v>268</v>
      </c>
    </row>
    <row r="441" spans="1:11" ht="15" customHeight="1">
      <c r="A441" s="297" t="s">
        <v>413</v>
      </c>
      <c r="B441" s="297" t="s">
        <v>419</v>
      </c>
      <c r="C441" s="5"/>
      <c r="D441" s="12" t="s">
        <v>1262</v>
      </c>
      <c r="E441" s="13" t="s">
        <v>434</v>
      </c>
      <c r="F441" s="103">
        <v>0</v>
      </c>
      <c r="G441" s="103">
        <v>0</v>
      </c>
      <c r="H441" s="103">
        <v>0</v>
      </c>
      <c r="I441" s="897"/>
      <c r="J441" s="898"/>
      <c r="K441" s="283"/>
    </row>
    <row r="442" spans="1:11" ht="15" customHeight="1">
      <c r="A442" s="297" t="s">
        <v>405</v>
      </c>
      <c r="B442" s="297" t="s">
        <v>422</v>
      </c>
      <c r="C442" s="5"/>
      <c r="D442" s="12" t="s">
        <v>1262</v>
      </c>
      <c r="E442" s="13" t="s">
        <v>434</v>
      </c>
      <c r="F442" s="103">
        <v>0</v>
      </c>
      <c r="G442" s="103">
        <v>0</v>
      </c>
      <c r="H442" s="103">
        <v>0</v>
      </c>
      <c r="I442" s="897"/>
      <c r="J442" s="898"/>
      <c r="K442" s="283"/>
    </row>
    <row r="443" spans="1:11" ht="15" customHeight="1">
      <c r="A443" s="297" t="s">
        <v>809</v>
      </c>
      <c r="B443" s="297" t="s">
        <v>419</v>
      </c>
      <c r="C443" s="5"/>
      <c r="D443" s="12" t="s">
        <v>1262</v>
      </c>
      <c r="E443" s="13" t="s">
        <v>434</v>
      </c>
      <c r="F443" s="103">
        <v>0</v>
      </c>
      <c r="G443" s="103">
        <v>0</v>
      </c>
      <c r="H443" s="103">
        <v>0</v>
      </c>
      <c r="I443" s="897"/>
      <c r="J443" s="898"/>
      <c r="K443" s="283"/>
    </row>
    <row r="444" spans="1:11" ht="30" customHeight="1">
      <c r="A444" s="297" t="s">
        <v>406</v>
      </c>
      <c r="B444" s="297" t="s">
        <v>422</v>
      </c>
      <c r="C444" s="5"/>
      <c r="D444" s="12" t="s">
        <v>1262</v>
      </c>
      <c r="E444" s="13" t="s">
        <v>434</v>
      </c>
      <c r="F444" s="103">
        <v>0</v>
      </c>
      <c r="G444" s="103">
        <v>0</v>
      </c>
      <c r="H444" s="103">
        <v>0</v>
      </c>
      <c r="I444" s="897"/>
      <c r="J444" s="898"/>
      <c r="K444" s="283"/>
    </row>
    <row r="445" spans="1:11" ht="15" customHeight="1">
      <c r="A445" s="297" t="s">
        <v>407</v>
      </c>
      <c r="B445" s="297" t="s">
        <v>422</v>
      </c>
      <c r="C445" s="5"/>
      <c r="D445" s="12" t="s">
        <v>1262</v>
      </c>
      <c r="E445" s="13" t="s">
        <v>434</v>
      </c>
      <c r="F445" s="103">
        <v>0</v>
      </c>
      <c r="G445" s="103">
        <v>0</v>
      </c>
      <c r="H445" s="103">
        <v>0</v>
      </c>
      <c r="I445" s="897"/>
      <c r="J445" s="898"/>
      <c r="K445" s="283"/>
    </row>
    <row r="446" spans="1:11" ht="15" customHeight="1">
      <c r="A446" s="93" t="s">
        <v>408</v>
      </c>
      <c r="B446" s="297" t="s">
        <v>421</v>
      </c>
      <c r="C446" s="5"/>
      <c r="D446" s="12" t="s">
        <v>1262</v>
      </c>
      <c r="E446" s="13" t="s">
        <v>434</v>
      </c>
      <c r="F446" s="103">
        <v>0</v>
      </c>
      <c r="G446" s="103">
        <v>0</v>
      </c>
      <c r="H446" s="103">
        <v>0</v>
      </c>
      <c r="I446" s="897"/>
      <c r="J446" s="898"/>
      <c r="K446" s="283"/>
    </row>
    <row r="447" spans="1:11" ht="15" customHeight="1">
      <c r="A447" s="99" t="s">
        <v>409</v>
      </c>
      <c r="B447" s="297" t="s">
        <v>421</v>
      </c>
      <c r="C447" s="5"/>
      <c r="D447" s="12" t="s">
        <v>1262</v>
      </c>
      <c r="E447" s="13" t="s">
        <v>434</v>
      </c>
      <c r="F447" s="103">
        <v>0</v>
      </c>
      <c r="G447" s="103">
        <v>0</v>
      </c>
      <c r="H447" s="103">
        <v>0</v>
      </c>
      <c r="I447" s="897"/>
      <c r="J447" s="898"/>
      <c r="K447" s="283"/>
    </row>
    <row r="448" spans="1:11" ht="15" customHeight="1">
      <c r="A448" s="99" t="s">
        <v>414</v>
      </c>
      <c r="B448" s="297" t="s">
        <v>420</v>
      </c>
      <c r="C448" s="5"/>
      <c r="D448" s="12" t="s">
        <v>1262</v>
      </c>
      <c r="E448" s="13" t="s">
        <v>434</v>
      </c>
      <c r="F448" s="103">
        <v>0</v>
      </c>
      <c r="G448" s="103">
        <v>0</v>
      </c>
      <c r="H448" s="103">
        <v>0</v>
      </c>
      <c r="I448" s="897"/>
      <c r="J448" s="898"/>
      <c r="K448" s="283"/>
    </row>
    <row r="449" spans="1:11" ht="15" customHeight="1">
      <c r="A449" s="99" t="s">
        <v>410</v>
      </c>
      <c r="B449" s="297" t="s">
        <v>421</v>
      </c>
      <c r="C449" s="5"/>
      <c r="D449" s="12" t="s">
        <v>1262</v>
      </c>
      <c r="E449" s="13" t="s">
        <v>434</v>
      </c>
      <c r="F449" s="103">
        <v>0</v>
      </c>
      <c r="G449" s="103">
        <v>0</v>
      </c>
      <c r="H449" s="103">
        <v>0</v>
      </c>
      <c r="I449" s="897"/>
      <c r="J449" s="898"/>
      <c r="K449" s="283"/>
    </row>
    <row r="450" spans="1:11" ht="15" customHeight="1">
      <c r="A450" s="93" t="s">
        <v>415</v>
      </c>
      <c r="B450" s="297" t="s">
        <v>419</v>
      </c>
      <c r="C450" s="5"/>
      <c r="D450" s="12" t="s">
        <v>1262</v>
      </c>
      <c r="E450" s="13" t="s">
        <v>434</v>
      </c>
      <c r="F450" s="103">
        <v>0</v>
      </c>
      <c r="G450" s="103">
        <v>0</v>
      </c>
      <c r="H450" s="103">
        <v>0</v>
      </c>
      <c r="I450" s="897"/>
      <c r="J450" s="898"/>
      <c r="K450" s="283"/>
    </row>
    <row r="451" spans="1:11" ht="15" customHeight="1">
      <c r="A451" s="297" t="s">
        <v>411</v>
      </c>
      <c r="B451" s="297" t="s">
        <v>422</v>
      </c>
      <c r="C451" s="5"/>
      <c r="D451" s="12" t="s">
        <v>1262</v>
      </c>
      <c r="E451" s="13" t="s">
        <v>434</v>
      </c>
      <c r="F451" s="103">
        <v>0</v>
      </c>
      <c r="G451" s="103">
        <v>0</v>
      </c>
      <c r="H451" s="103">
        <v>0</v>
      </c>
      <c r="I451" s="897"/>
      <c r="J451" s="898"/>
      <c r="K451" s="283"/>
    </row>
    <row r="452" spans="1:11" ht="15" customHeight="1">
      <c r="A452" s="93" t="s">
        <v>416</v>
      </c>
      <c r="B452" s="297" t="s">
        <v>419</v>
      </c>
      <c r="C452" s="5"/>
      <c r="D452" s="12" t="s">
        <v>1262</v>
      </c>
      <c r="E452" s="13" t="s">
        <v>434</v>
      </c>
      <c r="F452" s="103">
        <v>0</v>
      </c>
      <c r="G452" s="103">
        <v>0</v>
      </c>
      <c r="H452" s="103">
        <v>0</v>
      </c>
      <c r="I452" s="897"/>
      <c r="J452" s="898"/>
      <c r="K452" s="283"/>
    </row>
    <row r="453" spans="1:11" ht="15" customHeight="1">
      <c r="A453" s="297" t="s">
        <v>412</v>
      </c>
      <c r="B453" s="297" t="s">
        <v>422</v>
      </c>
      <c r="C453" s="5"/>
      <c r="D453" s="12" t="s">
        <v>1262</v>
      </c>
      <c r="E453" s="13" t="s">
        <v>434</v>
      </c>
      <c r="F453" s="103">
        <v>0</v>
      </c>
      <c r="G453" s="103">
        <v>0</v>
      </c>
      <c r="H453" s="103">
        <v>0</v>
      </c>
      <c r="I453" s="897"/>
      <c r="J453" s="898"/>
      <c r="K453" s="283"/>
    </row>
    <row r="454" spans="1:11" ht="15" customHeight="1">
      <c r="A454" s="652"/>
      <c r="B454" s="297"/>
      <c r="C454" s="5"/>
      <c r="D454" s="12" t="s">
        <v>1262</v>
      </c>
      <c r="E454" s="13" t="s">
        <v>434</v>
      </c>
      <c r="F454" s="103">
        <v>0</v>
      </c>
      <c r="G454" s="103">
        <v>0</v>
      </c>
      <c r="H454" s="103">
        <v>0</v>
      </c>
      <c r="I454" s="897"/>
      <c r="J454" s="898"/>
      <c r="K454" s="283"/>
    </row>
    <row r="455" spans="1:11">
      <c r="A455" s="97" t="s">
        <v>423</v>
      </c>
      <c r="B455" s="305"/>
      <c r="C455" s="6"/>
      <c r="D455" s="16"/>
      <c r="E455" s="7"/>
      <c r="F455" s="96"/>
      <c r="G455" s="96"/>
      <c r="H455" s="96"/>
      <c r="I455" s="100"/>
      <c r="J455" s="101"/>
      <c r="K455" s="284" t="s">
        <v>268</v>
      </c>
    </row>
    <row r="456" spans="1:11" ht="15" customHeight="1">
      <c r="A456" s="12" t="s">
        <v>811</v>
      </c>
      <c r="B456" s="297" t="s">
        <v>424</v>
      </c>
      <c r="C456" s="5"/>
      <c r="D456" s="12" t="s">
        <v>1262</v>
      </c>
      <c r="E456" s="13" t="s">
        <v>434</v>
      </c>
      <c r="F456" s="103">
        <v>0</v>
      </c>
      <c r="G456" s="103">
        <v>0</v>
      </c>
      <c r="H456" s="103">
        <v>0</v>
      </c>
      <c r="I456" s="897"/>
      <c r="J456" s="898"/>
      <c r="K456" s="283"/>
    </row>
    <row r="457" spans="1:11" ht="15" customHeight="1">
      <c r="A457" s="12" t="s">
        <v>812</v>
      </c>
      <c r="B457" s="297" t="s">
        <v>425</v>
      </c>
      <c r="C457" s="5"/>
      <c r="D457" s="12" t="s">
        <v>1262</v>
      </c>
      <c r="E457" s="13" t="s">
        <v>434</v>
      </c>
      <c r="F457" s="103">
        <v>0</v>
      </c>
      <c r="G457" s="103">
        <v>0</v>
      </c>
      <c r="H457" s="103">
        <v>0</v>
      </c>
      <c r="I457" s="897"/>
      <c r="J457" s="898"/>
      <c r="K457" s="283"/>
    </row>
    <row r="458" spans="1:11" ht="15" customHeight="1">
      <c r="A458" s="12" t="s">
        <v>813</v>
      </c>
      <c r="B458" s="297" t="s">
        <v>426</v>
      </c>
      <c r="C458" s="5"/>
      <c r="D458" s="12" t="s">
        <v>1262</v>
      </c>
      <c r="E458" s="13" t="s">
        <v>434</v>
      </c>
      <c r="F458" s="103">
        <v>0</v>
      </c>
      <c r="G458" s="103">
        <v>0</v>
      </c>
      <c r="H458" s="103">
        <v>0</v>
      </c>
      <c r="I458" s="897"/>
      <c r="J458" s="898"/>
      <c r="K458" s="283"/>
    </row>
    <row r="459" spans="1:11" ht="15" customHeight="1">
      <c r="A459" s="12" t="s">
        <v>1536</v>
      </c>
      <c r="B459" s="297" t="s">
        <v>427</v>
      </c>
      <c r="C459" s="5"/>
      <c r="D459" s="12" t="s">
        <v>1262</v>
      </c>
      <c r="E459" s="13" t="s">
        <v>434</v>
      </c>
      <c r="F459" s="103">
        <v>0</v>
      </c>
      <c r="G459" s="103">
        <v>0</v>
      </c>
      <c r="H459" s="103">
        <v>0</v>
      </c>
      <c r="I459" s="897"/>
      <c r="J459" s="898"/>
      <c r="K459" s="283"/>
    </row>
    <row r="460" spans="1:11" ht="15" customHeight="1">
      <c r="A460" s="12" t="s">
        <v>814</v>
      </c>
      <c r="B460" s="297" t="s">
        <v>428</v>
      </c>
      <c r="C460" s="5"/>
      <c r="D460" s="12" t="s">
        <v>1262</v>
      </c>
      <c r="E460" s="13" t="s">
        <v>434</v>
      </c>
      <c r="F460" s="103">
        <v>0</v>
      </c>
      <c r="G460" s="103">
        <v>0</v>
      </c>
      <c r="H460" s="103">
        <v>0</v>
      </c>
      <c r="I460" s="897"/>
      <c r="J460" s="898"/>
      <c r="K460" s="283"/>
    </row>
    <row r="461" spans="1:11" ht="15" customHeight="1">
      <c r="A461" s="99" t="s">
        <v>815</v>
      </c>
      <c r="B461" s="297" t="s">
        <v>429</v>
      </c>
      <c r="C461" s="5"/>
      <c r="D461" s="12" t="s">
        <v>1262</v>
      </c>
      <c r="E461" s="13" t="s">
        <v>434</v>
      </c>
      <c r="F461" s="103">
        <v>0</v>
      </c>
      <c r="G461" s="103">
        <v>0</v>
      </c>
      <c r="H461" s="103">
        <v>0</v>
      </c>
      <c r="I461" s="897"/>
      <c r="J461" s="898"/>
      <c r="K461" s="283"/>
    </row>
    <row r="462" spans="1:11" ht="15" customHeight="1">
      <c r="A462" s="99" t="s">
        <v>816</v>
      </c>
      <c r="B462" s="297" t="s">
        <v>430</v>
      </c>
      <c r="C462" s="5"/>
      <c r="D462" s="12" t="s">
        <v>1262</v>
      </c>
      <c r="E462" s="13" t="s">
        <v>434</v>
      </c>
      <c r="F462" s="103">
        <v>0</v>
      </c>
      <c r="G462" s="103">
        <v>0</v>
      </c>
      <c r="H462" s="103">
        <v>0</v>
      </c>
      <c r="I462" s="897"/>
      <c r="J462" s="898"/>
      <c r="K462" s="283"/>
    </row>
    <row r="463" spans="1:11" ht="15" customHeight="1">
      <c r="A463" s="99" t="s">
        <v>817</v>
      </c>
      <c r="B463" s="297" t="s">
        <v>431</v>
      </c>
      <c r="C463" s="5"/>
      <c r="D463" s="12" t="s">
        <v>1262</v>
      </c>
      <c r="E463" s="13" t="s">
        <v>434</v>
      </c>
      <c r="F463" s="103">
        <v>0</v>
      </c>
      <c r="G463" s="103">
        <v>0</v>
      </c>
      <c r="H463" s="103">
        <v>0</v>
      </c>
      <c r="I463" s="897"/>
      <c r="J463" s="898"/>
      <c r="K463" s="283"/>
    </row>
    <row r="464" spans="1:11" ht="15" customHeight="1">
      <c r="A464" s="99" t="s">
        <v>1537</v>
      </c>
      <c r="B464" s="297" t="s">
        <v>432</v>
      </c>
      <c r="C464" s="5"/>
      <c r="D464" s="12" t="s">
        <v>1262</v>
      </c>
      <c r="E464" s="13" t="s">
        <v>434</v>
      </c>
      <c r="F464" s="103">
        <v>0</v>
      </c>
      <c r="G464" s="103">
        <v>0</v>
      </c>
      <c r="H464" s="103">
        <v>0</v>
      </c>
      <c r="I464" s="897"/>
      <c r="J464" s="898"/>
      <c r="K464" s="283"/>
    </row>
    <row r="465" spans="1:11" ht="15" customHeight="1">
      <c r="A465" s="99" t="s">
        <v>818</v>
      </c>
      <c r="B465" s="297" t="s">
        <v>433</v>
      </c>
      <c r="C465" s="5"/>
      <c r="D465" s="12" t="s">
        <v>1262</v>
      </c>
      <c r="E465" s="13" t="s">
        <v>434</v>
      </c>
      <c r="F465" s="103">
        <v>0</v>
      </c>
      <c r="G465" s="103">
        <v>0</v>
      </c>
      <c r="H465" s="103">
        <v>0</v>
      </c>
      <c r="I465" s="897"/>
      <c r="J465" s="898"/>
      <c r="K465" s="283"/>
    </row>
    <row r="466" spans="1:11" ht="36">
      <c r="A466" s="97" t="s">
        <v>729</v>
      </c>
      <c r="B466" s="305"/>
      <c r="C466" s="6"/>
      <c r="D466" s="16"/>
      <c r="E466" s="7"/>
      <c r="F466" s="96"/>
      <c r="G466" s="96"/>
      <c r="H466" s="96"/>
      <c r="I466" s="100"/>
      <c r="J466" s="101"/>
      <c r="K466" s="284" t="s">
        <v>268</v>
      </c>
    </row>
    <row r="467" spans="1:11" ht="15" customHeight="1">
      <c r="A467" s="12" t="s">
        <v>714</v>
      </c>
      <c r="B467" s="297" t="s">
        <v>722</v>
      </c>
      <c r="C467" s="5"/>
      <c r="D467" s="12" t="s">
        <v>32</v>
      </c>
      <c r="E467" s="102">
        <f>'3.7.комм услуги'!LG13</f>
        <v>9.4205223199999999</v>
      </c>
      <c r="F467" s="103">
        <f>'3.7.комм услуги'!LI13</f>
        <v>78</v>
      </c>
      <c r="G467" s="103">
        <f>F467</f>
        <v>78</v>
      </c>
      <c r="H467" s="103">
        <f>F467</f>
        <v>78</v>
      </c>
      <c r="I467" s="897" t="s">
        <v>1263</v>
      </c>
      <c r="J467" s="898"/>
      <c r="K467" s="283"/>
    </row>
    <row r="468" spans="1:11" ht="15" customHeight="1">
      <c r="A468" s="93" t="s">
        <v>715</v>
      </c>
      <c r="B468" s="297"/>
      <c r="C468" s="5"/>
      <c r="D468" s="12" t="s">
        <v>32</v>
      </c>
      <c r="E468" s="102">
        <f>'3.7.комм услуги'!LG14</f>
        <v>0</v>
      </c>
      <c r="F468" s="103">
        <f>'3.7.комм услуги'!LI14</f>
        <v>0</v>
      </c>
      <c r="G468" s="103">
        <f t="shared" ref="G468:G474" si="72">F468</f>
        <v>0</v>
      </c>
      <c r="H468" s="103">
        <f t="shared" ref="H468:H474" si="73">F468</f>
        <v>0</v>
      </c>
      <c r="I468" s="897" t="s">
        <v>1263</v>
      </c>
      <c r="J468" s="898"/>
      <c r="K468" s="283"/>
    </row>
    <row r="469" spans="1:11" ht="15" customHeight="1">
      <c r="A469" s="12" t="s">
        <v>730</v>
      </c>
      <c r="B469" s="297" t="s">
        <v>1544</v>
      </c>
      <c r="C469" s="5"/>
      <c r="D469" s="12" t="s">
        <v>32</v>
      </c>
      <c r="E469" s="102">
        <f>'3.7.комм услуги'!LG15</f>
        <v>9.4148936200000009</v>
      </c>
      <c r="F469" s="103">
        <f>'3.7.комм услуги'!LI15</f>
        <v>77.959999999999994</v>
      </c>
      <c r="G469" s="103">
        <f t="shared" si="72"/>
        <v>77.959999999999994</v>
      </c>
      <c r="H469" s="103">
        <f t="shared" si="73"/>
        <v>77.959999999999994</v>
      </c>
      <c r="I469" s="897" t="s">
        <v>1263</v>
      </c>
      <c r="J469" s="898"/>
      <c r="K469" s="283"/>
    </row>
    <row r="470" spans="1:11" ht="30" customHeight="1">
      <c r="A470" s="12" t="s">
        <v>731</v>
      </c>
      <c r="B470" s="297" t="s">
        <v>723</v>
      </c>
      <c r="C470" s="5"/>
      <c r="D470" s="12" t="s">
        <v>32</v>
      </c>
      <c r="E470" s="102">
        <f>'3.7.комм услуги'!LG16</f>
        <v>9.4186046500000007</v>
      </c>
      <c r="F470" s="103">
        <f>'3.7.комм услуги'!LI16</f>
        <v>77.989999999999995</v>
      </c>
      <c r="G470" s="103">
        <f t="shared" si="72"/>
        <v>77.989999999999995</v>
      </c>
      <c r="H470" s="103">
        <f t="shared" si="73"/>
        <v>77.989999999999995</v>
      </c>
      <c r="I470" s="897" t="s">
        <v>1263</v>
      </c>
      <c r="J470" s="898"/>
      <c r="K470" s="283"/>
    </row>
    <row r="471" spans="1:11" ht="15" customHeight="1">
      <c r="A471" s="93" t="s">
        <v>744</v>
      </c>
      <c r="B471" s="297"/>
      <c r="C471" s="5"/>
      <c r="D471" s="12" t="s">
        <v>32</v>
      </c>
      <c r="E471" s="102">
        <f>'3.7.комм услуги'!LG17</f>
        <v>0</v>
      </c>
      <c r="F471" s="103">
        <f>'3.7.комм услуги'!LI17</f>
        <v>0</v>
      </c>
      <c r="G471" s="103">
        <f t="shared" si="72"/>
        <v>0</v>
      </c>
      <c r="H471" s="103">
        <f t="shared" si="73"/>
        <v>0</v>
      </c>
      <c r="I471" s="897" t="s">
        <v>1263</v>
      </c>
      <c r="J471" s="898"/>
      <c r="K471" s="283"/>
    </row>
    <row r="472" spans="1:11" ht="15" customHeight="1">
      <c r="A472" s="12" t="s">
        <v>732</v>
      </c>
      <c r="B472" s="297" t="s">
        <v>724</v>
      </c>
      <c r="C472" s="5"/>
      <c r="D472" s="12" t="s">
        <v>32</v>
      </c>
      <c r="E472" s="102">
        <f>'3.7.комм услуги'!LG18</f>
        <v>9.4078947399999997</v>
      </c>
      <c r="F472" s="103">
        <f>'3.7.комм услуги'!LI18</f>
        <v>77.900000000000006</v>
      </c>
      <c r="G472" s="103">
        <f t="shared" si="72"/>
        <v>77.900000000000006</v>
      </c>
      <c r="H472" s="103">
        <f t="shared" si="73"/>
        <v>77.900000000000006</v>
      </c>
      <c r="I472" s="897" t="s">
        <v>1263</v>
      </c>
      <c r="J472" s="898"/>
      <c r="K472" s="283"/>
    </row>
    <row r="473" spans="1:11" ht="15" customHeight="1">
      <c r="A473" s="93" t="s">
        <v>713</v>
      </c>
      <c r="B473" s="297"/>
      <c r="C473" s="5"/>
      <c r="D473" s="12" t="s">
        <v>32</v>
      </c>
      <c r="E473" s="102">
        <f>'3.7.комм услуги'!LG19</f>
        <v>0</v>
      </c>
      <c r="F473" s="103">
        <f>'3.7.комм услуги'!LI19</f>
        <v>0</v>
      </c>
      <c r="G473" s="103">
        <f t="shared" si="72"/>
        <v>0</v>
      </c>
      <c r="H473" s="103">
        <f t="shared" si="73"/>
        <v>0</v>
      </c>
      <c r="I473" s="897" t="s">
        <v>1263</v>
      </c>
      <c r="J473" s="898"/>
      <c r="K473" s="283"/>
    </row>
    <row r="474" spans="1:11" ht="15" customHeight="1">
      <c r="A474" s="93" t="s">
        <v>716</v>
      </c>
      <c r="B474" s="297"/>
      <c r="C474" s="5"/>
      <c r="D474" s="12" t="s">
        <v>32</v>
      </c>
      <c r="E474" s="102">
        <f>'3.7.комм услуги'!LG20</f>
        <v>0</v>
      </c>
      <c r="F474" s="103">
        <f>'3.7.комм услуги'!LI20</f>
        <v>0</v>
      </c>
      <c r="G474" s="103">
        <f t="shared" si="72"/>
        <v>0</v>
      </c>
      <c r="H474" s="103">
        <f t="shared" si="73"/>
        <v>0</v>
      </c>
      <c r="I474" s="897" t="s">
        <v>1263</v>
      </c>
      <c r="J474" s="898"/>
      <c r="K474" s="283"/>
    </row>
    <row r="475" spans="1:11" ht="36">
      <c r="A475" s="97" t="s">
        <v>708</v>
      </c>
      <c r="B475" s="305"/>
      <c r="C475" s="6"/>
      <c r="D475" s="16"/>
      <c r="E475" s="7"/>
      <c r="F475" s="96"/>
      <c r="G475" s="96"/>
      <c r="H475" s="96"/>
      <c r="I475" s="100"/>
      <c r="J475" s="101"/>
      <c r="K475" s="284" t="s">
        <v>268</v>
      </c>
    </row>
    <row r="476" spans="1:11" ht="15" customHeight="1">
      <c r="A476" s="12" t="s">
        <v>714</v>
      </c>
      <c r="B476" s="297" t="s">
        <v>709</v>
      </c>
      <c r="C476" s="5"/>
      <c r="D476" s="12" t="s">
        <v>32</v>
      </c>
      <c r="E476" s="102">
        <f>'3.7.комм услуги'!LG22</f>
        <v>9.4203607599999994</v>
      </c>
      <c r="F476" s="103">
        <f>'3.7.комм услуги'!LI22</f>
        <v>78</v>
      </c>
      <c r="G476" s="103">
        <f t="shared" ref="G476:G483" si="74">F476</f>
        <v>78</v>
      </c>
      <c r="H476" s="103">
        <f t="shared" ref="H476:H483" si="75">F476</f>
        <v>78</v>
      </c>
      <c r="I476" s="897" t="s">
        <v>1263</v>
      </c>
      <c r="J476" s="898"/>
      <c r="K476" s="283"/>
    </row>
    <row r="477" spans="1:11" ht="15" customHeight="1">
      <c r="A477" s="93" t="s">
        <v>715</v>
      </c>
      <c r="B477" s="297"/>
      <c r="C477" s="5"/>
      <c r="D477" s="12" t="s">
        <v>32</v>
      </c>
      <c r="E477" s="102">
        <f>'3.7.комм услуги'!LG23</f>
        <v>0</v>
      </c>
      <c r="F477" s="103">
        <f>'3.7.комм услуги'!LI23</f>
        <v>0</v>
      </c>
      <c r="G477" s="103">
        <f t="shared" si="74"/>
        <v>0</v>
      </c>
      <c r="H477" s="103">
        <f t="shared" si="75"/>
        <v>0</v>
      </c>
      <c r="I477" s="897" t="s">
        <v>1263</v>
      </c>
      <c r="J477" s="898"/>
      <c r="K477" s="283"/>
    </row>
    <row r="478" spans="1:11" ht="15" customHeight="1">
      <c r="A478" s="12" t="s">
        <v>730</v>
      </c>
      <c r="B478" s="297" t="s">
        <v>710</v>
      </c>
      <c r="C478" s="5"/>
      <c r="D478" s="12" t="s">
        <v>32</v>
      </c>
      <c r="E478" s="102">
        <f>'3.7.комм услуги'!LG24</f>
        <v>9.4212962999999998</v>
      </c>
      <c r="F478" s="103">
        <f>'3.7.комм услуги'!LI24</f>
        <v>78.010000000000005</v>
      </c>
      <c r="G478" s="103">
        <f t="shared" si="74"/>
        <v>78.010000000000005</v>
      </c>
      <c r="H478" s="103">
        <f t="shared" si="75"/>
        <v>78.010000000000005</v>
      </c>
      <c r="I478" s="897" t="s">
        <v>1263</v>
      </c>
      <c r="J478" s="898"/>
      <c r="K478" s="283"/>
    </row>
    <row r="479" spans="1:11" ht="30" customHeight="1">
      <c r="A479" s="93" t="s">
        <v>744</v>
      </c>
      <c r="B479" s="297"/>
      <c r="C479" s="5"/>
      <c r="D479" s="12" t="s">
        <v>32</v>
      </c>
      <c r="E479" s="102">
        <f>'3.7.комм услуги'!LG25</f>
        <v>0</v>
      </c>
      <c r="F479" s="103">
        <f>'3.7.комм услуги'!LI25</f>
        <v>0</v>
      </c>
      <c r="G479" s="103">
        <f t="shared" si="74"/>
        <v>0</v>
      </c>
      <c r="H479" s="103">
        <f t="shared" si="75"/>
        <v>0</v>
      </c>
      <c r="I479" s="897" t="s">
        <v>1263</v>
      </c>
      <c r="J479" s="898"/>
      <c r="K479" s="283"/>
    </row>
    <row r="480" spans="1:11" ht="15" customHeight="1">
      <c r="A480" s="12" t="s">
        <v>731</v>
      </c>
      <c r="B480" s="297" t="s">
        <v>711</v>
      </c>
      <c r="C480" s="5"/>
      <c r="D480" s="12" t="s">
        <v>32</v>
      </c>
      <c r="E480" s="102">
        <f>'3.7.комм услуги'!LG26</f>
        <v>9.4178082199999995</v>
      </c>
      <c r="F480" s="103">
        <f>'3.7.комм услуги'!LI26</f>
        <v>77.98</v>
      </c>
      <c r="G480" s="103">
        <f t="shared" si="74"/>
        <v>77.98</v>
      </c>
      <c r="H480" s="103">
        <f t="shared" si="75"/>
        <v>77.98</v>
      </c>
      <c r="I480" s="897" t="s">
        <v>1263</v>
      </c>
      <c r="J480" s="898"/>
      <c r="K480" s="283"/>
    </row>
    <row r="481" spans="1:11" ht="15" customHeight="1">
      <c r="A481" s="12" t="s">
        <v>732</v>
      </c>
      <c r="B481" s="297" t="s">
        <v>712</v>
      </c>
      <c r="C481" s="5"/>
      <c r="D481" s="12" t="s">
        <v>32</v>
      </c>
      <c r="E481" s="102">
        <f>'3.7.комм услуги'!LG27</f>
        <v>9.4565217399999995</v>
      </c>
      <c r="F481" s="103">
        <f>'3.7.комм услуги'!LI27</f>
        <v>78.3</v>
      </c>
      <c r="G481" s="103">
        <f t="shared" si="74"/>
        <v>78.3</v>
      </c>
      <c r="H481" s="103">
        <f t="shared" si="75"/>
        <v>78.3</v>
      </c>
      <c r="I481" s="897" t="s">
        <v>1263</v>
      </c>
      <c r="J481" s="898"/>
      <c r="K481" s="283"/>
    </row>
    <row r="482" spans="1:11" ht="15" customHeight="1">
      <c r="A482" s="297" t="s">
        <v>713</v>
      </c>
      <c r="B482" s="297" t="s">
        <v>1545</v>
      </c>
      <c r="C482" s="5"/>
      <c r="D482" s="12" t="s">
        <v>32</v>
      </c>
      <c r="E482" s="102">
        <f>'3.7.комм услуги'!LG28</f>
        <v>9.4262295100000006</v>
      </c>
      <c r="F482" s="103">
        <f>'3.7.комм услуги'!LI28</f>
        <v>78.05</v>
      </c>
      <c r="G482" s="103">
        <f t="shared" si="74"/>
        <v>78.05</v>
      </c>
      <c r="H482" s="103">
        <f t="shared" si="75"/>
        <v>78.05</v>
      </c>
      <c r="I482" s="897" t="s">
        <v>1263</v>
      </c>
      <c r="J482" s="898"/>
      <c r="K482" s="283"/>
    </row>
    <row r="483" spans="1:11" ht="15" customHeight="1">
      <c r="A483" s="93" t="s">
        <v>716</v>
      </c>
      <c r="B483" s="297"/>
      <c r="C483" s="5"/>
      <c r="D483" s="12" t="s">
        <v>32</v>
      </c>
      <c r="E483" s="102">
        <f>'3.7.комм услуги'!LG29</f>
        <v>0</v>
      </c>
      <c r="F483" s="103">
        <f>'3.7.комм услуги'!LI29</f>
        <v>0</v>
      </c>
      <c r="G483" s="103">
        <f t="shared" si="74"/>
        <v>0</v>
      </c>
      <c r="H483" s="103">
        <f t="shared" si="75"/>
        <v>0</v>
      </c>
      <c r="I483" s="897" t="s">
        <v>1263</v>
      </c>
      <c r="J483" s="898"/>
      <c r="K483" s="283"/>
    </row>
    <row r="484" spans="1:11" ht="36">
      <c r="A484" s="97" t="s">
        <v>725</v>
      </c>
      <c r="B484" s="305"/>
      <c r="C484" s="6"/>
      <c r="D484" s="16"/>
      <c r="E484" s="7"/>
      <c r="F484" s="96"/>
      <c r="G484" s="96"/>
      <c r="H484" s="96"/>
      <c r="I484" s="100"/>
      <c r="J484" s="101"/>
      <c r="K484" s="284" t="s">
        <v>268</v>
      </c>
    </row>
    <row r="485" spans="1:11" ht="15" customHeight="1">
      <c r="A485" s="12" t="s">
        <v>714</v>
      </c>
      <c r="B485" s="297" t="s">
        <v>726</v>
      </c>
      <c r="C485" s="5"/>
      <c r="D485" s="12" t="s">
        <v>32</v>
      </c>
      <c r="E485" s="102">
        <f>'3.7.комм услуги'!LG31</f>
        <v>9.4206842900000005</v>
      </c>
      <c r="F485" s="103">
        <f>'3.7.комм услуги'!LI31</f>
        <v>78</v>
      </c>
      <c r="G485" s="103">
        <f t="shared" ref="G485:G492" si="76">F485</f>
        <v>78</v>
      </c>
      <c r="H485" s="103">
        <f t="shared" ref="H485:H492" si="77">F485</f>
        <v>78</v>
      </c>
      <c r="I485" s="897" t="s">
        <v>1263</v>
      </c>
      <c r="J485" s="898"/>
      <c r="K485" s="283"/>
    </row>
    <row r="486" spans="1:11" ht="15" customHeight="1">
      <c r="A486" s="93" t="s">
        <v>715</v>
      </c>
      <c r="B486" s="297"/>
      <c r="C486" s="5"/>
      <c r="D486" s="12" t="s">
        <v>32</v>
      </c>
      <c r="E486" s="102">
        <f>'3.7.комм услуги'!LG32</f>
        <v>0</v>
      </c>
      <c r="F486" s="103">
        <f>'3.7.комм услуги'!LI32</f>
        <v>0</v>
      </c>
      <c r="G486" s="103">
        <f t="shared" si="76"/>
        <v>0</v>
      </c>
      <c r="H486" s="103">
        <f t="shared" si="77"/>
        <v>0</v>
      </c>
      <c r="I486" s="897" t="s">
        <v>1263</v>
      </c>
      <c r="J486" s="898"/>
      <c r="K486" s="283"/>
    </row>
    <row r="487" spans="1:11" ht="15" customHeight="1">
      <c r="A487" s="93" t="s">
        <v>730</v>
      </c>
      <c r="B487" s="297"/>
      <c r="C487" s="5"/>
      <c r="D487" s="12" t="s">
        <v>32</v>
      </c>
      <c r="E487" s="102">
        <f>'3.7.комм услуги'!LG33</f>
        <v>0</v>
      </c>
      <c r="F487" s="103">
        <f>'3.7.комм услуги'!LI33</f>
        <v>0</v>
      </c>
      <c r="G487" s="103">
        <f t="shared" si="76"/>
        <v>0</v>
      </c>
      <c r="H487" s="103">
        <f t="shared" si="77"/>
        <v>0</v>
      </c>
      <c r="I487" s="897" t="s">
        <v>1263</v>
      </c>
      <c r="J487" s="898"/>
      <c r="K487" s="283"/>
    </row>
    <row r="488" spans="1:11" ht="30" customHeight="1">
      <c r="A488" s="93" t="s">
        <v>744</v>
      </c>
      <c r="B488" s="297"/>
      <c r="C488" s="5"/>
      <c r="D488" s="12" t="s">
        <v>32</v>
      </c>
      <c r="E488" s="102">
        <f>'3.7.комм услуги'!LG34</f>
        <v>0</v>
      </c>
      <c r="F488" s="103">
        <f>'3.7.комм услуги'!LI34</f>
        <v>0</v>
      </c>
      <c r="G488" s="103">
        <f t="shared" si="76"/>
        <v>0</v>
      </c>
      <c r="H488" s="103">
        <f t="shared" si="77"/>
        <v>0</v>
      </c>
      <c r="I488" s="897" t="s">
        <v>1263</v>
      </c>
      <c r="J488" s="898"/>
      <c r="K488" s="283"/>
    </row>
    <row r="489" spans="1:11" ht="15" customHeight="1">
      <c r="A489" s="12" t="s">
        <v>731</v>
      </c>
      <c r="B489" s="297" t="s">
        <v>1546</v>
      </c>
      <c r="C489" s="5"/>
      <c r="D489" s="12" t="s">
        <v>32</v>
      </c>
      <c r="E489" s="102">
        <f>'3.7.комм услуги'!LG35</f>
        <v>9.4444444399999998</v>
      </c>
      <c r="F489" s="103">
        <f>'3.7.комм услуги'!LI35</f>
        <v>78.2</v>
      </c>
      <c r="G489" s="103">
        <f t="shared" si="76"/>
        <v>78.2</v>
      </c>
      <c r="H489" s="103">
        <f t="shared" si="77"/>
        <v>78.2</v>
      </c>
      <c r="I489" s="897" t="s">
        <v>1263</v>
      </c>
      <c r="J489" s="898"/>
      <c r="K489" s="283"/>
    </row>
    <row r="490" spans="1:11" ht="15" customHeight="1">
      <c r="A490" s="12" t="s">
        <v>732</v>
      </c>
      <c r="B490" s="297" t="s">
        <v>727</v>
      </c>
      <c r="C490" s="5"/>
      <c r="D490" s="12" t="s">
        <v>32</v>
      </c>
      <c r="E490" s="102">
        <f>'3.7.комм услуги'!LG36</f>
        <v>9.375</v>
      </c>
      <c r="F490" s="103">
        <f>'3.7.комм услуги'!LI36</f>
        <v>77.63</v>
      </c>
      <c r="G490" s="103">
        <f t="shared" si="76"/>
        <v>77.63</v>
      </c>
      <c r="H490" s="103">
        <f t="shared" si="77"/>
        <v>77.63</v>
      </c>
      <c r="I490" s="897" t="s">
        <v>1263</v>
      </c>
      <c r="J490" s="898"/>
      <c r="K490" s="283"/>
    </row>
    <row r="491" spans="1:11" ht="15" customHeight="1">
      <c r="A491" s="297" t="s">
        <v>713</v>
      </c>
      <c r="B491" s="297" t="s">
        <v>728</v>
      </c>
      <c r="C491" s="5"/>
      <c r="D491" s="12" t="s">
        <v>32</v>
      </c>
      <c r="E491" s="102">
        <f>'3.7.комм услуги'!LG37</f>
        <v>9.4021739100000001</v>
      </c>
      <c r="F491" s="103">
        <f>'3.7.комм услуги'!LI37</f>
        <v>77.849999999999994</v>
      </c>
      <c r="G491" s="103">
        <f t="shared" si="76"/>
        <v>77.849999999999994</v>
      </c>
      <c r="H491" s="103">
        <f t="shared" si="77"/>
        <v>77.849999999999994</v>
      </c>
      <c r="I491" s="897" t="s">
        <v>1263</v>
      </c>
      <c r="J491" s="898"/>
      <c r="K491" s="283"/>
    </row>
    <row r="492" spans="1:11" ht="15" customHeight="1">
      <c r="A492" s="93" t="s">
        <v>716</v>
      </c>
      <c r="B492" s="297"/>
      <c r="C492" s="5"/>
      <c r="D492" s="12" t="s">
        <v>32</v>
      </c>
      <c r="E492" s="102">
        <f>'3.7.комм услуги'!LG38</f>
        <v>0</v>
      </c>
      <c r="F492" s="103">
        <f>'3.7.комм услуги'!LI38</f>
        <v>0</v>
      </c>
      <c r="G492" s="103">
        <f t="shared" si="76"/>
        <v>0</v>
      </c>
      <c r="H492" s="103">
        <f t="shared" si="77"/>
        <v>0</v>
      </c>
      <c r="I492" s="897" t="s">
        <v>1263</v>
      </c>
      <c r="J492" s="898"/>
      <c r="K492" s="283"/>
    </row>
    <row r="493" spans="1:11" ht="24">
      <c r="A493" s="97" t="s">
        <v>706</v>
      </c>
      <c r="B493" s="305"/>
      <c r="C493" s="6"/>
      <c r="D493" s="16"/>
      <c r="E493" s="7"/>
      <c r="F493" s="96"/>
      <c r="G493" s="96"/>
      <c r="H493" s="96"/>
      <c r="I493" s="100"/>
      <c r="J493" s="101"/>
      <c r="K493" s="284" t="s">
        <v>268</v>
      </c>
    </row>
    <row r="494" spans="1:11" ht="15" customHeight="1">
      <c r="A494" s="12" t="s">
        <v>448</v>
      </c>
      <c r="B494" s="297" t="s">
        <v>753</v>
      </c>
      <c r="C494" s="5"/>
      <c r="D494" s="12" t="s">
        <v>1262</v>
      </c>
      <c r="E494" s="13" t="s">
        <v>434</v>
      </c>
      <c r="F494" s="103">
        <v>0</v>
      </c>
      <c r="G494" s="103">
        <v>0</v>
      </c>
      <c r="H494" s="103">
        <v>0</v>
      </c>
      <c r="I494" s="897"/>
      <c r="J494" s="898"/>
      <c r="K494" s="283"/>
    </row>
    <row r="495" spans="1:11" ht="15" customHeight="1">
      <c r="A495" s="12" t="s">
        <v>449</v>
      </c>
      <c r="B495" s="297" t="s">
        <v>754</v>
      </c>
      <c r="C495" s="5"/>
      <c r="D495" s="12" t="s">
        <v>1262</v>
      </c>
      <c r="E495" s="13" t="s">
        <v>434</v>
      </c>
      <c r="F495" s="103">
        <v>0</v>
      </c>
      <c r="G495" s="103">
        <v>0</v>
      </c>
      <c r="H495" s="103">
        <v>0</v>
      </c>
      <c r="I495" s="897"/>
      <c r="J495" s="898"/>
      <c r="K495" s="283"/>
    </row>
    <row r="496" spans="1:11" ht="15" customHeight="1">
      <c r="A496" s="12" t="s">
        <v>463</v>
      </c>
      <c r="B496" s="297" t="s">
        <v>755</v>
      </c>
      <c r="C496" s="5"/>
      <c r="D496" s="12" t="s">
        <v>1262</v>
      </c>
      <c r="E496" s="13" t="s">
        <v>434</v>
      </c>
      <c r="F496" s="103">
        <v>0</v>
      </c>
      <c r="G496" s="103">
        <v>0</v>
      </c>
      <c r="H496" s="103">
        <v>0</v>
      </c>
      <c r="I496" s="897"/>
      <c r="J496" s="898"/>
      <c r="K496" s="283"/>
    </row>
    <row r="497" spans="1:11" ht="15" customHeight="1">
      <c r="A497" s="12" t="s">
        <v>450</v>
      </c>
      <c r="B497" s="297" t="s">
        <v>756</v>
      </c>
      <c r="C497" s="5"/>
      <c r="D497" s="12" t="s">
        <v>1262</v>
      </c>
      <c r="E497" s="13" t="s">
        <v>434</v>
      </c>
      <c r="F497" s="103">
        <v>0</v>
      </c>
      <c r="G497" s="103">
        <v>0</v>
      </c>
      <c r="H497" s="103">
        <v>0</v>
      </c>
      <c r="I497" s="897"/>
      <c r="J497" s="898"/>
      <c r="K497" s="283"/>
    </row>
    <row r="498" spans="1:11" ht="15" customHeight="1">
      <c r="A498" s="12" t="s">
        <v>451</v>
      </c>
      <c r="B498" s="297" t="s">
        <v>757</v>
      </c>
      <c r="C498" s="5"/>
      <c r="D498" s="12" t="s">
        <v>1262</v>
      </c>
      <c r="E498" s="13" t="s">
        <v>434</v>
      </c>
      <c r="F498" s="103">
        <v>0</v>
      </c>
      <c r="G498" s="103">
        <v>0</v>
      </c>
      <c r="H498" s="103">
        <v>0</v>
      </c>
      <c r="I498" s="897"/>
      <c r="J498" s="898"/>
      <c r="K498" s="283"/>
    </row>
    <row r="499" spans="1:11" ht="15" customHeight="1">
      <c r="A499" s="12" t="s">
        <v>452</v>
      </c>
      <c r="B499" s="297" t="s">
        <v>758</v>
      </c>
      <c r="C499" s="5"/>
      <c r="D499" s="12" t="s">
        <v>1262</v>
      </c>
      <c r="E499" s="13" t="s">
        <v>434</v>
      </c>
      <c r="F499" s="103">
        <v>0</v>
      </c>
      <c r="G499" s="103">
        <v>0</v>
      </c>
      <c r="H499" s="103">
        <v>0</v>
      </c>
      <c r="I499" s="897"/>
      <c r="J499" s="898"/>
      <c r="K499" s="283"/>
    </row>
    <row r="500" spans="1:11" ht="12" customHeight="1">
      <c r="A500" s="7"/>
      <c r="B500" s="305"/>
      <c r="C500" s="6" t="s">
        <v>39</v>
      </c>
      <c r="D500" s="16" t="s">
        <v>40</v>
      </c>
      <c r="E500" s="7"/>
      <c r="F500" s="96"/>
      <c r="G500" s="96"/>
      <c r="H500" s="96"/>
      <c r="I500" s="100"/>
      <c r="J500" s="101"/>
      <c r="K500" s="284"/>
    </row>
    <row r="501" spans="1:11" ht="36">
      <c r="A501" s="97" t="s">
        <v>418</v>
      </c>
      <c r="B501" s="305"/>
      <c r="C501" s="6"/>
      <c r="D501" s="16"/>
      <c r="E501" s="7"/>
      <c r="F501" s="96"/>
      <c r="G501" s="96"/>
      <c r="H501" s="96"/>
      <c r="I501" s="100"/>
      <c r="J501" s="101"/>
      <c r="K501" s="284" t="s">
        <v>1161</v>
      </c>
    </row>
    <row r="502" spans="1:11" ht="15" customHeight="1">
      <c r="A502" s="297" t="s">
        <v>413</v>
      </c>
      <c r="B502" s="297" t="s">
        <v>419</v>
      </c>
      <c r="C502" s="5"/>
      <c r="D502" s="12" t="s">
        <v>1262</v>
      </c>
      <c r="E502" s="13" t="s">
        <v>434</v>
      </c>
      <c r="F502" s="103">
        <v>0</v>
      </c>
      <c r="G502" s="103">
        <v>0</v>
      </c>
      <c r="H502" s="103">
        <v>0</v>
      </c>
      <c r="I502" s="897"/>
      <c r="J502" s="898"/>
      <c r="K502" s="283"/>
    </row>
    <row r="503" spans="1:11" ht="15" customHeight="1">
      <c r="A503" s="297" t="s">
        <v>405</v>
      </c>
      <c r="B503" s="297" t="s">
        <v>422</v>
      </c>
      <c r="C503" s="5"/>
      <c r="D503" s="12" t="s">
        <v>1262</v>
      </c>
      <c r="E503" s="13" t="s">
        <v>434</v>
      </c>
      <c r="F503" s="103">
        <v>0</v>
      </c>
      <c r="G503" s="103">
        <v>0</v>
      </c>
      <c r="H503" s="103">
        <v>0</v>
      </c>
      <c r="I503" s="897"/>
      <c r="J503" s="898"/>
      <c r="K503" s="283"/>
    </row>
    <row r="504" spans="1:11" ht="15" customHeight="1">
      <c r="A504" s="297" t="s">
        <v>809</v>
      </c>
      <c r="B504" s="297" t="s">
        <v>419</v>
      </c>
      <c r="C504" s="5"/>
      <c r="D504" s="12" t="s">
        <v>1262</v>
      </c>
      <c r="E504" s="13" t="s">
        <v>434</v>
      </c>
      <c r="F504" s="103">
        <v>0</v>
      </c>
      <c r="G504" s="103">
        <v>0</v>
      </c>
      <c r="H504" s="103">
        <v>0</v>
      </c>
      <c r="I504" s="897"/>
      <c r="J504" s="898"/>
      <c r="K504" s="283"/>
    </row>
    <row r="505" spans="1:11" ht="30" customHeight="1">
      <c r="A505" s="297" t="s">
        <v>406</v>
      </c>
      <c r="B505" s="297" t="s">
        <v>422</v>
      </c>
      <c r="C505" s="5"/>
      <c r="D505" s="12" t="s">
        <v>1262</v>
      </c>
      <c r="E505" s="13" t="s">
        <v>434</v>
      </c>
      <c r="F505" s="103">
        <v>0</v>
      </c>
      <c r="G505" s="103">
        <v>0</v>
      </c>
      <c r="H505" s="103">
        <v>0</v>
      </c>
      <c r="I505" s="897"/>
      <c r="J505" s="898"/>
      <c r="K505" s="283"/>
    </row>
    <row r="506" spans="1:11" ht="15" customHeight="1">
      <c r="A506" s="297" t="s">
        <v>407</v>
      </c>
      <c r="B506" s="297" t="s">
        <v>422</v>
      </c>
      <c r="C506" s="5"/>
      <c r="D506" s="12" t="s">
        <v>1262</v>
      </c>
      <c r="E506" s="13" t="s">
        <v>434</v>
      </c>
      <c r="F506" s="103">
        <v>0</v>
      </c>
      <c r="G506" s="103">
        <v>0</v>
      </c>
      <c r="H506" s="103">
        <v>0</v>
      </c>
      <c r="I506" s="897"/>
      <c r="J506" s="898"/>
      <c r="K506" s="283"/>
    </row>
    <row r="507" spans="1:11" ht="15" customHeight="1">
      <c r="A507" s="93" t="s">
        <v>408</v>
      </c>
      <c r="B507" s="297" t="s">
        <v>421</v>
      </c>
      <c r="C507" s="5"/>
      <c r="D507" s="12" t="s">
        <v>1262</v>
      </c>
      <c r="E507" s="13" t="s">
        <v>434</v>
      </c>
      <c r="F507" s="103">
        <v>0</v>
      </c>
      <c r="G507" s="103">
        <v>0</v>
      </c>
      <c r="H507" s="103">
        <v>0</v>
      </c>
      <c r="I507" s="897"/>
      <c r="J507" s="898"/>
      <c r="K507" s="283"/>
    </row>
    <row r="508" spans="1:11" ht="15" customHeight="1">
      <c r="A508" s="99" t="s">
        <v>409</v>
      </c>
      <c r="B508" s="297" t="s">
        <v>421</v>
      </c>
      <c r="C508" s="5"/>
      <c r="D508" s="12" t="s">
        <v>1262</v>
      </c>
      <c r="E508" s="13" t="s">
        <v>434</v>
      </c>
      <c r="F508" s="103">
        <v>0</v>
      </c>
      <c r="G508" s="103">
        <v>0</v>
      </c>
      <c r="H508" s="103">
        <v>0</v>
      </c>
      <c r="I508" s="897"/>
      <c r="J508" s="898"/>
      <c r="K508" s="283"/>
    </row>
    <row r="509" spans="1:11" ht="15" customHeight="1">
      <c r="A509" s="99" t="s">
        <v>414</v>
      </c>
      <c r="B509" s="297" t="s">
        <v>420</v>
      </c>
      <c r="C509" s="5"/>
      <c r="D509" s="12" t="s">
        <v>1262</v>
      </c>
      <c r="E509" s="13" t="s">
        <v>434</v>
      </c>
      <c r="F509" s="103">
        <v>0</v>
      </c>
      <c r="G509" s="103">
        <v>0</v>
      </c>
      <c r="H509" s="103">
        <v>0</v>
      </c>
      <c r="I509" s="897"/>
      <c r="J509" s="898"/>
      <c r="K509" s="283"/>
    </row>
    <row r="510" spans="1:11" ht="15" customHeight="1">
      <c r="A510" s="99" t="s">
        <v>410</v>
      </c>
      <c r="B510" s="297" t="s">
        <v>421</v>
      </c>
      <c r="C510" s="5"/>
      <c r="D510" s="12" t="s">
        <v>1262</v>
      </c>
      <c r="E510" s="13" t="s">
        <v>434</v>
      </c>
      <c r="F510" s="103">
        <v>0</v>
      </c>
      <c r="G510" s="103">
        <v>0</v>
      </c>
      <c r="H510" s="103">
        <v>0</v>
      </c>
      <c r="I510" s="897"/>
      <c r="J510" s="898"/>
      <c r="K510" s="283"/>
    </row>
    <row r="511" spans="1:11" ht="15" customHeight="1">
      <c r="A511" s="93" t="s">
        <v>415</v>
      </c>
      <c r="B511" s="297" t="s">
        <v>419</v>
      </c>
      <c r="C511" s="5"/>
      <c r="D511" s="12" t="s">
        <v>1262</v>
      </c>
      <c r="E511" s="13" t="s">
        <v>434</v>
      </c>
      <c r="F511" s="103">
        <v>0</v>
      </c>
      <c r="G511" s="103">
        <v>0</v>
      </c>
      <c r="H511" s="103">
        <v>0</v>
      </c>
      <c r="I511" s="897"/>
      <c r="J511" s="898"/>
      <c r="K511" s="283"/>
    </row>
    <row r="512" spans="1:11" ht="15" customHeight="1">
      <c r="A512" s="297" t="s">
        <v>411</v>
      </c>
      <c r="B512" s="297" t="s">
        <v>422</v>
      </c>
      <c r="C512" s="5"/>
      <c r="D512" s="12" t="s">
        <v>1262</v>
      </c>
      <c r="E512" s="13" t="s">
        <v>434</v>
      </c>
      <c r="F512" s="103">
        <v>0</v>
      </c>
      <c r="G512" s="103">
        <v>0</v>
      </c>
      <c r="H512" s="103">
        <v>0</v>
      </c>
      <c r="I512" s="897"/>
      <c r="J512" s="898"/>
      <c r="K512" s="283"/>
    </row>
    <row r="513" spans="1:11" ht="15" customHeight="1">
      <c r="A513" s="93" t="s">
        <v>416</v>
      </c>
      <c r="B513" s="297" t="s">
        <v>419</v>
      </c>
      <c r="C513" s="5"/>
      <c r="D513" s="12" t="s">
        <v>1262</v>
      </c>
      <c r="E513" s="13" t="s">
        <v>434</v>
      </c>
      <c r="F513" s="103">
        <v>0</v>
      </c>
      <c r="G513" s="103">
        <v>0</v>
      </c>
      <c r="H513" s="103">
        <v>0</v>
      </c>
      <c r="I513" s="897"/>
      <c r="J513" s="898"/>
      <c r="K513" s="283"/>
    </row>
    <row r="514" spans="1:11" ht="15" customHeight="1">
      <c r="A514" s="297" t="s">
        <v>412</v>
      </c>
      <c r="B514" s="297" t="s">
        <v>422</v>
      </c>
      <c r="C514" s="5"/>
      <c r="D514" s="12" t="s">
        <v>1262</v>
      </c>
      <c r="E514" s="13" t="s">
        <v>434</v>
      </c>
      <c r="F514" s="103">
        <v>0</v>
      </c>
      <c r="G514" s="103">
        <v>0</v>
      </c>
      <c r="H514" s="103">
        <v>0</v>
      </c>
      <c r="I514" s="897"/>
      <c r="J514" s="898"/>
      <c r="K514" s="283"/>
    </row>
    <row r="515" spans="1:11" ht="15" customHeight="1">
      <c r="A515" s="652"/>
      <c r="B515" s="297"/>
      <c r="C515" s="5"/>
      <c r="D515" s="12" t="s">
        <v>1262</v>
      </c>
      <c r="E515" s="13" t="s">
        <v>434</v>
      </c>
      <c r="F515" s="103">
        <v>0</v>
      </c>
      <c r="G515" s="103">
        <v>0</v>
      </c>
      <c r="H515" s="103">
        <v>0</v>
      </c>
      <c r="I515" s="897"/>
      <c r="J515" s="898"/>
      <c r="K515" s="283"/>
    </row>
    <row r="516" spans="1:11">
      <c r="A516" s="97" t="s">
        <v>423</v>
      </c>
      <c r="B516" s="305"/>
      <c r="C516" s="6"/>
      <c r="D516" s="16"/>
      <c r="E516" s="7"/>
      <c r="F516" s="96"/>
      <c r="G516" s="96"/>
      <c r="H516" s="96"/>
      <c r="I516" s="100"/>
      <c r="J516" s="101"/>
      <c r="K516" s="284" t="s">
        <v>1161</v>
      </c>
    </row>
    <row r="517" spans="1:11" ht="15" customHeight="1">
      <c r="A517" s="12" t="s">
        <v>811</v>
      </c>
      <c r="B517" s="297" t="s">
        <v>424</v>
      </c>
      <c r="C517" s="5"/>
      <c r="D517" s="12" t="s">
        <v>1262</v>
      </c>
      <c r="E517" s="13" t="s">
        <v>434</v>
      </c>
      <c r="F517" s="103">
        <v>0</v>
      </c>
      <c r="G517" s="103">
        <v>0</v>
      </c>
      <c r="H517" s="103">
        <v>0</v>
      </c>
      <c r="I517" s="897"/>
      <c r="J517" s="898"/>
      <c r="K517" s="283"/>
    </row>
    <row r="518" spans="1:11" ht="15" customHeight="1">
      <c r="A518" s="12" t="s">
        <v>812</v>
      </c>
      <c r="B518" s="297" t="s">
        <v>425</v>
      </c>
      <c r="C518" s="5"/>
      <c r="D518" s="12" t="s">
        <v>1262</v>
      </c>
      <c r="E518" s="13" t="s">
        <v>434</v>
      </c>
      <c r="F518" s="103">
        <v>0</v>
      </c>
      <c r="G518" s="103">
        <v>0</v>
      </c>
      <c r="H518" s="103">
        <v>0</v>
      </c>
      <c r="I518" s="897"/>
      <c r="J518" s="898"/>
      <c r="K518" s="283"/>
    </row>
    <row r="519" spans="1:11" ht="15" customHeight="1">
      <c r="A519" s="12" t="s">
        <v>813</v>
      </c>
      <c r="B519" s="297" t="s">
        <v>426</v>
      </c>
      <c r="C519" s="5"/>
      <c r="D519" s="12" t="s">
        <v>1262</v>
      </c>
      <c r="E519" s="13" t="s">
        <v>434</v>
      </c>
      <c r="F519" s="103">
        <v>0</v>
      </c>
      <c r="G519" s="103">
        <v>0</v>
      </c>
      <c r="H519" s="103">
        <v>0</v>
      </c>
      <c r="I519" s="897"/>
      <c r="J519" s="898"/>
      <c r="K519" s="283"/>
    </row>
    <row r="520" spans="1:11" ht="15" customHeight="1">
      <c r="A520" s="12" t="s">
        <v>1536</v>
      </c>
      <c r="B520" s="297" t="s">
        <v>427</v>
      </c>
      <c r="C520" s="5"/>
      <c r="D520" s="12" t="s">
        <v>1262</v>
      </c>
      <c r="E520" s="13" t="s">
        <v>434</v>
      </c>
      <c r="F520" s="103">
        <v>0</v>
      </c>
      <c r="G520" s="103">
        <v>0</v>
      </c>
      <c r="H520" s="103">
        <v>0</v>
      </c>
      <c r="I520" s="897"/>
      <c r="J520" s="898"/>
      <c r="K520" s="283"/>
    </row>
    <row r="521" spans="1:11" ht="15" customHeight="1">
      <c r="A521" s="12" t="s">
        <v>814</v>
      </c>
      <c r="B521" s="297" t="s">
        <v>428</v>
      </c>
      <c r="C521" s="5"/>
      <c r="D521" s="12" t="s">
        <v>1262</v>
      </c>
      <c r="E521" s="13" t="s">
        <v>434</v>
      </c>
      <c r="F521" s="103">
        <v>0</v>
      </c>
      <c r="G521" s="103">
        <v>0</v>
      </c>
      <c r="H521" s="103">
        <v>0</v>
      </c>
      <c r="I521" s="897"/>
      <c r="J521" s="898"/>
      <c r="K521" s="283"/>
    </row>
    <row r="522" spans="1:11" ht="15" customHeight="1">
      <c r="A522" s="99" t="s">
        <v>815</v>
      </c>
      <c r="B522" s="297" t="s">
        <v>429</v>
      </c>
      <c r="C522" s="5"/>
      <c r="D522" s="12" t="s">
        <v>1262</v>
      </c>
      <c r="E522" s="13" t="s">
        <v>434</v>
      </c>
      <c r="F522" s="103">
        <v>0</v>
      </c>
      <c r="G522" s="103">
        <v>0</v>
      </c>
      <c r="H522" s="103">
        <v>0</v>
      </c>
      <c r="I522" s="897"/>
      <c r="J522" s="898"/>
      <c r="K522" s="283"/>
    </row>
    <row r="523" spans="1:11" ht="15" customHeight="1">
      <c r="A523" s="99" t="s">
        <v>816</v>
      </c>
      <c r="B523" s="297" t="s">
        <v>430</v>
      </c>
      <c r="C523" s="5"/>
      <c r="D523" s="12" t="s">
        <v>1262</v>
      </c>
      <c r="E523" s="13" t="s">
        <v>434</v>
      </c>
      <c r="F523" s="103">
        <v>0</v>
      </c>
      <c r="G523" s="103">
        <v>0</v>
      </c>
      <c r="H523" s="103">
        <v>0</v>
      </c>
      <c r="I523" s="897"/>
      <c r="J523" s="898"/>
      <c r="K523" s="283"/>
    </row>
    <row r="524" spans="1:11" ht="15" customHeight="1">
      <c r="A524" s="99" t="s">
        <v>817</v>
      </c>
      <c r="B524" s="297" t="s">
        <v>431</v>
      </c>
      <c r="C524" s="5"/>
      <c r="D524" s="12" t="s">
        <v>1262</v>
      </c>
      <c r="E524" s="13" t="s">
        <v>434</v>
      </c>
      <c r="F524" s="103">
        <v>0</v>
      </c>
      <c r="G524" s="103">
        <v>0</v>
      </c>
      <c r="H524" s="103">
        <v>0</v>
      </c>
      <c r="I524" s="897"/>
      <c r="J524" s="898"/>
      <c r="K524" s="283"/>
    </row>
    <row r="525" spans="1:11" ht="15" customHeight="1">
      <c r="A525" s="99" t="s">
        <v>1537</v>
      </c>
      <c r="B525" s="297" t="s">
        <v>432</v>
      </c>
      <c r="C525" s="5"/>
      <c r="D525" s="12" t="s">
        <v>1262</v>
      </c>
      <c r="E525" s="13" t="s">
        <v>434</v>
      </c>
      <c r="F525" s="103">
        <v>0</v>
      </c>
      <c r="G525" s="103">
        <v>0</v>
      </c>
      <c r="H525" s="103">
        <v>0</v>
      </c>
      <c r="I525" s="897"/>
      <c r="J525" s="898"/>
      <c r="K525" s="283"/>
    </row>
    <row r="526" spans="1:11" ht="15" customHeight="1">
      <c r="A526" s="99" t="s">
        <v>818</v>
      </c>
      <c r="B526" s="297" t="s">
        <v>433</v>
      </c>
      <c r="C526" s="5"/>
      <c r="D526" s="12" t="s">
        <v>1262</v>
      </c>
      <c r="E526" s="13" t="s">
        <v>434</v>
      </c>
      <c r="F526" s="103">
        <v>0</v>
      </c>
      <c r="G526" s="103">
        <v>0</v>
      </c>
      <c r="H526" s="103">
        <v>0</v>
      </c>
      <c r="I526" s="897"/>
      <c r="J526" s="898"/>
      <c r="K526" s="283"/>
    </row>
    <row r="527" spans="1:11" ht="36">
      <c r="A527" s="97" t="s">
        <v>729</v>
      </c>
      <c r="B527" s="305"/>
      <c r="C527" s="6"/>
      <c r="D527" s="16"/>
      <c r="E527" s="7"/>
      <c r="F527" s="96"/>
      <c r="G527" s="96"/>
      <c r="H527" s="96"/>
      <c r="I527" s="100"/>
      <c r="J527" s="101"/>
      <c r="K527" s="284" t="s">
        <v>1161</v>
      </c>
    </row>
    <row r="528" spans="1:11" ht="15" customHeight="1">
      <c r="A528" s="12" t="s">
        <v>714</v>
      </c>
      <c r="B528" s="297" t="s">
        <v>722</v>
      </c>
      <c r="C528" s="5"/>
      <c r="D528" s="12" t="s">
        <v>33</v>
      </c>
      <c r="E528" s="102">
        <f>'3.7.комм услуги'!LG42</f>
        <v>99.484484010000003</v>
      </c>
      <c r="F528" s="103">
        <f>'3.7.комм услуги'!LI42</f>
        <v>895.36</v>
      </c>
      <c r="G528" s="103">
        <f>F528</f>
        <v>895.36</v>
      </c>
      <c r="H528" s="103">
        <f>F528</f>
        <v>895.36</v>
      </c>
      <c r="I528" s="897" t="s">
        <v>1263</v>
      </c>
      <c r="J528" s="898"/>
      <c r="K528" s="283"/>
    </row>
    <row r="529" spans="1:11" ht="15" customHeight="1">
      <c r="A529" s="93" t="s">
        <v>715</v>
      </c>
      <c r="B529" s="297"/>
      <c r="C529" s="5"/>
      <c r="D529" s="12" t="s">
        <v>33</v>
      </c>
      <c r="E529" s="102">
        <f>'3.7.комм услуги'!LG43</f>
        <v>0</v>
      </c>
      <c r="F529" s="103">
        <f>'3.7.комм услуги'!LI43</f>
        <v>0</v>
      </c>
      <c r="G529" s="103">
        <f t="shared" ref="G529:G535" si="78">F529</f>
        <v>0</v>
      </c>
      <c r="H529" s="103">
        <f t="shared" ref="H529:H535" si="79">F529</f>
        <v>0</v>
      </c>
      <c r="I529" s="897" t="s">
        <v>1263</v>
      </c>
      <c r="J529" s="898"/>
      <c r="K529" s="283"/>
    </row>
    <row r="530" spans="1:11" ht="15" customHeight="1">
      <c r="A530" s="12" t="s">
        <v>730</v>
      </c>
      <c r="B530" s="297" t="s">
        <v>1544</v>
      </c>
      <c r="C530" s="5"/>
      <c r="D530" s="12" t="s">
        <v>33</v>
      </c>
      <c r="E530" s="102">
        <f>'3.7.комм услуги'!LG44</f>
        <v>99.42505319</v>
      </c>
      <c r="F530" s="103">
        <f>'3.7.комм услуги'!LI44</f>
        <v>894.83</v>
      </c>
      <c r="G530" s="103">
        <f t="shared" si="78"/>
        <v>894.83</v>
      </c>
      <c r="H530" s="103">
        <f t="shared" si="79"/>
        <v>894.83</v>
      </c>
      <c r="I530" s="897" t="s">
        <v>1263</v>
      </c>
      <c r="J530" s="898"/>
      <c r="K530" s="283"/>
    </row>
    <row r="531" spans="1:11" ht="30" customHeight="1">
      <c r="A531" s="12" t="s">
        <v>731</v>
      </c>
      <c r="B531" s="297" t="s">
        <v>723</v>
      </c>
      <c r="C531" s="5"/>
      <c r="D531" s="12" t="s">
        <v>33</v>
      </c>
      <c r="E531" s="102">
        <f>'3.7.комм услуги'!LG45</f>
        <v>99.464186049999995</v>
      </c>
      <c r="F531" s="103">
        <f>'3.7.комм услуги'!LI45</f>
        <v>895.18</v>
      </c>
      <c r="G531" s="103">
        <f t="shared" si="78"/>
        <v>895.18</v>
      </c>
      <c r="H531" s="103">
        <f t="shared" si="79"/>
        <v>895.18</v>
      </c>
      <c r="I531" s="897" t="s">
        <v>1263</v>
      </c>
      <c r="J531" s="898"/>
      <c r="K531" s="283"/>
    </row>
    <row r="532" spans="1:11" ht="15" customHeight="1">
      <c r="A532" s="93" t="s">
        <v>744</v>
      </c>
      <c r="B532" s="297"/>
      <c r="C532" s="5"/>
      <c r="D532" s="12" t="s">
        <v>33</v>
      </c>
      <c r="E532" s="102">
        <f>'3.7.комм услуги'!LG46</f>
        <v>0</v>
      </c>
      <c r="F532" s="103">
        <f>'3.7.комм услуги'!LI46</f>
        <v>0</v>
      </c>
      <c r="G532" s="103">
        <f t="shared" si="78"/>
        <v>0</v>
      </c>
      <c r="H532" s="103">
        <f t="shared" si="79"/>
        <v>0</v>
      </c>
      <c r="I532" s="897" t="s">
        <v>1263</v>
      </c>
      <c r="J532" s="898"/>
      <c r="K532" s="283"/>
    </row>
    <row r="533" spans="1:11" ht="15" customHeight="1">
      <c r="A533" s="12" t="s">
        <v>732</v>
      </c>
      <c r="B533" s="297" t="s">
        <v>724</v>
      </c>
      <c r="C533" s="5"/>
      <c r="D533" s="12" t="s">
        <v>33</v>
      </c>
      <c r="E533" s="102">
        <f>'3.7.комм услуги'!LG47</f>
        <v>99.351052629999998</v>
      </c>
      <c r="F533" s="103">
        <f>'3.7.комм услуги'!LI47</f>
        <v>894.16</v>
      </c>
      <c r="G533" s="103">
        <f t="shared" si="78"/>
        <v>894.16</v>
      </c>
      <c r="H533" s="103">
        <f t="shared" si="79"/>
        <v>894.16</v>
      </c>
      <c r="I533" s="897" t="s">
        <v>1263</v>
      </c>
      <c r="J533" s="898"/>
      <c r="K533" s="283"/>
    </row>
    <row r="534" spans="1:11" ht="15" customHeight="1">
      <c r="A534" s="93" t="s">
        <v>713</v>
      </c>
      <c r="B534" s="297"/>
      <c r="C534" s="5"/>
      <c r="D534" s="12" t="s">
        <v>33</v>
      </c>
      <c r="E534" s="102">
        <f>'3.7.комм услуги'!LG48</f>
        <v>0</v>
      </c>
      <c r="F534" s="103">
        <f>'3.7.комм услуги'!LI48</f>
        <v>0</v>
      </c>
      <c r="G534" s="103">
        <f t="shared" si="78"/>
        <v>0</v>
      </c>
      <c r="H534" s="103">
        <f t="shared" si="79"/>
        <v>0</v>
      </c>
      <c r="I534" s="897" t="s">
        <v>1263</v>
      </c>
      <c r="J534" s="898"/>
      <c r="K534" s="283"/>
    </row>
    <row r="535" spans="1:11" ht="15" customHeight="1">
      <c r="A535" s="93" t="s">
        <v>716</v>
      </c>
      <c r="B535" s="297"/>
      <c r="C535" s="5"/>
      <c r="D535" s="12" t="s">
        <v>33</v>
      </c>
      <c r="E535" s="102">
        <f>'3.7.комм услуги'!LG49</f>
        <v>0</v>
      </c>
      <c r="F535" s="103">
        <f>'3.7.комм услуги'!LI49</f>
        <v>0</v>
      </c>
      <c r="G535" s="103">
        <f t="shared" si="78"/>
        <v>0</v>
      </c>
      <c r="H535" s="103">
        <f t="shared" si="79"/>
        <v>0</v>
      </c>
      <c r="I535" s="897" t="s">
        <v>1263</v>
      </c>
      <c r="J535" s="898"/>
      <c r="K535" s="283"/>
    </row>
    <row r="536" spans="1:11" ht="36">
      <c r="A536" s="97" t="s">
        <v>708</v>
      </c>
      <c r="B536" s="305"/>
      <c r="C536" s="6"/>
      <c r="D536" s="16"/>
      <c r="E536" s="7"/>
      <c r="F536" s="96"/>
      <c r="G536" s="96"/>
      <c r="H536" s="96"/>
      <c r="I536" s="100"/>
      <c r="J536" s="101"/>
      <c r="K536" s="284" t="s">
        <v>1161</v>
      </c>
    </row>
    <row r="537" spans="1:11" ht="15" customHeight="1">
      <c r="A537" s="12" t="s">
        <v>714</v>
      </c>
      <c r="B537" s="297" t="s">
        <v>709</v>
      </c>
      <c r="C537" s="5"/>
      <c r="D537" s="12" t="s">
        <v>33</v>
      </c>
      <c r="E537" s="102">
        <f>'3.7.комм услуги'!LG51</f>
        <v>99.482778010000004</v>
      </c>
      <c r="F537" s="103">
        <f>'3.7.комм услуги'!LI51</f>
        <v>895.35</v>
      </c>
      <c r="G537" s="103">
        <f t="shared" ref="G537:G544" si="80">F537</f>
        <v>895.35</v>
      </c>
      <c r="H537" s="103">
        <f t="shared" ref="H537:H544" si="81">F537</f>
        <v>895.35</v>
      </c>
      <c r="I537" s="897" t="s">
        <v>1263</v>
      </c>
      <c r="J537" s="898"/>
      <c r="K537" s="283"/>
    </row>
    <row r="538" spans="1:11" ht="15" customHeight="1">
      <c r="A538" s="93" t="s">
        <v>715</v>
      </c>
      <c r="B538" s="297"/>
      <c r="C538" s="5"/>
      <c r="D538" s="12" t="s">
        <v>33</v>
      </c>
      <c r="E538" s="102">
        <f>'3.7.комм услуги'!LG52</f>
        <v>0</v>
      </c>
      <c r="F538" s="103">
        <f>'3.7.комм услуги'!LI52</f>
        <v>0</v>
      </c>
      <c r="G538" s="103">
        <f t="shared" si="80"/>
        <v>0</v>
      </c>
      <c r="H538" s="103">
        <f t="shared" si="81"/>
        <v>0</v>
      </c>
      <c r="I538" s="897" t="s">
        <v>1263</v>
      </c>
      <c r="J538" s="898"/>
      <c r="K538" s="283"/>
    </row>
    <row r="539" spans="1:11" ht="15" customHeight="1">
      <c r="A539" s="12" t="s">
        <v>730</v>
      </c>
      <c r="B539" s="297" t="s">
        <v>710</v>
      </c>
      <c r="C539" s="5"/>
      <c r="D539" s="12" t="s">
        <v>33</v>
      </c>
      <c r="E539" s="102">
        <f>'3.7.комм услуги'!LG53</f>
        <v>99.492666670000006</v>
      </c>
      <c r="F539" s="103">
        <f>'3.7.комм услуги'!LI53</f>
        <v>895.43</v>
      </c>
      <c r="G539" s="103">
        <f t="shared" si="80"/>
        <v>895.43</v>
      </c>
      <c r="H539" s="103">
        <f t="shared" si="81"/>
        <v>895.43</v>
      </c>
      <c r="I539" s="897" t="s">
        <v>1263</v>
      </c>
      <c r="J539" s="898"/>
      <c r="K539" s="283"/>
    </row>
    <row r="540" spans="1:11" ht="30" customHeight="1">
      <c r="A540" s="93" t="s">
        <v>744</v>
      </c>
      <c r="B540" s="297"/>
      <c r="C540" s="5"/>
      <c r="D540" s="12" t="s">
        <v>33</v>
      </c>
      <c r="E540" s="102">
        <f>'3.7.комм услуги'!LG54</f>
        <v>0</v>
      </c>
      <c r="F540" s="103">
        <f>'3.7.комм услуги'!LI54</f>
        <v>0</v>
      </c>
      <c r="G540" s="103">
        <f t="shared" si="80"/>
        <v>0</v>
      </c>
      <c r="H540" s="103">
        <f t="shared" si="81"/>
        <v>0</v>
      </c>
      <c r="I540" s="897" t="s">
        <v>1263</v>
      </c>
      <c r="J540" s="898"/>
      <c r="K540" s="283"/>
    </row>
    <row r="541" spans="1:11" ht="15" customHeight="1">
      <c r="A541" s="12" t="s">
        <v>731</v>
      </c>
      <c r="B541" s="297" t="s">
        <v>711</v>
      </c>
      <c r="C541" s="5"/>
      <c r="D541" s="12" t="s">
        <v>33</v>
      </c>
      <c r="E541" s="102">
        <f>'3.7.комм услуги'!LG55</f>
        <v>99.455890409999995</v>
      </c>
      <c r="F541" s="103">
        <f>'3.7.комм услуги'!LI55</f>
        <v>895.1</v>
      </c>
      <c r="G541" s="103">
        <f t="shared" si="80"/>
        <v>895.1</v>
      </c>
      <c r="H541" s="103">
        <f t="shared" si="81"/>
        <v>895.1</v>
      </c>
      <c r="I541" s="897" t="s">
        <v>1263</v>
      </c>
      <c r="J541" s="898"/>
      <c r="K541" s="283"/>
    </row>
    <row r="542" spans="1:11" ht="15" customHeight="1">
      <c r="A542" s="12" t="s">
        <v>732</v>
      </c>
      <c r="B542" s="297" t="s">
        <v>712</v>
      </c>
      <c r="C542" s="5"/>
      <c r="D542" s="12" t="s">
        <v>33</v>
      </c>
      <c r="E542" s="102">
        <f>'3.7.комм услуги'!LG56</f>
        <v>99.864782610000006</v>
      </c>
      <c r="F542" s="103">
        <f>'3.7.комм услуги'!LI56</f>
        <v>898.78</v>
      </c>
      <c r="G542" s="103">
        <f t="shared" si="80"/>
        <v>898.78</v>
      </c>
      <c r="H542" s="103">
        <f t="shared" si="81"/>
        <v>898.78</v>
      </c>
      <c r="I542" s="897" t="s">
        <v>1263</v>
      </c>
      <c r="J542" s="898"/>
      <c r="K542" s="283"/>
    </row>
    <row r="543" spans="1:11" ht="15" customHeight="1">
      <c r="A543" s="297" t="s">
        <v>713</v>
      </c>
      <c r="B543" s="297" t="s">
        <v>1545</v>
      </c>
      <c r="C543" s="5"/>
      <c r="D543" s="12" t="s">
        <v>33</v>
      </c>
      <c r="E543" s="102">
        <f>'3.7.комм услуги'!LG57</f>
        <v>99.544754100000006</v>
      </c>
      <c r="F543" s="103">
        <f>'3.7.комм услуги'!LI57</f>
        <v>895.9</v>
      </c>
      <c r="G543" s="103">
        <f t="shared" si="80"/>
        <v>895.9</v>
      </c>
      <c r="H543" s="103">
        <f t="shared" si="81"/>
        <v>895.9</v>
      </c>
      <c r="I543" s="897" t="s">
        <v>1263</v>
      </c>
      <c r="J543" s="898"/>
      <c r="K543" s="283"/>
    </row>
    <row r="544" spans="1:11" ht="15" customHeight="1">
      <c r="A544" s="93" t="s">
        <v>716</v>
      </c>
      <c r="B544" s="297"/>
      <c r="C544" s="5"/>
      <c r="D544" s="12" t="s">
        <v>33</v>
      </c>
      <c r="E544" s="102">
        <f>'3.7.комм услуги'!LG58</f>
        <v>0</v>
      </c>
      <c r="F544" s="103">
        <f>'3.7.комм услуги'!LI58</f>
        <v>0</v>
      </c>
      <c r="G544" s="103">
        <f t="shared" si="80"/>
        <v>0</v>
      </c>
      <c r="H544" s="103">
        <f t="shared" si="81"/>
        <v>0</v>
      </c>
      <c r="I544" s="897" t="s">
        <v>1263</v>
      </c>
      <c r="J544" s="898"/>
      <c r="K544" s="283"/>
    </row>
    <row r="545" spans="1:11" ht="36">
      <c r="A545" s="97" t="s">
        <v>725</v>
      </c>
      <c r="B545" s="305"/>
      <c r="C545" s="6"/>
      <c r="D545" s="16"/>
      <c r="E545" s="7"/>
      <c r="F545" s="96"/>
      <c r="G545" s="96"/>
      <c r="H545" s="96"/>
      <c r="I545" s="100"/>
      <c r="J545" s="101"/>
      <c r="K545" s="284" t="s">
        <v>1161</v>
      </c>
    </row>
    <row r="546" spans="1:11" ht="15" customHeight="1">
      <c r="A546" s="12" t="s">
        <v>714</v>
      </c>
      <c r="B546" s="297" t="s">
        <v>726</v>
      </c>
      <c r="C546" s="5"/>
      <c r="D546" s="12" t="s">
        <v>33</v>
      </c>
      <c r="E546" s="102">
        <f>'3.7.комм услуги'!LG60</f>
        <v>99.486193619999995</v>
      </c>
      <c r="F546" s="103">
        <f>'3.7.комм услуги'!LI60</f>
        <v>895.38</v>
      </c>
      <c r="G546" s="103">
        <f t="shared" ref="G546:G553" si="82">F546</f>
        <v>895.38</v>
      </c>
      <c r="H546" s="103">
        <f t="shared" ref="H546:H553" si="83">F546</f>
        <v>895.38</v>
      </c>
      <c r="I546" s="897" t="s">
        <v>1263</v>
      </c>
      <c r="J546" s="898"/>
      <c r="K546" s="283"/>
    </row>
    <row r="547" spans="1:11" ht="15" customHeight="1">
      <c r="A547" s="93" t="s">
        <v>715</v>
      </c>
      <c r="B547" s="297"/>
      <c r="C547" s="5"/>
      <c r="D547" s="12" t="s">
        <v>33</v>
      </c>
      <c r="E547" s="102">
        <f>'3.7.комм услуги'!LG61</f>
        <v>0</v>
      </c>
      <c r="F547" s="103">
        <f>'3.7.комм услуги'!LI61</f>
        <v>0</v>
      </c>
      <c r="G547" s="103">
        <f t="shared" si="82"/>
        <v>0</v>
      </c>
      <c r="H547" s="103">
        <f t="shared" si="83"/>
        <v>0</v>
      </c>
      <c r="I547" s="897" t="s">
        <v>1263</v>
      </c>
      <c r="J547" s="898"/>
      <c r="K547" s="283"/>
    </row>
    <row r="548" spans="1:11" ht="15" customHeight="1">
      <c r="A548" s="93" t="s">
        <v>730</v>
      </c>
      <c r="B548" s="297"/>
      <c r="C548" s="5"/>
      <c r="D548" s="12" t="s">
        <v>33</v>
      </c>
      <c r="E548" s="102">
        <f>'3.7.комм услуги'!LG62</f>
        <v>0</v>
      </c>
      <c r="F548" s="103">
        <f>'3.7.комм услуги'!LI62</f>
        <v>0</v>
      </c>
      <c r="G548" s="103">
        <f t="shared" si="82"/>
        <v>0</v>
      </c>
      <c r="H548" s="103">
        <f t="shared" si="83"/>
        <v>0</v>
      </c>
      <c r="I548" s="897" t="s">
        <v>1263</v>
      </c>
      <c r="J548" s="898"/>
      <c r="K548" s="283"/>
    </row>
    <row r="549" spans="1:11" ht="30" customHeight="1">
      <c r="A549" s="93" t="s">
        <v>744</v>
      </c>
      <c r="B549" s="297"/>
      <c r="C549" s="5"/>
      <c r="D549" s="12" t="s">
        <v>33</v>
      </c>
      <c r="E549" s="102">
        <f>'3.7.комм услуги'!LG63</f>
        <v>0</v>
      </c>
      <c r="F549" s="103">
        <f>'3.7.комм услуги'!LI63</f>
        <v>0</v>
      </c>
      <c r="G549" s="103">
        <f t="shared" si="82"/>
        <v>0</v>
      </c>
      <c r="H549" s="103">
        <f t="shared" si="83"/>
        <v>0</v>
      </c>
      <c r="I549" s="897" t="s">
        <v>1263</v>
      </c>
      <c r="J549" s="898"/>
      <c r="K549" s="283"/>
    </row>
    <row r="550" spans="1:11" ht="15" customHeight="1">
      <c r="A550" s="12" t="s">
        <v>731</v>
      </c>
      <c r="B550" s="297" t="s">
        <v>1546</v>
      </c>
      <c r="C550" s="5"/>
      <c r="D550" s="12" t="s">
        <v>33</v>
      </c>
      <c r="E550" s="102">
        <f>'3.7.комм услуги'!LG64</f>
        <v>99.736666670000005</v>
      </c>
      <c r="F550" s="103">
        <f>'3.7.комм услуги'!LI64</f>
        <v>897.63</v>
      </c>
      <c r="G550" s="103">
        <f t="shared" si="82"/>
        <v>897.63</v>
      </c>
      <c r="H550" s="103">
        <f t="shared" si="83"/>
        <v>897.63</v>
      </c>
      <c r="I550" s="897" t="s">
        <v>1263</v>
      </c>
      <c r="J550" s="898"/>
      <c r="K550" s="283"/>
    </row>
    <row r="551" spans="1:11" ht="15" customHeight="1">
      <c r="A551" s="12" t="s">
        <v>732</v>
      </c>
      <c r="B551" s="297" t="s">
        <v>727</v>
      </c>
      <c r="C551" s="5"/>
      <c r="D551" s="12" t="s">
        <v>33</v>
      </c>
      <c r="E551" s="102">
        <f>'3.7.комм услуги'!LG65</f>
        <v>99.004999999999995</v>
      </c>
      <c r="F551" s="103">
        <f>'3.7.комм услуги'!LI65</f>
        <v>891.05</v>
      </c>
      <c r="G551" s="103">
        <f t="shared" si="82"/>
        <v>891.05</v>
      </c>
      <c r="H551" s="103">
        <f t="shared" si="83"/>
        <v>891.05</v>
      </c>
      <c r="I551" s="897" t="s">
        <v>1263</v>
      </c>
      <c r="J551" s="898"/>
      <c r="K551" s="283"/>
    </row>
    <row r="552" spans="1:11" ht="15" customHeight="1">
      <c r="A552" s="297" t="s">
        <v>713</v>
      </c>
      <c r="B552" s="297" t="s">
        <v>728</v>
      </c>
      <c r="C552" s="5"/>
      <c r="D552" s="12" t="s">
        <v>33</v>
      </c>
      <c r="E552" s="102">
        <f>'3.7.комм услуги'!LG66</f>
        <v>99.290652170000001</v>
      </c>
      <c r="F552" s="103">
        <f>'3.7.комм услуги'!LI66</f>
        <v>893.62</v>
      </c>
      <c r="G552" s="103">
        <f t="shared" si="82"/>
        <v>893.62</v>
      </c>
      <c r="H552" s="103">
        <f t="shared" si="83"/>
        <v>893.62</v>
      </c>
      <c r="I552" s="897" t="s">
        <v>1263</v>
      </c>
      <c r="J552" s="898"/>
      <c r="K552" s="283"/>
    </row>
    <row r="553" spans="1:11" ht="15" customHeight="1">
      <c r="A553" s="93" t="s">
        <v>716</v>
      </c>
      <c r="B553" s="297"/>
      <c r="C553" s="5"/>
      <c r="D553" s="12" t="s">
        <v>33</v>
      </c>
      <c r="E553" s="102">
        <f>'3.7.комм услуги'!LG67</f>
        <v>0</v>
      </c>
      <c r="F553" s="103">
        <f>'3.7.комм услуги'!LI67</f>
        <v>0</v>
      </c>
      <c r="G553" s="103">
        <f t="shared" si="82"/>
        <v>0</v>
      </c>
      <c r="H553" s="103">
        <f t="shared" si="83"/>
        <v>0</v>
      </c>
      <c r="I553" s="897" t="s">
        <v>1263</v>
      </c>
      <c r="J553" s="898"/>
      <c r="K553" s="283"/>
    </row>
    <row r="554" spans="1:11" ht="24">
      <c r="A554" s="97" t="s">
        <v>706</v>
      </c>
      <c r="B554" s="305"/>
      <c r="C554" s="6"/>
      <c r="D554" s="16"/>
      <c r="E554" s="7"/>
      <c r="F554" s="96"/>
      <c r="G554" s="96"/>
      <c r="H554" s="96"/>
      <c r="I554" s="100"/>
      <c r="J554" s="101"/>
      <c r="K554" s="284" t="s">
        <v>1161</v>
      </c>
    </row>
    <row r="555" spans="1:11" ht="15" customHeight="1">
      <c r="A555" s="12" t="s">
        <v>448</v>
      </c>
      <c r="B555" s="297" t="s">
        <v>753</v>
      </c>
      <c r="C555" s="5"/>
      <c r="D555" s="12" t="s">
        <v>1262</v>
      </c>
      <c r="E555" s="13" t="s">
        <v>434</v>
      </c>
      <c r="F555" s="103">
        <v>0</v>
      </c>
      <c r="G555" s="103">
        <v>0</v>
      </c>
      <c r="H555" s="103">
        <v>0</v>
      </c>
      <c r="I555" s="897"/>
      <c r="J555" s="898"/>
      <c r="K555" s="283"/>
    </row>
    <row r="556" spans="1:11" ht="15" customHeight="1">
      <c r="A556" s="12" t="s">
        <v>449</v>
      </c>
      <c r="B556" s="297" t="s">
        <v>754</v>
      </c>
      <c r="C556" s="5"/>
      <c r="D556" s="12" t="s">
        <v>1262</v>
      </c>
      <c r="E556" s="13" t="s">
        <v>434</v>
      </c>
      <c r="F556" s="103">
        <v>0</v>
      </c>
      <c r="G556" s="103">
        <v>0</v>
      </c>
      <c r="H556" s="103">
        <v>0</v>
      </c>
      <c r="I556" s="897"/>
      <c r="J556" s="898"/>
      <c r="K556" s="283"/>
    </row>
    <row r="557" spans="1:11" ht="15" customHeight="1">
      <c r="A557" s="12" t="s">
        <v>463</v>
      </c>
      <c r="B557" s="297" t="s">
        <v>755</v>
      </c>
      <c r="C557" s="5"/>
      <c r="D557" s="12" t="s">
        <v>1262</v>
      </c>
      <c r="E557" s="13" t="s">
        <v>434</v>
      </c>
      <c r="F557" s="103">
        <v>0</v>
      </c>
      <c r="G557" s="103">
        <v>0</v>
      </c>
      <c r="H557" s="103">
        <v>0</v>
      </c>
      <c r="I557" s="897"/>
      <c r="J557" s="898"/>
      <c r="K557" s="283"/>
    </row>
    <row r="558" spans="1:11" ht="15" customHeight="1">
      <c r="A558" s="12" t="s">
        <v>450</v>
      </c>
      <c r="B558" s="297" t="s">
        <v>756</v>
      </c>
      <c r="C558" s="5"/>
      <c r="D558" s="12" t="s">
        <v>1262</v>
      </c>
      <c r="E558" s="13" t="s">
        <v>434</v>
      </c>
      <c r="F558" s="103">
        <v>0</v>
      </c>
      <c r="G558" s="103">
        <v>0</v>
      </c>
      <c r="H558" s="103">
        <v>0</v>
      </c>
      <c r="I558" s="897"/>
      <c r="J558" s="898"/>
      <c r="K558" s="283"/>
    </row>
    <row r="559" spans="1:11" ht="15" customHeight="1">
      <c r="A559" s="12" t="s">
        <v>451</v>
      </c>
      <c r="B559" s="297" t="s">
        <v>757</v>
      </c>
      <c r="C559" s="5"/>
      <c r="D559" s="12" t="s">
        <v>1262</v>
      </c>
      <c r="E559" s="13" t="s">
        <v>434</v>
      </c>
      <c r="F559" s="103">
        <v>0</v>
      </c>
      <c r="G559" s="103">
        <v>0</v>
      </c>
      <c r="H559" s="103">
        <v>0</v>
      </c>
      <c r="I559" s="897"/>
      <c r="J559" s="898"/>
      <c r="K559" s="283"/>
    </row>
    <row r="560" spans="1:11" ht="15" customHeight="1">
      <c r="A560" s="12" t="s">
        <v>452</v>
      </c>
      <c r="B560" s="297" t="s">
        <v>758</v>
      </c>
      <c r="C560" s="5"/>
      <c r="D560" s="12" t="s">
        <v>1262</v>
      </c>
      <c r="E560" s="13" t="s">
        <v>434</v>
      </c>
      <c r="F560" s="103">
        <v>0</v>
      </c>
      <c r="G560" s="103">
        <v>0</v>
      </c>
      <c r="H560" s="103">
        <v>0</v>
      </c>
      <c r="I560" s="897"/>
      <c r="J560" s="898"/>
      <c r="K560" s="283"/>
    </row>
    <row r="561" spans="1:11" ht="27" customHeight="1">
      <c r="A561" s="7"/>
      <c r="B561" s="305"/>
      <c r="C561" s="6" t="s">
        <v>41</v>
      </c>
      <c r="D561" s="16" t="s">
        <v>42</v>
      </c>
      <c r="E561" s="7"/>
      <c r="F561" s="96"/>
      <c r="G561" s="96"/>
      <c r="H561" s="96"/>
      <c r="I561" s="100"/>
      <c r="J561" s="101"/>
      <c r="K561" s="284"/>
    </row>
    <row r="562" spans="1:11" ht="48.75" customHeight="1">
      <c r="A562" s="97" t="s">
        <v>418</v>
      </c>
      <c r="B562" s="305"/>
      <c r="C562" s="6"/>
      <c r="D562" s="16"/>
      <c r="E562" s="7"/>
      <c r="F562" s="96"/>
      <c r="G562" s="96"/>
      <c r="H562" s="96"/>
      <c r="I562" s="100"/>
      <c r="J562" s="101"/>
      <c r="K562" s="284" t="s">
        <v>1162</v>
      </c>
    </row>
    <row r="563" spans="1:11" ht="15" customHeight="1">
      <c r="A563" s="297" t="s">
        <v>413</v>
      </c>
      <c r="B563" s="297" t="s">
        <v>419</v>
      </c>
      <c r="C563" s="5"/>
      <c r="D563" s="12" t="s">
        <v>1262</v>
      </c>
      <c r="E563" s="13" t="s">
        <v>434</v>
      </c>
      <c r="F563" s="103">
        <v>0</v>
      </c>
      <c r="G563" s="103">
        <v>0</v>
      </c>
      <c r="H563" s="103">
        <v>0</v>
      </c>
      <c r="I563" s="897"/>
      <c r="J563" s="898"/>
      <c r="K563" s="283"/>
    </row>
    <row r="564" spans="1:11" ht="15" customHeight="1">
      <c r="A564" s="297" t="s">
        <v>405</v>
      </c>
      <c r="B564" s="297" t="s">
        <v>422</v>
      </c>
      <c r="C564" s="5"/>
      <c r="D564" s="12" t="s">
        <v>1262</v>
      </c>
      <c r="E564" s="13" t="s">
        <v>434</v>
      </c>
      <c r="F564" s="103">
        <v>0</v>
      </c>
      <c r="G564" s="103">
        <v>0</v>
      </c>
      <c r="H564" s="103">
        <v>0</v>
      </c>
      <c r="I564" s="897"/>
      <c r="J564" s="898"/>
      <c r="K564" s="283"/>
    </row>
    <row r="565" spans="1:11" ht="15" customHeight="1">
      <c r="A565" s="297" t="s">
        <v>809</v>
      </c>
      <c r="B565" s="297" t="s">
        <v>419</v>
      </c>
      <c r="C565" s="5"/>
      <c r="D565" s="12" t="s">
        <v>1262</v>
      </c>
      <c r="E565" s="13" t="s">
        <v>434</v>
      </c>
      <c r="F565" s="103">
        <v>0</v>
      </c>
      <c r="G565" s="103">
        <v>0</v>
      </c>
      <c r="H565" s="103">
        <v>0</v>
      </c>
      <c r="I565" s="897"/>
      <c r="J565" s="898"/>
      <c r="K565" s="283"/>
    </row>
    <row r="566" spans="1:11" ht="30" customHeight="1">
      <c r="A566" s="297" t="s">
        <v>406</v>
      </c>
      <c r="B566" s="297" t="s">
        <v>422</v>
      </c>
      <c r="C566" s="5"/>
      <c r="D566" s="12" t="s">
        <v>1262</v>
      </c>
      <c r="E566" s="13" t="s">
        <v>434</v>
      </c>
      <c r="F566" s="103">
        <v>0</v>
      </c>
      <c r="G566" s="103">
        <v>0</v>
      </c>
      <c r="H566" s="103">
        <v>0</v>
      </c>
      <c r="I566" s="897"/>
      <c r="J566" s="898"/>
      <c r="K566" s="283"/>
    </row>
    <row r="567" spans="1:11" ht="15" customHeight="1">
      <c r="A567" s="297" t="s">
        <v>407</v>
      </c>
      <c r="B567" s="297" t="s">
        <v>422</v>
      </c>
      <c r="C567" s="5"/>
      <c r="D567" s="12" t="s">
        <v>1262</v>
      </c>
      <c r="E567" s="13" t="s">
        <v>434</v>
      </c>
      <c r="F567" s="103">
        <v>0</v>
      </c>
      <c r="G567" s="103">
        <v>0</v>
      </c>
      <c r="H567" s="103">
        <v>0</v>
      </c>
      <c r="I567" s="897"/>
      <c r="J567" s="898"/>
      <c r="K567" s="283"/>
    </row>
    <row r="568" spans="1:11" ht="15" customHeight="1">
      <c r="A568" s="93" t="s">
        <v>408</v>
      </c>
      <c r="B568" s="297" t="s">
        <v>421</v>
      </c>
      <c r="C568" s="5"/>
      <c r="D568" s="12" t="s">
        <v>1262</v>
      </c>
      <c r="E568" s="13" t="s">
        <v>434</v>
      </c>
      <c r="F568" s="103">
        <v>0</v>
      </c>
      <c r="G568" s="103">
        <v>0</v>
      </c>
      <c r="H568" s="103">
        <v>0</v>
      </c>
      <c r="I568" s="897"/>
      <c r="J568" s="898"/>
      <c r="K568" s="283"/>
    </row>
    <row r="569" spans="1:11" ht="15" customHeight="1">
      <c r="A569" s="99" t="s">
        <v>409</v>
      </c>
      <c r="B569" s="297" t="s">
        <v>421</v>
      </c>
      <c r="C569" s="5"/>
      <c r="D569" s="12" t="s">
        <v>1262</v>
      </c>
      <c r="E569" s="13" t="s">
        <v>434</v>
      </c>
      <c r="F569" s="103">
        <v>0</v>
      </c>
      <c r="G569" s="103">
        <v>0</v>
      </c>
      <c r="H569" s="103">
        <v>0</v>
      </c>
      <c r="I569" s="897"/>
      <c r="J569" s="898"/>
      <c r="K569" s="283"/>
    </row>
    <row r="570" spans="1:11" ht="15" customHeight="1">
      <c r="A570" s="99" t="s">
        <v>414</v>
      </c>
      <c r="B570" s="297" t="s">
        <v>420</v>
      </c>
      <c r="C570" s="5"/>
      <c r="D570" s="12" t="s">
        <v>1262</v>
      </c>
      <c r="E570" s="13" t="s">
        <v>434</v>
      </c>
      <c r="F570" s="103">
        <v>0</v>
      </c>
      <c r="G570" s="103">
        <v>0</v>
      </c>
      <c r="H570" s="103">
        <v>0</v>
      </c>
      <c r="I570" s="897"/>
      <c r="J570" s="898"/>
      <c r="K570" s="283"/>
    </row>
    <row r="571" spans="1:11" ht="15" customHeight="1">
      <c r="A571" s="99" t="s">
        <v>410</v>
      </c>
      <c r="B571" s="297" t="s">
        <v>421</v>
      </c>
      <c r="C571" s="5"/>
      <c r="D571" s="12" t="s">
        <v>1262</v>
      </c>
      <c r="E571" s="13" t="s">
        <v>434</v>
      </c>
      <c r="F571" s="103">
        <v>0</v>
      </c>
      <c r="G571" s="103">
        <v>0</v>
      </c>
      <c r="H571" s="103">
        <v>0</v>
      </c>
      <c r="I571" s="897"/>
      <c r="J571" s="898"/>
      <c r="K571" s="283"/>
    </row>
    <row r="572" spans="1:11" ht="15" customHeight="1">
      <c r="A572" s="93" t="s">
        <v>415</v>
      </c>
      <c r="B572" s="297" t="s">
        <v>419</v>
      </c>
      <c r="C572" s="5"/>
      <c r="D572" s="12" t="s">
        <v>1262</v>
      </c>
      <c r="E572" s="13" t="s">
        <v>434</v>
      </c>
      <c r="F572" s="103">
        <v>0</v>
      </c>
      <c r="G572" s="103">
        <v>0</v>
      </c>
      <c r="H572" s="103">
        <v>0</v>
      </c>
      <c r="I572" s="897"/>
      <c r="J572" s="898"/>
      <c r="K572" s="283"/>
    </row>
    <row r="573" spans="1:11" ht="15" customHeight="1">
      <c r="A573" s="297" t="s">
        <v>411</v>
      </c>
      <c r="B573" s="297" t="s">
        <v>422</v>
      </c>
      <c r="C573" s="5"/>
      <c r="D573" s="12" t="s">
        <v>1262</v>
      </c>
      <c r="E573" s="13" t="s">
        <v>434</v>
      </c>
      <c r="F573" s="103">
        <v>0</v>
      </c>
      <c r="G573" s="103">
        <v>0</v>
      </c>
      <c r="H573" s="103">
        <v>0</v>
      </c>
      <c r="I573" s="897"/>
      <c r="J573" s="898"/>
      <c r="K573" s="283"/>
    </row>
    <row r="574" spans="1:11" ht="15" customHeight="1">
      <c r="A574" s="93" t="s">
        <v>416</v>
      </c>
      <c r="B574" s="297" t="s">
        <v>419</v>
      </c>
      <c r="C574" s="5"/>
      <c r="D574" s="12" t="s">
        <v>1262</v>
      </c>
      <c r="E574" s="13" t="s">
        <v>434</v>
      </c>
      <c r="F574" s="103">
        <v>0</v>
      </c>
      <c r="G574" s="103">
        <v>0</v>
      </c>
      <c r="H574" s="103">
        <v>0</v>
      </c>
      <c r="I574" s="897"/>
      <c r="J574" s="898"/>
      <c r="K574" s="283"/>
    </row>
    <row r="575" spans="1:11" ht="15" customHeight="1">
      <c r="A575" s="297" t="s">
        <v>412</v>
      </c>
      <c r="B575" s="297" t="s">
        <v>422</v>
      </c>
      <c r="C575" s="5"/>
      <c r="D575" s="12" t="s">
        <v>1262</v>
      </c>
      <c r="E575" s="13" t="s">
        <v>434</v>
      </c>
      <c r="F575" s="103">
        <v>0</v>
      </c>
      <c r="G575" s="103">
        <v>0</v>
      </c>
      <c r="H575" s="103">
        <v>0</v>
      </c>
      <c r="I575" s="897"/>
      <c r="J575" s="898"/>
      <c r="K575" s="283"/>
    </row>
    <row r="576" spans="1:11" ht="15" customHeight="1">
      <c r="A576" s="652"/>
      <c r="B576" s="297"/>
      <c r="C576" s="5"/>
      <c r="D576" s="12" t="s">
        <v>1262</v>
      </c>
      <c r="E576" s="13" t="s">
        <v>434</v>
      </c>
      <c r="F576" s="103">
        <v>0</v>
      </c>
      <c r="G576" s="103">
        <v>0</v>
      </c>
      <c r="H576" s="103">
        <v>0</v>
      </c>
      <c r="I576" s="897"/>
      <c r="J576" s="898"/>
      <c r="K576" s="283"/>
    </row>
    <row r="577" spans="1:11">
      <c r="A577" s="97" t="s">
        <v>423</v>
      </c>
      <c r="B577" s="305"/>
      <c r="C577" s="6"/>
      <c r="D577" s="16"/>
      <c r="E577" s="7"/>
      <c r="F577" s="96"/>
      <c r="G577" s="96"/>
      <c r="H577" s="96"/>
      <c r="I577" s="100"/>
      <c r="J577" s="101"/>
      <c r="K577" s="284" t="s">
        <v>1162</v>
      </c>
    </row>
    <row r="578" spans="1:11" ht="15" customHeight="1">
      <c r="A578" s="12" t="s">
        <v>811</v>
      </c>
      <c r="B578" s="297" t="s">
        <v>424</v>
      </c>
      <c r="C578" s="5"/>
      <c r="D578" s="12" t="s">
        <v>1262</v>
      </c>
      <c r="E578" s="13" t="s">
        <v>434</v>
      </c>
      <c r="F578" s="103">
        <v>0</v>
      </c>
      <c r="G578" s="103">
        <v>0</v>
      </c>
      <c r="H578" s="103">
        <v>0</v>
      </c>
      <c r="I578" s="897"/>
      <c r="J578" s="898"/>
      <c r="K578" s="283"/>
    </row>
    <row r="579" spans="1:11" ht="15" customHeight="1">
      <c r="A579" s="12" t="s">
        <v>812</v>
      </c>
      <c r="B579" s="297" t="s">
        <v>425</v>
      </c>
      <c r="C579" s="5"/>
      <c r="D579" s="12" t="s">
        <v>1262</v>
      </c>
      <c r="E579" s="13" t="s">
        <v>434</v>
      </c>
      <c r="F579" s="103">
        <v>0</v>
      </c>
      <c r="G579" s="103">
        <v>0</v>
      </c>
      <c r="H579" s="103">
        <v>0</v>
      </c>
      <c r="I579" s="897"/>
      <c r="J579" s="898"/>
      <c r="K579" s="283"/>
    </row>
    <row r="580" spans="1:11" ht="15" customHeight="1">
      <c r="A580" s="12" t="s">
        <v>813</v>
      </c>
      <c r="B580" s="297" t="s">
        <v>426</v>
      </c>
      <c r="C580" s="5"/>
      <c r="D580" s="12" t="s">
        <v>1262</v>
      </c>
      <c r="E580" s="13" t="s">
        <v>434</v>
      </c>
      <c r="F580" s="103">
        <v>0</v>
      </c>
      <c r="G580" s="103">
        <v>0</v>
      </c>
      <c r="H580" s="103">
        <v>0</v>
      </c>
      <c r="I580" s="897"/>
      <c r="J580" s="898"/>
      <c r="K580" s="283"/>
    </row>
    <row r="581" spans="1:11" ht="15" customHeight="1">
      <c r="A581" s="12" t="s">
        <v>1536</v>
      </c>
      <c r="B581" s="297" t="s">
        <v>427</v>
      </c>
      <c r="C581" s="5"/>
      <c r="D581" s="12" t="s">
        <v>1262</v>
      </c>
      <c r="E581" s="13" t="s">
        <v>434</v>
      </c>
      <c r="F581" s="103">
        <v>0</v>
      </c>
      <c r="G581" s="103">
        <v>0</v>
      </c>
      <c r="H581" s="103">
        <v>0</v>
      </c>
      <c r="I581" s="897"/>
      <c r="J581" s="898"/>
      <c r="K581" s="283"/>
    </row>
    <row r="582" spans="1:11" ht="15" customHeight="1">
      <c r="A582" s="12" t="s">
        <v>814</v>
      </c>
      <c r="B582" s="297" t="s">
        <v>428</v>
      </c>
      <c r="C582" s="5"/>
      <c r="D582" s="12" t="s">
        <v>1262</v>
      </c>
      <c r="E582" s="13" t="s">
        <v>434</v>
      </c>
      <c r="F582" s="103">
        <v>0</v>
      </c>
      <c r="G582" s="103">
        <v>0</v>
      </c>
      <c r="H582" s="103">
        <v>0</v>
      </c>
      <c r="I582" s="897"/>
      <c r="J582" s="898"/>
      <c r="K582" s="283"/>
    </row>
    <row r="583" spans="1:11" ht="15" customHeight="1">
      <c r="A583" s="99" t="s">
        <v>815</v>
      </c>
      <c r="B583" s="297" t="s">
        <v>429</v>
      </c>
      <c r="C583" s="5"/>
      <c r="D583" s="12" t="s">
        <v>1262</v>
      </c>
      <c r="E583" s="13" t="s">
        <v>434</v>
      </c>
      <c r="F583" s="103">
        <v>0</v>
      </c>
      <c r="G583" s="103">
        <v>0</v>
      </c>
      <c r="H583" s="103">
        <v>0</v>
      </c>
      <c r="I583" s="897"/>
      <c r="J583" s="898"/>
      <c r="K583" s="283"/>
    </row>
    <row r="584" spans="1:11" ht="15" customHeight="1">
      <c r="A584" s="99" t="s">
        <v>816</v>
      </c>
      <c r="B584" s="297" t="s">
        <v>430</v>
      </c>
      <c r="C584" s="5"/>
      <c r="D584" s="12" t="s">
        <v>1262</v>
      </c>
      <c r="E584" s="13" t="s">
        <v>434</v>
      </c>
      <c r="F584" s="103">
        <v>0</v>
      </c>
      <c r="G584" s="103">
        <v>0</v>
      </c>
      <c r="H584" s="103">
        <v>0</v>
      </c>
      <c r="I584" s="897"/>
      <c r="J584" s="898"/>
      <c r="K584" s="283"/>
    </row>
    <row r="585" spans="1:11" ht="15" customHeight="1">
      <c r="A585" s="99" t="s">
        <v>817</v>
      </c>
      <c r="B585" s="297" t="s">
        <v>431</v>
      </c>
      <c r="C585" s="5"/>
      <c r="D585" s="12" t="s">
        <v>1262</v>
      </c>
      <c r="E585" s="13" t="s">
        <v>434</v>
      </c>
      <c r="F585" s="103">
        <v>0</v>
      </c>
      <c r="G585" s="103">
        <v>0</v>
      </c>
      <c r="H585" s="103">
        <v>0</v>
      </c>
      <c r="I585" s="897"/>
      <c r="J585" s="898"/>
      <c r="K585" s="283"/>
    </row>
    <row r="586" spans="1:11" ht="15" customHeight="1">
      <c r="A586" s="99" t="s">
        <v>1537</v>
      </c>
      <c r="B586" s="297" t="s">
        <v>432</v>
      </c>
      <c r="C586" s="5"/>
      <c r="D586" s="12" t="s">
        <v>1262</v>
      </c>
      <c r="E586" s="13" t="s">
        <v>434</v>
      </c>
      <c r="F586" s="103">
        <v>0</v>
      </c>
      <c r="G586" s="103">
        <v>0</v>
      </c>
      <c r="H586" s="103">
        <v>0</v>
      </c>
      <c r="I586" s="897"/>
      <c r="J586" s="898"/>
      <c r="K586" s="283"/>
    </row>
    <row r="587" spans="1:11" ht="15" customHeight="1">
      <c r="A587" s="99" t="s">
        <v>818</v>
      </c>
      <c r="B587" s="297" t="s">
        <v>433</v>
      </c>
      <c r="C587" s="5"/>
      <c r="D587" s="12" t="s">
        <v>1262</v>
      </c>
      <c r="E587" s="13" t="s">
        <v>434</v>
      </c>
      <c r="F587" s="103">
        <v>0</v>
      </c>
      <c r="G587" s="103">
        <v>0</v>
      </c>
      <c r="H587" s="103">
        <v>0</v>
      </c>
      <c r="I587" s="897"/>
      <c r="J587" s="898"/>
      <c r="K587" s="283"/>
    </row>
    <row r="588" spans="1:11" ht="27" customHeight="1">
      <c r="A588" s="97" t="s">
        <v>729</v>
      </c>
      <c r="B588" s="305"/>
      <c r="C588" s="6"/>
      <c r="D588" s="16"/>
      <c r="E588" s="7"/>
      <c r="F588" s="96"/>
      <c r="G588" s="96"/>
      <c r="H588" s="96"/>
      <c r="I588" s="100"/>
      <c r="J588" s="101"/>
      <c r="K588" s="284" t="s">
        <v>1162</v>
      </c>
    </row>
    <row r="589" spans="1:11" ht="15" customHeight="1">
      <c r="A589" s="12" t="s">
        <v>714</v>
      </c>
      <c r="B589" s="297" t="s">
        <v>722</v>
      </c>
      <c r="C589" s="5"/>
      <c r="D589" s="12" t="s">
        <v>34</v>
      </c>
      <c r="E589" s="102">
        <f>'3.7.комм услуги'!LG71</f>
        <v>0.58038948000000001</v>
      </c>
      <c r="F589" s="103">
        <f>'3.7.комм услуги'!LI71</f>
        <v>1338.91</v>
      </c>
      <c r="G589" s="103">
        <f>F589</f>
        <v>1338.91</v>
      </c>
      <c r="H589" s="103">
        <f>F589</f>
        <v>1338.91</v>
      </c>
      <c r="I589" s="897" t="s">
        <v>1263</v>
      </c>
      <c r="J589" s="898"/>
      <c r="K589" s="283"/>
    </row>
    <row r="590" spans="1:11" ht="15" customHeight="1">
      <c r="A590" s="93" t="s">
        <v>715</v>
      </c>
      <c r="B590" s="297"/>
      <c r="C590" s="5"/>
      <c r="D590" s="12" t="s">
        <v>34</v>
      </c>
      <c r="E590" s="102">
        <f>'3.7.комм услуги'!LG72</f>
        <v>0</v>
      </c>
      <c r="F590" s="103">
        <f>'3.7.комм услуги'!LI72</f>
        <v>0</v>
      </c>
      <c r="G590" s="103">
        <f t="shared" ref="G590:G596" si="84">F590</f>
        <v>0</v>
      </c>
      <c r="H590" s="103">
        <f t="shared" ref="H590:H596" si="85">F590</f>
        <v>0</v>
      </c>
      <c r="I590" s="897" t="s">
        <v>1263</v>
      </c>
      <c r="J590" s="898"/>
      <c r="K590" s="283"/>
    </row>
    <row r="591" spans="1:11" ht="15" customHeight="1">
      <c r="A591" s="12" t="s">
        <v>730</v>
      </c>
      <c r="B591" s="297" t="s">
        <v>1544</v>
      </c>
      <c r="C591" s="5"/>
      <c r="D591" s="12" t="s">
        <v>34</v>
      </c>
      <c r="E591" s="102">
        <f>'3.7.комм услуги'!LG73</f>
        <v>0.58005319</v>
      </c>
      <c r="F591" s="103">
        <f>'3.7.комм услуги'!LI73</f>
        <v>1338.13</v>
      </c>
      <c r="G591" s="103">
        <f t="shared" si="84"/>
        <v>1338.13</v>
      </c>
      <c r="H591" s="103">
        <f t="shared" si="85"/>
        <v>1338.13</v>
      </c>
      <c r="I591" s="897" t="s">
        <v>1263</v>
      </c>
      <c r="J591" s="898"/>
      <c r="K591" s="283"/>
    </row>
    <row r="592" spans="1:11" ht="30" customHeight="1">
      <c r="A592" s="12" t="s">
        <v>731</v>
      </c>
      <c r="B592" s="297" t="s">
        <v>723</v>
      </c>
      <c r="C592" s="5"/>
      <c r="D592" s="12" t="s">
        <v>34</v>
      </c>
      <c r="E592" s="102">
        <f>'3.7.комм услуги'!LG74</f>
        <v>0.58023256000000001</v>
      </c>
      <c r="F592" s="103">
        <f>'3.7.комм услуги'!LI74</f>
        <v>1338.54</v>
      </c>
      <c r="G592" s="103">
        <f t="shared" si="84"/>
        <v>1338.54</v>
      </c>
      <c r="H592" s="103">
        <f t="shared" si="85"/>
        <v>1338.54</v>
      </c>
      <c r="I592" s="897" t="s">
        <v>1263</v>
      </c>
      <c r="J592" s="898"/>
      <c r="K592" s="283"/>
    </row>
    <row r="593" spans="1:11" ht="15" customHeight="1">
      <c r="A593" s="93" t="s">
        <v>744</v>
      </c>
      <c r="B593" s="297"/>
      <c r="C593" s="5"/>
      <c r="D593" s="12" t="s">
        <v>34</v>
      </c>
      <c r="E593" s="102">
        <f>'3.7.комм услуги'!LG75</f>
        <v>0</v>
      </c>
      <c r="F593" s="103">
        <f>'3.7.комм услуги'!LI75</f>
        <v>0</v>
      </c>
      <c r="G593" s="103">
        <f t="shared" si="84"/>
        <v>0</v>
      </c>
      <c r="H593" s="103">
        <f t="shared" si="85"/>
        <v>0</v>
      </c>
      <c r="I593" s="897" t="s">
        <v>1263</v>
      </c>
      <c r="J593" s="898"/>
      <c r="K593" s="283"/>
    </row>
    <row r="594" spans="1:11" ht="15" customHeight="1">
      <c r="A594" s="12" t="s">
        <v>732</v>
      </c>
      <c r="B594" s="297" t="s">
        <v>724</v>
      </c>
      <c r="C594" s="5"/>
      <c r="D594" s="12" t="s">
        <v>34</v>
      </c>
      <c r="E594" s="102">
        <f>'3.7.комм услуги'!LG76</f>
        <v>0.57973684000000003</v>
      </c>
      <c r="F594" s="103">
        <f>'3.7.комм услуги'!LI76</f>
        <v>1337.4</v>
      </c>
      <c r="G594" s="103">
        <f t="shared" si="84"/>
        <v>1337.4</v>
      </c>
      <c r="H594" s="103">
        <f t="shared" si="85"/>
        <v>1337.4</v>
      </c>
      <c r="I594" s="897" t="s">
        <v>1263</v>
      </c>
      <c r="J594" s="898"/>
      <c r="K594" s="283"/>
    </row>
    <row r="595" spans="1:11" ht="15" customHeight="1">
      <c r="A595" s="93" t="s">
        <v>713</v>
      </c>
      <c r="B595" s="297"/>
      <c r="C595" s="5"/>
      <c r="D595" s="12" t="s">
        <v>34</v>
      </c>
      <c r="E595" s="102">
        <f>'3.7.комм услуги'!LG77</f>
        <v>0</v>
      </c>
      <c r="F595" s="103">
        <f>'3.7.комм услуги'!LI77</f>
        <v>0</v>
      </c>
      <c r="G595" s="103">
        <f t="shared" si="84"/>
        <v>0</v>
      </c>
      <c r="H595" s="103">
        <f t="shared" si="85"/>
        <v>0</v>
      </c>
      <c r="I595" s="897" t="s">
        <v>1263</v>
      </c>
      <c r="J595" s="898"/>
      <c r="K595" s="283"/>
    </row>
    <row r="596" spans="1:11" ht="15" customHeight="1">
      <c r="A596" s="93" t="s">
        <v>716</v>
      </c>
      <c r="B596" s="297"/>
      <c r="C596" s="5"/>
      <c r="D596" s="12" t="s">
        <v>34</v>
      </c>
      <c r="E596" s="102">
        <f>'3.7.комм услуги'!LG78</f>
        <v>0</v>
      </c>
      <c r="F596" s="103">
        <f>'3.7.комм услуги'!LI78</f>
        <v>0</v>
      </c>
      <c r="G596" s="103">
        <f t="shared" si="84"/>
        <v>0</v>
      </c>
      <c r="H596" s="103">
        <f t="shared" si="85"/>
        <v>0</v>
      </c>
      <c r="I596" s="897" t="s">
        <v>1263</v>
      </c>
      <c r="J596" s="898"/>
      <c r="K596" s="283"/>
    </row>
    <row r="597" spans="1:11" ht="27" customHeight="1">
      <c r="A597" s="97" t="s">
        <v>708</v>
      </c>
      <c r="B597" s="305"/>
      <c r="C597" s="6"/>
      <c r="D597" s="16"/>
      <c r="E597" s="7"/>
      <c r="F597" s="96"/>
      <c r="G597" s="96"/>
      <c r="H597" s="96"/>
      <c r="I597" s="100"/>
      <c r="J597" s="101"/>
      <c r="K597" s="284" t="s">
        <v>1162</v>
      </c>
    </row>
    <row r="598" spans="1:11" ht="15" customHeight="1">
      <c r="A598" s="12" t="s">
        <v>714</v>
      </c>
      <c r="B598" s="297" t="s">
        <v>709</v>
      </c>
      <c r="C598" s="5"/>
      <c r="D598" s="12" t="s">
        <v>34</v>
      </c>
      <c r="E598" s="102">
        <f>'3.7.комм услуги'!LG80</f>
        <v>0.58037947999999995</v>
      </c>
      <c r="F598" s="103">
        <f>'3.7.комм услуги'!LI80</f>
        <v>1338.88</v>
      </c>
      <c r="G598" s="103">
        <f t="shared" ref="G598:G605" si="86">F598</f>
        <v>1338.88</v>
      </c>
      <c r="H598" s="103">
        <f t="shared" ref="H598:H605" si="87">F598</f>
        <v>1338.88</v>
      </c>
      <c r="I598" s="897" t="s">
        <v>1263</v>
      </c>
      <c r="J598" s="898"/>
      <c r="K598" s="283"/>
    </row>
    <row r="599" spans="1:11" ht="15" customHeight="1">
      <c r="A599" s="93" t="s">
        <v>715</v>
      </c>
      <c r="B599" s="297"/>
      <c r="C599" s="5"/>
      <c r="D599" s="12" t="s">
        <v>34</v>
      </c>
      <c r="E599" s="102">
        <f>'3.7.комм услуги'!LG81</f>
        <v>0</v>
      </c>
      <c r="F599" s="103">
        <f>'3.7.комм услуги'!LI81</f>
        <v>0</v>
      </c>
      <c r="G599" s="103">
        <f t="shared" si="86"/>
        <v>0</v>
      </c>
      <c r="H599" s="103">
        <f t="shared" si="87"/>
        <v>0</v>
      </c>
      <c r="I599" s="897" t="s">
        <v>1263</v>
      </c>
      <c r="J599" s="898"/>
      <c r="K599" s="283"/>
    </row>
    <row r="600" spans="1:11" ht="15" customHeight="1">
      <c r="A600" s="12" t="s">
        <v>730</v>
      </c>
      <c r="B600" s="297" t="s">
        <v>710</v>
      </c>
      <c r="C600" s="5"/>
      <c r="D600" s="12" t="s">
        <v>34</v>
      </c>
      <c r="E600" s="102">
        <f>'3.7.комм услуги'!LG82</f>
        <v>0.58044443999999995</v>
      </c>
      <c r="F600" s="103">
        <f>'3.7.комм услуги'!LI82</f>
        <v>1339.03</v>
      </c>
      <c r="G600" s="103">
        <f t="shared" si="86"/>
        <v>1339.03</v>
      </c>
      <c r="H600" s="103">
        <f t="shared" si="87"/>
        <v>1339.03</v>
      </c>
      <c r="I600" s="897" t="s">
        <v>1263</v>
      </c>
      <c r="J600" s="898"/>
      <c r="K600" s="283"/>
    </row>
    <row r="601" spans="1:11" ht="30" customHeight="1">
      <c r="A601" s="93" t="s">
        <v>744</v>
      </c>
      <c r="B601" s="297"/>
      <c r="C601" s="5"/>
      <c r="D601" s="12" t="s">
        <v>34</v>
      </c>
      <c r="E601" s="102">
        <f>'3.7.комм услуги'!LG83</f>
        <v>0</v>
      </c>
      <c r="F601" s="103">
        <f>'3.7.комм услуги'!LI83</f>
        <v>0</v>
      </c>
      <c r="G601" s="103">
        <f t="shared" si="86"/>
        <v>0</v>
      </c>
      <c r="H601" s="103">
        <f t="shared" si="87"/>
        <v>0</v>
      </c>
      <c r="I601" s="897" t="s">
        <v>1263</v>
      </c>
      <c r="J601" s="898"/>
      <c r="K601" s="283"/>
    </row>
    <row r="602" spans="1:11" ht="15" customHeight="1">
      <c r="A602" s="12" t="s">
        <v>731</v>
      </c>
      <c r="B602" s="297" t="s">
        <v>711</v>
      </c>
      <c r="C602" s="5"/>
      <c r="D602" s="12" t="s">
        <v>34</v>
      </c>
      <c r="E602" s="102">
        <f>'3.7.комм услуги'!LG84</f>
        <v>0.58027397000000003</v>
      </c>
      <c r="F602" s="103">
        <f>'3.7.комм услуги'!LI84</f>
        <v>1338.64</v>
      </c>
      <c r="G602" s="103">
        <f t="shared" si="86"/>
        <v>1338.64</v>
      </c>
      <c r="H602" s="103">
        <f t="shared" si="87"/>
        <v>1338.64</v>
      </c>
      <c r="I602" s="897" t="s">
        <v>1263</v>
      </c>
      <c r="J602" s="898"/>
      <c r="K602" s="283"/>
    </row>
    <row r="603" spans="1:11" ht="15" customHeight="1">
      <c r="A603" s="12" t="s">
        <v>732</v>
      </c>
      <c r="B603" s="297" t="s">
        <v>712</v>
      </c>
      <c r="C603" s="5"/>
      <c r="D603" s="12" t="s">
        <v>34</v>
      </c>
      <c r="E603" s="102">
        <f>'3.7.комм услуги'!LG85</f>
        <v>0.58260869999999998</v>
      </c>
      <c r="F603" s="103">
        <f>'3.7.комм услуги'!LI85</f>
        <v>1344.03</v>
      </c>
      <c r="G603" s="103">
        <f t="shared" si="86"/>
        <v>1344.03</v>
      </c>
      <c r="H603" s="103">
        <f t="shared" si="87"/>
        <v>1344.03</v>
      </c>
      <c r="I603" s="897" t="s">
        <v>1263</v>
      </c>
      <c r="J603" s="898"/>
      <c r="K603" s="283"/>
    </row>
    <row r="604" spans="1:11" ht="15" customHeight="1">
      <c r="A604" s="297" t="s">
        <v>713</v>
      </c>
      <c r="B604" s="297" t="s">
        <v>1545</v>
      </c>
      <c r="C604" s="5"/>
      <c r="D604" s="12" t="s">
        <v>34</v>
      </c>
      <c r="E604" s="102">
        <f>'3.7.комм услуги'!LG86</f>
        <v>0.58076503000000002</v>
      </c>
      <c r="F604" s="103">
        <f>'3.7.комм услуги'!LI86</f>
        <v>1339.77</v>
      </c>
      <c r="G604" s="103">
        <f t="shared" si="86"/>
        <v>1339.77</v>
      </c>
      <c r="H604" s="103">
        <f t="shared" si="87"/>
        <v>1339.77</v>
      </c>
      <c r="I604" s="897" t="s">
        <v>1263</v>
      </c>
      <c r="J604" s="898"/>
      <c r="K604" s="283"/>
    </row>
    <row r="605" spans="1:11" ht="15" customHeight="1">
      <c r="A605" s="93" t="s">
        <v>716</v>
      </c>
      <c r="B605" s="297"/>
      <c r="C605" s="5"/>
      <c r="D605" s="12" t="s">
        <v>34</v>
      </c>
      <c r="E605" s="102">
        <f>'3.7.комм услуги'!LG87</f>
        <v>0</v>
      </c>
      <c r="F605" s="103">
        <f>'3.7.комм услуги'!LI87</f>
        <v>0</v>
      </c>
      <c r="G605" s="103">
        <f t="shared" si="86"/>
        <v>0</v>
      </c>
      <c r="H605" s="103">
        <f t="shared" si="87"/>
        <v>0</v>
      </c>
      <c r="I605" s="897" t="s">
        <v>1263</v>
      </c>
      <c r="J605" s="898"/>
      <c r="K605" s="283"/>
    </row>
    <row r="606" spans="1:11" ht="27" customHeight="1">
      <c r="A606" s="97" t="s">
        <v>725</v>
      </c>
      <c r="B606" s="305"/>
      <c r="C606" s="6"/>
      <c r="D606" s="16"/>
      <c r="E606" s="7"/>
      <c r="F606" s="96"/>
      <c r="G606" s="96"/>
      <c r="H606" s="96"/>
      <c r="I606" s="100"/>
      <c r="J606" s="101"/>
      <c r="K606" s="284" t="s">
        <v>1162</v>
      </c>
    </row>
    <row r="607" spans="1:11" ht="15" customHeight="1">
      <c r="A607" s="12" t="s">
        <v>714</v>
      </c>
      <c r="B607" s="297" t="s">
        <v>726</v>
      </c>
      <c r="C607" s="5"/>
      <c r="D607" s="12" t="s">
        <v>34</v>
      </c>
      <c r="E607" s="102">
        <f>'3.7.комм услуги'!LG89</f>
        <v>0.58040046999999995</v>
      </c>
      <c r="F607" s="103">
        <f>'3.7.комм услуги'!LI89</f>
        <v>1338.93</v>
      </c>
      <c r="G607" s="103">
        <f t="shared" ref="G607:G614" si="88">F607</f>
        <v>1338.93</v>
      </c>
      <c r="H607" s="103">
        <f t="shared" ref="H607:H614" si="89">F607</f>
        <v>1338.93</v>
      </c>
      <c r="I607" s="897" t="s">
        <v>1263</v>
      </c>
      <c r="J607" s="898"/>
      <c r="K607" s="283"/>
    </row>
    <row r="608" spans="1:11" ht="15" customHeight="1">
      <c r="A608" s="93" t="s">
        <v>715</v>
      </c>
      <c r="B608" s="297"/>
      <c r="C608" s="5"/>
      <c r="D608" s="12" t="s">
        <v>34</v>
      </c>
      <c r="E608" s="102">
        <f>'3.7.комм услуги'!LG90</f>
        <v>0</v>
      </c>
      <c r="F608" s="103">
        <f>'3.7.комм услуги'!LI90</f>
        <v>0</v>
      </c>
      <c r="G608" s="103">
        <f t="shared" si="88"/>
        <v>0</v>
      </c>
      <c r="H608" s="103">
        <f t="shared" si="89"/>
        <v>0</v>
      </c>
      <c r="I608" s="897" t="s">
        <v>1263</v>
      </c>
      <c r="J608" s="898"/>
      <c r="K608" s="283"/>
    </row>
    <row r="609" spans="1:11" ht="15" customHeight="1">
      <c r="A609" s="93" t="s">
        <v>730</v>
      </c>
      <c r="B609" s="297"/>
      <c r="C609" s="5"/>
      <c r="D609" s="12" t="s">
        <v>34</v>
      </c>
      <c r="E609" s="102">
        <f>'3.7.комм услуги'!LG91</f>
        <v>0</v>
      </c>
      <c r="F609" s="103">
        <f>'3.7.комм услуги'!LI91</f>
        <v>0</v>
      </c>
      <c r="G609" s="103">
        <f t="shared" si="88"/>
        <v>0</v>
      </c>
      <c r="H609" s="103">
        <f t="shared" si="89"/>
        <v>0</v>
      </c>
      <c r="I609" s="897" t="s">
        <v>1263</v>
      </c>
      <c r="J609" s="898"/>
      <c r="K609" s="283"/>
    </row>
    <row r="610" spans="1:11" ht="30" customHeight="1">
      <c r="A610" s="93" t="s">
        <v>744</v>
      </c>
      <c r="B610" s="297"/>
      <c r="C610" s="5"/>
      <c r="D610" s="12" t="s">
        <v>34</v>
      </c>
      <c r="E610" s="102">
        <f>'3.7.комм услуги'!LG92</f>
        <v>0</v>
      </c>
      <c r="F610" s="103">
        <f>'3.7.комм услуги'!LI92</f>
        <v>0</v>
      </c>
      <c r="G610" s="103">
        <f t="shared" si="88"/>
        <v>0</v>
      </c>
      <c r="H610" s="103">
        <f t="shared" si="89"/>
        <v>0</v>
      </c>
      <c r="I610" s="897" t="s">
        <v>1263</v>
      </c>
      <c r="J610" s="898"/>
      <c r="K610" s="283"/>
    </row>
    <row r="611" spans="1:11" ht="15" customHeight="1">
      <c r="A611" s="12" t="s">
        <v>731</v>
      </c>
      <c r="B611" s="297" t="s">
        <v>1546</v>
      </c>
      <c r="C611" s="5"/>
      <c r="D611" s="12" t="s">
        <v>34</v>
      </c>
      <c r="E611" s="102">
        <f>'3.7.комм услуги'!LG93</f>
        <v>0.58222222000000001</v>
      </c>
      <c r="F611" s="103">
        <f>'3.7.комм услуги'!LI93</f>
        <v>1343.13</v>
      </c>
      <c r="G611" s="103">
        <f t="shared" si="88"/>
        <v>1343.13</v>
      </c>
      <c r="H611" s="103">
        <f t="shared" si="89"/>
        <v>1343.13</v>
      </c>
      <c r="I611" s="897" t="s">
        <v>1263</v>
      </c>
      <c r="J611" s="898"/>
      <c r="K611" s="283"/>
    </row>
    <row r="612" spans="1:11" ht="15" customHeight="1">
      <c r="A612" s="12" t="s">
        <v>732</v>
      </c>
      <c r="B612" s="297" t="s">
        <v>727</v>
      </c>
      <c r="C612" s="5"/>
      <c r="D612" s="12" t="s">
        <v>34</v>
      </c>
      <c r="E612" s="102">
        <f>'3.7.комм услуги'!LG94</f>
        <v>0.57750000000000001</v>
      </c>
      <c r="F612" s="103">
        <f>'3.7.комм услуги'!LI94</f>
        <v>1332.24</v>
      </c>
      <c r="G612" s="103">
        <f t="shared" si="88"/>
        <v>1332.24</v>
      </c>
      <c r="H612" s="103">
        <f t="shared" si="89"/>
        <v>1332.24</v>
      </c>
      <c r="I612" s="897" t="s">
        <v>1263</v>
      </c>
      <c r="J612" s="898"/>
      <c r="K612" s="283"/>
    </row>
    <row r="613" spans="1:11" ht="15" customHeight="1">
      <c r="A613" s="297" t="s">
        <v>713</v>
      </c>
      <c r="B613" s="297" t="s">
        <v>728</v>
      </c>
      <c r="C613" s="5"/>
      <c r="D613" s="12" t="s">
        <v>34</v>
      </c>
      <c r="E613" s="102">
        <f>'3.7.комм услуги'!LG95</f>
        <v>0.57934783000000001</v>
      </c>
      <c r="F613" s="103">
        <f>'3.7.комм услуги'!LI95</f>
        <v>1336.5</v>
      </c>
      <c r="G613" s="103">
        <f t="shared" si="88"/>
        <v>1336.5</v>
      </c>
      <c r="H613" s="103">
        <f t="shared" si="89"/>
        <v>1336.5</v>
      </c>
      <c r="I613" s="897" t="s">
        <v>1263</v>
      </c>
      <c r="J613" s="898"/>
      <c r="K613" s="283"/>
    </row>
    <row r="614" spans="1:11" ht="15" customHeight="1">
      <c r="A614" s="93" t="s">
        <v>716</v>
      </c>
      <c r="B614" s="297"/>
      <c r="C614" s="5"/>
      <c r="D614" s="12" t="s">
        <v>34</v>
      </c>
      <c r="E614" s="102">
        <f>'3.7.комм услуги'!LG96</f>
        <v>0</v>
      </c>
      <c r="F614" s="103">
        <f>'3.7.комм услуги'!LI96</f>
        <v>0</v>
      </c>
      <c r="G614" s="103">
        <f t="shared" si="88"/>
        <v>0</v>
      </c>
      <c r="H614" s="103">
        <f t="shared" si="89"/>
        <v>0</v>
      </c>
      <c r="I614" s="897" t="s">
        <v>1263</v>
      </c>
      <c r="J614" s="898"/>
      <c r="K614" s="283"/>
    </row>
    <row r="615" spans="1:11" ht="24">
      <c r="A615" s="97" t="s">
        <v>706</v>
      </c>
      <c r="B615" s="305"/>
      <c r="C615" s="6"/>
      <c r="D615" s="16"/>
      <c r="E615" s="7"/>
      <c r="F615" s="96"/>
      <c r="G615" s="96"/>
      <c r="H615" s="96"/>
      <c r="I615" s="100"/>
      <c r="J615" s="101"/>
      <c r="K615" s="284" t="s">
        <v>1162</v>
      </c>
    </row>
    <row r="616" spans="1:11" ht="15" customHeight="1">
      <c r="A616" s="12" t="s">
        <v>448</v>
      </c>
      <c r="B616" s="297" t="s">
        <v>753</v>
      </c>
      <c r="C616" s="5"/>
      <c r="D616" s="12" t="s">
        <v>1262</v>
      </c>
      <c r="E616" s="13" t="s">
        <v>434</v>
      </c>
      <c r="F616" s="103">
        <v>0</v>
      </c>
      <c r="G616" s="103">
        <v>0</v>
      </c>
      <c r="H616" s="103">
        <v>0</v>
      </c>
      <c r="I616" s="897"/>
      <c r="J616" s="898"/>
      <c r="K616" s="283"/>
    </row>
    <row r="617" spans="1:11" ht="15" customHeight="1">
      <c r="A617" s="12" t="s">
        <v>449</v>
      </c>
      <c r="B617" s="297" t="s">
        <v>754</v>
      </c>
      <c r="C617" s="5"/>
      <c r="D617" s="12" t="s">
        <v>1262</v>
      </c>
      <c r="E617" s="13" t="s">
        <v>434</v>
      </c>
      <c r="F617" s="103">
        <v>0</v>
      </c>
      <c r="G617" s="103">
        <v>0</v>
      </c>
      <c r="H617" s="103">
        <v>0</v>
      </c>
      <c r="I617" s="897"/>
      <c r="J617" s="898"/>
      <c r="K617" s="283"/>
    </row>
    <row r="618" spans="1:11" ht="15" customHeight="1">
      <c r="A618" s="12" t="s">
        <v>463</v>
      </c>
      <c r="B618" s="297" t="s">
        <v>755</v>
      </c>
      <c r="C618" s="5"/>
      <c r="D618" s="12" t="s">
        <v>1262</v>
      </c>
      <c r="E618" s="13" t="s">
        <v>434</v>
      </c>
      <c r="F618" s="103">
        <v>0</v>
      </c>
      <c r="G618" s="103">
        <v>0</v>
      </c>
      <c r="H618" s="103">
        <v>0</v>
      </c>
      <c r="I618" s="897"/>
      <c r="J618" s="898"/>
      <c r="K618" s="283"/>
    </row>
    <row r="619" spans="1:11" ht="15" customHeight="1">
      <c r="A619" s="12" t="s">
        <v>450</v>
      </c>
      <c r="B619" s="297" t="s">
        <v>756</v>
      </c>
      <c r="C619" s="5"/>
      <c r="D619" s="12" t="s">
        <v>1262</v>
      </c>
      <c r="E619" s="13" t="s">
        <v>434</v>
      </c>
      <c r="F619" s="103">
        <v>0</v>
      </c>
      <c r="G619" s="103">
        <v>0</v>
      </c>
      <c r="H619" s="103">
        <v>0</v>
      </c>
      <c r="I619" s="897"/>
      <c r="J619" s="898"/>
      <c r="K619" s="283"/>
    </row>
    <row r="620" spans="1:11" ht="15" customHeight="1">
      <c r="A620" s="12" t="s">
        <v>451</v>
      </c>
      <c r="B620" s="297" t="s">
        <v>757</v>
      </c>
      <c r="C620" s="5"/>
      <c r="D620" s="12" t="s">
        <v>1262</v>
      </c>
      <c r="E620" s="13" t="s">
        <v>434</v>
      </c>
      <c r="F620" s="103">
        <v>0</v>
      </c>
      <c r="G620" s="103">
        <v>0</v>
      </c>
      <c r="H620" s="103">
        <v>0</v>
      </c>
      <c r="I620" s="897"/>
      <c r="J620" s="898"/>
      <c r="K620" s="283"/>
    </row>
    <row r="621" spans="1:11" ht="15" customHeight="1">
      <c r="A621" s="12" t="s">
        <v>452</v>
      </c>
      <c r="B621" s="297" t="s">
        <v>758</v>
      </c>
      <c r="C621" s="5"/>
      <c r="D621" s="12" t="s">
        <v>1262</v>
      </c>
      <c r="E621" s="13" t="s">
        <v>434</v>
      </c>
      <c r="F621" s="103">
        <v>0</v>
      </c>
      <c r="G621" s="103">
        <v>0</v>
      </c>
      <c r="H621" s="103">
        <v>0</v>
      </c>
      <c r="I621" s="897"/>
      <c r="J621" s="898"/>
      <c r="K621" s="283"/>
    </row>
    <row r="622" spans="1:11" ht="12" customHeight="1">
      <c r="A622" s="7"/>
      <c r="B622" s="305"/>
      <c r="C622" s="6" t="s">
        <v>43</v>
      </c>
      <c r="D622" s="16" t="s">
        <v>44</v>
      </c>
      <c r="E622" s="7"/>
      <c r="F622" s="96"/>
      <c r="G622" s="96"/>
      <c r="H622" s="96"/>
      <c r="I622" s="100"/>
      <c r="J622" s="101"/>
      <c r="K622" s="284"/>
    </row>
    <row r="623" spans="1:11" ht="36">
      <c r="A623" s="97" t="s">
        <v>418</v>
      </c>
      <c r="B623" s="305"/>
      <c r="C623" s="6"/>
      <c r="D623" s="16"/>
      <c r="E623" s="7"/>
      <c r="F623" s="96"/>
      <c r="G623" s="96"/>
      <c r="H623" s="96"/>
      <c r="I623" s="100"/>
      <c r="J623" s="101"/>
      <c r="K623" s="284" t="s">
        <v>1163</v>
      </c>
    </row>
    <row r="624" spans="1:11" ht="15" customHeight="1">
      <c r="A624" s="297" t="s">
        <v>413</v>
      </c>
      <c r="B624" s="297" t="s">
        <v>419</v>
      </c>
      <c r="C624" s="5"/>
      <c r="D624" s="12" t="s">
        <v>1262</v>
      </c>
      <c r="E624" s="13" t="s">
        <v>434</v>
      </c>
      <c r="F624" s="103">
        <v>0</v>
      </c>
      <c r="G624" s="103">
        <v>0</v>
      </c>
      <c r="H624" s="103">
        <v>0</v>
      </c>
      <c r="I624" s="897"/>
      <c r="J624" s="898"/>
      <c r="K624" s="283"/>
    </row>
    <row r="625" spans="1:11" ht="15" customHeight="1">
      <c r="A625" s="297" t="s">
        <v>405</v>
      </c>
      <c r="B625" s="297" t="s">
        <v>422</v>
      </c>
      <c r="C625" s="5"/>
      <c r="D625" s="12" t="s">
        <v>1262</v>
      </c>
      <c r="E625" s="13" t="s">
        <v>434</v>
      </c>
      <c r="F625" s="103">
        <v>0</v>
      </c>
      <c r="G625" s="103">
        <v>0</v>
      </c>
      <c r="H625" s="103">
        <v>0</v>
      </c>
      <c r="I625" s="897"/>
      <c r="J625" s="898"/>
      <c r="K625" s="283"/>
    </row>
    <row r="626" spans="1:11" ht="15" customHeight="1">
      <c r="A626" s="297" t="s">
        <v>809</v>
      </c>
      <c r="B626" s="297" t="s">
        <v>419</v>
      </c>
      <c r="C626" s="5"/>
      <c r="D626" s="12" t="s">
        <v>1262</v>
      </c>
      <c r="E626" s="13" t="s">
        <v>434</v>
      </c>
      <c r="F626" s="103">
        <v>0</v>
      </c>
      <c r="G626" s="103">
        <v>0</v>
      </c>
      <c r="H626" s="103">
        <v>0</v>
      </c>
      <c r="I626" s="897"/>
      <c r="J626" s="898"/>
      <c r="K626" s="283"/>
    </row>
    <row r="627" spans="1:11" ht="30" customHeight="1">
      <c r="A627" s="297" t="s">
        <v>406</v>
      </c>
      <c r="B627" s="297" t="s">
        <v>422</v>
      </c>
      <c r="C627" s="5"/>
      <c r="D627" s="12" t="s">
        <v>1262</v>
      </c>
      <c r="E627" s="13" t="s">
        <v>434</v>
      </c>
      <c r="F627" s="103">
        <v>0</v>
      </c>
      <c r="G627" s="103">
        <v>0</v>
      </c>
      <c r="H627" s="103">
        <v>0</v>
      </c>
      <c r="I627" s="897"/>
      <c r="J627" s="898"/>
      <c r="K627" s="283"/>
    </row>
    <row r="628" spans="1:11" ht="15" customHeight="1">
      <c r="A628" s="297" t="s">
        <v>407</v>
      </c>
      <c r="B628" s="297" t="s">
        <v>422</v>
      </c>
      <c r="C628" s="5"/>
      <c r="D628" s="12" t="s">
        <v>1262</v>
      </c>
      <c r="E628" s="13" t="s">
        <v>434</v>
      </c>
      <c r="F628" s="103">
        <v>0</v>
      </c>
      <c r="G628" s="103">
        <v>0</v>
      </c>
      <c r="H628" s="103">
        <v>0</v>
      </c>
      <c r="I628" s="897"/>
      <c r="J628" s="898"/>
      <c r="K628" s="283"/>
    </row>
    <row r="629" spans="1:11" ht="15" customHeight="1">
      <c r="A629" s="93" t="s">
        <v>408</v>
      </c>
      <c r="B629" s="297" t="s">
        <v>421</v>
      </c>
      <c r="C629" s="5"/>
      <c r="D629" s="12" t="s">
        <v>1262</v>
      </c>
      <c r="E629" s="13" t="s">
        <v>434</v>
      </c>
      <c r="F629" s="103">
        <v>0</v>
      </c>
      <c r="G629" s="103">
        <v>0</v>
      </c>
      <c r="H629" s="103">
        <v>0</v>
      </c>
      <c r="I629" s="897"/>
      <c r="J629" s="898"/>
      <c r="K629" s="283"/>
    </row>
    <row r="630" spans="1:11" ht="15" customHeight="1">
      <c r="A630" s="99" t="s">
        <v>409</v>
      </c>
      <c r="B630" s="297" t="s">
        <v>421</v>
      </c>
      <c r="C630" s="5"/>
      <c r="D630" s="12" t="s">
        <v>1262</v>
      </c>
      <c r="E630" s="13" t="s">
        <v>434</v>
      </c>
      <c r="F630" s="103">
        <v>0</v>
      </c>
      <c r="G630" s="103">
        <v>0</v>
      </c>
      <c r="H630" s="103">
        <v>0</v>
      </c>
      <c r="I630" s="897"/>
      <c r="J630" s="898"/>
      <c r="K630" s="283"/>
    </row>
    <row r="631" spans="1:11" ht="15" customHeight="1">
      <c r="A631" s="99" t="s">
        <v>414</v>
      </c>
      <c r="B631" s="297" t="s">
        <v>420</v>
      </c>
      <c r="C631" s="5"/>
      <c r="D631" s="12" t="s">
        <v>1262</v>
      </c>
      <c r="E631" s="13" t="s">
        <v>434</v>
      </c>
      <c r="F631" s="103">
        <v>0</v>
      </c>
      <c r="G631" s="103">
        <v>0</v>
      </c>
      <c r="H631" s="103">
        <v>0</v>
      </c>
      <c r="I631" s="897"/>
      <c r="J631" s="898"/>
      <c r="K631" s="283"/>
    </row>
    <row r="632" spans="1:11" ht="15" customHeight="1">
      <c r="A632" s="99" t="s">
        <v>410</v>
      </c>
      <c r="B632" s="297" t="s">
        <v>421</v>
      </c>
      <c r="C632" s="5"/>
      <c r="D632" s="12" t="s">
        <v>1262</v>
      </c>
      <c r="E632" s="13" t="s">
        <v>434</v>
      </c>
      <c r="F632" s="103">
        <v>0</v>
      </c>
      <c r="G632" s="103">
        <v>0</v>
      </c>
      <c r="H632" s="103">
        <v>0</v>
      </c>
      <c r="I632" s="897"/>
      <c r="J632" s="898"/>
      <c r="K632" s="283"/>
    </row>
    <row r="633" spans="1:11" ht="15" customHeight="1">
      <c r="A633" s="93" t="s">
        <v>415</v>
      </c>
      <c r="B633" s="297" t="s">
        <v>419</v>
      </c>
      <c r="C633" s="5"/>
      <c r="D633" s="12" t="s">
        <v>1262</v>
      </c>
      <c r="E633" s="13" t="s">
        <v>434</v>
      </c>
      <c r="F633" s="103">
        <v>0</v>
      </c>
      <c r="G633" s="103">
        <v>0</v>
      </c>
      <c r="H633" s="103">
        <v>0</v>
      </c>
      <c r="I633" s="897"/>
      <c r="J633" s="898"/>
      <c r="K633" s="283"/>
    </row>
    <row r="634" spans="1:11" ht="15" customHeight="1">
      <c r="A634" s="297" t="s">
        <v>411</v>
      </c>
      <c r="B634" s="297" t="s">
        <v>422</v>
      </c>
      <c r="C634" s="5"/>
      <c r="D634" s="12" t="s">
        <v>1262</v>
      </c>
      <c r="E634" s="13" t="s">
        <v>434</v>
      </c>
      <c r="F634" s="103">
        <v>0</v>
      </c>
      <c r="G634" s="103">
        <v>0</v>
      </c>
      <c r="H634" s="103">
        <v>0</v>
      </c>
      <c r="I634" s="897"/>
      <c r="J634" s="898"/>
      <c r="K634" s="283"/>
    </row>
    <row r="635" spans="1:11" ht="15" customHeight="1">
      <c r="A635" s="93" t="s">
        <v>416</v>
      </c>
      <c r="B635" s="297" t="s">
        <v>419</v>
      </c>
      <c r="C635" s="5"/>
      <c r="D635" s="12" t="s">
        <v>1262</v>
      </c>
      <c r="E635" s="13" t="s">
        <v>434</v>
      </c>
      <c r="F635" s="103">
        <v>0</v>
      </c>
      <c r="G635" s="103">
        <v>0</v>
      </c>
      <c r="H635" s="103">
        <v>0</v>
      </c>
      <c r="I635" s="897"/>
      <c r="J635" s="898"/>
      <c r="K635" s="283"/>
    </row>
    <row r="636" spans="1:11" ht="15" customHeight="1">
      <c r="A636" s="297" t="s">
        <v>412</v>
      </c>
      <c r="B636" s="297" t="s">
        <v>422</v>
      </c>
      <c r="C636" s="5"/>
      <c r="D636" s="12" t="s">
        <v>1262</v>
      </c>
      <c r="E636" s="13" t="s">
        <v>434</v>
      </c>
      <c r="F636" s="103">
        <v>0</v>
      </c>
      <c r="G636" s="103">
        <v>0</v>
      </c>
      <c r="H636" s="103">
        <v>0</v>
      </c>
      <c r="I636" s="897"/>
      <c r="J636" s="898"/>
      <c r="K636" s="283"/>
    </row>
    <row r="637" spans="1:11" ht="15" customHeight="1">
      <c r="A637" s="652"/>
      <c r="B637" s="297"/>
      <c r="C637" s="5"/>
      <c r="D637" s="12" t="s">
        <v>1262</v>
      </c>
      <c r="E637" s="13" t="s">
        <v>434</v>
      </c>
      <c r="F637" s="103">
        <v>0</v>
      </c>
      <c r="G637" s="103">
        <v>0</v>
      </c>
      <c r="H637" s="103">
        <v>0</v>
      </c>
      <c r="I637" s="897"/>
      <c r="J637" s="898"/>
      <c r="K637" s="283"/>
    </row>
    <row r="638" spans="1:11">
      <c r="A638" s="97" t="s">
        <v>423</v>
      </c>
      <c r="B638" s="305"/>
      <c r="C638" s="6"/>
      <c r="D638" s="16"/>
      <c r="E638" s="7"/>
      <c r="F638" s="96"/>
      <c r="G638" s="96"/>
      <c r="H638" s="96"/>
      <c r="I638" s="100"/>
      <c r="J638" s="101"/>
      <c r="K638" s="284" t="s">
        <v>1163</v>
      </c>
    </row>
    <row r="639" spans="1:11" ht="15" customHeight="1">
      <c r="A639" s="12" t="s">
        <v>811</v>
      </c>
      <c r="B639" s="297" t="s">
        <v>424</v>
      </c>
      <c r="C639" s="5"/>
      <c r="D639" s="12" t="s">
        <v>1262</v>
      </c>
      <c r="E639" s="13" t="s">
        <v>434</v>
      </c>
      <c r="F639" s="103">
        <v>0</v>
      </c>
      <c r="G639" s="103">
        <v>0</v>
      </c>
      <c r="H639" s="103">
        <v>0</v>
      </c>
      <c r="I639" s="897"/>
      <c r="J639" s="898"/>
      <c r="K639" s="283"/>
    </row>
    <row r="640" spans="1:11" ht="15" customHeight="1">
      <c r="A640" s="12" t="s">
        <v>812</v>
      </c>
      <c r="B640" s="297" t="s">
        <v>425</v>
      </c>
      <c r="C640" s="5"/>
      <c r="D640" s="12" t="s">
        <v>1262</v>
      </c>
      <c r="E640" s="13" t="s">
        <v>434</v>
      </c>
      <c r="F640" s="103">
        <v>0</v>
      </c>
      <c r="G640" s="103">
        <v>0</v>
      </c>
      <c r="H640" s="103">
        <v>0</v>
      </c>
      <c r="I640" s="897"/>
      <c r="J640" s="898"/>
      <c r="K640" s="283"/>
    </row>
    <row r="641" spans="1:11" ht="15" customHeight="1">
      <c r="A641" s="12" t="s">
        <v>813</v>
      </c>
      <c r="B641" s="297" t="s">
        <v>426</v>
      </c>
      <c r="C641" s="5"/>
      <c r="D641" s="12" t="s">
        <v>1262</v>
      </c>
      <c r="E641" s="13" t="s">
        <v>434</v>
      </c>
      <c r="F641" s="103">
        <v>0</v>
      </c>
      <c r="G641" s="103">
        <v>0</v>
      </c>
      <c r="H641" s="103">
        <v>0</v>
      </c>
      <c r="I641" s="897"/>
      <c r="J641" s="898"/>
      <c r="K641" s="283"/>
    </row>
    <row r="642" spans="1:11" ht="15" customHeight="1">
      <c r="A642" s="12" t="s">
        <v>1536</v>
      </c>
      <c r="B642" s="297" t="s">
        <v>427</v>
      </c>
      <c r="C642" s="5"/>
      <c r="D642" s="12" t="s">
        <v>1262</v>
      </c>
      <c r="E642" s="13" t="s">
        <v>434</v>
      </c>
      <c r="F642" s="103">
        <v>0</v>
      </c>
      <c r="G642" s="103">
        <v>0</v>
      </c>
      <c r="H642" s="103">
        <v>0</v>
      </c>
      <c r="I642" s="897"/>
      <c r="J642" s="898"/>
      <c r="K642" s="283"/>
    </row>
    <row r="643" spans="1:11" ht="15" customHeight="1">
      <c r="A643" s="12" t="s">
        <v>814</v>
      </c>
      <c r="B643" s="297" t="s">
        <v>428</v>
      </c>
      <c r="C643" s="5"/>
      <c r="D643" s="12" t="s">
        <v>1262</v>
      </c>
      <c r="E643" s="13" t="s">
        <v>434</v>
      </c>
      <c r="F643" s="103">
        <v>0</v>
      </c>
      <c r="G643" s="103">
        <v>0</v>
      </c>
      <c r="H643" s="103">
        <v>0</v>
      </c>
      <c r="I643" s="897"/>
      <c r="J643" s="898"/>
      <c r="K643" s="283"/>
    </row>
    <row r="644" spans="1:11" ht="15" customHeight="1">
      <c r="A644" s="99" t="s">
        <v>815</v>
      </c>
      <c r="B644" s="297" t="s">
        <v>429</v>
      </c>
      <c r="C644" s="5"/>
      <c r="D644" s="12" t="s">
        <v>1262</v>
      </c>
      <c r="E644" s="13" t="s">
        <v>434</v>
      </c>
      <c r="F644" s="103">
        <v>0</v>
      </c>
      <c r="G644" s="103">
        <v>0</v>
      </c>
      <c r="H644" s="103">
        <v>0</v>
      </c>
      <c r="I644" s="897"/>
      <c r="J644" s="898"/>
      <c r="K644" s="283"/>
    </row>
    <row r="645" spans="1:11" ht="15" customHeight="1">
      <c r="A645" s="99" t="s">
        <v>816</v>
      </c>
      <c r="B645" s="297" t="s">
        <v>430</v>
      </c>
      <c r="C645" s="5"/>
      <c r="D645" s="12" t="s">
        <v>1262</v>
      </c>
      <c r="E645" s="13" t="s">
        <v>434</v>
      </c>
      <c r="F645" s="103">
        <v>0</v>
      </c>
      <c r="G645" s="103">
        <v>0</v>
      </c>
      <c r="H645" s="103">
        <v>0</v>
      </c>
      <c r="I645" s="897"/>
      <c r="J645" s="898"/>
      <c r="K645" s="283"/>
    </row>
    <row r="646" spans="1:11" ht="15" customHeight="1">
      <c r="A646" s="99" t="s">
        <v>817</v>
      </c>
      <c r="B646" s="297" t="s">
        <v>431</v>
      </c>
      <c r="C646" s="5"/>
      <c r="D646" s="12" t="s">
        <v>1262</v>
      </c>
      <c r="E646" s="13" t="s">
        <v>434</v>
      </c>
      <c r="F646" s="103">
        <v>0</v>
      </c>
      <c r="G646" s="103">
        <v>0</v>
      </c>
      <c r="H646" s="103">
        <v>0</v>
      </c>
      <c r="I646" s="897"/>
      <c r="J646" s="898"/>
      <c r="K646" s="283"/>
    </row>
    <row r="647" spans="1:11" ht="15" customHeight="1">
      <c r="A647" s="99" t="s">
        <v>1537</v>
      </c>
      <c r="B647" s="297" t="s">
        <v>432</v>
      </c>
      <c r="C647" s="5"/>
      <c r="D647" s="12" t="s">
        <v>1262</v>
      </c>
      <c r="E647" s="13" t="s">
        <v>434</v>
      </c>
      <c r="F647" s="103">
        <v>0</v>
      </c>
      <c r="G647" s="103">
        <v>0</v>
      </c>
      <c r="H647" s="103">
        <v>0</v>
      </c>
      <c r="I647" s="897"/>
      <c r="J647" s="898"/>
      <c r="K647" s="283"/>
    </row>
    <row r="648" spans="1:11" ht="15" customHeight="1">
      <c r="A648" s="99" t="s">
        <v>818</v>
      </c>
      <c r="B648" s="297" t="s">
        <v>433</v>
      </c>
      <c r="C648" s="5"/>
      <c r="D648" s="12" t="s">
        <v>1262</v>
      </c>
      <c r="E648" s="13" t="s">
        <v>434</v>
      </c>
      <c r="F648" s="103">
        <v>0</v>
      </c>
      <c r="G648" s="103">
        <v>0</v>
      </c>
      <c r="H648" s="103">
        <v>0</v>
      </c>
      <c r="I648" s="897"/>
      <c r="J648" s="898"/>
      <c r="K648" s="283"/>
    </row>
    <row r="649" spans="1:11" ht="36">
      <c r="A649" s="97" t="s">
        <v>729</v>
      </c>
      <c r="B649" s="305"/>
      <c r="C649" s="6"/>
      <c r="D649" s="16"/>
      <c r="E649" s="7"/>
      <c r="F649" s="96"/>
      <c r="G649" s="96"/>
      <c r="H649" s="96"/>
      <c r="I649" s="100"/>
      <c r="J649" s="101"/>
      <c r="K649" s="284" t="s">
        <v>1163</v>
      </c>
    </row>
    <row r="650" spans="1:11" ht="15" customHeight="1">
      <c r="A650" s="12" t="s">
        <v>714</v>
      </c>
      <c r="B650" s="297" t="s">
        <v>722</v>
      </c>
      <c r="C650" s="5"/>
      <c r="D650" s="12" t="s">
        <v>32</v>
      </c>
      <c r="E650" s="102">
        <f>'3.7.комм услуги'!LG100</f>
        <v>2.2139734299999998</v>
      </c>
      <c r="F650" s="103">
        <f>'3.7.комм услуги'!LI100</f>
        <v>113.73</v>
      </c>
      <c r="G650" s="103">
        <f>F650</f>
        <v>113.73</v>
      </c>
      <c r="H650" s="103">
        <f>F650</f>
        <v>113.73</v>
      </c>
      <c r="I650" s="897" t="s">
        <v>1263</v>
      </c>
      <c r="J650" s="898"/>
      <c r="K650" s="283"/>
    </row>
    <row r="651" spans="1:11" ht="15" customHeight="1">
      <c r="A651" s="93" t="s">
        <v>715</v>
      </c>
      <c r="B651" s="297"/>
      <c r="C651" s="5"/>
      <c r="D651" s="12" t="s">
        <v>32</v>
      </c>
      <c r="E651" s="102">
        <f>'3.7.комм услуги'!LG101</f>
        <v>0</v>
      </c>
      <c r="F651" s="103">
        <f>'3.7.комм услуги'!LI101</f>
        <v>0</v>
      </c>
      <c r="G651" s="103">
        <f t="shared" ref="G651:G657" si="90">F651</f>
        <v>0</v>
      </c>
      <c r="H651" s="103">
        <f t="shared" ref="H651:H657" si="91">F651</f>
        <v>0</v>
      </c>
      <c r="I651" s="897" t="s">
        <v>1263</v>
      </c>
      <c r="J651" s="898"/>
      <c r="K651" s="283"/>
    </row>
    <row r="652" spans="1:11" ht="15" customHeight="1">
      <c r="A652" s="12" t="s">
        <v>730</v>
      </c>
      <c r="B652" s="297" t="s">
        <v>1544</v>
      </c>
      <c r="C652" s="5"/>
      <c r="D652" s="12" t="s">
        <v>32</v>
      </c>
      <c r="E652" s="102">
        <f>'3.7.комм услуги'!LG102</f>
        <v>2.21265957</v>
      </c>
      <c r="F652" s="103">
        <f>'3.7.комм услуги'!LI102</f>
        <v>113.66</v>
      </c>
      <c r="G652" s="103">
        <f t="shared" si="90"/>
        <v>113.66</v>
      </c>
      <c r="H652" s="103">
        <f t="shared" si="91"/>
        <v>113.66</v>
      </c>
      <c r="I652" s="897" t="s">
        <v>1263</v>
      </c>
      <c r="J652" s="898"/>
      <c r="K652" s="283"/>
    </row>
    <row r="653" spans="1:11" ht="30" customHeight="1">
      <c r="A653" s="12" t="s">
        <v>731</v>
      </c>
      <c r="B653" s="297" t="s">
        <v>723</v>
      </c>
      <c r="C653" s="5"/>
      <c r="D653" s="12" t="s">
        <v>32</v>
      </c>
      <c r="E653" s="102">
        <f>'3.7.комм услуги'!LG103</f>
        <v>2.2134883699999999</v>
      </c>
      <c r="F653" s="103">
        <f>'3.7.комм услуги'!LI103</f>
        <v>113.71</v>
      </c>
      <c r="G653" s="103">
        <f t="shared" si="90"/>
        <v>113.71</v>
      </c>
      <c r="H653" s="103">
        <f t="shared" si="91"/>
        <v>113.71</v>
      </c>
      <c r="I653" s="897" t="s">
        <v>1263</v>
      </c>
      <c r="J653" s="898"/>
      <c r="K653" s="283"/>
    </row>
    <row r="654" spans="1:11" ht="15" customHeight="1">
      <c r="A654" s="93" t="s">
        <v>744</v>
      </c>
      <c r="B654" s="297"/>
      <c r="C654" s="5"/>
      <c r="D654" s="12" t="s">
        <v>32</v>
      </c>
      <c r="E654" s="102">
        <f>'3.7.комм услуги'!LG104</f>
        <v>0</v>
      </c>
      <c r="F654" s="103">
        <f>'3.7.комм услуги'!LI104</f>
        <v>0</v>
      </c>
      <c r="G654" s="103">
        <f t="shared" si="90"/>
        <v>0</v>
      </c>
      <c r="H654" s="103">
        <f t="shared" si="91"/>
        <v>0</v>
      </c>
      <c r="I654" s="897" t="s">
        <v>1263</v>
      </c>
      <c r="J654" s="898"/>
      <c r="K654" s="283"/>
    </row>
    <row r="655" spans="1:11" ht="15" customHeight="1">
      <c r="A655" s="12" t="s">
        <v>732</v>
      </c>
      <c r="B655" s="297" t="s">
        <v>724</v>
      </c>
      <c r="C655" s="5"/>
      <c r="D655" s="12" t="s">
        <v>32</v>
      </c>
      <c r="E655" s="102">
        <f>'3.7.комм услуги'!LG105</f>
        <v>2.2110526300000002</v>
      </c>
      <c r="F655" s="103">
        <f>'3.7.комм услуги'!LI105</f>
        <v>113.58</v>
      </c>
      <c r="G655" s="103">
        <f t="shared" si="90"/>
        <v>113.58</v>
      </c>
      <c r="H655" s="103">
        <f t="shared" si="91"/>
        <v>113.58</v>
      </c>
      <c r="I655" s="897" t="s">
        <v>1263</v>
      </c>
      <c r="J655" s="898"/>
      <c r="K655" s="283"/>
    </row>
    <row r="656" spans="1:11" ht="15" customHeight="1">
      <c r="A656" s="93" t="s">
        <v>713</v>
      </c>
      <c r="B656" s="297"/>
      <c r="C656" s="5"/>
      <c r="D656" s="12" t="s">
        <v>32</v>
      </c>
      <c r="E656" s="102">
        <f>'3.7.комм услуги'!LG106</f>
        <v>0</v>
      </c>
      <c r="F656" s="103">
        <f>'3.7.комм услуги'!LI106</f>
        <v>0</v>
      </c>
      <c r="G656" s="103">
        <f t="shared" si="90"/>
        <v>0</v>
      </c>
      <c r="H656" s="103">
        <f t="shared" si="91"/>
        <v>0</v>
      </c>
      <c r="I656" s="897" t="s">
        <v>1263</v>
      </c>
      <c r="J656" s="898"/>
      <c r="K656" s="283"/>
    </row>
    <row r="657" spans="1:11" ht="15" customHeight="1">
      <c r="A657" s="93" t="s">
        <v>716</v>
      </c>
      <c r="B657" s="297"/>
      <c r="C657" s="5"/>
      <c r="D657" s="12" t="s">
        <v>32</v>
      </c>
      <c r="E657" s="102">
        <f>'3.7.комм услуги'!LG107</f>
        <v>0</v>
      </c>
      <c r="F657" s="103">
        <f>'3.7.комм услуги'!LI107</f>
        <v>0</v>
      </c>
      <c r="G657" s="103">
        <f t="shared" si="90"/>
        <v>0</v>
      </c>
      <c r="H657" s="103">
        <f t="shared" si="91"/>
        <v>0</v>
      </c>
      <c r="I657" s="897" t="s">
        <v>1263</v>
      </c>
      <c r="J657" s="898"/>
      <c r="K657" s="283"/>
    </row>
    <row r="658" spans="1:11" ht="36">
      <c r="A658" s="97" t="s">
        <v>708</v>
      </c>
      <c r="B658" s="305"/>
      <c r="C658" s="6"/>
      <c r="D658" s="16"/>
      <c r="E658" s="7"/>
      <c r="F658" s="96"/>
      <c r="G658" s="96"/>
      <c r="H658" s="96"/>
      <c r="I658" s="100"/>
      <c r="J658" s="101"/>
      <c r="K658" s="284" t="s">
        <v>1163</v>
      </c>
    </row>
    <row r="659" spans="1:11" ht="15" customHeight="1">
      <c r="A659" s="12" t="s">
        <v>714</v>
      </c>
      <c r="B659" s="297" t="s">
        <v>709</v>
      </c>
      <c r="C659" s="5"/>
      <c r="D659" s="12" t="s">
        <v>32</v>
      </c>
      <c r="E659" s="102">
        <f>'3.7.комм услуги'!LG109</f>
        <v>2.2139351700000001</v>
      </c>
      <c r="F659" s="103">
        <f>'3.7.комм услуги'!LI109</f>
        <v>113.73</v>
      </c>
      <c r="G659" s="103">
        <f t="shared" ref="G659:G666" si="92">F659</f>
        <v>113.73</v>
      </c>
      <c r="H659" s="103">
        <f t="shared" ref="H659:H666" si="93">F659</f>
        <v>113.73</v>
      </c>
      <c r="I659" s="897" t="s">
        <v>1263</v>
      </c>
      <c r="J659" s="898"/>
      <c r="K659" s="283"/>
    </row>
    <row r="660" spans="1:11" ht="15" customHeight="1">
      <c r="A660" s="93" t="s">
        <v>715</v>
      </c>
      <c r="B660" s="297"/>
      <c r="C660" s="5"/>
      <c r="D660" s="12" t="s">
        <v>32</v>
      </c>
      <c r="E660" s="102">
        <f>'3.7.комм услуги'!LG110</f>
        <v>0</v>
      </c>
      <c r="F660" s="103">
        <f>'3.7.комм услуги'!LI110</f>
        <v>0</v>
      </c>
      <c r="G660" s="103">
        <f t="shared" si="92"/>
        <v>0</v>
      </c>
      <c r="H660" s="103">
        <f t="shared" si="93"/>
        <v>0</v>
      </c>
      <c r="I660" s="897" t="s">
        <v>1263</v>
      </c>
      <c r="J660" s="898"/>
      <c r="K660" s="283"/>
    </row>
    <row r="661" spans="1:11" ht="15" customHeight="1">
      <c r="A661" s="12" t="s">
        <v>730</v>
      </c>
      <c r="B661" s="297" t="s">
        <v>710</v>
      </c>
      <c r="C661" s="5"/>
      <c r="D661" s="12" t="s">
        <v>32</v>
      </c>
      <c r="E661" s="102">
        <f>'3.7.комм услуги'!LG111</f>
        <v>2.2141481500000002</v>
      </c>
      <c r="F661" s="103">
        <f>'3.7.комм услуги'!LI111</f>
        <v>113.74</v>
      </c>
      <c r="G661" s="103">
        <f t="shared" si="92"/>
        <v>113.74</v>
      </c>
      <c r="H661" s="103">
        <f t="shared" si="93"/>
        <v>113.74</v>
      </c>
      <c r="I661" s="897" t="s">
        <v>1263</v>
      </c>
      <c r="J661" s="898"/>
      <c r="K661" s="283"/>
    </row>
    <row r="662" spans="1:11" ht="30" customHeight="1">
      <c r="A662" s="93" t="s">
        <v>744</v>
      </c>
      <c r="B662" s="297"/>
      <c r="C662" s="5"/>
      <c r="D662" s="12" t="s">
        <v>32</v>
      </c>
      <c r="E662" s="102">
        <f>'3.7.комм услуги'!LG112</f>
        <v>0</v>
      </c>
      <c r="F662" s="103">
        <f>'3.7.комм услуги'!LI112</f>
        <v>0</v>
      </c>
      <c r="G662" s="103">
        <f t="shared" si="92"/>
        <v>0</v>
      </c>
      <c r="H662" s="103">
        <f t="shared" si="93"/>
        <v>0</v>
      </c>
      <c r="I662" s="897" t="s">
        <v>1263</v>
      </c>
      <c r="J662" s="898"/>
      <c r="K662" s="283"/>
    </row>
    <row r="663" spans="1:11" ht="15" customHeight="1">
      <c r="A663" s="12" t="s">
        <v>731</v>
      </c>
      <c r="B663" s="297" t="s">
        <v>711</v>
      </c>
      <c r="C663" s="5"/>
      <c r="D663" s="12" t="s">
        <v>32</v>
      </c>
      <c r="E663" s="102">
        <f>'3.7.комм услуги'!LG113</f>
        <v>2.2132876700000002</v>
      </c>
      <c r="F663" s="103">
        <f>'3.7.комм услуги'!LI113</f>
        <v>113.7</v>
      </c>
      <c r="G663" s="103">
        <f t="shared" si="92"/>
        <v>113.7</v>
      </c>
      <c r="H663" s="103">
        <f t="shared" si="93"/>
        <v>113.7</v>
      </c>
      <c r="I663" s="897" t="s">
        <v>1263</v>
      </c>
      <c r="J663" s="898"/>
      <c r="K663" s="283"/>
    </row>
    <row r="664" spans="1:11" ht="15" customHeight="1">
      <c r="A664" s="12" t="s">
        <v>732</v>
      </c>
      <c r="B664" s="297" t="s">
        <v>712</v>
      </c>
      <c r="C664" s="5"/>
      <c r="D664" s="12" t="s">
        <v>32</v>
      </c>
      <c r="E664" s="102">
        <f>'3.7.комм услуги'!LG114</f>
        <v>2.2226086999999999</v>
      </c>
      <c r="F664" s="103">
        <f>'3.7.комм услуги'!LI114</f>
        <v>114.18</v>
      </c>
      <c r="G664" s="103">
        <f t="shared" si="92"/>
        <v>114.18</v>
      </c>
      <c r="H664" s="103">
        <f t="shared" si="93"/>
        <v>114.18</v>
      </c>
      <c r="I664" s="897" t="s">
        <v>1263</v>
      </c>
      <c r="J664" s="898"/>
      <c r="K664" s="283"/>
    </row>
    <row r="665" spans="1:11" ht="15" customHeight="1">
      <c r="A665" s="297" t="s">
        <v>713</v>
      </c>
      <c r="B665" s="297" t="s">
        <v>1545</v>
      </c>
      <c r="C665" s="5"/>
      <c r="D665" s="12" t="s">
        <v>32</v>
      </c>
      <c r="E665" s="102">
        <f>'3.7.комм услуги'!LG115</f>
        <v>2.2153005499999998</v>
      </c>
      <c r="F665" s="103">
        <f>'3.7.комм услуги'!LI115</f>
        <v>113.8</v>
      </c>
      <c r="G665" s="103">
        <f t="shared" si="92"/>
        <v>113.8</v>
      </c>
      <c r="H665" s="103">
        <f t="shared" si="93"/>
        <v>113.8</v>
      </c>
      <c r="I665" s="897" t="s">
        <v>1263</v>
      </c>
      <c r="J665" s="898"/>
      <c r="K665" s="283"/>
    </row>
    <row r="666" spans="1:11" ht="15" customHeight="1">
      <c r="A666" s="93" t="s">
        <v>716</v>
      </c>
      <c r="B666" s="297"/>
      <c r="C666" s="5"/>
      <c r="D666" s="12" t="s">
        <v>32</v>
      </c>
      <c r="E666" s="102">
        <f>'3.7.комм услуги'!LG116</f>
        <v>0</v>
      </c>
      <c r="F666" s="103">
        <f>'3.7.комм услуги'!LI116</f>
        <v>0</v>
      </c>
      <c r="G666" s="103">
        <f t="shared" si="92"/>
        <v>0</v>
      </c>
      <c r="H666" s="103">
        <f t="shared" si="93"/>
        <v>0</v>
      </c>
      <c r="I666" s="897" t="s">
        <v>1263</v>
      </c>
      <c r="J666" s="898"/>
      <c r="K666" s="283"/>
    </row>
    <row r="667" spans="1:11" ht="36">
      <c r="A667" s="97" t="s">
        <v>725</v>
      </c>
      <c r="B667" s="305"/>
      <c r="C667" s="6"/>
      <c r="D667" s="16"/>
      <c r="E667" s="7"/>
      <c r="F667" s="96"/>
      <c r="G667" s="96"/>
      <c r="H667" s="96"/>
      <c r="I667" s="100"/>
      <c r="J667" s="101"/>
      <c r="K667" s="284" t="s">
        <v>1163</v>
      </c>
    </row>
    <row r="668" spans="1:11" ht="15" customHeight="1">
      <c r="A668" s="12" t="s">
        <v>714</v>
      </c>
      <c r="B668" s="297" t="s">
        <v>726</v>
      </c>
      <c r="C668" s="5"/>
      <c r="D668" s="12" t="s">
        <v>32</v>
      </c>
      <c r="E668" s="102">
        <f>'3.7.комм услуги'!LG118</f>
        <v>2.2140124399999999</v>
      </c>
      <c r="F668" s="103">
        <f>'3.7.комм услуги'!LI118</f>
        <v>113.73</v>
      </c>
      <c r="G668" s="103">
        <f t="shared" ref="G668:G675" si="94">F668</f>
        <v>113.73</v>
      </c>
      <c r="H668" s="103">
        <f t="shared" ref="H668:H675" si="95">F668</f>
        <v>113.73</v>
      </c>
      <c r="I668" s="897" t="s">
        <v>1263</v>
      </c>
      <c r="J668" s="898"/>
      <c r="K668" s="283"/>
    </row>
    <row r="669" spans="1:11" ht="15" customHeight="1">
      <c r="A669" s="93" t="s">
        <v>715</v>
      </c>
      <c r="B669" s="297"/>
      <c r="C669" s="5"/>
      <c r="D669" s="12" t="s">
        <v>32</v>
      </c>
      <c r="E669" s="102">
        <f>'3.7.комм услуги'!LG119</f>
        <v>0</v>
      </c>
      <c r="F669" s="103">
        <f>'3.7.комм услуги'!LI119</f>
        <v>0</v>
      </c>
      <c r="G669" s="103">
        <f t="shared" si="94"/>
        <v>0</v>
      </c>
      <c r="H669" s="103">
        <f t="shared" si="95"/>
        <v>0</v>
      </c>
      <c r="I669" s="897" t="s">
        <v>1263</v>
      </c>
      <c r="J669" s="898"/>
      <c r="K669" s="283"/>
    </row>
    <row r="670" spans="1:11" ht="15" customHeight="1">
      <c r="A670" s="93" t="s">
        <v>730</v>
      </c>
      <c r="B670" s="297"/>
      <c r="C670" s="5"/>
      <c r="D670" s="12" t="s">
        <v>32</v>
      </c>
      <c r="E670" s="102">
        <f>'3.7.комм услуги'!LG120</f>
        <v>0</v>
      </c>
      <c r="F670" s="103">
        <f>'3.7.комм услуги'!LI120</f>
        <v>0</v>
      </c>
      <c r="G670" s="103">
        <f t="shared" si="94"/>
        <v>0</v>
      </c>
      <c r="H670" s="103">
        <f t="shared" si="95"/>
        <v>0</v>
      </c>
      <c r="I670" s="897" t="s">
        <v>1263</v>
      </c>
      <c r="J670" s="898"/>
      <c r="K670" s="283"/>
    </row>
    <row r="671" spans="1:11" ht="30" customHeight="1">
      <c r="A671" s="93" t="s">
        <v>744</v>
      </c>
      <c r="B671" s="297"/>
      <c r="C671" s="5"/>
      <c r="D671" s="12" t="s">
        <v>32</v>
      </c>
      <c r="E671" s="102">
        <f>'3.7.комм услуги'!LG121</f>
        <v>0</v>
      </c>
      <c r="F671" s="103">
        <f>'3.7.комм услуги'!LI121</f>
        <v>0</v>
      </c>
      <c r="G671" s="103">
        <f t="shared" si="94"/>
        <v>0</v>
      </c>
      <c r="H671" s="103">
        <f t="shared" si="95"/>
        <v>0</v>
      </c>
      <c r="I671" s="897" t="s">
        <v>1263</v>
      </c>
      <c r="J671" s="898"/>
      <c r="K671" s="283"/>
    </row>
    <row r="672" spans="1:11" ht="15" customHeight="1">
      <c r="A672" s="12" t="s">
        <v>731</v>
      </c>
      <c r="B672" s="297" t="s">
        <v>1546</v>
      </c>
      <c r="C672" s="5"/>
      <c r="D672" s="12" t="s">
        <v>32</v>
      </c>
      <c r="E672" s="102">
        <f>'3.7.комм услуги'!LG122</f>
        <v>2.2200000000000002</v>
      </c>
      <c r="F672" s="103">
        <f>'3.7.комм услуги'!LI122</f>
        <v>114.04</v>
      </c>
      <c r="G672" s="103">
        <f t="shared" si="94"/>
        <v>114.04</v>
      </c>
      <c r="H672" s="103">
        <f t="shared" si="95"/>
        <v>114.04</v>
      </c>
      <c r="I672" s="897" t="s">
        <v>1263</v>
      </c>
      <c r="J672" s="898"/>
      <c r="K672" s="283"/>
    </row>
    <row r="673" spans="1:11" ht="15" customHeight="1">
      <c r="A673" s="12" t="s">
        <v>732</v>
      </c>
      <c r="B673" s="297" t="s">
        <v>727</v>
      </c>
      <c r="C673" s="5"/>
      <c r="D673" s="12" t="s">
        <v>32</v>
      </c>
      <c r="E673" s="102">
        <f>'3.7.комм услуги'!LG123</f>
        <v>2.2025000000000001</v>
      </c>
      <c r="F673" s="103">
        <f>'3.7.комм услуги'!LI123</f>
        <v>113.14</v>
      </c>
      <c r="G673" s="103">
        <f t="shared" si="94"/>
        <v>113.14</v>
      </c>
      <c r="H673" s="103">
        <f t="shared" si="95"/>
        <v>113.14</v>
      </c>
      <c r="I673" s="897" t="s">
        <v>1263</v>
      </c>
      <c r="J673" s="898"/>
      <c r="K673" s="283"/>
    </row>
    <row r="674" spans="1:11" ht="15" customHeight="1">
      <c r="A674" s="297" t="s">
        <v>713</v>
      </c>
      <c r="B674" s="297" t="s">
        <v>728</v>
      </c>
      <c r="C674" s="5"/>
      <c r="D674" s="12" t="s">
        <v>32</v>
      </c>
      <c r="E674" s="102">
        <f>'3.7.комм услуги'!LG124</f>
        <v>2.20956522</v>
      </c>
      <c r="F674" s="103">
        <f>'3.7.комм услуги'!LI124</f>
        <v>113.51</v>
      </c>
      <c r="G674" s="103">
        <f t="shared" si="94"/>
        <v>113.51</v>
      </c>
      <c r="H674" s="103">
        <f t="shared" si="95"/>
        <v>113.51</v>
      </c>
      <c r="I674" s="897" t="s">
        <v>1263</v>
      </c>
      <c r="J674" s="898"/>
      <c r="K674" s="283"/>
    </row>
    <row r="675" spans="1:11" ht="15" customHeight="1">
      <c r="A675" s="93" t="s">
        <v>716</v>
      </c>
      <c r="B675" s="297"/>
      <c r="C675" s="5"/>
      <c r="D675" s="12" t="s">
        <v>32</v>
      </c>
      <c r="E675" s="102">
        <f>'3.7.комм услуги'!LG125</f>
        <v>0</v>
      </c>
      <c r="F675" s="103">
        <f>'3.7.комм услуги'!LI125</f>
        <v>0</v>
      </c>
      <c r="G675" s="103">
        <f t="shared" si="94"/>
        <v>0</v>
      </c>
      <c r="H675" s="103">
        <f t="shared" si="95"/>
        <v>0</v>
      </c>
      <c r="I675" s="897" t="s">
        <v>1263</v>
      </c>
      <c r="J675" s="898"/>
      <c r="K675" s="283"/>
    </row>
    <row r="676" spans="1:11" ht="24">
      <c r="A676" s="97" t="s">
        <v>706</v>
      </c>
      <c r="B676" s="305"/>
      <c r="C676" s="6"/>
      <c r="D676" s="16"/>
      <c r="E676" s="7"/>
      <c r="F676" s="96"/>
      <c r="G676" s="96"/>
      <c r="H676" s="96"/>
      <c r="I676" s="100"/>
      <c r="J676" s="101"/>
      <c r="K676" s="284" t="s">
        <v>1163</v>
      </c>
    </row>
    <row r="677" spans="1:11" ht="15" customHeight="1">
      <c r="A677" s="12" t="s">
        <v>448</v>
      </c>
      <c r="B677" s="297" t="s">
        <v>753</v>
      </c>
      <c r="C677" s="5"/>
      <c r="D677" s="12" t="s">
        <v>1262</v>
      </c>
      <c r="E677" s="13" t="s">
        <v>434</v>
      </c>
      <c r="F677" s="103">
        <v>0</v>
      </c>
      <c r="G677" s="103">
        <v>0</v>
      </c>
      <c r="H677" s="103">
        <v>0</v>
      </c>
      <c r="I677" s="897"/>
      <c r="J677" s="898"/>
      <c r="K677" s="283"/>
    </row>
    <row r="678" spans="1:11" ht="15" customHeight="1">
      <c r="A678" s="12" t="s">
        <v>449</v>
      </c>
      <c r="B678" s="297" t="s">
        <v>754</v>
      </c>
      <c r="C678" s="5"/>
      <c r="D678" s="12" t="s">
        <v>1262</v>
      </c>
      <c r="E678" s="13" t="s">
        <v>434</v>
      </c>
      <c r="F678" s="103">
        <v>0</v>
      </c>
      <c r="G678" s="103">
        <v>0</v>
      </c>
      <c r="H678" s="103">
        <v>0</v>
      </c>
      <c r="I678" s="897"/>
      <c r="J678" s="898"/>
      <c r="K678" s="283"/>
    </row>
    <row r="679" spans="1:11" ht="15" customHeight="1">
      <c r="A679" s="12" t="s">
        <v>463</v>
      </c>
      <c r="B679" s="297" t="s">
        <v>755</v>
      </c>
      <c r="C679" s="5"/>
      <c r="D679" s="12" t="s">
        <v>1262</v>
      </c>
      <c r="E679" s="13" t="s">
        <v>434</v>
      </c>
      <c r="F679" s="103">
        <v>0</v>
      </c>
      <c r="G679" s="103">
        <v>0</v>
      </c>
      <c r="H679" s="103">
        <v>0</v>
      </c>
      <c r="I679" s="897"/>
      <c r="J679" s="898"/>
      <c r="K679" s="283"/>
    </row>
    <row r="680" spans="1:11" ht="15" customHeight="1">
      <c r="A680" s="12" t="s">
        <v>450</v>
      </c>
      <c r="B680" s="297" t="s">
        <v>756</v>
      </c>
      <c r="C680" s="5"/>
      <c r="D680" s="12" t="s">
        <v>1262</v>
      </c>
      <c r="E680" s="13" t="s">
        <v>434</v>
      </c>
      <c r="F680" s="103">
        <v>0</v>
      </c>
      <c r="G680" s="103">
        <v>0</v>
      </c>
      <c r="H680" s="103">
        <v>0</v>
      </c>
      <c r="I680" s="897"/>
      <c r="J680" s="898"/>
      <c r="K680" s="283"/>
    </row>
    <row r="681" spans="1:11" ht="15" customHeight="1">
      <c r="A681" s="12" t="s">
        <v>451</v>
      </c>
      <c r="B681" s="297" t="s">
        <v>757</v>
      </c>
      <c r="C681" s="5"/>
      <c r="D681" s="12" t="s">
        <v>1262</v>
      </c>
      <c r="E681" s="13" t="s">
        <v>434</v>
      </c>
      <c r="F681" s="103">
        <v>0</v>
      </c>
      <c r="G681" s="103">
        <v>0</v>
      </c>
      <c r="H681" s="103">
        <v>0</v>
      </c>
      <c r="I681" s="897"/>
      <c r="J681" s="898"/>
      <c r="K681" s="283"/>
    </row>
    <row r="682" spans="1:11" ht="15" customHeight="1">
      <c r="A682" s="12" t="s">
        <v>452</v>
      </c>
      <c r="B682" s="297" t="s">
        <v>758</v>
      </c>
      <c r="C682" s="5"/>
      <c r="D682" s="12" t="s">
        <v>1262</v>
      </c>
      <c r="E682" s="13" t="s">
        <v>434</v>
      </c>
      <c r="F682" s="103">
        <v>0</v>
      </c>
      <c r="G682" s="103">
        <v>0</v>
      </c>
      <c r="H682" s="103">
        <v>0</v>
      </c>
      <c r="I682" s="897"/>
      <c r="J682" s="898"/>
      <c r="K682" s="283"/>
    </row>
    <row r="683" spans="1:11" ht="12" customHeight="1">
      <c r="A683" s="7"/>
      <c r="B683" s="305"/>
      <c r="C683" s="6" t="s">
        <v>45</v>
      </c>
      <c r="D683" s="16" t="s">
        <v>46</v>
      </c>
      <c r="E683" s="7"/>
      <c r="F683" s="96"/>
      <c r="G683" s="96"/>
      <c r="H683" s="96"/>
      <c r="I683" s="100"/>
      <c r="J683" s="101"/>
      <c r="K683" s="284"/>
    </row>
    <row r="684" spans="1:11" ht="36">
      <c r="A684" s="97" t="s">
        <v>418</v>
      </c>
      <c r="B684" s="305"/>
      <c r="C684" s="6"/>
      <c r="D684" s="16"/>
      <c r="E684" s="7"/>
      <c r="F684" s="96"/>
      <c r="G684" s="96"/>
      <c r="H684" s="96"/>
      <c r="I684" s="100"/>
      <c r="J684" s="101"/>
      <c r="K684" s="284" t="s">
        <v>1164</v>
      </c>
    </row>
    <row r="685" spans="1:11" ht="15" customHeight="1">
      <c r="A685" s="297" t="s">
        <v>413</v>
      </c>
      <c r="B685" s="297" t="s">
        <v>419</v>
      </c>
      <c r="C685" s="5"/>
      <c r="D685" s="12" t="s">
        <v>1262</v>
      </c>
      <c r="E685" s="13" t="s">
        <v>434</v>
      </c>
      <c r="F685" s="103">
        <v>0</v>
      </c>
      <c r="G685" s="103">
        <v>0</v>
      </c>
      <c r="H685" s="103">
        <v>0</v>
      </c>
      <c r="I685" s="897"/>
      <c r="J685" s="898"/>
      <c r="K685" s="283"/>
    </row>
    <row r="686" spans="1:11" ht="15" customHeight="1">
      <c r="A686" s="297" t="s">
        <v>405</v>
      </c>
      <c r="B686" s="297" t="s">
        <v>422</v>
      </c>
      <c r="C686" s="5"/>
      <c r="D686" s="12" t="s">
        <v>1262</v>
      </c>
      <c r="E686" s="13" t="s">
        <v>434</v>
      </c>
      <c r="F686" s="103">
        <v>0</v>
      </c>
      <c r="G686" s="103">
        <v>0</v>
      </c>
      <c r="H686" s="103">
        <v>0</v>
      </c>
      <c r="I686" s="897"/>
      <c r="J686" s="898"/>
      <c r="K686" s="283"/>
    </row>
    <row r="687" spans="1:11" ht="15" customHeight="1">
      <c r="A687" s="297" t="s">
        <v>809</v>
      </c>
      <c r="B687" s="297" t="s">
        <v>419</v>
      </c>
      <c r="C687" s="5"/>
      <c r="D687" s="12" t="s">
        <v>1262</v>
      </c>
      <c r="E687" s="13" t="s">
        <v>434</v>
      </c>
      <c r="F687" s="103">
        <v>0</v>
      </c>
      <c r="G687" s="103">
        <v>0</v>
      </c>
      <c r="H687" s="103">
        <v>0</v>
      </c>
      <c r="I687" s="897"/>
      <c r="J687" s="898"/>
      <c r="K687" s="283"/>
    </row>
    <row r="688" spans="1:11" ht="30" customHeight="1">
      <c r="A688" s="297" t="s">
        <v>406</v>
      </c>
      <c r="B688" s="297" t="s">
        <v>422</v>
      </c>
      <c r="C688" s="5"/>
      <c r="D688" s="12" t="s">
        <v>1262</v>
      </c>
      <c r="E688" s="13" t="s">
        <v>434</v>
      </c>
      <c r="F688" s="103">
        <v>0</v>
      </c>
      <c r="G688" s="103">
        <v>0</v>
      </c>
      <c r="H688" s="103">
        <v>0</v>
      </c>
      <c r="I688" s="897"/>
      <c r="J688" s="898"/>
      <c r="K688" s="283"/>
    </row>
    <row r="689" spans="1:11" ht="15" customHeight="1">
      <c r="A689" s="297" t="s">
        <v>407</v>
      </c>
      <c r="B689" s="297" t="s">
        <v>422</v>
      </c>
      <c r="C689" s="5"/>
      <c r="D689" s="12" t="s">
        <v>1262</v>
      </c>
      <c r="E689" s="13" t="s">
        <v>434</v>
      </c>
      <c r="F689" s="103">
        <v>0</v>
      </c>
      <c r="G689" s="103">
        <v>0</v>
      </c>
      <c r="H689" s="103">
        <v>0</v>
      </c>
      <c r="I689" s="897"/>
      <c r="J689" s="898"/>
      <c r="K689" s="283"/>
    </row>
    <row r="690" spans="1:11" ht="15" customHeight="1">
      <c r="A690" s="93" t="s">
        <v>408</v>
      </c>
      <c r="B690" s="297" t="s">
        <v>421</v>
      </c>
      <c r="C690" s="5"/>
      <c r="D690" s="12" t="s">
        <v>1262</v>
      </c>
      <c r="E690" s="13" t="s">
        <v>434</v>
      </c>
      <c r="F690" s="103">
        <v>0</v>
      </c>
      <c r="G690" s="103">
        <v>0</v>
      </c>
      <c r="H690" s="103">
        <v>0</v>
      </c>
      <c r="I690" s="897"/>
      <c r="J690" s="898"/>
      <c r="K690" s="283"/>
    </row>
    <row r="691" spans="1:11" ht="15" customHeight="1">
      <c r="A691" s="99" t="s">
        <v>409</v>
      </c>
      <c r="B691" s="297" t="s">
        <v>421</v>
      </c>
      <c r="C691" s="5"/>
      <c r="D691" s="12" t="s">
        <v>1262</v>
      </c>
      <c r="E691" s="13" t="s">
        <v>434</v>
      </c>
      <c r="F691" s="103">
        <v>0</v>
      </c>
      <c r="G691" s="103">
        <v>0</v>
      </c>
      <c r="H691" s="103">
        <v>0</v>
      </c>
      <c r="I691" s="897"/>
      <c r="J691" s="898"/>
      <c r="K691" s="283"/>
    </row>
    <row r="692" spans="1:11" ht="15" customHeight="1">
      <c r="A692" s="99" t="s">
        <v>414</v>
      </c>
      <c r="B692" s="297" t="s">
        <v>420</v>
      </c>
      <c r="C692" s="5"/>
      <c r="D692" s="12" t="s">
        <v>1262</v>
      </c>
      <c r="E692" s="13" t="s">
        <v>434</v>
      </c>
      <c r="F692" s="103">
        <v>0</v>
      </c>
      <c r="G692" s="103">
        <v>0</v>
      </c>
      <c r="H692" s="103">
        <v>0</v>
      </c>
      <c r="I692" s="897"/>
      <c r="J692" s="898"/>
      <c r="K692" s="283"/>
    </row>
    <row r="693" spans="1:11" ht="15" customHeight="1">
      <c r="A693" s="99" t="s">
        <v>410</v>
      </c>
      <c r="B693" s="297" t="s">
        <v>421</v>
      </c>
      <c r="C693" s="5"/>
      <c r="D693" s="12" t="s">
        <v>1262</v>
      </c>
      <c r="E693" s="13" t="s">
        <v>434</v>
      </c>
      <c r="F693" s="103">
        <v>0</v>
      </c>
      <c r="G693" s="103">
        <v>0</v>
      </c>
      <c r="H693" s="103">
        <v>0</v>
      </c>
      <c r="I693" s="897"/>
      <c r="J693" s="898"/>
      <c r="K693" s="283"/>
    </row>
    <row r="694" spans="1:11" ht="15" customHeight="1">
      <c r="A694" s="93" t="s">
        <v>415</v>
      </c>
      <c r="B694" s="297" t="s">
        <v>419</v>
      </c>
      <c r="C694" s="5"/>
      <c r="D694" s="12" t="s">
        <v>1262</v>
      </c>
      <c r="E694" s="13" t="s">
        <v>434</v>
      </c>
      <c r="F694" s="103">
        <v>0</v>
      </c>
      <c r="G694" s="103">
        <v>0</v>
      </c>
      <c r="H694" s="103">
        <v>0</v>
      </c>
      <c r="I694" s="897"/>
      <c r="J694" s="898"/>
      <c r="K694" s="283"/>
    </row>
    <row r="695" spans="1:11" ht="15" customHeight="1">
      <c r="A695" s="297" t="s">
        <v>411</v>
      </c>
      <c r="B695" s="297" t="s">
        <v>422</v>
      </c>
      <c r="C695" s="5"/>
      <c r="D695" s="12" t="s">
        <v>1262</v>
      </c>
      <c r="E695" s="13" t="s">
        <v>434</v>
      </c>
      <c r="F695" s="103">
        <v>0</v>
      </c>
      <c r="G695" s="103">
        <v>0</v>
      </c>
      <c r="H695" s="103">
        <v>0</v>
      </c>
      <c r="I695" s="897"/>
      <c r="J695" s="898"/>
      <c r="K695" s="283"/>
    </row>
    <row r="696" spans="1:11" ht="15" customHeight="1">
      <c r="A696" s="93" t="s">
        <v>416</v>
      </c>
      <c r="B696" s="297" t="s">
        <v>419</v>
      </c>
      <c r="C696" s="5"/>
      <c r="D696" s="12" t="s">
        <v>1262</v>
      </c>
      <c r="E696" s="13" t="s">
        <v>434</v>
      </c>
      <c r="F696" s="103">
        <v>0</v>
      </c>
      <c r="G696" s="103">
        <v>0</v>
      </c>
      <c r="H696" s="103">
        <v>0</v>
      </c>
      <c r="I696" s="897"/>
      <c r="J696" s="898"/>
      <c r="K696" s="283"/>
    </row>
    <row r="697" spans="1:11" ht="15" customHeight="1">
      <c r="A697" s="297" t="s">
        <v>412</v>
      </c>
      <c r="B697" s="297" t="s">
        <v>422</v>
      </c>
      <c r="C697" s="5"/>
      <c r="D697" s="12" t="s">
        <v>1262</v>
      </c>
      <c r="E697" s="13" t="s">
        <v>434</v>
      </c>
      <c r="F697" s="103">
        <v>0</v>
      </c>
      <c r="G697" s="103">
        <v>0</v>
      </c>
      <c r="H697" s="103">
        <v>0</v>
      </c>
      <c r="I697" s="897"/>
      <c r="J697" s="898"/>
      <c r="K697" s="283"/>
    </row>
    <row r="698" spans="1:11" ht="15" customHeight="1">
      <c r="A698" s="652"/>
      <c r="B698" s="297"/>
      <c r="C698" s="5"/>
      <c r="D698" s="12" t="s">
        <v>1262</v>
      </c>
      <c r="E698" s="13" t="s">
        <v>434</v>
      </c>
      <c r="F698" s="103">
        <v>0</v>
      </c>
      <c r="G698" s="103">
        <v>0</v>
      </c>
      <c r="H698" s="103">
        <v>0</v>
      </c>
      <c r="I698" s="897"/>
      <c r="J698" s="898"/>
      <c r="K698" s="283"/>
    </row>
    <row r="699" spans="1:11">
      <c r="A699" s="97" t="s">
        <v>423</v>
      </c>
      <c r="B699" s="305"/>
      <c r="C699" s="6"/>
      <c r="D699" s="16"/>
      <c r="E699" s="7"/>
      <c r="F699" s="96"/>
      <c r="G699" s="96"/>
      <c r="H699" s="96"/>
      <c r="I699" s="100"/>
      <c r="J699" s="101"/>
      <c r="K699" s="284" t="s">
        <v>1164</v>
      </c>
    </row>
    <row r="700" spans="1:11" ht="15" customHeight="1">
      <c r="A700" s="12" t="s">
        <v>811</v>
      </c>
      <c r="B700" s="297" t="s">
        <v>424</v>
      </c>
      <c r="C700" s="5"/>
      <c r="D700" s="12" t="s">
        <v>1262</v>
      </c>
      <c r="E700" s="13" t="s">
        <v>434</v>
      </c>
      <c r="F700" s="103">
        <v>0</v>
      </c>
      <c r="G700" s="103">
        <v>0</v>
      </c>
      <c r="H700" s="103">
        <v>0</v>
      </c>
      <c r="I700" s="897"/>
      <c r="J700" s="898"/>
      <c r="K700" s="283"/>
    </row>
    <row r="701" spans="1:11" ht="15" customHeight="1">
      <c r="A701" s="12" t="s">
        <v>812</v>
      </c>
      <c r="B701" s="297" t="s">
        <v>425</v>
      </c>
      <c r="C701" s="5"/>
      <c r="D701" s="12" t="s">
        <v>1262</v>
      </c>
      <c r="E701" s="13" t="s">
        <v>434</v>
      </c>
      <c r="F701" s="103">
        <v>0</v>
      </c>
      <c r="G701" s="103">
        <v>0</v>
      </c>
      <c r="H701" s="103">
        <v>0</v>
      </c>
      <c r="I701" s="897"/>
      <c r="J701" s="898"/>
      <c r="K701" s="283"/>
    </row>
    <row r="702" spans="1:11" ht="15" customHeight="1">
      <c r="A702" s="12" t="s">
        <v>813</v>
      </c>
      <c r="B702" s="297" t="s">
        <v>426</v>
      </c>
      <c r="C702" s="5"/>
      <c r="D702" s="12" t="s">
        <v>1262</v>
      </c>
      <c r="E702" s="13" t="s">
        <v>434</v>
      </c>
      <c r="F702" s="103">
        <v>0</v>
      </c>
      <c r="G702" s="103">
        <v>0</v>
      </c>
      <c r="H702" s="103">
        <v>0</v>
      </c>
      <c r="I702" s="897"/>
      <c r="J702" s="898"/>
      <c r="K702" s="283"/>
    </row>
    <row r="703" spans="1:11" ht="15" customHeight="1">
      <c r="A703" s="12" t="s">
        <v>1536</v>
      </c>
      <c r="B703" s="297" t="s">
        <v>427</v>
      </c>
      <c r="C703" s="5"/>
      <c r="D703" s="12" t="s">
        <v>1262</v>
      </c>
      <c r="E703" s="13" t="s">
        <v>434</v>
      </c>
      <c r="F703" s="103">
        <v>0</v>
      </c>
      <c r="G703" s="103">
        <v>0</v>
      </c>
      <c r="H703" s="103">
        <v>0</v>
      </c>
      <c r="I703" s="897"/>
      <c r="J703" s="898"/>
      <c r="K703" s="283"/>
    </row>
    <row r="704" spans="1:11" ht="15" customHeight="1">
      <c r="A704" s="12" t="s">
        <v>814</v>
      </c>
      <c r="B704" s="297" t="s">
        <v>428</v>
      </c>
      <c r="C704" s="5"/>
      <c r="D704" s="12" t="s">
        <v>1262</v>
      </c>
      <c r="E704" s="13" t="s">
        <v>434</v>
      </c>
      <c r="F704" s="103">
        <v>0</v>
      </c>
      <c r="G704" s="103">
        <v>0</v>
      </c>
      <c r="H704" s="103">
        <v>0</v>
      </c>
      <c r="I704" s="897"/>
      <c r="J704" s="898"/>
      <c r="K704" s="283"/>
    </row>
    <row r="705" spans="1:11" ht="15" customHeight="1">
      <c r="A705" s="99" t="s">
        <v>815</v>
      </c>
      <c r="B705" s="297" t="s">
        <v>429</v>
      </c>
      <c r="C705" s="5"/>
      <c r="D705" s="12" t="s">
        <v>1262</v>
      </c>
      <c r="E705" s="13" t="s">
        <v>434</v>
      </c>
      <c r="F705" s="103">
        <v>0</v>
      </c>
      <c r="G705" s="103">
        <v>0</v>
      </c>
      <c r="H705" s="103">
        <v>0</v>
      </c>
      <c r="I705" s="897"/>
      <c r="J705" s="898"/>
      <c r="K705" s="283"/>
    </row>
    <row r="706" spans="1:11" ht="15" customHeight="1">
      <c r="A706" s="99" t="s">
        <v>816</v>
      </c>
      <c r="B706" s="297" t="s">
        <v>430</v>
      </c>
      <c r="C706" s="5"/>
      <c r="D706" s="12" t="s">
        <v>1262</v>
      </c>
      <c r="E706" s="13" t="s">
        <v>434</v>
      </c>
      <c r="F706" s="103">
        <v>0</v>
      </c>
      <c r="G706" s="103">
        <v>0</v>
      </c>
      <c r="H706" s="103">
        <v>0</v>
      </c>
      <c r="I706" s="897"/>
      <c r="J706" s="898"/>
      <c r="K706" s="283"/>
    </row>
    <row r="707" spans="1:11" ht="15" customHeight="1">
      <c r="A707" s="99" t="s">
        <v>817</v>
      </c>
      <c r="B707" s="297" t="s">
        <v>431</v>
      </c>
      <c r="C707" s="5"/>
      <c r="D707" s="12" t="s">
        <v>1262</v>
      </c>
      <c r="E707" s="13" t="s">
        <v>434</v>
      </c>
      <c r="F707" s="103">
        <v>0</v>
      </c>
      <c r="G707" s="103">
        <v>0</v>
      </c>
      <c r="H707" s="103">
        <v>0</v>
      </c>
      <c r="I707" s="897"/>
      <c r="J707" s="898"/>
      <c r="K707" s="283"/>
    </row>
    <row r="708" spans="1:11" ht="15" customHeight="1">
      <c r="A708" s="99" t="s">
        <v>1537</v>
      </c>
      <c r="B708" s="297" t="s">
        <v>432</v>
      </c>
      <c r="C708" s="5"/>
      <c r="D708" s="12" t="s">
        <v>1262</v>
      </c>
      <c r="E708" s="13" t="s">
        <v>434</v>
      </c>
      <c r="F708" s="103">
        <v>0</v>
      </c>
      <c r="G708" s="103">
        <v>0</v>
      </c>
      <c r="H708" s="103">
        <v>0</v>
      </c>
      <c r="I708" s="897"/>
      <c r="J708" s="898"/>
      <c r="K708" s="283"/>
    </row>
    <row r="709" spans="1:11" ht="15" customHeight="1">
      <c r="A709" s="99" t="s">
        <v>818</v>
      </c>
      <c r="B709" s="297" t="s">
        <v>433</v>
      </c>
      <c r="C709" s="5"/>
      <c r="D709" s="12" t="s">
        <v>1262</v>
      </c>
      <c r="E709" s="13" t="s">
        <v>434</v>
      </c>
      <c r="F709" s="103">
        <v>0</v>
      </c>
      <c r="G709" s="103">
        <v>0</v>
      </c>
      <c r="H709" s="103">
        <v>0</v>
      </c>
      <c r="I709" s="897"/>
      <c r="J709" s="898"/>
      <c r="K709" s="283"/>
    </row>
    <row r="710" spans="1:11" ht="36">
      <c r="A710" s="97" t="s">
        <v>729</v>
      </c>
      <c r="B710" s="305"/>
      <c r="C710" s="6"/>
      <c r="D710" s="16"/>
      <c r="E710" s="7"/>
      <c r="F710" s="96"/>
      <c r="G710" s="96"/>
      <c r="H710" s="96"/>
      <c r="I710" s="100"/>
      <c r="J710" s="101"/>
      <c r="K710" s="284" t="s">
        <v>1164</v>
      </c>
    </row>
    <row r="711" spans="1:11" ht="15" customHeight="1">
      <c r="A711" s="12" t="s">
        <v>714</v>
      </c>
      <c r="B711" s="297" t="s">
        <v>722</v>
      </c>
      <c r="C711" s="5"/>
      <c r="D711" s="12" t="s">
        <v>32</v>
      </c>
      <c r="E711" s="102">
        <f>'3.7.комм услуги'!LG129</f>
        <v>2.2139734299999998</v>
      </c>
      <c r="F711" s="103">
        <f>'3.7.комм услуги'!LI129</f>
        <v>52.21</v>
      </c>
      <c r="G711" s="103">
        <f>F711</f>
        <v>52.21</v>
      </c>
      <c r="H711" s="103">
        <f>F711</f>
        <v>52.21</v>
      </c>
      <c r="I711" s="897" t="s">
        <v>1263</v>
      </c>
      <c r="J711" s="898"/>
      <c r="K711" s="283"/>
    </row>
    <row r="712" spans="1:11" ht="15" customHeight="1">
      <c r="A712" s="93" t="s">
        <v>715</v>
      </c>
      <c r="B712" s="297"/>
      <c r="C712" s="5"/>
      <c r="D712" s="12" t="s">
        <v>32</v>
      </c>
      <c r="E712" s="102">
        <f>'3.7.комм услуги'!LG130</f>
        <v>0</v>
      </c>
      <c r="F712" s="103">
        <f>'3.7.комм услуги'!LI130</f>
        <v>0</v>
      </c>
      <c r="G712" s="103">
        <f t="shared" ref="G712:G718" si="96">F712</f>
        <v>0</v>
      </c>
      <c r="H712" s="103">
        <f t="shared" ref="H712:H718" si="97">F712</f>
        <v>0</v>
      </c>
      <c r="I712" s="897" t="s">
        <v>1263</v>
      </c>
      <c r="J712" s="898"/>
      <c r="K712" s="283"/>
    </row>
    <row r="713" spans="1:11" ht="15" customHeight="1">
      <c r="A713" s="12" t="s">
        <v>730</v>
      </c>
      <c r="B713" s="297" t="s">
        <v>1544</v>
      </c>
      <c r="C713" s="5"/>
      <c r="D713" s="12" t="s">
        <v>32</v>
      </c>
      <c r="E713" s="102">
        <f>'3.7.комм услуги'!LG131</f>
        <v>2.21265957</v>
      </c>
      <c r="F713" s="103">
        <f>'3.7.комм услуги'!LI131</f>
        <v>52.17</v>
      </c>
      <c r="G713" s="103">
        <f t="shared" si="96"/>
        <v>52.17</v>
      </c>
      <c r="H713" s="103">
        <f t="shared" si="97"/>
        <v>52.17</v>
      </c>
      <c r="I713" s="897" t="s">
        <v>1263</v>
      </c>
      <c r="J713" s="898"/>
      <c r="K713" s="283"/>
    </row>
    <row r="714" spans="1:11" ht="30" customHeight="1">
      <c r="A714" s="12" t="s">
        <v>731</v>
      </c>
      <c r="B714" s="297" t="s">
        <v>723</v>
      </c>
      <c r="C714" s="5"/>
      <c r="D714" s="12" t="s">
        <v>32</v>
      </c>
      <c r="E714" s="102">
        <f>'3.7.комм услуги'!LG132</f>
        <v>2.2134883699999999</v>
      </c>
      <c r="F714" s="103">
        <f>'3.7.комм услуги'!LI132</f>
        <v>52.19</v>
      </c>
      <c r="G714" s="103">
        <f t="shared" si="96"/>
        <v>52.19</v>
      </c>
      <c r="H714" s="103">
        <f t="shared" si="97"/>
        <v>52.19</v>
      </c>
      <c r="I714" s="897" t="s">
        <v>1263</v>
      </c>
      <c r="J714" s="898"/>
      <c r="K714" s="283"/>
    </row>
    <row r="715" spans="1:11" ht="15" customHeight="1">
      <c r="A715" s="93" t="s">
        <v>744</v>
      </c>
      <c r="B715" s="297"/>
      <c r="C715" s="5"/>
      <c r="D715" s="12" t="s">
        <v>32</v>
      </c>
      <c r="E715" s="102">
        <f>'3.7.комм услуги'!LG133</f>
        <v>0</v>
      </c>
      <c r="F715" s="103">
        <f>'3.7.комм услуги'!LI133</f>
        <v>0</v>
      </c>
      <c r="G715" s="103">
        <f t="shared" si="96"/>
        <v>0</v>
      </c>
      <c r="H715" s="103">
        <f t="shared" si="97"/>
        <v>0</v>
      </c>
      <c r="I715" s="897" t="s">
        <v>1263</v>
      </c>
      <c r="J715" s="898"/>
      <c r="K715" s="283"/>
    </row>
    <row r="716" spans="1:11" ht="15" customHeight="1">
      <c r="A716" s="12" t="s">
        <v>732</v>
      </c>
      <c r="B716" s="297" t="s">
        <v>724</v>
      </c>
      <c r="C716" s="5"/>
      <c r="D716" s="12" t="s">
        <v>32</v>
      </c>
      <c r="E716" s="102">
        <f>'3.7.комм услуги'!LG134</f>
        <v>2.2110526300000002</v>
      </c>
      <c r="F716" s="103">
        <f>'3.7.комм услуги'!LI134</f>
        <v>52.14</v>
      </c>
      <c r="G716" s="103">
        <f t="shared" si="96"/>
        <v>52.14</v>
      </c>
      <c r="H716" s="103">
        <f t="shared" si="97"/>
        <v>52.14</v>
      </c>
      <c r="I716" s="897" t="s">
        <v>1263</v>
      </c>
      <c r="J716" s="898"/>
      <c r="K716" s="283"/>
    </row>
    <row r="717" spans="1:11" ht="15" customHeight="1">
      <c r="A717" s="93" t="s">
        <v>713</v>
      </c>
      <c r="B717" s="297"/>
      <c r="C717" s="5"/>
      <c r="D717" s="12" t="s">
        <v>32</v>
      </c>
      <c r="E717" s="102">
        <f>'3.7.комм услуги'!LG135</f>
        <v>0</v>
      </c>
      <c r="F717" s="103">
        <f>'3.7.комм услуги'!LI135</f>
        <v>0</v>
      </c>
      <c r="G717" s="103">
        <f t="shared" si="96"/>
        <v>0</v>
      </c>
      <c r="H717" s="103">
        <f t="shared" si="97"/>
        <v>0</v>
      </c>
      <c r="I717" s="897" t="s">
        <v>1263</v>
      </c>
      <c r="J717" s="898"/>
      <c r="K717" s="283"/>
    </row>
    <row r="718" spans="1:11" ht="15" customHeight="1">
      <c r="A718" s="93" t="s">
        <v>716</v>
      </c>
      <c r="B718" s="297"/>
      <c r="C718" s="5"/>
      <c r="D718" s="12" t="s">
        <v>32</v>
      </c>
      <c r="E718" s="102">
        <f>'3.7.комм услуги'!LG136</f>
        <v>0</v>
      </c>
      <c r="F718" s="103">
        <f>'3.7.комм услуги'!LI136</f>
        <v>0</v>
      </c>
      <c r="G718" s="103">
        <f t="shared" si="96"/>
        <v>0</v>
      </c>
      <c r="H718" s="103">
        <f t="shared" si="97"/>
        <v>0</v>
      </c>
      <c r="I718" s="897" t="s">
        <v>1263</v>
      </c>
      <c r="J718" s="898"/>
      <c r="K718" s="283"/>
    </row>
    <row r="719" spans="1:11" ht="36">
      <c r="A719" s="97" t="s">
        <v>708</v>
      </c>
      <c r="B719" s="305"/>
      <c r="C719" s="6"/>
      <c r="D719" s="16"/>
      <c r="E719" s="7"/>
      <c r="F719" s="96"/>
      <c r="G719" s="96"/>
      <c r="H719" s="96"/>
      <c r="I719" s="100"/>
      <c r="J719" s="101"/>
      <c r="K719" s="284" t="s">
        <v>1164</v>
      </c>
    </row>
    <row r="720" spans="1:11" ht="15" customHeight="1">
      <c r="A720" s="12" t="s">
        <v>714</v>
      </c>
      <c r="B720" s="297" t="s">
        <v>709</v>
      </c>
      <c r="C720" s="5"/>
      <c r="D720" s="12" t="s">
        <v>32</v>
      </c>
      <c r="E720" s="102">
        <f>'3.7.комм услуги'!LG138</f>
        <v>2.2139351700000001</v>
      </c>
      <c r="F720" s="103">
        <f>'3.7.комм услуги'!LI138</f>
        <v>52.2</v>
      </c>
      <c r="G720" s="103">
        <f t="shared" ref="G720:G727" si="98">F720</f>
        <v>52.2</v>
      </c>
      <c r="H720" s="103">
        <f t="shared" ref="H720:H727" si="99">F720</f>
        <v>52.2</v>
      </c>
      <c r="I720" s="897" t="s">
        <v>1263</v>
      </c>
      <c r="J720" s="898"/>
      <c r="K720" s="283"/>
    </row>
    <row r="721" spans="1:11" ht="15" customHeight="1">
      <c r="A721" s="93" t="s">
        <v>715</v>
      </c>
      <c r="B721" s="297"/>
      <c r="C721" s="5"/>
      <c r="D721" s="12" t="s">
        <v>32</v>
      </c>
      <c r="E721" s="102">
        <f>'3.7.комм услуги'!LG139</f>
        <v>0</v>
      </c>
      <c r="F721" s="103">
        <f>'3.7.комм услуги'!LI139</f>
        <v>0</v>
      </c>
      <c r="G721" s="103">
        <f t="shared" si="98"/>
        <v>0</v>
      </c>
      <c r="H721" s="103">
        <f t="shared" si="99"/>
        <v>0</v>
      </c>
      <c r="I721" s="897" t="s">
        <v>1263</v>
      </c>
      <c r="J721" s="898"/>
      <c r="K721" s="283"/>
    </row>
    <row r="722" spans="1:11" ht="15" customHeight="1">
      <c r="A722" s="12" t="s">
        <v>730</v>
      </c>
      <c r="B722" s="297" t="s">
        <v>710</v>
      </c>
      <c r="C722" s="5"/>
      <c r="D722" s="12" t="s">
        <v>32</v>
      </c>
      <c r="E722" s="102">
        <f>'3.7.комм услуги'!LG140</f>
        <v>2.2141481500000002</v>
      </c>
      <c r="F722" s="103">
        <f>'3.7.комм услуги'!LI140</f>
        <v>52.21</v>
      </c>
      <c r="G722" s="103">
        <f t="shared" si="98"/>
        <v>52.21</v>
      </c>
      <c r="H722" s="103">
        <f t="shared" si="99"/>
        <v>52.21</v>
      </c>
      <c r="I722" s="897" t="s">
        <v>1263</v>
      </c>
      <c r="J722" s="898"/>
      <c r="K722" s="283"/>
    </row>
    <row r="723" spans="1:11" ht="30" customHeight="1">
      <c r="A723" s="93" t="s">
        <v>744</v>
      </c>
      <c r="B723" s="297"/>
      <c r="C723" s="5"/>
      <c r="D723" s="12" t="s">
        <v>32</v>
      </c>
      <c r="E723" s="102">
        <f>'3.7.комм услуги'!LG141</f>
        <v>0</v>
      </c>
      <c r="F723" s="103">
        <f>'3.7.комм услуги'!LI141</f>
        <v>0</v>
      </c>
      <c r="G723" s="103">
        <f t="shared" si="98"/>
        <v>0</v>
      </c>
      <c r="H723" s="103">
        <f t="shared" si="99"/>
        <v>0</v>
      </c>
      <c r="I723" s="897" t="s">
        <v>1263</v>
      </c>
      <c r="J723" s="898"/>
      <c r="K723" s="283"/>
    </row>
    <row r="724" spans="1:11" ht="15" customHeight="1">
      <c r="A724" s="12" t="s">
        <v>731</v>
      </c>
      <c r="B724" s="297" t="s">
        <v>711</v>
      </c>
      <c r="C724" s="5"/>
      <c r="D724" s="12" t="s">
        <v>32</v>
      </c>
      <c r="E724" s="102">
        <f>'3.7.комм услуги'!LG142</f>
        <v>2.2132876700000002</v>
      </c>
      <c r="F724" s="103">
        <f>'3.7.комм услуги'!LI142</f>
        <v>52.19</v>
      </c>
      <c r="G724" s="103">
        <f t="shared" si="98"/>
        <v>52.19</v>
      </c>
      <c r="H724" s="103">
        <f t="shared" si="99"/>
        <v>52.19</v>
      </c>
      <c r="I724" s="897" t="s">
        <v>1263</v>
      </c>
      <c r="J724" s="898"/>
      <c r="K724" s="283"/>
    </row>
    <row r="725" spans="1:11" ht="15" customHeight="1">
      <c r="A725" s="12" t="s">
        <v>732</v>
      </c>
      <c r="B725" s="297" t="s">
        <v>712</v>
      </c>
      <c r="C725" s="5"/>
      <c r="D725" s="12" t="s">
        <v>32</v>
      </c>
      <c r="E725" s="102">
        <f>'3.7.комм услуги'!LG143</f>
        <v>2.2226086999999999</v>
      </c>
      <c r="F725" s="103">
        <f>'3.7.комм услуги'!LI143</f>
        <v>52.41</v>
      </c>
      <c r="G725" s="103">
        <f t="shared" si="98"/>
        <v>52.41</v>
      </c>
      <c r="H725" s="103">
        <f t="shared" si="99"/>
        <v>52.41</v>
      </c>
      <c r="I725" s="897" t="s">
        <v>1263</v>
      </c>
      <c r="J725" s="898"/>
      <c r="K725" s="283"/>
    </row>
    <row r="726" spans="1:11" ht="15" customHeight="1">
      <c r="A726" s="297" t="s">
        <v>713</v>
      </c>
      <c r="B726" s="297" t="s">
        <v>1545</v>
      </c>
      <c r="C726" s="5"/>
      <c r="D726" s="12" t="s">
        <v>32</v>
      </c>
      <c r="E726" s="102">
        <f>'3.7.комм услуги'!LG144</f>
        <v>2.2153005499999998</v>
      </c>
      <c r="F726" s="103">
        <f>'3.7.комм услуги'!LI144</f>
        <v>52.24</v>
      </c>
      <c r="G726" s="103">
        <f t="shared" si="98"/>
        <v>52.24</v>
      </c>
      <c r="H726" s="103">
        <f t="shared" si="99"/>
        <v>52.24</v>
      </c>
      <c r="I726" s="897" t="s">
        <v>1263</v>
      </c>
      <c r="J726" s="898"/>
      <c r="K726" s="283"/>
    </row>
    <row r="727" spans="1:11" ht="15" customHeight="1">
      <c r="A727" s="93" t="s">
        <v>716</v>
      </c>
      <c r="B727" s="297"/>
      <c r="C727" s="5"/>
      <c r="D727" s="12" t="s">
        <v>32</v>
      </c>
      <c r="E727" s="102">
        <f>'3.7.комм услуги'!LG145</f>
        <v>0</v>
      </c>
      <c r="F727" s="103">
        <f>'3.7.комм услуги'!LI145</f>
        <v>0</v>
      </c>
      <c r="G727" s="103">
        <f t="shared" si="98"/>
        <v>0</v>
      </c>
      <c r="H727" s="103">
        <f t="shared" si="99"/>
        <v>0</v>
      </c>
      <c r="I727" s="897" t="s">
        <v>1263</v>
      </c>
      <c r="J727" s="898"/>
      <c r="K727" s="283"/>
    </row>
    <row r="728" spans="1:11" ht="36">
      <c r="A728" s="97" t="s">
        <v>725</v>
      </c>
      <c r="B728" s="305"/>
      <c r="C728" s="6"/>
      <c r="D728" s="16"/>
      <c r="E728" s="7"/>
      <c r="F728" s="96"/>
      <c r="G728" s="96"/>
      <c r="H728" s="96"/>
      <c r="I728" s="100"/>
      <c r="J728" s="101"/>
      <c r="K728" s="284" t="s">
        <v>1164</v>
      </c>
    </row>
    <row r="729" spans="1:11" ht="15" customHeight="1">
      <c r="A729" s="12" t="s">
        <v>714</v>
      </c>
      <c r="B729" s="297" t="s">
        <v>726</v>
      </c>
      <c r="C729" s="5"/>
      <c r="D729" s="12" t="s">
        <v>32</v>
      </c>
      <c r="E729" s="102">
        <f>'3.7.комм услуги'!LG147</f>
        <v>2.2140124399999999</v>
      </c>
      <c r="F729" s="103">
        <f>'3.7.комм услуги'!LI147</f>
        <v>52.21</v>
      </c>
      <c r="G729" s="103">
        <f t="shared" ref="G729:G736" si="100">F729</f>
        <v>52.21</v>
      </c>
      <c r="H729" s="103">
        <f t="shared" ref="H729:H736" si="101">F729</f>
        <v>52.21</v>
      </c>
      <c r="I729" s="897" t="s">
        <v>1263</v>
      </c>
      <c r="J729" s="898"/>
      <c r="K729" s="283"/>
    </row>
    <row r="730" spans="1:11" ht="15" customHeight="1">
      <c r="A730" s="93" t="s">
        <v>715</v>
      </c>
      <c r="B730" s="297"/>
      <c r="C730" s="5"/>
      <c r="D730" s="12" t="s">
        <v>32</v>
      </c>
      <c r="E730" s="102">
        <f>'3.7.комм услуги'!LG148</f>
        <v>0</v>
      </c>
      <c r="F730" s="103">
        <f>'3.7.комм услуги'!LI148</f>
        <v>0</v>
      </c>
      <c r="G730" s="103">
        <f t="shared" si="100"/>
        <v>0</v>
      </c>
      <c r="H730" s="103">
        <f t="shared" si="101"/>
        <v>0</v>
      </c>
      <c r="I730" s="897" t="s">
        <v>1263</v>
      </c>
      <c r="J730" s="898"/>
      <c r="K730" s="283"/>
    </row>
    <row r="731" spans="1:11" ht="15" customHeight="1">
      <c r="A731" s="93" t="s">
        <v>730</v>
      </c>
      <c r="B731" s="297"/>
      <c r="C731" s="5"/>
      <c r="D731" s="12" t="s">
        <v>32</v>
      </c>
      <c r="E731" s="102">
        <f>'3.7.комм услуги'!LG149</f>
        <v>0</v>
      </c>
      <c r="F731" s="103">
        <f>'3.7.комм услуги'!LI149</f>
        <v>0</v>
      </c>
      <c r="G731" s="103">
        <f t="shared" si="100"/>
        <v>0</v>
      </c>
      <c r="H731" s="103">
        <f t="shared" si="101"/>
        <v>0</v>
      </c>
      <c r="I731" s="897" t="s">
        <v>1263</v>
      </c>
      <c r="J731" s="898"/>
      <c r="K731" s="283"/>
    </row>
    <row r="732" spans="1:11" ht="30" customHeight="1">
      <c r="A732" s="93" t="s">
        <v>744</v>
      </c>
      <c r="B732" s="297"/>
      <c r="C732" s="5"/>
      <c r="D732" s="12" t="s">
        <v>32</v>
      </c>
      <c r="E732" s="102">
        <f>'3.7.комм услуги'!LG150</f>
        <v>0</v>
      </c>
      <c r="F732" s="103">
        <f>'3.7.комм услуги'!LI150</f>
        <v>0</v>
      </c>
      <c r="G732" s="103">
        <f t="shared" si="100"/>
        <v>0</v>
      </c>
      <c r="H732" s="103">
        <f t="shared" si="101"/>
        <v>0</v>
      </c>
      <c r="I732" s="897" t="s">
        <v>1263</v>
      </c>
      <c r="J732" s="898"/>
      <c r="K732" s="283"/>
    </row>
    <row r="733" spans="1:11" ht="15" customHeight="1">
      <c r="A733" s="12" t="s">
        <v>731</v>
      </c>
      <c r="B733" s="297" t="s">
        <v>1546</v>
      </c>
      <c r="C733" s="5"/>
      <c r="D733" s="12" t="s">
        <v>32</v>
      </c>
      <c r="E733" s="102">
        <f>'3.7.комм услуги'!LG151</f>
        <v>2.2200000000000002</v>
      </c>
      <c r="F733" s="103">
        <f>'3.7.комм услуги'!LI151</f>
        <v>52.35</v>
      </c>
      <c r="G733" s="103">
        <f t="shared" si="100"/>
        <v>52.35</v>
      </c>
      <c r="H733" s="103">
        <f t="shared" si="101"/>
        <v>52.35</v>
      </c>
      <c r="I733" s="897" t="s">
        <v>1263</v>
      </c>
      <c r="J733" s="898"/>
      <c r="K733" s="283"/>
    </row>
    <row r="734" spans="1:11" ht="15" customHeight="1">
      <c r="A734" s="12" t="s">
        <v>732</v>
      </c>
      <c r="B734" s="297" t="s">
        <v>727</v>
      </c>
      <c r="C734" s="5"/>
      <c r="D734" s="12" t="s">
        <v>32</v>
      </c>
      <c r="E734" s="102">
        <f>'3.7.комм услуги'!LG152</f>
        <v>2.2025000000000001</v>
      </c>
      <c r="F734" s="103">
        <f>'3.7.комм услуги'!LI152</f>
        <v>51.93</v>
      </c>
      <c r="G734" s="103">
        <f t="shared" si="100"/>
        <v>51.93</v>
      </c>
      <c r="H734" s="103">
        <f t="shared" si="101"/>
        <v>51.93</v>
      </c>
      <c r="I734" s="897" t="s">
        <v>1263</v>
      </c>
      <c r="J734" s="898"/>
      <c r="K734" s="283"/>
    </row>
    <row r="735" spans="1:11" ht="15" customHeight="1">
      <c r="A735" s="297" t="s">
        <v>713</v>
      </c>
      <c r="B735" s="297" t="s">
        <v>728</v>
      </c>
      <c r="C735" s="5"/>
      <c r="D735" s="12" t="s">
        <v>32</v>
      </c>
      <c r="E735" s="102">
        <f>'3.7.комм услуги'!LG153</f>
        <v>2.20956522</v>
      </c>
      <c r="F735" s="103">
        <f>'3.7.комм услуги'!LI153</f>
        <v>52.1</v>
      </c>
      <c r="G735" s="103">
        <f t="shared" si="100"/>
        <v>52.1</v>
      </c>
      <c r="H735" s="103">
        <f t="shared" si="101"/>
        <v>52.1</v>
      </c>
      <c r="I735" s="897" t="s">
        <v>1263</v>
      </c>
      <c r="J735" s="898"/>
      <c r="K735" s="283"/>
    </row>
    <row r="736" spans="1:11" ht="15" customHeight="1">
      <c r="A736" s="93" t="s">
        <v>716</v>
      </c>
      <c r="B736" s="297"/>
      <c r="C736" s="5"/>
      <c r="D736" s="12" t="s">
        <v>32</v>
      </c>
      <c r="E736" s="102">
        <f>'3.7.комм услуги'!LG154</f>
        <v>0</v>
      </c>
      <c r="F736" s="103">
        <f>'3.7.комм услуги'!LI154</f>
        <v>0</v>
      </c>
      <c r="G736" s="103">
        <f t="shared" si="100"/>
        <v>0</v>
      </c>
      <c r="H736" s="103">
        <f t="shared" si="101"/>
        <v>0</v>
      </c>
      <c r="I736" s="897" t="s">
        <v>1263</v>
      </c>
      <c r="J736" s="898"/>
      <c r="K736" s="283"/>
    </row>
    <row r="737" spans="1:11" ht="24">
      <c r="A737" s="97" t="s">
        <v>706</v>
      </c>
      <c r="B737" s="305"/>
      <c r="C737" s="6"/>
      <c r="D737" s="16"/>
      <c r="E737" s="7"/>
      <c r="F737" s="96"/>
      <c r="G737" s="96"/>
      <c r="H737" s="96"/>
      <c r="I737" s="100"/>
      <c r="J737" s="101"/>
      <c r="K737" s="284" t="s">
        <v>1164</v>
      </c>
    </row>
    <row r="738" spans="1:11" ht="15" customHeight="1">
      <c r="A738" s="12" t="s">
        <v>448</v>
      </c>
      <c r="B738" s="297" t="s">
        <v>753</v>
      </c>
      <c r="C738" s="5"/>
      <c r="D738" s="12" t="s">
        <v>1262</v>
      </c>
      <c r="E738" s="13" t="s">
        <v>434</v>
      </c>
      <c r="F738" s="103">
        <v>0</v>
      </c>
      <c r="G738" s="103">
        <v>0</v>
      </c>
      <c r="H738" s="103">
        <v>0</v>
      </c>
      <c r="I738" s="897"/>
      <c r="J738" s="898"/>
      <c r="K738" s="283"/>
    </row>
    <row r="739" spans="1:11" ht="15" customHeight="1">
      <c r="A739" s="12" t="s">
        <v>449</v>
      </c>
      <c r="B739" s="297" t="s">
        <v>754</v>
      </c>
      <c r="C739" s="5"/>
      <c r="D739" s="12" t="s">
        <v>1262</v>
      </c>
      <c r="E739" s="13" t="s">
        <v>434</v>
      </c>
      <c r="F739" s="103">
        <v>0</v>
      </c>
      <c r="G739" s="103">
        <v>0</v>
      </c>
      <c r="H739" s="103">
        <v>0</v>
      </c>
      <c r="I739" s="897"/>
      <c r="J739" s="898"/>
      <c r="K739" s="283"/>
    </row>
    <row r="740" spans="1:11" ht="15" customHeight="1">
      <c r="A740" s="12" t="s">
        <v>463</v>
      </c>
      <c r="B740" s="297" t="s">
        <v>755</v>
      </c>
      <c r="C740" s="5"/>
      <c r="D740" s="12" t="s">
        <v>1262</v>
      </c>
      <c r="E740" s="13" t="s">
        <v>434</v>
      </c>
      <c r="F740" s="103">
        <v>0</v>
      </c>
      <c r="G740" s="103">
        <v>0</v>
      </c>
      <c r="H740" s="103">
        <v>0</v>
      </c>
      <c r="I740" s="897"/>
      <c r="J740" s="898"/>
      <c r="K740" s="283"/>
    </row>
    <row r="741" spans="1:11" ht="15" customHeight="1">
      <c r="A741" s="12" t="s">
        <v>450</v>
      </c>
      <c r="B741" s="297" t="s">
        <v>756</v>
      </c>
      <c r="C741" s="5"/>
      <c r="D741" s="12" t="s">
        <v>1262</v>
      </c>
      <c r="E741" s="13" t="s">
        <v>434</v>
      </c>
      <c r="F741" s="103">
        <v>0</v>
      </c>
      <c r="G741" s="103">
        <v>0</v>
      </c>
      <c r="H741" s="103">
        <v>0</v>
      </c>
      <c r="I741" s="897"/>
      <c r="J741" s="898"/>
      <c r="K741" s="283"/>
    </row>
    <row r="742" spans="1:11" ht="15" customHeight="1">
      <c r="A742" s="12" t="s">
        <v>451</v>
      </c>
      <c r="B742" s="297" t="s">
        <v>757</v>
      </c>
      <c r="C742" s="5"/>
      <c r="D742" s="12" t="s">
        <v>1262</v>
      </c>
      <c r="E742" s="13" t="s">
        <v>434</v>
      </c>
      <c r="F742" s="103">
        <v>0</v>
      </c>
      <c r="G742" s="103">
        <v>0</v>
      </c>
      <c r="H742" s="103">
        <v>0</v>
      </c>
      <c r="I742" s="897"/>
      <c r="J742" s="898"/>
      <c r="K742" s="283"/>
    </row>
    <row r="743" spans="1:11" ht="15" customHeight="1">
      <c r="A743" s="12" t="s">
        <v>452</v>
      </c>
      <c r="B743" s="297" t="s">
        <v>758</v>
      </c>
      <c r="C743" s="5"/>
      <c r="D743" s="12" t="s">
        <v>1262</v>
      </c>
      <c r="E743" s="13" t="s">
        <v>434</v>
      </c>
      <c r="F743" s="103">
        <v>0</v>
      </c>
      <c r="G743" s="103">
        <v>0</v>
      </c>
      <c r="H743" s="103">
        <v>0</v>
      </c>
      <c r="I743" s="897"/>
      <c r="J743" s="898"/>
      <c r="K743" s="283"/>
    </row>
    <row r="744" spans="1:11" ht="12" customHeight="1">
      <c r="A744" s="7"/>
      <c r="B744" s="305"/>
      <c r="C744" s="6" t="s">
        <v>464</v>
      </c>
      <c r="D744" s="16" t="s">
        <v>1527</v>
      </c>
      <c r="E744" s="7"/>
      <c r="F744" s="96"/>
      <c r="G744" s="96"/>
      <c r="H744" s="96"/>
      <c r="I744" s="100"/>
      <c r="J744" s="101"/>
      <c r="K744" s="284"/>
    </row>
    <row r="745" spans="1:11" ht="36">
      <c r="A745" s="97" t="s">
        <v>418</v>
      </c>
      <c r="B745" s="305"/>
      <c r="C745" s="6"/>
      <c r="D745" s="16"/>
      <c r="E745" s="7"/>
      <c r="F745" s="96"/>
      <c r="G745" s="96"/>
      <c r="H745" s="96"/>
      <c r="I745" s="100"/>
      <c r="J745" s="101"/>
      <c r="K745" s="284" t="s">
        <v>1164</v>
      </c>
    </row>
    <row r="746" spans="1:11" ht="15" customHeight="1">
      <c r="A746" s="297" t="s">
        <v>413</v>
      </c>
      <c r="B746" s="297" t="s">
        <v>419</v>
      </c>
      <c r="C746" s="5"/>
      <c r="D746" s="12" t="s">
        <v>1262</v>
      </c>
      <c r="E746" s="13" t="s">
        <v>434</v>
      </c>
      <c r="F746" s="103">
        <v>0</v>
      </c>
      <c r="G746" s="103">
        <v>0</v>
      </c>
      <c r="H746" s="103">
        <v>0</v>
      </c>
      <c r="I746" s="897"/>
      <c r="J746" s="898"/>
      <c r="K746" s="283"/>
    </row>
    <row r="747" spans="1:11" ht="15" customHeight="1">
      <c r="A747" s="297" t="s">
        <v>405</v>
      </c>
      <c r="B747" s="297" t="s">
        <v>422</v>
      </c>
      <c r="C747" s="5"/>
      <c r="D747" s="12" t="s">
        <v>1262</v>
      </c>
      <c r="E747" s="13" t="s">
        <v>434</v>
      </c>
      <c r="F747" s="103">
        <v>0</v>
      </c>
      <c r="G747" s="103">
        <v>0</v>
      </c>
      <c r="H747" s="103">
        <v>0</v>
      </c>
      <c r="I747" s="897"/>
      <c r="J747" s="898"/>
      <c r="K747" s="283"/>
    </row>
    <row r="748" spans="1:11" ht="15" customHeight="1">
      <c r="A748" s="297" t="s">
        <v>809</v>
      </c>
      <c r="B748" s="297" t="s">
        <v>419</v>
      </c>
      <c r="C748" s="5"/>
      <c r="D748" s="12" t="s">
        <v>1262</v>
      </c>
      <c r="E748" s="13" t="s">
        <v>434</v>
      </c>
      <c r="F748" s="103">
        <v>0</v>
      </c>
      <c r="G748" s="103">
        <v>0</v>
      </c>
      <c r="H748" s="103">
        <v>0</v>
      </c>
      <c r="I748" s="897"/>
      <c r="J748" s="898"/>
      <c r="K748" s="283"/>
    </row>
    <row r="749" spans="1:11" ht="30" customHeight="1">
      <c r="A749" s="297" t="s">
        <v>406</v>
      </c>
      <c r="B749" s="297" t="s">
        <v>422</v>
      </c>
      <c r="C749" s="5"/>
      <c r="D749" s="12" t="s">
        <v>1262</v>
      </c>
      <c r="E749" s="13" t="s">
        <v>434</v>
      </c>
      <c r="F749" s="103">
        <v>0</v>
      </c>
      <c r="G749" s="103">
        <v>0</v>
      </c>
      <c r="H749" s="103">
        <v>0</v>
      </c>
      <c r="I749" s="897"/>
      <c r="J749" s="898"/>
      <c r="K749" s="283"/>
    </row>
    <row r="750" spans="1:11" ht="15" customHeight="1">
      <c r="A750" s="297" t="s">
        <v>407</v>
      </c>
      <c r="B750" s="297" t="s">
        <v>422</v>
      </c>
      <c r="C750" s="5"/>
      <c r="D750" s="12" t="s">
        <v>1262</v>
      </c>
      <c r="E750" s="13" t="s">
        <v>434</v>
      </c>
      <c r="F750" s="103">
        <v>0</v>
      </c>
      <c r="G750" s="103">
        <v>0</v>
      </c>
      <c r="H750" s="103">
        <v>0</v>
      </c>
      <c r="I750" s="897"/>
      <c r="J750" s="898"/>
      <c r="K750" s="283"/>
    </row>
    <row r="751" spans="1:11" ht="15" customHeight="1">
      <c r="A751" s="93" t="s">
        <v>408</v>
      </c>
      <c r="B751" s="297" t="s">
        <v>421</v>
      </c>
      <c r="C751" s="5"/>
      <c r="D751" s="12" t="s">
        <v>1262</v>
      </c>
      <c r="E751" s="13" t="s">
        <v>434</v>
      </c>
      <c r="F751" s="103">
        <v>0</v>
      </c>
      <c r="G751" s="103">
        <v>0</v>
      </c>
      <c r="H751" s="103">
        <v>0</v>
      </c>
      <c r="I751" s="897"/>
      <c r="J751" s="898"/>
      <c r="K751" s="283"/>
    </row>
    <row r="752" spans="1:11" ht="15" customHeight="1">
      <c r="A752" s="99" t="s">
        <v>409</v>
      </c>
      <c r="B752" s="297" t="s">
        <v>421</v>
      </c>
      <c r="C752" s="5"/>
      <c r="D752" s="12" t="s">
        <v>1262</v>
      </c>
      <c r="E752" s="13" t="s">
        <v>434</v>
      </c>
      <c r="F752" s="103">
        <v>0</v>
      </c>
      <c r="G752" s="103">
        <v>0</v>
      </c>
      <c r="H752" s="103">
        <v>0</v>
      </c>
      <c r="I752" s="897"/>
      <c r="J752" s="898"/>
      <c r="K752" s="283"/>
    </row>
    <row r="753" spans="1:11" ht="15" customHeight="1">
      <c r="A753" s="99" t="s">
        <v>414</v>
      </c>
      <c r="B753" s="297" t="s">
        <v>420</v>
      </c>
      <c r="C753" s="5"/>
      <c r="D753" s="12" t="s">
        <v>1262</v>
      </c>
      <c r="E753" s="13" t="s">
        <v>434</v>
      </c>
      <c r="F753" s="103">
        <v>0</v>
      </c>
      <c r="G753" s="103">
        <v>0</v>
      </c>
      <c r="H753" s="103">
        <v>0</v>
      </c>
      <c r="I753" s="897"/>
      <c r="J753" s="898"/>
      <c r="K753" s="283"/>
    </row>
    <row r="754" spans="1:11" ht="15" customHeight="1">
      <c r="A754" s="99" t="s">
        <v>410</v>
      </c>
      <c r="B754" s="297" t="s">
        <v>421</v>
      </c>
      <c r="C754" s="5"/>
      <c r="D754" s="12" t="s">
        <v>1262</v>
      </c>
      <c r="E754" s="13" t="s">
        <v>434</v>
      </c>
      <c r="F754" s="103">
        <v>0</v>
      </c>
      <c r="G754" s="103">
        <v>0</v>
      </c>
      <c r="H754" s="103">
        <v>0</v>
      </c>
      <c r="I754" s="897"/>
      <c r="J754" s="898"/>
      <c r="K754" s="283"/>
    </row>
    <row r="755" spans="1:11" ht="15" customHeight="1">
      <c r="A755" s="93" t="s">
        <v>415</v>
      </c>
      <c r="B755" s="297" t="s">
        <v>419</v>
      </c>
      <c r="C755" s="5"/>
      <c r="D755" s="12" t="s">
        <v>1262</v>
      </c>
      <c r="E755" s="13" t="s">
        <v>434</v>
      </c>
      <c r="F755" s="103">
        <v>0</v>
      </c>
      <c r="G755" s="103">
        <v>0</v>
      </c>
      <c r="H755" s="103">
        <v>0</v>
      </c>
      <c r="I755" s="897"/>
      <c r="J755" s="898"/>
      <c r="K755" s="283"/>
    </row>
    <row r="756" spans="1:11" ht="15" customHeight="1">
      <c r="A756" s="297" t="s">
        <v>411</v>
      </c>
      <c r="B756" s="297" t="s">
        <v>422</v>
      </c>
      <c r="C756" s="5"/>
      <c r="D756" s="12" t="s">
        <v>1262</v>
      </c>
      <c r="E756" s="13" t="s">
        <v>434</v>
      </c>
      <c r="F756" s="103">
        <v>0</v>
      </c>
      <c r="G756" s="103">
        <v>0</v>
      </c>
      <c r="H756" s="103">
        <v>0</v>
      </c>
      <c r="I756" s="897"/>
      <c r="J756" s="898"/>
      <c r="K756" s="283"/>
    </row>
    <row r="757" spans="1:11" ht="15" customHeight="1">
      <c r="A757" s="93" t="s">
        <v>416</v>
      </c>
      <c r="B757" s="297" t="s">
        <v>419</v>
      </c>
      <c r="C757" s="5"/>
      <c r="D757" s="12" t="s">
        <v>1262</v>
      </c>
      <c r="E757" s="13" t="s">
        <v>434</v>
      </c>
      <c r="F757" s="103">
        <v>0</v>
      </c>
      <c r="G757" s="103">
        <v>0</v>
      </c>
      <c r="H757" s="103">
        <v>0</v>
      </c>
      <c r="I757" s="897"/>
      <c r="J757" s="898"/>
      <c r="K757" s="283"/>
    </row>
    <row r="758" spans="1:11" ht="15" customHeight="1">
      <c r="A758" s="297" t="s">
        <v>412</v>
      </c>
      <c r="B758" s="297" t="s">
        <v>422</v>
      </c>
      <c r="C758" s="5"/>
      <c r="D758" s="12" t="s">
        <v>1262</v>
      </c>
      <c r="E758" s="13" t="s">
        <v>434</v>
      </c>
      <c r="F758" s="103">
        <v>0</v>
      </c>
      <c r="G758" s="103">
        <v>0</v>
      </c>
      <c r="H758" s="103">
        <v>0</v>
      </c>
      <c r="I758" s="897"/>
      <c r="J758" s="898"/>
      <c r="K758" s="283"/>
    </row>
    <row r="759" spans="1:11" ht="15" customHeight="1">
      <c r="A759" s="838"/>
      <c r="B759" s="297"/>
      <c r="C759" s="5"/>
      <c r="D759" s="12" t="s">
        <v>1262</v>
      </c>
      <c r="E759" s="13" t="s">
        <v>434</v>
      </c>
      <c r="F759" s="103">
        <v>0</v>
      </c>
      <c r="G759" s="103">
        <v>0</v>
      </c>
      <c r="H759" s="103">
        <v>0</v>
      </c>
      <c r="I759" s="897"/>
      <c r="J759" s="898"/>
      <c r="K759" s="283"/>
    </row>
    <row r="760" spans="1:11">
      <c r="A760" s="97" t="s">
        <v>423</v>
      </c>
      <c r="B760" s="305"/>
      <c r="C760" s="6"/>
      <c r="D760" s="16"/>
      <c r="E760" s="7"/>
      <c r="F760" s="96"/>
      <c r="G760" s="96"/>
      <c r="H760" s="96"/>
      <c r="I760" s="100"/>
      <c r="J760" s="101"/>
      <c r="K760" s="284" t="s">
        <v>1164</v>
      </c>
    </row>
    <row r="761" spans="1:11" ht="15" customHeight="1">
      <c r="A761" s="12" t="s">
        <v>811</v>
      </c>
      <c r="B761" s="297" t="s">
        <v>424</v>
      </c>
      <c r="C761" s="5"/>
      <c r="D761" s="12" t="s">
        <v>1262</v>
      </c>
      <c r="E761" s="13" t="s">
        <v>434</v>
      </c>
      <c r="F761" s="103">
        <v>0</v>
      </c>
      <c r="G761" s="103">
        <v>0</v>
      </c>
      <c r="H761" s="103">
        <v>0</v>
      </c>
      <c r="I761" s="897"/>
      <c r="J761" s="898"/>
      <c r="K761" s="283"/>
    </row>
    <row r="762" spans="1:11" ht="15" customHeight="1">
      <c r="A762" s="12" t="s">
        <v>812</v>
      </c>
      <c r="B762" s="297" t="s">
        <v>425</v>
      </c>
      <c r="C762" s="5"/>
      <c r="D762" s="12" t="s">
        <v>1262</v>
      </c>
      <c r="E762" s="13" t="s">
        <v>434</v>
      </c>
      <c r="F762" s="103">
        <v>0</v>
      </c>
      <c r="G762" s="103">
        <v>0</v>
      </c>
      <c r="H762" s="103">
        <v>0</v>
      </c>
      <c r="I762" s="897"/>
      <c r="J762" s="898"/>
      <c r="K762" s="283"/>
    </row>
    <row r="763" spans="1:11" ht="15" customHeight="1">
      <c r="A763" s="12" t="s">
        <v>813</v>
      </c>
      <c r="B763" s="297" t="s">
        <v>426</v>
      </c>
      <c r="C763" s="5"/>
      <c r="D763" s="12" t="s">
        <v>1262</v>
      </c>
      <c r="E763" s="13" t="s">
        <v>434</v>
      </c>
      <c r="F763" s="103">
        <v>0</v>
      </c>
      <c r="G763" s="103">
        <v>0</v>
      </c>
      <c r="H763" s="103">
        <v>0</v>
      </c>
      <c r="I763" s="897"/>
      <c r="J763" s="898"/>
      <c r="K763" s="283"/>
    </row>
    <row r="764" spans="1:11" ht="15" customHeight="1">
      <c r="A764" s="12" t="s">
        <v>1536</v>
      </c>
      <c r="B764" s="297" t="s">
        <v>427</v>
      </c>
      <c r="C764" s="5"/>
      <c r="D764" s="12" t="s">
        <v>1262</v>
      </c>
      <c r="E764" s="13" t="s">
        <v>434</v>
      </c>
      <c r="F764" s="103">
        <v>0</v>
      </c>
      <c r="G764" s="103">
        <v>0</v>
      </c>
      <c r="H764" s="103">
        <v>0</v>
      </c>
      <c r="I764" s="897"/>
      <c r="J764" s="898"/>
      <c r="K764" s="283"/>
    </row>
    <row r="765" spans="1:11" ht="15" customHeight="1">
      <c r="A765" s="12" t="s">
        <v>814</v>
      </c>
      <c r="B765" s="297" t="s">
        <v>428</v>
      </c>
      <c r="C765" s="5"/>
      <c r="D765" s="12" t="s">
        <v>1262</v>
      </c>
      <c r="E765" s="13" t="s">
        <v>434</v>
      </c>
      <c r="F765" s="103">
        <v>0</v>
      </c>
      <c r="G765" s="103">
        <v>0</v>
      </c>
      <c r="H765" s="103">
        <v>0</v>
      </c>
      <c r="I765" s="897"/>
      <c r="J765" s="898"/>
      <c r="K765" s="283"/>
    </row>
    <row r="766" spans="1:11" ht="15" customHeight="1">
      <c r="A766" s="99" t="s">
        <v>815</v>
      </c>
      <c r="B766" s="297" t="s">
        <v>429</v>
      </c>
      <c r="C766" s="5"/>
      <c r="D766" s="12" t="s">
        <v>1262</v>
      </c>
      <c r="E766" s="13" t="s">
        <v>434</v>
      </c>
      <c r="F766" s="103">
        <v>0</v>
      </c>
      <c r="G766" s="103">
        <v>0</v>
      </c>
      <c r="H766" s="103">
        <v>0</v>
      </c>
      <c r="I766" s="897"/>
      <c r="J766" s="898"/>
      <c r="K766" s="283"/>
    </row>
    <row r="767" spans="1:11" ht="15" customHeight="1">
      <c r="A767" s="99" t="s">
        <v>816</v>
      </c>
      <c r="B767" s="297" t="s">
        <v>430</v>
      </c>
      <c r="C767" s="5"/>
      <c r="D767" s="12" t="s">
        <v>1262</v>
      </c>
      <c r="E767" s="13" t="s">
        <v>434</v>
      </c>
      <c r="F767" s="103">
        <v>0</v>
      </c>
      <c r="G767" s="103">
        <v>0</v>
      </c>
      <c r="H767" s="103">
        <v>0</v>
      </c>
      <c r="I767" s="897"/>
      <c r="J767" s="898"/>
      <c r="K767" s="283"/>
    </row>
    <row r="768" spans="1:11" ht="15" customHeight="1">
      <c r="A768" s="99" t="s">
        <v>817</v>
      </c>
      <c r="B768" s="297" t="s">
        <v>431</v>
      </c>
      <c r="C768" s="5"/>
      <c r="D768" s="12" t="s">
        <v>1262</v>
      </c>
      <c r="E768" s="13" t="s">
        <v>434</v>
      </c>
      <c r="F768" s="103">
        <v>0</v>
      </c>
      <c r="G768" s="103">
        <v>0</v>
      </c>
      <c r="H768" s="103">
        <v>0</v>
      </c>
      <c r="I768" s="897"/>
      <c r="J768" s="898"/>
      <c r="K768" s="283"/>
    </row>
    <row r="769" spans="1:11" ht="15" customHeight="1">
      <c r="A769" s="99" t="s">
        <v>1537</v>
      </c>
      <c r="B769" s="297" t="s">
        <v>432</v>
      </c>
      <c r="C769" s="5"/>
      <c r="D769" s="12" t="s">
        <v>1262</v>
      </c>
      <c r="E769" s="13" t="s">
        <v>434</v>
      </c>
      <c r="F769" s="103">
        <v>0</v>
      </c>
      <c r="G769" s="103">
        <v>0</v>
      </c>
      <c r="H769" s="103">
        <v>0</v>
      </c>
      <c r="I769" s="897"/>
      <c r="J769" s="898"/>
      <c r="K769" s="283"/>
    </row>
    <row r="770" spans="1:11" ht="15" customHeight="1">
      <c r="A770" s="99" t="s">
        <v>818</v>
      </c>
      <c r="B770" s="297" t="s">
        <v>433</v>
      </c>
      <c r="C770" s="5"/>
      <c r="D770" s="12" t="s">
        <v>1262</v>
      </c>
      <c r="E770" s="13" t="s">
        <v>434</v>
      </c>
      <c r="F770" s="103">
        <v>0</v>
      </c>
      <c r="G770" s="103">
        <v>0</v>
      </c>
      <c r="H770" s="103">
        <v>0</v>
      </c>
      <c r="I770" s="897"/>
      <c r="J770" s="898"/>
      <c r="K770" s="283"/>
    </row>
    <row r="771" spans="1:11" ht="36">
      <c r="A771" s="97" t="s">
        <v>729</v>
      </c>
      <c r="B771" s="305"/>
      <c r="C771" s="6"/>
      <c r="D771" s="16"/>
      <c r="E771" s="7"/>
      <c r="F771" s="96"/>
      <c r="G771" s="96"/>
      <c r="H771" s="96"/>
      <c r="I771" s="100"/>
      <c r="J771" s="101"/>
      <c r="K771" s="284" t="s">
        <v>1164</v>
      </c>
    </row>
    <row r="772" spans="1:11" ht="15" customHeight="1">
      <c r="A772" s="12" t="s">
        <v>714</v>
      </c>
      <c r="B772" s="297" t="s">
        <v>722</v>
      </c>
      <c r="C772" s="5"/>
      <c r="D772" s="12" t="s">
        <v>32</v>
      </c>
      <c r="E772" s="102">
        <f>'3.7.комм услуги'!LG188</f>
        <v>1.801374E-2</v>
      </c>
      <c r="F772" s="103">
        <f>'3.7.комм услуги'!LI188</f>
        <v>125.15</v>
      </c>
      <c r="G772" s="103">
        <f>F772</f>
        <v>125.15</v>
      </c>
      <c r="H772" s="103">
        <f>F772</f>
        <v>125.15</v>
      </c>
      <c r="I772" s="897" t="s">
        <v>1263</v>
      </c>
      <c r="J772" s="898"/>
      <c r="K772" s="283"/>
    </row>
    <row r="773" spans="1:11" ht="15" customHeight="1">
      <c r="A773" s="93" t="s">
        <v>715</v>
      </c>
      <c r="B773" s="297"/>
      <c r="C773" s="5"/>
      <c r="D773" s="12" t="s">
        <v>32</v>
      </c>
      <c r="E773" s="102">
        <f>'3.7.комм услуги'!LG189</f>
        <v>0</v>
      </c>
      <c r="F773" s="103">
        <f>'3.7.комм услуги'!LI189</f>
        <v>0</v>
      </c>
      <c r="G773" s="103">
        <f t="shared" ref="G773:G779" si="102">F773</f>
        <v>0</v>
      </c>
      <c r="H773" s="103">
        <f t="shared" ref="H773:H779" si="103">F773</f>
        <v>0</v>
      </c>
      <c r="I773" s="897" t="s">
        <v>1263</v>
      </c>
      <c r="J773" s="898"/>
      <c r="K773" s="283"/>
    </row>
    <row r="774" spans="1:11" ht="15" customHeight="1">
      <c r="A774" s="12" t="s">
        <v>730</v>
      </c>
      <c r="B774" s="297" t="s">
        <v>1544</v>
      </c>
      <c r="C774" s="5"/>
      <c r="D774" s="12" t="s">
        <v>32</v>
      </c>
      <c r="E774" s="102">
        <f>'3.7.комм услуги'!LG190</f>
        <v>1.797872E-2</v>
      </c>
      <c r="F774" s="103">
        <f>'3.7.комм услуги'!LI190</f>
        <v>124.9</v>
      </c>
      <c r="G774" s="103">
        <f t="shared" si="102"/>
        <v>124.9</v>
      </c>
      <c r="H774" s="103">
        <f t="shared" si="103"/>
        <v>124.9</v>
      </c>
      <c r="I774" s="897" t="s">
        <v>1263</v>
      </c>
      <c r="J774" s="898"/>
      <c r="K774" s="283"/>
    </row>
    <row r="775" spans="1:11" ht="30" customHeight="1">
      <c r="A775" s="12" t="s">
        <v>731</v>
      </c>
      <c r="B775" s="297" t="s">
        <v>723</v>
      </c>
      <c r="C775" s="5"/>
      <c r="D775" s="12" t="s">
        <v>32</v>
      </c>
      <c r="E775" s="102">
        <f>'3.7.комм услуги'!LG191</f>
        <v>1.7906979999999999E-2</v>
      </c>
      <c r="F775" s="103">
        <f>'3.7.комм услуги'!LI191</f>
        <v>124.4</v>
      </c>
      <c r="G775" s="103">
        <f t="shared" si="102"/>
        <v>124.4</v>
      </c>
      <c r="H775" s="103">
        <f t="shared" si="103"/>
        <v>124.4</v>
      </c>
      <c r="I775" s="897" t="s">
        <v>1263</v>
      </c>
      <c r="J775" s="898"/>
      <c r="K775" s="283"/>
    </row>
    <row r="776" spans="1:11" ht="15" customHeight="1">
      <c r="A776" s="93" t="s">
        <v>744</v>
      </c>
      <c r="B776" s="297"/>
      <c r="C776" s="5"/>
      <c r="D776" s="12" t="s">
        <v>32</v>
      </c>
      <c r="E776" s="102">
        <f>'3.7.комм услуги'!LG192</f>
        <v>0</v>
      </c>
      <c r="F776" s="103">
        <f>'3.7.комм услуги'!LI192</f>
        <v>0</v>
      </c>
      <c r="G776" s="103">
        <f t="shared" si="102"/>
        <v>0</v>
      </c>
      <c r="H776" s="103">
        <f t="shared" si="103"/>
        <v>0</v>
      </c>
      <c r="I776" s="897" t="s">
        <v>1263</v>
      </c>
      <c r="J776" s="898"/>
      <c r="K776" s="283"/>
    </row>
    <row r="777" spans="1:11" ht="15" customHeight="1">
      <c r="A777" s="12" t="s">
        <v>732</v>
      </c>
      <c r="B777" s="297" t="s">
        <v>724</v>
      </c>
      <c r="C777" s="5"/>
      <c r="D777" s="12" t="s">
        <v>32</v>
      </c>
      <c r="E777" s="102">
        <f>'3.7.комм услуги'!LG193</f>
        <v>1.7894739999999999E-2</v>
      </c>
      <c r="F777" s="103">
        <f>'3.7.комм услуги'!LI193</f>
        <v>124.32</v>
      </c>
      <c r="G777" s="103">
        <f t="shared" si="102"/>
        <v>124.32</v>
      </c>
      <c r="H777" s="103">
        <f t="shared" si="103"/>
        <v>124.32</v>
      </c>
      <c r="I777" s="897" t="s">
        <v>1263</v>
      </c>
      <c r="J777" s="898"/>
      <c r="K777" s="283"/>
    </row>
    <row r="778" spans="1:11" ht="15" customHeight="1">
      <c r="A778" s="93" t="s">
        <v>713</v>
      </c>
      <c r="B778" s="297"/>
      <c r="C778" s="5"/>
      <c r="D778" s="12" t="s">
        <v>32</v>
      </c>
      <c r="E778" s="102">
        <f>'3.7.комм услуги'!LG194</f>
        <v>0</v>
      </c>
      <c r="F778" s="103">
        <f>'3.7.комм услуги'!LI194</f>
        <v>0</v>
      </c>
      <c r="G778" s="103">
        <f t="shared" si="102"/>
        <v>0</v>
      </c>
      <c r="H778" s="103">
        <f t="shared" si="103"/>
        <v>0</v>
      </c>
      <c r="I778" s="897" t="s">
        <v>1263</v>
      </c>
      <c r="J778" s="898"/>
      <c r="K778" s="283"/>
    </row>
    <row r="779" spans="1:11" ht="15" customHeight="1">
      <c r="A779" s="93" t="s">
        <v>716</v>
      </c>
      <c r="B779" s="297"/>
      <c r="C779" s="5"/>
      <c r="D779" s="12" t="s">
        <v>32</v>
      </c>
      <c r="E779" s="102">
        <f>'3.7.комм услуги'!LG195</f>
        <v>0</v>
      </c>
      <c r="F779" s="103">
        <f>'3.7.комм услуги'!LI195</f>
        <v>0</v>
      </c>
      <c r="G779" s="103">
        <f t="shared" si="102"/>
        <v>0</v>
      </c>
      <c r="H779" s="103">
        <f t="shared" si="103"/>
        <v>0</v>
      </c>
      <c r="I779" s="897" t="s">
        <v>1263</v>
      </c>
      <c r="J779" s="898"/>
      <c r="K779" s="283"/>
    </row>
    <row r="780" spans="1:11" ht="36">
      <c r="A780" s="97" t="s">
        <v>708</v>
      </c>
      <c r="B780" s="305"/>
      <c r="C780" s="6"/>
      <c r="D780" s="16"/>
      <c r="E780" s="7">
        <f>'3.7.комм услуги'!LG196</f>
        <v>0</v>
      </c>
      <c r="F780" s="96">
        <f>'3.7.комм услуги'!LI196</f>
        <v>0</v>
      </c>
      <c r="G780" s="96"/>
      <c r="H780" s="96"/>
      <c r="I780" s="100"/>
      <c r="J780" s="101"/>
      <c r="K780" s="284" t="s">
        <v>1164</v>
      </c>
    </row>
    <row r="781" spans="1:11" ht="15" customHeight="1">
      <c r="A781" s="12" t="s">
        <v>714</v>
      </c>
      <c r="B781" s="297" t="s">
        <v>709</v>
      </c>
      <c r="C781" s="5"/>
      <c r="D781" s="12" t="s">
        <v>32</v>
      </c>
      <c r="E781" s="102">
        <f>'3.7.комм услуги'!LG197</f>
        <v>1.8013270000000001E-2</v>
      </c>
      <c r="F781" s="103">
        <f>'3.7.комм услуги'!LI197</f>
        <v>125.14</v>
      </c>
      <c r="G781" s="103">
        <f t="shared" ref="G781:G788" si="104">F781</f>
        <v>125.14</v>
      </c>
      <c r="H781" s="103">
        <f t="shared" ref="H781:H788" si="105">F781</f>
        <v>125.14</v>
      </c>
      <c r="I781" s="897" t="s">
        <v>1263</v>
      </c>
      <c r="J781" s="898"/>
      <c r="K781" s="283"/>
    </row>
    <row r="782" spans="1:11" ht="15" customHeight="1">
      <c r="A782" s="93" t="s">
        <v>715</v>
      </c>
      <c r="B782" s="297"/>
      <c r="C782" s="5"/>
      <c r="D782" s="12" t="s">
        <v>32</v>
      </c>
      <c r="E782" s="102">
        <f>'3.7.комм услуги'!LG198</f>
        <v>0</v>
      </c>
      <c r="F782" s="103">
        <f>'3.7.комм услуги'!LI198</f>
        <v>0</v>
      </c>
      <c r="G782" s="103">
        <f t="shared" si="104"/>
        <v>0</v>
      </c>
      <c r="H782" s="103">
        <f t="shared" si="105"/>
        <v>0</v>
      </c>
      <c r="I782" s="897" t="s">
        <v>1263</v>
      </c>
      <c r="J782" s="898"/>
      <c r="K782" s="283"/>
    </row>
    <row r="783" spans="1:11" ht="15" customHeight="1">
      <c r="A783" s="12" t="s">
        <v>730</v>
      </c>
      <c r="B783" s="297" t="s">
        <v>710</v>
      </c>
      <c r="C783" s="5"/>
      <c r="D783" s="12" t="s">
        <v>32</v>
      </c>
      <c r="E783" s="102">
        <f>'3.7.комм услуги'!LG199</f>
        <v>1.801852E-2</v>
      </c>
      <c r="F783" s="103">
        <f>'3.7.комм услуги'!LI199</f>
        <v>125.18</v>
      </c>
      <c r="G783" s="103">
        <f t="shared" si="104"/>
        <v>125.18</v>
      </c>
      <c r="H783" s="103">
        <f t="shared" si="105"/>
        <v>125.18</v>
      </c>
      <c r="I783" s="897" t="s">
        <v>1263</v>
      </c>
      <c r="J783" s="898"/>
      <c r="K783" s="283"/>
    </row>
    <row r="784" spans="1:11" ht="30" customHeight="1">
      <c r="A784" s="93" t="s">
        <v>744</v>
      </c>
      <c r="B784" s="297"/>
      <c r="C784" s="5"/>
      <c r="D784" s="12" t="s">
        <v>32</v>
      </c>
      <c r="E784" s="102">
        <f>'3.7.комм услуги'!LG200</f>
        <v>0</v>
      </c>
      <c r="F784" s="103">
        <f>'3.7.комм услуги'!LI200</f>
        <v>0</v>
      </c>
      <c r="G784" s="103">
        <f t="shared" si="104"/>
        <v>0</v>
      </c>
      <c r="H784" s="103">
        <f t="shared" si="105"/>
        <v>0</v>
      </c>
      <c r="I784" s="897" t="s">
        <v>1263</v>
      </c>
      <c r="J784" s="898"/>
      <c r="K784" s="283"/>
    </row>
    <row r="785" spans="1:11" ht="15" customHeight="1">
      <c r="A785" s="12" t="s">
        <v>731</v>
      </c>
      <c r="B785" s="297" t="s">
        <v>711</v>
      </c>
      <c r="C785" s="5"/>
      <c r="D785" s="12" t="s">
        <v>32</v>
      </c>
      <c r="E785" s="102">
        <f>'3.7.комм услуги'!LG201</f>
        <v>1.794521E-2</v>
      </c>
      <c r="F785" s="103">
        <f>'3.7.комм услуги'!LI201</f>
        <v>124.67</v>
      </c>
      <c r="G785" s="103">
        <f t="shared" si="104"/>
        <v>124.67</v>
      </c>
      <c r="H785" s="103">
        <f t="shared" si="105"/>
        <v>124.67</v>
      </c>
      <c r="I785" s="897" t="s">
        <v>1263</v>
      </c>
      <c r="J785" s="898"/>
      <c r="K785" s="283"/>
    </row>
    <row r="786" spans="1:11" ht="15" customHeight="1">
      <c r="A786" s="12" t="s">
        <v>732</v>
      </c>
      <c r="B786" s="297" t="s">
        <v>712</v>
      </c>
      <c r="C786" s="5"/>
      <c r="D786" s="12" t="s">
        <v>32</v>
      </c>
      <c r="E786" s="102">
        <f>'3.7.комм услуги'!LG202</f>
        <v>1.8260869999999998E-2</v>
      </c>
      <c r="F786" s="103">
        <f>'3.7.комм услуги'!LI202</f>
        <v>126.86</v>
      </c>
      <c r="G786" s="103">
        <f t="shared" si="104"/>
        <v>126.86</v>
      </c>
      <c r="H786" s="103">
        <f t="shared" si="105"/>
        <v>126.86</v>
      </c>
      <c r="I786" s="897" t="s">
        <v>1263</v>
      </c>
      <c r="J786" s="898"/>
      <c r="K786" s="283"/>
    </row>
    <row r="787" spans="1:11" ht="15" customHeight="1">
      <c r="A787" s="297" t="s">
        <v>713</v>
      </c>
      <c r="B787" s="297" t="s">
        <v>1545</v>
      </c>
      <c r="C787" s="5"/>
      <c r="D787" s="12" t="s">
        <v>32</v>
      </c>
      <c r="E787" s="102">
        <f>'3.7.комм услуги'!LG203</f>
        <v>1.803279E-2</v>
      </c>
      <c r="F787" s="103">
        <f>'3.7.комм услуги'!LI203</f>
        <v>125.28</v>
      </c>
      <c r="G787" s="103">
        <f t="shared" si="104"/>
        <v>125.28</v>
      </c>
      <c r="H787" s="103">
        <f t="shared" si="105"/>
        <v>125.28</v>
      </c>
      <c r="I787" s="897" t="s">
        <v>1263</v>
      </c>
      <c r="J787" s="898"/>
      <c r="K787" s="283"/>
    </row>
    <row r="788" spans="1:11" ht="15" customHeight="1">
      <c r="A788" s="93" t="s">
        <v>716</v>
      </c>
      <c r="B788" s="297"/>
      <c r="C788" s="5"/>
      <c r="D788" s="12" t="s">
        <v>32</v>
      </c>
      <c r="E788" s="102">
        <f>'3.7.комм услуги'!LG204</f>
        <v>0</v>
      </c>
      <c r="F788" s="103">
        <f>'3.7.комм услуги'!LI204</f>
        <v>0</v>
      </c>
      <c r="G788" s="103">
        <f t="shared" si="104"/>
        <v>0</v>
      </c>
      <c r="H788" s="103">
        <f t="shared" si="105"/>
        <v>0</v>
      </c>
      <c r="I788" s="897" t="s">
        <v>1263</v>
      </c>
      <c r="J788" s="898"/>
      <c r="K788" s="283"/>
    </row>
    <row r="789" spans="1:11" ht="36">
      <c r="A789" s="97" t="s">
        <v>725</v>
      </c>
      <c r="B789" s="305"/>
      <c r="C789" s="6"/>
      <c r="D789" s="16"/>
      <c r="E789" s="7">
        <f>'3.7.комм услуги'!LG205</f>
        <v>0</v>
      </c>
      <c r="F789" s="96">
        <f>'3.7.комм услуги'!LI205</f>
        <v>0</v>
      </c>
      <c r="G789" s="96"/>
      <c r="H789" s="96"/>
      <c r="I789" s="100"/>
      <c r="J789" s="101"/>
      <c r="K789" s="284" t="s">
        <v>1164</v>
      </c>
    </row>
    <row r="790" spans="1:11" ht="15" customHeight="1">
      <c r="A790" s="12" t="s">
        <v>714</v>
      </c>
      <c r="B790" s="297" t="s">
        <v>726</v>
      </c>
      <c r="C790" s="5"/>
      <c r="D790" s="12" t="s">
        <v>32</v>
      </c>
      <c r="E790" s="102">
        <f>'3.7.комм услуги'!LG206</f>
        <v>1.801322E-2</v>
      </c>
      <c r="F790" s="103">
        <f>'3.7.комм услуги'!LI206</f>
        <v>125.14</v>
      </c>
      <c r="G790" s="103">
        <f t="shared" ref="G790:G796" si="106">F790</f>
        <v>125.14</v>
      </c>
      <c r="H790" s="103">
        <f t="shared" ref="H790:H796" si="107">F790</f>
        <v>125.14</v>
      </c>
      <c r="I790" s="897" t="s">
        <v>1263</v>
      </c>
      <c r="J790" s="898"/>
      <c r="K790" s="283"/>
    </row>
    <row r="791" spans="1:11" ht="15" customHeight="1">
      <c r="A791" s="93" t="s">
        <v>715</v>
      </c>
      <c r="B791" s="297"/>
      <c r="C791" s="5"/>
      <c r="D791" s="12" t="s">
        <v>32</v>
      </c>
      <c r="E791" s="102">
        <f>'3.7.комм услуги'!LG207</f>
        <v>0</v>
      </c>
      <c r="F791" s="103">
        <f>'3.7.комм услуги'!LI207</f>
        <v>0</v>
      </c>
      <c r="G791" s="103">
        <f t="shared" si="106"/>
        <v>0</v>
      </c>
      <c r="H791" s="103">
        <f t="shared" si="107"/>
        <v>0</v>
      </c>
      <c r="I791" s="897" t="s">
        <v>1263</v>
      </c>
      <c r="J791" s="898"/>
      <c r="K791" s="283"/>
    </row>
    <row r="792" spans="1:11" ht="15" customHeight="1">
      <c r="A792" s="93" t="s">
        <v>730</v>
      </c>
      <c r="B792" s="297"/>
      <c r="C792" s="5"/>
      <c r="D792" s="12" t="s">
        <v>32</v>
      </c>
      <c r="E792" s="102">
        <f>'3.7.комм услуги'!LG208</f>
        <v>0</v>
      </c>
      <c r="F792" s="103">
        <f>'3.7.комм услуги'!LI208</f>
        <v>0</v>
      </c>
      <c r="G792" s="103">
        <f t="shared" si="106"/>
        <v>0</v>
      </c>
      <c r="H792" s="103">
        <f t="shared" si="107"/>
        <v>0</v>
      </c>
      <c r="I792" s="897" t="s">
        <v>1263</v>
      </c>
      <c r="J792" s="898"/>
      <c r="K792" s="283"/>
    </row>
    <row r="793" spans="1:11" ht="30" customHeight="1">
      <c r="A793" s="93" t="s">
        <v>744</v>
      </c>
      <c r="B793" s="297"/>
      <c r="C793" s="5"/>
      <c r="D793" s="12" t="s">
        <v>32</v>
      </c>
      <c r="E793" s="102">
        <f>'3.7.комм услуги'!LG209</f>
        <v>0</v>
      </c>
      <c r="F793" s="103">
        <f>'3.7.комм услуги'!LI209</f>
        <v>0</v>
      </c>
      <c r="G793" s="103">
        <f t="shared" si="106"/>
        <v>0</v>
      </c>
      <c r="H793" s="103">
        <f t="shared" si="107"/>
        <v>0</v>
      </c>
      <c r="I793" s="897" t="s">
        <v>1263</v>
      </c>
      <c r="J793" s="898"/>
      <c r="K793" s="283"/>
    </row>
    <row r="794" spans="1:11" ht="15" customHeight="1">
      <c r="A794" s="12" t="s">
        <v>731</v>
      </c>
      <c r="B794" s="297" t="s">
        <v>1546</v>
      </c>
      <c r="C794" s="5"/>
      <c r="D794" s="12" t="s">
        <v>32</v>
      </c>
      <c r="E794" s="102">
        <f>'3.7.комм услуги'!LG210</f>
        <v>1.777778E-2</v>
      </c>
      <c r="F794" s="103">
        <f>'3.7.комм услуги'!LI210</f>
        <v>123.51</v>
      </c>
      <c r="G794" s="103">
        <f t="shared" si="106"/>
        <v>123.51</v>
      </c>
      <c r="H794" s="103">
        <f t="shared" si="107"/>
        <v>123.51</v>
      </c>
      <c r="I794" s="897" t="s">
        <v>1263</v>
      </c>
      <c r="J794" s="898"/>
      <c r="K794" s="283"/>
    </row>
    <row r="795" spans="1:11" ht="15" customHeight="1">
      <c r="A795" s="12" t="s">
        <v>732</v>
      </c>
      <c r="B795" s="297" t="s">
        <v>727</v>
      </c>
      <c r="C795" s="5"/>
      <c r="D795" s="12" t="s">
        <v>32</v>
      </c>
      <c r="E795" s="102">
        <f>'3.7.комм услуги'!LG211</f>
        <v>1.7500000000000002E-2</v>
      </c>
      <c r="F795" s="103">
        <f>'3.7.комм услуги'!LI211</f>
        <v>121.58</v>
      </c>
      <c r="G795" s="103">
        <f t="shared" si="106"/>
        <v>121.58</v>
      </c>
      <c r="H795" s="103">
        <f t="shared" si="107"/>
        <v>121.58</v>
      </c>
      <c r="I795" s="897" t="s">
        <v>1263</v>
      </c>
      <c r="J795" s="898"/>
      <c r="K795" s="283"/>
    </row>
    <row r="796" spans="1:11" ht="15" customHeight="1">
      <c r="A796" s="297" t="s">
        <v>713</v>
      </c>
      <c r="B796" s="297" t="s">
        <v>728</v>
      </c>
      <c r="C796" s="5"/>
      <c r="D796" s="12" t="s">
        <v>32</v>
      </c>
      <c r="E796" s="102">
        <f>'3.7.комм услуги'!LG212</f>
        <v>1.8043480000000001E-2</v>
      </c>
      <c r="F796" s="103">
        <f>'3.7.комм услуги'!LI212</f>
        <v>125.35</v>
      </c>
      <c r="G796" s="103">
        <f t="shared" si="106"/>
        <v>125.35</v>
      </c>
      <c r="H796" s="103">
        <f t="shared" si="107"/>
        <v>125.35</v>
      </c>
      <c r="I796" s="897" t="s">
        <v>1263</v>
      </c>
      <c r="J796" s="898"/>
      <c r="K796" s="283"/>
    </row>
    <row r="797" spans="1:11" ht="15" customHeight="1">
      <c r="A797" s="93" t="s">
        <v>716</v>
      </c>
      <c r="B797" s="297"/>
      <c r="C797" s="5"/>
      <c r="D797" s="12" t="s">
        <v>32</v>
      </c>
      <c r="E797" s="102">
        <f>'3.7.комм услуги'!LG213</f>
        <v>0</v>
      </c>
      <c r="F797" s="103">
        <f>'3.7.комм услуги'!LI213</f>
        <v>0</v>
      </c>
      <c r="G797" s="103">
        <f>F797</f>
        <v>0</v>
      </c>
      <c r="H797" s="103">
        <f>F797</f>
        <v>0</v>
      </c>
      <c r="I797" s="897" t="s">
        <v>1263</v>
      </c>
      <c r="J797" s="898"/>
      <c r="K797" s="283"/>
    </row>
    <row r="798" spans="1:11" ht="24">
      <c r="A798" s="97" t="s">
        <v>706</v>
      </c>
      <c r="B798" s="305"/>
      <c r="C798" s="6"/>
      <c r="D798" s="16"/>
      <c r="E798" s="7"/>
      <c r="F798" s="96"/>
      <c r="G798" s="96"/>
      <c r="H798" s="96"/>
      <c r="I798" s="100"/>
      <c r="J798" s="101"/>
      <c r="K798" s="284" t="s">
        <v>1164</v>
      </c>
    </row>
    <row r="799" spans="1:11" ht="15" customHeight="1">
      <c r="A799" s="12" t="s">
        <v>448</v>
      </c>
      <c r="B799" s="297" t="s">
        <v>753</v>
      </c>
      <c r="C799" s="5"/>
      <c r="D799" s="12" t="s">
        <v>1262</v>
      </c>
      <c r="E799" s="13" t="s">
        <v>434</v>
      </c>
      <c r="F799" s="103">
        <v>0</v>
      </c>
      <c r="G799" s="103">
        <v>0</v>
      </c>
      <c r="H799" s="103">
        <v>0</v>
      </c>
      <c r="I799" s="897"/>
      <c r="J799" s="898"/>
      <c r="K799" s="283"/>
    </row>
    <row r="800" spans="1:11" ht="15" customHeight="1">
      <c r="A800" s="12" t="s">
        <v>449</v>
      </c>
      <c r="B800" s="297" t="s">
        <v>754</v>
      </c>
      <c r="C800" s="5"/>
      <c r="D800" s="12" t="s">
        <v>1262</v>
      </c>
      <c r="E800" s="13" t="s">
        <v>434</v>
      </c>
      <c r="F800" s="103">
        <v>0</v>
      </c>
      <c r="G800" s="103">
        <v>0</v>
      </c>
      <c r="H800" s="103">
        <v>0</v>
      </c>
      <c r="I800" s="897"/>
      <c r="J800" s="898"/>
      <c r="K800" s="283"/>
    </row>
    <row r="801" spans="1:11" ht="15" customHeight="1">
      <c r="A801" s="12" t="s">
        <v>463</v>
      </c>
      <c r="B801" s="297" t="s">
        <v>755</v>
      </c>
      <c r="C801" s="5"/>
      <c r="D801" s="12" t="s">
        <v>1262</v>
      </c>
      <c r="E801" s="13" t="s">
        <v>434</v>
      </c>
      <c r="F801" s="103">
        <v>0</v>
      </c>
      <c r="G801" s="103">
        <v>0</v>
      </c>
      <c r="H801" s="103">
        <v>0</v>
      </c>
      <c r="I801" s="897"/>
      <c r="J801" s="898"/>
      <c r="K801" s="283"/>
    </row>
    <row r="802" spans="1:11" ht="15" customHeight="1">
      <c r="A802" s="12" t="s">
        <v>450</v>
      </c>
      <c r="B802" s="297" t="s">
        <v>756</v>
      </c>
      <c r="C802" s="5"/>
      <c r="D802" s="12" t="s">
        <v>1262</v>
      </c>
      <c r="E802" s="13" t="s">
        <v>434</v>
      </c>
      <c r="F802" s="103">
        <v>0</v>
      </c>
      <c r="G802" s="103">
        <v>0</v>
      </c>
      <c r="H802" s="103">
        <v>0</v>
      </c>
      <c r="I802" s="897"/>
      <c r="J802" s="898"/>
      <c r="K802" s="283"/>
    </row>
    <row r="803" spans="1:11" ht="15" customHeight="1">
      <c r="A803" s="12" t="s">
        <v>451</v>
      </c>
      <c r="B803" s="297" t="s">
        <v>757</v>
      </c>
      <c r="C803" s="5"/>
      <c r="D803" s="12" t="s">
        <v>1262</v>
      </c>
      <c r="E803" s="13" t="s">
        <v>434</v>
      </c>
      <c r="F803" s="103">
        <v>0</v>
      </c>
      <c r="G803" s="103">
        <v>0</v>
      </c>
      <c r="H803" s="103">
        <v>0</v>
      </c>
      <c r="I803" s="897"/>
      <c r="J803" s="898"/>
      <c r="K803" s="283"/>
    </row>
    <row r="804" spans="1:11" ht="15" customHeight="1">
      <c r="A804" s="12" t="s">
        <v>452</v>
      </c>
      <c r="B804" s="297" t="s">
        <v>758</v>
      </c>
      <c r="C804" s="5"/>
      <c r="D804" s="12" t="s">
        <v>1262</v>
      </c>
      <c r="E804" s="13" t="s">
        <v>434</v>
      </c>
      <c r="F804" s="103">
        <v>0</v>
      </c>
      <c r="G804" s="103">
        <v>0</v>
      </c>
      <c r="H804" s="103">
        <v>0</v>
      </c>
      <c r="I804" s="897"/>
      <c r="J804" s="898"/>
      <c r="K804" s="283"/>
    </row>
    <row r="805" spans="1:11" ht="26.25" customHeight="1">
      <c r="A805" s="104"/>
      <c r="B805" s="107"/>
      <c r="C805" s="114" t="s">
        <v>15</v>
      </c>
      <c r="D805" s="115" t="s">
        <v>16</v>
      </c>
      <c r="E805" s="115"/>
      <c r="F805" s="119"/>
      <c r="G805" s="119"/>
      <c r="H805" s="119"/>
      <c r="I805" s="120"/>
      <c r="J805" s="121"/>
      <c r="K805" s="296"/>
    </row>
    <row r="806" spans="1:11" ht="44.25" customHeight="1">
      <c r="A806" s="661" t="s">
        <v>418</v>
      </c>
      <c r="B806" s="107"/>
      <c r="C806" s="114"/>
      <c r="D806" s="115"/>
      <c r="E806" s="122"/>
      <c r="F806" s="119"/>
      <c r="G806" s="119"/>
      <c r="H806" s="119"/>
      <c r="I806" s="120"/>
      <c r="J806" s="121"/>
      <c r="K806" s="296"/>
    </row>
    <row r="807" spans="1:11" ht="26.25" customHeight="1">
      <c r="A807" s="297" t="s">
        <v>413</v>
      </c>
      <c r="B807" s="297" t="s">
        <v>419</v>
      </c>
      <c r="C807" s="5"/>
      <c r="D807" s="4" t="s">
        <v>264</v>
      </c>
      <c r="E807" s="894" t="s">
        <v>261</v>
      </c>
      <c r="F807" s="103">
        <f>'3.3.расчет прочих дс'!L261</f>
        <v>94</v>
      </c>
      <c r="G807" s="103">
        <f>F807</f>
        <v>94</v>
      </c>
      <c r="H807" s="103">
        <f>F807</f>
        <v>94</v>
      </c>
      <c r="I807" s="897" t="s">
        <v>1264</v>
      </c>
      <c r="J807" s="898"/>
      <c r="K807" s="283"/>
    </row>
    <row r="808" spans="1:11" ht="24.75" customHeight="1">
      <c r="A808" s="297" t="s">
        <v>405</v>
      </c>
      <c r="B808" s="297" t="s">
        <v>422</v>
      </c>
      <c r="C808" s="5"/>
      <c r="D808" s="4" t="s">
        <v>264</v>
      </c>
      <c r="E808" s="895"/>
      <c r="F808" s="103">
        <f>'3.3.расчет прочих дс'!L262</f>
        <v>94</v>
      </c>
      <c r="G808" s="103">
        <f t="shared" ref="G808:G820" si="108">F808</f>
        <v>94</v>
      </c>
      <c r="H808" s="103">
        <f t="shared" ref="H808:H820" si="109">F808</f>
        <v>94</v>
      </c>
      <c r="I808" s="897" t="s">
        <v>1264</v>
      </c>
      <c r="J808" s="898"/>
      <c r="K808" s="283"/>
    </row>
    <row r="809" spans="1:11" ht="24.75" customHeight="1">
      <c r="A809" s="297" t="s">
        <v>809</v>
      </c>
      <c r="B809" s="297" t="s">
        <v>419</v>
      </c>
      <c r="C809" s="5"/>
      <c r="D809" s="4" t="s">
        <v>264</v>
      </c>
      <c r="E809" s="895"/>
      <c r="F809" s="103">
        <f>'3.3.расчет прочих дс'!L263</f>
        <v>94</v>
      </c>
      <c r="G809" s="103">
        <f t="shared" si="108"/>
        <v>94</v>
      </c>
      <c r="H809" s="103">
        <f t="shared" si="109"/>
        <v>94</v>
      </c>
      <c r="I809" s="897" t="s">
        <v>1264</v>
      </c>
      <c r="J809" s="898"/>
      <c r="K809" s="283"/>
    </row>
    <row r="810" spans="1:11" ht="26.25" customHeight="1">
      <c r="A810" s="297" t="s">
        <v>406</v>
      </c>
      <c r="B810" s="297" t="s">
        <v>422</v>
      </c>
      <c r="C810" s="5"/>
      <c r="D810" s="4" t="s">
        <v>264</v>
      </c>
      <c r="E810" s="895"/>
      <c r="F810" s="103">
        <f>'3.3.расчет прочих дс'!L264</f>
        <v>94</v>
      </c>
      <c r="G810" s="103">
        <f t="shared" si="108"/>
        <v>94</v>
      </c>
      <c r="H810" s="103">
        <f t="shared" si="109"/>
        <v>94</v>
      </c>
      <c r="I810" s="897" t="s">
        <v>1264</v>
      </c>
      <c r="J810" s="898"/>
      <c r="K810" s="283"/>
    </row>
    <row r="811" spans="1:11" ht="27" customHeight="1">
      <c r="A811" s="297" t="s">
        <v>407</v>
      </c>
      <c r="B811" s="297" t="s">
        <v>422</v>
      </c>
      <c r="C811" s="5"/>
      <c r="D811" s="4" t="s">
        <v>264</v>
      </c>
      <c r="E811" s="895"/>
      <c r="F811" s="103">
        <f>'3.3.расчет прочих дс'!L265</f>
        <v>94</v>
      </c>
      <c r="G811" s="103">
        <f t="shared" si="108"/>
        <v>94</v>
      </c>
      <c r="H811" s="103">
        <f t="shared" si="109"/>
        <v>94</v>
      </c>
      <c r="I811" s="897" t="s">
        <v>1264</v>
      </c>
      <c r="J811" s="898"/>
      <c r="K811" s="283"/>
    </row>
    <row r="812" spans="1:11" ht="24.75" customHeight="1">
      <c r="A812" s="93" t="s">
        <v>408</v>
      </c>
      <c r="B812" s="297" t="s">
        <v>421</v>
      </c>
      <c r="C812" s="5"/>
      <c r="D812" s="4" t="s">
        <v>264</v>
      </c>
      <c r="E812" s="895"/>
      <c r="F812" s="103">
        <f>'3.3.расчет прочих дс'!L266</f>
        <v>94</v>
      </c>
      <c r="G812" s="103">
        <f t="shared" si="108"/>
        <v>94</v>
      </c>
      <c r="H812" s="103">
        <f t="shared" si="109"/>
        <v>94</v>
      </c>
      <c r="I812" s="897" t="s">
        <v>1264</v>
      </c>
      <c r="J812" s="898"/>
      <c r="K812" s="283"/>
    </row>
    <row r="813" spans="1:11" ht="24.75" customHeight="1">
      <c r="A813" s="99" t="s">
        <v>409</v>
      </c>
      <c r="B813" s="297" t="s">
        <v>421</v>
      </c>
      <c r="C813" s="5"/>
      <c r="D813" s="4" t="s">
        <v>264</v>
      </c>
      <c r="E813" s="895"/>
      <c r="F813" s="103">
        <f>'3.3.расчет прочих дс'!L267</f>
        <v>94</v>
      </c>
      <c r="G813" s="103">
        <f t="shared" si="108"/>
        <v>94</v>
      </c>
      <c r="H813" s="103">
        <f t="shared" si="109"/>
        <v>94</v>
      </c>
      <c r="I813" s="897" t="s">
        <v>1264</v>
      </c>
      <c r="J813" s="898"/>
      <c r="K813" s="283"/>
    </row>
    <row r="814" spans="1:11" ht="24.75" customHeight="1">
      <c r="A814" s="99" t="s">
        <v>414</v>
      </c>
      <c r="B814" s="297" t="s">
        <v>420</v>
      </c>
      <c r="C814" s="5"/>
      <c r="D814" s="4" t="s">
        <v>264</v>
      </c>
      <c r="E814" s="895"/>
      <c r="F814" s="103">
        <f>'3.3.расчет прочих дс'!L268</f>
        <v>94</v>
      </c>
      <c r="G814" s="103">
        <f t="shared" si="108"/>
        <v>94</v>
      </c>
      <c r="H814" s="103">
        <f t="shared" si="109"/>
        <v>94</v>
      </c>
      <c r="I814" s="897" t="s">
        <v>1264</v>
      </c>
      <c r="J814" s="898"/>
      <c r="K814" s="283"/>
    </row>
    <row r="815" spans="1:11" ht="24.75" customHeight="1">
      <c r="A815" s="99" t="s">
        <v>410</v>
      </c>
      <c r="B815" s="297" t="s">
        <v>421</v>
      </c>
      <c r="C815" s="5"/>
      <c r="D815" s="4" t="s">
        <v>264</v>
      </c>
      <c r="E815" s="895"/>
      <c r="F815" s="103">
        <f>'3.3.расчет прочих дс'!L269</f>
        <v>94</v>
      </c>
      <c r="G815" s="103">
        <f t="shared" si="108"/>
        <v>94</v>
      </c>
      <c r="H815" s="103">
        <f t="shared" si="109"/>
        <v>94</v>
      </c>
      <c r="I815" s="897" t="s">
        <v>1264</v>
      </c>
      <c r="J815" s="898"/>
      <c r="K815" s="283"/>
    </row>
    <row r="816" spans="1:11" ht="24.75" customHeight="1">
      <c r="A816" s="93" t="s">
        <v>415</v>
      </c>
      <c r="B816" s="297" t="s">
        <v>419</v>
      </c>
      <c r="C816" s="5"/>
      <c r="D816" s="4" t="s">
        <v>264</v>
      </c>
      <c r="E816" s="895"/>
      <c r="F816" s="103">
        <f>'3.3.расчет прочих дс'!L270</f>
        <v>94</v>
      </c>
      <c r="G816" s="103">
        <f t="shared" si="108"/>
        <v>94</v>
      </c>
      <c r="H816" s="103">
        <f t="shared" si="109"/>
        <v>94</v>
      </c>
      <c r="I816" s="897" t="s">
        <v>1264</v>
      </c>
      <c r="J816" s="898"/>
      <c r="K816" s="283"/>
    </row>
    <row r="817" spans="1:11" ht="24.75" customHeight="1">
      <c r="A817" s="297" t="s">
        <v>411</v>
      </c>
      <c r="B817" s="297" t="s">
        <v>422</v>
      </c>
      <c r="C817" s="5"/>
      <c r="D817" s="4" t="s">
        <v>264</v>
      </c>
      <c r="E817" s="895"/>
      <c r="F817" s="103">
        <f>'3.3.расчет прочих дс'!L271</f>
        <v>94</v>
      </c>
      <c r="G817" s="103">
        <f t="shared" si="108"/>
        <v>94</v>
      </c>
      <c r="H817" s="103">
        <f t="shared" si="109"/>
        <v>94</v>
      </c>
      <c r="I817" s="897" t="s">
        <v>1264</v>
      </c>
      <c r="J817" s="898"/>
      <c r="K817" s="283"/>
    </row>
    <row r="818" spans="1:11" ht="24.75" customHeight="1">
      <c r="A818" s="93" t="s">
        <v>416</v>
      </c>
      <c r="B818" s="297" t="s">
        <v>419</v>
      </c>
      <c r="C818" s="5"/>
      <c r="D818" s="4" t="s">
        <v>264</v>
      </c>
      <c r="E818" s="895"/>
      <c r="F818" s="103">
        <f>'3.3.расчет прочих дс'!L272</f>
        <v>94</v>
      </c>
      <c r="G818" s="103">
        <f t="shared" si="108"/>
        <v>94</v>
      </c>
      <c r="H818" s="103">
        <f t="shared" si="109"/>
        <v>94</v>
      </c>
      <c r="I818" s="897" t="s">
        <v>1264</v>
      </c>
      <c r="J818" s="898"/>
      <c r="K818" s="283"/>
    </row>
    <row r="819" spans="1:11" ht="24.75" customHeight="1">
      <c r="A819" s="297" t="s">
        <v>412</v>
      </c>
      <c r="B819" s="297" t="s">
        <v>422</v>
      </c>
      <c r="C819" s="5"/>
      <c r="D819" s="4" t="s">
        <v>264</v>
      </c>
      <c r="E819" s="895"/>
      <c r="F819" s="103">
        <f>'3.3.расчет прочих дс'!L273</f>
        <v>94</v>
      </c>
      <c r="G819" s="103">
        <f t="shared" si="108"/>
        <v>94</v>
      </c>
      <c r="H819" s="103">
        <f t="shared" si="109"/>
        <v>94</v>
      </c>
      <c r="I819" s="897" t="s">
        <v>1264</v>
      </c>
      <c r="J819" s="898"/>
      <c r="K819" s="283"/>
    </row>
    <row r="820" spans="1:11" ht="24.75" customHeight="1">
      <c r="A820" s="652"/>
      <c r="B820" s="297"/>
      <c r="C820" s="5"/>
      <c r="D820" s="4"/>
      <c r="E820" s="896"/>
      <c r="F820" s="103">
        <f>'3.3.расчет прочих дс'!L274</f>
        <v>0</v>
      </c>
      <c r="G820" s="103">
        <f t="shared" si="108"/>
        <v>0</v>
      </c>
      <c r="H820" s="103">
        <f t="shared" si="109"/>
        <v>0</v>
      </c>
      <c r="I820" s="897"/>
      <c r="J820" s="898"/>
      <c r="K820" s="283"/>
    </row>
    <row r="821" spans="1:11" ht="26.25" customHeight="1">
      <c r="A821" s="661" t="s">
        <v>423</v>
      </c>
      <c r="B821" s="107"/>
      <c r="C821" s="114"/>
      <c r="D821" s="115"/>
      <c r="E821" s="122"/>
      <c r="F821" s="119"/>
      <c r="G821" s="119"/>
      <c r="H821" s="119"/>
      <c r="I821" s="120"/>
      <c r="J821" s="121"/>
      <c r="K821" s="296"/>
    </row>
    <row r="822" spans="1:11" ht="24" customHeight="1">
      <c r="A822" s="12" t="s">
        <v>811</v>
      </c>
      <c r="B822" s="297" t="s">
        <v>424</v>
      </c>
      <c r="C822" s="5"/>
      <c r="D822" s="12" t="s">
        <v>1262</v>
      </c>
      <c r="E822" s="13" t="s">
        <v>434</v>
      </c>
      <c r="F822" s="103">
        <v>0</v>
      </c>
      <c r="G822" s="103">
        <v>0</v>
      </c>
      <c r="H822" s="103">
        <v>0</v>
      </c>
      <c r="I822" s="897"/>
      <c r="J822" s="898"/>
      <c r="K822" s="283"/>
    </row>
    <row r="823" spans="1:11" ht="36">
      <c r="A823" s="12" t="s">
        <v>812</v>
      </c>
      <c r="B823" s="297" t="s">
        <v>425</v>
      </c>
      <c r="C823" s="5"/>
      <c r="D823" s="12" t="s">
        <v>1262</v>
      </c>
      <c r="E823" s="13" t="s">
        <v>434</v>
      </c>
      <c r="F823" s="103">
        <v>0</v>
      </c>
      <c r="G823" s="103">
        <v>0</v>
      </c>
      <c r="H823" s="103">
        <v>0</v>
      </c>
      <c r="I823" s="897"/>
      <c r="J823" s="898"/>
      <c r="K823" s="283"/>
    </row>
    <row r="824" spans="1:11" ht="24">
      <c r="A824" s="12" t="s">
        <v>813</v>
      </c>
      <c r="B824" s="297" t="s">
        <v>426</v>
      </c>
      <c r="C824" s="5"/>
      <c r="D824" s="12" t="s">
        <v>1262</v>
      </c>
      <c r="E824" s="13" t="s">
        <v>434</v>
      </c>
      <c r="F824" s="103">
        <v>0</v>
      </c>
      <c r="G824" s="103">
        <v>0</v>
      </c>
      <c r="H824" s="103">
        <v>0</v>
      </c>
      <c r="I824" s="897"/>
      <c r="J824" s="898"/>
      <c r="K824" s="283"/>
    </row>
    <row r="825" spans="1:11" ht="36">
      <c r="A825" s="12" t="s">
        <v>1536</v>
      </c>
      <c r="B825" s="297" t="s">
        <v>427</v>
      </c>
      <c r="C825" s="5"/>
      <c r="D825" s="12" t="s">
        <v>1262</v>
      </c>
      <c r="E825" s="13" t="s">
        <v>434</v>
      </c>
      <c r="F825" s="103">
        <v>0</v>
      </c>
      <c r="G825" s="103">
        <v>0</v>
      </c>
      <c r="H825" s="103">
        <v>0</v>
      </c>
      <c r="I825" s="897"/>
      <c r="J825" s="898"/>
      <c r="K825" s="283"/>
    </row>
    <row r="826" spans="1:11" ht="36">
      <c r="A826" s="12" t="s">
        <v>814</v>
      </c>
      <c r="B826" s="297" t="s">
        <v>428</v>
      </c>
      <c r="C826" s="5"/>
      <c r="D826" s="12" t="s">
        <v>1262</v>
      </c>
      <c r="E826" s="13" t="s">
        <v>434</v>
      </c>
      <c r="F826" s="103">
        <v>0</v>
      </c>
      <c r="G826" s="103">
        <v>0</v>
      </c>
      <c r="H826" s="103">
        <v>0</v>
      </c>
      <c r="I826" s="897"/>
      <c r="J826" s="898"/>
      <c r="K826" s="283"/>
    </row>
    <row r="827" spans="1:11" ht="36">
      <c r="A827" s="99" t="s">
        <v>815</v>
      </c>
      <c r="B827" s="297" t="s">
        <v>429</v>
      </c>
      <c r="C827" s="5"/>
      <c r="D827" s="12" t="s">
        <v>1262</v>
      </c>
      <c r="E827" s="13" t="s">
        <v>434</v>
      </c>
      <c r="F827" s="103">
        <v>0</v>
      </c>
      <c r="G827" s="103">
        <v>0</v>
      </c>
      <c r="H827" s="103">
        <v>0</v>
      </c>
      <c r="I827" s="897"/>
      <c r="J827" s="898"/>
      <c r="K827" s="283"/>
    </row>
    <row r="828" spans="1:11" ht="36">
      <c r="A828" s="99" t="s">
        <v>816</v>
      </c>
      <c r="B828" s="297" t="s">
        <v>430</v>
      </c>
      <c r="C828" s="5"/>
      <c r="D828" s="12" t="s">
        <v>1262</v>
      </c>
      <c r="E828" s="13" t="s">
        <v>434</v>
      </c>
      <c r="F828" s="103">
        <v>0</v>
      </c>
      <c r="G828" s="103">
        <v>0</v>
      </c>
      <c r="H828" s="103">
        <v>0</v>
      </c>
      <c r="I828" s="897"/>
      <c r="J828" s="898"/>
      <c r="K828" s="283"/>
    </row>
    <row r="829" spans="1:11" ht="24">
      <c r="A829" s="99" t="s">
        <v>817</v>
      </c>
      <c r="B829" s="297" t="s">
        <v>431</v>
      </c>
      <c r="C829" s="5"/>
      <c r="D829" s="12" t="s">
        <v>1262</v>
      </c>
      <c r="E829" s="13" t="s">
        <v>434</v>
      </c>
      <c r="F829" s="103">
        <v>0</v>
      </c>
      <c r="G829" s="103">
        <v>0</v>
      </c>
      <c r="H829" s="103">
        <v>0</v>
      </c>
      <c r="I829" s="897"/>
      <c r="J829" s="898"/>
      <c r="K829" s="283"/>
    </row>
    <row r="830" spans="1:11" ht="36">
      <c r="A830" s="99" t="s">
        <v>1537</v>
      </c>
      <c r="B830" s="297" t="s">
        <v>432</v>
      </c>
      <c r="C830" s="5"/>
      <c r="D830" s="12" t="s">
        <v>1262</v>
      </c>
      <c r="E830" s="13" t="s">
        <v>434</v>
      </c>
      <c r="F830" s="103">
        <v>0</v>
      </c>
      <c r="G830" s="103">
        <v>0</v>
      </c>
      <c r="H830" s="103">
        <v>0</v>
      </c>
      <c r="I830" s="897"/>
      <c r="J830" s="898"/>
      <c r="K830" s="283"/>
    </row>
    <row r="831" spans="1:11" ht="36">
      <c r="A831" s="99" t="s">
        <v>818</v>
      </c>
      <c r="B831" s="297" t="s">
        <v>433</v>
      </c>
      <c r="C831" s="5"/>
      <c r="D831" s="12" t="s">
        <v>1262</v>
      </c>
      <c r="E831" s="13" t="s">
        <v>434</v>
      </c>
      <c r="F831" s="103">
        <v>0</v>
      </c>
      <c r="G831" s="103">
        <v>0</v>
      </c>
      <c r="H831" s="103">
        <v>0</v>
      </c>
      <c r="I831" s="897"/>
      <c r="J831" s="898"/>
      <c r="K831" s="283"/>
    </row>
    <row r="832" spans="1:11" ht="26.25" customHeight="1">
      <c r="A832" s="661" t="s">
        <v>729</v>
      </c>
      <c r="B832" s="107"/>
      <c r="C832" s="114"/>
      <c r="D832" s="115"/>
      <c r="E832" s="122"/>
      <c r="F832" s="119"/>
      <c r="G832" s="119"/>
      <c r="H832" s="119"/>
      <c r="I832" s="120"/>
      <c r="J832" s="121"/>
      <c r="K832" s="296"/>
    </row>
    <row r="833" spans="1:11" ht="26.25" customHeight="1">
      <c r="A833" s="12" t="s">
        <v>714</v>
      </c>
      <c r="B833" s="297" t="s">
        <v>722</v>
      </c>
      <c r="C833" s="5"/>
      <c r="D833" s="4" t="s">
        <v>264</v>
      </c>
      <c r="E833" s="894" t="s">
        <v>261</v>
      </c>
      <c r="F833" s="103">
        <f>'3.8.расчет прочих'!L243</f>
        <v>139</v>
      </c>
      <c r="G833" s="103">
        <f>F833</f>
        <v>139</v>
      </c>
      <c r="H833" s="103">
        <f>F833</f>
        <v>139</v>
      </c>
      <c r="I833" s="897" t="s">
        <v>1265</v>
      </c>
      <c r="J833" s="898"/>
      <c r="K833" s="283"/>
    </row>
    <row r="834" spans="1:11" ht="24.75" customHeight="1">
      <c r="A834" s="93" t="s">
        <v>715</v>
      </c>
      <c r="B834" s="297"/>
      <c r="C834" s="5"/>
      <c r="D834" s="4" t="s">
        <v>264</v>
      </c>
      <c r="E834" s="895"/>
      <c r="F834" s="103">
        <f>'3.8.расчет прочих'!L244</f>
        <v>139</v>
      </c>
      <c r="G834" s="103">
        <f t="shared" ref="G834:G840" si="110">F834</f>
        <v>139</v>
      </c>
      <c r="H834" s="103">
        <f t="shared" ref="H834:H840" si="111">F834</f>
        <v>139</v>
      </c>
      <c r="I834" s="897" t="s">
        <v>1265</v>
      </c>
      <c r="J834" s="898"/>
      <c r="K834" s="283"/>
    </row>
    <row r="835" spans="1:11" ht="24.75" customHeight="1">
      <c r="A835" s="12" t="s">
        <v>730</v>
      </c>
      <c r="B835" s="297" t="s">
        <v>1544</v>
      </c>
      <c r="C835" s="5"/>
      <c r="D835" s="4" t="s">
        <v>264</v>
      </c>
      <c r="E835" s="895"/>
      <c r="F835" s="103">
        <f>'3.8.расчет прочих'!L245</f>
        <v>139</v>
      </c>
      <c r="G835" s="103">
        <f t="shared" si="110"/>
        <v>139</v>
      </c>
      <c r="H835" s="103">
        <f t="shared" si="111"/>
        <v>139</v>
      </c>
      <c r="I835" s="897" t="s">
        <v>1265</v>
      </c>
      <c r="J835" s="898"/>
      <c r="K835" s="283"/>
    </row>
    <row r="836" spans="1:11" ht="26.25" customHeight="1">
      <c r="A836" s="12" t="s">
        <v>731</v>
      </c>
      <c r="B836" s="297" t="s">
        <v>723</v>
      </c>
      <c r="C836" s="5"/>
      <c r="D836" s="4" t="s">
        <v>264</v>
      </c>
      <c r="E836" s="895"/>
      <c r="F836" s="103">
        <f>'3.8.расчет прочих'!L246</f>
        <v>139</v>
      </c>
      <c r="G836" s="103">
        <f t="shared" si="110"/>
        <v>139</v>
      </c>
      <c r="H836" s="103">
        <f t="shared" si="111"/>
        <v>139</v>
      </c>
      <c r="I836" s="897" t="s">
        <v>1265</v>
      </c>
      <c r="J836" s="898"/>
      <c r="K836" s="283"/>
    </row>
    <row r="837" spans="1:11" ht="27" customHeight="1">
      <c r="A837" s="93" t="s">
        <v>744</v>
      </c>
      <c r="B837" s="297"/>
      <c r="C837" s="5"/>
      <c r="D837" s="4" t="s">
        <v>264</v>
      </c>
      <c r="E837" s="895"/>
      <c r="F837" s="103">
        <f>'3.8.расчет прочих'!L247</f>
        <v>139</v>
      </c>
      <c r="G837" s="103">
        <f t="shared" si="110"/>
        <v>139</v>
      </c>
      <c r="H837" s="103">
        <f t="shared" si="111"/>
        <v>139</v>
      </c>
      <c r="I837" s="897" t="s">
        <v>1265</v>
      </c>
      <c r="J837" s="898"/>
      <c r="K837" s="283"/>
    </row>
    <row r="838" spans="1:11" ht="24.75" customHeight="1">
      <c r="A838" s="12" t="s">
        <v>732</v>
      </c>
      <c r="B838" s="297" t="s">
        <v>724</v>
      </c>
      <c r="C838" s="5"/>
      <c r="D838" s="4" t="s">
        <v>264</v>
      </c>
      <c r="E838" s="895"/>
      <c r="F838" s="103">
        <f>'3.8.расчет прочих'!L248</f>
        <v>139</v>
      </c>
      <c r="G838" s="103">
        <f t="shared" si="110"/>
        <v>139</v>
      </c>
      <c r="H838" s="103">
        <f t="shared" si="111"/>
        <v>139</v>
      </c>
      <c r="I838" s="897" t="s">
        <v>1265</v>
      </c>
      <c r="J838" s="898"/>
      <c r="K838" s="283"/>
    </row>
    <row r="839" spans="1:11" ht="24.75" customHeight="1">
      <c r="A839" s="93" t="s">
        <v>713</v>
      </c>
      <c r="B839" s="297"/>
      <c r="C839" s="5"/>
      <c r="D839" s="4" t="s">
        <v>264</v>
      </c>
      <c r="E839" s="895"/>
      <c r="F839" s="103">
        <f>'3.8.расчет прочих'!L249</f>
        <v>139</v>
      </c>
      <c r="G839" s="103">
        <f t="shared" si="110"/>
        <v>139</v>
      </c>
      <c r="H839" s="103">
        <f t="shared" si="111"/>
        <v>139</v>
      </c>
      <c r="I839" s="897" t="s">
        <v>1265</v>
      </c>
      <c r="J839" s="898"/>
      <c r="K839" s="283"/>
    </row>
    <row r="840" spans="1:11" ht="24.75" customHeight="1">
      <c r="A840" s="93" t="s">
        <v>716</v>
      </c>
      <c r="B840" s="297"/>
      <c r="C840" s="5"/>
      <c r="D840" s="4" t="s">
        <v>264</v>
      </c>
      <c r="E840" s="896"/>
      <c r="F840" s="103">
        <f>'3.8.расчет прочих'!L250</f>
        <v>139</v>
      </c>
      <c r="G840" s="103">
        <f t="shared" si="110"/>
        <v>139</v>
      </c>
      <c r="H840" s="103">
        <f t="shared" si="111"/>
        <v>139</v>
      </c>
      <c r="I840" s="897" t="s">
        <v>1265</v>
      </c>
      <c r="J840" s="898"/>
      <c r="K840" s="283"/>
    </row>
    <row r="841" spans="1:11" ht="26.25" customHeight="1">
      <c r="A841" s="661" t="s">
        <v>708</v>
      </c>
      <c r="B841" s="107"/>
      <c r="C841" s="114"/>
      <c r="D841" s="115"/>
      <c r="E841" s="122"/>
      <c r="F841" s="119"/>
      <c r="G841" s="119"/>
      <c r="H841" s="119"/>
      <c r="I841" s="120"/>
      <c r="J841" s="121"/>
      <c r="K841" s="296"/>
    </row>
    <row r="842" spans="1:11" ht="26.25" customHeight="1">
      <c r="A842" s="12" t="s">
        <v>714</v>
      </c>
      <c r="B842" s="297" t="s">
        <v>709</v>
      </c>
      <c r="C842" s="5"/>
      <c r="D842" s="4" t="s">
        <v>264</v>
      </c>
      <c r="E842" s="894" t="s">
        <v>261</v>
      </c>
      <c r="F842" s="103">
        <f>'3.8.расчет прочих'!L252</f>
        <v>139</v>
      </c>
      <c r="G842" s="103">
        <f t="shared" ref="G842:G849" si="112">F842</f>
        <v>139</v>
      </c>
      <c r="H842" s="103">
        <f t="shared" ref="H842:H849" si="113">F842</f>
        <v>139</v>
      </c>
      <c r="I842" s="897" t="s">
        <v>1265</v>
      </c>
      <c r="J842" s="898"/>
      <c r="K842" s="283"/>
    </row>
    <row r="843" spans="1:11" ht="24.75" customHeight="1">
      <c r="A843" s="93" t="s">
        <v>715</v>
      </c>
      <c r="B843" s="297"/>
      <c r="C843" s="5"/>
      <c r="D843" s="4" t="s">
        <v>264</v>
      </c>
      <c r="E843" s="895"/>
      <c r="F843" s="103">
        <f>'3.8.расчет прочих'!L253</f>
        <v>139</v>
      </c>
      <c r="G843" s="103">
        <f t="shared" si="112"/>
        <v>139</v>
      </c>
      <c r="H843" s="103">
        <f t="shared" si="113"/>
        <v>139</v>
      </c>
      <c r="I843" s="897" t="s">
        <v>1265</v>
      </c>
      <c r="J843" s="898"/>
      <c r="K843" s="283"/>
    </row>
    <row r="844" spans="1:11" ht="24.75" customHeight="1">
      <c r="A844" s="12" t="s">
        <v>730</v>
      </c>
      <c r="B844" s="297" t="s">
        <v>710</v>
      </c>
      <c r="C844" s="5"/>
      <c r="D844" s="4" t="s">
        <v>264</v>
      </c>
      <c r="E844" s="895"/>
      <c r="F844" s="103">
        <f>'3.8.расчет прочих'!L254</f>
        <v>139</v>
      </c>
      <c r="G844" s="103">
        <f t="shared" si="112"/>
        <v>139</v>
      </c>
      <c r="H844" s="103">
        <f t="shared" si="113"/>
        <v>139</v>
      </c>
      <c r="I844" s="897" t="s">
        <v>1265</v>
      </c>
      <c r="J844" s="898"/>
      <c r="K844" s="283"/>
    </row>
    <row r="845" spans="1:11" ht="26.25" customHeight="1">
      <c r="A845" s="93" t="s">
        <v>744</v>
      </c>
      <c r="B845" s="297"/>
      <c r="C845" s="5"/>
      <c r="D845" s="4" t="s">
        <v>264</v>
      </c>
      <c r="E845" s="895"/>
      <c r="F845" s="103">
        <f>'3.8.расчет прочих'!L255</f>
        <v>139</v>
      </c>
      <c r="G845" s="103">
        <f t="shared" si="112"/>
        <v>139</v>
      </c>
      <c r="H845" s="103">
        <f t="shared" si="113"/>
        <v>139</v>
      </c>
      <c r="I845" s="897" t="s">
        <v>1265</v>
      </c>
      <c r="J845" s="898"/>
      <c r="K845" s="283"/>
    </row>
    <row r="846" spans="1:11" ht="27" customHeight="1">
      <c r="A846" s="12" t="s">
        <v>731</v>
      </c>
      <c r="B846" s="297" t="s">
        <v>711</v>
      </c>
      <c r="C846" s="5"/>
      <c r="D846" s="4" t="s">
        <v>264</v>
      </c>
      <c r="E846" s="895"/>
      <c r="F846" s="103">
        <f>'3.8.расчет прочих'!L256</f>
        <v>139</v>
      </c>
      <c r="G846" s="103">
        <f t="shared" si="112"/>
        <v>139</v>
      </c>
      <c r="H846" s="103">
        <f t="shared" si="113"/>
        <v>139</v>
      </c>
      <c r="I846" s="897" t="s">
        <v>1265</v>
      </c>
      <c r="J846" s="898"/>
      <c r="K846" s="283"/>
    </row>
    <row r="847" spans="1:11" ht="24.75" customHeight="1">
      <c r="A847" s="12" t="s">
        <v>732</v>
      </c>
      <c r="B847" s="297" t="s">
        <v>712</v>
      </c>
      <c r="C847" s="5"/>
      <c r="D847" s="4" t="s">
        <v>264</v>
      </c>
      <c r="E847" s="895"/>
      <c r="F847" s="103">
        <f>'3.8.расчет прочих'!L257</f>
        <v>139</v>
      </c>
      <c r="G847" s="103">
        <f t="shared" si="112"/>
        <v>139</v>
      </c>
      <c r="H847" s="103">
        <f t="shared" si="113"/>
        <v>139</v>
      </c>
      <c r="I847" s="897" t="s">
        <v>1265</v>
      </c>
      <c r="J847" s="898"/>
      <c r="K847" s="283"/>
    </row>
    <row r="848" spans="1:11" ht="24.75" customHeight="1">
      <c r="A848" s="297" t="s">
        <v>713</v>
      </c>
      <c r="B848" s="297" t="s">
        <v>1545</v>
      </c>
      <c r="C848" s="5"/>
      <c r="D848" s="4" t="s">
        <v>264</v>
      </c>
      <c r="E848" s="895"/>
      <c r="F848" s="103">
        <f>'3.8.расчет прочих'!L258</f>
        <v>139</v>
      </c>
      <c r="G848" s="103">
        <f t="shared" si="112"/>
        <v>139</v>
      </c>
      <c r="H848" s="103">
        <f t="shared" si="113"/>
        <v>139</v>
      </c>
      <c r="I848" s="897" t="s">
        <v>1265</v>
      </c>
      <c r="J848" s="898"/>
      <c r="K848" s="283"/>
    </row>
    <row r="849" spans="1:11" ht="24.75" customHeight="1">
      <c r="A849" s="93" t="s">
        <v>716</v>
      </c>
      <c r="B849" s="297"/>
      <c r="C849" s="5"/>
      <c r="D849" s="4" t="s">
        <v>264</v>
      </c>
      <c r="E849" s="896"/>
      <c r="F849" s="103">
        <f>'3.8.расчет прочих'!L259</f>
        <v>139</v>
      </c>
      <c r="G849" s="103">
        <f t="shared" si="112"/>
        <v>139</v>
      </c>
      <c r="H849" s="103">
        <f t="shared" si="113"/>
        <v>139</v>
      </c>
      <c r="I849" s="897" t="s">
        <v>1265</v>
      </c>
      <c r="J849" s="898"/>
      <c r="K849" s="283"/>
    </row>
    <row r="850" spans="1:11" ht="26.25" customHeight="1">
      <c r="A850" s="661" t="s">
        <v>725</v>
      </c>
      <c r="B850" s="107"/>
      <c r="C850" s="114"/>
      <c r="D850" s="115"/>
      <c r="E850" s="122"/>
      <c r="F850" s="119"/>
      <c r="G850" s="119"/>
      <c r="H850" s="119"/>
      <c r="I850" s="120"/>
      <c r="J850" s="121"/>
      <c r="K850" s="296"/>
    </row>
    <row r="851" spans="1:11" ht="26.25" customHeight="1">
      <c r="A851" s="12" t="s">
        <v>714</v>
      </c>
      <c r="B851" s="297" t="s">
        <v>726</v>
      </c>
      <c r="C851" s="5"/>
      <c r="D851" s="4" t="s">
        <v>264</v>
      </c>
      <c r="E851" s="894" t="s">
        <v>261</v>
      </c>
      <c r="F851" s="103">
        <f>'3.8.расчет прочих'!L261</f>
        <v>139</v>
      </c>
      <c r="G851" s="103">
        <f t="shared" ref="G851:G858" si="114">F851</f>
        <v>139</v>
      </c>
      <c r="H851" s="103">
        <f t="shared" ref="H851:H858" si="115">F851</f>
        <v>139</v>
      </c>
      <c r="I851" s="897" t="s">
        <v>1265</v>
      </c>
      <c r="J851" s="898"/>
      <c r="K851" s="283"/>
    </row>
    <row r="852" spans="1:11" ht="24.75" customHeight="1">
      <c r="A852" s="93" t="s">
        <v>715</v>
      </c>
      <c r="B852" s="297"/>
      <c r="C852" s="5"/>
      <c r="D852" s="4" t="s">
        <v>264</v>
      </c>
      <c r="E852" s="895"/>
      <c r="F852" s="103">
        <f>'3.8.расчет прочих'!L262</f>
        <v>139</v>
      </c>
      <c r="G852" s="103">
        <f t="shared" si="114"/>
        <v>139</v>
      </c>
      <c r="H852" s="103">
        <f t="shared" si="115"/>
        <v>139</v>
      </c>
      <c r="I852" s="897" t="s">
        <v>1265</v>
      </c>
      <c r="J852" s="898"/>
      <c r="K852" s="283"/>
    </row>
    <row r="853" spans="1:11" ht="24.75" customHeight="1">
      <c r="A853" s="93" t="s">
        <v>730</v>
      </c>
      <c r="B853" s="297"/>
      <c r="C853" s="5"/>
      <c r="D853" s="4" t="s">
        <v>264</v>
      </c>
      <c r="E853" s="895"/>
      <c r="F853" s="103">
        <f>'3.8.расчет прочих'!L263</f>
        <v>139</v>
      </c>
      <c r="G853" s="103">
        <f t="shared" si="114"/>
        <v>139</v>
      </c>
      <c r="H853" s="103">
        <f t="shared" si="115"/>
        <v>139</v>
      </c>
      <c r="I853" s="897" t="s">
        <v>1265</v>
      </c>
      <c r="J853" s="898"/>
      <c r="K853" s="283"/>
    </row>
    <row r="854" spans="1:11" ht="26.25" customHeight="1">
      <c r="A854" s="93" t="s">
        <v>744</v>
      </c>
      <c r="B854" s="297"/>
      <c r="C854" s="5"/>
      <c r="D854" s="4" t="s">
        <v>264</v>
      </c>
      <c r="E854" s="895"/>
      <c r="F854" s="103">
        <f>'3.8.расчет прочих'!L264</f>
        <v>139</v>
      </c>
      <c r="G854" s="103">
        <f t="shared" si="114"/>
        <v>139</v>
      </c>
      <c r="H854" s="103">
        <f t="shared" si="115"/>
        <v>139</v>
      </c>
      <c r="I854" s="897" t="s">
        <v>1265</v>
      </c>
      <c r="J854" s="898"/>
      <c r="K854" s="283"/>
    </row>
    <row r="855" spans="1:11" ht="27" customHeight="1">
      <c r="A855" s="12" t="s">
        <v>731</v>
      </c>
      <c r="B855" s="297" t="s">
        <v>1546</v>
      </c>
      <c r="C855" s="5"/>
      <c r="D855" s="4" t="s">
        <v>264</v>
      </c>
      <c r="E855" s="895"/>
      <c r="F855" s="103">
        <f>'3.8.расчет прочих'!L265</f>
        <v>139</v>
      </c>
      <c r="G855" s="103">
        <f t="shared" si="114"/>
        <v>139</v>
      </c>
      <c r="H855" s="103">
        <f t="shared" si="115"/>
        <v>139</v>
      </c>
      <c r="I855" s="897" t="s">
        <v>1265</v>
      </c>
      <c r="J855" s="898"/>
      <c r="K855" s="283"/>
    </row>
    <row r="856" spans="1:11" ht="24.75" customHeight="1">
      <c r="A856" s="12" t="s">
        <v>732</v>
      </c>
      <c r="B856" s="297" t="s">
        <v>727</v>
      </c>
      <c r="C856" s="5"/>
      <c r="D856" s="4" t="s">
        <v>264</v>
      </c>
      <c r="E856" s="895"/>
      <c r="F856" s="103">
        <f>'3.8.расчет прочих'!L266</f>
        <v>139</v>
      </c>
      <c r="G856" s="103">
        <f t="shared" si="114"/>
        <v>139</v>
      </c>
      <c r="H856" s="103">
        <f t="shared" si="115"/>
        <v>139</v>
      </c>
      <c r="I856" s="897" t="s">
        <v>1265</v>
      </c>
      <c r="J856" s="898"/>
      <c r="K856" s="283"/>
    </row>
    <row r="857" spans="1:11" ht="24.75" customHeight="1">
      <c r="A857" s="297" t="s">
        <v>713</v>
      </c>
      <c r="B857" s="297" t="s">
        <v>728</v>
      </c>
      <c r="C857" s="5"/>
      <c r="D857" s="4" t="s">
        <v>264</v>
      </c>
      <c r="E857" s="895"/>
      <c r="F857" s="103">
        <f>'3.8.расчет прочих'!L267</f>
        <v>139</v>
      </c>
      <c r="G857" s="103">
        <f t="shared" si="114"/>
        <v>139</v>
      </c>
      <c r="H857" s="103">
        <f t="shared" si="115"/>
        <v>139</v>
      </c>
      <c r="I857" s="897" t="s">
        <v>1265</v>
      </c>
      <c r="J857" s="898"/>
      <c r="K857" s="283"/>
    </row>
    <row r="858" spans="1:11" ht="24.75" customHeight="1">
      <c r="A858" s="93" t="s">
        <v>716</v>
      </c>
      <c r="B858" s="297"/>
      <c r="C858" s="5"/>
      <c r="D858" s="4" t="s">
        <v>264</v>
      </c>
      <c r="E858" s="896"/>
      <c r="F858" s="103">
        <f>'3.8.расчет прочих'!L268</f>
        <v>139</v>
      </c>
      <c r="G858" s="103">
        <f t="shared" si="114"/>
        <v>139</v>
      </c>
      <c r="H858" s="103">
        <f t="shared" si="115"/>
        <v>139</v>
      </c>
      <c r="I858" s="897" t="s">
        <v>1265</v>
      </c>
      <c r="J858" s="898"/>
      <c r="K858" s="283"/>
    </row>
    <row r="859" spans="1:11" ht="26.25" customHeight="1">
      <c r="A859" s="661" t="s">
        <v>706</v>
      </c>
      <c r="B859" s="107"/>
      <c r="C859" s="114"/>
      <c r="D859" s="115"/>
      <c r="E859" s="122"/>
      <c r="F859" s="119"/>
      <c r="G859" s="119"/>
      <c r="H859" s="119"/>
      <c r="I859" s="120"/>
      <c r="J859" s="121"/>
      <c r="K859" s="296"/>
    </row>
    <row r="860" spans="1:11">
      <c r="A860" s="12" t="s">
        <v>448</v>
      </c>
      <c r="B860" s="297" t="s">
        <v>753</v>
      </c>
      <c r="C860" s="5"/>
      <c r="D860" s="12" t="s">
        <v>1262</v>
      </c>
      <c r="E860" s="13" t="s">
        <v>434</v>
      </c>
      <c r="F860" s="103">
        <v>0</v>
      </c>
      <c r="G860" s="103">
        <v>0</v>
      </c>
      <c r="H860" s="103">
        <v>0</v>
      </c>
      <c r="I860" s="650"/>
      <c r="J860" s="651"/>
      <c r="K860" s="283"/>
    </row>
    <row r="861" spans="1:11">
      <c r="A861" s="12" t="s">
        <v>449</v>
      </c>
      <c r="B861" s="297" t="s">
        <v>754</v>
      </c>
      <c r="C861" s="5"/>
      <c r="D861" s="12" t="s">
        <v>1262</v>
      </c>
      <c r="E861" s="13" t="s">
        <v>434</v>
      </c>
      <c r="F861" s="103">
        <v>0</v>
      </c>
      <c r="G861" s="103">
        <v>0</v>
      </c>
      <c r="H861" s="103">
        <v>0</v>
      </c>
      <c r="I861" s="650"/>
      <c r="J861" s="651"/>
      <c r="K861" s="283"/>
    </row>
    <row r="862" spans="1:11">
      <c r="A862" s="12" t="s">
        <v>463</v>
      </c>
      <c r="B862" s="297" t="s">
        <v>755</v>
      </c>
      <c r="C862" s="5"/>
      <c r="D862" s="12" t="s">
        <v>1262</v>
      </c>
      <c r="E862" s="13" t="s">
        <v>434</v>
      </c>
      <c r="F862" s="103">
        <v>0</v>
      </c>
      <c r="G862" s="103">
        <v>0</v>
      </c>
      <c r="H862" s="103">
        <v>0</v>
      </c>
      <c r="I862" s="650"/>
      <c r="J862" s="651"/>
      <c r="K862" s="283"/>
    </row>
    <row r="863" spans="1:11">
      <c r="A863" s="12" t="s">
        <v>450</v>
      </c>
      <c r="B863" s="297" t="s">
        <v>756</v>
      </c>
      <c r="C863" s="5"/>
      <c r="D863" s="12" t="s">
        <v>1262</v>
      </c>
      <c r="E863" s="13" t="s">
        <v>434</v>
      </c>
      <c r="F863" s="103">
        <v>0</v>
      </c>
      <c r="G863" s="103">
        <v>0</v>
      </c>
      <c r="H863" s="103">
        <v>0</v>
      </c>
      <c r="I863" s="650"/>
      <c r="J863" s="651"/>
      <c r="K863" s="283"/>
    </row>
    <row r="864" spans="1:11">
      <c r="A864" s="12" t="s">
        <v>451</v>
      </c>
      <c r="B864" s="297" t="s">
        <v>757</v>
      </c>
      <c r="C864" s="5"/>
      <c r="D864" s="12" t="s">
        <v>1262</v>
      </c>
      <c r="E864" s="13" t="s">
        <v>434</v>
      </c>
      <c r="F864" s="103">
        <v>0</v>
      </c>
      <c r="G864" s="103">
        <v>0</v>
      </c>
      <c r="H864" s="103">
        <v>0</v>
      </c>
      <c r="I864" s="650"/>
      <c r="J864" s="651"/>
      <c r="K864" s="283"/>
    </row>
    <row r="865" spans="1:11" ht="24">
      <c r="A865" s="12" t="s">
        <v>452</v>
      </c>
      <c r="B865" s="297" t="s">
        <v>758</v>
      </c>
      <c r="C865" s="5"/>
      <c r="D865" s="12" t="s">
        <v>1262</v>
      </c>
      <c r="E865" s="13" t="s">
        <v>434</v>
      </c>
      <c r="F865" s="103">
        <v>0</v>
      </c>
      <c r="G865" s="103">
        <v>0</v>
      </c>
      <c r="H865" s="103">
        <v>0</v>
      </c>
      <c r="I865" s="650"/>
      <c r="J865" s="651"/>
      <c r="K865" s="283"/>
    </row>
    <row r="866" spans="1:11" ht="27.75" customHeight="1">
      <c r="A866" s="104"/>
      <c r="B866" s="107"/>
      <c r="C866" s="114" t="s">
        <v>17</v>
      </c>
      <c r="D866" s="115" t="s">
        <v>18</v>
      </c>
      <c r="E866" s="115"/>
      <c r="F866" s="119"/>
      <c r="G866" s="119"/>
      <c r="H866" s="119"/>
      <c r="I866" s="120"/>
      <c r="J866" s="121"/>
      <c r="K866" s="296"/>
    </row>
    <row r="867" spans="1:11" ht="39.75" customHeight="1">
      <c r="A867" s="661" t="s">
        <v>418</v>
      </c>
      <c r="B867" s="107"/>
      <c r="C867" s="114"/>
      <c r="D867" s="115"/>
      <c r="E867" s="122"/>
      <c r="F867" s="119"/>
      <c r="G867" s="119"/>
      <c r="H867" s="119"/>
      <c r="I867" s="120"/>
      <c r="J867" s="121"/>
      <c r="K867" s="296"/>
    </row>
    <row r="868" spans="1:11" ht="36">
      <c r="A868" s="297" t="s">
        <v>413</v>
      </c>
      <c r="B868" s="297" t="s">
        <v>419</v>
      </c>
      <c r="C868" s="5"/>
      <c r="D868" s="4" t="s">
        <v>263</v>
      </c>
      <c r="E868" s="894" t="s">
        <v>261</v>
      </c>
      <c r="F868" s="103">
        <f>'3.3.расчет прочих дс'!M261</f>
        <v>797</v>
      </c>
      <c r="G868" s="103">
        <f>F868</f>
        <v>797</v>
      </c>
      <c r="H868" s="103">
        <f>F868</f>
        <v>797</v>
      </c>
      <c r="I868" s="897" t="s">
        <v>1264</v>
      </c>
      <c r="J868" s="898"/>
      <c r="K868" s="283"/>
    </row>
    <row r="869" spans="1:11" ht="36">
      <c r="A869" s="297" t="s">
        <v>405</v>
      </c>
      <c r="B869" s="297" t="s">
        <v>422</v>
      </c>
      <c r="C869" s="5"/>
      <c r="D869" s="4" t="s">
        <v>263</v>
      </c>
      <c r="E869" s="895"/>
      <c r="F869" s="103">
        <f>'3.3.расчет прочих дс'!M262</f>
        <v>797</v>
      </c>
      <c r="G869" s="103">
        <f t="shared" ref="G869:G881" si="116">F869</f>
        <v>797</v>
      </c>
      <c r="H869" s="103">
        <f t="shared" ref="H869:H881" si="117">F869</f>
        <v>797</v>
      </c>
      <c r="I869" s="897" t="s">
        <v>1264</v>
      </c>
      <c r="J869" s="898"/>
      <c r="K869" s="283"/>
    </row>
    <row r="870" spans="1:11" ht="26.25" customHeight="1">
      <c r="A870" s="297" t="s">
        <v>809</v>
      </c>
      <c r="B870" s="297" t="s">
        <v>419</v>
      </c>
      <c r="C870" s="5"/>
      <c r="D870" s="4" t="s">
        <v>263</v>
      </c>
      <c r="E870" s="895"/>
      <c r="F870" s="103">
        <f>'3.3.расчет прочих дс'!M263</f>
        <v>797</v>
      </c>
      <c r="G870" s="103">
        <f t="shared" si="116"/>
        <v>797</v>
      </c>
      <c r="H870" s="103">
        <f t="shared" si="117"/>
        <v>797</v>
      </c>
      <c r="I870" s="897" t="s">
        <v>1264</v>
      </c>
      <c r="J870" s="898"/>
      <c r="K870" s="283"/>
    </row>
    <row r="871" spans="1:11" ht="27" customHeight="1">
      <c r="A871" s="297" t="s">
        <v>406</v>
      </c>
      <c r="B871" s="297" t="s">
        <v>422</v>
      </c>
      <c r="C871" s="5"/>
      <c r="D871" s="4" t="s">
        <v>263</v>
      </c>
      <c r="E871" s="895"/>
      <c r="F871" s="103">
        <f>'3.3.расчет прочих дс'!M264</f>
        <v>797</v>
      </c>
      <c r="G871" s="103">
        <f t="shared" si="116"/>
        <v>797</v>
      </c>
      <c r="H871" s="103">
        <f t="shared" si="117"/>
        <v>797</v>
      </c>
      <c r="I871" s="897" t="s">
        <v>1264</v>
      </c>
      <c r="J871" s="898"/>
      <c r="K871" s="283"/>
    </row>
    <row r="872" spans="1:11" ht="48">
      <c r="A872" s="297" t="s">
        <v>407</v>
      </c>
      <c r="B872" s="297" t="s">
        <v>422</v>
      </c>
      <c r="C872" s="5"/>
      <c r="D872" s="4" t="s">
        <v>263</v>
      </c>
      <c r="E872" s="895"/>
      <c r="F872" s="103">
        <f>'3.3.расчет прочих дс'!M265</f>
        <v>797</v>
      </c>
      <c r="G872" s="103">
        <f t="shared" si="116"/>
        <v>797</v>
      </c>
      <c r="H872" s="103">
        <f t="shared" si="117"/>
        <v>797</v>
      </c>
      <c r="I872" s="897" t="s">
        <v>1264</v>
      </c>
      <c r="J872" s="898"/>
      <c r="K872" s="283"/>
    </row>
    <row r="873" spans="1:11" ht="26.25" customHeight="1">
      <c r="A873" s="93" t="s">
        <v>408</v>
      </c>
      <c r="B873" s="297" t="s">
        <v>421</v>
      </c>
      <c r="C873" s="5"/>
      <c r="D873" s="4" t="s">
        <v>263</v>
      </c>
      <c r="E873" s="895"/>
      <c r="F873" s="103">
        <f>'3.3.расчет прочих дс'!M266</f>
        <v>797</v>
      </c>
      <c r="G873" s="103">
        <f t="shared" si="116"/>
        <v>797</v>
      </c>
      <c r="H873" s="103">
        <f t="shared" si="117"/>
        <v>797</v>
      </c>
      <c r="I873" s="897" t="s">
        <v>1264</v>
      </c>
      <c r="J873" s="898"/>
      <c r="K873" s="283"/>
    </row>
    <row r="874" spans="1:11" ht="24" customHeight="1">
      <c r="A874" s="99" t="s">
        <v>409</v>
      </c>
      <c r="B874" s="297" t="s">
        <v>421</v>
      </c>
      <c r="C874" s="5"/>
      <c r="D874" s="4" t="s">
        <v>263</v>
      </c>
      <c r="E874" s="895"/>
      <c r="F874" s="103">
        <f>'3.3.расчет прочих дс'!M267</f>
        <v>797</v>
      </c>
      <c r="G874" s="103">
        <f t="shared" si="116"/>
        <v>797</v>
      </c>
      <c r="H874" s="103">
        <f t="shared" si="117"/>
        <v>797</v>
      </c>
      <c r="I874" s="897" t="s">
        <v>1264</v>
      </c>
      <c r="J874" s="898"/>
      <c r="K874" s="283"/>
    </row>
    <row r="875" spans="1:11" ht="24" customHeight="1">
      <c r="A875" s="99" t="s">
        <v>414</v>
      </c>
      <c r="B875" s="297" t="s">
        <v>420</v>
      </c>
      <c r="C875" s="5"/>
      <c r="D875" s="4" t="s">
        <v>263</v>
      </c>
      <c r="E875" s="895"/>
      <c r="F875" s="103">
        <f>'3.3.расчет прочих дс'!M268</f>
        <v>797</v>
      </c>
      <c r="G875" s="103">
        <f t="shared" si="116"/>
        <v>797</v>
      </c>
      <c r="H875" s="103">
        <f t="shared" si="117"/>
        <v>797</v>
      </c>
      <c r="I875" s="897" t="s">
        <v>1264</v>
      </c>
      <c r="J875" s="898"/>
      <c r="K875" s="283"/>
    </row>
    <row r="876" spans="1:11" ht="24" customHeight="1">
      <c r="A876" s="99" t="s">
        <v>410</v>
      </c>
      <c r="B876" s="297" t="s">
        <v>421</v>
      </c>
      <c r="C876" s="5"/>
      <c r="D876" s="4" t="s">
        <v>263</v>
      </c>
      <c r="E876" s="895"/>
      <c r="F876" s="103">
        <f>'3.3.расчет прочих дс'!M269</f>
        <v>797</v>
      </c>
      <c r="G876" s="103">
        <f t="shared" si="116"/>
        <v>797</v>
      </c>
      <c r="H876" s="103">
        <f t="shared" si="117"/>
        <v>797</v>
      </c>
      <c r="I876" s="897" t="s">
        <v>1264</v>
      </c>
      <c r="J876" s="898"/>
      <c r="K876" s="283"/>
    </row>
    <row r="877" spans="1:11" ht="24" customHeight="1">
      <c r="A877" s="93" t="s">
        <v>415</v>
      </c>
      <c r="B877" s="297" t="s">
        <v>419</v>
      </c>
      <c r="C877" s="5"/>
      <c r="D877" s="4" t="s">
        <v>263</v>
      </c>
      <c r="E877" s="895"/>
      <c r="F877" s="103">
        <f>'3.3.расчет прочих дс'!M270</f>
        <v>797</v>
      </c>
      <c r="G877" s="103">
        <f t="shared" si="116"/>
        <v>797</v>
      </c>
      <c r="H877" s="103">
        <f t="shared" si="117"/>
        <v>797</v>
      </c>
      <c r="I877" s="897" t="s">
        <v>1264</v>
      </c>
      <c r="J877" s="898"/>
      <c r="K877" s="283"/>
    </row>
    <row r="878" spans="1:11" ht="24" customHeight="1">
      <c r="A878" s="297" t="s">
        <v>411</v>
      </c>
      <c r="B878" s="297" t="s">
        <v>422</v>
      </c>
      <c r="C878" s="5"/>
      <c r="D878" s="4" t="s">
        <v>263</v>
      </c>
      <c r="E878" s="895"/>
      <c r="F878" s="103">
        <f>'3.3.расчет прочих дс'!M271</f>
        <v>797</v>
      </c>
      <c r="G878" s="103">
        <f t="shared" si="116"/>
        <v>797</v>
      </c>
      <c r="H878" s="103">
        <f t="shared" si="117"/>
        <v>797</v>
      </c>
      <c r="I878" s="897" t="s">
        <v>1264</v>
      </c>
      <c r="J878" s="898"/>
      <c r="K878" s="283"/>
    </row>
    <row r="879" spans="1:11" ht="24" customHeight="1">
      <c r="A879" s="93" t="s">
        <v>416</v>
      </c>
      <c r="B879" s="297" t="s">
        <v>419</v>
      </c>
      <c r="C879" s="5"/>
      <c r="D879" s="4" t="s">
        <v>263</v>
      </c>
      <c r="E879" s="895"/>
      <c r="F879" s="103">
        <f>'3.3.расчет прочих дс'!M272</f>
        <v>797</v>
      </c>
      <c r="G879" s="103">
        <f t="shared" si="116"/>
        <v>797</v>
      </c>
      <c r="H879" s="103">
        <f t="shared" si="117"/>
        <v>797</v>
      </c>
      <c r="I879" s="897" t="s">
        <v>1264</v>
      </c>
      <c r="J879" s="898"/>
      <c r="K879" s="283"/>
    </row>
    <row r="880" spans="1:11" ht="24" customHeight="1">
      <c r="A880" s="297" t="s">
        <v>412</v>
      </c>
      <c r="B880" s="297" t="s">
        <v>422</v>
      </c>
      <c r="C880" s="5"/>
      <c r="D880" s="4" t="s">
        <v>263</v>
      </c>
      <c r="E880" s="895"/>
      <c r="F880" s="103">
        <f>'3.3.расчет прочих дс'!M273</f>
        <v>797</v>
      </c>
      <c r="G880" s="103">
        <f t="shared" si="116"/>
        <v>797</v>
      </c>
      <c r="H880" s="103">
        <f t="shared" si="117"/>
        <v>797</v>
      </c>
      <c r="I880" s="897" t="s">
        <v>1264</v>
      </c>
      <c r="J880" s="898"/>
      <c r="K880" s="283"/>
    </row>
    <row r="881" spans="1:11" ht="24" customHeight="1">
      <c r="A881" s="652"/>
      <c r="B881" s="297"/>
      <c r="C881" s="5"/>
      <c r="D881" s="4"/>
      <c r="E881" s="896"/>
      <c r="F881" s="103">
        <f>'3.3.расчет прочих дс'!M274</f>
        <v>0</v>
      </c>
      <c r="G881" s="103">
        <f t="shared" si="116"/>
        <v>0</v>
      </c>
      <c r="H881" s="103">
        <f t="shared" si="117"/>
        <v>0</v>
      </c>
      <c r="I881" s="897"/>
      <c r="J881" s="898"/>
      <c r="K881" s="283"/>
    </row>
    <row r="882" spans="1:11" ht="26.25" customHeight="1">
      <c r="A882" s="661" t="s">
        <v>423</v>
      </c>
      <c r="B882" s="107"/>
      <c r="C882" s="114"/>
      <c r="D882" s="115"/>
      <c r="E882" s="122"/>
      <c r="F882" s="119"/>
      <c r="G882" s="119"/>
      <c r="H882" s="119"/>
      <c r="I882" s="120"/>
      <c r="J882" s="121"/>
      <c r="K882" s="296"/>
    </row>
    <row r="883" spans="1:11" ht="24" customHeight="1">
      <c r="A883" s="12" t="s">
        <v>811</v>
      </c>
      <c r="B883" s="297" t="s">
        <v>424</v>
      </c>
      <c r="C883" s="5"/>
      <c r="D883" s="12" t="s">
        <v>1262</v>
      </c>
      <c r="E883" s="13" t="s">
        <v>434</v>
      </c>
      <c r="F883" s="103">
        <v>0</v>
      </c>
      <c r="G883" s="103">
        <v>0</v>
      </c>
      <c r="H883" s="103">
        <v>0</v>
      </c>
      <c r="I883" s="897"/>
      <c r="J883" s="898"/>
      <c r="K883" s="283"/>
    </row>
    <row r="884" spans="1:11" ht="36">
      <c r="A884" s="12" t="s">
        <v>812</v>
      </c>
      <c r="B884" s="297" t="s">
        <v>425</v>
      </c>
      <c r="C884" s="5"/>
      <c r="D884" s="12" t="s">
        <v>1262</v>
      </c>
      <c r="E884" s="13" t="s">
        <v>434</v>
      </c>
      <c r="F884" s="103">
        <v>0</v>
      </c>
      <c r="G884" s="103">
        <v>0</v>
      </c>
      <c r="H884" s="103">
        <v>0</v>
      </c>
      <c r="I884" s="897"/>
      <c r="J884" s="898"/>
      <c r="K884" s="283"/>
    </row>
    <row r="885" spans="1:11" ht="24">
      <c r="A885" s="12" t="s">
        <v>813</v>
      </c>
      <c r="B885" s="297" t="s">
        <v>426</v>
      </c>
      <c r="C885" s="5"/>
      <c r="D885" s="12" t="s">
        <v>1262</v>
      </c>
      <c r="E885" s="13" t="s">
        <v>434</v>
      </c>
      <c r="F885" s="103">
        <v>0</v>
      </c>
      <c r="G885" s="103">
        <v>0</v>
      </c>
      <c r="H885" s="103">
        <v>0</v>
      </c>
      <c r="I885" s="897"/>
      <c r="J885" s="898"/>
      <c r="K885" s="283"/>
    </row>
    <row r="886" spans="1:11" ht="36">
      <c r="A886" s="12" t="s">
        <v>1536</v>
      </c>
      <c r="B886" s="297" t="s">
        <v>427</v>
      </c>
      <c r="C886" s="5"/>
      <c r="D886" s="12" t="s">
        <v>1262</v>
      </c>
      <c r="E886" s="13" t="s">
        <v>434</v>
      </c>
      <c r="F886" s="103">
        <v>0</v>
      </c>
      <c r="G886" s="103">
        <v>0</v>
      </c>
      <c r="H886" s="103">
        <v>0</v>
      </c>
      <c r="I886" s="897"/>
      <c r="J886" s="898"/>
      <c r="K886" s="283"/>
    </row>
    <row r="887" spans="1:11" ht="36">
      <c r="A887" s="12" t="s">
        <v>814</v>
      </c>
      <c r="B887" s="297" t="s">
        <v>428</v>
      </c>
      <c r="C887" s="5"/>
      <c r="D887" s="12" t="s">
        <v>1262</v>
      </c>
      <c r="E887" s="13" t="s">
        <v>434</v>
      </c>
      <c r="F887" s="103">
        <v>0</v>
      </c>
      <c r="G887" s="103">
        <v>0</v>
      </c>
      <c r="H887" s="103">
        <v>0</v>
      </c>
      <c r="I887" s="897"/>
      <c r="J887" s="898"/>
      <c r="K887" s="283"/>
    </row>
    <row r="888" spans="1:11" ht="36">
      <c r="A888" s="99" t="s">
        <v>815</v>
      </c>
      <c r="B888" s="297" t="s">
        <v>429</v>
      </c>
      <c r="C888" s="5"/>
      <c r="D888" s="12" t="s">
        <v>1262</v>
      </c>
      <c r="E888" s="13" t="s">
        <v>434</v>
      </c>
      <c r="F888" s="103">
        <v>0</v>
      </c>
      <c r="G888" s="103">
        <v>0</v>
      </c>
      <c r="H888" s="103">
        <v>0</v>
      </c>
      <c r="I888" s="897"/>
      <c r="J888" s="898"/>
      <c r="K888" s="283"/>
    </row>
    <row r="889" spans="1:11" ht="36">
      <c r="A889" s="99" t="s">
        <v>816</v>
      </c>
      <c r="B889" s="297" t="s">
        <v>430</v>
      </c>
      <c r="C889" s="5"/>
      <c r="D889" s="12" t="s">
        <v>1262</v>
      </c>
      <c r="E889" s="13" t="s">
        <v>434</v>
      </c>
      <c r="F889" s="103">
        <v>0</v>
      </c>
      <c r="G889" s="103">
        <v>0</v>
      </c>
      <c r="H889" s="103">
        <v>0</v>
      </c>
      <c r="I889" s="897"/>
      <c r="J889" s="898"/>
      <c r="K889" s="283"/>
    </row>
    <row r="890" spans="1:11" ht="24">
      <c r="A890" s="99" t="s">
        <v>817</v>
      </c>
      <c r="B890" s="297" t="s">
        <v>431</v>
      </c>
      <c r="C890" s="5"/>
      <c r="D890" s="12" t="s">
        <v>1262</v>
      </c>
      <c r="E890" s="13" t="s">
        <v>434</v>
      </c>
      <c r="F890" s="103">
        <v>0</v>
      </c>
      <c r="G890" s="103">
        <v>0</v>
      </c>
      <c r="H890" s="103">
        <v>0</v>
      </c>
      <c r="I890" s="897"/>
      <c r="J890" s="898"/>
      <c r="K890" s="283"/>
    </row>
    <row r="891" spans="1:11" ht="36">
      <c r="A891" s="99" t="s">
        <v>1537</v>
      </c>
      <c r="B891" s="297" t="s">
        <v>432</v>
      </c>
      <c r="C891" s="5"/>
      <c r="D891" s="12" t="s">
        <v>1262</v>
      </c>
      <c r="E891" s="13" t="s">
        <v>434</v>
      </c>
      <c r="F891" s="103">
        <v>0</v>
      </c>
      <c r="G891" s="103">
        <v>0</v>
      </c>
      <c r="H891" s="103">
        <v>0</v>
      </c>
      <c r="I891" s="897"/>
      <c r="J891" s="898"/>
      <c r="K891" s="283"/>
    </row>
    <row r="892" spans="1:11" ht="36">
      <c r="A892" s="99" t="s">
        <v>818</v>
      </c>
      <c r="B892" s="297" t="s">
        <v>433</v>
      </c>
      <c r="C892" s="5"/>
      <c r="D892" s="12" t="s">
        <v>1262</v>
      </c>
      <c r="E892" s="13" t="s">
        <v>434</v>
      </c>
      <c r="F892" s="103">
        <v>0</v>
      </c>
      <c r="G892" s="103">
        <v>0</v>
      </c>
      <c r="H892" s="103">
        <v>0</v>
      </c>
      <c r="I892" s="897"/>
      <c r="J892" s="898"/>
      <c r="K892" s="283"/>
    </row>
    <row r="893" spans="1:11" ht="39.75" customHeight="1">
      <c r="A893" s="661" t="s">
        <v>729</v>
      </c>
      <c r="B893" s="107"/>
      <c r="C893" s="114"/>
      <c r="D893" s="115"/>
      <c r="E893" s="122"/>
      <c r="F893" s="119"/>
      <c r="G893" s="119"/>
      <c r="H893" s="119"/>
      <c r="I893" s="120"/>
      <c r="J893" s="121"/>
      <c r="K893" s="296"/>
    </row>
    <row r="894" spans="1:11" ht="24" customHeight="1">
      <c r="A894" s="12" t="s">
        <v>714</v>
      </c>
      <c r="B894" s="297" t="s">
        <v>722</v>
      </c>
      <c r="C894" s="5"/>
      <c r="D894" s="4" t="s">
        <v>263</v>
      </c>
      <c r="E894" s="894" t="s">
        <v>261</v>
      </c>
      <c r="F894" s="103">
        <f>'3.8.расчет прочих'!M243</f>
        <v>188</v>
      </c>
      <c r="G894" s="103">
        <f>F894</f>
        <v>188</v>
      </c>
      <c r="H894" s="103">
        <f>F894</f>
        <v>188</v>
      </c>
      <c r="I894" s="897" t="s">
        <v>1265</v>
      </c>
      <c r="J894" s="898"/>
      <c r="K894" s="283"/>
    </row>
    <row r="895" spans="1:11" ht="72">
      <c r="A895" s="93" t="s">
        <v>715</v>
      </c>
      <c r="B895" s="297"/>
      <c r="C895" s="5"/>
      <c r="D895" s="4" t="s">
        <v>263</v>
      </c>
      <c r="E895" s="895"/>
      <c r="F895" s="103">
        <f>'3.8.расчет прочих'!M244</f>
        <v>188</v>
      </c>
      <c r="G895" s="103">
        <f t="shared" ref="G895:G901" si="118">F895</f>
        <v>188</v>
      </c>
      <c r="H895" s="103">
        <f t="shared" ref="H895:H901" si="119">F895</f>
        <v>188</v>
      </c>
      <c r="I895" s="897" t="s">
        <v>1265</v>
      </c>
      <c r="J895" s="898"/>
      <c r="K895" s="283"/>
    </row>
    <row r="896" spans="1:11" ht="26.25" customHeight="1">
      <c r="A896" s="12" t="s">
        <v>730</v>
      </c>
      <c r="B896" s="297" t="s">
        <v>1544</v>
      </c>
      <c r="C896" s="5"/>
      <c r="D896" s="4" t="s">
        <v>263</v>
      </c>
      <c r="E896" s="895"/>
      <c r="F896" s="103">
        <f>'3.8.расчет прочих'!M245</f>
        <v>188</v>
      </c>
      <c r="G896" s="103">
        <f t="shared" si="118"/>
        <v>188</v>
      </c>
      <c r="H896" s="103">
        <f t="shared" si="119"/>
        <v>188</v>
      </c>
      <c r="I896" s="897" t="s">
        <v>1265</v>
      </c>
      <c r="J896" s="898"/>
      <c r="K896" s="283"/>
    </row>
    <row r="897" spans="1:11" ht="27" customHeight="1">
      <c r="A897" s="12" t="s">
        <v>731</v>
      </c>
      <c r="B897" s="297" t="s">
        <v>723</v>
      </c>
      <c r="C897" s="5"/>
      <c r="D897" s="4" t="s">
        <v>263</v>
      </c>
      <c r="E897" s="895"/>
      <c r="F897" s="103">
        <f>'3.8.расчет прочих'!M246</f>
        <v>188</v>
      </c>
      <c r="G897" s="103">
        <f t="shared" si="118"/>
        <v>188</v>
      </c>
      <c r="H897" s="103">
        <f t="shared" si="119"/>
        <v>188</v>
      </c>
      <c r="I897" s="897" t="s">
        <v>1265</v>
      </c>
      <c r="J897" s="898"/>
      <c r="K897" s="283"/>
    </row>
    <row r="898" spans="1:11" ht="60">
      <c r="A898" s="93" t="s">
        <v>744</v>
      </c>
      <c r="B898" s="297"/>
      <c r="C898" s="5"/>
      <c r="D898" s="4" t="s">
        <v>263</v>
      </c>
      <c r="E898" s="895"/>
      <c r="F898" s="103">
        <f>'3.8.расчет прочих'!M247</f>
        <v>188</v>
      </c>
      <c r="G898" s="103">
        <f t="shared" si="118"/>
        <v>188</v>
      </c>
      <c r="H898" s="103">
        <f t="shared" si="119"/>
        <v>188</v>
      </c>
      <c r="I898" s="897" t="s">
        <v>1265</v>
      </c>
      <c r="J898" s="898"/>
      <c r="K898" s="283"/>
    </row>
    <row r="899" spans="1:11" ht="26.25" customHeight="1">
      <c r="A899" s="12" t="s">
        <v>732</v>
      </c>
      <c r="B899" s="297" t="s">
        <v>724</v>
      </c>
      <c r="C899" s="5"/>
      <c r="D899" s="4" t="s">
        <v>263</v>
      </c>
      <c r="E899" s="895"/>
      <c r="F899" s="103">
        <f>'3.8.расчет прочих'!M248</f>
        <v>188</v>
      </c>
      <c r="G899" s="103">
        <f t="shared" si="118"/>
        <v>188</v>
      </c>
      <c r="H899" s="103">
        <f t="shared" si="119"/>
        <v>188</v>
      </c>
      <c r="I899" s="897" t="s">
        <v>1265</v>
      </c>
      <c r="J899" s="898"/>
      <c r="K899" s="283"/>
    </row>
    <row r="900" spans="1:11" ht="24" customHeight="1">
      <c r="A900" s="93" t="s">
        <v>713</v>
      </c>
      <c r="B900" s="297"/>
      <c r="C900" s="5"/>
      <c r="D900" s="4" t="s">
        <v>263</v>
      </c>
      <c r="E900" s="895"/>
      <c r="F900" s="103">
        <f>'3.8.расчет прочих'!M249</f>
        <v>188</v>
      </c>
      <c r="G900" s="103">
        <f t="shared" si="118"/>
        <v>188</v>
      </c>
      <c r="H900" s="103">
        <f t="shared" si="119"/>
        <v>188</v>
      </c>
      <c r="I900" s="897" t="s">
        <v>1265</v>
      </c>
      <c r="J900" s="898"/>
      <c r="K900" s="283"/>
    </row>
    <row r="901" spans="1:11" ht="24" customHeight="1">
      <c r="A901" s="93" t="s">
        <v>716</v>
      </c>
      <c r="B901" s="297"/>
      <c r="C901" s="5"/>
      <c r="D901" s="4" t="s">
        <v>263</v>
      </c>
      <c r="E901" s="896"/>
      <c r="F901" s="103">
        <f>'3.8.расчет прочих'!M250</f>
        <v>188</v>
      </c>
      <c r="G901" s="103">
        <f t="shared" si="118"/>
        <v>188</v>
      </c>
      <c r="H901" s="103">
        <f t="shared" si="119"/>
        <v>188</v>
      </c>
      <c r="I901" s="897" t="s">
        <v>1265</v>
      </c>
      <c r="J901" s="898"/>
      <c r="K901" s="283"/>
    </row>
    <row r="902" spans="1:11" ht="39.75" customHeight="1">
      <c r="A902" s="661" t="s">
        <v>708</v>
      </c>
      <c r="B902" s="107"/>
      <c r="C902" s="114"/>
      <c r="D902" s="115"/>
      <c r="E902" s="122"/>
      <c r="F902" s="119"/>
      <c r="G902" s="119"/>
      <c r="H902" s="119"/>
      <c r="I902" s="120"/>
      <c r="J902" s="121"/>
      <c r="K902" s="296"/>
    </row>
    <row r="903" spans="1:11" ht="24" customHeight="1">
      <c r="A903" s="12" t="s">
        <v>714</v>
      </c>
      <c r="B903" s="297" t="s">
        <v>709</v>
      </c>
      <c r="C903" s="5"/>
      <c r="D903" s="4" t="s">
        <v>263</v>
      </c>
      <c r="E903" s="894" t="s">
        <v>261</v>
      </c>
      <c r="F903" s="103">
        <f>'3.8.расчет прочих'!M252</f>
        <v>188</v>
      </c>
      <c r="G903" s="103">
        <f t="shared" ref="G903:G910" si="120">F903</f>
        <v>188</v>
      </c>
      <c r="H903" s="103">
        <f t="shared" ref="H903:H910" si="121">F903</f>
        <v>188</v>
      </c>
      <c r="I903" s="897" t="s">
        <v>1265</v>
      </c>
      <c r="J903" s="898"/>
      <c r="K903" s="283"/>
    </row>
    <row r="904" spans="1:11" ht="72">
      <c r="A904" s="93" t="s">
        <v>715</v>
      </c>
      <c r="B904" s="297"/>
      <c r="C904" s="5"/>
      <c r="D904" s="4" t="s">
        <v>263</v>
      </c>
      <c r="E904" s="895"/>
      <c r="F904" s="103">
        <f>'3.8.расчет прочих'!M253</f>
        <v>188</v>
      </c>
      <c r="G904" s="103">
        <f t="shared" si="120"/>
        <v>188</v>
      </c>
      <c r="H904" s="103">
        <f t="shared" si="121"/>
        <v>188</v>
      </c>
      <c r="I904" s="897" t="s">
        <v>1265</v>
      </c>
      <c r="J904" s="898"/>
      <c r="K904" s="283"/>
    </row>
    <row r="905" spans="1:11" ht="26.25" customHeight="1">
      <c r="A905" s="12" t="s">
        <v>730</v>
      </c>
      <c r="B905" s="297" t="s">
        <v>710</v>
      </c>
      <c r="C905" s="5"/>
      <c r="D905" s="4" t="s">
        <v>263</v>
      </c>
      <c r="E905" s="895"/>
      <c r="F905" s="103">
        <f>'3.8.расчет прочих'!M254</f>
        <v>188</v>
      </c>
      <c r="G905" s="103">
        <f t="shared" si="120"/>
        <v>188</v>
      </c>
      <c r="H905" s="103">
        <f t="shared" si="121"/>
        <v>188</v>
      </c>
      <c r="I905" s="897" t="s">
        <v>1265</v>
      </c>
      <c r="J905" s="898"/>
      <c r="K905" s="283"/>
    </row>
    <row r="906" spans="1:11" ht="27" customHeight="1">
      <c r="A906" s="93" t="s">
        <v>744</v>
      </c>
      <c r="B906" s="297"/>
      <c r="C906" s="5"/>
      <c r="D906" s="4" t="s">
        <v>263</v>
      </c>
      <c r="E906" s="895"/>
      <c r="F906" s="103">
        <f>'3.8.расчет прочих'!M255</f>
        <v>188</v>
      </c>
      <c r="G906" s="103">
        <f t="shared" si="120"/>
        <v>188</v>
      </c>
      <c r="H906" s="103">
        <f t="shared" si="121"/>
        <v>188</v>
      </c>
      <c r="I906" s="897" t="s">
        <v>1265</v>
      </c>
      <c r="J906" s="898"/>
      <c r="K906" s="283"/>
    </row>
    <row r="907" spans="1:11" ht="24">
      <c r="A907" s="12" t="s">
        <v>731</v>
      </c>
      <c r="B907" s="297" t="s">
        <v>711</v>
      </c>
      <c r="C907" s="5"/>
      <c r="D907" s="4" t="s">
        <v>263</v>
      </c>
      <c r="E907" s="895"/>
      <c r="F907" s="103">
        <f>'3.8.расчет прочих'!M256</f>
        <v>188</v>
      </c>
      <c r="G907" s="103">
        <f t="shared" si="120"/>
        <v>188</v>
      </c>
      <c r="H907" s="103">
        <f t="shared" si="121"/>
        <v>188</v>
      </c>
      <c r="I907" s="897" t="s">
        <v>1265</v>
      </c>
      <c r="J907" s="898"/>
      <c r="K907" s="283"/>
    </row>
    <row r="908" spans="1:11" ht="26.25" customHeight="1">
      <c r="A908" s="12" t="s">
        <v>732</v>
      </c>
      <c r="B908" s="297" t="s">
        <v>712</v>
      </c>
      <c r="C908" s="5"/>
      <c r="D908" s="4" t="s">
        <v>263</v>
      </c>
      <c r="E908" s="895"/>
      <c r="F908" s="103">
        <f>'3.8.расчет прочих'!M257</f>
        <v>188</v>
      </c>
      <c r="G908" s="103">
        <f t="shared" si="120"/>
        <v>188</v>
      </c>
      <c r="H908" s="103">
        <f t="shared" si="121"/>
        <v>188</v>
      </c>
      <c r="I908" s="897" t="s">
        <v>1265</v>
      </c>
      <c r="J908" s="898"/>
      <c r="K908" s="283"/>
    </row>
    <row r="909" spans="1:11" ht="24" customHeight="1">
      <c r="A909" s="297" t="s">
        <v>713</v>
      </c>
      <c r="B909" s="297" t="s">
        <v>1545</v>
      </c>
      <c r="C909" s="5"/>
      <c r="D909" s="4" t="s">
        <v>263</v>
      </c>
      <c r="E909" s="895"/>
      <c r="F909" s="103">
        <f>'3.8.расчет прочих'!M258</f>
        <v>188</v>
      </c>
      <c r="G909" s="103">
        <f t="shared" si="120"/>
        <v>188</v>
      </c>
      <c r="H909" s="103">
        <f t="shared" si="121"/>
        <v>188</v>
      </c>
      <c r="I909" s="897" t="s">
        <v>1265</v>
      </c>
      <c r="J909" s="898"/>
      <c r="K909" s="283"/>
    </row>
    <row r="910" spans="1:11" ht="24" customHeight="1">
      <c r="A910" s="93" t="s">
        <v>716</v>
      </c>
      <c r="B910" s="297"/>
      <c r="C910" s="5"/>
      <c r="D910" s="4" t="s">
        <v>263</v>
      </c>
      <c r="E910" s="896"/>
      <c r="F910" s="103">
        <f>'3.8.расчет прочих'!M259</f>
        <v>188</v>
      </c>
      <c r="G910" s="103">
        <f t="shared" si="120"/>
        <v>188</v>
      </c>
      <c r="H910" s="103">
        <f t="shared" si="121"/>
        <v>188</v>
      </c>
      <c r="I910" s="897" t="s">
        <v>1265</v>
      </c>
      <c r="J910" s="898"/>
      <c r="K910" s="283"/>
    </row>
    <row r="911" spans="1:11" ht="39.75" customHeight="1">
      <c r="A911" s="661" t="s">
        <v>725</v>
      </c>
      <c r="B911" s="107"/>
      <c r="C911" s="114"/>
      <c r="D911" s="115"/>
      <c r="E911" s="122"/>
      <c r="F911" s="119"/>
      <c r="G911" s="119"/>
      <c r="H911" s="119"/>
      <c r="I911" s="120"/>
      <c r="J911" s="121"/>
      <c r="K911" s="296"/>
    </row>
    <row r="912" spans="1:11" ht="24" customHeight="1">
      <c r="A912" s="12" t="s">
        <v>714</v>
      </c>
      <c r="B912" s="297" t="s">
        <v>726</v>
      </c>
      <c r="C912" s="5"/>
      <c r="D912" s="4" t="s">
        <v>263</v>
      </c>
      <c r="E912" s="894" t="s">
        <v>261</v>
      </c>
      <c r="F912" s="103">
        <f>'3.8.расчет прочих'!M261</f>
        <v>188</v>
      </c>
      <c r="G912" s="103">
        <f t="shared" ref="G912:G919" si="122">F912</f>
        <v>188</v>
      </c>
      <c r="H912" s="103">
        <f t="shared" ref="H912:H919" si="123">F912</f>
        <v>188</v>
      </c>
      <c r="I912" s="897" t="s">
        <v>1265</v>
      </c>
      <c r="J912" s="898"/>
      <c r="K912" s="283"/>
    </row>
    <row r="913" spans="1:11" ht="72">
      <c r="A913" s="93" t="s">
        <v>715</v>
      </c>
      <c r="B913" s="297"/>
      <c r="C913" s="5"/>
      <c r="D913" s="4" t="s">
        <v>263</v>
      </c>
      <c r="E913" s="895"/>
      <c r="F913" s="103">
        <f>'3.8.расчет прочих'!M262</f>
        <v>188</v>
      </c>
      <c r="G913" s="103">
        <f t="shared" si="122"/>
        <v>188</v>
      </c>
      <c r="H913" s="103">
        <f t="shared" si="123"/>
        <v>188</v>
      </c>
      <c r="I913" s="897" t="s">
        <v>1265</v>
      </c>
      <c r="J913" s="898"/>
      <c r="K913" s="283"/>
    </row>
    <row r="914" spans="1:11" ht="26.25" customHeight="1">
      <c r="A914" s="93" t="s">
        <v>730</v>
      </c>
      <c r="B914" s="297"/>
      <c r="C914" s="5"/>
      <c r="D914" s="4" t="s">
        <v>263</v>
      </c>
      <c r="E914" s="895"/>
      <c r="F914" s="103">
        <f>'3.8.расчет прочих'!M263</f>
        <v>188</v>
      </c>
      <c r="G914" s="103">
        <f t="shared" si="122"/>
        <v>188</v>
      </c>
      <c r="H914" s="103">
        <f t="shared" si="123"/>
        <v>188</v>
      </c>
      <c r="I914" s="897" t="s">
        <v>1265</v>
      </c>
      <c r="J914" s="898"/>
      <c r="K914" s="283"/>
    </row>
    <row r="915" spans="1:11" ht="27" customHeight="1">
      <c r="A915" s="93" t="s">
        <v>744</v>
      </c>
      <c r="B915" s="297"/>
      <c r="C915" s="5"/>
      <c r="D915" s="4" t="s">
        <v>263</v>
      </c>
      <c r="E915" s="895"/>
      <c r="F915" s="103">
        <f>'3.8.расчет прочих'!M264</f>
        <v>188</v>
      </c>
      <c r="G915" s="103">
        <f t="shared" si="122"/>
        <v>188</v>
      </c>
      <c r="H915" s="103">
        <f t="shared" si="123"/>
        <v>188</v>
      </c>
      <c r="I915" s="897" t="s">
        <v>1265</v>
      </c>
      <c r="J915" s="898"/>
      <c r="K915" s="283"/>
    </row>
    <row r="916" spans="1:11" ht="24">
      <c r="A916" s="12" t="s">
        <v>731</v>
      </c>
      <c r="B916" s="297" t="s">
        <v>1546</v>
      </c>
      <c r="C916" s="5"/>
      <c r="D916" s="4" t="s">
        <v>263</v>
      </c>
      <c r="E916" s="895"/>
      <c r="F916" s="103">
        <f>'3.8.расчет прочих'!M265</f>
        <v>188</v>
      </c>
      <c r="G916" s="103">
        <f t="shared" si="122"/>
        <v>188</v>
      </c>
      <c r="H916" s="103">
        <f t="shared" si="123"/>
        <v>188</v>
      </c>
      <c r="I916" s="897" t="s">
        <v>1265</v>
      </c>
      <c r="J916" s="898"/>
      <c r="K916" s="283"/>
    </row>
    <row r="917" spans="1:11" ht="26.25" customHeight="1">
      <c r="A917" s="12" t="s">
        <v>732</v>
      </c>
      <c r="B917" s="297" t="s">
        <v>727</v>
      </c>
      <c r="C917" s="5"/>
      <c r="D917" s="4" t="s">
        <v>263</v>
      </c>
      <c r="E917" s="895"/>
      <c r="F917" s="103">
        <f>'3.8.расчет прочих'!M266</f>
        <v>188</v>
      </c>
      <c r="G917" s="103">
        <f t="shared" si="122"/>
        <v>188</v>
      </c>
      <c r="H917" s="103">
        <f t="shared" si="123"/>
        <v>188</v>
      </c>
      <c r="I917" s="897" t="s">
        <v>1265</v>
      </c>
      <c r="J917" s="898"/>
      <c r="K917" s="283"/>
    </row>
    <row r="918" spans="1:11" ht="24" customHeight="1">
      <c r="A918" s="297" t="s">
        <v>713</v>
      </c>
      <c r="B918" s="297" t="s">
        <v>728</v>
      </c>
      <c r="C918" s="5"/>
      <c r="D918" s="4" t="s">
        <v>263</v>
      </c>
      <c r="E918" s="895"/>
      <c r="F918" s="103">
        <f>'3.8.расчет прочих'!M267</f>
        <v>188</v>
      </c>
      <c r="G918" s="103">
        <f t="shared" si="122"/>
        <v>188</v>
      </c>
      <c r="H918" s="103">
        <f t="shared" si="123"/>
        <v>188</v>
      </c>
      <c r="I918" s="897" t="s">
        <v>1265</v>
      </c>
      <c r="J918" s="898"/>
      <c r="K918" s="283"/>
    </row>
    <row r="919" spans="1:11" ht="24" customHeight="1">
      <c r="A919" s="93" t="s">
        <v>716</v>
      </c>
      <c r="B919" s="297"/>
      <c r="C919" s="5"/>
      <c r="D919" s="4" t="s">
        <v>263</v>
      </c>
      <c r="E919" s="896"/>
      <c r="F919" s="103">
        <f>'3.8.расчет прочих'!M268</f>
        <v>188</v>
      </c>
      <c r="G919" s="103">
        <f t="shared" si="122"/>
        <v>188</v>
      </c>
      <c r="H919" s="103">
        <f t="shared" si="123"/>
        <v>188</v>
      </c>
      <c r="I919" s="897" t="s">
        <v>1265</v>
      </c>
      <c r="J919" s="898"/>
      <c r="K919" s="283"/>
    </row>
    <row r="920" spans="1:11" ht="26.25" customHeight="1">
      <c r="A920" s="661" t="s">
        <v>706</v>
      </c>
      <c r="B920" s="107"/>
      <c r="C920" s="114"/>
      <c r="D920" s="115"/>
      <c r="E920" s="122"/>
      <c r="F920" s="119"/>
      <c r="G920" s="119"/>
      <c r="H920" s="119"/>
      <c r="I920" s="120"/>
      <c r="J920" s="121"/>
      <c r="K920" s="296"/>
    </row>
    <row r="921" spans="1:11">
      <c r="A921" s="12" t="s">
        <v>448</v>
      </c>
      <c r="B921" s="297" t="s">
        <v>753</v>
      </c>
      <c r="C921" s="5"/>
      <c r="D921" s="12" t="s">
        <v>1262</v>
      </c>
      <c r="E921" s="13" t="s">
        <v>434</v>
      </c>
      <c r="F921" s="103">
        <v>0</v>
      </c>
      <c r="G921" s="103">
        <v>0</v>
      </c>
      <c r="H921" s="103">
        <v>0</v>
      </c>
      <c r="I921" s="650"/>
      <c r="J921" s="651"/>
      <c r="K921" s="283"/>
    </row>
    <row r="922" spans="1:11">
      <c r="A922" s="12" t="s">
        <v>449</v>
      </c>
      <c r="B922" s="297" t="s">
        <v>754</v>
      </c>
      <c r="C922" s="5"/>
      <c r="D922" s="12" t="s">
        <v>1262</v>
      </c>
      <c r="E922" s="13" t="s">
        <v>434</v>
      </c>
      <c r="F922" s="103">
        <v>0</v>
      </c>
      <c r="G922" s="103">
        <v>0</v>
      </c>
      <c r="H922" s="103">
        <v>0</v>
      </c>
      <c r="I922" s="650"/>
      <c r="J922" s="651"/>
      <c r="K922" s="283"/>
    </row>
    <row r="923" spans="1:11">
      <c r="A923" s="12" t="s">
        <v>463</v>
      </c>
      <c r="B923" s="297" t="s">
        <v>755</v>
      </c>
      <c r="C923" s="5"/>
      <c r="D923" s="12" t="s">
        <v>1262</v>
      </c>
      <c r="E923" s="13" t="s">
        <v>434</v>
      </c>
      <c r="F923" s="103">
        <v>0</v>
      </c>
      <c r="G923" s="103">
        <v>0</v>
      </c>
      <c r="H923" s="103">
        <v>0</v>
      </c>
      <c r="I923" s="650"/>
      <c r="J923" s="651"/>
      <c r="K923" s="283"/>
    </row>
    <row r="924" spans="1:11">
      <c r="A924" s="12" t="s">
        <v>450</v>
      </c>
      <c r="B924" s="297" t="s">
        <v>756</v>
      </c>
      <c r="C924" s="5"/>
      <c r="D924" s="12" t="s">
        <v>1262</v>
      </c>
      <c r="E924" s="13" t="s">
        <v>434</v>
      </c>
      <c r="F924" s="103">
        <v>0</v>
      </c>
      <c r="G924" s="103">
        <v>0</v>
      </c>
      <c r="H924" s="103">
        <v>0</v>
      </c>
      <c r="I924" s="650"/>
      <c r="J924" s="651"/>
      <c r="K924" s="283"/>
    </row>
    <row r="925" spans="1:11">
      <c r="A925" s="12" t="s">
        <v>451</v>
      </c>
      <c r="B925" s="297" t="s">
        <v>757</v>
      </c>
      <c r="C925" s="5"/>
      <c r="D925" s="12" t="s">
        <v>1262</v>
      </c>
      <c r="E925" s="13" t="s">
        <v>434</v>
      </c>
      <c r="F925" s="103">
        <v>0</v>
      </c>
      <c r="G925" s="103">
        <v>0</v>
      </c>
      <c r="H925" s="103">
        <v>0</v>
      </c>
      <c r="I925" s="650"/>
      <c r="J925" s="651"/>
      <c r="K925" s="283"/>
    </row>
    <row r="926" spans="1:11" ht="24">
      <c r="A926" s="12" t="s">
        <v>452</v>
      </c>
      <c r="B926" s="297" t="s">
        <v>758</v>
      </c>
      <c r="C926" s="5"/>
      <c r="D926" s="12" t="s">
        <v>1262</v>
      </c>
      <c r="E926" s="13" t="s">
        <v>434</v>
      </c>
      <c r="F926" s="103">
        <v>0</v>
      </c>
      <c r="G926" s="103">
        <v>0</v>
      </c>
      <c r="H926" s="103">
        <v>0</v>
      </c>
      <c r="I926" s="650"/>
      <c r="J926" s="651"/>
      <c r="K926" s="283"/>
    </row>
    <row r="927" spans="1:11">
      <c r="A927" s="104"/>
      <c r="B927" s="107"/>
      <c r="C927" s="114" t="s">
        <v>19</v>
      </c>
      <c r="D927" s="115" t="s">
        <v>20</v>
      </c>
      <c r="E927" s="115"/>
      <c r="F927" s="119"/>
      <c r="G927" s="119"/>
      <c r="H927" s="119"/>
      <c r="I927" s="120"/>
      <c r="J927" s="121"/>
      <c r="K927" s="296"/>
    </row>
    <row r="928" spans="1:11" ht="36">
      <c r="A928" s="661" t="s">
        <v>418</v>
      </c>
      <c r="B928" s="107"/>
      <c r="C928" s="114"/>
      <c r="D928" s="115"/>
      <c r="E928" s="122"/>
      <c r="F928" s="119"/>
      <c r="G928" s="119"/>
      <c r="H928" s="119"/>
      <c r="I928" s="120"/>
      <c r="J928" s="121"/>
      <c r="K928" s="296"/>
    </row>
    <row r="929" spans="1:11" ht="15" customHeight="1">
      <c r="A929" s="297" t="s">
        <v>413</v>
      </c>
      <c r="B929" s="297" t="s">
        <v>419</v>
      </c>
      <c r="C929" s="5"/>
      <c r="D929" s="12" t="s">
        <v>1262</v>
      </c>
      <c r="E929" s="894" t="s">
        <v>437</v>
      </c>
      <c r="F929" s="103">
        <v>0</v>
      </c>
      <c r="G929" s="103">
        <v>0</v>
      </c>
      <c r="H929" s="103">
        <v>0</v>
      </c>
      <c r="I929" s="650"/>
      <c r="J929" s="651"/>
      <c r="K929" s="283"/>
    </row>
    <row r="930" spans="1:11" ht="15" customHeight="1">
      <c r="A930" s="297" t="s">
        <v>405</v>
      </c>
      <c r="B930" s="297" t="s">
        <v>422</v>
      </c>
      <c r="C930" s="5"/>
      <c r="D930" s="12" t="s">
        <v>1262</v>
      </c>
      <c r="E930" s="895"/>
      <c r="F930" s="103">
        <v>0</v>
      </c>
      <c r="G930" s="103">
        <v>0</v>
      </c>
      <c r="H930" s="103">
        <v>0</v>
      </c>
      <c r="I930" s="650"/>
      <c r="J930" s="651"/>
      <c r="K930" s="283"/>
    </row>
    <row r="931" spans="1:11" ht="14.25" customHeight="1">
      <c r="A931" s="297" t="s">
        <v>809</v>
      </c>
      <c r="B931" s="297" t="s">
        <v>419</v>
      </c>
      <c r="C931" s="5"/>
      <c r="D931" s="12" t="s">
        <v>1262</v>
      </c>
      <c r="E931" s="895"/>
      <c r="F931" s="103">
        <v>0</v>
      </c>
      <c r="G931" s="103">
        <v>0</v>
      </c>
      <c r="H931" s="103">
        <v>0</v>
      </c>
      <c r="I931" s="650"/>
      <c r="J931" s="651"/>
      <c r="K931" s="283"/>
    </row>
    <row r="932" spans="1:11" ht="13.5" customHeight="1">
      <c r="A932" s="297" t="s">
        <v>406</v>
      </c>
      <c r="B932" s="297" t="s">
        <v>422</v>
      </c>
      <c r="C932" s="5"/>
      <c r="D932" s="12" t="s">
        <v>1262</v>
      </c>
      <c r="E932" s="895"/>
      <c r="F932" s="103">
        <v>0</v>
      </c>
      <c r="G932" s="103">
        <v>0</v>
      </c>
      <c r="H932" s="103">
        <v>0</v>
      </c>
      <c r="I932" s="650"/>
      <c r="J932" s="651"/>
      <c r="K932" s="283"/>
    </row>
    <row r="933" spans="1:11" ht="14.25" customHeight="1">
      <c r="A933" s="297" t="s">
        <v>407</v>
      </c>
      <c r="B933" s="297" t="s">
        <v>422</v>
      </c>
      <c r="C933" s="5"/>
      <c r="D933" s="12" t="s">
        <v>1262</v>
      </c>
      <c r="E933" s="895"/>
      <c r="F933" s="103">
        <v>0</v>
      </c>
      <c r="G933" s="103">
        <v>0</v>
      </c>
      <c r="H933" s="103">
        <v>0</v>
      </c>
      <c r="I933" s="650"/>
      <c r="J933" s="651"/>
      <c r="K933" s="283"/>
    </row>
    <row r="934" spans="1:11" ht="15.75" customHeight="1">
      <c r="A934" s="93" t="s">
        <v>408</v>
      </c>
      <c r="B934" s="297" t="s">
        <v>421</v>
      </c>
      <c r="C934" s="5"/>
      <c r="D934" s="12" t="s">
        <v>1262</v>
      </c>
      <c r="E934" s="895"/>
      <c r="F934" s="103">
        <v>0</v>
      </c>
      <c r="G934" s="103">
        <v>0</v>
      </c>
      <c r="H934" s="103">
        <v>0</v>
      </c>
      <c r="I934" s="650"/>
      <c r="J934" s="651"/>
      <c r="K934" s="283"/>
    </row>
    <row r="935" spans="1:11" ht="15.75" customHeight="1">
      <c r="A935" s="99" t="s">
        <v>409</v>
      </c>
      <c r="B935" s="297" t="s">
        <v>421</v>
      </c>
      <c r="C935" s="5"/>
      <c r="D935" s="12" t="s">
        <v>1262</v>
      </c>
      <c r="E935" s="895"/>
      <c r="F935" s="103">
        <v>0</v>
      </c>
      <c r="G935" s="103">
        <v>0</v>
      </c>
      <c r="H935" s="103">
        <v>0</v>
      </c>
      <c r="I935" s="650"/>
      <c r="J935" s="651"/>
      <c r="K935" s="283"/>
    </row>
    <row r="936" spans="1:11" ht="15.75" customHeight="1">
      <c r="A936" s="99" t="s">
        <v>414</v>
      </c>
      <c r="B936" s="297" t="s">
        <v>420</v>
      </c>
      <c r="C936" s="5"/>
      <c r="D936" s="12" t="s">
        <v>1262</v>
      </c>
      <c r="E936" s="895"/>
      <c r="F936" s="103">
        <v>0</v>
      </c>
      <c r="G936" s="103">
        <v>0</v>
      </c>
      <c r="H936" s="103">
        <v>0</v>
      </c>
      <c r="I936" s="650"/>
      <c r="J936" s="651"/>
      <c r="K936" s="283"/>
    </row>
    <row r="937" spans="1:11" ht="15.75" customHeight="1">
      <c r="A937" s="99" t="s">
        <v>410</v>
      </c>
      <c r="B937" s="297" t="s">
        <v>421</v>
      </c>
      <c r="C937" s="5"/>
      <c r="D937" s="12" t="s">
        <v>1262</v>
      </c>
      <c r="E937" s="895"/>
      <c r="F937" s="103">
        <v>0</v>
      </c>
      <c r="G937" s="103">
        <v>0</v>
      </c>
      <c r="H937" s="103">
        <v>0</v>
      </c>
      <c r="I937" s="650"/>
      <c r="J937" s="651"/>
      <c r="K937" s="283"/>
    </row>
    <row r="938" spans="1:11" ht="15.75" customHeight="1">
      <c r="A938" s="93" t="s">
        <v>415</v>
      </c>
      <c r="B938" s="297" t="s">
        <v>419</v>
      </c>
      <c r="C938" s="5"/>
      <c r="D938" s="12" t="s">
        <v>1262</v>
      </c>
      <c r="E938" s="895"/>
      <c r="F938" s="103">
        <v>0</v>
      </c>
      <c r="G938" s="103">
        <v>0</v>
      </c>
      <c r="H938" s="103">
        <v>0</v>
      </c>
      <c r="I938" s="650"/>
      <c r="J938" s="651"/>
      <c r="K938" s="283"/>
    </row>
    <row r="939" spans="1:11" ht="15.75" customHeight="1">
      <c r="A939" s="297" t="s">
        <v>411</v>
      </c>
      <c r="B939" s="297" t="s">
        <v>422</v>
      </c>
      <c r="C939" s="5"/>
      <c r="D939" s="12" t="s">
        <v>1262</v>
      </c>
      <c r="E939" s="895"/>
      <c r="F939" s="103">
        <v>0</v>
      </c>
      <c r="G939" s="103">
        <v>0</v>
      </c>
      <c r="H939" s="103">
        <v>0</v>
      </c>
      <c r="I939" s="650"/>
      <c r="J939" s="651"/>
      <c r="K939" s="283"/>
    </row>
    <row r="940" spans="1:11" ht="15.75" customHeight="1">
      <c r="A940" s="93" t="s">
        <v>416</v>
      </c>
      <c r="B940" s="297" t="s">
        <v>419</v>
      </c>
      <c r="C940" s="5"/>
      <c r="D940" s="12" t="s">
        <v>1262</v>
      </c>
      <c r="E940" s="895"/>
      <c r="F940" s="103">
        <v>0</v>
      </c>
      <c r="G940" s="103">
        <v>0</v>
      </c>
      <c r="H940" s="103">
        <v>0</v>
      </c>
      <c r="I940" s="650"/>
      <c r="J940" s="651"/>
      <c r="K940" s="283"/>
    </row>
    <row r="941" spans="1:11" ht="15.75" customHeight="1">
      <c r="A941" s="297" t="s">
        <v>412</v>
      </c>
      <c r="B941" s="297" t="s">
        <v>422</v>
      </c>
      <c r="C941" s="5"/>
      <c r="D941" s="12" t="s">
        <v>1262</v>
      </c>
      <c r="E941" s="895"/>
      <c r="F941" s="103">
        <v>0</v>
      </c>
      <c r="G941" s="103">
        <v>0</v>
      </c>
      <c r="H941" s="103">
        <v>0</v>
      </c>
      <c r="I941" s="650"/>
      <c r="J941" s="651"/>
      <c r="K941" s="283"/>
    </row>
    <row r="942" spans="1:11" ht="15.75" customHeight="1">
      <c r="A942" s="652"/>
      <c r="B942" s="297"/>
      <c r="C942" s="5"/>
      <c r="D942" s="12" t="s">
        <v>1262</v>
      </c>
      <c r="E942" s="896"/>
      <c r="F942" s="103">
        <v>0</v>
      </c>
      <c r="G942" s="103">
        <v>0</v>
      </c>
      <c r="H942" s="103">
        <v>0</v>
      </c>
      <c r="I942" s="650"/>
      <c r="J942" s="651"/>
      <c r="K942" s="283"/>
    </row>
    <row r="943" spans="1:11" ht="26.25" customHeight="1">
      <c r="A943" s="661" t="s">
        <v>423</v>
      </c>
      <c r="B943" s="107"/>
      <c r="C943" s="114"/>
      <c r="D943" s="115"/>
      <c r="E943" s="115"/>
      <c r="F943" s="119"/>
      <c r="G943" s="119"/>
      <c r="H943" s="119"/>
      <c r="I943" s="120"/>
      <c r="J943" s="121"/>
      <c r="K943" s="296"/>
    </row>
    <row r="944" spans="1:11" ht="15.75" customHeight="1">
      <c r="A944" s="12" t="s">
        <v>811</v>
      </c>
      <c r="B944" s="297" t="s">
        <v>424</v>
      </c>
      <c r="C944" s="5"/>
      <c r="D944" s="12" t="s">
        <v>1262</v>
      </c>
      <c r="E944" s="13" t="s">
        <v>434</v>
      </c>
      <c r="F944" s="103">
        <v>0</v>
      </c>
      <c r="G944" s="103">
        <v>0</v>
      </c>
      <c r="H944" s="103">
        <v>0</v>
      </c>
      <c r="I944" s="650"/>
      <c r="J944" s="651"/>
      <c r="K944" s="283"/>
    </row>
    <row r="945" spans="1:11" ht="15.75" customHeight="1">
      <c r="A945" s="12" t="s">
        <v>812</v>
      </c>
      <c r="B945" s="297" t="s">
        <v>425</v>
      </c>
      <c r="C945" s="5"/>
      <c r="D945" s="12" t="s">
        <v>1262</v>
      </c>
      <c r="E945" s="13" t="s">
        <v>434</v>
      </c>
      <c r="F945" s="103">
        <v>0</v>
      </c>
      <c r="G945" s="103">
        <v>0</v>
      </c>
      <c r="H945" s="103">
        <v>0</v>
      </c>
      <c r="I945" s="650"/>
      <c r="J945" s="651"/>
      <c r="K945" s="283"/>
    </row>
    <row r="946" spans="1:11" ht="15.75" customHeight="1">
      <c r="A946" s="12" t="s">
        <v>813</v>
      </c>
      <c r="B946" s="297" t="s">
        <v>426</v>
      </c>
      <c r="C946" s="5"/>
      <c r="D946" s="12" t="s">
        <v>1262</v>
      </c>
      <c r="E946" s="13" t="s">
        <v>434</v>
      </c>
      <c r="F946" s="103">
        <v>0</v>
      </c>
      <c r="G946" s="103">
        <v>0</v>
      </c>
      <c r="H946" s="103">
        <v>0</v>
      </c>
      <c r="I946" s="650"/>
      <c r="J946" s="651"/>
      <c r="K946" s="283"/>
    </row>
    <row r="947" spans="1:11" ht="15.75" customHeight="1">
      <c r="A947" s="12" t="s">
        <v>1536</v>
      </c>
      <c r="B947" s="297" t="s">
        <v>427</v>
      </c>
      <c r="C947" s="5"/>
      <c r="D947" s="12" t="s">
        <v>1262</v>
      </c>
      <c r="E947" s="13" t="s">
        <v>434</v>
      </c>
      <c r="F947" s="103">
        <v>0</v>
      </c>
      <c r="G947" s="103">
        <v>0</v>
      </c>
      <c r="H947" s="103">
        <v>0</v>
      </c>
      <c r="I947" s="650"/>
      <c r="J947" s="651"/>
      <c r="K947" s="283"/>
    </row>
    <row r="948" spans="1:11" ht="15.75" customHeight="1">
      <c r="A948" s="12" t="s">
        <v>814</v>
      </c>
      <c r="B948" s="297" t="s">
        <v>428</v>
      </c>
      <c r="C948" s="5"/>
      <c r="D948" s="12" t="s">
        <v>1262</v>
      </c>
      <c r="E948" s="13" t="s">
        <v>434</v>
      </c>
      <c r="F948" s="103">
        <v>0</v>
      </c>
      <c r="G948" s="103">
        <v>0</v>
      </c>
      <c r="H948" s="103">
        <v>0</v>
      </c>
      <c r="I948" s="650"/>
      <c r="J948" s="651"/>
      <c r="K948" s="283"/>
    </row>
    <row r="949" spans="1:11" ht="15.75" customHeight="1">
      <c r="A949" s="99" t="s">
        <v>815</v>
      </c>
      <c r="B949" s="297" t="s">
        <v>429</v>
      </c>
      <c r="C949" s="5"/>
      <c r="D949" s="12" t="s">
        <v>1262</v>
      </c>
      <c r="E949" s="13" t="s">
        <v>434</v>
      </c>
      <c r="F949" s="103">
        <v>0</v>
      </c>
      <c r="G949" s="103">
        <v>0</v>
      </c>
      <c r="H949" s="103">
        <v>0</v>
      </c>
      <c r="I949" s="650"/>
      <c r="J949" s="651"/>
      <c r="K949" s="283"/>
    </row>
    <row r="950" spans="1:11" ht="15.75" customHeight="1">
      <c r="A950" s="99" t="s">
        <v>816</v>
      </c>
      <c r="B950" s="297" t="s">
        <v>430</v>
      </c>
      <c r="C950" s="5"/>
      <c r="D950" s="12" t="s">
        <v>1262</v>
      </c>
      <c r="E950" s="13" t="s">
        <v>434</v>
      </c>
      <c r="F950" s="103">
        <v>0</v>
      </c>
      <c r="G950" s="103">
        <v>0</v>
      </c>
      <c r="H950" s="103">
        <v>0</v>
      </c>
      <c r="I950" s="650"/>
      <c r="J950" s="651"/>
      <c r="K950" s="283"/>
    </row>
    <row r="951" spans="1:11" ht="15.75" customHeight="1">
      <c r="A951" s="99" t="s">
        <v>817</v>
      </c>
      <c r="B951" s="297" t="s">
        <v>431</v>
      </c>
      <c r="C951" s="5"/>
      <c r="D951" s="12" t="s">
        <v>1262</v>
      </c>
      <c r="E951" s="13" t="s">
        <v>434</v>
      </c>
      <c r="F951" s="103">
        <v>0</v>
      </c>
      <c r="G951" s="103">
        <v>0</v>
      </c>
      <c r="H951" s="103">
        <v>0</v>
      </c>
      <c r="I951" s="650"/>
      <c r="J951" s="651"/>
      <c r="K951" s="283"/>
    </row>
    <row r="952" spans="1:11" ht="15.75" customHeight="1">
      <c r="A952" s="99" t="s">
        <v>1537</v>
      </c>
      <c r="B952" s="297" t="s">
        <v>432</v>
      </c>
      <c r="C952" s="5"/>
      <c r="D952" s="12" t="s">
        <v>1262</v>
      </c>
      <c r="E952" s="13" t="s">
        <v>434</v>
      </c>
      <c r="F952" s="103">
        <v>0</v>
      </c>
      <c r="G952" s="103">
        <v>0</v>
      </c>
      <c r="H952" s="103">
        <v>0</v>
      </c>
      <c r="I952" s="650"/>
      <c r="J952" s="651"/>
      <c r="K952" s="283"/>
    </row>
    <row r="953" spans="1:11" ht="15.75" customHeight="1">
      <c r="A953" s="99" t="s">
        <v>818</v>
      </c>
      <c r="B953" s="297" t="s">
        <v>433</v>
      </c>
      <c r="C953" s="5"/>
      <c r="D953" s="12" t="s">
        <v>1262</v>
      </c>
      <c r="E953" s="13" t="s">
        <v>434</v>
      </c>
      <c r="F953" s="103">
        <v>0</v>
      </c>
      <c r="G953" s="103">
        <v>0</v>
      </c>
      <c r="H953" s="103">
        <v>0</v>
      </c>
      <c r="I953" s="650"/>
      <c r="J953" s="651"/>
      <c r="K953" s="283"/>
    </row>
    <row r="954" spans="1:11" ht="36">
      <c r="A954" s="661" t="s">
        <v>729</v>
      </c>
      <c r="B954" s="107"/>
      <c r="C954" s="114"/>
      <c r="D954" s="115"/>
      <c r="E954" s="122"/>
      <c r="F954" s="119"/>
      <c r="G954" s="119"/>
      <c r="H954" s="119"/>
      <c r="I954" s="120"/>
      <c r="J954" s="121"/>
      <c r="K954" s="296"/>
    </row>
    <row r="955" spans="1:11" ht="15" customHeight="1">
      <c r="A955" s="12" t="s">
        <v>714</v>
      </c>
      <c r="B955" s="297" t="s">
        <v>722</v>
      </c>
      <c r="C955" s="5"/>
      <c r="D955" s="12" t="s">
        <v>1262</v>
      </c>
      <c r="E955" s="894" t="s">
        <v>437</v>
      </c>
      <c r="F955" s="103">
        <v>0</v>
      </c>
      <c r="G955" s="103">
        <v>0</v>
      </c>
      <c r="H955" s="103">
        <v>0</v>
      </c>
      <c r="I955" s="650"/>
      <c r="J955" s="651"/>
      <c r="K955" s="283"/>
    </row>
    <row r="956" spans="1:11" ht="15" customHeight="1">
      <c r="A956" s="93" t="s">
        <v>715</v>
      </c>
      <c r="B956" s="297"/>
      <c r="C956" s="5"/>
      <c r="D956" s="12" t="s">
        <v>1262</v>
      </c>
      <c r="E956" s="895"/>
      <c r="F956" s="103">
        <v>0</v>
      </c>
      <c r="G956" s="103">
        <v>0</v>
      </c>
      <c r="H956" s="103">
        <v>0</v>
      </c>
      <c r="I956" s="650"/>
      <c r="J956" s="651"/>
      <c r="K956" s="283"/>
    </row>
    <row r="957" spans="1:11" ht="14.25" customHeight="1">
      <c r="A957" s="12" t="s">
        <v>730</v>
      </c>
      <c r="B957" s="297" t="s">
        <v>1544</v>
      </c>
      <c r="C957" s="5"/>
      <c r="D957" s="12" t="s">
        <v>1262</v>
      </c>
      <c r="E957" s="895"/>
      <c r="F957" s="103">
        <v>0</v>
      </c>
      <c r="G957" s="103">
        <v>0</v>
      </c>
      <c r="H957" s="103">
        <v>0</v>
      </c>
      <c r="I957" s="650"/>
      <c r="J957" s="651"/>
      <c r="K957" s="283"/>
    </row>
    <row r="958" spans="1:11" ht="13.5" customHeight="1">
      <c r="A958" s="12" t="s">
        <v>731</v>
      </c>
      <c r="B958" s="297" t="s">
        <v>723</v>
      </c>
      <c r="C958" s="5"/>
      <c r="D958" s="12" t="s">
        <v>1262</v>
      </c>
      <c r="E958" s="895"/>
      <c r="F958" s="103">
        <v>0</v>
      </c>
      <c r="G958" s="103">
        <v>0</v>
      </c>
      <c r="H958" s="103">
        <v>0</v>
      </c>
      <c r="I958" s="650"/>
      <c r="J958" s="651"/>
      <c r="K958" s="283"/>
    </row>
    <row r="959" spans="1:11" ht="14.25" customHeight="1">
      <c r="A959" s="93" t="s">
        <v>744</v>
      </c>
      <c r="B959" s="297"/>
      <c r="C959" s="5"/>
      <c r="D959" s="12" t="s">
        <v>1262</v>
      </c>
      <c r="E959" s="895"/>
      <c r="F959" s="103">
        <v>0</v>
      </c>
      <c r="G959" s="103">
        <v>0</v>
      </c>
      <c r="H959" s="103">
        <v>0</v>
      </c>
      <c r="I959" s="650"/>
      <c r="J959" s="651"/>
      <c r="K959" s="283"/>
    </row>
    <row r="960" spans="1:11" ht="15.75" customHeight="1">
      <c r="A960" s="12" t="s">
        <v>732</v>
      </c>
      <c r="B960" s="297" t="s">
        <v>724</v>
      </c>
      <c r="C960" s="5"/>
      <c r="D960" s="12" t="s">
        <v>1262</v>
      </c>
      <c r="E960" s="895"/>
      <c r="F960" s="103">
        <v>0</v>
      </c>
      <c r="G960" s="103">
        <v>0</v>
      </c>
      <c r="H960" s="103">
        <v>0</v>
      </c>
      <c r="I960" s="650"/>
      <c r="J960" s="651"/>
      <c r="K960" s="283"/>
    </row>
    <row r="961" spans="1:11" ht="15.75" customHeight="1">
      <c r="A961" s="93" t="s">
        <v>713</v>
      </c>
      <c r="B961" s="297"/>
      <c r="C961" s="5"/>
      <c r="D961" s="12" t="s">
        <v>1262</v>
      </c>
      <c r="E961" s="895"/>
      <c r="F961" s="103">
        <v>0</v>
      </c>
      <c r="G961" s="103">
        <v>0</v>
      </c>
      <c r="H961" s="103">
        <v>0</v>
      </c>
      <c r="I961" s="650"/>
      <c r="J961" s="651"/>
      <c r="K961" s="283"/>
    </row>
    <row r="962" spans="1:11" ht="15.75" customHeight="1">
      <c r="A962" s="93" t="s">
        <v>716</v>
      </c>
      <c r="B962" s="297"/>
      <c r="C962" s="5"/>
      <c r="D962" s="12" t="s">
        <v>1262</v>
      </c>
      <c r="E962" s="896"/>
      <c r="F962" s="103">
        <v>0</v>
      </c>
      <c r="G962" s="103">
        <v>0</v>
      </c>
      <c r="H962" s="103">
        <v>0</v>
      </c>
      <c r="I962" s="650"/>
      <c r="J962" s="651"/>
      <c r="K962" s="283"/>
    </row>
    <row r="963" spans="1:11" ht="36">
      <c r="A963" s="661" t="s">
        <v>708</v>
      </c>
      <c r="B963" s="107"/>
      <c r="C963" s="114"/>
      <c r="D963" s="115"/>
      <c r="E963" s="122"/>
      <c r="F963" s="119"/>
      <c r="G963" s="119"/>
      <c r="H963" s="119"/>
      <c r="I963" s="120"/>
      <c r="J963" s="121"/>
      <c r="K963" s="296"/>
    </row>
    <row r="964" spans="1:11" ht="15" customHeight="1">
      <c r="A964" s="12" t="s">
        <v>714</v>
      </c>
      <c r="B964" s="297" t="s">
        <v>709</v>
      </c>
      <c r="C964" s="5"/>
      <c r="D964" s="12" t="s">
        <v>1262</v>
      </c>
      <c r="E964" s="894" t="s">
        <v>437</v>
      </c>
      <c r="F964" s="103">
        <v>0</v>
      </c>
      <c r="G964" s="103">
        <v>0</v>
      </c>
      <c r="H964" s="103">
        <v>0</v>
      </c>
      <c r="I964" s="650"/>
      <c r="J964" s="651"/>
      <c r="K964" s="283"/>
    </row>
    <row r="965" spans="1:11" ht="15" customHeight="1">
      <c r="A965" s="93" t="s">
        <v>715</v>
      </c>
      <c r="B965" s="297"/>
      <c r="C965" s="5"/>
      <c r="D965" s="12" t="s">
        <v>1262</v>
      </c>
      <c r="E965" s="895"/>
      <c r="F965" s="103">
        <v>0</v>
      </c>
      <c r="G965" s="103">
        <v>0</v>
      </c>
      <c r="H965" s="103">
        <v>0</v>
      </c>
      <c r="I965" s="650"/>
      <c r="J965" s="651"/>
      <c r="K965" s="283"/>
    </row>
    <row r="966" spans="1:11" ht="14.25" customHeight="1">
      <c r="A966" s="12" t="s">
        <v>730</v>
      </c>
      <c r="B966" s="297" t="s">
        <v>710</v>
      </c>
      <c r="C966" s="5"/>
      <c r="D966" s="12" t="s">
        <v>1262</v>
      </c>
      <c r="E966" s="895"/>
      <c r="F966" s="103">
        <v>0</v>
      </c>
      <c r="G966" s="103">
        <v>0</v>
      </c>
      <c r="H966" s="103">
        <v>0</v>
      </c>
      <c r="I966" s="650"/>
      <c r="J966" s="651"/>
      <c r="K966" s="283"/>
    </row>
    <row r="967" spans="1:11" ht="13.5" customHeight="1">
      <c r="A967" s="93" t="s">
        <v>744</v>
      </c>
      <c r="B967" s="297"/>
      <c r="C967" s="5"/>
      <c r="D967" s="12" t="s">
        <v>1262</v>
      </c>
      <c r="E967" s="895"/>
      <c r="F967" s="103">
        <v>0</v>
      </c>
      <c r="G967" s="103">
        <v>0</v>
      </c>
      <c r="H967" s="103">
        <v>0</v>
      </c>
      <c r="I967" s="650"/>
      <c r="J967" s="651"/>
      <c r="K967" s="283"/>
    </row>
    <row r="968" spans="1:11" ht="14.25" customHeight="1">
      <c r="A968" s="12" t="s">
        <v>731</v>
      </c>
      <c r="B968" s="297" t="s">
        <v>711</v>
      </c>
      <c r="C968" s="5"/>
      <c r="D968" s="12" t="s">
        <v>1262</v>
      </c>
      <c r="E968" s="895"/>
      <c r="F968" s="103">
        <v>0</v>
      </c>
      <c r="G968" s="103">
        <v>0</v>
      </c>
      <c r="H968" s="103">
        <v>0</v>
      </c>
      <c r="I968" s="650"/>
      <c r="J968" s="651"/>
      <c r="K968" s="283"/>
    </row>
    <row r="969" spans="1:11" ht="15.75" customHeight="1">
      <c r="A969" s="12" t="s">
        <v>732</v>
      </c>
      <c r="B969" s="297" t="s">
        <v>712</v>
      </c>
      <c r="C969" s="5"/>
      <c r="D969" s="12" t="s">
        <v>1262</v>
      </c>
      <c r="E969" s="895"/>
      <c r="F969" s="103">
        <v>0</v>
      </c>
      <c r="G969" s="103">
        <v>0</v>
      </c>
      <c r="H969" s="103">
        <v>0</v>
      </c>
      <c r="I969" s="650"/>
      <c r="J969" s="651"/>
      <c r="K969" s="283"/>
    </row>
    <row r="970" spans="1:11" ht="15.75" customHeight="1">
      <c r="A970" s="297" t="s">
        <v>713</v>
      </c>
      <c r="B970" s="297" t="s">
        <v>1545</v>
      </c>
      <c r="C970" s="5"/>
      <c r="D970" s="12" t="s">
        <v>1262</v>
      </c>
      <c r="E970" s="895"/>
      <c r="F970" s="103">
        <v>0</v>
      </c>
      <c r="G970" s="103">
        <v>0</v>
      </c>
      <c r="H970" s="103">
        <v>0</v>
      </c>
      <c r="I970" s="650"/>
      <c r="J970" s="651"/>
      <c r="K970" s="283"/>
    </row>
    <row r="971" spans="1:11" ht="15.75" customHeight="1">
      <c r="A971" s="93" t="s">
        <v>716</v>
      </c>
      <c r="B971" s="297"/>
      <c r="C971" s="5"/>
      <c r="D971" s="12" t="s">
        <v>1262</v>
      </c>
      <c r="E971" s="896"/>
      <c r="F971" s="103">
        <v>0</v>
      </c>
      <c r="G971" s="103">
        <v>0</v>
      </c>
      <c r="H971" s="103">
        <v>0</v>
      </c>
      <c r="I971" s="650"/>
      <c r="J971" s="651"/>
      <c r="K971" s="283"/>
    </row>
    <row r="972" spans="1:11" ht="36">
      <c r="A972" s="661" t="s">
        <v>725</v>
      </c>
      <c r="B972" s="107"/>
      <c r="C972" s="114"/>
      <c r="D972" s="115"/>
      <c r="E972" s="122"/>
      <c r="F972" s="119"/>
      <c r="G972" s="119"/>
      <c r="H972" s="119"/>
      <c r="I972" s="120"/>
      <c r="J972" s="121"/>
      <c r="K972" s="296"/>
    </row>
    <row r="973" spans="1:11" ht="15" customHeight="1">
      <c r="A973" s="12" t="s">
        <v>714</v>
      </c>
      <c r="B973" s="297" t="s">
        <v>726</v>
      </c>
      <c r="C973" s="5"/>
      <c r="D973" s="12" t="s">
        <v>1262</v>
      </c>
      <c r="E973" s="894" t="s">
        <v>437</v>
      </c>
      <c r="F973" s="103">
        <v>0</v>
      </c>
      <c r="G973" s="103">
        <v>0</v>
      </c>
      <c r="H973" s="103">
        <v>0</v>
      </c>
      <c r="I973" s="650"/>
      <c r="J973" s="651"/>
      <c r="K973" s="283"/>
    </row>
    <row r="974" spans="1:11" ht="15" customHeight="1">
      <c r="A974" s="93" t="s">
        <v>715</v>
      </c>
      <c r="B974" s="297"/>
      <c r="C974" s="5"/>
      <c r="D974" s="12" t="s">
        <v>1262</v>
      </c>
      <c r="E974" s="895"/>
      <c r="F974" s="103">
        <v>0</v>
      </c>
      <c r="G974" s="103">
        <v>0</v>
      </c>
      <c r="H974" s="103">
        <v>0</v>
      </c>
      <c r="I974" s="650"/>
      <c r="J974" s="651"/>
      <c r="K974" s="283"/>
    </row>
    <row r="975" spans="1:11" ht="14.25" customHeight="1">
      <c r="A975" s="93" t="s">
        <v>730</v>
      </c>
      <c r="B975" s="297"/>
      <c r="C975" s="5"/>
      <c r="D975" s="12" t="s">
        <v>1262</v>
      </c>
      <c r="E975" s="895"/>
      <c r="F975" s="103">
        <v>0</v>
      </c>
      <c r="G975" s="103">
        <v>0</v>
      </c>
      <c r="H975" s="103">
        <v>0</v>
      </c>
      <c r="I975" s="650"/>
      <c r="J975" s="651"/>
      <c r="K975" s="283"/>
    </row>
    <row r="976" spans="1:11" ht="13.5" customHeight="1">
      <c r="A976" s="93" t="s">
        <v>744</v>
      </c>
      <c r="B976" s="297"/>
      <c r="C976" s="5"/>
      <c r="D976" s="12" t="s">
        <v>1262</v>
      </c>
      <c r="E976" s="895"/>
      <c r="F976" s="103">
        <v>0</v>
      </c>
      <c r="G976" s="103">
        <v>0</v>
      </c>
      <c r="H976" s="103">
        <v>0</v>
      </c>
      <c r="I976" s="650"/>
      <c r="J976" s="651"/>
      <c r="K976" s="283"/>
    </row>
    <row r="977" spans="1:11" ht="14.25" customHeight="1">
      <c r="A977" s="12" t="s">
        <v>731</v>
      </c>
      <c r="B977" s="297" t="s">
        <v>1546</v>
      </c>
      <c r="C977" s="5"/>
      <c r="D977" s="12" t="s">
        <v>1262</v>
      </c>
      <c r="E977" s="895"/>
      <c r="F977" s="103">
        <v>0</v>
      </c>
      <c r="G977" s="103">
        <v>0</v>
      </c>
      <c r="H977" s="103">
        <v>0</v>
      </c>
      <c r="I977" s="650"/>
      <c r="J977" s="651"/>
      <c r="K977" s="283"/>
    </row>
    <row r="978" spans="1:11" ht="15.75" customHeight="1">
      <c r="A978" s="12" t="s">
        <v>732</v>
      </c>
      <c r="B978" s="297" t="s">
        <v>727</v>
      </c>
      <c r="C978" s="5"/>
      <c r="D978" s="12" t="s">
        <v>1262</v>
      </c>
      <c r="E978" s="895"/>
      <c r="F978" s="103">
        <v>0</v>
      </c>
      <c r="G978" s="103">
        <v>0</v>
      </c>
      <c r="H978" s="103">
        <v>0</v>
      </c>
      <c r="I978" s="650"/>
      <c r="J978" s="651"/>
      <c r="K978" s="283"/>
    </row>
    <row r="979" spans="1:11" ht="15.75" customHeight="1">
      <c r="A979" s="297" t="s">
        <v>713</v>
      </c>
      <c r="B979" s="297" t="s">
        <v>728</v>
      </c>
      <c r="C979" s="5"/>
      <c r="D979" s="12" t="s">
        <v>1262</v>
      </c>
      <c r="E979" s="895"/>
      <c r="F979" s="103">
        <v>0</v>
      </c>
      <c r="G979" s="103">
        <v>0</v>
      </c>
      <c r="H979" s="103">
        <v>0</v>
      </c>
      <c r="I979" s="650"/>
      <c r="J979" s="651"/>
      <c r="K979" s="283"/>
    </row>
    <row r="980" spans="1:11" ht="15.75" customHeight="1">
      <c r="A980" s="93" t="s">
        <v>716</v>
      </c>
      <c r="B980" s="297"/>
      <c r="C980" s="5"/>
      <c r="D980" s="12" t="s">
        <v>1262</v>
      </c>
      <c r="E980" s="896"/>
      <c r="F980" s="103">
        <v>0</v>
      </c>
      <c r="G980" s="103">
        <v>0</v>
      </c>
      <c r="H980" s="103">
        <v>0</v>
      </c>
      <c r="I980" s="650"/>
      <c r="J980" s="651"/>
      <c r="K980" s="283"/>
    </row>
    <row r="981" spans="1:11" ht="26.25" customHeight="1">
      <c r="A981" s="661" t="s">
        <v>706</v>
      </c>
      <c r="B981" s="107"/>
      <c r="C981" s="114"/>
      <c r="D981" s="115"/>
      <c r="E981" s="115"/>
      <c r="F981" s="119"/>
      <c r="G981" s="119"/>
      <c r="H981" s="119"/>
      <c r="I981" s="120"/>
      <c r="J981" s="121"/>
      <c r="K981" s="296"/>
    </row>
    <row r="982" spans="1:11" ht="15.75" customHeight="1">
      <c r="A982" s="12" t="s">
        <v>448</v>
      </c>
      <c r="B982" s="297" t="s">
        <v>753</v>
      </c>
      <c r="C982" s="5"/>
      <c r="D982" s="12" t="s">
        <v>1262</v>
      </c>
      <c r="E982" s="894" t="s">
        <v>437</v>
      </c>
      <c r="F982" s="103">
        <v>0</v>
      </c>
      <c r="G982" s="103">
        <v>0</v>
      </c>
      <c r="H982" s="103">
        <v>0</v>
      </c>
      <c r="I982" s="650"/>
      <c r="J982" s="651"/>
      <c r="K982" s="283"/>
    </row>
    <row r="983" spans="1:11" ht="15.75" customHeight="1">
      <c r="A983" s="12" t="s">
        <v>449</v>
      </c>
      <c r="B983" s="297" t="s">
        <v>754</v>
      </c>
      <c r="C983" s="5"/>
      <c r="D983" s="12" t="s">
        <v>1262</v>
      </c>
      <c r="E983" s="895"/>
      <c r="F983" s="103">
        <v>0</v>
      </c>
      <c r="G983" s="103">
        <v>0</v>
      </c>
      <c r="H983" s="103">
        <v>0</v>
      </c>
      <c r="I983" s="650"/>
      <c r="J983" s="651"/>
      <c r="K983" s="283"/>
    </row>
    <row r="984" spans="1:11" ht="15.75" customHeight="1">
      <c r="A984" s="12" t="s">
        <v>463</v>
      </c>
      <c r="B984" s="297" t="s">
        <v>755</v>
      </c>
      <c r="C984" s="5"/>
      <c r="D984" s="12" t="s">
        <v>1262</v>
      </c>
      <c r="E984" s="895"/>
      <c r="F984" s="103">
        <v>0</v>
      </c>
      <c r="G984" s="103">
        <v>0</v>
      </c>
      <c r="H984" s="103">
        <v>0</v>
      </c>
      <c r="I984" s="650"/>
      <c r="J984" s="651"/>
      <c r="K984" s="283"/>
    </row>
    <row r="985" spans="1:11" ht="15.75" customHeight="1">
      <c r="A985" s="12" t="s">
        <v>450</v>
      </c>
      <c r="B985" s="297" t="s">
        <v>756</v>
      </c>
      <c r="C985" s="5"/>
      <c r="D985" s="12" t="s">
        <v>1262</v>
      </c>
      <c r="E985" s="895"/>
      <c r="F985" s="103">
        <v>0</v>
      </c>
      <c r="G985" s="103">
        <v>0</v>
      </c>
      <c r="H985" s="103">
        <v>0</v>
      </c>
      <c r="I985" s="650"/>
      <c r="J985" s="651"/>
      <c r="K985" s="283"/>
    </row>
    <row r="986" spans="1:11" ht="15.75" customHeight="1">
      <c r="A986" s="12" t="s">
        <v>451</v>
      </c>
      <c r="B986" s="297" t="s">
        <v>757</v>
      </c>
      <c r="C986" s="5"/>
      <c r="D986" s="12" t="s">
        <v>1262</v>
      </c>
      <c r="E986" s="895"/>
      <c r="F986" s="103">
        <v>0</v>
      </c>
      <c r="G986" s="103">
        <v>0</v>
      </c>
      <c r="H986" s="103">
        <v>0</v>
      </c>
      <c r="I986" s="650"/>
      <c r="J986" s="651"/>
      <c r="K986" s="283"/>
    </row>
    <row r="987" spans="1:11" ht="15.75" customHeight="1">
      <c r="A987" s="12" t="s">
        <v>452</v>
      </c>
      <c r="B987" s="297" t="s">
        <v>758</v>
      </c>
      <c r="C987" s="5"/>
      <c r="D987" s="12" t="s">
        <v>1262</v>
      </c>
      <c r="E987" s="896"/>
      <c r="F987" s="103">
        <v>0</v>
      </c>
      <c r="G987" s="103">
        <v>0</v>
      </c>
      <c r="H987" s="103">
        <v>0</v>
      </c>
      <c r="I987" s="650"/>
      <c r="J987" s="651"/>
      <c r="K987" s="283"/>
    </row>
    <row r="988" spans="1:11" ht="17.25" customHeight="1">
      <c r="A988" s="104"/>
      <c r="B988" s="107"/>
      <c r="C988" s="114" t="s">
        <v>21</v>
      </c>
      <c r="D988" s="115" t="s">
        <v>22</v>
      </c>
      <c r="E988" s="115"/>
      <c r="F988" s="119"/>
      <c r="G988" s="119"/>
      <c r="H988" s="119"/>
      <c r="I988" s="120"/>
      <c r="J988" s="121"/>
      <c r="K988" s="296"/>
    </row>
    <row r="989" spans="1:11" ht="36">
      <c r="A989" s="661" t="s">
        <v>418</v>
      </c>
      <c r="B989" s="107"/>
      <c r="C989" s="114"/>
      <c r="D989" s="115"/>
      <c r="E989" s="115"/>
      <c r="F989" s="119"/>
      <c r="G989" s="119"/>
      <c r="H989" s="119"/>
      <c r="I989" s="120"/>
      <c r="J989" s="121"/>
      <c r="K989" s="296"/>
    </row>
    <row r="990" spans="1:11" ht="36" customHeight="1">
      <c r="A990" s="297" t="s">
        <v>413</v>
      </c>
      <c r="B990" s="297" t="s">
        <v>419</v>
      </c>
      <c r="C990" s="5"/>
      <c r="D990" s="12" t="s">
        <v>1262</v>
      </c>
      <c r="E990" s="13" t="s">
        <v>434</v>
      </c>
      <c r="F990" s="103">
        <v>0</v>
      </c>
      <c r="G990" s="103">
        <v>0</v>
      </c>
      <c r="H990" s="103">
        <v>0</v>
      </c>
      <c r="I990" s="650"/>
      <c r="J990" s="651"/>
      <c r="K990" s="283"/>
    </row>
    <row r="991" spans="1:11" ht="36">
      <c r="A991" s="297" t="s">
        <v>405</v>
      </c>
      <c r="B991" s="297" t="s">
        <v>422</v>
      </c>
      <c r="C991" s="5"/>
      <c r="D991" s="12" t="s">
        <v>1262</v>
      </c>
      <c r="E991" s="13" t="s">
        <v>434</v>
      </c>
      <c r="F991" s="103">
        <v>0</v>
      </c>
      <c r="G991" s="103">
        <v>0</v>
      </c>
      <c r="H991" s="103">
        <v>0</v>
      </c>
      <c r="I991" s="650"/>
      <c r="J991" s="651"/>
      <c r="K991" s="283"/>
    </row>
    <row r="992" spans="1:11" ht="27" customHeight="1">
      <c r="A992" s="297" t="s">
        <v>809</v>
      </c>
      <c r="B992" s="297" t="s">
        <v>419</v>
      </c>
      <c r="C992" s="5"/>
      <c r="D992" s="12" t="s">
        <v>1262</v>
      </c>
      <c r="E992" s="13" t="s">
        <v>434</v>
      </c>
      <c r="F992" s="103">
        <v>0</v>
      </c>
      <c r="G992" s="103">
        <v>0</v>
      </c>
      <c r="H992" s="103">
        <v>0</v>
      </c>
      <c r="I992" s="650"/>
      <c r="J992" s="651"/>
      <c r="K992" s="283"/>
    </row>
    <row r="993" spans="1:11" ht="24.75" customHeight="1">
      <c r="A993" s="297" t="s">
        <v>406</v>
      </c>
      <c r="B993" s="297" t="s">
        <v>422</v>
      </c>
      <c r="C993" s="5"/>
      <c r="D993" s="12" t="s">
        <v>1262</v>
      </c>
      <c r="E993" s="13" t="s">
        <v>434</v>
      </c>
      <c r="F993" s="103">
        <v>0</v>
      </c>
      <c r="G993" s="103">
        <v>0</v>
      </c>
      <c r="H993" s="103">
        <v>0</v>
      </c>
      <c r="I993" s="650"/>
      <c r="J993" s="651"/>
      <c r="K993" s="283"/>
    </row>
    <row r="994" spans="1:11" ht="48">
      <c r="A994" s="297" t="s">
        <v>407</v>
      </c>
      <c r="B994" s="297" t="s">
        <v>422</v>
      </c>
      <c r="C994" s="5"/>
      <c r="D994" s="12" t="s">
        <v>1262</v>
      </c>
      <c r="E994" s="13" t="s">
        <v>434</v>
      </c>
      <c r="F994" s="103">
        <v>0</v>
      </c>
      <c r="G994" s="103">
        <v>0</v>
      </c>
      <c r="H994" s="103">
        <v>0</v>
      </c>
      <c r="I994" s="650"/>
      <c r="J994" s="651"/>
      <c r="K994" s="283"/>
    </row>
    <row r="995" spans="1:11" ht="24.75" customHeight="1">
      <c r="A995" s="93" t="s">
        <v>408</v>
      </c>
      <c r="B995" s="297" t="s">
        <v>421</v>
      </c>
      <c r="C995" s="5"/>
      <c r="D995" s="12" t="s">
        <v>1262</v>
      </c>
      <c r="E995" s="13" t="s">
        <v>434</v>
      </c>
      <c r="F995" s="103">
        <v>0</v>
      </c>
      <c r="G995" s="103">
        <v>0</v>
      </c>
      <c r="H995" s="103">
        <v>0</v>
      </c>
      <c r="I995" s="650"/>
      <c r="J995" s="651"/>
      <c r="K995" s="283"/>
    </row>
    <row r="996" spans="1:11" ht="24.75" customHeight="1">
      <c r="A996" s="99" t="s">
        <v>409</v>
      </c>
      <c r="B996" s="297" t="s">
        <v>421</v>
      </c>
      <c r="C996" s="5"/>
      <c r="D996" s="12" t="s">
        <v>1262</v>
      </c>
      <c r="E996" s="13" t="s">
        <v>434</v>
      </c>
      <c r="F996" s="103">
        <v>0</v>
      </c>
      <c r="G996" s="103">
        <v>0</v>
      </c>
      <c r="H996" s="103">
        <v>0</v>
      </c>
      <c r="I996" s="650"/>
      <c r="J996" s="651"/>
      <c r="K996" s="283"/>
    </row>
    <row r="997" spans="1:11" ht="24.75" customHeight="1">
      <c r="A997" s="99" t="s">
        <v>414</v>
      </c>
      <c r="B997" s="297" t="s">
        <v>420</v>
      </c>
      <c r="C997" s="5"/>
      <c r="D997" s="12" t="s">
        <v>1262</v>
      </c>
      <c r="E997" s="13" t="s">
        <v>434</v>
      </c>
      <c r="F997" s="103">
        <v>0</v>
      </c>
      <c r="G997" s="103">
        <v>0</v>
      </c>
      <c r="H997" s="103">
        <v>0</v>
      </c>
      <c r="I997" s="650"/>
      <c r="J997" s="651"/>
      <c r="K997" s="283"/>
    </row>
    <row r="998" spans="1:11" ht="24.75" customHeight="1">
      <c r="A998" s="99" t="s">
        <v>410</v>
      </c>
      <c r="B998" s="297" t="s">
        <v>421</v>
      </c>
      <c r="C998" s="5"/>
      <c r="D998" s="12" t="s">
        <v>1262</v>
      </c>
      <c r="E998" s="13" t="s">
        <v>434</v>
      </c>
      <c r="F998" s="103">
        <v>0</v>
      </c>
      <c r="G998" s="103">
        <v>0</v>
      </c>
      <c r="H998" s="103">
        <v>0</v>
      </c>
      <c r="I998" s="650"/>
      <c r="J998" s="651"/>
      <c r="K998" s="283"/>
    </row>
    <row r="999" spans="1:11" ht="24.75" customHeight="1">
      <c r="A999" s="93" t="s">
        <v>415</v>
      </c>
      <c r="B999" s="297" t="s">
        <v>419</v>
      </c>
      <c r="C999" s="5"/>
      <c r="D999" s="12" t="s">
        <v>1262</v>
      </c>
      <c r="E999" s="13" t="s">
        <v>434</v>
      </c>
      <c r="F999" s="103">
        <v>0</v>
      </c>
      <c r="G999" s="103">
        <v>0</v>
      </c>
      <c r="H999" s="103">
        <v>0</v>
      </c>
      <c r="I999" s="650"/>
      <c r="J999" s="651"/>
      <c r="K999" s="283"/>
    </row>
    <row r="1000" spans="1:11" ht="24.75" customHeight="1">
      <c r="A1000" s="297" t="s">
        <v>411</v>
      </c>
      <c r="B1000" s="297" t="s">
        <v>422</v>
      </c>
      <c r="C1000" s="5"/>
      <c r="D1000" s="12" t="s">
        <v>1262</v>
      </c>
      <c r="E1000" s="13" t="s">
        <v>434</v>
      </c>
      <c r="F1000" s="103">
        <v>0</v>
      </c>
      <c r="G1000" s="103">
        <v>0</v>
      </c>
      <c r="H1000" s="103">
        <v>0</v>
      </c>
      <c r="I1000" s="650"/>
      <c r="J1000" s="651"/>
      <c r="K1000" s="283"/>
    </row>
    <row r="1001" spans="1:11" ht="24.75" customHeight="1">
      <c r="A1001" s="93" t="s">
        <v>416</v>
      </c>
      <c r="B1001" s="297" t="s">
        <v>419</v>
      </c>
      <c r="C1001" s="5"/>
      <c r="D1001" s="12" t="s">
        <v>1262</v>
      </c>
      <c r="E1001" s="13" t="s">
        <v>434</v>
      </c>
      <c r="F1001" s="103">
        <v>0</v>
      </c>
      <c r="G1001" s="103">
        <v>0</v>
      </c>
      <c r="H1001" s="103">
        <v>0</v>
      </c>
      <c r="I1001" s="650"/>
      <c r="J1001" s="651"/>
      <c r="K1001" s="283"/>
    </row>
    <row r="1002" spans="1:11" ht="24.75" customHeight="1">
      <c r="A1002" s="297" t="s">
        <v>412</v>
      </c>
      <c r="B1002" s="297" t="s">
        <v>422</v>
      </c>
      <c r="C1002" s="5"/>
      <c r="D1002" s="12" t="s">
        <v>1262</v>
      </c>
      <c r="E1002" s="13" t="s">
        <v>434</v>
      </c>
      <c r="F1002" s="103">
        <v>0</v>
      </c>
      <c r="G1002" s="103">
        <v>0</v>
      </c>
      <c r="H1002" s="103">
        <v>0</v>
      </c>
      <c r="I1002" s="650"/>
      <c r="J1002" s="651"/>
      <c r="K1002" s="283"/>
    </row>
    <row r="1003" spans="1:11" ht="24.75" customHeight="1">
      <c r="A1003" s="652"/>
      <c r="B1003" s="297"/>
      <c r="C1003" s="5"/>
      <c r="D1003" s="12" t="s">
        <v>1262</v>
      </c>
      <c r="E1003" s="13" t="s">
        <v>434</v>
      </c>
      <c r="F1003" s="103">
        <v>0</v>
      </c>
      <c r="G1003" s="103">
        <v>0</v>
      </c>
      <c r="H1003" s="103">
        <v>0</v>
      </c>
      <c r="I1003" s="650"/>
      <c r="J1003" s="651"/>
      <c r="K1003" s="283"/>
    </row>
    <row r="1004" spans="1:11" ht="26.25" customHeight="1">
      <c r="A1004" s="661" t="s">
        <v>423</v>
      </c>
      <c r="B1004" s="107"/>
      <c r="C1004" s="114"/>
      <c r="D1004" s="115"/>
      <c r="E1004" s="122"/>
      <c r="F1004" s="119"/>
      <c r="G1004" s="119"/>
      <c r="H1004" s="119"/>
      <c r="I1004" s="120"/>
      <c r="J1004" s="121"/>
      <c r="K1004" s="296"/>
    </row>
    <row r="1005" spans="1:11" ht="24" customHeight="1">
      <c r="A1005" s="12" t="s">
        <v>811</v>
      </c>
      <c r="B1005" s="297" t="s">
        <v>424</v>
      </c>
      <c r="C1005" s="5"/>
      <c r="D1005" s="12" t="s">
        <v>1262</v>
      </c>
      <c r="E1005" s="13" t="s">
        <v>434</v>
      </c>
      <c r="F1005" s="103">
        <v>0</v>
      </c>
      <c r="G1005" s="103">
        <v>0</v>
      </c>
      <c r="H1005" s="103">
        <v>0</v>
      </c>
      <c r="I1005" s="650"/>
      <c r="J1005" s="651"/>
      <c r="K1005" s="283"/>
    </row>
    <row r="1006" spans="1:11" ht="36">
      <c r="A1006" s="12" t="s">
        <v>812</v>
      </c>
      <c r="B1006" s="297" t="s">
        <v>425</v>
      </c>
      <c r="C1006" s="5"/>
      <c r="D1006" s="12" t="s">
        <v>1262</v>
      </c>
      <c r="E1006" s="13" t="s">
        <v>434</v>
      </c>
      <c r="F1006" s="103">
        <v>0</v>
      </c>
      <c r="G1006" s="103">
        <v>0</v>
      </c>
      <c r="H1006" s="103">
        <v>0</v>
      </c>
      <c r="I1006" s="650"/>
      <c r="J1006" s="651"/>
      <c r="K1006" s="283"/>
    </row>
    <row r="1007" spans="1:11" ht="24">
      <c r="A1007" s="12" t="s">
        <v>813</v>
      </c>
      <c r="B1007" s="297" t="s">
        <v>426</v>
      </c>
      <c r="C1007" s="5"/>
      <c r="D1007" s="12" t="s">
        <v>1262</v>
      </c>
      <c r="E1007" s="13" t="s">
        <v>434</v>
      </c>
      <c r="F1007" s="103">
        <v>0</v>
      </c>
      <c r="G1007" s="103">
        <v>0</v>
      </c>
      <c r="H1007" s="103">
        <v>0</v>
      </c>
      <c r="I1007" s="650"/>
      <c r="J1007" s="651"/>
      <c r="K1007" s="283"/>
    </row>
    <row r="1008" spans="1:11" ht="36">
      <c r="A1008" s="12" t="s">
        <v>1536</v>
      </c>
      <c r="B1008" s="297" t="s">
        <v>427</v>
      </c>
      <c r="C1008" s="5"/>
      <c r="D1008" s="12" t="s">
        <v>1262</v>
      </c>
      <c r="E1008" s="13" t="s">
        <v>434</v>
      </c>
      <c r="F1008" s="103">
        <v>0</v>
      </c>
      <c r="G1008" s="103">
        <v>0</v>
      </c>
      <c r="H1008" s="103">
        <v>0</v>
      </c>
      <c r="I1008" s="650"/>
      <c r="J1008" s="651"/>
      <c r="K1008" s="283"/>
    </row>
    <row r="1009" spans="1:11" ht="36">
      <c r="A1009" s="12" t="s">
        <v>814</v>
      </c>
      <c r="B1009" s="297" t="s">
        <v>428</v>
      </c>
      <c r="C1009" s="5"/>
      <c r="D1009" s="12" t="s">
        <v>1262</v>
      </c>
      <c r="E1009" s="13" t="s">
        <v>434</v>
      </c>
      <c r="F1009" s="103">
        <v>0</v>
      </c>
      <c r="G1009" s="103">
        <v>0</v>
      </c>
      <c r="H1009" s="103">
        <v>0</v>
      </c>
      <c r="I1009" s="650"/>
      <c r="J1009" s="651"/>
      <c r="K1009" s="283"/>
    </row>
    <row r="1010" spans="1:11" ht="36">
      <c r="A1010" s="99" t="s">
        <v>815</v>
      </c>
      <c r="B1010" s="297" t="s">
        <v>429</v>
      </c>
      <c r="C1010" s="5"/>
      <c r="D1010" s="12" t="s">
        <v>1262</v>
      </c>
      <c r="E1010" s="13" t="s">
        <v>434</v>
      </c>
      <c r="F1010" s="103">
        <v>0</v>
      </c>
      <c r="G1010" s="103">
        <v>0</v>
      </c>
      <c r="H1010" s="103">
        <v>0</v>
      </c>
      <c r="I1010" s="650"/>
      <c r="J1010" s="651"/>
      <c r="K1010" s="283"/>
    </row>
    <row r="1011" spans="1:11" ht="36">
      <c r="A1011" s="99" t="s">
        <v>816</v>
      </c>
      <c r="B1011" s="297" t="s">
        <v>430</v>
      </c>
      <c r="C1011" s="5"/>
      <c r="D1011" s="12" t="s">
        <v>1262</v>
      </c>
      <c r="E1011" s="13" t="s">
        <v>434</v>
      </c>
      <c r="F1011" s="103">
        <v>0</v>
      </c>
      <c r="G1011" s="103">
        <v>0</v>
      </c>
      <c r="H1011" s="103">
        <v>0</v>
      </c>
      <c r="I1011" s="650"/>
      <c r="J1011" s="651"/>
      <c r="K1011" s="283"/>
    </row>
    <row r="1012" spans="1:11" ht="24">
      <c r="A1012" s="99" t="s">
        <v>817</v>
      </c>
      <c r="B1012" s="297" t="s">
        <v>431</v>
      </c>
      <c r="C1012" s="5"/>
      <c r="D1012" s="12" t="s">
        <v>1262</v>
      </c>
      <c r="E1012" s="13" t="s">
        <v>434</v>
      </c>
      <c r="F1012" s="103">
        <v>0</v>
      </c>
      <c r="G1012" s="103">
        <v>0</v>
      </c>
      <c r="H1012" s="103">
        <v>0</v>
      </c>
      <c r="I1012" s="650"/>
      <c r="J1012" s="651"/>
      <c r="K1012" s="283"/>
    </row>
    <row r="1013" spans="1:11" ht="36">
      <c r="A1013" s="99" t="s">
        <v>1537</v>
      </c>
      <c r="B1013" s="297" t="s">
        <v>432</v>
      </c>
      <c r="C1013" s="5"/>
      <c r="D1013" s="12" t="s">
        <v>1262</v>
      </c>
      <c r="E1013" s="13" t="s">
        <v>434</v>
      </c>
      <c r="F1013" s="103">
        <v>0</v>
      </c>
      <c r="G1013" s="103">
        <v>0</v>
      </c>
      <c r="H1013" s="103">
        <v>0</v>
      </c>
      <c r="I1013" s="650"/>
      <c r="J1013" s="651"/>
      <c r="K1013" s="283"/>
    </row>
    <row r="1014" spans="1:11" ht="36">
      <c r="A1014" s="99" t="s">
        <v>818</v>
      </c>
      <c r="B1014" s="297" t="s">
        <v>433</v>
      </c>
      <c r="C1014" s="5"/>
      <c r="D1014" s="12" t="s">
        <v>1262</v>
      </c>
      <c r="E1014" s="13" t="s">
        <v>434</v>
      </c>
      <c r="F1014" s="103">
        <v>0</v>
      </c>
      <c r="G1014" s="103">
        <v>0</v>
      </c>
      <c r="H1014" s="103">
        <v>0</v>
      </c>
      <c r="I1014" s="650"/>
      <c r="J1014" s="651"/>
      <c r="K1014" s="283"/>
    </row>
    <row r="1015" spans="1:11" ht="36">
      <c r="A1015" s="661" t="s">
        <v>729</v>
      </c>
      <c r="B1015" s="107"/>
      <c r="C1015" s="114"/>
      <c r="D1015" s="115"/>
      <c r="E1015" s="115"/>
      <c r="F1015" s="119"/>
      <c r="G1015" s="119"/>
      <c r="H1015" s="119"/>
      <c r="I1015" s="120"/>
      <c r="J1015" s="121"/>
      <c r="K1015" s="296"/>
    </row>
    <row r="1016" spans="1:11" ht="36" customHeight="1">
      <c r="A1016" s="12" t="s">
        <v>714</v>
      </c>
      <c r="B1016" s="297" t="s">
        <v>722</v>
      </c>
      <c r="C1016" s="5"/>
      <c r="D1016" s="12" t="s">
        <v>1262</v>
      </c>
      <c r="E1016" s="13" t="s">
        <v>434</v>
      </c>
      <c r="F1016" s="103">
        <v>0</v>
      </c>
      <c r="G1016" s="103">
        <v>0</v>
      </c>
      <c r="H1016" s="103">
        <v>0</v>
      </c>
      <c r="I1016" s="650"/>
      <c r="J1016" s="651"/>
      <c r="K1016" s="283"/>
    </row>
    <row r="1017" spans="1:11" ht="72">
      <c r="A1017" s="93" t="s">
        <v>715</v>
      </c>
      <c r="B1017" s="297"/>
      <c r="C1017" s="5"/>
      <c r="D1017" s="12" t="s">
        <v>1262</v>
      </c>
      <c r="E1017" s="13" t="s">
        <v>434</v>
      </c>
      <c r="F1017" s="103">
        <v>0</v>
      </c>
      <c r="G1017" s="103">
        <v>0</v>
      </c>
      <c r="H1017" s="103">
        <v>0</v>
      </c>
      <c r="I1017" s="650"/>
      <c r="J1017" s="651"/>
      <c r="K1017" s="283"/>
    </row>
    <row r="1018" spans="1:11" ht="27" customHeight="1">
      <c r="A1018" s="12" t="s">
        <v>730</v>
      </c>
      <c r="B1018" s="297" t="s">
        <v>1544</v>
      </c>
      <c r="C1018" s="5"/>
      <c r="D1018" s="12" t="s">
        <v>1262</v>
      </c>
      <c r="E1018" s="13" t="s">
        <v>434</v>
      </c>
      <c r="F1018" s="103">
        <v>0</v>
      </c>
      <c r="G1018" s="103">
        <v>0</v>
      </c>
      <c r="H1018" s="103">
        <v>0</v>
      </c>
      <c r="I1018" s="650"/>
      <c r="J1018" s="651"/>
      <c r="K1018" s="283"/>
    </row>
    <row r="1019" spans="1:11" ht="24.75" customHeight="1">
      <c r="A1019" s="12" t="s">
        <v>731</v>
      </c>
      <c r="B1019" s="297" t="s">
        <v>723</v>
      </c>
      <c r="C1019" s="5"/>
      <c r="D1019" s="12" t="s">
        <v>1262</v>
      </c>
      <c r="E1019" s="13" t="s">
        <v>434</v>
      </c>
      <c r="F1019" s="103">
        <v>0</v>
      </c>
      <c r="G1019" s="103">
        <v>0</v>
      </c>
      <c r="H1019" s="103">
        <v>0</v>
      </c>
      <c r="I1019" s="650"/>
      <c r="J1019" s="651"/>
      <c r="K1019" s="283"/>
    </row>
    <row r="1020" spans="1:11" ht="60">
      <c r="A1020" s="93" t="s">
        <v>744</v>
      </c>
      <c r="B1020" s="297"/>
      <c r="C1020" s="5"/>
      <c r="D1020" s="12" t="s">
        <v>1262</v>
      </c>
      <c r="E1020" s="13" t="s">
        <v>434</v>
      </c>
      <c r="F1020" s="103">
        <v>0</v>
      </c>
      <c r="G1020" s="103">
        <v>0</v>
      </c>
      <c r="H1020" s="103">
        <v>0</v>
      </c>
      <c r="I1020" s="650"/>
      <c r="J1020" s="651"/>
      <c r="K1020" s="283"/>
    </row>
    <row r="1021" spans="1:11" ht="24.75" customHeight="1">
      <c r="A1021" s="12" t="s">
        <v>732</v>
      </c>
      <c r="B1021" s="297" t="s">
        <v>724</v>
      </c>
      <c r="C1021" s="5"/>
      <c r="D1021" s="12" t="s">
        <v>1262</v>
      </c>
      <c r="E1021" s="13" t="s">
        <v>434</v>
      </c>
      <c r="F1021" s="103">
        <v>0</v>
      </c>
      <c r="G1021" s="103">
        <v>0</v>
      </c>
      <c r="H1021" s="103">
        <v>0</v>
      </c>
      <c r="I1021" s="650"/>
      <c r="J1021" s="651"/>
      <c r="K1021" s="283"/>
    </row>
    <row r="1022" spans="1:11" ht="24.75" customHeight="1">
      <c r="A1022" s="93" t="s">
        <v>713</v>
      </c>
      <c r="B1022" s="297"/>
      <c r="C1022" s="5"/>
      <c r="D1022" s="12" t="s">
        <v>1262</v>
      </c>
      <c r="E1022" s="13" t="s">
        <v>434</v>
      </c>
      <c r="F1022" s="103">
        <v>0</v>
      </c>
      <c r="G1022" s="103">
        <v>0</v>
      </c>
      <c r="H1022" s="103">
        <v>0</v>
      </c>
      <c r="I1022" s="650"/>
      <c r="J1022" s="651"/>
      <c r="K1022" s="283"/>
    </row>
    <row r="1023" spans="1:11" ht="24.75" customHeight="1">
      <c r="A1023" s="93" t="s">
        <v>716</v>
      </c>
      <c r="B1023" s="297"/>
      <c r="C1023" s="5"/>
      <c r="D1023" s="12" t="s">
        <v>1262</v>
      </c>
      <c r="E1023" s="13" t="s">
        <v>434</v>
      </c>
      <c r="F1023" s="103">
        <v>0</v>
      </c>
      <c r="G1023" s="103">
        <v>0</v>
      </c>
      <c r="H1023" s="103">
        <v>0</v>
      </c>
      <c r="I1023" s="650"/>
      <c r="J1023" s="651"/>
      <c r="K1023" s="283"/>
    </row>
    <row r="1024" spans="1:11" ht="36">
      <c r="A1024" s="661" t="s">
        <v>708</v>
      </c>
      <c r="B1024" s="107"/>
      <c r="C1024" s="114"/>
      <c r="D1024" s="115"/>
      <c r="E1024" s="115"/>
      <c r="F1024" s="119"/>
      <c r="G1024" s="119"/>
      <c r="H1024" s="119"/>
      <c r="I1024" s="120"/>
      <c r="J1024" s="121"/>
      <c r="K1024" s="296"/>
    </row>
    <row r="1025" spans="1:11" ht="36" customHeight="1">
      <c r="A1025" s="12" t="s">
        <v>714</v>
      </c>
      <c r="B1025" s="297" t="s">
        <v>709</v>
      </c>
      <c r="C1025" s="5"/>
      <c r="D1025" s="12" t="s">
        <v>1262</v>
      </c>
      <c r="E1025" s="13" t="s">
        <v>434</v>
      </c>
      <c r="F1025" s="103">
        <v>0</v>
      </c>
      <c r="G1025" s="103">
        <v>0</v>
      </c>
      <c r="H1025" s="103">
        <v>0</v>
      </c>
      <c r="I1025" s="650"/>
      <c r="J1025" s="651"/>
      <c r="K1025" s="283"/>
    </row>
    <row r="1026" spans="1:11" ht="72">
      <c r="A1026" s="93" t="s">
        <v>715</v>
      </c>
      <c r="B1026" s="297"/>
      <c r="C1026" s="5"/>
      <c r="D1026" s="12" t="s">
        <v>1262</v>
      </c>
      <c r="E1026" s="13" t="s">
        <v>434</v>
      </c>
      <c r="F1026" s="103">
        <v>0</v>
      </c>
      <c r="G1026" s="103">
        <v>0</v>
      </c>
      <c r="H1026" s="103">
        <v>0</v>
      </c>
      <c r="I1026" s="650"/>
      <c r="J1026" s="651"/>
      <c r="K1026" s="283"/>
    </row>
    <row r="1027" spans="1:11" ht="27" customHeight="1">
      <c r="A1027" s="12" t="s">
        <v>730</v>
      </c>
      <c r="B1027" s="297" t="s">
        <v>710</v>
      </c>
      <c r="C1027" s="5"/>
      <c r="D1027" s="12" t="s">
        <v>1262</v>
      </c>
      <c r="E1027" s="13" t="s">
        <v>434</v>
      </c>
      <c r="F1027" s="103">
        <v>0</v>
      </c>
      <c r="G1027" s="103">
        <v>0</v>
      </c>
      <c r="H1027" s="103">
        <v>0</v>
      </c>
      <c r="I1027" s="650"/>
      <c r="J1027" s="651"/>
      <c r="K1027" s="283"/>
    </row>
    <row r="1028" spans="1:11" ht="24.75" customHeight="1">
      <c r="A1028" s="93" t="s">
        <v>744</v>
      </c>
      <c r="B1028" s="297"/>
      <c r="C1028" s="5"/>
      <c r="D1028" s="12" t="s">
        <v>1262</v>
      </c>
      <c r="E1028" s="13" t="s">
        <v>434</v>
      </c>
      <c r="F1028" s="103">
        <v>0</v>
      </c>
      <c r="G1028" s="103">
        <v>0</v>
      </c>
      <c r="H1028" s="103">
        <v>0</v>
      </c>
      <c r="I1028" s="650"/>
      <c r="J1028" s="651"/>
      <c r="K1028" s="283"/>
    </row>
    <row r="1029" spans="1:11" ht="24">
      <c r="A1029" s="12" t="s">
        <v>731</v>
      </c>
      <c r="B1029" s="297" t="s">
        <v>711</v>
      </c>
      <c r="C1029" s="5"/>
      <c r="D1029" s="12" t="s">
        <v>1262</v>
      </c>
      <c r="E1029" s="13" t="s">
        <v>434</v>
      </c>
      <c r="F1029" s="103">
        <v>0</v>
      </c>
      <c r="G1029" s="103">
        <v>0</v>
      </c>
      <c r="H1029" s="103">
        <v>0</v>
      </c>
      <c r="I1029" s="650"/>
      <c r="J1029" s="651"/>
      <c r="K1029" s="283"/>
    </row>
    <row r="1030" spans="1:11" ht="24.75" customHeight="1">
      <c r="A1030" s="12" t="s">
        <v>732</v>
      </c>
      <c r="B1030" s="297" t="s">
        <v>712</v>
      </c>
      <c r="C1030" s="5"/>
      <c r="D1030" s="12" t="s">
        <v>1262</v>
      </c>
      <c r="E1030" s="13" t="s">
        <v>434</v>
      </c>
      <c r="F1030" s="103">
        <v>0</v>
      </c>
      <c r="G1030" s="103">
        <v>0</v>
      </c>
      <c r="H1030" s="103">
        <v>0</v>
      </c>
      <c r="I1030" s="650"/>
      <c r="J1030" s="651"/>
      <c r="K1030" s="283"/>
    </row>
    <row r="1031" spans="1:11" ht="24.75" customHeight="1">
      <c r="A1031" s="297" t="s">
        <v>713</v>
      </c>
      <c r="B1031" s="297" t="s">
        <v>1545</v>
      </c>
      <c r="C1031" s="5"/>
      <c r="D1031" s="12" t="s">
        <v>1262</v>
      </c>
      <c r="E1031" s="13" t="s">
        <v>434</v>
      </c>
      <c r="F1031" s="103">
        <v>0</v>
      </c>
      <c r="G1031" s="103">
        <v>0</v>
      </c>
      <c r="H1031" s="103">
        <v>0</v>
      </c>
      <c r="I1031" s="650"/>
      <c r="J1031" s="651"/>
      <c r="K1031" s="283"/>
    </row>
    <row r="1032" spans="1:11" ht="24.75" customHeight="1">
      <c r="A1032" s="93" t="s">
        <v>716</v>
      </c>
      <c r="B1032" s="297"/>
      <c r="C1032" s="5"/>
      <c r="D1032" s="12" t="s">
        <v>1262</v>
      </c>
      <c r="E1032" s="13" t="s">
        <v>434</v>
      </c>
      <c r="F1032" s="103">
        <v>0</v>
      </c>
      <c r="G1032" s="103">
        <v>0</v>
      </c>
      <c r="H1032" s="103">
        <v>0</v>
      </c>
      <c r="I1032" s="650"/>
      <c r="J1032" s="651"/>
      <c r="K1032" s="283"/>
    </row>
    <row r="1033" spans="1:11" ht="36">
      <c r="A1033" s="661" t="s">
        <v>725</v>
      </c>
      <c r="B1033" s="107"/>
      <c r="C1033" s="114"/>
      <c r="D1033" s="115"/>
      <c r="E1033" s="115"/>
      <c r="F1033" s="119"/>
      <c r="G1033" s="119"/>
      <c r="H1033" s="119"/>
      <c r="I1033" s="120"/>
      <c r="J1033" s="121"/>
      <c r="K1033" s="296"/>
    </row>
    <row r="1034" spans="1:11" ht="36" customHeight="1">
      <c r="A1034" s="12" t="s">
        <v>714</v>
      </c>
      <c r="B1034" s="297" t="s">
        <v>726</v>
      </c>
      <c r="C1034" s="5"/>
      <c r="D1034" s="12" t="s">
        <v>1262</v>
      </c>
      <c r="E1034" s="13" t="s">
        <v>434</v>
      </c>
      <c r="F1034" s="103">
        <v>0</v>
      </c>
      <c r="G1034" s="103">
        <v>0</v>
      </c>
      <c r="H1034" s="103">
        <v>0</v>
      </c>
      <c r="I1034" s="650"/>
      <c r="J1034" s="651"/>
      <c r="K1034" s="283"/>
    </row>
    <row r="1035" spans="1:11" ht="72">
      <c r="A1035" s="93" t="s">
        <v>715</v>
      </c>
      <c r="B1035" s="297"/>
      <c r="C1035" s="5"/>
      <c r="D1035" s="12" t="s">
        <v>1262</v>
      </c>
      <c r="E1035" s="13" t="s">
        <v>434</v>
      </c>
      <c r="F1035" s="103">
        <v>0</v>
      </c>
      <c r="G1035" s="103">
        <v>0</v>
      </c>
      <c r="H1035" s="103">
        <v>0</v>
      </c>
      <c r="I1035" s="650"/>
      <c r="J1035" s="651"/>
      <c r="K1035" s="283"/>
    </row>
    <row r="1036" spans="1:11" ht="27" customHeight="1">
      <c r="A1036" s="93" t="s">
        <v>730</v>
      </c>
      <c r="B1036" s="297"/>
      <c r="C1036" s="5"/>
      <c r="D1036" s="12" t="s">
        <v>1262</v>
      </c>
      <c r="E1036" s="13" t="s">
        <v>434</v>
      </c>
      <c r="F1036" s="103">
        <v>0</v>
      </c>
      <c r="G1036" s="103">
        <v>0</v>
      </c>
      <c r="H1036" s="103">
        <v>0</v>
      </c>
      <c r="I1036" s="650"/>
      <c r="J1036" s="651"/>
      <c r="K1036" s="283"/>
    </row>
    <row r="1037" spans="1:11" ht="24.75" customHeight="1">
      <c r="A1037" s="93" t="s">
        <v>744</v>
      </c>
      <c r="B1037" s="297"/>
      <c r="C1037" s="5"/>
      <c r="D1037" s="12" t="s">
        <v>1262</v>
      </c>
      <c r="E1037" s="13" t="s">
        <v>434</v>
      </c>
      <c r="F1037" s="103">
        <v>0</v>
      </c>
      <c r="G1037" s="103">
        <v>0</v>
      </c>
      <c r="H1037" s="103">
        <v>0</v>
      </c>
      <c r="I1037" s="650"/>
      <c r="J1037" s="651"/>
      <c r="K1037" s="283"/>
    </row>
    <row r="1038" spans="1:11" ht="24">
      <c r="A1038" s="12" t="s">
        <v>731</v>
      </c>
      <c r="B1038" s="297" t="s">
        <v>1546</v>
      </c>
      <c r="C1038" s="5"/>
      <c r="D1038" s="12" t="s">
        <v>1262</v>
      </c>
      <c r="E1038" s="13" t="s">
        <v>434</v>
      </c>
      <c r="F1038" s="103">
        <v>0</v>
      </c>
      <c r="G1038" s="103">
        <v>0</v>
      </c>
      <c r="H1038" s="103">
        <v>0</v>
      </c>
      <c r="I1038" s="650"/>
      <c r="J1038" s="651"/>
      <c r="K1038" s="283"/>
    </row>
    <row r="1039" spans="1:11" ht="24.75" customHeight="1">
      <c r="A1039" s="12" t="s">
        <v>732</v>
      </c>
      <c r="B1039" s="297" t="s">
        <v>727</v>
      </c>
      <c r="C1039" s="5"/>
      <c r="D1039" s="12" t="s">
        <v>1262</v>
      </c>
      <c r="E1039" s="13" t="s">
        <v>434</v>
      </c>
      <c r="F1039" s="103">
        <v>0</v>
      </c>
      <c r="G1039" s="103">
        <v>0</v>
      </c>
      <c r="H1039" s="103">
        <v>0</v>
      </c>
      <c r="I1039" s="650"/>
      <c r="J1039" s="651"/>
      <c r="K1039" s="283"/>
    </row>
    <row r="1040" spans="1:11" ht="24.75" customHeight="1">
      <c r="A1040" s="297" t="s">
        <v>713</v>
      </c>
      <c r="B1040" s="297" t="s">
        <v>728</v>
      </c>
      <c r="C1040" s="5"/>
      <c r="D1040" s="12" t="s">
        <v>1262</v>
      </c>
      <c r="E1040" s="13" t="s">
        <v>434</v>
      </c>
      <c r="F1040" s="103">
        <v>0</v>
      </c>
      <c r="G1040" s="103">
        <v>0</v>
      </c>
      <c r="H1040" s="103">
        <v>0</v>
      </c>
      <c r="I1040" s="650"/>
      <c r="J1040" s="651"/>
      <c r="K1040" s="283"/>
    </row>
    <row r="1041" spans="1:11" ht="24.75" customHeight="1">
      <c r="A1041" s="93" t="s">
        <v>716</v>
      </c>
      <c r="B1041" s="297"/>
      <c r="C1041" s="5"/>
      <c r="D1041" s="12" t="s">
        <v>1262</v>
      </c>
      <c r="E1041" s="13" t="s">
        <v>434</v>
      </c>
      <c r="F1041" s="103">
        <v>0</v>
      </c>
      <c r="G1041" s="103">
        <v>0</v>
      </c>
      <c r="H1041" s="103">
        <v>0</v>
      </c>
      <c r="I1041" s="650"/>
      <c r="J1041" s="651"/>
      <c r="K1041" s="283"/>
    </row>
    <row r="1042" spans="1:11" ht="26.25" customHeight="1">
      <c r="A1042" s="661" t="s">
        <v>706</v>
      </c>
      <c r="B1042" s="107"/>
      <c r="C1042" s="114"/>
      <c r="D1042" s="115"/>
      <c r="E1042" s="122"/>
      <c r="F1042" s="119"/>
      <c r="G1042" s="119"/>
      <c r="H1042" s="119"/>
      <c r="I1042" s="120"/>
      <c r="J1042" s="121"/>
      <c r="K1042" s="296"/>
    </row>
    <row r="1043" spans="1:11">
      <c r="A1043" s="12" t="s">
        <v>448</v>
      </c>
      <c r="B1043" s="297" t="s">
        <v>753</v>
      </c>
      <c r="C1043" s="5"/>
      <c r="D1043" s="12" t="s">
        <v>1262</v>
      </c>
      <c r="E1043" s="13" t="s">
        <v>434</v>
      </c>
      <c r="F1043" s="103">
        <v>0</v>
      </c>
      <c r="G1043" s="103">
        <v>0</v>
      </c>
      <c r="H1043" s="103">
        <v>0</v>
      </c>
      <c r="I1043" s="650"/>
      <c r="J1043" s="651"/>
      <c r="K1043" s="283"/>
    </row>
    <row r="1044" spans="1:11">
      <c r="A1044" s="12" t="s">
        <v>449</v>
      </c>
      <c r="B1044" s="297" t="s">
        <v>754</v>
      </c>
      <c r="C1044" s="5"/>
      <c r="D1044" s="12" t="s">
        <v>1262</v>
      </c>
      <c r="E1044" s="13" t="s">
        <v>434</v>
      </c>
      <c r="F1044" s="103">
        <v>0</v>
      </c>
      <c r="G1044" s="103">
        <v>0</v>
      </c>
      <c r="H1044" s="103">
        <v>0</v>
      </c>
      <c r="I1044" s="650"/>
      <c r="J1044" s="651"/>
      <c r="K1044" s="283"/>
    </row>
    <row r="1045" spans="1:11">
      <c r="A1045" s="12" t="s">
        <v>463</v>
      </c>
      <c r="B1045" s="297" t="s">
        <v>755</v>
      </c>
      <c r="C1045" s="5"/>
      <c r="D1045" s="12" t="s">
        <v>1262</v>
      </c>
      <c r="E1045" s="13" t="s">
        <v>434</v>
      </c>
      <c r="F1045" s="103">
        <v>0</v>
      </c>
      <c r="G1045" s="103">
        <v>0</v>
      </c>
      <c r="H1045" s="103">
        <v>0</v>
      </c>
      <c r="I1045" s="650"/>
      <c r="J1045" s="651"/>
      <c r="K1045" s="283"/>
    </row>
    <row r="1046" spans="1:11">
      <c r="A1046" s="12" t="s">
        <v>450</v>
      </c>
      <c r="B1046" s="297" t="s">
        <v>756</v>
      </c>
      <c r="C1046" s="5"/>
      <c r="D1046" s="12" t="s">
        <v>1262</v>
      </c>
      <c r="E1046" s="13" t="s">
        <v>434</v>
      </c>
      <c r="F1046" s="103">
        <v>0</v>
      </c>
      <c r="G1046" s="103">
        <v>0</v>
      </c>
      <c r="H1046" s="103">
        <v>0</v>
      </c>
      <c r="I1046" s="650"/>
      <c r="J1046" s="651"/>
      <c r="K1046" s="283"/>
    </row>
    <row r="1047" spans="1:11">
      <c r="A1047" s="12" t="s">
        <v>451</v>
      </c>
      <c r="B1047" s="297" t="s">
        <v>757</v>
      </c>
      <c r="C1047" s="5"/>
      <c r="D1047" s="12" t="s">
        <v>1262</v>
      </c>
      <c r="E1047" s="13" t="s">
        <v>434</v>
      </c>
      <c r="F1047" s="103">
        <v>0</v>
      </c>
      <c r="G1047" s="103">
        <v>0</v>
      </c>
      <c r="H1047" s="103">
        <v>0</v>
      </c>
      <c r="I1047" s="650"/>
      <c r="J1047" s="651"/>
      <c r="K1047" s="283"/>
    </row>
    <row r="1048" spans="1:11" ht="24">
      <c r="A1048" s="12" t="s">
        <v>452</v>
      </c>
      <c r="B1048" s="297" t="s">
        <v>758</v>
      </c>
      <c r="C1048" s="5"/>
      <c r="D1048" s="12" t="s">
        <v>1262</v>
      </c>
      <c r="E1048" s="13" t="s">
        <v>434</v>
      </c>
      <c r="F1048" s="103">
        <v>0</v>
      </c>
      <c r="G1048" s="103">
        <v>0</v>
      </c>
      <c r="H1048" s="103">
        <v>0</v>
      </c>
      <c r="I1048" s="650"/>
      <c r="J1048" s="651"/>
      <c r="K1048" s="283"/>
    </row>
    <row r="1049" spans="1:11" ht="51" customHeight="1">
      <c r="A1049" s="104"/>
      <c r="B1049" s="107"/>
      <c r="C1049" s="114" t="s">
        <v>23</v>
      </c>
      <c r="D1049" s="115" t="s">
        <v>26</v>
      </c>
      <c r="E1049" s="115"/>
      <c r="F1049" s="119"/>
      <c r="G1049" s="119"/>
      <c r="H1049" s="119"/>
      <c r="I1049" s="120"/>
      <c r="J1049" s="121"/>
      <c r="K1049" s="296"/>
    </row>
    <row r="1050" spans="1:11" ht="36">
      <c r="A1050" s="661" t="s">
        <v>418</v>
      </c>
      <c r="B1050" s="107"/>
      <c r="C1050" s="114"/>
      <c r="D1050" s="115"/>
      <c r="E1050" s="115"/>
      <c r="F1050" s="119"/>
      <c r="G1050" s="119"/>
      <c r="H1050" s="119"/>
      <c r="I1050" s="120"/>
      <c r="J1050" s="121"/>
      <c r="K1050" s="296"/>
    </row>
    <row r="1051" spans="1:11" ht="36.75" customHeight="1">
      <c r="A1051" s="297" t="s">
        <v>413</v>
      </c>
      <c r="B1051" s="297" t="s">
        <v>419</v>
      </c>
      <c r="C1051" s="5"/>
      <c r="D1051" s="4" t="s">
        <v>286</v>
      </c>
      <c r="E1051" s="103">
        <f>'3.2.расчет фот мест дс (2020)'!F8</f>
        <v>109.17</v>
      </c>
      <c r="F1051" s="103">
        <f>'3.2.расчет фот мест дс (2020)'!R8</f>
        <v>113318</v>
      </c>
      <c r="G1051" s="103">
        <f>'3.2.расчет фот мест дс (2021)'!S8</f>
        <v>115611</v>
      </c>
      <c r="H1051" s="103">
        <f>'3.2.расчет фот мест дс (2022)'!T8</f>
        <v>118340</v>
      </c>
      <c r="I1051" s="897" t="s">
        <v>1256</v>
      </c>
      <c r="J1051" s="898"/>
      <c r="K1051" s="283"/>
    </row>
    <row r="1052" spans="1:11" ht="39" customHeight="1">
      <c r="A1052" s="297" t="s">
        <v>405</v>
      </c>
      <c r="B1052" s="297" t="s">
        <v>422</v>
      </c>
      <c r="C1052" s="5"/>
      <c r="D1052" s="4" t="s">
        <v>286</v>
      </c>
      <c r="E1052" s="103">
        <f>'3.2.расчет фот мест дс (2020)'!F9</f>
        <v>94.23</v>
      </c>
      <c r="F1052" s="103">
        <f>'3.2.расчет фот мест дс (2020)'!R9</f>
        <v>97811</v>
      </c>
      <c r="G1052" s="103">
        <f>'3.2.расчет фот мест дс (2021)'!S9</f>
        <v>99790</v>
      </c>
      <c r="H1052" s="103">
        <f>'3.2.расчет фот мест дс (2022)'!T9</f>
        <v>102145</v>
      </c>
      <c r="I1052" s="897" t="s">
        <v>1256</v>
      </c>
      <c r="J1052" s="898"/>
      <c r="K1052" s="283"/>
    </row>
    <row r="1053" spans="1:11" ht="39" customHeight="1">
      <c r="A1053" s="297" t="s">
        <v>809</v>
      </c>
      <c r="B1053" s="297" t="s">
        <v>419</v>
      </c>
      <c r="C1053" s="5"/>
      <c r="D1053" s="4" t="s">
        <v>286</v>
      </c>
      <c r="E1053" s="103">
        <f>'3.2.расчет фот мест дс (2020)'!F10</f>
        <v>94.23</v>
      </c>
      <c r="F1053" s="103">
        <f>'3.2.расчет фот мест дс (2020)'!R10</f>
        <v>97811</v>
      </c>
      <c r="G1053" s="103">
        <f>'3.2.расчет фот мест дс (2021)'!S10</f>
        <v>99790</v>
      </c>
      <c r="H1053" s="103">
        <f>'3.2.расчет фот мест дс (2022)'!T10</f>
        <v>102145</v>
      </c>
      <c r="I1053" s="897" t="s">
        <v>1256</v>
      </c>
      <c r="J1053" s="898"/>
      <c r="K1053" s="283"/>
    </row>
    <row r="1054" spans="1:11" ht="39" customHeight="1">
      <c r="A1054" s="297" t="s">
        <v>406</v>
      </c>
      <c r="B1054" s="297" t="s">
        <v>422</v>
      </c>
      <c r="C1054" s="5"/>
      <c r="D1054" s="4" t="s">
        <v>286</v>
      </c>
      <c r="E1054" s="103">
        <f>'3.2.расчет фот мест дс (2020)'!F11</f>
        <v>94.23</v>
      </c>
      <c r="F1054" s="103">
        <f>'3.2.расчет фот мест дс (2020)'!R11</f>
        <v>97811</v>
      </c>
      <c r="G1054" s="103">
        <f>'3.2.расчет фот мест дс (2021)'!S11</f>
        <v>99790</v>
      </c>
      <c r="H1054" s="103">
        <f>'3.2.расчет фот мест дс (2022)'!T11</f>
        <v>102145</v>
      </c>
      <c r="I1054" s="897" t="s">
        <v>1256</v>
      </c>
      <c r="J1054" s="898"/>
      <c r="K1054" s="283"/>
    </row>
    <row r="1055" spans="1:11" ht="38.25" customHeight="1">
      <c r="A1055" s="297" t="s">
        <v>407</v>
      </c>
      <c r="B1055" s="297" t="s">
        <v>422</v>
      </c>
      <c r="C1055" s="5"/>
      <c r="D1055" s="4" t="s">
        <v>286</v>
      </c>
      <c r="E1055" s="103">
        <f>'3.2.расчет фот мест дс (2020)'!F12</f>
        <v>94.23</v>
      </c>
      <c r="F1055" s="103">
        <f>'3.2.расчет фот мест дс (2020)'!R12</f>
        <v>97811</v>
      </c>
      <c r="G1055" s="103">
        <f>'3.2.расчет фот мест дс (2021)'!S12</f>
        <v>99790</v>
      </c>
      <c r="H1055" s="103">
        <f>'3.2.расчет фот мест дс (2022)'!T12</f>
        <v>102145</v>
      </c>
      <c r="I1055" s="897" t="s">
        <v>1256</v>
      </c>
      <c r="J1055" s="898"/>
      <c r="K1055" s="283"/>
    </row>
    <row r="1056" spans="1:11" ht="39" customHeight="1">
      <c r="A1056" s="93" t="s">
        <v>408</v>
      </c>
      <c r="B1056" s="297" t="s">
        <v>421</v>
      </c>
      <c r="C1056" s="5"/>
      <c r="D1056" s="4" t="s">
        <v>286</v>
      </c>
      <c r="E1056" s="103">
        <f>'3.2.расчет фот мест дс (2020)'!F13</f>
        <v>159.72999999999999</v>
      </c>
      <c r="F1056" s="103">
        <f>'3.2.расчет фот мест дс (2020)'!R13</f>
        <v>165800</v>
      </c>
      <c r="G1056" s="103">
        <f>'3.2.расчет фот мест дс (2021)'!S13</f>
        <v>169154</v>
      </c>
      <c r="H1056" s="103">
        <f>'3.2.расчет фот мест дс (2022)'!T13</f>
        <v>173147</v>
      </c>
      <c r="I1056" s="897" t="s">
        <v>1256</v>
      </c>
      <c r="J1056" s="898"/>
      <c r="K1056" s="283"/>
    </row>
    <row r="1057" spans="1:11" ht="38.25" customHeight="1">
      <c r="A1057" s="99" t="s">
        <v>409</v>
      </c>
      <c r="B1057" s="297" t="s">
        <v>421</v>
      </c>
      <c r="C1057" s="5"/>
      <c r="D1057" s="4" t="s">
        <v>286</v>
      </c>
      <c r="E1057" s="103">
        <f>'3.2.расчет фот мест дс (2020)'!F14</f>
        <v>191.67</v>
      </c>
      <c r="F1057" s="103">
        <f>'3.2.расчет фот мест дс (2020)'!R14</f>
        <v>198953</v>
      </c>
      <c r="G1057" s="103">
        <f>'3.2.расчет фот мест дс (2021)'!S14</f>
        <v>202979</v>
      </c>
      <c r="H1057" s="103">
        <f>'3.2.расчет фот мест дс (2022)'!T14</f>
        <v>207770</v>
      </c>
      <c r="I1057" s="897" t="s">
        <v>1256</v>
      </c>
      <c r="J1057" s="898"/>
      <c r="K1057" s="283"/>
    </row>
    <row r="1058" spans="1:11" ht="38.25" customHeight="1">
      <c r="A1058" s="99" t="s">
        <v>414</v>
      </c>
      <c r="B1058" s="297" t="s">
        <v>420</v>
      </c>
      <c r="C1058" s="5"/>
      <c r="D1058" s="4" t="s">
        <v>286</v>
      </c>
      <c r="E1058" s="103">
        <f>'3.2.расчет фот мест дс (2020)'!F15</f>
        <v>272.94</v>
      </c>
      <c r="F1058" s="103">
        <f>'3.2.расчет фот мест дс (2020)'!R15</f>
        <v>283312</v>
      </c>
      <c r="G1058" s="103">
        <f>'3.2.расчет фот мест дс (2021)'!S15</f>
        <v>289043</v>
      </c>
      <c r="H1058" s="103">
        <f>'3.2.расчет фот мест дс (2022)'!T15</f>
        <v>295867</v>
      </c>
      <c r="I1058" s="897" t="s">
        <v>1256</v>
      </c>
      <c r="J1058" s="898"/>
      <c r="K1058" s="283"/>
    </row>
    <row r="1059" spans="1:11" ht="38.25" customHeight="1">
      <c r="A1059" s="99" t="s">
        <v>410</v>
      </c>
      <c r="B1059" s="297" t="s">
        <v>421</v>
      </c>
      <c r="C1059" s="5"/>
      <c r="D1059" s="4" t="s">
        <v>286</v>
      </c>
      <c r="E1059" s="853">
        <f>'3.2.расчет фот мест дс (2020)'!F16</f>
        <v>239.59</v>
      </c>
      <c r="F1059" s="103">
        <f>'3.2.расчет фот мест дс (2020)'!R16</f>
        <v>248694</v>
      </c>
      <c r="G1059" s="103">
        <f>'3.2.расчет фот мест дс (2021)'!S16</f>
        <v>253726</v>
      </c>
      <c r="H1059" s="103">
        <f>'3.2.расчет фот мест дс (2022)'!T16</f>
        <v>259716</v>
      </c>
      <c r="I1059" s="897" t="s">
        <v>1256</v>
      </c>
      <c r="J1059" s="898"/>
      <c r="K1059" s="283"/>
    </row>
    <row r="1060" spans="1:11" ht="38.25" customHeight="1">
      <c r="A1060" s="93" t="s">
        <v>415</v>
      </c>
      <c r="B1060" s="297" t="s">
        <v>419</v>
      </c>
      <c r="C1060" s="5"/>
      <c r="D1060" s="4" t="s">
        <v>286</v>
      </c>
      <c r="E1060" s="853">
        <f>'3.2.расчет фот мест дс (2020)'!F17</f>
        <v>109.17</v>
      </c>
      <c r="F1060" s="103">
        <f>'3.2.расчет фот мест дс (2020)'!R17</f>
        <v>113318</v>
      </c>
      <c r="G1060" s="103">
        <f>'3.2.расчет фот мест дс (2021)'!S17</f>
        <v>115611</v>
      </c>
      <c r="H1060" s="103">
        <f>'3.2.расчет фот мест дс (2022)'!T17</f>
        <v>118340</v>
      </c>
      <c r="I1060" s="897" t="s">
        <v>1256</v>
      </c>
      <c r="J1060" s="898"/>
      <c r="K1060" s="283"/>
    </row>
    <row r="1061" spans="1:11" ht="38.25" customHeight="1">
      <c r="A1061" s="297" t="s">
        <v>411</v>
      </c>
      <c r="B1061" s="297" t="s">
        <v>422</v>
      </c>
      <c r="C1061" s="5"/>
      <c r="D1061" s="4" t="s">
        <v>286</v>
      </c>
      <c r="E1061" s="853">
        <f>'3.2.расчет фот мест дс (2020)'!F18</f>
        <v>94.23</v>
      </c>
      <c r="F1061" s="103">
        <f>'3.2.расчет фот мест дс (2020)'!R18</f>
        <v>97811</v>
      </c>
      <c r="G1061" s="103">
        <f>'3.2.расчет фот мест дс (2021)'!S18</f>
        <v>99790</v>
      </c>
      <c r="H1061" s="103">
        <f>'3.2.расчет фот мест дс (2022)'!T18</f>
        <v>102145</v>
      </c>
      <c r="I1061" s="897" t="s">
        <v>1256</v>
      </c>
      <c r="J1061" s="898"/>
      <c r="K1061" s="283"/>
    </row>
    <row r="1062" spans="1:11" ht="38.25" customHeight="1">
      <c r="A1062" s="93" t="s">
        <v>416</v>
      </c>
      <c r="B1062" s="297" t="s">
        <v>419</v>
      </c>
      <c r="C1062" s="5"/>
      <c r="D1062" s="4" t="s">
        <v>286</v>
      </c>
      <c r="E1062" s="853">
        <f>'3.2.расчет фот мест дс (2020)'!F19</f>
        <v>163.76</v>
      </c>
      <c r="F1062" s="103">
        <f>'3.2.расчет фот мест дс (2020)'!R19</f>
        <v>169983</v>
      </c>
      <c r="G1062" s="103">
        <f>'3.2.расчет фот мест дс (2021)'!S19</f>
        <v>173422</v>
      </c>
      <c r="H1062" s="103">
        <f>'3.2.расчет фот мест дс (2022)'!T19</f>
        <v>177516</v>
      </c>
      <c r="I1062" s="897" t="s">
        <v>1256</v>
      </c>
      <c r="J1062" s="898"/>
      <c r="K1062" s="283"/>
    </row>
    <row r="1063" spans="1:11" ht="38.25" customHeight="1">
      <c r="A1063" s="297" t="s">
        <v>412</v>
      </c>
      <c r="B1063" s="297" t="s">
        <v>422</v>
      </c>
      <c r="C1063" s="5"/>
      <c r="D1063" s="4" t="s">
        <v>286</v>
      </c>
      <c r="E1063" s="853">
        <f>'3.2.расчет фот мест дс (2020)'!F20</f>
        <v>136.91</v>
      </c>
      <c r="F1063" s="103">
        <f>'3.2.расчет фот мест дс (2020)'!R20</f>
        <v>142113</v>
      </c>
      <c r="G1063" s="103">
        <f>'3.2.расчет фот мест дс (2021)'!S20</f>
        <v>144988</v>
      </c>
      <c r="H1063" s="103">
        <f>'3.2.расчет фот мест дс (2022)'!T20</f>
        <v>148410</v>
      </c>
      <c r="I1063" s="897" t="s">
        <v>1256</v>
      </c>
      <c r="J1063" s="898"/>
      <c r="K1063" s="283"/>
    </row>
    <row r="1064" spans="1:11" ht="38.25" customHeight="1">
      <c r="A1064" s="652"/>
      <c r="B1064" s="297"/>
      <c r="C1064" s="5"/>
      <c r="D1064" s="4"/>
      <c r="E1064" s="306"/>
      <c r="F1064" s="103"/>
      <c r="G1064" s="103"/>
      <c r="H1064" s="103"/>
      <c r="I1064" s="897"/>
      <c r="J1064" s="898"/>
      <c r="K1064" s="283"/>
    </row>
    <row r="1065" spans="1:11" ht="26.25" customHeight="1">
      <c r="A1065" s="661" t="s">
        <v>423</v>
      </c>
      <c r="B1065" s="107"/>
      <c r="C1065" s="114"/>
      <c r="D1065" s="115"/>
      <c r="E1065" s="122"/>
      <c r="F1065" s="119"/>
      <c r="G1065" s="119"/>
      <c r="H1065" s="119"/>
      <c r="I1065" s="120"/>
      <c r="J1065" s="121"/>
      <c r="K1065" s="296"/>
    </row>
    <row r="1066" spans="1:11" ht="24" customHeight="1">
      <c r="A1066" s="12" t="s">
        <v>811</v>
      </c>
      <c r="B1066" s="297" t="s">
        <v>424</v>
      </c>
      <c r="C1066" s="5"/>
      <c r="D1066" s="12" t="s">
        <v>1262</v>
      </c>
      <c r="E1066" s="13" t="s">
        <v>434</v>
      </c>
      <c r="F1066" s="103">
        <v>0</v>
      </c>
      <c r="G1066" s="103">
        <v>0</v>
      </c>
      <c r="H1066" s="103">
        <v>0</v>
      </c>
      <c r="I1066" s="650"/>
      <c r="J1066" s="651"/>
      <c r="K1066" s="283"/>
    </row>
    <row r="1067" spans="1:11" ht="36">
      <c r="A1067" s="12" t="s">
        <v>812</v>
      </c>
      <c r="B1067" s="297" t="s">
        <v>425</v>
      </c>
      <c r="C1067" s="5"/>
      <c r="D1067" s="12" t="s">
        <v>1262</v>
      </c>
      <c r="E1067" s="13" t="s">
        <v>434</v>
      </c>
      <c r="F1067" s="103">
        <v>0</v>
      </c>
      <c r="G1067" s="103">
        <v>0</v>
      </c>
      <c r="H1067" s="103">
        <v>0</v>
      </c>
      <c r="I1067" s="650"/>
      <c r="J1067" s="651"/>
      <c r="K1067" s="283"/>
    </row>
    <row r="1068" spans="1:11" ht="24">
      <c r="A1068" s="12" t="s">
        <v>813</v>
      </c>
      <c r="B1068" s="297" t="s">
        <v>426</v>
      </c>
      <c r="C1068" s="5"/>
      <c r="D1068" s="12" t="s">
        <v>1262</v>
      </c>
      <c r="E1068" s="13" t="s">
        <v>434</v>
      </c>
      <c r="F1068" s="103">
        <v>0</v>
      </c>
      <c r="G1068" s="103">
        <v>0</v>
      </c>
      <c r="H1068" s="103">
        <v>0</v>
      </c>
      <c r="I1068" s="650"/>
      <c r="J1068" s="651"/>
      <c r="K1068" s="283"/>
    </row>
    <row r="1069" spans="1:11" ht="36">
      <c r="A1069" s="12" t="s">
        <v>1536</v>
      </c>
      <c r="B1069" s="297" t="s">
        <v>427</v>
      </c>
      <c r="C1069" s="5"/>
      <c r="D1069" s="12" t="s">
        <v>1262</v>
      </c>
      <c r="E1069" s="13" t="s">
        <v>434</v>
      </c>
      <c r="F1069" s="103">
        <v>0</v>
      </c>
      <c r="G1069" s="103">
        <v>0</v>
      </c>
      <c r="H1069" s="103">
        <v>0</v>
      </c>
      <c r="I1069" s="650"/>
      <c r="J1069" s="651"/>
      <c r="K1069" s="283"/>
    </row>
    <row r="1070" spans="1:11" ht="36">
      <c r="A1070" s="12" t="s">
        <v>814</v>
      </c>
      <c r="B1070" s="297" t="s">
        <v>428</v>
      </c>
      <c r="C1070" s="5"/>
      <c r="D1070" s="12" t="s">
        <v>1262</v>
      </c>
      <c r="E1070" s="13" t="s">
        <v>434</v>
      </c>
      <c r="F1070" s="103">
        <v>0</v>
      </c>
      <c r="G1070" s="103">
        <v>0</v>
      </c>
      <c r="H1070" s="103">
        <v>0</v>
      </c>
      <c r="I1070" s="650"/>
      <c r="J1070" s="651"/>
      <c r="K1070" s="283"/>
    </row>
    <row r="1071" spans="1:11" ht="36">
      <c r="A1071" s="99" t="s">
        <v>815</v>
      </c>
      <c r="B1071" s="297" t="s">
        <v>429</v>
      </c>
      <c r="C1071" s="5"/>
      <c r="D1071" s="12" t="s">
        <v>1262</v>
      </c>
      <c r="E1071" s="13" t="s">
        <v>434</v>
      </c>
      <c r="F1071" s="103">
        <v>0</v>
      </c>
      <c r="G1071" s="103">
        <v>0</v>
      </c>
      <c r="H1071" s="103">
        <v>0</v>
      </c>
      <c r="I1071" s="650"/>
      <c r="J1071" s="651"/>
      <c r="K1071" s="283"/>
    </row>
    <row r="1072" spans="1:11" ht="36">
      <c r="A1072" s="99" t="s">
        <v>816</v>
      </c>
      <c r="B1072" s="297" t="s">
        <v>430</v>
      </c>
      <c r="C1072" s="5"/>
      <c r="D1072" s="12" t="s">
        <v>1262</v>
      </c>
      <c r="E1072" s="13" t="s">
        <v>434</v>
      </c>
      <c r="F1072" s="103">
        <v>0</v>
      </c>
      <c r="G1072" s="103">
        <v>0</v>
      </c>
      <c r="H1072" s="103">
        <v>0</v>
      </c>
      <c r="I1072" s="650"/>
      <c r="J1072" s="651"/>
      <c r="K1072" s="283"/>
    </row>
    <row r="1073" spans="1:11" ht="24">
      <c r="A1073" s="99" t="s">
        <v>817</v>
      </c>
      <c r="B1073" s="297" t="s">
        <v>431</v>
      </c>
      <c r="C1073" s="5"/>
      <c r="D1073" s="12" t="s">
        <v>1262</v>
      </c>
      <c r="E1073" s="13" t="s">
        <v>434</v>
      </c>
      <c r="F1073" s="103">
        <v>0</v>
      </c>
      <c r="G1073" s="103">
        <v>0</v>
      </c>
      <c r="H1073" s="103">
        <v>0</v>
      </c>
      <c r="I1073" s="650"/>
      <c r="J1073" s="651"/>
      <c r="K1073" s="283"/>
    </row>
    <row r="1074" spans="1:11" ht="36">
      <c r="A1074" s="99" t="s">
        <v>1537</v>
      </c>
      <c r="B1074" s="297" t="s">
        <v>432</v>
      </c>
      <c r="C1074" s="5"/>
      <c r="D1074" s="12" t="s">
        <v>1262</v>
      </c>
      <c r="E1074" s="13" t="s">
        <v>434</v>
      </c>
      <c r="F1074" s="103">
        <v>0</v>
      </c>
      <c r="G1074" s="103">
        <v>0</v>
      </c>
      <c r="H1074" s="103">
        <v>0</v>
      </c>
      <c r="I1074" s="650"/>
      <c r="J1074" s="651"/>
      <c r="K1074" s="283"/>
    </row>
    <row r="1075" spans="1:11" ht="36">
      <c r="A1075" s="99" t="s">
        <v>818</v>
      </c>
      <c r="B1075" s="297" t="s">
        <v>433</v>
      </c>
      <c r="C1075" s="5"/>
      <c r="D1075" s="12" t="s">
        <v>1262</v>
      </c>
      <c r="E1075" s="13" t="s">
        <v>434</v>
      </c>
      <c r="F1075" s="103">
        <v>0</v>
      </c>
      <c r="G1075" s="103">
        <v>0</v>
      </c>
      <c r="H1075" s="103">
        <v>0</v>
      </c>
      <c r="I1075" s="650"/>
      <c r="J1075" s="651"/>
      <c r="K1075" s="283"/>
    </row>
    <row r="1076" spans="1:11" ht="36">
      <c r="A1076" s="661" t="s">
        <v>729</v>
      </c>
      <c r="B1076" s="107"/>
      <c r="C1076" s="114"/>
      <c r="D1076" s="115"/>
      <c r="E1076" s="115"/>
      <c r="F1076" s="119"/>
      <c r="G1076" s="119"/>
      <c r="H1076" s="119"/>
      <c r="I1076" s="120"/>
      <c r="J1076" s="121"/>
      <c r="K1076" s="296"/>
    </row>
    <row r="1077" spans="1:11" ht="36.75" customHeight="1">
      <c r="A1077" s="12" t="s">
        <v>714</v>
      </c>
      <c r="B1077" s="297" t="s">
        <v>722</v>
      </c>
      <c r="C1077" s="5"/>
      <c r="D1077" s="4" t="s">
        <v>286</v>
      </c>
      <c r="E1077" s="102">
        <f>'3.6.расчет фот мест 2020'!F9</f>
        <v>2.98</v>
      </c>
      <c r="F1077" s="103">
        <f>'3.6.расчет фот мест 2020'!R9</f>
        <v>3081.32</v>
      </c>
      <c r="G1077" s="103">
        <f>'3.6.расчет фот мест 2021'!S9</f>
        <v>3143.9</v>
      </c>
      <c r="H1077" s="103">
        <f>'3.6.расчет фот мест 2022'!T9</f>
        <v>3221.38</v>
      </c>
      <c r="I1077" s="897" t="s">
        <v>1266</v>
      </c>
      <c r="J1077" s="898"/>
      <c r="K1077" s="283"/>
    </row>
    <row r="1078" spans="1:11" ht="39" customHeight="1">
      <c r="A1078" s="93" t="s">
        <v>715</v>
      </c>
      <c r="B1078" s="297"/>
      <c r="C1078" s="5"/>
      <c r="D1078" s="4" t="s">
        <v>286</v>
      </c>
      <c r="E1078" s="102">
        <f>'3.6.расчет фот мест 2020'!F10</f>
        <v>0</v>
      </c>
      <c r="F1078" s="103">
        <f>'3.6.расчет фот мест 2020'!R10</f>
        <v>0</v>
      </c>
      <c r="G1078" s="103">
        <f>'3.6.расчет фот мест 2021'!S10</f>
        <v>0</v>
      </c>
      <c r="H1078" s="103">
        <f>'3.6.расчет фот мест 2022'!T10</f>
        <v>0</v>
      </c>
      <c r="I1078" s="897" t="s">
        <v>1266</v>
      </c>
      <c r="J1078" s="898"/>
      <c r="K1078" s="283"/>
    </row>
    <row r="1079" spans="1:11" ht="39" customHeight="1">
      <c r="A1079" s="12" t="s">
        <v>730</v>
      </c>
      <c r="B1079" s="297" t="s">
        <v>1544</v>
      </c>
      <c r="C1079" s="5"/>
      <c r="D1079" s="4" t="s">
        <v>286</v>
      </c>
      <c r="E1079" s="102">
        <f>'3.6.расчет фот мест 2020'!F11</f>
        <v>8.27</v>
      </c>
      <c r="F1079" s="103">
        <f>'3.6.расчет фот мест 2020'!R11</f>
        <v>8551.18</v>
      </c>
      <c r="G1079" s="103">
        <f>'3.6.расчет фот мест 2021'!S11</f>
        <v>8724.85</v>
      </c>
      <c r="H1079" s="103">
        <f>'3.6.расчет фот мест 2022'!T11</f>
        <v>8939.8700000000008</v>
      </c>
      <c r="I1079" s="897" t="s">
        <v>1266</v>
      </c>
      <c r="J1079" s="898"/>
      <c r="K1079" s="283"/>
    </row>
    <row r="1080" spans="1:11" ht="39" customHeight="1">
      <c r="A1080" s="12" t="s">
        <v>731</v>
      </c>
      <c r="B1080" s="297" t="s">
        <v>723</v>
      </c>
      <c r="C1080" s="5"/>
      <c r="D1080" s="4" t="s">
        <v>286</v>
      </c>
      <c r="E1080" s="102">
        <f>'3.6.расчет фот мест 2020'!F12</f>
        <v>0</v>
      </c>
      <c r="F1080" s="103">
        <f>'3.6.расчет фот мест 2020'!R12</f>
        <v>0</v>
      </c>
      <c r="G1080" s="103">
        <f>'3.6.расчет фот мест 2021'!S12</f>
        <v>0</v>
      </c>
      <c r="H1080" s="103">
        <f>'3.6.расчет фот мест 2022'!T12</f>
        <v>0</v>
      </c>
      <c r="I1080" s="897" t="s">
        <v>1266</v>
      </c>
      <c r="J1080" s="898"/>
      <c r="K1080" s="283"/>
    </row>
    <row r="1081" spans="1:11" ht="38.25" customHeight="1">
      <c r="A1081" s="93" t="s">
        <v>744</v>
      </c>
      <c r="B1081" s="297"/>
      <c r="C1081" s="5"/>
      <c r="D1081" s="4" t="s">
        <v>286</v>
      </c>
      <c r="E1081" s="102">
        <f>'3.6.расчет фот мест 2020'!F13</f>
        <v>0</v>
      </c>
      <c r="F1081" s="103">
        <f>'3.6.расчет фот мест 2020'!R13</f>
        <v>0</v>
      </c>
      <c r="G1081" s="103">
        <f>'3.6.расчет фот мест 2021'!S13</f>
        <v>0</v>
      </c>
      <c r="H1081" s="103">
        <f>'3.6.расчет фот мест 2022'!T13</f>
        <v>0</v>
      </c>
      <c r="I1081" s="897" t="s">
        <v>1266</v>
      </c>
      <c r="J1081" s="898"/>
      <c r="K1081" s="283"/>
    </row>
    <row r="1082" spans="1:11" ht="39" customHeight="1">
      <c r="A1082" s="12" t="s">
        <v>732</v>
      </c>
      <c r="B1082" s="297" t="s">
        <v>724</v>
      </c>
      <c r="C1082" s="5"/>
      <c r="D1082" s="4" t="s">
        <v>286</v>
      </c>
      <c r="E1082" s="102">
        <f>'3.6.расчет фот мест 2020'!F14</f>
        <v>2.98</v>
      </c>
      <c r="F1082" s="103">
        <f>'3.6.расчет фот мест 2020'!R14</f>
        <v>3081.32</v>
      </c>
      <c r="G1082" s="103">
        <f>'3.6.расчет фот мест 2021'!S14</f>
        <v>3143.9</v>
      </c>
      <c r="H1082" s="103">
        <f>'3.6.расчет фот мест 2022'!T14</f>
        <v>3221.38</v>
      </c>
      <c r="I1082" s="897" t="s">
        <v>1266</v>
      </c>
      <c r="J1082" s="898"/>
      <c r="K1082" s="283"/>
    </row>
    <row r="1083" spans="1:11" ht="38.25" customHeight="1">
      <c r="A1083" s="93" t="s">
        <v>713</v>
      </c>
      <c r="B1083" s="297"/>
      <c r="C1083" s="5"/>
      <c r="D1083" s="4" t="s">
        <v>286</v>
      </c>
      <c r="E1083" s="102">
        <f>'3.6.расчет фот мест 2020'!F15</f>
        <v>0</v>
      </c>
      <c r="F1083" s="103">
        <f>'3.6.расчет фот мест 2020'!R15</f>
        <v>0</v>
      </c>
      <c r="G1083" s="103">
        <f>'3.6.расчет фот мест 2021'!S15</f>
        <v>0</v>
      </c>
      <c r="H1083" s="103">
        <f>'3.6.расчет фот мест 2022'!T15</f>
        <v>0</v>
      </c>
      <c r="I1083" s="897" t="s">
        <v>1266</v>
      </c>
      <c r="J1083" s="898"/>
      <c r="K1083" s="283"/>
    </row>
    <row r="1084" spans="1:11" ht="38.25" customHeight="1">
      <c r="A1084" s="93" t="s">
        <v>716</v>
      </c>
      <c r="B1084" s="297"/>
      <c r="C1084" s="5"/>
      <c r="D1084" s="4" t="s">
        <v>286</v>
      </c>
      <c r="E1084" s="102">
        <f>'3.6.расчет фот мест 2020'!F16</f>
        <v>0</v>
      </c>
      <c r="F1084" s="103">
        <f>'3.6.расчет фот мест 2020'!R16</f>
        <v>0</v>
      </c>
      <c r="G1084" s="103">
        <f>'3.6.расчет фот мест 2021'!S16</f>
        <v>0</v>
      </c>
      <c r="H1084" s="103">
        <f>'3.6.расчет фот мест 2022'!T16</f>
        <v>0</v>
      </c>
      <c r="I1084" s="897" t="s">
        <v>1266</v>
      </c>
      <c r="J1084" s="898"/>
      <c r="K1084" s="283"/>
    </row>
    <row r="1085" spans="1:11" ht="36">
      <c r="A1085" s="661" t="s">
        <v>708</v>
      </c>
      <c r="B1085" s="107"/>
      <c r="C1085" s="114"/>
      <c r="D1085" s="115"/>
      <c r="E1085" s="115"/>
      <c r="F1085" s="119"/>
      <c r="G1085" s="119"/>
      <c r="H1085" s="119"/>
      <c r="I1085" s="120"/>
      <c r="J1085" s="121"/>
      <c r="K1085" s="296"/>
    </row>
    <row r="1086" spans="1:11" ht="36.75" customHeight="1">
      <c r="A1086" s="12" t="s">
        <v>714</v>
      </c>
      <c r="B1086" s="297" t="s">
        <v>709</v>
      </c>
      <c r="C1086" s="5"/>
      <c r="D1086" s="4" t="s">
        <v>286</v>
      </c>
      <c r="E1086" s="102">
        <f>'3.6.расчет фот мест 2020'!F18</f>
        <v>2.98</v>
      </c>
      <c r="F1086" s="103">
        <f>'3.6.расчет фот мест 2020'!R18</f>
        <v>3081.32</v>
      </c>
      <c r="G1086" s="103">
        <f>'3.6.расчет фот мест 2021'!S18</f>
        <v>3143.9</v>
      </c>
      <c r="H1086" s="103">
        <f>'3.6.расчет фот мест 2022'!T18</f>
        <v>3221.38</v>
      </c>
      <c r="I1086" s="897" t="s">
        <v>1266</v>
      </c>
      <c r="J1086" s="898"/>
      <c r="K1086" s="283"/>
    </row>
    <row r="1087" spans="1:11" ht="39" customHeight="1">
      <c r="A1087" s="93" t="s">
        <v>715</v>
      </c>
      <c r="B1087" s="297"/>
      <c r="C1087" s="5"/>
      <c r="D1087" s="4" t="s">
        <v>286</v>
      </c>
      <c r="E1087" s="102">
        <f>'3.6.расчет фот мест 2020'!F19</f>
        <v>0</v>
      </c>
      <c r="F1087" s="103">
        <f>'3.6.расчет фот мест 2020'!R19</f>
        <v>0</v>
      </c>
      <c r="G1087" s="103">
        <f>'3.6.расчет фот мест 2021'!S19</f>
        <v>0</v>
      </c>
      <c r="H1087" s="103">
        <f>'3.6.расчет фот мест 2022'!T19</f>
        <v>0</v>
      </c>
      <c r="I1087" s="897" t="s">
        <v>1266</v>
      </c>
      <c r="J1087" s="898"/>
      <c r="K1087" s="283"/>
    </row>
    <row r="1088" spans="1:11" ht="39" customHeight="1">
      <c r="A1088" s="12" t="s">
        <v>730</v>
      </c>
      <c r="B1088" s="297" t="s">
        <v>710</v>
      </c>
      <c r="C1088" s="5"/>
      <c r="D1088" s="4" t="s">
        <v>286</v>
      </c>
      <c r="E1088" s="102">
        <f>'3.6.расчет фот мест 2020'!F20</f>
        <v>8.27</v>
      </c>
      <c r="F1088" s="103">
        <f>'3.6.расчет фот мест 2020'!R20</f>
        <v>8551.18</v>
      </c>
      <c r="G1088" s="103">
        <f>'3.6.расчет фот мест 2021'!S20</f>
        <v>8724.85</v>
      </c>
      <c r="H1088" s="103">
        <f>'3.6.расчет фот мест 2022'!T20</f>
        <v>8939.8700000000008</v>
      </c>
      <c r="I1088" s="897" t="s">
        <v>1266</v>
      </c>
      <c r="J1088" s="898"/>
      <c r="K1088" s="283"/>
    </row>
    <row r="1089" spans="1:11" ht="39" customHeight="1">
      <c r="A1089" s="93" t="s">
        <v>744</v>
      </c>
      <c r="B1089" s="297"/>
      <c r="C1089" s="5"/>
      <c r="D1089" s="4" t="s">
        <v>286</v>
      </c>
      <c r="E1089" s="102">
        <f>'3.6.расчет фот мест 2020'!F21</f>
        <v>0</v>
      </c>
      <c r="F1089" s="103">
        <f>'3.6.расчет фот мест 2020'!R21</f>
        <v>0</v>
      </c>
      <c r="G1089" s="103">
        <f>'3.6.расчет фот мест 2021'!S21</f>
        <v>0</v>
      </c>
      <c r="H1089" s="103">
        <f>'3.6.расчет фот мест 2022'!T21</f>
        <v>0</v>
      </c>
      <c r="I1089" s="897" t="s">
        <v>1266</v>
      </c>
      <c r="J1089" s="898"/>
      <c r="K1089" s="283"/>
    </row>
    <row r="1090" spans="1:11" ht="38.25" customHeight="1">
      <c r="A1090" s="12" t="s">
        <v>731</v>
      </c>
      <c r="B1090" s="297" t="s">
        <v>711</v>
      </c>
      <c r="C1090" s="5"/>
      <c r="D1090" s="4" t="s">
        <v>286</v>
      </c>
      <c r="E1090" s="102">
        <f>'3.6.расчет фот мест 2020'!F22</f>
        <v>0</v>
      </c>
      <c r="F1090" s="103">
        <f>'3.6.расчет фот мест 2020'!R22</f>
        <v>0</v>
      </c>
      <c r="G1090" s="103">
        <f>'3.6.расчет фот мест 2021'!S22</f>
        <v>0</v>
      </c>
      <c r="H1090" s="103">
        <f>'3.6.расчет фот мест 2022'!T22</f>
        <v>0</v>
      </c>
      <c r="I1090" s="897" t="s">
        <v>1266</v>
      </c>
      <c r="J1090" s="898"/>
      <c r="K1090" s="283"/>
    </row>
    <row r="1091" spans="1:11" ht="39" customHeight="1">
      <c r="A1091" s="12" t="s">
        <v>732</v>
      </c>
      <c r="B1091" s="297" t="s">
        <v>712</v>
      </c>
      <c r="C1091" s="5"/>
      <c r="D1091" s="4" t="s">
        <v>286</v>
      </c>
      <c r="E1091" s="102">
        <f>'3.6.расчет фот мест 2020'!F23</f>
        <v>2.98</v>
      </c>
      <c r="F1091" s="103">
        <f>'3.6.расчет фот мест 2020'!R23</f>
        <v>3081.32</v>
      </c>
      <c r="G1091" s="103">
        <f>'3.6.расчет фот мест 2021'!S23</f>
        <v>3143.9</v>
      </c>
      <c r="H1091" s="103">
        <f>'3.6.расчет фот мест 2022'!T23</f>
        <v>3221.38</v>
      </c>
      <c r="I1091" s="897" t="s">
        <v>1266</v>
      </c>
      <c r="J1091" s="898"/>
      <c r="K1091" s="283"/>
    </row>
    <row r="1092" spans="1:11" ht="38.25" customHeight="1">
      <c r="A1092" s="297" t="s">
        <v>713</v>
      </c>
      <c r="B1092" s="297" t="s">
        <v>1545</v>
      </c>
      <c r="C1092" s="5"/>
      <c r="D1092" s="4" t="s">
        <v>286</v>
      </c>
      <c r="E1092" s="102">
        <f>'3.6.расчет фот мест 2020'!F24</f>
        <v>2.98</v>
      </c>
      <c r="F1092" s="103">
        <f>'3.6.расчет фот мест 2020'!R24</f>
        <v>3081.32</v>
      </c>
      <c r="G1092" s="103">
        <f>'3.6.расчет фот мест 2021'!S24</f>
        <v>3143.9</v>
      </c>
      <c r="H1092" s="103">
        <f>'3.6.расчет фот мест 2022'!T24</f>
        <v>3221.38</v>
      </c>
      <c r="I1092" s="897" t="s">
        <v>1266</v>
      </c>
      <c r="J1092" s="898"/>
      <c r="K1092" s="283"/>
    </row>
    <row r="1093" spans="1:11" ht="38.25" customHeight="1">
      <c r="A1093" s="93" t="s">
        <v>716</v>
      </c>
      <c r="B1093" s="297"/>
      <c r="C1093" s="5"/>
      <c r="D1093" s="4" t="s">
        <v>286</v>
      </c>
      <c r="E1093" s="102">
        <f>'3.6.расчет фот мест 2020'!F25</f>
        <v>0</v>
      </c>
      <c r="F1093" s="103">
        <f>'3.6.расчет фот мест 2020'!R25</f>
        <v>0</v>
      </c>
      <c r="G1093" s="103">
        <f>'3.6.расчет фот мест 2021'!S25</f>
        <v>0</v>
      </c>
      <c r="H1093" s="103">
        <f>'3.6.расчет фот мест 2022'!T25</f>
        <v>0</v>
      </c>
      <c r="I1093" s="897" t="s">
        <v>1266</v>
      </c>
      <c r="J1093" s="898"/>
      <c r="K1093" s="283"/>
    </row>
    <row r="1094" spans="1:11" ht="36">
      <c r="A1094" s="661" t="s">
        <v>725</v>
      </c>
      <c r="B1094" s="107"/>
      <c r="C1094" s="114"/>
      <c r="D1094" s="115"/>
      <c r="E1094" s="115"/>
      <c r="F1094" s="119"/>
      <c r="G1094" s="119"/>
      <c r="H1094" s="119"/>
      <c r="I1094" s="120"/>
      <c r="J1094" s="121"/>
      <c r="K1094" s="296"/>
    </row>
    <row r="1095" spans="1:11" ht="36.75" customHeight="1">
      <c r="A1095" s="12" t="s">
        <v>714</v>
      </c>
      <c r="B1095" s="297" t="s">
        <v>726</v>
      </c>
      <c r="C1095" s="5"/>
      <c r="D1095" s="4" t="s">
        <v>286</v>
      </c>
      <c r="E1095" s="102">
        <f>'3.6.расчет фот мест 2020'!F27</f>
        <v>2.98</v>
      </c>
      <c r="F1095" s="103">
        <f>'3.6.расчет фот мест 2020'!R27</f>
        <v>3081.32</v>
      </c>
      <c r="G1095" s="103">
        <f>'3.6.расчет фот мест 2021'!S27</f>
        <v>3143.9</v>
      </c>
      <c r="H1095" s="103">
        <f>'3.6.расчет фот мест 2022'!T27</f>
        <v>3221.38</v>
      </c>
      <c r="I1095" s="897" t="s">
        <v>1266</v>
      </c>
      <c r="J1095" s="898"/>
      <c r="K1095" s="283"/>
    </row>
    <row r="1096" spans="1:11" ht="39" customHeight="1">
      <c r="A1096" s="93" t="s">
        <v>715</v>
      </c>
      <c r="B1096" s="297"/>
      <c r="C1096" s="5"/>
      <c r="D1096" s="4" t="s">
        <v>286</v>
      </c>
      <c r="E1096" s="102">
        <f>'3.6.расчет фот мест 2020'!F28</f>
        <v>0</v>
      </c>
      <c r="F1096" s="103">
        <f>'3.6.расчет фот мест 2020'!R28</f>
        <v>0</v>
      </c>
      <c r="G1096" s="103">
        <f>'3.6.расчет фот мест 2021'!S28</f>
        <v>0</v>
      </c>
      <c r="H1096" s="103">
        <f>'3.6.расчет фот мест 2022'!T28</f>
        <v>0</v>
      </c>
      <c r="I1096" s="897" t="s">
        <v>1266</v>
      </c>
      <c r="J1096" s="898"/>
      <c r="K1096" s="283"/>
    </row>
    <row r="1097" spans="1:11" ht="39" customHeight="1">
      <c r="A1097" s="93" t="s">
        <v>730</v>
      </c>
      <c r="B1097" s="297"/>
      <c r="C1097" s="5"/>
      <c r="D1097" s="4" t="s">
        <v>286</v>
      </c>
      <c r="E1097" s="102">
        <f>'3.6.расчет фот мест 2020'!F29</f>
        <v>0</v>
      </c>
      <c r="F1097" s="103">
        <f>'3.6.расчет фот мест 2020'!R29</f>
        <v>0</v>
      </c>
      <c r="G1097" s="103">
        <f>'3.6.расчет фот мест 2021'!S29</f>
        <v>0</v>
      </c>
      <c r="H1097" s="103">
        <f>'3.6.расчет фот мест 2022'!T29</f>
        <v>0</v>
      </c>
      <c r="I1097" s="897" t="s">
        <v>1266</v>
      </c>
      <c r="J1097" s="898"/>
      <c r="K1097" s="283"/>
    </row>
    <row r="1098" spans="1:11" ht="39" customHeight="1">
      <c r="A1098" s="93" t="s">
        <v>744</v>
      </c>
      <c r="B1098" s="297"/>
      <c r="C1098" s="5"/>
      <c r="D1098" s="4" t="s">
        <v>286</v>
      </c>
      <c r="E1098" s="102">
        <f>'3.6.расчет фот мест 2020'!F30</f>
        <v>0</v>
      </c>
      <c r="F1098" s="103">
        <f>'3.6.расчет фот мест 2020'!R30</f>
        <v>0</v>
      </c>
      <c r="G1098" s="103">
        <f>'3.6.расчет фот мест 2021'!S30</f>
        <v>0</v>
      </c>
      <c r="H1098" s="103">
        <f>'3.6.расчет фот мест 2022'!T30</f>
        <v>0</v>
      </c>
      <c r="I1098" s="897" t="s">
        <v>1266</v>
      </c>
      <c r="J1098" s="898"/>
      <c r="K1098" s="283"/>
    </row>
    <row r="1099" spans="1:11" ht="38.25" customHeight="1">
      <c r="A1099" s="12" t="s">
        <v>731</v>
      </c>
      <c r="B1099" s="297" t="s">
        <v>1546</v>
      </c>
      <c r="C1099" s="5"/>
      <c r="D1099" s="4" t="s">
        <v>286</v>
      </c>
      <c r="E1099" s="102">
        <f>'3.6.расчет фот мест 2020'!F31</f>
        <v>0</v>
      </c>
      <c r="F1099" s="103">
        <f>'3.6.расчет фот мест 2020'!R31</f>
        <v>0</v>
      </c>
      <c r="G1099" s="103">
        <f>'3.6.расчет фот мест 2021'!S31</f>
        <v>0</v>
      </c>
      <c r="H1099" s="103">
        <f>'3.6.расчет фот мест 2022'!T31</f>
        <v>0</v>
      </c>
      <c r="I1099" s="897" t="s">
        <v>1266</v>
      </c>
      <c r="J1099" s="898"/>
      <c r="K1099" s="283"/>
    </row>
    <row r="1100" spans="1:11" ht="39" customHeight="1">
      <c r="A1100" s="12" t="s">
        <v>732</v>
      </c>
      <c r="B1100" s="297" t="s">
        <v>727</v>
      </c>
      <c r="C1100" s="5"/>
      <c r="D1100" s="4" t="s">
        <v>286</v>
      </c>
      <c r="E1100" s="102">
        <f>'3.6.расчет фот мест 2020'!F32</f>
        <v>2.98</v>
      </c>
      <c r="F1100" s="103">
        <f>'3.6.расчет фот мест 2020'!R32</f>
        <v>3081.32</v>
      </c>
      <c r="G1100" s="103">
        <f>'3.6.расчет фот мест 2021'!S32</f>
        <v>3143.9</v>
      </c>
      <c r="H1100" s="103">
        <f>'3.6.расчет фот мест 2022'!T32</f>
        <v>3221.38</v>
      </c>
      <c r="I1100" s="897" t="s">
        <v>1266</v>
      </c>
      <c r="J1100" s="898"/>
      <c r="K1100" s="283"/>
    </row>
    <row r="1101" spans="1:11" ht="38.25" customHeight="1">
      <c r="A1101" s="297" t="s">
        <v>713</v>
      </c>
      <c r="B1101" s="297" t="s">
        <v>728</v>
      </c>
      <c r="C1101" s="5"/>
      <c r="D1101" s="4" t="s">
        <v>286</v>
      </c>
      <c r="E1101" s="102">
        <f>'3.6.расчет фот мест 2020'!F33</f>
        <v>2.98</v>
      </c>
      <c r="F1101" s="103">
        <f>'3.6.расчет фот мест 2020'!R33</f>
        <v>3081.32</v>
      </c>
      <c r="G1101" s="103">
        <f>'3.6.расчет фот мест 2021'!S33</f>
        <v>3143.9</v>
      </c>
      <c r="H1101" s="103">
        <f>'3.6.расчет фот мест 2022'!T33</f>
        <v>3221.38</v>
      </c>
      <c r="I1101" s="897" t="s">
        <v>1266</v>
      </c>
      <c r="J1101" s="898"/>
      <c r="K1101" s="283"/>
    </row>
    <row r="1102" spans="1:11" ht="38.25" customHeight="1">
      <c r="A1102" s="93" t="s">
        <v>716</v>
      </c>
      <c r="B1102" s="297"/>
      <c r="C1102" s="5"/>
      <c r="D1102" s="4" t="s">
        <v>286</v>
      </c>
      <c r="E1102" s="102">
        <f>'3.6.расчет фот мест 2020'!F34</f>
        <v>0</v>
      </c>
      <c r="F1102" s="103">
        <f>'3.6.расчет фот мест 2020'!R34</f>
        <v>0</v>
      </c>
      <c r="G1102" s="103">
        <f>'3.6.расчет фот мест 2021'!S34</f>
        <v>0</v>
      </c>
      <c r="H1102" s="103">
        <f>'3.6.расчет фот мест 2022'!T34</f>
        <v>0</v>
      </c>
      <c r="I1102" s="897" t="s">
        <v>1266</v>
      </c>
      <c r="J1102" s="898"/>
      <c r="K1102" s="283"/>
    </row>
    <row r="1103" spans="1:11" ht="26.25" customHeight="1">
      <c r="A1103" s="661" t="s">
        <v>706</v>
      </c>
      <c r="B1103" s="107"/>
      <c r="C1103" s="114"/>
      <c r="D1103" s="115"/>
      <c r="E1103" s="122"/>
      <c r="F1103" s="119"/>
      <c r="G1103" s="119"/>
      <c r="H1103" s="119"/>
      <c r="I1103" s="120"/>
      <c r="J1103" s="121"/>
      <c r="K1103" s="296"/>
    </row>
    <row r="1104" spans="1:11">
      <c r="A1104" s="12" t="s">
        <v>448</v>
      </c>
      <c r="B1104" s="297" t="s">
        <v>753</v>
      </c>
      <c r="C1104" s="5"/>
      <c r="D1104" s="12" t="s">
        <v>1262</v>
      </c>
      <c r="E1104" s="13" t="s">
        <v>434</v>
      </c>
      <c r="F1104" s="103">
        <v>0</v>
      </c>
      <c r="G1104" s="103">
        <v>0</v>
      </c>
      <c r="H1104" s="103">
        <v>0</v>
      </c>
      <c r="I1104" s="650"/>
      <c r="J1104" s="651"/>
      <c r="K1104" s="283"/>
    </row>
    <row r="1105" spans="1:11">
      <c r="A1105" s="12" t="s">
        <v>449</v>
      </c>
      <c r="B1105" s="297" t="s">
        <v>754</v>
      </c>
      <c r="C1105" s="5"/>
      <c r="D1105" s="12" t="s">
        <v>1262</v>
      </c>
      <c r="E1105" s="13" t="s">
        <v>434</v>
      </c>
      <c r="F1105" s="103">
        <v>0</v>
      </c>
      <c r="G1105" s="103">
        <v>0</v>
      </c>
      <c r="H1105" s="103">
        <v>0</v>
      </c>
      <c r="I1105" s="650"/>
      <c r="J1105" s="651"/>
      <c r="K1105" s="283"/>
    </row>
    <row r="1106" spans="1:11">
      <c r="A1106" s="12" t="s">
        <v>463</v>
      </c>
      <c r="B1106" s="297" t="s">
        <v>755</v>
      </c>
      <c r="C1106" s="5"/>
      <c r="D1106" s="12" t="s">
        <v>1262</v>
      </c>
      <c r="E1106" s="13" t="s">
        <v>434</v>
      </c>
      <c r="F1106" s="103">
        <v>0</v>
      </c>
      <c r="G1106" s="103">
        <v>0</v>
      </c>
      <c r="H1106" s="103">
        <v>0</v>
      </c>
      <c r="I1106" s="650"/>
      <c r="J1106" s="651"/>
      <c r="K1106" s="283"/>
    </row>
    <row r="1107" spans="1:11">
      <c r="A1107" s="12" t="s">
        <v>450</v>
      </c>
      <c r="B1107" s="297" t="s">
        <v>756</v>
      </c>
      <c r="C1107" s="5"/>
      <c r="D1107" s="12" t="s">
        <v>1262</v>
      </c>
      <c r="E1107" s="13" t="s">
        <v>434</v>
      </c>
      <c r="F1107" s="103">
        <v>0</v>
      </c>
      <c r="G1107" s="103">
        <v>0</v>
      </c>
      <c r="H1107" s="103">
        <v>0</v>
      </c>
      <c r="I1107" s="650"/>
      <c r="J1107" s="651"/>
      <c r="K1107" s="283"/>
    </row>
    <row r="1108" spans="1:11">
      <c r="A1108" s="12" t="s">
        <v>451</v>
      </c>
      <c r="B1108" s="297" t="s">
        <v>757</v>
      </c>
      <c r="C1108" s="5"/>
      <c r="D1108" s="12" t="s">
        <v>1262</v>
      </c>
      <c r="E1108" s="13" t="s">
        <v>434</v>
      </c>
      <c r="F1108" s="103">
        <v>0</v>
      </c>
      <c r="G1108" s="103">
        <v>0</v>
      </c>
      <c r="H1108" s="103">
        <v>0</v>
      </c>
      <c r="I1108" s="650"/>
      <c r="J1108" s="651"/>
      <c r="K1108" s="283"/>
    </row>
    <row r="1109" spans="1:11" ht="24">
      <c r="A1109" s="12" t="s">
        <v>452</v>
      </c>
      <c r="B1109" s="297" t="s">
        <v>758</v>
      </c>
      <c r="C1109" s="5"/>
      <c r="D1109" s="12" t="s">
        <v>1262</v>
      </c>
      <c r="E1109" s="13" t="s">
        <v>434</v>
      </c>
      <c r="F1109" s="103">
        <v>0</v>
      </c>
      <c r="G1109" s="103">
        <v>0</v>
      </c>
      <c r="H1109" s="103">
        <v>0</v>
      </c>
      <c r="I1109" s="650"/>
      <c r="J1109" s="651"/>
      <c r="K1109" s="283"/>
    </row>
    <row r="1110" spans="1:11" ht="15" customHeight="1">
      <c r="A1110" s="104"/>
      <c r="B1110" s="107"/>
      <c r="C1110" s="114" t="s">
        <v>24</v>
      </c>
      <c r="D1110" s="115" t="s">
        <v>25</v>
      </c>
      <c r="E1110" s="115"/>
      <c r="F1110" s="119"/>
      <c r="G1110" s="119"/>
      <c r="H1110" s="119"/>
      <c r="I1110" s="120"/>
      <c r="J1110" s="121"/>
      <c r="K1110" s="296"/>
    </row>
    <row r="1111" spans="1:11" ht="36">
      <c r="A1111" s="661" t="s">
        <v>418</v>
      </c>
      <c r="B1111" s="107"/>
      <c r="C1111" s="114"/>
      <c r="D1111" s="115"/>
      <c r="E1111" s="122"/>
      <c r="F1111" s="119"/>
      <c r="G1111" s="119"/>
      <c r="H1111" s="119"/>
      <c r="I1111" s="120"/>
      <c r="J1111" s="121"/>
      <c r="K1111" s="296"/>
    </row>
    <row r="1112" spans="1:11" ht="26.25" customHeight="1">
      <c r="A1112" s="297" t="s">
        <v>413</v>
      </c>
      <c r="B1112" s="297" t="s">
        <v>419</v>
      </c>
      <c r="C1112" s="5"/>
      <c r="D1112" s="4" t="s">
        <v>262</v>
      </c>
      <c r="E1112" s="894" t="s">
        <v>261</v>
      </c>
      <c r="F1112" s="103">
        <f>'3.3.расчет прочих дс'!O261</f>
        <v>1265</v>
      </c>
      <c r="G1112" s="103">
        <f>F1112</f>
        <v>1265</v>
      </c>
      <c r="H1112" s="103">
        <f>F1112</f>
        <v>1265</v>
      </c>
      <c r="I1112" s="897" t="s">
        <v>1264</v>
      </c>
      <c r="J1112" s="898"/>
      <c r="K1112" s="283"/>
    </row>
    <row r="1113" spans="1:11" ht="27" customHeight="1">
      <c r="A1113" s="297" t="s">
        <v>405</v>
      </c>
      <c r="B1113" s="297" t="s">
        <v>422</v>
      </c>
      <c r="C1113" s="5"/>
      <c r="D1113" s="4" t="s">
        <v>262</v>
      </c>
      <c r="E1113" s="895"/>
      <c r="F1113" s="103">
        <f>'3.3.расчет прочих дс'!O262</f>
        <v>1265</v>
      </c>
      <c r="G1113" s="103">
        <f t="shared" ref="G1113:G1125" si="124">F1113</f>
        <v>1265</v>
      </c>
      <c r="H1113" s="103">
        <f t="shared" ref="H1113:H1125" si="125">F1113</f>
        <v>1265</v>
      </c>
      <c r="I1113" s="897" t="s">
        <v>1264</v>
      </c>
      <c r="J1113" s="898"/>
      <c r="K1113" s="283"/>
    </row>
    <row r="1114" spans="1:11" ht="24.75" customHeight="1">
      <c r="A1114" s="297" t="s">
        <v>809</v>
      </c>
      <c r="B1114" s="297" t="s">
        <v>419</v>
      </c>
      <c r="C1114" s="5"/>
      <c r="D1114" s="4" t="s">
        <v>262</v>
      </c>
      <c r="E1114" s="895"/>
      <c r="F1114" s="103">
        <f>'3.3.расчет прочих дс'!O263</f>
        <v>1265</v>
      </c>
      <c r="G1114" s="103">
        <f t="shared" si="124"/>
        <v>1265</v>
      </c>
      <c r="H1114" s="103">
        <f t="shared" si="125"/>
        <v>1265</v>
      </c>
      <c r="I1114" s="897" t="s">
        <v>1264</v>
      </c>
      <c r="J1114" s="898"/>
      <c r="K1114" s="283"/>
    </row>
    <row r="1115" spans="1:11" ht="27.75" customHeight="1">
      <c r="A1115" s="297" t="s">
        <v>406</v>
      </c>
      <c r="B1115" s="297" t="s">
        <v>422</v>
      </c>
      <c r="C1115" s="5"/>
      <c r="D1115" s="4" t="s">
        <v>262</v>
      </c>
      <c r="E1115" s="895"/>
      <c r="F1115" s="103">
        <f>'3.3.расчет прочих дс'!O264</f>
        <v>1265</v>
      </c>
      <c r="G1115" s="103">
        <f t="shared" si="124"/>
        <v>1265</v>
      </c>
      <c r="H1115" s="103">
        <f t="shared" si="125"/>
        <v>1265</v>
      </c>
      <c r="I1115" s="897" t="s">
        <v>1264</v>
      </c>
      <c r="J1115" s="898"/>
      <c r="K1115" s="283"/>
    </row>
    <row r="1116" spans="1:11" ht="27" customHeight="1">
      <c r="A1116" s="297" t="s">
        <v>407</v>
      </c>
      <c r="B1116" s="297" t="s">
        <v>422</v>
      </c>
      <c r="C1116" s="5"/>
      <c r="D1116" s="4" t="s">
        <v>262</v>
      </c>
      <c r="E1116" s="895"/>
      <c r="F1116" s="103">
        <f>'3.3.расчет прочих дс'!O265</f>
        <v>1265</v>
      </c>
      <c r="G1116" s="103">
        <f t="shared" si="124"/>
        <v>1265</v>
      </c>
      <c r="H1116" s="103">
        <f t="shared" si="125"/>
        <v>1265</v>
      </c>
      <c r="I1116" s="897" t="s">
        <v>1264</v>
      </c>
      <c r="J1116" s="898"/>
      <c r="K1116" s="283"/>
    </row>
    <row r="1117" spans="1:11" ht="24.75" customHeight="1">
      <c r="A1117" s="93" t="s">
        <v>408</v>
      </c>
      <c r="B1117" s="297" t="s">
        <v>421</v>
      </c>
      <c r="C1117" s="5"/>
      <c r="D1117" s="4" t="s">
        <v>262</v>
      </c>
      <c r="E1117" s="895"/>
      <c r="F1117" s="103">
        <f>'3.3.расчет прочих дс'!O266</f>
        <v>1265</v>
      </c>
      <c r="G1117" s="103">
        <f t="shared" si="124"/>
        <v>1265</v>
      </c>
      <c r="H1117" s="103">
        <f t="shared" si="125"/>
        <v>1265</v>
      </c>
      <c r="I1117" s="897" t="s">
        <v>1264</v>
      </c>
      <c r="J1117" s="898"/>
      <c r="K1117" s="283"/>
    </row>
    <row r="1118" spans="1:11" ht="26.25" customHeight="1">
      <c r="A1118" s="99" t="s">
        <v>409</v>
      </c>
      <c r="B1118" s="297" t="s">
        <v>421</v>
      </c>
      <c r="C1118" s="5"/>
      <c r="D1118" s="4" t="s">
        <v>262</v>
      </c>
      <c r="E1118" s="895"/>
      <c r="F1118" s="103">
        <f>'3.3.расчет прочих дс'!O267</f>
        <v>1265</v>
      </c>
      <c r="G1118" s="103">
        <f t="shared" si="124"/>
        <v>1265</v>
      </c>
      <c r="H1118" s="103">
        <f t="shared" si="125"/>
        <v>1265</v>
      </c>
      <c r="I1118" s="897" t="s">
        <v>1264</v>
      </c>
      <c r="J1118" s="898"/>
      <c r="K1118" s="283"/>
    </row>
    <row r="1119" spans="1:11" ht="26.25" customHeight="1">
      <c r="A1119" s="99" t="s">
        <v>414</v>
      </c>
      <c r="B1119" s="297" t="s">
        <v>420</v>
      </c>
      <c r="C1119" s="5"/>
      <c r="D1119" s="4" t="s">
        <v>262</v>
      </c>
      <c r="E1119" s="895"/>
      <c r="F1119" s="103">
        <f>'3.3.расчет прочих дс'!O268</f>
        <v>1265</v>
      </c>
      <c r="G1119" s="103">
        <f t="shared" si="124"/>
        <v>1265</v>
      </c>
      <c r="H1119" s="103">
        <f t="shared" si="125"/>
        <v>1265</v>
      </c>
      <c r="I1119" s="897" t="s">
        <v>1264</v>
      </c>
      <c r="J1119" s="898"/>
      <c r="K1119" s="283"/>
    </row>
    <row r="1120" spans="1:11" ht="26.25" customHeight="1">
      <c r="A1120" s="99" t="s">
        <v>410</v>
      </c>
      <c r="B1120" s="297" t="s">
        <v>421</v>
      </c>
      <c r="C1120" s="5"/>
      <c r="D1120" s="4" t="s">
        <v>262</v>
      </c>
      <c r="E1120" s="895"/>
      <c r="F1120" s="103">
        <f>'3.3.расчет прочих дс'!O269</f>
        <v>1265</v>
      </c>
      <c r="G1120" s="103">
        <f t="shared" si="124"/>
        <v>1265</v>
      </c>
      <c r="H1120" s="103">
        <f t="shared" si="125"/>
        <v>1265</v>
      </c>
      <c r="I1120" s="897" t="s">
        <v>1264</v>
      </c>
      <c r="J1120" s="898"/>
      <c r="K1120" s="283"/>
    </row>
    <row r="1121" spans="1:11" ht="26.25" customHeight="1">
      <c r="A1121" s="93" t="s">
        <v>415</v>
      </c>
      <c r="B1121" s="297" t="s">
        <v>419</v>
      </c>
      <c r="C1121" s="5"/>
      <c r="D1121" s="4" t="s">
        <v>262</v>
      </c>
      <c r="E1121" s="895"/>
      <c r="F1121" s="103">
        <f>'3.3.расчет прочих дс'!O270</f>
        <v>1265</v>
      </c>
      <c r="G1121" s="103">
        <f t="shared" si="124"/>
        <v>1265</v>
      </c>
      <c r="H1121" s="103">
        <f t="shared" si="125"/>
        <v>1265</v>
      </c>
      <c r="I1121" s="897" t="s">
        <v>1264</v>
      </c>
      <c r="J1121" s="898"/>
      <c r="K1121" s="283"/>
    </row>
    <row r="1122" spans="1:11" ht="26.25" customHeight="1">
      <c r="A1122" s="297" t="s">
        <v>411</v>
      </c>
      <c r="B1122" s="297" t="s">
        <v>422</v>
      </c>
      <c r="C1122" s="5"/>
      <c r="D1122" s="4" t="s">
        <v>262</v>
      </c>
      <c r="E1122" s="895"/>
      <c r="F1122" s="103">
        <f>'3.3.расчет прочих дс'!O271</f>
        <v>1265</v>
      </c>
      <c r="G1122" s="103">
        <f t="shared" si="124"/>
        <v>1265</v>
      </c>
      <c r="H1122" s="103">
        <f t="shared" si="125"/>
        <v>1265</v>
      </c>
      <c r="I1122" s="897" t="s">
        <v>1264</v>
      </c>
      <c r="J1122" s="898"/>
      <c r="K1122" s="283"/>
    </row>
    <row r="1123" spans="1:11" ht="26.25" customHeight="1">
      <c r="A1123" s="93" t="s">
        <v>416</v>
      </c>
      <c r="B1123" s="297" t="s">
        <v>419</v>
      </c>
      <c r="C1123" s="5"/>
      <c r="D1123" s="4" t="s">
        <v>262</v>
      </c>
      <c r="E1123" s="895"/>
      <c r="F1123" s="103">
        <f>'3.3.расчет прочих дс'!O272</f>
        <v>1265</v>
      </c>
      <c r="G1123" s="103">
        <f t="shared" si="124"/>
        <v>1265</v>
      </c>
      <c r="H1123" s="103">
        <f t="shared" si="125"/>
        <v>1265</v>
      </c>
      <c r="I1123" s="897" t="s">
        <v>1264</v>
      </c>
      <c r="J1123" s="898"/>
      <c r="K1123" s="283"/>
    </row>
    <row r="1124" spans="1:11" ht="26.25" customHeight="1">
      <c r="A1124" s="297" t="s">
        <v>412</v>
      </c>
      <c r="B1124" s="297" t="s">
        <v>422</v>
      </c>
      <c r="C1124" s="5"/>
      <c r="D1124" s="4" t="s">
        <v>262</v>
      </c>
      <c r="E1124" s="895"/>
      <c r="F1124" s="103">
        <f>'3.3.расчет прочих дс'!O273</f>
        <v>1265</v>
      </c>
      <c r="G1124" s="103">
        <f t="shared" si="124"/>
        <v>1265</v>
      </c>
      <c r="H1124" s="103">
        <f t="shared" si="125"/>
        <v>1265</v>
      </c>
      <c r="I1124" s="897" t="s">
        <v>1264</v>
      </c>
      <c r="J1124" s="898"/>
      <c r="K1124" s="283"/>
    </row>
    <row r="1125" spans="1:11" ht="26.25" customHeight="1">
      <c r="A1125" s="652"/>
      <c r="B1125" s="297"/>
      <c r="C1125" s="5"/>
      <c r="D1125" s="4"/>
      <c r="E1125" s="896"/>
      <c r="F1125" s="103">
        <f>'3.3.расчет прочих дс'!O274</f>
        <v>0</v>
      </c>
      <c r="G1125" s="103">
        <f t="shared" si="124"/>
        <v>0</v>
      </c>
      <c r="H1125" s="103">
        <f t="shared" si="125"/>
        <v>0</v>
      </c>
      <c r="I1125" s="897"/>
      <c r="J1125" s="898"/>
      <c r="K1125" s="283"/>
    </row>
    <row r="1126" spans="1:11" ht="26.25" customHeight="1">
      <c r="A1126" s="661" t="s">
        <v>423</v>
      </c>
      <c r="B1126" s="107"/>
      <c r="C1126" s="114"/>
      <c r="D1126" s="115"/>
      <c r="E1126" s="115"/>
      <c r="F1126" s="119"/>
      <c r="G1126" s="119"/>
      <c r="H1126" s="119"/>
      <c r="I1126" s="120"/>
      <c r="J1126" s="121"/>
      <c r="K1126" s="296"/>
    </row>
    <row r="1127" spans="1:11" ht="24" customHeight="1">
      <c r="A1127" s="12" t="s">
        <v>811</v>
      </c>
      <c r="B1127" s="297" t="s">
        <v>424</v>
      </c>
      <c r="C1127" s="5"/>
      <c r="D1127" s="12" t="s">
        <v>1262</v>
      </c>
      <c r="E1127" s="13" t="s">
        <v>434</v>
      </c>
      <c r="F1127" s="103">
        <v>0</v>
      </c>
      <c r="G1127" s="103">
        <v>0</v>
      </c>
      <c r="H1127" s="103">
        <v>0</v>
      </c>
      <c r="I1127" s="650"/>
      <c r="J1127" s="651"/>
      <c r="K1127" s="283"/>
    </row>
    <row r="1128" spans="1:11" ht="36">
      <c r="A1128" s="12" t="s">
        <v>812</v>
      </c>
      <c r="B1128" s="297" t="s">
        <v>425</v>
      </c>
      <c r="C1128" s="5"/>
      <c r="D1128" s="12" t="s">
        <v>1262</v>
      </c>
      <c r="E1128" s="13" t="s">
        <v>434</v>
      </c>
      <c r="F1128" s="103">
        <v>0</v>
      </c>
      <c r="G1128" s="103">
        <v>0</v>
      </c>
      <c r="H1128" s="103">
        <v>0</v>
      </c>
      <c r="I1128" s="650"/>
      <c r="J1128" s="651"/>
      <c r="K1128" s="283"/>
    </row>
    <row r="1129" spans="1:11" ht="24">
      <c r="A1129" s="12" t="s">
        <v>813</v>
      </c>
      <c r="B1129" s="297" t="s">
        <v>426</v>
      </c>
      <c r="C1129" s="5"/>
      <c r="D1129" s="12" t="s">
        <v>1262</v>
      </c>
      <c r="E1129" s="13" t="s">
        <v>434</v>
      </c>
      <c r="F1129" s="103">
        <v>0</v>
      </c>
      <c r="G1129" s="103">
        <v>0</v>
      </c>
      <c r="H1129" s="103">
        <v>0</v>
      </c>
      <c r="I1129" s="650"/>
      <c r="J1129" s="651"/>
      <c r="K1129" s="283"/>
    </row>
    <row r="1130" spans="1:11" ht="36">
      <c r="A1130" s="12" t="s">
        <v>1536</v>
      </c>
      <c r="B1130" s="297" t="s">
        <v>427</v>
      </c>
      <c r="C1130" s="5"/>
      <c r="D1130" s="12" t="s">
        <v>1262</v>
      </c>
      <c r="E1130" s="13" t="s">
        <v>434</v>
      </c>
      <c r="F1130" s="103">
        <v>0</v>
      </c>
      <c r="G1130" s="103">
        <v>0</v>
      </c>
      <c r="H1130" s="103">
        <v>0</v>
      </c>
      <c r="I1130" s="650"/>
      <c r="J1130" s="651"/>
      <c r="K1130" s="283"/>
    </row>
    <row r="1131" spans="1:11" ht="36">
      <c r="A1131" s="12" t="s">
        <v>814</v>
      </c>
      <c r="B1131" s="297" t="s">
        <v>428</v>
      </c>
      <c r="C1131" s="5"/>
      <c r="D1131" s="12" t="s">
        <v>1262</v>
      </c>
      <c r="E1131" s="13" t="s">
        <v>434</v>
      </c>
      <c r="F1131" s="103">
        <v>0</v>
      </c>
      <c r="G1131" s="103">
        <v>0</v>
      </c>
      <c r="H1131" s="103">
        <v>0</v>
      </c>
      <c r="I1131" s="650"/>
      <c r="J1131" s="651"/>
      <c r="K1131" s="283"/>
    </row>
    <row r="1132" spans="1:11" ht="36">
      <c r="A1132" s="99" t="s">
        <v>815</v>
      </c>
      <c r="B1132" s="297" t="s">
        <v>429</v>
      </c>
      <c r="C1132" s="5"/>
      <c r="D1132" s="12" t="s">
        <v>1262</v>
      </c>
      <c r="E1132" s="13" t="s">
        <v>434</v>
      </c>
      <c r="F1132" s="103">
        <v>0</v>
      </c>
      <c r="G1132" s="103">
        <v>0</v>
      </c>
      <c r="H1132" s="103">
        <v>0</v>
      </c>
      <c r="I1132" s="650"/>
      <c r="J1132" s="651"/>
      <c r="K1132" s="283"/>
    </row>
    <row r="1133" spans="1:11" ht="36">
      <c r="A1133" s="99" t="s">
        <v>816</v>
      </c>
      <c r="B1133" s="297" t="s">
        <v>430</v>
      </c>
      <c r="C1133" s="5"/>
      <c r="D1133" s="12" t="s">
        <v>1262</v>
      </c>
      <c r="E1133" s="13" t="s">
        <v>434</v>
      </c>
      <c r="F1133" s="103">
        <v>0</v>
      </c>
      <c r="G1133" s="103">
        <v>0</v>
      </c>
      <c r="H1133" s="103">
        <v>0</v>
      </c>
      <c r="I1133" s="650"/>
      <c r="J1133" s="651"/>
      <c r="K1133" s="283"/>
    </row>
    <row r="1134" spans="1:11" ht="24">
      <c r="A1134" s="99" t="s">
        <v>817</v>
      </c>
      <c r="B1134" s="297" t="s">
        <v>431</v>
      </c>
      <c r="C1134" s="5"/>
      <c r="D1134" s="12" t="s">
        <v>1262</v>
      </c>
      <c r="E1134" s="13" t="s">
        <v>434</v>
      </c>
      <c r="F1134" s="103">
        <v>0</v>
      </c>
      <c r="G1134" s="103">
        <v>0</v>
      </c>
      <c r="H1134" s="103">
        <v>0</v>
      </c>
      <c r="I1134" s="650"/>
      <c r="J1134" s="651"/>
      <c r="K1134" s="283"/>
    </row>
    <row r="1135" spans="1:11" ht="36">
      <c r="A1135" s="99" t="s">
        <v>1537</v>
      </c>
      <c r="B1135" s="297" t="s">
        <v>432</v>
      </c>
      <c r="C1135" s="5"/>
      <c r="D1135" s="12" t="s">
        <v>1262</v>
      </c>
      <c r="E1135" s="13" t="s">
        <v>434</v>
      </c>
      <c r="F1135" s="103">
        <v>0</v>
      </c>
      <c r="G1135" s="103">
        <v>0</v>
      </c>
      <c r="H1135" s="103">
        <v>0</v>
      </c>
      <c r="I1135" s="650"/>
      <c r="J1135" s="651"/>
      <c r="K1135" s="283"/>
    </row>
    <row r="1136" spans="1:11" ht="36">
      <c r="A1136" s="99" t="s">
        <v>818</v>
      </c>
      <c r="B1136" s="297" t="s">
        <v>433</v>
      </c>
      <c r="C1136" s="5"/>
      <c r="D1136" s="12" t="s">
        <v>1262</v>
      </c>
      <c r="E1136" s="13" t="s">
        <v>434</v>
      </c>
      <c r="F1136" s="103">
        <v>0</v>
      </c>
      <c r="G1136" s="103">
        <v>0</v>
      </c>
      <c r="H1136" s="103">
        <v>0</v>
      </c>
      <c r="I1136" s="650"/>
      <c r="J1136" s="651"/>
      <c r="K1136" s="283"/>
    </row>
    <row r="1137" spans="1:11" ht="36">
      <c r="A1137" s="661" t="s">
        <v>729</v>
      </c>
      <c r="B1137" s="107"/>
      <c r="C1137" s="114"/>
      <c r="D1137" s="115"/>
      <c r="E1137" s="122"/>
      <c r="F1137" s="119"/>
      <c r="G1137" s="119"/>
      <c r="H1137" s="119"/>
      <c r="I1137" s="120"/>
      <c r="J1137" s="121"/>
      <c r="K1137" s="296"/>
    </row>
    <row r="1138" spans="1:11" ht="26.25" customHeight="1">
      <c r="A1138" s="12" t="s">
        <v>714</v>
      </c>
      <c r="B1138" s="297" t="s">
        <v>722</v>
      </c>
      <c r="C1138" s="5"/>
      <c r="D1138" s="4" t="s">
        <v>262</v>
      </c>
      <c r="E1138" s="894" t="s">
        <v>261</v>
      </c>
      <c r="F1138" s="103">
        <f>'3.8.расчет прочих'!O243</f>
        <v>142</v>
      </c>
      <c r="G1138" s="103">
        <f>F1138</f>
        <v>142</v>
      </c>
      <c r="H1138" s="103">
        <f>F1138</f>
        <v>142</v>
      </c>
      <c r="I1138" s="897" t="s">
        <v>1265</v>
      </c>
      <c r="J1138" s="898"/>
      <c r="K1138" s="283"/>
    </row>
    <row r="1139" spans="1:11" ht="27" customHeight="1">
      <c r="A1139" s="93" t="s">
        <v>715</v>
      </c>
      <c r="B1139" s="297"/>
      <c r="C1139" s="5"/>
      <c r="D1139" s="4" t="s">
        <v>262</v>
      </c>
      <c r="E1139" s="895"/>
      <c r="F1139" s="103">
        <f>'3.8.расчет прочих'!O244</f>
        <v>142</v>
      </c>
      <c r="G1139" s="103">
        <f t="shared" ref="G1139:G1145" si="126">F1139</f>
        <v>142</v>
      </c>
      <c r="H1139" s="103">
        <f t="shared" ref="H1139:H1145" si="127">F1139</f>
        <v>142</v>
      </c>
      <c r="I1139" s="897" t="s">
        <v>1265</v>
      </c>
      <c r="J1139" s="898"/>
      <c r="K1139" s="283"/>
    </row>
    <row r="1140" spans="1:11" ht="24.75" customHeight="1">
      <c r="A1140" s="12" t="s">
        <v>730</v>
      </c>
      <c r="B1140" s="297" t="s">
        <v>1544</v>
      </c>
      <c r="C1140" s="5"/>
      <c r="D1140" s="4" t="s">
        <v>262</v>
      </c>
      <c r="E1140" s="895"/>
      <c r="F1140" s="103">
        <f>'3.8.расчет прочих'!O245</f>
        <v>142</v>
      </c>
      <c r="G1140" s="103">
        <f t="shared" si="126"/>
        <v>142</v>
      </c>
      <c r="H1140" s="103">
        <f t="shared" si="127"/>
        <v>142</v>
      </c>
      <c r="I1140" s="897" t="s">
        <v>1265</v>
      </c>
      <c r="J1140" s="898"/>
      <c r="K1140" s="283"/>
    </row>
    <row r="1141" spans="1:11" ht="27.75" customHeight="1">
      <c r="A1141" s="12" t="s">
        <v>731</v>
      </c>
      <c r="B1141" s="297" t="s">
        <v>723</v>
      </c>
      <c r="C1141" s="5"/>
      <c r="D1141" s="4" t="s">
        <v>262</v>
      </c>
      <c r="E1141" s="895"/>
      <c r="F1141" s="103">
        <f>'3.8.расчет прочих'!O246</f>
        <v>142</v>
      </c>
      <c r="G1141" s="103">
        <f t="shared" si="126"/>
        <v>142</v>
      </c>
      <c r="H1141" s="103">
        <f t="shared" si="127"/>
        <v>142</v>
      </c>
      <c r="I1141" s="897" t="s">
        <v>1265</v>
      </c>
      <c r="J1141" s="898"/>
      <c r="K1141" s="283"/>
    </row>
    <row r="1142" spans="1:11" ht="27" customHeight="1">
      <c r="A1142" s="93" t="s">
        <v>744</v>
      </c>
      <c r="B1142" s="297"/>
      <c r="C1142" s="5"/>
      <c r="D1142" s="4" t="s">
        <v>262</v>
      </c>
      <c r="E1142" s="895"/>
      <c r="F1142" s="103">
        <f>'3.8.расчет прочих'!O247</f>
        <v>142</v>
      </c>
      <c r="G1142" s="103">
        <f t="shared" si="126"/>
        <v>142</v>
      </c>
      <c r="H1142" s="103">
        <f t="shared" si="127"/>
        <v>142</v>
      </c>
      <c r="I1142" s="897" t="s">
        <v>1265</v>
      </c>
      <c r="J1142" s="898"/>
      <c r="K1142" s="283"/>
    </row>
    <row r="1143" spans="1:11" ht="24.75" customHeight="1">
      <c r="A1143" s="12" t="s">
        <v>732</v>
      </c>
      <c r="B1143" s="297" t="s">
        <v>724</v>
      </c>
      <c r="C1143" s="5"/>
      <c r="D1143" s="4" t="s">
        <v>262</v>
      </c>
      <c r="E1143" s="895"/>
      <c r="F1143" s="103">
        <f>'3.8.расчет прочих'!O248</f>
        <v>142</v>
      </c>
      <c r="G1143" s="103">
        <f t="shared" si="126"/>
        <v>142</v>
      </c>
      <c r="H1143" s="103">
        <f t="shared" si="127"/>
        <v>142</v>
      </c>
      <c r="I1143" s="897" t="s">
        <v>1265</v>
      </c>
      <c r="J1143" s="898"/>
      <c r="K1143" s="283"/>
    </row>
    <row r="1144" spans="1:11" ht="26.25" customHeight="1">
      <c r="A1144" s="93" t="s">
        <v>713</v>
      </c>
      <c r="B1144" s="297"/>
      <c r="C1144" s="5"/>
      <c r="D1144" s="4" t="s">
        <v>262</v>
      </c>
      <c r="E1144" s="895"/>
      <c r="F1144" s="103">
        <f>'3.8.расчет прочих'!O249</f>
        <v>142</v>
      </c>
      <c r="G1144" s="103">
        <f t="shared" si="126"/>
        <v>142</v>
      </c>
      <c r="H1144" s="103">
        <f t="shared" si="127"/>
        <v>142</v>
      </c>
      <c r="I1144" s="897" t="s">
        <v>1265</v>
      </c>
      <c r="J1144" s="898"/>
      <c r="K1144" s="283"/>
    </row>
    <row r="1145" spans="1:11" ht="26.25" customHeight="1">
      <c r="A1145" s="93" t="s">
        <v>716</v>
      </c>
      <c r="B1145" s="297"/>
      <c r="C1145" s="5"/>
      <c r="D1145" s="4" t="s">
        <v>262</v>
      </c>
      <c r="E1145" s="896"/>
      <c r="F1145" s="103">
        <f>'3.8.расчет прочих'!O250</f>
        <v>142</v>
      </c>
      <c r="G1145" s="103">
        <f t="shared" si="126"/>
        <v>142</v>
      </c>
      <c r="H1145" s="103">
        <f t="shared" si="127"/>
        <v>142</v>
      </c>
      <c r="I1145" s="897" t="s">
        <v>1265</v>
      </c>
      <c r="J1145" s="898"/>
      <c r="K1145" s="283"/>
    </row>
    <row r="1146" spans="1:11" ht="36">
      <c r="A1146" s="661" t="s">
        <v>708</v>
      </c>
      <c r="B1146" s="107"/>
      <c r="C1146" s="114"/>
      <c r="D1146" s="115"/>
      <c r="E1146" s="122"/>
      <c r="F1146" s="119"/>
      <c r="G1146" s="119"/>
      <c r="H1146" s="119"/>
      <c r="I1146" s="120"/>
      <c r="J1146" s="121"/>
      <c r="K1146" s="296"/>
    </row>
    <row r="1147" spans="1:11" ht="26.25" customHeight="1">
      <c r="A1147" s="12" t="s">
        <v>714</v>
      </c>
      <c r="B1147" s="297" t="s">
        <v>709</v>
      </c>
      <c r="C1147" s="5"/>
      <c r="D1147" s="4" t="s">
        <v>262</v>
      </c>
      <c r="E1147" s="894" t="s">
        <v>261</v>
      </c>
      <c r="F1147" s="103">
        <f>'3.8.расчет прочих'!O252</f>
        <v>142</v>
      </c>
      <c r="G1147" s="103">
        <f t="shared" ref="G1147:G1154" si="128">F1147</f>
        <v>142</v>
      </c>
      <c r="H1147" s="103">
        <f t="shared" ref="H1147:H1154" si="129">F1147</f>
        <v>142</v>
      </c>
      <c r="I1147" s="897" t="s">
        <v>1265</v>
      </c>
      <c r="J1147" s="898"/>
      <c r="K1147" s="283"/>
    </row>
    <row r="1148" spans="1:11" ht="27" customHeight="1">
      <c r="A1148" s="93" t="s">
        <v>715</v>
      </c>
      <c r="B1148" s="297"/>
      <c r="C1148" s="5"/>
      <c r="D1148" s="4" t="s">
        <v>262</v>
      </c>
      <c r="E1148" s="895"/>
      <c r="F1148" s="103">
        <f>'3.8.расчет прочих'!O253</f>
        <v>142</v>
      </c>
      <c r="G1148" s="103">
        <f t="shared" si="128"/>
        <v>142</v>
      </c>
      <c r="H1148" s="103">
        <f t="shared" si="129"/>
        <v>142</v>
      </c>
      <c r="I1148" s="897" t="s">
        <v>1265</v>
      </c>
      <c r="J1148" s="898"/>
      <c r="K1148" s="283"/>
    </row>
    <row r="1149" spans="1:11" ht="24.75" customHeight="1">
      <c r="A1149" s="12" t="s">
        <v>730</v>
      </c>
      <c r="B1149" s="297" t="s">
        <v>710</v>
      </c>
      <c r="C1149" s="5"/>
      <c r="D1149" s="4" t="s">
        <v>262</v>
      </c>
      <c r="E1149" s="895"/>
      <c r="F1149" s="103">
        <f>'3.8.расчет прочих'!O254</f>
        <v>142</v>
      </c>
      <c r="G1149" s="103">
        <f t="shared" si="128"/>
        <v>142</v>
      </c>
      <c r="H1149" s="103">
        <f t="shared" si="129"/>
        <v>142</v>
      </c>
      <c r="I1149" s="897" t="s">
        <v>1265</v>
      </c>
      <c r="J1149" s="898"/>
      <c r="K1149" s="283"/>
    </row>
    <row r="1150" spans="1:11" ht="27.75" customHeight="1">
      <c r="A1150" s="93" t="s">
        <v>744</v>
      </c>
      <c r="B1150" s="297"/>
      <c r="C1150" s="5"/>
      <c r="D1150" s="4" t="s">
        <v>262</v>
      </c>
      <c r="E1150" s="895"/>
      <c r="F1150" s="103">
        <f>'3.8.расчет прочих'!O255</f>
        <v>142</v>
      </c>
      <c r="G1150" s="103">
        <f t="shared" si="128"/>
        <v>142</v>
      </c>
      <c r="H1150" s="103">
        <f t="shared" si="129"/>
        <v>142</v>
      </c>
      <c r="I1150" s="897" t="s">
        <v>1265</v>
      </c>
      <c r="J1150" s="898"/>
      <c r="K1150" s="283"/>
    </row>
    <row r="1151" spans="1:11" ht="27" customHeight="1">
      <c r="A1151" s="12" t="s">
        <v>731</v>
      </c>
      <c r="B1151" s="297" t="s">
        <v>711</v>
      </c>
      <c r="C1151" s="5"/>
      <c r="D1151" s="4" t="s">
        <v>262</v>
      </c>
      <c r="E1151" s="895"/>
      <c r="F1151" s="103">
        <f>'3.8.расчет прочих'!O256</f>
        <v>142</v>
      </c>
      <c r="G1151" s="103">
        <f t="shared" si="128"/>
        <v>142</v>
      </c>
      <c r="H1151" s="103">
        <f t="shared" si="129"/>
        <v>142</v>
      </c>
      <c r="I1151" s="897" t="s">
        <v>1265</v>
      </c>
      <c r="J1151" s="898"/>
      <c r="K1151" s="283"/>
    </row>
    <row r="1152" spans="1:11" ht="24.75" customHeight="1">
      <c r="A1152" s="12" t="s">
        <v>732</v>
      </c>
      <c r="B1152" s="297" t="s">
        <v>712</v>
      </c>
      <c r="C1152" s="5"/>
      <c r="D1152" s="4" t="s">
        <v>262</v>
      </c>
      <c r="E1152" s="895"/>
      <c r="F1152" s="103">
        <f>'3.8.расчет прочих'!O257</f>
        <v>142</v>
      </c>
      <c r="G1152" s="103">
        <f t="shared" si="128"/>
        <v>142</v>
      </c>
      <c r="H1152" s="103">
        <f t="shared" si="129"/>
        <v>142</v>
      </c>
      <c r="I1152" s="897" t="s">
        <v>1265</v>
      </c>
      <c r="J1152" s="898"/>
      <c r="K1152" s="283"/>
    </row>
    <row r="1153" spans="1:11" ht="26.25" customHeight="1">
      <c r="A1153" s="297" t="s">
        <v>713</v>
      </c>
      <c r="B1153" s="297" t="s">
        <v>1545</v>
      </c>
      <c r="C1153" s="5"/>
      <c r="D1153" s="4" t="s">
        <v>262</v>
      </c>
      <c r="E1153" s="895"/>
      <c r="F1153" s="103">
        <f>'3.8.расчет прочих'!O258</f>
        <v>142</v>
      </c>
      <c r="G1153" s="103">
        <f t="shared" si="128"/>
        <v>142</v>
      </c>
      <c r="H1153" s="103">
        <f t="shared" si="129"/>
        <v>142</v>
      </c>
      <c r="I1153" s="897" t="s">
        <v>1265</v>
      </c>
      <c r="J1153" s="898"/>
      <c r="K1153" s="283"/>
    </row>
    <row r="1154" spans="1:11" ht="26.25" customHeight="1">
      <c r="A1154" s="93" t="s">
        <v>716</v>
      </c>
      <c r="B1154" s="297"/>
      <c r="C1154" s="5"/>
      <c r="D1154" s="4" t="s">
        <v>262</v>
      </c>
      <c r="E1154" s="896"/>
      <c r="F1154" s="103">
        <f>'3.8.расчет прочих'!O259</f>
        <v>142</v>
      </c>
      <c r="G1154" s="103">
        <f t="shared" si="128"/>
        <v>142</v>
      </c>
      <c r="H1154" s="103">
        <f t="shared" si="129"/>
        <v>142</v>
      </c>
      <c r="I1154" s="897" t="s">
        <v>1265</v>
      </c>
      <c r="J1154" s="898"/>
      <c r="K1154" s="283"/>
    </row>
    <row r="1155" spans="1:11" ht="36">
      <c r="A1155" s="661" t="s">
        <v>725</v>
      </c>
      <c r="B1155" s="107"/>
      <c r="C1155" s="114"/>
      <c r="D1155" s="115"/>
      <c r="E1155" s="122"/>
      <c r="F1155" s="119"/>
      <c r="G1155" s="119"/>
      <c r="H1155" s="119"/>
      <c r="I1155" s="120"/>
      <c r="J1155" s="121"/>
      <c r="K1155" s="296"/>
    </row>
    <row r="1156" spans="1:11" ht="26.25" customHeight="1">
      <c r="A1156" s="12" t="s">
        <v>714</v>
      </c>
      <c r="B1156" s="297" t="s">
        <v>726</v>
      </c>
      <c r="C1156" s="5"/>
      <c r="D1156" s="4" t="s">
        <v>262</v>
      </c>
      <c r="E1156" s="894" t="s">
        <v>261</v>
      </c>
      <c r="F1156" s="103">
        <f>'3.8.расчет прочих'!O261</f>
        <v>142</v>
      </c>
      <c r="G1156" s="103">
        <f t="shared" ref="G1156:G1163" si="130">F1156</f>
        <v>142</v>
      </c>
      <c r="H1156" s="103">
        <f t="shared" ref="H1156:H1163" si="131">F1156</f>
        <v>142</v>
      </c>
      <c r="I1156" s="897" t="s">
        <v>1265</v>
      </c>
      <c r="J1156" s="898"/>
      <c r="K1156" s="283"/>
    </row>
    <row r="1157" spans="1:11" ht="27" customHeight="1">
      <c r="A1157" s="93" t="s">
        <v>715</v>
      </c>
      <c r="B1157" s="297"/>
      <c r="C1157" s="5"/>
      <c r="D1157" s="4" t="s">
        <v>262</v>
      </c>
      <c r="E1157" s="895"/>
      <c r="F1157" s="103">
        <f>'3.8.расчет прочих'!O262</f>
        <v>142</v>
      </c>
      <c r="G1157" s="103">
        <f t="shared" si="130"/>
        <v>142</v>
      </c>
      <c r="H1157" s="103">
        <f t="shared" si="131"/>
        <v>142</v>
      </c>
      <c r="I1157" s="897" t="s">
        <v>1265</v>
      </c>
      <c r="J1157" s="898"/>
      <c r="K1157" s="283"/>
    </row>
    <row r="1158" spans="1:11" ht="24.75" customHeight="1">
      <c r="A1158" s="93" t="s">
        <v>730</v>
      </c>
      <c r="B1158" s="297"/>
      <c r="C1158" s="5"/>
      <c r="D1158" s="4" t="s">
        <v>262</v>
      </c>
      <c r="E1158" s="895"/>
      <c r="F1158" s="103">
        <f>'3.8.расчет прочих'!O263</f>
        <v>142</v>
      </c>
      <c r="G1158" s="103">
        <f t="shared" si="130"/>
        <v>142</v>
      </c>
      <c r="H1158" s="103">
        <f t="shared" si="131"/>
        <v>142</v>
      </c>
      <c r="I1158" s="897" t="s">
        <v>1265</v>
      </c>
      <c r="J1158" s="898"/>
      <c r="K1158" s="283"/>
    </row>
    <row r="1159" spans="1:11" ht="27.75" customHeight="1">
      <c r="A1159" s="93" t="s">
        <v>744</v>
      </c>
      <c r="B1159" s="297"/>
      <c r="C1159" s="5"/>
      <c r="D1159" s="4" t="s">
        <v>262</v>
      </c>
      <c r="E1159" s="895"/>
      <c r="F1159" s="103">
        <f>'3.8.расчет прочих'!O264</f>
        <v>142</v>
      </c>
      <c r="G1159" s="103">
        <f t="shared" si="130"/>
        <v>142</v>
      </c>
      <c r="H1159" s="103">
        <f t="shared" si="131"/>
        <v>142</v>
      </c>
      <c r="I1159" s="897" t="s">
        <v>1265</v>
      </c>
      <c r="J1159" s="898"/>
      <c r="K1159" s="283"/>
    </row>
    <row r="1160" spans="1:11" ht="27" customHeight="1">
      <c r="A1160" s="12" t="s">
        <v>731</v>
      </c>
      <c r="B1160" s="297" t="s">
        <v>1546</v>
      </c>
      <c r="C1160" s="5"/>
      <c r="D1160" s="4" t="s">
        <v>262</v>
      </c>
      <c r="E1160" s="895"/>
      <c r="F1160" s="103">
        <f>'3.8.расчет прочих'!O265</f>
        <v>142</v>
      </c>
      <c r="G1160" s="103">
        <f t="shared" si="130"/>
        <v>142</v>
      </c>
      <c r="H1160" s="103">
        <f t="shared" si="131"/>
        <v>142</v>
      </c>
      <c r="I1160" s="897" t="s">
        <v>1265</v>
      </c>
      <c r="J1160" s="898"/>
      <c r="K1160" s="283"/>
    </row>
    <row r="1161" spans="1:11" ht="24.75" customHeight="1">
      <c r="A1161" s="12" t="s">
        <v>732</v>
      </c>
      <c r="B1161" s="297" t="s">
        <v>727</v>
      </c>
      <c r="C1161" s="5"/>
      <c r="D1161" s="4" t="s">
        <v>262</v>
      </c>
      <c r="E1161" s="895"/>
      <c r="F1161" s="103">
        <f>'3.8.расчет прочих'!O266</f>
        <v>142</v>
      </c>
      <c r="G1161" s="103">
        <f t="shared" si="130"/>
        <v>142</v>
      </c>
      <c r="H1161" s="103">
        <f t="shared" si="131"/>
        <v>142</v>
      </c>
      <c r="I1161" s="897" t="s">
        <v>1265</v>
      </c>
      <c r="J1161" s="898"/>
      <c r="K1161" s="283"/>
    </row>
    <row r="1162" spans="1:11" ht="26.25" customHeight="1">
      <c r="A1162" s="297" t="s">
        <v>713</v>
      </c>
      <c r="B1162" s="297" t="s">
        <v>728</v>
      </c>
      <c r="C1162" s="5"/>
      <c r="D1162" s="4" t="s">
        <v>262</v>
      </c>
      <c r="E1162" s="895"/>
      <c r="F1162" s="103">
        <f>'3.8.расчет прочих'!O267</f>
        <v>142</v>
      </c>
      <c r="G1162" s="103">
        <f t="shared" si="130"/>
        <v>142</v>
      </c>
      <c r="H1162" s="103">
        <f t="shared" si="131"/>
        <v>142</v>
      </c>
      <c r="I1162" s="897" t="s">
        <v>1265</v>
      </c>
      <c r="J1162" s="898"/>
      <c r="K1162" s="283"/>
    </row>
    <row r="1163" spans="1:11" ht="26.25" customHeight="1">
      <c r="A1163" s="93" t="s">
        <v>716</v>
      </c>
      <c r="B1163" s="297"/>
      <c r="C1163" s="5"/>
      <c r="D1163" s="4" t="s">
        <v>262</v>
      </c>
      <c r="E1163" s="896"/>
      <c r="F1163" s="103">
        <f>'3.8.расчет прочих'!O268</f>
        <v>142</v>
      </c>
      <c r="G1163" s="103">
        <f t="shared" si="130"/>
        <v>142</v>
      </c>
      <c r="H1163" s="103">
        <f t="shared" si="131"/>
        <v>142</v>
      </c>
      <c r="I1163" s="897" t="s">
        <v>1265</v>
      </c>
      <c r="J1163" s="898"/>
      <c r="K1163" s="283"/>
    </row>
    <row r="1164" spans="1:11" ht="26.25" customHeight="1">
      <c r="A1164" s="661" t="s">
        <v>706</v>
      </c>
      <c r="B1164" s="107"/>
      <c r="C1164" s="114"/>
      <c r="D1164" s="115"/>
      <c r="E1164" s="115"/>
      <c r="F1164" s="119"/>
      <c r="G1164" s="119"/>
      <c r="H1164" s="119"/>
      <c r="I1164" s="120"/>
      <c r="J1164" s="121"/>
      <c r="K1164" s="296"/>
    </row>
    <row r="1165" spans="1:11">
      <c r="A1165" s="12" t="s">
        <v>448</v>
      </c>
      <c r="B1165" s="297" t="s">
        <v>753</v>
      </c>
      <c r="C1165" s="5"/>
      <c r="D1165" s="12" t="s">
        <v>1262</v>
      </c>
      <c r="E1165" s="13" t="s">
        <v>434</v>
      </c>
      <c r="F1165" s="103">
        <v>0</v>
      </c>
      <c r="G1165" s="103">
        <v>0</v>
      </c>
      <c r="H1165" s="103">
        <v>0</v>
      </c>
      <c r="I1165" s="650"/>
      <c r="J1165" s="651"/>
      <c r="K1165" s="283"/>
    </row>
    <row r="1166" spans="1:11">
      <c r="A1166" s="12" t="s">
        <v>449</v>
      </c>
      <c r="B1166" s="297" t="s">
        <v>754</v>
      </c>
      <c r="C1166" s="5"/>
      <c r="D1166" s="12" t="s">
        <v>1262</v>
      </c>
      <c r="E1166" s="13" t="s">
        <v>434</v>
      </c>
      <c r="F1166" s="103">
        <v>0</v>
      </c>
      <c r="G1166" s="103">
        <v>0</v>
      </c>
      <c r="H1166" s="103">
        <v>0</v>
      </c>
      <c r="I1166" s="650"/>
      <c r="J1166" s="651"/>
      <c r="K1166" s="283"/>
    </row>
    <row r="1167" spans="1:11">
      <c r="A1167" s="12" t="s">
        <v>463</v>
      </c>
      <c r="B1167" s="297" t="s">
        <v>755</v>
      </c>
      <c r="C1167" s="5"/>
      <c r="D1167" s="12" t="s">
        <v>1262</v>
      </c>
      <c r="E1167" s="13" t="s">
        <v>434</v>
      </c>
      <c r="F1167" s="103">
        <v>0</v>
      </c>
      <c r="G1167" s="103">
        <v>0</v>
      </c>
      <c r="H1167" s="103">
        <v>0</v>
      </c>
      <c r="I1167" s="650"/>
      <c r="J1167" s="651"/>
      <c r="K1167" s="283"/>
    </row>
    <row r="1168" spans="1:11">
      <c r="A1168" s="12" t="s">
        <v>450</v>
      </c>
      <c r="B1168" s="297" t="s">
        <v>756</v>
      </c>
      <c r="C1168" s="5"/>
      <c r="D1168" s="12" t="s">
        <v>1262</v>
      </c>
      <c r="E1168" s="13" t="s">
        <v>434</v>
      </c>
      <c r="F1168" s="103">
        <v>0</v>
      </c>
      <c r="G1168" s="103">
        <v>0</v>
      </c>
      <c r="H1168" s="103">
        <v>0</v>
      </c>
      <c r="I1168" s="650"/>
      <c r="J1168" s="651"/>
      <c r="K1168" s="283"/>
    </row>
    <row r="1169" spans="1:11">
      <c r="A1169" s="12" t="s">
        <v>451</v>
      </c>
      <c r="B1169" s="297" t="s">
        <v>757</v>
      </c>
      <c r="C1169" s="5"/>
      <c r="D1169" s="12" t="s">
        <v>1262</v>
      </c>
      <c r="E1169" s="13" t="s">
        <v>434</v>
      </c>
      <c r="F1169" s="103">
        <v>0</v>
      </c>
      <c r="G1169" s="103">
        <v>0</v>
      </c>
      <c r="H1169" s="103">
        <v>0</v>
      </c>
      <c r="I1169" s="650"/>
      <c r="J1169" s="651"/>
      <c r="K1169" s="283"/>
    </row>
    <row r="1170" spans="1:11" ht="24">
      <c r="A1170" s="12" t="s">
        <v>452</v>
      </c>
      <c r="B1170" s="297" t="s">
        <v>758</v>
      </c>
      <c r="C1170" s="5"/>
      <c r="D1170" s="12" t="s">
        <v>1262</v>
      </c>
      <c r="E1170" s="13" t="s">
        <v>434</v>
      </c>
      <c r="F1170" s="103">
        <v>0</v>
      </c>
      <c r="G1170" s="103">
        <v>0</v>
      </c>
      <c r="H1170" s="103">
        <v>0</v>
      </c>
      <c r="I1170" s="650"/>
      <c r="J1170" s="651"/>
      <c r="K1170" s="283"/>
    </row>
    <row r="1171" spans="1:11">
      <c r="A1171" s="7"/>
      <c r="B1171" s="305"/>
      <c r="C1171" s="15" t="s">
        <v>438</v>
      </c>
      <c r="D1171" s="16" t="s">
        <v>35</v>
      </c>
      <c r="E1171" s="7"/>
      <c r="F1171" s="96"/>
      <c r="G1171" s="96"/>
      <c r="H1171" s="96"/>
      <c r="I1171" s="100"/>
      <c r="J1171" s="101"/>
      <c r="K1171" s="284"/>
    </row>
    <row r="1172" spans="1:11" ht="36">
      <c r="A1172" s="68" t="s">
        <v>418</v>
      </c>
      <c r="B1172" s="297"/>
      <c r="C1172" s="89" t="s">
        <v>4</v>
      </c>
      <c r="D1172" s="123"/>
      <c r="E1172" s="12"/>
      <c r="F1172" s="124"/>
      <c r="G1172" s="124"/>
      <c r="H1172" s="124"/>
      <c r="I1172" s="662"/>
      <c r="J1172" s="663"/>
      <c r="K1172" s="284"/>
    </row>
    <row r="1173" spans="1:11" ht="36">
      <c r="A1173" s="305" t="s">
        <v>413</v>
      </c>
      <c r="B1173" s="305" t="s">
        <v>419</v>
      </c>
      <c r="C1173" s="15"/>
      <c r="D1173" s="16"/>
      <c r="E1173" s="16"/>
      <c r="F1173" s="125">
        <f t="shared" ref="F1173:H1186" si="132">F14+F319</f>
        <v>163347</v>
      </c>
      <c r="G1173" s="125">
        <f t="shared" si="132"/>
        <v>166004</v>
      </c>
      <c r="H1173" s="125">
        <f t="shared" si="132"/>
        <v>169146</v>
      </c>
      <c r="I1173" s="126"/>
      <c r="J1173" s="127"/>
      <c r="K1173" s="296"/>
    </row>
    <row r="1174" spans="1:11" ht="36">
      <c r="A1174" s="305" t="s">
        <v>405</v>
      </c>
      <c r="B1174" s="305" t="s">
        <v>422</v>
      </c>
      <c r="C1174" s="15"/>
      <c r="D1174" s="16"/>
      <c r="E1174" s="16"/>
      <c r="F1174" s="125">
        <f t="shared" si="132"/>
        <v>142159</v>
      </c>
      <c r="G1174" s="125">
        <f t="shared" si="132"/>
        <v>144454</v>
      </c>
      <c r="H1174" s="125">
        <f t="shared" si="132"/>
        <v>147168</v>
      </c>
      <c r="I1174" s="126"/>
      <c r="J1174" s="127"/>
      <c r="K1174" s="296"/>
    </row>
    <row r="1175" spans="1:11" ht="48">
      <c r="A1175" s="305" t="s">
        <v>809</v>
      </c>
      <c r="B1175" s="305" t="s">
        <v>419</v>
      </c>
      <c r="C1175" s="15"/>
      <c r="D1175" s="16"/>
      <c r="E1175" s="16"/>
      <c r="F1175" s="125">
        <f t="shared" si="132"/>
        <v>159036</v>
      </c>
      <c r="G1175" s="125">
        <f t="shared" si="132"/>
        <v>161458</v>
      </c>
      <c r="H1175" s="125">
        <f t="shared" si="132"/>
        <v>164315</v>
      </c>
      <c r="I1175" s="126"/>
      <c r="J1175" s="127"/>
      <c r="K1175" s="296"/>
    </row>
    <row r="1176" spans="1:11" ht="48">
      <c r="A1176" s="305" t="s">
        <v>406</v>
      </c>
      <c r="B1176" s="305" t="s">
        <v>422</v>
      </c>
      <c r="C1176" s="15"/>
      <c r="D1176" s="16"/>
      <c r="E1176" s="16"/>
      <c r="F1176" s="125">
        <f t="shared" si="132"/>
        <v>142159</v>
      </c>
      <c r="G1176" s="125">
        <f t="shared" si="132"/>
        <v>144454</v>
      </c>
      <c r="H1176" s="125">
        <f t="shared" si="132"/>
        <v>147168</v>
      </c>
      <c r="I1176" s="126"/>
      <c r="J1176" s="127"/>
      <c r="K1176" s="296"/>
    </row>
    <row r="1177" spans="1:11" ht="48">
      <c r="A1177" s="305" t="s">
        <v>407</v>
      </c>
      <c r="B1177" s="305" t="s">
        <v>422</v>
      </c>
      <c r="C1177" s="15"/>
      <c r="D1177" s="16"/>
      <c r="E1177" s="16"/>
      <c r="F1177" s="125">
        <f t="shared" si="132"/>
        <v>142159</v>
      </c>
      <c r="G1177" s="125">
        <f t="shared" si="132"/>
        <v>144454</v>
      </c>
      <c r="H1177" s="125">
        <f t="shared" si="132"/>
        <v>147168</v>
      </c>
      <c r="I1177" s="126"/>
      <c r="J1177" s="127"/>
      <c r="K1177" s="296"/>
    </row>
    <row r="1178" spans="1:11" ht="48">
      <c r="A1178" s="95" t="s">
        <v>408</v>
      </c>
      <c r="B1178" s="305" t="s">
        <v>421</v>
      </c>
      <c r="C1178" s="15"/>
      <c r="D1178" s="16"/>
      <c r="E1178" s="16"/>
      <c r="F1178" s="125">
        <f t="shared" si="132"/>
        <v>234007</v>
      </c>
      <c r="G1178" s="125">
        <f t="shared" si="132"/>
        <v>237677</v>
      </c>
      <c r="H1178" s="125">
        <f t="shared" si="132"/>
        <v>242029</v>
      </c>
      <c r="I1178" s="126"/>
      <c r="J1178" s="127"/>
      <c r="K1178" s="296"/>
    </row>
    <row r="1179" spans="1:11" ht="96">
      <c r="A1179" s="128" t="s">
        <v>409</v>
      </c>
      <c r="B1179" s="305" t="s">
        <v>421</v>
      </c>
      <c r="C1179" s="15"/>
      <c r="D1179" s="16"/>
      <c r="E1179" s="16"/>
      <c r="F1179" s="125">
        <f t="shared" si="132"/>
        <v>307146</v>
      </c>
      <c r="G1179" s="125">
        <f t="shared" si="132"/>
        <v>311994</v>
      </c>
      <c r="H1179" s="125">
        <f t="shared" si="132"/>
        <v>317718</v>
      </c>
      <c r="I1179" s="126"/>
      <c r="J1179" s="127"/>
      <c r="K1179" s="296"/>
    </row>
    <row r="1180" spans="1:11" ht="96">
      <c r="A1180" s="128" t="s">
        <v>414</v>
      </c>
      <c r="B1180" s="305" t="s">
        <v>420</v>
      </c>
      <c r="C1180" s="15"/>
      <c r="D1180" s="16"/>
      <c r="E1180" s="16"/>
      <c r="F1180" s="125">
        <f t="shared" si="132"/>
        <v>517002</v>
      </c>
      <c r="G1180" s="125">
        <f t="shared" si="132"/>
        <v>524553</v>
      </c>
      <c r="H1180" s="125">
        <f t="shared" si="132"/>
        <v>533440</v>
      </c>
      <c r="I1180" s="126"/>
      <c r="J1180" s="127"/>
      <c r="K1180" s="296"/>
    </row>
    <row r="1181" spans="1:11" ht="96">
      <c r="A1181" s="128" t="s">
        <v>410</v>
      </c>
      <c r="B1181" s="305" t="s">
        <v>421</v>
      </c>
      <c r="C1181" s="15"/>
      <c r="D1181" s="16"/>
      <c r="E1181" s="16"/>
      <c r="F1181" s="125">
        <f t="shared" si="132"/>
        <v>453359</v>
      </c>
      <c r="G1181" s="125">
        <f t="shared" si="132"/>
        <v>459973</v>
      </c>
      <c r="H1181" s="125">
        <f t="shared" si="132"/>
        <v>467757</v>
      </c>
      <c r="I1181" s="126"/>
      <c r="J1181" s="127"/>
      <c r="K1181" s="296"/>
    </row>
    <row r="1182" spans="1:11" ht="24">
      <c r="A1182" s="95" t="s">
        <v>415</v>
      </c>
      <c r="B1182" s="305" t="s">
        <v>419</v>
      </c>
      <c r="C1182" s="15"/>
      <c r="D1182" s="16"/>
      <c r="E1182" s="16"/>
      <c r="F1182" s="125">
        <f t="shared" si="132"/>
        <v>179409</v>
      </c>
      <c r="G1182" s="125">
        <f t="shared" si="132"/>
        <v>182193</v>
      </c>
      <c r="H1182" s="125">
        <f t="shared" si="132"/>
        <v>185479</v>
      </c>
      <c r="I1182" s="126"/>
      <c r="J1182" s="127"/>
      <c r="K1182" s="296"/>
    </row>
    <row r="1183" spans="1:11" ht="24">
      <c r="A1183" s="305" t="s">
        <v>411</v>
      </c>
      <c r="B1183" s="305" t="s">
        <v>422</v>
      </c>
      <c r="C1183" s="15"/>
      <c r="D1183" s="16"/>
      <c r="E1183" s="16"/>
      <c r="F1183" s="125">
        <f t="shared" si="132"/>
        <v>156165</v>
      </c>
      <c r="G1183" s="125">
        <f t="shared" si="132"/>
        <v>158571</v>
      </c>
      <c r="H1183" s="125">
        <f t="shared" si="132"/>
        <v>161411</v>
      </c>
      <c r="I1183" s="126"/>
      <c r="J1183" s="127"/>
      <c r="K1183" s="296"/>
    </row>
    <row r="1184" spans="1:11" ht="24">
      <c r="A1184" s="95" t="s">
        <v>416</v>
      </c>
      <c r="B1184" s="305" t="s">
        <v>419</v>
      </c>
      <c r="C1184" s="15"/>
      <c r="D1184" s="16"/>
      <c r="E1184" s="16"/>
      <c r="F1184" s="125">
        <f t="shared" si="132"/>
        <v>227193</v>
      </c>
      <c r="G1184" s="125">
        <f t="shared" si="132"/>
        <v>231050</v>
      </c>
      <c r="H1184" s="125">
        <f t="shared" si="132"/>
        <v>235619</v>
      </c>
      <c r="I1184" s="126"/>
      <c r="J1184" s="127"/>
      <c r="K1184" s="296"/>
    </row>
    <row r="1185" spans="1:11" ht="24">
      <c r="A1185" s="305" t="s">
        <v>412</v>
      </c>
      <c r="B1185" s="305" t="s">
        <v>422</v>
      </c>
      <c r="C1185" s="15"/>
      <c r="D1185" s="16"/>
      <c r="E1185" s="16"/>
      <c r="F1185" s="125">
        <f t="shared" si="132"/>
        <v>192789</v>
      </c>
      <c r="G1185" s="125">
        <f t="shared" si="132"/>
        <v>196028</v>
      </c>
      <c r="H1185" s="125">
        <f t="shared" si="132"/>
        <v>199863</v>
      </c>
      <c r="I1185" s="126"/>
      <c r="J1185" s="127"/>
      <c r="K1185" s="296"/>
    </row>
    <row r="1186" spans="1:11">
      <c r="A1186" s="303"/>
      <c r="B1186" s="305"/>
      <c r="C1186" s="15"/>
      <c r="D1186" s="16"/>
      <c r="E1186" s="16"/>
      <c r="F1186" s="125">
        <f t="shared" si="132"/>
        <v>0</v>
      </c>
      <c r="G1186" s="125">
        <f t="shared" si="132"/>
        <v>0</v>
      </c>
      <c r="H1186" s="125">
        <f t="shared" si="132"/>
        <v>0</v>
      </c>
      <c r="I1186" s="126"/>
      <c r="J1186" s="127"/>
      <c r="K1186" s="296"/>
    </row>
    <row r="1187" spans="1:11">
      <c r="A1187" s="68" t="s">
        <v>423</v>
      </c>
      <c r="B1187" s="297"/>
      <c r="C1187" s="89" t="s">
        <v>5</v>
      </c>
      <c r="D1187" s="123"/>
      <c r="E1187" s="12"/>
      <c r="F1187" s="124"/>
      <c r="G1187" s="124"/>
      <c r="H1187" s="124"/>
      <c r="I1187" s="662"/>
      <c r="J1187" s="663"/>
      <c r="K1187" s="284"/>
    </row>
    <row r="1188" spans="1:11" ht="24">
      <c r="A1188" s="7" t="s">
        <v>811</v>
      </c>
      <c r="B1188" s="305" t="s">
        <v>424</v>
      </c>
      <c r="C1188" s="15"/>
      <c r="D1188" s="16"/>
      <c r="E1188" s="16"/>
      <c r="F1188" s="125">
        <f t="shared" ref="F1188:H1197" si="133">F29+F334</f>
        <v>17918.21</v>
      </c>
      <c r="G1188" s="125">
        <f t="shared" si="133"/>
        <v>17918.21</v>
      </c>
      <c r="H1188" s="125">
        <f t="shared" si="133"/>
        <v>17918.21</v>
      </c>
      <c r="I1188" s="126"/>
      <c r="J1188" s="127"/>
      <c r="K1188" s="296"/>
    </row>
    <row r="1189" spans="1:11" ht="36">
      <c r="A1189" s="7" t="s">
        <v>812</v>
      </c>
      <c r="B1189" s="305" t="s">
        <v>425</v>
      </c>
      <c r="C1189" s="15"/>
      <c r="D1189" s="16"/>
      <c r="E1189" s="16"/>
      <c r="F1189" s="125">
        <f t="shared" si="133"/>
        <v>17918.21</v>
      </c>
      <c r="G1189" s="125">
        <f t="shared" si="133"/>
        <v>17918.21</v>
      </c>
      <c r="H1189" s="125">
        <f t="shared" si="133"/>
        <v>17918.21</v>
      </c>
      <c r="I1189" s="126"/>
      <c r="J1189" s="127"/>
      <c r="K1189" s="296"/>
    </row>
    <row r="1190" spans="1:11" ht="24">
      <c r="A1190" s="7" t="s">
        <v>813</v>
      </c>
      <c r="B1190" s="305" t="s">
        <v>426</v>
      </c>
      <c r="C1190" s="15"/>
      <c r="D1190" s="16"/>
      <c r="E1190" s="16"/>
      <c r="F1190" s="125">
        <f t="shared" si="133"/>
        <v>17918.21</v>
      </c>
      <c r="G1190" s="125">
        <f t="shared" si="133"/>
        <v>17918.21</v>
      </c>
      <c r="H1190" s="125">
        <f t="shared" si="133"/>
        <v>17918.21</v>
      </c>
      <c r="I1190" s="126"/>
      <c r="J1190" s="127"/>
      <c r="K1190" s="296"/>
    </row>
    <row r="1191" spans="1:11" ht="36">
      <c r="A1191" s="7" t="s">
        <v>1536</v>
      </c>
      <c r="B1191" s="305" t="s">
        <v>427</v>
      </c>
      <c r="C1191" s="15"/>
      <c r="D1191" s="16"/>
      <c r="E1191" s="16"/>
      <c r="F1191" s="125">
        <f t="shared" si="133"/>
        <v>10930.11</v>
      </c>
      <c r="G1191" s="125">
        <f t="shared" si="133"/>
        <v>10930.11</v>
      </c>
      <c r="H1191" s="125">
        <f t="shared" si="133"/>
        <v>10930.11</v>
      </c>
      <c r="I1191" s="126"/>
      <c r="J1191" s="127"/>
      <c r="K1191" s="296"/>
    </row>
    <row r="1192" spans="1:11" ht="36">
      <c r="A1192" s="7" t="s">
        <v>814</v>
      </c>
      <c r="B1192" s="305" t="s">
        <v>428</v>
      </c>
      <c r="C1192" s="15"/>
      <c r="D1192" s="16"/>
      <c r="E1192" s="16"/>
      <c r="F1192" s="125">
        <f t="shared" si="133"/>
        <v>3942</v>
      </c>
      <c r="G1192" s="125">
        <f t="shared" si="133"/>
        <v>3942</v>
      </c>
      <c r="H1192" s="125">
        <f t="shared" si="133"/>
        <v>3942</v>
      </c>
      <c r="I1192" s="126"/>
      <c r="J1192" s="127"/>
      <c r="K1192" s="296"/>
    </row>
    <row r="1193" spans="1:11" ht="36">
      <c r="A1193" s="128" t="s">
        <v>815</v>
      </c>
      <c r="B1193" s="305" t="s">
        <v>429</v>
      </c>
      <c r="C1193" s="15"/>
      <c r="D1193" s="16"/>
      <c r="E1193" s="16"/>
      <c r="F1193" s="125">
        <f t="shared" si="133"/>
        <v>21449.23</v>
      </c>
      <c r="G1193" s="125">
        <f t="shared" si="133"/>
        <v>21449.23</v>
      </c>
      <c r="H1193" s="125">
        <f t="shared" si="133"/>
        <v>21449.23</v>
      </c>
      <c r="I1193" s="126"/>
      <c r="J1193" s="127"/>
      <c r="K1193" s="296"/>
    </row>
    <row r="1194" spans="1:11" ht="36">
      <c r="A1194" s="128" t="s">
        <v>816</v>
      </c>
      <c r="B1194" s="305" t="s">
        <v>430</v>
      </c>
      <c r="C1194" s="15"/>
      <c r="D1194" s="16"/>
      <c r="E1194" s="16"/>
      <c r="F1194" s="125">
        <f t="shared" si="133"/>
        <v>21449.23</v>
      </c>
      <c r="G1194" s="125">
        <f t="shared" si="133"/>
        <v>21449.23</v>
      </c>
      <c r="H1194" s="125">
        <f t="shared" si="133"/>
        <v>21449.23</v>
      </c>
      <c r="I1194" s="126"/>
      <c r="J1194" s="127"/>
      <c r="K1194" s="296"/>
    </row>
    <row r="1195" spans="1:11" ht="24">
      <c r="A1195" s="128" t="s">
        <v>817</v>
      </c>
      <c r="B1195" s="305" t="s">
        <v>431</v>
      </c>
      <c r="C1195" s="15"/>
      <c r="D1195" s="16"/>
      <c r="E1195" s="16"/>
      <c r="F1195" s="125">
        <f t="shared" si="133"/>
        <v>21449.23</v>
      </c>
      <c r="G1195" s="125">
        <f t="shared" si="133"/>
        <v>21449.23</v>
      </c>
      <c r="H1195" s="125">
        <f t="shared" si="133"/>
        <v>21449.23</v>
      </c>
      <c r="I1195" s="126"/>
      <c r="J1195" s="127"/>
      <c r="K1195" s="296"/>
    </row>
    <row r="1196" spans="1:11" ht="36">
      <c r="A1196" s="128" t="s">
        <v>1537</v>
      </c>
      <c r="B1196" s="305" t="s">
        <v>432</v>
      </c>
      <c r="C1196" s="15"/>
      <c r="D1196" s="16"/>
      <c r="E1196" s="16"/>
      <c r="F1196" s="125">
        <f t="shared" si="133"/>
        <v>14370.99</v>
      </c>
      <c r="G1196" s="125">
        <f t="shared" si="133"/>
        <v>14370.99</v>
      </c>
      <c r="H1196" s="125">
        <f t="shared" si="133"/>
        <v>14370.99</v>
      </c>
      <c r="I1196" s="126"/>
      <c r="J1196" s="127"/>
      <c r="K1196" s="296"/>
    </row>
    <row r="1197" spans="1:11" ht="36">
      <c r="A1197" s="128" t="s">
        <v>818</v>
      </c>
      <c r="B1197" s="305" t="s">
        <v>433</v>
      </c>
      <c r="C1197" s="15"/>
      <c r="D1197" s="16"/>
      <c r="E1197" s="16"/>
      <c r="F1197" s="125">
        <f t="shared" si="133"/>
        <v>7292.74</v>
      </c>
      <c r="G1197" s="125">
        <f t="shared" si="133"/>
        <v>7292.74</v>
      </c>
      <c r="H1197" s="125">
        <f t="shared" si="133"/>
        <v>7292.74</v>
      </c>
      <c r="I1197" s="126"/>
      <c r="J1197" s="127"/>
      <c r="K1197" s="296"/>
    </row>
    <row r="1198" spans="1:11" ht="36">
      <c r="A1198" s="68" t="s">
        <v>729</v>
      </c>
      <c r="B1198" s="297"/>
      <c r="C1198" s="89" t="s">
        <v>763</v>
      </c>
      <c r="D1198" s="123"/>
      <c r="E1198" s="12"/>
      <c r="F1198" s="124"/>
      <c r="G1198" s="124"/>
      <c r="H1198" s="124"/>
      <c r="I1198" s="662"/>
      <c r="J1198" s="663"/>
      <c r="K1198" s="284"/>
    </row>
    <row r="1199" spans="1:11">
      <c r="A1199" s="7" t="s">
        <v>714</v>
      </c>
      <c r="B1199" s="305" t="s">
        <v>722</v>
      </c>
      <c r="C1199" s="15"/>
      <c r="D1199" s="16"/>
      <c r="E1199" s="16"/>
      <c r="F1199" s="125">
        <f t="shared" ref="F1199:H1206" si="134">F40+F345</f>
        <v>31456.53</v>
      </c>
      <c r="G1199" s="125">
        <f t="shared" si="134"/>
        <v>31676.11</v>
      </c>
      <c r="H1199" s="125">
        <f t="shared" si="134"/>
        <v>31958.59</v>
      </c>
      <c r="I1199" s="126"/>
      <c r="J1199" s="127"/>
      <c r="K1199" s="296"/>
    </row>
    <row r="1200" spans="1:11" ht="72">
      <c r="A1200" s="95" t="s">
        <v>715</v>
      </c>
      <c r="B1200" s="305"/>
      <c r="C1200" s="15"/>
      <c r="D1200" s="16"/>
      <c r="E1200" s="16"/>
      <c r="F1200" s="125">
        <f t="shared" si="134"/>
        <v>469</v>
      </c>
      <c r="G1200" s="125">
        <f t="shared" si="134"/>
        <v>469</v>
      </c>
      <c r="H1200" s="125">
        <f t="shared" si="134"/>
        <v>469</v>
      </c>
      <c r="I1200" s="126"/>
      <c r="J1200" s="127"/>
      <c r="K1200" s="296"/>
    </row>
    <row r="1201" spans="1:11" ht="48">
      <c r="A1201" s="7" t="s">
        <v>730</v>
      </c>
      <c r="B1201" s="305" t="s">
        <v>1544</v>
      </c>
      <c r="C1201" s="15"/>
      <c r="D1201" s="16"/>
      <c r="E1201" s="16"/>
      <c r="F1201" s="125">
        <f t="shared" si="134"/>
        <v>82828.929999999993</v>
      </c>
      <c r="G1201" s="125">
        <f t="shared" si="134"/>
        <v>83463.600000000006</v>
      </c>
      <c r="H1201" s="125">
        <f t="shared" si="134"/>
        <v>84280.62</v>
      </c>
      <c r="I1201" s="126"/>
      <c r="J1201" s="127"/>
      <c r="K1201" s="296"/>
    </row>
    <row r="1202" spans="1:11" ht="24">
      <c r="A1202" s="7" t="s">
        <v>731</v>
      </c>
      <c r="B1202" s="305" t="s">
        <v>723</v>
      </c>
      <c r="C1202" s="15"/>
      <c r="D1202" s="16"/>
      <c r="E1202" s="16"/>
      <c r="F1202" s="125">
        <f t="shared" si="134"/>
        <v>200498.61</v>
      </c>
      <c r="G1202" s="125">
        <f t="shared" si="134"/>
        <v>200498.61</v>
      </c>
      <c r="H1202" s="125">
        <f t="shared" si="134"/>
        <v>200498.61</v>
      </c>
      <c r="I1202" s="126"/>
      <c r="J1202" s="127"/>
      <c r="K1202" s="296"/>
    </row>
    <row r="1203" spans="1:11" ht="60">
      <c r="A1203" s="95" t="s">
        <v>744</v>
      </c>
      <c r="B1203" s="305"/>
      <c r="C1203" s="15"/>
      <c r="D1203" s="16"/>
      <c r="E1203" s="16"/>
      <c r="F1203" s="125">
        <f t="shared" si="134"/>
        <v>469</v>
      </c>
      <c r="G1203" s="125">
        <f t="shared" si="134"/>
        <v>469</v>
      </c>
      <c r="H1203" s="125">
        <f t="shared" si="134"/>
        <v>469</v>
      </c>
      <c r="I1203" s="126"/>
      <c r="J1203" s="127"/>
      <c r="K1203" s="296"/>
    </row>
    <row r="1204" spans="1:11" ht="36">
      <c r="A1204" s="7" t="s">
        <v>732</v>
      </c>
      <c r="B1204" s="305" t="s">
        <v>724</v>
      </c>
      <c r="C1204" s="15"/>
      <c r="D1204" s="16"/>
      <c r="E1204" s="16"/>
      <c r="F1204" s="125">
        <f t="shared" si="134"/>
        <v>85325.5</v>
      </c>
      <c r="G1204" s="125">
        <f t="shared" si="134"/>
        <v>85847.08</v>
      </c>
      <c r="H1204" s="125">
        <f t="shared" si="134"/>
        <v>86522.559999999998</v>
      </c>
      <c r="I1204" s="126"/>
      <c r="J1204" s="127"/>
      <c r="K1204" s="296"/>
    </row>
    <row r="1205" spans="1:11">
      <c r="A1205" s="95" t="s">
        <v>713</v>
      </c>
      <c r="B1205" s="305"/>
      <c r="C1205" s="15"/>
      <c r="D1205" s="16"/>
      <c r="E1205" s="16"/>
      <c r="F1205" s="125">
        <f t="shared" si="134"/>
        <v>469</v>
      </c>
      <c r="G1205" s="125">
        <f t="shared" si="134"/>
        <v>469</v>
      </c>
      <c r="H1205" s="125">
        <f t="shared" si="134"/>
        <v>469</v>
      </c>
      <c r="I1205" s="126"/>
      <c r="J1205" s="127"/>
      <c r="K1205" s="296"/>
    </row>
    <row r="1206" spans="1:11">
      <c r="A1206" s="95" t="s">
        <v>716</v>
      </c>
      <c r="B1206" s="305"/>
      <c r="C1206" s="15"/>
      <c r="D1206" s="16"/>
      <c r="E1206" s="16"/>
      <c r="F1206" s="125">
        <f t="shared" si="134"/>
        <v>469</v>
      </c>
      <c r="G1206" s="125">
        <f t="shared" si="134"/>
        <v>469</v>
      </c>
      <c r="H1206" s="125">
        <f t="shared" si="134"/>
        <v>469</v>
      </c>
      <c r="I1206" s="126"/>
      <c r="J1206" s="127"/>
      <c r="K1206" s="296"/>
    </row>
    <row r="1207" spans="1:11" ht="36">
      <c r="A1207" s="68" t="s">
        <v>708</v>
      </c>
      <c r="B1207" s="297"/>
      <c r="C1207" s="89" t="s">
        <v>762</v>
      </c>
      <c r="D1207" s="123"/>
      <c r="E1207" s="12"/>
      <c r="F1207" s="124"/>
      <c r="G1207" s="124"/>
      <c r="H1207" s="124"/>
      <c r="I1207" s="662"/>
      <c r="J1207" s="663"/>
      <c r="K1207" s="284"/>
    </row>
    <row r="1208" spans="1:11">
      <c r="A1208" s="7" t="s">
        <v>714</v>
      </c>
      <c r="B1208" s="305" t="s">
        <v>709</v>
      </c>
      <c r="C1208" s="15"/>
      <c r="D1208" s="16"/>
      <c r="E1208" s="16"/>
      <c r="F1208" s="125">
        <f t="shared" ref="F1208:H1215" si="135">F49+F354</f>
        <v>41475.480000000003</v>
      </c>
      <c r="G1208" s="125">
        <f t="shared" si="135"/>
        <v>41775.06</v>
      </c>
      <c r="H1208" s="125">
        <f t="shared" si="135"/>
        <v>42161.54</v>
      </c>
      <c r="I1208" s="126"/>
      <c r="J1208" s="127"/>
      <c r="K1208" s="296"/>
    </row>
    <row r="1209" spans="1:11" ht="72">
      <c r="A1209" s="95" t="s">
        <v>715</v>
      </c>
      <c r="B1209" s="305"/>
      <c r="C1209" s="15"/>
      <c r="D1209" s="16"/>
      <c r="E1209" s="16"/>
      <c r="F1209" s="125">
        <f t="shared" si="135"/>
        <v>469</v>
      </c>
      <c r="G1209" s="125">
        <f t="shared" si="135"/>
        <v>469</v>
      </c>
      <c r="H1209" s="125">
        <f t="shared" si="135"/>
        <v>469</v>
      </c>
      <c r="I1209" s="126"/>
      <c r="J1209" s="127"/>
      <c r="K1209" s="296"/>
    </row>
    <row r="1210" spans="1:11" ht="48">
      <c r="A1210" s="7" t="s">
        <v>730</v>
      </c>
      <c r="B1210" s="305" t="s">
        <v>710</v>
      </c>
      <c r="C1210" s="15"/>
      <c r="D1210" s="16"/>
      <c r="E1210" s="16"/>
      <c r="F1210" s="125">
        <f t="shared" si="135"/>
        <v>110498.6</v>
      </c>
      <c r="G1210" s="125">
        <f t="shared" si="135"/>
        <v>111365.27</v>
      </c>
      <c r="H1210" s="125">
        <f t="shared" si="135"/>
        <v>112483.29</v>
      </c>
      <c r="I1210" s="126"/>
      <c r="J1210" s="127"/>
      <c r="K1210" s="296"/>
    </row>
    <row r="1211" spans="1:11" ht="60">
      <c r="A1211" s="95" t="s">
        <v>744</v>
      </c>
      <c r="B1211" s="305"/>
      <c r="C1211" s="15"/>
      <c r="D1211" s="16"/>
      <c r="E1211" s="16"/>
      <c r="F1211" s="125">
        <f t="shared" si="135"/>
        <v>469</v>
      </c>
      <c r="G1211" s="125">
        <f t="shared" si="135"/>
        <v>469</v>
      </c>
      <c r="H1211" s="125">
        <f t="shared" si="135"/>
        <v>469</v>
      </c>
      <c r="I1211" s="126"/>
      <c r="J1211" s="127"/>
      <c r="K1211" s="296"/>
    </row>
    <row r="1212" spans="1:11" ht="24">
      <c r="A1212" s="7" t="s">
        <v>731</v>
      </c>
      <c r="B1212" s="305" t="s">
        <v>711</v>
      </c>
      <c r="C1212" s="15"/>
      <c r="D1212" s="16"/>
      <c r="E1212" s="16"/>
      <c r="F1212" s="125">
        <f t="shared" si="135"/>
        <v>231122.61</v>
      </c>
      <c r="G1212" s="125">
        <f t="shared" si="135"/>
        <v>231122.61</v>
      </c>
      <c r="H1212" s="125">
        <f t="shared" si="135"/>
        <v>231122.61</v>
      </c>
      <c r="I1212" s="126"/>
      <c r="J1212" s="127"/>
      <c r="K1212" s="296"/>
    </row>
    <row r="1213" spans="1:11" ht="36">
      <c r="A1213" s="7" t="s">
        <v>732</v>
      </c>
      <c r="B1213" s="305" t="s">
        <v>712</v>
      </c>
      <c r="C1213" s="15"/>
      <c r="D1213" s="16"/>
      <c r="E1213" s="16"/>
      <c r="F1213" s="125">
        <f t="shared" si="135"/>
        <v>113293.02</v>
      </c>
      <c r="G1213" s="125">
        <f t="shared" si="135"/>
        <v>114029.6</v>
      </c>
      <c r="H1213" s="125">
        <f t="shared" si="135"/>
        <v>114989.08</v>
      </c>
      <c r="I1213" s="126"/>
      <c r="J1213" s="127"/>
      <c r="K1213" s="296"/>
    </row>
    <row r="1214" spans="1:11">
      <c r="A1214" s="305" t="s">
        <v>713</v>
      </c>
      <c r="B1214" s="305" t="s">
        <v>1545</v>
      </c>
      <c r="C1214" s="15"/>
      <c r="D1214" s="16"/>
      <c r="E1214" s="16"/>
      <c r="F1214" s="125">
        <f t="shared" si="135"/>
        <v>28274.080000000002</v>
      </c>
      <c r="G1214" s="125">
        <f t="shared" si="135"/>
        <v>28506.66</v>
      </c>
      <c r="H1214" s="125">
        <f t="shared" si="135"/>
        <v>28807.14</v>
      </c>
      <c r="I1214" s="126"/>
      <c r="J1214" s="127"/>
      <c r="K1214" s="296"/>
    </row>
    <row r="1215" spans="1:11">
      <c r="A1215" s="95" t="s">
        <v>716</v>
      </c>
      <c r="B1215" s="305"/>
      <c r="C1215" s="15"/>
      <c r="D1215" s="16"/>
      <c r="E1215" s="16"/>
      <c r="F1215" s="125">
        <f t="shared" si="135"/>
        <v>469</v>
      </c>
      <c r="G1215" s="125">
        <f t="shared" si="135"/>
        <v>469</v>
      </c>
      <c r="H1215" s="125">
        <f t="shared" si="135"/>
        <v>469</v>
      </c>
      <c r="I1215" s="126"/>
      <c r="J1215" s="127"/>
      <c r="K1215" s="296"/>
    </row>
    <row r="1216" spans="1:11" ht="36">
      <c r="A1216" s="68" t="s">
        <v>725</v>
      </c>
      <c r="B1216" s="297"/>
      <c r="C1216" s="89" t="s">
        <v>764</v>
      </c>
      <c r="D1216" s="123"/>
      <c r="E1216" s="12"/>
      <c r="F1216" s="124"/>
      <c r="G1216" s="124"/>
      <c r="H1216" s="124"/>
      <c r="I1216" s="662"/>
      <c r="J1216" s="663"/>
      <c r="K1216" s="284"/>
    </row>
    <row r="1217" spans="1:11">
      <c r="A1217" s="7" t="s">
        <v>714</v>
      </c>
      <c r="B1217" s="305" t="s">
        <v>726</v>
      </c>
      <c r="C1217" s="15"/>
      <c r="D1217" s="16"/>
      <c r="E1217" s="16"/>
      <c r="F1217" s="125">
        <f t="shared" ref="F1217:H1224" si="136">F58+F363</f>
        <v>41962.57</v>
      </c>
      <c r="G1217" s="125">
        <f t="shared" si="136"/>
        <v>45057.15</v>
      </c>
      <c r="H1217" s="125">
        <f t="shared" si="136"/>
        <v>47314.63</v>
      </c>
      <c r="I1217" s="126"/>
      <c r="J1217" s="127"/>
      <c r="K1217" s="296"/>
    </row>
    <row r="1218" spans="1:11" ht="72">
      <c r="A1218" s="95" t="s">
        <v>715</v>
      </c>
      <c r="B1218" s="305"/>
      <c r="C1218" s="15"/>
      <c r="D1218" s="16"/>
      <c r="E1218" s="16"/>
      <c r="F1218" s="125">
        <f t="shared" si="136"/>
        <v>469</v>
      </c>
      <c r="G1218" s="125">
        <f t="shared" si="136"/>
        <v>469</v>
      </c>
      <c r="H1218" s="125">
        <f t="shared" si="136"/>
        <v>469</v>
      </c>
      <c r="I1218" s="126"/>
      <c r="J1218" s="127"/>
      <c r="K1218" s="296"/>
    </row>
    <row r="1219" spans="1:11" ht="48">
      <c r="A1219" s="95" t="s">
        <v>730</v>
      </c>
      <c r="B1219" s="305"/>
      <c r="C1219" s="15"/>
      <c r="D1219" s="16"/>
      <c r="E1219" s="16"/>
      <c r="F1219" s="125">
        <f t="shared" si="136"/>
        <v>469</v>
      </c>
      <c r="G1219" s="125">
        <f t="shared" si="136"/>
        <v>469</v>
      </c>
      <c r="H1219" s="125">
        <f t="shared" si="136"/>
        <v>469</v>
      </c>
      <c r="I1219" s="126"/>
      <c r="J1219" s="127"/>
      <c r="K1219" s="296"/>
    </row>
    <row r="1220" spans="1:11" ht="60">
      <c r="A1220" s="95" t="s">
        <v>744</v>
      </c>
      <c r="B1220" s="305"/>
      <c r="C1220" s="15"/>
      <c r="D1220" s="16"/>
      <c r="E1220" s="16"/>
      <c r="F1220" s="125">
        <f t="shared" si="136"/>
        <v>469</v>
      </c>
      <c r="G1220" s="125">
        <f t="shared" si="136"/>
        <v>469</v>
      </c>
      <c r="H1220" s="125">
        <f t="shared" si="136"/>
        <v>469</v>
      </c>
      <c r="I1220" s="126"/>
      <c r="J1220" s="127"/>
      <c r="K1220" s="296"/>
    </row>
    <row r="1221" spans="1:11" ht="24">
      <c r="A1221" s="7" t="s">
        <v>731</v>
      </c>
      <c r="B1221" s="305" t="s">
        <v>1546</v>
      </c>
      <c r="C1221" s="15"/>
      <c r="D1221" s="16"/>
      <c r="E1221" s="16"/>
      <c r="F1221" s="125">
        <f t="shared" si="136"/>
        <v>276765.34999999998</v>
      </c>
      <c r="G1221" s="125">
        <f t="shared" si="136"/>
        <v>276765.34999999998</v>
      </c>
      <c r="H1221" s="125">
        <f t="shared" si="136"/>
        <v>276765.34999999998</v>
      </c>
      <c r="I1221" s="126"/>
      <c r="J1221" s="127"/>
      <c r="K1221" s="296"/>
    </row>
    <row r="1222" spans="1:11" ht="36">
      <c r="A1222" s="7" t="s">
        <v>732</v>
      </c>
      <c r="B1222" s="305" t="s">
        <v>727</v>
      </c>
      <c r="C1222" s="15"/>
      <c r="D1222" s="16"/>
      <c r="E1222" s="16"/>
      <c r="F1222" s="125">
        <f t="shared" si="136"/>
        <v>262918.31</v>
      </c>
      <c r="G1222" s="125">
        <f t="shared" si="136"/>
        <v>283338.89</v>
      </c>
      <c r="H1222" s="125">
        <f t="shared" si="136"/>
        <v>298064.37</v>
      </c>
      <c r="I1222" s="126"/>
      <c r="J1222" s="127"/>
      <c r="K1222" s="296"/>
    </row>
    <row r="1223" spans="1:11">
      <c r="A1223" s="305" t="s">
        <v>713</v>
      </c>
      <c r="B1223" s="305" t="s">
        <v>728</v>
      </c>
      <c r="C1223" s="15"/>
      <c r="D1223" s="16"/>
      <c r="E1223" s="16"/>
      <c r="F1223" s="125">
        <f t="shared" si="136"/>
        <v>28630.9</v>
      </c>
      <c r="G1223" s="125">
        <f t="shared" si="136"/>
        <v>28864.48</v>
      </c>
      <c r="H1223" s="125">
        <f t="shared" si="136"/>
        <v>29164.959999999999</v>
      </c>
      <c r="I1223" s="126"/>
      <c r="J1223" s="127"/>
      <c r="K1223" s="296"/>
    </row>
    <row r="1224" spans="1:11">
      <c r="A1224" s="95" t="s">
        <v>716</v>
      </c>
      <c r="B1224" s="305"/>
      <c r="C1224" s="15"/>
      <c r="D1224" s="16"/>
      <c r="E1224" s="16"/>
      <c r="F1224" s="125">
        <f t="shared" si="136"/>
        <v>469</v>
      </c>
      <c r="G1224" s="125">
        <f t="shared" si="136"/>
        <v>469</v>
      </c>
      <c r="H1224" s="125">
        <f t="shared" si="136"/>
        <v>469</v>
      </c>
      <c r="I1224" s="126"/>
      <c r="J1224" s="127"/>
      <c r="K1224" s="296"/>
    </row>
    <row r="1225" spans="1:11" ht="24">
      <c r="A1225" s="68" t="s">
        <v>706</v>
      </c>
      <c r="B1225" s="297"/>
      <c r="C1225" s="89" t="s">
        <v>765</v>
      </c>
      <c r="D1225" s="123"/>
      <c r="E1225" s="12"/>
      <c r="F1225" s="124"/>
      <c r="G1225" s="124"/>
      <c r="H1225" s="124"/>
      <c r="I1225" s="662"/>
      <c r="J1225" s="663"/>
      <c r="K1225" s="284"/>
    </row>
    <row r="1226" spans="1:11">
      <c r="A1226" s="7" t="s">
        <v>448</v>
      </c>
      <c r="B1226" s="305" t="s">
        <v>753</v>
      </c>
      <c r="C1226" s="15"/>
      <c r="D1226" s="16"/>
      <c r="E1226" s="16"/>
      <c r="F1226" s="125">
        <f t="shared" ref="F1226:H1231" si="137">F67+F372</f>
        <v>10.82</v>
      </c>
      <c r="G1226" s="125">
        <f t="shared" si="137"/>
        <v>11.17</v>
      </c>
      <c r="H1226" s="125">
        <f t="shared" si="137"/>
        <v>11.62</v>
      </c>
      <c r="I1226" s="126"/>
      <c r="J1226" s="127"/>
      <c r="K1226" s="296"/>
    </row>
    <row r="1227" spans="1:11">
      <c r="A1227" s="7" t="s">
        <v>449</v>
      </c>
      <c r="B1227" s="305" t="s">
        <v>754</v>
      </c>
      <c r="C1227" s="15"/>
      <c r="D1227" s="16"/>
      <c r="E1227" s="16"/>
      <c r="F1227" s="125">
        <f t="shared" si="137"/>
        <v>15.17</v>
      </c>
      <c r="G1227" s="125">
        <f t="shared" si="137"/>
        <v>15.66</v>
      </c>
      <c r="H1227" s="125">
        <f t="shared" si="137"/>
        <v>16.29</v>
      </c>
      <c r="I1227" s="126"/>
      <c r="J1227" s="127"/>
      <c r="K1227" s="296"/>
    </row>
    <row r="1228" spans="1:11">
      <c r="A1228" s="7" t="s">
        <v>463</v>
      </c>
      <c r="B1228" s="305" t="s">
        <v>755</v>
      </c>
      <c r="C1228" s="15"/>
      <c r="D1228" s="16"/>
      <c r="E1228" s="16"/>
      <c r="F1228" s="125">
        <f t="shared" si="137"/>
        <v>7.36</v>
      </c>
      <c r="G1228" s="125">
        <f t="shared" si="137"/>
        <v>7.6</v>
      </c>
      <c r="H1228" s="125">
        <f t="shared" si="137"/>
        <v>7.9</v>
      </c>
      <c r="I1228" s="126"/>
      <c r="J1228" s="127"/>
      <c r="K1228" s="296"/>
    </row>
    <row r="1229" spans="1:11">
      <c r="A1229" s="7" t="s">
        <v>450</v>
      </c>
      <c r="B1229" s="305" t="s">
        <v>756</v>
      </c>
      <c r="C1229" s="15"/>
      <c r="D1229" s="16"/>
      <c r="E1229" s="16"/>
      <c r="F1229" s="125">
        <f t="shared" si="137"/>
        <v>3.43</v>
      </c>
      <c r="G1229" s="125">
        <f t="shared" si="137"/>
        <v>3.54</v>
      </c>
      <c r="H1229" s="125">
        <f t="shared" si="137"/>
        <v>3.69</v>
      </c>
      <c r="I1229" s="126"/>
      <c r="J1229" s="127"/>
      <c r="K1229" s="296"/>
    </row>
    <row r="1230" spans="1:11">
      <c r="A1230" s="7" t="s">
        <v>451</v>
      </c>
      <c r="B1230" s="305" t="s">
        <v>757</v>
      </c>
      <c r="C1230" s="15"/>
      <c r="D1230" s="16"/>
      <c r="E1230" s="16"/>
      <c r="F1230" s="125">
        <f t="shared" si="137"/>
        <v>12.16</v>
      </c>
      <c r="G1230" s="125">
        <f t="shared" si="137"/>
        <v>12.55</v>
      </c>
      <c r="H1230" s="125">
        <f t="shared" si="137"/>
        <v>13.06</v>
      </c>
      <c r="I1230" s="126"/>
      <c r="J1230" s="127"/>
      <c r="K1230" s="296"/>
    </row>
    <row r="1231" spans="1:11" ht="24">
      <c r="A1231" s="7" t="s">
        <v>452</v>
      </c>
      <c r="B1231" s="305" t="s">
        <v>758</v>
      </c>
      <c r="C1231" s="15"/>
      <c r="D1231" s="16"/>
      <c r="E1231" s="16"/>
      <c r="F1231" s="125">
        <f t="shared" si="137"/>
        <v>5.21</v>
      </c>
      <c r="G1231" s="125">
        <f t="shared" si="137"/>
        <v>5.38</v>
      </c>
      <c r="H1231" s="125">
        <f t="shared" si="137"/>
        <v>5.6</v>
      </c>
      <c r="I1231" s="126"/>
      <c r="J1231" s="127"/>
      <c r="K1231" s="296"/>
    </row>
    <row r="1232" spans="1:11">
      <c r="I1232" s="1"/>
      <c r="J1232" s="90"/>
      <c r="K1232" s="90"/>
    </row>
    <row r="1233" spans="1:683">
      <c r="A1233" s="280" t="s">
        <v>699</v>
      </c>
      <c r="B1233" s="1196"/>
      <c r="C1233" s="280"/>
      <c r="D1233" s="280"/>
      <c r="E1233" s="280"/>
      <c r="F1233" s="280"/>
      <c r="G1233" s="280"/>
      <c r="H1233" s="280"/>
      <c r="I1233" s="280"/>
      <c r="J1233" s="280"/>
      <c r="K1233" s="285"/>
    </row>
    <row r="1234" spans="1:683" ht="15" customHeight="1">
      <c r="A1234" s="899" t="s">
        <v>0</v>
      </c>
      <c r="B1234" s="1190" t="s">
        <v>1</v>
      </c>
      <c r="C1234" s="900"/>
      <c r="D1234" s="875"/>
      <c r="E1234" s="876"/>
      <c r="F1234" s="901" t="s">
        <v>874</v>
      </c>
      <c r="G1234" s="902"/>
      <c r="H1234" s="902"/>
      <c r="I1234" s="902"/>
      <c r="J1234" s="902"/>
      <c r="K1234" s="903"/>
      <c r="L1234" s="904" t="s">
        <v>766</v>
      </c>
      <c r="M1234" s="905"/>
      <c r="N1234" s="905"/>
      <c r="O1234" s="905"/>
      <c r="P1234" s="905"/>
      <c r="Q1234" s="905"/>
      <c r="R1234" s="905"/>
      <c r="S1234" s="905"/>
      <c r="T1234" s="905"/>
      <c r="U1234" s="905"/>
      <c r="V1234" s="905"/>
      <c r="W1234" s="905"/>
      <c r="X1234" s="905"/>
      <c r="Y1234" s="905"/>
      <c r="Z1234" s="905"/>
      <c r="AA1234" s="905"/>
      <c r="AB1234" s="905"/>
      <c r="AC1234" s="905"/>
      <c r="AD1234" s="905"/>
      <c r="AE1234" s="905"/>
      <c r="AF1234" s="906"/>
      <c r="AG1234" s="913" t="s">
        <v>767</v>
      </c>
      <c r="AH1234" s="914"/>
      <c r="AI1234" s="914"/>
      <c r="AJ1234" s="914"/>
      <c r="AK1234" s="914"/>
      <c r="AL1234" s="914"/>
      <c r="AM1234" s="914"/>
      <c r="AN1234" s="914"/>
      <c r="AO1234" s="914"/>
      <c r="AP1234" s="914"/>
      <c r="AQ1234" s="914"/>
      <c r="AR1234" s="914"/>
      <c r="AS1234" s="914"/>
      <c r="AT1234" s="914"/>
      <c r="AU1234" s="914"/>
      <c r="AV1234" s="914"/>
      <c r="AW1234" s="914"/>
      <c r="AX1234" s="914"/>
      <c r="AY1234" s="914"/>
      <c r="AZ1234" s="914"/>
      <c r="BA1234" s="915"/>
      <c r="BB1234" s="904" t="s">
        <v>768</v>
      </c>
      <c r="BC1234" s="905"/>
      <c r="BD1234" s="905"/>
      <c r="BE1234" s="905"/>
      <c r="BF1234" s="905"/>
      <c r="BG1234" s="905"/>
      <c r="BH1234" s="905"/>
      <c r="BI1234" s="905"/>
      <c r="BJ1234" s="905"/>
      <c r="BK1234" s="905"/>
      <c r="BL1234" s="905"/>
      <c r="BM1234" s="905"/>
      <c r="BN1234" s="905"/>
      <c r="BO1234" s="905"/>
      <c r="BP1234" s="905"/>
      <c r="BQ1234" s="905"/>
      <c r="BR1234" s="905"/>
      <c r="BS1234" s="905"/>
      <c r="BT1234" s="905"/>
      <c r="BU1234" s="905"/>
      <c r="BV1234" s="906"/>
      <c r="BW1234" s="913" t="s">
        <v>769</v>
      </c>
      <c r="BX1234" s="914"/>
      <c r="BY1234" s="914"/>
      <c r="BZ1234" s="914"/>
      <c r="CA1234" s="914"/>
      <c r="CB1234" s="914"/>
      <c r="CC1234" s="914"/>
      <c r="CD1234" s="914"/>
      <c r="CE1234" s="914"/>
      <c r="CF1234" s="914"/>
      <c r="CG1234" s="914"/>
      <c r="CH1234" s="914"/>
      <c r="CI1234" s="914"/>
      <c r="CJ1234" s="914"/>
      <c r="CK1234" s="914"/>
      <c r="CL1234" s="914"/>
      <c r="CM1234" s="914"/>
      <c r="CN1234" s="914"/>
      <c r="CO1234" s="914"/>
      <c r="CP1234" s="914"/>
      <c r="CQ1234" s="915"/>
      <c r="CR1234" s="904" t="s">
        <v>770</v>
      </c>
      <c r="CS1234" s="905"/>
      <c r="CT1234" s="905"/>
      <c r="CU1234" s="905"/>
      <c r="CV1234" s="905"/>
      <c r="CW1234" s="905"/>
      <c r="CX1234" s="905"/>
      <c r="CY1234" s="905"/>
      <c r="CZ1234" s="905"/>
      <c r="DA1234" s="905"/>
      <c r="DB1234" s="905"/>
      <c r="DC1234" s="905"/>
      <c r="DD1234" s="905"/>
      <c r="DE1234" s="905"/>
      <c r="DF1234" s="905"/>
      <c r="DG1234" s="905"/>
      <c r="DH1234" s="905"/>
      <c r="DI1234" s="905"/>
      <c r="DJ1234" s="905"/>
      <c r="DK1234" s="905"/>
      <c r="DL1234" s="906"/>
      <c r="DM1234" s="913" t="s">
        <v>771</v>
      </c>
      <c r="DN1234" s="914"/>
      <c r="DO1234" s="914"/>
      <c r="DP1234" s="914"/>
      <c r="DQ1234" s="914"/>
      <c r="DR1234" s="914"/>
      <c r="DS1234" s="914"/>
      <c r="DT1234" s="914"/>
      <c r="DU1234" s="914"/>
      <c r="DV1234" s="914"/>
      <c r="DW1234" s="914"/>
      <c r="DX1234" s="914"/>
      <c r="DY1234" s="914"/>
      <c r="DZ1234" s="914"/>
      <c r="EA1234" s="914"/>
      <c r="EB1234" s="914"/>
      <c r="EC1234" s="914"/>
      <c r="ED1234" s="914"/>
      <c r="EE1234" s="914"/>
      <c r="EF1234" s="914"/>
      <c r="EG1234" s="915"/>
      <c r="EH1234" s="904" t="s">
        <v>772</v>
      </c>
      <c r="EI1234" s="905"/>
      <c r="EJ1234" s="905"/>
      <c r="EK1234" s="905"/>
      <c r="EL1234" s="905"/>
      <c r="EM1234" s="905"/>
      <c r="EN1234" s="905"/>
      <c r="EO1234" s="905"/>
      <c r="EP1234" s="905"/>
      <c r="EQ1234" s="905"/>
      <c r="ER1234" s="905"/>
      <c r="ES1234" s="905"/>
      <c r="ET1234" s="905"/>
      <c r="EU1234" s="905"/>
      <c r="EV1234" s="905"/>
      <c r="EW1234" s="905"/>
      <c r="EX1234" s="905"/>
      <c r="EY1234" s="905"/>
      <c r="EZ1234" s="905"/>
      <c r="FA1234" s="905"/>
      <c r="FB1234" s="906"/>
      <c r="FC1234" s="913" t="s">
        <v>773</v>
      </c>
      <c r="FD1234" s="914"/>
      <c r="FE1234" s="914"/>
      <c r="FF1234" s="914"/>
      <c r="FG1234" s="914"/>
      <c r="FH1234" s="914"/>
      <c r="FI1234" s="914"/>
      <c r="FJ1234" s="914"/>
      <c r="FK1234" s="914"/>
      <c r="FL1234" s="914"/>
      <c r="FM1234" s="914"/>
      <c r="FN1234" s="914"/>
      <c r="FO1234" s="914"/>
      <c r="FP1234" s="914"/>
      <c r="FQ1234" s="914"/>
      <c r="FR1234" s="914"/>
      <c r="FS1234" s="914"/>
      <c r="FT1234" s="914"/>
      <c r="FU1234" s="914"/>
      <c r="FV1234" s="914"/>
      <c r="FW1234" s="915"/>
      <c r="FX1234" s="904" t="s">
        <v>774</v>
      </c>
      <c r="FY1234" s="905"/>
      <c r="FZ1234" s="905"/>
      <c r="GA1234" s="905"/>
      <c r="GB1234" s="905"/>
      <c r="GC1234" s="905"/>
      <c r="GD1234" s="905"/>
      <c r="GE1234" s="905"/>
      <c r="GF1234" s="905"/>
      <c r="GG1234" s="905"/>
      <c r="GH1234" s="905"/>
      <c r="GI1234" s="905"/>
      <c r="GJ1234" s="905"/>
      <c r="GK1234" s="905"/>
      <c r="GL1234" s="905"/>
      <c r="GM1234" s="905"/>
      <c r="GN1234" s="905"/>
      <c r="GO1234" s="905"/>
      <c r="GP1234" s="905"/>
      <c r="GQ1234" s="905"/>
      <c r="GR1234" s="906"/>
      <c r="GS1234" s="913" t="s">
        <v>775</v>
      </c>
      <c r="GT1234" s="914"/>
      <c r="GU1234" s="914"/>
      <c r="GV1234" s="914"/>
      <c r="GW1234" s="914"/>
      <c r="GX1234" s="914"/>
      <c r="GY1234" s="914"/>
      <c r="GZ1234" s="914"/>
      <c r="HA1234" s="914"/>
      <c r="HB1234" s="914"/>
      <c r="HC1234" s="914"/>
      <c r="HD1234" s="914"/>
      <c r="HE1234" s="914"/>
      <c r="HF1234" s="914"/>
      <c r="HG1234" s="914"/>
      <c r="HH1234" s="914"/>
      <c r="HI1234" s="914"/>
      <c r="HJ1234" s="914"/>
      <c r="HK1234" s="914"/>
      <c r="HL1234" s="914"/>
      <c r="HM1234" s="915"/>
      <c r="HN1234" s="904" t="s">
        <v>776</v>
      </c>
      <c r="HO1234" s="905"/>
      <c r="HP1234" s="905"/>
      <c r="HQ1234" s="905"/>
      <c r="HR1234" s="905"/>
      <c r="HS1234" s="905"/>
      <c r="HT1234" s="905"/>
      <c r="HU1234" s="905"/>
      <c r="HV1234" s="905"/>
      <c r="HW1234" s="905"/>
      <c r="HX1234" s="905"/>
      <c r="HY1234" s="905"/>
      <c r="HZ1234" s="905"/>
      <c r="IA1234" s="905"/>
      <c r="IB1234" s="905"/>
      <c r="IC1234" s="905"/>
      <c r="ID1234" s="905"/>
      <c r="IE1234" s="905"/>
      <c r="IF1234" s="905"/>
      <c r="IG1234" s="905"/>
      <c r="IH1234" s="906"/>
      <c r="II1234" s="913" t="s">
        <v>777</v>
      </c>
      <c r="IJ1234" s="914"/>
      <c r="IK1234" s="914"/>
      <c r="IL1234" s="914"/>
      <c r="IM1234" s="914"/>
      <c r="IN1234" s="914"/>
      <c r="IO1234" s="914"/>
      <c r="IP1234" s="914"/>
      <c r="IQ1234" s="914"/>
      <c r="IR1234" s="914"/>
      <c r="IS1234" s="914"/>
      <c r="IT1234" s="914"/>
      <c r="IU1234" s="914"/>
      <c r="IV1234" s="914"/>
      <c r="IW1234" s="914"/>
      <c r="IX1234" s="914"/>
      <c r="IY1234" s="914"/>
      <c r="IZ1234" s="914"/>
      <c r="JA1234" s="914"/>
      <c r="JB1234" s="914"/>
      <c r="JC1234" s="915"/>
      <c r="JD1234" s="904" t="s">
        <v>778</v>
      </c>
      <c r="JE1234" s="905"/>
      <c r="JF1234" s="905"/>
      <c r="JG1234" s="905"/>
      <c r="JH1234" s="905"/>
      <c r="JI1234" s="905"/>
      <c r="JJ1234" s="905"/>
      <c r="JK1234" s="905"/>
      <c r="JL1234" s="905"/>
      <c r="JM1234" s="905"/>
      <c r="JN1234" s="905"/>
      <c r="JO1234" s="905"/>
      <c r="JP1234" s="905"/>
      <c r="JQ1234" s="905"/>
      <c r="JR1234" s="905"/>
      <c r="JS1234" s="905"/>
      <c r="JT1234" s="905"/>
      <c r="JU1234" s="905"/>
      <c r="JV1234" s="905"/>
      <c r="JW1234" s="905"/>
      <c r="JX1234" s="906"/>
      <c r="JY1234" s="913" t="s">
        <v>779</v>
      </c>
      <c r="JZ1234" s="914"/>
      <c r="KA1234" s="914"/>
      <c r="KB1234" s="914"/>
      <c r="KC1234" s="914"/>
      <c r="KD1234" s="914"/>
      <c r="KE1234" s="914"/>
      <c r="KF1234" s="914"/>
      <c r="KG1234" s="914"/>
      <c r="KH1234" s="914"/>
      <c r="KI1234" s="914"/>
      <c r="KJ1234" s="914"/>
      <c r="KK1234" s="914"/>
      <c r="KL1234" s="914"/>
      <c r="KM1234" s="914"/>
      <c r="KN1234" s="914"/>
      <c r="KO1234" s="914"/>
      <c r="KP1234" s="914"/>
      <c r="KQ1234" s="914"/>
      <c r="KR1234" s="914"/>
      <c r="KS1234" s="915"/>
      <c r="KT1234" s="904" t="s">
        <v>780</v>
      </c>
      <c r="KU1234" s="905"/>
      <c r="KV1234" s="905"/>
      <c r="KW1234" s="905"/>
      <c r="KX1234" s="905"/>
      <c r="KY1234" s="905"/>
      <c r="KZ1234" s="905"/>
      <c r="LA1234" s="905"/>
      <c r="LB1234" s="905"/>
      <c r="LC1234" s="905"/>
      <c r="LD1234" s="905"/>
      <c r="LE1234" s="905"/>
      <c r="LF1234" s="905"/>
      <c r="LG1234" s="905"/>
      <c r="LH1234" s="905"/>
      <c r="LI1234" s="905"/>
      <c r="LJ1234" s="905"/>
      <c r="LK1234" s="905"/>
      <c r="LL1234" s="905"/>
      <c r="LM1234" s="905"/>
      <c r="LN1234" s="906"/>
      <c r="LO1234" s="913" t="s">
        <v>781</v>
      </c>
      <c r="LP1234" s="914"/>
      <c r="LQ1234" s="914"/>
      <c r="LR1234" s="914"/>
      <c r="LS1234" s="914"/>
      <c r="LT1234" s="914"/>
      <c r="LU1234" s="914"/>
      <c r="LV1234" s="914"/>
      <c r="LW1234" s="914"/>
      <c r="LX1234" s="914"/>
      <c r="LY1234" s="914"/>
      <c r="LZ1234" s="914"/>
      <c r="MA1234" s="914"/>
      <c r="MB1234" s="914"/>
      <c r="MC1234" s="914"/>
      <c r="MD1234" s="914"/>
      <c r="ME1234" s="914"/>
      <c r="MF1234" s="914"/>
      <c r="MG1234" s="914"/>
      <c r="MH1234" s="914"/>
      <c r="MI1234" s="915"/>
      <c r="MJ1234" s="904" t="s">
        <v>782</v>
      </c>
      <c r="MK1234" s="905"/>
      <c r="ML1234" s="905"/>
      <c r="MM1234" s="905"/>
      <c r="MN1234" s="905"/>
      <c r="MO1234" s="905"/>
      <c r="MP1234" s="905"/>
      <c r="MQ1234" s="905"/>
      <c r="MR1234" s="905"/>
      <c r="MS1234" s="905"/>
      <c r="MT1234" s="905"/>
      <c r="MU1234" s="905"/>
      <c r="MV1234" s="905"/>
      <c r="MW1234" s="905"/>
      <c r="MX1234" s="905"/>
      <c r="MY1234" s="905"/>
      <c r="MZ1234" s="905"/>
      <c r="NA1234" s="905"/>
      <c r="NB1234" s="905"/>
      <c r="NC1234" s="905"/>
      <c r="ND1234" s="906"/>
      <c r="NE1234" s="913" t="s">
        <v>783</v>
      </c>
      <c r="NF1234" s="914"/>
      <c r="NG1234" s="914"/>
      <c r="NH1234" s="914"/>
      <c r="NI1234" s="914"/>
      <c r="NJ1234" s="914"/>
      <c r="NK1234" s="914"/>
      <c r="NL1234" s="914"/>
      <c r="NM1234" s="914"/>
      <c r="NN1234" s="914"/>
      <c r="NO1234" s="914"/>
      <c r="NP1234" s="914"/>
      <c r="NQ1234" s="914"/>
      <c r="NR1234" s="914"/>
      <c r="NS1234" s="914"/>
      <c r="NT1234" s="914"/>
      <c r="NU1234" s="914"/>
      <c r="NV1234" s="914"/>
      <c r="NW1234" s="914"/>
      <c r="NX1234" s="914"/>
      <c r="NY1234" s="915"/>
      <c r="NZ1234" s="904" t="s">
        <v>784</v>
      </c>
      <c r="OA1234" s="905"/>
      <c r="OB1234" s="905"/>
      <c r="OC1234" s="905"/>
      <c r="OD1234" s="905"/>
      <c r="OE1234" s="905"/>
      <c r="OF1234" s="905"/>
      <c r="OG1234" s="905"/>
      <c r="OH1234" s="905"/>
      <c r="OI1234" s="905"/>
      <c r="OJ1234" s="905"/>
      <c r="OK1234" s="905"/>
      <c r="OL1234" s="905"/>
      <c r="OM1234" s="905"/>
      <c r="ON1234" s="905"/>
      <c r="OO1234" s="905"/>
      <c r="OP1234" s="905"/>
      <c r="OQ1234" s="905"/>
      <c r="OR1234" s="905"/>
      <c r="OS1234" s="905"/>
      <c r="OT1234" s="906"/>
      <c r="OU1234" s="913" t="s">
        <v>785</v>
      </c>
      <c r="OV1234" s="914"/>
      <c r="OW1234" s="914"/>
      <c r="OX1234" s="914"/>
      <c r="OY1234" s="914"/>
      <c r="OZ1234" s="914"/>
      <c r="PA1234" s="914"/>
      <c r="PB1234" s="914"/>
      <c r="PC1234" s="914"/>
      <c r="PD1234" s="914"/>
      <c r="PE1234" s="914"/>
      <c r="PF1234" s="914"/>
      <c r="PG1234" s="914"/>
      <c r="PH1234" s="914"/>
      <c r="PI1234" s="914"/>
      <c r="PJ1234" s="914"/>
      <c r="PK1234" s="914"/>
      <c r="PL1234" s="914"/>
      <c r="PM1234" s="914"/>
      <c r="PN1234" s="914"/>
      <c r="PO1234" s="915"/>
      <c r="PP1234" s="904" t="s">
        <v>786</v>
      </c>
      <c r="PQ1234" s="905"/>
      <c r="PR1234" s="905"/>
      <c r="PS1234" s="905"/>
      <c r="PT1234" s="905"/>
      <c r="PU1234" s="905"/>
      <c r="PV1234" s="905"/>
      <c r="PW1234" s="905"/>
      <c r="PX1234" s="905"/>
      <c r="PY1234" s="905"/>
      <c r="PZ1234" s="905"/>
      <c r="QA1234" s="905"/>
      <c r="QB1234" s="905"/>
      <c r="QC1234" s="905"/>
      <c r="QD1234" s="905"/>
      <c r="QE1234" s="905"/>
      <c r="QF1234" s="905"/>
      <c r="QG1234" s="905"/>
      <c r="QH1234" s="905"/>
      <c r="QI1234" s="905"/>
      <c r="QJ1234" s="906"/>
      <c r="QK1234" s="913" t="s">
        <v>787</v>
      </c>
      <c r="QL1234" s="914"/>
      <c r="QM1234" s="914"/>
      <c r="QN1234" s="914"/>
      <c r="QO1234" s="914"/>
      <c r="QP1234" s="914"/>
      <c r="QQ1234" s="914"/>
      <c r="QR1234" s="914"/>
      <c r="QS1234" s="914"/>
      <c r="QT1234" s="914"/>
      <c r="QU1234" s="914"/>
      <c r="QV1234" s="914"/>
      <c r="QW1234" s="914"/>
      <c r="QX1234" s="914"/>
      <c r="QY1234" s="914"/>
      <c r="QZ1234" s="914"/>
      <c r="RA1234" s="914"/>
      <c r="RB1234" s="914"/>
      <c r="RC1234" s="914"/>
      <c r="RD1234" s="914"/>
      <c r="RE1234" s="915"/>
      <c r="RF1234" s="904" t="s">
        <v>788</v>
      </c>
      <c r="RG1234" s="905"/>
      <c r="RH1234" s="905"/>
      <c r="RI1234" s="905"/>
      <c r="RJ1234" s="905"/>
      <c r="RK1234" s="905"/>
      <c r="RL1234" s="905"/>
      <c r="RM1234" s="905"/>
      <c r="RN1234" s="905"/>
      <c r="RO1234" s="905"/>
      <c r="RP1234" s="905"/>
      <c r="RQ1234" s="905"/>
      <c r="RR1234" s="905"/>
      <c r="RS1234" s="905"/>
      <c r="RT1234" s="905"/>
      <c r="RU1234" s="905"/>
      <c r="RV1234" s="905"/>
      <c r="RW1234" s="905"/>
      <c r="RX1234" s="905"/>
      <c r="RY1234" s="905"/>
      <c r="RZ1234" s="906"/>
      <c r="SA1234" s="913" t="s">
        <v>789</v>
      </c>
      <c r="SB1234" s="914"/>
      <c r="SC1234" s="914"/>
      <c r="SD1234" s="914"/>
      <c r="SE1234" s="914"/>
      <c r="SF1234" s="914"/>
      <c r="SG1234" s="914"/>
      <c r="SH1234" s="914"/>
      <c r="SI1234" s="914"/>
      <c r="SJ1234" s="914"/>
      <c r="SK1234" s="914"/>
      <c r="SL1234" s="914"/>
      <c r="SM1234" s="914"/>
      <c r="SN1234" s="914"/>
      <c r="SO1234" s="914"/>
      <c r="SP1234" s="914"/>
      <c r="SQ1234" s="914"/>
      <c r="SR1234" s="914"/>
      <c r="SS1234" s="914"/>
      <c r="ST1234" s="914"/>
      <c r="SU1234" s="915"/>
      <c r="SV1234" s="904" t="s">
        <v>790</v>
      </c>
      <c r="SW1234" s="905"/>
      <c r="SX1234" s="905"/>
      <c r="SY1234" s="905"/>
      <c r="SZ1234" s="905"/>
      <c r="TA1234" s="905"/>
      <c r="TB1234" s="905"/>
      <c r="TC1234" s="905"/>
      <c r="TD1234" s="905"/>
      <c r="TE1234" s="905"/>
      <c r="TF1234" s="905"/>
      <c r="TG1234" s="905"/>
      <c r="TH1234" s="905"/>
      <c r="TI1234" s="905"/>
      <c r="TJ1234" s="905"/>
      <c r="TK1234" s="905"/>
      <c r="TL1234" s="905"/>
      <c r="TM1234" s="905"/>
      <c r="TN1234" s="905"/>
      <c r="TO1234" s="905"/>
      <c r="TP1234" s="906"/>
      <c r="TQ1234" s="913" t="s">
        <v>791</v>
      </c>
      <c r="TR1234" s="914"/>
      <c r="TS1234" s="914"/>
      <c r="TT1234" s="914"/>
      <c r="TU1234" s="914"/>
      <c r="TV1234" s="914"/>
      <c r="TW1234" s="914"/>
      <c r="TX1234" s="914"/>
      <c r="TY1234" s="914"/>
      <c r="TZ1234" s="914"/>
      <c r="UA1234" s="914"/>
      <c r="UB1234" s="914"/>
      <c r="UC1234" s="914"/>
      <c r="UD1234" s="914"/>
      <c r="UE1234" s="914"/>
      <c r="UF1234" s="914"/>
      <c r="UG1234" s="914"/>
      <c r="UH1234" s="914"/>
      <c r="UI1234" s="914"/>
      <c r="UJ1234" s="914"/>
      <c r="UK1234" s="915"/>
      <c r="UL1234" s="904" t="s">
        <v>792</v>
      </c>
      <c r="UM1234" s="905"/>
      <c r="UN1234" s="905"/>
      <c r="UO1234" s="905"/>
      <c r="UP1234" s="905"/>
      <c r="UQ1234" s="905"/>
      <c r="UR1234" s="905"/>
      <c r="US1234" s="905"/>
      <c r="UT1234" s="905"/>
      <c r="UU1234" s="905"/>
      <c r="UV1234" s="905"/>
      <c r="UW1234" s="905"/>
      <c r="UX1234" s="905"/>
      <c r="UY1234" s="905"/>
      <c r="UZ1234" s="905"/>
      <c r="VA1234" s="905"/>
      <c r="VB1234" s="905"/>
      <c r="VC1234" s="905"/>
      <c r="VD1234" s="905"/>
      <c r="VE1234" s="905"/>
      <c r="VF1234" s="906"/>
      <c r="VG1234" s="913" t="s">
        <v>793</v>
      </c>
      <c r="VH1234" s="914"/>
      <c r="VI1234" s="914"/>
      <c r="VJ1234" s="914"/>
      <c r="VK1234" s="914"/>
      <c r="VL1234" s="914"/>
      <c r="VM1234" s="914"/>
      <c r="VN1234" s="914"/>
      <c r="VO1234" s="914"/>
      <c r="VP1234" s="914"/>
      <c r="VQ1234" s="914"/>
      <c r="VR1234" s="914"/>
      <c r="VS1234" s="914"/>
      <c r="VT1234" s="914"/>
      <c r="VU1234" s="914"/>
      <c r="VV1234" s="914"/>
      <c r="VW1234" s="914"/>
      <c r="VX1234" s="914"/>
      <c r="VY1234" s="914"/>
      <c r="VZ1234" s="914"/>
      <c r="WA1234" s="915"/>
      <c r="WB1234" s="904" t="s">
        <v>794</v>
      </c>
      <c r="WC1234" s="905"/>
      <c r="WD1234" s="905"/>
      <c r="WE1234" s="905"/>
      <c r="WF1234" s="905"/>
      <c r="WG1234" s="905"/>
      <c r="WH1234" s="905"/>
      <c r="WI1234" s="905"/>
      <c r="WJ1234" s="905"/>
      <c r="WK1234" s="905"/>
      <c r="WL1234" s="905"/>
      <c r="WM1234" s="905"/>
      <c r="WN1234" s="905"/>
      <c r="WO1234" s="905"/>
      <c r="WP1234" s="905"/>
      <c r="WQ1234" s="905"/>
      <c r="WR1234" s="905"/>
      <c r="WS1234" s="905"/>
      <c r="WT1234" s="905"/>
      <c r="WU1234" s="905"/>
      <c r="WV1234" s="906"/>
      <c r="WW1234" s="913" t="s">
        <v>795</v>
      </c>
      <c r="WX1234" s="914"/>
      <c r="WY1234" s="914"/>
      <c r="WZ1234" s="914"/>
      <c r="XA1234" s="914"/>
      <c r="XB1234" s="914"/>
      <c r="XC1234" s="914"/>
      <c r="XD1234" s="914"/>
      <c r="XE1234" s="914"/>
      <c r="XF1234" s="914"/>
      <c r="XG1234" s="914"/>
      <c r="XH1234" s="914"/>
      <c r="XI1234" s="914"/>
      <c r="XJ1234" s="914"/>
      <c r="XK1234" s="914"/>
      <c r="XL1234" s="914"/>
      <c r="XM1234" s="914"/>
      <c r="XN1234" s="914"/>
      <c r="XO1234" s="914"/>
      <c r="XP1234" s="914"/>
      <c r="XQ1234" s="915"/>
      <c r="XR1234" s="904" t="s">
        <v>796</v>
      </c>
      <c r="XS1234" s="905"/>
      <c r="XT1234" s="905"/>
      <c r="XU1234" s="905"/>
      <c r="XV1234" s="905"/>
      <c r="XW1234" s="905"/>
      <c r="XX1234" s="905"/>
      <c r="XY1234" s="905"/>
      <c r="XZ1234" s="905"/>
      <c r="YA1234" s="905"/>
      <c r="YB1234" s="905"/>
      <c r="YC1234" s="905"/>
      <c r="YD1234" s="905"/>
      <c r="YE1234" s="905"/>
      <c r="YF1234" s="905"/>
      <c r="YG1234" s="905"/>
      <c r="YH1234" s="905"/>
      <c r="YI1234" s="905"/>
      <c r="YJ1234" s="905"/>
      <c r="YK1234" s="905"/>
      <c r="YL1234" s="906"/>
      <c r="YM1234" s="916" t="s">
        <v>797</v>
      </c>
      <c r="YN1234" s="917"/>
      <c r="YO1234" s="917"/>
      <c r="YP1234" s="917"/>
      <c r="YQ1234" s="917"/>
      <c r="YR1234" s="917"/>
      <c r="YS1234" s="917"/>
      <c r="YT1234" s="917"/>
      <c r="YU1234" s="917"/>
      <c r="YV1234" s="917"/>
      <c r="YW1234" s="917"/>
      <c r="YX1234" s="917"/>
      <c r="YY1234" s="917"/>
      <c r="YZ1234" s="917"/>
      <c r="ZA1234" s="917"/>
      <c r="ZB1234" s="917"/>
      <c r="ZC1234" s="917"/>
      <c r="ZD1234" s="917"/>
      <c r="ZE1234" s="917"/>
      <c r="ZF1234" s="917"/>
      <c r="ZG1234" s="918"/>
    </row>
    <row r="1235" spans="1:683" ht="57.75" customHeight="1">
      <c r="A1235" s="899"/>
      <c r="B1235" s="1190"/>
      <c r="C1235" s="900"/>
      <c r="D1235" s="879"/>
      <c r="E1235" s="880"/>
      <c r="F1235" s="907" t="s">
        <v>798</v>
      </c>
      <c r="G1235" s="908"/>
      <c r="H1235" s="909"/>
      <c r="I1235" s="907" t="s">
        <v>799</v>
      </c>
      <c r="J1235" s="908"/>
      <c r="K1235" s="909"/>
      <c r="L1235" s="910" t="s">
        <v>800</v>
      </c>
      <c r="M1235" s="911"/>
      <c r="N1235" s="912"/>
      <c r="O1235" s="910" t="s">
        <v>801</v>
      </c>
      <c r="P1235" s="911"/>
      <c r="Q1235" s="912"/>
      <c r="R1235" s="910" t="s">
        <v>802</v>
      </c>
      <c r="S1235" s="911"/>
      <c r="T1235" s="912"/>
      <c r="U1235" s="910" t="s">
        <v>803</v>
      </c>
      <c r="V1235" s="911"/>
      <c r="W1235" s="912"/>
      <c r="X1235" s="910" t="s">
        <v>804</v>
      </c>
      <c r="Y1235" s="911"/>
      <c r="Z1235" s="912"/>
      <c r="AA1235" s="910" t="s">
        <v>805</v>
      </c>
      <c r="AB1235" s="911"/>
      <c r="AC1235" s="912"/>
      <c r="AD1235" s="910" t="s">
        <v>806</v>
      </c>
      <c r="AE1235" s="911"/>
      <c r="AF1235" s="912"/>
      <c r="AG1235" s="907" t="s">
        <v>800</v>
      </c>
      <c r="AH1235" s="908"/>
      <c r="AI1235" s="909"/>
      <c r="AJ1235" s="907" t="s">
        <v>801</v>
      </c>
      <c r="AK1235" s="908"/>
      <c r="AL1235" s="909"/>
      <c r="AM1235" s="907" t="s">
        <v>802</v>
      </c>
      <c r="AN1235" s="908"/>
      <c r="AO1235" s="909"/>
      <c r="AP1235" s="910" t="s">
        <v>803</v>
      </c>
      <c r="AQ1235" s="911"/>
      <c r="AR1235" s="912"/>
      <c r="AS1235" s="910" t="s">
        <v>804</v>
      </c>
      <c r="AT1235" s="911"/>
      <c r="AU1235" s="912"/>
      <c r="AV1235" s="907" t="s">
        <v>805</v>
      </c>
      <c r="AW1235" s="908"/>
      <c r="AX1235" s="909"/>
      <c r="AY1235" s="907" t="s">
        <v>806</v>
      </c>
      <c r="AZ1235" s="908"/>
      <c r="BA1235" s="909"/>
      <c r="BB1235" s="910" t="s">
        <v>800</v>
      </c>
      <c r="BC1235" s="911"/>
      <c r="BD1235" s="912"/>
      <c r="BE1235" s="910" t="s">
        <v>801</v>
      </c>
      <c r="BF1235" s="911"/>
      <c r="BG1235" s="912"/>
      <c r="BH1235" s="910" t="s">
        <v>802</v>
      </c>
      <c r="BI1235" s="911"/>
      <c r="BJ1235" s="912"/>
      <c r="BK1235" s="910" t="s">
        <v>803</v>
      </c>
      <c r="BL1235" s="911"/>
      <c r="BM1235" s="912"/>
      <c r="BN1235" s="910" t="s">
        <v>804</v>
      </c>
      <c r="BO1235" s="911"/>
      <c r="BP1235" s="912"/>
      <c r="BQ1235" s="910" t="s">
        <v>805</v>
      </c>
      <c r="BR1235" s="911"/>
      <c r="BS1235" s="912"/>
      <c r="BT1235" s="910" t="s">
        <v>806</v>
      </c>
      <c r="BU1235" s="911"/>
      <c r="BV1235" s="912"/>
      <c r="BW1235" s="907" t="s">
        <v>800</v>
      </c>
      <c r="BX1235" s="908"/>
      <c r="BY1235" s="909"/>
      <c r="BZ1235" s="907" t="s">
        <v>801</v>
      </c>
      <c r="CA1235" s="908"/>
      <c r="CB1235" s="909"/>
      <c r="CC1235" s="907" t="s">
        <v>802</v>
      </c>
      <c r="CD1235" s="908"/>
      <c r="CE1235" s="909"/>
      <c r="CF1235" s="910" t="s">
        <v>803</v>
      </c>
      <c r="CG1235" s="911"/>
      <c r="CH1235" s="912"/>
      <c r="CI1235" s="910" t="s">
        <v>804</v>
      </c>
      <c r="CJ1235" s="911"/>
      <c r="CK1235" s="912"/>
      <c r="CL1235" s="907" t="s">
        <v>805</v>
      </c>
      <c r="CM1235" s="908"/>
      <c r="CN1235" s="909"/>
      <c r="CO1235" s="907" t="s">
        <v>806</v>
      </c>
      <c r="CP1235" s="908"/>
      <c r="CQ1235" s="909"/>
      <c r="CR1235" s="910" t="s">
        <v>800</v>
      </c>
      <c r="CS1235" s="911"/>
      <c r="CT1235" s="912"/>
      <c r="CU1235" s="910" t="s">
        <v>801</v>
      </c>
      <c r="CV1235" s="911"/>
      <c r="CW1235" s="912"/>
      <c r="CX1235" s="910" t="s">
        <v>802</v>
      </c>
      <c r="CY1235" s="911"/>
      <c r="CZ1235" s="912"/>
      <c r="DA1235" s="910" t="s">
        <v>803</v>
      </c>
      <c r="DB1235" s="911"/>
      <c r="DC1235" s="912"/>
      <c r="DD1235" s="910" t="s">
        <v>804</v>
      </c>
      <c r="DE1235" s="911"/>
      <c r="DF1235" s="912"/>
      <c r="DG1235" s="910" t="s">
        <v>805</v>
      </c>
      <c r="DH1235" s="911"/>
      <c r="DI1235" s="912"/>
      <c r="DJ1235" s="910" t="s">
        <v>806</v>
      </c>
      <c r="DK1235" s="911"/>
      <c r="DL1235" s="912"/>
      <c r="DM1235" s="907" t="s">
        <v>800</v>
      </c>
      <c r="DN1235" s="908"/>
      <c r="DO1235" s="909"/>
      <c r="DP1235" s="907" t="s">
        <v>801</v>
      </c>
      <c r="DQ1235" s="908"/>
      <c r="DR1235" s="909"/>
      <c r="DS1235" s="907" t="s">
        <v>802</v>
      </c>
      <c r="DT1235" s="908"/>
      <c r="DU1235" s="909"/>
      <c r="DV1235" s="910" t="s">
        <v>803</v>
      </c>
      <c r="DW1235" s="911"/>
      <c r="DX1235" s="912"/>
      <c r="DY1235" s="910" t="s">
        <v>804</v>
      </c>
      <c r="DZ1235" s="911"/>
      <c r="EA1235" s="912"/>
      <c r="EB1235" s="907" t="s">
        <v>805</v>
      </c>
      <c r="EC1235" s="908"/>
      <c r="ED1235" s="909"/>
      <c r="EE1235" s="907" t="s">
        <v>806</v>
      </c>
      <c r="EF1235" s="908"/>
      <c r="EG1235" s="909"/>
      <c r="EH1235" s="910" t="s">
        <v>800</v>
      </c>
      <c r="EI1235" s="911"/>
      <c r="EJ1235" s="912"/>
      <c r="EK1235" s="910" t="s">
        <v>801</v>
      </c>
      <c r="EL1235" s="911"/>
      <c r="EM1235" s="912"/>
      <c r="EN1235" s="910" t="s">
        <v>802</v>
      </c>
      <c r="EO1235" s="911"/>
      <c r="EP1235" s="912"/>
      <c r="EQ1235" s="910" t="s">
        <v>803</v>
      </c>
      <c r="ER1235" s="911"/>
      <c r="ES1235" s="912"/>
      <c r="ET1235" s="910" t="s">
        <v>804</v>
      </c>
      <c r="EU1235" s="911"/>
      <c r="EV1235" s="912"/>
      <c r="EW1235" s="910" t="s">
        <v>805</v>
      </c>
      <c r="EX1235" s="911"/>
      <c r="EY1235" s="912"/>
      <c r="EZ1235" s="910" t="s">
        <v>806</v>
      </c>
      <c r="FA1235" s="911"/>
      <c r="FB1235" s="912"/>
      <c r="FC1235" s="907" t="s">
        <v>800</v>
      </c>
      <c r="FD1235" s="908"/>
      <c r="FE1235" s="909"/>
      <c r="FF1235" s="907" t="s">
        <v>801</v>
      </c>
      <c r="FG1235" s="908"/>
      <c r="FH1235" s="909"/>
      <c r="FI1235" s="907" t="s">
        <v>802</v>
      </c>
      <c r="FJ1235" s="908"/>
      <c r="FK1235" s="909"/>
      <c r="FL1235" s="910" t="s">
        <v>803</v>
      </c>
      <c r="FM1235" s="911"/>
      <c r="FN1235" s="912"/>
      <c r="FO1235" s="910" t="s">
        <v>804</v>
      </c>
      <c r="FP1235" s="911"/>
      <c r="FQ1235" s="912"/>
      <c r="FR1235" s="907" t="s">
        <v>805</v>
      </c>
      <c r="FS1235" s="908"/>
      <c r="FT1235" s="909"/>
      <c r="FU1235" s="907" t="s">
        <v>806</v>
      </c>
      <c r="FV1235" s="908"/>
      <c r="FW1235" s="909"/>
      <c r="FX1235" s="910" t="s">
        <v>800</v>
      </c>
      <c r="FY1235" s="911"/>
      <c r="FZ1235" s="912"/>
      <c r="GA1235" s="910" t="s">
        <v>801</v>
      </c>
      <c r="GB1235" s="911"/>
      <c r="GC1235" s="912"/>
      <c r="GD1235" s="910" t="s">
        <v>802</v>
      </c>
      <c r="GE1235" s="911"/>
      <c r="GF1235" s="912"/>
      <c r="GG1235" s="910" t="s">
        <v>803</v>
      </c>
      <c r="GH1235" s="911"/>
      <c r="GI1235" s="912"/>
      <c r="GJ1235" s="910" t="s">
        <v>804</v>
      </c>
      <c r="GK1235" s="911"/>
      <c r="GL1235" s="912"/>
      <c r="GM1235" s="910" t="s">
        <v>805</v>
      </c>
      <c r="GN1235" s="911"/>
      <c r="GO1235" s="912"/>
      <c r="GP1235" s="910" t="s">
        <v>806</v>
      </c>
      <c r="GQ1235" s="911"/>
      <c r="GR1235" s="912"/>
      <c r="GS1235" s="907" t="s">
        <v>800</v>
      </c>
      <c r="GT1235" s="908"/>
      <c r="GU1235" s="909"/>
      <c r="GV1235" s="907" t="s">
        <v>801</v>
      </c>
      <c r="GW1235" s="908"/>
      <c r="GX1235" s="909"/>
      <c r="GY1235" s="907" t="s">
        <v>802</v>
      </c>
      <c r="GZ1235" s="908"/>
      <c r="HA1235" s="909"/>
      <c r="HB1235" s="910" t="s">
        <v>803</v>
      </c>
      <c r="HC1235" s="911"/>
      <c r="HD1235" s="912"/>
      <c r="HE1235" s="910" t="s">
        <v>804</v>
      </c>
      <c r="HF1235" s="911"/>
      <c r="HG1235" s="912"/>
      <c r="HH1235" s="907" t="s">
        <v>805</v>
      </c>
      <c r="HI1235" s="908"/>
      <c r="HJ1235" s="909"/>
      <c r="HK1235" s="907" t="s">
        <v>806</v>
      </c>
      <c r="HL1235" s="908"/>
      <c r="HM1235" s="909"/>
      <c r="HN1235" s="910" t="s">
        <v>800</v>
      </c>
      <c r="HO1235" s="911"/>
      <c r="HP1235" s="912"/>
      <c r="HQ1235" s="910" t="s">
        <v>801</v>
      </c>
      <c r="HR1235" s="911"/>
      <c r="HS1235" s="912"/>
      <c r="HT1235" s="910" t="s">
        <v>802</v>
      </c>
      <c r="HU1235" s="911"/>
      <c r="HV1235" s="912"/>
      <c r="HW1235" s="910" t="s">
        <v>803</v>
      </c>
      <c r="HX1235" s="911"/>
      <c r="HY1235" s="912"/>
      <c r="HZ1235" s="910" t="s">
        <v>804</v>
      </c>
      <c r="IA1235" s="911"/>
      <c r="IB1235" s="912"/>
      <c r="IC1235" s="910" t="s">
        <v>805</v>
      </c>
      <c r="ID1235" s="911"/>
      <c r="IE1235" s="912"/>
      <c r="IF1235" s="910" t="s">
        <v>806</v>
      </c>
      <c r="IG1235" s="911"/>
      <c r="IH1235" s="912"/>
      <c r="II1235" s="907" t="s">
        <v>800</v>
      </c>
      <c r="IJ1235" s="908"/>
      <c r="IK1235" s="909"/>
      <c r="IL1235" s="907" t="s">
        <v>801</v>
      </c>
      <c r="IM1235" s="908"/>
      <c r="IN1235" s="909"/>
      <c r="IO1235" s="907" t="s">
        <v>802</v>
      </c>
      <c r="IP1235" s="908"/>
      <c r="IQ1235" s="909"/>
      <c r="IR1235" s="910" t="s">
        <v>803</v>
      </c>
      <c r="IS1235" s="911"/>
      <c r="IT1235" s="912"/>
      <c r="IU1235" s="910" t="s">
        <v>804</v>
      </c>
      <c r="IV1235" s="911"/>
      <c r="IW1235" s="912"/>
      <c r="IX1235" s="907" t="s">
        <v>805</v>
      </c>
      <c r="IY1235" s="908"/>
      <c r="IZ1235" s="909"/>
      <c r="JA1235" s="907" t="s">
        <v>806</v>
      </c>
      <c r="JB1235" s="908"/>
      <c r="JC1235" s="909"/>
      <c r="JD1235" s="910" t="s">
        <v>800</v>
      </c>
      <c r="JE1235" s="911"/>
      <c r="JF1235" s="912"/>
      <c r="JG1235" s="910" t="s">
        <v>801</v>
      </c>
      <c r="JH1235" s="911"/>
      <c r="JI1235" s="912"/>
      <c r="JJ1235" s="910" t="s">
        <v>802</v>
      </c>
      <c r="JK1235" s="911"/>
      <c r="JL1235" s="912"/>
      <c r="JM1235" s="910" t="s">
        <v>803</v>
      </c>
      <c r="JN1235" s="911"/>
      <c r="JO1235" s="912"/>
      <c r="JP1235" s="910" t="s">
        <v>804</v>
      </c>
      <c r="JQ1235" s="911"/>
      <c r="JR1235" s="912"/>
      <c r="JS1235" s="910" t="s">
        <v>805</v>
      </c>
      <c r="JT1235" s="911"/>
      <c r="JU1235" s="912"/>
      <c r="JV1235" s="910" t="s">
        <v>806</v>
      </c>
      <c r="JW1235" s="911"/>
      <c r="JX1235" s="912"/>
      <c r="JY1235" s="907" t="s">
        <v>800</v>
      </c>
      <c r="JZ1235" s="908"/>
      <c r="KA1235" s="909"/>
      <c r="KB1235" s="907" t="s">
        <v>801</v>
      </c>
      <c r="KC1235" s="908"/>
      <c r="KD1235" s="909"/>
      <c r="KE1235" s="907" t="s">
        <v>802</v>
      </c>
      <c r="KF1235" s="908"/>
      <c r="KG1235" s="909"/>
      <c r="KH1235" s="910" t="s">
        <v>803</v>
      </c>
      <c r="KI1235" s="911"/>
      <c r="KJ1235" s="912"/>
      <c r="KK1235" s="910" t="s">
        <v>804</v>
      </c>
      <c r="KL1235" s="911"/>
      <c r="KM1235" s="912"/>
      <c r="KN1235" s="907" t="s">
        <v>805</v>
      </c>
      <c r="KO1235" s="908"/>
      <c r="KP1235" s="909"/>
      <c r="KQ1235" s="907" t="s">
        <v>806</v>
      </c>
      <c r="KR1235" s="908"/>
      <c r="KS1235" s="909"/>
      <c r="KT1235" s="907" t="s">
        <v>800</v>
      </c>
      <c r="KU1235" s="908"/>
      <c r="KV1235" s="909"/>
      <c r="KW1235" s="907" t="s">
        <v>801</v>
      </c>
      <c r="KX1235" s="908"/>
      <c r="KY1235" s="909"/>
      <c r="KZ1235" s="907" t="s">
        <v>802</v>
      </c>
      <c r="LA1235" s="908"/>
      <c r="LB1235" s="909"/>
      <c r="LC1235" s="910" t="s">
        <v>803</v>
      </c>
      <c r="LD1235" s="911"/>
      <c r="LE1235" s="912"/>
      <c r="LF1235" s="910" t="s">
        <v>804</v>
      </c>
      <c r="LG1235" s="911"/>
      <c r="LH1235" s="912"/>
      <c r="LI1235" s="907" t="s">
        <v>805</v>
      </c>
      <c r="LJ1235" s="908"/>
      <c r="LK1235" s="909"/>
      <c r="LL1235" s="907" t="s">
        <v>806</v>
      </c>
      <c r="LM1235" s="908"/>
      <c r="LN1235" s="909"/>
      <c r="LO1235" s="907" t="s">
        <v>800</v>
      </c>
      <c r="LP1235" s="908"/>
      <c r="LQ1235" s="909"/>
      <c r="LR1235" s="907" t="s">
        <v>801</v>
      </c>
      <c r="LS1235" s="908"/>
      <c r="LT1235" s="909"/>
      <c r="LU1235" s="907" t="s">
        <v>802</v>
      </c>
      <c r="LV1235" s="908"/>
      <c r="LW1235" s="909"/>
      <c r="LX1235" s="910" t="s">
        <v>803</v>
      </c>
      <c r="LY1235" s="911"/>
      <c r="LZ1235" s="912"/>
      <c r="MA1235" s="910" t="s">
        <v>804</v>
      </c>
      <c r="MB1235" s="911"/>
      <c r="MC1235" s="912"/>
      <c r="MD1235" s="907" t="s">
        <v>805</v>
      </c>
      <c r="ME1235" s="908"/>
      <c r="MF1235" s="909"/>
      <c r="MG1235" s="907" t="s">
        <v>806</v>
      </c>
      <c r="MH1235" s="908"/>
      <c r="MI1235" s="909"/>
      <c r="MJ1235" s="910" t="s">
        <v>800</v>
      </c>
      <c r="MK1235" s="911"/>
      <c r="ML1235" s="912"/>
      <c r="MM1235" s="910" t="s">
        <v>801</v>
      </c>
      <c r="MN1235" s="911"/>
      <c r="MO1235" s="912"/>
      <c r="MP1235" s="910" t="s">
        <v>802</v>
      </c>
      <c r="MQ1235" s="911"/>
      <c r="MR1235" s="912"/>
      <c r="MS1235" s="910" t="s">
        <v>803</v>
      </c>
      <c r="MT1235" s="911"/>
      <c r="MU1235" s="912"/>
      <c r="MV1235" s="910" t="s">
        <v>804</v>
      </c>
      <c r="MW1235" s="911"/>
      <c r="MX1235" s="912"/>
      <c r="MY1235" s="910" t="s">
        <v>805</v>
      </c>
      <c r="MZ1235" s="911"/>
      <c r="NA1235" s="912"/>
      <c r="NB1235" s="910" t="s">
        <v>806</v>
      </c>
      <c r="NC1235" s="911"/>
      <c r="ND1235" s="912"/>
      <c r="NE1235" s="907" t="s">
        <v>800</v>
      </c>
      <c r="NF1235" s="908"/>
      <c r="NG1235" s="909"/>
      <c r="NH1235" s="907" t="s">
        <v>801</v>
      </c>
      <c r="NI1235" s="908"/>
      <c r="NJ1235" s="909"/>
      <c r="NK1235" s="907" t="s">
        <v>802</v>
      </c>
      <c r="NL1235" s="908"/>
      <c r="NM1235" s="909"/>
      <c r="NN1235" s="910" t="s">
        <v>803</v>
      </c>
      <c r="NO1235" s="911"/>
      <c r="NP1235" s="912"/>
      <c r="NQ1235" s="910" t="s">
        <v>804</v>
      </c>
      <c r="NR1235" s="911"/>
      <c r="NS1235" s="912"/>
      <c r="NT1235" s="907" t="s">
        <v>805</v>
      </c>
      <c r="NU1235" s="908"/>
      <c r="NV1235" s="909"/>
      <c r="NW1235" s="907" t="s">
        <v>806</v>
      </c>
      <c r="NX1235" s="908"/>
      <c r="NY1235" s="909"/>
      <c r="NZ1235" s="910" t="s">
        <v>800</v>
      </c>
      <c r="OA1235" s="911"/>
      <c r="OB1235" s="912"/>
      <c r="OC1235" s="910" t="s">
        <v>801</v>
      </c>
      <c r="OD1235" s="911"/>
      <c r="OE1235" s="912"/>
      <c r="OF1235" s="910" t="s">
        <v>802</v>
      </c>
      <c r="OG1235" s="911"/>
      <c r="OH1235" s="912"/>
      <c r="OI1235" s="910" t="s">
        <v>803</v>
      </c>
      <c r="OJ1235" s="911"/>
      <c r="OK1235" s="912"/>
      <c r="OL1235" s="910" t="s">
        <v>804</v>
      </c>
      <c r="OM1235" s="911"/>
      <c r="ON1235" s="912"/>
      <c r="OO1235" s="910" t="s">
        <v>805</v>
      </c>
      <c r="OP1235" s="911"/>
      <c r="OQ1235" s="912"/>
      <c r="OR1235" s="910" t="s">
        <v>806</v>
      </c>
      <c r="OS1235" s="911"/>
      <c r="OT1235" s="912"/>
      <c r="OU1235" s="907" t="s">
        <v>800</v>
      </c>
      <c r="OV1235" s="908"/>
      <c r="OW1235" s="909"/>
      <c r="OX1235" s="907" t="s">
        <v>801</v>
      </c>
      <c r="OY1235" s="908"/>
      <c r="OZ1235" s="909"/>
      <c r="PA1235" s="907" t="s">
        <v>802</v>
      </c>
      <c r="PB1235" s="908"/>
      <c r="PC1235" s="909"/>
      <c r="PD1235" s="910" t="s">
        <v>803</v>
      </c>
      <c r="PE1235" s="911"/>
      <c r="PF1235" s="912"/>
      <c r="PG1235" s="910" t="s">
        <v>804</v>
      </c>
      <c r="PH1235" s="911"/>
      <c r="PI1235" s="912"/>
      <c r="PJ1235" s="907" t="s">
        <v>805</v>
      </c>
      <c r="PK1235" s="908"/>
      <c r="PL1235" s="909"/>
      <c r="PM1235" s="907" t="s">
        <v>806</v>
      </c>
      <c r="PN1235" s="908"/>
      <c r="PO1235" s="909"/>
      <c r="PP1235" s="910" t="s">
        <v>800</v>
      </c>
      <c r="PQ1235" s="911"/>
      <c r="PR1235" s="912"/>
      <c r="PS1235" s="910" t="s">
        <v>801</v>
      </c>
      <c r="PT1235" s="911"/>
      <c r="PU1235" s="912"/>
      <c r="PV1235" s="910" t="s">
        <v>802</v>
      </c>
      <c r="PW1235" s="911"/>
      <c r="PX1235" s="912"/>
      <c r="PY1235" s="910" t="s">
        <v>803</v>
      </c>
      <c r="PZ1235" s="911"/>
      <c r="QA1235" s="912"/>
      <c r="QB1235" s="910" t="s">
        <v>804</v>
      </c>
      <c r="QC1235" s="911"/>
      <c r="QD1235" s="912"/>
      <c r="QE1235" s="910" t="s">
        <v>805</v>
      </c>
      <c r="QF1235" s="911"/>
      <c r="QG1235" s="912"/>
      <c r="QH1235" s="910" t="s">
        <v>806</v>
      </c>
      <c r="QI1235" s="911"/>
      <c r="QJ1235" s="912"/>
      <c r="QK1235" s="907" t="s">
        <v>800</v>
      </c>
      <c r="QL1235" s="908"/>
      <c r="QM1235" s="909"/>
      <c r="QN1235" s="907" t="s">
        <v>801</v>
      </c>
      <c r="QO1235" s="908"/>
      <c r="QP1235" s="909"/>
      <c r="QQ1235" s="907" t="s">
        <v>802</v>
      </c>
      <c r="QR1235" s="908"/>
      <c r="QS1235" s="909"/>
      <c r="QT1235" s="910" t="s">
        <v>803</v>
      </c>
      <c r="QU1235" s="911"/>
      <c r="QV1235" s="912"/>
      <c r="QW1235" s="910" t="s">
        <v>804</v>
      </c>
      <c r="QX1235" s="911"/>
      <c r="QY1235" s="912"/>
      <c r="QZ1235" s="907" t="s">
        <v>805</v>
      </c>
      <c r="RA1235" s="908"/>
      <c r="RB1235" s="909"/>
      <c r="RC1235" s="907" t="s">
        <v>806</v>
      </c>
      <c r="RD1235" s="908"/>
      <c r="RE1235" s="909"/>
      <c r="RF1235" s="910" t="s">
        <v>800</v>
      </c>
      <c r="RG1235" s="911"/>
      <c r="RH1235" s="912"/>
      <c r="RI1235" s="910" t="s">
        <v>801</v>
      </c>
      <c r="RJ1235" s="911"/>
      <c r="RK1235" s="912"/>
      <c r="RL1235" s="910" t="s">
        <v>802</v>
      </c>
      <c r="RM1235" s="911"/>
      <c r="RN1235" s="912"/>
      <c r="RO1235" s="910" t="s">
        <v>803</v>
      </c>
      <c r="RP1235" s="911"/>
      <c r="RQ1235" s="912"/>
      <c r="RR1235" s="910" t="s">
        <v>804</v>
      </c>
      <c r="RS1235" s="911"/>
      <c r="RT1235" s="912"/>
      <c r="RU1235" s="910" t="s">
        <v>805</v>
      </c>
      <c r="RV1235" s="911"/>
      <c r="RW1235" s="912"/>
      <c r="RX1235" s="910" t="s">
        <v>806</v>
      </c>
      <c r="RY1235" s="911"/>
      <c r="RZ1235" s="912"/>
      <c r="SA1235" s="907" t="s">
        <v>800</v>
      </c>
      <c r="SB1235" s="908"/>
      <c r="SC1235" s="909"/>
      <c r="SD1235" s="907" t="s">
        <v>801</v>
      </c>
      <c r="SE1235" s="908"/>
      <c r="SF1235" s="909"/>
      <c r="SG1235" s="907" t="s">
        <v>802</v>
      </c>
      <c r="SH1235" s="908"/>
      <c r="SI1235" s="909"/>
      <c r="SJ1235" s="910" t="s">
        <v>803</v>
      </c>
      <c r="SK1235" s="911"/>
      <c r="SL1235" s="912"/>
      <c r="SM1235" s="910" t="s">
        <v>804</v>
      </c>
      <c r="SN1235" s="911"/>
      <c r="SO1235" s="912"/>
      <c r="SP1235" s="907" t="s">
        <v>805</v>
      </c>
      <c r="SQ1235" s="908"/>
      <c r="SR1235" s="909"/>
      <c r="SS1235" s="907" t="s">
        <v>806</v>
      </c>
      <c r="ST1235" s="908"/>
      <c r="SU1235" s="909"/>
      <c r="SV1235" s="910" t="s">
        <v>800</v>
      </c>
      <c r="SW1235" s="911"/>
      <c r="SX1235" s="912"/>
      <c r="SY1235" s="910" t="s">
        <v>801</v>
      </c>
      <c r="SZ1235" s="911"/>
      <c r="TA1235" s="912"/>
      <c r="TB1235" s="910" t="s">
        <v>802</v>
      </c>
      <c r="TC1235" s="911"/>
      <c r="TD1235" s="912"/>
      <c r="TE1235" s="910" t="s">
        <v>803</v>
      </c>
      <c r="TF1235" s="911"/>
      <c r="TG1235" s="912"/>
      <c r="TH1235" s="910" t="s">
        <v>804</v>
      </c>
      <c r="TI1235" s="911"/>
      <c r="TJ1235" s="912"/>
      <c r="TK1235" s="910" t="s">
        <v>805</v>
      </c>
      <c r="TL1235" s="911"/>
      <c r="TM1235" s="912"/>
      <c r="TN1235" s="910" t="s">
        <v>806</v>
      </c>
      <c r="TO1235" s="911"/>
      <c r="TP1235" s="912"/>
      <c r="TQ1235" s="907" t="s">
        <v>800</v>
      </c>
      <c r="TR1235" s="908"/>
      <c r="TS1235" s="909"/>
      <c r="TT1235" s="907" t="s">
        <v>801</v>
      </c>
      <c r="TU1235" s="908"/>
      <c r="TV1235" s="909"/>
      <c r="TW1235" s="907" t="s">
        <v>802</v>
      </c>
      <c r="TX1235" s="908"/>
      <c r="TY1235" s="909"/>
      <c r="TZ1235" s="910" t="s">
        <v>803</v>
      </c>
      <c r="UA1235" s="911"/>
      <c r="UB1235" s="912"/>
      <c r="UC1235" s="910" t="s">
        <v>804</v>
      </c>
      <c r="UD1235" s="911"/>
      <c r="UE1235" s="912"/>
      <c r="UF1235" s="907" t="s">
        <v>805</v>
      </c>
      <c r="UG1235" s="908"/>
      <c r="UH1235" s="909"/>
      <c r="UI1235" s="907" t="s">
        <v>806</v>
      </c>
      <c r="UJ1235" s="908"/>
      <c r="UK1235" s="909"/>
      <c r="UL1235" s="910" t="s">
        <v>800</v>
      </c>
      <c r="UM1235" s="911"/>
      <c r="UN1235" s="912"/>
      <c r="UO1235" s="910" t="s">
        <v>801</v>
      </c>
      <c r="UP1235" s="911"/>
      <c r="UQ1235" s="912"/>
      <c r="UR1235" s="910" t="s">
        <v>802</v>
      </c>
      <c r="US1235" s="911"/>
      <c r="UT1235" s="912"/>
      <c r="UU1235" s="910" t="s">
        <v>803</v>
      </c>
      <c r="UV1235" s="911"/>
      <c r="UW1235" s="912"/>
      <c r="UX1235" s="910" t="s">
        <v>804</v>
      </c>
      <c r="UY1235" s="911"/>
      <c r="UZ1235" s="912"/>
      <c r="VA1235" s="910" t="s">
        <v>805</v>
      </c>
      <c r="VB1235" s="911"/>
      <c r="VC1235" s="912"/>
      <c r="VD1235" s="910" t="s">
        <v>806</v>
      </c>
      <c r="VE1235" s="911"/>
      <c r="VF1235" s="912"/>
      <c r="VG1235" s="907" t="s">
        <v>800</v>
      </c>
      <c r="VH1235" s="908"/>
      <c r="VI1235" s="909"/>
      <c r="VJ1235" s="907" t="s">
        <v>801</v>
      </c>
      <c r="VK1235" s="908"/>
      <c r="VL1235" s="909"/>
      <c r="VM1235" s="907" t="s">
        <v>802</v>
      </c>
      <c r="VN1235" s="908"/>
      <c r="VO1235" s="909"/>
      <c r="VP1235" s="910" t="s">
        <v>803</v>
      </c>
      <c r="VQ1235" s="911"/>
      <c r="VR1235" s="912"/>
      <c r="VS1235" s="910" t="s">
        <v>804</v>
      </c>
      <c r="VT1235" s="911"/>
      <c r="VU1235" s="912"/>
      <c r="VV1235" s="907" t="s">
        <v>805</v>
      </c>
      <c r="VW1235" s="908"/>
      <c r="VX1235" s="909"/>
      <c r="VY1235" s="907" t="s">
        <v>806</v>
      </c>
      <c r="VZ1235" s="908"/>
      <c r="WA1235" s="909"/>
      <c r="WB1235" s="910" t="s">
        <v>800</v>
      </c>
      <c r="WC1235" s="911"/>
      <c r="WD1235" s="912"/>
      <c r="WE1235" s="910" t="s">
        <v>801</v>
      </c>
      <c r="WF1235" s="911"/>
      <c r="WG1235" s="912"/>
      <c r="WH1235" s="910" t="s">
        <v>802</v>
      </c>
      <c r="WI1235" s="911"/>
      <c r="WJ1235" s="912"/>
      <c r="WK1235" s="910" t="s">
        <v>803</v>
      </c>
      <c r="WL1235" s="911"/>
      <c r="WM1235" s="912"/>
      <c r="WN1235" s="910" t="s">
        <v>804</v>
      </c>
      <c r="WO1235" s="911"/>
      <c r="WP1235" s="912"/>
      <c r="WQ1235" s="910" t="s">
        <v>805</v>
      </c>
      <c r="WR1235" s="911"/>
      <c r="WS1235" s="912"/>
      <c r="WT1235" s="910" t="s">
        <v>806</v>
      </c>
      <c r="WU1235" s="911"/>
      <c r="WV1235" s="912"/>
      <c r="WW1235" s="907" t="s">
        <v>800</v>
      </c>
      <c r="WX1235" s="908"/>
      <c r="WY1235" s="909"/>
      <c r="WZ1235" s="907" t="s">
        <v>801</v>
      </c>
      <c r="XA1235" s="908"/>
      <c r="XB1235" s="909"/>
      <c r="XC1235" s="907" t="s">
        <v>802</v>
      </c>
      <c r="XD1235" s="908"/>
      <c r="XE1235" s="909"/>
      <c r="XF1235" s="910" t="s">
        <v>803</v>
      </c>
      <c r="XG1235" s="911"/>
      <c r="XH1235" s="912"/>
      <c r="XI1235" s="910" t="s">
        <v>804</v>
      </c>
      <c r="XJ1235" s="911"/>
      <c r="XK1235" s="912"/>
      <c r="XL1235" s="907" t="s">
        <v>805</v>
      </c>
      <c r="XM1235" s="908"/>
      <c r="XN1235" s="909"/>
      <c r="XO1235" s="907" t="s">
        <v>806</v>
      </c>
      <c r="XP1235" s="908"/>
      <c r="XQ1235" s="909"/>
      <c r="XR1235" s="910" t="s">
        <v>800</v>
      </c>
      <c r="XS1235" s="911"/>
      <c r="XT1235" s="912"/>
      <c r="XU1235" s="910" t="s">
        <v>801</v>
      </c>
      <c r="XV1235" s="911"/>
      <c r="XW1235" s="912"/>
      <c r="XX1235" s="910" t="s">
        <v>802</v>
      </c>
      <c r="XY1235" s="911"/>
      <c r="XZ1235" s="912"/>
      <c r="YA1235" s="910" t="s">
        <v>803</v>
      </c>
      <c r="YB1235" s="911"/>
      <c r="YC1235" s="912"/>
      <c r="YD1235" s="910" t="s">
        <v>804</v>
      </c>
      <c r="YE1235" s="911"/>
      <c r="YF1235" s="912"/>
      <c r="YG1235" s="910" t="s">
        <v>805</v>
      </c>
      <c r="YH1235" s="911"/>
      <c r="YI1235" s="912"/>
      <c r="YJ1235" s="910" t="s">
        <v>806</v>
      </c>
      <c r="YK1235" s="911"/>
      <c r="YL1235" s="912"/>
      <c r="YM1235" s="907" t="s">
        <v>800</v>
      </c>
      <c r="YN1235" s="908"/>
      <c r="YO1235" s="909"/>
      <c r="YP1235" s="907" t="s">
        <v>801</v>
      </c>
      <c r="YQ1235" s="908"/>
      <c r="YR1235" s="909"/>
      <c r="YS1235" s="907" t="s">
        <v>802</v>
      </c>
      <c r="YT1235" s="908"/>
      <c r="YU1235" s="909"/>
      <c r="YV1235" s="910" t="s">
        <v>803</v>
      </c>
      <c r="YW1235" s="911"/>
      <c r="YX1235" s="912"/>
      <c r="YY1235" s="910" t="s">
        <v>804</v>
      </c>
      <c r="YZ1235" s="911"/>
      <c r="ZA1235" s="912"/>
      <c r="ZB1235" s="907" t="s">
        <v>805</v>
      </c>
      <c r="ZC1235" s="908"/>
      <c r="ZD1235" s="909"/>
      <c r="ZE1235" s="907" t="s">
        <v>806</v>
      </c>
      <c r="ZF1235" s="908"/>
      <c r="ZG1235" s="909"/>
    </row>
    <row r="1236" spans="1:683">
      <c r="A1236" s="659"/>
      <c r="B1236" s="484"/>
      <c r="C1236" s="660"/>
      <c r="D1236" s="656"/>
      <c r="E1236" s="655"/>
      <c r="F1236" s="659">
        <v>2020</v>
      </c>
      <c r="G1236" s="659">
        <v>2021</v>
      </c>
      <c r="H1236" s="659">
        <v>2023</v>
      </c>
      <c r="I1236" s="774">
        <v>2020</v>
      </c>
      <c r="J1236" s="774">
        <v>2021</v>
      </c>
      <c r="K1236" s="774">
        <v>2023</v>
      </c>
      <c r="L1236" s="774">
        <v>2020</v>
      </c>
      <c r="M1236" s="774">
        <v>2021</v>
      </c>
      <c r="N1236" s="774">
        <v>2023</v>
      </c>
      <c r="O1236" s="774">
        <v>2020</v>
      </c>
      <c r="P1236" s="774">
        <v>2021</v>
      </c>
      <c r="Q1236" s="774">
        <v>2023</v>
      </c>
      <c r="R1236" s="774">
        <v>2020</v>
      </c>
      <c r="S1236" s="774">
        <v>2021</v>
      </c>
      <c r="T1236" s="774">
        <v>2023</v>
      </c>
      <c r="U1236" s="774">
        <v>2020</v>
      </c>
      <c r="V1236" s="774">
        <v>2021</v>
      </c>
      <c r="W1236" s="774">
        <v>2023</v>
      </c>
      <c r="X1236" s="774">
        <v>2020</v>
      </c>
      <c r="Y1236" s="774">
        <v>2021</v>
      </c>
      <c r="Z1236" s="774">
        <v>2023</v>
      </c>
      <c r="AA1236" s="774">
        <v>2020</v>
      </c>
      <c r="AB1236" s="774">
        <v>2021</v>
      </c>
      <c r="AC1236" s="774">
        <v>2023</v>
      </c>
      <c r="AD1236" s="774">
        <v>2020</v>
      </c>
      <c r="AE1236" s="774">
        <v>2021</v>
      </c>
      <c r="AF1236" s="774">
        <v>2023</v>
      </c>
      <c r="AG1236" s="774">
        <v>2020</v>
      </c>
      <c r="AH1236" s="774">
        <v>2021</v>
      </c>
      <c r="AI1236" s="774">
        <v>2023</v>
      </c>
      <c r="AJ1236" s="774">
        <v>2020</v>
      </c>
      <c r="AK1236" s="774">
        <v>2021</v>
      </c>
      <c r="AL1236" s="774">
        <v>2023</v>
      </c>
      <c r="AM1236" s="774">
        <v>2020</v>
      </c>
      <c r="AN1236" s="774">
        <v>2021</v>
      </c>
      <c r="AO1236" s="774">
        <v>2023</v>
      </c>
      <c r="AP1236" s="774">
        <v>2020</v>
      </c>
      <c r="AQ1236" s="774">
        <v>2021</v>
      </c>
      <c r="AR1236" s="774">
        <v>2023</v>
      </c>
      <c r="AS1236" s="774">
        <v>2020</v>
      </c>
      <c r="AT1236" s="774">
        <v>2021</v>
      </c>
      <c r="AU1236" s="774">
        <v>2023</v>
      </c>
      <c r="AV1236" s="774">
        <v>2020</v>
      </c>
      <c r="AW1236" s="774">
        <v>2021</v>
      </c>
      <c r="AX1236" s="774">
        <v>2023</v>
      </c>
      <c r="AY1236" s="774">
        <v>2020</v>
      </c>
      <c r="AZ1236" s="774">
        <v>2021</v>
      </c>
      <c r="BA1236" s="774">
        <v>2023</v>
      </c>
      <c r="BB1236" s="774">
        <v>2020</v>
      </c>
      <c r="BC1236" s="774">
        <v>2021</v>
      </c>
      <c r="BD1236" s="774">
        <v>2023</v>
      </c>
      <c r="BE1236" s="774">
        <v>2020</v>
      </c>
      <c r="BF1236" s="774">
        <v>2021</v>
      </c>
      <c r="BG1236" s="774">
        <v>2023</v>
      </c>
      <c r="BH1236" s="774">
        <v>2020</v>
      </c>
      <c r="BI1236" s="774">
        <v>2021</v>
      </c>
      <c r="BJ1236" s="774">
        <v>2023</v>
      </c>
      <c r="BK1236" s="774">
        <v>2020</v>
      </c>
      <c r="BL1236" s="774">
        <v>2021</v>
      </c>
      <c r="BM1236" s="774">
        <v>2023</v>
      </c>
      <c r="BN1236" s="774">
        <v>2020</v>
      </c>
      <c r="BO1236" s="774">
        <v>2021</v>
      </c>
      <c r="BP1236" s="774">
        <v>2023</v>
      </c>
      <c r="BQ1236" s="774">
        <v>2020</v>
      </c>
      <c r="BR1236" s="774">
        <v>2021</v>
      </c>
      <c r="BS1236" s="774">
        <v>2023</v>
      </c>
      <c r="BT1236" s="774">
        <v>2020</v>
      </c>
      <c r="BU1236" s="774">
        <v>2021</v>
      </c>
      <c r="BV1236" s="774">
        <v>2023</v>
      </c>
      <c r="BW1236" s="774">
        <v>2020</v>
      </c>
      <c r="BX1236" s="774">
        <v>2021</v>
      </c>
      <c r="BY1236" s="774">
        <v>2023</v>
      </c>
      <c r="BZ1236" s="774">
        <v>2020</v>
      </c>
      <c r="CA1236" s="774">
        <v>2021</v>
      </c>
      <c r="CB1236" s="774">
        <v>2023</v>
      </c>
      <c r="CC1236" s="774">
        <v>2020</v>
      </c>
      <c r="CD1236" s="774">
        <v>2021</v>
      </c>
      <c r="CE1236" s="774">
        <v>2023</v>
      </c>
      <c r="CF1236" s="774">
        <v>2020</v>
      </c>
      <c r="CG1236" s="774">
        <v>2021</v>
      </c>
      <c r="CH1236" s="774">
        <v>2023</v>
      </c>
      <c r="CI1236" s="774">
        <v>2020</v>
      </c>
      <c r="CJ1236" s="774">
        <v>2021</v>
      </c>
      <c r="CK1236" s="774">
        <v>2023</v>
      </c>
      <c r="CL1236" s="774">
        <v>2020</v>
      </c>
      <c r="CM1236" s="774">
        <v>2021</v>
      </c>
      <c r="CN1236" s="774">
        <v>2023</v>
      </c>
      <c r="CO1236" s="774">
        <v>2020</v>
      </c>
      <c r="CP1236" s="774">
        <v>2021</v>
      </c>
      <c r="CQ1236" s="774">
        <v>2023</v>
      </c>
      <c r="CR1236" s="774">
        <v>2020</v>
      </c>
      <c r="CS1236" s="774">
        <v>2021</v>
      </c>
      <c r="CT1236" s="774">
        <v>2023</v>
      </c>
      <c r="CU1236" s="774">
        <v>2020</v>
      </c>
      <c r="CV1236" s="774">
        <v>2021</v>
      </c>
      <c r="CW1236" s="774">
        <v>2023</v>
      </c>
      <c r="CX1236" s="774">
        <v>2020</v>
      </c>
      <c r="CY1236" s="774">
        <v>2021</v>
      </c>
      <c r="CZ1236" s="774">
        <v>2023</v>
      </c>
      <c r="DA1236" s="774">
        <v>2020</v>
      </c>
      <c r="DB1236" s="774">
        <v>2021</v>
      </c>
      <c r="DC1236" s="774">
        <v>2023</v>
      </c>
      <c r="DD1236" s="774">
        <v>2020</v>
      </c>
      <c r="DE1236" s="774">
        <v>2021</v>
      </c>
      <c r="DF1236" s="774">
        <v>2023</v>
      </c>
      <c r="DG1236" s="774">
        <v>2020</v>
      </c>
      <c r="DH1236" s="774">
        <v>2021</v>
      </c>
      <c r="DI1236" s="774">
        <v>2023</v>
      </c>
      <c r="DJ1236" s="774">
        <v>2020</v>
      </c>
      <c r="DK1236" s="774">
        <v>2021</v>
      </c>
      <c r="DL1236" s="774">
        <v>2023</v>
      </c>
      <c r="DM1236" s="774">
        <v>2020</v>
      </c>
      <c r="DN1236" s="774">
        <v>2021</v>
      </c>
      <c r="DO1236" s="774">
        <v>2023</v>
      </c>
      <c r="DP1236" s="774">
        <v>2020</v>
      </c>
      <c r="DQ1236" s="774">
        <v>2021</v>
      </c>
      <c r="DR1236" s="774">
        <v>2023</v>
      </c>
      <c r="DS1236" s="774">
        <v>2020</v>
      </c>
      <c r="DT1236" s="774">
        <v>2021</v>
      </c>
      <c r="DU1236" s="774">
        <v>2023</v>
      </c>
      <c r="DV1236" s="774">
        <v>2020</v>
      </c>
      <c r="DW1236" s="774">
        <v>2021</v>
      </c>
      <c r="DX1236" s="774">
        <v>2023</v>
      </c>
      <c r="DY1236" s="774">
        <v>2020</v>
      </c>
      <c r="DZ1236" s="774">
        <v>2021</v>
      </c>
      <c r="EA1236" s="774">
        <v>2023</v>
      </c>
      <c r="EB1236" s="774">
        <v>2020</v>
      </c>
      <c r="EC1236" s="774">
        <v>2021</v>
      </c>
      <c r="ED1236" s="774">
        <v>2023</v>
      </c>
      <c r="EE1236" s="774">
        <v>2020</v>
      </c>
      <c r="EF1236" s="774">
        <v>2021</v>
      </c>
      <c r="EG1236" s="774">
        <v>2023</v>
      </c>
      <c r="EH1236" s="774">
        <v>2020</v>
      </c>
      <c r="EI1236" s="774">
        <v>2021</v>
      </c>
      <c r="EJ1236" s="774">
        <v>2023</v>
      </c>
      <c r="EK1236" s="774">
        <v>2020</v>
      </c>
      <c r="EL1236" s="774">
        <v>2021</v>
      </c>
      <c r="EM1236" s="774">
        <v>2023</v>
      </c>
      <c r="EN1236" s="774">
        <v>2020</v>
      </c>
      <c r="EO1236" s="774">
        <v>2021</v>
      </c>
      <c r="EP1236" s="774">
        <v>2023</v>
      </c>
      <c r="EQ1236" s="774">
        <v>2020</v>
      </c>
      <c r="ER1236" s="774">
        <v>2021</v>
      </c>
      <c r="ES1236" s="774">
        <v>2023</v>
      </c>
      <c r="ET1236" s="774">
        <v>2020</v>
      </c>
      <c r="EU1236" s="774">
        <v>2021</v>
      </c>
      <c r="EV1236" s="774">
        <v>2023</v>
      </c>
      <c r="EW1236" s="774">
        <v>2020</v>
      </c>
      <c r="EX1236" s="774">
        <v>2021</v>
      </c>
      <c r="EY1236" s="774">
        <v>2023</v>
      </c>
      <c r="EZ1236" s="774">
        <v>2020</v>
      </c>
      <c r="FA1236" s="774">
        <v>2021</v>
      </c>
      <c r="FB1236" s="774">
        <v>2023</v>
      </c>
      <c r="FC1236" s="774">
        <v>2020</v>
      </c>
      <c r="FD1236" s="774">
        <v>2021</v>
      </c>
      <c r="FE1236" s="774">
        <v>2023</v>
      </c>
      <c r="FF1236" s="774">
        <v>2020</v>
      </c>
      <c r="FG1236" s="774">
        <v>2021</v>
      </c>
      <c r="FH1236" s="774">
        <v>2023</v>
      </c>
      <c r="FI1236" s="774">
        <v>2020</v>
      </c>
      <c r="FJ1236" s="774">
        <v>2021</v>
      </c>
      <c r="FK1236" s="774">
        <v>2023</v>
      </c>
      <c r="FL1236" s="774">
        <v>2020</v>
      </c>
      <c r="FM1236" s="774">
        <v>2021</v>
      </c>
      <c r="FN1236" s="774">
        <v>2023</v>
      </c>
      <c r="FO1236" s="774">
        <v>2020</v>
      </c>
      <c r="FP1236" s="774">
        <v>2021</v>
      </c>
      <c r="FQ1236" s="774">
        <v>2023</v>
      </c>
      <c r="FR1236" s="774">
        <v>2020</v>
      </c>
      <c r="FS1236" s="774">
        <v>2021</v>
      </c>
      <c r="FT1236" s="774">
        <v>2023</v>
      </c>
      <c r="FU1236" s="774">
        <v>2020</v>
      </c>
      <c r="FV1236" s="774">
        <v>2021</v>
      </c>
      <c r="FW1236" s="774">
        <v>2023</v>
      </c>
      <c r="FX1236" s="774">
        <v>2020</v>
      </c>
      <c r="FY1236" s="774">
        <v>2021</v>
      </c>
      <c r="FZ1236" s="774">
        <v>2023</v>
      </c>
      <c r="GA1236" s="774">
        <v>2020</v>
      </c>
      <c r="GB1236" s="774">
        <v>2021</v>
      </c>
      <c r="GC1236" s="774">
        <v>2023</v>
      </c>
      <c r="GD1236" s="774">
        <v>2020</v>
      </c>
      <c r="GE1236" s="774">
        <v>2021</v>
      </c>
      <c r="GF1236" s="774">
        <v>2023</v>
      </c>
      <c r="GG1236" s="774">
        <v>2020</v>
      </c>
      <c r="GH1236" s="774">
        <v>2021</v>
      </c>
      <c r="GI1236" s="774">
        <v>2023</v>
      </c>
      <c r="GJ1236" s="774">
        <v>2020</v>
      </c>
      <c r="GK1236" s="774">
        <v>2021</v>
      </c>
      <c r="GL1236" s="774">
        <v>2023</v>
      </c>
      <c r="GM1236" s="774">
        <v>2020</v>
      </c>
      <c r="GN1236" s="774">
        <v>2021</v>
      </c>
      <c r="GO1236" s="774">
        <v>2023</v>
      </c>
      <c r="GP1236" s="774">
        <v>2020</v>
      </c>
      <c r="GQ1236" s="774">
        <v>2021</v>
      </c>
      <c r="GR1236" s="774">
        <v>2023</v>
      </c>
      <c r="GS1236" s="774">
        <v>2020</v>
      </c>
      <c r="GT1236" s="774">
        <v>2021</v>
      </c>
      <c r="GU1236" s="774">
        <v>2023</v>
      </c>
      <c r="GV1236" s="774">
        <v>2020</v>
      </c>
      <c r="GW1236" s="774">
        <v>2021</v>
      </c>
      <c r="GX1236" s="774">
        <v>2023</v>
      </c>
      <c r="GY1236" s="774">
        <v>2020</v>
      </c>
      <c r="GZ1236" s="774">
        <v>2021</v>
      </c>
      <c r="HA1236" s="774">
        <v>2023</v>
      </c>
      <c r="HB1236" s="774">
        <v>2020</v>
      </c>
      <c r="HC1236" s="774">
        <v>2021</v>
      </c>
      <c r="HD1236" s="774">
        <v>2023</v>
      </c>
      <c r="HE1236" s="774">
        <v>2020</v>
      </c>
      <c r="HF1236" s="774">
        <v>2021</v>
      </c>
      <c r="HG1236" s="774">
        <v>2023</v>
      </c>
      <c r="HH1236" s="774">
        <v>2020</v>
      </c>
      <c r="HI1236" s="774">
        <v>2021</v>
      </c>
      <c r="HJ1236" s="774">
        <v>2023</v>
      </c>
      <c r="HK1236" s="774">
        <v>2020</v>
      </c>
      <c r="HL1236" s="774">
        <v>2021</v>
      </c>
      <c r="HM1236" s="774">
        <v>2023</v>
      </c>
      <c r="HN1236" s="774">
        <v>2020</v>
      </c>
      <c r="HO1236" s="774">
        <v>2021</v>
      </c>
      <c r="HP1236" s="774">
        <v>2023</v>
      </c>
      <c r="HQ1236" s="774">
        <v>2020</v>
      </c>
      <c r="HR1236" s="774">
        <v>2021</v>
      </c>
      <c r="HS1236" s="774">
        <v>2023</v>
      </c>
      <c r="HT1236" s="774">
        <v>2020</v>
      </c>
      <c r="HU1236" s="774">
        <v>2021</v>
      </c>
      <c r="HV1236" s="774">
        <v>2023</v>
      </c>
      <c r="HW1236" s="774">
        <v>2020</v>
      </c>
      <c r="HX1236" s="774">
        <v>2021</v>
      </c>
      <c r="HY1236" s="774">
        <v>2023</v>
      </c>
      <c r="HZ1236" s="774">
        <v>2020</v>
      </c>
      <c r="IA1236" s="774">
        <v>2021</v>
      </c>
      <c r="IB1236" s="774">
        <v>2023</v>
      </c>
      <c r="IC1236" s="774">
        <v>2020</v>
      </c>
      <c r="ID1236" s="774">
        <v>2021</v>
      </c>
      <c r="IE1236" s="774">
        <v>2023</v>
      </c>
      <c r="IF1236" s="774">
        <v>2020</v>
      </c>
      <c r="IG1236" s="774">
        <v>2021</v>
      </c>
      <c r="IH1236" s="774">
        <v>2023</v>
      </c>
      <c r="II1236" s="774">
        <v>2020</v>
      </c>
      <c r="IJ1236" s="774">
        <v>2021</v>
      </c>
      <c r="IK1236" s="774">
        <v>2023</v>
      </c>
      <c r="IL1236" s="774">
        <v>2020</v>
      </c>
      <c r="IM1236" s="774">
        <v>2021</v>
      </c>
      <c r="IN1236" s="774">
        <v>2023</v>
      </c>
      <c r="IO1236" s="774">
        <v>2020</v>
      </c>
      <c r="IP1236" s="774">
        <v>2021</v>
      </c>
      <c r="IQ1236" s="774">
        <v>2023</v>
      </c>
      <c r="IR1236" s="774">
        <v>2020</v>
      </c>
      <c r="IS1236" s="774">
        <v>2021</v>
      </c>
      <c r="IT1236" s="774">
        <v>2023</v>
      </c>
      <c r="IU1236" s="774">
        <v>2020</v>
      </c>
      <c r="IV1236" s="774">
        <v>2021</v>
      </c>
      <c r="IW1236" s="774">
        <v>2023</v>
      </c>
      <c r="IX1236" s="774">
        <v>2020</v>
      </c>
      <c r="IY1236" s="774">
        <v>2021</v>
      </c>
      <c r="IZ1236" s="774">
        <v>2023</v>
      </c>
      <c r="JA1236" s="774">
        <v>2020</v>
      </c>
      <c r="JB1236" s="774">
        <v>2021</v>
      </c>
      <c r="JC1236" s="774">
        <v>2023</v>
      </c>
      <c r="JD1236" s="774">
        <v>2020</v>
      </c>
      <c r="JE1236" s="774">
        <v>2021</v>
      </c>
      <c r="JF1236" s="774">
        <v>2023</v>
      </c>
      <c r="JG1236" s="774">
        <v>2020</v>
      </c>
      <c r="JH1236" s="774">
        <v>2021</v>
      </c>
      <c r="JI1236" s="774">
        <v>2023</v>
      </c>
      <c r="JJ1236" s="774">
        <v>2020</v>
      </c>
      <c r="JK1236" s="774">
        <v>2021</v>
      </c>
      <c r="JL1236" s="774">
        <v>2023</v>
      </c>
      <c r="JM1236" s="774">
        <v>2020</v>
      </c>
      <c r="JN1236" s="774">
        <v>2021</v>
      </c>
      <c r="JO1236" s="774">
        <v>2023</v>
      </c>
      <c r="JP1236" s="774">
        <v>2020</v>
      </c>
      <c r="JQ1236" s="774">
        <v>2021</v>
      </c>
      <c r="JR1236" s="774">
        <v>2023</v>
      </c>
      <c r="JS1236" s="774">
        <v>2020</v>
      </c>
      <c r="JT1236" s="774">
        <v>2021</v>
      </c>
      <c r="JU1236" s="774">
        <v>2023</v>
      </c>
      <c r="JV1236" s="774">
        <v>2020</v>
      </c>
      <c r="JW1236" s="774">
        <v>2021</v>
      </c>
      <c r="JX1236" s="774">
        <v>2023</v>
      </c>
      <c r="JY1236" s="774">
        <v>2020</v>
      </c>
      <c r="JZ1236" s="774">
        <v>2021</v>
      </c>
      <c r="KA1236" s="774">
        <v>2023</v>
      </c>
      <c r="KB1236" s="774">
        <v>2020</v>
      </c>
      <c r="KC1236" s="774">
        <v>2021</v>
      </c>
      <c r="KD1236" s="774">
        <v>2023</v>
      </c>
      <c r="KE1236" s="774">
        <v>2020</v>
      </c>
      <c r="KF1236" s="774">
        <v>2021</v>
      </c>
      <c r="KG1236" s="774">
        <v>2023</v>
      </c>
      <c r="KH1236" s="774">
        <v>2020</v>
      </c>
      <c r="KI1236" s="774">
        <v>2021</v>
      </c>
      <c r="KJ1236" s="774">
        <v>2023</v>
      </c>
      <c r="KK1236" s="774">
        <v>2020</v>
      </c>
      <c r="KL1236" s="774">
        <v>2021</v>
      </c>
      <c r="KM1236" s="774">
        <v>2023</v>
      </c>
      <c r="KN1236" s="774">
        <v>2020</v>
      </c>
      <c r="KO1236" s="774">
        <v>2021</v>
      </c>
      <c r="KP1236" s="774">
        <v>2023</v>
      </c>
      <c r="KQ1236" s="774">
        <v>2020</v>
      </c>
      <c r="KR1236" s="774">
        <v>2021</v>
      </c>
      <c r="KS1236" s="774">
        <v>2023</v>
      </c>
      <c r="KT1236" s="774">
        <v>2020</v>
      </c>
      <c r="KU1236" s="774">
        <v>2021</v>
      </c>
      <c r="KV1236" s="774">
        <v>2023</v>
      </c>
      <c r="KW1236" s="774">
        <v>2020</v>
      </c>
      <c r="KX1236" s="774">
        <v>2021</v>
      </c>
      <c r="KY1236" s="774">
        <v>2023</v>
      </c>
      <c r="KZ1236" s="774">
        <v>2020</v>
      </c>
      <c r="LA1236" s="774">
        <v>2021</v>
      </c>
      <c r="LB1236" s="774">
        <v>2023</v>
      </c>
      <c r="LC1236" s="774">
        <v>2020</v>
      </c>
      <c r="LD1236" s="774">
        <v>2021</v>
      </c>
      <c r="LE1236" s="774">
        <v>2023</v>
      </c>
      <c r="LF1236" s="774">
        <v>2020</v>
      </c>
      <c r="LG1236" s="774">
        <v>2021</v>
      </c>
      <c r="LH1236" s="774">
        <v>2023</v>
      </c>
      <c r="LI1236" s="774">
        <v>2020</v>
      </c>
      <c r="LJ1236" s="774">
        <v>2021</v>
      </c>
      <c r="LK1236" s="774">
        <v>2023</v>
      </c>
      <c r="LL1236" s="774">
        <v>2020</v>
      </c>
      <c r="LM1236" s="774">
        <v>2021</v>
      </c>
      <c r="LN1236" s="774">
        <v>2023</v>
      </c>
      <c r="LO1236" s="774">
        <v>2020</v>
      </c>
      <c r="LP1236" s="774">
        <v>2021</v>
      </c>
      <c r="LQ1236" s="774">
        <v>2023</v>
      </c>
      <c r="LR1236" s="774">
        <v>2020</v>
      </c>
      <c r="LS1236" s="774">
        <v>2021</v>
      </c>
      <c r="LT1236" s="774">
        <v>2023</v>
      </c>
      <c r="LU1236" s="774">
        <v>2020</v>
      </c>
      <c r="LV1236" s="774">
        <v>2021</v>
      </c>
      <c r="LW1236" s="774">
        <v>2023</v>
      </c>
      <c r="LX1236" s="774">
        <v>2020</v>
      </c>
      <c r="LY1236" s="774">
        <v>2021</v>
      </c>
      <c r="LZ1236" s="774">
        <v>2023</v>
      </c>
      <c r="MA1236" s="774">
        <v>2020</v>
      </c>
      <c r="MB1236" s="774">
        <v>2021</v>
      </c>
      <c r="MC1236" s="774">
        <v>2023</v>
      </c>
      <c r="MD1236" s="774">
        <v>2020</v>
      </c>
      <c r="ME1236" s="774">
        <v>2021</v>
      </c>
      <c r="MF1236" s="774">
        <v>2023</v>
      </c>
      <c r="MG1236" s="774">
        <v>2020</v>
      </c>
      <c r="MH1236" s="774">
        <v>2021</v>
      </c>
      <c r="MI1236" s="774">
        <v>2023</v>
      </c>
      <c r="MJ1236" s="774">
        <v>2020</v>
      </c>
      <c r="MK1236" s="774">
        <v>2021</v>
      </c>
      <c r="ML1236" s="774">
        <v>2023</v>
      </c>
      <c r="MM1236" s="774">
        <v>2020</v>
      </c>
      <c r="MN1236" s="774">
        <v>2021</v>
      </c>
      <c r="MO1236" s="774">
        <v>2023</v>
      </c>
      <c r="MP1236" s="774">
        <v>2020</v>
      </c>
      <c r="MQ1236" s="774">
        <v>2021</v>
      </c>
      <c r="MR1236" s="774">
        <v>2023</v>
      </c>
      <c r="MS1236" s="774">
        <v>2020</v>
      </c>
      <c r="MT1236" s="774">
        <v>2021</v>
      </c>
      <c r="MU1236" s="774">
        <v>2023</v>
      </c>
      <c r="MV1236" s="774">
        <v>2020</v>
      </c>
      <c r="MW1236" s="774">
        <v>2021</v>
      </c>
      <c r="MX1236" s="774">
        <v>2023</v>
      </c>
      <c r="MY1236" s="774">
        <v>2020</v>
      </c>
      <c r="MZ1236" s="774">
        <v>2021</v>
      </c>
      <c r="NA1236" s="774">
        <v>2023</v>
      </c>
      <c r="NB1236" s="774">
        <v>2020</v>
      </c>
      <c r="NC1236" s="774">
        <v>2021</v>
      </c>
      <c r="ND1236" s="774">
        <v>2023</v>
      </c>
      <c r="NE1236" s="774">
        <v>2020</v>
      </c>
      <c r="NF1236" s="774">
        <v>2021</v>
      </c>
      <c r="NG1236" s="774">
        <v>2023</v>
      </c>
      <c r="NH1236" s="774">
        <v>2020</v>
      </c>
      <c r="NI1236" s="774">
        <v>2021</v>
      </c>
      <c r="NJ1236" s="774">
        <v>2023</v>
      </c>
      <c r="NK1236" s="774">
        <v>2020</v>
      </c>
      <c r="NL1236" s="774">
        <v>2021</v>
      </c>
      <c r="NM1236" s="774">
        <v>2023</v>
      </c>
      <c r="NN1236" s="774">
        <v>2020</v>
      </c>
      <c r="NO1236" s="774">
        <v>2021</v>
      </c>
      <c r="NP1236" s="774">
        <v>2023</v>
      </c>
      <c r="NQ1236" s="774">
        <v>2020</v>
      </c>
      <c r="NR1236" s="774">
        <v>2021</v>
      </c>
      <c r="NS1236" s="774">
        <v>2023</v>
      </c>
      <c r="NT1236" s="774">
        <v>2020</v>
      </c>
      <c r="NU1236" s="774">
        <v>2021</v>
      </c>
      <c r="NV1236" s="774">
        <v>2023</v>
      </c>
      <c r="NW1236" s="774">
        <v>2020</v>
      </c>
      <c r="NX1236" s="774">
        <v>2021</v>
      </c>
      <c r="NY1236" s="774">
        <v>2023</v>
      </c>
      <c r="NZ1236" s="774">
        <v>2020</v>
      </c>
      <c r="OA1236" s="774">
        <v>2021</v>
      </c>
      <c r="OB1236" s="774">
        <v>2023</v>
      </c>
      <c r="OC1236" s="774">
        <v>2020</v>
      </c>
      <c r="OD1236" s="774">
        <v>2021</v>
      </c>
      <c r="OE1236" s="774">
        <v>2023</v>
      </c>
      <c r="OF1236" s="774">
        <v>2020</v>
      </c>
      <c r="OG1236" s="774">
        <v>2021</v>
      </c>
      <c r="OH1236" s="774">
        <v>2023</v>
      </c>
      <c r="OI1236" s="774">
        <v>2020</v>
      </c>
      <c r="OJ1236" s="774">
        <v>2021</v>
      </c>
      <c r="OK1236" s="774">
        <v>2023</v>
      </c>
      <c r="OL1236" s="774">
        <v>2020</v>
      </c>
      <c r="OM1236" s="774">
        <v>2021</v>
      </c>
      <c r="ON1236" s="774">
        <v>2023</v>
      </c>
      <c r="OO1236" s="774">
        <v>2020</v>
      </c>
      <c r="OP1236" s="774">
        <v>2021</v>
      </c>
      <c r="OQ1236" s="774">
        <v>2023</v>
      </c>
      <c r="OR1236" s="774">
        <v>2020</v>
      </c>
      <c r="OS1236" s="774">
        <v>2021</v>
      </c>
      <c r="OT1236" s="774">
        <v>2023</v>
      </c>
      <c r="OU1236" s="774">
        <v>2020</v>
      </c>
      <c r="OV1236" s="774">
        <v>2021</v>
      </c>
      <c r="OW1236" s="774">
        <v>2023</v>
      </c>
      <c r="OX1236" s="774">
        <v>2020</v>
      </c>
      <c r="OY1236" s="774">
        <v>2021</v>
      </c>
      <c r="OZ1236" s="774">
        <v>2023</v>
      </c>
      <c r="PA1236" s="774">
        <v>2020</v>
      </c>
      <c r="PB1236" s="774">
        <v>2021</v>
      </c>
      <c r="PC1236" s="774">
        <v>2023</v>
      </c>
      <c r="PD1236" s="774">
        <v>2020</v>
      </c>
      <c r="PE1236" s="774">
        <v>2021</v>
      </c>
      <c r="PF1236" s="774">
        <v>2023</v>
      </c>
      <c r="PG1236" s="774">
        <v>2020</v>
      </c>
      <c r="PH1236" s="774">
        <v>2021</v>
      </c>
      <c r="PI1236" s="774">
        <v>2023</v>
      </c>
      <c r="PJ1236" s="774">
        <v>2020</v>
      </c>
      <c r="PK1236" s="774">
        <v>2021</v>
      </c>
      <c r="PL1236" s="774">
        <v>2023</v>
      </c>
      <c r="PM1236" s="774">
        <v>2020</v>
      </c>
      <c r="PN1236" s="774">
        <v>2021</v>
      </c>
      <c r="PO1236" s="774">
        <v>2023</v>
      </c>
      <c r="PP1236" s="774">
        <v>2020</v>
      </c>
      <c r="PQ1236" s="774">
        <v>2021</v>
      </c>
      <c r="PR1236" s="774">
        <v>2023</v>
      </c>
      <c r="PS1236" s="774">
        <v>2020</v>
      </c>
      <c r="PT1236" s="774">
        <v>2021</v>
      </c>
      <c r="PU1236" s="774">
        <v>2023</v>
      </c>
      <c r="PV1236" s="774">
        <v>2020</v>
      </c>
      <c r="PW1236" s="774">
        <v>2021</v>
      </c>
      <c r="PX1236" s="774">
        <v>2023</v>
      </c>
      <c r="PY1236" s="774">
        <v>2020</v>
      </c>
      <c r="PZ1236" s="774">
        <v>2021</v>
      </c>
      <c r="QA1236" s="774">
        <v>2023</v>
      </c>
      <c r="QB1236" s="774">
        <v>2020</v>
      </c>
      <c r="QC1236" s="774">
        <v>2021</v>
      </c>
      <c r="QD1236" s="774">
        <v>2023</v>
      </c>
      <c r="QE1236" s="774">
        <v>2020</v>
      </c>
      <c r="QF1236" s="774">
        <v>2021</v>
      </c>
      <c r="QG1236" s="774">
        <v>2023</v>
      </c>
      <c r="QH1236" s="774">
        <v>2020</v>
      </c>
      <c r="QI1236" s="774">
        <v>2021</v>
      </c>
      <c r="QJ1236" s="774">
        <v>2023</v>
      </c>
      <c r="QK1236" s="774">
        <v>2020</v>
      </c>
      <c r="QL1236" s="774">
        <v>2021</v>
      </c>
      <c r="QM1236" s="774">
        <v>2023</v>
      </c>
      <c r="QN1236" s="774">
        <v>2020</v>
      </c>
      <c r="QO1236" s="774">
        <v>2021</v>
      </c>
      <c r="QP1236" s="774">
        <v>2023</v>
      </c>
      <c r="QQ1236" s="774">
        <v>2020</v>
      </c>
      <c r="QR1236" s="774">
        <v>2021</v>
      </c>
      <c r="QS1236" s="774">
        <v>2023</v>
      </c>
      <c r="QT1236" s="774">
        <v>2020</v>
      </c>
      <c r="QU1236" s="774">
        <v>2021</v>
      </c>
      <c r="QV1236" s="774">
        <v>2023</v>
      </c>
      <c r="QW1236" s="774">
        <v>2020</v>
      </c>
      <c r="QX1236" s="774">
        <v>2021</v>
      </c>
      <c r="QY1236" s="774">
        <v>2023</v>
      </c>
      <c r="QZ1236" s="774">
        <v>2020</v>
      </c>
      <c r="RA1236" s="774">
        <v>2021</v>
      </c>
      <c r="RB1236" s="774">
        <v>2023</v>
      </c>
      <c r="RC1236" s="774">
        <v>2020</v>
      </c>
      <c r="RD1236" s="774">
        <v>2021</v>
      </c>
      <c r="RE1236" s="774">
        <v>2023</v>
      </c>
      <c r="RF1236" s="774">
        <v>2020</v>
      </c>
      <c r="RG1236" s="774">
        <v>2021</v>
      </c>
      <c r="RH1236" s="774">
        <v>2023</v>
      </c>
      <c r="RI1236" s="774">
        <v>2020</v>
      </c>
      <c r="RJ1236" s="774">
        <v>2021</v>
      </c>
      <c r="RK1236" s="774">
        <v>2023</v>
      </c>
      <c r="RL1236" s="774">
        <v>2020</v>
      </c>
      <c r="RM1236" s="774">
        <v>2021</v>
      </c>
      <c r="RN1236" s="774">
        <v>2023</v>
      </c>
      <c r="RO1236" s="774">
        <v>2020</v>
      </c>
      <c r="RP1236" s="774">
        <v>2021</v>
      </c>
      <c r="RQ1236" s="774">
        <v>2023</v>
      </c>
      <c r="RR1236" s="774">
        <v>2020</v>
      </c>
      <c r="RS1236" s="774">
        <v>2021</v>
      </c>
      <c r="RT1236" s="774">
        <v>2023</v>
      </c>
      <c r="RU1236" s="774">
        <v>2020</v>
      </c>
      <c r="RV1236" s="774">
        <v>2021</v>
      </c>
      <c r="RW1236" s="774">
        <v>2023</v>
      </c>
      <c r="RX1236" s="774">
        <v>2020</v>
      </c>
      <c r="RY1236" s="774">
        <v>2021</v>
      </c>
      <c r="RZ1236" s="774">
        <v>2023</v>
      </c>
      <c r="SA1236" s="774">
        <v>2020</v>
      </c>
      <c r="SB1236" s="774">
        <v>2021</v>
      </c>
      <c r="SC1236" s="774">
        <v>2023</v>
      </c>
      <c r="SD1236" s="774">
        <v>2020</v>
      </c>
      <c r="SE1236" s="774">
        <v>2021</v>
      </c>
      <c r="SF1236" s="774">
        <v>2023</v>
      </c>
      <c r="SG1236" s="774">
        <v>2020</v>
      </c>
      <c r="SH1236" s="774">
        <v>2021</v>
      </c>
      <c r="SI1236" s="774">
        <v>2023</v>
      </c>
      <c r="SJ1236" s="774">
        <v>2020</v>
      </c>
      <c r="SK1236" s="774">
        <v>2021</v>
      </c>
      <c r="SL1236" s="774">
        <v>2023</v>
      </c>
      <c r="SM1236" s="774">
        <v>2020</v>
      </c>
      <c r="SN1236" s="774">
        <v>2021</v>
      </c>
      <c r="SO1236" s="774">
        <v>2023</v>
      </c>
      <c r="SP1236" s="774">
        <v>2020</v>
      </c>
      <c r="SQ1236" s="774">
        <v>2021</v>
      </c>
      <c r="SR1236" s="774">
        <v>2023</v>
      </c>
      <c r="SS1236" s="774">
        <v>2020</v>
      </c>
      <c r="ST1236" s="774">
        <v>2021</v>
      </c>
      <c r="SU1236" s="774">
        <v>2023</v>
      </c>
      <c r="SV1236" s="774">
        <v>2020</v>
      </c>
      <c r="SW1236" s="774">
        <v>2021</v>
      </c>
      <c r="SX1236" s="774">
        <v>2023</v>
      </c>
      <c r="SY1236" s="774">
        <v>2020</v>
      </c>
      <c r="SZ1236" s="774">
        <v>2021</v>
      </c>
      <c r="TA1236" s="774">
        <v>2023</v>
      </c>
      <c r="TB1236" s="774">
        <v>2020</v>
      </c>
      <c r="TC1236" s="774">
        <v>2021</v>
      </c>
      <c r="TD1236" s="774">
        <v>2023</v>
      </c>
      <c r="TE1236" s="774">
        <v>2020</v>
      </c>
      <c r="TF1236" s="774">
        <v>2021</v>
      </c>
      <c r="TG1236" s="774">
        <v>2023</v>
      </c>
      <c r="TH1236" s="774">
        <v>2020</v>
      </c>
      <c r="TI1236" s="774">
        <v>2021</v>
      </c>
      <c r="TJ1236" s="774">
        <v>2023</v>
      </c>
      <c r="TK1236" s="774">
        <v>2020</v>
      </c>
      <c r="TL1236" s="774">
        <v>2021</v>
      </c>
      <c r="TM1236" s="774">
        <v>2023</v>
      </c>
      <c r="TN1236" s="774">
        <v>2020</v>
      </c>
      <c r="TO1236" s="774">
        <v>2021</v>
      </c>
      <c r="TP1236" s="774">
        <v>2023</v>
      </c>
      <c r="TQ1236" s="774">
        <v>2020</v>
      </c>
      <c r="TR1236" s="774">
        <v>2021</v>
      </c>
      <c r="TS1236" s="774">
        <v>2023</v>
      </c>
      <c r="TT1236" s="774">
        <v>2020</v>
      </c>
      <c r="TU1236" s="774">
        <v>2021</v>
      </c>
      <c r="TV1236" s="774">
        <v>2023</v>
      </c>
      <c r="TW1236" s="774">
        <v>2020</v>
      </c>
      <c r="TX1236" s="774">
        <v>2021</v>
      </c>
      <c r="TY1236" s="774">
        <v>2023</v>
      </c>
      <c r="TZ1236" s="774">
        <v>2020</v>
      </c>
      <c r="UA1236" s="774">
        <v>2021</v>
      </c>
      <c r="UB1236" s="774">
        <v>2023</v>
      </c>
      <c r="UC1236" s="774">
        <v>2020</v>
      </c>
      <c r="UD1236" s="774">
        <v>2021</v>
      </c>
      <c r="UE1236" s="774">
        <v>2023</v>
      </c>
      <c r="UF1236" s="774">
        <v>2020</v>
      </c>
      <c r="UG1236" s="774">
        <v>2021</v>
      </c>
      <c r="UH1236" s="774">
        <v>2023</v>
      </c>
      <c r="UI1236" s="774">
        <v>2020</v>
      </c>
      <c r="UJ1236" s="774">
        <v>2021</v>
      </c>
      <c r="UK1236" s="774">
        <v>2023</v>
      </c>
      <c r="UL1236" s="774">
        <v>2020</v>
      </c>
      <c r="UM1236" s="774">
        <v>2021</v>
      </c>
      <c r="UN1236" s="774">
        <v>2023</v>
      </c>
      <c r="UO1236" s="774">
        <v>2020</v>
      </c>
      <c r="UP1236" s="774">
        <v>2021</v>
      </c>
      <c r="UQ1236" s="774">
        <v>2023</v>
      </c>
      <c r="UR1236" s="774">
        <v>2020</v>
      </c>
      <c r="US1236" s="774">
        <v>2021</v>
      </c>
      <c r="UT1236" s="774">
        <v>2023</v>
      </c>
      <c r="UU1236" s="774">
        <v>2020</v>
      </c>
      <c r="UV1236" s="774">
        <v>2021</v>
      </c>
      <c r="UW1236" s="774">
        <v>2023</v>
      </c>
      <c r="UX1236" s="774">
        <v>2020</v>
      </c>
      <c r="UY1236" s="774">
        <v>2021</v>
      </c>
      <c r="UZ1236" s="774">
        <v>2023</v>
      </c>
      <c r="VA1236" s="774">
        <v>2020</v>
      </c>
      <c r="VB1236" s="774">
        <v>2021</v>
      </c>
      <c r="VC1236" s="774">
        <v>2023</v>
      </c>
      <c r="VD1236" s="774">
        <v>2020</v>
      </c>
      <c r="VE1236" s="774">
        <v>2021</v>
      </c>
      <c r="VF1236" s="774">
        <v>2023</v>
      </c>
      <c r="VG1236" s="774">
        <v>2020</v>
      </c>
      <c r="VH1236" s="774">
        <v>2021</v>
      </c>
      <c r="VI1236" s="774">
        <v>2023</v>
      </c>
      <c r="VJ1236" s="774">
        <v>2020</v>
      </c>
      <c r="VK1236" s="774">
        <v>2021</v>
      </c>
      <c r="VL1236" s="774">
        <v>2023</v>
      </c>
      <c r="VM1236" s="774">
        <v>2020</v>
      </c>
      <c r="VN1236" s="774">
        <v>2021</v>
      </c>
      <c r="VO1236" s="774">
        <v>2023</v>
      </c>
      <c r="VP1236" s="774">
        <v>2020</v>
      </c>
      <c r="VQ1236" s="774">
        <v>2021</v>
      </c>
      <c r="VR1236" s="774">
        <v>2023</v>
      </c>
      <c r="VS1236" s="774">
        <v>2020</v>
      </c>
      <c r="VT1236" s="774">
        <v>2021</v>
      </c>
      <c r="VU1236" s="774">
        <v>2023</v>
      </c>
      <c r="VV1236" s="774">
        <v>2020</v>
      </c>
      <c r="VW1236" s="774">
        <v>2021</v>
      </c>
      <c r="VX1236" s="774">
        <v>2023</v>
      </c>
      <c r="VY1236" s="774">
        <v>2020</v>
      </c>
      <c r="VZ1236" s="774">
        <v>2021</v>
      </c>
      <c r="WA1236" s="774">
        <v>2023</v>
      </c>
      <c r="WB1236" s="774">
        <v>2020</v>
      </c>
      <c r="WC1236" s="774">
        <v>2021</v>
      </c>
      <c r="WD1236" s="774">
        <v>2023</v>
      </c>
      <c r="WE1236" s="774">
        <v>2020</v>
      </c>
      <c r="WF1236" s="774">
        <v>2021</v>
      </c>
      <c r="WG1236" s="774">
        <v>2023</v>
      </c>
      <c r="WH1236" s="774">
        <v>2020</v>
      </c>
      <c r="WI1236" s="774">
        <v>2021</v>
      </c>
      <c r="WJ1236" s="774">
        <v>2023</v>
      </c>
      <c r="WK1236" s="774">
        <v>2020</v>
      </c>
      <c r="WL1236" s="774">
        <v>2021</v>
      </c>
      <c r="WM1236" s="774">
        <v>2023</v>
      </c>
      <c r="WN1236" s="774">
        <v>2020</v>
      </c>
      <c r="WO1236" s="774">
        <v>2021</v>
      </c>
      <c r="WP1236" s="774">
        <v>2023</v>
      </c>
      <c r="WQ1236" s="774">
        <v>2020</v>
      </c>
      <c r="WR1236" s="774">
        <v>2021</v>
      </c>
      <c r="WS1236" s="774">
        <v>2023</v>
      </c>
      <c r="WT1236" s="774">
        <v>2020</v>
      </c>
      <c r="WU1236" s="774">
        <v>2021</v>
      </c>
      <c r="WV1236" s="774">
        <v>2023</v>
      </c>
      <c r="WW1236" s="774">
        <v>2020</v>
      </c>
      <c r="WX1236" s="774">
        <v>2021</v>
      </c>
      <c r="WY1236" s="774">
        <v>2023</v>
      </c>
      <c r="WZ1236" s="774">
        <v>2020</v>
      </c>
      <c r="XA1236" s="774">
        <v>2021</v>
      </c>
      <c r="XB1236" s="774">
        <v>2023</v>
      </c>
      <c r="XC1236" s="774">
        <v>2020</v>
      </c>
      <c r="XD1236" s="774">
        <v>2021</v>
      </c>
      <c r="XE1236" s="774">
        <v>2023</v>
      </c>
      <c r="XF1236" s="774">
        <v>2020</v>
      </c>
      <c r="XG1236" s="774">
        <v>2021</v>
      </c>
      <c r="XH1236" s="774">
        <v>2023</v>
      </c>
      <c r="XI1236" s="774">
        <v>2020</v>
      </c>
      <c r="XJ1236" s="774">
        <v>2021</v>
      </c>
      <c r="XK1236" s="774">
        <v>2023</v>
      </c>
      <c r="XL1236" s="774">
        <v>2020</v>
      </c>
      <c r="XM1236" s="774">
        <v>2021</v>
      </c>
      <c r="XN1236" s="774">
        <v>2023</v>
      </c>
      <c r="XO1236" s="774">
        <v>2020</v>
      </c>
      <c r="XP1236" s="774">
        <v>2021</v>
      </c>
      <c r="XQ1236" s="774">
        <v>2023</v>
      </c>
      <c r="XR1236" s="774">
        <v>2020</v>
      </c>
      <c r="XS1236" s="774">
        <v>2021</v>
      </c>
      <c r="XT1236" s="774">
        <v>2023</v>
      </c>
      <c r="XU1236" s="774">
        <v>2020</v>
      </c>
      <c r="XV1236" s="774">
        <v>2021</v>
      </c>
      <c r="XW1236" s="774">
        <v>2023</v>
      </c>
      <c r="XX1236" s="774">
        <v>2020</v>
      </c>
      <c r="XY1236" s="774">
        <v>2021</v>
      </c>
      <c r="XZ1236" s="774">
        <v>2023</v>
      </c>
      <c r="YA1236" s="774">
        <v>2020</v>
      </c>
      <c r="YB1236" s="774">
        <v>2021</v>
      </c>
      <c r="YC1236" s="774">
        <v>2023</v>
      </c>
      <c r="YD1236" s="774">
        <v>2020</v>
      </c>
      <c r="YE1236" s="774">
        <v>2021</v>
      </c>
      <c r="YF1236" s="774">
        <v>2023</v>
      </c>
      <c r="YG1236" s="774">
        <v>2020</v>
      </c>
      <c r="YH1236" s="774">
        <v>2021</v>
      </c>
      <c r="YI1236" s="774">
        <v>2023</v>
      </c>
      <c r="YJ1236" s="774">
        <v>2020</v>
      </c>
      <c r="YK1236" s="774">
        <v>2021</v>
      </c>
      <c r="YL1236" s="774">
        <v>2023</v>
      </c>
      <c r="YM1236" s="774">
        <v>2020</v>
      </c>
      <c r="YN1236" s="774">
        <v>2021</v>
      </c>
      <c r="YO1236" s="774">
        <v>2023</v>
      </c>
      <c r="YP1236" s="774">
        <v>2020</v>
      </c>
      <c r="YQ1236" s="774">
        <v>2021</v>
      </c>
      <c r="YR1236" s="774">
        <v>2023</v>
      </c>
      <c r="YS1236" s="774">
        <v>2020</v>
      </c>
      <c r="YT1236" s="774">
        <v>2021</v>
      </c>
      <c r="YU1236" s="774">
        <v>2023</v>
      </c>
      <c r="YV1236" s="774">
        <v>2020</v>
      </c>
      <c r="YW1236" s="774">
        <v>2021</v>
      </c>
      <c r="YX1236" s="774">
        <v>2023</v>
      </c>
      <c r="YY1236" s="774">
        <v>2020</v>
      </c>
      <c r="YZ1236" s="774">
        <v>2021</v>
      </c>
      <c r="ZA1236" s="774">
        <v>2023</v>
      </c>
      <c r="ZB1236" s="774">
        <v>2020</v>
      </c>
      <c r="ZC1236" s="774">
        <v>2021</v>
      </c>
      <c r="ZD1236" s="774">
        <v>2023</v>
      </c>
      <c r="ZE1236" s="774">
        <v>2020</v>
      </c>
      <c r="ZF1236" s="774">
        <v>2021</v>
      </c>
      <c r="ZG1236" s="774">
        <v>2023</v>
      </c>
    </row>
    <row r="1237" spans="1:683" ht="22.5" customHeight="1">
      <c r="A1237" s="3"/>
      <c r="B1237" s="1195"/>
      <c r="C1237" s="3"/>
      <c r="D1237" s="657"/>
      <c r="E1237" s="269"/>
      <c r="F1237" s="881"/>
      <c r="G1237" s="882"/>
      <c r="H1237" s="883"/>
      <c r="I1237" s="269"/>
      <c r="J1237" s="269"/>
      <c r="K1237" s="269"/>
      <c r="L1237" s="307"/>
      <c r="M1237" s="269"/>
      <c r="N1237" s="269"/>
      <c r="O1237" s="307"/>
      <c r="P1237" s="269"/>
      <c r="Q1237" s="269"/>
      <c r="R1237" s="269"/>
      <c r="S1237" s="269"/>
      <c r="T1237" s="269"/>
      <c r="U1237" s="307"/>
      <c r="V1237" s="269"/>
      <c r="W1237" s="269"/>
      <c r="X1237" s="269"/>
      <c r="Y1237" s="269"/>
      <c r="Z1237" s="269"/>
      <c r="AA1237" s="307"/>
      <c r="AB1237" s="269"/>
      <c r="AC1237" s="269"/>
      <c r="AD1237" s="269"/>
      <c r="AE1237" s="269"/>
      <c r="AF1237" s="269"/>
      <c r="AG1237" s="307"/>
      <c r="AH1237" s="269"/>
      <c r="AI1237" s="269"/>
      <c r="AJ1237" s="307"/>
      <c r="AK1237" s="269"/>
      <c r="AL1237" s="269"/>
      <c r="AM1237" s="269"/>
      <c r="AN1237" s="269"/>
      <c r="AO1237" s="269"/>
      <c r="AP1237" s="307"/>
      <c r="AQ1237" s="269"/>
      <c r="AR1237" s="269"/>
      <c r="AS1237" s="269"/>
      <c r="AT1237" s="269"/>
      <c r="AU1237" s="269"/>
      <c r="AV1237" s="307"/>
      <c r="AW1237" s="269"/>
      <c r="AX1237" s="269"/>
      <c r="AY1237" s="269"/>
      <c r="AZ1237" s="269"/>
      <c r="BA1237" s="269"/>
      <c r="BB1237" s="307"/>
      <c r="BC1237" s="269"/>
      <c r="BD1237" s="269"/>
      <c r="BE1237" s="307"/>
      <c r="BF1237" s="269"/>
      <c r="BG1237" s="269"/>
      <c r="BH1237" s="269"/>
      <c r="BI1237" s="269"/>
      <c r="BJ1237" s="269"/>
      <c r="BK1237" s="307"/>
      <c r="BL1237" s="269"/>
      <c r="BM1237" s="269"/>
      <c r="BN1237" s="269"/>
      <c r="BO1237" s="269"/>
      <c r="BP1237" s="269"/>
      <c r="BQ1237" s="307"/>
      <c r="BR1237" s="269"/>
      <c r="BS1237" s="269"/>
      <c r="BT1237" s="269"/>
      <c r="BU1237" s="269"/>
      <c r="BV1237" s="269"/>
      <c r="BW1237" s="307"/>
      <c r="BX1237" s="269"/>
      <c r="BY1237" s="269"/>
      <c r="BZ1237" s="307"/>
      <c r="CA1237" s="269"/>
      <c r="CB1237" s="269"/>
      <c r="CC1237" s="269"/>
      <c r="CD1237" s="269"/>
      <c r="CE1237" s="269"/>
      <c r="CF1237" s="307"/>
      <c r="CG1237" s="269"/>
      <c r="CH1237" s="269"/>
      <c r="CI1237" s="269"/>
      <c r="CJ1237" s="269"/>
      <c r="CK1237" s="269"/>
      <c r="CL1237" s="307"/>
      <c r="CM1237" s="269"/>
      <c r="CN1237" s="269"/>
      <c r="CO1237" s="269"/>
      <c r="CP1237" s="269"/>
      <c r="CQ1237" s="269"/>
      <c r="CR1237" s="307"/>
      <c r="CS1237" s="269"/>
      <c r="CT1237" s="269"/>
      <c r="CU1237" s="307"/>
      <c r="CV1237" s="269"/>
      <c r="CW1237" s="269"/>
      <c r="CX1237" s="269"/>
      <c r="CY1237" s="269"/>
      <c r="CZ1237" s="269"/>
      <c r="DA1237" s="307"/>
      <c r="DB1237" s="269"/>
      <c r="DC1237" s="269"/>
      <c r="DD1237" s="269"/>
      <c r="DE1237" s="269"/>
      <c r="DF1237" s="269"/>
      <c r="DG1237" s="307"/>
      <c r="DH1237" s="269"/>
      <c r="DI1237" s="269"/>
      <c r="DJ1237" s="269"/>
      <c r="DK1237" s="269"/>
      <c r="DL1237" s="269"/>
      <c r="DM1237" s="307"/>
      <c r="DN1237" s="269"/>
      <c r="DO1237" s="269"/>
      <c r="DP1237" s="307"/>
      <c r="DQ1237" s="269"/>
      <c r="DR1237" s="269"/>
      <c r="DS1237" s="269"/>
      <c r="DT1237" s="269"/>
      <c r="DU1237" s="269"/>
      <c r="DV1237" s="307"/>
      <c r="DW1237" s="269"/>
      <c r="DX1237" s="269"/>
      <c r="DY1237" s="269"/>
      <c r="DZ1237" s="269"/>
      <c r="EA1237" s="269"/>
      <c r="EB1237" s="307"/>
      <c r="EC1237" s="269"/>
      <c r="ED1237" s="269"/>
      <c r="EE1237" s="269"/>
      <c r="EF1237" s="269"/>
      <c r="EG1237" s="269"/>
      <c r="EH1237" s="307"/>
      <c r="EI1237" s="269"/>
      <c r="EJ1237" s="269"/>
      <c r="EK1237" s="307"/>
      <c r="EL1237" s="269"/>
      <c r="EM1237" s="269"/>
      <c r="EN1237" s="269"/>
      <c r="EO1237" s="269"/>
      <c r="EP1237" s="269"/>
      <c r="EQ1237" s="307"/>
      <c r="ER1237" s="269"/>
      <c r="ES1237" s="269"/>
      <c r="ET1237" s="269"/>
      <c r="EU1237" s="269"/>
      <c r="EV1237" s="269"/>
      <c r="EW1237" s="307"/>
      <c r="EX1237" s="269"/>
      <c r="EY1237" s="269"/>
      <c r="EZ1237" s="269"/>
      <c r="FA1237" s="269"/>
      <c r="FB1237" s="269"/>
      <c r="FC1237" s="307"/>
      <c r="FD1237" s="269"/>
      <c r="FE1237" s="269"/>
      <c r="FF1237" s="307"/>
      <c r="FG1237" s="269"/>
      <c r="FH1237" s="269"/>
      <c r="FI1237" s="269"/>
      <c r="FJ1237" s="269"/>
      <c r="FK1237" s="269"/>
      <c r="FL1237" s="307"/>
      <c r="FM1237" s="269"/>
      <c r="FN1237" s="269"/>
      <c r="FO1237" s="269"/>
      <c r="FP1237" s="269"/>
      <c r="FQ1237" s="269"/>
      <c r="FR1237" s="307"/>
      <c r="FS1237" s="269"/>
      <c r="FT1237" s="269"/>
      <c r="FU1237" s="269"/>
      <c r="FV1237" s="269"/>
      <c r="FW1237" s="269"/>
      <c r="FX1237" s="307"/>
      <c r="FY1237" s="269"/>
      <c r="FZ1237" s="269"/>
      <c r="GA1237" s="307"/>
      <c r="GB1237" s="269"/>
      <c r="GC1237" s="269"/>
      <c r="GD1237" s="269"/>
      <c r="GE1237" s="269"/>
      <c r="GF1237" s="269"/>
      <c r="GG1237" s="307"/>
      <c r="GH1237" s="269"/>
      <c r="GI1237" s="269"/>
      <c r="GJ1237" s="269"/>
      <c r="GK1237" s="269"/>
      <c r="GL1237" s="269"/>
      <c r="GM1237" s="307"/>
      <c r="GN1237" s="269"/>
      <c r="GO1237" s="269"/>
      <c r="GP1237" s="269"/>
      <c r="GQ1237" s="269"/>
      <c r="GR1237" s="269"/>
      <c r="GS1237" s="307"/>
      <c r="GT1237" s="269"/>
      <c r="GU1237" s="269"/>
      <c r="GV1237" s="307"/>
      <c r="GW1237" s="269"/>
      <c r="GX1237" s="269"/>
      <c r="GY1237" s="269"/>
      <c r="GZ1237" s="269"/>
      <c r="HA1237" s="269"/>
      <c r="HB1237" s="307"/>
      <c r="HC1237" s="269"/>
      <c r="HD1237" s="269"/>
      <c r="HE1237" s="269"/>
      <c r="HF1237" s="269"/>
      <c r="HG1237" s="269"/>
      <c r="HH1237" s="307"/>
      <c r="HI1237" s="269"/>
      <c r="HJ1237" s="269"/>
      <c r="HK1237" s="269"/>
      <c r="HL1237" s="269"/>
      <c r="HM1237" s="269"/>
      <c r="HN1237" s="307"/>
      <c r="HO1237" s="269"/>
      <c r="HP1237" s="269"/>
      <c r="HQ1237" s="307"/>
      <c r="HR1237" s="269"/>
      <c r="HS1237" s="269"/>
      <c r="HT1237" s="269"/>
      <c r="HU1237" s="269"/>
      <c r="HV1237" s="269"/>
      <c r="HW1237" s="307"/>
      <c r="HX1237" s="269"/>
      <c r="HY1237" s="269"/>
      <c r="HZ1237" s="269"/>
      <c r="IA1237" s="269"/>
      <c r="IB1237" s="269"/>
      <c r="IC1237" s="307"/>
      <c r="ID1237" s="269"/>
      <c r="IE1237" s="269"/>
      <c r="IF1237" s="269"/>
      <c r="IG1237" s="269"/>
      <c r="IH1237" s="269"/>
      <c r="II1237" s="307"/>
      <c r="IJ1237" s="269"/>
      <c r="IK1237" s="269"/>
      <c r="IL1237" s="307"/>
      <c r="IM1237" s="269"/>
      <c r="IN1237" s="269"/>
      <c r="IO1237" s="269"/>
      <c r="IP1237" s="269"/>
      <c r="IQ1237" s="269"/>
      <c r="IR1237" s="307"/>
      <c r="IS1237" s="269"/>
      <c r="IT1237" s="269"/>
      <c r="IU1237" s="269"/>
      <c r="IV1237" s="269"/>
      <c r="IW1237" s="269"/>
      <c r="IX1237" s="307"/>
      <c r="IY1237" s="269"/>
      <c r="IZ1237" s="269"/>
      <c r="JA1237" s="269"/>
      <c r="JB1237" s="269"/>
      <c r="JC1237" s="269"/>
      <c r="JD1237" s="307"/>
      <c r="JE1237" s="269"/>
      <c r="JF1237" s="269"/>
      <c r="JG1237" s="307"/>
      <c r="JH1237" s="269"/>
      <c r="JI1237" s="269"/>
      <c r="JJ1237" s="269"/>
      <c r="JK1237" s="269"/>
      <c r="JL1237" s="269"/>
      <c r="JM1237" s="307"/>
      <c r="JN1237" s="269"/>
      <c r="JO1237" s="269"/>
      <c r="JP1237" s="269"/>
      <c r="JQ1237" s="269"/>
      <c r="JR1237" s="269"/>
      <c r="JS1237" s="307"/>
      <c r="JT1237" s="269"/>
      <c r="JU1237" s="269"/>
      <c r="JV1237" s="269"/>
      <c r="JW1237" s="269"/>
      <c r="JX1237" s="269"/>
      <c r="JY1237" s="307"/>
      <c r="JZ1237" s="269"/>
      <c r="KA1237" s="269"/>
      <c r="KB1237" s="307"/>
      <c r="KC1237" s="269"/>
      <c r="KD1237" s="269"/>
      <c r="KE1237" s="269"/>
      <c r="KF1237" s="269"/>
      <c r="KG1237" s="269"/>
      <c r="KH1237" s="307"/>
      <c r="KI1237" s="269"/>
      <c r="KJ1237" s="269"/>
      <c r="KK1237" s="269"/>
      <c r="KL1237" s="269"/>
      <c r="KM1237" s="269"/>
      <c r="KN1237" s="307"/>
      <c r="KO1237" s="269"/>
      <c r="KP1237" s="269"/>
      <c r="KQ1237" s="269"/>
      <c r="KR1237" s="269"/>
      <c r="KS1237" s="269"/>
      <c r="KT1237" s="307"/>
      <c r="KU1237" s="269"/>
      <c r="KV1237" s="269"/>
      <c r="KW1237" s="307"/>
      <c r="KX1237" s="269"/>
      <c r="KY1237" s="269"/>
      <c r="KZ1237" s="269"/>
      <c r="LA1237" s="269"/>
      <c r="LB1237" s="269"/>
      <c r="LC1237" s="307"/>
      <c r="LD1237" s="269"/>
      <c r="LE1237" s="269"/>
      <c r="LF1237" s="269"/>
      <c r="LG1237" s="269"/>
      <c r="LH1237" s="269"/>
      <c r="LI1237" s="307"/>
      <c r="LJ1237" s="269"/>
      <c r="LK1237" s="269"/>
      <c r="LL1237" s="269"/>
      <c r="LM1237" s="269"/>
      <c r="LN1237" s="269"/>
      <c r="LO1237" s="307"/>
      <c r="LP1237" s="269"/>
      <c r="LQ1237" s="269"/>
      <c r="LR1237" s="307"/>
      <c r="LS1237" s="269"/>
      <c r="LT1237" s="269"/>
      <c r="LU1237" s="269"/>
      <c r="LV1237" s="269"/>
      <c r="LW1237" s="269"/>
      <c r="LX1237" s="307"/>
      <c r="LY1237" s="269"/>
      <c r="LZ1237" s="269"/>
      <c r="MA1237" s="269"/>
      <c r="MB1237" s="269"/>
      <c r="MC1237" s="269"/>
      <c r="MD1237" s="307"/>
      <c r="ME1237" s="269"/>
      <c r="MF1237" s="269"/>
      <c r="MG1237" s="269"/>
      <c r="MH1237" s="269"/>
      <c r="MI1237" s="269"/>
      <c r="MJ1237" s="307"/>
      <c r="MK1237" s="269"/>
      <c r="ML1237" s="269"/>
      <c r="MM1237" s="307"/>
      <c r="MN1237" s="269"/>
      <c r="MO1237" s="269"/>
      <c r="MP1237" s="269"/>
      <c r="MQ1237" s="269"/>
      <c r="MR1237" s="269"/>
      <c r="MS1237" s="307"/>
      <c r="MT1237" s="269"/>
      <c r="MU1237" s="269"/>
      <c r="MV1237" s="269"/>
      <c r="MW1237" s="269"/>
      <c r="MX1237" s="269"/>
      <c r="MY1237" s="307"/>
      <c r="MZ1237" s="269"/>
      <c r="NA1237" s="269"/>
      <c r="NB1237" s="269"/>
      <c r="NC1237" s="269"/>
      <c r="ND1237" s="269"/>
      <c r="NE1237" s="307"/>
      <c r="NF1237" s="269"/>
      <c r="NG1237" s="269"/>
      <c r="NH1237" s="307"/>
      <c r="NI1237" s="269"/>
      <c r="NJ1237" s="269"/>
      <c r="NK1237" s="269"/>
      <c r="NL1237" s="269"/>
      <c r="NM1237" s="269"/>
      <c r="NN1237" s="307"/>
      <c r="NO1237" s="269"/>
      <c r="NP1237" s="269"/>
      <c r="NQ1237" s="269"/>
      <c r="NR1237" s="269"/>
      <c r="NS1237" s="269"/>
      <c r="NT1237" s="307"/>
      <c r="NU1237" s="269"/>
      <c r="NV1237" s="269"/>
      <c r="NW1237" s="269"/>
      <c r="NX1237" s="269"/>
      <c r="NY1237" s="269"/>
      <c r="NZ1237" s="307"/>
      <c r="OA1237" s="269"/>
      <c r="OB1237" s="269"/>
      <c r="OC1237" s="307"/>
      <c r="OD1237" s="269"/>
      <c r="OE1237" s="269"/>
      <c r="OF1237" s="269"/>
      <c r="OG1237" s="269"/>
      <c r="OH1237" s="269"/>
      <c r="OI1237" s="307"/>
      <c r="OJ1237" s="269"/>
      <c r="OK1237" s="269"/>
      <c r="OL1237" s="269"/>
      <c r="OM1237" s="269"/>
      <c r="ON1237" s="269"/>
      <c r="OO1237" s="307"/>
      <c r="OP1237" s="269"/>
      <c r="OQ1237" s="269"/>
      <c r="OR1237" s="269"/>
      <c r="OS1237" s="269"/>
      <c r="OT1237" s="269"/>
      <c r="OU1237" s="307"/>
      <c r="OV1237" s="269"/>
      <c r="OW1237" s="269"/>
      <c r="OX1237" s="307"/>
      <c r="OY1237" s="269"/>
      <c r="OZ1237" s="269"/>
      <c r="PA1237" s="269"/>
      <c r="PB1237" s="269"/>
      <c r="PC1237" s="269"/>
      <c r="PD1237" s="307"/>
      <c r="PE1237" s="269"/>
      <c r="PF1237" s="269"/>
      <c r="PG1237" s="269"/>
      <c r="PH1237" s="269"/>
      <c r="PI1237" s="269"/>
      <c r="PJ1237" s="307"/>
      <c r="PK1237" s="269"/>
      <c r="PL1237" s="269"/>
      <c r="PM1237" s="269"/>
      <c r="PN1237" s="269"/>
      <c r="PO1237" s="269"/>
      <c r="PP1237" s="307"/>
      <c r="PQ1237" s="269"/>
      <c r="PR1237" s="269"/>
      <c r="PS1237" s="307"/>
      <c r="PT1237" s="269"/>
      <c r="PU1237" s="269"/>
      <c r="PV1237" s="269"/>
      <c r="PW1237" s="269"/>
      <c r="PX1237" s="269"/>
      <c r="PY1237" s="307"/>
      <c r="PZ1237" s="269"/>
      <c r="QA1237" s="269"/>
      <c r="QB1237" s="269"/>
      <c r="QC1237" s="269"/>
      <c r="QD1237" s="269"/>
      <c r="QE1237" s="307"/>
      <c r="QF1237" s="269"/>
      <c r="QG1237" s="269"/>
      <c r="QH1237" s="269"/>
      <c r="QI1237" s="269"/>
      <c r="QJ1237" s="269"/>
      <c r="QK1237" s="307"/>
      <c r="QL1237" s="269"/>
      <c r="QM1237" s="269"/>
      <c r="QN1237" s="307"/>
      <c r="QO1237" s="269"/>
      <c r="QP1237" s="269"/>
      <c r="QQ1237" s="269"/>
      <c r="QR1237" s="269"/>
      <c r="QS1237" s="269"/>
      <c r="QT1237" s="307"/>
      <c r="QU1237" s="269"/>
      <c r="QV1237" s="269"/>
      <c r="QW1237" s="269"/>
      <c r="QX1237" s="269"/>
      <c r="QY1237" s="269"/>
      <c r="QZ1237" s="307"/>
      <c r="RA1237" s="269"/>
      <c r="RB1237" s="269"/>
      <c r="RC1237" s="269"/>
      <c r="RD1237" s="269"/>
      <c r="RE1237" s="269"/>
      <c r="RF1237" s="307"/>
      <c r="RG1237" s="269"/>
      <c r="RH1237" s="269"/>
      <c r="RI1237" s="307"/>
      <c r="RJ1237" s="269"/>
      <c r="RK1237" s="269"/>
      <c r="RL1237" s="269"/>
      <c r="RM1237" s="269"/>
      <c r="RN1237" s="269"/>
      <c r="RO1237" s="307"/>
      <c r="RP1237" s="269"/>
      <c r="RQ1237" s="269"/>
      <c r="RR1237" s="269"/>
      <c r="RS1237" s="269"/>
      <c r="RT1237" s="269"/>
      <c r="RU1237" s="307"/>
      <c r="RV1237" s="269"/>
      <c r="RW1237" s="269"/>
      <c r="RX1237" s="269"/>
      <c r="RY1237" s="269"/>
      <c r="RZ1237" s="269"/>
      <c r="SA1237" s="307"/>
      <c r="SB1237" s="269"/>
      <c r="SC1237" s="269"/>
      <c r="SD1237" s="307"/>
      <c r="SE1237" s="269"/>
      <c r="SF1237" s="269"/>
      <c r="SG1237" s="269"/>
      <c r="SH1237" s="269"/>
      <c r="SI1237" s="269"/>
      <c r="SJ1237" s="307"/>
      <c r="SK1237" s="269"/>
      <c r="SL1237" s="269"/>
      <c r="SM1237" s="269"/>
      <c r="SN1237" s="269"/>
      <c r="SO1237" s="269"/>
      <c r="SP1237" s="307"/>
      <c r="SQ1237" s="269"/>
      <c r="SR1237" s="269"/>
      <c r="SS1237" s="269"/>
      <c r="ST1237" s="269"/>
      <c r="SU1237" s="269"/>
      <c r="SV1237" s="307"/>
      <c r="SW1237" s="269"/>
      <c r="SX1237" s="269"/>
      <c r="SY1237" s="307"/>
      <c r="SZ1237" s="269"/>
      <c r="TA1237" s="269"/>
      <c r="TB1237" s="269"/>
      <c r="TC1237" s="269"/>
      <c r="TD1237" s="269"/>
      <c r="TE1237" s="307"/>
      <c r="TF1237" s="269"/>
      <c r="TG1237" s="269"/>
      <c r="TH1237" s="269"/>
      <c r="TI1237" s="269"/>
      <c r="TJ1237" s="269"/>
      <c r="TK1237" s="307"/>
      <c r="TL1237" s="269"/>
      <c r="TM1237" s="269"/>
      <c r="TN1237" s="269"/>
      <c r="TO1237" s="269"/>
      <c r="TP1237" s="269"/>
      <c r="TQ1237" s="307"/>
      <c r="TR1237" s="269"/>
      <c r="TS1237" s="269"/>
      <c r="TT1237" s="307"/>
      <c r="TU1237" s="269"/>
      <c r="TV1237" s="269"/>
      <c r="TW1237" s="269"/>
      <c r="TX1237" s="269"/>
      <c r="TY1237" s="269"/>
      <c r="TZ1237" s="307"/>
      <c r="UA1237" s="269"/>
      <c r="UB1237" s="269"/>
      <c r="UC1237" s="269"/>
      <c r="UD1237" s="269"/>
      <c r="UE1237" s="269"/>
      <c r="UF1237" s="307"/>
      <c r="UG1237" s="269"/>
      <c r="UH1237" s="269"/>
      <c r="UI1237" s="269"/>
      <c r="UJ1237" s="269"/>
      <c r="UK1237" s="269"/>
      <c r="UL1237" s="307"/>
      <c r="UM1237" s="269"/>
      <c r="UN1237" s="269"/>
      <c r="UO1237" s="307"/>
      <c r="UP1237" s="269"/>
      <c r="UQ1237" s="269"/>
      <c r="UR1237" s="269"/>
      <c r="US1237" s="269"/>
      <c r="UT1237" s="269"/>
      <c r="UU1237" s="307"/>
      <c r="UV1237" s="269"/>
      <c r="UW1237" s="269"/>
      <c r="UX1237" s="269"/>
      <c r="UY1237" s="269"/>
      <c r="UZ1237" s="269"/>
      <c r="VA1237" s="307"/>
      <c r="VB1237" s="269"/>
      <c r="VC1237" s="269"/>
      <c r="VD1237" s="269"/>
      <c r="VE1237" s="269"/>
      <c r="VF1237" s="269"/>
      <c r="VG1237" s="307"/>
      <c r="VH1237" s="269"/>
      <c r="VI1237" s="269"/>
      <c r="VJ1237" s="307"/>
      <c r="VK1237" s="269"/>
      <c r="VL1237" s="269"/>
      <c r="VM1237" s="269"/>
      <c r="VN1237" s="269"/>
      <c r="VO1237" s="269"/>
      <c r="VP1237" s="307"/>
      <c r="VQ1237" s="269"/>
      <c r="VR1237" s="269"/>
      <c r="VS1237" s="269"/>
      <c r="VT1237" s="269"/>
      <c r="VU1237" s="269"/>
      <c r="VV1237" s="307"/>
      <c r="VW1237" s="269"/>
      <c r="VX1237" s="269"/>
      <c r="VY1237" s="269"/>
      <c r="VZ1237" s="269"/>
      <c r="WA1237" s="269"/>
      <c r="WB1237" s="307"/>
      <c r="WC1237" s="269"/>
      <c r="WD1237" s="269"/>
      <c r="WE1237" s="307"/>
      <c r="WF1237" s="269"/>
      <c r="WG1237" s="269"/>
      <c r="WH1237" s="269"/>
      <c r="WI1237" s="269"/>
      <c r="WJ1237" s="269"/>
      <c r="WK1237" s="307"/>
      <c r="WL1237" s="269"/>
      <c r="WM1237" s="269"/>
      <c r="WN1237" s="269"/>
      <c r="WO1237" s="269"/>
      <c r="WP1237" s="269"/>
      <c r="WQ1237" s="307"/>
      <c r="WR1237" s="269"/>
      <c r="WS1237" s="269"/>
      <c r="WT1237" s="269"/>
      <c r="WU1237" s="269"/>
      <c r="WV1237" s="269"/>
      <c r="WW1237" s="307"/>
      <c r="WX1237" s="269"/>
      <c r="WY1237" s="269"/>
      <c r="WZ1237" s="307"/>
      <c r="XA1237" s="269"/>
      <c r="XB1237" s="269"/>
      <c r="XC1237" s="269"/>
      <c r="XD1237" s="269"/>
      <c r="XE1237" s="269"/>
      <c r="XF1237" s="307"/>
      <c r="XG1237" s="269"/>
      <c r="XH1237" s="269"/>
      <c r="XI1237" s="269"/>
      <c r="XJ1237" s="269"/>
      <c r="XK1237" s="269"/>
      <c r="XL1237" s="307"/>
      <c r="XM1237" s="269"/>
      <c r="XN1237" s="269"/>
      <c r="XO1237" s="269"/>
      <c r="XP1237" s="269"/>
      <c r="XQ1237" s="269"/>
      <c r="XR1237" s="307"/>
      <c r="XS1237" s="269"/>
      <c r="XT1237" s="269"/>
      <c r="XU1237" s="307"/>
      <c r="XV1237" s="269"/>
      <c r="XW1237" s="269"/>
      <c r="XX1237" s="269"/>
      <c r="XY1237" s="269"/>
      <c r="XZ1237" s="269"/>
      <c r="YA1237" s="307"/>
      <c r="YB1237" s="269"/>
      <c r="YC1237" s="269"/>
      <c r="YD1237" s="269"/>
      <c r="YE1237" s="269"/>
      <c r="YF1237" s="269"/>
      <c r="YG1237" s="307"/>
      <c r="YH1237" s="269"/>
      <c r="YI1237" s="269"/>
      <c r="YJ1237" s="269"/>
      <c r="YK1237" s="269"/>
      <c r="YL1237" s="269"/>
      <c r="YM1237" s="307"/>
      <c r="YN1237" s="269"/>
      <c r="YO1237" s="269"/>
      <c r="YP1237" s="307"/>
      <c r="YQ1237" s="269"/>
      <c r="YR1237" s="269"/>
      <c r="YS1237" s="269"/>
      <c r="YT1237" s="269"/>
      <c r="YU1237" s="269"/>
      <c r="YV1237" s="307"/>
      <c r="YW1237" s="269"/>
      <c r="YX1237" s="269"/>
      <c r="YY1237" s="269"/>
      <c r="YZ1237" s="269"/>
      <c r="ZA1237" s="269"/>
      <c r="ZB1237" s="307"/>
      <c r="ZC1237" s="269"/>
      <c r="ZD1237" s="269"/>
      <c r="ZE1237" s="269"/>
      <c r="ZF1237" s="269"/>
      <c r="ZG1237" s="269"/>
    </row>
    <row r="1238" spans="1:683" s="281" customFormat="1" ht="41.25" customHeight="1">
      <c r="A1238" s="308" t="s">
        <v>807</v>
      </c>
      <c r="B1238" s="1191"/>
    </row>
    <row r="1239" spans="1:683">
      <c r="A1239" s="115" t="s">
        <v>698</v>
      </c>
      <c r="B1239" s="107"/>
      <c r="C1239" s="114" t="s">
        <v>439</v>
      </c>
      <c r="D1239" s="919"/>
      <c r="E1239" s="920"/>
      <c r="F1239" s="309" t="s">
        <v>808</v>
      </c>
      <c r="G1239" s="309" t="s">
        <v>808</v>
      </c>
      <c r="H1239" s="309" t="s">
        <v>808</v>
      </c>
      <c r="I1239" s="309" t="s">
        <v>808</v>
      </c>
      <c r="J1239" s="309" t="s">
        <v>808</v>
      </c>
      <c r="K1239" s="309" t="s">
        <v>808</v>
      </c>
      <c r="L1239" s="130">
        <f>SUM(L1240:L1253)</f>
        <v>0</v>
      </c>
      <c r="M1239" s="130">
        <f t="shared" ref="M1239:T1239" si="138">SUM(M1240:M1253)</f>
        <v>0</v>
      </c>
      <c r="N1239" s="130">
        <f t="shared" si="138"/>
        <v>0</v>
      </c>
      <c r="O1239" s="130">
        <f t="shared" si="138"/>
        <v>0</v>
      </c>
      <c r="P1239" s="130">
        <f t="shared" si="138"/>
        <v>0</v>
      </c>
      <c r="Q1239" s="130">
        <f t="shared" si="138"/>
        <v>0</v>
      </c>
      <c r="R1239" s="130">
        <f t="shared" si="138"/>
        <v>0</v>
      </c>
      <c r="S1239" s="130">
        <f t="shared" si="138"/>
        <v>0</v>
      </c>
      <c r="T1239" s="130">
        <f t="shared" si="138"/>
        <v>0</v>
      </c>
      <c r="U1239" s="309" t="s">
        <v>808</v>
      </c>
      <c r="V1239" s="309" t="s">
        <v>808</v>
      </c>
      <c r="W1239" s="309" t="s">
        <v>808</v>
      </c>
      <c r="X1239" s="309" t="s">
        <v>808</v>
      </c>
      <c r="Y1239" s="309" t="s">
        <v>808</v>
      </c>
      <c r="Z1239" s="309" t="s">
        <v>808</v>
      </c>
      <c r="AA1239" s="130">
        <f t="shared" ref="AA1239:AO1239" si="139">SUM(AA1240:AA1253)</f>
        <v>0</v>
      </c>
      <c r="AB1239" s="130">
        <f t="shared" si="139"/>
        <v>0</v>
      </c>
      <c r="AC1239" s="130">
        <f t="shared" si="139"/>
        <v>0</v>
      </c>
      <c r="AD1239" s="130">
        <f t="shared" si="139"/>
        <v>0</v>
      </c>
      <c r="AE1239" s="130">
        <f t="shared" si="139"/>
        <v>0</v>
      </c>
      <c r="AF1239" s="130">
        <f t="shared" si="139"/>
        <v>0</v>
      </c>
      <c r="AG1239" s="130">
        <f t="shared" si="139"/>
        <v>0</v>
      </c>
      <c r="AH1239" s="130">
        <f t="shared" si="139"/>
        <v>0</v>
      </c>
      <c r="AI1239" s="130">
        <f t="shared" si="139"/>
        <v>0</v>
      </c>
      <c r="AJ1239" s="130">
        <f t="shared" si="139"/>
        <v>0</v>
      </c>
      <c r="AK1239" s="130">
        <f t="shared" si="139"/>
        <v>0</v>
      </c>
      <c r="AL1239" s="130">
        <f t="shared" si="139"/>
        <v>0</v>
      </c>
      <c r="AM1239" s="130">
        <f t="shared" si="139"/>
        <v>0</v>
      </c>
      <c r="AN1239" s="130">
        <f t="shared" si="139"/>
        <v>0</v>
      </c>
      <c r="AO1239" s="130">
        <f t="shared" si="139"/>
        <v>0</v>
      </c>
      <c r="AP1239" s="309" t="s">
        <v>808</v>
      </c>
      <c r="AQ1239" s="309" t="s">
        <v>808</v>
      </c>
      <c r="AR1239" s="309" t="s">
        <v>808</v>
      </c>
      <c r="AS1239" s="309" t="s">
        <v>808</v>
      </c>
      <c r="AT1239" s="309" t="s">
        <v>808</v>
      </c>
      <c r="AU1239" s="309" t="s">
        <v>808</v>
      </c>
      <c r="AV1239" s="130">
        <f t="shared" ref="AV1239:BJ1239" si="140">SUM(AV1240:AV1253)</f>
        <v>0</v>
      </c>
      <c r="AW1239" s="130">
        <f t="shared" si="140"/>
        <v>0</v>
      </c>
      <c r="AX1239" s="130">
        <f t="shared" si="140"/>
        <v>0</v>
      </c>
      <c r="AY1239" s="130">
        <f t="shared" si="140"/>
        <v>0</v>
      </c>
      <c r="AZ1239" s="130">
        <f t="shared" si="140"/>
        <v>0</v>
      </c>
      <c r="BA1239" s="130">
        <f t="shared" si="140"/>
        <v>0</v>
      </c>
      <c r="BB1239" s="130">
        <f t="shared" si="140"/>
        <v>0</v>
      </c>
      <c r="BC1239" s="130">
        <f t="shared" si="140"/>
        <v>0</v>
      </c>
      <c r="BD1239" s="130">
        <f t="shared" si="140"/>
        <v>0</v>
      </c>
      <c r="BE1239" s="130">
        <f t="shared" si="140"/>
        <v>0</v>
      </c>
      <c r="BF1239" s="130">
        <f t="shared" si="140"/>
        <v>0</v>
      </c>
      <c r="BG1239" s="130">
        <f t="shared" si="140"/>
        <v>0</v>
      </c>
      <c r="BH1239" s="130">
        <f t="shared" si="140"/>
        <v>0</v>
      </c>
      <c r="BI1239" s="130">
        <f t="shared" si="140"/>
        <v>0</v>
      </c>
      <c r="BJ1239" s="130">
        <f t="shared" si="140"/>
        <v>0</v>
      </c>
      <c r="BK1239" s="309" t="s">
        <v>808</v>
      </c>
      <c r="BL1239" s="309" t="s">
        <v>808</v>
      </c>
      <c r="BM1239" s="309" t="s">
        <v>808</v>
      </c>
      <c r="BN1239" s="309" t="s">
        <v>808</v>
      </c>
      <c r="BO1239" s="309" t="s">
        <v>808</v>
      </c>
      <c r="BP1239" s="309" t="s">
        <v>808</v>
      </c>
      <c r="BQ1239" s="130">
        <f t="shared" ref="BQ1239:CE1239" si="141">SUM(BQ1240:BQ1253)</f>
        <v>0</v>
      </c>
      <c r="BR1239" s="130">
        <f t="shared" si="141"/>
        <v>0</v>
      </c>
      <c r="BS1239" s="130">
        <f t="shared" si="141"/>
        <v>0</v>
      </c>
      <c r="BT1239" s="130">
        <f t="shared" si="141"/>
        <v>0</v>
      </c>
      <c r="BU1239" s="130">
        <f t="shared" si="141"/>
        <v>0</v>
      </c>
      <c r="BV1239" s="130">
        <f t="shared" si="141"/>
        <v>0</v>
      </c>
      <c r="BW1239" s="130">
        <f t="shared" si="141"/>
        <v>0</v>
      </c>
      <c r="BX1239" s="130">
        <f t="shared" si="141"/>
        <v>0</v>
      </c>
      <c r="BY1239" s="130">
        <f t="shared" si="141"/>
        <v>0</v>
      </c>
      <c r="BZ1239" s="130">
        <f t="shared" si="141"/>
        <v>0</v>
      </c>
      <c r="CA1239" s="130">
        <f t="shared" si="141"/>
        <v>0</v>
      </c>
      <c r="CB1239" s="130">
        <f t="shared" si="141"/>
        <v>0</v>
      </c>
      <c r="CC1239" s="130">
        <f t="shared" si="141"/>
        <v>0</v>
      </c>
      <c r="CD1239" s="130">
        <f t="shared" si="141"/>
        <v>0</v>
      </c>
      <c r="CE1239" s="130">
        <f t="shared" si="141"/>
        <v>0</v>
      </c>
      <c r="CF1239" s="309" t="s">
        <v>808</v>
      </c>
      <c r="CG1239" s="309" t="s">
        <v>808</v>
      </c>
      <c r="CH1239" s="309" t="s">
        <v>808</v>
      </c>
      <c r="CI1239" s="309" t="s">
        <v>808</v>
      </c>
      <c r="CJ1239" s="309" t="s">
        <v>808</v>
      </c>
      <c r="CK1239" s="309" t="s">
        <v>808</v>
      </c>
      <c r="CL1239" s="130">
        <f t="shared" ref="CL1239:CZ1239" si="142">SUM(CL1240:CL1253)</f>
        <v>0</v>
      </c>
      <c r="CM1239" s="130">
        <f t="shared" si="142"/>
        <v>0</v>
      </c>
      <c r="CN1239" s="130">
        <f t="shared" si="142"/>
        <v>0</v>
      </c>
      <c r="CO1239" s="130">
        <f t="shared" si="142"/>
        <v>0</v>
      </c>
      <c r="CP1239" s="130">
        <f t="shared" si="142"/>
        <v>0</v>
      </c>
      <c r="CQ1239" s="130">
        <f t="shared" si="142"/>
        <v>0</v>
      </c>
      <c r="CR1239" s="130">
        <f t="shared" si="142"/>
        <v>0</v>
      </c>
      <c r="CS1239" s="130">
        <f t="shared" si="142"/>
        <v>0</v>
      </c>
      <c r="CT1239" s="130">
        <f t="shared" si="142"/>
        <v>0</v>
      </c>
      <c r="CU1239" s="130">
        <f t="shared" si="142"/>
        <v>0</v>
      </c>
      <c r="CV1239" s="130">
        <f t="shared" si="142"/>
        <v>0</v>
      </c>
      <c r="CW1239" s="130">
        <f t="shared" si="142"/>
        <v>0</v>
      </c>
      <c r="CX1239" s="130">
        <f t="shared" si="142"/>
        <v>0</v>
      </c>
      <c r="CY1239" s="130">
        <f t="shared" si="142"/>
        <v>0</v>
      </c>
      <c r="CZ1239" s="130">
        <f t="shared" si="142"/>
        <v>0</v>
      </c>
      <c r="DA1239" s="309" t="s">
        <v>808</v>
      </c>
      <c r="DB1239" s="309" t="s">
        <v>808</v>
      </c>
      <c r="DC1239" s="309" t="s">
        <v>808</v>
      </c>
      <c r="DD1239" s="309" t="s">
        <v>808</v>
      </c>
      <c r="DE1239" s="309" t="s">
        <v>808</v>
      </c>
      <c r="DF1239" s="309" t="s">
        <v>808</v>
      </c>
      <c r="DG1239" s="130">
        <f t="shared" ref="DG1239:DU1239" si="143">SUM(DG1240:DG1253)</f>
        <v>0</v>
      </c>
      <c r="DH1239" s="130">
        <f t="shared" si="143"/>
        <v>0</v>
      </c>
      <c r="DI1239" s="130">
        <f t="shared" si="143"/>
        <v>0</v>
      </c>
      <c r="DJ1239" s="130">
        <f t="shared" si="143"/>
        <v>0</v>
      </c>
      <c r="DK1239" s="130">
        <f t="shared" si="143"/>
        <v>0</v>
      </c>
      <c r="DL1239" s="130">
        <f t="shared" si="143"/>
        <v>0</v>
      </c>
      <c r="DM1239" s="130">
        <f t="shared" si="143"/>
        <v>0</v>
      </c>
      <c r="DN1239" s="130">
        <f t="shared" si="143"/>
        <v>0</v>
      </c>
      <c r="DO1239" s="130">
        <f t="shared" si="143"/>
        <v>0</v>
      </c>
      <c r="DP1239" s="130">
        <f t="shared" si="143"/>
        <v>0</v>
      </c>
      <c r="DQ1239" s="130">
        <f t="shared" si="143"/>
        <v>0</v>
      </c>
      <c r="DR1239" s="130">
        <f t="shared" si="143"/>
        <v>0</v>
      </c>
      <c r="DS1239" s="130">
        <f t="shared" si="143"/>
        <v>0</v>
      </c>
      <c r="DT1239" s="130">
        <f t="shared" si="143"/>
        <v>0</v>
      </c>
      <c r="DU1239" s="130">
        <f t="shared" si="143"/>
        <v>0</v>
      </c>
      <c r="DV1239" s="309" t="s">
        <v>808</v>
      </c>
      <c r="DW1239" s="309" t="s">
        <v>808</v>
      </c>
      <c r="DX1239" s="309" t="s">
        <v>808</v>
      </c>
      <c r="DY1239" s="309" t="s">
        <v>808</v>
      </c>
      <c r="DZ1239" s="309" t="s">
        <v>808</v>
      </c>
      <c r="EA1239" s="309" t="s">
        <v>808</v>
      </c>
      <c r="EB1239" s="130">
        <f t="shared" ref="EB1239:EP1239" si="144">SUM(EB1240:EB1253)</f>
        <v>0</v>
      </c>
      <c r="EC1239" s="130">
        <f t="shared" si="144"/>
        <v>0</v>
      </c>
      <c r="ED1239" s="130">
        <f t="shared" si="144"/>
        <v>0</v>
      </c>
      <c r="EE1239" s="130">
        <f t="shared" si="144"/>
        <v>0</v>
      </c>
      <c r="EF1239" s="130">
        <f t="shared" si="144"/>
        <v>0</v>
      </c>
      <c r="EG1239" s="130">
        <f t="shared" si="144"/>
        <v>0</v>
      </c>
      <c r="EH1239" s="130">
        <f t="shared" si="144"/>
        <v>0</v>
      </c>
      <c r="EI1239" s="130">
        <f t="shared" si="144"/>
        <v>0</v>
      </c>
      <c r="EJ1239" s="130">
        <f t="shared" si="144"/>
        <v>0</v>
      </c>
      <c r="EK1239" s="130">
        <f t="shared" si="144"/>
        <v>0</v>
      </c>
      <c r="EL1239" s="130">
        <f t="shared" si="144"/>
        <v>0</v>
      </c>
      <c r="EM1239" s="130">
        <f t="shared" si="144"/>
        <v>0</v>
      </c>
      <c r="EN1239" s="130">
        <f t="shared" si="144"/>
        <v>0</v>
      </c>
      <c r="EO1239" s="130">
        <f t="shared" si="144"/>
        <v>0</v>
      </c>
      <c r="EP1239" s="130">
        <f t="shared" si="144"/>
        <v>0</v>
      </c>
      <c r="EQ1239" s="309" t="s">
        <v>808</v>
      </c>
      <c r="ER1239" s="309" t="s">
        <v>808</v>
      </c>
      <c r="ES1239" s="309" t="s">
        <v>808</v>
      </c>
      <c r="ET1239" s="309" t="s">
        <v>808</v>
      </c>
      <c r="EU1239" s="309" t="s">
        <v>808</v>
      </c>
      <c r="EV1239" s="309" t="s">
        <v>808</v>
      </c>
      <c r="EW1239" s="130">
        <f t="shared" ref="EW1239:FK1239" si="145">SUM(EW1240:EW1253)</f>
        <v>0</v>
      </c>
      <c r="EX1239" s="130">
        <f t="shared" si="145"/>
        <v>0</v>
      </c>
      <c r="EY1239" s="130">
        <f t="shared" si="145"/>
        <v>0</v>
      </c>
      <c r="EZ1239" s="130">
        <f t="shared" si="145"/>
        <v>0</v>
      </c>
      <c r="FA1239" s="130">
        <f t="shared" si="145"/>
        <v>0</v>
      </c>
      <c r="FB1239" s="130">
        <f t="shared" si="145"/>
        <v>0</v>
      </c>
      <c r="FC1239" s="130">
        <f t="shared" si="145"/>
        <v>0</v>
      </c>
      <c r="FD1239" s="130">
        <f t="shared" si="145"/>
        <v>0</v>
      </c>
      <c r="FE1239" s="130">
        <f t="shared" si="145"/>
        <v>0</v>
      </c>
      <c r="FF1239" s="130">
        <f t="shared" si="145"/>
        <v>0</v>
      </c>
      <c r="FG1239" s="130">
        <f t="shared" si="145"/>
        <v>0</v>
      </c>
      <c r="FH1239" s="130">
        <f t="shared" si="145"/>
        <v>0</v>
      </c>
      <c r="FI1239" s="130">
        <f t="shared" si="145"/>
        <v>0</v>
      </c>
      <c r="FJ1239" s="130">
        <f t="shared" si="145"/>
        <v>0</v>
      </c>
      <c r="FK1239" s="130">
        <f t="shared" si="145"/>
        <v>0</v>
      </c>
      <c r="FL1239" s="309" t="s">
        <v>808</v>
      </c>
      <c r="FM1239" s="309" t="s">
        <v>808</v>
      </c>
      <c r="FN1239" s="309" t="s">
        <v>808</v>
      </c>
      <c r="FO1239" s="309" t="s">
        <v>808</v>
      </c>
      <c r="FP1239" s="309" t="s">
        <v>808</v>
      </c>
      <c r="FQ1239" s="309" t="s">
        <v>808</v>
      </c>
      <c r="FR1239" s="130">
        <f t="shared" ref="FR1239:GF1239" si="146">SUM(FR1240:FR1253)</f>
        <v>0</v>
      </c>
      <c r="FS1239" s="130">
        <f t="shared" si="146"/>
        <v>0</v>
      </c>
      <c r="FT1239" s="130">
        <f t="shared" si="146"/>
        <v>0</v>
      </c>
      <c r="FU1239" s="130">
        <f t="shared" si="146"/>
        <v>0</v>
      </c>
      <c r="FV1239" s="130">
        <f t="shared" si="146"/>
        <v>0</v>
      </c>
      <c r="FW1239" s="130">
        <f t="shared" si="146"/>
        <v>0</v>
      </c>
      <c r="FX1239" s="130">
        <f t="shared" si="146"/>
        <v>0</v>
      </c>
      <c r="FY1239" s="130">
        <f t="shared" si="146"/>
        <v>0</v>
      </c>
      <c r="FZ1239" s="130">
        <f t="shared" si="146"/>
        <v>0</v>
      </c>
      <c r="GA1239" s="130">
        <f t="shared" si="146"/>
        <v>0</v>
      </c>
      <c r="GB1239" s="130">
        <f t="shared" si="146"/>
        <v>0</v>
      </c>
      <c r="GC1239" s="130">
        <f t="shared" si="146"/>
        <v>0</v>
      </c>
      <c r="GD1239" s="130">
        <f t="shared" si="146"/>
        <v>0</v>
      </c>
      <c r="GE1239" s="130">
        <f t="shared" si="146"/>
        <v>0</v>
      </c>
      <c r="GF1239" s="130">
        <f t="shared" si="146"/>
        <v>0</v>
      </c>
      <c r="GG1239" s="309" t="s">
        <v>808</v>
      </c>
      <c r="GH1239" s="309" t="s">
        <v>808</v>
      </c>
      <c r="GI1239" s="309" t="s">
        <v>808</v>
      </c>
      <c r="GJ1239" s="309" t="s">
        <v>808</v>
      </c>
      <c r="GK1239" s="309" t="s">
        <v>808</v>
      </c>
      <c r="GL1239" s="309" t="s">
        <v>808</v>
      </c>
      <c r="GM1239" s="130">
        <f t="shared" ref="GM1239:HA1239" si="147">SUM(GM1240:GM1253)</f>
        <v>0</v>
      </c>
      <c r="GN1239" s="130">
        <f t="shared" si="147"/>
        <v>0</v>
      </c>
      <c r="GO1239" s="130">
        <f t="shared" si="147"/>
        <v>0</v>
      </c>
      <c r="GP1239" s="130">
        <f t="shared" si="147"/>
        <v>0</v>
      </c>
      <c r="GQ1239" s="130">
        <f t="shared" si="147"/>
        <v>0</v>
      </c>
      <c r="GR1239" s="130">
        <f t="shared" si="147"/>
        <v>0</v>
      </c>
      <c r="GS1239" s="130">
        <f t="shared" si="147"/>
        <v>27</v>
      </c>
      <c r="GT1239" s="130">
        <f t="shared" si="147"/>
        <v>27</v>
      </c>
      <c r="GU1239" s="130">
        <f t="shared" si="147"/>
        <v>27</v>
      </c>
      <c r="GV1239" s="130">
        <f t="shared" si="147"/>
        <v>1139184</v>
      </c>
      <c r="GW1239" s="130">
        <f t="shared" si="147"/>
        <v>1147716</v>
      </c>
      <c r="GX1239" s="130">
        <f t="shared" si="147"/>
        <v>1157409</v>
      </c>
      <c r="GY1239" s="130">
        <f t="shared" si="147"/>
        <v>2699109</v>
      </c>
      <c r="GZ1239" s="130">
        <f t="shared" si="147"/>
        <v>2752542</v>
      </c>
      <c r="HA1239" s="130">
        <f t="shared" si="147"/>
        <v>2816127</v>
      </c>
      <c r="HB1239" s="309" t="s">
        <v>808</v>
      </c>
      <c r="HC1239" s="309" t="s">
        <v>808</v>
      </c>
      <c r="HD1239" s="309" t="s">
        <v>808</v>
      </c>
      <c r="HE1239" s="309" t="s">
        <v>808</v>
      </c>
      <c r="HF1239" s="309" t="s">
        <v>808</v>
      </c>
      <c r="HG1239" s="309" t="s">
        <v>808</v>
      </c>
      <c r="HH1239" s="130">
        <f t="shared" ref="HH1239:HV1239" si="148">SUM(HH1240:HH1253)</f>
        <v>1243099.98</v>
      </c>
      <c r="HI1239" s="130">
        <f t="shared" si="148"/>
        <v>1306599.93</v>
      </c>
      <c r="HJ1239" s="130">
        <f t="shared" si="148"/>
        <v>1378999.89</v>
      </c>
      <c r="HK1239" s="130">
        <f t="shared" si="148"/>
        <v>949155.83999999997</v>
      </c>
      <c r="HL1239" s="130">
        <f t="shared" si="148"/>
        <v>899167.5</v>
      </c>
      <c r="HM1239" s="130">
        <f t="shared" si="148"/>
        <v>900927.09</v>
      </c>
      <c r="HN1239" s="130">
        <f t="shared" si="148"/>
        <v>0</v>
      </c>
      <c r="HO1239" s="130">
        <f t="shared" si="148"/>
        <v>0</v>
      </c>
      <c r="HP1239" s="130">
        <f t="shared" si="148"/>
        <v>0</v>
      </c>
      <c r="HQ1239" s="130">
        <f t="shared" si="148"/>
        <v>0</v>
      </c>
      <c r="HR1239" s="130">
        <f t="shared" si="148"/>
        <v>0</v>
      </c>
      <c r="HS1239" s="130">
        <f t="shared" si="148"/>
        <v>0</v>
      </c>
      <c r="HT1239" s="130">
        <f t="shared" si="148"/>
        <v>0</v>
      </c>
      <c r="HU1239" s="130">
        <f t="shared" si="148"/>
        <v>0</v>
      </c>
      <c r="HV1239" s="130">
        <f t="shared" si="148"/>
        <v>0</v>
      </c>
      <c r="HW1239" s="309" t="s">
        <v>808</v>
      </c>
      <c r="HX1239" s="309" t="s">
        <v>808</v>
      </c>
      <c r="HY1239" s="309" t="s">
        <v>808</v>
      </c>
      <c r="HZ1239" s="309" t="s">
        <v>808</v>
      </c>
      <c r="IA1239" s="309" t="s">
        <v>808</v>
      </c>
      <c r="IB1239" s="309" t="s">
        <v>808</v>
      </c>
      <c r="IC1239" s="130">
        <f t="shared" ref="IC1239:IQ1239" si="149">SUM(IC1240:IC1253)</f>
        <v>0</v>
      </c>
      <c r="ID1239" s="130">
        <f t="shared" si="149"/>
        <v>0</v>
      </c>
      <c r="IE1239" s="130">
        <f t="shared" si="149"/>
        <v>0</v>
      </c>
      <c r="IF1239" s="130">
        <f t="shared" si="149"/>
        <v>0</v>
      </c>
      <c r="IG1239" s="130">
        <f t="shared" si="149"/>
        <v>0</v>
      </c>
      <c r="IH1239" s="130">
        <f t="shared" si="149"/>
        <v>0</v>
      </c>
      <c r="II1239" s="130">
        <f t="shared" si="149"/>
        <v>0</v>
      </c>
      <c r="IJ1239" s="130">
        <f t="shared" si="149"/>
        <v>0</v>
      </c>
      <c r="IK1239" s="130">
        <f t="shared" si="149"/>
        <v>0</v>
      </c>
      <c r="IL1239" s="130">
        <f t="shared" si="149"/>
        <v>0</v>
      </c>
      <c r="IM1239" s="130">
        <f t="shared" si="149"/>
        <v>0</v>
      </c>
      <c r="IN1239" s="130">
        <f t="shared" si="149"/>
        <v>0</v>
      </c>
      <c r="IO1239" s="130">
        <f t="shared" si="149"/>
        <v>0</v>
      </c>
      <c r="IP1239" s="130">
        <f t="shared" si="149"/>
        <v>0</v>
      </c>
      <c r="IQ1239" s="130">
        <f t="shared" si="149"/>
        <v>0</v>
      </c>
      <c r="IR1239" s="309" t="s">
        <v>808</v>
      </c>
      <c r="IS1239" s="309" t="s">
        <v>808</v>
      </c>
      <c r="IT1239" s="309" t="s">
        <v>808</v>
      </c>
      <c r="IU1239" s="309" t="s">
        <v>808</v>
      </c>
      <c r="IV1239" s="309" t="s">
        <v>808</v>
      </c>
      <c r="IW1239" s="309" t="s">
        <v>808</v>
      </c>
      <c r="IX1239" s="130">
        <f t="shared" ref="IX1239:JL1239" si="150">SUM(IX1240:IX1253)</f>
        <v>0</v>
      </c>
      <c r="IY1239" s="130">
        <f t="shared" si="150"/>
        <v>0</v>
      </c>
      <c r="IZ1239" s="130">
        <f t="shared" si="150"/>
        <v>0</v>
      </c>
      <c r="JA1239" s="130">
        <f t="shared" si="150"/>
        <v>0</v>
      </c>
      <c r="JB1239" s="130">
        <f t="shared" si="150"/>
        <v>0</v>
      </c>
      <c r="JC1239" s="130">
        <f t="shared" si="150"/>
        <v>0</v>
      </c>
      <c r="JD1239" s="130">
        <f t="shared" si="150"/>
        <v>0</v>
      </c>
      <c r="JE1239" s="130">
        <f t="shared" si="150"/>
        <v>0</v>
      </c>
      <c r="JF1239" s="130">
        <f t="shared" si="150"/>
        <v>0</v>
      </c>
      <c r="JG1239" s="130">
        <f t="shared" si="150"/>
        <v>0</v>
      </c>
      <c r="JH1239" s="130">
        <f t="shared" si="150"/>
        <v>0</v>
      </c>
      <c r="JI1239" s="130">
        <f t="shared" si="150"/>
        <v>0</v>
      </c>
      <c r="JJ1239" s="130">
        <f t="shared" si="150"/>
        <v>0</v>
      </c>
      <c r="JK1239" s="130">
        <f t="shared" si="150"/>
        <v>0</v>
      </c>
      <c r="JL1239" s="130">
        <f t="shared" si="150"/>
        <v>0</v>
      </c>
      <c r="JM1239" s="309" t="s">
        <v>808</v>
      </c>
      <c r="JN1239" s="309" t="s">
        <v>808</v>
      </c>
      <c r="JO1239" s="309" t="s">
        <v>808</v>
      </c>
      <c r="JP1239" s="309" t="s">
        <v>808</v>
      </c>
      <c r="JQ1239" s="309" t="s">
        <v>808</v>
      </c>
      <c r="JR1239" s="309" t="s">
        <v>808</v>
      </c>
      <c r="JS1239" s="130">
        <f t="shared" ref="JS1239:KG1239" si="151">SUM(JS1240:JS1253)</f>
        <v>0</v>
      </c>
      <c r="JT1239" s="130">
        <f t="shared" si="151"/>
        <v>0</v>
      </c>
      <c r="JU1239" s="130">
        <f t="shared" si="151"/>
        <v>0</v>
      </c>
      <c r="JV1239" s="130">
        <f t="shared" si="151"/>
        <v>0</v>
      </c>
      <c r="JW1239" s="130">
        <f t="shared" si="151"/>
        <v>0</v>
      </c>
      <c r="JX1239" s="130">
        <f t="shared" si="151"/>
        <v>0</v>
      </c>
      <c r="JY1239" s="130">
        <f t="shared" si="151"/>
        <v>0</v>
      </c>
      <c r="JZ1239" s="130">
        <f t="shared" si="151"/>
        <v>0</v>
      </c>
      <c r="KA1239" s="130">
        <f t="shared" si="151"/>
        <v>0</v>
      </c>
      <c r="KB1239" s="130">
        <f t="shared" si="151"/>
        <v>0</v>
      </c>
      <c r="KC1239" s="130">
        <f t="shared" si="151"/>
        <v>0</v>
      </c>
      <c r="KD1239" s="130">
        <f t="shared" si="151"/>
        <v>0</v>
      </c>
      <c r="KE1239" s="130">
        <f t="shared" si="151"/>
        <v>0</v>
      </c>
      <c r="KF1239" s="130">
        <f t="shared" si="151"/>
        <v>0</v>
      </c>
      <c r="KG1239" s="130">
        <f t="shared" si="151"/>
        <v>0</v>
      </c>
      <c r="KH1239" s="309" t="s">
        <v>808</v>
      </c>
      <c r="KI1239" s="309" t="s">
        <v>808</v>
      </c>
      <c r="KJ1239" s="309" t="s">
        <v>808</v>
      </c>
      <c r="KK1239" s="309" t="s">
        <v>808</v>
      </c>
      <c r="KL1239" s="309" t="s">
        <v>808</v>
      </c>
      <c r="KM1239" s="309" t="s">
        <v>808</v>
      </c>
      <c r="KN1239" s="130">
        <f t="shared" ref="KN1239:LB1239" si="152">SUM(KN1240:KN1253)</f>
        <v>0</v>
      </c>
      <c r="KO1239" s="130">
        <f t="shared" si="152"/>
        <v>0</v>
      </c>
      <c r="KP1239" s="130">
        <f t="shared" si="152"/>
        <v>0</v>
      </c>
      <c r="KQ1239" s="130">
        <f t="shared" si="152"/>
        <v>0</v>
      </c>
      <c r="KR1239" s="130">
        <f t="shared" si="152"/>
        <v>0</v>
      </c>
      <c r="KS1239" s="130">
        <f t="shared" si="152"/>
        <v>0</v>
      </c>
      <c r="KT1239" s="130">
        <f t="shared" si="152"/>
        <v>0</v>
      </c>
      <c r="KU1239" s="130">
        <f t="shared" si="152"/>
        <v>0</v>
      </c>
      <c r="KV1239" s="130">
        <f t="shared" si="152"/>
        <v>0</v>
      </c>
      <c r="KW1239" s="130">
        <f t="shared" si="152"/>
        <v>0</v>
      </c>
      <c r="KX1239" s="130">
        <f t="shared" si="152"/>
        <v>0</v>
      </c>
      <c r="KY1239" s="130">
        <f t="shared" si="152"/>
        <v>0</v>
      </c>
      <c r="KZ1239" s="130">
        <f t="shared" si="152"/>
        <v>0</v>
      </c>
      <c r="LA1239" s="130">
        <f t="shared" si="152"/>
        <v>0</v>
      </c>
      <c r="LB1239" s="130">
        <f t="shared" si="152"/>
        <v>0</v>
      </c>
      <c r="LC1239" s="309" t="s">
        <v>808</v>
      </c>
      <c r="LD1239" s="309" t="s">
        <v>808</v>
      </c>
      <c r="LE1239" s="309" t="s">
        <v>808</v>
      </c>
      <c r="LF1239" s="309" t="s">
        <v>808</v>
      </c>
      <c r="LG1239" s="309" t="s">
        <v>808</v>
      </c>
      <c r="LH1239" s="309" t="s">
        <v>808</v>
      </c>
      <c r="LI1239" s="130">
        <f t="shared" ref="LI1239:LW1239" si="153">SUM(LI1240:LI1253)</f>
        <v>0</v>
      </c>
      <c r="LJ1239" s="130">
        <f t="shared" si="153"/>
        <v>0</v>
      </c>
      <c r="LK1239" s="130">
        <f t="shared" si="153"/>
        <v>0</v>
      </c>
      <c r="LL1239" s="130">
        <f t="shared" si="153"/>
        <v>0</v>
      </c>
      <c r="LM1239" s="130">
        <f t="shared" si="153"/>
        <v>0</v>
      </c>
      <c r="LN1239" s="130">
        <f t="shared" si="153"/>
        <v>0</v>
      </c>
      <c r="LO1239" s="130">
        <f t="shared" si="153"/>
        <v>0</v>
      </c>
      <c r="LP1239" s="130">
        <f t="shared" si="153"/>
        <v>0</v>
      </c>
      <c r="LQ1239" s="130">
        <f t="shared" si="153"/>
        <v>0</v>
      </c>
      <c r="LR1239" s="130">
        <f t="shared" si="153"/>
        <v>0</v>
      </c>
      <c r="LS1239" s="130">
        <f t="shared" si="153"/>
        <v>0</v>
      </c>
      <c r="LT1239" s="130">
        <f t="shared" si="153"/>
        <v>0</v>
      </c>
      <c r="LU1239" s="130">
        <f t="shared" si="153"/>
        <v>0</v>
      </c>
      <c r="LV1239" s="130">
        <f t="shared" si="153"/>
        <v>0</v>
      </c>
      <c r="LW1239" s="130">
        <f t="shared" si="153"/>
        <v>0</v>
      </c>
      <c r="LX1239" s="309" t="s">
        <v>808</v>
      </c>
      <c r="LY1239" s="309" t="s">
        <v>808</v>
      </c>
      <c r="LZ1239" s="309" t="s">
        <v>808</v>
      </c>
      <c r="MA1239" s="309" t="s">
        <v>808</v>
      </c>
      <c r="MB1239" s="309" t="s">
        <v>808</v>
      </c>
      <c r="MC1239" s="309" t="s">
        <v>808</v>
      </c>
      <c r="MD1239" s="130">
        <f t="shared" ref="MD1239:MR1239" si="154">SUM(MD1240:MD1253)</f>
        <v>0</v>
      </c>
      <c r="ME1239" s="130">
        <f t="shared" si="154"/>
        <v>0</v>
      </c>
      <c r="MF1239" s="130">
        <f t="shared" si="154"/>
        <v>0</v>
      </c>
      <c r="MG1239" s="130">
        <f t="shared" si="154"/>
        <v>0</v>
      </c>
      <c r="MH1239" s="130">
        <f t="shared" si="154"/>
        <v>0</v>
      </c>
      <c r="MI1239" s="130">
        <f t="shared" si="154"/>
        <v>0</v>
      </c>
      <c r="MJ1239" s="130">
        <f t="shared" si="154"/>
        <v>0</v>
      </c>
      <c r="MK1239" s="130">
        <f t="shared" si="154"/>
        <v>0</v>
      </c>
      <c r="ML1239" s="130">
        <f t="shared" si="154"/>
        <v>0</v>
      </c>
      <c r="MM1239" s="130">
        <f t="shared" si="154"/>
        <v>0</v>
      </c>
      <c r="MN1239" s="130">
        <f t="shared" si="154"/>
        <v>0</v>
      </c>
      <c r="MO1239" s="130">
        <f t="shared" si="154"/>
        <v>0</v>
      </c>
      <c r="MP1239" s="130">
        <f t="shared" si="154"/>
        <v>0</v>
      </c>
      <c r="MQ1239" s="130">
        <f t="shared" si="154"/>
        <v>0</v>
      </c>
      <c r="MR1239" s="130">
        <f t="shared" si="154"/>
        <v>0</v>
      </c>
      <c r="MS1239" s="309" t="s">
        <v>808</v>
      </c>
      <c r="MT1239" s="309" t="s">
        <v>808</v>
      </c>
      <c r="MU1239" s="309" t="s">
        <v>808</v>
      </c>
      <c r="MV1239" s="309" t="s">
        <v>808</v>
      </c>
      <c r="MW1239" s="309" t="s">
        <v>808</v>
      </c>
      <c r="MX1239" s="309" t="s">
        <v>808</v>
      </c>
      <c r="MY1239" s="130">
        <f t="shared" ref="MY1239:NM1239" si="155">SUM(MY1240:MY1253)</f>
        <v>0</v>
      </c>
      <c r="MZ1239" s="130">
        <f t="shared" si="155"/>
        <v>0</v>
      </c>
      <c r="NA1239" s="130">
        <f t="shared" si="155"/>
        <v>0</v>
      </c>
      <c r="NB1239" s="130">
        <f t="shared" si="155"/>
        <v>0</v>
      </c>
      <c r="NC1239" s="130">
        <f t="shared" si="155"/>
        <v>0</v>
      </c>
      <c r="ND1239" s="130">
        <f t="shared" si="155"/>
        <v>0</v>
      </c>
      <c r="NE1239" s="130">
        <f t="shared" si="155"/>
        <v>0</v>
      </c>
      <c r="NF1239" s="130">
        <f t="shared" si="155"/>
        <v>0</v>
      </c>
      <c r="NG1239" s="130">
        <f t="shared" si="155"/>
        <v>0</v>
      </c>
      <c r="NH1239" s="130">
        <f t="shared" si="155"/>
        <v>0</v>
      </c>
      <c r="NI1239" s="130">
        <f t="shared" si="155"/>
        <v>0</v>
      </c>
      <c r="NJ1239" s="130">
        <f t="shared" si="155"/>
        <v>0</v>
      </c>
      <c r="NK1239" s="130">
        <f t="shared" si="155"/>
        <v>0</v>
      </c>
      <c r="NL1239" s="130">
        <f t="shared" si="155"/>
        <v>0</v>
      </c>
      <c r="NM1239" s="130">
        <f t="shared" si="155"/>
        <v>0</v>
      </c>
      <c r="NN1239" s="309" t="s">
        <v>808</v>
      </c>
      <c r="NO1239" s="309" t="s">
        <v>808</v>
      </c>
      <c r="NP1239" s="309" t="s">
        <v>808</v>
      </c>
      <c r="NQ1239" s="309" t="s">
        <v>808</v>
      </c>
      <c r="NR1239" s="309" t="s">
        <v>808</v>
      </c>
      <c r="NS1239" s="309" t="s">
        <v>808</v>
      </c>
      <c r="NT1239" s="130">
        <f t="shared" ref="NT1239:OH1239" si="156">SUM(NT1240:NT1253)</f>
        <v>0</v>
      </c>
      <c r="NU1239" s="130">
        <f t="shared" si="156"/>
        <v>0</v>
      </c>
      <c r="NV1239" s="130">
        <f t="shared" si="156"/>
        <v>0</v>
      </c>
      <c r="NW1239" s="130">
        <f t="shared" si="156"/>
        <v>0</v>
      </c>
      <c r="NX1239" s="130">
        <f t="shared" si="156"/>
        <v>0</v>
      </c>
      <c r="NY1239" s="130">
        <f t="shared" si="156"/>
        <v>0</v>
      </c>
      <c r="NZ1239" s="130">
        <f t="shared" si="156"/>
        <v>0</v>
      </c>
      <c r="OA1239" s="130">
        <f t="shared" si="156"/>
        <v>0</v>
      </c>
      <c r="OB1239" s="130">
        <f t="shared" si="156"/>
        <v>0</v>
      </c>
      <c r="OC1239" s="130">
        <f t="shared" si="156"/>
        <v>0</v>
      </c>
      <c r="OD1239" s="130">
        <f t="shared" si="156"/>
        <v>0</v>
      </c>
      <c r="OE1239" s="130">
        <f t="shared" si="156"/>
        <v>0</v>
      </c>
      <c r="OF1239" s="130">
        <f t="shared" si="156"/>
        <v>0</v>
      </c>
      <c r="OG1239" s="130">
        <f t="shared" si="156"/>
        <v>0</v>
      </c>
      <c r="OH1239" s="130">
        <f t="shared" si="156"/>
        <v>0</v>
      </c>
      <c r="OI1239" s="309" t="s">
        <v>808</v>
      </c>
      <c r="OJ1239" s="309" t="s">
        <v>808</v>
      </c>
      <c r="OK1239" s="309" t="s">
        <v>808</v>
      </c>
      <c r="OL1239" s="309" t="s">
        <v>808</v>
      </c>
      <c r="OM1239" s="309" t="s">
        <v>808</v>
      </c>
      <c r="ON1239" s="309" t="s">
        <v>808</v>
      </c>
      <c r="OO1239" s="130">
        <f t="shared" ref="OO1239:PC1239" si="157">SUM(OO1240:OO1253)</f>
        <v>0</v>
      </c>
      <c r="OP1239" s="130">
        <f t="shared" si="157"/>
        <v>0</v>
      </c>
      <c r="OQ1239" s="130">
        <f t="shared" si="157"/>
        <v>0</v>
      </c>
      <c r="OR1239" s="130">
        <f t="shared" si="157"/>
        <v>0</v>
      </c>
      <c r="OS1239" s="130">
        <f t="shared" si="157"/>
        <v>0</v>
      </c>
      <c r="OT1239" s="130">
        <f t="shared" si="157"/>
        <v>0</v>
      </c>
      <c r="OU1239" s="130">
        <f t="shared" si="157"/>
        <v>0</v>
      </c>
      <c r="OV1239" s="130">
        <f t="shared" si="157"/>
        <v>0</v>
      </c>
      <c r="OW1239" s="130">
        <f t="shared" si="157"/>
        <v>0</v>
      </c>
      <c r="OX1239" s="130">
        <f t="shared" si="157"/>
        <v>0</v>
      </c>
      <c r="OY1239" s="130">
        <f t="shared" si="157"/>
        <v>0</v>
      </c>
      <c r="OZ1239" s="130">
        <f t="shared" si="157"/>
        <v>0</v>
      </c>
      <c r="PA1239" s="130">
        <f t="shared" si="157"/>
        <v>0</v>
      </c>
      <c r="PB1239" s="130">
        <f t="shared" si="157"/>
        <v>0</v>
      </c>
      <c r="PC1239" s="130">
        <f t="shared" si="157"/>
        <v>0</v>
      </c>
      <c r="PD1239" s="309" t="s">
        <v>808</v>
      </c>
      <c r="PE1239" s="309" t="s">
        <v>808</v>
      </c>
      <c r="PF1239" s="309" t="s">
        <v>808</v>
      </c>
      <c r="PG1239" s="309" t="s">
        <v>808</v>
      </c>
      <c r="PH1239" s="309" t="s">
        <v>808</v>
      </c>
      <c r="PI1239" s="309" t="s">
        <v>808</v>
      </c>
      <c r="PJ1239" s="130">
        <f t="shared" ref="PJ1239:PX1239" si="158">SUM(PJ1240:PJ1253)</f>
        <v>0</v>
      </c>
      <c r="PK1239" s="130">
        <f t="shared" si="158"/>
        <v>0</v>
      </c>
      <c r="PL1239" s="130">
        <f t="shared" si="158"/>
        <v>0</v>
      </c>
      <c r="PM1239" s="130">
        <f t="shared" si="158"/>
        <v>0</v>
      </c>
      <c r="PN1239" s="130">
        <f t="shared" si="158"/>
        <v>0</v>
      </c>
      <c r="PO1239" s="130">
        <f t="shared" si="158"/>
        <v>0</v>
      </c>
      <c r="PP1239" s="130">
        <f t="shared" si="158"/>
        <v>0</v>
      </c>
      <c r="PQ1239" s="130">
        <f t="shared" si="158"/>
        <v>0</v>
      </c>
      <c r="PR1239" s="130">
        <f t="shared" si="158"/>
        <v>0</v>
      </c>
      <c r="PS1239" s="130">
        <f t="shared" si="158"/>
        <v>0</v>
      </c>
      <c r="PT1239" s="130">
        <f t="shared" si="158"/>
        <v>0</v>
      </c>
      <c r="PU1239" s="130">
        <f t="shared" si="158"/>
        <v>0</v>
      </c>
      <c r="PV1239" s="130">
        <f t="shared" si="158"/>
        <v>0</v>
      </c>
      <c r="PW1239" s="130">
        <f t="shared" si="158"/>
        <v>0</v>
      </c>
      <c r="PX1239" s="130">
        <f t="shared" si="158"/>
        <v>0</v>
      </c>
      <c r="PY1239" s="309" t="s">
        <v>808</v>
      </c>
      <c r="PZ1239" s="309" t="s">
        <v>808</v>
      </c>
      <c r="QA1239" s="309" t="s">
        <v>808</v>
      </c>
      <c r="QB1239" s="309" t="s">
        <v>808</v>
      </c>
      <c r="QC1239" s="309" t="s">
        <v>808</v>
      </c>
      <c r="QD1239" s="309" t="s">
        <v>808</v>
      </c>
      <c r="QE1239" s="130">
        <f t="shared" ref="QE1239:QS1239" si="159">SUM(QE1240:QE1253)</f>
        <v>0</v>
      </c>
      <c r="QF1239" s="130">
        <f t="shared" si="159"/>
        <v>0</v>
      </c>
      <c r="QG1239" s="130">
        <f t="shared" si="159"/>
        <v>0</v>
      </c>
      <c r="QH1239" s="130">
        <f t="shared" si="159"/>
        <v>0</v>
      </c>
      <c r="QI1239" s="130">
        <f t="shared" si="159"/>
        <v>0</v>
      </c>
      <c r="QJ1239" s="130">
        <f t="shared" si="159"/>
        <v>0</v>
      </c>
      <c r="QK1239" s="130">
        <f t="shared" si="159"/>
        <v>0</v>
      </c>
      <c r="QL1239" s="130">
        <f t="shared" si="159"/>
        <v>0</v>
      </c>
      <c r="QM1239" s="130">
        <f t="shared" si="159"/>
        <v>0</v>
      </c>
      <c r="QN1239" s="130">
        <f t="shared" si="159"/>
        <v>0</v>
      </c>
      <c r="QO1239" s="130">
        <f t="shared" si="159"/>
        <v>0</v>
      </c>
      <c r="QP1239" s="130">
        <f t="shared" si="159"/>
        <v>0</v>
      </c>
      <c r="QQ1239" s="130">
        <f t="shared" si="159"/>
        <v>0</v>
      </c>
      <c r="QR1239" s="130">
        <f t="shared" si="159"/>
        <v>0</v>
      </c>
      <c r="QS1239" s="130">
        <f t="shared" si="159"/>
        <v>0</v>
      </c>
      <c r="QT1239" s="309" t="s">
        <v>808</v>
      </c>
      <c r="QU1239" s="309" t="s">
        <v>808</v>
      </c>
      <c r="QV1239" s="309" t="s">
        <v>808</v>
      </c>
      <c r="QW1239" s="309" t="s">
        <v>808</v>
      </c>
      <c r="QX1239" s="309" t="s">
        <v>808</v>
      </c>
      <c r="QY1239" s="309" t="s">
        <v>808</v>
      </c>
      <c r="QZ1239" s="130">
        <f t="shared" ref="QZ1239:RN1239" si="160">SUM(QZ1240:QZ1253)</f>
        <v>0</v>
      </c>
      <c r="RA1239" s="130">
        <f t="shared" si="160"/>
        <v>0</v>
      </c>
      <c r="RB1239" s="130">
        <f t="shared" si="160"/>
        <v>0</v>
      </c>
      <c r="RC1239" s="130">
        <f t="shared" si="160"/>
        <v>0</v>
      </c>
      <c r="RD1239" s="130">
        <f t="shared" si="160"/>
        <v>0</v>
      </c>
      <c r="RE1239" s="130">
        <f t="shared" si="160"/>
        <v>0</v>
      </c>
      <c r="RF1239" s="130">
        <f t="shared" si="160"/>
        <v>0</v>
      </c>
      <c r="RG1239" s="130">
        <f t="shared" si="160"/>
        <v>0</v>
      </c>
      <c r="RH1239" s="130">
        <f t="shared" si="160"/>
        <v>0</v>
      </c>
      <c r="RI1239" s="130">
        <f t="shared" si="160"/>
        <v>0</v>
      </c>
      <c r="RJ1239" s="130">
        <f t="shared" si="160"/>
        <v>0</v>
      </c>
      <c r="RK1239" s="130">
        <f t="shared" si="160"/>
        <v>0</v>
      </c>
      <c r="RL1239" s="130">
        <f t="shared" si="160"/>
        <v>0</v>
      </c>
      <c r="RM1239" s="130">
        <f t="shared" si="160"/>
        <v>0</v>
      </c>
      <c r="RN1239" s="130">
        <f t="shared" si="160"/>
        <v>0</v>
      </c>
      <c r="RO1239" s="309" t="s">
        <v>808</v>
      </c>
      <c r="RP1239" s="309" t="s">
        <v>808</v>
      </c>
      <c r="RQ1239" s="309" t="s">
        <v>808</v>
      </c>
      <c r="RR1239" s="309" t="s">
        <v>808</v>
      </c>
      <c r="RS1239" s="309" t="s">
        <v>808</v>
      </c>
      <c r="RT1239" s="309" t="s">
        <v>808</v>
      </c>
      <c r="RU1239" s="130">
        <f t="shared" ref="RU1239:SI1239" si="161">SUM(RU1240:RU1253)</f>
        <v>0</v>
      </c>
      <c r="RV1239" s="130">
        <f t="shared" si="161"/>
        <v>0</v>
      </c>
      <c r="RW1239" s="130">
        <f t="shared" si="161"/>
        <v>0</v>
      </c>
      <c r="RX1239" s="130">
        <f t="shared" si="161"/>
        <v>0</v>
      </c>
      <c r="RY1239" s="130">
        <f t="shared" si="161"/>
        <v>0</v>
      </c>
      <c r="RZ1239" s="130">
        <f t="shared" si="161"/>
        <v>0</v>
      </c>
      <c r="SA1239" s="130">
        <f t="shared" si="161"/>
        <v>0</v>
      </c>
      <c r="SB1239" s="130">
        <f t="shared" si="161"/>
        <v>0</v>
      </c>
      <c r="SC1239" s="130">
        <f t="shared" si="161"/>
        <v>0</v>
      </c>
      <c r="SD1239" s="130">
        <f t="shared" si="161"/>
        <v>0</v>
      </c>
      <c r="SE1239" s="130">
        <f t="shared" si="161"/>
        <v>0</v>
      </c>
      <c r="SF1239" s="130">
        <f t="shared" si="161"/>
        <v>0</v>
      </c>
      <c r="SG1239" s="130">
        <f t="shared" si="161"/>
        <v>0</v>
      </c>
      <c r="SH1239" s="130">
        <f t="shared" si="161"/>
        <v>0</v>
      </c>
      <c r="SI1239" s="130">
        <f t="shared" si="161"/>
        <v>0</v>
      </c>
      <c r="SJ1239" s="309" t="s">
        <v>808</v>
      </c>
      <c r="SK1239" s="309" t="s">
        <v>808</v>
      </c>
      <c r="SL1239" s="309" t="s">
        <v>808</v>
      </c>
      <c r="SM1239" s="309" t="s">
        <v>808</v>
      </c>
      <c r="SN1239" s="309" t="s">
        <v>808</v>
      </c>
      <c r="SO1239" s="309" t="s">
        <v>808</v>
      </c>
      <c r="SP1239" s="130">
        <f t="shared" ref="SP1239:TD1239" si="162">SUM(SP1240:SP1253)</f>
        <v>0</v>
      </c>
      <c r="SQ1239" s="130">
        <f t="shared" si="162"/>
        <v>0</v>
      </c>
      <c r="SR1239" s="130">
        <f t="shared" si="162"/>
        <v>0</v>
      </c>
      <c r="SS1239" s="130">
        <f t="shared" si="162"/>
        <v>0</v>
      </c>
      <c r="ST1239" s="130">
        <f t="shared" si="162"/>
        <v>0</v>
      </c>
      <c r="SU1239" s="130">
        <f t="shared" si="162"/>
        <v>0</v>
      </c>
      <c r="SV1239" s="130">
        <f t="shared" si="162"/>
        <v>0</v>
      </c>
      <c r="SW1239" s="130">
        <f t="shared" si="162"/>
        <v>0</v>
      </c>
      <c r="SX1239" s="130">
        <f t="shared" si="162"/>
        <v>0</v>
      </c>
      <c r="SY1239" s="130">
        <f t="shared" si="162"/>
        <v>0</v>
      </c>
      <c r="SZ1239" s="130">
        <f t="shared" si="162"/>
        <v>0</v>
      </c>
      <c r="TA1239" s="130">
        <f t="shared" si="162"/>
        <v>0</v>
      </c>
      <c r="TB1239" s="130">
        <f t="shared" si="162"/>
        <v>0</v>
      </c>
      <c r="TC1239" s="130">
        <f t="shared" si="162"/>
        <v>0</v>
      </c>
      <c r="TD1239" s="130">
        <f t="shared" si="162"/>
        <v>0</v>
      </c>
      <c r="TE1239" s="309" t="s">
        <v>808</v>
      </c>
      <c r="TF1239" s="309" t="s">
        <v>808</v>
      </c>
      <c r="TG1239" s="309" t="s">
        <v>808</v>
      </c>
      <c r="TH1239" s="309" t="s">
        <v>808</v>
      </c>
      <c r="TI1239" s="309" t="s">
        <v>808</v>
      </c>
      <c r="TJ1239" s="309" t="s">
        <v>808</v>
      </c>
      <c r="TK1239" s="130">
        <f t="shared" ref="TK1239:TY1239" si="163">SUM(TK1240:TK1253)</f>
        <v>0</v>
      </c>
      <c r="TL1239" s="130">
        <f t="shared" si="163"/>
        <v>0</v>
      </c>
      <c r="TM1239" s="130">
        <f t="shared" si="163"/>
        <v>0</v>
      </c>
      <c r="TN1239" s="130">
        <f t="shared" si="163"/>
        <v>0</v>
      </c>
      <c r="TO1239" s="130">
        <f t="shared" si="163"/>
        <v>0</v>
      </c>
      <c r="TP1239" s="130">
        <f t="shared" si="163"/>
        <v>0</v>
      </c>
      <c r="TQ1239" s="130">
        <f t="shared" si="163"/>
        <v>0</v>
      </c>
      <c r="TR1239" s="130">
        <f t="shared" si="163"/>
        <v>0</v>
      </c>
      <c r="TS1239" s="130">
        <f t="shared" si="163"/>
        <v>0</v>
      </c>
      <c r="TT1239" s="130">
        <f t="shared" si="163"/>
        <v>0</v>
      </c>
      <c r="TU1239" s="130">
        <f t="shared" si="163"/>
        <v>0</v>
      </c>
      <c r="TV1239" s="130">
        <f t="shared" si="163"/>
        <v>0</v>
      </c>
      <c r="TW1239" s="130">
        <f t="shared" si="163"/>
        <v>0</v>
      </c>
      <c r="TX1239" s="130">
        <f t="shared" si="163"/>
        <v>0</v>
      </c>
      <c r="TY1239" s="130">
        <f t="shared" si="163"/>
        <v>0</v>
      </c>
      <c r="TZ1239" s="309" t="s">
        <v>808</v>
      </c>
      <c r="UA1239" s="309" t="s">
        <v>808</v>
      </c>
      <c r="UB1239" s="309" t="s">
        <v>808</v>
      </c>
      <c r="UC1239" s="309" t="s">
        <v>808</v>
      </c>
      <c r="UD1239" s="309" t="s">
        <v>808</v>
      </c>
      <c r="UE1239" s="309" t="s">
        <v>808</v>
      </c>
      <c r="UF1239" s="130">
        <f t="shared" ref="UF1239:UT1239" si="164">SUM(UF1240:UF1253)</f>
        <v>0</v>
      </c>
      <c r="UG1239" s="130">
        <f t="shared" si="164"/>
        <v>0</v>
      </c>
      <c r="UH1239" s="130">
        <f t="shared" si="164"/>
        <v>0</v>
      </c>
      <c r="UI1239" s="130">
        <f t="shared" si="164"/>
        <v>0</v>
      </c>
      <c r="UJ1239" s="130">
        <f t="shared" si="164"/>
        <v>0</v>
      </c>
      <c r="UK1239" s="130">
        <f t="shared" si="164"/>
        <v>0</v>
      </c>
      <c r="UL1239" s="130">
        <f t="shared" si="164"/>
        <v>70</v>
      </c>
      <c r="UM1239" s="130">
        <f t="shared" si="164"/>
        <v>70</v>
      </c>
      <c r="UN1239" s="130">
        <f t="shared" si="164"/>
        <v>70</v>
      </c>
      <c r="UO1239" s="130">
        <f t="shared" si="164"/>
        <v>2953440</v>
      </c>
      <c r="UP1239" s="130">
        <f t="shared" si="164"/>
        <v>2975560</v>
      </c>
      <c r="UQ1239" s="130">
        <f t="shared" si="164"/>
        <v>3000690</v>
      </c>
      <c r="UR1239" s="130">
        <f t="shared" si="164"/>
        <v>6997690</v>
      </c>
      <c r="US1239" s="130">
        <f t="shared" si="164"/>
        <v>7136220</v>
      </c>
      <c r="UT1239" s="130">
        <f t="shared" si="164"/>
        <v>7301070</v>
      </c>
      <c r="UU1239" s="309" t="s">
        <v>808</v>
      </c>
      <c r="UV1239" s="309" t="s">
        <v>808</v>
      </c>
      <c r="UW1239" s="309" t="s">
        <v>808</v>
      </c>
      <c r="UX1239" s="309" t="s">
        <v>808</v>
      </c>
      <c r="UY1239" s="309" t="s">
        <v>808</v>
      </c>
      <c r="UZ1239" s="309" t="s">
        <v>808</v>
      </c>
      <c r="VA1239" s="130">
        <f t="shared" ref="VA1239:VO1239" si="165">SUM(VA1240:VA1253)</f>
        <v>3288900.3</v>
      </c>
      <c r="VB1239" s="130">
        <f t="shared" si="165"/>
        <v>3487299.9</v>
      </c>
      <c r="VC1239" s="130">
        <f t="shared" si="165"/>
        <v>3715000.1</v>
      </c>
      <c r="VD1239" s="130">
        <f t="shared" si="165"/>
        <v>907491.9</v>
      </c>
      <c r="VE1239" s="130">
        <f t="shared" si="165"/>
        <v>866227.6</v>
      </c>
      <c r="VF1239" s="130">
        <f t="shared" si="165"/>
        <v>867819.4</v>
      </c>
      <c r="VG1239" s="130">
        <f t="shared" si="165"/>
        <v>0</v>
      </c>
      <c r="VH1239" s="130">
        <f t="shared" si="165"/>
        <v>0</v>
      </c>
      <c r="VI1239" s="130">
        <f t="shared" si="165"/>
        <v>0</v>
      </c>
      <c r="VJ1239" s="130">
        <f t="shared" si="165"/>
        <v>0</v>
      </c>
      <c r="VK1239" s="130">
        <f t="shared" si="165"/>
        <v>0</v>
      </c>
      <c r="VL1239" s="130">
        <f t="shared" si="165"/>
        <v>0</v>
      </c>
      <c r="VM1239" s="130">
        <f t="shared" si="165"/>
        <v>0</v>
      </c>
      <c r="VN1239" s="130">
        <f t="shared" si="165"/>
        <v>0</v>
      </c>
      <c r="VO1239" s="130">
        <f t="shared" si="165"/>
        <v>0</v>
      </c>
      <c r="VP1239" s="309" t="s">
        <v>808</v>
      </c>
      <c r="VQ1239" s="309" t="s">
        <v>808</v>
      </c>
      <c r="VR1239" s="309" t="s">
        <v>808</v>
      </c>
      <c r="VS1239" s="309" t="s">
        <v>808</v>
      </c>
      <c r="VT1239" s="309" t="s">
        <v>808</v>
      </c>
      <c r="VU1239" s="309" t="s">
        <v>808</v>
      </c>
      <c r="VV1239" s="130">
        <f t="shared" ref="VV1239:WJ1239" si="166">SUM(VV1240:VV1253)</f>
        <v>0</v>
      </c>
      <c r="VW1239" s="130">
        <f t="shared" si="166"/>
        <v>0</v>
      </c>
      <c r="VX1239" s="130">
        <f t="shared" si="166"/>
        <v>0</v>
      </c>
      <c r="VY1239" s="130">
        <f t="shared" si="166"/>
        <v>0</v>
      </c>
      <c r="VZ1239" s="130">
        <f t="shared" si="166"/>
        <v>0</v>
      </c>
      <c r="WA1239" s="130">
        <f t="shared" si="166"/>
        <v>0</v>
      </c>
      <c r="WB1239" s="130">
        <f t="shared" si="166"/>
        <v>0</v>
      </c>
      <c r="WC1239" s="130">
        <f t="shared" si="166"/>
        <v>0</v>
      </c>
      <c r="WD1239" s="130">
        <f t="shared" si="166"/>
        <v>0</v>
      </c>
      <c r="WE1239" s="130">
        <f t="shared" si="166"/>
        <v>0</v>
      </c>
      <c r="WF1239" s="130">
        <f t="shared" si="166"/>
        <v>0</v>
      </c>
      <c r="WG1239" s="130">
        <f t="shared" si="166"/>
        <v>0</v>
      </c>
      <c r="WH1239" s="130">
        <f t="shared" si="166"/>
        <v>0</v>
      </c>
      <c r="WI1239" s="130">
        <f t="shared" si="166"/>
        <v>0</v>
      </c>
      <c r="WJ1239" s="130">
        <f t="shared" si="166"/>
        <v>0</v>
      </c>
      <c r="WK1239" s="309" t="s">
        <v>808</v>
      </c>
      <c r="WL1239" s="309" t="s">
        <v>808</v>
      </c>
      <c r="WM1239" s="309" t="s">
        <v>808</v>
      </c>
      <c r="WN1239" s="309" t="s">
        <v>808</v>
      </c>
      <c r="WO1239" s="309" t="s">
        <v>808</v>
      </c>
      <c r="WP1239" s="309" t="s">
        <v>808</v>
      </c>
      <c r="WQ1239" s="130">
        <f t="shared" ref="WQ1239:XE1239" si="167">SUM(WQ1240:WQ1253)</f>
        <v>0</v>
      </c>
      <c r="WR1239" s="130">
        <f t="shared" si="167"/>
        <v>0</v>
      </c>
      <c r="WS1239" s="130">
        <f t="shared" si="167"/>
        <v>0</v>
      </c>
      <c r="WT1239" s="130">
        <f t="shared" si="167"/>
        <v>0</v>
      </c>
      <c r="WU1239" s="130">
        <f t="shared" si="167"/>
        <v>0</v>
      </c>
      <c r="WV1239" s="130">
        <f t="shared" si="167"/>
        <v>0</v>
      </c>
      <c r="WW1239" s="130">
        <f t="shared" si="167"/>
        <v>0</v>
      </c>
      <c r="WX1239" s="130">
        <f t="shared" si="167"/>
        <v>0</v>
      </c>
      <c r="WY1239" s="130">
        <f t="shared" si="167"/>
        <v>0</v>
      </c>
      <c r="WZ1239" s="130">
        <f t="shared" si="167"/>
        <v>0</v>
      </c>
      <c r="XA1239" s="130">
        <f t="shared" si="167"/>
        <v>0</v>
      </c>
      <c r="XB1239" s="130">
        <f t="shared" si="167"/>
        <v>0</v>
      </c>
      <c r="XC1239" s="130">
        <f t="shared" si="167"/>
        <v>0</v>
      </c>
      <c r="XD1239" s="130">
        <f t="shared" si="167"/>
        <v>0</v>
      </c>
      <c r="XE1239" s="130">
        <f t="shared" si="167"/>
        <v>0</v>
      </c>
      <c r="XF1239" s="309" t="s">
        <v>808</v>
      </c>
      <c r="XG1239" s="309" t="s">
        <v>808</v>
      </c>
      <c r="XH1239" s="309" t="s">
        <v>808</v>
      </c>
      <c r="XI1239" s="309" t="s">
        <v>808</v>
      </c>
      <c r="XJ1239" s="309" t="s">
        <v>808</v>
      </c>
      <c r="XK1239" s="309" t="s">
        <v>808</v>
      </c>
      <c r="XL1239" s="130">
        <f t="shared" ref="XL1239:XZ1239" si="168">SUM(XL1240:XL1253)</f>
        <v>0</v>
      </c>
      <c r="XM1239" s="130">
        <f t="shared" si="168"/>
        <v>0</v>
      </c>
      <c r="XN1239" s="130">
        <f t="shared" si="168"/>
        <v>0</v>
      </c>
      <c r="XO1239" s="130">
        <f t="shared" si="168"/>
        <v>0</v>
      </c>
      <c r="XP1239" s="130">
        <f t="shared" si="168"/>
        <v>0</v>
      </c>
      <c r="XQ1239" s="130">
        <f t="shared" si="168"/>
        <v>0</v>
      </c>
      <c r="XR1239" s="130">
        <f t="shared" si="168"/>
        <v>0</v>
      </c>
      <c r="XS1239" s="130">
        <f t="shared" si="168"/>
        <v>0</v>
      </c>
      <c r="XT1239" s="130">
        <f t="shared" si="168"/>
        <v>0</v>
      </c>
      <c r="XU1239" s="130">
        <f t="shared" si="168"/>
        <v>0</v>
      </c>
      <c r="XV1239" s="130">
        <f t="shared" si="168"/>
        <v>0</v>
      </c>
      <c r="XW1239" s="130">
        <f t="shared" si="168"/>
        <v>0</v>
      </c>
      <c r="XX1239" s="130">
        <f t="shared" si="168"/>
        <v>0</v>
      </c>
      <c r="XY1239" s="130">
        <f t="shared" si="168"/>
        <v>0</v>
      </c>
      <c r="XZ1239" s="130">
        <f t="shared" si="168"/>
        <v>0</v>
      </c>
      <c r="YA1239" s="309" t="s">
        <v>808</v>
      </c>
      <c r="YB1239" s="309" t="s">
        <v>808</v>
      </c>
      <c r="YC1239" s="309" t="s">
        <v>808</v>
      </c>
      <c r="YD1239" s="309" t="s">
        <v>808</v>
      </c>
      <c r="YE1239" s="309" t="s">
        <v>808</v>
      </c>
      <c r="YF1239" s="309" t="s">
        <v>808</v>
      </c>
      <c r="YG1239" s="130">
        <f t="shared" ref="YG1239:YL1239" si="169">SUM(YG1240:YG1253)</f>
        <v>0</v>
      </c>
      <c r="YH1239" s="130">
        <f t="shared" si="169"/>
        <v>0</v>
      </c>
      <c r="YI1239" s="130">
        <f t="shared" si="169"/>
        <v>0</v>
      </c>
      <c r="YJ1239" s="130">
        <f t="shared" si="169"/>
        <v>0</v>
      </c>
      <c r="YK1239" s="130">
        <f t="shared" si="169"/>
        <v>0</v>
      </c>
      <c r="YL1239" s="130">
        <f t="shared" si="169"/>
        <v>0</v>
      </c>
      <c r="YM1239" s="130">
        <f>SUM(YM1240:YM1253)</f>
        <v>97</v>
      </c>
      <c r="YN1239" s="130">
        <f t="shared" ref="YN1239:YU1239" si="170">SUM(YN1240:YN1253)</f>
        <v>97</v>
      </c>
      <c r="YO1239" s="130">
        <f t="shared" si="170"/>
        <v>97</v>
      </c>
      <c r="YP1239" s="130">
        <f t="shared" si="170"/>
        <v>4092624</v>
      </c>
      <c r="YQ1239" s="130">
        <f t="shared" si="170"/>
        <v>4123276</v>
      </c>
      <c r="YR1239" s="130">
        <f t="shared" si="170"/>
        <v>4158099</v>
      </c>
      <c r="YS1239" s="130">
        <f t="shared" si="170"/>
        <v>9696799</v>
      </c>
      <c r="YT1239" s="130">
        <f t="shared" si="170"/>
        <v>9888762</v>
      </c>
      <c r="YU1239" s="130">
        <f t="shared" si="170"/>
        <v>10117197</v>
      </c>
      <c r="YV1239" s="309" t="s">
        <v>808</v>
      </c>
      <c r="YW1239" s="309" t="s">
        <v>808</v>
      </c>
      <c r="YX1239" s="309" t="s">
        <v>808</v>
      </c>
      <c r="YY1239" s="309" t="s">
        <v>808</v>
      </c>
      <c r="YZ1239" s="309" t="s">
        <v>808</v>
      </c>
      <c r="ZA1239" s="309" t="s">
        <v>808</v>
      </c>
      <c r="ZB1239" s="130">
        <f t="shared" ref="ZB1239:ZG1239" si="171">SUM(ZB1240:ZB1253)</f>
        <v>4532000.05</v>
      </c>
      <c r="ZC1239" s="130">
        <f t="shared" si="171"/>
        <v>4793900.05</v>
      </c>
      <c r="ZD1239" s="130">
        <f t="shared" si="171"/>
        <v>5093999.62</v>
      </c>
      <c r="ZE1239" s="130">
        <f t="shared" si="171"/>
        <v>1859184.45</v>
      </c>
      <c r="ZF1239" s="130">
        <f t="shared" si="171"/>
        <v>1767745.46</v>
      </c>
      <c r="ZG1239" s="130">
        <f t="shared" si="171"/>
        <v>1771052.19</v>
      </c>
    </row>
    <row r="1240" spans="1:683" ht="36" hidden="1">
      <c r="A1240" s="297" t="s">
        <v>413</v>
      </c>
      <c r="B1240" s="297" t="s">
        <v>419</v>
      </c>
      <c r="C1240" s="5"/>
      <c r="D1240" s="652"/>
      <c r="E1240" s="286"/>
      <c r="F1240" s="111">
        <f t="shared" ref="F1240:H1253" si="172">F14</f>
        <v>47873</v>
      </c>
      <c r="G1240" s="111">
        <f t="shared" si="172"/>
        <v>48237</v>
      </c>
      <c r="H1240" s="111">
        <f t="shared" si="172"/>
        <v>48650</v>
      </c>
      <c r="I1240" s="98">
        <f t="shared" ref="I1240:I1253" si="173">F319</f>
        <v>115474</v>
      </c>
      <c r="J1240" s="98">
        <f t="shared" ref="J1240:J1253" si="174">G319</f>
        <v>117767</v>
      </c>
      <c r="K1240" s="98">
        <f t="shared" ref="K1240:K1253" si="175">H319</f>
        <v>120496</v>
      </c>
      <c r="L1240" s="103"/>
      <c r="M1240" s="103"/>
      <c r="N1240" s="103"/>
      <c r="O1240" s="98">
        <f>$F1240*L1240</f>
        <v>0</v>
      </c>
      <c r="P1240" s="98">
        <f>$G1240*M1240</f>
        <v>0</v>
      </c>
      <c r="Q1240" s="98">
        <f>$H1240*N1240</f>
        <v>0</v>
      </c>
      <c r="R1240" s="98">
        <f>$I1240*L1240</f>
        <v>0</v>
      </c>
      <c r="S1240" s="98">
        <f>$J1240*M1240</f>
        <v>0</v>
      </c>
      <c r="T1240" s="98">
        <f>$K1240*N1240</f>
        <v>0</v>
      </c>
      <c r="U1240" s="98">
        <f>$F1240*U$1268</f>
        <v>0</v>
      </c>
      <c r="V1240" s="98">
        <f>$G1240*V$1268</f>
        <v>0</v>
      </c>
      <c r="W1240" s="98">
        <f>$H1240*W$1268</f>
        <v>0</v>
      </c>
      <c r="X1240" s="98">
        <f>$I1240*X$1268</f>
        <v>0</v>
      </c>
      <c r="Y1240" s="98">
        <f>$J1240*Y$1268</f>
        <v>0</v>
      </c>
      <c r="Z1240" s="98">
        <f>$K1240*Z$1268</f>
        <v>0</v>
      </c>
      <c r="AA1240" s="98">
        <f>L1240*U1240</f>
        <v>0</v>
      </c>
      <c r="AB1240" s="98">
        <f t="shared" ref="AB1240:AC1253" si="176">M1240*V1240</f>
        <v>0</v>
      </c>
      <c r="AC1240" s="98">
        <f t="shared" si="176"/>
        <v>0</v>
      </c>
      <c r="AD1240" s="98">
        <f>L1240*X1240</f>
        <v>0</v>
      </c>
      <c r="AE1240" s="98">
        <f t="shared" ref="AE1240:AF1253" si="177">M1240*Y1240</f>
        <v>0</v>
      </c>
      <c r="AF1240" s="98">
        <f t="shared" si="177"/>
        <v>0</v>
      </c>
      <c r="AG1240" s="103"/>
      <c r="AH1240" s="103"/>
      <c r="AI1240" s="103"/>
      <c r="AJ1240" s="98">
        <f t="shared" ref="AJ1240:AJ1253" si="178">$F1240*AG1240</f>
        <v>0</v>
      </c>
      <c r="AK1240" s="98">
        <f t="shared" ref="AK1240:AK1253" si="179">$G1240*AH1240</f>
        <v>0</v>
      </c>
      <c r="AL1240" s="98">
        <f t="shared" ref="AL1240:AL1253" si="180">$H1240*AI1240</f>
        <v>0</v>
      </c>
      <c r="AM1240" s="98">
        <f t="shared" ref="AM1240:AM1253" si="181">$I1240*AG1240</f>
        <v>0</v>
      </c>
      <c r="AN1240" s="98">
        <f t="shared" ref="AN1240:AN1253" si="182">$J1240*AH1240</f>
        <v>0</v>
      </c>
      <c r="AO1240" s="98">
        <f t="shared" ref="AO1240:AO1253" si="183">$K1240*AI1240</f>
        <v>0</v>
      </c>
      <c r="AP1240" s="98">
        <f>$F1240*AP$1268</f>
        <v>0</v>
      </c>
      <c r="AQ1240" s="98">
        <f>$G1240*AQ$1268</f>
        <v>0</v>
      </c>
      <c r="AR1240" s="98">
        <f>$H1240*AR$1268</f>
        <v>0</v>
      </c>
      <c r="AS1240" s="98">
        <f>$I1240*AS$1268</f>
        <v>0</v>
      </c>
      <c r="AT1240" s="98">
        <f>$J1240*AT$1268</f>
        <v>0</v>
      </c>
      <c r="AU1240" s="98">
        <f>$K1240*AU$1268</f>
        <v>0</v>
      </c>
      <c r="AV1240" s="98">
        <f t="shared" ref="AV1240:AX1253" si="184">AG1240*AP1240</f>
        <v>0</v>
      </c>
      <c r="AW1240" s="98">
        <f t="shared" si="184"/>
        <v>0</v>
      </c>
      <c r="AX1240" s="98">
        <f t="shared" si="184"/>
        <v>0</v>
      </c>
      <c r="AY1240" s="98">
        <f t="shared" ref="AY1240:BA1253" si="185">AG1240*AS1240</f>
        <v>0</v>
      </c>
      <c r="AZ1240" s="98">
        <f t="shared" si="185"/>
        <v>0</v>
      </c>
      <c r="BA1240" s="98">
        <f t="shared" si="185"/>
        <v>0</v>
      </c>
      <c r="BB1240" s="103"/>
      <c r="BC1240" s="103"/>
      <c r="BD1240" s="103"/>
      <c r="BE1240" s="98">
        <f t="shared" ref="BE1240:BE1253" si="186">$F1240*BB1240</f>
        <v>0</v>
      </c>
      <c r="BF1240" s="98">
        <f t="shared" ref="BF1240:BF1253" si="187">$G1240*BC1240</f>
        <v>0</v>
      </c>
      <c r="BG1240" s="98">
        <f t="shared" ref="BG1240:BG1253" si="188">$H1240*BD1240</f>
        <v>0</v>
      </c>
      <c r="BH1240" s="98">
        <f t="shared" ref="BH1240:BH1253" si="189">$I1240*BB1240</f>
        <v>0</v>
      </c>
      <c r="BI1240" s="98">
        <f t="shared" ref="BI1240:BI1253" si="190">$J1240*BC1240</f>
        <v>0</v>
      </c>
      <c r="BJ1240" s="98">
        <f t="shared" ref="BJ1240:BJ1253" si="191">$K1240*BD1240</f>
        <v>0</v>
      </c>
      <c r="BK1240" s="98">
        <f>$F1240*BK$1268</f>
        <v>0</v>
      </c>
      <c r="BL1240" s="98">
        <f>$G1240*BL$1268</f>
        <v>0</v>
      </c>
      <c r="BM1240" s="98">
        <f>$H1240*BM$1268</f>
        <v>0</v>
      </c>
      <c r="BN1240" s="98">
        <f>$I1240*BN$1268</f>
        <v>0</v>
      </c>
      <c r="BO1240" s="98">
        <f>$J1240*BO$1268</f>
        <v>0</v>
      </c>
      <c r="BP1240" s="98">
        <f>$K1240*BP$1268</f>
        <v>0</v>
      </c>
      <c r="BQ1240" s="98">
        <f t="shared" ref="BQ1240:BS1253" si="192">BB1240*BK1240</f>
        <v>0</v>
      </c>
      <c r="BR1240" s="98">
        <f t="shared" si="192"/>
        <v>0</v>
      </c>
      <c r="BS1240" s="98">
        <f t="shared" si="192"/>
        <v>0</v>
      </c>
      <c r="BT1240" s="98">
        <f t="shared" ref="BT1240:BV1253" si="193">BB1240*BN1240</f>
        <v>0</v>
      </c>
      <c r="BU1240" s="98">
        <f t="shared" si="193"/>
        <v>0</v>
      </c>
      <c r="BV1240" s="98">
        <f t="shared" si="193"/>
        <v>0</v>
      </c>
      <c r="BW1240" s="103"/>
      <c r="BX1240" s="103"/>
      <c r="BY1240" s="103"/>
      <c r="BZ1240" s="98">
        <f t="shared" ref="BZ1240:BZ1253" si="194">$F1240*BW1240</f>
        <v>0</v>
      </c>
      <c r="CA1240" s="98">
        <f t="shared" ref="CA1240:CA1253" si="195">$G1240*BX1240</f>
        <v>0</v>
      </c>
      <c r="CB1240" s="98">
        <f t="shared" ref="CB1240:CB1253" si="196">$H1240*BY1240</f>
        <v>0</v>
      </c>
      <c r="CC1240" s="98">
        <f t="shared" ref="CC1240:CC1253" si="197">$I1240*BW1240</f>
        <v>0</v>
      </c>
      <c r="CD1240" s="98">
        <f t="shared" ref="CD1240:CD1253" si="198">$J1240*BX1240</f>
        <v>0</v>
      </c>
      <c r="CE1240" s="98">
        <f t="shared" ref="CE1240:CE1253" si="199">$K1240*BY1240</f>
        <v>0</v>
      </c>
      <c r="CF1240" s="98">
        <f>$F1240*CF$1268</f>
        <v>0</v>
      </c>
      <c r="CG1240" s="98">
        <f>$G1240*CG$1268</f>
        <v>0</v>
      </c>
      <c r="CH1240" s="98">
        <f>$H1240*CH$1268</f>
        <v>0</v>
      </c>
      <c r="CI1240" s="98">
        <f>$I1240*CI$1268</f>
        <v>0</v>
      </c>
      <c r="CJ1240" s="98">
        <f>$J1240*CJ$1268</f>
        <v>0</v>
      </c>
      <c r="CK1240" s="98">
        <f>$K1240*CK$1268</f>
        <v>0</v>
      </c>
      <c r="CL1240" s="98">
        <f t="shared" ref="CL1240:CN1253" si="200">BW1240*CF1240</f>
        <v>0</v>
      </c>
      <c r="CM1240" s="98">
        <f t="shared" si="200"/>
        <v>0</v>
      </c>
      <c r="CN1240" s="98">
        <f t="shared" si="200"/>
        <v>0</v>
      </c>
      <c r="CO1240" s="98">
        <f t="shared" ref="CO1240:CQ1253" si="201">BW1240*CI1240</f>
        <v>0</v>
      </c>
      <c r="CP1240" s="98">
        <f t="shared" si="201"/>
        <v>0</v>
      </c>
      <c r="CQ1240" s="98">
        <f t="shared" si="201"/>
        <v>0</v>
      </c>
      <c r="CR1240" s="103"/>
      <c r="CS1240" s="103"/>
      <c r="CT1240" s="103"/>
      <c r="CU1240" s="98">
        <f t="shared" ref="CU1240:CU1253" si="202">$F1240*CR1240</f>
        <v>0</v>
      </c>
      <c r="CV1240" s="98">
        <f t="shared" ref="CV1240:CV1253" si="203">$G1240*CS1240</f>
        <v>0</v>
      </c>
      <c r="CW1240" s="98">
        <f t="shared" ref="CW1240:CW1253" si="204">$H1240*CT1240</f>
        <v>0</v>
      </c>
      <c r="CX1240" s="98">
        <f t="shared" ref="CX1240:CX1253" si="205">$I1240*CR1240</f>
        <v>0</v>
      </c>
      <c r="CY1240" s="98">
        <f t="shared" ref="CY1240:CY1253" si="206">$J1240*CS1240</f>
        <v>0</v>
      </c>
      <c r="CZ1240" s="98">
        <f t="shared" ref="CZ1240:CZ1253" si="207">$K1240*CT1240</f>
        <v>0</v>
      </c>
      <c r="DA1240" s="98">
        <f>$F1240*DA$1268</f>
        <v>0</v>
      </c>
      <c r="DB1240" s="98">
        <f>$G1240*DB$1268</f>
        <v>0</v>
      </c>
      <c r="DC1240" s="98">
        <f>$H1240*DC$1268</f>
        <v>0</v>
      </c>
      <c r="DD1240" s="98">
        <f>$I1240*DD$1268</f>
        <v>0</v>
      </c>
      <c r="DE1240" s="98">
        <f>$J1240*DE$1268</f>
        <v>0</v>
      </c>
      <c r="DF1240" s="98">
        <f>$K1240*DF$1268</f>
        <v>0</v>
      </c>
      <c r="DG1240" s="98">
        <f t="shared" ref="DG1240:DI1253" si="208">CR1240*DA1240</f>
        <v>0</v>
      </c>
      <c r="DH1240" s="98">
        <f t="shared" si="208"/>
        <v>0</v>
      </c>
      <c r="DI1240" s="98">
        <f t="shared" si="208"/>
        <v>0</v>
      </c>
      <c r="DJ1240" s="98">
        <f t="shared" ref="DJ1240:DL1253" si="209">CR1240*DD1240</f>
        <v>0</v>
      </c>
      <c r="DK1240" s="98">
        <f t="shared" si="209"/>
        <v>0</v>
      </c>
      <c r="DL1240" s="98">
        <f t="shared" si="209"/>
        <v>0</v>
      </c>
      <c r="DM1240" s="103"/>
      <c r="DN1240" s="103"/>
      <c r="DO1240" s="103"/>
      <c r="DP1240" s="98">
        <f t="shared" ref="DP1240:DP1253" si="210">$F1240*DM1240</f>
        <v>0</v>
      </c>
      <c r="DQ1240" s="98">
        <f t="shared" ref="DQ1240:DQ1253" si="211">$G1240*DN1240</f>
        <v>0</v>
      </c>
      <c r="DR1240" s="98">
        <f t="shared" ref="DR1240:DR1253" si="212">$H1240*DO1240</f>
        <v>0</v>
      </c>
      <c r="DS1240" s="98">
        <f t="shared" ref="DS1240:DS1253" si="213">$I1240*DM1240</f>
        <v>0</v>
      </c>
      <c r="DT1240" s="98">
        <f t="shared" ref="DT1240:DT1253" si="214">$J1240*DN1240</f>
        <v>0</v>
      </c>
      <c r="DU1240" s="98">
        <f t="shared" ref="DU1240:DU1253" si="215">$K1240*DO1240</f>
        <v>0</v>
      </c>
      <c r="DV1240" s="98">
        <f>$F1240*DV$1268</f>
        <v>0</v>
      </c>
      <c r="DW1240" s="98">
        <f>$G1240*DW$1268</f>
        <v>0</v>
      </c>
      <c r="DX1240" s="98">
        <f>$H1240*DX$1268</f>
        <v>0</v>
      </c>
      <c r="DY1240" s="98">
        <f>$I1240*DY$1268</f>
        <v>0</v>
      </c>
      <c r="DZ1240" s="98">
        <f>$J1240*DZ$1268</f>
        <v>0</v>
      </c>
      <c r="EA1240" s="98">
        <f>$K1240*EA$1268</f>
        <v>0</v>
      </c>
      <c r="EB1240" s="98">
        <f t="shared" ref="EB1240:ED1253" si="216">DM1240*DV1240</f>
        <v>0</v>
      </c>
      <c r="EC1240" s="98">
        <f t="shared" si="216"/>
        <v>0</v>
      </c>
      <c r="ED1240" s="98">
        <f t="shared" si="216"/>
        <v>0</v>
      </c>
      <c r="EE1240" s="98">
        <f t="shared" ref="EE1240:EG1253" si="217">DM1240*DY1240</f>
        <v>0</v>
      </c>
      <c r="EF1240" s="98">
        <f t="shared" si="217"/>
        <v>0</v>
      </c>
      <c r="EG1240" s="98">
        <f t="shared" si="217"/>
        <v>0</v>
      </c>
      <c r="EH1240" s="103"/>
      <c r="EI1240" s="103"/>
      <c r="EJ1240" s="103"/>
      <c r="EK1240" s="98">
        <f t="shared" ref="EK1240:EK1253" si="218">$F1240*EH1240</f>
        <v>0</v>
      </c>
      <c r="EL1240" s="98">
        <f t="shared" ref="EL1240:EL1253" si="219">$G1240*EI1240</f>
        <v>0</v>
      </c>
      <c r="EM1240" s="98">
        <f t="shared" ref="EM1240:EM1253" si="220">$H1240*EJ1240</f>
        <v>0</v>
      </c>
      <c r="EN1240" s="98">
        <f t="shared" ref="EN1240:EN1253" si="221">$I1240*EH1240</f>
        <v>0</v>
      </c>
      <c r="EO1240" s="98">
        <f t="shared" ref="EO1240:EO1253" si="222">$J1240*EI1240</f>
        <v>0</v>
      </c>
      <c r="EP1240" s="98">
        <f t="shared" ref="EP1240:EP1253" si="223">$K1240*EJ1240</f>
        <v>0</v>
      </c>
      <c r="EQ1240" s="98">
        <f>$F1240*EQ$1268</f>
        <v>0</v>
      </c>
      <c r="ER1240" s="98">
        <f>$G1240*ER$1268</f>
        <v>0</v>
      </c>
      <c r="ES1240" s="98">
        <f>$H1240*ES$1268</f>
        <v>0</v>
      </c>
      <c r="ET1240" s="98">
        <f>$I1240*ET$1268</f>
        <v>0</v>
      </c>
      <c r="EU1240" s="98">
        <f>$J1240*EU$1268</f>
        <v>0</v>
      </c>
      <c r="EV1240" s="98">
        <f>$K1240*EV$1268</f>
        <v>0</v>
      </c>
      <c r="EW1240" s="98">
        <f t="shared" ref="EW1240:EY1253" si="224">EH1240*EQ1240</f>
        <v>0</v>
      </c>
      <c r="EX1240" s="98">
        <f t="shared" si="224"/>
        <v>0</v>
      </c>
      <c r="EY1240" s="98">
        <f t="shared" si="224"/>
        <v>0</v>
      </c>
      <c r="EZ1240" s="98">
        <f t="shared" ref="EZ1240:FB1253" si="225">EH1240*ET1240</f>
        <v>0</v>
      </c>
      <c r="FA1240" s="98">
        <f t="shared" si="225"/>
        <v>0</v>
      </c>
      <c r="FB1240" s="98">
        <f t="shared" si="225"/>
        <v>0</v>
      </c>
      <c r="FC1240" s="103"/>
      <c r="FD1240" s="103"/>
      <c r="FE1240" s="103"/>
      <c r="FF1240" s="98">
        <f t="shared" ref="FF1240:FF1253" si="226">$F1240*FC1240</f>
        <v>0</v>
      </c>
      <c r="FG1240" s="98">
        <f t="shared" ref="FG1240:FG1253" si="227">$G1240*FD1240</f>
        <v>0</v>
      </c>
      <c r="FH1240" s="98">
        <f t="shared" ref="FH1240:FH1253" si="228">$H1240*FE1240</f>
        <v>0</v>
      </c>
      <c r="FI1240" s="98">
        <f t="shared" ref="FI1240:FI1253" si="229">$I1240*FC1240</f>
        <v>0</v>
      </c>
      <c r="FJ1240" s="98">
        <f t="shared" ref="FJ1240:FJ1253" si="230">$J1240*FD1240</f>
        <v>0</v>
      </c>
      <c r="FK1240" s="98">
        <f t="shared" ref="FK1240:FK1253" si="231">$K1240*FE1240</f>
        <v>0</v>
      </c>
      <c r="FL1240" s="98">
        <f>$F1240*FL$1268</f>
        <v>0</v>
      </c>
      <c r="FM1240" s="98">
        <f>$G1240*FM$1268</f>
        <v>0</v>
      </c>
      <c r="FN1240" s="98">
        <f>$H1240*FN$1268</f>
        <v>0</v>
      </c>
      <c r="FO1240" s="98">
        <f>$I1240*FO$1268</f>
        <v>0</v>
      </c>
      <c r="FP1240" s="98">
        <f>$J1240*FP$1268</f>
        <v>0</v>
      </c>
      <c r="FQ1240" s="98">
        <f>$K1240*FQ$1268</f>
        <v>0</v>
      </c>
      <c r="FR1240" s="98">
        <f t="shared" ref="FR1240:FT1253" si="232">FC1240*FL1240</f>
        <v>0</v>
      </c>
      <c r="FS1240" s="98">
        <f t="shared" si="232"/>
        <v>0</v>
      </c>
      <c r="FT1240" s="98">
        <f t="shared" si="232"/>
        <v>0</v>
      </c>
      <c r="FU1240" s="98">
        <f t="shared" ref="FU1240:FW1253" si="233">FC1240*FO1240</f>
        <v>0</v>
      </c>
      <c r="FV1240" s="98">
        <f t="shared" si="233"/>
        <v>0</v>
      </c>
      <c r="FW1240" s="98">
        <f t="shared" si="233"/>
        <v>0</v>
      </c>
      <c r="FX1240" s="103"/>
      <c r="FY1240" s="103"/>
      <c r="FZ1240" s="103"/>
      <c r="GA1240" s="98">
        <f t="shared" ref="GA1240:GA1253" si="234">$F1240*FX1240</f>
        <v>0</v>
      </c>
      <c r="GB1240" s="98">
        <f t="shared" ref="GB1240:GB1253" si="235">$G1240*FY1240</f>
        <v>0</v>
      </c>
      <c r="GC1240" s="98">
        <f t="shared" ref="GC1240:GC1253" si="236">$H1240*FZ1240</f>
        <v>0</v>
      </c>
      <c r="GD1240" s="98">
        <f t="shared" ref="GD1240:GD1253" si="237">$I1240*FX1240</f>
        <v>0</v>
      </c>
      <c r="GE1240" s="98">
        <f t="shared" ref="GE1240:GE1253" si="238">$J1240*FY1240</f>
        <v>0</v>
      </c>
      <c r="GF1240" s="98">
        <f t="shared" ref="GF1240:GF1253" si="239">$K1240*FZ1240</f>
        <v>0</v>
      </c>
      <c r="GG1240" s="98">
        <f>$F1240*GG$1268</f>
        <v>0</v>
      </c>
      <c r="GH1240" s="98">
        <f>$G1240*GH$1268</f>
        <v>0</v>
      </c>
      <c r="GI1240" s="98">
        <f>$H1240*GI$1268</f>
        <v>0</v>
      </c>
      <c r="GJ1240" s="98">
        <f>$I1240*GJ$1268</f>
        <v>0</v>
      </c>
      <c r="GK1240" s="98">
        <f>$J1240*GK$1268</f>
        <v>0</v>
      </c>
      <c r="GL1240" s="98">
        <f>$K1240*GL$1268</f>
        <v>0</v>
      </c>
      <c r="GM1240" s="98">
        <f t="shared" ref="GM1240:GO1253" si="240">FX1240*GG1240</f>
        <v>0</v>
      </c>
      <c r="GN1240" s="98">
        <f t="shared" si="240"/>
        <v>0</v>
      </c>
      <c r="GO1240" s="98">
        <f t="shared" si="240"/>
        <v>0</v>
      </c>
      <c r="GP1240" s="98">
        <f t="shared" ref="GP1240:GR1253" si="241">FX1240*GJ1240</f>
        <v>0</v>
      </c>
      <c r="GQ1240" s="98">
        <f t="shared" si="241"/>
        <v>0</v>
      </c>
      <c r="GR1240" s="98">
        <f t="shared" si="241"/>
        <v>0</v>
      </c>
      <c r="GS1240" s="103"/>
      <c r="GT1240" s="103"/>
      <c r="GU1240" s="103"/>
      <c r="GV1240" s="98">
        <f t="shared" ref="GV1240:GV1253" si="242">$F1240*GS1240</f>
        <v>0</v>
      </c>
      <c r="GW1240" s="98">
        <f t="shared" ref="GW1240:GW1253" si="243">$G1240*GT1240</f>
        <v>0</v>
      </c>
      <c r="GX1240" s="98">
        <f t="shared" ref="GX1240:GX1253" si="244">$H1240*GU1240</f>
        <v>0</v>
      </c>
      <c r="GY1240" s="98">
        <f t="shared" ref="GY1240:GY1253" si="245">$I1240*GS1240</f>
        <v>0</v>
      </c>
      <c r="GZ1240" s="98">
        <f t="shared" ref="GZ1240:GZ1253" si="246">$J1240*GT1240</f>
        <v>0</v>
      </c>
      <c r="HA1240" s="98">
        <f t="shared" ref="HA1240:HA1253" si="247">$K1240*GU1240</f>
        <v>0</v>
      </c>
      <c r="HB1240" s="98">
        <f>$F1240*HB$1268</f>
        <v>52239.96</v>
      </c>
      <c r="HC1240" s="98">
        <f>$G1240*HC$1268</f>
        <v>54914.69</v>
      </c>
      <c r="HD1240" s="98">
        <f>$H1240*HD$1268</f>
        <v>57964.25</v>
      </c>
      <c r="HE1240" s="98">
        <f>$I1240*HE$1268</f>
        <v>40607.03</v>
      </c>
      <c r="HF1240" s="98">
        <f>$J1240*HF$1268</f>
        <v>38470.720000000001</v>
      </c>
      <c r="HG1240" s="98">
        <f>$K1240*HG$1268</f>
        <v>38548.720000000001</v>
      </c>
      <c r="HH1240" s="98">
        <f t="shared" ref="HH1240:HJ1253" si="248">GS1240*HB1240</f>
        <v>0</v>
      </c>
      <c r="HI1240" s="98">
        <f t="shared" si="248"/>
        <v>0</v>
      </c>
      <c r="HJ1240" s="98">
        <f t="shared" si="248"/>
        <v>0</v>
      </c>
      <c r="HK1240" s="98">
        <f t="shared" ref="HK1240:HM1253" si="249">GS1240*HE1240</f>
        <v>0</v>
      </c>
      <c r="HL1240" s="98">
        <f t="shared" si="249"/>
        <v>0</v>
      </c>
      <c r="HM1240" s="98">
        <f t="shared" si="249"/>
        <v>0</v>
      </c>
      <c r="HN1240" s="103"/>
      <c r="HO1240" s="103"/>
      <c r="HP1240" s="103"/>
      <c r="HQ1240" s="98">
        <f t="shared" ref="HQ1240:HQ1253" si="250">$F1240*HN1240</f>
        <v>0</v>
      </c>
      <c r="HR1240" s="98">
        <f t="shared" ref="HR1240:HR1253" si="251">$G1240*HO1240</f>
        <v>0</v>
      </c>
      <c r="HS1240" s="98">
        <f t="shared" ref="HS1240:HS1253" si="252">$H1240*HP1240</f>
        <v>0</v>
      </c>
      <c r="HT1240" s="98">
        <f t="shared" ref="HT1240:HT1253" si="253">$I1240*HN1240</f>
        <v>0</v>
      </c>
      <c r="HU1240" s="98">
        <f t="shared" ref="HU1240:HU1253" si="254">$J1240*HO1240</f>
        <v>0</v>
      </c>
      <c r="HV1240" s="98">
        <f t="shared" ref="HV1240:HV1253" si="255">$K1240*HP1240</f>
        <v>0</v>
      </c>
      <c r="HW1240" s="98">
        <f>$F1240*HW$1268</f>
        <v>0</v>
      </c>
      <c r="HX1240" s="98">
        <f>$G1240*HX$1268</f>
        <v>0</v>
      </c>
      <c r="HY1240" s="98">
        <f>$H1240*HY$1268</f>
        <v>0</v>
      </c>
      <c r="HZ1240" s="98">
        <f>$I1240*HZ$1268</f>
        <v>0</v>
      </c>
      <c r="IA1240" s="98">
        <f>$J1240*IA$1268</f>
        <v>0</v>
      </c>
      <c r="IB1240" s="98">
        <f>$K1240*IB$1268</f>
        <v>0</v>
      </c>
      <c r="IC1240" s="98">
        <f t="shared" ref="IC1240:IE1253" si="256">HN1240*HW1240</f>
        <v>0</v>
      </c>
      <c r="ID1240" s="98">
        <f t="shared" si="256"/>
        <v>0</v>
      </c>
      <c r="IE1240" s="98">
        <f t="shared" si="256"/>
        <v>0</v>
      </c>
      <c r="IF1240" s="98">
        <f t="shared" ref="IF1240:IH1253" si="257">HN1240*HZ1240</f>
        <v>0</v>
      </c>
      <c r="IG1240" s="98">
        <f t="shared" si="257"/>
        <v>0</v>
      </c>
      <c r="IH1240" s="98">
        <f t="shared" si="257"/>
        <v>0</v>
      </c>
      <c r="II1240" s="103"/>
      <c r="IJ1240" s="103"/>
      <c r="IK1240" s="103"/>
      <c r="IL1240" s="98">
        <f t="shared" ref="IL1240:IL1253" si="258">$F1240*II1240</f>
        <v>0</v>
      </c>
      <c r="IM1240" s="98">
        <f t="shared" ref="IM1240:IM1253" si="259">$G1240*IJ1240</f>
        <v>0</v>
      </c>
      <c r="IN1240" s="98">
        <f t="shared" ref="IN1240:IN1253" si="260">$H1240*IK1240</f>
        <v>0</v>
      </c>
      <c r="IO1240" s="98">
        <f t="shared" ref="IO1240:IO1253" si="261">$I1240*II1240</f>
        <v>0</v>
      </c>
      <c r="IP1240" s="98">
        <f t="shared" ref="IP1240:IP1253" si="262">$J1240*IJ1240</f>
        <v>0</v>
      </c>
      <c r="IQ1240" s="98">
        <f t="shared" ref="IQ1240:IQ1253" si="263">$K1240*IK1240</f>
        <v>0</v>
      </c>
      <c r="IR1240" s="98">
        <f>$F1240*IR$1268</f>
        <v>0</v>
      </c>
      <c r="IS1240" s="98">
        <f>$G1240*IS$1268</f>
        <v>0</v>
      </c>
      <c r="IT1240" s="98">
        <f>$H1240*IT$1268</f>
        <v>0</v>
      </c>
      <c r="IU1240" s="98">
        <f>$I1240*IU$1268</f>
        <v>0</v>
      </c>
      <c r="IV1240" s="98">
        <f>$J1240*IV$1268</f>
        <v>0</v>
      </c>
      <c r="IW1240" s="98">
        <f>$K1240*IW$1268</f>
        <v>0</v>
      </c>
      <c r="IX1240" s="98">
        <f t="shared" ref="IX1240:IZ1253" si="264">II1240*IR1240</f>
        <v>0</v>
      </c>
      <c r="IY1240" s="98">
        <f t="shared" si="264"/>
        <v>0</v>
      </c>
      <c r="IZ1240" s="98">
        <f t="shared" si="264"/>
        <v>0</v>
      </c>
      <c r="JA1240" s="98">
        <f t="shared" ref="JA1240:JC1253" si="265">II1240*IU1240</f>
        <v>0</v>
      </c>
      <c r="JB1240" s="98">
        <f t="shared" si="265"/>
        <v>0</v>
      </c>
      <c r="JC1240" s="98">
        <f t="shared" si="265"/>
        <v>0</v>
      </c>
      <c r="JD1240" s="103"/>
      <c r="JE1240" s="103"/>
      <c r="JF1240" s="103"/>
      <c r="JG1240" s="98">
        <f t="shared" ref="JG1240:JG1253" si="266">$F1240*JD1240</f>
        <v>0</v>
      </c>
      <c r="JH1240" s="98">
        <f t="shared" ref="JH1240:JH1253" si="267">$G1240*JE1240</f>
        <v>0</v>
      </c>
      <c r="JI1240" s="98">
        <f t="shared" ref="JI1240:JI1253" si="268">$H1240*JF1240</f>
        <v>0</v>
      </c>
      <c r="JJ1240" s="98">
        <f t="shared" ref="JJ1240:JJ1253" si="269">$I1240*JD1240</f>
        <v>0</v>
      </c>
      <c r="JK1240" s="98">
        <f t="shared" ref="JK1240:JK1253" si="270">$J1240*JE1240</f>
        <v>0</v>
      </c>
      <c r="JL1240" s="98">
        <f t="shared" ref="JL1240:JL1253" si="271">$K1240*JF1240</f>
        <v>0</v>
      </c>
      <c r="JM1240" s="98">
        <f>$F1240*JM$1268</f>
        <v>0</v>
      </c>
      <c r="JN1240" s="98">
        <f>$G1240*JN$1268</f>
        <v>0</v>
      </c>
      <c r="JO1240" s="98">
        <f>$H1240*JO$1268</f>
        <v>0</v>
      </c>
      <c r="JP1240" s="98">
        <f>$I1240*JP$1268</f>
        <v>0</v>
      </c>
      <c r="JQ1240" s="98">
        <f>$J1240*JQ$1268</f>
        <v>0</v>
      </c>
      <c r="JR1240" s="98">
        <f>$K1240*JR$1268</f>
        <v>0</v>
      </c>
      <c r="JS1240" s="98">
        <f t="shared" ref="JS1240:JU1253" si="272">JD1240*JM1240</f>
        <v>0</v>
      </c>
      <c r="JT1240" s="98">
        <f t="shared" si="272"/>
        <v>0</v>
      </c>
      <c r="JU1240" s="98">
        <f t="shared" si="272"/>
        <v>0</v>
      </c>
      <c r="JV1240" s="98">
        <f t="shared" ref="JV1240:JX1253" si="273">JD1240*JP1240</f>
        <v>0</v>
      </c>
      <c r="JW1240" s="98">
        <f t="shared" si="273"/>
        <v>0</v>
      </c>
      <c r="JX1240" s="98">
        <f t="shared" si="273"/>
        <v>0</v>
      </c>
      <c r="JY1240" s="103"/>
      <c r="JZ1240" s="103"/>
      <c r="KA1240" s="103"/>
      <c r="KB1240" s="98">
        <f t="shared" ref="KB1240:KB1253" si="274">$F1240*JY1240</f>
        <v>0</v>
      </c>
      <c r="KC1240" s="98">
        <f t="shared" ref="KC1240:KC1253" si="275">$G1240*JZ1240</f>
        <v>0</v>
      </c>
      <c r="KD1240" s="98">
        <f t="shared" ref="KD1240:KD1253" si="276">$H1240*KA1240</f>
        <v>0</v>
      </c>
      <c r="KE1240" s="98">
        <f t="shared" ref="KE1240:KE1253" si="277">$I1240*JY1240</f>
        <v>0</v>
      </c>
      <c r="KF1240" s="98">
        <f t="shared" ref="KF1240:KF1253" si="278">$J1240*JZ1240</f>
        <v>0</v>
      </c>
      <c r="KG1240" s="98">
        <f t="shared" ref="KG1240:KG1253" si="279">$K1240*KA1240</f>
        <v>0</v>
      </c>
      <c r="KH1240" s="98">
        <f>$F1240*KH$1268</f>
        <v>0</v>
      </c>
      <c r="KI1240" s="98">
        <f>$G1240*KI$1268</f>
        <v>0</v>
      </c>
      <c r="KJ1240" s="98">
        <f>$H1240*KJ$1268</f>
        <v>0</v>
      </c>
      <c r="KK1240" s="98">
        <f>$I1240*KK$1268</f>
        <v>0</v>
      </c>
      <c r="KL1240" s="98">
        <f>$J1240*KL$1268</f>
        <v>0</v>
      </c>
      <c r="KM1240" s="98">
        <f>$K1240*KM$1268</f>
        <v>0</v>
      </c>
      <c r="KN1240" s="98">
        <f t="shared" ref="KN1240:KP1253" si="280">JY1240*KH1240</f>
        <v>0</v>
      </c>
      <c r="KO1240" s="98">
        <f t="shared" si="280"/>
        <v>0</v>
      </c>
      <c r="KP1240" s="98">
        <f t="shared" si="280"/>
        <v>0</v>
      </c>
      <c r="KQ1240" s="98">
        <f t="shared" ref="KQ1240:KS1253" si="281">JY1240*KK1240</f>
        <v>0</v>
      </c>
      <c r="KR1240" s="98">
        <f t="shared" si="281"/>
        <v>0</v>
      </c>
      <c r="KS1240" s="98">
        <f t="shared" si="281"/>
        <v>0</v>
      </c>
      <c r="KT1240" s="103"/>
      <c r="KU1240" s="103"/>
      <c r="KV1240" s="103"/>
      <c r="KW1240" s="98">
        <f t="shared" ref="KW1240:KW1253" si="282">$F1240*KT1240</f>
        <v>0</v>
      </c>
      <c r="KX1240" s="98">
        <f t="shared" ref="KX1240:KX1253" si="283">$G1240*KU1240</f>
        <v>0</v>
      </c>
      <c r="KY1240" s="98">
        <f t="shared" ref="KY1240:KY1253" si="284">$H1240*KV1240</f>
        <v>0</v>
      </c>
      <c r="KZ1240" s="98">
        <f t="shared" ref="KZ1240:KZ1253" si="285">$I1240*KT1240</f>
        <v>0</v>
      </c>
      <c r="LA1240" s="98">
        <f t="shared" ref="LA1240:LA1253" si="286">$J1240*KU1240</f>
        <v>0</v>
      </c>
      <c r="LB1240" s="98">
        <f t="shared" ref="LB1240:LB1253" si="287">$K1240*KV1240</f>
        <v>0</v>
      </c>
      <c r="LC1240" s="98">
        <f>$F1240*LC$1268</f>
        <v>0</v>
      </c>
      <c r="LD1240" s="98">
        <f>$G1240*LD$1268</f>
        <v>0</v>
      </c>
      <c r="LE1240" s="98">
        <f>$H1240*LE$1268</f>
        <v>0</v>
      </c>
      <c r="LF1240" s="98">
        <f>$I1240*LF$1268</f>
        <v>0</v>
      </c>
      <c r="LG1240" s="98">
        <f>$J1240*LG$1268</f>
        <v>0</v>
      </c>
      <c r="LH1240" s="98">
        <f>$K1240*LH$1268</f>
        <v>0</v>
      </c>
      <c r="LI1240" s="98">
        <f t="shared" ref="LI1240:LK1253" si="288">KT1240*LC1240</f>
        <v>0</v>
      </c>
      <c r="LJ1240" s="98">
        <f t="shared" si="288"/>
        <v>0</v>
      </c>
      <c r="LK1240" s="98">
        <f t="shared" si="288"/>
        <v>0</v>
      </c>
      <c r="LL1240" s="98">
        <f t="shared" ref="LL1240:LN1253" si="289">KT1240*LF1240</f>
        <v>0</v>
      </c>
      <c r="LM1240" s="98">
        <f t="shared" si="289"/>
        <v>0</v>
      </c>
      <c r="LN1240" s="98">
        <f t="shared" si="289"/>
        <v>0</v>
      </c>
      <c r="LO1240" s="103"/>
      <c r="LP1240" s="103"/>
      <c r="LQ1240" s="103"/>
      <c r="LR1240" s="98">
        <f t="shared" ref="LR1240:LR1253" si="290">$F1240*LO1240</f>
        <v>0</v>
      </c>
      <c r="LS1240" s="98">
        <f t="shared" ref="LS1240:LS1253" si="291">$G1240*LP1240</f>
        <v>0</v>
      </c>
      <c r="LT1240" s="98">
        <f t="shared" ref="LT1240:LT1253" si="292">$H1240*LQ1240</f>
        <v>0</v>
      </c>
      <c r="LU1240" s="98">
        <f t="shared" ref="LU1240:LU1253" si="293">$I1240*LO1240</f>
        <v>0</v>
      </c>
      <c r="LV1240" s="98">
        <f t="shared" ref="LV1240:LV1253" si="294">$J1240*LP1240</f>
        <v>0</v>
      </c>
      <c r="LW1240" s="98">
        <f t="shared" ref="LW1240:LW1253" si="295">$K1240*LQ1240</f>
        <v>0</v>
      </c>
      <c r="LX1240" s="98">
        <f>$F1240*LX$1268</f>
        <v>0</v>
      </c>
      <c r="LY1240" s="98">
        <f>$G1240*LY$1268</f>
        <v>0</v>
      </c>
      <c r="LZ1240" s="98">
        <f>$H1240*LZ$1268</f>
        <v>0</v>
      </c>
      <c r="MA1240" s="98">
        <f>$I1240*MA$1268</f>
        <v>0</v>
      </c>
      <c r="MB1240" s="98">
        <f>$J1240*MB$1268</f>
        <v>0</v>
      </c>
      <c r="MC1240" s="98">
        <f>$K1240*MC$1268</f>
        <v>0</v>
      </c>
      <c r="MD1240" s="98">
        <f t="shared" ref="MD1240:MF1253" si="296">LO1240*LX1240</f>
        <v>0</v>
      </c>
      <c r="ME1240" s="98">
        <f t="shared" si="296"/>
        <v>0</v>
      </c>
      <c r="MF1240" s="98">
        <f t="shared" si="296"/>
        <v>0</v>
      </c>
      <c r="MG1240" s="98">
        <f t="shared" ref="MG1240:MI1253" si="297">LO1240*MA1240</f>
        <v>0</v>
      </c>
      <c r="MH1240" s="98">
        <f t="shared" si="297"/>
        <v>0</v>
      </c>
      <c r="MI1240" s="98">
        <f t="shared" si="297"/>
        <v>0</v>
      </c>
      <c r="MJ1240" s="103"/>
      <c r="MK1240" s="103"/>
      <c r="ML1240" s="103"/>
      <c r="MM1240" s="98">
        <f t="shared" ref="MM1240:MM1253" si="298">$F1240*MJ1240</f>
        <v>0</v>
      </c>
      <c r="MN1240" s="98">
        <f t="shared" ref="MN1240:MN1253" si="299">$G1240*MK1240</f>
        <v>0</v>
      </c>
      <c r="MO1240" s="98">
        <f t="shared" ref="MO1240:MO1253" si="300">$H1240*ML1240</f>
        <v>0</v>
      </c>
      <c r="MP1240" s="98">
        <f t="shared" ref="MP1240:MP1253" si="301">$I1240*MJ1240</f>
        <v>0</v>
      </c>
      <c r="MQ1240" s="98">
        <f t="shared" ref="MQ1240:MQ1253" si="302">$J1240*MK1240</f>
        <v>0</v>
      </c>
      <c r="MR1240" s="98">
        <f t="shared" ref="MR1240:MR1253" si="303">$K1240*ML1240</f>
        <v>0</v>
      </c>
      <c r="MS1240" s="98">
        <f>$F1240*MS$1268</f>
        <v>0</v>
      </c>
      <c r="MT1240" s="98">
        <f>$G1240*MT$1268</f>
        <v>0</v>
      </c>
      <c r="MU1240" s="98">
        <f>$H1240*MU$1268</f>
        <v>0</v>
      </c>
      <c r="MV1240" s="98">
        <f>$I1240*MV$1268</f>
        <v>0</v>
      </c>
      <c r="MW1240" s="98">
        <f>$J1240*MW$1268</f>
        <v>0</v>
      </c>
      <c r="MX1240" s="98">
        <f>$K1240*MX$1268</f>
        <v>0</v>
      </c>
      <c r="MY1240" s="98">
        <f t="shared" ref="MY1240:NA1253" si="304">MJ1240*MS1240</f>
        <v>0</v>
      </c>
      <c r="MZ1240" s="98">
        <f t="shared" si="304"/>
        <v>0</v>
      </c>
      <c r="NA1240" s="98">
        <f t="shared" si="304"/>
        <v>0</v>
      </c>
      <c r="NB1240" s="98">
        <f t="shared" ref="NB1240:ND1253" si="305">MJ1240*MV1240</f>
        <v>0</v>
      </c>
      <c r="NC1240" s="98">
        <f t="shared" si="305"/>
        <v>0</v>
      </c>
      <c r="ND1240" s="98">
        <f t="shared" si="305"/>
        <v>0</v>
      </c>
      <c r="NE1240" s="103"/>
      <c r="NF1240" s="103"/>
      <c r="NG1240" s="103"/>
      <c r="NH1240" s="98">
        <f t="shared" ref="NH1240:NH1253" si="306">$F1240*NE1240</f>
        <v>0</v>
      </c>
      <c r="NI1240" s="98">
        <f t="shared" ref="NI1240:NI1253" si="307">$G1240*NF1240</f>
        <v>0</v>
      </c>
      <c r="NJ1240" s="98">
        <f t="shared" ref="NJ1240:NJ1253" si="308">$H1240*NG1240</f>
        <v>0</v>
      </c>
      <c r="NK1240" s="98">
        <f t="shared" ref="NK1240:NK1253" si="309">$I1240*NE1240</f>
        <v>0</v>
      </c>
      <c r="NL1240" s="98">
        <f t="shared" ref="NL1240:NL1253" si="310">$J1240*NF1240</f>
        <v>0</v>
      </c>
      <c r="NM1240" s="98">
        <f t="shared" ref="NM1240:NM1253" si="311">$K1240*NG1240</f>
        <v>0</v>
      </c>
      <c r="NN1240" s="98">
        <f>$F1240*NN$1268</f>
        <v>0</v>
      </c>
      <c r="NO1240" s="98">
        <f>$G1240*NO$1268</f>
        <v>0</v>
      </c>
      <c r="NP1240" s="98">
        <f>$H1240*NP$1268</f>
        <v>0</v>
      </c>
      <c r="NQ1240" s="98">
        <f>$I1240*NQ$1268</f>
        <v>0</v>
      </c>
      <c r="NR1240" s="98">
        <f>$J1240*NR$1268</f>
        <v>0</v>
      </c>
      <c r="NS1240" s="98">
        <f>$K1240*NS$1268</f>
        <v>0</v>
      </c>
      <c r="NT1240" s="98">
        <f t="shared" ref="NT1240:NV1253" si="312">NE1240*NN1240</f>
        <v>0</v>
      </c>
      <c r="NU1240" s="98">
        <f t="shared" si="312"/>
        <v>0</v>
      </c>
      <c r="NV1240" s="98">
        <f t="shared" si="312"/>
        <v>0</v>
      </c>
      <c r="NW1240" s="98">
        <f t="shared" ref="NW1240:NY1253" si="313">NE1240*NQ1240</f>
        <v>0</v>
      </c>
      <c r="NX1240" s="98">
        <f t="shared" si="313"/>
        <v>0</v>
      </c>
      <c r="NY1240" s="98">
        <f t="shared" si="313"/>
        <v>0</v>
      </c>
      <c r="NZ1240" s="103"/>
      <c r="OA1240" s="103"/>
      <c r="OB1240" s="103"/>
      <c r="OC1240" s="98">
        <f t="shared" ref="OC1240:OC1253" si="314">$F1240*NZ1240</f>
        <v>0</v>
      </c>
      <c r="OD1240" s="98">
        <f t="shared" ref="OD1240:OD1253" si="315">$G1240*OA1240</f>
        <v>0</v>
      </c>
      <c r="OE1240" s="98">
        <f t="shared" ref="OE1240:OE1253" si="316">$H1240*OB1240</f>
        <v>0</v>
      </c>
      <c r="OF1240" s="98">
        <f t="shared" ref="OF1240:OF1253" si="317">$I1240*NZ1240</f>
        <v>0</v>
      </c>
      <c r="OG1240" s="98">
        <f t="shared" ref="OG1240:OG1253" si="318">$J1240*OA1240</f>
        <v>0</v>
      </c>
      <c r="OH1240" s="98">
        <f t="shared" ref="OH1240:OH1253" si="319">$K1240*OB1240</f>
        <v>0</v>
      </c>
      <c r="OI1240" s="98">
        <f>$F1240*OI$1268</f>
        <v>0</v>
      </c>
      <c r="OJ1240" s="98">
        <f>$G1240*OJ$1268</f>
        <v>0</v>
      </c>
      <c r="OK1240" s="98">
        <f>$H1240*OK$1268</f>
        <v>0</v>
      </c>
      <c r="OL1240" s="98">
        <f>$I1240*OL$1268</f>
        <v>0</v>
      </c>
      <c r="OM1240" s="98">
        <f>$J1240*OM$1268</f>
        <v>0</v>
      </c>
      <c r="ON1240" s="98">
        <f>$K1240*ON$1268</f>
        <v>0</v>
      </c>
      <c r="OO1240" s="98">
        <f t="shared" ref="OO1240:OQ1253" si="320">NZ1240*OI1240</f>
        <v>0</v>
      </c>
      <c r="OP1240" s="98">
        <f t="shared" si="320"/>
        <v>0</v>
      </c>
      <c r="OQ1240" s="98">
        <f t="shared" si="320"/>
        <v>0</v>
      </c>
      <c r="OR1240" s="98">
        <f t="shared" ref="OR1240:OT1253" si="321">NZ1240*OL1240</f>
        <v>0</v>
      </c>
      <c r="OS1240" s="98">
        <f t="shared" si="321"/>
        <v>0</v>
      </c>
      <c r="OT1240" s="98">
        <f t="shared" si="321"/>
        <v>0</v>
      </c>
      <c r="OU1240" s="103"/>
      <c r="OV1240" s="103"/>
      <c r="OW1240" s="103"/>
      <c r="OX1240" s="98">
        <f t="shared" ref="OX1240:OX1253" si="322">$F1240*OU1240</f>
        <v>0</v>
      </c>
      <c r="OY1240" s="98">
        <f t="shared" ref="OY1240:OY1253" si="323">$G1240*OV1240</f>
        <v>0</v>
      </c>
      <c r="OZ1240" s="98">
        <f t="shared" ref="OZ1240:OZ1253" si="324">$H1240*OW1240</f>
        <v>0</v>
      </c>
      <c r="PA1240" s="98">
        <f t="shared" ref="PA1240:PA1253" si="325">$I1240*OU1240</f>
        <v>0</v>
      </c>
      <c r="PB1240" s="98">
        <f t="shared" ref="PB1240:PB1253" si="326">$J1240*OV1240</f>
        <v>0</v>
      </c>
      <c r="PC1240" s="98">
        <f t="shared" ref="PC1240:PC1253" si="327">$K1240*OW1240</f>
        <v>0</v>
      </c>
      <c r="PD1240" s="98">
        <f>$F1240*PD$1268</f>
        <v>0</v>
      </c>
      <c r="PE1240" s="98">
        <f>$G1240*PE$1268</f>
        <v>0</v>
      </c>
      <c r="PF1240" s="98">
        <f>$H1240*PF$1268</f>
        <v>0</v>
      </c>
      <c r="PG1240" s="98">
        <f>$I1240*PG$1268</f>
        <v>0</v>
      </c>
      <c r="PH1240" s="98">
        <f>$J1240*PH$1268</f>
        <v>0</v>
      </c>
      <c r="PI1240" s="98">
        <f>$K1240*PI$1268</f>
        <v>0</v>
      </c>
      <c r="PJ1240" s="98">
        <f t="shared" ref="PJ1240:PL1253" si="328">OU1240*PD1240</f>
        <v>0</v>
      </c>
      <c r="PK1240" s="98">
        <f t="shared" si="328"/>
        <v>0</v>
      </c>
      <c r="PL1240" s="98">
        <f t="shared" si="328"/>
        <v>0</v>
      </c>
      <c r="PM1240" s="98">
        <f t="shared" ref="PM1240:PO1253" si="329">OU1240*PG1240</f>
        <v>0</v>
      </c>
      <c r="PN1240" s="98">
        <f t="shared" si="329"/>
        <v>0</v>
      </c>
      <c r="PO1240" s="98">
        <f t="shared" si="329"/>
        <v>0</v>
      </c>
      <c r="PP1240" s="103"/>
      <c r="PQ1240" s="103"/>
      <c r="PR1240" s="103"/>
      <c r="PS1240" s="98">
        <f t="shared" ref="PS1240:PS1253" si="330">$F1240*PP1240</f>
        <v>0</v>
      </c>
      <c r="PT1240" s="98">
        <f t="shared" ref="PT1240:PT1253" si="331">$G1240*PQ1240</f>
        <v>0</v>
      </c>
      <c r="PU1240" s="98">
        <f t="shared" ref="PU1240:PU1253" si="332">$H1240*PR1240</f>
        <v>0</v>
      </c>
      <c r="PV1240" s="98">
        <f t="shared" ref="PV1240:PV1253" si="333">$I1240*PP1240</f>
        <v>0</v>
      </c>
      <c r="PW1240" s="98">
        <f t="shared" ref="PW1240:PW1253" si="334">$J1240*PQ1240</f>
        <v>0</v>
      </c>
      <c r="PX1240" s="98">
        <f t="shared" ref="PX1240:PX1253" si="335">$K1240*PR1240</f>
        <v>0</v>
      </c>
      <c r="PY1240" s="98">
        <f>$F1240*PY$1268</f>
        <v>0</v>
      </c>
      <c r="PZ1240" s="98">
        <f>$G1240*PZ$1268</f>
        <v>0</v>
      </c>
      <c r="QA1240" s="98">
        <f>$H1240*QA$1268</f>
        <v>0</v>
      </c>
      <c r="QB1240" s="98">
        <f>$I1240*QB$1268</f>
        <v>0</v>
      </c>
      <c r="QC1240" s="98">
        <f>$J1240*QC$1268</f>
        <v>0</v>
      </c>
      <c r="QD1240" s="98">
        <f>$K1240*QD$1268</f>
        <v>0</v>
      </c>
      <c r="QE1240" s="98">
        <f t="shared" ref="QE1240:QG1253" si="336">PP1240*PY1240</f>
        <v>0</v>
      </c>
      <c r="QF1240" s="98">
        <f t="shared" si="336"/>
        <v>0</v>
      </c>
      <c r="QG1240" s="98">
        <f t="shared" si="336"/>
        <v>0</v>
      </c>
      <c r="QH1240" s="98">
        <f t="shared" ref="QH1240:QJ1253" si="337">PP1240*QB1240</f>
        <v>0</v>
      </c>
      <c r="QI1240" s="98">
        <f t="shared" si="337"/>
        <v>0</v>
      </c>
      <c r="QJ1240" s="98">
        <f t="shared" si="337"/>
        <v>0</v>
      </c>
      <c r="QK1240" s="103"/>
      <c r="QL1240" s="103"/>
      <c r="QM1240" s="103"/>
      <c r="QN1240" s="98">
        <f t="shared" ref="QN1240:QN1253" si="338">$F1240*QK1240</f>
        <v>0</v>
      </c>
      <c r="QO1240" s="98">
        <f t="shared" ref="QO1240:QO1253" si="339">$G1240*QL1240</f>
        <v>0</v>
      </c>
      <c r="QP1240" s="98">
        <f t="shared" ref="QP1240:QP1253" si="340">$H1240*QM1240</f>
        <v>0</v>
      </c>
      <c r="QQ1240" s="98">
        <f t="shared" ref="QQ1240:QQ1253" si="341">$I1240*QK1240</f>
        <v>0</v>
      </c>
      <c r="QR1240" s="98">
        <f t="shared" ref="QR1240:QR1253" si="342">$J1240*QL1240</f>
        <v>0</v>
      </c>
      <c r="QS1240" s="98">
        <f t="shared" ref="QS1240:QS1253" si="343">$K1240*QM1240</f>
        <v>0</v>
      </c>
      <c r="QT1240" s="98">
        <f>$F1240*QT$1268</f>
        <v>0</v>
      </c>
      <c r="QU1240" s="98">
        <f>$G1240*QU$1268</f>
        <v>0</v>
      </c>
      <c r="QV1240" s="98">
        <f>$H1240*QV$1268</f>
        <v>0</v>
      </c>
      <c r="QW1240" s="98">
        <f>$I1240*QW$1268</f>
        <v>0</v>
      </c>
      <c r="QX1240" s="98">
        <f>$J1240*QX$1268</f>
        <v>0</v>
      </c>
      <c r="QY1240" s="98">
        <f>$K1240*QY$1268</f>
        <v>0</v>
      </c>
      <c r="QZ1240" s="98">
        <f t="shared" ref="QZ1240:RB1253" si="344">QK1240*QT1240</f>
        <v>0</v>
      </c>
      <c r="RA1240" s="98">
        <f t="shared" si="344"/>
        <v>0</v>
      </c>
      <c r="RB1240" s="98">
        <f t="shared" si="344"/>
        <v>0</v>
      </c>
      <c r="RC1240" s="98">
        <f t="shared" ref="RC1240:RE1253" si="345">QK1240*QW1240</f>
        <v>0</v>
      </c>
      <c r="RD1240" s="98">
        <f t="shared" si="345"/>
        <v>0</v>
      </c>
      <c r="RE1240" s="98">
        <f t="shared" si="345"/>
        <v>0</v>
      </c>
      <c r="RF1240" s="103"/>
      <c r="RG1240" s="103"/>
      <c r="RH1240" s="103"/>
      <c r="RI1240" s="98">
        <f t="shared" ref="RI1240:RI1253" si="346">$F1240*RF1240</f>
        <v>0</v>
      </c>
      <c r="RJ1240" s="98">
        <f t="shared" ref="RJ1240:RJ1253" si="347">$G1240*RG1240</f>
        <v>0</v>
      </c>
      <c r="RK1240" s="98">
        <f t="shared" ref="RK1240:RK1253" si="348">$H1240*RH1240</f>
        <v>0</v>
      </c>
      <c r="RL1240" s="98">
        <f t="shared" ref="RL1240:RL1253" si="349">$I1240*RF1240</f>
        <v>0</v>
      </c>
      <c r="RM1240" s="98">
        <f t="shared" ref="RM1240:RM1253" si="350">$J1240*RG1240</f>
        <v>0</v>
      </c>
      <c r="RN1240" s="98">
        <f t="shared" ref="RN1240:RN1253" si="351">$K1240*RH1240</f>
        <v>0</v>
      </c>
      <c r="RO1240" s="98">
        <f>$F1240*RO$1268</f>
        <v>0</v>
      </c>
      <c r="RP1240" s="98">
        <f>$G1240*RP$1268</f>
        <v>0</v>
      </c>
      <c r="RQ1240" s="98">
        <f>$H1240*RQ$1268</f>
        <v>0</v>
      </c>
      <c r="RR1240" s="98">
        <f>$I1240*RR$1268</f>
        <v>0</v>
      </c>
      <c r="RS1240" s="98">
        <f>$J1240*RS$1268</f>
        <v>0</v>
      </c>
      <c r="RT1240" s="98">
        <f>$K1240*RT$1268</f>
        <v>0</v>
      </c>
      <c r="RU1240" s="98">
        <f t="shared" ref="RU1240:RW1253" si="352">RF1240*RO1240</f>
        <v>0</v>
      </c>
      <c r="RV1240" s="98">
        <f t="shared" si="352"/>
        <v>0</v>
      </c>
      <c r="RW1240" s="98">
        <f t="shared" si="352"/>
        <v>0</v>
      </c>
      <c r="RX1240" s="98">
        <f t="shared" ref="RX1240:RZ1253" si="353">RF1240*RR1240</f>
        <v>0</v>
      </c>
      <c r="RY1240" s="98">
        <f t="shared" si="353"/>
        <v>0</v>
      </c>
      <c r="RZ1240" s="98">
        <f t="shared" si="353"/>
        <v>0</v>
      </c>
      <c r="SA1240" s="103"/>
      <c r="SB1240" s="103"/>
      <c r="SC1240" s="103"/>
      <c r="SD1240" s="98">
        <f t="shared" ref="SD1240:SD1253" si="354">$F1240*SA1240</f>
        <v>0</v>
      </c>
      <c r="SE1240" s="98">
        <f t="shared" ref="SE1240:SE1253" si="355">$G1240*SB1240</f>
        <v>0</v>
      </c>
      <c r="SF1240" s="98">
        <f t="shared" ref="SF1240:SF1253" si="356">$H1240*SC1240</f>
        <v>0</v>
      </c>
      <c r="SG1240" s="98">
        <f t="shared" ref="SG1240:SG1253" si="357">$I1240*SA1240</f>
        <v>0</v>
      </c>
      <c r="SH1240" s="98">
        <f t="shared" ref="SH1240:SH1253" si="358">$J1240*SB1240</f>
        <v>0</v>
      </c>
      <c r="SI1240" s="98">
        <f t="shared" ref="SI1240:SI1253" si="359">$K1240*SC1240</f>
        <v>0</v>
      </c>
      <c r="SJ1240" s="98">
        <f>$F1240*SJ$1268</f>
        <v>0</v>
      </c>
      <c r="SK1240" s="98">
        <f>$G1240*SK$1268</f>
        <v>0</v>
      </c>
      <c r="SL1240" s="98">
        <f>$H1240*SL$1268</f>
        <v>0</v>
      </c>
      <c r="SM1240" s="98">
        <f>$I1240*SM$1268</f>
        <v>0</v>
      </c>
      <c r="SN1240" s="98">
        <f>$J1240*SN$1268</f>
        <v>0</v>
      </c>
      <c r="SO1240" s="98">
        <f>$K1240*SO$1268</f>
        <v>0</v>
      </c>
      <c r="SP1240" s="98">
        <f t="shared" ref="SP1240:SR1253" si="360">SA1240*SJ1240</f>
        <v>0</v>
      </c>
      <c r="SQ1240" s="98">
        <f t="shared" si="360"/>
        <v>0</v>
      </c>
      <c r="SR1240" s="98">
        <f t="shared" si="360"/>
        <v>0</v>
      </c>
      <c r="SS1240" s="98">
        <f t="shared" ref="SS1240:SU1253" si="361">SA1240*SM1240</f>
        <v>0</v>
      </c>
      <c r="ST1240" s="98">
        <f t="shared" si="361"/>
        <v>0</v>
      </c>
      <c r="SU1240" s="98">
        <f t="shared" si="361"/>
        <v>0</v>
      </c>
      <c r="SV1240" s="103"/>
      <c r="SW1240" s="103"/>
      <c r="SX1240" s="103"/>
      <c r="SY1240" s="98">
        <f t="shared" ref="SY1240:SY1253" si="362">$F1240*SV1240</f>
        <v>0</v>
      </c>
      <c r="SZ1240" s="98">
        <f t="shared" ref="SZ1240:SZ1253" si="363">$G1240*SW1240</f>
        <v>0</v>
      </c>
      <c r="TA1240" s="98">
        <f t="shared" ref="TA1240:TA1253" si="364">$H1240*SX1240</f>
        <v>0</v>
      </c>
      <c r="TB1240" s="98">
        <f t="shared" ref="TB1240:TB1253" si="365">$I1240*SV1240</f>
        <v>0</v>
      </c>
      <c r="TC1240" s="98">
        <f t="shared" ref="TC1240:TC1253" si="366">$J1240*SW1240</f>
        <v>0</v>
      </c>
      <c r="TD1240" s="98">
        <f t="shared" ref="TD1240:TD1253" si="367">$K1240*SX1240</f>
        <v>0</v>
      </c>
      <c r="TE1240" s="98">
        <f>$F1240*TE$1268</f>
        <v>0</v>
      </c>
      <c r="TF1240" s="98">
        <f>$G1240*TF$1268</f>
        <v>0</v>
      </c>
      <c r="TG1240" s="98">
        <f>$H1240*TG$1268</f>
        <v>0</v>
      </c>
      <c r="TH1240" s="98">
        <f>$I1240*TH$1268</f>
        <v>0</v>
      </c>
      <c r="TI1240" s="98">
        <f>$J1240*TI$1268</f>
        <v>0</v>
      </c>
      <c r="TJ1240" s="98">
        <f>$K1240*TJ$1268</f>
        <v>0</v>
      </c>
      <c r="TK1240" s="98">
        <f t="shared" ref="TK1240:TM1253" si="368">SV1240*TE1240</f>
        <v>0</v>
      </c>
      <c r="TL1240" s="98">
        <f t="shared" si="368"/>
        <v>0</v>
      </c>
      <c r="TM1240" s="98">
        <f t="shared" si="368"/>
        <v>0</v>
      </c>
      <c r="TN1240" s="98">
        <f t="shared" ref="TN1240:TP1253" si="369">SV1240*TH1240</f>
        <v>0</v>
      </c>
      <c r="TO1240" s="98">
        <f t="shared" si="369"/>
        <v>0</v>
      </c>
      <c r="TP1240" s="98">
        <f t="shared" si="369"/>
        <v>0</v>
      </c>
      <c r="TQ1240" s="103"/>
      <c r="TR1240" s="103"/>
      <c r="TS1240" s="103"/>
      <c r="TT1240" s="98">
        <f t="shared" ref="TT1240:TT1253" si="370">$F1240*TQ1240</f>
        <v>0</v>
      </c>
      <c r="TU1240" s="98">
        <f t="shared" ref="TU1240:TU1253" si="371">$G1240*TR1240</f>
        <v>0</v>
      </c>
      <c r="TV1240" s="98">
        <f t="shared" ref="TV1240:TV1253" si="372">$H1240*TS1240</f>
        <v>0</v>
      </c>
      <c r="TW1240" s="98">
        <f t="shared" ref="TW1240:TW1253" si="373">$I1240*TQ1240</f>
        <v>0</v>
      </c>
      <c r="TX1240" s="98">
        <f t="shared" ref="TX1240:TX1253" si="374">$J1240*TR1240</f>
        <v>0</v>
      </c>
      <c r="TY1240" s="98">
        <f t="shared" ref="TY1240:TY1253" si="375">$K1240*TS1240</f>
        <v>0</v>
      </c>
      <c r="TZ1240" s="98">
        <f>$F1240*TZ$1268</f>
        <v>0</v>
      </c>
      <c r="UA1240" s="98">
        <f>$G1240*UA$1268</f>
        <v>0</v>
      </c>
      <c r="UB1240" s="98">
        <f>$H1240*UB$1268</f>
        <v>0</v>
      </c>
      <c r="UC1240" s="98">
        <f>$I1240*UC$1268</f>
        <v>0</v>
      </c>
      <c r="UD1240" s="98">
        <f>$J1240*UD$1268</f>
        <v>0</v>
      </c>
      <c r="UE1240" s="98">
        <f>$K1240*UE$1268</f>
        <v>0</v>
      </c>
      <c r="UF1240" s="98">
        <f t="shared" ref="UF1240:UH1253" si="376">TQ1240*TZ1240</f>
        <v>0</v>
      </c>
      <c r="UG1240" s="98">
        <f t="shared" si="376"/>
        <v>0</v>
      </c>
      <c r="UH1240" s="98">
        <f t="shared" si="376"/>
        <v>0</v>
      </c>
      <c r="UI1240" s="98">
        <f t="shared" ref="UI1240:UK1253" si="377">TQ1240*UC1240</f>
        <v>0</v>
      </c>
      <c r="UJ1240" s="98">
        <f t="shared" si="377"/>
        <v>0</v>
      </c>
      <c r="UK1240" s="98">
        <f t="shared" si="377"/>
        <v>0</v>
      </c>
      <c r="UL1240" s="103"/>
      <c r="UM1240" s="103"/>
      <c r="UN1240" s="103"/>
      <c r="UO1240" s="98">
        <f t="shared" ref="UO1240:UO1253" si="378">$F1240*UL1240</f>
        <v>0</v>
      </c>
      <c r="UP1240" s="98">
        <f t="shared" ref="UP1240:UP1253" si="379">$G1240*UM1240</f>
        <v>0</v>
      </c>
      <c r="UQ1240" s="98">
        <f t="shared" ref="UQ1240:UQ1253" si="380">$H1240*UN1240</f>
        <v>0</v>
      </c>
      <c r="UR1240" s="98">
        <f t="shared" ref="UR1240:UR1253" si="381">$I1240*UL1240</f>
        <v>0</v>
      </c>
      <c r="US1240" s="98">
        <f t="shared" ref="US1240:US1253" si="382">$J1240*UM1240</f>
        <v>0</v>
      </c>
      <c r="UT1240" s="98">
        <f t="shared" ref="UT1240:UT1253" si="383">$K1240*UN1240</f>
        <v>0</v>
      </c>
      <c r="UU1240" s="98">
        <f>$F1240*UU$1268</f>
        <v>53310.55</v>
      </c>
      <c r="UV1240" s="98">
        <f>$G1240*UV$1268</f>
        <v>56532.85</v>
      </c>
      <c r="UW1240" s="98">
        <f>$H1240*UW$1268</f>
        <v>60231.06</v>
      </c>
      <c r="UX1240" s="98">
        <f>$I1240*UX$1268</f>
        <v>14975.19</v>
      </c>
      <c r="UY1240" s="98">
        <f>$J1240*UY$1268</f>
        <v>14295.11</v>
      </c>
      <c r="UZ1240" s="98">
        <f>$K1240*UZ$1268</f>
        <v>14322.39</v>
      </c>
      <c r="VA1240" s="98">
        <f t="shared" ref="VA1240:VC1253" si="384">UL1240*UU1240</f>
        <v>0</v>
      </c>
      <c r="VB1240" s="98">
        <f t="shared" si="384"/>
        <v>0</v>
      </c>
      <c r="VC1240" s="98">
        <f t="shared" si="384"/>
        <v>0</v>
      </c>
      <c r="VD1240" s="98">
        <f t="shared" ref="VD1240:VF1253" si="385">UL1240*UX1240</f>
        <v>0</v>
      </c>
      <c r="VE1240" s="98">
        <f t="shared" si="385"/>
        <v>0</v>
      </c>
      <c r="VF1240" s="98">
        <f t="shared" si="385"/>
        <v>0</v>
      </c>
      <c r="VG1240" s="103"/>
      <c r="VH1240" s="103"/>
      <c r="VI1240" s="103"/>
      <c r="VJ1240" s="98">
        <f t="shared" ref="VJ1240:VJ1253" si="386">$F1240*VG1240</f>
        <v>0</v>
      </c>
      <c r="VK1240" s="98">
        <f t="shared" ref="VK1240:VK1253" si="387">$G1240*VH1240</f>
        <v>0</v>
      </c>
      <c r="VL1240" s="98">
        <f t="shared" ref="VL1240:VL1253" si="388">$H1240*VI1240</f>
        <v>0</v>
      </c>
      <c r="VM1240" s="98">
        <f t="shared" ref="VM1240:VM1253" si="389">$I1240*VG1240</f>
        <v>0</v>
      </c>
      <c r="VN1240" s="98">
        <f t="shared" ref="VN1240:VN1253" si="390">$J1240*VH1240</f>
        <v>0</v>
      </c>
      <c r="VO1240" s="98">
        <f t="shared" ref="VO1240:VO1253" si="391">$K1240*VI1240</f>
        <v>0</v>
      </c>
      <c r="VP1240" s="98">
        <f>$F1240*VP$1268</f>
        <v>0</v>
      </c>
      <c r="VQ1240" s="98">
        <f>$G1240*VQ$1268</f>
        <v>0</v>
      </c>
      <c r="VR1240" s="98">
        <f>$H1240*VR$1268</f>
        <v>0</v>
      </c>
      <c r="VS1240" s="98">
        <f>$I1240*VS$1268</f>
        <v>0</v>
      </c>
      <c r="VT1240" s="98">
        <f>$J1240*VT$1268</f>
        <v>0</v>
      </c>
      <c r="VU1240" s="98">
        <f>$K1240*VU$1268</f>
        <v>0</v>
      </c>
      <c r="VV1240" s="98">
        <f t="shared" ref="VV1240:VX1253" si="392">VG1240*VP1240</f>
        <v>0</v>
      </c>
      <c r="VW1240" s="98">
        <f t="shared" si="392"/>
        <v>0</v>
      </c>
      <c r="VX1240" s="98">
        <f t="shared" si="392"/>
        <v>0</v>
      </c>
      <c r="VY1240" s="98">
        <f t="shared" ref="VY1240:WA1253" si="393">VG1240*VS1240</f>
        <v>0</v>
      </c>
      <c r="VZ1240" s="98">
        <f t="shared" si="393"/>
        <v>0</v>
      </c>
      <c r="WA1240" s="98">
        <f t="shared" si="393"/>
        <v>0</v>
      </c>
      <c r="WB1240" s="103"/>
      <c r="WC1240" s="103"/>
      <c r="WD1240" s="103"/>
      <c r="WE1240" s="98">
        <f t="shared" ref="WE1240:WE1253" si="394">$F1240*WB1240</f>
        <v>0</v>
      </c>
      <c r="WF1240" s="98">
        <f t="shared" ref="WF1240:WF1253" si="395">$G1240*WC1240</f>
        <v>0</v>
      </c>
      <c r="WG1240" s="98">
        <f t="shared" ref="WG1240:WG1253" si="396">$H1240*WD1240</f>
        <v>0</v>
      </c>
      <c r="WH1240" s="98">
        <f t="shared" ref="WH1240:WH1253" si="397">$I1240*WB1240</f>
        <v>0</v>
      </c>
      <c r="WI1240" s="98">
        <f t="shared" ref="WI1240:WI1253" si="398">$J1240*WC1240</f>
        <v>0</v>
      </c>
      <c r="WJ1240" s="98">
        <f t="shared" ref="WJ1240:WJ1253" si="399">$K1240*WD1240</f>
        <v>0</v>
      </c>
      <c r="WK1240" s="98">
        <f>$F1240*WK$1268</f>
        <v>0</v>
      </c>
      <c r="WL1240" s="98">
        <f>$G1240*WL$1268</f>
        <v>0</v>
      </c>
      <c r="WM1240" s="98">
        <f>$H1240*WM$1268</f>
        <v>0</v>
      </c>
      <c r="WN1240" s="98">
        <f>$I1240*WN$1268</f>
        <v>0</v>
      </c>
      <c r="WO1240" s="98">
        <f>$J1240*WO$1268</f>
        <v>0</v>
      </c>
      <c r="WP1240" s="98">
        <f>$K1240*WP$1268</f>
        <v>0</v>
      </c>
      <c r="WQ1240" s="98">
        <f t="shared" ref="WQ1240:WS1253" si="400">WB1240*WK1240</f>
        <v>0</v>
      </c>
      <c r="WR1240" s="98">
        <f t="shared" si="400"/>
        <v>0</v>
      </c>
      <c r="WS1240" s="98">
        <f t="shared" si="400"/>
        <v>0</v>
      </c>
      <c r="WT1240" s="98">
        <f t="shared" ref="WT1240:WV1253" si="401">WB1240*WN1240</f>
        <v>0</v>
      </c>
      <c r="WU1240" s="98">
        <f t="shared" si="401"/>
        <v>0</v>
      </c>
      <c r="WV1240" s="98">
        <f t="shared" si="401"/>
        <v>0</v>
      </c>
      <c r="WW1240" s="103"/>
      <c r="WX1240" s="103"/>
      <c r="WY1240" s="103"/>
      <c r="WZ1240" s="98">
        <f t="shared" ref="WZ1240:WZ1253" si="402">$F1240*WW1240</f>
        <v>0</v>
      </c>
      <c r="XA1240" s="98">
        <f t="shared" ref="XA1240:XA1253" si="403">$G1240*WX1240</f>
        <v>0</v>
      </c>
      <c r="XB1240" s="98">
        <f t="shared" ref="XB1240:XB1253" si="404">$H1240*WY1240</f>
        <v>0</v>
      </c>
      <c r="XC1240" s="98">
        <f t="shared" ref="XC1240:XC1253" si="405">$I1240*WW1240</f>
        <v>0</v>
      </c>
      <c r="XD1240" s="98">
        <f t="shared" ref="XD1240:XD1253" si="406">$J1240*WX1240</f>
        <v>0</v>
      </c>
      <c r="XE1240" s="98">
        <f t="shared" ref="XE1240:XE1253" si="407">$K1240*WY1240</f>
        <v>0</v>
      </c>
      <c r="XF1240" s="98">
        <f>$F1240*XF$1268</f>
        <v>0</v>
      </c>
      <c r="XG1240" s="98">
        <f>$G1240*XG$1268</f>
        <v>0</v>
      </c>
      <c r="XH1240" s="98">
        <f>$H1240*XH$1268</f>
        <v>0</v>
      </c>
      <c r="XI1240" s="98">
        <f>$I1240*XI$1268</f>
        <v>0</v>
      </c>
      <c r="XJ1240" s="98">
        <f>$J1240*XJ$1268</f>
        <v>0</v>
      </c>
      <c r="XK1240" s="98">
        <f>$K1240*XK$1268</f>
        <v>0</v>
      </c>
      <c r="XL1240" s="98">
        <f t="shared" ref="XL1240:XN1253" si="408">WW1240*XF1240</f>
        <v>0</v>
      </c>
      <c r="XM1240" s="98">
        <f t="shared" si="408"/>
        <v>0</v>
      </c>
      <c r="XN1240" s="98">
        <f t="shared" si="408"/>
        <v>0</v>
      </c>
      <c r="XO1240" s="98">
        <f t="shared" ref="XO1240:XQ1253" si="409">WW1240*XI1240</f>
        <v>0</v>
      </c>
      <c r="XP1240" s="98">
        <f t="shared" si="409"/>
        <v>0</v>
      </c>
      <c r="XQ1240" s="98">
        <f t="shared" si="409"/>
        <v>0</v>
      </c>
      <c r="XR1240" s="103"/>
      <c r="XS1240" s="103"/>
      <c r="XT1240" s="103"/>
      <c r="XU1240" s="98">
        <f t="shared" ref="XU1240:XU1253" si="410">$F1240*XR1240</f>
        <v>0</v>
      </c>
      <c r="XV1240" s="98">
        <f t="shared" ref="XV1240:XV1253" si="411">$G1240*XS1240</f>
        <v>0</v>
      </c>
      <c r="XW1240" s="98">
        <f t="shared" ref="XW1240:XW1253" si="412">$H1240*XT1240</f>
        <v>0</v>
      </c>
      <c r="XX1240" s="98">
        <f t="shared" ref="XX1240:XX1253" si="413">$I1240*XR1240</f>
        <v>0</v>
      </c>
      <c r="XY1240" s="98">
        <f t="shared" ref="XY1240:XY1253" si="414">$J1240*XS1240</f>
        <v>0</v>
      </c>
      <c r="XZ1240" s="98">
        <f t="shared" ref="XZ1240:XZ1253" si="415">$K1240*XT1240</f>
        <v>0</v>
      </c>
      <c r="YA1240" s="98">
        <f>$F1240*YA$1268</f>
        <v>0</v>
      </c>
      <c r="YB1240" s="98">
        <f>$G1240*YB$1268</f>
        <v>0</v>
      </c>
      <c r="YC1240" s="98">
        <f>$H1240*YC$1268</f>
        <v>0</v>
      </c>
      <c r="YD1240" s="98">
        <f>$I1240*YD$1268</f>
        <v>0</v>
      </c>
      <c r="YE1240" s="98">
        <f>$J1240*YE$1268</f>
        <v>0</v>
      </c>
      <c r="YF1240" s="98">
        <f>$K1240*YF$1268</f>
        <v>0</v>
      </c>
      <c r="YG1240" s="98">
        <f t="shared" ref="YG1240:YI1253" si="416">XR1240*YA1240</f>
        <v>0</v>
      </c>
      <c r="YH1240" s="98">
        <f t="shared" si="416"/>
        <v>0</v>
      </c>
      <c r="YI1240" s="98">
        <f t="shared" si="416"/>
        <v>0</v>
      </c>
      <c r="YJ1240" s="98">
        <f t="shared" ref="YJ1240:YL1253" si="417">XR1240*YD1240</f>
        <v>0</v>
      </c>
      <c r="YK1240" s="98">
        <f t="shared" si="417"/>
        <v>0</v>
      </c>
      <c r="YL1240" s="98">
        <f t="shared" si="417"/>
        <v>0</v>
      </c>
      <c r="YM1240" s="146">
        <f>L1240+AG1240+BB1240+BW1240+CR1240+DM1240+EH1240+FC1240+FX1240+GS1240+HN1240+II1240+JD1240+JY1240+KT1240+LO1240+MJ1240+NE1240+NZ1240+OU1240+PP1240+QK1240+RF1240+SA1240+SV1240+TQ1240+UL1240+VG1240+WB1240+WW1240+XR1240</f>
        <v>0</v>
      </c>
      <c r="YN1240" s="146">
        <f t="shared" ref="YN1240:YO1253" si="418">M1240+AH1240+BC1240+BX1240+CS1240+DN1240+EI1240+FD1240+FY1240+GT1240+HO1240+IJ1240+JE1240+JZ1240+KU1240+LP1240+MK1240+NF1240+OA1240+OV1240+PQ1240+QL1240+RG1240+SB1240+SW1240+TR1240+UM1240+VH1240+WC1240+WX1240+XS1240</f>
        <v>0</v>
      </c>
      <c r="YO1240" s="146">
        <f t="shared" si="418"/>
        <v>0</v>
      </c>
      <c r="YP1240" s="98">
        <f t="shared" ref="YP1240:YP1253" si="419">$F1240*YM1240</f>
        <v>0</v>
      </c>
      <c r="YQ1240" s="98">
        <f t="shared" ref="YQ1240:YQ1253" si="420">$G1240*YN1240</f>
        <v>0</v>
      </c>
      <c r="YR1240" s="98">
        <f t="shared" ref="YR1240:YR1253" si="421">$H1240*YO1240</f>
        <v>0</v>
      </c>
      <c r="YS1240" s="98">
        <f t="shared" ref="YS1240:YS1253" si="422">$I1240*YM1240</f>
        <v>0</v>
      </c>
      <c r="YT1240" s="98">
        <f t="shared" ref="YT1240:YT1253" si="423">$J1240*YN1240</f>
        <v>0</v>
      </c>
      <c r="YU1240" s="98">
        <f t="shared" ref="YU1240:YU1253" si="424">$K1240*YO1240</f>
        <v>0</v>
      </c>
      <c r="YV1240" s="98">
        <f>$F1240*YV$1268</f>
        <v>53012.55</v>
      </c>
      <c r="YW1240" s="98">
        <f>$G1240*YW$1268</f>
        <v>56082.43</v>
      </c>
      <c r="YX1240" s="98">
        <f>$H1240*YX$1268</f>
        <v>59600.1</v>
      </c>
      <c r="YY1240" s="98">
        <f>$I1240*YY$1268</f>
        <v>22140.04</v>
      </c>
      <c r="YZ1240" s="98">
        <f>$J1240*YZ$1268</f>
        <v>21052.39</v>
      </c>
      <c r="ZA1240" s="98">
        <f>$K1240*ZA$1268</f>
        <v>21093.26</v>
      </c>
      <c r="ZB1240" s="98">
        <f t="shared" ref="ZB1240:ZD1253" si="425">YM1240*YV1240</f>
        <v>0</v>
      </c>
      <c r="ZC1240" s="98">
        <f t="shared" si="425"/>
        <v>0</v>
      </c>
      <c r="ZD1240" s="98">
        <f t="shared" si="425"/>
        <v>0</v>
      </c>
      <c r="ZE1240" s="98">
        <f t="shared" ref="ZE1240:ZG1253" si="426">YM1240*YY1240</f>
        <v>0</v>
      </c>
      <c r="ZF1240" s="98">
        <f t="shared" si="426"/>
        <v>0</v>
      </c>
      <c r="ZG1240" s="98">
        <f t="shared" si="426"/>
        <v>0</v>
      </c>
    </row>
    <row r="1241" spans="1:683" ht="36">
      <c r="A1241" s="297" t="s">
        <v>405</v>
      </c>
      <c r="B1241" s="297" t="s">
        <v>422</v>
      </c>
      <c r="C1241" s="5"/>
      <c r="D1241" s="652"/>
      <c r="E1241" s="286"/>
      <c r="F1241" s="111">
        <f t="shared" si="172"/>
        <v>42192</v>
      </c>
      <c r="G1241" s="111">
        <f t="shared" si="172"/>
        <v>42508</v>
      </c>
      <c r="H1241" s="111">
        <f t="shared" si="172"/>
        <v>42867</v>
      </c>
      <c r="I1241" s="98">
        <f t="shared" si="173"/>
        <v>99967</v>
      </c>
      <c r="J1241" s="98">
        <f t="shared" si="174"/>
        <v>101946</v>
      </c>
      <c r="K1241" s="98">
        <f t="shared" si="175"/>
        <v>104301</v>
      </c>
      <c r="L1241" s="103"/>
      <c r="M1241" s="103"/>
      <c r="N1241" s="103"/>
      <c r="O1241" s="98">
        <f t="shared" ref="O1241:O1253" si="427">$F1241*L1241</f>
        <v>0</v>
      </c>
      <c r="P1241" s="98">
        <f t="shared" ref="P1241:P1253" si="428">$G1241*M1241</f>
        <v>0</v>
      </c>
      <c r="Q1241" s="98">
        <f t="shared" ref="Q1241:Q1253" si="429">$H1241*N1241</f>
        <v>0</v>
      </c>
      <c r="R1241" s="98">
        <f t="shared" ref="R1241:R1253" si="430">$I1241*L1241</f>
        <v>0</v>
      </c>
      <c r="S1241" s="98">
        <f t="shared" ref="S1241:S1253" si="431">$J1241*M1241</f>
        <v>0</v>
      </c>
      <c r="T1241" s="98">
        <f t="shared" ref="T1241:T1253" si="432">$K1241*N1241</f>
        <v>0</v>
      </c>
      <c r="U1241" s="98">
        <f t="shared" ref="U1241:U1253" si="433">$F1241*U$1268</f>
        <v>0</v>
      </c>
      <c r="V1241" s="98">
        <f t="shared" ref="V1241:V1253" si="434">$G1241*V$1268</f>
        <v>0</v>
      </c>
      <c r="W1241" s="98">
        <f t="shared" ref="W1241:W1253" si="435">$H1241*W$1268</f>
        <v>0</v>
      </c>
      <c r="X1241" s="98">
        <f t="shared" ref="X1241:X1253" si="436">$I1241*X$1268</f>
        <v>0</v>
      </c>
      <c r="Y1241" s="98">
        <f t="shared" ref="Y1241:Y1253" si="437">$J1241*Y$1268</f>
        <v>0</v>
      </c>
      <c r="Z1241" s="98">
        <f t="shared" ref="Z1241:Z1253" si="438">$K1241*Z$1268</f>
        <v>0</v>
      </c>
      <c r="AA1241" s="98">
        <f t="shared" ref="AA1241:AA1253" si="439">L1241*U1241</f>
        <v>0</v>
      </c>
      <c r="AB1241" s="98">
        <f t="shared" si="176"/>
        <v>0</v>
      </c>
      <c r="AC1241" s="98">
        <f t="shared" si="176"/>
        <v>0</v>
      </c>
      <c r="AD1241" s="98">
        <f t="shared" ref="AD1241:AD1253" si="440">L1241*X1241</f>
        <v>0</v>
      </c>
      <c r="AE1241" s="98">
        <f t="shared" si="177"/>
        <v>0</v>
      </c>
      <c r="AF1241" s="98">
        <f t="shared" si="177"/>
        <v>0</v>
      </c>
      <c r="AG1241" s="103"/>
      <c r="AH1241" s="103"/>
      <c r="AI1241" s="103"/>
      <c r="AJ1241" s="98">
        <f t="shared" si="178"/>
        <v>0</v>
      </c>
      <c r="AK1241" s="98">
        <f t="shared" si="179"/>
        <v>0</v>
      </c>
      <c r="AL1241" s="98">
        <f t="shared" si="180"/>
        <v>0</v>
      </c>
      <c r="AM1241" s="98">
        <f t="shared" si="181"/>
        <v>0</v>
      </c>
      <c r="AN1241" s="98">
        <f t="shared" si="182"/>
        <v>0</v>
      </c>
      <c r="AO1241" s="98">
        <f t="shared" si="183"/>
        <v>0</v>
      </c>
      <c r="AP1241" s="98">
        <f t="shared" ref="AP1241:AP1253" si="441">$F1241*AP$1268</f>
        <v>0</v>
      </c>
      <c r="AQ1241" s="98">
        <f t="shared" ref="AQ1241:AQ1253" si="442">$G1241*AQ$1268</f>
        <v>0</v>
      </c>
      <c r="AR1241" s="98">
        <f t="shared" ref="AR1241:AR1253" si="443">$H1241*AR$1268</f>
        <v>0</v>
      </c>
      <c r="AS1241" s="98">
        <f t="shared" ref="AS1241:AS1253" si="444">$I1241*AS$1268</f>
        <v>0</v>
      </c>
      <c r="AT1241" s="98">
        <f t="shared" ref="AT1241:AT1253" si="445">$J1241*AT$1268</f>
        <v>0</v>
      </c>
      <c r="AU1241" s="98">
        <f t="shared" ref="AU1241:AU1253" si="446">$K1241*AU$1268</f>
        <v>0</v>
      </c>
      <c r="AV1241" s="98">
        <f t="shared" si="184"/>
        <v>0</v>
      </c>
      <c r="AW1241" s="98">
        <f t="shared" si="184"/>
        <v>0</v>
      </c>
      <c r="AX1241" s="98">
        <f t="shared" si="184"/>
        <v>0</v>
      </c>
      <c r="AY1241" s="98">
        <f t="shared" si="185"/>
        <v>0</v>
      </c>
      <c r="AZ1241" s="98">
        <f t="shared" si="185"/>
        <v>0</v>
      </c>
      <c r="BA1241" s="98">
        <f t="shared" si="185"/>
        <v>0</v>
      </c>
      <c r="BB1241" s="103"/>
      <c r="BC1241" s="103"/>
      <c r="BD1241" s="103"/>
      <c r="BE1241" s="98">
        <f t="shared" si="186"/>
        <v>0</v>
      </c>
      <c r="BF1241" s="98">
        <f t="shared" si="187"/>
        <v>0</v>
      </c>
      <c r="BG1241" s="98">
        <f t="shared" si="188"/>
        <v>0</v>
      </c>
      <c r="BH1241" s="98">
        <f t="shared" si="189"/>
        <v>0</v>
      </c>
      <c r="BI1241" s="98">
        <f t="shared" si="190"/>
        <v>0</v>
      </c>
      <c r="BJ1241" s="98">
        <f t="shared" si="191"/>
        <v>0</v>
      </c>
      <c r="BK1241" s="98">
        <f t="shared" ref="BK1241:BK1253" si="447">$F1241*BK$1268</f>
        <v>0</v>
      </c>
      <c r="BL1241" s="98">
        <f t="shared" ref="BL1241:BL1253" si="448">$G1241*BL$1268</f>
        <v>0</v>
      </c>
      <c r="BM1241" s="98">
        <f t="shared" ref="BM1241:BM1253" si="449">$H1241*BM$1268</f>
        <v>0</v>
      </c>
      <c r="BN1241" s="98">
        <f t="shared" ref="BN1241:BN1253" si="450">$I1241*BN$1268</f>
        <v>0</v>
      </c>
      <c r="BO1241" s="98">
        <f t="shared" ref="BO1241:BO1253" si="451">$J1241*BO$1268</f>
        <v>0</v>
      </c>
      <c r="BP1241" s="98">
        <f t="shared" ref="BP1241:BP1253" si="452">$K1241*BP$1268</f>
        <v>0</v>
      </c>
      <c r="BQ1241" s="98">
        <f t="shared" si="192"/>
        <v>0</v>
      </c>
      <c r="BR1241" s="98">
        <f t="shared" si="192"/>
        <v>0</v>
      </c>
      <c r="BS1241" s="98">
        <f t="shared" si="192"/>
        <v>0</v>
      </c>
      <c r="BT1241" s="98">
        <f t="shared" si="193"/>
        <v>0</v>
      </c>
      <c r="BU1241" s="98">
        <f t="shared" si="193"/>
        <v>0</v>
      </c>
      <c r="BV1241" s="98">
        <f t="shared" si="193"/>
        <v>0</v>
      </c>
      <c r="BW1241" s="103"/>
      <c r="BX1241" s="103"/>
      <c r="BY1241" s="103"/>
      <c r="BZ1241" s="98">
        <f t="shared" si="194"/>
        <v>0</v>
      </c>
      <c r="CA1241" s="98">
        <f t="shared" si="195"/>
        <v>0</v>
      </c>
      <c r="CB1241" s="98">
        <f t="shared" si="196"/>
        <v>0</v>
      </c>
      <c r="CC1241" s="98">
        <f t="shared" si="197"/>
        <v>0</v>
      </c>
      <c r="CD1241" s="98">
        <f t="shared" si="198"/>
        <v>0</v>
      </c>
      <c r="CE1241" s="98">
        <f t="shared" si="199"/>
        <v>0</v>
      </c>
      <c r="CF1241" s="98">
        <f t="shared" ref="CF1241:CF1253" si="453">$F1241*CF$1268</f>
        <v>0</v>
      </c>
      <c r="CG1241" s="98">
        <f t="shared" ref="CG1241:CG1253" si="454">$G1241*CG$1268</f>
        <v>0</v>
      </c>
      <c r="CH1241" s="98">
        <f t="shared" ref="CH1241:CH1253" si="455">$H1241*CH$1268</f>
        <v>0</v>
      </c>
      <c r="CI1241" s="98">
        <f t="shared" ref="CI1241:CI1253" si="456">$I1241*CI$1268</f>
        <v>0</v>
      </c>
      <c r="CJ1241" s="98">
        <f t="shared" ref="CJ1241:CJ1253" si="457">$J1241*CJ$1268</f>
        <v>0</v>
      </c>
      <c r="CK1241" s="98">
        <f t="shared" ref="CK1241:CK1253" si="458">$K1241*CK$1268</f>
        <v>0</v>
      </c>
      <c r="CL1241" s="98">
        <f t="shared" si="200"/>
        <v>0</v>
      </c>
      <c r="CM1241" s="98">
        <f t="shared" si="200"/>
        <v>0</v>
      </c>
      <c r="CN1241" s="98">
        <f t="shared" si="200"/>
        <v>0</v>
      </c>
      <c r="CO1241" s="98">
        <f t="shared" si="201"/>
        <v>0</v>
      </c>
      <c r="CP1241" s="98">
        <f t="shared" si="201"/>
        <v>0</v>
      </c>
      <c r="CQ1241" s="98">
        <f t="shared" si="201"/>
        <v>0</v>
      </c>
      <c r="CR1241" s="103"/>
      <c r="CS1241" s="103"/>
      <c r="CT1241" s="103"/>
      <c r="CU1241" s="98">
        <f t="shared" si="202"/>
        <v>0</v>
      </c>
      <c r="CV1241" s="98">
        <f t="shared" si="203"/>
        <v>0</v>
      </c>
      <c r="CW1241" s="98">
        <f t="shared" si="204"/>
        <v>0</v>
      </c>
      <c r="CX1241" s="98">
        <f t="shared" si="205"/>
        <v>0</v>
      </c>
      <c r="CY1241" s="98">
        <f t="shared" si="206"/>
        <v>0</v>
      </c>
      <c r="CZ1241" s="98">
        <f t="shared" si="207"/>
        <v>0</v>
      </c>
      <c r="DA1241" s="98">
        <f t="shared" ref="DA1241:DA1253" si="459">$F1241*DA$1268</f>
        <v>0</v>
      </c>
      <c r="DB1241" s="98">
        <f t="shared" ref="DB1241:DB1253" si="460">$G1241*DB$1268</f>
        <v>0</v>
      </c>
      <c r="DC1241" s="98">
        <f t="shared" ref="DC1241:DC1253" si="461">$H1241*DC$1268</f>
        <v>0</v>
      </c>
      <c r="DD1241" s="98">
        <f t="shared" ref="DD1241:DD1253" si="462">$I1241*DD$1268</f>
        <v>0</v>
      </c>
      <c r="DE1241" s="98">
        <f t="shared" ref="DE1241:DE1253" si="463">$J1241*DE$1268</f>
        <v>0</v>
      </c>
      <c r="DF1241" s="98">
        <f t="shared" ref="DF1241:DF1253" si="464">$K1241*DF$1268</f>
        <v>0</v>
      </c>
      <c r="DG1241" s="98">
        <f t="shared" si="208"/>
        <v>0</v>
      </c>
      <c r="DH1241" s="98">
        <f t="shared" si="208"/>
        <v>0</v>
      </c>
      <c r="DI1241" s="98">
        <f t="shared" si="208"/>
        <v>0</v>
      </c>
      <c r="DJ1241" s="98">
        <f t="shared" si="209"/>
        <v>0</v>
      </c>
      <c r="DK1241" s="98">
        <f t="shared" si="209"/>
        <v>0</v>
      </c>
      <c r="DL1241" s="98">
        <f t="shared" si="209"/>
        <v>0</v>
      </c>
      <c r="DM1241" s="103"/>
      <c r="DN1241" s="103"/>
      <c r="DO1241" s="103"/>
      <c r="DP1241" s="98">
        <f t="shared" si="210"/>
        <v>0</v>
      </c>
      <c r="DQ1241" s="98">
        <f t="shared" si="211"/>
        <v>0</v>
      </c>
      <c r="DR1241" s="98">
        <f t="shared" si="212"/>
        <v>0</v>
      </c>
      <c r="DS1241" s="98">
        <f t="shared" si="213"/>
        <v>0</v>
      </c>
      <c r="DT1241" s="98">
        <f t="shared" si="214"/>
        <v>0</v>
      </c>
      <c r="DU1241" s="98">
        <f t="shared" si="215"/>
        <v>0</v>
      </c>
      <c r="DV1241" s="98">
        <f t="shared" ref="DV1241:DV1253" si="465">$F1241*DV$1268</f>
        <v>0</v>
      </c>
      <c r="DW1241" s="98">
        <f t="shared" ref="DW1241:DW1253" si="466">$G1241*DW$1268</f>
        <v>0</v>
      </c>
      <c r="DX1241" s="98">
        <f t="shared" ref="DX1241:DX1253" si="467">$H1241*DX$1268</f>
        <v>0</v>
      </c>
      <c r="DY1241" s="98">
        <f t="shared" ref="DY1241:DY1253" si="468">$I1241*DY$1268</f>
        <v>0</v>
      </c>
      <c r="DZ1241" s="98">
        <f t="shared" ref="DZ1241:DZ1253" si="469">$J1241*DZ$1268</f>
        <v>0</v>
      </c>
      <c r="EA1241" s="98">
        <f t="shared" ref="EA1241:EA1253" si="470">$K1241*EA$1268</f>
        <v>0</v>
      </c>
      <c r="EB1241" s="98">
        <f t="shared" si="216"/>
        <v>0</v>
      </c>
      <c r="EC1241" s="98">
        <f t="shared" si="216"/>
        <v>0</v>
      </c>
      <c r="ED1241" s="98">
        <f t="shared" si="216"/>
        <v>0</v>
      </c>
      <c r="EE1241" s="98">
        <f t="shared" si="217"/>
        <v>0</v>
      </c>
      <c r="EF1241" s="98">
        <f t="shared" si="217"/>
        <v>0</v>
      </c>
      <c r="EG1241" s="98">
        <f t="shared" si="217"/>
        <v>0</v>
      </c>
      <c r="EH1241" s="103"/>
      <c r="EI1241" s="103"/>
      <c r="EJ1241" s="103"/>
      <c r="EK1241" s="98">
        <f t="shared" si="218"/>
        <v>0</v>
      </c>
      <c r="EL1241" s="98">
        <f t="shared" si="219"/>
        <v>0</v>
      </c>
      <c r="EM1241" s="98">
        <f t="shared" si="220"/>
        <v>0</v>
      </c>
      <c r="EN1241" s="98">
        <f t="shared" si="221"/>
        <v>0</v>
      </c>
      <c r="EO1241" s="98">
        <f t="shared" si="222"/>
        <v>0</v>
      </c>
      <c r="EP1241" s="98">
        <f t="shared" si="223"/>
        <v>0</v>
      </c>
      <c r="EQ1241" s="98">
        <f t="shared" ref="EQ1241:EQ1253" si="471">$F1241*EQ$1268</f>
        <v>0</v>
      </c>
      <c r="ER1241" s="98">
        <f t="shared" ref="ER1241:ER1253" si="472">$G1241*ER$1268</f>
        <v>0</v>
      </c>
      <c r="ES1241" s="98">
        <f t="shared" ref="ES1241:ES1253" si="473">$H1241*ES$1268</f>
        <v>0</v>
      </c>
      <c r="ET1241" s="98">
        <f t="shared" ref="ET1241:ET1253" si="474">$I1241*ET$1268</f>
        <v>0</v>
      </c>
      <c r="EU1241" s="98">
        <f t="shared" ref="EU1241:EU1253" si="475">$J1241*EU$1268</f>
        <v>0</v>
      </c>
      <c r="EV1241" s="98">
        <f t="shared" ref="EV1241:EV1253" si="476">$K1241*EV$1268</f>
        <v>0</v>
      </c>
      <c r="EW1241" s="98">
        <f t="shared" si="224"/>
        <v>0</v>
      </c>
      <c r="EX1241" s="98">
        <f t="shared" si="224"/>
        <v>0</v>
      </c>
      <c r="EY1241" s="98">
        <f t="shared" si="224"/>
        <v>0</v>
      </c>
      <c r="EZ1241" s="98">
        <f t="shared" si="225"/>
        <v>0</v>
      </c>
      <c r="FA1241" s="98">
        <f t="shared" si="225"/>
        <v>0</v>
      </c>
      <c r="FB1241" s="98">
        <f t="shared" si="225"/>
        <v>0</v>
      </c>
      <c r="FC1241" s="103"/>
      <c r="FD1241" s="103"/>
      <c r="FE1241" s="103"/>
      <c r="FF1241" s="98">
        <f t="shared" si="226"/>
        <v>0</v>
      </c>
      <c r="FG1241" s="98">
        <f t="shared" si="227"/>
        <v>0</v>
      </c>
      <c r="FH1241" s="98">
        <f t="shared" si="228"/>
        <v>0</v>
      </c>
      <c r="FI1241" s="98">
        <f t="shared" si="229"/>
        <v>0</v>
      </c>
      <c r="FJ1241" s="98">
        <f t="shared" si="230"/>
        <v>0</v>
      </c>
      <c r="FK1241" s="98">
        <f t="shared" si="231"/>
        <v>0</v>
      </c>
      <c r="FL1241" s="98">
        <f t="shared" ref="FL1241:FL1253" si="477">$F1241*FL$1268</f>
        <v>0</v>
      </c>
      <c r="FM1241" s="98">
        <f t="shared" ref="FM1241:FM1253" si="478">$G1241*FM$1268</f>
        <v>0</v>
      </c>
      <c r="FN1241" s="98">
        <f t="shared" ref="FN1241:FN1253" si="479">$H1241*FN$1268</f>
        <v>0</v>
      </c>
      <c r="FO1241" s="98">
        <f t="shared" ref="FO1241:FO1253" si="480">$I1241*FO$1268</f>
        <v>0</v>
      </c>
      <c r="FP1241" s="98">
        <f t="shared" ref="FP1241:FP1253" si="481">$J1241*FP$1268</f>
        <v>0</v>
      </c>
      <c r="FQ1241" s="98">
        <f t="shared" ref="FQ1241:FQ1253" si="482">$K1241*FQ$1268</f>
        <v>0</v>
      </c>
      <c r="FR1241" s="98">
        <f t="shared" si="232"/>
        <v>0</v>
      </c>
      <c r="FS1241" s="98">
        <f t="shared" si="232"/>
        <v>0</v>
      </c>
      <c r="FT1241" s="98">
        <f t="shared" si="232"/>
        <v>0</v>
      </c>
      <c r="FU1241" s="98">
        <f t="shared" si="233"/>
        <v>0</v>
      </c>
      <c r="FV1241" s="98">
        <f t="shared" si="233"/>
        <v>0</v>
      </c>
      <c r="FW1241" s="98">
        <f t="shared" si="233"/>
        <v>0</v>
      </c>
      <c r="FX1241" s="103"/>
      <c r="FY1241" s="103"/>
      <c r="FZ1241" s="103"/>
      <c r="GA1241" s="98">
        <f t="shared" si="234"/>
        <v>0</v>
      </c>
      <c r="GB1241" s="98">
        <f t="shared" si="235"/>
        <v>0</v>
      </c>
      <c r="GC1241" s="98">
        <f t="shared" si="236"/>
        <v>0</v>
      </c>
      <c r="GD1241" s="98">
        <f t="shared" si="237"/>
        <v>0</v>
      </c>
      <c r="GE1241" s="98">
        <f t="shared" si="238"/>
        <v>0</v>
      </c>
      <c r="GF1241" s="98">
        <f t="shared" si="239"/>
        <v>0</v>
      </c>
      <c r="GG1241" s="98">
        <f t="shared" ref="GG1241:GG1253" si="483">$F1241*GG$1268</f>
        <v>0</v>
      </c>
      <c r="GH1241" s="98">
        <f t="shared" ref="GH1241:GH1253" si="484">$G1241*GH$1268</f>
        <v>0</v>
      </c>
      <c r="GI1241" s="98">
        <f t="shared" ref="GI1241:GI1253" si="485">$H1241*GI$1268</f>
        <v>0</v>
      </c>
      <c r="GJ1241" s="98">
        <f t="shared" ref="GJ1241:GJ1253" si="486">$I1241*GJ$1268</f>
        <v>0</v>
      </c>
      <c r="GK1241" s="98">
        <f t="shared" ref="GK1241:GK1253" si="487">$J1241*GK$1268</f>
        <v>0</v>
      </c>
      <c r="GL1241" s="98">
        <f t="shared" ref="GL1241:GL1253" si="488">$K1241*GL$1268</f>
        <v>0</v>
      </c>
      <c r="GM1241" s="98">
        <f t="shared" si="240"/>
        <v>0</v>
      </c>
      <c r="GN1241" s="98">
        <f t="shared" si="240"/>
        <v>0</v>
      </c>
      <c r="GO1241" s="98">
        <f t="shared" si="240"/>
        <v>0</v>
      </c>
      <c r="GP1241" s="98">
        <f t="shared" si="241"/>
        <v>0</v>
      </c>
      <c r="GQ1241" s="98">
        <f t="shared" si="241"/>
        <v>0</v>
      </c>
      <c r="GR1241" s="98">
        <f t="shared" si="241"/>
        <v>0</v>
      </c>
      <c r="GS1241" s="103"/>
      <c r="GT1241" s="103"/>
      <c r="GU1241" s="103"/>
      <c r="GV1241" s="98">
        <f t="shared" si="242"/>
        <v>0</v>
      </c>
      <c r="GW1241" s="98">
        <f t="shared" si="243"/>
        <v>0</v>
      </c>
      <c r="GX1241" s="98">
        <f t="shared" si="244"/>
        <v>0</v>
      </c>
      <c r="GY1241" s="98">
        <f t="shared" si="245"/>
        <v>0</v>
      </c>
      <c r="GZ1241" s="98">
        <f t="shared" si="246"/>
        <v>0</v>
      </c>
      <c r="HA1241" s="98">
        <f t="shared" si="247"/>
        <v>0</v>
      </c>
      <c r="HB1241" s="98">
        <f t="shared" ref="HB1241:HB1253" si="489">$F1241*HB$1268</f>
        <v>46040.74</v>
      </c>
      <c r="HC1241" s="98">
        <f t="shared" ref="HC1241:HC1253" si="490">$G1241*HC$1268</f>
        <v>48392.59</v>
      </c>
      <c r="HD1241" s="98">
        <f t="shared" ref="HD1241:HD1253" si="491">$H1241*HD$1268</f>
        <v>51074.07</v>
      </c>
      <c r="HE1241" s="98">
        <f t="shared" ref="HE1241:HE1253" si="492">$I1241*HE$1268</f>
        <v>35153.919999999998</v>
      </c>
      <c r="HF1241" s="98">
        <f t="shared" ref="HF1241:HF1253" si="493">$J1241*HF$1268</f>
        <v>33302.5</v>
      </c>
      <c r="HG1241" s="98">
        <f t="shared" ref="HG1241:HG1253" si="494">$K1241*HG$1268</f>
        <v>33367.67</v>
      </c>
      <c r="HH1241" s="98">
        <f t="shared" si="248"/>
        <v>0</v>
      </c>
      <c r="HI1241" s="98">
        <f t="shared" si="248"/>
        <v>0</v>
      </c>
      <c r="HJ1241" s="98">
        <f t="shared" si="248"/>
        <v>0</v>
      </c>
      <c r="HK1241" s="98">
        <f t="shared" si="249"/>
        <v>0</v>
      </c>
      <c r="HL1241" s="98">
        <f t="shared" si="249"/>
        <v>0</v>
      </c>
      <c r="HM1241" s="98">
        <f t="shared" si="249"/>
        <v>0</v>
      </c>
      <c r="HN1241" s="103"/>
      <c r="HO1241" s="103"/>
      <c r="HP1241" s="103"/>
      <c r="HQ1241" s="98">
        <f t="shared" si="250"/>
        <v>0</v>
      </c>
      <c r="HR1241" s="98">
        <f t="shared" si="251"/>
        <v>0</v>
      </c>
      <c r="HS1241" s="98">
        <f t="shared" si="252"/>
        <v>0</v>
      </c>
      <c r="HT1241" s="98">
        <f t="shared" si="253"/>
        <v>0</v>
      </c>
      <c r="HU1241" s="98">
        <f t="shared" si="254"/>
        <v>0</v>
      </c>
      <c r="HV1241" s="98">
        <f t="shared" si="255"/>
        <v>0</v>
      </c>
      <c r="HW1241" s="98">
        <f t="shared" ref="HW1241:HW1253" si="495">$F1241*HW$1268</f>
        <v>0</v>
      </c>
      <c r="HX1241" s="98">
        <f t="shared" ref="HX1241:HX1253" si="496">$G1241*HX$1268</f>
        <v>0</v>
      </c>
      <c r="HY1241" s="98">
        <f t="shared" ref="HY1241:HY1253" si="497">$H1241*HY$1268</f>
        <v>0</v>
      </c>
      <c r="HZ1241" s="98">
        <f t="shared" ref="HZ1241:HZ1253" si="498">$I1241*HZ$1268</f>
        <v>0</v>
      </c>
      <c r="IA1241" s="98">
        <f t="shared" ref="IA1241:IA1253" si="499">$J1241*IA$1268</f>
        <v>0</v>
      </c>
      <c r="IB1241" s="98">
        <f t="shared" ref="IB1241:IB1253" si="500">$K1241*IB$1268</f>
        <v>0</v>
      </c>
      <c r="IC1241" s="98">
        <f t="shared" si="256"/>
        <v>0</v>
      </c>
      <c r="ID1241" s="98">
        <f t="shared" si="256"/>
        <v>0</v>
      </c>
      <c r="IE1241" s="98">
        <f t="shared" si="256"/>
        <v>0</v>
      </c>
      <c r="IF1241" s="98">
        <f t="shared" si="257"/>
        <v>0</v>
      </c>
      <c r="IG1241" s="98">
        <f t="shared" si="257"/>
        <v>0</v>
      </c>
      <c r="IH1241" s="98">
        <f t="shared" si="257"/>
        <v>0</v>
      </c>
      <c r="II1241" s="103"/>
      <c r="IJ1241" s="103"/>
      <c r="IK1241" s="103"/>
      <c r="IL1241" s="98">
        <f t="shared" si="258"/>
        <v>0</v>
      </c>
      <c r="IM1241" s="98">
        <f t="shared" si="259"/>
        <v>0</v>
      </c>
      <c r="IN1241" s="98">
        <f t="shared" si="260"/>
        <v>0</v>
      </c>
      <c r="IO1241" s="98">
        <f t="shared" si="261"/>
        <v>0</v>
      </c>
      <c r="IP1241" s="98">
        <f t="shared" si="262"/>
        <v>0</v>
      </c>
      <c r="IQ1241" s="98">
        <f t="shared" si="263"/>
        <v>0</v>
      </c>
      <c r="IR1241" s="98">
        <f t="shared" ref="IR1241:IR1253" si="501">$F1241*IR$1268</f>
        <v>0</v>
      </c>
      <c r="IS1241" s="98">
        <f t="shared" ref="IS1241:IS1253" si="502">$G1241*IS$1268</f>
        <v>0</v>
      </c>
      <c r="IT1241" s="98">
        <f t="shared" ref="IT1241:IT1253" si="503">$H1241*IT$1268</f>
        <v>0</v>
      </c>
      <c r="IU1241" s="98">
        <f t="shared" ref="IU1241:IU1253" si="504">$I1241*IU$1268</f>
        <v>0</v>
      </c>
      <c r="IV1241" s="98">
        <f t="shared" ref="IV1241:IV1253" si="505">$J1241*IV$1268</f>
        <v>0</v>
      </c>
      <c r="IW1241" s="98">
        <f t="shared" ref="IW1241:IW1253" si="506">$K1241*IW$1268</f>
        <v>0</v>
      </c>
      <c r="IX1241" s="98">
        <f t="shared" si="264"/>
        <v>0</v>
      </c>
      <c r="IY1241" s="98">
        <f t="shared" si="264"/>
        <v>0</v>
      </c>
      <c r="IZ1241" s="98">
        <f t="shared" si="264"/>
        <v>0</v>
      </c>
      <c r="JA1241" s="98">
        <f t="shared" si="265"/>
        <v>0</v>
      </c>
      <c r="JB1241" s="98">
        <f t="shared" si="265"/>
        <v>0</v>
      </c>
      <c r="JC1241" s="98">
        <f t="shared" si="265"/>
        <v>0</v>
      </c>
      <c r="JD1241" s="103"/>
      <c r="JE1241" s="103"/>
      <c r="JF1241" s="103"/>
      <c r="JG1241" s="98">
        <f t="shared" si="266"/>
        <v>0</v>
      </c>
      <c r="JH1241" s="98">
        <f t="shared" si="267"/>
        <v>0</v>
      </c>
      <c r="JI1241" s="98">
        <f t="shared" si="268"/>
        <v>0</v>
      </c>
      <c r="JJ1241" s="98">
        <f t="shared" si="269"/>
        <v>0</v>
      </c>
      <c r="JK1241" s="98">
        <f t="shared" si="270"/>
        <v>0</v>
      </c>
      <c r="JL1241" s="98">
        <f t="shared" si="271"/>
        <v>0</v>
      </c>
      <c r="JM1241" s="98">
        <f t="shared" ref="JM1241:JM1253" si="507">$F1241*JM$1268</f>
        <v>0</v>
      </c>
      <c r="JN1241" s="98">
        <f t="shared" ref="JN1241:JN1253" si="508">$G1241*JN$1268</f>
        <v>0</v>
      </c>
      <c r="JO1241" s="98">
        <f t="shared" ref="JO1241:JO1253" si="509">$H1241*JO$1268</f>
        <v>0</v>
      </c>
      <c r="JP1241" s="98">
        <f t="shared" ref="JP1241:JP1253" si="510">$I1241*JP$1268</f>
        <v>0</v>
      </c>
      <c r="JQ1241" s="98">
        <f t="shared" ref="JQ1241:JQ1253" si="511">$J1241*JQ$1268</f>
        <v>0</v>
      </c>
      <c r="JR1241" s="98">
        <f t="shared" ref="JR1241:JR1253" si="512">$K1241*JR$1268</f>
        <v>0</v>
      </c>
      <c r="JS1241" s="98">
        <f t="shared" si="272"/>
        <v>0</v>
      </c>
      <c r="JT1241" s="98">
        <f t="shared" si="272"/>
        <v>0</v>
      </c>
      <c r="JU1241" s="98">
        <f t="shared" si="272"/>
        <v>0</v>
      </c>
      <c r="JV1241" s="98">
        <f t="shared" si="273"/>
        <v>0</v>
      </c>
      <c r="JW1241" s="98">
        <f t="shared" si="273"/>
        <v>0</v>
      </c>
      <c r="JX1241" s="98">
        <f t="shared" si="273"/>
        <v>0</v>
      </c>
      <c r="JY1241" s="103"/>
      <c r="JZ1241" s="103"/>
      <c r="KA1241" s="103"/>
      <c r="KB1241" s="98">
        <f t="shared" si="274"/>
        <v>0</v>
      </c>
      <c r="KC1241" s="98">
        <f t="shared" si="275"/>
        <v>0</v>
      </c>
      <c r="KD1241" s="98">
        <f t="shared" si="276"/>
        <v>0</v>
      </c>
      <c r="KE1241" s="98">
        <f t="shared" si="277"/>
        <v>0</v>
      </c>
      <c r="KF1241" s="98">
        <f t="shared" si="278"/>
        <v>0</v>
      </c>
      <c r="KG1241" s="98">
        <f t="shared" si="279"/>
        <v>0</v>
      </c>
      <c r="KH1241" s="98">
        <f t="shared" ref="KH1241:KH1253" si="513">$F1241*KH$1268</f>
        <v>0</v>
      </c>
      <c r="KI1241" s="98">
        <f t="shared" ref="KI1241:KI1253" si="514">$G1241*KI$1268</f>
        <v>0</v>
      </c>
      <c r="KJ1241" s="98">
        <f t="shared" ref="KJ1241:KJ1253" si="515">$H1241*KJ$1268</f>
        <v>0</v>
      </c>
      <c r="KK1241" s="98">
        <f t="shared" ref="KK1241:KK1253" si="516">$I1241*KK$1268</f>
        <v>0</v>
      </c>
      <c r="KL1241" s="98">
        <f t="shared" ref="KL1241:KL1253" si="517">$J1241*KL$1268</f>
        <v>0</v>
      </c>
      <c r="KM1241" s="98">
        <f t="shared" ref="KM1241:KM1253" si="518">$K1241*KM$1268</f>
        <v>0</v>
      </c>
      <c r="KN1241" s="98">
        <f t="shared" si="280"/>
        <v>0</v>
      </c>
      <c r="KO1241" s="98">
        <f t="shared" si="280"/>
        <v>0</v>
      </c>
      <c r="KP1241" s="98">
        <f t="shared" si="280"/>
        <v>0</v>
      </c>
      <c r="KQ1241" s="98">
        <f t="shared" si="281"/>
        <v>0</v>
      </c>
      <c r="KR1241" s="98">
        <f t="shared" si="281"/>
        <v>0</v>
      </c>
      <c r="KS1241" s="98">
        <f t="shared" si="281"/>
        <v>0</v>
      </c>
      <c r="KT1241" s="103"/>
      <c r="KU1241" s="103"/>
      <c r="KV1241" s="103"/>
      <c r="KW1241" s="98">
        <f t="shared" si="282"/>
        <v>0</v>
      </c>
      <c r="KX1241" s="98">
        <f t="shared" si="283"/>
        <v>0</v>
      </c>
      <c r="KY1241" s="98">
        <f t="shared" si="284"/>
        <v>0</v>
      </c>
      <c r="KZ1241" s="98">
        <f t="shared" si="285"/>
        <v>0</v>
      </c>
      <c r="LA1241" s="98">
        <f t="shared" si="286"/>
        <v>0</v>
      </c>
      <c r="LB1241" s="98">
        <f t="shared" si="287"/>
        <v>0</v>
      </c>
      <c r="LC1241" s="98">
        <f t="shared" ref="LC1241:LC1253" si="519">$F1241*LC$1268</f>
        <v>0</v>
      </c>
      <c r="LD1241" s="98">
        <f t="shared" ref="LD1241:LD1253" si="520">$G1241*LD$1268</f>
        <v>0</v>
      </c>
      <c r="LE1241" s="98">
        <f t="shared" ref="LE1241:LE1253" si="521">$H1241*LE$1268</f>
        <v>0</v>
      </c>
      <c r="LF1241" s="98">
        <f t="shared" ref="LF1241:LF1253" si="522">$I1241*LF$1268</f>
        <v>0</v>
      </c>
      <c r="LG1241" s="98">
        <f t="shared" ref="LG1241:LG1253" si="523">$J1241*LG$1268</f>
        <v>0</v>
      </c>
      <c r="LH1241" s="98">
        <f t="shared" ref="LH1241:LH1253" si="524">$K1241*LH$1268</f>
        <v>0</v>
      </c>
      <c r="LI1241" s="98">
        <f t="shared" si="288"/>
        <v>0</v>
      </c>
      <c r="LJ1241" s="98">
        <f t="shared" si="288"/>
        <v>0</v>
      </c>
      <c r="LK1241" s="98">
        <f t="shared" si="288"/>
        <v>0</v>
      </c>
      <c r="LL1241" s="98">
        <f t="shared" si="289"/>
        <v>0</v>
      </c>
      <c r="LM1241" s="98">
        <f t="shared" si="289"/>
        <v>0</v>
      </c>
      <c r="LN1241" s="98">
        <f t="shared" si="289"/>
        <v>0</v>
      </c>
      <c r="LO1241" s="103"/>
      <c r="LP1241" s="103"/>
      <c r="LQ1241" s="103"/>
      <c r="LR1241" s="98">
        <f t="shared" si="290"/>
        <v>0</v>
      </c>
      <c r="LS1241" s="98">
        <f t="shared" si="291"/>
        <v>0</v>
      </c>
      <c r="LT1241" s="98">
        <f t="shared" si="292"/>
        <v>0</v>
      </c>
      <c r="LU1241" s="98">
        <f t="shared" si="293"/>
        <v>0</v>
      </c>
      <c r="LV1241" s="98">
        <f t="shared" si="294"/>
        <v>0</v>
      </c>
      <c r="LW1241" s="98">
        <f t="shared" si="295"/>
        <v>0</v>
      </c>
      <c r="LX1241" s="98">
        <f t="shared" ref="LX1241:LX1253" si="525">$F1241*LX$1268</f>
        <v>0</v>
      </c>
      <c r="LY1241" s="98">
        <f t="shared" ref="LY1241:LY1253" si="526">$G1241*LY$1268</f>
        <v>0</v>
      </c>
      <c r="LZ1241" s="98">
        <f t="shared" ref="LZ1241:LZ1253" si="527">$H1241*LZ$1268</f>
        <v>0</v>
      </c>
      <c r="MA1241" s="98">
        <f t="shared" ref="MA1241:MA1253" si="528">$I1241*MA$1268</f>
        <v>0</v>
      </c>
      <c r="MB1241" s="98">
        <f t="shared" ref="MB1241:MB1253" si="529">$J1241*MB$1268</f>
        <v>0</v>
      </c>
      <c r="MC1241" s="98">
        <f t="shared" ref="MC1241:MC1253" si="530">$K1241*MC$1268</f>
        <v>0</v>
      </c>
      <c r="MD1241" s="98">
        <f t="shared" si="296"/>
        <v>0</v>
      </c>
      <c r="ME1241" s="98">
        <f t="shared" si="296"/>
        <v>0</v>
      </c>
      <c r="MF1241" s="98">
        <f t="shared" si="296"/>
        <v>0</v>
      </c>
      <c r="MG1241" s="98">
        <f t="shared" si="297"/>
        <v>0</v>
      </c>
      <c r="MH1241" s="98">
        <f t="shared" si="297"/>
        <v>0</v>
      </c>
      <c r="MI1241" s="98">
        <f t="shared" si="297"/>
        <v>0</v>
      </c>
      <c r="MJ1241" s="103"/>
      <c r="MK1241" s="103"/>
      <c r="ML1241" s="103"/>
      <c r="MM1241" s="98">
        <f t="shared" si="298"/>
        <v>0</v>
      </c>
      <c r="MN1241" s="98">
        <f t="shared" si="299"/>
        <v>0</v>
      </c>
      <c r="MO1241" s="98">
        <f t="shared" si="300"/>
        <v>0</v>
      </c>
      <c r="MP1241" s="98">
        <f t="shared" si="301"/>
        <v>0</v>
      </c>
      <c r="MQ1241" s="98">
        <f t="shared" si="302"/>
        <v>0</v>
      </c>
      <c r="MR1241" s="98">
        <f t="shared" si="303"/>
        <v>0</v>
      </c>
      <c r="MS1241" s="98">
        <f t="shared" ref="MS1241:MS1253" si="531">$F1241*MS$1268</f>
        <v>0</v>
      </c>
      <c r="MT1241" s="98">
        <f t="shared" ref="MT1241:MT1253" si="532">$G1241*MT$1268</f>
        <v>0</v>
      </c>
      <c r="MU1241" s="98">
        <f t="shared" ref="MU1241:MU1253" si="533">$H1241*MU$1268</f>
        <v>0</v>
      </c>
      <c r="MV1241" s="98">
        <f t="shared" ref="MV1241:MV1253" si="534">$I1241*MV$1268</f>
        <v>0</v>
      </c>
      <c r="MW1241" s="98">
        <f t="shared" ref="MW1241:MW1253" si="535">$J1241*MW$1268</f>
        <v>0</v>
      </c>
      <c r="MX1241" s="98">
        <f t="shared" ref="MX1241:MX1253" si="536">$K1241*MX$1268</f>
        <v>0</v>
      </c>
      <c r="MY1241" s="98">
        <f t="shared" si="304"/>
        <v>0</v>
      </c>
      <c r="MZ1241" s="98">
        <f t="shared" si="304"/>
        <v>0</v>
      </c>
      <c r="NA1241" s="98">
        <f t="shared" si="304"/>
        <v>0</v>
      </c>
      <c r="NB1241" s="98">
        <f t="shared" si="305"/>
        <v>0</v>
      </c>
      <c r="NC1241" s="98">
        <f t="shared" si="305"/>
        <v>0</v>
      </c>
      <c r="ND1241" s="98">
        <f t="shared" si="305"/>
        <v>0</v>
      </c>
      <c r="NE1241" s="103"/>
      <c r="NF1241" s="103"/>
      <c r="NG1241" s="103"/>
      <c r="NH1241" s="98">
        <f t="shared" si="306"/>
        <v>0</v>
      </c>
      <c r="NI1241" s="98">
        <f t="shared" si="307"/>
        <v>0</v>
      </c>
      <c r="NJ1241" s="98">
        <f t="shared" si="308"/>
        <v>0</v>
      </c>
      <c r="NK1241" s="98">
        <f t="shared" si="309"/>
        <v>0</v>
      </c>
      <c r="NL1241" s="98">
        <f t="shared" si="310"/>
        <v>0</v>
      </c>
      <c r="NM1241" s="98">
        <f t="shared" si="311"/>
        <v>0</v>
      </c>
      <c r="NN1241" s="98">
        <f t="shared" ref="NN1241:NN1253" si="537">$F1241*NN$1268</f>
        <v>0</v>
      </c>
      <c r="NO1241" s="98">
        <f t="shared" ref="NO1241:NO1253" si="538">$G1241*NO$1268</f>
        <v>0</v>
      </c>
      <c r="NP1241" s="98">
        <f t="shared" ref="NP1241:NP1253" si="539">$H1241*NP$1268</f>
        <v>0</v>
      </c>
      <c r="NQ1241" s="98">
        <f t="shared" ref="NQ1241:NQ1253" si="540">$I1241*NQ$1268</f>
        <v>0</v>
      </c>
      <c r="NR1241" s="98">
        <f t="shared" ref="NR1241:NR1253" si="541">$J1241*NR$1268</f>
        <v>0</v>
      </c>
      <c r="NS1241" s="98">
        <f t="shared" ref="NS1241:NS1253" si="542">$K1241*NS$1268</f>
        <v>0</v>
      </c>
      <c r="NT1241" s="98">
        <f t="shared" si="312"/>
        <v>0</v>
      </c>
      <c r="NU1241" s="98">
        <f t="shared" si="312"/>
        <v>0</v>
      </c>
      <c r="NV1241" s="98">
        <f t="shared" si="312"/>
        <v>0</v>
      </c>
      <c r="NW1241" s="98">
        <f t="shared" si="313"/>
        <v>0</v>
      </c>
      <c r="NX1241" s="98">
        <f t="shared" si="313"/>
        <v>0</v>
      </c>
      <c r="NY1241" s="98">
        <f t="shared" si="313"/>
        <v>0</v>
      </c>
      <c r="NZ1241" s="103"/>
      <c r="OA1241" s="103"/>
      <c r="OB1241" s="103"/>
      <c r="OC1241" s="98">
        <f t="shared" si="314"/>
        <v>0</v>
      </c>
      <c r="OD1241" s="98">
        <f t="shared" si="315"/>
        <v>0</v>
      </c>
      <c r="OE1241" s="98">
        <f t="shared" si="316"/>
        <v>0</v>
      </c>
      <c r="OF1241" s="98">
        <f t="shared" si="317"/>
        <v>0</v>
      </c>
      <c r="OG1241" s="98">
        <f t="shared" si="318"/>
        <v>0</v>
      </c>
      <c r="OH1241" s="98">
        <f t="shared" si="319"/>
        <v>0</v>
      </c>
      <c r="OI1241" s="98">
        <f t="shared" ref="OI1241:OI1253" si="543">$F1241*OI$1268</f>
        <v>0</v>
      </c>
      <c r="OJ1241" s="98">
        <f t="shared" ref="OJ1241:OJ1253" si="544">$G1241*OJ$1268</f>
        <v>0</v>
      </c>
      <c r="OK1241" s="98">
        <f t="shared" ref="OK1241:OK1253" si="545">$H1241*OK$1268</f>
        <v>0</v>
      </c>
      <c r="OL1241" s="98">
        <f t="shared" ref="OL1241:OL1253" si="546">$I1241*OL$1268</f>
        <v>0</v>
      </c>
      <c r="OM1241" s="98">
        <f t="shared" ref="OM1241:OM1253" si="547">$J1241*OM$1268</f>
        <v>0</v>
      </c>
      <c r="ON1241" s="98">
        <f t="shared" ref="ON1241:ON1253" si="548">$K1241*ON$1268</f>
        <v>0</v>
      </c>
      <c r="OO1241" s="98">
        <f t="shared" si="320"/>
        <v>0</v>
      </c>
      <c r="OP1241" s="98">
        <f t="shared" si="320"/>
        <v>0</v>
      </c>
      <c r="OQ1241" s="98">
        <f t="shared" si="320"/>
        <v>0</v>
      </c>
      <c r="OR1241" s="98">
        <f t="shared" si="321"/>
        <v>0</v>
      </c>
      <c r="OS1241" s="98">
        <f t="shared" si="321"/>
        <v>0</v>
      </c>
      <c r="OT1241" s="98">
        <f t="shared" si="321"/>
        <v>0</v>
      </c>
      <c r="OU1241" s="103"/>
      <c r="OV1241" s="103"/>
      <c r="OW1241" s="103"/>
      <c r="OX1241" s="98">
        <f t="shared" si="322"/>
        <v>0</v>
      </c>
      <c r="OY1241" s="98">
        <f t="shared" si="323"/>
        <v>0</v>
      </c>
      <c r="OZ1241" s="98">
        <f t="shared" si="324"/>
        <v>0</v>
      </c>
      <c r="PA1241" s="98">
        <f t="shared" si="325"/>
        <v>0</v>
      </c>
      <c r="PB1241" s="98">
        <f t="shared" si="326"/>
        <v>0</v>
      </c>
      <c r="PC1241" s="98">
        <f t="shared" si="327"/>
        <v>0</v>
      </c>
      <c r="PD1241" s="98">
        <f t="shared" ref="PD1241:PD1253" si="549">$F1241*PD$1268</f>
        <v>0</v>
      </c>
      <c r="PE1241" s="98">
        <f t="shared" ref="PE1241:PE1253" si="550">$G1241*PE$1268</f>
        <v>0</v>
      </c>
      <c r="PF1241" s="98">
        <f t="shared" ref="PF1241:PF1253" si="551">$H1241*PF$1268</f>
        <v>0</v>
      </c>
      <c r="PG1241" s="98">
        <f t="shared" ref="PG1241:PG1253" si="552">$I1241*PG$1268</f>
        <v>0</v>
      </c>
      <c r="PH1241" s="98">
        <f t="shared" ref="PH1241:PH1253" si="553">$J1241*PH$1268</f>
        <v>0</v>
      </c>
      <c r="PI1241" s="98">
        <f t="shared" ref="PI1241:PI1253" si="554">$K1241*PI$1268</f>
        <v>0</v>
      </c>
      <c r="PJ1241" s="98">
        <f t="shared" si="328"/>
        <v>0</v>
      </c>
      <c r="PK1241" s="98">
        <f t="shared" si="328"/>
        <v>0</v>
      </c>
      <c r="PL1241" s="98">
        <f t="shared" si="328"/>
        <v>0</v>
      </c>
      <c r="PM1241" s="98">
        <f t="shared" si="329"/>
        <v>0</v>
      </c>
      <c r="PN1241" s="98">
        <f t="shared" si="329"/>
        <v>0</v>
      </c>
      <c r="PO1241" s="98">
        <f t="shared" si="329"/>
        <v>0</v>
      </c>
      <c r="PP1241" s="103"/>
      <c r="PQ1241" s="103"/>
      <c r="PR1241" s="103"/>
      <c r="PS1241" s="98">
        <f t="shared" si="330"/>
        <v>0</v>
      </c>
      <c r="PT1241" s="98">
        <f t="shared" si="331"/>
        <v>0</v>
      </c>
      <c r="PU1241" s="98">
        <f t="shared" si="332"/>
        <v>0</v>
      </c>
      <c r="PV1241" s="98">
        <f t="shared" si="333"/>
        <v>0</v>
      </c>
      <c r="PW1241" s="98">
        <f t="shared" si="334"/>
        <v>0</v>
      </c>
      <c r="PX1241" s="98">
        <f t="shared" si="335"/>
        <v>0</v>
      </c>
      <c r="PY1241" s="98">
        <f t="shared" ref="PY1241:PY1253" si="555">$F1241*PY$1268</f>
        <v>0</v>
      </c>
      <c r="PZ1241" s="98">
        <f t="shared" ref="PZ1241:PZ1253" si="556">$G1241*PZ$1268</f>
        <v>0</v>
      </c>
      <c r="QA1241" s="98">
        <f t="shared" ref="QA1241:QA1253" si="557">$H1241*QA$1268</f>
        <v>0</v>
      </c>
      <c r="QB1241" s="98">
        <f t="shared" ref="QB1241:QB1253" si="558">$I1241*QB$1268</f>
        <v>0</v>
      </c>
      <c r="QC1241" s="98">
        <f t="shared" ref="QC1241:QC1253" si="559">$J1241*QC$1268</f>
        <v>0</v>
      </c>
      <c r="QD1241" s="98">
        <f t="shared" ref="QD1241:QD1253" si="560">$K1241*QD$1268</f>
        <v>0</v>
      </c>
      <c r="QE1241" s="98">
        <f t="shared" si="336"/>
        <v>0</v>
      </c>
      <c r="QF1241" s="98">
        <f t="shared" si="336"/>
        <v>0</v>
      </c>
      <c r="QG1241" s="98">
        <f t="shared" si="336"/>
        <v>0</v>
      </c>
      <c r="QH1241" s="98">
        <f t="shared" si="337"/>
        <v>0</v>
      </c>
      <c r="QI1241" s="98">
        <f t="shared" si="337"/>
        <v>0</v>
      </c>
      <c r="QJ1241" s="98">
        <f t="shared" si="337"/>
        <v>0</v>
      </c>
      <c r="QK1241" s="103"/>
      <c r="QL1241" s="103"/>
      <c r="QM1241" s="103"/>
      <c r="QN1241" s="98">
        <f t="shared" si="338"/>
        <v>0</v>
      </c>
      <c r="QO1241" s="98">
        <f t="shared" si="339"/>
        <v>0</v>
      </c>
      <c r="QP1241" s="98">
        <f t="shared" si="340"/>
        <v>0</v>
      </c>
      <c r="QQ1241" s="98">
        <f t="shared" si="341"/>
        <v>0</v>
      </c>
      <c r="QR1241" s="98">
        <f t="shared" si="342"/>
        <v>0</v>
      </c>
      <c r="QS1241" s="98">
        <f t="shared" si="343"/>
        <v>0</v>
      </c>
      <c r="QT1241" s="98">
        <f t="shared" ref="QT1241:QT1253" si="561">$F1241*QT$1268</f>
        <v>0</v>
      </c>
      <c r="QU1241" s="98">
        <f t="shared" ref="QU1241:QU1253" si="562">$G1241*QU$1268</f>
        <v>0</v>
      </c>
      <c r="QV1241" s="98">
        <f t="shared" ref="QV1241:QV1253" si="563">$H1241*QV$1268</f>
        <v>0</v>
      </c>
      <c r="QW1241" s="98">
        <f t="shared" ref="QW1241:QW1253" si="564">$I1241*QW$1268</f>
        <v>0</v>
      </c>
      <c r="QX1241" s="98">
        <f t="shared" ref="QX1241:QX1253" si="565">$J1241*QX$1268</f>
        <v>0</v>
      </c>
      <c r="QY1241" s="98">
        <f t="shared" ref="QY1241:QY1253" si="566">$K1241*QY$1268</f>
        <v>0</v>
      </c>
      <c r="QZ1241" s="98">
        <f t="shared" si="344"/>
        <v>0</v>
      </c>
      <c r="RA1241" s="98">
        <f t="shared" si="344"/>
        <v>0</v>
      </c>
      <c r="RB1241" s="98">
        <f t="shared" si="344"/>
        <v>0</v>
      </c>
      <c r="RC1241" s="98">
        <f t="shared" si="345"/>
        <v>0</v>
      </c>
      <c r="RD1241" s="98">
        <f t="shared" si="345"/>
        <v>0</v>
      </c>
      <c r="RE1241" s="98">
        <f t="shared" si="345"/>
        <v>0</v>
      </c>
      <c r="RF1241" s="103"/>
      <c r="RG1241" s="103"/>
      <c r="RH1241" s="103"/>
      <c r="RI1241" s="98">
        <f t="shared" si="346"/>
        <v>0</v>
      </c>
      <c r="RJ1241" s="98">
        <f t="shared" si="347"/>
        <v>0</v>
      </c>
      <c r="RK1241" s="98">
        <f t="shared" si="348"/>
        <v>0</v>
      </c>
      <c r="RL1241" s="98">
        <f t="shared" si="349"/>
        <v>0</v>
      </c>
      <c r="RM1241" s="98">
        <f t="shared" si="350"/>
        <v>0</v>
      </c>
      <c r="RN1241" s="98">
        <f t="shared" si="351"/>
        <v>0</v>
      </c>
      <c r="RO1241" s="98">
        <f t="shared" ref="RO1241:RO1253" si="567">$F1241*RO$1268</f>
        <v>0</v>
      </c>
      <c r="RP1241" s="98">
        <f t="shared" ref="RP1241:RP1253" si="568">$G1241*RP$1268</f>
        <v>0</v>
      </c>
      <c r="RQ1241" s="98">
        <f t="shared" ref="RQ1241:RQ1253" si="569">$H1241*RQ$1268</f>
        <v>0</v>
      </c>
      <c r="RR1241" s="98">
        <f t="shared" ref="RR1241:RR1253" si="570">$I1241*RR$1268</f>
        <v>0</v>
      </c>
      <c r="RS1241" s="98">
        <f t="shared" ref="RS1241:RS1253" si="571">$J1241*RS$1268</f>
        <v>0</v>
      </c>
      <c r="RT1241" s="98">
        <f t="shared" ref="RT1241:RT1253" si="572">$K1241*RT$1268</f>
        <v>0</v>
      </c>
      <c r="RU1241" s="98">
        <f t="shared" si="352"/>
        <v>0</v>
      </c>
      <c r="RV1241" s="98">
        <f t="shared" si="352"/>
        <v>0</v>
      </c>
      <c r="RW1241" s="98">
        <f t="shared" si="352"/>
        <v>0</v>
      </c>
      <c r="RX1241" s="98">
        <f t="shared" si="353"/>
        <v>0</v>
      </c>
      <c r="RY1241" s="98">
        <f t="shared" si="353"/>
        <v>0</v>
      </c>
      <c r="RZ1241" s="98">
        <f t="shared" si="353"/>
        <v>0</v>
      </c>
      <c r="SA1241" s="103"/>
      <c r="SB1241" s="103"/>
      <c r="SC1241" s="103"/>
      <c r="SD1241" s="98">
        <f t="shared" si="354"/>
        <v>0</v>
      </c>
      <c r="SE1241" s="98">
        <f t="shared" si="355"/>
        <v>0</v>
      </c>
      <c r="SF1241" s="98">
        <f t="shared" si="356"/>
        <v>0</v>
      </c>
      <c r="SG1241" s="98">
        <f t="shared" si="357"/>
        <v>0</v>
      </c>
      <c r="SH1241" s="98">
        <f t="shared" si="358"/>
        <v>0</v>
      </c>
      <c r="SI1241" s="98">
        <f t="shared" si="359"/>
        <v>0</v>
      </c>
      <c r="SJ1241" s="98">
        <f t="shared" ref="SJ1241:SJ1253" si="573">$F1241*SJ$1268</f>
        <v>0</v>
      </c>
      <c r="SK1241" s="98">
        <f t="shared" ref="SK1241:SK1253" si="574">$G1241*SK$1268</f>
        <v>0</v>
      </c>
      <c r="SL1241" s="98">
        <f t="shared" ref="SL1241:SL1253" si="575">$H1241*SL$1268</f>
        <v>0</v>
      </c>
      <c r="SM1241" s="98">
        <f t="shared" ref="SM1241:SM1253" si="576">$I1241*SM$1268</f>
        <v>0</v>
      </c>
      <c r="SN1241" s="98">
        <f t="shared" ref="SN1241:SN1253" si="577">$J1241*SN$1268</f>
        <v>0</v>
      </c>
      <c r="SO1241" s="98">
        <f t="shared" ref="SO1241:SO1253" si="578">$K1241*SO$1268</f>
        <v>0</v>
      </c>
      <c r="SP1241" s="98">
        <f t="shared" si="360"/>
        <v>0</v>
      </c>
      <c r="SQ1241" s="98">
        <f t="shared" si="360"/>
        <v>0</v>
      </c>
      <c r="SR1241" s="98">
        <f t="shared" si="360"/>
        <v>0</v>
      </c>
      <c r="SS1241" s="98">
        <f t="shared" si="361"/>
        <v>0</v>
      </c>
      <c r="ST1241" s="98">
        <f t="shared" si="361"/>
        <v>0</v>
      </c>
      <c r="SU1241" s="98">
        <f t="shared" si="361"/>
        <v>0</v>
      </c>
      <c r="SV1241" s="103"/>
      <c r="SW1241" s="103"/>
      <c r="SX1241" s="103"/>
      <c r="SY1241" s="98">
        <f t="shared" si="362"/>
        <v>0</v>
      </c>
      <c r="SZ1241" s="98">
        <f t="shared" si="363"/>
        <v>0</v>
      </c>
      <c r="TA1241" s="98">
        <f t="shared" si="364"/>
        <v>0</v>
      </c>
      <c r="TB1241" s="98">
        <f t="shared" si="365"/>
        <v>0</v>
      </c>
      <c r="TC1241" s="98">
        <f t="shared" si="366"/>
        <v>0</v>
      </c>
      <c r="TD1241" s="98">
        <f t="shared" si="367"/>
        <v>0</v>
      </c>
      <c r="TE1241" s="98">
        <f t="shared" ref="TE1241:TE1253" si="579">$F1241*TE$1268</f>
        <v>0</v>
      </c>
      <c r="TF1241" s="98">
        <f t="shared" ref="TF1241:TF1253" si="580">$G1241*TF$1268</f>
        <v>0</v>
      </c>
      <c r="TG1241" s="98">
        <f t="shared" ref="TG1241:TG1253" si="581">$H1241*TG$1268</f>
        <v>0</v>
      </c>
      <c r="TH1241" s="98">
        <f t="shared" ref="TH1241:TH1253" si="582">$I1241*TH$1268</f>
        <v>0</v>
      </c>
      <c r="TI1241" s="98">
        <f t="shared" ref="TI1241:TI1253" si="583">$J1241*TI$1268</f>
        <v>0</v>
      </c>
      <c r="TJ1241" s="98">
        <f t="shared" ref="TJ1241:TJ1253" si="584">$K1241*TJ$1268</f>
        <v>0</v>
      </c>
      <c r="TK1241" s="98">
        <f t="shared" si="368"/>
        <v>0</v>
      </c>
      <c r="TL1241" s="98">
        <f t="shared" si="368"/>
        <v>0</v>
      </c>
      <c r="TM1241" s="98">
        <f t="shared" si="368"/>
        <v>0</v>
      </c>
      <c r="TN1241" s="98">
        <f t="shared" si="369"/>
        <v>0</v>
      </c>
      <c r="TO1241" s="98">
        <f t="shared" si="369"/>
        <v>0</v>
      </c>
      <c r="TP1241" s="98">
        <f t="shared" si="369"/>
        <v>0</v>
      </c>
      <c r="TQ1241" s="103"/>
      <c r="TR1241" s="103"/>
      <c r="TS1241" s="103"/>
      <c r="TT1241" s="98">
        <f t="shared" si="370"/>
        <v>0</v>
      </c>
      <c r="TU1241" s="98">
        <f t="shared" si="371"/>
        <v>0</v>
      </c>
      <c r="TV1241" s="98">
        <f t="shared" si="372"/>
        <v>0</v>
      </c>
      <c r="TW1241" s="98">
        <f t="shared" si="373"/>
        <v>0</v>
      </c>
      <c r="TX1241" s="98">
        <f t="shared" si="374"/>
        <v>0</v>
      </c>
      <c r="TY1241" s="98">
        <f t="shared" si="375"/>
        <v>0</v>
      </c>
      <c r="TZ1241" s="98">
        <f t="shared" ref="TZ1241:TZ1253" si="585">$F1241*TZ$1268</f>
        <v>0</v>
      </c>
      <c r="UA1241" s="98">
        <f t="shared" ref="UA1241:UA1253" si="586">$G1241*UA$1268</f>
        <v>0</v>
      </c>
      <c r="UB1241" s="98">
        <f t="shared" ref="UB1241:UB1253" si="587">$H1241*UB$1268</f>
        <v>0</v>
      </c>
      <c r="UC1241" s="98">
        <f t="shared" ref="UC1241:UC1253" si="588">$I1241*UC$1268</f>
        <v>0</v>
      </c>
      <c r="UD1241" s="98">
        <f t="shared" ref="UD1241:UD1253" si="589">$J1241*UD$1268</f>
        <v>0</v>
      </c>
      <c r="UE1241" s="98">
        <f t="shared" ref="UE1241:UE1253" si="590">$K1241*UE$1268</f>
        <v>0</v>
      </c>
      <c r="UF1241" s="98">
        <f t="shared" si="376"/>
        <v>0</v>
      </c>
      <c r="UG1241" s="98">
        <f t="shared" si="376"/>
        <v>0</v>
      </c>
      <c r="UH1241" s="98">
        <f t="shared" si="376"/>
        <v>0</v>
      </c>
      <c r="UI1241" s="98">
        <f t="shared" si="377"/>
        <v>0</v>
      </c>
      <c r="UJ1241" s="98">
        <f t="shared" si="377"/>
        <v>0</v>
      </c>
      <c r="UK1241" s="98">
        <f t="shared" si="377"/>
        <v>0</v>
      </c>
      <c r="UL1241" s="103">
        <v>17</v>
      </c>
      <c r="UM1241" s="103">
        <v>17</v>
      </c>
      <c r="UN1241" s="103">
        <v>17</v>
      </c>
      <c r="UO1241" s="98">
        <f t="shared" si="378"/>
        <v>717264</v>
      </c>
      <c r="UP1241" s="98">
        <f t="shared" si="379"/>
        <v>722636</v>
      </c>
      <c r="UQ1241" s="98">
        <f t="shared" si="380"/>
        <v>728739</v>
      </c>
      <c r="UR1241" s="98">
        <f t="shared" si="381"/>
        <v>1699439</v>
      </c>
      <c r="US1241" s="98">
        <f t="shared" si="382"/>
        <v>1733082</v>
      </c>
      <c r="UT1241" s="98">
        <f t="shared" si="383"/>
        <v>1773117</v>
      </c>
      <c r="UU1241" s="98">
        <f t="shared" ref="UU1241:UU1253" si="591">$F1241*UU$1268</f>
        <v>46984.29</v>
      </c>
      <c r="UV1241" s="98">
        <f t="shared" ref="UV1241:UV1253" si="592">$G1241*UV$1268</f>
        <v>49818.57</v>
      </c>
      <c r="UW1241" s="98">
        <f t="shared" ref="UW1241:UW1253" si="593">$H1241*UW$1268</f>
        <v>53071.43</v>
      </c>
      <c r="UX1241" s="98">
        <f t="shared" ref="UX1241:UX1253" si="594">$I1241*UX$1268</f>
        <v>12964.17</v>
      </c>
      <c r="UY1241" s="98">
        <f t="shared" ref="UY1241:UY1253" si="595">$J1241*UY$1268</f>
        <v>12374.68</v>
      </c>
      <c r="UZ1241" s="98">
        <f t="shared" ref="UZ1241:UZ1253" si="596">$K1241*UZ$1268</f>
        <v>12397.42</v>
      </c>
      <c r="VA1241" s="98">
        <f t="shared" si="384"/>
        <v>798732.93</v>
      </c>
      <c r="VB1241" s="98">
        <f t="shared" si="384"/>
        <v>846915.69</v>
      </c>
      <c r="VC1241" s="98">
        <f t="shared" si="384"/>
        <v>902214.31</v>
      </c>
      <c r="VD1241" s="98">
        <f t="shared" si="385"/>
        <v>220390.89</v>
      </c>
      <c r="VE1241" s="98">
        <f t="shared" si="385"/>
        <v>210369.56</v>
      </c>
      <c r="VF1241" s="98">
        <f t="shared" si="385"/>
        <v>210756.14</v>
      </c>
      <c r="VG1241" s="103"/>
      <c r="VH1241" s="103"/>
      <c r="VI1241" s="103"/>
      <c r="VJ1241" s="98">
        <f t="shared" si="386"/>
        <v>0</v>
      </c>
      <c r="VK1241" s="98">
        <f t="shared" si="387"/>
        <v>0</v>
      </c>
      <c r="VL1241" s="98">
        <f t="shared" si="388"/>
        <v>0</v>
      </c>
      <c r="VM1241" s="98">
        <f t="shared" si="389"/>
        <v>0</v>
      </c>
      <c r="VN1241" s="98">
        <f t="shared" si="390"/>
        <v>0</v>
      </c>
      <c r="VO1241" s="98">
        <f t="shared" si="391"/>
        <v>0</v>
      </c>
      <c r="VP1241" s="98">
        <f t="shared" ref="VP1241:VP1253" si="597">$F1241*VP$1268</f>
        <v>0</v>
      </c>
      <c r="VQ1241" s="98">
        <f t="shared" ref="VQ1241:VQ1253" si="598">$G1241*VQ$1268</f>
        <v>0</v>
      </c>
      <c r="VR1241" s="98">
        <f t="shared" ref="VR1241:VR1253" si="599">$H1241*VR$1268</f>
        <v>0</v>
      </c>
      <c r="VS1241" s="98">
        <f t="shared" ref="VS1241:VS1253" si="600">$I1241*VS$1268</f>
        <v>0</v>
      </c>
      <c r="VT1241" s="98">
        <f t="shared" ref="VT1241:VT1253" si="601">$J1241*VT$1268</f>
        <v>0</v>
      </c>
      <c r="VU1241" s="98">
        <f t="shared" ref="VU1241:VU1253" si="602">$K1241*VU$1268</f>
        <v>0</v>
      </c>
      <c r="VV1241" s="98">
        <f t="shared" si="392"/>
        <v>0</v>
      </c>
      <c r="VW1241" s="98">
        <f t="shared" si="392"/>
        <v>0</v>
      </c>
      <c r="VX1241" s="98">
        <f t="shared" si="392"/>
        <v>0</v>
      </c>
      <c r="VY1241" s="98">
        <f t="shared" si="393"/>
        <v>0</v>
      </c>
      <c r="VZ1241" s="98">
        <f t="shared" si="393"/>
        <v>0</v>
      </c>
      <c r="WA1241" s="98">
        <f t="shared" si="393"/>
        <v>0</v>
      </c>
      <c r="WB1241" s="103"/>
      <c r="WC1241" s="103"/>
      <c r="WD1241" s="103"/>
      <c r="WE1241" s="98">
        <f t="shared" si="394"/>
        <v>0</v>
      </c>
      <c r="WF1241" s="98">
        <f t="shared" si="395"/>
        <v>0</v>
      </c>
      <c r="WG1241" s="98">
        <f t="shared" si="396"/>
        <v>0</v>
      </c>
      <c r="WH1241" s="98">
        <f t="shared" si="397"/>
        <v>0</v>
      </c>
      <c r="WI1241" s="98">
        <f t="shared" si="398"/>
        <v>0</v>
      </c>
      <c r="WJ1241" s="98">
        <f t="shared" si="399"/>
        <v>0</v>
      </c>
      <c r="WK1241" s="98">
        <f t="shared" ref="WK1241:WK1253" si="603">$F1241*WK$1268</f>
        <v>0</v>
      </c>
      <c r="WL1241" s="98">
        <f t="shared" ref="WL1241:WL1253" si="604">$G1241*WL$1268</f>
        <v>0</v>
      </c>
      <c r="WM1241" s="98">
        <f t="shared" ref="WM1241:WM1253" si="605">$H1241*WM$1268</f>
        <v>0</v>
      </c>
      <c r="WN1241" s="98">
        <f t="shared" ref="WN1241:WN1253" si="606">$I1241*WN$1268</f>
        <v>0</v>
      </c>
      <c r="WO1241" s="98">
        <f t="shared" ref="WO1241:WO1253" si="607">$J1241*WO$1268</f>
        <v>0</v>
      </c>
      <c r="WP1241" s="98">
        <f t="shared" ref="WP1241:WP1253" si="608">$K1241*WP$1268</f>
        <v>0</v>
      </c>
      <c r="WQ1241" s="98">
        <f t="shared" si="400"/>
        <v>0</v>
      </c>
      <c r="WR1241" s="98">
        <f t="shared" si="400"/>
        <v>0</v>
      </c>
      <c r="WS1241" s="98">
        <f t="shared" si="400"/>
        <v>0</v>
      </c>
      <c r="WT1241" s="98">
        <f t="shared" si="401"/>
        <v>0</v>
      </c>
      <c r="WU1241" s="98">
        <f t="shared" si="401"/>
        <v>0</v>
      </c>
      <c r="WV1241" s="98">
        <f t="shared" si="401"/>
        <v>0</v>
      </c>
      <c r="WW1241" s="103"/>
      <c r="WX1241" s="103"/>
      <c r="WY1241" s="103"/>
      <c r="WZ1241" s="98">
        <f t="shared" si="402"/>
        <v>0</v>
      </c>
      <c r="XA1241" s="98">
        <f t="shared" si="403"/>
        <v>0</v>
      </c>
      <c r="XB1241" s="98">
        <f t="shared" si="404"/>
        <v>0</v>
      </c>
      <c r="XC1241" s="98">
        <f t="shared" si="405"/>
        <v>0</v>
      </c>
      <c r="XD1241" s="98">
        <f t="shared" si="406"/>
        <v>0</v>
      </c>
      <c r="XE1241" s="98">
        <f t="shared" si="407"/>
        <v>0</v>
      </c>
      <c r="XF1241" s="98">
        <f t="shared" ref="XF1241:XF1253" si="609">$F1241*XF$1268</f>
        <v>0</v>
      </c>
      <c r="XG1241" s="98">
        <f t="shared" ref="XG1241:XG1253" si="610">$G1241*XG$1268</f>
        <v>0</v>
      </c>
      <c r="XH1241" s="98">
        <f t="shared" ref="XH1241:XH1253" si="611">$H1241*XH$1268</f>
        <v>0</v>
      </c>
      <c r="XI1241" s="98">
        <f t="shared" ref="XI1241:XI1253" si="612">$I1241*XI$1268</f>
        <v>0</v>
      </c>
      <c r="XJ1241" s="98">
        <f t="shared" ref="XJ1241:XJ1253" si="613">$J1241*XJ$1268</f>
        <v>0</v>
      </c>
      <c r="XK1241" s="98">
        <f t="shared" ref="XK1241:XK1253" si="614">$K1241*XK$1268</f>
        <v>0</v>
      </c>
      <c r="XL1241" s="98">
        <f t="shared" si="408"/>
        <v>0</v>
      </c>
      <c r="XM1241" s="98">
        <f t="shared" si="408"/>
        <v>0</v>
      </c>
      <c r="XN1241" s="98">
        <f t="shared" si="408"/>
        <v>0</v>
      </c>
      <c r="XO1241" s="98">
        <f t="shared" si="409"/>
        <v>0</v>
      </c>
      <c r="XP1241" s="98">
        <f t="shared" si="409"/>
        <v>0</v>
      </c>
      <c r="XQ1241" s="98">
        <f t="shared" si="409"/>
        <v>0</v>
      </c>
      <c r="XR1241" s="103"/>
      <c r="XS1241" s="103"/>
      <c r="XT1241" s="103"/>
      <c r="XU1241" s="98">
        <f t="shared" si="410"/>
        <v>0</v>
      </c>
      <c r="XV1241" s="98">
        <f t="shared" si="411"/>
        <v>0</v>
      </c>
      <c r="XW1241" s="98">
        <f t="shared" si="412"/>
        <v>0</v>
      </c>
      <c r="XX1241" s="98">
        <f t="shared" si="413"/>
        <v>0</v>
      </c>
      <c r="XY1241" s="98">
        <f t="shared" si="414"/>
        <v>0</v>
      </c>
      <c r="XZ1241" s="98">
        <f t="shared" si="415"/>
        <v>0</v>
      </c>
      <c r="YA1241" s="98">
        <f t="shared" ref="YA1241:YA1253" si="615">$F1241*YA$1268</f>
        <v>0</v>
      </c>
      <c r="YB1241" s="98">
        <f t="shared" ref="YB1241:YB1253" si="616">$G1241*YB$1268</f>
        <v>0</v>
      </c>
      <c r="YC1241" s="98">
        <f t="shared" ref="YC1241:YC1253" si="617">$H1241*YC$1268</f>
        <v>0</v>
      </c>
      <c r="YD1241" s="98">
        <f t="shared" ref="YD1241:YD1253" si="618">$I1241*YD$1268</f>
        <v>0</v>
      </c>
      <c r="YE1241" s="98">
        <f t="shared" ref="YE1241:YE1253" si="619">$J1241*YE$1268</f>
        <v>0</v>
      </c>
      <c r="YF1241" s="98">
        <f t="shared" ref="YF1241:YF1253" si="620">$K1241*YF$1268</f>
        <v>0</v>
      </c>
      <c r="YG1241" s="98">
        <f t="shared" si="416"/>
        <v>0</v>
      </c>
      <c r="YH1241" s="98">
        <f t="shared" si="416"/>
        <v>0</v>
      </c>
      <c r="YI1241" s="98">
        <f t="shared" si="416"/>
        <v>0</v>
      </c>
      <c r="YJ1241" s="98">
        <f t="shared" si="417"/>
        <v>0</v>
      </c>
      <c r="YK1241" s="98">
        <f t="shared" si="417"/>
        <v>0</v>
      </c>
      <c r="YL1241" s="98">
        <f t="shared" si="417"/>
        <v>0</v>
      </c>
      <c r="YM1241" s="146">
        <f t="shared" ref="YM1241:YM1253" si="621">L1241+AG1241+BB1241+BW1241+CR1241+DM1241+EH1241+FC1241+FX1241+GS1241+HN1241+II1241+JD1241+JY1241+KT1241+LO1241+MJ1241+NE1241+NZ1241+OU1241+PP1241+QK1241+RF1241+SA1241+SV1241+TQ1241+UL1241+VG1241+WB1241+WW1241+XR1241</f>
        <v>17</v>
      </c>
      <c r="YN1241" s="146">
        <f t="shared" si="418"/>
        <v>17</v>
      </c>
      <c r="YO1241" s="146">
        <f t="shared" si="418"/>
        <v>17</v>
      </c>
      <c r="YP1241" s="98">
        <f t="shared" si="419"/>
        <v>717264</v>
      </c>
      <c r="YQ1241" s="98">
        <f t="shared" si="420"/>
        <v>722636</v>
      </c>
      <c r="YR1241" s="98">
        <f t="shared" si="421"/>
        <v>728739</v>
      </c>
      <c r="YS1241" s="98">
        <f t="shared" si="422"/>
        <v>1699439</v>
      </c>
      <c r="YT1241" s="98">
        <f t="shared" si="423"/>
        <v>1733082</v>
      </c>
      <c r="YU1241" s="98">
        <f t="shared" si="424"/>
        <v>1773117</v>
      </c>
      <c r="YV1241" s="98">
        <f t="shared" ref="YV1241:YV1253" si="622">$F1241*YV$1268</f>
        <v>46721.65</v>
      </c>
      <c r="YW1241" s="98">
        <f t="shared" ref="YW1241:YW1253" si="623">$G1241*YW$1268</f>
        <v>49421.65</v>
      </c>
      <c r="YX1241" s="98">
        <f t="shared" ref="YX1241:YX1253" si="624">$H1241*YX$1268</f>
        <v>52515.46</v>
      </c>
      <c r="YY1241" s="98">
        <f t="shared" ref="YY1241:YY1253" si="625">$I1241*YY$1268</f>
        <v>19166.849999999999</v>
      </c>
      <c r="YZ1241" s="98">
        <f t="shared" ref="YZ1241:YZ1253" si="626">$J1241*YZ$1268</f>
        <v>18224.18</v>
      </c>
      <c r="ZA1241" s="98">
        <f t="shared" ref="ZA1241:ZA1253" si="627">$K1241*ZA$1268</f>
        <v>18258.27</v>
      </c>
      <c r="ZB1241" s="98">
        <f t="shared" si="425"/>
        <v>794268.05</v>
      </c>
      <c r="ZC1241" s="98">
        <f t="shared" si="425"/>
        <v>840168.05</v>
      </c>
      <c r="ZD1241" s="98">
        <f t="shared" si="425"/>
        <v>892762.82</v>
      </c>
      <c r="ZE1241" s="98">
        <f t="shared" si="426"/>
        <v>325836.45</v>
      </c>
      <c r="ZF1241" s="98">
        <f t="shared" si="426"/>
        <v>309811.06</v>
      </c>
      <c r="ZG1241" s="98">
        <f t="shared" si="426"/>
        <v>310390.59000000003</v>
      </c>
    </row>
    <row r="1242" spans="1:683" ht="36" hidden="1" customHeight="1">
      <c r="A1242" s="297" t="s">
        <v>809</v>
      </c>
      <c r="B1242" s="297" t="s">
        <v>419</v>
      </c>
      <c r="C1242" s="5"/>
      <c r="D1242" s="652"/>
      <c r="E1242" s="286"/>
      <c r="F1242" s="111">
        <f t="shared" si="172"/>
        <v>59069</v>
      </c>
      <c r="G1242" s="111">
        <f t="shared" si="172"/>
        <v>59512</v>
      </c>
      <c r="H1242" s="111">
        <f t="shared" si="172"/>
        <v>60014</v>
      </c>
      <c r="I1242" s="98">
        <f t="shared" si="173"/>
        <v>99967</v>
      </c>
      <c r="J1242" s="98">
        <f t="shared" si="174"/>
        <v>101946</v>
      </c>
      <c r="K1242" s="98">
        <f t="shared" si="175"/>
        <v>104301</v>
      </c>
      <c r="L1242" s="103"/>
      <c r="M1242" s="103"/>
      <c r="N1242" s="103"/>
      <c r="O1242" s="98">
        <f t="shared" si="427"/>
        <v>0</v>
      </c>
      <c r="P1242" s="98">
        <f t="shared" si="428"/>
        <v>0</v>
      </c>
      <c r="Q1242" s="98">
        <f t="shared" si="429"/>
        <v>0</v>
      </c>
      <c r="R1242" s="98">
        <f t="shared" si="430"/>
        <v>0</v>
      </c>
      <c r="S1242" s="98">
        <f t="shared" si="431"/>
        <v>0</v>
      </c>
      <c r="T1242" s="98">
        <f t="shared" si="432"/>
        <v>0</v>
      </c>
      <c r="U1242" s="98">
        <f t="shared" si="433"/>
        <v>0</v>
      </c>
      <c r="V1242" s="98">
        <f t="shared" si="434"/>
        <v>0</v>
      </c>
      <c r="W1242" s="98">
        <f t="shared" si="435"/>
        <v>0</v>
      </c>
      <c r="X1242" s="98">
        <f t="shared" si="436"/>
        <v>0</v>
      </c>
      <c r="Y1242" s="98">
        <f t="shared" si="437"/>
        <v>0</v>
      </c>
      <c r="Z1242" s="98">
        <f t="shared" si="438"/>
        <v>0</v>
      </c>
      <c r="AA1242" s="98">
        <f t="shared" si="439"/>
        <v>0</v>
      </c>
      <c r="AB1242" s="98">
        <f t="shared" si="176"/>
        <v>0</v>
      </c>
      <c r="AC1242" s="98">
        <f t="shared" si="176"/>
        <v>0</v>
      </c>
      <c r="AD1242" s="98">
        <f t="shared" si="440"/>
        <v>0</v>
      </c>
      <c r="AE1242" s="98">
        <f t="shared" si="177"/>
        <v>0</v>
      </c>
      <c r="AF1242" s="98">
        <f t="shared" si="177"/>
        <v>0</v>
      </c>
      <c r="AG1242" s="103"/>
      <c r="AH1242" s="103"/>
      <c r="AI1242" s="103"/>
      <c r="AJ1242" s="98">
        <f t="shared" si="178"/>
        <v>0</v>
      </c>
      <c r="AK1242" s="98">
        <f t="shared" si="179"/>
        <v>0</v>
      </c>
      <c r="AL1242" s="98">
        <f t="shared" si="180"/>
        <v>0</v>
      </c>
      <c r="AM1242" s="98">
        <f t="shared" si="181"/>
        <v>0</v>
      </c>
      <c r="AN1242" s="98">
        <f t="shared" si="182"/>
        <v>0</v>
      </c>
      <c r="AO1242" s="98">
        <f t="shared" si="183"/>
        <v>0</v>
      </c>
      <c r="AP1242" s="98">
        <f t="shared" si="441"/>
        <v>0</v>
      </c>
      <c r="AQ1242" s="98">
        <f t="shared" si="442"/>
        <v>0</v>
      </c>
      <c r="AR1242" s="98">
        <f t="shared" si="443"/>
        <v>0</v>
      </c>
      <c r="AS1242" s="98">
        <f t="shared" si="444"/>
        <v>0</v>
      </c>
      <c r="AT1242" s="98">
        <f t="shared" si="445"/>
        <v>0</v>
      </c>
      <c r="AU1242" s="98">
        <f t="shared" si="446"/>
        <v>0</v>
      </c>
      <c r="AV1242" s="98">
        <f t="shared" si="184"/>
        <v>0</v>
      </c>
      <c r="AW1242" s="98">
        <f t="shared" si="184"/>
        <v>0</v>
      </c>
      <c r="AX1242" s="98">
        <f t="shared" si="184"/>
        <v>0</v>
      </c>
      <c r="AY1242" s="98">
        <f t="shared" si="185"/>
        <v>0</v>
      </c>
      <c r="AZ1242" s="98">
        <f t="shared" si="185"/>
        <v>0</v>
      </c>
      <c r="BA1242" s="98">
        <f t="shared" si="185"/>
        <v>0</v>
      </c>
      <c r="BB1242" s="103"/>
      <c r="BC1242" s="103"/>
      <c r="BD1242" s="103"/>
      <c r="BE1242" s="98">
        <f t="shared" si="186"/>
        <v>0</v>
      </c>
      <c r="BF1242" s="98">
        <f t="shared" si="187"/>
        <v>0</v>
      </c>
      <c r="BG1242" s="98">
        <f t="shared" si="188"/>
        <v>0</v>
      </c>
      <c r="BH1242" s="98">
        <f t="shared" si="189"/>
        <v>0</v>
      </c>
      <c r="BI1242" s="98">
        <f t="shared" si="190"/>
        <v>0</v>
      </c>
      <c r="BJ1242" s="98">
        <f t="shared" si="191"/>
        <v>0</v>
      </c>
      <c r="BK1242" s="98">
        <f t="shared" si="447"/>
        <v>0</v>
      </c>
      <c r="BL1242" s="98">
        <f t="shared" si="448"/>
        <v>0</v>
      </c>
      <c r="BM1242" s="98">
        <f t="shared" si="449"/>
        <v>0</v>
      </c>
      <c r="BN1242" s="98">
        <f t="shared" si="450"/>
        <v>0</v>
      </c>
      <c r="BO1242" s="98">
        <f t="shared" si="451"/>
        <v>0</v>
      </c>
      <c r="BP1242" s="98">
        <f t="shared" si="452"/>
        <v>0</v>
      </c>
      <c r="BQ1242" s="98">
        <f t="shared" si="192"/>
        <v>0</v>
      </c>
      <c r="BR1242" s="98">
        <f t="shared" si="192"/>
        <v>0</v>
      </c>
      <c r="BS1242" s="98">
        <f t="shared" si="192"/>
        <v>0</v>
      </c>
      <c r="BT1242" s="98">
        <f t="shared" si="193"/>
        <v>0</v>
      </c>
      <c r="BU1242" s="98">
        <f t="shared" si="193"/>
        <v>0</v>
      </c>
      <c r="BV1242" s="98">
        <f t="shared" si="193"/>
        <v>0</v>
      </c>
      <c r="BW1242" s="103"/>
      <c r="BX1242" s="103"/>
      <c r="BY1242" s="103"/>
      <c r="BZ1242" s="98">
        <f t="shared" si="194"/>
        <v>0</v>
      </c>
      <c r="CA1242" s="98">
        <f t="shared" si="195"/>
        <v>0</v>
      </c>
      <c r="CB1242" s="98">
        <f t="shared" si="196"/>
        <v>0</v>
      </c>
      <c r="CC1242" s="98">
        <f t="shared" si="197"/>
        <v>0</v>
      </c>
      <c r="CD1242" s="98">
        <f t="shared" si="198"/>
        <v>0</v>
      </c>
      <c r="CE1242" s="98">
        <f t="shared" si="199"/>
        <v>0</v>
      </c>
      <c r="CF1242" s="98">
        <f t="shared" si="453"/>
        <v>0</v>
      </c>
      <c r="CG1242" s="98">
        <f t="shared" si="454"/>
        <v>0</v>
      </c>
      <c r="CH1242" s="98">
        <f t="shared" si="455"/>
        <v>0</v>
      </c>
      <c r="CI1242" s="98">
        <f t="shared" si="456"/>
        <v>0</v>
      </c>
      <c r="CJ1242" s="98">
        <f t="shared" si="457"/>
        <v>0</v>
      </c>
      <c r="CK1242" s="98">
        <f t="shared" si="458"/>
        <v>0</v>
      </c>
      <c r="CL1242" s="98">
        <f t="shared" si="200"/>
        <v>0</v>
      </c>
      <c r="CM1242" s="98">
        <f t="shared" si="200"/>
        <v>0</v>
      </c>
      <c r="CN1242" s="98">
        <f t="shared" si="200"/>
        <v>0</v>
      </c>
      <c r="CO1242" s="98">
        <f t="shared" si="201"/>
        <v>0</v>
      </c>
      <c r="CP1242" s="98">
        <f t="shared" si="201"/>
        <v>0</v>
      </c>
      <c r="CQ1242" s="98">
        <f t="shared" si="201"/>
        <v>0</v>
      </c>
      <c r="CR1242" s="103"/>
      <c r="CS1242" s="103"/>
      <c r="CT1242" s="103"/>
      <c r="CU1242" s="98">
        <f t="shared" si="202"/>
        <v>0</v>
      </c>
      <c r="CV1242" s="98">
        <f t="shared" si="203"/>
        <v>0</v>
      </c>
      <c r="CW1242" s="98">
        <f t="shared" si="204"/>
        <v>0</v>
      </c>
      <c r="CX1242" s="98">
        <f t="shared" si="205"/>
        <v>0</v>
      </c>
      <c r="CY1242" s="98">
        <f t="shared" si="206"/>
        <v>0</v>
      </c>
      <c r="CZ1242" s="98">
        <f t="shared" si="207"/>
        <v>0</v>
      </c>
      <c r="DA1242" s="98">
        <f t="shared" si="459"/>
        <v>0</v>
      </c>
      <c r="DB1242" s="98">
        <f t="shared" si="460"/>
        <v>0</v>
      </c>
      <c r="DC1242" s="98">
        <f t="shared" si="461"/>
        <v>0</v>
      </c>
      <c r="DD1242" s="98">
        <f t="shared" si="462"/>
        <v>0</v>
      </c>
      <c r="DE1242" s="98">
        <f t="shared" si="463"/>
        <v>0</v>
      </c>
      <c r="DF1242" s="98">
        <f t="shared" si="464"/>
        <v>0</v>
      </c>
      <c r="DG1242" s="98">
        <f t="shared" si="208"/>
        <v>0</v>
      </c>
      <c r="DH1242" s="98">
        <f t="shared" si="208"/>
        <v>0</v>
      </c>
      <c r="DI1242" s="98">
        <f t="shared" si="208"/>
        <v>0</v>
      </c>
      <c r="DJ1242" s="98">
        <f t="shared" si="209"/>
        <v>0</v>
      </c>
      <c r="DK1242" s="98">
        <f t="shared" si="209"/>
        <v>0</v>
      </c>
      <c r="DL1242" s="98">
        <f t="shared" si="209"/>
        <v>0</v>
      </c>
      <c r="DM1242" s="103"/>
      <c r="DN1242" s="103"/>
      <c r="DO1242" s="103"/>
      <c r="DP1242" s="98">
        <f t="shared" si="210"/>
        <v>0</v>
      </c>
      <c r="DQ1242" s="98">
        <f t="shared" si="211"/>
        <v>0</v>
      </c>
      <c r="DR1242" s="98">
        <f t="shared" si="212"/>
        <v>0</v>
      </c>
      <c r="DS1242" s="98">
        <f t="shared" si="213"/>
        <v>0</v>
      </c>
      <c r="DT1242" s="98">
        <f t="shared" si="214"/>
        <v>0</v>
      </c>
      <c r="DU1242" s="98">
        <f t="shared" si="215"/>
        <v>0</v>
      </c>
      <c r="DV1242" s="98">
        <f t="shared" si="465"/>
        <v>0</v>
      </c>
      <c r="DW1242" s="98">
        <f t="shared" si="466"/>
        <v>0</v>
      </c>
      <c r="DX1242" s="98">
        <f t="shared" si="467"/>
        <v>0</v>
      </c>
      <c r="DY1242" s="98">
        <f t="shared" si="468"/>
        <v>0</v>
      </c>
      <c r="DZ1242" s="98">
        <f t="shared" si="469"/>
        <v>0</v>
      </c>
      <c r="EA1242" s="98">
        <f t="shared" si="470"/>
        <v>0</v>
      </c>
      <c r="EB1242" s="98">
        <f t="shared" si="216"/>
        <v>0</v>
      </c>
      <c r="EC1242" s="98">
        <f t="shared" si="216"/>
        <v>0</v>
      </c>
      <c r="ED1242" s="98">
        <f t="shared" si="216"/>
        <v>0</v>
      </c>
      <c r="EE1242" s="98">
        <f t="shared" si="217"/>
        <v>0</v>
      </c>
      <c r="EF1242" s="98">
        <f t="shared" si="217"/>
        <v>0</v>
      </c>
      <c r="EG1242" s="98">
        <f t="shared" si="217"/>
        <v>0</v>
      </c>
      <c r="EH1242" s="103"/>
      <c r="EI1242" s="103"/>
      <c r="EJ1242" s="103"/>
      <c r="EK1242" s="98">
        <f t="shared" si="218"/>
        <v>0</v>
      </c>
      <c r="EL1242" s="98">
        <f t="shared" si="219"/>
        <v>0</v>
      </c>
      <c r="EM1242" s="98">
        <f t="shared" si="220"/>
        <v>0</v>
      </c>
      <c r="EN1242" s="98">
        <f t="shared" si="221"/>
        <v>0</v>
      </c>
      <c r="EO1242" s="98">
        <f t="shared" si="222"/>
        <v>0</v>
      </c>
      <c r="EP1242" s="98">
        <f t="shared" si="223"/>
        <v>0</v>
      </c>
      <c r="EQ1242" s="98">
        <f t="shared" si="471"/>
        <v>0</v>
      </c>
      <c r="ER1242" s="98">
        <f t="shared" si="472"/>
        <v>0</v>
      </c>
      <c r="ES1242" s="98">
        <f t="shared" si="473"/>
        <v>0</v>
      </c>
      <c r="ET1242" s="98">
        <f t="shared" si="474"/>
        <v>0</v>
      </c>
      <c r="EU1242" s="98">
        <f t="shared" si="475"/>
        <v>0</v>
      </c>
      <c r="EV1242" s="98">
        <f t="shared" si="476"/>
        <v>0</v>
      </c>
      <c r="EW1242" s="98">
        <f t="shared" si="224"/>
        <v>0</v>
      </c>
      <c r="EX1242" s="98">
        <f t="shared" si="224"/>
        <v>0</v>
      </c>
      <c r="EY1242" s="98">
        <f t="shared" si="224"/>
        <v>0</v>
      </c>
      <c r="EZ1242" s="98">
        <f t="shared" si="225"/>
        <v>0</v>
      </c>
      <c r="FA1242" s="98">
        <f t="shared" si="225"/>
        <v>0</v>
      </c>
      <c r="FB1242" s="98">
        <f t="shared" si="225"/>
        <v>0</v>
      </c>
      <c r="FC1242" s="103"/>
      <c r="FD1242" s="103"/>
      <c r="FE1242" s="103"/>
      <c r="FF1242" s="98">
        <f t="shared" si="226"/>
        <v>0</v>
      </c>
      <c r="FG1242" s="98">
        <f t="shared" si="227"/>
        <v>0</v>
      </c>
      <c r="FH1242" s="98">
        <f t="shared" si="228"/>
        <v>0</v>
      </c>
      <c r="FI1242" s="98">
        <f t="shared" si="229"/>
        <v>0</v>
      </c>
      <c r="FJ1242" s="98">
        <f t="shared" si="230"/>
        <v>0</v>
      </c>
      <c r="FK1242" s="98">
        <f t="shared" si="231"/>
        <v>0</v>
      </c>
      <c r="FL1242" s="98">
        <f t="shared" si="477"/>
        <v>0</v>
      </c>
      <c r="FM1242" s="98">
        <f t="shared" si="478"/>
        <v>0</v>
      </c>
      <c r="FN1242" s="98">
        <f t="shared" si="479"/>
        <v>0</v>
      </c>
      <c r="FO1242" s="98">
        <f t="shared" si="480"/>
        <v>0</v>
      </c>
      <c r="FP1242" s="98">
        <f t="shared" si="481"/>
        <v>0</v>
      </c>
      <c r="FQ1242" s="98">
        <f t="shared" si="482"/>
        <v>0</v>
      </c>
      <c r="FR1242" s="98">
        <f t="shared" si="232"/>
        <v>0</v>
      </c>
      <c r="FS1242" s="98">
        <f t="shared" si="232"/>
        <v>0</v>
      </c>
      <c r="FT1242" s="98">
        <f t="shared" si="232"/>
        <v>0</v>
      </c>
      <c r="FU1242" s="98">
        <f t="shared" si="233"/>
        <v>0</v>
      </c>
      <c r="FV1242" s="98">
        <f t="shared" si="233"/>
        <v>0</v>
      </c>
      <c r="FW1242" s="98">
        <f t="shared" si="233"/>
        <v>0</v>
      </c>
      <c r="FX1242" s="103"/>
      <c r="FY1242" s="103"/>
      <c r="FZ1242" s="103"/>
      <c r="GA1242" s="98">
        <f t="shared" si="234"/>
        <v>0</v>
      </c>
      <c r="GB1242" s="98">
        <f t="shared" si="235"/>
        <v>0</v>
      </c>
      <c r="GC1242" s="98">
        <f t="shared" si="236"/>
        <v>0</v>
      </c>
      <c r="GD1242" s="98">
        <f t="shared" si="237"/>
        <v>0</v>
      </c>
      <c r="GE1242" s="98">
        <f t="shared" si="238"/>
        <v>0</v>
      </c>
      <c r="GF1242" s="98">
        <f t="shared" si="239"/>
        <v>0</v>
      </c>
      <c r="GG1242" s="98">
        <f t="shared" si="483"/>
        <v>0</v>
      </c>
      <c r="GH1242" s="98">
        <f t="shared" si="484"/>
        <v>0</v>
      </c>
      <c r="GI1242" s="98">
        <f t="shared" si="485"/>
        <v>0</v>
      </c>
      <c r="GJ1242" s="98">
        <f t="shared" si="486"/>
        <v>0</v>
      </c>
      <c r="GK1242" s="98">
        <f t="shared" si="487"/>
        <v>0</v>
      </c>
      <c r="GL1242" s="98">
        <f t="shared" si="488"/>
        <v>0</v>
      </c>
      <c r="GM1242" s="98">
        <f t="shared" si="240"/>
        <v>0</v>
      </c>
      <c r="GN1242" s="98">
        <f t="shared" si="240"/>
        <v>0</v>
      </c>
      <c r="GO1242" s="98">
        <f t="shared" si="240"/>
        <v>0</v>
      </c>
      <c r="GP1242" s="98">
        <f t="shared" si="241"/>
        <v>0</v>
      </c>
      <c r="GQ1242" s="98">
        <f t="shared" si="241"/>
        <v>0</v>
      </c>
      <c r="GR1242" s="98">
        <f t="shared" si="241"/>
        <v>0</v>
      </c>
      <c r="GS1242" s="103"/>
      <c r="GT1242" s="103"/>
      <c r="GU1242" s="103"/>
      <c r="GV1242" s="98">
        <f t="shared" si="242"/>
        <v>0</v>
      </c>
      <c r="GW1242" s="98">
        <f t="shared" si="243"/>
        <v>0</v>
      </c>
      <c r="GX1242" s="98">
        <f t="shared" si="244"/>
        <v>0</v>
      </c>
      <c r="GY1242" s="98">
        <f t="shared" si="245"/>
        <v>0</v>
      </c>
      <c r="GZ1242" s="98">
        <f t="shared" si="246"/>
        <v>0</v>
      </c>
      <c r="HA1242" s="98">
        <f t="shared" si="247"/>
        <v>0</v>
      </c>
      <c r="HB1242" s="98">
        <f t="shared" si="489"/>
        <v>64457.26</v>
      </c>
      <c r="HC1242" s="98">
        <f t="shared" si="490"/>
        <v>67750.539999999994</v>
      </c>
      <c r="HD1242" s="98">
        <f t="shared" si="491"/>
        <v>71503.94</v>
      </c>
      <c r="HE1242" s="98">
        <f t="shared" si="492"/>
        <v>35153.919999999998</v>
      </c>
      <c r="HF1242" s="98">
        <f t="shared" si="493"/>
        <v>33302.5</v>
      </c>
      <c r="HG1242" s="98">
        <f t="shared" si="494"/>
        <v>33367.67</v>
      </c>
      <c r="HH1242" s="98">
        <f t="shared" si="248"/>
        <v>0</v>
      </c>
      <c r="HI1242" s="98">
        <f t="shared" si="248"/>
        <v>0</v>
      </c>
      <c r="HJ1242" s="98">
        <f t="shared" si="248"/>
        <v>0</v>
      </c>
      <c r="HK1242" s="98">
        <f t="shared" si="249"/>
        <v>0</v>
      </c>
      <c r="HL1242" s="98">
        <f t="shared" si="249"/>
        <v>0</v>
      </c>
      <c r="HM1242" s="98">
        <f t="shared" si="249"/>
        <v>0</v>
      </c>
      <c r="HN1242" s="103"/>
      <c r="HO1242" s="103"/>
      <c r="HP1242" s="103"/>
      <c r="HQ1242" s="98">
        <f t="shared" si="250"/>
        <v>0</v>
      </c>
      <c r="HR1242" s="98">
        <f t="shared" si="251"/>
        <v>0</v>
      </c>
      <c r="HS1242" s="98">
        <f t="shared" si="252"/>
        <v>0</v>
      </c>
      <c r="HT1242" s="98">
        <f t="shared" si="253"/>
        <v>0</v>
      </c>
      <c r="HU1242" s="98">
        <f t="shared" si="254"/>
        <v>0</v>
      </c>
      <c r="HV1242" s="98">
        <f t="shared" si="255"/>
        <v>0</v>
      </c>
      <c r="HW1242" s="98">
        <f t="shared" si="495"/>
        <v>0</v>
      </c>
      <c r="HX1242" s="98">
        <f t="shared" si="496"/>
        <v>0</v>
      </c>
      <c r="HY1242" s="98">
        <f t="shared" si="497"/>
        <v>0</v>
      </c>
      <c r="HZ1242" s="98">
        <f t="shared" si="498"/>
        <v>0</v>
      </c>
      <c r="IA1242" s="98">
        <f t="shared" si="499"/>
        <v>0</v>
      </c>
      <c r="IB1242" s="98">
        <f t="shared" si="500"/>
        <v>0</v>
      </c>
      <c r="IC1242" s="98">
        <f t="shared" si="256"/>
        <v>0</v>
      </c>
      <c r="ID1242" s="98">
        <f t="shared" si="256"/>
        <v>0</v>
      </c>
      <c r="IE1242" s="98">
        <f t="shared" si="256"/>
        <v>0</v>
      </c>
      <c r="IF1242" s="98">
        <f t="shared" si="257"/>
        <v>0</v>
      </c>
      <c r="IG1242" s="98">
        <f t="shared" si="257"/>
        <v>0</v>
      </c>
      <c r="IH1242" s="98">
        <f t="shared" si="257"/>
        <v>0</v>
      </c>
      <c r="II1242" s="103"/>
      <c r="IJ1242" s="103"/>
      <c r="IK1242" s="103"/>
      <c r="IL1242" s="98">
        <f t="shared" si="258"/>
        <v>0</v>
      </c>
      <c r="IM1242" s="98">
        <f t="shared" si="259"/>
        <v>0</v>
      </c>
      <c r="IN1242" s="98">
        <f t="shared" si="260"/>
        <v>0</v>
      </c>
      <c r="IO1242" s="98">
        <f t="shared" si="261"/>
        <v>0</v>
      </c>
      <c r="IP1242" s="98">
        <f t="shared" si="262"/>
        <v>0</v>
      </c>
      <c r="IQ1242" s="98">
        <f t="shared" si="263"/>
        <v>0</v>
      </c>
      <c r="IR1242" s="98">
        <f t="shared" si="501"/>
        <v>0</v>
      </c>
      <c r="IS1242" s="98">
        <f t="shared" si="502"/>
        <v>0</v>
      </c>
      <c r="IT1242" s="98">
        <f t="shared" si="503"/>
        <v>0</v>
      </c>
      <c r="IU1242" s="98">
        <f t="shared" si="504"/>
        <v>0</v>
      </c>
      <c r="IV1242" s="98">
        <f t="shared" si="505"/>
        <v>0</v>
      </c>
      <c r="IW1242" s="98">
        <f t="shared" si="506"/>
        <v>0</v>
      </c>
      <c r="IX1242" s="98">
        <f t="shared" si="264"/>
        <v>0</v>
      </c>
      <c r="IY1242" s="98">
        <f t="shared" si="264"/>
        <v>0</v>
      </c>
      <c r="IZ1242" s="98">
        <f t="shared" si="264"/>
        <v>0</v>
      </c>
      <c r="JA1242" s="98">
        <f t="shared" si="265"/>
        <v>0</v>
      </c>
      <c r="JB1242" s="98">
        <f t="shared" si="265"/>
        <v>0</v>
      </c>
      <c r="JC1242" s="98">
        <f t="shared" si="265"/>
        <v>0</v>
      </c>
      <c r="JD1242" s="103"/>
      <c r="JE1242" s="103"/>
      <c r="JF1242" s="103"/>
      <c r="JG1242" s="98">
        <f t="shared" si="266"/>
        <v>0</v>
      </c>
      <c r="JH1242" s="98">
        <f t="shared" si="267"/>
        <v>0</v>
      </c>
      <c r="JI1242" s="98">
        <f t="shared" si="268"/>
        <v>0</v>
      </c>
      <c r="JJ1242" s="98">
        <f t="shared" si="269"/>
        <v>0</v>
      </c>
      <c r="JK1242" s="98">
        <f t="shared" si="270"/>
        <v>0</v>
      </c>
      <c r="JL1242" s="98">
        <f t="shared" si="271"/>
        <v>0</v>
      </c>
      <c r="JM1242" s="98">
        <f t="shared" si="507"/>
        <v>0</v>
      </c>
      <c r="JN1242" s="98">
        <f t="shared" si="508"/>
        <v>0</v>
      </c>
      <c r="JO1242" s="98">
        <f t="shared" si="509"/>
        <v>0</v>
      </c>
      <c r="JP1242" s="98">
        <f t="shared" si="510"/>
        <v>0</v>
      </c>
      <c r="JQ1242" s="98">
        <f t="shared" si="511"/>
        <v>0</v>
      </c>
      <c r="JR1242" s="98">
        <f t="shared" si="512"/>
        <v>0</v>
      </c>
      <c r="JS1242" s="98">
        <f t="shared" si="272"/>
        <v>0</v>
      </c>
      <c r="JT1242" s="98">
        <f t="shared" si="272"/>
        <v>0</v>
      </c>
      <c r="JU1242" s="98">
        <f t="shared" si="272"/>
        <v>0</v>
      </c>
      <c r="JV1242" s="98">
        <f t="shared" si="273"/>
        <v>0</v>
      </c>
      <c r="JW1242" s="98">
        <f t="shared" si="273"/>
        <v>0</v>
      </c>
      <c r="JX1242" s="98">
        <f t="shared" si="273"/>
        <v>0</v>
      </c>
      <c r="JY1242" s="103"/>
      <c r="JZ1242" s="103"/>
      <c r="KA1242" s="103"/>
      <c r="KB1242" s="98">
        <f t="shared" si="274"/>
        <v>0</v>
      </c>
      <c r="KC1242" s="98">
        <f t="shared" si="275"/>
        <v>0</v>
      </c>
      <c r="KD1242" s="98">
        <f t="shared" si="276"/>
        <v>0</v>
      </c>
      <c r="KE1242" s="98">
        <f t="shared" si="277"/>
        <v>0</v>
      </c>
      <c r="KF1242" s="98">
        <f t="shared" si="278"/>
        <v>0</v>
      </c>
      <c r="KG1242" s="98">
        <f t="shared" si="279"/>
        <v>0</v>
      </c>
      <c r="KH1242" s="98">
        <f t="shared" si="513"/>
        <v>0</v>
      </c>
      <c r="KI1242" s="98">
        <f t="shared" si="514"/>
        <v>0</v>
      </c>
      <c r="KJ1242" s="98">
        <f t="shared" si="515"/>
        <v>0</v>
      </c>
      <c r="KK1242" s="98">
        <f t="shared" si="516"/>
        <v>0</v>
      </c>
      <c r="KL1242" s="98">
        <f t="shared" si="517"/>
        <v>0</v>
      </c>
      <c r="KM1242" s="98">
        <f t="shared" si="518"/>
        <v>0</v>
      </c>
      <c r="KN1242" s="98">
        <f t="shared" si="280"/>
        <v>0</v>
      </c>
      <c r="KO1242" s="98">
        <f t="shared" si="280"/>
        <v>0</v>
      </c>
      <c r="KP1242" s="98">
        <f t="shared" si="280"/>
        <v>0</v>
      </c>
      <c r="KQ1242" s="98">
        <f t="shared" si="281"/>
        <v>0</v>
      </c>
      <c r="KR1242" s="98">
        <f t="shared" si="281"/>
        <v>0</v>
      </c>
      <c r="KS1242" s="98">
        <f t="shared" si="281"/>
        <v>0</v>
      </c>
      <c r="KT1242" s="103"/>
      <c r="KU1242" s="103"/>
      <c r="KV1242" s="103"/>
      <c r="KW1242" s="98">
        <f t="shared" si="282"/>
        <v>0</v>
      </c>
      <c r="KX1242" s="98">
        <f t="shared" si="283"/>
        <v>0</v>
      </c>
      <c r="KY1242" s="98">
        <f t="shared" si="284"/>
        <v>0</v>
      </c>
      <c r="KZ1242" s="98">
        <f t="shared" si="285"/>
        <v>0</v>
      </c>
      <c r="LA1242" s="98">
        <f t="shared" si="286"/>
        <v>0</v>
      </c>
      <c r="LB1242" s="98">
        <f t="shared" si="287"/>
        <v>0</v>
      </c>
      <c r="LC1242" s="98">
        <f t="shared" si="519"/>
        <v>0</v>
      </c>
      <c r="LD1242" s="98">
        <f t="shared" si="520"/>
        <v>0</v>
      </c>
      <c r="LE1242" s="98">
        <f t="shared" si="521"/>
        <v>0</v>
      </c>
      <c r="LF1242" s="98">
        <f t="shared" si="522"/>
        <v>0</v>
      </c>
      <c r="LG1242" s="98">
        <f t="shared" si="523"/>
        <v>0</v>
      </c>
      <c r="LH1242" s="98">
        <f t="shared" si="524"/>
        <v>0</v>
      </c>
      <c r="LI1242" s="98">
        <f t="shared" si="288"/>
        <v>0</v>
      </c>
      <c r="LJ1242" s="98">
        <f t="shared" si="288"/>
        <v>0</v>
      </c>
      <c r="LK1242" s="98">
        <f t="shared" si="288"/>
        <v>0</v>
      </c>
      <c r="LL1242" s="98">
        <f t="shared" si="289"/>
        <v>0</v>
      </c>
      <c r="LM1242" s="98">
        <f t="shared" si="289"/>
        <v>0</v>
      </c>
      <c r="LN1242" s="98">
        <f t="shared" si="289"/>
        <v>0</v>
      </c>
      <c r="LO1242" s="103"/>
      <c r="LP1242" s="103"/>
      <c r="LQ1242" s="103"/>
      <c r="LR1242" s="98">
        <f t="shared" si="290"/>
        <v>0</v>
      </c>
      <c r="LS1242" s="98">
        <f t="shared" si="291"/>
        <v>0</v>
      </c>
      <c r="LT1242" s="98">
        <f t="shared" si="292"/>
        <v>0</v>
      </c>
      <c r="LU1242" s="98">
        <f t="shared" si="293"/>
        <v>0</v>
      </c>
      <c r="LV1242" s="98">
        <f t="shared" si="294"/>
        <v>0</v>
      </c>
      <c r="LW1242" s="98">
        <f t="shared" si="295"/>
        <v>0</v>
      </c>
      <c r="LX1242" s="98">
        <f t="shared" si="525"/>
        <v>0</v>
      </c>
      <c r="LY1242" s="98">
        <f t="shared" si="526"/>
        <v>0</v>
      </c>
      <c r="LZ1242" s="98">
        <f t="shared" si="527"/>
        <v>0</v>
      </c>
      <c r="MA1242" s="98">
        <f t="shared" si="528"/>
        <v>0</v>
      </c>
      <c r="MB1242" s="98">
        <f t="shared" si="529"/>
        <v>0</v>
      </c>
      <c r="MC1242" s="98">
        <f t="shared" si="530"/>
        <v>0</v>
      </c>
      <c r="MD1242" s="98">
        <f t="shared" si="296"/>
        <v>0</v>
      </c>
      <c r="ME1242" s="98">
        <f t="shared" si="296"/>
        <v>0</v>
      </c>
      <c r="MF1242" s="98">
        <f t="shared" si="296"/>
        <v>0</v>
      </c>
      <c r="MG1242" s="98">
        <f t="shared" si="297"/>
        <v>0</v>
      </c>
      <c r="MH1242" s="98">
        <f t="shared" si="297"/>
        <v>0</v>
      </c>
      <c r="MI1242" s="98">
        <f t="shared" si="297"/>
        <v>0</v>
      </c>
      <c r="MJ1242" s="103"/>
      <c r="MK1242" s="103"/>
      <c r="ML1242" s="103"/>
      <c r="MM1242" s="98">
        <f t="shared" si="298"/>
        <v>0</v>
      </c>
      <c r="MN1242" s="98">
        <f t="shared" si="299"/>
        <v>0</v>
      </c>
      <c r="MO1242" s="98">
        <f t="shared" si="300"/>
        <v>0</v>
      </c>
      <c r="MP1242" s="98">
        <f t="shared" si="301"/>
        <v>0</v>
      </c>
      <c r="MQ1242" s="98">
        <f t="shared" si="302"/>
        <v>0</v>
      </c>
      <c r="MR1242" s="98">
        <f t="shared" si="303"/>
        <v>0</v>
      </c>
      <c r="MS1242" s="98">
        <f t="shared" si="531"/>
        <v>0</v>
      </c>
      <c r="MT1242" s="98">
        <f t="shared" si="532"/>
        <v>0</v>
      </c>
      <c r="MU1242" s="98">
        <f t="shared" si="533"/>
        <v>0</v>
      </c>
      <c r="MV1242" s="98">
        <f t="shared" si="534"/>
        <v>0</v>
      </c>
      <c r="MW1242" s="98">
        <f t="shared" si="535"/>
        <v>0</v>
      </c>
      <c r="MX1242" s="98">
        <f t="shared" si="536"/>
        <v>0</v>
      </c>
      <c r="MY1242" s="98">
        <f t="shared" si="304"/>
        <v>0</v>
      </c>
      <c r="MZ1242" s="98">
        <f t="shared" si="304"/>
        <v>0</v>
      </c>
      <c r="NA1242" s="98">
        <f t="shared" si="304"/>
        <v>0</v>
      </c>
      <c r="NB1242" s="98">
        <f t="shared" si="305"/>
        <v>0</v>
      </c>
      <c r="NC1242" s="98">
        <f t="shared" si="305"/>
        <v>0</v>
      </c>
      <c r="ND1242" s="98">
        <f t="shared" si="305"/>
        <v>0</v>
      </c>
      <c r="NE1242" s="103"/>
      <c r="NF1242" s="103"/>
      <c r="NG1242" s="103"/>
      <c r="NH1242" s="98">
        <f t="shared" si="306"/>
        <v>0</v>
      </c>
      <c r="NI1242" s="98">
        <f t="shared" si="307"/>
        <v>0</v>
      </c>
      <c r="NJ1242" s="98">
        <f t="shared" si="308"/>
        <v>0</v>
      </c>
      <c r="NK1242" s="98">
        <f t="shared" si="309"/>
        <v>0</v>
      </c>
      <c r="NL1242" s="98">
        <f t="shared" si="310"/>
        <v>0</v>
      </c>
      <c r="NM1242" s="98">
        <f t="shared" si="311"/>
        <v>0</v>
      </c>
      <c r="NN1242" s="98">
        <f t="shared" si="537"/>
        <v>0</v>
      </c>
      <c r="NO1242" s="98">
        <f t="shared" si="538"/>
        <v>0</v>
      </c>
      <c r="NP1242" s="98">
        <f t="shared" si="539"/>
        <v>0</v>
      </c>
      <c r="NQ1242" s="98">
        <f t="shared" si="540"/>
        <v>0</v>
      </c>
      <c r="NR1242" s="98">
        <f t="shared" si="541"/>
        <v>0</v>
      </c>
      <c r="NS1242" s="98">
        <f t="shared" si="542"/>
        <v>0</v>
      </c>
      <c r="NT1242" s="98">
        <f t="shared" si="312"/>
        <v>0</v>
      </c>
      <c r="NU1242" s="98">
        <f t="shared" si="312"/>
        <v>0</v>
      </c>
      <c r="NV1242" s="98">
        <f t="shared" si="312"/>
        <v>0</v>
      </c>
      <c r="NW1242" s="98">
        <f t="shared" si="313"/>
        <v>0</v>
      </c>
      <c r="NX1242" s="98">
        <f t="shared" si="313"/>
        <v>0</v>
      </c>
      <c r="NY1242" s="98">
        <f t="shared" si="313"/>
        <v>0</v>
      </c>
      <c r="NZ1242" s="103"/>
      <c r="OA1242" s="103"/>
      <c r="OB1242" s="103"/>
      <c r="OC1242" s="98">
        <f t="shared" si="314"/>
        <v>0</v>
      </c>
      <c r="OD1242" s="98">
        <f t="shared" si="315"/>
        <v>0</v>
      </c>
      <c r="OE1242" s="98">
        <f t="shared" si="316"/>
        <v>0</v>
      </c>
      <c r="OF1242" s="98">
        <f t="shared" si="317"/>
        <v>0</v>
      </c>
      <c r="OG1242" s="98">
        <f t="shared" si="318"/>
        <v>0</v>
      </c>
      <c r="OH1242" s="98">
        <f t="shared" si="319"/>
        <v>0</v>
      </c>
      <c r="OI1242" s="98">
        <f t="shared" si="543"/>
        <v>0</v>
      </c>
      <c r="OJ1242" s="98">
        <f t="shared" si="544"/>
        <v>0</v>
      </c>
      <c r="OK1242" s="98">
        <f t="shared" si="545"/>
        <v>0</v>
      </c>
      <c r="OL1242" s="98">
        <f t="shared" si="546"/>
        <v>0</v>
      </c>
      <c r="OM1242" s="98">
        <f t="shared" si="547"/>
        <v>0</v>
      </c>
      <c r="ON1242" s="98">
        <f t="shared" si="548"/>
        <v>0</v>
      </c>
      <c r="OO1242" s="98">
        <f t="shared" si="320"/>
        <v>0</v>
      </c>
      <c r="OP1242" s="98">
        <f t="shared" si="320"/>
        <v>0</v>
      </c>
      <c r="OQ1242" s="98">
        <f t="shared" si="320"/>
        <v>0</v>
      </c>
      <c r="OR1242" s="98">
        <f t="shared" si="321"/>
        <v>0</v>
      </c>
      <c r="OS1242" s="98">
        <f t="shared" si="321"/>
        <v>0</v>
      </c>
      <c r="OT1242" s="98">
        <f t="shared" si="321"/>
        <v>0</v>
      </c>
      <c r="OU1242" s="103"/>
      <c r="OV1242" s="103"/>
      <c r="OW1242" s="103"/>
      <c r="OX1242" s="98">
        <f t="shared" si="322"/>
        <v>0</v>
      </c>
      <c r="OY1242" s="98">
        <f t="shared" si="323"/>
        <v>0</v>
      </c>
      <c r="OZ1242" s="98">
        <f t="shared" si="324"/>
        <v>0</v>
      </c>
      <c r="PA1242" s="98">
        <f t="shared" si="325"/>
        <v>0</v>
      </c>
      <c r="PB1242" s="98">
        <f t="shared" si="326"/>
        <v>0</v>
      </c>
      <c r="PC1242" s="98">
        <f t="shared" si="327"/>
        <v>0</v>
      </c>
      <c r="PD1242" s="98">
        <f t="shared" si="549"/>
        <v>0</v>
      </c>
      <c r="PE1242" s="98">
        <f t="shared" si="550"/>
        <v>0</v>
      </c>
      <c r="PF1242" s="98">
        <f t="shared" si="551"/>
        <v>0</v>
      </c>
      <c r="PG1242" s="98">
        <f t="shared" si="552"/>
        <v>0</v>
      </c>
      <c r="PH1242" s="98">
        <f t="shared" si="553"/>
        <v>0</v>
      </c>
      <c r="PI1242" s="98">
        <f t="shared" si="554"/>
        <v>0</v>
      </c>
      <c r="PJ1242" s="98">
        <f t="shared" si="328"/>
        <v>0</v>
      </c>
      <c r="PK1242" s="98">
        <f t="shared" si="328"/>
        <v>0</v>
      </c>
      <c r="PL1242" s="98">
        <f t="shared" si="328"/>
        <v>0</v>
      </c>
      <c r="PM1242" s="98">
        <f t="shared" si="329"/>
        <v>0</v>
      </c>
      <c r="PN1242" s="98">
        <f t="shared" si="329"/>
        <v>0</v>
      </c>
      <c r="PO1242" s="98">
        <f t="shared" si="329"/>
        <v>0</v>
      </c>
      <c r="PP1242" s="103"/>
      <c r="PQ1242" s="103"/>
      <c r="PR1242" s="103"/>
      <c r="PS1242" s="98">
        <f t="shared" si="330"/>
        <v>0</v>
      </c>
      <c r="PT1242" s="98">
        <f t="shared" si="331"/>
        <v>0</v>
      </c>
      <c r="PU1242" s="98">
        <f t="shared" si="332"/>
        <v>0</v>
      </c>
      <c r="PV1242" s="98">
        <f t="shared" si="333"/>
        <v>0</v>
      </c>
      <c r="PW1242" s="98">
        <f t="shared" si="334"/>
        <v>0</v>
      </c>
      <c r="PX1242" s="98">
        <f t="shared" si="335"/>
        <v>0</v>
      </c>
      <c r="PY1242" s="98">
        <f t="shared" si="555"/>
        <v>0</v>
      </c>
      <c r="PZ1242" s="98">
        <f t="shared" si="556"/>
        <v>0</v>
      </c>
      <c r="QA1242" s="98">
        <f t="shared" si="557"/>
        <v>0</v>
      </c>
      <c r="QB1242" s="98">
        <f t="shared" si="558"/>
        <v>0</v>
      </c>
      <c r="QC1242" s="98">
        <f t="shared" si="559"/>
        <v>0</v>
      </c>
      <c r="QD1242" s="98">
        <f t="shared" si="560"/>
        <v>0</v>
      </c>
      <c r="QE1242" s="98">
        <f t="shared" si="336"/>
        <v>0</v>
      </c>
      <c r="QF1242" s="98">
        <f t="shared" si="336"/>
        <v>0</v>
      </c>
      <c r="QG1242" s="98">
        <f t="shared" si="336"/>
        <v>0</v>
      </c>
      <c r="QH1242" s="98">
        <f t="shared" si="337"/>
        <v>0</v>
      </c>
      <c r="QI1242" s="98">
        <f t="shared" si="337"/>
        <v>0</v>
      </c>
      <c r="QJ1242" s="98">
        <f t="shared" si="337"/>
        <v>0</v>
      </c>
      <c r="QK1242" s="103"/>
      <c r="QL1242" s="103"/>
      <c r="QM1242" s="103"/>
      <c r="QN1242" s="98">
        <f t="shared" si="338"/>
        <v>0</v>
      </c>
      <c r="QO1242" s="98">
        <f t="shared" si="339"/>
        <v>0</v>
      </c>
      <c r="QP1242" s="98">
        <f t="shared" si="340"/>
        <v>0</v>
      </c>
      <c r="QQ1242" s="98">
        <f t="shared" si="341"/>
        <v>0</v>
      </c>
      <c r="QR1242" s="98">
        <f t="shared" si="342"/>
        <v>0</v>
      </c>
      <c r="QS1242" s="98">
        <f t="shared" si="343"/>
        <v>0</v>
      </c>
      <c r="QT1242" s="98">
        <f t="shared" si="561"/>
        <v>0</v>
      </c>
      <c r="QU1242" s="98">
        <f t="shared" si="562"/>
        <v>0</v>
      </c>
      <c r="QV1242" s="98">
        <f t="shared" si="563"/>
        <v>0</v>
      </c>
      <c r="QW1242" s="98">
        <f t="shared" si="564"/>
        <v>0</v>
      </c>
      <c r="QX1242" s="98">
        <f t="shared" si="565"/>
        <v>0</v>
      </c>
      <c r="QY1242" s="98">
        <f t="shared" si="566"/>
        <v>0</v>
      </c>
      <c r="QZ1242" s="98">
        <f t="shared" si="344"/>
        <v>0</v>
      </c>
      <c r="RA1242" s="98">
        <f t="shared" si="344"/>
        <v>0</v>
      </c>
      <c r="RB1242" s="98">
        <f t="shared" si="344"/>
        <v>0</v>
      </c>
      <c r="RC1242" s="98">
        <f t="shared" si="345"/>
        <v>0</v>
      </c>
      <c r="RD1242" s="98">
        <f t="shared" si="345"/>
        <v>0</v>
      </c>
      <c r="RE1242" s="98">
        <f t="shared" si="345"/>
        <v>0</v>
      </c>
      <c r="RF1242" s="103"/>
      <c r="RG1242" s="103"/>
      <c r="RH1242" s="103"/>
      <c r="RI1242" s="98">
        <f t="shared" si="346"/>
        <v>0</v>
      </c>
      <c r="RJ1242" s="98">
        <f t="shared" si="347"/>
        <v>0</v>
      </c>
      <c r="RK1242" s="98">
        <f t="shared" si="348"/>
        <v>0</v>
      </c>
      <c r="RL1242" s="98">
        <f t="shared" si="349"/>
        <v>0</v>
      </c>
      <c r="RM1242" s="98">
        <f t="shared" si="350"/>
        <v>0</v>
      </c>
      <c r="RN1242" s="98">
        <f t="shared" si="351"/>
        <v>0</v>
      </c>
      <c r="RO1242" s="98">
        <f t="shared" si="567"/>
        <v>0</v>
      </c>
      <c r="RP1242" s="98">
        <f t="shared" si="568"/>
        <v>0</v>
      </c>
      <c r="RQ1242" s="98">
        <f t="shared" si="569"/>
        <v>0</v>
      </c>
      <c r="RR1242" s="98">
        <f t="shared" si="570"/>
        <v>0</v>
      </c>
      <c r="RS1242" s="98">
        <f t="shared" si="571"/>
        <v>0</v>
      </c>
      <c r="RT1242" s="98">
        <f t="shared" si="572"/>
        <v>0</v>
      </c>
      <c r="RU1242" s="98">
        <f t="shared" si="352"/>
        <v>0</v>
      </c>
      <c r="RV1242" s="98">
        <f t="shared" si="352"/>
        <v>0</v>
      </c>
      <c r="RW1242" s="98">
        <f t="shared" si="352"/>
        <v>0</v>
      </c>
      <c r="RX1242" s="98">
        <f t="shared" si="353"/>
        <v>0</v>
      </c>
      <c r="RY1242" s="98">
        <f t="shared" si="353"/>
        <v>0</v>
      </c>
      <c r="RZ1242" s="98">
        <f t="shared" si="353"/>
        <v>0</v>
      </c>
      <c r="SA1242" s="103"/>
      <c r="SB1242" s="103"/>
      <c r="SC1242" s="103"/>
      <c r="SD1242" s="98">
        <f t="shared" si="354"/>
        <v>0</v>
      </c>
      <c r="SE1242" s="98">
        <f t="shared" si="355"/>
        <v>0</v>
      </c>
      <c r="SF1242" s="98">
        <f t="shared" si="356"/>
        <v>0</v>
      </c>
      <c r="SG1242" s="98">
        <f t="shared" si="357"/>
        <v>0</v>
      </c>
      <c r="SH1242" s="98">
        <f t="shared" si="358"/>
        <v>0</v>
      </c>
      <c r="SI1242" s="98">
        <f t="shared" si="359"/>
        <v>0</v>
      </c>
      <c r="SJ1242" s="98">
        <f t="shared" si="573"/>
        <v>0</v>
      </c>
      <c r="SK1242" s="98">
        <f t="shared" si="574"/>
        <v>0</v>
      </c>
      <c r="SL1242" s="98">
        <f t="shared" si="575"/>
        <v>0</v>
      </c>
      <c r="SM1242" s="98">
        <f t="shared" si="576"/>
        <v>0</v>
      </c>
      <c r="SN1242" s="98">
        <f t="shared" si="577"/>
        <v>0</v>
      </c>
      <c r="SO1242" s="98">
        <f t="shared" si="578"/>
        <v>0</v>
      </c>
      <c r="SP1242" s="98">
        <f t="shared" si="360"/>
        <v>0</v>
      </c>
      <c r="SQ1242" s="98">
        <f t="shared" si="360"/>
        <v>0</v>
      </c>
      <c r="SR1242" s="98">
        <f t="shared" si="360"/>
        <v>0</v>
      </c>
      <c r="SS1242" s="98">
        <f t="shared" si="361"/>
        <v>0</v>
      </c>
      <c r="ST1242" s="98">
        <f t="shared" si="361"/>
        <v>0</v>
      </c>
      <c r="SU1242" s="98">
        <f t="shared" si="361"/>
        <v>0</v>
      </c>
      <c r="SV1242" s="103"/>
      <c r="SW1242" s="103"/>
      <c r="SX1242" s="103"/>
      <c r="SY1242" s="98">
        <f t="shared" si="362"/>
        <v>0</v>
      </c>
      <c r="SZ1242" s="98">
        <f t="shared" si="363"/>
        <v>0</v>
      </c>
      <c r="TA1242" s="98">
        <f t="shared" si="364"/>
        <v>0</v>
      </c>
      <c r="TB1242" s="98">
        <f t="shared" si="365"/>
        <v>0</v>
      </c>
      <c r="TC1242" s="98">
        <f t="shared" si="366"/>
        <v>0</v>
      </c>
      <c r="TD1242" s="98">
        <f t="shared" si="367"/>
        <v>0</v>
      </c>
      <c r="TE1242" s="98">
        <f t="shared" si="579"/>
        <v>0</v>
      </c>
      <c r="TF1242" s="98">
        <f t="shared" si="580"/>
        <v>0</v>
      </c>
      <c r="TG1242" s="98">
        <f t="shared" si="581"/>
        <v>0</v>
      </c>
      <c r="TH1242" s="98">
        <f t="shared" si="582"/>
        <v>0</v>
      </c>
      <c r="TI1242" s="98">
        <f t="shared" si="583"/>
        <v>0</v>
      </c>
      <c r="TJ1242" s="98">
        <f t="shared" si="584"/>
        <v>0</v>
      </c>
      <c r="TK1242" s="98">
        <f t="shared" si="368"/>
        <v>0</v>
      </c>
      <c r="TL1242" s="98">
        <f t="shared" si="368"/>
        <v>0</v>
      </c>
      <c r="TM1242" s="98">
        <f t="shared" si="368"/>
        <v>0</v>
      </c>
      <c r="TN1242" s="98">
        <f t="shared" si="369"/>
        <v>0</v>
      </c>
      <c r="TO1242" s="98">
        <f t="shared" si="369"/>
        <v>0</v>
      </c>
      <c r="TP1242" s="98">
        <f t="shared" si="369"/>
        <v>0</v>
      </c>
      <c r="TQ1242" s="103"/>
      <c r="TR1242" s="103"/>
      <c r="TS1242" s="103"/>
      <c r="TT1242" s="98">
        <f t="shared" si="370"/>
        <v>0</v>
      </c>
      <c r="TU1242" s="98">
        <f t="shared" si="371"/>
        <v>0</v>
      </c>
      <c r="TV1242" s="98">
        <f t="shared" si="372"/>
        <v>0</v>
      </c>
      <c r="TW1242" s="98">
        <f t="shared" si="373"/>
        <v>0</v>
      </c>
      <c r="TX1242" s="98">
        <f t="shared" si="374"/>
        <v>0</v>
      </c>
      <c r="TY1242" s="98">
        <f t="shared" si="375"/>
        <v>0</v>
      </c>
      <c r="TZ1242" s="98">
        <f t="shared" si="585"/>
        <v>0</v>
      </c>
      <c r="UA1242" s="98">
        <f t="shared" si="586"/>
        <v>0</v>
      </c>
      <c r="UB1242" s="98">
        <f t="shared" si="587"/>
        <v>0</v>
      </c>
      <c r="UC1242" s="98">
        <f t="shared" si="588"/>
        <v>0</v>
      </c>
      <c r="UD1242" s="98">
        <f t="shared" si="589"/>
        <v>0</v>
      </c>
      <c r="UE1242" s="98">
        <f t="shared" si="590"/>
        <v>0</v>
      </c>
      <c r="UF1242" s="98">
        <f t="shared" si="376"/>
        <v>0</v>
      </c>
      <c r="UG1242" s="98">
        <f t="shared" si="376"/>
        <v>0</v>
      </c>
      <c r="UH1242" s="98">
        <f t="shared" si="376"/>
        <v>0</v>
      </c>
      <c r="UI1242" s="98">
        <f t="shared" si="377"/>
        <v>0</v>
      </c>
      <c r="UJ1242" s="98">
        <f t="shared" si="377"/>
        <v>0</v>
      </c>
      <c r="UK1242" s="98">
        <f t="shared" si="377"/>
        <v>0</v>
      </c>
      <c r="UL1242" s="103"/>
      <c r="UM1242" s="103"/>
      <c r="UN1242" s="103"/>
      <c r="UO1242" s="98">
        <f t="shared" si="378"/>
        <v>0</v>
      </c>
      <c r="UP1242" s="98">
        <f t="shared" si="379"/>
        <v>0</v>
      </c>
      <c r="UQ1242" s="98">
        <f t="shared" si="380"/>
        <v>0</v>
      </c>
      <c r="UR1242" s="98">
        <f t="shared" si="381"/>
        <v>0</v>
      </c>
      <c r="US1242" s="98">
        <f t="shared" si="382"/>
        <v>0</v>
      </c>
      <c r="UT1242" s="98">
        <f t="shared" si="383"/>
        <v>0</v>
      </c>
      <c r="UU1242" s="98">
        <f t="shared" si="591"/>
        <v>65778.22</v>
      </c>
      <c r="UV1242" s="98">
        <f t="shared" si="592"/>
        <v>69746.94</v>
      </c>
      <c r="UW1242" s="98">
        <f t="shared" si="593"/>
        <v>74300.25</v>
      </c>
      <c r="UX1242" s="98">
        <f t="shared" si="594"/>
        <v>12964.17</v>
      </c>
      <c r="UY1242" s="98">
        <f t="shared" si="595"/>
        <v>12374.68</v>
      </c>
      <c r="UZ1242" s="98">
        <f t="shared" si="596"/>
        <v>12397.42</v>
      </c>
      <c r="VA1242" s="98">
        <f t="shared" si="384"/>
        <v>0</v>
      </c>
      <c r="VB1242" s="98">
        <f t="shared" si="384"/>
        <v>0</v>
      </c>
      <c r="VC1242" s="98">
        <f t="shared" si="384"/>
        <v>0</v>
      </c>
      <c r="VD1242" s="98">
        <f t="shared" si="385"/>
        <v>0</v>
      </c>
      <c r="VE1242" s="98">
        <f t="shared" si="385"/>
        <v>0</v>
      </c>
      <c r="VF1242" s="98">
        <f t="shared" si="385"/>
        <v>0</v>
      </c>
      <c r="VG1242" s="103"/>
      <c r="VH1242" s="103"/>
      <c r="VI1242" s="103"/>
      <c r="VJ1242" s="98">
        <f t="shared" si="386"/>
        <v>0</v>
      </c>
      <c r="VK1242" s="98">
        <f t="shared" si="387"/>
        <v>0</v>
      </c>
      <c r="VL1242" s="98">
        <f t="shared" si="388"/>
        <v>0</v>
      </c>
      <c r="VM1242" s="98">
        <f t="shared" si="389"/>
        <v>0</v>
      </c>
      <c r="VN1242" s="98">
        <f t="shared" si="390"/>
        <v>0</v>
      </c>
      <c r="VO1242" s="98">
        <f t="shared" si="391"/>
        <v>0</v>
      </c>
      <c r="VP1242" s="98">
        <f t="shared" si="597"/>
        <v>0</v>
      </c>
      <c r="VQ1242" s="98">
        <f t="shared" si="598"/>
        <v>0</v>
      </c>
      <c r="VR1242" s="98">
        <f t="shared" si="599"/>
        <v>0</v>
      </c>
      <c r="VS1242" s="98">
        <f t="shared" si="600"/>
        <v>0</v>
      </c>
      <c r="VT1242" s="98">
        <f t="shared" si="601"/>
        <v>0</v>
      </c>
      <c r="VU1242" s="98">
        <f t="shared" si="602"/>
        <v>0</v>
      </c>
      <c r="VV1242" s="98">
        <f t="shared" si="392"/>
        <v>0</v>
      </c>
      <c r="VW1242" s="98">
        <f t="shared" si="392"/>
        <v>0</v>
      </c>
      <c r="VX1242" s="98">
        <f t="shared" si="392"/>
        <v>0</v>
      </c>
      <c r="VY1242" s="98">
        <f t="shared" si="393"/>
        <v>0</v>
      </c>
      <c r="VZ1242" s="98">
        <f t="shared" si="393"/>
        <v>0</v>
      </c>
      <c r="WA1242" s="98">
        <f t="shared" si="393"/>
        <v>0</v>
      </c>
      <c r="WB1242" s="103"/>
      <c r="WC1242" s="103"/>
      <c r="WD1242" s="103"/>
      <c r="WE1242" s="98">
        <f t="shared" si="394"/>
        <v>0</v>
      </c>
      <c r="WF1242" s="98">
        <f t="shared" si="395"/>
        <v>0</v>
      </c>
      <c r="WG1242" s="98">
        <f t="shared" si="396"/>
        <v>0</v>
      </c>
      <c r="WH1242" s="98">
        <f t="shared" si="397"/>
        <v>0</v>
      </c>
      <c r="WI1242" s="98">
        <f t="shared" si="398"/>
        <v>0</v>
      </c>
      <c r="WJ1242" s="98">
        <f t="shared" si="399"/>
        <v>0</v>
      </c>
      <c r="WK1242" s="98">
        <f t="shared" si="603"/>
        <v>0</v>
      </c>
      <c r="WL1242" s="98">
        <f t="shared" si="604"/>
        <v>0</v>
      </c>
      <c r="WM1242" s="98">
        <f t="shared" si="605"/>
        <v>0</v>
      </c>
      <c r="WN1242" s="98">
        <f t="shared" si="606"/>
        <v>0</v>
      </c>
      <c r="WO1242" s="98">
        <f t="shared" si="607"/>
        <v>0</v>
      </c>
      <c r="WP1242" s="98">
        <f t="shared" si="608"/>
        <v>0</v>
      </c>
      <c r="WQ1242" s="98">
        <f t="shared" si="400"/>
        <v>0</v>
      </c>
      <c r="WR1242" s="98">
        <f t="shared" si="400"/>
        <v>0</v>
      </c>
      <c r="WS1242" s="98">
        <f t="shared" si="400"/>
        <v>0</v>
      </c>
      <c r="WT1242" s="98">
        <f t="shared" si="401"/>
        <v>0</v>
      </c>
      <c r="WU1242" s="98">
        <f t="shared" si="401"/>
        <v>0</v>
      </c>
      <c r="WV1242" s="98">
        <f t="shared" si="401"/>
        <v>0</v>
      </c>
      <c r="WW1242" s="103"/>
      <c r="WX1242" s="103"/>
      <c r="WY1242" s="103"/>
      <c r="WZ1242" s="98">
        <f t="shared" si="402"/>
        <v>0</v>
      </c>
      <c r="XA1242" s="98">
        <f t="shared" si="403"/>
        <v>0</v>
      </c>
      <c r="XB1242" s="98">
        <f t="shared" si="404"/>
        <v>0</v>
      </c>
      <c r="XC1242" s="98">
        <f t="shared" si="405"/>
        <v>0</v>
      </c>
      <c r="XD1242" s="98">
        <f t="shared" si="406"/>
        <v>0</v>
      </c>
      <c r="XE1242" s="98">
        <f t="shared" si="407"/>
        <v>0</v>
      </c>
      <c r="XF1242" s="98">
        <f t="shared" si="609"/>
        <v>0</v>
      </c>
      <c r="XG1242" s="98">
        <f t="shared" si="610"/>
        <v>0</v>
      </c>
      <c r="XH1242" s="98">
        <f t="shared" si="611"/>
        <v>0</v>
      </c>
      <c r="XI1242" s="98">
        <f t="shared" si="612"/>
        <v>0</v>
      </c>
      <c r="XJ1242" s="98">
        <f t="shared" si="613"/>
        <v>0</v>
      </c>
      <c r="XK1242" s="98">
        <f t="shared" si="614"/>
        <v>0</v>
      </c>
      <c r="XL1242" s="98">
        <f t="shared" si="408"/>
        <v>0</v>
      </c>
      <c r="XM1242" s="98">
        <f t="shared" si="408"/>
        <v>0</v>
      </c>
      <c r="XN1242" s="98">
        <f t="shared" si="408"/>
        <v>0</v>
      </c>
      <c r="XO1242" s="98">
        <f t="shared" si="409"/>
        <v>0</v>
      </c>
      <c r="XP1242" s="98">
        <f t="shared" si="409"/>
        <v>0</v>
      </c>
      <c r="XQ1242" s="98">
        <f t="shared" si="409"/>
        <v>0</v>
      </c>
      <c r="XR1242" s="103"/>
      <c r="XS1242" s="103"/>
      <c r="XT1242" s="103"/>
      <c r="XU1242" s="98">
        <f t="shared" si="410"/>
        <v>0</v>
      </c>
      <c r="XV1242" s="98">
        <f t="shared" si="411"/>
        <v>0</v>
      </c>
      <c r="XW1242" s="98">
        <f t="shared" si="412"/>
        <v>0</v>
      </c>
      <c r="XX1242" s="98">
        <f t="shared" si="413"/>
        <v>0</v>
      </c>
      <c r="XY1242" s="98">
        <f t="shared" si="414"/>
        <v>0</v>
      </c>
      <c r="XZ1242" s="98">
        <f t="shared" si="415"/>
        <v>0</v>
      </c>
      <c r="YA1242" s="98">
        <f t="shared" si="615"/>
        <v>0</v>
      </c>
      <c r="YB1242" s="98">
        <f t="shared" si="616"/>
        <v>0</v>
      </c>
      <c r="YC1242" s="98">
        <f t="shared" si="617"/>
        <v>0</v>
      </c>
      <c r="YD1242" s="98">
        <f t="shared" si="618"/>
        <v>0</v>
      </c>
      <c r="YE1242" s="98">
        <f t="shared" si="619"/>
        <v>0</v>
      </c>
      <c r="YF1242" s="98">
        <f t="shared" si="620"/>
        <v>0</v>
      </c>
      <c r="YG1242" s="98">
        <f t="shared" si="416"/>
        <v>0</v>
      </c>
      <c r="YH1242" s="98">
        <f t="shared" si="416"/>
        <v>0</v>
      </c>
      <c r="YI1242" s="98">
        <f t="shared" si="416"/>
        <v>0</v>
      </c>
      <c r="YJ1242" s="98">
        <f t="shared" si="417"/>
        <v>0</v>
      </c>
      <c r="YK1242" s="98">
        <f t="shared" si="417"/>
        <v>0</v>
      </c>
      <c r="YL1242" s="98">
        <f t="shared" si="417"/>
        <v>0</v>
      </c>
      <c r="YM1242" s="146">
        <f t="shared" si="621"/>
        <v>0</v>
      </c>
      <c r="YN1242" s="146">
        <f t="shared" si="418"/>
        <v>0</v>
      </c>
      <c r="YO1242" s="146">
        <f t="shared" si="418"/>
        <v>0</v>
      </c>
      <c r="YP1242" s="98">
        <f t="shared" si="419"/>
        <v>0</v>
      </c>
      <c r="YQ1242" s="98">
        <f t="shared" si="420"/>
        <v>0</v>
      </c>
      <c r="YR1242" s="98">
        <f t="shared" si="421"/>
        <v>0</v>
      </c>
      <c r="YS1242" s="98">
        <f t="shared" si="422"/>
        <v>0</v>
      </c>
      <c r="YT1242" s="98">
        <f t="shared" si="423"/>
        <v>0</v>
      </c>
      <c r="YU1242" s="98">
        <f t="shared" si="424"/>
        <v>0</v>
      </c>
      <c r="YV1242" s="98">
        <f t="shared" si="622"/>
        <v>65410.53</v>
      </c>
      <c r="YW1242" s="98">
        <f t="shared" si="623"/>
        <v>69191.240000000005</v>
      </c>
      <c r="YX1242" s="98">
        <f t="shared" si="624"/>
        <v>73521.89</v>
      </c>
      <c r="YY1242" s="98">
        <f t="shared" si="625"/>
        <v>19166.849999999999</v>
      </c>
      <c r="YZ1242" s="98">
        <f t="shared" si="626"/>
        <v>18224.18</v>
      </c>
      <c r="ZA1242" s="98">
        <f t="shared" si="627"/>
        <v>18258.27</v>
      </c>
      <c r="ZB1242" s="98">
        <f t="shared" si="425"/>
        <v>0</v>
      </c>
      <c r="ZC1242" s="98">
        <f t="shared" si="425"/>
        <v>0</v>
      </c>
      <c r="ZD1242" s="98">
        <f t="shared" si="425"/>
        <v>0</v>
      </c>
      <c r="ZE1242" s="98">
        <f t="shared" si="426"/>
        <v>0</v>
      </c>
      <c r="ZF1242" s="98">
        <f t="shared" si="426"/>
        <v>0</v>
      </c>
      <c r="ZG1242" s="98">
        <f t="shared" si="426"/>
        <v>0</v>
      </c>
    </row>
    <row r="1243" spans="1:683" ht="38.25" customHeight="1">
      <c r="A1243" s="297" t="s">
        <v>406</v>
      </c>
      <c r="B1243" s="297" t="s">
        <v>422</v>
      </c>
      <c r="C1243" s="5"/>
      <c r="D1243" s="652"/>
      <c r="E1243" s="286"/>
      <c r="F1243" s="111">
        <f t="shared" si="172"/>
        <v>42192</v>
      </c>
      <c r="G1243" s="111">
        <f t="shared" si="172"/>
        <v>42508</v>
      </c>
      <c r="H1243" s="111">
        <f t="shared" si="172"/>
        <v>42867</v>
      </c>
      <c r="I1243" s="98">
        <f t="shared" si="173"/>
        <v>99967</v>
      </c>
      <c r="J1243" s="98">
        <f t="shared" si="174"/>
        <v>101946</v>
      </c>
      <c r="K1243" s="98">
        <f t="shared" si="175"/>
        <v>104301</v>
      </c>
      <c r="L1243" s="103"/>
      <c r="M1243" s="103"/>
      <c r="N1243" s="103"/>
      <c r="O1243" s="98">
        <f t="shared" si="427"/>
        <v>0</v>
      </c>
      <c r="P1243" s="98">
        <f t="shared" si="428"/>
        <v>0</v>
      </c>
      <c r="Q1243" s="98">
        <f t="shared" si="429"/>
        <v>0</v>
      </c>
      <c r="R1243" s="98">
        <f t="shared" si="430"/>
        <v>0</v>
      </c>
      <c r="S1243" s="98">
        <f t="shared" si="431"/>
        <v>0</v>
      </c>
      <c r="T1243" s="98">
        <f t="shared" si="432"/>
        <v>0</v>
      </c>
      <c r="U1243" s="98">
        <f t="shared" si="433"/>
        <v>0</v>
      </c>
      <c r="V1243" s="98">
        <f t="shared" si="434"/>
        <v>0</v>
      </c>
      <c r="W1243" s="98">
        <f t="shared" si="435"/>
        <v>0</v>
      </c>
      <c r="X1243" s="98">
        <f t="shared" si="436"/>
        <v>0</v>
      </c>
      <c r="Y1243" s="98">
        <f t="shared" si="437"/>
        <v>0</v>
      </c>
      <c r="Z1243" s="98">
        <f t="shared" si="438"/>
        <v>0</v>
      </c>
      <c r="AA1243" s="98">
        <f t="shared" si="439"/>
        <v>0</v>
      </c>
      <c r="AB1243" s="98">
        <f t="shared" si="176"/>
        <v>0</v>
      </c>
      <c r="AC1243" s="98">
        <f t="shared" si="176"/>
        <v>0</v>
      </c>
      <c r="AD1243" s="98">
        <f t="shared" si="440"/>
        <v>0</v>
      </c>
      <c r="AE1243" s="98">
        <f t="shared" si="177"/>
        <v>0</v>
      </c>
      <c r="AF1243" s="98">
        <f t="shared" si="177"/>
        <v>0</v>
      </c>
      <c r="AG1243" s="103"/>
      <c r="AH1243" s="103"/>
      <c r="AI1243" s="103"/>
      <c r="AJ1243" s="98">
        <f t="shared" si="178"/>
        <v>0</v>
      </c>
      <c r="AK1243" s="98">
        <f t="shared" si="179"/>
        <v>0</v>
      </c>
      <c r="AL1243" s="98">
        <f t="shared" si="180"/>
        <v>0</v>
      </c>
      <c r="AM1243" s="98">
        <f t="shared" si="181"/>
        <v>0</v>
      </c>
      <c r="AN1243" s="98">
        <f t="shared" si="182"/>
        <v>0</v>
      </c>
      <c r="AO1243" s="98">
        <f t="shared" si="183"/>
        <v>0</v>
      </c>
      <c r="AP1243" s="98">
        <f t="shared" si="441"/>
        <v>0</v>
      </c>
      <c r="AQ1243" s="98">
        <f t="shared" si="442"/>
        <v>0</v>
      </c>
      <c r="AR1243" s="98">
        <f t="shared" si="443"/>
        <v>0</v>
      </c>
      <c r="AS1243" s="98">
        <f t="shared" si="444"/>
        <v>0</v>
      </c>
      <c r="AT1243" s="98">
        <f t="shared" si="445"/>
        <v>0</v>
      </c>
      <c r="AU1243" s="98">
        <f t="shared" si="446"/>
        <v>0</v>
      </c>
      <c r="AV1243" s="98">
        <f t="shared" si="184"/>
        <v>0</v>
      </c>
      <c r="AW1243" s="98">
        <f t="shared" si="184"/>
        <v>0</v>
      </c>
      <c r="AX1243" s="98">
        <f t="shared" si="184"/>
        <v>0</v>
      </c>
      <c r="AY1243" s="98">
        <f t="shared" si="185"/>
        <v>0</v>
      </c>
      <c r="AZ1243" s="98">
        <f t="shared" si="185"/>
        <v>0</v>
      </c>
      <c r="BA1243" s="98">
        <f t="shared" si="185"/>
        <v>0</v>
      </c>
      <c r="BB1243" s="103"/>
      <c r="BC1243" s="103"/>
      <c r="BD1243" s="103"/>
      <c r="BE1243" s="98">
        <f t="shared" si="186"/>
        <v>0</v>
      </c>
      <c r="BF1243" s="98">
        <f t="shared" si="187"/>
        <v>0</v>
      </c>
      <c r="BG1243" s="98">
        <f t="shared" si="188"/>
        <v>0</v>
      </c>
      <c r="BH1243" s="98">
        <f t="shared" si="189"/>
        <v>0</v>
      </c>
      <c r="BI1243" s="98">
        <f t="shared" si="190"/>
        <v>0</v>
      </c>
      <c r="BJ1243" s="98">
        <f t="shared" si="191"/>
        <v>0</v>
      </c>
      <c r="BK1243" s="98">
        <f t="shared" si="447"/>
        <v>0</v>
      </c>
      <c r="BL1243" s="98">
        <f t="shared" si="448"/>
        <v>0</v>
      </c>
      <c r="BM1243" s="98">
        <f t="shared" si="449"/>
        <v>0</v>
      </c>
      <c r="BN1243" s="98">
        <f t="shared" si="450"/>
        <v>0</v>
      </c>
      <c r="BO1243" s="98">
        <f t="shared" si="451"/>
        <v>0</v>
      </c>
      <c r="BP1243" s="98">
        <f t="shared" si="452"/>
        <v>0</v>
      </c>
      <c r="BQ1243" s="98">
        <f t="shared" si="192"/>
        <v>0</v>
      </c>
      <c r="BR1243" s="98">
        <f t="shared" si="192"/>
        <v>0</v>
      </c>
      <c r="BS1243" s="98">
        <f t="shared" si="192"/>
        <v>0</v>
      </c>
      <c r="BT1243" s="98">
        <f t="shared" si="193"/>
        <v>0</v>
      </c>
      <c r="BU1243" s="98">
        <f t="shared" si="193"/>
        <v>0</v>
      </c>
      <c r="BV1243" s="98">
        <f t="shared" si="193"/>
        <v>0</v>
      </c>
      <c r="BW1243" s="103"/>
      <c r="BX1243" s="103"/>
      <c r="BY1243" s="103"/>
      <c r="BZ1243" s="98">
        <f t="shared" si="194"/>
        <v>0</v>
      </c>
      <c r="CA1243" s="98">
        <f t="shared" si="195"/>
        <v>0</v>
      </c>
      <c r="CB1243" s="98">
        <f t="shared" si="196"/>
        <v>0</v>
      </c>
      <c r="CC1243" s="98">
        <f t="shared" si="197"/>
        <v>0</v>
      </c>
      <c r="CD1243" s="98">
        <f t="shared" si="198"/>
        <v>0</v>
      </c>
      <c r="CE1243" s="98">
        <f t="shared" si="199"/>
        <v>0</v>
      </c>
      <c r="CF1243" s="98">
        <f t="shared" si="453"/>
        <v>0</v>
      </c>
      <c r="CG1243" s="98">
        <f t="shared" si="454"/>
        <v>0</v>
      </c>
      <c r="CH1243" s="98">
        <f t="shared" si="455"/>
        <v>0</v>
      </c>
      <c r="CI1243" s="98">
        <f t="shared" si="456"/>
        <v>0</v>
      </c>
      <c r="CJ1243" s="98">
        <f t="shared" si="457"/>
        <v>0</v>
      </c>
      <c r="CK1243" s="98">
        <f t="shared" si="458"/>
        <v>0</v>
      </c>
      <c r="CL1243" s="98">
        <f t="shared" si="200"/>
        <v>0</v>
      </c>
      <c r="CM1243" s="98">
        <f t="shared" si="200"/>
        <v>0</v>
      </c>
      <c r="CN1243" s="98">
        <f t="shared" si="200"/>
        <v>0</v>
      </c>
      <c r="CO1243" s="98">
        <f t="shared" si="201"/>
        <v>0</v>
      </c>
      <c r="CP1243" s="98">
        <f t="shared" si="201"/>
        <v>0</v>
      </c>
      <c r="CQ1243" s="98">
        <f t="shared" si="201"/>
        <v>0</v>
      </c>
      <c r="CR1243" s="103"/>
      <c r="CS1243" s="103"/>
      <c r="CT1243" s="103"/>
      <c r="CU1243" s="98">
        <f t="shared" si="202"/>
        <v>0</v>
      </c>
      <c r="CV1243" s="98">
        <f t="shared" si="203"/>
        <v>0</v>
      </c>
      <c r="CW1243" s="98">
        <f t="shared" si="204"/>
        <v>0</v>
      </c>
      <c r="CX1243" s="98">
        <f t="shared" si="205"/>
        <v>0</v>
      </c>
      <c r="CY1243" s="98">
        <f t="shared" si="206"/>
        <v>0</v>
      </c>
      <c r="CZ1243" s="98">
        <f t="shared" si="207"/>
        <v>0</v>
      </c>
      <c r="DA1243" s="98">
        <f t="shared" si="459"/>
        <v>0</v>
      </c>
      <c r="DB1243" s="98">
        <f t="shared" si="460"/>
        <v>0</v>
      </c>
      <c r="DC1243" s="98">
        <f t="shared" si="461"/>
        <v>0</v>
      </c>
      <c r="DD1243" s="98">
        <f t="shared" si="462"/>
        <v>0</v>
      </c>
      <c r="DE1243" s="98">
        <f t="shared" si="463"/>
        <v>0</v>
      </c>
      <c r="DF1243" s="98">
        <f t="shared" si="464"/>
        <v>0</v>
      </c>
      <c r="DG1243" s="98">
        <f t="shared" si="208"/>
        <v>0</v>
      </c>
      <c r="DH1243" s="98">
        <f t="shared" si="208"/>
        <v>0</v>
      </c>
      <c r="DI1243" s="98">
        <f t="shared" si="208"/>
        <v>0</v>
      </c>
      <c r="DJ1243" s="98">
        <f t="shared" si="209"/>
        <v>0</v>
      </c>
      <c r="DK1243" s="98">
        <f t="shared" si="209"/>
        <v>0</v>
      </c>
      <c r="DL1243" s="98">
        <f t="shared" si="209"/>
        <v>0</v>
      </c>
      <c r="DM1243" s="103"/>
      <c r="DN1243" s="103"/>
      <c r="DO1243" s="103"/>
      <c r="DP1243" s="98">
        <f t="shared" si="210"/>
        <v>0</v>
      </c>
      <c r="DQ1243" s="98">
        <f t="shared" si="211"/>
        <v>0</v>
      </c>
      <c r="DR1243" s="98">
        <f t="shared" si="212"/>
        <v>0</v>
      </c>
      <c r="DS1243" s="98">
        <f t="shared" si="213"/>
        <v>0</v>
      </c>
      <c r="DT1243" s="98">
        <f t="shared" si="214"/>
        <v>0</v>
      </c>
      <c r="DU1243" s="98">
        <f t="shared" si="215"/>
        <v>0</v>
      </c>
      <c r="DV1243" s="98">
        <f t="shared" si="465"/>
        <v>0</v>
      </c>
      <c r="DW1243" s="98">
        <f t="shared" si="466"/>
        <v>0</v>
      </c>
      <c r="DX1243" s="98">
        <f t="shared" si="467"/>
        <v>0</v>
      </c>
      <c r="DY1243" s="98">
        <f t="shared" si="468"/>
        <v>0</v>
      </c>
      <c r="DZ1243" s="98">
        <f t="shared" si="469"/>
        <v>0</v>
      </c>
      <c r="EA1243" s="98">
        <f t="shared" si="470"/>
        <v>0</v>
      </c>
      <c r="EB1243" s="98">
        <f t="shared" si="216"/>
        <v>0</v>
      </c>
      <c r="EC1243" s="98">
        <f t="shared" si="216"/>
        <v>0</v>
      </c>
      <c r="ED1243" s="98">
        <f t="shared" si="216"/>
        <v>0</v>
      </c>
      <c r="EE1243" s="98">
        <f t="shared" si="217"/>
        <v>0</v>
      </c>
      <c r="EF1243" s="98">
        <f t="shared" si="217"/>
        <v>0</v>
      </c>
      <c r="EG1243" s="98">
        <f t="shared" si="217"/>
        <v>0</v>
      </c>
      <c r="EH1243" s="103"/>
      <c r="EI1243" s="103"/>
      <c r="EJ1243" s="103"/>
      <c r="EK1243" s="98">
        <f t="shared" si="218"/>
        <v>0</v>
      </c>
      <c r="EL1243" s="98">
        <f t="shared" si="219"/>
        <v>0</v>
      </c>
      <c r="EM1243" s="98">
        <f t="shared" si="220"/>
        <v>0</v>
      </c>
      <c r="EN1243" s="98">
        <f t="shared" si="221"/>
        <v>0</v>
      </c>
      <c r="EO1243" s="98">
        <f t="shared" si="222"/>
        <v>0</v>
      </c>
      <c r="EP1243" s="98">
        <f t="shared" si="223"/>
        <v>0</v>
      </c>
      <c r="EQ1243" s="98">
        <f t="shared" si="471"/>
        <v>0</v>
      </c>
      <c r="ER1243" s="98">
        <f t="shared" si="472"/>
        <v>0</v>
      </c>
      <c r="ES1243" s="98">
        <f t="shared" si="473"/>
        <v>0</v>
      </c>
      <c r="ET1243" s="98">
        <f t="shared" si="474"/>
        <v>0</v>
      </c>
      <c r="EU1243" s="98">
        <f t="shared" si="475"/>
        <v>0</v>
      </c>
      <c r="EV1243" s="98">
        <f t="shared" si="476"/>
        <v>0</v>
      </c>
      <c r="EW1243" s="98">
        <f t="shared" si="224"/>
        <v>0</v>
      </c>
      <c r="EX1243" s="98">
        <f t="shared" si="224"/>
        <v>0</v>
      </c>
      <c r="EY1243" s="98">
        <f t="shared" si="224"/>
        <v>0</v>
      </c>
      <c r="EZ1243" s="98">
        <f t="shared" si="225"/>
        <v>0</v>
      </c>
      <c r="FA1243" s="98">
        <f t="shared" si="225"/>
        <v>0</v>
      </c>
      <c r="FB1243" s="98">
        <f t="shared" si="225"/>
        <v>0</v>
      </c>
      <c r="FC1243" s="103"/>
      <c r="FD1243" s="103"/>
      <c r="FE1243" s="103"/>
      <c r="FF1243" s="98">
        <f t="shared" si="226"/>
        <v>0</v>
      </c>
      <c r="FG1243" s="98">
        <f t="shared" si="227"/>
        <v>0</v>
      </c>
      <c r="FH1243" s="98">
        <f t="shared" si="228"/>
        <v>0</v>
      </c>
      <c r="FI1243" s="98">
        <f t="shared" si="229"/>
        <v>0</v>
      </c>
      <c r="FJ1243" s="98">
        <f t="shared" si="230"/>
        <v>0</v>
      </c>
      <c r="FK1243" s="98">
        <f t="shared" si="231"/>
        <v>0</v>
      </c>
      <c r="FL1243" s="98">
        <f t="shared" si="477"/>
        <v>0</v>
      </c>
      <c r="FM1243" s="98">
        <f t="shared" si="478"/>
        <v>0</v>
      </c>
      <c r="FN1243" s="98">
        <f t="shared" si="479"/>
        <v>0</v>
      </c>
      <c r="FO1243" s="98">
        <f t="shared" si="480"/>
        <v>0</v>
      </c>
      <c r="FP1243" s="98">
        <f t="shared" si="481"/>
        <v>0</v>
      </c>
      <c r="FQ1243" s="98">
        <f t="shared" si="482"/>
        <v>0</v>
      </c>
      <c r="FR1243" s="98">
        <f t="shared" si="232"/>
        <v>0</v>
      </c>
      <c r="FS1243" s="98">
        <f t="shared" si="232"/>
        <v>0</v>
      </c>
      <c r="FT1243" s="98">
        <f t="shared" si="232"/>
        <v>0</v>
      </c>
      <c r="FU1243" s="98">
        <f t="shared" si="233"/>
        <v>0</v>
      </c>
      <c r="FV1243" s="98">
        <f t="shared" si="233"/>
        <v>0</v>
      </c>
      <c r="FW1243" s="98">
        <f t="shared" si="233"/>
        <v>0</v>
      </c>
      <c r="FX1243" s="103"/>
      <c r="FY1243" s="103"/>
      <c r="FZ1243" s="103"/>
      <c r="GA1243" s="98">
        <f t="shared" si="234"/>
        <v>0</v>
      </c>
      <c r="GB1243" s="98">
        <f t="shared" si="235"/>
        <v>0</v>
      </c>
      <c r="GC1243" s="98">
        <f t="shared" si="236"/>
        <v>0</v>
      </c>
      <c r="GD1243" s="98">
        <f t="shared" si="237"/>
        <v>0</v>
      </c>
      <c r="GE1243" s="98">
        <f t="shared" si="238"/>
        <v>0</v>
      </c>
      <c r="GF1243" s="98">
        <f t="shared" si="239"/>
        <v>0</v>
      </c>
      <c r="GG1243" s="98">
        <f t="shared" si="483"/>
        <v>0</v>
      </c>
      <c r="GH1243" s="98">
        <f t="shared" si="484"/>
        <v>0</v>
      </c>
      <c r="GI1243" s="98">
        <f t="shared" si="485"/>
        <v>0</v>
      </c>
      <c r="GJ1243" s="98">
        <f t="shared" si="486"/>
        <v>0</v>
      </c>
      <c r="GK1243" s="98">
        <f t="shared" si="487"/>
        <v>0</v>
      </c>
      <c r="GL1243" s="98">
        <f t="shared" si="488"/>
        <v>0</v>
      </c>
      <c r="GM1243" s="98">
        <f t="shared" si="240"/>
        <v>0</v>
      </c>
      <c r="GN1243" s="98">
        <f t="shared" si="240"/>
        <v>0</v>
      </c>
      <c r="GO1243" s="98">
        <f t="shared" si="240"/>
        <v>0</v>
      </c>
      <c r="GP1243" s="98">
        <f t="shared" si="241"/>
        <v>0</v>
      </c>
      <c r="GQ1243" s="98">
        <f t="shared" si="241"/>
        <v>0</v>
      </c>
      <c r="GR1243" s="98">
        <f t="shared" si="241"/>
        <v>0</v>
      </c>
      <c r="GS1243" s="103"/>
      <c r="GT1243" s="103"/>
      <c r="GU1243" s="103"/>
      <c r="GV1243" s="98">
        <f t="shared" si="242"/>
        <v>0</v>
      </c>
      <c r="GW1243" s="98">
        <f t="shared" si="243"/>
        <v>0</v>
      </c>
      <c r="GX1243" s="98">
        <f t="shared" si="244"/>
        <v>0</v>
      </c>
      <c r="GY1243" s="98">
        <f t="shared" si="245"/>
        <v>0</v>
      </c>
      <c r="GZ1243" s="98">
        <f t="shared" si="246"/>
        <v>0</v>
      </c>
      <c r="HA1243" s="98">
        <f t="shared" si="247"/>
        <v>0</v>
      </c>
      <c r="HB1243" s="98">
        <f t="shared" si="489"/>
        <v>46040.74</v>
      </c>
      <c r="HC1243" s="98">
        <f t="shared" si="490"/>
        <v>48392.59</v>
      </c>
      <c r="HD1243" s="98">
        <f t="shared" si="491"/>
        <v>51074.07</v>
      </c>
      <c r="HE1243" s="98">
        <f t="shared" si="492"/>
        <v>35153.919999999998</v>
      </c>
      <c r="HF1243" s="98">
        <f t="shared" si="493"/>
        <v>33302.5</v>
      </c>
      <c r="HG1243" s="98">
        <f t="shared" si="494"/>
        <v>33367.67</v>
      </c>
      <c r="HH1243" s="98">
        <f t="shared" si="248"/>
        <v>0</v>
      </c>
      <c r="HI1243" s="98">
        <f t="shared" si="248"/>
        <v>0</v>
      </c>
      <c r="HJ1243" s="98">
        <f t="shared" si="248"/>
        <v>0</v>
      </c>
      <c r="HK1243" s="98">
        <f t="shared" si="249"/>
        <v>0</v>
      </c>
      <c r="HL1243" s="98">
        <f t="shared" si="249"/>
        <v>0</v>
      </c>
      <c r="HM1243" s="98">
        <f t="shared" si="249"/>
        <v>0</v>
      </c>
      <c r="HN1243" s="103"/>
      <c r="HO1243" s="103"/>
      <c r="HP1243" s="103"/>
      <c r="HQ1243" s="98">
        <f t="shared" si="250"/>
        <v>0</v>
      </c>
      <c r="HR1243" s="98">
        <f t="shared" si="251"/>
        <v>0</v>
      </c>
      <c r="HS1243" s="98">
        <f t="shared" si="252"/>
        <v>0</v>
      </c>
      <c r="HT1243" s="98">
        <f t="shared" si="253"/>
        <v>0</v>
      </c>
      <c r="HU1243" s="98">
        <f t="shared" si="254"/>
        <v>0</v>
      </c>
      <c r="HV1243" s="98">
        <f t="shared" si="255"/>
        <v>0</v>
      </c>
      <c r="HW1243" s="98">
        <f t="shared" si="495"/>
        <v>0</v>
      </c>
      <c r="HX1243" s="98">
        <f t="shared" si="496"/>
        <v>0</v>
      </c>
      <c r="HY1243" s="98">
        <f t="shared" si="497"/>
        <v>0</v>
      </c>
      <c r="HZ1243" s="98">
        <f t="shared" si="498"/>
        <v>0</v>
      </c>
      <c r="IA1243" s="98">
        <f t="shared" si="499"/>
        <v>0</v>
      </c>
      <c r="IB1243" s="98">
        <f t="shared" si="500"/>
        <v>0</v>
      </c>
      <c r="IC1243" s="98">
        <f t="shared" si="256"/>
        <v>0</v>
      </c>
      <c r="ID1243" s="98">
        <f t="shared" si="256"/>
        <v>0</v>
      </c>
      <c r="IE1243" s="98">
        <f t="shared" si="256"/>
        <v>0</v>
      </c>
      <c r="IF1243" s="98">
        <f t="shared" si="257"/>
        <v>0</v>
      </c>
      <c r="IG1243" s="98">
        <f t="shared" si="257"/>
        <v>0</v>
      </c>
      <c r="IH1243" s="98">
        <f t="shared" si="257"/>
        <v>0</v>
      </c>
      <c r="II1243" s="103"/>
      <c r="IJ1243" s="103"/>
      <c r="IK1243" s="103"/>
      <c r="IL1243" s="98">
        <f t="shared" si="258"/>
        <v>0</v>
      </c>
      <c r="IM1243" s="98">
        <f t="shared" si="259"/>
        <v>0</v>
      </c>
      <c r="IN1243" s="98">
        <f t="shared" si="260"/>
        <v>0</v>
      </c>
      <c r="IO1243" s="98">
        <f t="shared" si="261"/>
        <v>0</v>
      </c>
      <c r="IP1243" s="98">
        <f t="shared" si="262"/>
        <v>0</v>
      </c>
      <c r="IQ1243" s="98">
        <f t="shared" si="263"/>
        <v>0</v>
      </c>
      <c r="IR1243" s="98">
        <f t="shared" si="501"/>
        <v>0</v>
      </c>
      <c r="IS1243" s="98">
        <f t="shared" si="502"/>
        <v>0</v>
      </c>
      <c r="IT1243" s="98">
        <f t="shared" si="503"/>
        <v>0</v>
      </c>
      <c r="IU1243" s="98">
        <f t="shared" si="504"/>
        <v>0</v>
      </c>
      <c r="IV1243" s="98">
        <f t="shared" si="505"/>
        <v>0</v>
      </c>
      <c r="IW1243" s="98">
        <f t="shared" si="506"/>
        <v>0</v>
      </c>
      <c r="IX1243" s="98">
        <f t="shared" si="264"/>
        <v>0</v>
      </c>
      <c r="IY1243" s="98">
        <f t="shared" si="264"/>
        <v>0</v>
      </c>
      <c r="IZ1243" s="98">
        <f t="shared" si="264"/>
        <v>0</v>
      </c>
      <c r="JA1243" s="98">
        <f t="shared" si="265"/>
        <v>0</v>
      </c>
      <c r="JB1243" s="98">
        <f t="shared" si="265"/>
        <v>0</v>
      </c>
      <c r="JC1243" s="98">
        <f t="shared" si="265"/>
        <v>0</v>
      </c>
      <c r="JD1243" s="103"/>
      <c r="JE1243" s="103"/>
      <c r="JF1243" s="103"/>
      <c r="JG1243" s="98">
        <f t="shared" si="266"/>
        <v>0</v>
      </c>
      <c r="JH1243" s="98">
        <f t="shared" si="267"/>
        <v>0</v>
      </c>
      <c r="JI1243" s="98">
        <f t="shared" si="268"/>
        <v>0</v>
      </c>
      <c r="JJ1243" s="98">
        <f t="shared" si="269"/>
        <v>0</v>
      </c>
      <c r="JK1243" s="98">
        <f t="shared" si="270"/>
        <v>0</v>
      </c>
      <c r="JL1243" s="98">
        <f t="shared" si="271"/>
        <v>0</v>
      </c>
      <c r="JM1243" s="98">
        <f t="shared" si="507"/>
        <v>0</v>
      </c>
      <c r="JN1243" s="98">
        <f t="shared" si="508"/>
        <v>0</v>
      </c>
      <c r="JO1243" s="98">
        <f t="shared" si="509"/>
        <v>0</v>
      </c>
      <c r="JP1243" s="98">
        <f t="shared" si="510"/>
        <v>0</v>
      </c>
      <c r="JQ1243" s="98">
        <f t="shared" si="511"/>
        <v>0</v>
      </c>
      <c r="JR1243" s="98">
        <f t="shared" si="512"/>
        <v>0</v>
      </c>
      <c r="JS1243" s="98">
        <f t="shared" si="272"/>
        <v>0</v>
      </c>
      <c r="JT1243" s="98">
        <f t="shared" si="272"/>
        <v>0</v>
      </c>
      <c r="JU1243" s="98">
        <f t="shared" si="272"/>
        <v>0</v>
      </c>
      <c r="JV1243" s="98">
        <f t="shared" si="273"/>
        <v>0</v>
      </c>
      <c r="JW1243" s="98">
        <f t="shared" si="273"/>
        <v>0</v>
      </c>
      <c r="JX1243" s="98">
        <f t="shared" si="273"/>
        <v>0</v>
      </c>
      <c r="JY1243" s="103"/>
      <c r="JZ1243" s="103"/>
      <c r="KA1243" s="103"/>
      <c r="KB1243" s="98">
        <f t="shared" si="274"/>
        <v>0</v>
      </c>
      <c r="KC1243" s="98">
        <f t="shared" si="275"/>
        <v>0</v>
      </c>
      <c r="KD1243" s="98">
        <f t="shared" si="276"/>
        <v>0</v>
      </c>
      <c r="KE1243" s="98">
        <f t="shared" si="277"/>
        <v>0</v>
      </c>
      <c r="KF1243" s="98">
        <f t="shared" si="278"/>
        <v>0</v>
      </c>
      <c r="KG1243" s="98">
        <f t="shared" si="279"/>
        <v>0</v>
      </c>
      <c r="KH1243" s="98">
        <f t="shared" si="513"/>
        <v>0</v>
      </c>
      <c r="KI1243" s="98">
        <f t="shared" si="514"/>
        <v>0</v>
      </c>
      <c r="KJ1243" s="98">
        <f t="shared" si="515"/>
        <v>0</v>
      </c>
      <c r="KK1243" s="98">
        <f t="shared" si="516"/>
        <v>0</v>
      </c>
      <c r="KL1243" s="98">
        <f t="shared" si="517"/>
        <v>0</v>
      </c>
      <c r="KM1243" s="98">
        <f t="shared" si="518"/>
        <v>0</v>
      </c>
      <c r="KN1243" s="98">
        <f t="shared" si="280"/>
        <v>0</v>
      </c>
      <c r="KO1243" s="98">
        <f t="shared" si="280"/>
        <v>0</v>
      </c>
      <c r="KP1243" s="98">
        <f t="shared" si="280"/>
        <v>0</v>
      </c>
      <c r="KQ1243" s="98">
        <f t="shared" si="281"/>
        <v>0</v>
      </c>
      <c r="KR1243" s="98">
        <f t="shared" si="281"/>
        <v>0</v>
      </c>
      <c r="KS1243" s="98">
        <f t="shared" si="281"/>
        <v>0</v>
      </c>
      <c r="KT1243" s="103"/>
      <c r="KU1243" s="103"/>
      <c r="KV1243" s="103"/>
      <c r="KW1243" s="98">
        <f t="shared" si="282"/>
        <v>0</v>
      </c>
      <c r="KX1243" s="98">
        <f t="shared" si="283"/>
        <v>0</v>
      </c>
      <c r="KY1243" s="98">
        <f t="shared" si="284"/>
        <v>0</v>
      </c>
      <c r="KZ1243" s="98">
        <f t="shared" si="285"/>
        <v>0</v>
      </c>
      <c r="LA1243" s="98">
        <f t="shared" si="286"/>
        <v>0</v>
      </c>
      <c r="LB1243" s="98">
        <f t="shared" si="287"/>
        <v>0</v>
      </c>
      <c r="LC1243" s="98">
        <f t="shared" si="519"/>
        <v>0</v>
      </c>
      <c r="LD1243" s="98">
        <f t="shared" si="520"/>
        <v>0</v>
      </c>
      <c r="LE1243" s="98">
        <f t="shared" si="521"/>
        <v>0</v>
      </c>
      <c r="LF1243" s="98">
        <f t="shared" si="522"/>
        <v>0</v>
      </c>
      <c r="LG1243" s="98">
        <f t="shared" si="523"/>
        <v>0</v>
      </c>
      <c r="LH1243" s="98">
        <f t="shared" si="524"/>
        <v>0</v>
      </c>
      <c r="LI1243" s="98">
        <f t="shared" si="288"/>
        <v>0</v>
      </c>
      <c r="LJ1243" s="98">
        <f t="shared" si="288"/>
        <v>0</v>
      </c>
      <c r="LK1243" s="98">
        <f t="shared" si="288"/>
        <v>0</v>
      </c>
      <c r="LL1243" s="98">
        <f t="shared" si="289"/>
        <v>0</v>
      </c>
      <c r="LM1243" s="98">
        <f t="shared" si="289"/>
        <v>0</v>
      </c>
      <c r="LN1243" s="98">
        <f t="shared" si="289"/>
        <v>0</v>
      </c>
      <c r="LO1243" s="103"/>
      <c r="LP1243" s="103"/>
      <c r="LQ1243" s="103"/>
      <c r="LR1243" s="98">
        <f t="shared" si="290"/>
        <v>0</v>
      </c>
      <c r="LS1243" s="98">
        <f t="shared" si="291"/>
        <v>0</v>
      </c>
      <c r="LT1243" s="98">
        <f t="shared" si="292"/>
        <v>0</v>
      </c>
      <c r="LU1243" s="98">
        <f t="shared" si="293"/>
        <v>0</v>
      </c>
      <c r="LV1243" s="98">
        <f t="shared" si="294"/>
        <v>0</v>
      </c>
      <c r="LW1243" s="98">
        <f t="shared" si="295"/>
        <v>0</v>
      </c>
      <c r="LX1243" s="98">
        <f t="shared" si="525"/>
        <v>0</v>
      </c>
      <c r="LY1243" s="98">
        <f t="shared" si="526"/>
        <v>0</v>
      </c>
      <c r="LZ1243" s="98">
        <f t="shared" si="527"/>
        <v>0</v>
      </c>
      <c r="MA1243" s="98">
        <f t="shared" si="528"/>
        <v>0</v>
      </c>
      <c r="MB1243" s="98">
        <f t="shared" si="529"/>
        <v>0</v>
      </c>
      <c r="MC1243" s="98">
        <f t="shared" si="530"/>
        <v>0</v>
      </c>
      <c r="MD1243" s="98">
        <f t="shared" si="296"/>
        <v>0</v>
      </c>
      <c r="ME1243" s="98">
        <f t="shared" si="296"/>
        <v>0</v>
      </c>
      <c r="MF1243" s="98">
        <f t="shared" si="296"/>
        <v>0</v>
      </c>
      <c r="MG1243" s="98">
        <f t="shared" si="297"/>
        <v>0</v>
      </c>
      <c r="MH1243" s="98">
        <f t="shared" si="297"/>
        <v>0</v>
      </c>
      <c r="MI1243" s="98">
        <f t="shared" si="297"/>
        <v>0</v>
      </c>
      <c r="MJ1243" s="103"/>
      <c r="MK1243" s="103"/>
      <c r="ML1243" s="103"/>
      <c r="MM1243" s="98">
        <f t="shared" si="298"/>
        <v>0</v>
      </c>
      <c r="MN1243" s="98">
        <f t="shared" si="299"/>
        <v>0</v>
      </c>
      <c r="MO1243" s="98">
        <f t="shared" si="300"/>
        <v>0</v>
      </c>
      <c r="MP1243" s="98">
        <f t="shared" si="301"/>
        <v>0</v>
      </c>
      <c r="MQ1243" s="98">
        <f t="shared" si="302"/>
        <v>0</v>
      </c>
      <c r="MR1243" s="98">
        <f t="shared" si="303"/>
        <v>0</v>
      </c>
      <c r="MS1243" s="98">
        <f t="shared" si="531"/>
        <v>0</v>
      </c>
      <c r="MT1243" s="98">
        <f t="shared" si="532"/>
        <v>0</v>
      </c>
      <c r="MU1243" s="98">
        <f t="shared" si="533"/>
        <v>0</v>
      </c>
      <c r="MV1243" s="98">
        <f t="shared" si="534"/>
        <v>0</v>
      </c>
      <c r="MW1243" s="98">
        <f t="shared" si="535"/>
        <v>0</v>
      </c>
      <c r="MX1243" s="98">
        <f t="shared" si="536"/>
        <v>0</v>
      </c>
      <c r="MY1243" s="98">
        <f t="shared" si="304"/>
        <v>0</v>
      </c>
      <c r="MZ1243" s="98">
        <f t="shared" si="304"/>
        <v>0</v>
      </c>
      <c r="NA1243" s="98">
        <f t="shared" si="304"/>
        <v>0</v>
      </c>
      <c r="NB1243" s="98">
        <f t="shared" si="305"/>
        <v>0</v>
      </c>
      <c r="NC1243" s="98">
        <f t="shared" si="305"/>
        <v>0</v>
      </c>
      <c r="ND1243" s="98">
        <f t="shared" si="305"/>
        <v>0</v>
      </c>
      <c r="NE1243" s="103"/>
      <c r="NF1243" s="103"/>
      <c r="NG1243" s="103"/>
      <c r="NH1243" s="98">
        <f t="shared" si="306"/>
        <v>0</v>
      </c>
      <c r="NI1243" s="98">
        <f t="shared" si="307"/>
        <v>0</v>
      </c>
      <c r="NJ1243" s="98">
        <f t="shared" si="308"/>
        <v>0</v>
      </c>
      <c r="NK1243" s="98">
        <f t="shared" si="309"/>
        <v>0</v>
      </c>
      <c r="NL1243" s="98">
        <f t="shared" si="310"/>
        <v>0</v>
      </c>
      <c r="NM1243" s="98">
        <f t="shared" si="311"/>
        <v>0</v>
      </c>
      <c r="NN1243" s="98">
        <f t="shared" si="537"/>
        <v>0</v>
      </c>
      <c r="NO1243" s="98">
        <f t="shared" si="538"/>
        <v>0</v>
      </c>
      <c r="NP1243" s="98">
        <f t="shared" si="539"/>
        <v>0</v>
      </c>
      <c r="NQ1243" s="98">
        <f t="shared" si="540"/>
        <v>0</v>
      </c>
      <c r="NR1243" s="98">
        <f t="shared" si="541"/>
        <v>0</v>
      </c>
      <c r="NS1243" s="98">
        <f t="shared" si="542"/>
        <v>0</v>
      </c>
      <c r="NT1243" s="98">
        <f t="shared" si="312"/>
        <v>0</v>
      </c>
      <c r="NU1243" s="98">
        <f t="shared" si="312"/>
        <v>0</v>
      </c>
      <c r="NV1243" s="98">
        <f t="shared" si="312"/>
        <v>0</v>
      </c>
      <c r="NW1243" s="98">
        <f t="shared" si="313"/>
        <v>0</v>
      </c>
      <c r="NX1243" s="98">
        <f t="shared" si="313"/>
        <v>0</v>
      </c>
      <c r="NY1243" s="98">
        <f t="shared" si="313"/>
        <v>0</v>
      </c>
      <c r="NZ1243" s="103"/>
      <c r="OA1243" s="103"/>
      <c r="OB1243" s="103"/>
      <c r="OC1243" s="98">
        <f t="shared" si="314"/>
        <v>0</v>
      </c>
      <c r="OD1243" s="98">
        <f t="shared" si="315"/>
        <v>0</v>
      </c>
      <c r="OE1243" s="98">
        <f t="shared" si="316"/>
        <v>0</v>
      </c>
      <c r="OF1243" s="98">
        <f t="shared" si="317"/>
        <v>0</v>
      </c>
      <c r="OG1243" s="98">
        <f t="shared" si="318"/>
        <v>0</v>
      </c>
      <c r="OH1243" s="98">
        <f t="shared" si="319"/>
        <v>0</v>
      </c>
      <c r="OI1243" s="98">
        <f t="shared" si="543"/>
        <v>0</v>
      </c>
      <c r="OJ1243" s="98">
        <f t="shared" si="544"/>
        <v>0</v>
      </c>
      <c r="OK1243" s="98">
        <f t="shared" si="545"/>
        <v>0</v>
      </c>
      <c r="OL1243" s="98">
        <f t="shared" si="546"/>
        <v>0</v>
      </c>
      <c r="OM1243" s="98">
        <f t="shared" si="547"/>
        <v>0</v>
      </c>
      <c r="ON1243" s="98">
        <f t="shared" si="548"/>
        <v>0</v>
      </c>
      <c r="OO1243" s="98">
        <f t="shared" si="320"/>
        <v>0</v>
      </c>
      <c r="OP1243" s="98">
        <f t="shared" si="320"/>
        <v>0</v>
      </c>
      <c r="OQ1243" s="98">
        <f t="shared" si="320"/>
        <v>0</v>
      </c>
      <c r="OR1243" s="98">
        <f t="shared" si="321"/>
        <v>0</v>
      </c>
      <c r="OS1243" s="98">
        <f t="shared" si="321"/>
        <v>0</v>
      </c>
      <c r="OT1243" s="98">
        <f t="shared" si="321"/>
        <v>0</v>
      </c>
      <c r="OU1243" s="103"/>
      <c r="OV1243" s="103"/>
      <c r="OW1243" s="103"/>
      <c r="OX1243" s="98">
        <f t="shared" si="322"/>
        <v>0</v>
      </c>
      <c r="OY1243" s="98">
        <f t="shared" si="323"/>
        <v>0</v>
      </c>
      <c r="OZ1243" s="98">
        <f t="shared" si="324"/>
        <v>0</v>
      </c>
      <c r="PA1243" s="98">
        <f t="shared" si="325"/>
        <v>0</v>
      </c>
      <c r="PB1243" s="98">
        <f t="shared" si="326"/>
        <v>0</v>
      </c>
      <c r="PC1243" s="98">
        <f t="shared" si="327"/>
        <v>0</v>
      </c>
      <c r="PD1243" s="98">
        <f t="shared" si="549"/>
        <v>0</v>
      </c>
      <c r="PE1243" s="98">
        <f t="shared" si="550"/>
        <v>0</v>
      </c>
      <c r="PF1243" s="98">
        <f t="shared" si="551"/>
        <v>0</v>
      </c>
      <c r="PG1243" s="98">
        <f t="shared" si="552"/>
        <v>0</v>
      </c>
      <c r="PH1243" s="98">
        <f t="shared" si="553"/>
        <v>0</v>
      </c>
      <c r="PI1243" s="98">
        <f t="shared" si="554"/>
        <v>0</v>
      </c>
      <c r="PJ1243" s="98">
        <f t="shared" si="328"/>
        <v>0</v>
      </c>
      <c r="PK1243" s="98">
        <f t="shared" si="328"/>
        <v>0</v>
      </c>
      <c r="PL1243" s="98">
        <f t="shared" si="328"/>
        <v>0</v>
      </c>
      <c r="PM1243" s="98">
        <f t="shared" si="329"/>
        <v>0</v>
      </c>
      <c r="PN1243" s="98">
        <f t="shared" si="329"/>
        <v>0</v>
      </c>
      <c r="PO1243" s="98">
        <f t="shared" si="329"/>
        <v>0</v>
      </c>
      <c r="PP1243" s="103"/>
      <c r="PQ1243" s="103"/>
      <c r="PR1243" s="103"/>
      <c r="PS1243" s="98">
        <f t="shared" si="330"/>
        <v>0</v>
      </c>
      <c r="PT1243" s="98">
        <f t="shared" si="331"/>
        <v>0</v>
      </c>
      <c r="PU1243" s="98">
        <f t="shared" si="332"/>
        <v>0</v>
      </c>
      <c r="PV1243" s="98">
        <f t="shared" si="333"/>
        <v>0</v>
      </c>
      <c r="PW1243" s="98">
        <f t="shared" si="334"/>
        <v>0</v>
      </c>
      <c r="PX1243" s="98">
        <f t="shared" si="335"/>
        <v>0</v>
      </c>
      <c r="PY1243" s="98">
        <f t="shared" si="555"/>
        <v>0</v>
      </c>
      <c r="PZ1243" s="98">
        <f t="shared" si="556"/>
        <v>0</v>
      </c>
      <c r="QA1243" s="98">
        <f t="shared" si="557"/>
        <v>0</v>
      </c>
      <c r="QB1243" s="98">
        <f t="shared" si="558"/>
        <v>0</v>
      </c>
      <c r="QC1243" s="98">
        <f t="shared" si="559"/>
        <v>0</v>
      </c>
      <c r="QD1243" s="98">
        <f t="shared" si="560"/>
        <v>0</v>
      </c>
      <c r="QE1243" s="98">
        <f t="shared" si="336"/>
        <v>0</v>
      </c>
      <c r="QF1243" s="98">
        <f t="shared" si="336"/>
        <v>0</v>
      </c>
      <c r="QG1243" s="98">
        <f t="shared" si="336"/>
        <v>0</v>
      </c>
      <c r="QH1243" s="98">
        <f t="shared" si="337"/>
        <v>0</v>
      </c>
      <c r="QI1243" s="98">
        <f t="shared" si="337"/>
        <v>0</v>
      </c>
      <c r="QJ1243" s="98">
        <f t="shared" si="337"/>
        <v>0</v>
      </c>
      <c r="QK1243" s="103"/>
      <c r="QL1243" s="103"/>
      <c r="QM1243" s="103"/>
      <c r="QN1243" s="98">
        <f t="shared" si="338"/>
        <v>0</v>
      </c>
      <c r="QO1243" s="98">
        <f t="shared" si="339"/>
        <v>0</v>
      </c>
      <c r="QP1243" s="98">
        <f t="shared" si="340"/>
        <v>0</v>
      </c>
      <c r="QQ1243" s="98">
        <f t="shared" si="341"/>
        <v>0</v>
      </c>
      <c r="QR1243" s="98">
        <f t="shared" si="342"/>
        <v>0</v>
      </c>
      <c r="QS1243" s="98">
        <f t="shared" si="343"/>
        <v>0</v>
      </c>
      <c r="QT1243" s="98">
        <f t="shared" si="561"/>
        <v>0</v>
      </c>
      <c r="QU1243" s="98">
        <f t="shared" si="562"/>
        <v>0</v>
      </c>
      <c r="QV1243" s="98">
        <f t="shared" si="563"/>
        <v>0</v>
      </c>
      <c r="QW1243" s="98">
        <f t="shared" si="564"/>
        <v>0</v>
      </c>
      <c r="QX1243" s="98">
        <f t="shared" si="565"/>
        <v>0</v>
      </c>
      <c r="QY1243" s="98">
        <f t="shared" si="566"/>
        <v>0</v>
      </c>
      <c r="QZ1243" s="98">
        <f t="shared" si="344"/>
        <v>0</v>
      </c>
      <c r="RA1243" s="98">
        <f t="shared" si="344"/>
        <v>0</v>
      </c>
      <c r="RB1243" s="98">
        <f t="shared" si="344"/>
        <v>0</v>
      </c>
      <c r="RC1243" s="98">
        <f t="shared" si="345"/>
        <v>0</v>
      </c>
      <c r="RD1243" s="98">
        <f t="shared" si="345"/>
        <v>0</v>
      </c>
      <c r="RE1243" s="98">
        <f t="shared" si="345"/>
        <v>0</v>
      </c>
      <c r="RF1243" s="103"/>
      <c r="RG1243" s="103"/>
      <c r="RH1243" s="103"/>
      <c r="RI1243" s="98">
        <f t="shared" si="346"/>
        <v>0</v>
      </c>
      <c r="RJ1243" s="98">
        <f t="shared" si="347"/>
        <v>0</v>
      </c>
      <c r="RK1243" s="98">
        <f t="shared" si="348"/>
        <v>0</v>
      </c>
      <c r="RL1243" s="98">
        <f t="shared" si="349"/>
        <v>0</v>
      </c>
      <c r="RM1243" s="98">
        <f t="shared" si="350"/>
        <v>0</v>
      </c>
      <c r="RN1243" s="98">
        <f t="shared" si="351"/>
        <v>0</v>
      </c>
      <c r="RO1243" s="98">
        <f t="shared" si="567"/>
        <v>0</v>
      </c>
      <c r="RP1243" s="98">
        <f t="shared" si="568"/>
        <v>0</v>
      </c>
      <c r="RQ1243" s="98">
        <f t="shared" si="569"/>
        <v>0</v>
      </c>
      <c r="RR1243" s="98">
        <f t="shared" si="570"/>
        <v>0</v>
      </c>
      <c r="RS1243" s="98">
        <f t="shared" si="571"/>
        <v>0</v>
      </c>
      <c r="RT1243" s="98">
        <f t="shared" si="572"/>
        <v>0</v>
      </c>
      <c r="RU1243" s="98">
        <f t="shared" si="352"/>
        <v>0</v>
      </c>
      <c r="RV1243" s="98">
        <f t="shared" si="352"/>
        <v>0</v>
      </c>
      <c r="RW1243" s="98">
        <f t="shared" si="352"/>
        <v>0</v>
      </c>
      <c r="RX1243" s="98">
        <f t="shared" si="353"/>
        <v>0</v>
      </c>
      <c r="RY1243" s="98">
        <f t="shared" si="353"/>
        <v>0</v>
      </c>
      <c r="RZ1243" s="98">
        <f t="shared" si="353"/>
        <v>0</v>
      </c>
      <c r="SA1243" s="103"/>
      <c r="SB1243" s="103"/>
      <c r="SC1243" s="103"/>
      <c r="SD1243" s="98">
        <f t="shared" si="354"/>
        <v>0</v>
      </c>
      <c r="SE1243" s="98">
        <f t="shared" si="355"/>
        <v>0</v>
      </c>
      <c r="SF1243" s="98">
        <f t="shared" si="356"/>
        <v>0</v>
      </c>
      <c r="SG1243" s="98">
        <f t="shared" si="357"/>
        <v>0</v>
      </c>
      <c r="SH1243" s="98">
        <f t="shared" si="358"/>
        <v>0</v>
      </c>
      <c r="SI1243" s="98">
        <f t="shared" si="359"/>
        <v>0</v>
      </c>
      <c r="SJ1243" s="98">
        <f t="shared" si="573"/>
        <v>0</v>
      </c>
      <c r="SK1243" s="98">
        <f t="shared" si="574"/>
        <v>0</v>
      </c>
      <c r="SL1243" s="98">
        <f t="shared" si="575"/>
        <v>0</v>
      </c>
      <c r="SM1243" s="98">
        <f t="shared" si="576"/>
        <v>0</v>
      </c>
      <c r="SN1243" s="98">
        <f t="shared" si="577"/>
        <v>0</v>
      </c>
      <c r="SO1243" s="98">
        <f t="shared" si="578"/>
        <v>0</v>
      </c>
      <c r="SP1243" s="98">
        <f t="shared" si="360"/>
        <v>0</v>
      </c>
      <c r="SQ1243" s="98">
        <f t="shared" si="360"/>
        <v>0</v>
      </c>
      <c r="SR1243" s="98">
        <f t="shared" si="360"/>
        <v>0</v>
      </c>
      <c r="SS1243" s="98">
        <f t="shared" si="361"/>
        <v>0</v>
      </c>
      <c r="ST1243" s="98">
        <f t="shared" si="361"/>
        <v>0</v>
      </c>
      <c r="SU1243" s="98">
        <f t="shared" si="361"/>
        <v>0</v>
      </c>
      <c r="SV1243" s="103"/>
      <c r="SW1243" s="103"/>
      <c r="SX1243" s="103"/>
      <c r="SY1243" s="98">
        <f t="shared" si="362"/>
        <v>0</v>
      </c>
      <c r="SZ1243" s="98">
        <f t="shared" si="363"/>
        <v>0</v>
      </c>
      <c r="TA1243" s="98">
        <f t="shared" si="364"/>
        <v>0</v>
      </c>
      <c r="TB1243" s="98">
        <f t="shared" si="365"/>
        <v>0</v>
      </c>
      <c r="TC1243" s="98">
        <f t="shared" si="366"/>
        <v>0</v>
      </c>
      <c r="TD1243" s="98">
        <f t="shared" si="367"/>
        <v>0</v>
      </c>
      <c r="TE1243" s="98">
        <f t="shared" si="579"/>
        <v>0</v>
      </c>
      <c r="TF1243" s="98">
        <f t="shared" si="580"/>
        <v>0</v>
      </c>
      <c r="TG1243" s="98">
        <f t="shared" si="581"/>
        <v>0</v>
      </c>
      <c r="TH1243" s="98">
        <f t="shared" si="582"/>
        <v>0</v>
      </c>
      <c r="TI1243" s="98">
        <f t="shared" si="583"/>
        <v>0</v>
      </c>
      <c r="TJ1243" s="98">
        <f t="shared" si="584"/>
        <v>0</v>
      </c>
      <c r="TK1243" s="98">
        <f t="shared" si="368"/>
        <v>0</v>
      </c>
      <c r="TL1243" s="98">
        <f t="shared" si="368"/>
        <v>0</v>
      </c>
      <c r="TM1243" s="98">
        <f t="shared" si="368"/>
        <v>0</v>
      </c>
      <c r="TN1243" s="98">
        <f t="shared" si="369"/>
        <v>0</v>
      </c>
      <c r="TO1243" s="98">
        <f t="shared" si="369"/>
        <v>0</v>
      </c>
      <c r="TP1243" s="98">
        <f t="shared" si="369"/>
        <v>0</v>
      </c>
      <c r="TQ1243" s="103"/>
      <c r="TR1243" s="103"/>
      <c r="TS1243" s="103"/>
      <c r="TT1243" s="98">
        <f t="shared" si="370"/>
        <v>0</v>
      </c>
      <c r="TU1243" s="98">
        <f t="shared" si="371"/>
        <v>0</v>
      </c>
      <c r="TV1243" s="98">
        <f t="shared" si="372"/>
        <v>0</v>
      </c>
      <c r="TW1243" s="98">
        <f t="shared" si="373"/>
        <v>0</v>
      </c>
      <c r="TX1243" s="98">
        <f t="shared" si="374"/>
        <v>0</v>
      </c>
      <c r="TY1243" s="98">
        <f t="shared" si="375"/>
        <v>0</v>
      </c>
      <c r="TZ1243" s="98">
        <f t="shared" si="585"/>
        <v>0</v>
      </c>
      <c r="UA1243" s="98">
        <f t="shared" si="586"/>
        <v>0</v>
      </c>
      <c r="UB1243" s="98">
        <f t="shared" si="587"/>
        <v>0</v>
      </c>
      <c r="UC1243" s="98">
        <f t="shared" si="588"/>
        <v>0</v>
      </c>
      <c r="UD1243" s="98">
        <f t="shared" si="589"/>
        <v>0</v>
      </c>
      <c r="UE1243" s="98">
        <f t="shared" si="590"/>
        <v>0</v>
      </c>
      <c r="UF1243" s="98">
        <f t="shared" si="376"/>
        <v>0</v>
      </c>
      <c r="UG1243" s="98">
        <f t="shared" si="376"/>
        <v>0</v>
      </c>
      <c r="UH1243" s="98">
        <f t="shared" si="376"/>
        <v>0</v>
      </c>
      <c r="UI1243" s="98">
        <f t="shared" si="377"/>
        <v>0</v>
      </c>
      <c r="UJ1243" s="98">
        <f t="shared" si="377"/>
        <v>0</v>
      </c>
      <c r="UK1243" s="98">
        <f t="shared" si="377"/>
        <v>0</v>
      </c>
      <c r="UL1243" s="103">
        <v>30</v>
      </c>
      <c r="UM1243" s="103">
        <v>30</v>
      </c>
      <c r="UN1243" s="103">
        <v>30</v>
      </c>
      <c r="UO1243" s="98">
        <f t="shared" si="378"/>
        <v>1265760</v>
      </c>
      <c r="UP1243" s="98">
        <f t="shared" si="379"/>
        <v>1275240</v>
      </c>
      <c r="UQ1243" s="98">
        <f t="shared" si="380"/>
        <v>1286010</v>
      </c>
      <c r="UR1243" s="98">
        <f t="shared" si="381"/>
        <v>2999010</v>
      </c>
      <c r="US1243" s="98">
        <f t="shared" si="382"/>
        <v>3058380</v>
      </c>
      <c r="UT1243" s="98">
        <f t="shared" si="383"/>
        <v>3129030</v>
      </c>
      <c r="UU1243" s="98">
        <f t="shared" si="591"/>
        <v>46984.29</v>
      </c>
      <c r="UV1243" s="98">
        <f t="shared" si="592"/>
        <v>49818.57</v>
      </c>
      <c r="UW1243" s="98">
        <f t="shared" si="593"/>
        <v>53071.43</v>
      </c>
      <c r="UX1243" s="98">
        <f t="shared" si="594"/>
        <v>12964.17</v>
      </c>
      <c r="UY1243" s="98">
        <f t="shared" si="595"/>
        <v>12374.68</v>
      </c>
      <c r="UZ1243" s="98">
        <f t="shared" si="596"/>
        <v>12397.42</v>
      </c>
      <c r="VA1243" s="98">
        <f t="shared" si="384"/>
        <v>1409528.7</v>
      </c>
      <c r="VB1243" s="98">
        <f t="shared" si="384"/>
        <v>1494557.1</v>
      </c>
      <c r="VC1243" s="98">
        <f t="shared" si="384"/>
        <v>1592142.9</v>
      </c>
      <c r="VD1243" s="98">
        <f t="shared" si="385"/>
        <v>388925.1</v>
      </c>
      <c r="VE1243" s="98">
        <f t="shared" si="385"/>
        <v>371240.4</v>
      </c>
      <c r="VF1243" s="98">
        <f t="shared" si="385"/>
        <v>371922.6</v>
      </c>
      <c r="VG1243" s="103"/>
      <c r="VH1243" s="103"/>
      <c r="VI1243" s="103"/>
      <c r="VJ1243" s="98">
        <f t="shared" si="386"/>
        <v>0</v>
      </c>
      <c r="VK1243" s="98">
        <f t="shared" si="387"/>
        <v>0</v>
      </c>
      <c r="VL1243" s="98">
        <f t="shared" si="388"/>
        <v>0</v>
      </c>
      <c r="VM1243" s="98">
        <f t="shared" si="389"/>
        <v>0</v>
      </c>
      <c r="VN1243" s="98">
        <f t="shared" si="390"/>
        <v>0</v>
      </c>
      <c r="VO1243" s="98">
        <f t="shared" si="391"/>
        <v>0</v>
      </c>
      <c r="VP1243" s="98">
        <f t="shared" si="597"/>
        <v>0</v>
      </c>
      <c r="VQ1243" s="98">
        <f t="shared" si="598"/>
        <v>0</v>
      </c>
      <c r="VR1243" s="98">
        <f t="shared" si="599"/>
        <v>0</v>
      </c>
      <c r="VS1243" s="98">
        <f t="shared" si="600"/>
        <v>0</v>
      </c>
      <c r="VT1243" s="98">
        <f t="shared" si="601"/>
        <v>0</v>
      </c>
      <c r="VU1243" s="98">
        <f t="shared" si="602"/>
        <v>0</v>
      </c>
      <c r="VV1243" s="98">
        <f t="shared" si="392"/>
        <v>0</v>
      </c>
      <c r="VW1243" s="98">
        <f t="shared" si="392"/>
        <v>0</v>
      </c>
      <c r="VX1243" s="98">
        <f t="shared" si="392"/>
        <v>0</v>
      </c>
      <c r="VY1243" s="98">
        <f t="shared" si="393"/>
        <v>0</v>
      </c>
      <c r="VZ1243" s="98">
        <f t="shared" si="393"/>
        <v>0</v>
      </c>
      <c r="WA1243" s="98">
        <f t="shared" si="393"/>
        <v>0</v>
      </c>
      <c r="WB1243" s="103"/>
      <c r="WC1243" s="103"/>
      <c r="WD1243" s="103"/>
      <c r="WE1243" s="98">
        <f t="shared" si="394"/>
        <v>0</v>
      </c>
      <c r="WF1243" s="98">
        <f t="shared" si="395"/>
        <v>0</v>
      </c>
      <c r="WG1243" s="98">
        <f t="shared" si="396"/>
        <v>0</v>
      </c>
      <c r="WH1243" s="98">
        <f t="shared" si="397"/>
        <v>0</v>
      </c>
      <c r="WI1243" s="98">
        <f t="shared" si="398"/>
        <v>0</v>
      </c>
      <c r="WJ1243" s="98">
        <f t="shared" si="399"/>
        <v>0</v>
      </c>
      <c r="WK1243" s="98">
        <f t="shared" si="603"/>
        <v>0</v>
      </c>
      <c r="WL1243" s="98">
        <f t="shared" si="604"/>
        <v>0</v>
      </c>
      <c r="WM1243" s="98">
        <f t="shared" si="605"/>
        <v>0</v>
      </c>
      <c r="WN1243" s="98">
        <f t="shared" si="606"/>
        <v>0</v>
      </c>
      <c r="WO1243" s="98">
        <f t="shared" si="607"/>
        <v>0</v>
      </c>
      <c r="WP1243" s="98">
        <f t="shared" si="608"/>
        <v>0</v>
      </c>
      <c r="WQ1243" s="98">
        <f t="shared" si="400"/>
        <v>0</v>
      </c>
      <c r="WR1243" s="98">
        <f t="shared" si="400"/>
        <v>0</v>
      </c>
      <c r="WS1243" s="98">
        <f t="shared" si="400"/>
        <v>0</v>
      </c>
      <c r="WT1243" s="98">
        <f t="shared" si="401"/>
        <v>0</v>
      </c>
      <c r="WU1243" s="98">
        <f t="shared" si="401"/>
        <v>0</v>
      </c>
      <c r="WV1243" s="98">
        <f t="shared" si="401"/>
        <v>0</v>
      </c>
      <c r="WW1243" s="103"/>
      <c r="WX1243" s="103"/>
      <c r="WY1243" s="103"/>
      <c r="WZ1243" s="98">
        <f t="shared" si="402"/>
        <v>0</v>
      </c>
      <c r="XA1243" s="98">
        <f t="shared" si="403"/>
        <v>0</v>
      </c>
      <c r="XB1243" s="98">
        <f t="shared" si="404"/>
        <v>0</v>
      </c>
      <c r="XC1243" s="98">
        <f t="shared" si="405"/>
        <v>0</v>
      </c>
      <c r="XD1243" s="98">
        <f t="shared" si="406"/>
        <v>0</v>
      </c>
      <c r="XE1243" s="98">
        <f t="shared" si="407"/>
        <v>0</v>
      </c>
      <c r="XF1243" s="98">
        <f t="shared" si="609"/>
        <v>0</v>
      </c>
      <c r="XG1243" s="98">
        <f t="shared" si="610"/>
        <v>0</v>
      </c>
      <c r="XH1243" s="98">
        <f t="shared" si="611"/>
        <v>0</v>
      </c>
      <c r="XI1243" s="98">
        <f t="shared" si="612"/>
        <v>0</v>
      </c>
      <c r="XJ1243" s="98">
        <f t="shared" si="613"/>
        <v>0</v>
      </c>
      <c r="XK1243" s="98">
        <f t="shared" si="614"/>
        <v>0</v>
      </c>
      <c r="XL1243" s="98">
        <f t="shared" si="408"/>
        <v>0</v>
      </c>
      <c r="XM1243" s="98">
        <f t="shared" si="408"/>
        <v>0</v>
      </c>
      <c r="XN1243" s="98">
        <f t="shared" si="408"/>
        <v>0</v>
      </c>
      <c r="XO1243" s="98">
        <f t="shared" si="409"/>
        <v>0</v>
      </c>
      <c r="XP1243" s="98">
        <f t="shared" si="409"/>
        <v>0</v>
      </c>
      <c r="XQ1243" s="98">
        <f t="shared" si="409"/>
        <v>0</v>
      </c>
      <c r="XR1243" s="103"/>
      <c r="XS1243" s="103"/>
      <c r="XT1243" s="103"/>
      <c r="XU1243" s="98">
        <f t="shared" si="410"/>
        <v>0</v>
      </c>
      <c r="XV1243" s="98">
        <f t="shared" si="411"/>
        <v>0</v>
      </c>
      <c r="XW1243" s="98">
        <f t="shared" si="412"/>
        <v>0</v>
      </c>
      <c r="XX1243" s="98">
        <f t="shared" si="413"/>
        <v>0</v>
      </c>
      <c r="XY1243" s="98">
        <f t="shared" si="414"/>
        <v>0</v>
      </c>
      <c r="XZ1243" s="98">
        <f t="shared" si="415"/>
        <v>0</v>
      </c>
      <c r="YA1243" s="98">
        <f t="shared" si="615"/>
        <v>0</v>
      </c>
      <c r="YB1243" s="98">
        <f t="shared" si="616"/>
        <v>0</v>
      </c>
      <c r="YC1243" s="98">
        <f t="shared" si="617"/>
        <v>0</v>
      </c>
      <c r="YD1243" s="98">
        <f t="shared" si="618"/>
        <v>0</v>
      </c>
      <c r="YE1243" s="98">
        <f t="shared" si="619"/>
        <v>0</v>
      </c>
      <c r="YF1243" s="98">
        <f t="shared" si="620"/>
        <v>0</v>
      </c>
      <c r="YG1243" s="98">
        <f t="shared" si="416"/>
        <v>0</v>
      </c>
      <c r="YH1243" s="98">
        <f t="shared" si="416"/>
        <v>0</v>
      </c>
      <c r="YI1243" s="98">
        <f t="shared" si="416"/>
        <v>0</v>
      </c>
      <c r="YJ1243" s="98">
        <f t="shared" si="417"/>
        <v>0</v>
      </c>
      <c r="YK1243" s="98">
        <f t="shared" si="417"/>
        <v>0</v>
      </c>
      <c r="YL1243" s="98">
        <f t="shared" si="417"/>
        <v>0</v>
      </c>
      <c r="YM1243" s="146">
        <f t="shared" si="621"/>
        <v>30</v>
      </c>
      <c r="YN1243" s="146">
        <f t="shared" si="418"/>
        <v>30</v>
      </c>
      <c r="YO1243" s="146">
        <f t="shared" si="418"/>
        <v>30</v>
      </c>
      <c r="YP1243" s="98">
        <f t="shared" si="419"/>
        <v>1265760</v>
      </c>
      <c r="YQ1243" s="98">
        <f t="shared" si="420"/>
        <v>1275240</v>
      </c>
      <c r="YR1243" s="98">
        <f t="shared" si="421"/>
        <v>1286010</v>
      </c>
      <c r="YS1243" s="98">
        <f t="shared" si="422"/>
        <v>2999010</v>
      </c>
      <c r="YT1243" s="98">
        <f t="shared" si="423"/>
        <v>3058380</v>
      </c>
      <c r="YU1243" s="98">
        <f t="shared" si="424"/>
        <v>3129030</v>
      </c>
      <c r="YV1243" s="98">
        <f t="shared" si="622"/>
        <v>46721.65</v>
      </c>
      <c r="YW1243" s="98">
        <f t="shared" si="623"/>
        <v>49421.65</v>
      </c>
      <c r="YX1243" s="98">
        <f t="shared" si="624"/>
        <v>52515.46</v>
      </c>
      <c r="YY1243" s="98">
        <f t="shared" si="625"/>
        <v>19166.849999999999</v>
      </c>
      <c r="YZ1243" s="98">
        <f t="shared" si="626"/>
        <v>18224.18</v>
      </c>
      <c r="ZA1243" s="98">
        <f t="shared" si="627"/>
        <v>18258.27</v>
      </c>
      <c r="ZB1243" s="98">
        <f t="shared" si="425"/>
        <v>1401649.5</v>
      </c>
      <c r="ZC1243" s="98">
        <f t="shared" si="425"/>
        <v>1482649.5</v>
      </c>
      <c r="ZD1243" s="98">
        <f t="shared" si="425"/>
        <v>1575463.8</v>
      </c>
      <c r="ZE1243" s="98">
        <f t="shared" si="426"/>
        <v>575005.5</v>
      </c>
      <c r="ZF1243" s="98">
        <f t="shared" si="426"/>
        <v>546725.4</v>
      </c>
      <c r="ZG1243" s="98">
        <f t="shared" si="426"/>
        <v>547748.1</v>
      </c>
    </row>
    <row r="1244" spans="1:683" ht="39" customHeight="1">
      <c r="A1244" s="297" t="s">
        <v>407</v>
      </c>
      <c r="B1244" s="297" t="s">
        <v>422</v>
      </c>
      <c r="C1244" s="5"/>
      <c r="D1244" s="652"/>
      <c r="E1244" s="286"/>
      <c r="F1244" s="111">
        <f t="shared" si="172"/>
        <v>42192</v>
      </c>
      <c r="G1244" s="111">
        <f t="shared" si="172"/>
        <v>42508</v>
      </c>
      <c r="H1244" s="111">
        <f t="shared" si="172"/>
        <v>42867</v>
      </c>
      <c r="I1244" s="98">
        <f t="shared" si="173"/>
        <v>99967</v>
      </c>
      <c r="J1244" s="98">
        <f t="shared" si="174"/>
        <v>101946</v>
      </c>
      <c r="K1244" s="98">
        <f t="shared" si="175"/>
        <v>104301</v>
      </c>
      <c r="L1244" s="103"/>
      <c r="M1244" s="103"/>
      <c r="N1244" s="103"/>
      <c r="O1244" s="98">
        <f t="shared" si="427"/>
        <v>0</v>
      </c>
      <c r="P1244" s="98">
        <f t="shared" si="428"/>
        <v>0</v>
      </c>
      <c r="Q1244" s="98">
        <f t="shared" si="429"/>
        <v>0</v>
      </c>
      <c r="R1244" s="98">
        <f t="shared" si="430"/>
        <v>0</v>
      </c>
      <c r="S1244" s="98">
        <f t="shared" si="431"/>
        <v>0</v>
      </c>
      <c r="T1244" s="98">
        <f t="shared" si="432"/>
        <v>0</v>
      </c>
      <c r="U1244" s="98">
        <f t="shared" si="433"/>
        <v>0</v>
      </c>
      <c r="V1244" s="98">
        <f t="shared" si="434"/>
        <v>0</v>
      </c>
      <c r="W1244" s="98">
        <f t="shared" si="435"/>
        <v>0</v>
      </c>
      <c r="X1244" s="98">
        <f t="shared" si="436"/>
        <v>0</v>
      </c>
      <c r="Y1244" s="98">
        <f t="shared" si="437"/>
        <v>0</v>
      </c>
      <c r="Z1244" s="98">
        <f t="shared" si="438"/>
        <v>0</v>
      </c>
      <c r="AA1244" s="98">
        <f t="shared" si="439"/>
        <v>0</v>
      </c>
      <c r="AB1244" s="98">
        <f t="shared" si="176"/>
        <v>0</v>
      </c>
      <c r="AC1244" s="98">
        <f t="shared" si="176"/>
        <v>0</v>
      </c>
      <c r="AD1244" s="98">
        <f t="shared" si="440"/>
        <v>0</v>
      </c>
      <c r="AE1244" s="98">
        <f t="shared" si="177"/>
        <v>0</v>
      </c>
      <c r="AF1244" s="98">
        <f t="shared" si="177"/>
        <v>0</v>
      </c>
      <c r="AG1244" s="103"/>
      <c r="AH1244" s="103"/>
      <c r="AI1244" s="103"/>
      <c r="AJ1244" s="98">
        <f t="shared" si="178"/>
        <v>0</v>
      </c>
      <c r="AK1244" s="98">
        <f t="shared" si="179"/>
        <v>0</v>
      </c>
      <c r="AL1244" s="98">
        <f t="shared" si="180"/>
        <v>0</v>
      </c>
      <c r="AM1244" s="98">
        <f t="shared" si="181"/>
        <v>0</v>
      </c>
      <c r="AN1244" s="98">
        <f t="shared" si="182"/>
        <v>0</v>
      </c>
      <c r="AO1244" s="98">
        <f t="shared" si="183"/>
        <v>0</v>
      </c>
      <c r="AP1244" s="98">
        <f t="shared" si="441"/>
        <v>0</v>
      </c>
      <c r="AQ1244" s="98">
        <f t="shared" si="442"/>
        <v>0</v>
      </c>
      <c r="AR1244" s="98">
        <f t="shared" si="443"/>
        <v>0</v>
      </c>
      <c r="AS1244" s="98">
        <f t="shared" si="444"/>
        <v>0</v>
      </c>
      <c r="AT1244" s="98">
        <f t="shared" si="445"/>
        <v>0</v>
      </c>
      <c r="AU1244" s="98">
        <f t="shared" si="446"/>
        <v>0</v>
      </c>
      <c r="AV1244" s="98">
        <f t="shared" si="184"/>
        <v>0</v>
      </c>
      <c r="AW1244" s="98">
        <f t="shared" si="184"/>
        <v>0</v>
      </c>
      <c r="AX1244" s="98">
        <f t="shared" si="184"/>
        <v>0</v>
      </c>
      <c r="AY1244" s="98">
        <f t="shared" si="185"/>
        <v>0</v>
      </c>
      <c r="AZ1244" s="98">
        <f t="shared" si="185"/>
        <v>0</v>
      </c>
      <c r="BA1244" s="98">
        <f t="shared" si="185"/>
        <v>0</v>
      </c>
      <c r="BB1244" s="103"/>
      <c r="BC1244" s="103"/>
      <c r="BD1244" s="103"/>
      <c r="BE1244" s="98">
        <f t="shared" si="186"/>
        <v>0</v>
      </c>
      <c r="BF1244" s="98">
        <f t="shared" si="187"/>
        <v>0</v>
      </c>
      <c r="BG1244" s="98">
        <f t="shared" si="188"/>
        <v>0</v>
      </c>
      <c r="BH1244" s="98">
        <f t="shared" si="189"/>
        <v>0</v>
      </c>
      <c r="BI1244" s="98">
        <f t="shared" si="190"/>
        <v>0</v>
      </c>
      <c r="BJ1244" s="98">
        <f t="shared" si="191"/>
        <v>0</v>
      </c>
      <c r="BK1244" s="98">
        <f t="shared" si="447"/>
        <v>0</v>
      </c>
      <c r="BL1244" s="98">
        <f t="shared" si="448"/>
        <v>0</v>
      </c>
      <c r="BM1244" s="98">
        <f t="shared" si="449"/>
        <v>0</v>
      </c>
      <c r="BN1244" s="98">
        <f t="shared" si="450"/>
        <v>0</v>
      </c>
      <c r="BO1244" s="98">
        <f t="shared" si="451"/>
        <v>0</v>
      </c>
      <c r="BP1244" s="98">
        <f t="shared" si="452"/>
        <v>0</v>
      </c>
      <c r="BQ1244" s="98">
        <f t="shared" si="192"/>
        <v>0</v>
      </c>
      <c r="BR1244" s="98">
        <f t="shared" si="192"/>
        <v>0</v>
      </c>
      <c r="BS1244" s="98">
        <f t="shared" si="192"/>
        <v>0</v>
      </c>
      <c r="BT1244" s="98">
        <f t="shared" si="193"/>
        <v>0</v>
      </c>
      <c r="BU1244" s="98">
        <f t="shared" si="193"/>
        <v>0</v>
      </c>
      <c r="BV1244" s="98">
        <f t="shared" si="193"/>
        <v>0</v>
      </c>
      <c r="BW1244" s="103"/>
      <c r="BX1244" s="103"/>
      <c r="BY1244" s="103"/>
      <c r="BZ1244" s="98">
        <f t="shared" si="194"/>
        <v>0</v>
      </c>
      <c r="CA1244" s="98">
        <f t="shared" si="195"/>
        <v>0</v>
      </c>
      <c r="CB1244" s="98">
        <f t="shared" si="196"/>
        <v>0</v>
      </c>
      <c r="CC1244" s="98">
        <f t="shared" si="197"/>
        <v>0</v>
      </c>
      <c r="CD1244" s="98">
        <f t="shared" si="198"/>
        <v>0</v>
      </c>
      <c r="CE1244" s="98">
        <f t="shared" si="199"/>
        <v>0</v>
      </c>
      <c r="CF1244" s="98">
        <f t="shared" si="453"/>
        <v>0</v>
      </c>
      <c r="CG1244" s="98">
        <f t="shared" si="454"/>
        <v>0</v>
      </c>
      <c r="CH1244" s="98">
        <f t="shared" si="455"/>
        <v>0</v>
      </c>
      <c r="CI1244" s="98">
        <f t="shared" si="456"/>
        <v>0</v>
      </c>
      <c r="CJ1244" s="98">
        <f t="shared" si="457"/>
        <v>0</v>
      </c>
      <c r="CK1244" s="98">
        <f t="shared" si="458"/>
        <v>0</v>
      </c>
      <c r="CL1244" s="98">
        <f t="shared" si="200"/>
        <v>0</v>
      </c>
      <c r="CM1244" s="98">
        <f t="shared" si="200"/>
        <v>0</v>
      </c>
      <c r="CN1244" s="98">
        <f t="shared" si="200"/>
        <v>0</v>
      </c>
      <c r="CO1244" s="98">
        <f t="shared" si="201"/>
        <v>0</v>
      </c>
      <c r="CP1244" s="98">
        <f t="shared" si="201"/>
        <v>0</v>
      </c>
      <c r="CQ1244" s="98">
        <f t="shared" si="201"/>
        <v>0</v>
      </c>
      <c r="CR1244" s="103"/>
      <c r="CS1244" s="103"/>
      <c r="CT1244" s="103"/>
      <c r="CU1244" s="98">
        <f t="shared" si="202"/>
        <v>0</v>
      </c>
      <c r="CV1244" s="98">
        <f t="shared" si="203"/>
        <v>0</v>
      </c>
      <c r="CW1244" s="98">
        <f t="shared" si="204"/>
        <v>0</v>
      </c>
      <c r="CX1244" s="98">
        <f t="shared" si="205"/>
        <v>0</v>
      </c>
      <c r="CY1244" s="98">
        <f t="shared" si="206"/>
        <v>0</v>
      </c>
      <c r="CZ1244" s="98">
        <f t="shared" si="207"/>
        <v>0</v>
      </c>
      <c r="DA1244" s="98">
        <f t="shared" si="459"/>
        <v>0</v>
      </c>
      <c r="DB1244" s="98">
        <f t="shared" si="460"/>
        <v>0</v>
      </c>
      <c r="DC1244" s="98">
        <f t="shared" si="461"/>
        <v>0</v>
      </c>
      <c r="DD1244" s="98">
        <f t="shared" si="462"/>
        <v>0</v>
      </c>
      <c r="DE1244" s="98">
        <f t="shared" si="463"/>
        <v>0</v>
      </c>
      <c r="DF1244" s="98">
        <f t="shared" si="464"/>
        <v>0</v>
      </c>
      <c r="DG1244" s="98">
        <f t="shared" si="208"/>
        <v>0</v>
      </c>
      <c r="DH1244" s="98">
        <f t="shared" si="208"/>
        <v>0</v>
      </c>
      <c r="DI1244" s="98">
        <f t="shared" si="208"/>
        <v>0</v>
      </c>
      <c r="DJ1244" s="98">
        <f t="shared" si="209"/>
        <v>0</v>
      </c>
      <c r="DK1244" s="98">
        <f t="shared" si="209"/>
        <v>0</v>
      </c>
      <c r="DL1244" s="98">
        <f t="shared" si="209"/>
        <v>0</v>
      </c>
      <c r="DM1244" s="103"/>
      <c r="DN1244" s="103"/>
      <c r="DO1244" s="103"/>
      <c r="DP1244" s="98">
        <f t="shared" si="210"/>
        <v>0</v>
      </c>
      <c r="DQ1244" s="98">
        <f t="shared" si="211"/>
        <v>0</v>
      </c>
      <c r="DR1244" s="98">
        <f t="shared" si="212"/>
        <v>0</v>
      </c>
      <c r="DS1244" s="98">
        <f t="shared" si="213"/>
        <v>0</v>
      </c>
      <c r="DT1244" s="98">
        <f t="shared" si="214"/>
        <v>0</v>
      </c>
      <c r="DU1244" s="98">
        <f t="shared" si="215"/>
        <v>0</v>
      </c>
      <c r="DV1244" s="98">
        <f t="shared" si="465"/>
        <v>0</v>
      </c>
      <c r="DW1244" s="98">
        <f t="shared" si="466"/>
        <v>0</v>
      </c>
      <c r="DX1244" s="98">
        <f t="shared" si="467"/>
        <v>0</v>
      </c>
      <c r="DY1244" s="98">
        <f t="shared" si="468"/>
        <v>0</v>
      </c>
      <c r="DZ1244" s="98">
        <f t="shared" si="469"/>
        <v>0</v>
      </c>
      <c r="EA1244" s="98">
        <f t="shared" si="470"/>
        <v>0</v>
      </c>
      <c r="EB1244" s="98">
        <f t="shared" si="216"/>
        <v>0</v>
      </c>
      <c r="EC1244" s="98">
        <f t="shared" si="216"/>
        <v>0</v>
      </c>
      <c r="ED1244" s="98">
        <f t="shared" si="216"/>
        <v>0</v>
      </c>
      <c r="EE1244" s="98">
        <f t="shared" si="217"/>
        <v>0</v>
      </c>
      <c r="EF1244" s="98">
        <f t="shared" si="217"/>
        <v>0</v>
      </c>
      <c r="EG1244" s="98">
        <f t="shared" si="217"/>
        <v>0</v>
      </c>
      <c r="EH1244" s="103"/>
      <c r="EI1244" s="103"/>
      <c r="EJ1244" s="103"/>
      <c r="EK1244" s="98">
        <f t="shared" si="218"/>
        <v>0</v>
      </c>
      <c r="EL1244" s="98">
        <f t="shared" si="219"/>
        <v>0</v>
      </c>
      <c r="EM1244" s="98">
        <f t="shared" si="220"/>
        <v>0</v>
      </c>
      <c r="EN1244" s="98">
        <f t="shared" si="221"/>
        <v>0</v>
      </c>
      <c r="EO1244" s="98">
        <f t="shared" si="222"/>
        <v>0</v>
      </c>
      <c r="EP1244" s="98">
        <f t="shared" si="223"/>
        <v>0</v>
      </c>
      <c r="EQ1244" s="98">
        <f t="shared" si="471"/>
        <v>0</v>
      </c>
      <c r="ER1244" s="98">
        <f t="shared" si="472"/>
        <v>0</v>
      </c>
      <c r="ES1244" s="98">
        <f t="shared" si="473"/>
        <v>0</v>
      </c>
      <c r="ET1244" s="98">
        <f t="shared" si="474"/>
        <v>0</v>
      </c>
      <c r="EU1244" s="98">
        <f t="shared" si="475"/>
        <v>0</v>
      </c>
      <c r="EV1244" s="98">
        <f t="shared" si="476"/>
        <v>0</v>
      </c>
      <c r="EW1244" s="98">
        <f t="shared" si="224"/>
        <v>0</v>
      </c>
      <c r="EX1244" s="98">
        <f t="shared" si="224"/>
        <v>0</v>
      </c>
      <c r="EY1244" s="98">
        <f t="shared" si="224"/>
        <v>0</v>
      </c>
      <c r="EZ1244" s="98">
        <f t="shared" si="225"/>
        <v>0</v>
      </c>
      <c r="FA1244" s="98">
        <f t="shared" si="225"/>
        <v>0</v>
      </c>
      <c r="FB1244" s="98">
        <f t="shared" si="225"/>
        <v>0</v>
      </c>
      <c r="FC1244" s="103"/>
      <c r="FD1244" s="103"/>
      <c r="FE1244" s="103"/>
      <c r="FF1244" s="98">
        <f t="shared" si="226"/>
        <v>0</v>
      </c>
      <c r="FG1244" s="98">
        <f t="shared" si="227"/>
        <v>0</v>
      </c>
      <c r="FH1244" s="98">
        <f t="shared" si="228"/>
        <v>0</v>
      </c>
      <c r="FI1244" s="98">
        <f t="shared" si="229"/>
        <v>0</v>
      </c>
      <c r="FJ1244" s="98">
        <f t="shared" si="230"/>
        <v>0</v>
      </c>
      <c r="FK1244" s="98">
        <f t="shared" si="231"/>
        <v>0</v>
      </c>
      <c r="FL1244" s="98">
        <f t="shared" si="477"/>
        <v>0</v>
      </c>
      <c r="FM1244" s="98">
        <f t="shared" si="478"/>
        <v>0</v>
      </c>
      <c r="FN1244" s="98">
        <f t="shared" si="479"/>
        <v>0</v>
      </c>
      <c r="FO1244" s="98">
        <f t="shared" si="480"/>
        <v>0</v>
      </c>
      <c r="FP1244" s="98">
        <f t="shared" si="481"/>
        <v>0</v>
      </c>
      <c r="FQ1244" s="98">
        <f t="shared" si="482"/>
        <v>0</v>
      </c>
      <c r="FR1244" s="98">
        <f t="shared" si="232"/>
        <v>0</v>
      </c>
      <c r="FS1244" s="98">
        <f t="shared" si="232"/>
        <v>0</v>
      </c>
      <c r="FT1244" s="98">
        <f t="shared" si="232"/>
        <v>0</v>
      </c>
      <c r="FU1244" s="98">
        <f t="shared" si="233"/>
        <v>0</v>
      </c>
      <c r="FV1244" s="98">
        <f t="shared" si="233"/>
        <v>0</v>
      </c>
      <c r="FW1244" s="98">
        <f t="shared" si="233"/>
        <v>0</v>
      </c>
      <c r="FX1244" s="103"/>
      <c r="FY1244" s="103"/>
      <c r="FZ1244" s="103"/>
      <c r="GA1244" s="98">
        <f t="shared" si="234"/>
        <v>0</v>
      </c>
      <c r="GB1244" s="98">
        <f t="shared" si="235"/>
        <v>0</v>
      </c>
      <c r="GC1244" s="98">
        <f t="shared" si="236"/>
        <v>0</v>
      </c>
      <c r="GD1244" s="98">
        <f t="shared" si="237"/>
        <v>0</v>
      </c>
      <c r="GE1244" s="98">
        <f t="shared" si="238"/>
        <v>0</v>
      </c>
      <c r="GF1244" s="98">
        <f t="shared" si="239"/>
        <v>0</v>
      </c>
      <c r="GG1244" s="98">
        <f t="shared" si="483"/>
        <v>0</v>
      </c>
      <c r="GH1244" s="98">
        <f t="shared" si="484"/>
        <v>0</v>
      </c>
      <c r="GI1244" s="98">
        <f t="shared" si="485"/>
        <v>0</v>
      </c>
      <c r="GJ1244" s="98">
        <f t="shared" si="486"/>
        <v>0</v>
      </c>
      <c r="GK1244" s="98">
        <f t="shared" si="487"/>
        <v>0</v>
      </c>
      <c r="GL1244" s="98">
        <f t="shared" si="488"/>
        <v>0</v>
      </c>
      <c r="GM1244" s="98">
        <f t="shared" si="240"/>
        <v>0</v>
      </c>
      <c r="GN1244" s="98">
        <f t="shared" si="240"/>
        <v>0</v>
      </c>
      <c r="GO1244" s="98">
        <f t="shared" si="240"/>
        <v>0</v>
      </c>
      <c r="GP1244" s="98">
        <f t="shared" si="241"/>
        <v>0</v>
      </c>
      <c r="GQ1244" s="98">
        <f t="shared" si="241"/>
        <v>0</v>
      </c>
      <c r="GR1244" s="98">
        <f t="shared" si="241"/>
        <v>0</v>
      </c>
      <c r="GS1244" s="103">
        <v>27</v>
      </c>
      <c r="GT1244" s="103">
        <v>27</v>
      </c>
      <c r="GU1244" s="103">
        <v>27</v>
      </c>
      <c r="GV1244" s="98">
        <f t="shared" si="242"/>
        <v>1139184</v>
      </c>
      <c r="GW1244" s="98">
        <f t="shared" si="243"/>
        <v>1147716</v>
      </c>
      <c r="GX1244" s="98">
        <f t="shared" si="244"/>
        <v>1157409</v>
      </c>
      <c r="GY1244" s="98">
        <f t="shared" si="245"/>
        <v>2699109</v>
      </c>
      <c r="GZ1244" s="98">
        <f t="shared" si="246"/>
        <v>2752542</v>
      </c>
      <c r="HA1244" s="98">
        <f t="shared" si="247"/>
        <v>2816127</v>
      </c>
      <c r="HB1244" s="98">
        <f t="shared" si="489"/>
        <v>46040.74</v>
      </c>
      <c r="HC1244" s="98">
        <f t="shared" si="490"/>
        <v>48392.59</v>
      </c>
      <c r="HD1244" s="98">
        <f t="shared" si="491"/>
        <v>51074.07</v>
      </c>
      <c r="HE1244" s="98">
        <f t="shared" si="492"/>
        <v>35153.919999999998</v>
      </c>
      <c r="HF1244" s="98">
        <f t="shared" si="493"/>
        <v>33302.5</v>
      </c>
      <c r="HG1244" s="98">
        <f t="shared" si="494"/>
        <v>33367.67</v>
      </c>
      <c r="HH1244" s="98">
        <f t="shared" si="248"/>
        <v>1243099.98</v>
      </c>
      <c r="HI1244" s="98">
        <f t="shared" si="248"/>
        <v>1306599.93</v>
      </c>
      <c r="HJ1244" s="98">
        <f t="shared" si="248"/>
        <v>1378999.89</v>
      </c>
      <c r="HK1244" s="98">
        <f t="shared" si="249"/>
        <v>949155.83999999997</v>
      </c>
      <c r="HL1244" s="98">
        <f t="shared" si="249"/>
        <v>899167.5</v>
      </c>
      <c r="HM1244" s="98">
        <f t="shared" si="249"/>
        <v>900927.09</v>
      </c>
      <c r="HN1244" s="103"/>
      <c r="HO1244" s="103"/>
      <c r="HP1244" s="103"/>
      <c r="HQ1244" s="98">
        <f t="shared" si="250"/>
        <v>0</v>
      </c>
      <c r="HR1244" s="98">
        <f t="shared" si="251"/>
        <v>0</v>
      </c>
      <c r="HS1244" s="98">
        <f t="shared" si="252"/>
        <v>0</v>
      </c>
      <c r="HT1244" s="98">
        <f t="shared" si="253"/>
        <v>0</v>
      </c>
      <c r="HU1244" s="98">
        <f t="shared" si="254"/>
        <v>0</v>
      </c>
      <c r="HV1244" s="98">
        <f t="shared" si="255"/>
        <v>0</v>
      </c>
      <c r="HW1244" s="98">
        <f t="shared" si="495"/>
        <v>0</v>
      </c>
      <c r="HX1244" s="98">
        <f t="shared" si="496"/>
        <v>0</v>
      </c>
      <c r="HY1244" s="98">
        <f t="shared" si="497"/>
        <v>0</v>
      </c>
      <c r="HZ1244" s="98">
        <f t="shared" si="498"/>
        <v>0</v>
      </c>
      <c r="IA1244" s="98">
        <f t="shared" si="499"/>
        <v>0</v>
      </c>
      <c r="IB1244" s="98">
        <f t="shared" si="500"/>
        <v>0</v>
      </c>
      <c r="IC1244" s="98">
        <f t="shared" si="256"/>
        <v>0</v>
      </c>
      <c r="ID1244" s="98">
        <f t="shared" si="256"/>
        <v>0</v>
      </c>
      <c r="IE1244" s="98">
        <f t="shared" si="256"/>
        <v>0</v>
      </c>
      <c r="IF1244" s="98">
        <f t="shared" si="257"/>
        <v>0</v>
      </c>
      <c r="IG1244" s="98">
        <f t="shared" si="257"/>
        <v>0</v>
      </c>
      <c r="IH1244" s="98">
        <f t="shared" si="257"/>
        <v>0</v>
      </c>
      <c r="II1244" s="103"/>
      <c r="IJ1244" s="103"/>
      <c r="IK1244" s="103"/>
      <c r="IL1244" s="98">
        <f t="shared" si="258"/>
        <v>0</v>
      </c>
      <c r="IM1244" s="98">
        <f t="shared" si="259"/>
        <v>0</v>
      </c>
      <c r="IN1244" s="98">
        <f t="shared" si="260"/>
        <v>0</v>
      </c>
      <c r="IO1244" s="98">
        <f t="shared" si="261"/>
        <v>0</v>
      </c>
      <c r="IP1244" s="98">
        <f t="shared" si="262"/>
        <v>0</v>
      </c>
      <c r="IQ1244" s="98">
        <f t="shared" si="263"/>
        <v>0</v>
      </c>
      <c r="IR1244" s="98">
        <f t="shared" si="501"/>
        <v>0</v>
      </c>
      <c r="IS1244" s="98">
        <f t="shared" si="502"/>
        <v>0</v>
      </c>
      <c r="IT1244" s="98">
        <f t="shared" si="503"/>
        <v>0</v>
      </c>
      <c r="IU1244" s="98">
        <f t="shared" si="504"/>
        <v>0</v>
      </c>
      <c r="IV1244" s="98">
        <f t="shared" si="505"/>
        <v>0</v>
      </c>
      <c r="IW1244" s="98">
        <f t="shared" si="506"/>
        <v>0</v>
      </c>
      <c r="IX1244" s="98">
        <f t="shared" si="264"/>
        <v>0</v>
      </c>
      <c r="IY1244" s="98">
        <f t="shared" si="264"/>
        <v>0</v>
      </c>
      <c r="IZ1244" s="98">
        <f t="shared" si="264"/>
        <v>0</v>
      </c>
      <c r="JA1244" s="98">
        <f t="shared" si="265"/>
        <v>0</v>
      </c>
      <c r="JB1244" s="98">
        <f t="shared" si="265"/>
        <v>0</v>
      </c>
      <c r="JC1244" s="98">
        <f t="shared" si="265"/>
        <v>0</v>
      </c>
      <c r="JD1244" s="103"/>
      <c r="JE1244" s="103"/>
      <c r="JF1244" s="103"/>
      <c r="JG1244" s="98">
        <f t="shared" si="266"/>
        <v>0</v>
      </c>
      <c r="JH1244" s="98">
        <f t="shared" si="267"/>
        <v>0</v>
      </c>
      <c r="JI1244" s="98">
        <f t="shared" si="268"/>
        <v>0</v>
      </c>
      <c r="JJ1244" s="98">
        <f t="shared" si="269"/>
        <v>0</v>
      </c>
      <c r="JK1244" s="98">
        <f t="shared" si="270"/>
        <v>0</v>
      </c>
      <c r="JL1244" s="98">
        <f t="shared" si="271"/>
        <v>0</v>
      </c>
      <c r="JM1244" s="98">
        <f t="shared" si="507"/>
        <v>0</v>
      </c>
      <c r="JN1244" s="98">
        <f t="shared" si="508"/>
        <v>0</v>
      </c>
      <c r="JO1244" s="98">
        <f t="shared" si="509"/>
        <v>0</v>
      </c>
      <c r="JP1244" s="98">
        <f t="shared" si="510"/>
        <v>0</v>
      </c>
      <c r="JQ1244" s="98">
        <f t="shared" si="511"/>
        <v>0</v>
      </c>
      <c r="JR1244" s="98">
        <f t="shared" si="512"/>
        <v>0</v>
      </c>
      <c r="JS1244" s="98">
        <f t="shared" si="272"/>
        <v>0</v>
      </c>
      <c r="JT1244" s="98">
        <f t="shared" si="272"/>
        <v>0</v>
      </c>
      <c r="JU1244" s="98">
        <f t="shared" si="272"/>
        <v>0</v>
      </c>
      <c r="JV1244" s="98">
        <f t="shared" si="273"/>
        <v>0</v>
      </c>
      <c r="JW1244" s="98">
        <f t="shared" si="273"/>
        <v>0</v>
      </c>
      <c r="JX1244" s="98">
        <f t="shared" si="273"/>
        <v>0</v>
      </c>
      <c r="JY1244" s="103"/>
      <c r="JZ1244" s="103"/>
      <c r="KA1244" s="103"/>
      <c r="KB1244" s="98">
        <f t="shared" si="274"/>
        <v>0</v>
      </c>
      <c r="KC1244" s="98">
        <f t="shared" si="275"/>
        <v>0</v>
      </c>
      <c r="KD1244" s="98">
        <f t="shared" si="276"/>
        <v>0</v>
      </c>
      <c r="KE1244" s="98">
        <f t="shared" si="277"/>
        <v>0</v>
      </c>
      <c r="KF1244" s="98">
        <f t="shared" si="278"/>
        <v>0</v>
      </c>
      <c r="KG1244" s="98">
        <f t="shared" si="279"/>
        <v>0</v>
      </c>
      <c r="KH1244" s="98">
        <f t="shared" si="513"/>
        <v>0</v>
      </c>
      <c r="KI1244" s="98">
        <f t="shared" si="514"/>
        <v>0</v>
      </c>
      <c r="KJ1244" s="98">
        <f t="shared" si="515"/>
        <v>0</v>
      </c>
      <c r="KK1244" s="98">
        <f t="shared" si="516"/>
        <v>0</v>
      </c>
      <c r="KL1244" s="98">
        <f t="shared" si="517"/>
        <v>0</v>
      </c>
      <c r="KM1244" s="98">
        <f t="shared" si="518"/>
        <v>0</v>
      </c>
      <c r="KN1244" s="98">
        <f t="shared" si="280"/>
        <v>0</v>
      </c>
      <c r="KO1244" s="98">
        <f t="shared" si="280"/>
        <v>0</v>
      </c>
      <c r="KP1244" s="98">
        <f t="shared" si="280"/>
        <v>0</v>
      </c>
      <c r="KQ1244" s="98">
        <f t="shared" si="281"/>
        <v>0</v>
      </c>
      <c r="KR1244" s="98">
        <f t="shared" si="281"/>
        <v>0</v>
      </c>
      <c r="KS1244" s="98">
        <f t="shared" si="281"/>
        <v>0</v>
      </c>
      <c r="KT1244" s="103"/>
      <c r="KU1244" s="103"/>
      <c r="KV1244" s="103"/>
      <c r="KW1244" s="98">
        <f t="shared" si="282"/>
        <v>0</v>
      </c>
      <c r="KX1244" s="98">
        <f t="shared" si="283"/>
        <v>0</v>
      </c>
      <c r="KY1244" s="98">
        <f t="shared" si="284"/>
        <v>0</v>
      </c>
      <c r="KZ1244" s="98">
        <f t="shared" si="285"/>
        <v>0</v>
      </c>
      <c r="LA1244" s="98">
        <f t="shared" si="286"/>
        <v>0</v>
      </c>
      <c r="LB1244" s="98">
        <f t="shared" si="287"/>
        <v>0</v>
      </c>
      <c r="LC1244" s="98">
        <f t="shared" si="519"/>
        <v>0</v>
      </c>
      <c r="LD1244" s="98">
        <f t="shared" si="520"/>
        <v>0</v>
      </c>
      <c r="LE1244" s="98">
        <f t="shared" si="521"/>
        <v>0</v>
      </c>
      <c r="LF1244" s="98">
        <f t="shared" si="522"/>
        <v>0</v>
      </c>
      <c r="LG1244" s="98">
        <f t="shared" si="523"/>
        <v>0</v>
      </c>
      <c r="LH1244" s="98">
        <f t="shared" si="524"/>
        <v>0</v>
      </c>
      <c r="LI1244" s="98">
        <f t="shared" si="288"/>
        <v>0</v>
      </c>
      <c r="LJ1244" s="98">
        <f t="shared" si="288"/>
        <v>0</v>
      </c>
      <c r="LK1244" s="98">
        <f t="shared" si="288"/>
        <v>0</v>
      </c>
      <c r="LL1244" s="98">
        <f t="shared" si="289"/>
        <v>0</v>
      </c>
      <c r="LM1244" s="98">
        <f t="shared" si="289"/>
        <v>0</v>
      </c>
      <c r="LN1244" s="98">
        <f t="shared" si="289"/>
        <v>0</v>
      </c>
      <c r="LO1244" s="103"/>
      <c r="LP1244" s="103"/>
      <c r="LQ1244" s="103"/>
      <c r="LR1244" s="98">
        <f t="shared" si="290"/>
        <v>0</v>
      </c>
      <c r="LS1244" s="98">
        <f t="shared" si="291"/>
        <v>0</v>
      </c>
      <c r="LT1244" s="98">
        <f t="shared" si="292"/>
        <v>0</v>
      </c>
      <c r="LU1244" s="98">
        <f t="shared" si="293"/>
        <v>0</v>
      </c>
      <c r="LV1244" s="98">
        <f t="shared" si="294"/>
        <v>0</v>
      </c>
      <c r="LW1244" s="98">
        <f t="shared" si="295"/>
        <v>0</v>
      </c>
      <c r="LX1244" s="98">
        <f t="shared" si="525"/>
        <v>0</v>
      </c>
      <c r="LY1244" s="98">
        <f t="shared" si="526"/>
        <v>0</v>
      </c>
      <c r="LZ1244" s="98">
        <f t="shared" si="527"/>
        <v>0</v>
      </c>
      <c r="MA1244" s="98">
        <f t="shared" si="528"/>
        <v>0</v>
      </c>
      <c r="MB1244" s="98">
        <f t="shared" si="529"/>
        <v>0</v>
      </c>
      <c r="MC1244" s="98">
        <f t="shared" si="530"/>
        <v>0</v>
      </c>
      <c r="MD1244" s="98">
        <f t="shared" si="296"/>
        <v>0</v>
      </c>
      <c r="ME1244" s="98">
        <f t="shared" si="296"/>
        <v>0</v>
      </c>
      <c r="MF1244" s="98">
        <f t="shared" si="296"/>
        <v>0</v>
      </c>
      <c r="MG1244" s="98">
        <f t="shared" si="297"/>
        <v>0</v>
      </c>
      <c r="MH1244" s="98">
        <f t="shared" si="297"/>
        <v>0</v>
      </c>
      <c r="MI1244" s="98">
        <f t="shared" si="297"/>
        <v>0</v>
      </c>
      <c r="MJ1244" s="103"/>
      <c r="MK1244" s="103"/>
      <c r="ML1244" s="103"/>
      <c r="MM1244" s="98">
        <f t="shared" si="298"/>
        <v>0</v>
      </c>
      <c r="MN1244" s="98">
        <f t="shared" si="299"/>
        <v>0</v>
      </c>
      <c r="MO1244" s="98">
        <f t="shared" si="300"/>
        <v>0</v>
      </c>
      <c r="MP1244" s="98">
        <f t="shared" si="301"/>
        <v>0</v>
      </c>
      <c r="MQ1244" s="98">
        <f t="shared" si="302"/>
        <v>0</v>
      </c>
      <c r="MR1244" s="98">
        <f t="shared" si="303"/>
        <v>0</v>
      </c>
      <c r="MS1244" s="98">
        <f t="shared" si="531"/>
        <v>0</v>
      </c>
      <c r="MT1244" s="98">
        <f t="shared" si="532"/>
        <v>0</v>
      </c>
      <c r="MU1244" s="98">
        <f t="shared" si="533"/>
        <v>0</v>
      </c>
      <c r="MV1244" s="98">
        <f t="shared" si="534"/>
        <v>0</v>
      </c>
      <c r="MW1244" s="98">
        <f t="shared" si="535"/>
        <v>0</v>
      </c>
      <c r="MX1244" s="98">
        <f t="shared" si="536"/>
        <v>0</v>
      </c>
      <c r="MY1244" s="98">
        <f t="shared" si="304"/>
        <v>0</v>
      </c>
      <c r="MZ1244" s="98">
        <f t="shared" si="304"/>
        <v>0</v>
      </c>
      <c r="NA1244" s="98">
        <f t="shared" si="304"/>
        <v>0</v>
      </c>
      <c r="NB1244" s="98">
        <f t="shared" si="305"/>
        <v>0</v>
      </c>
      <c r="NC1244" s="98">
        <f t="shared" si="305"/>
        <v>0</v>
      </c>
      <c r="ND1244" s="98">
        <f t="shared" si="305"/>
        <v>0</v>
      </c>
      <c r="NE1244" s="103"/>
      <c r="NF1244" s="103"/>
      <c r="NG1244" s="103"/>
      <c r="NH1244" s="98">
        <f t="shared" si="306"/>
        <v>0</v>
      </c>
      <c r="NI1244" s="98">
        <f t="shared" si="307"/>
        <v>0</v>
      </c>
      <c r="NJ1244" s="98">
        <f t="shared" si="308"/>
        <v>0</v>
      </c>
      <c r="NK1244" s="98">
        <f t="shared" si="309"/>
        <v>0</v>
      </c>
      <c r="NL1244" s="98">
        <f t="shared" si="310"/>
        <v>0</v>
      </c>
      <c r="NM1244" s="98">
        <f t="shared" si="311"/>
        <v>0</v>
      </c>
      <c r="NN1244" s="98">
        <f t="shared" si="537"/>
        <v>0</v>
      </c>
      <c r="NO1244" s="98">
        <f t="shared" si="538"/>
        <v>0</v>
      </c>
      <c r="NP1244" s="98">
        <f t="shared" si="539"/>
        <v>0</v>
      </c>
      <c r="NQ1244" s="98">
        <f t="shared" si="540"/>
        <v>0</v>
      </c>
      <c r="NR1244" s="98">
        <f t="shared" si="541"/>
        <v>0</v>
      </c>
      <c r="NS1244" s="98">
        <f t="shared" si="542"/>
        <v>0</v>
      </c>
      <c r="NT1244" s="98">
        <f t="shared" si="312"/>
        <v>0</v>
      </c>
      <c r="NU1244" s="98">
        <f t="shared" si="312"/>
        <v>0</v>
      </c>
      <c r="NV1244" s="98">
        <f t="shared" si="312"/>
        <v>0</v>
      </c>
      <c r="NW1244" s="98">
        <f t="shared" si="313"/>
        <v>0</v>
      </c>
      <c r="NX1244" s="98">
        <f t="shared" si="313"/>
        <v>0</v>
      </c>
      <c r="NY1244" s="98">
        <f t="shared" si="313"/>
        <v>0</v>
      </c>
      <c r="NZ1244" s="103"/>
      <c r="OA1244" s="103"/>
      <c r="OB1244" s="103"/>
      <c r="OC1244" s="98">
        <f t="shared" si="314"/>
        <v>0</v>
      </c>
      <c r="OD1244" s="98">
        <f t="shared" si="315"/>
        <v>0</v>
      </c>
      <c r="OE1244" s="98">
        <f t="shared" si="316"/>
        <v>0</v>
      </c>
      <c r="OF1244" s="98">
        <f t="shared" si="317"/>
        <v>0</v>
      </c>
      <c r="OG1244" s="98">
        <f t="shared" si="318"/>
        <v>0</v>
      </c>
      <c r="OH1244" s="98">
        <f t="shared" si="319"/>
        <v>0</v>
      </c>
      <c r="OI1244" s="98">
        <f t="shared" si="543"/>
        <v>0</v>
      </c>
      <c r="OJ1244" s="98">
        <f t="shared" si="544"/>
        <v>0</v>
      </c>
      <c r="OK1244" s="98">
        <f t="shared" si="545"/>
        <v>0</v>
      </c>
      <c r="OL1244" s="98">
        <f t="shared" si="546"/>
        <v>0</v>
      </c>
      <c r="OM1244" s="98">
        <f t="shared" si="547"/>
        <v>0</v>
      </c>
      <c r="ON1244" s="98">
        <f t="shared" si="548"/>
        <v>0</v>
      </c>
      <c r="OO1244" s="98">
        <f t="shared" si="320"/>
        <v>0</v>
      </c>
      <c r="OP1244" s="98">
        <f t="shared" si="320"/>
        <v>0</v>
      </c>
      <c r="OQ1244" s="98">
        <f t="shared" si="320"/>
        <v>0</v>
      </c>
      <c r="OR1244" s="98">
        <f t="shared" si="321"/>
        <v>0</v>
      </c>
      <c r="OS1244" s="98">
        <f t="shared" si="321"/>
        <v>0</v>
      </c>
      <c r="OT1244" s="98">
        <f t="shared" si="321"/>
        <v>0</v>
      </c>
      <c r="OU1244" s="103"/>
      <c r="OV1244" s="103"/>
      <c r="OW1244" s="103"/>
      <c r="OX1244" s="98">
        <f t="shared" si="322"/>
        <v>0</v>
      </c>
      <c r="OY1244" s="98">
        <f t="shared" si="323"/>
        <v>0</v>
      </c>
      <c r="OZ1244" s="98">
        <f t="shared" si="324"/>
        <v>0</v>
      </c>
      <c r="PA1244" s="98">
        <f t="shared" si="325"/>
        <v>0</v>
      </c>
      <c r="PB1244" s="98">
        <f t="shared" si="326"/>
        <v>0</v>
      </c>
      <c r="PC1244" s="98">
        <f t="shared" si="327"/>
        <v>0</v>
      </c>
      <c r="PD1244" s="98">
        <f t="shared" si="549"/>
        <v>0</v>
      </c>
      <c r="PE1244" s="98">
        <f t="shared" si="550"/>
        <v>0</v>
      </c>
      <c r="PF1244" s="98">
        <f t="shared" si="551"/>
        <v>0</v>
      </c>
      <c r="PG1244" s="98">
        <f t="shared" si="552"/>
        <v>0</v>
      </c>
      <c r="PH1244" s="98">
        <f t="shared" si="553"/>
        <v>0</v>
      </c>
      <c r="PI1244" s="98">
        <f t="shared" si="554"/>
        <v>0</v>
      </c>
      <c r="PJ1244" s="98">
        <f t="shared" si="328"/>
        <v>0</v>
      </c>
      <c r="PK1244" s="98">
        <f t="shared" si="328"/>
        <v>0</v>
      </c>
      <c r="PL1244" s="98">
        <f t="shared" si="328"/>
        <v>0</v>
      </c>
      <c r="PM1244" s="98">
        <f t="shared" si="329"/>
        <v>0</v>
      </c>
      <c r="PN1244" s="98">
        <f t="shared" si="329"/>
        <v>0</v>
      </c>
      <c r="PO1244" s="98">
        <f t="shared" si="329"/>
        <v>0</v>
      </c>
      <c r="PP1244" s="103"/>
      <c r="PQ1244" s="103"/>
      <c r="PR1244" s="103"/>
      <c r="PS1244" s="98">
        <f t="shared" si="330"/>
        <v>0</v>
      </c>
      <c r="PT1244" s="98">
        <f t="shared" si="331"/>
        <v>0</v>
      </c>
      <c r="PU1244" s="98">
        <f t="shared" si="332"/>
        <v>0</v>
      </c>
      <c r="PV1244" s="98">
        <f t="shared" si="333"/>
        <v>0</v>
      </c>
      <c r="PW1244" s="98">
        <f t="shared" si="334"/>
        <v>0</v>
      </c>
      <c r="PX1244" s="98">
        <f t="shared" si="335"/>
        <v>0</v>
      </c>
      <c r="PY1244" s="98">
        <f t="shared" si="555"/>
        <v>0</v>
      </c>
      <c r="PZ1244" s="98">
        <f t="shared" si="556"/>
        <v>0</v>
      </c>
      <c r="QA1244" s="98">
        <f t="shared" si="557"/>
        <v>0</v>
      </c>
      <c r="QB1244" s="98">
        <f t="shared" si="558"/>
        <v>0</v>
      </c>
      <c r="QC1244" s="98">
        <f t="shared" si="559"/>
        <v>0</v>
      </c>
      <c r="QD1244" s="98">
        <f t="shared" si="560"/>
        <v>0</v>
      </c>
      <c r="QE1244" s="98">
        <f t="shared" si="336"/>
        <v>0</v>
      </c>
      <c r="QF1244" s="98">
        <f t="shared" si="336"/>
        <v>0</v>
      </c>
      <c r="QG1244" s="98">
        <f t="shared" si="336"/>
        <v>0</v>
      </c>
      <c r="QH1244" s="98">
        <f t="shared" si="337"/>
        <v>0</v>
      </c>
      <c r="QI1244" s="98">
        <f t="shared" si="337"/>
        <v>0</v>
      </c>
      <c r="QJ1244" s="98">
        <f t="shared" si="337"/>
        <v>0</v>
      </c>
      <c r="QK1244" s="103"/>
      <c r="QL1244" s="103"/>
      <c r="QM1244" s="103"/>
      <c r="QN1244" s="98">
        <f t="shared" si="338"/>
        <v>0</v>
      </c>
      <c r="QO1244" s="98">
        <f t="shared" si="339"/>
        <v>0</v>
      </c>
      <c r="QP1244" s="98">
        <f t="shared" si="340"/>
        <v>0</v>
      </c>
      <c r="QQ1244" s="98">
        <f t="shared" si="341"/>
        <v>0</v>
      </c>
      <c r="QR1244" s="98">
        <f t="shared" si="342"/>
        <v>0</v>
      </c>
      <c r="QS1244" s="98">
        <f t="shared" si="343"/>
        <v>0</v>
      </c>
      <c r="QT1244" s="98">
        <f t="shared" si="561"/>
        <v>0</v>
      </c>
      <c r="QU1244" s="98">
        <f t="shared" si="562"/>
        <v>0</v>
      </c>
      <c r="QV1244" s="98">
        <f t="shared" si="563"/>
        <v>0</v>
      </c>
      <c r="QW1244" s="98">
        <f t="shared" si="564"/>
        <v>0</v>
      </c>
      <c r="QX1244" s="98">
        <f t="shared" si="565"/>
        <v>0</v>
      </c>
      <c r="QY1244" s="98">
        <f t="shared" si="566"/>
        <v>0</v>
      </c>
      <c r="QZ1244" s="98">
        <f t="shared" si="344"/>
        <v>0</v>
      </c>
      <c r="RA1244" s="98">
        <f t="shared" si="344"/>
        <v>0</v>
      </c>
      <c r="RB1244" s="98">
        <f t="shared" si="344"/>
        <v>0</v>
      </c>
      <c r="RC1244" s="98">
        <f t="shared" si="345"/>
        <v>0</v>
      </c>
      <c r="RD1244" s="98">
        <f t="shared" si="345"/>
        <v>0</v>
      </c>
      <c r="RE1244" s="98">
        <f t="shared" si="345"/>
        <v>0</v>
      </c>
      <c r="RF1244" s="103"/>
      <c r="RG1244" s="103"/>
      <c r="RH1244" s="103"/>
      <c r="RI1244" s="98">
        <f t="shared" si="346"/>
        <v>0</v>
      </c>
      <c r="RJ1244" s="98">
        <f t="shared" si="347"/>
        <v>0</v>
      </c>
      <c r="RK1244" s="98">
        <f t="shared" si="348"/>
        <v>0</v>
      </c>
      <c r="RL1244" s="98">
        <f t="shared" si="349"/>
        <v>0</v>
      </c>
      <c r="RM1244" s="98">
        <f t="shared" si="350"/>
        <v>0</v>
      </c>
      <c r="RN1244" s="98">
        <f t="shared" si="351"/>
        <v>0</v>
      </c>
      <c r="RO1244" s="98">
        <f t="shared" si="567"/>
        <v>0</v>
      </c>
      <c r="RP1244" s="98">
        <f t="shared" si="568"/>
        <v>0</v>
      </c>
      <c r="RQ1244" s="98">
        <f t="shared" si="569"/>
        <v>0</v>
      </c>
      <c r="RR1244" s="98">
        <f t="shared" si="570"/>
        <v>0</v>
      </c>
      <c r="RS1244" s="98">
        <f t="shared" si="571"/>
        <v>0</v>
      </c>
      <c r="RT1244" s="98">
        <f t="shared" si="572"/>
        <v>0</v>
      </c>
      <c r="RU1244" s="98">
        <f t="shared" si="352"/>
        <v>0</v>
      </c>
      <c r="RV1244" s="98">
        <f t="shared" si="352"/>
        <v>0</v>
      </c>
      <c r="RW1244" s="98">
        <f t="shared" si="352"/>
        <v>0</v>
      </c>
      <c r="RX1244" s="98">
        <f t="shared" si="353"/>
        <v>0</v>
      </c>
      <c r="RY1244" s="98">
        <f t="shared" si="353"/>
        <v>0</v>
      </c>
      <c r="RZ1244" s="98">
        <f t="shared" si="353"/>
        <v>0</v>
      </c>
      <c r="SA1244" s="103"/>
      <c r="SB1244" s="103"/>
      <c r="SC1244" s="103"/>
      <c r="SD1244" s="98">
        <f t="shared" si="354"/>
        <v>0</v>
      </c>
      <c r="SE1244" s="98">
        <f t="shared" si="355"/>
        <v>0</v>
      </c>
      <c r="SF1244" s="98">
        <f t="shared" si="356"/>
        <v>0</v>
      </c>
      <c r="SG1244" s="98">
        <f t="shared" si="357"/>
        <v>0</v>
      </c>
      <c r="SH1244" s="98">
        <f t="shared" si="358"/>
        <v>0</v>
      </c>
      <c r="SI1244" s="98">
        <f t="shared" si="359"/>
        <v>0</v>
      </c>
      <c r="SJ1244" s="98">
        <f t="shared" si="573"/>
        <v>0</v>
      </c>
      <c r="SK1244" s="98">
        <f t="shared" si="574"/>
        <v>0</v>
      </c>
      <c r="SL1244" s="98">
        <f t="shared" si="575"/>
        <v>0</v>
      </c>
      <c r="SM1244" s="98">
        <f t="shared" si="576"/>
        <v>0</v>
      </c>
      <c r="SN1244" s="98">
        <f t="shared" si="577"/>
        <v>0</v>
      </c>
      <c r="SO1244" s="98">
        <f t="shared" si="578"/>
        <v>0</v>
      </c>
      <c r="SP1244" s="98">
        <f t="shared" si="360"/>
        <v>0</v>
      </c>
      <c r="SQ1244" s="98">
        <f t="shared" si="360"/>
        <v>0</v>
      </c>
      <c r="SR1244" s="98">
        <f t="shared" si="360"/>
        <v>0</v>
      </c>
      <c r="SS1244" s="98">
        <f t="shared" si="361"/>
        <v>0</v>
      </c>
      <c r="ST1244" s="98">
        <f t="shared" si="361"/>
        <v>0</v>
      </c>
      <c r="SU1244" s="98">
        <f t="shared" si="361"/>
        <v>0</v>
      </c>
      <c r="SV1244" s="103"/>
      <c r="SW1244" s="103"/>
      <c r="SX1244" s="103"/>
      <c r="SY1244" s="98">
        <f t="shared" si="362"/>
        <v>0</v>
      </c>
      <c r="SZ1244" s="98">
        <f t="shared" si="363"/>
        <v>0</v>
      </c>
      <c r="TA1244" s="98">
        <f t="shared" si="364"/>
        <v>0</v>
      </c>
      <c r="TB1244" s="98">
        <f t="shared" si="365"/>
        <v>0</v>
      </c>
      <c r="TC1244" s="98">
        <f t="shared" si="366"/>
        <v>0</v>
      </c>
      <c r="TD1244" s="98">
        <f t="shared" si="367"/>
        <v>0</v>
      </c>
      <c r="TE1244" s="98">
        <f t="shared" si="579"/>
        <v>0</v>
      </c>
      <c r="TF1244" s="98">
        <f t="shared" si="580"/>
        <v>0</v>
      </c>
      <c r="TG1244" s="98">
        <f t="shared" si="581"/>
        <v>0</v>
      </c>
      <c r="TH1244" s="98">
        <f t="shared" si="582"/>
        <v>0</v>
      </c>
      <c r="TI1244" s="98">
        <f t="shared" si="583"/>
        <v>0</v>
      </c>
      <c r="TJ1244" s="98">
        <f t="shared" si="584"/>
        <v>0</v>
      </c>
      <c r="TK1244" s="98">
        <f t="shared" si="368"/>
        <v>0</v>
      </c>
      <c r="TL1244" s="98">
        <f t="shared" si="368"/>
        <v>0</v>
      </c>
      <c r="TM1244" s="98">
        <f t="shared" si="368"/>
        <v>0</v>
      </c>
      <c r="TN1244" s="98">
        <f t="shared" si="369"/>
        <v>0</v>
      </c>
      <c r="TO1244" s="98">
        <f t="shared" si="369"/>
        <v>0</v>
      </c>
      <c r="TP1244" s="98">
        <f t="shared" si="369"/>
        <v>0</v>
      </c>
      <c r="TQ1244" s="103"/>
      <c r="TR1244" s="103"/>
      <c r="TS1244" s="103"/>
      <c r="TT1244" s="98">
        <f t="shared" si="370"/>
        <v>0</v>
      </c>
      <c r="TU1244" s="98">
        <f t="shared" si="371"/>
        <v>0</v>
      </c>
      <c r="TV1244" s="98">
        <f t="shared" si="372"/>
        <v>0</v>
      </c>
      <c r="TW1244" s="98">
        <f t="shared" si="373"/>
        <v>0</v>
      </c>
      <c r="TX1244" s="98">
        <f t="shared" si="374"/>
        <v>0</v>
      </c>
      <c r="TY1244" s="98">
        <f t="shared" si="375"/>
        <v>0</v>
      </c>
      <c r="TZ1244" s="98">
        <f t="shared" si="585"/>
        <v>0</v>
      </c>
      <c r="UA1244" s="98">
        <f t="shared" si="586"/>
        <v>0</v>
      </c>
      <c r="UB1244" s="98">
        <f t="shared" si="587"/>
        <v>0</v>
      </c>
      <c r="UC1244" s="98">
        <f t="shared" si="588"/>
        <v>0</v>
      </c>
      <c r="UD1244" s="98">
        <f t="shared" si="589"/>
        <v>0</v>
      </c>
      <c r="UE1244" s="98">
        <f t="shared" si="590"/>
        <v>0</v>
      </c>
      <c r="UF1244" s="98">
        <f t="shared" si="376"/>
        <v>0</v>
      </c>
      <c r="UG1244" s="98">
        <f t="shared" si="376"/>
        <v>0</v>
      </c>
      <c r="UH1244" s="98">
        <f t="shared" si="376"/>
        <v>0</v>
      </c>
      <c r="UI1244" s="98">
        <f t="shared" si="377"/>
        <v>0</v>
      </c>
      <c r="UJ1244" s="98">
        <f t="shared" si="377"/>
        <v>0</v>
      </c>
      <c r="UK1244" s="98">
        <f t="shared" si="377"/>
        <v>0</v>
      </c>
      <c r="UL1244" s="103">
        <v>23</v>
      </c>
      <c r="UM1244" s="103">
        <v>23</v>
      </c>
      <c r="UN1244" s="103">
        <v>23</v>
      </c>
      <c r="UO1244" s="98">
        <f t="shared" si="378"/>
        <v>970416</v>
      </c>
      <c r="UP1244" s="98">
        <f t="shared" si="379"/>
        <v>977684</v>
      </c>
      <c r="UQ1244" s="98">
        <f t="shared" si="380"/>
        <v>985941</v>
      </c>
      <c r="UR1244" s="98">
        <f t="shared" si="381"/>
        <v>2299241</v>
      </c>
      <c r="US1244" s="98">
        <f t="shared" si="382"/>
        <v>2344758</v>
      </c>
      <c r="UT1244" s="98">
        <f t="shared" si="383"/>
        <v>2398923</v>
      </c>
      <c r="UU1244" s="98">
        <f t="shared" si="591"/>
        <v>46984.29</v>
      </c>
      <c r="UV1244" s="98">
        <f t="shared" si="592"/>
        <v>49818.57</v>
      </c>
      <c r="UW1244" s="98">
        <f t="shared" si="593"/>
        <v>53071.43</v>
      </c>
      <c r="UX1244" s="98">
        <f t="shared" si="594"/>
        <v>12964.17</v>
      </c>
      <c r="UY1244" s="98">
        <f t="shared" si="595"/>
        <v>12374.68</v>
      </c>
      <c r="UZ1244" s="98">
        <f t="shared" si="596"/>
        <v>12397.42</v>
      </c>
      <c r="VA1244" s="98">
        <f t="shared" si="384"/>
        <v>1080638.67</v>
      </c>
      <c r="VB1244" s="98">
        <f t="shared" si="384"/>
        <v>1145827.1100000001</v>
      </c>
      <c r="VC1244" s="98">
        <f t="shared" si="384"/>
        <v>1220642.8899999999</v>
      </c>
      <c r="VD1244" s="98">
        <f t="shared" si="385"/>
        <v>298175.90999999997</v>
      </c>
      <c r="VE1244" s="98">
        <f t="shared" si="385"/>
        <v>284617.64</v>
      </c>
      <c r="VF1244" s="98">
        <f t="shared" si="385"/>
        <v>285140.65999999997</v>
      </c>
      <c r="VG1244" s="103"/>
      <c r="VH1244" s="103"/>
      <c r="VI1244" s="103"/>
      <c r="VJ1244" s="98">
        <f t="shared" si="386"/>
        <v>0</v>
      </c>
      <c r="VK1244" s="98">
        <f t="shared" si="387"/>
        <v>0</v>
      </c>
      <c r="VL1244" s="98">
        <f t="shared" si="388"/>
        <v>0</v>
      </c>
      <c r="VM1244" s="98">
        <f t="shared" si="389"/>
        <v>0</v>
      </c>
      <c r="VN1244" s="98">
        <f t="shared" si="390"/>
        <v>0</v>
      </c>
      <c r="VO1244" s="98">
        <f t="shared" si="391"/>
        <v>0</v>
      </c>
      <c r="VP1244" s="98">
        <f t="shared" si="597"/>
        <v>0</v>
      </c>
      <c r="VQ1244" s="98">
        <f t="shared" si="598"/>
        <v>0</v>
      </c>
      <c r="VR1244" s="98">
        <f t="shared" si="599"/>
        <v>0</v>
      </c>
      <c r="VS1244" s="98">
        <f t="shared" si="600"/>
        <v>0</v>
      </c>
      <c r="VT1244" s="98">
        <f t="shared" si="601"/>
        <v>0</v>
      </c>
      <c r="VU1244" s="98">
        <f t="shared" si="602"/>
        <v>0</v>
      </c>
      <c r="VV1244" s="98">
        <f t="shared" si="392"/>
        <v>0</v>
      </c>
      <c r="VW1244" s="98">
        <f t="shared" si="392"/>
        <v>0</v>
      </c>
      <c r="VX1244" s="98">
        <f t="shared" si="392"/>
        <v>0</v>
      </c>
      <c r="VY1244" s="98">
        <f t="shared" si="393"/>
        <v>0</v>
      </c>
      <c r="VZ1244" s="98">
        <f t="shared" si="393"/>
        <v>0</v>
      </c>
      <c r="WA1244" s="98">
        <f t="shared" si="393"/>
        <v>0</v>
      </c>
      <c r="WB1244" s="103"/>
      <c r="WC1244" s="103"/>
      <c r="WD1244" s="103"/>
      <c r="WE1244" s="98">
        <f t="shared" si="394"/>
        <v>0</v>
      </c>
      <c r="WF1244" s="98">
        <f t="shared" si="395"/>
        <v>0</v>
      </c>
      <c r="WG1244" s="98">
        <f t="shared" si="396"/>
        <v>0</v>
      </c>
      <c r="WH1244" s="98">
        <f t="shared" si="397"/>
        <v>0</v>
      </c>
      <c r="WI1244" s="98">
        <f t="shared" si="398"/>
        <v>0</v>
      </c>
      <c r="WJ1244" s="98">
        <f t="shared" si="399"/>
        <v>0</v>
      </c>
      <c r="WK1244" s="98">
        <f t="shared" si="603"/>
        <v>0</v>
      </c>
      <c r="WL1244" s="98">
        <f t="shared" si="604"/>
        <v>0</v>
      </c>
      <c r="WM1244" s="98">
        <f t="shared" si="605"/>
        <v>0</v>
      </c>
      <c r="WN1244" s="98">
        <f t="shared" si="606"/>
        <v>0</v>
      </c>
      <c r="WO1244" s="98">
        <f t="shared" si="607"/>
        <v>0</v>
      </c>
      <c r="WP1244" s="98">
        <f t="shared" si="608"/>
        <v>0</v>
      </c>
      <c r="WQ1244" s="98">
        <f t="shared" si="400"/>
        <v>0</v>
      </c>
      <c r="WR1244" s="98">
        <f t="shared" si="400"/>
        <v>0</v>
      </c>
      <c r="WS1244" s="98">
        <f t="shared" si="400"/>
        <v>0</v>
      </c>
      <c r="WT1244" s="98">
        <f t="shared" si="401"/>
        <v>0</v>
      </c>
      <c r="WU1244" s="98">
        <f t="shared" si="401"/>
        <v>0</v>
      </c>
      <c r="WV1244" s="98">
        <f t="shared" si="401"/>
        <v>0</v>
      </c>
      <c r="WW1244" s="103"/>
      <c r="WX1244" s="103"/>
      <c r="WY1244" s="103"/>
      <c r="WZ1244" s="98">
        <f t="shared" si="402"/>
        <v>0</v>
      </c>
      <c r="XA1244" s="98">
        <f t="shared" si="403"/>
        <v>0</v>
      </c>
      <c r="XB1244" s="98">
        <f t="shared" si="404"/>
        <v>0</v>
      </c>
      <c r="XC1244" s="98">
        <f t="shared" si="405"/>
        <v>0</v>
      </c>
      <c r="XD1244" s="98">
        <f t="shared" si="406"/>
        <v>0</v>
      </c>
      <c r="XE1244" s="98">
        <f t="shared" si="407"/>
        <v>0</v>
      </c>
      <c r="XF1244" s="98">
        <f t="shared" si="609"/>
        <v>0</v>
      </c>
      <c r="XG1244" s="98">
        <f t="shared" si="610"/>
        <v>0</v>
      </c>
      <c r="XH1244" s="98">
        <f t="shared" si="611"/>
        <v>0</v>
      </c>
      <c r="XI1244" s="98">
        <f t="shared" si="612"/>
        <v>0</v>
      </c>
      <c r="XJ1244" s="98">
        <f t="shared" si="613"/>
        <v>0</v>
      </c>
      <c r="XK1244" s="98">
        <f t="shared" si="614"/>
        <v>0</v>
      </c>
      <c r="XL1244" s="98">
        <f t="shared" si="408"/>
        <v>0</v>
      </c>
      <c r="XM1244" s="98">
        <f t="shared" si="408"/>
        <v>0</v>
      </c>
      <c r="XN1244" s="98">
        <f t="shared" si="408"/>
        <v>0</v>
      </c>
      <c r="XO1244" s="98">
        <f t="shared" si="409"/>
        <v>0</v>
      </c>
      <c r="XP1244" s="98">
        <f t="shared" si="409"/>
        <v>0</v>
      </c>
      <c r="XQ1244" s="98">
        <f t="shared" si="409"/>
        <v>0</v>
      </c>
      <c r="XR1244" s="103"/>
      <c r="XS1244" s="103"/>
      <c r="XT1244" s="103"/>
      <c r="XU1244" s="98">
        <f t="shared" si="410"/>
        <v>0</v>
      </c>
      <c r="XV1244" s="98">
        <f t="shared" si="411"/>
        <v>0</v>
      </c>
      <c r="XW1244" s="98">
        <f t="shared" si="412"/>
        <v>0</v>
      </c>
      <c r="XX1244" s="98">
        <f t="shared" si="413"/>
        <v>0</v>
      </c>
      <c r="XY1244" s="98">
        <f t="shared" si="414"/>
        <v>0</v>
      </c>
      <c r="XZ1244" s="98">
        <f t="shared" si="415"/>
        <v>0</v>
      </c>
      <c r="YA1244" s="98">
        <f t="shared" si="615"/>
        <v>0</v>
      </c>
      <c r="YB1244" s="98">
        <f t="shared" si="616"/>
        <v>0</v>
      </c>
      <c r="YC1244" s="98">
        <f t="shared" si="617"/>
        <v>0</v>
      </c>
      <c r="YD1244" s="98">
        <f t="shared" si="618"/>
        <v>0</v>
      </c>
      <c r="YE1244" s="98">
        <f t="shared" si="619"/>
        <v>0</v>
      </c>
      <c r="YF1244" s="98">
        <f t="shared" si="620"/>
        <v>0</v>
      </c>
      <c r="YG1244" s="98">
        <f t="shared" si="416"/>
        <v>0</v>
      </c>
      <c r="YH1244" s="98">
        <f t="shared" si="416"/>
        <v>0</v>
      </c>
      <c r="YI1244" s="98">
        <f t="shared" si="416"/>
        <v>0</v>
      </c>
      <c r="YJ1244" s="98">
        <f t="shared" si="417"/>
        <v>0</v>
      </c>
      <c r="YK1244" s="98">
        <f t="shared" si="417"/>
        <v>0</v>
      </c>
      <c r="YL1244" s="98">
        <f t="shared" si="417"/>
        <v>0</v>
      </c>
      <c r="YM1244" s="146">
        <f t="shared" si="621"/>
        <v>50</v>
      </c>
      <c r="YN1244" s="146">
        <f t="shared" si="418"/>
        <v>50</v>
      </c>
      <c r="YO1244" s="146">
        <f t="shared" si="418"/>
        <v>50</v>
      </c>
      <c r="YP1244" s="98">
        <f t="shared" si="419"/>
        <v>2109600</v>
      </c>
      <c r="YQ1244" s="98">
        <f t="shared" si="420"/>
        <v>2125400</v>
      </c>
      <c r="YR1244" s="98">
        <f t="shared" si="421"/>
        <v>2143350</v>
      </c>
      <c r="YS1244" s="98">
        <f t="shared" si="422"/>
        <v>4998350</v>
      </c>
      <c r="YT1244" s="98">
        <f t="shared" si="423"/>
        <v>5097300</v>
      </c>
      <c r="YU1244" s="98">
        <f t="shared" si="424"/>
        <v>5215050</v>
      </c>
      <c r="YV1244" s="98">
        <f t="shared" si="622"/>
        <v>46721.65</v>
      </c>
      <c r="YW1244" s="98">
        <f t="shared" si="623"/>
        <v>49421.65</v>
      </c>
      <c r="YX1244" s="98">
        <f t="shared" si="624"/>
        <v>52515.46</v>
      </c>
      <c r="YY1244" s="98">
        <f t="shared" si="625"/>
        <v>19166.849999999999</v>
      </c>
      <c r="YZ1244" s="98">
        <f t="shared" si="626"/>
        <v>18224.18</v>
      </c>
      <c r="ZA1244" s="98">
        <f t="shared" si="627"/>
        <v>18258.27</v>
      </c>
      <c r="ZB1244" s="98">
        <f t="shared" si="425"/>
        <v>2336082.5</v>
      </c>
      <c r="ZC1244" s="98">
        <f t="shared" si="425"/>
        <v>2471082.5</v>
      </c>
      <c r="ZD1244" s="98">
        <f t="shared" si="425"/>
        <v>2625773</v>
      </c>
      <c r="ZE1244" s="98">
        <f t="shared" si="426"/>
        <v>958342.5</v>
      </c>
      <c r="ZF1244" s="98">
        <f t="shared" si="426"/>
        <v>911209</v>
      </c>
      <c r="ZG1244" s="98">
        <f t="shared" si="426"/>
        <v>912913.5</v>
      </c>
    </row>
    <row r="1245" spans="1:683" ht="48" hidden="1">
      <c r="A1245" s="93" t="s">
        <v>408</v>
      </c>
      <c r="B1245" s="297" t="s">
        <v>421</v>
      </c>
      <c r="C1245" s="5"/>
      <c r="D1245" s="652"/>
      <c r="E1245" s="286"/>
      <c r="F1245" s="111">
        <f t="shared" si="172"/>
        <v>66051</v>
      </c>
      <c r="G1245" s="111">
        <f t="shared" si="172"/>
        <v>66367</v>
      </c>
      <c r="H1245" s="111">
        <f t="shared" si="172"/>
        <v>66726</v>
      </c>
      <c r="I1245" s="98">
        <f t="shared" si="173"/>
        <v>167956</v>
      </c>
      <c r="J1245" s="98">
        <f t="shared" si="174"/>
        <v>171310</v>
      </c>
      <c r="K1245" s="98">
        <f t="shared" si="175"/>
        <v>175303</v>
      </c>
      <c r="L1245" s="103"/>
      <c r="M1245" s="103"/>
      <c r="N1245" s="103"/>
      <c r="O1245" s="98">
        <f t="shared" si="427"/>
        <v>0</v>
      </c>
      <c r="P1245" s="98">
        <f t="shared" si="428"/>
        <v>0</v>
      </c>
      <c r="Q1245" s="98">
        <f t="shared" si="429"/>
        <v>0</v>
      </c>
      <c r="R1245" s="98">
        <f t="shared" si="430"/>
        <v>0</v>
      </c>
      <c r="S1245" s="98">
        <f t="shared" si="431"/>
        <v>0</v>
      </c>
      <c r="T1245" s="98">
        <f t="shared" si="432"/>
        <v>0</v>
      </c>
      <c r="U1245" s="98">
        <f t="shared" si="433"/>
        <v>0</v>
      </c>
      <c r="V1245" s="98">
        <f t="shared" si="434"/>
        <v>0</v>
      </c>
      <c r="W1245" s="98">
        <f t="shared" si="435"/>
        <v>0</v>
      </c>
      <c r="X1245" s="98">
        <f t="shared" si="436"/>
        <v>0</v>
      </c>
      <c r="Y1245" s="98">
        <f t="shared" si="437"/>
        <v>0</v>
      </c>
      <c r="Z1245" s="98">
        <f t="shared" si="438"/>
        <v>0</v>
      </c>
      <c r="AA1245" s="98">
        <f t="shared" si="439"/>
        <v>0</v>
      </c>
      <c r="AB1245" s="98">
        <f t="shared" si="176"/>
        <v>0</v>
      </c>
      <c r="AC1245" s="98">
        <f t="shared" si="176"/>
        <v>0</v>
      </c>
      <c r="AD1245" s="98">
        <f t="shared" si="440"/>
        <v>0</v>
      </c>
      <c r="AE1245" s="98">
        <f t="shared" si="177"/>
        <v>0</v>
      </c>
      <c r="AF1245" s="98">
        <f t="shared" si="177"/>
        <v>0</v>
      </c>
      <c r="AG1245" s="103"/>
      <c r="AH1245" s="103"/>
      <c r="AI1245" s="103"/>
      <c r="AJ1245" s="98">
        <f t="shared" si="178"/>
        <v>0</v>
      </c>
      <c r="AK1245" s="98">
        <f t="shared" si="179"/>
        <v>0</v>
      </c>
      <c r="AL1245" s="98">
        <f t="shared" si="180"/>
        <v>0</v>
      </c>
      <c r="AM1245" s="98">
        <f t="shared" si="181"/>
        <v>0</v>
      </c>
      <c r="AN1245" s="98">
        <f t="shared" si="182"/>
        <v>0</v>
      </c>
      <c r="AO1245" s="98">
        <f t="shared" si="183"/>
        <v>0</v>
      </c>
      <c r="AP1245" s="98">
        <f t="shared" si="441"/>
        <v>0</v>
      </c>
      <c r="AQ1245" s="98">
        <f t="shared" si="442"/>
        <v>0</v>
      </c>
      <c r="AR1245" s="98">
        <f t="shared" si="443"/>
        <v>0</v>
      </c>
      <c r="AS1245" s="98">
        <f t="shared" si="444"/>
        <v>0</v>
      </c>
      <c r="AT1245" s="98">
        <f t="shared" si="445"/>
        <v>0</v>
      </c>
      <c r="AU1245" s="98">
        <f t="shared" si="446"/>
        <v>0</v>
      </c>
      <c r="AV1245" s="98">
        <f t="shared" si="184"/>
        <v>0</v>
      </c>
      <c r="AW1245" s="98">
        <f t="shared" si="184"/>
        <v>0</v>
      </c>
      <c r="AX1245" s="98">
        <f t="shared" si="184"/>
        <v>0</v>
      </c>
      <c r="AY1245" s="98">
        <f t="shared" si="185"/>
        <v>0</v>
      </c>
      <c r="AZ1245" s="98">
        <f t="shared" si="185"/>
        <v>0</v>
      </c>
      <c r="BA1245" s="98">
        <f t="shared" si="185"/>
        <v>0</v>
      </c>
      <c r="BB1245" s="103"/>
      <c r="BC1245" s="103"/>
      <c r="BD1245" s="103"/>
      <c r="BE1245" s="98">
        <f t="shared" si="186"/>
        <v>0</v>
      </c>
      <c r="BF1245" s="98">
        <f t="shared" si="187"/>
        <v>0</v>
      </c>
      <c r="BG1245" s="98">
        <f t="shared" si="188"/>
        <v>0</v>
      </c>
      <c r="BH1245" s="98">
        <f t="shared" si="189"/>
        <v>0</v>
      </c>
      <c r="BI1245" s="98">
        <f t="shared" si="190"/>
        <v>0</v>
      </c>
      <c r="BJ1245" s="98">
        <f t="shared" si="191"/>
        <v>0</v>
      </c>
      <c r="BK1245" s="98">
        <f t="shared" si="447"/>
        <v>0</v>
      </c>
      <c r="BL1245" s="98">
        <f t="shared" si="448"/>
        <v>0</v>
      </c>
      <c r="BM1245" s="98">
        <f t="shared" si="449"/>
        <v>0</v>
      </c>
      <c r="BN1245" s="98">
        <f t="shared" si="450"/>
        <v>0</v>
      </c>
      <c r="BO1245" s="98">
        <f t="shared" si="451"/>
        <v>0</v>
      </c>
      <c r="BP1245" s="98">
        <f t="shared" si="452"/>
        <v>0</v>
      </c>
      <c r="BQ1245" s="98">
        <f t="shared" si="192"/>
        <v>0</v>
      </c>
      <c r="BR1245" s="98">
        <f t="shared" si="192"/>
        <v>0</v>
      </c>
      <c r="BS1245" s="98">
        <f t="shared" si="192"/>
        <v>0</v>
      </c>
      <c r="BT1245" s="98">
        <f t="shared" si="193"/>
        <v>0</v>
      </c>
      <c r="BU1245" s="98">
        <f t="shared" si="193"/>
        <v>0</v>
      </c>
      <c r="BV1245" s="98">
        <f t="shared" si="193"/>
        <v>0</v>
      </c>
      <c r="BW1245" s="103"/>
      <c r="BX1245" s="103"/>
      <c r="BY1245" s="103"/>
      <c r="BZ1245" s="98">
        <f t="shared" si="194"/>
        <v>0</v>
      </c>
      <c r="CA1245" s="98">
        <f t="shared" si="195"/>
        <v>0</v>
      </c>
      <c r="CB1245" s="98">
        <f t="shared" si="196"/>
        <v>0</v>
      </c>
      <c r="CC1245" s="98">
        <f t="shared" si="197"/>
        <v>0</v>
      </c>
      <c r="CD1245" s="98">
        <f t="shared" si="198"/>
        <v>0</v>
      </c>
      <c r="CE1245" s="98">
        <f t="shared" si="199"/>
        <v>0</v>
      </c>
      <c r="CF1245" s="98">
        <f t="shared" si="453"/>
        <v>0</v>
      </c>
      <c r="CG1245" s="98">
        <f t="shared" si="454"/>
        <v>0</v>
      </c>
      <c r="CH1245" s="98">
        <f t="shared" si="455"/>
        <v>0</v>
      </c>
      <c r="CI1245" s="98">
        <f t="shared" si="456"/>
        <v>0</v>
      </c>
      <c r="CJ1245" s="98">
        <f t="shared" si="457"/>
        <v>0</v>
      </c>
      <c r="CK1245" s="98">
        <f t="shared" si="458"/>
        <v>0</v>
      </c>
      <c r="CL1245" s="98">
        <f t="shared" si="200"/>
        <v>0</v>
      </c>
      <c r="CM1245" s="98">
        <f t="shared" si="200"/>
        <v>0</v>
      </c>
      <c r="CN1245" s="98">
        <f t="shared" si="200"/>
        <v>0</v>
      </c>
      <c r="CO1245" s="98">
        <f t="shared" si="201"/>
        <v>0</v>
      </c>
      <c r="CP1245" s="98">
        <f t="shared" si="201"/>
        <v>0</v>
      </c>
      <c r="CQ1245" s="98">
        <f t="shared" si="201"/>
        <v>0</v>
      </c>
      <c r="CR1245" s="103"/>
      <c r="CS1245" s="103"/>
      <c r="CT1245" s="103"/>
      <c r="CU1245" s="98">
        <f t="shared" si="202"/>
        <v>0</v>
      </c>
      <c r="CV1245" s="98">
        <f t="shared" si="203"/>
        <v>0</v>
      </c>
      <c r="CW1245" s="98">
        <f t="shared" si="204"/>
        <v>0</v>
      </c>
      <c r="CX1245" s="98">
        <f t="shared" si="205"/>
        <v>0</v>
      </c>
      <c r="CY1245" s="98">
        <f t="shared" si="206"/>
        <v>0</v>
      </c>
      <c r="CZ1245" s="98">
        <f t="shared" si="207"/>
        <v>0</v>
      </c>
      <c r="DA1245" s="98">
        <f t="shared" si="459"/>
        <v>0</v>
      </c>
      <c r="DB1245" s="98">
        <f t="shared" si="460"/>
        <v>0</v>
      </c>
      <c r="DC1245" s="98">
        <f t="shared" si="461"/>
        <v>0</v>
      </c>
      <c r="DD1245" s="98">
        <f t="shared" si="462"/>
        <v>0</v>
      </c>
      <c r="DE1245" s="98">
        <f t="shared" si="463"/>
        <v>0</v>
      </c>
      <c r="DF1245" s="98">
        <f t="shared" si="464"/>
        <v>0</v>
      </c>
      <c r="DG1245" s="98">
        <f t="shared" si="208"/>
        <v>0</v>
      </c>
      <c r="DH1245" s="98">
        <f t="shared" si="208"/>
        <v>0</v>
      </c>
      <c r="DI1245" s="98">
        <f t="shared" si="208"/>
        <v>0</v>
      </c>
      <c r="DJ1245" s="98">
        <f t="shared" si="209"/>
        <v>0</v>
      </c>
      <c r="DK1245" s="98">
        <f t="shared" si="209"/>
        <v>0</v>
      </c>
      <c r="DL1245" s="98">
        <f t="shared" si="209"/>
        <v>0</v>
      </c>
      <c r="DM1245" s="103"/>
      <c r="DN1245" s="103"/>
      <c r="DO1245" s="103"/>
      <c r="DP1245" s="98">
        <f t="shared" si="210"/>
        <v>0</v>
      </c>
      <c r="DQ1245" s="98">
        <f t="shared" si="211"/>
        <v>0</v>
      </c>
      <c r="DR1245" s="98">
        <f t="shared" si="212"/>
        <v>0</v>
      </c>
      <c r="DS1245" s="98">
        <f t="shared" si="213"/>
        <v>0</v>
      </c>
      <c r="DT1245" s="98">
        <f t="shared" si="214"/>
        <v>0</v>
      </c>
      <c r="DU1245" s="98">
        <f t="shared" si="215"/>
        <v>0</v>
      </c>
      <c r="DV1245" s="98">
        <f t="shared" si="465"/>
        <v>0</v>
      </c>
      <c r="DW1245" s="98">
        <f t="shared" si="466"/>
        <v>0</v>
      </c>
      <c r="DX1245" s="98">
        <f t="shared" si="467"/>
        <v>0</v>
      </c>
      <c r="DY1245" s="98">
        <f t="shared" si="468"/>
        <v>0</v>
      </c>
      <c r="DZ1245" s="98">
        <f t="shared" si="469"/>
        <v>0</v>
      </c>
      <c r="EA1245" s="98">
        <f t="shared" si="470"/>
        <v>0</v>
      </c>
      <c r="EB1245" s="98">
        <f t="shared" si="216"/>
        <v>0</v>
      </c>
      <c r="EC1245" s="98">
        <f t="shared" si="216"/>
        <v>0</v>
      </c>
      <c r="ED1245" s="98">
        <f t="shared" si="216"/>
        <v>0</v>
      </c>
      <c r="EE1245" s="98">
        <f t="shared" si="217"/>
        <v>0</v>
      </c>
      <c r="EF1245" s="98">
        <f t="shared" si="217"/>
        <v>0</v>
      </c>
      <c r="EG1245" s="98">
        <f t="shared" si="217"/>
        <v>0</v>
      </c>
      <c r="EH1245" s="103"/>
      <c r="EI1245" s="103"/>
      <c r="EJ1245" s="103"/>
      <c r="EK1245" s="98">
        <f t="shared" si="218"/>
        <v>0</v>
      </c>
      <c r="EL1245" s="98">
        <f t="shared" si="219"/>
        <v>0</v>
      </c>
      <c r="EM1245" s="98">
        <f t="shared" si="220"/>
        <v>0</v>
      </c>
      <c r="EN1245" s="98">
        <f t="shared" si="221"/>
        <v>0</v>
      </c>
      <c r="EO1245" s="98">
        <f t="shared" si="222"/>
        <v>0</v>
      </c>
      <c r="EP1245" s="98">
        <f t="shared" si="223"/>
        <v>0</v>
      </c>
      <c r="EQ1245" s="98">
        <f t="shared" si="471"/>
        <v>0</v>
      </c>
      <c r="ER1245" s="98">
        <f t="shared" si="472"/>
        <v>0</v>
      </c>
      <c r="ES1245" s="98">
        <f t="shared" si="473"/>
        <v>0</v>
      </c>
      <c r="ET1245" s="98">
        <f t="shared" si="474"/>
        <v>0</v>
      </c>
      <c r="EU1245" s="98">
        <f t="shared" si="475"/>
        <v>0</v>
      </c>
      <c r="EV1245" s="98">
        <f t="shared" si="476"/>
        <v>0</v>
      </c>
      <c r="EW1245" s="98">
        <f t="shared" si="224"/>
        <v>0</v>
      </c>
      <c r="EX1245" s="98">
        <f t="shared" si="224"/>
        <v>0</v>
      </c>
      <c r="EY1245" s="98">
        <f t="shared" si="224"/>
        <v>0</v>
      </c>
      <c r="EZ1245" s="98">
        <f t="shared" si="225"/>
        <v>0</v>
      </c>
      <c r="FA1245" s="98">
        <f t="shared" si="225"/>
        <v>0</v>
      </c>
      <c r="FB1245" s="98">
        <f t="shared" si="225"/>
        <v>0</v>
      </c>
      <c r="FC1245" s="103"/>
      <c r="FD1245" s="103"/>
      <c r="FE1245" s="103"/>
      <c r="FF1245" s="98">
        <f t="shared" si="226"/>
        <v>0</v>
      </c>
      <c r="FG1245" s="98">
        <f t="shared" si="227"/>
        <v>0</v>
      </c>
      <c r="FH1245" s="98">
        <f t="shared" si="228"/>
        <v>0</v>
      </c>
      <c r="FI1245" s="98">
        <f t="shared" si="229"/>
        <v>0</v>
      </c>
      <c r="FJ1245" s="98">
        <f t="shared" si="230"/>
        <v>0</v>
      </c>
      <c r="FK1245" s="98">
        <f t="shared" si="231"/>
        <v>0</v>
      </c>
      <c r="FL1245" s="98">
        <f t="shared" si="477"/>
        <v>0</v>
      </c>
      <c r="FM1245" s="98">
        <f t="shared" si="478"/>
        <v>0</v>
      </c>
      <c r="FN1245" s="98">
        <f t="shared" si="479"/>
        <v>0</v>
      </c>
      <c r="FO1245" s="98">
        <f t="shared" si="480"/>
        <v>0</v>
      </c>
      <c r="FP1245" s="98">
        <f t="shared" si="481"/>
        <v>0</v>
      </c>
      <c r="FQ1245" s="98">
        <f t="shared" si="482"/>
        <v>0</v>
      </c>
      <c r="FR1245" s="98">
        <f t="shared" si="232"/>
        <v>0</v>
      </c>
      <c r="FS1245" s="98">
        <f t="shared" si="232"/>
        <v>0</v>
      </c>
      <c r="FT1245" s="98">
        <f t="shared" si="232"/>
        <v>0</v>
      </c>
      <c r="FU1245" s="98">
        <f t="shared" si="233"/>
        <v>0</v>
      </c>
      <c r="FV1245" s="98">
        <f t="shared" si="233"/>
        <v>0</v>
      </c>
      <c r="FW1245" s="98">
        <f t="shared" si="233"/>
        <v>0</v>
      </c>
      <c r="FX1245" s="103"/>
      <c r="FY1245" s="103"/>
      <c r="FZ1245" s="103"/>
      <c r="GA1245" s="98">
        <f t="shared" si="234"/>
        <v>0</v>
      </c>
      <c r="GB1245" s="98">
        <f t="shared" si="235"/>
        <v>0</v>
      </c>
      <c r="GC1245" s="98">
        <f t="shared" si="236"/>
        <v>0</v>
      </c>
      <c r="GD1245" s="98">
        <f t="shared" si="237"/>
        <v>0</v>
      </c>
      <c r="GE1245" s="98">
        <f t="shared" si="238"/>
        <v>0</v>
      </c>
      <c r="GF1245" s="98">
        <f t="shared" si="239"/>
        <v>0</v>
      </c>
      <c r="GG1245" s="98">
        <f t="shared" si="483"/>
        <v>0</v>
      </c>
      <c r="GH1245" s="98">
        <f t="shared" si="484"/>
        <v>0</v>
      </c>
      <c r="GI1245" s="98">
        <f t="shared" si="485"/>
        <v>0</v>
      </c>
      <c r="GJ1245" s="98">
        <f t="shared" si="486"/>
        <v>0</v>
      </c>
      <c r="GK1245" s="98">
        <f t="shared" si="487"/>
        <v>0</v>
      </c>
      <c r="GL1245" s="98">
        <f t="shared" si="488"/>
        <v>0</v>
      </c>
      <c r="GM1245" s="98">
        <f t="shared" si="240"/>
        <v>0</v>
      </c>
      <c r="GN1245" s="98">
        <f t="shared" si="240"/>
        <v>0</v>
      </c>
      <c r="GO1245" s="98">
        <f t="shared" si="240"/>
        <v>0</v>
      </c>
      <c r="GP1245" s="98">
        <f t="shared" si="241"/>
        <v>0</v>
      </c>
      <c r="GQ1245" s="98">
        <f t="shared" si="241"/>
        <v>0</v>
      </c>
      <c r="GR1245" s="98">
        <f t="shared" si="241"/>
        <v>0</v>
      </c>
      <c r="GS1245" s="103"/>
      <c r="GT1245" s="103"/>
      <c r="GU1245" s="103"/>
      <c r="GV1245" s="98">
        <f t="shared" si="242"/>
        <v>0</v>
      </c>
      <c r="GW1245" s="98">
        <f t="shared" si="243"/>
        <v>0</v>
      </c>
      <c r="GX1245" s="98">
        <f t="shared" si="244"/>
        <v>0</v>
      </c>
      <c r="GY1245" s="98">
        <f t="shared" si="245"/>
        <v>0</v>
      </c>
      <c r="GZ1245" s="98">
        <f t="shared" si="246"/>
        <v>0</v>
      </c>
      <c r="HA1245" s="98">
        <f t="shared" si="247"/>
        <v>0</v>
      </c>
      <c r="HB1245" s="98">
        <f t="shared" si="489"/>
        <v>72076.149999999994</v>
      </c>
      <c r="HC1245" s="98">
        <f t="shared" si="490"/>
        <v>75554.509999999995</v>
      </c>
      <c r="HD1245" s="98">
        <f t="shared" si="491"/>
        <v>79500.98</v>
      </c>
      <c r="HE1245" s="98">
        <f t="shared" si="492"/>
        <v>59062.6</v>
      </c>
      <c r="HF1245" s="98">
        <f t="shared" si="493"/>
        <v>55961.51</v>
      </c>
      <c r="HG1245" s="98">
        <f t="shared" si="494"/>
        <v>56082.42</v>
      </c>
      <c r="HH1245" s="98">
        <f t="shared" si="248"/>
        <v>0</v>
      </c>
      <c r="HI1245" s="98">
        <f t="shared" si="248"/>
        <v>0</v>
      </c>
      <c r="HJ1245" s="98">
        <f t="shared" si="248"/>
        <v>0</v>
      </c>
      <c r="HK1245" s="98">
        <f t="shared" si="249"/>
        <v>0</v>
      </c>
      <c r="HL1245" s="98">
        <f t="shared" si="249"/>
        <v>0</v>
      </c>
      <c r="HM1245" s="98">
        <f t="shared" si="249"/>
        <v>0</v>
      </c>
      <c r="HN1245" s="103"/>
      <c r="HO1245" s="103"/>
      <c r="HP1245" s="103"/>
      <c r="HQ1245" s="98">
        <f t="shared" si="250"/>
        <v>0</v>
      </c>
      <c r="HR1245" s="98">
        <f t="shared" si="251"/>
        <v>0</v>
      </c>
      <c r="HS1245" s="98">
        <f t="shared" si="252"/>
        <v>0</v>
      </c>
      <c r="HT1245" s="98">
        <f t="shared" si="253"/>
        <v>0</v>
      </c>
      <c r="HU1245" s="98">
        <f t="shared" si="254"/>
        <v>0</v>
      </c>
      <c r="HV1245" s="98">
        <f t="shared" si="255"/>
        <v>0</v>
      </c>
      <c r="HW1245" s="98">
        <f t="shared" si="495"/>
        <v>0</v>
      </c>
      <c r="HX1245" s="98">
        <f t="shared" si="496"/>
        <v>0</v>
      </c>
      <c r="HY1245" s="98">
        <f t="shared" si="497"/>
        <v>0</v>
      </c>
      <c r="HZ1245" s="98">
        <f t="shared" si="498"/>
        <v>0</v>
      </c>
      <c r="IA1245" s="98">
        <f t="shared" si="499"/>
        <v>0</v>
      </c>
      <c r="IB1245" s="98">
        <f t="shared" si="500"/>
        <v>0</v>
      </c>
      <c r="IC1245" s="98">
        <f t="shared" si="256"/>
        <v>0</v>
      </c>
      <c r="ID1245" s="98">
        <f t="shared" si="256"/>
        <v>0</v>
      </c>
      <c r="IE1245" s="98">
        <f t="shared" si="256"/>
        <v>0</v>
      </c>
      <c r="IF1245" s="98">
        <f t="shared" si="257"/>
        <v>0</v>
      </c>
      <c r="IG1245" s="98">
        <f t="shared" si="257"/>
        <v>0</v>
      </c>
      <c r="IH1245" s="98">
        <f t="shared" si="257"/>
        <v>0</v>
      </c>
      <c r="II1245" s="103"/>
      <c r="IJ1245" s="103"/>
      <c r="IK1245" s="103"/>
      <c r="IL1245" s="98">
        <f t="shared" si="258"/>
        <v>0</v>
      </c>
      <c r="IM1245" s="98">
        <f t="shared" si="259"/>
        <v>0</v>
      </c>
      <c r="IN1245" s="98">
        <f t="shared" si="260"/>
        <v>0</v>
      </c>
      <c r="IO1245" s="98">
        <f t="shared" si="261"/>
        <v>0</v>
      </c>
      <c r="IP1245" s="98">
        <f t="shared" si="262"/>
        <v>0</v>
      </c>
      <c r="IQ1245" s="98">
        <f t="shared" si="263"/>
        <v>0</v>
      </c>
      <c r="IR1245" s="98">
        <f t="shared" si="501"/>
        <v>0</v>
      </c>
      <c r="IS1245" s="98">
        <f t="shared" si="502"/>
        <v>0</v>
      </c>
      <c r="IT1245" s="98">
        <f t="shared" si="503"/>
        <v>0</v>
      </c>
      <c r="IU1245" s="98">
        <f t="shared" si="504"/>
        <v>0</v>
      </c>
      <c r="IV1245" s="98">
        <f t="shared" si="505"/>
        <v>0</v>
      </c>
      <c r="IW1245" s="98">
        <f t="shared" si="506"/>
        <v>0</v>
      </c>
      <c r="IX1245" s="98">
        <f t="shared" si="264"/>
        <v>0</v>
      </c>
      <c r="IY1245" s="98">
        <f t="shared" si="264"/>
        <v>0</v>
      </c>
      <c r="IZ1245" s="98">
        <f t="shared" si="264"/>
        <v>0</v>
      </c>
      <c r="JA1245" s="98">
        <f t="shared" si="265"/>
        <v>0</v>
      </c>
      <c r="JB1245" s="98">
        <f t="shared" si="265"/>
        <v>0</v>
      </c>
      <c r="JC1245" s="98">
        <f t="shared" si="265"/>
        <v>0</v>
      </c>
      <c r="JD1245" s="103"/>
      <c r="JE1245" s="103"/>
      <c r="JF1245" s="103"/>
      <c r="JG1245" s="98">
        <f t="shared" si="266"/>
        <v>0</v>
      </c>
      <c r="JH1245" s="98">
        <f t="shared" si="267"/>
        <v>0</v>
      </c>
      <c r="JI1245" s="98">
        <f t="shared" si="268"/>
        <v>0</v>
      </c>
      <c r="JJ1245" s="98">
        <f t="shared" si="269"/>
        <v>0</v>
      </c>
      <c r="JK1245" s="98">
        <f t="shared" si="270"/>
        <v>0</v>
      </c>
      <c r="JL1245" s="98">
        <f t="shared" si="271"/>
        <v>0</v>
      </c>
      <c r="JM1245" s="98">
        <f t="shared" si="507"/>
        <v>0</v>
      </c>
      <c r="JN1245" s="98">
        <f t="shared" si="508"/>
        <v>0</v>
      </c>
      <c r="JO1245" s="98">
        <f t="shared" si="509"/>
        <v>0</v>
      </c>
      <c r="JP1245" s="98">
        <f t="shared" si="510"/>
        <v>0</v>
      </c>
      <c r="JQ1245" s="98">
        <f t="shared" si="511"/>
        <v>0</v>
      </c>
      <c r="JR1245" s="98">
        <f t="shared" si="512"/>
        <v>0</v>
      </c>
      <c r="JS1245" s="98">
        <f t="shared" si="272"/>
        <v>0</v>
      </c>
      <c r="JT1245" s="98">
        <f t="shared" si="272"/>
        <v>0</v>
      </c>
      <c r="JU1245" s="98">
        <f t="shared" si="272"/>
        <v>0</v>
      </c>
      <c r="JV1245" s="98">
        <f t="shared" si="273"/>
        <v>0</v>
      </c>
      <c r="JW1245" s="98">
        <f t="shared" si="273"/>
        <v>0</v>
      </c>
      <c r="JX1245" s="98">
        <f t="shared" si="273"/>
        <v>0</v>
      </c>
      <c r="JY1245" s="103"/>
      <c r="JZ1245" s="103"/>
      <c r="KA1245" s="103"/>
      <c r="KB1245" s="98">
        <f t="shared" si="274"/>
        <v>0</v>
      </c>
      <c r="KC1245" s="98">
        <f t="shared" si="275"/>
        <v>0</v>
      </c>
      <c r="KD1245" s="98">
        <f t="shared" si="276"/>
        <v>0</v>
      </c>
      <c r="KE1245" s="98">
        <f t="shared" si="277"/>
        <v>0</v>
      </c>
      <c r="KF1245" s="98">
        <f t="shared" si="278"/>
        <v>0</v>
      </c>
      <c r="KG1245" s="98">
        <f t="shared" si="279"/>
        <v>0</v>
      </c>
      <c r="KH1245" s="98">
        <f t="shared" si="513"/>
        <v>0</v>
      </c>
      <c r="KI1245" s="98">
        <f t="shared" si="514"/>
        <v>0</v>
      </c>
      <c r="KJ1245" s="98">
        <f t="shared" si="515"/>
        <v>0</v>
      </c>
      <c r="KK1245" s="98">
        <f t="shared" si="516"/>
        <v>0</v>
      </c>
      <c r="KL1245" s="98">
        <f t="shared" si="517"/>
        <v>0</v>
      </c>
      <c r="KM1245" s="98">
        <f t="shared" si="518"/>
        <v>0</v>
      </c>
      <c r="KN1245" s="98">
        <f t="shared" si="280"/>
        <v>0</v>
      </c>
      <c r="KO1245" s="98">
        <f t="shared" si="280"/>
        <v>0</v>
      </c>
      <c r="KP1245" s="98">
        <f t="shared" si="280"/>
        <v>0</v>
      </c>
      <c r="KQ1245" s="98">
        <f t="shared" si="281"/>
        <v>0</v>
      </c>
      <c r="KR1245" s="98">
        <f t="shared" si="281"/>
        <v>0</v>
      </c>
      <c r="KS1245" s="98">
        <f t="shared" si="281"/>
        <v>0</v>
      </c>
      <c r="KT1245" s="103"/>
      <c r="KU1245" s="103"/>
      <c r="KV1245" s="103"/>
      <c r="KW1245" s="98">
        <f t="shared" si="282"/>
        <v>0</v>
      </c>
      <c r="KX1245" s="98">
        <f t="shared" si="283"/>
        <v>0</v>
      </c>
      <c r="KY1245" s="98">
        <f t="shared" si="284"/>
        <v>0</v>
      </c>
      <c r="KZ1245" s="98">
        <f t="shared" si="285"/>
        <v>0</v>
      </c>
      <c r="LA1245" s="98">
        <f t="shared" si="286"/>
        <v>0</v>
      </c>
      <c r="LB1245" s="98">
        <f t="shared" si="287"/>
        <v>0</v>
      </c>
      <c r="LC1245" s="98">
        <f t="shared" si="519"/>
        <v>0</v>
      </c>
      <c r="LD1245" s="98">
        <f t="shared" si="520"/>
        <v>0</v>
      </c>
      <c r="LE1245" s="98">
        <f t="shared" si="521"/>
        <v>0</v>
      </c>
      <c r="LF1245" s="98">
        <f t="shared" si="522"/>
        <v>0</v>
      </c>
      <c r="LG1245" s="98">
        <f t="shared" si="523"/>
        <v>0</v>
      </c>
      <c r="LH1245" s="98">
        <f t="shared" si="524"/>
        <v>0</v>
      </c>
      <c r="LI1245" s="98">
        <f t="shared" si="288"/>
        <v>0</v>
      </c>
      <c r="LJ1245" s="98">
        <f t="shared" si="288"/>
        <v>0</v>
      </c>
      <c r="LK1245" s="98">
        <f t="shared" si="288"/>
        <v>0</v>
      </c>
      <c r="LL1245" s="98">
        <f t="shared" si="289"/>
        <v>0</v>
      </c>
      <c r="LM1245" s="98">
        <f t="shared" si="289"/>
        <v>0</v>
      </c>
      <c r="LN1245" s="98">
        <f t="shared" si="289"/>
        <v>0</v>
      </c>
      <c r="LO1245" s="103"/>
      <c r="LP1245" s="103"/>
      <c r="LQ1245" s="103"/>
      <c r="LR1245" s="98">
        <f t="shared" si="290"/>
        <v>0</v>
      </c>
      <c r="LS1245" s="98">
        <f t="shared" si="291"/>
        <v>0</v>
      </c>
      <c r="LT1245" s="98">
        <f t="shared" si="292"/>
        <v>0</v>
      </c>
      <c r="LU1245" s="98">
        <f t="shared" si="293"/>
        <v>0</v>
      </c>
      <c r="LV1245" s="98">
        <f t="shared" si="294"/>
        <v>0</v>
      </c>
      <c r="LW1245" s="98">
        <f t="shared" si="295"/>
        <v>0</v>
      </c>
      <c r="LX1245" s="98">
        <f t="shared" si="525"/>
        <v>0</v>
      </c>
      <c r="LY1245" s="98">
        <f t="shared" si="526"/>
        <v>0</v>
      </c>
      <c r="LZ1245" s="98">
        <f t="shared" si="527"/>
        <v>0</v>
      </c>
      <c r="MA1245" s="98">
        <f t="shared" si="528"/>
        <v>0</v>
      </c>
      <c r="MB1245" s="98">
        <f t="shared" si="529"/>
        <v>0</v>
      </c>
      <c r="MC1245" s="98">
        <f t="shared" si="530"/>
        <v>0</v>
      </c>
      <c r="MD1245" s="98">
        <f t="shared" si="296"/>
        <v>0</v>
      </c>
      <c r="ME1245" s="98">
        <f t="shared" si="296"/>
        <v>0</v>
      </c>
      <c r="MF1245" s="98">
        <f t="shared" si="296"/>
        <v>0</v>
      </c>
      <c r="MG1245" s="98">
        <f t="shared" si="297"/>
        <v>0</v>
      </c>
      <c r="MH1245" s="98">
        <f t="shared" si="297"/>
        <v>0</v>
      </c>
      <c r="MI1245" s="98">
        <f t="shared" si="297"/>
        <v>0</v>
      </c>
      <c r="MJ1245" s="103"/>
      <c r="MK1245" s="103"/>
      <c r="ML1245" s="103"/>
      <c r="MM1245" s="98">
        <f t="shared" si="298"/>
        <v>0</v>
      </c>
      <c r="MN1245" s="98">
        <f t="shared" si="299"/>
        <v>0</v>
      </c>
      <c r="MO1245" s="98">
        <f t="shared" si="300"/>
        <v>0</v>
      </c>
      <c r="MP1245" s="98">
        <f t="shared" si="301"/>
        <v>0</v>
      </c>
      <c r="MQ1245" s="98">
        <f t="shared" si="302"/>
        <v>0</v>
      </c>
      <c r="MR1245" s="98">
        <f t="shared" si="303"/>
        <v>0</v>
      </c>
      <c r="MS1245" s="98">
        <f t="shared" si="531"/>
        <v>0</v>
      </c>
      <c r="MT1245" s="98">
        <f t="shared" si="532"/>
        <v>0</v>
      </c>
      <c r="MU1245" s="98">
        <f t="shared" si="533"/>
        <v>0</v>
      </c>
      <c r="MV1245" s="98">
        <f t="shared" si="534"/>
        <v>0</v>
      </c>
      <c r="MW1245" s="98">
        <f t="shared" si="535"/>
        <v>0</v>
      </c>
      <c r="MX1245" s="98">
        <f t="shared" si="536"/>
        <v>0</v>
      </c>
      <c r="MY1245" s="98">
        <f t="shared" si="304"/>
        <v>0</v>
      </c>
      <c r="MZ1245" s="98">
        <f t="shared" si="304"/>
        <v>0</v>
      </c>
      <c r="NA1245" s="98">
        <f t="shared" si="304"/>
        <v>0</v>
      </c>
      <c r="NB1245" s="98">
        <f t="shared" si="305"/>
        <v>0</v>
      </c>
      <c r="NC1245" s="98">
        <f t="shared" si="305"/>
        <v>0</v>
      </c>
      <c r="ND1245" s="98">
        <f t="shared" si="305"/>
        <v>0</v>
      </c>
      <c r="NE1245" s="103"/>
      <c r="NF1245" s="103"/>
      <c r="NG1245" s="103"/>
      <c r="NH1245" s="98">
        <f t="shared" si="306"/>
        <v>0</v>
      </c>
      <c r="NI1245" s="98">
        <f t="shared" si="307"/>
        <v>0</v>
      </c>
      <c r="NJ1245" s="98">
        <f t="shared" si="308"/>
        <v>0</v>
      </c>
      <c r="NK1245" s="98">
        <f t="shared" si="309"/>
        <v>0</v>
      </c>
      <c r="NL1245" s="98">
        <f t="shared" si="310"/>
        <v>0</v>
      </c>
      <c r="NM1245" s="98">
        <f t="shared" si="311"/>
        <v>0</v>
      </c>
      <c r="NN1245" s="98">
        <f t="shared" si="537"/>
        <v>0</v>
      </c>
      <c r="NO1245" s="98">
        <f t="shared" si="538"/>
        <v>0</v>
      </c>
      <c r="NP1245" s="98">
        <f t="shared" si="539"/>
        <v>0</v>
      </c>
      <c r="NQ1245" s="98">
        <f t="shared" si="540"/>
        <v>0</v>
      </c>
      <c r="NR1245" s="98">
        <f t="shared" si="541"/>
        <v>0</v>
      </c>
      <c r="NS1245" s="98">
        <f t="shared" si="542"/>
        <v>0</v>
      </c>
      <c r="NT1245" s="98">
        <f t="shared" si="312"/>
        <v>0</v>
      </c>
      <c r="NU1245" s="98">
        <f t="shared" si="312"/>
        <v>0</v>
      </c>
      <c r="NV1245" s="98">
        <f t="shared" si="312"/>
        <v>0</v>
      </c>
      <c r="NW1245" s="98">
        <f t="shared" si="313"/>
        <v>0</v>
      </c>
      <c r="NX1245" s="98">
        <f t="shared" si="313"/>
        <v>0</v>
      </c>
      <c r="NY1245" s="98">
        <f t="shared" si="313"/>
        <v>0</v>
      </c>
      <c r="NZ1245" s="103"/>
      <c r="OA1245" s="103"/>
      <c r="OB1245" s="103"/>
      <c r="OC1245" s="98">
        <f t="shared" si="314"/>
        <v>0</v>
      </c>
      <c r="OD1245" s="98">
        <f t="shared" si="315"/>
        <v>0</v>
      </c>
      <c r="OE1245" s="98">
        <f t="shared" si="316"/>
        <v>0</v>
      </c>
      <c r="OF1245" s="98">
        <f t="shared" si="317"/>
        <v>0</v>
      </c>
      <c r="OG1245" s="98">
        <f t="shared" si="318"/>
        <v>0</v>
      </c>
      <c r="OH1245" s="98">
        <f t="shared" si="319"/>
        <v>0</v>
      </c>
      <c r="OI1245" s="98">
        <f t="shared" si="543"/>
        <v>0</v>
      </c>
      <c r="OJ1245" s="98">
        <f t="shared" si="544"/>
        <v>0</v>
      </c>
      <c r="OK1245" s="98">
        <f t="shared" si="545"/>
        <v>0</v>
      </c>
      <c r="OL1245" s="98">
        <f t="shared" si="546"/>
        <v>0</v>
      </c>
      <c r="OM1245" s="98">
        <f t="shared" si="547"/>
        <v>0</v>
      </c>
      <c r="ON1245" s="98">
        <f t="shared" si="548"/>
        <v>0</v>
      </c>
      <c r="OO1245" s="98">
        <f t="shared" si="320"/>
        <v>0</v>
      </c>
      <c r="OP1245" s="98">
        <f t="shared" si="320"/>
        <v>0</v>
      </c>
      <c r="OQ1245" s="98">
        <f t="shared" si="320"/>
        <v>0</v>
      </c>
      <c r="OR1245" s="98">
        <f t="shared" si="321"/>
        <v>0</v>
      </c>
      <c r="OS1245" s="98">
        <f t="shared" si="321"/>
        <v>0</v>
      </c>
      <c r="OT1245" s="98">
        <f t="shared" si="321"/>
        <v>0</v>
      </c>
      <c r="OU1245" s="103"/>
      <c r="OV1245" s="103"/>
      <c r="OW1245" s="103"/>
      <c r="OX1245" s="98">
        <f t="shared" si="322"/>
        <v>0</v>
      </c>
      <c r="OY1245" s="98">
        <f t="shared" si="323"/>
        <v>0</v>
      </c>
      <c r="OZ1245" s="98">
        <f t="shared" si="324"/>
        <v>0</v>
      </c>
      <c r="PA1245" s="98">
        <f t="shared" si="325"/>
        <v>0</v>
      </c>
      <c r="PB1245" s="98">
        <f t="shared" si="326"/>
        <v>0</v>
      </c>
      <c r="PC1245" s="98">
        <f t="shared" si="327"/>
        <v>0</v>
      </c>
      <c r="PD1245" s="98">
        <f t="shared" si="549"/>
        <v>0</v>
      </c>
      <c r="PE1245" s="98">
        <f t="shared" si="550"/>
        <v>0</v>
      </c>
      <c r="PF1245" s="98">
        <f t="shared" si="551"/>
        <v>0</v>
      </c>
      <c r="PG1245" s="98">
        <f t="shared" si="552"/>
        <v>0</v>
      </c>
      <c r="PH1245" s="98">
        <f t="shared" si="553"/>
        <v>0</v>
      </c>
      <c r="PI1245" s="98">
        <f t="shared" si="554"/>
        <v>0</v>
      </c>
      <c r="PJ1245" s="98">
        <f t="shared" si="328"/>
        <v>0</v>
      </c>
      <c r="PK1245" s="98">
        <f t="shared" si="328"/>
        <v>0</v>
      </c>
      <c r="PL1245" s="98">
        <f t="shared" si="328"/>
        <v>0</v>
      </c>
      <c r="PM1245" s="98">
        <f t="shared" si="329"/>
        <v>0</v>
      </c>
      <c r="PN1245" s="98">
        <f t="shared" si="329"/>
        <v>0</v>
      </c>
      <c r="PO1245" s="98">
        <f t="shared" si="329"/>
        <v>0</v>
      </c>
      <c r="PP1245" s="103"/>
      <c r="PQ1245" s="103"/>
      <c r="PR1245" s="103"/>
      <c r="PS1245" s="98">
        <f t="shared" si="330"/>
        <v>0</v>
      </c>
      <c r="PT1245" s="98">
        <f t="shared" si="331"/>
        <v>0</v>
      </c>
      <c r="PU1245" s="98">
        <f t="shared" si="332"/>
        <v>0</v>
      </c>
      <c r="PV1245" s="98">
        <f t="shared" si="333"/>
        <v>0</v>
      </c>
      <c r="PW1245" s="98">
        <f t="shared" si="334"/>
        <v>0</v>
      </c>
      <c r="PX1245" s="98">
        <f t="shared" si="335"/>
        <v>0</v>
      </c>
      <c r="PY1245" s="98">
        <f t="shared" si="555"/>
        <v>0</v>
      </c>
      <c r="PZ1245" s="98">
        <f t="shared" si="556"/>
        <v>0</v>
      </c>
      <c r="QA1245" s="98">
        <f t="shared" si="557"/>
        <v>0</v>
      </c>
      <c r="QB1245" s="98">
        <f t="shared" si="558"/>
        <v>0</v>
      </c>
      <c r="QC1245" s="98">
        <f t="shared" si="559"/>
        <v>0</v>
      </c>
      <c r="QD1245" s="98">
        <f t="shared" si="560"/>
        <v>0</v>
      </c>
      <c r="QE1245" s="98">
        <f t="shared" si="336"/>
        <v>0</v>
      </c>
      <c r="QF1245" s="98">
        <f t="shared" si="336"/>
        <v>0</v>
      </c>
      <c r="QG1245" s="98">
        <f t="shared" si="336"/>
        <v>0</v>
      </c>
      <c r="QH1245" s="98">
        <f t="shared" si="337"/>
        <v>0</v>
      </c>
      <c r="QI1245" s="98">
        <f t="shared" si="337"/>
        <v>0</v>
      </c>
      <c r="QJ1245" s="98">
        <f t="shared" si="337"/>
        <v>0</v>
      </c>
      <c r="QK1245" s="103"/>
      <c r="QL1245" s="103"/>
      <c r="QM1245" s="103"/>
      <c r="QN1245" s="98">
        <f t="shared" si="338"/>
        <v>0</v>
      </c>
      <c r="QO1245" s="98">
        <f t="shared" si="339"/>
        <v>0</v>
      </c>
      <c r="QP1245" s="98">
        <f t="shared" si="340"/>
        <v>0</v>
      </c>
      <c r="QQ1245" s="98">
        <f t="shared" si="341"/>
        <v>0</v>
      </c>
      <c r="QR1245" s="98">
        <f t="shared" si="342"/>
        <v>0</v>
      </c>
      <c r="QS1245" s="98">
        <f t="shared" si="343"/>
        <v>0</v>
      </c>
      <c r="QT1245" s="98">
        <f t="shared" si="561"/>
        <v>0</v>
      </c>
      <c r="QU1245" s="98">
        <f t="shared" si="562"/>
        <v>0</v>
      </c>
      <c r="QV1245" s="98">
        <f t="shared" si="563"/>
        <v>0</v>
      </c>
      <c r="QW1245" s="98">
        <f t="shared" si="564"/>
        <v>0</v>
      </c>
      <c r="QX1245" s="98">
        <f t="shared" si="565"/>
        <v>0</v>
      </c>
      <c r="QY1245" s="98">
        <f t="shared" si="566"/>
        <v>0</v>
      </c>
      <c r="QZ1245" s="98">
        <f t="shared" si="344"/>
        <v>0</v>
      </c>
      <c r="RA1245" s="98">
        <f t="shared" si="344"/>
        <v>0</v>
      </c>
      <c r="RB1245" s="98">
        <f t="shared" si="344"/>
        <v>0</v>
      </c>
      <c r="RC1245" s="98">
        <f t="shared" si="345"/>
        <v>0</v>
      </c>
      <c r="RD1245" s="98">
        <f t="shared" si="345"/>
        <v>0</v>
      </c>
      <c r="RE1245" s="98">
        <f t="shared" si="345"/>
        <v>0</v>
      </c>
      <c r="RF1245" s="103"/>
      <c r="RG1245" s="103"/>
      <c r="RH1245" s="103"/>
      <c r="RI1245" s="98">
        <f t="shared" si="346"/>
        <v>0</v>
      </c>
      <c r="RJ1245" s="98">
        <f t="shared" si="347"/>
        <v>0</v>
      </c>
      <c r="RK1245" s="98">
        <f t="shared" si="348"/>
        <v>0</v>
      </c>
      <c r="RL1245" s="98">
        <f t="shared" si="349"/>
        <v>0</v>
      </c>
      <c r="RM1245" s="98">
        <f t="shared" si="350"/>
        <v>0</v>
      </c>
      <c r="RN1245" s="98">
        <f t="shared" si="351"/>
        <v>0</v>
      </c>
      <c r="RO1245" s="98">
        <f t="shared" si="567"/>
        <v>0</v>
      </c>
      <c r="RP1245" s="98">
        <f t="shared" si="568"/>
        <v>0</v>
      </c>
      <c r="RQ1245" s="98">
        <f t="shared" si="569"/>
        <v>0</v>
      </c>
      <c r="RR1245" s="98">
        <f t="shared" si="570"/>
        <v>0</v>
      </c>
      <c r="RS1245" s="98">
        <f t="shared" si="571"/>
        <v>0</v>
      </c>
      <c r="RT1245" s="98">
        <f t="shared" si="572"/>
        <v>0</v>
      </c>
      <c r="RU1245" s="98">
        <f t="shared" si="352"/>
        <v>0</v>
      </c>
      <c r="RV1245" s="98">
        <f t="shared" si="352"/>
        <v>0</v>
      </c>
      <c r="RW1245" s="98">
        <f t="shared" si="352"/>
        <v>0</v>
      </c>
      <c r="RX1245" s="98">
        <f t="shared" si="353"/>
        <v>0</v>
      </c>
      <c r="RY1245" s="98">
        <f t="shared" si="353"/>
        <v>0</v>
      </c>
      <c r="RZ1245" s="98">
        <f t="shared" si="353"/>
        <v>0</v>
      </c>
      <c r="SA1245" s="103"/>
      <c r="SB1245" s="103"/>
      <c r="SC1245" s="103"/>
      <c r="SD1245" s="98">
        <f t="shared" si="354"/>
        <v>0</v>
      </c>
      <c r="SE1245" s="98">
        <f t="shared" si="355"/>
        <v>0</v>
      </c>
      <c r="SF1245" s="98">
        <f t="shared" si="356"/>
        <v>0</v>
      </c>
      <c r="SG1245" s="98">
        <f t="shared" si="357"/>
        <v>0</v>
      </c>
      <c r="SH1245" s="98">
        <f t="shared" si="358"/>
        <v>0</v>
      </c>
      <c r="SI1245" s="98">
        <f t="shared" si="359"/>
        <v>0</v>
      </c>
      <c r="SJ1245" s="98">
        <f t="shared" si="573"/>
        <v>0</v>
      </c>
      <c r="SK1245" s="98">
        <f t="shared" si="574"/>
        <v>0</v>
      </c>
      <c r="SL1245" s="98">
        <f t="shared" si="575"/>
        <v>0</v>
      </c>
      <c r="SM1245" s="98">
        <f t="shared" si="576"/>
        <v>0</v>
      </c>
      <c r="SN1245" s="98">
        <f t="shared" si="577"/>
        <v>0</v>
      </c>
      <c r="SO1245" s="98">
        <f t="shared" si="578"/>
        <v>0</v>
      </c>
      <c r="SP1245" s="98">
        <f t="shared" si="360"/>
        <v>0</v>
      </c>
      <c r="SQ1245" s="98">
        <f t="shared" si="360"/>
        <v>0</v>
      </c>
      <c r="SR1245" s="98">
        <f t="shared" si="360"/>
        <v>0</v>
      </c>
      <c r="SS1245" s="98">
        <f t="shared" si="361"/>
        <v>0</v>
      </c>
      <c r="ST1245" s="98">
        <f t="shared" si="361"/>
        <v>0</v>
      </c>
      <c r="SU1245" s="98">
        <f t="shared" si="361"/>
        <v>0</v>
      </c>
      <c r="SV1245" s="103"/>
      <c r="SW1245" s="103"/>
      <c r="SX1245" s="103"/>
      <c r="SY1245" s="98">
        <f t="shared" si="362"/>
        <v>0</v>
      </c>
      <c r="SZ1245" s="98">
        <f t="shared" si="363"/>
        <v>0</v>
      </c>
      <c r="TA1245" s="98">
        <f t="shared" si="364"/>
        <v>0</v>
      </c>
      <c r="TB1245" s="98">
        <f t="shared" si="365"/>
        <v>0</v>
      </c>
      <c r="TC1245" s="98">
        <f t="shared" si="366"/>
        <v>0</v>
      </c>
      <c r="TD1245" s="98">
        <f t="shared" si="367"/>
        <v>0</v>
      </c>
      <c r="TE1245" s="98">
        <f t="shared" si="579"/>
        <v>0</v>
      </c>
      <c r="TF1245" s="98">
        <f t="shared" si="580"/>
        <v>0</v>
      </c>
      <c r="TG1245" s="98">
        <f t="shared" si="581"/>
        <v>0</v>
      </c>
      <c r="TH1245" s="98">
        <f t="shared" si="582"/>
        <v>0</v>
      </c>
      <c r="TI1245" s="98">
        <f t="shared" si="583"/>
        <v>0</v>
      </c>
      <c r="TJ1245" s="98">
        <f t="shared" si="584"/>
        <v>0</v>
      </c>
      <c r="TK1245" s="98">
        <f t="shared" si="368"/>
        <v>0</v>
      </c>
      <c r="TL1245" s="98">
        <f t="shared" si="368"/>
        <v>0</v>
      </c>
      <c r="TM1245" s="98">
        <f t="shared" si="368"/>
        <v>0</v>
      </c>
      <c r="TN1245" s="98">
        <f t="shared" si="369"/>
        <v>0</v>
      </c>
      <c r="TO1245" s="98">
        <f t="shared" si="369"/>
        <v>0</v>
      </c>
      <c r="TP1245" s="98">
        <f t="shared" si="369"/>
        <v>0</v>
      </c>
      <c r="TQ1245" s="103"/>
      <c r="TR1245" s="103"/>
      <c r="TS1245" s="103"/>
      <c r="TT1245" s="98">
        <f t="shared" si="370"/>
        <v>0</v>
      </c>
      <c r="TU1245" s="98">
        <f t="shared" si="371"/>
        <v>0</v>
      </c>
      <c r="TV1245" s="98">
        <f t="shared" si="372"/>
        <v>0</v>
      </c>
      <c r="TW1245" s="98">
        <f t="shared" si="373"/>
        <v>0</v>
      </c>
      <c r="TX1245" s="98">
        <f t="shared" si="374"/>
        <v>0</v>
      </c>
      <c r="TY1245" s="98">
        <f t="shared" si="375"/>
        <v>0</v>
      </c>
      <c r="TZ1245" s="98">
        <f t="shared" si="585"/>
        <v>0</v>
      </c>
      <c r="UA1245" s="98">
        <f t="shared" si="586"/>
        <v>0</v>
      </c>
      <c r="UB1245" s="98">
        <f t="shared" si="587"/>
        <v>0</v>
      </c>
      <c r="UC1245" s="98">
        <f t="shared" si="588"/>
        <v>0</v>
      </c>
      <c r="UD1245" s="98">
        <f t="shared" si="589"/>
        <v>0</v>
      </c>
      <c r="UE1245" s="98">
        <f t="shared" si="590"/>
        <v>0</v>
      </c>
      <c r="UF1245" s="98">
        <f t="shared" si="376"/>
        <v>0</v>
      </c>
      <c r="UG1245" s="98">
        <f t="shared" si="376"/>
        <v>0</v>
      </c>
      <c r="UH1245" s="98">
        <f t="shared" si="376"/>
        <v>0</v>
      </c>
      <c r="UI1245" s="98">
        <f t="shared" si="377"/>
        <v>0</v>
      </c>
      <c r="UJ1245" s="98">
        <f t="shared" si="377"/>
        <v>0</v>
      </c>
      <c r="UK1245" s="98">
        <f t="shared" si="377"/>
        <v>0</v>
      </c>
      <c r="UL1245" s="103"/>
      <c r="UM1245" s="103"/>
      <c r="UN1245" s="103"/>
      <c r="UO1245" s="98">
        <f t="shared" si="378"/>
        <v>0</v>
      </c>
      <c r="UP1245" s="98">
        <f t="shared" si="379"/>
        <v>0</v>
      </c>
      <c r="UQ1245" s="98">
        <f t="shared" si="380"/>
        <v>0</v>
      </c>
      <c r="UR1245" s="98">
        <f t="shared" si="381"/>
        <v>0</v>
      </c>
      <c r="US1245" s="98">
        <f t="shared" si="382"/>
        <v>0</v>
      </c>
      <c r="UT1245" s="98">
        <f t="shared" si="383"/>
        <v>0</v>
      </c>
      <c r="UU1245" s="98">
        <f t="shared" si="591"/>
        <v>73553.259999999995</v>
      </c>
      <c r="UV1245" s="98">
        <f t="shared" si="592"/>
        <v>77780.87</v>
      </c>
      <c r="UW1245" s="98">
        <f t="shared" si="593"/>
        <v>82610.03</v>
      </c>
      <c r="UX1245" s="98">
        <f t="shared" si="594"/>
        <v>21781.29</v>
      </c>
      <c r="UY1245" s="98">
        <f t="shared" si="595"/>
        <v>20794.41</v>
      </c>
      <c r="UZ1245" s="98">
        <f t="shared" si="596"/>
        <v>20836.849999999999</v>
      </c>
      <c r="VA1245" s="98">
        <f t="shared" si="384"/>
        <v>0</v>
      </c>
      <c r="VB1245" s="98">
        <f t="shared" si="384"/>
        <v>0</v>
      </c>
      <c r="VC1245" s="98">
        <f t="shared" si="384"/>
        <v>0</v>
      </c>
      <c r="VD1245" s="98">
        <f t="shared" si="385"/>
        <v>0</v>
      </c>
      <c r="VE1245" s="98">
        <f t="shared" si="385"/>
        <v>0</v>
      </c>
      <c r="VF1245" s="98">
        <f t="shared" si="385"/>
        <v>0</v>
      </c>
      <c r="VG1245" s="103"/>
      <c r="VH1245" s="103"/>
      <c r="VI1245" s="103"/>
      <c r="VJ1245" s="98">
        <f t="shared" si="386"/>
        <v>0</v>
      </c>
      <c r="VK1245" s="98">
        <f t="shared" si="387"/>
        <v>0</v>
      </c>
      <c r="VL1245" s="98">
        <f t="shared" si="388"/>
        <v>0</v>
      </c>
      <c r="VM1245" s="98">
        <f t="shared" si="389"/>
        <v>0</v>
      </c>
      <c r="VN1245" s="98">
        <f t="shared" si="390"/>
        <v>0</v>
      </c>
      <c r="VO1245" s="98">
        <f t="shared" si="391"/>
        <v>0</v>
      </c>
      <c r="VP1245" s="98">
        <f t="shared" si="597"/>
        <v>0</v>
      </c>
      <c r="VQ1245" s="98">
        <f t="shared" si="598"/>
        <v>0</v>
      </c>
      <c r="VR1245" s="98">
        <f t="shared" si="599"/>
        <v>0</v>
      </c>
      <c r="VS1245" s="98">
        <f t="shared" si="600"/>
        <v>0</v>
      </c>
      <c r="VT1245" s="98">
        <f t="shared" si="601"/>
        <v>0</v>
      </c>
      <c r="VU1245" s="98">
        <f t="shared" si="602"/>
        <v>0</v>
      </c>
      <c r="VV1245" s="98">
        <f t="shared" si="392"/>
        <v>0</v>
      </c>
      <c r="VW1245" s="98">
        <f t="shared" si="392"/>
        <v>0</v>
      </c>
      <c r="VX1245" s="98">
        <f t="shared" si="392"/>
        <v>0</v>
      </c>
      <c r="VY1245" s="98">
        <f t="shared" si="393"/>
        <v>0</v>
      </c>
      <c r="VZ1245" s="98">
        <f t="shared" si="393"/>
        <v>0</v>
      </c>
      <c r="WA1245" s="98">
        <f t="shared" si="393"/>
        <v>0</v>
      </c>
      <c r="WB1245" s="103"/>
      <c r="WC1245" s="103"/>
      <c r="WD1245" s="103"/>
      <c r="WE1245" s="98">
        <f t="shared" si="394"/>
        <v>0</v>
      </c>
      <c r="WF1245" s="98">
        <f t="shared" si="395"/>
        <v>0</v>
      </c>
      <c r="WG1245" s="98">
        <f t="shared" si="396"/>
        <v>0</v>
      </c>
      <c r="WH1245" s="98">
        <f t="shared" si="397"/>
        <v>0</v>
      </c>
      <c r="WI1245" s="98">
        <f t="shared" si="398"/>
        <v>0</v>
      </c>
      <c r="WJ1245" s="98">
        <f t="shared" si="399"/>
        <v>0</v>
      </c>
      <c r="WK1245" s="98">
        <f t="shared" si="603"/>
        <v>0</v>
      </c>
      <c r="WL1245" s="98">
        <f t="shared" si="604"/>
        <v>0</v>
      </c>
      <c r="WM1245" s="98">
        <f t="shared" si="605"/>
        <v>0</v>
      </c>
      <c r="WN1245" s="98">
        <f t="shared" si="606"/>
        <v>0</v>
      </c>
      <c r="WO1245" s="98">
        <f t="shared" si="607"/>
        <v>0</v>
      </c>
      <c r="WP1245" s="98">
        <f t="shared" si="608"/>
        <v>0</v>
      </c>
      <c r="WQ1245" s="98">
        <f t="shared" si="400"/>
        <v>0</v>
      </c>
      <c r="WR1245" s="98">
        <f t="shared" si="400"/>
        <v>0</v>
      </c>
      <c r="WS1245" s="98">
        <f t="shared" si="400"/>
        <v>0</v>
      </c>
      <c r="WT1245" s="98">
        <f t="shared" si="401"/>
        <v>0</v>
      </c>
      <c r="WU1245" s="98">
        <f t="shared" si="401"/>
        <v>0</v>
      </c>
      <c r="WV1245" s="98">
        <f t="shared" si="401"/>
        <v>0</v>
      </c>
      <c r="WW1245" s="103"/>
      <c r="WX1245" s="103"/>
      <c r="WY1245" s="103"/>
      <c r="WZ1245" s="98">
        <f t="shared" si="402"/>
        <v>0</v>
      </c>
      <c r="XA1245" s="98">
        <f t="shared" si="403"/>
        <v>0</v>
      </c>
      <c r="XB1245" s="98">
        <f t="shared" si="404"/>
        <v>0</v>
      </c>
      <c r="XC1245" s="98">
        <f t="shared" si="405"/>
        <v>0</v>
      </c>
      <c r="XD1245" s="98">
        <f t="shared" si="406"/>
        <v>0</v>
      </c>
      <c r="XE1245" s="98">
        <f t="shared" si="407"/>
        <v>0</v>
      </c>
      <c r="XF1245" s="98">
        <f t="shared" si="609"/>
        <v>0</v>
      </c>
      <c r="XG1245" s="98">
        <f t="shared" si="610"/>
        <v>0</v>
      </c>
      <c r="XH1245" s="98">
        <f t="shared" si="611"/>
        <v>0</v>
      </c>
      <c r="XI1245" s="98">
        <f t="shared" si="612"/>
        <v>0</v>
      </c>
      <c r="XJ1245" s="98">
        <f t="shared" si="613"/>
        <v>0</v>
      </c>
      <c r="XK1245" s="98">
        <f t="shared" si="614"/>
        <v>0</v>
      </c>
      <c r="XL1245" s="98">
        <f t="shared" si="408"/>
        <v>0</v>
      </c>
      <c r="XM1245" s="98">
        <f t="shared" si="408"/>
        <v>0</v>
      </c>
      <c r="XN1245" s="98">
        <f t="shared" si="408"/>
        <v>0</v>
      </c>
      <c r="XO1245" s="98">
        <f t="shared" si="409"/>
        <v>0</v>
      </c>
      <c r="XP1245" s="98">
        <f t="shared" si="409"/>
        <v>0</v>
      </c>
      <c r="XQ1245" s="98">
        <f t="shared" si="409"/>
        <v>0</v>
      </c>
      <c r="XR1245" s="103"/>
      <c r="XS1245" s="103"/>
      <c r="XT1245" s="103"/>
      <c r="XU1245" s="98">
        <f t="shared" si="410"/>
        <v>0</v>
      </c>
      <c r="XV1245" s="98">
        <f t="shared" si="411"/>
        <v>0</v>
      </c>
      <c r="XW1245" s="98">
        <f t="shared" si="412"/>
        <v>0</v>
      </c>
      <c r="XX1245" s="98">
        <f t="shared" si="413"/>
        <v>0</v>
      </c>
      <c r="XY1245" s="98">
        <f t="shared" si="414"/>
        <v>0</v>
      </c>
      <c r="XZ1245" s="98">
        <f t="shared" si="415"/>
        <v>0</v>
      </c>
      <c r="YA1245" s="98">
        <f t="shared" si="615"/>
        <v>0</v>
      </c>
      <c r="YB1245" s="98">
        <f t="shared" si="616"/>
        <v>0</v>
      </c>
      <c r="YC1245" s="98">
        <f t="shared" si="617"/>
        <v>0</v>
      </c>
      <c r="YD1245" s="98">
        <f t="shared" si="618"/>
        <v>0</v>
      </c>
      <c r="YE1245" s="98">
        <f t="shared" si="619"/>
        <v>0</v>
      </c>
      <c r="YF1245" s="98">
        <f t="shared" si="620"/>
        <v>0</v>
      </c>
      <c r="YG1245" s="98">
        <f t="shared" si="416"/>
        <v>0</v>
      </c>
      <c r="YH1245" s="98">
        <f t="shared" si="416"/>
        <v>0</v>
      </c>
      <c r="YI1245" s="98">
        <f t="shared" si="416"/>
        <v>0</v>
      </c>
      <c r="YJ1245" s="98">
        <f t="shared" si="417"/>
        <v>0</v>
      </c>
      <c r="YK1245" s="98">
        <f t="shared" si="417"/>
        <v>0</v>
      </c>
      <c r="YL1245" s="98">
        <f t="shared" si="417"/>
        <v>0</v>
      </c>
      <c r="YM1245" s="146">
        <f t="shared" si="621"/>
        <v>0</v>
      </c>
      <c r="YN1245" s="146">
        <f t="shared" si="418"/>
        <v>0</v>
      </c>
      <c r="YO1245" s="146">
        <f t="shared" si="418"/>
        <v>0</v>
      </c>
      <c r="YP1245" s="98">
        <f t="shared" si="419"/>
        <v>0</v>
      </c>
      <c r="YQ1245" s="98">
        <f t="shared" si="420"/>
        <v>0</v>
      </c>
      <c r="YR1245" s="98">
        <f t="shared" si="421"/>
        <v>0</v>
      </c>
      <c r="YS1245" s="98">
        <f t="shared" si="422"/>
        <v>0</v>
      </c>
      <c r="YT1245" s="98">
        <f t="shared" si="423"/>
        <v>0</v>
      </c>
      <c r="YU1245" s="98">
        <f t="shared" si="424"/>
        <v>0</v>
      </c>
      <c r="YV1245" s="98">
        <f t="shared" si="622"/>
        <v>73142.100000000006</v>
      </c>
      <c r="YW1245" s="98">
        <f t="shared" si="623"/>
        <v>77161.16</v>
      </c>
      <c r="YX1245" s="98">
        <f t="shared" si="624"/>
        <v>81744.63</v>
      </c>
      <c r="YY1245" s="98">
        <f t="shared" si="625"/>
        <v>32202.5</v>
      </c>
      <c r="YZ1245" s="98">
        <f t="shared" si="626"/>
        <v>30623.9</v>
      </c>
      <c r="ZA1245" s="98">
        <f t="shared" si="627"/>
        <v>30687.42</v>
      </c>
      <c r="ZB1245" s="98">
        <f t="shared" si="425"/>
        <v>0</v>
      </c>
      <c r="ZC1245" s="98">
        <f t="shared" si="425"/>
        <v>0</v>
      </c>
      <c r="ZD1245" s="98">
        <f t="shared" si="425"/>
        <v>0</v>
      </c>
      <c r="ZE1245" s="98">
        <f t="shared" si="426"/>
        <v>0</v>
      </c>
      <c r="ZF1245" s="98">
        <f t="shared" si="426"/>
        <v>0</v>
      </c>
      <c r="ZG1245" s="98">
        <f t="shared" si="426"/>
        <v>0</v>
      </c>
    </row>
    <row r="1246" spans="1:683" ht="86.25" hidden="1" customHeight="1">
      <c r="A1246" s="99" t="s">
        <v>409</v>
      </c>
      <c r="B1246" s="297" t="s">
        <v>421</v>
      </c>
      <c r="C1246" s="5"/>
      <c r="D1246" s="652"/>
      <c r="E1246" s="286"/>
      <c r="F1246" s="111">
        <f t="shared" si="172"/>
        <v>106037</v>
      </c>
      <c r="G1246" s="111">
        <f t="shared" si="172"/>
        <v>106859</v>
      </c>
      <c r="H1246" s="111">
        <f t="shared" si="172"/>
        <v>107792</v>
      </c>
      <c r="I1246" s="98">
        <f t="shared" si="173"/>
        <v>201109</v>
      </c>
      <c r="J1246" s="98">
        <f t="shared" si="174"/>
        <v>205135</v>
      </c>
      <c r="K1246" s="98">
        <f t="shared" si="175"/>
        <v>209926</v>
      </c>
      <c r="L1246" s="103"/>
      <c r="M1246" s="103"/>
      <c r="N1246" s="103"/>
      <c r="O1246" s="98">
        <f t="shared" si="427"/>
        <v>0</v>
      </c>
      <c r="P1246" s="98">
        <f t="shared" si="428"/>
        <v>0</v>
      </c>
      <c r="Q1246" s="98">
        <f t="shared" si="429"/>
        <v>0</v>
      </c>
      <c r="R1246" s="98">
        <f t="shared" si="430"/>
        <v>0</v>
      </c>
      <c r="S1246" s="98">
        <f t="shared" si="431"/>
        <v>0</v>
      </c>
      <c r="T1246" s="98">
        <f t="shared" si="432"/>
        <v>0</v>
      </c>
      <c r="U1246" s="98">
        <f t="shared" si="433"/>
        <v>0</v>
      </c>
      <c r="V1246" s="98">
        <f t="shared" si="434"/>
        <v>0</v>
      </c>
      <c r="W1246" s="98">
        <f t="shared" si="435"/>
        <v>0</v>
      </c>
      <c r="X1246" s="98">
        <f t="shared" si="436"/>
        <v>0</v>
      </c>
      <c r="Y1246" s="98">
        <f t="shared" si="437"/>
        <v>0</v>
      </c>
      <c r="Z1246" s="98">
        <f t="shared" si="438"/>
        <v>0</v>
      </c>
      <c r="AA1246" s="98">
        <f t="shared" si="439"/>
        <v>0</v>
      </c>
      <c r="AB1246" s="98">
        <f t="shared" si="176"/>
        <v>0</v>
      </c>
      <c r="AC1246" s="98">
        <f t="shared" si="176"/>
        <v>0</v>
      </c>
      <c r="AD1246" s="98">
        <f t="shared" si="440"/>
        <v>0</v>
      </c>
      <c r="AE1246" s="98">
        <f t="shared" si="177"/>
        <v>0</v>
      </c>
      <c r="AF1246" s="98">
        <f t="shared" si="177"/>
        <v>0</v>
      </c>
      <c r="AG1246" s="103"/>
      <c r="AH1246" s="103"/>
      <c r="AI1246" s="103"/>
      <c r="AJ1246" s="98">
        <f t="shared" si="178"/>
        <v>0</v>
      </c>
      <c r="AK1246" s="98">
        <f t="shared" si="179"/>
        <v>0</v>
      </c>
      <c r="AL1246" s="98">
        <f t="shared" si="180"/>
        <v>0</v>
      </c>
      <c r="AM1246" s="98">
        <f t="shared" si="181"/>
        <v>0</v>
      </c>
      <c r="AN1246" s="98">
        <f t="shared" si="182"/>
        <v>0</v>
      </c>
      <c r="AO1246" s="98">
        <f t="shared" si="183"/>
        <v>0</v>
      </c>
      <c r="AP1246" s="98">
        <f t="shared" si="441"/>
        <v>0</v>
      </c>
      <c r="AQ1246" s="98">
        <f t="shared" si="442"/>
        <v>0</v>
      </c>
      <c r="AR1246" s="98">
        <f t="shared" si="443"/>
        <v>0</v>
      </c>
      <c r="AS1246" s="98">
        <f t="shared" si="444"/>
        <v>0</v>
      </c>
      <c r="AT1246" s="98">
        <f t="shared" si="445"/>
        <v>0</v>
      </c>
      <c r="AU1246" s="98">
        <f t="shared" si="446"/>
        <v>0</v>
      </c>
      <c r="AV1246" s="98">
        <f t="shared" si="184"/>
        <v>0</v>
      </c>
      <c r="AW1246" s="98">
        <f t="shared" si="184"/>
        <v>0</v>
      </c>
      <c r="AX1246" s="98">
        <f t="shared" si="184"/>
        <v>0</v>
      </c>
      <c r="AY1246" s="98">
        <f t="shared" si="185"/>
        <v>0</v>
      </c>
      <c r="AZ1246" s="98">
        <f t="shared" si="185"/>
        <v>0</v>
      </c>
      <c r="BA1246" s="98">
        <f t="shared" si="185"/>
        <v>0</v>
      </c>
      <c r="BB1246" s="103"/>
      <c r="BC1246" s="103"/>
      <c r="BD1246" s="103"/>
      <c r="BE1246" s="98">
        <f t="shared" si="186"/>
        <v>0</v>
      </c>
      <c r="BF1246" s="98">
        <f t="shared" si="187"/>
        <v>0</v>
      </c>
      <c r="BG1246" s="98">
        <f t="shared" si="188"/>
        <v>0</v>
      </c>
      <c r="BH1246" s="98">
        <f t="shared" si="189"/>
        <v>0</v>
      </c>
      <c r="BI1246" s="98">
        <f t="shared" si="190"/>
        <v>0</v>
      </c>
      <c r="BJ1246" s="98">
        <f t="shared" si="191"/>
        <v>0</v>
      </c>
      <c r="BK1246" s="98">
        <f t="shared" si="447"/>
        <v>0</v>
      </c>
      <c r="BL1246" s="98">
        <f t="shared" si="448"/>
        <v>0</v>
      </c>
      <c r="BM1246" s="98">
        <f t="shared" si="449"/>
        <v>0</v>
      </c>
      <c r="BN1246" s="98">
        <f t="shared" si="450"/>
        <v>0</v>
      </c>
      <c r="BO1246" s="98">
        <f t="shared" si="451"/>
        <v>0</v>
      </c>
      <c r="BP1246" s="98">
        <f t="shared" si="452"/>
        <v>0</v>
      </c>
      <c r="BQ1246" s="98">
        <f t="shared" si="192"/>
        <v>0</v>
      </c>
      <c r="BR1246" s="98">
        <f t="shared" si="192"/>
        <v>0</v>
      </c>
      <c r="BS1246" s="98">
        <f t="shared" si="192"/>
        <v>0</v>
      </c>
      <c r="BT1246" s="98">
        <f t="shared" si="193"/>
        <v>0</v>
      </c>
      <c r="BU1246" s="98">
        <f t="shared" si="193"/>
        <v>0</v>
      </c>
      <c r="BV1246" s="98">
        <f t="shared" si="193"/>
        <v>0</v>
      </c>
      <c r="BW1246" s="103"/>
      <c r="BX1246" s="103"/>
      <c r="BY1246" s="103"/>
      <c r="BZ1246" s="98">
        <f t="shared" si="194"/>
        <v>0</v>
      </c>
      <c r="CA1246" s="98">
        <f t="shared" si="195"/>
        <v>0</v>
      </c>
      <c r="CB1246" s="98">
        <f t="shared" si="196"/>
        <v>0</v>
      </c>
      <c r="CC1246" s="98">
        <f t="shared" si="197"/>
        <v>0</v>
      </c>
      <c r="CD1246" s="98">
        <f t="shared" si="198"/>
        <v>0</v>
      </c>
      <c r="CE1246" s="98">
        <f t="shared" si="199"/>
        <v>0</v>
      </c>
      <c r="CF1246" s="98">
        <f t="shared" si="453"/>
        <v>0</v>
      </c>
      <c r="CG1246" s="98">
        <f t="shared" si="454"/>
        <v>0</v>
      </c>
      <c r="CH1246" s="98">
        <f t="shared" si="455"/>
        <v>0</v>
      </c>
      <c r="CI1246" s="98">
        <f t="shared" si="456"/>
        <v>0</v>
      </c>
      <c r="CJ1246" s="98">
        <f t="shared" si="457"/>
        <v>0</v>
      </c>
      <c r="CK1246" s="98">
        <f t="shared" si="458"/>
        <v>0</v>
      </c>
      <c r="CL1246" s="98">
        <f t="shared" si="200"/>
        <v>0</v>
      </c>
      <c r="CM1246" s="98">
        <f t="shared" si="200"/>
        <v>0</v>
      </c>
      <c r="CN1246" s="98">
        <f t="shared" si="200"/>
        <v>0</v>
      </c>
      <c r="CO1246" s="98">
        <f t="shared" si="201"/>
        <v>0</v>
      </c>
      <c r="CP1246" s="98">
        <f t="shared" si="201"/>
        <v>0</v>
      </c>
      <c r="CQ1246" s="98">
        <f t="shared" si="201"/>
        <v>0</v>
      </c>
      <c r="CR1246" s="103"/>
      <c r="CS1246" s="103"/>
      <c r="CT1246" s="103"/>
      <c r="CU1246" s="98">
        <f t="shared" si="202"/>
        <v>0</v>
      </c>
      <c r="CV1246" s="98">
        <f t="shared" si="203"/>
        <v>0</v>
      </c>
      <c r="CW1246" s="98">
        <f t="shared" si="204"/>
        <v>0</v>
      </c>
      <c r="CX1246" s="98">
        <f t="shared" si="205"/>
        <v>0</v>
      </c>
      <c r="CY1246" s="98">
        <f t="shared" si="206"/>
        <v>0</v>
      </c>
      <c r="CZ1246" s="98">
        <f t="shared" si="207"/>
        <v>0</v>
      </c>
      <c r="DA1246" s="98">
        <f t="shared" si="459"/>
        <v>0</v>
      </c>
      <c r="DB1246" s="98">
        <f t="shared" si="460"/>
        <v>0</v>
      </c>
      <c r="DC1246" s="98">
        <f t="shared" si="461"/>
        <v>0</v>
      </c>
      <c r="DD1246" s="98">
        <f t="shared" si="462"/>
        <v>0</v>
      </c>
      <c r="DE1246" s="98">
        <f t="shared" si="463"/>
        <v>0</v>
      </c>
      <c r="DF1246" s="98">
        <f t="shared" si="464"/>
        <v>0</v>
      </c>
      <c r="DG1246" s="98">
        <f t="shared" si="208"/>
        <v>0</v>
      </c>
      <c r="DH1246" s="98">
        <f t="shared" si="208"/>
        <v>0</v>
      </c>
      <c r="DI1246" s="98">
        <f t="shared" si="208"/>
        <v>0</v>
      </c>
      <c r="DJ1246" s="98">
        <f t="shared" si="209"/>
        <v>0</v>
      </c>
      <c r="DK1246" s="98">
        <f t="shared" si="209"/>
        <v>0</v>
      </c>
      <c r="DL1246" s="98">
        <f t="shared" si="209"/>
        <v>0</v>
      </c>
      <c r="DM1246" s="103"/>
      <c r="DN1246" s="103"/>
      <c r="DO1246" s="103"/>
      <c r="DP1246" s="98">
        <f t="shared" si="210"/>
        <v>0</v>
      </c>
      <c r="DQ1246" s="98">
        <f t="shared" si="211"/>
        <v>0</v>
      </c>
      <c r="DR1246" s="98">
        <f t="shared" si="212"/>
        <v>0</v>
      </c>
      <c r="DS1246" s="98">
        <f t="shared" si="213"/>
        <v>0</v>
      </c>
      <c r="DT1246" s="98">
        <f t="shared" si="214"/>
        <v>0</v>
      </c>
      <c r="DU1246" s="98">
        <f t="shared" si="215"/>
        <v>0</v>
      </c>
      <c r="DV1246" s="98">
        <f t="shared" si="465"/>
        <v>0</v>
      </c>
      <c r="DW1246" s="98">
        <f t="shared" si="466"/>
        <v>0</v>
      </c>
      <c r="DX1246" s="98">
        <f t="shared" si="467"/>
        <v>0</v>
      </c>
      <c r="DY1246" s="98">
        <f t="shared" si="468"/>
        <v>0</v>
      </c>
      <c r="DZ1246" s="98">
        <f t="shared" si="469"/>
        <v>0</v>
      </c>
      <c r="EA1246" s="98">
        <f t="shared" si="470"/>
        <v>0</v>
      </c>
      <c r="EB1246" s="98">
        <f t="shared" si="216"/>
        <v>0</v>
      </c>
      <c r="EC1246" s="98">
        <f t="shared" si="216"/>
        <v>0</v>
      </c>
      <c r="ED1246" s="98">
        <f t="shared" si="216"/>
        <v>0</v>
      </c>
      <c r="EE1246" s="98">
        <f t="shared" si="217"/>
        <v>0</v>
      </c>
      <c r="EF1246" s="98">
        <f t="shared" si="217"/>
        <v>0</v>
      </c>
      <c r="EG1246" s="98">
        <f t="shared" si="217"/>
        <v>0</v>
      </c>
      <c r="EH1246" s="103"/>
      <c r="EI1246" s="103"/>
      <c r="EJ1246" s="103"/>
      <c r="EK1246" s="98">
        <f t="shared" si="218"/>
        <v>0</v>
      </c>
      <c r="EL1246" s="98">
        <f t="shared" si="219"/>
        <v>0</v>
      </c>
      <c r="EM1246" s="98">
        <f t="shared" si="220"/>
        <v>0</v>
      </c>
      <c r="EN1246" s="98">
        <f t="shared" si="221"/>
        <v>0</v>
      </c>
      <c r="EO1246" s="98">
        <f t="shared" si="222"/>
        <v>0</v>
      </c>
      <c r="EP1246" s="98">
        <f t="shared" si="223"/>
        <v>0</v>
      </c>
      <c r="EQ1246" s="98">
        <f t="shared" si="471"/>
        <v>0</v>
      </c>
      <c r="ER1246" s="98">
        <f t="shared" si="472"/>
        <v>0</v>
      </c>
      <c r="ES1246" s="98">
        <f t="shared" si="473"/>
        <v>0</v>
      </c>
      <c r="ET1246" s="98">
        <f t="shared" si="474"/>
        <v>0</v>
      </c>
      <c r="EU1246" s="98">
        <f t="shared" si="475"/>
        <v>0</v>
      </c>
      <c r="EV1246" s="98">
        <f t="shared" si="476"/>
        <v>0</v>
      </c>
      <c r="EW1246" s="98">
        <f t="shared" si="224"/>
        <v>0</v>
      </c>
      <c r="EX1246" s="98">
        <f t="shared" si="224"/>
        <v>0</v>
      </c>
      <c r="EY1246" s="98">
        <f t="shared" si="224"/>
        <v>0</v>
      </c>
      <c r="EZ1246" s="98">
        <f t="shared" si="225"/>
        <v>0</v>
      </c>
      <c r="FA1246" s="98">
        <f t="shared" si="225"/>
        <v>0</v>
      </c>
      <c r="FB1246" s="98">
        <f t="shared" si="225"/>
        <v>0</v>
      </c>
      <c r="FC1246" s="103"/>
      <c r="FD1246" s="103"/>
      <c r="FE1246" s="103"/>
      <c r="FF1246" s="98">
        <f t="shared" si="226"/>
        <v>0</v>
      </c>
      <c r="FG1246" s="98">
        <f t="shared" si="227"/>
        <v>0</v>
      </c>
      <c r="FH1246" s="98">
        <f t="shared" si="228"/>
        <v>0</v>
      </c>
      <c r="FI1246" s="98">
        <f t="shared" si="229"/>
        <v>0</v>
      </c>
      <c r="FJ1246" s="98">
        <f t="shared" si="230"/>
        <v>0</v>
      </c>
      <c r="FK1246" s="98">
        <f t="shared" si="231"/>
        <v>0</v>
      </c>
      <c r="FL1246" s="98">
        <f t="shared" si="477"/>
        <v>0</v>
      </c>
      <c r="FM1246" s="98">
        <f t="shared" si="478"/>
        <v>0</v>
      </c>
      <c r="FN1246" s="98">
        <f t="shared" si="479"/>
        <v>0</v>
      </c>
      <c r="FO1246" s="98">
        <f t="shared" si="480"/>
        <v>0</v>
      </c>
      <c r="FP1246" s="98">
        <f t="shared" si="481"/>
        <v>0</v>
      </c>
      <c r="FQ1246" s="98">
        <f t="shared" si="482"/>
        <v>0</v>
      </c>
      <c r="FR1246" s="98">
        <f t="shared" si="232"/>
        <v>0</v>
      </c>
      <c r="FS1246" s="98">
        <f t="shared" si="232"/>
        <v>0</v>
      </c>
      <c r="FT1246" s="98">
        <f t="shared" si="232"/>
        <v>0</v>
      </c>
      <c r="FU1246" s="98">
        <f t="shared" si="233"/>
        <v>0</v>
      </c>
      <c r="FV1246" s="98">
        <f t="shared" si="233"/>
        <v>0</v>
      </c>
      <c r="FW1246" s="98">
        <f t="shared" si="233"/>
        <v>0</v>
      </c>
      <c r="FX1246" s="103"/>
      <c r="FY1246" s="103"/>
      <c r="FZ1246" s="103"/>
      <c r="GA1246" s="98">
        <f t="shared" si="234"/>
        <v>0</v>
      </c>
      <c r="GB1246" s="98">
        <f t="shared" si="235"/>
        <v>0</v>
      </c>
      <c r="GC1246" s="98">
        <f t="shared" si="236"/>
        <v>0</v>
      </c>
      <c r="GD1246" s="98">
        <f t="shared" si="237"/>
        <v>0</v>
      </c>
      <c r="GE1246" s="98">
        <f t="shared" si="238"/>
        <v>0</v>
      </c>
      <c r="GF1246" s="98">
        <f t="shared" si="239"/>
        <v>0</v>
      </c>
      <c r="GG1246" s="98">
        <f t="shared" si="483"/>
        <v>0</v>
      </c>
      <c r="GH1246" s="98">
        <f t="shared" si="484"/>
        <v>0</v>
      </c>
      <c r="GI1246" s="98">
        <f t="shared" si="485"/>
        <v>0</v>
      </c>
      <c r="GJ1246" s="98">
        <f t="shared" si="486"/>
        <v>0</v>
      </c>
      <c r="GK1246" s="98">
        <f t="shared" si="487"/>
        <v>0</v>
      </c>
      <c r="GL1246" s="98">
        <f t="shared" si="488"/>
        <v>0</v>
      </c>
      <c r="GM1246" s="98">
        <f t="shared" si="240"/>
        <v>0</v>
      </c>
      <c r="GN1246" s="98">
        <f t="shared" si="240"/>
        <v>0</v>
      </c>
      <c r="GO1246" s="98">
        <f t="shared" si="240"/>
        <v>0</v>
      </c>
      <c r="GP1246" s="98">
        <f t="shared" si="241"/>
        <v>0</v>
      </c>
      <c r="GQ1246" s="98">
        <f t="shared" si="241"/>
        <v>0</v>
      </c>
      <c r="GR1246" s="98">
        <f t="shared" si="241"/>
        <v>0</v>
      </c>
      <c r="GS1246" s="103"/>
      <c r="GT1246" s="103"/>
      <c r="GU1246" s="103"/>
      <c r="GV1246" s="98">
        <f t="shared" si="242"/>
        <v>0</v>
      </c>
      <c r="GW1246" s="98">
        <f t="shared" si="243"/>
        <v>0</v>
      </c>
      <c r="GX1246" s="98">
        <f t="shared" si="244"/>
        <v>0</v>
      </c>
      <c r="GY1246" s="98">
        <f t="shared" si="245"/>
        <v>0</v>
      </c>
      <c r="GZ1246" s="98">
        <f t="shared" si="246"/>
        <v>0</v>
      </c>
      <c r="HA1246" s="98">
        <f t="shared" si="247"/>
        <v>0</v>
      </c>
      <c r="HB1246" s="98">
        <f t="shared" si="489"/>
        <v>115709.66</v>
      </c>
      <c r="HC1246" s="98">
        <f t="shared" si="490"/>
        <v>121652.02</v>
      </c>
      <c r="HD1246" s="98">
        <f t="shared" si="491"/>
        <v>128429.25</v>
      </c>
      <c r="HE1246" s="98">
        <f t="shared" si="492"/>
        <v>70721.03</v>
      </c>
      <c r="HF1246" s="98">
        <f t="shared" si="493"/>
        <v>67011.06</v>
      </c>
      <c r="HG1246" s="98">
        <f t="shared" si="494"/>
        <v>67158.899999999994</v>
      </c>
      <c r="HH1246" s="98">
        <f t="shared" si="248"/>
        <v>0</v>
      </c>
      <c r="HI1246" s="98">
        <f t="shared" si="248"/>
        <v>0</v>
      </c>
      <c r="HJ1246" s="98">
        <f t="shared" si="248"/>
        <v>0</v>
      </c>
      <c r="HK1246" s="98">
        <f t="shared" si="249"/>
        <v>0</v>
      </c>
      <c r="HL1246" s="98">
        <f t="shared" si="249"/>
        <v>0</v>
      </c>
      <c r="HM1246" s="98">
        <f t="shared" si="249"/>
        <v>0</v>
      </c>
      <c r="HN1246" s="103"/>
      <c r="HO1246" s="103"/>
      <c r="HP1246" s="103"/>
      <c r="HQ1246" s="98">
        <f t="shared" si="250"/>
        <v>0</v>
      </c>
      <c r="HR1246" s="98">
        <f t="shared" si="251"/>
        <v>0</v>
      </c>
      <c r="HS1246" s="98">
        <f t="shared" si="252"/>
        <v>0</v>
      </c>
      <c r="HT1246" s="98">
        <f t="shared" si="253"/>
        <v>0</v>
      </c>
      <c r="HU1246" s="98">
        <f t="shared" si="254"/>
        <v>0</v>
      </c>
      <c r="HV1246" s="98">
        <f t="shared" si="255"/>
        <v>0</v>
      </c>
      <c r="HW1246" s="98">
        <f t="shared" si="495"/>
        <v>0</v>
      </c>
      <c r="HX1246" s="98">
        <f t="shared" si="496"/>
        <v>0</v>
      </c>
      <c r="HY1246" s="98">
        <f t="shared" si="497"/>
        <v>0</v>
      </c>
      <c r="HZ1246" s="98">
        <f t="shared" si="498"/>
        <v>0</v>
      </c>
      <c r="IA1246" s="98">
        <f t="shared" si="499"/>
        <v>0</v>
      </c>
      <c r="IB1246" s="98">
        <f t="shared" si="500"/>
        <v>0</v>
      </c>
      <c r="IC1246" s="98">
        <f t="shared" si="256"/>
        <v>0</v>
      </c>
      <c r="ID1246" s="98">
        <f t="shared" si="256"/>
        <v>0</v>
      </c>
      <c r="IE1246" s="98">
        <f t="shared" si="256"/>
        <v>0</v>
      </c>
      <c r="IF1246" s="98">
        <f t="shared" si="257"/>
        <v>0</v>
      </c>
      <c r="IG1246" s="98">
        <f t="shared" si="257"/>
        <v>0</v>
      </c>
      <c r="IH1246" s="98">
        <f t="shared" si="257"/>
        <v>0</v>
      </c>
      <c r="II1246" s="103"/>
      <c r="IJ1246" s="103"/>
      <c r="IK1246" s="103"/>
      <c r="IL1246" s="98">
        <f t="shared" si="258"/>
        <v>0</v>
      </c>
      <c r="IM1246" s="98">
        <f t="shared" si="259"/>
        <v>0</v>
      </c>
      <c r="IN1246" s="98">
        <f t="shared" si="260"/>
        <v>0</v>
      </c>
      <c r="IO1246" s="98">
        <f t="shared" si="261"/>
        <v>0</v>
      </c>
      <c r="IP1246" s="98">
        <f t="shared" si="262"/>
        <v>0</v>
      </c>
      <c r="IQ1246" s="98">
        <f t="shared" si="263"/>
        <v>0</v>
      </c>
      <c r="IR1246" s="98">
        <f t="shared" si="501"/>
        <v>0</v>
      </c>
      <c r="IS1246" s="98">
        <f t="shared" si="502"/>
        <v>0</v>
      </c>
      <c r="IT1246" s="98">
        <f t="shared" si="503"/>
        <v>0</v>
      </c>
      <c r="IU1246" s="98">
        <f t="shared" si="504"/>
        <v>0</v>
      </c>
      <c r="IV1246" s="98">
        <f t="shared" si="505"/>
        <v>0</v>
      </c>
      <c r="IW1246" s="98">
        <f t="shared" si="506"/>
        <v>0</v>
      </c>
      <c r="IX1246" s="98">
        <f t="shared" si="264"/>
        <v>0</v>
      </c>
      <c r="IY1246" s="98">
        <f t="shared" si="264"/>
        <v>0</v>
      </c>
      <c r="IZ1246" s="98">
        <f t="shared" si="264"/>
        <v>0</v>
      </c>
      <c r="JA1246" s="98">
        <f t="shared" si="265"/>
        <v>0</v>
      </c>
      <c r="JB1246" s="98">
        <f t="shared" si="265"/>
        <v>0</v>
      </c>
      <c r="JC1246" s="98">
        <f t="shared" si="265"/>
        <v>0</v>
      </c>
      <c r="JD1246" s="103"/>
      <c r="JE1246" s="103"/>
      <c r="JF1246" s="103"/>
      <c r="JG1246" s="98">
        <f t="shared" si="266"/>
        <v>0</v>
      </c>
      <c r="JH1246" s="98">
        <f t="shared" si="267"/>
        <v>0</v>
      </c>
      <c r="JI1246" s="98">
        <f t="shared" si="268"/>
        <v>0</v>
      </c>
      <c r="JJ1246" s="98">
        <f t="shared" si="269"/>
        <v>0</v>
      </c>
      <c r="JK1246" s="98">
        <f t="shared" si="270"/>
        <v>0</v>
      </c>
      <c r="JL1246" s="98">
        <f t="shared" si="271"/>
        <v>0</v>
      </c>
      <c r="JM1246" s="98">
        <f t="shared" si="507"/>
        <v>0</v>
      </c>
      <c r="JN1246" s="98">
        <f t="shared" si="508"/>
        <v>0</v>
      </c>
      <c r="JO1246" s="98">
        <f t="shared" si="509"/>
        <v>0</v>
      </c>
      <c r="JP1246" s="98">
        <f t="shared" si="510"/>
        <v>0</v>
      </c>
      <c r="JQ1246" s="98">
        <f t="shared" si="511"/>
        <v>0</v>
      </c>
      <c r="JR1246" s="98">
        <f t="shared" si="512"/>
        <v>0</v>
      </c>
      <c r="JS1246" s="98">
        <f t="shared" si="272"/>
        <v>0</v>
      </c>
      <c r="JT1246" s="98">
        <f t="shared" si="272"/>
        <v>0</v>
      </c>
      <c r="JU1246" s="98">
        <f t="shared" si="272"/>
        <v>0</v>
      </c>
      <c r="JV1246" s="98">
        <f t="shared" si="273"/>
        <v>0</v>
      </c>
      <c r="JW1246" s="98">
        <f t="shared" si="273"/>
        <v>0</v>
      </c>
      <c r="JX1246" s="98">
        <f t="shared" si="273"/>
        <v>0</v>
      </c>
      <c r="JY1246" s="103"/>
      <c r="JZ1246" s="103"/>
      <c r="KA1246" s="103"/>
      <c r="KB1246" s="98">
        <f t="shared" si="274"/>
        <v>0</v>
      </c>
      <c r="KC1246" s="98">
        <f t="shared" si="275"/>
        <v>0</v>
      </c>
      <c r="KD1246" s="98">
        <f t="shared" si="276"/>
        <v>0</v>
      </c>
      <c r="KE1246" s="98">
        <f t="shared" si="277"/>
        <v>0</v>
      </c>
      <c r="KF1246" s="98">
        <f t="shared" si="278"/>
        <v>0</v>
      </c>
      <c r="KG1246" s="98">
        <f t="shared" si="279"/>
        <v>0</v>
      </c>
      <c r="KH1246" s="98">
        <f t="shared" si="513"/>
        <v>0</v>
      </c>
      <c r="KI1246" s="98">
        <f t="shared" si="514"/>
        <v>0</v>
      </c>
      <c r="KJ1246" s="98">
        <f t="shared" si="515"/>
        <v>0</v>
      </c>
      <c r="KK1246" s="98">
        <f t="shared" si="516"/>
        <v>0</v>
      </c>
      <c r="KL1246" s="98">
        <f t="shared" si="517"/>
        <v>0</v>
      </c>
      <c r="KM1246" s="98">
        <f t="shared" si="518"/>
        <v>0</v>
      </c>
      <c r="KN1246" s="98">
        <f t="shared" si="280"/>
        <v>0</v>
      </c>
      <c r="KO1246" s="98">
        <f t="shared" si="280"/>
        <v>0</v>
      </c>
      <c r="KP1246" s="98">
        <f t="shared" si="280"/>
        <v>0</v>
      </c>
      <c r="KQ1246" s="98">
        <f t="shared" si="281"/>
        <v>0</v>
      </c>
      <c r="KR1246" s="98">
        <f t="shared" si="281"/>
        <v>0</v>
      </c>
      <c r="KS1246" s="98">
        <f t="shared" si="281"/>
        <v>0</v>
      </c>
      <c r="KT1246" s="103"/>
      <c r="KU1246" s="103"/>
      <c r="KV1246" s="103"/>
      <c r="KW1246" s="98">
        <f t="shared" si="282"/>
        <v>0</v>
      </c>
      <c r="KX1246" s="98">
        <f t="shared" si="283"/>
        <v>0</v>
      </c>
      <c r="KY1246" s="98">
        <f t="shared" si="284"/>
        <v>0</v>
      </c>
      <c r="KZ1246" s="98">
        <f t="shared" si="285"/>
        <v>0</v>
      </c>
      <c r="LA1246" s="98">
        <f t="shared" si="286"/>
        <v>0</v>
      </c>
      <c r="LB1246" s="98">
        <f t="shared" si="287"/>
        <v>0</v>
      </c>
      <c r="LC1246" s="98">
        <f t="shared" si="519"/>
        <v>0</v>
      </c>
      <c r="LD1246" s="98">
        <f t="shared" si="520"/>
        <v>0</v>
      </c>
      <c r="LE1246" s="98">
        <f t="shared" si="521"/>
        <v>0</v>
      </c>
      <c r="LF1246" s="98">
        <f t="shared" si="522"/>
        <v>0</v>
      </c>
      <c r="LG1246" s="98">
        <f t="shared" si="523"/>
        <v>0</v>
      </c>
      <c r="LH1246" s="98">
        <f t="shared" si="524"/>
        <v>0</v>
      </c>
      <c r="LI1246" s="98">
        <f t="shared" si="288"/>
        <v>0</v>
      </c>
      <c r="LJ1246" s="98">
        <f t="shared" si="288"/>
        <v>0</v>
      </c>
      <c r="LK1246" s="98">
        <f t="shared" si="288"/>
        <v>0</v>
      </c>
      <c r="LL1246" s="98">
        <f t="shared" si="289"/>
        <v>0</v>
      </c>
      <c r="LM1246" s="98">
        <f t="shared" si="289"/>
        <v>0</v>
      </c>
      <c r="LN1246" s="98">
        <f t="shared" si="289"/>
        <v>0</v>
      </c>
      <c r="LO1246" s="103"/>
      <c r="LP1246" s="103"/>
      <c r="LQ1246" s="103"/>
      <c r="LR1246" s="98">
        <f t="shared" si="290"/>
        <v>0</v>
      </c>
      <c r="LS1246" s="98">
        <f t="shared" si="291"/>
        <v>0</v>
      </c>
      <c r="LT1246" s="98">
        <f t="shared" si="292"/>
        <v>0</v>
      </c>
      <c r="LU1246" s="98">
        <f t="shared" si="293"/>
        <v>0</v>
      </c>
      <c r="LV1246" s="98">
        <f t="shared" si="294"/>
        <v>0</v>
      </c>
      <c r="LW1246" s="98">
        <f t="shared" si="295"/>
        <v>0</v>
      </c>
      <c r="LX1246" s="98">
        <f t="shared" si="525"/>
        <v>0</v>
      </c>
      <c r="LY1246" s="98">
        <f t="shared" si="526"/>
        <v>0</v>
      </c>
      <c r="LZ1246" s="98">
        <f t="shared" si="527"/>
        <v>0</v>
      </c>
      <c r="MA1246" s="98">
        <f t="shared" si="528"/>
        <v>0</v>
      </c>
      <c r="MB1246" s="98">
        <f t="shared" si="529"/>
        <v>0</v>
      </c>
      <c r="MC1246" s="98">
        <f t="shared" si="530"/>
        <v>0</v>
      </c>
      <c r="MD1246" s="98">
        <f t="shared" si="296"/>
        <v>0</v>
      </c>
      <c r="ME1246" s="98">
        <f t="shared" si="296"/>
        <v>0</v>
      </c>
      <c r="MF1246" s="98">
        <f t="shared" si="296"/>
        <v>0</v>
      </c>
      <c r="MG1246" s="98">
        <f t="shared" si="297"/>
        <v>0</v>
      </c>
      <c r="MH1246" s="98">
        <f t="shared" si="297"/>
        <v>0</v>
      </c>
      <c r="MI1246" s="98">
        <f t="shared" si="297"/>
        <v>0</v>
      </c>
      <c r="MJ1246" s="103"/>
      <c r="MK1246" s="103"/>
      <c r="ML1246" s="103"/>
      <c r="MM1246" s="98">
        <f t="shared" si="298"/>
        <v>0</v>
      </c>
      <c r="MN1246" s="98">
        <f t="shared" si="299"/>
        <v>0</v>
      </c>
      <c r="MO1246" s="98">
        <f t="shared" si="300"/>
        <v>0</v>
      </c>
      <c r="MP1246" s="98">
        <f t="shared" si="301"/>
        <v>0</v>
      </c>
      <c r="MQ1246" s="98">
        <f t="shared" si="302"/>
        <v>0</v>
      </c>
      <c r="MR1246" s="98">
        <f t="shared" si="303"/>
        <v>0</v>
      </c>
      <c r="MS1246" s="98">
        <f t="shared" si="531"/>
        <v>0</v>
      </c>
      <c r="MT1246" s="98">
        <f t="shared" si="532"/>
        <v>0</v>
      </c>
      <c r="MU1246" s="98">
        <f t="shared" si="533"/>
        <v>0</v>
      </c>
      <c r="MV1246" s="98">
        <f t="shared" si="534"/>
        <v>0</v>
      </c>
      <c r="MW1246" s="98">
        <f t="shared" si="535"/>
        <v>0</v>
      </c>
      <c r="MX1246" s="98">
        <f t="shared" si="536"/>
        <v>0</v>
      </c>
      <c r="MY1246" s="98">
        <f t="shared" si="304"/>
        <v>0</v>
      </c>
      <c r="MZ1246" s="98">
        <f t="shared" si="304"/>
        <v>0</v>
      </c>
      <c r="NA1246" s="98">
        <f t="shared" si="304"/>
        <v>0</v>
      </c>
      <c r="NB1246" s="98">
        <f t="shared" si="305"/>
        <v>0</v>
      </c>
      <c r="NC1246" s="98">
        <f t="shared" si="305"/>
        <v>0</v>
      </c>
      <c r="ND1246" s="98">
        <f t="shared" si="305"/>
        <v>0</v>
      </c>
      <c r="NE1246" s="103"/>
      <c r="NF1246" s="103"/>
      <c r="NG1246" s="103"/>
      <c r="NH1246" s="98">
        <f t="shared" si="306"/>
        <v>0</v>
      </c>
      <c r="NI1246" s="98">
        <f t="shared" si="307"/>
        <v>0</v>
      </c>
      <c r="NJ1246" s="98">
        <f t="shared" si="308"/>
        <v>0</v>
      </c>
      <c r="NK1246" s="98">
        <f t="shared" si="309"/>
        <v>0</v>
      </c>
      <c r="NL1246" s="98">
        <f t="shared" si="310"/>
        <v>0</v>
      </c>
      <c r="NM1246" s="98">
        <f t="shared" si="311"/>
        <v>0</v>
      </c>
      <c r="NN1246" s="98">
        <f t="shared" si="537"/>
        <v>0</v>
      </c>
      <c r="NO1246" s="98">
        <f t="shared" si="538"/>
        <v>0</v>
      </c>
      <c r="NP1246" s="98">
        <f t="shared" si="539"/>
        <v>0</v>
      </c>
      <c r="NQ1246" s="98">
        <f t="shared" si="540"/>
        <v>0</v>
      </c>
      <c r="NR1246" s="98">
        <f t="shared" si="541"/>
        <v>0</v>
      </c>
      <c r="NS1246" s="98">
        <f t="shared" si="542"/>
        <v>0</v>
      </c>
      <c r="NT1246" s="98">
        <f t="shared" si="312"/>
        <v>0</v>
      </c>
      <c r="NU1246" s="98">
        <f t="shared" si="312"/>
        <v>0</v>
      </c>
      <c r="NV1246" s="98">
        <f t="shared" si="312"/>
        <v>0</v>
      </c>
      <c r="NW1246" s="98">
        <f t="shared" si="313"/>
        <v>0</v>
      </c>
      <c r="NX1246" s="98">
        <f t="shared" si="313"/>
        <v>0</v>
      </c>
      <c r="NY1246" s="98">
        <f t="shared" si="313"/>
        <v>0</v>
      </c>
      <c r="NZ1246" s="103"/>
      <c r="OA1246" s="103"/>
      <c r="OB1246" s="103"/>
      <c r="OC1246" s="98">
        <f t="shared" si="314"/>
        <v>0</v>
      </c>
      <c r="OD1246" s="98">
        <f t="shared" si="315"/>
        <v>0</v>
      </c>
      <c r="OE1246" s="98">
        <f t="shared" si="316"/>
        <v>0</v>
      </c>
      <c r="OF1246" s="98">
        <f t="shared" si="317"/>
        <v>0</v>
      </c>
      <c r="OG1246" s="98">
        <f t="shared" si="318"/>
        <v>0</v>
      </c>
      <c r="OH1246" s="98">
        <f t="shared" si="319"/>
        <v>0</v>
      </c>
      <c r="OI1246" s="98">
        <f t="shared" si="543"/>
        <v>0</v>
      </c>
      <c r="OJ1246" s="98">
        <f t="shared" si="544"/>
        <v>0</v>
      </c>
      <c r="OK1246" s="98">
        <f t="shared" si="545"/>
        <v>0</v>
      </c>
      <c r="OL1246" s="98">
        <f t="shared" si="546"/>
        <v>0</v>
      </c>
      <c r="OM1246" s="98">
        <f t="shared" si="547"/>
        <v>0</v>
      </c>
      <c r="ON1246" s="98">
        <f t="shared" si="548"/>
        <v>0</v>
      </c>
      <c r="OO1246" s="98">
        <f t="shared" si="320"/>
        <v>0</v>
      </c>
      <c r="OP1246" s="98">
        <f t="shared" si="320"/>
        <v>0</v>
      </c>
      <c r="OQ1246" s="98">
        <f t="shared" si="320"/>
        <v>0</v>
      </c>
      <c r="OR1246" s="98">
        <f t="shared" si="321"/>
        <v>0</v>
      </c>
      <c r="OS1246" s="98">
        <f t="shared" si="321"/>
        <v>0</v>
      </c>
      <c r="OT1246" s="98">
        <f t="shared" si="321"/>
        <v>0</v>
      </c>
      <c r="OU1246" s="103"/>
      <c r="OV1246" s="103"/>
      <c r="OW1246" s="103"/>
      <c r="OX1246" s="98">
        <f t="shared" si="322"/>
        <v>0</v>
      </c>
      <c r="OY1246" s="98">
        <f t="shared" si="323"/>
        <v>0</v>
      </c>
      <c r="OZ1246" s="98">
        <f t="shared" si="324"/>
        <v>0</v>
      </c>
      <c r="PA1246" s="98">
        <f t="shared" si="325"/>
        <v>0</v>
      </c>
      <c r="PB1246" s="98">
        <f t="shared" si="326"/>
        <v>0</v>
      </c>
      <c r="PC1246" s="98">
        <f t="shared" si="327"/>
        <v>0</v>
      </c>
      <c r="PD1246" s="98">
        <f t="shared" si="549"/>
        <v>0</v>
      </c>
      <c r="PE1246" s="98">
        <f t="shared" si="550"/>
        <v>0</v>
      </c>
      <c r="PF1246" s="98">
        <f t="shared" si="551"/>
        <v>0</v>
      </c>
      <c r="PG1246" s="98">
        <f t="shared" si="552"/>
        <v>0</v>
      </c>
      <c r="PH1246" s="98">
        <f t="shared" si="553"/>
        <v>0</v>
      </c>
      <c r="PI1246" s="98">
        <f t="shared" si="554"/>
        <v>0</v>
      </c>
      <c r="PJ1246" s="98">
        <f t="shared" si="328"/>
        <v>0</v>
      </c>
      <c r="PK1246" s="98">
        <f t="shared" si="328"/>
        <v>0</v>
      </c>
      <c r="PL1246" s="98">
        <f t="shared" si="328"/>
        <v>0</v>
      </c>
      <c r="PM1246" s="98">
        <f t="shared" si="329"/>
        <v>0</v>
      </c>
      <c r="PN1246" s="98">
        <f t="shared" si="329"/>
        <v>0</v>
      </c>
      <c r="PO1246" s="98">
        <f t="shared" si="329"/>
        <v>0</v>
      </c>
      <c r="PP1246" s="103"/>
      <c r="PQ1246" s="103"/>
      <c r="PR1246" s="103"/>
      <c r="PS1246" s="98">
        <f t="shared" si="330"/>
        <v>0</v>
      </c>
      <c r="PT1246" s="98">
        <f t="shared" si="331"/>
        <v>0</v>
      </c>
      <c r="PU1246" s="98">
        <f t="shared" si="332"/>
        <v>0</v>
      </c>
      <c r="PV1246" s="98">
        <f t="shared" si="333"/>
        <v>0</v>
      </c>
      <c r="PW1246" s="98">
        <f t="shared" si="334"/>
        <v>0</v>
      </c>
      <c r="PX1246" s="98">
        <f t="shared" si="335"/>
        <v>0</v>
      </c>
      <c r="PY1246" s="98">
        <f t="shared" si="555"/>
        <v>0</v>
      </c>
      <c r="PZ1246" s="98">
        <f t="shared" si="556"/>
        <v>0</v>
      </c>
      <c r="QA1246" s="98">
        <f t="shared" si="557"/>
        <v>0</v>
      </c>
      <c r="QB1246" s="98">
        <f t="shared" si="558"/>
        <v>0</v>
      </c>
      <c r="QC1246" s="98">
        <f t="shared" si="559"/>
        <v>0</v>
      </c>
      <c r="QD1246" s="98">
        <f t="shared" si="560"/>
        <v>0</v>
      </c>
      <c r="QE1246" s="98">
        <f t="shared" si="336"/>
        <v>0</v>
      </c>
      <c r="QF1246" s="98">
        <f t="shared" si="336"/>
        <v>0</v>
      </c>
      <c r="QG1246" s="98">
        <f t="shared" si="336"/>
        <v>0</v>
      </c>
      <c r="QH1246" s="98">
        <f t="shared" si="337"/>
        <v>0</v>
      </c>
      <c r="QI1246" s="98">
        <f t="shared" si="337"/>
        <v>0</v>
      </c>
      <c r="QJ1246" s="98">
        <f t="shared" si="337"/>
        <v>0</v>
      </c>
      <c r="QK1246" s="103"/>
      <c r="QL1246" s="103"/>
      <c r="QM1246" s="103"/>
      <c r="QN1246" s="98">
        <f t="shared" si="338"/>
        <v>0</v>
      </c>
      <c r="QO1246" s="98">
        <f t="shared" si="339"/>
        <v>0</v>
      </c>
      <c r="QP1246" s="98">
        <f t="shared" si="340"/>
        <v>0</v>
      </c>
      <c r="QQ1246" s="98">
        <f t="shared" si="341"/>
        <v>0</v>
      </c>
      <c r="QR1246" s="98">
        <f t="shared" si="342"/>
        <v>0</v>
      </c>
      <c r="QS1246" s="98">
        <f t="shared" si="343"/>
        <v>0</v>
      </c>
      <c r="QT1246" s="98">
        <f t="shared" si="561"/>
        <v>0</v>
      </c>
      <c r="QU1246" s="98">
        <f t="shared" si="562"/>
        <v>0</v>
      </c>
      <c r="QV1246" s="98">
        <f t="shared" si="563"/>
        <v>0</v>
      </c>
      <c r="QW1246" s="98">
        <f t="shared" si="564"/>
        <v>0</v>
      </c>
      <c r="QX1246" s="98">
        <f t="shared" si="565"/>
        <v>0</v>
      </c>
      <c r="QY1246" s="98">
        <f t="shared" si="566"/>
        <v>0</v>
      </c>
      <c r="QZ1246" s="98">
        <f t="shared" si="344"/>
        <v>0</v>
      </c>
      <c r="RA1246" s="98">
        <f t="shared" si="344"/>
        <v>0</v>
      </c>
      <c r="RB1246" s="98">
        <f t="shared" si="344"/>
        <v>0</v>
      </c>
      <c r="RC1246" s="98">
        <f t="shared" si="345"/>
        <v>0</v>
      </c>
      <c r="RD1246" s="98">
        <f t="shared" si="345"/>
        <v>0</v>
      </c>
      <c r="RE1246" s="98">
        <f t="shared" si="345"/>
        <v>0</v>
      </c>
      <c r="RF1246" s="103"/>
      <c r="RG1246" s="103"/>
      <c r="RH1246" s="103"/>
      <c r="RI1246" s="98">
        <f t="shared" si="346"/>
        <v>0</v>
      </c>
      <c r="RJ1246" s="98">
        <f t="shared" si="347"/>
        <v>0</v>
      </c>
      <c r="RK1246" s="98">
        <f t="shared" si="348"/>
        <v>0</v>
      </c>
      <c r="RL1246" s="98">
        <f t="shared" si="349"/>
        <v>0</v>
      </c>
      <c r="RM1246" s="98">
        <f t="shared" si="350"/>
        <v>0</v>
      </c>
      <c r="RN1246" s="98">
        <f t="shared" si="351"/>
        <v>0</v>
      </c>
      <c r="RO1246" s="98">
        <f t="shared" si="567"/>
        <v>0</v>
      </c>
      <c r="RP1246" s="98">
        <f t="shared" si="568"/>
        <v>0</v>
      </c>
      <c r="RQ1246" s="98">
        <f t="shared" si="569"/>
        <v>0</v>
      </c>
      <c r="RR1246" s="98">
        <f t="shared" si="570"/>
        <v>0</v>
      </c>
      <c r="RS1246" s="98">
        <f t="shared" si="571"/>
        <v>0</v>
      </c>
      <c r="RT1246" s="98">
        <f t="shared" si="572"/>
        <v>0</v>
      </c>
      <c r="RU1246" s="98">
        <f t="shared" si="352"/>
        <v>0</v>
      </c>
      <c r="RV1246" s="98">
        <f t="shared" si="352"/>
        <v>0</v>
      </c>
      <c r="RW1246" s="98">
        <f t="shared" si="352"/>
        <v>0</v>
      </c>
      <c r="RX1246" s="98">
        <f t="shared" si="353"/>
        <v>0</v>
      </c>
      <c r="RY1246" s="98">
        <f t="shared" si="353"/>
        <v>0</v>
      </c>
      <c r="RZ1246" s="98">
        <f t="shared" si="353"/>
        <v>0</v>
      </c>
      <c r="SA1246" s="103"/>
      <c r="SB1246" s="103"/>
      <c r="SC1246" s="103"/>
      <c r="SD1246" s="98">
        <f t="shared" si="354"/>
        <v>0</v>
      </c>
      <c r="SE1246" s="98">
        <f t="shared" si="355"/>
        <v>0</v>
      </c>
      <c r="SF1246" s="98">
        <f t="shared" si="356"/>
        <v>0</v>
      </c>
      <c r="SG1246" s="98">
        <f t="shared" si="357"/>
        <v>0</v>
      </c>
      <c r="SH1246" s="98">
        <f t="shared" si="358"/>
        <v>0</v>
      </c>
      <c r="SI1246" s="98">
        <f t="shared" si="359"/>
        <v>0</v>
      </c>
      <c r="SJ1246" s="98">
        <f t="shared" si="573"/>
        <v>0</v>
      </c>
      <c r="SK1246" s="98">
        <f t="shared" si="574"/>
        <v>0</v>
      </c>
      <c r="SL1246" s="98">
        <f t="shared" si="575"/>
        <v>0</v>
      </c>
      <c r="SM1246" s="98">
        <f t="shared" si="576"/>
        <v>0</v>
      </c>
      <c r="SN1246" s="98">
        <f t="shared" si="577"/>
        <v>0</v>
      </c>
      <c r="SO1246" s="98">
        <f t="shared" si="578"/>
        <v>0</v>
      </c>
      <c r="SP1246" s="98">
        <f t="shared" si="360"/>
        <v>0</v>
      </c>
      <c r="SQ1246" s="98">
        <f t="shared" si="360"/>
        <v>0</v>
      </c>
      <c r="SR1246" s="98">
        <f t="shared" si="360"/>
        <v>0</v>
      </c>
      <c r="SS1246" s="98">
        <f t="shared" si="361"/>
        <v>0</v>
      </c>
      <c r="ST1246" s="98">
        <f t="shared" si="361"/>
        <v>0</v>
      </c>
      <c r="SU1246" s="98">
        <f t="shared" si="361"/>
        <v>0</v>
      </c>
      <c r="SV1246" s="103"/>
      <c r="SW1246" s="103"/>
      <c r="SX1246" s="103"/>
      <c r="SY1246" s="98">
        <f t="shared" si="362"/>
        <v>0</v>
      </c>
      <c r="SZ1246" s="98">
        <f t="shared" si="363"/>
        <v>0</v>
      </c>
      <c r="TA1246" s="98">
        <f t="shared" si="364"/>
        <v>0</v>
      </c>
      <c r="TB1246" s="98">
        <f t="shared" si="365"/>
        <v>0</v>
      </c>
      <c r="TC1246" s="98">
        <f t="shared" si="366"/>
        <v>0</v>
      </c>
      <c r="TD1246" s="98">
        <f t="shared" si="367"/>
        <v>0</v>
      </c>
      <c r="TE1246" s="98">
        <f t="shared" si="579"/>
        <v>0</v>
      </c>
      <c r="TF1246" s="98">
        <f t="shared" si="580"/>
        <v>0</v>
      </c>
      <c r="TG1246" s="98">
        <f t="shared" si="581"/>
        <v>0</v>
      </c>
      <c r="TH1246" s="98">
        <f t="shared" si="582"/>
        <v>0</v>
      </c>
      <c r="TI1246" s="98">
        <f t="shared" si="583"/>
        <v>0</v>
      </c>
      <c r="TJ1246" s="98">
        <f t="shared" si="584"/>
        <v>0</v>
      </c>
      <c r="TK1246" s="98">
        <f t="shared" si="368"/>
        <v>0</v>
      </c>
      <c r="TL1246" s="98">
        <f t="shared" si="368"/>
        <v>0</v>
      </c>
      <c r="TM1246" s="98">
        <f t="shared" si="368"/>
        <v>0</v>
      </c>
      <c r="TN1246" s="98">
        <f t="shared" si="369"/>
        <v>0</v>
      </c>
      <c r="TO1246" s="98">
        <f t="shared" si="369"/>
        <v>0</v>
      </c>
      <c r="TP1246" s="98">
        <f t="shared" si="369"/>
        <v>0</v>
      </c>
      <c r="TQ1246" s="103"/>
      <c r="TR1246" s="103"/>
      <c r="TS1246" s="103"/>
      <c r="TT1246" s="98">
        <f t="shared" si="370"/>
        <v>0</v>
      </c>
      <c r="TU1246" s="98">
        <f t="shared" si="371"/>
        <v>0</v>
      </c>
      <c r="TV1246" s="98">
        <f t="shared" si="372"/>
        <v>0</v>
      </c>
      <c r="TW1246" s="98">
        <f t="shared" si="373"/>
        <v>0</v>
      </c>
      <c r="TX1246" s="98">
        <f t="shared" si="374"/>
        <v>0</v>
      </c>
      <c r="TY1246" s="98">
        <f t="shared" si="375"/>
        <v>0</v>
      </c>
      <c r="TZ1246" s="98">
        <f t="shared" si="585"/>
        <v>0</v>
      </c>
      <c r="UA1246" s="98">
        <f t="shared" si="586"/>
        <v>0</v>
      </c>
      <c r="UB1246" s="98">
        <f t="shared" si="587"/>
        <v>0</v>
      </c>
      <c r="UC1246" s="98">
        <f t="shared" si="588"/>
        <v>0</v>
      </c>
      <c r="UD1246" s="98">
        <f t="shared" si="589"/>
        <v>0</v>
      </c>
      <c r="UE1246" s="98">
        <f t="shared" si="590"/>
        <v>0</v>
      </c>
      <c r="UF1246" s="98">
        <f t="shared" si="376"/>
        <v>0</v>
      </c>
      <c r="UG1246" s="98">
        <f t="shared" si="376"/>
        <v>0</v>
      </c>
      <c r="UH1246" s="98">
        <f t="shared" si="376"/>
        <v>0</v>
      </c>
      <c r="UI1246" s="98">
        <f t="shared" si="377"/>
        <v>0</v>
      </c>
      <c r="UJ1246" s="98">
        <f t="shared" si="377"/>
        <v>0</v>
      </c>
      <c r="UK1246" s="98">
        <f t="shared" si="377"/>
        <v>0</v>
      </c>
      <c r="UL1246" s="103"/>
      <c r="UM1246" s="103"/>
      <c r="UN1246" s="103"/>
      <c r="UO1246" s="98">
        <f t="shared" si="378"/>
        <v>0</v>
      </c>
      <c r="UP1246" s="98">
        <f t="shared" si="379"/>
        <v>0</v>
      </c>
      <c r="UQ1246" s="98">
        <f t="shared" si="380"/>
        <v>0</v>
      </c>
      <c r="UR1246" s="98">
        <f t="shared" si="381"/>
        <v>0</v>
      </c>
      <c r="US1246" s="98">
        <f t="shared" si="382"/>
        <v>0</v>
      </c>
      <c r="UT1246" s="98">
        <f t="shared" si="383"/>
        <v>0</v>
      </c>
      <c r="UU1246" s="98">
        <f t="shared" si="591"/>
        <v>118080.98</v>
      </c>
      <c r="UV1246" s="98">
        <f t="shared" si="592"/>
        <v>125236.73</v>
      </c>
      <c r="UW1246" s="98">
        <f t="shared" si="593"/>
        <v>133451.73000000001</v>
      </c>
      <c r="UX1246" s="98">
        <f t="shared" si="594"/>
        <v>26080.73</v>
      </c>
      <c r="UY1246" s="98">
        <f t="shared" si="595"/>
        <v>24900.25</v>
      </c>
      <c r="UZ1246" s="98">
        <f t="shared" si="596"/>
        <v>24952.21</v>
      </c>
      <c r="VA1246" s="98">
        <f t="shared" si="384"/>
        <v>0</v>
      </c>
      <c r="VB1246" s="98">
        <f t="shared" si="384"/>
        <v>0</v>
      </c>
      <c r="VC1246" s="98">
        <f t="shared" si="384"/>
        <v>0</v>
      </c>
      <c r="VD1246" s="98">
        <f t="shared" si="385"/>
        <v>0</v>
      </c>
      <c r="VE1246" s="98">
        <f t="shared" si="385"/>
        <v>0</v>
      </c>
      <c r="VF1246" s="98">
        <f t="shared" si="385"/>
        <v>0</v>
      </c>
      <c r="VG1246" s="103"/>
      <c r="VH1246" s="103"/>
      <c r="VI1246" s="103"/>
      <c r="VJ1246" s="98">
        <f t="shared" si="386"/>
        <v>0</v>
      </c>
      <c r="VK1246" s="98">
        <f t="shared" si="387"/>
        <v>0</v>
      </c>
      <c r="VL1246" s="98">
        <f t="shared" si="388"/>
        <v>0</v>
      </c>
      <c r="VM1246" s="98">
        <f t="shared" si="389"/>
        <v>0</v>
      </c>
      <c r="VN1246" s="98">
        <f t="shared" si="390"/>
        <v>0</v>
      </c>
      <c r="VO1246" s="98">
        <f t="shared" si="391"/>
        <v>0</v>
      </c>
      <c r="VP1246" s="98">
        <f t="shared" si="597"/>
        <v>0</v>
      </c>
      <c r="VQ1246" s="98">
        <f t="shared" si="598"/>
        <v>0</v>
      </c>
      <c r="VR1246" s="98">
        <f t="shared" si="599"/>
        <v>0</v>
      </c>
      <c r="VS1246" s="98">
        <f t="shared" si="600"/>
        <v>0</v>
      </c>
      <c r="VT1246" s="98">
        <f t="shared" si="601"/>
        <v>0</v>
      </c>
      <c r="VU1246" s="98">
        <f t="shared" si="602"/>
        <v>0</v>
      </c>
      <c r="VV1246" s="98">
        <f t="shared" si="392"/>
        <v>0</v>
      </c>
      <c r="VW1246" s="98">
        <f t="shared" si="392"/>
        <v>0</v>
      </c>
      <c r="VX1246" s="98">
        <f t="shared" si="392"/>
        <v>0</v>
      </c>
      <c r="VY1246" s="98">
        <f t="shared" si="393"/>
        <v>0</v>
      </c>
      <c r="VZ1246" s="98">
        <f t="shared" si="393"/>
        <v>0</v>
      </c>
      <c r="WA1246" s="98">
        <f t="shared" si="393"/>
        <v>0</v>
      </c>
      <c r="WB1246" s="103"/>
      <c r="WC1246" s="103"/>
      <c r="WD1246" s="103"/>
      <c r="WE1246" s="98">
        <f t="shared" si="394"/>
        <v>0</v>
      </c>
      <c r="WF1246" s="98">
        <f t="shared" si="395"/>
        <v>0</v>
      </c>
      <c r="WG1246" s="98">
        <f t="shared" si="396"/>
        <v>0</v>
      </c>
      <c r="WH1246" s="98">
        <f t="shared" si="397"/>
        <v>0</v>
      </c>
      <c r="WI1246" s="98">
        <f t="shared" si="398"/>
        <v>0</v>
      </c>
      <c r="WJ1246" s="98">
        <f t="shared" si="399"/>
        <v>0</v>
      </c>
      <c r="WK1246" s="98">
        <f t="shared" si="603"/>
        <v>0</v>
      </c>
      <c r="WL1246" s="98">
        <f t="shared" si="604"/>
        <v>0</v>
      </c>
      <c r="WM1246" s="98">
        <f t="shared" si="605"/>
        <v>0</v>
      </c>
      <c r="WN1246" s="98">
        <f t="shared" si="606"/>
        <v>0</v>
      </c>
      <c r="WO1246" s="98">
        <f t="shared" si="607"/>
        <v>0</v>
      </c>
      <c r="WP1246" s="98">
        <f t="shared" si="608"/>
        <v>0</v>
      </c>
      <c r="WQ1246" s="98">
        <f t="shared" si="400"/>
        <v>0</v>
      </c>
      <c r="WR1246" s="98">
        <f t="shared" si="400"/>
        <v>0</v>
      </c>
      <c r="WS1246" s="98">
        <f t="shared" si="400"/>
        <v>0</v>
      </c>
      <c r="WT1246" s="98">
        <f t="shared" si="401"/>
        <v>0</v>
      </c>
      <c r="WU1246" s="98">
        <f t="shared" si="401"/>
        <v>0</v>
      </c>
      <c r="WV1246" s="98">
        <f t="shared" si="401"/>
        <v>0</v>
      </c>
      <c r="WW1246" s="103"/>
      <c r="WX1246" s="103"/>
      <c r="WY1246" s="103"/>
      <c r="WZ1246" s="98">
        <f t="shared" si="402"/>
        <v>0</v>
      </c>
      <c r="XA1246" s="98">
        <f t="shared" si="403"/>
        <v>0</v>
      </c>
      <c r="XB1246" s="98">
        <f t="shared" si="404"/>
        <v>0</v>
      </c>
      <c r="XC1246" s="98">
        <f t="shared" si="405"/>
        <v>0</v>
      </c>
      <c r="XD1246" s="98">
        <f t="shared" si="406"/>
        <v>0</v>
      </c>
      <c r="XE1246" s="98">
        <f t="shared" si="407"/>
        <v>0</v>
      </c>
      <c r="XF1246" s="98">
        <f t="shared" si="609"/>
        <v>0</v>
      </c>
      <c r="XG1246" s="98">
        <f t="shared" si="610"/>
        <v>0</v>
      </c>
      <c r="XH1246" s="98">
        <f t="shared" si="611"/>
        <v>0</v>
      </c>
      <c r="XI1246" s="98">
        <f t="shared" si="612"/>
        <v>0</v>
      </c>
      <c r="XJ1246" s="98">
        <f t="shared" si="613"/>
        <v>0</v>
      </c>
      <c r="XK1246" s="98">
        <f t="shared" si="614"/>
        <v>0</v>
      </c>
      <c r="XL1246" s="98">
        <f t="shared" si="408"/>
        <v>0</v>
      </c>
      <c r="XM1246" s="98">
        <f t="shared" si="408"/>
        <v>0</v>
      </c>
      <c r="XN1246" s="98">
        <f t="shared" si="408"/>
        <v>0</v>
      </c>
      <c r="XO1246" s="98">
        <f t="shared" si="409"/>
        <v>0</v>
      </c>
      <c r="XP1246" s="98">
        <f t="shared" si="409"/>
        <v>0</v>
      </c>
      <c r="XQ1246" s="98">
        <f t="shared" si="409"/>
        <v>0</v>
      </c>
      <c r="XR1246" s="103"/>
      <c r="XS1246" s="103"/>
      <c r="XT1246" s="103"/>
      <c r="XU1246" s="98">
        <f t="shared" si="410"/>
        <v>0</v>
      </c>
      <c r="XV1246" s="98">
        <f t="shared" si="411"/>
        <v>0</v>
      </c>
      <c r="XW1246" s="98">
        <f t="shared" si="412"/>
        <v>0</v>
      </c>
      <c r="XX1246" s="98">
        <f t="shared" si="413"/>
        <v>0</v>
      </c>
      <c r="XY1246" s="98">
        <f t="shared" si="414"/>
        <v>0</v>
      </c>
      <c r="XZ1246" s="98">
        <f t="shared" si="415"/>
        <v>0</v>
      </c>
      <c r="YA1246" s="98">
        <f t="shared" si="615"/>
        <v>0</v>
      </c>
      <c r="YB1246" s="98">
        <f t="shared" si="616"/>
        <v>0</v>
      </c>
      <c r="YC1246" s="98">
        <f t="shared" si="617"/>
        <v>0</v>
      </c>
      <c r="YD1246" s="98">
        <f t="shared" si="618"/>
        <v>0</v>
      </c>
      <c r="YE1246" s="98">
        <f t="shared" si="619"/>
        <v>0</v>
      </c>
      <c r="YF1246" s="98">
        <f t="shared" si="620"/>
        <v>0</v>
      </c>
      <c r="YG1246" s="98">
        <f t="shared" si="416"/>
        <v>0</v>
      </c>
      <c r="YH1246" s="98">
        <f t="shared" si="416"/>
        <v>0</v>
      </c>
      <c r="YI1246" s="98">
        <f t="shared" si="416"/>
        <v>0</v>
      </c>
      <c r="YJ1246" s="98">
        <f t="shared" si="417"/>
        <v>0</v>
      </c>
      <c r="YK1246" s="98">
        <f t="shared" si="417"/>
        <v>0</v>
      </c>
      <c r="YL1246" s="98">
        <f t="shared" si="417"/>
        <v>0</v>
      </c>
      <c r="YM1246" s="146">
        <f t="shared" si="621"/>
        <v>0</v>
      </c>
      <c r="YN1246" s="146">
        <f t="shared" si="418"/>
        <v>0</v>
      </c>
      <c r="YO1246" s="146">
        <f t="shared" si="418"/>
        <v>0</v>
      </c>
      <c r="YP1246" s="98">
        <f t="shared" si="419"/>
        <v>0</v>
      </c>
      <c r="YQ1246" s="98">
        <f t="shared" si="420"/>
        <v>0</v>
      </c>
      <c r="YR1246" s="98">
        <f t="shared" si="421"/>
        <v>0</v>
      </c>
      <c r="YS1246" s="98">
        <f t="shared" si="422"/>
        <v>0</v>
      </c>
      <c r="YT1246" s="98">
        <f t="shared" si="423"/>
        <v>0</v>
      </c>
      <c r="YU1246" s="98">
        <f t="shared" si="424"/>
        <v>0</v>
      </c>
      <c r="YV1246" s="98">
        <f t="shared" si="622"/>
        <v>117420.92</v>
      </c>
      <c r="YW1246" s="98">
        <f t="shared" si="623"/>
        <v>124238.92</v>
      </c>
      <c r="YX1246" s="98">
        <f t="shared" si="624"/>
        <v>132053.72</v>
      </c>
      <c r="YY1246" s="98">
        <f t="shared" si="625"/>
        <v>38558.99</v>
      </c>
      <c r="YZ1246" s="98">
        <f t="shared" si="626"/>
        <v>36670.559999999998</v>
      </c>
      <c r="ZA1246" s="98">
        <f t="shared" si="627"/>
        <v>36748.31</v>
      </c>
      <c r="ZB1246" s="98">
        <f t="shared" si="425"/>
        <v>0</v>
      </c>
      <c r="ZC1246" s="98">
        <f t="shared" si="425"/>
        <v>0</v>
      </c>
      <c r="ZD1246" s="98">
        <f t="shared" si="425"/>
        <v>0</v>
      </c>
      <c r="ZE1246" s="98">
        <f t="shared" si="426"/>
        <v>0</v>
      </c>
      <c r="ZF1246" s="98">
        <f t="shared" si="426"/>
        <v>0</v>
      </c>
      <c r="ZG1246" s="98">
        <f t="shared" si="426"/>
        <v>0</v>
      </c>
    </row>
    <row r="1247" spans="1:683" ht="86.25" hidden="1" customHeight="1">
      <c r="A1247" s="99" t="s">
        <v>414</v>
      </c>
      <c r="B1247" s="297" t="s">
        <v>420</v>
      </c>
      <c r="C1247" s="5"/>
      <c r="D1247" s="652"/>
      <c r="E1247" s="286"/>
      <c r="F1247" s="111">
        <f t="shared" si="172"/>
        <v>231534</v>
      </c>
      <c r="G1247" s="111">
        <f t="shared" si="172"/>
        <v>233354</v>
      </c>
      <c r="H1247" s="111">
        <f t="shared" si="172"/>
        <v>235417</v>
      </c>
      <c r="I1247" s="98">
        <f t="shared" si="173"/>
        <v>285468</v>
      </c>
      <c r="J1247" s="98">
        <f t="shared" si="174"/>
        <v>291199</v>
      </c>
      <c r="K1247" s="98">
        <f t="shared" si="175"/>
        <v>298023</v>
      </c>
      <c r="L1247" s="103"/>
      <c r="M1247" s="103"/>
      <c r="N1247" s="103"/>
      <c r="O1247" s="98">
        <f t="shared" si="427"/>
        <v>0</v>
      </c>
      <c r="P1247" s="98">
        <f t="shared" si="428"/>
        <v>0</v>
      </c>
      <c r="Q1247" s="98">
        <f t="shared" si="429"/>
        <v>0</v>
      </c>
      <c r="R1247" s="98">
        <f t="shared" si="430"/>
        <v>0</v>
      </c>
      <c r="S1247" s="98">
        <f t="shared" si="431"/>
        <v>0</v>
      </c>
      <c r="T1247" s="98">
        <f t="shared" si="432"/>
        <v>0</v>
      </c>
      <c r="U1247" s="98">
        <f t="shared" si="433"/>
        <v>0</v>
      </c>
      <c r="V1247" s="98">
        <f t="shared" si="434"/>
        <v>0</v>
      </c>
      <c r="W1247" s="98">
        <f t="shared" si="435"/>
        <v>0</v>
      </c>
      <c r="X1247" s="98">
        <f t="shared" si="436"/>
        <v>0</v>
      </c>
      <c r="Y1247" s="98">
        <f t="shared" si="437"/>
        <v>0</v>
      </c>
      <c r="Z1247" s="98">
        <f t="shared" si="438"/>
        <v>0</v>
      </c>
      <c r="AA1247" s="98">
        <f t="shared" si="439"/>
        <v>0</v>
      </c>
      <c r="AB1247" s="98">
        <f t="shared" si="176"/>
        <v>0</v>
      </c>
      <c r="AC1247" s="98">
        <f t="shared" si="176"/>
        <v>0</v>
      </c>
      <c r="AD1247" s="98">
        <f t="shared" si="440"/>
        <v>0</v>
      </c>
      <c r="AE1247" s="98">
        <f t="shared" si="177"/>
        <v>0</v>
      </c>
      <c r="AF1247" s="98">
        <f t="shared" si="177"/>
        <v>0</v>
      </c>
      <c r="AG1247" s="103"/>
      <c r="AH1247" s="103"/>
      <c r="AI1247" s="103"/>
      <c r="AJ1247" s="98">
        <f t="shared" si="178"/>
        <v>0</v>
      </c>
      <c r="AK1247" s="98">
        <f t="shared" si="179"/>
        <v>0</v>
      </c>
      <c r="AL1247" s="98">
        <f t="shared" si="180"/>
        <v>0</v>
      </c>
      <c r="AM1247" s="98">
        <f t="shared" si="181"/>
        <v>0</v>
      </c>
      <c r="AN1247" s="98">
        <f t="shared" si="182"/>
        <v>0</v>
      </c>
      <c r="AO1247" s="98">
        <f t="shared" si="183"/>
        <v>0</v>
      </c>
      <c r="AP1247" s="98">
        <f t="shared" si="441"/>
        <v>0</v>
      </c>
      <c r="AQ1247" s="98">
        <f t="shared" si="442"/>
        <v>0</v>
      </c>
      <c r="AR1247" s="98">
        <f t="shared" si="443"/>
        <v>0</v>
      </c>
      <c r="AS1247" s="98">
        <f t="shared" si="444"/>
        <v>0</v>
      </c>
      <c r="AT1247" s="98">
        <f t="shared" si="445"/>
        <v>0</v>
      </c>
      <c r="AU1247" s="98">
        <f t="shared" si="446"/>
        <v>0</v>
      </c>
      <c r="AV1247" s="98">
        <f t="shared" si="184"/>
        <v>0</v>
      </c>
      <c r="AW1247" s="98">
        <f t="shared" si="184"/>
        <v>0</v>
      </c>
      <c r="AX1247" s="98">
        <f t="shared" si="184"/>
        <v>0</v>
      </c>
      <c r="AY1247" s="98">
        <f t="shared" si="185"/>
        <v>0</v>
      </c>
      <c r="AZ1247" s="98">
        <f t="shared" si="185"/>
        <v>0</v>
      </c>
      <c r="BA1247" s="98">
        <f t="shared" si="185"/>
        <v>0</v>
      </c>
      <c r="BB1247" s="103"/>
      <c r="BC1247" s="103"/>
      <c r="BD1247" s="103"/>
      <c r="BE1247" s="98">
        <f t="shared" si="186"/>
        <v>0</v>
      </c>
      <c r="BF1247" s="98">
        <f t="shared" si="187"/>
        <v>0</v>
      </c>
      <c r="BG1247" s="98">
        <f t="shared" si="188"/>
        <v>0</v>
      </c>
      <c r="BH1247" s="98">
        <f t="shared" si="189"/>
        <v>0</v>
      </c>
      <c r="BI1247" s="98">
        <f t="shared" si="190"/>
        <v>0</v>
      </c>
      <c r="BJ1247" s="98">
        <f t="shared" si="191"/>
        <v>0</v>
      </c>
      <c r="BK1247" s="98">
        <f t="shared" si="447"/>
        <v>0</v>
      </c>
      <c r="BL1247" s="98">
        <f t="shared" si="448"/>
        <v>0</v>
      </c>
      <c r="BM1247" s="98">
        <f t="shared" si="449"/>
        <v>0</v>
      </c>
      <c r="BN1247" s="98">
        <f t="shared" si="450"/>
        <v>0</v>
      </c>
      <c r="BO1247" s="98">
        <f t="shared" si="451"/>
        <v>0</v>
      </c>
      <c r="BP1247" s="98">
        <f t="shared" si="452"/>
        <v>0</v>
      </c>
      <c r="BQ1247" s="98">
        <f t="shared" si="192"/>
        <v>0</v>
      </c>
      <c r="BR1247" s="98">
        <f t="shared" si="192"/>
        <v>0</v>
      </c>
      <c r="BS1247" s="98">
        <f t="shared" si="192"/>
        <v>0</v>
      </c>
      <c r="BT1247" s="98">
        <f t="shared" si="193"/>
        <v>0</v>
      </c>
      <c r="BU1247" s="98">
        <f t="shared" si="193"/>
        <v>0</v>
      </c>
      <c r="BV1247" s="98">
        <f t="shared" si="193"/>
        <v>0</v>
      </c>
      <c r="BW1247" s="103"/>
      <c r="BX1247" s="103"/>
      <c r="BY1247" s="103"/>
      <c r="BZ1247" s="98">
        <f t="shared" si="194"/>
        <v>0</v>
      </c>
      <c r="CA1247" s="98">
        <f t="shared" si="195"/>
        <v>0</v>
      </c>
      <c r="CB1247" s="98">
        <f t="shared" si="196"/>
        <v>0</v>
      </c>
      <c r="CC1247" s="98">
        <f t="shared" si="197"/>
        <v>0</v>
      </c>
      <c r="CD1247" s="98">
        <f t="shared" si="198"/>
        <v>0</v>
      </c>
      <c r="CE1247" s="98">
        <f t="shared" si="199"/>
        <v>0</v>
      </c>
      <c r="CF1247" s="98">
        <f t="shared" si="453"/>
        <v>0</v>
      </c>
      <c r="CG1247" s="98">
        <f t="shared" si="454"/>
        <v>0</v>
      </c>
      <c r="CH1247" s="98">
        <f t="shared" si="455"/>
        <v>0</v>
      </c>
      <c r="CI1247" s="98">
        <f t="shared" si="456"/>
        <v>0</v>
      </c>
      <c r="CJ1247" s="98">
        <f t="shared" si="457"/>
        <v>0</v>
      </c>
      <c r="CK1247" s="98">
        <f t="shared" si="458"/>
        <v>0</v>
      </c>
      <c r="CL1247" s="98">
        <f t="shared" si="200"/>
        <v>0</v>
      </c>
      <c r="CM1247" s="98">
        <f t="shared" si="200"/>
        <v>0</v>
      </c>
      <c r="CN1247" s="98">
        <f t="shared" si="200"/>
        <v>0</v>
      </c>
      <c r="CO1247" s="98">
        <f t="shared" si="201"/>
        <v>0</v>
      </c>
      <c r="CP1247" s="98">
        <f t="shared" si="201"/>
        <v>0</v>
      </c>
      <c r="CQ1247" s="98">
        <f t="shared" si="201"/>
        <v>0</v>
      </c>
      <c r="CR1247" s="103"/>
      <c r="CS1247" s="103"/>
      <c r="CT1247" s="103"/>
      <c r="CU1247" s="98">
        <f t="shared" si="202"/>
        <v>0</v>
      </c>
      <c r="CV1247" s="98">
        <f t="shared" si="203"/>
        <v>0</v>
      </c>
      <c r="CW1247" s="98">
        <f t="shared" si="204"/>
        <v>0</v>
      </c>
      <c r="CX1247" s="98">
        <f t="shared" si="205"/>
        <v>0</v>
      </c>
      <c r="CY1247" s="98">
        <f t="shared" si="206"/>
        <v>0</v>
      </c>
      <c r="CZ1247" s="98">
        <f t="shared" si="207"/>
        <v>0</v>
      </c>
      <c r="DA1247" s="98">
        <f t="shared" si="459"/>
        <v>0</v>
      </c>
      <c r="DB1247" s="98">
        <f t="shared" si="460"/>
        <v>0</v>
      </c>
      <c r="DC1247" s="98">
        <f t="shared" si="461"/>
        <v>0</v>
      </c>
      <c r="DD1247" s="98">
        <f t="shared" si="462"/>
        <v>0</v>
      </c>
      <c r="DE1247" s="98">
        <f t="shared" si="463"/>
        <v>0</v>
      </c>
      <c r="DF1247" s="98">
        <f t="shared" si="464"/>
        <v>0</v>
      </c>
      <c r="DG1247" s="98">
        <f t="shared" si="208"/>
        <v>0</v>
      </c>
      <c r="DH1247" s="98">
        <f t="shared" si="208"/>
        <v>0</v>
      </c>
      <c r="DI1247" s="98">
        <f t="shared" si="208"/>
        <v>0</v>
      </c>
      <c r="DJ1247" s="98">
        <f t="shared" si="209"/>
        <v>0</v>
      </c>
      <c r="DK1247" s="98">
        <f t="shared" si="209"/>
        <v>0</v>
      </c>
      <c r="DL1247" s="98">
        <f t="shared" si="209"/>
        <v>0</v>
      </c>
      <c r="DM1247" s="103"/>
      <c r="DN1247" s="103"/>
      <c r="DO1247" s="103"/>
      <c r="DP1247" s="98">
        <f t="shared" si="210"/>
        <v>0</v>
      </c>
      <c r="DQ1247" s="98">
        <f t="shared" si="211"/>
        <v>0</v>
      </c>
      <c r="DR1247" s="98">
        <f t="shared" si="212"/>
        <v>0</v>
      </c>
      <c r="DS1247" s="98">
        <f t="shared" si="213"/>
        <v>0</v>
      </c>
      <c r="DT1247" s="98">
        <f t="shared" si="214"/>
        <v>0</v>
      </c>
      <c r="DU1247" s="98">
        <f t="shared" si="215"/>
        <v>0</v>
      </c>
      <c r="DV1247" s="98">
        <f t="shared" si="465"/>
        <v>0</v>
      </c>
      <c r="DW1247" s="98">
        <f t="shared" si="466"/>
        <v>0</v>
      </c>
      <c r="DX1247" s="98">
        <f t="shared" si="467"/>
        <v>0</v>
      </c>
      <c r="DY1247" s="98">
        <f t="shared" si="468"/>
        <v>0</v>
      </c>
      <c r="DZ1247" s="98">
        <f t="shared" si="469"/>
        <v>0</v>
      </c>
      <c r="EA1247" s="98">
        <f t="shared" si="470"/>
        <v>0</v>
      </c>
      <c r="EB1247" s="98">
        <f t="shared" si="216"/>
        <v>0</v>
      </c>
      <c r="EC1247" s="98">
        <f t="shared" si="216"/>
        <v>0</v>
      </c>
      <c r="ED1247" s="98">
        <f t="shared" si="216"/>
        <v>0</v>
      </c>
      <c r="EE1247" s="98">
        <f t="shared" si="217"/>
        <v>0</v>
      </c>
      <c r="EF1247" s="98">
        <f t="shared" si="217"/>
        <v>0</v>
      </c>
      <c r="EG1247" s="98">
        <f t="shared" si="217"/>
        <v>0</v>
      </c>
      <c r="EH1247" s="103"/>
      <c r="EI1247" s="103"/>
      <c r="EJ1247" s="103"/>
      <c r="EK1247" s="98">
        <f t="shared" si="218"/>
        <v>0</v>
      </c>
      <c r="EL1247" s="98">
        <f t="shared" si="219"/>
        <v>0</v>
      </c>
      <c r="EM1247" s="98">
        <f t="shared" si="220"/>
        <v>0</v>
      </c>
      <c r="EN1247" s="98">
        <f t="shared" si="221"/>
        <v>0</v>
      </c>
      <c r="EO1247" s="98">
        <f t="shared" si="222"/>
        <v>0</v>
      </c>
      <c r="EP1247" s="98">
        <f t="shared" si="223"/>
        <v>0</v>
      </c>
      <c r="EQ1247" s="98">
        <f t="shared" si="471"/>
        <v>0</v>
      </c>
      <c r="ER1247" s="98">
        <f t="shared" si="472"/>
        <v>0</v>
      </c>
      <c r="ES1247" s="98">
        <f t="shared" si="473"/>
        <v>0</v>
      </c>
      <c r="ET1247" s="98">
        <f t="shared" si="474"/>
        <v>0</v>
      </c>
      <c r="EU1247" s="98">
        <f t="shared" si="475"/>
        <v>0</v>
      </c>
      <c r="EV1247" s="98">
        <f t="shared" si="476"/>
        <v>0</v>
      </c>
      <c r="EW1247" s="98">
        <f t="shared" si="224"/>
        <v>0</v>
      </c>
      <c r="EX1247" s="98">
        <f t="shared" si="224"/>
        <v>0</v>
      </c>
      <c r="EY1247" s="98">
        <f t="shared" si="224"/>
        <v>0</v>
      </c>
      <c r="EZ1247" s="98">
        <f t="shared" si="225"/>
        <v>0</v>
      </c>
      <c r="FA1247" s="98">
        <f t="shared" si="225"/>
        <v>0</v>
      </c>
      <c r="FB1247" s="98">
        <f t="shared" si="225"/>
        <v>0</v>
      </c>
      <c r="FC1247" s="103"/>
      <c r="FD1247" s="103"/>
      <c r="FE1247" s="103"/>
      <c r="FF1247" s="98">
        <f t="shared" si="226"/>
        <v>0</v>
      </c>
      <c r="FG1247" s="98">
        <f t="shared" si="227"/>
        <v>0</v>
      </c>
      <c r="FH1247" s="98">
        <f t="shared" si="228"/>
        <v>0</v>
      </c>
      <c r="FI1247" s="98">
        <f t="shared" si="229"/>
        <v>0</v>
      </c>
      <c r="FJ1247" s="98">
        <f t="shared" si="230"/>
        <v>0</v>
      </c>
      <c r="FK1247" s="98">
        <f t="shared" si="231"/>
        <v>0</v>
      </c>
      <c r="FL1247" s="98">
        <f t="shared" si="477"/>
        <v>0</v>
      </c>
      <c r="FM1247" s="98">
        <f t="shared" si="478"/>
        <v>0</v>
      </c>
      <c r="FN1247" s="98">
        <f t="shared" si="479"/>
        <v>0</v>
      </c>
      <c r="FO1247" s="98">
        <f t="shared" si="480"/>
        <v>0</v>
      </c>
      <c r="FP1247" s="98">
        <f t="shared" si="481"/>
        <v>0</v>
      </c>
      <c r="FQ1247" s="98">
        <f t="shared" si="482"/>
        <v>0</v>
      </c>
      <c r="FR1247" s="98">
        <f t="shared" si="232"/>
        <v>0</v>
      </c>
      <c r="FS1247" s="98">
        <f t="shared" si="232"/>
        <v>0</v>
      </c>
      <c r="FT1247" s="98">
        <f t="shared" si="232"/>
        <v>0</v>
      </c>
      <c r="FU1247" s="98">
        <f t="shared" si="233"/>
        <v>0</v>
      </c>
      <c r="FV1247" s="98">
        <f t="shared" si="233"/>
        <v>0</v>
      </c>
      <c r="FW1247" s="98">
        <f t="shared" si="233"/>
        <v>0</v>
      </c>
      <c r="FX1247" s="103"/>
      <c r="FY1247" s="103"/>
      <c r="FZ1247" s="103"/>
      <c r="GA1247" s="98">
        <f t="shared" si="234"/>
        <v>0</v>
      </c>
      <c r="GB1247" s="98">
        <f t="shared" si="235"/>
        <v>0</v>
      </c>
      <c r="GC1247" s="98">
        <f t="shared" si="236"/>
        <v>0</v>
      </c>
      <c r="GD1247" s="98">
        <f t="shared" si="237"/>
        <v>0</v>
      </c>
      <c r="GE1247" s="98">
        <f t="shared" si="238"/>
        <v>0</v>
      </c>
      <c r="GF1247" s="98">
        <f t="shared" si="239"/>
        <v>0</v>
      </c>
      <c r="GG1247" s="98">
        <f t="shared" si="483"/>
        <v>0</v>
      </c>
      <c r="GH1247" s="98">
        <f t="shared" si="484"/>
        <v>0</v>
      </c>
      <c r="GI1247" s="98">
        <f t="shared" si="485"/>
        <v>0</v>
      </c>
      <c r="GJ1247" s="98">
        <f t="shared" si="486"/>
        <v>0</v>
      </c>
      <c r="GK1247" s="98">
        <f t="shared" si="487"/>
        <v>0</v>
      </c>
      <c r="GL1247" s="98">
        <f t="shared" si="488"/>
        <v>0</v>
      </c>
      <c r="GM1247" s="98">
        <f t="shared" si="240"/>
        <v>0</v>
      </c>
      <c r="GN1247" s="98">
        <f t="shared" si="240"/>
        <v>0</v>
      </c>
      <c r="GO1247" s="98">
        <f t="shared" si="240"/>
        <v>0</v>
      </c>
      <c r="GP1247" s="98">
        <f t="shared" si="241"/>
        <v>0</v>
      </c>
      <c r="GQ1247" s="98">
        <f t="shared" si="241"/>
        <v>0</v>
      </c>
      <c r="GR1247" s="98">
        <f t="shared" si="241"/>
        <v>0</v>
      </c>
      <c r="GS1247" s="103"/>
      <c r="GT1247" s="103"/>
      <c r="GU1247" s="103"/>
      <c r="GV1247" s="98">
        <f t="shared" si="242"/>
        <v>0</v>
      </c>
      <c r="GW1247" s="98">
        <f t="shared" si="243"/>
        <v>0</v>
      </c>
      <c r="GX1247" s="98">
        <f t="shared" si="244"/>
        <v>0</v>
      </c>
      <c r="GY1247" s="98">
        <f t="shared" si="245"/>
        <v>0</v>
      </c>
      <c r="GZ1247" s="98">
        <f t="shared" si="246"/>
        <v>0</v>
      </c>
      <c r="HA1247" s="98">
        <f t="shared" si="247"/>
        <v>0</v>
      </c>
      <c r="HB1247" s="98">
        <f t="shared" si="489"/>
        <v>252654.46</v>
      </c>
      <c r="HC1247" s="98">
        <f t="shared" si="490"/>
        <v>265658.34999999998</v>
      </c>
      <c r="HD1247" s="98">
        <f t="shared" si="491"/>
        <v>280488.61</v>
      </c>
      <c r="HE1247" s="98">
        <f t="shared" si="492"/>
        <v>100386.31</v>
      </c>
      <c r="HF1247" s="98">
        <f t="shared" si="493"/>
        <v>95125.42</v>
      </c>
      <c r="HG1247" s="98">
        <f t="shared" si="494"/>
        <v>95342.63</v>
      </c>
      <c r="HH1247" s="98">
        <f t="shared" si="248"/>
        <v>0</v>
      </c>
      <c r="HI1247" s="98">
        <f t="shared" si="248"/>
        <v>0</v>
      </c>
      <c r="HJ1247" s="98">
        <f t="shared" si="248"/>
        <v>0</v>
      </c>
      <c r="HK1247" s="98">
        <f t="shared" si="249"/>
        <v>0</v>
      </c>
      <c r="HL1247" s="98">
        <f t="shared" si="249"/>
        <v>0</v>
      </c>
      <c r="HM1247" s="98">
        <f t="shared" si="249"/>
        <v>0</v>
      </c>
      <c r="HN1247" s="103"/>
      <c r="HO1247" s="103"/>
      <c r="HP1247" s="103"/>
      <c r="HQ1247" s="98">
        <f t="shared" si="250"/>
        <v>0</v>
      </c>
      <c r="HR1247" s="98">
        <f t="shared" si="251"/>
        <v>0</v>
      </c>
      <c r="HS1247" s="98">
        <f t="shared" si="252"/>
        <v>0</v>
      </c>
      <c r="HT1247" s="98">
        <f t="shared" si="253"/>
        <v>0</v>
      </c>
      <c r="HU1247" s="98">
        <f t="shared" si="254"/>
        <v>0</v>
      </c>
      <c r="HV1247" s="98">
        <f t="shared" si="255"/>
        <v>0</v>
      </c>
      <c r="HW1247" s="98">
        <f t="shared" si="495"/>
        <v>0</v>
      </c>
      <c r="HX1247" s="98">
        <f t="shared" si="496"/>
        <v>0</v>
      </c>
      <c r="HY1247" s="98">
        <f t="shared" si="497"/>
        <v>0</v>
      </c>
      <c r="HZ1247" s="98">
        <f t="shared" si="498"/>
        <v>0</v>
      </c>
      <c r="IA1247" s="98">
        <f t="shared" si="499"/>
        <v>0</v>
      </c>
      <c r="IB1247" s="98">
        <f t="shared" si="500"/>
        <v>0</v>
      </c>
      <c r="IC1247" s="98">
        <f t="shared" si="256"/>
        <v>0</v>
      </c>
      <c r="ID1247" s="98">
        <f t="shared" si="256"/>
        <v>0</v>
      </c>
      <c r="IE1247" s="98">
        <f t="shared" si="256"/>
        <v>0</v>
      </c>
      <c r="IF1247" s="98">
        <f t="shared" si="257"/>
        <v>0</v>
      </c>
      <c r="IG1247" s="98">
        <f t="shared" si="257"/>
        <v>0</v>
      </c>
      <c r="IH1247" s="98">
        <f t="shared" si="257"/>
        <v>0</v>
      </c>
      <c r="II1247" s="103"/>
      <c r="IJ1247" s="103"/>
      <c r="IK1247" s="103"/>
      <c r="IL1247" s="98">
        <f t="shared" si="258"/>
        <v>0</v>
      </c>
      <c r="IM1247" s="98">
        <f t="shared" si="259"/>
        <v>0</v>
      </c>
      <c r="IN1247" s="98">
        <f t="shared" si="260"/>
        <v>0</v>
      </c>
      <c r="IO1247" s="98">
        <f t="shared" si="261"/>
        <v>0</v>
      </c>
      <c r="IP1247" s="98">
        <f t="shared" si="262"/>
        <v>0</v>
      </c>
      <c r="IQ1247" s="98">
        <f t="shared" si="263"/>
        <v>0</v>
      </c>
      <c r="IR1247" s="98">
        <f t="shared" si="501"/>
        <v>0</v>
      </c>
      <c r="IS1247" s="98">
        <f t="shared" si="502"/>
        <v>0</v>
      </c>
      <c r="IT1247" s="98">
        <f t="shared" si="503"/>
        <v>0</v>
      </c>
      <c r="IU1247" s="98">
        <f t="shared" si="504"/>
        <v>0</v>
      </c>
      <c r="IV1247" s="98">
        <f t="shared" si="505"/>
        <v>0</v>
      </c>
      <c r="IW1247" s="98">
        <f t="shared" si="506"/>
        <v>0</v>
      </c>
      <c r="IX1247" s="98">
        <f t="shared" si="264"/>
        <v>0</v>
      </c>
      <c r="IY1247" s="98">
        <f t="shared" si="264"/>
        <v>0</v>
      </c>
      <c r="IZ1247" s="98">
        <f t="shared" si="264"/>
        <v>0</v>
      </c>
      <c r="JA1247" s="98">
        <f t="shared" si="265"/>
        <v>0</v>
      </c>
      <c r="JB1247" s="98">
        <f t="shared" si="265"/>
        <v>0</v>
      </c>
      <c r="JC1247" s="98">
        <f t="shared" si="265"/>
        <v>0</v>
      </c>
      <c r="JD1247" s="103"/>
      <c r="JE1247" s="103"/>
      <c r="JF1247" s="103"/>
      <c r="JG1247" s="98">
        <f t="shared" si="266"/>
        <v>0</v>
      </c>
      <c r="JH1247" s="98">
        <f t="shared" si="267"/>
        <v>0</v>
      </c>
      <c r="JI1247" s="98">
        <f t="shared" si="268"/>
        <v>0</v>
      </c>
      <c r="JJ1247" s="98">
        <f t="shared" si="269"/>
        <v>0</v>
      </c>
      <c r="JK1247" s="98">
        <f t="shared" si="270"/>
        <v>0</v>
      </c>
      <c r="JL1247" s="98">
        <f t="shared" si="271"/>
        <v>0</v>
      </c>
      <c r="JM1247" s="98">
        <f t="shared" si="507"/>
        <v>0</v>
      </c>
      <c r="JN1247" s="98">
        <f t="shared" si="508"/>
        <v>0</v>
      </c>
      <c r="JO1247" s="98">
        <f t="shared" si="509"/>
        <v>0</v>
      </c>
      <c r="JP1247" s="98">
        <f t="shared" si="510"/>
        <v>0</v>
      </c>
      <c r="JQ1247" s="98">
        <f t="shared" si="511"/>
        <v>0</v>
      </c>
      <c r="JR1247" s="98">
        <f t="shared" si="512"/>
        <v>0</v>
      </c>
      <c r="JS1247" s="98">
        <f t="shared" si="272"/>
        <v>0</v>
      </c>
      <c r="JT1247" s="98">
        <f t="shared" si="272"/>
        <v>0</v>
      </c>
      <c r="JU1247" s="98">
        <f t="shared" si="272"/>
        <v>0</v>
      </c>
      <c r="JV1247" s="98">
        <f t="shared" si="273"/>
        <v>0</v>
      </c>
      <c r="JW1247" s="98">
        <f t="shared" si="273"/>
        <v>0</v>
      </c>
      <c r="JX1247" s="98">
        <f t="shared" si="273"/>
        <v>0</v>
      </c>
      <c r="JY1247" s="103"/>
      <c r="JZ1247" s="103"/>
      <c r="KA1247" s="103"/>
      <c r="KB1247" s="98">
        <f t="shared" si="274"/>
        <v>0</v>
      </c>
      <c r="KC1247" s="98">
        <f t="shared" si="275"/>
        <v>0</v>
      </c>
      <c r="KD1247" s="98">
        <f t="shared" si="276"/>
        <v>0</v>
      </c>
      <c r="KE1247" s="98">
        <f t="shared" si="277"/>
        <v>0</v>
      </c>
      <c r="KF1247" s="98">
        <f t="shared" si="278"/>
        <v>0</v>
      </c>
      <c r="KG1247" s="98">
        <f t="shared" si="279"/>
        <v>0</v>
      </c>
      <c r="KH1247" s="98">
        <f t="shared" si="513"/>
        <v>0</v>
      </c>
      <c r="KI1247" s="98">
        <f t="shared" si="514"/>
        <v>0</v>
      </c>
      <c r="KJ1247" s="98">
        <f t="shared" si="515"/>
        <v>0</v>
      </c>
      <c r="KK1247" s="98">
        <f t="shared" si="516"/>
        <v>0</v>
      </c>
      <c r="KL1247" s="98">
        <f t="shared" si="517"/>
        <v>0</v>
      </c>
      <c r="KM1247" s="98">
        <f t="shared" si="518"/>
        <v>0</v>
      </c>
      <c r="KN1247" s="98">
        <f t="shared" si="280"/>
        <v>0</v>
      </c>
      <c r="KO1247" s="98">
        <f t="shared" si="280"/>
        <v>0</v>
      </c>
      <c r="KP1247" s="98">
        <f t="shared" si="280"/>
        <v>0</v>
      </c>
      <c r="KQ1247" s="98">
        <f t="shared" si="281"/>
        <v>0</v>
      </c>
      <c r="KR1247" s="98">
        <f t="shared" si="281"/>
        <v>0</v>
      </c>
      <c r="KS1247" s="98">
        <f t="shared" si="281"/>
        <v>0</v>
      </c>
      <c r="KT1247" s="103"/>
      <c r="KU1247" s="103"/>
      <c r="KV1247" s="103"/>
      <c r="KW1247" s="98">
        <f t="shared" si="282"/>
        <v>0</v>
      </c>
      <c r="KX1247" s="98">
        <f t="shared" si="283"/>
        <v>0</v>
      </c>
      <c r="KY1247" s="98">
        <f t="shared" si="284"/>
        <v>0</v>
      </c>
      <c r="KZ1247" s="98">
        <f t="shared" si="285"/>
        <v>0</v>
      </c>
      <c r="LA1247" s="98">
        <f t="shared" si="286"/>
        <v>0</v>
      </c>
      <c r="LB1247" s="98">
        <f t="shared" si="287"/>
        <v>0</v>
      </c>
      <c r="LC1247" s="98">
        <f t="shared" si="519"/>
        <v>0</v>
      </c>
      <c r="LD1247" s="98">
        <f t="shared" si="520"/>
        <v>0</v>
      </c>
      <c r="LE1247" s="98">
        <f t="shared" si="521"/>
        <v>0</v>
      </c>
      <c r="LF1247" s="98">
        <f t="shared" si="522"/>
        <v>0</v>
      </c>
      <c r="LG1247" s="98">
        <f t="shared" si="523"/>
        <v>0</v>
      </c>
      <c r="LH1247" s="98">
        <f t="shared" si="524"/>
        <v>0</v>
      </c>
      <c r="LI1247" s="98">
        <f t="shared" si="288"/>
        <v>0</v>
      </c>
      <c r="LJ1247" s="98">
        <f t="shared" si="288"/>
        <v>0</v>
      </c>
      <c r="LK1247" s="98">
        <f t="shared" si="288"/>
        <v>0</v>
      </c>
      <c r="LL1247" s="98">
        <f t="shared" si="289"/>
        <v>0</v>
      </c>
      <c r="LM1247" s="98">
        <f t="shared" si="289"/>
        <v>0</v>
      </c>
      <c r="LN1247" s="98">
        <f t="shared" si="289"/>
        <v>0</v>
      </c>
      <c r="LO1247" s="103"/>
      <c r="LP1247" s="103"/>
      <c r="LQ1247" s="103"/>
      <c r="LR1247" s="98">
        <f t="shared" si="290"/>
        <v>0</v>
      </c>
      <c r="LS1247" s="98">
        <f t="shared" si="291"/>
        <v>0</v>
      </c>
      <c r="LT1247" s="98">
        <f t="shared" si="292"/>
        <v>0</v>
      </c>
      <c r="LU1247" s="98">
        <f t="shared" si="293"/>
        <v>0</v>
      </c>
      <c r="LV1247" s="98">
        <f t="shared" si="294"/>
        <v>0</v>
      </c>
      <c r="LW1247" s="98">
        <f t="shared" si="295"/>
        <v>0</v>
      </c>
      <c r="LX1247" s="98">
        <f t="shared" si="525"/>
        <v>0</v>
      </c>
      <c r="LY1247" s="98">
        <f t="shared" si="526"/>
        <v>0</v>
      </c>
      <c r="LZ1247" s="98">
        <f t="shared" si="527"/>
        <v>0</v>
      </c>
      <c r="MA1247" s="98">
        <f t="shared" si="528"/>
        <v>0</v>
      </c>
      <c r="MB1247" s="98">
        <f t="shared" si="529"/>
        <v>0</v>
      </c>
      <c r="MC1247" s="98">
        <f t="shared" si="530"/>
        <v>0</v>
      </c>
      <c r="MD1247" s="98">
        <f t="shared" si="296"/>
        <v>0</v>
      </c>
      <c r="ME1247" s="98">
        <f t="shared" si="296"/>
        <v>0</v>
      </c>
      <c r="MF1247" s="98">
        <f t="shared" si="296"/>
        <v>0</v>
      </c>
      <c r="MG1247" s="98">
        <f t="shared" si="297"/>
        <v>0</v>
      </c>
      <c r="MH1247" s="98">
        <f t="shared" si="297"/>
        <v>0</v>
      </c>
      <c r="MI1247" s="98">
        <f t="shared" si="297"/>
        <v>0</v>
      </c>
      <c r="MJ1247" s="103"/>
      <c r="MK1247" s="103"/>
      <c r="ML1247" s="103"/>
      <c r="MM1247" s="98">
        <f t="shared" si="298"/>
        <v>0</v>
      </c>
      <c r="MN1247" s="98">
        <f t="shared" si="299"/>
        <v>0</v>
      </c>
      <c r="MO1247" s="98">
        <f t="shared" si="300"/>
        <v>0</v>
      </c>
      <c r="MP1247" s="98">
        <f t="shared" si="301"/>
        <v>0</v>
      </c>
      <c r="MQ1247" s="98">
        <f t="shared" si="302"/>
        <v>0</v>
      </c>
      <c r="MR1247" s="98">
        <f t="shared" si="303"/>
        <v>0</v>
      </c>
      <c r="MS1247" s="98">
        <f t="shared" si="531"/>
        <v>0</v>
      </c>
      <c r="MT1247" s="98">
        <f t="shared" si="532"/>
        <v>0</v>
      </c>
      <c r="MU1247" s="98">
        <f t="shared" si="533"/>
        <v>0</v>
      </c>
      <c r="MV1247" s="98">
        <f t="shared" si="534"/>
        <v>0</v>
      </c>
      <c r="MW1247" s="98">
        <f t="shared" si="535"/>
        <v>0</v>
      </c>
      <c r="MX1247" s="98">
        <f t="shared" si="536"/>
        <v>0</v>
      </c>
      <c r="MY1247" s="98">
        <f t="shared" si="304"/>
        <v>0</v>
      </c>
      <c r="MZ1247" s="98">
        <f t="shared" si="304"/>
        <v>0</v>
      </c>
      <c r="NA1247" s="98">
        <f t="shared" si="304"/>
        <v>0</v>
      </c>
      <c r="NB1247" s="98">
        <f t="shared" si="305"/>
        <v>0</v>
      </c>
      <c r="NC1247" s="98">
        <f t="shared" si="305"/>
        <v>0</v>
      </c>
      <c r="ND1247" s="98">
        <f t="shared" si="305"/>
        <v>0</v>
      </c>
      <c r="NE1247" s="103"/>
      <c r="NF1247" s="103"/>
      <c r="NG1247" s="103"/>
      <c r="NH1247" s="98">
        <f t="shared" si="306"/>
        <v>0</v>
      </c>
      <c r="NI1247" s="98">
        <f t="shared" si="307"/>
        <v>0</v>
      </c>
      <c r="NJ1247" s="98">
        <f t="shared" si="308"/>
        <v>0</v>
      </c>
      <c r="NK1247" s="98">
        <f t="shared" si="309"/>
        <v>0</v>
      </c>
      <c r="NL1247" s="98">
        <f t="shared" si="310"/>
        <v>0</v>
      </c>
      <c r="NM1247" s="98">
        <f t="shared" si="311"/>
        <v>0</v>
      </c>
      <c r="NN1247" s="98">
        <f t="shared" si="537"/>
        <v>0</v>
      </c>
      <c r="NO1247" s="98">
        <f t="shared" si="538"/>
        <v>0</v>
      </c>
      <c r="NP1247" s="98">
        <f t="shared" si="539"/>
        <v>0</v>
      </c>
      <c r="NQ1247" s="98">
        <f t="shared" si="540"/>
        <v>0</v>
      </c>
      <c r="NR1247" s="98">
        <f t="shared" si="541"/>
        <v>0</v>
      </c>
      <c r="NS1247" s="98">
        <f t="shared" si="542"/>
        <v>0</v>
      </c>
      <c r="NT1247" s="98">
        <f t="shared" si="312"/>
        <v>0</v>
      </c>
      <c r="NU1247" s="98">
        <f t="shared" si="312"/>
        <v>0</v>
      </c>
      <c r="NV1247" s="98">
        <f t="shared" si="312"/>
        <v>0</v>
      </c>
      <c r="NW1247" s="98">
        <f t="shared" si="313"/>
        <v>0</v>
      </c>
      <c r="NX1247" s="98">
        <f t="shared" si="313"/>
        <v>0</v>
      </c>
      <c r="NY1247" s="98">
        <f t="shared" si="313"/>
        <v>0</v>
      </c>
      <c r="NZ1247" s="103"/>
      <c r="OA1247" s="103"/>
      <c r="OB1247" s="103"/>
      <c r="OC1247" s="98">
        <f t="shared" si="314"/>
        <v>0</v>
      </c>
      <c r="OD1247" s="98">
        <f t="shared" si="315"/>
        <v>0</v>
      </c>
      <c r="OE1247" s="98">
        <f t="shared" si="316"/>
        <v>0</v>
      </c>
      <c r="OF1247" s="98">
        <f t="shared" si="317"/>
        <v>0</v>
      </c>
      <c r="OG1247" s="98">
        <f t="shared" si="318"/>
        <v>0</v>
      </c>
      <c r="OH1247" s="98">
        <f t="shared" si="319"/>
        <v>0</v>
      </c>
      <c r="OI1247" s="98">
        <f t="shared" si="543"/>
        <v>0</v>
      </c>
      <c r="OJ1247" s="98">
        <f t="shared" si="544"/>
        <v>0</v>
      </c>
      <c r="OK1247" s="98">
        <f t="shared" si="545"/>
        <v>0</v>
      </c>
      <c r="OL1247" s="98">
        <f t="shared" si="546"/>
        <v>0</v>
      </c>
      <c r="OM1247" s="98">
        <f t="shared" si="547"/>
        <v>0</v>
      </c>
      <c r="ON1247" s="98">
        <f t="shared" si="548"/>
        <v>0</v>
      </c>
      <c r="OO1247" s="98">
        <f t="shared" si="320"/>
        <v>0</v>
      </c>
      <c r="OP1247" s="98">
        <f t="shared" si="320"/>
        <v>0</v>
      </c>
      <c r="OQ1247" s="98">
        <f t="shared" si="320"/>
        <v>0</v>
      </c>
      <c r="OR1247" s="98">
        <f t="shared" si="321"/>
        <v>0</v>
      </c>
      <c r="OS1247" s="98">
        <f t="shared" si="321"/>
        <v>0</v>
      </c>
      <c r="OT1247" s="98">
        <f t="shared" si="321"/>
        <v>0</v>
      </c>
      <c r="OU1247" s="103"/>
      <c r="OV1247" s="103"/>
      <c r="OW1247" s="103"/>
      <c r="OX1247" s="98">
        <f t="shared" si="322"/>
        <v>0</v>
      </c>
      <c r="OY1247" s="98">
        <f t="shared" si="323"/>
        <v>0</v>
      </c>
      <c r="OZ1247" s="98">
        <f t="shared" si="324"/>
        <v>0</v>
      </c>
      <c r="PA1247" s="98">
        <f t="shared" si="325"/>
        <v>0</v>
      </c>
      <c r="PB1247" s="98">
        <f t="shared" si="326"/>
        <v>0</v>
      </c>
      <c r="PC1247" s="98">
        <f t="shared" si="327"/>
        <v>0</v>
      </c>
      <c r="PD1247" s="98">
        <f t="shared" si="549"/>
        <v>0</v>
      </c>
      <c r="PE1247" s="98">
        <f t="shared" si="550"/>
        <v>0</v>
      </c>
      <c r="PF1247" s="98">
        <f t="shared" si="551"/>
        <v>0</v>
      </c>
      <c r="PG1247" s="98">
        <f t="shared" si="552"/>
        <v>0</v>
      </c>
      <c r="PH1247" s="98">
        <f t="shared" si="553"/>
        <v>0</v>
      </c>
      <c r="PI1247" s="98">
        <f t="shared" si="554"/>
        <v>0</v>
      </c>
      <c r="PJ1247" s="98">
        <f t="shared" si="328"/>
        <v>0</v>
      </c>
      <c r="PK1247" s="98">
        <f t="shared" si="328"/>
        <v>0</v>
      </c>
      <c r="PL1247" s="98">
        <f t="shared" si="328"/>
        <v>0</v>
      </c>
      <c r="PM1247" s="98">
        <f t="shared" si="329"/>
        <v>0</v>
      </c>
      <c r="PN1247" s="98">
        <f t="shared" si="329"/>
        <v>0</v>
      </c>
      <c r="PO1247" s="98">
        <f t="shared" si="329"/>
        <v>0</v>
      </c>
      <c r="PP1247" s="103"/>
      <c r="PQ1247" s="103"/>
      <c r="PR1247" s="103"/>
      <c r="PS1247" s="98">
        <f t="shared" si="330"/>
        <v>0</v>
      </c>
      <c r="PT1247" s="98">
        <f t="shared" si="331"/>
        <v>0</v>
      </c>
      <c r="PU1247" s="98">
        <f t="shared" si="332"/>
        <v>0</v>
      </c>
      <c r="PV1247" s="98">
        <f t="shared" si="333"/>
        <v>0</v>
      </c>
      <c r="PW1247" s="98">
        <f t="shared" si="334"/>
        <v>0</v>
      </c>
      <c r="PX1247" s="98">
        <f t="shared" si="335"/>
        <v>0</v>
      </c>
      <c r="PY1247" s="98">
        <f t="shared" si="555"/>
        <v>0</v>
      </c>
      <c r="PZ1247" s="98">
        <f t="shared" si="556"/>
        <v>0</v>
      </c>
      <c r="QA1247" s="98">
        <f t="shared" si="557"/>
        <v>0</v>
      </c>
      <c r="QB1247" s="98">
        <f t="shared" si="558"/>
        <v>0</v>
      </c>
      <c r="QC1247" s="98">
        <f t="shared" si="559"/>
        <v>0</v>
      </c>
      <c r="QD1247" s="98">
        <f t="shared" si="560"/>
        <v>0</v>
      </c>
      <c r="QE1247" s="98">
        <f t="shared" si="336"/>
        <v>0</v>
      </c>
      <c r="QF1247" s="98">
        <f t="shared" si="336"/>
        <v>0</v>
      </c>
      <c r="QG1247" s="98">
        <f t="shared" si="336"/>
        <v>0</v>
      </c>
      <c r="QH1247" s="98">
        <f t="shared" si="337"/>
        <v>0</v>
      </c>
      <c r="QI1247" s="98">
        <f t="shared" si="337"/>
        <v>0</v>
      </c>
      <c r="QJ1247" s="98">
        <f t="shared" si="337"/>
        <v>0</v>
      </c>
      <c r="QK1247" s="103"/>
      <c r="QL1247" s="103"/>
      <c r="QM1247" s="103"/>
      <c r="QN1247" s="98">
        <f t="shared" si="338"/>
        <v>0</v>
      </c>
      <c r="QO1247" s="98">
        <f t="shared" si="339"/>
        <v>0</v>
      </c>
      <c r="QP1247" s="98">
        <f t="shared" si="340"/>
        <v>0</v>
      </c>
      <c r="QQ1247" s="98">
        <f t="shared" si="341"/>
        <v>0</v>
      </c>
      <c r="QR1247" s="98">
        <f t="shared" si="342"/>
        <v>0</v>
      </c>
      <c r="QS1247" s="98">
        <f t="shared" si="343"/>
        <v>0</v>
      </c>
      <c r="QT1247" s="98">
        <f t="shared" si="561"/>
        <v>0</v>
      </c>
      <c r="QU1247" s="98">
        <f t="shared" si="562"/>
        <v>0</v>
      </c>
      <c r="QV1247" s="98">
        <f t="shared" si="563"/>
        <v>0</v>
      </c>
      <c r="QW1247" s="98">
        <f t="shared" si="564"/>
        <v>0</v>
      </c>
      <c r="QX1247" s="98">
        <f t="shared" si="565"/>
        <v>0</v>
      </c>
      <c r="QY1247" s="98">
        <f t="shared" si="566"/>
        <v>0</v>
      </c>
      <c r="QZ1247" s="98">
        <f t="shared" si="344"/>
        <v>0</v>
      </c>
      <c r="RA1247" s="98">
        <f t="shared" si="344"/>
        <v>0</v>
      </c>
      <c r="RB1247" s="98">
        <f t="shared" si="344"/>
        <v>0</v>
      </c>
      <c r="RC1247" s="98">
        <f t="shared" si="345"/>
        <v>0</v>
      </c>
      <c r="RD1247" s="98">
        <f t="shared" si="345"/>
        <v>0</v>
      </c>
      <c r="RE1247" s="98">
        <f t="shared" si="345"/>
        <v>0</v>
      </c>
      <c r="RF1247" s="103"/>
      <c r="RG1247" s="103"/>
      <c r="RH1247" s="103"/>
      <c r="RI1247" s="98">
        <f t="shared" si="346"/>
        <v>0</v>
      </c>
      <c r="RJ1247" s="98">
        <f t="shared" si="347"/>
        <v>0</v>
      </c>
      <c r="RK1247" s="98">
        <f t="shared" si="348"/>
        <v>0</v>
      </c>
      <c r="RL1247" s="98">
        <f t="shared" si="349"/>
        <v>0</v>
      </c>
      <c r="RM1247" s="98">
        <f t="shared" si="350"/>
        <v>0</v>
      </c>
      <c r="RN1247" s="98">
        <f t="shared" si="351"/>
        <v>0</v>
      </c>
      <c r="RO1247" s="98">
        <f t="shared" si="567"/>
        <v>0</v>
      </c>
      <c r="RP1247" s="98">
        <f t="shared" si="568"/>
        <v>0</v>
      </c>
      <c r="RQ1247" s="98">
        <f t="shared" si="569"/>
        <v>0</v>
      </c>
      <c r="RR1247" s="98">
        <f t="shared" si="570"/>
        <v>0</v>
      </c>
      <c r="RS1247" s="98">
        <f t="shared" si="571"/>
        <v>0</v>
      </c>
      <c r="RT1247" s="98">
        <f t="shared" si="572"/>
        <v>0</v>
      </c>
      <c r="RU1247" s="98">
        <f t="shared" si="352"/>
        <v>0</v>
      </c>
      <c r="RV1247" s="98">
        <f t="shared" si="352"/>
        <v>0</v>
      </c>
      <c r="RW1247" s="98">
        <f t="shared" si="352"/>
        <v>0</v>
      </c>
      <c r="RX1247" s="98">
        <f t="shared" si="353"/>
        <v>0</v>
      </c>
      <c r="RY1247" s="98">
        <f t="shared" si="353"/>
        <v>0</v>
      </c>
      <c r="RZ1247" s="98">
        <f t="shared" si="353"/>
        <v>0</v>
      </c>
      <c r="SA1247" s="103"/>
      <c r="SB1247" s="103"/>
      <c r="SC1247" s="103"/>
      <c r="SD1247" s="98">
        <f t="shared" si="354"/>
        <v>0</v>
      </c>
      <c r="SE1247" s="98">
        <f t="shared" si="355"/>
        <v>0</v>
      </c>
      <c r="SF1247" s="98">
        <f t="shared" si="356"/>
        <v>0</v>
      </c>
      <c r="SG1247" s="98">
        <f t="shared" si="357"/>
        <v>0</v>
      </c>
      <c r="SH1247" s="98">
        <f t="shared" si="358"/>
        <v>0</v>
      </c>
      <c r="SI1247" s="98">
        <f t="shared" si="359"/>
        <v>0</v>
      </c>
      <c r="SJ1247" s="98">
        <f t="shared" si="573"/>
        <v>0</v>
      </c>
      <c r="SK1247" s="98">
        <f t="shared" si="574"/>
        <v>0</v>
      </c>
      <c r="SL1247" s="98">
        <f t="shared" si="575"/>
        <v>0</v>
      </c>
      <c r="SM1247" s="98">
        <f t="shared" si="576"/>
        <v>0</v>
      </c>
      <c r="SN1247" s="98">
        <f t="shared" si="577"/>
        <v>0</v>
      </c>
      <c r="SO1247" s="98">
        <f t="shared" si="578"/>
        <v>0</v>
      </c>
      <c r="SP1247" s="98">
        <f t="shared" si="360"/>
        <v>0</v>
      </c>
      <c r="SQ1247" s="98">
        <f t="shared" si="360"/>
        <v>0</v>
      </c>
      <c r="SR1247" s="98">
        <f t="shared" si="360"/>
        <v>0</v>
      </c>
      <c r="SS1247" s="98">
        <f t="shared" si="361"/>
        <v>0</v>
      </c>
      <c r="ST1247" s="98">
        <f t="shared" si="361"/>
        <v>0</v>
      </c>
      <c r="SU1247" s="98">
        <f t="shared" si="361"/>
        <v>0</v>
      </c>
      <c r="SV1247" s="103"/>
      <c r="SW1247" s="103"/>
      <c r="SX1247" s="103"/>
      <c r="SY1247" s="98">
        <f t="shared" si="362"/>
        <v>0</v>
      </c>
      <c r="SZ1247" s="98">
        <f t="shared" si="363"/>
        <v>0</v>
      </c>
      <c r="TA1247" s="98">
        <f t="shared" si="364"/>
        <v>0</v>
      </c>
      <c r="TB1247" s="98">
        <f t="shared" si="365"/>
        <v>0</v>
      </c>
      <c r="TC1247" s="98">
        <f t="shared" si="366"/>
        <v>0</v>
      </c>
      <c r="TD1247" s="98">
        <f t="shared" si="367"/>
        <v>0</v>
      </c>
      <c r="TE1247" s="98">
        <f t="shared" si="579"/>
        <v>0</v>
      </c>
      <c r="TF1247" s="98">
        <f t="shared" si="580"/>
        <v>0</v>
      </c>
      <c r="TG1247" s="98">
        <f t="shared" si="581"/>
        <v>0</v>
      </c>
      <c r="TH1247" s="98">
        <f t="shared" si="582"/>
        <v>0</v>
      </c>
      <c r="TI1247" s="98">
        <f t="shared" si="583"/>
        <v>0</v>
      </c>
      <c r="TJ1247" s="98">
        <f t="shared" si="584"/>
        <v>0</v>
      </c>
      <c r="TK1247" s="98">
        <f t="shared" si="368"/>
        <v>0</v>
      </c>
      <c r="TL1247" s="98">
        <f t="shared" si="368"/>
        <v>0</v>
      </c>
      <c r="TM1247" s="98">
        <f t="shared" si="368"/>
        <v>0</v>
      </c>
      <c r="TN1247" s="98">
        <f t="shared" si="369"/>
        <v>0</v>
      </c>
      <c r="TO1247" s="98">
        <f t="shared" si="369"/>
        <v>0</v>
      </c>
      <c r="TP1247" s="98">
        <f t="shared" si="369"/>
        <v>0</v>
      </c>
      <c r="TQ1247" s="103"/>
      <c r="TR1247" s="103"/>
      <c r="TS1247" s="103"/>
      <c r="TT1247" s="98">
        <f t="shared" si="370"/>
        <v>0</v>
      </c>
      <c r="TU1247" s="98">
        <f t="shared" si="371"/>
        <v>0</v>
      </c>
      <c r="TV1247" s="98">
        <f t="shared" si="372"/>
        <v>0</v>
      </c>
      <c r="TW1247" s="98">
        <f t="shared" si="373"/>
        <v>0</v>
      </c>
      <c r="TX1247" s="98">
        <f t="shared" si="374"/>
        <v>0</v>
      </c>
      <c r="TY1247" s="98">
        <f t="shared" si="375"/>
        <v>0</v>
      </c>
      <c r="TZ1247" s="98">
        <f t="shared" si="585"/>
        <v>0</v>
      </c>
      <c r="UA1247" s="98">
        <f t="shared" si="586"/>
        <v>0</v>
      </c>
      <c r="UB1247" s="98">
        <f t="shared" si="587"/>
        <v>0</v>
      </c>
      <c r="UC1247" s="98">
        <f t="shared" si="588"/>
        <v>0</v>
      </c>
      <c r="UD1247" s="98">
        <f t="shared" si="589"/>
        <v>0</v>
      </c>
      <c r="UE1247" s="98">
        <f t="shared" si="590"/>
        <v>0</v>
      </c>
      <c r="UF1247" s="98">
        <f t="shared" si="376"/>
        <v>0</v>
      </c>
      <c r="UG1247" s="98">
        <f t="shared" si="376"/>
        <v>0</v>
      </c>
      <c r="UH1247" s="98">
        <f t="shared" si="376"/>
        <v>0</v>
      </c>
      <c r="UI1247" s="98">
        <f t="shared" si="377"/>
        <v>0</v>
      </c>
      <c r="UJ1247" s="98">
        <f t="shared" si="377"/>
        <v>0</v>
      </c>
      <c r="UK1247" s="98">
        <f t="shared" si="377"/>
        <v>0</v>
      </c>
      <c r="UL1247" s="103"/>
      <c r="UM1247" s="103"/>
      <c r="UN1247" s="103"/>
      <c r="UO1247" s="98">
        <f t="shared" si="378"/>
        <v>0</v>
      </c>
      <c r="UP1247" s="98">
        <f t="shared" si="379"/>
        <v>0</v>
      </c>
      <c r="UQ1247" s="98">
        <f t="shared" si="380"/>
        <v>0</v>
      </c>
      <c r="UR1247" s="98">
        <f t="shared" si="381"/>
        <v>0</v>
      </c>
      <c r="US1247" s="98">
        <f t="shared" si="382"/>
        <v>0</v>
      </c>
      <c r="UT1247" s="98">
        <f t="shared" si="383"/>
        <v>0</v>
      </c>
      <c r="UU1247" s="98">
        <f t="shared" si="591"/>
        <v>257832.28</v>
      </c>
      <c r="UV1247" s="98">
        <f t="shared" si="592"/>
        <v>273486.46999999997</v>
      </c>
      <c r="UW1247" s="98">
        <f t="shared" si="593"/>
        <v>291457.68</v>
      </c>
      <c r="UX1247" s="98">
        <f t="shared" si="594"/>
        <v>37020.78</v>
      </c>
      <c r="UY1247" s="98">
        <f t="shared" si="595"/>
        <v>35347.1</v>
      </c>
      <c r="UZ1247" s="98">
        <f t="shared" si="596"/>
        <v>35423.589999999997</v>
      </c>
      <c r="VA1247" s="98">
        <f t="shared" si="384"/>
        <v>0</v>
      </c>
      <c r="VB1247" s="98">
        <f t="shared" si="384"/>
        <v>0</v>
      </c>
      <c r="VC1247" s="98">
        <f t="shared" si="384"/>
        <v>0</v>
      </c>
      <c r="VD1247" s="98">
        <f t="shared" si="385"/>
        <v>0</v>
      </c>
      <c r="VE1247" s="98">
        <f t="shared" si="385"/>
        <v>0</v>
      </c>
      <c r="VF1247" s="98">
        <f t="shared" si="385"/>
        <v>0</v>
      </c>
      <c r="VG1247" s="103"/>
      <c r="VH1247" s="103"/>
      <c r="VI1247" s="103"/>
      <c r="VJ1247" s="98">
        <f t="shared" si="386"/>
        <v>0</v>
      </c>
      <c r="VK1247" s="98">
        <f t="shared" si="387"/>
        <v>0</v>
      </c>
      <c r="VL1247" s="98">
        <f t="shared" si="388"/>
        <v>0</v>
      </c>
      <c r="VM1247" s="98">
        <f t="shared" si="389"/>
        <v>0</v>
      </c>
      <c r="VN1247" s="98">
        <f t="shared" si="390"/>
        <v>0</v>
      </c>
      <c r="VO1247" s="98">
        <f t="shared" si="391"/>
        <v>0</v>
      </c>
      <c r="VP1247" s="98">
        <f t="shared" si="597"/>
        <v>0</v>
      </c>
      <c r="VQ1247" s="98">
        <f t="shared" si="598"/>
        <v>0</v>
      </c>
      <c r="VR1247" s="98">
        <f t="shared" si="599"/>
        <v>0</v>
      </c>
      <c r="VS1247" s="98">
        <f t="shared" si="600"/>
        <v>0</v>
      </c>
      <c r="VT1247" s="98">
        <f t="shared" si="601"/>
        <v>0</v>
      </c>
      <c r="VU1247" s="98">
        <f t="shared" si="602"/>
        <v>0</v>
      </c>
      <c r="VV1247" s="98">
        <f t="shared" si="392"/>
        <v>0</v>
      </c>
      <c r="VW1247" s="98">
        <f t="shared" si="392"/>
        <v>0</v>
      </c>
      <c r="VX1247" s="98">
        <f t="shared" si="392"/>
        <v>0</v>
      </c>
      <c r="VY1247" s="98">
        <f t="shared" si="393"/>
        <v>0</v>
      </c>
      <c r="VZ1247" s="98">
        <f t="shared" si="393"/>
        <v>0</v>
      </c>
      <c r="WA1247" s="98">
        <f t="shared" si="393"/>
        <v>0</v>
      </c>
      <c r="WB1247" s="103"/>
      <c r="WC1247" s="103"/>
      <c r="WD1247" s="103"/>
      <c r="WE1247" s="98">
        <f t="shared" si="394"/>
        <v>0</v>
      </c>
      <c r="WF1247" s="98">
        <f t="shared" si="395"/>
        <v>0</v>
      </c>
      <c r="WG1247" s="98">
        <f t="shared" si="396"/>
        <v>0</v>
      </c>
      <c r="WH1247" s="98">
        <f t="shared" si="397"/>
        <v>0</v>
      </c>
      <c r="WI1247" s="98">
        <f t="shared" si="398"/>
        <v>0</v>
      </c>
      <c r="WJ1247" s="98">
        <f t="shared" si="399"/>
        <v>0</v>
      </c>
      <c r="WK1247" s="98">
        <f t="shared" si="603"/>
        <v>0</v>
      </c>
      <c r="WL1247" s="98">
        <f t="shared" si="604"/>
        <v>0</v>
      </c>
      <c r="WM1247" s="98">
        <f t="shared" si="605"/>
        <v>0</v>
      </c>
      <c r="WN1247" s="98">
        <f t="shared" si="606"/>
        <v>0</v>
      </c>
      <c r="WO1247" s="98">
        <f t="shared" si="607"/>
        <v>0</v>
      </c>
      <c r="WP1247" s="98">
        <f t="shared" si="608"/>
        <v>0</v>
      </c>
      <c r="WQ1247" s="98">
        <f t="shared" si="400"/>
        <v>0</v>
      </c>
      <c r="WR1247" s="98">
        <f t="shared" si="400"/>
        <v>0</v>
      </c>
      <c r="WS1247" s="98">
        <f t="shared" si="400"/>
        <v>0</v>
      </c>
      <c r="WT1247" s="98">
        <f t="shared" si="401"/>
        <v>0</v>
      </c>
      <c r="WU1247" s="98">
        <f t="shared" si="401"/>
        <v>0</v>
      </c>
      <c r="WV1247" s="98">
        <f t="shared" si="401"/>
        <v>0</v>
      </c>
      <c r="WW1247" s="103"/>
      <c r="WX1247" s="103"/>
      <c r="WY1247" s="103"/>
      <c r="WZ1247" s="98">
        <f t="shared" si="402"/>
        <v>0</v>
      </c>
      <c r="XA1247" s="98">
        <f t="shared" si="403"/>
        <v>0</v>
      </c>
      <c r="XB1247" s="98">
        <f t="shared" si="404"/>
        <v>0</v>
      </c>
      <c r="XC1247" s="98">
        <f t="shared" si="405"/>
        <v>0</v>
      </c>
      <c r="XD1247" s="98">
        <f t="shared" si="406"/>
        <v>0</v>
      </c>
      <c r="XE1247" s="98">
        <f t="shared" si="407"/>
        <v>0</v>
      </c>
      <c r="XF1247" s="98">
        <f t="shared" si="609"/>
        <v>0</v>
      </c>
      <c r="XG1247" s="98">
        <f t="shared" si="610"/>
        <v>0</v>
      </c>
      <c r="XH1247" s="98">
        <f t="shared" si="611"/>
        <v>0</v>
      </c>
      <c r="XI1247" s="98">
        <f t="shared" si="612"/>
        <v>0</v>
      </c>
      <c r="XJ1247" s="98">
        <f t="shared" si="613"/>
        <v>0</v>
      </c>
      <c r="XK1247" s="98">
        <f t="shared" si="614"/>
        <v>0</v>
      </c>
      <c r="XL1247" s="98">
        <f t="shared" si="408"/>
        <v>0</v>
      </c>
      <c r="XM1247" s="98">
        <f t="shared" si="408"/>
        <v>0</v>
      </c>
      <c r="XN1247" s="98">
        <f t="shared" si="408"/>
        <v>0</v>
      </c>
      <c r="XO1247" s="98">
        <f t="shared" si="409"/>
        <v>0</v>
      </c>
      <c r="XP1247" s="98">
        <f t="shared" si="409"/>
        <v>0</v>
      </c>
      <c r="XQ1247" s="98">
        <f t="shared" si="409"/>
        <v>0</v>
      </c>
      <c r="XR1247" s="103"/>
      <c r="XS1247" s="103"/>
      <c r="XT1247" s="103"/>
      <c r="XU1247" s="98">
        <f t="shared" si="410"/>
        <v>0</v>
      </c>
      <c r="XV1247" s="98">
        <f t="shared" si="411"/>
        <v>0</v>
      </c>
      <c r="XW1247" s="98">
        <f t="shared" si="412"/>
        <v>0</v>
      </c>
      <c r="XX1247" s="98">
        <f t="shared" si="413"/>
        <v>0</v>
      </c>
      <c r="XY1247" s="98">
        <f t="shared" si="414"/>
        <v>0</v>
      </c>
      <c r="XZ1247" s="98">
        <f t="shared" si="415"/>
        <v>0</v>
      </c>
      <c r="YA1247" s="98">
        <f t="shared" si="615"/>
        <v>0</v>
      </c>
      <c r="YB1247" s="98">
        <f t="shared" si="616"/>
        <v>0</v>
      </c>
      <c r="YC1247" s="98">
        <f t="shared" si="617"/>
        <v>0</v>
      </c>
      <c r="YD1247" s="98">
        <f t="shared" si="618"/>
        <v>0</v>
      </c>
      <c r="YE1247" s="98">
        <f t="shared" si="619"/>
        <v>0</v>
      </c>
      <c r="YF1247" s="98">
        <f t="shared" si="620"/>
        <v>0</v>
      </c>
      <c r="YG1247" s="98">
        <f t="shared" si="416"/>
        <v>0</v>
      </c>
      <c r="YH1247" s="98">
        <f t="shared" si="416"/>
        <v>0</v>
      </c>
      <c r="YI1247" s="98">
        <f t="shared" si="416"/>
        <v>0</v>
      </c>
      <c r="YJ1247" s="98">
        <f t="shared" si="417"/>
        <v>0</v>
      </c>
      <c r="YK1247" s="98">
        <f t="shared" si="417"/>
        <v>0</v>
      </c>
      <c r="YL1247" s="98">
        <f t="shared" si="417"/>
        <v>0</v>
      </c>
      <c r="YM1247" s="146">
        <f t="shared" si="621"/>
        <v>0</v>
      </c>
      <c r="YN1247" s="146">
        <f>M1247+AH1247+BC1247+BX1247+CS1247+DN1247+EI1247+FD1247+FY1247+GT1247+HO1247+IJ1247+JE1247+JZ1247+KU1247+LP1247+MK1247+NF1247+OA1247+OV1247+PQ1247+QL1247+RG1247+SB1247+SW1247+TR1247+UM1247+VH1247+WC1247+WX1247+XS1247</f>
        <v>0</v>
      </c>
      <c r="YO1247" s="146">
        <f t="shared" si="418"/>
        <v>0</v>
      </c>
      <c r="YP1247" s="98">
        <f t="shared" si="419"/>
        <v>0</v>
      </c>
      <c r="YQ1247" s="98">
        <f t="shared" si="420"/>
        <v>0</v>
      </c>
      <c r="YR1247" s="98">
        <f t="shared" si="421"/>
        <v>0</v>
      </c>
      <c r="YS1247" s="98">
        <f t="shared" si="422"/>
        <v>0</v>
      </c>
      <c r="YT1247" s="98">
        <f t="shared" si="423"/>
        <v>0</v>
      </c>
      <c r="YU1247" s="98">
        <f t="shared" si="424"/>
        <v>0</v>
      </c>
      <c r="YV1247" s="98">
        <f t="shared" si="622"/>
        <v>256391.03</v>
      </c>
      <c r="YW1247" s="98">
        <f t="shared" si="623"/>
        <v>271307.51</v>
      </c>
      <c r="YX1247" s="98">
        <f t="shared" si="624"/>
        <v>288404.44</v>
      </c>
      <c r="YY1247" s="98">
        <f t="shared" si="625"/>
        <v>54733.29</v>
      </c>
      <c r="YZ1247" s="98">
        <f t="shared" si="626"/>
        <v>52055.62</v>
      </c>
      <c r="ZA1247" s="98">
        <f t="shared" si="627"/>
        <v>52170</v>
      </c>
      <c r="ZB1247" s="98">
        <f t="shared" si="425"/>
        <v>0</v>
      </c>
      <c r="ZC1247" s="98">
        <f t="shared" si="425"/>
        <v>0</v>
      </c>
      <c r="ZD1247" s="98">
        <f t="shared" si="425"/>
        <v>0</v>
      </c>
      <c r="ZE1247" s="98">
        <f t="shared" si="426"/>
        <v>0</v>
      </c>
      <c r="ZF1247" s="98">
        <f t="shared" si="426"/>
        <v>0</v>
      </c>
      <c r="ZG1247" s="98">
        <f t="shared" si="426"/>
        <v>0</v>
      </c>
    </row>
    <row r="1248" spans="1:683" ht="87.75" hidden="1" customHeight="1">
      <c r="A1248" s="99" t="s">
        <v>410</v>
      </c>
      <c r="B1248" s="297" t="s">
        <v>421</v>
      </c>
      <c r="C1248" s="5"/>
      <c r="D1248" s="652"/>
      <c r="E1248" s="286"/>
      <c r="F1248" s="111">
        <f t="shared" si="172"/>
        <v>202509</v>
      </c>
      <c r="G1248" s="111">
        <f t="shared" si="172"/>
        <v>204091</v>
      </c>
      <c r="H1248" s="111">
        <f t="shared" si="172"/>
        <v>205885</v>
      </c>
      <c r="I1248" s="98">
        <f t="shared" si="173"/>
        <v>250850</v>
      </c>
      <c r="J1248" s="98">
        <f t="shared" si="174"/>
        <v>255882</v>
      </c>
      <c r="K1248" s="98">
        <f t="shared" si="175"/>
        <v>261872</v>
      </c>
      <c r="L1248" s="103"/>
      <c r="M1248" s="103"/>
      <c r="N1248" s="103"/>
      <c r="O1248" s="98">
        <f t="shared" si="427"/>
        <v>0</v>
      </c>
      <c r="P1248" s="98">
        <f t="shared" si="428"/>
        <v>0</v>
      </c>
      <c r="Q1248" s="98">
        <f t="shared" si="429"/>
        <v>0</v>
      </c>
      <c r="R1248" s="98">
        <f t="shared" si="430"/>
        <v>0</v>
      </c>
      <c r="S1248" s="98">
        <f t="shared" si="431"/>
        <v>0</v>
      </c>
      <c r="T1248" s="98">
        <f t="shared" si="432"/>
        <v>0</v>
      </c>
      <c r="U1248" s="98">
        <f t="shared" si="433"/>
        <v>0</v>
      </c>
      <c r="V1248" s="98">
        <f t="shared" si="434"/>
        <v>0</v>
      </c>
      <c r="W1248" s="98">
        <f t="shared" si="435"/>
        <v>0</v>
      </c>
      <c r="X1248" s="98">
        <f t="shared" si="436"/>
        <v>0</v>
      </c>
      <c r="Y1248" s="98">
        <f t="shared" si="437"/>
        <v>0</v>
      </c>
      <c r="Z1248" s="98">
        <f t="shared" si="438"/>
        <v>0</v>
      </c>
      <c r="AA1248" s="98">
        <f t="shared" si="439"/>
        <v>0</v>
      </c>
      <c r="AB1248" s="98">
        <f t="shared" si="176"/>
        <v>0</v>
      </c>
      <c r="AC1248" s="98">
        <f t="shared" si="176"/>
        <v>0</v>
      </c>
      <c r="AD1248" s="98">
        <f t="shared" si="440"/>
        <v>0</v>
      </c>
      <c r="AE1248" s="98">
        <f t="shared" si="177"/>
        <v>0</v>
      </c>
      <c r="AF1248" s="98">
        <f t="shared" si="177"/>
        <v>0</v>
      </c>
      <c r="AG1248" s="103"/>
      <c r="AH1248" s="103"/>
      <c r="AI1248" s="103"/>
      <c r="AJ1248" s="98">
        <f t="shared" si="178"/>
        <v>0</v>
      </c>
      <c r="AK1248" s="98">
        <f t="shared" si="179"/>
        <v>0</v>
      </c>
      <c r="AL1248" s="98">
        <f t="shared" si="180"/>
        <v>0</v>
      </c>
      <c r="AM1248" s="98">
        <f t="shared" si="181"/>
        <v>0</v>
      </c>
      <c r="AN1248" s="98">
        <f t="shared" si="182"/>
        <v>0</v>
      </c>
      <c r="AO1248" s="98">
        <f t="shared" si="183"/>
        <v>0</v>
      </c>
      <c r="AP1248" s="98">
        <f t="shared" si="441"/>
        <v>0</v>
      </c>
      <c r="AQ1248" s="98">
        <f t="shared" si="442"/>
        <v>0</v>
      </c>
      <c r="AR1248" s="98">
        <f t="shared" si="443"/>
        <v>0</v>
      </c>
      <c r="AS1248" s="98">
        <f t="shared" si="444"/>
        <v>0</v>
      </c>
      <c r="AT1248" s="98">
        <f t="shared" si="445"/>
        <v>0</v>
      </c>
      <c r="AU1248" s="98">
        <f t="shared" si="446"/>
        <v>0</v>
      </c>
      <c r="AV1248" s="98">
        <f t="shared" si="184"/>
        <v>0</v>
      </c>
      <c r="AW1248" s="98">
        <f t="shared" si="184"/>
        <v>0</v>
      </c>
      <c r="AX1248" s="98">
        <f t="shared" si="184"/>
        <v>0</v>
      </c>
      <c r="AY1248" s="98">
        <f t="shared" si="185"/>
        <v>0</v>
      </c>
      <c r="AZ1248" s="98">
        <f t="shared" si="185"/>
        <v>0</v>
      </c>
      <c r="BA1248" s="98">
        <f t="shared" si="185"/>
        <v>0</v>
      </c>
      <c r="BB1248" s="103"/>
      <c r="BC1248" s="103"/>
      <c r="BD1248" s="103"/>
      <c r="BE1248" s="98">
        <f t="shared" si="186"/>
        <v>0</v>
      </c>
      <c r="BF1248" s="98">
        <f t="shared" si="187"/>
        <v>0</v>
      </c>
      <c r="BG1248" s="98">
        <f t="shared" si="188"/>
        <v>0</v>
      </c>
      <c r="BH1248" s="98">
        <f t="shared" si="189"/>
        <v>0</v>
      </c>
      <c r="BI1248" s="98">
        <f t="shared" si="190"/>
        <v>0</v>
      </c>
      <c r="BJ1248" s="98">
        <f t="shared" si="191"/>
        <v>0</v>
      </c>
      <c r="BK1248" s="98">
        <f t="shared" si="447"/>
        <v>0</v>
      </c>
      <c r="BL1248" s="98">
        <f t="shared" si="448"/>
        <v>0</v>
      </c>
      <c r="BM1248" s="98">
        <f t="shared" si="449"/>
        <v>0</v>
      </c>
      <c r="BN1248" s="98">
        <f t="shared" si="450"/>
        <v>0</v>
      </c>
      <c r="BO1248" s="98">
        <f t="shared" si="451"/>
        <v>0</v>
      </c>
      <c r="BP1248" s="98">
        <f t="shared" si="452"/>
        <v>0</v>
      </c>
      <c r="BQ1248" s="98">
        <f t="shared" si="192"/>
        <v>0</v>
      </c>
      <c r="BR1248" s="98">
        <f t="shared" si="192"/>
        <v>0</v>
      </c>
      <c r="BS1248" s="98">
        <f t="shared" si="192"/>
        <v>0</v>
      </c>
      <c r="BT1248" s="98">
        <f t="shared" si="193"/>
        <v>0</v>
      </c>
      <c r="BU1248" s="98">
        <f t="shared" si="193"/>
        <v>0</v>
      </c>
      <c r="BV1248" s="98">
        <f t="shared" si="193"/>
        <v>0</v>
      </c>
      <c r="BW1248" s="103"/>
      <c r="BX1248" s="103"/>
      <c r="BY1248" s="103"/>
      <c r="BZ1248" s="98">
        <f t="shared" si="194"/>
        <v>0</v>
      </c>
      <c r="CA1248" s="98">
        <f t="shared" si="195"/>
        <v>0</v>
      </c>
      <c r="CB1248" s="98">
        <f t="shared" si="196"/>
        <v>0</v>
      </c>
      <c r="CC1248" s="98">
        <f t="shared" si="197"/>
        <v>0</v>
      </c>
      <c r="CD1248" s="98">
        <f t="shared" si="198"/>
        <v>0</v>
      </c>
      <c r="CE1248" s="98">
        <f t="shared" si="199"/>
        <v>0</v>
      </c>
      <c r="CF1248" s="98">
        <f t="shared" si="453"/>
        <v>0</v>
      </c>
      <c r="CG1248" s="98">
        <f t="shared" si="454"/>
        <v>0</v>
      </c>
      <c r="CH1248" s="98">
        <f t="shared" si="455"/>
        <v>0</v>
      </c>
      <c r="CI1248" s="98">
        <f t="shared" si="456"/>
        <v>0</v>
      </c>
      <c r="CJ1248" s="98">
        <f t="shared" si="457"/>
        <v>0</v>
      </c>
      <c r="CK1248" s="98">
        <f t="shared" si="458"/>
        <v>0</v>
      </c>
      <c r="CL1248" s="98">
        <f t="shared" si="200"/>
        <v>0</v>
      </c>
      <c r="CM1248" s="98">
        <f t="shared" si="200"/>
        <v>0</v>
      </c>
      <c r="CN1248" s="98">
        <f t="shared" si="200"/>
        <v>0</v>
      </c>
      <c r="CO1248" s="98">
        <f t="shared" si="201"/>
        <v>0</v>
      </c>
      <c r="CP1248" s="98">
        <f t="shared" si="201"/>
        <v>0</v>
      </c>
      <c r="CQ1248" s="98">
        <f t="shared" si="201"/>
        <v>0</v>
      </c>
      <c r="CR1248" s="103"/>
      <c r="CS1248" s="103"/>
      <c r="CT1248" s="103"/>
      <c r="CU1248" s="98">
        <f t="shared" si="202"/>
        <v>0</v>
      </c>
      <c r="CV1248" s="98">
        <f t="shared" si="203"/>
        <v>0</v>
      </c>
      <c r="CW1248" s="98">
        <f t="shared" si="204"/>
        <v>0</v>
      </c>
      <c r="CX1248" s="98">
        <f t="shared" si="205"/>
        <v>0</v>
      </c>
      <c r="CY1248" s="98">
        <f t="shared" si="206"/>
        <v>0</v>
      </c>
      <c r="CZ1248" s="98">
        <f t="shared" si="207"/>
        <v>0</v>
      </c>
      <c r="DA1248" s="98">
        <f t="shared" si="459"/>
        <v>0</v>
      </c>
      <c r="DB1248" s="98">
        <f t="shared" si="460"/>
        <v>0</v>
      </c>
      <c r="DC1248" s="98">
        <f t="shared" si="461"/>
        <v>0</v>
      </c>
      <c r="DD1248" s="98">
        <f t="shared" si="462"/>
        <v>0</v>
      </c>
      <c r="DE1248" s="98">
        <f t="shared" si="463"/>
        <v>0</v>
      </c>
      <c r="DF1248" s="98">
        <f t="shared" si="464"/>
        <v>0</v>
      </c>
      <c r="DG1248" s="98">
        <f t="shared" si="208"/>
        <v>0</v>
      </c>
      <c r="DH1248" s="98">
        <f t="shared" si="208"/>
        <v>0</v>
      </c>
      <c r="DI1248" s="98">
        <f t="shared" si="208"/>
        <v>0</v>
      </c>
      <c r="DJ1248" s="98">
        <f t="shared" si="209"/>
        <v>0</v>
      </c>
      <c r="DK1248" s="98">
        <f t="shared" si="209"/>
        <v>0</v>
      </c>
      <c r="DL1248" s="98">
        <f t="shared" si="209"/>
        <v>0</v>
      </c>
      <c r="DM1248" s="103"/>
      <c r="DN1248" s="103"/>
      <c r="DO1248" s="103"/>
      <c r="DP1248" s="98">
        <f t="shared" si="210"/>
        <v>0</v>
      </c>
      <c r="DQ1248" s="98">
        <f t="shared" si="211"/>
        <v>0</v>
      </c>
      <c r="DR1248" s="98">
        <f t="shared" si="212"/>
        <v>0</v>
      </c>
      <c r="DS1248" s="98">
        <f t="shared" si="213"/>
        <v>0</v>
      </c>
      <c r="DT1248" s="98">
        <f t="shared" si="214"/>
        <v>0</v>
      </c>
      <c r="DU1248" s="98">
        <f t="shared" si="215"/>
        <v>0</v>
      </c>
      <c r="DV1248" s="98">
        <f t="shared" si="465"/>
        <v>0</v>
      </c>
      <c r="DW1248" s="98">
        <f t="shared" si="466"/>
        <v>0</v>
      </c>
      <c r="DX1248" s="98">
        <f t="shared" si="467"/>
        <v>0</v>
      </c>
      <c r="DY1248" s="98">
        <f t="shared" si="468"/>
        <v>0</v>
      </c>
      <c r="DZ1248" s="98">
        <f t="shared" si="469"/>
        <v>0</v>
      </c>
      <c r="EA1248" s="98">
        <f t="shared" si="470"/>
        <v>0</v>
      </c>
      <c r="EB1248" s="98">
        <f t="shared" si="216"/>
        <v>0</v>
      </c>
      <c r="EC1248" s="98">
        <f t="shared" si="216"/>
        <v>0</v>
      </c>
      <c r="ED1248" s="98">
        <f t="shared" si="216"/>
        <v>0</v>
      </c>
      <c r="EE1248" s="98">
        <f t="shared" si="217"/>
        <v>0</v>
      </c>
      <c r="EF1248" s="98">
        <f t="shared" si="217"/>
        <v>0</v>
      </c>
      <c r="EG1248" s="98">
        <f t="shared" si="217"/>
        <v>0</v>
      </c>
      <c r="EH1248" s="103"/>
      <c r="EI1248" s="103"/>
      <c r="EJ1248" s="103"/>
      <c r="EK1248" s="98">
        <f t="shared" si="218"/>
        <v>0</v>
      </c>
      <c r="EL1248" s="98">
        <f t="shared" si="219"/>
        <v>0</v>
      </c>
      <c r="EM1248" s="98">
        <f t="shared" si="220"/>
        <v>0</v>
      </c>
      <c r="EN1248" s="98">
        <f t="shared" si="221"/>
        <v>0</v>
      </c>
      <c r="EO1248" s="98">
        <f t="shared" si="222"/>
        <v>0</v>
      </c>
      <c r="EP1248" s="98">
        <f t="shared" si="223"/>
        <v>0</v>
      </c>
      <c r="EQ1248" s="98">
        <f t="shared" si="471"/>
        <v>0</v>
      </c>
      <c r="ER1248" s="98">
        <f t="shared" si="472"/>
        <v>0</v>
      </c>
      <c r="ES1248" s="98">
        <f t="shared" si="473"/>
        <v>0</v>
      </c>
      <c r="ET1248" s="98">
        <f t="shared" si="474"/>
        <v>0</v>
      </c>
      <c r="EU1248" s="98">
        <f t="shared" si="475"/>
        <v>0</v>
      </c>
      <c r="EV1248" s="98">
        <f t="shared" si="476"/>
        <v>0</v>
      </c>
      <c r="EW1248" s="98">
        <f t="shared" si="224"/>
        <v>0</v>
      </c>
      <c r="EX1248" s="98">
        <f t="shared" si="224"/>
        <v>0</v>
      </c>
      <c r="EY1248" s="98">
        <f t="shared" si="224"/>
        <v>0</v>
      </c>
      <c r="EZ1248" s="98">
        <f t="shared" si="225"/>
        <v>0</v>
      </c>
      <c r="FA1248" s="98">
        <f t="shared" si="225"/>
        <v>0</v>
      </c>
      <c r="FB1248" s="98">
        <f t="shared" si="225"/>
        <v>0</v>
      </c>
      <c r="FC1248" s="103"/>
      <c r="FD1248" s="103"/>
      <c r="FE1248" s="103"/>
      <c r="FF1248" s="98">
        <f t="shared" si="226"/>
        <v>0</v>
      </c>
      <c r="FG1248" s="98">
        <f t="shared" si="227"/>
        <v>0</v>
      </c>
      <c r="FH1248" s="98">
        <f t="shared" si="228"/>
        <v>0</v>
      </c>
      <c r="FI1248" s="98">
        <f t="shared" si="229"/>
        <v>0</v>
      </c>
      <c r="FJ1248" s="98">
        <f t="shared" si="230"/>
        <v>0</v>
      </c>
      <c r="FK1248" s="98">
        <f t="shared" si="231"/>
        <v>0</v>
      </c>
      <c r="FL1248" s="98">
        <f t="shared" si="477"/>
        <v>0</v>
      </c>
      <c r="FM1248" s="98">
        <f t="shared" si="478"/>
        <v>0</v>
      </c>
      <c r="FN1248" s="98">
        <f t="shared" si="479"/>
        <v>0</v>
      </c>
      <c r="FO1248" s="98">
        <f t="shared" si="480"/>
        <v>0</v>
      </c>
      <c r="FP1248" s="98">
        <f t="shared" si="481"/>
        <v>0</v>
      </c>
      <c r="FQ1248" s="98">
        <f t="shared" si="482"/>
        <v>0</v>
      </c>
      <c r="FR1248" s="98">
        <f t="shared" si="232"/>
        <v>0</v>
      </c>
      <c r="FS1248" s="98">
        <f t="shared" si="232"/>
        <v>0</v>
      </c>
      <c r="FT1248" s="98">
        <f t="shared" si="232"/>
        <v>0</v>
      </c>
      <c r="FU1248" s="98">
        <f t="shared" si="233"/>
        <v>0</v>
      </c>
      <c r="FV1248" s="98">
        <f t="shared" si="233"/>
        <v>0</v>
      </c>
      <c r="FW1248" s="98">
        <f t="shared" si="233"/>
        <v>0</v>
      </c>
      <c r="FX1248" s="103"/>
      <c r="FY1248" s="103"/>
      <c r="FZ1248" s="103"/>
      <c r="GA1248" s="98">
        <f t="shared" si="234"/>
        <v>0</v>
      </c>
      <c r="GB1248" s="98">
        <f t="shared" si="235"/>
        <v>0</v>
      </c>
      <c r="GC1248" s="98">
        <f t="shared" si="236"/>
        <v>0</v>
      </c>
      <c r="GD1248" s="98">
        <f t="shared" si="237"/>
        <v>0</v>
      </c>
      <c r="GE1248" s="98">
        <f t="shared" si="238"/>
        <v>0</v>
      </c>
      <c r="GF1248" s="98">
        <f t="shared" si="239"/>
        <v>0</v>
      </c>
      <c r="GG1248" s="98">
        <f t="shared" si="483"/>
        <v>0</v>
      </c>
      <c r="GH1248" s="98">
        <f t="shared" si="484"/>
        <v>0</v>
      </c>
      <c r="GI1248" s="98">
        <f t="shared" si="485"/>
        <v>0</v>
      </c>
      <c r="GJ1248" s="98">
        <f t="shared" si="486"/>
        <v>0</v>
      </c>
      <c r="GK1248" s="98">
        <f t="shared" si="487"/>
        <v>0</v>
      </c>
      <c r="GL1248" s="98">
        <f t="shared" si="488"/>
        <v>0</v>
      </c>
      <c r="GM1248" s="98">
        <f t="shared" si="240"/>
        <v>0</v>
      </c>
      <c r="GN1248" s="98">
        <f t="shared" si="240"/>
        <v>0</v>
      </c>
      <c r="GO1248" s="98">
        <f t="shared" si="240"/>
        <v>0</v>
      </c>
      <c r="GP1248" s="98">
        <f t="shared" si="241"/>
        <v>0</v>
      </c>
      <c r="GQ1248" s="98">
        <f t="shared" si="241"/>
        <v>0</v>
      </c>
      <c r="GR1248" s="98">
        <f t="shared" si="241"/>
        <v>0</v>
      </c>
      <c r="GS1248" s="103"/>
      <c r="GT1248" s="103"/>
      <c r="GU1248" s="103"/>
      <c r="GV1248" s="98">
        <f t="shared" si="242"/>
        <v>0</v>
      </c>
      <c r="GW1248" s="98">
        <f t="shared" si="243"/>
        <v>0</v>
      </c>
      <c r="GX1248" s="98">
        <f t="shared" si="244"/>
        <v>0</v>
      </c>
      <c r="GY1248" s="98">
        <f t="shared" si="245"/>
        <v>0</v>
      </c>
      <c r="GZ1248" s="98">
        <f t="shared" si="246"/>
        <v>0</v>
      </c>
      <c r="HA1248" s="98">
        <f t="shared" si="247"/>
        <v>0</v>
      </c>
      <c r="HB1248" s="98">
        <f t="shared" si="489"/>
        <v>220981.81</v>
      </c>
      <c r="HC1248" s="98">
        <f t="shared" si="490"/>
        <v>232344.33</v>
      </c>
      <c r="HD1248" s="98">
        <f t="shared" si="491"/>
        <v>245302.58</v>
      </c>
      <c r="HE1248" s="98">
        <f t="shared" si="492"/>
        <v>88212.71</v>
      </c>
      <c r="HF1248" s="98">
        <f t="shared" si="493"/>
        <v>83588.479999999996</v>
      </c>
      <c r="HG1248" s="98">
        <f t="shared" si="494"/>
        <v>83777.31</v>
      </c>
      <c r="HH1248" s="98">
        <f t="shared" si="248"/>
        <v>0</v>
      </c>
      <c r="HI1248" s="98">
        <f t="shared" si="248"/>
        <v>0</v>
      </c>
      <c r="HJ1248" s="98">
        <f t="shared" si="248"/>
        <v>0</v>
      </c>
      <c r="HK1248" s="98">
        <f t="shared" si="249"/>
        <v>0</v>
      </c>
      <c r="HL1248" s="98">
        <f t="shared" si="249"/>
        <v>0</v>
      </c>
      <c r="HM1248" s="98">
        <f t="shared" si="249"/>
        <v>0</v>
      </c>
      <c r="HN1248" s="103"/>
      <c r="HO1248" s="103"/>
      <c r="HP1248" s="103"/>
      <c r="HQ1248" s="98">
        <f t="shared" si="250"/>
        <v>0</v>
      </c>
      <c r="HR1248" s="98">
        <f t="shared" si="251"/>
        <v>0</v>
      </c>
      <c r="HS1248" s="98">
        <f t="shared" si="252"/>
        <v>0</v>
      </c>
      <c r="HT1248" s="98">
        <f t="shared" si="253"/>
        <v>0</v>
      </c>
      <c r="HU1248" s="98">
        <f t="shared" si="254"/>
        <v>0</v>
      </c>
      <c r="HV1248" s="98">
        <f t="shared" si="255"/>
        <v>0</v>
      </c>
      <c r="HW1248" s="98">
        <f t="shared" si="495"/>
        <v>0</v>
      </c>
      <c r="HX1248" s="98">
        <f t="shared" si="496"/>
        <v>0</v>
      </c>
      <c r="HY1248" s="98">
        <f t="shared" si="497"/>
        <v>0</v>
      </c>
      <c r="HZ1248" s="98">
        <f t="shared" si="498"/>
        <v>0</v>
      </c>
      <c r="IA1248" s="98">
        <f t="shared" si="499"/>
        <v>0</v>
      </c>
      <c r="IB1248" s="98">
        <f t="shared" si="500"/>
        <v>0</v>
      </c>
      <c r="IC1248" s="98">
        <f t="shared" si="256"/>
        <v>0</v>
      </c>
      <c r="ID1248" s="98">
        <f t="shared" si="256"/>
        <v>0</v>
      </c>
      <c r="IE1248" s="98">
        <f t="shared" si="256"/>
        <v>0</v>
      </c>
      <c r="IF1248" s="98">
        <f t="shared" si="257"/>
        <v>0</v>
      </c>
      <c r="IG1248" s="98">
        <f t="shared" si="257"/>
        <v>0</v>
      </c>
      <c r="IH1248" s="98">
        <f t="shared" si="257"/>
        <v>0</v>
      </c>
      <c r="II1248" s="103"/>
      <c r="IJ1248" s="103"/>
      <c r="IK1248" s="103"/>
      <c r="IL1248" s="98">
        <f t="shared" si="258"/>
        <v>0</v>
      </c>
      <c r="IM1248" s="98">
        <f t="shared" si="259"/>
        <v>0</v>
      </c>
      <c r="IN1248" s="98">
        <f t="shared" si="260"/>
        <v>0</v>
      </c>
      <c r="IO1248" s="98">
        <f t="shared" si="261"/>
        <v>0</v>
      </c>
      <c r="IP1248" s="98">
        <f t="shared" si="262"/>
        <v>0</v>
      </c>
      <c r="IQ1248" s="98">
        <f t="shared" si="263"/>
        <v>0</v>
      </c>
      <c r="IR1248" s="98">
        <f t="shared" si="501"/>
        <v>0</v>
      </c>
      <c r="IS1248" s="98">
        <f t="shared" si="502"/>
        <v>0</v>
      </c>
      <c r="IT1248" s="98">
        <f t="shared" si="503"/>
        <v>0</v>
      </c>
      <c r="IU1248" s="98">
        <f t="shared" si="504"/>
        <v>0</v>
      </c>
      <c r="IV1248" s="98">
        <f t="shared" si="505"/>
        <v>0</v>
      </c>
      <c r="IW1248" s="98">
        <f t="shared" si="506"/>
        <v>0</v>
      </c>
      <c r="IX1248" s="98">
        <f t="shared" si="264"/>
        <v>0</v>
      </c>
      <c r="IY1248" s="98">
        <f t="shared" si="264"/>
        <v>0</v>
      </c>
      <c r="IZ1248" s="98">
        <f t="shared" si="264"/>
        <v>0</v>
      </c>
      <c r="JA1248" s="98">
        <f t="shared" si="265"/>
        <v>0</v>
      </c>
      <c r="JB1248" s="98">
        <f t="shared" si="265"/>
        <v>0</v>
      </c>
      <c r="JC1248" s="98">
        <f t="shared" si="265"/>
        <v>0</v>
      </c>
      <c r="JD1248" s="103"/>
      <c r="JE1248" s="103"/>
      <c r="JF1248" s="103"/>
      <c r="JG1248" s="98">
        <f t="shared" si="266"/>
        <v>0</v>
      </c>
      <c r="JH1248" s="98">
        <f t="shared" si="267"/>
        <v>0</v>
      </c>
      <c r="JI1248" s="98">
        <f t="shared" si="268"/>
        <v>0</v>
      </c>
      <c r="JJ1248" s="98">
        <f t="shared" si="269"/>
        <v>0</v>
      </c>
      <c r="JK1248" s="98">
        <f t="shared" si="270"/>
        <v>0</v>
      </c>
      <c r="JL1248" s="98">
        <f t="shared" si="271"/>
        <v>0</v>
      </c>
      <c r="JM1248" s="98">
        <f t="shared" si="507"/>
        <v>0</v>
      </c>
      <c r="JN1248" s="98">
        <f t="shared" si="508"/>
        <v>0</v>
      </c>
      <c r="JO1248" s="98">
        <f t="shared" si="509"/>
        <v>0</v>
      </c>
      <c r="JP1248" s="98">
        <f t="shared" si="510"/>
        <v>0</v>
      </c>
      <c r="JQ1248" s="98">
        <f t="shared" si="511"/>
        <v>0</v>
      </c>
      <c r="JR1248" s="98">
        <f t="shared" si="512"/>
        <v>0</v>
      </c>
      <c r="JS1248" s="98">
        <f t="shared" si="272"/>
        <v>0</v>
      </c>
      <c r="JT1248" s="98">
        <f t="shared" si="272"/>
        <v>0</v>
      </c>
      <c r="JU1248" s="98">
        <f t="shared" si="272"/>
        <v>0</v>
      </c>
      <c r="JV1248" s="98">
        <f t="shared" si="273"/>
        <v>0</v>
      </c>
      <c r="JW1248" s="98">
        <f t="shared" si="273"/>
        <v>0</v>
      </c>
      <c r="JX1248" s="98">
        <f t="shared" si="273"/>
        <v>0</v>
      </c>
      <c r="JY1248" s="103"/>
      <c r="JZ1248" s="103"/>
      <c r="KA1248" s="103"/>
      <c r="KB1248" s="98">
        <f t="shared" si="274"/>
        <v>0</v>
      </c>
      <c r="KC1248" s="98">
        <f t="shared" si="275"/>
        <v>0</v>
      </c>
      <c r="KD1248" s="98">
        <f t="shared" si="276"/>
        <v>0</v>
      </c>
      <c r="KE1248" s="98">
        <f t="shared" si="277"/>
        <v>0</v>
      </c>
      <c r="KF1248" s="98">
        <f t="shared" si="278"/>
        <v>0</v>
      </c>
      <c r="KG1248" s="98">
        <f t="shared" si="279"/>
        <v>0</v>
      </c>
      <c r="KH1248" s="98">
        <f t="shared" si="513"/>
        <v>0</v>
      </c>
      <c r="KI1248" s="98">
        <f t="shared" si="514"/>
        <v>0</v>
      </c>
      <c r="KJ1248" s="98">
        <f t="shared" si="515"/>
        <v>0</v>
      </c>
      <c r="KK1248" s="98">
        <f t="shared" si="516"/>
        <v>0</v>
      </c>
      <c r="KL1248" s="98">
        <f t="shared" si="517"/>
        <v>0</v>
      </c>
      <c r="KM1248" s="98">
        <f t="shared" si="518"/>
        <v>0</v>
      </c>
      <c r="KN1248" s="98">
        <f t="shared" si="280"/>
        <v>0</v>
      </c>
      <c r="KO1248" s="98">
        <f t="shared" si="280"/>
        <v>0</v>
      </c>
      <c r="KP1248" s="98">
        <f t="shared" si="280"/>
        <v>0</v>
      </c>
      <c r="KQ1248" s="98">
        <f t="shared" si="281"/>
        <v>0</v>
      </c>
      <c r="KR1248" s="98">
        <f t="shared" si="281"/>
        <v>0</v>
      </c>
      <c r="KS1248" s="98">
        <f t="shared" si="281"/>
        <v>0</v>
      </c>
      <c r="KT1248" s="103"/>
      <c r="KU1248" s="103"/>
      <c r="KV1248" s="103"/>
      <c r="KW1248" s="98">
        <f t="shared" si="282"/>
        <v>0</v>
      </c>
      <c r="KX1248" s="98">
        <f t="shared" si="283"/>
        <v>0</v>
      </c>
      <c r="KY1248" s="98">
        <f t="shared" si="284"/>
        <v>0</v>
      </c>
      <c r="KZ1248" s="98">
        <f t="shared" si="285"/>
        <v>0</v>
      </c>
      <c r="LA1248" s="98">
        <f t="shared" si="286"/>
        <v>0</v>
      </c>
      <c r="LB1248" s="98">
        <f t="shared" si="287"/>
        <v>0</v>
      </c>
      <c r="LC1248" s="98">
        <f t="shared" si="519"/>
        <v>0</v>
      </c>
      <c r="LD1248" s="98">
        <f t="shared" si="520"/>
        <v>0</v>
      </c>
      <c r="LE1248" s="98">
        <f t="shared" si="521"/>
        <v>0</v>
      </c>
      <c r="LF1248" s="98">
        <f t="shared" si="522"/>
        <v>0</v>
      </c>
      <c r="LG1248" s="98">
        <f t="shared" si="523"/>
        <v>0</v>
      </c>
      <c r="LH1248" s="98">
        <f t="shared" si="524"/>
        <v>0</v>
      </c>
      <c r="LI1248" s="98">
        <f t="shared" si="288"/>
        <v>0</v>
      </c>
      <c r="LJ1248" s="98">
        <f t="shared" si="288"/>
        <v>0</v>
      </c>
      <c r="LK1248" s="98">
        <f t="shared" si="288"/>
        <v>0</v>
      </c>
      <c r="LL1248" s="98">
        <f t="shared" si="289"/>
        <v>0</v>
      </c>
      <c r="LM1248" s="98">
        <f t="shared" si="289"/>
        <v>0</v>
      </c>
      <c r="LN1248" s="98">
        <f t="shared" si="289"/>
        <v>0</v>
      </c>
      <c r="LO1248" s="103"/>
      <c r="LP1248" s="103"/>
      <c r="LQ1248" s="103"/>
      <c r="LR1248" s="98">
        <f t="shared" si="290"/>
        <v>0</v>
      </c>
      <c r="LS1248" s="98">
        <f t="shared" si="291"/>
        <v>0</v>
      </c>
      <c r="LT1248" s="98">
        <f t="shared" si="292"/>
        <v>0</v>
      </c>
      <c r="LU1248" s="98">
        <f t="shared" si="293"/>
        <v>0</v>
      </c>
      <c r="LV1248" s="98">
        <f t="shared" si="294"/>
        <v>0</v>
      </c>
      <c r="LW1248" s="98">
        <f t="shared" si="295"/>
        <v>0</v>
      </c>
      <c r="LX1248" s="98">
        <f t="shared" si="525"/>
        <v>0</v>
      </c>
      <c r="LY1248" s="98">
        <f t="shared" si="526"/>
        <v>0</v>
      </c>
      <c r="LZ1248" s="98">
        <f t="shared" si="527"/>
        <v>0</v>
      </c>
      <c r="MA1248" s="98">
        <f t="shared" si="528"/>
        <v>0</v>
      </c>
      <c r="MB1248" s="98">
        <f t="shared" si="529"/>
        <v>0</v>
      </c>
      <c r="MC1248" s="98">
        <f t="shared" si="530"/>
        <v>0</v>
      </c>
      <c r="MD1248" s="98">
        <f t="shared" si="296"/>
        <v>0</v>
      </c>
      <c r="ME1248" s="98">
        <f t="shared" si="296"/>
        <v>0</v>
      </c>
      <c r="MF1248" s="98">
        <f t="shared" si="296"/>
        <v>0</v>
      </c>
      <c r="MG1248" s="98">
        <f t="shared" si="297"/>
        <v>0</v>
      </c>
      <c r="MH1248" s="98">
        <f t="shared" si="297"/>
        <v>0</v>
      </c>
      <c r="MI1248" s="98">
        <f t="shared" si="297"/>
        <v>0</v>
      </c>
      <c r="MJ1248" s="103"/>
      <c r="MK1248" s="103"/>
      <c r="ML1248" s="103"/>
      <c r="MM1248" s="98">
        <f t="shared" si="298"/>
        <v>0</v>
      </c>
      <c r="MN1248" s="98">
        <f t="shared" si="299"/>
        <v>0</v>
      </c>
      <c r="MO1248" s="98">
        <f t="shared" si="300"/>
        <v>0</v>
      </c>
      <c r="MP1248" s="98">
        <f t="shared" si="301"/>
        <v>0</v>
      </c>
      <c r="MQ1248" s="98">
        <f t="shared" si="302"/>
        <v>0</v>
      </c>
      <c r="MR1248" s="98">
        <f t="shared" si="303"/>
        <v>0</v>
      </c>
      <c r="MS1248" s="98">
        <f t="shared" si="531"/>
        <v>0</v>
      </c>
      <c r="MT1248" s="98">
        <f t="shared" si="532"/>
        <v>0</v>
      </c>
      <c r="MU1248" s="98">
        <f t="shared" si="533"/>
        <v>0</v>
      </c>
      <c r="MV1248" s="98">
        <f t="shared" si="534"/>
        <v>0</v>
      </c>
      <c r="MW1248" s="98">
        <f t="shared" si="535"/>
        <v>0</v>
      </c>
      <c r="MX1248" s="98">
        <f t="shared" si="536"/>
        <v>0</v>
      </c>
      <c r="MY1248" s="98">
        <f t="shared" si="304"/>
        <v>0</v>
      </c>
      <c r="MZ1248" s="98">
        <f t="shared" si="304"/>
        <v>0</v>
      </c>
      <c r="NA1248" s="98">
        <f t="shared" si="304"/>
        <v>0</v>
      </c>
      <c r="NB1248" s="98">
        <f t="shared" si="305"/>
        <v>0</v>
      </c>
      <c r="NC1248" s="98">
        <f t="shared" si="305"/>
        <v>0</v>
      </c>
      <c r="ND1248" s="98">
        <f t="shared" si="305"/>
        <v>0</v>
      </c>
      <c r="NE1248" s="103"/>
      <c r="NF1248" s="103"/>
      <c r="NG1248" s="103"/>
      <c r="NH1248" s="98">
        <f t="shared" si="306"/>
        <v>0</v>
      </c>
      <c r="NI1248" s="98">
        <f t="shared" si="307"/>
        <v>0</v>
      </c>
      <c r="NJ1248" s="98">
        <f t="shared" si="308"/>
        <v>0</v>
      </c>
      <c r="NK1248" s="98">
        <f t="shared" si="309"/>
        <v>0</v>
      </c>
      <c r="NL1248" s="98">
        <f t="shared" si="310"/>
        <v>0</v>
      </c>
      <c r="NM1248" s="98">
        <f t="shared" si="311"/>
        <v>0</v>
      </c>
      <c r="NN1248" s="98">
        <f t="shared" si="537"/>
        <v>0</v>
      </c>
      <c r="NO1248" s="98">
        <f t="shared" si="538"/>
        <v>0</v>
      </c>
      <c r="NP1248" s="98">
        <f t="shared" si="539"/>
        <v>0</v>
      </c>
      <c r="NQ1248" s="98">
        <f t="shared" si="540"/>
        <v>0</v>
      </c>
      <c r="NR1248" s="98">
        <f t="shared" si="541"/>
        <v>0</v>
      </c>
      <c r="NS1248" s="98">
        <f t="shared" si="542"/>
        <v>0</v>
      </c>
      <c r="NT1248" s="98">
        <f t="shared" si="312"/>
        <v>0</v>
      </c>
      <c r="NU1248" s="98">
        <f t="shared" si="312"/>
        <v>0</v>
      </c>
      <c r="NV1248" s="98">
        <f t="shared" si="312"/>
        <v>0</v>
      </c>
      <c r="NW1248" s="98">
        <f t="shared" si="313"/>
        <v>0</v>
      </c>
      <c r="NX1248" s="98">
        <f t="shared" si="313"/>
        <v>0</v>
      </c>
      <c r="NY1248" s="98">
        <f t="shared" si="313"/>
        <v>0</v>
      </c>
      <c r="NZ1248" s="103"/>
      <c r="OA1248" s="103"/>
      <c r="OB1248" s="103"/>
      <c r="OC1248" s="98">
        <f t="shared" si="314"/>
        <v>0</v>
      </c>
      <c r="OD1248" s="98">
        <f t="shared" si="315"/>
        <v>0</v>
      </c>
      <c r="OE1248" s="98">
        <f t="shared" si="316"/>
        <v>0</v>
      </c>
      <c r="OF1248" s="98">
        <f t="shared" si="317"/>
        <v>0</v>
      </c>
      <c r="OG1248" s="98">
        <f t="shared" si="318"/>
        <v>0</v>
      </c>
      <c r="OH1248" s="98">
        <f t="shared" si="319"/>
        <v>0</v>
      </c>
      <c r="OI1248" s="98">
        <f t="shared" si="543"/>
        <v>0</v>
      </c>
      <c r="OJ1248" s="98">
        <f t="shared" si="544"/>
        <v>0</v>
      </c>
      <c r="OK1248" s="98">
        <f t="shared" si="545"/>
        <v>0</v>
      </c>
      <c r="OL1248" s="98">
        <f t="shared" si="546"/>
        <v>0</v>
      </c>
      <c r="OM1248" s="98">
        <f t="shared" si="547"/>
        <v>0</v>
      </c>
      <c r="ON1248" s="98">
        <f t="shared" si="548"/>
        <v>0</v>
      </c>
      <c r="OO1248" s="98">
        <f t="shared" si="320"/>
        <v>0</v>
      </c>
      <c r="OP1248" s="98">
        <f t="shared" si="320"/>
        <v>0</v>
      </c>
      <c r="OQ1248" s="98">
        <f t="shared" si="320"/>
        <v>0</v>
      </c>
      <c r="OR1248" s="98">
        <f t="shared" si="321"/>
        <v>0</v>
      </c>
      <c r="OS1248" s="98">
        <f t="shared" si="321"/>
        <v>0</v>
      </c>
      <c r="OT1248" s="98">
        <f t="shared" si="321"/>
        <v>0</v>
      </c>
      <c r="OU1248" s="103"/>
      <c r="OV1248" s="103"/>
      <c r="OW1248" s="103"/>
      <c r="OX1248" s="98">
        <f t="shared" si="322"/>
        <v>0</v>
      </c>
      <c r="OY1248" s="98">
        <f t="shared" si="323"/>
        <v>0</v>
      </c>
      <c r="OZ1248" s="98">
        <f t="shared" si="324"/>
        <v>0</v>
      </c>
      <c r="PA1248" s="98">
        <f t="shared" si="325"/>
        <v>0</v>
      </c>
      <c r="PB1248" s="98">
        <f t="shared" si="326"/>
        <v>0</v>
      </c>
      <c r="PC1248" s="98">
        <f t="shared" si="327"/>
        <v>0</v>
      </c>
      <c r="PD1248" s="98">
        <f t="shared" si="549"/>
        <v>0</v>
      </c>
      <c r="PE1248" s="98">
        <f t="shared" si="550"/>
        <v>0</v>
      </c>
      <c r="PF1248" s="98">
        <f t="shared" si="551"/>
        <v>0</v>
      </c>
      <c r="PG1248" s="98">
        <f t="shared" si="552"/>
        <v>0</v>
      </c>
      <c r="PH1248" s="98">
        <f t="shared" si="553"/>
        <v>0</v>
      </c>
      <c r="PI1248" s="98">
        <f t="shared" si="554"/>
        <v>0</v>
      </c>
      <c r="PJ1248" s="98">
        <f t="shared" si="328"/>
        <v>0</v>
      </c>
      <c r="PK1248" s="98">
        <f t="shared" si="328"/>
        <v>0</v>
      </c>
      <c r="PL1248" s="98">
        <f t="shared" si="328"/>
        <v>0</v>
      </c>
      <c r="PM1248" s="98">
        <f t="shared" si="329"/>
        <v>0</v>
      </c>
      <c r="PN1248" s="98">
        <f t="shared" si="329"/>
        <v>0</v>
      </c>
      <c r="PO1248" s="98">
        <f t="shared" si="329"/>
        <v>0</v>
      </c>
      <c r="PP1248" s="103"/>
      <c r="PQ1248" s="103"/>
      <c r="PR1248" s="103"/>
      <c r="PS1248" s="98">
        <f t="shared" si="330"/>
        <v>0</v>
      </c>
      <c r="PT1248" s="98">
        <f t="shared" si="331"/>
        <v>0</v>
      </c>
      <c r="PU1248" s="98">
        <f t="shared" si="332"/>
        <v>0</v>
      </c>
      <c r="PV1248" s="98">
        <f t="shared" si="333"/>
        <v>0</v>
      </c>
      <c r="PW1248" s="98">
        <f t="shared" si="334"/>
        <v>0</v>
      </c>
      <c r="PX1248" s="98">
        <f t="shared" si="335"/>
        <v>0</v>
      </c>
      <c r="PY1248" s="98">
        <f t="shared" si="555"/>
        <v>0</v>
      </c>
      <c r="PZ1248" s="98">
        <f t="shared" si="556"/>
        <v>0</v>
      </c>
      <c r="QA1248" s="98">
        <f t="shared" si="557"/>
        <v>0</v>
      </c>
      <c r="QB1248" s="98">
        <f t="shared" si="558"/>
        <v>0</v>
      </c>
      <c r="QC1248" s="98">
        <f t="shared" si="559"/>
        <v>0</v>
      </c>
      <c r="QD1248" s="98">
        <f t="shared" si="560"/>
        <v>0</v>
      </c>
      <c r="QE1248" s="98">
        <f t="shared" si="336"/>
        <v>0</v>
      </c>
      <c r="QF1248" s="98">
        <f t="shared" si="336"/>
        <v>0</v>
      </c>
      <c r="QG1248" s="98">
        <f t="shared" si="336"/>
        <v>0</v>
      </c>
      <c r="QH1248" s="98">
        <f t="shared" si="337"/>
        <v>0</v>
      </c>
      <c r="QI1248" s="98">
        <f t="shared" si="337"/>
        <v>0</v>
      </c>
      <c r="QJ1248" s="98">
        <f t="shared" si="337"/>
        <v>0</v>
      </c>
      <c r="QK1248" s="103"/>
      <c r="QL1248" s="103"/>
      <c r="QM1248" s="103"/>
      <c r="QN1248" s="98">
        <f t="shared" si="338"/>
        <v>0</v>
      </c>
      <c r="QO1248" s="98">
        <f t="shared" si="339"/>
        <v>0</v>
      </c>
      <c r="QP1248" s="98">
        <f t="shared" si="340"/>
        <v>0</v>
      </c>
      <c r="QQ1248" s="98">
        <f t="shared" si="341"/>
        <v>0</v>
      </c>
      <c r="QR1248" s="98">
        <f t="shared" si="342"/>
        <v>0</v>
      </c>
      <c r="QS1248" s="98">
        <f t="shared" si="343"/>
        <v>0</v>
      </c>
      <c r="QT1248" s="98">
        <f t="shared" si="561"/>
        <v>0</v>
      </c>
      <c r="QU1248" s="98">
        <f t="shared" si="562"/>
        <v>0</v>
      </c>
      <c r="QV1248" s="98">
        <f t="shared" si="563"/>
        <v>0</v>
      </c>
      <c r="QW1248" s="98">
        <f t="shared" si="564"/>
        <v>0</v>
      </c>
      <c r="QX1248" s="98">
        <f t="shared" si="565"/>
        <v>0</v>
      </c>
      <c r="QY1248" s="98">
        <f t="shared" si="566"/>
        <v>0</v>
      </c>
      <c r="QZ1248" s="98">
        <f t="shared" si="344"/>
        <v>0</v>
      </c>
      <c r="RA1248" s="98">
        <f t="shared" si="344"/>
        <v>0</v>
      </c>
      <c r="RB1248" s="98">
        <f t="shared" si="344"/>
        <v>0</v>
      </c>
      <c r="RC1248" s="98">
        <f t="shared" si="345"/>
        <v>0</v>
      </c>
      <c r="RD1248" s="98">
        <f t="shared" si="345"/>
        <v>0</v>
      </c>
      <c r="RE1248" s="98">
        <f t="shared" si="345"/>
        <v>0</v>
      </c>
      <c r="RF1248" s="103"/>
      <c r="RG1248" s="103"/>
      <c r="RH1248" s="103"/>
      <c r="RI1248" s="98">
        <f t="shared" si="346"/>
        <v>0</v>
      </c>
      <c r="RJ1248" s="98">
        <f t="shared" si="347"/>
        <v>0</v>
      </c>
      <c r="RK1248" s="98">
        <f t="shared" si="348"/>
        <v>0</v>
      </c>
      <c r="RL1248" s="98">
        <f t="shared" si="349"/>
        <v>0</v>
      </c>
      <c r="RM1248" s="98">
        <f t="shared" si="350"/>
        <v>0</v>
      </c>
      <c r="RN1248" s="98">
        <f t="shared" si="351"/>
        <v>0</v>
      </c>
      <c r="RO1248" s="98">
        <f t="shared" si="567"/>
        <v>0</v>
      </c>
      <c r="RP1248" s="98">
        <f t="shared" si="568"/>
        <v>0</v>
      </c>
      <c r="RQ1248" s="98">
        <f t="shared" si="569"/>
        <v>0</v>
      </c>
      <c r="RR1248" s="98">
        <f t="shared" si="570"/>
        <v>0</v>
      </c>
      <c r="RS1248" s="98">
        <f t="shared" si="571"/>
        <v>0</v>
      </c>
      <c r="RT1248" s="98">
        <f t="shared" si="572"/>
        <v>0</v>
      </c>
      <c r="RU1248" s="98">
        <f t="shared" si="352"/>
        <v>0</v>
      </c>
      <c r="RV1248" s="98">
        <f t="shared" si="352"/>
        <v>0</v>
      </c>
      <c r="RW1248" s="98">
        <f t="shared" si="352"/>
        <v>0</v>
      </c>
      <c r="RX1248" s="98">
        <f t="shared" si="353"/>
        <v>0</v>
      </c>
      <c r="RY1248" s="98">
        <f t="shared" si="353"/>
        <v>0</v>
      </c>
      <c r="RZ1248" s="98">
        <f t="shared" si="353"/>
        <v>0</v>
      </c>
      <c r="SA1248" s="103"/>
      <c r="SB1248" s="103"/>
      <c r="SC1248" s="103"/>
      <c r="SD1248" s="98">
        <f t="shared" si="354"/>
        <v>0</v>
      </c>
      <c r="SE1248" s="98">
        <f t="shared" si="355"/>
        <v>0</v>
      </c>
      <c r="SF1248" s="98">
        <f t="shared" si="356"/>
        <v>0</v>
      </c>
      <c r="SG1248" s="98">
        <f t="shared" si="357"/>
        <v>0</v>
      </c>
      <c r="SH1248" s="98">
        <f t="shared" si="358"/>
        <v>0</v>
      </c>
      <c r="SI1248" s="98">
        <f t="shared" si="359"/>
        <v>0</v>
      </c>
      <c r="SJ1248" s="98">
        <f t="shared" si="573"/>
        <v>0</v>
      </c>
      <c r="SK1248" s="98">
        <f t="shared" si="574"/>
        <v>0</v>
      </c>
      <c r="SL1248" s="98">
        <f t="shared" si="575"/>
        <v>0</v>
      </c>
      <c r="SM1248" s="98">
        <f t="shared" si="576"/>
        <v>0</v>
      </c>
      <c r="SN1248" s="98">
        <f t="shared" si="577"/>
        <v>0</v>
      </c>
      <c r="SO1248" s="98">
        <f t="shared" si="578"/>
        <v>0</v>
      </c>
      <c r="SP1248" s="98">
        <f t="shared" si="360"/>
        <v>0</v>
      </c>
      <c r="SQ1248" s="98">
        <f t="shared" si="360"/>
        <v>0</v>
      </c>
      <c r="SR1248" s="98">
        <f t="shared" si="360"/>
        <v>0</v>
      </c>
      <c r="SS1248" s="98">
        <f t="shared" si="361"/>
        <v>0</v>
      </c>
      <c r="ST1248" s="98">
        <f t="shared" si="361"/>
        <v>0</v>
      </c>
      <c r="SU1248" s="98">
        <f t="shared" si="361"/>
        <v>0</v>
      </c>
      <c r="SV1248" s="103"/>
      <c r="SW1248" s="103"/>
      <c r="SX1248" s="103"/>
      <c r="SY1248" s="98">
        <f t="shared" si="362"/>
        <v>0</v>
      </c>
      <c r="SZ1248" s="98">
        <f t="shared" si="363"/>
        <v>0</v>
      </c>
      <c r="TA1248" s="98">
        <f t="shared" si="364"/>
        <v>0</v>
      </c>
      <c r="TB1248" s="98">
        <f t="shared" si="365"/>
        <v>0</v>
      </c>
      <c r="TC1248" s="98">
        <f t="shared" si="366"/>
        <v>0</v>
      </c>
      <c r="TD1248" s="98">
        <f t="shared" si="367"/>
        <v>0</v>
      </c>
      <c r="TE1248" s="98">
        <f t="shared" si="579"/>
        <v>0</v>
      </c>
      <c r="TF1248" s="98">
        <f t="shared" si="580"/>
        <v>0</v>
      </c>
      <c r="TG1248" s="98">
        <f t="shared" si="581"/>
        <v>0</v>
      </c>
      <c r="TH1248" s="98">
        <f t="shared" si="582"/>
        <v>0</v>
      </c>
      <c r="TI1248" s="98">
        <f t="shared" si="583"/>
        <v>0</v>
      </c>
      <c r="TJ1248" s="98">
        <f t="shared" si="584"/>
        <v>0</v>
      </c>
      <c r="TK1248" s="98">
        <f t="shared" si="368"/>
        <v>0</v>
      </c>
      <c r="TL1248" s="98">
        <f t="shared" si="368"/>
        <v>0</v>
      </c>
      <c r="TM1248" s="98">
        <f t="shared" si="368"/>
        <v>0</v>
      </c>
      <c r="TN1248" s="98">
        <f t="shared" si="369"/>
        <v>0</v>
      </c>
      <c r="TO1248" s="98">
        <f t="shared" si="369"/>
        <v>0</v>
      </c>
      <c r="TP1248" s="98">
        <f t="shared" si="369"/>
        <v>0</v>
      </c>
      <c r="TQ1248" s="103"/>
      <c r="TR1248" s="103"/>
      <c r="TS1248" s="103"/>
      <c r="TT1248" s="98">
        <f t="shared" si="370"/>
        <v>0</v>
      </c>
      <c r="TU1248" s="98">
        <f t="shared" si="371"/>
        <v>0</v>
      </c>
      <c r="TV1248" s="98">
        <f t="shared" si="372"/>
        <v>0</v>
      </c>
      <c r="TW1248" s="98">
        <f t="shared" si="373"/>
        <v>0</v>
      </c>
      <c r="TX1248" s="98">
        <f t="shared" si="374"/>
        <v>0</v>
      </c>
      <c r="TY1248" s="98">
        <f t="shared" si="375"/>
        <v>0</v>
      </c>
      <c r="TZ1248" s="98">
        <f t="shared" si="585"/>
        <v>0</v>
      </c>
      <c r="UA1248" s="98">
        <f t="shared" si="586"/>
        <v>0</v>
      </c>
      <c r="UB1248" s="98">
        <f t="shared" si="587"/>
        <v>0</v>
      </c>
      <c r="UC1248" s="98">
        <f t="shared" si="588"/>
        <v>0</v>
      </c>
      <c r="UD1248" s="98">
        <f t="shared" si="589"/>
        <v>0</v>
      </c>
      <c r="UE1248" s="98">
        <f t="shared" si="590"/>
        <v>0</v>
      </c>
      <c r="UF1248" s="98">
        <f t="shared" si="376"/>
        <v>0</v>
      </c>
      <c r="UG1248" s="98">
        <f t="shared" si="376"/>
        <v>0</v>
      </c>
      <c r="UH1248" s="98">
        <f t="shared" si="376"/>
        <v>0</v>
      </c>
      <c r="UI1248" s="98">
        <f t="shared" si="377"/>
        <v>0</v>
      </c>
      <c r="UJ1248" s="98">
        <f t="shared" si="377"/>
        <v>0</v>
      </c>
      <c r="UK1248" s="98">
        <f t="shared" si="377"/>
        <v>0</v>
      </c>
      <c r="UL1248" s="103"/>
      <c r="UM1248" s="103"/>
      <c r="UN1248" s="103"/>
      <c r="UO1248" s="98">
        <f t="shared" si="378"/>
        <v>0</v>
      </c>
      <c r="UP1248" s="98">
        <f t="shared" si="379"/>
        <v>0</v>
      </c>
      <c r="UQ1248" s="98">
        <f t="shared" si="380"/>
        <v>0</v>
      </c>
      <c r="UR1248" s="98">
        <f t="shared" si="381"/>
        <v>0</v>
      </c>
      <c r="US1248" s="98">
        <f t="shared" si="382"/>
        <v>0</v>
      </c>
      <c r="UT1248" s="98">
        <f t="shared" si="383"/>
        <v>0</v>
      </c>
      <c r="UU1248" s="98">
        <f t="shared" si="591"/>
        <v>225510.54</v>
      </c>
      <c r="UV1248" s="98">
        <f t="shared" si="592"/>
        <v>239190.79</v>
      </c>
      <c r="UW1248" s="98">
        <f t="shared" si="593"/>
        <v>254895.63</v>
      </c>
      <c r="UX1248" s="98">
        <f t="shared" si="594"/>
        <v>32531.360000000001</v>
      </c>
      <c r="UY1248" s="98">
        <f t="shared" si="595"/>
        <v>31060.16</v>
      </c>
      <c r="UZ1248" s="98">
        <f t="shared" si="596"/>
        <v>31126.61</v>
      </c>
      <c r="VA1248" s="98">
        <f t="shared" si="384"/>
        <v>0</v>
      </c>
      <c r="VB1248" s="98">
        <f t="shared" si="384"/>
        <v>0</v>
      </c>
      <c r="VC1248" s="98">
        <f t="shared" si="384"/>
        <v>0</v>
      </c>
      <c r="VD1248" s="98">
        <f t="shared" si="385"/>
        <v>0</v>
      </c>
      <c r="VE1248" s="98">
        <f t="shared" si="385"/>
        <v>0</v>
      </c>
      <c r="VF1248" s="98">
        <f t="shared" si="385"/>
        <v>0</v>
      </c>
      <c r="VG1248" s="103"/>
      <c r="VH1248" s="103"/>
      <c r="VI1248" s="103"/>
      <c r="VJ1248" s="98">
        <f t="shared" si="386"/>
        <v>0</v>
      </c>
      <c r="VK1248" s="98">
        <f t="shared" si="387"/>
        <v>0</v>
      </c>
      <c r="VL1248" s="98">
        <f t="shared" si="388"/>
        <v>0</v>
      </c>
      <c r="VM1248" s="98">
        <f t="shared" si="389"/>
        <v>0</v>
      </c>
      <c r="VN1248" s="98">
        <f t="shared" si="390"/>
        <v>0</v>
      </c>
      <c r="VO1248" s="98">
        <f t="shared" si="391"/>
        <v>0</v>
      </c>
      <c r="VP1248" s="98">
        <f t="shared" si="597"/>
        <v>0</v>
      </c>
      <c r="VQ1248" s="98">
        <f t="shared" si="598"/>
        <v>0</v>
      </c>
      <c r="VR1248" s="98">
        <f t="shared" si="599"/>
        <v>0</v>
      </c>
      <c r="VS1248" s="98">
        <f t="shared" si="600"/>
        <v>0</v>
      </c>
      <c r="VT1248" s="98">
        <f t="shared" si="601"/>
        <v>0</v>
      </c>
      <c r="VU1248" s="98">
        <f t="shared" si="602"/>
        <v>0</v>
      </c>
      <c r="VV1248" s="98">
        <f t="shared" si="392"/>
        <v>0</v>
      </c>
      <c r="VW1248" s="98">
        <f t="shared" si="392"/>
        <v>0</v>
      </c>
      <c r="VX1248" s="98">
        <f t="shared" si="392"/>
        <v>0</v>
      </c>
      <c r="VY1248" s="98">
        <f t="shared" si="393"/>
        <v>0</v>
      </c>
      <c r="VZ1248" s="98">
        <f t="shared" si="393"/>
        <v>0</v>
      </c>
      <c r="WA1248" s="98">
        <f t="shared" si="393"/>
        <v>0</v>
      </c>
      <c r="WB1248" s="103"/>
      <c r="WC1248" s="103"/>
      <c r="WD1248" s="103"/>
      <c r="WE1248" s="98">
        <f t="shared" si="394"/>
        <v>0</v>
      </c>
      <c r="WF1248" s="98">
        <f t="shared" si="395"/>
        <v>0</v>
      </c>
      <c r="WG1248" s="98">
        <f t="shared" si="396"/>
        <v>0</v>
      </c>
      <c r="WH1248" s="98">
        <f t="shared" si="397"/>
        <v>0</v>
      </c>
      <c r="WI1248" s="98">
        <f t="shared" si="398"/>
        <v>0</v>
      </c>
      <c r="WJ1248" s="98">
        <f t="shared" si="399"/>
        <v>0</v>
      </c>
      <c r="WK1248" s="98">
        <f t="shared" si="603"/>
        <v>0</v>
      </c>
      <c r="WL1248" s="98">
        <f t="shared" si="604"/>
        <v>0</v>
      </c>
      <c r="WM1248" s="98">
        <f t="shared" si="605"/>
        <v>0</v>
      </c>
      <c r="WN1248" s="98">
        <f t="shared" si="606"/>
        <v>0</v>
      </c>
      <c r="WO1248" s="98">
        <f t="shared" si="607"/>
        <v>0</v>
      </c>
      <c r="WP1248" s="98">
        <f t="shared" si="608"/>
        <v>0</v>
      </c>
      <c r="WQ1248" s="98">
        <f t="shared" si="400"/>
        <v>0</v>
      </c>
      <c r="WR1248" s="98">
        <f t="shared" si="400"/>
        <v>0</v>
      </c>
      <c r="WS1248" s="98">
        <f t="shared" si="400"/>
        <v>0</v>
      </c>
      <c r="WT1248" s="98">
        <f t="shared" si="401"/>
        <v>0</v>
      </c>
      <c r="WU1248" s="98">
        <f t="shared" si="401"/>
        <v>0</v>
      </c>
      <c r="WV1248" s="98">
        <f t="shared" si="401"/>
        <v>0</v>
      </c>
      <c r="WW1248" s="103"/>
      <c r="WX1248" s="103"/>
      <c r="WY1248" s="103"/>
      <c r="WZ1248" s="98">
        <f t="shared" si="402"/>
        <v>0</v>
      </c>
      <c r="XA1248" s="98">
        <f t="shared" si="403"/>
        <v>0</v>
      </c>
      <c r="XB1248" s="98">
        <f t="shared" si="404"/>
        <v>0</v>
      </c>
      <c r="XC1248" s="98">
        <f t="shared" si="405"/>
        <v>0</v>
      </c>
      <c r="XD1248" s="98">
        <f t="shared" si="406"/>
        <v>0</v>
      </c>
      <c r="XE1248" s="98">
        <f t="shared" si="407"/>
        <v>0</v>
      </c>
      <c r="XF1248" s="98">
        <f t="shared" si="609"/>
        <v>0</v>
      </c>
      <c r="XG1248" s="98">
        <f t="shared" si="610"/>
        <v>0</v>
      </c>
      <c r="XH1248" s="98">
        <f t="shared" si="611"/>
        <v>0</v>
      </c>
      <c r="XI1248" s="98">
        <f t="shared" si="612"/>
        <v>0</v>
      </c>
      <c r="XJ1248" s="98">
        <f t="shared" si="613"/>
        <v>0</v>
      </c>
      <c r="XK1248" s="98">
        <f t="shared" si="614"/>
        <v>0</v>
      </c>
      <c r="XL1248" s="98">
        <f t="shared" si="408"/>
        <v>0</v>
      </c>
      <c r="XM1248" s="98">
        <f t="shared" si="408"/>
        <v>0</v>
      </c>
      <c r="XN1248" s="98">
        <f t="shared" si="408"/>
        <v>0</v>
      </c>
      <c r="XO1248" s="98">
        <f t="shared" si="409"/>
        <v>0</v>
      </c>
      <c r="XP1248" s="98">
        <f t="shared" si="409"/>
        <v>0</v>
      </c>
      <c r="XQ1248" s="98">
        <f t="shared" si="409"/>
        <v>0</v>
      </c>
      <c r="XR1248" s="103"/>
      <c r="XS1248" s="103"/>
      <c r="XT1248" s="103"/>
      <c r="XU1248" s="98">
        <f t="shared" si="410"/>
        <v>0</v>
      </c>
      <c r="XV1248" s="98">
        <f t="shared" si="411"/>
        <v>0</v>
      </c>
      <c r="XW1248" s="98">
        <f t="shared" si="412"/>
        <v>0</v>
      </c>
      <c r="XX1248" s="98">
        <f t="shared" si="413"/>
        <v>0</v>
      </c>
      <c r="XY1248" s="98">
        <f t="shared" si="414"/>
        <v>0</v>
      </c>
      <c r="XZ1248" s="98">
        <f t="shared" si="415"/>
        <v>0</v>
      </c>
      <c r="YA1248" s="98">
        <f t="shared" si="615"/>
        <v>0</v>
      </c>
      <c r="YB1248" s="98">
        <f t="shared" si="616"/>
        <v>0</v>
      </c>
      <c r="YC1248" s="98">
        <f t="shared" si="617"/>
        <v>0</v>
      </c>
      <c r="YD1248" s="98">
        <f t="shared" si="618"/>
        <v>0</v>
      </c>
      <c r="YE1248" s="98">
        <f t="shared" si="619"/>
        <v>0</v>
      </c>
      <c r="YF1248" s="98">
        <f t="shared" si="620"/>
        <v>0</v>
      </c>
      <c r="YG1248" s="98">
        <f t="shared" si="416"/>
        <v>0</v>
      </c>
      <c r="YH1248" s="98">
        <f t="shared" si="416"/>
        <v>0</v>
      </c>
      <c r="YI1248" s="98">
        <f t="shared" si="416"/>
        <v>0</v>
      </c>
      <c r="YJ1248" s="98">
        <f t="shared" si="417"/>
        <v>0</v>
      </c>
      <c r="YK1248" s="98">
        <f t="shared" si="417"/>
        <v>0</v>
      </c>
      <c r="YL1248" s="98">
        <f t="shared" si="417"/>
        <v>0</v>
      </c>
      <c r="YM1248" s="146">
        <f t="shared" si="621"/>
        <v>0</v>
      </c>
      <c r="YN1248" s="146">
        <f t="shared" si="418"/>
        <v>0</v>
      </c>
      <c r="YO1248" s="146">
        <f t="shared" si="418"/>
        <v>0</v>
      </c>
      <c r="YP1248" s="98">
        <f t="shared" si="419"/>
        <v>0</v>
      </c>
      <c r="YQ1248" s="98">
        <f t="shared" si="420"/>
        <v>0</v>
      </c>
      <c r="YR1248" s="98">
        <f t="shared" si="421"/>
        <v>0</v>
      </c>
      <c r="YS1248" s="98">
        <f t="shared" si="422"/>
        <v>0</v>
      </c>
      <c r="YT1248" s="98">
        <f t="shared" si="423"/>
        <v>0</v>
      </c>
      <c r="YU1248" s="98">
        <f t="shared" si="424"/>
        <v>0</v>
      </c>
      <c r="YV1248" s="98">
        <f t="shared" si="622"/>
        <v>224249.96</v>
      </c>
      <c r="YW1248" s="98">
        <f t="shared" si="623"/>
        <v>237285.07</v>
      </c>
      <c r="YX1248" s="98">
        <f t="shared" si="624"/>
        <v>252225.4</v>
      </c>
      <c r="YY1248" s="98">
        <f t="shared" si="625"/>
        <v>48095.92</v>
      </c>
      <c r="YZ1248" s="98">
        <f t="shared" si="626"/>
        <v>45742.25</v>
      </c>
      <c r="ZA1248" s="98">
        <f t="shared" si="627"/>
        <v>45841.64</v>
      </c>
      <c r="ZB1248" s="98">
        <f t="shared" si="425"/>
        <v>0</v>
      </c>
      <c r="ZC1248" s="98">
        <f t="shared" si="425"/>
        <v>0</v>
      </c>
      <c r="ZD1248" s="98">
        <f t="shared" si="425"/>
        <v>0</v>
      </c>
      <c r="ZE1248" s="98">
        <f t="shared" si="426"/>
        <v>0</v>
      </c>
      <c r="ZF1248" s="98">
        <f t="shared" si="426"/>
        <v>0</v>
      </c>
      <c r="ZG1248" s="98">
        <f t="shared" si="426"/>
        <v>0</v>
      </c>
    </row>
    <row r="1249" spans="1:683" ht="24" hidden="1">
      <c r="A1249" s="93" t="s">
        <v>415</v>
      </c>
      <c r="B1249" s="297" t="s">
        <v>419</v>
      </c>
      <c r="C1249" s="5"/>
      <c r="D1249" s="652"/>
      <c r="E1249" s="286"/>
      <c r="F1249" s="111">
        <f t="shared" si="172"/>
        <v>63935</v>
      </c>
      <c r="G1249" s="111">
        <f t="shared" si="172"/>
        <v>64426</v>
      </c>
      <c r="H1249" s="111">
        <f t="shared" si="172"/>
        <v>64983</v>
      </c>
      <c r="I1249" s="98">
        <f t="shared" si="173"/>
        <v>115474</v>
      </c>
      <c r="J1249" s="98">
        <f t="shared" si="174"/>
        <v>117767</v>
      </c>
      <c r="K1249" s="98">
        <f t="shared" si="175"/>
        <v>120496</v>
      </c>
      <c r="L1249" s="103"/>
      <c r="M1249" s="103"/>
      <c r="N1249" s="103"/>
      <c r="O1249" s="98">
        <f t="shared" si="427"/>
        <v>0</v>
      </c>
      <c r="P1249" s="98">
        <f t="shared" si="428"/>
        <v>0</v>
      </c>
      <c r="Q1249" s="98">
        <f t="shared" si="429"/>
        <v>0</v>
      </c>
      <c r="R1249" s="98">
        <f t="shared" si="430"/>
        <v>0</v>
      </c>
      <c r="S1249" s="98">
        <f t="shared" si="431"/>
        <v>0</v>
      </c>
      <c r="T1249" s="98">
        <f t="shared" si="432"/>
        <v>0</v>
      </c>
      <c r="U1249" s="98">
        <f t="shared" si="433"/>
        <v>0</v>
      </c>
      <c r="V1249" s="98">
        <f t="shared" si="434"/>
        <v>0</v>
      </c>
      <c r="W1249" s="98">
        <f t="shared" si="435"/>
        <v>0</v>
      </c>
      <c r="X1249" s="98">
        <f t="shared" si="436"/>
        <v>0</v>
      </c>
      <c r="Y1249" s="98">
        <f t="shared" si="437"/>
        <v>0</v>
      </c>
      <c r="Z1249" s="98">
        <f t="shared" si="438"/>
        <v>0</v>
      </c>
      <c r="AA1249" s="98">
        <f t="shared" si="439"/>
        <v>0</v>
      </c>
      <c r="AB1249" s="98">
        <f t="shared" si="176"/>
        <v>0</v>
      </c>
      <c r="AC1249" s="98">
        <f t="shared" si="176"/>
        <v>0</v>
      </c>
      <c r="AD1249" s="98">
        <f t="shared" si="440"/>
        <v>0</v>
      </c>
      <c r="AE1249" s="98">
        <f t="shared" si="177"/>
        <v>0</v>
      </c>
      <c r="AF1249" s="98">
        <f t="shared" si="177"/>
        <v>0</v>
      </c>
      <c r="AG1249" s="103"/>
      <c r="AH1249" s="103"/>
      <c r="AI1249" s="103"/>
      <c r="AJ1249" s="98">
        <f t="shared" si="178"/>
        <v>0</v>
      </c>
      <c r="AK1249" s="98">
        <f t="shared" si="179"/>
        <v>0</v>
      </c>
      <c r="AL1249" s="98">
        <f t="shared" si="180"/>
        <v>0</v>
      </c>
      <c r="AM1249" s="98">
        <f t="shared" si="181"/>
        <v>0</v>
      </c>
      <c r="AN1249" s="98">
        <f t="shared" si="182"/>
        <v>0</v>
      </c>
      <c r="AO1249" s="98">
        <f t="shared" si="183"/>
        <v>0</v>
      </c>
      <c r="AP1249" s="98">
        <f t="shared" si="441"/>
        <v>0</v>
      </c>
      <c r="AQ1249" s="98">
        <f t="shared" si="442"/>
        <v>0</v>
      </c>
      <c r="AR1249" s="98">
        <f t="shared" si="443"/>
        <v>0</v>
      </c>
      <c r="AS1249" s="98">
        <f t="shared" si="444"/>
        <v>0</v>
      </c>
      <c r="AT1249" s="98">
        <f t="shared" si="445"/>
        <v>0</v>
      </c>
      <c r="AU1249" s="98">
        <f t="shared" si="446"/>
        <v>0</v>
      </c>
      <c r="AV1249" s="98">
        <f t="shared" si="184"/>
        <v>0</v>
      </c>
      <c r="AW1249" s="98">
        <f t="shared" si="184"/>
        <v>0</v>
      </c>
      <c r="AX1249" s="98">
        <f t="shared" si="184"/>
        <v>0</v>
      </c>
      <c r="AY1249" s="98">
        <f t="shared" si="185"/>
        <v>0</v>
      </c>
      <c r="AZ1249" s="98">
        <f t="shared" si="185"/>
        <v>0</v>
      </c>
      <c r="BA1249" s="98">
        <f t="shared" si="185"/>
        <v>0</v>
      </c>
      <c r="BB1249" s="103"/>
      <c r="BC1249" s="103"/>
      <c r="BD1249" s="103"/>
      <c r="BE1249" s="98">
        <f t="shared" si="186"/>
        <v>0</v>
      </c>
      <c r="BF1249" s="98">
        <f t="shared" si="187"/>
        <v>0</v>
      </c>
      <c r="BG1249" s="98">
        <f t="shared" si="188"/>
        <v>0</v>
      </c>
      <c r="BH1249" s="98">
        <f t="shared" si="189"/>
        <v>0</v>
      </c>
      <c r="BI1249" s="98">
        <f t="shared" si="190"/>
        <v>0</v>
      </c>
      <c r="BJ1249" s="98">
        <f t="shared" si="191"/>
        <v>0</v>
      </c>
      <c r="BK1249" s="98">
        <f t="shared" si="447"/>
        <v>0</v>
      </c>
      <c r="BL1249" s="98">
        <f t="shared" si="448"/>
        <v>0</v>
      </c>
      <c r="BM1249" s="98">
        <f t="shared" si="449"/>
        <v>0</v>
      </c>
      <c r="BN1249" s="98">
        <f t="shared" si="450"/>
        <v>0</v>
      </c>
      <c r="BO1249" s="98">
        <f t="shared" si="451"/>
        <v>0</v>
      </c>
      <c r="BP1249" s="98">
        <f t="shared" si="452"/>
        <v>0</v>
      </c>
      <c r="BQ1249" s="98">
        <f t="shared" si="192"/>
        <v>0</v>
      </c>
      <c r="BR1249" s="98">
        <f t="shared" si="192"/>
        <v>0</v>
      </c>
      <c r="BS1249" s="98">
        <f t="shared" si="192"/>
        <v>0</v>
      </c>
      <c r="BT1249" s="98">
        <f t="shared" si="193"/>
        <v>0</v>
      </c>
      <c r="BU1249" s="98">
        <f t="shared" si="193"/>
        <v>0</v>
      </c>
      <c r="BV1249" s="98">
        <f t="shared" si="193"/>
        <v>0</v>
      </c>
      <c r="BW1249" s="103"/>
      <c r="BX1249" s="103"/>
      <c r="BY1249" s="103"/>
      <c r="BZ1249" s="98">
        <f t="shared" si="194"/>
        <v>0</v>
      </c>
      <c r="CA1249" s="98">
        <f t="shared" si="195"/>
        <v>0</v>
      </c>
      <c r="CB1249" s="98">
        <f t="shared" si="196"/>
        <v>0</v>
      </c>
      <c r="CC1249" s="98">
        <f t="shared" si="197"/>
        <v>0</v>
      </c>
      <c r="CD1249" s="98">
        <f t="shared" si="198"/>
        <v>0</v>
      </c>
      <c r="CE1249" s="98">
        <f t="shared" si="199"/>
        <v>0</v>
      </c>
      <c r="CF1249" s="98">
        <f t="shared" si="453"/>
        <v>0</v>
      </c>
      <c r="CG1249" s="98">
        <f t="shared" si="454"/>
        <v>0</v>
      </c>
      <c r="CH1249" s="98">
        <f t="shared" si="455"/>
        <v>0</v>
      </c>
      <c r="CI1249" s="98">
        <f t="shared" si="456"/>
        <v>0</v>
      </c>
      <c r="CJ1249" s="98">
        <f t="shared" si="457"/>
        <v>0</v>
      </c>
      <c r="CK1249" s="98">
        <f t="shared" si="458"/>
        <v>0</v>
      </c>
      <c r="CL1249" s="98">
        <f t="shared" si="200"/>
        <v>0</v>
      </c>
      <c r="CM1249" s="98">
        <f t="shared" si="200"/>
        <v>0</v>
      </c>
      <c r="CN1249" s="98">
        <f t="shared" si="200"/>
        <v>0</v>
      </c>
      <c r="CO1249" s="98">
        <f t="shared" si="201"/>
        <v>0</v>
      </c>
      <c r="CP1249" s="98">
        <f t="shared" si="201"/>
        <v>0</v>
      </c>
      <c r="CQ1249" s="98">
        <f t="shared" si="201"/>
        <v>0</v>
      </c>
      <c r="CR1249" s="103"/>
      <c r="CS1249" s="103"/>
      <c r="CT1249" s="103"/>
      <c r="CU1249" s="98">
        <f t="shared" si="202"/>
        <v>0</v>
      </c>
      <c r="CV1249" s="98">
        <f t="shared" si="203"/>
        <v>0</v>
      </c>
      <c r="CW1249" s="98">
        <f t="shared" si="204"/>
        <v>0</v>
      </c>
      <c r="CX1249" s="98">
        <f t="shared" si="205"/>
        <v>0</v>
      </c>
      <c r="CY1249" s="98">
        <f t="shared" si="206"/>
        <v>0</v>
      </c>
      <c r="CZ1249" s="98">
        <f t="shared" si="207"/>
        <v>0</v>
      </c>
      <c r="DA1249" s="98">
        <f t="shared" si="459"/>
        <v>0</v>
      </c>
      <c r="DB1249" s="98">
        <f t="shared" si="460"/>
        <v>0</v>
      </c>
      <c r="DC1249" s="98">
        <f t="shared" si="461"/>
        <v>0</v>
      </c>
      <c r="DD1249" s="98">
        <f t="shared" si="462"/>
        <v>0</v>
      </c>
      <c r="DE1249" s="98">
        <f t="shared" si="463"/>
        <v>0</v>
      </c>
      <c r="DF1249" s="98">
        <f t="shared" si="464"/>
        <v>0</v>
      </c>
      <c r="DG1249" s="98">
        <f t="shared" si="208"/>
        <v>0</v>
      </c>
      <c r="DH1249" s="98">
        <f t="shared" si="208"/>
        <v>0</v>
      </c>
      <c r="DI1249" s="98">
        <f t="shared" si="208"/>
        <v>0</v>
      </c>
      <c r="DJ1249" s="98">
        <f t="shared" si="209"/>
        <v>0</v>
      </c>
      <c r="DK1249" s="98">
        <f t="shared" si="209"/>
        <v>0</v>
      </c>
      <c r="DL1249" s="98">
        <f t="shared" si="209"/>
        <v>0</v>
      </c>
      <c r="DM1249" s="103"/>
      <c r="DN1249" s="103"/>
      <c r="DO1249" s="103"/>
      <c r="DP1249" s="98">
        <f t="shared" si="210"/>
        <v>0</v>
      </c>
      <c r="DQ1249" s="98">
        <f t="shared" si="211"/>
        <v>0</v>
      </c>
      <c r="DR1249" s="98">
        <f t="shared" si="212"/>
        <v>0</v>
      </c>
      <c r="DS1249" s="98">
        <f t="shared" si="213"/>
        <v>0</v>
      </c>
      <c r="DT1249" s="98">
        <f t="shared" si="214"/>
        <v>0</v>
      </c>
      <c r="DU1249" s="98">
        <f t="shared" si="215"/>
        <v>0</v>
      </c>
      <c r="DV1249" s="98">
        <f t="shared" si="465"/>
        <v>0</v>
      </c>
      <c r="DW1249" s="98">
        <f t="shared" si="466"/>
        <v>0</v>
      </c>
      <c r="DX1249" s="98">
        <f t="shared" si="467"/>
        <v>0</v>
      </c>
      <c r="DY1249" s="98">
        <f t="shared" si="468"/>
        <v>0</v>
      </c>
      <c r="DZ1249" s="98">
        <f t="shared" si="469"/>
        <v>0</v>
      </c>
      <c r="EA1249" s="98">
        <f t="shared" si="470"/>
        <v>0</v>
      </c>
      <c r="EB1249" s="98">
        <f t="shared" si="216"/>
        <v>0</v>
      </c>
      <c r="EC1249" s="98">
        <f t="shared" si="216"/>
        <v>0</v>
      </c>
      <c r="ED1249" s="98">
        <f t="shared" si="216"/>
        <v>0</v>
      </c>
      <c r="EE1249" s="98">
        <f t="shared" si="217"/>
        <v>0</v>
      </c>
      <c r="EF1249" s="98">
        <f t="shared" si="217"/>
        <v>0</v>
      </c>
      <c r="EG1249" s="98">
        <f t="shared" si="217"/>
        <v>0</v>
      </c>
      <c r="EH1249" s="103"/>
      <c r="EI1249" s="103"/>
      <c r="EJ1249" s="103"/>
      <c r="EK1249" s="98">
        <f t="shared" si="218"/>
        <v>0</v>
      </c>
      <c r="EL1249" s="98">
        <f t="shared" si="219"/>
        <v>0</v>
      </c>
      <c r="EM1249" s="98">
        <f t="shared" si="220"/>
        <v>0</v>
      </c>
      <c r="EN1249" s="98">
        <f t="shared" si="221"/>
        <v>0</v>
      </c>
      <c r="EO1249" s="98">
        <f t="shared" si="222"/>
        <v>0</v>
      </c>
      <c r="EP1249" s="98">
        <f t="shared" si="223"/>
        <v>0</v>
      </c>
      <c r="EQ1249" s="98">
        <f t="shared" si="471"/>
        <v>0</v>
      </c>
      <c r="ER1249" s="98">
        <f t="shared" si="472"/>
        <v>0</v>
      </c>
      <c r="ES1249" s="98">
        <f t="shared" si="473"/>
        <v>0</v>
      </c>
      <c r="ET1249" s="98">
        <f t="shared" si="474"/>
        <v>0</v>
      </c>
      <c r="EU1249" s="98">
        <f t="shared" si="475"/>
        <v>0</v>
      </c>
      <c r="EV1249" s="98">
        <f t="shared" si="476"/>
        <v>0</v>
      </c>
      <c r="EW1249" s="98">
        <f t="shared" si="224"/>
        <v>0</v>
      </c>
      <c r="EX1249" s="98">
        <f t="shared" si="224"/>
        <v>0</v>
      </c>
      <c r="EY1249" s="98">
        <f t="shared" si="224"/>
        <v>0</v>
      </c>
      <c r="EZ1249" s="98">
        <f t="shared" si="225"/>
        <v>0</v>
      </c>
      <c r="FA1249" s="98">
        <f t="shared" si="225"/>
        <v>0</v>
      </c>
      <c r="FB1249" s="98">
        <f t="shared" si="225"/>
        <v>0</v>
      </c>
      <c r="FC1249" s="103"/>
      <c r="FD1249" s="103"/>
      <c r="FE1249" s="103"/>
      <c r="FF1249" s="98">
        <f t="shared" si="226"/>
        <v>0</v>
      </c>
      <c r="FG1249" s="98">
        <f t="shared" si="227"/>
        <v>0</v>
      </c>
      <c r="FH1249" s="98">
        <f t="shared" si="228"/>
        <v>0</v>
      </c>
      <c r="FI1249" s="98">
        <f t="shared" si="229"/>
        <v>0</v>
      </c>
      <c r="FJ1249" s="98">
        <f t="shared" si="230"/>
        <v>0</v>
      </c>
      <c r="FK1249" s="98">
        <f t="shared" si="231"/>
        <v>0</v>
      </c>
      <c r="FL1249" s="98">
        <f t="shared" si="477"/>
        <v>0</v>
      </c>
      <c r="FM1249" s="98">
        <f t="shared" si="478"/>
        <v>0</v>
      </c>
      <c r="FN1249" s="98">
        <f t="shared" si="479"/>
        <v>0</v>
      </c>
      <c r="FO1249" s="98">
        <f t="shared" si="480"/>
        <v>0</v>
      </c>
      <c r="FP1249" s="98">
        <f t="shared" si="481"/>
        <v>0</v>
      </c>
      <c r="FQ1249" s="98">
        <f t="shared" si="482"/>
        <v>0</v>
      </c>
      <c r="FR1249" s="98">
        <f t="shared" si="232"/>
        <v>0</v>
      </c>
      <c r="FS1249" s="98">
        <f t="shared" si="232"/>
        <v>0</v>
      </c>
      <c r="FT1249" s="98">
        <f t="shared" si="232"/>
        <v>0</v>
      </c>
      <c r="FU1249" s="98">
        <f t="shared" si="233"/>
        <v>0</v>
      </c>
      <c r="FV1249" s="98">
        <f t="shared" si="233"/>
        <v>0</v>
      </c>
      <c r="FW1249" s="98">
        <f t="shared" si="233"/>
        <v>0</v>
      </c>
      <c r="FX1249" s="103"/>
      <c r="FY1249" s="103"/>
      <c r="FZ1249" s="103"/>
      <c r="GA1249" s="98">
        <f t="shared" si="234"/>
        <v>0</v>
      </c>
      <c r="GB1249" s="98">
        <f t="shared" si="235"/>
        <v>0</v>
      </c>
      <c r="GC1249" s="98">
        <f t="shared" si="236"/>
        <v>0</v>
      </c>
      <c r="GD1249" s="98">
        <f t="shared" si="237"/>
        <v>0</v>
      </c>
      <c r="GE1249" s="98">
        <f t="shared" si="238"/>
        <v>0</v>
      </c>
      <c r="GF1249" s="98">
        <f t="shared" si="239"/>
        <v>0</v>
      </c>
      <c r="GG1249" s="98">
        <f t="shared" si="483"/>
        <v>0</v>
      </c>
      <c r="GH1249" s="98">
        <f t="shared" si="484"/>
        <v>0</v>
      </c>
      <c r="GI1249" s="98">
        <f t="shared" si="485"/>
        <v>0</v>
      </c>
      <c r="GJ1249" s="98">
        <f t="shared" si="486"/>
        <v>0</v>
      </c>
      <c r="GK1249" s="98">
        <f t="shared" si="487"/>
        <v>0</v>
      </c>
      <c r="GL1249" s="98">
        <f t="shared" si="488"/>
        <v>0</v>
      </c>
      <c r="GM1249" s="98">
        <f t="shared" si="240"/>
        <v>0</v>
      </c>
      <c r="GN1249" s="98">
        <f t="shared" si="240"/>
        <v>0</v>
      </c>
      <c r="GO1249" s="98">
        <f t="shared" si="240"/>
        <v>0</v>
      </c>
      <c r="GP1249" s="98">
        <f t="shared" si="241"/>
        <v>0</v>
      </c>
      <c r="GQ1249" s="98">
        <f t="shared" si="241"/>
        <v>0</v>
      </c>
      <c r="GR1249" s="98">
        <f t="shared" si="241"/>
        <v>0</v>
      </c>
      <c r="GS1249" s="103"/>
      <c r="GT1249" s="103"/>
      <c r="GU1249" s="103"/>
      <c r="GV1249" s="98">
        <f t="shared" si="242"/>
        <v>0</v>
      </c>
      <c r="GW1249" s="98">
        <f t="shared" si="243"/>
        <v>0</v>
      </c>
      <c r="GX1249" s="98">
        <f t="shared" si="244"/>
        <v>0</v>
      </c>
      <c r="GY1249" s="98">
        <f t="shared" si="245"/>
        <v>0</v>
      </c>
      <c r="GZ1249" s="98">
        <f t="shared" si="246"/>
        <v>0</v>
      </c>
      <c r="HA1249" s="98">
        <f t="shared" si="247"/>
        <v>0</v>
      </c>
      <c r="HB1249" s="98">
        <f t="shared" si="489"/>
        <v>69767.13</v>
      </c>
      <c r="HC1249" s="98">
        <f t="shared" si="490"/>
        <v>73344.81</v>
      </c>
      <c r="HD1249" s="98">
        <f t="shared" si="491"/>
        <v>77424.28</v>
      </c>
      <c r="HE1249" s="98">
        <f t="shared" si="492"/>
        <v>40607.03</v>
      </c>
      <c r="HF1249" s="98">
        <f t="shared" si="493"/>
        <v>38470.720000000001</v>
      </c>
      <c r="HG1249" s="98">
        <f t="shared" si="494"/>
        <v>38548.720000000001</v>
      </c>
      <c r="HH1249" s="98">
        <f t="shared" si="248"/>
        <v>0</v>
      </c>
      <c r="HI1249" s="98">
        <f t="shared" si="248"/>
        <v>0</v>
      </c>
      <c r="HJ1249" s="98">
        <f t="shared" si="248"/>
        <v>0</v>
      </c>
      <c r="HK1249" s="98">
        <f t="shared" si="249"/>
        <v>0</v>
      </c>
      <c r="HL1249" s="98">
        <f t="shared" si="249"/>
        <v>0</v>
      </c>
      <c r="HM1249" s="98">
        <f t="shared" si="249"/>
        <v>0</v>
      </c>
      <c r="HN1249" s="103"/>
      <c r="HO1249" s="103"/>
      <c r="HP1249" s="103"/>
      <c r="HQ1249" s="98">
        <f t="shared" si="250"/>
        <v>0</v>
      </c>
      <c r="HR1249" s="98">
        <f t="shared" si="251"/>
        <v>0</v>
      </c>
      <c r="HS1249" s="98">
        <f t="shared" si="252"/>
        <v>0</v>
      </c>
      <c r="HT1249" s="98">
        <f t="shared" si="253"/>
        <v>0</v>
      </c>
      <c r="HU1249" s="98">
        <f t="shared" si="254"/>
        <v>0</v>
      </c>
      <c r="HV1249" s="98">
        <f t="shared" si="255"/>
        <v>0</v>
      </c>
      <c r="HW1249" s="98">
        <f t="shared" si="495"/>
        <v>0</v>
      </c>
      <c r="HX1249" s="98">
        <f t="shared" si="496"/>
        <v>0</v>
      </c>
      <c r="HY1249" s="98">
        <f t="shared" si="497"/>
        <v>0</v>
      </c>
      <c r="HZ1249" s="98">
        <f t="shared" si="498"/>
        <v>0</v>
      </c>
      <c r="IA1249" s="98">
        <f t="shared" si="499"/>
        <v>0</v>
      </c>
      <c r="IB1249" s="98">
        <f t="shared" si="500"/>
        <v>0</v>
      </c>
      <c r="IC1249" s="98">
        <f t="shared" si="256"/>
        <v>0</v>
      </c>
      <c r="ID1249" s="98">
        <f t="shared" si="256"/>
        <v>0</v>
      </c>
      <c r="IE1249" s="98">
        <f t="shared" si="256"/>
        <v>0</v>
      </c>
      <c r="IF1249" s="98">
        <f t="shared" si="257"/>
        <v>0</v>
      </c>
      <c r="IG1249" s="98">
        <f t="shared" si="257"/>
        <v>0</v>
      </c>
      <c r="IH1249" s="98">
        <f t="shared" si="257"/>
        <v>0</v>
      </c>
      <c r="II1249" s="103"/>
      <c r="IJ1249" s="103"/>
      <c r="IK1249" s="103"/>
      <c r="IL1249" s="98">
        <f t="shared" si="258"/>
        <v>0</v>
      </c>
      <c r="IM1249" s="98">
        <f t="shared" si="259"/>
        <v>0</v>
      </c>
      <c r="IN1249" s="98">
        <f t="shared" si="260"/>
        <v>0</v>
      </c>
      <c r="IO1249" s="98">
        <f t="shared" si="261"/>
        <v>0</v>
      </c>
      <c r="IP1249" s="98">
        <f t="shared" si="262"/>
        <v>0</v>
      </c>
      <c r="IQ1249" s="98">
        <f t="shared" si="263"/>
        <v>0</v>
      </c>
      <c r="IR1249" s="98">
        <f t="shared" si="501"/>
        <v>0</v>
      </c>
      <c r="IS1249" s="98">
        <f t="shared" si="502"/>
        <v>0</v>
      </c>
      <c r="IT1249" s="98">
        <f t="shared" si="503"/>
        <v>0</v>
      </c>
      <c r="IU1249" s="98">
        <f t="shared" si="504"/>
        <v>0</v>
      </c>
      <c r="IV1249" s="98">
        <f t="shared" si="505"/>
        <v>0</v>
      </c>
      <c r="IW1249" s="98">
        <f t="shared" si="506"/>
        <v>0</v>
      </c>
      <c r="IX1249" s="98">
        <f t="shared" si="264"/>
        <v>0</v>
      </c>
      <c r="IY1249" s="98">
        <f t="shared" si="264"/>
        <v>0</v>
      </c>
      <c r="IZ1249" s="98">
        <f t="shared" si="264"/>
        <v>0</v>
      </c>
      <c r="JA1249" s="98">
        <f t="shared" si="265"/>
        <v>0</v>
      </c>
      <c r="JB1249" s="98">
        <f t="shared" si="265"/>
        <v>0</v>
      </c>
      <c r="JC1249" s="98">
        <f t="shared" si="265"/>
        <v>0</v>
      </c>
      <c r="JD1249" s="103"/>
      <c r="JE1249" s="103"/>
      <c r="JF1249" s="103"/>
      <c r="JG1249" s="98">
        <f t="shared" si="266"/>
        <v>0</v>
      </c>
      <c r="JH1249" s="98">
        <f t="shared" si="267"/>
        <v>0</v>
      </c>
      <c r="JI1249" s="98">
        <f t="shared" si="268"/>
        <v>0</v>
      </c>
      <c r="JJ1249" s="98">
        <f t="shared" si="269"/>
        <v>0</v>
      </c>
      <c r="JK1249" s="98">
        <f t="shared" si="270"/>
        <v>0</v>
      </c>
      <c r="JL1249" s="98">
        <f t="shared" si="271"/>
        <v>0</v>
      </c>
      <c r="JM1249" s="98">
        <f t="shared" si="507"/>
        <v>0</v>
      </c>
      <c r="JN1249" s="98">
        <f t="shared" si="508"/>
        <v>0</v>
      </c>
      <c r="JO1249" s="98">
        <f t="shared" si="509"/>
        <v>0</v>
      </c>
      <c r="JP1249" s="98">
        <f t="shared" si="510"/>
        <v>0</v>
      </c>
      <c r="JQ1249" s="98">
        <f t="shared" si="511"/>
        <v>0</v>
      </c>
      <c r="JR1249" s="98">
        <f t="shared" si="512"/>
        <v>0</v>
      </c>
      <c r="JS1249" s="98">
        <f t="shared" si="272"/>
        <v>0</v>
      </c>
      <c r="JT1249" s="98">
        <f t="shared" si="272"/>
        <v>0</v>
      </c>
      <c r="JU1249" s="98">
        <f t="shared" si="272"/>
        <v>0</v>
      </c>
      <c r="JV1249" s="98">
        <f t="shared" si="273"/>
        <v>0</v>
      </c>
      <c r="JW1249" s="98">
        <f t="shared" si="273"/>
        <v>0</v>
      </c>
      <c r="JX1249" s="98">
        <f t="shared" si="273"/>
        <v>0</v>
      </c>
      <c r="JY1249" s="103"/>
      <c r="JZ1249" s="103"/>
      <c r="KA1249" s="103"/>
      <c r="KB1249" s="98">
        <f t="shared" si="274"/>
        <v>0</v>
      </c>
      <c r="KC1249" s="98">
        <f t="shared" si="275"/>
        <v>0</v>
      </c>
      <c r="KD1249" s="98">
        <f t="shared" si="276"/>
        <v>0</v>
      </c>
      <c r="KE1249" s="98">
        <f t="shared" si="277"/>
        <v>0</v>
      </c>
      <c r="KF1249" s="98">
        <f t="shared" si="278"/>
        <v>0</v>
      </c>
      <c r="KG1249" s="98">
        <f t="shared" si="279"/>
        <v>0</v>
      </c>
      <c r="KH1249" s="98">
        <f t="shared" si="513"/>
        <v>0</v>
      </c>
      <c r="KI1249" s="98">
        <f t="shared" si="514"/>
        <v>0</v>
      </c>
      <c r="KJ1249" s="98">
        <f t="shared" si="515"/>
        <v>0</v>
      </c>
      <c r="KK1249" s="98">
        <f t="shared" si="516"/>
        <v>0</v>
      </c>
      <c r="KL1249" s="98">
        <f t="shared" si="517"/>
        <v>0</v>
      </c>
      <c r="KM1249" s="98">
        <f t="shared" si="518"/>
        <v>0</v>
      </c>
      <c r="KN1249" s="98">
        <f t="shared" si="280"/>
        <v>0</v>
      </c>
      <c r="KO1249" s="98">
        <f t="shared" si="280"/>
        <v>0</v>
      </c>
      <c r="KP1249" s="98">
        <f t="shared" si="280"/>
        <v>0</v>
      </c>
      <c r="KQ1249" s="98">
        <f t="shared" si="281"/>
        <v>0</v>
      </c>
      <c r="KR1249" s="98">
        <f t="shared" si="281"/>
        <v>0</v>
      </c>
      <c r="KS1249" s="98">
        <f t="shared" si="281"/>
        <v>0</v>
      </c>
      <c r="KT1249" s="103"/>
      <c r="KU1249" s="103"/>
      <c r="KV1249" s="103"/>
      <c r="KW1249" s="98">
        <f t="shared" si="282"/>
        <v>0</v>
      </c>
      <c r="KX1249" s="98">
        <f t="shared" si="283"/>
        <v>0</v>
      </c>
      <c r="KY1249" s="98">
        <f t="shared" si="284"/>
        <v>0</v>
      </c>
      <c r="KZ1249" s="98">
        <f t="shared" si="285"/>
        <v>0</v>
      </c>
      <c r="LA1249" s="98">
        <f t="shared" si="286"/>
        <v>0</v>
      </c>
      <c r="LB1249" s="98">
        <f t="shared" si="287"/>
        <v>0</v>
      </c>
      <c r="LC1249" s="98">
        <f t="shared" si="519"/>
        <v>0</v>
      </c>
      <c r="LD1249" s="98">
        <f t="shared" si="520"/>
        <v>0</v>
      </c>
      <c r="LE1249" s="98">
        <f t="shared" si="521"/>
        <v>0</v>
      </c>
      <c r="LF1249" s="98">
        <f t="shared" si="522"/>
        <v>0</v>
      </c>
      <c r="LG1249" s="98">
        <f t="shared" si="523"/>
        <v>0</v>
      </c>
      <c r="LH1249" s="98">
        <f t="shared" si="524"/>
        <v>0</v>
      </c>
      <c r="LI1249" s="98">
        <f t="shared" si="288"/>
        <v>0</v>
      </c>
      <c r="LJ1249" s="98">
        <f t="shared" si="288"/>
        <v>0</v>
      </c>
      <c r="LK1249" s="98">
        <f t="shared" si="288"/>
        <v>0</v>
      </c>
      <c r="LL1249" s="98">
        <f t="shared" si="289"/>
        <v>0</v>
      </c>
      <c r="LM1249" s="98">
        <f t="shared" si="289"/>
        <v>0</v>
      </c>
      <c r="LN1249" s="98">
        <f t="shared" si="289"/>
        <v>0</v>
      </c>
      <c r="LO1249" s="103"/>
      <c r="LP1249" s="103"/>
      <c r="LQ1249" s="103"/>
      <c r="LR1249" s="98">
        <f t="shared" si="290"/>
        <v>0</v>
      </c>
      <c r="LS1249" s="98">
        <f t="shared" si="291"/>
        <v>0</v>
      </c>
      <c r="LT1249" s="98">
        <f t="shared" si="292"/>
        <v>0</v>
      </c>
      <c r="LU1249" s="98">
        <f t="shared" si="293"/>
        <v>0</v>
      </c>
      <c r="LV1249" s="98">
        <f t="shared" si="294"/>
        <v>0</v>
      </c>
      <c r="LW1249" s="98">
        <f t="shared" si="295"/>
        <v>0</v>
      </c>
      <c r="LX1249" s="98">
        <f t="shared" si="525"/>
        <v>0</v>
      </c>
      <c r="LY1249" s="98">
        <f t="shared" si="526"/>
        <v>0</v>
      </c>
      <c r="LZ1249" s="98">
        <f t="shared" si="527"/>
        <v>0</v>
      </c>
      <c r="MA1249" s="98">
        <f t="shared" si="528"/>
        <v>0</v>
      </c>
      <c r="MB1249" s="98">
        <f t="shared" si="529"/>
        <v>0</v>
      </c>
      <c r="MC1249" s="98">
        <f t="shared" si="530"/>
        <v>0</v>
      </c>
      <c r="MD1249" s="98">
        <f t="shared" si="296"/>
        <v>0</v>
      </c>
      <c r="ME1249" s="98">
        <f t="shared" si="296"/>
        <v>0</v>
      </c>
      <c r="MF1249" s="98">
        <f t="shared" si="296"/>
        <v>0</v>
      </c>
      <c r="MG1249" s="98">
        <f t="shared" si="297"/>
        <v>0</v>
      </c>
      <c r="MH1249" s="98">
        <f t="shared" si="297"/>
        <v>0</v>
      </c>
      <c r="MI1249" s="98">
        <f t="shared" si="297"/>
        <v>0</v>
      </c>
      <c r="MJ1249" s="103"/>
      <c r="MK1249" s="103"/>
      <c r="ML1249" s="103"/>
      <c r="MM1249" s="98">
        <f t="shared" si="298"/>
        <v>0</v>
      </c>
      <c r="MN1249" s="98">
        <f t="shared" si="299"/>
        <v>0</v>
      </c>
      <c r="MO1249" s="98">
        <f t="shared" si="300"/>
        <v>0</v>
      </c>
      <c r="MP1249" s="98">
        <f t="shared" si="301"/>
        <v>0</v>
      </c>
      <c r="MQ1249" s="98">
        <f t="shared" si="302"/>
        <v>0</v>
      </c>
      <c r="MR1249" s="98">
        <f t="shared" si="303"/>
        <v>0</v>
      </c>
      <c r="MS1249" s="98">
        <f t="shared" si="531"/>
        <v>0</v>
      </c>
      <c r="MT1249" s="98">
        <f t="shared" si="532"/>
        <v>0</v>
      </c>
      <c r="MU1249" s="98">
        <f t="shared" si="533"/>
        <v>0</v>
      </c>
      <c r="MV1249" s="98">
        <f t="shared" si="534"/>
        <v>0</v>
      </c>
      <c r="MW1249" s="98">
        <f t="shared" si="535"/>
        <v>0</v>
      </c>
      <c r="MX1249" s="98">
        <f t="shared" si="536"/>
        <v>0</v>
      </c>
      <c r="MY1249" s="98">
        <f t="shared" si="304"/>
        <v>0</v>
      </c>
      <c r="MZ1249" s="98">
        <f t="shared" si="304"/>
        <v>0</v>
      </c>
      <c r="NA1249" s="98">
        <f t="shared" si="304"/>
        <v>0</v>
      </c>
      <c r="NB1249" s="98">
        <f t="shared" si="305"/>
        <v>0</v>
      </c>
      <c r="NC1249" s="98">
        <f t="shared" si="305"/>
        <v>0</v>
      </c>
      <c r="ND1249" s="98">
        <f t="shared" si="305"/>
        <v>0</v>
      </c>
      <c r="NE1249" s="103"/>
      <c r="NF1249" s="103"/>
      <c r="NG1249" s="103"/>
      <c r="NH1249" s="98">
        <f t="shared" si="306"/>
        <v>0</v>
      </c>
      <c r="NI1249" s="98">
        <f t="shared" si="307"/>
        <v>0</v>
      </c>
      <c r="NJ1249" s="98">
        <f t="shared" si="308"/>
        <v>0</v>
      </c>
      <c r="NK1249" s="98">
        <f t="shared" si="309"/>
        <v>0</v>
      </c>
      <c r="NL1249" s="98">
        <f t="shared" si="310"/>
        <v>0</v>
      </c>
      <c r="NM1249" s="98">
        <f t="shared" si="311"/>
        <v>0</v>
      </c>
      <c r="NN1249" s="98">
        <f t="shared" si="537"/>
        <v>0</v>
      </c>
      <c r="NO1249" s="98">
        <f t="shared" si="538"/>
        <v>0</v>
      </c>
      <c r="NP1249" s="98">
        <f t="shared" si="539"/>
        <v>0</v>
      </c>
      <c r="NQ1249" s="98">
        <f t="shared" si="540"/>
        <v>0</v>
      </c>
      <c r="NR1249" s="98">
        <f t="shared" si="541"/>
        <v>0</v>
      </c>
      <c r="NS1249" s="98">
        <f t="shared" si="542"/>
        <v>0</v>
      </c>
      <c r="NT1249" s="98">
        <f t="shared" si="312"/>
        <v>0</v>
      </c>
      <c r="NU1249" s="98">
        <f t="shared" si="312"/>
        <v>0</v>
      </c>
      <c r="NV1249" s="98">
        <f t="shared" si="312"/>
        <v>0</v>
      </c>
      <c r="NW1249" s="98">
        <f t="shared" si="313"/>
        <v>0</v>
      </c>
      <c r="NX1249" s="98">
        <f t="shared" si="313"/>
        <v>0</v>
      </c>
      <c r="NY1249" s="98">
        <f t="shared" si="313"/>
        <v>0</v>
      </c>
      <c r="NZ1249" s="103"/>
      <c r="OA1249" s="103"/>
      <c r="OB1249" s="103"/>
      <c r="OC1249" s="98">
        <f t="shared" si="314"/>
        <v>0</v>
      </c>
      <c r="OD1249" s="98">
        <f t="shared" si="315"/>
        <v>0</v>
      </c>
      <c r="OE1249" s="98">
        <f t="shared" si="316"/>
        <v>0</v>
      </c>
      <c r="OF1249" s="98">
        <f t="shared" si="317"/>
        <v>0</v>
      </c>
      <c r="OG1249" s="98">
        <f t="shared" si="318"/>
        <v>0</v>
      </c>
      <c r="OH1249" s="98">
        <f t="shared" si="319"/>
        <v>0</v>
      </c>
      <c r="OI1249" s="98">
        <f t="shared" si="543"/>
        <v>0</v>
      </c>
      <c r="OJ1249" s="98">
        <f t="shared" si="544"/>
        <v>0</v>
      </c>
      <c r="OK1249" s="98">
        <f t="shared" si="545"/>
        <v>0</v>
      </c>
      <c r="OL1249" s="98">
        <f t="shared" si="546"/>
        <v>0</v>
      </c>
      <c r="OM1249" s="98">
        <f t="shared" si="547"/>
        <v>0</v>
      </c>
      <c r="ON1249" s="98">
        <f t="shared" si="548"/>
        <v>0</v>
      </c>
      <c r="OO1249" s="98">
        <f t="shared" si="320"/>
        <v>0</v>
      </c>
      <c r="OP1249" s="98">
        <f t="shared" si="320"/>
        <v>0</v>
      </c>
      <c r="OQ1249" s="98">
        <f t="shared" si="320"/>
        <v>0</v>
      </c>
      <c r="OR1249" s="98">
        <f t="shared" si="321"/>
        <v>0</v>
      </c>
      <c r="OS1249" s="98">
        <f t="shared" si="321"/>
        <v>0</v>
      </c>
      <c r="OT1249" s="98">
        <f t="shared" si="321"/>
        <v>0</v>
      </c>
      <c r="OU1249" s="103"/>
      <c r="OV1249" s="103"/>
      <c r="OW1249" s="103"/>
      <c r="OX1249" s="98">
        <f t="shared" si="322"/>
        <v>0</v>
      </c>
      <c r="OY1249" s="98">
        <f t="shared" si="323"/>
        <v>0</v>
      </c>
      <c r="OZ1249" s="98">
        <f t="shared" si="324"/>
        <v>0</v>
      </c>
      <c r="PA1249" s="98">
        <f t="shared" si="325"/>
        <v>0</v>
      </c>
      <c r="PB1249" s="98">
        <f t="shared" si="326"/>
        <v>0</v>
      </c>
      <c r="PC1249" s="98">
        <f t="shared" si="327"/>
        <v>0</v>
      </c>
      <c r="PD1249" s="98">
        <f t="shared" si="549"/>
        <v>0</v>
      </c>
      <c r="PE1249" s="98">
        <f t="shared" si="550"/>
        <v>0</v>
      </c>
      <c r="PF1249" s="98">
        <f t="shared" si="551"/>
        <v>0</v>
      </c>
      <c r="PG1249" s="98">
        <f t="shared" si="552"/>
        <v>0</v>
      </c>
      <c r="PH1249" s="98">
        <f t="shared" si="553"/>
        <v>0</v>
      </c>
      <c r="PI1249" s="98">
        <f t="shared" si="554"/>
        <v>0</v>
      </c>
      <c r="PJ1249" s="98">
        <f t="shared" si="328"/>
        <v>0</v>
      </c>
      <c r="PK1249" s="98">
        <f t="shared" si="328"/>
        <v>0</v>
      </c>
      <c r="PL1249" s="98">
        <f t="shared" si="328"/>
        <v>0</v>
      </c>
      <c r="PM1249" s="98">
        <f t="shared" si="329"/>
        <v>0</v>
      </c>
      <c r="PN1249" s="98">
        <f t="shared" si="329"/>
        <v>0</v>
      </c>
      <c r="PO1249" s="98">
        <f t="shared" si="329"/>
        <v>0</v>
      </c>
      <c r="PP1249" s="103"/>
      <c r="PQ1249" s="103"/>
      <c r="PR1249" s="103"/>
      <c r="PS1249" s="98">
        <f t="shared" si="330"/>
        <v>0</v>
      </c>
      <c r="PT1249" s="98">
        <f t="shared" si="331"/>
        <v>0</v>
      </c>
      <c r="PU1249" s="98">
        <f t="shared" si="332"/>
        <v>0</v>
      </c>
      <c r="PV1249" s="98">
        <f t="shared" si="333"/>
        <v>0</v>
      </c>
      <c r="PW1249" s="98">
        <f t="shared" si="334"/>
        <v>0</v>
      </c>
      <c r="PX1249" s="98">
        <f t="shared" si="335"/>
        <v>0</v>
      </c>
      <c r="PY1249" s="98">
        <f t="shared" si="555"/>
        <v>0</v>
      </c>
      <c r="PZ1249" s="98">
        <f t="shared" si="556"/>
        <v>0</v>
      </c>
      <c r="QA1249" s="98">
        <f t="shared" si="557"/>
        <v>0</v>
      </c>
      <c r="QB1249" s="98">
        <f t="shared" si="558"/>
        <v>0</v>
      </c>
      <c r="QC1249" s="98">
        <f t="shared" si="559"/>
        <v>0</v>
      </c>
      <c r="QD1249" s="98">
        <f t="shared" si="560"/>
        <v>0</v>
      </c>
      <c r="QE1249" s="98">
        <f t="shared" si="336"/>
        <v>0</v>
      </c>
      <c r="QF1249" s="98">
        <f t="shared" si="336"/>
        <v>0</v>
      </c>
      <c r="QG1249" s="98">
        <f t="shared" si="336"/>
        <v>0</v>
      </c>
      <c r="QH1249" s="98">
        <f t="shared" si="337"/>
        <v>0</v>
      </c>
      <c r="QI1249" s="98">
        <f t="shared" si="337"/>
        <v>0</v>
      </c>
      <c r="QJ1249" s="98">
        <f t="shared" si="337"/>
        <v>0</v>
      </c>
      <c r="QK1249" s="103"/>
      <c r="QL1249" s="103"/>
      <c r="QM1249" s="103"/>
      <c r="QN1249" s="98">
        <f t="shared" si="338"/>
        <v>0</v>
      </c>
      <c r="QO1249" s="98">
        <f t="shared" si="339"/>
        <v>0</v>
      </c>
      <c r="QP1249" s="98">
        <f t="shared" si="340"/>
        <v>0</v>
      </c>
      <c r="QQ1249" s="98">
        <f t="shared" si="341"/>
        <v>0</v>
      </c>
      <c r="QR1249" s="98">
        <f t="shared" si="342"/>
        <v>0</v>
      </c>
      <c r="QS1249" s="98">
        <f t="shared" si="343"/>
        <v>0</v>
      </c>
      <c r="QT1249" s="98">
        <f t="shared" si="561"/>
        <v>0</v>
      </c>
      <c r="QU1249" s="98">
        <f t="shared" si="562"/>
        <v>0</v>
      </c>
      <c r="QV1249" s="98">
        <f t="shared" si="563"/>
        <v>0</v>
      </c>
      <c r="QW1249" s="98">
        <f t="shared" si="564"/>
        <v>0</v>
      </c>
      <c r="QX1249" s="98">
        <f t="shared" si="565"/>
        <v>0</v>
      </c>
      <c r="QY1249" s="98">
        <f t="shared" si="566"/>
        <v>0</v>
      </c>
      <c r="QZ1249" s="98">
        <f t="shared" si="344"/>
        <v>0</v>
      </c>
      <c r="RA1249" s="98">
        <f t="shared" si="344"/>
        <v>0</v>
      </c>
      <c r="RB1249" s="98">
        <f t="shared" si="344"/>
        <v>0</v>
      </c>
      <c r="RC1249" s="98">
        <f t="shared" si="345"/>
        <v>0</v>
      </c>
      <c r="RD1249" s="98">
        <f t="shared" si="345"/>
        <v>0</v>
      </c>
      <c r="RE1249" s="98">
        <f t="shared" si="345"/>
        <v>0</v>
      </c>
      <c r="RF1249" s="103"/>
      <c r="RG1249" s="103"/>
      <c r="RH1249" s="103"/>
      <c r="RI1249" s="98">
        <f t="shared" si="346"/>
        <v>0</v>
      </c>
      <c r="RJ1249" s="98">
        <f t="shared" si="347"/>
        <v>0</v>
      </c>
      <c r="RK1249" s="98">
        <f t="shared" si="348"/>
        <v>0</v>
      </c>
      <c r="RL1249" s="98">
        <f t="shared" si="349"/>
        <v>0</v>
      </c>
      <c r="RM1249" s="98">
        <f t="shared" si="350"/>
        <v>0</v>
      </c>
      <c r="RN1249" s="98">
        <f t="shared" si="351"/>
        <v>0</v>
      </c>
      <c r="RO1249" s="98">
        <f t="shared" si="567"/>
        <v>0</v>
      </c>
      <c r="RP1249" s="98">
        <f t="shared" si="568"/>
        <v>0</v>
      </c>
      <c r="RQ1249" s="98">
        <f t="shared" si="569"/>
        <v>0</v>
      </c>
      <c r="RR1249" s="98">
        <f t="shared" si="570"/>
        <v>0</v>
      </c>
      <c r="RS1249" s="98">
        <f t="shared" si="571"/>
        <v>0</v>
      </c>
      <c r="RT1249" s="98">
        <f t="shared" si="572"/>
        <v>0</v>
      </c>
      <c r="RU1249" s="98">
        <f t="shared" si="352"/>
        <v>0</v>
      </c>
      <c r="RV1249" s="98">
        <f t="shared" si="352"/>
        <v>0</v>
      </c>
      <c r="RW1249" s="98">
        <f t="shared" si="352"/>
        <v>0</v>
      </c>
      <c r="RX1249" s="98">
        <f t="shared" si="353"/>
        <v>0</v>
      </c>
      <c r="RY1249" s="98">
        <f t="shared" si="353"/>
        <v>0</v>
      </c>
      <c r="RZ1249" s="98">
        <f t="shared" si="353"/>
        <v>0</v>
      </c>
      <c r="SA1249" s="103"/>
      <c r="SB1249" s="103"/>
      <c r="SC1249" s="103"/>
      <c r="SD1249" s="98">
        <f t="shared" si="354"/>
        <v>0</v>
      </c>
      <c r="SE1249" s="98">
        <f t="shared" si="355"/>
        <v>0</v>
      </c>
      <c r="SF1249" s="98">
        <f t="shared" si="356"/>
        <v>0</v>
      </c>
      <c r="SG1249" s="98">
        <f t="shared" si="357"/>
        <v>0</v>
      </c>
      <c r="SH1249" s="98">
        <f t="shared" si="358"/>
        <v>0</v>
      </c>
      <c r="SI1249" s="98">
        <f t="shared" si="359"/>
        <v>0</v>
      </c>
      <c r="SJ1249" s="98">
        <f t="shared" si="573"/>
        <v>0</v>
      </c>
      <c r="SK1249" s="98">
        <f t="shared" si="574"/>
        <v>0</v>
      </c>
      <c r="SL1249" s="98">
        <f t="shared" si="575"/>
        <v>0</v>
      </c>
      <c r="SM1249" s="98">
        <f t="shared" si="576"/>
        <v>0</v>
      </c>
      <c r="SN1249" s="98">
        <f t="shared" si="577"/>
        <v>0</v>
      </c>
      <c r="SO1249" s="98">
        <f t="shared" si="578"/>
        <v>0</v>
      </c>
      <c r="SP1249" s="98">
        <f t="shared" si="360"/>
        <v>0</v>
      </c>
      <c r="SQ1249" s="98">
        <f t="shared" si="360"/>
        <v>0</v>
      </c>
      <c r="SR1249" s="98">
        <f t="shared" si="360"/>
        <v>0</v>
      </c>
      <c r="SS1249" s="98">
        <f t="shared" si="361"/>
        <v>0</v>
      </c>
      <c r="ST1249" s="98">
        <f t="shared" si="361"/>
        <v>0</v>
      </c>
      <c r="SU1249" s="98">
        <f t="shared" si="361"/>
        <v>0</v>
      </c>
      <c r="SV1249" s="103"/>
      <c r="SW1249" s="103"/>
      <c r="SX1249" s="103"/>
      <c r="SY1249" s="98">
        <f t="shared" si="362"/>
        <v>0</v>
      </c>
      <c r="SZ1249" s="98">
        <f t="shared" si="363"/>
        <v>0</v>
      </c>
      <c r="TA1249" s="98">
        <f t="shared" si="364"/>
        <v>0</v>
      </c>
      <c r="TB1249" s="98">
        <f t="shared" si="365"/>
        <v>0</v>
      </c>
      <c r="TC1249" s="98">
        <f t="shared" si="366"/>
        <v>0</v>
      </c>
      <c r="TD1249" s="98">
        <f t="shared" si="367"/>
        <v>0</v>
      </c>
      <c r="TE1249" s="98">
        <f t="shared" si="579"/>
        <v>0</v>
      </c>
      <c r="TF1249" s="98">
        <f t="shared" si="580"/>
        <v>0</v>
      </c>
      <c r="TG1249" s="98">
        <f t="shared" si="581"/>
        <v>0</v>
      </c>
      <c r="TH1249" s="98">
        <f t="shared" si="582"/>
        <v>0</v>
      </c>
      <c r="TI1249" s="98">
        <f t="shared" si="583"/>
        <v>0</v>
      </c>
      <c r="TJ1249" s="98">
        <f t="shared" si="584"/>
        <v>0</v>
      </c>
      <c r="TK1249" s="98">
        <f t="shared" si="368"/>
        <v>0</v>
      </c>
      <c r="TL1249" s="98">
        <f t="shared" si="368"/>
        <v>0</v>
      </c>
      <c r="TM1249" s="98">
        <f t="shared" si="368"/>
        <v>0</v>
      </c>
      <c r="TN1249" s="98">
        <f t="shared" si="369"/>
        <v>0</v>
      </c>
      <c r="TO1249" s="98">
        <f t="shared" si="369"/>
        <v>0</v>
      </c>
      <c r="TP1249" s="98">
        <f t="shared" si="369"/>
        <v>0</v>
      </c>
      <c r="TQ1249" s="103"/>
      <c r="TR1249" s="103"/>
      <c r="TS1249" s="103"/>
      <c r="TT1249" s="98">
        <f t="shared" si="370"/>
        <v>0</v>
      </c>
      <c r="TU1249" s="98">
        <f t="shared" si="371"/>
        <v>0</v>
      </c>
      <c r="TV1249" s="98">
        <f t="shared" si="372"/>
        <v>0</v>
      </c>
      <c r="TW1249" s="98">
        <f t="shared" si="373"/>
        <v>0</v>
      </c>
      <c r="TX1249" s="98">
        <f t="shared" si="374"/>
        <v>0</v>
      </c>
      <c r="TY1249" s="98">
        <f t="shared" si="375"/>
        <v>0</v>
      </c>
      <c r="TZ1249" s="98">
        <f t="shared" si="585"/>
        <v>0</v>
      </c>
      <c r="UA1249" s="98">
        <f t="shared" si="586"/>
        <v>0</v>
      </c>
      <c r="UB1249" s="98">
        <f t="shared" si="587"/>
        <v>0</v>
      </c>
      <c r="UC1249" s="98">
        <f t="shared" si="588"/>
        <v>0</v>
      </c>
      <c r="UD1249" s="98">
        <f t="shared" si="589"/>
        <v>0</v>
      </c>
      <c r="UE1249" s="98">
        <f t="shared" si="590"/>
        <v>0</v>
      </c>
      <c r="UF1249" s="98">
        <f t="shared" si="376"/>
        <v>0</v>
      </c>
      <c r="UG1249" s="98">
        <f t="shared" si="376"/>
        <v>0</v>
      </c>
      <c r="UH1249" s="98">
        <f t="shared" si="376"/>
        <v>0</v>
      </c>
      <c r="UI1249" s="98">
        <f t="shared" si="377"/>
        <v>0</v>
      </c>
      <c r="UJ1249" s="98">
        <f t="shared" si="377"/>
        <v>0</v>
      </c>
      <c r="UK1249" s="98">
        <f t="shared" si="377"/>
        <v>0</v>
      </c>
      <c r="UL1249" s="103"/>
      <c r="UM1249" s="103"/>
      <c r="UN1249" s="103"/>
      <c r="UO1249" s="98">
        <f t="shared" si="378"/>
        <v>0</v>
      </c>
      <c r="UP1249" s="98">
        <f t="shared" si="379"/>
        <v>0</v>
      </c>
      <c r="UQ1249" s="98">
        <f t="shared" si="380"/>
        <v>0</v>
      </c>
      <c r="UR1249" s="98">
        <f t="shared" si="381"/>
        <v>0</v>
      </c>
      <c r="US1249" s="98">
        <f t="shared" si="382"/>
        <v>0</v>
      </c>
      <c r="UT1249" s="98">
        <f t="shared" si="383"/>
        <v>0</v>
      </c>
      <c r="UU1249" s="98">
        <f t="shared" si="591"/>
        <v>71196.92</v>
      </c>
      <c r="UV1249" s="98">
        <f t="shared" si="592"/>
        <v>75506.05</v>
      </c>
      <c r="UW1249" s="98">
        <f t="shared" si="593"/>
        <v>80452.11</v>
      </c>
      <c r="UX1249" s="98">
        <f t="shared" si="594"/>
        <v>14975.19</v>
      </c>
      <c r="UY1249" s="98">
        <f t="shared" si="595"/>
        <v>14295.11</v>
      </c>
      <c r="UZ1249" s="98">
        <f t="shared" si="596"/>
        <v>14322.39</v>
      </c>
      <c r="VA1249" s="98">
        <f t="shared" si="384"/>
        <v>0</v>
      </c>
      <c r="VB1249" s="98">
        <f t="shared" si="384"/>
        <v>0</v>
      </c>
      <c r="VC1249" s="98">
        <f t="shared" si="384"/>
        <v>0</v>
      </c>
      <c r="VD1249" s="98">
        <f t="shared" si="385"/>
        <v>0</v>
      </c>
      <c r="VE1249" s="98">
        <f t="shared" si="385"/>
        <v>0</v>
      </c>
      <c r="VF1249" s="98">
        <f t="shared" si="385"/>
        <v>0</v>
      </c>
      <c r="VG1249" s="103"/>
      <c r="VH1249" s="103"/>
      <c r="VI1249" s="103"/>
      <c r="VJ1249" s="98">
        <f t="shared" si="386"/>
        <v>0</v>
      </c>
      <c r="VK1249" s="98">
        <f t="shared" si="387"/>
        <v>0</v>
      </c>
      <c r="VL1249" s="98">
        <f t="shared" si="388"/>
        <v>0</v>
      </c>
      <c r="VM1249" s="98">
        <f t="shared" si="389"/>
        <v>0</v>
      </c>
      <c r="VN1249" s="98">
        <f t="shared" si="390"/>
        <v>0</v>
      </c>
      <c r="VO1249" s="98">
        <f t="shared" si="391"/>
        <v>0</v>
      </c>
      <c r="VP1249" s="98">
        <f t="shared" si="597"/>
        <v>0</v>
      </c>
      <c r="VQ1249" s="98">
        <f t="shared" si="598"/>
        <v>0</v>
      </c>
      <c r="VR1249" s="98">
        <f t="shared" si="599"/>
        <v>0</v>
      </c>
      <c r="VS1249" s="98">
        <f t="shared" si="600"/>
        <v>0</v>
      </c>
      <c r="VT1249" s="98">
        <f t="shared" si="601"/>
        <v>0</v>
      </c>
      <c r="VU1249" s="98">
        <f t="shared" si="602"/>
        <v>0</v>
      </c>
      <c r="VV1249" s="98">
        <f t="shared" si="392"/>
        <v>0</v>
      </c>
      <c r="VW1249" s="98">
        <f t="shared" si="392"/>
        <v>0</v>
      </c>
      <c r="VX1249" s="98">
        <f t="shared" si="392"/>
        <v>0</v>
      </c>
      <c r="VY1249" s="98">
        <f t="shared" si="393"/>
        <v>0</v>
      </c>
      <c r="VZ1249" s="98">
        <f t="shared" si="393"/>
        <v>0</v>
      </c>
      <c r="WA1249" s="98">
        <f t="shared" si="393"/>
        <v>0</v>
      </c>
      <c r="WB1249" s="103"/>
      <c r="WC1249" s="103"/>
      <c r="WD1249" s="103"/>
      <c r="WE1249" s="98">
        <f t="shared" si="394"/>
        <v>0</v>
      </c>
      <c r="WF1249" s="98">
        <f t="shared" si="395"/>
        <v>0</v>
      </c>
      <c r="WG1249" s="98">
        <f t="shared" si="396"/>
        <v>0</v>
      </c>
      <c r="WH1249" s="98">
        <f t="shared" si="397"/>
        <v>0</v>
      </c>
      <c r="WI1249" s="98">
        <f t="shared" si="398"/>
        <v>0</v>
      </c>
      <c r="WJ1249" s="98">
        <f t="shared" si="399"/>
        <v>0</v>
      </c>
      <c r="WK1249" s="98">
        <f t="shared" si="603"/>
        <v>0</v>
      </c>
      <c r="WL1249" s="98">
        <f t="shared" si="604"/>
        <v>0</v>
      </c>
      <c r="WM1249" s="98">
        <f t="shared" si="605"/>
        <v>0</v>
      </c>
      <c r="WN1249" s="98">
        <f t="shared" si="606"/>
        <v>0</v>
      </c>
      <c r="WO1249" s="98">
        <f t="shared" si="607"/>
        <v>0</v>
      </c>
      <c r="WP1249" s="98">
        <f t="shared" si="608"/>
        <v>0</v>
      </c>
      <c r="WQ1249" s="98">
        <f t="shared" si="400"/>
        <v>0</v>
      </c>
      <c r="WR1249" s="98">
        <f t="shared" si="400"/>
        <v>0</v>
      </c>
      <c r="WS1249" s="98">
        <f t="shared" si="400"/>
        <v>0</v>
      </c>
      <c r="WT1249" s="98">
        <f t="shared" si="401"/>
        <v>0</v>
      </c>
      <c r="WU1249" s="98">
        <f t="shared" si="401"/>
        <v>0</v>
      </c>
      <c r="WV1249" s="98">
        <f t="shared" si="401"/>
        <v>0</v>
      </c>
      <c r="WW1249" s="103"/>
      <c r="WX1249" s="103"/>
      <c r="WY1249" s="103"/>
      <c r="WZ1249" s="98">
        <f t="shared" si="402"/>
        <v>0</v>
      </c>
      <c r="XA1249" s="98">
        <f t="shared" si="403"/>
        <v>0</v>
      </c>
      <c r="XB1249" s="98">
        <f t="shared" si="404"/>
        <v>0</v>
      </c>
      <c r="XC1249" s="98">
        <f t="shared" si="405"/>
        <v>0</v>
      </c>
      <c r="XD1249" s="98">
        <f t="shared" si="406"/>
        <v>0</v>
      </c>
      <c r="XE1249" s="98">
        <f t="shared" si="407"/>
        <v>0</v>
      </c>
      <c r="XF1249" s="98">
        <f t="shared" si="609"/>
        <v>0</v>
      </c>
      <c r="XG1249" s="98">
        <f t="shared" si="610"/>
        <v>0</v>
      </c>
      <c r="XH1249" s="98">
        <f t="shared" si="611"/>
        <v>0</v>
      </c>
      <c r="XI1249" s="98">
        <f t="shared" si="612"/>
        <v>0</v>
      </c>
      <c r="XJ1249" s="98">
        <f t="shared" si="613"/>
        <v>0</v>
      </c>
      <c r="XK1249" s="98">
        <f t="shared" si="614"/>
        <v>0</v>
      </c>
      <c r="XL1249" s="98">
        <f t="shared" si="408"/>
        <v>0</v>
      </c>
      <c r="XM1249" s="98">
        <f t="shared" si="408"/>
        <v>0</v>
      </c>
      <c r="XN1249" s="98">
        <f t="shared" si="408"/>
        <v>0</v>
      </c>
      <c r="XO1249" s="98">
        <f t="shared" si="409"/>
        <v>0</v>
      </c>
      <c r="XP1249" s="98">
        <f t="shared" si="409"/>
        <v>0</v>
      </c>
      <c r="XQ1249" s="98">
        <f t="shared" si="409"/>
        <v>0</v>
      </c>
      <c r="XR1249" s="103"/>
      <c r="XS1249" s="103"/>
      <c r="XT1249" s="103"/>
      <c r="XU1249" s="98">
        <f t="shared" si="410"/>
        <v>0</v>
      </c>
      <c r="XV1249" s="98">
        <f t="shared" si="411"/>
        <v>0</v>
      </c>
      <c r="XW1249" s="98">
        <f t="shared" si="412"/>
        <v>0</v>
      </c>
      <c r="XX1249" s="98">
        <f t="shared" si="413"/>
        <v>0</v>
      </c>
      <c r="XY1249" s="98">
        <f t="shared" si="414"/>
        <v>0</v>
      </c>
      <c r="XZ1249" s="98">
        <f t="shared" si="415"/>
        <v>0</v>
      </c>
      <c r="YA1249" s="98">
        <f t="shared" si="615"/>
        <v>0</v>
      </c>
      <c r="YB1249" s="98">
        <f t="shared" si="616"/>
        <v>0</v>
      </c>
      <c r="YC1249" s="98">
        <f t="shared" si="617"/>
        <v>0</v>
      </c>
      <c r="YD1249" s="98">
        <f t="shared" si="618"/>
        <v>0</v>
      </c>
      <c r="YE1249" s="98">
        <f t="shared" si="619"/>
        <v>0</v>
      </c>
      <c r="YF1249" s="98">
        <f t="shared" si="620"/>
        <v>0</v>
      </c>
      <c r="YG1249" s="98">
        <f t="shared" si="416"/>
        <v>0</v>
      </c>
      <c r="YH1249" s="98">
        <f t="shared" si="416"/>
        <v>0</v>
      </c>
      <c r="YI1249" s="98">
        <f t="shared" si="416"/>
        <v>0</v>
      </c>
      <c r="YJ1249" s="98">
        <f t="shared" si="417"/>
        <v>0</v>
      </c>
      <c r="YK1249" s="98">
        <f t="shared" si="417"/>
        <v>0</v>
      </c>
      <c r="YL1249" s="98">
        <f t="shared" si="417"/>
        <v>0</v>
      </c>
      <c r="YM1249" s="146">
        <f t="shared" si="621"/>
        <v>0</v>
      </c>
      <c r="YN1249" s="146">
        <f t="shared" si="418"/>
        <v>0</v>
      </c>
      <c r="YO1249" s="146">
        <f t="shared" si="418"/>
        <v>0</v>
      </c>
      <c r="YP1249" s="98">
        <f t="shared" si="419"/>
        <v>0</v>
      </c>
      <c r="YQ1249" s="98">
        <f t="shared" si="420"/>
        <v>0</v>
      </c>
      <c r="YR1249" s="98">
        <f t="shared" si="421"/>
        <v>0</v>
      </c>
      <c r="YS1249" s="98">
        <f t="shared" si="422"/>
        <v>0</v>
      </c>
      <c r="YT1249" s="98">
        <f t="shared" si="423"/>
        <v>0</v>
      </c>
      <c r="YU1249" s="98">
        <f t="shared" si="424"/>
        <v>0</v>
      </c>
      <c r="YV1249" s="98">
        <f t="shared" si="622"/>
        <v>70798.929999999993</v>
      </c>
      <c r="YW1249" s="98">
        <f t="shared" si="623"/>
        <v>74904.47</v>
      </c>
      <c r="YX1249" s="98">
        <f t="shared" si="624"/>
        <v>79609.31</v>
      </c>
      <c r="YY1249" s="98">
        <f t="shared" si="625"/>
        <v>22140.04</v>
      </c>
      <c r="YZ1249" s="98">
        <f t="shared" si="626"/>
        <v>21052.39</v>
      </c>
      <c r="ZA1249" s="98">
        <f t="shared" si="627"/>
        <v>21093.26</v>
      </c>
      <c r="ZB1249" s="98">
        <f t="shared" si="425"/>
        <v>0</v>
      </c>
      <c r="ZC1249" s="98">
        <f t="shared" si="425"/>
        <v>0</v>
      </c>
      <c r="ZD1249" s="98">
        <f t="shared" si="425"/>
        <v>0</v>
      </c>
      <c r="ZE1249" s="98">
        <f t="shared" si="426"/>
        <v>0</v>
      </c>
      <c r="ZF1249" s="98">
        <f t="shared" si="426"/>
        <v>0</v>
      </c>
      <c r="ZG1249" s="98">
        <f t="shared" si="426"/>
        <v>0</v>
      </c>
    </row>
    <row r="1250" spans="1:683" ht="24" hidden="1">
      <c r="A1250" s="297" t="s">
        <v>411</v>
      </c>
      <c r="B1250" s="297" t="s">
        <v>422</v>
      </c>
      <c r="C1250" s="5"/>
      <c r="D1250" s="652"/>
      <c r="E1250" s="286"/>
      <c r="F1250" s="111">
        <f t="shared" si="172"/>
        <v>56198</v>
      </c>
      <c r="G1250" s="111">
        <f t="shared" si="172"/>
        <v>56625</v>
      </c>
      <c r="H1250" s="111">
        <f t="shared" si="172"/>
        <v>57110</v>
      </c>
      <c r="I1250" s="98">
        <f t="shared" si="173"/>
        <v>99967</v>
      </c>
      <c r="J1250" s="98">
        <f t="shared" si="174"/>
        <v>101946</v>
      </c>
      <c r="K1250" s="98">
        <f t="shared" si="175"/>
        <v>104301</v>
      </c>
      <c r="L1250" s="103"/>
      <c r="M1250" s="103"/>
      <c r="N1250" s="103"/>
      <c r="O1250" s="98">
        <f t="shared" si="427"/>
        <v>0</v>
      </c>
      <c r="P1250" s="98">
        <f t="shared" si="428"/>
        <v>0</v>
      </c>
      <c r="Q1250" s="98">
        <f t="shared" si="429"/>
        <v>0</v>
      </c>
      <c r="R1250" s="98">
        <f t="shared" si="430"/>
        <v>0</v>
      </c>
      <c r="S1250" s="98">
        <f t="shared" si="431"/>
        <v>0</v>
      </c>
      <c r="T1250" s="98">
        <f t="shared" si="432"/>
        <v>0</v>
      </c>
      <c r="U1250" s="98">
        <f t="shared" si="433"/>
        <v>0</v>
      </c>
      <c r="V1250" s="98">
        <f t="shared" si="434"/>
        <v>0</v>
      </c>
      <c r="W1250" s="98">
        <f t="shared" si="435"/>
        <v>0</v>
      </c>
      <c r="X1250" s="98">
        <f t="shared" si="436"/>
        <v>0</v>
      </c>
      <c r="Y1250" s="98">
        <f t="shared" si="437"/>
        <v>0</v>
      </c>
      <c r="Z1250" s="98">
        <f t="shared" si="438"/>
        <v>0</v>
      </c>
      <c r="AA1250" s="98">
        <f t="shared" si="439"/>
        <v>0</v>
      </c>
      <c r="AB1250" s="98">
        <f t="shared" si="176"/>
        <v>0</v>
      </c>
      <c r="AC1250" s="98">
        <f t="shared" si="176"/>
        <v>0</v>
      </c>
      <c r="AD1250" s="98">
        <f t="shared" si="440"/>
        <v>0</v>
      </c>
      <c r="AE1250" s="98">
        <f t="shared" si="177"/>
        <v>0</v>
      </c>
      <c r="AF1250" s="98">
        <f t="shared" si="177"/>
        <v>0</v>
      </c>
      <c r="AG1250" s="103"/>
      <c r="AH1250" s="103"/>
      <c r="AI1250" s="103"/>
      <c r="AJ1250" s="98">
        <f t="shared" si="178"/>
        <v>0</v>
      </c>
      <c r="AK1250" s="98">
        <f t="shared" si="179"/>
        <v>0</v>
      </c>
      <c r="AL1250" s="98">
        <f t="shared" si="180"/>
        <v>0</v>
      </c>
      <c r="AM1250" s="98">
        <f t="shared" si="181"/>
        <v>0</v>
      </c>
      <c r="AN1250" s="98">
        <f t="shared" si="182"/>
        <v>0</v>
      </c>
      <c r="AO1250" s="98">
        <f t="shared" si="183"/>
        <v>0</v>
      </c>
      <c r="AP1250" s="98">
        <f t="shared" si="441"/>
        <v>0</v>
      </c>
      <c r="AQ1250" s="98">
        <f t="shared" si="442"/>
        <v>0</v>
      </c>
      <c r="AR1250" s="98">
        <f t="shared" si="443"/>
        <v>0</v>
      </c>
      <c r="AS1250" s="98">
        <f t="shared" si="444"/>
        <v>0</v>
      </c>
      <c r="AT1250" s="98">
        <f t="shared" si="445"/>
        <v>0</v>
      </c>
      <c r="AU1250" s="98">
        <f t="shared" si="446"/>
        <v>0</v>
      </c>
      <c r="AV1250" s="98">
        <f t="shared" si="184"/>
        <v>0</v>
      </c>
      <c r="AW1250" s="98">
        <f t="shared" si="184"/>
        <v>0</v>
      </c>
      <c r="AX1250" s="98">
        <f t="shared" si="184"/>
        <v>0</v>
      </c>
      <c r="AY1250" s="98">
        <f t="shared" si="185"/>
        <v>0</v>
      </c>
      <c r="AZ1250" s="98">
        <f t="shared" si="185"/>
        <v>0</v>
      </c>
      <c r="BA1250" s="98">
        <f t="shared" si="185"/>
        <v>0</v>
      </c>
      <c r="BB1250" s="103"/>
      <c r="BC1250" s="103"/>
      <c r="BD1250" s="103"/>
      <c r="BE1250" s="98">
        <f t="shared" si="186"/>
        <v>0</v>
      </c>
      <c r="BF1250" s="98">
        <f t="shared" si="187"/>
        <v>0</v>
      </c>
      <c r="BG1250" s="98">
        <f t="shared" si="188"/>
        <v>0</v>
      </c>
      <c r="BH1250" s="98">
        <f t="shared" si="189"/>
        <v>0</v>
      </c>
      <c r="BI1250" s="98">
        <f t="shared" si="190"/>
        <v>0</v>
      </c>
      <c r="BJ1250" s="98">
        <f t="shared" si="191"/>
        <v>0</v>
      </c>
      <c r="BK1250" s="98">
        <f t="shared" si="447"/>
        <v>0</v>
      </c>
      <c r="BL1250" s="98">
        <f t="shared" si="448"/>
        <v>0</v>
      </c>
      <c r="BM1250" s="98">
        <f t="shared" si="449"/>
        <v>0</v>
      </c>
      <c r="BN1250" s="98">
        <f t="shared" si="450"/>
        <v>0</v>
      </c>
      <c r="BO1250" s="98">
        <f t="shared" si="451"/>
        <v>0</v>
      </c>
      <c r="BP1250" s="98">
        <f t="shared" si="452"/>
        <v>0</v>
      </c>
      <c r="BQ1250" s="98">
        <f t="shared" si="192"/>
        <v>0</v>
      </c>
      <c r="BR1250" s="98">
        <f t="shared" si="192"/>
        <v>0</v>
      </c>
      <c r="BS1250" s="98">
        <f t="shared" si="192"/>
        <v>0</v>
      </c>
      <c r="BT1250" s="98">
        <f t="shared" si="193"/>
        <v>0</v>
      </c>
      <c r="BU1250" s="98">
        <f t="shared" si="193"/>
        <v>0</v>
      </c>
      <c r="BV1250" s="98">
        <f t="shared" si="193"/>
        <v>0</v>
      </c>
      <c r="BW1250" s="103"/>
      <c r="BX1250" s="103"/>
      <c r="BY1250" s="103"/>
      <c r="BZ1250" s="98">
        <f t="shared" si="194"/>
        <v>0</v>
      </c>
      <c r="CA1250" s="98">
        <f t="shared" si="195"/>
        <v>0</v>
      </c>
      <c r="CB1250" s="98">
        <f t="shared" si="196"/>
        <v>0</v>
      </c>
      <c r="CC1250" s="98">
        <f t="shared" si="197"/>
        <v>0</v>
      </c>
      <c r="CD1250" s="98">
        <f t="shared" si="198"/>
        <v>0</v>
      </c>
      <c r="CE1250" s="98">
        <f t="shared" si="199"/>
        <v>0</v>
      </c>
      <c r="CF1250" s="98">
        <f t="shared" si="453"/>
        <v>0</v>
      </c>
      <c r="CG1250" s="98">
        <f t="shared" si="454"/>
        <v>0</v>
      </c>
      <c r="CH1250" s="98">
        <f t="shared" si="455"/>
        <v>0</v>
      </c>
      <c r="CI1250" s="98">
        <f t="shared" si="456"/>
        <v>0</v>
      </c>
      <c r="CJ1250" s="98">
        <f t="shared" si="457"/>
        <v>0</v>
      </c>
      <c r="CK1250" s="98">
        <f t="shared" si="458"/>
        <v>0</v>
      </c>
      <c r="CL1250" s="98">
        <f t="shared" si="200"/>
        <v>0</v>
      </c>
      <c r="CM1250" s="98">
        <f t="shared" si="200"/>
        <v>0</v>
      </c>
      <c r="CN1250" s="98">
        <f t="shared" si="200"/>
        <v>0</v>
      </c>
      <c r="CO1250" s="98">
        <f t="shared" si="201"/>
        <v>0</v>
      </c>
      <c r="CP1250" s="98">
        <f t="shared" si="201"/>
        <v>0</v>
      </c>
      <c r="CQ1250" s="98">
        <f t="shared" si="201"/>
        <v>0</v>
      </c>
      <c r="CR1250" s="103"/>
      <c r="CS1250" s="103"/>
      <c r="CT1250" s="103"/>
      <c r="CU1250" s="98">
        <f t="shared" si="202"/>
        <v>0</v>
      </c>
      <c r="CV1250" s="98">
        <f t="shared" si="203"/>
        <v>0</v>
      </c>
      <c r="CW1250" s="98">
        <f t="shared" si="204"/>
        <v>0</v>
      </c>
      <c r="CX1250" s="98">
        <f t="shared" si="205"/>
        <v>0</v>
      </c>
      <c r="CY1250" s="98">
        <f t="shared" si="206"/>
        <v>0</v>
      </c>
      <c r="CZ1250" s="98">
        <f t="shared" si="207"/>
        <v>0</v>
      </c>
      <c r="DA1250" s="98">
        <f t="shared" si="459"/>
        <v>0</v>
      </c>
      <c r="DB1250" s="98">
        <f t="shared" si="460"/>
        <v>0</v>
      </c>
      <c r="DC1250" s="98">
        <f t="shared" si="461"/>
        <v>0</v>
      </c>
      <c r="DD1250" s="98">
        <f t="shared" si="462"/>
        <v>0</v>
      </c>
      <c r="DE1250" s="98">
        <f t="shared" si="463"/>
        <v>0</v>
      </c>
      <c r="DF1250" s="98">
        <f t="shared" si="464"/>
        <v>0</v>
      </c>
      <c r="DG1250" s="98">
        <f t="shared" si="208"/>
        <v>0</v>
      </c>
      <c r="DH1250" s="98">
        <f t="shared" si="208"/>
        <v>0</v>
      </c>
      <c r="DI1250" s="98">
        <f t="shared" si="208"/>
        <v>0</v>
      </c>
      <c r="DJ1250" s="98">
        <f t="shared" si="209"/>
        <v>0</v>
      </c>
      <c r="DK1250" s="98">
        <f t="shared" si="209"/>
        <v>0</v>
      </c>
      <c r="DL1250" s="98">
        <f t="shared" si="209"/>
        <v>0</v>
      </c>
      <c r="DM1250" s="103"/>
      <c r="DN1250" s="103"/>
      <c r="DO1250" s="103"/>
      <c r="DP1250" s="98">
        <f t="shared" si="210"/>
        <v>0</v>
      </c>
      <c r="DQ1250" s="98">
        <f t="shared" si="211"/>
        <v>0</v>
      </c>
      <c r="DR1250" s="98">
        <f t="shared" si="212"/>
        <v>0</v>
      </c>
      <c r="DS1250" s="98">
        <f t="shared" si="213"/>
        <v>0</v>
      </c>
      <c r="DT1250" s="98">
        <f t="shared" si="214"/>
        <v>0</v>
      </c>
      <c r="DU1250" s="98">
        <f t="shared" si="215"/>
        <v>0</v>
      </c>
      <c r="DV1250" s="98">
        <f t="shared" si="465"/>
        <v>0</v>
      </c>
      <c r="DW1250" s="98">
        <f t="shared" si="466"/>
        <v>0</v>
      </c>
      <c r="DX1250" s="98">
        <f t="shared" si="467"/>
        <v>0</v>
      </c>
      <c r="DY1250" s="98">
        <f t="shared" si="468"/>
        <v>0</v>
      </c>
      <c r="DZ1250" s="98">
        <f t="shared" si="469"/>
        <v>0</v>
      </c>
      <c r="EA1250" s="98">
        <f t="shared" si="470"/>
        <v>0</v>
      </c>
      <c r="EB1250" s="98">
        <f t="shared" si="216"/>
        <v>0</v>
      </c>
      <c r="EC1250" s="98">
        <f t="shared" si="216"/>
        <v>0</v>
      </c>
      <c r="ED1250" s="98">
        <f t="shared" si="216"/>
        <v>0</v>
      </c>
      <c r="EE1250" s="98">
        <f t="shared" si="217"/>
        <v>0</v>
      </c>
      <c r="EF1250" s="98">
        <f t="shared" si="217"/>
        <v>0</v>
      </c>
      <c r="EG1250" s="98">
        <f t="shared" si="217"/>
        <v>0</v>
      </c>
      <c r="EH1250" s="103"/>
      <c r="EI1250" s="103"/>
      <c r="EJ1250" s="103"/>
      <c r="EK1250" s="98">
        <f t="shared" si="218"/>
        <v>0</v>
      </c>
      <c r="EL1250" s="98">
        <f t="shared" si="219"/>
        <v>0</v>
      </c>
      <c r="EM1250" s="98">
        <f t="shared" si="220"/>
        <v>0</v>
      </c>
      <c r="EN1250" s="98">
        <f t="shared" si="221"/>
        <v>0</v>
      </c>
      <c r="EO1250" s="98">
        <f t="shared" si="222"/>
        <v>0</v>
      </c>
      <c r="EP1250" s="98">
        <f t="shared" si="223"/>
        <v>0</v>
      </c>
      <c r="EQ1250" s="98">
        <f t="shared" si="471"/>
        <v>0</v>
      </c>
      <c r="ER1250" s="98">
        <f t="shared" si="472"/>
        <v>0</v>
      </c>
      <c r="ES1250" s="98">
        <f t="shared" si="473"/>
        <v>0</v>
      </c>
      <c r="ET1250" s="98">
        <f t="shared" si="474"/>
        <v>0</v>
      </c>
      <c r="EU1250" s="98">
        <f t="shared" si="475"/>
        <v>0</v>
      </c>
      <c r="EV1250" s="98">
        <f t="shared" si="476"/>
        <v>0</v>
      </c>
      <c r="EW1250" s="98">
        <f t="shared" si="224"/>
        <v>0</v>
      </c>
      <c r="EX1250" s="98">
        <f t="shared" si="224"/>
        <v>0</v>
      </c>
      <c r="EY1250" s="98">
        <f t="shared" si="224"/>
        <v>0</v>
      </c>
      <c r="EZ1250" s="98">
        <f t="shared" si="225"/>
        <v>0</v>
      </c>
      <c r="FA1250" s="98">
        <f t="shared" si="225"/>
        <v>0</v>
      </c>
      <c r="FB1250" s="98">
        <f t="shared" si="225"/>
        <v>0</v>
      </c>
      <c r="FC1250" s="103"/>
      <c r="FD1250" s="103"/>
      <c r="FE1250" s="103"/>
      <c r="FF1250" s="98">
        <f t="shared" si="226"/>
        <v>0</v>
      </c>
      <c r="FG1250" s="98">
        <f t="shared" si="227"/>
        <v>0</v>
      </c>
      <c r="FH1250" s="98">
        <f t="shared" si="228"/>
        <v>0</v>
      </c>
      <c r="FI1250" s="98">
        <f t="shared" si="229"/>
        <v>0</v>
      </c>
      <c r="FJ1250" s="98">
        <f t="shared" si="230"/>
        <v>0</v>
      </c>
      <c r="FK1250" s="98">
        <f t="shared" si="231"/>
        <v>0</v>
      </c>
      <c r="FL1250" s="98">
        <f t="shared" si="477"/>
        <v>0</v>
      </c>
      <c r="FM1250" s="98">
        <f t="shared" si="478"/>
        <v>0</v>
      </c>
      <c r="FN1250" s="98">
        <f t="shared" si="479"/>
        <v>0</v>
      </c>
      <c r="FO1250" s="98">
        <f t="shared" si="480"/>
        <v>0</v>
      </c>
      <c r="FP1250" s="98">
        <f t="shared" si="481"/>
        <v>0</v>
      </c>
      <c r="FQ1250" s="98">
        <f t="shared" si="482"/>
        <v>0</v>
      </c>
      <c r="FR1250" s="98">
        <f t="shared" si="232"/>
        <v>0</v>
      </c>
      <c r="FS1250" s="98">
        <f t="shared" si="232"/>
        <v>0</v>
      </c>
      <c r="FT1250" s="98">
        <f t="shared" si="232"/>
        <v>0</v>
      </c>
      <c r="FU1250" s="98">
        <f t="shared" si="233"/>
        <v>0</v>
      </c>
      <c r="FV1250" s="98">
        <f t="shared" si="233"/>
        <v>0</v>
      </c>
      <c r="FW1250" s="98">
        <f t="shared" si="233"/>
        <v>0</v>
      </c>
      <c r="FX1250" s="103"/>
      <c r="FY1250" s="103"/>
      <c r="FZ1250" s="103"/>
      <c r="GA1250" s="98">
        <f t="shared" si="234"/>
        <v>0</v>
      </c>
      <c r="GB1250" s="98">
        <f t="shared" si="235"/>
        <v>0</v>
      </c>
      <c r="GC1250" s="98">
        <f t="shared" si="236"/>
        <v>0</v>
      </c>
      <c r="GD1250" s="98">
        <f t="shared" si="237"/>
        <v>0</v>
      </c>
      <c r="GE1250" s="98">
        <f t="shared" si="238"/>
        <v>0</v>
      </c>
      <c r="GF1250" s="98">
        <f t="shared" si="239"/>
        <v>0</v>
      </c>
      <c r="GG1250" s="98">
        <f t="shared" si="483"/>
        <v>0</v>
      </c>
      <c r="GH1250" s="98">
        <f t="shared" si="484"/>
        <v>0</v>
      </c>
      <c r="GI1250" s="98">
        <f t="shared" si="485"/>
        <v>0</v>
      </c>
      <c r="GJ1250" s="98">
        <f t="shared" si="486"/>
        <v>0</v>
      </c>
      <c r="GK1250" s="98">
        <f t="shared" si="487"/>
        <v>0</v>
      </c>
      <c r="GL1250" s="98">
        <f t="shared" si="488"/>
        <v>0</v>
      </c>
      <c r="GM1250" s="98">
        <f t="shared" si="240"/>
        <v>0</v>
      </c>
      <c r="GN1250" s="98">
        <f t="shared" si="240"/>
        <v>0</v>
      </c>
      <c r="GO1250" s="98">
        <f t="shared" si="240"/>
        <v>0</v>
      </c>
      <c r="GP1250" s="98">
        <f t="shared" si="241"/>
        <v>0</v>
      </c>
      <c r="GQ1250" s="98">
        <f t="shared" si="241"/>
        <v>0</v>
      </c>
      <c r="GR1250" s="98">
        <f t="shared" si="241"/>
        <v>0</v>
      </c>
      <c r="GS1250" s="103"/>
      <c r="GT1250" s="103"/>
      <c r="GU1250" s="103"/>
      <c r="GV1250" s="98">
        <f t="shared" si="242"/>
        <v>0</v>
      </c>
      <c r="GW1250" s="98">
        <f t="shared" si="243"/>
        <v>0</v>
      </c>
      <c r="GX1250" s="98">
        <f t="shared" si="244"/>
        <v>0</v>
      </c>
      <c r="GY1250" s="98">
        <f t="shared" si="245"/>
        <v>0</v>
      </c>
      <c r="GZ1250" s="98">
        <f t="shared" si="246"/>
        <v>0</v>
      </c>
      <c r="HA1250" s="98">
        <f t="shared" si="247"/>
        <v>0</v>
      </c>
      <c r="HB1250" s="98">
        <f t="shared" si="489"/>
        <v>61324.36</v>
      </c>
      <c r="HC1250" s="98">
        <f t="shared" si="490"/>
        <v>64463.88</v>
      </c>
      <c r="HD1250" s="98">
        <f t="shared" si="491"/>
        <v>68043.960000000006</v>
      </c>
      <c r="HE1250" s="98">
        <f t="shared" si="492"/>
        <v>35153.919999999998</v>
      </c>
      <c r="HF1250" s="98">
        <f t="shared" si="493"/>
        <v>33302.5</v>
      </c>
      <c r="HG1250" s="98">
        <f t="shared" si="494"/>
        <v>33367.67</v>
      </c>
      <c r="HH1250" s="98">
        <f t="shared" si="248"/>
        <v>0</v>
      </c>
      <c r="HI1250" s="98">
        <f t="shared" si="248"/>
        <v>0</v>
      </c>
      <c r="HJ1250" s="98">
        <f t="shared" si="248"/>
        <v>0</v>
      </c>
      <c r="HK1250" s="98">
        <f t="shared" si="249"/>
        <v>0</v>
      </c>
      <c r="HL1250" s="98">
        <f t="shared" si="249"/>
        <v>0</v>
      </c>
      <c r="HM1250" s="98">
        <f t="shared" si="249"/>
        <v>0</v>
      </c>
      <c r="HN1250" s="103"/>
      <c r="HO1250" s="103"/>
      <c r="HP1250" s="103"/>
      <c r="HQ1250" s="98">
        <f t="shared" si="250"/>
        <v>0</v>
      </c>
      <c r="HR1250" s="98">
        <f t="shared" si="251"/>
        <v>0</v>
      </c>
      <c r="HS1250" s="98">
        <f t="shared" si="252"/>
        <v>0</v>
      </c>
      <c r="HT1250" s="98">
        <f t="shared" si="253"/>
        <v>0</v>
      </c>
      <c r="HU1250" s="98">
        <f t="shared" si="254"/>
        <v>0</v>
      </c>
      <c r="HV1250" s="98">
        <f t="shared" si="255"/>
        <v>0</v>
      </c>
      <c r="HW1250" s="98">
        <f t="shared" si="495"/>
        <v>0</v>
      </c>
      <c r="HX1250" s="98">
        <f t="shared" si="496"/>
        <v>0</v>
      </c>
      <c r="HY1250" s="98">
        <f t="shared" si="497"/>
        <v>0</v>
      </c>
      <c r="HZ1250" s="98">
        <f t="shared" si="498"/>
        <v>0</v>
      </c>
      <c r="IA1250" s="98">
        <f t="shared" si="499"/>
        <v>0</v>
      </c>
      <c r="IB1250" s="98">
        <f t="shared" si="500"/>
        <v>0</v>
      </c>
      <c r="IC1250" s="98">
        <f t="shared" si="256"/>
        <v>0</v>
      </c>
      <c r="ID1250" s="98">
        <f t="shared" si="256"/>
        <v>0</v>
      </c>
      <c r="IE1250" s="98">
        <f t="shared" si="256"/>
        <v>0</v>
      </c>
      <c r="IF1250" s="98">
        <f t="shared" si="257"/>
        <v>0</v>
      </c>
      <c r="IG1250" s="98">
        <f t="shared" si="257"/>
        <v>0</v>
      </c>
      <c r="IH1250" s="98">
        <f t="shared" si="257"/>
        <v>0</v>
      </c>
      <c r="II1250" s="103"/>
      <c r="IJ1250" s="103"/>
      <c r="IK1250" s="103"/>
      <c r="IL1250" s="98">
        <f t="shared" si="258"/>
        <v>0</v>
      </c>
      <c r="IM1250" s="98">
        <f t="shared" si="259"/>
        <v>0</v>
      </c>
      <c r="IN1250" s="98">
        <f t="shared" si="260"/>
        <v>0</v>
      </c>
      <c r="IO1250" s="98">
        <f t="shared" si="261"/>
        <v>0</v>
      </c>
      <c r="IP1250" s="98">
        <f t="shared" si="262"/>
        <v>0</v>
      </c>
      <c r="IQ1250" s="98">
        <f t="shared" si="263"/>
        <v>0</v>
      </c>
      <c r="IR1250" s="98">
        <f t="shared" si="501"/>
        <v>0</v>
      </c>
      <c r="IS1250" s="98">
        <f t="shared" si="502"/>
        <v>0</v>
      </c>
      <c r="IT1250" s="98">
        <f t="shared" si="503"/>
        <v>0</v>
      </c>
      <c r="IU1250" s="98">
        <f t="shared" si="504"/>
        <v>0</v>
      </c>
      <c r="IV1250" s="98">
        <f t="shared" si="505"/>
        <v>0</v>
      </c>
      <c r="IW1250" s="98">
        <f t="shared" si="506"/>
        <v>0</v>
      </c>
      <c r="IX1250" s="98">
        <f t="shared" si="264"/>
        <v>0</v>
      </c>
      <c r="IY1250" s="98">
        <f t="shared" si="264"/>
        <v>0</v>
      </c>
      <c r="IZ1250" s="98">
        <f t="shared" si="264"/>
        <v>0</v>
      </c>
      <c r="JA1250" s="98">
        <f t="shared" si="265"/>
        <v>0</v>
      </c>
      <c r="JB1250" s="98">
        <f t="shared" si="265"/>
        <v>0</v>
      </c>
      <c r="JC1250" s="98">
        <f t="shared" si="265"/>
        <v>0</v>
      </c>
      <c r="JD1250" s="103"/>
      <c r="JE1250" s="103"/>
      <c r="JF1250" s="103"/>
      <c r="JG1250" s="98">
        <f t="shared" si="266"/>
        <v>0</v>
      </c>
      <c r="JH1250" s="98">
        <f t="shared" si="267"/>
        <v>0</v>
      </c>
      <c r="JI1250" s="98">
        <f t="shared" si="268"/>
        <v>0</v>
      </c>
      <c r="JJ1250" s="98">
        <f t="shared" si="269"/>
        <v>0</v>
      </c>
      <c r="JK1250" s="98">
        <f t="shared" si="270"/>
        <v>0</v>
      </c>
      <c r="JL1250" s="98">
        <f t="shared" si="271"/>
        <v>0</v>
      </c>
      <c r="JM1250" s="98">
        <f t="shared" si="507"/>
        <v>0</v>
      </c>
      <c r="JN1250" s="98">
        <f t="shared" si="508"/>
        <v>0</v>
      </c>
      <c r="JO1250" s="98">
        <f t="shared" si="509"/>
        <v>0</v>
      </c>
      <c r="JP1250" s="98">
        <f t="shared" si="510"/>
        <v>0</v>
      </c>
      <c r="JQ1250" s="98">
        <f t="shared" si="511"/>
        <v>0</v>
      </c>
      <c r="JR1250" s="98">
        <f t="shared" si="512"/>
        <v>0</v>
      </c>
      <c r="JS1250" s="98">
        <f t="shared" si="272"/>
        <v>0</v>
      </c>
      <c r="JT1250" s="98">
        <f t="shared" si="272"/>
        <v>0</v>
      </c>
      <c r="JU1250" s="98">
        <f t="shared" si="272"/>
        <v>0</v>
      </c>
      <c r="JV1250" s="98">
        <f t="shared" si="273"/>
        <v>0</v>
      </c>
      <c r="JW1250" s="98">
        <f t="shared" si="273"/>
        <v>0</v>
      </c>
      <c r="JX1250" s="98">
        <f t="shared" si="273"/>
        <v>0</v>
      </c>
      <c r="JY1250" s="103"/>
      <c r="JZ1250" s="103"/>
      <c r="KA1250" s="103"/>
      <c r="KB1250" s="98">
        <f t="shared" si="274"/>
        <v>0</v>
      </c>
      <c r="KC1250" s="98">
        <f t="shared" si="275"/>
        <v>0</v>
      </c>
      <c r="KD1250" s="98">
        <f t="shared" si="276"/>
        <v>0</v>
      </c>
      <c r="KE1250" s="98">
        <f t="shared" si="277"/>
        <v>0</v>
      </c>
      <c r="KF1250" s="98">
        <f t="shared" si="278"/>
        <v>0</v>
      </c>
      <c r="KG1250" s="98">
        <f t="shared" si="279"/>
        <v>0</v>
      </c>
      <c r="KH1250" s="98">
        <f t="shared" si="513"/>
        <v>0</v>
      </c>
      <c r="KI1250" s="98">
        <f t="shared" si="514"/>
        <v>0</v>
      </c>
      <c r="KJ1250" s="98">
        <f t="shared" si="515"/>
        <v>0</v>
      </c>
      <c r="KK1250" s="98">
        <f t="shared" si="516"/>
        <v>0</v>
      </c>
      <c r="KL1250" s="98">
        <f t="shared" si="517"/>
        <v>0</v>
      </c>
      <c r="KM1250" s="98">
        <f t="shared" si="518"/>
        <v>0</v>
      </c>
      <c r="KN1250" s="98">
        <f t="shared" si="280"/>
        <v>0</v>
      </c>
      <c r="KO1250" s="98">
        <f t="shared" si="280"/>
        <v>0</v>
      </c>
      <c r="KP1250" s="98">
        <f t="shared" si="280"/>
        <v>0</v>
      </c>
      <c r="KQ1250" s="98">
        <f t="shared" si="281"/>
        <v>0</v>
      </c>
      <c r="KR1250" s="98">
        <f t="shared" si="281"/>
        <v>0</v>
      </c>
      <c r="KS1250" s="98">
        <f t="shared" si="281"/>
        <v>0</v>
      </c>
      <c r="KT1250" s="103"/>
      <c r="KU1250" s="103"/>
      <c r="KV1250" s="103"/>
      <c r="KW1250" s="98">
        <f t="shared" si="282"/>
        <v>0</v>
      </c>
      <c r="KX1250" s="98">
        <f t="shared" si="283"/>
        <v>0</v>
      </c>
      <c r="KY1250" s="98">
        <f t="shared" si="284"/>
        <v>0</v>
      </c>
      <c r="KZ1250" s="98">
        <f t="shared" si="285"/>
        <v>0</v>
      </c>
      <c r="LA1250" s="98">
        <f t="shared" si="286"/>
        <v>0</v>
      </c>
      <c r="LB1250" s="98">
        <f t="shared" si="287"/>
        <v>0</v>
      </c>
      <c r="LC1250" s="98">
        <f t="shared" si="519"/>
        <v>0</v>
      </c>
      <c r="LD1250" s="98">
        <f t="shared" si="520"/>
        <v>0</v>
      </c>
      <c r="LE1250" s="98">
        <f t="shared" si="521"/>
        <v>0</v>
      </c>
      <c r="LF1250" s="98">
        <f t="shared" si="522"/>
        <v>0</v>
      </c>
      <c r="LG1250" s="98">
        <f t="shared" si="523"/>
        <v>0</v>
      </c>
      <c r="LH1250" s="98">
        <f t="shared" si="524"/>
        <v>0</v>
      </c>
      <c r="LI1250" s="98">
        <f t="shared" si="288"/>
        <v>0</v>
      </c>
      <c r="LJ1250" s="98">
        <f t="shared" si="288"/>
        <v>0</v>
      </c>
      <c r="LK1250" s="98">
        <f t="shared" si="288"/>
        <v>0</v>
      </c>
      <c r="LL1250" s="98">
        <f t="shared" si="289"/>
        <v>0</v>
      </c>
      <c r="LM1250" s="98">
        <f t="shared" si="289"/>
        <v>0</v>
      </c>
      <c r="LN1250" s="98">
        <f t="shared" si="289"/>
        <v>0</v>
      </c>
      <c r="LO1250" s="103"/>
      <c r="LP1250" s="103"/>
      <c r="LQ1250" s="103"/>
      <c r="LR1250" s="98">
        <f t="shared" si="290"/>
        <v>0</v>
      </c>
      <c r="LS1250" s="98">
        <f t="shared" si="291"/>
        <v>0</v>
      </c>
      <c r="LT1250" s="98">
        <f t="shared" si="292"/>
        <v>0</v>
      </c>
      <c r="LU1250" s="98">
        <f t="shared" si="293"/>
        <v>0</v>
      </c>
      <c r="LV1250" s="98">
        <f t="shared" si="294"/>
        <v>0</v>
      </c>
      <c r="LW1250" s="98">
        <f t="shared" si="295"/>
        <v>0</v>
      </c>
      <c r="LX1250" s="98">
        <f t="shared" si="525"/>
        <v>0</v>
      </c>
      <c r="LY1250" s="98">
        <f t="shared" si="526"/>
        <v>0</v>
      </c>
      <c r="LZ1250" s="98">
        <f t="shared" si="527"/>
        <v>0</v>
      </c>
      <c r="MA1250" s="98">
        <f t="shared" si="528"/>
        <v>0</v>
      </c>
      <c r="MB1250" s="98">
        <f t="shared" si="529"/>
        <v>0</v>
      </c>
      <c r="MC1250" s="98">
        <f t="shared" si="530"/>
        <v>0</v>
      </c>
      <c r="MD1250" s="98">
        <f t="shared" si="296"/>
        <v>0</v>
      </c>
      <c r="ME1250" s="98">
        <f t="shared" si="296"/>
        <v>0</v>
      </c>
      <c r="MF1250" s="98">
        <f t="shared" si="296"/>
        <v>0</v>
      </c>
      <c r="MG1250" s="98">
        <f t="shared" si="297"/>
        <v>0</v>
      </c>
      <c r="MH1250" s="98">
        <f t="shared" si="297"/>
        <v>0</v>
      </c>
      <c r="MI1250" s="98">
        <f t="shared" si="297"/>
        <v>0</v>
      </c>
      <c r="MJ1250" s="103"/>
      <c r="MK1250" s="103"/>
      <c r="ML1250" s="103"/>
      <c r="MM1250" s="98">
        <f t="shared" si="298"/>
        <v>0</v>
      </c>
      <c r="MN1250" s="98">
        <f t="shared" si="299"/>
        <v>0</v>
      </c>
      <c r="MO1250" s="98">
        <f t="shared" si="300"/>
        <v>0</v>
      </c>
      <c r="MP1250" s="98">
        <f t="shared" si="301"/>
        <v>0</v>
      </c>
      <c r="MQ1250" s="98">
        <f t="shared" si="302"/>
        <v>0</v>
      </c>
      <c r="MR1250" s="98">
        <f t="shared" si="303"/>
        <v>0</v>
      </c>
      <c r="MS1250" s="98">
        <f t="shared" si="531"/>
        <v>0</v>
      </c>
      <c r="MT1250" s="98">
        <f t="shared" si="532"/>
        <v>0</v>
      </c>
      <c r="MU1250" s="98">
        <f t="shared" si="533"/>
        <v>0</v>
      </c>
      <c r="MV1250" s="98">
        <f t="shared" si="534"/>
        <v>0</v>
      </c>
      <c r="MW1250" s="98">
        <f t="shared" si="535"/>
        <v>0</v>
      </c>
      <c r="MX1250" s="98">
        <f t="shared" si="536"/>
        <v>0</v>
      </c>
      <c r="MY1250" s="98">
        <f t="shared" si="304"/>
        <v>0</v>
      </c>
      <c r="MZ1250" s="98">
        <f t="shared" si="304"/>
        <v>0</v>
      </c>
      <c r="NA1250" s="98">
        <f t="shared" si="304"/>
        <v>0</v>
      </c>
      <c r="NB1250" s="98">
        <f t="shared" si="305"/>
        <v>0</v>
      </c>
      <c r="NC1250" s="98">
        <f t="shared" si="305"/>
        <v>0</v>
      </c>
      <c r="ND1250" s="98">
        <f t="shared" si="305"/>
        <v>0</v>
      </c>
      <c r="NE1250" s="103"/>
      <c r="NF1250" s="103"/>
      <c r="NG1250" s="103"/>
      <c r="NH1250" s="98">
        <f t="shared" si="306"/>
        <v>0</v>
      </c>
      <c r="NI1250" s="98">
        <f t="shared" si="307"/>
        <v>0</v>
      </c>
      <c r="NJ1250" s="98">
        <f t="shared" si="308"/>
        <v>0</v>
      </c>
      <c r="NK1250" s="98">
        <f t="shared" si="309"/>
        <v>0</v>
      </c>
      <c r="NL1250" s="98">
        <f t="shared" si="310"/>
        <v>0</v>
      </c>
      <c r="NM1250" s="98">
        <f t="shared" si="311"/>
        <v>0</v>
      </c>
      <c r="NN1250" s="98">
        <f t="shared" si="537"/>
        <v>0</v>
      </c>
      <c r="NO1250" s="98">
        <f t="shared" si="538"/>
        <v>0</v>
      </c>
      <c r="NP1250" s="98">
        <f t="shared" si="539"/>
        <v>0</v>
      </c>
      <c r="NQ1250" s="98">
        <f t="shared" si="540"/>
        <v>0</v>
      </c>
      <c r="NR1250" s="98">
        <f t="shared" si="541"/>
        <v>0</v>
      </c>
      <c r="NS1250" s="98">
        <f t="shared" si="542"/>
        <v>0</v>
      </c>
      <c r="NT1250" s="98">
        <f t="shared" si="312"/>
        <v>0</v>
      </c>
      <c r="NU1250" s="98">
        <f t="shared" si="312"/>
        <v>0</v>
      </c>
      <c r="NV1250" s="98">
        <f t="shared" si="312"/>
        <v>0</v>
      </c>
      <c r="NW1250" s="98">
        <f t="shared" si="313"/>
        <v>0</v>
      </c>
      <c r="NX1250" s="98">
        <f t="shared" si="313"/>
        <v>0</v>
      </c>
      <c r="NY1250" s="98">
        <f t="shared" si="313"/>
        <v>0</v>
      </c>
      <c r="NZ1250" s="103"/>
      <c r="OA1250" s="103"/>
      <c r="OB1250" s="103"/>
      <c r="OC1250" s="98">
        <f t="shared" si="314"/>
        <v>0</v>
      </c>
      <c r="OD1250" s="98">
        <f t="shared" si="315"/>
        <v>0</v>
      </c>
      <c r="OE1250" s="98">
        <f t="shared" si="316"/>
        <v>0</v>
      </c>
      <c r="OF1250" s="98">
        <f t="shared" si="317"/>
        <v>0</v>
      </c>
      <c r="OG1250" s="98">
        <f t="shared" si="318"/>
        <v>0</v>
      </c>
      <c r="OH1250" s="98">
        <f t="shared" si="319"/>
        <v>0</v>
      </c>
      <c r="OI1250" s="98">
        <f t="shared" si="543"/>
        <v>0</v>
      </c>
      <c r="OJ1250" s="98">
        <f t="shared" si="544"/>
        <v>0</v>
      </c>
      <c r="OK1250" s="98">
        <f t="shared" si="545"/>
        <v>0</v>
      </c>
      <c r="OL1250" s="98">
        <f t="shared" si="546"/>
        <v>0</v>
      </c>
      <c r="OM1250" s="98">
        <f t="shared" si="547"/>
        <v>0</v>
      </c>
      <c r="ON1250" s="98">
        <f t="shared" si="548"/>
        <v>0</v>
      </c>
      <c r="OO1250" s="98">
        <f t="shared" si="320"/>
        <v>0</v>
      </c>
      <c r="OP1250" s="98">
        <f t="shared" si="320"/>
        <v>0</v>
      </c>
      <c r="OQ1250" s="98">
        <f t="shared" si="320"/>
        <v>0</v>
      </c>
      <c r="OR1250" s="98">
        <f t="shared" si="321"/>
        <v>0</v>
      </c>
      <c r="OS1250" s="98">
        <f t="shared" si="321"/>
        <v>0</v>
      </c>
      <c r="OT1250" s="98">
        <f t="shared" si="321"/>
        <v>0</v>
      </c>
      <c r="OU1250" s="103"/>
      <c r="OV1250" s="103"/>
      <c r="OW1250" s="103"/>
      <c r="OX1250" s="98">
        <f t="shared" si="322"/>
        <v>0</v>
      </c>
      <c r="OY1250" s="98">
        <f t="shared" si="323"/>
        <v>0</v>
      </c>
      <c r="OZ1250" s="98">
        <f t="shared" si="324"/>
        <v>0</v>
      </c>
      <c r="PA1250" s="98">
        <f t="shared" si="325"/>
        <v>0</v>
      </c>
      <c r="PB1250" s="98">
        <f t="shared" si="326"/>
        <v>0</v>
      </c>
      <c r="PC1250" s="98">
        <f t="shared" si="327"/>
        <v>0</v>
      </c>
      <c r="PD1250" s="98">
        <f t="shared" si="549"/>
        <v>0</v>
      </c>
      <c r="PE1250" s="98">
        <f t="shared" si="550"/>
        <v>0</v>
      </c>
      <c r="PF1250" s="98">
        <f t="shared" si="551"/>
        <v>0</v>
      </c>
      <c r="PG1250" s="98">
        <f t="shared" si="552"/>
        <v>0</v>
      </c>
      <c r="PH1250" s="98">
        <f t="shared" si="553"/>
        <v>0</v>
      </c>
      <c r="PI1250" s="98">
        <f t="shared" si="554"/>
        <v>0</v>
      </c>
      <c r="PJ1250" s="98">
        <f t="shared" si="328"/>
        <v>0</v>
      </c>
      <c r="PK1250" s="98">
        <f t="shared" si="328"/>
        <v>0</v>
      </c>
      <c r="PL1250" s="98">
        <f t="shared" si="328"/>
        <v>0</v>
      </c>
      <c r="PM1250" s="98">
        <f t="shared" si="329"/>
        <v>0</v>
      </c>
      <c r="PN1250" s="98">
        <f t="shared" si="329"/>
        <v>0</v>
      </c>
      <c r="PO1250" s="98">
        <f t="shared" si="329"/>
        <v>0</v>
      </c>
      <c r="PP1250" s="103"/>
      <c r="PQ1250" s="103"/>
      <c r="PR1250" s="103"/>
      <c r="PS1250" s="98">
        <f t="shared" si="330"/>
        <v>0</v>
      </c>
      <c r="PT1250" s="98">
        <f t="shared" si="331"/>
        <v>0</v>
      </c>
      <c r="PU1250" s="98">
        <f t="shared" si="332"/>
        <v>0</v>
      </c>
      <c r="PV1250" s="98">
        <f t="shared" si="333"/>
        <v>0</v>
      </c>
      <c r="PW1250" s="98">
        <f t="shared" si="334"/>
        <v>0</v>
      </c>
      <c r="PX1250" s="98">
        <f t="shared" si="335"/>
        <v>0</v>
      </c>
      <c r="PY1250" s="98">
        <f t="shared" si="555"/>
        <v>0</v>
      </c>
      <c r="PZ1250" s="98">
        <f t="shared" si="556"/>
        <v>0</v>
      </c>
      <c r="QA1250" s="98">
        <f t="shared" si="557"/>
        <v>0</v>
      </c>
      <c r="QB1250" s="98">
        <f t="shared" si="558"/>
        <v>0</v>
      </c>
      <c r="QC1250" s="98">
        <f t="shared" si="559"/>
        <v>0</v>
      </c>
      <c r="QD1250" s="98">
        <f t="shared" si="560"/>
        <v>0</v>
      </c>
      <c r="QE1250" s="98">
        <f t="shared" si="336"/>
        <v>0</v>
      </c>
      <c r="QF1250" s="98">
        <f t="shared" si="336"/>
        <v>0</v>
      </c>
      <c r="QG1250" s="98">
        <f t="shared" si="336"/>
        <v>0</v>
      </c>
      <c r="QH1250" s="98">
        <f t="shared" si="337"/>
        <v>0</v>
      </c>
      <c r="QI1250" s="98">
        <f t="shared" si="337"/>
        <v>0</v>
      </c>
      <c r="QJ1250" s="98">
        <f t="shared" si="337"/>
        <v>0</v>
      </c>
      <c r="QK1250" s="103"/>
      <c r="QL1250" s="103"/>
      <c r="QM1250" s="103"/>
      <c r="QN1250" s="98">
        <f t="shared" si="338"/>
        <v>0</v>
      </c>
      <c r="QO1250" s="98">
        <f t="shared" si="339"/>
        <v>0</v>
      </c>
      <c r="QP1250" s="98">
        <f t="shared" si="340"/>
        <v>0</v>
      </c>
      <c r="QQ1250" s="98">
        <f t="shared" si="341"/>
        <v>0</v>
      </c>
      <c r="QR1250" s="98">
        <f t="shared" si="342"/>
        <v>0</v>
      </c>
      <c r="QS1250" s="98">
        <f t="shared" si="343"/>
        <v>0</v>
      </c>
      <c r="QT1250" s="98">
        <f t="shared" si="561"/>
        <v>0</v>
      </c>
      <c r="QU1250" s="98">
        <f t="shared" si="562"/>
        <v>0</v>
      </c>
      <c r="QV1250" s="98">
        <f t="shared" si="563"/>
        <v>0</v>
      </c>
      <c r="QW1250" s="98">
        <f t="shared" si="564"/>
        <v>0</v>
      </c>
      <c r="QX1250" s="98">
        <f t="shared" si="565"/>
        <v>0</v>
      </c>
      <c r="QY1250" s="98">
        <f t="shared" si="566"/>
        <v>0</v>
      </c>
      <c r="QZ1250" s="98">
        <f t="shared" si="344"/>
        <v>0</v>
      </c>
      <c r="RA1250" s="98">
        <f t="shared" si="344"/>
        <v>0</v>
      </c>
      <c r="RB1250" s="98">
        <f t="shared" si="344"/>
        <v>0</v>
      </c>
      <c r="RC1250" s="98">
        <f t="shared" si="345"/>
        <v>0</v>
      </c>
      <c r="RD1250" s="98">
        <f t="shared" si="345"/>
        <v>0</v>
      </c>
      <c r="RE1250" s="98">
        <f t="shared" si="345"/>
        <v>0</v>
      </c>
      <c r="RF1250" s="103"/>
      <c r="RG1250" s="103"/>
      <c r="RH1250" s="103"/>
      <c r="RI1250" s="98">
        <f t="shared" si="346"/>
        <v>0</v>
      </c>
      <c r="RJ1250" s="98">
        <f t="shared" si="347"/>
        <v>0</v>
      </c>
      <c r="RK1250" s="98">
        <f t="shared" si="348"/>
        <v>0</v>
      </c>
      <c r="RL1250" s="98">
        <f t="shared" si="349"/>
        <v>0</v>
      </c>
      <c r="RM1250" s="98">
        <f t="shared" si="350"/>
        <v>0</v>
      </c>
      <c r="RN1250" s="98">
        <f t="shared" si="351"/>
        <v>0</v>
      </c>
      <c r="RO1250" s="98">
        <f t="shared" si="567"/>
        <v>0</v>
      </c>
      <c r="RP1250" s="98">
        <f t="shared" si="568"/>
        <v>0</v>
      </c>
      <c r="RQ1250" s="98">
        <f t="shared" si="569"/>
        <v>0</v>
      </c>
      <c r="RR1250" s="98">
        <f t="shared" si="570"/>
        <v>0</v>
      </c>
      <c r="RS1250" s="98">
        <f t="shared" si="571"/>
        <v>0</v>
      </c>
      <c r="RT1250" s="98">
        <f t="shared" si="572"/>
        <v>0</v>
      </c>
      <c r="RU1250" s="98">
        <f t="shared" si="352"/>
        <v>0</v>
      </c>
      <c r="RV1250" s="98">
        <f t="shared" si="352"/>
        <v>0</v>
      </c>
      <c r="RW1250" s="98">
        <f t="shared" si="352"/>
        <v>0</v>
      </c>
      <c r="RX1250" s="98">
        <f t="shared" si="353"/>
        <v>0</v>
      </c>
      <c r="RY1250" s="98">
        <f t="shared" si="353"/>
        <v>0</v>
      </c>
      <c r="RZ1250" s="98">
        <f t="shared" si="353"/>
        <v>0</v>
      </c>
      <c r="SA1250" s="103"/>
      <c r="SB1250" s="103"/>
      <c r="SC1250" s="103"/>
      <c r="SD1250" s="98">
        <f t="shared" si="354"/>
        <v>0</v>
      </c>
      <c r="SE1250" s="98">
        <f t="shared" si="355"/>
        <v>0</v>
      </c>
      <c r="SF1250" s="98">
        <f t="shared" si="356"/>
        <v>0</v>
      </c>
      <c r="SG1250" s="98">
        <f t="shared" si="357"/>
        <v>0</v>
      </c>
      <c r="SH1250" s="98">
        <f t="shared" si="358"/>
        <v>0</v>
      </c>
      <c r="SI1250" s="98">
        <f t="shared" si="359"/>
        <v>0</v>
      </c>
      <c r="SJ1250" s="98">
        <f t="shared" si="573"/>
        <v>0</v>
      </c>
      <c r="SK1250" s="98">
        <f t="shared" si="574"/>
        <v>0</v>
      </c>
      <c r="SL1250" s="98">
        <f t="shared" si="575"/>
        <v>0</v>
      </c>
      <c r="SM1250" s="98">
        <f t="shared" si="576"/>
        <v>0</v>
      </c>
      <c r="SN1250" s="98">
        <f t="shared" si="577"/>
        <v>0</v>
      </c>
      <c r="SO1250" s="98">
        <f t="shared" si="578"/>
        <v>0</v>
      </c>
      <c r="SP1250" s="98">
        <f t="shared" si="360"/>
        <v>0</v>
      </c>
      <c r="SQ1250" s="98">
        <f t="shared" si="360"/>
        <v>0</v>
      </c>
      <c r="SR1250" s="98">
        <f t="shared" si="360"/>
        <v>0</v>
      </c>
      <c r="SS1250" s="98">
        <f t="shared" si="361"/>
        <v>0</v>
      </c>
      <c r="ST1250" s="98">
        <f t="shared" si="361"/>
        <v>0</v>
      </c>
      <c r="SU1250" s="98">
        <f t="shared" si="361"/>
        <v>0</v>
      </c>
      <c r="SV1250" s="103"/>
      <c r="SW1250" s="103"/>
      <c r="SX1250" s="103"/>
      <c r="SY1250" s="98">
        <f t="shared" si="362"/>
        <v>0</v>
      </c>
      <c r="SZ1250" s="98">
        <f t="shared" si="363"/>
        <v>0</v>
      </c>
      <c r="TA1250" s="98">
        <f t="shared" si="364"/>
        <v>0</v>
      </c>
      <c r="TB1250" s="98">
        <f t="shared" si="365"/>
        <v>0</v>
      </c>
      <c r="TC1250" s="98">
        <f t="shared" si="366"/>
        <v>0</v>
      </c>
      <c r="TD1250" s="98">
        <f t="shared" si="367"/>
        <v>0</v>
      </c>
      <c r="TE1250" s="98">
        <f t="shared" si="579"/>
        <v>0</v>
      </c>
      <c r="TF1250" s="98">
        <f t="shared" si="580"/>
        <v>0</v>
      </c>
      <c r="TG1250" s="98">
        <f t="shared" si="581"/>
        <v>0</v>
      </c>
      <c r="TH1250" s="98">
        <f t="shared" si="582"/>
        <v>0</v>
      </c>
      <c r="TI1250" s="98">
        <f t="shared" si="583"/>
        <v>0</v>
      </c>
      <c r="TJ1250" s="98">
        <f t="shared" si="584"/>
        <v>0</v>
      </c>
      <c r="TK1250" s="98">
        <f t="shared" si="368"/>
        <v>0</v>
      </c>
      <c r="TL1250" s="98">
        <f t="shared" si="368"/>
        <v>0</v>
      </c>
      <c r="TM1250" s="98">
        <f t="shared" si="368"/>
        <v>0</v>
      </c>
      <c r="TN1250" s="98">
        <f t="shared" si="369"/>
        <v>0</v>
      </c>
      <c r="TO1250" s="98">
        <f t="shared" si="369"/>
        <v>0</v>
      </c>
      <c r="TP1250" s="98">
        <f t="shared" si="369"/>
        <v>0</v>
      </c>
      <c r="TQ1250" s="103"/>
      <c r="TR1250" s="103"/>
      <c r="TS1250" s="103"/>
      <c r="TT1250" s="98">
        <f t="shared" si="370"/>
        <v>0</v>
      </c>
      <c r="TU1250" s="98">
        <f t="shared" si="371"/>
        <v>0</v>
      </c>
      <c r="TV1250" s="98">
        <f t="shared" si="372"/>
        <v>0</v>
      </c>
      <c r="TW1250" s="98">
        <f t="shared" si="373"/>
        <v>0</v>
      </c>
      <c r="TX1250" s="98">
        <f t="shared" si="374"/>
        <v>0</v>
      </c>
      <c r="TY1250" s="98">
        <f t="shared" si="375"/>
        <v>0</v>
      </c>
      <c r="TZ1250" s="98">
        <f t="shared" si="585"/>
        <v>0</v>
      </c>
      <c r="UA1250" s="98">
        <f t="shared" si="586"/>
        <v>0</v>
      </c>
      <c r="UB1250" s="98">
        <f t="shared" si="587"/>
        <v>0</v>
      </c>
      <c r="UC1250" s="98">
        <f t="shared" si="588"/>
        <v>0</v>
      </c>
      <c r="UD1250" s="98">
        <f t="shared" si="589"/>
        <v>0</v>
      </c>
      <c r="UE1250" s="98">
        <f t="shared" si="590"/>
        <v>0</v>
      </c>
      <c r="UF1250" s="98">
        <f t="shared" si="376"/>
        <v>0</v>
      </c>
      <c r="UG1250" s="98">
        <f t="shared" si="376"/>
        <v>0</v>
      </c>
      <c r="UH1250" s="98">
        <f t="shared" si="376"/>
        <v>0</v>
      </c>
      <c r="UI1250" s="98">
        <f t="shared" si="377"/>
        <v>0</v>
      </c>
      <c r="UJ1250" s="98">
        <f t="shared" si="377"/>
        <v>0</v>
      </c>
      <c r="UK1250" s="98">
        <f t="shared" si="377"/>
        <v>0</v>
      </c>
      <c r="UL1250" s="103"/>
      <c r="UM1250" s="103"/>
      <c r="UN1250" s="103"/>
      <c r="UO1250" s="98">
        <f t="shared" si="378"/>
        <v>0</v>
      </c>
      <c r="UP1250" s="98">
        <f t="shared" si="379"/>
        <v>0</v>
      </c>
      <c r="UQ1250" s="98">
        <f t="shared" si="380"/>
        <v>0</v>
      </c>
      <c r="UR1250" s="98">
        <f t="shared" si="381"/>
        <v>0</v>
      </c>
      <c r="US1250" s="98">
        <f t="shared" si="382"/>
        <v>0</v>
      </c>
      <c r="UT1250" s="98">
        <f t="shared" si="383"/>
        <v>0</v>
      </c>
      <c r="UU1250" s="98">
        <f t="shared" si="591"/>
        <v>62581.13</v>
      </c>
      <c r="UV1250" s="98">
        <f t="shared" si="592"/>
        <v>66363.429999999993</v>
      </c>
      <c r="UW1250" s="98">
        <f t="shared" si="593"/>
        <v>70704.95</v>
      </c>
      <c r="UX1250" s="98">
        <f t="shared" si="594"/>
        <v>12964.17</v>
      </c>
      <c r="UY1250" s="98">
        <f t="shared" si="595"/>
        <v>12374.68</v>
      </c>
      <c r="UZ1250" s="98">
        <f t="shared" si="596"/>
        <v>12397.42</v>
      </c>
      <c r="VA1250" s="98">
        <f t="shared" si="384"/>
        <v>0</v>
      </c>
      <c r="VB1250" s="98">
        <f t="shared" si="384"/>
        <v>0</v>
      </c>
      <c r="VC1250" s="98">
        <f t="shared" si="384"/>
        <v>0</v>
      </c>
      <c r="VD1250" s="98">
        <f t="shared" si="385"/>
        <v>0</v>
      </c>
      <c r="VE1250" s="98">
        <f t="shared" si="385"/>
        <v>0</v>
      </c>
      <c r="VF1250" s="98">
        <f t="shared" si="385"/>
        <v>0</v>
      </c>
      <c r="VG1250" s="103"/>
      <c r="VH1250" s="103"/>
      <c r="VI1250" s="103"/>
      <c r="VJ1250" s="98">
        <f t="shared" si="386"/>
        <v>0</v>
      </c>
      <c r="VK1250" s="98">
        <f t="shared" si="387"/>
        <v>0</v>
      </c>
      <c r="VL1250" s="98">
        <f t="shared" si="388"/>
        <v>0</v>
      </c>
      <c r="VM1250" s="98">
        <f t="shared" si="389"/>
        <v>0</v>
      </c>
      <c r="VN1250" s="98">
        <f t="shared" si="390"/>
        <v>0</v>
      </c>
      <c r="VO1250" s="98">
        <f t="shared" si="391"/>
        <v>0</v>
      </c>
      <c r="VP1250" s="98">
        <f t="shared" si="597"/>
        <v>0</v>
      </c>
      <c r="VQ1250" s="98">
        <f t="shared" si="598"/>
        <v>0</v>
      </c>
      <c r="VR1250" s="98">
        <f t="shared" si="599"/>
        <v>0</v>
      </c>
      <c r="VS1250" s="98">
        <f t="shared" si="600"/>
        <v>0</v>
      </c>
      <c r="VT1250" s="98">
        <f t="shared" si="601"/>
        <v>0</v>
      </c>
      <c r="VU1250" s="98">
        <f t="shared" si="602"/>
        <v>0</v>
      </c>
      <c r="VV1250" s="98">
        <f t="shared" si="392"/>
        <v>0</v>
      </c>
      <c r="VW1250" s="98">
        <f t="shared" si="392"/>
        <v>0</v>
      </c>
      <c r="VX1250" s="98">
        <f t="shared" si="392"/>
        <v>0</v>
      </c>
      <c r="VY1250" s="98">
        <f t="shared" si="393"/>
        <v>0</v>
      </c>
      <c r="VZ1250" s="98">
        <f t="shared" si="393"/>
        <v>0</v>
      </c>
      <c r="WA1250" s="98">
        <f t="shared" si="393"/>
        <v>0</v>
      </c>
      <c r="WB1250" s="103"/>
      <c r="WC1250" s="103"/>
      <c r="WD1250" s="103"/>
      <c r="WE1250" s="98">
        <f t="shared" si="394"/>
        <v>0</v>
      </c>
      <c r="WF1250" s="98">
        <f t="shared" si="395"/>
        <v>0</v>
      </c>
      <c r="WG1250" s="98">
        <f t="shared" si="396"/>
        <v>0</v>
      </c>
      <c r="WH1250" s="98">
        <f t="shared" si="397"/>
        <v>0</v>
      </c>
      <c r="WI1250" s="98">
        <f t="shared" si="398"/>
        <v>0</v>
      </c>
      <c r="WJ1250" s="98">
        <f t="shared" si="399"/>
        <v>0</v>
      </c>
      <c r="WK1250" s="98">
        <f t="shared" si="603"/>
        <v>0</v>
      </c>
      <c r="WL1250" s="98">
        <f t="shared" si="604"/>
        <v>0</v>
      </c>
      <c r="WM1250" s="98">
        <f t="shared" si="605"/>
        <v>0</v>
      </c>
      <c r="WN1250" s="98">
        <f t="shared" si="606"/>
        <v>0</v>
      </c>
      <c r="WO1250" s="98">
        <f t="shared" si="607"/>
        <v>0</v>
      </c>
      <c r="WP1250" s="98">
        <f t="shared" si="608"/>
        <v>0</v>
      </c>
      <c r="WQ1250" s="98">
        <f t="shared" si="400"/>
        <v>0</v>
      </c>
      <c r="WR1250" s="98">
        <f t="shared" si="400"/>
        <v>0</v>
      </c>
      <c r="WS1250" s="98">
        <f t="shared" si="400"/>
        <v>0</v>
      </c>
      <c r="WT1250" s="98">
        <f t="shared" si="401"/>
        <v>0</v>
      </c>
      <c r="WU1250" s="98">
        <f t="shared" si="401"/>
        <v>0</v>
      </c>
      <c r="WV1250" s="98">
        <f t="shared" si="401"/>
        <v>0</v>
      </c>
      <c r="WW1250" s="103"/>
      <c r="WX1250" s="103"/>
      <c r="WY1250" s="103"/>
      <c r="WZ1250" s="98">
        <f t="shared" si="402"/>
        <v>0</v>
      </c>
      <c r="XA1250" s="98">
        <f t="shared" si="403"/>
        <v>0</v>
      </c>
      <c r="XB1250" s="98">
        <f t="shared" si="404"/>
        <v>0</v>
      </c>
      <c r="XC1250" s="98">
        <f t="shared" si="405"/>
        <v>0</v>
      </c>
      <c r="XD1250" s="98">
        <f t="shared" si="406"/>
        <v>0</v>
      </c>
      <c r="XE1250" s="98">
        <f t="shared" si="407"/>
        <v>0</v>
      </c>
      <c r="XF1250" s="98">
        <f t="shared" si="609"/>
        <v>0</v>
      </c>
      <c r="XG1250" s="98">
        <f t="shared" si="610"/>
        <v>0</v>
      </c>
      <c r="XH1250" s="98">
        <f t="shared" si="611"/>
        <v>0</v>
      </c>
      <c r="XI1250" s="98">
        <f t="shared" si="612"/>
        <v>0</v>
      </c>
      <c r="XJ1250" s="98">
        <f t="shared" si="613"/>
        <v>0</v>
      </c>
      <c r="XK1250" s="98">
        <f t="shared" si="614"/>
        <v>0</v>
      </c>
      <c r="XL1250" s="98">
        <f t="shared" si="408"/>
        <v>0</v>
      </c>
      <c r="XM1250" s="98">
        <f t="shared" si="408"/>
        <v>0</v>
      </c>
      <c r="XN1250" s="98">
        <f t="shared" si="408"/>
        <v>0</v>
      </c>
      <c r="XO1250" s="98">
        <f t="shared" si="409"/>
        <v>0</v>
      </c>
      <c r="XP1250" s="98">
        <f t="shared" si="409"/>
        <v>0</v>
      </c>
      <c r="XQ1250" s="98">
        <f t="shared" si="409"/>
        <v>0</v>
      </c>
      <c r="XR1250" s="103"/>
      <c r="XS1250" s="103"/>
      <c r="XT1250" s="103"/>
      <c r="XU1250" s="98">
        <f t="shared" si="410"/>
        <v>0</v>
      </c>
      <c r="XV1250" s="98">
        <f t="shared" si="411"/>
        <v>0</v>
      </c>
      <c r="XW1250" s="98">
        <f t="shared" si="412"/>
        <v>0</v>
      </c>
      <c r="XX1250" s="98">
        <f t="shared" si="413"/>
        <v>0</v>
      </c>
      <c r="XY1250" s="98">
        <f t="shared" si="414"/>
        <v>0</v>
      </c>
      <c r="XZ1250" s="98">
        <f t="shared" si="415"/>
        <v>0</v>
      </c>
      <c r="YA1250" s="98">
        <f t="shared" si="615"/>
        <v>0</v>
      </c>
      <c r="YB1250" s="98">
        <f t="shared" si="616"/>
        <v>0</v>
      </c>
      <c r="YC1250" s="98">
        <f t="shared" si="617"/>
        <v>0</v>
      </c>
      <c r="YD1250" s="98">
        <f t="shared" si="618"/>
        <v>0</v>
      </c>
      <c r="YE1250" s="98">
        <f t="shared" si="619"/>
        <v>0</v>
      </c>
      <c r="YF1250" s="98">
        <f t="shared" si="620"/>
        <v>0</v>
      </c>
      <c r="YG1250" s="98">
        <f t="shared" si="416"/>
        <v>0</v>
      </c>
      <c r="YH1250" s="98">
        <f t="shared" si="416"/>
        <v>0</v>
      </c>
      <c r="YI1250" s="98">
        <f t="shared" si="416"/>
        <v>0</v>
      </c>
      <c r="YJ1250" s="98">
        <f t="shared" si="417"/>
        <v>0</v>
      </c>
      <c r="YK1250" s="98">
        <f t="shared" si="417"/>
        <v>0</v>
      </c>
      <c r="YL1250" s="98">
        <f t="shared" si="417"/>
        <v>0</v>
      </c>
      <c r="YM1250" s="146">
        <f t="shared" si="621"/>
        <v>0</v>
      </c>
      <c r="YN1250" s="146">
        <f t="shared" si="418"/>
        <v>0</v>
      </c>
      <c r="YO1250" s="146">
        <f t="shared" si="418"/>
        <v>0</v>
      </c>
      <c r="YP1250" s="98">
        <f t="shared" si="419"/>
        <v>0</v>
      </c>
      <c r="YQ1250" s="98">
        <f t="shared" si="420"/>
        <v>0</v>
      </c>
      <c r="YR1250" s="98">
        <f t="shared" si="421"/>
        <v>0</v>
      </c>
      <c r="YS1250" s="98">
        <f t="shared" si="422"/>
        <v>0</v>
      </c>
      <c r="YT1250" s="98">
        <f t="shared" si="423"/>
        <v>0</v>
      </c>
      <c r="YU1250" s="98">
        <f t="shared" si="424"/>
        <v>0</v>
      </c>
      <c r="YV1250" s="98">
        <f t="shared" si="622"/>
        <v>62231.31</v>
      </c>
      <c r="YW1250" s="98">
        <f t="shared" si="623"/>
        <v>65834.69</v>
      </c>
      <c r="YX1250" s="98">
        <f t="shared" si="624"/>
        <v>69964.259999999995</v>
      </c>
      <c r="YY1250" s="98">
        <f t="shared" si="625"/>
        <v>19166.849999999999</v>
      </c>
      <c r="YZ1250" s="98">
        <f t="shared" si="626"/>
        <v>18224.18</v>
      </c>
      <c r="ZA1250" s="98">
        <f t="shared" si="627"/>
        <v>18258.27</v>
      </c>
      <c r="ZB1250" s="98">
        <f t="shared" si="425"/>
        <v>0</v>
      </c>
      <c r="ZC1250" s="98">
        <f t="shared" si="425"/>
        <v>0</v>
      </c>
      <c r="ZD1250" s="98">
        <f t="shared" si="425"/>
        <v>0</v>
      </c>
      <c r="ZE1250" s="98">
        <f t="shared" si="426"/>
        <v>0</v>
      </c>
      <c r="ZF1250" s="98">
        <f t="shared" si="426"/>
        <v>0</v>
      </c>
      <c r="ZG1250" s="98">
        <f t="shared" si="426"/>
        <v>0</v>
      </c>
    </row>
    <row r="1251" spans="1:683" ht="24" hidden="1">
      <c r="A1251" s="93" t="s">
        <v>416</v>
      </c>
      <c r="B1251" s="297" t="s">
        <v>419</v>
      </c>
      <c r="C1251" s="5"/>
      <c r="D1251" s="652"/>
      <c r="E1251" s="286"/>
      <c r="F1251" s="111">
        <f t="shared" si="172"/>
        <v>55054</v>
      </c>
      <c r="G1251" s="111">
        <f t="shared" si="172"/>
        <v>55472</v>
      </c>
      <c r="H1251" s="111">
        <f t="shared" si="172"/>
        <v>55947</v>
      </c>
      <c r="I1251" s="98">
        <f t="shared" si="173"/>
        <v>172139</v>
      </c>
      <c r="J1251" s="98">
        <f t="shared" si="174"/>
        <v>175578</v>
      </c>
      <c r="K1251" s="98">
        <f t="shared" si="175"/>
        <v>179672</v>
      </c>
      <c r="L1251" s="103"/>
      <c r="M1251" s="103"/>
      <c r="N1251" s="103"/>
      <c r="O1251" s="98">
        <f t="shared" si="427"/>
        <v>0</v>
      </c>
      <c r="P1251" s="98">
        <f t="shared" si="428"/>
        <v>0</v>
      </c>
      <c r="Q1251" s="98">
        <f t="shared" si="429"/>
        <v>0</v>
      </c>
      <c r="R1251" s="98">
        <f t="shared" si="430"/>
        <v>0</v>
      </c>
      <c r="S1251" s="98">
        <f t="shared" si="431"/>
        <v>0</v>
      </c>
      <c r="T1251" s="98">
        <f t="shared" si="432"/>
        <v>0</v>
      </c>
      <c r="U1251" s="98">
        <f t="shared" si="433"/>
        <v>0</v>
      </c>
      <c r="V1251" s="98">
        <f t="shared" si="434"/>
        <v>0</v>
      </c>
      <c r="W1251" s="98">
        <f t="shared" si="435"/>
        <v>0</v>
      </c>
      <c r="X1251" s="98">
        <f t="shared" si="436"/>
        <v>0</v>
      </c>
      <c r="Y1251" s="98">
        <f t="shared" si="437"/>
        <v>0</v>
      </c>
      <c r="Z1251" s="98">
        <f t="shared" si="438"/>
        <v>0</v>
      </c>
      <c r="AA1251" s="98">
        <f t="shared" si="439"/>
        <v>0</v>
      </c>
      <c r="AB1251" s="98">
        <f t="shared" si="176"/>
        <v>0</v>
      </c>
      <c r="AC1251" s="98">
        <f t="shared" si="176"/>
        <v>0</v>
      </c>
      <c r="AD1251" s="98">
        <f t="shared" si="440"/>
        <v>0</v>
      </c>
      <c r="AE1251" s="98">
        <f t="shared" si="177"/>
        <v>0</v>
      </c>
      <c r="AF1251" s="98">
        <f t="shared" si="177"/>
        <v>0</v>
      </c>
      <c r="AG1251" s="103"/>
      <c r="AH1251" s="103"/>
      <c r="AI1251" s="103"/>
      <c r="AJ1251" s="98">
        <f t="shared" si="178"/>
        <v>0</v>
      </c>
      <c r="AK1251" s="98">
        <f t="shared" si="179"/>
        <v>0</v>
      </c>
      <c r="AL1251" s="98">
        <f t="shared" si="180"/>
        <v>0</v>
      </c>
      <c r="AM1251" s="98">
        <f t="shared" si="181"/>
        <v>0</v>
      </c>
      <c r="AN1251" s="98">
        <f t="shared" si="182"/>
        <v>0</v>
      </c>
      <c r="AO1251" s="98">
        <f t="shared" si="183"/>
        <v>0</v>
      </c>
      <c r="AP1251" s="98">
        <f t="shared" si="441"/>
        <v>0</v>
      </c>
      <c r="AQ1251" s="98">
        <f t="shared" si="442"/>
        <v>0</v>
      </c>
      <c r="AR1251" s="98">
        <f t="shared" si="443"/>
        <v>0</v>
      </c>
      <c r="AS1251" s="98">
        <f t="shared" si="444"/>
        <v>0</v>
      </c>
      <c r="AT1251" s="98">
        <f t="shared" si="445"/>
        <v>0</v>
      </c>
      <c r="AU1251" s="98">
        <f t="shared" si="446"/>
        <v>0</v>
      </c>
      <c r="AV1251" s="98">
        <f t="shared" si="184"/>
        <v>0</v>
      </c>
      <c r="AW1251" s="98">
        <f t="shared" si="184"/>
        <v>0</v>
      </c>
      <c r="AX1251" s="98">
        <f t="shared" si="184"/>
        <v>0</v>
      </c>
      <c r="AY1251" s="98">
        <f t="shared" si="185"/>
        <v>0</v>
      </c>
      <c r="AZ1251" s="98">
        <f t="shared" si="185"/>
        <v>0</v>
      </c>
      <c r="BA1251" s="98">
        <f t="shared" si="185"/>
        <v>0</v>
      </c>
      <c r="BB1251" s="103"/>
      <c r="BC1251" s="103"/>
      <c r="BD1251" s="103"/>
      <c r="BE1251" s="98">
        <f t="shared" si="186"/>
        <v>0</v>
      </c>
      <c r="BF1251" s="98">
        <f t="shared" si="187"/>
        <v>0</v>
      </c>
      <c r="BG1251" s="98">
        <f t="shared" si="188"/>
        <v>0</v>
      </c>
      <c r="BH1251" s="98">
        <f t="shared" si="189"/>
        <v>0</v>
      </c>
      <c r="BI1251" s="98">
        <f t="shared" si="190"/>
        <v>0</v>
      </c>
      <c r="BJ1251" s="98">
        <f t="shared" si="191"/>
        <v>0</v>
      </c>
      <c r="BK1251" s="98">
        <f t="shared" si="447"/>
        <v>0</v>
      </c>
      <c r="BL1251" s="98">
        <f t="shared" si="448"/>
        <v>0</v>
      </c>
      <c r="BM1251" s="98">
        <f t="shared" si="449"/>
        <v>0</v>
      </c>
      <c r="BN1251" s="98">
        <f t="shared" si="450"/>
        <v>0</v>
      </c>
      <c r="BO1251" s="98">
        <f t="shared" si="451"/>
        <v>0</v>
      </c>
      <c r="BP1251" s="98">
        <f t="shared" si="452"/>
        <v>0</v>
      </c>
      <c r="BQ1251" s="98">
        <f t="shared" si="192"/>
        <v>0</v>
      </c>
      <c r="BR1251" s="98">
        <f t="shared" si="192"/>
        <v>0</v>
      </c>
      <c r="BS1251" s="98">
        <f t="shared" si="192"/>
        <v>0</v>
      </c>
      <c r="BT1251" s="98">
        <f t="shared" si="193"/>
        <v>0</v>
      </c>
      <c r="BU1251" s="98">
        <f t="shared" si="193"/>
        <v>0</v>
      </c>
      <c r="BV1251" s="98">
        <f t="shared" si="193"/>
        <v>0</v>
      </c>
      <c r="BW1251" s="103"/>
      <c r="BX1251" s="103"/>
      <c r="BY1251" s="103"/>
      <c r="BZ1251" s="98">
        <f t="shared" si="194"/>
        <v>0</v>
      </c>
      <c r="CA1251" s="98">
        <f t="shared" si="195"/>
        <v>0</v>
      </c>
      <c r="CB1251" s="98">
        <f t="shared" si="196"/>
        <v>0</v>
      </c>
      <c r="CC1251" s="98">
        <f t="shared" si="197"/>
        <v>0</v>
      </c>
      <c r="CD1251" s="98">
        <f t="shared" si="198"/>
        <v>0</v>
      </c>
      <c r="CE1251" s="98">
        <f t="shared" si="199"/>
        <v>0</v>
      </c>
      <c r="CF1251" s="98">
        <f t="shared" si="453"/>
        <v>0</v>
      </c>
      <c r="CG1251" s="98">
        <f t="shared" si="454"/>
        <v>0</v>
      </c>
      <c r="CH1251" s="98">
        <f t="shared" si="455"/>
        <v>0</v>
      </c>
      <c r="CI1251" s="98">
        <f t="shared" si="456"/>
        <v>0</v>
      </c>
      <c r="CJ1251" s="98">
        <f t="shared" si="457"/>
        <v>0</v>
      </c>
      <c r="CK1251" s="98">
        <f t="shared" si="458"/>
        <v>0</v>
      </c>
      <c r="CL1251" s="98">
        <f t="shared" si="200"/>
        <v>0</v>
      </c>
      <c r="CM1251" s="98">
        <f t="shared" si="200"/>
        <v>0</v>
      </c>
      <c r="CN1251" s="98">
        <f t="shared" si="200"/>
        <v>0</v>
      </c>
      <c r="CO1251" s="98">
        <f t="shared" si="201"/>
        <v>0</v>
      </c>
      <c r="CP1251" s="98">
        <f t="shared" si="201"/>
        <v>0</v>
      </c>
      <c r="CQ1251" s="98">
        <f t="shared" si="201"/>
        <v>0</v>
      </c>
      <c r="CR1251" s="103"/>
      <c r="CS1251" s="103"/>
      <c r="CT1251" s="103"/>
      <c r="CU1251" s="98">
        <f t="shared" si="202"/>
        <v>0</v>
      </c>
      <c r="CV1251" s="98">
        <f t="shared" si="203"/>
        <v>0</v>
      </c>
      <c r="CW1251" s="98">
        <f t="shared" si="204"/>
        <v>0</v>
      </c>
      <c r="CX1251" s="98">
        <f t="shared" si="205"/>
        <v>0</v>
      </c>
      <c r="CY1251" s="98">
        <f t="shared" si="206"/>
        <v>0</v>
      </c>
      <c r="CZ1251" s="98">
        <f t="shared" si="207"/>
        <v>0</v>
      </c>
      <c r="DA1251" s="98">
        <f t="shared" si="459"/>
        <v>0</v>
      </c>
      <c r="DB1251" s="98">
        <f t="shared" si="460"/>
        <v>0</v>
      </c>
      <c r="DC1251" s="98">
        <f t="shared" si="461"/>
        <v>0</v>
      </c>
      <c r="DD1251" s="98">
        <f t="shared" si="462"/>
        <v>0</v>
      </c>
      <c r="DE1251" s="98">
        <f t="shared" si="463"/>
        <v>0</v>
      </c>
      <c r="DF1251" s="98">
        <f t="shared" si="464"/>
        <v>0</v>
      </c>
      <c r="DG1251" s="98">
        <f t="shared" si="208"/>
        <v>0</v>
      </c>
      <c r="DH1251" s="98">
        <f t="shared" si="208"/>
        <v>0</v>
      </c>
      <c r="DI1251" s="98">
        <f t="shared" si="208"/>
        <v>0</v>
      </c>
      <c r="DJ1251" s="98">
        <f t="shared" si="209"/>
        <v>0</v>
      </c>
      <c r="DK1251" s="98">
        <f t="shared" si="209"/>
        <v>0</v>
      </c>
      <c r="DL1251" s="98">
        <f t="shared" si="209"/>
        <v>0</v>
      </c>
      <c r="DM1251" s="103"/>
      <c r="DN1251" s="103"/>
      <c r="DO1251" s="103"/>
      <c r="DP1251" s="98">
        <f t="shared" si="210"/>
        <v>0</v>
      </c>
      <c r="DQ1251" s="98">
        <f t="shared" si="211"/>
        <v>0</v>
      </c>
      <c r="DR1251" s="98">
        <f t="shared" si="212"/>
        <v>0</v>
      </c>
      <c r="DS1251" s="98">
        <f t="shared" si="213"/>
        <v>0</v>
      </c>
      <c r="DT1251" s="98">
        <f t="shared" si="214"/>
        <v>0</v>
      </c>
      <c r="DU1251" s="98">
        <f t="shared" si="215"/>
        <v>0</v>
      </c>
      <c r="DV1251" s="98">
        <f t="shared" si="465"/>
        <v>0</v>
      </c>
      <c r="DW1251" s="98">
        <f t="shared" si="466"/>
        <v>0</v>
      </c>
      <c r="DX1251" s="98">
        <f t="shared" si="467"/>
        <v>0</v>
      </c>
      <c r="DY1251" s="98">
        <f t="shared" si="468"/>
        <v>0</v>
      </c>
      <c r="DZ1251" s="98">
        <f t="shared" si="469"/>
        <v>0</v>
      </c>
      <c r="EA1251" s="98">
        <f t="shared" si="470"/>
        <v>0</v>
      </c>
      <c r="EB1251" s="98">
        <f t="shared" si="216"/>
        <v>0</v>
      </c>
      <c r="EC1251" s="98">
        <f t="shared" si="216"/>
        <v>0</v>
      </c>
      <c r="ED1251" s="98">
        <f t="shared" si="216"/>
        <v>0</v>
      </c>
      <c r="EE1251" s="98">
        <f t="shared" si="217"/>
        <v>0</v>
      </c>
      <c r="EF1251" s="98">
        <f t="shared" si="217"/>
        <v>0</v>
      </c>
      <c r="EG1251" s="98">
        <f t="shared" si="217"/>
        <v>0</v>
      </c>
      <c r="EH1251" s="103"/>
      <c r="EI1251" s="103"/>
      <c r="EJ1251" s="103"/>
      <c r="EK1251" s="98">
        <f t="shared" si="218"/>
        <v>0</v>
      </c>
      <c r="EL1251" s="98">
        <f t="shared" si="219"/>
        <v>0</v>
      </c>
      <c r="EM1251" s="98">
        <f t="shared" si="220"/>
        <v>0</v>
      </c>
      <c r="EN1251" s="98">
        <f t="shared" si="221"/>
        <v>0</v>
      </c>
      <c r="EO1251" s="98">
        <f t="shared" si="222"/>
        <v>0</v>
      </c>
      <c r="EP1251" s="98">
        <f t="shared" si="223"/>
        <v>0</v>
      </c>
      <c r="EQ1251" s="98">
        <f t="shared" si="471"/>
        <v>0</v>
      </c>
      <c r="ER1251" s="98">
        <f t="shared" si="472"/>
        <v>0</v>
      </c>
      <c r="ES1251" s="98">
        <f t="shared" si="473"/>
        <v>0</v>
      </c>
      <c r="ET1251" s="98">
        <f t="shared" si="474"/>
        <v>0</v>
      </c>
      <c r="EU1251" s="98">
        <f t="shared" si="475"/>
        <v>0</v>
      </c>
      <c r="EV1251" s="98">
        <f t="shared" si="476"/>
        <v>0</v>
      </c>
      <c r="EW1251" s="98">
        <f t="shared" si="224"/>
        <v>0</v>
      </c>
      <c r="EX1251" s="98">
        <f t="shared" si="224"/>
        <v>0</v>
      </c>
      <c r="EY1251" s="98">
        <f t="shared" si="224"/>
        <v>0</v>
      </c>
      <c r="EZ1251" s="98">
        <f t="shared" si="225"/>
        <v>0</v>
      </c>
      <c r="FA1251" s="98">
        <f t="shared" si="225"/>
        <v>0</v>
      </c>
      <c r="FB1251" s="98">
        <f t="shared" si="225"/>
        <v>0</v>
      </c>
      <c r="FC1251" s="103"/>
      <c r="FD1251" s="103"/>
      <c r="FE1251" s="103"/>
      <c r="FF1251" s="98">
        <f t="shared" si="226"/>
        <v>0</v>
      </c>
      <c r="FG1251" s="98">
        <f t="shared" si="227"/>
        <v>0</v>
      </c>
      <c r="FH1251" s="98">
        <f t="shared" si="228"/>
        <v>0</v>
      </c>
      <c r="FI1251" s="98">
        <f t="shared" si="229"/>
        <v>0</v>
      </c>
      <c r="FJ1251" s="98">
        <f t="shared" si="230"/>
        <v>0</v>
      </c>
      <c r="FK1251" s="98">
        <f t="shared" si="231"/>
        <v>0</v>
      </c>
      <c r="FL1251" s="98">
        <f t="shared" si="477"/>
        <v>0</v>
      </c>
      <c r="FM1251" s="98">
        <f t="shared" si="478"/>
        <v>0</v>
      </c>
      <c r="FN1251" s="98">
        <f t="shared" si="479"/>
        <v>0</v>
      </c>
      <c r="FO1251" s="98">
        <f t="shared" si="480"/>
        <v>0</v>
      </c>
      <c r="FP1251" s="98">
        <f t="shared" si="481"/>
        <v>0</v>
      </c>
      <c r="FQ1251" s="98">
        <f t="shared" si="482"/>
        <v>0</v>
      </c>
      <c r="FR1251" s="98">
        <f t="shared" si="232"/>
        <v>0</v>
      </c>
      <c r="FS1251" s="98">
        <f t="shared" si="232"/>
        <v>0</v>
      </c>
      <c r="FT1251" s="98">
        <f t="shared" si="232"/>
        <v>0</v>
      </c>
      <c r="FU1251" s="98">
        <f t="shared" si="233"/>
        <v>0</v>
      </c>
      <c r="FV1251" s="98">
        <f t="shared" si="233"/>
        <v>0</v>
      </c>
      <c r="FW1251" s="98">
        <f t="shared" si="233"/>
        <v>0</v>
      </c>
      <c r="FX1251" s="103"/>
      <c r="FY1251" s="103"/>
      <c r="FZ1251" s="103"/>
      <c r="GA1251" s="98">
        <f t="shared" si="234"/>
        <v>0</v>
      </c>
      <c r="GB1251" s="98">
        <f t="shared" si="235"/>
        <v>0</v>
      </c>
      <c r="GC1251" s="98">
        <f t="shared" si="236"/>
        <v>0</v>
      </c>
      <c r="GD1251" s="98">
        <f t="shared" si="237"/>
        <v>0</v>
      </c>
      <c r="GE1251" s="98">
        <f t="shared" si="238"/>
        <v>0</v>
      </c>
      <c r="GF1251" s="98">
        <f t="shared" si="239"/>
        <v>0</v>
      </c>
      <c r="GG1251" s="98">
        <f t="shared" si="483"/>
        <v>0</v>
      </c>
      <c r="GH1251" s="98">
        <f t="shared" si="484"/>
        <v>0</v>
      </c>
      <c r="GI1251" s="98">
        <f t="shared" si="485"/>
        <v>0</v>
      </c>
      <c r="GJ1251" s="98">
        <f t="shared" si="486"/>
        <v>0</v>
      </c>
      <c r="GK1251" s="98">
        <f t="shared" si="487"/>
        <v>0</v>
      </c>
      <c r="GL1251" s="98">
        <f t="shared" si="488"/>
        <v>0</v>
      </c>
      <c r="GM1251" s="98">
        <f t="shared" si="240"/>
        <v>0</v>
      </c>
      <c r="GN1251" s="98">
        <f t="shared" si="240"/>
        <v>0</v>
      </c>
      <c r="GO1251" s="98">
        <f t="shared" si="240"/>
        <v>0</v>
      </c>
      <c r="GP1251" s="98">
        <f t="shared" si="241"/>
        <v>0</v>
      </c>
      <c r="GQ1251" s="98">
        <f t="shared" si="241"/>
        <v>0</v>
      </c>
      <c r="GR1251" s="98">
        <f t="shared" si="241"/>
        <v>0</v>
      </c>
      <c r="GS1251" s="103"/>
      <c r="GT1251" s="103"/>
      <c r="GU1251" s="103"/>
      <c r="GV1251" s="98">
        <f t="shared" si="242"/>
        <v>0</v>
      </c>
      <c r="GW1251" s="98">
        <f t="shared" si="243"/>
        <v>0</v>
      </c>
      <c r="GX1251" s="98">
        <f t="shared" si="244"/>
        <v>0</v>
      </c>
      <c r="GY1251" s="98">
        <f t="shared" si="245"/>
        <v>0</v>
      </c>
      <c r="GZ1251" s="98">
        <f t="shared" si="246"/>
        <v>0</v>
      </c>
      <c r="HA1251" s="98">
        <f t="shared" si="247"/>
        <v>0</v>
      </c>
      <c r="HB1251" s="98">
        <f t="shared" si="489"/>
        <v>60076.01</v>
      </c>
      <c r="HC1251" s="98">
        <f t="shared" si="490"/>
        <v>63151.26</v>
      </c>
      <c r="HD1251" s="98">
        <f t="shared" si="491"/>
        <v>66658.3</v>
      </c>
      <c r="HE1251" s="98">
        <f t="shared" si="492"/>
        <v>60533.58</v>
      </c>
      <c r="HF1251" s="98">
        <f t="shared" si="493"/>
        <v>57355.73</v>
      </c>
      <c r="HG1251" s="98">
        <f t="shared" si="494"/>
        <v>57480.13</v>
      </c>
      <c r="HH1251" s="98">
        <f t="shared" si="248"/>
        <v>0</v>
      </c>
      <c r="HI1251" s="98">
        <f t="shared" si="248"/>
        <v>0</v>
      </c>
      <c r="HJ1251" s="98">
        <f t="shared" si="248"/>
        <v>0</v>
      </c>
      <c r="HK1251" s="98">
        <f t="shared" si="249"/>
        <v>0</v>
      </c>
      <c r="HL1251" s="98">
        <f t="shared" si="249"/>
        <v>0</v>
      </c>
      <c r="HM1251" s="98">
        <f t="shared" si="249"/>
        <v>0</v>
      </c>
      <c r="HN1251" s="103"/>
      <c r="HO1251" s="103"/>
      <c r="HP1251" s="103"/>
      <c r="HQ1251" s="98">
        <f t="shared" si="250"/>
        <v>0</v>
      </c>
      <c r="HR1251" s="98">
        <f t="shared" si="251"/>
        <v>0</v>
      </c>
      <c r="HS1251" s="98">
        <f t="shared" si="252"/>
        <v>0</v>
      </c>
      <c r="HT1251" s="98">
        <f t="shared" si="253"/>
        <v>0</v>
      </c>
      <c r="HU1251" s="98">
        <f t="shared" si="254"/>
        <v>0</v>
      </c>
      <c r="HV1251" s="98">
        <f t="shared" si="255"/>
        <v>0</v>
      </c>
      <c r="HW1251" s="98">
        <f t="shared" si="495"/>
        <v>0</v>
      </c>
      <c r="HX1251" s="98">
        <f t="shared" si="496"/>
        <v>0</v>
      </c>
      <c r="HY1251" s="98">
        <f t="shared" si="497"/>
        <v>0</v>
      </c>
      <c r="HZ1251" s="98">
        <f t="shared" si="498"/>
        <v>0</v>
      </c>
      <c r="IA1251" s="98">
        <f t="shared" si="499"/>
        <v>0</v>
      </c>
      <c r="IB1251" s="98">
        <f t="shared" si="500"/>
        <v>0</v>
      </c>
      <c r="IC1251" s="98">
        <f t="shared" si="256"/>
        <v>0</v>
      </c>
      <c r="ID1251" s="98">
        <f t="shared" si="256"/>
        <v>0</v>
      </c>
      <c r="IE1251" s="98">
        <f t="shared" si="256"/>
        <v>0</v>
      </c>
      <c r="IF1251" s="98">
        <f t="shared" si="257"/>
        <v>0</v>
      </c>
      <c r="IG1251" s="98">
        <f t="shared" si="257"/>
        <v>0</v>
      </c>
      <c r="IH1251" s="98">
        <f t="shared" si="257"/>
        <v>0</v>
      </c>
      <c r="II1251" s="103"/>
      <c r="IJ1251" s="103"/>
      <c r="IK1251" s="103"/>
      <c r="IL1251" s="98">
        <f t="shared" si="258"/>
        <v>0</v>
      </c>
      <c r="IM1251" s="98">
        <f t="shared" si="259"/>
        <v>0</v>
      </c>
      <c r="IN1251" s="98">
        <f t="shared" si="260"/>
        <v>0</v>
      </c>
      <c r="IO1251" s="98">
        <f t="shared" si="261"/>
        <v>0</v>
      </c>
      <c r="IP1251" s="98">
        <f t="shared" si="262"/>
        <v>0</v>
      </c>
      <c r="IQ1251" s="98">
        <f t="shared" si="263"/>
        <v>0</v>
      </c>
      <c r="IR1251" s="98">
        <f t="shared" si="501"/>
        <v>0</v>
      </c>
      <c r="IS1251" s="98">
        <f t="shared" si="502"/>
        <v>0</v>
      </c>
      <c r="IT1251" s="98">
        <f t="shared" si="503"/>
        <v>0</v>
      </c>
      <c r="IU1251" s="98">
        <f t="shared" si="504"/>
        <v>0</v>
      </c>
      <c r="IV1251" s="98">
        <f t="shared" si="505"/>
        <v>0</v>
      </c>
      <c r="IW1251" s="98">
        <f t="shared" si="506"/>
        <v>0</v>
      </c>
      <c r="IX1251" s="98">
        <f t="shared" si="264"/>
        <v>0</v>
      </c>
      <c r="IY1251" s="98">
        <f t="shared" si="264"/>
        <v>0</v>
      </c>
      <c r="IZ1251" s="98">
        <f t="shared" si="264"/>
        <v>0</v>
      </c>
      <c r="JA1251" s="98">
        <f t="shared" si="265"/>
        <v>0</v>
      </c>
      <c r="JB1251" s="98">
        <f t="shared" si="265"/>
        <v>0</v>
      </c>
      <c r="JC1251" s="98">
        <f t="shared" si="265"/>
        <v>0</v>
      </c>
      <c r="JD1251" s="103"/>
      <c r="JE1251" s="103"/>
      <c r="JF1251" s="103"/>
      <c r="JG1251" s="98">
        <f t="shared" si="266"/>
        <v>0</v>
      </c>
      <c r="JH1251" s="98">
        <f t="shared" si="267"/>
        <v>0</v>
      </c>
      <c r="JI1251" s="98">
        <f t="shared" si="268"/>
        <v>0</v>
      </c>
      <c r="JJ1251" s="98">
        <f t="shared" si="269"/>
        <v>0</v>
      </c>
      <c r="JK1251" s="98">
        <f t="shared" si="270"/>
        <v>0</v>
      </c>
      <c r="JL1251" s="98">
        <f t="shared" si="271"/>
        <v>0</v>
      </c>
      <c r="JM1251" s="98">
        <f t="shared" si="507"/>
        <v>0</v>
      </c>
      <c r="JN1251" s="98">
        <f t="shared" si="508"/>
        <v>0</v>
      </c>
      <c r="JO1251" s="98">
        <f t="shared" si="509"/>
        <v>0</v>
      </c>
      <c r="JP1251" s="98">
        <f t="shared" si="510"/>
        <v>0</v>
      </c>
      <c r="JQ1251" s="98">
        <f t="shared" si="511"/>
        <v>0</v>
      </c>
      <c r="JR1251" s="98">
        <f t="shared" si="512"/>
        <v>0</v>
      </c>
      <c r="JS1251" s="98">
        <f t="shared" si="272"/>
        <v>0</v>
      </c>
      <c r="JT1251" s="98">
        <f t="shared" si="272"/>
        <v>0</v>
      </c>
      <c r="JU1251" s="98">
        <f t="shared" si="272"/>
        <v>0</v>
      </c>
      <c r="JV1251" s="98">
        <f t="shared" si="273"/>
        <v>0</v>
      </c>
      <c r="JW1251" s="98">
        <f t="shared" si="273"/>
        <v>0</v>
      </c>
      <c r="JX1251" s="98">
        <f t="shared" si="273"/>
        <v>0</v>
      </c>
      <c r="JY1251" s="103"/>
      <c r="JZ1251" s="103"/>
      <c r="KA1251" s="103"/>
      <c r="KB1251" s="98">
        <f t="shared" si="274"/>
        <v>0</v>
      </c>
      <c r="KC1251" s="98">
        <f t="shared" si="275"/>
        <v>0</v>
      </c>
      <c r="KD1251" s="98">
        <f t="shared" si="276"/>
        <v>0</v>
      </c>
      <c r="KE1251" s="98">
        <f t="shared" si="277"/>
        <v>0</v>
      </c>
      <c r="KF1251" s="98">
        <f t="shared" si="278"/>
        <v>0</v>
      </c>
      <c r="KG1251" s="98">
        <f t="shared" si="279"/>
        <v>0</v>
      </c>
      <c r="KH1251" s="98">
        <f t="shared" si="513"/>
        <v>0</v>
      </c>
      <c r="KI1251" s="98">
        <f t="shared" si="514"/>
        <v>0</v>
      </c>
      <c r="KJ1251" s="98">
        <f t="shared" si="515"/>
        <v>0</v>
      </c>
      <c r="KK1251" s="98">
        <f t="shared" si="516"/>
        <v>0</v>
      </c>
      <c r="KL1251" s="98">
        <f t="shared" si="517"/>
        <v>0</v>
      </c>
      <c r="KM1251" s="98">
        <f t="shared" si="518"/>
        <v>0</v>
      </c>
      <c r="KN1251" s="98">
        <f t="shared" si="280"/>
        <v>0</v>
      </c>
      <c r="KO1251" s="98">
        <f t="shared" si="280"/>
        <v>0</v>
      </c>
      <c r="KP1251" s="98">
        <f t="shared" si="280"/>
        <v>0</v>
      </c>
      <c r="KQ1251" s="98">
        <f t="shared" si="281"/>
        <v>0</v>
      </c>
      <c r="KR1251" s="98">
        <f t="shared" si="281"/>
        <v>0</v>
      </c>
      <c r="KS1251" s="98">
        <f t="shared" si="281"/>
        <v>0</v>
      </c>
      <c r="KT1251" s="103"/>
      <c r="KU1251" s="103"/>
      <c r="KV1251" s="103"/>
      <c r="KW1251" s="98">
        <f t="shared" si="282"/>
        <v>0</v>
      </c>
      <c r="KX1251" s="98">
        <f t="shared" si="283"/>
        <v>0</v>
      </c>
      <c r="KY1251" s="98">
        <f t="shared" si="284"/>
        <v>0</v>
      </c>
      <c r="KZ1251" s="98">
        <f t="shared" si="285"/>
        <v>0</v>
      </c>
      <c r="LA1251" s="98">
        <f t="shared" si="286"/>
        <v>0</v>
      </c>
      <c r="LB1251" s="98">
        <f t="shared" si="287"/>
        <v>0</v>
      </c>
      <c r="LC1251" s="98">
        <f t="shared" si="519"/>
        <v>0</v>
      </c>
      <c r="LD1251" s="98">
        <f t="shared" si="520"/>
        <v>0</v>
      </c>
      <c r="LE1251" s="98">
        <f t="shared" si="521"/>
        <v>0</v>
      </c>
      <c r="LF1251" s="98">
        <f t="shared" si="522"/>
        <v>0</v>
      </c>
      <c r="LG1251" s="98">
        <f t="shared" si="523"/>
        <v>0</v>
      </c>
      <c r="LH1251" s="98">
        <f t="shared" si="524"/>
        <v>0</v>
      </c>
      <c r="LI1251" s="98">
        <f t="shared" si="288"/>
        <v>0</v>
      </c>
      <c r="LJ1251" s="98">
        <f t="shared" si="288"/>
        <v>0</v>
      </c>
      <c r="LK1251" s="98">
        <f t="shared" si="288"/>
        <v>0</v>
      </c>
      <c r="LL1251" s="98">
        <f t="shared" si="289"/>
        <v>0</v>
      </c>
      <c r="LM1251" s="98">
        <f t="shared" si="289"/>
        <v>0</v>
      </c>
      <c r="LN1251" s="98">
        <f t="shared" si="289"/>
        <v>0</v>
      </c>
      <c r="LO1251" s="103"/>
      <c r="LP1251" s="103"/>
      <c r="LQ1251" s="103"/>
      <c r="LR1251" s="98">
        <f t="shared" si="290"/>
        <v>0</v>
      </c>
      <c r="LS1251" s="98">
        <f t="shared" si="291"/>
        <v>0</v>
      </c>
      <c r="LT1251" s="98">
        <f t="shared" si="292"/>
        <v>0</v>
      </c>
      <c r="LU1251" s="98">
        <f t="shared" si="293"/>
        <v>0</v>
      </c>
      <c r="LV1251" s="98">
        <f t="shared" si="294"/>
        <v>0</v>
      </c>
      <c r="LW1251" s="98">
        <f t="shared" si="295"/>
        <v>0</v>
      </c>
      <c r="LX1251" s="98">
        <f t="shared" si="525"/>
        <v>0</v>
      </c>
      <c r="LY1251" s="98">
        <f t="shared" si="526"/>
        <v>0</v>
      </c>
      <c r="LZ1251" s="98">
        <f t="shared" si="527"/>
        <v>0</v>
      </c>
      <c r="MA1251" s="98">
        <f t="shared" si="528"/>
        <v>0</v>
      </c>
      <c r="MB1251" s="98">
        <f t="shared" si="529"/>
        <v>0</v>
      </c>
      <c r="MC1251" s="98">
        <f t="shared" si="530"/>
        <v>0</v>
      </c>
      <c r="MD1251" s="98">
        <f t="shared" si="296"/>
        <v>0</v>
      </c>
      <c r="ME1251" s="98">
        <f t="shared" si="296"/>
        <v>0</v>
      </c>
      <c r="MF1251" s="98">
        <f t="shared" si="296"/>
        <v>0</v>
      </c>
      <c r="MG1251" s="98">
        <f t="shared" si="297"/>
        <v>0</v>
      </c>
      <c r="MH1251" s="98">
        <f t="shared" si="297"/>
        <v>0</v>
      </c>
      <c r="MI1251" s="98">
        <f t="shared" si="297"/>
        <v>0</v>
      </c>
      <c r="MJ1251" s="103"/>
      <c r="MK1251" s="103"/>
      <c r="ML1251" s="103"/>
      <c r="MM1251" s="98">
        <f t="shared" si="298"/>
        <v>0</v>
      </c>
      <c r="MN1251" s="98">
        <f t="shared" si="299"/>
        <v>0</v>
      </c>
      <c r="MO1251" s="98">
        <f t="shared" si="300"/>
        <v>0</v>
      </c>
      <c r="MP1251" s="98">
        <f t="shared" si="301"/>
        <v>0</v>
      </c>
      <c r="MQ1251" s="98">
        <f t="shared" si="302"/>
        <v>0</v>
      </c>
      <c r="MR1251" s="98">
        <f t="shared" si="303"/>
        <v>0</v>
      </c>
      <c r="MS1251" s="98">
        <f t="shared" si="531"/>
        <v>0</v>
      </c>
      <c r="MT1251" s="98">
        <f t="shared" si="532"/>
        <v>0</v>
      </c>
      <c r="MU1251" s="98">
        <f t="shared" si="533"/>
        <v>0</v>
      </c>
      <c r="MV1251" s="98">
        <f t="shared" si="534"/>
        <v>0</v>
      </c>
      <c r="MW1251" s="98">
        <f t="shared" si="535"/>
        <v>0</v>
      </c>
      <c r="MX1251" s="98">
        <f t="shared" si="536"/>
        <v>0</v>
      </c>
      <c r="MY1251" s="98">
        <f t="shared" si="304"/>
        <v>0</v>
      </c>
      <c r="MZ1251" s="98">
        <f t="shared" si="304"/>
        <v>0</v>
      </c>
      <c r="NA1251" s="98">
        <f t="shared" si="304"/>
        <v>0</v>
      </c>
      <c r="NB1251" s="98">
        <f t="shared" si="305"/>
        <v>0</v>
      </c>
      <c r="NC1251" s="98">
        <f t="shared" si="305"/>
        <v>0</v>
      </c>
      <c r="ND1251" s="98">
        <f t="shared" si="305"/>
        <v>0</v>
      </c>
      <c r="NE1251" s="103"/>
      <c r="NF1251" s="103"/>
      <c r="NG1251" s="103"/>
      <c r="NH1251" s="98">
        <f t="shared" si="306"/>
        <v>0</v>
      </c>
      <c r="NI1251" s="98">
        <f t="shared" si="307"/>
        <v>0</v>
      </c>
      <c r="NJ1251" s="98">
        <f t="shared" si="308"/>
        <v>0</v>
      </c>
      <c r="NK1251" s="98">
        <f t="shared" si="309"/>
        <v>0</v>
      </c>
      <c r="NL1251" s="98">
        <f t="shared" si="310"/>
        <v>0</v>
      </c>
      <c r="NM1251" s="98">
        <f t="shared" si="311"/>
        <v>0</v>
      </c>
      <c r="NN1251" s="98">
        <f t="shared" si="537"/>
        <v>0</v>
      </c>
      <c r="NO1251" s="98">
        <f t="shared" si="538"/>
        <v>0</v>
      </c>
      <c r="NP1251" s="98">
        <f t="shared" si="539"/>
        <v>0</v>
      </c>
      <c r="NQ1251" s="98">
        <f t="shared" si="540"/>
        <v>0</v>
      </c>
      <c r="NR1251" s="98">
        <f t="shared" si="541"/>
        <v>0</v>
      </c>
      <c r="NS1251" s="98">
        <f t="shared" si="542"/>
        <v>0</v>
      </c>
      <c r="NT1251" s="98">
        <f t="shared" si="312"/>
        <v>0</v>
      </c>
      <c r="NU1251" s="98">
        <f t="shared" si="312"/>
        <v>0</v>
      </c>
      <c r="NV1251" s="98">
        <f t="shared" si="312"/>
        <v>0</v>
      </c>
      <c r="NW1251" s="98">
        <f t="shared" si="313"/>
        <v>0</v>
      </c>
      <c r="NX1251" s="98">
        <f t="shared" si="313"/>
        <v>0</v>
      </c>
      <c r="NY1251" s="98">
        <f t="shared" si="313"/>
        <v>0</v>
      </c>
      <c r="NZ1251" s="103"/>
      <c r="OA1251" s="103"/>
      <c r="OB1251" s="103"/>
      <c r="OC1251" s="98">
        <f t="shared" si="314"/>
        <v>0</v>
      </c>
      <c r="OD1251" s="98">
        <f t="shared" si="315"/>
        <v>0</v>
      </c>
      <c r="OE1251" s="98">
        <f t="shared" si="316"/>
        <v>0</v>
      </c>
      <c r="OF1251" s="98">
        <f t="shared" si="317"/>
        <v>0</v>
      </c>
      <c r="OG1251" s="98">
        <f t="shared" si="318"/>
        <v>0</v>
      </c>
      <c r="OH1251" s="98">
        <f t="shared" si="319"/>
        <v>0</v>
      </c>
      <c r="OI1251" s="98">
        <f t="shared" si="543"/>
        <v>0</v>
      </c>
      <c r="OJ1251" s="98">
        <f t="shared" si="544"/>
        <v>0</v>
      </c>
      <c r="OK1251" s="98">
        <f t="shared" si="545"/>
        <v>0</v>
      </c>
      <c r="OL1251" s="98">
        <f t="shared" si="546"/>
        <v>0</v>
      </c>
      <c r="OM1251" s="98">
        <f t="shared" si="547"/>
        <v>0</v>
      </c>
      <c r="ON1251" s="98">
        <f t="shared" si="548"/>
        <v>0</v>
      </c>
      <c r="OO1251" s="98">
        <f t="shared" si="320"/>
        <v>0</v>
      </c>
      <c r="OP1251" s="98">
        <f t="shared" si="320"/>
        <v>0</v>
      </c>
      <c r="OQ1251" s="98">
        <f t="shared" si="320"/>
        <v>0</v>
      </c>
      <c r="OR1251" s="98">
        <f t="shared" si="321"/>
        <v>0</v>
      </c>
      <c r="OS1251" s="98">
        <f t="shared" si="321"/>
        <v>0</v>
      </c>
      <c r="OT1251" s="98">
        <f t="shared" si="321"/>
        <v>0</v>
      </c>
      <c r="OU1251" s="103"/>
      <c r="OV1251" s="103"/>
      <c r="OW1251" s="103"/>
      <c r="OX1251" s="98">
        <f t="shared" si="322"/>
        <v>0</v>
      </c>
      <c r="OY1251" s="98">
        <f t="shared" si="323"/>
        <v>0</v>
      </c>
      <c r="OZ1251" s="98">
        <f t="shared" si="324"/>
        <v>0</v>
      </c>
      <c r="PA1251" s="98">
        <f t="shared" si="325"/>
        <v>0</v>
      </c>
      <c r="PB1251" s="98">
        <f t="shared" si="326"/>
        <v>0</v>
      </c>
      <c r="PC1251" s="98">
        <f t="shared" si="327"/>
        <v>0</v>
      </c>
      <c r="PD1251" s="98">
        <f t="shared" si="549"/>
        <v>0</v>
      </c>
      <c r="PE1251" s="98">
        <f t="shared" si="550"/>
        <v>0</v>
      </c>
      <c r="PF1251" s="98">
        <f t="shared" si="551"/>
        <v>0</v>
      </c>
      <c r="PG1251" s="98">
        <f t="shared" si="552"/>
        <v>0</v>
      </c>
      <c r="PH1251" s="98">
        <f t="shared" si="553"/>
        <v>0</v>
      </c>
      <c r="PI1251" s="98">
        <f t="shared" si="554"/>
        <v>0</v>
      </c>
      <c r="PJ1251" s="98">
        <f t="shared" si="328"/>
        <v>0</v>
      </c>
      <c r="PK1251" s="98">
        <f t="shared" si="328"/>
        <v>0</v>
      </c>
      <c r="PL1251" s="98">
        <f t="shared" si="328"/>
        <v>0</v>
      </c>
      <c r="PM1251" s="98">
        <f t="shared" si="329"/>
        <v>0</v>
      </c>
      <c r="PN1251" s="98">
        <f t="shared" si="329"/>
        <v>0</v>
      </c>
      <c r="PO1251" s="98">
        <f t="shared" si="329"/>
        <v>0</v>
      </c>
      <c r="PP1251" s="103"/>
      <c r="PQ1251" s="103"/>
      <c r="PR1251" s="103"/>
      <c r="PS1251" s="98">
        <f t="shared" si="330"/>
        <v>0</v>
      </c>
      <c r="PT1251" s="98">
        <f t="shared" si="331"/>
        <v>0</v>
      </c>
      <c r="PU1251" s="98">
        <f t="shared" si="332"/>
        <v>0</v>
      </c>
      <c r="PV1251" s="98">
        <f t="shared" si="333"/>
        <v>0</v>
      </c>
      <c r="PW1251" s="98">
        <f t="shared" si="334"/>
        <v>0</v>
      </c>
      <c r="PX1251" s="98">
        <f t="shared" si="335"/>
        <v>0</v>
      </c>
      <c r="PY1251" s="98">
        <f t="shared" si="555"/>
        <v>0</v>
      </c>
      <c r="PZ1251" s="98">
        <f t="shared" si="556"/>
        <v>0</v>
      </c>
      <c r="QA1251" s="98">
        <f t="shared" si="557"/>
        <v>0</v>
      </c>
      <c r="QB1251" s="98">
        <f t="shared" si="558"/>
        <v>0</v>
      </c>
      <c r="QC1251" s="98">
        <f t="shared" si="559"/>
        <v>0</v>
      </c>
      <c r="QD1251" s="98">
        <f t="shared" si="560"/>
        <v>0</v>
      </c>
      <c r="QE1251" s="98">
        <f t="shared" si="336"/>
        <v>0</v>
      </c>
      <c r="QF1251" s="98">
        <f t="shared" si="336"/>
        <v>0</v>
      </c>
      <c r="QG1251" s="98">
        <f t="shared" si="336"/>
        <v>0</v>
      </c>
      <c r="QH1251" s="98">
        <f t="shared" si="337"/>
        <v>0</v>
      </c>
      <c r="QI1251" s="98">
        <f t="shared" si="337"/>
        <v>0</v>
      </c>
      <c r="QJ1251" s="98">
        <f t="shared" si="337"/>
        <v>0</v>
      </c>
      <c r="QK1251" s="103"/>
      <c r="QL1251" s="103"/>
      <c r="QM1251" s="103"/>
      <c r="QN1251" s="98">
        <f t="shared" si="338"/>
        <v>0</v>
      </c>
      <c r="QO1251" s="98">
        <f t="shared" si="339"/>
        <v>0</v>
      </c>
      <c r="QP1251" s="98">
        <f t="shared" si="340"/>
        <v>0</v>
      </c>
      <c r="QQ1251" s="98">
        <f t="shared" si="341"/>
        <v>0</v>
      </c>
      <c r="QR1251" s="98">
        <f t="shared" si="342"/>
        <v>0</v>
      </c>
      <c r="QS1251" s="98">
        <f t="shared" si="343"/>
        <v>0</v>
      </c>
      <c r="QT1251" s="98">
        <f t="shared" si="561"/>
        <v>0</v>
      </c>
      <c r="QU1251" s="98">
        <f t="shared" si="562"/>
        <v>0</v>
      </c>
      <c r="QV1251" s="98">
        <f t="shared" si="563"/>
        <v>0</v>
      </c>
      <c r="QW1251" s="98">
        <f t="shared" si="564"/>
        <v>0</v>
      </c>
      <c r="QX1251" s="98">
        <f t="shared" si="565"/>
        <v>0</v>
      </c>
      <c r="QY1251" s="98">
        <f t="shared" si="566"/>
        <v>0</v>
      </c>
      <c r="QZ1251" s="98">
        <f t="shared" si="344"/>
        <v>0</v>
      </c>
      <c r="RA1251" s="98">
        <f t="shared" si="344"/>
        <v>0</v>
      </c>
      <c r="RB1251" s="98">
        <f t="shared" si="344"/>
        <v>0</v>
      </c>
      <c r="RC1251" s="98">
        <f t="shared" si="345"/>
        <v>0</v>
      </c>
      <c r="RD1251" s="98">
        <f t="shared" si="345"/>
        <v>0</v>
      </c>
      <c r="RE1251" s="98">
        <f t="shared" si="345"/>
        <v>0</v>
      </c>
      <c r="RF1251" s="103"/>
      <c r="RG1251" s="103"/>
      <c r="RH1251" s="103"/>
      <c r="RI1251" s="98">
        <f t="shared" si="346"/>
        <v>0</v>
      </c>
      <c r="RJ1251" s="98">
        <f t="shared" si="347"/>
        <v>0</v>
      </c>
      <c r="RK1251" s="98">
        <f t="shared" si="348"/>
        <v>0</v>
      </c>
      <c r="RL1251" s="98">
        <f t="shared" si="349"/>
        <v>0</v>
      </c>
      <c r="RM1251" s="98">
        <f t="shared" si="350"/>
        <v>0</v>
      </c>
      <c r="RN1251" s="98">
        <f t="shared" si="351"/>
        <v>0</v>
      </c>
      <c r="RO1251" s="98">
        <f t="shared" si="567"/>
        <v>0</v>
      </c>
      <c r="RP1251" s="98">
        <f t="shared" si="568"/>
        <v>0</v>
      </c>
      <c r="RQ1251" s="98">
        <f t="shared" si="569"/>
        <v>0</v>
      </c>
      <c r="RR1251" s="98">
        <f t="shared" si="570"/>
        <v>0</v>
      </c>
      <c r="RS1251" s="98">
        <f t="shared" si="571"/>
        <v>0</v>
      </c>
      <c r="RT1251" s="98">
        <f t="shared" si="572"/>
        <v>0</v>
      </c>
      <c r="RU1251" s="98">
        <f t="shared" si="352"/>
        <v>0</v>
      </c>
      <c r="RV1251" s="98">
        <f t="shared" si="352"/>
        <v>0</v>
      </c>
      <c r="RW1251" s="98">
        <f t="shared" si="352"/>
        <v>0</v>
      </c>
      <c r="RX1251" s="98">
        <f t="shared" si="353"/>
        <v>0</v>
      </c>
      <c r="RY1251" s="98">
        <f t="shared" si="353"/>
        <v>0</v>
      </c>
      <c r="RZ1251" s="98">
        <f t="shared" si="353"/>
        <v>0</v>
      </c>
      <c r="SA1251" s="103"/>
      <c r="SB1251" s="103"/>
      <c r="SC1251" s="103"/>
      <c r="SD1251" s="98">
        <f t="shared" si="354"/>
        <v>0</v>
      </c>
      <c r="SE1251" s="98">
        <f t="shared" si="355"/>
        <v>0</v>
      </c>
      <c r="SF1251" s="98">
        <f t="shared" si="356"/>
        <v>0</v>
      </c>
      <c r="SG1251" s="98">
        <f t="shared" si="357"/>
        <v>0</v>
      </c>
      <c r="SH1251" s="98">
        <f t="shared" si="358"/>
        <v>0</v>
      </c>
      <c r="SI1251" s="98">
        <f t="shared" si="359"/>
        <v>0</v>
      </c>
      <c r="SJ1251" s="98">
        <f t="shared" si="573"/>
        <v>0</v>
      </c>
      <c r="SK1251" s="98">
        <f t="shared" si="574"/>
        <v>0</v>
      </c>
      <c r="SL1251" s="98">
        <f t="shared" si="575"/>
        <v>0</v>
      </c>
      <c r="SM1251" s="98">
        <f t="shared" si="576"/>
        <v>0</v>
      </c>
      <c r="SN1251" s="98">
        <f t="shared" si="577"/>
        <v>0</v>
      </c>
      <c r="SO1251" s="98">
        <f t="shared" si="578"/>
        <v>0</v>
      </c>
      <c r="SP1251" s="98">
        <f t="shared" si="360"/>
        <v>0</v>
      </c>
      <c r="SQ1251" s="98">
        <f t="shared" si="360"/>
        <v>0</v>
      </c>
      <c r="SR1251" s="98">
        <f t="shared" si="360"/>
        <v>0</v>
      </c>
      <c r="SS1251" s="98">
        <f t="shared" si="361"/>
        <v>0</v>
      </c>
      <c r="ST1251" s="98">
        <f t="shared" si="361"/>
        <v>0</v>
      </c>
      <c r="SU1251" s="98">
        <f t="shared" si="361"/>
        <v>0</v>
      </c>
      <c r="SV1251" s="103"/>
      <c r="SW1251" s="103"/>
      <c r="SX1251" s="103"/>
      <c r="SY1251" s="98">
        <f t="shared" si="362"/>
        <v>0</v>
      </c>
      <c r="SZ1251" s="98">
        <f t="shared" si="363"/>
        <v>0</v>
      </c>
      <c r="TA1251" s="98">
        <f t="shared" si="364"/>
        <v>0</v>
      </c>
      <c r="TB1251" s="98">
        <f t="shared" si="365"/>
        <v>0</v>
      </c>
      <c r="TC1251" s="98">
        <f t="shared" si="366"/>
        <v>0</v>
      </c>
      <c r="TD1251" s="98">
        <f t="shared" si="367"/>
        <v>0</v>
      </c>
      <c r="TE1251" s="98">
        <f t="shared" si="579"/>
        <v>0</v>
      </c>
      <c r="TF1251" s="98">
        <f t="shared" si="580"/>
        <v>0</v>
      </c>
      <c r="TG1251" s="98">
        <f t="shared" si="581"/>
        <v>0</v>
      </c>
      <c r="TH1251" s="98">
        <f t="shared" si="582"/>
        <v>0</v>
      </c>
      <c r="TI1251" s="98">
        <f t="shared" si="583"/>
        <v>0</v>
      </c>
      <c r="TJ1251" s="98">
        <f t="shared" si="584"/>
        <v>0</v>
      </c>
      <c r="TK1251" s="98">
        <f t="shared" si="368"/>
        <v>0</v>
      </c>
      <c r="TL1251" s="98">
        <f t="shared" si="368"/>
        <v>0</v>
      </c>
      <c r="TM1251" s="98">
        <f t="shared" si="368"/>
        <v>0</v>
      </c>
      <c r="TN1251" s="98">
        <f t="shared" si="369"/>
        <v>0</v>
      </c>
      <c r="TO1251" s="98">
        <f t="shared" si="369"/>
        <v>0</v>
      </c>
      <c r="TP1251" s="98">
        <f t="shared" si="369"/>
        <v>0</v>
      </c>
      <c r="TQ1251" s="103"/>
      <c r="TR1251" s="103"/>
      <c r="TS1251" s="103"/>
      <c r="TT1251" s="98">
        <f t="shared" si="370"/>
        <v>0</v>
      </c>
      <c r="TU1251" s="98">
        <f t="shared" si="371"/>
        <v>0</v>
      </c>
      <c r="TV1251" s="98">
        <f t="shared" si="372"/>
        <v>0</v>
      </c>
      <c r="TW1251" s="98">
        <f t="shared" si="373"/>
        <v>0</v>
      </c>
      <c r="TX1251" s="98">
        <f t="shared" si="374"/>
        <v>0</v>
      </c>
      <c r="TY1251" s="98">
        <f t="shared" si="375"/>
        <v>0</v>
      </c>
      <c r="TZ1251" s="98">
        <f t="shared" si="585"/>
        <v>0</v>
      </c>
      <c r="UA1251" s="98">
        <f t="shared" si="586"/>
        <v>0</v>
      </c>
      <c r="UB1251" s="98">
        <f t="shared" si="587"/>
        <v>0</v>
      </c>
      <c r="UC1251" s="98">
        <f t="shared" si="588"/>
        <v>0</v>
      </c>
      <c r="UD1251" s="98">
        <f t="shared" si="589"/>
        <v>0</v>
      </c>
      <c r="UE1251" s="98">
        <f t="shared" si="590"/>
        <v>0</v>
      </c>
      <c r="UF1251" s="98">
        <f t="shared" si="376"/>
        <v>0</v>
      </c>
      <c r="UG1251" s="98">
        <f t="shared" si="376"/>
        <v>0</v>
      </c>
      <c r="UH1251" s="98">
        <f t="shared" si="376"/>
        <v>0</v>
      </c>
      <c r="UI1251" s="98">
        <f t="shared" si="377"/>
        <v>0</v>
      </c>
      <c r="UJ1251" s="98">
        <f t="shared" si="377"/>
        <v>0</v>
      </c>
      <c r="UK1251" s="98">
        <f t="shared" si="377"/>
        <v>0</v>
      </c>
      <c r="UL1251" s="103"/>
      <c r="UM1251" s="103"/>
      <c r="UN1251" s="103"/>
      <c r="UO1251" s="98">
        <f t="shared" si="378"/>
        <v>0</v>
      </c>
      <c r="UP1251" s="98">
        <f t="shared" si="379"/>
        <v>0</v>
      </c>
      <c r="UQ1251" s="98">
        <f t="shared" si="380"/>
        <v>0</v>
      </c>
      <c r="UR1251" s="98">
        <f t="shared" si="381"/>
        <v>0</v>
      </c>
      <c r="US1251" s="98">
        <f t="shared" si="382"/>
        <v>0</v>
      </c>
      <c r="UT1251" s="98">
        <f t="shared" si="383"/>
        <v>0</v>
      </c>
      <c r="UU1251" s="98">
        <f t="shared" si="591"/>
        <v>61307.19</v>
      </c>
      <c r="UV1251" s="98">
        <f t="shared" si="592"/>
        <v>65012.13</v>
      </c>
      <c r="UW1251" s="98">
        <f t="shared" si="593"/>
        <v>69265.100000000006</v>
      </c>
      <c r="UX1251" s="98">
        <f t="shared" si="594"/>
        <v>22323.77</v>
      </c>
      <c r="UY1251" s="98">
        <f t="shared" si="595"/>
        <v>21312.48</v>
      </c>
      <c r="UZ1251" s="98">
        <f t="shared" si="596"/>
        <v>21356.16</v>
      </c>
      <c r="VA1251" s="98">
        <f t="shared" si="384"/>
        <v>0</v>
      </c>
      <c r="VB1251" s="98">
        <f t="shared" si="384"/>
        <v>0</v>
      </c>
      <c r="VC1251" s="98">
        <f t="shared" si="384"/>
        <v>0</v>
      </c>
      <c r="VD1251" s="98">
        <f t="shared" si="385"/>
        <v>0</v>
      </c>
      <c r="VE1251" s="98">
        <f t="shared" si="385"/>
        <v>0</v>
      </c>
      <c r="VF1251" s="98">
        <f t="shared" si="385"/>
        <v>0</v>
      </c>
      <c r="VG1251" s="103"/>
      <c r="VH1251" s="103"/>
      <c r="VI1251" s="103"/>
      <c r="VJ1251" s="98">
        <f t="shared" si="386"/>
        <v>0</v>
      </c>
      <c r="VK1251" s="98">
        <f t="shared" si="387"/>
        <v>0</v>
      </c>
      <c r="VL1251" s="98">
        <f t="shared" si="388"/>
        <v>0</v>
      </c>
      <c r="VM1251" s="98">
        <f t="shared" si="389"/>
        <v>0</v>
      </c>
      <c r="VN1251" s="98">
        <f t="shared" si="390"/>
        <v>0</v>
      </c>
      <c r="VO1251" s="98">
        <f t="shared" si="391"/>
        <v>0</v>
      </c>
      <c r="VP1251" s="98">
        <f t="shared" si="597"/>
        <v>0</v>
      </c>
      <c r="VQ1251" s="98">
        <f t="shared" si="598"/>
        <v>0</v>
      </c>
      <c r="VR1251" s="98">
        <f t="shared" si="599"/>
        <v>0</v>
      </c>
      <c r="VS1251" s="98">
        <f t="shared" si="600"/>
        <v>0</v>
      </c>
      <c r="VT1251" s="98">
        <f t="shared" si="601"/>
        <v>0</v>
      </c>
      <c r="VU1251" s="98">
        <f t="shared" si="602"/>
        <v>0</v>
      </c>
      <c r="VV1251" s="98">
        <f t="shared" si="392"/>
        <v>0</v>
      </c>
      <c r="VW1251" s="98">
        <f t="shared" si="392"/>
        <v>0</v>
      </c>
      <c r="VX1251" s="98">
        <f t="shared" si="392"/>
        <v>0</v>
      </c>
      <c r="VY1251" s="98">
        <f t="shared" si="393"/>
        <v>0</v>
      </c>
      <c r="VZ1251" s="98">
        <f t="shared" si="393"/>
        <v>0</v>
      </c>
      <c r="WA1251" s="98">
        <f t="shared" si="393"/>
        <v>0</v>
      </c>
      <c r="WB1251" s="103"/>
      <c r="WC1251" s="103"/>
      <c r="WD1251" s="103"/>
      <c r="WE1251" s="98">
        <f t="shared" si="394"/>
        <v>0</v>
      </c>
      <c r="WF1251" s="98">
        <f t="shared" si="395"/>
        <v>0</v>
      </c>
      <c r="WG1251" s="98">
        <f t="shared" si="396"/>
        <v>0</v>
      </c>
      <c r="WH1251" s="98">
        <f t="shared" si="397"/>
        <v>0</v>
      </c>
      <c r="WI1251" s="98">
        <f t="shared" si="398"/>
        <v>0</v>
      </c>
      <c r="WJ1251" s="98">
        <f t="shared" si="399"/>
        <v>0</v>
      </c>
      <c r="WK1251" s="98">
        <f t="shared" si="603"/>
        <v>0</v>
      </c>
      <c r="WL1251" s="98">
        <f t="shared" si="604"/>
        <v>0</v>
      </c>
      <c r="WM1251" s="98">
        <f t="shared" si="605"/>
        <v>0</v>
      </c>
      <c r="WN1251" s="98">
        <f t="shared" si="606"/>
        <v>0</v>
      </c>
      <c r="WO1251" s="98">
        <f t="shared" si="607"/>
        <v>0</v>
      </c>
      <c r="WP1251" s="98">
        <f t="shared" si="608"/>
        <v>0</v>
      </c>
      <c r="WQ1251" s="98">
        <f t="shared" si="400"/>
        <v>0</v>
      </c>
      <c r="WR1251" s="98">
        <f t="shared" si="400"/>
        <v>0</v>
      </c>
      <c r="WS1251" s="98">
        <f t="shared" si="400"/>
        <v>0</v>
      </c>
      <c r="WT1251" s="98">
        <f t="shared" si="401"/>
        <v>0</v>
      </c>
      <c r="WU1251" s="98">
        <f t="shared" si="401"/>
        <v>0</v>
      </c>
      <c r="WV1251" s="98">
        <f t="shared" si="401"/>
        <v>0</v>
      </c>
      <c r="WW1251" s="103"/>
      <c r="WX1251" s="103"/>
      <c r="WY1251" s="103"/>
      <c r="WZ1251" s="98">
        <f t="shared" si="402"/>
        <v>0</v>
      </c>
      <c r="XA1251" s="98">
        <f t="shared" si="403"/>
        <v>0</v>
      </c>
      <c r="XB1251" s="98">
        <f t="shared" si="404"/>
        <v>0</v>
      </c>
      <c r="XC1251" s="98">
        <f t="shared" si="405"/>
        <v>0</v>
      </c>
      <c r="XD1251" s="98">
        <f t="shared" si="406"/>
        <v>0</v>
      </c>
      <c r="XE1251" s="98">
        <f t="shared" si="407"/>
        <v>0</v>
      </c>
      <c r="XF1251" s="98">
        <f t="shared" si="609"/>
        <v>0</v>
      </c>
      <c r="XG1251" s="98">
        <f t="shared" si="610"/>
        <v>0</v>
      </c>
      <c r="XH1251" s="98">
        <f t="shared" si="611"/>
        <v>0</v>
      </c>
      <c r="XI1251" s="98">
        <f t="shared" si="612"/>
        <v>0</v>
      </c>
      <c r="XJ1251" s="98">
        <f t="shared" si="613"/>
        <v>0</v>
      </c>
      <c r="XK1251" s="98">
        <f t="shared" si="614"/>
        <v>0</v>
      </c>
      <c r="XL1251" s="98">
        <f t="shared" si="408"/>
        <v>0</v>
      </c>
      <c r="XM1251" s="98">
        <f t="shared" si="408"/>
        <v>0</v>
      </c>
      <c r="XN1251" s="98">
        <f t="shared" si="408"/>
        <v>0</v>
      </c>
      <c r="XO1251" s="98">
        <f t="shared" si="409"/>
        <v>0</v>
      </c>
      <c r="XP1251" s="98">
        <f t="shared" si="409"/>
        <v>0</v>
      </c>
      <c r="XQ1251" s="98">
        <f t="shared" si="409"/>
        <v>0</v>
      </c>
      <c r="XR1251" s="103"/>
      <c r="XS1251" s="103"/>
      <c r="XT1251" s="103"/>
      <c r="XU1251" s="98">
        <f t="shared" si="410"/>
        <v>0</v>
      </c>
      <c r="XV1251" s="98">
        <f t="shared" si="411"/>
        <v>0</v>
      </c>
      <c r="XW1251" s="98">
        <f t="shared" si="412"/>
        <v>0</v>
      </c>
      <c r="XX1251" s="98">
        <f t="shared" si="413"/>
        <v>0</v>
      </c>
      <c r="XY1251" s="98">
        <f t="shared" si="414"/>
        <v>0</v>
      </c>
      <c r="XZ1251" s="98">
        <f t="shared" si="415"/>
        <v>0</v>
      </c>
      <c r="YA1251" s="98">
        <f t="shared" si="615"/>
        <v>0</v>
      </c>
      <c r="YB1251" s="98">
        <f t="shared" si="616"/>
        <v>0</v>
      </c>
      <c r="YC1251" s="98">
        <f t="shared" si="617"/>
        <v>0</v>
      </c>
      <c r="YD1251" s="98">
        <f t="shared" si="618"/>
        <v>0</v>
      </c>
      <c r="YE1251" s="98">
        <f t="shared" si="619"/>
        <v>0</v>
      </c>
      <c r="YF1251" s="98">
        <f t="shared" si="620"/>
        <v>0</v>
      </c>
      <c r="YG1251" s="98">
        <f t="shared" si="416"/>
        <v>0</v>
      </c>
      <c r="YH1251" s="98">
        <f t="shared" si="416"/>
        <v>0</v>
      </c>
      <c r="YI1251" s="98">
        <f t="shared" si="416"/>
        <v>0</v>
      </c>
      <c r="YJ1251" s="98">
        <f t="shared" si="417"/>
        <v>0</v>
      </c>
      <c r="YK1251" s="98">
        <f t="shared" si="417"/>
        <v>0</v>
      </c>
      <c r="YL1251" s="98">
        <f t="shared" si="417"/>
        <v>0</v>
      </c>
      <c r="YM1251" s="146">
        <f t="shared" si="621"/>
        <v>0</v>
      </c>
      <c r="YN1251" s="146">
        <f t="shared" si="418"/>
        <v>0</v>
      </c>
      <c r="YO1251" s="146">
        <f t="shared" si="418"/>
        <v>0</v>
      </c>
      <c r="YP1251" s="98">
        <f t="shared" si="419"/>
        <v>0</v>
      </c>
      <c r="YQ1251" s="98">
        <f t="shared" si="420"/>
        <v>0</v>
      </c>
      <c r="YR1251" s="98">
        <f t="shared" si="421"/>
        <v>0</v>
      </c>
      <c r="YS1251" s="98">
        <f t="shared" si="422"/>
        <v>0</v>
      </c>
      <c r="YT1251" s="98">
        <f t="shared" si="423"/>
        <v>0</v>
      </c>
      <c r="YU1251" s="98">
        <f t="shared" si="424"/>
        <v>0</v>
      </c>
      <c r="YV1251" s="98">
        <f t="shared" si="622"/>
        <v>60964.49</v>
      </c>
      <c r="YW1251" s="98">
        <f t="shared" si="623"/>
        <v>64494.16</v>
      </c>
      <c r="YX1251" s="98">
        <f t="shared" si="624"/>
        <v>68539.5</v>
      </c>
      <c r="YY1251" s="98">
        <f t="shared" si="625"/>
        <v>33004.519999999997</v>
      </c>
      <c r="YZ1251" s="98">
        <f t="shared" si="626"/>
        <v>31386.86</v>
      </c>
      <c r="ZA1251" s="98">
        <f t="shared" si="627"/>
        <v>31452.23</v>
      </c>
      <c r="ZB1251" s="98">
        <f t="shared" si="425"/>
        <v>0</v>
      </c>
      <c r="ZC1251" s="98">
        <f t="shared" si="425"/>
        <v>0</v>
      </c>
      <c r="ZD1251" s="98">
        <f t="shared" si="425"/>
        <v>0</v>
      </c>
      <c r="ZE1251" s="98">
        <f t="shared" si="426"/>
        <v>0</v>
      </c>
      <c r="ZF1251" s="98">
        <f t="shared" si="426"/>
        <v>0</v>
      </c>
      <c r="ZG1251" s="98">
        <f t="shared" si="426"/>
        <v>0</v>
      </c>
    </row>
    <row r="1252" spans="1:683" ht="24" hidden="1">
      <c r="A1252" s="297" t="s">
        <v>412</v>
      </c>
      <c r="B1252" s="297" t="s">
        <v>422</v>
      </c>
      <c r="C1252" s="5"/>
      <c r="D1252" s="652"/>
      <c r="E1252" s="286"/>
      <c r="F1252" s="111">
        <f t="shared" si="172"/>
        <v>48520</v>
      </c>
      <c r="G1252" s="111">
        <f t="shared" si="172"/>
        <v>48884</v>
      </c>
      <c r="H1252" s="111">
        <f t="shared" si="172"/>
        <v>49297</v>
      </c>
      <c r="I1252" s="98">
        <f t="shared" si="173"/>
        <v>144269</v>
      </c>
      <c r="J1252" s="98">
        <f t="shared" si="174"/>
        <v>147144</v>
      </c>
      <c r="K1252" s="98">
        <f t="shared" si="175"/>
        <v>150566</v>
      </c>
      <c r="L1252" s="103"/>
      <c r="M1252" s="103"/>
      <c r="N1252" s="103"/>
      <c r="O1252" s="98">
        <f t="shared" si="427"/>
        <v>0</v>
      </c>
      <c r="P1252" s="98">
        <f t="shared" si="428"/>
        <v>0</v>
      </c>
      <c r="Q1252" s="98">
        <f t="shared" si="429"/>
        <v>0</v>
      </c>
      <c r="R1252" s="98">
        <f t="shared" si="430"/>
        <v>0</v>
      </c>
      <c r="S1252" s="98">
        <f t="shared" si="431"/>
        <v>0</v>
      </c>
      <c r="T1252" s="98">
        <f t="shared" si="432"/>
        <v>0</v>
      </c>
      <c r="U1252" s="98">
        <f t="shared" si="433"/>
        <v>0</v>
      </c>
      <c r="V1252" s="98">
        <f t="shared" si="434"/>
        <v>0</v>
      </c>
      <c r="W1252" s="98">
        <f t="shared" si="435"/>
        <v>0</v>
      </c>
      <c r="X1252" s="98">
        <f t="shared" si="436"/>
        <v>0</v>
      </c>
      <c r="Y1252" s="98">
        <f t="shared" si="437"/>
        <v>0</v>
      </c>
      <c r="Z1252" s="98">
        <f t="shared" si="438"/>
        <v>0</v>
      </c>
      <c r="AA1252" s="98">
        <f t="shared" si="439"/>
        <v>0</v>
      </c>
      <c r="AB1252" s="98">
        <f t="shared" si="176"/>
        <v>0</v>
      </c>
      <c r="AC1252" s="98">
        <f t="shared" si="176"/>
        <v>0</v>
      </c>
      <c r="AD1252" s="98">
        <f t="shared" si="440"/>
        <v>0</v>
      </c>
      <c r="AE1252" s="98">
        <f t="shared" si="177"/>
        <v>0</v>
      </c>
      <c r="AF1252" s="98">
        <f t="shared" si="177"/>
        <v>0</v>
      </c>
      <c r="AG1252" s="103"/>
      <c r="AH1252" s="103"/>
      <c r="AI1252" s="103"/>
      <c r="AJ1252" s="98">
        <f t="shared" si="178"/>
        <v>0</v>
      </c>
      <c r="AK1252" s="98">
        <f t="shared" si="179"/>
        <v>0</v>
      </c>
      <c r="AL1252" s="98">
        <f t="shared" si="180"/>
        <v>0</v>
      </c>
      <c r="AM1252" s="98">
        <f t="shared" si="181"/>
        <v>0</v>
      </c>
      <c r="AN1252" s="98">
        <f t="shared" si="182"/>
        <v>0</v>
      </c>
      <c r="AO1252" s="98">
        <f t="shared" si="183"/>
        <v>0</v>
      </c>
      <c r="AP1252" s="98">
        <f t="shared" si="441"/>
        <v>0</v>
      </c>
      <c r="AQ1252" s="98">
        <f t="shared" si="442"/>
        <v>0</v>
      </c>
      <c r="AR1252" s="98">
        <f t="shared" si="443"/>
        <v>0</v>
      </c>
      <c r="AS1252" s="98">
        <f t="shared" si="444"/>
        <v>0</v>
      </c>
      <c r="AT1252" s="98">
        <f t="shared" si="445"/>
        <v>0</v>
      </c>
      <c r="AU1252" s="98">
        <f t="shared" si="446"/>
        <v>0</v>
      </c>
      <c r="AV1252" s="98">
        <f t="shared" si="184"/>
        <v>0</v>
      </c>
      <c r="AW1252" s="98">
        <f t="shared" si="184"/>
        <v>0</v>
      </c>
      <c r="AX1252" s="98">
        <f t="shared" si="184"/>
        <v>0</v>
      </c>
      <c r="AY1252" s="98">
        <f t="shared" si="185"/>
        <v>0</v>
      </c>
      <c r="AZ1252" s="98">
        <f t="shared" si="185"/>
        <v>0</v>
      </c>
      <c r="BA1252" s="98">
        <f t="shared" si="185"/>
        <v>0</v>
      </c>
      <c r="BB1252" s="103"/>
      <c r="BC1252" s="103"/>
      <c r="BD1252" s="103"/>
      <c r="BE1252" s="98">
        <f t="shared" si="186"/>
        <v>0</v>
      </c>
      <c r="BF1252" s="98">
        <f t="shared" si="187"/>
        <v>0</v>
      </c>
      <c r="BG1252" s="98">
        <f t="shared" si="188"/>
        <v>0</v>
      </c>
      <c r="BH1252" s="98">
        <f t="shared" si="189"/>
        <v>0</v>
      </c>
      <c r="BI1252" s="98">
        <f t="shared" si="190"/>
        <v>0</v>
      </c>
      <c r="BJ1252" s="98">
        <f t="shared" si="191"/>
        <v>0</v>
      </c>
      <c r="BK1252" s="98">
        <f t="shared" si="447"/>
        <v>0</v>
      </c>
      <c r="BL1252" s="98">
        <f t="shared" si="448"/>
        <v>0</v>
      </c>
      <c r="BM1252" s="98">
        <f t="shared" si="449"/>
        <v>0</v>
      </c>
      <c r="BN1252" s="98">
        <f t="shared" si="450"/>
        <v>0</v>
      </c>
      <c r="BO1252" s="98">
        <f t="shared" si="451"/>
        <v>0</v>
      </c>
      <c r="BP1252" s="98">
        <f t="shared" si="452"/>
        <v>0</v>
      </c>
      <c r="BQ1252" s="98">
        <f t="shared" si="192"/>
        <v>0</v>
      </c>
      <c r="BR1252" s="98">
        <f t="shared" si="192"/>
        <v>0</v>
      </c>
      <c r="BS1252" s="98">
        <f t="shared" si="192"/>
        <v>0</v>
      </c>
      <c r="BT1252" s="98">
        <f t="shared" si="193"/>
        <v>0</v>
      </c>
      <c r="BU1252" s="98">
        <f t="shared" si="193"/>
        <v>0</v>
      </c>
      <c r="BV1252" s="98">
        <f t="shared" si="193"/>
        <v>0</v>
      </c>
      <c r="BW1252" s="103"/>
      <c r="BX1252" s="103"/>
      <c r="BY1252" s="103"/>
      <c r="BZ1252" s="98">
        <f t="shared" si="194"/>
        <v>0</v>
      </c>
      <c r="CA1252" s="98">
        <f t="shared" si="195"/>
        <v>0</v>
      </c>
      <c r="CB1252" s="98">
        <f t="shared" si="196"/>
        <v>0</v>
      </c>
      <c r="CC1252" s="98">
        <f t="shared" si="197"/>
        <v>0</v>
      </c>
      <c r="CD1252" s="98">
        <f t="shared" si="198"/>
        <v>0</v>
      </c>
      <c r="CE1252" s="98">
        <f t="shared" si="199"/>
        <v>0</v>
      </c>
      <c r="CF1252" s="98">
        <f t="shared" si="453"/>
        <v>0</v>
      </c>
      <c r="CG1252" s="98">
        <f t="shared" si="454"/>
        <v>0</v>
      </c>
      <c r="CH1252" s="98">
        <f t="shared" si="455"/>
        <v>0</v>
      </c>
      <c r="CI1252" s="98">
        <f t="shared" si="456"/>
        <v>0</v>
      </c>
      <c r="CJ1252" s="98">
        <f t="shared" si="457"/>
        <v>0</v>
      </c>
      <c r="CK1252" s="98">
        <f t="shared" si="458"/>
        <v>0</v>
      </c>
      <c r="CL1252" s="98">
        <f t="shared" si="200"/>
        <v>0</v>
      </c>
      <c r="CM1252" s="98">
        <f t="shared" si="200"/>
        <v>0</v>
      </c>
      <c r="CN1252" s="98">
        <f t="shared" si="200"/>
        <v>0</v>
      </c>
      <c r="CO1252" s="98">
        <f t="shared" si="201"/>
        <v>0</v>
      </c>
      <c r="CP1252" s="98">
        <f t="shared" si="201"/>
        <v>0</v>
      </c>
      <c r="CQ1252" s="98">
        <f t="shared" si="201"/>
        <v>0</v>
      </c>
      <c r="CR1252" s="103"/>
      <c r="CS1252" s="103"/>
      <c r="CT1252" s="103"/>
      <c r="CU1252" s="98">
        <f t="shared" si="202"/>
        <v>0</v>
      </c>
      <c r="CV1252" s="98">
        <f t="shared" si="203"/>
        <v>0</v>
      </c>
      <c r="CW1252" s="98">
        <f t="shared" si="204"/>
        <v>0</v>
      </c>
      <c r="CX1252" s="98">
        <f t="shared" si="205"/>
        <v>0</v>
      </c>
      <c r="CY1252" s="98">
        <f t="shared" si="206"/>
        <v>0</v>
      </c>
      <c r="CZ1252" s="98">
        <f t="shared" si="207"/>
        <v>0</v>
      </c>
      <c r="DA1252" s="98">
        <f t="shared" si="459"/>
        <v>0</v>
      </c>
      <c r="DB1252" s="98">
        <f t="shared" si="460"/>
        <v>0</v>
      </c>
      <c r="DC1252" s="98">
        <f t="shared" si="461"/>
        <v>0</v>
      </c>
      <c r="DD1252" s="98">
        <f t="shared" si="462"/>
        <v>0</v>
      </c>
      <c r="DE1252" s="98">
        <f t="shared" si="463"/>
        <v>0</v>
      </c>
      <c r="DF1252" s="98">
        <f t="shared" si="464"/>
        <v>0</v>
      </c>
      <c r="DG1252" s="98">
        <f t="shared" si="208"/>
        <v>0</v>
      </c>
      <c r="DH1252" s="98">
        <f t="shared" si="208"/>
        <v>0</v>
      </c>
      <c r="DI1252" s="98">
        <f t="shared" si="208"/>
        <v>0</v>
      </c>
      <c r="DJ1252" s="98">
        <f t="shared" si="209"/>
        <v>0</v>
      </c>
      <c r="DK1252" s="98">
        <f t="shared" si="209"/>
        <v>0</v>
      </c>
      <c r="DL1252" s="98">
        <f t="shared" si="209"/>
        <v>0</v>
      </c>
      <c r="DM1252" s="103"/>
      <c r="DN1252" s="103"/>
      <c r="DO1252" s="103"/>
      <c r="DP1252" s="98">
        <f t="shared" si="210"/>
        <v>0</v>
      </c>
      <c r="DQ1252" s="98">
        <f t="shared" si="211"/>
        <v>0</v>
      </c>
      <c r="DR1252" s="98">
        <f t="shared" si="212"/>
        <v>0</v>
      </c>
      <c r="DS1252" s="98">
        <f t="shared" si="213"/>
        <v>0</v>
      </c>
      <c r="DT1252" s="98">
        <f t="shared" si="214"/>
        <v>0</v>
      </c>
      <c r="DU1252" s="98">
        <f t="shared" si="215"/>
        <v>0</v>
      </c>
      <c r="DV1252" s="98">
        <f t="shared" si="465"/>
        <v>0</v>
      </c>
      <c r="DW1252" s="98">
        <f t="shared" si="466"/>
        <v>0</v>
      </c>
      <c r="DX1252" s="98">
        <f t="shared" si="467"/>
        <v>0</v>
      </c>
      <c r="DY1252" s="98">
        <f t="shared" si="468"/>
        <v>0</v>
      </c>
      <c r="DZ1252" s="98">
        <f t="shared" si="469"/>
        <v>0</v>
      </c>
      <c r="EA1252" s="98">
        <f t="shared" si="470"/>
        <v>0</v>
      </c>
      <c r="EB1252" s="98">
        <f t="shared" si="216"/>
        <v>0</v>
      </c>
      <c r="EC1252" s="98">
        <f t="shared" si="216"/>
        <v>0</v>
      </c>
      <c r="ED1252" s="98">
        <f t="shared" si="216"/>
        <v>0</v>
      </c>
      <c r="EE1252" s="98">
        <f t="shared" si="217"/>
        <v>0</v>
      </c>
      <c r="EF1252" s="98">
        <f t="shared" si="217"/>
        <v>0</v>
      </c>
      <c r="EG1252" s="98">
        <f t="shared" si="217"/>
        <v>0</v>
      </c>
      <c r="EH1252" s="103"/>
      <c r="EI1252" s="103"/>
      <c r="EJ1252" s="103"/>
      <c r="EK1252" s="98">
        <f t="shared" si="218"/>
        <v>0</v>
      </c>
      <c r="EL1252" s="98">
        <f t="shared" si="219"/>
        <v>0</v>
      </c>
      <c r="EM1252" s="98">
        <f t="shared" si="220"/>
        <v>0</v>
      </c>
      <c r="EN1252" s="98">
        <f t="shared" si="221"/>
        <v>0</v>
      </c>
      <c r="EO1252" s="98">
        <f t="shared" si="222"/>
        <v>0</v>
      </c>
      <c r="EP1252" s="98">
        <f t="shared" si="223"/>
        <v>0</v>
      </c>
      <c r="EQ1252" s="98">
        <f t="shared" si="471"/>
        <v>0</v>
      </c>
      <c r="ER1252" s="98">
        <f t="shared" si="472"/>
        <v>0</v>
      </c>
      <c r="ES1252" s="98">
        <f t="shared" si="473"/>
        <v>0</v>
      </c>
      <c r="ET1252" s="98">
        <f t="shared" si="474"/>
        <v>0</v>
      </c>
      <c r="EU1252" s="98">
        <f t="shared" si="475"/>
        <v>0</v>
      </c>
      <c r="EV1252" s="98">
        <f t="shared" si="476"/>
        <v>0</v>
      </c>
      <c r="EW1252" s="98">
        <f t="shared" si="224"/>
        <v>0</v>
      </c>
      <c r="EX1252" s="98">
        <f t="shared" si="224"/>
        <v>0</v>
      </c>
      <c r="EY1252" s="98">
        <f t="shared" si="224"/>
        <v>0</v>
      </c>
      <c r="EZ1252" s="98">
        <f t="shared" si="225"/>
        <v>0</v>
      </c>
      <c r="FA1252" s="98">
        <f t="shared" si="225"/>
        <v>0</v>
      </c>
      <c r="FB1252" s="98">
        <f t="shared" si="225"/>
        <v>0</v>
      </c>
      <c r="FC1252" s="103"/>
      <c r="FD1252" s="103"/>
      <c r="FE1252" s="103"/>
      <c r="FF1252" s="98">
        <f t="shared" si="226"/>
        <v>0</v>
      </c>
      <c r="FG1252" s="98">
        <f t="shared" si="227"/>
        <v>0</v>
      </c>
      <c r="FH1252" s="98">
        <f t="shared" si="228"/>
        <v>0</v>
      </c>
      <c r="FI1252" s="98">
        <f t="shared" si="229"/>
        <v>0</v>
      </c>
      <c r="FJ1252" s="98">
        <f t="shared" si="230"/>
        <v>0</v>
      </c>
      <c r="FK1252" s="98">
        <f t="shared" si="231"/>
        <v>0</v>
      </c>
      <c r="FL1252" s="98">
        <f t="shared" si="477"/>
        <v>0</v>
      </c>
      <c r="FM1252" s="98">
        <f t="shared" si="478"/>
        <v>0</v>
      </c>
      <c r="FN1252" s="98">
        <f t="shared" si="479"/>
        <v>0</v>
      </c>
      <c r="FO1252" s="98">
        <f t="shared" si="480"/>
        <v>0</v>
      </c>
      <c r="FP1252" s="98">
        <f t="shared" si="481"/>
        <v>0</v>
      </c>
      <c r="FQ1252" s="98">
        <f t="shared" si="482"/>
        <v>0</v>
      </c>
      <c r="FR1252" s="98">
        <f t="shared" si="232"/>
        <v>0</v>
      </c>
      <c r="FS1252" s="98">
        <f t="shared" si="232"/>
        <v>0</v>
      </c>
      <c r="FT1252" s="98">
        <f t="shared" si="232"/>
        <v>0</v>
      </c>
      <c r="FU1252" s="98">
        <f t="shared" si="233"/>
        <v>0</v>
      </c>
      <c r="FV1252" s="98">
        <f t="shared" si="233"/>
        <v>0</v>
      </c>
      <c r="FW1252" s="98">
        <f t="shared" si="233"/>
        <v>0</v>
      </c>
      <c r="FX1252" s="103"/>
      <c r="FY1252" s="103"/>
      <c r="FZ1252" s="103"/>
      <c r="GA1252" s="98">
        <f t="shared" si="234"/>
        <v>0</v>
      </c>
      <c r="GB1252" s="98">
        <f t="shared" si="235"/>
        <v>0</v>
      </c>
      <c r="GC1252" s="98">
        <f t="shared" si="236"/>
        <v>0</v>
      </c>
      <c r="GD1252" s="98">
        <f t="shared" si="237"/>
        <v>0</v>
      </c>
      <c r="GE1252" s="98">
        <f t="shared" si="238"/>
        <v>0</v>
      </c>
      <c r="GF1252" s="98">
        <f t="shared" si="239"/>
        <v>0</v>
      </c>
      <c r="GG1252" s="98">
        <f t="shared" si="483"/>
        <v>0</v>
      </c>
      <c r="GH1252" s="98">
        <f t="shared" si="484"/>
        <v>0</v>
      </c>
      <c r="GI1252" s="98">
        <f t="shared" si="485"/>
        <v>0</v>
      </c>
      <c r="GJ1252" s="98">
        <f t="shared" si="486"/>
        <v>0</v>
      </c>
      <c r="GK1252" s="98">
        <f t="shared" si="487"/>
        <v>0</v>
      </c>
      <c r="GL1252" s="98">
        <f t="shared" si="488"/>
        <v>0</v>
      </c>
      <c r="GM1252" s="98">
        <f t="shared" si="240"/>
        <v>0</v>
      </c>
      <c r="GN1252" s="98">
        <f t="shared" si="240"/>
        <v>0</v>
      </c>
      <c r="GO1252" s="98">
        <f t="shared" si="240"/>
        <v>0</v>
      </c>
      <c r="GP1252" s="98">
        <f t="shared" si="241"/>
        <v>0</v>
      </c>
      <c r="GQ1252" s="98">
        <f t="shared" si="241"/>
        <v>0</v>
      </c>
      <c r="GR1252" s="98">
        <f t="shared" si="241"/>
        <v>0</v>
      </c>
      <c r="GS1252" s="103"/>
      <c r="GT1252" s="103"/>
      <c r="GU1252" s="103"/>
      <c r="GV1252" s="98">
        <f t="shared" si="242"/>
        <v>0</v>
      </c>
      <c r="GW1252" s="98">
        <f t="shared" si="243"/>
        <v>0</v>
      </c>
      <c r="GX1252" s="98">
        <f t="shared" si="244"/>
        <v>0</v>
      </c>
      <c r="GY1252" s="98">
        <f t="shared" si="245"/>
        <v>0</v>
      </c>
      <c r="GZ1252" s="98">
        <f t="shared" si="246"/>
        <v>0</v>
      </c>
      <c r="HA1252" s="98">
        <f t="shared" si="247"/>
        <v>0</v>
      </c>
      <c r="HB1252" s="98">
        <f t="shared" si="489"/>
        <v>52945.98</v>
      </c>
      <c r="HC1252" s="98">
        <f t="shared" si="490"/>
        <v>55651.25</v>
      </c>
      <c r="HD1252" s="98">
        <f t="shared" si="491"/>
        <v>58735.13</v>
      </c>
      <c r="HE1252" s="98">
        <f t="shared" si="492"/>
        <v>50732.95</v>
      </c>
      <c r="HF1252" s="98">
        <f t="shared" si="493"/>
        <v>48067.25</v>
      </c>
      <c r="HG1252" s="98">
        <f t="shared" si="494"/>
        <v>48168.63</v>
      </c>
      <c r="HH1252" s="98">
        <f t="shared" si="248"/>
        <v>0</v>
      </c>
      <c r="HI1252" s="98">
        <f t="shared" si="248"/>
        <v>0</v>
      </c>
      <c r="HJ1252" s="98">
        <f t="shared" si="248"/>
        <v>0</v>
      </c>
      <c r="HK1252" s="98">
        <f t="shared" si="249"/>
        <v>0</v>
      </c>
      <c r="HL1252" s="98">
        <f t="shared" si="249"/>
        <v>0</v>
      </c>
      <c r="HM1252" s="98">
        <f t="shared" si="249"/>
        <v>0</v>
      </c>
      <c r="HN1252" s="103"/>
      <c r="HO1252" s="103"/>
      <c r="HP1252" s="103"/>
      <c r="HQ1252" s="98">
        <f t="shared" si="250"/>
        <v>0</v>
      </c>
      <c r="HR1252" s="98">
        <f t="shared" si="251"/>
        <v>0</v>
      </c>
      <c r="HS1252" s="98">
        <f t="shared" si="252"/>
        <v>0</v>
      </c>
      <c r="HT1252" s="98">
        <f t="shared" si="253"/>
        <v>0</v>
      </c>
      <c r="HU1252" s="98">
        <f t="shared" si="254"/>
        <v>0</v>
      </c>
      <c r="HV1252" s="98">
        <f t="shared" si="255"/>
        <v>0</v>
      </c>
      <c r="HW1252" s="98">
        <f t="shared" si="495"/>
        <v>0</v>
      </c>
      <c r="HX1252" s="98">
        <f t="shared" si="496"/>
        <v>0</v>
      </c>
      <c r="HY1252" s="98">
        <f t="shared" si="497"/>
        <v>0</v>
      </c>
      <c r="HZ1252" s="98">
        <f t="shared" si="498"/>
        <v>0</v>
      </c>
      <c r="IA1252" s="98">
        <f t="shared" si="499"/>
        <v>0</v>
      </c>
      <c r="IB1252" s="98">
        <f t="shared" si="500"/>
        <v>0</v>
      </c>
      <c r="IC1252" s="98">
        <f t="shared" si="256"/>
        <v>0</v>
      </c>
      <c r="ID1252" s="98">
        <f t="shared" si="256"/>
        <v>0</v>
      </c>
      <c r="IE1252" s="98">
        <f t="shared" si="256"/>
        <v>0</v>
      </c>
      <c r="IF1252" s="98">
        <f t="shared" si="257"/>
        <v>0</v>
      </c>
      <c r="IG1252" s="98">
        <f t="shared" si="257"/>
        <v>0</v>
      </c>
      <c r="IH1252" s="98">
        <f t="shared" si="257"/>
        <v>0</v>
      </c>
      <c r="II1252" s="103"/>
      <c r="IJ1252" s="103"/>
      <c r="IK1252" s="103"/>
      <c r="IL1252" s="98">
        <f t="shared" si="258"/>
        <v>0</v>
      </c>
      <c r="IM1252" s="98">
        <f t="shared" si="259"/>
        <v>0</v>
      </c>
      <c r="IN1252" s="98">
        <f t="shared" si="260"/>
        <v>0</v>
      </c>
      <c r="IO1252" s="98">
        <f t="shared" si="261"/>
        <v>0</v>
      </c>
      <c r="IP1252" s="98">
        <f t="shared" si="262"/>
        <v>0</v>
      </c>
      <c r="IQ1252" s="98">
        <f t="shared" si="263"/>
        <v>0</v>
      </c>
      <c r="IR1252" s="98">
        <f t="shared" si="501"/>
        <v>0</v>
      </c>
      <c r="IS1252" s="98">
        <f t="shared" si="502"/>
        <v>0</v>
      </c>
      <c r="IT1252" s="98">
        <f t="shared" si="503"/>
        <v>0</v>
      </c>
      <c r="IU1252" s="98">
        <f t="shared" si="504"/>
        <v>0</v>
      </c>
      <c r="IV1252" s="98">
        <f t="shared" si="505"/>
        <v>0</v>
      </c>
      <c r="IW1252" s="98">
        <f t="shared" si="506"/>
        <v>0</v>
      </c>
      <c r="IX1252" s="98">
        <f t="shared" si="264"/>
        <v>0</v>
      </c>
      <c r="IY1252" s="98">
        <f t="shared" si="264"/>
        <v>0</v>
      </c>
      <c r="IZ1252" s="98">
        <f t="shared" si="264"/>
        <v>0</v>
      </c>
      <c r="JA1252" s="98">
        <f t="shared" si="265"/>
        <v>0</v>
      </c>
      <c r="JB1252" s="98">
        <f t="shared" si="265"/>
        <v>0</v>
      </c>
      <c r="JC1252" s="98">
        <f t="shared" si="265"/>
        <v>0</v>
      </c>
      <c r="JD1252" s="103"/>
      <c r="JE1252" s="103"/>
      <c r="JF1252" s="103"/>
      <c r="JG1252" s="98">
        <f t="shared" si="266"/>
        <v>0</v>
      </c>
      <c r="JH1252" s="98">
        <f t="shared" si="267"/>
        <v>0</v>
      </c>
      <c r="JI1252" s="98">
        <f t="shared" si="268"/>
        <v>0</v>
      </c>
      <c r="JJ1252" s="98">
        <f t="shared" si="269"/>
        <v>0</v>
      </c>
      <c r="JK1252" s="98">
        <f t="shared" si="270"/>
        <v>0</v>
      </c>
      <c r="JL1252" s="98">
        <f t="shared" si="271"/>
        <v>0</v>
      </c>
      <c r="JM1252" s="98">
        <f t="shared" si="507"/>
        <v>0</v>
      </c>
      <c r="JN1252" s="98">
        <f t="shared" si="508"/>
        <v>0</v>
      </c>
      <c r="JO1252" s="98">
        <f t="shared" si="509"/>
        <v>0</v>
      </c>
      <c r="JP1252" s="98">
        <f t="shared" si="510"/>
        <v>0</v>
      </c>
      <c r="JQ1252" s="98">
        <f t="shared" si="511"/>
        <v>0</v>
      </c>
      <c r="JR1252" s="98">
        <f t="shared" si="512"/>
        <v>0</v>
      </c>
      <c r="JS1252" s="98">
        <f t="shared" si="272"/>
        <v>0</v>
      </c>
      <c r="JT1252" s="98">
        <f t="shared" si="272"/>
        <v>0</v>
      </c>
      <c r="JU1252" s="98">
        <f t="shared" si="272"/>
        <v>0</v>
      </c>
      <c r="JV1252" s="98">
        <f t="shared" si="273"/>
        <v>0</v>
      </c>
      <c r="JW1252" s="98">
        <f t="shared" si="273"/>
        <v>0</v>
      </c>
      <c r="JX1252" s="98">
        <f t="shared" si="273"/>
        <v>0</v>
      </c>
      <c r="JY1252" s="103"/>
      <c r="JZ1252" s="103"/>
      <c r="KA1252" s="103"/>
      <c r="KB1252" s="98">
        <f t="shared" si="274"/>
        <v>0</v>
      </c>
      <c r="KC1252" s="98">
        <f t="shared" si="275"/>
        <v>0</v>
      </c>
      <c r="KD1252" s="98">
        <f t="shared" si="276"/>
        <v>0</v>
      </c>
      <c r="KE1252" s="98">
        <f t="shared" si="277"/>
        <v>0</v>
      </c>
      <c r="KF1252" s="98">
        <f t="shared" si="278"/>
        <v>0</v>
      </c>
      <c r="KG1252" s="98">
        <f t="shared" si="279"/>
        <v>0</v>
      </c>
      <c r="KH1252" s="98">
        <f t="shared" si="513"/>
        <v>0</v>
      </c>
      <c r="KI1252" s="98">
        <f t="shared" si="514"/>
        <v>0</v>
      </c>
      <c r="KJ1252" s="98">
        <f t="shared" si="515"/>
        <v>0</v>
      </c>
      <c r="KK1252" s="98">
        <f t="shared" si="516"/>
        <v>0</v>
      </c>
      <c r="KL1252" s="98">
        <f t="shared" si="517"/>
        <v>0</v>
      </c>
      <c r="KM1252" s="98">
        <f t="shared" si="518"/>
        <v>0</v>
      </c>
      <c r="KN1252" s="98">
        <f t="shared" si="280"/>
        <v>0</v>
      </c>
      <c r="KO1252" s="98">
        <f t="shared" si="280"/>
        <v>0</v>
      </c>
      <c r="KP1252" s="98">
        <f t="shared" si="280"/>
        <v>0</v>
      </c>
      <c r="KQ1252" s="98">
        <f t="shared" si="281"/>
        <v>0</v>
      </c>
      <c r="KR1252" s="98">
        <f t="shared" si="281"/>
        <v>0</v>
      </c>
      <c r="KS1252" s="98">
        <f t="shared" si="281"/>
        <v>0</v>
      </c>
      <c r="KT1252" s="103"/>
      <c r="KU1252" s="103"/>
      <c r="KV1252" s="103"/>
      <c r="KW1252" s="98">
        <f t="shared" si="282"/>
        <v>0</v>
      </c>
      <c r="KX1252" s="98">
        <f t="shared" si="283"/>
        <v>0</v>
      </c>
      <c r="KY1252" s="98">
        <f t="shared" si="284"/>
        <v>0</v>
      </c>
      <c r="KZ1252" s="98">
        <f t="shared" si="285"/>
        <v>0</v>
      </c>
      <c r="LA1252" s="98">
        <f t="shared" si="286"/>
        <v>0</v>
      </c>
      <c r="LB1252" s="98">
        <f t="shared" si="287"/>
        <v>0</v>
      </c>
      <c r="LC1252" s="98">
        <f t="shared" si="519"/>
        <v>0</v>
      </c>
      <c r="LD1252" s="98">
        <f t="shared" si="520"/>
        <v>0</v>
      </c>
      <c r="LE1252" s="98">
        <f t="shared" si="521"/>
        <v>0</v>
      </c>
      <c r="LF1252" s="98">
        <f t="shared" si="522"/>
        <v>0</v>
      </c>
      <c r="LG1252" s="98">
        <f t="shared" si="523"/>
        <v>0</v>
      </c>
      <c r="LH1252" s="98">
        <f t="shared" si="524"/>
        <v>0</v>
      </c>
      <c r="LI1252" s="98">
        <f t="shared" si="288"/>
        <v>0</v>
      </c>
      <c r="LJ1252" s="98">
        <f t="shared" si="288"/>
        <v>0</v>
      </c>
      <c r="LK1252" s="98">
        <f t="shared" si="288"/>
        <v>0</v>
      </c>
      <c r="LL1252" s="98">
        <f t="shared" si="289"/>
        <v>0</v>
      </c>
      <c r="LM1252" s="98">
        <f t="shared" si="289"/>
        <v>0</v>
      </c>
      <c r="LN1252" s="98">
        <f t="shared" si="289"/>
        <v>0</v>
      </c>
      <c r="LO1252" s="103"/>
      <c r="LP1252" s="103"/>
      <c r="LQ1252" s="103"/>
      <c r="LR1252" s="98">
        <f t="shared" si="290"/>
        <v>0</v>
      </c>
      <c r="LS1252" s="98">
        <f t="shared" si="291"/>
        <v>0</v>
      </c>
      <c r="LT1252" s="98">
        <f t="shared" si="292"/>
        <v>0</v>
      </c>
      <c r="LU1252" s="98">
        <f t="shared" si="293"/>
        <v>0</v>
      </c>
      <c r="LV1252" s="98">
        <f t="shared" si="294"/>
        <v>0</v>
      </c>
      <c r="LW1252" s="98">
        <f t="shared" si="295"/>
        <v>0</v>
      </c>
      <c r="LX1252" s="98">
        <f t="shared" si="525"/>
        <v>0</v>
      </c>
      <c r="LY1252" s="98">
        <f t="shared" si="526"/>
        <v>0</v>
      </c>
      <c r="LZ1252" s="98">
        <f t="shared" si="527"/>
        <v>0</v>
      </c>
      <c r="MA1252" s="98">
        <f t="shared" si="528"/>
        <v>0</v>
      </c>
      <c r="MB1252" s="98">
        <f t="shared" si="529"/>
        <v>0</v>
      </c>
      <c r="MC1252" s="98">
        <f t="shared" si="530"/>
        <v>0</v>
      </c>
      <c r="MD1252" s="98">
        <f t="shared" si="296"/>
        <v>0</v>
      </c>
      <c r="ME1252" s="98">
        <f t="shared" si="296"/>
        <v>0</v>
      </c>
      <c r="MF1252" s="98">
        <f t="shared" si="296"/>
        <v>0</v>
      </c>
      <c r="MG1252" s="98">
        <f t="shared" si="297"/>
        <v>0</v>
      </c>
      <c r="MH1252" s="98">
        <f t="shared" si="297"/>
        <v>0</v>
      </c>
      <c r="MI1252" s="98">
        <f t="shared" si="297"/>
        <v>0</v>
      </c>
      <c r="MJ1252" s="103"/>
      <c r="MK1252" s="103"/>
      <c r="ML1252" s="103"/>
      <c r="MM1252" s="98">
        <f t="shared" si="298"/>
        <v>0</v>
      </c>
      <c r="MN1252" s="98">
        <f t="shared" si="299"/>
        <v>0</v>
      </c>
      <c r="MO1252" s="98">
        <f t="shared" si="300"/>
        <v>0</v>
      </c>
      <c r="MP1252" s="98">
        <f t="shared" si="301"/>
        <v>0</v>
      </c>
      <c r="MQ1252" s="98">
        <f t="shared" si="302"/>
        <v>0</v>
      </c>
      <c r="MR1252" s="98">
        <f t="shared" si="303"/>
        <v>0</v>
      </c>
      <c r="MS1252" s="98">
        <f t="shared" si="531"/>
        <v>0</v>
      </c>
      <c r="MT1252" s="98">
        <f t="shared" si="532"/>
        <v>0</v>
      </c>
      <c r="MU1252" s="98">
        <f t="shared" si="533"/>
        <v>0</v>
      </c>
      <c r="MV1252" s="98">
        <f t="shared" si="534"/>
        <v>0</v>
      </c>
      <c r="MW1252" s="98">
        <f t="shared" si="535"/>
        <v>0</v>
      </c>
      <c r="MX1252" s="98">
        <f t="shared" si="536"/>
        <v>0</v>
      </c>
      <c r="MY1252" s="98">
        <f t="shared" si="304"/>
        <v>0</v>
      </c>
      <c r="MZ1252" s="98">
        <f t="shared" si="304"/>
        <v>0</v>
      </c>
      <c r="NA1252" s="98">
        <f t="shared" si="304"/>
        <v>0</v>
      </c>
      <c r="NB1252" s="98">
        <f t="shared" si="305"/>
        <v>0</v>
      </c>
      <c r="NC1252" s="98">
        <f t="shared" si="305"/>
        <v>0</v>
      </c>
      <c r="ND1252" s="98">
        <f t="shared" si="305"/>
        <v>0</v>
      </c>
      <c r="NE1252" s="103"/>
      <c r="NF1252" s="103"/>
      <c r="NG1252" s="103"/>
      <c r="NH1252" s="98">
        <f t="shared" si="306"/>
        <v>0</v>
      </c>
      <c r="NI1252" s="98">
        <f t="shared" si="307"/>
        <v>0</v>
      </c>
      <c r="NJ1252" s="98">
        <f t="shared" si="308"/>
        <v>0</v>
      </c>
      <c r="NK1252" s="98">
        <f t="shared" si="309"/>
        <v>0</v>
      </c>
      <c r="NL1252" s="98">
        <f t="shared" si="310"/>
        <v>0</v>
      </c>
      <c r="NM1252" s="98">
        <f t="shared" si="311"/>
        <v>0</v>
      </c>
      <c r="NN1252" s="98">
        <f t="shared" si="537"/>
        <v>0</v>
      </c>
      <c r="NO1252" s="98">
        <f t="shared" si="538"/>
        <v>0</v>
      </c>
      <c r="NP1252" s="98">
        <f t="shared" si="539"/>
        <v>0</v>
      </c>
      <c r="NQ1252" s="98">
        <f t="shared" si="540"/>
        <v>0</v>
      </c>
      <c r="NR1252" s="98">
        <f t="shared" si="541"/>
        <v>0</v>
      </c>
      <c r="NS1252" s="98">
        <f t="shared" si="542"/>
        <v>0</v>
      </c>
      <c r="NT1252" s="98">
        <f t="shared" si="312"/>
        <v>0</v>
      </c>
      <c r="NU1252" s="98">
        <f t="shared" si="312"/>
        <v>0</v>
      </c>
      <c r="NV1252" s="98">
        <f t="shared" si="312"/>
        <v>0</v>
      </c>
      <c r="NW1252" s="98">
        <f t="shared" si="313"/>
        <v>0</v>
      </c>
      <c r="NX1252" s="98">
        <f t="shared" si="313"/>
        <v>0</v>
      </c>
      <c r="NY1252" s="98">
        <f t="shared" si="313"/>
        <v>0</v>
      </c>
      <c r="NZ1252" s="103"/>
      <c r="OA1252" s="103"/>
      <c r="OB1252" s="103"/>
      <c r="OC1252" s="98">
        <f t="shared" si="314"/>
        <v>0</v>
      </c>
      <c r="OD1252" s="98">
        <f t="shared" si="315"/>
        <v>0</v>
      </c>
      <c r="OE1252" s="98">
        <f t="shared" si="316"/>
        <v>0</v>
      </c>
      <c r="OF1252" s="98">
        <f t="shared" si="317"/>
        <v>0</v>
      </c>
      <c r="OG1252" s="98">
        <f t="shared" si="318"/>
        <v>0</v>
      </c>
      <c r="OH1252" s="98">
        <f t="shared" si="319"/>
        <v>0</v>
      </c>
      <c r="OI1252" s="98">
        <f t="shared" si="543"/>
        <v>0</v>
      </c>
      <c r="OJ1252" s="98">
        <f t="shared" si="544"/>
        <v>0</v>
      </c>
      <c r="OK1252" s="98">
        <f t="shared" si="545"/>
        <v>0</v>
      </c>
      <c r="OL1252" s="98">
        <f t="shared" si="546"/>
        <v>0</v>
      </c>
      <c r="OM1252" s="98">
        <f t="shared" si="547"/>
        <v>0</v>
      </c>
      <c r="ON1252" s="98">
        <f t="shared" si="548"/>
        <v>0</v>
      </c>
      <c r="OO1252" s="98">
        <f t="shared" si="320"/>
        <v>0</v>
      </c>
      <c r="OP1252" s="98">
        <f t="shared" si="320"/>
        <v>0</v>
      </c>
      <c r="OQ1252" s="98">
        <f t="shared" si="320"/>
        <v>0</v>
      </c>
      <c r="OR1252" s="98">
        <f t="shared" si="321"/>
        <v>0</v>
      </c>
      <c r="OS1252" s="98">
        <f t="shared" si="321"/>
        <v>0</v>
      </c>
      <c r="OT1252" s="98">
        <f t="shared" si="321"/>
        <v>0</v>
      </c>
      <c r="OU1252" s="103"/>
      <c r="OV1252" s="103"/>
      <c r="OW1252" s="103"/>
      <c r="OX1252" s="98">
        <f t="shared" si="322"/>
        <v>0</v>
      </c>
      <c r="OY1252" s="98">
        <f t="shared" si="323"/>
        <v>0</v>
      </c>
      <c r="OZ1252" s="98">
        <f t="shared" si="324"/>
        <v>0</v>
      </c>
      <c r="PA1252" s="98">
        <f t="shared" si="325"/>
        <v>0</v>
      </c>
      <c r="PB1252" s="98">
        <f t="shared" si="326"/>
        <v>0</v>
      </c>
      <c r="PC1252" s="98">
        <f t="shared" si="327"/>
        <v>0</v>
      </c>
      <c r="PD1252" s="98">
        <f t="shared" si="549"/>
        <v>0</v>
      </c>
      <c r="PE1252" s="98">
        <f t="shared" si="550"/>
        <v>0</v>
      </c>
      <c r="PF1252" s="98">
        <f t="shared" si="551"/>
        <v>0</v>
      </c>
      <c r="PG1252" s="98">
        <f t="shared" si="552"/>
        <v>0</v>
      </c>
      <c r="PH1252" s="98">
        <f t="shared" si="553"/>
        <v>0</v>
      </c>
      <c r="PI1252" s="98">
        <f t="shared" si="554"/>
        <v>0</v>
      </c>
      <c r="PJ1252" s="98">
        <f t="shared" si="328"/>
        <v>0</v>
      </c>
      <c r="PK1252" s="98">
        <f t="shared" si="328"/>
        <v>0</v>
      </c>
      <c r="PL1252" s="98">
        <f t="shared" si="328"/>
        <v>0</v>
      </c>
      <c r="PM1252" s="98">
        <f t="shared" si="329"/>
        <v>0</v>
      </c>
      <c r="PN1252" s="98">
        <f t="shared" si="329"/>
        <v>0</v>
      </c>
      <c r="PO1252" s="98">
        <f t="shared" si="329"/>
        <v>0</v>
      </c>
      <c r="PP1252" s="103"/>
      <c r="PQ1252" s="103"/>
      <c r="PR1252" s="103"/>
      <c r="PS1252" s="98">
        <f t="shared" si="330"/>
        <v>0</v>
      </c>
      <c r="PT1252" s="98">
        <f t="shared" si="331"/>
        <v>0</v>
      </c>
      <c r="PU1252" s="98">
        <f t="shared" si="332"/>
        <v>0</v>
      </c>
      <c r="PV1252" s="98">
        <f t="shared" si="333"/>
        <v>0</v>
      </c>
      <c r="PW1252" s="98">
        <f t="shared" si="334"/>
        <v>0</v>
      </c>
      <c r="PX1252" s="98">
        <f t="shared" si="335"/>
        <v>0</v>
      </c>
      <c r="PY1252" s="98">
        <f t="shared" si="555"/>
        <v>0</v>
      </c>
      <c r="PZ1252" s="98">
        <f t="shared" si="556"/>
        <v>0</v>
      </c>
      <c r="QA1252" s="98">
        <f t="shared" si="557"/>
        <v>0</v>
      </c>
      <c r="QB1252" s="98">
        <f t="shared" si="558"/>
        <v>0</v>
      </c>
      <c r="QC1252" s="98">
        <f t="shared" si="559"/>
        <v>0</v>
      </c>
      <c r="QD1252" s="98">
        <f t="shared" si="560"/>
        <v>0</v>
      </c>
      <c r="QE1252" s="98">
        <f t="shared" si="336"/>
        <v>0</v>
      </c>
      <c r="QF1252" s="98">
        <f t="shared" si="336"/>
        <v>0</v>
      </c>
      <c r="QG1252" s="98">
        <f t="shared" si="336"/>
        <v>0</v>
      </c>
      <c r="QH1252" s="98">
        <f t="shared" si="337"/>
        <v>0</v>
      </c>
      <c r="QI1252" s="98">
        <f t="shared" si="337"/>
        <v>0</v>
      </c>
      <c r="QJ1252" s="98">
        <f t="shared" si="337"/>
        <v>0</v>
      </c>
      <c r="QK1252" s="103"/>
      <c r="QL1252" s="103"/>
      <c r="QM1252" s="103"/>
      <c r="QN1252" s="98">
        <f t="shared" si="338"/>
        <v>0</v>
      </c>
      <c r="QO1252" s="98">
        <f t="shared" si="339"/>
        <v>0</v>
      </c>
      <c r="QP1252" s="98">
        <f t="shared" si="340"/>
        <v>0</v>
      </c>
      <c r="QQ1252" s="98">
        <f t="shared" si="341"/>
        <v>0</v>
      </c>
      <c r="QR1252" s="98">
        <f t="shared" si="342"/>
        <v>0</v>
      </c>
      <c r="QS1252" s="98">
        <f t="shared" si="343"/>
        <v>0</v>
      </c>
      <c r="QT1252" s="98">
        <f t="shared" si="561"/>
        <v>0</v>
      </c>
      <c r="QU1252" s="98">
        <f t="shared" si="562"/>
        <v>0</v>
      </c>
      <c r="QV1252" s="98">
        <f t="shared" si="563"/>
        <v>0</v>
      </c>
      <c r="QW1252" s="98">
        <f t="shared" si="564"/>
        <v>0</v>
      </c>
      <c r="QX1252" s="98">
        <f t="shared" si="565"/>
        <v>0</v>
      </c>
      <c r="QY1252" s="98">
        <f t="shared" si="566"/>
        <v>0</v>
      </c>
      <c r="QZ1252" s="98">
        <f t="shared" si="344"/>
        <v>0</v>
      </c>
      <c r="RA1252" s="98">
        <f t="shared" si="344"/>
        <v>0</v>
      </c>
      <c r="RB1252" s="98">
        <f t="shared" si="344"/>
        <v>0</v>
      </c>
      <c r="RC1252" s="98">
        <f t="shared" si="345"/>
        <v>0</v>
      </c>
      <c r="RD1252" s="98">
        <f t="shared" si="345"/>
        <v>0</v>
      </c>
      <c r="RE1252" s="98">
        <f t="shared" si="345"/>
        <v>0</v>
      </c>
      <c r="RF1252" s="103"/>
      <c r="RG1252" s="103"/>
      <c r="RH1252" s="103"/>
      <c r="RI1252" s="98">
        <f t="shared" si="346"/>
        <v>0</v>
      </c>
      <c r="RJ1252" s="98">
        <f t="shared" si="347"/>
        <v>0</v>
      </c>
      <c r="RK1252" s="98">
        <f t="shared" si="348"/>
        <v>0</v>
      </c>
      <c r="RL1252" s="98">
        <f t="shared" si="349"/>
        <v>0</v>
      </c>
      <c r="RM1252" s="98">
        <f t="shared" si="350"/>
        <v>0</v>
      </c>
      <c r="RN1252" s="98">
        <f t="shared" si="351"/>
        <v>0</v>
      </c>
      <c r="RO1252" s="98">
        <f t="shared" si="567"/>
        <v>0</v>
      </c>
      <c r="RP1252" s="98">
        <f t="shared" si="568"/>
        <v>0</v>
      </c>
      <c r="RQ1252" s="98">
        <f t="shared" si="569"/>
        <v>0</v>
      </c>
      <c r="RR1252" s="98">
        <f t="shared" si="570"/>
        <v>0</v>
      </c>
      <c r="RS1252" s="98">
        <f t="shared" si="571"/>
        <v>0</v>
      </c>
      <c r="RT1252" s="98">
        <f t="shared" si="572"/>
        <v>0</v>
      </c>
      <c r="RU1252" s="98">
        <f t="shared" si="352"/>
        <v>0</v>
      </c>
      <c r="RV1252" s="98">
        <f t="shared" si="352"/>
        <v>0</v>
      </c>
      <c r="RW1252" s="98">
        <f t="shared" si="352"/>
        <v>0</v>
      </c>
      <c r="RX1252" s="98">
        <f t="shared" si="353"/>
        <v>0</v>
      </c>
      <c r="RY1252" s="98">
        <f t="shared" si="353"/>
        <v>0</v>
      </c>
      <c r="RZ1252" s="98">
        <f t="shared" si="353"/>
        <v>0</v>
      </c>
      <c r="SA1252" s="103"/>
      <c r="SB1252" s="103"/>
      <c r="SC1252" s="103"/>
      <c r="SD1252" s="98">
        <f t="shared" si="354"/>
        <v>0</v>
      </c>
      <c r="SE1252" s="98">
        <f t="shared" si="355"/>
        <v>0</v>
      </c>
      <c r="SF1252" s="98">
        <f t="shared" si="356"/>
        <v>0</v>
      </c>
      <c r="SG1252" s="98">
        <f t="shared" si="357"/>
        <v>0</v>
      </c>
      <c r="SH1252" s="98">
        <f t="shared" si="358"/>
        <v>0</v>
      </c>
      <c r="SI1252" s="98">
        <f t="shared" si="359"/>
        <v>0</v>
      </c>
      <c r="SJ1252" s="98">
        <f t="shared" si="573"/>
        <v>0</v>
      </c>
      <c r="SK1252" s="98">
        <f t="shared" si="574"/>
        <v>0</v>
      </c>
      <c r="SL1252" s="98">
        <f t="shared" si="575"/>
        <v>0</v>
      </c>
      <c r="SM1252" s="98">
        <f t="shared" si="576"/>
        <v>0</v>
      </c>
      <c r="SN1252" s="98">
        <f t="shared" si="577"/>
        <v>0</v>
      </c>
      <c r="SO1252" s="98">
        <f t="shared" si="578"/>
        <v>0</v>
      </c>
      <c r="SP1252" s="98">
        <f t="shared" si="360"/>
        <v>0</v>
      </c>
      <c r="SQ1252" s="98">
        <f t="shared" si="360"/>
        <v>0</v>
      </c>
      <c r="SR1252" s="98">
        <f t="shared" si="360"/>
        <v>0</v>
      </c>
      <c r="SS1252" s="98">
        <f t="shared" si="361"/>
        <v>0</v>
      </c>
      <c r="ST1252" s="98">
        <f t="shared" si="361"/>
        <v>0</v>
      </c>
      <c r="SU1252" s="98">
        <f t="shared" si="361"/>
        <v>0</v>
      </c>
      <c r="SV1252" s="103"/>
      <c r="SW1252" s="103"/>
      <c r="SX1252" s="103"/>
      <c r="SY1252" s="98">
        <f t="shared" si="362"/>
        <v>0</v>
      </c>
      <c r="SZ1252" s="98">
        <f t="shared" si="363"/>
        <v>0</v>
      </c>
      <c r="TA1252" s="98">
        <f t="shared" si="364"/>
        <v>0</v>
      </c>
      <c r="TB1252" s="98">
        <f t="shared" si="365"/>
        <v>0</v>
      </c>
      <c r="TC1252" s="98">
        <f t="shared" si="366"/>
        <v>0</v>
      </c>
      <c r="TD1252" s="98">
        <f t="shared" si="367"/>
        <v>0</v>
      </c>
      <c r="TE1252" s="98">
        <f t="shared" si="579"/>
        <v>0</v>
      </c>
      <c r="TF1252" s="98">
        <f t="shared" si="580"/>
        <v>0</v>
      </c>
      <c r="TG1252" s="98">
        <f t="shared" si="581"/>
        <v>0</v>
      </c>
      <c r="TH1252" s="98">
        <f t="shared" si="582"/>
        <v>0</v>
      </c>
      <c r="TI1252" s="98">
        <f t="shared" si="583"/>
        <v>0</v>
      </c>
      <c r="TJ1252" s="98">
        <f t="shared" si="584"/>
        <v>0</v>
      </c>
      <c r="TK1252" s="98">
        <f t="shared" si="368"/>
        <v>0</v>
      </c>
      <c r="TL1252" s="98">
        <f t="shared" si="368"/>
        <v>0</v>
      </c>
      <c r="TM1252" s="98">
        <f t="shared" si="368"/>
        <v>0</v>
      </c>
      <c r="TN1252" s="98">
        <f t="shared" si="369"/>
        <v>0</v>
      </c>
      <c r="TO1252" s="98">
        <f t="shared" si="369"/>
        <v>0</v>
      </c>
      <c r="TP1252" s="98">
        <f t="shared" si="369"/>
        <v>0</v>
      </c>
      <c r="TQ1252" s="103"/>
      <c r="TR1252" s="103"/>
      <c r="TS1252" s="103"/>
      <c r="TT1252" s="98">
        <f t="shared" si="370"/>
        <v>0</v>
      </c>
      <c r="TU1252" s="98">
        <f t="shared" si="371"/>
        <v>0</v>
      </c>
      <c r="TV1252" s="98">
        <f t="shared" si="372"/>
        <v>0</v>
      </c>
      <c r="TW1252" s="98">
        <f t="shared" si="373"/>
        <v>0</v>
      </c>
      <c r="TX1252" s="98">
        <f t="shared" si="374"/>
        <v>0</v>
      </c>
      <c r="TY1252" s="98">
        <f t="shared" si="375"/>
        <v>0</v>
      </c>
      <c r="TZ1252" s="98">
        <f t="shared" si="585"/>
        <v>0</v>
      </c>
      <c r="UA1252" s="98">
        <f t="shared" si="586"/>
        <v>0</v>
      </c>
      <c r="UB1252" s="98">
        <f t="shared" si="587"/>
        <v>0</v>
      </c>
      <c r="UC1252" s="98">
        <f t="shared" si="588"/>
        <v>0</v>
      </c>
      <c r="UD1252" s="98">
        <f t="shared" si="589"/>
        <v>0</v>
      </c>
      <c r="UE1252" s="98">
        <f t="shared" si="590"/>
        <v>0</v>
      </c>
      <c r="UF1252" s="98">
        <f t="shared" si="376"/>
        <v>0</v>
      </c>
      <c r="UG1252" s="98">
        <f t="shared" si="376"/>
        <v>0</v>
      </c>
      <c r="UH1252" s="98">
        <f t="shared" si="376"/>
        <v>0</v>
      </c>
      <c r="UI1252" s="98">
        <f t="shared" si="377"/>
        <v>0</v>
      </c>
      <c r="UJ1252" s="98">
        <f t="shared" si="377"/>
        <v>0</v>
      </c>
      <c r="UK1252" s="98">
        <f t="shared" si="377"/>
        <v>0</v>
      </c>
      <c r="UL1252" s="103"/>
      <c r="UM1252" s="103"/>
      <c r="UN1252" s="103"/>
      <c r="UO1252" s="98">
        <f t="shared" si="378"/>
        <v>0</v>
      </c>
      <c r="UP1252" s="98">
        <f t="shared" si="379"/>
        <v>0</v>
      </c>
      <c r="UQ1252" s="98">
        <f t="shared" si="380"/>
        <v>0</v>
      </c>
      <c r="UR1252" s="98">
        <f t="shared" si="381"/>
        <v>0</v>
      </c>
      <c r="US1252" s="98">
        <f t="shared" si="382"/>
        <v>0</v>
      </c>
      <c r="UT1252" s="98">
        <f t="shared" si="383"/>
        <v>0</v>
      </c>
      <c r="UU1252" s="98">
        <f t="shared" si="591"/>
        <v>54031.040000000001</v>
      </c>
      <c r="UV1252" s="98">
        <f t="shared" si="592"/>
        <v>57291.12</v>
      </c>
      <c r="UW1252" s="98">
        <f t="shared" si="593"/>
        <v>61032.08</v>
      </c>
      <c r="UX1252" s="98">
        <f t="shared" si="594"/>
        <v>18709.46</v>
      </c>
      <c r="UY1252" s="98">
        <f t="shared" si="595"/>
        <v>17861.03</v>
      </c>
      <c r="UZ1252" s="98">
        <f t="shared" si="596"/>
        <v>17896.57</v>
      </c>
      <c r="VA1252" s="98">
        <f t="shared" si="384"/>
        <v>0</v>
      </c>
      <c r="VB1252" s="98">
        <f t="shared" si="384"/>
        <v>0</v>
      </c>
      <c r="VC1252" s="98">
        <f t="shared" si="384"/>
        <v>0</v>
      </c>
      <c r="VD1252" s="98">
        <f t="shared" si="385"/>
        <v>0</v>
      </c>
      <c r="VE1252" s="98">
        <f t="shared" si="385"/>
        <v>0</v>
      </c>
      <c r="VF1252" s="98">
        <f t="shared" si="385"/>
        <v>0</v>
      </c>
      <c r="VG1252" s="103"/>
      <c r="VH1252" s="103"/>
      <c r="VI1252" s="103"/>
      <c r="VJ1252" s="98">
        <f t="shared" si="386"/>
        <v>0</v>
      </c>
      <c r="VK1252" s="98">
        <f t="shared" si="387"/>
        <v>0</v>
      </c>
      <c r="VL1252" s="98">
        <f t="shared" si="388"/>
        <v>0</v>
      </c>
      <c r="VM1252" s="98">
        <f t="shared" si="389"/>
        <v>0</v>
      </c>
      <c r="VN1252" s="98">
        <f t="shared" si="390"/>
        <v>0</v>
      </c>
      <c r="VO1252" s="98">
        <f t="shared" si="391"/>
        <v>0</v>
      </c>
      <c r="VP1252" s="98">
        <f t="shared" si="597"/>
        <v>0</v>
      </c>
      <c r="VQ1252" s="98">
        <f t="shared" si="598"/>
        <v>0</v>
      </c>
      <c r="VR1252" s="98">
        <f t="shared" si="599"/>
        <v>0</v>
      </c>
      <c r="VS1252" s="98">
        <f t="shared" si="600"/>
        <v>0</v>
      </c>
      <c r="VT1252" s="98">
        <f t="shared" si="601"/>
        <v>0</v>
      </c>
      <c r="VU1252" s="98">
        <f t="shared" si="602"/>
        <v>0</v>
      </c>
      <c r="VV1252" s="98">
        <f t="shared" si="392"/>
        <v>0</v>
      </c>
      <c r="VW1252" s="98">
        <f t="shared" si="392"/>
        <v>0</v>
      </c>
      <c r="VX1252" s="98">
        <f t="shared" si="392"/>
        <v>0</v>
      </c>
      <c r="VY1252" s="98">
        <f t="shared" si="393"/>
        <v>0</v>
      </c>
      <c r="VZ1252" s="98">
        <f t="shared" si="393"/>
        <v>0</v>
      </c>
      <c r="WA1252" s="98">
        <f t="shared" si="393"/>
        <v>0</v>
      </c>
      <c r="WB1252" s="103"/>
      <c r="WC1252" s="103"/>
      <c r="WD1252" s="103"/>
      <c r="WE1252" s="98">
        <f t="shared" si="394"/>
        <v>0</v>
      </c>
      <c r="WF1252" s="98">
        <f t="shared" si="395"/>
        <v>0</v>
      </c>
      <c r="WG1252" s="98">
        <f t="shared" si="396"/>
        <v>0</v>
      </c>
      <c r="WH1252" s="98">
        <f t="shared" si="397"/>
        <v>0</v>
      </c>
      <c r="WI1252" s="98">
        <f t="shared" si="398"/>
        <v>0</v>
      </c>
      <c r="WJ1252" s="98">
        <f t="shared" si="399"/>
        <v>0</v>
      </c>
      <c r="WK1252" s="98">
        <f t="shared" si="603"/>
        <v>0</v>
      </c>
      <c r="WL1252" s="98">
        <f t="shared" si="604"/>
        <v>0</v>
      </c>
      <c r="WM1252" s="98">
        <f t="shared" si="605"/>
        <v>0</v>
      </c>
      <c r="WN1252" s="98">
        <f t="shared" si="606"/>
        <v>0</v>
      </c>
      <c r="WO1252" s="98">
        <f t="shared" si="607"/>
        <v>0</v>
      </c>
      <c r="WP1252" s="98">
        <f t="shared" si="608"/>
        <v>0</v>
      </c>
      <c r="WQ1252" s="98">
        <f t="shared" si="400"/>
        <v>0</v>
      </c>
      <c r="WR1252" s="98">
        <f t="shared" si="400"/>
        <v>0</v>
      </c>
      <c r="WS1252" s="98">
        <f t="shared" si="400"/>
        <v>0</v>
      </c>
      <c r="WT1252" s="98">
        <f t="shared" si="401"/>
        <v>0</v>
      </c>
      <c r="WU1252" s="98">
        <f t="shared" si="401"/>
        <v>0</v>
      </c>
      <c r="WV1252" s="98">
        <f t="shared" si="401"/>
        <v>0</v>
      </c>
      <c r="WW1252" s="103"/>
      <c r="WX1252" s="103"/>
      <c r="WY1252" s="103"/>
      <c r="WZ1252" s="98">
        <f t="shared" si="402"/>
        <v>0</v>
      </c>
      <c r="XA1252" s="98">
        <f t="shared" si="403"/>
        <v>0</v>
      </c>
      <c r="XB1252" s="98">
        <f t="shared" si="404"/>
        <v>0</v>
      </c>
      <c r="XC1252" s="98">
        <f t="shared" si="405"/>
        <v>0</v>
      </c>
      <c r="XD1252" s="98">
        <f t="shared" si="406"/>
        <v>0</v>
      </c>
      <c r="XE1252" s="98">
        <f t="shared" si="407"/>
        <v>0</v>
      </c>
      <c r="XF1252" s="98">
        <f t="shared" si="609"/>
        <v>0</v>
      </c>
      <c r="XG1252" s="98">
        <f t="shared" si="610"/>
        <v>0</v>
      </c>
      <c r="XH1252" s="98">
        <f t="shared" si="611"/>
        <v>0</v>
      </c>
      <c r="XI1252" s="98">
        <f t="shared" si="612"/>
        <v>0</v>
      </c>
      <c r="XJ1252" s="98">
        <f t="shared" si="613"/>
        <v>0</v>
      </c>
      <c r="XK1252" s="98">
        <f t="shared" si="614"/>
        <v>0</v>
      </c>
      <c r="XL1252" s="98">
        <f t="shared" si="408"/>
        <v>0</v>
      </c>
      <c r="XM1252" s="98">
        <f t="shared" si="408"/>
        <v>0</v>
      </c>
      <c r="XN1252" s="98">
        <f t="shared" si="408"/>
        <v>0</v>
      </c>
      <c r="XO1252" s="98">
        <f t="shared" si="409"/>
        <v>0</v>
      </c>
      <c r="XP1252" s="98">
        <f t="shared" si="409"/>
        <v>0</v>
      </c>
      <c r="XQ1252" s="98">
        <f t="shared" si="409"/>
        <v>0</v>
      </c>
      <c r="XR1252" s="103"/>
      <c r="XS1252" s="103"/>
      <c r="XT1252" s="103"/>
      <c r="XU1252" s="98">
        <f t="shared" si="410"/>
        <v>0</v>
      </c>
      <c r="XV1252" s="98">
        <f t="shared" si="411"/>
        <v>0</v>
      </c>
      <c r="XW1252" s="98">
        <f t="shared" si="412"/>
        <v>0</v>
      </c>
      <c r="XX1252" s="98">
        <f t="shared" si="413"/>
        <v>0</v>
      </c>
      <c r="XY1252" s="98">
        <f t="shared" si="414"/>
        <v>0</v>
      </c>
      <c r="XZ1252" s="98">
        <f t="shared" si="415"/>
        <v>0</v>
      </c>
      <c r="YA1252" s="98">
        <f t="shared" si="615"/>
        <v>0</v>
      </c>
      <c r="YB1252" s="98">
        <f t="shared" si="616"/>
        <v>0</v>
      </c>
      <c r="YC1252" s="98">
        <f t="shared" si="617"/>
        <v>0</v>
      </c>
      <c r="YD1252" s="98">
        <f t="shared" si="618"/>
        <v>0</v>
      </c>
      <c r="YE1252" s="98">
        <f t="shared" si="619"/>
        <v>0</v>
      </c>
      <c r="YF1252" s="98">
        <f t="shared" si="620"/>
        <v>0</v>
      </c>
      <c r="YG1252" s="98">
        <f t="shared" si="416"/>
        <v>0</v>
      </c>
      <c r="YH1252" s="98">
        <f t="shared" si="416"/>
        <v>0</v>
      </c>
      <c r="YI1252" s="98">
        <f t="shared" si="416"/>
        <v>0</v>
      </c>
      <c r="YJ1252" s="98">
        <f t="shared" si="417"/>
        <v>0</v>
      </c>
      <c r="YK1252" s="98">
        <f t="shared" si="417"/>
        <v>0</v>
      </c>
      <c r="YL1252" s="98">
        <f t="shared" si="417"/>
        <v>0</v>
      </c>
      <c r="YM1252" s="146">
        <f t="shared" si="621"/>
        <v>0</v>
      </c>
      <c r="YN1252" s="146">
        <f t="shared" si="418"/>
        <v>0</v>
      </c>
      <c r="YO1252" s="146">
        <f t="shared" si="418"/>
        <v>0</v>
      </c>
      <c r="YP1252" s="98">
        <f t="shared" si="419"/>
        <v>0</v>
      </c>
      <c r="YQ1252" s="98">
        <f t="shared" si="420"/>
        <v>0</v>
      </c>
      <c r="YR1252" s="98">
        <f t="shared" si="421"/>
        <v>0</v>
      </c>
      <c r="YS1252" s="98">
        <f t="shared" si="422"/>
        <v>0</v>
      </c>
      <c r="YT1252" s="98">
        <f t="shared" si="423"/>
        <v>0</v>
      </c>
      <c r="YU1252" s="98">
        <f t="shared" si="424"/>
        <v>0</v>
      </c>
      <c r="YV1252" s="98">
        <f t="shared" si="622"/>
        <v>53729.01</v>
      </c>
      <c r="YW1252" s="98">
        <f t="shared" si="623"/>
        <v>56834.66</v>
      </c>
      <c r="YX1252" s="98">
        <f t="shared" si="624"/>
        <v>60392.72</v>
      </c>
      <c r="YY1252" s="98">
        <f t="shared" si="625"/>
        <v>27660.95</v>
      </c>
      <c r="YZ1252" s="98">
        <f t="shared" si="626"/>
        <v>26303.91</v>
      </c>
      <c r="ZA1252" s="98">
        <f t="shared" si="627"/>
        <v>26357.119999999999</v>
      </c>
      <c r="ZB1252" s="98">
        <f t="shared" si="425"/>
        <v>0</v>
      </c>
      <c r="ZC1252" s="98">
        <f t="shared" si="425"/>
        <v>0</v>
      </c>
      <c r="ZD1252" s="98">
        <f t="shared" si="425"/>
        <v>0</v>
      </c>
      <c r="ZE1252" s="98">
        <f t="shared" si="426"/>
        <v>0</v>
      </c>
      <c r="ZF1252" s="98">
        <f t="shared" si="426"/>
        <v>0</v>
      </c>
      <c r="ZG1252" s="98">
        <f t="shared" si="426"/>
        <v>0</v>
      </c>
    </row>
    <row r="1253" spans="1:683" ht="15" hidden="1" customHeight="1">
      <c r="A1253" s="652"/>
      <c r="B1253" s="297"/>
      <c r="C1253" s="5"/>
      <c r="D1253" s="652"/>
      <c r="E1253" s="286"/>
      <c r="F1253" s="111">
        <f t="shared" si="172"/>
        <v>0</v>
      </c>
      <c r="G1253" s="111">
        <f t="shared" si="172"/>
        <v>0</v>
      </c>
      <c r="H1253" s="111">
        <f t="shared" si="172"/>
        <v>0</v>
      </c>
      <c r="I1253" s="98">
        <f t="shared" si="173"/>
        <v>0</v>
      </c>
      <c r="J1253" s="98">
        <f t="shared" si="174"/>
        <v>0</v>
      </c>
      <c r="K1253" s="98">
        <f t="shared" si="175"/>
        <v>0</v>
      </c>
      <c r="L1253" s="103"/>
      <c r="M1253" s="103"/>
      <c r="N1253" s="103"/>
      <c r="O1253" s="98">
        <f t="shared" si="427"/>
        <v>0</v>
      </c>
      <c r="P1253" s="98">
        <f t="shared" si="428"/>
        <v>0</v>
      </c>
      <c r="Q1253" s="98">
        <f t="shared" si="429"/>
        <v>0</v>
      </c>
      <c r="R1253" s="98">
        <f t="shared" si="430"/>
        <v>0</v>
      </c>
      <c r="S1253" s="98">
        <f t="shared" si="431"/>
        <v>0</v>
      </c>
      <c r="T1253" s="98">
        <f t="shared" si="432"/>
        <v>0</v>
      </c>
      <c r="U1253" s="98">
        <f t="shared" si="433"/>
        <v>0</v>
      </c>
      <c r="V1253" s="98">
        <f t="shared" si="434"/>
        <v>0</v>
      </c>
      <c r="W1253" s="98">
        <f t="shared" si="435"/>
        <v>0</v>
      </c>
      <c r="X1253" s="98">
        <f t="shared" si="436"/>
        <v>0</v>
      </c>
      <c r="Y1253" s="98">
        <f t="shared" si="437"/>
        <v>0</v>
      </c>
      <c r="Z1253" s="98">
        <f t="shared" si="438"/>
        <v>0</v>
      </c>
      <c r="AA1253" s="98">
        <f t="shared" si="439"/>
        <v>0</v>
      </c>
      <c r="AB1253" s="98">
        <f t="shared" si="176"/>
        <v>0</v>
      </c>
      <c r="AC1253" s="98">
        <f t="shared" si="176"/>
        <v>0</v>
      </c>
      <c r="AD1253" s="98">
        <f t="shared" si="440"/>
        <v>0</v>
      </c>
      <c r="AE1253" s="98">
        <f t="shared" si="177"/>
        <v>0</v>
      </c>
      <c r="AF1253" s="98">
        <f t="shared" si="177"/>
        <v>0</v>
      </c>
      <c r="AG1253" s="103"/>
      <c r="AH1253" s="103"/>
      <c r="AI1253" s="103"/>
      <c r="AJ1253" s="98">
        <f t="shared" si="178"/>
        <v>0</v>
      </c>
      <c r="AK1253" s="98">
        <f t="shared" si="179"/>
        <v>0</v>
      </c>
      <c r="AL1253" s="98">
        <f t="shared" si="180"/>
        <v>0</v>
      </c>
      <c r="AM1253" s="98">
        <f t="shared" si="181"/>
        <v>0</v>
      </c>
      <c r="AN1253" s="98">
        <f t="shared" si="182"/>
        <v>0</v>
      </c>
      <c r="AO1253" s="98">
        <f t="shared" si="183"/>
        <v>0</v>
      </c>
      <c r="AP1253" s="98">
        <f t="shared" si="441"/>
        <v>0</v>
      </c>
      <c r="AQ1253" s="98">
        <f t="shared" si="442"/>
        <v>0</v>
      </c>
      <c r="AR1253" s="98">
        <f t="shared" si="443"/>
        <v>0</v>
      </c>
      <c r="AS1253" s="98">
        <f t="shared" si="444"/>
        <v>0</v>
      </c>
      <c r="AT1253" s="98">
        <f t="shared" si="445"/>
        <v>0</v>
      </c>
      <c r="AU1253" s="98">
        <f t="shared" si="446"/>
        <v>0</v>
      </c>
      <c r="AV1253" s="98">
        <f t="shared" si="184"/>
        <v>0</v>
      </c>
      <c r="AW1253" s="98">
        <f t="shared" si="184"/>
        <v>0</v>
      </c>
      <c r="AX1253" s="98">
        <f t="shared" si="184"/>
        <v>0</v>
      </c>
      <c r="AY1253" s="98">
        <f t="shared" si="185"/>
        <v>0</v>
      </c>
      <c r="AZ1253" s="98">
        <f t="shared" si="185"/>
        <v>0</v>
      </c>
      <c r="BA1253" s="98">
        <f t="shared" si="185"/>
        <v>0</v>
      </c>
      <c r="BB1253" s="103"/>
      <c r="BC1253" s="103"/>
      <c r="BD1253" s="103"/>
      <c r="BE1253" s="98">
        <f t="shared" si="186"/>
        <v>0</v>
      </c>
      <c r="BF1253" s="98">
        <f t="shared" si="187"/>
        <v>0</v>
      </c>
      <c r="BG1253" s="98">
        <f t="shared" si="188"/>
        <v>0</v>
      </c>
      <c r="BH1253" s="98">
        <f t="shared" si="189"/>
        <v>0</v>
      </c>
      <c r="BI1253" s="98">
        <f t="shared" si="190"/>
        <v>0</v>
      </c>
      <c r="BJ1253" s="98">
        <f t="shared" si="191"/>
        <v>0</v>
      </c>
      <c r="BK1253" s="98">
        <f t="shared" si="447"/>
        <v>0</v>
      </c>
      <c r="BL1253" s="98">
        <f t="shared" si="448"/>
        <v>0</v>
      </c>
      <c r="BM1253" s="98">
        <f t="shared" si="449"/>
        <v>0</v>
      </c>
      <c r="BN1253" s="98">
        <f t="shared" si="450"/>
        <v>0</v>
      </c>
      <c r="BO1253" s="98">
        <f t="shared" si="451"/>
        <v>0</v>
      </c>
      <c r="BP1253" s="98">
        <f t="shared" si="452"/>
        <v>0</v>
      </c>
      <c r="BQ1253" s="98">
        <f t="shared" si="192"/>
        <v>0</v>
      </c>
      <c r="BR1253" s="98">
        <f t="shared" si="192"/>
        <v>0</v>
      </c>
      <c r="BS1253" s="98">
        <f t="shared" si="192"/>
        <v>0</v>
      </c>
      <c r="BT1253" s="98">
        <f t="shared" si="193"/>
        <v>0</v>
      </c>
      <c r="BU1253" s="98">
        <f t="shared" si="193"/>
        <v>0</v>
      </c>
      <c r="BV1253" s="98">
        <f t="shared" si="193"/>
        <v>0</v>
      </c>
      <c r="BW1253" s="103"/>
      <c r="BX1253" s="103"/>
      <c r="BY1253" s="103"/>
      <c r="BZ1253" s="98">
        <f t="shared" si="194"/>
        <v>0</v>
      </c>
      <c r="CA1253" s="98">
        <f t="shared" si="195"/>
        <v>0</v>
      </c>
      <c r="CB1253" s="98">
        <f t="shared" si="196"/>
        <v>0</v>
      </c>
      <c r="CC1253" s="98">
        <f t="shared" si="197"/>
        <v>0</v>
      </c>
      <c r="CD1253" s="98">
        <f t="shared" si="198"/>
        <v>0</v>
      </c>
      <c r="CE1253" s="98">
        <f t="shared" si="199"/>
        <v>0</v>
      </c>
      <c r="CF1253" s="98">
        <f t="shared" si="453"/>
        <v>0</v>
      </c>
      <c r="CG1253" s="98">
        <f t="shared" si="454"/>
        <v>0</v>
      </c>
      <c r="CH1253" s="98">
        <f t="shared" si="455"/>
        <v>0</v>
      </c>
      <c r="CI1253" s="98">
        <f t="shared" si="456"/>
        <v>0</v>
      </c>
      <c r="CJ1253" s="98">
        <f t="shared" si="457"/>
        <v>0</v>
      </c>
      <c r="CK1253" s="98">
        <f t="shared" si="458"/>
        <v>0</v>
      </c>
      <c r="CL1253" s="98">
        <f t="shared" si="200"/>
        <v>0</v>
      </c>
      <c r="CM1253" s="98">
        <f t="shared" si="200"/>
        <v>0</v>
      </c>
      <c r="CN1253" s="98">
        <f t="shared" si="200"/>
        <v>0</v>
      </c>
      <c r="CO1253" s="98">
        <f t="shared" si="201"/>
        <v>0</v>
      </c>
      <c r="CP1253" s="98">
        <f t="shared" si="201"/>
        <v>0</v>
      </c>
      <c r="CQ1253" s="98">
        <f t="shared" si="201"/>
        <v>0</v>
      </c>
      <c r="CR1253" s="103"/>
      <c r="CS1253" s="103"/>
      <c r="CT1253" s="103"/>
      <c r="CU1253" s="98">
        <f t="shared" si="202"/>
        <v>0</v>
      </c>
      <c r="CV1253" s="98">
        <f t="shared" si="203"/>
        <v>0</v>
      </c>
      <c r="CW1253" s="98">
        <f t="shared" si="204"/>
        <v>0</v>
      </c>
      <c r="CX1253" s="98">
        <f t="shared" si="205"/>
        <v>0</v>
      </c>
      <c r="CY1253" s="98">
        <f t="shared" si="206"/>
        <v>0</v>
      </c>
      <c r="CZ1253" s="98">
        <f t="shared" si="207"/>
        <v>0</v>
      </c>
      <c r="DA1253" s="98">
        <f t="shared" si="459"/>
        <v>0</v>
      </c>
      <c r="DB1253" s="98">
        <f t="shared" si="460"/>
        <v>0</v>
      </c>
      <c r="DC1253" s="98">
        <f t="shared" si="461"/>
        <v>0</v>
      </c>
      <c r="DD1253" s="98">
        <f t="shared" si="462"/>
        <v>0</v>
      </c>
      <c r="DE1253" s="98">
        <f t="shared" si="463"/>
        <v>0</v>
      </c>
      <c r="DF1253" s="98">
        <f t="shared" si="464"/>
        <v>0</v>
      </c>
      <c r="DG1253" s="98">
        <f t="shared" si="208"/>
        <v>0</v>
      </c>
      <c r="DH1253" s="98">
        <f t="shared" si="208"/>
        <v>0</v>
      </c>
      <c r="DI1253" s="98">
        <f t="shared" si="208"/>
        <v>0</v>
      </c>
      <c r="DJ1253" s="98">
        <f t="shared" si="209"/>
        <v>0</v>
      </c>
      <c r="DK1253" s="98">
        <f t="shared" si="209"/>
        <v>0</v>
      </c>
      <c r="DL1253" s="98">
        <f t="shared" si="209"/>
        <v>0</v>
      </c>
      <c r="DM1253" s="103"/>
      <c r="DN1253" s="103"/>
      <c r="DO1253" s="103"/>
      <c r="DP1253" s="98">
        <f t="shared" si="210"/>
        <v>0</v>
      </c>
      <c r="DQ1253" s="98">
        <f t="shared" si="211"/>
        <v>0</v>
      </c>
      <c r="DR1253" s="98">
        <f t="shared" si="212"/>
        <v>0</v>
      </c>
      <c r="DS1253" s="98">
        <f t="shared" si="213"/>
        <v>0</v>
      </c>
      <c r="DT1253" s="98">
        <f t="shared" si="214"/>
        <v>0</v>
      </c>
      <c r="DU1253" s="98">
        <f t="shared" si="215"/>
        <v>0</v>
      </c>
      <c r="DV1253" s="98">
        <f t="shared" si="465"/>
        <v>0</v>
      </c>
      <c r="DW1253" s="98">
        <f t="shared" si="466"/>
        <v>0</v>
      </c>
      <c r="DX1253" s="98">
        <f t="shared" si="467"/>
        <v>0</v>
      </c>
      <c r="DY1253" s="98">
        <f t="shared" si="468"/>
        <v>0</v>
      </c>
      <c r="DZ1253" s="98">
        <f t="shared" si="469"/>
        <v>0</v>
      </c>
      <c r="EA1253" s="98">
        <f t="shared" si="470"/>
        <v>0</v>
      </c>
      <c r="EB1253" s="98">
        <f t="shared" si="216"/>
        <v>0</v>
      </c>
      <c r="EC1253" s="98">
        <f t="shared" si="216"/>
        <v>0</v>
      </c>
      <c r="ED1253" s="98">
        <f t="shared" si="216"/>
        <v>0</v>
      </c>
      <c r="EE1253" s="98">
        <f t="shared" si="217"/>
        <v>0</v>
      </c>
      <c r="EF1253" s="98">
        <f t="shared" si="217"/>
        <v>0</v>
      </c>
      <c r="EG1253" s="98">
        <f t="shared" si="217"/>
        <v>0</v>
      </c>
      <c r="EH1253" s="103"/>
      <c r="EI1253" s="103"/>
      <c r="EJ1253" s="103"/>
      <c r="EK1253" s="98">
        <f t="shared" si="218"/>
        <v>0</v>
      </c>
      <c r="EL1253" s="98">
        <f t="shared" si="219"/>
        <v>0</v>
      </c>
      <c r="EM1253" s="98">
        <f t="shared" si="220"/>
        <v>0</v>
      </c>
      <c r="EN1253" s="98">
        <f t="shared" si="221"/>
        <v>0</v>
      </c>
      <c r="EO1253" s="98">
        <f t="shared" si="222"/>
        <v>0</v>
      </c>
      <c r="EP1253" s="98">
        <f t="shared" si="223"/>
        <v>0</v>
      </c>
      <c r="EQ1253" s="98">
        <f t="shared" si="471"/>
        <v>0</v>
      </c>
      <c r="ER1253" s="98">
        <f t="shared" si="472"/>
        <v>0</v>
      </c>
      <c r="ES1253" s="98">
        <f t="shared" si="473"/>
        <v>0</v>
      </c>
      <c r="ET1253" s="98">
        <f t="shared" si="474"/>
        <v>0</v>
      </c>
      <c r="EU1253" s="98">
        <f t="shared" si="475"/>
        <v>0</v>
      </c>
      <c r="EV1253" s="98">
        <f t="shared" si="476"/>
        <v>0</v>
      </c>
      <c r="EW1253" s="98">
        <f t="shared" si="224"/>
        <v>0</v>
      </c>
      <c r="EX1253" s="98">
        <f t="shared" si="224"/>
        <v>0</v>
      </c>
      <c r="EY1253" s="98">
        <f t="shared" si="224"/>
        <v>0</v>
      </c>
      <c r="EZ1253" s="98">
        <f t="shared" si="225"/>
        <v>0</v>
      </c>
      <c r="FA1253" s="98">
        <f t="shared" si="225"/>
        <v>0</v>
      </c>
      <c r="FB1253" s="98">
        <f t="shared" si="225"/>
        <v>0</v>
      </c>
      <c r="FC1253" s="103"/>
      <c r="FD1253" s="103"/>
      <c r="FE1253" s="103"/>
      <c r="FF1253" s="98">
        <f t="shared" si="226"/>
        <v>0</v>
      </c>
      <c r="FG1253" s="98">
        <f t="shared" si="227"/>
        <v>0</v>
      </c>
      <c r="FH1253" s="98">
        <f t="shared" si="228"/>
        <v>0</v>
      </c>
      <c r="FI1253" s="98">
        <f t="shared" si="229"/>
        <v>0</v>
      </c>
      <c r="FJ1253" s="98">
        <f t="shared" si="230"/>
        <v>0</v>
      </c>
      <c r="FK1253" s="98">
        <f t="shared" si="231"/>
        <v>0</v>
      </c>
      <c r="FL1253" s="98">
        <f t="shared" si="477"/>
        <v>0</v>
      </c>
      <c r="FM1253" s="98">
        <f t="shared" si="478"/>
        <v>0</v>
      </c>
      <c r="FN1253" s="98">
        <f t="shared" si="479"/>
        <v>0</v>
      </c>
      <c r="FO1253" s="98">
        <f t="shared" si="480"/>
        <v>0</v>
      </c>
      <c r="FP1253" s="98">
        <f t="shared" si="481"/>
        <v>0</v>
      </c>
      <c r="FQ1253" s="98">
        <f t="shared" si="482"/>
        <v>0</v>
      </c>
      <c r="FR1253" s="98">
        <f t="shared" si="232"/>
        <v>0</v>
      </c>
      <c r="FS1253" s="98">
        <f t="shared" si="232"/>
        <v>0</v>
      </c>
      <c r="FT1253" s="98">
        <f t="shared" si="232"/>
        <v>0</v>
      </c>
      <c r="FU1253" s="98">
        <f t="shared" si="233"/>
        <v>0</v>
      </c>
      <c r="FV1253" s="98">
        <f t="shared" si="233"/>
        <v>0</v>
      </c>
      <c r="FW1253" s="98">
        <f t="shared" si="233"/>
        <v>0</v>
      </c>
      <c r="FX1253" s="103"/>
      <c r="FY1253" s="103"/>
      <c r="FZ1253" s="103"/>
      <c r="GA1253" s="98">
        <f t="shared" si="234"/>
        <v>0</v>
      </c>
      <c r="GB1253" s="98">
        <f t="shared" si="235"/>
        <v>0</v>
      </c>
      <c r="GC1253" s="98">
        <f t="shared" si="236"/>
        <v>0</v>
      </c>
      <c r="GD1253" s="98">
        <f t="shared" si="237"/>
        <v>0</v>
      </c>
      <c r="GE1253" s="98">
        <f t="shared" si="238"/>
        <v>0</v>
      </c>
      <c r="GF1253" s="98">
        <f t="shared" si="239"/>
        <v>0</v>
      </c>
      <c r="GG1253" s="98">
        <f t="shared" si="483"/>
        <v>0</v>
      </c>
      <c r="GH1253" s="98">
        <f t="shared" si="484"/>
        <v>0</v>
      </c>
      <c r="GI1253" s="98">
        <f t="shared" si="485"/>
        <v>0</v>
      </c>
      <c r="GJ1253" s="98">
        <f t="shared" si="486"/>
        <v>0</v>
      </c>
      <c r="GK1253" s="98">
        <f t="shared" si="487"/>
        <v>0</v>
      </c>
      <c r="GL1253" s="98">
        <f t="shared" si="488"/>
        <v>0</v>
      </c>
      <c r="GM1253" s="98">
        <f t="shared" si="240"/>
        <v>0</v>
      </c>
      <c r="GN1253" s="98">
        <f t="shared" si="240"/>
        <v>0</v>
      </c>
      <c r="GO1253" s="98">
        <f t="shared" si="240"/>
        <v>0</v>
      </c>
      <c r="GP1253" s="98">
        <f t="shared" si="241"/>
        <v>0</v>
      </c>
      <c r="GQ1253" s="98">
        <f t="shared" si="241"/>
        <v>0</v>
      </c>
      <c r="GR1253" s="98">
        <f t="shared" si="241"/>
        <v>0</v>
      </c>
      <c r="GS1253" s="103"/>
      <c r="GT1253" s="103"/>
      <c r="GU1253" s="103"/>
      <c r="GV1253" s="98">
        <f t="shared" si="242"/>
        <v>0</v>
      </c>
      <c r="GW1253" s="98">
        <f t="shared" si="243"/>
        <v>0</v>
      </c>
      <c r="GX1253" s="98">
        <f t="shared" si="244"/>
        <v>0</v>
      </c>
      <c r="GY1253" s="98">
        <f t="shared" si="245"/>
        <v>0</v>
      </c>
      <c r="GZ1253" s="98">
        <f t="shared" si="246"/>
        <v>0</v>
      </c>
      <c r="HA1253" s="98">
        <f t="shared" si="247"/>
        <v>0</v>
      </c>
      <c r="HB1253" s="98">
        <f t="shared" si="489"/>
        <v>0</v>
      </c>
      <c r="HC1253" s="98">
        <f t="shared" si="490"/>
        <v>0</v>
      </c>
      <c r="HD1253" s="98">
        <f t="shared" si="491"/>
        <v>0</v>
      </c>
      <c r="HE1253" s="98">
        <f t="shared" si="492"/>
        <v>0</v>
      </c>
      <c r="HF1253" s="98">
        <f t="shared" si="493"/>
        <v>0</v>
      </c>
      <c r="HG1253" s="98">
        <f t="shared" si="494"/>
        <v>0</v>
      </c>
      <c r="HH1253" s="98">
        <f t="shared" si="248"/>
        <v>0</v>
      </c>
      <c r="HI1253" s="98">
        <f t="shared" si="248"/>
        <v>0</v>
      </c>
      <c r="HJ1253" s="98">
        <f t="shared" si="248"/>
        <v>0</v>
      </c>
      <c r="HK1253" s="98">
        <f t="shared" si="249"/>
        <v>0</v>
      </c>
      <c r="HL1253" s="98">
        <f t="shared" si="249"/>
        <v>0</v>
      </c>
      <c r="HM1253" s="98">
        <f t="shared" si="249"/>
        <v>0</v>
      </c>
      <c r="HN1253" s="103"/>
      <c r="HO1253" s="103"/>
      <c r="HP1253" s="103"/>
      <c r="HQ1253" s="98">
        <f t="shared" si="250"/>
        <v>0</v>
      </c>
      <c r="HR1253" s="98">
        <f t="shared" si="251"/>
        <v>0</v>
      </c>
      <c r="HS1253" s="98">
        <f t="shared" si="252"/>
        <v>0</v>
      </c>
      <c r="HT1253" s="98">
        <f t="shared" si="253"/>
        <v>0</v>
      </c>
      <c r="HU1253" s="98">
        <f t="shared" si="254"/>
        <v>0</v>
      </c>
      <c r="HV1253" s="98">
        <f t="shared" si="255"/>
        <v>0</v>
      </c>
      <c r="HW1253" s="98">
        <f t="shared" si="495"/>
        <v>0</v>
      </c>
      <c r="HX1253" s="98">
        <f t="shared" si="496"/>
        <v>0</v>
      </c>
      <c r="HY1253" s="98">
        <f t="shared" si="497"/>
        <v>0</v>
      </c>
      <c r="HZ1253" s="98">
        <f t="shared" si="498"/>
        <v>0</v>
      </c>
      <c r="IA1253" s="98">
        <f t="shared" si="499"/>
        <v>0</v>
      </c>
      <c r="IB1253" s="98">
        <f t="shared" si="500"/>
        <v>0</v>
      </c>
      <c r="IC1253" s="98">
        <f t="shared" si="256"/>
        <v>0</v>
      </c>
      <c r="ID1253" s="98">
        <f t="shared" si="256"/>
        <v>0</v>
      </c>
      <c r="IE1253" s="98">
        <f t="shared" si="256"/>
        <v>0</v>
      </c>
      <c r="IF1253" s="98">
        <f t="shared" si="257"/>
        <v>0</v>
      </c>
      <c r="IG1253" s="98">
        <f t="shared" si="257"/>
        <v>0</v>
      </c>
      <c r="IH1253" s="98">
        <f t="shared" si="257"/>
        <v>0</v>
      </c>
      <c r="II1253" s="103"/>
      <c r="IJ1253" s="103"/>
      <c r="IK1253" s="103"/>
      <c r="IL1253" s="98">
        <f t="shared" si="258"/>
        <v>0</v>
      </c>
      <c r="IM1253" s="98">
        <f t="shared" si="259"/>
        <v>0</v>
      </c>
      <c r="IN1253" s="98">
        <f t="shared" si="260"/>
        <v>0</v>
      </c>
      <c r="IO1253" s="98">
        <f t="shared" si="261"/>
        <v>0</v>
      </c>
      <c r="IP1253" s="98">
        <f t="shared" si="262"/>
        <v>0</v>
      </c>
      <c r="IQ1253" s="98">
        <f t="shared" si="263"/>
        <v>0</v>
      </c>
      <c r="IR1253" s="98">
        <f t="shared" si="501"/>
        <v>0</v>
      </c>
      <c r="IS1253" s="98">
        <f t="shared" si="502"/>
        <v>0</v>
      </c>
      <c r="IT1253" s="98">
        <f t="shared" si="503"/>
        <v>0</v>
      </c>
      <c r="IU1253" s="98">
        <f t="shared" si="504"/>
        <v>0</v>
      </c>
      <c r="IV1253" s="98">
        <f t="shared" si="505"/>
        <v>0</v>
      </c>
      <c r="IW1253" s="98">
        <f t="shared" si="506"/>
        <v>0</v>
      </c>
      <c r="IX1253" s="98">
        <f t="shared" si="264"/>
        <v>0</v>
      </c>
      <c r="IY1253" s="98">
        <f t="shared" si="264"/>
        <v>0</v>
      </c>
      <c r="IZ1253" s="98">
        <f t="shared" si="264"/>
        <v>0</v>
      </c>
      <c r="JA1253" s="98">
        <f t="shared" si="265"/>
        <v>0</v>
      </c>
      <c r="JB1253" s="98">
        <f t="shared" si="265"/>
        <v>0</v>
      </c>
      <c r="JC1253" s="98">
        <f t="shared" si="265"/>
        <v>0</v>
      </c>
      <c r="JD1253" s="103"/>
      <c r="JE1253" s="103"/>
      <c r="JF1253" s="103"/>
      <c r="JG1253" s="98">
        <f t="shared" si="266"/>
        <v>0</v>
      </c>
      <c r="JH1253" s="98">
        <f t="shared" si="267"/>
        <v>0</v>
      </c>
      <c r="JI1253" s="98">
        <f t="shared" si="268"/>
        <v>0</v>
      </c>
      <c r="JJ1253" s="98">
        <f t="shared" si="269"/>
        <v>0</v>
      </c>
      <c r="JK1253" s="98">
        <f t="shared" si="270"/>
        <v>0</v>
      </c>
      <c r="JL1253" s="98">
        <f t="shared" si="271"/>
        <v>0</v>
      </c>
      <c r="JM1253" s="98">
        <f t="shared" si="507"/>
        <v>0</v>
      </c>
      <c r="JN1253" s="98">
        <f t="shared" si="508"/>
        <v>0</v>
      </c>
      <c r="JO1253" s="98">
        <f t="shared" si="509"/>
        <v>0</v>
      </c>
      <c r="JP1253" s="98">
        <f t="shared" si="510"/>
        <v>0</v>
      </c>
      <c r="JQ1253" s="98">
        <f t="shared" si="511"/>
        <v>0</v>
      </c>
      <c r="JR1253" s="98">
        <f t="shared" si="512"/>
        <v>0</v>
      </c>
      <c r="JS1253" s="98">
        <f t="shared" si="272"/>
        <v>0</v>
      </c>
      <c r="JT1253" s="98">
        <f t="shared" si="272"/>
        <v>0</v>
      </c>
      <c r="JU1253" s="98">
        <f t="shared" si="272"/>
        <v>0</v>
      </c>
      <c r="JV1253" s="98">
        <f t="shared" si="273"/>
        <v>0</v>
      </c>
      <c r="JW1253" s="98">
        <f t="shared" si="273"/>
        <v>0</v>
      </c>
      <c r="JX1253" s="98">
        <f t="shared" si="273"/>
        <v>0</v>
      </c>
      <c r="JY1253" s="103"/>
      <c r="JZ1253" s="103"/>
      <c r="KA1253" s="103"/>
      <c r="KB1253" s="98">
        <f t="shared" si="274"/>
        <v>0</v>
      </c>
      <c r="KC1253" s="98">
        <f t="shared" si="275"/>
        <v>0</v>
      </c>
      <c r="KD1253" s="98">
        <f t="shared" si="276"/>
        <v>0</v>
      </c>
      <c r="KE1253" s="98">
        <f t="shared" si="277"/>
        <v>0</v>
      </c>
      <c r="KF1253" s="98">
        <f t="shared" si="278"/>
        <v>0</v>
      </c>
      <c r="KG1253" s="98">
        <f t="shared" si="279"/>
        <v>0</v>
      </c>
      <c r="KH1253" s="98">
        <f t="shared" si="513"/>
        <v>0</v>
      </c>
      <c r="KI1253" s="98">
        <f t="shared" si="514"/>
        <v>0</v>
      </c>
      <c r="KJ1253" s="98">
        <f t="shared" si="515"/>
        <v>0</v>
      </c>
      <c r="KK1253" s="98">
        <f t="shared" si="516"/>
        <v>0</v>
      </c>
      <c r="KL1253" s="98">
        <f t="shared" si="517"/>
        <v>0</v>
      </c>
      <c r="KM1253" s="98">
        <f t="shared" si="518"/>
        <v>0</v>
      </c>
      <c r="KN1253" s="98">
        <f t="shared" si="280"/>
        <v>0</v>
      </c>
      <c r="KO1253" s="98">
        <f t="shared" si="280"/>
        <v>0</v>
      </c>
      <c r="KP1253" s="98">
        <f t="shared" si="280"/>
        <v>0</v>
      </c>
      <c r="KQ1253" s="98">
        <f t="shared" si="281"/>
        <v>0</v>
      </c>
      <c r="KR1253" s="98">
        <f t="shared" si="281"/>
        <v>0</v>
      </c>
      <c r="KS1253" s="98">
        <f t="shared" si="281"/>
        <v>0</v>
      </c>
      <c r="KT1253" s="103"/>
      <c r="KU1253" s="103"/>
      <c r="KV1253" s="103"/>
      <c r="KW1253" s="98">
        <f t="shared" si="282"/>
        <v>0</v>
      </c>
      <c r="KX1253" s="98">
        <f t="shared" si="283"/>
        <v>0</v>
      </c>
      <c r="KY1253" s="98">
        <f t="shared" si="284"/>
        <v>0</v>
      </c>
      <c r="KZ1253" s="98">
        <f t="shared" si="285"/>
        <v>0</v>
      </c>
      <c r="LA1253" s="98">
        <f t="shared" si="286"/>
        <v>0</v>
      </c>
      <c r="LB1253" s="98">
        <f t="shared" si="287"/>
        <v>0</v>
      </c>
      <c r="LC1253" s="98">
        <f t="shared" si="519"/>
        <v>0</v>
      </c>
      <c r="LD1253" s="98">
        <f t="shared" si="520"/>
        <v>0</v>
      </c>
      <c r="LE1253" s="98">
        <f t="shared" si="521"/>
        <v>0</v>
      </c>
      <c r="LF1253" s="98">
        <f t="shared" si="522"/>
        <v>0</v>
      </c>
      <c r="LG1253" s="98">
        <f t="shared" si="523"/>
        <v>0</v>
      </c>
      <c r="LH1253" s="98">
        <f t="shared" si="524"/>
        <v>0</v>
      </c>
      <c r="LI1253" s="98">
        <f t="shared" si="288"/>
        <v>0</v>
      </c>
      <c r="LJ1253" s="98">
        <f t="shared" si="288"/>
        <v>0</v>
      </c>
      <c r="LK1253" s="98">
        <f t="shared" si="288"/>
        <v>0</v>
      </c>
      <c r="LL1253" s="98">
        <f t="shared" si="289"/>
        <v>0</v>
      </c>
      <c r="LM1253" s="98">
        <f t="shared" si="289"/>
        <v>0</v>
      </c>
      <c r="LN1253" s="98">
        <f t="shared" si="289"/>
        <v>0</v>
      </c>
      <c r="LO1253" s="103"/>
      <c r="LP1253" s="103"/>
      <c r="LQ1253" s="103"/>
      <c r="LR1253" s="98">
        <f t="shared" si="290"/>
        <v>0</v>
      </c>
      <c r="LS1253" s="98">
        <f t="shared" si="291"/>
        <v>0</v>
      </c>
      <c r="LT1253" s="98">
        <f t="shared" si="292"/>
        <v>0</v>
      </c>
      <c r="LU1253" s="98">
        <f t="shared" si="293"/>
        <v>0</v>
      </c>
      <c r="LV1253" s="98">
        <f t="shared" si="294"/>
        <v>0</v>
      </c>
      <c r="LW1253" s="98">
        <f t="shared" si="295"/>
        <v>0</v>
      </c>
      <c r="LX1253" s="98">
        <f t="shared" si="525"/>
        <v>0</v>
      </c>
      <c r="LY1253" s="98">
        <f t="shared" si="526"/>
        <v>0</v>
      </c>
      <c r="LZ1253" s="98">
        <f t="shared" si="527"/>
        <v>0</v>
      </c>
      <c r="MA1253" s="98">
        <f t="shared" si="528"/>
        <v>0</v>
      </c>
      <c r="MB1253" s="98">
        <f t="shared" si="529"/>
        <v>0</v>
      </c>
      <c r="MC1253" s="98">
        <f t="shared" si="530"/>
        <v>0</v>
      </c>
      <c r="MD1253" s="98">
        <f t="shared" si="296"/>
        <v>0</v>
      </c>
      <c r="ME1253" s="98">
        <f t="shared" si="296"/>
        <v>0</v>
      </c>
      <c r="MF1253" s="98">
        <f t="shared" si="296"/>
        <v>0</v>
      </c>
      <c r="MG1253" s="98">
        <f t="shared" si="297"/>
        <v>0</v>
      </c>
      <c r="MH1253" s="98">
        <f t="shared" si="297"/>
        <v>0</v>
      </c>
      <c r="MI1253" s="98">
        <f t="shared" si="297"/>
        <v>0</v>
      </c>
      <c r="MJ1253" s="103"/>
      <c r="MK1253" s="103"/>
      <c r="ML1253" s="103"/>
      <c r="MM1253" s="98">
        <f t="shared" si="298"/>
        <v>0</v>
      </c>
      <c r="MN1253" s="98">
        <f t="shared" si="299"/>
        <v>0</v>
      </c>
      <c r="MO1253" s="98">
        <f t="shared" si="300"/>
        <v>0</v>
      </c>
      <c r="MP1253" s="98">
        <f t="shared" si="301"/>
        <v>0</v>
      </c>
      <c r="MQ1253" s="98">
        <f t="shared" si="302"/>
        <v>0</v>
      </c>
      <c r="MR1253" s="98">
        <f t="shared" si="303"/>
        <v>0</v>
      </c>
      <c r="MS1253" s="98">
        <f t="shared" si="531"/>
        <v>0</v>
      </c>
      <c r="MT1253" s="98">
        <f t="shared" si="532"/>
        <v>0</v>
      </c>
      <c r="MU1253" s="98">
        <f t="shared" si="533"/>
        <v>0</v>
      </c>
      <c r="MV1253" s="98">
        <f t="shared" si="534"/>
        <v>0</v>
      </c>
      <c r="MW1253" s="98">
        <f t="shared" si="535"/>
        <v>0</v>
      </c>
      <c r="MX1253" s="98">
        <f t="shared" si="536"/>
        <v>0</v>
      </c>
      <c r="MY1253" s="98">
        <f t="shared" si="304"/>
        <v>0</v>
      </c>
      <c r="MZ1253" s="98">
        <f t="shared" si="304"/>
        <v>0</v>
      </c>
      <c r="NA1253" s="98">
        <f t="shared" si="304"/>
        <v>0</v>
      </c>
      <c r="NB1253" s="98">
        <f t="shared" si="305"/>
        <v>0</v>
      </c>
      <c r="NC1253" s="98">
        <f t="shared" si="305"/>
        <v>0</v>
      </c>
      <c r="ND1253" s="98">
        <f t="shared" si="305"/>
        <v>0</v>
      </c>
      <c r="NE1253" s="103"/>
      <c r="NF1253" s="103"/>
      <c r="NG1253" s="103"/>
      <c r="NH1253" s="98">
        <f t="shared" si="306"/>
        <v>0</v>
      </c>
      <c r="NI1253" s="98">
        <f t="shared" si="307"/>
        <v>0</v>
      </c>
      <c r="NJ1253" s="98">
        <f t="shared" si="308"/>
        <v>0</v>
      </c>
      <c r="NK1253" s="98">
        <f t="shared" si="309"/>
        <v>0</v>
      </c>
      <c r="NL1253" s="98">
        <f t="shared" si="310"/>
        <v>0</v>
      </c>
      <c r="NM1253" s="98">
        <f t="shared" si="311"/>
        <v>0</v>
      </c>
      <c r="NN1253" s="98">
        <f t="shared" si="537"/>
        <v>0</v>
      </c>
      <c r="NO1253" s="98">
        <f t="shared" si="538"/>
        <v>0</v>
      </c>
      <c r="NP1253" s="98">
        <f t="shared" si="539"/>
        <v>0</v>
      </c>
      <c r="NQ1253" s="98">
        <f t="shared" si="540"/>
        <v>0</v>
      </c>
      <c r="NR1253" s="98">
        <f t="shared" si="541"/>
        <v>0</v>
      </c>
      <c r="NS1253" s="98">
        <f t="shared" si="542"/>
        <v>0</v>
      </c>
      <c r="NT1253" s="98">
        <f t="shared" si="312"/>
        <v>0</v>
      </c>
      <c r="NU1253" s="98">
        <f t="shared" si="312"/>
        <v>0</v>
      </c>
      <c r="NV1253" s="98">
        <f t="shared" si="312"/>
        <v>0</v>
      </c>
      <c r="NW1253" s="98">
        <f t="shared" si="313"/>
        <v>0</v>
      </c>
      <c r="NX1253" s="98">
        <f t="shared" si="313"/>
        <v>0</v>
      </c>
      <c r="NY1253" s="98">
        <f t="shared" si="313"/>
        <v>0</v>
      </c>
      <c r="NZ1253" s="103"/>
      <c r="OA1253" s="103"/>
      <c r="OB1253" s="103"/>
      <c r="OC1253" s="98">
        <f t="shared" si="314"/>
        <v>0</v>
      </c>
      <c r="OD1253" s="98">
        <f t="shared" si="315"/>
        <v>0</v>
      </c>
      <c r="OE1253" s="98">
        <f t="shared" si="316"/>
        <v>0</v>
      </c>
      <c r="OF1253" s="98">
        <f t="shared" si="317"/>
        <v>0</v>
      </c>
      <c r="OG1253" s="98">
        <f t="shared" si="318"/>
        <v>0</v>
      </c>
      <c r="OH1253" s="98">
        <f t="shared" si="319"/>
        <v>0</v>
      </c>
      <c r="OI1253" s="98">
        <f t="shared" si="543"/>
        <v>0</v>
      </c>
      <c r="OJ1253" s="98">
        <f t="shared" si="544"/>
        <v>0</v>
      </c>
      <c r="OK1253" s="98">
        <f t="shared" si="545"/>
        <v>0</v>
      </c>
      <c r="OL1253" s="98">
        <f t="shared" si="546"/>
        <v>0</v>
      </c>
      <c r="OM1253" s="98">
        <f t="shared" si="547"/>
        <v>0</v>
      </c>
      <c r="ON1253" s="98">
        <f t="shared" si="548"/>
        <v>0</v>
      </c>
      <c r="OO1253" s="98">
        <f t="shared" si="320"/>
        <v>0</v>
      </c>
      <c r="OP1253" s="98">
        <f t="shared" si="320"/>
        <v>0</v>
      </c>
      <c r="OQ1253" s="98">
        <f t="shared" si="320"/>
        <v>0</v>
      </c>
      <c r="OR1253" s="98">
        <f t="shared" si="321"/>
        <v>0</v>
      </c>
      <c r="OS1253" s="98">
        <f t="shared" si="321"/>
        <v>0</v>
      </c>
      <c r="OT1253" s="98">
        <f t="shared" si="321"/>
        <v>0</v>
      </c>
      <c r="OU1253" s="103"/>
      <c r="OV1253" s="103"/>
      <c r="OW1253" s="103"/>
      <c r="OX1253" s="98">
        <f t="shared" si="322"/>
        <v>0</v>
      </c>
      <c r="OY1253" s="98">
        <f t="shared" si="323"/>
        <v>0</v>
      </c>
      <c r="OZ1253" s="98">
        <f t="shared" si="324"/>
        <v>0</v>
      </c>
      <c r="PA1253" s="98">
        <f t="shared" si="325"/>
        <v>0</v>
      </c>
      <c r="PB1253" s="98">
        <f t="shared" si="326"/>
        <v>0</v>
      </c>
      <c r="PC1253" s="98">
        <f t="shared" si="327"/>
        <v>0</v>
      </c>
      <c r="PD1253" s="98">
        <f t="shared" si="549"/>
        <v>0</v>
      </c>
      <c r="PE1253" s="98">
        <f t="shared" si="550"/>
        <v>0</v>
      </c>
      <c r="PF1253" s="98">
        <f t="shared" si="551"/>
        <v>0</v>
      </c>
      <c r="PG1253" s="98">
        <f t="shared" si="552"/>
        <v>0</v>
      </c>
      <c r="PH1253" s="98">
        <f t="shared" si="553"/>
        <v>0</v>
      </c>
      <c r="PI1253" s="98">
        <f t="shared" si="554"/>
        <v>0</v>
      </c>
      <c r="PJ1253" s="98">
        <f t="shared" si="328"/>
        <v>0</v>
      </c>
      <c r="PK1253" s="98">
        <f t="shared" si="328"/>
        <v>0</v>
      </c>
      <c r="PL1253" s="98">
        <f t="shared" si="328"/>
        <v>0</v>
      </c>
      <c r="PM1253" s="98">
        <f t="shared" si="329"/>
        <v>0</v>
      </c>
      <c r="PN1253" s="98">
        <f t="shared" si="329"/>
        <v>0</v>
      </c>
      <c r="PO1253" s="98">
        <f t="shared" si="329"/>
        <v>0</v>
      </c>
      <c r="PP1253" s="103"/>
      <c r="PQ1253" s="103"/>
      <c r="PR1253" s="103"/>
      <c r="PS1253" s="98">
        <f t="shared" si="330"/>
        <v>0</v>
      </c>
      <c r="PT1253" s="98">
        <f t="shared" si="331"/>
        <v>0</v>
      </c>
      <c r="PU1253" s="98">
        <f t="shared" si="332"/>
        <v>0</v>
      </c>
      <c r="PV1253" s="98">
        <f t="shared" si="333"/>
        <v>0</v>
      </c>
      <c r="PW1253" s="98">
        <f t="shared" si="334"/>
        <v>0</v>
      </c>
      <c r="PX1253" s="98">
        <f t="shared" si="335"/>
        <v>0</v>
      </c>
      <c r="PY1253" s="98">
        <f t="shared" si="555"/>
        <v>0</v>
      </c>
      <c r="PZ1253" s="98">
        <f t="shared" si="556"/>
        <v>0</v>
      </c>
      <c r="QA1253" s="98">
        <f t="shared" si="557"/>
        <v>0</v>
      </c>
      <c r="QB1253" s="98">
        <f t="shared" si="558"/>
        <v>0</v>
      </c>
      <c r="QC1253" s="98">
        <f t="shared" si="559"/>
        <v>0</v>
      </c>
      <c r="QD1253" s="98">
        <f t="shared" si="560"/>
        <v>0</v>
      </c>
      <c r="QE1253" s="98">
        <f t="shared" si="336"/>
        <v>0</v>
      </c>
      <c r="QF1253" s="98">
        <f t="shared" si="336"/>
        <v>0</v>
      </c>
      <c r="QG1253" s="98">
        <f t="shared" si="336"/>
        <v>0</v>
      </c>
      <c r="QH1253" s="98">
        <f t="shared" si="337"/>
        <v>0</v>
      </c>
      <c r="QI1253" s="98">
        <f t="shared" si="337"/>
        <v>0</v>
      </c>
      <c r="QJ1253" s="98">
        <f t="shared" si="337"/>
        <v>0</v>
      </c>
      <c r="QK1253" s="103"/>
      <c r="QL1253" s="103"/>
      <c r="QM1253" s="103"/>
      <c r="QN1253" s="98">
        <f t="shared" si="338"/>
        <v>0</v>
      </c>
      <c r="QO1253" s="98">
        <f t="shared" si="339"/>
        <v>0</v>
      </c>
      <c r="QP1253" s="98">
        <f t="shared" si="340"/>
        <v>0</v>
      </c>
      <c r="QQ1253" s="98">
        <f t="shared" si="341"/>
        <v>0</v>
      </c>
      <c r="QR1253" s="98">
        <f t="shared" si="342"/>
        <v>0</v>
      </c>
      <c r="QS1253" s="98">
        <f t="shared" si="343"/>
        <v>0</v>
      </c>
      <c r="QT1253" s="98">
        <f t="shared" si="561"/>
        <v>0</v>
      </c>
      <c r="QU1253" s="98">
        <f t="shared" si="562"/>
        <v>0</v>
      </c>
      <c r="QV1253" s="98">
        <f t="shared" si="563"/>
        <v>0</v>
      </c>
      <c r="QW1253" s="98">
        <f t="shared" si="564"/>
        <v>0</v>
      </c>
      <c r="QX1253" s="98">
        <f t="shared" si="565"/>
        <v>0</v>
      </c>
      <c r="QY1253" s="98">
        <f t="shared" si="566"/>
        <v>0</v>
      </c>
      <c r="QZ1253" s="98">
        <f t="shared" si="344"/>
        <v>0</v>
      </c>
      <c r="RA1253" s="98">
        <f t="shared" si="344"/>
        <v>0</v>
      </c>
      <c r="RB1253" s="98">
        <f t="shared" si="344"/>
        <v>0</v>
      </c>
      <c r="RC1253" s="98">
        <f t="shared" si="345"/>
        <v>0</v>
      </c>
      <c r="RD1253" s="98">
        <f t="shared" si="345"/>
        <v>0</v>
      </c>
      <c r="RE1253" s="98">
        <f t="shared" si="345"/>
        <v>0</v>
      </c>
      <c r="RF1253" s="103"/>
      <c r="RG1253" s="103"/>
      <c r="RH1253" s="103"/>
      <c r="RI1253" s="98">
        <f t="shared" si="346"/>
        <v>0</v>
      </c>
      <c r="RJ1253" s="98">
        <f t="shared" si="347"/>
        <v>0</v>
      </c>
      <c r="RK1253" s="98">
        <f t="shared" si="348"/>
        <v>0</v>
      </c>
      <c r="RL1253" s="98">
        <f t="shared" si="349"/>
        <v>0</v>
      </c>
      <c r="RM1253" s="98">
        <f t="shared" si="350"/>
        <v>0</v>
      </c>
      <c r="RN1253" s="98">
        <f t="shared" si="351"/>
        <v>0</v>
      </c>
      <c r="RO1253" s="98">
        <f t="shared" si="567"/>
        <v>0</v>
      </c>
      <c r="RP1253" s="98">
        <f t="shared" si="568"/>
        <v>0</v>
      </c>
      <c r="RQ1253" s="98">
        <f t="shared" si="569"/>
        <v>0</v>
      </c>
      <c r="RR1253" s="98">
        <f t="shared" si="570"/>
        <v>0</v>
      </c>
      <c r="RS1253" s="98">
        <f t="shared" si="571"/>
        <v>0</v>
      </c>
      <c r="RT1253" s="98">
        <f t="shared" si="572"/>
        <v>0</v>
      </c>
      <c r="RU1253" s="98">
        <f t="shared" si="352"/>
        <v>0</v>
      </c>
      <c r="RV1253" s="98">
        <f t="shared" si="352"/>
        <v>0</v>
      </c>
      <c r="RW1253" s="98">
        <f t="shared" si="352"/>
        <v>0</v>
      </c>
      <c r="RX1253" s="98">
        <f t="shared" si="353"/>
        <v>0</v>
      </c>
      <c r="RY1253" s="98">
        <f t="shared" si="353"/>
        <v>0</v>
      </c>
      <c r="RZ1253" s="98">
        <f t="shared" si="353"/>
        <v>0</v>
      </c>
      <c r="SA1253" s="103"/>
      <c r="SB1253" s="103"/>
      <c r="SC1253" s="103"/>
      <c r="SD1253" s="98">
        <f t="shared" si="354"/>
        <v>0</v>
      </c>
      <c r="SE1253" s="98">
        <f t="shared" si="355"/>
        <v>0</v>
      </c>
      <c r="SF1253" s="98">
        <f t="shared" si="356"/>
        <v>0</v>
      </c>
      <c r="SG1253" s="98">
        <f t="shared" si="357"/>
        <v>0</v>
      </c>
      <c r="SH1253" s="98">
        <f t="shared" si="358"/>
        <v>0</v>
      </c>
      <c r="SI1253" s="98">
        <f t="shared" si="359"/>
        <v>0</v>
      </c>
      <c r="SJ1253" s="98">
        <f t="shared" si="573"/>
        <v>0</v>
      </c>
      <c r="SK1253" s="98">
        <f t="shared" si="574"/>
        <v>0</v>
      </c>
      <c r="SL1253" s="98">
        <f t="shared" si="575"/>
        <v>0</v>
      </c>
      <c r="SM1253" s="98">
        <f t="shared" si="576"/>
        <v>0</v>
      </c>
      <c r="SN1253" s="98">
        <f t="shared" si="577"/>
        <v>0</v>
      </c>
      <c r="SO1253" s="98">
        <f t="shared" si="578"/>
        <v>0</v>
      </c>
      <c r="SP1253" s="98">
        <f t="shared" si="360"/>
        <v>0</v>
      </c>
      <c r="SQ1253" s="98">
        <f t="shared" si="360"/>
        <v>0</v>
      </c>
      <c r="SR1253" s="98">
        <f t="shared" si="360"/>
        <v>0</v>
      </c>
      <c r="SS1253" s="98">
        <f t="shared" si="361"/>
        <v>0</v>
      </c>
      <c r="ST1253" s="98">
        <f t="shared" si="361"/>
        <v>0</v>
      </c>
      <c r="SU1253" s="98">
        <f t="shared" si="361"/>
        <v>0</v>
      </c>
      <c r="SV1253" s="103"/>
      <c r="SW1253" s="103"/>
      <c r="SX1253" s="103"/>
      <c r="SY1253" s="98">
        <f t="shared" si="362"/>
        <v>0</v>
      </c>
      <c r="SZ1253" s="98">
        <f t="shared" si="363"/>
        <v>0</v>
      </c>
      <c r="TA1253" s="98">
        <f t="shared" si="364"/>
        <v>0</v>
      </c>
      <c r="TB1253" s="98">
        <f t="shared" si="365"/>
        <v>0</v>
      </c>
      <c r="TC1253" s="98">
        <f t="shared" si="366"/>
        <v>0</v>
      </c>
      <c r="TD1253" s="98">
        <f t="shared" si="367"/>
        <v>0</v>
      </c>
      <c r="TE1253" s="98">
        <f t="shared" si="579"/>
        <v>0</v>
      </c>
      <c r="TF1253" s="98">
        <f t="shared" si="580"/>
        <v>0</v>
      </c>
      <c r="TG1253" s="98">
        <f t="shared" si="581"/>
        <v>0</v>
      </c>
      <c r="TH1253" s="98">
        <f t="shared" si="582"/>
        <v>0</v>
      </c>
      <c r="TI1253" s="98">
        <f t="shared" si="583"/>
        <v>0</v>
      </c>
      <c r="TJ1253" s="98">
        <f t="shared" si="584"/>
        <v>0</v>
      </c>
      <c r="TK1253" s="98">
        <f t="shared" si="368"/>
        <v>0</v>
      </c>
      <c r="TL1253" s="98">
        <f t="shared" si="368"/>
        <v>0</v>
      </c>
      <c r="TM1253" s="98">
        <f t="shared" si="368"/>
        <v>0</v>
      </c>
      <c r="TN1253" s="98">
        <f t="shared" si="369"/>
        <v>0</v>
      </c>
      <c r="TO1253" s="98">
        <f t="shared" si="369"/>
        <v>0</v>
      </c>
      <c r="TP1253" s="98">
        <f t="shared" si="369"/>
        <v>0</v>
      </c>
      <c r="TQ1253" s="103"/>
      <c r="TR1253" s="103"/>
      <c r="TS1253" s="103"/>
      <c r="TT1253" s="98">
        <f t="shared" si="370"/>
        <v>0</v>
      </c>
      <c r="TU1253" s="98">
        <f t="shared" si="371"/>
        <v>0</v>
      </c>
      <c r="TV1253" s="98">
        <f t="shared" si="372"/>
        <v>0</v>
      </c>
      <c r="TW1253" s="98">
        <f t="shared" si="373"/>
        <v>0</v>
      </c>
      <c r="TX1253" s="98">
        <f t="shared" si="374"/>
        <v>0</v>
      </c>
      <c r="TY1253" s="98">
        <f t="shared" si="375"/>
        <v>0</v>
      </c>
      <c r="TZ1253" s="98">
        <f t="shared" si="585"/>
        <v>0</v>
      </c>
      <c r="UA1253" s="98">
        <f t="shared" si="586"/>
        <v>0</v>
      </c>
      <c r="UB1253" s="98">
        <f t="shared" si="587"/>
        <v>0</v>
      </c>
      <c r="UC1253" s="98">
        <f t="shared" si="588"/>
        <v>0</v>
      </c>
      <c r="UD1253" s="98">
        <f t="shared" si="589"/>
        <v>0</v>
      </c>
      <c r="UE1253" s="98">
        <f t="shared" si="590"/>
        <v>0</v>
      </c>
      <c r="UF1253" s="98">
        <f t="shared" si="376"/>
        <v>0</v>
      </c>
      <c r="UG1253" s="98">
        <f t="shared" si="376"/>
        <v>0</v>
      </c>
      <c r="UH1253" s="98">
        <f t="shared" si="376"/>
        <v>0</v>
      </c>
      <c r="UI1253" s="98">
        <f t="shared" si="377"/>
        <v>0</v>
      </c>
      <c r="UJ1253" s="98">
        <f t="shared" si="377"/>
        <v>0</v>
      </c>
      <c r="UK1253" s="98">
        <f t="shared" si="377"/>
        <v>0</v>
      </c>
      <c r="UL1253" s="103"/>
      <c r="UM1253" s="103"/>
      <c r="UN1253" s="103"/>
      <c r="UO1253" s="98">
        <f t="shared" si="378"/>
        <v>0</v>
      </c>
      <c r="UP1253" s="98">
        <f t="shared" si="379"/>
        <v>0</v>
      </c>
      <c r="UQ1253" s="98">
        <f t="shared" si="380"/>
        <v>0</v>
      </c>
      <c r="UR1253" s="98">
        <f t="shared" si="381"/>
        <v>0</v>
      </c>
      <c r="US1253" s="98">
        <f t="shared" si="382"/>
        <v>0</v>
      </c>
      <c r="UT1253" s="98">
        <f t="shared" si="383"/>
        <v>0</v>
      </c>
      <c r="UU1253" s="98">
        <f t="shared" si="591"/>
        <v>0</v>
      </c>
      <c r="UV1253" s="98">
        <f t="shared" si="592"/>
        <v>0</v>
      </c>
      <c r="UW1253" s="98">
        <f t="shared" si="593"/>
        <v>0</v>
      </c>
      <c r="UX1253" s="98">
        <f t="shared" si="594"/>
        <v>0</v>
      </c>
      <c r="UY1253" s="98">
        <f t="shared" si="595"/>
        <v>0</v>
      </c>
      <c r="UZ1253" s="98">
        <f t="shared" si="596"/>
        <v>0</v>
      </c>
      <c r="VA1253" s="98">
        <f t="shared" si="384"/>
        <v>0</v>
      </c>
      <c r="VB1253" s="98">
        <f t="shared" si="384"/>
        <v>0</v>
      </c>
      <c r="VC1253" s="98">
        <f t="shared" si="384"/>
        <v>0</v>
      </c>
      <c r="VD1253" s="98">
        <f t="shared" si="385"/>
        <v>0</v>
      </c>
      <c r="VE1253" s="98">
        <f t="shared" si="385"/>
        <v>0</v>
      </c>
      <c r="VF1253" s="98">
        <f t="shared" si="385"/>
        <v>0</v>
      </c>
      <c r="VG1253" s="103"/>
      <c r="VH1253" s="103"/>
      <c r="VI1253" s="103"/>
      <c r="VJ1253" s="98">
        <f t="shared" si="386"/>
        <v>0</v>
      </c>
      <c r="VK1253" s="98">
        <f t="shared" si="387"/>
        <v>0</v>
      </c>
      <c r="VL1253" s="98">
        <f t="shared" si="388"/>
        <v>0</v>
      </c>
      <c r="VM1253" s="98">
        <f t="shared" si="389"/>
        <v>0</v>
      </c>
      <c r="VN1253" s="98">
        <f t="shared" si="390"/>
        <v>0</v>
      </c>
      <c r="VO1253" s="98">
        <f t="shared" si="391"/>
        <v>0</v>
      </c>
      <c r="VP1253" s="98">
        <f t="shared" si="597"/>
        <v>0</v>
      </c>
      <c r="VQ1253" s="98">
        <f t="shared" si="598"/>
        <v>0</v>
      </c>
      <c r="VR1253" s="98">
        <f t="shared" si="599"/>
        <v>0</v>
      </c>
      <c r="VS1253" s="98">
        <f t="shared" si="600"/>
        <v>0</v>
      </c>
      <c r="VT1253" s="98">
        <f t="shared" si="601"/>
        <v>0</v>
      </c>
      <c r="VU1253" s="98">
        <f t="shared" si="602"/>
        <v>0</v>
      </c>
      <c r="VV1253" s="98">
        <f t="shared" si="392"/>
        <v>0</v>
      </c>
      <c r="VW1253" s="98">
        <f t="shared" si="392"/>
        <v>0</v>
      </c>
      <c r="VX1253" s="98">
        <f t="shared" si="392"/>
        <v>0</v>
      </c>
      <c r="VY1253" s="98">
        <f t="shared" si="393"/>
        <v>0</v>
      </c>
      <c r="VZ1253" s="98">
        <f t="shared" si="393"/>
        <v>0</v>
      </c>
      <c r="WA1253" s="98">
        <f t="shared" si="393"/>
        <v>0</v>
      </c>
      <c r="WB1253" s="103"/>
      <c r="WC1253" s="103"/>
      <c r="WD1253" s="103"/>
      <c r="WE1253" s="98">
        <f t="shared" si="394"/>
        <v>0</v>
      </c>
      <c r="WF1253" s="98">
        <f t="shared" si="395"/>
        <v>0</v>
      </c>
      <c r="WG1253" s="98">
        <f t="shared" si="396"/>
        <v>0</v>
      </c>
      <c r="WH1253" s="98">
        <f t="shared" si="397"/>
        <v>0</v>
      </c>
      <c r="WI1253" s="98">
        <f t="shared" si="398"/>
        <v>0</v>
      </c>
      <c r="WJ1253" s="98">
        <f t="shared" si="399"/>
        <v>0</v>
      </c>
      <c r="WK1253" s="98">
        <f t="shared" si="603"/>
        <v>0</v>
      </c>
      <c r="WL1253" s="98">
        <f t="shared" si="604"/>
        <v>0</v>
      </c>
      <c r="WM1253" s="98">
        <f t="shared" si="605"/>
        <v>0</v>
      </c>
      <c r="WN1253" s="98">
        <f t="shared" si="606"/>
        <v>0</v>
      </c>
      <c r="WO1253" s="98">
        <f t="shared" si="607"/>
        <v>0</v>
      </c>
      <c r="WP1253" s="98">
        <f t="shared" si="608"/>
        <v>0</v>
      </c>
      <c r="WQ1253" s="98">
        <f t="shared" si="400"/>
        <v>0</v>
      </c>
      <c r="WR1253" s="98">
        <f t="shared" si="400"/>
        <v>0</v>
      </c>
      <c r="WS1253" s="98">
        <f t="shared" si="400"/>
        <v>0</v>
      </c>
      <c r="WT1253" s="98">
        <f t="shared" si="401"/>
        <v>0</v>
      </c>
      <c r="WU1253" s="98">
        <f t="shared" si="401"/>
        <v>0</v>
      </c>
      <c r="WV1253" s="98">
        <f t="shared" si="401"/>
        <v>0</v>
      </c>
      <c r="WW1253" s="103"/>
      <c r="WX1253" s="103"/>
      <c r="WY1253" s="103"/>
      <c r="WZ1253" s="98">
        <f t="shared" si="402"/>
        <v>0</v>
      </c>
      <c r="XA1253" s="98">
        <f t="shared" si="403"/>
        <v>0</v>
      </c>
      <c r="XB1253" s="98">
        <f t="shared" si="404"/>
        <v>0</v>
      </c>
      <c r="XC1253" s="98">
        <f t="shared" si="405"/>
        <v>0</v>
      </c>
      <c r="XD1253" s="98">
        <f t="shared" si="406"/>
        <v>0</v>
      </c>
      <c r="XE1253" s="98">
        <f t="shared" si="407"/>
        <v>0</v>
      </c>
      <c r="XF1253" s="98">
        <f t="shared" si="609"/>
        <v>0</v>
      </c>
      <c r="XG1253" s="98">
        <f t="shared" si="610"/>
        <v>0</v>
      </c>
      <c r="XH1253" s="98">
        <f t="shared" si="611"/>
        <v>0</v>
      </c>
      <c r="XI1253" s="98">
        <f t="shared" si="612"/>
        <v>0</v>
      </c>
      <c r="XJ1253" s="98">
        <f t="shared" si="613"/>
        <v>0</v>
      </c>
      <c r="XK1253" s="98">
        <f t="shared" si="614"/>
        <v>0</v>
      </c>
      <c r="XL1253" s="98">
        <f t="shared" si="408"/>
        <v>0</v>
      </c>
      <c r="XM1253" s="98">
        <f t="shared" si="408"/>
        <v>0</v>
      </c>
      <c r="XN1253" s="98">
        <f t="shared" si="408"/>
        <v>0</v>
      </c>
      <c r="XO1253" s="98">
        <f t="shared" si="409"/>
        <v>0</v>
      </c>
      <c r="XP1253" s="98">
        <f t="shared" si="409"/>
        <v>0</v>
      </c>
      <c r="XQ1253" s="98">
        <f t="shared" si="409"/>
        <v>0</v>
      </c>
      <c r="XR1253" s="103"/>
      <c r="XS1253" s="103"/>
      <c r="XT1253" s="103"/>
      <c r="XU1253" s="98">
        <f t="shared" si="410"/>
        <v>0</v>
      </c>
      <c r="XV1253" s="98">
        <f t="shared" si="411"/>
        <v>0</v>
      </c>
      <c r="XW1253" s="98">
        <f t="shared" si="412"/>
        <v>0</v>
      </c>
      <c r="XX1253" s="98">
        <f t="shared" si="413"/>
        <v>0</v>
      </c>
      <c r="XY1253" s="98">
        <f t="shared" si="414"/>
        <v>0</v>
      </c>
      <c r="XZ1253" s="98">
        <f t="shared" si="415"/>
        <v>0</v>
      </c>
      <c r="YA1253" s="98">
        <f t="shared" si="615"/>
        <v>0</v>
      </c>
      <c r="YB1253" s="98">
        <f t="shared" si="616"/>
        <v>0</v>
      </c>
      <c r="YC1253" s="98">
        <f t="shared" si="617"/>
        <v>0</v>
      </c>
      <c r="YD1253" s="98">
        <f t="shared" si="618"/>
        <v>0</v>
      </c>
      <c r="YE1253" s="98">
        <f t="shared" si="619"/>
        <v>0</v>
      </c>
      <c r="YF1253" s="98">
        <f t="shared" si="620"/>
        <v>0</v>
      </c>
      <c r="YG1253" s="98">
        <f t="shared" si="416"/>
        <v>0</v>
      </c>
      <c r="YH1253" s="98">
        <f t="shared" si="416"/>
        <v>0</v>
      </c>
      <c r="YI1253" s="98">
        <f t="shared" si="416"/>
        <v>0</v>
      </c>
      <c r="YJ1253" s="98">
        <f t="shared" si="417"/>
        <v>0</v>
      </c>
      <c r="YK1253" s="98">
        <f t="shared" si="417"/>
        <v>0</v>
      </c>
      <c r="YL1253" s="98">
        <f t="shared" si="417"/>
        <v>0</v>
      </c>
      <c r="YM1253" s="146">
        <f t="shared" si="621"/>
        <v>0</v>
      </c>
      <c r="YN1253" s="146">
        <f t="shared" si="418"/>
        <v>0</v>
      </c>
      <c r="YO1253" s="146">
        <f t="shared" si="418"/>
        <v>0</v>
      </c>
      <c r="YP1253" s="98">
        <f t="shared" si="419"/>
        <v>0</v>
      </c>
      <c r="YQ1253" s="98">
        <f t="shared" si="420"/>
        <v>0</v>
      </c>
      <c r="YR1253" s="98">
        <f t="shared" si="421"/>
        <v>0</v>
      </c>
      <c r="YS1253" s="98">
        <f t="shared" si="422"/>
        <v>0</v>
      </c>
      <c r="YT1253" s="98">
        <f t="shared" si="423"/>
        <v>0</v>
      </c>
      <c r="YU1253" s="98">
        <f t="shared" si="424"/>
        <v>0</v>
      </c>
      <c r="YV1253" s="98">
        <f t="shared" si="622"/>
        <v>0</v>
      </c>
      <c r="YW1253" s="98">
        <f t="shared" si="623"/>
        <v>0</v>
      </c>
      <c r="YX1253" s="98">
        <f t="shared" si="624"/>
        <v>0</v>
      </c>
      <c r="YY1253" s="98">
        <f t="shared" si="625"/>
        <v>0</v>
      </c>
      <c r="YZ1253" s="98">
        <f t="shared" si="626"/>
        <v>0</v>
      </c>
      <c r="ZA1253" s="98">
        <f t="shared" si="627"/>
        <v>0</v>
      </c>
      <c r="ZB1253" s="98">
        <f t="shared" si="425"/>
        <v>0</v>
      </c>
      <c r="ZC1253" s="98">
        <f t="shared" si="425"/>
        <v>0</v>
      </c>
      <c r="ZD1253" s="98">
        <f t="shared" si="425"/>
        <v>0</v>
      </c>
      <c r="ZE1253" s="98">
        <f t="shared" si="426"/>
        <v>0</v>
      </c>
      <c r="ZF1253" s="98">
        <f t="shared" si="426"/>
        <v>0</v>
      </c>
      <c r="ZG1253" s="98">
        <f t="shared" si="426"/>
        <v>0</v>
      </c>
    </row>
    <row r="1254" spans="1:683" s="281" customFormat="1" ht="24" customHeight="1">
      <c r="A1254" s="308" t="s">
        <v>810</v>
      </c>
      <c r="B1254" s="1191"/>
    </row>
    <row r="1255" spans="1:683">
      <c r="A1255" s="115" t="s">
        <v>698</v>
      </c>
      <c r="B1255" s="107"/>
      <c r="C1255" s="114" t="s">
        <v>440</v>
      </c>
      <c r="D1255" s="919"/>
      <c r="E1255" s="920"/>
      <c r="F1255" s="309" t="s">
        <v>808</v>
      </c>
      <c r="G1255" s="309" t="s">
        <v>808</v>
      </c>
      <c r="H1255" s="309" t="s">
        <v>808</v>
      </c>
      <c r="I1255" s="309" t="s">
        <v>808</v>
      </c>
      <c r="J1255" s="309" t="s">
        <v>808</v>
      </c>
      <c r="K1255" s="309" t="s">
        <v>808</v>
      </c>
      <c r="L1255" s="130">
        <f>SUM(L1256:L1265)</f>
        <v>0</v>
      </c>
      <c r="M1255" s="130">
        <f t="shared" ref="M1255:T1255" si="628">SUM(M1256:M1265)</f>
        <v>0</v>
      </c>
      <c r="N1255" s="130">
        <f t="shared" si="628"/>
        <v>0</v>
      </c>
      <c r="O1255" s="130">
        <f t="shared" si="628"/>
        <v>0</v>
      </c>
      <c r="P1255" s="130">
        <f t="shared" si="628"/>
        <v>0</v>
      </c>
      <c r="Q1255" s="130">
        <f t="shared" si="628"/>
        <v>0</v>
      </c>
      <c r="R1255" s="130">
        <f t="shared" si="628"/>
        <v>0</v>
      </c>
      <c r="S1255" s="130">
        <f t="shared" si="628"/>
        <v>0</v>
      </c>
      <c r="T1255" s="130">
        <f t="shared" si="628"/>
        <v>0</v>
      </c>
      <c r="U1255" s="309" t="s">
        <v>808</v>
      </c>
      <c r="V1255" s="309" t="s">
        <v>808</v>
      </c>
      <c r="W1255" s="309" t="s">
        <v>808</v>
      </c>
      <c r="X1255" s="309" t="s">
        <v>808</v>
      </c>
      <c r="Y1255" s="309" t="s">
        <v>808</v>
      </c>
      <c r="Z1255" s="309" t="s">
        <v>808</v>
      </c>
      <c r="AA1255" s="130">
        <f t="shared" ref="AA1255:AO1255" si="629">SUM(AA1256:AA1265)</f>
        <v>0</v>
      </c>
      <c r="AB1255" s="130">
        <f t="shared" si="629"/>
        <v>0</v>
      </c>
      <c r="AC1255" s="130">
        <f t="shared" si="629"/>
        <v>0</v>
      </c>
      <c r="AD1255" s="130">
        <f t="shared" si="629"/>
        <v>0</v>
      </c>
      <c r="AE1255" s="130">
        <f t="shared" si="629"/>
        <v>0</v>
      </c>
      <c r="AF1255" s="130">
        <f t="shared" si="629"/>
        <v>0</v>
      </c>
      <c r="AG1255" s="130">
        <f t="shared" si="629"/>
        <v>0</v>
      </c>
      <c r="AH1255" s="130">
        <f t="shared" si="629"/>
        <v>0</v>
      </c>
      <c r="AI1255" s="130">
        <f t="shared" si="629"/>
        <v>0</v>
      </c>
      <c r="AJ1255" s="130">
        <f t="shared" si="629"/>
        <v>0</v>
      </c>
      <c r="AK1255" s="130">
        <f t="shared" si="629"/>
        <v>0</v>
      </c>
      <c r="AL1255" s="130">
        <f t="shared" si="629"/>
        <v>0</v>
      </c>
      <c r="AM1255" s="130">
        <f t="shared" si="629"/>
        <v>0</v>
      </c>
      <c r="AN1255" s="130">
        <f t="shared" si="629"/>
        <v>0</v>
      </c>
      <c r="AO1255" s="130">
        <f t="shared" si="629"/>
        <v>0</v>
      </c>
      <c r="AP1255" s="309" t="s">
        <v>808</v>
      </c>
      <c r="AQ1255" s="309" t="s">
        <v>808</v>
      </c>
      <c r="AR1255" s="309" t="s">
        <v>808</v>
      </c>
      <c r="AS1255" s="309" t="s">
        <v>808</v>
      </c>
      <c r="AT1255" s="309" t="s">
        <v>808</v>
      </c>
      <c r="AU1255" s="309" t="s">
        <v>808</v>
      </c>
      <c r="AV1255" s="130">
        <f t="shared" ref="AV1255:BJ1255" si="630">SUM(AV1256:AV1265)</f>
        <v>0</v>
      </c>
      <c r="AW1255" s="130">
        <f t="shared" si="630"/>
        <v>0</v>
      </c>
      <c r="AX1255" s="130">
        <f t="shared" si="630"/>
        <v>0</v>
      </c>
      <c r="AY1255" s="130">
        <f t="shared" si="630"/>
        <v>0</v>
      </c>
      <c r="AZ1255" s="130">
        <f t="shared" si="630"/>
        <v>0</v>
      </c>
      <c r="BA1255" s="130">
        <f t="shared" si="630"/>
        <v>0</v>
      </c>
      <c r="BB1255" s="130">
        <f t="shared" si="630"/>
        <v>0</v>
      </c>
      <c r="BC1255" s="130">
        <f t="shared" si="630"/>
        <v>0</v>
      </c>
      <c r="BD1255" s="130">
        <f t="shared" si="630"/>
        <v>0</v>
      </c>
      <c r="BE1255" s="130">
        <f t="shared" si="630"/>
        <v>0</v>
      </c>
      <c r="BF1255" s="130">
        <f t="shared" si="630"/>
        <v>0</v>
      </c>
      <c r="BG1255" s="130">
        <f t="shared" si="630"/>
        <v>0</v>
      </c>
      <c r="BH1255" s="130">
        <f t="shared" si="630"/>
        <v>0</v>
      </c>
      <c r="BI1255" s="130">
        <f t="shared" si="630"/>
        <v>0</v>
      </c>
      <c r="BJ1255" s="130">
        <f t="shared" si="630"/>
        <v>0</v>
      </c>
      <c r="BK1255" s="309" t="s">
        <v>808</v>
      </c>
      <c r="BL1255" s="309" t="s">
        <v>808</v>
      </c>
      <c r="BM1255" s="309" t="s">
        <v>808</v>
      </c>
      <c r="BN1255" s="309" t="s">
        <v>808</v>
      </c>
      <c r="BO1255" s="309" t="s">
        <v>808</v>
      </c>
      <c r="BP1255" s="309" t="s">
        <v>808</v>
      </c>
      <c r="BQ1255" s="130">
        <f t="shared" ref="BQ1255:CE1255" si="631">SUM(BQ1256:BQ1265)</f>
        <v>0</v>
      </c>
      <c r="BR1255" s="130">
        <f t="shared" si="631"/>
        <v>0</v>
      </c>
      <c r="BS1255" s="130">
        <f t="shared" si="631"/>
        <v>0</v>
      </c>
      <c r="BT1255" s="130">
        <f t="shared" si="631"/>
        <v>0</v>
      </c>
      <c r="BU1255" s="130">
        <f t="shared" si="631"/>
        <v>0</v>
      </c>
      <c r="BV1255" s="130">
        <f t="shared" si="631"/>
        <v>0</v>
      </c>
      <c r="BW1255" s="130">
        <f t="shared" si="631"/>
        <v>0</v>
      </c>
      <c r="BX1255" s="130">
        <f t="shared" si="631"/>
        <v>0</v>
      </c>
      <c r="BY1255" s="130">
        <f t="shared" si="631"/>
        <v>0</v>
      </c>
      <c r="BZ1255" s="130">
        <f t="shared" si="631"/>
        <v>0</v>
      </c>
      <c r="CA1255" s="130">
        <f t="shared" si="631"/>
        <v>0</v>
      </c>
      <c r="CB1255" s="130">
        <f t="shared" si="631"/>
        <v>0</v>
      </c>
      <c r="CC1255" s="130">
        <f t="shared" si="631"/>
        <v>0</v>
      </c>
      <c r="CD1255" s="130">
        <f t="shared" si="631"/>
        <v>0</v>
      </c>
      <c r="CE1255" s="130">
        <f t="shared" si="631"/>
        <v>0</v>
      </c>
      <c r="CF1255" s="309" t="s">
        <v>808</v>
      </c>
      <c r="CG1255" s="309" t="s">
        <v>808</v>
      </c>
      <c r="CH1255" s="309" t="s">
        <v>808</v>
      </c>
      <c r="CI1255" s="309" t="s">
        <v>808</v>
      </c>
      <c r="CJ1255" s="309" t="s">
        <v>808</v>
      </c>
      <c r="CK1255" s="309" t="s">
        <v>808</v>
      </c>
      <c r="CL1255" s="130">
        <f t="shared" ref="CL1255:CZ1255" si="632">SUM(CL1256:CL1265)</f>
        <v>0</v>
      </c>
      <c r="CM1255" s="130">
        <f t="shared" si="632"/>
        <v>0</v>
      </c>
      <c r="CN1255" s="130">
        <f t="shared" si="632"/>
        <v>0</v>
      </c>
      <c r="CO1255" s="130">
        <f t="shared" si="632"/>
        <v>0</v>
      </c>
      <c r="CP1255" s="130">
        <f t="shared" si="632"/>
        <v>0</v>
      </c>
      <c r="CQ1255" s="130">
        <f t="shared" si="632"/>
        <v>0</v>
      </c>
      <c r="CR1255" s="130">
        <f t="shared" si="632"/>
        <v>0</v>
      </c>
      <c r="CS1255" s="130">
        <f t="shared" si="632"/>
        <v>0</v>
      </c>
      <c r="CT1255" s="130">
        <f t="shared" si="632"/>
        <v>0</v>
      </c>
      <c r="CU1255" s="130">
        <f t="shared" si="632"/>
        <v>0</v>
      </c>
      <c r="CV1255" s="130">
        <f t="shared" si="632"/>
        <v>0</v>
      </c>
      <c r="CW1255" s="130">
        <f t="shared" si="632"/>
        <v>0</v>
      </c>
      <c r="CX1255" s="130">
        <f t="shared" si="632"/>
        <v>0</v>
      </c>
      <c r="CY1255" s="130">
        <f t="shared" si="632"/>
        <v>0</v>
      </c>
      <c r="CZ1255" s="130">
        <f t="shared" si="632"/>
        <v>0</v>
      </c>
      <c r="DA1255" s="309" t="s">
        <v>808</v>
      </c>
      <c r="DB1255" s="309" t="s">
        <v>808</v>
      </c>
      <c r="DC1255" s="309" t="s">
        <v>808</v>
      </c>
      <c r="DD1255" s="309" t="s">
        <v>808</v>
      </c>
      <c r="DE1255" s="309" t="s">
        <v>808</v>
      </c>
      <c r="DF1255" s="309" t="s">
        <v>808</v>
      </c>
      <c r="DG1255" s="130">
        <f t="shared" ref="DG1255:DU1255" si="633">SUM(DG1256:DG1265)</f>
        <v>0</v>
      </c>
      <c r="DH1255" s="130">
        <f t="shared" si="633"/>
        <v>0</v>
      </c>
      <c r="DI1255" s="130">
        <f t="shared" si="633"/>
        <v>0</v>
      </c>
      <c r="DJ1255" s="130">
        <f t="shared" si="633"/>
        <v>0</v>
      </c>
      <c r="DK1255" s="130">
        <f t="shared" si="633"/>
        <v>0</v>
      </c>
      <c r="DL1255" s="130">
        <f t="shared" si="633"/>
        <v>0</v>
      </c>
      <c r="DM1255" s="130">
        <f t="shared" si="633"/>
        <v>0</v>
      </c>
      <c r="DN1255" s="130">
        <f t="shared" si="633"/>
        <v>0</v>
      </c>
      <c r="DO1255" s="130">
        <f t="shared" si="633"/>
        <v>0</v>
      </c>
      <c r="DP1255" s="130">
        <f t="shared" si="633"/>
        <v>0</v>
      </c>
      <c r="DQ1255" s="130">
        <f t="shared" si="633"/>
        <v>0</v>
      </c>
      <c r="DR1255" s="130">
        <f t="shared" si="633"/>
        <v>0</v>
      </c>
      <c r="DS1255" s="130">
        <f t="shared" si="633"/>
        <v>0</v>
      </c>
      <c r="DT1255" s="130">
        <f t="shared" si="633"/>
        <v>0</v>
      </c>
      <c r="DU1255" s="130">
        <f t="shared" si="633"/>
        <v>0</v>
      </c>
      <c r="DV1255" s="309" t="s">
        <v>808</v>
      </c>
      <c r="DW1255" s="309" t="s">
        <v>808</v>
      </c>
      <c r="DX1255" s="309" t="s">
        <v>808</v>
      </c>
      <c r="DY1255" s="309" t="s">
        <v>808</v>
      </c>
      <c r="DZ1255" s="309" t="s">
        <v>808</v>
      </c>
      <c r="EA1255" s="309" t="s">
        <v>808</v>
      </c>
      <c r="EB1255" s="130">
        <f t="shared" ref="EB1255:EP1255" si="634">SUM(EB1256:EB1265)</f>
        <v>0</v>
      </c>
      <c r="EC1255" s="130">
        <f t="shared" si="634"/>
        <v>0</v>
      </c>
      <c r="ED1255" s="130">
        <f t="shared" si="634"/>
        <v>0</v>
      </c>
      <c r="EE1255" s="130">
        <f t="shared" si="634"/>
        <v>0</v>
      </c>
      <c r="EF1255" s="130">
        <f t="shared" si="634"/>
        <v>0</v>
      </c>
      <c r="EG1255" s="130">
        <f t="shared" si="634"/>
        <v>0</v>
      </c>
      <c r="EH1255" s="130">
        <f t="shared" si="634"/>
        <v>0</v>
      </c>
      <c r="EI1255" s="130">
        <f t="shared" si="634"/>
        <v>0</v>
      </c>
      <c r="EJ1255" s="130">
        <f t="shared" si="634"/>
        <v>0</v>
      </c>
      <c r="EK1255" s="130">
        <f t="shared" si="634"/>
        <v>0</v>
      </c>
      <c r="EL1255" s="130">
        <f t="shared" si="634"/>
        <v>0</v>
      </c>
      <c r="EM1255" s="130">
        <f t="shared" si="634"/>
        <v>0</v>
      </c>
      <c r="EN1255" s="130">
        <f t="shared" si="634"/>
        <v>0</v>
      </c>
      <c r="EO1255" s="130">
        <f t="shared" si="634"/>
        <v>0</v>
      </c>
      <c r="EP1255" s="130">
        <f t="shared" si="634"/>
        <v>0</v>
      </c>
      <c r="EQ1255" s="309" t="s">
        <v>808</v>
      </c>
      <c r="ER1255" s="309" t="s">
        <v>808</v>
      </c>
      <c r="ES1255" s="309" t="s">
        <v>808</v>
      </c>
      <c r="ET1255" s="309" t="s">
        <v>808</v>
      </c>
      <c r="EU1255" s="309" t="s">
        <v>808</v>
      </c>
      <c r="EV1255" s="309" t="s">
        <v>808</v>
      </c>
      <c r="EW1255" s="130">
        <f t="shared" ref="EW1255:FK1255" si="635">SUM(EW1256:EW1265)</f>
        <v>0</v>
      </c>
      <c r="EX1255" s="130">
        <f t="shared" si="635"/>
        <v>0</v>
      </c>
      <c r="EY1255" s="130">
        <f t="shared" si="635"/>
        <v>0</v>
      </c>
      <c r="EZ1255" s="130">
        <f t="shared" si="635"/>
        <v>0</v>
      </c>
      <c r="FA1255" s="130">
        <f t="shared" si="635"/>
        <v>0</v>
      </c>
      <c r="FB1255" s="130">
        <f t="shared" si="635"/>
        <v>0</v>
      </c>
      <c r="FC1255" s="130">
        <f t="shared" si="635"/>
        <v>0</v>
      </c>
      <c r="FD1255" s="130">
        <f t="shared" si="635"/>
        <v>0</v>
      </c>
      <c r="FE1255" s="130">
        <f t="shared" si="635"/>
        <v>0</v>
      </c>
      <c r="FF1255" s="130">
        <f t="shared" si="635"/>
        <v>0</v>
      </c>
      <c r="FG1255" s="130">
        <f t="shared" si="635"/>
        <v>0</v>
      </c>
      <c r="FH1255" s="130">
        <f t="shared" si="635"/>
        <v>0</v>
      </c>
      <c r="FI1255" s="130">
        <f t="shared" si="635"/>
        <v>0</v>
      </c>
      <c r="FJ1255" s="130">
        <f t="shared" si="635"/>
        <v>0</v>
      </c>
      <c r="FK1255" s="130">
        <f t="shared" si="635"/>
        <v>0</v>
      </c>
      <c r="FL1255" s="309" t="s">
        <v>808</v>
      </c>
      <c r="FM1255" s="309" t="s">
        <v>808</v>
      </c>
      <c r="FN1255" s="309" t="s">
        <v>808</v>
      </c>
      <c r="FO1255" s="309" t="s">
        <v>808</v>
      </c>
      <c r="FP1255" s="309" t="s">
        <v>808</v>
      </c>
      <c r="FQ1255" s="309" t="s">
        <v>808</v>
      </c>
      <c r="FR1255" s="130">
        <f t="shared" ref="FR1255:GF1255" si="636">SUM(FR1256:FR1265)</f>
        <v>0</v>
      </c>
      <c r="FS1255" s="130">
        <f t="shared" si="636"/>
        <v>0</v>
      </c>
      <c r="FT1255" s="130">
        <f t="shared" si="636"/>
        <v>0</v>
      </c>
      <c r="FU1255" s="130">
        <f t="shared" si="636"/>
        <v>0</v>
      </c>
      <c r="FV1255" s="130">
        <f t="shared" si="636"/>
        <v>0</v>
      </c>
      <c r="FW1255" s="130">
        <f t="shared" si="636"/>
        <v>0</v>
      </c>
      <c r="FX1255" s="130">
        <f t="shared" si="636"/>
        <v>0</v>
      </c>
      <c r="FY1255" s="130">
        <f t="shared" si="636"/>
        <v>0</v>
      </c>
      <c r="FZ1255" s="130">
        <f t="shared" si="636"/>
        <v>0</v>
      </c>
      <c r="GA1255" s="130">
        <f t="shared" si="636"/>
        <v>0</v>
      </c>
      <c r="GB1255" s="130">
        <f t="shared" si="636"/>
        <v>0</v>
      </c>
      <c r="GC1255" s="130">
        <f t="shared" si="636"/>
        <v>0</v>
      </c>
      <c r="GD1255" s="130">
        <f t="shared" si="636"/>
        <v>0</v>
      </c>
      <c r="GE1255" s="130">
        <f t="shared" si="636"/>
        <v>0</v>
      </c>
      <c r="GF1255" s="130">
        <f t="shared" si="636"/>
        <v>0</v>
      </c>
      <c r="GG1255" s="309" t="s">
        <v>808</v>
      </c>
      <c r="GH1255" s="309" t="s">
        <v>808</v>
      </c>
      <c r="GI1255" s="309" t="s">
        <v>808</v>
      </c>
      <c r="GJ1255" s="309" t="s">
        <v>808</v>
      </c>
      <c r="GK1255" s="309" t="s">
        <v>808</v>
      </c>
      <c r="GL1255" s="309" t="s">
        <v>808</v>
      </c>
      <c r="GM1255" s="130">
        <f t="shared" ref="GM1255:HA1255" si="637">SUM(GM1256:GM1265)</f>
        <v>0</v>
      </c>
      <c r="GN1255" s="130">
        <f t="shared" si="637"/>
        <v>0</v>
      </c>
      <c r="GO1255" s="130">
        <f t="shared" si="637"/>
        <v>0</v>
      </c>
      <c r="GP1255" s="130">
        <f t="shared" si="637"/>
        <v>0</v>
      </c>
      <c r="GQ1255" s="130">
        <f t="shared" si="637"/>
        <v>0</v>
      </c>
      <c r="GR1255" s="130">
        <f t="shared" si="637"/>
        <v>0</v>
      </c>
      <c r="GS1255" s="130">
        <f t="shared" si="637"/>
        <v>27</v>
      </c>
      <c r="GT1255" s="130">
        <f t="shared" si="637"/>
        <v>27</v>
      </c>
      <c r="GU1255" s="130">
        <f t="shared" si="637"/>
        <v>27</v>
      </c>
      <c r="GV1255" s="130">
        <f t="shared" si="637"/>
        <v>0</v>
      </c>
      <c r="GW1255" s="130">
        <f t="shared" si="637"/>
        <v>0</v>
      </c>
      <c r="GX1255" s="130">
        <f t="shared" si="637"/>
        <v>0</v>
      </c>
      <c r="GY1255" s="130">
        <f t="shared" si="637"/>
        <v>260608.23</v>
      </c>
      <c r="GZ1255" s="130">
        <f t="shared" si="637"/>
        <v>260608.23</v>
      </c>
      <c r="HA1255" s="130">
        <f t="shared" si="637"/>
        <v>260608.23</v>
      </c>
      <c r="HB1255" s="309" t="s">
        <v>808</v>
      </c>
      <c r="HC1255" s="309" t="s">
        <v>808</v>
      </c>
      <c r="HD1255" s="309" t="s">
        <v>808</v>
      </c>
      <c r="HE1255" s="309" t="s">
        <v>808</v>
      </c>
      <c r="HF1255" s="309" t="s">
        <v>808</v>
      </c>
      <c r="HG1255" s="309" t="s">
        <v>808</v>
      </c>
      <c r="HH1255" s="130">
        <f t="shared" ref="HH1255:HV1255" si="638">SUM(HH1256:HH1265)</f>
        <v>0</v>
      </c>
      <c r="HI1255" s="130">
        <f t="shared" si="638"/>
        <v>0</v>
      </c>
      <c r="HJ1255" s="130">
        <f t="shared" si="638"/>
        <v>0</v>
      </c>
      <c r="HK1255" s="130">
        <f t="shared" si="638"/>
        <v>91644.21</v>
      </c>
      <c r="HL1255" s="130">
        <f t="shared" si="638"/>
        <v>85132.44</v>
      </c>
      <c r="HM1255" s="130">
        <f t="shared" si="638"/>
        <v>83372.94</v>
      </c>
      <c r="HN1255" s="130">
        <f t="shared" si="638"/>
        <v>0</v>
      </c>
      <c r="HO1255" s="130">
        <f t="shared" si="638"/>
        <v>0</v>
      </c>
      <c r="HP1255" s="130">
        <f t="shared" si="638"/>
        <v>0</v>
      </c>
      <c r="HQ1255" s="130">
        <f t="shared" si="638"/>
        <v>0</v>
      </c>
      <c r="HR1255" s="130">
        <f t="shared" si="638"/>
        <v>0</v>
      </c>
      <c r="HS1255" s="130">
        <f t="shared" si="638"/>
        <v>0</v>
      </c>
      <c r="HT1255" s="130">
        <f t="shared" si="638"/>
        <v>0</v>
      </c>
      <c r="HU1255" s="130">
        <f t="shared" si="638"/>
        <v>0</v>
      </c>
      <c r="HV1255" s="130">
        <f t="shared" si="638"/>
        <v>0</v>
      </c>
      <c r="HW1255" s="309" t="s">
        <v>808</v>
      </c>
      <c r="HX1255" s="309" t="s">
        <v>808</v>
      </c>
      <c r="HY1255" s="309" t="s">
        <v>808</v>
      </c>
      <c r="HZ1255" s="309" t="s">
        <v>808</v>
      </c>
      <c r="IA1255" s="309" t="s">
        <v>808</v>
      </c>
      <c r="IB1255" s="309" t="s">
        <v>808</v>
      </c>
      <c r="IC1255" s="130">
        <f t="shared" ref="IC1255:IQ1255" si="639">SUM(IC1256:IC1265)</f>
        <v>0</v>
      </c>
      <c r="ID1255" s="130">
        <f t="shared" si="639"/>
        <v>0</v>
      </c>
      <c r="IE1255" s="130">
        <f t="shared" si="639"/>
        <v>0</v>
      </c>
      <c r="IF1255" s="130">
        <f t="shared" si="639"/>
        <v>0</v>
      </c>
      <c r="IG1255" s="130">
        <f t="shared" si="639"/>
        <v>0</v>
      </c>
      <c r="IH1255" s="130">
        <f t="shared" si="639"/>
        <v>0</v>
      </c>
      <c r="II1255" s="130">
        <f t="shared" si="639"/>
        <v>0</v>
      </c>
      <c r="IJ1255" s="130">
        <f t="shared" si="639"/>
        <v>0</v>
      </c>
      <c r="IK1255" s="130">
        <f t="shared" si="639"/>
        <v>0</v>
      </c>
      <c r="IL1255" s="130">
        <f t="shared" si="639"/>
        <v>0</v>
      </c>
      <c r="IM1255" s="130">
        <f t="shared" si="639"/>
        <v>0</v>
      </c>
      <c r="IN1255" s="130">
        <f t="shared" si="639"/>
        <v>0</v>
      </c>
      <c r="IO1255" s="130">
        <f t="shared" si="639"/>
        <v>0</v>
      </c>
      <c r="IP1255" s="130">
        <f t="shared" si="639"/>
        <v>0</v>
      </c>
      <c r="IQ1255" s="130">
        <f t="shared" si="639"/>
        <v>0</v>
      </c>
      <c r="IR1255" s="309" t="s">
        <v>808</v>
      </c>
      <c r="IS1255" s="309" t="s">
        <v>808</v>
      </c>
      <c r="IT1255" s="309" t="s">
        <v>808</v>
      </c>
      <c r="IU1255" s="309" t="s">
        <v>808</v>
      </c>
      <c r="IV1255" s="309" t="s">
        <v>808</v>
      </c>
      <c r="IW1255" s="309" t="s">
        <v>808</v>
      </c>
      <c r="IX1255" s="130">
        <f t="shared" ref="IX1255:JL1255" si="640">SUM(IX1256:IX1265)</f>
        <v>0</v>
      </c>
      <c r="IY1255" s="130">
        <f t="shared" si="640"/>
        <v>0</v>
      </c>
      <c r="IZ1255" s="130">
        <f t="shared" si="640"/>
        <v>0</v>
      </c>
      <c r="JA1255" s="130">
        <f t="shared" si="640"/>
        <v>0</v>
      </c>
      <c r="JB1255" s="130">
        <f t="shared" si="640"/>
        <v>0</v>
      </c>
      <c r="JC1255" s="130">
        <f t="shared" si="640"/>
        <v>0</v>
      </c>
      <c r="JD1255" s="130">
        <f t="shared" si="640"/>
        <v>0</v>
      </c>
      <c r="JE1255" s="130">
        <f t="shared" si="640"/>
        <v>0</v>
      </c>
      <c r="JF1255" s="130">
        <f t="shared" si="640"/>
        <v>0</v>
      </c>
      <c r="JG1255" s="130">
        <f t="shared" si="640"/>
        <v>0</v>
      </c>
      <c r="JH1255" s="130">
        <f t="shared" si="640"/>
        <v>0</v>
      </c>
      <c r="JI1255" s="130">
        <f t="shared" si="640"/>
        <v>0</v>
      </c>
      <c r="JJ1255" s="130">
        <f t="shared" si="640"/>
        <v>0</v>
      </c>
      <c r="JK1255" s="130">
        <f t="shared" si="640"/>
        <v>0</v>
      </c>
      <c r="JL1255" s="130">
        <f t="shared" si="640"/>
        <v>0</v>
      </c>
      <c r="JM1255" s="309" t="s">
        <v>808</v>
      </c>
      <c r="JN1255" s="309" t="s">
        <v>808</v>
      </c>
      <c r="JO1255" s="309" t="s">
        <v>808</v>
      </c>
      <c r="JP1255" s="309" t="s">
        <v>808</v>
      </c>
      <c r="JQ1255" s="309" t="s">
        <v>808</v>
      </c>
      <c r="JR1255" s="309" t="s">
        <v>808</v>
      </c>
      <c r="JS1255" s="130">
        <f t="shared" ref="JS1255:KG1255" si="641">SUM(JS1256:JS1265)</f>
        <v>0</v>
      </c>
      <c r="JT1255" s="130">
        <f t="shared" si="641"/>
        <v>0</v>
      </c>
      <c r="JU1255" s="130">
        <f t="shared" si="641"/>
        <v>0</v>
      </c>
      <c r="JV1255" s="130">
        <f t="shared" si="641"/>
        <v>0</v>
      </c>
      <c r="JW1255" s="130">
        <f t="shared" si="641"/>
        <v>0</v>
      </c>
      <c r="JX1255" s="130">
        <f t="shared" si="641"/>
        <v>0</v>
      </c>
      <c r="JY1255" s="130">
        <f t="shared" si="641"/>
        <v>0</v>
      </c>
      <c r="JZ1255" s="130">
        <f t="shared" si="641"/>
        <v>0</v>
      </c>
      <c r="KA1255" s="130">
        <f t="shared" si="641"/>
        <v>0</v>
      </c>
      <c r="KB1255" s="130">
        <f t="shared" si="641"/>
        <v>0</v>
      </c>
      <c r="KC1255" s="130">
        <f t="shared" si="641"/>
        <v>0</v>
      </c>
      <c r="KD1255" s="130">
        <f t="shared" si="641"/>
        <v>0</v>
      </c>
      <c r="KE1255" s="130">
        <f t="shared" si="641"/>
        <v>0</v>
      </c>
      <c r="KF1255" s="130">
        <f t="shared" si="641"/>
        <v>0</v>
      </c>
      <c r="KG1255" s="130">
        <f t="shared" si="641"/>
        <v>0</v>
      </c>
      <c r="KH1255" s="309" t="s">
        <v>808</v>
      </c>
      <c r="KI1255" s="309" t="s">
        <v>808</v>
      </c>
      <c r="KJ1255" s="309" t="s">
        <v>808</v>
      </c>
      <c r="KK1255" s="309" t="s">
        <v>808</v>
      </c>
      <c r="KL1255" s="309" t="s">
        <v>808</v>
      </c>
      <c r="KM1255" s="309" t="s">
        <v>808</v>
      </c>
      <c r="KN1255" s="130">
        <f t="shared" ref="KN1255:LB1255" si="642">SUM(KN1256:KN1265)</f>
        <v>0</v>
      </c>
      <c r="KO1255" s="130">
        <f t="shared" si="642"/>
        <v>0</v>
      </c>
      <c r="KP1255" s="130">
        <f t="shared" si="642"/>
        <v>0</v>
      </c>
      <c r="KQ1255" s="130">
        <f t="shared" si="642"/>
        <v>0</v>
      </c>
      <c r="KR1255" s="130">
        <f t="shared" si="642"/>
        <v>0</v>
      </c>
      <c r="KS1255" s="130">
        <f t="shared" si="642"/>
        <v>0</v>
      </c>
      <c r="KT1255" s="130">
        <f t="shared" si="642"/>
        <v>0</v>
      </c>
      <c r="KU1255" s="130">
        <f t="shared" si="642"/>
        <v>0</v>
      </c>
      <c r="KV1255" s="130">
        <f t="shared" si="642"/>
        <v>0</v>
      </c>
      <c r="KW1255" s="130">
        <f t="shared" si="642"/>
        <v>0</v>
      </c>
      <c r="KX1255" s="130">
        <f t="shared" si="642"/>
        <v>0</v>
      </c>
      <c r="KY1255" s="130">
        <f t="shared" si="642"/>
        <v>0</v>
      </c>
      <c r="KZ1255" s="130">
        <f t="shared" si="642"/>
        <v>0</v>
      </c>
      <c r="LA1255" s="130">
        <f t="shared" si="642"/>
        <v>0</v>
      </c>
      <c r="LB1255" s="130">
        <f t="shared" si="642"/>
        <v>0</v>
      </c>
      <c r="LC1255" s="309" t="s">
        <v>808</v>
      </c>
      <c r="LD1255" s="309" t="s">
        <v>808</v>
      </c>
      <c r="LE1255" s="309" t="s">
        <v>808</v>
      </c>
      <c r="LF1255" s="309" t="s">
        <v>808</v>
      </c>
      <c r="LG1255" s="309" t="s">
        <v>808</v>
      </c>
      <c r="LH1255" s="309" t="s">
        <v>808</v>
      </c>
      <c r="LI1255" s="130">
        <f t="shared" ref="LI1255:LW1255" si="643">SUM(LI1256:LI1265)</f>
        <v>0</v>
      </c>
      <c r="LJ1255" s="130">
        <f t="shared" si="643"/>
        <v>0</v>
      </c>
      <c r="LK1255" s="130">
        <f t="shared" si="643"/>
        <v>0</v>
      </c>
      <c r="LL1255" s="130">
        <f t="shared" si="643"/>
        <v>0</v>
      </c>
      <c r="LM1255" s="130">
        <f t="shared" si="643"/>
        <v>0</v>
      </c>
      <c r="LN1255" s="130">
        <f t="shared" si="643"/>
        <v>0</v>
      </c>
      <c r="LO1255" s="130">
        <f t="shared" si="643"/>
        <v>0</v>
      </c>
      <c r="LP1255" s="130">
        <f t="shared" si="643"/>
        <v>0</v>
      </c>
      <c r="LQ1255" s="130">
        <f t="shared" si="643"/>
        <v>0</v>
      </c>
      <c r="LR1255" s="130">
        <f t="shared" si="643"/>
        <v>0</v>
      </c>
      <c r="LS1255" s="130">
        <f t="shared" si="643"/>
        <v>0</v>
      </c>
      <c r="LT1255" s="130">
        <f t="shared" si="643"/>
        <v>0</v>
      </c>
      <c r="LU1255" s="130">
        <f t="shared" si="643"/>
        <v>0</v>
      </c>
      <c r="LV1255" s="130">
        <f t="shared" si="643"/>
        <v>0</v>
      </c>
      <c r="LW1255" s="130">
        <f t="shared" si="643"/>
        <v>0</v>
      </c>
      <c r="LX1255" s="309" t="s">
        <v>808</v>
      </c>
      <c r="LY1255" s="309" t="s">
        <v>808</v>
      </c>
      <c r="LZ1255" s="309" t="s">
        <v>808</v>
      </c>
      <c r="MA1255" s="309" t="s">
        <v>808</v>
      </c>
      <c r="MB1255" s="309" t="s">
        <v>808</v>
      </c>
      <c r="MC1255" s="309" t="s">
        <v>808</v>
      </c>
      <c r="MD1255" s="130">
        <f t="shared" ref="MD1255:MR1255" si="644">SUM(MD1256:MD1265)</f>
        <v>0</v>
      </c>
      <c r="ME1255" s="130">
        <f t="shared" si="644"/>
        <v>0</v>
      </c>
      <c r="MF1255" s="130">
        <f t="shared" si="644"/>
        <v>0</v>
      </c>
      <c r="MG1255" s="130">
        <f t="shared" si="644"/>
        <v>0</v>
      </c>
      <c r="MH1255" s="130">
        <f t="shared" si="644"/>
        <v>0</v>
      </c>
      <c r="MI1255" s="130">
        <f t="shared" si="644"/>
        <v>0</v>
      </c>
      <c r="MJ1255" s="130">
        <f t="shared" si="644"/>
        <v>0</v>
      </c>
      <c r="MK1255" s="130">
        <f t="shared" si="644"/>
        <v>0</v>
      </c>
      <c r="ML1255" s="130">
        <f t="shared" si="644"/>
        <v>0</v>
      </c>
      <c r="MM1255" s="130">
        <f t="shared" si="644"/>
        <v>0</v>
      </c>
      <c r="MN1255" s="130">
        <f t="shared" si="644"/>
        <v>0</v>
      </c>
      <c r="MO1255" s="130">
        <f t="shared" si="644"/>
        <v>0</v>
      </c>
      <c r="MP1255" s="130">
        <f t="shared" si="644"/>
        <v>0</v>
      </c>
      <c r="MQ1255" s="130">
        <f t="shared" si="644"/>
        <v>0</v>
      </c>
      <c r="MR1255" s="130">
        <f t="shared" si="644"/>
        <v>0</v>
      </c>
      <c r="MS1255" s="309" t="s">
        <v>808</v>
      </c>
      <c r="MT1255" s="309" t="s">
        <v>808</v>
      </c>
      <c r="MU1255" s="309" t="s">
        <v>808</v>
      </c>
      <c r="MV1255" s="309" t="s">
        <v>808</v>
      </c>
      <c r="MW1255" s="309" t="s">
        <v>808</v>
      </c>
      <c r="MX1255" s="309" t="s">
        <v>808</v>
      </c>
      <c r="MY1255" s="130">
        <f t="shared" ref="MY1255:NM1255" si="645">SUM(MY1256:MY1265)</f>
        <v>0</v>
      </c>
      <c r="MZ1255" s="130">
        <f t="shared" si="645"/>
        <v>0</v>
      </c>
      <c r="NA1255" s="130">
        <f t="shared" si="645"/>
        <v>0</v>
      </c>
      <c r="NB1255" s="130">
        <f t="shared" si="645"/>
        <v>0</v>
      </c>
      <c r="NC1255" s="130">
        <f t="shared" si="645"/>
        <v>0</v>
      </c>
      <c r="ND1255" s="130">
        <f t="shared" si="645"/>
        <v>0</v>
      </c>
      <c r="NE1255" s="130">
        <f t="shared" si="645"/>
        <v>0</v>
      </c>
      <c r="NF1255" s="130">
        <f t="shared" si="645"/>
        <v>0</v>
      </c>
      <c r="NG1255" s="130">
        <f t="shared" si="645"/>
        <v>0</v>
      </c>
      <c r="NH1255" s="130">
        <f t="shared" si="645"/>
        <v>0</v>
      </c>
      <c r="NI1255" s="130">
        <f t="shared" si="645"/>
        <v>0</v>
      </c>
      <c r="NJ1255" s="130">
        <f t="shared" si="645"/>
        <v>0</v>
      </c>
      <c r="NK1255" s="130">
        <f t="shared" si="645"/>
        <v>0</v>
      </c>
      <c r="NL1255" s="130">
        <f t="shared" si="645"/>
        <v>0</v>
      </c>
      <c r="NM1255" s="130">
        <f t="shared" si="645"/>
        <v>0</v>
      </c>
      <c r="NN1255" s="309" t="s">
        <v>808</v>
      </c>
      <c r="NO1255" s="309" t="s">
        <v>808</v>
      </c>
      <c r="NP1255" s="309" t="s">
        <v>808</v>
      </c>
      <c r="NQ1255" s="309" t="s">
        <v>808</v>
      </c>
      <c r="NR1255" s="309" t="s">
        <v>808</v>
      </c>
      <c r="NS1255" s="309" t="s">
        <v>808</v>
      </c>
      <c r="NT1255" s="130">
        <f t="shared" ref="NT1255:OH1255" si="646">SUM(NT1256:NT1265)</f>
        <v>0</v>
      </c>
      <c r="NU1255" s="130">
        <f t="shared" si="646"/>
        <v>0</v>
      </c>
      <c r="NV1255" s="130">
        <f t="shared" si="646"/>
        <v>0</v>
      </c>
      <c r="NW1255" s="130">
        <f t="shared" si="646"/>
        <v>0</v>
      </c>
      <c r="NX1255" s="130">
        <f t="shared" si="646"/>
        <v>0</v>
      </c>
      <c r="NY1255" s="130">
        <f t="shared" si="646"/>
        <v>0</v>
      </c>
      <c r="NZ1255" s="130">
        <f t="shared" si="646"/>
        <v>0</v>
      </c>
      <c r="OA1255" s="130">
        <f t="shared" si="646"/>
        <v>0</v>
      </c>
      <c r="OB1255" s="130">
        <f t="shared" si="646"/>
        <v>0</v>
      </c>
      <c r="OC1255" s="130">
        <f t="shared" si="646"/>
        <v>0</v>
      </c>
      <c r="OD1255" s="130">
        <f t="shared" si="646"/>
        <v>0</v>
      </c>
      <c r="OE1255" s="130">
        <f t="shared" si="646"/>
        <v>0</v>
      </c>
      <c r="OF1255" s="130">
        <f t="shared" si="646"/>
        <v>0</v>
      </c>
      <c r="OG1255" s="130">
        <f t="shared" si="646"/>
        <v>0</v>
      </c>
      <c r="OH1255" s="130">
        <f t="shared" si="646"/>
        <v>0</v>
      </c>
      <c r="OI1255" s="309" t="s">
        <v>808</v>
      </c>
      <c r="OJ1255" s="309" t="s">
        <v>808</v>
      </c>
      <c r="OK1255" s="309" t="s">
        <v>808</v>
      </c>
      <c r="OL1255" s="309" t="s">
        <v>808</v>
      </c>
      <c r="OM1255" s="309" t="s">
        <v>808</v>
      </c>
      <c r="ON1255" s="309" t="s">
        <v>808</v>
      </c>
      <c r="OO1255" s="130">
        <f t="shared" ref="OO1255:PC1255" si="647">SUM(OO1256:OO1265)</f>
        <v>0</v>
      </c>
      <c r="OP1255" s="130">
        <f t="shared" si="647"/>
        <v>0</v>
      </c>
      <c r="OQ1255" s="130">
        <f t="shared" si="647"/>
        <v>0</v>
      </c>
      <c r="OR1255" s="130">
        <f t="shared" si="647"/>
        <v>0</v>
      </c>
      <c r="OS1255" s="130">
        <f t="shared" si="647"/>
        <v>0</v>
      </c>
      <c r="OT1255" s="130">
        <f t="shared" si="647"/>
        <v>0</v>
      </c>
      <c r="OU1255" s="130">
        <f t="shared" si="647"/>
        <v>0</v>
      </c>
      <c r="OV1255" s="130">
        <f t="shared" si="647"/>
        <v>0</v>
      </c>
      <c r="OW1255" s="130">
        <f t="shared" si="647"/>
        <v>0</v>
      </c>
      <c r="OX1255" s="130">
        <f t="shared" si="647"/>
        <v>0</v>
      </c>
      <c r="OY1255" s="130">
        <f t="shared" si="647"/>
        <v>0</v>
      </c>
      <c r="OZ1255" s="130">
        <f t="shared" si="647"/>
        <v>0</v>
      </c>
      <c r="PA1255" s="130">
        <f t="shared" si="647"/>
        <v>0</v>
      </c>
      <c r="PB1255" s="130">
        <f t="shared" si="647"/>
        <v>0</v>
      </c>
      <c r="PC1255" s="130">
        <f t="shared" si="647"/>
        <v>0</v>
      </c>
      <c r="PD1255" s="309" t="s">
        <v>808</v>
      </c>
      <c r="PE1255" s="309" t="s">
        <v>808</v>
      </c>
      <c r="PF1255" s="309" t="s">
        <v>808</v>
      </c>
      <c r="PG1255" s="309" t="s">
        <v>808</v>
      </c>
      <c r="PH1255" s="309" t="s">
        <v>808</v>
      </c>
      <c r="PI1255" s="309" t="s">
        <v>808</v>
      </c>
      <c r="PJ1255" s="130">
        <f t="shared" ref="PJ1255:PX1255" si="648">SUM(PJ1256:PJ1265)</f>
        <v>0</v>
      </c>
      <c r="PK1255" s="130">
        <f t="shared" si="648"/>
        <v>0</v>
      </c>
      <c r="PL1255" s="130">
        <f t="shared" si="648"/>
        <v>0</v>
      </c>
      <c r="PM1255" s="130">
        <f t="shared" si="648"/>
        <v>0</v>
      </c>
      <c r="PN1255" s="130">
        <f t="shared" si="648"/>
        <v>0</v>
      </c>
      <c r="PO1255" s="130">
        <f t="shared" si="648"/>
        <v>0</v>
      </c>
      <c r="PP1255" s="130">
        <f t="shared" si="648"/>
        <v>0</v>
      </c>
      <c r="PQ1255" s="130">
        <f t="shared" si="648"/>
        <v>0</v>
      </c>
      <c r="PR1255" s="130">
        <f t="shared" si="648"/>
        <v>0</v>
      </c>
      <c r="PS1255" s="130">
        <f t="shared" si="648"/>
        <v>0</v>
      </c>
      <c r="PT1255" s="130">
        <f t="shared" si="648"/>
        <v>0</v>
      </c>
      <c r="PU1255" s="130">
        <f t="shared" si="648"/>
        <v>0</v>
      </c>
      <c r="PV1255" s="130">
        <f t="shared" si="648"/>
        <v>0</v>
      </c>
      <c r="PW1255" s="130">
        <f t="shared" si="648"/>
        <v>0</v>
      </c>
      <c r="PX1255" s="130">
        <f t="shared" si="648"/>
        <v>0</v>
      </c>
      <c r="PY1255" s="309" t="s">
        <v>808</v>
      </c>
      <c r="PZ1255" s="309" t="s">
        <v>808</v>
      </c>
      <c r="QA1255" s="309" t="s">
        <v>808</v>
      </c>
      <c r="QB1255" s="309" t="s">
        <v>808</v>
      </c>
      <c r="QC1255" s="309" t="s">
        <v>808</v>
      </c>
      <c r="QD1255" s="309" t="s">
        <v>808</v>
      </c>
      <c r="QE1255" s="130">
        <f t="shared" ref="QE1255:QS1255" si="649">SUM(QE1256:QE1265)</f>
        <v>0</v>
      </c>
      <c r="QF1255" s="130">
        <f t="shared" si="649"/>
        <v>0</v>
      </c>
      <c r="QG1255" s="130">
        <f t="shared" si="649"/>
        <v>0</v>
      </c>
      <c r="QH1255" s="130">
        <f t="shared" si="649"/>
        <v>0</v>
      </c>
      <c r="QI1255" s="130">
        <f t="shared" si="649"/>
        <v>0</v>
      </c>
      <c r="QJ1255" s="130">
        <f t="shared" si="649"/>
        <v>0</v>
      </c>
      <c r="QK1255" s="130">
        <f t="shared" si="649"/>
        <v>0</v>
      </c>
      <c r="QL1255" s="130">
        <f t="shared" si="649"/>
        <v>0</v>
      </c>
      <c r="QM1255" s="130">
        <f t="shared" si="649"/>
        <v>0</v>
      </c>
      <c r="QN1255" s="130">
        <f t="shared" si="649"/>
        <v>0</v>
      </c>
      <c r="QO1255" s="130">
        <f t="shared" si="649"/>
        <v>0</v>
      </c>
      <c r="QP1255" s="130">
        <f t="shared" si="649"/>
        <v>0</v>
      </c>
      <c r="QQ1255" s="130">
        <f t="shared" si="649"/>
        <v>0</v>
      </c>
      <c r="QR1255" s="130">
        <f t="shared" si="649"/>
        <v>0</v>
      </c>
      <c r="QS1255" s="130">
        <f t="shared" si="649"/>
        <v>0</v>
      </c>
      <c r="QT1255" s="309" t="s">
        <v>808</v>
      </c>
      <c r="QU1255" s="309" t="s">
        <v>808</v>
      </c>
      <c r="QV1255" s="309" t="s">
        <v>808</v>
      </c>
      <c r="QW1255" s="309" t="s">
        <v>808</v>
      </c>
      <c r="QX1255" s="309" t="s">
        <v>808</v>
      </c>
      <c r="QY1255" s="309" t="s">
        <v>808</v>
      </c>
      <c r="QZ1255" s="130">
        <f t="shared" ref="QZ1255:RN1255" si="650">SUM(QZ1256:QZ1265)</f>
        <v>0</v>
      </c>
      <c r="RA1255" s="130">
        <f t="shared" si="650"/>
        <v>0</v>
      </c>
      <c r="RB1255" s="130">
        <f t="shared" si="650"/>
        <v>0</v>
      </c>
      <c r="RC1255" s="130">
        <f t="shared" si="650"/>
        <v>0</v>
      </c>
      <c r="RD1255" s="130">
        <f t="shared" si="650"/>
        <v>0</v>
      </c>
      <c r="RE1255" s="130">
        <f t="shared" si="650"/>
        <v>0</v>
      </c>
      <c r="RF1255" s="130">
        <f t="shared" si="650"/>
        <v>0</v>
      </c>
      <c r="RG1255" s="130">
        <f t="shared" si="650"/>
        <v>0</v>
      </c>
      <c r="RH1255" s="130">
        <f t="shared" si="650"/>
        <v>0</v>
      </c>
      <c r="RI1255" s="130">
        <f t="shared" si="650"/>
        <v>0</v>
      </c>
      <c r="RJ1255" s="130">
        <f t="shared" si="650"/>
        <v>0</v>
      </c>
      <c r="RK1255" s="130">
        <f t="shared" si="650"/>
        <v>0</v>
      </c>
      <c r="RL1255" s="130">
        <f t="shared" si="650"/>
        <v>0</v>
      </c>
      <c r="RM1255" s="130">
        <f t="shared" si="650"/>
        <v>0</v>
      </c>
      <c r="RN1255" s="130">
        <f t="shared" si="650"/>
        <v>0</v>
      </c>
      <c r="RO1255" s="309" t="s">
        <v>808</v>
      </c>
      <c r="RP1255" s="309" t="s">
        <v>808</v>
      </c>
      <c r="RQ1255" s="309" t="s">
        <v>808</v>
      </c>
      <c r="RR1255" s="309" t="s">
        <v>808</v>
      </c>
      <c r="RS1255" s="309" t="s">
        <v>808</v>
      </c>
      <c r="RT1255" s="309" t="s">
        <v>808</v>
      </c>
      <c r="RU1255" s="130">
        <f t="shared" ref="RU1255:SI1255" si="651">SUM(RU1256:RU1265)</f>
        <v>0</v>
      </c>
      <c r="RV1255" s="130">
        <f t="shared" si="651"/>
        <v>0</v>
      </c>
      <c r="RW1255" s="130">
        <f t="shared" si="651"/>
        <v>0</v>
      </c>
      <c r="RX1255" s="130">
        <f t="shared" si="651"/>
        <v>0</v>
      </c>
      <c r="RY1255" s="130">
        <f t="shared" si="651"/>
        <v>0</v>
      </c>
      <c r="RZ1255" s="130">
        <f t="shared" si="651"/>
        <v>0</v>
      </c>
      <c r="SA1255" s="130">
        <f t="shared" si="651"/>
        <v>0</v>
      </c>
      <c r="SB1255" s="130">
        <f t="shared" si="651"/>
        <v>0</v>
      </c>
      <c r="SC1255" s="130">
        <f t="shared" si="651"/>
        <v>0</v>
      </c>
      <c r="SD1255" s="130">
        <f t="shared" si="651"/>
        <v>0</v>
      </c>
      <c r="SE1255" s="130">
        <f t="shared" si="651"/>
        <v>0</v>
      </c>
      <c r="SF1255" s="130">
        <f t="shared" si="651"/>
        <v>0</v>
      </c>
      <c r="SG1255" s="130">
        <f t="shared" si="651"/>
        <v>0</v>
      </c>
      <c r="SH1255" s="130">
        <f t="shared" si="651"/>
        <v>0</v>
      </c>
      <c r="SI1255" s="130">
        <f t="shared" si="651"/>
        <v>0</v>
      </c>
      <c r="SJ1255" s="309" t="s">
        <v>808</v>
      </c>
      <c r="SK1255" s="309" t="s">
        <v>808</v>
      </c>
      <c r="SL1255" s="309" t="s">
        <v>808</v>
      </c>
      <c r="SM1255" s="309" t="s">
        <v>808</v>
      </c>
      <c r="SN1255" s="309" t="s">
        <v>808</v>
      </c>
      <c r="SO1255" s="309" t="s">
        <v>808</v>
      </c>
      <c r="SP1255" s="130">
        <f t="shared" ref="SP1255:TD1255" si="652">SUM(SP1256:SP1265)</f>
        <v>0</v>
      </c>
      <c r="SQ1255" s="130">
        <f t="shared" si="652"/>
        <v>0</v>
      </c>
      <c r="SR1255" s="130">
        <f t="shared" si="652"/>
        <v>0</v>
      </c>
      <c r="SS1255" s="130">
        <f t="shared" si="652"/>
        <v>0</v>
      </c>
      <c r="ST1255" s="130">
        <f t="shared" si="652"/>
        <v>0</v>
      </c>
      <c r="SU1255" s="130">
        <f t="shared" si="652"/>
        <v>0</v>
      </c>
      <c r="SV1255" s="130">
        <f t="shared" si="652"/>
        <v>0</v>
      </c>
      <c r="SW1255" s="130">
        <f t="shared" si="652"/>
        <v>0</v>
      </c>
      <c r="SX1255" s="130">
        <f t="shared" si="652"/>
        <v>0</v>
      </c>
      <c r="SY1255" s="130">
        <f t="shared" si="652"/>
        <v>0</v>
      </c>
      <c r="SZ1255" s="130">
        <f t="shared" si="652"/>
        <v>0</v>
      </c>
      <c r="TA1255" s="130">
        <f t="shared" si="652"/>
        <v>0</v>
      </c>
      <c r="TB1255" s="130">
        <f t="shared" si="652"/>
        <v>0</v>
      </c>
      <c r="TC1255" s="130">
        <f t="shared" si="652"/>
        <v>0</v>
      </c>
      <c r="TD1255" s="130">
        <f t="shared" si="652"/>
        <v>0</v>
      </c>
      <c r="TE1255" s="309" t="s">
        <v>808</v>
      </c>
      <c r="TF1255" s="309" t="s">
        <v>808</v>
      </c>
      <c r="TG1255" s="309" t="s">
        <v>808</v>
      </c>
      <c r="TH1255" s="309" t="s">
        <v>808</v>
      </c>
      <c r="TI1255" s="309" t="s">
        <v>808</v>
      </c>
      <c r="TJ1255" s="309" t="s">
        <v>808</v>
      </c>
      <c r="TK1255" s="130">
        <f t="shared" ref="TK1255:TY1255" si="653">SUM(TK1256:TK1265)</f>
        <v>0</v>
      </c>
      <c r="TL1255" s="130">
        <f t="shared" si="653"/>
        <v>0</v>
      </c>
      <c r="TM1255" s="130">
        <f t="shared" si="653"/>
        <v>0</v>
      </c>
      <c r="TN1255" s="130">
        <f t="shared" si="653"/>
        <v>0</v>
      </c>
      <c r="TO1255" s="130">
        <f t="shared" si="653"/>
        <v>0</v>
      </c>
      <c r="TP1255" s="130">
        <f t="shared" si="653"/>
        <v>0</v>
      </c>
      <c r="TQ1255" s="130">
        <f t="shared" si="653"/>
        <v>0</v>
      </c>
      <c r="TR1255" s="130">
        <f t="shared" si="653"/>
        <v>0</v>
      </c>
      <c r="TS1255" s="130">
        <f t="shared" si="653"/>
        <v>0</v>
      </c>
      <c r="TT1255" s="130">
        <f t="shared" si="653"/>
        <v>0</v>
      </c>
      <c r="TU1255" s="130">
        <f t="shared" si="653"/>
        <v>0</v>
      </c>
      <c r="TV1255" s="130">
        <f t="shared" si="653"/>
        <v>0</v>
      </c>
      <c r="TW1255" s="130">
        <f t="shared" si="653"/>
        <v>0</v>
      </c>
      <c r="TX1255" s="130">
        <f t="shared" si="653"/>
        <v>0</v>
      </c>
      <c r="TY1255" s="130">
        <f t="shared" si="653"/>
        <v>0</v>
      </c>
      <c r="TZ1255" s="309" t="s">
        <v>808</v>
      </c>
      <c r="UA1255" s="309" t="s">
        <v>808</v>
      </c>
      <c r="UB1255" s="309" t="s">
        <v>808</v>
      </c>
      <c r="UC1255" s="309" t="s">
        <v>808</v>
      </c>
      <c r="UD1255" s="309" t="s">
        <v>808</v>
      </c>
      <c r="UE1255" s="309" t="s">
        <v>808</v>
      </c>
      <c r="UF1255" s="130">
        <f t="shared" ref="UF1255:UT1255" si="654">SUM(UF1256:UF1265)</f>
        <v>0</v>
      </c>
      <c r="UG1255" s="130">
        <f t="shared" si="654"/>
        <v>0</v>
      </c>
      <c r="UH1255" s="130">
        <f t="shared" si="654"/>
        <v>0</v>
      </c>
      <c r="UI1255" s="130">
        <f t="shared" si="654"/>
        <v>0</v>
      </c>
      <c r="UJ1255" s="130">
        <f t="shared" si="654"/>
        <v>0</v>
      </c>
      <c r="UK1255" s="130">
        <f t="shared" si="654"/>
        <v>0</v>
      </c>
      <c r="UL1255" s="130">
        <f t="shared" si="654"/>
        <v>70</v>
      </c>
      <c r="UM1255" s="130">
        <f t="shared" si="654"/>
        <v>70</v>
      </c>
      <c r="UN1255" s="130">
        <f t="shared" si="654"/>
        <v>70</v>
      </c>
      <c r="UO1255" s="130">
        <f t="shared" si="654"/>
        <v>0</v>
      </c>
      <c r="UP1255" s="130">
        <f t="shared" si="654"/>
        <v>0</v>
      </c>
      <c r="UQ1255" s="130">
        <f t="shared" si="654"/>
        <v>0</v>
      </c>
      <c r="UR1255" s="130">
        <f t="shared" si="654"/>
        <v>630822.03</v>
      </c>
      <c r="US1255" s="130">
        <f t="shared" si="654"/>
        <v>630822.03</v>
      </c>
      <c r="UT1255" s="130">
        <f t="shared" si="654"/>
        <v>630822.03</v>
      </c>
      <c r="UU1255" s="309" t="s">
        <v>808</v>
      </c>
      <c r="UV1255" s="309" t="s">
        <v>808</v>
      </c>
      <c r="UW1255" s="309" t="s">
        <v>808</v>
      </c>
      <c r="UX1255" s="309" t="s">
        <v>808</v>
      </c>
      <c r="UY1255" s="309" t="s">
        <v>808</v>
      </c>
      <c r="UZ1255" s="309" t="s">
        <v>808</v>
      </c>
      <c r="VA1255" s="130">
        <f t="shared" ref="VA1255:VO1255" si="655">SUM(VA1256:VA1265)</f>
        <v>0</v>
      </c>
      <c r="VB1255" s="130">
        <f t="shared" si="655"/>
        <v>0</v>
      </c>
      <c r="VC1255" s="130">
        <f t="shared" si="655"/>
        <v>0</v>
      </c>
      <c r="VD1255" s="130">
        <f t="shared" si="655"/>
        <v>81808.160000000003</v>
      </c>
      <c r="VE1255" s="130">
        <f t="shared" si="655"/>
        <v>76572.33</v>
      </c>
      <c r="VF1255" s="130">
        <f t="shared" si="655"/>
        <v>74980.73</v>
      </c>
      <c r="VG1255" s="130">
        <f t="shared" si="655"/>
        <v>0</v>
      </c>
      <c r="VH1255" s="130">
        <f t="shared" si="655"/>
        <v>0</v>
      </c>
      <c r="VI1255" s="130">
        <f t="shared" si="655"/>
        <v>0</v>
      </c>
      <c r="VJ1255" s="130">
        <f t="shared" si="655"/>
        <v>0</v>
      </c>
      <c r="VK1255" s="130">
        <f t="shared" si="655"/>
        <v>0</v>
      </c>
      <c r="VL1255" s="130">
        <f t="shared" si="655"/>
        <v>0</v>
      </c>
      <c r="VM1255" s="130">
        <f t="shared" si="655"/>
        <v>0</v>
      </c>
      <c r="VN1255" s="130">
        <f t="shared" si="655"/>
        <v>0</v>
      </c>
      <c r="VO1255" s="130">
        <f t="shared" si="655"/>
        <v>0</v>
      </c>
      <c r="VP1255" s="309" t="s">
        <v>808</v>
      </c>
      <c r="VQ1255" s="309" t="s">
        <v>808</v>
      </c>
      <c r="VR1255" s="309" t="s">
        <v>808</v>
      </c>
      <c r="VS1255" s="309" t="s">
        <v>808</v>
      </c>
      <c r="VT1255" s="309" t="s">
        <v>808</v>
      </c>
      <c r="VU1255" s="309" t="s">
        <v>808</v>
      </c>
      <c r="VV1255" s="130">
        <f t="shared" ref="VV1255:WJ1255" si="656">SUM(VV1256:VV1265)</f>
        <v>0</v>
      </c>
      <c r="VW1255" s="130">
        <f t="shared" si="656"/>
        <v>0</v>
      </c>
      <c r="VX1255" s="130">
        <f t="shared" si="656"/>
        <v>0</v>
      </c>
      <c r="VY1255" s="130">
        <f t="shared" si="656"/>
        <v>0</v>
      </c>
      <c r="VZ1255" s="130">
        <f t="shared" si="656"/>
        <v>0</v>
      </c>
      <c r="WA1255" s="130">
        <f t="shared" si="656"/>
        <v>0</v>
      </c>
      <c r="WB1255" s="130">
        <f t="shared" si="656"/>
        <v>0</v>
      </c>
      <c r="WC1255" s="130">
        <f t="shared" si="656"/>
        <v>0</v>
      </c>
      <c r="WD1255" s="130">
        <f t="shared" si="656"/>
        <v>0</v>
      </c>
      <c r="WE1255" s="130">
        <f t="shared" si="656"/>
        <v>0</v>
      </c>
      <c r="WF1255" s="130">
        <f t="shared" si="656"/>
        <v>0</v>
      </c>
      <c r="WG1255" s="130">
        <f t="shared" si="656"/>
        <v>0</v>
      </c>
      <c r="WH1255" s="130">
        <f t="shared" si="656"/>
        <v>0</v>
      </c>
      <c r="WI1255" s="130">
        <f t="shared" si="656"/>
        <v>0</v>
      </c>
      <c r="WJ1255" s="130">
        <f t="shared" si="656"/>
        <v>0</v>
      </c>
      <c r="WK1255" s="309" t="s">
        <v>808</v>
      </c>
      <c r="WL1255" s="309" t="s">
        <v>808</v>
      </c>
      <c r="WM1255" s="309" t="s">
        <v>808</v>
      </c>
      <c r="WN1255" s="309" t="s">
        <v>808</v>
      </c>
      <c r="WO1255" s="309" t="s">
        <v>808</v>
      </c>
      <c r="WP1255" s="309" t="s">
        <v>808</v>
      </c>
      <c r="WQ1255" s="130">
        <f t="shared" ref="WQ1255:XE1255" si="657">SUM(WQ1256:WQ1265)</f>
        <v>0</v>
      </c>
      <c r="WR1255" s="130">
        <f t="shared" si="657"/>
        <v>0</v>
      </c>
      <c r="WS1255" s="130">
        <f t="shared" si="657"/>
        <v>0</v>
      </c>
      <c r="WT1255" s="130">
        <f t="shared" si="657"/>
        <v>0</v>
      </c>
      <c r="WU1255" s="130">
        <f t="shared" si="657"/>
        <v>0</v>
      </c>
      <c r="WV1255" s="130">
        <f t="shared" si="657"/>
        <v>0</v>
      </c>
      <c r="WW1255" s="130">
        <f t="shared" si="657"/>
        <v>0</v>
      </c>
      <c r="WX1255" s="130">
        <f t="shared" si="657"/>
        <v>0</v>
      </c>
      <c r="WY1255" s="130">
        <f t="shared" si="657"/>
        <v>0</v>
      </c>
      <c r="WZ1255" s="130">
        <f t="shared" si="657"/>
        <v>0</v>
      </c>
      <c r="XA1255" s="130">
        <f t="shared" si="657"/>
        <v>0</v>
      </c>
      <c r="XB1255" s="130">
        <f t="shared" si="657"/>
        <v>0</v>
      </c>
      <c r="XC1255" s="130">
        <f t="shared" si="657"/>
        <v>0</v>
      </c>
      <c r="XD1255" s="130">
        <f t="shared" si="657"/>
        <v>0</v>
      </c>
      <c r="XE1255" s="130">
        <f t="shared" si="657"/>
        <v>0</v>
      </c>
      <c r="XF1255" s="309" t="s">
        <v>808</v>
      </c>
      <c r="XG1255" s="309" t="s">
        <v>808</v>
      </c>
      <c r="XH1255" s="309" t="s">
        <v>808</v>
      </c>
      <c r="XI1255" s="309" t="s">
        <v>808</v>
      </c>
      <c r="XJ1255" s="309" t="s">
        <v>808</v>
      </c>
      <c r="XK1255" s="309" t="s">
        <v>808</v>
      </c>
      <c r="XL1255" s="130">
        <f t="shared" ref="XL1255:XZ1255" si="658">SUM(XL1256:XL1265)</f>
        <v>0</v>
      </c>
      <c r="XM1255" s="130">
        <f t="shared" si="658"/>
        <v>0</v>
      </c>
      <c r="XN1255" s="130">
        <f t="shared" si="658"/>
        <v>0</v>
      </c>
      <c r="XO1255" s="130">
        <f t="shared" si="658"/>
        <v>0</v>
      </c>
      <c r="XP1255" s="130">
        <f t="shared" si="658"/>
        <v>0</v>
      </c>
      <c r="XQ1255" s="130">
        <f t="shared" si="658"/>
        <v>0</v>
      </c>
      <c r="XR1255" s="130">
        <f t="shared" si="658"/>
        <v>0</v>
      </c>
      <c r="XS1255" s="130">
        <f t="shared" si="658"/>
        <v>0</v>
      </c>
      <c r="XT1255" s="130">
        <f t="shared" si="658"/>
        <v>0</v>
      </c>
      <c r="XU1255" s="130">
        <f t="shared" si="658"/>
        <v>0</v>
      </c>
      <c r="XV1255" s="130">
        <f t="shared" si="658"/>
        <v>0</v>
      </c>
      <c r="XW1255" s="130">
        <f t="shared" si="658"/>
        <v>0</v>
      </c>
      <c r="XX1255" s="130">
        <f t="shared" si="658"/>
        <v>0</v>
      </c>
      <c r="XY1255" s="130">
        <f t="shared" si="658"/>
        <v>0</v>
      </c>
      <c r="XZ1255" s="130">
        <f t="shared" si="658"/>
        <v>0</v>
      </c>
      <c r="YA1255" s="309" t="s">
        <v>808</v>
      </c>
      <c r="YB1255" s="309" t="s">
        <v>808</v>
      </c>
      <c r="YC1255" s="309" t="s">
        <v>808</v>
      </c>
      <c r="YD1255" s="309" t="s">
        <v>808</v>
      </c>
      <c r="YE1255" s="309" t="s">
        <v>808</v>
      </c>
      <c r="YF1255" s="309" t="s">
        <v>808</v>
      </c>
      <c r="YG1255" s="130">
        <f t="shared" ref="YG1255:YL1255" si="659">SUM(YG1256:YG1265)</f>
        <v>0</v>
      </c>
      <c r="YH1255" s="130">
        <f t="shared" si="659"/>
        <v>0</v>
      </c>
      <c r="YI1255" s="130">
        <f t="shared" si="659"/>
        <v>0</v>
      </c>
      <c r="YJ1255" s="130">
        <f t="shared" si="659"/>
        <v>0</v>
      </c>
      <c r="YK1255" s="130">
        <f t="shared" si="659"/>
        <v>0</v>
      </c>
      <c r="YL1255" s="130">
        <f t="shared" si="659"/>
        <v>0</v>
      </c>
      <c r="YM1255" s="130">
        <f>SUM(YM1256:YM1265)</f>
        <v>97</v>
      </c>
      <c r="YN1255" s="130">
        <f t="shared" ref="YN1255:YU1255" si="660">SUM(YN1256:YN1265)</f>
        <v>97</v>
      </c>
      <c r="YO1255" s="130">
        <f t="shared" si="660"/>
        <v>97</v>
      </c>
      <c r="YP1255" s="130">
        <f t="shared" si="660"/>
        <v>0</v>
      </c>
      <c r="YQ1255" s="130">
        <f t="shared" si="660"/>
        <v>0</v>
      </c>
      <c r="YR1255" s="130">
        <f t="shared" si="660"/>
        <v>0</v>
      </c>
      <c r="YS1255" s="130">
        <f t="shared" si="660"/>
        <v>891430.26</v>
      </c>
      <c r="YT1255" s="130">
        <f t="shared" si="660"/>
        <v>891430.26</v>
      </c>
      <c r="YU1255" s="130">
        <f t="shared" si="660"/>
        <v>891430.26</v>
      </c>
      <c r="YV1255" s="309" t="s">
        <v>808</v>
      </c>
      <c r="YW1255" s="309" t="s">
        <v>808</v>
      </c>
      <c r="YX1255" s="309" t="s">
        <v>808</v>
      </c>
      <c r="YY1255" s="309" t="s">
        <v>808</v>
      </c>
      <c r="YZ1255" s="309" t="s">
        <v>808</v>
      </c>
      <c r="ZA1255" s="309" t="s">
        <v>808</v>
      </c>
      <c r="ZB1255" s="130">
        <f t="shared" ref="ZB1255:ZG1255" si="661">SUM(ZB1256:ZB1265)</f>
        <v>0</v>
      </c>
      <c r="ZC1255" s="130">
        <f t="shared" si="661"/>
        <v>0</v>
      </c>
      <c r="ZD1255" s="130">
        <f t="shared" si="661"/>
        <v>0</v>
      </c>
      <c r="ZE1255" s="130">
        <f t="shared" si="661"/>
        <v>170915.61</v>
      </c>
      <c r="ZF1255" s="130">
        <f t="shared" si="661"/>
        <v>159354.57</v>
      </c>
      <c r="ZG1255" s="130">
        <f t="shared" si="661"/>
        <v>156047.98000000001</v>
      </c>
    </row>
    <row r="1256" spans="1:683" ht="24" hidden="1">
      <c r="A1256" s="12" t="s">
        <v>811</v>
      </c>
      <c r="B1256" s="297" t="s">
        <v>424</v>
      </c>
      <c r="C1256" s="5"/>
      <c r="D1256" s="652"/>
      <c r="E1256" s="286"/>
      <c r="F1256" s="111"/>
      <c r="G1256" s="111"/>
      <c r="H1256" s="111"/>
      <c r="I1256" s="98">
        <f>F1188</f>
        <v>17918.21</v>
      </c>
      <c r="J1256" s="98">
        <f t="shared" ref="J1256:K1256" si="662">G1188</f>
        <v>17918.21</v>
      </c>
      <c r="K1256" s="98">
        <f t="shared" si="662"/>
        <v>17918.21</v>
      </c>
      <c r="L1256" s="103"/>
      <c r="M1256" s="103"/>
      <c r="N1256" s="103"/>
      <c r="O1256" s="124"/>
      <c r="P1256" s="124"/>
      <c r="Q1256" s="124"/>
      <c r="R1256" s="98">
        <f>$I1256*L1256</f>
        <v>0</v>
      </c>
      <c r="S1256" s="98">
        <f>$J1256*M1256</f>
        <v>0</v>
      </c>
      <c r="T1256" s="98">
        <f>$K1256*N1256</f>
        <v>0</v>
      </c>
      <c r="U1256" s="124"/>
      <c r="V1256" s="124"/>
      <c r="W1256" s="124"/>
      <c r="X1256" s="98">
        <f t="shared" ref="X1256:X1265" si="663">$I1256*X$1268</f>
        <v>0</v>
      </c>
      <c r="Y1256" s="98">
        <f t="shared" ref="Y1256:Y1265" si="664">$J1256*Y$1268</f>
        <v>0</v>
      </c>
      <c r="Z1256" s="98">
        <f t="shared" ref="Z1256:Z1265" si="665">$K1256*Z$1268</f>
        <v>0</v>
      </c>
      <c r="AA1256" s="124"/>
      <c r="AB1256" s="124"/>
      <c r="AC1256" s="124"/>
      <c r="AD1256" s="98">
        <f t="shared" ref="AD1256:AF1265" si="666">L1256*X1256</f>
        <v>0</v>
      </c>
      <c r="AE1256" s="98">
        <f t="shared" si="666"/>
        <v>0</v>
      </c>
      <c r="AF1256" s="98">
        <f t="shared" si="666"/>
        <v>0</v>
      </c>
      <c r="AG1256" s="103"/>
      <c r="AH1256" s="103"/>
      <c r="AI1256" s="103"/>
      <c r="AJ1256" s="124"/>
      <c r="AK1256" s="124"/>
      <c r="AL1256" s="124"/>
      <c r="AM1256" s="98">
        <f t="shared" ref="AM1256:AM1265" si="667">$I1256*AG1256</f>
        <v>0</v>
      </c>
      <c r="AN1256" s="98">
        <f t="shared" ref="AN1256:AN1265" si="668">$J1256*AH1256</f>
        <v>0</v>
      </c>
      <c r="AO1256" s="98">
        <f t="shared" ref="AO1256:AO1265" si="669">$K1256*AI1256</f>
        <v>0</v>
      </c>
      <c r="AP1256" s="124"/>
      <c r="AQ1256" s="124"/>
      <c r="AR1256" s="124"/>
      <c r="AS1256" s="98">
        <f t="shared" ref="AS1256:AS1265" si="670">$I1256*AS$1268</f>
        <v>0</v>
      </c>
      <c r="AT1256" s="98">
        <f t="shared" ref="AT1256:AT1265" si="671">$J1256*AT$1268</f>
        <v>0</v>
      </c>
      <c r="AU1256" s="98">
        <f t="shared" ref="AU1256:AU1265" si="672">$K1256*AU$1268</f>
        <v>0</v>
      </c>
      <c r="AV1256" s="124"/>
      <c r="AW1256" s="124"/>
      <c r="AX1256" s="124"/>
      <c r="AY1256" s="98">
        <f t="shared" ref="AY1256:BA1265" si="673">AG1256*AS1256</f>
        <v>0</v>
      </c>
      <c r="AZ1256" s="98">
        <f t="shared" si="673"/>
        <v>0</v>
      </c>
      <c r="BA1256" s="98">
        <f t="shared" si="673"/>
        <v>0</v>
      </c>
      <c r="BB1256" s="103"/>
      <c r="BC1256" s="103"/>
      <c r="BD1256" s="103"/>
      <c r="BE1256" s="124"/>
      <c r="BF1256" s="124"/>
      <c r="BG1256" s="124"/>
      <c r="BH1256" s="98">
        <f t="shared" ref="BH1256:BH1265" si="674">$I1256*BB1256</f>
        <v>0</v>
      </c>
      <c r="BI1256" s="98">
        <f t="shared" ref="BI1256:BI1265" si="675">$J1256*BC1256</f>
        <v>0</v>
      </c>
      <c r="BJ1256" s="98">
        <f t="shared" ref="BJ1256:BJ1265" si="676">$K1256*BD1256</f>
        <v>0</v>
      </c>
      <c r="BK1256" s="124"/>
      <c r="BL1256" s="124"/>
      <c r="BM1256" s="124"/>
      <c r="BN1256" s="98">
        <f t="shared" ref="BN1256:BN1265" si="677">$I1256*BN$1268</f>
        <v>0</v>
      </c>
      <c r="BO1256" s="98">
        <f t="shared" ref="BO1256:BO1265" si="678">$J1256*BO$1268</f>
        <v>0</v>
      </c>
      <c r="BP1256" s="98">
        <f t="shared" ref="BP1256:BP1265" si="679">$K1256*BP$1268</f>
        <v>0</v>
      </c>
      <c r="BQ1256" s="124"/>
      <c r="BR1256" s="124"/>
      <c r="BS1256" s="124"/>
      <c r="BT1256" s="98">
        <f t="shared" ref="BT1256:BV1265" si="680">BB1256*BN1256</f>
        <v>0</v>
      </c>
      <c r="BU1256" s="98">
        <f t="shared" si="680"/>
        <v>0</v>
      </c>
      <c r="BV1256" s="98">
        <f t="shared" si="680"/>
        <v>0</v>
      </c>
      <c r="BW1256" s="103"/>
      <c r="BX1256" s="103"/>
      <c r="BY1256" s="103"/>
      <c r="BZ1256" s="124"/>
      <c r="CA1256" s="124"/>
      <c r="CB1256" s="124"/>
      <c r="CC1256" s="98">
        <f t="shared" ref="CC1256:CC1265" si="681">$I1256*BW1256</f>
        <v>0</v>
      </c>
      <c r="CD1256" s="98">
        <f t="shared" ref="CD1256:CD1265" si="682">$J1256*BX1256</f>
        <v>0</v>
      </c>
      <c r="CE1256" s="98">
        <f t="shared" ref="CE1256:CE1265" si="683">$K1256*BY1256</f>
        <v>0</v>
      </c>
      <c r="CF1256" s="124"/>
      <c r="CG1256" s="124"/>
      <c r="CH1256" s="124"/>
      <c r="CI1256" s="98">
        <f t="shared" ref="CI1256:CI1265" si="684">$I1256*CI$1268</f>
        <v>0</v>
      </c>
      <c r="CJ1256" s="98">
        <f t="shared" ref="CJ1256:CJ1265" si="685">$J1256*CJ$1268</f>
        <v>0</v>
      </c>
      <c r="CK1256" s="98">
        <f t="shared" ref="CK1256:CK1265" si="686">$K1256*CK$1268</f>
        <v>0</v>
      </c>
      <c r="CL1256" s="124"/>
      <c r="CM1256" s="124"/>
      <c r="CN1256" s="124"/>
      <c r="CO1256" s="98">
        <f t="shared" ref="CO1256:CQ1265" si="687">BW1256*CI1256</f>
        <v>0</v>
      </c>
      <c r="CP1256" s="98">
        <f t="shared" si="687"/>
        <v>0</v>
      </c>
      <c r="CQ1256" s="98">
        <f t="shared" si="687"/>
        <v>0</v>
      </c>
      <c r="CR1256" s="103"/>
      <c r="CS1256" s="103"/>
      <c r="CT1256" s="103"/>
      <c r="CU1256" s="124"/>
      <c r="CV1256" s="124"/>
      <c r="CW1256" s="124"/>
      <c r="CX1256" s="98">
        <f t="shared" ref="CX1256:CX1265" si="688">$I1256*CR1256</f>
        <v>0</v>
      </c>
      <c r="CY1256" s="98">
        <f t="shared" ref="CY1256:CY1265" si="689">$J1256*CS1256</f>
        <v>0</v>
      </c>
      <c r="CZ1256" s="98">
        <f t="shared" ref="CZ1256:CZ1265" si="690">$K1256*CT1256</f>
        <v>0</v>
      </c>
      <c r="DA1256" s="124"/>
      <c r="DB1256" s="124"/>
      <c r="DC1256" s="124"/>
      <c r="DD1256" s="98">
        <f t="shared" ref="DD1256:DD1265" si="691">$I1256*DD$1268</f>
        <v>0</v>
      </c>
      <c r="DE1256" s="98">
        <f t="shared" ref="DE1256:DE1265" si="692">$J1256*DE$1268</f>
        <v>0</v>
      </c>
      <c r="DF1256" s="98">
        <f t="shared" ref="DF1256:DF1265" si="693">$K1256*DF$1268</f>
        <v>0</v>
      </c>
      <c r="DG1256" s="124"/>
      <c r="DH1256" s="124"/>
      <c r="DI1256" s="124"/>
      <c r="DJ1256" s="98">
        <f t="shared" ref="DJ1256:DL1265" si="694">CR1256*DD1256</f>
        <v>0</v>
      </c>
      <c r="DK1256" s="98">
        <f t="shared" si="694"/>
        <v>0</v>
      </c>
      <c r="DL1256" s="98">
        <f t="shared" si="694"/>
        <v>0</v>
      </c>
      <c r="DM1256" s="103"/>
      <c r="DN1256" s="103"/>
      <c r="DO1256" s="103"/>
      <c r="DP1256" s="124"/>
      <c r="DQ1256" s="124"/>
      <c r="DR1256" s="124"/>
      <c r="DS1256" s="98">
        <f t="shared" ref="DS1256:DS1265" si="695">$I1256*DM1256</f>
        <v>0</v>
      </c>
      <c r="DT1256" s="98">
        <f t="shared" ref="DT1256:DT1265" si="696">$J1256*DN1256</f>
        <v>0</v>
      </c>
      <c r="DU1256" s="98">
        <f t="shared" ref="DU1256:DU1265" si="697">$K1256*DO1256</f>
        <v>0</v>
      </c>
      <c r="DV1256" s="124"/>
      <c r="DW1256" s="124"/>
      <c r="DX1256" s="124"/>
      <c r="DY1256" s="98">
        <f t="shared" ref="DY1256:DY1265" si="698">$I1256*DY$1268</f>
        <v>0</v>
      </c>
      <c r="DZ1256" s="98">
        <f t="shared" ref="DZ1256:DZ1265" si="699">$J1256*DZ$1268</f>
        <v>0</v>
      </c>
      <c r="EA1256" s="98">
        <f t="shared" ref="EA1256:EA1265" si="700">$K1256*EA$1268</f>
        <v>0</v>
      </c>
      <c r="EB1256" s="124"/>
      <c r="EC1256" s="124"/>
      <c r="ED1256" s="124"/>
      <c r="EE1256" s="98">
        <f t="shared" ref="EE1256:EG1265" si="701">DM1256*DY1256</f>
        <v>0</v>
      </c>
      <c r="EF1256" s="98">
        <f t="shared" si="701"/>
        <v>0</v>
      </c>
      <c r="EG1256" s="98">
        <f t="shared" si="701"/>
        <v>0</v>
      </c>
      <c r="EH1256" s="103"/>
      <c r="EI1256" s="103"/>
      <c r="EJ1256" s="103"/>
      <c r="EK1256" s="124"/>
      <c r="EL1256" s="124"/>
      <c r="EM1256" s="124"/>
      <c r="EN1256" s="98">
        <f t="shared" ref="EN1256:EN1265" si="702">$I1256*EH1256</f>
        <v>0</v>
      </c>
      <c r="EO1256" s="98">
        <f t="shared" ref="EO1256:EO1265" si="703">$J1256*EI1256</f>
        <v>0</v>
      </c>
      <c r="EP1256" s="98">
        <f t="shared" ref="EP1256:EP1265" si="704">$K1256*EJ1256</f>
        <v>0</v>
      </c>
      <c r="EQ1256" s="124"/>
      <c r="ER1256" s="124"/>
      <c r="ES1256" s="124"/>
      <c r="ET1256" s="98">
        <f t="shared" ref="ET1256:ET1265" si="705">$I1256*ET$1268</f>
        <v>0</v>
      </c>
      <c r="EU1256" s="98">
        <f t="shared" ref="EU1256:EU1265" si="706">$J1256*EU$1268</f>
        <v>0</v>
      </c>
      <c r="EV1256" s="98">
        <f t="shared" ref="EV1256:EV1265" si="707">$K1256*EV$1268</f>
        <v>0</v>
      </c>
      <c r="EW1256" s="124"/>
      <c r="EX1256" s="124"/>
      <c r="EY1256" s="124"/>
      <c r="EZ1256" s="98">
        <f t="shared" ref="EZ1256:FB1265" si="708">EH1256*ET1256</f>
        <v>0</v>
      </c>
      <c r="FA1256" s="98">
        <f t="shared" si="708"/>
        <v>0</v>
      </c>
      <c r="FB1256" s="98">
        <f t="shared" si="708"/>
        <v>0</v>
      </c>
      <c r="FC1256" s="103"/>
      <c r="FD1256" s="103"/>
      <c r="FE1256" s="103"/>
      <c r="FF1256" s="124"/>
      <c r="FG1256" s="124"/>
      <c r="FH1256" s="124"/>
      <c r="FI1256" s="98">
        <f t="shared" ref="FI1256:FI1265" si="709">$I1256*FC1256</f>
        <v>0</v>
      </c>
      <c r="FJ1256" s="98">
        <f t="shared" ref="FJ1256:FJ1265" si="710">$J1256*FD1256</f>
        <v>0</v>
      </c>
      <c r="FK1256" s="98">
        <f t="shared" ref="FK1256:FK1265" si="711">$K1256*FE1256</f>
        <v>0</v>
      </c>
      <c r="FL1256" s="124"/>
      <c r="FM1256" s="124"/>
      <c r="FN1256" s="124"/>
      <c r="FO1256" s="98">
        <f t="shared" ref="FO1256:FO1265" si="712">$I1256*FO$1268</f>
        <v>0</v>
      </c>
      <c r="FP1256" s="98">
        <f t="shared" ref="FP1256:FP1265" si="713">$J1256*FP$1268</f>
        <v>0</v>
      </c>
      <c r="FQ1256" s="98">
        <f t="shared" ref="FQ1256:FQ1265" si="714">$K1256*FQ$1268</f>
        <v>0</v>
      </c>
      <c r="FR1256" s="124"/>
      <c r="FS1256" s="124"/>
      <c r="FT1256" s="124"/>
      <c r="FU1256" s="98">
        <f t="shared" ref="FU1256:FW1265" si="715">FC1256*FO1256</f>
        <v>0</v>
      </c>
      <c r="FV1256" s="98">
        <f t="shared" si="715"/>
        <v>0</v>
      </c>
      <c r="FW1256" s="98">
        <f t="shared" si="715"/>
        <v>0</v>
      </c>
      <c r="FX1256" s="103"/>
      <c r="FY1256" s="103"/>
      <c r="FZ1256" s="103"/>
      <c r="GA1256" s="124"/>
      <c r="GB1256" s="124"/>
      <c r="GC1256" s="124"/>
      <c r="GD1256" s="98">
        <f t="shared" ref="GD1256:GD1265" si="716">$I1256*FX1256</f>
        <v>0</v>
      </c>
      <c r="GE1256" s="98">
        <f t="shared" ref="GE1256:GE1265" si="717">$J1256*FY1256</f>
        <v>0</v>
      </c>
      <c r="GF1256" s="98">
        <f t="shared" ref="GF1256:GF1265" si="718">$K1256*FZ1256</f>
        <v>0</v>
      </c>
      <c r="GG1256" s="124"/>
      <c r="GH1256" s="124"/>
      <c r="GI1256" s="124"/>
      <c r="GJ1256" s="98">
        <f t="shared" ref="GJ1256:GJ1265" si="719">$I1256*GJ$1268</f>
        <v>0</v>
      </c>
      <c r="GK1256" s="98">
        <f t="shared" ref="GK1256:GK1265" si="720">$J1256*GK$1268</f>
        <v>0</v>
      </c>
      <c r="GL1256" s="98">
        <f t="shared" ref="GL1256:GL1265" si="721">$K1256*GL$1268</f>
        <v>0</v>
      </c>
      <c r="GM1256" s="124"/>
      <c r="GN1256" s="124"/>
      <c r="GO1256" s="124"/>
      <c r="GP1256" s="98">
        <f t="shared" ref="GP1256:GR1265" si="722">FX1256*GJ1256</f>
        <v>0</v>
      </c>
      <c r="GQ1256" s="98">
        <f t="shared" si="722"/>
        <v>0</v>
      </c>
      <c r="GR1256" s="98">
        <f t="shared" si="722"/>
        <v>0</v>
      </c>
      <c r="GS1256" s="103"/>
      <c r="GT1256" s="103"/>
      <c r="GU1256" s="103"/>
      <c r="GV1256" s="124"/>
      <c r="GW1256" s="124"/>
      <c r="GX1256" s="124"/>
      <c r="GY1256" s="98">
        <f t="shared" ref="GY1256:GY1265" si="723">$I1256*GS1256</f>
        <v>0</v>
      </c>
      <c r="GZ1256" s="98">
        <f t="shared" ref="GZ1256:GZ1265" si="724">$J1256*GT1256</f>
        <v>0</v>
      </c>
      <c r="HA1256" s="98">
        <f t="shared" ref="HA1256:HA1265" si="725">$K1256*GU1256</f>
        <v>0</v>
      </c>
      <c r="HB1256" s="124"/>
      <c r="HC1256" s="124"/>
      <c r="HD1256" s="124"/>
      <c r="HE1256" s="98">
        <f t="shared" ref="HE1256:HE1265" si="726">$I1256*HE$1268</f>
        <v>6301.03</v>
      </c>
      <c r="HF1256" s="98">
        <f t="shared" ref="HF1256:HF1265" si="727">$J1256*HF$1268</f>
        <v>5853.31</v>
      </c>
      <c r="HG1256" s="98">
        <f t="shared" ref="HG1256:HG1265" si="728">$K1256*HG$1268</f>
        <v>5732.34</v>
      </c>
      <c r="HH1256" s="124"/>
      <c r="HI1256" s="124"/>
      <c r="HJ1256" s="124"/>
      <c r="HK1256" s="98">
        <f t="shared" ref="HK1256:HM1265" si="729">GS1256*HE1256</f>
        <v>0</v>
      </c>
      <c r="HL1256" s="98">
        <f t="shared" si="729"/>
        <v>0</v>
      </c>
      <c r="HM1256" s="98">
        <f t="shared" si="729"/>
        <v>0</v>
      </c>
      <c r="HN1256" s="103"/>
      <c r="HO1256" s="103"/>
      <c r="HP1256" s="103"/>
      <c r="HQ1256" s="124"/>
      <c r="HR1256" s="124"/>
      <c r="HS1256" s="124"/>
      <c r="HT1256" s="98">
        <f t="shared" ref="HT1256:HT1265" si="730">$I1256*HN1256</f>
        <v>0</v>
      </c>
      <c r="HU1256" s="98">
        <f t="shared" ref="HU1256:HU1265" si="731">$J1256*HO1256</f>
        <v>0</v>
      </c>
      <c r="HV1256" s="98">
        <f t="shared" ref="HV1256:HV1265" si="732">$K1256*HP1256</f>
        <v>0</v>
      </c>
      <c r="HW1256" s="124"/>
      <c r="HX1256" s="124"/>
      <c r="HY1256" s="124"/>
      <c r="HZ1256" s="98">
        <f t="shared" ref="HZ1256:HZ1265" si="733">$I1256*HZ$1268</f>
        <v>0</v>
      </c>
      <c r="IA1256" s="98">
        <f t="shared" ref="IA1256:IA1265" si="734">$J1256*IA$1268</f>
        <v>0</v>
      </c>
      <c r="IB1256" s="98">
        <f t="shared" ref="IB1256:IB1265" si="735">$K1256*IB$1268</f>
        <v>0</v>
      </c>
      <c r="IC1256" s="124"/>
      <c r="ID1256" s="124"/>
      <c r="IE1256" s="124"/>
      <c r="IF1256" s="98">
        <f t="shared" ref="IF1256:IH1265" si="736">HN1256*HZ1256</f>
        <v>0</v>
      </c>
      <c r="IG1256" s="98">
        <f t="shared" si="736"/>
        <v>0</v>
      </c>
      <c r="IH1256" s="98">
        <f t="shared" si="736"/>
        <v>0</v>
      </c>
      <c r="II1256" s="103"/>
      <c r="IJ1256" s="103"/>
      <c r="IK1256" s="103"/>
      <c r="IL1256" s="124"/>
      <c r="IM1256" s="124"/>
      <c r="IN1256" s="124"/>
      <c r="IO1256" s="98">
        <f t="shared" ref="IO1256:IO1265" si="737">$I1256*II1256</f>
        <v>0</v>
      </c>
      <c r="IP1256" s="98">
        <f t="shared" ref="IP1256:IP1265" si="738">$J1256*IJ1256</f>
        <v>0</v>
      </c>
      <c r="IQ1256" s="98">
        <f t="shared" ref="IQ1256:IQ1265" si="739">$K1256*IK1256</f>
        <v>0</v>
      </c>
      <c r="IR1256" s="124"/>
      <c r="IS1256" s="124"/>
      <c r="IT1256" s="124"/>
      <c r="IU1256" s="98">
        <f t="shared" ref="IU1256:IU1265" si="740">$I1256*IU$1268</f>
        <v>0</v>
      </c>
      <c r="IV1256" s="98">
        <f t="shared" ref="IV1256:IV1265" si="741">$J1256*IV$1268</f>
        <v>0</v>
      </c>
      <c r="IW1256" s="98">
        <f t="shared" ref="IW1256:IW1265" si="742">$K1256*IW$1268</f>
        <v>0</v>
      </c>
      <c r="IX1256" s="124"/>
      <c r="IY1256" s="124"/>
      <c r="IZ1256" s="124"/>
      <c r="JA1256" s="98">
        <f t="shared" ref="JA1256:JC1265" si="743">II1256*IU1256</f>
        <v>0</v>
      </c>
      <c r="JB1256" s="98">
        <f t="shared" si="743"/>
        <v>0</v>
      </c>
      <c r="JC1256" s="98">
        <f t="shared" si="743"/>
        <v>0</v>
      </c>
      <c r="JD1256" s="103"/>
      <c r="JE1256" s="103"/>
      <c r="JF1256" s="103"/>
      <c r="JG1256" s="124"/>
      <c r="JH1256" s="124"/>
      <c r="JI1256" s="124"/>
      <c r="JJ1256" s="98">
        <f t="shared" ref="JJ1256:JJ1265" si="744">$I1256*JD1256</f>
        <v>0</v>
      </c>
      <c r="JK1256" s="98">
        <f t="shared" ref="JK1256:JK1265" si="745">$J1256*JE1256</f>
        <v>0</v>
      </c>
      <c r="JL1256" s="98">
        <f t="shared" ref="JL1256:JL1265" si="746">$K1256*JF1256</f>
        <v>0</v>
      </c>
      <c r="JM1256" s="124"/>
      <c r="JN1256" s="124"/>
      <c r="JO1256" s="124"/>
      <c r="JP1256" s="98">
        <f t="shared" ref="JP1256:JP1265" si="747">$I1256*JP$1268</f>
        <v>0</v>
      </c>
      <c r="JQ1256" s="98">
        <f t="shared" ref="JQ1256:JQ1265" si="748">$J1256*JQ$1268</f>
        <v>0</v>
      </c>
      <c r="JR1256" s="98">
        <f t="shared" ref="JR1256:JR1265" si="749">$K1256*JR$1268</f>
        <v>0</v>
      </c>
      <c r="JS1256" s="124"/>
      <c r="JT1256" s="124"/>
      <c r="JU1256" s="124"/>
      <c r="JV1256" s="98">
        <f t="shared" ref="JV1256:JX1265" si="750">JD1256*JP1256</f>
        <v>0</v>
      </c>
      <c r="JW1256" s="98">
        <f t="shared" si="750"/>
        <v>0</v>
      </c>
      <c r="JX1256" s="98">
        <f t="shared" si="750"/>
        <v>0</v>
      </c>
      <c r="JY1256" s="103"/>
      <c r="JZ1256" s="103"/>
      <c r="KA1256" s="103"/>
      <c r="KB1256" s="124"/>
      <c r="KC1256" s="124"/>
      <c r="KD1256" s="124"/>
      <c r="KE1256" s="98">
        <f t="shared" ref="KE1256:KE1265" si="751">$I1256*JY1256</f>
        <v>0</v>
      </c>
      <c r="KF1256" s="98">
        <f t="shared" ref="KF1256:KF1265" si="752">$J1256*JZ1256</f>
        <v>0</v>
      </c>
      <c r="KG1256" s="98">
        <f t="shared" ref="KG1256:KG1265" si="753">$K1256*KA1256</f>
        <v>0</v>
      </c>
      <c r="KH1256" s="124"/>
      <c r="KI1256" s="124"/>
      <c r="KJ1256" s="124"/>
      <c r="KK1256" s="98">
        <f t="shared" ref="KK1256:KK1265" si="754">$I1256*KK$1268</f>
        <v>0</v>
      </c>
      <c r="KL1256" s="98">
        <f t="shared" ref="KL1256:KL1265" si="755">$J1256*KL$1268</f>
        <v>0</v>
      </c>
      <c r="KM1256" s="98">
        <f t="shared" ref="KM1256:KM1265" si="756">$K1256*KM$1268</f>
        <v>0</v>
      </c>
      <c r="KN1256" s="124"/>
      <c r="KO1256" s="124"/>
      <c r="KP1256" s="124"/>
      <c r="KQ1256" s="98">
        <f t="shared" ref="KQ1256:KS1265" si="757">JY1256*KK1256</f>
        <v>0</v>
      </c>
      <c r="KR1256" s="98">
        <f t="shared" si="757"/>
        <v>0</v>
      </c>
      <c r="KS1256" s="98">
        <f t="shared" si="757"/>
        <v>0</v>
      </c>
      <c r="KT1256" s="103"/>
      <c r="KU1256" s="103"/>
      <c r="KV1256" s="103"/>
      <c r="KW1256" s="124"/>
      <c r="KX1256" s="124"/>
      <c r="KY1256" s="124"/>
      <c r="KZ1256" s="98">
        <f t="shared" ref="KZ1256:KZ1265" si="758">$I1256*KT1256</f>
        <v>0</v>
      </c>
      <c r="LA1256" s="98">
        <f t="shared" ref="LA1256:LA1265" si="759">$J1256*KU1256</f>
        <v>0</v>
      </c>
      <c r="LB1256" s="98">
        <f t="shared" ref="LB1256:LB1265" si="760">$K1256*KV1256</f>
        <v>0</v>
      </c>
      <c r="LC1256" s="124"/>
      <c r="LD1256" s="124"/>
      <c r="LE1256" s="124"/>
      <c r="LF1256" s="98">
        <f t="shared" ref="LF1256:LF1265" si="761">$I1256*LF$1268</f>
        <v>0</v>
      </c>
      <c r="LG1256" s="98">
        <f t="shared" ref="LG1256:LG1265" si="762">$J1256*LG$1268</f>
        <v>0</v>
      </c>
      <c r="LH1256" s="98">
        <f t="shared" ref="LH1256:LH1265" si="763">$K1256*LH$1268</f>
        <v>0</v>
      </c>
      <c r="LI1256" s="124"/>
      <c r="LJ1256" s="124"/>
      <c r="LK1256" s="124"/>
      <c r="LL1256" s="98">
        <f t="shared" ref="LL1256:LN1265" si="764">KT1256*LF1256</f>
        <v>0</v>
      </c>
      <c r="LM1256" s="98">
        <f t="shared" si="764"/>
        <v>0</v>
      </c>
      <c r="LN1256" s="98">
        <f t="shared" si="764"/>
        <v>0</v>
      </c>
      <c r="LO1256" s="103"/>
      <c r="LP1256" s="103"/>
      <c r="LQ1256" s="103"/>
      <c r="LR1256" s="124"/>
      <c r="LS1256" s="124"/>
      <c r="LT1256" s="124"/>
      <c r="LU1256" s="98">
        <f t="shared" ref="LU1256:LU1265" si="765">$I1256*LO1256</f>
        <v>0</v>
      </c>
      <c r="LV1256" s="98">
        <f t="shared" ref="LV1256:LV1265" si="766">$J1256*LP1256</f>
        <v>0</v>
      </c>
      <c r="LW1256" s="98">
        <f t="shared" ref="LW1256:LW1265" si="767">$K1256*LQ1256</f>
        <v>0</v>
      </c>
      <c r="LX1256" s="124"/>
      <c r="LY1256" s="124"/>
      <c r="LZ1256" s="124"/>
      <c r="MA1256" s="98">
        <f t="shared" ref="MA1256:MA1265" si="768">$I1256*MA$1268</f>
        <v>0</v>
      </c>
      <c r="MB1256" s="98">
        <f t="shared" ref="MB1256:MB1265" si="769">$J1256*MB$1268</f>
        <v>0</v>
      </c>
      <c r="MC1256" s="98">
        <f t="shared" ref="MC1256:MC1265" si="770">$K1256*MC$1268</f>
        <v>0</v>
      </c>
      <c r="MD1256" s="124"/>
      <c r="ME1256" s="124"/>
      <c r="MF1256" s="124"/>
      <c r="MG1256" s="98">
        <f t="shared" ref="MG1256:MI1265" si="771">LO1256*MA1256</f>
        <v>0</v>
      </c>
      <c r="MH1256" s="98">
        <f t="shared" si="771"/>
        <v>0</v>
      </c>
      <c r="MI1256" s="98">
        <f t="shared" si="771"/>
        <v>0</v>
      </c>
      <c r="MJ1256" s="103"/>
      <c r="MK1256" s="103"/>
      <c r="ML1256" s="103"/>
      <c r="MM1256" s="124"/>
      <c r="MN1256" s="124"/>
      <c r="MO1256" s="124"/>
      <c r="MP1256" s="98">
        <f t="shared" ref="MP1256:MP1265" si="772">$I1256*MJ1256</f>
        <v>0</v>
      </c>
      <c r="MQ1256" s="98">
        <f t="shared" ref="MQ1256:MQ1265" si="773">$J1256*MK1256</f>
        <v>0</v>
      </c>
      <c r="MR1256" s="98">
        <f t="shared" ref="MR1256:MR1265" si="774">$K1256*ML1256</f>
        <v>0</v>
      </c>
      <c r="MS1256" s="124"/>
      <c r="MT1256" s="124"/>
      <c r="MU1256" s="124"/>
      <c r="MV1256" s="98">
        <f t="shared" ref="MV1256:MV1265" si="775">$I1256*MV$1268</f>
        <v>0</v>
      </c>
      <c r="MW1256" s="98">
        <f t="shared" ref="MW1256:MW1265" si="776">$J1256*MW$1268</f>
        <v>0</v>
      </c>
      <c r="MX1256" s="98">
        <f t="shared" ref="MX1256:MX1265" si="777">$K1256*MX$1268</f>
        <v>0</v>
      </c>
      <c r="MY1256" s="124"/>
      <c r="MZ1256" s="124"/>
      <c r="NA1256" s="124"/>
      <c r="NB1256" s="98">
        <f t="shared" ref="NB1256:ND1265" si="778">MJ1256*MV1256</f>
        <v>0</v>
      </c>
      <c r="NC1256" s="98">
        <f t="shared" si="778"/>
        <v>0</v>
      </c>
      <c r="ND1256" s="98">
        <f t="shared" si="778"/>
        <v>0</v>
      </c>
      <c r="NE1256" s="103"/>
      <c r="NF1256" s="103"/>
      <c r="NG1256" s="103"/>
      <c r="NH1256" s="124"/>
      <c r="NI1256" s="124"/>
      <c r="NJ1256" s="124"/>
      <c r="NK1256" s="98">
        <f t="shared" ref="NK1256:NK1265" si="779">$I1256*NE1256</f>
        <v>0</v>
      </c>
      <c r="NL1256" s="98">
        <f t="shared" ref="NL1256:NL1265" si="780">$J1256*NF1256</f>
        <v>0</v>
      </c>
      <c r="NM1256" s="98">
        <f t="shared" ref="NM1256:NM1265" si="781">$K1256*NG1256</f>
        <v>0</v>
      </c>
      <c r="NN1256" s="124"/>
      <c r="NO1256" s="124"/>
      <c r="NP1256" s="124"/>
      <c r="NQ1256" s="98">
        <f t="shared" ref="NQ1256:NQ1265" si="782">$I1256*NQ$1268</f>
        <v>0</v>
      </c>
      <c r="NR1256" s="98">
        <f t="shared" ref="NR1256:NR1265" si="783">$J1256*NR$1268</f>
        <v>0</v>
      </c>
      <c r="NS1256" s="98">
        <f t="shared" ref="NS1256:NS1265" si="784">$K1256*NS$1268</f>
        <v>0</v>
      </c>
      <c r="NT1256" s="124"/>
      <c r="NU1256" s="124"/>
      <c r="NV1256" s="124"/>
      <c r="NW1256" s="98">
        <f t="shared" ref="NW1256:NY1265" si="785">NE1256*NQ1256</f>
        <v>0</v>
      </c>
      <c r="NX1256" s="98">
        <f t="shared" si="785"/>
        <v>0</v>
      </c>
      <c r="NY1256" s="98">
        <f t="shared" si="785"/>
        <v>0</v>
      </c>
      <c r="NZ1256" s="103"/>
      <c r="OA1256" s="103"/>
      <c r="OB1256" s="103"/>
      <c r="OC1256" s="124"/>
      <c r="OD1256" s="124"/>
      <c r="OE1256" s="124"/>
      <c r="OF1256" s="98">
        <f t="shared" ref="OF1256:OF1265" si="786">$I1256*NZ1256</f>
        <v>0</v>
      </c>
      <c r="OG1256" s="98">
        <f t="shared" ref="OG1256:OG1265" si="787">$J1256*OA1256</f>
        <v>0</v>
      </c>
      <c r="OH1256" s="98">
        <f t="shared" ref="OH1256:OH1265" si="788">$K1256*OB1256</f>
        <v>0</v>
      </c>
      <c r="OI1256" s="124"/>
      <c r="OJ1256" s="124"/>
      <c r="OK1256" s="124"/>
      <c r="OL1256" s="98">
        <f t="shared" ref="OL1256:OL1265" si="789">$I1256*OL$1268</f>
        <v>0</v>
      </c>
      <c r="OM1256" s="98">
        <f t="shared" ref="OM1256:OM1265" si="790">$J1256*OM$1268</f>
        <v>0</v>
      </c>
      <c r="ON1256" s="98">
        <f t="shared" ref="ON1256:ON1265" si="791">$K1256*ON$1268</f>
        <v>0</v>
      </c>
      <c r="OO1256" s="124"/>
      <c r="OP1256" s="124"/>
      <c r="OQ1256" s="124"/>
      <c r="OR1256" s="98">
        <f t="shared" ref="OR1256:OT1265" si="792">NZ1256*OL1256</f>
        <v>0</v>
      </c>
      <c r="OS1256" s="98">
        <f t="shared" si="792"/>
        <v>0</v>
      </c>
      <c r="OT1256" s="98">
        <f t="shared" si="792"/>
        <v>0</v>
      </c>
      <c r="OU1256" s="103"/>
      <c r="OV1256" s="103"/>
      <c r="OW1256" s="103"/>
      <c r="OX1256" s="124"/>
      <c r="OY1256" s="124"/>
      <c r="OZ1256" s="124"/>
      <c r="PA1256" s="98">
        <f t="shared" ref="PA1256:PA1265" si="793">$I1256*OU1256</f>
        <v>0</v>
      </c>
      <c r="PB1256" s="98">
        <f t="shared" ref="PB1256:PB1265" si="794">$J1256*OV1256</f>
        <v>0</v>
      </c>
      <c r="PC1256" s="98">
        <f t="shared" ref="PC1256:PC1265" si="795">$K1256*OW1256</f>
        <v>0</v>
      </c>
      <c r="PD1256" s="124"/>
      <c r="PE1256" s="124"/>
      <c r="PF1256" s="124"/>
      <c r="PG1256" s="98">
        <f t="shared" ref="PG1256:PG1265" si="796">$I1256*PG$1268</f>
        <v>0</v>
      </c>
      <c r="PH1256" s="98">
        <f t="shared" ref="PH1256:PH1265" si="797">$J1256*PH$1268</f>
        <v>0</v>
      </c>
      <c r="PI1256" s="98">
        <f t="shared" ref="PI1256:PI1265" si="798">$K1256*PI$1268</f>
        <v>0</v>
      </c>
      <c r="PJ1256" s="124"/>
      <c r="PK1256" s="124"/>
      <c r="PL1256" s="124"/>
      <c r="PM1256" s="98">
        <f t="shared" ref="PM1256:PO1265" si="799">OU1256*PG1256</f>
        <v>0</v>
      </c>
      <c r="PN1256" s="98">
        <f t="shared" si="799"/>
        <v>0</v>
      </c>
      <c r="PO1256" s="98">
        <f t="shared" si="799"/>
        <v>0</v>
      </c>
      <c r="PP1256" s="103"/>
      <c r="PQ1256" s="103"/>
      <c r="PR1256" s="103"/>
      <c r="PS1256" s="124"/>
      <c r="PT1256" s="124"/>
      <c r="PU1256" s="124"/>
      <c r="PV1256" s="98">
        <f t="shared" ref="PV1256:PV1265" si="800">$I1256*PP1256</f>
        <v>0</v>
      </c>
      <c r="PW1256" s="98">
        <f t="shared" ref="PW1256:PW1265" si="801">$J1256*PQ1256</f>
        <v>0</v>
      </c>
      <c r="PX1256" s="98">
        <f t="shared" ref="PX1256:PX1265" si="802">$K1256*PR1256</f>
        <v>0</v>
      </c>
      <c r="PY1256" s="124"/>
      <c r="PZ1256" s="124"/>
      <c r="QA1256" s="124"/>
      <c r="QB1256" s="98">
        <f t="shared" ref="QB1256:QB1265" si="803">$I1256*QB$1268</f>
        <v>0</v>
      </c>
      <c r="QC1256" s="98">
        <f t="shared" ref="QC1256:QC1265" si="804">$J1256*QC$1268</f>
        <v>0</v>
      </c>
      <c r="QD1256" s="98">
        <f t="shared" ref="QD1256:QD1265" si="805">$K1256*QD$1268</f>
        <v>0</v>
      </c>
      <c r="QE1256" s="124"/>
      <c r="QF1256" s="124"/>
      <c r="QG1256" s="124"/>
      <c r="QH1256" s="98">
        <f t="shared" ref="QH1256:QJ1265" si="806">PP1256*QB1256</f>
        <v>0</v>
      </c>
      <c r="QI1256" s="98">
        <f t="shared" si="806"/>
        <v>0</v>
      </c>
      <c r="QJ1256" s="98">
        <f t="shared" si="806"/>
        <v>0</v>
      </c>
      <c r="QK1256" s="103"/>
      <c r="QL1256" s="103"/>
      <c r="QM1256" s="103"/>
      <c r="QN1256" s="124"/>
      <c r="QO1256" s="124"/>
      <c r="QP1256" s="124"/>
      <c r="QQ1256" s="98">
        <f t="shared" ref="QQ1256:QQ1265" si="807">$I1256*QK1256</f>
        <v>0</v>
      </c>
      <c r="QR1256" s="98">
        <f t="shared" ref="QR1256:QR1265" si="808">$J1256*QL1256</f>
        <v>0</v>
      </c>
      <c r="QS1256" s="98">
        <f t="shared" ref="QS1256:QS1265" si="809">$K1256*QM1256</f>
        <v>0</v>
      </c>
      <c r="QT1256" s="124"/>
      <c r="QU1256" s="124"/>
      <c r="QV1256" s="124"/>
      <c r="QW1256" s="98">
        <f t="shared" ref="QW1256:QW1265" si="810">$I1256*QW$1268</f>
        <v>0</v>
      </c>
      <c r="QX1256" s="98">
        <f t="shared" ref="QX1256:QX1265" si="811">$J1256*QX$1268</f>
        <v>0</v>
      </c>
      <c r="QY1256" s="98">
        <f t="shared" ref="QY1256:QY1265" si="812">$K1256*QY$1268</f>
        <v>0</v>
      </c>
      <c r="QZ1256" s="124"/>
      <c r="RA1256" s="124"/>
      <c r="RB1256" s="124"/>
      <c r="RC1256" s="98">
        <f t="shared" ref="RC1256:RE1265" si="813">QK1256*QW1256</f>
        <v>0</v>
      </c>
      <c r="RD1256" s="98">
        <f t="shared" si="813"/>
        <v>0</v>
      </c>
      <c r="RE1256" s="98">
        <f t="shared" si="813"/>
        <v>0</v>
      </c>
      <c r="RF1256" s="103"/>
      <c r="RG1256" s="103"/>
      <c r="RH1256" s="103"/>
      <c r="RI1256" s="124"/>
      <c r="RJ1256" s="124"/>
      <c r="RK1256" s="124"/>
      <c r="RL1256" s="98">
        <f t="shared" ref="RL1256:RL1265" si="814">$I1256*RF1256</f>
        <v>0</v>
      </c>
      <c r="RM1256" s="98">
        <f t="shared" ref="RM1256:RM1265" si="815">$J1256*RG1256</f>
        <v>0</v>
      </c>
      <c r="RN1256" s="98">
        <f t="shared" ref="RN1256:RN1265" si="816">$K1256*RH1256</f>
        <v>0</v>
      </c>
      <c r="RO1256" s="124"/>
      <c r="RP1256" s="124"/>
      <c r="RQ1256" s="124"/>
      <c r="RR1256" s="98">
        <f t="shared" ref="RR1256:RR1265" si="817">$I1256*RR$1268</f>
        <v>0</v>
      </c>
      <c r="RS1256" s="98">
        <f t="shared" ref="RS1256:RS1265" si="818">$J1256*RS$1268</f>
        <v>0</v>
      </c>
      <c r="RT1256" s="98">
        <f t="shared" ref="RT1256:RT1265" si="819">$K1256*RT$1268</f>
        <v>0</v>
      </c>
      <c r="RU1256" s="124"/>
      <c r="RV1256" s="124"/>
      <c r="RW1256" s="124"/>
      <c r="RX1256" s="98">
        <f t="shared" ref="RX1256:RZ1265" si="820">RF1256*RR1256</f>
        <v>0</v>
      </c>
      <c r="RY1256" s="98">
        <f t="shared" si="820"/>
        <v>0</v>
      </c>
      <c r="RZ1256" s="98">
        <f t="shared" si="820"/>
        <v>0</v>
      </c>
      <c r="SA1256" s="103"/>
      <c r="SB1256" s="103"/>
      <c r="SC1256" s="103"/>
      <c r="SD1256" s="124"/>
      <c r="SE1256" s="124"/>
      <c r="SF1256" s="124"/>
      <c r="SG1256" s="98">
        <f t="shared" ref="SG1256:SG1265" si="821">$I1256*SA1256</f>
        <v>0</v>
      </c>
      <c r="SH1256" s="98">
        <f t="shared" ref="SH1256:SH1265" si="822">$J1256*SB1256</f>
        <v>0</v>
      </c>
      <c r="SI1256" s="98">
        <f t="shared" ref="SI1256:SI1265" si="823">$K1256*SC1256</f>
        <v>0</v>
      </c>
      <c r="SJ1256" s="124"/>
      <c r="SK1256" s="124"/>
      <c r="SL1256" s="124"/>
      <c r="SM1256" s="98">
        <f t="shared" ref="SM1256:SM1265" si="824">$I1256*SM$1268</f>
        <v>0</v>
      </c>
      <c r="SN1256" s="98">
        <f t="shared" ref="SN1256:SN1265" si="825">$J1256*SN$1268</f>
        <v>0</v>
      </c>
      <c r="SO1256" s="98">
        <f t="shared" ref="SO1256:SO1265" si="826">$K1256*SO$1268</f>
        <v>0</v>
      </c>
      <c r="SP1256" s="124"/>
      <c r="SQ1256" s="124"/>
      <c r="SR1256" s="124"/>
      <c r="SS1256" s="98">
        <f t="shared" ref="SS1256:SU1265" si="827">SA1256*SM1256</f>
        <v>0</v>
      </c>
      <c r="ST1256" s="98">
        <f t="shared" si="827"/>
        <v>0</v>
      </c>
      <c r="SU1256" s="98">
        <f t="shared" si="827"/>
        <v>0</v>
      </c>
      <c r="SV1256" s="103"/>
      <c r="SW1256" s="103"/>
      <c r="SX1256" s="103"/>
      <c r="SY1256" s="124"/>
      <c r="SZ1256" s="124"/>
      <c r="TA1256" s="124"/>
      <c r="TB1256" s="98">
        <f t="shared" ref="TB1256:TB1265" si="828">$I1256*SV1256</f>
        <v>0</v>
      </c>
      <c r="TC1256" s="98">
        <f t="shared" ref="TC1256:TC1265" si="829">$J1256*SW1256</f>
        <v>0</v>
      </c>
      <c r="TD1256" s="98">
        <f t="shared" ref="TD1256:TD1265" si="830">$K1256*SX1256</f>
        <v>0</v>
      </c>
      <c r="TE1256" s="124"/>
      <c r="TF1256" s="124"/>
      <c r="TG1256" s="124"/>
      <c r="TH1256" s="98">
        <f t="shared" ref="TH1256:TH1265" si="831">$I1256*TH$1268</f>
        <v>0</v>
      </c>
      <c r="TI1256" s="98">
        <f t="shared" ref="TI1256:TI1265" si="832">$J1256*TI$1268</f>
        <v>0</v>
      </c>
      <c r="TJ1256" s="98">
        <f t="shared" ref="TJ1256:TJ1265" si="833">$K1256*TJ$1268</f>
        <v>0</v>
      </c>
      <c r="TK1256" s="124"/>
      <c r="TL1256" s="124"/>
      <c r="TM1256" s="124"/>
      <c r="TN1256" s="98">
        <f t="shared" ref="TN1256:TP1265" si="834">SV1256*TH1256</f>
        <v>0</v>
      </c>
      <c r="TO1256" s="98">
        <f t="shared" si="834"/>
        <v>0</v>
      </c>
      <c r="TP1256" s="98">
        <f t="shared" si="834"/>
        <v>0</v>
      </c>
      <c r="TQ1256" s="103"/>
      <c r="TR1256" s="103"/>
      <c r="TS1256" s="103"/>
      <c r="TT1256" s="124"/>
      <c r="TU1256" s="124"/>
      <c r="TV1256" s="124"/>
      <c r="TW1256" s="98">
        <f t="shared" ref="TW1256:TW1265" si="835">$I1256*TQ1256</f>
        <v>0</v>
      </c>
      <c r="TX1256" s="98">
        <f t="shared" ref="TX1256:TX1265" si="836">$J1256*TR1256</f>
        <v>0</v>
      </c>
      <c r="TY1256" s="98">
        <f t="shared" ref="TY1256:TY1265" si="837">$K1256*TS1256</f>
        <v>0</v>
      </c>
      <c r="TZ1256" s="124"/>
      <c r="UA1256" s="124"/>
      <c r="UB1256" s="124"/>
      <c r="UC1256" s="98">
        <f t="shared" ref="UC1256:UC1265" si="838">$I1256*UC$1268</f>
        <v>0</v>
      </c>
      <c r="UD1256" s="98">
        <f t="shared" ref="UD1256:UD1265" si="839">$J1256*UD$1268</f>
        <v>0</v>
      </c>
      <c r="UE1256" s="98">
        <f t="shared" ref="UE1256:UE1265" si="840">$K1256*UE$1268</f>
        <v>0</v>
      </c>
      <c r="UF1256" s="124"/>
      <c r="UG1256" s="124"/>
      <c r="UH1256" s="124"/>
      <c r="UI1256" s="98">
        <f t="shared" ref="UI1256:UK1265" si="841">TQ1256*UC1256</f>
        <v>0</v>
      </c>
      <c r="UJ1256" s="98">
        <f t="shared" si="841"/>
        <v>0</v>
      </c>
      <c r="UK1256" s="98">
        <f t="shared" si="841"/>
        <v>0</v>
      </c>
      <c r="UL1256" s="103"/>
      <c r="UM1256" s="103"/>
      <c r="UN1256" s="103"/>
      <c r="UO1256" s="124"/>
      <c r="UP1256" s="124"/>
      <c r="UQ1256" s="124"/>
      <c r="UR1256" s="98">
        <f t="shared" ref="UR1256:UR1265" si="842">$I1256*UL1256</f>
        <v>0</v>
      </c>
      <c r="US1256" s="98">
        <f t="shared" ref="US1256:US1265" si="843">$J1256*UM1256</f>
        <v>0</v>
      </c>
      <c r="UT1256" s="98">
        <f t="shared" ref="UT1256:UT1265" si="844">$K1256*UN1256</f>
        <v>0</v>
      </c>
      <c r="UU1256" s="124"/>
      <c r="UV1256" s="124"/>
      <c r="UW1256" s="124"/>
      <c r="UX1256" s="98">
        <f t="shared" ref="UX1256:UX1265" si="845">$I1256*UX$1268</f>
        <v>2323.71</v>
      </c>
      <c r="UY1256" s="98">
        <f t="shared" ref="UY1256:UY1265" si="846">$J1256*UY$1268</f>
        <v>2175</v>
      </c>
      <c r="UZ1256" s="98">
        <f t="shared" ref="UZ1256:UZ1265" si="847">$K1256*UZ$1268</f>
        <v>2129.79</v>
      </c>
      <c r="VA1256" s="124"/>
      <c r="VB1256" s="124"/>
      <c r="VC1256" s="124"/>
      <c r="VD1256" s="98">
        <f t="shared" ref="VD1256:VF1265" si="848">UL1256*UX1256</f>
        <v>0</v>
      </c>
      <c r="VE1256" s="98">
        <f t="shared" si="848"/>
        <v>0</v>
      </c>
      <c r="VF1256" s="98">
        <f t="shared" si="848"/>
        <v>0</v>
      </c>
      <c r="VG1256" s="103"/>
      <c r="VH1256" s="103"/>
      <c r="VI1256" s="103"/>
      <c r="VJ1256" s="124"/>
      <c r="VK1256" s="124"/>
      <c r="VL1256" s="124"/>
      <c r="VM1256" s="98">
        <f t="shared" ref="VM1256:VM1265" si="849">$I1256*VG1256</f>
        <v>0</v>
      </c>
      <c r="VN1256" s="98">
        <f t="shared" ref="VN1256:VN1265" si="850">$J1256*VH1256</f>
        <v>0</v>
      </c>
      <c r="VO1256" s="98">
        <f t="shared" ref="VO1256:VO1265" si="851">$K1256*VI1256</f>
        <v>0</v>
      </c>
      <c r="VP1256" s="124"/>
      <c r="VQ1256" s="124"/>
      <c r="VR1256" s="124"/>
      <c r="VS1256" s="98">
        <f t="shared" ref="VS1256:VS1265" si="852">$I1256*VS$1268</f>
        <v>0</v>
      </c>
      <c r="VT1256" s="98">
        <f t="shared" ref="VT1256:VT1265" si="853">$J1256*VT$1268</f>
        <v>0</v>
      </c>
      <c r="VU1256" s="98">
        <f t="shared" ref="VU1256:VU1265" si="854">$K1256*VU$1268</f>
        <v>0</v>
      </c>
      <c r="VV1256" s="124"/>
      <c r="VW1256" s="124"/>
      <c r="VX1256" s="124"/>
      <c r="VY1256" s="98">
        <f t="shared" ref="VY1256:WA1265" si="855">VG1256*VS1256</f>
        <v>0</v>
      </c>
      <c r="VZ1256" s="98">
        <f t="shared" si="855"/>
        <v>0</v>
      </c>
      <c r="WA1256" s="98">
        <f t="shared" si="855"/>
        <v>0</v>
      </c>
      <c r="WB1256" s="103"/>
      <c r="WC1256" s="103"/>
      <c r="WD1256" s="103"/>
      <c r="WE1256" s="124"/>
      <c r="WF1256" s="124"/>
      <c r="WG1256" s="124"/>
      <c r="WH1256" s="98">
        <f t="shared" ref="WH1256:WH1265" si="856">$I1256*WB1256</f>
        <v>0</v>
      </c>
      <c r="WI1256" s="98">
        <f t="shared" ref="WI1256:WI1265" si="857">$J1256*WC1256</f>
        <v>0</v>
      </c>
      <c r="WJ1256" s="98">
        <f t="shared" ref="WJ1256:WJ1265" si="858">$K1256*WD1256</f>
        <v>0</v>
      </c>
      <c r="WK1256" s="124"/>
      <c r="WL1256" s="124"/>
      <c r="WM1256" s="124"/>
      <c r="WN1256" s="98">
        <f t="shared" ref="WN1256:WN1265" si="859">$I1256*WN$1268</f>
        <v>0</v>
      </c>
      <c r="WO1256" s="98">
        <f t="shared" ref="WO1256:WO1265" si="860">$J1256*WO$1268</f>
        <v>0</v>
      </c>
      <c r="WP1256" s="98">
        <f t="shared" ref="WP1256:WP1265" si="861">$K1256*WP$1268</f>
        <v>0</v>
      </c>
      <c r="WQ1256" s="124"/>
      <c r="WR1256" s="124"/>
      <c r="WS1256" s="124"/>
      <c r="WT1256" s="98">
        <f t="shared" ref="WT1256:WV1265" si="862">WB1256*WN1256</f>
        <v>0</v>
      </c>
      <c r="WU1256" s="98">
        <f t="shared" si="862"/>
        <v>0</v>
      </c>
      <c r="WV1256" s="98">
        <f t="shared" si="862"/>
        <v>0</v>
      </c>
      <c r="WW1256" s="103"/>
      <c r="WX1256" s="103"/>
      <c r="WY1256" s="103"/>
      <c r="WZ1256" s="124"/>
      <c r="XA1256" s="124"/>
      <c r="XB1256" s="124"/>
      <c r="XC1256" s="98">
        <f t="shared" ref="XC1256:XC1265" si="863">$I1256*WW1256</f>
        <v>0</v>
      </c>
      <c r="XD1256" s="98">
        <f t="shared" ref="XD1256:XD1265" si="864">$J1256*WX1256</f>
        <v>0</v>
      </c>
      <c r="XE1256" s="98">
        <f t="shared" ref="XE1256:XE1265" si="865">$K1256*WY1256</f>
        <v>0</v>
      </c>
      <c r="XF1256" s="124"/>
      <c r="XG1256" s="124"/>
      <c r="XH1256" s="124"/>
      <c r="XI1256" s="98">
        <f t="shared" ref="XI1256:XI1265" si="866">$I1256*XI$1268</f>
        <v>0</v>
      </c>
      <c r="XJ1256" s="98">
        <f t="shared" ref="XJ1256:XJ1265" si="867">$J1256*XJ$1268</f>
        <v>0</v>
      </c>
      <c r="XK1256" s="98">
        <f t="shared" ref="XK1256:XK1265" si="868">$K1256*XK$1268</f>
        <v>0</v>
      </c>
      <c r="XL1256" s="124"/>
      <c r="XM1256" s="124"/>
      <c r="XN1256" s="124"/>
      <c r="XO1256" s="98">
        <f t="shared" ref="XO1256:XQ1265" si="869">WW1256*XI1256</f>
        <v>0</v>
      </c>
      <c r="XP1256" s="98">
        <f t="shared" si="869"/>
        <v>0</v>
      </c>
      <c r="XQ1256" s="98">
        <f t="shared" si="869"/>
        <v>0</v>
      </c>
      <c r="XR1256" s="103"/>
      <c r="XS1256" s="103"/>
      <c r="XT1256" s="103"/>
      <c r="XU1256" s="124"/>
      <c r="XV1256" s="124"/>
      <c r="XW1256" s="124"/>
      <c r="XX1256" s="98">
        <f t="shared" ref="XX1256:XX1265" si="870">$I1256*XR1256</f>
        <v>0</v>
      </c>
      <c r="XY1256" s="98">
        <f t="shared" ref="XY1256:XY1265" si="871">$J1256*XS1256</f>
        <v>0</v>
      </c>
      <c r="XZ1256" s="98">
        <f t="shared" ref="XZ1256:XZ1265" si="872">$K1256*XT1256</f>
        <v>0</v>
      </c>
      <c r="YA1256" s="124"/>
      <c r="YB1256" s="124"/>
      <c r="YC1256" s="124"/>
      <c r="YD1256" s="98">
        <f t="shared" ref="YD1256:YD1265" si="873">$I1256*YD$1268</f>
        <v>0</v>
      </c>
      <c r="YE1256" s="98">
        <f t="shared" ref="YE1256:YE1265" si="874">$J1256*YE$1268</f>
        <v>0</v>
      </c>
      <c r="YF1256" s="98">
        <f t="shared" ref="YF1256:YF1265" si="875">$K1256*YF$1268</f>
        <v>0</v>
      </c>
      <c r="YG1256" s="124"/>
      <c r="YH1256" s="124"/>
      <c r="YI1256" s="124"/>
      <c r="YJ1256" s="98">
        <f t="shared" ref="YJ1256:YL1265" si="876">XR1256*YD1256</f>
        <v>0</v>
      </c>
      <c r="YK1256" s="98">
        <f t="shared" si="876"/>
        <v>0</v>
      </c>
      <c r="YL1256" s="98">
        <f t="shared" si="876"/>
        <v>0</v>
      </c>
      <c r="YM1256" s="146">
        <f t="shared" ref="YM1256:YO1265" si="877">L1256+AG1256+BB1256+BW1256+CR1256+DM1256+EH1256+FC1256+FX1256+GS1256+HN1256+II1256+JD1256+JY1256+KT1256+LO1256+MJ1256+NE1256+NZ1256+OU1256+PP1256+QK1256+RF1256+SA1256+SV1256+TQ1256+UL1256+VG1256+WB1256+WW1256+XR1256</f>
        <v>0</v>
      </c>
      <c r="YN1256" s="146">
        <f t="shared" si="877"/>
        <v>0</v>
      </c>
      <c r="YO1256" s="146">
        <f t="shared" si="877"/>
        <v>0</v>
      </c>
      <c r="YP1256" s="124"/>
      <c r="YQ1256" s="124"/>
      <c r="YR1256" s="124"/>
      <c r="YS1256" s="98">
        <f t="shared" ref="YS1256:YS1265" si="878">$I1256*YM1256</f>
        <v>0</v>
      </c>
      <c r="YT1256" s="98">
        <f t="shared" ref="YT1256:YT1265" si="879">$J1256*YN1256</f>
        <v>0</v>
      </c>
      <c r="YU1256" s="98">
        <f t="shared" ref="YU1256:YU1265" si="880">$K1256*YO1256</f>
        <v>0</v>
      </c>
      <c r="YV1256" s="124"/>
      <c r="YW1256" s="124"/>
      <c r="YX1256" s="124"/>
      <c r="YY1256" s="98">
        <f t="shared" ref="YY1256:YY1265" si="881">$I1256*YY$1268</f>
        <v>3435.49</v>
      </c>
      <c r="YZ1256" s="98">
        <f t="shared" ref="YZ1256:YZ1265" si="882">$J1256*YZ$1268</f>
        <v>3203.11</v>
      </c>
      <c r="ZA1256" s="98">
        <f t="shared" ref="ZA1256:ZA1265" si="883">$K1256*ZA$1268</f>
        <v>3136.65</v>
      </c>
      <c r="ZB1256" s="124"/>
      <c r="ZC1256" s="124"/>
      <c r="ZD1256" s="124"/>
      <c r="ZE1256" s="98">
        <f t="shared" ref="ZE1256:ZG1265" si="884">YM1256*YY1256</f>
        <v>0</v>
      </c>
      <c r="ZF1256" s="98">
        <f t="shared" si="884"/>
        <v>0</v>
      </c>
      <c r="ZG1256" s="98">
        <f t="shared" si="884"/>
        <v>0</v>
      </c>
    </row>
    <row r="1257" spans="1:683" ht="36" hidden="1">
      <c r="A1257" s="12" t="s">
        <v>812</v>
      </c>
      <c r="B1257" s="297" t="s">
        <v>425</v>
      </c>
      <c r="C1257" s="5"/>
      <c r="D1257" s="652"/>
      <c r="E1257" s="286"/>
      <c r="F1257" s="111"/>
      <c r="G1257" s="111"/>
      <c r="H1257" s="111"/>
      <c r="I1257" s="98">
        <f t="shared" ref="I1257:K1265" si="885">F1189</f>
        <v>17918.21</v>
      </c>
      <c r="J1257" s="98">
        <f t="shared" si="885"/>
        <v>17918.21</v>
      </c>
      <c r="K1257" s="98">
        <f t="shared" si="885"/>
        <v>17918.21</v>
      </c>
      <c r="L1257" s="103"/>
      <c r="M1257" s="103"/>
      <c r="N1257" s="103"/>
      <c r="O1257" s="124"/>
      <c r="P1257" s="124"/>
      <c r="Q1257" s="124"/>
      <c r="R1257" s="98">
        <f t="shared" ref="R1257:R1265" si="886">$I1257*L1257</f>
        <v>0</v>
      </c>
      <c r="S1257" s="98">
        <f t="shared" ref="S1257:S1265" si="887">$J1257*M1257</f>
        <v>0</v>
      </c>
      <c r="T1257" s="98">
        <f t="shared" ref="T1257:T1265" si="888">$K1257*N1257</f>
        <v>0</v>
      </c>
      <c r="U1257" s="124"/>
      <c r="V1257" s="124"/>
      <c r="W1257" s="124"/>
      <c r="X1257" s="98">
        <f t="shared" si="663"/>
        <v>0</v>
      </c>
      <c r="Y1257" s="98">
        <f t="shared" si="664"/>
        <v>0</v>
      </c>
      <c r="Z1257" s="98">
        <f t="shared" si="665"/>
        <v>0</v>
      </c>
      <c r="AA1257" s="124"/>
      <c r="AB1257" s="124"/>
      <c r="AC1257" s="124"/>
      <c r="AD1257" s="98">
        <f t="shared" si="666"/>
        <v>0</v>
      </c>
      <c r="AE1257" s="98">
        <f t="shared" si="666"/>
        <v>0</v>
      </c>
      <c r="AF1257" s="98">
        <f t="shared" si="666"/>
        <v>0</v>
      </c>
      <c r="AG1257" s="103"/>
      <c r="AH1257" s="103"/>
      <c r="AI1257" s="103"/>
      <c r="AJ1257" s="124"/>
      <c r="AK1257" s="124"/>
      <c r="AL1257" s="124"/>
      <c r="AM1257" s="98">
        <f t="shared" si="667"/>
        <v>0</v>
      </c>
      <c r="AN1257" s="98">
        <f t="shared" si="668"/>
        <v>0</v>
      </c>
      <c r="AO1257" s="98">
        <f t="shared" si="669"/>
        <v>0</v>
      </c>
      <c r="AP1257" s="124"/>
      <c r="AQ1257" s="124"/>
      <c r="AR1257" s="124"/>
      <c r="AS1257" s="98">
        <f t="shared" si="670"/>
        <v>0</v>
      </c>
      <c r="AT1257" s="98">
        <f t="shared" si="671"/>
        <v>0</v>
      </c>
      <c r="AU1257" s="98">
        <f t="shared" si="672"/>
        <v>0</v>
      </c>
      <c r="AV1257" s="124"/>
      <c r="AW1257" s="124"/>
      <c r="AX1257" s="124"/>
      <c r="AY1257" s="98">
        <f t="shared" si="673"/>
        <v>0</v>
      </c>
      <c r="AZ1257" s="98">
        <f t="shared" si="673"/>
        <v>0</v>
      </c>
      <c r="BA1257" s="98">
        <f t="shared" si="673"/>
        <v>0</v>
      </c>
      <c r="BB1257" s="103"/>
      <c r="BC1257" s="103"/>
      <c r="BD1257" s="103"/>
      <c r="BE1257" s="124"/>
      <c r="BF1257" s="124"/>
      <c r="BG1257" s="124"/>
      <c r="BH1257" s="98">
        <f t="shared" si="674"/>
        <v>0</v>
      </c>
      <c r="BI1257" s="98">
        <f t="shared" si="675"/>
        <v>0</v>
      </c>
      <c r="BJ1257" s="98">
        <f t="shared" si="676"/>
        <v>0</v>
      </c>
      <c r="BK1257" s="124"/>
      <c r="BL1257" s="124"/>
      <c r="BM1257" s="124"/>
      <c r="BN1257" s="98">
        <f t="shared" si="677"/>
        <v>0</v>
      </c>
      <c r="BO1257" s="98">
        <f t="shared" si="678"/>
        <v>0</v>
      </c>
      <c r="BP1257" s="98">
        <f t="shared" si="679"/>
        <v>0</v>
      </c>
      <c r="BQ1257" s="124"/>
      <c r="BR1257" s="124"/>
      <c r="BS1257" s="124"/>
      <c r="BT1257" s="98">
        <f t="shared" si="680"/>
        <v>0</v>
      </c>
      <c r="BU1257" s="98">
        <f t="shared" si="680"/>
        <v>0</v>
      </c>
      <c r="BV1257" s="98">
        <f t="shared" si="680"/>
        <v>0</v>
      </c>
      <c r="BW1257" s="103"/>
      <c r="BX1257" s="103"/>
      <c r="BY1257" s="103"/>
      <c r="BZ1257" s="124"/>
      <c r="CA1257" s="124"/>
      <c r="CB1257" s="124"/>
      <c r="CC1257" s="98">
        <f t="shared" si="681"/>
        <v>0</v>
      </c>
      <c r="CD1257" s="98">
        <f t="shared" si="682"/>
        <v>0</v>
      </c>
      <c r="CE1257" s="98">
        <f t="shared" si="683"/>
        <v>0</v>
      </c>
      <c r="CF1257" s="124"/>
      <c r="CG1257" s="124"/>
      <c r="CH1257" s="124"/>
      <c r="CI1257" s="98">
        <f t="shared" si="684"/>
        <v>0</v>
      </c>
      <c r="CJ1257" s="98">
        <f t="shared" si="685"/>
        <v>0</v>
      </c>
      <c r="CK1257" s="98">
        <f t="shared" si="686"/>
        <v>0</v>
      </c>
      <c r="CL1257" s="124"/>
      <c r="CM1257" s="124"/>
      <c r="CN1257" s="124"/>
      <c r="CO1257" s="98">
        <f t="shared" si="687"/>
        <v>0</v>
      </c>
      <c r="CP1257" s="98">
        <f t="shared" si="687"/>
        <v>0</v>
      </c>
      <c r="CQ1257" s="98">
        <f t="shared" si="687"/>
        <v>0</v>
      </c>
      <c r="CR1257" s="103"/>
      <c r="CS1257" s="103"/>
      <c r="CT1257" s="103"/>
      <c r="CU1257" s="124"/>
      <c r="CV1257" s="124"/>
      <c r="CW1257" s="124"/>
      <c r="CX1257" s="98">
        <f t="shared" si="688"/>
        <v>0</v>
      </c>
      <c r="CY1257" s="98">
        <f t="shared" si="689"/>
        <v>0</v>
      </c>
      <c r="CZ1257" s="98">
        <f t="shared" si="690"/>
        <v>0</v>
      </c>
      <c r="DA1257" s="124"/>
      <c r="DB1257" s="124"/>
      <c r="DC1257" s="124"/>
      <c r="DD1257" s="98">
        <f t="shared" si="691"/>
        <v>0</v>
      </c>
      <c r="DE1257" s="98">
        <f t="shared" si="692"/>
        <v>0</v>
      </c>
      <c r="DF1257" s="98">
        <f t="shared" si="693"/>
        <v>0</v>
      </c>
      <c r="DG1257" s="124"/>
      <c r="DH1257" s="124"/>
      <c r="DI1257" s="124"/>
      <c r="DJ1257" s="98">
        <f t="shared" si="694"/>
        <v>0</v>
      </c>
      <c r="DK1257" s="98">
        <f t="shared" si="694"/>
        <v>0</v>
      </c>
      <c r="DL1257" s="98">
        <f t="shared" si="694"/>
        <v>0</v>
      </c>
      <c r="DM1257" s="103"/>
      <c r="DN1257" s="103"/>
      <c r="DO1257" s="103"/>
      <c r="DP1257" s="124"/>
      <c r="DQ1257" s="124"/>
      <c r="DR1257" s="124"/>
      <c r="DS1257" s="98">
        <f t="shared" si="695"/>
        <v>0</v>
      </c>
      <c r="DT1257" s="98">
        <f t="shared" si="696"/>
        <v>0</v>
      </c>
      <c r="DU1257" s="98">
        <f t="shared" si="697"/>
        <v>0</v>
      </c>
      <c r="DV1257" s="124"/>
      <c r="DW1257" s="124"/>
      <c r="DX1257" s="124"/>
      <c r="DY1257" s="98">
        <f t="shared" si="698"/>
        <v>0</v>
      </c>
      <c r="DZ1257" s="98">
        <f t="shared" si="699"/>
        <v>0</v>
      </c>
      <c r="EA1257" s="98">
        <f t="shared" si="700"/>
        <v>0</v>
      </c>
      <c r="EB1257" s="124"/>
      <c r="EC1257" s="124"/>
      <c r="ED1257" s="124"/>
      <c r="EE1257" s="98">
        <f t="shared" si="701"/>
        <v>0</v>
      </c>
      <c r="EF1257" s="98">
        <f t="shared" si="701"/>
        <v>0</v>
      </c>
      <c r="EG1257" s="98">
        <f t="shared" si="701"/>
        <v>0</v>
      </c>
      <c r="EH1257" s="103"/>
      <c r="EI1257" s="103"/>
      <c r="EJ1257" s="103"/>
      <c r="EK1257" s="124"/>
      <c r="EL1257" s="124"/>
      <c r="EM1257" s="124"/>
      <c r="EN1257" s="98">
        <f t="shared" si="702"/>
        <v>0</v>
      </c>
      <c r="EO1257" s="98">
        <f t="shared" si="703"/>
        <v>0</v>
      </c>
      <c r="EP1257" s="98">
        <f t="shared" si="704"/>
        <v>0</v>
      </c>
      <c r="EQ1257" s="124"/>
      <c r="ER1257" s="124"/>
      <c r="ES1257" s="124"/>
      <c r="ET1257" s="98">
        <f t="shared" si="705"/>
        <v>0</v>
      </c>
      <c r="EU1257" s="98">
        <f t="shared" si="706"/>
        <v>0</v>
      </c>
      <c r="EV1257" s="98">
        <f t="shared" si="707"/>
        <v>0</v>
      </c>
      <c r="EW1257" s="124"/>
      <c r="EX1257" s="124"/>
      <c r="EY1257" s="124"/>
      <c r="EZ1257" s="98">
        <f t="shared" si="708"/>
        <v>0</v>
      </c>
      <c r="FA1257" s="98">
        <f t="shared" si="708"/>
        <v>0</v>
      </c>
      <c r="FB1257" s="98">
        <f t="shared" si="708"/>
        <v>0</v>
      </c>
      <c r="FC1257" s="103"/>
      <c r="FD1257" s="103"/>
      <c r="FE1257" s="103"/>
      <c r="FF1257" s="124"/>
      <c r="FG1257" s="124"/>
      <c r="FH1257" s="124"/>
      <c r="FI1257" s="98">
        <f t="shared" si="709"/>
        <v>0</v>
      </c>
      <c r="FJ1257" s="98">
        <f t="shared" si="710"/>
        <v>0</v>
      </c>
      <c r="FK1257" s="98">
        <f t="shared" si="711"/>
        <v>0</v>
      </c>
      <c r="FL1257" s="124"/>
      <c r="FM1257" s="124"/>
      <c r="FN1257" s="124"/>
      <c r="FO1257" s="98">
        <f t="shared" si="712"/>
        <v>0</v>
      </c>
      <c r="FP1257" s="98">
        <f t="shared" si="713"/>
        <v>0</v>
      </c>
      <c r="FQ1257" s="98">
        <f t="shared" si="714"/>
        <v>0</v>
      </c>
      <c r="FR1257" s="124"/>
      <c r="FS1257" s="124"/>
      <c r="FT1257" s="124"/>
      <c r="FU1257" s="98">
        <f t="shared" si="715"/>
        <v>0</v>
      </c>
      <c r="FV1257" s="98">
        <f t="shared" si="715"/>
        <v>0</v>
      </c>
      <c r="FW1257" s="98">
        <f t="shared" si="715"/>
        <v>0</v>
      </c>
      <c r="FX1257" s="103"/>
      <c r="FY1257" s="103"/>
      <c r="FZ1257" s="103"/>
      <c r="GA1257" s="124"/>
      <c r="GB1257" s="124"/>
      <c r="GC1257" s="124"/>
      <c r="GD1257" s="98">
        <f t="shared" si="716"/>
        <v>0</v>
      </c>
      <c r="GE1257" s="98">
        <f t="shared" si="717"/>
        <v>0</v>
      </c>
      <c r="GF1257" s="98">
        <f t="shared" si="718"/>
        <v>0</v>
      </c>
      <c r="GG1257" s="124"/>
      <c r="GH1257" s="124"/>
      <c r="GI1257" s="124"/>
      <c r="GJ1257" s="98">
        <f t="shared" si="719"/>
        <v>0</v>
      </c>
      <c r="GK1257" s="98">
        <f t="shared" si="720"/>
        <v>0</v>
      </c>
      <c r="GL1257" s="98">
        <f t="shared" si="721"/>
        <v>0</v>
      </c>
      <c r="GM1257" s="124"/>
      <c r="GN1257" s="124"/>
      <c r="GO1257" s="124"/>
      <c r="GP1257" s="98">
        <f t="shared" si="722"/>
        <v>0</v>
      </c>
      <c r="GQ1257" s="98">
        <f t="shared" si="722"/>
        <v>0</v>
      </c>
      <c r="GR1257" s="98">
        <f t="shared" si="722"/>
        <v>0</v>
      </c>
      <c r="GS1257" s="103"/>
      <c r="GT1257" s="103"/>
      <c r="GU1257" s="103"/>
      <c r="GV1257" s="124"/>
      <c r="GW1257" s="124"/>
      <c r="GX1257" s="124"/>
      <c r="GY1257" s="98">
        <f t="shared" si="723"/>
        <v>0</v>
      </c>
      <c r="GZ1257" s="98">
        <f t="shared" si="724"/>
        <v>0</v>
      </c>
      <c r="HA1257" s="98">
        <f t="shared" si="725"/>
        <v>0</v>
      </c>
      <c r="HB1257" s="124"/>
      <c r="HC1257" s="124"/>
      <c r="HD1257" s="124"/>
      <c r="HE1257" s="98">
        <f t="shared" si="726"/>
        <v>6301.03</v>
      </c>
      <c r="HF1257" s="98">
        <f t="shared" si="727"/>
        <v>5853.31</v>
      </c>
      <c r="HG1257" s="98">
        <f t="shared" si="728"/>
        <v>5732.34</v>
      </c>
      <c r="HH1257" s="124"/>
      <c r="HI1257" s="124"/>
      <c r="HJ1257" s="124"/>
      <c r="HK1257" s="98">
        <f t="shared" si="729"/>
        <v>0</v>
      </c>
      <c r="HL1257" s="98">
        <f t="shared" si="729"/>
        <v>0</v>
      </c>
      <c r="HM1257" s="98">
        <f t="shared" si="729"/>
        <v>0</v>
      </c>
      <c r="HN1257" s="103"/>
      <c r="HO1257" s="103"/>
      <c r="HP1257" s="103"/>
      <c r="HQ1257" s="124"/>
      <c r="HR1257" s="124"/>
      <c r="HS1257" s="124"/>
      <c r="HT1257" s="98">
        <f t="shared" si="730"/>
        <v>0</v>
      </c>
      <c r="HU1257" s="98">
        <f t="shared" si="731"/>
        <v>0</v>
      </c>
      <c r="HV1257" s="98">
        <f t="shared" si="732"/>
        <v>0</v>
      </c>
      <c r="HW1257" s="124"/>
      <c r="HX1257" s="124"/>
      <c r="HY1257" s="124"/>
      <c r="HZ1257" s="98">
        <f t="shared" si="733"/>
        <v>0</v>
      </c>
      <c r="IA1257" s="98">
        <f t="shared" si="734"/>
        <v>0</v>
      </c>
      <c r="IB1257" s="98">
        <f t="shared" si="735"/>
        <v>0</v>
      </c>
      <c r="IC1257" s="124"/>
      <c r="ID1257" s="124"/>
      <c r="IE1257" s="124"/>
      <c r="IF1257" s="98">
        <f t="shared" si="736"/>
        <v>0</v>
      </c>
      <c r="IG1257" s="98">
        <f t="shared" si="736"/>
        <v>0</v>
      </c>
      <c r="IH1257" s="98">
        <f t="shared" si="736"/>
        <v>0</v>
      </c>
      <c r="II1257" s="103"/>
      <c r="IJ1257" s="103"/>
      <c r="IK1257" s="103"/>
      <c r="IL1257" s="124"/>
      <c r="IM1257" s="124"/>
      <c r="IN1257" s="124"/>
      <c r="IO1257" s="98">
        <f t="shared" si="737"/>
        <v>0</v>
      </c>
      <c r="IP1257" s="98">
        <f t="shared" si="738"/>
        <v>0</v>
      </c>
      <c r="IQ1257" s="98">
        <f t="shared" si="739"/>
        <v>0</v>
      </c>
      <c r="IR1257" s="124"/>
      <c r="IS1257" s="124"/>
      <c r="IT1257" s="124"/>
      <c r="IU1257" s="98">
        <f t="shared" si="740"/>
        <v>0</v>
      </c>
      <c r="IV1257" s="98">
        <f t="shared" si="741"/>
        <v>0</v>
      </c>
      <c r="IW1257" s="98">
        <f t="shared" si="742"/>
        <v>0</v>
      </c>
      <c r="IX1257" s="124"/>
      <c r="IY1257" s="124"/>
      <c r="IZ1257" s="124"/>
      <c r="JA1257" s="98">
        <f t="shared" si="743"/>
        <v>0</v>
      </c>
      <c r="JB1257" s="98">
        <f t="shared" si="743"/>
        <v>0</v>
      </c>
      <c r="JC1257" s="98">
        <f t="shared" si="743"/>
        <v>0</v>
      </c>
      <c r="JD1257" s="103"/>
      <c r="JE1257" s="103"/>
      <c r="JF1257" s="103"/>
      <c r="JG1257" s="124"/>
      <c r="JH1257" s="124"/>
      <c r="JI1257" s="124"/>
      <c r="JJ1257" s="98">
        <f t="shared" si="744"/>
        <v>0</v>
      </c>
      <c r="JK1257" s="98">
        <f t="shared" si="745"/>
        <v>0</v>
      </c>
      <c r="JL1257" s="98">
        <f t="shared" si="746"/>
        <v>0</v>
      </c>
      <c r="JM1257" s="124"/>
      <c r="JN1257" s="124"/>
      <c r="JO1257" s="124"/>
      <c r="JP1257" s="98">
        <f t="shared" si="747"/>
        <v>0</v>
      </c>
      <c r="JQ1257" s="98">
        <f t="shared" si="748"/>
        <v>0</v>
      </c>
      <c r="JR1257" s="98">
        <f t="shared" si="749"/>
        <v>0</v>
      </c>
      <c r="JS1257" s="124"/>
      <c r="JT1257" s="124"/>
      <c r="JU1257" s="124"/>
      <c r="JV1257" s="98">
        <f t="shared" si="750"/>
        <v>0</v>
      </c>
      <c r="JW1257" s="98">
        <f t="shared" si="750"/>
        <v>0</v>
      </c>
      <c r="JX1257" s="98">
        <f t="shared" si="750"/>
        <v>0</v>
      </c>
      <c r="JY1257" s="103"/>
      <c r="JZ1257" s="103"/>
      <c r="KA1257" s="103"/>
      <c r="KB1257" s="124"/>
      <c r="KC1257" s="124"/>
      <c r="KD1257" s="124"/>
      <c r="KE1257" s="98">
        <f t="shared" si="751"/>
        <v>0</v>
      </c>
      <c r="KF1257" s="98">
        <f t="shared" si="752"/>
        <v>0</v>
      </c>
      <c r="KG1257" s="98">
        <f t="shared" si="753"/>
        <v>0</v>
      </c>
      <c r="KH1257" s="124"/>
      <c r="KI1257" s="124"/>
      <c r="KJ1257" s="124"/>
      <c r="KK1257" s="98">
        <f t="shared" si="754"/>
        <v>0</v>
      </c>
      <c r="KL1257" s="98">
        <f t="shared" si="755"/>
        <v>0</v>
      </c>
      <c r="KM1257" s="98">
        <f t="shared" si="756"/>
        <v>0</v>
      </c>
      <c r="KN1257" s="124"/>
      <c r="KO1257" s="124"/>
      <c r="KP1257" s="124"/>
      <c r="KQ1257" s="98">
        <f t="shared" si="757"/>
        <v>0</v>
      </c>
      <c r="KR1257" s="98">
        <f t="shared" si="757"/>
        <v>0</v>
      </c>
      <c r="KS1257" s="98">
        <f t="shared" si="757"/>
        <v>0</v>
      </c>
      <c r="KT1257" s="103"/>
      <c r="KU1257" s="103"/>
      <c r="KV1257" s="103"/>
      <c r="KW1257" s="124"/>
      <c r="KX1257" s="124"/>
      <c r="KY1257" s="124"/>
      <c r="KZ1257" s="98">
        <f t="shared" si="758"/>
        <v>0</v>
      </c>
      <c r="LA1257" s="98">
        <f t="shared" si="759"/>
        <v>0</v>
      </c>
      <c r="LB1257" s="98">
        <f t="shared" si="760"/>
        <v>0</v>
      </c>
      <c r="LC1257" s="124"/>
      <c r="LD1257" s="124"/>
      <c r="LE1257" s="124"/>
      <c r="LF1257" s="98">
        <f t="shared" si="761"/>
        <v>0</v>
      </c>
      <c r="LG1257" s="98">
        <f t="shared" si="762"/>
        <v>0</v>
      </c>
      <c r="LH1257" s="98">
        <f t="shared" si="763"/>
        <v>0</v>
      </c>
      <c r="LI1257" s="124"/>
      <c r="LJ1257" s="124"/>
      <c r="LK1257" s="124"/>
      <c r="LL1257" s="98">
        <f t="shared" si="764"/>
        <v>0</v>
      </c>
      <c r="LM1257" s="98">
        <f t="shared" si="764"/>
        <v>0</v>
      </c>
      <c r="LN1257" s="98">
        <f t="shared" si="764"/>
        <v>0</v>
      </c>
      <c r="LO1257" s="103"/>
      <c r="LP1257" s="103"/>
      <c r="LQ1257" s="103"/>
      <c r="LR1257" s="124"/>
      <c r="LS1257" s="124"/>
      <c r="LT1257" s="124"/>
      <c r="LU1257" s="98">
        <f t="shared" si="765"/>
        <v>0</v>
      </c>
      <c r="LV1257" s="98">
        <f t="shared" si="766"/>
        <v>0</v>
      </c>
      <c r="LW1257" s="98">
        <f t="shared" si="767"/>
        <v>0</v>
      </c>
      <c r="LX1257" s="124"/>
      <c r="LY1257" s="124"/>
      <c r="LZ1257" s="124"/>
      <c r="MA1257" s="98">
        <f t="shared" si="768"/>
        <v>0</v>
      </c>
      <c r="MB1257" s="98">
        <f t="shared" si="769"/>
        <v>0</v>
      </c>
      <c r="MC1257" s="98">
        <f t="shared" si="770"/>
        <v>0</v>
      </c>
      <c r="MD1257" s="124"/>
      <c r="ME1257" s="124"/>
      <c r="MF1257" s="124"/>
      <c r="MG1257" s="98">
        <f t="shared" si="771"/>
        <v>0</v>
      </c>
      <c r="MH1257" s="98">
        <f t="shared" si="771"/>
        <v>0</v>
      </c>
      <c r="MI1257" s="98">
        <f t="shared" si="771"/>
        <v>0</v>
      </c>
      <c r="MJ1257" s="103"/>
      <c r="MK1257" s="103"/>
      <c r="ML1257" s="103"/>
      <c r="MM1257" s="124"/>
      <c r="MN1257" s="124"/>
      <c r="MO1257" s="124"/>
      <c r="MP1257" s="98">
        <f t="shared" si="772"/>
        <v>0</v>
      </c>
      <c r="MQ1257" s="98">
        <f t="shared" si="773"/>
        <v>0</v>
      </c>
      <c r="MR1257" s="98">
        <f t="shared" si="774"/>
        <v>0</v>
      </c>
      <c r="MS1257" s="124"/>
      <c r="MT1257" s="124"/>
      <c r="MU1257" s="124"/>
      <c r="MV1257" s="98">
        <f t="shared" si="775"/>
        <v>0</v>
      </c>
      <c r="MW1257" s="98">
        <f t="shared" si="776"/>
        <v>0</v>
      </c>
      <c r="MX1257" s="98">
        <f t="shared" si="777"/>
        <v>0</v>
      </c>
      <c r="MY1257" s="124"/>
      <c r="MZ1257" s="124"/>
      <c r="NA1257" s="124"/>
      <c r="NB1257" s="98">
        <f t="shared" si="778"/>
        <v>0</v>
      </c>
      <c r="NC1257" s="98">
        <f t="shared" si="778"/>
        <v>0</v>
      </c>
      <c r="ND1257" s="98">
        <f t="shared" si="778"/>
        <v>0</v>
      </c>
      <c r="NE1257" s="103"/>
      <c r="NF1257" s="103"/>
      <c r="NG1257" s="103"/>
      <c r="NH1257" s="124"/>
      <c r="NI1257" s="124"/>
      <c r="NJ1257" s="124"/>
      <c r="NK1257" s="98">
        <f t="shared" si="779"/>
        <v>0</v>
      </c>
      <c r="NL1257" s="98">
        <f t="shared" si="780"/>
        <v>0</v>
      </c>
      <c r="NM1257" s="98">
        <f t="shared" si="781"/>
        <v>0</v>
      </c>
      <c r="NN1257" s="124"/>
      <c r="NO1257" s="124"/>
      <c r="NP1257" s="124"/>
      <c r="NQ1257" s="98">
        <f t="shared" si="782"/>
        <v>0</v>
      </c>
      <c r="NR1257" s="98">
        <f t="shared" si="783"/>
        <v>0</v>
      </c>
      <c r="NS1257" s="98">
        <f t="shared" si="784"/>
        <v>0</v>
      </c>
      <c r="NT1257" s="124"/>
      <c r="NU1257" s="124"/>
      <c r="NV1257" s="124"/>
      <c r="NW1257" s="98">
        <f t="shared" si="785"/>
        <v>0</v>
      </c>
      <c r="NX1257" s="98">
        <f t="shared" si="785"/>
        <v>0</v>
      </c>
      <c r="NY1257" s="98">
        <f t="shared" si="785"/>
        <v>0</v>
      </c>
      <c r="NZ1257" s="103"/>
      <c r="OA1257" s="103"/>
      <c r="OB1257" s="103"/>
      <c r="OC1257" s="124"/>
      <c r="OD1257" s="124"/>
      <c r="OE1257" s="124"/>
      <c r="OF1257" s="98">
        <f t="shared" si="786"/>
        <v>0</v>
      </c>
      <c r="OG1257" s="98">
        <f t="shared" si="787"/>
        <v>0</v>
      </c>
      <c r="OH1257" s="98">
        <f t="shared" si="788"/>
        <v>0</v>
      </c>
      <c r="OI1257" s="124"/>
      <c r="OJ1257" s="124"/>
      <c r="OK1257" s="124"/>
      <c r="OL1257" s="98">
        <f t="shared" si="789"/>
        <v>0</v>
      </c>
      <c r="OM1257" s="98">
        <f t="shared" si="790"/>
        <v>0</v>
      </c>
      <c r="ON1257" s="98">
        <f t="shared" si="791"/>
        <v>0</v>
      </c>
      <c r="OO1257" s="124"/>
      <c r="OP1257" s="124"/>
      <c r="OQ1257" s="124"/>
      <c r="OR1257" s="98">
        <f t="shared" si="792"/>
        <v>0</v>
      </c>
      <c r="OS1257" s="98">
        <f t="shared" si="792"/>
        <v>0</v>
      </c>
      <c r="OT1257" s="98">
        <f t="shared" si="792"/>
        <v>0</v>
      </c>
      <c r="OU1257" s="103"/>
      <c r="OV1257" s="103"/>
      <c r="OW1257" s="103"/>
      <c r="OX1257" s="124"/>
      <c r="OY1257" s="124"/>
      <c r="OZ1257" s="124"/>
      <c r="PA1257" s="98">
        <f t="shared" si="793"/>
        <v>0</v>
      </c>
      <c r="PB1257" s="98">
        <f t="shared" si="794"/>
        <v>0</v>
      </c>
      <c r="PC1257" s="98">
        <f t="shared" si="795"/>
        <v>0</v>
      </c>
      <c r="PD1257" s="124"/>
      <c r="PE1257" s="124"/>
      <c r="PF1257" s="124"/>
      <c r="PG1257" s="98">
        <f t="shared" si="796"/>
        <v>0</v>
      </c>
      <c r="PH1257" s="98">
        <f t="shared" si="797"/>
        <v>0</v>
      </c>
      <c r="PI1257" s="98">
        <f t="shared" si="798"/>
        <v>0</v>
      </c>
      <c r="PJ1257" s="124"/>
      <c r="PK1257" s="124"/>
      <c r="PL1257" s="124"/>
      <c r="PM1257" s="98">
        <f t="shared" si="799"/>
        <v>0</v>
      </c>
      <c r="PN1257" s="98">
        <f t="shared" si="799"/>
        <v>0</v>
      </c>
      <c r="PO1257" s="98">
        <f t="shared" si="799"/>
        <v>0</v>
      </c>
      <c r="PP1257" s="103"/>
      <c r="PQ1257" s="103"/>
      <c r="PR1257" s="103"/>
      <c r="PS1257" s="124"/>
      <c r="PT1257" s="124"/>
      <c r="PU1257" s="124"/>
      <c r="PV1257" s="98">
        <f t="shared" si="800"/>
        <v>0</v>
      </c>
      <c r="PW1257" s="98">
        <f t="shared" si="801"/>
        <v>0</v>
      </c>
      <c r="PX1257" s="98">
        <f t="shared" si="802"/>
        <v>0</v>
      </c>
      <c r="PY1257" s="124"/>
      <c r="PZ1257" s="124"/>
      <c r="QA1257" s="124"/>
      <c r="QB1257" s="98">
        <f t="shared" si="803"/>
        <v>0</v>
      </c>
      <c r="QC1257" s="98">
        <f t="shared" si="804"/>
        <v>0</v>
      </c>
      <c r="QD1257" s="98">
        <f t="shared" si="805"/>
        <v>0</v>
      </c>
      <c r="QE1257" s="124"/>
      <c r="QF1257" s="124"/>
      <c r="QG1257" s="124"/>
      <c r="QH1257" s="98">
        <f t="shared" si="806"/>
        <v>0</v>
      </c>
      <c r="QI1257" s="98">
        <f t="shared" si="806"/>
        <v>0</v>
      </c>
      <c r="QJ1257" s="98">
        <f t="shared" si="806"/>
        <v>0</v>
      </c>
      <c r="QK1257" s="103"/>
      <c r="QL1257" s="103"/>
      <c r="QM1257" s="103"/>
      <c r="QN1257" s="124"/>
      <c r="QO1257" s="124"/>
      <c r="QP1257" s="124"/>
      <c r="QQ1257" s="98">
        <f t="shared" si="807"/>
        <v>0</v>
      </c>
      <c r="QR1257" s="98">
        <f t="shared" si="808"/>
        <v>0</v>
      </c>
      <c r="QS1257" s="98">
        <f t="shared" si="809"/>
        <v>0</v>
      </c>
      <c r="QT1257" s="124"/>
      <c r="QU1257" s="124"/>
      <c r="QV1257" s="124"/>
      <c r="QW1257" s="98">
        <f t="shared" si="810"/>
        <v>0</v>
      </c>
      <c r="QX1257" s="98">
        <f t="shared" si="811"/>
        <v>0</v>
      </c>
      <c r="QY1257" s="98">
        <f t="shared" si="812"/>
        <v>0</v>
      </c>
      <c r="QZ1257" s="124"/>
      <c r="RA1257" s="124"/>
      <c r="RB1257" s="124"/>
      <c r="RC1257" s="98">
        <f t="shared" si="813"/>
        <v>0</v>
      </c>
      <c r="RD1257" s="98">
        <f t="shared" si="813"/>
        <v>0</v>
      </c>
      <c r="RE1257" s="98">
        <f t="shared" si="813"/>
        <v>0</v>
      </c>
      <c r="RF1257" s="103"/>
      <c r="RG1257" s="103"/>
      <c r="RH1257" s="103"/>
      <c r="RI1257" s="124"/>
      <c r="RJ1257" s="124"/>
      <c r="RK1257" s="124"/>
      <c r="RL1257" s="98">
        <f t="shared" si="814"/>
        <v>0</v>
      </c>
      <c r="RM1257" s="98">
        <f t="shared" si="815"/>
        <v>0</v>
      </c>
      <c r="RN1257" s="98">
        <f t="shared" si="816"/>
        <v>0</v>
      </c>
      <c r="RO1257" s="124"/>
      <c r="RP1257" s="124"/>
      <c r="RQ1257" s="124"/>
      <c r="RR1257" s="98">
        <f t="shared" si="817"/>
        <v>0</v>
      </c>
      <c r="RS1257" s="98">
        <f t="shared" si="818"/>
        <v>0</v>
      </c>
      <c r="RT1257" s="98">
        <f t="shared" si="819"/>
        <v>0</v>
      </c>
      <c r="RU1257" s="124"/>
      <c r="RV1257" s="124"/>
      <c r="RW1257" s="124"/>
      <c r="RX1257" s="98">
        <f t="shared" si="820"/>
        <v>0</v>
      </c>
      <c r="RY1257" s="98">
        <f t="shared" si="820"/>
        <v>0</v>
      </c>
      <c r="RZ1257" s="98">
        <f t="shared" si="820"/>
        <v>0</v>
      </c>
      <c r="SA1257" s="103"/>
      <c r="SB1257" s="103"/>
      <c r="SC1257" s="103"/>
      <c r="SD1257" s="124"/>
      <c r="SE1257" s="124"/>
      <c r="SF1257" s="124"/>
      <c r="SG1257" s="98">
        <f t="shared" si="821"/>
        <v>0</v>
      </c>
      <c r="SH1257" s="98">
        <f t="shared" si="822"/>
        <v>0</v>
      </c>
      <c r="SI1257" s="98">
        <f t="shared" si="823"/>
        <v>0</v>
      </c>
      <c r="SJ1257" s="124"/>
      <c r="SK1257" s="124"/>
      <c r="SL1257" s="124"/>
      <c r="SM1257" s="98">
        <f t="shared" si="824"/>
        <v>0</v>
      </c>
      <c r="SN1257" s="98">
        <f t="shared" si="825"/>
        <v>0</v>
      </c>
      <c r="SO1257" s="98">
        <f t="shared" si="826"/>
        <v>0</v>
      </c>
      <c r="SP1257" s="124"/>
      <c r="SQ1257" s="124"/>
      <c r="SR1257" s="124"/>
      <c r="SS1257" s="98">
        <f t="shared" si="827"/>
        <v>0</v>
      </c>
      <c r="ST1257" s="98">
        <f t="shared" si="827"/>
        <v>0</v>
      </c>
      <c r="SU1257" s="98">
        <f t="shared" si="827"/>
        <v>0</v>
      </c>
      <c r="SV1257" s="103"/>
      <c r="SW1257" s="103"/>
      <c r="SX1257" s="103"/>
      <c r="SY1257" s="124"/>
      <c r="SZ1257" s="124"/>
      <c r="TA1257" s="124"/>
      <c r="TB1257" s="98">
        <f t="shared" si="828"/>
        <v>0</v>
      </c>
      <c r="TC1257" s="98">
        <f t="shared" si="829"/>
        <v>0</v>
      </c>
      <c r="TD1257" s="98">
        <f t="shared" si="830"/>
        <v>0</v>
      </c>
      <c r="TE1257" s="124"/>
      <c r="TF1257" s="124"/>
      <c r="TG1257" s="124"/>
      <c r="TH1257" s="98">
        <f t="shared" si="831"/>
        <v>0</v>
      </c>
      <c r="TI1257" s="98">
        <f t="shared" si="832"/>
        <v>0</v>
      </c>
      <c r="TJ1257" s="98">
        <f t="shared" si="833"/>
        <v>0</v>
      </c>
      <c r="TK1257" s="124"/>
      <c r="TL1257" s="124"/>
      <c r="TM1257" s="124"/>
      <c r="TN1257" s="98">
        <f t="shared" si="834"/>
        <v>0</v>
      </c>
      <c r="TO1257" s="98">
        <f t="shared" si="834"/>
        <v>0</v>
      </c>
      <c r="TP1257" s="98">
        <f t="shared" si="834"/>
        <v>0</v>
      </c>
      <c r="TQ1257" s="103"/>
      <c r="TR1257" s="103"/>
      <c r="TS1257" s="103"/>
      <c r="TT1257" s="124"/>
      <c r="TU1257" s="124"/>
      <c r="TV1257" s="124"/>
      <c r="TW1257" s="98">
        <f t="shared" si="835"/>
        <v>0</v>
      </c>
      <c r="TX1257" s="98">
        <f t="shared" si="836"/>
        <v>0</v>
      </c>
      <c r="TY1257" s="98">
        <f t="shared" si="837"/>
        <v>0</v>
      </c>
      <c r="TZ1257" s="124"/>
      <c r="UA1257" s="124"/>
      <c r="UB1257" s="124"/>
      <c r="UC1257" s="98">
        <f t="shared" si="838"/>
        <v>0</v>
      </c>
      <c r="UD1257" s="98">
        <f t="shared" si="839"/>
        <v>0</v>
      </c>
      <c r="UE1257" s="98">
        <f t="shared" si="840"/>
        <v>0</v>
      </c>
      <c r="UF1257" s="124"/>
      <c r="UG1257" s="124"/>
      <c r="UH1257" s="124"/>
      <c r="UI1257" s="98">
        <f t="shared" si="841"/>
        <v>0</v>
      </c>
      <c r="UJ1257" s="98">
        <f t="shared" si="841"/>
        <v>0</v>
      </c>
      <c r="UK1257" s="98">
        <f t="shared" si="841"/>
        <v>0</v>
      </c>
      <c r="UL1257" s="103"/>
      <c r="UM1257" s="103"/>
      <c r="UN1257" s="103"/>
      <c r="UO1257" s="124"/>
      <c r="UP1257" s="124"/>
      <c r="UQ1257" s="124"/>
      <c r="UR1257" s="98">
        <f t="shared" si="842"/>
        <v>0</v>
      </c>
      <c r="US1257" s="98">
        <f t="shared" si="843"/>
        <v>0</v>
      </c>
      <c r="UT1257" s="98">
        <f t="shared" si="844"/>
        <v>0</v>
      </c>
      <c r="UU1257" s="124"/>
      <c r="UV1257" s="124"/>
      <c r="UW1257" s="124"/>
      <c r="UX1257" s="98">
        <f t="shared" si="845"/>
        <v>2323.71</v>
      </c>
      <c r="UY1257" s="98">
        <f t="shared" si="846"/>
        <v>2175</v>
      </c>
      <c r="UZ1257" s="98">
        <f t="shared" si="847"/>
        <v>2129.79</v>
      </c>
      <c r="VA1257" s="124"/>
      <c r="VB1257" s="124"/>
      <c r="VC1257" s="124"/>
      <c r="VD1257" s="98">
        <f t="shared" si="848"/>
        <v>0</v>
      </c>
      <c r="VE1257" s="98">
        <f t="shared" si="848"/>
        <v>0</v>
      </c>
      <c r="VF1257" s="98">
        <f t="shared" si="848"/>
        <v>0</v>
      </c>
      <c r="VG1257" s="103"/>
      <c r="VH1257" s="103"/>
      <c r="VI1257" s="103"/>
      <c r="VJ1257" s="124"/>
      <c r="VK1257" s="124"/>
      <c r="VL1257" s="124"/>
      <c r="VM1257" s="98">
        <f t="shared" si="849"/>
        <v>0</v>
      </c>
      <c r="VN1257" s="98">
        <f t="shared" si="850"/>
        <v>0</v>
      </c>
      <c r="VO1257" s="98">
        <f t="shared" si="851"/>
        <v>0</v>
      </c>
      <c r="VP1257" s="124"/>
      <c r="VQ1257" s="124"/>
      <c r="VR1257" s="124"/>
      <c r="VS1257" s="98">
        <f t="shared" si="852"/>
        <v>0</v>
      </c>
      <c r="VT1257" s="98">
        <f t="shared" si="853"/>
        <v>0</v>
      </c>
      <c r="VU1257" s="98">
        <f t="shared" si="854"/>
        <v>0</v>
      </c>
      <c r="VV1257" s="124"/>
      <c r="VW1257" s="124"/>
      <c r="VX1257" s="124"/>
      <c r="VY1257" s="98">
        <f t="shared" si="855"/>
        <v>0</v>
      </c>
      <c r="VZ1257" s="98">
        <f t="shared" si="855"/>
        <v>0</v>
      </c>
      <c r="WA1257" s="98">
        <f t="shared" si="855"/>
        <v>0</v>
      </c>
      <c r="WB1257" s="103"/>
      <c r="WC1257" s="103"/>
      <c r="WD1257" s="103"/>
      <c r="WE1257" s="124"/>
      <c r="WF1257" s="124"/>
      <c r="WG1257" s="124"/>
      <c r="WH1257" s="98">
        <f t="shared" si="856"/>
        <v>0</v>
      </c>
      <c r="WI1257" s="98">
        <f t="shared" si="857"/>
        <v>0</v>
      </c>
      <c r="WJ1257" s="98">
        <f t="shared" si="858"/>
        <v>0</v>
      </c>
      <c r="WK1257" s="124"/>
      <c r="WL1257" s="124"/>
      <c r="WM1257" s="124"/>
      <c r="WN1257" s="98">
        <f t="shared" si="859"/>
        <v>0</v>
      </c>
      <c r="WO1257" s="98">
        <f t="shared" si="860"/>
        <v>0</v>
      </c>
      <c r="WP1257" s="98">
        <f t="shared" si="861"/>
        <v>0</v>
      </c>
      <c r="WQ1257" s="124"/>
      <c r="WR1257" s="124"/>
      <c r="WS1257" s="124"/>
      <c r="WT1257" s="98">
        <f t="shared" si="862"/>
        <v>0</v>
      </c>
      <c r="WU1257" s="98">
        <f t="shared" si="862"/>
        <v>0</v>
      </c>
      <c r="WV1257" s="98">
        <f t="shared" si="862"/>
        <v>0</v>
      </c>
      <c r="WW1257" s="103"/>
      <c r="WX1257" s="103"/>
      <c r="WY1257" s="103"/>
      <c r="WZ1257" s="124"/>
      <c r="XA1257" s="124"/>
      <c r="XB1257" s="124"/>
      <c r="XC1257" s="98">
        <f t="shared" si="863"/>
        <v>0</v>
      </c>
      <c r="XD1257" s="98">
        <f t="shared" si="864"/>
        <v>0</v>
      </c>
      <c r="XE1257" s="98">
        <f t="shared" si="865"/>
        <v>0</v>
      </c>
      <c r="XF1257" s="124"/>
      <c r="XG1257" s="124"/>
      <c r="XH1257" s="124"/>
      <c r="XI1257" s="98">
        <f t="shared" si="866"/>
        <v>0</v>
      </c>
      <c r="XJ1257" s="98">
        <f t="shared" si="867"/>
        <v>0</v>
      </c>
      <c r="XK1257" s="98">
        <f t="shared" si="868"/>
        <v>0</v>
      </c>
      <c r="XL1257" s="124"/>
      <c r="XM1257" s="124"/>
      <c r="XN1257" s="124"/>
      <c r="XO1257" s="98">
        <f t="shared" si="869"/>
        <v>0</v>
      </c>
      <c r="XP1257" s="98">
        <f t="shared" si="869"/>
        <v>0</v>
      </c>
      <c r="XQ1257" s="98">
        <f t="shared" si="869"/>
        <v>0</v>
      </c>
      <c r="XR1257" s="103"/>
      <c r="XS1257" s="103"/>
      <c r="XT1257" s="103"/>
      <c r="XU1257" s="124"/>
      <c r="XV1257" s="124"/>
      <c r="XW1257" s="124"/>
      <c r="XX1257" s="98">
        <f t="shared" si="870"/>
        <v>0</v>
      </c>
      <c r="XY1257" s="98">
        <f t="shared" si="871"/>
        <v>0</v>
      </c>
      <c r="XZ1257" s="98">
        <f t="shared" si="872"/>
        <v>0</v>
      </c>
      <c r="YA1257" s="124"/>
      <c r="YB1257" s="124"/>
      <c r="YC1257" s="124"/>
      <c r="YD1257" s="98">
        <f t="shared" si="873"/>
        <v>0</v>
      </c>
      <c r="YE1257" s="98">
        <f t="shared" si="874"/>
        <v>0</v>
      </c>
      <c r="YF1257" s="98">
        <f t="shared" si="875"/>
        <v>0</v>
      </c>
      <c r="YG1257" s="124"/>
      <c r="YH1257" s="124"/>
      <c r="YI1257" s="124"/>
      <c r="YJ1257" s="98">
        <f t="shared" si="876"/>
        <v>0</v>
      </c>
      <c r="YK1257" s="98">
        <f t="shared" si="876"/>
        <v>0</v>
      </c>
      <c r="YL1257" s="98">
        <f t="shared" si="876"/>
        <v>0</v>
      </c>
      <c r="YM1257" s="146">
        <f t="shared" si="877"/>
        <v>0</v>
      </c>
      <c r="YN1257" s="146">
        <f t="shared" si="877"/>
        <v>0</v>
      </c>
      <c r="YO1257" s="146">
        <f t="shared" si="877"/>
        <v>0</v>
      </c>
      <c r="YP1257" s="124"/>
      <c r="YQ1257" s="124"/>
      <c r="YR1257" s="124"/>
      <c r="YS1257" s="98">
        <f t="shared" si="878"/>
        <v>0</v>
      </c>
      <c r="YT1257" s="98">
        <f t="shared" si="879"/>
        <v>0</v>
      </c>
      <c r="YU1257" s="98">
        <f t="shared" si="880"/>
        <v>0</v>
      </c>
      <c r="YV1257" s="124"/>
      <c r="YW1257" s="124"/>
      <c r="YX1257" s="124"/>
      <c r="YY1257" s="98">
        <f t="shared" si="881"/>
        <v>3435.49</v>
      </c>
      <c r="YZ1257" s="98">
        <f t="shared" si="882"/>
        <v>3203.11</v>
      </c>
      <c r="ZA1257" s="98">
        <f t="shared" si="883"/>
        <v>3136.65</v>
      </c>
      <c r="ZB1257" s="124"/>
      <c r="ZC1257" s="124"/>
      <c r="ZD1257" s="124"/>
      <c r="ZE1257" s="98">
        <f t="shared" si="884"/>
        <v>0</v>
      </c>
      <c r="ZF1257" s="98">
        <f t="shared" si="884"/>
        <v>0</v>
      </c>
      <c r="ZG1257" s="98">
        <f t="shared" si="884"/>
        <v>0</v>
      </c>
    </row>
    <row r="1258" spans="1:683" ht="24" hidden="1">
      <c r="A1258" s="12" t="s">
        <v>813</v>
      </c>
      <c r="B1258" s="297" t="s">
        <v>426</v>
      </c>
      <c r="C1258" s="5"/>
      <c r="D1258" s="652"/>
      <c r="E1258" s="286"/>
      <c r="F1258" s="111"/>
      <c r="G1258" s="111"/>
      <c r="H1258" s="111"/>
      <c r="I1258" s="98">
        <f t="shared" si="885"/>
        <v>17918.21</v>
      </c>
      <c r="J1258" s="98">
        <f t="shared" si="885"/>
        <v>17918.21</v>
      </c>
      <c r="K1258" s="98">
        <f t="shared" si="885"/>
        <v>17918.21</v>
      </c>
      <c r="L1258" s="103"/>
      <c r="M1258" s="103"/>
      <c r="N1258" s="103"/>
      <c r="O1258" s="124"/>
      <c r="P1258" s="124"/>
      <c r="Q1258" s="124"/>
      <c r="R1258" s="98">
        <f t="shared" si="886"/>
        <v>0</v>
      </c>
      <c r="S1258" s="98">
        <f t="shared" si="887"/>
        <v>0</v>
      </c>
      <c r="T1258" s="98">
        <f t="shared" si="888"/>
        <v>0</v>
      </c>
      <c r="U1258" s="124"/>
      <c r="V1258" s="124"/>
      <c r="W1258" s="124"/>
      <c r="X1258" s="98">
        <f t="shared" si="663"/>
        <v>0</v>
      </c>
      <c r="Y1258" s="98">
        <f t="shared" si="664"/>
        <v>0</v>
      </c>
      <c r="Z1258" s="98">
        <f t="shared" si="665"/>
        <v>0</v>
      </c>
      <c r="AA1258" s="124"/>
      <c r="AB1258" s="124"/>
      <c r="AC1258" s="124"/>
      <c r="AD1258" s="98">
        <f t="shared" si="666"/>
        <v>0</v>
      </c>
      <c r="AE1258" s="98">
        <f t="shared" si="666"/>
        <v>0</v>
      </c>
      <c r="AF1258" s="98">
        <f t="shared" si="666"/>
        <v>0</v>
      </c>
      <c r="AG1258" s="103"/>
      <c r="AH1258" s="103"/>
      <c r="AI1258" s="103"/>
      <c r="AJ1258" s="124"/>
      <c r="AK1258" s="124"/>
      <c r="AL1258" s="124"/>
      <c r="AM1258" s="98">
        <f t="shared" si="667"/>
        <v>0</v>
      </c>
      <c r="AN1258" s="98">
        <f t="shared" si="668"/>
        <v>0</v>
      </c>
      <c r="AO1258" s="98">
        <f t="shared" si="669"/>
        <v>0</v>
      </c>
      <c r="AP1258" s="124"/>
      <c r="AQ1258" s="124"/>
      <c r="AR1258" s="124"/>
      <c r="AS1258" s="98">
        <f t="shared" si="670"/>
        <v>0</v>
      </c>
      <c r="AT1258" s="98">
        <f t="shared" si="671"/>
        <v>0</v>
      </c>
      <c r="AU1258" s="98">
        <f t="shared" si="672"/>
        <v>0</v>
      </c>
      <c r="AV1258" s="124"/>
      <c r="AW1258" s="124"/>
      <c r="AX1258" s="124"/>
      <c r="AY1258" s="98">
        <f t="shared" si="673"/>
        <v>0</v>
      </c>
      <c r="AZ1258" s="98">
        <f t="shared" si="673"/>
        <v>0</v>
      </c>
      <c r="BA1258" s="98">
        <f t="shared" si="673"/>
        <v>0</v>
      </c>
      <c r="BB1258" s="103"/>
      <c r="BC1258" s="103"/>
      <c r="BD1258" s="103"/>
      <c r="BE1258" s="124"/>
      <c r="BF1258" s="124"/>
      <c r="BG1258" s="124"/>
      <c r="BH1258" s="98">
        <f t="shared" si="674"/>
        <v>0</v>
      </c>
      <c r="BI1258" s="98">
        <f t="shared" si="675"/>
        <v>0</v>
      </c>
      <c r="BJ1258" s="98">
        <f t="shared" si="676"/>
        <v>0</v>
      </c>
      <c r="BK1258" s="124"/>
      <c r="BL1258" s="124"/>
      <c r="BM1258" s="124"/>
      <c r="BN1258" s="98">
        <f t="shared" si="677"/>
        <v>0</v>
      </c>
      <c r="BO1258" s="98">
        <f t="shared" si="678"/>
        <v>0</v>
      </c>
      <c r="BP1258" s="98">
        <f t="shared" si="679"/>
        <v>0</v>
      </c>
      <c r="BQ1258" s="124"/>
      <c r="BR1258" s="124"/>
      <c r="BS1258" s="124"/>
      <c r="BT1258" s="98">
        <f t="shared" si="680"/>
        <v>0</v>
      </c>
      <c r="BU1258" s="98">
        <f t="shared" si="680"/>
        <v>0</v>
      </c>
      <c r="BV1258" s="98">
        <f t="shared" si="680"/>
        <v>0</v>
      </c>
      <c r="BW1258" s="103"/>
      <c r="BX1258" s="103"/>
      <c r="BY1258" s="103"/>
      <c r="BZ1258" s="124"/>
      <c r="CA1258" s="124"/>
      <c r="CB1258" s="124"/>
      <c r="CC1258" s="98">
        <f t="shared" si="681"/>
        <v>0</v>
      </c>
      <c r="CD1258" s="98">
        <f t="shared" si="682"/>
        <v>0</v>
      </c>
      <c r="CE1258" s="98">
        <f t="shared" si="683"/>
        <v>0</v>
      </c>
      <c r="CF1258" s="124"/>
      <c r="CG1258" s="124"/>
      <c r="CH1258" s="124"/>
      <c r="CI1258" s="98">
        <f t="shared" si="684"/>
        <v>0</v>
      </c>
      <c r="CJ1258" s="98">
        <f t="shared" si="685"/>
        <v>0</v>
      </c>
      <c r="CK1258" s="98">
        <f t="shared" si="686"/>
        <v>0</v>
      </c>
      <c r="CL1258" s="124"/>
      <c r="CM1258" s="124"/>
      <c r="CN1258" s="124"/>
      <c r="CO1258" s="98">
        <f t="shared" si="687"/>
        <v>0</v>
      </c>
      <c r="CP1258" s="98">
        <f t="shared" si="687"/>
        <v>0</v>
      </c>
      <c r="CQ1258" s="98">
        <f t="shared" si="687"/>
        <v>0</v>
      </c>
      <c r="CR1258" s="103"/>
      <c r="CS1258" s="103"/>
      <c r="CT1258" s="103"/>
      <c r="CU1258" s="124"/>
      <c r="CV1258" s="124"/>
      <c r="CW1258" s="124"/>
      <c r="CX1258" s="98">
        <f t="shared" si="688"/>
        <v>0</v>
      </c>
      <c r="CY1258" s="98">
        <f t="shared" si="689"/>
        <v>0</v>
      </c>
      <c r="CZ1258" s="98">
        <f t="shared" si="690"/>
        <v>0</v>
      </c>
      <c r="DA1258" s="124"/>
      <c r="DB1258" s="124"/>
      <c r="DC1258" s="124"/>
      <c r="DD1258" s="98">
        <f t="shared" si="691"/>
        <v>0</v>
      </c>
      <c r="DE1258" s="98">
        <f t="shared" si="692"/>
        <v>0</v>
      </c>
      <c r="DF1258" s="98">
        <f t="shared" si="693"/>
        <v>0</v>
      </c>
      <c r="DG1258" s="124"/>
      <c r="DH1258" s="124"/>
      <c r="DI1258" s="124"/>
      <c r="DJ1258" s="98">
        <f t="shared" si="694"/>
        <v>0</v>
      </c>
      <c r="DK1258" s="98">
        <f t="shared" si="694"/>
        <v>0</v>
      </c>
      <c r="DL1258" s="98">
        <f t="shared" si="694"/>
        <v>0</v>
      </c>
      <c r="DM1258" s="103"/>
      <c r="DN1258" s="103"/>
      <c r="DO1258" s="103"/>
      <c r="DP1258" s="124"/>
      <c r="DQ1258" s="124"/>
      <c r="DR1258" s="124"/>
      <c r="DS1258" s="98">
        <f t="shared" si="695"/>
        <v>0</v>
      </c>
      <c r="DT1258" s="98">
        <f t="shared" si="696"/>
        <v>0</v>
      </c>
      <c r="DU1258" s="98">
        <f t="shared" si="697"/>
        <v>0</v>
      </c>
      <c r="DV1258" s="124"/>
      <c r="DW1258" s="124"/>
      <c r="DX1258" s="124"/>
      <c r="DY1258" s="98">
        <f t="shared" si="698"/>
        <v>0</v>
      </c>
      <c r="DZ1258" s="98">
        <f t="shared" si="699"/>
        <v>0</v>
      </c>
      <c r="EA1258" s="98">
        <f t="shared" si="700"/>
        <v>0</v>
      </c>
      <c r="EB1258" s="124"/>
      <c r="EC1258" s="124"/>
      <c r="ED1258" s="124"/>
      <c r="EE1258" s="98">
        <f t="shared" si="701"/>
        <v>0</v>
      </c>
      <c r="EF1258" s="98">
        <f t="shared" si="701"/>
        <v>0</v>
      </c>
      <c r="EG1258" s="98">
        <f t="shared" si="701"/>
        <v>0</v>
      </c>
      <c r="EH1258" s="103"/>
      <c r="EI1258" s="103"/>
      <c r="EJ1258" s="103"/>
      <c r="EK1258" s="124"/>
      <c r="EL1258" s="124"/>
      <c r="EM1258" s="124"/>
      <c r="EN1258" s="98">
        <f t="shared" si="702"/>
        <v>0</v>
      </c>
      <c r="EO1258" s="98">
        <f t="shared" si="703"/>
        <v>0</v>
      </c>
      <c r="EP1258" s="98">
        <f t="shared" si="704"/>
        <v>0</v>
      </c>
      <c r="EQ1258" s="124"/>
      <c r="ER1258" s="124"/>
      <c r="ES1258" s="124"/>
      <c r="ET1258" s="98">
        <f t="shared" si="705"/>
        <v>0</v>
      </c>
      <c r="EU1258" s="98">
        <f t="shared" si="706"/>
        <v>0</v>
      </c>
      <c r="EV1258" s="98">
        <f t="shared" si="707"/>
        <v>0</v>
      </c>
      <c r="EW1258" s="124"/>
      <c r="EX1258" s="124"/>
      <c r="EY1258" s="124"/>
      <c r="EZ1258" s="98">
        <f t="shared" si="708"/>
        <v>0</v>
      </c>
      <c r="FA1258" s="98">
        <f t="shared" si="708"/>
        <v>0</v>
      </c>
      <c r="FB1258" s="98">
        <f t="shared" si="708"/>
        <v>0</v>
      </c>
      <c r="FC1258" s="103"/>
      <c r="FD1258" s="103"/>
      <c r="FE1258" s="103"/>
      <c r="FF1258" s="124"/>
      <c r="FG1258" s="124"/>
      <c r="FH1258" s="124"/>
      <c r="FI1258" s="98">
        <f t="shared" si="709"/>
        <v>0</v>
      </c>
      <c r="FJ1258" s="98">
        <f t="shared" si="710"/>
        <v>0</v>
      </c>
      <c r="FK1258" s="98">
        <f t="shared" si="711"/>
        <v>0</v>
      </c>
      <c r="FL1258" s="124"/>
      <c r="FM1258" s="124"/>
      <c r="FN1258" s="124"/>
      <c r="FO1258" s="98">
        <f t="shared" si="712"/>
        <v>0</v>
      </c>
      <c r="FP1258" s="98">
        <f t="shared" si="713"/>
        <v>0</v>
      </c>
      <c r="FQ1258" s="98">
        <f t="shared" si="714"/>
        <v>0</v>
      </c>
      <c r="FR1258" s="124"/>
      <c r="FS1258" s="124"/>
      <c r="FT1258" s="124"/>
      <c r="FU1258" s="98">
        <f t="shared" si="715"/>
        <v>0</v>
      </c>
      <c r="FV1258" s="98">
        <f t="shared" si="715"/>
        <v>0</v>
      </c>
      <c r="FW1258" s="98">
        <f t="shared" si="715"/>
        <v>0</v>
      </c>
      <c r="FX1258" s="103"/>
      <c r="FY1258" s="103"/>
      <c r="FZ1258" s="103"/>
      <c r="GA1258" s="124"/>
      <c r="GB1258" s="124"/>
      <c r="GC1258" s="124"/>
      <c r="GD1258" s="98">
        <f t="shared" si="716"/>
        <v>0</v>
      </c>
      <c r="GE1258" s="98">
        <f t="shared" si="717"/>
        <v>0</v>
      </c>
      <c r="GF1258" s="98">
        <f t="shared" si="718"/>
        <v>0</v>
      </c>
      <c r="GG1258" s="124"/>
      <c r="GH1258" s="124"/>
      <c r="GI1258" s="124"/>
      <c r="GJ1258" s="98">
        <f t="shared" si="719"/>
        <v>0</v>
      </c>
      <c r="GK1258" s="98">
        <f t="shared" si="720"/>
        <v>0</v>
      </c>
      <c r="GL1258" s="98">
        <f t="shared" si="721"/>
        <v>0</v>
      </c>
      <c r="GM1258" s="124"/>
      <c r="GN1258" s="124"/>
      <c r="GO1258" s="124"/>
      <c r="GP1258" s="98">
        <f t="shared" si="722"/>
        <v>0</v>
      </c>
      <c r="GQ1258" s="98">
        <f t="shared" si="722"/>
        <v>0</v>
      </c>
      <c r="GR1258" s="98">
        <f t="shared" si="722"/>
        <v>0</v>
      </c>
      <c r="GS1258" s="103"/>
      <c r="GT1258" s="103"/>
      <c r="GU1258" s="103"/>
      <c r="GV1258" s="124"/>
      <c r="GW1258" s="124"/>
      <c r="GX1258" s="124"/>
      <c r="GY1258" s="98">
        <f t="shared" si="723"/>
        <v>0</v>
      </c>
      <c r="GZ1258" s="98">
        <f t="shared" si="724"/>
        <v>0</v>
      </c>
      <c r="HA1258" s="98">
        <f t="shared" si="725"/>
        <v>0</v>
      </c>
      <c r="HB1258" s="124"/>
      <c r="HC1258" s="124"/>
      <c r="HD1258" s="124"/>
      <c r="HE1258" s="98">
        <f t="shared" si="726"/>
        <v>6301.03</v>
      </c>
      <c r="HF1258" s="98">
        <f t="shared" si="727"/>
        <v>5853.31</v>
      </c>
      <c r="HG1258" s="98">
        <f t="shared" si="728"/>
        <v>5732.34</v>
      </c>
      <c r="HH1258" s="124"/>
      <c r="HI1258" s="124"/>
      <c r="HJ1258" s="124"/>
      <c r="HK1258" s="98">
        <f t="shared" si="729"/>
        <v>0</v>
      </c>
      <c r="HL1258" s="98">
        <f t="shared" si="729"/>
        <v>0</v>
      </c>
      <c r="HM1258" s="98">
        <f t="shared" si="729"/>
        <v>0</v>
      </c>
      <c r="HN1258" s="103"/>
      <c r="HO1258" s="103"/>
      <c r="HP1258" s="103"/>
      <c r="HQ1258" s="124"/>
      <c r="HR1258" s="124"/>
      <c r="HS1258" s="124"/>
      <c r="HT1258" s="98">
        <f t="shared" si="730"/>
        <v>0</v>
      </c>
      <c r="HU1258" s="98">
        <f t="shared" si="731"/>
        <v>0</v>
      </c>
      <c r="HV1258" s="98">
        <f t="shared" si="732"/>
        <v>0</v>
      </c>
      <c r="HW1258" s="124"/>
      <c r="HX1258" s="124"/>
      <c r="HY1258" s="124"/>
      <c r="HZ1258" s="98">
        <f t="shared" si="733"/>
        <v>0</v>
      </c>
      <c r="IA1258" s="98">
        <f t="shared" si="734"/>
        <v>0</v>
      </c>
      <c r="IB1258" s="98">
        <f t="shared" si="735"/>
        <v>0</v>
      </c>
      <c r="IC1258" s="124"/>
      <c r="ID1258" s="124"/>
      <c r="IE1258" s="124"/>
      <c r="IF1258" s="98">
        <f t="shared" si="736"/>
        <v>0</v>
      </c>
      <c r="IG1258" s="98">
        <f t="shared" si="736"/>
        <v>0</v>
      </c>
      <c r="IH1258" s="98">
        <f t="shared" si="736"/>
        <v>0</v>
      </c>
      <c r="II1258" s="103"/>
      <c r="IJ1258" s="103"/>
      <c r="IK1258" s="103"/>
      <c r="IL1258" s="124"/>
      <c r="IM1258" s="124"/>
      <c r="IN1258" s="124"/>
      <c r="IO1258" s="98">
        <f t="shared" si="737"/>
        <v>0</v>
      </c>
      <c r="IP1258" s="98">
        <f t="shared" si="738"/>
        <v>0</v>
      </c>
      <c r="IQ1258" s="98">
        <f t="shared" si="739"/>
        <v>0</v>
      </c>
      <c r="IR1258" s="124"/>
      <c r="IS1258" s="124"/>
      <c r="IT1258" s="124"/>
      <c r="IU1258" s="98">
        <f t="shared" si="740"/>
        <v>0</v>
      </c>
      <c r="IV1258" s="98">
        <f t="shared" si="741"/>
        <v>0</v>
      </c>
      <c r="IW1258" s="98">
        <f t="shared" si="742"/>
        <v>0</v>
      </c>
      <c r="IX1258" s="124"/>
      <c r="IY1258" s="124"/>
      <c r="IZ1258" s="124"/>
      <c r="JA1258" s="98">
        <f t="shared" si="743"/>
        <v>0</v>
      </c>
      <c r="JB1258" s="98">
        <f t="shared" si="743"/>
        <v>0</v>
      </c>
      <c r="JC1258" s="98">
        <f t="shared" si="743"/>
        <v>0</v>
      </c>
      <c r="JD1258" s="103"/>
      <c r="JE1258" s="103"/>
      <c r="JF1258" s="103"/>
      <c r="JG1258" s="124"/>
      <c r="JH1258" s="124"/>
      <c r="JI1258" s="124"/>
      <c r="JJ1258" s="98">
        <f t="shared" si="744"/>
        <v>0</v>
      </c>
      <c r="JK1258" s="98">
        <f t="shared" si="745"/>
        <v>0</v>
      </c>
      <c r="JL1258" s="98">
        <f t="shared" si="746"/>
        <v>0</v>
      </c>
      <c r="JM1258" s="124"/>
      <c r="JN1258" s="124"/>
      <c r="JO1258" s="124"/>
      <c r="JP1258" s="98">
        <f t="shared" si="747"/>
        <v>0</v>
      </c>
      <c r="JQ1258" s="98">
        <f t="shared" si="748"/>
        <v>0</v>
      </c>
      <c r="JR1258" s="98">
        <f t="shared" si="749"/>
        <v>0</v>
      </c>
      <c r="JS1258" s="124"/>
      <c r="JT1258" s="124"/>
      <c r="JU1258" s="124"/>
      <c r="JV1258" s="98">
        <f t="shared" si="750"/>
        <v>0</v>
      </c>
      <c r="JW1258" s="98">
        <f t="shared" si="750"/>
        <v>0</v>
      </c>
      <c r="JX1258" s="98">
        <f t="shared" si="750"/>
        <v>0</v>
      </c>
      <c r="JY1258" s="103"/>
      <c r="JZ1258" s="103"/>
      <c r="KA1258" s="103"/>
      <c r="KB1258" s="124"/>
      <c r="KC1258" s="124"/>
      <c r="KD1258" s="124"/>
      <c r="KE1258" s="98">
        <f t="shared" si="751"/>
        <v>0</v>
      </c>
      <c r="KF1258" s="98">
        <f t="shared" si="752"/>
        <v>0</v>
      </c>
      <c r="KG1258" s="98">
        <f t="shared" si="753"/>
        <v>0</v>
      </c>
      <c r="KH1258" s="124"/>
      <c r="KI1258" s="124"/>
      <c r="KJ1258" s="124"/>
      <c r="KK1258" s="98">
        <f t="shared" si="754"/>
        <v>0</v>
      </c>
      <c r="KL1258" s="98">
        <f t="shared" si="755"/>
        <v>0</v>
      </c>
      <c r="KM1258" s="98">
        <f t="shared" si="756"/>
        <v>0</v>
      </c>
      <c r="KN1258" s="124"/>
      <c r="KO1258" s="124"/>
      <c r="KP1258" s="124"/>
      <c r="KQ1258" s="98">
        <f t="shared" si="757"/>
        <v>0</v>
      </c>
      <c r="KR1258" s="98">
        <f t="shared" si="757"/>
        <v>0</v>
      </c>
      <c r="KS1258" s="98">
        <f t="shared" si="757"/>
        <v>0</v>
      </c>
      <c r="KT1258" s="103"/>
      <c r="KU1258" s="103"/>
      <c r="KV1258" s="103"/>
      <c r="KW1258" s="124"/>
      <c r="KX1258" s="124"/>
      <c r="KY1258" s="124"/>
      <c r="KZ1258" s="98">
        <f t="shared" si="758"/>
        <v>0</v>
      </c>
      <c r="LA1258" s="98">
        <f t="shared" si="759"/>
        <v>0</v>
      </c>
      <c r="LB1258" s="98">
        <f t="shared" si="760"/>
        <v>0</v>
      </c>
      <c r="LC1258" s="124"/>
      <c r="LD1258" s="124"/>
      <c r="LE1258" s="124"/>
      <c r="LF1258" s="98">
        <f t="shared" si="761"/>
        <v>0</v>
      </c>
      <c r="LG1258" s="98">
        <f t="shared" si="762"/>
        <v>0</v>
      </c>
      <c r="LH1258" s="98">
        <f t="shared" si="763"/>
        <v>0</v>
      </c>
      <c r="LI1258" s="124"/>
      <c r="LJ1258" s="124"/>
      <c r="LK1258" s="124"/>
      <c r="LL1258" s="98">
        <f t="shared" si="764"/>
        <v>0</v>
      </c>
      <c r="LM1258" s="98">
        <f t="shared" si="764"/>
        <v>0</v>
      </c>
      <c r="LN1258" s="98">
        <f t="shared" si="764"/>
        <v>0</v>
      </c>
      <c r="LO1258" s="103"/>
      <c r="LP1258" s="103"/>
      <c r="LQ1258" s="103"/>
      <c r="LR1258" s="124"/>
      <c r="LS1258" s="124"/>
      <c r="LT1258" s="124"/>
      <c r="LU1258" s="98">
        <f t="shared" si="765"/>
        <v>0</v>
      </c>
      <c r="LV1258" s="98">
        <f t="shared" si="766"/>
        <v>0</v>
      </c>
      <c r="LW1258" s="98">
        <f t="shared" si="767"/>
        <v>0</v>
      </c>
      <c r="LX1258" s="124"/>
      <c r="LY1258" s="124"/>
      <c r="LZ1258" s="124"/>
      <c r="MA1258" s="98">
        <f t="shared" si="768"/>
        <v>0</v>
      </c>
      <c r="MB1258" s="98">
        <f t="shared" si="769"/>
        <v>0</v>
      </c>
      <c r="MC1258" s="98">
        <f t="shared" si="770"/>
        <v>0</v>
      </c>
      <c r="MD1258" s="124"/>
      <c r="ME1258" s="124"/>
      <c r="MF1258" s="124"/>
      <c r="MG1258" s="98">
        <f t="shared" si="771"/>
        <v>0</v>
      </c>
      <c r="MH1258" s="98">
        <f t="shared" si="771"/>
        <v>0</v>
      </c>
      <c r="MI1258" s="98">
        <f t="shared" si="771"/>
        <v>0</v>
      </c>
      <c r="MJ1258" s="103"/>
      <c r="MK1258" s="103"/>
      <c r="ML1258" s="103"/>
      <c r="MM1258" s="124"/>
      <c r="MN1258" s="124"/>
      <c r="MO1258" s="124"/>
      <c r="MP1258" s="98">
        <f t="shared" si="772"/>
        <v>0</v>
      </c>
      <c r="MQ1258" s="98">
        <f t="shared" si="773"/>
        <v>0</v>
      </c>
      <c r="MR1258" s="98">
        <f t="shared" si="774"/>
        <v>0</v>
      </c>
      <c r="MS1258" s="124"/>
      <c r="MT1258" s="124"/>
      <c r="MU1258" s="124"/>
      <c r="MV1258" s="98">
        <f t="shared" si="775"/>
        <v>0</v>
      </c>
      <c r="MW1258" s="98">
        <f t="shared" si="776"/>
        <v>0</v>
      </c>
      <c r="MX1258" s="98">
        <f t="shared" si="777"/>
        <v>0</v>
      </c>
      <c r="MY1258" s="124"/>
      <c r="MZ1258" s="124"/>
      <c r="NA1258" s="124"/>
      <c r="NB1258" s="98">
        <f t="shared" si="778"/>
        <v>0</v>
      </c>
      <c r="NC1258" s="98">
        <f t="shared" si="778"/>
        <v>0</v>
      </c>
      <c r="ND1258" s="98">
        <f t="shared" si="778"/>
        <v>0</v>
      </c>
      <c r="NE1258" s="103"/>
      <c r="NF1258" s="103"/>
      <c r="NG1258" s="103"/>
      <c r="NH1258" s="124"/>
      <c r="NI1258" s="124"/>
      <c r="NJ1258" s="124"/>
      <c r="NK1258" s="98">
        <f t="shared" si="779"/>
        <v>0</v>
      </c>
      <c r="NL1258" s="98">
        <f t="shared" si="780"/>
        <v>0</v>
      </c>
      <c r="NM1258" s="98">
        <f t="shared" si="781"/>
        <v>0</v>
      </c>
      <c r="NN1258" s="124"/>
      <c r="NO1258" s="124"/>
      <c r="NP1258" s="124"/>
      <c r="NQ1258" s="98">
        <f t="shared" si="782"/>
        <v>0</v>
      </c>
      <c r="NR1258" s="98">
        <f t="shared" si="783"/>
        <v>0</v>
      </c>
      <c r="NS1258" s="98">
        <f t="shared" si="784"/>
        <v>0</v>
      </c>
      <c r="NT1258" s="124"/>
      <c r="NU1258" s="124"/>
      <c r="NV1258" s="124"/>
      <c r="NW1258" s="98">
        <f t="shared" si="785"/>
        <v>0</v>
      </c>
      <c r="NX1258" s="98">
        <f t="shared" si="785"/>
        <v>0</v>
      </c>
      <c r="NY1258" s="98">
        <f t="shared" si="785"/>
        <v>0</v>
      </c>
      <c r="NZ1258" s="103"/>
      <c r="OA1258" s="103"/>
      <c r="OB1258" s="103"/>
      <c r="OC1258" s="124"/>
      <c r="OD1258" s="124"/>
      <c r="OE1258" s="124"/>
      <c r="OF1258" s="98">
        <f t="shared" si="786"/>
        <v>0</v>
      </c>
      <c r="OG1258" s="98">
        <f t="shared" si="787"/>
        <v>0</v>
      </c>
      <c r="OH1258" s="98">
        <f t="shared" si="788"/>
        <v>0</v>
      </c>
      <c r="OI1258" s="124"/>
      <c r="OJ1258" s="124"/>
      <c r="OK1258" s="124"/>
      <c r="OL1258" s="98">
        <f t="shared" si="789"/>
        <v>0</v>
      </c>
      <c r="OM1258" s="98">
        <f t="shared" si="790"/>
        <v>0</v>
      </c>
      <c r="ON1258" s="98">
        <f t="shared" si="791"/>
        <v>0</v>
      </c>
      <c r="OO1258" s="124"/>
      <c r="OP1258" s="124"/>
      <c r="OQ1258" s="124"/>
      <c r="OR1258" s="98">
        <f t="shared" si="792"/>
        <v>0</v>
      </c>
      <c r="OS1258" s="98">
        <f t="shared" si="792"/>
        <v>0</v>
      </c>
      <c r="OT1258" s="98">
        <f t="shared" si="792"/>
        <v>0</v>
      </c>
      <c r="OU1258" s="103"/>
      <c r="OV1258" s="103"/>
      <c r="OW1258" s="103"/>
      <c r="OX1258" s="124"/>
      <c r="OY1258" s="124"/>
      <c r="OZ1258" s="124"/>
      <c r="PA1258" s="98">
        <f t="shared" si="793"/>
        <v>0</v>
      </c>
      <c r="PB1258" s="98">
        <f t="shared" si="794"/>
        <v>0</v>
      </c>
      <c r="PC1258" s="98">
        <f t="shared" si="795"/>
        <v>0</v>
      </c>
      <c r="PD1258" s="124"/>
      <c r="PE1258" s="124"/>
      <c r="PF1258" s="124"/>
      <c r="PG1258" s="98">
        <f t="shared" si="796"/>
        <v>0</v>
      </c>
      <c r="PH1258" s="98">
        <f t="shared" si="797"/>
        <v>0</v>
      </c>
      <c r="PI1258" s="98">
        <f t="shared" si="798"/>
        <v>0</v>
      </c>
      <c r="PJ1258" s="124"/>
      <c r="PK1258" s="124"/>
      <c r="PL1258" s="124"/>
      <c r="PM1258" s="98">
        <f t="shared" si="799"/>
        <v>0</v>
      </c>
      <c r="PN1258" s="98">
        <f t="shared" si="799"/>
        <v>0</v>
      </c>
      <c r="PO1258" s="98">
        <f t="shared" si="799"/>
        <v>0</v>
      </c>
      <c r="PP1258" s="103"/>
      <c r="PQ1258" s="103"/>
      <c r="PR1258" s="103"/>
      <c r="PS1258" s="124"/>
      <c r="PT1258" s="124"/>
      <c r="PU1258" s="124"/>
      <c r="PV1258" s="98">
        <f t="shared" si="800"/>
        <v>0</v>
      </c>
      <c r="PW1258" s="98">
        <f t="shared" si="801"/>
        <v>0</v>
      </c>
      <c r="PX1258" s="98">
        <f t="shared" si="802"/>
        <v>0</v>
      </c>
      <c r="PY1258" s="124"/>
      <c r="PZ1258" s="124"/>
      <c r="QA1258" s="124"/>
      <c r="QB1258" s="98">
        <f t="shared" si="803"/>
        <v>0</v>
      </c>
      <c r="QC1258" s="98">
        <f t="shared" si="804"/>
        <v>0</v>
      </c>
      <c r="QD1258" s="98">
        <f t="shared" si="805"/>
        <v>0</v>
      </c>
      <c r="QE1258" s="124"/>
      <c r="QF1258" s="124"/>
      <c r="QG1258" s="124"/>
      <c r="QH1258" s="98">
        <f t="shared" si="806"/>
        <v>0</v>
      </c>
      <c r="QI1258" s="98">
        <f t="shared" si="806"/>
        <v>0</v>
      </c>
      <c r="QJ1258" s="98">
        <f t="shared" si="806"/>
        <v>0</v>
      </c>
      <c r="QK1258" s="103"/>
      <c r="QL1258" s="103"/>
      <c r="QM1258" s="103"/>
      <c r="QN1258" s="124"/>
      <c r="QO1258" s="124"/>
      <c r="QP1258" s="124"/>
      <c r="QQ1258" s="98">
        <f t="shared" si="807"/>
        <v>0</v>
      </c>
      <c r="QR1258" s="98">
        <f t="shared" si="808"/>
        <v>0</v>
      </c>
      <c r="QS1258" s="98">
        <f t="shared" si="809"/>
        <v>0</v>
      </c>
      <c r="QT1258" s="124"/>
      <c r="QU1258" s="124"/>
      <c r="QV1258" s="124"/>
      <c r="QW1258" s="98">
        <f t="shared" si="810"/>
        <v>0</v>
      </c>
      <c r="QX1258" s="98">
        <f t="shared" si="811"/>
        <v>0</v>
      </c>
      <c r="QY1258" s="98">
        <f t="shared" si="812"/>
        <v>0</v>
      </c>
      <c r="QZ1258" s="124"/>
      <c r="RA1258" s="124"/>
      <c r="RB1258" s="124"/>
      <c r="RC1258" s="98">
        <f t="shared" si="813"/>
        <v>0</v>
      </c>
      <c r="RD1258" s="98">
        <f t="shared" si="813"/>
        <v>0</v>
      </c>
      <c r="RE1258" s="98">
        <f t="shared" si="813"/>
        <v>0</v>
      </c>
      <c r="RF1258" s="103"/>
      <c r="RG1258" s="103"/>
      <c r="RH1258" s="103"/>
      <c r="RI1258" s="124"/>
      <c r="RJ1258" s="124"/>
      <c r="RK1258" s="124"/>
      <c r="RL1258" s="98">
        <f t="shared" si="814"/>
        <v>0</v>
      </c>
      <c r="RM1258" s="98">
        <f t="shared" si="815"/>
        <v>0</v>
      </c>
      <c r="RN1258" s="98">
        <f t="shared" si="816"/>
        <v>0</v>
      </c>
      <c r="RO1258" s="124"/>
      <c r="RP1258" s="124"/>
      <c r="RQ1258" s="124"/>
      <c r="RR1258" s="98">
        <f t="shared" si="817"/>
        <v>0</v>
      </c>
      <c r="RS1258" s="98">
        <f t="shared" si="818"/>
        <v>0</v>
      </c>
      <c r="RT1258" s="98">
        <f t="shared" si="819"/>
        <v>0</v>
      </c>
      <c r="RU1258" s="124"/>
      <c r="RV1258" s="124"/>
      <c r="RW1258" s="124"/>
      <c r="RX1258" s="98">
        <f t="shared" si="820"/>
        <v>0</v>
      </c>
      <c r="RY1258" s="98">
        <f t="shared" si="820"/>
        <v>0</v>
      </c>
      <c r="RZ1258" s="98">
        <f t="shared" si="820"/>
        <v>0</v>
      </c>
      <c r="SA1258" s="103"/>
      <c r="SB1258" s="103"/>
      <c r="SC1258" s="103"/>
      <c r="SD1258" s="124"/>
      <c r="SE1258" s="124"/>
      <c r="SF1258" s="124"/>
      <c r="SG1258" s="98">
        <f t="shared" si="821"/>
        <v>0</v>
      </c>
      <c r="SH1258" s="98">
        <f t="shared" si="822"/>
        <v>0</v>
      </c>
      <c r="SI1258" s="98">
        <f t="shared" si="823"/>
        <v>0</v>
      </c>
      <c r="SJ1258" s="124"/>
      <c r="SK1258" s="124"/>
      <c r="SL1258" s="124"/>
      <c r="SM1258" s="98">
        <f t="shared" si="824"/>
        <v>0</v>
      </c>
      <c r="SN1258" s="98">
        <f t="shared" si="825"/>
        <v>0</v>
      </c>
      <c r="SO1258" s="98">
        <f t="shared" si="826"/>
        <v>0</v>
      </c>
      <c r="SP1258" s="124"/>
      <c r="SQ1258" s="124"/>
      <c r="SR1258" s="124"/>
      <c r="SS1258" s="98">
        <f t="shared" si="827"/>
        <v>0</v>
      </c>
      <c r="ST1258" s="98">
        <f t="shared" si="827"/>
        <v>0</v>
      </c>
      <c r="SU1258" s="98">
        <f t="shared" si="827"/>
        <v>0</v>
      </c>
      <c r="SV1258" s="103"/>
      <c r="SW1258" s="103"/>
      <c r="SX1258" s="103"/>
      <c r="SY1258" s="124"/>
      <c r="SZ1258" s="124"/>
      <c r="TA1258" s="124"/>
      <c r="TB1258" s="98">
        <f t="shared" si="828"/>
        <v>0</v>
      </c>
      <c r="TC1258" s="98">
        <f t="shared" si="829"/>
        <v>0</v>
      </c>
      <c r="TD1258" s="98">
        <f t="shared" si="830"/>
        <v>0</v>
      </c>
      <c r="TE1258" s="124"/>
      <c r="TF1258" s="124"/>
      <c r="TG1258" s="124"/>
      <c r="TH1258" s="98">
        <f t="shared" si="831"/>
        <v>0</v>
      </c>
      <c r="TI1258" s="98">
        <f t="shared" si="832"/>
        <v>0</v>
      </c>
      <c r="TJ1258" s="98">
        <f t="shared" si="833"/>
        <v>0</v>
      </c>
      <c r="TK1258" s="124"/>
      <c r="TL1258" s="124"/>
      <c r="TM1258" s="124"/>
      <c r="TN1258" s="98">
        <f t="shared" si="834"/>
        <v>0</v>
      </c>
      <c r="TO1258" s="98">
        <f t="shared" si="834"/>
        <v>0</v>
      </c>
      <c r="TP1258" s="98">
        <f t="shared" si="834"/>
        <v>0</v>
      </c>
      <c r="TQ1258" s="103"/>
      <c r="TR1258" s="103"/>
      <c r="TS1258" s="103"/>
      <c r="TT1258" s="124"/>
      <c r="TU1258" s="124"/>
      <c r="TV1258" s="124"/>
      <c r="TW1258" s="98">
        <f t="shared" si="835"/>
        <v>0</v>
      </c>
      <c r="TX1258" s="98">
        <f t="shared" si="836"/>
        <v>0</v>
      </c>
      <c r="TY1258" s="98">
        <f t="shared" si="837"/>
        <v>0</v>
      </c>
      <c r="TZ1258" s="124"/>
      <c r="UA1258" s="124"/>
      <c r="UB1258" s="124"/>
      <c r="UC1258" s="98">
        <f t="shared" si="838"/>
        <v>0</v>
      </c>
      <c r="UD1258" s="98">
        <f t="shared" si="839"/>
        <v>0</v>
      </c>
      <c r="UE1258" s="98">
        <f t="shared" si="840"/>
        <v>0</v>
      </c>
      <c r="UF1258" s="124"/>
      <c r="UG1258" s="124"/>
      <c r="UH1258" s="124"/>
      <c r="UI1258" s="98">
        <f t="shared" si="841"/>
        <v>0</v>
      </c>
      <c r="UJ1258" s="98">
        <f t="shared" si="841"/>
        <v>0</v>
      </c>
      <c r="UK1258" s="98">
        <f t="shared" si="841"/>
        <v>0</v>
      </c>
      <c r="UL1258" s="103"/>
      <c r="UM1258" s="103"/>
      <c r="UN1258" s="103"/>
      <c r="UO1258" s="124"/>
      <c r="UP1258" s="124"/>
      <c r="UQ1258" s="124"/>
      <c r="UR1258" s="98">
        <f t="shared" si="842"/>
        <v>0</v>
      </c>
      <c r="US1258" s="98">
        <f t="shared" si="843"/>
        <v>0</v>
      </c>
      <c r="UT1258" s="98">
        <f t="shared" si="844"/>
        <v>0</v>
      </c>
      <c r="UU1258" s="124"/>
      <c r="UV1258" s="124"/>
      <c r="UW1258" s="124"/>
      <c r="UX1258" s="98">
        <f t="shared" si="845"/>
        <v>2323.71</v>
      </c>
      <c r="UY1258" s="98">
        <f t="shared" si="846"/>
        <v>2175</v>
      </c>
      <c r="UZ1258" s="98">
        <f t="shared" si="847"/>
        <v>2129.79</v>
      </c>
      <c r="VA1258" s="124"/>
      <c r="VB1258" s="124"/>
      <c r="VC1258" s="124"/>
      <c r="VD1258" s="98">
        <f t="shared" si="848"/>
        <v>0</v>
      </c>
      <c r="VE1258" s="98">
        <f t="shared" si="848"/>
        <v>0</v>
      </c>
      <c r="VF1258" s="98">
        <f t="shared" si="848"/>
        <v>0</v>
      </c>
      <c r="VG1258" s="103"/>
      <c r="VH1258" s="103"/>
      <c r="VI1258" s="103"/>
      <c r="VJ1258" s="124"/>
      <c r="VK1258" s="124"/>
      <c r="VL1258" s="124"/>
      <c r="VM1258" s="98">
        <f t="shared" si="849"/>
        <v>0</v>
      </c>
      <c r="VN1258" s="98">
        <f t="shared" si="850"/>
        <v>0</v>
      </c>
      <c r="VO1258" s="98">
        <f t="shared" si="851"/>
        <v>0</v>
      </c>
      <c r="VP1258" s="124"/>
      <c r="VQ1258" s="124"/>
      <c r="VR1258" s="124"/>
      <c r="VS1258" s="98">
        <f t="shared" si="852"/>
        <v>0</v>
      </c>
      <c r="VT1258" s="98">
        <f t="shared" si="853"/>
        <v>0</v>
      </c>
      <c r="VU1258" s="98">
        <f t="shared" si="854"/>
        <v>0</v>
      </c>
      <c r="VV1258" s="124"/>
      <c r="VW1258" s="124"/>
      <c r="VX1258" s="124"/>
      <c r="VY1258" s="98">
        <f t="shared" si="855"/>
        <v>0</v>
      </c>
      <c r="VZ1258" s="98">
        <f t="shared" si="855"/>
        <v>0</v>
      </c>
      <c r="WA1258" s="98">
        <f t="shared" si="855"/>
        <v>0</v>
      </c>
      <c r="WB1258" s="103"/>
      <c r="WC1258" s="103"/>
      <c r="WD1258" s="103"/>
      <c r="WE1258" s="124"/>
      <c r="WF1258" s="124"/>
      <c r="WG1258" s="124"/>
      <c r="WH1258" s="98">
        <f t="shared" si="856"/>
        <v>0</v>
      </c>
      <c r="WI1258" s="98">
        <f t="shared" si="857"/>
        <v>0</v>
      </c>
      <c r="WJ1258" s="98">
        <f t="shared" si="858"/>
        <v>0</v>
      </c>
      <c r="WK1258" s="124"/>
      <c r="WL1258" s="124"/>
      <c r="WM1258" s="124"/>
      <c r="WN1258" s="98">
        <f t="shared" si="859"/>
        <v>0</v>
      </c>
      <c r="WO1258" s="98">
        <f t="shared" si="860"/>
        <v>0</v>
      </c>
      <c r="WP1258" s="98">
        <f t="shared" si="861"/>
        <v>0</v>
      </c>
      <c r="WQ1258" s="124"/>
      <c r="WR1258" s="124"/>
      <c r="WS1258" s="124"/>
      <c r="WT1258" s="98">
        <f t="shared" si="862"/>
        <v>0</v>
      </c>
      <c r="WU1258" s="98">
        <f t="shared" si="862"/>
        <v>0</v>
      </c>
      <c r="WV1258" s="98">
        <f t="shared" si="862"/>
        <v>0</v>
      </c>
      <c r="WW1258" s="103"/>
      <c r="WX1258" s="103"/>
      <c r="WY1258" s="103"/>
      <c r="WZ1258" s="124"/>
      <c r="XA1258" s="124"/>
      <c r="XB1258" s="124"/>
      <c r="XC1258" s="98">
        <f t="shared" si="863"/>
        <v>0</v>
      </c>
      <c r="XD1258" s="98">
        <f t="shared" si="864"/>
        <v>0</v>
      </c>
      <c r="XE1258" s="98">
        <f t="shared" si="865"/>
        <v>0</v>
      </c>
      <c r="XF1258" s="124"/>
      <c r="XG1258" s="124"/>
      <c r="XH1258" s="124"/>
      <c r="XI1258" s="98">
        <f t="shared" si="866"/>
        <v>0</v>
      </c>
      <c r="XJ1258" s="98">
        <f t="shared" si="867"/>
        <v>0</v>
      </c>
      <c r="XK1258" s="98">
        <f t="shared" si="868"/>
        <v>0</v>
      </c>
      <c r="XL1258" s="124"/>
      <c r="XM1258" s="124"/>
      <c r="XN1258" s="124"/>
      <c r="XO1258" s="98">
        <f t="shared" si="869"/>
        <v>0</v>
      </c>
      <c r="XP1258" s="98">
        <f t="shared" si="869"/>
        <v>0</v>
      </c>
      <c r="XQ1258" s="98">
        <f t="shared" si="869"/>
        <v>0</v>
      </c>
      <c r="XR1258" s="103"/>
      <c r="XS1258" s="103"/>
      <c r="XT1258" s="103"/>
      <c r="XU1258" s="124"/>
      <c r="XV1258" s="124"/>
      <c r="XW1258" s="124"/>
      <c r="XX1258" s="98">
        <f t="shared" si="870"/>
        <v>0</v>
      </c>
      <c r="XY1258" s="98">
        <f t="shared" si="871"/>
        <v>0</v>
      </c>
      <c r="XZ1258" s="98">
        <f t="shared" si="872"/>
        <v>0</v>
      </c>
      <c r="YA1258" s="124"/>
      <c r="YB1258" s="124"/>
      <c r="YC1258" s="124"/>
      <c r="YD1258" s="98">
        <f t="shared" si="873"/>
        <v>0</v>
      </c>
      <c r="YE1258" s="98">
        <f t="shared" si="874"/>
        <v>0</v>
      </c>
      <c r="YF1258" s="98">
        <f t="shared" si="875"/>
        <v>0</v>
      </c>
      <c r="YG1258" s="124"/>
      <c r="YH1258" s="124"/>
      <c r="YI1258" s="124"/>
      <c r="YJ1258" s="98">
        <f t="shared" si="876"/>
        <v>0</v>
      </c>
      <c r="YK1258" s="98">
        <f t="shared" si="876"/>
        <v>0</v>
      </c>
      <c r="YL1258" s="98">
        <f t="shared" si="876"/>
        <v>0</v>
      </c>
      <c r="YM1258" s="146">
        <f t="shared" si="877"/>
        <v>0</v>
      </c>
      <c r="YN1258" s="146">
        <f t="shared" si="877"/>
        <v>0</v>
      </c>
      <c r="YO1258" s="146">
        <f t="shared" si="877"/>
        <v>0</v>
      </c>
      <c r="YP1258" s="124"/>
      <c r="YQ1258" s="124"/>
      <c r="YR1258" s="124"/>
      <c r="YS1258" s="98">
        <f t="shared" si="878"/>
        <v>0</v>
      </c>
      <c r="YT1258" s="98">
        <f t="shared" si="879"/>
        <v>0</v>
      </c>
      <c r="YU1258" s="98">
        <f t="shared" si="880"/>
        <v>0</v>
      </c>
      <c r="YV1258" s="124"/>
      <c r="YW1258" s="124"/>
      <c r="YX1258" s="124"/>
      <c r="YY1258" s="98">
        <f t="shared" si="881"/>
        <v>3435.49</v>
      </c>
      <c r="YZ1258" s="98">
        <f t="shared" si="882"/>
        <v>3203.11</v>
      </c>
      <c r="ZA1258" s="98">
        <f t="shared" si="883"/>
        <v>3136.65</v>
      </c>
      <c r="ZB1258" s="124"/>
      <c r="ZC1258" s="124"/>
      <c r="ZD1258" s="124"/>
      <c r="ZE1258" s="98">
        <f t="shared" si="884"/>
        <v>0</v>
      </c>
      <c r="ZF1258" s="98">
        <f t="shared" si="884"/>
        <v>0</v>
      </c>
      <c r="ZG1258" s="98">
        <f t="shared" si="884"/>
        <v>0</v>
      </c>
    </row>
    <row r="1259" spans="1:683" ht="36" hidden="1">
      <c r="A1259" s="12" t="s">
        <v>1536</v>
      </c>
      <c r="B1259" s="297" t="s">
        <v>427</v>
      </c>
      <c r="C1259" s="5"/>
      <c r="D1259" s="652"/>
      <c r="E1259" s="286"/>
      <c r="F1259" s="111"/>
      <c r="G1259" s="111"/>
      <c r="H1259" s="111"/>
      <c r="I1259" s="98">
        <f t="shared" si="885"/>
        <v>10930.11</v>
      </c>
      <c r="J1259" s="98">
        <f t="shared" si="885"/>
        <v>10930.11</v>
      </c>
      <c r="K1259" s="98">
        <f t="shared" si="885"/>
        <v>10930.11</v>
      </c>
      <c r="L1259" s="103"/>
      <c r="M1259" s="103"/>
      <c r="N1259" s="103"/>
      <c r="O1259" s="124"/>
      <c r="P1259" s="124"/>
      <c r="Q1259" s="124"/>
      <c r="R1259" s="98">
        <f t="shared" si="886"/>
        <v>0</v>
      </c>
      <c r="S1259" s="98">
        <f t="shared" si="887"/>
        <v>0</v>
      </c>
      <c r="T1259" s="98">
        <f t="shared" si="888"/>
        <v>0</v>
      </c>
      <c r="U1259" s="124"/>
      <c r="V1259" s="124"/>
      <c r="W1259" s="124"/>
      <c r="X1259" s="98">
        <f t="shared" si="663"/>
        <v>0</v>
      </c>
      <c r="Y1259" s="98">
        <f t="shared" si="664"/>
        <v>0</v>
      </c>
      <c r="Z1259" s="98">
        <f t="shared" si="665"/>
        <v>0</v>
      </c>
      <c r="AA1259" s="124"/>
      <c r="AB1259" s="124"/>
      <c r="AC1259" s="124"/>
      <c r="AD1259" s="98">
        <f t="shared" si="666"/>
        <v>0</v>
      </c>
      <c r="AE1259" s="98">
        <f t="shared" si="666"/>
        <v>0</v>
      </c>
      <c r="AF1259" s="98">
        <f t="shared" si="666"/>
        <v>0</v>
      </c>
      <c r="AG1259" s="103"/>
      <c r="AH1259" s="103"/>
      <c r="AI1259" s="103"/>
      <c r="AJ1259" s="124"/>
      <c r="AK1259" s="124"/>
      <c r="AL1259" s="124"/>
      <c r="AM1259" s="98">
        <f t="shared" si="667"/>
        <v>0</v>
      </c>
      <c r="AN1259" s="98">
        <f t="shared" si="668"/>
        <v>0</v>
      </c>
      <c r="AO1259" s="98">
        <f t="shared" si="669"/>
        <v>0</v>
      </c>
      <c r="AP1259" s="124"/>
      <c r="AQ1259" s="124"/>
      <c r="AR1259" s="124"/>
      <c r="AS1259" s="98">
        <f t="shared" si="670"/>
        <v>0</v>
      </c>
      <c r="AT1259" s="98">
        <f t="shared" si="671"/>
        <v>0</v>
      </c>
      <c r="AU1259" s="98">
        <f t="shared" si="672"/>
        <v>0</v>
      </c>
      <c r="AV1259" s="124"/>
      <c r="AW1259" s="124"/>
      <c r="AX1259" s="124"/>
      <c r="AY1259" s="98">
        <f t="shared" si="673"/>
        <v>0</v>
      </c>
      <c r="AZ1259" s="98">
        <f t="shared" si="673"/>
        <v>0</v>
      </c>
      <c r="BA1259" s="98">
        <f t="shared" si="673"/>
        <v>0</v>
      </c>
      <c r="BB1259" s="103"/>
      <c r="BC1259" s="103"/>
      <c r="BD1259" s="103"/>
      <c r="BE1259" s="124"/>
      <c r="BF1259" s="124"/>
      <c r="BG1259" s="124"/>
      <c r="BH1259" s="98">
        <f t="shared" si="674"/>
        <v>0</v>
      </c>
      <c r="BI1259" s="98">
        <f t="shared" si="675"/>
        <v>0</v>
      </c>
      <c r="BJ1259" s="98">
        <f t="shared" si="676"/>
        <v>0</v>
      </c>
      <c r="BK1259" s="124"/>
      <c r="BL1259" s="124"/>
      <c r="BM1259" s="124"/>
      <c r="BN1259" s="98">
        <f t="shared" si="677"/>
        <v>0</v>
      </c>
      <c r="BO1259" s="98">
        <f t="shared" si="678"/>
        <v>0</v>
      </c>
      <c r="BP1259" s="98">
        <f t="shared" si="679"/>
        <v>0</v>
      </c>
      <c r="BQ1259" s="124"/>
      <c r="BR1259" s="124"/>
      <c r="BS1259" s="124"/>
      <c r="BT1259" s="98">
        <f t="shared" si="680"/>
        <v>0</v>
      </c>
      <c r="BU1259" s="98">
        <f t="shared" si="680"/>
        <v>0</v>
      </c>
      <c r="BV1259" s="98">
        <f t="shared" si="680"/>
        <v>0</v>
      </c>
      <c r="BW1259" s="103"/>
      <c r="BX1259" s="103"/>
      <c r="BY1259" s="103"/>
      <c r="BZ1259" s="124"/>
      <c r="CA1259" s="124"/>
      <c r="CB1259" s="124"/>
      <c r="CC1259" s="98">
        <f t="shared" si="681"/>
        <v>0</v>
      </c>
      <c r="CD1259" s="98">
        <f t="shared" si="682"/>
        <v>0</v>
      </c>
      <c r="CE1259" s="98">
        <f t="shared" si="683"/>
        <v>0</v>
      </c>
      <c r="CF1259" s="124"/>
      <c r="CG1259" s="124"/>
      <c r="CH1259" s="124"/>
      <c r="CI1259" s="98">
        <f t="shared" si="684"/>
        <v>0</v>
      </c>
      <c r="CJ1259" s="98">
        <f t="shared" si="685"/>
        <v>0</v>
      </c>
      <c r="CK1259" s="98">
        <f t="shared" si="686"/>
        <v>0</v>
      </c>
      <c r="CL1259" s="124"/>
      <c r="CM1259" s="124"/>
      <c r="CN1259" s="124"/>
      <c r="CO1259" s="98">
        <f t="shared" si="687"/>
        <v>0</v>
      </c>
      <c r="CP1259" s="98">
        <f t="shared" si="687"/>
        <v>0</v>
      </c>
      <c r="CQ1259" s="98">
        <f t="shared" si="687"/>
        <v>0</v>
      </c>
      <c r="CR1259" s="103"/>
      <c r="CS1259" s="103"/>
      <c r="CT1259" s="103"/>
      <c r="CU1259" s="124"/>
      <c r="CV1259" s="124"/>
      <c r="CW1259" s="124"/>
      <c r="CX1259" s="98">
        <f t="shared" si="688"/>
        <v>0</v>
      </c>
      <c r="CY1259" s="98">
        <f t="shared" si="689"/>
        <v>0</v>
      </c>
      <c r="CZ1259" s="98">
        <f t="shared" si="690"/>
        <v>0</v>
      </c>
      <c r="DA1259" s="124"/>
      <c r="DB1259" s="124"/>
      <c r="DC1259" s="124"/>
      <c r="DD1259" s="98">
        <f t="shared" si="691"/>
        <v>0</v>
      </c>
      <c r="DE1259" s="98">
        <f t="shared" si="692"/>
        <v>0</v>
      </c>
      <c r="DF1259" s="98">
        <f t="shared" si="693"/>
        <v>0</v>
      </c>
      <c r="DG1259" s="124"/>
      <c r="DH1259" s="124"/>
      <c r="DI1259" s="124"/>
      <c r="DJ1259" s="98">
        <f t="shared" si="694"/>
        <v>0</v>
      </c>
      <c r="DK1259" s="98">
        <f t="shared" si="694"/>
        <v>0</v>
      </c>
      <c r="DL1259" s="98">
        <f t="shared" si="694"/>
        <v>0</v>
      </c>
      <c r="DM1259" s="103"/>
      <c r="DN1259" s="103"/>
      <c r="DO1259" s="103"/>
      <c r="DP1259" s="124"/>
      <c r="DQ1259" s="124"/>
      <c r="DR1259" s="124"/>
      <c r="DS1259" s="98">
        <f t="shared" si="695"/>
        <v>0</v>
      </c>
      <c r="DT1259" s="98">
        <f t="shared" si="696"/>
        <v>0</v>
      </c>
      <c r="DU1259" s="98">
        <f t="shared" si="697"/>
        <v>0</v>
      </c>
      <c r="DV1259" s="124"/>
      <c r="DW1259" s="124"/>
      <c r="DX1259" s="124"/>
      <c r="DY1259" s="98">
        <f t="shared" si="698"/>
        <v>0</v>
      </c>
      <c r="DZ1259" s="98">
        <f t="shared" si="699"/>
        <v>0</v>
      </c>
      <c r="EA1259" s="98">
        <f t="shared" si="700"/>
        <v>0</v>
      </c>
      <c r="EB1259" s="124"/>
      <c r="EC1259" s="124"/>
      <c r="ED1259" s="124"/>
      <c r="EE1259" s="98">
        <f t="shared" si="701"/>
        <v>0</v>
      </c>
      <c r="EF1259" s="98">
        <f t="shared" si="701"/>
        <v>0</v>
      </c>
      <c r="EG1259" s="98">
        <f t="shared" si="701"/>
        <v>0</v>
      </c>
      <c r="EH1259" s="103"/>
      <c r="EI1259" s="103"/>
      <c r="EJ1259" s="103"/>
      <c r="EK1259" s="124"/>
      <c r="EL1259" s="124"/>
      <c r="EM1259" s="124"/>
      <c r="EN1259" s="98">
        <f t="shared" si="702"/>
        <v>0</v>
      </c>
      <c r="EO1259" s="98">
        <f t="shared" si="703"/>
        <v>0</v>
      </c>
      <c r="EP1259" s="98">
        <f t="shared" si="704"/>
        <v>0</v>
      </c>
      <c r="EQ1259" s="124"/>
      <c r="ER1259" s="124"/>
      <c r="ES1259" s="124"/>
      <c r="ET1259" s="98">
        <f t="shared" si="705"/>
        <v>0</v>
      </c>
      <c r="EU1259" s="98">
        <f t="shared" si="706"/>
        <v>0</v>
      </c>
      <c r="EV1259" s="98">
        <f t="shared" si="707"/>
        <v>0</v>
      </c>
      <c r="EW1259" s="124"/>
      <c r="EX1259" s="124"/>
      <c r="EY1259" s="124"/>
      <c r="EZ1259" s="98">
        <f t="shared" si="708"/>
        <v>0</v>
      </c>
      <c r="FA1259" s="98">
        <f t="shared" si="708"/>
        <v>0</v>
      </c>
      <c r="FB1259" s="98">
        <f t="shared" si="708"/>
        <v>0</v>
      </c>
      <c r="FC1259" s="103"/>
      <c r="FD1259" s="103"/>
      <c r="FE1259" s="103"/>
      <c r="FF1259" s="124"/>
      <c r="FG1259" s="124"/>
      <c r="FH1259" s="124"/>
      <c r="FI1259" s="98">
        <f t="shared" si="709"/>
        <v>0</v>
      </c>
      <c r="FJ1259" s="98">
        <f t="shared" si="710"/>
        <v>0</v>
      </c>
      <c r="FK1259" s="98">
        <f t="shared" si="711"/>
        <v>0</v>
      </c>
      <c r="FL1259" s="124"/>
      <c r="FM1259" s="124"/>
      <c r="FN1259" s="124"/>
      <c r="FO1259" s="98">
        <f t="shared" si="712"/>
        <v>0</v>
      </c>
      <c r="FP1259" s="98">
        <f t="shared" si="713"/>
        <v>0</v>
      </c>
      <c r="FQ1259" s="98">
        <f t="shared" si="714"/>
        <v>0</v>
      </c>
      <c r="FR1259" s="124"/>
      <c r="FS1259" s="124"/>
      <c r="FT1259" s="124"/>
      <c r="FU1259" s="98">
        <f t="shared" si="715"/>
        <v>0</v>
      </c>
      <c r="FV1259" s="98">
        <f t="shared" si="715"/>
        <v>0</v>
      </c>
      <c r="FW1259" s="98">
        <f t="shared" si="715"/>
        <v>0</v>
      </c>
      <c r="FX1259" s="103"/>
      <c r="FY1259" s="103"/>
      <c r="FZ1259" s="103"/>
      <c r="GA1259" s="124"/>
      <c r="GB1259" s="124"/>
      <c r="GC1259" s="124"/>
      <c r="GD1259" s="98">
        <f t="shared" si="716"/>
        <v>0</v>
      </c>
      <c r="GE1259" s="98">
        <f t="shared" si="717"/>
        <v>0</v>
      </c>
      <c r="GF1259" s="98">
        <f t="shared" si="718"/>
        <v>0</v>
      </c>
      <c r="GG1259" s="124"/>
      <c r="GH1259" s="124"/>
      <c r="GI1259" s="124"/>
      <c r="GJ1259" s="98">
        <f t="shared" si="719"/>
        <v>0</v>
      </c>
      <c r="GK1259" s="98">
        <f t="shared" si="720"/>
        <v>0</v>
      </c>
      <c r="GL1259" s="98">
        <f t="shared" si="721"/>
        <v>0</v>
      </c>
      <c r="GM1259" s="124"/>
      <c r="GN1259" s="124"/>
      <c r="GO1259" s="124"/>
      <c r="GP1259" s="98">
        <f t="shared" si="722"/>
        <v>0</v>
      </c>
      <c r="GQ1259" s="98">
        <f t="shared" si="722"/>
        <v>0</v>
      </c>
      <c r="GR1259" s="98">
        <f t="shared" si="722"/>
        <v>0</v>
      </c>
      <c r="GS1259" s="103"/>
      <c r="GT1259" s="103"/>
      <c r="GU1259" s="103"/>
      <c r="GV1259" s="124"/>
      <c r="GW1259" s="124"/>
      <c r="GX1259" s="124"/>
      <c r="GY1259" s="98">
        <f t="shared" si="723"/>
        <v>0</v>
      </c>
      <c r="GZ1259" s="98">
        <f t="shared" si="724"/>
        <v>0</v>
      </c>
      <c r="HA1259" s="98">
        <f t="shared" si="725"/>
        <v>0</v>
      </c>
      <c r="HB1259" s="124"/>
      <c r="HC1259" s="124"/>
      <c r="HD1259" s="124"/>
      <c r="HE1259" s="98">
        <f t="shared" si="726"/>
        <v>3843.63</v>
      </c>
      <c r="HF1259" s="98">
        <f t="shared" si="727"/>
        <v>3570.52</v>
      </c>
      <c r="HG1259" s="98">
        <f t="shared" si="728"/>
        <v>3496.73</v>
      </c>
      <c r="HH1259" s="124"/>
      <c r="HI1259" s="124"/>
      <c r="HJ1259" s="124"/>
      <c r="HK1259" s="98">
        <f t="shared" si="729"/>
        <v>0</v>
      </c>
      <c r="HL1259" s="98">
        <f t="shared" si="729"/>
        <v>0</v>
      </c>
      <c r="HM1259" s="98">
        <f t="shared" si="729"/>
        <v>0</v>
      </c>
      <c r="HN1259" s="103"/>
      <c r="HO1259" s="103"/>
      <c r="HP1259" s="103"/>
      <c r="HQ1259" s="124"/>
      <c r="HR1259" s="124"/>
      <c r="HS1259" s="124"/>
      <c r="HT1259" s="98">
        <f t="shared" si="730"/>
        <v>0</v>
      </c>
      <c r="HU1259" s="98">
        <f t="shared" si="731"/>
        <v>0</v>
      </c>
      <c r="HV1259" s="98">
        <f t="shared" si="732"/>
        <v>0</v>
      </c>
      <c r="HW1259" s="124"/>
      <c r="HX1259" s="124"/>
      <c r="HY1259" s="124"/>
      <c r="HZ1259" s="98">
        <f t="shared" si="733"/>
        <v>0</v>
      </c>
      <c r="IA1259" s="98">
        <f t="shared" si="734"/>
        <v>0</v>
      </c>
      <c r="IB1259" s="98">
        <f t="shared" si="735"/>
        <v>0</v>
      </c>
      <c r="IC1259" s="124"/>
      <c r="ID1259" s="124"/>
      <c r="IE1259" s="124"/>
      <c r="IF1259" s="98">
        <f t="shared" si="736"/>
        <v>0</v>
      </c>
      <c r="IG1259" s="98">
        <f t="shared" si="736"/>
        <v>0</v>
      </c>
      <c r="IH1259" s="98">
        <f t="shared" si="736"/>
        <v>0</v>
      </c>
      <c r="II1259" s="103"/>
      <c r="IJ1259" s="103"/>
      <c r="IK1259" s="103"/>
      <c r="IL1259" s="124"/>
      <c r="IM1259" s="124"/>
      <c r="IN1259" s="124"/>
      <c r="IO1259" s="98">
        <f t="shared" si="737"/>
        <v>0</v>
      </c>
      <c r="IP1259" s="98">
        <f t="shared" si="738"/>
        <v>0</v>
      </c>
      <c r="IQ1259" s="98">
        <f t="shared" si="739"/>
        <v>0</v>
      </c>
      <c r="IR1259" s="124"/>
      <c r="IS1259" s="124"/>
      <c r="IT1259" s="124"/>
      <c r="IU1259" s="98">
        <f t="shared" si="740"/>
        <v>0</v>
      </c>
      <c r="IV1259" s="98">
        <f t="shared" si="741"/>
        <v>0</v>
      </c>
      <c r="IW1259" s="98">
        <f t="shared" si="742"/>
        <v>0</v>
      </c>
      <c r="IX1259" s="124"/>
      <c r="IY1259" s="124"/>
      <c r="IZ1259" s="124"/>
      <c r="JA1259" s="98">
        <f t="shared" si="743"/>
        <v>0</v>
      </c>
      <c r="JB1259" s="98">
        <f t="shared" si="743"/>
        <v>0</v>
      </c>
      <c r="JC1259" s="98">
        <f t="shared" si="743"/>
        <v>0</v>
      </c>
      <c r="JD1259" s="103"/>
      <c r="JE1259" s="103"/>
      <c r="JF1259" s="103"/>
      <c r="JG1259" s="124"/>
      <c r="JH1259" s="124"/>
      <c r="JI1259" s="124"/>
      <c r="JJ1259" s="98">
        <f t="shared" si="744"/>
        <v>0</v>
      </c>
      <c r="JK1259" s="98">
        <f t="shared" si="745"/>
        <v>0</v>
      </c>
      <c r="JL1259" s="98">
        <f t="shared" si="746"/>
        <v>0</v>
      </c>
      <c r="JM1259" s="124"/>
      <c r="JN1259" s="124"/>
      <c r="JO1259" s="124"/>
      <c r="JP1259" s="98">
        <f t="shared" si="747"/>
        <v>0</v>
      </c>
      <c r="JQ1259" s="98">
        <f t="shared" si="748"/>
        <v>0</v>
      </c>
      <c r="JR1259" s="98">
        <f t="shared" si="749"/>
        <v>0</v>
      </c>
      <c r="JS1259" s="124"/>
      <c r="JT1259" s="124"/>
      <c r="JU1259" s="124"/>
      <c r="JV1259" s="98">
        <f t="shared" si="750"/>
        <v>0</v>
      </c>
      <c r="JW1259" s="98">
        <f t="shared" si="750"/>
        <v>0</v>
      </c>
      <c r="JX1259" s="98">
        <f t="shared" si="750"/>
        <v>0</v>
      </c>
      <c r="JY1259" s="103"/>
      <c r="JZ1259" s="103"/>
      <c r="KA1259" s="103"/>
      <c r="KB1259" s="124"/>
      <c r="KC1259" s="124"/>
      <c r="KD1259" s="124"/>
      <c r="KE1259" s="98">
        <f t="shared" si="751"/>
        <v>0</v>
      </c>
      <c r="KF1259" s="98">
        <f t="shared" si="752"/>
        <v>0</v>
      </c>
      <c r="KG1259" s="98">
        <f t="shared" si="753"/>
        <v>0</v>
      </c>
      <c r="KH1259" s="124"/>
      <c r="KI1259" s="124"/>
      <c r="KJ1259" s="124"/>
      <c r="KK1259" s="98">
        <f t="shared" si="754"/>
        <v>0</v>
      </c>
      <c r="KL1259" s="98">
        <f t="shared" si="755"/>
        <v>0</v>
      </c>
      <c r="KM1259" s="98">
        <f t="shared" si="756"/>
        <v>0</v>
      </c>
      <c r="KN1259" s="124"/>
      <c r="KO1259" s="124"/>
      <c r="KP1259" s="124"/>
      <c r="KQ1259" s="98">
        <f t="shared" si="757"/>
        <v>0</v>
      </c>
      <c r="KR1259" s="98">
        <f t="shared" si="757"/>
        <v>0</v>
      </c>
      <c r="KS1259" s="98">
        <f t="shared" si="757"/>
        <v>0</v>
      </c>
      <c r="KT1259" s="103"/>
      <c r="KU1259" s="103"/>
      <c r="KV1259" s="103"/>
      <c r="KW1259" s="124"/>
      <c r="KX1259" s="124"/>
      <c r="KY1259" s="124"/>
      <c r="KZ1259" s="98">
        <f t="shared" si="758"/>
        <v>0</v>
      </c>
      <c r="LA1259" s="98">
        <f t="shared" si="759"/>
        <v>0</v>
      </c>
      <c r="LB1259" s="98">
        <f t="shared" si="760"/>
        <v>0</v>
      </c>
      <c r="LC1259" s="124"/>
      <c r="LD1259" s="124"/>
      <c r="LE1259" s="124"/>
      <c r="LF1259" s="98">
        <f t="shared" si="761"/>
        <v>0</v>
      </c>
      <c r="LG1259" s="98">
        <f t="shared" si="762"/>
        <v>0</v>
      </c>
      <c r="LH1259" s="98">
        <f t="shared" si="763"/>
        <v>0</v>
      </c>
      <c r="LI1259" s="124"/>
      <c r="LJ1259" s="124"/>
      <c r="LK1259" s="124"/>
      <c r="LL1259" s="98">
        <f t="shared" si="764"/>
        <v>0</v>
      </c>
      <c r="LM1259" s="98">
        <f t="shared" si="764"/>
        <v>0</v>
      </c>
      <c r="LN1259" s="98">
        <f t="shared" si="764"/>
        <v>0</v>
      </c>
      <c r="LO1259" s="103"/>
      <c r="LP1259" s="103"/>
      <c r="LQ1259" s="103"/>
      <c r="LR1259" s="124"/>
      <c r="LS1259" s="124"/>
      <c r="LT1259" s="124"/>
      <c r="LU1259" s="98">
        <f t="shared" si="765"/>
        <v>0</v>
      </c>
      <c r="LV1259" s="98">
        <f t="shared" si="766"/>
        <v>0</v>
      </c>
      <c r="LW1259" s="98">
        <f t="shared" si="767"/>
        <v>0</v>
      </c>
      <c r="LX1259" s="124"/>
      <c r="LY1259" s="124"/>
      <c r="LZ1259" s="124"/>
      <c r="MA1259" s="98">
        <f t="shared" si="768"/>
        <v>0</v>
      </c>
      <c r="MB1259" s="98">
        <f t="shared" si="769"/>
        <v>0</v>
      </c>
      <c r="MC1259" s="98">
        <f t="shared" si="770"/>
        <v>0</v>
      </c>
      <c r="MD1259" s="124"/>
      <c r="ME1259" s="124"/>
      <c r="MF1259" s="124"/>
      <c r="MG1259" s="98">
        <f t="shared" si="771"/>
        <v>0</v>
      </c>
      <c r="MH1259" s="98">
        <f t="shared" si="771"/>
        <v>0</v>
      </c>
      <c r="MI1259" s="98">
        <f t="shared" si="771"/>
        <v>0</v>
      </c>
      <c r="MJ1259" s="103"/>
      <c r="MK1259" s="103"/>
      <c r="ML1259" s="103"/>
      <c r="MM1259" s="124"/>
      <c r="MN1259" s="124"/>
      <c r="MO1259" s="124"/>
      <c r="MP1259" s="98">
        <f t="shared" si="772"/>
        <v>0</v>
      </c>
      <c r="MQ1259" s="98">
        <f t="shared" si="773"/>
        <v>0</v>
      </c>
      <c r="MR1259" s="98">
        <f t="shared" si="774"/>
        <v>0</v>
      </c>
      <c r="MS1259" s="124"/>
      <c r="MT1259" s="124"/>
      <c r="MU1259" s="124"/>
      <c r="MV1259" s="98">
        <f t="shared" si="775"/>
        <v>0</v>
      </c>
      <c r="MW1259" s="98">
        <f t="shared" si="776"/>
        <v>0</v>
      </c>
      <c r="MX1259" s="98">
        <f t="shared" si="777"/>
        <v>0</v>
      </c>
      <c r="MY1259" s="124"/>
      <c r="MZ1259" s="124"/>
      <c r="NA1259" s="124"/>
      <c r="NB1259" s="98">
        <f t="shared" si="778"/>
        <v>0</v>
      </c>
      <c r="NC1259" s="98">
        <f t="shared" si="778"/>
        <v>0</v>
      </c>
      <c r="ND1259" s="98">
        <f t="shared" si="778"/>
        <v>0</v>
      </c>
      <c r="NE1259" s="103"/>
      <c r="NF1259" s="103"/>
      <c r="NG1259" s="103"/>
      <c r="NH1259" s="124"/>
      <c r="NI1259" s="124"/>
      <c r="NJ1259" s="124"/>
      <c r="NK1259" s="98">
        <f t="shared" si="779"/>
        <v>0</v>
      </c>
      <c r="NL1259" s="98">
        <f t="shared" si="780"/>
        <v>0</v>
      </c>
      <c r="NM1259" s="98">
        <f t="shared" si="781"/>
        <v>0</v>
      </c>
      <c r="NN1259" s="124"/>
      <c r="NO1259" s="124"/>
      <c r="NP1259" s="124"/>
      <c r="NQ1259" s="98">
        <f t="shared" si="782"/>
        <v>0</v>
      </c>
      <c r="NR1259" s="98">
        <f t="shared" si="783"/>
        <v>0</v>
      </c>
      <c r="NS1259" s="98">
        <f t="shared" si="784"/>
        <v>0</v>
      </c>
      <c r="NT1259" s="124"/>
      <c r="NU1259" s="124"/>
      <c r="NV1259" s="124"/>
      <c r="NW1259" s="98">
        <f t="shared" si="785"/>
        <v>0</v>
      </c>
      <c r="NX1259" s="98">
        <f t="shared" si="785"/>
        <v>0</v>
      </c>
      <c r="NY1259" s="98">
        <f t="shared" si="785"/>
        <v>0</v>
      </c>
      <c r="NZ1259" s="103"/>
      <c r="OA1259" s="103"/>
      <c r="OB1259" s="103"/>
      <c r="OC1259" s="124"/>
      <c r="OD1259" s="124"/>
      <c r="OE1259" s="124"/>
      <c r="OF1259" s="98">
        <f t="shared" si="786"/>
        <v>0</v>
      </c>
      <c r="OG1259" s="98">
        <f t="shared" si="787"/>
        <v>0</v>
      </c>
      <c r="OH1259" s="98">
        <f t="shared" si="788"/>
        <v>0</v>
      </c>
      <c r="OI1259" s="124"/>
      <c r="OJ1259" s="124"/>
      <c r="OK1259" s="124"/>
      <c r="OL1259" s="98">
        <f t="shared" si="789"/>
        <v>0</v>
      </c>
      <c r="OM1259" s="98">
        <f t="shared" si="790"/>
        <v>0</v>
      </c>
      <c r="ON1259" s="98">
        <f t="shared" si="791"/>
        <v>0</v>
      </c>
      <c r="OO1259" s="124"/>
      <c r="OP1259" s="124"/>
      <c r="OQ1259" s="124"/>
      <c r="OR1259" s="98">
        <f t="shared" si="792"/>
        <v>0</v>
      </c>
      <c r="OS1259" s="98">
        <f t="shared" si="792"/>
        <v>0</v>
      </c>
      <c r="OT1259" s="98">
        <f t="shared" si="792"/>
        <v>0</v>
      </c>
      <c r="OU1259" s="103"/>
      <c r="OV1259" s="103"/>
      <c r="OW1259" s="103"/>
      <c r="OX1259" s="124"/>
      <c r="OY1259" s="124"/>
      <c r="OZ1259" s="124"/>
      <c r="PA1259" s="98">
        <f t="shared" si="793"/>
        <v>0</v>
      </c>
      <c r="PB1259" s="98">
        <f t="shared" si="794"/>
        <v>0</v>
      </c>
      <c r="PC1259" s="98">
        <f t="shared" si="795"/>
        <v>0</v>
      </c>
      <c r="PD1259" s="124"/>
      <c r="PE1259" s="124"/>
      <c r="PF1259" s="124"/>
      <c r="PG1259" s="98">
        <f t="shared" si="796"/>
        <v>0</v>
      </c>
      <c r="PH1259" s="98">
        <f t="shared" si="797"/>
        <v>0</v>
      </c>
      <c r="PI1259" s="98">
        <f t="shared" si="798"/>
        <v>0</v>
      </c>
      <c r="PJ1259" s="124"/>
      <c r="PK1259" s="124"/>
      <c r="PL1259" s="124"/>
      <c r="PM1259" s="98">
        <f t="shared" si="799"/>
        <v>0</v>
      </c>
      <c r="PN1259" s="98">
        <f t="shared" si="799"/>
        <v>0</v>
      </c>
      <c r="PO1259" s="98">
        <f t="shared" si="799"/>
        <v>0</v>
      </c>
      <c r="PP1259" s="103"/>
      <c r="PQ1259" s="103"/>
      <c r="PR1259" s="103"/>
      <c r="PS1259" s="124"/>
      <c r="PT1259" s="124"/>
      <c r="PU1259" s="124"/>
      <c r="PV1259" s="98">
        <f t="shared" si="800"/>
        <v>0</v>
      </c>
      <c r="PW1259" s="98">
        <f t="shared" si="801"/>
        <v>0</v>
      </c>
      <c r="PX1259" s="98">
        <f t="shared" si="802"/>
        <v>0</v>
      </c>
      <c r="PY1259" s="124"/>
      <c r="PZ1259" s="124"/>
      <c r="QA1259" s="124"/>
      <c r="QB1259" s="98">
        <f t="shared" si="803"/>
        <v>0</v>
      </c>
      <c r="QC1259" s="98">
        <f t="shared" si="804"/>
        <v>0</v>
      </c>
      <c r="QD1259" s="98">
        <f t="shared" si="805"/>
        <v>0</v>
      </c>
      <c r="QE1259" s="124"/>
      <c r="QF1259" s="124"/>
      <c r="QG1259" s="124"/>
      <c r="QH1259" s="98">
        <f t="shared" si="806"/>
        <v>0</v>
      </c>
      <c r="QI1259" s="98">
        <f t="shared" si="806"/>
        <v>0</v>
      </c>
      <c r="QJ1259" s="98">
        <f t="shared" si="806"/>
        <v>0</v>
      </c>
      <c r="QK1259" s="103"/>
      <c r="QL1259" s="103"/>
      <c r="QM1259" s="103"/>
      <c r="QN1259" s="124"/>
      <c r="QO1259" s="124"/>
      <c r="QP1259" s="124"/>
      <c r="QQ1259" s="98">
        <f t="shared" si="807"/>
        <v>0</v>
      </c>
      <c r="QR1259" s="98">
        <f t="shared" si="808"/>
        <v>0</v>
      </c>
      <c r="QS1259" s="98">
        <f t="shared" si="809"/>
        <v>0</v>
      </c>
      <c r="QT1259" s="124"/>
      <c r="QU1259" s="124"/>
      <c r="QV1259" s="124"/>
      <c r="QW1259" s="98">
        <f t="shared" si="810"/>
        <v>0</v>
      </c>
      <c r="QX1259" s="98">
        <f t="shared" si="811"/>
        <v>0</v>
      </c>
      <c r="QY1259" s="98">
        <f t="shared" si="812"/>
        <v>0</v>
      </c>
      <c r="QZ1259" s="124"/>
      <c r="RA1259" s="124"/>
      <c r="RB1259" s="124"/>
      <c r="RC1259" s="98">
        <f t="shared" si="813"/>
        <v>0</v>
      </c>
      <c r="RD1259" s="98">
        <f t="shared" si="813"/>
        <v>0</v>
      </c>
      <c r="RE1259" s="98">
        <f t="shared" si="813"/>
        <v>0</v>
      </c>
      <c r="RF1259" s="103"/>
      <c r="RG1259" s="103"/>
      <c r="RH1259" s="103"/>
      <c r="RI1259" s="124"/>
      <c r="RJ1259" s="124"/>
      <c r="RK1259" s="124"/>
      <c r="RL1259" s="98">
        <f t="shared" si="814"/>
        <v>0</v>
      </c>
      <c r="RM1259" s="98">
        <f t="shared" si="815"/>
        <v>0</v>
      </c>
      <c r="RN1259" s="98">
        <f t="shared" si="816"/>
        <v>0</v>
      </c>
      <c r="RO1259" s="124"/>
      <c r="RP1259" s="124"/>
      <c r="RQ1259" s="124"/>
      <c r="RR1259" s="98">
        <f t="shared" si="817"/>
        <v>0</v>
      </c>
      <c r="RS1259" s="98">
        <f t="shared" si="818"/>
        <v>0</v>
      </c>
      <c r="RT1259" s="98">
        <f t="shared" si="819"/>
        <v>0</v>
      </c>
      <c r="RU1259" s="124"/>
      <c r="RV1259" s="124"/>
      <c r="RW1259" s="124"/>
      <c r="RX1259" s="98">
        <f t="shared" si="820"/>
        <v>0</v>
      </c>
      <c r="RY1259" s="98">
        <f t="shared" si="820"/>
        <v>0</v>
      </c>
      <c r="RZ1259" s="98">
        <f t="shared" si="820"/>
        <v>0</v>
      </c>
      <c r="SA1259" s="103"/>
      <c r="SB1259" s="103"/>
      <c r="SC1259" s="103"/>
      <c r="SD1259" s="124"/>
      <c r="SE1259" s="124"/>
      <c r="SF1259" s="124"/>
      <c r="SG1259" s="98">
        <f t="shared" si="821"/>
        <v>0</v>
      </c>
      <c r="SH1259" s="98">
        <f t="shared" si="822"/>
        <v>0</v>
      </c>
      <c r="SI1259" s="98">
        <f t="shared" si="823"/>
        <v>0</v>
      </c>
      <c r="SJ1259" s="124"/>
      <c r="SK1259" s="124"/>
      <c r="SL1259" s="124"/>
      <c r="SM1259" s="98">
        <f t="shared" si="824"/>
        <v>0</v>
      </c>
      <c r="SN1259" s="98">
        <f t="shared" si="825"/>
        <v>0</v>
      </c>
      <c r="SO1259" s="98">
        <f t="shared" si="826"/>
        <v>0</v>
      </c>
      <c r="SP1259" s="124"/>
      <c r="SQ1259" s="124"/>
      <c r="SR1259" s="124"/>
      <c r="SS1259" s="98">
        <f t="shared" si="827"/>
        <v>0</v>
      </c>
      <c r="ST1259" s="98">
        <f t="shared" si="827"/>
        <v>0</v>
      </c>
      <c r="SU1259" s="98">
        <f t="shared" si="827"/>
        <v>0</v>
      </c>
      <c r="SV1259" s="103"/>
      <c r="SW1259" s="103"/>
      <c r="SX1259" s="103"/>
      <c r="SY1259" s="124"/>
      <c r="SZ1259" s="124"/>
      <c r="TA1259" s="124"/>
      <c r="TB1259" s="98">
        <f t="shared" si="828"/>
        <v>0</v>
      </c>
      <c r="TC1259" s="98">
        <f t="shared" si="829"/>
        <v>0</v>
      </c>
      <c r="TD1259" s="98">
        <f t="shared" si="830"/>
        <v>0</v>
      </c>
      <c r="TE1259" s="124"/>
      <c r="TF1259" s="124"/>
      <c r="TG1259" s="124"/>
      <c r="TH1259" s="98">
        <f t="shared" si="831"/>
        <v>0</v>
      </c>
      <c r="TI1259" s="98">
        <f t="shared" si="832"/>
        <v>0</v>
      </c>
      <c r="TJ1259" s="98">
        <f t="shared" si="833"/>
        <v>0</v>
      </c>
      <c r="TK1259" s="124"/>
      <c r="TL1259" s="124"/>
      <c r="TM1259" s="124"/>
      <c r="TN1259" s="98">
        <f t="shared" si="834"/>
        <v>0</v>
      </c>
      <c r="TO1259" s="98">
        <f t="shared" si="834"/>
        <v>0</v>
      </c>
      <c r="TP1259" s="98">
        <f t="shared" si="834"/>
        <v>0</v>
      </c>
      <c r="TQ1259" s="103"/>
      <c r="TR1259" s="103"/>
      <c r="TS1259" s="103"/>
      <c r="TT1259" s="124"/>
      <c r="TU1259" s="124"/>
      <c r="TV1259" s="124"/>
      <c r="TW1259" s="98">
        <f t="shared" si="835"/>
        <v>0</v>
      </c>
      <c r="TX1259" s="98">
        <f t="shared" si="836"/>
        <v>0</v>
      </c>
      <c r="TY1259" s="98">
        <f t="shared" si="837"/>
        <v>0</v>
      </c>
      <c r="TZ1259" s="124"/>
      <c r="UA1259" s="124"/>
      <c r="UB1259" s="124"/>
      <c r="UC1259" s="98">
        <f t="shared" si="838"/>
        <v>0</v>
      </c>
      <c r="UD1259" s="98">
        <f t="shared" si="839"/>
        <v>0</v>
      </c>
      <c r="UE1259" s="98">
        <f t="shared" si="840"/>
        <v>0</v>
      </c>
      <c r="UF1259" s="124"/>
      <c r="UG1259" s="124"/>
      <c r="UH1259" s="124"/>
      <c r="UI1259" s="98">
        <f t="shared" si="841"/>
        <v>0</v>
      </c>
      <c r="UJ1259" s="98">
        <f t="shared" si="841"/>
        <v>0</v>
      </c>
      <c r="UK1259" s="98">
        <f t="shared" si="841"/>
        <v>0</v>
      </c>
      <c r="UL1259" s="103"/>
      <c r="UM1259" s="103"/>
      <c r="UN1259" s="103"/>
      <c r="UO1259" s="124"/>
      <c r="UP1259" s="124"/>
      <c r="UQ1259" s="124"/>
      <c r="UR1259" s="98">
        <f t="shared" si="842"/>
        <v>0</v>
      </c>
      <c r="US1259" s="98">
        <f t="shared" si="843"/>
        <v>0</v>
      </c>
      <c r="UT1259" s="98">
        <f t="shared" si="844"/>
        <v>0</v>
      </c>
      <c r="UU1259" s="124"/>
      <c r="UV1259" s="124"/>
      <c r="UW1259" s="124"/>
      <c r="UX1259" s="98">
        <f t="shared" si="845"/>
        <v>1417.47</v>
      </c>
      <c r="UY1259" s="98">
        <f t="shared" si="846"/>
        <v>1326.75</v>
      </c>
      <c r="UZ1259" s="98">
        <f t="shared" si="847"/>
        <v>1299.17</v>
      </c>
      <c r="VA1259" s="124"/>
      <c r="VB1259" s="124"/>
      <c r="VC1259" s="124"/>
      <c r="VD1259" s="98">
        <f t="shared" si="848"/>
        <v>0</v>
      </c>
      <c r="VE1259" s="98">
        <f t="shared" si="848"/>
        <v>0</v>
      </c>
      <c r="VF1259" s="98">
        <f t="shared" si="848"/>
        <v>0</v>
      </c>
      <c r="VG1259" s="103"/>
      <c r="VH1259" s="103"/>
      <c r="VI1259" s="103"/>
      <c r="VJ1259" s="124"/>
      <c r="VK1259" s="124"/>
      <c r="VL1259" s="124"/>
      <c r="VM1259" s="98">
        <f t="shared" si="849"/>
        <v>0</v>
      </c>
      <c r="VN1259" s="98">
        <f t="shared" si="850"/>
        <v>0</v>
      </c>
      <c r="VO1259" s="98">
        <f t="shared" si="851"/>
        <v>0</v>
      </c>
      <c r="VP1259" s="124"/>
      <c r="VQ1259" s="124"/>
      <c r="VR1259" s="124"/>
      <c r="VS1259" s="98">
        <f t="shared" si="852"/>
        <v>0</v>
      </c>
      <c r="VT1259" s="98">
        <f t="shared" si="853"/>
        <v>0</v>
      </c>
      <c r="VU1259" s="98">
        <f t="shared" si="854"/>
        <v>0</v>
      </c>
      <c r="VV1259" s="124"/>
      <c r="VW1259" s="124"/>
      <c r="VX1259" s="124"/>
      <c r="VY1259" s="98">
        <f t="shared" si="855"/>
        <v>0</v>
      </c>
      <c r="VZ1259" s="98">
        <f t="shared" si="855"/>
        <v>0</v>
      </c>
      <c r="WA1259" s="98">
        <f t="shared" si="855"/>
        <v>0</v>
      </c>
      <c r="WB1259" s="103"/>
      <c r="WC1259" s="103"/>
      <c r="WD1259" s="103"/>
      <c r="WE1259" s="124"/>
      <c r="WF1259" s="124"/>
      <c r="WG1259" s="124"/>
      <c r="WH1259" s="98">
        <f t="shared" si="856"/>
        <v>0</v>
      </c>
      <c r="WI1259" s="98">
        <f t="shared" si="857"/>
        <v>0</v>
      </c>
      <c r="WJ1259" s="98">
        <f t="shared" si="858"/>
        <v>0</v>
      </c>
      <c r="WK1259" s="124"/>
      <c r="WL1259" s="124"/>
      <c r="WM1259" s="124"/>
      <c r="WN1259" s="98">
        <f t="shared" si="859"/>
        <v>0</v>
      </c>
      <c r="WO1259" s="98">
        <f t="shared" si="860"/>
        <v>0</v>
      </c>
      <c r="WP1259" s="98">
        <f t="shared" si="861"/>
        <v>0</v>
      </c>
      <c r="WQ1259" s="124"/>
      <c r="WR1259" s="124"/>
      <c r="WS1259" s="124"/>
      <c r="WT1259" s="98">
        <f t="shared" si="862"/>
        <v>0</v>
      </c>
      <c r="WU1259" s="98">
        <f t="shared" si="862"/>
        <v>0</v>
      </c>
      <c r="WV1259" s="98">
        <f t="shared" si="862"/>
        <v>0</v>
      </c>
      <c r="WW1259" s="103"/>
      <c r="WX1259" s="103"/>
      <c r="WY1259" s="103"/>
      <c r="WZ1259" s="124"/>
      <c r="XA1259" s="124"/>
      <c r="XB1259" s="124"/>
      <c r="XC1259" s="98">
        <f t="shared" si="863"/>
        <v>0</v>
      </c>
      <c r="XD1259" s="98">
        <f t="shared" si="864"/>
        <v>0</v>
      </c>
      <c r="XE1259" s="98">
        <f t="shared" si="865"/>
        <v>0</v>
      </c>
      <c r="XF1259" s="124"/>
      <c r="XG1259" s="124"/>
      <c r="XH1259" s="124"/>
      <c r="XI1259" s="98">
        <f t="shared" si="866"/>
        <v>0</v>
      </c>
      <c r="XJ1259" s="98">
        <f t="shared" si="867"/>
        <v>0</v>
      </c>
      <c r="XK1259" s="98">
        <f t="shared" si="868"/>
        <v>0</v>
      </c>
      <c r="XL1259" s="124"/>
      <c r="XM1259" s="124"/>
      <c r="XN1259" s="124"/>
      <c r="XO1259" s="98">
        <f t="shared" si="869"/>
        <v>0</v>
      </c>
      <c r="XP1259" s="98">
        <f t="shared" si="869"/>
        <v>0</v>
      </c>
      <c r="XQ1259" s="98">
        <f t="shared" si="869"/>
        <v>0</v>
      </c>
      <c r="XR1259" s="103"/>
      <c r="XS1259" s="103"/>
      <c r="XT1259" s="103"/>
      <c r="XU1259" s="124"/>
      <c r="XV1259" s="124"/>
      <c r="XW1259" s="124"/>
      <c r="XX1259" s="98">
        <f t="shared" si="870"/>
        <v>0</v>
      </c>
      <c r="XY1259" s="98">
        <f t="shared" si="871"/>
        <v>0</v>
      </c>
      <c r="XZ1259" s="98">
        <f t="shared" si="872"/>
        <v>0</v>
      </c>
      <c r="YA1259" s="124"/>
      <c r="YB1259" s="124"/>
      <c r="YC1259" s="124"/>
      <c r="YD1259" s="98">
        <f t="shared" si="873"/>
        <v>0</v>
      </c>
      <c r="YE1259" s="98">
        <f t="shared" si="874"/>
        <v>0</v>
      </c>
      <c r="YF1259" s="98">
        <f t="shared" si="875"/>
        <v>0</v>
      </c>
      <c r="YG1259" s="124"/>
      <c r="YH1259" s="124"/>
      <c r="YI1259" s="124"/>
      <c r="YJ1259" s="98">
        <f t="shared" si="876"/>
        <v>0</v>
      </c>
      <c r="YK1259" s="98">
        <f t="shared" si="876"/>
        <v>0</v>
      </c>
      <c r="YL1259" s="98">
        <f t="shared" si="876"/>
        <v>0</v>
      </c>
      <c r="YM1259" s="146">
        <f t="shared" si="877"/>
        <v>0</v>
      </c>
      <c r="YN1259" s="146">
        <f t="shared" si="877"/>
        <v>0</v>
      </c>
      <c r="YO1259" s="146">
        <f t="shared" si="877"/>
        <v>0</v>
      </c>
      <c r="YP1259" s="124"/>
      <c r="YQ1259" s="124"/>
      <c r="YR1259" s="124"/>
      <c r="YS1259" s="98">
        <f t="shared" si="878"/>
        <v>0</v>
      </c>
      <c r="YT1259" s="98">
        <f t="shared" si="879"/>
        <v>0</v>
      </c>
      <c r="YU1259" s="98">
        <f t="shared" si="880"/>
        <v>0</v>
      </c>
      <c r="YV1259" s="124"/>
      <c r="YW1259" s="124"/>
      <c r="YX1259" s="124"/>
      <c r="YY1259" s="98">
        <f t="shared" si="881"/>
        <v>2095.65</v>
      </c>
      <c r="YZ1259" s="98">
        <f t="shared" si="882"/>
        <v>1953.9</v>
      </c>
      <c r="ZA1259" s="98">
        <f t="shared" si="883"/>
        <v>1913.36</v>
      </c>
      <c r="ZB1259" s="124"/>
      <c r="ZC1259" s="124"/>
      <c r="ZD1259" s="124"/>
      <c r="ZE1259" s="98">
        <f t="shared" si="884"/>
        <v>0</v>
      </c>
      <c r="ZF1259" s="98">
        <f t="shared" si="884"/>
        <v>0</v>
      </c>
      <c r="ZG1259" s="98">
        <f t="shared" si="884"/>
        <v>0</v>
      </c>
    </row>
    <row r="1260" spans="1:683" ht="36" hidden="1">
      <c r="A1260" s="12" t="s">
        <v>814</v>
      </c>
      <c r="B1260" s="297" t="s">
        <v>428</v>
      </c>
      <c r="C1260" s="5"/>
      <c r="D1260" s="652"/>
      <c r="E1260" s="286"/>
      <c r="F1260" s="111"/>
      <c r="G1260" s="111"/>
      <c r="H1260" s="111"/>
      <c r="I1260" s="98">
        <f t="shared" si="885"/>
        <v>3942</v>
      </c>
      <c r="J1260" s="98">
        <f t="shared" si="885"/>
        <v>3942</v>
      </c>
      <c r="K1260" s="98">
        <f t="shared" si="885"/>
        <v>3942</v>
      </c>
      <c r="L1260" s="103"/>
      <c r="M1260" s="103"/>
      <c r="N1260" s="103"/>
      <c r="O1260" s="124"/>
      <c r="P1260" s="124"/>
      <c r="Q1260" s="124"/>
      <c r="R1260" s="98">
        <f t="shared" si="886"/>
        <v>0</v>
      </c>
      <c r="S1260" s="98">
        <f t="shared" si="887"/>
        <v>0</v>
      </c>
      <c r="T1260" s="98">
        <f t="shared" si="888"/>
        <v>0</v>
      </c>
      <c r="U1260" s="124"/>
      <c r="V1260" s="124"/>
      <c r="W1260" s="124"/>
      <c r="X1260" s="98">
        <f t="shared" si="663"/>
        <v>0</v>
      </c>
      <c r="Y1260" s="98">
        <f t="shared" si="664"/>
        <v>0</v>
      </c>
      <c r="Z1260" s="98">
        <f t="shared" si="665"/>
        <v>0</v>
      </c>
      <c r="AA1260" s="124"/>
      <c r="AB1260" s="124"/>
      <c r="AC1260" s="124"/>
      <c r="AD1260" s="98">
        <f t="shared" si="666"/>
        <v>0</v>
      </c>
      <c r="AE1260" s="98">
        <f t="shared" si="666"/>
        <v>0</v>
      </c>
      <c r="AF1260" s="98">
        <f t="shared" si="666"/>
        <v>0</v>
      </c>
      <c r="AG1260" s="103"/>
      <c r="AH1260" s="103"/>
      <c r="AI1260" s="103"/>
      <c r="AJ1260" s="124"/>
      <c r="AK1260" s="124"/>
      <c r="AL1260" s="124"/>
      <c r="AM1260" s="98">
        <f t="shared" si="667"/>
        <v>0</v>
      </c>
      <c r="AN1260" s="98">
        <f t="shared" si="668"/>
        <v>0</v>
      </c>
      <c r="AO1260" s="98">
        <f t="shared" si="669"/>
        <v>0</v>
      </c>
      <c r="AP1260" s="124"/>
      <c r="AQ1260" s="124"/>
      <c r="AR1260" s="124"/>
      <c r="AS1260" s="98">
        <f t="shared" si="670"/>
        <v>0</v>
      </c>
      <c r="AT1260" s="98">
        <f t="shared" si="671"/>
        <v>0</v>
      </c>
      <c r="AU1260" s="98">
        <f t="shared" si="672"/>
        <v>0</v>
      </c>
      <c r="AV1260" s="124"/>
      <c r="AW1260" s="124"/>
      <c r="AX1260" s="124"/>
      <c r="AY1260" s="98">
        <f t="shared" si="673"/>
        <v>0</v>
      </c>
      <c r="AZ1260" s="98">
        <f t="shared" si="673"/>
        <v>0</v>
      </c>
      <c r="BA1260" s="98">
        <f t="shared" si="673"/>
        <v>0</v>
      </c>
      <c r="BB1260" s="103"/>
      <c r="BC1260" s="103"/>
      <c r="BD1260" s="103"/>
      <c r="BE1260" s="124"/>
      <c r="BF1260" s="124"/>
      <c r="BG1260" s="124"/>
      <c r="BH1260" s="98">
        <f t="shared" si="674"/>
        <v>0</v>
      </c>
      <c r="BI1260" s="98">
        <f t="shared" si="675"/>
        <v>0</v>
      </c>
      <c r="BJ1260" s="98">
        <f t="shared" si="676"/>
        <v>0</v>
      </c>
      <c r="BK1260" s="124"/>
      <c r="BL1260" s="124"/>
      <c r="BM1260" s="124"/>
      <c r="BN1260" s="98">
        <f t="shared" si="677"/>
        <v>0</v>
      </c>
      <c r="BO1260" s="98">
        <f t="shared" si="678"/>
        <v>0</v>
      </c>
      <c r="BP1260" s="98">
        <f t="shared" si="679"/>
        <v>0</v>
      </c>
      <c r="BQ1260" s="124"/>
      <c r="BR1260" s="124"/>
      <c r="BS1260" s="124"/>
      <c r="BT1260" s="98">
        <f t="shared" si="680"/>
        <v>0</v>
      </c>
      <c r="BU1260" s="98">
        <f t="shared" si="680"/>
        <v>0</v>
      </c>
      <c r="BV1260" s="98">
        <f t="shared" si="680"/>
        <v>0</v>
      </c>
      <c r="BW1260" s="103"/>
      <c r="BX1260" s="103"/>
      <c r="BY1260" s="103"/>
      <c r="BZ1260" s="124"/>
      <c r="CA1260" s="124"/>
      <c r="CB1260" s="124"/>
      <c r="CC1260" s="98">
        <f t="shared" si="681"/>
        <v>0</v>
      </c>
      <c r="CD1260" s="98">
        <f t="shared" si="682"/>
        <v>0</v>
      </c>
      <c r="CE1260" s="98">
        <f t="shared" si="683"/>
        <v>0</v>
      </c>
      <c r="CF1260" s="124"/>
      <c r="CG1260" s="124"/>
      <c r="CH1260" s="124"/>
      <c r="CI1260" s="98">
        <f t="shared" si="684"/>
        <v>0</v>
      </c>
      <c r="CJ1260" s="98">
        <f t="shared" si="685"/>
        <v>0</v>
      </c>
      <c r="CK1260" s="98">
        <f t="shared" si="686"/>
        <v>0</v>
      </c>
      <c r="CL1260" s="124"/>
      <c r="CM1260" s="124"/>
      <c r="CN1260" s="124"/>
      <c r="CO1260" s="98">
        <f t="shared" si="687"/>
        <v>0</v>
      </c>
      <c r="CP1260" s="98">
        <f t="shared" si="687"/>
        <v>0</v>
      </c>
      <c r="CQ1260" s="98">
        <f t="shared" si="687"/>
        <v>0</v>
      </c>
      <c r="CR1260" s="103"/>
      <c r="CS1260" s="103"/>
      <c r="CT1260" s="103"/>
      <c r="CU1260" s="124"/>
      <c r="CV1260" s="124"/>
      <c r="CW1260" s="124"/>
      <c r="CX1260" s="98">
        <f t="shared" si="688"/>
        <v>0</v>
      </c>
      <c r="CY1260" s="98">
        <f t="shared" si="689"/>
        <v>0</v>
      </c>
      <c r="CZ1260" s="98">
        <f t="shared" si="690"/>
        <v>0</v>
      </c>
      <c r="DA1260" s="124"/>
      <c r="DB1260" s="124"/>
      <c r="DC1260" s="124"/>
      <c r="DD1260" s="98">
        <f t="shared" si="691"/>
        <v>0</v>
      </c>
      <c r="DE1260" s="98">
        <f t="shared" si="692"/>
        <v>0</v>
      </c>
      <c r="DF1260" s="98">
        <f t="shared" si="693"/>
        <v>0</v>
      </c>
      <c r="DG1260" s="124"/>
      <c r="DH1260" s="124"/>
      <c r="DI1260" s="124"/>
      <c r="DJ1260" s="98">
        <f t="shared" si="694"/>
        <v>0</v>
      </c>
      <c r="DK1260" s="98">
        <f t="shared" si="694"/>
        <v>0</v>
      </c>
      <c r="DL1260" s="98">
        <f t="shared" si="694"/>
        <v>0</v>
      </c>
      <c r="DM1260" s="103"/>
      <c r="DN1260" s="103"/>
      <c r="DO1260" s="103"/>
      <c r="DP1260" s="124"/>
      <c r="DQ1260" s="124"/>
      <c r="DR1260" s="124"/>
      <c r="DS1260" s="98">
        <f t="shared" si="695"/>
        <v>0</v>
      </c>
      <c r="DT1260" s="98">
        <f t="shared" si="696"/>
        <v>0</v>
      </c>
      <c r="DU1260" s="98">
        <f t="shared" si="697"/>
        <v>0</v>
      </c>
      <c r="DV1260" s="124"/>
      <c r="DW1260" s="124"/>
      <c r="DX1260" s="124"/>
      <c r="DY1260" s="98">
        <f t="shared" si="698"/>
        <v>0</v>
      </c>
      <c r="DZ1260" s="98">
        <f t="shared" si="699"/>
        <v>0</v>
      </c>
      <c r="EA1260" s="98">
        <f t="shared" si="700"/>
        <v>0</v>
      </c>
      <c r="EB1260" s="124"/>
      <c r="EC1260" s="124"/>
      <c r="ED1260" s="124"/>
      <c r="EE1260" s="98">
        <f t="shared" si="701"/>
        <v>0</v>
      </c>
      <c r="EF1260" s="98">
        <f t="shared" si="701"/>
        <v>0</v>
      </c>
      <c r="EG1260" s="98">
        <f t="shared" si="701"/>
        <v>0</v>
      </c>
      <c r="EH1260" s="103"/>
      <c r="EI1260" s="103"/>
      <c r="EJ1260" s="103"/>
      <c r="EK1260" s="124"/>
      <c r="EL1260" s="124"/>
      <c r="EM1260" s="124"/>
      <c r="EN1260" s="98">
        <f t="shared" si="702"/>
        <v>0</v>
      </c>
      <c r="EO1260" s="98">
        <f t="shared" si="703"/>
        <v>0</v>
      </c>
      <c r="EP1260" s="98">
        <f t="shared" si="704"/>
        <v>0</v>
      </c>
      <c r="EQ1260" s="124"/>
      <c r="ER1260" s="124"/>
      <c r="ES1260" s="124"/>
      <c r="ET1260" s="98">
        <f t="shared" si="705"/>
        <v>0</v>
      </c>
      <c r="EU1260" s="98">
        <f t="shared" si="706"/>
        <v>0</v>
      </c>
      <c r="EV1260" s="98">
        <f t="shared" si="707"/>
        <v>0</v>
      </c>
      <c r="EW1260" s="124"/>
      <c r="EX1260" s="124"/>
      <c r="EY1260" s="124"/>
      <c r="EZ1260" s="98">
        <f t="shared" si="708"/>
        <v>0</v>
      </c>
      <c r="FA1260" s="98">
        <f t="shared" si="708"/>
        <v>0</v>
      </c>
      <c r="FB1260" s="98">
        <f t="shared" si="708"/>
        <v>0</v>
      </c>
      <c r="FC1260" s="103"/>
      <c r="FD1260" s="103"/>
      <c r="FE1260" s="103"/>
      <c r="FF1260" s="124"/>
      <c r="FG1260" s="124"/>
      <c r="FH1260" s="124"/>
      <c r="FI1260" s="98">
        <f t="shared" si="709"/>
        <v>0</v>
      </c>
      <c r="FJ1260" s="98">
        <f t="shared" si="710"/>
        <v>0</v>
      </c>
      <c r="FK1260" s="98">
        <f t="shared" si="711"/>
        <v>0</v>
      </c>
      <c r="FL1260" s="124"/>
      <c r="FM1260" s="124"/>
      <c r="FN1260" s="124"/>
      <c r="FO1260" s="98">
        <f t="shared" si="712"/>
        <v>0</v>
      </c>
      <c r="FP1260" s="98">
        <f t="shared" si="713"/>
        <v>0</v>
      </c>
      <c r="FQ1260" s="98">
        <f t="shared" si="714"/>
        <v>0</v>
      </c>
      <c r="FR1260" s="124"/>
      <c r="FS1260" s="124"/>
      <c r="FT1260" s="124"/>
      <c r="FU1260" s="98">
        <f t="shared" si="715"/>
        <v>0</v>
      </c>
      <c r="FV1260" s="98">
        <f t="shared" si="715"/>
        <v>0</v>
      </c>
      <c r="FW1260" s="98">
        <f t="shared" si="715"/>
        <v>0</v>
      </c>
      <c r="FX1260" s="103"/>
      <c r="FY1260" s="103"/>
      <c r="FZ1260" s="103"/>
      <c r="GA1260" s="124"/>
      <c r="GB1260" s="124"/>
      <c r="GC1260" s="124"/>
      <c r="GD1260" s="98">
        <f t="shared" si="716"/>
        <v>0</v>
      </c>
      <c r="GE1260" s="98">
        <f t="shared" si="717"/>
        <v>0</v>
      </c>
      <c r="GF1260" s="98">
        <f t="shared" si="718"/>
        <v>0</v>
      </c>
      <c r="GG1260" s="124"/>
      <c r="GH1260" s="124"/>
      <c r="GI1260" s="124"/>
      <c r="GJ1260" s="98">
        <f t="shared" si="719"/>
        <v>0</v>
      </c>
      <c r="GK1260" s="98">
        <f t="shared" si="720"/>
        <v>0</v>
      </c>
      <c r="GL1260" s="98">
        <f t="shared" si="721"/>
        <v>0</v>
      </c>
      <c r="GM1260" s="124"/>
      <c r="GN1260" s="124"/>
      <c r="GO1260" s="124"/>
      <c r="GP1260" s="98">
        <f t="shared" si="722"/>
        <v>0</v>
      </c>
      <c r="GQ1260" s="98">
        <f t="shared" si="722"/>
        <v>0</v>
      </c>
      <c r="GR1260" s="98">
        <f t="shared" si="722"/>
        <v>0</v>
      </c>
      <c r="GS1260" s="103"/>
      <c r="GT1260" s="103"/>
      <c r="GU1260" s="103"/>
      <c r="GV1260" s="124"/>
      <c r="GW1260" s="124"/>
      <c r="GX1260" s="124"/>
      <c r="GY1260" s="98">
        <f t="shared" si="723"/>
        <v>0</v>
      </c>
      <c r="GZ1260" s="98">
        <f t="shared" si="724"/>
        <v>0</v>
      </c>
      <c r="HA1260" s="98">
        <f t="shared" si="725"/>
        <v>0</v>
      </c>
      <c r="HB1260" s="124"/>
      <c r="HC1260" s="124"/>
      <c r="HD1260" s="124"/>
      <c r="HE1260" s="98">
        <f t="shared" si="726"/>
        <v>1386.22</v>
      </c>
      <c r="HF1260" s="98">
        <f t="shared" si="727"/>
        <v>1287.73</v>
      </c>
      <c r="HG1260" s="98">
        <f t="shared" si="728"/>
        <v>1261.1099999999999</v>
      </c>
      <c r="HH1260" s="124"/>
      <c r="HI1260" s="124"/>
      <c r="HJ1260" s="124"/>
      <c r="HK1260" s="98">
        <f t="shared" si="729"/>
        <v>0</v>
      </c>
      <c r="HL1260" s="98">
        <f t="shared" si="729"/>
        <v>0</v>
      </c>
      <c r="HM1260" s="98">
        <f t="shared" si="729"/>
        <v>0</v>
      </c>
      <c r="HN1260" s="103"/>
      <c r="HO1260" s="103"/>
      <c r="HP1260" s="103"/>
      <c r="HQ1260" s="124"/>
      <c r="HR1260" s="124"/>
      <c r="HS1260" s="124"/>
      <c r="HT1260" s="98">
        <f t="shared" si="730"/>
        <v>0</v>
      </c>
      <c r="HU1260" s="98">
        <f t="shared" si="731"/>
        <v>0</v>
      </c>
      <c r="HV1260" s="98">
        <f t="shared" si="732"/>
        <v>0</v>
      </c>
      <c r="HW1260" s="124"/>
      <c r="HX1260" s="124"/>
      <c r="HY1260" s="124"/>
      <c r="HZ1260" s="98">
        <f t="shared" si="733"/>
        <v>0</v>
      </c>
      <c r="IA1260" s="98">
        <f t="shared" si="734"/>
        <v>0</v>
      </c>
      <c r="IB1260" s="98">
        <f t="shared" si="735"/>
        <v>0</v>
      </c>
      <c r="IC1260" s="124"/>
      <c r="ID1260" s="124"/>
      <c r="IE1260" s="124"/>
      <c r="IF1260" s="98">
        <f t="shared" si="736"/>
        <v>0</v>
      </c>
      <c r="IG1260" s="98">
        <f t="shared" si="736"/>
        <v>0</v>
      </c>
      <c r="IH1260" s="98">
        <f t="shared" si="736"/>
        <v>0</v>
      </c>
      <c r="II1260" s="103"/>
      <c r="IJ1260" s="103"/>
      <c r="IK1260" s="103"/>
      <c r="IL1260" s="124"/>
      <c r="IM1260" s="124"/>
      <c r="IN1260" s="124"/>
      <c r="IO1260" s="98">
        <f t="shared" si="737"/>
        <v>0</v>
      </c>
      <c r="IP1260" s="98">
        <f t="shared" si="738"/>
        <v>0</v>
      </c>
      <c r="IQ1260" s="98">
        <f t="shared" si="739"/>
        <v>0</v>
      </c>
      <c r="IR1260" s="124"/>
      <c r="IS1260" s="124"/>
      <c r="IT1260" s="124"/>
      <c r="IU1260" s="98">
        <f t="shared" si="740"/>
        <v>0</v>
      </c>
      <c r="IV1260" s="98">
        <f t="shared" si="741"/>
        <v>0</v>
      </c>
      <c r="IW1260" s="98">
        <f t="shared" si="742"/>
        <v>0</v>
      </c>
      <c r="IX1260" s="124"/>
      <c r="IY1260" s="124"/>
      <c r="IZ1260" s="124"/>
      <c r="JA1260" s="98">
        <f t="shared" si="743"/>
        <v>0</v>
      </c>
      <c r="JB1260" s="98">
        <f t="shared" si="743"/>
        <v>0</v>
      </c>
      <c r="JC1260" s="98">
        <f t="shared" si="743"/>
        <v>0</v>
      </c>
      <c r="JD1260" s="103"/>
      <c r="JE1260" s="103"/>
      <c r="JF1260" s="103"/>
      <c r="JG1260" s="124"/>
      <c r="JH1260" s="124"/>
      <c r="JI1260" s="124"/>
      <c r="JJ1260" s="98">
        <f t="shared" si="744"/>
        <v>0</v>
      </c>
      <c r="JK1260" s="98">
        <f t="shared" si="745"/>
        <v>0</v>
      </c>
      <c r="JL1260" s="98">
        <f t="shared" si="746"/>
        <v>0</v>
      </c>
      <c r="JM1260" s="124"/>
      <c r="JN1260" s="124"/>
      <c r="JO1260" s="124"/>
      <c r="JP1260" s="98">
        <f t="shared" si="747"/>
        <v>0</v>
      </c>
      <c r="JQ1260" s="98">
        <f t="shared" si="748"/>
        <v>0</v>
      </c>
      <c r="JR1260" s="98">
        <f t="shared" si="749"/>
        <v>0</v>
      </c>
      <c r="JS1260" s="124"/>
      <c r="JT1260" s="124"/>
      <c r="JU1260" s="124"/>
      <c r="JV1260" s="98">
        <f t="shared" si="750"/>
        <v>0</v>
      </c>
      <c r="JW1260" s="98">
        <f t="shared" si="750"/>
        <v>0</v>
      </c>
      <c r="JX1260" s="98">
        <f t="shared" si="750"/>
        <v>0</v>
      </c>
      <c r="JY1260" s="103"/>
      <c r="JZ1260" s="103"/>
      <c r="KA1260" s="103"/>
      <c r="KB1260" s="124"/>
      <c r="KC1260" s="124"/>
      <c r="KD1260" s="124"/>
      <c r="KE1260" s="98">
        <f t="shared" si="751"/>
        <v>0</v>
      </c>
      <c r="KF1260" s="98">
        <f t="shared" si="752"/>
        <v>0</v>
      </c>
      <c r="KG1260" s="98">
        <f t="shared" si="753"/>
        <v>0</v>
      </c>
      <c r="KH1260" s="124"/>
      <c r="KI1260" s="124"/>
      <c r="KJ1260" s="124"/>
      <c r="KK1260" s="98">
        <f t="shared" si="754"/>
        <v>0</v>
      </c>
      <c r="KL1260" s="98">
        <f t="shared" si="755"/>
        <v>0</v>
      </c>
      <c r="KM1260" s="98">
        <f t="shared" si="756"/>
        <v>0</v>
      </c>
      <c r="KN1260" s="124"/>
      <c r="KO1260" s="124"/>
      <c r="KP1260" s="124"/>
      <c r="KQ1260" s="98">
        <f t="shared" si="757"/>
        <v>0</v>
      </c>
      <c r="KR1260" s="98">
        <f t="shared" si="757"/>
        <v>0</v>
      </c>
      <c r="KS1260" s="98">
        <f t="shared" si="757"/>
        <v>0</v>
      </c>
      <c r="KT1260" s="103"/>
      <c r="KU1260" s="103"/>
      <c r="KV1260" s="103"/>
      <c r="KW1260" s="124"/>
      <c r="KX1260" s="124"/>
      <c r="KY1260" s="124"/>
      <c r="KZ1260" s="98">
        <f t="shared" si="758"/>
        <v>0</v>
      </c>
      <c r="LA1260" s="98">
        <f t="shared" si="759"/>
        <v>0</v>
      </c>
      <c r="LB1260" s="98">
        <f t="shared" si="760"/>
        <v>0</v>
      </c>
      <c r="LC1260" s="124"/>
      <c r="LD1260" s="124"/>
      <c r="LE1260" s="124"/>
      <c r="LF1260" s="98">
        <f t="shared" si="761"/>
        <v>0</v>
      </c>
      <c r="LG1260" s="98">
        <f t="shared" si="762"/>
        <v>0</v>
      </c>
      <c r="LH1260" s="98">
        <f t="shared" si="763"/>
        <v>0</v>
      </c>
      <c r="LI1260" s="124"/>
      <c r="LJ1260" s="124"/>
      <c r="LK1260" s="124"/>
      <c r="LL1260" s="98">
        <f t="shared" si="764"/>
        <v>0</v>
      </c>
      <c r="LM1260" s="98">
        <f t="shared" si="764"/>
        <v>0</v>
      </c>
      <c r="LN1260" s="98">
        <f t="shared" si="764"/>
        <v>0</v>
      </c>
      <c r="LO1260" s="103"/>
      <c r="LP1260" s="103"/>
      <c r="LQ1260" s="103"/>
      <c r="LR1260" s="124"/>
      <c r="LS1260" s="124"/>
      <c r="LT1260" s="124"/>
      <c r="LU1260" s="98">
        <f t="shared" si="765"/>
        <v>0</v>
      </c>
      <c r="LV1260" s="98">
        <f t="shared" si="766"/>
        <v>0</v>
      </c>
      <c r="LW1260" s="98">
        <f t="shared" si="767"/>
        <v>0</v>
      </c>
      <c r="LX1260" s="124"/>
      <c r="LY1260" s="124"/>
      <c r="LZ1260" s="124"/>
      <c r="MA1260" s="98">
        <f t="shared" si="768"/>
        <v>0</v>
      </c>
      <c r="MB1260" s="98">
        <f t="shared" si="769"/>
        <v>0</v>
      </c>
      <c r="MC1260" s="98">
        <f t="shared" si="770"/>
        <v>0</v>
      </c>
      <c r="MD1260" s="124"/>
      <c r="ME1260" s="124"/>
      <c r="MF1260" s="124"/>
      <c r="MG1260" s="98">
        <f t="shared" si="771"/>
        <v>0</v>
      </c>
      <c r="MH1260" s="98">
        <f t="shared" si="771"/>
        <v>0</v>
      </c>
      <c r="MI1260" s="98">
        <f t="shared" si="771"/>
        <v>0</v>
      </c>
      <c r="MJ1260" s="103"/>
      <c r="MK1260" s="103"/>
      <c r="ML1260" s="103"/>
      <c r="MM1260" s="124"/>
      <c r="MN1260" s="124"/>
      <c r="MO1260" s="124"/>
      <c r="MP1260" s="98">
        <f t="shared" si="772"/>
        <v>0</v>
      </c>
      <c r="MQ1260" s="98">
        <f t="shared" si="773"/>
        <v>0</v>
      </c>
      <c r="MR1260" s="98">
        <f t="shared" si="774"/>
        <v>0</v>
      </c>
      <c r="MS1260" s="124"/>
      <c r="MT1260" s="124"/>
      <c r="MU1260" s="124"/>
      <c r="MV1260" s="98">
        <f t="shared" si="775"/>
        <v>0</v>
      </c>
      <c r="MW1260" s="98">
        <f t="shared" si="776"/>
        <v>0</v>
      </c>
      <c r="MX1260" s="98">
        <f t="shared" si="777"/>
        <v>0</v>
      </c>
      <c r="MY1260" s="124"/>
      <c r="MZ1260" s="124"/>
      <c r="NA1260" s="124"/>
      <c r="NB1260" s="98">
        <f t="shared" si="778"/>
        <v>0</v>
      </c>
      <c r="NC1260" s="98">
        <f t="shared" si="778"/>
        <v>0</v>
      </c>
      <c r="ND1260" s="98">
        <f t="shared" si="778"/>
        <v>0</v>
      </c>
      <c r="NE1260" s="103"/>
      <c r="NF1260" s="103"/>
      <c r="NG1260" s="103"/>
      <c r="NH1260" s="124"/>
      <c r="NI1260" s="124"/>
      <c r="NJ1260" s="124"/>
      <c r="NK1260" s="98">
        <f t="shared" si="779"/>
        <v>0</v>
      </c>
      <c r="NL1260" s="98">
        <f t="shared" si="780"/>
        <v>0</v>
      </c>
      <c r="NM1260" s="98">
        <f t="shared" si="781"/>
        <v>0</v>
      </c>
      <c r="NN1260" s="124"/>
      <c r="NO1260" s="124"/>
      <c r="NP1260" s="124"/>
      <c r="NQ1260" s="98">
        <f t="shared" si="782"/>
        <v>0</v>
      </c>
      <c r="NR1260" s="98">
        <f t="shared" si="783"/>
        <v>0</v>
      </c>
      <c r="NS1260" s="98">
        <f t="shared" si="784"/>
        <v>0</v>
      </c>
      <c r="NT1260" s="124"/>
      <c r="NU1260" s="124"/>
      <c r="NV1260" s="124"/>
      <c r="NW1260" s="98">
        <f t="shared" si="785"/>
        <v>0</v>
      </c>
      <c r="NX1260" s="98">
        <f t="shared" si="785"/>
        <v>0</v>
      </c>
      <c r="NY1260" s="98">
        <f t="shared" si="785"/>
        <v>0</v>
      </c>
      <c r="NZ1260" s="103"/>
      <c r="OA1260" s="103"/>
      <c r="OB1260" s="103"/>
      <c r="OC1260" s="124"/>
      <c r="OD1260" s="124"/>
      <c r="OE1260" s="124"/>
      <c r="OF1260" s="98">
        <f t="shared" si="786"/>
        <v>0</v>
      </c>
      <c r="OG1260" s="98">
        <f t="shared" si="787"/>
        <v>0</v>
      </c>
      <c r="OH1260" s="98">
        <f t="shared" si="788"/>
        <v>0</v>
      </c>
      <c r="OI1260" s="124"/>
      <c r="OJ1260" s="124"/>
      <c r="OK1260" s="124"/>
      <c r="OL1260" s="98">
        <f t="shared" si="789"/>
        <v>0</v>
      </c>
      <c r="OM1260" s="98">
        <f t="shared" si="790"/>
        <v>0</v>
      </c>
      <c r="ON1260" s="98">
        <f t="shared" si="791"/>
        <v>0</v>
      </c>
      <c r="OO1260" s="124"/>
      <c r="OP1260" s="124"/>
      <c r="OQ1260" s="124"/>
      <c r="OR1260" s="98">
        <f t="shared" si="792"/>
        <v>0</v>
      </c>
      <c r="OS1260" s="98">
        <f t="shared" si="792"/>
        <v>0</v>
      </c>
      <c r="OT1260" s="98">
        <f t="shared" si="792"/>
        <v>0</v>
      </c>
      <c r="OU1260" s="103"/>
      <c r="OV1260" s="103"/>
      <c r="OW1260" s="103"/>
      <c r="OX1260" s="124"/>
      <c r="OY1260" s="124"/>
      <c r="OZ1260" s="124"/>
      <c r="PA1260" s="98">
        <f t="shared" si="793"/>
        <v>0</v>
      </c>
      <c r="PB1260" s="98">
        <f t="shared" si="794"/>
        <v>0</v>
      </c>
      <c r="PC1260" s="98">
        <f t="shared" si="795"/>
        <v>0</v>
      </c>
      <c r="PD1260" s="124"/>
      <c r="PE1260" s="124"/>
      <c r="PF1260" s="124"/>
      <c r="PG1260" s="98">
        <f t="shared" si="796"/>
        <v>0</v>
      </c>
      <c r="PH1260" s="98">
        <f t="shared" si="797"/>
        <v>0</v>
      </c>
      <c r="PI1260" s="98">
        <f t="shared" si="798"/>
        <v>0</v>
      </c>
      <c r="PJ1260" s="124"/>
      <c r="PK1260" s="124"/>
      <c r="PL1260" s="124"/>
      <c r="PM1260" s="98">
        <f t="shared" si="799"/>
        <v>0</v>
      </c>
      <c r="PN1260" s="98">
        <f t="shared" si="799"/>
        <v>0</v>
      </c>
      <c r="PO1260" s="98">
        <f t="shared" si="799"/>
        <v>0</v>
      </c>
      <c r="PP1260" s="103"/>
      <c r="PQ1260" s="103"/>
      <c r="PR1260" s="103"/>
      <c r="PS1260" s="124"/>
      <c r="PT1260" s="124"/>
      <c r="PU1260" s="124"/>
      <c r="PV1260" s="98">
        <f t="shared" si="800"/>
        <v>0</v>
      </c>
      <c r="PW1260" s="98">
        <f t="shared" si="801"/>
        <v>0</v>
      </c>
      <c r="PX1260" s="98">
        <f t="shared" si="802"/>
        <v>0</v>
      </c>
      <c r="PY1260" s="124"/>
      <c r="PZ1260" s="124"/>
      <c r="QA1260" s="124"/>
      <c r="QB1260" s="98">
        <f t="shared" si="803"/>
        <v>0</v>
      </c>
      <c r="QC1260" s="98">
        <f t="shared" si="804"/>
        <v>0</v>
      </c>
      <c r="QD1260" s="98">
        <f t="shared" si="805"/>
        <v>0</v>
      </c>
      <c r="QE1260" s="124"/>
      <c r="QF1260" s="124"/>
      <c r="QG1260" s="124"/>
      <c r="QH1260" s="98">
        <f t="shared" si="806"/>
        <v>0</v>
      </c>
      <c r="QI1260" s="98">
        <f t="shared" si="806"/>
        <v>0</v>
      </c>
      <c r="QJ1260" s="98">
        <f t="shared" si="806"/>
        <v>0</v>
      </c>
      <c r="QK1260" s="103"/>
      <c r="QL1260" s="103"/>
      <c r="QM1260" s="103"/>
      <c r="QN1260" s="124"/>
      <c r="QO1260" s="124"/>
      <c r="QP1260" s="124"/>
      <c r="QQ1260" s="98">
        <f t="shared" si="807"/>
        <v>0</v>
      </c>
      <c r="QR1260" s="98">
        <f t="shared" si="808"/>
        <v>0</v>
      </c>
      <c r="QS1260" s="98">
        <f t="shared" si="809"/>
        <v>0</v>
      </c>
      <c r="QT1260" s="124"/>
      <c r="QU1260" s="124"/>
      <c r="QV1260" s="124"/>
      <c r="QW1260" s="98">
        <f t="shared" si="810"/>
        <v>0</v>
      </c>
      <c r="QX1260" s="98">
        <f t="shared" si="811"/>
        <v>0</v>
      </c>
      <c r="QY1260" s="98">
        <f t="shared" si="812"/>
        <v>0</v>
      </c>
      <c r="QZ1260" s="124"/>
      <c r="RA1260" s="124"/>
      <c r="RB1260" s="124"/>
      <c r="RC1260" s="98">
        <f t="shared" si="813"/>
        <v>0</v>
      </c>
      <c r="RD1260" s="98">
        <f t="shared" si="813"/>
        <v>0</v>
      </c>
      <c r="RE1260" s="98">
        <f t="shared" si="813"/>
        <v>0</v>
      </c>
      <c r="RF1260" s="103"/>
      <c r="RG1260" s="103"/>
      <c r="RH1260" s="103"/>
      <c r="RI1260" s="124"/>
      <c r="RJ1260" s="124"/>
      <c r="RK1260" s="124"/>
      <c r="RL1260" s="98">
        <f t="shared" si="814"/>
        <v>0</v>
      </c>
      <c r="RM1260" s="98">
        <f t="shared" si="815"/>
        <v>0</v>
      </c>
      <c r="RN1260" s="98">
        <f t="shared" si="816"/>
        <v>0</v>
      </c>
      <c r="RO1260" s="124"/>
      <c r="RP1260" s="124"/>
      <c r="RQ1260" s="124"/>
      <c r="RR1260" s="98">
        <f t="shared" si="817"/>
        <v>0</v>
      </c>
      <c r="RS1260" s="98">
        <f t="shared" si="818"/>
        <v>0</v>
      </c>
      <c r="RT1260" s="98">
        <f t="shared" si="819"/>
        <v>0</v>
      </c>
      <c r="RU1260" s="124"/>
      <c r="RV1260" s="124"/>
      <c r="RW1260" s="124"/>
      <c r="RX1260" s="98">
        <f t="shared" si="820"/>
        <v>0</v>
      </c>
      <c r="RY1260" s="98">
        <f t="shared" si="820"/>
        <v>0</v>
      </c>
      <c r="RZ1260" s="98">
        <f t="shared" si="820"/>
        <v>0</v>
      </c>
      <c r="SA1260" s="103"/>
      <c r="SB1260" s="103"/>
      <c r="SC1260" s="103"/>
      <c r="SD1260" s="124"/>
      <c r="SE1260" s="124"/>
      <c r="SF1260" s="124"/>
      <c r="SG1260" s="98">
        <f t="shared" si="821"/>
        <v>0</v>
      </c>
      <c r="SH1260" s="98">
        <f t="shared" si="822"/>
        <v>0</v>
      </c>
      <c r="SI1260" s="98">
        <f t="shared" si="823"/>
        <v>0</v>
      </c>
      <c r="SJ1260" s="124"/>
      <c r="SK1260" s="124"/>
      <c r="SL1260" s="124"/>
      <c r="SM1260" s="98">
        <f t="shared" si="824"/>
        <v>0</v>
      </c>
      <c r="SN1260" s="98">
        <f t="shared" si="825"/>
        <v>0</v>
      </c>
      <c r="SO1260" s="98">
        <f t="shared" si="826"/>
        <v>0</v>
      </c>
      <c r="SP1260" s="124"/>
      <c r="SQ1260" s="124"/>
      <c r="SR1260" s="124"/>
      <c r="SS1260" s="98">
        <f t="shared" si="827"/>
        <v>0</v>
      </c>
      <c r="ST1260" s="98">
        <f t="shared" si="827"/>
        <v>0</v>
      </c>
      <c r="SU1260" s="98">
        <f t="shared" si="827"/>
        <v>0</v>
      </c>
      <c r="SV1260" s="103"/>
      <c r="SW1260" s="103"/>
      <c r="SX1260" s="103"/>
      <c r="SY1260" s="124"/>
      <c r="SZ1260" s="124"/>
      <c r="TA1260" s="124"/>
      <c r="TB1260" s="98">
        <f t="shared" si="828"/>
        <v>0</v>
      </c>
      <c r="TC1260" s="98">
        <f t="shared" si="829"/>
        <v>0</v>
      </c>
      <c r="TD1260" s="98">
        <f t="shared" si="830"/>
        <v>0</v>
      </c>
      <c r="TE1260" s="124"/>
      <c r="TF1260" s="124"/>
      <c r="TG1260" s="124"/>
      <c r="TH1260" s="98">
        <f t="shared" si="831"/>
        <v>0</v>
      </c>
      <c r="TI1260" s="98">
        <f t="shared" si="832"/>
        <v>0</v>
      </c>
      <c r="TJ1260" s="98">
        <f t="shared" si="833"/>
        <v>0</v>
      </c>
      <c r="TK1260" s="124"/>
      <c r="TL1260" s="124"/>
      <c r="TM1260" s="124"/>
      <c r="TN1260" s="98">
        <f t="shared" si="834"/>
        <v>0</v>
      </c>
      <c r="TO1260" s="98">
        <f t="shared" si="834"/>
        <v>0</v>
      </c>
      <c r="TP1260" s="98">
        <f t="shared" si="834"/>
        <v>0</v>
      </c>
      <c r="TQ1260" s="103"/>
      <c r="TR1260" s="103"/>
      <c r="TS1260" s="103"/>
      <c r="TT1260" s="124"/>
      <c r="TU1260" s="124"/>
      <c r="TV1260" s="124"/>
      <c r="TW1260" s="98">
        <f t="shared" si="835"/>
        <v>0</v>
      </c>
      <c r="TX1260" s="98">
        <f t="shared" si="836"/>
        <v>0</v>
      </c>
      <c r="TY1260" s="98">
        <f t="shared" si="837"/>
        <v>0</v>
      </c>
      <c r="TZ1260" s="124"/>
      <c r="UA1260" s="124"/>
      <c r="UB1260" s="124"/>
      <c r="UC1260" s="98">
        <f t="shared" si="838"/>
        <v>0</v>
      </c>
      <c r="UD1260" s="98">
        <f t="shared" si="839"/>
        <v>0</v>
      </c>
      <c r="UE1260" s="98">
        <f t="shared" si="840"/>
        <v>0</v>
      </c>
      <c r="UF1260" s="124"/>
      <c r="UG1260" s="124"/>
      <c r="UH1260" s="124"/>
      <c r="UI1260" s="98">
        <f t="shared" si="841"/>
        <v>0</v>
      </c>
      <c r="UJ1260" s="98">
        <f t="shared" si="841"/>
        <v>0</v>
      </c>
      <c r="UK1260" s="98">
        <f t="shared" si="841"/>
        <v>0</v>
      </c>
      <c r="UL1260" s="103"/>
      <c r="UM1260" s="103"/>
      <c r="UN1260" s="103"/>
      <c r="UO1260" s="124"/>
      <c r="UP1260" s="124"/>
      <c r="UQ1260" s="124"/>
      <c r="UR1260" s="98">
        <f t="shared" si="842"/>
        <v>0</v>
      </c>
      <c r="US1260" s="98">
        <f t="shared" si="843"/>
        <v>0</v>
      </c>
      <c r="UT1260" s="98">
        <f t="shared" si="844"/>
        <v>0</v>
      </c>
      <c r="UU1260" s="124"/>
      <c r="UV1260" s="124"/>
      <c r="UW1260" s="124"/>
      <c r="UX1260" s="98">
        <f t="shared" si="845"/>
        <v>511.22</v>
      </c>
      <c r="UY1260" s="98">
        <f t="shared" si="846"/>
        <v>478.5</v>
      </c>
      <c r="UZ1260" s="98">
        <f t="shared" si="847"/>
        <v>468.55</v>
      </c>
      <c r="VA1260" s="124"/>
      <c r="VB1260" s="124"/>
      <c r="VC1260" s="124"/>
      <c r="VD1260" s="98">
        <f t="shared" si="848"/>
        <v>0</v>
      </c>
      <c r="VE1260" s="98">
        <f t="shared" si="848"/>
        <v>0</v>
      </c>
      <c r="VF1260" s="98">
        <f t="shared" si="848"/>
        <v>0</v>
      </c>
      <c r="VG1260" s="103"/>
      <c r="VH1260" s="103"/>
      <c r="VI1260" s="103"/>
      <c r="VJ1260" s="124"/>
      <c r="VK1260" s="124"/>
      <c r="VL1260" s="124"/>
      <c r="VM1260" s="98">
        <f t="shared" si="849"/>
        <v>0</v>
      </c>
      <c r="VN1260" s="98">
        <f t="shared" si="850"/>
        <v>0</v>
      </c>
      <c r="VO1260" s="98">
        <f t="shared" si="851"/>
        <v>0</v>
      </c>
      <c r="VP1260" s="124"/>
      <c r="VQ1260" s="124"/>
      <c r="VR1260" s="124"/>
      <c r="VS1260" s="98">
        <f t="shared" si="852"/>
        <v>0</v>
      </c>
      <c r="VT1260" s="98">
        <f t="shared" si="853"/>
        <v>0</v>
      </c>
      <c r="VU1260" s="98">
        <f t="shared" si="854"/>
        <v>0</v>
      </c>
      <c r="VV1260" s="124"/>
      <c r="VW1260" s="124"/>
      <c r="VX1260" s="124"/>
      <c r="VY1260" s="98">
        <f t="shared" si="855"/>
        <v>0</v>
      </c>
      <c r="VZ1260" s="98">
        <f t="shared" si="855"/>
        <v>0</v>
      </c>
      <c r="WA1260" s="98">
        <f t="shared" si="855"/>
        <v>0</v>
      </c>
      <c r="WB1260" s="103"/>
      <c r="WC1260" s="103"/>
      <c r="WD1260" s="103"/>
      <c r="WE1260" s="124"/>
      <c r="WF1260" s="124"/>
      <c r="WG1260" s="124"/>
      <c r="WH1260" s="98">
        <f t="shared" si="856"/>
        <v>0</v>
      </c>
      <c r="WI1260" s="98">
        <f t="shared" si="857"/>
        <v>0</v>
      </c>
      <c r="WJ1260" s="98">
        <f t="shared" si="858"/>
        <v>0</v>
      </c>
      <c r="WK1260" s="124"/>
      <c r="WL1260" s="124"/>
      <c r="WM1260" s="124"/>
      <c r="WN1260" s="98">
        <f t="shared" si="859"/>
        <v>0</v>
      </c>
      <c r="WO1260" s="98">
        <f t="shared" si="860"/>
        <v>0</v>
      </c>
      <c r="WP1260" s="98">
        <f t="shared" si="861"/>
        <v>0</v>
      </c>
      <c r="WQ1260" s="124"/>
      <c r="WR1260" s="124"/>
      <c r="WS1260" s="124"/>
      <c r="WT1260" s="98">
        <f t="shared" si="862"/>
        <v>0</v>
      </c>
      <c r="WU1260" s="98">
        <f t="shared" si="862"/>
        <v>0</v>
      </c>
      <c r="WV1260" s="98">
        <f t="shared" si="862"/>
        <v>0</v>
      </c>
      <c r="WW1260" s="103"/>
      <c r="WX1260" s="103"/>
      <c r="WY1260" s="103"/>
      <c r="WZ1260" s="124"/>
      <c r="XA1260" s="124"/>
      <c r="XB1260" s="124"/>
      <c r="XC1260" s="98">
        <f t="shared" si="863"/>
        <v>0</v>
      </c>
      <c r="XD1260" s="98">
        <f t="shared" si="864"/>
        <v>0</v>
      </c>
      <c r="XE1260" s="98">
        <f t="shared" si="865"/>
        <v>0</v>
      </c>
      <c r="XF1260" s="124"/>
      <c r="XG1260" s="124"/>
      <c r="XH1260" s="124"/>
      <c r="XI1260" s="98">
        <f t="shared" si="866"/>
        <v>0</v>
      </c>
      <c r="XJ1260" s="98">
        <f t="shared" si="867"/>
        <v>0</v>
      </c>
      <c r="XK1260" s="98">
        <f t="shared" si="868"/>
        <v>0</v>
      </c>
      <c r="XL1260" s="124"/>
      <c r="XM1260" s="124"/>
      <c r="XN1260" s="124"/>
      <c r="XO1260" s="98">
        <f t="shared" si="869"/>
        <v>0</v>
      </c>
      <c r="XP1260" s="98">
        <f t="shared" si="869"/>
        <v>0</v>
      </c>
      <c r="XQ1260" s="98">
        <f t="shared" si="869"/>
        <v>0</v>
      </c>
      <c r="XR1260" s="103"/>
      <c r="XS1260" s="103"/>
      <c r="XT1260" s="103"/>
      <c r="XU1260" s="124"/>
      <c r="XV1260" s="124"/>
      <c r="XW1260" s="124"/>
      <c r="XX1260" s="98">
        <f t="shared" si="870"/>
        <v>0</v>
      </c>
      <c r="XY1260" s="98">
        <f t="shared" si="871"/>
        <v>0</v>
      </c>
      <c r="XZ1260" s="98">
        <f t="shared" si="872"/>
        <v>0</v>
      </c>
      <c r="YA1260" s="124"/>
      <c r="YB1260" s="124"/>
      <c r="YC1260" s="124"/>
      <c r="YD1260" s="98">
        <f t="shared" si="873"/>
        <v>0</v>
      </c>
      <c r="YE1260" s="98">
        <f t="shared" si="874"/>
        <v>0</v>
      </c>
      <c r="YF1260" s="98">
        <f t="shared" si="875"/>
        <v>0</v>
      </c>
      <c r="YG1260" s="124"/>
      <c r="YH1260" s="124"/>
      <c r="YI1260" s="124"/>
      <c r="YJ1260" s="98">
        <f t="shared" si="876"/>
        <v>0</v>
      </c>
      <c r="YK1260" s="98">
        <f t="shared" si="876"/>
        <v>0</v>
      </c>
      <c r="YL1260" s="98">
        <f t="shared" si="876"/>
        <v>0</v>
      </c>
      <c r="YM1260" s="146">
        <f t="shared" si="877"/>
        <v>0</v>
      </c>
      <c r="YN1260" s="146">
        <f t="shared" si="877"/>
        <v>0</v>
      </c>
      <c r="YO1260" s="146">
        <f t="shared" si="877"/>
        <v>0</v>
      </c>
      <c r="YP1260" s="124"/>
      <c r="YQ1260" s="124"/>
      <c r="YR1260" s="124"/>
      <c r="YS1260" s="98">
        <f t="shared" si="878"/>
        <v>0</v>
      </c>
      <c r="YT1260" s="98">
        <f t="shared" si="879"/>
        <v>0</v>
      </c>
      <c r="YU1260" s="98">
        <f t="shared" si="880"/>
        <v>0</v>
      </c>
      <c r="YV1260" s="124"/>
      <c r="YW1260" s="124"/>
      <c r="YX1260" s="124"/>
      <c r="YY1260" s="98">
        <f t="shared" si="881"/>
        <v>755.81</v>
      </c>
      <c r="YZ1260" s="98">
        <f t="shared" si="882"/>
        <v>704.68</v>
      </c>
      <c r="ZA1260" s="98">
        <f t="shared" si="883"/>
        <v>690.06</v>
      </c>
      <c r="ZB1260" s="124"/>
      <c r="ZC1260" s="124"/>
      <c r="ZD1260" s="124"/>
      <c r="ZE1260" s="98">
        <f t="shared" si="884"/>
        <v>0</v>
      </c>
      <c r="ZF1260" s="98">
        <f t="shared" si="884"/>
        <v>0</v>
      </c>
      <c r="ZG1260" s="98">
        <f t="shared" si="884"/>
        <v>0</v>
      </c>
    </row>
    <row r="1261" spans="1:683" ht="36" hidden="1">
      <c r="A1261" s="99" t="s">
        <v>815</v>
      </c>
      <c r="B1261" s="297" t="s">
        <v>429</v>
      </c>
      <c r="C1261" s="5"/>
      <c r="D1261" s="652"/>
      <c r="E1261" s="286"/>
      <c r="F1261" s="111"/>
      <c r="G1261" s="111"/>
      <c r="H1261" s="111"/>
      <c r="I1261" s="98">
        <f t="shared" si="885"/>
        <v>21449.23</v>
      </c>
      <c r="J1261" s="98">
        <f t="shared" si="885"/>
        <v>21449.23</v>
      </c>
      <c r="K1261" s="98">
        <f t="shared" si="885"/>
        <v>21449.23</v>
      </c>
      <c r="L1261" s="103"/>
      <c r="M1261" s="103"/>
      <c r="N1261" s="103"/>
      <c r="O1261" s="124"/>
      <c r="P1261" s="124"/>
      <c r="Q1261" s="124"/>
      <c r="R1261" s="98">
        <f t="shared" si="886"/>
        <v>0</v>
      </c>
      <c r="S1261" s="98">
        <f t="shared" si="887"/>
        <v>0</v>
      </c>
      <c r="T1261" s="98">
        <f t="shared" si="888"/>
        <v>0</v>
      </c>
      <c r="U1261" s="124"/>
      <c r="V1261" s="124"/>
      <c r="W1261" s="124"/>
      <c r="X1261" s="98">
        <f t="shared" si="663"/>
        <v>0</v>
      </c>
      <c r="Y1261" s="98">
        <f t="shared" si="664"/>
        <v>0</v>
      </c>
      <c r="Z1261" s="98">
        <f t="shared" si="665"/>
        <v>0</v>
      </c>
      <c r="AA1261" s="124"/>
      <c r="AB1261" s="124"/>
      <c r="AC1261" s="124"/>
      <c r="AD1261" s="98">
        <f t="shared" si="666"/>
        <v>0</v>
      </c>
      <c r="AE1261" s="98">
        <f t="shared" si="666"/>
        <v>0</v>
      </c>
      <c r="AF1261" s="98">
        <f t="shared" si="666"/>
        <v>0</v>
      </c>
      <c r="AG1261" s="103"/>
      <c r="AH1261" s="103"/>
      <c r="AI1261" s="103"/>
      <c r="AJ1261" s="124"/>
      <c r="AK1261" s="124"/>
      <c r="AL1261" s="124"/>
      <c r="AM1261" s="98">
        <f t="shared" si="667"/>
        <v>0</v>
      </c>
      <c r="AN1261" s="98">
        <f t="shared" si="668"/>
        <v>0</v>
      </c>
      <c r="AO1261" s="98">
        <f t="shared" si="669"/>
        <v>0</v>
      </c>
      <c r="AP1261" s="124"/>
      <c r="AQ1261" s="124"/>
      <c r="AR1261" s="124"/>
      <c r="AS1261" s="98">
        <f t="shared" si="670"/>
        <v>0</v>
      </c>
      <c r="AT1261" s="98">
        <f t="shared" si="671"/>
        <v>0</v>
      </c>
      <c r="AU1261" s="98">
        <f t="shared" si="672"/>
        <v>0</v>
      </c>
      <c r="AV1261" s="124"/>
      <c r="AW1261" s="124"/>
      <c r="AX1261" s="124"/>
      <c r="AY1261" s="98">
        <f t="shared" si="673"/>
        <v>0</v>
      </c>
      <c r="AZ1261" s="98">
        <f t="shared" si="673"/>
        <v>0</v>
      </c>
      <c r="BA1261" s="98">
        <f t="shared" si="673"/>
        <v>0</v>
      </c>
      <c r="BB1261" s="103"/>
      <c r="BC1261" s="103"/>
      <c r="BD1261" s="103"/>
      <c r="BE1261" s="124"/>
      <c r="BF1261" s="124"/>
      <c r="BG1261" s="124"/>
      <c r="BH1261" s="98">
        <f t="shared" si="674"/>
        <v>0</v>
      </c>
      <c r="BI1261" s="98">
        <f t="shared" si="675"/>
        <v>0</v>
      </c>
      <c r="BJ1261" s="98">
        <f t="shared" si="676"/>
        <v>0</v>
      </c>
      <c r="BK1261" s="124"/>
      <c r="BL1261" s="124"/>
      <c r="BM1261" s="124"/>
      <c r="BN1261" s="98">
        <f t="shared" si="677"/>
        <v>0</v>
      </c>
      <c r="BO1261" s="98">
        <f t="shared" si="678"/>
        <v>0</v>
      </c>
      <c r="BP1261" s="98">
        <f t="shared" si="679"/>
        <v>0</v>
      </c>
      <c r="BQ1261" s="124"/>
      <c r="BR1261" s="124"/>
      <c r="BS1261" s="124"/>
      <c r="BT1261" s="98">
        <f t="shared" si="680"/>
        <v>0</v>
      </c>
      <c r="BU1261" s="98">
        <f t="shared" si="680"/>
        <v>0</v>
      </c>
      <c r="BV1261" s="98">
        <f t="shared" si="680"/>
        <v>0</v>
      </c>
      <c r="BW1261" s="103"/>
      <c r="BX1261" s="103"/>
      <c r="BY1261" s="103"/>
      <c r="BZ1261" s="124"/>
      <c r="CA1261" s="124"/>
      <c r="CB1261" s="124"/>
      <c r="CC1261" s="98">
        <f t="shared" si="681"/>
        <v>0</v>
      </c>
      <c r="CD1261" s="98">
        <f t="shared" si="682"/>
        <v>0</v>
      </c>
      <c r="CE1261" s="98">
        <f t="shared" si="683"/>
        <v>0</v>
      </c>
      <c r="CF1261" s="124"/>
      <c r="CG1261" s="124"/>
      <c r="CH1261" s="124"/>
      <c r="CI1261" s="98">
        <f t="shared" si="684"/>
        <v>0</v>
      </c>
      <c r="CJ1261" s="98">
        <f t="shared" si="685"/>
        <v>0</v>
      </c>
      <c r="CK1261" s="98">
        <f t="shared" si="686"/>
        <v>0</v>
      </c>
      <c r="CL1261" s="124"/>
      <c r="CM1261" s="124"/>
      <c r="CN1261" s="124"/>
      <c r="CO1261" s="98">
        <f t="shared" si="687"/>
        <v>0</v>
      </c>
      <c r="CP1261" s="98">
        <f t="shared" si="687"/>
        <v>0</v>
      </c>
      <c r="CQ1261" s="98">
        <f t="shared" si="687"/>
        <v>0</v>
      </c>
      <c r="CR1261" s="103"/>
      <c r="CS1261" s="103"/>
      <c r="CT1261" s="103"/>
      <c r="CU1261" s="124"/>
      <c r="CV1261" s="124"/>
      <c r="CW1261" s="124"/>
      <c r="CX1261" s="98">
        <f t="shared" si="688"/>
        <v>0</v>
      </c>
      <c r="CY1261" s="98">
        <f t="shared" si="689"/>
        <v>0</v>
      </c>
      <c r="CZ1261" s="98">
        <f t="shared" si="690"/>
        <v>0</v>
      </c>
      <c r="DA1261" s="124"/>
      <c r="DB1261" s="124"/>
      <c r="DC1261" s="124"/>
      <c r="DD1261" s="98">
        <f t="shared" si="691"/>
        <v>0</v>
      </c>
      <c r="DE1261" s="98">
        <f t="shared" si="692"/>
        <v>0</v>
      </c>
      <c r="DF1261" s="98">
        <f t="shared" si="693"/>
        <v>0</v>
      </c>
      <c r="DG1261" s="124"/>
      <c r="DH1261" s="124"/>
      <c r="DI1261" s="124"/>
      <c r="DJ1261" s="98">
        <f t="shared" si="694"/>
        <v>0</v>
      </c>
      <c r="DK1261" s="98">
        <f t="shared" si="694"/>
        <v>0</v>
      </c>
      <c r="DL1261" s="98">
        <f t="shared" si="694"/>
        <v>0</v>
      </c>
      <c r="DM1261" s="103"/>
      <c r="DN1261" s="103"/>
      <c r="DO1261" s="103"/>
      <c r="DP1261" s="124"/>
      <c r="DQ1261" s="124"/>
      <c r="DR1261" s="124"/>
      <c r="DS1261" s="98">
        <f t="shared" si="695"/>
        <v>0</v>
      </c>
      <c r="DT1261" s="98">
        <f t="shared" si="696"/>
        <v>0</v>
      </c>
      <c r="DU1261" s="98">
        <f t="shared" si="697"/>
        <v>0</v>
      </c>
      <c r="DV1261" s="124"/>
      <c r="DW1261" s="124"/>
      <c r="DX1261" s="124"/>
      <c r="DY1261" s="98">
        <f t="shared" si="698"/>
        <v>0</v>
      </c>
      <c r="DZ1261" s="98">
        <f t="shared" si="699"/>
        <v>0</v>
      </c>
      <c r="EA1261" s="98">
        <f t="shared" si="700"/>
        <v>0</v>
      </c>
      <c r="EB1261" s="124"/>
      <c r="EC1261" s="124"/>
      <c r="ED1261" s="124"/>
      <c r="EE1261" s="98">
        <f t="shared" si="701"/>
        <v>0</v>
      </c>
      <c r="EF1261" s="98">
        <f t="shared" si="701"/>
        <v>0</v>
      </c>
      <c r="EG1261" s="98">
        <f t="shared" si="701"/>
        <v>0</v>
      </c>
      <c r="EH1261" s="103"/>
      <c r="EI1261" s="103"/>
      <c r="EJ1261" s="103"/>
      <c r="EK1261" s="124"/>
      <c r="EL1261" s="124"/>
      <c r="EM1261" s="124"/>
      <c r="EN1261" s="98">
        <f t="shared" si="702"/>
        <v>0</v>
      </c>
      <c r="EO1261" s="98">
        <f t="shared" si="703"/>
        <v>0</v>
      </c>
      <c r="EP1261" s="98">
        <f t="shared" si="704"/>
        <v>0</v>
      </c>
      <c r="EQ1261" s="124"/>
      <c r="ER1261" s="124"/>
      <c r="ES1261" s="124"/>
      <c r="ET1261" s="98">
        <f t="shared" si="705"/>
        <v>0</v>
      </c>
      <c r="EU1261" s="98">
        <f t="shared" si="706"/>
        <v>0</v>
      </c>
      <c r="EV1261" s="98">
        <f t="shared" si="707"/>
        <v>0</v>
      </c>
      <c r="EW1261" s="124"/>
      <c r="EX1261" s="124"/>
      <c r="EY1261" s="124"/>
      <c r="EZ1261" s="98">
        <f t="shared" si="708"/>
        <v>0</v>
      </c>
      <c r="FA1261" s="98">
        <f t="shared" si="708"/>
        <v>0</v>
      </c>
      <c r="FB1261" s="98">
        <f t="shared" si="708"/>
        <v>0</v>
      </c>
      <c r="FC1261" s="103"/>
      <c r="FD1261" s="103"/>
      <c r="FE1261" s="103"/>
      <c r="FF1261" s="124"/>
      <c r="FG1261" s="124"/>
      <c r="FH1261" s="124"/>
      <c r="FI1261" s="98">
        <f t="shared" si="709"/>
        <v>0</v>
      </c>
      <c r="FJ1261" s="98">
        <f t="shared" si="710"/>
        <v>0</v>
      </c>
      <c r="FK1261" s="98">
        <f t="shared" si="711"/>
        <v>0</v>
      </c>
      <c r="FL1261" s="124"/>
      <c r="FM1261" s="124"/>
      <c r="FN1261" s="124"/>
      <c r="FO1261" s="98">
        <f t="shared" si="712"/>
        <v>0</v>
      </c>
      <c r="FP1261" s="98">
        <f t="shared" si="713"/>
        <v>0</v>
      </c>
      <c r="FQ1261" s="98">
        <f t="shared" si="714"/>
        <v>0</v>
      </c>
      <c r="FR1261" s="124"/>
      <c r="FS1261" s="124"/>
      <c r="FT1261" s="124"/>
      <c r="FU1261" s="98">
        <f t="shared" si="715"/>
        <v>0</v>
      </c>
      <c r="FV1261" s="98">
        <f t="shared" si="715"/>
        <v>0</v>
      </c>
      <c r="FW1261" s="98">
        <f t="shared" si="715"/>
        <v>0</v>
      </c>
      <c r="FX1261" s="103"/>
      <c r="FY1261" s="103"/>
      <c r="FZ1261" s="103"/>
      <c r="GA1261" s="124"/>
      <c r="GB1261" s="124"/>
      <c r="GC1261" s="124"/>
      <c r="GD1261" s="98">
        <f t="shared" si="716"/>
        <v>0</v>
      </c>
      <c r="GE1261" s="98">
        <f t="shared" si="717"/>
        <v>0</v>
      </c>
      <c r="GF1261" s="98">
        <f t="shared" si="718"/>
        <v>0</v>
      </c>
      <c r="GG1261" s="124"/>
      <c r="GH1261" s="124"/>
      <c r="GI1261" s="124"/>
      <c r="GJ1261" s="98">
        <f t="shared" si="719"/>
        <v>0</v>
      </c>
      <c r="GK1261" s="98">
        <f t="shared" si="720"/>
        <v>0</v>
      </c>
      <c r="GL1261" s="98">
        <f t="shared" si="721"/>
        <v>0</v>
      </c>
      <c r="GM1261" s="124"/>
      <c r="GN1261" s="124"/>
      <c r="GO1261" s="124"/>
      <c r="GP1261" s="98">
        <f t="shared" si="722"/>
        <v>0</v>
      </c>
      <c r="GQ1261" s="98">
        <f t="shared" si="722"/>
        <v>0</v>
      </c>
      <c r="GR1261" s="98">
        <f t="shared" si="722"/>
        <v>0</v>
      </c>
      <c r="GS1261" s="103"/>
      <c r="GT1261" s="103"/>
      <c r="GU1261" s="103"/>
      <c r="GV1261" s="124"/>
      <c r="GW1261" s="124"/>
      <c r="GX1261" s="124"/>
      <c r="GY1261" s="98">
        <f t="shared" si="723"/>
        <v>0</v>
      </c>
      <c r="GZ1261" s="98">
        <f t="shared" si="724"/>
        <v>0</v>
      </c>
      <c r="HA1261" s="98">
        <f t="shared" si="725"/>
        <v>0</v>
      </c>
      <c r="HB1261" s="124"/>
      <c r="HC1261" s="124"/>
      <c r="HD1261" s="124"/>
      <c r="HE1261" s="98">
        <f t="shared" si="726"/>
        <v>7542.73</v>
      </c>
      <c r="HF1261" s="98">
        <f t="shared" si="727"/>
        <v>7006.78</v>
      </c>
      <c r="HG1261" s="98">
        <f t="shared" si="728"/>
        <v>6861.97</v>
      </c>
      <c r="HH1261" s="124"/>
      <c r="HI1261" s="124"/>
      <c r="HJ1261" s="124"/>
      <c r="HK1261" s="98">
        <f t="shared" si="729"/>
        <v>0</v>
      </c>
      <c r="HL1261" s="98">
        <f t="shared" si="729"/>
        <v>0</v>
      </c>
      <c r="HM1261" s="98">
        <f t="shared" si="729"/>
        <v>0</v>
      </c>
      <c r="HN1261" s="103"/>
      <c r="HO1261" s="103"/>
      <c r="HP1261" s="103"/>
      <c r="HQ1261" s="124"/>
      <c r="HR1261" s="124"/>
      <c r="HS1261" s="124"/>
      <c r="HT1261" s="98">
        <f t="shared" si="730"/>
        <v>0</v>
      </c>
      <c r="HU1261" s="98">
        <f t="shared" si="731"/>
        <v>0</v>
      </c>
      <c r="HV1261" s="98">
        <f t="shared" si="732"/>
        <v>0</v>
      </c>
      <c r="HW1261" s="124"/>
      <c r="HX1261" s="124"/>
      <c r="HY1261" s="124"/>
      <c r="HZ1261" s="98">
        <f t="shared" si="733"/>
        <v>0</v>
      </c>
      <c r="IA1261" s="98">
        <f t="shared" si="734"/>
        <v>0</v>
      </c>
      <c r="IB1261" s="98">
        <f t="shared" si="735"/>
        <v>0</v>
      </c>
      <c r="IC1261" s="124"/>
      <c r="ID1261" s="124"/>
      <c r="IE1261" s="124"/>
      <c r="IF1261" s="98">
        <f t="shared" si="736"/>
        <v>0</v>
      </c>
      <c r="IG1261" s="98">
        <f t="shared" si="736"/>
        <v>0</v>
      </c>
      <c r="IH1261" s="98">
        <f t="shared" si="736"/>
        <v>0</v>
      </c>
      <c r="II1261" s="103"/>
      <c r="IJ1261" s="103"/>
      <c r="IK1261" s="103"/>
      <c r="IL1261" s="124"/>
      <c r="IM1261" s="124"/>
      <c r="IN1261" s="124"/>
      <c r="IO1261" s="98">
        <f t="shared" si="737"/>
        <v>0</v>
      </c>
      <c r="IP1261" s="98">
        <f t="shared" si="738"/>
        <v>0</v>
      </c>
      <c r="IQ1261" s="98">
        <f t="shared" si="739"/>
        <v>0</v>
      </c>
      <c r="IR1261" s="124"/>
      <c r="IS1261" s="124"/>
      <c r="IT1261" s="124"/>
      <c r="IU1261" s="98">
        <f t="shared" si="740"/>
        <v>0</v>
      </c>
      <c r="IV1261" s="98">
        <f t="shared" si="741"/>
        <v>0</v>
      </c>
      <c r="IW1261" s="98">
        <f t="shared" si="742"/>
        <v>0</v>
      </c>
      <c r="IX1261" s="124"/>
      <c r="IY1261" s="124"/>
      <c r="IZ1261" s="124"/>
      <c r="JA1261" s="98">
        <f t="shared" si="743"/>
        <v>0</v>
      </c>
      <c r="JB1261" s="98">
        <f t="shared" si="743"/>
        <v>0</v>
      </c>
      <c r="JC1261" s="98">
        <f t="shared" si="743"/>
        <v>0</v>
      </c>
      <c r="JD1261" s="103"/>
      <c r="JE1261" s="103"/>
      <c r="JF1261" s="103"/>
      <c r="JG1261" s="124"/>
      <c r="JH1261" s="124"/>
      <c r="JI1261" s="124"/>
      <c r="JJ1261" s="98">
        <f t="shared" si="744"/>
        <v>0</v>
      </c>
      <c r="JK1261" s="98">
        <f t="shared" si="745"/>
        <v>0</v>
      </c>
      <c r="JL1261" s="98">
        <f t="shared" si="746"/>
        <v>0</v>
      </c>
      <c r="JM1261" s="124"/>
      <c r="JN1261" s="124"/>
      <c r="JO1261" s="124"/>
      <c r="JP1261" s="98">
        <f t="shared" si="747"/>
        <v>0</v>
      </c>
      <c r="JQ1261" s="98">
        <f t="shared" si="748"/>
        <v>0</v>
      </c>
      <c r="JR1261" s="98">
        <f t="shared" si="749"/>
        <v>0</v>
      </c>
      <c r="JS1261" s="124"/>
      <c r="JT1261" s="124"/>
      <c r="JU1261" s="124"/>
      <c r="JV1261" s="98">
        <f t="shared" si="750"/>
        <v>0</v>
      </c>
      <c r="JW1261" s="98">
        <f t="shared" si="750"/>
        <v>0</v>
      </c>
      <c r="JX1261" s="98">
        <f t="shared" si="750"/>
        <v>0</v>
      </c>
      <c r="JY1261" s="103"/>
      <c r="JZ1261" s="103"/>
      <c r="KA1261" s="103"/>
      <c r="KB1261" s="124"/>
      <c r="KC1261" s="124"/>
      <c r="KD1261" s="124"/>
      <c r="KE1261" s="98">
        <f t="shared" si="751"/>
        <v>0</v>
      </c>
      <c r="KF1261" s="98">
        <f t="shared" si="752"/>
        <v>0</v>
      </c>
      <c r="KG1261" s="98">
        <f t="shared" si="753"/>
        <v>0</v>
      </c>
      <c r="KH1261" s="124"/>
      <c r="KI1261" s="124"/>
      <c r="KJ1261" s="124"/>
      <c r="KK1261" s="98">
        <f t="shared" si="754"/>
        <v>0</v>
      </c>
      <c r="KL1261" s="98">
        <f t="shared" si="755"/>
        <v>0</v>
      </c>
      <c r="KM1261" s="98">
        <f t="shared" si="756"/>
        <v>0</v>
      </c>
      <c r="KN1261" s="124"/>
      <c r="KO1261" s="124"/>
      <c r="KP1261" s="124"/>
      <c r="KQ1261" s="98">
        <f t="shared" si="757"/>
        <v>0</v>
      </c>
      <c r="KR1261" s="98">
        <f t="shared" si="757"/>
        <v>0</v>
      </c>
      <c r="KS1261" s="98">
        <f t="shared" si="757"/>
        <v>0</v>
      </c>
      <c r="KT1261" s="103"/>
      <c r="KU1261" s="103"/>
      <c r="KV1261" s="103"/>
      <c r="KW1261" s="124"/>
      <c r="KX1261" s="124"/>
      <c r="KY1261" s="124"/>
      <c r="KZ1261" s="98">
        <f t="shared" si="758"/>
        <v>0</v>
      </c>
      <c r="LA1261" s="98">
        <f t="shared" si="759"/>
        <v>0</v>
      </c>
      <c r="LB1261" s="98">
        <f t="shared" si="760"/>
        <v>0</v>
      </c>
      <c r="LC1261" s="124"/>
      <c r="LD1261" s="124"/>
      <c r="LE1261" s="124"/>
      <c r="LF1261" s="98">
        <f t="shared" si="761"/>
        <v>0</v>
      </c>
      <c r="LG1261" s="98">
        <f t="shared" si="762"/>
        <v>0</v>
      </c>
      <c r="LH1261" s="98">
        <f t="shared" si="763"/>
        <v>0</v>
      </c>
      <c r="LI1261" s="124"/>
      <c r="LJ1261" s="124"/>
      <c r="LK1261" s="124"/>
      <c r="LL1261" s="98">
        <f t="shared" si="764"/>
        <v>0</v>
      </c>
      <c r="LM1261" s="98">
        <f t="shared" si="764"/>
        <v>0</v>
      </c>
      <c r="LN1261" s="98">
        <f t="shared" si="764"/>
        <v>0</v>
      </c>
      <c r="LO1261" s="103"/>
      <c r="LP1261" s="103"/>
      <c r="LQ1261" s="103"/>
      <c r="LR1261" s="124"/>
      <c r="LS1261" s="124"/>
      <c r="LT1261" s="124"/>
      <c r="LU1261" s="98">
        <f t="shared" si="765"/>
        <v>0</v>
      </c>
      <c r="LV1261" s="98">
        <f t="shared" si="766"/>
        <v>0</v>
      </c>
      <c r="LW1261" s="98">
        <f t="shared" si="767"/>
        <v>0</v>
      </c>
      <c r="LX1261" s="124"/>
      <c r="LY1261" s="124"/>
      <c r="LZ1261" s="124"/>
      <c r="MA1261" s="98">
        <f t="shared" si="768"/>
        <v>0</v>
      </c>
      <c r="MB1261" s="98">
        <f t="shared" si="769"/>
        <v>0</v>
      </c>
      <c r="MC1261" s="98">
        <f t="shared" si="770"/>
        <v>0</v>
      </c>
      <c r="MD1261" s="124"/>
      <c r="ME1261" s="124"/>
      <c r="MF1261" s="124"/>
      <c r="MG1261" s="98">
        <f t="shared" si="771"/>
        <v>0</v>
      </c>
      <c r="MH1261" s="98">
        <f t="shared" si="771"/>
        <v>0</v>
      </c>
      <c r="MI1261" s="98">
        <f t="shared" si="771"/>
        <v>0</v>
      </c>
      <c r="MJ1261" s="103"/>
      <c r="MK1261" s="103"/>
      <c r="ML1261" s="103"/>
      <c r="MM1261" s="124"/>
      <c r="MN1261" s="124"/>
      <c r="MO1261" s="124"/>
      <c r="MP1261" s="98">
        <f t="shared" si="772"/>
        <v>0</v>
      </c>
      <c r="MQ1261" s="98">
        <f t="shared" si="773"/>
        <v>0</v>
      </c>
      <c r="MR1261" s="98">
        <f t="shared" si="774"/>
        <v>0</v>
      </c>
      <c r="MS1261" s="124"/>
      <c r="MT1261" s="124"/>
      <c r="MU1261" s="124"/>
      <c r="MV1261" s="98">
        <f t="shared" si="775"/>
        <v>0</v>
      </c>
      <c r="MW1261" s="98">
        <f t="shared" si="776"/>
        <v>0</v>
      </c>
      <c r="MX1261" s="98">
        <f t="shared" si="777"/>
        <v>0</v>
      </c>
      <c r="MY1261" s="124"/>
      <c r="MZ1261" s="124"/>
      <c r="NA1261" s="124"/>
      <c r="NB1261" s="98">
        <f t="shared" si="778"/>
        <v>0</v>
      </c>
      <c r="NC1261" s="98">
        <f t="shared" si="778"/>
        <v>0</v>
      </c>
      <c r="ND1261" s="98">
        <f t="shared" si="778"/>
        <v>0</v>
      </c>
      <c r="NE1261" s="103"/>
      <c r="NF1261" s="103"/>
      <c r="NG1261" s="103"/>
      <c r="NH1261" s="124"/>
      <c r="NI1261" s="124"/>
      <c r="NJ1261" s="124"/>
      <c r="NK1261" s="98">
        <f t="shared" si="779"/>
        <v>0</v>
      </c>
      <c r="NL1261" s="98">
        <f t="shared" si="780"/>
        <v>0</v>
      </c>
      <c r="NM1261" s="98">
        <f t="shared" si="781"/>
        <v>0</v>
      </c>
      <c r="NN1261" s="124"/>
      <c r="NO1261" s="124"/>
      <c r="NP1261" s="124"/>
      <c r="NQ1261" s="98">
        <f t="shared" si="782"/>
        <v>0</v>
      </c>
      <c r="NR1261" s="98">
        <f t="shared" si="783"/>
        <v>0</v>
      </c>
      <c r="NS1261" s="98">
        <f t="shared" si="784"/>
        <v>0</v>
      </c>
      <c r="NT1261" s="124"/>
      <c r="NU1261" s="124"/>
      <c r="NV1261" s="124"/>
      <c r="NW1261" s="98">
        <f t="shared" si="785"/>
        <v>0</v>
      </c>
      <c r="NX1261" s="98">
        <f t="shared" si="785"/>
        <v>0</v>
      </c>
      <c r="NY1261" s="98">
        <f t="shared" si="785"/>
        <v>0</v>
      </c>
      <c r="NZ1261" s="103"/>
      <c r="OA1261" s="103"/>
      <c r="OB1261" s="103"/>
      <c r="OC1261" s="124"/>
      <c r="OD1261" s="124"/>
      <c r="OE1261" s="124"/>
      <c r="OF1261" s="98">
        <f t="shared" si="786"/>
        <v>0</v>
      </c>
      <c r="OG1261" s="98">
        <f t="shared" si="787"/>
        <v>0</v>
      </c>
      <c r="OH1261" s="98">
        <f t="shared" si="788"/>
        <v>0</v>
      </c>
      <c r="OI1261" s="124"/>
      <c r="OJ1261" s="124"/>
      <c r="OK1261" s="124"/>
      <c r="OL1261" s="98">
        <f t="shared" si="789"/>
        <v>0</v>
      </c>
      <c r="OM1261" s="98">
        <f t="shared" si="790"/>
        <v>0</v>
      </c>
      <c r="ON1261" s="98">
        <f t="shared" si="791"/>
        <v>0</v>
      </c>
      <c r="OO1261" s="124"/>
      <c r="OP1261" s="124"/>
      <c r="OQ1261" s="124"/>
      <c r="OR1261" s="98">
        <f t="shared" si="792"/>
        <v>0</v>
      </c>
      <c r="OS1261" s="98">
        <f t="shared" si="792"/>
        <v>0</v>
      </c>
      <c r="OT1261" s="98">
        <f t="shared" si="792"/>
        <v>0</v>
      </c>
      <c r="OU1261" s="103"/>
      <c r="OV1261" s="103"/>
      <c r="OW1261" s="103"/>
      <c r="OX1261" s="124"/>
      <c r="OY1261" s="124"/>
      <c r="OZ1261" s="124"/>
      <c r="PA1261" s="98">
        <f t="shared" si="793"/>
        <v>0</v>
      </c>
      <c r="PB1261" s="98">
        <f t="shared" si="794"/>
        <v>0</v>
      </c>
      <c r="PC1261" s="98">
        <f t="shared" si="795"/>
        <v>0</v>
      </c>
      <c r="PD1261" s="124"/>
      <c r="PE1261" s="124"/>
      <c r="PF1261" s="124"/>
      <c r="PG1261" s="98">
        <f t="shared" si="796"/>
        <v>0</v>
      </c>
      <c r="PH1261" s="98">
        <f t="shared" si="797"/>
        <v>0</v>
      </c>
      <c r="PI1261" s="98">
        <f t="shared" si="798"/>
        <v>0</v>
      </c>
      <c r="PJ1261" s="124"/>
      <c r="PK1261" s="124"/>
      <c r="PL1261" s="124"/>
      <c r="PM1261" s="98">
        <f t="shared" si="799"/>
        <v>0</v>
      </c>
      <c r="PN1261" s="98">
        <f t="shared" si="799"/>
        <v>0</v>
      </c>
      <c r="PO1261" s="98">
        <f t="shared" si="799"/>
        <v>0</v>
      </c>
      <c r="PP1261" s="103"/>
      <c r="PQ1261" s="103"/>
      <c r="PR1261" s="103"/>
      <c r="PS1261" s="124"/>
      <c r="PT1261" s="124"/>
      <c r="PU1261" s="124"/>
      <c r="PV1261" s="98">
        <f t="shared" si="800"/>
        <v>0</v>
      </c>
      <c r="PW1261" s="98">
        <f t="shared" si="801"/>
        <v>0</v>
      </c>
      <c r="PX1261" s="98">
        <f t="shared" si="802"/>
        <v>0</v>
      </c>
      <c r="PY1261" s="124"/>
      <c r="PZ1261" s="124"/>
      <c r="QA1261" s="124"/>
      <c r="QB1261" s="98">
        <f t="shared" si="803"/>
        <v>0</v>
      </c>
      <c r="QC1261" s="98">
        <f t="shared" si="804"/>
        <v>0</v>
      </c>
      <c r="QD1261" s="98">
        <f t="shared" si="805"/>
        <v>0</v>
      </c>
      <c r="QE1261" s="124"/>
      <c r="QF1261" s="124"/>
      <c r="QG1261" s="124"/>
      <c r="QH1261" s="98">
        <f t="shared" si="806"/>
        <v>0</v>
      </c>
      <c r="QI1261" s="98">
        <f t="shared" si="806"/>
        <v>0</v>
      </c>
      <c r="QJ1261" s="98">
        <f t="shared" si="806"/>
        <v>0</v>
      </c>
      <c r="QK1261" s="103"/>
      <c r="QL1261" s="103"/>
      <c r="QM1261" s="103"/>
      <c r="QN1261" s="124"/>
      <c r="QO1261" s="124"/>
      <c r="QP1261" s="124"/>
      <c r="QQ1261" s="98">
        <f t="shared" si="807"/>
        <v>0</v>
      </c>
      <c r="QR1261" s="98">
        <f t="shared" si="808"/>
        <v>0</v>
      </c>
      <c r="QS1261" s="98">
        <f t="shared" si="809"/>
        <v>0</v>
      </c>
      <c r="QT1261" s="124"/>
      <c r="QU1261" s="124"/>
      <c r="QV1261" s="124"/>
      <c r="QW1261" s="98">
        <f t="shared" si="810"/>
        <v>0</v>
      </c>
      <c r="QX1261" s="98">
        <f t="shared" si="811"/>
        <v>0</v>
      </c>
      <c r="QY1261" s="98">
        <f t="shared" si="812"/>
        <v>0</v>
      </c>
      <c r="QZ1261" s="124"/>
      <c r="RA1261" s="124"/>
      <c r="RB1261" s="124"/>
      <c r="RC1261" s="98">
        <f t="shared" si="813"/>
        <v>0</v>
      </c>
      <c r="RD1261" s="98">
        <f t="shared" si="813"/>
        <v>0</v>
      </c>
      <c r="RE1261" s="98">
        <f t="shared" si="813"/>
        <v>0</v>
      </c>
      <c r="RF1261" s="103"/>
      <c r="RG1261" s="103"/>
      <c r="RH1261" s="103"/>
      <c r="RI1261" s="124"/>
      <c r="RJ1261" s="124"/>
      <c r="RK1261" s="124"/>
      <c r="RL1261" s="98">
        <f t="shared" si="814"/>
        <v>0</v>
      </c>
      <c r="RM1261" s="98">
        <f t="shared" si="815"/>
        <v>0</v>
      </c>
      <c r="RN1261" s="98">
        <f t="shared" si="816"/>
        <v>0</v>
      </c>
      <c r="RO1261" s="124"/>
      <c r="RP1261" s="124"/>
      <c r="RQ1261" s="124"/>
      <c r="RR1261" s="98">
        <f t="shared" si="817"/>
        <v>0</v>
      </c>
      <c r="RS1261" s="98">
        <f t="shared" si="818"/>
        <v>0</v>
      </c>
      <c r="RT1261" s="98">
        <f t="shared" si="819"/>
        <v>0</v>
      </c>
      <c r="RU1261" s="124"/>
      <c r="RV1261" s="124"/>
      <c r="RW1261" s="124"/>
      <c r="RX1261" s="98">
        <f t="shared" si="820"/>
        <v>0</v>
      </c>
      <c r="RY1261" s="98">
        <f t="shared" si="820"/>
        <v>0</v>
      </c>
      <c r="RZ1261" s="98">
        <f t="shared" si="820"/>
        <v>0</v>
      </c>
      <c r="SA1261" s="103"/>
      <c r="SB1261" s="103"/>
      <c r="SC1261" s="103"/>
      <c r="SD1261" s="124"/>
      <c r="SE1261" s="124"/>
      <c r="SF1261" s="124"/>
      <c r="SG1261" s="98">
        <f t="shared" si="821"/>
        <v>0</v>
      </c>
      <c r="SH1261" s="98">
        <f t="shared" si="822"/>
        <v>0</v>
      </c>
      <c r="SI1261" s="98">
        <f t="shared" si="823"/>
        <v>0</v>
      </c>
      <c r="SJ1261" s="124"/>
      <c r="SK1261" s="124"/>
      <c r="SL1261" s="124"/>
      <c r="SM1261" s="98">
        <f t="shared" si="824"/>
        <v>0</v>
      </c>
      <c r="SN1261" s="98">
        <f t="shared" si="825"/>
        <v>0</v>
      </c>
      <c r="SO1261" s="98">
        <f t="shared" si="826"/>
        <v>0</v>
      </c>
      <c r="SP1261" s="124"/>
      <c r="SQ1261" s="124"/>
      <c r="SR1261" s="124"/>
      <c r="SS1261" s="98">
        <f t="shared" si="827"/>
        <v>0</v>
      </c>
      <c r="ST1261" s="98">
        <f t="shared" si="827"/>
        <v>0</v>
      </c>
      <c r="SU1261" s="98">
        <f t="shared" si="827"/>
        <v>0</v>
      </c>
      <c r="SV1261" s="103"/>
      <c r="SW1261" s="103"/>
      <c r="SX1261" s="103"/>
      <c r="SY1261" s="124"/>
      <c r="SZ1261" s="124"/>
      <c r="TA1261" s="124"/>
      <c r="TB1261" s="98">
        <f t="shared" si="828"/>
        <v>0</v>
      </c>
      <c r="TC1261" s="98">
        <f t="shared" si="829"/>
        <v>0</v>
      </c>
      <c r="TD1261" s="98">
        <f t="shared" si="830"/>
        <v>0</v>
      </c>
      <c r="TE1261" s="124"/>
      <c r="TF1261" s="124"/>
      <c r="TG1261" s="124"/>
      <c r="TH1261" s="98">
        <f t="shared" si="831"/>
        <v>0</v>
      </c>
      <c r="TI1261" s="98">
        <f t="shared" si="832"/>
        <v>0</v>
      </c>
      <c r="TJ1261" s="98">
        <f t="shared" si="833"/>
        <v>0</v>
      </c>
      <c r="TK1261" s="124"/>
      <c r="TL1261" s="124"/>
      <c r="TM1261" s="124"/>
      <c r="TN1261" s="98">
        <f t="shared" si="834"/>
        <v>0</v>
      </c>
      <c r="TO1261" s="98">
        <f t="shared" si="834"/>
        <v>0</v>
      </c>
      <c r="TP1261" s="98">
        <f t="shared" si="834"/>
        <v>0</v>
      </c>
      <c r="TQ1261" s="103"/>
      <c r="TR1261" s="103"/>
      <c r="TS1261" s="103"/>
      <c r="TT1261" s="124"/>
      <c r="TU1261" s="124"/>
      <c r="TV1261" s="124"/>
      <c r="TW1261" s="98">
        <f t="shared" si="835"/>
        <v>0</v>
      </c>
      <c r="TX1261" s="98">
        <f t="shared" si="836"/>
        <v>0</v>
      </c>
      <c r="TY1261" s="98">
        <f t="shared" si="837"/>
        <v>0</v>
      </c>
      <c r="TZ1261" s="124"/>
      <c r="UA1261" s="124"/>
      <c r="UB1261" s="124"/>
      <c r="UC1261" s="98">
        <f t="shared" si="838"/>
        <v>0</v>
      </c>
      <c r="UD1261" s="98">
        <f t="shared" si="839"/>
        <v>0</v>
      </c>
      <c r="UE1261" s="98">
        <f t="shared" si="840"/>
        <v>0</v>
      </c>
      <c r="UF1261" s="124"/>
      <c r="UG1261" s="124"/>
      <c r="UH1261" s="124"/>
      <c r="UI1261" s="98">
        <f t="shared" si="841"/>
        <v>0</v>
      </c>
      <c r="UJ1261" s="98">
        <f t="shared" si="841"/>
        <v>0</v>
      </c>
      <c r="UK1261" s="98">
        <f t="shared" si="841"/>
        <v>0</v>
      </c>
      <c r="UL1261" s="103"/>
      <c r="UM1261" s="103"/>
      <c r="UN1261" s="103"/>
      <c r="UO1261" s="124"/>
      <c r="UP1261" s="124"/>
      <c r="UQ1261" s="124"/>
      <c r="UR1261" s="98">
        <f t="shared" si="842"/>
        <v>0</v>
      </c>
      <c r="US1261" s="98">
        <f t="shared" si="843"/>
        <v>0</v>
      </c>
      <c r="UT1261" s="98">
        <f t="shared" si="844"/>
        <v>0</v>
      </c>
      <c r="UU1261" s="124"/>
      <c r="UV1261" s="124"/>
      <c r="UW1261" s="124"/>
      <c r="UX1261" s="98">
        <f t="shared" si="845"/>
        <v>2781.63</v>
      </c>
      <c r="UY1261" s="98">
        <f t="shared" si="846"/>
        <v>2603.61</v>
      </c>
      <c r="UZ1261" s="98">
        <f t="shared" si="847"/>
        <v>2549.5</v>
      </c>
      <c r="VA1261" s="124"/>
      <c r="VB1261" s="124"/>
      <c r="VC1261" s="124"/>
      <c r="VD1261" s="98">
        <f t="shared" si="848"/>
        <v>0</v>
      </c>
      <c r="VE1261" s="98">
        <f t="shared" si="848"/>
        <v>0</v>
      </c>
      <c r="VF1261" s="98">
        <f t="shared" si="848"/>
        <v>0</v>
      </c>
      <c r="VG1261" s="103"/>
      <c r="VH1261" s="103"/>
      <c r="VI1261" s="103"/>
      <c r="VJ1261" s="124"/>
      <c r="VK1261" s="124"/>
      <c r="VL1261" s="124"/>
      <c r="VM1261" s="98">
        <f t="shared" si="849"/>
        <v>0</v>
      </c>
      <c r="VN1261" s="98">
        <f t="shared" si="850"/>
        <v>0</v>
      </c>
      <c r="VO1261" s="98">
        <f t="shared" si="851"/>
        <v>0</v>
      </c>
      <c r="VP1261" s="124"/>
      <c r="VQ1261" s="124"/>
      <c r="VR1261" s="124"/>
      <c r="VS1261" s="98">
        <f t="shared" si="852"/>
        <v>0</v>
      </c>
      <c r="VT1261" s="98">
        <f t="shared" si="853"/>
        <v>0</v>
      </c>
      <c r="VU1261" s="98">
        <f t="shared" si="854"/>
        <v>0</v>
      </c>
      <c r="VV1261" s="124"/>
      <c r="VW1261" s="124"/>
      <c r="VX1261" s="124"/>
      <c r="VY1261" s="98">
        <f t="shared" si="855"/>
        <v>0</v>
      </c>
      <c r="VZ1261" s="98">
        <f t="shared" si="855"/>
        <v>0</v>
      </c>
      <c r="WA1261" s="98">
        <f t="shared" si="855"/>
        <v>0</v>
      </c>
      <c r="WB1261" s="103"/>
      <c r="WC1261" s="103"/>
      <c r="WD1261" s="103"/>
      <c r="WE1261" s="124"/>
      <c r="WF1261" s="124"/>
      <c r="WG1261" s="124"/>
      <c r="WH1261" s="98">
        <f t="shared" si="856"/>
        <v>0</v>
      </c>
      <c r="WI1261" s="98">
        <f t="shared" si="857"/>
        <v>0</v>
      </c>
      <c r="WJ1261" s="98">
        <f t="shared" si="858"/>
        <v>0</v>
      </c>
      <c r="WK1261" s="124"/>
      <c r="WL1261" s="124"/>
      <c r="WM1261" s="124"/>
      <c r="WN1261" s="98">
        <f t="shared" si="859"/>
        <v>0</v>
      </c>
      <c r="WO1261" s="98">
        <f t="shared" si="860"/>
        <v>0</v>
      </c>
      <c r="WP1261" s="98">
        <f t="shared" si="861"/>
        <v>0</v>
      </c>
      <c r="WQ1261" s="124"/>
      <c r="WR1261" s="124"/>
      <c r="WS1261" s="124"/>
      <c r="WT1261" s="98">
        <f t="shared" si="862"/>
        <v>0</v>
      </c>
      <c r="WU1261" s="98">
        <f t="shared" si="862"/>
        <v>0</v>
      </c>
      <c r="WV1261" s="98">
        <f t="shared" si="862"/>
        <v>0</v>
      </c>
      <c r="WW1261" s="103"/>
      <c r="WX1261" s="103"/>
      <c r="WY1261" s="103"/>
      <c r="WZ1261" s="124"/>
      <c r="XA1261" s="124"/>
      <c r="XB1261" s="124"/>
      <c r="XC1261" s="98">
        <f t="shared" si="863"/>
        <v>0</v>
      </c>
      <c r="XD1261" s="98">
        <f t="shared" si="864"/>
        <v>0</v>
      </c>
      <c r="XE1261" s="98">
        <f t="shared" si="865"/>
        <v>0</v>
      </c>
      <c r="XF1261" s="124"/>
      <c r="XG1261" s="124"/>
      <c r="XH1261" s="124"/>
      <c r="XI1261" s="98">
        <f t="shared" si="866"/>
        <v>0</v>
      </c>
      <c r="XJ1261" s="98">
        <f t="shared" si="867"/>
        <v>0</v>
      </c>
      <c r="XK1261" s="98">
        <f t="shared" si="868"/>
        <v>0</v>
      </c>
      <c r="XL1261" s="124"/>
      <c r="XM1261" s="124"/>
      <c r="XN1261" s="124"/>
      <c r="XO1261" s="98">
        <f t="shared" si="869"/>
        <v>0</v>
      </c>
      <c r="XP1261" s="98">
        <f t="shared" si="869"/>
        <v>0</v>
      </c>
      <c r="XQ1261" s="98">
        <f t="shared" si="869"/>
        <v>0</v>
      </c>
      <c r="XR1261" s="103"/>
      <c r="XS1261" s="103"/>
      <c r="XT1261" s="103"/>
      <c r="XU1261" s="124"/>
      <c r="XV1261" s="124"/>
      <c r="XW1261" s="124"/>
      <c r="XX1261" s="98">
        <f t="shared" si="870"/>
        <v>0</v>
      </c>
      <c r="XY1261" s="98">
        <f t="shared" si="871"/>
        <v>0</v>
      </c>
      <c r="XZ1261" s="98">
        <f t="shared" si="872"/>
        <v>0</v>
      </c>
      <c r="YA1261" s="124"/>
      <c r="YB1261" s="124"/>
      <c r="YC1261" s="124"/>
      <c r="YD1261" s="98">
        <f t="shared" si="873"/>
        <v>0</v>
      </c>
      <c r="YE1261" s="98">
        <f t="shared" si="874"/>
        <v>0</v>
      </c>
      <c r="YF1261" s="98">
        <f t="shared" si="875"/>
        <v>0</v>
      </c>
      <c r="YG1261" s="124"/>
      <c r="YH1261" s="124"/>
      <c r="YI1261" s="124"/>
      <c r="YJ1261" s="98">
        <f t="shared" si="876"/>
        <v>0</v>
      </c>
      <c r="YK1261" s="98">
        <f t="shared" si="876"/>
        <v>0</v>
      </c>
      <c r="YL1261" s="98">
        <f t="shared" si="876"/>
        <v>0</v>
      </c>
      <c r="YM1261" s="146">
        <f t="shared" si="877"/>
        <v>0</v>
      </c>
      <c r="YN1261" s="146">
        <f t="shared" si="877"/>
        <v>0</v>
      </c>
      <c r="YO1261" s="146">
        <f t="shared" si="877"/>
        <v>0</v>
      </c>
      <c r="YP1261" s="124"/>
      <c r="YQ1261" s="124"/>
      <c r="YR1261" s="124"/>
      <c r="YS1261" s="98">
        <f t="shared" si="878"/>
        <v>0</v>
      </c>
      <c r="YT1261" s="98">
        <f t="shared" si="879"/>
        <v>0</v>
      </c>
      <c r="YU1261" s="98">
        <f t="shared" si="880"/>
        <v>0</v>
      </c>
      <c r="YV1261" s="124"/>
      <c r="YW1261" s="124"/>
      <c r="YX1261" s="124"/>
      <c r="YY1261" s="98">
        <f t="shared" si="881"/>
        <v>4112.5</v>
      </c>
      <c r="YZ1261" s="98">
        <f t="shared" si="882"/>
        <v>3834.33</v>
      </c>
      <c r="ZA1261" s="98">
        <f t="shared" si="883"/>
        <v>3754.77</v>
      </c>
      <c r="ZB1261" s="124"/>
      <c r="ZC1261" s="124"/>
      <c r="ZD1261" s="124"/>
      <c r="ZE1261" s="98">
        <f t="shared" si="884"/>
        <v>0</v>
      </c>
      <c r="ZF1261" s="98">
        <f t="shared" si="884"/>
        <v>0</v>
      </c>
      <c r="ZG1261" s="98">
        <f t="shared" si="884"/>
        <v>0</v>
      </c>
    </row>
    <row r="1262" spans="1:683" ht="36" hidden="1">
      <c r="A1262" s="99" t="s">
        <v>816</v>
      </c>
      <c r="B1262" s="297" t="s">
        <v>430</v>
      </c>
      <c r="C1262" s="5"/>
      <c r="D1262" s="652"/>
      <c r="E1262" s="286"/>
      <c r="F1262" s="111"/>
      <c r="G1262" s="111"/>
      <c r="H1262" s="111"/>
      <c r="I1262" s="98">
        <f t="shared" si="885"/>
        <v>21449.23</v>
      </c>
      <c r="J1262" s="98">
        <f t="shared" si="885"/>
        <v>21449.23</v>
      </c>
      <c r="K1262" s="98">
        <f t="shared" si="885"/>
        <v>21449.23</v>
      </c>
      <c r="L1262" s="103"/>
      <c r="M1262" s="103"/>
      <c r="N1262" s="103"/>
      <c r="O1262" s="124"/>
      <c r="P1262" s="124"/>
      <c r="Q1262" s="124"/>
      <c r="R1262" s="98">
        <f t="shared" si="886"/>
        <v>0</v>
      </c>
      <c r="S1262" s="98">
        <f t="shared" si="887"/>
        <v>0</v>
      </c>
      <c r="T1262" s="98">
        <f t="shared" si="888"/>
        <v>0</v>
      </c>
      <c r="U1262" s="124"/>
      <c r="V1262" s="124"/>
      <c r="W1262" s="124"/>
      <c r="X1262" s="98">
        <f t="shared" si="663"/>
        <v>0</v>
      </c>
      <c r="Y1262" s="98">
        <f t="shared" si="664"/>
        <v>0</v>
      </c>
      <c r="Z1262" s="98">
        <f t="shared" si="665"/>
        <v>0</v>
      </c>
      <c r="AA1262" s="124"/>
      <c r="AB1262" s="124"/>
      <c r="AC1262" s="124"/>
      <c r="AD1262" s="98">
        <f t="shared" si="666"/>
        <v>0</v>
      </c>
      <c r="AE1262" s="98">
        <f t="shared" si="666"/>
        <v>0</v>
      </c>
      <c r="AF1262" s="98">
        <f t="shared" si="666"/>
        <v>0</v>
      </c>
      <c r="AG1262" s="103"/>
      <c r="AH1262" s="103"/>
      <c r="AI1262" s="103"/>
      <c r="AJ1262" s="124"/>
      <c r="AK1262" s="124"/>
      <c r="AL1262" s="124"/>
      <c r="AM1262" s="98">
        <f t="shared" si="667"/>
        <v>0</v>
      </c>
      <c r="AN1262" s="98">
        <f t="shared" si="668"/>
        <v>0</v>
      </c>
      <c r="AO1262" s="98">
        <f t="shared" si="669"/>
        <v>0</v>
      </c>
      <c r="AP1262" s="124"/>
      <c r="AQ1262" s="124"/>
      <c r="AR1262" s="124"/>
      <c r="AS1262" s="98">
        <f t="shared" si="670"/>
        <v>0</v>
      </c>
      <c r="AT1262" s="98">
        <f t="shared" si="671"/>
        <v>0</v>
      </c>
      <c r="AU1262" s="98">
        <f t="shared" si="672"/>
        <v>0</v>
      </c>
      <c r="AV1262" s="124"/>
      <c r="AW1262" s="124"/>
      <c r="AX1262" s="124"/>
      <c r="AY1262" s="98">
        <f t="shared" si="673"/>
        <v>0</v>
      </c>
      <c r="AZ1262" s="98">
        <f t="shared" si="673"/>
        <v>0</v>
      </c>
      <c r="BA1262" s="98">
        <f t="shared" si="673"/>
        <v>0</v>
      </c>
      <c r="BB1262" s="103"/>
      <c r="BC1262" s="103"/>
      <c r="BD1262" s="103"/>
      <c r="BE1262" s="124"/>
      <c r="BF1262" s="124"/>
      <c r="BG1262" s="124"/>
      <c r="BH1262" s="98">
        <f t="shared" si="674"/>
        <v>0</v>
      </c>
      <c r="BI1262" s="98">
        <f t="shared" si="675"/>
        <v>0</v>
      </c>
      <c r="BJ1262" s="98">
        <f t="shared" si="676"/>
        <v>0</v>
      </c>
      <c r="BK1262" s="124"/>
      <c r="BL1262" s="124"/>
      <c r="BM1262" s="124"/>
      <c r="BN1262" s="98">
        <f t="shared" si="677"/>
        <v>0</v>
      </c>
      <c r="BO1262" s="98">
        <f t="shared" si="678"/>
        <v>0</v>
      </c>
      <c r="BP1262" s="98">
        <f t="shared" si="679"/>
        <v>0</v>
      </c>
      <c r="BQ1262" s="124"/>
      <c r="BR1262" s="124"/>
      <c r="BS1262" s="124"/>
      <c r="BT1262" s="98">
        <f t="shared" si="680"/>
        <v>0</v>
      </c>
      <c r="BU1262" s="98">
        <f t="shared" si="680"/>
        <v>0</v>
      </c>
      <c r="BV1262" s="98">
        <f t="shared" si="680"/>
        <v>0</v>
      </c>
      <c r="BW1262" s="103"/>
      <c r="BX1262" s="103"/>
      <c r="BY1262" s="103"/>
      <c r="BZ1262" s="124"/>
      <c r="CA1262" s="124"/>
      <c r="CB1262" s="124"/>
      <c r="CC1262" s="98">
        <f t="shared" si="681"/>
        <v>0</v>
      </c>
      <c r="CD1262" s="98">
        <f t="shared" si="682"/>
        <v>0</v>
      </c>
      <c r="CE1262" s="98">
        <f t="shared" si="683"/>
        <v>0</v>
      </c>
      <c r="CF1262" s="124"/>
      <c r="CG1262" s="124"/>
      <c r="CH1262" s="124"/>
      <c r="CI1262" s="98">
        <f t="shared" si="684"/>
        <v>0</v>
      </c>
      <c r="CJ1262" s="98">
        <f t="shared" si="685"/>
        <v>0</v>
      </c>
      <c r="CK1262" s="98">
        <f t="shared" si="686"/>
        <v>0</v>
      </c>
      <c r="CL1262" s="124"/>
      <c r="CM1262" s="124"/>
      <c r="CN1262" s="124"/>
      <c r="CO1262" s="98">
        <f t="shared" si="687"/>
        <v>0</v>
      </c>
      <c r="CP1262" s="98">
        <f t="shared" si="687"/>
        <v>0</v>
      </c>
      <c r="CQ1262" s="98">
        <f t="shared" si="687"/>
        <v>0</v>
      </c>
      <c r="CR1262" s="103"/>
      <c r="CS1262" s="103"/>
      <c r="CT1262" s="103"/>
      <c r="CU1262" s="124"/>
      <c r="CV1262" s="124"/>
      <c r="CW1262" s="124"/>
      <c r="CX1262" s="98">
        <f t="shared" si="688"/>
        <v>0</v>
      </c>
      <c r="CY1262" s="98">
        <f t="shared" si="689"/>
        <v>0</v>
      </c>
      <c r="CZ1262" s="98">
        <f t="shared" si="690"/>
        <v>0</v>
      </c>
      <c r="DA1262" s="124"/>
      <c r="DB1262" s="124"/>
      <c r="DC1262" s="124"/>
      <c r="DD1262" s="98">
        <f t="shared" si="691"/>
        <v>0</v>
      </c>
      <c r="DE1262" s="98">
        <f t="shared" si="692"/>
        <v>0</v>
      </c>
      <c r="DF1262" s="98">
        <f t="shared" si="693"/>
        <v>0</v>
      </c>
      <c r="DG1262" s="124"/>
      <c r="DH1262" s="124"/>
      <c r="DI1262" s="124"/>
      <c r="DJ1262" s="98">
        <f t="shared" si="694"/>
        <v>0</v>
      </c>
      <c r="DK1262" s="98">
        <f t="shared" si="694"/>
        <v>0</v>
      </c>
      <c r="DL1262" s="98">
        <f t="shared" si="694"/>
        <v>0</v>
      </c>
      <c r="DM1262" s="103"/>
      <c r="DN1262" s="103"/>
      <c r="DO1262" s="103"/>
      <c r="DP1262" s="124"/>
      <c r="DQ1262" s="124"/>
      <c r="DR1262" s="124"/>
      <c r="DS1262" s="98">
        <f t="shared" si="695"/>
        <v>0</v>
      </c>
      <c r="DT1262" s="98">
        <f t="shared" si="696"/>
        <v>0</v>
      </c>
      <c r="DU1262" s="98">
        <f t="shared" si="697"/>
        <v>0</v>
      </c>
      <c r="DV1262" s="124"/>
      <c r="DW1262" s="124"/>
      <c r="DX1262" s="124"/>
      <c r="DY1262" s="98">
        <f t="shared" si="698"/>
        <v>0</v>
      </c>
      <c r="DZ1262" s="98">
        <f t="shared" si="699"/>
        <v>0</v>
      </c>
      <c r="EA1262" s="98">
        <f t="shared" si="700"/>
        <v>0</v>
      </c>
      <c r="EB1262" s="124"/>
      <c r="EC1262" s="124"/>
      <c r="ED1262" s="124"/>
      <c r="EE1262" s="98">
        <f t="shared" si="701"/>
        <v>0</v>
      </c>
      <c r="EF1262" s="98">
        <f t="shared" si="701"/>
        <v>0</v>
      </c>
      <c r="EG1262" s="98">
        <f t="shared" si="701"/>
        <v>0</v>
      </c>
      <c r="EH1262" s="103"/>
      <c r="EI1262" s="103"/>
      <c r="EJ1262" s="103"/>
      <c r="EK1262" s="124"/>
      <c r="EL1262" s="124"/>
      <c r="EM1262" s="124"/>
      <c r="EN1262" s="98">
        <f t="shared" si="702"/>
        <v>0</v>
      </c>
      <c r="EO1262" s="98">
        <f t="shared" si="703"/>
        <v>0</v>
      </c>
      <c r="EP1262" s="98">
        <f t="shared" si="704"/>
        <v>0</v>
      </c>
      <c r="EQ1262" s="124"/>
      <c r="ER1262" s="124"/>
      <c r="ES1262" s="124"/>
      <c r="ET1262" s="98">
        <f t="shared" si="705"/>
        <v>0</v>
      </c>
      <c r="EU1262" s="98">
        <f t="shared" si="706"/>
        <v>0</v>
      </c>
      <c r="EV1262" s="98">
        <f t="shared" si="707"/>
        <v>0</v>
      </c>
      <c r="EW1262" s="124"/>
      <c r="EX1262" s="124"/>
      <c r="EY1262" s="124"/>
      <c r="EZ1262" s="98">
        <f t="shared" si="708"/>
        <v>0</v>
      </c>
      <c r="FA1262" s="98">
        <f t="shared" si="708"/>
        <v>0</v>
      </c>
      <c r="FB1262" s="98">
        <f t="shared" si="708"/>
        <v>0</v>
      </c>
      <c r="FC1262" s="103"/>
      <c r="FD1262" s="103"/>
      <c r="FE1262" s="103"/>
      <c r="FF1262" s="124"/>
      <c r="FG1262" s="124"/>
      <c r="FH1262" s="124"/>
      <c r="FI1262" s="98">
        <f t="shared" si="709"/>
        <v>0</v>
      </c>
      <c r="FJ1262" s="98">
        <f t="shared" si="710"/>
        <v>0</v>
      </c>
      <c r="FK1262" s="98">
        <f t="shared" si="711"/>
        <v>0</v>
      </c>
      <c r="FL1262" s="124"/>
      <c r="FM1262" s="124"/>
      <c r="FN1262" s="124"/>
      <c r="FO1262" s="98">
        <f t="shared" si="712"/>
        <v>0</v>
      </c>
      <c r="FP1262" s="98">
        <f t="shared" si="713"/>
        <v>0</v>
      </c>
      <c r="FQ1262" s="98">
        <f t="shared" si="714"/>
        <v>0</v>
      </c>
      <c r="FR1262" s="124"/>
      <c r="FS1262" s="124"/>
      <c r="FT1262" s="124"/>
      <c r="FU1262" s="98">
        <f t="shared" si="715"/>
        <v>0</v>
      </c>
      <c r="FV1262" s="98">
        <f t="shared" si="715"/>
        <v>0</v>
      </c>
      <c r="FW1262" s="98">
        <f t="shared" si="715"/>
        <v>0</v>
      </c>
      <c r="FX1262" s="103"/>
      <c r="FY1262" s="103"/>
      <c r="FZ1262" s="103"/>
      <c r="GA1262" s="124"/>
      <c r="GB1262" s="124"/>
      <c r="GC1262" s="124"/>
      <c r="GD1262" s="98">
        <f t="shared" si="716"/>
        <v>0</v>
      </c>
      <c r="GE1262" s="98">
        <f t="shared" si="717"/>
        <v>0</v>
      </c>
      <c r="GF1262" s="98">
        <f t="shared" si="718"/>
        <v>0</v>
      </c>
      <c r="GG1262" s="124"/>
      <c r="GH1262" s="124"/>
      <c r="GI1262" s="124"/>
      <c r="GJ1262" s="98">
        <f t="shared" si="719"/>
        <v>0</v>
      </c>
      <c r="GK1262" s="98">
        <f t="shared" si="720"/>
        <v>0</v>
      </c>
      <c r="GL1262" s="98">
        <f t="shared" si="721"/>
        <v>0</v>
      </c>
      <c r="GM1262" s="124"/>
      <c r="GN1262" s="124"/>
      <c r="GO1262" s="124"/>
      <c r="GP1262" s="98">
        <f t="shared" si="722"/>
        <v>0</v>
      </c>
      <c r="GQ1262" s="98">
        <f t="shared" si="722"/>
        <v>0</v>
      </c>
      <c r="GR1262" s="98">
        <f t="shared" si="722"/>
        <v>0</v>
      </c>
      <c r="GS1262" s="103"/>
      <c r="GT1262" s="103"/>
      <c r="GU1262" s="103"/>
      <c r="GV1262" s="124"/>
      <c r="GW1262" s="124"/>
      <c r="GX1262" s="124"/>
      <c r="GY1262" s="98">
        <f t="shared" si="723"/>
        <v>0</v>
      </c>
      <c r="GZ1262" s="98">
        <f t="shared" si="724"/>
        <v>0</v>
      </c>
      <c r="HA1262" s="98">
        <f t="shared" si="725"/>
        <v>0</v>
      </c>
      <c r="HB1262" s="124"/>
      <c r="HC1262" s="124"/>
      <c r="HD1262" s="124"/>
      <c r="HE1262" s="98">
        <f t="shared" si="726"/>
        <v>7542.73</v>
      </c>
      <c r="HF1262" s="98">
        <f t="shared" si="727"/>
        <v>7006.78</v>
      </c>
      <c r="HG1262" s="98">
        <f t="shared" si="728"/>
        <v>6861.97</v>
      </c>
      <c r="HH1262" s="124"/>
      <c r="HI1262" s="124"/>
      <c r="HJ1262" s="124"/>
      <c r="HK1262" s="98">
        <f t="shared" si="729"/>
        <v>0</v>
      </c>
      <c r="HL1262" s="98">
        <f t="shared" si="729"/>
        <v>0</v>
      </c>
      <c r="HM1262" s="98">
        <f t="shared" si="729"/>
        <v>0</v>
      </c>
      <c r="HN1262" s="103"/>
      <c r="HO1262" s="103"/>
      <c r="HP1262" s="103"/>
      <c r="HQ1262" s="124"/>
      <c r="HR1262" s="124"/>
      <c r="HS1262" s="124"/>
      <c r="HT1262" s="98">
        <f t="shared" si="730"/>
        <v>0</v>
      </c>
      <c r="HU1262" s="98">
        <f t="shared" si="731"/>
        <v>0</v>
      </c>
      <c r="HV1262" s="98">
        <f t="shared" si="732"/>
        <v>0</v>
      </c>
      <c r="HW1262" s="124"/>
      <c r="HX1262" s="124"/>
      <c r="HY1262" s="124"/>
      <c r="HZ1262" s="98">
        <f t="shared" si="733"/>
        <v>0</v>
      </c>
      <c r="IA1262" s="98">
        <f t="shared" si="734"/>
        <v>0</v>
      </c>
      <c r="IB1262" s="98">
        <f t="shared" si="735"/>
        <v>0</v>
      </c>
      <c r="IC1262" s="124"/>
      <c r="ID1262" s="124"/>
      <c r="IE1262" s="124"/>
      <c r="IF1262" s="98">
        <f t="shared" si="736"/>
        <v>0</v>
      </c>
      <c r="IG1262" s="98">
        <f t="shared" si="736"/>
        <v>0</v>
      </c>
      <c r="IH1262" s="98">
        <f t="shared" si="736"/>
        <v>0</v>
      </c>
      <c r="II1262" s="103"/>
      <c r="IJ1262" s="103"/>
      <c r="IK1262" s="103"/>
      <c r="IL1262" s="124"/>
      <c r="IM1262" s="124"/>
      <c r="IN1262" s="124"/>
      <c r="IO1262" s="98">
        <f t="shared" si="737"/>
        <v>0</v>
      </c>
      <c r="IP1262" s="98">
        <f t="shared" si="738"/>
        <v>0</v>
      </c>
      <c r="IQ1262" s="98">
        <f t="shared" si="739"/>
        <v>0</v>
      </c>
      <c r="IR1262" s="124"/>
      <c r="IS1262" s="124"/>
      <c r="IT1262" s="124"/>
      <c r="IU1262" s="98">
        <f t="shared" si="740"/>
        <v>0</v>
      </c>
      <c r="IV1262" s="98">
        <f t="shared" si="741"/>
        <v>0</v>
      </c>
      <c r="IW1262" s="98">
        <f t="shared" si="742"/>
        <v>0</v>
      </c>
      <c r="IX1262" s="124"/>
      <c r="IY1262" s="124"/>
      <c r="IZ1262" s="124"/>
      <c r="JA1262" s="98">
        <f t="shared" si="743"/>
        <v>0</v>
      </c>
      <c r="JB1262" s="98">
        <f t="shared" si="743"/>
        <v>0</v>
      </c>
      <c r="JC1262" s="98">
        <f t="shared" si="743"/>
        <v>0</v>
      </c>
      <c r="JD1262" s="103"/>
      <c r="JE1262" s="103"/>
      <c r="JF1262" s="103"/>
      <c r="JG1262" s="124"/>
      <c r="JH1262" s="124"/>
      <c r="JI1262" s="124"/>
      <c r="JJ1262" s="98">
        <f t="shared" si="744"/>
        <v>0</v>
      </c>
      <c r="JK1262" s="98">
        <f t="shared" si="745"/>
        <v>0</v>
      </c>
      <c r="JL1262" s="98">
        <f t="shared" si="746"/>
        <v>0</v>
      </c>
      <c r="JM1262" s="124"/>
      <c r="JN1262" s="124"/>
      <c r="JO1262" s="124"/>
      <c r="JP1262" s="98">
        <f t="shared" si="747"/>
        <v>0</v>
      </c>
      <c r="JQ1262" s="98">
        <f t="shared" si="748"/>
        <v>0</v>
      </c>
      <c r="JR1262" s="98">
        <f t="shared" si="749"/>
        <v>0</v>
      </c>
      <c r="JS1262" s="124"/>
      <c r="JT1262" s="124"/>
      <c r="JU1262" s="124"/>
      <c r="JV1262" s="98">
        <f t="shared" si="750"/>
        <v>0</v>
      </c>
      <c r="JW1262" s="98">
        <f t="shared" si="750"/>
        <v>0</v>
      </c>
      <c r="JX1262" s="98">
        <f t="shared" si="750"/>
        <v>0</v>
      </c>
      <c r="JY1262" s="103"/>
      <c r="JZ1262" s="103"/>
      <c r="KA1262" s="103"/>
      <c r="KB1262" s="124"/>
      <c r="KC1262" s="124"/>
      <c r="KD1262" s="124"/>
      <c r="KE1262" s="98">
        <f t="shared" si="751"/>
        <v>0</v>
      </c>
      <c r="KF1262" s="98">
        <f t="shared" si="752"/>
        <v>0</v>
      </c>
      <c r="KG1262" s="98">
        <f t="shared" si="753"/>
        <v>0</v>
      </c>
      <c r="KH1262" s="124"/>
      <c r="KI1262" s="124"/>
      <c r="KJ1262" s="124"/>
      <c r="KK1262" s="98">
        <f t="shared" si="754"/>
        <v>0</v>
      </c>
      <c r="KL1262" s="98">
        <f t="shared" si="755"/>
        <v>0</v>
      </c>
      <c r="KM1262" s="98">
        <f t="shared" si="756"/>
        <v>0</v>
      </c>
      <c r="KN1262" s="124"/>
      <c r="KO1262" s="124"/>
      <c r="KP1262" s="124"/>
      <c r="KQ1262" s="98">
        <f t="shared" si="757"/>
        <v>0</v>
      </c>
      <c r="KR1262" s="98">
        <f t="shared" si="757"/>
        <v>0</v>
      </c>
      <c r="KS1262" s="98">
        <f t="shared" si="757"/>
        <v>0</v>
      </c>
      <c r="KT1262" s="103"/>
      <c r="KU1262" s="103"/>
      <c r="KV1262" s="103"/>
      <c r="KW1262" s="124"/>
      <c r="KX1262" s="124"/>
      <c r="KY1262" s="124"/>
      <c r="KZ1262" s="98">
        <f t="shared" si="758"/>
        <v>0</v>
      </c>
      <c r="LA1262" s="98">
        <f t="shared" si="759"/>
        <v>0</v>
      </c>
      <c r="LB1262" s="98">
        <f t="shared" si="760"/>
        <v>0</v>
      </c>
      <c r="LC1262" s="124"/>
      <c r="LD1262" s="124"/>
      <c r="LE1262" s="124"/>
      <c r="LF1262" s="98">
        <f t="shared" si="761"/>
        <v>0</v>
      </c>
      <c r="LG1262" s="98">
        <f t="shared" si="762"/>
        <v>0</v>
      </c>
      <c r="LH1262" s="98">
        <f t="shared" si="763"/>
        <v>0</v>
      </c>
      <c r="LI1262" s="124"/>
      <c r="LJ1262" s="124"/>
      <c r="LK1262" s="124"/>
      <c r="LL1262" s="98">
        <f t="shared" si="764"/>
        <v>0</v>
      </c>
      <c r="LM1262" s="98">
        <f t="shared" si="764"/>
        <v>0</v>
      </c>
      <c r="LN1262" s="98">
        <f t="shared" si="764"/>
        <v>0</v>
      </c>
      <c r="LO1262" s="103"/>
      <c r="LP1262" s="103"/>
      <c r="LQ1262" s="103"/>
      <c r="LR1262" s="124"/>
      <c r="LS1262" s="124"/>
      <c r="LT1262" s="124"/>
      <c r="LU1262" s="98">
        <f t="shared" si="765"/>
        <v>0</v>
      </c>
      <c r="LV1262" s="98">
        <f t="shared" si="766"/>
        <v>0</v>
      </c>
      <c r="LW1262" s="98">
        <f t="shared" si="767"/>
        <v>0</v>
      </c>
      <c r="LX1262" s="124"/>
      <c r="LY1262" s="124"/>
      <c r="LZ1262" s="124"/>
      <c r="MA1262" s="98">
        <f t="shared" si="768"/>
        <v>0</v>
      </c>
      <c r="MB1262" s="98">
        <f t="shared" si="769"/>
        <v>0</v>
      </c>
      <c r="MC1262" s="98">
        <f t="shared" si="770"/>
        <v>0</v>
      </c>
      <c r="MD1262" s="124"/>
      <c r="ME1262" s="124"/>
      <c r="MF1262" s="124"/>
      <c r="MG1262" s="98">
        <f t="shared" si="771"/>
        <v>0</v>
      </c>
      <c r="MH1262" s="98">
        <f t="shared" si="771"/>
        <v>0</v>
      </c>
      <c r="MI1262" s="98">
        <f t="shared" si="771"/>
        <v>0</v>
      </c>
      <c r="MJ1262" s="103"/>
      <c r="MK1262" s="103"/>
      <c r="ML1262" s="103"/>
      <c r="MM1262" s="124"/>
      <c r="MN1262" s="124"/>
      <c r="MO1262" s="124"/>
      <c r="MP1262" s="98">
        <f t="shared" si="772"/>
        <v>0</v>
      </c>
      <c r="MQ1262" s="98">
        <f t="shared" si="773"/>
        <v>0</v>
      </c>
      <c r="MR1262" s="98">
        <f t="shared" si="774"/>
        <v>0</v>
      </c>
      <c r="MS1262" s="124"/>
      <c r="MT1262" s="124"/>
      <c r="MU1262" s="124"/>
      <c r="MV1262" s="98">
        <f t="shared" si="775"/>
        <v>0</v>
      </c>
      <c r="MW1262" s="98">
        <f t="shared" si="776"/>
        <v>0</v>
      </c>
      <c r="MX1262" s="98">
        <f t="shared" si="777"/>
        <v>0</v>
      </c>
      <c r="MY1262" s="124"/>
      <c r="MZ1262" s="124"/>
      <c r="NA1262" s="124"/>
      <c r="NB1262" s="98">
        <f t="shared" si="778"/>
        <v>0</v>
      </c>
      <c r="NC1262" s="98">
        <f t="shared" si="778"/>
        <v>0</v>
      </c>
      <c r="ND1262" s="98">
        <f t="shared" si="778"/>
        <v>0</v>
      </c>
      <c r="NE1262" s="103"/>
      <c r="NF1262" s="103"/>
      <c r="NG1262" s="103"/>
      <c r="NH1262" s="124"/>
      <c r="NI1262" s="124"/>
      <c r="NJ1262" s="124"/>
      <c r="NK1262" s="98">
        <f t="shared" si="779"/>
        <v>0</v>
      </c>
      <c r="NL1262" s="98">
        <f t="shared" si="780"/>
        <v>0</v>
      </c>
      <c r="NM1262" s="98">
        <f t="shared" si="781"/>
        <v>0</v>
      </c>
      <c r="NN1262" s="124"/>
      <c r="NO1262" s="124"/>
      <c r="NP1262" s="124"/>
      <c r="NQ1262" s="98">
        <f t="shared" si="782"/>
        <v>0</v>
      </c>
      <c r="NR1262" s="98">
        <f t="shared" si="783"/>
        <v>0</v>
      </c>
      <c r="NS1262" s="98">
        <f t="shared" si="784"/>
        <v>0</v>
      </c>
      <c r="NT1262" s="124"/>
      <c r="NU1262" s="124"/>
      <c r="NV1262" s="124"/>
      <c r="NW1262" s="98">
        <f t="shared" si="785"/>
        <v>0</v>
      </c>
      <c r="NX1262" s="98">
        <f t="shared" si="785"/>
        <v>0</v>
      </c>
      <c r="NY1262" s="98">
        <f t="shared" si="785"/>
        <v>0</v>
      </c>
      <c r="NZ1262" s="103"/>
      <c r="OA1262" s="103"/>
      <c r="OB1262" s="103"/>
      <c r="OC1262" s="124"/>
      <c r="OD1262" s="124"/>
      <c r="OE1262" s="124"/>
      <c r="OF1262" s="98">
        <f t="shared" si="786"/>
        <v>0</v>
      </c>
      <c r="OG1262" s="98">
        <f t="shared" si="787"/>
        <v>0</v>
      </c>
      <c r="OH1262" s="98">
        <f t="shared" si="788"/>
        <v>0</v>
      </c>
      <c r="OI1262" s="124"/>
      <c r="OJ1262" s="124"/>
      <c r="OK1262" s="124"/>
      <c r="OL1262" s="98">
        <f t="shared" si="789"/>
        <v>0</v>
      </c>
      <c r="OM1262" s="98">
        <f t="shared" si="790"/>
        <v>0</v>
      </c>
      <c r="ON1262" s="98">
        <f t="shared" si="791"/>
        <v>0</v>
      </c>
      <c r="OO1262" s="124"/>
      <c r="OP1262" s="124"/>
      <c r="OQ1262" s="124"/>
      <c r="OR1262" s="98">
        <f t="shared" si="792"/>
        <v>0</v>
      </c>
      <c r="OS1262" s="98">
        <f t="shared" si="792"/>
        <v>0</v>
      </c>
      <c r="OT1262" s="98">
        <f t="shared" si="792"/>
        <v>0</v>
      </c>
      <c r="OU1262" s="103"/>
      <c r="OV1262" s="103"/>
      <c r="OW1262" s="103"/>
      <c r="OX1262" s="124"/>
      <c r="OY1262" s="124"/>
      <c r="OZ1262" s="124"/>
      <c r="PA1262" s="98">
        <f t="shared" si="793"/>
        <v>0</v>
      </c>
      <c r="PB1262" s="98">
        <f t="shared" si="794"/>
        <v>0</v>
      </c>
      <c r="PC1262" s="98">
        <f t="shared" si="795"/>
        <v>0</v>
      </c>
      <c r="PD1262" s="124"/>
      <c r="PE1262" s="124"/>
      <c r="PF1262" s="124"/>
      <c r="PG1262" s="98">
        <f t="shared" si="796"/>
        <v>0</v>
      </c>
      <c r="PH1262" s="98">
        <f t="shared" si="797"/>
        <v>0</v>
      </c>
      <c r="PI1262" s="98">
        <f t="shared" si="798"/>
        <v>0</v>
      </c>
      <c r="PJ1262" s="124"/>
      <c r="PK1262" s="124"/>
      <c r="PL1262" s="124"/>
      <c r="PM1262" s="98">
        <f t="shared" si="799"/>
        <v>0</v>
      </c>
      <c r="PN1262" s="98">
        <f t="shared" si="799"/>
        <v>0</v>
      </c>
      <c r="PO1262" s="98">
        <f t="shared" si="799"/>
        <v>0</v>
      </c>
      <c r="PP1262" s="103"/>
      <c r="PQ1262" s="103"/>
      <c r="PR1262" s="103"/>
      <c r="PS1262" s="124"/>
      <c r="PT1262" s="124"/>
      <c r="PU1262" s="124"/>
      <c r="PV1262" s="98">
        <f t="shared" si="800"/>
        <v>0</v>
      </c>
      <c r="PW1262" s="98">
        <f t="shared" si="801"/>
        <v>0</v>
      </c>
      <c r="PX1262" s="98">
        <f t="shared" si="802"/>
        <v>0</v>
      </c>
      <c r="PY1262" s="124"/>
      <c r="PZ1262" s="124"/>
      <c r="QA1262" s="124"/>
      <c r="QB1262" s="98">
        <f t="shared" si="803"/>
        <v>0</v>
      </c>
      <c r="QC1262" s="98">
        <f t="shared" si="804"/>
        <v>0</v>
      </c>
      <c r="QD1262" s="98">
        <f t="shared" si="805"/>
        <v>0</v>
      </c>
      <c r="QE1262" s="124"/>
      <c r="QF1262" s="124"/>
      <c r="QG1262" s="124"/>
      <c r="QH1262" s="98">
        <f t="shared" si="806"/>
        <v>0</v>
      </c>
      <c r="QI1262" s="98">
        <f t="shared" si="806"/>
        <v>0</v>
      </c>
      <c r="QJ1262" s="98">
        <f t="shared" si="806"/>
        <v>0</v>
      </c>
      <c r="QK1262" s="103"/>
      <c r="QL1262" s="103"/>
      <c r="QM1262" s="103"/>
      <c r="QN1262" s="124"/>
      <c r="QO1262" s="124"/>
      <c r="QP1262" s="124"/>
      <c r="QQ1262" s="98">
        <f t="shared" si="807"/>
        <v>0</v>
      </c>
      <c r="QR1262" s="98">
        <f t="shared" si="808"/>
        <v>0</v>
      </c>
      <c r="QS1262" s="98">
        <f t="shared" si="809"/>
        <v>0</v>
      </c>
      <c r="QT1262" s="124"/>
      <c r="QU1262" s="124"/>
      <c r="QV1262" s="124"/>
      <c r="QW1262" s="98">
        <f t="shared" si="810"/>
        <v>0</v>
      </c>
      <c r="QX1262" s="98">
        <f t="shared" si="811"/>
        <v>0</v>
      </c>
      <c r="QY1262" s="98">
        <f t="shared" si="812"/>
        <v>0</v>
      </c>
      <c r="QZ1262" s="124"/>
      <c r="RA1262" s="124"/>
      <c r="RB1262" s="124"/>
      <c r="RC1262" s="98">
        <f t="shared" si="813"/>
        <v>0</v>
      </c>
      <c r="RD1262" s="98">
        <f t="shared" si="813"/>
        <v>0</v>
      </c>
      <c r="RE1262" s="98">
        <f t="shared" si="813"/>
        <v>0</v>
      </c>
      <c r="RF1262" s="103"/>
      <c r="RG1262" s="103"/>
      <c r="RH1262" s="103"/>
      <c r="RI1262" s="124"/>
      <c r="RJ1262" s="124"/>
      <c r="RK1262" s="124"/>
      <c r="RL1262" s="98">
        <f t="shared" si="814"/>
        <v>0</v>
      </c>
      <c r="RM1262" s="98">
        <f t="shared" si="815"/>
        <v>0</v>
      </c>
      <c r="RN1262" s="98">
        <f t="shared" si="816"/>
        <v>0</v>
      </c>
      <c r="RO1262" s="124"/>
      <c r="RP1262" s="124"/>
      <c r="RQ1262" s="124"/>
      <c r="RR1262" s="98">
        <f t="shared" si="817"/>
        <v>0</v>
      </c>
      <c r="RS1262" s="98">
        <f t="shared" si="818"/>
        <v>0</v>
      </c>
      <c r="RT1262" s="98">
        <f t="shared" si="819"/>
        <v>0</v>
      </c>
      <c r="RU1262" s="124"/>
      <c r="RV1262" s="124"/>
      <c r="RW1262" s="124"/>
      <c r="RX1262" s="98">
        <f t="shared" si="820"/>
        <v>0</v>
      </c>
      <c r="RY1262" s="98">
        <f t="shared" si="820"/>
        <v>0</v>
      </c>
      <c r="RZ1262" s="98">
        <f t="shared" si="820"/>
        <v>0</v>
      </c>
      <c r="SA1262" s="103"/>
      <c r="SB1262" s="103"/>
      <c r="SC1262" s="103"/>
      <c r="SD1262" s="124"/>
      <c r="SE1262" s="124"/>
      <c r="SF1262" s="124"/>
      <c r="SG1262" s="98">
        <f t="shared" si="821"/>
        <v>0</v>
      </c>
      <c r="SH1262" s="98">
        <f t="shared" si="822"/>
        <v>0</v>
      </c>
      <c r="SI1262" s="98">
        <f t="shared" si="823"/>
        <v>0</v>
      </c>
      <c r="SJ1262" s="124"/>
      <c r="SK1262" s="124"/>
      <c r="SL1262" s="124"/>
      <c r="SM1262" s="98">
        <f t="shared" si="824"/>
        <v>0</v>
      </c>
      <c r="SN1262" s="98">
        <f t="shared" si="825"/>
        <v>0</v>
      </c>
      <c r="SO1262" s="98">
        <f t="shared" si="826"/>
        <v>0</v>
      </c>
      <c r="SP1262" s="124"/>
      <c r="SQ1262" s="124"/>
      <c r="SR1262" s="124"/>
      <c r="SS1262" s="98">
        <f t="shared" si="827"/>
        <v>0</v>
      </c>
      <c r="ST1262" s="98">
        <f t="shared" si="827"/>
        <v>0</v>
      </c>
      <c r="SU1262" s="98">
        <f t="shared" si="827"/>
        <v>0</v>
      </c>
      <c r="SV1262" s="103"/>
      <c r="SW1262" s="103"/>
      <c r="SX1262" s="103"/>
      <c r="SY1262" s="124"/>
      <c r="SZ1262" s="124"/>
      <c r="TA1262" s="124"/>
      <c r="TB1262" s="98">
        <f t="shared" si="828"/>
        <v>0</v>
      </c>
      <c r="TC1262" s="98">
        <f t="shared" si="829"/>
        <v>0</v>
      </c>
      <c r="TD1262" s="98">
        <f t="shared" si="830"/>
        <v>0</v>
      </c>
      <c r="TE1262" s="124"/>
      <c r="TF1262" s="124"/>
      <c r="TG1262" s="124"/>
      <c r="TH1262" s="98">
        <f t="shared" si="831"/>
        <v>0</v>
      </c>
      <c r="TI1262" s="98">
        <f t="shared" si="832"/>
        <v>0</v>
      </c>
      <c r="TJ1262" s="98">
        <f t="shared" si="833"/>
        <v>0</v>
      </c>
      <c r="TK1262" s="124"/>
      <c r="TL1262" s="124"/>
      <c r="TM1262" s="124"/>
      <c r="TN1262" s="98">
        <f t="shared" si="834"/>
        <v>0</v>
      </c>
      <c r="TO1262" s="98">
        <f t="shared" si="834"/>
        <v>0</v>
      </c>
      <c r="TP1262" s="98">
        <f t="shared" si="834"/>
        <v>0</v>
      </c>
      <c r="TQ1262" s="103"/>
      <c r="TR1262" s="103"/>
      <c r="TS1262" s="103"/>
      <c r="TT1262" s="124"/>
      <c r="TU1262" s="124"/>
      <c r="TV1262" s="124"/>
      <c r="TW1262" s="98">
        <f t="shared" si="835"/>
        <v>0</v>
      </c>
      <c r="TX1262" s="98">
        <f t="shared" si="836"/>
        <v>0</v>
      </c>
      <c r="TY1262" s="98">
        <f t="shared" si="837"/>
        <v>0</v>
      </c>
      <c r="TZ1262" s="124"/>
      <c r="UA1262" s="124"/>
      <c r="UB1262" s="124"/>
      <c r="UC1262" s="98">
        <f t="shared" si="838"/>
        <v>0</v>
      </c>
      <c r="UD1262" s="98">
        <f t="shared" si="839"/>
        <v>0</v>
      </c>
      <c r="UE1262" s="98">
        <f t="shared" si="840"/>
        <v>0</v>
      </c>
      <c r="UF1262" s="124"/>
      <c r="UG1262" s="124"/>
      <c r="UH1262" s="124"/>
      <c r="UI1262" s="98">
        <f t="shared" si="841"/>
        <v>0</v>
      </c>
      <c r="UJ1262" s="98">
        <f t="shared" si="841"/>
        <v>0</v>
      </c>
      <c r="UK1262" s="98">
        <f t="shared" si="841"/>
        <v>0</v>
      </c>
      <c r="UL1262" s="103"/>
      <c r="UM1262" s="103"/>
      <c r="UN1262" s="103"/>
      <c r="UO1262" s="124"/>
      <c r="UP1262" s="124"/>
      <c r="UQ1262" s="124"/>
      <c r="UR1262" s="98">
        <f t="shared" si="842"/>
        <v>0</v>
      </c>
      <c r="US1262" s="98">
        <f t="shared" si="843"/>
        <v>0</v>
      </c>
      <c r="UT1262" s="98">
        <f t="shared" si="844"/>
        <v>0</v>
      </c>
      <c r="UU1262" s="124"/>
      <c r="UV1262" s="124"/>
      <c r="UW1262" s="124"/>
      <c r="UX1262" s="98">
        <f t="shared" si="845"/>
        <v>2781.63</v>
      </c>
      <c r="UY1262" s="98">
        <f t="shared" si="846"/>
        <v>2603.61</v>
      </c>
      <c r="UZ1262" s="98">
        <f t="shared" si="847"/>
        <v>2549.5</v>
      </c>
      <c r="VA1262" s="124"/>
      <c r="VB1262" s="124"/>
      <c r="VC1262" s="124"/>
      <c r="VD1262" s="98">
        <f t="shared" si="848"/>
        <v>0</v>
      </c>
      <c r="VE1262" s="98">
        <f t="shared" si="848"/>
        <v>0</v>
      </c>
      <c r="VF1262" s="98">
        <f t="shared" si="848"/>
        <v>0</v>
      </c>
      <c r="VG1262" s="103"/>
      <c r="VH1262" s="103"/>
      <c r="VI1262" s="103"/>
      <c r="VJ1262" s="124"/>
      <c r="VK1262" s="124"/>
      <c r="VL1262" s="124"/>
      <c r="VM1262" s="98">
        <f t="shared" si="849"/>
        <v>0</v>
      </c>
      <c r="VN1262" s="98">
        <f t="shared" si="850"/>
        <v>0</v>
      </c>
      <c r="VO1262" s="98">
        <f t="shared" si="851"/>
        <v>0</v>
      </c>
      <c r="VP1262" s="124"/>
      <c r="VQ1262" s="124"/>
      <c r="VR1262" s="124"/>
      <c r="VS1262" s="98">
        <f t="shared" si="852"/>
        <v>0</v>
      </c>
      <c r="VT1262" s="98">
        <f t="shared" si="853"/>
        <v>0</v>
      </c>
      <c r="VU1262" s="98">
        <f t="shared" si="854"/>
        <v>0</v>
      </c>
      <c r="VV1262" s="124"/>
      <c r="VW1262" s="124"/>
      <c r="VX1262" s="124"/>
      <c r="VY1262" s="98">
        <f t="shared" si="855"/>
        <v>0</v>
      </c>
      <c r="VZ1262" s="98">
        <f t="shared" si="855"/>
        <v>0</v>
      </c>
      <c r="WA1262" s="98">
        <f t="shared" si="855"/>
        <v>0</v>
      </c>
      <c r="WB1262" s="103"/>
      <c r="WC1262" s="103"/>
      <c r="WD1262" s="103"/>
      <c r="WE1262" s="124"/>
      <c r="WF1262" s="124"/>
      <c r="WG1262" s="124"/>
      <c r="WH1262" s="98">
        <f t="shared" si="856"/>
        <v>0</v>
      </c>
      <c r="WI1262" s="98">
        <f t="shared" si="857"/>
        <v>0</v>
      </c>
      <c r="WJ1262" s="98">
        <f t="shared" si="858"/>
        <v>0</v>
      </c>
      <c r="WK1262" s="124"/>
      <c r="WL1262" s="124"/>
      <c r="WM1262" s="124"/>
      <c r="WN1262" s="98">
        <f t="shared" si="859"/>
        <v>0</v>
      </c>
      <c r="WO1262" s="98">
        <f t="shared" si="860"/>
        <v>0</v>
      </c>
      <c r="WP1262" s="98">
        <f t="shared" si="861"/>
        <v>0</v>
      </c>
      <c r="WQ1262" s="124"/>
      <c r="WR1262" s="124"/>
      <c r="WS1262" s="124"/>
      <c r="WT1262" s="98">
        <f t="shared" si="862"/>
        <v>0</v>
      </c>
      <c r="WU1262" s="98">
        <f t="shared" si="862"/>
        <v>0</v>
      </c>
      <c r="WV1262" s="98">
        <f t="shared" si="862"/>
        <v>0</v>
      </c>
      <c r="WW1262" s="103"/>
      <c r="WX1262" s="103"/>
      <c r="WY1262" s="103"/>
      <c r="WZ1262" s="124"/>
      <c r="XA1262" s="124"/>
      <c r="XB1262" s="124"/>
      <c r="XC1262" s="98">
        <f t="shared" si="863"/>
        <v>0</v>
      </c>
      <c r="XD1262" s="98">
        <f t="shared" si="864"/>
        <v>0</v>
      </c>
      <c r="XE1262" s="98">
        <f t="shared" si="865"/>
        <v>0</v>
      </c>
      <c r="XF1262" s="124"/>
      <c r="XG1262" s="124"/>
      <c r="XH1262" s="124"/>
      <c r="XI1262" s="98">
        <f t="shared" si="866"/>
        <v>0</v>
      </c>
      <c r="XJ1262" s="98">
        <f t="shared" si="867"/>
        <v>0</v>
      </c>
      <c r="XK1262" s="98">
        <f t="shared" si="868"/>
        <v>0</v>
      </c>
      <c r="XL1262" s="124"/>
      <c r="XM1262" s="124"/>
      <c r="XN1262" s="124"/>
      <c r="XO1262" s="98">
        <f t="shared" si="869"/>
        <v>0</v>
      </c>
      <c r="XP1262" s="98">
        <f t="shared" si="869"/>
        <v>0</v>
      </c>
      <c r="XQ1262" s="98">
        <f t="shared" si="869"/>
        <v>0</v>
      </c>
      <c r="XR1262" s="103"/>
      <c r="XS1262" s="103"/>
      <c r="XT1262" s="103"/>
      <c r="XU1262" s="124"/>
      <c r="XV1262" s="124"/>
      <c r="XW1262" s="124"/>
      <c r="XX1262" s="98">
        <f t="shared" si="870"/>
        <v>0</v>
      </c>
      <c r="XY1262" s="98">
        <f t="shared" si="871"/>
        <v>0</v>
      </c>
      <c r="XZ1262" s="98">
        <f t="shared" si="872"/>
        <v>0</v>
      </c>
      <c r="YA1262" s="124"/>
      <c r="YB1262" s="124"/>
      <c r="YC1262" s="124"/>
      <c r="YD1262" s="98">
        <f t="shared" si="873"/>
        <v>0</v>
      </c>
      <c r="YE1262" s="98">
        <f t="shared" si="874"/>
        <v>0</v>
      </c>
      <c r="YF1262" s="98">
        <f t="shared" si="875"/>
        <v>0</v>
      </c>
      <c r="YG1262" s="124"/>
      <c r="YH1262" s="124"/>
      <c r="YI1262" s="124"/>
      <c r="YJ1262" s="98">
        <f t="shared" si="876"/>
        <v>0</v>
      </c>
      <c r="YK1262" s="98">
        <f t="shared" si="876"/>
        <v>0</v>
      </c>
      <c r="YL1262" s="98">
        <f t="shared" si="876"/>
        <v>0</v>
      </c>
      <c r="YM1262" s="146">
        <f t="shared" si="877"/>
        <v>0</v>
      </c>
      <c r="YN1262" s="146">
        <f t="shared" si="877"/>
        <v>0</v>
      </c>
      <c r="YO1262" s="146">
        <f t="shared" si="877"/>
        <v>0</v>
      </c>
      <c r="YP1262" s="124"/>
      <c r="YQ1262" s="124"/>
      <c r="YR1262" s="124"/>
      <c r="YS1262" s="98">
        <f t="shared" si="878"/>
        <v>0</v>
      </c>
      <c r="YT1262" s="98">
        <f t="shared" si="879"/>
        <v>0</v>
      </c>
      <c r="YU1262" s="98">
        <f t="shared" si="880"/>
        <v>0</v>
      </c>
      <c r="YV1262" s="124"/>
      <c r="YW1262" s="124"/>
      <c r="YX1262" s="124"/>
      <c r="YY1262" s="98">
        <f t="shared" si="881"/>
        <v>4112.5</v>
      </c>
      <c r="YZ1262" s="98">
        <f t="shared" si="882"/>
        <v>3834.33</v>
      </c>
      <c r="ZA1262" s="98">
        <f t="shared" si="883"/>
        <v>3754.77</v>
      </c>
      <c r="ZB1262" s="124"/>
      <c r="ZC1262" s="124"/>
      <c r="ZD1262" s="124"/>
      <c r="ZE1262" s="98">
        <f t="shared" si="884"/>
        <v>0</v>
      </c>
      <c r="ZF1262" s="98">
        <f t="shared" si="884"/>
        <v>0</v>
      </c>
      <c r="ZG1262" s="98">
        <f t="shared" si="884"/>
        <v>0</v>
      </c>
    </row>
    <row r="1263" spans="1:683" ht="24">
      <c r="A1263" s="99" t="s">
        <v>817</v>
      </c>
      <c r="B1263" s="297" t="s">
        <v>431</v>
      </c>
      <c r="C1263" s="5"/>
      <c r="D1263" s="652"/>
      <c r="E1263" s="286"/>
      <c r="F1263" s="111"/>
      <c r="G1263" s="111"/>
      <c r="H1263" s="111"/>
      <c r="I1263" s="98">
        <f t="shared" si="885"/>
        <v>21449.23</v>
      </c>
      <c r="J1263" s="98">
        <f t="shared" si="885"/>
        <v>21449.23</v>
      </c>
      <c r="K1263" s="98">
        <f t="shared" si="885"/>
        <v>21449.23</v>
      </c>
      <c r="L1263" s="103"/>
      <c r="M1263" s="103"/>
      <c r="N1263" s="103"/>
      <c r="O1263" s="124"/>
      <c r="P1263" s="124"/>
      <c r="Q1263" s="124"/>
      <c r="R1263" s="98">
        <f t="shared" si="886"/>
        <v>0</v>
      </c>
      <c r="S1263" s="98">
        <f t="shared" si="887"/>
        <v>0</v>
      </c>
      <c r="T1263" s="98">
        <f t="shared" si="888"/>
        <v>0</v>
      </c>
      <c r="U1263" s="124"/>
      <c r="V1263" s="124"/>
      <c r="W1263" s="124"/>
      <c r="X1263" s="98">
        <f t="shared" si="663"/>
        <v>0</v>
      </c>
      <c r="Y1263" s="98">
        <f t="shared" si="664"/>
        <v>0</v>
      </c>
      <c r="Z1263" s="98">
        <f t="shared" si="665"/>
        <v>0</v>
      </c>
      <c r="AA1263" s="124"/>
      <c r="AB1263" s="124"/>
      <c r="AC1263" s="124"/>
      <c r="AD1263" s="98">
        <f t="shared" si="666"/>
        <v>0</v>
      </c>
      <c r="AE1263" s="98">
        <f t="shared" si="666"/>
        <v>0</v>
      </c>
      <c r="AF1263" s="98">
        <f t="shared" si="666"/>
        <v>0</v>
      </c>
      <c r="AG1263" s="103"/>
      <c r="AH1263" s="103"/>
      <c r="AI1263" s="103"/>
      <c r="AJ1263" s="124"/>
      <c r="AK1263" s="124"/>
      <c r="AL1263" s="124"/>
      <c r="AM1263" s="98">
        <f t="shared" si="667"/>
        <v>0</v>
      </c>
      <c r="AN1263" s="98">
        <f t="shared" si="668"/>
        <v>0</v>
      </c>
      <c r="AO1263" s="98">
        <f t="shared" si="669"/>
        <v>0</v>
      </c>
      <c r="AP1263" s="124"/>
      <c r="AQ1263" s="124"/>
      <c r="AR1263" s="124"/>
      <c r="AS1263" s="98">
        <f t="shared" si="670"/>
        <v>0</v>
      </c>
      <c r="AT1263" s="98">
        <f t="shared" si="671"/>
        <v>0</v>
      </c>
      <c r="AU1263" s="98">
        <f t="shared" si="672"/>
        <v>0</v>
      </c>
      <c r="AV1263" s="124"/>
      <c r="AW1263" s="124"/>
      <c r="AX1263" s="124"/>
      <c r="AY1263" s="98">
        <f t="shared" si="673"/>
        <v>0</v>
      </c>
      <c r="AZ1263" s="98">
        <f t="shared" si="673"/>
        <v>0</v>
      </c>
      <c r="BA1263" s="98">
        <f t="shared" si="673"/>
        <v>0</v>
      </c>
      <c r="BB1263" s="103"/>
      <c r="BC1263" s="103"/>
      <c r="BD1263" s="103"/>
      <c r="BE1263" s="124"/>
      <c r="BF1263" s="124"/>
      <c r="BG1263" s="124"/>
      <c r="BH1263" s="98">
        <f t="shared" si="674"/>
        <v>0</v>
      </c>
      <c r="BI1263" s="98">
        <f t="shared" si="675"/>
        <v>0</v>
      </c>
      <c r="BJ1263" s="98">
        <f t="shared" si="676"/>
        <v>0</v>
      </c>
      <c r="BK1263" s="124"/>
      <c r="BL1263" s="124"/>
      <c r="BM1263" s="124"/>
      <c r="BN1263" s="98">
        <f t="shared" si="677"/>
        <v>0</v>
      </c>
      <c r="BO1263" s="98">
        <f t="shared" si="678"/>
        <v>0</v>
      </c>
      <c r="BP1263" s="98">
        <f t="shared" si="679"/>
        <v>0</v>
      </c>
      <c r="BQ1263" s="124"/>
      <c r="BR1263" s="124"/>
      <c r="BS1263" s="124"/>
      <c r="BT1263" s="98">
        <f t="shared" si="680"/>
        <v>0</v>
      </c>
      <c r="BU1263" s="98">
        <f t="shared" si="680"/>
        <v>0</v>
      </c>
      <c r="BV1263" s="98">
        <f t="shared" si="680"/>
        <v>0</v>
      </c>
      <c r="BW1263" s="103"/>
      <c r="BX1263" s="103"/>
      <c r="BY1263" s="103"/>
      <c r="BZ1263" s="124"/>
      <c r="CA1263" s="124"/>
      <c r="CB1263" s="124"/>
      <c r="CC1263" s="98">
        <f t="shared" si="681"/>
        <v>0</v>
      </c>
      <c r="CD1263" s="98">
        <f t="shared" si="682"/>
        <v>0</v>
      </c>
      <c r="CE1263" s="98">
        <f t="shared" si="683"/>
        <v>0</v>
      </c>
      <c r="CF1263" s="124"/>
      <c r="CG1263" s="124"/>
      <c r="CH1263" s="124"/>
      <c r="CI1263" s="98">
        <f t="shared" si="684"/>
        <v>0</v>
      </c>
      <c r="CJ1263" s="98">
        <f t="shared" si="685"/>
        <v>0</v>
      </c>
      <c r="CK1263" s="98">
        <f t="shared" si="686"/>
        <v>0</v>
      </c>
      <c r="CL1263" s="124"/>
      <c r="CM1263" s="124"/>
      <c r="CN1263" s="124"/>
      <c r="CO1263" s="98">
        <f t="shared" si="687"/>
        <v>0</v>
      </c>
      <c r="CP1263" s="98">
        <f t="shared" si="687"/>
        <v>0</v>
      </c>
      <c r="CQ1263" s="98">
        <f t="shared" si="687"/>
        <v>0</v>
      </c>
      <c r="CR1263" s="103"/>
      <c r="CS1263" s="103"/>
      <c r="CT1263" s="103"/>
      <c r="CU1263" s="124"/>
      <c r="CV1263" s="124"/>
      <c r="CW1263" s="124"/>
      <c r="CX1263" s="98">
        <f t="shared" si="688"/>
        <v>0</v>
      </c>
      <c r="CY1263" s="98">
        <f t="shared" si="689"/>
        <v>0</v>
      </c>
      <c r="CZ1263" s="98">
        <f t="shared" si="690"/>
        <v>0</v>
      </c>
      <c r="DA1263" s="124"/>
      <c r="DB1263" s="124"/>
      <c r="DC1263" s="124"/>
      <c r="DD1263" s="98">
        <f t="shared" si="691"/>
        <v>0</v>
      </c>
      <c r="DE1263" s="98">
        <f t="shared" si="692"/>
        <v>0</v>
      </c>
      <c r="DF1263" s="98">
        <f t="shared" si="693"/>
        <v>0</v>
      </c>
      <c r="DG1263" s="124"/>
      <c r="DH1263" s="124"/>
      <c r="DI1263" s="124"/>
      <c r="DJ1263" s="98">
        <f t="shared" si="694"/>
        <v>0</v>
      </c>
      <c r="DK1263" s="98">
        <f t="shared" si="694"/>
        <v>0</v>
      </c>
      <c r="DL1263" s="98">
        <f t="shared" si="694"/>
        <v>0</v>
      </c>
      <c r="DM1263" s="103"/>
      <c r="DN1263" s="103"/>
      <c r="DO1263" s="103"/>
      <c r="DP1263" s="124"/>
      <c r="DQ1263" s="124"/>
      <c r="DR1263" s="124"/>
      <c r="DS1263" s="98">
        <f t="shared" si="695"/>
        <v>0</v>
      </c>
      <c r="DT1263" s="98">
        <f t="shared" si="696"/>
        <v>0</v>
      </c>
      <c r="DU1263" s="98">
        <f t="shared" si="697"/>
        <v>0</v>
      </c>
      <c r="DV1263" s="124"/>
      <c r="DW1263" s="124"/>
      <c r="DX1263" s="124"/>
      <c r="DY1263" s="98">
        <f t="shared" si="698"/>
        <v>0</v>
      </c>
      <c r="DZ1263" s="98">
        <f t="shared" si="699"/>
        <v>0</v>
      </c>
      <c r="EA1263" s="98">
        <f t="shared" si="700"/>
        <v>0</v>
      </c>
      <c r="EB1263" s="124"/>
      <c r="EC1263" s="124"/>
      <c r="ED1263" s="124"/>
      <c r="EE1263" s="98">
        <f t="shared" si="701"/>
        <v>0</v>
      </c>
      <c r="EF1263" s="98">
        <f t="shared" si="701"/>
        <v>0</v>
      </c>
      <c r="EG1263" s="98">
        <f t="shared" si="701"/>
        <v>0</v>
      </c>
      <c r="EH1263" s="103"/>
      <c r="EI1263" s="103"/>
      <c r="EJ1263" s="103"/>
      <c r="EK1263" s="124"/>
      <c r="EL1263" s="124"/>
      <c r="EM1263" s="124"/>
      <c r="EN1263" s="98">
        <f t="shared" si="702"/>
        <v>0</v>
      </c>
      <c r="EO1263" s="98">
        <f t="shared" si="703"/>
        <v>0</v>
      </c>
      <c r="EP1263" s="98">
        <f t="shared" si="704"/>
        <v>0</v>
      </c>
      <c r="EQ1263" s="124"/>
      <c r="ER1263" s="124"/>
      <c r="ES1263" s="124"/>
      <c r="ET1263" s="98">
        <f t="shared" si="705"/>
        <v>0</v>
      </c>
      <c r="EU1263" s="98">
        <f t="shared" si="706"/>
        <v>0</v>
      </c>
      <c r="EV1263" s="98">
        <f t="shared" si="707"/>
        <v>0</v>
      </c>
      <c r="EW1263" s="124"/>
      <c r="EX1263" s="124"/>
      <c r="EY1263" s="124"/>
      <c r="EZ1263" s="98">
        <f t="shared" si="708"/>
        <v>0</v>
      </c>
      <c r="FA1263" s="98">
        <f t="shared" si="708"/>
        <v>0</v>
      </c>
      <c r="FB1263" s="98">
        <f t="shared" si="708"/>
        <v>0</v>
      </c>
      <c r="FC1263" s="103"/>
      <c r="FD1263" s="103"/>
      <c r="FE1263" s="103"/>
      <c r="FF1263" s="124"/>
      <c r="FG1263" s="124"/>
      <c r="FH1263" s="124"/>
      <c r="FI1263" s="98">
        <f t="shared" si="709"/>
        <v>0</v>
      </c>
      <c r="FJ1263" s="98">
        <f t="shared" si="710"/>
        <v>0</v>
      </c>
      <c r="FK1263" s="98">
        <f t="shared" si="711"/>
        <v>0</v>
      </c>
      <c r="FL1263" s="124"/>
      <c r="FM1263" s="124"/>
      <c r="FN1263" s="124"/>
      <c r="FO1263" s="98">
        <f t="shared" si="712"/>
        <v>0</v>
      </c>
      <c r="FP1263" s="98">
        <f t="shared" si="713"/>
        <v>0</v>
      </c>
      <c r="FQ1263" s="98">
        <f t="shared" si="714"/>
        <v>0</v>
      </c>
      <c r="FR1263" s="124"/>
      <c r="FS1263" s="124"/>
      <c r="FT1263" s="124"/>
      <c r="FU1263" s="98">
        <f t="shared" si="715"/>
        <v>0</v>
      </c>
      <c r="FV1263" s="98">
        <f t="shared" si="715"/>
        <v>0</v>
      </c>
      <c r="FW1263" s="98">
        <f t="shared" si="715"/>
        <v>0</v>
      </c>
      <c r="FX1263" s="103"/>
      <c r="FY1263" s="103"/>
      <c r="FZ1263" s="103"/>
      <c r="GA1263" s="124"/>
      <c r="GB1263" s="124"/>
      <c r="GC1263" s="124"/>
      <c r="GD1263" s="98">
        <f t="shared" si="716"/>
        <v>0</v>
      </c>
      <c r="GE1263" s="98">
        <f t="shared" si="717"/>
        <v>0</v>
      </c>
      <c r="GF1263" s="98">
        <f t="shared" si="718"/>
        <v>0</v>
      </c>
      <c r="GG1263" s="124"/>
      <c r="GH1263" s="124"/>
      <c r="GI1263" s="124"/>
      <c r="GJ1263" s="98">
        <f t="shared" si="719"/>
        <v>0</v>
      </c>
      <c r="GK1263" s="98">
        <f t="shared" si="720"/>
        <v>0</v>
      </c>
      <c r="GL1263" s="98">
        <f t="shared" si="721"/>
        <v>0</v>
      </c>
      <c r="GM1263" s="124"/>
      <c r="GN1263" s="124"/>
      <c r="GO1263" s="124"/>
      <c r="GP1263" s="98">
        <f t="shared" si="722"/>
        <v>0</v>
      </c>
      <c r="GQ1263" s="98">
        <f t="shared" si="722"/>
        <v>0</v>
      </c>
      <c r="GR1263" s="98">
        <f t="shared" si="722"/>
        <v>0</v>
      </c>
      <c r="GS1263" s="103"/>
      <c r="GT1263" s="103"/>
      <c r="GU1263" s="103"/>
      <c r="GV1263" s="124"/>
      <c r="GW1263" s="124"/>
      <c r="GX1263" s="124"/>
      <c r="GY1263" s="98">
        <f t="shared" si="723"/>
        <v>0</v>
      </c>
      <c r="GZ1263" s="98">
        <f t="shared" si="724"/>
        <v>0</v>
      </c>
      <c r="HA1263" s="98">
        <f t="shared" si="725"/>
        <v>0</v>
      </c>
      <c r="HB1263" s="124"/>
      <c r="HC1263" s="124"/>
      <c r="HD1263" s="124"/>
      <c r="HE1263" s="98">
        <f t="shared" si="726"/>
        <v>7542.73</v>
      </c>
      <c r="HF1263" s="98">
        <f t="shared" si="727"/>
        <v>7006.78</v>
      </c>
      <c r="HG1263" s="98">
        <f t="shared" si="728"/>
        <v>6861.97</v>
      </c>
      <c r="HH1263" s="124"/>
      <c r="HI1263" s="124"/>
      <c r="HJ1263" s="124"/>
      <c r="HK1263" s="98">
        <f t="shared" si="729"/>
        <v>0</v>
      </c>
      <c r="HL1263" s="98">
        <f t="shared" si="729"/>
        <v>0</v>
      </c>
      <c r="HM1263" s="98">
        <f t="shared" si="729"/>
        <v>0</v>
      </c>
      <c r="HN1263" s="103"/>
      <c r="HO1263" s="103"/>
      <c r="HP1263" s="103"/>
      <c r="HQ1263" s="124"/>
      <c r="HR1263" s="124"/>
      <c r="HS1263" s="124"/>
      <c r="HT1263" s="98">
        <f t="shared" si="730"/>
        <v>0</v>
      </c>
      <c r="HU1263" s="98">
        <f t="shared" si="731"/>
        <v>0</v>
      </c>
      <c r="HV1263" s="98">
        <f t="shared" si="732"/>
        <v>0</v>
      </c>
      <c r="HW1263" s="124"/>
      <c r="HX1263" s="124"/>
      <c r="HY1263" s="124"/>
      <c r="HZ1263" s="98">
        <f t="shared" si="733"/>
        <v>0</v>
      </c>
      <c r="IA1263" s="98">
        <f t="shared" si="734"/>
        <v>0</v>
      </c>
      <c r="IB1263" s="98">
        <f t="shared" si="735"/>
        <v>0</v>
      </c>
      <c r="IC1263" s="124"/>
      <c r="ID1263" s="124"/>
      <c r="IE1263" s="124"/>
      <c r="IF1263" s="98">
        <f t="shared" si="736"/>
        <v>0</v>
      </c>
      <c r="IG1263" s="98">
        <f t="shared" si="736"/>
        <v>0</v>
      </c>
      <c r="IH1263" s="98">
        <f t="shared" si="736"/>
        <v>0</v>
      </c>
      <c r="II1263" s="103"/>
      <c r="IJ1263" s="103"/>
      <c r="IK1263" s="103"/>
      <c r="IL1263" s="124"/>
      <c r="IM1263" s="124"/>
      <c r="IN1263" s="124"/>
      <c r="IO1263" s="98">
        <f t="shared" si="737"/>
        <v>0</v>
      </c>
      <c r="IP1263" s="98">
        <f t="shared" si="738"/>
        <v>0</v>
      </c>
      <c r="IQ1263" s="98">
        <f t="shared" si="739"/>
        <v>0</v>
      </c>
      <c r="IR1263" s="124"/>
      <c r="IS1263" s="124"/>
      <c r="IT1263" s="124"/>
      <c r="IU1263" s="98">
        <f t="shared" si="740"/>
        <v>0</v>
      </c>
      <c r="IV1263" s="98">
        <f t="shared" si="741"/>
        <v>0</v>
      </c>
      <c r="IW1263" s="98">
        <f t="shared" si="742"/>
        <v>0</v>
      </c>
      <c r="IX1263" s="124"/>
      <c r="IY1263" s="124"/>
      <c r="IZ1263" s="124"/>
      <c r="JA1263" s="98">
        <f t="shared" si="743"/>
        <v>0</v>
      </c>
      <c r="JB1263" s="98">
        <f t="shared" si="743"/>
        <v>0</v>
      </c>
      <c r="JC1263" s="98">
        <f t="shared" si="743"/>
        <v>0</v>
      </c>
      <c r="JD1263" s="103"/>
      <c r="JE1263" s="103"/>
      <c r="JF1263" s="103"/>
      <c r="JG1263" s="124"/>
      <c r="JH1263" s="124"/>
      <c r="JI1263" s="124"/>
      <c r="JJ1263" s="98">
        <f t="shared" si="744"/>
        <v>0</v>
      </c>
      <c r="JK1263" s="98">
        <f t="shared" si="745"/>
        <v>0</v>
      </c>
      <c r="JL1263" s="98">
        <f t="shared" si="746"/>
        <v>0</v>
      </c>
      <c r="JM1263" s="124"/>
      <c r="JN1263" s="124"/>
      <c r="JO1263" s="124"/>
      <c r="JP1263" s="98">
        <f t="shared" si="747"/>
        <v>0</v>
      </c>
      <c r="JQ1263" s="98">
        <f t="shared" si="748"/>
        <v>0</v>
      </c>
      <c r="JR1263" s="98">
        <f t="shared" si="749"/>
        <v>0</v>
      </c>
      <c r="JS1263" s="124"/>
      <c r="JT1263" s="124"/>
      <c r="JU1263" s="124"/>
      <c r="JV1263" s="98">
        <f t="shared" si="750"/>
        <v>0</v>
      </c>
      <c r="JW1263" s="98">
        <f t="shared" si="750"/>
        <v>0</v>
      </c>
      <c r="JX1263" s="98">
        <f t="shared" si="750"/>
        <v>0</v>
      </c>
      <c r="JY1263" s="103"/>
      <c r="JZ1263" s="103"/>
      <c r="KA1263" s="103"/>
      <c r="KB1263" s="124"/>
      <c r="KC1263" s="124"/>
      <c r="KD1263" s="124"/>
      <c r="KE1263" s="98">
        <f t="shared" si="751"/>
        <v>0</v>
      </c>
      <c r="KF1263" s="98">
        <f t="shared" si="752"/>
        <v>0</v>
      </c>
      <c r="KG1263" s="98">
        <f t="shared" si="753"/>
        <v>0</v>
      </c>
      <c r="KH1263" s="124"/>
      <c r="KI1263" s="124"/>
      <c r="KJ1263" s="124"/>
      <c r="KK1263" s="98">
        <f t="shared" si="754"/>
        <v>0</v>
      </c>
      <c r="KL1263" s="98">
        <f t="shared" si="755"/>
        <v>0</v>
      </c>
      <c r="KM1263" s="98">
        <f t="shared" si="756"/>
        <v>0</v>
      </c>
      <c r="KN1263" s="124"/>
      <c r="KO1263" s="124"/>
      <c r="KP1263" s="124"/>
      <c r="KQ1263" s="98">
        <f t="shared" si="757"/>
        <v>0</v>
      </c>
      <c r="KR1263" s="98">
        <f t="shared" si="757"/>
        <v>0</v>
      </c>
      <c r="KS1263" s="98">
        <f t="shared" si="757"/>
        <v>0</v>
      </c>
      <c r="KT1263" s="103"/>
      <c r="KU1263" s="103"/>
      <c r="KV1263" s="103"/>
      <c r="KW1263" s="124"/>
      <c r="KX1263" s="124"/>
      <c r="KY1263" s="124"/>
      <c r="KZ1263" s="98">
        <f t="shared" si="758"/>
        <v>0</v>
      </c>
      <c r="LA1263" s="98">
        <f t="shared" si="759"/>
        <v>0</v>
      </c>
      <c r="LB1263" s="98">
        <f t="shared" si="760"/>
        <v>0</v>
      </c>
      <c r="LC1263" s="124"/>
      <c r="LD1263" s="124"/>
      <c r="LE1263" s="124"/>
      <c r="LF1263" s="98">
        <f t="shared" si="761"/>
        <v>0</v>
      </c>
      <c r="LG1263" s="98">
        <f t="shared" si="762"/>
        <v>0</v>
      </c>
      <c r="LH1263" s="98">
        <f t="shared" si="763"/>
        <v>0</v>
      </c>
      <c r="LI1263" s="124"/>
      <c r="LJ1263" s="124"/>
      <c r="LK1263" s="124"/>
      <c r="LL1263" s="98">
        <f t="shared" si="764"/>
        <v>0</v>
      </c>
      <c r="LM1263" s="98">
        <f t="shared" si="764"/>
        <v>0</v>
      </c>
      <c r="LN1263" s="98">
        <f t="shared" si="764"/>
        <v>0</v>
      </c>
      <c r="LO1263" s="103"/>
      <c r="LP1263" s="103"/>
      <c r="LQ1263" s="103"/>
      <c r="LR1263" s="124"/>
      <c r="LS1263" s="124"/>
      <c r="LT1263" s="124"/>
      <c r="LU1263" s="98">
        <f t="shared" si="765"/>
        <v>0</v>
      </c>
      <c r="LV1263" s="98">
        <f t="shared" si="766"/>
        <v>0</v>
      </c>
      <c r="LW1263" s="98">
        <f t="shared" si="767"/>
        <v>0</v>
      </c>
      <c r="LX1263" s="124"/>
      <c r="LY1263" s="124"/>
      <c r="LZ1263" s="124"/>
      <c r="MA1263" s="98">
        <f t="shared" si="768"/>
        <v>0</v>
      </c>
      <c r="MB1263" s="98">
        <f t="shared" si="769"/>
        <v>0</v>
      </c>
      <c r="MC1263" s="98">
        <f t="shared" si="770"/>
        <v>0</v>
      </c>
      <c r="MD1263" s="124"/>
      <c r="ME1263" s="124"/>
      <c r="MF1263" s="124"/>
      <c r="MG1263" s="98">
        <f t="shared" si="771"/>
        <v>0</v>
      </c>
      <c r="MH1263" s="98">
        <f t="shared" si="771"/>
        <v>0</v>
      </c>
      <c r="MI1263" s="98">
        <f t="shared" si="771"/>
        <v>0</v>
      </c>
      <c r="MJ1263" s="103"/>
      <c r="MK1263" s="103"/>
      <c r="ML1263" s="103"/>
      <c r="MM1263" s="124"/>
      <c r="MN1263" s="124"/>
      <c r="MO1263" s="124"/>
      <c r="MP1263" s="98">
        <f t="shared" si="772"/>
        <v>0</v>
      </c>
      <c r="MQ1263" s="98">
        <f t="shared" si="773"/>
        <v>0</v>
      </c>
      <c r="MR1263" s="98">
        <f t="shared" si="774"/>
        <v>0</v>
      </c>
      <c r="MS1263" s="124"/>
      <c r="MT1263" s="124"/>
      <c r="MU1263" s="124"/>
      <c r="MV1263" s="98">
        <f t="shared" si="775"/>
        <v>0</v>
      </c>
      <c r="MW1263" s="98">
        <f t="shared" si="776"/>
        <v>0</v>
      </c>
      <c r="MX1263" s="98">
        <f t="shared" si="777"/>
        <v>0</v>
      </c>
      <c r="MY1263" s="124"/>
      <c r="MZ1263" s="124"/>
      <c r="NA1263" s="124"/>
      <c r="NB1263" s="98">
        <f t="shared" si="778"/>
        <v>0</v>
      </c>
      <c r="NC1263" s="98">
        <f t="shared" si="778"/>
        <v>0</v>
      </c>
      <c r="ND1263" s="98">
        <f t="shared" si="778"/>
        <v>0</v>
      </c>
      <c r="NE1263" s="103"/>
      <c r="NF1263" s="103"/>
      <c r="NG1263" s="103"/>
      <c r="NH1263" s="124"/>
      <c r="NI1263" s="124"/>
      <c r="NJ1263" s="124"/>
      <c r="NK1263" s="98">
        <f t="shared" si="779"/>
        <v>0</v>
      </c>
      <c r="NL1263" s="98">
        <f t="shared" si="780"/>
        <v>0</v>
      </c>
      <c r="NM1263" s="98">
        <f t="shared" si="781"/>
        <v>0</v>
      </c>
      <c r="NN1263" s="124"/>
      <c r="NO1263" s="124"/>
      <c r="NP1263" s="124"/>
      <c r="NQ1263" s="98">
        <f t="shared" si="782"/>
        <v>0</v>
      </c>
      <c r="NR1263" s="98">
        <f t="shared" si="783"/>
        <v>0</v>
      </c>
      <c r="NS1263" s="98">
        <f t="shared" si="784"/>
        <v>0</v>
      </c>
      <c r="NT1263" s="124"/>
      <c r="NU1263" s="124"/>
      <c r="NV1263" s="124"/>
      <c r="NW1263" s="98">
        <f t="shared" si="785"/>
        <v>0</v>
      </c>
      <c r="NX1263" s="98">
        <f t="shared" si="785"/>
        <v>0</v>
      </c>
      <c r="NY1263" s="98">
        <f t="shared" si="785"/>
        <v>0</v>
      </c>
      <c r="NZ1263" s="103"/>
      <c r="OA1263" s="103"/>
      <c r="OB1263" s="103"/>
      <c r="OC1263" s="124"/>
      <c r="OD1263" s="124"/>
      <c r="OE1263" s="124"/>
      <c r="OF1263" s="98">
        <f t="shared" si="786"/>
        <v>0</v>
      </c>
      <c r="OG1263" s="98">
        <f t="shared" si="787"/>
        <v>0</v>
      </c>
      <c r="OH1263" s="98">
        <f t="shared" si="788"/>
        <v>0</v>
      </c>
      <c r="OI1263" s="124"/>
      <c r="OJ1263" s="124"/>
      <c r="OK1263" s="124"/>
      <c r="OL1263" s="98">
        <f t="shared" si="789"/>
        <v>0</v>
      </c>
      <c r="OM1263" s="98">
        <f t="shared" si="790"/>
        <v>0</v>
      </c>
      <c r="ON1263" s="98">
        <f t="shared" si="791"/>
        <v>0</v>
      </c>
      <c r="OO1263" s="124"/>
      <c r="OP1263" s="124"/>
      <c r="OQ1263" s="124"/>
      <c r="OR1263" s="98">
        <f t="shared" si="792"/>
        <v>0</v>
      </c>
      <c r="OS1263" s="98">
        <f t="shared" si="792"/>
        <v>0</v>
      </c>
      <c r="OT1263" s="98">
        <f t="shared" si="792"/>
        <v>0</v>
      </c>
      <c r="OU1263" s="103"/>
      <c r="OV1263" s="103"/>
      <c r="OW1263" s="103"/>
      <c r="OX1263" s="124"/>
      <c r="OY1263" s="124"/>
      <c r="OZ1263" s="124"/>
      <c r="PA1263" s="98">
        <f t="shared" si="793"/>
        <v>0</v>
      </c>
      <c r="PB1263" s="98">
        <f t="shared" si="794"/>
        <v>0</v>
      </c>
      <c r="PC1263" s="98">
        <f t="shared" si="795"/>
        <v>0</v>
      </c>
      <c r="PD1263" s="124"/>
      <c r="PE1263" s="124"/>
      <c r="PF1263" s="124"/>
      <c r="PG1263" s="98">
        <f t="shared" si="796"/>
        <v>0</v>
      </c>
      <c r="PH1263" s="98">
        <f t="shared" si="797"/>
        <v>0</v>
      </c>
      <c r="PI1263" s="98">
        <f t="shared" si="798"/>
        <v>0</v>
      </c>
      <c r="PJ1263" s="124"/>
      <c r="PK1263" s="124"/>
      <c r="PL1263" s="124"/>
      <c r="PM1263" s="98">
        <f t="shared" si="799"/>
        <v>0</v>
      </c>
      <c r="PN1263" s="98">
        <f t="shared" si="799"/>
        <v>0</v>
      </c>
      <c r="PO1263" s="98">
        <f t="shared" si="799"/>
        <v>0</v>
      </c>
      <c r="PP1263" s="103"/>
      <c r="PQ1263" s="103"/>
      <c r="PR1263" s="103"/>
      <c r="PS1263" s="124"/>
      <c r="PT1263" s="124"/>
      <c r="PU1263" s="124"/>
      <c r="PV1263" s="98">
        <f t="shared" si="800"/>
        <v>0</v>
      </c>
      <c r="PW1263" s="98">
        <f t="shared" si="801"/>
        <v>0</v>
      </c>
      <c r="PX1263" s="98">
        <f t="shared" si="802"/>
        <v>0</v>
      </c>
      <c r="PY1263" s="124"/>
      <c r="PZ1263" s="124"/>
      <c r="QA1263" s="124"/>
      <c r="QB1263" s="98">
        <f t="shared" si="803"/>
        <v>0</v>
      </c>
      <c r="QC1263" s="98">
        <f t="shared" si="804"/>
        <v>0</v>
      </c>
      <c r="QD1263" s="98">
        <f t="shared" si="805"/>
        <v>0</v>
      </c>
      <c r="QE1263" s="124"/>
      <c r="QF1263" s="124"/>
      <c r="QG1263" s="124"/>
      <c r="QH1263" s="98">
        <f t="shared" si="806"/>
        <v>0</v>
      </c>
      <c r="QI1263" s="98">
        <f t="shared" si="806"/>
        <v>0</v>
      </c>
      <c r="QJ1263" s="98">
        <f t="shared" si="806"/>
        <v>0</v>
      </c>
      <c r="QK1263" s="103"/>
      <c r="QL1263" s="103"/>
      <c r="QM1263" s="103"/>
      <c r="QN1263" s="124"/>
      <c r="QO1263" s="124"/>
      <c r="QP1263" s="124"/>
      <c r="QQ1263" s="98">
        <f t="shared" si="807"/>
        <v>0</v>
      </c>
      <c r="QR1263" s="98">
        <f t="shared" si="808"/>
        <v>0</v>
      </c>
      <c r="QS1263" s="98">
        <f t="shared" si="809"/>
        <v>0</v>
      </c>
      <c r="QT1263" s="124"/>
      <c r="QU1263" s="124"/>
      <c r="QV1263" s="124"/>
      <c r="QW1263" s="98">
        <f t="shared" si="810"/>
        <v>0</v>
      </c>
      <c r="QX1263" s="98">
        <f t="shared" si="811"/>
        <v>0</v>
      </c>
      <c r="QY1263" s="98">
        <f t="shared" si="812"/>
        <v>0</v>
      </c>
      <c r="QZ1263" s="124"/>
      <c r="RA1263" s="124"/>
      <c r="RB1263" s="124"/>
      <c r="RC1263" s="98">
        <f t="shared" si="813"/>
        <v>0</v>
      </c>
      <c r="RD1263" s="98">
        <f t="shared" si="813"/>
        <v>0</v>
      </c>
      <c r="RE1263" s="98">
        <f t="shared" si="813"/>
        <v>0</v>
      </c>
      <c r="RF1263" s="103"/>
      <c r="RG1263" s="103"/>
      <c r="RH1263" s="103"/>
      <c r="RI1263" s="124"/>
      <c r="RJ1263" s="124"/>
      <c r="RK1263" s="124"/>
      <c r="RL1263" s="98">
        <f t="shared" si="814"/>
        <v>0</v>
      </c>
      <c r="RM1263" s="98">
        <f t="shared" si="815"/>
        <v>0</v>
      </c>
      <c r="RN1263" s="98">
        <f t="shared" si="816"/>
        <v>0</v>
      </c>
      <c r="RO1263" s="124"/>
      <c r="RP1263" s="124"/>
      <c r="RQ1263" s="124"/>
      <c r="RR1263" s="98">
        <f t="shared" si="817"/>
        <v>0</v>
      </c>
      <c r="RS1263" s="98">
        <f t="shared" si="818"/>
        <v>0</v>
      </c>
      <c r="RT1263" s="98">
        <f t="shared" si="819"/>
        <v>0</v>
      </c>
      <c r="RU1263" s="124"/>
      <c r="RV1263" s="124"/>
      <c r="RW1263" s="124"/>
      <c r="RX1263" s="98">
        <f t="shared" si="820"/>
        <v>0</v>
      </c>
      <c r="RY1263" s="98">
        <f t="shared" si="820"/>
        <v>0</v>
      </c>
      <c r="RZ1263" s="98">
        <f t="shared" si="820"/>
        <v>0</v>
      </c>
      <c r="SA1263" s="103"/>
      <c r="SB1263" s="103"/>
      <c r="SC1263" s="103"/>
      <c r="SD1263" s="124"/>
      <c r="SE1263" s="124"/>
      <c r="SF1263" s="124"/>
      <c r="SG1263" s="98">
        <f t="shared" si="821"/>
        <v>0</v>
      </c>
      <c r="SH1263" s="98">
        <f t="shared" si="822"/>
        <v>0</v>
      </c>
      <c r="SI1263" s="98">
        <f t="shared" si="823"/>
        <v>0</v>
      </c>
      <c r="SJ1263" s="124"/>
      <c r="SK1263" s="124"/>
      <c r="SL1263" s="124"/>
      <c r="SM1263" s="98">
        <f t="shared" si="824"/>
        <v>0</v>
      </c>
      <c r="SN1263" s="98">
        <f t="shared" si="825"/>
        <v>0</v>
      </c>
      <c r="SO1263" s="98">
        <f t="shared" si="826"/>
        <v>0</v>
      </c>
      <c r="SP1263" s="124"/>
      <c r="SQ1263" s="124"/>
      <c r="SR1263" s="124"/>
      <c r="SS1263" s="98">
        <f t="shared" si="827"/>
        <v>0</v>
      </c>
      <c r="ST1263" s="98">
        <f t="shared" si="827"/>
        <v>0</v>
      </c>
      <c r="SU1263" s="98">
        <f t="shared" si="827"/>
        <v>0</v>
      </c>
      <c r="SV1263" s="103"/>
      <c r="SW1263" s="103"/>
      <c r="SX1263" s="103"/>
      <c r="SY1263" s="124"/>
      <c r="SZ1263" s="124"/>
      <c r="TA1263" s="124"/>
      <c r="TB1263" s="98">
        <f t="shared" si="828"/>
        <v>0</v>
      </c>
      <c r="TC1263" s="98">
        <f t="shared" si="829"/>
        <v>0</v>
      </c>
      <c r="TD1263" s="98">
        <f t="shared" si="830"/>
        <v>0</v>
      </c>
      <c r="TE1263" s="124"/>
      <c r="TF1263" s="124"/>
      <c r="TG1263" s="124"/>
      <c r="TH1263" s="98">
        <f t="shared" si="831"/>
        <v>0</v>
      </c>
      <c r="TI1263" s="98">
        <f t="shared" si="832"/>
        <v>0</v>
      </c>
      <c r="TJ1263" s="98">
        <f t="shared" si="833"/>
        <v>0</v>
      </c>
      <c r="TK1263" s="124"/>
      <c r="TL1263" s="124"/>
      <c r="TM1263" s="124"/>
      <c r="TN1263" s="98">
        <f t="shared" si="834"/>
        <v>0</v>
      </c>
      <c r="TO1263" s="98">
        <f t="shared" si="834"/>
        <v>0</v>
      </c>
      <c r="TP1263" s="98">
        <f t="shared" si="834"/>
        <v>0</v>
      </c>
      <c r="TQ1263" s="103"/>
      <c r="TR1263" s="103"/>
      <c r="TS1263" s="103"/>
      <c r="TT1263" s="124"/>
      <c r="TU1263" s="124"/>
      <c r="TV1263" s="124"/>
      <c r="TW1263" s="98">
        <f t="shared" si="835"/>
        <v>0</v>
      </c>
      <c r="TX1263" s="98">
        <f t="shared" si="836"/>
        <v>0</v>
      </c>
      <c r="TY1263" s="98">
        <f t="shared" si="837"/>
        <v>0</v>
      </c>
      <c r="TZ1263" s="124"/>
      <c r="UA1263" s="124"/>
      <c r="UB1263" s="124"/>
      <c r="UC1263" s="98">
        <f t="shared" si="838"/>
        <v>0</v>
      </c>
      <c r="UD1263" s="98">
        <f t="shared" si="839"/>
        <v>0</v>
      </c>
      <c r="UE1263" s="98">
        <f t="shared" si="840"/>
        <v>0</v>
      </c>
      <c r="UF1263" s="124"/>
      <c r="UG1263" s="124"/>
      <c r="UH1263" s="124"/>
      <c r="UI1263" s="98">
        <f t="shared" si="841"/>
        <v>0</v>
      </c>
      <c r="UJ1263" s="98">
        <f t="shared" si="841"/>
        <v>0</v>
      </c>
      <c r="UK1263" s="98">
        <f t="shared" si="841"/>
        <v>0</v>
      </c>
      <c r="UL1263" s="103">
        <v>2</v>
      </c>
      <c r="UM1263" s="103">
        <v>2</v>
      </c>
      <c r="UN1263" s="103">
        <v>2</v>
      </c>
      <c r="UO1263" s="124"/>
      <c r="UP1263" s="124"/>
      <c r="UQ1263" s="124"/>
      <c r="UR1263" s="98">
        <f t="shared" si="842"/>
        <v>42898.46</v>
      </c>
      <c r="US1263" s="98">
        <f t="shared" si="843"/>
        <v>42898.46</v>
      </c>
      <c r="UT1263" s="98">
        <f t="shared" si="844"/>
        <v>42898.46</v>
      </c>
      <c r="UU1263" s="124"/>
      <c r="UV1263" s="124"/>
      <c r="UW1263" s="124"/>
      <c r="UX1263" s="98">
        <f t="shared" si="845"/>
        <v>2781.63</v>
      </c>
      <c r="UY1263" s="98">
        <f t="shared" si="846"/>
        <v>2603.61</v>
      </c>
      <c r="UZ1263" s="98">
        <f t="shared" si="847"/>
        <v>2549.5</v>
      </c>
      <c r="VA1263" s="124"/>
      <c r="VB1263" s="124"/>
      <c r="VC1263" s="124"/>
      <c r="VD1263" s="98">
        <f t="shared" si="848"/>
        <v>5563.26</v>
      </c>
      <c r="VE1263" s="98">
        <f t="shared" si="848"/>
        <v>5207.22</v>
      </c>
      <c r="VF1263" s="98">
        <f t="shared" si="848"/>
        <v>5099</v>
      </c>
      <c r="VG1263" s="103"/>
      <c r="VH1263" s="103"/>
      <c r="VI1263" s="103"/>
      <c r="VJ1263" s="124"/>
      <c r="VK1263" s="124"/>
      <c r="VL1263" s="124"/>
      <c r="VM1263" s="98">
        <f t="shared" si="849"/>
        <v>0</v>
      </c>
      <c r="VN1263" s="98">
        <f t="shared" si="850"/>
        <v>0</v>
      </c>
      <c r="VO1263" s="98">
        <f t="shared" si="851"/>
        <v>0</v>
      </c>
      <c r="VP1263" s="124"/>
      <c r="VQ1263" s="124"/>
      <c r="VR1263" s="124"/>
      <c r="VS1263" s="98">
        <f t="shared" si="852"/>
        <v>0</v>
      </c>
      <c r="VT1263" s="98">
        <f t="shared" si="853"/>
        <v>0</v>
      </c>
      <c r="VU1263" s="98">
        <f t="shared" si="854"/>
        <v>0</v>
      </c>
      <c r="VV1263" s="124"/>
      <c r="VW1263" s="124"/>
      <c r="VX1263" s="124"/>
      <c r="VY1263" s="98">
        <f t="shared" si="855"/>
        <v>0</v>
      </c>
      <c r="VZ1263" s="98">
        <f t="shared" si="855"/>
        <v>0</v>
      </c>
      <c r="WA1263" s="98">
        <f t="shared" si="855"/>
        <v>0</v>
      </c>
      <c r="WB1263" s="103"/>
      <c r="WC1263" s="103"/>
      <c r="WD1263" s="103"/>
      <c r="WE1263" s="124"/>
      <c r="WF1263" s="124"/>
      <c r="WG1263" s="124"/>
      <c r="WH1263" s="98">
        <f t="shared" si="856"/>
        <v>0</v>
      </c>
      <c r="WI1263" s="98">
        <f t="shared" si="857"/>
        <v>0</v>
      </c>
      <c r="WJ1263" s="98">
        <f t="shared" si="858"/>
        <v>0</v>
      </c>
      <c r="WK1263" s="124"/>
      <c r="WL1263" s="124"/>
      <c r="WM1263" s="124"/>
      <c r="WN1263" s="98">
        <f t="shared" si="859"/>
        <v>0</v>
      </c>
      <c r="WO1263" s="98">
        <f t="shared" si="860"/>
        <v>0</v>
      </c>
      <c r="WP1263" s="98">
        <f t="shared" si="861"/>
        <v>0</v>
      </c>
      <c r="WQ1263" s="124"/>
      <c r="WR1263" s="124"/>
      <c r="WS1263" s="124"/>
      <c r="WT1263" s="98">
        <f t="shared" si="862"/>
        <v>0</v>
      </c>
      <c r="WU1263" s="98">
        <f t="shared" si="862"/>
        <v>0</v>
      </c>
      <c r="WV1263" s="98">
        <f t="shared" si="862"/>
        <v>0</v>
      </c>
      <c r="WW1263" s="103"/>
      <c r="WX1263" s="103"/>
      <c r="WY1263" s="103"/>
      <c r="WZ1263" s="124"/>
      <c r="XA1263" s="124"/>
      <c r="XB1263" s="124"/>
      <c r="XC1263" s="98">
        <f t="shared" si="863"/>
        <v>0</v>
      </c>
      <c r="XD1263" s="98">
        <f t="shared" si="864"/>
        <v>0</v>
      </c>
      <c r="XE1263" s="98">
        <f t="shared" si="865"/>
        <v>0</v>
      </c>
      <c r="XF1263" s="124"/>
      <c r="XG1263" s="124"/>
      <c r="XH1263" s="124"/>
      <c r="XI1263" s="98">
        <f t="shared" si="866"/>
        <v>0</v>
      </c>
      <c r="XJ1263" s="98">
        <f t="shared" si="867"/>
        <v>0</v>
      </c>
      <c r="XK1263" s="98">
        <f t="shared" si="868"/>
        <v>0</v>
      </c>
      <c r="XL1263" s="124"/>
      <c r="XM1263" s="124"/>
      <c r="XN1263" s="124"/>
      <c r="XO1263" s="98">
        <f t="shared" si="869"/>
        <v>0</v>
      </c>
      <c r="XP1263" s="98">
        <f t="shared" si="869"/>
        <v>0</v>
      </c>
      <c r="XQ1263" s="98">
        <f t="shared" si="869"/>
        <v>0</v>
      </c>
      <c r="XR1263" s="103"/>
      <c r="XS1263" s="103"/>
      <c r="XT1263" s="103"/>
      <c r="XU1263" s="124"/>
      <c r="XV1263" s="124"/>
      <c r="XW1263" s="124"/>
      <c r="XX1263" s="98">
        <f t="shared" si="870"/>
        <v>0</v>
      </c>
      <c r="XY1263" s="98">
        <f t="shared" si="871"/>
        <v>0</v>
      </c>
      <c r="XZ1263" s="98">
        <f t="shared" si="872"/>
        <v>0</v>
      </c>
      <c r="YA1263" s="124"/>
      <c r="YB1263" s="124"/>
      <c r="YC1263" s="124"/>
      <c r="YD1263" s="98">
        <f t="shared" si="873"/>
        <v>0</v>
      </c>
      <c r="YE1263" s="98">
        <f t="shared" si="874"/>
        <v>0</v>
      </c>
      <c r="YF1263" s="98">
        <f t="shared" si="875"/>
        <v>0</v>
      </c>
      <c r="YG1263" s="124"/>
      <c r="YH1263" s="124"/>
      <c r="YI1263" s="124"/>
      <c r="YJ1263" s="98">
        <f t="shared" si="876"/>
        <v>0</v>
      </c>
      <c r="YK1263" s="98">
        <f t="shared" si="876"/>
        <v>0</v>
      </c>
      <c r="YL1263" s="98">
        <f t="shared" si="876"/>
        <v>0</v>
      </c>
      <c r="YM1263" s="146">
        <f t="shared" si="877"/>
        <v>2</v>
      </c>
      <c r="YN1263" s="146">
        <f t="shared" si="877"/>
        <v>2</v>
      </c>
      <c r="YO1263" s="146">
        <f t="shared" si="877"/>
        <v>2</v>
      </c>
      <c r="YP1263" s="124"/>
      <c r="YQ1263" s="124"/>
      <c r="YR1263" s="124"/>
      <c r="YS1263" s="98">
        <f t="shared" si="878"/>
        <v>42898.46</v>
      </c>
      <c r="YT1263" s="98">
        <f t="shared" si="879"/>
        <v>42898.46</v>
      </c>
      <c r="YU1263" s="98">
        <f t="shared" si="880"/>
        <v>42898.46</v>
      </c>
      <c r="YV1263" s="124"/>
      <c r="YW1263" s="124"/>
      <c r="YX1263" s="124"/>
      <c r="YY1263" s="98">
        <f t="shared" si="881"/>
        <v>4112.5</v>
      </c>
      <c r="YZ1263" s="98">
        <f t="shared" si="882"/>
        <v>3834.33</v>
      </c>
      <c r="ZA1263" s="98">
        <f t="shared" si="883"/>
        <v>3754.77</v>
      </c>
      <c r="ZB1263" s="124"/>
      <c r="ZC1263" s="124"/>
      <c r="ZD1263" s="124"/>
      <c r="ZE1263" s="98">
        <f t="shared" si="884"/>
        <v>8225</v>
      </c>
      <c r="ZF1263" s="98">
        <f t="shared" si="884"/>
        <v>7668.66</v>
      </c>
      <c r="ZG1263" s="98">
        <f t="shared" si="884"/>
        <v>7509.54</v>
      </c>
    </row>
    <row r="1264" spans="1:683" ht="36">
      <c r="A1264" s="99" t="s">
        <v>1537</v>
      </c>
      <c r="B1264" s="297" t="s">
        <v>432</v>
      </c>
      <c r="C1264" s="5"/>
      <c r="D1264" s="652"/>
      <c r="E1264" s="286"/>
      <c r="F1264" s="111"/>
      <c r="G1264" s="111"/>
      <c r="H1264" s="111"/>
      <c r="I1264" s="98">
        <f t="shared" si="885"/>
        <v>14370.99</v>
      </c>
      <c r="J1264" s="98">
        <f t="shared" si="885"/>
        <v>14370.99</v>
      </c>
      <c r="K1264" s="98">
        <f t="shared" si="885"/>
        <v>14370.99</v>
      </c>
      <c r="L1264" s="103"/>
      <c r="M1264" s="103"/>
      <c r="N1264" s="103"/>
      <c r="O1264" s="124"/>
      <c r="P1264" s="124"/>
      <c r="Q1264" s="124"/>
      <c r="R1264" s="98">
        <f t="shared" si="886"/>
        <v>0</v>
      </c>
      <c r="S1264" s="98">
        <f t="shared" si="887"/>
        <v>0</v>
      </c>
      <c r="T1264" s="98">
        <f t="shared" si="888"/>
        <v>0</v>
      </c>
      <c r="U1264" s="124"/>
      <c r="V1264" s="124"/>
      <c r="W1264" s="124"/>
      <c r="X1264" s="98">
        <f t="shared" si="663"/>
        <v>0</v>
      </c>
      <c r="Y1264" s="98">
        <f t="shared" si="664"/>
        <v>0</v>
      </c>
      <c r="Z1264" s="98">
        <f t="shared" si="665"/>
        <v>0</v>
      </c>
      <c r="AA1264" s="124"/>
      <c r="AB1264" s="124"/>
      <c r="AC1264" s="124"/>
      <c r="AD1264" s="98">
        <f t="shared" si="666"/>
        <v>0</v>
      </c>
      <c r="AE1264" s="98">
        <f t="shared" si="666"/>
        <v>0</v>
      </c>
      <c r="AF1264" s="98">
        <f t="shared" si="666"/>
        <v>0</v>
      </c>
      <c r="AG1264" s="103"/>
      <c r="AH1264" s="103"/>
      <c r="AI1264" s="103"/>
      <c r="AJ1264" s="124"/>
      <c r="AK1264" s="124"/>
      <c r="AL1264" s="124"/>
      <c r="AM1264" s="98">
        <f t="shared" si="667"/>
        <v>0</v>
      </c>
      <c r="AN1264" s="98">
        <f t="shared" si="668"/>
        <v>0</v>
      </c>
      <c r="AO1264" s="98">
        <f t="shared" si="669"/>
        <v>0</v>
      </c>
      <c r="AP1264" s="124"/>
      <c r="AQ1264" s="124"/>
      <c r="AR1264" s="124"/>
      <c r="AS1264" s="98">
        <f t="shared" si="670"/>
        <v>0</v>
      </c>
      <c r="AT1264" s="98">
        <f t="shared" si="671"/>
        <v>0</v>
      </c>
      <c r="AU1264" s="98">
        <f t="shared" si="672"/>
        <v>0</v>
      </c>
      <c r="AV1264" s="124"/>
      <c r="AW1264" s="124"/>
      <c r="AX1264" s="124"/>
      <c r="AY1264" s="98">
        <f t="shared" si="673"/>
        <v>0</v>
      </c>
      <c r="AZ1264" s="98">
        <f t="shared" si="673"/>
        <v>0</v>
      </c>
      <c r="BA1264" s="98">
        <f t="shared" si="673"/>
        <v>0</v>
      </c>
      <c r="BB1264" s="103"/>
      <c r="BC1264" s="103"/>
      <c r="BD1264" s="103"/>
      <c r="BE1264" s="124"/>
      <c r="BF1264" s="124"/>
      <c r="BG1264" s="124"/>
      <c r="BH1264" s="98">
        <f t="shared" si="674"/>
        <v>0</v>
      </c>
      <c r="BI1264" s="98">
        <f t="shared" si="675"/>
        <v>0</v>
      </c>
      <c r="BJ1264" s="98">
        <f t="shared" si="676"/>
        <v>0</v>
      </c>
      <c r="BK1264" s="124"/>
      <c r="BL1264" s="124"/>
      <c r="BM1264" s="124"/>
      <c r="BN1264" s="98">
        <f t="shared" si="677"/>
        <v>0</v>
      </c>
      <c r="BO1264" s="98">
        <f t="shared" si="678"/>
        <v>0</v>
      </c>
      <c r="BP1264" s="98">
        <f t="shared" si="679"/>
        <v>0</v>
      </c>
      <c r="BQ1264" s="124"/>
      <c r="BR1264" s="124"/>
      <c r="BS1264" s="124"/>
      <c r="BT1264" s="98">
        <f t="shared" si="680"/>
        <v>0</v>
      </c>
      <c r="BU1264" s="98">
        <f t="shared" si="680"/>
        <v>0</v>
      </c>
      <c r="BV1264" s="98">
        <f t="shared" si="680"/>
        <v>0</v>
      </c>
      <c r="BW1264" s="103"/>
      <c r="BX1264" s="103"/>
      <c r="BY1264" s="103"/>
      <c r="BZ1264" s="124"/>
      <c r="CA1264" s="124"/>
      <c r="CB1264" s="124"/>
      <c r="CC1264" s="98">
        <f t="shared" si="681"/>
        <v>0</v>
      </c>
      <c r="CD1264" s="98">
        <f t="shared" si="682"/>
        <v>0</v>
      </c>
      <c r="CE1264" s="98">
        <f t="shared" si="683"/>
        <v>0</v>
      </c>
      <c r="CF1264" s="124"/>
      <c r="CG1264" s="124"/>
      <c r="CH1264" s="124"/>
      <c r="CI1264" s="98">
        <f t="shared" si="684"/>
        <v>0</v>
      </c>
      <c r="CJ1264" s="98">
        <f t="shared" si="685"/>
        <v>0</v>
      </c>
      <c r="CK1264" s="98">
        <f t="shared" si="686"/>
        <v>0</v>
      </c>
      <c r="CL1264" s="124"/>
      <c r="CM1264" s="124"/>
      <c r="CN1264" s="124"/>
      <c r="CO1264" s="98">
        <f t="shared" si="687"/>
        <v>0</v>
      </c>
      <c r="CP1264" s="98">
        <f t="shared" si="687"/>
        <v>0</v>
      </c>
      <c r="CQ1264" s="98">
        <f t="shared" si="687"/>
        <v>0</v>
      </c>
      <c r="CR1264" s="103"/>
      <c r="CS1264" s="103"/>
      <c r="CT1264" s="103"/>
      <c r="CU1264" s="124"/>
      <c r="CV1264" s="124"/>
      <c r="CW1264" s="124"/>
      <c r="CX1264" s="98">
        <f t="shared" si="688"/>
        <v>0</v>
      </c>
      <c r="CY1264" s="98">
        <f t="shared" si="689"/>
        <v>0</v>
      </c>
      <c r="CZ1264" s="98">
        <f t="shared" si="690"/>
        <v>0</v>
      </c>
      <c r="DA1264" s="124"/>
      <c r="DB1264" s="124"/>
      <c r="DC1264" s="124"/>
      <c r="DD1264" s="98">
        <f t="shared" si="691"/>
        <v>0</v>
      </c>
      <c r="DE1264" s="98">
        <f t="shared" si="692"/>
        <v>0</v>
      </c>
      <c r="DF1264" s="98">
        <f t="shared" si="693"/>
        <v>0</v>
      </c>
      <c r="DG1264" s="124"/>
      <c r="DH1264" s="124"/>
      <c r="DI1264" s="124"/>
      <c r="DJ1264" s="98">
        <f t="shared" si="694"/>
        <v>0</v>
      </c>
      <c r="DK1264" s="98">
        <f t="shared" si="694"/>
        <v>0</v>
      </c>
      <c r="DL1264" s="98">
        <f t="shared" si="694"/>
        <v>0</v>
      </c>
      <c r="DM1264" s="103"/>
      <c r="DN1264" s="103"/>
      <c r="DO1264" s="103"/>
      <c r="DP1264" s="124"/>
      <c r="DQ1264" s="124"/>
      <c r="DR1264" s="124"/>
      <c r="DS1264" s="98">
        <f t="shared" si="695"/>
        <v>0</v>
      </c>
      <c r="DT1264" s="98">
        <f t="shared" si="696"/>
        <v>0</v>
      </c>
      <c r="DU1264" s="98">
        <f t="shared" si="697"/>
        <v>0</v>
      </c>
      <c r="DV1264" s="124"/>
      <c r="DW1264" s="124"/>
      <c r="DX1264" s="124"/>
      <c r="DY1264" s="98">
        <f t="shared" si="698"/>
        <v>0</v>
      </c>
      <c r="DZ1264" s="98">
        <f t="shared" si="699"/>
        <v>0</v>
      </c>
      <c r="EA1264" s="98">
        <f t="shared" si="700"/>
        <v>0</v>
      </c>
      <c r="EB1264" s="124"/>
      <c r="EC1264" s="124"/>
      <c r="ED1264" s="124"/>
      <c r="EE1264" s="98">
        <f t="shared" si="701"/>
        <v>0</v>
      </c>
      <c r="EF1264" s="98">
        <f t="shared" si="701"/>
        <v>0</v>
      </c>
      <c r="EG1264" s="98">
        <f t="shared" si="701"/>
        <v>0</v>
      </c>
      <c r="EH1264" s="103"/>
      <c r="EI1264" s="103"/>
      <c r="EJ1264" s="103"/>
      <c r="EK1264" s="124"/>
      <c r="EL1264" s="124"/>
      <c r="EM1264" s="124"/>
      <c r="EN1264" s="98">
        <f t="shared" si="702"/>
        <v>0</v>
      </c>
      <c r="EO1264" s="98">
        <f t="shared" si="703"/>
        <v>0</v>
      </c>
      <c r="EP1264" s="98">
        <f t="shared" si="704"/>
        <v>0</v>
      </c>
      <c r="EQ1264" s="124"/>
      <c r="ER1264" s="124"/>
      <c r="ES1264" s="124"/>
      <c r="ET1264" s="98">
        <f t="shared" si="705"/>
        <v>0</v>
      </c>
      <c r="EU1264" s="98">
        <f t="shared" si="706"/>
        <v>0</v>
      </c>
      <c r="EV1264" s="98">
        <f t="shared" si="707"/>
        <v>0</v>
      </c>
      <c r="EW1264" s="124"/>
      <c r="EX1264" s="124"/>
      <c r="EY1264" s="124"/>
      <c r="EZ1264" s="98">
        <f t="shared" si="708"/>
        <v>0</v>
      </c>
      <c r="FA1264" s="98">
        <f t="shared" si="708"/>
        <v>0</v>
      </c>
      <c r="FB1264" s="98">
        <f t="shared" si="708"/>
        <v>0</v>
      </c>
      <c r="FC1264" s="103"/>
      <c r="FD1264" s="103"/>
      <c r="FE1264" s="103"/>
      <c r="FF1264" s="124"/>
      <c r="FG1264" s="124"/>
      <c r="FH1264" s="124"/>
      <c r="FI1264" s="98">
        <f t="shared" si="709"/>
        <v>0</v>
      </c>
      <c r="FJ1264" s="98">
        <f t="shared" si="710"/>
        <v>0</v>
      </c>
      <c r="FK1264" s="98">
        <f t="shared" si="711"/>
        <v>0</v>
      </c>
      <c r="FL1264" s="124"/>
      <c r="FM1264" s="124"/>
      <c r="FN1264" s="124"/>
      <c r="FO1264" s="98">
        <f t="shared" si="712"/>
        <v>0</v>
      </c>
      <c r="FP1264" s="98">
        <f t="shared" si="713"/>
        <v>0</v>
      </c>
      <c r="FQ1264" s="98">
        <f t="shared" si="714"/>
        <v>0</v>
      </c>
      <c r="FR1264" s="124"/>
      <c r="FS1264" s="124"/>
      <c r="FT1264" s="124"/>
      <c r="FU1264" s="98">
        <f t="shared" si="715"/>
        <v>0</v>
      </c>
      <c r="FV1264" s="98">
        <f t="shared" si="715"/>
        <v>0</v>
      </c>
      <c r="FW1264" s="98">
        <f t="shared" si="715"/>
        <v>0</v>
      </c>
      <c r="FX1264" s="103"/>
      <c r="FY1264" s="103"/>
      <c r="FZ1264" s="103"/>
      <c r="GA1264" s="124"/>
      <c r="GB1264" s="124"/>
      <c r="GC1264" s="124"/>
      <c r="GD1264" s="98">
        <f t="shared" si="716"/>
        <v>0</v>
      </c>
      <c r="GE1264" s="98">
        <f t="shared" si="717"/>
        <v>0</v>
      </c>
      <c r="GF1264" s="98">
        <f t="shared" si="718"/>
        <v>0</v>
      </c>
      <c r="GG1264" s="124"/>
      <c r="GH1264" s="124"/>
      <c r="GI1264" s="124"/>
      <c r="GJ1264" s="98">
        <f t="shared" si="719"/>
        <v>0</v>
      </c>
      <c r="GK1264" s="98">
        <f t="shared" si="720"/>
        <v>0</v>
      </c>
      <c r="GL1264" s="98">
        <f t="shared" si="721"/>
        <v>0</v>
      </c>
      <c r="GM1264" s="124"/>
      <c r="GN1264" s="124"/>
      <c r="GO1264" s="124"/>
      <c r="GP1264" s="98">
        <f t="shared" si="722"/>
        <v>0</v>
      </c>
      <c r="GQ1264" s="98">
        <f t="shared" si="722"/>
        <v>0</v>
      </c>
      <c r="GR1264" s="98">
        <f t="shared" si="722"/>
        <v>0</v>
      </c>
      <c r="GS1264" s="103">
        <v>9</v>
      </c>
      <c r="GT1264" s="103">
        <v>9</v>
      </c>
      <c r="GU1264" s="103">
        <v>9</v>
      </c>
      <c r="GV1264" s="124"/>
      <c r="GW1264" s="124"/>
      <c r="GX1264" s="124"/>
      <c r="GY1264" s="98">
        <f t="shared" si="723"/>
        <v>129338.91</v>
      </c>
      <c r="GZ1264" s="98">
        <f t="shared" si="724"/>
        <v>129338.91</v>
      </c>
      <c r="HA1264" s="98">
        <f t="shared" si="725"/>
        <v>129338.91</v>
      </c>
      <c r="HB1264" s="124"/>
      <c r="HC1264" s="124"/>
      <c r="HD1264" s="124"/>
      <c r="HE1264" s="98">
        <f t="shared" si="726"/>
        <v>5053.63</v>
      </c>
      <c r="HF1264" s="98">
        <f t="shared" si="727"/>
        <v>4694.54</v>
      </c>
      <c r="HG1264" s="98">
        <f t="shared" si="728"/>
        <v>4597.5200000000004</v>
      </c>
      <c r="HH1264" s="124"/>
      <c r="HI1264" s="124"/>
      <c r="HJ1264" s="124"/>
      <c r="HK1264" s="98">
        <f t="shared" si="729"/>
        <v>45482.67</v>
      </c>
      <c r="HL1264" s="98">
        <f t="shared" si="729"/>
        <v>42250.86</v>
      </c>
      <c r="HM1264" s="98">
        <f t="shared" si="729"/>
        <v>41377.68</v>
      </c>
      <c r="HN1264" s="103"/>
      <c r="HO1264" s="103"/>
      <c r="HP1264" s="103"/>
      <c r="HQ1264" s="124"/>
      <c r="HR1264" s="124"/>
      <c r="HS1264" s="124"/>
      <c r="HT1264" s="98">
        <f t="shared" si="730"/>
        <v>0</v>
      </c>
      <c r="HU1264" s="98">
        <f t="shared" si="731"/>
        <v>0</v>
      </c>
      <c r="HV1264" s="98">
        <f t="shared" si="732"/>
        <v>0</v>
      </c>
      <c r="HW1264" s="124"/>
      <c r="HX1264" s="124"/>
      <c r="HY1264" s="124"/>
      <c r="HZ1264" s="98">
        <f t="shared" si="733"/>
        <v>0</v>
      </c>
      <c r="IA1264" s="98">
        <f t="shared" si="734"/>
        <v>0</v>
      </c>
      <c r="IB1264" s="98">
        <f t="shared" si="735"/>
        <v>0</v>
      </c>
      <c r="IC1264" s="124"/>
      <c r="ID1264" s="124"/>
      <c r="IE1264" s="124"/>
      <c r="IF1264" s="98">
        <f t="shared" si="736"/>
        <v>0</v>
      </c>
      <c r="IG1264" s="98">
        <f t="shared" si="736"/>
        <v>0</v>
      </c>
      <c r="IH1264" s="98">
        <f t="shared" si="736"/>
        <v>0</v>
      </c>
      <c r="II1264" s="103"/>
      <c r="IJ1264" s="103"/>
      <c r="IK1264" s="103"/>
      <c r="IL1264" s="124"/>
      <c r="IM1264" s="124"/>
      <c r="IN1264" s="124"/>
      <c r="IO1264" s="98">
        <f t="shared" si="737"/>
        <v>0</v>
      </c>
      <c r="IP1264" s="98">
        <f t="shared" si="738"/>
        <v>0</v>
      </c>
      <c r="IQ1264" s="98">
        <f t="shared" si="739"/>
        <v>0</v>
      </c>
      <c r="IR1264" s="124"/>
      <c r="IS1264" s="124"/>
      <c r="IT1264" s="124"/>
      <c r="IU1264" s="98">
        <f t="shared" si="740"/>
        <v>0</v>
      </c>
      <c r="IV1264" s="98">
        <f t="shared" si="741"/>
        <v>0</v>
      </c>
      <c r="IW1264" s="98">
        <f t="shared" si="742"/>
        <v>0</v>
      </c>
      <c r="IX1264" s="124"/>
      <c r="IY1264" s="124"/>
      <c r="IZ1264" s="124"/>
      <c r="JA1264" s="98">
        <f t="shared" si="743"/>
        <v>0</v>
      </c>
      <c r="JB1264" s="98">
        <f t="shared" si="743"/>
        <v>0</v>
      </c>
      <c r="JC1264" s="98">
        <f t="shared" si="743"/>
        <v>0</v>
      </c>
      <c r="JD1264" s="103"/>
      <c r="JE1264" s="103"/>
      <c r="JF1264" s="103"/>
      <c r="JG1264" s="124"/>
      <c r="JH1264" s="124"/>
      <c r="JI1264" s="124"/>
      <c r="JJ1264" s="98">
        <f t="shared" si="744"/>
        <v>0</v>
      </c>
      <c r="JK1264" s="98">
        <f t="shared" si="745"/>
        <v>0</v>
      </c>
      <c r="JL1264" s="98">
        <f t="shared" si="746"/>
        <v>0</v>
      </c>
      <c r="JM1264" s="124"/>
      <c r="JN1264" s="124"/>
      <c r="JO1264" s="124"/>
      <c r="JP1264" s="98">
        <f t="shared" si="747"/>
        <v>0</v>
      </c>
      <c r="JQ1264" s="98">
        <f t="shared" si="748"/>
        <v>0</v>
      </c>
      <c r="JR1264" s="98">
        <f t="shared" si="749"/>
        <v>0</v>
      </c>
      <c r="JS1264" s="124"/>
      <c r="JT1264" s="124"/>
      <c r="JU1264" s="124"/>
      <c r="JV1264" s="98">
        <f t="shared" si="750"/>
        <v>0</v>
      </c>
      <c r="JW1264" s="98">
        <f t="shared" si="750"/>
        <v>0</v>
      </c>
      <c r="JX1264" s="98">
        <f t="shared" si="750"/>
        <v>0</v>
      </c>
      <c r="JY1264" s="103"/>
      <c r="JZ1264" s="103"/>
      <c r="KA1264" s="103"/>
      <c r="KB1264" s="124"/>
      <c r="KC1264" s="124"/>
      <c r="KD1264" s="124"/>
      <c r="KE1264" s="98">
        <f t="shared" si="751"/>
        <v>0</v>
      </c>
      <c r="KF1264" s="98">
        <f t="shared" si="752"/>
        <v>0</v>
      </c>
      <c r="KG1264" s="98">
        <f t="shared" si="753"/>
        <v>0</v>
      </c>
      <c r="KH1264" s="124"/>
      <c r="KI1264" s="124"/>
      <c r="KJ1264" s="124"/>
      <c r="KK1264" s="98">
        <f t="shared" si="754"/>
        <v>0</v>
      </c>
      <c r="KL1264" s="98">
        <f t="shared" si="755"/>
        <v>0</v>
      </c>
      <c r="KM1264" s="98">
        <f t="shared" si="756"/>
        <v>0</v>
      </c>
      <c r="KN1264" s="124"/>
      <c r="KO1264" s="124"/>
      <c r="KP1264" s="124"/>
      <c r="KQ1264" s="98">
        <f t="shared" si="757"/>
        <v>0</v>
      </c>
      <c r="KR1264" s="98">
        <f t="shared" si="757"/>
        <v>0</v>
      </c>
      <c r="KS1264" s="98">
        <f t="shared" si="757"/>
        <v>0</v>
      </c>
      <c r="KT1264" s="103"/>
      <c r="KU1264" s="103"/>
      <c r="KV1264" s="103"/>
      <c r="KW1264" s="124"/>
      <c r="KX1264" s="124"/>
      <c r="KY1264" s="124"/>
      <c r="KZ1264" s="98">
        <f t="shared" si="758"/>
        <v>0</v>
      </c>
      <c r="LA1264" s="98">
        <f t="shared" si="759"/>
        <v>0</v>
      </c>
      <c r="LB1264" s="98">
        <f t="shared" si="760"/>
        <v>0</v>
      </c>
      <c r="LC1264" s="124"/>
      <c r="LD1264" s="124"/>
      <c r="LE1264" s="124"/>
      <c r="LF1264" s="98">
        <f t="shared" si="761"/>
        <v>0</v>
      </c>
      <c r="LG1264" s="98">
        <f t="shared" si="762"/>
        <v>0</v>
      </c>
      <c r="LH1264" s="98">
        <f t="shared" si="763"/>
        <v>0</v>
      </c>
      <c r="LI1264" s="124"/>
      <c r="LJ1264" s="124"/>
      <c r="LK1264" s="124"/>
      <c r="LL1264" s="98">
        <f t="shared" si="764"/>
        <v>0</v>
      </c>
      <c r="LM1264" s="98">
        <f t="shared" si="764"/>
        <v>0</v>
      </c>
      <c r="LN1264" s="98">
        <f t="shared" si="764"/>
        <v>0</v>
      </c>
      <c r="LO1264" s="103"/>
      <c r="LP1264" s="103"/>
      <c r="LQ1264" s="103"/>
      <c r="LR1264" s="124"/>
      <c r="LS1264" s="124"/>
      <c r="LT1264" s="124"/>
      <c r="LU1264" s="98">
        <f t="shared" si="765"/>
        <v>0</v>
      </c>
      <c r="LV1264" s="98">
        <f t="shared" si="766"/>
        <v>0</v>
      </c>
      <c r="LW1264" s="98">
        <f t="shared" si="767"/>
        <v>0</v>
      </c>
      <c r="LX1264" s="124"/>
      <c r="LY1264" s="124"/>
      <c r="LZ1264" s="124"/>
      <c r="MA1264" s="98">
        <f t="shared" si="768"/>
        <v>0</v>
      </c>
      <c r="MB1264" s="98">
        <f t="shared" si="769"/>
        <v>0</v>
      </c>
      <c r="MC1264" s="98">
        <f t="shared" si="770"/>
        <v>0</v>
      </c>
      <c r="MD1264" s="124"/>
      <c r="ME1264" s="124"/>
      <c r="MF1264" s="124"/>
      <c r="MG1264" s="98">
        <f t="shared" si="771"/>
        <v>0</v>
      </c>
      <c r="MH1264" s="98">
        <f t="shared" si="771"/>
        <v>0</v>
      </c>
      <c r="MI1264" s="98">
        <f t="shared" si="771"/>
        <v>0</v>
      </c>
      <c r="MJ1264" s="103"/>
      <c r="MK1264" s="103"/>
      <c r="ML1264" s="103"/>
      <c r="MM1264" s="124"/>
      <c r="MN1264" s="124"/>
      <c r="MO1264" s="124"/>
      <c r="MP1264" s="98">
        <f t="shared" si="772"/>
        <v>0</v>
      </c>
      <c r="MQ1264" s="98">
        <f t="shared" si="773"/>
        <v>0</v>
      </c>
      <c r="MR1264" s="98">
        <f t="shared" si="774"/>
        <v>0</v>
      </c>
      <c r="MS1264" s="124"/>
      <c r="MT1264" s="124"/>
      <c r="MU1264" s="124"/>
      <c r="MV1264" s="98">
        <f t="shared" si="775"/>
        <v>0</v>
      </c>
      <c r="MW1264" s="98">
        <f t="shared" si="776"/>
        <v>0</v>
      </c>
      <c r="MX1264" s="98">
        <f t="shared" si="777"/>
        <v>0</v>
      </c>
      <c r="MY1264" s="124"/>
      <c r="MZ1264" s="124"/>
      <c r="NA1264" s="124"/>
      <c r="NB1264" s="98">
        <f t="shared" si="778"/>
        <v>0</v>
      </c>
      <c r="NC1264" s="98">
        <f t="shared" si="778"/>
        <v>0</v>
      </c>
      <c r="ND1264" s="98">
        <f t="shared" si="778"/>
        <v>0</v>
      </c>
      <c r="NE1264" s="103"/>
      <c r="NF1264" s="103"/>
      <c r="NG1264" s="103"/>
      <c r="NH1264" s="124"/>
      <c r="NI1264" s="124"/>
      <c r="NJ1264" s="124"/>
      <c r="NK1264" s="98">
        <f t="shared" si="779"/>
        <v>0</v>
      </c>
      <c r="NL1264" s="98">
        <f t="shared" si="780"/>
        <v>0</v>
      </c>
      <c r="NM1264" s="98">
        <f t="shared" si="781"/>
        <v>0</v>
      </c>
      <c r="NN1264" s="124"/>
      <c r="NO1264" s="124"/>
      <c r="NP1264" s="124"/>
      <c r="NQ1264" s="98">
        <f t="shared" si="782"/>
        <v>0</v>
      </c>
      <c r="NR1264" s="98">
        <f t="shared" si="783"/>
        <v>0</v>
      </c>
      <c r="NS1264" s="98">
        <f t="shared" si="784"/>
        <v>0</v>
      </c>
      <c r="NT1264" s="124"/>
      <c r="NU1264" s="124"/>
      <c r="NV1264" s="124"/>
      <c r="NW1264" s="98">
        <f t="shared" si="785"/>
        <v>0</v>
      </c>
      <c r="NX1264" s="98">
        <f t="shared" si="785"/>
        <v>0</v>
      </c>
      <c r="NY1264" s="98">
        <f t="shared" si="785"/>
        <v>0</v>
      </c>
      <c r="NZ1264" s="103"/>
      <c r="OA1264" s="103"/>
      <c r="OB1264" s="103"/>
      <c r="OC1264" s="124"/>
      <c r="OD1264" s="124"/>
      <c r="OE1264" s="124"/>
      <c r="OF1264" s="98">
        <f t="shared" si="786"/>
        <v>0</v>
      </c>
      <c r="OG1264" s="98">
        <f t="shared" si="787"/>
        <v>0</v>
      </c>
      <c r="OH1264" s="98">
        <f t="shared" si="788"/>
        <v>0</v>
      </c>
      <c r="OI1264" s="124"/>
      <c r="OJ1264" s="124"/>
      <c r="OK1264" s="124"/>
      <c r="OL1264" s="98">
        <f t="shared" si="789"/>
        <v>0</v>
      </c>
      <c r="OM1264" s="98">
        <f t="shared" si="790"/>
        <v>0</v>
      </c>
      <c r="ON1264" s="98">
        <f t="shared" si="791"/>
        <v>0</v>
      </c>
      <c r="OO1264" s="124"/>
      <c r="OP1264" s="124"/>
      <c r="OQ1264" s="124"/>
      <c r="OR1264" s="98">
        <f t="shared" si="792"/>
        <v>0</v>
      </c>
      <c r="OS1264" s="98">
        <f t="shared" si="792"/>
        <v>0</v>
      </c>
      <c r="OT1264" s="98">
        <f t="shared" si="792"/>
        <v>0</v>
      </c>
      <c r="OU1264" s="103"/>
      <c r="OV1264" s="103"/>
      <c r="OW1264" s="103"/>
      <c r="OX1264" s="124"/>
      <c r="OY1264" s="124"/>
      <c r="OZ1264" s="124"/>
      <c r="PA1264" s="98">
        <f t="shared" si="793"/>
        <v>0</v>
      </c>
      <c r="PB1264" s="98">
        <f t="shared" si="794"/>
        <v>0</v>
      </c>
      <c r="PC1264" s="98">
        <f t="shared" si="795"/>
        <v>0</v>
      </c>
      <c r="PD1264" s="124"/>
      <c r="PE1264" s="124"/>
      <c r="PF1264" s="124"/>
      <c r="PG1264" s="98">
        <f t="shared" si="796"/>
        <v>0</v>
      </c>
      <c r="PH1264" s="98">
        <f t="shared" si="797"/>
        <v>0</v>
      </c>
      <c r="PI1264" s="98">
        <f t="shared" si="798"/>
        <v>0</v>
      </c>
      <c r="PJ1264" s="124"/>
      <c r="PK1264" s="124"/>
      <c r="PL1264" s="124"/>
      <c r="PM1264" s="98">
        <f t="shared" si="799"/>
        <v>0</v>
      </c>
      <c r="PN1264" s="98">
        <f t="shared" si="799"/>
        <v>0</v>
      </c>
      <c r="PO1264" s="98">
        <f t="shared" si="799"/>
        <v>0</v>
      </c>
      <c r="PP1264" s="103"/>
      <c r="PQ1264" s="103"/>
      <c r="PR1264" s="103"/>
      <c r="PS1264" s="124"/>
      <c r="PT1264" s="124"/>
      <c r="PU1264" s="124"/>
      <c r="PV1264" s="98">
        <f t="shared" si="800"/>
        <v>0</v>
      </c>
      <c r="PW1264" s="98">
        <f t="shared" si="801"/>
        <v>0</v>
      </c>
      <c r="PX1264" s="98">
        <f t="shared" si="802"/>
        <v>0</v>
      </c>
      <c r="PY1264" s="124"/>
      <c r="PZ1264" s="124"/>
      <c r="QA1264" s="124"/>
      <c r="QB1264" s="98">
        <f t="shared" si="803"/>
        <v>0</v>
      </c>
      <c r="QC1264" s="98">
        <f t="shared" si="804"/>
        <v>0</v>
      </c>
      <c r="QD1264" s="98">
        <f t="shared" si="805"/>
        <v>0</v>
      </c>
      <c r="QE1264" s="124"/>
      <c r="QF1264" s="124"/>
      <c r="QG1264" s="124"/>
      <c r="QH1264" s="98">
        <f t="shared" si="806"/>
        <v>0</v>
      </c>
      <c r="QI1264" s="98">
        <f t="shared" si="806"/>
        <v>0</v>
      </c>
      <c r="QJ1264" s="98">
        <f t="shared" si="806"/>
        <v>0</v>
      </c>
      <c r="QK1264" s="103"/>
      <c r="QL1264" s="103"/>
      <c r="QM1264" s="103"/>
      <c r="QN1264" s="124"/>
      <c r="QO1264" s="124"/>
      <c r="QP1264" s="124"/>
      <c r="QQ1264" s="98">
        <f t="shared" si="807"/>
        <v>0</v>
      </c>
      <c r="QR1264" s="98">
        <f t="shared" si="808"/>
        <v>0</v>
      </c>
      <c r="QS1264" s="98">
        <f t="shared" si="809"/>
        <v>0</v>
      </c>
      <c r="QT1264" s="124"/>
      <c r="QU1264" s="124"/>
      <c r="QV1264" s="124"/>
      <c r="QW1264" s="98">
        <f t="shared" si="810"/>
        <v>0</v>
      </c>
      <c r="QX1264" s="98">
        <f t="shared" si="811"/>
        <v>0</v>
      </c>
      <c r="QY1264" s="98">
        <f t="shared" si="812"/>
        <v>0</v>
      </c>
      <c r="QZ1264" s="124"/>
      <c r="RA1264" s="124"/>
      <c r="RB1264" s="124"/>
      <c r="RC1264" s="98">
        <f t="shared" si="813"/>
        <v>0</v>
      </c>
      <c r="RD1264" s="98">
        <f t="shared" si="813"/>
        <v>0</v>
      </c>
      <c r="RE1264" s="98">
        <f t="shared" si="813"/>
        <v>0</v>
      </c>
      <c r="RF1264" s="103"/>
      <c r="RG1264" s="103"/>
      <c r="RH1264" s="103"/>
      <c r="RI1264" s="124"/>
      <c r="RJ1264" s="124"/>
      <c r="RK1264" s="124"/>
      <c r="RL1264" s="98">
        <f t="shared" si="814"/>
        <v>0</v>
      </c>
      <c r="RM1264" s="98">
        <f t="shared" si="815"/>
        <v>0</v>
      </c>
      <c r="RN1264" s="98">
        <f t="shared" si="816"/>
        <v>0</v>
      </c>
      <c r="RO1264" s="124"/>
      <c r="RP1264" s="124"/>
      <c r="RQ1264" s="124"/>
      <c r="RR1264" s="98">
        <f t="shared" si="817"/>
        <v>0</v>
      </c>
      <c r="RS1264" s="98">
        <f t="shared" si="818"/>
        <v>0</v>
      </c>
      <c r="RT1264" s="98">
        <f t="shared" si="819"/>
        <v>0</v>
      </c>
      <c r="RU1264" s="124"/>
      <c r="RV1264" s="124"/>
      <c r="RW1264" s="124"/>
      <c r="RX1264" s="98">
        <f t="shared" si="820"/>
        <v>0</v>
      </c>
      <c r="RY1264" s="98">
        <f t="shared" si="820"/>
        <v>0</v>
      </c>
      <c r="RZ1264" s="98">
        <f t="shared" si="820"/>
        <v>0</v>
      </c>
      <c r="SA1264" s="103"/>
      <c r="SB1264" s="103"/>
      <c r="SC1264" s="103"/>
      <c r="SD1264" s="124"/>
      <c r="SE1264" s="124"/>
      <c r="SF1264" s="124"/>
      <c r="SG1264" s="98">
        <f t="shared" si="821"/>
        <v>0</v>
      </c>
      <c r="SH1264" s="98">
        <f t="shared" si="822"/>
        <v>0</v>
      </c>
      <c r="SI1264" s="98">
        <f t="shared" si="823"/>
        <v>0</v>
      </c>
      <c r="SJ1264" s="124"/>
      <c r="SK1264" s="124"/>
      <c r="SL1264" s="124"/>
      <c r="SM1264" s="98">
        <f t="shared" si="824"/>
        <v>0</v>
      </c>
      <c r="SN1264" s="98">
        <f t="shared" si="825"/>
        <v>0</v>
      </c>
      <c r="SO1264" s="98">
        <f t="shared" si="826"/>
        <v>0</v>
      </c>
      <c r="SP1264" s="124"/>
      <c r="SQ1264" s="124"/>
      <c r="SR1264" s="124"/>
      <c r="SS1264" s="98">
        <f t="shared" si="827"/>
        <v>0</v>
      </c>
      <c r="ST1264" s="98">
        <f t="shared" si="827"/>
        <v>0</v>
      </c>
      <c r="SU1264" s="98">
        <f t="shared" si="827"/>
        <v>0</v>
      </c>
      <c r="SV1264" s="103"/>
      <c r="SW1264" s="103"/>
      <c r="SX1264" s="103"/>
      <c r="SY1264" s="124"/>
      <c r="SZ1264" s="124"/>
      <c r="TA1264" s="124"/>
      <c r="TB1264" s="98">
        <f t="shared" si="828"/>
        <v>0</v>
      </c>
      <c r="TC1264" s="98">
        <f t="shared" si="829"/>
        <v>0</v>
      </c>
      <c r="TD1264" s="98">
        <f t="shared" si="830"/>
        <v>0</v>
      </c>
      <c r="TE1264" s="124"/>
      <c r="TF1264" s="124"/>
      <c r="TG1264" s="124"/>
      <c r="TH1264" s="98">
        <f t="shared" si="831"/>
        <v>0</v>
      </c>
      <c r="TI1264" s="98">
        <f t="shared" si="832"/>
        <v>0</v>
      </c>
      <c r="TJ1264" s="98">
        <f t="shared" si="833"/>
        <v>0</v>
      </c>
      <c r="TK1264" s="124"/>
      <c r="TL1264" s="124"/>
      <c r="TM1264" s="124"/>
      <c r="TN1264" s="98">
        <f t="shared" si="834"/>
        <v>0</v>
      </c>
      <c r="TO1264" s="98">
        <f t="shared" si="834"/>
        <v>0</v>
      </c>
      <c r="TP1264" s="98">
        <f t="shared" si="834"/>
        <v>0</v>
      </c>
      <c r="TQ1264" s="103"/>
      <c r="TR1264" s="103"/>
      <c r="TS1264" s="103"/>
      <c r="TT1264" s="124"/>
      <c r="TU1264" s="124"/>
      <c r="TV1264" s="124"/>
      <c r="TW1264" s="98">
        <f t="shared" si="835"/>
        <v>0</v>
      </c>
      <c r="TX1264" s="98">
        <f t="shared" si="836"/>
        <v>0</v>
      </c>
      <c r="TY1264" s="98">
        <f t="shared" si="837"/>
        <v>0</v>
      </c>
      <c r="TZ1264" s="124"/>
      <c r="UA1264" s="124"/>
      <c r="UB1264" s="124"/>
      <c r="UC1264" s="98">
        <f t="shared" si="838"/>
        <v>0</v>
      </c>
      <c r="UD1264" s="98">
        <f t="shared" si="839"/>
        <v>0</v>
      </c>
      <c r="UE1264" s="98">
        <f t="shared" si="840"/>
        <v>0</v>
      </c>
      <c r="UF1264" s="124"/>
      <c r="UG1264" s="124"/>
      <c r="UH1264" s="124"/>
      <c r="UI1264" s="98">
        <f t="shared" si="841"/>
        <v>0</v>
      </c>
      <c r="UJ1264" s="98">
        <f t="shared" si="841"/>
        <v>0</v>
      </c>
      <c r="UK1264" s="98">
        <f t="shared" si="841"/>
        <v>0</v>
      </c>
      <c r="UL1264" s="103">
        <v>13</v>
      </c>
      <c r="UM1264" s="103">
        <v>13</v>
      </c>
      <c r="UN1264" s="103">
        <v>13</v>
      </c>
      <c r="UO1264" s="124"/>
      <c r="UP1264" s="124"/>
      <c r="UQ1264" s="124"/>
      <c r="UR1264" s="98">
        <f t="shared" si="842"/>
        <v>186822.87</v>
      </c>
      <c r="US1264" s="98">
        <f t="shared" si="843"/>
        <v>186822.87</v>
      </c>
      <c r="UT1264" s="98">
        <f t="shared" si="844"/>
        <v>186822.87</v>
      </c>
      <c r="UU1264" s="124"/>
      <c r="UV1264" s="124"/>
      <c r="UW1264" s="124"/>
      <c r="UX1264" s="98">
        <f t="shared" si="845"/>
        <v>1863.7</v>
      </c>
      <c r="UY1264" s="98">
        <f t="shared" si="846"/>
        <v>1744.42</v>
      </c>
      <c r="UZ1264" s="98">
        <f t="shared" si="847"/>
        <v>1708.16</v>
      </c>
      <c r="VA1264" s="124"/>
      <c r="VB1264" s="124"/>
      <c r="VC1264" s="124"/>
      <c r="VD1264" s="98">
        <f t="shared" si="848"/>
        <v>24228.1</v>
      </c>
      <c r="VE1264" s="98">
        <f t="shared" si="848"/>
        <v>22677.46</v>
      </c>
      <c r="VF1264" s="98">
        <f t="shared" si="848"/>
        <v>22206.080000000002</v>
      </c>
      <c r="VG1264" s="103"/>
      <c r="VH1264" s="103"/>
      <c r="VI1264" s="103"/>
      <c r="VJ1264" s="124"/>
      <c r="VK1264" s="124"/>
      <c r="VL1264" s="124"/>
      <c r="VM1264" s="98">
        <f t="shared" si="849"/>
        <v>0</v>
      </c>
      <c r="VN1264" s="98">
        <f t="shared" si="850"/>
        <v>0</v>
      </c>
      <c r="VO1264" s="98">
        <f t="shared" si="851"/>
        <v>0</v>
      </c>
      <c r="VP1264" s="124"/>
      <c r="VQ1264" s="124"/>
      <c r="VR1264" s="124"/>
      <c r="VS1264" s="98">
        <f t="shared" si="852"/>
        <v>0</v>
      </c>
      <c r="VT1264" s="98">
        <f t="shared" si="853"/>
        <v>0</v>
      </c>
      <c r="VU1264" s="98">
        <f t="shared" si="854"/>
        <v>0</v>
      </c>
      <c r="VV1264" s="124"/>
      <c r="VW1264" s="124"/>
      <c r="VX1264" s="124"/>
      <c r="VY1264" s="98">
        <f t="shared" si="855"/>
        <v>0</v>
      </c>
      <c r="VZ1264" s="98">
        <f t="shared" si="855"/>
        <v>0</v>
      </c>
      <c r="WA1264" s="98">
        <f t="shared" si="855"/>
        <v>0</v>
      </c>
      <c r="WB1264" s="103"/>
      <c r="WC1264" s="103"/>
      <c r="WD1264" s="103"/>
      <c r="WE1264" s="124"/>
      <c r="WF1264" s="124"/>
      <c r="WG1264" s="124"/>
      <c r="WH1264" s="98">
        <f t="shared" si="856"/>
        <v>0</v>
      </c>
      <c r="WI1264" s="98">
        <f t="shared" si="857"/>
        <v>0</v>
      </c>
      <c r="WJ1264" s="98">
        <f t="shared" si="858"/>
        <v>0</v>
      </c>
      <c r="WK1264" s="124"/>
      <c r="WL1264" s="124"/>
      <c r="WM1264" s="124"/>
      <c r="WN1264" s="98">
        <f t="shared" si="859"/>
        <v>0</v>
      </c>
      <c r="WO1264" s="98">
        <f t="shared" si="860"/>
        <v>0</v>
      </c>
      <c r="WP1264" s="98">
        <f t="shared" si="861"/>
        <v>0</v>
      </c>
      <c r="WQ1264" s="124"/>
      <c r="WR1264" s="124"/>
      <c r="WS1264" s="124"/>
      <c r="WT1264" s="98">
        <f t="shared" si="862"/>
        <v>0</v>
      </c>
      <c r="WU1264" s="98">
        <f t="shared" si="862"/>
        <v>0</v>
      </c>
      <c r="WV1264" s="98">
        <f t="shared" si="862"/>
        <v>0</v>
      </c>
      <c r="WW1264" s="103"/>
      <c r="WX1264" s="103"/>
      <c r="WY1264" s="103"/>
      <c r="WZ1264" s="124"/>
      <c r="XA1264" s="124"/>
      <c r="XB1264" s="124"/>
      <c r="XC1264" s="98">
        <f t="shared" si="863"/>
        <v>0</v>
      </c>
      <c r="XD1264" s="98">
        <f t="shared" si="864"/>
        <v>0</v>
      </c>
      <c r="XE1264" s="98">
        <f t="shared" si="865"/>
        <v>0</v>
      </c>
      <c r="XF1264" s="124"/>
      <c r="XG1264" s="124"/>
      <c r="XH1264" s="124"/>
      <c r="XI1264" s="98">
        <f t="shared" si="866"/>
        <v>0</v>
      </c>
      <c r="XJ1264" s="98">
        <f t="shared" si="867"/>
        <v>0</v>
      </c>
      <c r="XK1264" s="98">
        <f t="shared" si="868"/>
        <v>0</v>
      </c>
      <c r="XL1264" s="124"/>
      <c r="XM1264" s="124"/>
      <c r="XN1264" s="124"/>
      <c r="XO1264" s="98">
        <f t="shared" si="869"/>
        <v>0</v>
      </c>
      <c r="XP1264" s="98">
        <f t="shared" si="869"/>
        <v>0</v>
      </c>
      <c r="XQ1264" s="98">
        <f t="shared" si="869"/>
        <v>0</v>
      </c>
      <c r="XR1264" s="103"/>
      <c r="XS1264" s="103"/>
      <c r="XT1264" s="103"/>
      <c r="XU1264" s="124"/>
      <c r="XV1264" s="124"/>
      <c r="XW1264" s="124"/>
      <c r="XX1264" s="98">
        <f t="shared" si="870"/>
        <v>0</v>
      </c>
      <c r="XY1264" s="98">
        <f t="shared" si="871"/>
        <v>0</v>
      </c>
      <c r="XZ1264" s="98">
        <f t="shared" si="872"/>
        <v>0</v>
      </c>
      <c r="YA1264" s="124"/>
      <c r="YB1264" s="124"/>
      <c r="YC1264" s="124"/>
      <c r="YD1264" s="98">
        <f t="shared" si="873"/>
        <v>0</v>
      </c>
      <c r="YE1264" s="98">
        <f t="shared" si="874"/>
        <v>0</v>
      </c>
      <c r="YF1264" s="98">
        <f t="shared" si="875"/>
        <v>0</v>
      </c>
      <c r="YG1264" s="124"/>
      <c r="YH1264" s="124"/>
      <c r="YI1264" s="124"/>
      <c r="YJ1264" s="98">
        <f t="shared" si="876"/>
        <v>0</v>
      </c>
      <c r="YK1264" s="98">
        <f t="shared" si="876"/>
        <v>0</v>
      </c>
      <c r="YL1264" s="98">
        <f t="shared" si="876"/>
        <v>0</v>
      </c>
      <c r="YM1264" s="146">
        <f t="shared" si="877"/>
        <v>22</v>
      </c>
      <c r="YN1264" s="146">
        <f t="shared" si="877"/>
        <v>22</v>
      </c>
      <c r="YO1264" s="146">
        <f t="shared" si="877"/>
        <v>22</v>
      </c>
      <c r="YP1264" s="124"/>
      <c r="YQ1264" s="124"/>
      <c r="YR1264" s="124"/>
      <c r="YS1264" s="98">
        <f t="shared" si="878"/>
        <v>316161.78000000003</v>
      </c>
      <c r="YT1264" s="98">
        <f t="shared" si="879"/>
        <v>316161.78000000003</v>
      </c>
      <c r="YU1264" s="98">
        <f t="shared" si="880"/>
        <v>316161.78000000003</v>
      </c>
      <c r="YV1264" s="124"/>
      <c r="YW1264" s="124"/>
      <c r="YX1264" s="124"/>
      <c r="YY1264" s="98">
        <f t="shared" si="881"/>
        <v>2755.38</v>
      </c>
      <c r="YZ1264" s="98">
        <f t="shared" si="882"/>
        <v>2569</v>
      </c>
      <c r="ZA1264" s="98">
        <f t="shared" si="883"/>
        <v>2515.69</v>
      </c>
      <c r="ZB1264" s="124"/>
      <c r="ZC1264" s="124"/>
      <c r="ZD1264" s="124"/>
      <c r="ZE1264" s="98">
        <f t="shared" si="884"/>
        <v>60618.36</v>
      </c>
      <c r="ZF1264" s="98">
        <f t="shared" si="884"/>
        <v>56518</v>
      </c>
      <c r="ZG1264" s="98">
        <f t="shared" si="884"/>
        <v>55345.18</v>
      </c>
    </row>
    <row r="1265" spans="1:683" ht="36">
      <c r="A1265" s="99" t="s">
        <v>818</v>
      </c>
      <c r="B1265" s="297" t="s">
        <v>433</v>
      </c>
      <c r="C1265" s="5"/>
      <c r="D1265" s="652"/>
      <c r="E1265" s="286"/>
      <c r="F1265" s="111"/>
      <c r="G1265" s="111"/>
      <c r="H1265" s="111"/>
      <c r="I1265" s="98">
        <f t="shared" si="885"/>
        <v>7292.74</v>
      </c>
      <c r="J1265" s="98">
        <f t="shared" si="885"/>
        <v>7292.74</v>
      </c>
      <c r="K1265" s="98">
        <f t="shared" si="885"/>
        <v>7292.74</v>
      </c>
      <c r="L1265" s="103"/>
      <c r="M1265" s="103"/>
      <c r="N1265" s="103"/>
      <c r="O1265" s="124"/>
      <c r="P1265" s="124"/>
      <c r="Q1265" s="124"/>
      <c r="R1265" s="98">
        <f t="shared" si="886"/>
        <v>0</v>
      </c>
      <c r="S1265" s="98">
        <f t="shared" si="887"/>
        <v>0</v>
      </c>
      <c r="T1265" s="98">
        <f t="shared" si="888"/>
        <v>0</v>
      </c>
      <c r="U1265" s="124"/>
      <c r="V1265" s="124"/>
      <c r="W1265" s="124"/>
      <c r="X1265" s="98">
        <f t="shared" si="663"/>
        <v>0</v>
      </c>
      <c r="Y1265" s="98">
        <f t="shared" si="664"/>
        <v>0</v>
      </c>
      <c r="Z1265" s="98">
        <f t="shared" si="665"/>
        <v>0</v>
      </c>
      <c r="AA1265" s="124"/>
      <c r="AB1265" s="124"/>
      <c r="AC1265" s="124"/>
      <c r="AD1265" s="98">
        <f t="shared" si="666"/>
        <v>0</v>
      </c>
      <c r="AE1265" s="98">
        <f t="shared" si="666"/>
        <v>0</v>
      </c>
      <c r="AF1265" s="98">
        <f t="shared" si="666"/>
        <v>0</v>
      </c>
      <c r="AG1265" s="103"/>
      <c r="AH1265" s="103"/>
      <c r="AI1265" s="103"/>
      <c r="AJ1265" s="124"/>
      <c r="AK1265" s="124"/>
      <c r="AL1265" s="124"/>
      <c r="AM1265" s="98">
        <f t="shared" si="667"/>
        <v>0</v>
      </c>
      <c r="AN1265" s="98">
        <f t="shared" si="668"/>
        <v>0</v>
      </c>
      <c r="AO1265" s="98">
        <f t="shared" si="669"/>
        <v>0</v>
      </c>
      <c r="AP1265" s="124"/>
      <c r="AQ1265" s="124"/>
      <c r="AR1265" s="124"/>
      <c r="AS1265" s="98">
        <f t="shared" si="670"/>
        <v>0</v>
      </c>
      <c r="AT1265" s="98">
        <f t="shared" si="671"/>
        <v>0</v>
      </c>
      <c r="AU1265" s="98">
        <f t="shared" si="672"/>
        <v>0</v>
      </c>
      <c r="AV1265" s="124"/>
      <c r="AW1265" s="124"/>
      <c r="AX1265" s="124"/>
      <c r="AY1265" s="98">
        <f t="shared" si="673"/>
        <v>0</v>
      </c>
      <c r="AZ1265" s="98">
        <f t="shared" si="673"/>
        <v>0</v>
      </c>
      <c r="BA1265" s="98">
        <f t="shared" si="673"/>
        <v>0</v>
      </c>
      <c r="BB1265" s="103"/>
      <c r="BC1265" s="103"/>
      <c r="BD1265" s="103"/>
      <c r="BE1265" s="124"/>
      <c r="BF1265" s="124"/>
      <c r="BG1265" s="124"/>
      <c r="BH1265" s="98">
        <f t="shared" si="674"/>
        <v>0</v>
      </c>
      <c r="BI1265" s="98">
        <f t="shared" si="675"/>
        <v>0</v>
      </c>
      <c r="BJ1265" s="98">
        <f t="shared" si="676"/>
        <v>0</v>
      </c>
      <c r="BK1265" s="124"/>
      <c r="BL1265" s="124"/>
      <c r="BM1265" s="124"/>
      <c r="BN1265" s="98">
        <f t="shared" si="677"/>
        <v>0</v>
      </c>
      <c r="BO1265" s="98">
        <f t="shared" si="678"/>
        <v>0</v>
      </c>
      <c r="BP1265" s="98">
        <f t="shared" si="679"/>
        <v>0</v>
      </c>
      <c r="BQ1265" s="124"/>
      <c r="BR1265" s="124"/>
      <c r="BS1265" s="124"/>
      <c r="BT1265" s="98">
        <f t="shared" si="680"/>
        <v>0</v>
      </c>
      <c r="BU1265" s="98">
        <f t="shared" si="680"/>
        <v>0</v>
      </c>
      <c r="BV1265" s="98">
        <f t="shared" si="680"/>
        <v>0</v>
      </c>
      <c r="BW1265" s="103"/>
      <c r="BX1265" s="103"/>
      <c r="BY1265" s="103"/>
      <c r="BZ1265" s="124"/>
      <c r="CA1265" s="124"/>
      <c r="CB1265" s="124"/>
      <c r="CC1265" s="98">
        <f t="shared" si="681"/>
        <v>0</v>
      </c>
      <c r="CD1265" s="98">
        <f t="shared" si="682"/>
        <v>0</v>
      </c>
      <c r="CE1265" s="98">
        <f t="shared" si="683"/>
        <v>0</v>
      </c>
      <c r="CF1265" s="124"/>
      <c r="CG1265" s="124"/>
      <c r="CH1265" s="124"/>
      <c r="CI1265" s="98">
        <f t="shared" si="684"/>
        <v>0</v>
      </c>
      <c r="CJ1265" s="98">
        <f t="shared" si="685"/>
        <v>0</v>
      </c>
      <c r="CK1265" s="98">
        <f t="shared" si="686"/>
        <v>0</v>
      </c>
      <c r="CL1265" s="124"/>
      <c r="CM1265" s="124"/>
      <c r="CN1265" s="124"/>
      <c r="CO1265" s="98">
        <f t="shared" si="687"/>
        <v>0</v>
      </c>
      <c r="CP1265" s="98">
        <f t="shared" si="687"/>
        <v>0</v>
      </c>
      <c r="CQ1265" s="98">
        <f t="shared" si="687"/>
        <v>0</v>
      </c>
      <c r="CR1265" s="103"/>
      <c r="CS1265" s="103"/>
      <c r="CT1265" s="103"/>
      <c r="CU1265" s="124"/>
      <c r="CV1265" s="124"/>
      <c r="CW1265" s="124"/>
      <c r="CX1265" s="98">
        <f t="shared" si="688"/>
        <v>0</v>
      </c>
      <c r="CY1265" s="98">
        <f t="shared" si="689"/>
        <v>0</v>
      </c>
      <c r="CZ1265" s="98">
        <f t="shared" si="690"/>
        <v>0</v>
      </c>
      <c r="DA1265" s="124"/>
      <c r="DB1265" s="124"/>
      <c r="DC1265" s="124"/>
      <c r="DD1265" s="98">
        <f t="shared" si="691"/>
        <v>0</v>
      </c>
      <c r="DE1265" s="98">
        <f t="shared" si="692"/>
        <v>0</v>
      </c>
      <c r="DF1265" s="98">
        <f t="shared" si="693"/>
        <v>0</v>
      </c>
      <c r="DG1265" s="124"/>
      <c r="DH1265" s="124"/>
      <c r="DI1265" s="124"/>
      <c r="DJ1265" s="98">
        <f t="shared" si="694"/>
        <v>0</v>
      </c>
      <c r="DK1265" s="98">
        <f t="shared" si="694"/>
        <v>0</v>
      </c>
      <c r="DL1265" s="98">
        <f t="shared" si="694"/>
        <v>0</v>
      </c>
      <c r="DM1265" s="103"/>
      <c r="DN1265" s="103"/>
      <c r="DO1265" s="103"/>
      <c r="DP1265" s="124"/>
      <c r="DQ1265" s="124"/>
      <c r="DR1265" s="124"/>
      <c r="DS1265" s="98">
        <f t="shared" si="695"/>
        <v>0</v>
      </c>
      <c r="DT1265" s="98">
        <f t="shared" si="696"/>
        <v>0</v>
      </c>
      <c r="DU1265" s="98">
        <f t="shared" si="697"/>
        <v>0</v>
      </c>
      <c r="DV1265" s="124"/>
      <c r="DW1265" s="124"/>
      <c r="DX1265" s="124"/>
      <c r="DY1265" s="98">
        <f t="shared" si="698"/>
        <v>0</v>
      </c>
      <c r="DZ1265" s="98">
        <f t="shared" si="699"/>
        <v>0</v>
      </c>
      <c r="EA1265" s="98">
        <f t="shared" si="700"/>
        <v>0</v>
      </c>
      <c r="EB1265" s="124"/>
      <c r="EC1265" s="124"/>
      <c r="ED1265" s="124"/>
      <c r="EE1265" s="98">
        <f t="shared" si="701"/>
        <v>0</v>
      </c>
      <c r="EF1265" s="98">
        <f t="shared" si="701"/>
        <v>0</v>
      </c>
      <c r="EG1265" s="98">
        <f t="shared" si="701"/>
        <v>0</v>
      </c>
      <c r="EH1265" s="103"/>
      <c r="EI1265" s="103"/>
      <c r="EJ1265" s="103"/>
      <c r="EK1265" s="124"/>
      <c r="EL1265" s="124"/>
      <c r="EM1265" s="124"/>
      <c r="EN1265" s="98">
        <f t="shared" si="702"/>
        <v>0</v>
      </c>
      <c r="EO1265" s="98">
        <f t="shared" si="703"/>
        <v>0</v>
      </c>
      <c r="EP1265" s="98">
        <f t="shared" si="704"/>
        <v>0</v>
      </c>
      <c r="EQ1265" s="124"/>
      <c r="ER1265" s="124"/>
      <c r="ES1265" s="124"/>
      <c r="ET1265" s="98">
        <f t="shared" si="705"/>
        <v>0</v>
      </c>
      <c r="EU1265" s="98">
        <f t="shared" si="706"/>
        <v>0</v>
      </c>
      <c r="EV1265" s="98">
        <f t="shared" si="707"/>
        <v>0</v>
      </c>
      <c r="EW1265" s="124"/>
      <c r="EX1265" s="124"/>
      <c r="EY1265" s="124"/>
      <c r="EZ1265" s="98">
        <f t="shared" si="708"/>
        <v>0</v>
      </c>
      <c r="FA1265" s="98">
        <f t="shared" si="708"/>
        <v>0</v>
      </c>
      <c r="FB1265" s="98">
        <f t="shared" si="708"/>
        <v>0</v>
      </c>
      <c r="FC1265" s="103"/>
      <c r="FD1265" s="103"/>
      <c r="FE1265" s="103"/>
      <c r="FF1265" s="124"/>
      <c r="FG1265" s="124"/>
      <c r="FH1265" s="124"/>
      <c r="FI1265" s="98">
        <f t="shared" si="709"/>
        <v>0</v>
      </c>
      <c r="FJ1265" s="98">
        <f t="shared" si="710"/>
        <v>0</v>
      </c>
      <c r="FK1265" s="98">
        <f t="shared" si="711"/>
        <v>0</v>
      </c>
      <c r="FL1265" s="124"/>
      <c r="FM1265" s="124"/>
      <c r="FN1265" s="124"/>
      <c r="FO1265" s="98">
        <f t="shared" si="712"/>
        <v>0</v>
      </c>
      <c r="FP1265" s="98">
        <f t="shared" si="713"/>
        <v>0</v>
      </c>
      <c r="FQ1265" s="98">
        <f t="shared" si="714"/>
        <v>0</v>
      </c>
      <c r="FR1265" s="124"/>
      <c r="FS1265" s="124"/>
      <c r="FT1265" s="124"/>
      <c r="FU1265" s="98">
        <f t="shared" si="715"/>
        <v>0</v>
      </c>
      <c r="FV1265" s="98">
        <f t="shared" si="715"/>
        <v>0</v>
      </c>
      <c r="FW1265" s="98">
        <f t="shared" si="715"/>
        <v>0</v>
      </c>
      <c r="FX1265" s="103"/>
      <c r="FY1265" s="103"/>
      <c r="FZ1265" s="103"/>
      <c r="GA1265" s="124"/>
      <c r="GB1265" s="124"/>
      <c r="GC1265" s="124"/>
      <c r="GD1265" s="98">
        <f t="shared" si="716"/>
        <v>0</v>
      </c>
      <c r="GE1265" s="98">
        <f t="shared" si="717"/>
        <v>0</v>
      </c>
      <c r="GF1265" s="98">
        <f t="shared" si="718"/>
        <v>0</v>
      </c>
      <c r="GG1265" s="124"/>
      <c r="GH1265" s="124"/>
      <c r="GI1265" s="124"/>
      <c r="GJ1265" s="98">
        <f t="shared" si="719"/>
        <v>0</v>
      </c>
      <c r="GK1265" s="98">
        <f t="shared" si="720"/>
        <v>0</v>
      </c>
      <c r="GL1265" s="98">
        <f t="shared" si="721"/>
        <v>0</v>
      </c>
      <c r="GM1265" s="124"/>
      <c r="GN1265" s="124"/>
      <c r="GO1265" s="124"/>
      <c r="GP1265" s="98">
        <f t="shared" si="722"/>
        <v>0</v>
      </c>
      <c r="GQ1265" s="98">
        <f t="shared" si="722"/>
        <v>0</v>
      </c>
      <c r="GR1265" s="98">
        <f t="shared" si="722"/>
        <v>0</v>
      </c>
      <c r="GS1265" s="103">
        <v>18</v>
      </c>
      <c r="GT1265" s="103">
        <v>18</v>
      </c>
      <c r="GU1265" s="103">
        <v>18</v>
      </c>
      <c r="GV1265" s="124"/>
      <c r="GW1265" s="124"/>
      <c r="GX1265" s="124"/>
      <c r="GY1265" s="98">
        <f t="shared" si="723"/>
        <v>131269.32</v>
      </c>
      <c r="GZ1265" s="98">
        <f t="shared" si="724"/>
        <v>131269.32</v>
      </c>
      <c r="HA1265" s="98">
        <f t="shared" si="725"/>
        <v>131269.32</v>
      </c>
      <c r="HB1265" s="124"/>
      <c r="HC1265" s="124"/>
      <c r="HD1265" s="124"/>
      <c r="HE1265" s="98">
        <f t="shared" si="726"/>
        <v>2564.5300000000002</v>
      </c>
      <c r="HF1265" s="98">
        <f t="shared" si="727"/>
        <v>2382.31</v>
      </c>
      <c r="HG1265" s="98">
        <f t="shared" si="728"/>
        <v>2333.0700000000002</v>
      </c>
      <c r="HH1265" s="124"/>
      <c r="HI1265" s="124"/>
      <c r="HJ1265" s="124"/>
      <c r="HK1265" s="98">
        <f t="shared" si="729"/>
        <v>46161.54</v>
      </c>
      <c r="HL1265" s="98">
        <f t="shared" si="729"/>
        <v>42881.58</v>
      </c>
      <c r="HM1265" s="98">
        <f t="shared" si="729"/>
        <v>41995.26</v>
      </c>
      <c r="HN1265" s="103"/>
      <c r="HO1265" s="103"/>
      <c r="HP1265" s="103"/>
      <c r="HQ1265" s="124"/>
      <c r="HR1265" s="124"/>
      <c r="HS1265" s="124"/>
      <c r="HT1265" s="98">
        <f t="shared" si="730"/>
        <v>0</v>
      </c>
      <c r="HU1265" s="98">
        <f t="shared" si="731"/>
        <v>0</v>
      </c>
      <c r="HV1265" s="98">
        <f t="shared" si="732"/>
        <v>0</v>
      </c>
      <c r="HW1265" s="124"/>
      <c r="HX1265" s="124"/>
      <c r="HY1265" s="124"/>
      <c r="HZ1265" s="98">
        <f t="shared" si="733"/>
        <v>0</v>
      </c>
      <c r="IA1265" s="98">
        <f t="shared" si="734"/>
        <v>0</v>
      </c>
      <c r="IB1265" s="98">
        <f t="shared" si="735"/>
        <v>0</v>
      </c>
      <c r="IC1265" s="124"/>
      <c r="ID1265" s="124"/>
      <c r="IE1265" s="124"/>
      <c r="IF1265" s="98">
        <f t="shared" si="736"/>
        <v>0</v>
      </c>
      <c r="IG1265" s="98">
        <f t="shared" si="736"/>
        <v>0</v>
      </c>
      <c r="IH1265" s="98">
        <f t="shared" si="736"/>
        <v>0</v>
      </c>
      <c r="II1265" s="103"/>
      <c r="IJ1265" s="103"/>
      <c r="IK1265" s="103"/>
      <c r="IL1265" s="124"/>
      <c r="IM1265" s="124"/>
      <c r="IN1265" s="124"/>
      <c r="IO1265" s="98">
        <f t="shared" si="737"/>
        <v>0</v>
      </c>
      <c r="IP1265" s="98">
        <f t="shared" si="738"/>
        <v>0</v>
      </c>
      <c r="IQ1265" s="98">
        <f t="shared" si="739"/>
        <v>0</v>
      </c>
      <c r="IR1265" s="124"/>
      <c r="IS1265" s="124"/>
      <c r="IT1265" s="124"/>
      <c r="IU1265" s="98">
        <f t="shared" si="740"/>
        <v>0</v>
      </c>
      <c r="IV1265" s="98">
        <f t="shared" si="741"/>
        <v>0</v>
      </c>
      <c r="IW1265" s="98">
        <f t="shared" si="742"/>
        <v>0</v>
      </c>
      <c r="IX1265" s="124"/>
      <c r="IY1265" s="124"/>
      <c r="IZ1265" s="124"/>
      <c r="JA1265" s="98">
        <f t="shared" si="743"/>
        <v>0</v>
      </c>
      <c r="JB1265" s="98">
        <f t="shared" si="743"/>
        <v>0</v>
      </c>
      <c r="JC1265" s="98">
        <f t="shared" si="743"/>
        <v>0</v>
      </c>
      <c r="JD1265" s="103"/>
      <c r="JE1265" s="103"/>
      <c r="JF1265" s="103"/>
      <c r="JG1265" s="124"/>
      <c r="JH1265" s="124"/>
      <c r="JI1265" s="124"/>
      <c r="JJ1265" s="98">
        <f t="shared" si="744"/>
        <v>0</v>
      </c>
      <c r="JK1265" s="98">
        <f t="shared" si="745"/>
        <v>0</v>
      </c>
      <c r="JL1265" s="98">
        <f t="shared" si="746"/>
        <v>0</v>
      </c>
      <c r="JM1265" s="124"/>
      <c r="JN1265" s="124"/>
      <c r="JO1265" s="124"/>
      <c r="JP1265" s="98">
        <f t="shared" si="747"/>
        <v>0</v>
      </c>
      <c r="JQ1265" s="98">
        <f t="shared" si="748"/>
        <v>0</v>
      </c>
      <c r="JR1265" s="98">
        <f t="shared" si="749"/>
        <v>0</v>
      </c>
      <c r="JS1265" s="124"/>
      <c r="JT1265" s="124"/>
      <c r="JU1265" s="124"/>
      <c r="JV1265" s="98">
        <f t="shared" si="750"/>
        <v>0</v>
      </c>
      <c r="JW1265" s="98">
        <f t="shared" si="750"/>
        <v>0</v>
      </c>
      <c r="JX1265" s="98">
        <f t="shared" si="750"/>
        <v>0</v>
      </c>
      <c r="JY1265" s="103"/>
      <c r="JZ1265" s="103"/>
      <c r="KA1265" s="103"/>
      <c r="KB1265" s="124"/>
      <c r="KC1265" s="124"/>
      <c r="KD1265" s="124"/>
      <c r="KE1265" s="98">
        <f t="shared" si="751"/>
        <v>0</v>
      </c>
      <c r="KF1265" s="98">
        <f t="shared" si="752"/>
        <v>0</v>
      </c>
      <c r="KG1265" s="98">
        <f t="shared" si="753"/>
        <v>0</v>
      </c>
      <c r="KH1265" s="124"/>
      <c r="KI1265" s="124"/>
      <c r="KJ1265" s="124"/>
      <c r="KK1265" s="98">
        <f t="shared" si="754"/>
        <v>0</v>
      </c>
      <c r="KL1265" s="98">
        <f t="shared" si="755"/>
        <v>0</v>
      </c>
      <c r="KM1265" s="98">
        <f t="shared" si="756"/>
        <v>0</v>
      </c>
      <c r="KN1265" s="124"/>
      <c r="KO1265" s="124"/>
      <c r="KP1265" s="124"/>
      <c r="KQ1265" s="98">
        <f t="shared" si="757"/>
        <v>0</v>
      </c>
      <c r="KR1265" s="98">
        <f t="shared" si="757"/>
        <v>0</v>
      </c>
      <c r="KS1265" s="98">
        <f t="shared" si="757"/>
        <v>0</v>
      </c>
      <c r="KT1265" s="103"/>
      <c r="KU1265" s="103"/>
      <c r="KV1265" s="103"/>
      <c r="KW1265" s="124"/>
      <c r="KX1265" s="124"/>
      <c r="KY1265" s="124"/>
      <c r="KZ1265" s="98">
        <f t="shared" si="758"/>
        <v>0</v>
      </c>
      <c r="LA1265" s="98">
        <f t="shared" si="759"/>
        <v>0</v>
      </c>
      <c r="LB1265" s="98">
        <f t="shared" si="760"/>
        <v>0</v>
      </c>
      <c r="LC1265" s="124"/>
      <c r="LD1265" s="124"/>
      <c r="LE1265" s="124"/>
      <c r="LF1265" s="98">
        <f t="shared" si="761"/>
        <v>0</v>
      </c>
      <c r="LG1265" s="98">
        <f t="shared" si="762"/>
        <v>0</v>
      </c>
      <c r="LH1265" s="98">
        <f t="shared" si="763"/>
        <v>0</v>
      </c>
      <c r="LI1265" s="124"/>
      <c r="LJ1265" s="124"/>
      <c r="LK1265" s="124"/>
      <c r="LL1265" s="98">
        <f t="shared" si="764"/>
        <v>0</v>
      </c>
      <c r="LM1265" s="98">
        <f t="shared" si="764"/>
        <v>0</v>
      </c>
      <c r="LN1265" s="98">
        <f t="shared" si="764"/>
        <v>0</v>
      </c>
      <c r="LO1265" s="103"/>
      <c r="LP1265" s="103"/>
      <c r="LQ1265" s="103"/>
      <c r="LR1265" s="124"/>
      <c r="LS1265" s="124"/>
      <c r="LT1265" s="124"/>
      <c r="LU1265" s="98">
        <f t="shared" si="765"/>
        <v>0</v>
      </c>
      <c r="LV1265" s="98">
        <f t="shared" si="766"/>
        <v>0</v>
      </c>
      <c r="LW1265" s="98">
        <f t="shared" si="767"/>
        <v>0</v>
      </c>
      <c r="LX1265" s="124"/>
      <c r="LY1265" s="124"/>
      <c r="LZ1265" s="124"/>
      <c r="MA1265" s="98">
        <f t="shared" si="768"/>
        <v>0</v>
      </c>
      <c r="MB1265" s="98">
        <f t="shared" si="769"/>
        <v>0</v>
      </c>
      <c r="MC1265" s="98">
        <f t="shared" si="770"/>
        <v>0</v>
      </c>
      <c r="MD1265" s="124"/>
      <c r="ME1265" s="124"/>
      <c r="MF1265" s="124"/>
      <c r="MG1265" s="98">
        <f t="shared" si="771"/>
        <v>0</v>
      </c>
      <c r="MH1265" s="98">
        <f t="shared" si="771"/>
        <v>0</v>
      </c>
      <c r="MI1265" s="98">
        <f t="shared" si="771"/>
        <v>0</v>
      </c>
      <c r="MJ1265" s="103"/>
      <c r="MK1265" s="103"/>
      <c r="ML1265" s="103"/>
      <c r="MM1265" s="124"/>
      <c r="MN1265" s="124"/>
      <c r="MO1265" s="124"/>
      <c r="MP1265" s="98">
        <f t="shared" si="772"/>
        <v>0</v>
      </c>
      <c r="MQ1265" s="98">
        <f t="shared" si="773"/>
        <v>0</v>
      </c>
      <c r="MR1265" s="98">
        <f t="shared" si="774"/>
        <v>0</v>
      </c>
      <c r="MS1265" s="124"/>
      <c r="MT1265" s="124"/>
      <c r="MU1265" s="124"/>
      <c r="MV1265" s="98">
        <f t="shared" si="775"/>
        <v>0</v>
      </c>
      <c r="MW1265" s="98">
        <f t="shared" si="776"/>
        <v>0</v>
      </c>
      <c r="MX1265" s="98">
        <f t="shared" si="777"/>
        <v>0</v>
      </c>
      <c r="MY1265" s="124"/>
      <c r="MZ1265" s="124"/>
      <c r="NA1265" s="124"/>
      <c r="NB1265" s="98">
        <f t="shared" si="778"/>
        <v>0</v>
      </c>
      <c r="NC1265" s="98">
        <f t="shared" si="778"/>
        <v>0</v>
      </c>
      <c r="ND1265" s="98">
        <f t="shared" si="778"/>
        <v>0</v>
      </c>
      <c r="NE1265" s="103"/>
      <c r="NF1265" s="103"/>
      <c r="NG1265" s="103"/>
      <c r="NH1265" s="124"/>
      <c r="NI1265" s="124"/>
      <c r="NJ1265" s="124"/>
      <c r="NK1265" s="98">
        <f t="shared" si="779"/>
        <v>0</v>
      </c>
      <c r="NL1265" s="98">
        <f t="shared" si="780"/>
        <v>0</v>
      </c>
      <c r="NM1265" s="98">
        <f t="shared" si="781"/>
        <v>0</v>
      </c>
      <c r="NN1265" s="124"/>
      <c r="NO1265" s="124"/>
      <c r="NP1265" s="124"/>
      <c r="NQ1265" s="98">
        <f t="shared" si="782"/>
        <v>0</v>
      </c>
      <c r="NR1265" s="98">
        <f t="shared" si="783"/>
        <v>0</v>
      </c>
      <c r="NS1265" s="98">
        <f t="shared" si="784"/>
        <v>0</v>
      </c>
      <c r="NT1265" s="124"/>
      <c r="NU1265" s="124"/>
      <c r="NV1265" s="124"/>
      <c r="NW1265" s="98">
        <f t="shared" si="785"/>
        <v>0</v>
      </c>
      <c r="NX1265" s="98">
        <f t="shared" si="785"/>
        <v>0</v>
      </c>
      <c r="NY1265" s="98">
        <f t="shared" si="785"/>
        <v>0</v>
      </c>
      <c r="NZ1265" s="103"/>
      <c r="OA1265" s="103"/>
      <c r="OB1265" s="103"/>
      <c r="OC1265" s="124"/>
      <c r="OD1265" s="124"/>
      <c r="OE1265" s="124"/>
      <c r="OF1265" s="98">
        <f t="shared" si="786"/>
        <v>0</v>
      </c>
      <c r="OG1265" s="98">
        <f t="shared" si="787"/>
        <v>0</v>
      </c>
      <c r="OH1265" s="98">
        <f t="shared" si="788"/>
        <v>0</v>
      </c>
      <c r="OI1265" s="124"/>
      <c r="OJ1265" s="124"/>
      <c r="OK1265" s="124"/>
      <c r="OL1265" s="98">
        <f t="shared" si="789"/>
        <v>0</v>
      </c>
      <c r="OM1265" s="98">
        <f t="shared" si="790"/>
        <v>0</v>
      </c>
      <c r="ON1265" s="98">
        <f t="shared" si="791"/>
        <v>0</v>
      </c>
      <c r="OO1265" s="124"/>
      <c r="OP1265" s="124"/>
      <c r="OQ1265" s="124"/>
      <c r="OR1265" s="98">
        <f t="shared" si="792"/>
        <v>0</v>
      </c>
      <c r="OS1265" s="98">
        <f t="shared" si="792"/>
        <v>0</v>
      </c>
      <c r="OT1265" s="98">
        <f t="shared" si="792"/>
        <v>0</v>
      </c>
      <c r="OU1265" s="103"/>
      <c r="OV1265" s="103"/>
      <c r="OW1265" s="103"/>
      <c r="OX1265" s="124"/>
      <c r="OY1265" s="124"/>
      <c r="OZ1265" s="124"/>
      <c r="PA1265" s="98">
        <f t="shared" si="793"/>
        <v>0</v>
      </c>
      <c r="PB1265" s="98">
        <f t="shared" si="794"/>
        <v>0</v>
      </c>
      <c r="PC1265" s="98">
        <f t="shared" si="795"/>
        <v>0</v>
      </c>
      <c r="PD1265" s="124"/>
      <c r="PE1265" s="124"/>
      <c r="PF1265" s="124"/>
      <c r="PG1265" s="98">
        <f t="shared" si="796"/>
        <v>0</v>
      </c>
      <c r="PH1265" s="98">
        <f t="shared" si="797"/>
        <v>0</v>
      </c>
      <c r="PI1265" s="98">
        <f t="shared" si="798"/>
        <v>0</v>
      </c>
      <c r="PJ1265" s="124"/>
      <c r="PK1265" s="124"/>
      <c r="PL1265" s="124"/>
      <c r="PM1265" s="98">
        <f t="shared" si="799"/>
        <v>0</v>
      </c>
      <c r="PN1265" s="98">
        <f t="shared" si="799"/>
        <v>0</v>
      </c>
      <c r="PO1265" s="98">
        <f t="shared" si="799"/>
        <v>0</v>
      </c>
      <c r="PP1265" s="103"/>
      <c r="PQ1265" s="103"/>
      <c r="PR1265" s="103"/>
      <c r="PS1265" s="124"/>
      <c r="PT1265" s="124"/>
      <c r="PU1265" s="124"/>
      <c r="PV1265" s="98">
        <f t="shared" si="800"/>
        <v>0</v>
      </c>
      <c r="PW1265" s="98">
        <f t="shared" si="801"/>
        <v>0</v>
      </c>
      <c r="PX1265" s="98">
        <f t="shared" si="802"/>
        <v>0</v>
      </c>
      <c r="PY1265" s="124"/>
      <c r="PZ1265" s="124"/>
      <c r="QA1265" s="124"/>
      <c r="QB1265" s="98">
        <f t="shared" si="803"/>
        <v>0</v>
      </c>
      <c r="QC1265" s="98">
        <f t="shared" si="804"/>
        <v>0</v>
      </c>
      <c r="QD1265" s="98">
        <f t="shared" si="805"/>
        <v>0</v>
      </c>
      <c r="QE1265" s="124"/>
      <c r="QF1265" s="124"/>
      <c r="QG1265" s="124"/>
      <c r="QH1265" s="98">
        <f t="shared" si="806"/>
        <v>0</v>
      </c>
      <c r="QI1265" s="98">
        <f t="shared" si="806"/>
        <v>0</v>
      </c>
      <c r="QJ1265" s="98">
        <f t="shared" si="806"/>
        <v>0</v>
      </c>
      <c r="QK1265" s="103"/>
      <c r="QL1265" s="103"/>
      <c r="QM1265" s="103"/>
      <c r="QN1265" s="124"/>
      <c r="QO1265" s="124"/>
      <c r="QP1265" s="124"/>
      <c r="QQ1265" s="98">
        <f t="shared" si="807"/>
        <v>0</v>
      </c>
      <c r="QR1265" s="98">
        <f t="shared" si="808"/>
        <v>0</v>
      </c>
      <c r="QS1265" s="98">
        <f t="shared" si="809"/>
        <v>0</v>
      </c>
      <c r="QT1265" s="124"/>
      <c r="QU1265" s="124"/>
      <c r="QV1265" s="124"/>
      <c r="QW1265" s="98">
        <f t="shared" si="810"/>
        <v>0</v>
      </c>
      <c r="QX1265" s="98">
        <f t="shared" si="811"/>
        <v>0</v>
      </c>
      <c r="QY1265" s="98">
        <f t="shared" si="812"/>
        <v>0</v>
      </c>
      <c r="QZ1265" s="124"/>
      <c r="RA1265" s="124"/>
      <c r="RB1265" s="124"/>
      <c r="RC1265" s="98">
        <f t="shared" si="813"/>
        <v>0</v>
      </c>
      <c r="RD1265" s="98">
        <f t="shared" si="813"/>
        <v>0</v>
      </c>
      <c r="RE1265" s="98">
        <f t="shared" si="813"/>
        <v>0</v>
      </c>
      <c r="RF1265" s="103"/>
      <c r="RG1265" s="103"/>
      <c r="RH1265" s="103"/>
      <c r="RI1265" s="124"/>
      <c r="RJ1265" s="124"/>
      <c r="RK1265" s="124"/>
      <c r="RL1265" s="98">
        <f t="shared" si="814"/>
        <v>0</v>
      </c>
      <c r="RM1265" s="98">
        <f t="shared" si="815"/>
        <v>0</v>
      </c>
      <c r="RN1265" s="98">
        <f t="shared" si="816"/>
        <v>0</v>
      </c>
      <c r="RO1265" s="124"/>
      <c r="RP1265" s="124"/>
      <c r="RQ1265" s="124"/>
      <c r="RR1265" s="98">
        <f t="shared" si="817"/>
        <v>0</v>
      </c>
      <c r="RS1265" s="98">
        <f t="shared" si="818"/>
        <v>0</v>
      </c>
      <c r="RT1265" s="98">
        <f t="shared" si="819"/>
        <v>0</v>
      </c>
      <c r="RU1265" s="124"/>
      <c r="RV1265" s="124"/>
      <c r="RW1265" s="124"/>
      <c r="RX1265" s="98">
        <f t="shared" si="820"/>
        <v>0</v>
      </c>
      <c r="RY1265" s="98">
        <f t="shared" si="820"/>
        <v>0</v>
      </c>
      <c r="RZ1265" s="98">
        <f t="shared" si="820"/>
        <v>0</v>
      </c>
      <c r="SA1265" s="103"/>
      <c r="SB1265" s="103"/>
      <c r="SC1265" s="103"/>
      <c r="SD1265" s="124"/>
      <c r="SE1265" s="124"/>
      <c r="SF1265" s="124"/>
      <c r="SG1265" s="98">
        <f t="shared" si="821"/>
        <v>0</v>
      </c>
      <c r="SH1265" s="98">
        <f t="shared" si="822"/>
        <v>0</v>
      </c>
      <c r="SI1265" s="98">
        <f t="shared" si="823"/>
        <v>0</v>
      </c>
      <c r="SJ1265" s="124"/>
      <c r="SK1265" s="124"/>
      <c r="SL1265" s="124"/>
      <c r="SM1265" s="98">
        <f t="shared" si="824"/>
        <v>0</v>
      </c>
      <c r="SN1265" s="98">
        <f t="shared" si="825"/>
        <v>0</v>
      </c>
      <c r="SO1265" s="98">
        <f t="shared" si="826"/>
        <v>0</v>
      </c>
      <c r="SP1265" s="124"/>
      <c r="SQ1265" s="124"/>
      <c r="SR1265" s="124"/>
      <c r="SS1265" s="98">
        <f t="shared" si="827"/>
        <v>0</v>
      </c>
      <c r="ST1265" s="98">
        <f t="shared" si="827"/>
        <v>0</v>
      </c>
      <c r="SU1265" s="98">
        <f t="shared" si="827"/>
        <v>0</v>
      </c>
      <c r="SV1265" s="103"/>
      <c r="SW1265" s="103"/>
      <c r="SX1265" s="103"/>
      <c r="SY1265" s="124"/>
      <c r="SZ1265" s="124"/>
      <c r="TA1265" s="124"/>
      <c r="TB1265" s="98">
        <f t="shared" si="828"/>
        <v>0</v>
      </c>
      <c r="TC1265" s="98">
        <f t="shared" si="829"/>
        <v>0</v>
      </c>
      <c r="TD1265" s="98">
        <f t="shared" si="830"/>
        <v>0</v>
      </c>
      <c r="TE1265" s="124"/>
      <c r="TF1265" s="124"/>
      <c r="TG1265" s="124"/>
      <c r="TH1265" s="98">
        <f t="shared" si="831"/>
        <v>0</v>
      </c>
      <c r="TI1265" s="98">
        <f t="shared" si="832"/>
        <v>0</v>
      </c>
      <c r="TJ1265" s="98">
        <f t="shared" si="833"/>
        <v>0</v>
      </c>
      <c r="TK1265" s="124"/>
      <c r="TL1265" s="124"/>
      <c r="TM1265" s="124"/>
      <c r="TN1265" s="98">
        <f t="shared" si="834"/>
        <v>0</v>
      </c>
      <c r="TO1265" s="98">
        <f t="shared" si="834"/>
        <v>0</v>
      </c>
      <c r="TP1265" s="98">
        <f t="shared" si="834"/>
        <v>0</v>
      </c>
      <c r="TQ1265" s="103"/>
      <c r="TR1265" s="103"/>
      <c r="TS1265" s="103"/>
      <c r="TT1265" s="124"/>
      <c r="TU1265" s="124"/>
      <c r="TV1265" s="124"/>
      <c r="TW1265" s="98">
        <f t="shared" si="835"/>
        <v>0</v>
      </c>
      <c r="TX1265" s="98">
        <f t="shared" si="836"/>
        <v>0</v>
      </c>
      <c r="TY1265" s="98">
        <f t="shared" si="837"/>
        <v>0</v>
      </c>
      <c r="TZ1265" s="124"/>
      <c r="UA1265" s="124"/>
      <c r="UB1265" s="124"/>
      <c r="UC1265" s="98">
        <f t="shared" si="838"/>
        <v>0</v>
      </c>
      <c r="UD1265" s="98">
        <f t="shared" si="839"/>
        <v>0</v>
      </c>
      <c r="UE1265" s="98">
        <f t="shared" si="840"/>
        <v>0</v>
      </c>
      <c r="UF1265" s="124"/>
      <c r="UG1265" s="124"/>
      <c r="UH1265" s="124"/>
      <c r="UI1265" s="98">
        <f t="shared" si="841"/>
        <v>0</v>
      </c>
      <c r="UJ1265" s="98">
        <f t="shared" si="841"/>
        <v>0</v>
      </c>
      <c r="UK1265" s="98">
        <f t="shared" si="841"/>
        <v>0</v>
      </c>
      <c r="UL1265" s="103">
        <v>55</v>
      </c>
      <c r="UM1265" s="103">
        <v>55</v>
      </c>
      <c r="UN1265" s="103">
        <v>55</v>
      </c>
      <c r="UO1265" s="124"/>
      <c r="UP1265" s="124"/>
      <c r="UQ1265" s="124"/>
      <c r="UR1265" s="98">
        <f t="shared" si="842"/>
        <v>401100.7</v>
      </c>
      <c r="US1265" s="98">
        <f t="shared" si="843"/>
        <v>401100.7</v>
      </c>
      <c r="UT1265" s="98">
        <f t="shared" si="844"/>
        <v>401100.7</v>
      </c>
      <c r="UU1265" s="124"/>
      <c r="UV1265" s="124"/>
      <c r="UW1265" s="124"/>
      <c r="UX1265" s="98">
        <f t="shared" si="845"/>
        <v>945.76</v>
      </c>
      <c r="UY1265" s="98">
        <f t="shared" si="846"/>
        <v>885.23</v>
      </c>
      <c r="UZ1265" s="98">
        <f t="shared" si="847"/>
        <v>866.83</v>
      </c>
      <c r="VA1265" s="124"/>
      <c r="VB1265" s="124"/>
      <c r="VC1265" s="124"/>
      <c r="VD1265" s="98">
        <f t="shared" si="848"/>
        <v>52016.800000000003</v>
      </c>
      <c r="VE1265" s="98">
        <f t="shared" si="848"/>
        <v>48687.65</v>
      </c>
      <c r="VF1265" s="98">
        <f t="shared" si="848"/>
        <v>47675.65</v>
      </c>
      <c r="VG1265" s="103"/>
      <c r="VH1265" s="103"/>
      <c r="VI1265" s="103"/>
      <c r="VJ1265" s="124"/>
      <c r="VK1265" s="124"/>
      <c r="VL1265" s="124"/>
      <c r="VM1265" s="98">
        <f t="shared" si="849"/>
        <v>0</v>
      </c>
      <c r="VN1265" s="98">
        <f t="shared" si="850"/>
        <v>0</v>
      </c>
      <c r="VO1265" s="98">
        <f t="shared" si="851"/>
        <v>0</v>
      </c>
      <c r="VP1265" s="124"/>
      <c r="VQ1265" s="124"/>
      <c r="VR1265" s="124"/>
      <c r="VS1265" s="98">
        <f t="shared" si="852"/>
        <v>0</v>
      </c>
      <c r="VT1265" s="98">
        <f t="shared" si="853"/>
        <v>0</v>
      </c>
      <c r="VU1265" s="98">
        <f t="shared" si="854"/>
        <v>0</v>
      </c>
      <c r="VV1265" s="124"/>
      <c r="VW1265" s="124"/>
      <c r="VX1265" s="124"/>
      <c r="VY1265" s="98">
        <f t="shared" si="855"/>
        <v>0</v>
      </c>
      <c r="VZ1265" s="98">
        <f t="shared" si="855"/>
        <v>0</v>
      </c>
      <c r="WA1265" s="98">
        <f t="shared" si="855"/>
        <v>0</v>
      </c>
      <c r="WB1265" s="103"/>
      <c r="WC1265" s="103"/>
      <c r="WD1265" s="103"/>
      <c r="WE1265" s="124"/>
      <c r="WF1265" s="124"/>
      <c r="WG1265" s="124"/>
      <c r="WH1265" s="98">
        <f t="shared" si="856"/>
        <v>0</v>
      </c>
      <c r="WI1265" s="98">
        <f t="shared" si="857"/>
        <v>0</v>
      </c>
      <c r="WJ1265" s="98">
        <f t="shared" si="858"/>
        <v>0</v>
      </c>
      <c r="WK1265" s="124"/>
      <c r="WL1265" s="124"/>
      <c r="WM1265" s="124"/>
      <c r="WN1265" s="98">
        <f t="shared" si="859"/>
        <v>0</v>
      </c>
      <c r="WO1265" s="98">
        <f t="shared" si="860"/>
        <v>0</v>
      </c>
      <c r="WP1265" s="98">
        <f t="shared" si="861"/>
        <v>0</v>
      </c>
      <c r="WQ1265" s="124"/>
      <c r="WR1265" s="124"/>
      <c r="WS1265" s="124"/>
      <c r="WT1265" s="98">
        <f t="shared" si="862"/>
        <v>0</v>
      </c>
      <c r="WU1265" s="98">
        <f t="shared" si="862"/>
        <v>0</v>
      </c>
      <c r="WV1265" s="98">
        <f t="shared" si="862"/>
        <v>0</v>
      </c>
      <c r="WW1265" s="103"/>
      <c r="WX1265" s="103"/>
      <c r="WY1265" s="103"/>
      <c r="WZ1265" s="124"/>
      <c r="XA1265" s="124"/>
      <c r="XB1265" s="124"/>
      <c r="XC1265" s="98">
        <f t="shared" si="863"/>
        <v>0</v>
      </c>
      <c r="XD1265" s="98">
        <f t="shared" si="864"/>
        <v>0</v>
      </c>
      <c r="XE1265" s="98">
        <f t="shared" si="865"/>
        <v>0</v>
      </c>
      <c r="XF1265" s="124"/>
      <c r="XG1265" s="124"/>
      <c r="XH1265" s="124"/>
      <c r="XI1265" s="98">
        <f t="shared" si="866"/>
        <v>0</v>
      </c>
      <c r="XJ1265" s="98">
        <f t="shared" si="867"/>
        <v>0</v>
      </c>
      <c r="XK1265" s="98">
        <f t="shared" si="868"/>
        <v>0</v>
      </c>
      <c r="XL1265" s="124"/>
      <c r="XM1265" s="124"/>
      <c r="XN1265" s="124"/>
      <c r="XO1265" s="98">
        <f t="shared" si="869"/>
        <v>0</v>
      </c>
      <c r="XP1265" s="98">
        <f t="shared" si="869"/>
        <v>0</v>
      </c>
      <c r="XQ1265" s="98">
        <f t="shared" si="869"/>
        <v>0</v>
      </c>
      <c r="XR1265" s="103"/>
      <c r="XS1265" s="103"/>
      <c r="XT1265" s="103"/>
      <c r="XU1265" s="124"/>
      <c r="XV1265" s="124"/>
      <c r="XW1265" s="124"/>
      <c r="XX1265" s="98">
        <f t="shared" si="870"/>
        <v>0</v>
      </c>
      <c r="XY1265" s="98">
        <f t="shared" si="871"/>
        <v>0</v>
      </c>
      <c r="XZ1265" s="98">
        <f t="shared" si="872"/>
        <v>0</v>
      </c>
      <c r="YA1265" s="124"/>
      <c r="YB1265" s="124"/>
      <c r="YC1265" s="124"/>
      <c r="YD1265" s="98">
        <f t="shared" si="873"/>
        <v>0</v>
      </c>
      <c r="YE1265" s="98">
        <f t="shared" si="874"/>
        <v>0</v>
      </c>
      <c r="YF1265" s="98">
        <f t="shared" si="875"/>
        <v>0</v>
      </c>
      <c r="YG1265" s="124"/>
      <c r="YH1265" s="124"/>
      <c r="YI1265" s="124"/>
      <c r="YJ1265" s="98">
        <f t="shared" si="876"/>
        <v>0</v>
      </c>
      <c r="YK1265" s="98">
        <f t="shared" si="876"/>
        <v>0</v>
      </c>
      <c r="YL1265" s="98">
        <f t="shared" si="876"/>
        <v>0</v>
      </c>
      <c r="YM1265" s="146">
        <f t="shared" si="877"/>
        <v>73</v>
      </c>
      <c r="YN1265" s="146">
        <f t="shared" si="877"/>
        <v>73</v>
      </c>
      <c r="YO1265" s="146">
        <f t="shared" si="877"/>
        <v>73</v>
      </c>
      <c r="YP1265" s="124"/>
      <c r="YQ1265" s="124"/>
      <c r="YR1265" s="124"/>
      <c r="YS1265" s="98">
        <f t="shared" si="878"/>
        <v>532370.02</v>
      </c>
      <c r="YT1265" s="98">
        <f t="shared" si="879"/>
        <v>532370.02</v>
      </c>
      <c r="YU1265" s="98">
        <f t="shared" si="880"/>
        <v>532370.02</v>
      </c>
      <c r="YV1265" s="124"/>
      <c r="YW1265" s="124"/>
      <c r="YX1265" s="124"/>
      <c r="YY1265" s="98">
        <f t="shared" si="881"/>
        <v>1398.25</v>
      </c>
      <c r="YZ1265" s="98">
        <f t="shared" si="882"/>
        <v>1303.67</v>
      </c>
      <c r="ZA1265" s="98">
        <f t="shared" si="883"/>
        <v>1276.6199999999999</v>
      </c>
      <c r="ZB1265" s="124"/>
      <c r="ZC1265" s="124"/>
      <c r="ZD1265" s="124"/>
      <c r="ZE1265" s="98">
        <f t="shared" si="884"/>
        <v>102072.25</v>
      </c>
      <c r="ZF1265" s="98">
        <f t="shared" si="884"/>
        <v>95167.91</v>
      </c>
      <c r="ZG1265" s="98">
        <f t="shared" si="884"/>
        <v>93193.26</v>
      </c>
    </row>
    <row r="1266" spans="1:683" s="67" customFormat="1" ht="24" customHeight="1">
      <c r="A1266" s="308" t="s">
        <v>819</v>
      </c>
      <c r="B1266" s="1197"/>
      <c r="C1266" s="310"/>
      <c r="D1266" s="665"/>
      <c r="E1266" s="311"/>
      <c r="F1266" s="311"/>
      <c r="G1266" s="311"/>
      <c r="H1266" s="311"/>
      <c r="I1266" s="312"/>
      <c r="J1266" s="312"/>
      <c r="K1266" s="312"/>
      <c r="L1266" s="312"/>
      <c r="M1266" s="312"/>
      <c r="N1266" s="312"/>
      <c r="O1266" s="312"/>
      <c r="P1266" s="312"/>
      <c r="Q1266" s="312"/>
      <c r="R1266" s="312"/>
      <c r="S1266" s="312"/>
      <c r="T1266" s="312"/>
      <c r="U1266" s="312"/>
      <c r="V1266" s="312"/>
      <c r="W1266" s="312"/>
      <c r="X1266" s="312"/>
      <c r="Y1266" s="312"/>
      <c r="Z1266" s="312"/>
      <c r="AA1266" s="312"/>
      <c r="AB1266" s="312"/>
      <c r="AC1266" s="312"/>
      <c r="AD1266" s="312"/>
      <c r="AE1266" s="312"/>
      <c r="AF1266" s="312"/>
      <c r="AG1266" s="312"/>
      <c r="AH1266" s="312"/>
      <c r="AI1266" s="312"/>
      <c r="AJ1266" s="312"/>
      <c r="AK1266" s="312"/>
      <c r="AL1266" s="312"/>
      <c r="AM1266" s="312"/>
      <c r="AN1266" s="312"/>
      <c r="AO1266" s="312"/>
      <c r="AP1266" s="312"/>
      <c r="AQ1266" s="312"/>
      <c r="AR1266" s="312"/>
      <c r="AS1266" s="312"/>
      <c r="AT1266" s="312"/>
      <c r="AU1266" s="312"/>
      <c r="AV1266" s="312"/>
      <c r="AW1266" s="312"/>
      <c r="AX1266" s="312"/>
      <c r="AY1266" s="312"/>
      <c r="AZ1266" s="312"/>
      <c r="BA1266" s="312"/>
      <c r="BB1266" s="312"/>
      <c r="BC1266" s="312"/>
      <c r="BD1266" s="312"/>
      <c r="BE1266" s="312"/>
      <c r="BF1266" s="312"/>
      <c r="BG1266" s="312"/>
      <c r="BH1266" s="312"/>
      <c r="BI1266" s="312"/>
      <c r="BJ1266" s="312"/>
      <c r="BK1266" s="312"/>
      <c r="BL1266" s="312"/>
      <c r="BM1266" s="312"/>
      <c r="BN1266" s="312"/>
      <c r="BO1266" s="312"/>
      <c r="BP1266" s="312"/>
      <c r="BQ1266" s="312"/>
      <c r="BR1266" s="312"/>
      <c r="BS1266" s="312"/>
      <c r="BT1266" s="312"/>
      <c r="BU1266" s="312"/>
      <c r="BV1266" s="312"/>
      <c r="BW1266" s="312"/>
      <c r="BX1266" s="312"/>
      <c r="BY1266" s="312"/>
      <c r="BZ1266" s="312"/>
      <c r="CA1266" s="312"/>
      <c r="CB1266" s="312"/>
      <c r="CC1266" s="312"/>
      <c r="CD1266" s="312"/>
      <c r="CE1266" s="312"/>
      <c r="CF1266" s="312"/>
      <c r="CG1266" s="312"/>
      <c r="CH1266" s="312"/>
      <c r="CI1266" s="312"/>
      <c r="CJ1266" s="312"/>
      <c r="CK1266" s="312"/>
      <c r="CL1266" s="312"/>
      <c r="CM1266" s="312"/>
      <c r="CN1266" s="312"/>
      <c r="CO1266" s="312"/>
      <c r="CP1266" s="312"/>
      <c r="CQ1266" s="312"/>
      <c r="CR1266" s="312"/>
      <c r="CS1266" s="312"/>
      <c r="CT1266" s="312"/>
      <c r="CU1266" s="312"/>
      <c r="CV1266" s="312"/>
      <c r="CW1266" s="312"/>
      <c r="CX1266" s="312"/>
      <c r="CY1266" s="312"/>
      <c r="CZ1266" s="312"/>
      <c r="DA1266" s="312"/>
      <c r="DB1266" s="312"/>
      <c r="DC1266" s="312"/>
      <c r="DD1266" s="312"/>
      <c r="DE1266" s="312"/>
      <c r="DF1266" s="312"/>
      <c r="DG1266" s="312"/>
      <c r="DH1266" s="312"/>
      <c r="DI1266" s="312"/>
      <c r="DJ1266" s="312"/>
      <c r="DK1266" s="312"/>
      <c r="DL1266" s="312"/>
      <c r="DM1266" s="312"/>
      <c r="DN1266" s="312"/>
      <c r="DO1266" s="312"/>
      <c r="DP1266" s="312"/>
      <c r="DQ1266" s="312"/>
      <c r="DR1266" s="312"/>
      <c r="DS1266" s="312"/>
      <c r="DT1266" s="312"/>
      <c r="DU1266" s="312"/>
      <c r="DV1266" s="312"/>
      <c r="DW1266" s="312"/>
      <c r="DX1266" s="312"/>
      <c r="DY1266" s="312"/>
      <c r="DZ1266" s="312"/>
      <c r="EA1266" s="312"/>
      <c r="EB1266" s="312"/>
      <c r="EC1266" s="312"/>
      <c r="ED1266" s="312"/>
      <c r="EE1266" s="312"/>
      <c r="EF1266" s="312"/>
      <c r="EG1266" s="312"/>
      <c r="EH1266" s="312"/>
      <c r="EI1266" s="312"/>
      <c r="EJ1266" s="312"/>
      <c r="EK1266" s="312"/>
      <c r="EL1266" s="312"/>
      <c r="EM1266" s="312"/>
      <c r="EN1266" s="312"/>
      <c r="EO1266" s="312"/>
      <c r="EP1266" s="312"/>
      <c r="EQ1266" s="312"/>
      <c r="ER1266" s="312"/>
      <c r="ES1266" s="312"/>
      <c r="ET1266" s="312"/>
      <c r="EU1266" s="312"/>
      <c r="EV1266" s="312"/>
      <c r="EW1266" s="312"/>
      <c r="EX1266" s="312"/>
      <c r="EY1266" s="312"/>
      <c r="EZ1266" s="312"/>
      <c r="FA1266" s="312"/>
      <c r="FB1266" s="312"/>
      <c r="FC1266" s="312"/>
      <c r="FD1266" s="312"/>
      <c r="FE1266" s="312"/>
      <c r="FF1266" s="312"/>
      <c r="FG1266" s="312"/>
      <c r="FH1266" s="312"/>
      <c r="FI1266" s="312"/>
      <c r="FJ1266" s="312"/>
      <c r="FK1266" s="312"/>
      <c r="FL1266" s="312"/>
      <c r="FM1266" s="312"/>
      <c r="FN1266" s="312"/>
      <c r="FO1266" s="312"/>
      <c r="FP1266" s="312"/>
      <c r="FQ1266" s="312"/>
      <c r="FR1266" s="312"/>
      <c r="FS1266" s="312"/>
      <c r="FT1266" s="312"/>
      <c r="FU1266" s="312"/>
      <c r="FV1266" s="312"/>
      <c r="FW1266" s="312"/>
      <c r="FX1266" s="312"/>
      <c r="FY1266" s="312"/>
      <c r="FZ1266" s="312"/>
      <c r="GA1266" s="312"/>
      <c r="GB1266" s="312"/>
      <c r="GC1266" s="312"/>
      <c r="GD1266" s="312"/>
      <c r="GE1266" s="312"/>
      <c r="GF1266" s="312"/>
      <c r="GG1266" s="312"/>
      <c r="GH1266" s="312"/>
      <c r="GI1266" s="312"/>
      <c r="GJ1266" s="312"/>
      <c r="GK1266" s="312"/>
      <c r="GL1266" s="312"/>
      <c r="GM1266" s="312"/>
      <c r="GN1266" s="312"/>
      <c r="GO1266" s="312"/>
      <c r="GP1266" s="312"/>
      <c r="GQ1266" s="312"/>
      <c r="GR1266" s="312"/>
      <c r="GS1266" s="312"/>
      <c r="GT1266" s="312"/>
      <c r="GU1266" s="312"/>
      <c r="GV1266" s="312"/>
      <c r="GW1266" s="312"/>
      <c r="GX1266" s="312"/>
      <c r="GY1266" s="312"/>
      <c r="GZ1266" s="312"/>
      <c r="HA1266" s="312"/>
      <c r="HB1266" s="312"/>
      <c r="HC1266" s="312"/>
      <c r="HD1266" s="312"/>
      <c r="HE1266" s="312"/>
      <c r="HF1266" s="312"/>
      <c r="HG1266" s="312"/>
      <c r="HH1266" s="312"/>
      <c r="HI1266" s="312"/>
      <c r="HJ1266" s="312"/>
      <c r="HK1266" s="312"/>
      <c r="HL1266" s="312"/>
      <c r="HM1266" s="312"/>
      <c r="HN1266" s="312"/>
      <c r="HO1266" s="312"/>
      <c r="HP1266" s="312"/>
      <c r="HQ1266" s="312"/>
      <c r="HR1266" s="312"/>
      <c r="HS1266" s="312"/>
      <c r="HT1266" s="312"/>
      <c r="HU1266" s="312"/>
      <c r="HV1266" s="312"/>
      <c r="HW1266" s="312"/>
      <c r="HX1266" s="312"/>
      <c r="HY1266" s="312"/>
      <c r="HZ1266" s="312"/>
      <c r="IA1266" s="312"/>
      <c r="IB1266" s="312"/>
      <c r="IC1266" s="312"/>
      <c r="ID1266" s="312"/>
      <c r="IE1266" s="312"/>
      <c r="IF1266" s="312"/>
      <c r="IG1266" s="312"/>
      <c r="IH1266" s="312"/>
      <c r="II1266" s="312"/>
      <c r="IJ1266" s="312"/>
      <c r="IK1266" s="312"/>
      <c r="IL1266" s="312"/>
      <c r="IM1266" s="312"/>
      <c r="IN1266" s="312"/>
      <c r="IO1266" s="312"/>
      <c r="IP1266" s="312"/>
      <c r="IQ1266" s="312"/>
      <c r="IR1266" s="312"/>
      <c r="IS1266" s="312"/>
      <c r="IT1266" s="312"/>
      <c r="IU1266" s="312"/>
      <c r="IV1266" s="312"/>
      <c r="IW1266" s="312"/>
      <c r="IX1266" s="312"/>
      <c r="IY1266" s="312"/>
      <c r="IZ1266" s="312"/>
      <c r="JA1266" s="312"/>
      <c r="JB1266" s="312"/>
      <c r="JC1266" s="312"/>
      <c r="JD1266" s="312"/>
      <c r="JE1266" s="312"/>
      <c r="JF1266" s="312"/>
      <c r="JG1266" s="312"/>
      <c r="JH1266" s="312"/>
      <c r="JI1266" s="312"/>
      <c r="JJ1266" s="312"/>
      <c r="JK1266" s="312"/>
      <c r="JL1266" s="312"/>
      <c r="JM1266" s="312"/>
      <c r="JN1266" s="312"/>
      <c r="JO1266" s="312"/>
      <c r="JP1266" s="312"/>
      <c r="JQ1266" s="312"/>
      <c r="JR1266" s="312"/>
      <c r="JS1266" s="312"/>
      <c r="JT1266" s="312"/>
      <c r="JU1266" s="312"/>
      <c r="JV1266" s="312"/>
      <c r="JW1266" s="312"/>
      <c r="JX1266" s="312"/>
      <c r="JY1266" s="312"/>
      <c r="JZ1266" s="312"/>
      <c r="KA1266" s="312"/>
      <c r="KB1266" s="312"/>
      <c r="KC1266" s="312"/>
      <c r="KD1266" s="312"/>
      <c r="KE1266" s="312"/>
      <c r="KF1266" s="312"/>
      <c r="KG1266" s="312"/>
      <c r="KH1266" s="312"/>
      <c r="KI1266" s="312"/>
      <c r="KJ1266" s="312"/>
      <c r="KK1266" s="312"/>
      <c r="KL1266" s="312"/>
      <c r="KM1266" s="312"/>
      <c r="KN1266" s="312"/>
      <c r="KO1266" s="312"/>
      <c r="KP1266" s="312"/>
      <c r="KQ1266" s="312"/>
      <c r="KR1266" s="312"/>
      <c r="KS1266" s="312"/>
      <c r="KT1266" s="312"/>
      <c r="KU1266" s="312"/>
      <c r="KV1266" s="312"/>
      <c r="KW1266" s="312"/>
      <c r="KX1266" s="312"/>
      <c r="KY1266" s="312"/>
      <c r="KZ1266" s="312"/>
      <c r="LA1266" s="312"/>
      <c r="LB1266" s="312"/>
      <c r="LC1266" s="312"/>
      <c r="LD1266" s="312"/>
      <c r="LE1266" s="312"/>
      <c r="LF1266" s="312"/>
      <c r="LG1266" s="312"/>
      <c r="LH1266" s="312"/>
      <c r="LI1266" s="312"/>
      <c r="LJ1266" s="312"/>
      <c r="LK1266" s="312"/>
      <c r="LL1266" s="312"/>
      <c r="LM1266" s="312"/>
      <c r="LN1266" s="312"/>
      <c r="LO1266" s="312"/>
      <c r="LP1266" s="312"/>
      <c r="LQ1266" s="312"/>
      <c r="LR1266" s="312"/>
      <c r="LS1266" s="312"/>
      <c r="LT1266" s="312"/>
      <c r="LU1266" s="312"/>
      <c r="LV1266" s="312"/>
      <c r="LW1266" s="312"/>
      <c r="LX1266" s="312"/>
      <c r="LY1266" s="312"/>
      <c r="LZ1266" s="312"/>
      <c r="MA1266" s="312"/>
      <c r="MB1266" s="312"/>
      <c r="MC1266" s="312"/>
      <c r="MD1266" s="312"/>
      <c r="ME1266" s="312"/>
      <c r="MF1266" s="312"/>
      <c r="MG1266" s="312"/>
      <c r="MH1266" s="312"/>
      <c r="MI1266" s="312"/>
      <c r="MJ1266" s="312"/>
      <c r="MK1266" s="312"/>
      <c r="ML1266" s="312"/>
      <c r="MM1266" s="312"/>
      <c r="MN1266" s="312"/>
      <c r="MO1266" s="312"/>
      <c r="MP1266" s="312"/>
      <c r="MQ1266" s="312"/>
      <c r="MR1266" s="312"/>
      <c r="MS1266" s="312"/>
      <c r="MT1266" s="312"/>
      <c r="MU1266" s="312"/>
      <c r="MV1266" s="312"/>
      <c r="MW1266" s="312"/>
      <c r="MX1266" s="312"/>
      <c r="MY1266" s="312"/>
      <c r="MZ1266" s="312"/>
      <c r="NA1266" s="312"/>
      <c r="NB1266" s="312"/>
      <c r="NC1266" s="312"/>
      <c r="ND1266" s="312"/>
      <c r="NE1266" s="312"/>
      <c r="NF1266" s="312"/>
      <c r="NG1266" s="312"/>
      <c r="NH1266" s="312"/>
      <c r="NI1266" s="312"/>
      <c r="NJ1266" s="312"/>
      <c r="NK1266" s="312"/>
      <c r="NL1266" s="312"/>
      <c r="NM1266" s="312"/>
      <c r="NN1266" s="312"/>
      <c r="NO1266" s="312"/>
      <c r="NP1266" s="312"/>
      <c r="NQ1266" s="312"/>
      <c r="NR1266" s="312"/>
      <c r="NS1266" s="312"/>
      <c r="NT1266" s="312"/>
      <c r="NU1266" s="312"/>
      <c r="NV1266" s="312"/>
      <c r="NW1266" s="312"/>
      <c r="NX1266" s="312"/>
      <c r="NY1266" s="312"/>
      <c r="NZ1266" s="312"/>
      <c r="OA1266" s="312"/>
      <c r="OB1266" s="312"/>
      <c r="OC1266" s="312"/>
      <c r="OD1266" s="312"/>
      <c r="OE1266" s="312"/>
      <c r="OF1266" s="312"/>
      <c r="OG1266" s="312"/>
      <c r="OH1266" s="312"/>
      <c r="OI1266" s="312"/>
      <c r="OJ1266" s="312"/>
      <c r="OK1266" s="312"/>
      <c r="OL1266" s="312"/>
      <c r="OM1266" s="312"/>
      <c r="ON1266" s="312"/>
      <c r="OO1266" s="312"/>
      <c r="OP1266" s="312"/>
      <c r="OQ1266" s="312"/>
      <c r="OR1266" s="312"/>
      <c r="OS1266" s="312"/>
      <c r="OT1266" s="312"/>
      <c r="OU1266" s="312"/>
      <c r="OV1266" s="312"/>
      <c r="OW1266" s="312"/>
      <c r="OX1266" s="312"/>
      <c r="OY1266" s="312"/>
      <c r="OZ1266" s="312"/>
      <c r="PA1266" s="312"/>
      <c r="PB1266" s="312"/>
      <c r="PC1266" s="312"/>
      <c r="PD1266" s="312"/>
      <c r="PE1266" s="312"/>
      <c r="PF1266" s="312"/>
      <c r="PG1266" s="312"/>
      <c r="PH1266" s="312"/>
      <c r="PI1266" s="312"/>
      <c r="PJ1266" s="312"/>
      <c r="PK1266" s="312"/>
      <c r="PL1266" s="312"/>
      <c r="PM1266" s="312"/>
      <c r="PN1266" s="312"/>
      <c r="PO1266" s="312"/>
      <c r="PP1266" s="312"/>
      <c r="PQ1266" s="312"/>
      <c r="PR1266" s="312"/>
      <c r="PS1266" s="312"/>
      <c r="PT1266" s="312"/>
      <c r="PU1266" s="312"/>
      <c r="PV1266" s="312"/>
      <c r="PW1266" s="312"/>
      <c r="PX1266" s="312"/>
      <c r="PY1266" s="312"/>
      <c r="PZ1266" s="312"/>
      <c r="QA1266" s="312"/>
      <c r="QB1266" s="312"/>
      <c r="QC1266" s="312"/>
      <c r="QD1266" s="312"/>
      <c r="QE1266" s="312"/>
      <c r="QF1266" s="312"/>
      <c r="QG1266" s="312"/>
      <c r="QH1266" s="312"/>
      <c r="QI1266" s="312"/>
      <c r="QJ1266" s="312"/>
      <c r="QK1266" s="312"/>
      <c r="QL1266" s="312"/>
      <c r="QM1266" s="312"/>
      <c r="QN1266" s="312"/>
      <c r="QO1266" s="312"/>
      <c r="QP1266" s="312"/>
      <c r="QQ1266" s="312"/>
      <c r="QR1266" s="312"/>
      <c r="QS1266" s="312"/>
      <c r="QT1266" s="312"/>
      <c r="QU1266" s="312"/>
      <c r="QV1266" s="312"/>
      <c r="QW1266" s="312"/>
      <c r="QX1266" s="312"/>
      <c r="QY1266" s="312"/>
      <c r="QZ1266" s="312"/>
      <c r="RA1266" s="312"/>
      <c r="RB1266" s="312"/>
      <c r="RC1266" s="312"/>
      <c r="RD1266" s="312"/>
      <c r="RE1266" s="312"/>
      <c r="RF1266" s="312"/>
      <c r="RG1266" s="312"/>
      <c r="RH1266" s="312"/>
      <c r="RI1266" s="312"/>
      <c r="RJ1266" s="312"/>
      <c r="RK1266" s="312"/>
      <c r="RL1266" s="312"/>
      <c r="RM1266" s="312"/>
      <c r="RN1266" s="312"/>
      <c r="RO1266" s="312"/>
      <c r="RP1266" s="312"/>
      <c r="RQ1266" s="312"/>
      <c r="RR1266" s="312"/>
      <c r="RS1266" s="312"/>
      <c r="RT1266" s="312"/>
      <c r="RU1266" s="312"/>
      <c r="RV1266" s="312"/>
      <c r="RW1266" s="312"/>
      <c r="RX1266" s="312"/>
      <c r="RY1266" s="312"/>
      <c r="RZ1266" s="312"/>
      <c r="SA1266" s="312"/>
      <c r="SB1266" s="312"/>
      <c r="SC1266" s="312"/>
      <c r="SD1266" s="312"/>
      <c r="SE1266" s="312"/>
      <c r="SF1266" s="312"/>
      <c r="SG1266" s="312"/>
      <c r="SH1266" s="312"/>
      <c r="SI1266" s="312"/>
      <c r="SJ1266" s="312"/>
      <c r="SK1266" s="312"/>
      <c r="SL1266" s="312"/>
      <c r="SM1266" s="312"/>
      <c r="SN1266" s="312"/>
      <c r="SO1266" s="312"/>
      <c r="SP1266" s="312"/>
      <c r="SQ1266" s="312"/>
      <c r="SR1266" s="312"/>
      <c r="SS1266" s="312"/>
      <c r="ST1266" s="312"/>
      <c r="SU1266" s="312"/>
      <c r="SV1266" s="312"/>
      <c r="SW1266" s="312"/>
      <c r="SX1266" s="312"/>
      <c r="SY1266" s="312"/>
      <c r="SZ1266" s="312"/>
      <c r="TA1266" s="312"/>
      <c r="TB1266" s="312"/>
      <c r="TC1266" s="312"/>
      <c r="TD1266" s="312"/>
      <c r="TE1266" s="312"/>
      <c r="TF1266" s="312"/>
      <c r="TG1266" s="312"/>
      <c r="TH1266" s="312"/>
      <c r="TI1266" s="312"/>
      <c r="TJ1266" s="312"/>
      <c r="TK1266" s="312"/>
      <c r="TL1266" s="312"/>
      <c r="TM1266" s="312"/>
      <c r="TN1266" s="312"/>
      <c r="TO1266" s="312"/>
      <c r="TP1266" s="312"/>
      <c r="TQ1266" s="312"/>
      <c r="TR1266" s="312"/>
      <c r="TS1266" s="312"/>
      <c r="TT1266" s="312"/>
      <c r="TU1266" s="312"/>
      <c r="TV1266" s="312"/>
      <c r="TW1266" s="312"/>
      <c r="TX1266" s="312"/>
      <c r="TY1266" s="312"/>
      <c r="TZ1266" s="312"/>
      <c r="UA1266" s="312"/>
      <c r="UB1266" s="312"/>
      <c r="UC1266" s="312"/>
      <c r="UD1266" s="312"/>
      <c r="UE1266" s="312"/>
      <c r="UF1266" s="312"/>
      <c r="UG1266" s="312"/>
      <c r="UH1266" s="312"/>
      <c r="UI1266" s="312"/>
      <c r="UJ1266" s="312"/>
      <c r="UK1266" s="312"/>
      <c r="UL1266" s="312"/>
      <c r="UM1266" s="312"/>
      <c r="UN1266" s="312"/>
      <c r="UO1266" s="312"/>
      <c r="UP1266" s="312"/>
      <c r="UQ1266" s="312"/>
      <c r="UR1266" s="312"/>
      <c r="US1266" s="312"/>
      <c r="UT1266" s="312"/>
      <c r="UU1266" s="312"/>
      <c r="UV1266" s="312"/>
      <c r="UW1266" s="312"/>
      <c r="UX1266" s="312"/>
      <c r="UY1266" s="312"/>
      <c r="UZ1266" s="312"/>
      <c r="VA1266" s="312"/>
      <c r="VB1266" s="312"/>
      <c r="VC1266" s="312"/>
      <c r="VD1266" s="312"/>
      <c r="VE1266" s="312"/>
      <c r="VF1266" s="312"/>
      <c r="VG1266" s="312"/>
      <c r="VH1266" s="312"/>
      <c r="VI1266" s="312"/>
      <c r="VJ1266" s="312"/>
      <c r="VK1266" s="312"/>
      <c r="VL1266" s="312"/>
      <c r="VM1266" s="312"/>
      <c r="VN1266" s="312"/>
      <c r="VO1266" s="312"/>
      <c r="VP1266" s="312"/>
      <c r="VQ1266" s="312"/>
      <c r="VR1266" s="312"/>
      <c r="VS1266" s="312"/>
      <c r="VT1266" s="312"/>
      <c r="VU1266" s="312"/>
      <c r="VV1266" s="312"/>
      <c r="VW1266" s="312"/>
      <c r="VX1266" s="312"/>
      <c r="VY1266" s="312"/>
      <c r="VZ1266" s="312"/>
      <c r="WA1266" s="312"/>
      <c r="WB1266" s="312"/>
      <c r="WC1266" s="312"/>
      <c r="WD1266" s="312"/>
      <c r="WE1266" s="312"/>
      <c r="WF1266" s="312"/>
      <c r="WG1266" s="312"/>
      <c r="WH1266" s="312"/>
      <c r="WI1266" s="312"/>
      <c r="WJ1266" s="312"/>
      <c r="WK1266" s="312"/>
      <c r="WL1266" s="312"/>
      <c r="WM1266" s="312"/>
      <c r="WN1266" s="312"/>
      <c r="WO1266" s="312"/>
      <c r="WP1266" s="312"/>
      <c r="WQ1266" s="312"/>
      <c r="WR1266" s="312"/>
      <c r="WS1266" s="312"/>
      <c r="WT1266" s="312"/>
      <c r="WU1266" s="312"/>
      <c r="WV1266" s="312"/>
      <c r="WW1266" s="312"/>
      <c r="WX1266" s="312"/>
      <c r="WY1266" s="312"/>
      <c r="WZ1266" s="312"/>
      <c r="XA1266" s="312"/>
      <c r="XB1266" s="312"/>
      <c r="XC1266" s="312"/>
      <c r="XD1266" s="312"/>
      <c r="XE1266" s="312"/>
      <c r="XF1266" s="312"/>
      <c r="XG1266" s="312"/>
      <c r="XH1266" s="312"/>
      <c r="XI1266" s="312"/>
      <c r="XJ1266" s="312"/>
      <c r="XK1266" s="312"/>
      <c r="XL1266" s="312"/>
      <c r="XM1266" s="312"/>
      <c r="XN1266" s="312"/>
      <c r="XO1266" s="312"/>
      <c r="XP1266" s="312"/>
      <c r="XQ1266" s="312"/>
      <c r="XR1266" s="312"/>
      <c r="XS1266" s="312"/>
      <c r="XT1266" s="312"/>
      <c r="XU1266" s="312"/>
      <c r="XV1266" s="312"/>
      <c r="XW1266" s="312"/>
      <c r="XX1266" s="312"/>
      <c r="XY1266" s="312"/>
      <c r="XZ1266" s="312"/>
      <c r="YA1266" s="312"/>
      <c r="YB1266" s="312"/>
      <c r="YC1266" s="312"/>
      <c r="YD1266" s="312"/>
      <c r="YE1266" s="312"/>
      <c r="YF1266" s="312"/>
      <c r="YG1266" s="312"/>
      <c r="YH1266" s="312"/>
      <c r="YI1266" s="312"/>
      <c r="YJ1266" s="312"/>
      <c r="YK1266" s="312"/>
      <c r="YL1266" s="312"/>
      <c r="YM1266" s="312"/>
      <c r="YN1266" s="312"/>
      <c r="YO1266" s="312"/>
      <c r="YP1266" s="312"/>
      <c r="YQ1266" s="312"/>
      <c r="YR1266" s="312"/>
      <c r="YS1266" s="312"/>
      <c r="YT1266" s="312"/>
      <c r="YU1266" s="312"/>
      <c r="YV1266" s="312"/>
      <c r="YW1266" s="312"/>
      <c r="YX1266" s="312"/>
      <c r="YY1266" s="312"/>
      <c r="YZ1266" s="312"/>
      <c r="ZA1266" s="312"/>
      <c r="ZB1266" s="312"/>
      <c r="ZC1266" s="312"/>
      <c r="ZD1266" s="312"/>
      <c r="ZE1266" s="312"/>
      <c r="ZF1266" s="312"/>
      <c r="ZG1266" s="312"/>
    </row>
    <row r="1267" spans="1:683" s="279" customFormat="1" ht="24">
      <c r="A1267" s="115" t="s">
        <v>820</v>
      </c>
      <c r="B1267" s="1198"/>
      <c r="C1267" s="273" t="s">
        <v>441</v>
      </c>
      <c r="D1267" s="919"/>
      <c r="E1267" s="920"/>
      <c r="F1267" s="274"/>
      <c r="G1267" s="274"/>
      <c r="H1267" s="274"/>
      <c r="I1267" s="313"/>
      <c r="J1267" s="313"/>
      <c r="K1267" s="313"/>
      <c r="L1267" s="309" t="s">
        <v>808</v>
      </c>
      <c r="M1267" s="309" t="s">
        <v>808</v>
      </c>
      <c r="N1267" s="309" t="s">
        <v>808</v>
      </c>
      <c r="O1267" s="274">
        <f t="shared" ref="O1267:T1267" si="889">O1239+O1255</f>
        <v>0</v>
      </c>
      <c r="P1267" s="274">
        <f t="shared" si="889"/>
        <v>0</v>
      </c>
      <c r="Q1267" s="274">
        <f t="shared" si="889"/>
        <v>0</v>
      </c>
      <c r="R1267" s="274">
        <f t="shared" si="889"/>
        <v>0</v>
      </c>
      <c r="S1267" s="274">
        <f t="shared" si="889"/>
        <v>0</v>
      </c>
      <c r="T1267" s="274">
        <f t="shared" si="889"/>
        <v>0</v>
      </c>
      <c r="U1267" s="309" t="s">
        <v>808</v>
      </c>
      <c r="V1267" s="309" t="s">
        <v>808</v>
      </c>
      <c r="W1267" s="309" t="s">
        <v>808</v>
      </c>
      <c r="X1267" s="309" t="s">
        <v>808</v>
      </c>
      <c r="Y1267" s="309" t="s">
        <v>808</v>
      </c>
      <c r="Z1267" s="309" t="s">
        <v>808</v>
      </c>
      <c r="AA1267" s="309" t="s">
        <v>808</v>
      </c>
      <c r="AB1267" s="309" t="s">
        <v>808</v>
      </c>
      <c r="AC1267" s="309" t="s">
        <v>808</v>
      </c>
      <c r="AD1267" s="309" t="s">
        <v>808</v>
      </c>
      <c r="AE1267" s="309" t="s">
        <v>808</v>
      </c>
      <c r="AF1267" s="309" t="s">
        <v>808</v>
      </c>
      <c r="AG1267" s="309" t="s">
        <v>808</v>
      </c>
      <c r="AH1267" s="309" t="s">
        <v>808</v>
      </c>
      <c r="AI1267" s="309" t="s">
        <v>808</v>
      </c>
      <c r="AJ1267" s="274">
        <f t="shared" ref="AJ1267:AO1267" si="890">AJ1239+AJ1255</f>
        <v>0</v>
      </c>
      <c r="AK1267" s="274">
        <f t="shared" si="890"/>
        <v>0</v>
      </c>
      <c r="AL1267" s="274">
        <f t="shared" si="890"/>
        <v>0</v>
      </c>
      <c r="AM1267" s="274">
        <f t="shared" si="890"/>
        <v>0</v>
      </c>
      <c r="AN1267" s="274">
        <f t="shared" si="890"/>
        <v>0</v>
      </c>
      <c r="AO1267" s="274">
        <f t="shared" si="890"/>
        <v>0</v>
      </c>
      <c r="AP1267" s="309" t="s">
        <v>808</v>
      </c>
      <c r="AQ1267" s="309" t="s">
        <v>808</v>
      </c>
      <c r="AR1267" s="309" t="s">
        <v>808</v>
      </c>
      <c r="AS1267" s="309" t="s">
        <v>808</v>
      </c>
      <c r="AT1267" s="309" t="s">
        <v>808</v>
      </c>
      <c r="AU1267" s="309" t="s">
        <v>808</v>
      </c>
      <c r="AV1267" s="309" t="s">
        <v>808</v>
      </c>
      <c r="AW1267" s="309" t="s">
        <v>808</v>
      </c>
      <c r="AX1267" s="309" t="s">
        <v>808</v>
      </c>
      <c r="AY1267" s="309" t="s">
        <v>808</v>
      </c>
      <c r="AZ1267" s="309" t="s">
        <v>808</v>
      </c>
      <c r="BA1267" s="309" t="s">
        <v>808</v>
      </c>
      <c r="BB1267" s="309" t="s">
        <v>808</v>
      </c>
      <c r="BC1267" s="309" t="s">
        <v>808</v>
      </c>
      <c r="BD1267" s="309" t="s">
        <v>808</v>
      </c>
      <c r="BE1267" s="274">
        <f t="shared" ref="BE1267:BJ1267" si="891">BE1239+BE1255</f>
        <v>0</v>
      </c>
      <c r="BF1267" s="274">
        <f t="shared" si="891"/>
        <v>0</v>
      </c>
      <c r="BG1267" s="274">
        <f t="shared" si="891"/>
        <v>0</v>
      </c>
      <c r="BH1267" s="274">
        <f t="shared" si="891"/>
        <v>0</v>
      </c>
      <c r="BI1267" s="274">
        <f t="shared" si="891"/>
        <v>0</v>
      </c>
      <c r="BJ1267" s="274">
        <f t="shared" si="891"/>
        <v>0</v>
      </c>
      <c r="BK1267" s="309" t="s">
        <v>808</v>
      </c>
      <c r="BL1267" s="309" t="s">
        <v>808</v>
      </c>
      <c r="BM1267" s="309" t="s">
        <v>808</v>
      </c>
      <c r="BN1267" s="309" t="s">
        <v>808</v>
      </c>
      <c r="BO1267" s="309" t="s">
        <v>808</v>
      </c>
      <c r="BP1267" s="309" t="s">
        <v>808</v>
      </c>
      <c r="BQ1267" s="309" t="s">
        <v>808</v>
      </c>
      <c r="BR1267" s="309" t="s">
        <v>808</v>
      </c>
      <c r="BS1267" s="309" t="s">
        <v>808</v>
      </c>
      <c r="BT1267" s="309" t="s">
        <v>808</v>
      </c>
      <c r="BU1267" s="309" t="s">
        <v>808</v>
      </c>
      <c r="BV1267" s="309" t="s">
        <v>808</v>
      </c>
      <c r="BW1267" s="309" t="s">
        <v>808</v>
      </c>
      <c r="BX1267" s="309" t="s">
        <v>808</v>
      </c>
      <c r="BY1267" s="309" t="s">
        <v>808</v>
      </c>
      <c r="BZ1267" s="274">
        <f t="shared" ref="BZ1267:CE1267" si="892">BZ1239+BZ1255</f>
        <v>0</v>
      </c>
      <c r="CA1267" s="274">
        <f t="shared" si="892"/>
        <v>0</v>
      </c>
      <c r="CB1267" s="274">
        <f t="shared" si="892"/>
        <v>0</v>
      </c>
      <c r="CC1267" s="274">
        <f t="shared" si="892"/>
        <v>0</v>
      </c>
      <c r="CD1267" s="274">
        <f t="shared" si="892"/>
        <v>0</v>
      </c>
      <c r="CE1267" s="274">
        <f t="shared" si="892"/>
        <v>0</v>
      </c>
      <c r="CF1267" s="309" t="s">
        <v>808</v>
      </c>
      <c r="CG1267" s="309" t="s">
        <v>808</v>
      </c>
      <c r="CH1267" s="309" t="s">
        <v>808</v>
      </c>
      <c r="CI1267" s="309" t="s">
        <v>808</v>
      </c>
      <c r="CJ1267" s="309" t="s">
        <v>808</v>
      </c>
      <c r="CK1267" s="309" t="s">
        <v>808</v>
      </c>
      <c r="CL1267" s="309" t="s">
        <v>808</v>
      </c>
      <c r="CM1267" s="309" t="s">
        <v>808</v>
      </c>
      <c r="CN1267" s="309" t="s">
        <v>808</v>
      </c>
      <c r="CO1267" s="309" t="s">
        <v>808</v>
      </c>
      <c r="CP1267" s="309" t="s">
        <v>808</v>
      </c>
      <c r="CQ1267" s="309" t="s">
        <v>808</v>
      </c>
      <c r="CR1267" s="309" t="s">
        <v>808</v>
      </c>
      <c r="CS1267" s="309" t="s">
        <v>808</v>
      </c>
      <c r="CT1267" s="309" t="s">
        <v>808</v>
      </c>
      <c r="CU1267" s="274">
        <f t="shared" ref="CU1267:CZ1267" si="893">CU1239+CU1255</f>
        <v>0</v>
      </c>
      <c r="CV1267" s="274">
        <f t="shared" si="893"/>
        <v>0</v>
      </c>
      <c r="CW1267" s="274">
        <f t="shared" si="893"/>
        <v>0</v>
      </c>
      <c r="CX1267" s="274">
        <f t="shared" si="893"/>
        <v>0</v>
      </c>
      <c r="CY1267" s="274">
        <f t="shared" si="893"/>
        <v>0</v>
      </c>
      <c r="CZ1267" s="274">
        <f t="shared" si="893"/>
        <v>0</v>
      </c>
      <c r="DA1267" s="309" t="s">
        <v>808</v>
      </c>
      <c r="DB1267" s="309" t="s">
        <v>808</v>
      </c>
      <c r="DC1267" s="309" t="s">
        <v>808</v>
      </c>
      <c r="DD1267" s="309" t="s">
        <v>808</v>
      </c>
      <c r="DE1267" s="309" t="s">
        <v>808</v>
      </c>
      <c r="DF1267" s="309" t="s">
        <v>808</v>
      </c>
      <c r="DG1267" s="309" t="s">
        <v>808</v>
      </c>
      <c r="DH1267" s="309" t="s">
        <v>808</v>
      </c>
      <c r="DI1267" s="309" t="s">
        <v>808</v>
      </c>
      <c r="DJ1267" s="309" t="s">
        <v>808</v>
      </c>
      <c r="DK1267" s="309" t="s">
        <v>808</v>
      </c>
      <c r="DL1267" s="309" t="s">
        <v>808</v>
      </c>
      <c r="DM1267" s="309" t="s">
        <v>808</v>
      </c>
      <c r="DN1267" s="309" t="s">
        <v>808</v>
      </c>
      <c r="DO1267" s="309" t="s">
        <v>808</v>
      </c>
      <c r="DP1267" s="274">
        <f t="shared" ref="DP1267:DU1267" si="894">DP1239+DP1255</f>
        <v>0</v>
      </c>
      <c r="DQ1267" s="274">
        <f t="shared" si="894"/>
        <v>0</v>
      </c>
      <c r="DR1267" s="274">
        <f t="shared" si="894"/>
        <v>0</v>
      </c>
      <c r="DS1267" s="274">
        <f t="shared" si="894"/>
        <v>0</v>
      </c>
      <c r="DT1267" s="274">
        <f t="shared" si="894"/>
        <v>0</v>
      </c>
      <c r="DU1267" s="274">
        <f t="shared" si="894"/>
        <v>0</v>
      </c>
      <c r="DV1267" s="309" t="s">
        <v>808</v>
      </c>
      <c r="DW1267" s="309" t="s">
        <v>808</v>
      </c>
      <c r="DX1267" s="309" t="s">
        <v>808</v>
      </c>
      <c r="DY1267" s="309" t="s">
        <v>808</v>
      </c>
      <c r="DZ1267" s="309" t="s">
        <v>808</v>
      </c>
      <c r="EA1267" s="309" t="s">
        <v>808</v>
      </c>
      <c r="EB1267" s="309" t="s">
        <v>808</v>
      </c>
      <c r="EC1267" s="309" t="s">
        <v>808</v>
      </c>
      <c r="ED1267" s="309" t="s">
        <v>808</v>
      </c>
      <c r="EE1267" s="309" t="s">
        <v>808</v>
      </c>
      <c r="EF1267" s="309" t="s">
        <v>808</v>
      </c>
      <c r="EG1267" s="309" t="s">
        <v>808</v>
      </c>
      <c r="EH1267" s="309" t="s">
        <v>808</v>
      </c>
      <c r="EI1267" s="309" t="s">
        <v>808</v>
      </c>
      <c r="EJ1267" s="309" t="s">
        <v>808</v>
      </c>
      <c r="EK1267" s="274">
        <f t="shared" ref="EK1267:EP1267" si="895">EK1239+EK1255</f>
        <v>0</v>
      </c>
      <c r="EL1267" s="274">
        <f t="shared" si="895"/>
        <v>0</v>
      </c>
      <c r="EM1267" s="274">
        <f t="shared" si="895"/>
        <v>0</v>
      </c>
      <c r="EN1267" s="274">
        <f t="shared" si="895"/>
        <v>0</v>
      </c>
      <c r="EO1267" s="274">
        <f t="shared" si="895"/>
        <v>0</v>
      </c>
      <c r="EP1267" s="274">
        <f t="shared" si="895"/>
        <v>0</v>
      </c>
      <c r="EQ1267" s="309" t="s">
        <v>808</v>
      </c>
      <c r="ER1267" s="309" t="s">
        <v>808</v>
      </c>
      <c r="ES1267" s="309" t="s">
        <v>808</v>
      </c>
      <c r="ET1267" s="309" t="s">
        <v>808</v>
      </c>
      <c r="EU1267" s="309" t="s">
        <v>808</v>
      </c>
      <c r="EV1267" s="309" t="s">
        <v>808</v>
      </c>
      <c r="EW1267" s="309" t="s">
        <v>808</v>
      </c>
      <c r="EX1267" s="309" t="s">
        <v>808</v>
      </c>
      <c r="EY1267" s="309" t="s">
        <v>808</v>
      </c>
      <c r="EZ1267" s="309" t="s">
        <v>808</v>
      </c>
      <c r="FA1267" s="309" t="s">
        <v>808</v>
      </c>
      <c r="FB1267" s="309" t="s">
        <v>808</v>
      </c>
      <c r="FC1267" s="309" t="s">
        <v>808</v>
      </c>
      <c r="FD1267" s="309" t="s">
        <v>808</v>
      </c>
      <c r="FE1267" s="309" t="s">
        <v>808</v>
      </c>
      <c r="FF1267" s="274">
        <f t="shared" ref="FF1267:FK1267" si="896">FF1239+FF1255</f>
        <v>0</v>
      </c>
      <c r="FG1267" s="274">
        <f t="shared" si="896"/>
        <v>0</v>
      </c>
      <c r="FH1267" s="274">
        <f t="shared" si="896"/>
        <v>0</v>
      </c>
      <c r="FI1267" s="274">
        <f t="shared" si="896"/>
        <v>0</v>
      </c>
      <c r="FJ1267" s="274">
        <f t="shared" si="896"/>
        <v>0</v>
      </c>
      <c r="FK1267" s="274">
        <f t="shared" si="896"/>
        <v>0</v>
      </c>
      <c r="FL1267" s="309" t="s">
        <v>808</v>
      </c>
      <c r="FM1267" s="309" t="s">
        <v>808</v>
      </c>
      <c r="FN1267" s="309" t="s">
        <v>808</v>
      </c>
      <c r="FO1267" s="309" t="s">
        <v>808</v>
      </c>
      <c r="FP1267" s="309" t="s">
        <v>808</v>
      </c>
      <c r="FQ1267" s="309" t="s">
        <v>808</v>
      </c>
      <c r="FR1267" s="309" t="s">
        <v>808</v>
      </c>
      <c r="FS1267" s="309" t="s">
        <v>808</v>
      </c>
      <c r="FT1267" s="309" t="s">
        <v>808</v>
      </c>
      <c r="FU1267" s="309" t="s">
        <v>808</v>
      </c>
      <c r="FV1267" s="309" t="s">
        <v>808</v>
      </c>
      <c r="FW1267" s="309" t="s">
        <v>808</v>
      </c>
      <c r="FX1267" s="309" t="s">
        <v>808</v>
      </c>
      <c r="FY1267" s="309" t="s">
        <v>808</v>
      </c>
      <c r="FZ1267" s="309" t="s">
        <v>808</v>
      </c>
      <c r="GA1267" s="274">
        <f t="shared" ref="GA1267:GF1267" si="897">GA1239+GA1255</f>
        <v>0</v>
      </c>
      <c r="GB1267" s="274">
        <f t="shared" si="897"/>
        <v>0</v>
      </c>
      <c r="GC1267" s="274">
        <f t="shared" si="897"/>
        <v>0</v>
      </c>
      <c r="GD1267" s="274">
        <f t="shared" si="897"/>
        <v>0</v>
      </c>
      <c r="GE1267" s="274">
        <f t="shared" si="897"/>
        <v>0</v>
      </c>
      <c r="GF1267" s="274">
        <f t="shared" si="897"/>
        <v>0</v>
      </c>
      <c r="GG1267" s="309" t="s">
        <v>808</v>
      </c>
      <c r="GH1267" s="309" t="s">
        <v>808</v>
      </c>
      <c r="GI1267" s="309" t="s">
        <v>808</v>
      </c>
      <c r="GJ1267" s="309" t="s">
        <v>808</v>
      </c>
      <c r="GK1267" s="309" t="s">
        <v>808</v>
      </c>
      <c r="GL1267" s="309" t="s">
        <v>808</v>
      </c>
      <c r="GM1267" s="309" t="s">
        <v>808</v>
      </c>
      <c r="GN1267" s="309" t="s">
        <v>808</v>
      </c>
      <c r="GO1267" s="309" t="s">
        <v>808</v>
      </c>
      <c r="GP1267" s="309" t="s">
        <v>808</v>
      </c>
      <c r="GQ1267" s="309" t="s">
        <v>808</v>
      </c>
      <c r="GR1267" s="309" t="s">
        <v>808</v>
      </c>
      <c r="GS1267" s="309" t="s">
        <v>808</v>
      </c>
      <c r="GT1267" s="309" t="s">
        <v>808</v>
      </c>
      <c r="GU1267" s="309" t="s">
        <v>808</v>
      </c>
      <c r="GV1267" s="274">
        <f t="shared" ref="GV1267:HA1267" si="898">GV1239+GV1255</f>
        <v>1139184</v>
      </c>
      <c r="GW1267" s="274">
        <f t="shared" si="898"/>
        <v>1147716</v>
      </c>
      <c r="GX1267" s="274">
        <f t="shared" si="898"/>
        <v>1157409</v>
      </c>
      <c r="GY1267" s="274">
        <f t="shared" si="898"/>
        <v>2959717.23</v>
      </c>
      <c r="GZ1267" s="274">
        <f t="shared" si="898"/>
        <v>3013150.23</v>
      </c>
      <c r="HA1267" s="274">
        <f t="shared" si="898"/>
        <v>3076735.23</v>
      </c>
      <c r="HB1267" s="309" t="s">
        <v>808</v>
      </c>
      <c r="HC1267" s="309" t="s">
        <v>808</v>
      </c>
      <c r="HD1267" s="309" t="s">
        <v>808</v>
      </c>
      <c r="HE1267" s="309" t="s">
        <v>808</v>
      </c>
      <c r="HF1267" s="309" t="s">
        <v>808</v>
      </c>
      <c r="HG1267" s="309" t="s">
        <v>808</v>
      </c>
      <c r="HH1267" s="309" t="s">
        <v>808</v>
      </c>
      <c r="HI1267" s="309" t="s">
        <v>808</v>
      </c>
      <c r="HJ1267" s="309" t="s">
        <v>808</v>
      </c>
      <c r="HK1267" s="309" t="s">
        <v>808</v>
      </c>
      <c r="HL1267" s="309" t="s">
        <v>808</v>
      </c>
      <c r="HM1267" s="309" t="s">
        <v>808</v>
      </c>
      <c r="HN1267" s="309" t="s">
        <v>808</v>
      </c>
      <c r="HO1267" s="309" t="s">
        <v>808</v>
      </c>
      <c r="HP1267" s="309" t="s">
        <v>808</v>
      </c>
      <c r="HQ1267" s="274">
        <f t="shared" ref="HQ1267:HV1267" si="899">HQ1239+HQ1255</f>
        <v>0</v>
      </c>
      <c r="HR1267" s="274">
        <f t="shared" si="899"/>
        <v>0</v>
      </c>
      <c r="HS1267" s="274">
        <f t="shared" si="899"/>
        <v>0</v>
      </c>
      <c r="HT1267" s="274">
        <f t="shared" si="899"/>
        <v>0</v>
      </c>
      <c r="HU1267" s="274">
        <f t="shared" si="899"/>
        <v>0</v>
      </c>
      <c r="HV1267" s="274">
        <f t="shared" si="899"/>
        <v>0</v>
      </c>
      <c r="HW1267" s="309" t="s">
        <v>808</v>
      </c>
      <c r="HX1267" s="309" t="s">
        <v>808</v>
      </c>
      <c r="HY1267" s="309" t="s">
        <v>808</v>
      </c>
      <c r="HZ1267" s="309" t="s">
        <v>808</v>
      </c>
      <c r="IA1267" s="309" t="s">
        <v>808</v>
      </c>
      <c r="IB1267" s="309" t="s">
        <v>808</v>
      </c>
      <c r="IC1267" s="309" t="s">
        <v>808</v>
      </c>
      <c r="ID1267" s="309" t="s">
        <v>808</v>
      </c>
      <c r="IE1267" s="309" t="s">
        <v>808</v>
      </c>
      <c r="IF1267" s="309" t="s">
        <v>808</v>
      </c>
      <c r="IG1267" s="309" t="s">
        <v>808</v>
      </c>
      <c r="IH1267" s="309" t="s">
        <v>808</v>
      </c>
      <c r="II1267" s="309" t="s">
        <v>808</v>
      </c>
      <c r="IJ1267" s="309" t="s">
        <v>808</v>
      </c>
      <c r="IK1267" s="309" t="s">
        <v>808</v>
      </c>
      <c r="IL1267" s="274">
        <f t="shared" ref="IL1267:IQ1267" si="900">IL1239+IL1255</f>
        <v>0</v>
      </c>
      <c r="IM1267" s="274">
        <f t="shared" si="900"/>
        <v>0</v>
      </c>
      <c r="IN1267" s="274">
        <f t="shared" si="900"/>
        <v>0</v>
      </c>
      <c r="IO1267" s="274">
        <f t="shared" si="900"/>
        <v>0</v>
      </c>
      <c r="IP1267" s="274">
        <f t="shared" si="900"/>
        <v>0</v>
      </c>
      <c r="IQ1267" s="274">
        <f t="shared" si="900"/>
        <v>0</v>
      </c>
      <c r="IR1267" s="309" t="s">
        <v>808</v>
      </c>
      <c r="IS1267" s="309" t="s">
        <v>808</v>
      </c>
      <c r="IT1267" s="309" t="s">
        <v>808</v>
      </c>
      <c r="IU1267" s="309" t="s">
        <v>808</v>
      </c>
      <c r="IV1267" s="309" t="s">
        <v>808</v>
      </c>
      <c r="IW1267" s="309" t="s">
        <v>808</v>
      </c>
      <c r="IX1267" s="309" t="s">
        <v>808</v>
      </c>
      <c r="IY1267" s="309" t="s">
        <v>808</v>
      </c>
      <c r="IZ1267" s="309" t="s">
        <v>808</v>
      </c>
      <c r="JA1267" s="309" t="s">
        <v>808</v>
      </c>
      <c r="JB1267" s="309" t="s">
        <v>808</v>
      </c>
      <c r="JC1267" s="309" t="s">
        <v>808</v>
      </c>
      <c r="JD1267" s="309" t="s">
        <v>808</v>
      </c>
      <c r="JE1267" s="309" t="s">
        <v>808</v>
      </c>
      <c r="JF1267" s="309" t="s">
        <v>808</v>
      </c>
      <c r="JG1267" s="274">
        <f t="shared" ref="JG1267:JL1267" si="901">JG1239+JG1255</f>
        <v>0</v>
      </c>
      <c r="JH1267" s="274">
        <f t="shared" si="901"/>
        <v>0</v>
      </c>
      <c r="JI1267" s="274">
        <f t="shared" si="901"/>
        <v>0</v>
      </c>
      <c r="JJ1267" s="274">
        <f t="shared" si="901"/>
        <v>0</v>
      </c>
      <c r="JK1267" s="274">
        <f t="shared" si="901"/>
        <v>0</v>
      </c>
      <c r="JL1267" s="274">
        <f t="shared" si="901"/>
        <v>0</v>
      </c>
      <c r="JM1267" s="309" t="s">
        <v>808</v>
      </c>
      <c r="JN1267" s="309" t="s">
        <v>808</v>
      </c>
      <c r="JO1267" s="309" t="s">
        <v>808</v>
      </c>
      <c r="JP1267" s="309" t="s">
        <v>808</v>
      </c>
      <c r="JQ1267" s="309" t="s">
        <v>808</v>
      </c>
      <c r="JR1267" s="309" t="s">
        <v>808</v>
      </c>
      <c r="JS1267" s="309" t="s">
        <v>808</v>
      </c>
      <c r="JT1267" s="309" t="s">
        <v>808</v>
      </c>
      <c r="JU1267" s="309" t="s">
        <v>808</v>
      </c>
      <c r="JV1267" s="309" t="s">
        <v>808</v>
      </c>
      <c r="JW1267" s="309" t="s">
        <v>808</v>
      </c>
      <c r="JX1267" s="309" t="s">
        <v>808</v>
      </c>
      <c r="JY1267" s="309" t="s">
        <v>808</v>
      </c>
      <c r="JZ1267" s="309" t="s">
        <v>808</v>
      </c>
      <c r="KA1267" s="309" t="s">
        <v>808</v>
      </c>
      <c r="KB1267" s="274">
        <f t="shared" ref="KB1267:KG1267" si="902">KB1239+KB1255</f>
        <v>0</v>
      </c>
      <c r="KC1267" s="274">
        <f t="shared" si="902"/>
        <v>0</v>
      </c>
      <c r="KD1267" s="274">
        <f t="shared" si="902"/>
        <v>0</v>
      </c>
      <c r="KE1267" s="274">
        <f t="shared" si="902"/>
        <v>0</v>
      </c>
      <c r="KF1267" s="274">
        <f t="shared" si="902"/>
        <v>0</v>
      </c>
      <c r="KG1267" s="274">
        <f t="shared" si="902"/>
        <v>0</v>
      </c>
      <c r="KH1267" s="309" t="s">
        <v>808</v>
      </c>
      <c r="KI1267" s="309" t="s">
        <v>808</v>
      </c>
      <c r="KJ1267" s="309" t="s">
        <v>808</v>
      </c>
      <c r="KK1267" s="309" t="s">
        <v>808</v>
      </c>
      <c r="KL1267" s="309" t="s">
        <v>808</v>
      </c>
      <c r="KM1267" s="309" t="s">
        <v>808</v>
      </c>
      <c r="KN1267" s="309" t="s">
        <v>808</v>
      </c>
      <c r="KO1267" s="309" t="s">
        <v>808</v>
      </c>
      <c r="KP1267" s="309" t="s">
        <v>808</v>
      </c>
      <c r="KQ1267" s="309" t="s">
        <v>808</v>
      </c>
      <c r="KR1267" s="309" t="s">
        <v>808</v>
      </c>
      <c r="KS1267" s="309" t="s">
        <v>808</v>
      </c>
      <c r="KT1267" s="309" t="s">
        <v>808</v>
      </c>
      <c r="KU1267" s="309" t="s">
        <v>808</v>
      </c>
      <c r="KV1267" s="309" t="s">
        <v>808</v>
      </c>
      <c r="KW1267" s="274">
        <f t="shared" ref="KW1267:LB1267" si="903">KW1239+KW1255</f>
        <v>0</v>
      </c>
      <c r="KX1267" s="274">
        <f t="shared" si="903"/>
        <v>0</v>
      </c>
      <c r="KY1267" s="274">
        <f t="shared" si="903"/>
        <v>0</v>
      </c>
      <c r="KZ1267" s="274">
        <f t="shared" si="903"/>
        <v>0</v>
      </c>
      <c r="LA1267" s="274">
        <f t="shared" si="903"/>
        <v>0</v>
      </c>
      <c r="LB1267" s="274">
        <f t="shared" si="903"/>
        <v>0</v>
      </c>
      <c r="LC1267" s="309" t="s">
        <v>808</v>
      </c>
      <c r="LD1267" s="309" t="s">
        <v>808</v>
      </c>
      <c r="LE1267" s="309" t="s">
        <v>808</v>
      </c>
      <c r="LF1267" s="309" t="s">
        <v>808</v>
      </c>
      <c r="LG1267" s="309" t="s">
        <v>808</v>
      </c>
      <c r="LH1267" s="309" t="s">
        <v>808</v>
      </c>
      <c r="LI1267" s="309" t="s">
        <v>808</v>
      </c>
      <c r="LJ1267" s="309" t="s">
        <v>808</v>
      </c>
      <c r="LK1267" s="309" t="s">
        <v>808</v>
      </c>
      <c r="LL1267" s="309" t="s">
        <v>808</v>
      </c>
      <c r="LM1267" s="309" t="s">
        <v>808</v>
      </c>
      <c r="LN1267" s="309" t="s">
        <v>808</v>
      </c>
      <c r="LO1267" s="309" t="s">
        <v>808</v>
      </c>
      <c r="LP1267" s="309" t="s">
        <v>808</v>
      </c>
      <c r="LQ1267" s="309" t="s">
        <v>808</v>
      </c>
      <c r="LR1267" s="274">
        <f t="shared" ref="LR1267:LW1267" si="904">LR1239+LR1255</f>
        <v>0</v>
      </c>
      <c r="LS1267" s="274">
        <f t="shared" si="904"/>
        <v>0</v>
      </c>
      <c r="LT1267" s="274">
        <f t="shared" si="904"/>
        <v>0</v>
      </c>
      <c r="LU1267" s="274">
        <f t="shared" si="904"/>
        <v>0</v>
      </c>
      <c r="LV1267" s="274">
        <f t="shared" si="904"/>
        <v>0</v>
      </c>
      <c r="LW1267" s="274">
        <f t="shared" si="904"/>
        <v>0</v>
      </c>
      <c r="LX1267" s="309" t="s">
        <v>808</v>
      </c>
      <c r="LY1267" s="309" t="s">
        <v>808</v>
      </c>
      <c r="LZ1267" s="309" t="s">
        <v>808</v>
      </c>
      <c r="MA1267" s="309" t="s">
        <v>808</v>
      </c>
      <c r="MB1267" s="309" t="s">
        <v>808</v>
      </c>
      <c r="MC1267" s="309" t="s">
        <v>808</v>
      </c>
      <c r="MD1267" s="309" t="s">
        <v>808</v>
      </c>
      <c r="ME1267" s="309" t="s">
        <v>808</v>
      </c>
      <c r="MF1267" s="309" t="s">
        <v>808</v>
      </c>
      <c r="MG1267" s="309" t="s">
        <v>808</v>
      </c>
      <c r="MH1267" s="309" t="s">
        <v>808</v>
      </c>
      <c r="MI1267" s="309" t="s">
        <v>808</v>
      </c>
      <c r="MJ1267" s="309" t="s">
        <v>808</v>
      </c>
      <c r="MK1267" s="309" t="s">
        <v>808</v>
      </c>
      <c r="ML1267" s="309" t="s">
        <v>808</v>
      </c>
      <c r="MM1267" s="274">
        <f t="shared" ref="MM1267:MR1267" si="905">MM1239+MM1255</f>
        <v>0</v>
      </c>
      <c r="MN1267" s="274">
        <f t="shared" si="905"/>
        <v>0</v>
      </c>
      <c r="MO1267" s="274">
        <f t="shared" si="905"/>
        <v>0</v>
      </c>
      <c r="MP1267" s="274">
        <f t="shared" si="905"/>
        <v>0</v>
      </c>
      <c r="MQ1267" s="274">
        <f t="shared" si="905"/>
        <v>0</v>
      </c>
      <c r="MR1267" s="274">
        <f t="shared" si="905"/>
        <v>0</v>
      </c>
      <c r="MS1267" s="309" t="s">
        <v>808</v>
      </c>
      <c r="MT1267" s="309" t="s">
        <v>808</v>
      </c>
      <c r="MU1267" s="309" t="s">
        <v>808</v>
      </c>
      <c r="MV1267" s="309" t="s">
        <v>808</v>
      </c>
      <c r="MW1267" s="309" t="s">
        <v>808</v>
      </c>
      <c r="MX1267" s="309" t="s">
        <v>808</v>
      </c>
      <c r="MY1267" s="309" t="s">
        <v>808</v>
      </c>
      <c r="MZ1267" s="309" t="s">
        <v>808</v>
      </c>
      <c r="NA1267" s="309" t="s">
        <v>808</v>
      </c>
      <c r="NB1267" s="309" t="s">
        <v>808</v>
      </c>
      <c r="NC1267" s="309" t="s">
        <v>808</v>
      </c>
      <c r="ND1267" s="309" t="s">
        <v>808</v>
      </c>
      <c r="NE1267" s="309" t="s">
        <v>808</v>
      </c>
      <c r="NF1267" s="309" t="s">
        <v>808</v>
      </c>
      <c r="NG1267" s="309" t="s">
        <v>808</v>
      </c>
      <c r="NH1267" s="274">
        <f t="shared" ref="NH1267:NM1267" si="906">NH1239+NH1255</f>
        <v>0</v>
      </c>
      <c r="NI1267" s="274">
        <f t="shared" si="906"/>
        <v>0</v>
      </c>
      <c r="NJ1267" s="274">
        <f t="shared" si="906"/>
        <v>0</v>
      </c>
      <c r="NK1267" s="274">
        <f t="shared" si="906"/>
        <v>0</v>
      </c>
      <c r="NL1267" s="274">
        <f t="shared" si="906"/>
        <v>0</v>
      </c>
      <c r="NM1267" s="274">
        <f t="shared" si="906"/>
        <v>0</v>
      </c>
      <c r="NN1267" s="309" t="s">
        <v>808</v>
      </c>
      <c r="NO1267" s="309" t="s">
        <v>808</v>
      </c>
      <c r="NP1267" s="309" t="s">
        <v>808</v>
      </c>
      <c r="NQ1267" s="309" t="s">
        <v>808</v>
      </c>
      <c r="NR1267" s="309" t="s">
        <v>808</v>
      </c>
      <c r="NS1267" s="309" t="s">
        <v>808</v>
      </c>
      <c r="NT1267" s="309" t="s">
        <v>808</v>
      </c>
      <c r="NU1267" s="309" t="s">
        <v>808</v>
      </c>
      <c r="NV1267" s="309" t="s">
        <v>808</v>
      </c>
      <c r="NW1267" s="309" t="s">
        <v>808</v>
      </c>
      <c r="NX1267" s="309" t="s">
        <v>808</v>
      </c>
      <c r="NY1267" s="309" t="s">
        <v>808</v>
      </c>
      <c r="NZ1267" s="309" t="s">
        <v>808</v>
      </c>
      <c r="OA1267" s="309" t="s">
        <v>808</v>
      </c>
      <c r="OB1267" s="309" t="s">
        <v>808</v>
      </c>
      <c r="OC1267" s="274">
        <f t="shared" ref="OC1267:OH1267" si="907">OC1239+OC1255</f>
        <v>0</v>
      </c>
      <c r="OD1267" s="274">
        <f t="shared" si="907"/>
        <v>0</v>
      </c>
      <c r="OE1267" s="274">
        <f t="shared" si="907"/>
        <v>0</v>
      </c>
      <c r="OF1267" s="274">
        <f t="shared" si="907"/>
        <v>0</v>
      </c>
      <c r="OG1267" s="274">
        <f t="shared" si="907"/>
        <v>0</v>
      </c>
      <c r="OH1267" s="274">
        <f t="shared" si="907"/>
        <v>0</v>
      </c>
      <c r="OI1267" s="309" t="s">
        <v>808</v>
      </c>
      <c r="OJ1267" s="309" t="s">
        <v>808</v>
      </c>
      <c r="OK1267" s="309" t="s">
        <v>808</v>
      </c>
      <c r="OL1267" s="309" t="s">
        <v>808</v>
      </c>
      <c r="OM1267" s="309" t="s">
        <v>808</v>
      </c>
      <c r="ON1267" s="309" t="s">
        <v>808</v>
      </c>
      <c r="OO1267" s="309" t="s">
        <v>808</v>
      </c>
      <c r="OP1267" s="309" t="s">
        <v>808</v>
      </c>
      <c r="OQ1267" s="309" t="s">
        <v>808</v>
      </c>
      <c r="OR1267" s="309" t="s">
        <v>808</v>
      </c>
      <c r="OS1267" s="309" t="s">
        <v>808</v>
      </c>
      <c r="OT1267" s="309" t="s">
        <v>808</v>
      </c>
      <c r="OU1267" s="309" t="s">
        <v>808</v>
      </c>
      <c r="OV1267" s="309" t="s">
        <v>808</v>
      </c>
      <c r="OW1267" s="309" t="s">
        <v>808</v>
      </c>
      <c r="OX1267" s="274">
        <f t="shared" ref="OX1267:PC1267" si="908">OX1239+OX1255</f>
        <v>0</v>
      </c>
      <c r="OY1267" s="274">
        <f t="shared" si="908"/>
        <v>0</v>
      </c>
      <c r="OZ1267" s="274">
        <f t="shared" si="908"/>
        <v>0</v>
      </c>
      <c r="PA1267" s="274">
        <f t="shared" si="908"/>
        <v>0</v>
      </c>
      <c r="PB1267" s="274">
        <f t="shared" si="908"/>
        <v>0</v>
      </c>
      <c r="PC1267" s="274">
        <f t="shared" si="908"/>
        <v>0</v>
      </c>
      <c r="PD1267" s="309" t="s">
        <v>808</v>
      </c>
      <c r="PE1267" s="309" t="s">
        <v>808</v>
      </c>
      <c r="PF1267" s="309" t="s">
        <v>808</v>
      </c>
      <c r="PG1267" s="309" t="s">
        <v>808</v>
      </c>
      <c r="PH1267" s="309" t="s">
        <v>808</v>
      </c>
      <c r="PI1267" s="309" t="s">
        <v>808</v>
      </c>
      <c r="PJ1267" s="309" t="s">
        <v>808</v>
      </c>
      <c r="PK1267" s="309" t="s">
        <v>808</v>
      </c>
      <c r="PL1267" s="309" t="s">
        <v>808</v>
      </c>
      <c r="PM1267" s="309" t="s">
        <v>808</v>
      </c>
      <c r="PN1267" s="309" t="s">
        <v>808</v>
      </c>
      <c r="PO1267" s="309" t="s">
        <v>808</v>
      </c>
      <c r="PP1267" s="309" t="s">
        <v>808</v>
      </c>
      <c r="PQ1267" s="309" t="s">
        <v>808</v>
      </c>
      <c r="PR1267" s="309" t="s">
        <v>808</v>
      </c>
      <c r="PS1267" s="274">
        <f t="shared" ref="PS1267:PX1267" si="909">PS1239+PS1255</f>
        <v>0</v>
      </c>
      <c r="PT1267" s="274">
        <f t="shared" si="909"/>
        <v>0</v>
      </c>
      <c r="PU1267" s="274">
        <f t="shared" si="909"/>
        <v>0</v>
      </c>
      <c r="PV1267" s="274">
        <f t="shared" si="909"/>
        <v>0</v>
      </c>
      <c r="PW1267" s="274">
        <f t="shared" si="909"/>
        <v>0</v>
      </c>
      <c r="PX1267" s="274">
        <f t="shared" si="909"/>
        <v>0</v>
      </c>
      <c r="PY1267" s="309" t="s">
        <v>808</v>
      </c>
      <c r="PZ1267" s="309" t="s">
        <v>808</v>
      </c>
      <c r="QA1267" s="309" t="s">
        <v>808</v>
      </c>
      <c r="QB1267" s="309" t="s">
        <v>808</v>
      </c>
      <c r="QC1267" s="309" t="s">
        <v>808</v>
      </c>
      <c r="QD1267" s="309" t="s">
        <v>808</v>
      </c>
      <c r="QE1267" s="309" t="s">
        <v>808</v>
      </c>
      <c r="QF1267" s="309" t="s">
        <v>808</v>
      </c>
      <c r="QG1267" s="309" t="s">
        <v>808</v>
      </c>
      <c r="QH1267" s="309" t="s">
        <v>808</v>
      </c>
      <c r="QI1267" s="309" t="s">
        <v>808</v>
      </c>
      <c r="QJ1267" s="309" t="s">
        <v>808</v>
      </c>
      <c r="QK1267" s="309" t="s">
        <v>808</v>
      </c>
      <c r="QL1267" s="309" t="s">
        <v>808</v>
      </c>
      <c r="QM1267" s="309" t="s">
        <v>808</v>
      </c>
      <c r="QN1267" s="274">
        <f t="shared" ref="QN1267:QS1267" si="910">QN1239+QN1255</f>
        <v>0</v>
      </c>
      <c r="QO1267" s="274">
        <f t="shared" si="910"/>
        <v>0</v>
      </c>
      <c r="QP1267" s="274">
        <f t="shared" si="910"/>
        <v>0</v>
      </c>
      <c r="QQ1267" s="274">
        <f t="shared" si="910"/>
        <v>0</v>
      </c>
      <c r="QR1267" s="274">
        <f t="shared" si="910"/>
        <v>0</v>
      </c>
      <c r="QS1267" s="274">
        <f t="shared" si="910"/>
        <v>0</v>
      </c>
      <c r="QT1267" s="309" t="s">
        <v>808</v>
      </c>
      <c r="QU1267" s="309" t="s">
        <v>808</v>
      </c>
      <c r="QV1267" s="309" t="s">
        <v>808</v>
      </c>
      <c r="QW1267" s="309" t="s">
        <v>808</v>
      </c>
      <c r="QX1267" s="309" t="s">
        <v>808</v>
      </c>
      <c r="QY1267" s="309" t="s">
        <v>808</v>
      </c>
      <c r="QZ1267" s="309" t="s">
        <v>808</v>
      </c>
      <c r="RA1267" s="309" t="s">
        <v>808</v>
      </c>
      <c r="RB1267" s="309" t="s">
        <v>808</v>
      </c>
      <c r="RC1267" s="309" t="s">
        <v>808</v>
      </c>
      <c r="RD1267" s="309" t="s">
        <v>808</v>
      </c>
      <c r="RE1267" s="309" t="s">
        <v>808</v>
      </c>
      <c r="RF1267" s="309" t="s">
        <v>808</v>
      </c>
      <c r="RG1267" s="309" t="s">
        <v>808</v>
      </c>
      <c r="RH1267" s="309" t="s">
        <v>808</v>
      </c>
      <c r="RI1267" s="274">
        <f t="shared" ref="RI1267:RN1267" si="911">RI1239+RI1255</f>
        <v>0</v>
      </c>
      <c r="RJ1267" s="274">
        <f t="shared" si="911"/>
        <v>0</v>
      </c>
      <c r="RK1267" s="274">
        <f t="shared" si="911"/>
        <v>0</v>
      </c>
      <c r="RL1267" s="274">
        <f t="shared" si="911"/>
        <v>0</v>
      </c>
      <c r="RM1267" s="274">
        <f t="shared" si="911"/>
        <v>0</v>
      </c>
      <c r="RN1267" s="274">
        <f t="shared" si="911"/>
        <v>0</v>
      </c>
      <c r="RO1267" s="309" t="s">
        <v>808</v>
      </c>
      <c r="RP1267" s="309" t="s">
        <v>808</v>
      </c>
      <c r="RQ1267" s="309" t="s">
        <v>808</v>
      </c>
      <c r="RR1267" s="309" t="s">
        <v>808</v>
      </c>
      <c r="RS1267" s="309" t="s">
        <v>808</v>
      </c>
      <c r="RT1267" s="309" t="s">
        <v>808</v>
      </c>
      <c r="RU1267" s="309" t="s">
        <v>808</v>
      </c>
      <c r="RV1267" s="309" t="s">
        <v>808</v>
      </c>
      <c r="RW1267" s="309" t="s">
        <v>808</v>
      </c>
      <c r="RX1267" s="309" t="s">
        <v>808</v>
      </c>
      <c r="RY1267" s="309" t="s">
        <v>808</v>
      </c>
      <c r="RZ1267" s="309" t="s">
        <v>808</v>
      </c>
      <c r="SA1267" s="309" t="s">
        <v>808</v>
      </c>
      <c r="SB1267" s="309" t="s">
        <v>808</v>
      </c>
      <c r="SC1267" s="309" t="s">
        <v>808</v>
      </c>
      <c r="SD1267" s="274">
        <f t="shared" ref="SD1267:SI1267" si="912">SD1239+SD1255</f>
        <v>0</v>
      </c>
      <c r="SE1267" s="274">
        <f t="shared" si="912"/>
        <v>0</v>
      </c>
      <c r="SF1267" s="274">
        <f t="shared" si="912"/>
        <v>0</v>
      </c>
      <c r="SG1267" s="274">
        <f t="shared" si="912"/>
        <v>0</v>
      </c>
      <c r="SH1267" s="274">
        <f t="shared" si="912"/>
        <v>0</v>
      </c>
      <c r="SI1267" s="274">
        <f t="shared" si="912"/>
        <v>0</v>
      </c>
      <c r="SJ1267" s="309" t="s">
        <v>808</v>
      </c>
      <c r="SK1267" s="309" t="s">
        <v>808</v>
      </c>
      <c r="SL1267" s="309" t="s">
        <v>808</v>
      </c>
      <c r="SM1267" s="309" t="s">
        <v>808</v>
      </c>
      <c r="SN1267" s="309" t="s">
        <v>808</v>
      </c>
      <c r="SO1267" s="309" t="s">
        <v>808</v>
      </c>
      <c r="SP1267" s="309" t="s">
        <v>808</v>
      </c>
      <c r="SQ1267" s="309" t="s">
        <v>808</v>
      </c>
      <c r="SR1267" s="309" t="s">
        <v>808</v>
      </c>
      <c r="SS1267" s="309" t="s">
        <v>808</v>
      </c>
      <c r="ST1267" s="309" t="s">
        <v>808</v>
      </c>
      <c r="SU1267" s="309" t="s">
        <v>808</v>
      </c>
      <c r="SV1267" s="309" t="s">
        <v>808</v>
      </c>
      <c r="SW1267" s="309" t="s">
        <v>808</v>
      </c>
      <c r="SX1267" s="309" t="s">
        <v>808</v>
      </c>
      <c r="SY1267" s="274">
        <f t="shared" ref="SY1267:TD1267" si="913">SY1239+SY1255</f>
        <v>0</v>
      </c>
      <c r="SZ1267" s="274">
        <f t="shared" si="913"/>
        <v>0</v>
      </c>
      <c r="TA1267" s="274">
        <f t="shared" si="913"/>
        <v>0</v>
      </c>
      <c r="TB1267" s="274">
        <f t="shared" si="913"/>
        <v>0</v>
      </c>
      <c r="TC1267" s="274">
        <f t="shared" si="913"/>
        <v>0</v>
      </c>
      <c r="TD1267" s="274">
        <f t="shared" si="913"/>
        <v>0</v>
      </c>
      <c r="TE1267" s="309" t="s">
        <v>808</v>
      </c>
      <c r="TF1267" s="309" t="s">
        <v>808</v>
      </c>
      <c r="TG1267" s="309" t="s">
        <v>808</v>
      </c>
      <c r="TH1267" s="309" t="s">
        <v>808</v>
      </c>
      <c r="TI1267" s="309" t="s">
        <v>808</v>
      </c>
      <c r="TJ1267" s="309" t="s">
        <v>808</v>
      </c>
      <c r="TK1267" s="309" t="s">
        <v>808</v>
      </c>
      <c r="TL1267" s="309" t="s">
        <v>808</v>
      </c>
      <c r="TM1267" s="309" t="s">
        <v>808</v>
      </c>
      <c r="TN1267" s="309" t="s">
        <v>808</v>
      </c>
      <c r="TO1267" s="309" t="s">
        <v>808</v>
      </c>
      <c r="TP1267" s="309" t="s">
        <v>808</v>
      </c>
      <c r="TQ1267" s="309" t="s">
        <v>808</v>
      </c>
      <c r="TR1267" s="309" t="s">
        <v>808</v>
      </c>
      <c r="TS1267" s="309" t="s">
        <v>808</v>
      </c>
      <c r="TT1267" s="274">
        <f t="shared" ref="TT1267:TY1267" si="914">TT1239+TT1255</f>
        <v>0</v>
      </c>
      <c r="TU1267" s="274">
        <f t="shared" si="914"/>
        <v>0</v>
      </c>
      <c r="TV1267" s="274">
        <f t="shared" si="914"/>
        <v>0</v>
      </c>
      <c r="TW1267" s="274">
        <f t="shared" si="914"/>
        <v>0</v>
      </c>
      <c r="TX1267" s="274">
        <f t="shared" si="914"/>
        <v>0</v>
      </c>
      <c r="TY1267" s="274">
        <f t="shared" si="914"/>
        <v>0</v>
      </c>
      <c r="TZ1267" s="309" t="s">
        <v>808</v>
      </c>
      <c r="UA1267" s="309" t="s">
        <v>808</v>
      </c>
      <c r="UB1267" s="309" t="s">
        <v>808</v>
      </c>
      <c r="UC1267" s="309" t="s">
        <v>808</v>
      </c>
      <c r="UD1267" s="309" t="s">
        <v>808</v>
      </c>
      <c r="UE1267" s="309" t="s">
        <v>808</v>
      </c>
      <c r="UF1267" s="309" t="s">
        <v>808</v>
      </c>
      <c r="UG1267" s="309" t="s">
        <v>808</v>
      </c>
      <c r="UH1267" s="309" t="s">
        <v>808</v>
      </c>
      <c r="UI1267" s="309" t="s">
        <v>808</v>
      </c>
      <c r="UJ1267" s="309" t="s">
        <v>808</v>
      </c>
      <c r="UK1267" s="309" t="s">
        <v>808</v>
      </c>
      <c r="UL1267" s="309" t="s">
        <v>808</v>
      </c>
      <c r="UM1267" s="309" t="s">
        <v>808</v>
      </c>
      <c r="UN1267" s="309" t="s">
        <v>808</v>
      </c>
      <c r="UO1267" s="274">
        <f t="shared" ref="UO1267:UT1267" si="915">UO1239+UO1255</f>
        <v>2953440</v>
      </c>
      <c r="UP1267" s="274">
        <f t="shared" si="915"/>
        <v>2975560</v>
      </c>
      <c r="UQ1267" s="274">
        <f t="shared" si="915"/>
        <v>3000690</v>
      </c>
      <c r="UR1267" s="274">
        <f t="shared" si="915"/>
        <v>7628512.0300000003</v>
      </c>
      <c r="US1267" s="274">
        <f t="shared" si="915"/>
        <v>7767042.0300000003</v>
      </c>
      <c r="UT1267" s="274">
        <f t="shared" si="915"/>
        <v>7931892.0300000003</v>
      </c>
      <c r="UU1267" s="309" t="s">
        <v>808</v>
      </c>
      <c r="UV1267" s="309" t="s">
        <v>808</v>
      </c>
      <c r="UW1267" s="309" t="s">
        <v>808</v>
      </c>
      <c r="UX1267" s="309" t="s">
        <v>808</v>
      </c>
      <c r="UY1267" s="309" t="s">
        <v>808</v>
      </c>
      <c r="UZ1267" s="309" t="s">
        <v>808</v>
      </c>
      <c r="VA1267" s="309" t="s">
        <v>808</v>
      </c>
      <c r="VB1267" s="309" t="s">
        <v>808</v>
      </c>
      <c r="VC1267" s="309" t="s">
        <v>808</v>
      </c>
      <c r="VD1267" s="309" t="s">
        <v>808</v>
      </c>
      <c r="VE1267" s="309" t="s">
        <v>808</v>
      </c>
      <c r="VF1267" s="309" t="s">
        <v>808</v>
      </c>
      <c r="VG1267" s="309" t="s">
        <v>808</v>
      </c>
      <c r="VH1267" s="309" t="s">
        <v>808</v>
      </c>
      <c r="VI1267" s="309" t="s">
        <v>808</v>
      </c>
      <c r="VJ1267" s="274">
        <f t="shared" ref="VJ1267:VO1267" si="916">VJ1239+VJ1255</f>
        <v>0</v>
      </c>
      <c r="VK1267" s="274">
        <f t="shared" si="916"/>
        <v>0</v>
      </c>
      <c r="VL1267" s="274">
        <f t="shared" si="916"/>
        <v>0</v>
      </c>
      <c r="VM1267" s="274">
        <f t="shared" si="916"/>
        <v>0</v>
      </c>
      <c r="VN1267" s="274">
        <f t="shared" si="916"/>
        <v>0</v>
      </c>
      <c r="VO1267" s="274">
        <f t="shared" si="916"/>
        <v>0</v>
      </c>
      <c r="VP1267" s="309" t="s">
        <v>808</v>
      </c>
      <c r="VQ1267" s="309" t="s">
        <v>808</v>
      </c>
      <c r="VR1267" s="309" t="s">
        <v>808</v>
      </c>
      <c r="VS1267" s="309" t="s">
        <v>808</v>
      </c>
      <c r="VT1267" s="309" t="s">
        <v>808</v>
      </c>
      <c r="VU1267" s="309" t="s">
        <v>808</v>
      </c>
      <c r="VV1267" s="309" t="s">
        <v>808</v>
      </c>
      <c r="VW1267" s="309" t="s">
        <v>808</v>
      </c>
      <c r="VX1267" s="309" t="s">
        <v>808</v>
      </c>
      <c r="VY1267" s="309" t="s">
        <v>808</v>
      </c>
      <c r="VZ1267" s="309" t="s">
        <v>808</v>
      </c>
      <c r="WA1267" s="309" t="s">
        <v>808</v>
      </c>
      <c r="WB1267" s="309" t="s">
        <v>808</v>
      </c>
      <c r="WC1267" s="309" t="s">
        <v>808</v>
      </c>
      <c r="WD1267" s="309" t="s">
        <v>808</v>
      </c>
      <c r="WE1267" s="274">
        <f t="shared" ref="WE1267:WJ1267" si="917">WE1239+WE1255</f>
        <v>0</v>
      </c>
      <c r="WF1267" s="274">
        <f t="shared" si="917"/>
        <v>0</v>
      </c>
      <c r="WG1267" s="274">
        <f t="shared" si="917"/>
        <v>0</v>
      </c>
      <c r="WH1267" s="274">
        <f t="shared" si="917"/>
        <v>0</v>
      </c>
      <c r="WI1267" s="274">
        <f t="shared" si="917"/>
        <v>0</v>
      </c>
      <c r="WJ1267" s="274">
        <f t="shared" si="917"/>
        <v>0</v>
      </c>
      <c r="WK1267" s="309" t="s">
        <v>808</v>
      </c>
      <c r="WL1267" s="309" t="s">
        <v>808</v>
      </c>
      <c r="WM1267" s="309" t="s">
        <v>808</v>
      </c>
      <c r="WN1267" s="309" t="s">
        <v>808</v>
      </c>
      <c r="WO1267" s="309" t="s">
        <v>808</v>
      </c>
      <c r="WP1267" s="309" t="s">
        <v>808</v>
      </c>
      <c r="WQ1267" s="309" t="s">
        <v>808</v>
      </c>
      <c r="WR1267" s="309" t="s">
        <v>808</v>
      </c>
      <c r="WS1267" s="309" t="s">
        <v>808</v>
      </c>
      <c r="WT1267" s="309" t="s">
        <v>808</v>
      </c>
      <c r="WU1267" s="309" t="s">
        <v>808</v>
      </c>
      <c r="WV1267" s="309" t="s">
        <v>808</v>
      </c>
      <c r="WW1267" s="309" t="s">
        <v>808</v>
      </c>
      <c r="WX1267" s="309" t="s">
        <v>808</v>
      </c>
      <c r="WY1267" s="309" t="s">
        <v>808</v>
      </c>
      <c r="WZ1267" s="274">
        <f t="shared" ref="WZ1267:XE1267" si="918">WZ1239+WZ1255</f>
        <v>0</v>
      </c>
      <c r="XA1267" s="274">
        <f t="shared" si="918"/>
        <v>0</v>
      </c>
      <c r="XB1267" s="274">
        <f t="shared" si="918"/>
        <v>0</v>
      </c>
      <c r="XC1267" s="274">
        <f t="shared" si="918"/>
        <v>0</v>
      </c>
      <c r="XD1267" s="274">
        <f t="shared" si="918"/>
        <v>0</v>
      </c>
      <c r="XE1267" s="274">
        <f t="shared" si="918"/>
        <v>0</v>
      </c>
      <c r="XF1267" s="309" t="s">
        <v>808</v>
      </c>
      <c r="XG1267" s="309" t="s">
        <v>808</v>
      </c>
      <c r="XH1267" s="309" t="s">
        <v>808</v>
      </c>
      <c r="XI1267" s="309" t="s">
        <v>808</v>
      </c>
      <c r="XJ1267" s="309" t="s">
        <v>808</v>
      </c>
      <c r="XK1267" s="309" t="s">
        <v>808</v>
      </c>
      <c r="XL1267" s="309" t="s">
        <v>808</v>
      </c>
      <c r="XM1267" s="309" t="s">
        <v>808</v>
      </c>
      <c r="XN1267" s="309" t="s">
        <v>808</v>
      </c>
      <c r="XO1267" s="309" t="s">
        <v>808</v>
      </c>
      <c r="XP1267" s="309" t="s">
        <v>808</v>
      </c>
      <c r="XQ1267" s="309" t="s">
        <v>808</v>
      </c>
      <c r="XR1267" s="309" t="s">
        <v>808</v>
      </c>
      <c r="XS1267" s="309" t="s">
        <v>808</v>
      </c>
      <c r="XT1267" s="309" t="s">
        <v>808</v>
      </c>
      <c r="XU1267" s="274">
        <f t="shared" ref="XU1267:XZ1267" si="919">XU1239+XU1255</f>
        <v>0</v>
      </c>
      <c r="XV1267" s="274">
        <f t="shared" si="919"/>
        <v>0</v>
      </c>
      <c r="XW1267" s="274">
        <f t="shared" si="919"/>
        <v>0</v>
      </c>
      <c r="XX1267" s="274">
        <f t="shared" si="919"/>
        <v>0</v>
      </c>
      <c r="XY1267" s="274">
        <f t="shared" si="919"/>
        <v>0</v>
      </c>
      <c r="XZ1267" s="274">
        <f t="shared" si="919"/>
        <v>0</v>
      </c>
      <c r="YA1267" s="309" t="s">
        <v>808</v>
      </c>
      <c r="YB1267" s="309" t="s">
        <v>808</v>
      </c>
      <c r="YC1267" s="309" t="s">
        <v>808</v>
      </c>
      <c r="YD1267" s="309" t="s">
        <v>808</v>
      </c>
      <c r="YE1267" s="309" t="s">
        <v>808</v>
      </c>
      <c r="YF1267" s="309" t="s">
        <v>808</v>
      </c>
      <c r="YG1267" s="309" t="s">
        <v>808</v>
      </c>
      <c r="YH1267" s="309" t="s">
        <v>808</v>
      </c>
      <c r="YI1267" s="309" t="s">
        <v>808</v>
      </c>
      <c r="YJ1267" s="309" t="s">
        <v>808</v>
      </c>
      <c r="YK1267" s="309" t="s">
        <v>808</v>
      </c>
      <c r="YL1267" s="309" t="s">
        <v>808</v>
      </c>
      <c r="YM1267" s="309" t="s">
        <v>808</v>
      </c>
      <c r="YN1267" s="309" t="s">
        <v>808</v>
      </c>
      <c r="YO1267" s="309" t="s">
        <v>808</v>
      </c>
      <c r="YP1267" s="274">
        <f t="shared" ref="YP1267:YU1267" si="920">YP1239+YP1255</f>
        <v>4092624</v>
      </c>
      <c r="YQ1267" s="274">
        <f t="shared" si="920"/>
        <v>4123276</v>
      </c>
      <c r="YR1267" s="274">
        <f t="shared" si="920"/>
        <v>4158099</v>
      </c>
      <c r="YS1267" s="274">
        <f t="shared" si="920"/>
        <v>10588229.26</v>
      </c>
      <c r="YT1267" s="274">
        <f t="shared" si="920"/>
        <v>10780192.26</v>
      </c>
      <c r="YU1267" s="274">
        <f t="shared" si="920"/>
        <v>11008627.26</v>
      </c>
      <c r="YV1267" s="309" t="s">
        <v>808</v>
      </c>
      <c r="YW1267" s="309" t="s">
        <v>808</v>
      </c>
      <c r="YX1267" s="309" t="s">
        <v>808</v>
      </c>
      <c r="YY1267" s="309" t="s">
        <v>808</v>
      </c>
      <c r="YZ1267" s="309" t="s">
        <v>808</v>
      </c>
      <c r="ZA1267" s="309" t="s">
        <v>808</v>
      </c>
      <c r="ZB1267" s="309" t="s">
        <v>808</v>
      </c>
      <c r="ZC1267" s="309" t="s">
        <v>808</v>
      </c>
      <c r="ZD1267" s="309" t="s">
        <v>808</v>
      </c>
      <c r="ZE1267" s="309" t="s">
        <v>808</v>
      </c>
      <c r="ZF1267" s="309" t="s">
        <v>808</v>
      </c>
      <c r="ZG1267" s="309" t="s">
        <v>808</v>
      </c>
    </row>
    <row r="1268" spans="1:683" s="272" customFormat="1">
      <c r="A1268" s="104" t="s">
        <v>821</v>
      </c>
      <c r="B1268" s="1199"/>
      <c r="C1268" s="270" t="s">
        <v>442</v>
      </c>
      <c r="D1268" s="921"/>
      <c r="E1268" s="922"/>
      <c r="F1268" s="271"/>
      <c r="G1268" s="271"/>
      <c r="H1268" s="271"/>
      <c r="I1268" s="271"/>
      <c r="J1268" s="271"/>
      <c r="K1268" s="271"/>
      <c r="L1268" s="309" t="s">
        <v>808</v>
      </c>
      <c r="M1268" s="309" t="s">
        <v>808</v>
      </c>
      <c r="N1268" s="309" t="s">
        <v>808</v>
      </c>
      <c r="O1268" s="309" t="s">
        <v>808</v>
      </c>
      <c r="P1268" s="309" t="s">
        <v>808</v>
      </c>
      <c r="Q1268" s="309" t="s">
        <v>808</v>
      </c>
      <c r="R1268" s="309" t="s">
        <v>808</v>
      </c>
      <c r="S1268" s="309" t="s">
        <v>808</v>
      </c>
      <c r="T1268" s="309" t="s">
        <v>808</v>
      </c>
      <c r="U1268" s="271">
        <f>IF(O1267=0,0,(AA1272-AA1271)/O1267)</f>
        <v>0</v>
      </c>
      <c r="V1268" s="271">
        <f t="shared" ref="V1268:Z1268" si="921">IF(P1267=0,0,(AB1272-AB1271)/P1267)</f>
        <v>0</v>
      </c>
      <c r="W1268" s="271">
        <f t="shared" si="921"/>
        <v>0</v>
      </c>
      <c r="X1268" s="271">
        <f t="shared" si="921"/>
        <v>0</v>
      </c>
      <c r="Y1268" s="271">
        <f t="shared" si="921"/>
        <v>0</v>
      </c>
      <c r="Z1268" s="271">
        <f t="shared" si="921"/>
        <v>0</v>
      </c>
      <c r="AA1268" s="309" t="s">
        <v>808</v>
      </c>
      <c r="AB1268" s="309" t="s">
        <v>808</v>
      </c>
      <c r="AC1268" s="309" t="s">
        <v>808</v>
      </c>
      <c r="AD1268" s="309" t="s">
        <v>808</v>
      </c>
      <c r="AE1268" s="309" t="s">
        <v>808</v>
      </c>
      <c r="AF1268" s="309" t="s">
        <v>808</v>
      </c>
      <c r="AG1268" s="309" t="s">
        <v>808</v>
      </c>
      <c r="AH1268" s="309" t="s">
        <v>808</v>
      </c>
      <c r="AI1268" s="309" t="s">
        <v>808</v>
      </c>
      <c r="AJ1268" s="309" t="s">
        <v>808</v>
      </c>
      <c r="AK1268" s="309" t="s">
        <v>808</v>
      </c>
      <c r="AL1268" s="309" t="s">
        <v>808</v>
      </c>
      <c r="AM1268" s="309" t="s">
        <v>808</v>
      </c>
      <c r="AN1268" s="309" t="s">
        <v>808</v>
      </c>
      <c r="AO1268" s="309" t="s">
        <v>808</v>
      </c>
      <c r="AP1268" s="271">
        <f>IF(AJ1267=0,0,(AV1272-AV1271)/AJ1267)</f>
        <v>0</v>
      </c>
      <c r="AQ1268" s="271">
        <f t="shared" ref="AQ1268:AU1268" si="922">IF(AK1267=0,0,(AW1272-AW1271)/AK1267)</f>
        <v>0</v>
      </c>
      <c r="AR1268" s="271">
        <f t="shared" si="922"/>
        <v>0</v>
      </c>
      <c r="AS1268" s="271">
        <f t="shared" si="922"/>
        <v>0</v>
      </c>
      <c r="AT1268" s="271">
        <f t="shared" si="922"/>
        <v>0</v>
      </c>
      <c r="AU1268" s="271">
        <f t="shared" si="922"/>
        <v>0</v>
      </c>
      <c r="AV1268" s="309" t="s">
        <v>808</v>
      </c>
      <c r="AW1268" s="309" t="s">
        <v>808</v>
      </c>
      <c r="AX1268" s="309" t="s">
        <v>808</v>
      </c>
      <c r="AY1268" s="309" t="s">
        <v>808</v>
      </c>
      <c r="AZ1268" s="309" t="s">
        <v>808</v>
      </c>
      <c r="BA1268" s="309" t="s">
        <v>808</v>
      </c>
      <c r="BB1268" s="309" t="s">
        <v>808</v>
      </c>
      <c r="BC1268" s="309" t="s">
        <v>808</v>
      </c>
      <c r="BD1268" s="309" t="s">
        <v>808</v>
      </c>
      <c r="BE1268" s="309" t="s">
        <v>808</v>
      </c>
      <c r="BF1268" s="309" t="s">
        <v>808</v>
      </c>
      <c r="BG1268" s="309" t="s">
        <v>808</v>
      </c>
      <c r="BH1268" s="309" t="s">
        <v>808</v>
      </c>
      <c r="BI1268" s="309" t="s">
        <v>808</v>
      </c>
      <c r="BJ1268" s="309" t="s">
        <v>808</v>
      </c>
      <c r="BK1268" s="271">
        <f>IF(BE1267=0,0,(BQ1272-BQ1271)/BE1267)</f>
        <v>0</v>
      </c>
      <c r="BL1268" s="271">
        <f t="shared" ref="BL1268:BP1268" si="923">IF(BF1267=0,0,(BR1272-BR1271)/BF1267)</f>
        <v>0</v>
      </c>
      <c r="BM1268" s="271">
        <f t="shared" si="923"/>
        <v>0</v>
      </c>
      <c r="BN1268" s="271">
        <f t="shared" si="923"/>
        <v>0</v>
      </c>
      <c r="BO1268" s="271">
        <f t="shared" si="923"/>
        <v>0</v>
      </c>
      <c r="BP1268" s="271">
        <f t="shared" si="923"/>
        <v>0</v>
      </c>
      <c r="BQ1268" s="309" t="s">
        <v>808</v>
      </c>
      <c r="BR1268" s="309" t="s">
        <v>808</v>
      </c>
      <c r="BS1268" s="309" t="s">
        <v>808</v>
      </c>
      <c r="BT1268" s="309" t="s">
        <v>808</v>
      </c>
      <c r="BU1268" s="309" t="s">
        <v>808</v>
      </c>
      <c r="BV1268" s="309" t="s">
        <v>808</v>
      </c>
      <c r="BW1268" s="309" t="s">
        <v>808</v>
      </c>
      <c r="BX1268" s="309" t="s">
        <v>808</v>
      </c>
      <c r="BY1268" s="309" t="s">
        <v>808</v>
      </c>
      <c r="BZ1268" s="309" t="s">
        <v>808</v>
      </c>
      <c r="CA1268" s="309" t="s">
        <v>808</v>
      </c>
      <c r="CB1268" s="309" t="s">
        <v>808</v>
      </c>
      <c r="CC1268" s="309" t="s">
        <v>808</v>
      </c>
      <c r="CD1268" s="309" t="s">
        <v>808</v>
      </c>
      <c r="CE1268" s="309" t="s">
        <v>808</v>
      </c>
      <c r="CF1268" s="271">
        <f>IF(BZ1267=0,0,(CL1272-CL1271)/BZ1267)</f>
        <v>0</v>
      </c>
      <c r="CG1268" s="271">
        <f t="shared" ref="CG1268:CK1268" si="924">IF(CA1267=0,0,(CM1272-CM1271)/CA1267)</f>
        <v>0</v>
      </c>
      <c r="CH1268" s="271">
        <f t="shared" si="924"/>
        <v>0</v>
      </c>
      <c r="CI1268" s="271">
        <f t="shared" si="924"/>
        <v>0</v>
      </c>
      <c r="CJ1268" s="271">
        <f t="shared" si="924"/>
        <v>0</v>
      </c>
      <c r="CK1268" s="271">
        <f t="shared" si="924"/>
        <v>0</v>
      </c>
      <c r="CL1268" s="309" t="s">
        <v>808</v>
      </c>
      <c r="CM1268" s="309" t="s">
        <v>808</v>
      </c>
      <c r="CN1268" s="309" t="s">
        <v>808</v>
      </c>
      <c r="CO1268" s="309" t="s">
        <v>808</v>
      </c>
      <c r="CP1268" s="309" t="s">
        <v>808</v>
      </c>
      <c r="CQ1268" s="309" t="s">
        <v>808</v>
      </c>
      <c r="CR1268" s="309" t="s">
        <v>808</v>
      </c>
      <c r="CS1268" s="309" t="s">
        <v>808</v>
      </c>
      <c r="CT1268" s="309" t="s">
        <v>808</v>
      </c>
      <c r="CU1268" s="309" t="s">
        <v>808</v>
      </c>
      <c r="CV1268" s="309" t="s">
        <v>808</v>
      </c>
      <c r="CW1268" s="309" t="s">
        <v>808</v>
      </c>
      <c r="CX1268" s="309" t="s">
        <v>808</v>
      </c>
      <c r="CY1268" s="309" t="s">
        <v>808</v>
      </c>
      <c r="CZ1268" s="309" t="s">
        <v>808</v>
      </c>
      <c r="DA1268" s="271">
        <f>IF(CU1267=0,0,(DG1272-DG1271)/CU1267)</f>
        <v>0</v>
      </c>
      <c r="DB1268" s="271">
        <f t="shared" ref="DB1268:DF1268" si="925">IF(CV1267=0,0,(DH1272-DH1271)/CV1267)</f>
        <v>0</v>
      </c>
      <c r="DC1268" s="271">
        <f t="shared" si="925"/>
        <v>0</v>
      </c>
      <c r="DD1268" s="271">
        <f t="shared" si="925"/>
        <v>0</v>
      </c>
      <c r="DE1268" s="271">
        <f t="shared" si="925"/>
        <v>0</v>
      </c>
      <c r="DF1268" s="271">
        <f t="shared" si="925"/>
        <v>0</v>
      </c>
      <c r="DG1268" s="309" t="s">
        <v>808</v>
      </c>
      <c r="DH1268" s="309" t="s">
        <v>808</v>
      </c>
      <c r="DI1268" s="309" t="s">
        <v>808</v>
      </c>
      <c r="DJ1268" s="309" t="s">
        <v>808</v>
      </c>
      <c r="DK1268" s="309" t="s">
        <v>808</v>
      </c>
      <c r="DL1268" s="309" t="s">
        <v>808</v>
      </c>
      <c r="DM1268" s="309" t="s">
        <v>808</v>
      </c>
      <c r="DN1268" s="309" t="s">
        <v>808</v>
      </c>
      <c r="DO1268" s="309" t="s">
        <v>808</v>
      </c>
      <c r="DP1268" s="309" t="s">
        <v>808</v>
      </c>
      <c r="DQ1268" s="309" t="s">
        <v>808</v>
      </c>
      <c r="DR1268" s="309" t="s">
        <v>808</v>
      </c>
      <c r="DS1268" s="309" t="s">
        <v>808</v>
      </c>
      <c r="DT1268" s="309" t="s">
        <v>808</v>
      </c>
      <c r="DU1268" s="309" t="s">
        <v>808</v>
      </c>
      <c r="DV1268" s="271">
        <f>IF(DP1267=0,0,(EB1272-EB1271)/DP1267)</f>
        <v>0</v>
      </c>
      <c r="DW1268" s="271">
        <f t="shared" ref="DW1268:EA1268" si="926">IF(DQ1267=0,0,(EC1272-EC1271)/DQ1267)</f>
        <v>0</v>
      </c>
      <c r="DX1268" s="271">
        <f t="shared" si="926"/>
        <v>0</v>
      </c>
      <c r="DY1268" s="271">
        <f t="shared" si="926"/>
        <v>0</v>
      </c>
      <c r="DZ1268" s="271">
        <f t="shared" si="926"/>
        <v>0</v>
      </c>
      <c r="EA1268" s="271">
        <f t="shared" si="926"/>
        <v>0</v>
      </c>
      <c r="EB1268" s="309" t="s">
        <v>808</v>
      </c>
      <c r="EC1268" s="309" t="s">
        <v>808</v>
      </c>
      <c r="ED1268" s="309" t="s">
        <v>808</v>
      </c>
      <c r="EE1268" s="309" t="s">
        <v>808</v>
      </c>
      <c r="EF1268" s="309" t="s">
        <v>808</v>
      </c>
      <c r="EG1268" s="309" t="s">
        <v>808</v>
      </c>
      <c r="EH1268" s="309" t="s">
        <v>808</v>
      </c>
      <c r="EI1268" s="309" t="s">
        <v>808</v>
      </c>
      <c r="EJ1268" s="309" t="s">
        <v>808</v>
      </c>
      <c r="EK1268" s="309" t="s">
        <v>808</v>
      </c>
      <c r="EL1268" s="309" t="s">
        <v>808</v>
      </c>
      <c r="EM1268" s="309" t="s">
        <v>808</v>
      </c>
      <c r="EN1268" s="309" t="s">
        <v>808</v>
      </c>
      <c r="EO1268" s="309" t="s">
        <v>808</v>
      </c>
      <c r="EP1268" s="309" t="s">
        <v>808</v>
      </c>
      <c r="EQ1268" s="271">
        <f>IF(EK1267=0,0,(EW1272-EW1271)/EK1267)</f>
        <v>0</v>
      </c>
      <c r="ER1268" s="271">
        <f t="shared" ref="ER1268:EV1268" si="927">IF(EL1267=0,0,(EX1272-EX1271)/EL1267)</f>
        <v>0</v>
      </c>
      <c r="ES1268" s="271">
        <f t="shared" si="927"/>
        <v>0</v>
      </c>
      <c r="ET1268" s="271">
        <f t="shared" si="927"/>
        <v>0</v>
      </c>
      <c r="EU1268" s="271">
        <f t="shared" si="927"/>
        <v>0</v>
      </c>
      <c r="EV1268" s="271">
        <f t="shared" si="927"/>
        <v>0</v>
      </c>
      <c r="EW1268" s="309" t="s">
        <v>808</v>
      </c>
      <c r="EX1268" s="309" t="s">
        <v>808</v>
      </c>
      <c r="EY1268" s="309" t="s">
        <v>808</v>
      </c>
      <c r="EZ1268" s="309" t="s">
        <v>808</v>
      </c>
      <c r="FA1268" s="309" t="s">
        <v>808</v>
      </c>
      <c r="FB1268" s="309" t="s">
        <v>808</v>
      </c>
      <c r="FC1268" s="309" t="s">
        <v>808</v>
      </c>
      <c r="FD1268" s="309" t="s">
        <v>808</v>
      </c>
      <c r="FE1268" s="309" t="s">
        <v>808</v>
      </c>
      <c r="FF1268" s="309" t="s">
        <v>808</v>
      </c>
      <c r="FG1268" s="309" t="s">
        <v>808</v>
      </c>
      <c r="FH1268" s="309" t="s">
        <v>808</v>
      </c>
      <c r="FI1268" s="309" t="s">
        <v>808</v>
      </c>
      <c r="FJ1268" s="309" t="s">
        <v>808</v>
      </c>
      <c r="FK1268" s="309" t="s">
        <v>808</v>
      </c>
      <c r="FL1268" s="271">
        <f>IF(FF1267=0,0,(FR1272-FR1271)/FF1267)</f>
        <v>0</v>
      </c>
      <c r="FM1268" s="271">
        <f t="shared" ref="FM1268:FQ1268" si="928">IF(FG1267=0,0,(FS1272-FS1271)/FG1267)</f>
        <v>0</v>
      </c>
      <c r="FN1268" s="271">
        <f t="shared" si="928"/>
        <v>0</v>
      </c>
      <c r="FO1268" s="271">
        <f t="shared" si="928"/>
        <v>0</v>
      </c>
      <c r="FP1268" s="271">
        <f t="shared" si="928"/>
        <v>0</v>
      </c>
      <c r="FQ1268" s="271">
        <f t="shared" si="928"/>
        <v>0</v>
      </c>
      <c r="FR1268" s="309" t="s">
        <v>808</v>
      </c>
      <c r="FS1268" s="309" t="s">
        <v>808</v>
      </c>
      <c r="FT1268" s="309" t="s">
        <v>808</v>
      </c>
      <c r="FU1268" s="309" t="s">
        <v>808</v>
      </c>
      <c r="FV1268" s="309" t="s">
        <v>808</v>
      </c>
      <c r="FW1268" s="309" t="s">
        <v>808</v>
      </c>
      <c r="FX1268" s="309" t="s">
        <v>808</v>
      </c>
      <c r="FY1268" s="309" t="s">
        <v>808</v>
      </c>
      <c r="FZ1268" s="309" t="s">
        <v>808</v>
      </c>
      <c r="GA1268" s="309" t="s">
        <v>808</v>
      </c>
      <c r="GB1268" s="309" t="s">
        <v>808</v>
      </c>
      <c r="GC1268" s="309" t="s">
        <v>808</v>
      </c>
      <c r="GD1268" s="309" t="s">
        <v>808</v>
      </c>
      <c r="GE1268" s="309" t="s">
        <v>808</v>
      </c>
      <c r="GF1268" s="309" t="s">
        <v>808</v>
      </c>
      <c r="GG1268" s="271">
        <f>IF(GA1267=0,0,(GM1272-GM1271)/GA1267)</f>
        <v>0</v>
      </c>
      <c r="GH1268" s="271">
        <f t="shared" ref="GH1268:GL1268" si="929">IF(GB1267=0,0,(GN1272-GN1271)/GB1267)</f>
        <v>0</v>
      </c>
      <c r="GI1268" s="271">
        <f t="shared" si="929"/>
        <v>0</v>
      </c>
      <c r="GJ1268" s="271">
        <f t="shared" si="929"/>
        <v>0</v>
      </c>
      <c r="GK1268" s="271">
        <f t="shared" si="929"/>
        <v>0</v>
      </c>
      <c r="GL1268" s="271">
        <f t="shared" si="929"/>
        <v>0</v>
      </c>
      <c r="GM1268" s="309" t="s">
        <v>808</v>
      </c>
      <c r="GN1268" s="309" t="s">
        <v>808</v>
      </c>
      <c r="GO1268" s="309" t="s">
        <v>808</v>
      </c>
      <c r="GP1268" s="309" t="s">
        <v>808</v>
      </c>
      <c r="GQ1268" s="309" t="s">
        <v>808</v>
      </c>
      <c r="GR1268" s="309" t="s">
        <v>808</v>
      </c>
      <c r="GS1268" s="309" t="s">
        <v>808</v>
      </c>
      <c r="GT1268" s="309" t="s">
        <v>808</v>
      </c>
      <c r="GU1268" s="309" t="s">
        <v>808</v>
      </c>
      <c r="GV1268" s="309" t="s">
        <v>808</v>
      </c>
      <c r="GW1268" s="309" t="s">
        <v>808</v>
      </c>
      <c r="GX1268" s="309" t="s">
        <v>808</v>
      </c>
      <c r="GY1268" s="309" t="s">
        <v>808</v>
      </c>
      <c r="GZ1268" s="309" t="s">
        <v>808</v>
      </c>
      <c r="HA1268" s="309" t="s">
        <v>808</v>
      </c>
      <c r="HB1268" s="271">
        <f>IF(GV1267=0,0,(HH1272-HH1271)/GV1267)</f>
        <v>1.0912196801</v>
      </c>
      <c r="HC1268" s="271">
        <f t="shared" ref="HC1268:HG1268" si="930">IF(GW1267=0,0,(HI1272-HI1271)/GW1267)</f>
        <v>1.1384349438000001</v>
      </c>
      <c r="HD1268" s="271">
        <f t="shared" si="930"/>
        <v>1.1914543606000001</v>
      </c>
      <c r="HE1268" s="271">
        <f t="shared" si="930"/>
        <v>0.3516552154</v>
      </c>
      <c r="HF1268" s="271">
        <f t="shared" si="930"/>
        <v>0.32666807990000002</v>
      </c>
      <c r="HG1268" s="271">
        <f t="shared" si="930"/>
        <v>0.31991703100000002</v>
      </c>
      <c r="HH1268" s="309" t="s">
        <v>808</v>
      </c>
      <c r="HI1268" s="309" t="s">
        <v>808</v>
      </c>
      <c r="HJ1268" s="309" t="s">
        <v>808</v>
      </c>
      <c r="HK1268" s="309" t="s">
        <v>808</v>
      </c>
      <c r="HL1268" s="309" t="s">
        <v>808</v>
      </c>
      <c r="HM1268" s="309" t="s">
        <v>808</v>
      </c>
      <c r="HN1268" s="309" t="s">
        <v>808</v>
      </c>
      <c r="HO1268" s="309" t="s">
        <v>808</v>
      </c>
      <c r="HP1268" s="309" t="s">
        <v>808</v>
      </c>
      <c r="HQ1268" s="309" t="s">
        <v>808</v>
      </c>
      <c r="HR1268" s="309" t="s">
        <v>808</v>
      </c>
      <c r="HS1268" s="309" t="s">
        <v>808</v>
      </c>
      <c r="HT1268" s="309" t="s">
        <v>808</v>
      </c>
      <c r="HU1268" s="309" t="s">
        <v>808</v>
      </c>
      <c r="HV1268" s="309" t="s">
        <v>808</v>
      </c>
      <c r="HW1268" s="271">
        <f>IF(HQ1267=0,0,(IC1272-IC1271)/HQ1267)</f>
        <v>0</v>
      </c>
      <c r="HX1268" s="271">
        <f t="shared" ref="HX1268:IB1268" si="931">IF(HR1267=0,0,(ID1272-ID1271)/HR1267)</f>
        <v>0</v>
      </c>
      <c r="HY1268" s="271">
        <f t="shared" si="931"/>
        <v>0</v>
      </c>
      <c r="HZ1268" s="271">
        <f t="shared" si="931"/>
        <v>0</v>
      </c>
      <c r="IA1268" s="271">
        <f t="shared" si="931"/>
        <v>0</v>
      </c>
      <c r="IB1268" s="271">
        <f t="shared" si="931"/>
        <v>0</v>
      </c>
      <c r="IC1268" s="309" t="s">
        <v>808</v>
      </c>
      <c r="ID1268" s="309" t="s">
        <v>808</v>
      </c>
      <c r="IE1268" s="309" t="s">
        <v>808</v>
      </c>
      <c r="IF1268" s="309" t="s">
        <v>808</v>
      </c>
      <c r="IG1268" s="309" t="s">
        <v>808</v>
      </c>
      <c r="IH1268" s="309" t="s">
        <v>808</v>
      </c>
      <c r="II1268" s="309" t="s">
        <v>808</v>
      </c>
      <c r="IJ1268" s="309" t="s">
        <v>808</v>
      </c>
      <c r="IK1268" s="309" t="s">
        <v>808</v>
      </c>
      <c r="IL1268" s="309" t="s">
        <v>808</v>
      </c>
      <c r="IM1268" s="309" t="s">
        <v>808</v>
      </c>
      <c r="IN1268" s="309" t="s">
        <v>808</v>
      </c>
      <c r="IO1268" s="309" t="s">
        <v>808</v>
      </c>
      <c r="IP1268" s="309" t="s">
        <v>808</v>
      </c>
      <c r="IQ1268" s="309" t="s">
        <v>808</v>
      </c>
      <c r="IR1268" s="271">
        <f>IF(IL1267=0,0,(IX1272-IX1271)/IL1267)</f>
        <v>0</v>
      </c>
      <c r="IS1268" s="271">
        <f t="shared" ref="IS1268:IW1268" si="932">IF(IM1267=0,0,(IY1272-IY1271)/IM1267)</f>
        <v>0</v>
      </c>
      <c r="IT1268" s="271">
        <f t="shared" si="932"/>
        <v>0</v>
      </c>
      <c r="IU1268" s="271">
        <f t="shared" si="932"/>
        <v>0</v>
      </c>
      <c r="IV1268" s="271">
        <f t="shared" si="932"/>
        <v>0</v>
      </c>
      <c r="IW1268" s="271">
        <f t="shared" si="932"/>
        <v>0</v>
      </c>
      <c r="IX1268" s="309" t="s">
        <v>808</v>
      </c>
      <c r="IY1268" s="309" t="s">
        <v>808</v>
      </c>
      <c r="IZ1268" s="309" t="s">
        <v>808</v>
      </c>
      <c r="JA1268" s="309" t="s">
        <v>808</v>
      </c>
      <c r="JB1268" s="309" t="s">
        <v>808</v>
      </c>
      <c r="JC1268" s="309" t="s">
        <v>808</v>
      </c>
      <c r="JD1268" s="309" t="s">
        <v>808</v>
      </c>
      <c r="JE1268" s="309" t="s">
        <v>808</v>
      </c>
      <c r="JF1268" s="309" t="s">
        <v>808</v>
      </c>
      <c r="JG1268" s="309" t="s">
        <v>808</v>
      </c>
      <c r="JH1268" s="309" t="s">
        <v>808</v>
      </c>
      <c r="JI1268" s="309" t="s">
        <v>808</v>
      </c>
      <c r="JJ1268" s="309" t="s">
        <v>808</v>
      </c>
      <c r="JK1268" s="309" t="s">
        <v>808</v>
      </c>
      <c r="JL1268" s="309" t="s">
        <v>808</v>
      </c>
      <c r="JM1268" s="271">
        <f>IF(JG1267=0,0,(JS1272-JS1271)/JG1267)</f>
        <v>0</v>
      </c>
      <c r="JN1268" s="271">
        <f t="shared" ref="JN1268:JR1268" si="933">IF(JH1267=0,0,(JT1272-JT1271)/JH1267)</f>
        <v>0</v>
      </c>
      <c r="JO1268" s="271">
        <f t="shared" si="933"/>
        <v>0</v>
      </c>
      <c r="JP1268" s="271">
        <f t="shared" si="933"/>
        <v>0</v>
      </c>
      <c r="JQ1268" s="271">
        <f t="shared" si="933"/>
        <v>0</v>
      </c>
      <c r="JR1268" s="271">
        <f t="shared" si="933"/>
        <v>0</v>
      </c>
      <c r="JS1268" s="309" t="s">
        <v>808</v>
      </c>
      <c r="JT1268" s="309" t="s">
        <v>808</v>
      </c>
      <c r="JU1268" s="309" t="s">
        <v>808</v>
      </c>
      <c r="JV1268" s="309" t="s">
        <v>808</v>
      </c>
      <c r="JW1268" s="309" t="s">
        <v>808</v>
      </c>
      <c r="JX1268" s="309" t="s">
        <v>808</v>
      </c>
      <c r="JY1268" s="309" t="s">
        <v>808</v>
      </c>
      <c r="JZ1268" s="309" t="s">
        <v>808</v>
      </c>
      <c r="KA1268" s="309" t="s">
        <v>808</v>
      </c>
      <c r="KB1268" s="309" t="s">
        <v>808</v>
      </c>
      <c r="KC1268" s="309" t="s">
        <v>808</v>
      </c>
      <c r="KD1268" s="309" t="s">
        <v>808</v>
      </c>
      <c r="KE1268" s="309" t="s">
        <v>808</v>
      </c>
      <c r="KF1268" s="309" t="s">
        <v>808</v>
      </c>
      <c r="KG1268" s="309" t="s">
        <v>808</v>
      </c>
      <c r="KH1268" s="271">
        <f>IF(KB1267=0,0,(KN1272-KN1271)/KB1267)</f>
        <v>0</v>
      </c>
      <c r="KI1268" s="271">
        <f t="shared" ref="KI1268:KM1268" si="934">IF(KC1267=0,0,(KO1272-KO1271)/KC1267)</f>
        <v>0</v>
      </c>
      <c r="KJ1268" s="271">
        <f t="shared" si="934"/>
        <v>0</v>
      </c>
      <c r="KK1268" s="271">
        <f t="shared" si="934"/>
        <v>0</v>
      </c>
      <c r="KL1268" s="271">
        <f t="shared" si="934"/>
        <v>0</v>
      </c>
      <c r="KM1268" s="271">
        <f t="shared" si="934"/>
        <v>0</v>
      </c>
      <c r="KN1268" s="309" t="s">
        <v>808</v>
      </c>
      <c r="KO1268" s="309" t="s">
        <v>808</v>
      </c>
      <c r="KP1268" s="309" t="s">
        <v>808</v>
      </c>
      <c r="KQ1268" s="309" t="s">
        <v>808</v>
      </c>
      <c r="KR1268" s="309" t="s">
        <v>808</v>
      </c>
      <c r="KS1268" s="309" t="s">
        <v>808</v>
      </c>
      <c r="KT1268" s="309" t="s">
        <v>808</v>
      </c>
      <c r="KU1268" s="309" t="s">
        <v>808</v>
      </c>
      <c r="KV1268" s="309" t="s">
        <v>808</v>
      </c>
      <c r="KW1268" s="309" t="s">
        <v>808</v>
      </c>
      <c r="KX1268" s="309" t="s">
        <v>808</v>
      </c>
      <c r="KY1268" s="309" t="s">
        <v>808</v>
      </c>
      <c r="KZ1268" s="309" t="s">
        <v>808</v>
      </c>
      <c r="LA1268" s="309" t="s">
        <v>808</v>
      </c>
      <c r="LB1268" s="309" t="s">
        <v>808</v>
      </c>
      <c r="LC1268" s="271">
        <f>IF(KW1267=0,0,(LI1272-LI1271)/KW1267)</f>
        <v>0</v>
      </c>
      <c r="LD1268" s="271">
        <f t="shared" ref="LD1268:LH1268" si="935">IF(KX1267=0,0,(LJ1272-LJ1271)/KX1267)</f>
        <v>0</v>
      </c>
      <c r="LE1268" s="271">
        <f t="shared" si="935"/>
        <v>0</v>
      </c>
      <c r="LF1268" s="271">
        <f t="shared" si="935"/>
        <v>0</v>
      </c>
      <c r="LG1268" s="271">
        <f t="shared" si="935"/>
        <v>0</v>
      </c>
      <c r="LH1268" s="271">
        <f t="shared" si="935"/>
        <v>0</v>
      </c>
      <c r="LI1268" s="309" t="s">
        <v>808</v>
      </c>
      <c r="LJ1268" s="309" t="s">
        <v>808</v>
      </c>
      <c r="LK1268" s="309" t="s">
        <v>808</v>
      </c>
      <c r="LL1268" s="309" t="s">
        <v>808</v>
      </c>
      <c r="LM1268" s="309" t="s">
        <v>808</v>
      </c>
      <c r="LN1268" s="309" t="s">
        <v>808</v>
      </c>
      <c r="LO1268" s="309" t="s">
        <v>808</v>
      </c>
      <c r="LP1268" s="309" t="s">
        <v>808</v>
      </c>
      <c r="LQ1268" s="309" t="s">
        <v>808</v>
      </c>
      <c r="LR1268" s="309" t="s">
        <v>808</v>
      </c>
      <c r="LS1268" s="309" t="s">
        <v>808</v>
      </c>
      <c r="LT1268" s="309" t="s">
        <v>808</v>
      </c>
      <c r="LU1268" s="309" t="s">
        <v>808</v>
      </c>
      <c r="LV1268" s="309" t="s">
        <v>808</v>
      </c>
      <c r="LW1268" s="309" t="s">
        <v>808</v>
      </c>
      <c r="LX1268" s="271">
        <f>IF(LR1267=0,0,(MD1272-MD1271)/LR1267)</f>
        <v>0</v>
      </c>
      <c r="LY1268" s="271">
        <f t="shared" ref="LY1268:MC1268" si="936">IF(LS1267=0,0,(ME1272-ME1271)/LS1267)</f>
        <v>0</v>
      </c>
      <c r="LZ1268" s="271">
        <f t="shared" si="936"/>
        <v>0</v>
      </c>
      <c r="MA1268" s="271">
        <f t="shared" si="936"/>
        <v>0</v>
      </c>
      <c r="MB1268" s="271">
        <f t="shared" si="936"/>
        <v>0</v>
      </c>
      <c r="MC1268" s="271">
        <f t="shared" si="936"/>
        <v>0</v>
      </c>
      <c r="MD1268" s="309" t="s">
        <v>808</v>
      </c>
      <c r="ME1268" s="309" t="s">
        <v>808</v>
      </c>
      <c r="MF1268" s="309" t="s">
        <v>808</v>
      </c>
      <c r="MG1268" s="309" t="s">
        <v>808</v>
      </c>
      <c r="MH1268" s="309" t="s">
        <v>808</v>
      </c>
      <c r="MI1268" s="309" t="s">
        <v>808</v>
      </c>
      <c r="MJ1268" s="309" t="s">
        <v>808</v>
      </c>
      <c r="MK1268" s="309" t="s">
        <v>808</v>
      </c>
      <c r="ML1268" s="309" t="s">
        <v>808</v>
      </c>
      <c r="MM1268" s="309" t="s">
        <v>808</v>
      </c>
      <c r="MN1268" s="309" t="s">
        <v>808</v>
      </c>
      <c r="MO1268" s="309" t="s">
        <v>808</v>
      </c>
      <c r="MP1268" s="309" t="s">
        <v>808</v>
      </c>
      <c r="MQ1268" s="309" t="s">
        <v>808</v>
      </c>
      <c r="MR1268" s="309" t="s">
        <v>808</v>
      </c>
      <c r="MS1268" s="271">
        <f>IF(MM1267=0,0,(MY1272-MY1271)/MM1267)</f>
        <v>0</v>
      </c>
      <c r="MT1268" s="271">
        <f t="shared" ref="MT1268:MX1268" si="937">IF(MN1267=0,0,(MZ1272-MZ1271)/MN1267)</f>
        <v>0</v>
      </c>
      <c r="MU1268" s="271">
        <f t="shared" si="937"/>
        <v>0</v>
      </c>
      <c r="MV1268" s="271">
        <f t="shared" si="937"/>
        <v>0</v>
      </c>
      <c r="MW1268" s="271">
        <f t="shared" si="937"/>
        <v>0</v>
      </c>
      <c r="MX1268" s="271">
        <f t="shared" si="937"/>
        <v>0</v>
      </c>
      <c r="MY1268" s="309" t="s">
        <v>808</v>
      </c>
      <c r="MZ1268" s="309" t="s">
        <v>808</v>
      </c>
      <c r="NA1268" s="309" t="s">
        <v>808</v>
      </c>
      <c r="NB1268" s="309" t="s">
        <v>808</v>
      </c>
      <c r="NC1268" s="309" t="s">
        <v>808</v>
      </c>
      <c r="ND1268" s="309" t="s">
        <v>808</v>
      </c>
      <c r="NE1268" s="309" t="s">
        <v>808</v>
      </c>
      <c r="NF1268" s="309" t="s">
        <v>808</v>
      </c>
      <c r="NG1268" s="309" t="s">
        <v>808</v>
      </c>
      <c r="NH1268" s="309" t="s">
        <v>808</v>
      </c>
      <c r="NI1268" s="309" t="s">
        <v>808</v>
      </c>
      <c r="NJ1268" s="309" t="s">
        <v>808</v>
      </c>
      <c r="NK1268" s="309" t="s">
        <v>808</v>
      </c>
      <c r="NL1268" s="309" t="s">
        <v>808</v>
      </c>
      <c r="NM1268" s="309" t="s">
        <v>808</v>
      </c>
      <c r="NN1268" s="271">
        <f>IF(NH1267=0,0,(NT1272-NT1271)/NH1267)</f>
        <v>0</v>
      </c>
      <c r="NO1268" s="271">
        <f t="shared" ref="NO1268:NS1268" si="938">IF(NI1267=0,0,(NU1272-NU1271)/NI1267)</f>
        <v>0</v>
      </c>
      <c r="NP1268" s="271">
        <f t="shared" si="938"/>
        <v>0</v>
      </c>
      <c r="NQ1268" s="271">
        <f t="shared" si="938"/>
        <v>0</v>
      </c>
      <c r="NR1268" s="271">
        <f t="shared" si="938"/>
        <v>0</v>
      </c>
      <c r="NS1268" s="271">
        <f t="shared" si="938"/>
        <v>0</v>
      </c>
      <c r="NT1268" s="309" t="s">
        <v>808</v>
      </c>
      <c r="NU1268" s="309" t="s">
        <v>808</v>
      </c>
      <c r="NV1268" s="309" t="s">
        <v>808</v>
      </c>
      <c r="NW1268" s="309" t="s">
        <v>808</v>
      </c>
      <c r="NX1268" s="309" t="s">
        <v>808</v>
      </c>
      <c r="NY1268" s="309" t="s">
        <v>808</v>
      </c>
      <c r="NZ1268" s="309" t="s">
        <v>808</v>
      </c>
      <c r="OA1268" s="309" t="s">
        <v>808</v>
      </c>
      <c r="OB1268" s="309" t="s">
        <v>808</v>
      </c>
      <c r="OC1268" s="309" t="s">
        <v>808</v>
      </c>
      <c r="OD1268" s="309" t="s">
        <v>808</v>
      </c>
      <c r="OE1268" s="309" t="s">
        <v>808</v>
      </c>
      <c r="OF1268" s="309" t="s">
        <v>808</v>
      </c>
      <c r="OG1268" s="309" t="s">
        <v>808</v>
      </c>
      <c r="OH1268" s="309" t="s">
        <v>808</v>
      </c>
      <c r="OI1268" s="271">
        <f>IF(OC1267=0,0,(OO1272-OO1271)/OC1267)</f>
        <v>0</v>
      </c>
      <c r="OJ1268" s="271">
        <f t="shared" ref="OJ1268:ON1268" si="939">IF(OD1267=0,0,(OP1272-OP1271)/OD1267)</f>
        <v>0</v>
      </c>
      <c r="OK1268" s="271">
        <f t="shared" si="939"/>
        <v>0</v>
      </c>
      <c r="OL1268" s="271">
        <f t="shared" si="939"/>
        <v>0</v>
      </c>
      <c r="OM1268" s="271">
        <f t="shared" si="939"/>
        <v>0</v>
      </c>
      <c r="ON1268" s="271">
        <f t="shared" si="939"/>
        <v>0</v>
      </c>
      <c r="OO1268" s="309" t="s">
        <v>808</v>
      </c>
      <c r="OP1268" s="309" t="s">
        <v>808</v>
      </c>
      <c r="OQ1268" s="309" t="s">
        <v>808</v>
      </c>
      <c r="OR1268" s="309" t="s">
        <v>808</v>
      </c>
      <c r="OS1268" s="309" t="s">
        <v>808</v>
      </c>
      <c r="OT1268" s="309" t="s">
        <v>808</v>
      </c>
      <c r="OU1268" s="309" t="s">
        <v>808</v>
      </c>
      <c r="OV1268" s="309" t="s">
        <v>808</v>
      </c>
      <c r="OW1268" s="309" t="s">
        <v>808</v>
      </c>
      <c r="OX1268" s="309" t="s">
        <v>808</v>
      </c>
      <c r="OY1268" s="309" t="s">
        <v>808</v>
      </c>
      <c r="OZ1268" s="309" t="s">
        <v>808</v>
      </c>
      <c r="PA1268" s="309" t="s">
        <v>808</v>
      </c>
      <c r="PB1268" s="309" t="s">
        <v>808</v>
      </c>
      <c r="PC1268" s="309" t="s">
        <v>808</v>
      </c>
      <c r="PD1268" s="271">
        <f>IF(OX1267=0,0,(PJ1272-PJ1271)/OX1267)</f>
        <v>0</v>
      </c>
      <c r="PE1268" s="271">
        <f t="shared" ref="PE1268:PI1268" si="940">IF(OY1267=0,0,(PK1272-PK1271)/OY1267)</f>
        <v>0</v>
      </c>
      <c r="PF1268" s="271">
        <f t="shared" si="940"/>
        <v>0</v>
      </c>
      <c r="PG1268" s="271">
        <f t="shared" si="940"/>
        <v>0</v>
      </c>
      <c r="PH1268" s="271">
        <f t="shared" si="940"/>
        <v>0</v>
      </c>
      <c r="PI1268" s="271">
        <f t="shared" si="940"/>
        <v>0</v>
      </c>
      <c r="PJ1268" s="309" t="s">
        <v>808</v>
      </c>
      <c r="PK1268" s="309" t="s">
        <v>808</v>
      </c>
      <c r="PL1268" s="309" t="s">
        <v>808</v>
      </c>
      <c r="PM1268" s="309" t="s">
        <v>808</v>
      </c>
      <c r="PN1268" s="309" t="s">
        <v>808</v>
      </c>
      <c r="PO1268" s="309" t="s">
        <v>808</v>
      </c>
      <c r="PP1268" s="309" t="s">
        <v>808</v>
      </c>
      <c r="PQ1268" s="309" t="s">
        <v>808</v>
      </c>
      <c r="PR1268" s="309" t="s">
        <v>808</v>
      </c>
      <c r="PS1268" s="309" t="s">
        <v>808</v>
      </c>
      <c r="PT1268" s="309" t="s">
        <v>808</v>
      </c>
      <c r="PU1268" s="309" t="s">
        <v>808</v>
      </c>
      <c r="PV1268" s="309" t="s">
        <v>808</v>
      </c>
      <c r="PW1268" s="309" t="s">
        <v>808</v>
      </c>
      <c r="PX1268" s="309" t="s">
        <v>808</v>
      </c>
      <c r="PY1268" s="271">
        <f>IF(PS1267=0,0,(QE1272-QE1271)/PS1267)</f>
        <v>0</v>
      </c>
      <c r="PZ1268" s="271">
        <f t="shared" ref="PZ1268:QD1268" si="941">IF(PT1267=0,0,(QF1272-QF1271)/PT1267)</f>
        <v>0</v>
      </c>
      <c r="QA1268" s="271">
        <f t="shared" si="941"/>
        <v>0</v>
      </c>
      <c r="QB1268" s="271">
        <f t="shared" si="941"/>
        <v>0</v>
      </c>
      <c r="QC1268" s="271">
        <f t="shared" si="941"/>
        <v>0</v>
      </c>
      <c r="QD1268" s="271">
        <f t="shared" si="941"/>
        <v>0</v>
      </c>
      <c r="QE1268" s="309" t="s">
        <v>808</v>
      </c>
      <c r="QF1268" s="309" t="s">
        <v>808</v>
      </c>
      <c r="QG1268" s="309" t="s">
        <v>808</v>
      </c>
      <c r="QH1268" s="309" t="s">
        <v>808</v>
      </c>
      <c r="QI1268" s="309" t="s">
        <v>808</v>
      </c>
      <c r="QJ1268" s="309" t="s">
        <v>808</v>
      </c>
      <c r="QK1268" s="309" t="s">
        <v>808</v>
      </c>
      <c r="QL1268" s="309" t="s">
        <v>808</v>
      </c>
      <c r="QM1268" s="309" t="s">
        <v>808</v>
      </c>
      <c r="QN1268" s="309" t="s">
        <v>808</v>
      </c>
      <c r="QO1268" s="309" t="s">
        <v>808</v>
      </c>
      <c r="QP1268" s="309" t="s">
        <v>808</v>
      </c>
      <c r="QQ1268" s="309" t="s">
        <v>808</v>
      </c>
      <c r="QR1268" s="309" t="s">
        <v>808</v>
      </c>
      <c r="QS1268" s="309" t="s">
        <v>808</v>
      </c>
      <c r="QT1268" s="271">
        <f>IF(QN1267=0,0,(QZ1272-QZ1271)/QN1267)</f>
        <v>0</v>
      </c>
      <c r="QU1268" s="271">
        <f t="shared" ref="QU1268:QY1268" si="942">IF(QO1267=0,0,(RA1272-RA1271)/QO1267)</f>
        <v>0</v>
      </c>
      <c r="QV1268" s="271">
        <f t="shared" si="942"/>
        <v>0</v>
      </c>
      <c r="QW1268" s="271">
        <f t="shared" si="942"/>
        <v>0</v>
      </c>
      <c r="QX1268" s="271">
        <f t="shared" si="942"/>
        <v>0</v>
      </c>
      <c r="QY1268" s="271">
        <f t="shared" si="942"/>
        <v>0</v>
      </c>
      <c r="QZ1268" s="309" t="s">
        <v>808</v>
      </c>
      <c r="RA1268" s="309" t="s">
        <v>808</v>
      </c>
      <c r="RB1268" s="309" t="s">
        <v>808</v>
      </c>
      <c r="RC1268" s="309" t="s">
        <v>808</v>
      </c>
      <c r="RD1268" s="309" t="s">
        <v>808</v>
      </c>
      <c r="RE1268" s="309" t="s">
        <v>808</v>
      </c>
      <c r="RF1268" s="309" t="s">
        <v>808</v>
      </c>
      <c r="RG1268" s="309" t="s">
        <v>808</v>
      </c>
      <c r="RH1268" s="309" t="s">
        <v>808</v>
      </c>
      <c r="RI1268" s="309" t="s">
        <v>808</v>
      </c>
      <c r="RJ1268" s="309" t="s">
        <v>808</v>
      </c>
      <c r="RK1268" s="309" t="s">
        <v>808</v>
      </c>
      <c r="RL1268" s="309" t="s">
        <v>808</v>
      </c>
      <c r="RM1268" s="309" t="s">
        <v>808</v>
      </c>
      <c r="RN1268" s="309" t="s">
        <v>808</v>
      </c>
      <c r="RO1268" s="271">
        <f>IF(RI1267=0,0,(RU1272-RU1271)/RI1267)</f>
        <v>0</v>
      </c>
      <c r="RP1268" s="271">
        <f t="shared" ref="RP1268:RT1268" si="943">IF(RJ1267=0,0,(RV1272-RV1271)/RJ1267)</f>
        <v>0</v>
      </c>
      <c r="RQ1268" s="271">
        <f t="shared" si="943"/>
        <v>0</v>
      </c>
      <c r="RR1268" s="271">
        <f t="shared" si="943"/>
        <v>0</v>
      </c>
      <c r="RS1268" s="271">
        <f t="shared" si="943"/>
        <v>0</v>
      </c>
      <c r="RT1268" s="271">
        <f t="shared" si="943"/>
        <v>0</v>
      </c>
      <c r="RU1268" s="309" t="s">
        <v>808</v>
      </c>
      <c r="RV1268" s="309" t="s">
        <v>808</v>
      </c>
      <c r="RW1268" s="309" t="s">
        <v>808</v>
      </c>
      <c r="RX1268" s="309" t="s">
        <v>808</v>
      </c>
      <c r="RY1268" s="309" t="s">
        <v>808</v>
      </c>
      <c r="RZ1268" s="309" t="s">
        <v>808</v>
      </c>
      <c r="SA1268" s="309" t="s">
        <v>808</v>
      </c>
      <c r="SB1268" s="309" t="s">
        <v>808</v>
      </c>
      <c r="SC1268" s="309" t="s">
        <v>808</v>
      </c>
      <c r="SD1268" s="309" t="s">
        <v>808</v>
      </c>
      <c r="SE1268" s="309" t="s">
        <v>808</v>
      </c>
      <c r="SF1268" s="309" t="s">
        <v>808</v>
      </c>
      <c r="SG1268" s="309" t="s">
        <v>808</v>
      </c>
      <c r="SH1268" s="309" t="s">
        <v>808</v>
      </c>
      <c r="SI1268" s="309" t="s">
        <v>808</v>
      </c>
      <c r="SJ1268" s="271">
        <f>IF(SD1267=0,0,(SP1272-SP1271)/SD1267)</f>
        <v>0</v>
      </c>
      <c r="SK1268" s="271">
        <f t="shared" ref="SK1268:SO1268" si="944">IF(SE1267=0,0,(SQ1272-SQ1271)/SE1267)</f>
        <v>0</v>
      </c>
      <c r="SL1268" s="271">
        <f t="shared" si="944"/>
        <v>0</v>
      </c>
      <c r="SM1268" s="271">
        <f t="shared" si="944"/>
        <v>0</v>
      </c>
      <c r="SN1268" s="271">
        <f t="shared" si="944"/>
        <v>0</v>
      </c>
      <c r="SO1268" s="271">
        <f t="shared" si="944"/>
        <v>0</v>
      </c>
      <c r="SP1268" s="309" t="s">
        <v>808</v>
      </c>
      <c r="SQ1268" s="309" t="s">
        <v>808</v>
      </c>
      <c r="SR1268" s="309" t="s">
        <v>808</v>
      </c>
      <c r="SS1268" s="309" t="s">
        <v>808</v>
      </c>
      <c r="ST1268" s="309" t="s">
        <v>808</v>
      </c>
      <c r="SU1268" s="309" t="s">
        <v>808</v>
      </c>
      <c r="SV1268" s="309" t="s">
        <v>808</v>
      </c>
      <c r="SW1268" s="309" t="s">
        <v>808</v>
      </c>
      <c r="SX1268" s="309" t="s">
        <v>808</v>
      </c>
      <c r="SY1268" s="309" t="s">
        <v>808</v>
      </c>
      <c r="SZ1268" s="309" t="s">
        <v>808</v>
      </c>
      <c r="TA1268" s="309" t="s">
        <v>808</v>
      </c>
      <c r="TB1268" s="309" t="s">
        <v>808</v>
      </c>
      <c r="TC1268" s="309" t="s">
        <v>808</v>
      </c>
      <c r="TD1268" s="309" t="s">
        <v>808</v>
      </c>
      <c r="TE1268" s="271">
        <f>IF(SY1267=0,0,(TK1272-TK1271)/SY1267)</f>
        <v>0</v>
      </c>
      <c r="TF1268" s="271">
        <f t="shared" ref="TF1268:TJ1268" si="945">IF(SZ1267=0,0,(TL1272-TL1271)/SZ1267)</f>
        <v>0</v>
      </c>
      <c r="TG1268" s="271">
        <f t="shared" si="945"/>
        <v>0</v>
      </c>
      <c r="TH1268" s="271">
        <f t="shared" si="945"/>
        <v>0</v>
      </c>
      <c r="TI1268" s="271">
        <f t="shared" si="945"/>
        <v>0</v>
      </c>
      <c r="TJ1268" s="271">
        <f t="shared" si="945"/>
        <v>0</v>
      </c>
      <c r="TK1268" s="309" t="s">
        <v>808</v>
      </c>
      <c r="TL1268" s="309" t="s">
        <v>808</v>
      </c>
      <c r="TM1268" s="309" t="s">
        <v>808</v>
      </c>
      <c r="TN1268" s="309" t="s">
        <v>808</v>
      </c>
      <c r="TO1268" s="309" t="s">
        <v>808</v>
      </c>
      <c r="TP1268" s="309" t="s">
        <v>808</v>
      </c>
      <c r="TQ1268" s="309" t="s">
        <v>808</v>
      </c>
      <c r="TR1268" s="309" t="s">
        <v>808</v>
      </c>
      <c r="TS1268" s="309" t="s">
        <v>808</v>
      </c>
      <c r="TT1268" s="309" t="s">
        <v>808</v>
      </c>
      <c r="TU1268" s="309" t="s">
        <v>808</v>
      </c>
      <c r="TV1268" s="309" t="s">
        <v>808</v>
      </c>
      <c r="TW1268" s="309" t="s">
        <v>808</v>
      </c>
      <c r="TX1268" s="309" t="s">
        <v>808</v>
      </c>
      <c r="TY1268" s="309" t="s">
        <v>808</v>
      </c>
      <c r="TZ1268" s="271">
        <f>IF(TT1267=0,0,(UF1272-UF1271)/TT1267)</f>
        <v>0</v>
      </c>
      <c r="UA1268" s="271">
        <f t="shared" ref="UA1268:UE1268" si="946">IF(TU1267=0,0,(UG1272-UG1271)/TU1267)</f>
        <v>0</v>
      </c>
      <c r="UB1268" s="271">
        <f t="shared" si="946"/>
        <v>0</v>
      </c>
      <c r="UC1268" s="271">
        <f t="shared" si="946"/>
        <v>0</v>
      </c>
      <c r="UD1268" s="271">
        <f t="shared" si="946"/>
        <v>0</v>
      </c>
      <c r="UE1268" s="271">
        <f t="shared" si="946"/>
        <v>0</v>
      </c>
      <c r="UF1268" s="309" t="s">
        <v>808</v>
      </c>
      <c r="UG1268" s="309" t="s">
        <v>808</v>
      </c>
      <c r="UH1268" s="309" t="s">
        <v>808</v>
      </c>
      <c r="UI1268" s="309" t="s">
        <v>808</v>
      </c>
      <c r="UJ1268" s="309" t="s">
        <v>808</v>
      </c>
      <c r="UK1268" s="309" t="s">
        <v>808</v>
      </c>
      <c r="UL1268" s="309" t="s">
        <v>808</v>
      </c>
      <c r="UM1268" s="309" t="s">
        <v>808</v>
      </c>
      <c r="UN1268" s="309" t="s">
        <v>808</v>
      </c>
      <c r="UO1268" s="309" t="s">
        <v>808</v>
      </c>
      <c r="UP1268" s="309" t="s">
        <v>808</v>
      </c>
      <c r="UQ1268" s="309" t="s">
        <v>808</v>
      </c>
      <c r="UR1268" s="309" t="s">
        <v>808</v>
      </c>
      <c r="US1268" s="309" t="s">
        <v>808</v>
      </c>
      <c r="UT1268" s="309" t="s">
        <v>808</v>
      </c>
      <c r="UU1268" s="271">
        <f>IF(UO1267=0,0,(VA1272-VA1271)/UO1267)</f>
        <v>1.1135828051000001</v>
      </c>
      <c r="UV1268" s="271">
        <f t="shared" ref="UV1268:UZ1268" si="947">IF(UP1267=0,0,(VB1272-VB1271)/UP1267)</f>
        <v>1.1719810724999999</v>
      </c>
      <c r="UW1268" s="271">
        <f t="shared" si="947"/>
        <v>1.2380485822</v>
      </c>
      <c r="UX1268" s="271">
        <f t="shared" si="947"/>
        <v>0.1296845304</v>
      </c>
      <c r="UY1268" s="271">
        <f t="shared" si="947"/>
        <v>0.12138469139999999</v>
      </c>
      <c r="UZ1268" s="271">
        <f t="shared" si="947"/>
        <v>0.1188619306</v>
      </c>
      <c r="VA1268" s="309" t="s">
        <v>808</v>
      </c>
      <c r="VB1268" s="309" t="s">
        <v>808</v>
      </c>
      <c r="VC1268" s="309" t="s">
        <v>808</v>
      </c>
      <c r="VD1268" s="309" t="s">
        <v>808</v>
      </c>
      <c r="VE1268" s="309" t="s">
        <v>808</v>
      </c>
      <c r="VF1268" s="309" t="s">
        <v>808</v>
      </c>
      <c r="VG1268" s="309" t="s">
        <v>808</v>
      </c>
      <c r="VH1268" s="309" t="s">
        <v>808</v>
      </c>
      <c r="VI1268" s="309" t="s">
        <v>808</v>
      </c>
      <c r="VJ1268" s="309" t="s">
        <v>808</v>
      </c>
      <c r="VK1268" s="309" t="s">
        <v>808</v>
      </c>
      <c r="VL1268" s="309" t="s">
        <v>808</v>
      </c>
      <c r="VM1268" s="309" t="s">
        <v>808</v>
      </c>
      <c r="VN1268" s="309" t="s">
        <v>808</v>
      </c>
      <c r="VO1268" s="309" t="s">
        <v>808</v>
      </c>
      <c r="VP1268" s="271">
        <f>IF(VJ1267=0,0,(VV1272-VV1271)/VJ1267)</f>
        <v>0</v>
      </c>
      <c r="VQ1268" s="271">
        <f t="shared" ref="VQ1268:VU1268" si="948">IF(VK1267=0,0,(VW1272-VW1271)/VK1267)</f>
        <v>0</v>
      </c>
      <c r="VR1268" s="271">
        <f t="shared" si="948"/>
        <v>0</v>
      </c>
      <c r="VS1268" s="271">
        <f t="shared" si="948"/>
        <v>0</v>
      </c>
      <c r="VT1268" s="271">
        <f t="shared" si="948"/>
        <v>0</v>
      </c>
      <c r="VU1268" s="271">
        <f t="shared" si="948"/>
        <v>0</v>
      </c>
      <c r="VV1268" s="309" t="s">
        <v>808</v>
      </c>
      <c r="VW1268" s="309" t="s">
        <v>808</v>
      </c>
      <c r="VX1268" s="309" t="s">
        <v>808</v>
      </c>
      <c r="VY1268" s="309" t="s">
        <v>808</v>
      </c>
      <c r="VZ1268" s="309" t="s">
        <v>808</v>
      </c>
      <c r="WA1268" s="309" t="s">
        <v>808</v>
      </c>
      <c r="WB1268" s="309" t="s">
        <v>808</v>
      </c>
      <c r="WC1268" s="309" t="s">
        <v>808</v>
      </c>
      <c r="WD1268" s="309" t="s">
        <v>808</v>
      </c>
      <c r="WE1268" s="309" t="s">
        <v>808</v>
      </c>
      <c r="WF1268" s="309" t="s">
        <v>808</v>
      </c>
      <c r="WG1268" s="309" t="s">
        <v>808</v>
      </c>
      <c r="WH1268" s="309" t="s">
        <v>808</v>
      </c>
      <c r="WI1268" s="309" t="s">
        <v>808</v>
      </c>
      <c r="WJ1268" s="309" t="s">
        <v>808</v>
      </c>
      <c r="WK1268" s="271">
        <f>IF(WE1267=0,0,(WQ1272-WQ1271)/WE1267)</f>
        <v>0</v>
      </c>
      <c r="WL1268" s="271">
        <f t="shared" ref="WL1268:WP1268" si="949">IF(WF1267=0,0,(WR1272-WR1271)/WF1267)</f>
        <v>0</v>
      </c>
      <c r="WM1268" s="271">
        <f t="shared" si="949"/>
        <v>0</v>
      </c>
      <c r="WN1268" s="271">
        <f t="shared" si="949"/>
        <v>0</v>
      </c>
      <c r="WO1268" s="271">
        <f t="shared" si="949"/>
        <v>0</v>
      </c>
      <c r="WP1268" s="271">
        <f t="shared" si="949"/>
        <v>0</v>
      </c>
      <c r="WQ1268" s="309" t="s">
        <v>808</v>
      </c>
      <c r="WR1268" s="309" t="s">
        <v>808</v>
      </c>
      <c r="WS1268" s="309" t="s">
        <v>808</v>
      </c>
      <c r="WT1268" s="309" t="s">
        <v>808</v>
      </c>
      <c r="WU1268" s="309" t="s">
        <v>808</v>
      </c>
      <c r="WV1268" s="309" t="s">
        <v>808</v>
      </c>
      <c r="WW1268" s="309" t="s">
        <v>808</v>
      </c>
      <c r="WX1268" s="309" t="s">
        <v>808</v>
      </c>
      <c r="WY1268" s="309" t="s">
        <v>808</v>
      </c>
      <c r="WZ1268" s="309" t="s">
        <v>808</v>
      </c>
      <c r="XA1268" s="309" t="s">
        <v>808</v>
      </c>
      <c r="XB1268" s="309" t="s">
        <v>808</v>
      </c>
      <c r="XC1268" s="309" t="s">
        <v>808</v>
      </c>
      <c r="XD1268" s="309" t="s">
        <v>808</v>
      </c>
      <c r="XE1268" s="309" t="s">
        <v>808</v>
      </c>
      <c r="XF1268" s="271">
        <f>IF(WZ1267=0,0,(XL1272-XL1271)/WZ1267)</f>
        <v>0</v>
      </c>
      <c r="XG1268" s="271">
        <f t="shared" ref="XG1268:XK1268" si="950">IF(XA1267=0,0,(XM1272-XM1271)/XA1267)</f>
        <v>0</v>
      </c>
      <c r="XH1268" s="271">
        <f t="shared" si="950"/>
        <v>0</v>
      </c>
      <c r="XI1268" s="271">
        <f t="shared" si="950"/>
        <v>0</v>
      </c>
      <c r="XJ1268" s="271">
        <f t="shared" si="950"/>
        <v>0</v>
      </c>
      <c r="XK1268" s="271">
        <f t="shared" si="950"/>
        <v>0</v>
      </c>
      <c r="XL1268" s="309" t="s">
        <v>808</v>
      </c>
      <c r="XM1268" s="309" t="s">
        <v>808</v>
      </c>
      <c r="XN1268" s="309" t="s">
        <v>808</v>
      </c>
      <c r="XO1268" s="309" t="s">
        <v>808</v>
      </c>
      <c r="XP1268" s="309" t="s">
        <v>808</v>
      </c>
      <c r="XQ1268" s="309" t="s">
        <v>808</v>
      </c>
      <c r="XR1268" s="309" t="s">
        <v>808</v>
      </c>
      <c r="XS1268" s="309" t="s">
        <v>808</v>
      </c>
      <c r="XT1268" s="309" t="s">
        <v>808</v>
      </c>
      <c r="XU1268" s="309" t="s">
        <v>808</v>
      </c>
      <c r="XV1268" s="309" t="s">
        <v>808</v>
      </c>
      <c r="XW1268" s="309" t="s">
        <v>808</v>
      </c>
      <c r="XX1268" s="309" t="s">
        <v>808</v>
      </c>
      <c r="XY1268" s="309" t="s">
        <v>808</v>
      </c>
      <c r="XZ1268" s="309" t="s">
        <v>808</v>
      </c>
      <c r="YA1268" s="271">
        <f>IF(XU1267=0,0,(YG1272-YG1271)/XU1267)</f>
        <v>0</v>
      </c>
      <c r="YB1268" s="271">
        <f t="shared" ref="YB1268:YF1268" si="951">IF(XV1267=0,0,(YH1272-YH1271)/XV1267)</f>
        <v>0</v>
      </c>
      <c r="YC1268" s="271">
        <f t="shared" si="951"/>
        <v>0</v>
      </c>
      <c r="YD1268" s="271">
        <f t="shared" si="951"/>
        <v>0</v>
      </c>
      <c r="YE1268" s="271">
        <f t="shared" si="951"/>
        <v>0</v>
      </c>
      <c r="YF1268" s="271">
        <f t="shared" si="951"/>
        <v>0</v>
      </c>
      <c r="YG1268" s="309" t="s">
        <v>808</v>
      </c>
      <c r="YH1268" s="309" t="s">
        <v>808</v>
      </c>
      <c r="YI1268" s="309" t="s">
        <v>808</v>
      </c>
      <c r="YJ1268" s="309" t="s">
        <v>808</v>
      </c>
      <c r="YK1268" s="309" t="s">
        <v>808</v>
      </c>
      <c r="YL1268" s="309" t="s">
        <v>808</v>
      </c>
      <c r="YM1268" s="309" t="s">
        <v>808</v>
      </c>
      <c r="YN1268" s="309" t="s">
        <v>808</v>
      </c>
      <c r="YO1268" s="309" t="s">
        <v>808</v>
      </c>
      <c r="YP1268" s="309" t="s">
        <v>808</v>
      </c>
      <c r="YQ1268" s="309" t="s">
        <v>808</v>
      </c>
      <c r="YR1268" s="309" t="s">
        <v>808</v>
      </c>
      <c r="YS1268" s="309" t="s">
        <v>808</v>
      </c>
      <c r="YT1268" s="309" t="s">
        <v>808</v>
      </c>
      <c r="YU1268" s="309" t="s">
        <v>808</v>
      </c>
      <c r="YV1268" s="271">
        <f>IF(YP1267=0,0,(ZB1272-ZB1271)/YP1267)</f>
        <v>1.1073580177</v>
      </c>
      <c r="YW1268" s="271">
        <f t="shared" ref="YW1268:ZA1268" si="952">IF(YQ1267=0,0,(ZC1272-ZC1271)/YQ1267)</f>
        <v>1.1626434903</v>
      </c>
      <c r="YX1268" s="271">
        <f t="shared" si="952"/>
        <v>1.2250790566</v>
      </c>
      <c r="YY1268" s="271">
        <f t="shared" si="952"/>
        <v>0.19173177590000001</v>
      </c>
      <c r="YZ1268" s="271">
        <f t="shared" si="952"/>
        <v>0.1787630455</v>
      </c>
      <c r="ZA1268" s="271">
        <f t="shared" si="952"/>
        <v>0.17505361520000001</v>
      </c>
      <c r="ZB1268" s="309" t="s">
        <v>808</v>
      </c>
      <c r="ZC1268" s="309" t="s">
        <v>808</v>
      </c>
      <c r="ZD1268" s="309" t="s">
        <v>808</v>
      </c>
      <c r="ZE1268" s="309" t="s">
        <v>808</v>
      </c>
      <c r="ZF1268" s="309" t="s">
        <v>808</v>
      </c>
      <c r="ZG1268" s="309" t="s">
        <v>808</v>
      </c>
    </row>
    <row r="1269" spans="1:683" s="279" customFormat="1" ht="24">
      <c r="A1269" s="115" t="s">
        <v>822</v>
      </c>
      <c r="B1269" s="1198"/>
      <c r="C1269" s="273" t="s">
        <v>443</v>
      </c>
      <c r="D1269" s="919"/>
      <c r="E1269" s="920"/>
      <c r="F1269" s="274"/>
      <c r="G1269" s="274"/>
      <c r="H1269" s="274"/>
      <c r="I1269" s="313"/>
      <c r="J1269" s="313"/>
      <c r="K1269" s="313"/>
      <c r="L1269" s="309" t="s">
        <v>808</v>
      </c>
      <c r="M1269" s="309" t="s">
        <v>808</v>
      </c>
      <c r="N1269" s="309" t="s">
        <v>808</v>
      </c>
      <c r="O1269" s="309" t="s">
        <v>808</v>
      </c>
      <c r="P1269" s="309" t="s">
        <v>808</v>
      </c>
      <c r="Q1269" s="309" t="s">
        <v>808</v>
      </c>
      <c r="R1269" s="309" t="s">
        <v>808</v>
      </c>
      <c r="S1269" s="309" t="s">
        <v>808</v>
      </c>
      <c r="T1269" s="309" t="s">
        <v>808</v>
      </c>
      <c r="U1269" s="309" t="s">
        <v>808</v>
      </c>
      <c r="V1269" s="309" t="s">
        <v>808</v>
      </c>
      <c r="W1269" s="309" t="s">
        <v>808</v>
      </c>
      <c r="X1269" s="309" t="s">
        <v>808</v>
      </c>
      <c r="Y1269" s="309" t="s">
        <v>808</v>
      </c>
      <c r="Z1269" s="309" t="s">
        <v>808</v>
      </c>
      <c r="AA1269" s="274">
        <f>AA1239+AA1255</f>
        <v>0</v>
      </c>
      <c r="AB1269" s="274">
        <f t="shared" ref="AB1269:AF1269" si="953">AB1239+AB1255</f>
        <v>0</v>
      </c>
      <c r="AC1269" s="274">
        <f t="shared" si="953"/>
        <v>0</v>
      </c>
      <c r="AD1269" s="274">
        <f t="shared" si="953"/>
        <v>0</v>
      </c>
      <c r="AE1269" s="274">
        <f t="shared" si="953"/>
        <v>0</v>
      </c>
      <c r="AF1269" s="274">
        <f t="shared" si="953"/>
        <v>0</v>
      </c>
      <c r="AG1269" s="309" t="s">
        <v>808</v>
      </c>
      <c r="AH1269" s="309" t="s">
        <v>808</v>
      </c>
      <c r="AI1269" s="309" t="s">
        <v>808</v>
      </c>
      <c r="AJ1269" s="309" t="s">
        <v>808</v>
      </c>
      <c r="AK1269" s="309" t="s">
        <v>808</v>
      </c>
      <c r="AL1269" s="309" t="s">
        <v>808</v>
      </c>
      <c r="AM1269" s="309" t="s">
        <v>808</v>
      </c>
      <c r="AN1269" s="309" t="s">
        <v>808</v>
      </c>
      <c r="AO1269" s="309" t="s">
        <v>808</v>
      </c>
      <c r="AP1269" s="309" t="s">
        <v>808</v>
      </c>
      <c r="AQ1269" s="309" t="s">
        <v>808</v>
      </c>
      <c r="AR1269" s="309" t="s">
        <v>808</v>
      </c>
      <c r="AS1269" s="309" t="s">
        <v>808</v>
      </c>
      <c r="AT1269" s="309" t="s">
        <v>808</v>
      </c>
      <c r="AU1269" s="309" t="s">
        <v>808</v>
      </c>
      <c r="AV1269" s="274">
        <f t="shared" ref="AV1269:BA1269" si="954">AV1239+AV1255</f>
        <v>0</v>
      </c>
      <c r="AW1269" s="274">
        <f t="shared" si="954"/>
        <v>0</v>
      </c>
      <c r="AX1269" s="274">
        <f t="shared" si="954"/>
        <v>0</v>
      </c>
      <c r="AY1269" s="274">
        <f t="shared" si="954"/>
        <v>0</v>
      </c>
      <c r="AZ1269" s="274">
        <f t="shared" si="954"/>
        <v>0</v>
      </c>
      <c r="BA1269" s="274">
        <f t="shared" si="954"/>
        <v>0</v>
      </c>
      <c r="BB1269" s="309" t="s">
        <v>808</v>
      </c>
      <c r="BC1269" s="309" t="s">
        <v>808</v>
      </c>
      <c r="BD1269" s="309" t="s">
        <v>808</v>
      </c>
      <c r="BE1269" s="309" t="s">
        <v>808</v>
      </c>
      <c r="BF1269" s="309" t="s">
        <v>808</v>
      </c>
      <c r="BG1269" s="309" t="s">
        <v>808</v>
      </c>
      <c r="BH1269" s="309" t="s">
        <v>808</v>
      </c>
      <c r="BI1269" s="309" t="s">
        <v>808</v>
      </c>
      <c r="BJ1269" s="309" t="s">
        <v>808</v>
      </c>
      <c r="BK1269" s="309" t="s">
        <v>808</v>
      </c>
      <c r="BL1269" s="309" t="s">
        <v>808</v>
      </c>
      <c r="BM1269" s="309" t="s">
        <v>808</v>
      </c>
      <c r="BN1269" s="309" t="s">
        <v>808</v>
      </c>
      <c r="BO1269" s="309" t="s">
        <v>808</v>
      </c>
      <c r="BP1269" s="309" t="s">
        <v>808</v>
      </c>
      <c r="BQ1269" s="274">
        <f t="shared" ref="BQ1269:BV1269" si="955">BQ1239+BQ1255</f>
        <v>0</v>
      </c>
      <c r="BR1269" s="274">
        <f t="shared" si="955"/>
        <v>0</v>
      </c>
      <c r="BS1269" s="274">
        <f t="shared" si="955"/>
        <v>0</v>
      </c>
      <c r="BT1269" s="274">
        <f t="shared" si="955"/>
        <v>0</v>
      </c>
      <c r="BU1269" s="274">
        <f t="shared" si="955"/>
        <v>0</v>
      </c>
      <c r="BV1269" s="274">
        <f t="shared" si="955"/>
        <v>0</v>
      </c>
      <c r="BW1269" s="309" t="s">
        <v>808</v>
      </c>
      <c r="BX1269" s="309" t="s">
        <v>808</v>
      </c>
      <c r="BY1269" s="309" t="s">
        <v>808</v>
      </c>
      <c r="BZ1269" s="309" t="s">
        <v>808</v>
      </c>
      <c r="CA1269" s="309" t="s">
        <v>808</v>
      </c>
      <c r="CB1269" s="309" t="s">
        <v>808</v>
      </c>
      <c r="CC1269" s="309" t="s">
        <v>808</v>
      </c>
      <c r="CD1269" s="309" t="s">
        <v>808</v>
      </c>
      <c r="CE1269" s="309" t="s">
        <v>808</v>
      </c>
      <c r="CF1269" s="309" t="s">
        <v>808</v>
      </c>
      <c r="CG1269" s="309" t="s">
        <v>808</v>
      </c>
      <c r="CH1269" s="309" t="s">
        <v>808</v>
      </c>
      <c r="CI1269" s="309" t="s">
        <v>808</v>
      </c>
      <c r="CJ1269" s="309" t="s">
        <v>808</v>
      </c>
      <c r="CK1269" s="309" t="s">
        <v>808</v>
      </c>
      <c r="CL1269" s="274">
        <f t="shared" ref="CL1269:CQ1269" si="956">CL1239+CL1255</f>
        <v>0</v>
      </c>
      <c r="CM1269" s="274">
        <f t="shared" si="956"/>
        <v>0</v>
      </c>
      <c r="CN1269" s="274">
        <f t="shared" si="956"/>
        <v>0</v>
      </c>
      <c r="CO1269" s="274">
        <f t="shared" si="956"/>
        <v>0</v>
      </c>
      <c r="CP1269" s="274">
        <f t="shared" si="956"/>
        <v>0</v>
      </c>
      <c r="CQ1269" s="274">
        <f t="shared" si="956"/>
        <v>0</v>
      </c>
      <c r="CR1269" s="309" t="s">
        <v>808</v>
      </c>
      <c r="CS1269" s="309" t="s">
        <v>808</v>
      </c>
      <c r="CT1269" s="309" t="s">
        <v>808</v>
      </c>
      <c r="CU1269" s="309" t="s">
        <v>808</v>
      </c>
      <c r="CV1269" s="309" t="s">
        <v>808</v>
      </c>
      <c r="CW1269" s="309" t="s">
        <v>808</v>
      </c>
      <c r="CX1269" s="309" t="s">
        <v>808</v>
      </c>
      <c r="CY1269" s="309" t="s">
        <v>808</v>
      </c>
      <c r="CZ1269" s="309" t="s">
        <v>808</v>
      </c>
      <c r="DA1269" s="309" t="s">
        <v>808</v>
      </c>
      <c r="DB1269" s="309" t="s">
        <v>808</v>
      </c>
      <c r="DC1269" s="309" t="s">
        <v>808</v>
      </c>
      <c r="DD1269" s="309" t="s">
        <v>808</v>
      </c>
      <c r="DE1269" s="309" t="s">
        <v>808</v>
      </c>
      <c r="DF1269" s="309" t="s">
        <v>808</v>
      </c>
      <c r="DG1269" s="274">
        <f t="shared" ref="DG1269:DL1269" si="957">DG1239+DG1255</f>
        <v>0</v>
      </c>
      <c r="DH1269" s="274">
        <f t="shared" si="957"/>
        <v>0</v>
      </c>
      <c r="DI1269" s="274">
        <f t="shared" si="957"/>
        <v>0</v>
      </c>
      <c r="DJ1269" s="274">
        <f t="shared" si="957"/>
        <v>0</v>
      </c>
      <c r="DK1269" s="274">
        <f t="shared" si="957"/>
        <v>0</v>
      </c>
      <c r="DL1269" s="274">
        <f t="shared" si="957"/>
        <v>0</v>
      </c>
      <c r="DM1269" s="309" t="s">
        <v>808</v>
      </c>
      <c r="DN1269" s="309" t="s">
        <v>808</v>
      </c>
      <c r="DO1269" s="309" t="s">
        <v>808</v>
      </c>
      <c r="DP1269" s="309" t="s">
        <v>808</v>
      </c>
      <c r="DQ1269" s="309" t="s">
        <v>808</v>
      </c>
      <c r="DR1269" s="309" t="s">
        <v>808</v>
      </c>
      <c r="DS1269" s="309" t="s">
        <v>808</v>
      </c>
      <c r="DT1269" s="309" t="s">
        <v>808</v>
      </c>
      <c r="DU1269" s="309" t="s">
        <v>808</v>
      </c>
      <c r="DV1269" s="309" t="s">
        <v>808</v>
      </c>
      <c r="DW1269" s="309" t="s">
        <v>808</v>
      </c>
      <c r="DX1269" s="309" t="s">
        <v>808</v>
      </c>
      <c r="DY1269" s="309" t="s">
        <v>808</v>
      </c>
      <c r="DZ1269" s="309" t="s">
        <v>808</v>
      </c>
      <c r="EA1269" s="309" t="s">
        <v>808</v>
      </c>
      <c r="EB1269" s="274">
        <f t="shared" ref="EB1269:EG1269" si="958">EB1239+EB1255</f>
        <v>0</v>
      </c>
      <c r="EC1269" s="274">
        <f t="shared" si="958"/>
        <v>0</v>
      </c>
      <c r="ED1269" s="274">
        <f t="shared" si="958"/>
        <v>0</v>
      </c>
      <c r="EE1269" s="274">
        <f t="shared" si="958"/>
        <v>0</v>
      </c>
      <c r="EF1269" s="274">
        <f t="shared" si="958"/>
        <v>0</v>
      </c>
      <c r="EG1269" s="274">
        <f t="shared" si="958"/>
        <v>0</v>
      </c>
      <c r="EH1269" s="309" t="s">
        <v>808</v>
      </c>
      <c r="EI1269" s="309" t="s">
        <v>808</v>
      </c>
      <c r="EJ1269" s="309" t="s">
        <v>808</v>
      </c>
      <c r="EK1269" s="309" t="s">
        <v>808</v>
      </c>
      <c r="EL1269" s="309" t="s">
        <v>808</v>
      </c>
      <c r="EM1269" s="309" t="s">
        <v>808</v>
      </c>
      <c r="EN1269" s="309" t="s">
        <v>808</v>
      </c>
      <c r="EO1269" s="309" t="s">
        <v>808</v>
      </c>
      <c r="EP1269" s="309" t="s">
        <v>808</v>
      </c>
      <c r="EQ1269" s="309" t="s">
        <v>808</v>
      </c>
      <c r="ER1269" s="309" t="s">
        <v>808</v>
      </c>
      <c r="ES1269" s="309" t="s">
        <v>808</v>
      </c>
      <c r="ET1269" s="309" t="s">
        <v>808</v>
      </c>
      <c r="EU1269" s="309" t="s">
        <v>808</v>
      </c>
      <c r="EV1269" s="309" t="s">
        <v>808</v>
      </c>
      <c r="EW1269" s="274">
        <f t="shared" ref="EW1269:FB1269" si="959">EW1239+EW1255</f>
        <v>0</v>
      </c>
      <c r="EX1269" s="274">
        <f t="shared" si="959"/>
        <v>0</v>
      </c>
      <c r="EY1269" s="274">
        <f t="shared" si="959"/>
        <v>0</v>
      </c>
      <c r="EZ1269" s="274">
        <f t="shared" si="959"/>
        <v>0</v>
      </c>
      <c r="FA1269" s="274">
        <f t="shared" si="959"/>
        <v>0</v>
      </c>
      <c r="FB1269" s="274">
        <f t="shared" si="959"/>
        <v>0</v>
      </c>
      <c r="FC1269" s="309" t="s">
        <v>808</v>
      </c>
      <c r="FD1269" s="309" t="s">
        <v>808</v>
      </c>
      <c r="FE1269" s="309" t="s">
        <v>808</v>
      </c>
      <c r="FF1269" s="309" t="s">
        <v>808</v>
      </c>
      <c r="FG1269" s="309" t="s">
        <v>808</v>
      </c>
      <c r="FH1269" s="309" t="s">
        <v>808</v>
      </c>
      <c r="FI1269" s="309" t="s">
        <v>808</v>
      </c>
      <c r="FJ1269" s="309" t="s">
        <v>808</v>
      </c>
      <c r="FK1269" s="309" t="s">
        <v>808</v>
      </c>
      <c r="FL1269" s="309" t="s">
        <v>808</v>
      </c>
      <c r="FM1269" s="309" t="s">
        <v>808</v>
      </c>
      <c r="FN1269" s="309" t="s">
        <v>808</v>
      </c>
      <c r="FO1269" s="309" t="s">
        <v>808</v>
      </c>
      <c r="FP1269" s="309" t="s">
        <v>808</v>
      </c>
      <c r="FQ1269" s="309" t="s">
        <v>808</v>
      </c>
      <c r="FR1269" s="274">
        <f t="shared" ref="FR1269:FW1269" si="960">FR1239+FR1255</f>
        <v>0</v>
      </c>
      <c r="FS1269" s="274">
        <f t="shared" si="960"/>
        <v>0</v>
      </c>
      <c r="FT1269" s="274">
        <f t="shared" si="960"/>
        <v>0</v>
      </c>
      <c r="FU1269" s="274">
        <f t="shared" si="960"/>
        <v>0</v>
      </c>
      <c r="FV1269" s="274">
        <f t="shared" si="960"/>
        <v>0</v>
      </c>
      <c r="FW1269" s="274">
        <f t="shared" si="960"/>
        <v>0</v>
      </c>
      <c r="FX1269" s="309" t="s">
        <v>808</v>
      </c>
      <c r="FY1269" s="309" t="s">
        <v>808</v>
      </c>
      <c r="FZ1269" s="309" t="s">
        <v>808</v>
      </c>
      <c r="GA1269" s="309" t="s">
        <v>808</v>
      </c>
      <c r="GB1269" s="309" t="s">
        <v>808</v>
      </c>
      <c r="GC1269" s="309" t="s">
        <v>808</v>
      </c>
      <c r="GD1269" s="309" t="s">
        <v>808</v>
      </c>
      <c r="GE1269" s="309" t="s">
        <v>808</v>
      </c>
      <c r="GF1269" s="309" t="s">
        <v>808</v>
      </c>
      <c r="GG1269" s="309" t="s">
        <v>808</v>
      </c>
      <c r="GH1269" s="309" t="s">
        <v>808</v>
      </c>
      <c r="GI1269" s="309" t="s">
        <v>808</v>
      </c>
      <c r="GJ1269" s="309" t="s">
        <v>808</v>
      </c>
      <c r="GK1269" s="309" t="s">
        <v>808</v>
      </c>
      <c r="GL1269" s="309" t="s">
        <v>808</v>
      </c>
      <c r="GM1269" s="274">
        <f t="shared" ref="GM1269:GR1269" si="961">GM1239+GM1255</f>
        <v>0</v>
      </c>
      <c r="GN1269" s="274">
        <f t="shared" si="961"/>
        <v>0</v>
      </c>
      <c r="GO1269" s="274">
        <f t="shared" si="961"/>
        <v>0</v>
      </c>
      <c r="GP1269" s="274">
        <f t="shared" si="961"/>
        <v>0</v>
      </c>
      <c r="GQ1269" s="274">
        <f t="shared" si="961"/>
        <v>0</v>
      </c>
      <c r="GR1269" s="274">
        <f t="shared" si="961"/>
        <v>0</v>
      </c>
      <c r="GS1269" s="309" t="s">
        <v>808</v>
      </c>
      <c r="GT1269" s="309" t="s">
        <v>808</v>
      </c>
      <c r="GU1269" s="309" t="s">
        <v>808</v>
      </c>
      <c r="GV1269" s="309" t="s">
        <v>808</v>
      </c>
      <c r="GW1269" s="309" t="s">
        <v>808</v>
      </c>
      <c r="GX1269" s="309" t="s">
        <v>808</v>
      </c>
      <c r="GY1269" s="309" t="s">
        <v>808</v>
      </c>
      <c r="GZ1269" s="309" t="s">
        <v>808</v>
      </c>
      <c r="HA1269" s="309" t="s">
        <v>808</v>
      </c>
      <c r="HB1269" s="309" t="s">
        <v>808</v>
      </c>
      <c r="HC1269" s="309" t="s">
        <v>808</v>
      </c>
      <c r="HD1269" s="309" t="s">
        <v>808</v>
      </c>
      <c r="HE1269" s="309" t="s">
        <v>808</v>
      </c>
      <c r="HF1269" s="309" t="s">
        <v>808</v>
      </c>
      <c r="HG1269" s="309" t="s">
        <v>808</v>
      </c>
      <c r="HH1269" s="274">
        <f t="shared" ref="HH1269:HM1269" si="962">HH1239+HH1255</f>
        <v>1243099.98</v>
      </c>
      <c r="HI1269" s="274">
        <f t="shared" si="962"/>
        <v>1306599.93</v>
      </c>
      <c r="HJ1269" s="274">
        <f t="shared" si="962"/>
        <v>1378999.89</v>
      </c>
      <c r="HK1269" s="274">
        <f t="shared" si="962"/>
        <v>1040800.05</v>
      </c>
      <c r="HL1269" s="274">
        <f t="shared" si="962"/>
        <v>984299.94</v>
      </c>
      <c r="HM1269" s="274">
        <f t="shared" si="962"/>
        <v>984300.03</v>
      </c>
      <c r="HN1269" s="309" t="s">
        <v>808</v>
      </c>
      <c r="HO1269" s="309" t="s">
        <v>808</v>
      </c>
      <c r="HP1269" s="309" t="s">
        <v>808</v>
      </c>
      <c r="HQ1269" s="309" t="s">
        <v>808</v>
      </c>
      <c r="HR1269" s="309" t="s">
        <v>808</v>
      </c>
      <c r="HS1269" s="309" t="s">
        <v>808</v>
      </c>
      <c r="HT1269" s="309" t="s">
        <v>808</v>
      </c>
      <c r="HU1269" s="309" t="s">
        <v>808</v>
      </c>
      <c r="HV1269" s="309" t="s">
        <v>808</v>
      </c>
      <c r="HW1269" s="309" t="s">
        <v>808</v>
      </c>
      <c r="HX1269" s="309" t="s">
        <v>808</v>
      </c>
      <c r="HY1269" s="309" t="s">
        <v>808</v>
      </c>
      <c r="HZ1269" s="309" t="s">
        <v>808</v>
      </c>
      <c r="IA1269" s="309" t="s">
        <v>808</v>
      </c>
      <c r="IB1269" s="309" t="s">
        <v>808</v>
      </c>
      <c r="IC1269" s="274">
        <f t="shared" ref="IC1269:IH1269" si="963">IC1239+IC1255</f>
        <v>0</v>
      </c>
      <c r="ID1269" s="274">
        <f t="shared" si="963"/>
        <v>0</v>
      </c>
      <c r="IE1269" s="274">
        <f t="shared" si="963"/>
        <v>0</v>
      </c>
      <c r="IF1269" s="274">
        <f t="shared" si="963"/>
        <v>0</v>
      </c>
      <c r="IG1269" s="274">
        <f t="shared" si="963"/>
        <v>0</v>
      </c>
      <c r="IH1269" s="274">
        <f t="shared" si="963"/>
        <v>0</v>
      </c>
      <c r="II1269" s="309" t="s">
        <v>808</v>
      </c>
      <c r="IJ1269" s="309" t="s">
        <v>808</v>
      </c>
      <c r="IK1269" s="309" t="s">
        <v>808</v>
      </c>
      <c r="IL1269" s="309" t="s">
        <v>808</v>
      </c>
      <c r="IM1269" s="309" t="s">
        <v>808</v>
      </c>
      <c r="IN1269" s="309" t="s">
        <v>808</v>
      </c>
      <c r="IO1269" s="309" t="s">
        <v>808</v>
      </c>
      <c r="IP1269" s="309" t="s">
        <v>808</v>
      </c>
      <c r="IQ1269" s="309" t="s">
        <v>808</v>
      </c>
      <c r="IR1269" s="309" t="s">
        <v>808</v>
      </c>
      <c r="IS1269" s="309" t="s">
        <v>808</v>
      </c>
      <c r="IT1269" s="309" t="s">
        <v>808</v>
      </c>
      <c r="IU1269" s="309" t="s">
        <v>808</v>
      </c>
      <c r="IV1269" s="309" t="s">
        <v>808</v>
      </c>
      <c r="IW1269" s="309" t="s">
        <v>808</v>
      </c>
      <c r="IX1269" s="274">
        <f t="shared" ref="IX1269:JC1269" si="964">IX1239+IX1255</f>
        <v>0</v>
      </c>
      <c r="IY1269" s="274">
        <f t="shared" si="964"/>
        <v>0</v>
      </c>
      <c r="IZ1269" s="274">
        <f t="shared" si="964"/>
        <v>0</v>
      </c>
      <c r="JA1269" s="274">
        <f t="shared" si="964"/>
        <v>0</v>
      </c>
      <c r="JB1269" s="274">
        <f t="shared" si="964"/>
        <v>0</v>
      </c>
      <c r="JC1269" s="274">
        <f t="shared" si="964"/>
        <v>0</v>
      </c>
      <c r="JD1269" s="309" t="s">
        <v>808</v>
      </c>
      <c r="JE1269" s="309" t="s">
        <v>808</v>
      </c>
      <c r="JF1269" s="309" t="s">
        <v>808</v>
      </c>
      <c r="JG1269" s="309" t="s">
        <v>808</v>
      </c>
      <c r="JH1269" s="309" t="s">
        <v>808</v>
      </c>
      <c r="JI1269" s="309" t="s">
        <v>808</v>
      </c>
      <c r="JJ1269" s="309" t="s">
        <v>808</v>
      </c>
      <c r="JK1269" s="309" t="s">
        <v>808</v>
      </c>
      <c r="JL1269" s="309" t="s">
        <v>808</v>
      </c>
      <c r="JM1269" s="309" t="s">
        <v>808</v>
      </c>
      <c r="JN1269" s="309" t="s">
        <v>808</v>
      </c>
      <c r="JO1269" s="309" t="s">
        <v>808</v>
      </c>
      <c r="JP1269" s="309" t="s">
        <v>808</v>
      </c>
      <c r="JQ1269" s="309" t="s">
        <v>808</v>
      </c>
      <c r="JR1269" s="309" t="s">
        <v>808</v>
      </c>
      <c r="JS1269" s="274">
        <f t="shared" ref="JS1269:JX1269" si="965">JS1239+JS1255</f>
        <v>0</v>
      </c>
      <c r="JT1269" s="274">
        <f t="shared" si="965"/>
        <v>0</v>
      </c>
      <c r="JU1269" s="274">
        <f t="shared" si="965"/>
        <v>0</v>
      </c>
      <c r="JV1269" s="274">
        <f t="shared" si="965"/>
        <v>0</v>
      </c>
      <c r="JW1269" s="274">
        <f t="shared" si="965"/>
        <v>0</v>
      </c>
      <c r="JX1269" s="274">
        <f t="shared" si="965"/>
        <v>0</v>
      </c>
      <c r="JY1269" s="309" t="s">
        <v>808</v>
      </c>
      <c r="JZ1269" s="309" t="s">
        <v>808</v>
      </c>
      <c r="KA1269" s="309" t="s">
        <v>808</v>
      </c>
      <c r="KB1269" s="309" t="s">
        <v>808</v>
      </c>
      <c r="KC1269" s="309" t="s">
        <v>808</v>
      </c>
      <c r="KD1269" s="309" t="s">
        <v>808</v>
      </c>
      <c r="KE1269" s="309" t="s">
        <v>808</v>
      </c>
      <c r="KF1269" s="309" t="s">
        <v>808</v>
      </c>
      <c r="KG1269" s="309" t="s">
        <v>808</v>
      </c>
      <c r="KH1269" s="309" t="s">
        <v>808</v>
      </c>
      <c r="KI1269" s="309" t="s">
        <v>808</v>
      </c>
      <c r="KJ1269" s="309" t="s">
        <v>808</v>
      </c>
      <c r="KK1269" s="309" t="s">
        <v>808</v>
      </c>
      <c r="KL1269" s="309" t="s">
        <v>808</v>
      </c>
      <c r="KM1269" s="309" t="s">
        <v>808</v>
      </c>
      <c r="KN1269" s="274">
        <f t="shared" ref="KN1269:KS1269" si="966">KN1239+KN1255</f>
        <v>0</v>
      </c>
      <c r="KO1269" s="274">
        <f t="shared" si="966"/>
        <v>0</v>
      </c>
      <c r="KP1269" s="274">
        <f t="shared" si="966"/>
        <v>0</v>
      </c>
      <c r="KQ1269" s="274">
        <f t="shared" si="966"/>
        <v>0</v>
      </c>
      <c r="KR1269" s="274">
        <f t="shared" si="966"/>
        <v>0</v>
      </c>
      <c r="KS1269" s="274">
        <f t="shared" si="966"/>
        <v>0</v>
      </c>
      <c r="KT1269" s="309" t="s">
        <v>808</v>
      </c>
      <c r="KU1269" s="309" t="s">
        <v>808</v>
      </c>
      <c r="KV1269" s="309" t="s">
        <v>808</v>
      </c>
      <c r="KW1269" s="309" t="s">
        <v>808</v>
      </c>
      <c r="KX1269" s="309" t="s">
        <v>808</v>
      </c>
      <c r="KY1269" s="309" t="s">
        <v>808</v>
      </c>
      <c r="KZ1269" s="309" t="s">
        <v>808</v>
      </c>
      <c r="LA1269" s="309" t="s">
        <v>808</v>
      </c>
      <c r="LB1269" s="309" t="s">
        <v>808</v>
      </c>
      <c r="LC1269" s="309" t="s">
        <v>808</v>
      </c>
      <c r="LD1269" s="309" t="s">
        <v>808</v>
      </c>
      <c r="LE1269" s="309" t="s">
        <v>808</v>
      </c>
      <c r="LF1269" s="309" t="s">
        <v>808</v>
      </c>
      <c r="LG1269" s="309" t="s">
        <v>808</v>
      </c>
      <c r="LH1269" s="309" t="s">
        <v>808</v>
      </c>
      <c r="LI1269" s="274">
        <f t="shared" ref="LI1269:LN1269" si="967">LI1239+LI1255</f>
        <v>0</v>
      </c>
      <c r="LJ1269" s="274">
        <f t="shared" si="967"/>
        <v>0</v>
      </c>
      <c r="LK1269" s="274">
        <f t="shared" si="967"/>
        <v>0</v>
      </c>
      <c r="LL1269" s="274">
        <f t="shared" si="967"/>
        <v>0</v>
      </c>
      <c r="LM1269" s="274">
        <f t="shared" si="967"/>
        <v>0</v>
      </c>
      <c r="LN1269" s="274">
        <f t="shared" si="967"/>
        <v>0</v>
      </c>
      <c r="LO1269" s="309" t="s">
        <v>808</v>
      </c>
      <c r="LP1269" s="309" t="s">
        <v>808</v>
      </c>
      <c r="LQ1269" s="309" t="s">
        <v>808</v>
      </c>
      <c r="LR1269" s="309" t="s">
        <v>808</v>
      </c>
      <c r="LS1269" s="309" t="s">
        <v>808</v>
      </c>
      <c r="LT1269" s="309" t="s">
        <v>808</v>
      </c>
      <c r="LU1269" s="309" t="s">
        <v>808</v>
      </c>
      <c r="LV1269" s="309" t="s">
        <v>808</v>
      </c>
      <c r="LW1269" s="309" t="s">
        <v>808</v>
      </c>
      <c r="LX1269" s="309" t="s">
        <v>808</v>
      </c>
      <c r="LY1269" s="309" t="s">
        <v>808</v>
      </c>
      <c r="LZ1269" s="309" t="s">
        <v>808</v>
      </c>
      <c r="MA1269" s="309" t="s">
        <v>808</v>
      </c>
      <c r="MB1269" s="309" t="s">
        <v>808</v>
      </c>
      <c r="MC1269" s="309" t="s">
        <v>808</v>
      </c>
      <c r="MD1269" s="274">
        <f t="shared" ref="MD1269:MI1269" si="968">MD1239+MD1255</f>
        <v>0</v>
      </c>
      <c r="ME1269" s="274">
        <f t="shared" si="968"/>
        <v>0</v>
      </c>
      <c r="MF1269" s="274">
        <f t="shared" si="968"/>
        <v>0</v>
      </c>
      <c r="MG1269" s="274">
        <f t="shared" si="968"/>
        <v>0</v>
      </c>
      <c r="MH1269" s="274">
        <f t="shared" si="968"/>
        <v>0</v>
      </c>
      <c r="MI1269" s="274">
        <f t="shared" si="968"/>
        <v>0</v>
      </c>
      <c r="MJ1269" s="309" t="s">
        <v>808</v>
      </c>
      <c r="MK1269" s="309" t="s">
        <v>808</v>
      </c>
      <c r="ML1269" s="309" t="s">
        <v>808</v>
      </c>
      <c r="MM1269" s="309" t="s">
        <v>808</v>
      </c>
      <c r="MN1269" s="309" t="s">
        <v>808</v>
      </c>
      <c r="MO1269" s="309" t="s">
        <v>808</v>
      </c>
      <c r="MP1269" s="309" t="s">
        <v>808</v>
      </c>
      <c r="MQ1269" s="309" t="s">
        <v>808</v>
      </c>
      <c r="MR1269" s="309" t="s">
        <v>808</v>
      </c>
      <c r="MS1269" s="309" t="s">
        <v>808</v>
      </c>
      <c r="MT1269" s="309" t="s">
        <v>808</v>
      </c>
      <c r="MU1269" s="309" t="s">
        <v>808</v>
      </c>
      <c r="MV1269" s="309" t="s">
        <v>808</v>
      </c>
      <c r="MW1269" s="309" t="s">
        <v>808</v>
      </c>
      <c r="MX1269" s="309" t="s">
        <v>808</v>
      </c>
      <c r="MY1269" s="274">
        <f t="shared" ref="MY1269:ND1269" si="969">MY1239+MY1255</f>
        <v>0</v>
      </c>
      <c r="MZ1269" s="274">
        <f t="shared" si="969"/>
        <v>0</v>
      </c>
      <c r="NA1269" s="274">
        <f t="shared" si="969"/>
        <v>0</v>
      </c>
      <c r="NB1269" s="274">
        <f t="shared" si="969"/>
        <v>0</v>
      </c>
      <c r="NC1269" s="274">
        <f t="shared" si="969"/>
        <v>0</v>
      </c>
      <c r="ND1269" s="274">
        <f t="shared" si="969"/>
        <v>0</v>
      </c>
      <c r="NE1269" s="309" t="s">
        <v>808</v>
      </c>
      <c r="NF1269" s="309" t="s">
        <v>808</v>
      </c>
      <c r="NG1269" s="309" t="s">
        <v>808</v>
      </c>
      <c r="NH1269" s="309" t="s">
        <v>808</v>
      </c>
      <c r="NI1269" s="309" t="s">
        <v>808</v>
      </c>
      <c r="NJ1269" s="309" t="s">
        <v>808</v>
      </c>
      <c r="NK1269" s="309" t="s">
        <v>808</v>
      </c>
      <c r="NL1269" s="309" t="s">
        <v>808</v>
      </c>
      <c r="NM1269" s="309" t="s">
        <v>808</v>
      </c>
      <c r="NN1269" s="309" t="s">
        <v>808</v>
      </c>
      <c r="NO1269" s="309" t="s">
        <v>808</v>
      </c>
      <c r="NP1269" s="309" t="s">
        <v>808</v>
      </c>
      <c r="NQ1269" s="309" t="s">
        <v>808</v>
      </c>
      <c r="NR1269" s="309" t="s">
        <v>808</v>
      </c>
      <c r="NS1269" s="309" t="s">
        <v>808</v>
      </c>
      <c r="NT1269" s="274">
        <f t="shared" ref="NT1269:NY1269" si="970">NT1239+NT1255</f>
        <v>0</v>
      </c>
      <c r="NU1269" s="274">
        <f t="shared" si="970"/>
        <v>0</v>
      </c>
      <c r="NV1269" s="274">
        <f t="shared" si="970"/>
        <v>0</v>
      </c>
      <c r="NW1269" s="274">
        <f t="shared" si="970"/>
        <v>0</v>
      </c>
      <c r="NX1269" s="274">
        <f t="shared" si="970"/>
        <v>0</v>
      </c>
      <c r="NY1269" s="274">
        <f t="shared" si="970"/>
        <v>0</v>
      </c>
      <c r="NZ1269" s="309" t="s">
        <v>808</v>
      </c>
      <c r="OA1269" s="309" t="s">
        <v>808</v>
      </c>
      <c r="OB1269" s="309" t="s">
        <v>808</v>
      </c>
      <c r="OC1269" s="309" t="s">
        <v>808</v>
      </c>
      <c r="OD1269" s="309" t="s">
        <v>808</v>
      </c>
      <c r="OE1269" s="309" t="s">
        <v>808</v>
      </c>
      <c r="OF1269" s="309" t="s">
        <v>808</v>
      </c>
      <c r="OG1269" s="309" t="s">
        <v>808</v>
      </c>
      <c r="OH1269" s="309" t="s">
        <v>808</v>
      </c>
      <c r="OI1269" s="309" t="s">
        <v>808</v>
      </c>
      <c r="OJ1269" s="309" t="s">
        <v>808</v>
      </c>
      <c r="OK1269" s="309" t="s">
        <v>808</v>
      </c>
      <c r="OL1269" s="309" t="s">
        <v>808</v>
      </c>
      <c r="OM1269" s="309" t="s">
        <v>808</v>
      </c>
      <c r="ON1269" s="309" t="s">
        <v>808</v>
      </c>
      <c r="OO1269" s="274">
        <f t="shared" ref="OO1269:OT1269" si="971">OO1239+OO1255</f>
        <v>0</v>
      </c>
      <c r="OP1269" s="274">
        <f t="shared" si="971"/>
        <v>0</v>
      </c>
      <c r="OQ1269" s="274">
        <f t="shared" si="971"/>
        <v>0</v>
      </c>
      <c r="OR1269" s="274">
        <f t="shared" si="971"/>
        <v>0</v>
      </c>
      <c r="OS1269" s="274">
        <f t="shared" si="971"/>
        <v>0</v>
      </c>
      <c r="OT1269" s="274">
        <f t="shared" si="971"/>
        <v>0</v>
      </c>
      <c r="OU1269" s="309" t="s">
        <v>808</v>
      </c>
      <c r="OV1269" s="309" t="s">
        <v>808</v>
      </c>
      <c r="OW1269" s="309" t="s">
        <v>808</v>
      </c>
      <c r="OX1269" s="309" t="s">
        <v>808</v>
      </c>
      <c r="OY1269" s="309" t="s">
        <v>808</v>
      </c>
      <c r="OZ1269" s="309" t="s">
        <v>808</v>
      </c>
      <c r="PA1269" s="309" t="s">
        <v>808</v>
      </c>
      <c r="PB1269" s="309" t="s">
        <v>808</v>
      </c>
      <c r="PC1269" s="309" t="s">
        <v>808</v>
      </c>
      <c r="PD1269" s="309" t="s">
        <v>808</v>
      </c>
      <c r="PE1269" s="309" t="s">
        <v>808</v>
      </c>
      <c r="PF1269" s="309" t="s">
        <v>808</v>
      </c>
      <c r="PG1269" s="309" t="s">
        <v>808</v>
      </c>
      <c r="PH1269" s="309" t="s">
        <v>808</v>
      </c>
      <c r="PI1269" s="309" t="s">
        <v>808</v>
      </c>
      <c r="PJ1269" s="274">
        <f t="shared" ref="PJ1269:PO1269" si="972">PJ1239+PJ1255</f>
        <v>0</v>
      </c>
      <c r="PK1269" s="274">
        <f t="shared" si="972"/>
        <v>0</v>
      </c>
      <c r="PL1269" s="274">
        <f t="shared" si="972"/>
        <v>0</v>
      </c>
      <c r="PM1269" s="274">
        <f t="shared" si="972"/>
        <v>0</v>
      </c>
      <c r="PN1269" s="274">
        <f t="shared" si="972"/>
        <v>0</v>
      </c>
      <c r="PO1269" s="274">
        <f t="shared" si="972"/>
        <v>0</v>
      </c>
      <c r="PP1269" s="309" t="s">
        <v>808</v>
      </c>
      <c r="PQ1269" s="309" t="s">
        <v>808</v>
      </c>
      <c r="PR1269" s="309" t="s">
        <v>808</v>
      </c>
      <c r="PS1269" s="309" t="s">
        <v>808</v>
      </c>
      <c r="PT1269" s="309" t="s">
        <v>808</v>
      </c>
      <c r="PU1269" s="309" t="s">
        <v>808</v>
      </c>
      <c r="PV1269" s="309" t="s">
        <v>808</v>
      </c>
      <c r="PW1269" s="309" t="s">
        <v>808</v>
      </c>
      <c r="PX1269" s="309" t="s">
        <v>808</v>
      </c>
      <c r="PY1269" s="309" t="s">
        <v>808</v>
      </c>
      <c r="PZ1269" s="309" t="s">
        <v>808</v>
      </c>
      <c r="QA1269" s="309" t="s">
        <v>808</v>
      </c>
      <c r="QB1269" s="309" t="s">
        <v>808</v>
      </c>
      <c r="QC1269" s="309" t="s">
        <v>808</v>
      </c>
      <c r="QD1269" s="309" t="s">
        <v>808</v>
      </c>
      <c r="QE1269" s="274">
        <f t="shared" ref="QE1269:QJ1269" si="973">QE1239+QE1255</f>
        <v>0</v>
      </c>
      <c r="QF1269" s="274">
        <f t="shared" si="973"/>
        <v>0</v>
      </c>
      <c r="QG1269" s="274">
        <f t="shared" si="973"/>
        <v>0</v>
      </c>
      <c r="QH1269" s="274">
        <f t="shared" si="973"/>
        <v>0</v>
      </c>
      <c r="QI1269" s="274">
        <f t="shared" si="973"/>
        <v>0</v>
      </c>
      <c r="QJ1269" s="274">
        <f t="shared" si="973"/>
        <v>0</v>
      </c>
      <c r="QK1269" s="309" t="s">
        <v>808</v>
      </c>
      <c r="QL1269" s="309" t="s">
        <v>808</v>
      </c>
      <c r="QM1269" s="309" t="s">
        <v>808</v>
      </c>
      <c r="QN1269" s="309" t="s">
        <v>808</v>
      </c>
      <c r="QO1269" s="309" t="s">
        <v>808</v>
      </c>
      <c r="QP1269" s="309" t="s">
        <v>808</v>
      </c>
      <c r="QQ1269" s="309" t="s">
        <v>808</v>
      </c>
      <c r="QR1269" s="309" t="s">
        <v>808</v>
      </c>
      <c r="QS1269" s="309" t="s">
        <v>808</v>
      </c>
      <c r="QT1269" s="309" t="s">
        <v>808</v>
      </c>
      <c r="QU1269" s="309" t="s">
        <v>808</v>
      </c>
      <c r="QV1269" s="309" t="s">
        <v>808</v>
      </c>
      <c r="QW1269" s="309" t="s">
        <v>808</v>
      </c>
      <c r="QX1269" s="309" t="s">
        <v>808</v>
      </c>
      <c r="QY1269" s="309" t="s">
        <v>808</v>
      </c>
      <c r="QZ1269" s="274">
        <f t="shared" ref="QZ1269:RE1269" si="974">QZ1239+QZ1255</f>
        <v>0</v>
      </c>
      <c r="RA1269" s="274">
        <f t="shared" si="974"/>
        <v>0</v>
      </c>
      <c r="RB1269" s="274">
        <f t="shared" si="974"/>
        <v>0</v>
      </c>
      <c r="RC1269" s="274">
        <f t="shared" si="974"/>
        <v>0</v>
      </c>
      <c r="RD1269" s="274">
        <f t="shared" si="974"/>
        <v>0</v>
      </c>
      <c r="RE1269" s="274">
        <f t="shared" si="974"/>
        <v>0</v>
      </c>
      <c r="RF1269" s="309" t="s">
        <v>808</v>
      </c>
      <c r="RG1269" s="309" t="s">
        <v>808</v>
      </c>
      <c r="RH1269" s="309" t="s">
        <v>808</v>
      </c>
      <c r="RI1269" s="309" t="s">
        <v>808</v>
      </c>
      <c r="RJ1269" s="309" t="s">
        <v>808</v>
      </c>
      <c r="RK1269" s="309" t="s">
        <v>808</v>
      </c>
      <c r="RL1269" s="309" t="s">
        <v>808</v>
      </c>
      <c r="RM1269" s="309" t="s">
        <v>808</v>
      </c>
      <c r="RN1269" s="309" t="s">
        <v>808</v>
      </c>
      <c r="RO1269" s="309" t="s">
        <v>808</v>
      </c>
      <c r="RP1269" s="309" t="s">
        <v>808</v>
      </c>
      <c r="RQ1269" s="309" t="s">
        <v>808</v>
      </c>
      <c r="RR1269" s="309" t="s">
        <v>808</v>
      </c>
      <c r="RS1269" s="309" t="s">
        <v>808</v>
      </c>
      <c r="RT1269" s="309" t="s">
        <v>808</v>
      </c>
      <c r="RU1269" s="274">
        <f t="shared" ref="RU1269:RZ1269" si="975">RU1239+RU1255</f>
        <v>0</v>
      </c>
      <c r="RV1269" s="274">
        <f t="shared" si="975"/>
        <v>0</v>
      </c>
      <c r="RW1269" s="274">
        <f t="shared" si="975"/>
        <v>0</v>
      </c>
      <c r="RX1269" s="274">
        <f t="shared" si="975"/>
        <v>0</v>
      </c>
      <c r="RY1269" s="274">
        <f t="shared" si="975"/>
        <v>0</v>
      </c>
      <c r="RZ1269" s="274">
        <f t="shared" si="975"/>
        <v>0</v>
      </c>
      <c r="SA1269" s="309" t="s">
        <v>808</v>
      </c>
      <c r="SB1269" s="309" t="s">
        <v>808</v>
      </c>
      <c r="SC1269" s="309" t="s">
        <v>808</v>
      </c>
      <c r="SD1269" s="309" t="s">
        <v>808</v>
      </c>
      <c r="SE1269" s="309" t="s">
        <v>808</v>
      </c>
      <c r="SF1269" s="309" t="s">
        <v>808</v>
      </c>
      <c r="SG1269" s="309" t="s">
        <v>808</v>
      </c>
      <c r="SH1269" s="309" t="s">
        <v>808</v>
      </c>
      <c r="SI1269" s="309" t="s">
        <v>808</v>
      </c>
      <c r="SJ1269" s="309" t="s">
        <v>808</v>
      </c>
      <c r="SK1269" s="309" t="s">
        <v>808</v>
      </c>
      <c r="SL1269" s="309" t="s">
        <v>808</v>
      </c>
      <c r="SM1269" s="309" t="s">
        <v>808</v>
      </c>
      <c r="SN1269" s="309" t="s">
        <v>808</v>
      </c>
      <c r="SO1269" s="309" t="s">
        <v>808</v>
      </c>
      <c r="SP1269" s="274">
        <f t="shared" ref="SP1269:SU1269" si="976">SP1239+SP1255</f>
        <v>0</v>
      </c>
      <c r="SQ1269" s="274">
        <f t="shared" si="976"/>
        <v>0</v>
      </c>
      <c r="SR1269" s="274">
        <f t="shared" si="976"/>
        <v>0</v>
      </c>
      <c r="SS1269" s="274">
        <f t="shared" si="976"/>
        <v>0</v>
      </c>
      <c r="ST1269" s="274">
        <f t="shared" si="976"/>
        <v>0</v>
      </c>
      <c r="SU1269" s="274">
        <f t="shared" si="976"/>
        <v>0</v>
      </c>
      <c r="SV1269" s="309" t="s">
        <v>808</v>
      </c>
      <c r="SW1269" s="309" t="s">
        <v>808</v>
      </c>
      <c r="SX1269" s="309" t="s">
        <v>808</v>
      </c>
      <c r="SY1269" s="309" t="s">
        <v>808</v>
      </c>
      <c r="SZ1269" s="309" t="s">
        <v>808</v>
      </c>
      <c r="TA1269" s="309" t="s">
        <v>808</v>
      </c>
      <c r="TB1269" s="309" t="s">
        <v>808</v>
      </c>
      <c r="TC1269" s="309" t="s">
        <v>808</v>
      </c>
      <c r="TD1269" s="309" t="s">
        <v>808</v>
      </c>
      <c r="TE1269" s="309" t="s">
        <v>808</v>
      </c>
      <c r="TF1269" s="309" t="s">
        <v>808</v>
      </c>
      <c r="TG1269" s="309" t="s">
        <v>808</v>
      </c>
      <c r="TH1269" s="309" t="s">
        <v>808</v>
      </c>
      <c r="TI1269" s="309" t="s">
        <v>808</v>
      </c>
      <c r="TJ1269" s="309" t="s">
        <v>808</v>
      </c>
      <c r="TK1269" s="274">
        <f t="shared" ref="TK1269:TP1269" si="977">TK1239+TK1255</f>
        <v>0</v>
      </c>
      <c r="TL1269" s="274">
        <f t="shared" si="977"/>
        <v>0</v>
      </c>
      <c r="TM1269" s="274">
        <f t="shared" si="977"/>
        <v>0</v>
      </c>
      <c r="TN1269" s="274">
        <f t="shared" si="977"/>
        <v>0</v>
      </c>
      <c r="TO1269" s="274">
        <f t="shared" si="977"/>
        <v>0</v>
      </c>
      <c r="TP1269" s="274">
        <f t="shared" si="977"/>
        <v>0</v>
      </c>
      <c r="TQ1269" s="309" t="s">
        <v>808</v>
      </c>
      <c r="TR1269" s="309" t="s">
        <v>808</v>
      </c>
      <c r="TS1269" s="309" t="s">
        <v>808</v>
      </c>
      <c r="TT1269" s="309" t="s">
        <v>808</v>
      </c>
      <c r="TU1269" s="309" t="s">
        <v>808</v>
      </c>
      <c r="TV1269" s="309" t="s">
        <v>808</v>
      </c>
      <c r="TW1269" s="309" t="s">
        <v>808</v>
      </c>
      <c r="TX1269" s="309" t="s">
        <v>808</v>
      </c>
      <c r="TY1269" s="309" t="s">
        <v>808</v>
      </c>
      <c r="TZ1269" s="309" t="s">
        <v>808</v>
      </c>
      <c r="UA1269" s="309" t="s">
        <v>808</v>
      </c>
      <c r="UB1269" s="309" t="s">
        <v>808</v>
      </c>
      <c r="UC1269" s="309" t="s">
        <v>808</v>
      </c>
      <c r="UD1269" s="309" t="s">
        <v>808</v>
      </c>
      <c r="UE1269" s="309" t="s">
        <v>808</v>
      </c>
      <c r="UF1269" s="274">
        <f t="shared" ref="UF1269:UK1269" si="978">UF1239+UF1255</f>
        <v>0</v>
      </c>
      <c r="UG1269" s="274">
        <f t="shared" si="978"/>
        <v>0</v>
      </c>
      <c r="UH1269" s="274">
        <f t="shared" si="978"/>
        <v>0</v>
      </c>
      <c r="UI1269" s="274">
        <f t="shared" si="978"/>
        <v>0</v>
      </c>
      <c r="UJ1269" s="274">
        <f t="shared" si="978"/>
        <v>0</v>
      </c>
      <c r="UK1269" s="274">
        <f t="shared" si="978"/>
        <v>0</v>
      </c>
      <c r="UL1269" s="309" t="s">
        <v>808</v>
      </c>
      <c r="UM1269" s="309" t="s">
        <v>808</v>
      </c>
      <c r="UN1269" s="309" t="s">
        <v>808</v>
      </c>
      <c r="UO1269" s="309" t="s">
        <v>808</v>
      </c>
      <c r="UP1269" s="309" t="s">
        <v>808</v>
      </c>
      <c r="UQ1269" s="309" t="s">
        <v>808</v>
      </c>
      <c r="UR1269" s="309" t="s">
        <v>808</v>
      </c>
      <c r="US1269" s="309" t="s">
        <v>808</v>
      </c>
      <c r="UT1269" s="309" t="s">
        <v>808</v>
      </c>
      <c r="UU1269" s="309" t="s">
        <v>808</v>
      </c>
      <c r="UV1269" s="309" t="s">
        <v>808</v>
      </c>
      <c r="UW1269" s="309" t="s">
        <v>808</v>
      </c>
      <c r="UX1269" s="309" t="s">
        <v>808</v>
      </c>
      <c r="UY1269" s="309" t="s">
        <v>808</v>
      </c>
      <c r="UZ1269" s="309" t="s">
        <v>808</v>
      </c>
      <c r="VA1269" s="274">
        <f t="shared" ref="VA1269:VF1269" si="979">VA1239+VA1255</f>
        <v>3288900.3</v>
      </c>
      <c r="VB1269" s="274">
        <f t="shared" si="979"/>
        <v>3487299.9</v>
      </c>
      <c r="VC1269" s="274">
        <f t="shared" si="979"/>
        <v>3715000.1</v>
      </c>
      <c r="VD1269" s="274">
        <f t="shared" si="979"/>
        <v>989300.06</v>
      </c>
      <c r="VE1269" s="274">
        <f t="shared" si="979"/>
        <v>942799.93</v>
      </c>
      <c r="VF1269" s="274">
        <f t="shared" si="979"/>
        <v>942800.13</v>
      </c>
      <c r="VG1269" s="309" t="s">
        <v>808</v>
      </c>
      <c r="VH1269" s="309" t="s">
        <v>808</v>
      </c>
      <c r="VI1269" s="309" t="s">
        <v>808</v>
      </c>
      <c r="VJ1269" s="309" t="s">
        <v>808</v>
      </c>
      <c r="VK1269" s="309" t="s">
        <v>808</v>
      </c>
      <c r="VL1269" s="309" t="s">
        <v>808</v>
      </c>
      <c r="VM1269" s="309" t="s">
        <v>808</v>
      </c>
      <c r="VN1269" s="309" t="s">
        <v>808</v>
      </c>
      <c r="VO1269" s="309" t="s">
        <v>808</v>
      </c>
      <c r="VP1269" s="309" t="s">
        <v>808</v>
      </c>
      <c r="VQ1269" s="309" t="s">
        <v>808</v>
      </c>
      <c r="VR1269" s="309" t="s">
        <v>808</v>
      </c>
      <c r="VS1269" s="309" t="s">
        <v>808</v>
      </c>
      <c r="VT1269" s="309" t="s">
        <v>808</v>
      </c>
      <c r="VU1269" s="309" t="s">
        <v>808</v>
      </c>
      <c r="VV1269" s="274">
        <f t="shared" ref="VV1269:WA1269" si="980">VV1239+VV1255</f>
        <v>0</v>
      </c>
      <c r="VW1269" s="274">
        <f t="shared" si="980"/>
        <v>0</v>
      </c>
      <c r="VX1269" s="274">
        <f t="shared" si="980"/>
        <v>0</v>
      </c>
      <c r="VY1269" s="274">
        <f t="shared" si="980"/>
        <v>0</v>
      </c>
      <c r="VZ1269" s="274">
        <f t="shared" si="980"/>
        <v>0</v>
      </c>
      <c r="WA1269" s="274">
        <f t="shared" si="980"/>
        <v>0</v>
      </c>
      <c r="WB1269" s="309" t="s">
        <v>808</v>
      </c>
      <c r="WC1269" s="309" t="s">
        <v>808</v>
      </c>
      <c r="WD1269" s="309" t="s">
        <v>808</v>
      </c>
      <c r="WE1269" s="309" t="s">
        <v>808</v>
      </c>
      <c r="WF1269" s="309" t="s">
        <v>808</v>
      </c>
      <c r="WG1269" s="309" t="s">
        <v>808</v>
      </c>
      <c r="WH1269" s="309" t="s">
        <v>808</v>
      </c>
      <c r="WI1269" s="309" t="s">
        <v>808</v>
      </c>
      <c r="WJ1269" s="309" t="s">
        <v>808</v>
      </c>
      <c r="WK1269" s="309" t="s">
        <v>808</v>
      </c>
      <c r="WL1269" s="309" t="s">
        <v>808</v>
      </c>
      <c r="WM1269" s="309" t="s">
        <v>808</v>
      </c>
      <c r="WN1269" s="309" t="s">
        <v>808</v>
      </c>
      <c r="WO1269" s="309" t="s">
        <v>808</v>
      </c>
      <c r="WP1269" s="309" t="s">
        <v>808</v>
      </c>
      <c r="WQ1269" s="274">
        <f t="shared" ref="WQ1269:WV1269" si="981">WQ1239+WQ1255</f>
        <v>0</v>
      </c>
      <c r="WR1269" s="274">
        <f t="shared" si="981"/>
        <v>0</v>
      </c>
      <c r="WS1269" s="274">
        <f t="shared" si="981"/>
        <v>0</v>
      </c>
      <c r="WT1269" s="274">
        <f t="shared" si="981"/>
        <v>0</v>
      </c>
      <c r="WU1269" s="274">
        <f t="shared" si="981"/>
        <v>0</v>
      </c>
      <c r="WV1269" s="274">
        <f t="shared" si="981"/>
        <v>0</v>
      </c>
      <c r="WW1269" s="309" t="s">
        <v>808</v>
      </c>
      <c r="WX1269" s="309" t="s">
        <v>808</v>
      </c>
      <c r="WY1269" s="309" t="s">
        <v>808</v>
      </c>
      <c r="WZ1269" s="309" t="s">
        <v>808</v>
      </c>
      <c r="XA1269" s="309" t="s">
        <v>808</v>
      </c>
      <c r="XB1269" s="309" t="s">
        <v>808</v>
      </c>
      <c r="XC1269" s="309" t="s">
        <v>808</v>
      </c>
      <c r="XD1269" s="309" t="s">
        <v>808</v>
      </c>
      <c r="XE1269" s="309" t="s">
        <v>808</v>
      </c>
      <c r="XF1269" s="309" t="s">
        <v>808</v>
      </c>
      <c r="XG1269" s="309" t="s">
        <v>808</v>
      </c>
      <c r="XH1269" s="309" t="s">
        <v>808</v>
      </c>
      <c r="XI1269" s="309" t="s">
        <v>808</v>
      </c>
      <c r="XJ1269" s="309" t="s">
        <v>808</v>
      </c>
      <c r="XK1269" s="309" t="s">
        <v>808</v>
      </c>
      <c r="XL1269" s="274">
        <f t="shared" ref="XL1269:XQ1269" si="982">XL1239+XL1255</f>
        <v>0</v>
      </c>
      <c r="XM1269" s="274">
        <f t="shared" si="982"/>
        <v>0</v>
      </c>
      <c r="XN1269" s="274">
        <f t="shared" si="982"/>
        <v>0</v>
      </c>
      <c r="XO1269" s="274">
        <f t="shared" si="982"/>
        <v>0</v>
      </c>
      <c r="XP1269" s="274">
        <f t="shared" si="982"/>
        <v>0</v>
      </c>
      <c r="XQ1269" s="274">
        <f t="shared" si="982"/>
        <v>0</v>
      </c>
      <c r="XR1269" s="309" t="s">
        <v>808</v>
      </c>
      <c r="XS1269" s="309" t="s">
        <v>808</v>
      </c>
      <c r="XT1269" s="309" t="s">
        <v>808</v>
      </c>
      <c r="XU1269" s="309" t="s">
        <v>808</v>
      </c>
      <c r="XV1269" s="309" t="s">
        <v>808</v>
      </c>
      <c r="XW1269" s="309" t="s">
        <v>808</v>
      </c>
      <c r="XX1269" s="309" t="s">
        <v>808</v>
      </c>
      <c r="XY1269" s="309" t="s">
        <v>808</v>
      </c>
      <c r="XZ1269" s="309" t="s">
        <v>808</v>
      </c>
      <c r="YA1269" s="309" t="s">
        <v>808</v>
      </c>
      <c r="YB1269" s="309" t="s">
        <v>808</v>
      </c>
      <c r="YC1269" s="309" t="s">
        <v>808</v>
      </c>
      <c r="YD1269" s="309" t="s">
        <v>808</v>
      </c>
      <c r="YE1269" s="309" t="s">
        <v>808</v>
      </c>
      <c r="YF1269" s="309" t="s">
        <v>808</v>
      </c>
      <c r="YG1269" s="274">
        <f t="shared" ref="YG1269:YL1269" si="983">YG1239+YG1255</f>
        <v>0</v>
      </c>
      <c r="YH1269" s="274">
        <f t="shared" si="983"/>
        <v>0</v>
      </c>
      <c r="YI1269" s="274">
        <f t="shared" si="983"/>
        <v>0</v>
      </c>
      <c r="YJ1269" s="274">
        <f t="shared" si="983"/>
        <v>0</v>
      </c>
      <c r="YK1269" s="274">
        <f t="shared" si="983"/>
        <v>0</v>
      </c>
      <c r="YL1269" s="274">
        <f t="shared" si="983"/>
        <v>0</v>
      </c>
      <c r="YM1269" s="309" t="s">
        <v>808</v>
      </c>
      <c r="YN1269" s="309" t="s">
        <v>808</v>
      </c>
      <c r="YO1269" s="309" t="s">
        <v>808</v>
      </c>
      <c r="YP1269" s="309" t="s">
        <v>808</v>
      </c>
      <c r="YQ1269" s="309" t="s">
        <v>808</v>
      </c>
      <c r="YR1269" s="309" t="s">
        <v>808</v>
      </c>
      <c r="YS1269" s="309" t="s">
        <v>808</v>
      </c>
      <c r="YT1269" s="309" t="s">
        <v>808</v>
      </c>
      <c r="YU1269" s="309" t="s">
        <v>808</v>
      </c>
      <c r="YV1269" s="309" t="s">
        <v>808</v>
      </c>
      <c r="YW1269" s="309" t="s">
        <v>808</v>
      </c>
      <c r="YX1269" s="309" t="s">
        <v>808</v>
      </c>
      <c r="YY1269" s="309" t="s">
        <v>808</v>
      </c>
      <c r="YZ1269" s="309" t="s">
        <v>808</v>
      </c>
      <c r="ZA1269" s="309" t="s">
        <v>808</v>
      </c>
      <c r="ZB1269" s="274">
        <f t="shared" ref="ZB1269:ZG1269" si="984">ZB1239+ZB1255</f>
        <v>4532000.05</v>
      </c>
      <c r="ZC1269" s="274">
        <f t="shared" si="984"/>
        <v>4793900.05</v>
      </c>
      <c r="ZD1269" s="274">
        <f t="shared" si="984"/>
        <v>5093999.62</v>
      </c>
      <c r="ZE1269" s="274">
        <f t="shared" si="984"/>
        <v>2030100.06</v>
      </c>
      <c r="ZF1269" s="274">
        <f t="shared" si="984"/>
        <v>1927100.03</v>
      </c>
      <c r="ZG1269" s="274">
        <f t="shared" si="984"/>
        <v>1927100.17</v>
      </c>
    </row>
    <row r="1270" spans="1:683" s="291" customFormat="1">
      <c r="A1270" s="288" t="s">
        <v>823</v>
      </c>
      <c r="B1270" s="1200"/>
      <c r="C1270" s="287"/>
      <c r="D1270" s="288"/>
      <c r="E1270" s="289"/>
      <c r="F1270" s="290"/>
      <c r="G1270" s="290"/>
      <c r="H1270" s="290"/>
      <c r="I1270" s="290"/>
      <c r="J1270" s="290"/>
      <c r="K1270" s="290"/>
      <c r="L1270" s="290"/>
      <c r="M1270" s="290"/>
      <c r="N1270" s="290"/>
      <c r="O1270" s="290"/>
      <c r="P1270" s="290"/>
      <c r="Q1270" s="290"/>
      <c r="R1270" s="290"/>
      <c r="S1270" s="290"/>
      <c r="T1270" s="290"/>
      <c r="U1270" s="290"/>
      <c r="V1270" s="290"/>
      <c r="W1270" s="290"/>
      <c r="X1270" s="290"/>
      <c r="Y1270" s="290"/>
      <c r="Z1270" s="290"/>
      <c r="AA1270" s="290">
        <f>AA1272-AA1271-AA1269</f>
        <v>0</v>
      </c>
      <c r="AB1270" s="290">
        <f t="shared" ref="AB1270:AF1270" si="985">AB1272-AB1271-AB1269</f>
        <v>0</v>
      </c>
      <c r="AC1270" s="290">
        <f t="shared" si="985"/>
        <v>0</v>
      </c>
      <c r="AD1270" s="290">
        <f t="shared" si="985"/>
        <v>0</v>
      </c>
      <c r="AE1270" s="290">
        <f t="shared" si="985"/>
        <v>0</v>
      </c>
      <c r="AF1270" s="290">
        <f t="shared" si="985"/>
        <v>0</v>
      </c>
      <c r="AG1270" s="290"/>
      <c r="AH1270" s="290"/>
      <c r="AI1270" s="290"/>
      <c r="AJ1270" s="290"/>
      <c r="AK1270" s="290"/>
      <c r="AL1270" s="290"/>
      <c r="AM1270" s="290"/>
      <c r="AN1270" s="290"/>
      <c r="AO1270" s="290"/>
      <c r="AP1270" s="290"/>
      <c r="AQ1270" s="290"/>
      <c r="AR1270" s="290"/>
      <c r="AS1270" s="290"/>
      <c r="AT1270" s="290"/>
      <c r="AU1270" s="290"/>
      <c r="AV1270" s="290">
        <f t="shared" ref="AV1270:BA1270" si="986">AV1272-AV1271-AV1269</f>
        <v>0</v>
      </c>
      <c r="AW1270" s="290">
        <f t="shared" si="986"/>
        <v>0</v>
      </c>
      <c r="AX1270" s="290">
        <f t="shared" si="986"/>
        <v>0</v>
      </c>
      <c r="AY1270" s="290">
        <f t="shared" si="986"/>
        <v>0</v>
      </c>
      <c r="AZ1270" s="290">
        <f t="shared" si="986"/>
        <v>0</v>
      </c>
      <c r="BA1270" s="290">
        <f t="shared" si="986"/>
        <v>0</v>
      </c>
      <c r="BB1270" s="290"/>
      <c r="BC1270" s="290"/>
      <c r="BD1270" s="290"/>
      <c r="BE1270" s="290"/>
      <c r="BF1270" s="290"/>
      <c r="BG1270" s="290"/>
      <c r="BH1270" s="290"/>
      <c r="BI1270" s="290"/>
      <c r="BJ1270" s="290"/>
      <c r="BK1270" s="290"/>
      <c r="BL1270" s="290"/>
      <c r="BM1270" s="290"/>
      <c r="BN1270" s="290"/>
      <c r="BO1270" s="290"/>
      <c r="BP1270" s="290"/>
      <c r="BQ1270" s="290">
        <f t="shared" ref="BQ1270:BV1270" si="987">BQ1272-BQ1271-BQ1269</f>
        <v>0</v>
      </c>
      <c r="BR1270" s="290">
        <f t="shared" si="987"/>
        <v>0</v>
      </c>
      <c r="BS1270" s="290">
        <f t="shared" si="987"/>
        <v>0</v>
      </c>
      <c r="BT1270" s="290">
        <f t="shared" si="987"/>
        <v>0</v>
      </c>
      <c r="BU1270" s="290">
        <f t="shared" si="987"/>
        <v>0</v>
      </c>
      <c r="BV1270" s="290">
        <f t="shared" si="987"/>
        <v>0</v>
      </c>
      <c r="BW1270" s="290"/>
      <c r="BX1270" s="290"/>
      <c r="BY1270" s="290"/>
      <c r="BZ1270" s="290"/>
      <c r="CA1270" s="290"/>
      <c r="CB1270" s="290"/>
      <c r="CC1270" s="290"/>
      <c r="CD1270" s="290"/>
      <c r="CE1270" s="290"/>
      <c r="CF1270" s="290"/>
      <c r="CG1270" s="290"/>
      <c r="CH1270" s="290"/>
      <c r="CI1270" s="290"/>
      <c r="CJ1270" s="290"/>
      <c r="CK1270" s="290"/>
      <c r="CL1270" s="290">
        <f t="shared" ref="CL1270:CQ1270" si="988">CL1272-CL1271-CL1269</f>
        <v>0</v>
      </c>
      <c r="CM1270" s="290">
        <f t="shared" si="988"/>
        <v>0</v>
      </c>
      <c r="CN1270" s="290">
        <f t="shared" si="988"/>
        <v>0</v>
      </c>
      <c r="CO1270" s="290">
        <f t="shared" si="988"/>
        <v>0</v>
      </c>
      <c r="CP1270" s="290">
        <f t="shared" si="988"/>
        <v>0</v>
      </c>
      <c r="CQ1270" s="290">
        <f t="shared" si="988"/>
        <v>0</v>
      </c>
      <c r="CR1270" s="290"/>
      <c r="CS1270" s="290"/>
      <c r="CT1270" s="290"/>
      <c r="CU1270" s="290"/>
      <c r="CV1270" s="290"/>
      <c r="CW1270" s="290"/>
      <c r="CX1270" s="290"/>
      <c r="CY1270" s="290"/>
      <c r="CZ1270" s="290"/>
      <c r="DA1270" s="290"/>
      <c r="DB1270" s="290"/>
      <c r="DC1270" s="290"/>
      <c r="DD1270" s="290"/>
      <c r="DE1270" s="290"/>
      <c r="DF1270" s="290"/>
      <c r="DG1270" s="290">
        <f t="shared" ref="DG1270:DL1270" si="989">DG1272-DG1271-DG1269</f>
        <v>0</v>
      </c>
      <c r="DH1270" s="290">
        <f t="shared" si="989"/>
        <v>0</v>
      </c>
      <c r="DI1270" s="290">
        <f t="shared" si="989"/>
        <v>0</v>
      </c>
      <c r="DJ1270" s="290">
        <f t="shared" si="989"/>
        <v>0</v>
      </c>
      <c r="DK1270" s="290">
        <f t="shared" si="989"/>
        <v>0</v>
      </c>
      <c r="DL1270" s="290">
        <f t="shared" si="989"/>
        <v>0</v>
      </c>
      <c r="DM1270" s="290"/>
      <c r="DN1270" s="290"/>
      <c r="DO1270" s="290"/>
      <c r="DP1270" s="290"/>
      <c r="DQ1270" s="290"/>
      <c r="DR1270" s="290"/>
      <c r="DS1270" s="290"/>
      <c r="DT1270" s="290"/>
      <c r="DU1270" s="290"/>
      <c r="DV1270" s="290"/>
      <c r="DW1270" s="290"/>
      <c r="DX1270" s="290"/>
      <c r="DY1270" s="290"/>
      <c r="DZ1270" s="290"/>
      <c r="EA1270" s="290"/>
      <c r="EB1270" s="290">
        <f t="shared" ref="EB1270:EG1270" si="990">EB1272-EB1271-EB1269</f>
        <v>0</v>
      </c>
      <c r="EC1270" s="290">
        <f t="shared" si="990"/>
        <v>0</v>
      </c>
      <c r="ED1270" s="290">
        <f t="shared" si="990"/>
        <v>0</v>
      </c>
      <c r="EE1270" s="290">
        <f t="shared" si="990"/>
        <v>0</v>
      </c>
      <c r="EF1270" s="290">
        <f t="shared" si="990"/>
        <v>0</v>
      </c>
      <c r="EG1270" s="290">
        <f t="shared" si="990"/>
        <v>0</v>
      </c>
      <c r="EH1270" s="290"/>
      <c r="EI1270" s="290"/>
      <c r="EJ1270" s="290"/>
      <c r="EK1270" s="290"/>
      <c r="EL1270" s="290"/>
      <c r="EM1270" s="290"/>
      <c r="EN1270" s="290"/>
      <c r="EO1270" s="290"/>
      <c r="EP1270" s="290"/>
      <c r="EQ1270" s="290"/>
      <c r="ER1270" s="290"/>
      <c r="ES1270" s="290"/>
      <c r="ET1270" s="290"/>
      <c r="EU1270" s="290"/>
      <c r="EV1270" s="290"/>
      <c r="EW1270" s="290">
        <f t="shared" ref="EW1270:FB1270" si="991">EW1272-EW1271-EW1269</f>
        <v>0</v>
      </c>
      <c r="EX1270" s="290">
        <f t="shared" si="991"/>
        <v>0</v>
      </c>
      <c r="EY1270" s="290">
        <f t="shared" si="991"/>
        <v>0</v>
      </c>
      <c r="EZ1270" s="290">
        <f t="shared" si="991"/>
        <v>0</v>
      </c>
      <c r="FA1270" s="290">
        <f t="shared" si="991"/>
        <v>0</v>
      </c>
      <c r="FB1270" s="290">
        <f t="shared" si="991"/>
        <v>0</v>
      </c>
      <c r="FC1270" s="290"/>
      <c r="FD1270" s="290"/>
      <c r="FE1270" s="290"/>
      <c r="FF1270" s="290"/>
      <c r="FG1270" s="290"/>
      <c r="FH1270" s="290"/>
      <c r="FI1270" s="290"/>
      <c r="FJ1270" s="290"/>
      <c r="FK1270" s="290"/>
      <c r="FL1270" s="290"/>
      <c r="FM1270" s="290"/>
      <c r="FN1270" s="290"/>
      <c r="FO1270" s="290"/>
      <c r="FP1270" s="290"/>
      <c r="FQ1270" s="290"/>
      <c r="FR1270" s="290">
        <f t="shared" ref="FR1270:FW1270" si="992">FR1272-FR1271-FR1269</f>
        <v>0</v>
      </c>
      <c r="FS1270" s="290">
        <f t="shared" si="992"/>
        <v>0</v>
      </c>
      <c r="FT1270" s="290">
        <f t="shared" si="992"/>
        <v>0</v>
      </c>
      <c r="FU1270" s="290">
        <f t="shared" si="992"/>
        <v>0</v>
      </c>
      <c r="FV1270" s="290">
        <f t="shared" si="992"/>
        <v>0</v>
      </c>
      <c r="FW1270" s="290">
        <f t="shared" si="992"/>
        <v>0</v>
      </c>
      <c r="FX1270" s="290"/>
      <c r="FY1270" s="290"/>
      <c r="FZ1270" s="290"/>
      <c r="GA1270" s="290"/>
      <c r="GB1270" s="290"/>
      <c r="GC1270" s="290"/>
      <c r="GD1270" s="290"/>
      <c r="GE1270" s="290"/>
      <c r="GF1270" s="290"/>
      <c r="GG1270" s="290"/>
      <c r="GH1270" s="290"/>
      <c r="GI1270" s="290"/>
      <c r="GJ1270" s="290"/>
      <c r="GK1270" s="290"/>
      <c r="GL1270" s="290"/>
      <c r="GM1270" s="290">
        <f t="shared" ref="GM1270:GR1270" si="993">GM1272-GM1271-GM1269</f>
        <v>0</v>
      </c>
      <c r="GN1270" s="290">
        <f t="shared" si="993"/>
        <v>0</v>
      </c>
      <c r="GO1270" s="290">
        <f t="shared" si="993"/>
        <v>0</v>
      </c>
      <c r="GP1270" s="290">
        <f t="shared" si="993"/>
        <v>0</v>
      </c>
      <c r="GQ1270" s="290">
        <f t="shared" si="993"/>
        <v>0</v>
      </c>
      <c r="GR1270" s="290">
        <f t="shared" si="993"/>
        <v>0</v>
      </c>
      <c r="GS1270" s="290"/>
      <c r="GT1270" s="290"/>
      <c r="GU1270" s="290"/>
      <c r="GV1270" s="290"/>
      <c r="GW1270" s="290"/>
      <c r="GX1270" s="290"/>
      <c r="GY1270" s="290"/>
      <c r="GZ1270" s="290"/>
      <c r="HA1270" s="290"/>
      <c r="HB1270" s="290"/>
      <c r="HC1270" s="290"/>
      <c r="HD1270" s="290"/>
      <c r="HE1270" s="290"/>
      <c r="HF1270" s="290"/>
      <c r="HG1270" s="290"/>
      <c r="HH1270" s="290">
        <f t="shared" ref="HH1270:HM1270" si="994">HH1272-HH1271-HH1269</f>
        <v>0.02</v>
      </c>
      <c r="HI1270" s="290">
        <f t="shared" si="994"/>
        <v>7.0000000000000007E-2</v>
      </c>
      <c r="HJ1270" s="290">
        <f t="shared" si="994"/>
        <v>0.11</v>
      </c>
      <c r="HK1270" s="290">
        <f t="shared" si="994"/>
        <v>-0.05</v>
      </c>
      <c r="HL1270" s="290">
        <f t="shared" si="994"/>
        <v>0.06</v>
      </c>
      <c r="HM1270" s="290">
        <f t="shared" si="994"/>
        <v>-0.03</v>
      </c>
      <c r="HN1270" s="290"/>
      <c r="HO1270" s="290"/>
      <c r="HP1270" s="290"/>
      <c r="HQ1270" s="290"/>
      <c r="HR1270" s="290"/>
      <c r="HS1270" s="290"/>
      <c r="HT1270" s="290"/>
      <c r="HU1270" s="290"/>
      <c r="HV1270" s="290"/>
      <c r="HW1270" s="290"/>
      <c r="HX1270" s="290"/>
      <c r="HY1270" s="290"/>
      <c r="HZ1270" s="290"/>
      <c r="IA1270" s="290"/>
      <c r="IB1270" s="290"/>
      <c r="IC1270" s="290">
        <f t="shared" ref="IC1270:IH1270" si="995">IC1272-IC1271-IC1269</f>
        <v>0</v>
      </c>
      <c r="ID1270" s="290">
        <f t="shared" si="995"/>
        <v>0</v>
      </c>
      <c r="IE1270" s="290">
        <f t="shared" si="995"/>
        <v>0</v>
      </c>
      <c r="IF1270" s="290">
        <f t="shared" si="995"/>
        <v>0</v>
      </c>
      <c r="IG1270" s="290">
        <f t="shared" si="995"/>
        <v>0</v>
      </c>
      <c r="IH1270" s="290">
        <f t="shared" si="995"/>
        <v>0</v>
      </c>
      <c r="II1270" s="290"/>
      <c r="IJ1270" s="290"/>
      <c r="IK1270" s="290"/>
      <c r="IL1270" s="290"/>
      <c r="IM1270" s="290"/>
      <c r="IN1270" s="290"/>
      <c r="IO1270" s="290"/>
      <c r="IP1270" s="290"/>
      <c r="IQ1270" s="290"/>
      <c r="IR1270" s="290"/>
      <c r="IS1270" s="290"/>
      <c r="IT1270" s="290"/>
      <c r="IU1270" s="290"/>
      <c r="IV1270" s="290"/>
      <c r="IW1270" s="290"/>
      <c r="IX1270" s="290">
        <f t="shared" ref="IX1270:JC1270" si="996">IX1272-IX1271-IX1269</f>
        <v>0</v>
      </c>
      <c r="IY1270" s="290">
        <f t="shared" si="996"/>
        <v>0</v>
      </c>
      <c r="IZ1270" s="290">
        <f t="shared" si="996"/>
        <v>0</v>
      </c>
      <c r="JA1270" s="290">
        <f t="shared" si="996"/>
        <v>0</v>
      </c>
      <c r="JB1270" s="290">
        <f t="shared" si="996"/>
        <v>0</v>
      </c>
      <c r="JC1270" s="290">
        <f t="shared" si="996"/>
        <v>0</v>
      </c>
      <c r="JD1270" s="290"/>
      <c r="JE1270" s="290"/>
      <c r="JF1270" s="290"/>
      <c r="JG1270" s="290"/>
      <c r="JH1270" s="290"/>
      <c r="JI1270" s="290"/>
      <c r="JJ1270" s="290"/>
      <c r="JK1270" s="290"/>
      <c r="JL1270" s="290"/>
      <c r="JM1270" s="290"/>
      <c r="JN1270" s="290"/>
      <c r="JO1270" s="290"/>
      <c r="JP1270" s="290"/>
      <c r="JQ1270" s="290"/>
      <c r="JR1270" s="290"/>
      <c r="JS1270" s="290">
        <f t="shared" ref="JS1270:JX1270" si="997">JS1272-JS1271-JS1269</f>
        <v>0</v>
      </c>
      <c r="JT1270" s="290">
        <f t="shared" si="997"/>
        <v>0</v>
      </c>
      <c r="JU1270" s="290">
        <f t="shared" si="997"/>
        <v>0</v>
      </c>
      <c r="JV1270" s="290">
        <f t="shared" si="997"/>
        <v>0</v>
      </c>
      <c r="JW1270" s="290">
        <f t="shared" si="997"/>
        <v>0</v>
      </c>
      <c r="JX1270" s="290">
        <f t="shared" si="997"/>
        <v>0</v>
      </c>
      <c r="JY1270" s="290"/>
      <c r="JZ1270" s="290"/>
      <c r="KA1270" s="290"/>
      <c r="KB1270" s="290"/>
      <c r="KC1270" s="290"/>
      <c r="KD1270" s="290"/>
      <c r="KE1270" s="290"/>
      <c r="KF1270" s="290"/>
      <c r="KG1270" s="290"/>
      <c r="KH1270" s="290"/>
      <c r="KI1270" s="290"/>
      <c r="KJ1270" s="290"/>
      <c r="KK1270" s="290"/>
      <c r="KL1270" s="290"/>
      <c r="KM1270" s="290"/>
      <c r="KN1270" s="290">
        <f t="shared" ref="KN1270:KS1270" si="998">KN1272-KN1271-KN1269</f>
        <v>0</v>
      </c>
      <c r="KO1270" s="290">
        <f t="shared" si="998"/>
        <v>0</v>
      </c>
      <c r="KP1270" s="290">
        <f t="shared" si="998"/>
        <v>0</v>
      </c>
      <c r="KQ1270" s="290">
        <f t="shared" si="998"/>
        <v>0</v>
      </c>
      <c r="KR1270" s="290">
        <f t="shared" si="998"/>
        <v>0</v>
      </c>
      <c r="KS1270" s="290">
        <f t="shared" si="998"/>
        <v>0</v>
      </c>
      <c r="KT1270" s="290"/>
      <c r="KU1270" s="290"/>
      <c r="KV1270" s="290"/>
      <c r="KW1270" s="290"/>
      <c r="KX1270" s="290"/>
      <c r="KY1270" s="290"/>
      <c r="KZ1270" s="290"/>
      <c r="LA1270" s="290"/>
      <c r="LB1270" s="290"/>
      <c r="LC1270" s="290"/>
      <c r="LD1270" s="290"/>
      <c r="LE1270" s="290"/>
      <c r="LF1270" s="290"/>
      <c r="LG1270" s="290"/>
      <c r="LH1270" s="290"/>
      <c r="LI1270" s="290">
        <f t="shared" ref="LI1270:LN1270" si="999">LI1272-LI1271-LI1269</f>
        <v>0</v>
      </c>
      <c r="LJ1270" s="290">
        <f t="shared" si="999"/>
        <v>0</v>
      </c>
      <c r="LK1270" s="290">
        <f t="shared" si="999"/>
        <v>0</v>
      </c>
      <c r="LL1270" s="290">
        <f t="shared" si="999"/>
        <v>0</v>
      </c>
      <c r="LM1270" s="290">
        <f t="shared" si="999"/>
        <v>0</v>
      </c>
      <c r="LN1270" s="290">
        <f t="shared" si="999"/>
        <v>0</v>
      </c>
      <c r="LO1270" s="290"/>
      <c r="LP1270" s="290"/>
      <c r="LQ1270" s="290"/>
      <c r="LR1270" s="290"/>
      <c r="LS1270" s="290"/>
      <c r="LT1270" s="290"/>
      <c r="LU1270" s="290"/>
      <c r="LV1270" s="290"/>
      <c r="LW1270" s="290"/>
      <c r="LX1270" s="290"/>
      <c r="LY1270" s="290"/>
      <c r="LZ1270" s="290"/>
      <c r="MA1270" s="290"/>
      <c r="MB1270" s="290"/>
      <c r="MC1270" s="290"/>
      <c r="MD1270" s="290">
        <f t="shared" ref="MD1270:MI1270" si="1000">MD1272-MD1271-MD1269</f>
        <v>0</v>
      </c>
      <c r="ME1270" s="290">
        <f t="shared" si="1000"/>
        <v>0</v>
      </c>
      <c r="MF1270" s="290">
        <f t="shared" si="1000"/>
        <v>0</v>
      </c>
      <c r="MG1270" s="290">
        <f t="shared" si="1000"/>
        <v>0</v>
      </c>
      <c r="MH1270" s="290">
        <f t="shared" si="1000"/>
        <v>0</v>
      </c>
      <c r="MI1270" s="290">
        <f t="shared" si="1000"/>
        <v>0</v>
      </c>
      <c r="MJ1270" s="290"/>
      <c r="MK1270" s="290"/>
      <c r="ML1270" s="290"/>
      <c r="MM1270" s="290"/>
      <c r="MN1270" s="290"/>
      <c r="MO1270" s="290"/>
      <c r="MP1270" s="290"/>
      <c r="MQ1270" s="290"/>
      <c r="MR1270" s="290"/>
      <c r="MS1270" s="290"/>
      <c r="MT1270" s="290"/>
      <c r="MU1270" s="290"/>
      <c r="MV1270" s="290"/>
      <c r="MW1270" s="290"/>
      <c r="MX1270" s="290"/>
      <c r="MY1270" s="290">
        <f t="shared" ref="MY1270:ND1270" si="1001">MY1272-MY1271-MY1269</f>
        <v>0</v>
      </c>
      <c r="MZ1270" s="290">
        <f t="shared" si="1001"/>
        <v>0</v>
      </c>
      <c r="NA1270" s="290">
        <f t="shared" si="1001"/>
        <v>0</v>
      </c>
      <c r="NB1270" s="290">
        <f t="shared" si="1001"/>
        <v>0</v>
      </c>
      <c r="NC1270" s="290">
        <f t="shared" si="1001"/>
        <v>0</v>
      </c>
      <c r="ND1270" s="290">
        <f t="shared" si="1001"/>
        <v>0</v>
      </c>
      <c r="NE1270" s="290"/>
      <c r="NF1270" s="290"/>
      <c r="NG1270" s="290"/>
      <c r="NH1270" s="290"/>
      <c r="NI1270" s="290"/>
      <c r="NJ1270" s="290"/>
      <c r="NK1270" s="290"/>
      <c r="NL1270" s="290"/>
      <c r="NM1270" s="290"/>
      <c r="NN1270" s="290"/>
      <c r="NO1270" s="290"/>
      <c r="NP1270" s="290"/>
      <c r="NQ1270" s="290"/>
      <c r="NR1270" s="290"/>
      <c r="NS1270" s="290"/>
      <c r="NT1270" s="290">
        <f t="shared" ref="NT1270:NY1270" si="1002">NT1272-NT1271-NT1269</f>
        <v>0</v>
      </c>
      <c r="NU1270" s="290">
        <f t="shared" si="1002"/>
        <v>0</v>
      </c>
      <c r="NV1270" s="290">
        <f t="shared" si="1002"/>
        <v>0</v>
      </c>
      <c r="NW1270" s="290">
        <f t="shared" si="1002"/>
        <v>0</v>
      </c>
      <c r="NX1270" s="290">
        <f t="shared" si="1002"/>
        <v>0</v>
      </c>
      <c r="NY1270" s="290">
        <f t="shared" si="1002"/>
        <v>0</v>
      </c>
      <c r="NZ1270" s="290"/>
      <c r="OA1270" s="290"/>
      <c r="OB1270" s="290"/>
      <c r="OC1270" s="290"/>
      <c r="OD1270" s="290"/>
      <c r="OE1270" s="290"/>
      <c r="OF1270" s="290"/>
      <c r="OG1270" s="290"/>
      <c r="OH1270" s="290"/>
      <c r="OI1270" s="290"/>
      <c r="OJ1270" s="290"/>
      <c r="OK1270" s="290"/>
      <c r="OL1270" s="290"/>
      <c r="OM1270" s="290"/>
      <c r="ON1270" s="290"/>
      <c r="OO1270" s="290">
        <f t="shared" ref="OO1270:OT1270" si="1003">OO1272-OO1271-OO1269</f>
        <v>0</v>
      </c>
      <c r="OP1270" s="290">
        <f t="shared" si="1003"/>
        <v>0</v>
      </c>
      <c r="OQ1270" s="290">
        <f t="shared" si="1003"/>
        <v>0</v>
      </c>
      <c r="OR1270" s="290">
        <f t="shared" si="1003"/>
        <v>0</v>
      </c>
      <c r="OS1270" s="290">
        <f t="shared" si="1003"/>
        <v>0</v>
      </c>
      <c r="OT1270" s="290">
        <f t="shared" si="1003"/>
        <v>0</v>
      </c>
      <c r="OU1270" s="290"/>
      <c r="OV1270" s="290"/>
      <c r="OW1270" s="290"/>
      <c r="OX1270" s="290"/>
      <c r="OY1270" s="290"/>
      <c r="OZ1270" s="290"/>
      <c r="PA1270" s="290"/>
      <c r="PB1270" s="290"/>
      <c r="PC1270" s="290"/>
      <c r="PD1270" s="290"/>
      <c r="PE1270" s="290"/>
      <c r="PF1270" s="290"/>
      <c r="PG1270" s="290"/>
      <c r="PH1270" s="290"/>
      <c r="PI1270" s="290"/>
      <c r="PJ1270" s="290">
        <f t="shared" ref="PJ1270:PO1270" si="1004">PJ1272-PJ1271-PJ1269</f>
        <v>0</v>
      </c>
      <c r="PK1270" s="290">
        <f t="shared" si="1004"/>
        <v>0</v>
      </c>
      <c r="PL1270" s="290">
        <f t="shared" si="1004"/>
        <v>0</v>
      </c>
      <c r="PM1270" s="290">
        <f t="shared" si="1004"/>
        <v>0</v>
      </c>
      <c r="PN1270" s="290">
        <f t="shared" si="1004"/>
        <v>0</v>
      </c>
      <c r="PO1270" s="290">
        <f t="shared" si="1004"/>
        <v>0</v>
      </c>
      <c r="PP1270" s="290"/>
      <c r="PQ1270" s="290"/>
      <c r="PR1270" s="290"/>
      <c r="PS1270" s="290"/>
      <c r="PT1270" s="290"/>
      <c r="PU1270" s="290"/>
      <c r="PV1270" s="290"/>
      <c r="PW1270" s="290"/>
      <c r="PX1270" s="290"/>
      <c r="PY1270" s="290"/>
      <c r="PZ1270" s="290"/>
      <c r="QA1270" s="290"/>
      <c r="QB1270" s="290"/>
      <c r="QC1270" s="290"/>
      <c r="QD1270" s="290"/>
      <c r="QE1270" s="290">
        <f t="shared" ref="QE1270:QJ1270" si="1005">QE1272-QE1271-QE1269</f>
        <v>0</v>
      </c>
      <c r="QF1270" s="290">
        <f t="shared" si="1005"/>
        <v>0</v>
      </c>
      <c r="QG1270" s="290">
        <f t="shared" si="1005"/>
        <v>0</v>
      </c>
      <c r="QH1270" s="290">
        <f t="shared" si="1005"/>
        <v>0</v>
      </c>
      <c r="QI1270" s="290">
        <f t="shared" si="1005"/>
        <v>0</v>
      </c>
      <c r="QJ1270" s="290">
        <f t="shared" si="1005"/>
        <v>0</v>
      </c>
      <c r="QK1270" s="290"/>
      <c r="QL1270" s="290"/>
      <c r="QM1270" s="290"/>
      <c r="QN1270" s="290"/>
      <c r="QO1270" s="290"/>
      <c r="QP1270" s="290"/>
      <c r="QQ1270" s="290"/>
      <c r="QR1270" s="290"/>
      <c r="QS1270" s="290"/>
      <c r="QT1270" s="290"/>
      <c r="QU1270" s="290"/>
      <c r="QV1270" s="290"/>
      <c r="QW1270" s="290"/>
      <c r="QX1270" s="290"/>
      <c r="QY1270" s="290"/>
      <c r="QZ1270" s="290">
        <f t="shared" ref="QZ1270:RE1270" si="1006">QZ1272-QZ1271-QZ1269</f>
        <v>0</v>
      </c>
      <c r="RA1270" s="290">
        <f t="shared" si="1006"/>
        <v>0</v>
      </c>
      <c r="RB1270" s="290">
        <f t="shared" si="1006"/>
        <v>0</v>
      </c>
      <c r="RC1270" s="290">
        <f t="shared" si="1006"/>
        <v>0</v>
      </c>
      <c r="RD1270" s="290">
        <f t="shared" si="1006"/>
        <v>0</v>
      </c>
      <c r="RE1270" s="290">
        <f t="shared" si="1006"/>
        <v>0</v>
      </c>
      <c r="RF1270" s="290"/>
      <c r="RG1270" s="290"/>
      <c r="RH1270" s="290"/>
      <c r="RI1270" s="290"/>
      <c r="RJ1270" s="290"/>
      <c r="RK1270" s="290"/>
      <c r="RL1270" s="290"/>
      <c r="RM1270" s="290"/>
      <c r="RN1270" s="290"/>
      <c r="RO1270" s="290"/>
      <c r="RP1270" s="290"/>
      <c r="RQ1270" s="290"/>
      <c r="RR1270" s="290"/>
      <c r="RS1270" s="290"/>
      <c r="RT1270" s="290"/>
      <c r="RU1270" s="290">
        <f t="shared" ref="RU1270:RZ1270" si="1007">RU1272-RU1271-RU1269</f>
        <v>0</v>
      </c>
      <c r="RV1270" s="290">
        <f t="shared" si="1007"/>
        <v>0</v>
      </c>
      <c r="RW1270" s="290">
        <f t="shared" si="1007"/>
        <v>0</v>
      </c>
      <c r="RX1270" s="290">
        <f t="shared" si="1007"/>
        <v>0</v>
      </c>
      <c r="RY1270" s="290">
        <f t="shared" si="1007"/>
        <v>0</v>
      </c>
      <c r="RZ1270" s="290">
        <f t="shared" si="1007"/>
        <v>0</v>
      </c>
      <c r="SA1270" s="290"/>
      <c r="SB1270" s="290"/>
      <c r="SC1270" s="290"/>
      <c r="SD1270" s="290"/>
      <c r="SE1270" s="290"/>
      <c r="SF1270" s="290"/>
      <c r="SG1270" s="290"/>
      <c r="SH1270" s="290"/>
      <c r="SI1270" s="290"/>
      <c r="SJ1270" s="290"/>
      <c r="SK1270" s="290"/>
      <c r="SL1270" s="290"/>
      <c r="SM1270" s="290"/>
      <c r="SN1270" s="290"/>
      <c r="SO1270" s="290"/>
      <c r="SP1270" s="290">
        <f t="shared" ref="SP1270:SU1270" si="1008">SP1272-SP1271-SP1269</f>
        <v>0</v>
      </c>
      <c r="SQ1270" s="290">
        <f t="shared" si="1008"/>
        <v>0</v>
      </c>
      <c r="SR1270" s="290">
        <f t="shared" si="1008"/>
        <v>0</v>
      </c>
      <c r="SS1270" s="290">
        <f t="shared" si="1008"/>
        <v>0</v>
      </c>
      <c r="ST1270" s="290">
        <f t="shared" si="1008"/>
        <v>0</v>
      </c>
      <c r="SU1270" s="290">
        <f t="shared" si="1008"/>
        <v>0</v>
      </c>
      <c r="SV1270" s="290"/>
      <c r="SW1270" s="290"/>
      <c r="SX1270" s="290"/>
      <c r="SY1270" s="290"/>
      <c r="SZ1270" s="290"/>
      <c r="TA1270" s="290"/>
      <c r="TB1270" s="290"/>
      <c r="TC1270" s="290"/>
      <c r="TD1270" s="290"/>
      <c r="TE1270" s="290"/>
      <c r="TF1270" s="290"/>
      <c r="TG1270" s="290"/>
      <c r="TH1270" s="290"/>
      <c r="TI1270" s="290"/>
      <c r="TJ1270" s="290"/>
      <c r="TK1270" s="290">
        <f t="shared" ref="TK1270:TP1270" si="1009">TK1272-TK1271-TK1269</f>
        <v>0</v>
      </c>
      <c r="TL1270" s="290">
        <f t="shared" si="1009"/>
        <v>0</v>
      </c>
      <c r="TM1270" s="290">
        <f t="shared" si="1009"/>
        <v>0</v>
      </c>
      <c r="TN1270" s="290">
        <f t="shared" si="1009"/>
        <v>0</v>
      </c>
      <c r="TO1270" s="290">
        <f t="shared" si="1009"/>
        <v>0</v>
      </c>
      <c r="TP1270" s="290">
        <f t="shared" si="1009"/>
        <v>0</v>
      </c>
      <c r="TQ1270" s="290"/>
      <c r="TR1270" s="290"/>
      <c r="TS1270" s="290"/>
      <c r="TT1270" s="290"/>
      <c r="TU1270" s="290"/>
      <c r="TV1270" s="290"/>
      <c r="TW1270" s="290"/>
      <c r="TX1270" s="290"/>
      <c r="TY1270" s="290"/>
      <c r="TZ1270" s="290"/>
      <c r="UA1270" s="290"/>
      <c r="UB1270" s="290"/>
      <c r="UC1270" s="290"/>
      <c r="UD1270" s="290"/>
      <c r="UE1270" s="290"/>
      <c r="UF1270" s="290">
        <f t="shared" ref="UF1270:UK1270" si="1010">UF1272-UF1271-UF1269</f>
        <v>0</v>
      </c>
      <c r="UG1270" s="290">
        <f t="shared" si="1010"/>
        <v>0</v>
      </c>
      <c r="UH1270" s="290">
        <f t="shared" si="1010"/>
        <v>0</v>
      </c>
      <c r="UI1270" s="290">
        <f t="shared" si="1010"/>
        <v>0</v>
      </c>
      <c r="UJ1270" s="290">
        <f t="shared" si="1010"/>
        <v>0</v>
      </c>
      <c r="UK1270" s="290">
        <f t="shared" si="1010"/>
        <v>0</v>
      </c>
      <c r="UL1270" s="290"/>
      <c r="UM1270" s="290"/>
      <c r="UN1270" s="290"/>
      <c r="UO1270" s="290"/>
      <c r="UP1270" s="290"/>
      <c r="UQ1270" s="290"/>
      <c r="UR1270" s="290"/>
      <c r="US1270" s="290"/>
      <c r="UT1270" s="290"/>
      <c r="UU1270" s="290"/>
      <c r="UV1270" s="290"/>
      <c r="UW1270" s="290"/>
      <c r="UX1270" s="290"/>
      <c r="UY1270" s="290"/>
      <c r="UZ1270" s="290"/>
      <c r="VA1270" s="290">
        <f t="shared" ref="VA1270:VF1270" si="1011">VA1272-VA1271-VA1269</f>
        <v>-0.3</v>
      </c>
      <c r="VB1270" s="290">
        <f t="shared" si="1011"/>
        <v>0.1</v>
      </c>
      <c r="VC1270" s="290">
        <f t="shared" si="1011"/>
        <v>-0.1</v>
      </c>
      <c r="VD1270" s="290">
        <f t="shared" si="1011"/>
        <v>-0.06</v>
      </c>
      <c r="VE1270" s="290">
        <f t="shared" si="1011"/>
        <v>7.0000000000000007E-2</v>
      </c>
      <c r="VF1270" s="290">
        <f t="shared" si="1011"/>
        <v>-0.13</v>
      </c>
      <c r="VG1270" s="290"/>
      <c r="VH1270" s="290"/>
      <c r="VI1270" s="290"/>
      <c r="VJ1270" s="290"/>
      <c r="VK1270" s="290"/>
      <c r="VL1270" s="290"/>
      <c r="VM1270" s="290"/>
      <c r="VN1270" s="290"/>
      <c r="VO1270" s="290"/>
      <c r="VP1270" s="290"/>
      <c r="VQ1270" s="290"/>
      <c r="VR1270" s="290"/>
      <c r="VS1270" s="290"/>
      <c r="VT1270" s="290"/>
      <c r="VU1270" s="290"/>
      <c r="VV1270" s="290">
        <f t="shared" ref="VV1270:WA1270" si="1012">VV1272-VV1271-VV1269</f>
        <v>0</v>
      </c>
      <c r="VW1270" s="290">
        <f t="shared" si="1012"/>
        <v>0</v>
      </c>
      <c r="VX1270" s="290">
        <f t="shared" si="1012"/>
        <v>0</v>
      </c>
      <c r="VY1270" s="290">
        <f t="shared" si="1012"/>
        <v>0</v>
      </c>
      <c r="VZ1270" s="290">
        <f t="shared" si="1012"/>
        <v>0</v>
      </c>
      <c r="WA1270" s="290">
        <f t="shared" si="1012"/>
        <v>0</v>
      </c>
      <c r="WB1270" s="290"/>
      <c r="WC1270" s="290"/>
      <c r="WD1270" s="290"/>
      <c r="WE1270" s="290"/>
      <c r="WF1270" s="290"/>
      <c r="WG1270" s="290"/>
      <c r="WH1270" s="290"/>
      <c r="WI1270" s="290"/>
      <c r="WJ1270" s="290"/>
      <c r="WK1270" s="290"/>
      <c r="WL1270" s="290"/>
      <c r="WM1270" s="290"/>
      <c r="WN1270" s="290"/>
      <c r="WO1270" s="290"/>
      <c r="WP1270" s="290"/>
      <c r="WQ1270" s="290">
        <f t="shared" ref="WQ1270:WV1270" si="1013">WQ1272-WQ1271-WQ1269</f>
        <v>0</v>
      </c>
      <c r="WR1270" s="290">
        <f t="shared" si="1013"/>
        <v>0</v>
      </c>
      <c r="WS1270" s="290">
        <f t="shared" si="1013"/>
        <v>0</v>
      </c>
      <c r="WT1270" s="290">
        <f t="shared" si="1013"/>
        <v>0</v>
      </c>
      <c r="WU1270" s="290">
        <f t="shared" si="1013"/>
        <v>0</v>
      </c>
      <c r="WV1270" s="290">
        <f t="shared" si="1013"/>
        <v>0</v>
      </c>
      <c r="WW1270" s="290"/>
      <c r="WX1270" s="290"/>
      <c r="WY1270" s="290"/>
      <c r="WZ1270" s="290"/>
      <c r="XA1270" s="290"/>
      <c r="XB1270" s="290"/>
      <c r="XC1270" s="290"/>
      <c r="XD1270" s="290"/>
      <c r="XE1270" s="290"/>
      <c r="XF1270" s="290"/>
      <c r="XG1270" s="290"/>
      <c r="XH1270" s="290"/>
      <c r="XI1270" s="290"/>
      <c r="XJ1270" s="290"/>
      <c r="XK1270" s="290"/>
      <c r="XL1270" s="290">
        <f t="shared" ref="XL1270:XQ1270" si="1014">XL1272-XL1271-XL1269</f>
        <v>0</v>
      </c>
      <c r="XM1270" s="290">
        <f t="shared" si="1014"/>
        <v>0</v>
      </c>
      <c r="XN1270" s="290">
        <f t="shared" si="1014"/>
        <v>0</v>
      </c>
      <c r="XO1270" s="290">
        <f t="shared" si="1014"/>
        <v>0</v>
      </c>
      <c r="XP1270" s="290">
        <f t="shared" si="1014"/>
        <v>0</v>
      </c>
      <c r="XQ1270" s="290">
        <f t="shared" si="1014"/>
        <v>0</v>
      </c>
      <c r="XR1270" s="290"/>
      <c r="XS1270" s="290"/>
      <c r="XT1270" s="290"/>
      <c r="XU1270" s="290"/>
      <c r="XV1270" s="290"/>
      <c r="XW1270" s="290"/>
      <c r="XX1270" s="290"/>
      <c r="XY1270" s="290"/>
      <c r="XZ1270" s="290"/>
      <c r="YA1270" s="290"/>
      <c r="YB1270" s="290"/>
      <c r="YC1270" s="290"/>
      <c r="YD1270" s="290"/>
      <c r="YE1270" s="290"/>
      <c r="YF1270" s="290"/>
      <c r="YG1270" s="290">
        <f t="shared" ref="YG1270:YL1270" si="1015">YG1272-YG1271-YG1269</f>
        <v>0</v>
      </c>
      <c r="YH1270" s="290">
        <f t="shared" si="1015"/>
        <v>0</v>
      </c>
      <c r="YI1270" s="290">
        <f t="shared" si="1015"/>
        <v>0</v>
      </c>
      <c r="YJ1270" s="290">
        <f t="shared" si="1015"/>
        <v>0</v>
      </c>
      <c r="YK1270" s="290">
        <f t="shared" si="1015"/>
        <v>0</v>
      </c>
      <c r="YL1270" s="290">
        <f t="shared" si="1015"/>
        <v>0</v>
      </c>
      <c r="YM1270" s="290"/>
      <c r="YN1270" s="290"/>
      <c r="YO1270" s="290"/>
      <c r="YP1270" s="290"/>
      <c r="YQ1270" s="290"/>
      <c r="YR1270" s="290"/>
      <c r="YS1270" s="290"/>
      <c r="YT1270" s="290"/>
      <c r="YU1270" s="290"/>
      <c r="YV1270" s="290"/>
      <c r="YW1270" s="290"/>
      <c r="YX1270" s="290"/>
      <c r="YY1270" s="290"/>
      <c r="YZ1270" s="290"/>
      <c r="ZA1270" s="290"/>
      <c r="ZB1270" s="290">
        <f t="shared" ref="ZB1270:ZG1272" si="1016">AA1270+AV1270+BQ1270+CL1270+DG1270+EB1270+EW1270+FR1270+GM1270+HH1270+IC1270+IX1270+JS1270+KN1270+LI1270+MD1270+MY1270+NT1270+OO1270+PJ1270+QE1270+QZ1270+RU1270+SP1270+TK1270+UF1270+VA1270+VV1270+WQ1270+XL1270+YG1270</f>
        <v>-0.28000000000000003</v>
      </c>
      <c r="ZC1270" s="290">
        <f t="shared" si="1016"/>
        <v>0.17</v>
      </c>
      <c r="ZD1270" s="290">
        <f t="shared" si="1016"/>
        <v>0.01</v>
      </c>
      <c r="ZE1270" s="290">
        <f t="shared" si="1016"/>
        <v>-0.11</v>
      </c>
      <c r="ZF1270" s="290">
        <f t="shared" si="1016"/>
        <v>0.13</v>
      </c>
      <c r="ZG1270" s="290">
        <f t="shared" si="1016"/>
        <v>-0.16</v>
      </c>
    </row>
    <row r="1271" spans="1:683" ht="51.75" customHeight="1">
      <c r="A1271" s="115" t="s">
        <v>824</v>
      </c>
      <c r="B1271" s="1198"/>
      <c r="C1271" s="275" t="s">
        <v>444</v>
      </c>
      <c r="D1271" s="919"/>
      <c r="E1271" s="920"/>
      <c r="F1271" s="276"/>
      <c r="G1271" s="276"/>
      <c r="H1271" s="276"/>
      <c r="I1271" s="314"/>
      <c r="J1271" s="314"/>
      <c r="K1271" s="314"/>
      <c r="L1271" s="309" t="s">
        <v>808</v>
      </c>
      <c r="M1271" s="309" t="s">
        <v>808</v>
      </c>
      <c r="N1271" s="309" t="s">
        <v>808</v>
      </c>
      <c r="O1271" s="309" t="s">
        <v>808</v>
      </c>
      <c r="P1271" s="309" t="s">
        <v>808</v>
      </c>
      <c r="Q1271" s="309" t="s">
        <v>808</v>
      </c>
      <c r="R1271" s="309" t="s">
        <v>808</v>
      </c>
      <c r="S1271" s="309" t="s">
        <v>808</v>
      </c>
      <c r="T1271" s="309" t="s">
        <v>808</v>
      </c>
      <c r="U1271" s="309" t="s">
        <v>808</v>
      </c>
      <c r="V1271" s="309" t="s">
        <v>808</v>
      </c>
      <c r="W1271" s="309" t="s">
        <v>808</v>
      </c>
      <c r="X1271" s="309" t="s">
        <v>808</v>
      </c>
      <c r="Y1271" s="309" t="s">
        <v>808</v>
      </c>
      <c r="Z1271" s="309" t="s">
        <v>808</v>
      </c>
      <c r="AA1271" s="277"/>
      <c r="AB1271" s="277"/>
      <c r="AC1271" s="277"/>
      <c r="AD1271" s="277"/>
      <c r="AE1271" s="277"/>
      <c r="AF1271" s="277"/>
      <c r="AG1271" s="309" t="s">
        <v>808</v>
      </c>
      <c r="AH1271" s="309" t="s">
        <v>808</v>
      </c>
      <c r="AI1271" s="309" t="s">
        <v>808</v>
      </c>
      <c r="AJ1271" s="309" t="s">
        <v>808</v>
      </c>
      <c r="AK1271" s="309" t="s">
        <v>808</v>
      </c>
      <c r="AL1271" s="309" t="s">
        <v>808</v>
      </c>
      <c r="AM1271" s="309" t="s">
        <v>808</v>
      </c>
      <c r="AN1271" s="309" t="s">
        <v>808</v>
      </c>
      <c r="AO1271" s="309" t="s">
        <v>808</v>
      </c>
      <c r="AP1271" s="309" t="s">
        <v>808</v>
      </c>
      <c r="AQ1271" s="309" t="s">
        <v>808</v>
      </c>
      <c r="AR1271" s="309" t="s">
        <v>808</v>
      </c>
      <c r="AS1271" s="309" t="s">
        <v>808</v>
      </c>
      <c r="AT1271" s="309" t="s">
        <v>808</v>
      </c>
      <c r="AU1271" s="309" t="s">
        <v>808</v>
      </c>
      <c r="AV1271" s="277"/>
      <c r="AW1271" s="277"/>
      <c r="AX1271" s="277"/>
      <c r="AY1271" s="277"/>
      <c r="AZ1271" s="277"/>
      <c r="BA1271" s="277"/>
      <c r="BB1271" s="309" t="s">
        <v>808</v>
      </c>
      <c r="BC1271" s="309" t="s">
        <v>808</v>
      </c>
      <c r="BD1271" s="309" t="s">
        <v>808</v>
      </c>
      <c r="BE1271" s="309" t="s">
        <v>808</v>
      </c>
      <c r="BF1271" s="309" t="s">
        <v>808</v>
      </c>
      <c r="BG1271" s="309" t="s">
        <v>808</v>
      </c>
      <c r="BH1271" s="309" t="s">
        <v>808</v>
      </c>
      <c r="BI1271" s="309" t="s">
        <v>808</v>
      </c>
      <c r="BJ1271" s="309" t="s">
        <v>808</v>
      </c>
      <c r="BK1271" s="309" t="s">
        <v>808</v>
      </c>
      <c r="BL1271" s="309" t="s">
        <v>808</v>
      </c>
      <c r="BM1271" s="309" t="s">
        <v>808</v>
      </c>
      <c r="BN1271" s="309" t="s">
        <v>808</v>
      </c>
      <c r="BO1271" s="309" t="s">
        <v>808</v>
      </c>
      <c r="BP1271" s="309" t="s">
        <v>808</v>
      </c>
      <c r="BQ1271" s="277"/>
      <c r="BR1271" s="277"/>
      <c r="BS1271" s="277"/>
      <c r="BT1271" s="277"/>
      <c r="BU1271" s="277"/>
      <c r="BV1271" s="277"/>
      <c r="BW1271" s="309" t="s">
        <v>808</v>
      </c>
      <c r="BX1271" s="309" t="s">
        <v>808</v>
      </c>
      <c r="BY1271" s="309" t="s">
        <v>808</v>
      </c>
      <c r="BZ1271" s="309" t="s">
        <v>808</v>
      </c>
      <c r="CA1271" s="309" t="s">
        <v>808</v>
      </c>
      <c r="CB1271" s="309" t="s">
        <v>808</v>
      </c>
      <c r="CC1271" s="309" t="s">
        <v>808</v>
      </c>
      <c r="CD1271" s="309" t="s">
        <v>808</v>
      </c>
      <c r="CE1271" s="309" t="s">
        <v>808</v>
      </c>
      <c r="CF1271" s="309" t="s">
        <v>808</v>
      </c>
      <c r="CG1271" s="309" t="s">
        <v>808</v>
      </c>
      <c r="CH1271" s="309" t="s">
        <v>808</v>
      </c>
      <c r="CI1271" s="309" t="s">
        <v>808</v>
      </c>
      <c r="CJ1271" s="309" t="s">
        <v>808</v>
      </c>
      <c r="CK1271" s="309" t="s">
        <v>808</v>
      </c>
      <c r="CL1271" s="277"/>
      <c r="CM1271" s="277"/>
      <c r="CN1271" s="277"/>
      <c r="CO1271" s="277"/>
      <c r="CP1271" s="277"/>
      <c r="CQ1271" s="277"/>
      <c r="CR1271" s="309" t="s">
        <v>808</v>
      </c>
      <c r="CS1271" s="309" t="s">
        <v>808</v>
      </c>
      <c r="CT1271" s="309" t="s">
        <v>808</v>
      </c>
      <c r="CU1271" s="309" t="s">
        <v>808</v>
      </c>
      <c r="CV1271" s="309" t="s">
        <v>808</v>
      </c>
      <c r="CW1271" s="309" t="s">
        <v>808</v>
      </c>
      <c r="CX1271" s="309" t="s">
        <v>808</v>
      </c>
      <c r="CY1271" s="309" t="s">
        <v>808</v>
      </c>
      <c r="CZ1271" s="309" t="s">
        <v>808</v>
      </c>
      <c r="DA1271" s="309" t="s">
        <v>808</v>
      </c>
      <c r="DB1271" s="309" t="s">
        <v>808</v>
      </c>
      <c r="DC1271" s="309" t="s">
        <v>808</v>
      </c>
      <c r="DD1271" s="309" t="s">
        <v>808</v>
      </c>
      <c r="DE1271" s="309" t="s">
        <v>808</v>
      </c>
      <c r="DF1271" s="309" t="s">
        <v>808</v>
      </c>
      <c r="DG1271" s="277"/>
      <c r="DH1271" s="277"/>
      <c r="DI1271" s="277"/>
      <c r="DJ1271" s="277"/>
      <c r="DK1271" s="277"/>
      <c r="DL1271" s="277"/>
      <c r="DM1271" s="309" t="s">
        <v>808</v>
      </c>
      <c r="DN1271" s="309" t="s">
        <v>808</v>
      </c>
      <c r="DO1271" s="309" t="s">
        <v>808</v>
      </c>
      <c r="DP1271" s="309" t="s">
        <v>808</v>
      </c>
      <c r="DQ1271" s="309" t="s">
        <v>808</v>
      </c>
      <c r="DR1271" s="309" t="s">
        <v>808</v>
      </c>
      <c r="DS1271" s="309" t="s">
        <v>808</v>
      </c>
      <c r="DT1271" s="309" t="s">
        <v>808</v>
      </c>
      <c r="DU1271" s="309" t="s">
        <v>808</v>
      </c>
      <c r="DV1271" s="309" t="s">
        <v>808</v>
      </c>
      <c r="DW1271" s="309" t="s">
        <v>808</v>
      </c>
      <c r="DX1271" s="309" t="s">
        <v>808</v>
      </c>
      <c r="DY1271" s="309" t="s">
        <v>808</v>
      </c>
      <c r="DZ1271" s="309" t="s">
        <v>808</v>
      </c>
      <c r="EA1271" s="309" t="s">
        <v>808</v>
      </c>
      <c r="EB1271" s="277"/>
      <c r="EC1271" s="277"/>
      <c r="ED1271" s="277"/>
      <c r="EE1271" s="277"/>
      <c r="EF1271" s="277"/>
      <c r="EG1271" s="277"/>
      <c r="EH1271" s="309" t="s">
        <v>808</v>
      </c>
      <c r="EI1271" s="309" t="s">
        <v>808</v>
      </c>
      <c r="EJ1271" s="309" t="s">
        <v>808</v>
      </c>
      <c r="EK1271" s="309" t="s">
        <v>808</v>
      </c>
      <c r="EL1271" s="309" t="s">
        <v>808</v>
      </c>
      <c r="EM1271" s="309" t="s">
        <v>808</v>
      </c>
      <c r="EN1271" s="309" t="s">
        <v>808</v>
      </c>
      <c r="EO1271" s="309" t="s">
        <v>808</v>
      </c>
      <c r="EP1271" s="309" t="s">
        <v>808</v>
      </c>
      <c r="EQ1271" s="309" t="s">
        <v>808</v>
      </c>
      <c r="ER1271" s="309" t="s">
        <v>808</v>
      </c>
      <c r="ES1271" s="309" t="s">
        <v>808</v>
      </c>
      <c r="ET1271" s="309" t="s">
        <v>808</v>
      </c>
      <c r="EU1271" s="309" t="s">
        <v>808</v>
      </c>
      <c r="EV1271" s="309" t="s">
        <v>808</v>
      </c>
      <c r="EW1271" s="277"/>
      <c r="EX1271" s="277"/>
      <c r="EY1271" s="277"/>
      <c r="EZ1271" s="277"/>
      <c r="FA1271" s="277"/>
      <c r="FB1271" s="277"/>
      <c r="FC1271" s="309" t="s">
        <v>808</v>
      </c>
      <c r="FD1271" s="309" t="s">
        <v>808</v>
      </c>
      <c r="FE1271" s="309" t="s">
        <v>808</v>
      </c>
      <c r="FF1271" s="309" t="s">
        <v>808</v>
      </c>
      <c r="FG1271" s="309" t="s">
        <v>808</v>
      </c>
      <c r="FH1271" s="309" t="s">
        <v>808</v>
      </c>
      <c r="FI1271" s="309" t="s">
        <v>808</v>
      </c>
      <c r="FJ1271" s="309" t="s">
        <v>808</v>
      </c>
      <c r="FK1271" s="309" t="s">
        <v>808</v>
      </c>
      <c r="FL1271" s="309" t="s">
        <v>808</v>
      </c>
      <c r="FM1271" s="309" t="s">
        <v>808</v>
      </c>
      <c r="FN1271" s="309" t="s">
        <v>808</v>
      </c>
      <c r="FO1271" s="309" t="s">
        <v>808</v>
      </c>
      <c r="FP1271" s="309" t="s">
        <v>808</v>
      </c>
      <c r="FQ1271" s="309" t="s">
        <v>808</v>
      </c>
      <c r="FR1271" s="277"/>
      <c r="FS1271" s="277"/>
      <c r="FT1271" s="277"/>
      <c r="FU1271" s="277"/>
      <c r="FV1271" s="277"/>
      <c r="FW1271" s="277"/>
      <c r="FX1271" s="309" t="s">
        <v>808</v>
      </c>
      <c r="FY1271" s="309" t="s">
        <v>808</v>
      </c>
      <c r="FZ1271" s="309" t="s">
        <v>808</v>
      </c>
      <c r="GA1271" s="309" t="s">
        <v>808</v>
      </c>
      <c r="GB1271" s="309" t="s">
        <v>808</v>
      </c>
      <c r="GC1271" s="309" t="s">
        <v>808</v>
      </c>
      <c r="GD1271" s="309" t="s">
        <v>808</v>
      </c>
      <c r="GE1271" s="309" t="s">
        <v>808</v>
      </c>
      <c r="GF1271" s="309" t="s">
        <v>808</v>
      </c>
      <c r="GG1271" s="309" t="s">
        <v>808</v>
      </c>
      <c r="GH1271" s="309" t="s">
        <v>808</v>
      </c>
      <c r="GI1271" s="309" t="s">
        <v>808</v>
      </c>
      <c r="GJ1271" s="309" t="s">
        <v>808</v>
      </c>
      <c r="GK1271" s="309" t="s">
        <v>808</v>
      </c>
      <c r="GL1271" s="309" t="s">
        <v>808</v>
      </c>
      <c r="GM1271" s="277"/>
      <c r="GN1271" s="277"/>
      <c r="GO1271" s="277"/>
      <c r="GP1271" s="277"/>
      <c r="GQ1271" s="277"/>
      <c r="GR1271" s="277"/>
      <c r="GS1271" s="309" t="s">
        <v>808</v>
      </c>
      <c r="GT1271" s="309" t="s">
        <v>808</v>
      </c>
      <c r="GU1271" s="309" t="s">
        <v>808</v>
      </c>
      <c r="GV1271" s="309" t="s">
        <v>808</v>
      </c>
      <c r="GW1271" s="309" t="s">
        <v>808</v>
      </c>
      <c r="GX1271" s="309" t="s">
        <v>808</v>
      </c>
      <c r="GY1271" s="309" t="s">
        <v>808</v>
      </c>
      <c r="GZ1271" s="309" t="s">
        <v>808</v>
      </c>
      <c r="HA1271" s="309" t="s">
        <v>808</v>
      </c>
      <c r="HB1271" s="309" t="s">
        <v>808</v>
      </c>
      <c r="HC1271" s="309" t="s">
        <v>808</v>
      </c>
      <c r="HD1271" s="309" t="s">
        <v>808</v>
      </c>
      <c r="HE1271" s="309" t="s">
        <v>808</v>
      </c>
      <c r="HF1271" s="309" t="s">
        <v>808</v>
      </c>
      <c r="HG1271" s="309" t="s">
        <v>808</v>
      </c>
      <c r="HH1271" s="277"/>
      <c r="HI1271" s="277"/>
      <c r="HJ1271" s="277"/>
      <c r="HK1271" s="277"/>
      <c r="HL1271" s="277"/>
      <c r="HM1271" s="277"/>
      <c r="HN1271" s="309" t="s">
        <v>808</v>
      </c>
      <c r="HO1271" s="309" t="s">
        <v>808</v>
      </c>
      <c r="HP1271" s="309" t="s">
        <v>808</v>
      </c>
      <c r="HQ1271" s="309" t="s">
        <v>808</v>
      </c>
      <c r="HR1271" s="309" t="s">
        <v>808</v>
      </c>
      <c r="HS1271" s="309" t="s">
        <v>808</v>
      </c>
      <c r="HT1271" s="309" t="s">
        <v>808</v>
      </c>
      <c r="HU1271" s="309" t="s">
        <v>808</v>
      </c>
      <c r="HV1271" s="309" t="s">
        <v>808</v>
      </c>
      <c r="HW1271" s="309" t="s">
        <v>808</v>
      </c>
      <c r="HX1271" s="309" t="s">
        <v>808</v>
      </c>
      <c r="HY1271" s="309" t="s">
        <v>808</v>
      </c>
      <c r="HZ1271" s="309" t="s">
        <v>808</v>
      </c>
      <c r="IA1271" s="309" t="s">
        <v>808</v>
      </c>
      <c r="IB1271" s="309" t="s">
        <v>808</v>
      </c>
      <c r="IC1271" s="277"/>
      <c r="ID1271" s="277"/>
      <c r="IE1271" s="277"/>
      <c r="IF1271" s="277"/>
      <c r="IG1271" s="277"/>
      <c r="IH1271" s="277"/>
      <c r="II1271" s="309" t="s">
        <v>808</v>
      </c>
      <c r="IJ1271" s="309" t="s">
        <v>808</v>
      </c>
      <c r="IK1271" s="309" t="s">
        <v>808</v>
      </c>
      <c r="IL1271" s="309" t="s">
        <v>808</v>
      </c>
      <c r="IM1271" s="309" t="s">
        <v>808</v>
      </c>
      <c r="IN1271" s="309" t="s">
        <v>808</v>
      </c>
      <c r="IO1271" s="309" t="s">
        <v>808</v>
      </c>
      <c r="IP1271" s="309" t="s">
        <v>808</v>
      </c>
      <c r="IQ1271" s="309" t="s">
        <v>808</v>
      </c>
      <c r="IR1271" s="309" t="s">
        <v>808</v>
      </c>
      <c r="IS1271" s="309" t="s">
        <v>808</v>
      </c>
      <c r="IT1271" s="309" t="s">
        <v>808</v>
      </c>
      <c r="IU1271" s="309" t="s">
        <v>808</v>
      </c>
      <c r="IV1271" s="309" t="s">
        <v>808</v>
      </c>
      <c r="IW1271" s="309" t="s">
        <v>808</v>
      </c>
      <c r="IX1271" s="277"/>
      <c r="IY1271" s="277"/>
      <c r="IZ1271" s="277"/>
      <c r="JA1271" s="277"/>
      <c r="JB1271" s="277"/>
      <c r="JC1271" s="277"/>
      <c r="JD1271" s="309" t="s">
        <v>808</v>
      </c>
      <c r="JE1271" s="309" t="s">
        <v>808</v>
      </c>
      <c r="JF1271" s="309" t="s">
        <v>808</v>
      </c>
      <c r="JG1271" s="309" t="s">
        <v>808</v>
      </c>
      <c r="JH1271" s="309" t="s">
        <v>808</v>
      </c>
      <c r="JI1271" s="309" t="s">
        <v>808</v>
      </c>
      <c r="JJ1271" s="309" t="s">
        <v>808</v>
      </c>
      <c r="JK1271" s="309" t="s">
        <v>808</v>
      </c>
      <c r="JL1271" s="309" t="s">
        <v>808</v>
      </c>
      <c r="JM1271" s="309" t="s">
        <v>808</v>
      </c>
      <c r="JN1271" s="309" t="s">
        <v>808</v>
      </c>
      <c r="JO1271" s="309" t="s">
        <v>808</v>
      </c>
      <c r="JP1271" s="309" t="s">
        <v>808</v>
      </c>
      <c r="JQ1271" s="309" t="s">
        <v>808</v>
      </c>
      <c r="JR1271" s="309" t="s">
        <v>808</v>
      </c>
      <c r="JS1271" s="277"/>
      <c r="JT1271" s="277"/>
      <c r="JU1271" s="277"/>
      <c r="JV1271" s="277"/>
      <c r="JW1271" s="277"/>
      <c r="JX1271" s="277"/>
      <c r="JY1271" s="309" t="s">
        <v>808</v>
      </c>
      <c r="JZ1271" s="309" t="s">
        <v>808</v>
      </c>
      <c r="KA1271" s="309" t="s">
        <v>808</v>
      </c>
      <c r="KB1271" s="309" t="s">
        <v>808</v>
      </c>
      <c r="KC1271" s="309" t="s">
        <v>808</v>
      </c>
      <c r="KD1271" s="309" t="s">
        <v>808</v>
      </c>
      <c r="KE1271" s="309" t="s">
        <v>808</v>
      </c>
      <c r="KF1271" s="309" t="s">
        <v>808</v>
      </c>
      <c r="KG1271" s="309" t="s">
        <v>808</v>
      </c>
      <c r="KH1271" s="309" t="s">
        <v>808</v>
      </c>
      <c r="KI1271" s="309" t="s">
        <v>808</v>
      </c>
      <c r="KJ1271" s="309" t="s">
        <v>808</v>
      </c>
      <c r="KK1271" s="309" t="s">
        <v>808</v>
      </c>
      <c r="KL1271" s="309" t="s">
        <v>808</v>
      </c>
      <c r="KM1271" s="309" t="s">
        <v>808</v>
      </c>
      <c r="KN1271" s="277"/>
      <c r="KO1271" s="277"/>
      <c r="KP1271" s="277"/>
      <c r="KQ1271" s="277"/>
      <c r="KR1271" s="277"/>
      <c r="KS1271" s="277"/>
      <c r="KT1271" s="309" t="s">
        <v>808</v>
      </c>
      <c r="KU1271" s="309" t="s">
        <v>808</v>
      </c>
      <c r="KV1271" s="309" t="s">
        <v>808</v>
      </c>
      <c r="KW1271" s="309" t="s">
        <v>808</v>
      </c>
      <c r="KX1271" s="309" t="s">
        <v>808</v>
      </c>
      <c r="KY1271" s="309" t="s">
        <v>808</v>
      </c>
      <c r="KZ1271" s="309" t="s">
        <v>808</v>
      </c>
      <c r="LA1271" s="309" t="s">
        <v>808</v>
      </c>
      <c r="LB1271" s="309" t="s">
        <v>808</v>
      </c>
      <c r="LC1271" s="309" t="s">
        <v>808</v>
      </c>
      <c r="LD1271" s="309" t="s">
        <v>808</v>
      </c>
      <c r="LE1271" s="309" t="s">
        <v>808</v>
      </c>
      <c r="LF1271" s="309" t="s">
        <v>808</v>
      </c>
      <c r="LG1271" s="309" t="s">
        <v>808</v>
      </c>
      <c r="LH1271" s="309" t="s">
        <v>808</v>
      </c>
      <c r="LI1271" s="277"/>
      <c r="LJ1271" s="277"/>
      <c r="LK1271" s="277"/>
      <c r="LL1271" s="277"/>
      <c r="LM1271" s="277"/>
      <c r="LN1271" s="277"/>
      <c r="LO1271" s="309" t="s">
        <v>808</v>
      </c>
      <c r="LP1271" s="309" t="s">
        <v>808</v>
      </c>
      <c r="LQ1271" s="309" t="s">
        <v>808</v>
      </c>
      <c r="LR1271" s="309" t="s">
        <v>808</v>
      </c>
      <c r="LS1271" s="309" t="s">
        <v>808</v>
      </c>
      <c r="LT1271" s="309" t="s">
        <v>808</v>
      </c>
      <c r="LU1271" s="309" t="s">
        <v>808</v>
      </c>
      <c r="LV1271" s="309" t="s">
        <v>808</v>
      </c>
      <c r="LW1271" s="309" t="s">
        <v>808</v>
      </c>
      <c r="LX1271" s="309" t="s">
        <v>808</v>
      </c>
      <c r="LY1271" s="309" t="s">
        <v>808</v>
      </c>
      <c r="LZ1271" s="309" t="s">
        <v>808</v>
      </c>
      <c r="MA1271" s="309" t="s">
        <v>808</v>
      </c>
      <c r="MB1271" s="309" t="s">
        <v>808</v>
      </c>
      <c r="MC1271" s="309" t="s">
        <v>808</v>
      </c>
      <c r="MD1271" s="277"/>
      <c r="ME1271" s="277"/>
      <c r="MF1271" s="277"/>
      <c r="MG1271" s="277"/>
      <c r="MH1271" s="277"/>
      <c r="MI1271" s="277"/>
      <c r="MJ1271" s="309" t="s">
        <v>808</v>
      </c>
      <c r="MK1271" s="309" t="s">
        <v>808</v>
      </c>
      <c r="ML1271" s="309" t="s">
        <v>808</v>
      </c>
      <c r="MM1271" s="309" t="s">
        <v>808</v>
      </c>
      <c r="MN1271" s="309" t="s">
        <v>808</v>
      </c>
      <c r="MO1271" s="309" t="s">
        <v>808</v>
      </c>
      <c r="MP1271" s="309" t="s">
        <v>808</v>
      </c>
      <c r="MQ1271" s="309" t="s">
        <v>808</v>
      </c>
      <c r="MR1271" s="309" t="s">
        <v>808</v>
      </c>
      <c r="MS1271" s="309" t="s">
        <v>808</v>
      </c>
      <c r="MT1271" s="309" t="s">
        <v>808</v>
      </c>
      <c r="MU1271" s="309" t="s">
        <v>808</v>
      </c>
      <c r="MV1271" s="309" t="s">
        <v>808</v>
      </c>
      <c r="MW1271" s="309" t="s">
        <v>808</v>
      </c>
      <c r="MX1271" s="309" t="s">
        <v>808</v>
      </c>
      <c r="MY1271" s="277"/>
      <c r="MZ1271" s="277"/>
      <c r="NA1271" s="277"/>
      <c r="NB1271" s="277"/>
      <c r="NC1271" s="277"/>
      <c r="ND1271" s="277"/>
      <c r="NE1271" s="309" t="s">
        <v>808</v>
      </c>
      <c r="NF1271" s="309" t="s">
        <v>808</v>
      </c>
      <c r="NG1271" s="309" t="s">
        <v>808</v>
      </c>
      <c r="NH1271" s="309" t="s">
        <v>808</v>
      </c>
      <c r="NI1271" s="309" t="s">
        <v>808</v>
      </c>
      <c r="NJ1271" s="309" t="s">
        <v>808</v>
      </c>
      <c r="NK1271" s="309" t="s">
        <v>808</v>
      </c>
      <c r="NL1271" s="309" t="s">
        <v>808</v>
      </c>
      <c r="NM1271" s="309" t="s">
        <v>808</v>
      </c>
      <c r="NN1271" s="309" t="s">
        <v>808</v>
      </c>
      <c r="NO1271" s="309" t="s">
        <v>808</v>
      </c>
      <c r="NP1271" s="309" t="s">
        <v>808</v>
      </c>
      <c r="NQ1271" s="309" t="s">
        <v>808</v>
      </c>
      <c r="NR1271" s="309" t="s">
        <v>808</v>
      </c>
      <c r="NS1271" s="309" t="s">
        <v>808</v>
      </c>
      <c r="NT1271" s="277"/>
      <c r="NU1271" s="277"/>
      <c r="NV1271" s="277"/>
      <c r="NW1271" s="277"/>
      <c r="NX1271" s="277"/>
      <c r="NY1271" s="277"/>
      <c r="NZ1271" s="309" t="s">
        <v>808</v>
      </c>
      <c r="OA1271" s="309" t="s">
        <v>808</v>
      </c>
      <c r="OB1271" s="309" t="s">
        <v>808</v>
      </c>
      <c r="OC1271" s="309" t="s">
        <v>808</v>
      </c>
      <c r="OD1271" s="309" t="s">
        <v>808</v>
      </c>
      <c r="OE1271" s="309" t="s">
        <v>808</v>
      </c>
      <c r="OF1271" s="309" t="s">
        <v>808</v>
      </c>
      <c r="OG1271" s="309" t="s">
        <v>808</v>
      </c>
      <c r="OH1271" s="309" t="s">
        <v>808</v>
      </c>
      <c r="OI1271" s="309" t="s">
        <v>808</v>
      </c>
      <c r="OJ1271" s="309" t="s">
        <v>808</v>
      </c>
      <c r="OK1271" s="309" t="s">
        <v>808</v>
      </c>
      <c r="OL1271" s="309" t="s">
        <v>808</v>
      </c>
      <c r="OM1271" s="309" t="s">
        <v>808</v>
      </c>
      <c r="ON1271" s="309" t="s">
        <v>808</v>
      </c>
      <c r="OO1271" s="277"/>
      <c r="OP1271" s="277"/>
      <c r="OQ1271" s="277"/>
      <c r="OR1271" s="277"/>
      <c r="OS1271" s="277"/>
      <c r="OT1271" s="277"/>
      <c r="OU1271" s="309" t="s">
        <v>808</v>
      </c>
      <c r="OV1271" s="309" t="s">
        <v>808</v>
      </c>
      <c r="OW1271" s="309" t="s">
        <v>808</v>
      </c>
      <c r="OX1271" s="309" t="s">
        <v>808</v>
      </c>
      <c r="OY1271" s="309" t="s">
        <v>808</v>
      </c>
      <c r="OZ1271" s="309" t="s">
        <v>808</v>
      </c>
      <c r="PA1271" s="309" t="s">
        <v>808</v>
      </c>
      <c r="PB1271" s="309" t="s">
        <v>808</v>
      </c>
      <c r="PC1271" s="309" t="s">
        <v>808</v>
      </c>
      <c r="PD1271" s="309" t="s">
        <v>808</v>
      </c>
      <c r="PE1271" s="309" t="s">
        <v>808</v>
      </c>
      <c r="PF1271" s="309" t="s">
        <v>808</v>
      </c>
      <c r="PG1271" s="309" t="s">
        <v>808</v>
      </c>
      <c r="PH1271" s="309" t="s">
        <v>808</v>
      </c>
      <c r="PI1271" s="309" t="s">
        <v>808</v>
      </c>
      <c r="PJ1271" s="277"/>
      <c r="PK1271" s="277"/>
      <c r="PL1271" s="277"/>
      <c r="PM1271" s="277"/>
      <c r="PN1271" s="277"/>
      <c r="PO1271" s="277"/>
      <c r="PP1271" s="309" t="s">
        <v>808</v>
      </c>
      <c r="PQ1271" s="309" t="s">
        <v>808</v>
      </c>
      <c r="PR1271" s="309" t="s">
        <v>808</v>
      </c>
      <c r="PS1271" s="309" t="s">
        <v>808</v>
      </c>
      <c r="PT1271" s="309" t="s">
        <v>808</v>
      </c>
      <c r="PU1271" s="309" t="s">
        <v>808</v>
      </c>
      <c r="PV1271" s="309" t="s">
        <v>808</v>
      </c>
      <c r="PW1271" s="309" t="s">
        <v>808</v>
      </c>
      <c r="PX1271" s="309" t="s">
        <v>808</v>
      </c>
      <c r="PY1271" s="309" t="s">
        <v>808</v>
      </c>
      <c r="PZ1271" s="309" t="s">
        <v>808</v>
      </c>
      <c r="QA1271" s="309" t="s">
        <v>808</v>
      </c>
      <c r="QB1271" s="309" t="s">
        <v>808</v>
      </c>
      <c r="QC1271" s="309" t="s">
        <v>808</v>
      </c>
      <c r="QD1271" s="309" t="s">
        <v>808</v>
      </c>
      <c r="QE1271" s="277"/>
      <c r="QF1271" s="277"/>
      <c r="QG1271" s="277"/>
      <c r="QH1271" s="277"/>
      <c r="QI1271" s="277"/>
      <c r="QJ1271" s="277"/>
      <c r="QK1271" s="309" t="s">
        <v>808</v>
      </c>
      <c r="QL1271" s="309" t="s">
        <v>808</v>
      </c>
      <c r="QM1271" s="309" t="s">
        <v>808</v>
      </c>
      <c r="QN1271" s="309" t="s">
        <v>808</v>
      </c>
      <c r="QO1271" s="309" t="s">
        <v>808</v>
      </c>
      <c r="QP1271" s="309" t="s">
        <v>808</v>
      </c>
      <c r="QQ1271" s="309" t="s">
        <v>808</v>
      </c>
      <c r="QR1271" s="309" t="s">
        <v>808</v>
      </c>
      <c r="QS1271" s="309" t="s">
        <v>808</v>
      </c>
      <c r="QT1271" s="309" t="s">
        <v>808</v>
      </c>
      <c r="QU1271" s="309" t="s">
        <v>808</v>
      </c>
      <c r="QV1271" s="309" t="s">
        <v>808</v>
      </c>
      <c r="QW1271" s="309" t="s">
        <v>808</v>
      </c>
      <c r="QX1271" s="309" t="s">
        <v>808</v>
      </c>
      <c r="QY1271" s="309" t="s">
        <v>808</v>
      </c>
      <c r="QZ1271" s="277"/>
      <c r="RA1271" s="277"/>
      <c r="RB1271" s="277"/>
      <c r="RC1271" s="277"/>
      <c r="RD1271" s="277"/>
      <c r="RE1271" s="277"/>
      <c r="RF1271" s="309" t="s">
        <v>808</v>
      </c>
      <c r="RG1271" s="309" t="s">
        <v>808</v>
      </c>
      <c r="RH1271" s="309" t="s">
        <v>808</v>
      </c>
      <c r="RI1271" s="309" t="s">
        <v>808</v>
      </c>
      <c r="RJ1271" s="309" t="s">
        <v>808</v>
      </c>
      <c r="RK1271" s="309" t="s">
        <v>808</v>
      </c>
      <c r="RL1271" s="309" t="s">
        <v>808</v>
      </c>
      <c r="RM1271" s="309" t="s">
        <v>808</v>
      </c>
      <c r="RN1271" s="309" t="s">
        <v>808</v>
      </c>
      <c r="RO1271" s="309" t="s">
        <v>808</v>
      </c>
      <c r="RP1271" s="309" t="s">
        <v>808</v>
      </c>
      <c r="RQ1271" s="309" t="s">
        <v>808</v>
      </c>
      <c r="RR1271" s="309" t="s">
        <v>808</v>
      </c>
      <c r="RS1271" s="309" t="s">
        <v>808</v>
      </c>
      <c r="RT1271" s="309" t="s">
        <v>808</v>
      </c>
      <c r="RU1271" s="277"/>
      <c r="RV1271" s="277"/>
      <c r="RW1271" s="277"/>
      <c r="RX1271" s="277"/>
      <c r="RY1271" s="277"/>
      <c r="RZ1271" s="277"/>
      <c r="SA1271" s="309" t="s">
        <v>808</v>
      </c>
      <c r="SB1271" s="309" t="s">
        <v>808</v>
      </c>
      <c r="SC1271" s="309" t="s">
        <v>808</v>
      </c>
      <c r="SD1271" s="309" t="s">
        <v>808</v>
      </c>
      <c r="SE1271" s="309" t="s">
        <v>808</v>
      </c>
      <c r="SF1271" s="309" t="s">
        <v>808</v>
      </c>
      <c r="SG1271" s="309" t="s">
        <v>808</v>
      </c>
      <c r="SH1271" s="309" t="s">
        <v>808</v>
      </c>
      <c r="SI1271" s="309" t="s">
        <v>808</v>
      </c>
      <c r="SJ1271" s="309" t="s">
        <v>808</v>
      </c>
      <c r="SK1271" s="309" t="s">
        <v>808</v>
      </c>
      <c r="SL1271" s="309" t="s">
        <v>808</v>
      </c>
      <c r="SM1271" s="309" t="s">
        <v>808</v>
      </c>
      <c r="SN1271" s="309" t="s">
        <v>808</v>
      </c>
      <c r="SO1271" s="309" t="s">
        <v>808</v>
      </c>
      <c r="SP1271" s="277"/>
      <c r="SQ1271" s="277"/>
      <c r="SR1271" s="277"/>
      <c r="SS1271" s="277"/>
      <c r="ST1271" s="277"/>
      <c r="SU1271" s="277"/>
      <c r="SV1271" s="309" t="s">
        <v>808</v>
      </c>
      <c r="SW1271" s="309" t="s">
        <v>808</v>
      </c>
      <c r="SX1271" s="309" t="s">
        <v>808</v>
      </c>
      <c r="SY1271" s="309" t="s">
        <v>808</v>
      </c>
      <c r="SZ1271" s="309" t="s">
        <v>808</v>
      </c>
      <c r="TA1271" s="309" t="s">
        <v>808</v>
      </c>
      <c r="TB1271" s="309" t="s">
        <v>808</v>
      </c>
      <c r="TC1271" s="309" t="s">
        <v>808</v>
      </c>
      <c r="TD1271" s="309" t="s">
        <v>808</v>
      </c>
      <c r="TE1271" s="309" t="s">
        <v>808</v>
      </c>
      <c r="TF1271" s="309" t="s">
        <v>808</v>
      </c>
      <c r="TG1271" s="309" t="s">
        <v>808</v>
      </c>
      <c r="TH1271" s="309" t="s">
        <v>808</v>
      </c>
      <c r="TI1271" s="309" t="s">
        <v>808</v>
      </c>
      <c r="TJ1271" s="309" t="s">
        <v>808</v>
      </c>
      <c r="TK1271" s="277"/>
      <c r="TL1271" s="277"/>
      <c r="TM1271" s="277"/>
      <c r="TN1271" s="277"/>
      <c r="TO1271" s="277"/>
      <c r="TP1271" s="277"/>
      <c r="TQ1271" s="309" t="s">
        <v>808</v>
      </c>
      <c r="TR1271" s="309" t="s">
        <v>808</v>
      </c>
      <c r="TS1271" s="309" t="s">
        <v>808</v>
      </c>
      <c r="TT1271" s="309" t="s">
        <v>808</v>
      </c>
      <c r="TU1271" s="309" t="s">
        <v>808</v>
      </c>
      <c r="TV1271" s="309" t="s">
        <v>808</v>
      </c>
      <c r="TW1271" s="309" t="s">
        <v>808</v>
      </c>
      <c r="TX1271" s="309" t="s">
        <v>808</v>
      </c>
      <c r="TY1271" s="309" t="s">
        <v>808</v>
      </c>
      <c r="TZ1271" s="309" t="s">
        <v>808</v>
      </c>
      <c r="UA1271" s="309" t="s">
        <v>808</v>
      </c>
      <c r="UB1271" s="309" t="s">
        <v>808</v>
      </c>
      <c r="UC1271" s="309" t="s">
        <v>808</v>
      </c>
      <c r="UD1271" s="309" t="s">
        <v>808</v>
      </c>
      <c r="UE1271" s="309" t="s">
        <v>808</v>
      </c>
      <c r="UF1271" s="277"/>
      <c r="UG1271" s="277"/>
      <c r="UH1271" s="277"/>
      <c r="UI1271" s="277"/>
      <c r="UJ1271" s="277"/>
      <c r="UK1271" s="277"/>
      <c r="UL1271" s="309" t="s">
        <v>808</v>
      </c>
      <c r="UM1271" s="309" t="s">
        <v>808</v>
      </c>
      <c r="UN1271" s="309" t="s">
        <v>808</v>
      </c>
      <c r="UO1271" s="309" t="s">
        <v>808</v>
      </c>
      <c r="UP1271" s="309" t="s">
        <v>808</v>
      </c>
      <c r="UQ1271" s="309" t="s">
        <v>808</v>
      </c>
      <c r="UR1271" s="309" t="s">
        <v>808</v>
      </c>
      <c r="US1271" s="309" t="s">
        <v>808</v>
      </c>
      <c r="UT1271" s="309" t="s">
        <v>808</v>
      </c>
      <c r="UU1271" s="309" t="s">
        <v>808</v>
      </c>
      <c r="UV1271" s="309" t="s">
        <v>808</v>
      </c>
      <c r="UW1271" s="309" t="s">
        <v>808</v>
      </c>
      <c r="UX1271" s="309" t="s">
        <v>808</v>
      </c>
      <c r="UY1271" s="309" t="s">
        <v>808</v>
      </c>
      <c r="UZ1271" s="309" t="s">
        <v>808</v>
      </c>
      <c r="VA1271" s="277"/>
      <c r="VB1271" s="277"/>
      <c r="VC1271" s="277"/>
      <c r="VD1271" s="277"/>
      <c r="VE1271" s="277"/>
      <c r="VF1271" s="277"/>
      <c r="VG1271" s="309" t="s">
        <v>808</v>
      </c>
      <c r="VH1271" s="309" t="s">
        <v>808</v>
      </c>
      <c r="VI1271" s="309" t="s">
        <v>808</v>
      </c>
      <c r="VJ1271" s="309" t="s">
        <v>808</v>
      </c>
      <c r="VK1271" s="309" t="s">
        <v>808</v>
      </c>
      <c r="VL1271" s="309" t="s">
        <v>808</v>
      </c>
      <c r="VM1271" s="309" t="s">
        <v>808</v>
      </c>
      <c r="VN1271" s="309" t="s">
        <v>808</v>
      </c>
      <c r="VO1271" s="309" t="s">
        <v>808</v>
      </c>
      <c r="VP1271" s="309" t="s">
        <v>808</v>
      </c>
      <c r="VQ1271" s="309" t="s">
        <v>808</v>
      </c>
      <c r="VR1271" s="309" t="s">
        <v>808</v>
      </c>
      <c r="VS1271" s="309" t="s">
        <v>808</v>
      </c>
      <c r="VT1271" s="309" t="s">
        <v>808</v>
      </c>
      <c r="VU1271" s="309" t="s">
        <v>808</v>
      </c>
      <c r="VV1271" s="277"/>
      <c r="VW1271" s="277"/>
      <c r="VX1271" s="277"/>
      <c r="VY1271" s="277"/>
      <c r="VZ1271" s="277"/>
      <c r="WA1271" s="277"/>
      <c r="WB1271" s="309" t="s">
        <v>808</v>
      </c>
      <c r="WC1271" s="309" t="s">
        <v>808</v>
      </c>
      <c r="WD1271" s="309" t="s">
        <v>808</v>
      </c>
      <c r="WE1271" s="309" t="s">
        <v>808</v>
      </c>
      <c r="WF1271" s="309" t="s">
        <v>808</v>
      </c>
      <c r="WG1271" s="309" t="s">
        <v>808</v>
      </c>
      <c r="WH1271" s="309" t="s">
        <v>808</v>
      </c>
      <c r="WI1271" s="309" t="s">
        <v>808</v>
      </c>
      <c r="WJ1271" s="309" t="s">
        <v>808</v>
      </c>
      <c r="WK1271" s="309" t="s">
        <v>808</v>
      </c>
      <c r="WL1271" s="309" t="s">
        <v>808</v>
      </c>
      <c r="WM1271" s="309" t="s">
        <v>808</v>
      </c>
      <c r="WN1271" s="309" t="s">
        <v>808</v>
      </c>
      <c r="WO1271" s="309" t="s">
        <v>808</v>
      </c>
      <c r="WP1271" s="309" t="s">
        <v>808</v>
      </c>
      <c r="WQ1271" s="277"/>
      <c r="WR1271" s="277"/>
      <c r="WS1271" s="277"/>
      <c r="WT1271" s="277"/>
      <c r="WU1271" s="277"/>
      <c r="WV1271" s="277"/>
      <c r="WW1271" s="309" t="s">
        <v>808</v>
      </c>
      <c r="WX1271" s="309" t="s">
        <v>808</v>
      </c>
      <c r="WY1271" s="309" t="s">
        <v>808</v>
      </c>
      <c r="WZ1271" s="309" t="s">
        <v>808</v>
      </c>
      <c r="XA1271" s="309" t="s">
        <v>808</v>
      </c>
      <c r="XB1271" s="309" t="s">
        <v>808</v>
      </c>
      <c r="XC1271" s="309" t="s">
        <v>808</v>
      </c>
      <c r="XD1271" s="309" t="s">
        <v>808</v>
      </c>
      <c r="XE1271" s="309" t="s">
        <v>808</v>
      </c>
      <c r="XF1271" s="309" t="s">
        <v>808</v>
      </c>
      <c r="XG1271" s="309" t="s">
        <v>808</v>
      </c>
      <c r="XH1271" s="309" t="s">
        <v>808</v>
      </c>
      <c r="XI1271" s="309" t="s">
        <v>808</v>
      </c>
      <c r="XJ1271" s="309" t="s">
        <v>808</v>
      </c>
      <c r="XK1271" s="309" t="s">
        <v>808</v>
      </c>
      <c r="XL1271" s="277"/>
      <c r="XM1271" s="277"/>
      <c r="XN1271" s="277"/>
      <c r="XO1271" s="277"/>
      <c r="XP1271" s="277"/>
      <c r="XQ1271" s="277"/>
      <c r="XR1271" s="309" t="s">
        <v>808</v>
      </c>
      <c r="XS1271" s="309" t="s">
        <v>808</v>
      </c>
      <c r="XT1271" s="309" t="s">
        <v>808</v>
      </c>
      <c r="XU1271" s="309" t="s">
        <v>808</v>
      </c>
      <c r="XV1271" s="309" t="s">
        <v>808</v>
      </c>
      <c r="XW1271" s="309" t="s">
        <v>808</v>
      </c>
      <c r="XX1271" s="309" t="s">
        <v>808</v>
      </c>
      <c r="XY1271" s="309" t="s">
        <v>808</v>
      </c>
      <c r="XZ1271" s="309" t="s">
        <v>808</v>
      </c>
      <c r="YA1271" s="309" t="s">
        <v>808</v>
      </c>
      <c r="YB1271" s="309" t="s">
        <v>808</v>
      </c>
      <c r="YC1271" s="309" t="s">
        <v>808</v>
      </c>
      <c r="YD1271" s="309" t="s">
        <v>808</v>
      </c>
      <c r="YE1271" s="309" t="s">
        <v>808</v>
      </c>
      <c r="YF1271" s="309" t="s">
        <v>808</v>
      </c>
      <c r="YG1271" s="277"/>
      <c r="YH1271" s="277"/>
      <c r="YI1271" s="277"/>
      <c r="YJ1271" s="277"/>
      <c r="YK1271" s="277"/>
      <c r="YL1271" s="277"/>
      <c r="YM1271" s="309" t="s">
        <v>808</v>
      </c>
      <c r="YN1271" s="309" t="s">
        <v>808</v>
      </c>
      <c r="YO1271" s="309" t="s">
        <v>808</v>
      </c>
      <c r="YP1271" s="309" t="s">
        <v>808</v>
      </c>
      <c r="YQ1271" s="309" t="s">
        <v>808</v>
      </c>
      <c r="YR1271" s="309" t="s">
        <v>808</v>
      </c>
      <c r="YS1271" s="309" t="s">
        <v>808</v>
      </c>
      <c r="YT1271" s="309" t="s">
        <v>808</v>
      </c>
      <c r="YU1271" s="309" t="s">
        <v>808</v>
      </c>
      <c r="YV1271" s="309" t="s">
        <v>808</v>
      </c>
      <c r="YW1271" s="309" t="s">
        <v>808</v>
      </c>
      <c r="YX1271" s="309" t="s">
        <v>808</v>
      </c>
      <c r="YY1271" s="309" t="s">
        <v>808</v>
      </c>
      <c r="YZ1271" s="309" t="s">
        <v>808</v>
      </c>
      <c r="ZA1271" s="309" t="s">
        <v>808</v>
      </c>
      <c r="ZB1271" s="315">
        <f t="shared" si="1016"/>
        <v>0</v>
      </c>
      <c r="ZC1271" s="315">
        <f t="shared" si="1016"/>
        <v>0</v>
      </c>
      <c r="ZD1271" s="315">
        <f t="shared" si="1016"/>
        <v>0</v>
      </c>
      <c r="ZE1271" s="315">
        <f t="shared" si="1016"/>
        <v>0</v>
      </c>
      <c r="ZF1271" s="315">
        <f t="shared" si="1016"/>
        <v>0</v>
      </c>
      <c r="ZG1271" s="315">
        <f t="shared" si="1016"/>
        <v>0</v>
      </c>
    </row>
    <row r="1272" spans="1:683" ht="74.25" customHeight="1">
      <c r="A1272" s="661" t="s">
        <v>825</v>
      </c>
      <c r="B1272" s="106"/>
      <c r="C1272" s="114" t="s">
        <v>445</v>
      </c>
      <c r="D1272" s="919"/>
      <c r="E1272" s="920"/>
      <c r="F1272" s="130"/>
      <c r="G1272" s="130"/>
      <c r="H1272" s="130"/>
      <c r="I1272" s="316"/>
      <c r="J1272" s="316"/>
      <c r="K1272" s="316"/>
      <c r="L1272" s="309" t="s">
        <v>808</v>
      </c>
      <c r="M1272" s="309" t="s">
        <v>808</v>
      </c>
      <c r="N1272" s="309" t="s">
        <v>808</v>
      </c>
      <c r="O1272" s="309" t="s">
        <v>808</v>
      </c>
      <c r="P1272" s="309" t="s">
        <v>808</v>
      </c>
      <c r="Q1272" s="309" t="s">
        <v>808</v>
      </c>
      <c r="R1272" s="309" t="s">
        <v>808</v>
      </c>
      <c r="S1272" s="309" t="s">
        <v>808</v>
      </c>
      <c r="T1272" s="309" t="s">
        <v>808</v>
      </c>
      <c r="U1272" s="309" t="s">
        <v>808</v>
      </c>
      <c r="V1272" s="309" t="s">
        <v>808</v>
      </c>
      <c r="W1272" s="309" t="s">
        <v>808</v>
      </c>
      <c r="X1272" s="309" t="s">
        <v>808</v>
      </c>
      <c r="Y1272" s="309" t="s">
        <v>808</v>
      </c>
      <c r="Z1272" s="309" t="s">
        <v>808</v>
      </c>
      <c r="AA1272" s="277"/>
      <c r="AB1272" s="277"/>
      <c r="AC1272" s="277"/>
      <c r="AD1272" s="277"/>
      <c r="AE1272" s="277"/>
      <c r="AF1272" s="277"/>
      <c r="AG1272" s="309" t="s">
        <v>808</v>
      </c>
      <c r="AH1272" s="309" t="s">
        <v>808</v>
      </c>
      <c r="AI1272" s="309" t="s">
        <v>808</v>
      </c>
      <c r="AJ1272" s="309" t="s">
        <v>808</v>
      </c>
      <c r="AK1272" s="309" t="s">
        <v>808</v>
      </c>
      <c r="AL1272" s="309" t="s">
        <v>808</v>
      </c>
      <c r="AM1272" s="309" t="s">
        <v>808</v>
      </c>
      <c r="AN1272" s="309" t="s">
        <v>808</v>
      </c>
      <c r="AO1272" s="309" t="s">
        <v>808</v>
      </c>
      <c r="AP1272" s="309" t="s">
        <v>808</v>
      </c>
      <c r="AQ1272" s="309" t="s">
        <v>808</v>
      </c>
      <c r="AR1272" s="309" t="s">
        <v>808</v>
      </c>
      <c r="AS1272" s="309" t="s">
        <v>808</v>
      </c>
      <c r="AT1272" s="309" t="s">
        <v>808</v>
      </c>
      <c r="AU1272" s="309" t="s">
        <v>808</v>
      </c>
      <c r="AV1272" s="277"/>
      <c r="AW1272" s="277"/>
      <c r="AX1272" s="277"/>
      <c r="AY1272" s="277"/>
      <c r="AZ1272" s="277"/>
      <c r="BA1272" s="277"/>
      <c r="BB1272" s="309" t="s">
        <v>808</v>
      </c>
      <c r="BC1272" s="309" t="s">
        <v>808</v>
      </c>
      <c r="BD1272" s="309" t="s">
        <v>808</v>
      </c>
      <c r="BE1272" s="309" t="s">
        <v>808</v>
      </c>
      <c r="BF1272" s="309" t="s">
        <v>808</v>
      </c>
      <c r="BG1272" s="309" t="s">
        <v>808</v>
      </c>
      <c r="BH1272" s="309" t="s">
        <v>808</v>
      </c>
      <c r="BI1272" s="309" t="s">
        <v>808</v>
      </c>
      <c r="BJ1272" s="309" t="s">
        <v>808</v>
      </c>
      <c r="BK1272" s="309" t="s">
        <v>808</v>
      </c>
      <c r="BL1272" s="309" t="s">
        <v>808</v>
      </c>
      <c r="BM1272" s="309" t="s">
        <v>808</v>
      </c>
      <c r="BN1272" s="309" t="s">
        <v>808</v>
      </c>
      <c r="BO1272" s="309" t="s">
        <v>808</v>
      </c>
      <c r="BP1272" s="309" t="s">
        <v>808</v>
      </c>
      <c r="BQ1272" s="277"/>
      <c r="BR1272" s="277"/>
      <c r="BS1272" s="277"/>
      <c r="BT1272" s="277"/>
      <c r="BU1272" s="277"/>
      <c r="BV1272" s="277"/>
      <c r="BW1272" s="309" t="s">
        <v>808</v>
      </c>
      <c r="BX1272" s="309" t="s">
        <v>808</v>
      </c>
      <c r="BY1272" s="309" t="s">
        <v>808</v>
      </c>
      <c r="BZ1272" s="309" t="s">
        <v>808</v>
      </c>
      <c r="CA1272" s="309" t="s">
        <v>808</v>
      </c>
      <c r="CB1272" s="309" t="s">
        <v>808</v>
      </c>
      <c r="CC1272" s="309" t="s">
        <v>808</v>
      </c>
      <c r="CD1272" s="309" t="s">
        <v>808</v>
      </c>
      <c r="CE1272" s="309" t="s">
        <v>808</v>
      </c>
      <c r="CF1272" s="309" t="s">
        <v>808</v>
      </c>
      <c r="CG1272" s="309" t="s">
        <v>808</v>
      </c>
      <c r="CH1272" s="309" t="s">
        <v>808</v>
      </c>
      <c r="CI1272" s="309" t="s">
        <v>808</v>
      </c>
      <c r="CJ1272" s="309" t="s">
        <v>808</v>
      </c>
      <c r="CK1272" s="309" t="s">
        <v>808</v>
      </c>
      <c r="CL1272" s="277"/>
      <c r="CM1272" s="277"/>
      <c r="CN1272" s="277"/>
      <c r="CO1272" s="277"/>
      <c r="CP1272" s="277"/>
      <c r="CQ1272" s="277"/>
      <c r="CR1272" s="309" t="s">
        <v>808</v>
      </c>
      <c r="CS1272" s="309" t="s">
        <v>808</v>
      </c>
      <c r="CT1272" s="309" t="s">
        <v>808</v>
      </c>
      <c r="CU1272" s="309" t="s">
        <v>808</v>
      </c>
      <c r="CV1272" s="309" t="s">
        <v>808</v>
      </c>
      <c r="CW1272" s="309" t="s">
        <v>808</v>
      </c>
      <c r="CX1272" s="309" t="s">
        <v>808</v>
      </c>
      <c r="CY1272" s="309" t="s">
        <v>808</v>
      </c>
      <c r="CZ1272" s="309" t="s">
        <v>808</v>
      </c>
      <c r="DA1272" s="309" t="s">
        <v>808</v>
      </c>
      <c r="DB1272" s="309" t="s">
        <v>808</v>
      </c>
      <c r="DC1272" s="309" t="s">
        <v>808</v>
      </c>
      <c r="DD1272" s="309" t="s">
        <v>808</v>
      </c>
      <c r="DE1272" s="309" t="s">
        <v>808</v>
      </c>
      <c r="DF1272" s="309" t="s">
        <v>808</v>
      </c>
      <c r="DG1272" s="277"/>
      <c r="DH1272" s="277"/>
      <c r="DI1272" s="277"/>
      <c r="DJ1272" s="277"/>
      <c r="DK1272" s="277"/>
      <c r="DL1272" s="277"/>
      <c r="DM1272" s="309" t="s">
        <v>808</v>
      </c>
      <c r="DN1272" s="309" t="s">
        <v>808</v>
      </c>
      <c r="DO1272" s="309" t="s">
        <v>808</v>
      </c>
      <c r="DP1272" s="309" t="s">
        <v>808</v>
      </c>
      <c r="DQ1272" s="309" t="s">
        <v>808</v>
      </c>
      <c r="DR1272" s="309" t="s">
        <v>808</v>
      </c>
      <c r="DS1272" s="309" t="s">
        <v>808</v>
      </c>
      <c r="DT1272" s="309" t="s">
        <v>808</v>
      </c>
      <c r="DU1272" s="309" t="s">
        <v>808</v>
      </c>
      <c r="DV1272" s="309" t="s">
        <v>808</v>
      </c>
      <c r="DW1272" s="309" t="s">
        <v>808</v>
      </c>
      <c r="DX1272" s="309" t="s">
        <v>808</v>
      </c>
      <c r="DY1272" s="309" t="s">
        <v>808</v>
      </c>
      <c r="DZ1272" s="309" t="s">
        <v>808</v>
      </c>
      <c r="EA1272" s="309" t="s">
        <v>808</v>
      </c>
      <c r="EB1272" s="277"/>
      <c r="EC1272" s="277"/>
      <c r="ED1272" s="277"/>
      <c r="EE1272" s="277"/>
      <c r="EF1272" s="277"/>
      <c r="EG1272" s="277"/>
      <c r="EH1272" s="309" t="s">
        <v>808</v>
      </c>
      <c r="EI1272" s="309" t="s">
        <v>808</v>
      </c>
      <c r="EJ1272" s="309" t="s">
        <v>808</v>
      </c>
      <c r="EK1272" s="309" t="s">
        <v>808</v>
      </c>
      <c r="EL1272" s="309" t="s">
        <v>808</v>
      </c>
      <c r="EM1272" s="309" t="s">
        <v>808</v>
      </c>
      <c r="EN1272" s="309" t="s">
        <v>808</v>
      </c>
      <c r="EO1272" s="309" t="s">
        <v>808</v>
      </c>
      <c r="EP1272" s="309" t="s">
        <v>808</v>
      </c>
      <c r="EQ1272" s="309" t="s">
        <v>808</v>
      </c>
      <c r="ER1272" s="309" t="s">
        <v>808</v>
      </c>
      <c r="ES1272" s="309" t="s">
        <v>808</v>
      </c>
      <c r="ET1272" s="309" t="s">
        <v>808</v>
      </c>
      <c r="EU1272" s="309" t="s">
        <v>808</v>
      </c>
      <c r="EV1272" s="309" t="s">
        <v>808</v>
      </c>
      <c r="EW1272" s="277"/>
      <c r="EX1272" s="277"/>
      <c r="EY1272" s="277"/>
      <c r="EZ1272" s="277"/>
      <c r="FA1272" s="277"/>
      <c r="FB1272" s="277"/>
      <c r="FC1272" s="309" t="s">
        <v>808</v>
      </c>
      <c r="FD1272" s="309" t="s">
        <v>808</v>
      </c>
      <c r="FE1272" s="309" t="s">
        <v>808</v>
      </c>
      <c r="FF1272" s="309" t="s">
        <v>808</v>
      </c>
      <c r="FG1272" s="309" t="s">
        <v>808</v>
      </c>
      <c r="FH1272" s="309" t="s">
        <v>808</v>
      </c>
      <c r="FI1272" s="309" t="s">
        <v>808</v>
      </c>
      <c r="FJ1272" s="309" t="s">
        <v>808</v>
      </c>
      <c r="FK1272" s="309" t="s">
        <v>808</v>
      </c>
      <c r="FL1272" s="309" t="s">
        <v>808</v>
      </c>
      <c r="FM1272" s="309" t="s">
        <v>808</v>
      </c>
      <c r="FN1272" s="309" t="s">
        <v>808</v>
      </c>
      <c r="FO1272" s="309" t="s">
        <v>808</v>
      </c>
      <c r="FP1272" s="309" t="s">
        <v>808</v>
      </c>
      <c r="FQ1272" s="309" t="s">
        <v>808</v>
      </c>
      <c r="FR1272" s="277"/>
      <c r="FS1272" s="277"/>
      <c r="FT1272" s="277"/>
      <c r="FU1272" s="277"/>
      <c r="FV1272" s="277"/>
      <c r="FW1272" s="277"/>
      <c r="FX1272" s="309" t="s">
        <v>808</v>
      </c>
      <c r="FY1272" s="309" t="s">
        <v>808</v>
      </c>
      <c r="FZ1272" s="309" t="s">
        <v>808</v>
      </c>
      <c r="GA1272" s="309" t="s">
        <v>808</v>
      </c>
      <c r="GB1272" s="309" t="s">
        <v>808</v>
      </c>
      <c r="GC1272" s="309" t="s">
        <v>808</v>
      </c>
      <c r="GD1272" s="309" t="s">
        <v>808</v>
      </c>
      <c r="GE1272" s="309" t="s">
        <v>808</v>
      </c>
      <c r="GF1272" s="309" t="s">
        <v>808</v>
      </c>
      <c r="GG1272" s="309" t="s">
        <v>808</v>
      </c>
      <c r="GH1272" s="309" t="s">
        <v>808</v>
      </c>
      <c r="GI1272" s="309" t="s">
        <v>808</v>
      </c>
      <c r="GJ1272" s="309" t="s">
        <v>808</v>
      </c>
      <c r="GK1272" s="309" t="s">
        <v>808</v>
      </c>
      <c r="GL1272" s="309" t="s">
        <v>808</v>
      </c>
      <c r="GM1272" s="277"/>
      <c r="GN1272" s="277"/>
      <c r="GO1272" s="277"/>
      <c r="GP1272" s="277"/>
      <c r="GQ1272" s="277"/>
      <c r="GR1272" s="277"/>
      <c r="GS1272" s="309" t="s">
        <v>808</v>
      </c>
      <c r="GT1272" s="309" t="s">
        <v>808</v>
      </c>
      <c r="GU1272" s="309" t="s">
        <v>808</v>
      </c>
      <c r="GV1272" s="309" t="s">
        <v>808</v>
      </c>
      <c r="GW1272" s="309" t="s">
        <v>808</v>
      </c>
      <c r="GX1272" s="309" t="s">
        <v>808</v>
      </c>
      <c r="GY1272" s="309" t="s">
        <v>808</v>
      </c>
      <c r="GZ1272" s="309" t="s">
        <v>808</v>
      </c>
      <c r="HA1272" s="309" t="s">
        <v>808</v>
      </c>
      <c r="HB1272" s="309" t="s">
        <v>808</v>
      </c>
      <c r="HC1272" s="309" t="s">
        <v>808</v>
      </c>
      <c r="HD1272" s="309" t="s">
        <v>808</v>
      </c>
      <c r="HE1272" s="309" t="s">
        <v>808</v>
      </c>
      <c r="HF1272" s="309" t="s">
        <v>808</v>
      </c>
      <c r="HG1272" s="309" t="s">
        <v>808</v>
      </c>
      <c r="HH1272" s="277">
        <v>1243100</v>
      </c>
      <c r="HI1272" s="277">
        <v>1306600</v>
      </c>
      <c r="HJ1272" s="277">
        <v>1379000</v>
      </c>
      <c r="HK1272" s="277">
        <v>1040800</v>
      </c>
      <c r="HL1272" s="277">
        <v>984300</v>
      </c>
      <c r="HM1272" s="277">
        <v>984300</v>
      </c>
      <c r="HN1272" s="309" t="s">
        <v>808</v>
      </c>
      <c r="HO1272" s="309" t="s">
        <v>808</v>
      </c>
      <c r="HP1272" s="309" t="s">
        <v>808</v>
      </c>
      <c r="HQ1272" s="309" t="s">
        <v>808</v>
      </c>
      <c r="HR1272" s="309" t="s">
        <v>808</v>
      </c>
      <c r="HS1272" s="309" t="s">
        <v>808</v>
      </c>
      <c r="HT1272" s="309" t="s">
        <v>808</v>
      </c>
      <c r="HU1272" s="309" t="s">
        <v>808</v>
      </c>
      <c r="HV1272" s="309" t="s">
        <v>808</v>
      </c>
      <c r="HW1272" s="309" t="s">
        <v>808</v>
      </c>
      <c r="HX1272" s="309" t="s">
        <v>808</v>
      </c>
      <c r="HY1272" s="309" t="s">
        <v>808</v>
      </c>
      <c r="HZ1272" s="309" t="s">
        <v>808</v>
      </c>
      <c r="IA1272" s="309" t="s">
        <v>808</v>
      </c>
      <c r="IB1272" s="309" t="s">
        <v>808</v>
      </c>
      <c r="IC1272" s="277"/>
      <c r="ID1272" s="277"/>
      <c r="IE1272" s="277"/>
      <c r="IF1272" s="277"/>
      <c r="IG1272" s="277"/>
      <c r="IH1272" s="277"/>
      <c r="II1272" s="309" t="s">
        <v>808</v>
      </c>
      <c r="IJ1272" s="309" t="s">
        <v>808</v>
      </c>
      <c r="IK1272" s="309" t="s">
        <v>808</v>
      </c>
      <c r="IL1272" s="309" t="s">
        <v>808</v>
      </c>
      <c r="IM1272" s="309" t="s">
        <v>808</v>
      </c>
      <c r="IN1272" s="309" t="s">
        <v>808</v>
      </c>
      <c r="IO1272" s="309" t="s">
        <v>808</v>
      </c>
      <c r="IP1272" s="309" t="s">
        <v>808</v>
      </c>
      <c r="IQ1272" s="309" t="s">
        <v>808</v>
      </c>
      <c r="IR1272" s="309" t="s">
        <v>808</v>
      </c>
      <c r="IS1272" s="309" t="s">
        <v>808</v>
      </c>
      <c r="IT1272" s="309" t="s">
        <v>808</v>
      </c>
      <c r="IU1272" s="309" t="s">
        <v>808</v>
      </c>
      <c r="IV1272" s="309" t="s">
        <v>808</v>
      </c>
      <c r="IW1272" s="309" t="s">
        <v>808</v>
      </c>
      <c r="IX1272" s="277"/>
      <c r="IY1272" s="277"/>
      <c r="IZ1272" s="277"/>
      <c r="JA1272" s="277"/>
      <c r="JB1272" s="277"/>
      <c r="JC1272" s="277"/>
      <c r="JD1272" s="309" t="s">
        <v>808</v>
      </c>
      <c r="JE1272" s="309" t="s">
        <v>808</v>
      </c>
      <c r="JF1272" s="309" t="s">
        <v>808</v>
      </c>
      <c r="JG1272" s="309" t="s">
        <v>808</v>
      </c>
      <c r="JH1272" s="309" t="s">
        <v>808</v>
      </c>
      <c r="JI1272" s="309" t="s">
        <v>808</v>
      </c>
      <c r="JJ1272" s="309" t="s">
        <v>808</v>
      </c>
      <c r="JK1272" s="309" t="s">
        <v>808</v>
      </c>
      <c r="JL1272" s="309" t="s">
        <v>808</v>
      </c>
      <c r="JM1272" s="309" t="s">
        <v>808</v>
      </c>
      <c r="JN1272" s="309" t="s">
        <v>808</v>
      </c>
      <c r="JO1272" s="309" t="s">
        <v>808</v>
      </c>
      <c r="JP1272" s="309" t="s">
        <v>808</v>
      </c>
      <c r="JQ1272" s="309" t="s">
        <v>808</v>
      </c>
      <c r="JR1272" s="309" t="s">
        <v>808</v>
      </c>
      <c r="JS1272" s="277"/>
      <c r="JT1272" s="277"/>
      <c r="JU1272" s="277"/>
      <c r="JV1272" s="277"/>
      <c r="JW1272" s="277"/>
      <c r="JX1272" s="277"/>
      <c r="JY1272" s="309" t="s">
        <v>808</v>
      </c>
      <c r="JZ1272" s="309" t="s">
        <v>808</v>
      </c>
      <c r="KA1272" s="309" t="s">
        <v>808</v>
      </c>
      <c r="KB1272" s="309" t="s">
        <v>808</v>
      </c>
      <c r="KC1272" s="309" t="s">
        <v>808</v>
      </c>
      <c r="KD1272" s="309" t="s">
        <v>808</v>
      </c>
      <c r="KE1272" s="309" t="s">
        <v>808</v>
      </c>
      <c r="KF1272" s="309" t="s">
        <v>808</v>
      </c>
      <c r="KG1272" s="309" t="s">
        <v>808</v>
      </c>
      <c r="KH1272" s="309" t="s">
        <v>808</v>
      </c>
      <c r="KI1272" s="309" t="s">
        <v>808</v>
      </c>
      <c r="KJ1272" s="309" t="s">
        <v>808</v>
      </c>
      <c r="KK1272" s="309" t="s">
        <v>808</v>
      </c>
      <c r="KL1272" s="309" t="s">
        <v>808</v>
      </c>
      <c r="KM1272" s="309" t="s">
        <v>808</v>
      </c>
      <c r="KN1272" s="277"/>
      <c r="KO1272" s="277"/>
      <c r="KP1272" s="277"/>
      <c r="KQ1272" s="277"/>
      <c r="KR1272" s="277"/>
      <c r="KS1272" s="277"/>
      <c r="KT1272" s="309" t="s">
        <v>808</v>
      </c>
      <c r="KU1272" s="309" t="s">
        <v>808</v>
      </c>
      <c r="KV1272" s="309" t="s">
        <v>808</v>
      </c>
      <c r="KW1272" s="309" t="s">
        <v>808</v>
      </c>
      <c r="KX1272" s="309" t="s">
        <v>808</v>
      </c>
      <c r="KY1272" s="309" t="s">
        <v>808</v>
      </c>
      <c r="KZ1272" s="309" t="s">
        <v>808</v>
      </c>
      <c r="LA1272" s="309" t="s">
        <v>808</v>
      </c>
      <c r="LB1272" s="309" t="s">
        <v>808</v>
      </c>
      <c r="LC1272" s="309" t="s">
        <v>808</v>
      </c>
      <c r="LD1272" s="309" t="s">
        <v>808</v>
      </c>
      <c r="LE1272" s="309" t="s">
        <v>808</v>
      </c>
      <c r="LF1272" s="309" t="s">
        <v>808</v>
      </c>
      <c r="LG1272" s="309" t="s">
        <v>808</v>
      </c>
      <c r="LH1272" s="309" t="s">
        <v>808</v>
      </c>
      <c r="LI1272" s="277"/>
      <c r="LJ1272" s="277"/>
      <c r="LK1272" s="277"/>
      <c r="LL1272" s="277"/>
      <c r="LM1272" s="277"/>
      <c r="LN1272" s="277"/>
      <c r="LO1272" s="309" t="s">
        <v>808</v>
      </c>
      <c r="LP1272" s="309" t="s">
        <v>808</v>
      </c>
      <c r="LQ1272" s="309" t="s">
        <v>808</v>
      </c>
      <c r="LR1272" s="309" t="s">
        <v>808</v>
      </c>
      <c r="LS1272" s="309" t="s">
        <v>808</v>
      </c>
      <c r="LT1272" s="309" t="s">
        <v>808</v>
      </c>
      <c r="LU1272" s="309" t="s">
        <v>808</v>
      </c>
      <c r="LV1272" s="309" t="s">
        <v>808</v>
      </c>
      <c r="LW1272" s="309" t="s">
        <v>808</v>
      </c>
      <c r="LX1272" s="309" t="s">
        <v>808</v>
      </c>
      <c r="LY1272" s="309" t="s">
        <v>808</v>
      </c>
      <c r="LZ1272" s="309" t="s">
        <v>808</v>
      </c>
      <c r="MA1272" s="309" t="s">
        <v>808</v>
      </c>
      <c r="MB1272" s="309" t="s">
        <v>808</v>
      </c>
      <c r="MC1272" s="309" t="s">
        <v>808</v>
      </c>
      <c r="MD1272" s="277"/>
      <c r="ME1272" s="277"/>
      <c r="MF1272" s="277"/>
      <c r="MG1272" s="277"/>
      <c r="MH1272" s="277"/>
      <c r="MI1272" s="277"/>
      <c r="MJ1272" s="309" t="s">
        <v>808</v>
      </c>
      <c r="MK1272" s="309" t="s">
        <v>808</v>
      </c>
      <c r="ML1272" s="309" t="s">
        <v>808</v>
      </c>
      <c r="MM1272" s="309" t="s">
        <v>808</v>
      </c>
      <c r="MN1272" s="309" t="s">
        <v>808</v>
      </c>
      <c r="MO1272" s="309" t="s">
        <v>808</v>
      </c>
      <c r="MP1272" s="309" t="s">
        <v>808</v>
      </c>
      <c r="MQ1272" s="309" t="s">
        <v>808</v>
      </c>
      <c r="MR1272" s="309" t="s">
        <v>808</v>
      </c>
      <c r="MS1272" s="309" t="s">
        <v>808</v>
      </c>
      <c r="MT1272" s="309" t="s">
        <v>808</v>
      </c>
      <c r="MU1272" s="309" t="s">
        <v>808</v>
      </c>
      <c r="MV1272" s="309" t="s">
        <v>808</v>
      </c>
      <c r="MW1272" s="309" t="s">
        <v>808</v>
      </c>
      <c r="MX1272" s="309" t="s">
        <v>808</v>
      </c>
      <c r="MY1272" s="277"/>
      <c r="MZ1272" s="277"/>
      <c r="NA1272" s="277"/>
      <c r="NB1272" s="277"/>
      <c r="NC1272" s="277"/>
      <c r="ND1272" s="277"/>
      <c r="NE1272" s="309" t="s">
        <v>808</v>
      </c>
      <c r="NF1272" s="309" t="s">
        <v>808</v>
      </c>
      <c r="NG1272" s="309" t="s">
        <v>808</v>
      </c>
      <c r="NH1272" s="309" t="s">
        <v>808</v>
      </c>
      <c r="NI1272" s="309" t="s">
        <v>808</v>
      </c>
      <c r="NJ1272" s="309" t="s">
        <v>808</v>
      </c>
      <c r="NK1272" s="309" t="s">
        <v>808</v>
      </c>
      <c r="NL1272" s="309" t="s">
        <v>808</v>
      </c>
      <c r="NM1272" s="309" t="s">
        <v>808</v>
      </c>
      <c r="NN1272" s="309" t="s">
        <v>808</v>
      </c>
      <c r="NO1272" s="309" t="s">
        <v>808</v>
      </c>
      <c r="NP1272" s="309" t="s">
        <v>808</v>
      </c>
      <c r="NQ1272" s="309" t="s">
        <v>808</v>
      </c>
      <c r="NR1272" s="309" t="s">
        <v>808</v>
      </c>
      <c r="NS1272" s="309" t="s">
        <v>808</v>
      </c>
      <c r="NT1272" s="277"/>
      <c r="NU1272" s="277"/>
      <c r="NV1272" s="277"/>
      <c r="NW1272" s="277"/>
      <c r="NX1272" s="277"/>
      <c r="NY1272" s="277"/>
      <c r="NZ1272" s="309" t="s">
        <v>808</v>
      </c>
      <c r="OA1272" s="309" t="s">
        <v>808</v>
      </c>
      <c r="OB1272" s="309" t="s">
        <v>808</v>
      </c>
      <c r="OC1272" s="309" t="s">
        <v>808</v>
      </c>
      <c r="OD1272" s="309" t="s">
        <v>808</v>
      </c>
      <c r="OE1272" s="309" t="s">
        <v>808</v>
      </c>
      <c r="OF1272" s="309" t="s">
        <v>808</v>
      </c>
      <c r="OG1272" s="309" t="s">
        <v>808</v>
      </c>
      <c r="OH1272" s="309" t="s">
        <v>808</v>
      </c>
      <c r="OI1272" s="309" t="s">
        <v>808</v>
      </c>
      <c r="OJ1272" s="309" t="s">
        <v>808</v>
      </c>
      <c r="OK1272" s="309" t="s">
        <v>808</v>
      </c>
      <c r="OL1272" s="309" t="s">
        <v>808</v>
      </c>
      <c r="OM1272" s="309" t="s">
        <v>808</v>
      </c>
      <c r="ON1272" s="309" t="s">
        <v>808</v>
      </c>
      <c r="OO1272" s="277"/>
      <c r="OP1272" s="277"/>
      <c r="OQ1272" s="277"/>
      <c r="OR1272" s="277"/>
      <c r="OS1272" s="277"/>
      <c r="OT1272" s="277"/>
      <c r="OU1272" s="309" t="s">
        <v>808</v>
      </c>
      <c r="OV1272" s="309" t="s">
        <v>808</v>
      </c>
      <c r="OW1272" s="309" t="s">
        <v>808</v>
      </c>
      <c r="OX1272" s="309" t="s">
        <v>808</v>
      </c>
      <c r="OY1272" s="309" t="s">
        <v>808</v>
      </c>
      <c r="OZ1272" s="309" t="s">
        <v>808</v>
      </c>
      <c r="PA1272" s="309" t="s">
        <v>808</v>
      </c>
      <c r="PB1272" s="309" t="s">
        <v>808</v>
      </c>
      <c r="PC1272" s="309" t="s">
        <v>808</v>
      </c>
      <c r="PD1272" s="309" t="s">
        <v>808</v>
      </c>
      <c r="PE1272" s="309" t="s">
        <v>808</v>
      </c>
      <c r="PF1272" s="309" t="s">
        <v>808</v>
      </c>
      <c r="PG1272" s="309" t="s">
        <v>808</v>
      </c>
      <c r="PH1272" s="309" t="s">
        <v>808</v>
      </c>
      <c r="PI1272" s="309" t="s">
        <v>808</v>
      </c>
      <c r="PJ1272" s="277"/>
      <c r="PK1272" s="277"/>
      <c r="PL1272" s="277"/>
      <c r="PM1272" s="277"/>
      <c r="PN1272" s="277"/>
      <c r="PO1272" s="277"/>
      <c r="PP1272" s="309" t="s">
        <v>808</v>
      </c>
      <c r="PQ1272" s="309" t="s">
        <v>808</v>
      </c>
      <c r="PR1272" s="309" t="s">
        <v>808</v>
      </c>
      <c r="PS1272" s="309" t="s">
        <v>808</v>
      </c>
      <c r="PT1272" s="309" t="s">
        <v>808</v>
      </c>
      <c r="PU1272" s="309" t="s">
        <v>808</v>
      </c>
      <c r="PV1272" s="309" t="s">
        <v>808</v>
      </c>
      <c r="PW1272" s="309" t="s">
        <v>808</v>
      </c>
      <c r="PX1272" s="309" t="s">
        <v>808</v>
      </c>
      <c r="PY1272" s="309" t="s">
        <v>808</v>
      </c>
      <c r="PZ1272" s="309" t="s">
        <v>808</v>
      </c>
      <c r="QA1272" s="309" t="s">
        <v>808</v>
      </c>
      <c r="QB1272" s="309" t="s">
        <v>808</v>
      </c>
      <c r="QC1272" s="309" t="s">
        <v>808</v>
      </c>
      <c r="QD1272" s="309" t="s">
        <v>808</v>
      </c>
      <c r="QE1272" s="277"/>
      <c r="QF1272" s="277"/>
      <c r="QG1272" s="277"/>
      <c r="QH1272" s="277"/>
      <c r="QI1272" s="277"/>
      <c r="QJ1272" s="277"/>
      <c r="QK1272" s="309" t="s">
        <v>808</v>
      </c>
      <c r="QL1272" s="309" t="s">
        <v>808</v>
      </c>
      <c r="QM1272" s="309" t="s">
        <v>808</v>
      </c>
      <c r="QN1272" s="309" t="s">
        <v>808</v>
      </c>
      <c r="QO1272" s="309" t="s">
        <v>808</v>
      </c>
      <c r="QP1272" s="309" t="s">
        <v>808</v>
      </c>
      <c r="QQ1272" s="309" t="s">
        <v>808</v>
      </c>
      <c r="QR1272" s="309" t="s">
        <v>808</v>
      </c>
      <c r="QS1272" s="309" t="s">
        <v>808</v>
      </c>
      <c r="QT1272" s="309" t="s">
        <v>808</v>
      </c>
      <c r="QU1272" s="309" t="s">
        <v>808</v>
      </c>
      <c r="QV1272" s="309" t="s">
        <v>808</v>
      </c>
      <c r="QW1272" s="309" t="s">
        <v>808</v>
      </c>
      <c r="QX1272" s="309" t="s">
        <v>808</v>
      </c>
      <c r="QY1272" s="309" t="s">
        <v>808</v>
      </c>
      <c r="QZ1272" s="277"/>
      <c r="RA1272" s="277"/>
      <c r="RB1272" s="277"/>
      <c r="RC1272" s="277"/>
      <c r="RD1272" s="277"/>
      <c r="RE1272" s="277"/>
      <c r="RF1272" s="309" t="s">
        <v>808</v>
      </c>
      <c r="RG1272" s="309" t="s">
        <v>808</v>
      </c>
      <c r="RH1272" s="309" t="s">
        <v>808</v>
      </c>
      <c r="RI1272" s="309" t="s">
        <v>808</v>
      </c>
      <c r="RJ1272" s="309" t="s">
        <v>808</v>
      </c>
      <c r="RK1272" s="309" t="s">
        <v>808</v>
      </c>
      <c r="RL1272" s="309" t="s">
        <v>808</v>
      </c>
      <c r="RM1272" s="309" t="s">
        <v>808</v>
      </c>
      <c r="RN1272" s="309" t="s">
        <v>808</v>
      </c>
      <c r="RO1272" s="309" t="s">
        <v>808</v>
      </c>
      <c r="RP1272" s="309" t="s">
        <v>808</v>
      </c>
      <c r="RQ1272" s="309" t="s">
        <v>808</v>
      </c>
      <c r="RR1272" s="309" t="s">
        <v>808</v>
      </c>
      <c r="RS1272" s="309" t="s">
        <v>808</v>
      </c>
      <c r="RT1272" s="309" t="s">
        <v>808</v>
      </c>
      <c r="RU1272" s="277"/>
      <c r="RV1272" s="277"/>
      <c r="RW1272" s="277"/>
      <c r="RX1272" s="277"/>
      <c r="RY1272" s="277"/>
      <c r="RZ1272" s="277"/>
      <c r="SA1272" s="309" t="s">
        <v>808</v>
      </c>
      <c r="SB1272" s="309" t="s">
        <v>808</v>
      </c>
      <c r="SC1272" s="309" t="s">
        <v>808</v>
      </c>
      <c r="SD1272" s="309" t="s">
        <v>808</v>
      </c>
      <c r="SE1272" s="309" t="s">
        <v>808</v>
      </c>
      <c r="SF1272" s="309" t="s">
        <v>808</v>
      </c>
      <c r="SG1272" s="309" t="s">
        <v>808</v>
      </c>
      <c r="SH1272" s="309" t="s">
        <v>808</v>
      </c>
      <c r="SI1272" s="309" t="s">
        <v>808</v>
      </c>
      <c r="SJ1272" s="309" t="s">
        <v>808</v>
      </c>
      <c r="SK1272" s="309" t="s">
        <v>808</v>
      </c>
      <c r="SL1272" s="309" t="s">
        <v>808</v>
      </c>
      <c r="SM1272" s="309" t="s">
        <v>808</v>
      </c>
      <c r="SN1272" s="309" t="s">
        <v>808</v>
      </c>
      <c r="SO1272" s="309" t="s">
        <v>808</v>
      </c>
      <c r="SP1272" s="277"/>
      <c r="SQ1272" s="277"/>
      <c r="SR1272" s="277"/>
      <c r="SS1272" s="277"/>
      <c r="ST1272" s="277"/>
      <c r="SU1272" s="277"/>
      <c r="SV1272" s="309" t="s">
        <v>808</v>
      </c>
      <c r="SW1272" s="309" t="s">
        <v>808</v>
      </c>
      <c r="SX1272" s="309" t="s">
        <v>808</v>
      </c>
      <c r="SY1272" s="309" t="s">
        <v>808</v>
      </c>
      <c r="SZ1272" s="309" t="s">
        <v>808</v>
      </c>
      <c r="TA1272" s="309" t="s">
        <v>808</v>
      </c>
      <c r="TB1272" s="309" t="s">
        <v>808</v>
      </c>
      <c r="TC1272" s="309" t="s">
        <v>808</v>
      </c>
      <c r="TD1272" s="309" t="s">
        <v>808</v>
      </c>
      <c r="TE1272" s="309" t="s">
        <v>808</v>
      </c>
      <c r="TF1272" s="309" t="s">
        <v>808</v>
      </c>
      <c r="TG1272" s="309" t="s">
        <v>808</v>
      </c>
      <c r="TH1272" s="309" t="s">
        <v>808</v>
      </c>
      <c r="TI1272" s="309" t="s">
        <v>808</v>
      </c>
      <c r="TJ1272" s="309" t="s">
        <v>808</v>
      </c>
      <c r="TK1272" s="277"/>
      <c r="TL1272" s="277"/>
      <c r="TM1272" s="277"/>
      <c r="TN1272" s="277"/>
      <c r="TO1272" s="277"/>
      <c r="TP1272" s="277"/>
      <c r="TQ1272" s="309" t="s">
        <v>808</v>
      </c>
      <c r="TR1272" s="309" t="s">
        <v>808</v>
      </c>
      <c r="TS1272" s="309" t="s">
        <v>808</v>
      </c>
      <c r="TT1272" s="309" t="s">
        <v>808</v>
      </c>
      <c r="TU1272" s="309" t="s">
        <v>808</v>
      </c>
      <c r="TV1272" s="309" t="s">
        <v>808</v>
      </c>
      <c r="TW1272" s="309" t="s">
        <v>808</v>
      </c>
      <c r="TX1272" s="309" t="s">
        <v>808</v>
      </c>
      <c r="TY1272" s="309" t="s">
        <v>808</v>
      </c>
      <c r="TZ1272" s="309" t="s">
        <v>808</v>
      </c>
      <c r="UA1272" s="309" t="s">
        <v>808</v>
      </c>
      <c r="UB1272" s="309" t="s">
        <v>808</v>
      </c>
      <c r="UC1272" s="309" t="s">
        <v>808</v>
      </c>
      <c r="UD1272" s="309" t="s">
        <v>808</v>
      </c>
      <c r="UE1272" s="309" t="s">
        <v>808</v>
      </c>
      <c r="UF1272" s="277"/>
      <c r="UG1272" s="277"/>
      <c r="UH1272" s="277"/>
      <c r="UI1272" s="277"/>
      <c r="UJ1272" s="277"/>
      <c r="UK1272" s="277"/>
      <c r="UL1272" s="309" t="s">
        <v>808</v>
      </c>
      <c r="UM1272" s="309" t="s">
        <v>808</v>
      </c>
      <c r="UN1272" s="309" t="s">
        <v>808</v>
      </c>
      <c r="UO1272" s="309" t="s">
        <v>808</v>
      </c>
      <c r="UP1272" s="309" t="s">
        <v>808</v>
      </c>
      <c r="UQ1272" s="309" t="s">
        <v>808</v>
      </c>
      <c r="UR1272" s="309" t="s">
        <v>808</v>
      </c>
      <c r="US1272" s="309" t="s">
        <v>808</v>
      </c>
      <c r="UT1272" s="309" t="s">
        <v>808</v>
      </c>
      <c r="UU1272" s="309" t="s">
        <v>808</v>
      </c>
      <c r="UV1272" s="309" t="s">
        <v>808</v>
      </c>
      <c r="UW1272" s="309" t="s">
        <v>808</v>
      </c>
      <c r="UX1272" s="309" t="s">
        <v>808</v>
      </c>
      <c r="UY1272" s="309" t="s">
        <v>808</v>
      </c>
      <c r="UZ1272" s="309" t="s">
        <v>808</v>
      </c>
      <c r="VA1272" s="277">
        <v>3288900</v>
      </c>
      <c r="VB1272" s="277">
        <v>3487300</v>
      </c>
      <c r="VC1272" s="277">
        <v>3715000</v>
      </c>
      <c r="VD1272" s="277">
        <v>989300</v>
      </c>
      <c r="VE1272" s="277">
        <v>942800</v>
      </c>
      <c r="VF1272" s="277">
        <v>942800</v>
      </c>
      <c r="VG1272" s="309" t="s">
        <v>808</v>
      </c>
      <c r="VH1272" s="309" t="s">
        <v>808</v>
      </c>
      <c r="VI1272" s="309" t="s">
        <v>808</v>
      </c>
      <c r="VJ1272" s="309" t="s">
        <v>808</v>
      </c>
      <c r="VK1272" s="309" t="s">
        <v>808</v>
      </c>
      <c r="VL1272" s="309" t="s">
        <v>808</v>
      </c>
      <c r="VM1272" s="309" t="s">
        <v>808</v>
      </c>
      <c r="VN1272" s="309" t="s">
        <v>808</v>
      </c>
      <c r="VO1272" s="309" t="s">
        <v>808</v>
      </c>
      <c r="VP1272" s="309" t="s">
        <v>808</v>
      </c>
      <c r="VQ1272" s="309" t="s">
        <v>808</v>
      </c>
      <c r="VR1272" s="309" t="s">
        <v>808</v>
      </c>
      <c r="VS1272" s="309" t="s">
        <v>808</v>
      </c>
      <c r="VT1272" s="309" t="s">
        <v>808</v>
      </c>
      <c r="VU1272" s="309" t="s">
        <v>808</v>
      </c>
      <c r="VV1272" s="277"/>
      <c r="VW1272" s="277"/>
      <c r="VX1272" s="277"/>
      <c r="VY1272" s="277"/>
      <c r="VZ1272" s="277"/>
      <c r="WA1272" s="277"/>
      <c r="WB1272" s="309" t="s">
        <v>808</v>
      </c>
      <c r="WC1272" s="309" t="s">
        <v>808</v>
      </c>
      <c r="WD1272" s="309" t="s">
        <v>808</v>
      </c>
      <c r="WE1272" s="309" t="s">
        <v>808</v>
      </c>
      <c r="WF1272" s="309" t="s">
        <v>808</v>
      </c>
      <c r="WG1272" s="309" t="s">
        <v>808</v>
      </c>
      <c r="WH1272" s="309" t="s">
        <v>808</v>
      </c>
      <c r="WI1272" s="309" t="s">
        <v>808</v>
      </c>
      <c r="WJ1272" s="309" t="s">
        <v>808</v>
      </c>
      <c r="WK1272" s="309" t="s">
        <v>808</v>
      </c>
      <c r="WL1272" s="309" t="s">
        <v>808</v>
      </c>
      <c r="WM1272" s="309" t="s">
        <v>808</v>
      </c>
      <c r="WN1272" s="309" t="s">
        <v>808</v>
      </c>
      <c r="WO1272" s="309" t="s">
        <v>808</v>
      </c>
      <c r="WP1272" s="309" t="s">
        <v>808</v>
      </c>
      <c r="WQ1272" s="277"/>
      <c r="WR1272" s="277"/>
      <c r="WS1272" s="277"/>
      <c r="WT1272" s="277"/>
      <c r="WU1272" s="277"/>
      <c r="WV1272" s="277"/>
      <c r="WW1272" s="309" t="s">
        <v>808</v>
      </c>
      <c r="WX1272" s="309" t="s">
        <v>808</v>
      </c>
      <c r="WY1272" s="309" t="s">
        <v>808</v>
      </c>
      <c r="WZ1272" s="309" t="s">
        <v>808</v>
      </c>
      <c r="XA1272" s="309" t="s">
        <v>808</v>
      </c>
      <c r="XB1272" s="309" t="s">
        <v>808</v>
      </c>
      <c r="XC1272" s="309" t="s">
        <v>808</v>
      </c>
      <c r="XD1272" s="309" t="s">
        <v>808</v>
      </c>
      <c r="XE1272" s="309" t="s">
        <v>808</v>
      </c>
      <c r="XF1272" s="309" t="s">
        <v>808</v>
      </c>
      <c r="XG1272" s="309" t="s">
        <v>808</v>
      </c>
      <c r="XH1272" s="309" t="s">
        <v>808</v>
      </c>
      <c r="XI1272" s="309" t="s">
        <v>808</v>
      </c>
      <c r="XJ1272" s="309" t="s">
        <v>808</v>
      </c>
      <c r="XK1272" s="309" t="s">
        <v>808</v>
      </c>
      <c r="XL1272" s="277"/>
      <c r="XM1272" s="277"/>
      <c r="XN1272" s="277"/>
      <c r="XO1272" s="277"/>
      <c r="XP1272" s="277"/>
      <c r="XQ1272" s="277"/>
      <c r="XR1272" s="309" t="s">
        <v>808</v>
      </c>
      <c r="XS1272" s="309" t="s">
        <v>808</v>
      </c>
      <c r="XT1272" s="309" t="s">
        <v>808</v>
      </c>
      <c r="XU1272" s="309" t="s">
        <v>808</v>
      </c>
      <c r="XV1272" s="309" t="s">
        <v>808</v>
      </c>
      <c r="XW1272" s="309" t="s">
        <v>808</v>
      </c>
      <c r="XX1272" s="309" t="s">
        <v>808</v>
      </c>
      <c r="XY1272" s="309" t="s">
        <v>808</v>
      </c>
      <c r="XZ1272" s="309" t="s">
        <v>808</v>
      </c>
      <c r="YA1272" s="309" t="s">
        <v>808</v>
      </c>
      <c r="YB1272" s="309" t="s">
        <v>808</v>
      </c>
      <c r="YC1272" s="309" t="s">
        <v>808</v>
      </c>
      <c r="YD1272" s="309" t="s">
        <v>808</v>
      </c>
      <c r="YE1272" s="309" t="s">
        <v>808</v>
      </c>
      <c r="YF1272" s="309" t="s">
        <v>808</v>
      </c>
      <c r="YG1272" s="277"/>
      <c r="YH1272" s="277"/>
      <c r="YI1272" s="277"/>
      <c r="YJ1272" s="277"/>
      <c r="YK1272" s="277"/>
      <c r="YL1272" s="277"/>
      <c r="YM1272" s="309" t="s">
        <v>808</v>
      </c>
      <c r="YN1272" s="309" t="s">
        <v>808</v>
      </c>
      <c r="YO1272" s="309" t="s">
        <v>808</v>
      </c>
      <c r="YP1272" s="309" t="s">
        <v>808</v>
      </c>
      <c r="YQ1272" s="309" t="s">
        <v>808</v>
      </c>
      <c r="YR1272" s="309" t="s">
        <v>808</v>
      </c>
      <c r="YS1272" s="309" t="s">
        <v>808</v>
      </c>
      <c r="YT1272" s="309" t="s">
        <v>808</v>
      </c>
      <c r="YU1272" s="309" t="s">
        <v>808</v>
      </c>
      <c r="YV1272" s="309" t="s">
        <v>808</v>
      </c>
      <c r="YW1272" s="309" t="s">
        <v>808</v>
      </c>
      <c r="YX1272" s="309" t="s">
        <v>808</v>
      </c>
      <c r="YY1272" s="309" t="s">
        <v>808</v>
      </c>
      <c r="YZ1272" s="309" t="s">
        <v>808</v>
      </c>
      <c r="ZA1272" s="309" t="s">
        <v>808</v>
      </c>
      <c r="ZB1272" s="315">
        <f t="shared" si="1016"/>
        <v>4532000</v>
      </c>
      <c r="ZC1272" s="315">
        <f t="shared" si="1016"/>
        <v>4793900</v>
      </c>
      <c r="ZD1272" s="315">
        <f t="shared" si="1016"/>
        <v>5094000</v>
      </c>
      <c r="ZE1272" s="315">
        <f t="shared" si="1016"/>
        <v>2030100</v>
      </c>
      <c r="ZF1272" s="315">
        <f t="shared" si="1016"/>
        <v>1927100</v>
      </c>
      <c r="ZG1272" s="315">
        <f t="shared" si="1016"/>
        <v>1927100</v>
      </c>
    </row>
    <row r="1274" spans="1:683" s="281" customFormat="1" ht="41.25" customHeight="1">
      <c r="A1274" s="308" t="s">
        <v>826</v>
      </c>
      <c r="B1274" s="1191"/>
    </row>
    <row r="1275" spans="1:683">
      <c r="A1275" s="661" t="s">
        <v>698</v>
      </c>
      <c r="B1275" s="107"/>
      <c r="C1275" s="114" t="s">
        <v>692</v>
      </c>
      <c r="D1275" s="919"/>
      <c r="E1275" s="920"/>
      <c r="F1275" s="309" t="s">
        <v>808</v>
      </c>
      <c r="G1275" s="309" t="s">
        <v>808</v>
      </c>
      <c r="H1275" s="309" t="s">
        <v>808</v>
      </c>
      <c r="I1275" s="309" t="s">
        <v>808</v>
      </c>
      <c r="J1275" s="309" t="s">
        <v>808</v>
      </c>
      <c r="K1275" s="309" t="s">
        <v>808</v>
      </c>
      <c r="L1275" s="130">
        <f t="shared" ref="L1275:N1275" si="1017">SUM(L1276:L1283)</f>
        <v>233</v>
      </c>
      <c r="M1275" s="130">
        <f t="shared" si="1017"/>
        <v>233</v>
      </c>
      <c r="N1275" s="130">
        <f t="shared" si="1017"/>
        <v>233</v>
      </c>
      <c r="O1275" s="130">
        <f t="shared" ref="O1275:T1275" si="1018">SUM(O1276:O1283)</f>
        <v>6150720</v>
      </c>
      <c r="P1275" s="130">
        <f t="shared" si="1018"/>
        <v>6187446</v>
      </c>
      <c r="Q1275" s="130">
        <f t="shared" si="1018"/>
        <v>6235399</v>
      </c>
      <c r="R1275" s="130">
        <f t="shared" si="1018"/>
        <v>1401562.54</v>
      </c>
      <c r="S1275" s="130">
        <f t="shared" si="1018"/>
        <v>1416081.1</v>
      </c>
      <c r="T1275" s="130">
        <f t="shared" si="1018"/>
        <v>1434056.46</v>
      </c>
      <c r="U1275" s="309" t="s">
        <v>808</v>
      </c>
      <c r="V1275" s="309" t="s">
        <v>808</v>
      </c>
      <c r="W1275" s="309" t="s">
        <v>808</v>
      </c>
      <c r="X1275" s="309" t="s">
        <v>808</v>
      </c>
      <c r="Y1275" s="309" t="s">
        <v>808</v>
      </c>
      <c r="Z1275" s="309" t="s">
        <v>808</v>
      </c>
      <c r="AA1275" s="130">
        <f t="shared" ref="AA1275:AO1275" si="1019">SUM(AA1276:AA1283)</f>
        <v>6957703.2599999998</v>
      </c>
      <c r="AB1275" s="130">
        <f t="shared" si="1019"/>
        <v>7318487.3899999997</v>
      </c>
      <c r="AC1275" s="130">
        <f t="shared" si="1019"/>
        <v>7760102.7400000002</v>
      </c>
      <c r="AD1275" s="130">
        <f t="shared" si="1019"/>
        <v>1311952.27</v>
      </c>
      <c r="AE1275" s="130">
        <f t="shared" si="1019"/>
        <v>1106150.69</v>
      </c>
      <c r="AF1275" s="130">
        <f t="shared" si="1019"/>
        <v>1034653.67</v>
      </c>
      <c r="AG1275" s="130">
        <f t="shared" si="1019"/>
        <v>464</v>
      </c>
      <c r="AH1275" s="130">
        <f t="shared" si="1019"/>
        <v>464</v>
      </c>
      <c r="AI1275" s="130">
        <f t="shared" si="1019"/>
        <v>464</v>
      </c>
      <c r="AJ1275" s="130">
        <f t="shared" si="1019"/>
        <v>12314964</v>
      </c>
      <c r="AK1275" s="130">
        <f t="shared" si="1019"/>
        <v>12387341</v>
      </c>
      <c r="AL1275" s="130">
        <f t="shared" si="1019"/>
        <v>12481846</v>
      </c>
      <c r="AM1275" s="130">
        <f t="shared" si="1019"/>
        <v>2787992.16</v>
      </c>
      <c r="AN1275" s="130">
        <f t="shared" si="1019"/>
        <v>2816841.54</v>
      </c>
      <c r="AO1275" s="130">
        <f t="shared" si="1019"/>
        <v>2852559.82</v>
      </c>
      <c r="AP1275" s="309" t="s">
        <v>808</v>
      </c>
      <c r="AQ1275" s="309" t="s">
        <v>808</v>
      </c>
      <c r="AR1275" s="309" t="s">
        <v>808</v>
      </c>
      <c r="AS1275" s="309" t="s">
        <v>808</v>
      </c>
      <c r="AT1275" s="309" t="s">
        <v>808</v>
      </c>
      <c r="AU1275" s="309" t="s">
        <v>808</v>
      </c>
      <c r="AV1275" s="130">
        <f t="shared" ref="AV1275:BJ1275" si="1020">SUM(AV1276:AV1283)</f>
        <v>13839374.15</v>
      </c>
      <c r="AW1275" s="130">
        <f t="shared" si="1020"/>
        <v>14557384.390000001</v>
      </c>
      <c r="AX1275" s="130">
        <f t="shared" si="1020"/>
        <v>15435847.33</v>
      </c>
      <c r="AY1275" s="130">
        <f t="shared" si="1020"/>
        <v>3184677.27</v>
      </c>
      <c r="AZ1275" s="130">
        <f t="shared" si="1020"/>
        <v>2853675.78</v>
      </c>
      <c r="BA1275" s="130">
        <f t="shared" si="1020"/>
        <v>2679531.2599999998</v>
      </c>
      <c r="BB1275" s="130">
        <f t="shared" si="1020"/>
        <v>259</v>
      </c>
      <c r="BC1275" s="130">
        <f t="shared" si="1020"/>
        <v>259</v>
      </c>
      <c r="BD1275" s="130">
        <f t="shared" si="1020"/>
        <v>259</v>
      </c>
      <c r="BE1275" s="130">
        <f t="shared" si="1020"/>
        <v>6585852</v>
      </c>
      <c r="BF1275" s="130">
        <f t="shared" si="1020"/>
        <v>6626515</v>
      </c>
      <c r="BG1275" s="130">
        <f t="shared" si="1020"/>
        <v>6679610</v>
      </c>
      <c r="BH1275" s="130">
        <f t="shared" si="1020"/>
        <v>1561389.27</v>
      </c>
      <c r="BI1275" s="130">
        <f t="shared" si="1020"/>
        <v>1577597.49</v>
      </c>
      <c r="BJ1275" s="130">
        <f t="shared" si="1020"/>
        <v>1597664.81</v>
      </c>
      <c r="BK1275" s="309" t="s">
        <v>808</v>
      </c>
      <c r="BL1275" s="309" t="s">
        <v>808</v>
      </c>
      <c r="BM1275" s="309" t="s">
        <v>808</v>
      </c>
      <c r="BN1275" s="309" t="s">
        <v>808</v>
      </c>
      <c r="BO1275" s="309" t="s">
        <v>808</v>
      </c>
      <c r="BP1275" s="309" t="s">
        <v>808</v>
      </c>
      <c r="BQ1275" s="130">
        <f t="shared" ref="BQ1275:CE1275" si="1021">SUM(BQ1276:BQ1283)</f>
        <v>7362406.5199999996</v>
      </c>
      <c r="BR1275" s="130">
        <f t="shared" si="1021"/>
        <v>7718282.8799999999</v>
      </c>
      <c r="BS1275" s="130">
        <f t="shared" si="1021"/>
        <v>8154130.6699999999</v>
      </c>
      <c r="BT1275" s="130">
        <f t="shared" si="1021"/>
        <v>1174443.27</v>
      </c>
      <c r="BU1275" s="130">
        <f t="shared" si="1021"/>
        <v>1004067.89</v>
      </c>
      <c r="BV1275" s="130">
        <f t="shared" si="1021"/>
        <v>918087.66</v>
      </c>
      <c r="BW1275" s="130">
        <f t="shared" si="1021"/>
        <v>285</v>
      </c>
      <c r="BX1275" s="130">
        <f t="shared" si="1021"/>
        <v>285</v>
      </c>
      <c r="BY1275" s="130">
        <f t="shared" si="1021"/>
        <v>285</v>
      </c>
      <c r="BZ1275" s="130">
        <f t="shared" si="1021"/>
        <v>7797828</v>
      </c>
      <c r="CA1275" s="130">
        <f t="shared" si="1021"/>
        <v>7846221</v>
      </c>
      <c r="CB1275" s="130">
        <f t="shared" si="1021"/>
        <v>7909410</v>
      </c>
      <c r="CC1275" s="130">
        <f t="shared" si="1021"/>
        <v>1783751.85</v>
      </c>
      <c r="CD1275" s="130">
        <f t="shared" si="1021"/>
        <v>1802920.23</v>
      </c>
      <c r="CE1275" s="130">
        <f t="shared" si="1021"/>
        <v>1826652.51</v>
      </c>
      <c r="CF1275" s="309" t="s">
        <v>808</v>
      </c>
      <c r="CG1275" s="309" t="s">
        <v>808</v>
      </c>
      <c r="CH1275" s="309" t="s">
        <v>808</v>
      </c>
      <c r="CI1275" s="309" t="s">
        <v>808</v>
      </c>
      <c r="CJ1275" s="309" t="s">
        <v>808</v>
      </c>
      <c r="CK1275" s="309" t="s">
        <v>808</v>
      </c>
      <c r="CL1275" s="130">
        <f t="shared" ref="CL1275:CZ1275" si="1022">SUM(CL1276:CL1283)</f>
        <v>8717593.2300000004</v>
      </c>
      <c r="CM1275" s="130">
        <f t="shared" si="1022"/>
        <v>9157651.6799999997</v>
      </c>
      <c r="CN1275" s="130">
        <f t="shared" si="1022"/>
        <v>9696909.2100000009</v>
      </c>
      <c r="CO1275" s="130">
        <f t="shared" si="1022"/>
        <v>1903052.73</v>
      </c>
      <c r="CP1275" s="130">
        <f t="shared" si="1022"/>
        <v>1591632.12</v>
      </c>
      <c r="CQ1275" s="130">
        <f t="shared" si="1022"/>
        <v>1510148.88</v>
      </c>
      <c r="CR1275" s="130">
        <f t="shared" si="1022"/>
        <v>429</v>
      </c>
      <c r="CS1275" s="130">
        <f t="shared" si="1022"/>
        <v>429</v>
      </c>
      <c r="CT1275" s="130">
        <f t="shared" si="1022"/>
        <v>429</v>
      </c>
      <c r="CU1275" s="130">
        <f t="shared" si="1022"/>
        <v>11424984</v>
      </c>
      <c r="CV1275" s="130">
        <f t="shared" si="1022"/>
        <v>11491866</v>
      </c>
      <c r="CW1275" s="130">
        <f t="shared" si="1022"/>
        <v>11579196</v>
      </c>
      <c r="CX1275" s="130">
        <f t="shared" si="1022"/>
        <v>2576993.61</v>
      </c>
      <c r="CY1275" s="130">
        <f t="shared" si="1022"/>
        <v>2603652.69</v>
      </c>
      <c r="CZ1275" s="130">
        <f t="shared" si="1022"/>
        <v>2636659.17</v>
      </c>
      <c r="DA1275" s="309" t="s">
        <v>808</v>
      </c>
      <c r="DB1275" s="309" t="s">
        <v>808</v>
      </c>
      <c r="DC1275" s="309" t="s">
        <v>808</v>
      </c>
      <c r="DD1275" s="309" t="s">
        <v>808</v>
      </c>
      <c r="DE1275" s="309" t="s">
        <v>808</v>
      </c>
      <c r="DF1275" s="309" t="s">
        <v>808</v>
      </c>
      <c r="DG1275" s="130">
        <f t="shared" ref="DG1275:DU1275" si="1023">SUM(DG1276:DG1283)</f>
        <v>12643770.210000001</v>
      </c>
      <c r="DH1275" s="130">
        <f t="shared" si="1023"/>
        <v>13231083.75</v>
      </c>
      <c r="DI1275" s="130">
        <f t="shared" si="1023"/>
        <v>13950578.609999999</v>
      </c>
      <c r="DJ1275" s="130">
        <f t="shared" si="1023"/>
        <v>1675809.09</v>
      </c>
      <c r="DK1275" s="130">
        <f t="shared" si="1023"/>
        <v>1409888.16</v>
      </c>
      <c r="DL1275" s="130">
        <f t="shared" si="1023"/>
        <v>1304632.5</v>
      </c>
      <c r="DM1275" s="130">
        <f t="shared" si="1023"/>
        <v>347</v>
      </c>
      <c r="DN1275" s="130">
        <f t="shared" si="1023"/>
        <v>347</v>
      </c>
      <c r="DO1275" s="130">
        <f t="shared" si="1023"/>
        <v>347</v>
      </c>
      <c r="DP1275" s="130">
        <f t="shared" si="1023"/>
        <v>8823516</v>
      </c>
      <c r="DQ1275" s="130">
        <f t="shared" si="1023"/>
        <v>8877995</v>
      </c>
      <c r="DR1275" s="130">
        <f t="shared" si="1023"/>
        <v>8949130</v>
      </c>
      <c r="DS1275" s="130">
        <f t="shared" si="1023"/>
        <v>2091899.91</v>
      </c>
      <c r="DT1275" s="130">
        <f t="shared" si="1023"/>
        <v>2113615.17</v>
      </c>
      <c r="DU1275" s="130">
        <f t="shared" si="1023"/>
        <v>2140500.73</v>
      </c>
      <c r="DV1275" s="309" t="s">
        <v>808</v>
      </c>
      <c r="DW1275" s="309" t="s">
        <v>808</v>
      </c>
      <c r="DX1275" s="309" t="s">
        <v>808</v>
      </c>
      <c r="DY1275" s="309" t="s">
        <v>808</v>
      </c>
      <c r="DZ1275" s="309" t="s">
        <v>808</v>
      </c>
      <c r="EA1275" s="309" t="s">
        <v>808</v>
      </c>
      <c r="EB1275" s="130">
        <f t="shared" ref="EB1275:EP1275" si="1024">SUM(EB1276:EB1283)</f>
        <v>9917735.3900000006</v>
      </c>
      <c r="EC1275" s="130">
        <f t="shared" si="1024"/>
        <v>10435455.92</v>
      </c>
      <c r="ED1275" s="130">
        <f t="shared" si="1024"/>
        <v>11069358.99</v>
      </c>
      <c r="EE1275" s="130">
        <f t="shared" si="1024"/>
        <v>1879466.51</v>
      </c>
      <c r="EF1275" s="130">
        <f t="shared" si="1024"/>
        <v>1574665.18</v>
      </c>
      <c r="EG1275" s="130">
        <f t="shared" si="1024"/>
        <v>1467771.83</v>
      </c>
      <c r="EH1275" s="130">
        <f t="shared" si="1024"/>
        <v>267</v>
      </c>
      <c r="EI1275" s="130">
        <f t="shared" si="1024"/>
        <v>267</v>
      </c>
      <c r="EJ1275" s="130">
        <f t="shared" si="1024"/>
        <v>267</v>
      </c>
      <c r="EK1275" s="130">
        <f t="shared" si="1024"/>
        <v>6961400</v>
      </c>
      <c r="EL1275" s="130">
        <f t="shared" si="1024"/>
        <v>7003162</v>
      </c>
      <c r="EM1275" s="130">
        <f t="shared" si="1024"/>
        <v>7057692</v>
      </c>
      <c r="EN1275" s="130">
        <f t="shared" si="1024"/>
        <v>1606535.59</v>
      </c>
      <c r="EO1275" s="130">
        <f t="shared" si="1024"/>
        <v>1623181.87</v>
      </c>
      <c r="EP1275" s="130">
        <f t="shared" si="1024"/>
        <v>1643791.55</v>
      </c>
      <c r="EQ1275" s="309" t="s">
        <v>808</v>
      </c>
      <c r="ER1275" s="309" t="s">
        <v>808</v>
      </c>
      <c r="ES1275" s="309" t="s">
        <v>808</v>
      </c>
      <c r="ET1275" s="309" t="s">
        <v>808</v>
      </c>
      <c r="EU1275" s="309" t="s">
        <v>808</v>
      </c>
      <c r="EV1275" s="309" t="s">
        <v>808</v>
      </c>
      <c r="EW1275" s="130">
        <f t="shared" ref="EW1275:FK1275" si="1025">SUM(EW1276:EW1283)</f>
        <v>7857117.6600000001</v>
      </c>
      <c r="EX1275" s="130">
        <f t="shared" si="1025"/>
        <v>8277409</v>
      </c>
      <c r="EY1275" s="130">
        <f t="shared" si="1025"/>
        <v>8791774.3499999996</v>
      </c>
      <c r="EZ1275" s="130">
        <f t="shared" si="1025"/>
        <v>1290733.06</v>
      </c>
      <c r="FA1275" s="130">
        <f t="shared" si="1025"/>
        <v>1102867.01</v>
      </c>
      <c r="FB1275" s="130">
        <f t="shared" si="1025"/>
        <v>1010352.78</v>
      </c>
      <c r="FC1275" s="130">
        <f t="shared" si="1025"/>
        <v>333</v>
      </c>
      <c r="FD1275" s="130">
        <f t="shared" si="1025"/>
        <v>333</v>
      </c>
      <c r="FE1275" s="130">
        <f t="shared" si="1025"/>
        <v>333</v>
      </c>
      <c r="FF1275" s="130">
        <f t="shared" si="1025"/>
        <v>8575268</v>
      </c>
      <c r="FG1275" s="130">
        <f t="shared" si="1025"/>
        <v>8628153</v>
      </c>
      <c r="FH1275" s="130">
        <f t="shared" si="1025"/>
        <v>8697204</v>
      </c>
      <c r="FI1275" s="130">
        <f t="shared" si="1025"/>
        <v>2007494.43</v>
      </c>
      <c r="FJ1275" s="130">
        <f t="shared" si="1025"/>
        <v>2028333.57</v>
      </c>
      <c r="FK1275" s="130">
        <f t="shared" si="1025"/>
        <v>2054134.41</v>
      </c>
      <c r="FL1275" s="309" t="s">
        <v>808</v>
      </c>
      <c r="FM1275" s="309" t="s">
        <v>808</v>
      </c>
      <c r="FN1275" s="309" t="s">
        <v>808</v>
      </c>
      <c r="FO1275" s="309" t="s">
        <v>808</v>
      </c>
      <c r="FP1275" s="309" t="s">
        <v>808</v>
      </c>
      <c r="FQ1275" s="309" t="s">
        <v>808</v>
      </c>
      <c r="FR1275" s="130">
        <f t="shared" ref="FR1275:GF1275" si="1026">SUM(FR1276:FR1283)</f>
        <v>9637072.8599999994</v>
      </c>
      <c r="FS1275" s="130">
        <f t="shared" si="1026"/>
        <v>10084966.960000001</v>
      </c>
      <c r="FT1275" s="130">
        <f t="shared" si="1026"/>
        <v>10634559.32</v>
      </c>
      <c r="FU1275" s="130">
        <f t="shared" si="1026"/>
        <v>1148080.6200000001</v>
      </c>
      <c r="FV1275" s="130">
        <f t="shared" si="1026"/>
        <v>970459</v>
      </c>
      <c r="FW1275" s="130">
        <f t="shared" si="1026"/>
        <v>859587.01</v>
      </c>
      <c r="FX1275" s="130">
        <f t="shared" si="1026"/>
        <v>387</v>
      </c>
      <c r="FY1275" s="130">
        <f t="shared" si="1026"/>
        <v>387</v>
      </c>
      <c r="FZ1275" s="130">
        <f t="shared" si="1026"/>
        <v>387</v>
      </c>
      <c r="GA1275" s="130">
        <f t="shared" si="1026"/>
        <v>10357008</v>
      </c>
      <c r="GB1275" s="130">
        <f t="shared" si="1026"/>
        <v>10417296</v>
      </c>
      <c r="GC1275" s="130">
        <f t="shared" si="1026"/>
        <v>10496016</v>
      </c>
      <c r="GD1275" s="130">
        <f t="shared" si="1026"/>
        <v>2323795.35</v>
      </c>
      <c r="GE1275" s="130">
        <f t="shared" si="1026"/>
        <v>2347826.0699999998</v>
      </c>
      <c r="GF1275" s="130">
        <f t="shared" si="1026"/>
        <v>2377578.39</v>
      </c>
      <c r="GG1275" s="309" t="s">
        <v>808</v>
      </c>
      <c r="GH1275" s="309" t="s">
        <v>808</v>
      </c>
      <c r="GI1275" s="309" t="s">
        <v>808</v>
      </c>
      <c r="GJ1275" s="309" t="s">
        <v>808</v>
      </c>
      <c r="GK1275" s="309" t="s">
        <v>808</v>
      </c>
      <c r="GL1275" s="309" t="s">
        <v>808</v>
      </c>
      <c r="GM1275" s="130">
        <f t="shared" ref="GM1275:HA1275" si="1027">SUM(GM1276:GM1283)</f>
        <v>11471583.810000001</v>
      </c>
      <c r="GN1275" s="130">
        <f t="shared" si="1027"/>
        <v>12000362.699999999</v>
      </c>
      <c r="GO1275" s="130">
        <f t="shared" si="1027"/>
        <v>12647805.15</v>
      </c>
      <c r="GP1275" s="130">
        <f t="shared" si="1027"/>
        <v>2190759.36</v>
      </c>
      <c r="GQ1275" s="130">
        <f t="shared" si="1027"/>
        <v>1858179.63</v>
      </c>
      <c r="GR1275" s="130">
        <f t="shared" si="1027"/>
        <v>1668898.08</v>
      </c>
      <c r="GS1275" s="130">
        <f t="shared" si="1027"/>
        <v>321</v>
      </c>
      <c r="GT1275" s="130">
        <f t="shared" si="1027"/>
        <v>321</v>
      </c>
      <c r="GU1275" s="130">
        <f t="shared" si="1027"/>
        <v>321</v>
      </c>
      <c r="GV1275" s="130">
        <f t="shared" si="1027"/>
        <v>8162388</v>
      </c>
      <c r="GW1275" s="130">
        <f t="shared" si="1027"/>
        <v>8212785</v>
      </c>
      <c r="GX1275" s="130">
        <f t="shared" si="1027"/>
        <v>8278590</v>
      </c>
      <c r="GY1275" s="130">
        <f t="shared" si="1027"/>
        <v>1935158.13</v>
      </c>
      <c r="GZ1275" s="130">
        <f t="shared" si="1027"/>
        <v>1955246.31</v>
      </c>
      <c r="HA1275" s="130">
        <f t="shared" si="1027"/>
        <v>1980117.39</v>
      </c>
      <c r="HB1275" s="309" t="s">
        <v>808</v>
      </c>
      <c r="HC1275" s="309" t="s">
        <v>808</v>
      </c>
      <c r="HD1275" s="309" t="s">
        <v>808</v>
      </c>
      <c r="HE1275" s="309" t="s">
        <v>808</v>
      </c>
      <c r="HF1275" s="309" t="s">
        <v>808</v>
      </c>
      <c r="HG1275" s="309" t="s">
        <v>808</v>
      </c>
      <c r="HH1275" s="130">
        <f t="shared" ref="HH1275:HV1275" si="1028">SUM(HH1276:HH1283)</f>
        <v>9174770.6400000006</v>
      </c>
      <c r="HI1275" s="130">
        <f t="shared" si="1028"/>
        <v>9614261.3699999992</v>
      </c>
      <c r="HJ1275" s="130">
        <f t="shared" si="1028"/>
        <v>10153284.57</v>
      </c>
      <c r="HK1275" s="130">
        <f t="shared" si="1028"/>
        <v>1556265.78</v>
      </c>
      <c r="HL1275" s="130">
        <f t="shared" si="1028"/>
        <v>1304463.75</v>
      </c>
      <c r="HM1275" s="130">
        <f t="shared" si="1028"/>
        <v>1150958.3400000001</v>
      </c>
      <c r="HN1275" s="130">
        <f t="shared" si="1028"/>
        <v>363</v>
      </c>
      <c r="HO1275" s="130">
        <f t="shared" si="1028"/>
        <v>363</v>
      </c>
      <c r="HP1275" s="130">
        <f t="shared" si="1028"/>
        <v>363</v>
      </c>
      <c r="HQ1275" s="130">
        <f t="shared" si="1028"/>
        <v>9230364</v>
      </c>
      <c r="HR1275" s="130">
        <f t="shared" si="1028"/>
        <v>9287355</v>
      </c>
      <c r="HS1275" s="130">
        <f t="shared" si="1028"/>
        <v>9361770</v>
      </c>
      <c r="HT1275" s="130">
        <f t="shared" si="1028"/>
        <v>2188356.39</v>
      </c>
      <c r="HU1275" s="130">
        <f t="shared" si="1028"/>
        <v>2211072.9300000002</v>
      </c>
      <c r="HV1275" s="130">
        <f t="shared" si="1028"/>
        <v>2239198.17</v>
      </c>
      <c r="HW1275" s="309" t="s">
        <v>808</v>
      </c>
      <c r="HX1275" s="309" t="s">
        <v>808</v>
      </c>
      <c r="HY1275" s="309" t="s">
        <v>808</v>
      </c>
      <c r="HZ1275" s="309" t="s">
        <v>808</v>
      </c>
      <c r="IA1275" s="309" t="s">
        <v>808</v>
      </c>
      <c r="IB1275" s="309" t="s">
        <v>808</v>
      </c>
      <c r="IC1275" s="130">
        <f t="shared" ref="IC1275:IQ1275" si="1029">SUM(IC1276:IC1283)</f>
        <v>10378983.119999999</v>
      </c>
      <c r="ID1275" s="130">
        <f t="shared" si="1029"/>
        <v>10914948.99</v>
      </c>
      <c r="IE1275" s="130">
        <f t="shared" si="1029"/>
        <v>11571089.640000001</v>
      </c>
      <c r="IF1275" s="130">
        <f t="shared" si="1029"/>
        <v>1926629.76</v>
      </c>
      <c r="IG1275" s="130">
        <f t="shared" si="1029"/>
        <v>1639790.79</v>
      </c>
      <c r="IH1275" s="130">
        <f t="shared" si="1029"/>
        <v>1496126.28</v>
      </c>
      <c r="II1275" s="130">
        <f t="shared" si="1029"/>
        <v>0</v>
      </c>
      <c r="IJ1275" s="130">
        <f t="shared" si="1029"/>
        <v>0</v>
      </c>
      <c r="IK1275" s="130">
        <f t="shared" si="1029"/>
        <v>0</v>
      </c>
      <c r="IL1275" s="130">
        <f t="shared" si="1029"/>
        <v>0</v>
      </c>
      <c r="IM1275" s="130">
        <f t="shared" si="1029"/>
        <v>0</v>
      </c>
      <c r="IN1275" s="130">
        <f t="shared" si="1029"/>
        <v>0</v>
      </c>
      <c r="IO1275" s="130">
        <f t="shared" si="1029"/>
        <v>0</v>
      </c>
      <c r="IP1275" s="130">
        <f t="shared" si="1029"/>
        <v>0</v>
      </c>
      <c r="IQ1275" s="130">
        <f t="shared" si="1029"/>
        <v>0</v>
      </c>
      <c r="IR1275" s="309" t="s">
        <v>808</v>
      </c>
      <c r="IS1275" s="309" t="s">
        <v>808</v>
      </c>
      <c r="IT1275" s="309" t="s">
        <v>808</v>
      </c>
      <c r="IU1275" s="309" t="s">
        <v>808</v>
      </c>
      <c r="IV1275" s="309" t="s">
        <v>808</v>
      </c>
      <c r="IW1275" s="309" t="s">
        <v>808</v>
      </c>
      <c r="IX1275" s="130">
        <f t="shared" ref="IX1275:JL1275" si="1030">SUM(IX1276:IX1283)</f>
        <v>0</v>
      </c>
      <c r="IY1275" s="130">
        <f t="shared" si="1030"/>
        <v>0</v>
      </c>
      <c r="IZ1275" s="130">
        <f t="shared" si="1030"/>
        <v>0</v>
      </c>
      <c r="JA1275" s="130">
        <f t="shared" si="1030"/>
        <v>0</v>
      </c>
      <c r="JB1275" s="130">
        <f t="shared" si="1030"/>
        <v>0</v>
      </c>
      <c r="JC1275" s="130">
        <f t="shared" si="1030"/>
        <v>0</v>
      </c>
      <c r="JD1275" s="130">
        <f t="shared" si="1030"/>
        <v>358</v>
      </c>
      <c r="JE1275" s="130">
        <f t="shared" si="1030"/>
        <v>358</v>
      </c>
      <c r="JF1275" s="130">
        <f t="shared" si="1030"/>
        <v>358</v>
      </c>
      <c r="JG1275" s="130">
        <f t="shared" si="1030"/>
        <v>10503264</v>
      </c>
      <c r="JH1275" s="130">
        <f t="shared" si="1030"/>
        <v>10566148</v>
      </c>
      <c r="JI1275" s="130">
        <f t="shared" si="1030"/>
        <v>10648259</v>
      </c>
      <c r="JJ1275" s="130">
        <f t="shared" si="1030"/>
        <v>2277823.1</v>
      </c>
      <c r="JK1275" s="130">
        <f t="shared" si="1030"/>
        <v>2302656.65</v>
      </c>
      <c r="JL1275" s="130">
        <f t="shared" si="1030"/>
        <v>2333402.9500000002</v>
      </c>
      <c r="JM1275" s="309" t="s">
        <v>808</v>
      </c>
      <c r="JN1275" s="309" t="s">
        <v>808</v>
      </c>
      <c r="JO1275" s="309" t="s">
        <v>808</v>
      </c>
      <c r="JP1275" s="309" t="s">
        <v>808</v>
      </c>
      <c r="JQ1275" s="309" t="s">
        <v>808</v>
      </c>
      <c r="JR1275" s="309" t="s">
        <v>808</v>
      </c>
      <c r="JS1275" s="130">
        <f t="shared" ref="JS1275:KG1275" si="1031">SUM(JS1276:JS1283)</f>
        <v>11714166.99</v>
      </c>
      <c r="JT1275" s="130">
        <f t="shared" si="1031"/>
        <v>12294643.83</v>
      </c>
      <c r="JU1275" s="130">
        <f t="shared" si="1031"/>
        <v>13006061.970000001</v>
      </c>
      <c r="JV1275" s="130">
        <f t="shared" si="1031"/>
        <v>1600785.56</v>
      </c>
      <c r="JW1275" s="130">
        <f t="shared" si="1031"/>
        <v>1332590.8400000001</v>
      </c>
      <c r="JX1275" s="130">
        <f t="shared" si="1031"/>
        <v>1178925.22</v>
      </c>
      <c r="JY1275" s="130">
        <f t="shared" si="1031"/>
        <v>411</v>
      </c>
      <c r="JZ1275" s="130">
        <f t="shared" si="1031"/>
        <v>411</v>
      </c>
      <c r="KA1275" s="130">
        <f t="shared" si="1031"/>
        <v>411</v>
      </c>
      <c r="KB1275" s="130">
        <f t="shared" si="1031"/>
        <v>11054008</v>
      </c>
      <c r="KC1275" s="130">
        <f t="shared" si="1031"/>
        <v>11120794</v>
      </c>
      <c r="KD1275" s="130">
        <f t="shared" si="1031"/>
        <v>11207988</v>
      </c>
      <c r="KE1275" s="130">
        <f t="shared" si="1031"/>
        <v>2474619.67</v>
      </c>
      <c r="KF1275" s="130">
        <f t="shared" si="1031"/>
        <v>2500277.4700000002</v>
      </c>
      <c r="KG1275" s="130">
        <f t="shared" si="1031"/>
        <v>2532044.27</v>
      </c>
      <c r="KH1275" s="309" t="s">
        <v>808</v>
      </c>
      <c r="KI1275" s="309" t="s">
        <v>808</v>
      </c>
      <c r="KJ1275" s="309" t="s">
        <v>808</v>
      </c>
      <c r="KK1275" s="309" t="s">
        <v>808</v>
      </c>
      <c r="KL1275" s="309" t="s">
        <v>808</v>
      </c>
      <c r="KM1275" s="309" t="s">
        <v>808</v>
      </c>
      <c r="KN1275" s="130">
        <f t="shared" ref="KN1275:LB1275" si="1032">SUM(KN1276:KN1283)</f>
        <v>12375320.050000001</v>
      </c>
      <c r="KO1275" s="130">
        <f t="shared" si="1032"/>
        <v>13018218.34</v>
      </c>
      <c r="KP1275" s="130">
        <f t="shared" si="1032"/>
        <v>13805255.529999999</v>
      </c>
      <c r="KQ1275" s="130">
        <f t="shared" si="1032"/>
        <v>1526990.98</v>
      </c>
      <c r="KR1275" s="130">
        <f t="shared" si="1032"/>
        <v>1290601.73</v>
      </c>
      <c r="KS1275" s="130">
        <f t="shared" si="1032"/>
        <v>1160901.8500000001</v>
      </c>
      <c r="KT1275" s="130">
        <f t="shared" si="1032"/>
        <v>383</v>
      </c>
      <c r="KU1275" s="130">
        <f t="shared" si="1032"/>
        <v>383</v>
      </c>
      <c r="KV1275" s="130">
        <f t="shared" si="1032"/>
        <v>383</v>
      </c>
      <c r="KW1275" s="130">
        <f t="shared" si="1032"/>
        <v>10221868</v>
      </c>
      <c r="KX1275" s="130">
        <f t="shared" si="1032"/>
        <v>10285033</v>
      </c>
      <c r="KY1275" s="130">
        <f t="shared" si="1032"/>
        <v>10367506</v>
      </c>
      <c r="KZ1275" s="130">
        <f t="shared" si="1032"/>
        <v>2347196.7000000002</v>
      </c>
      <c r="LA1275" s="130">
        <f t="shared" si="1032"/>
        <v>2371942.4700000002</v>
      </c>
      <c r="LB1275" s="130">
        <f t="shared" si="1032"/>
        <v>2402580.09</v>
      </c>
      <c r="LC1275" s="309" t="s">
        <v>808</v>
      </c>
      <c r="LD1275" s="309" t="s">
        <v>808</v>
      </c>
      <c r="LE1275" s="309" t="s">
        <v>808</v>
      </c>
      <c r="LF1275" s="309" t="s">
        <v>808</v>
      </c>
      <c r="LG1275" s="309" t="s">
        <v>808</v>
      </c>
      <c r="LH1275" s="309" t="s">
        <v>808</v>
      </c>
      <c r="LI1275" s="130">
        <f t="shared" ref="LI1275:LW1275" si="1033">SUM(LI1276:LI1283)</f>
        <v>11516714.33</v>
      </c>
      <c r="LJ1275" s="130">
        <f t="shared" si="1033"/>
        <v>12141637.18</v>
      </c>
      <c r="LK1275" s="130">
        <f t="shared" si="1033"/>
        <v>12906885.77</v>
      </c>
      <c r="LL1275" s="130">
        <f t="shared" si="1033"/>
        <v>3090092.36</v>
      </c>
      <c r="LM1275" s="130">
        <f t="shared" si="1033"/>
        <v>2608100.56</v>
      </c>
      <c r="LN1275" s="130">
        <f t="shared" si="1033"/>
        <v>2321648.7599999998</v>
      </c>
      <c r="LO1275" s="130">
        <f t="shared" si="1033"/>
        <v>469</v>
      </c>
      <c r="LP1275" s="130">
        <f t="shared" si="1033"/>
        <v>469</v>
      </c>
      <c r="LQ1275" s="130">
        <f t="shared" si="1033"/>
        <v>469</v>
      </c>
      <c r="LR1275" s="130">
        <f t="shared" si="1033"/>
        <v>14004744</v>
      </c>
      <c r="LS1275" s="130">
        <f t="shared" si="1033"/>
        <v>14087926</v>
      </c>
      <c r="LT1275" s="130">
        <f t="shared" si="1033"/>
        <v>14196533</v>
      </c>
      <c r="LU1275" s="130">
        <f t="shared" si="1033"/>
        <v>2965763.43</v>
      </c>
      <c r="LV1275" s="130">
        <f t="shared" si="1033"/>
        <v>2997925.14</v>
      </c>
      <c r="LW1275" s="130">
        <f t="shared" si="1033"/>
        <v>3037744.4</v>
      </c>
      <c r="LX1275" s="309" t="s">
        <v>808</v>
      </c>
      <c r="LY1275" s="309" t="s">
        <v>808</v>
      </c>
      <c r="LZ1275" s="309" t="s">
        <v>808</v>
      </c>
      <c r="MA1275" s="309" t="s">
        <v>808</v>
      </c>
      <c r="MB1275" s="309" t="s">
        <v>808</v>
      </c>
      <c r="MC1275" s="309" t="s">
        <v>808</v>
      </c>
      <c r="MD1275" s="130">
        <f t="shared" ref="MD1275:MR1275" si="1034">SUM(MD1276:MD1283)</f>
        <v>15359625.949999999</v>
      </c>
      <c r="ME1275" s="130">
        <f t="shared" si="1034"/>
        <v>16088813.73</v>
      </c>
      <c r="MF1275" s="130">
        <f t="shared" si="1034"/>
        <v>16982234.879999999</v>
      </c>
      <c r="MG1275" s="130">
        <f t="shared" si="1034"/>
        <v>2163129.2999999998</v>
      </c>
      <c r="MH1275" s="130">
        <f t="shared" si="1034"/>
        <v>1889091.82</v>
      </c>
      <c r="MI1275" s="130">
        <f t="shared" si="1034"/>
        <v>1775595.42</v>
      </c>
      <c r="MJ1275" s="130">
        <f t="shared" si="1034"/>
        <v>433</v>
      </c>
      <c r="MK1275" s="130">
        <f t="shared" si="1034"/>
        <v>433</v>
      </c>
      <c r="ML1275" s="130">
        <f t="shared" si="1034"/>
        <v>433</v>
      </c>
      <c r="MM1275" s="130">
        <f t="shared" si="1034"/>
        <v>11354572</v>
      </c>
      <c r="MN1275" s="130">
        <f t="shared" si="1034"/>
        <v>11422239</v>
      </c>
      <c r="MO1275" s="130">
        <f t="shared" si="1034"/>
        <v>11510594</v>
      </c>
      <c r="MP1275" s="130">
        <f t="shared" si="1034"/>
        <v>2604189.65</v>
      </c>
      <c r="MQ1275" s="130">
        <f t="shared" si="1034"/>
        <v>2631161.63</v>
      </c>
      <c r="MR1275" s="130">
        <f t="shared" si="1034"/>
        <v>2664555.5099999998</v>
      </c>
      <c r="MS1275" s="309" t="s">
        <v>808</v>
      </c>
      <c r="MT1275" s="309" t="s">
        <v>808</v>
      </c>
      <c r="MU1275" s="309" t="s">
        <v>808</v>
      </c>
      <c r="MV1275" s="309" t="s">
        <v>808</v>
      </c>
      <c r="MW1275" s="309" t="s">
        <v>808</v>
      </c>
      <c r="MX1275" s="309" t="s">
        <v>808</v>
      </c>
      <c r="MY1275" s="130">
        <f t="shared" ref="MY1275:NM1275" si="1035">SUM(MY1276:MY1283)</f>
        <v>12691801.98</v>
      </c>
      <c r="MZ1275" s="130">
        <f t="shared" si="1035"/>
        <v>13326482.689999999</v>
      </c>
      <c r="NA1275" s="130">
        <f t="shared" si="1035"/>
        <v>14103517.039999999</v>
      </c>
      <c r="NB1275" s="130">
        <f t="shared" si="1035"/>
        <v>2201789.6</v>
      </c>
      <c r="NC1275" s="130">
        <f t="shared" si="1035"/>
        <v>1823537.89</v>
      </c>
      <c r="ND1275" s="130">
        <f t="shared" si="1035"/>
        <v>1591522.24</v>
      </c>
      <c r="NE1275" s="130">
        <f t="shared" si="1035"/>
        <v>298</v>
      </c>
      <c r="NF1275" s="130">
        <f t="shared" si="1035"/>
        <v>298</v>
      </c>
      <c r="NG1275" s="130">
        <f t="shared" si="1035"/>
        <v>298</v>
      </c>
      <c r="NH1275" s="130">
        <f t="shared" si="1035"/>
        <v>7975664</v>
      </c>
      <c r="NI1275" s="130">
        <f t="shared" si="1035"/>
        <v>8022438</v>
      </c>
      <c r="NJ1275" s="130">
        <f t="shared" si="1035"/>
        <v>8083511</v>
      </c>
      <c r="NK1275" s="130">
        <f t="shared" si="1035"/>
        <v>1790335.07</v>
      </c>
      <c r="NL1275" s="130">
        <f t="shared" si="1035"/>
        <v>1808858.75</v>
      </c>
      <c r="NM1275" s="130">
        <f t="shared" si="1035"/>
        <v>1831792.83</v>
      </c>
      <c r="NN1275" s="309" t="s">
        <v>808</v>
      </c>
      <c r="NO1275" s="309" t="s">
        <v>808</v>
      </c>
      <c r="NP1275" s="309" t="s">
        <v>808</v>
      </c>
      <c r="NQ1275" s="309" t="s">
        <v>808</v>
      </c>
      <c r="NR1275" s="309" t="s">
        <v>808</v>
      </c>
      <c r="NS1275" s="309" t="s">
        <v>808</v>
      </c>
      <c r="NT1275" s="130">
        <f t="shared" ref="NT1275:OH1275" si="1036">SUM(NT1276:NT1283)</f>
        <v>8826153.6899999995</v>
      </c>
      <c r="NU1275" s="130">
        <f t="shared" si="1036"/>
        <v>9241240.3300000001</v>
      </c>
      <c r="NV1275" s="130">
        <f t="shared" si="1036"/>
        <v>9749450.9299999997</v>
      </c>
      <c r="NW1275" s="130">
        <f t="shared" si="1036"/>
        <v>1789996.51</v>
      </c>
      <c r="NX1275" s="130">
        <f t="shared" si="1036"/>
        <v>1517923.14</v>
      </c>
      <c r="NY1275" s="130">
        <f t="shared" si="1036"/>
        <v>1388195.7</v>
      </c>
      <c r="NZ1275" s="130">
        <f t="shared" si="1036"/>
        <v>207</v>
      </c>
      <c r="OA1275" s="130">
        <f t="shared" si="1036"/>
        <v>207</v>
      </c>
      <c r="OB1275" s="130">
        <f t="shared" si="1036"/>
        <v>207</v>
      </c>
      <c r="OC1275" s="130">
        <f t="shared" si="1036"/>
        <v>7616128</v>
      </c>
      <c r="OD1275" s="130">
        <f t="shared" si="1036"/>
        <v>7660316</v>
      </c>
      <c r="OE1275" s="130">
        <f t="shared" si="1036"/>
        <v>7718016</v>
      </c>
      <c r="OF1275" s="130">
        <f t="shared" si="1036"/>
        <v>1457395.95</v>
      </c>
      <c r="OG1275" s="130">
        <f t="shared" si="1036"/>
        <v>1474605.87</v>
      </c>
      <c r="OH1275" s="130">
        <f t="shared" si="1036"/>
        <v>1495913.39</v>
      </c>
      <c r="OI1275" s="309" t="s">
        <v>808</v>
      </c>
      <c r="OJ1275" s="309" t="s">
        <v>808</v>
      </c>
      <c r="OK1275" s="309" t="s">
        <v>808</v>
      </c>
      <c r="OL1275" s="309" t="s">
        <v>808</v>
      </c>
      <c r="OM1275" s="309" t="s">
        <v>808</v>
      </c>
      <c r="ON1275" s="309" t="s">
        <v>808</v>
      </c>
      <c r="OO1275" s="130">
        <f t="shared" ref="OO1275:PC1275" si="1037">SUM(OO1276:OO1283)</f>
        <v>8470660.3499999996</v>
      </c>
      <c r="OP1275" s="130">
        <f t="shared" si="1037"/>
        <v>8920272.1500000004</v>
      </c>
      <c r="OQ1275" s="130">
        <f t="shared" si="1037"/>
        <v>9469975.4800000004</v>
      </c>
      <c r="OR1275" s="130">
        <f t="shared" si="1037"/>
        <v>1571513.94</v>
      </c>
      <c r="OS1275" s="130">
        <f t="shared" si="1037"/>
        <v>1374450.24</v>
      </c>
      <c r="OT1275" s="130">
        <f t="shared" si="1037"/>
        <v>1305294.3899999999</v>
      </c>
      <c r="OU1275" s="130">
        <f t="shared" si="1037"/>
        <v>350</v>
      </c>
      <c r="OV1275" s="130">
        <f t="shared" si="1037"/>
        <v>350</v>
      </c>
      <c r="OW1275" s="130">
        <f t="shared" si="1037"/>
        <v>350</v>
      </c>
      <c r="OX1275" s="130">
        <f t="shared" si="1037"/>
        <v>9576868</v>
      </c>
      <c r="OY1275" s="130">
        <f t="shared" si="1037"/>
        <v>9635005</v>
      </c>
      <c r="OZ1275" s="130">
        <f t="shared" si="1037"/>
        <v>9710917</v>
      </c>
      <c r="PA1275" s="130">
        <f t="shared" si="1037"/>
        <v>2167055.98</v>
      </c>
      <c r="PB1275" s="130">
        <f t="shared" si="1037"/>
        <v>2190118.39</v>
      </c>
      <c r="PC1275" s="130">
        <f t="shared" si="1037"/>
        <v>2218671.85</v>
      </c>
      <c r="PD1275" s="309" t="s">
        <v>808</v>
      </c>
      <c r="PE1275" s="309" t="s">
        <v>808</v>
      </c>
      <c r="PF1275" s="309" t="s">
        <v>808</v>
      </c>
      <c r="PG1275" s="309" t="s">
        <v>808</v>
      </c>
      <c r="PH1275" s="309" t="s">
        <v>808</v>
      </c>
      <c r="PI1275" s="309" t="s">
        <v>808</v>
      </c>
      <c r="PJ1275" s="130">
        <f t="shared" ref="PJ1275:PX1275" si="1038">SUM(PJ1276:PJ1283)</f>
        <v>10747763.34</v>
      </c>
      <c r="PK1275" s="130">
        <f t="shared" si="1038"/>
        <v>11299286.75</v>
      </c>
      <c r="PL1275" s="130">
        <f t="shared" si="1038"/>
        <v>11974306.16</v>
      </c>
      <c r="PM1275" s="130">
        <f t="shared" si="1038"/>
        <v>2046458.47</v>
      </c>
      <c r="PN1275" s="130">
        <f t="shared" si="1038"/>
        <v>1718907.99</v>
      </c>
      <c r="PO1275" s="130">
        <f t="shared" si="1038"/>
        <v>1498585.95</v>
      </c>
      <c r="PP1275" s="130">
        <f t="shared" si="1038"/>
        <v>652</v>
      </c>
      <c r="PQ1275" s="130">
        <f t="shared" si="1038"/>
        <v>652</v>
      </c>
      <c r="PR1275" s="130">
        <f t="shared" si="1038"/>
        <v>652</v>
      </c>
      <c r="PS1275" s="130">
        <f t="shared" si="1038"/>
        <v>16805052</v>
      </c>
      <c r="PT1275" s="130">
        <f t="shared" si="1038"/>
        <v>16907561</v>
      </c>
      <c r="PU1275" s="130">
        <f t="shared" si="1038"/>
        <v>17041409</v>
      </c>
      <c r="PV1275" s="130">
        <f t="shared" si="1038"/>
        <v>3927516.61</v>
      </c>
      <c r="PW1275" s="130">
        <f t="shared" si="1038"/>
        <v>3968256.19</v>
      </c>
      <c r="PX1275" s="130">
        <f t="shared" si="1038"/>
        <v>4018695.67</v>
      </c>
      <c r="PY1275" s="309" t="s">
        <v>808</v>
      </c>
      <c r="PZ1275" s="309" t="s">
        <v>808</v>
      </c>
      <c r="QA1275" s="309" t="s">
        <v>808</v>
      </c>
      <c r="QB1275" s="309" t="s">
        <v>808</v>
      </c>
      <c r="QC1275" s="309" t="s">
        <v>808</v>
      </c>
      <c r="QD1275" s="309" t="s">
        <v>808</v>
      </c>
      <c r="QE1275" s="130">
        <f t="shared" ref="QE1275:QS1275" si="1039">SUM(QE1276:QE1283)</f>
        <v>18761676.030000001</v>
      </c>
      <c r="QF1275" s="130">
        <f t="shared" si="1039"/>
        <v>19696175.170000002</v>
      </c>
      <c r="QG1275" s="130">
        <f t="shared" si="1039"/>
        <v>20840737.899999999</v>
      </c>
      <c r="QH1275" s="130">
        <f t="shared" si="1039"/>
        <v>4288213.0999999996</v>
      </c>
      <c r="QI1275" s="130">
        <f t="shared" si="1039"/>
        <v>3666834.43</v>
      </c>
      <c r="QJ1275" s="130">
        <f t="shared" si="1039"/>
        <v>3390854.08</v>
      </c>
      <c r="QK1275" s="130">
        <f t="shared" si="1039"/>
        <v>498</v>
      </c>
      <c r="QL1275" s="130">
        <f t="shared" si="1039"/>
        <v>498</v>
      </c>
      <c r="QM1275" s="130">
        <f t="shared" si="1039"/>
        <v>498</v>
      </c>
      <c r="QN1275" s="130">
        <f t="shared" si="1039"/>
        <v>14644920</v>
      </c>
      <c r="QO1275" s="130">
        <f t="shared" si="1039"/>
        <v>14730988</v>
      </c>
      <c r="QP1275" s="130">
        <f t="shared" si="1039"/>
        <v>14843370</v>
      </c>
      <c r="QQ1275" s="130">
        <f t="shared" si="1039"/>
        <v>3137524.03</v>
      </c>
      <c r="QR1275" s="130">
        <f t="shared" si="1039"/>
        <v>3171437.98</v>
      </c>
      <c r="QS1275" s="130">
        <f t="shared" si="1039"/>
        <v>3213426.68</v>
      </c>
      <c r="QT1275" s="309" t="s">
        <v>808</v>
      </c>
      <c r="QU1275" s="309" t="s">
        <v>808</v>
      </c>
      <c r="QV1275" s="309" t="s">
        <v>808</v>
      </c>
      <c r="QW1275" s="309" t="s">
        <v>808</v>
      </c>
      <c r="QX1275" s="309" t="s">
        <v>808</v>
      </c>
      <c r="QY1275" s="309" t="s">
        <v>808</v>
      </c>
      <c r="QZ1275" s="130">
        <f t="shared" ref="QZ1275:RN1275" si="1040">SUM(QZ1276:QZ1283)</f>
        <v>16202621.109999999</v>
      </c>
      <c r="RA1275" s="130">
        <f t="shared" si="1040"/>
        <v>16969971.120000001</v>
      </c>
      <c r="RB1275" s="130">
        <f t="shared" si="1040"/>
        <v>17909760.140000001</v>
      </c>
      <c r="RC1275" s="130">
        <f t="shared" si="1040"/>
        <v>2437794.59</v>
      </c>
      <c r="RD1275" s="130">
        <f t="shared" si="1040"/>
        <v>2032542.43</v>
      </c>
      <c r="RE1275" s="130">
        <f t="shared" si="1040"/>
        <v>1808134.81</v>
      </c>
      <c r="RF1275" s="130">
        <f t="shared" si="1040"/>
        <v>304</v>
      </c>
      <c r="RG1275" s="130">
        <f t="shared" si="1040"/>
        <v>304</v>
      </c>
      <c r="RH1275" s="130">
        <f t="shared" si="1040"/>
        <v>304</v>
      </c>
      <c r="RI1275" s="130">
        <f t="shared" si="1040"/>
        <v>8687968</v>
      </c>
      <c r="RJ1275" s="130">
        <f t="shared" si="1040"/>
        <v>8736578</v>
      </c>
      <c r="RK1275" s="130">
        <f t="shared" si="1040"/>
        <v>8800043</v>
      </c>
      <c r="RL1275" s="130">
        <f t="shared" si="1040"/>
        <v>1820330.29</v>
      </c>
      <c r="RM1275" s="130">
        <f t="shared" si="1040"/>
        <v>1839104.29</v>
      </c>
      <c r="RN1275" s="130">
        <f t="shared" si="1040"/>
        <v>1862348.29</v>
      </c>
      <c r="RO1275" s="309" t="s">
        <v>808</v>
      </c>
      <c r="RP1275" s="309" t="s">
        <v>808</v>
      </c>
      <c r="RQ1275" s="309" t="s">
        <v>808</v>
      </c>
      <c r="RR1275" s="309" t="s">
        <v>808</v>
      </c>
      <c r="RS1275" s="309" t="s">
        <v>808</v>
      </c>
      <c r="RT1275" s="309" t="s">
        <v>808</v>
      </c>
      <c r="RU1275" s="130">
        <f t="shared" ref="RU1275:SI1275" si="1041">SUM(RU1276:RU1283)</f>
        <v>9870813.5800000001</v>
      </c>
      <c r="RV1275" s="130">
        <f t="shared" si="1041"/>
        <v>10332778.109999999</v>
      </c>
      <c r="RW1275" s="130">
        <f t="shared" si="1041"/>
        <v>10899083.41</v>
      </c>
      <c r="RX1275" s="130">
        <f t="shared" si="1041"/>
        <v>1502742.58</v>
      </c>
      <c r="RY1275" s="130">
        <f t="shared" si="1041"/>
        <v>1259424</v>
      </c>
      <c r="RZ1275" s="130">
        <f t="shared" si="1041"/>
        <v>1126413.69</v>
      </c>
      <c r="SA1275" s="130">
        <f t="shared" si="1041"/>
        <v>198</v>
      </c>
      <c r="SB1275" s="130">
        <f t="shared" si="1041"/>
        <v>198</v>
      </c>
      <c r="SC1275" s="130">
        <f t="shared" si="1041"/>
        <v>198</v>
      </c>
      <c r="SD1275" s="130">
        <f t="shared" si="1041"/>
        <v>5949300</v>
      </c>
      <c r="SE1275" s="130">
        <f t="shared" si="1041"/>
        <v>5985091</v>
      </c>
      <c r="SF1275" s="130">
        <f t="shared" si="1041"/>
        <v>6031824</v>
      </c>
      <c r="SG1275" s="130">
        <f t="shared" si="1041"/>
        <v>1272589.99</v>
      </c>
      <c r="SH1275" s="130">
        <f t="shared" si="1041"/>
        <v>1286584.6000000001</v>
      </c>
      <c r="SI1275" s="130">
        <f t="shared" si="1041"/>
        <v>1303911.26</v>
      </c>
      <c r="SJ1275" s="309" t="s">
        <v>808</v>
      </c>
      <c r="SK1275" s="309" t="s">
        <v>808</v>
      </c>
      <c r="SL1275" s="309" t="s">
        <v>808</v>
      </c>
      <c r="SM1275" s="309" t="s">
        <v>808</v>
      </c>
      <c r="SN1275" s="309" t="s">
        <v>808</v>
      </c>
      <c r="SO1275" s="309" t="s">
        <v>808</v>
      </c>
      <c r="SP1275" s="130">
        <f t="shared" ref="SP1275:TD1275" si="1042">SUM(SP1276:SP1283)</f>
        <v>6663602.0499999998</v>
      </c>
      <c r="SQ1275" s="130">
        <f t="shared" si="1042"/>
        <v>6996757.21</v>
      </c>
      <c r="SR1275" s="130">
        <f t="shared" si="1042"/>
        <v>7405138.8300000001</v>
      </c>
      <c r="SS1275" s="130">
        <f t="shared" si="1042"/>
        <v>1846818</v>
      </c>
      <c r="ST1275" s="130">
        <f t="shared" si="1042"/>
        <v>1565714.25</v>
      </c>
      <c r="SU1275" s="130">
        <f t="shared" si="1042"/>
        <v>1423951.23</v>
      </c>
      <c r="SV1275" s="130">
        <f t="shared" si="1042"/>
        <v>525</v>
      </c>
      <c r="SW1275" s="130">
        <f t="shared" si="1042"/>
        <v>525</v>
      </c>
      <c r="SX1275" s="130">
        <f t="shared" si="1042"/>
        <v>525</v>
      </c>
      <c r="SY1275" s="130">
        <f t="shared" si="1042"/>
        <v>13866072</v>
      </c>
      <c r="SZ1275" s="130">
        <f t="shared" si="1042"/>
        <v>13948026</v>
      </c>
      <c r="TA1275" s="130">
        <f t="shared" si="1042"/>
        <v>14055036</v>
      </c>
      <c r="TB1275" s="130">
        <f t="shared" si="1042"/>
        <v>3155732.49</v>
      </c>
      <c r="TC1275" s="130">
        <f t="shared" si="1042"/>
        <v>3188399.25</v>
      </c>
      <c r="TD1275" s="130">
        <f t="shared" si="1042"/>
        <v>3228843.81</v>
      </c>
      <c r="TE1275" s="309" t="s">
        <v>808</v>
      </c>
      <c r="TF1275" s="309" t="s">
        <v>808</v>
      </c>
      <c r="TG1275" s="309" t="s">
        <v>808</v>
      </c>
      <c r="TH1275" s="309" t="s">
        <v>808</v>
      </c>
      <c r="TI1275" s="309" t="s">
        <v>808</v>
      </c>
      <c r="TJ1275" s="309" t="s">
        <v>808</v>
      </c>
      <c r="TK1275" s="130">
        <f t="shared" ref="TK1275:TY1275" si="1043">SUM(TK1276:TK1283)</f>
        <v>15419439.689999999</v>
      </c>
      <c r="TL1275" s="130">
        <f t="shared" si="1043"/>
        <v>16162096.02</v>
      </c>
      <c r="TM1275" s="130">
        <f t="shared" si="1043"/>
        <v>17071735.050000001</v>
      </c>
      <c r="TN1275" s="130">
        <f t="shared" si="1043"/>
        <v>2826215.67</v>
      </c>
      <c r="TO1275" s="130">
        <f t="shared" si="1043"/>
        <v>2369025.27</v>
      </c>
      <c r="TP1275" s="130">
        <f t="shared" si="1043"/>
        <v>2119919.52</v>
      </c>
      <c r="TQ1275" s="130">
        <f t="shared" si="1043"/>
        <v>297</v>
      </c>
      <c r="TR1275" s="130">
        <f t="shared" si="1043"/>
        <v>297</v>
      </c>
      <c r="TS1275" s="130">
        <f t="shared" si="1043"/>
        <v>297</v>
      </c>
      <c r="TT1275" s="130">
        <f t="shared" si="1043"/>
        <v>8337848</v>
      </c>
      <c r="TU1275" s="130">
        <f t="shared" si="1043"/>
        <v>8385516</v>
      </c>
      <c r="TV1275" s="130">
        <f t="shared" si="1043"/>
        <v>8447751</v>
      </c>
      <c r="TW1275" s="130">
        <f t="shared" si="1043"/>
        <v>1781212.5</v>
      </c>
      <c r="TX1275" s="130">
        <f t="shared" si="1043"/>
        <v>1799611.02</v>
      </c>
      <c r="TY1275" s="130">
        <f t="shared" si="1043"/>
        <v>1822390.14</v>
      </c>
      <c r="TZ1275" s="309" t="s">
        <v>808</v>
      </c>
      <c r="UA1275" s="309" t="s">
        <v>808</v>
      </c>
      <c r="UB1275" s="309" t="s">
        <v>808</v>
      </c>
      <c r="UC1275" s="309" t="s">
        <v>808</v>
      </c>
      <c r="UD1275" s="309" t="s">
        <v>808</v>
      </c>
      <c r="UE1275" s="309" t="s">
        <v>808</v>
      </c>
      <c r="UF1275" s="130">
        <f t="shared" ref="UF1275:UT1275" si="1044">SUM(UF1276:UF1283)</f>
        <v>9175777.5700000003</v>
      </c>
      <c r="UG1275" s="130">
        <f t="shared" si="1044"/>
        <v>9623796.1999999993</v>
      </c>
      <c r="UH1275" s="130">
        <f t="shared" si="1044"/>
        <v>10171999.529999999</v>
      </c>
      <c r="UI1275" s="130">
        <f t="shared" si="1044"/>
        <v>1919717.04</v>
      </c>
      <c r="UJ1275" s="130">
        <f t="shared" si="1044"/>
        <v>1652199.75</v>
      </c>
      <c r="UK1275" s="130">
        <f t="shared" si="1044"/>
        <v>1506601.4</v>
      </c>
      <c r="UL1275" s="130">
        <f t="shared" si="1044"/>
        <v>614</v>
      </c>
      <c r="UM1275" s="130">
        <f t="shared" si="1044"/>
        <v>614</v>
      </c>
      <c r="UN1275" s="130">
        <f t="shared" si="1044"/>
        <v>614</v>
      </c>
      <c r="UO1275" s="130">
        <f t="shared" si="1044"/>
        <v>15612792</v>
      </c>
      <c r="UP1275" s="130">
        <f t="shared" si="1044"/>
        <v>15709190</v>
      </c>
      <c r="UQ1275" s="130">
        <f t="shared" si="1044"/>
        <v>15835060</v>
      </c>
      <c r="UR1275" s="130">
        <f t="shared" si="1044"/>
        <v>3701517.42</v>
      </c>
      <c r="US1275" s="130">
        <f t="shared" si="1044"/>
        <v>3739941.54</v>
      </c>
      <c r="UT1275" s="130">
        <f t="shared" si="1044"/>
        <v>3787514.26</v>
      </c>
      <c r="UU1275" s="309" t="s">
        <v>808</v>
      </c>
      <c r="UV1275" s="309" t="s">
        <v>808</v>
      </c>
      <c r="UW1275" s="309" t="s">
        <v>808</v>
      </c>
      <c r="UX1275" s="309" t="s">
        <v>808</v>
      </c>
      <c r="UY1275" s="309" t="s">
        <v>808</v>
      </c>
      <c r="UZ1275" s="309" t="s">
        <v>808</v>
      </c>
      <c r="VA1275" s="130">
        <f t="shared" ref="VA1275:VO1275" si="1045">SUM(VA1276:VA1283)</f>
        <v>17455013.039999999</v>
      </c>
      <c r="VB1275" s="130">
        <f t="shared" si="1045"/>
        <v>18351004.82</v>
      </c>
      <c r="VC1275" s="130">
        <f t="shared" si="1045"/>
        <v>19439332.100000001</v>
      </c>
      <c r="VD1275" s="130">
        <f t="shared" si="1045"/>
        <v>2090234.06</v>
      </c>
      <c r="VE1275" s="130">
        <f t="shared" si="1045"/>
        <v>1764623.72</v>
      </c>
      <c r="VF1275" s="130">
        <f t="shared" si="1045"/>
        <v>1534987.72</v>
      </c>
      <c r="VG1275" s="130">
        <f t="shared" si="1045"/>
        <v>595</v>
      </c>
      <c r="VH1275" s="130">
        <f t="shared" si="1045"/>
        <v>595</v>
      </c>
      <c r="VI1275" s="130">
        <f t="shared" si="1045"/>
        <v>595</v>
      </c>
      <c r="VJ1275" s="130">
        <f t="shared" si="1045"/>
        <v>16882900</v>
      </c>
      <c r="VK1275" s="130">
        <f t="shared" si="1045"/>
        <v>16985113</v>
      </c>
      <c r="VL1275" s="130">
        <f t="shared" si="1045"/>
        <v>17118572</v>
      </c>
      <c r="VM1275" s="130">
        <f t="shared" si="1045"/>
        <v>3722977.79</v>
      </c>
      <c r="VN1275" s="130">
        <f t="shared" si="1045"/>
        <v>3762976.07</v>
      </c>
      <c r="VO1275" s="130">
        <f t="shared" si="1045"/>
        <v>3812497.75</v>
      </c>
      <c r="VP1275" s="309" t="s">
        <v>808</v>
      </c>
      <c r="VQ1275" s="309" t="s">
        <v>808</v>
      </c>
      <c r="VR1275" s="309" t="s">
        <v>808</v>
      </c>
      <c r="VS1275" s="309" t="s">
        <v>808</v>
      </c>
      <c r="VT1275" s="309" t="s">
        <v>808</v>
      </c>
      <c r="VU1275" s="309" t="s">
        <v>808</v>
      </c>
      <c r="VV1275" s="130">
        <f t="shared" ref="VV1275:WJ1275" si="1046">SUM(VV1276:VV1283)</f>
        <v>18570824.969999999</v>
      </c>
      <c r="VW1275" s="130">
        <f t="shared" si="1046"/>
        <v>19437421.84</v>
      </c>
      <c r="VX1275" s="130">
        <f t="shared" si="1046"/>
        <v>20499459.82</v>
      </c>
      <c r="VY1275" s="130">
        <f t="shared" si="1046"/>
        <v>2599982.71</v>
      </c>
      <c r="VZ1275" s="130">
        <f t="shared" si="1046"/>
        <v>2210379.4500000002</v>
      </c>
      <c r="WA1275" s="130">
        <f t="shared" si="1046"/>
        <v>1961295.5</v>
      </c>
      <c r="WB1275" s="130">
        <f t="shared" si="1046"/>
        <v>466</v>
      </c>
      <c r="WC1275" s="130">
        <f t="shared" si="1046"/>
        <v>466</v>
      </c>
      <c r="WD1275" s="130">
        <f t="shared" si="1046"/>
        <v>466</v>
      </c>
      <c r="WE1275" s="130">
        <f t="shared" si="1046"/>
        <v>11849448</v>
      </c>
      <c r="WF1275" s="130">
        <f t="shared" si="1046"/>
        <v>11922610</v>
      </c>
      <c r="WG1275" s="130">
        <f t="shared" si="1046"/>
        <v>12018140</v>
      </c>
      <c r="WH1275" s="130">
        <f t="shared" si="1046"/>
        <v>2809294.98</v>
      </c>
      <c r="WI1275" s="130">
        <f t="shared" si="1046"/>
        <v>2838457.26</v>
      </c>
      <c r="WJ1275" s="130">
        <f t="shared" si="1046"/>
        <v>2874562.94</v>
      </c>
      <c r="WK1275" s="309" t="s">
        <v>808</v>
      </c>
      <c r="WL1275" s="309" t="s">
        <v>808</v>
      </c>
      <c r="WM1275" s="309" t="s">
        <v>808</v>
      </c>
      <c r="WN1275" s="309" t="s">
        <v>808</v>
      </c>
      <c r="WO1275" s="309" t="s">
        <v>808</v>
      </c>
      <c r="WP1275" s="309" t="s">
        <v>808</v>
      </c>
      <c r="WQ1275" s="130">
        <f t="shared" ref="WQ1275:XE1275" si="1047">SUM(WQ1276:WQ1283)</f>
        <v>13237713.26</v>
      </c>
      <c r="WR1275" s="130">
        <f t="shared" si="1047"/>
        <v>13894190.76</v>
      </c>
      <c r="WS1275" s="130">
        <f t="shared" si="1047"/>
        <v>14698096.68</v>
      </c>
      <c r="WT1275" s="130">
        <f t="shared" si="1047"/>
        <v>2283190.2999999998</v>
      </c>
      <c r="WU1275" s="130">
        <f t="shared" si="1047"/>
        <v>1924440.2</v>
      </c>
      <c r="WV1275" s="130">
        <f t="shared" si="1047"/>
        <v>1693560.5</v>
      </c>
      <c r="WW1275" s="130">
        <f t="shared" si="1047"/>
        <v>589</v>
      </c>
      <c r="WX1275" s="130">
        <f t="shared" si="1047"/>
        <v>589</v>
      </c>
      <c r="WY1275" s="130">
        <f t="shared" si="1047"/>
        <v>589</v>
      </c>
      <c r="WZ1275" s="130">
        <f t="shared" si="1047"/>
        <v>14977092</v>
      </c>
      <c r="XA1275" s="130">
        <f t="shared" si="1047"/>
        <v>15069565</v>
      </c>
      <c r="XB1275" s="130">
        <f t="shared" si="1047"/>
        <v>15190310</v>
      </c>
      <c r="XC1275" s="130">
        <f t="shared" si="1047"/>
        <v>3550804.17</v>
      </c>
      <c r="XD1275" s="130">
        <f t="shared" si="1047"/>
        <v>3587663.79</v>
      </c>
      <c r="XE1275" s="130">
        <f t="shared" si="1047"/>
        <v>3633299.51</v>
      </c>
      <c r="XF1275" s="309" t="s">
        <v>808</v>
      </c>
      <c r="XG1275" s="309" t="s">
        <v>808</v>
      </c>
      <c r="XH1275" s="309" t="s">
        <v>808</v>
      </c>
      <c r="XI1275" s="309" t="s">
        <v>808</v>
      </c>
      <c r="XJ1275" s="309" t="s">
        <v>808</v>
      </c>
      <c r="XK1275" s="309" t="s">
        <v>808</v>
      </c>
      <c r="XL1275" s="130">
        <f t="shared" ref="XL1275:XZ1275" si="1048">SUM(XL1276:XL1283)</f>
        <v>16641181.92</v>
      </c>
      <c r="XM1275" s="130">
        <f t="shared" si="1048"/>
        <v>17437880.989999998</v>
      </c>
      <c r="XN1275" s="130">
        <f t="shared" si="1048"/>
        <v>18414260.399999999</v>
      </c>
      <c r="XO1275" s="130">
        <f t="shared" si="1048"/>
        <v>2145780.0099999998</v>
      </c>
      <c r="XP1275" s="130">
        <f t="shared" si="1048"/>
        <v>1825764.53</v>
      </c>
      <c r="XQ1275" s="130">
        <f t="shared" si="1048"/>
        <v>1632537.19</v>
      </c>
      <c r="XR1275" s="130">
        <f t="shared" si="1048"/>
        <v>0</v>
      </c>
      <c r="XS1275" s="130">
        <f t="shared" si="1048"/>
        <v>0</v>
      </c>
      <c r="XT1275" s="130">
        <f t="shared" si="1048"/>
        <v>0</v>
      </c>
      <c r="XU1275" s="130">
        <f t="shared" si="1048"/>
        <v>0</v>
      </c>
      <c r="XV1275" s="130">
        <f t="shared" si="1048"/>
        <v>0</v>
      </c>
      <c r="XW1275" s="130">
        <f t="shared" si="1048"/>
        <v>0</v>
      </c>
      <c r="XX1275" s="130">
        <f t="shared" si="1048"/>
        <v>0</v>
      </c>
      <c r="XY1275" s="130">
        <f t="shared" si="1048"/>
        <v>0</v>
      </c>
      <c r="XZ1275" s="130">
        <f t="shared" si="1048"/>
        <v>0</v>
      </c>
      <c r="YA1275" s="309" t="s">
        <v>808</v>
      </c>
      <c r="YB1275" s="309" t="s">
        <v>808</v>
      </c>
      <c r="YC1275" s="309" t="s">
        <v>808</v>
      </c>
      <c r="YD1275" s="309" t="s">
        <v>808</v>
      </c>
      <c r="YE1275" s="309" t="s">
        <v>808</v>
      </c>
      <c r="YF1275" s="309" t="s">
        <v>808</v>
      </c>
      <c r="YG1275" s="130">
        <f t="shared" ref="YG1275:YU1275" si="1049">SUM(YG1276:YG1283)</f>
        <v>0</v>
      </c>
      <c r="YH1275" s="130">
        <f t="shared" si="1049"/>
        <v>0</v>
      </c>
      <c r="YI1275" s="130">
        <f t="shared" si="1049"/>
        <v>0</v>
      </c>
      <c r="YJ1275" s="130">
        <f t="shared" si="1049"/>
        <v>0</v>
      </c>
      <c r="YK1275" s="130">
        <f t="shared" si="1049"/>
        <v>0</v>
      </c>
      <c r="YL1275" s="130">
        <f t="shared" si="1049"/>
        <v>0</v>
      </c>
      <c r="YM1275" s="130">
        <f t="shared" si="1049"/>
        <v>11335</v>
      </c>
      <c r="YN1275" s="130">
        <f t="shared" si="1049"/>
        <v>11335</v>
      </c>
      <c r="YO1275" s="130">
        <f t="shared" si="1049"/>
        <v>11335</v>
      </c>
      <c r="YP1275" s="130">
        <f t="shared" si="1049"/>
        <v>306304800</v>
      </c>
      <c r="YQ1275" s="130">
        <f t="shared" si="1049"/>
        <v>308146272</v>
      </c>
      <c r="YR1275" s="130">
        <f t="shared" si="1049"/>
        <v>310550702</v>
      </c>
      <c r="YS1275" s="130">
        <f t="shared" si="1049"/>
        <v>69228809.049999997</v>
      </c>
      <c r="YT1275" s="130">
        <f t="shared" si="1049"/>
        <v>69956347.329999998</v>
      </c>
      <c r="YU1275" s="130">
        <f t="shared" si="1049"/>
        <v>70857109.010000005</v>
      </c>
      <c r="YV1275" s="309" t="s">
        <v>808</v>
      </c>
      <c r="YW1275" s="309" t="s">
        <v>808</v>
      </c>
      <c r="YX1275" s="309" t="s">
        <v>808</v>
      </c>
      <c r="YY1275" s="309" t="s">
        <v>808</v>
      </c>
      <c r="YZ1275" s="309" t="s">
        <v>808</v>
      </c>
      <c r="ZA1275" s="309" t="s">
        <v>808</v>
      </c>
      <c r="ZB1275" s="130">
        <f t="shared" ref="ZB1275:ZG1275" si="1050">SUM(ZB1276:ZB1283)</f>
        <v>341666089.25</v>
      </c>
      <c r="ZC1275" s="130">
        <f t="shared" si="1050"/>
        <v>358513278.25999999</v>
      </c>
      <c r="ZD1275" s="130">
        <f t="shared" si="1050"/>
        <v>379136411.92000002</v>
      </c>
      <c r="ZE1275" s="130">
        <f t="shared" si="1050"/>
        <v>60341705.770000003</v>
      </c>
      <c r="ZF1275" s="130">
        <f t="shared" si="1050"/>
        <v>51257287.049999997</v>
      </c>
      <c r="ZG1275" s="130">
        <f t="shared" si="1050"/>
        <v>46499319.100000001</v>
      </c>
    </row>
    <row r="1276" spans="1:683">
      <c r="A1276" s="12" t="s">
        <v>714</v>
      </c>
      <c r="B1276" s="297" t="s">
        <v>722</v>
      </c>
      <c r="C1276" s="5"/>
      <c r="D1276" s="652"/>
      <c r="E1276" s="286"/>
      <c r="F1276" s="111">
        <f t="shared" ref="F1276:H1283" si="1051">F40</f>
        <v>25428</v>
      </c>
      <c r="G1276" s="111">
        <f t="shared" si="1051"/>
        <v>25585</v>
      </c>
      <c r="H1276" s="111">
        <f t="shared" si="1051"/>
        <v>25790</v>
      </c>
      <c r="I1276" s="98">
        <f t="shared" ref="I1276:K1283" si="1052">F345</f>
        <v>6028.53</v>
      </c>
      <c r="J1276" s="98">
        <f t="shared" si="1052"/>
        <v>6091.11</v>
      </c>
      <c r="K1276" s="98">
        <f t="shared" si="1052"/>
        <v>6168.59</v>
      </c>
      <c r="L1276" s="103">
        <v>231</v>
      </c>
      <c r="M1276" s="103">
        <v>231</v>
      </c>
      <c r="N1276" s="103">
        <v>231</v>
      </c>
      <c r="O1276" s="98">
        <f t="shared" ref="O1276:O1283" si="1053">$F1276*L1276</f>
        <v>5873868</v>
      </c>
      <c r="P1276" s="98">
        <f t="shared" ref="P1276:P1283" si="1054">$G1276*M1276</f>
        <v>5910135</v>
      </c>
      <c r="Q1276" s="98">
        <f t="shared" ref="Q1276:Q1283" si="1055">$H1276*N1276</f>
        <v>5957490</v>
      </c>
      <c r="R1276" s="98">
        <f t="shared" ref="R1276:R1283" si="1056">$I1276*L1276</f>
        <v>1392590.43</v>
      </c>
      <c r="S1276" s="98">
        <f t="shared" ref="S1276:S1283" si="1057">$J1276*M1276</f>
        <v>1407046.41</v>
      </c>
      <c r="T1276" s="98">
        <f t="shared" ref="T1276:T1283" si="1058">$K1276*N1276</f>
        <v>1424944.29</v>
      </c>
      <c r="U1276" s="98">
        <f>$F1276*U$1306</f>
        <v>28764.19</v>
      </c>
      <c r="V1276" s="98">
        <f>$G1276*V$1306</f>
        <v>30261.84</v>
      </c>
      <c r="W1276" s="98">
        <f>$H1276*W$1306</f>
        <v>32096.27</v>
      </c>
      <c r="X1276" s="98">
        <f>$I1276*X$1306</f>
        <v>5643.09</v>
      </c>
      <c r="Y1276" s="98">
        <f>$J1276*Y$1306</f>
        <v>4757.9799999999996</v>
      </c>
      <c r="Z1276" s="98">
        <f>$K1276*Z$1306</f>
        <v>4450.5600000000004</v>
      </c>
      <c r="AA1276" s="98">
        <f t="shared" ref="AA1276:AC1283" si="1059">L1276*U1276</f>
        <v>6644527.8899999997</v>
      </c>
      <c r="AB1276" s="98">
        <f t="shared" si="1059"/>
        <v>6990485.04</v>
      </c>
      <c r="AC1276" s="98">
        <f t="shared" si="1059"/>
        <v>7414238.3700000001</v>
      </c>
      <c r="AD1276" s="98">
        <f t="shared" ref="AD1276:AF1283" si="1060">L1276*X1276</f>
        <v>1303553.79</v>
      </c>
      <c r="AE1276" s="98">
        <f t="shared" si="1060"/>
        <v>1099093.3799999999</v>
      </c>
      <c r="AF1276" s="98">
        <f t="shared" si="1060"/>
        <v>1028079.36</v>
      </c>
      <c r="AG1276" s="103">
        <v>461</v>
      </c>
      <c r="AH1276" s="103">
        <v>461</v>
      </c>
      <c r="AI1276" s="103">
        <v>461</v>
      </c>
      <c r="AJ1276" s="98">
        <f t="shared" ref="AJ1276:AJ1283" si="1061">$F1276*AG1276</f>
        <v>11722308</v>
      </c>
      <c r="AK1276" s="98">
        <f t="shared" ref="AK1276:AK1283" si="1062">$G1276*AH1276</f>
        <v>11794685</v>
      </c>
      <c r="AL1276" s="98">
        <f t="shared" ref="AL1276:AL1283" si="1063">$H1276*AI1276</f>
        <v>11889190</v>
      </c>
      <c r="AM1276" s="98">
        <f t="shared" ref="AM1276:AM1283" si="1064">$I1276*AG1276</f>
        <v>2779152.33</v>
      </c>
      <c r="AN1276" s="98">
        <f t="shared" ref="AN1276:AN1283" si="1065">$J1276*AH1276</f>
        <v>2808001.71</v>
      </c>
      <c r="AO1276" s="98">
        <f t="shared" ref="AO1276:AO1283" si="1066">$K1276*AI1276</f>
        <v>2843719.99</v>
      </c>
      <c r="AP1276" s="98">
        <f>$F1276*AP$1306</f>
        <v>28575.61</v>
      </c>
      <c r="AQ1276" s="98">
        <f>$G1276*AQ$1306</f>
        <v>30067.040000000001</v>
      </c>
      <c r="AR1276" s="98">
        <f>$H1276*AR$1306</f>
        <v>31893.56</v>
      </c>
      <c r="AS1276" s="98">
        <f>$I1276*AS$1306</f>
        <v>6886.29</v>
      </c>
      <c r="AT1276" s="98">
        <f>$J1276*AT$1306</f>
        <v>6170.76</v>
      </c>
      <c r="AU1276" s="98">
        <f>$K1276*AU$1306</f>
        <v>5794.42</v>
      </c>
      <c r="AV1276" s="98">
        <f t="shared" ref="AV1276:AX1283" si="1067">AG1276*AP1276</f>
        <v>13173356.210000001</v>
      </c>
      <c r="AW1276" s="98">
        <f t="shared" si="1067"/>
        <v>13860905.439999999</v>
      </c>
      <c r="AX1276" s="98">
        <f t="shared" si="1067"/>
        <v>14702931.16</v>
      </c>
      <c r="AY1276" s="98">
        <f t="shared" ref="AY1276:BA1283" si="1068">AG1276*AS1276</f>
        <v>3174579.69</v>
      </c>
      <c r="AZ1276" s="98">
        <f t="shared" si="1068"/>
        <v>2844720.36</v>
      </c>
      <c r="BA1276" s="98">
        <f t="shared" si="1068"/>
        <v>2671227.62</v>
      </c>
      <c r="BB1276" s="103">
        <v>259</v>
      </c>
      <c r="BC1276" s="103">
        <v>259</v>
      </c>
      <c r="BD1276" s="103">
        <v>259</v>
      </c>
      <c r="BE1276" s="98">
        <f t="shared" ref="BE1276:BE1283" si="1069">$F1276*BB1276</f>
        <v>6585852</v>
      </c>
      <c r="BF1276" s="98">
        <f t="shared" ref="BF1276:BF1283" si="1070">$G1276*BC1276</f>
        <v>6626515</v>
      </c>
      <c r="BG1276" s="98">
        <f t="shared" ref="BG1276:BG1283" si="1071">$H1276*BD1276</f>
        <v>6679610</v>
      </c>
      <c r="BH1276" s="98">
        <f t="shared" ref="BH1276:BH1283" si="1072">$I1276*BB1276</f>
        <v>1561389.27</v>
      </c>
      <c r="BI1276" s="98">
        <f t="shared" ref="BI1276:BI1283" si="1073">$J1276*BC1276</f>
        <v>1577597.49</v>
      </c>
      <c r="BJ1276" s="98">
        <f t="shared" ref="BJ1276:BJ1283" si="1074">$K1276*BD1276</f>
        <v>1597664.81</v>
      </c>
      <c r="BK1276" s="98">
        <f>$F1276*BK$1306</f>
        <v>28426.28</v>
      </c>
      <c r="BL1276" s="98">
        <f>$G1276*BL$1306</f>
        <v>29800.32</v>
      </c>
      <c r="BM1276" s="98">
        <f>$H1276*BM$1306</f>
        <v>31483.13</v>
      </c>
      <c r="BN1276" s="98">
        <f>$I1276*BN$1306</f>
        <v>4534.53</v>
      </c>
      <c r="BO1276" s="98">
        <f>$J1276*BO$1306</f>
        <v>3876.71</v>
      </c>
      <c r="BP1276" s="98">
        <f>$K1276*BP$1306</f>
        <v>3544.74</v>
      </c>
      <c r="BQ1276" s="98">
        <f t="shared" ref="BQ1276:BS1283" si="1075">BB1276*BK1276</f>
        <v>7362406.5199999996</v>
      </c>
      <c r="BR1276" s="98">
        <f t="shared" si="1075"/>
        <v>7718282.8799999999</v>
      </c>
      <c r="BS1276" s="98">
        <f t="shared" si="1075"/>
        <v>8154130.6699999999</v>
      </c>
      <c r="BT1276" s="98">
        <f t="shared" ref="BT1276:BV1283" si="1076">BB1276*BN1276</f>
        <v>1174443.27</v>
      </c>
      <c r="BU1276" s="98">
        <f t="shared" si="1076"/>
        <v>1004067.89</v>
      </c>
      <c r="BV1276" s="98">
        <f t="shared" si="1076"/>
        <v>918087.66</v>
      </c>
      <c r="BW1276" s="103">
        <v>273</v>
      </c>
      <c r="BX1276" s="103">
        <v>273</v>
      </c>
      <c r="BY1276" s="103">
        <v>273</v>
      </c>
      <c r="BZ1276" s="98">
        <f t="shared" ref="BZ1276:BZ1283" si="1077">$F1276*BW1276</f>
        <v>6941844</v>
      </c>
      <c r="CA1276" s="98">
        <f t="shared" ref="CA1276:CA1283" si="1078">$G1276*BX1276</f>
        <v>6984705</v>
      </c>
      <c r="CB1276" s="98">
        <f t="shared" ref="CB1276:CB1283" si="1079">$H1276*BY1276</f>
        <v>7040670</v>
      </c>
      <c r="CC1276" s="98">
        <f t="shared" ref="CC1276:CC1283" si="1080">$I1276*BW1276</f>
        <v>1645788.69</v>
      </c>
      <c r="CD1276" s="98">
        <f t="shared" ref="CD1276:CD1283" si="1081">$J1276*BX1276</f>
        <v>1662873.03</v>
      </c>
      <c r="CE1276" s="98">
        <f t="shared" ref="CE1276:CE1283" si="1082">$K1276*BY1276</f>
        <v>1684025.07</v>
      </c>
      <c r="CF1276" s="98">
        <f>$F1276*CF$1306</f>
        <v>28427.27</v>
      </c>
      <c r="CG1276" s="98">
        <f>$G1276*CG$1306</f>
        <v>29861.32</v>
      </c>
      <c r="CH1276" s="98">
        <f>$H1276*CH$1306</f>
        <v>31618.45</v>
      </c>
      <c r="CI1276" s="98">
        <f>$I1276*CI$1306</f>
        <v>6431.73</v>
      </c>
      <c r="CJ1276" s="98">
        <f>$J1276*CJ$1306</f>
        <v>5377.28</v>
      </c>
      <c r="CK1276" s="98">
        <f>$K1276*CK$1306</f>
        <v>5099.76</v>
      </c>
      <c r="CL1276" s="98">
        <f t="shared" ref="CL1276:CN1283" si="1083">BW1276*CF1276</f>
        <v>7760644.71</v>
      </c>
      <c r="CM1276" s="98">
        <f t="shared" si="1083"/>
        <v>8152140.3600000003</v>
      </c>
      <c r="CN1276" s="98">
        <f t="shared" si="1083"/>
        <v>8631836.8499999996</v>
      </c>
      <c r="CO1276" s="98">
        <f t="shared" ref="CO1276:CQ1283" si="1084">BW1276*CI1276</f>
        <v>1755862.29</v>
      </c>
      <c r="CP1276" s="98">
        <f t="shared" si="1084"/>
        <v>1467997.44</v>
      </c>
      <c r="CQ1276" s="98">
        <f t="shared" si="1084"/>
        <v>1392234.48</v>
      </c>
      <c r="CR1276" s="103">
        <v>426</v>
      </c>
      <c r="CS1276" s="103">
        <v>426</v>
      </c>
      <c r="CT1276" s="103">
        <v>426</v>
      </c>
      <c r="CU1276" s="98">
        <f t="shared" ref="CU1276:CU1283" si="1085">$F1276*CR1276</f>
        <v>10832328</v>
      </c>
      <c r="CV1276" s="98">
        <f t="shared" ref="CV1276:CV1283" si="1086">$G1276*CS1276</f>
        <v>10899210</v>
      </c>
      <c r="CW1276" s="98">
        <f t="shared" ref="CW1276:CW1283" si="1087">$H1276*CT1276</f>
        <v>10986540</v>
      </c>
      <c r="CX1276" s="98">
        <f t="shared" ref="CX1276:CX1283" si="1088">$I1276*CR1276</f>
        <v>2568153.7799999998</v>
      </c>
      <c r="CY1276" s="98">
        <f t="shared" ref="CY1276:CY1283" si="1089">$J1276*CS1276</f>
        <v>2594812.86</v>
      </c>
      <c r="CZ1276" s="98">
        <f t="shared" ref="CZ1276:CZ1283" si="1090">$K1276*CT1276</f>
        <v>2627819.34</v>
      </c>
      <c r="DA1276" s="98">
        <f>$F1276*DA$1306</f>
        <v>28140.59</v>
      </c>
      <c r="DB1276" s="98">
        <f>$G1276*DB$1306</f>
        <v>29457.119999999999</v>
      </c>
      <c r="DC1276" s="98">
        <f>$H1276*DC$1306</f>
        <v>31071.71</v>
      </c>
      <c r="DD1276" s="98">
        <f>$I1276*DD$1306</f>
        <v>3920.33</v>
      </c>
      <c r="DE1276" s="98">
        <f>$J1276*DE$1306</f>
        <v>3298.36</v>
      </c>
      <c r="DF1276" s="98">
        <f>$K1276*DF$1306</f>
        <v>3052.25</v>
      </c>
      <c r="DG1276" s="98">
        <f t="shared" ref="DG1276:DI1283" si="1091">CR1276*DA1276</f>
        <v>11987891.34</v>
      </c>
      <c r="DH1276" s="98">
        <f t="shared" si="1091"/>
        <v>12548733.119999999</v>
      </c>
      <c r="DI1276" s="98">
        <f t="shared" si="1091"/>
        <v>13236548.460000001</v>
      </c>
      <c r="DJ1276" s="98">
        <f t="shared" ref="DJ1276:DL1283" si="1092">CR1276*DD1276</f>
        <v>1670060.58</v>
      </c>
      <c r="DK1276" s="98">
        <f t="shared" si="1092"/>
        <v>1405101.36</v>
      </c>
      <c r="DL1276" s="98">
        <f t="shared" si="1092"/>
        <v>1300258.5</v>
      </c>
      <c r="DM1276" s="103">
        <v>347</v>
      </c>
      <c r="DN1276" s="103">
        <v>347</v>
      </c>
      <c r="DO1276" s="103">
        <v>347</v>
      </c>
      <c r="DP1276" s="98">
        <f t="shared" ref="DP1276:DP1283" si="1093">$F1276*DM1276</f>
        <v>8823516</v>
      </c>
      <c r="DQ1276" s="98">
        <f t="shared" ref="DQ1276:DQ1283" si="1094">$G1276*DN1276</f>
        <v>8877995</v>
      </c>
      <c r="DR1276" s="98">
        <f t="shared" ref="DR1276:DR1283" si="1095">$H1276*DO1276</f>
        <v>8949130</v>
      </c>
      <c r="DS1276" s="98">
        <f t="shared" ref="DS1276:DS1283" si="1096">$I1276*DM1276</f>
        <v>2091899.91</v>
      </c>
      <c r="DT1276" s="98">
        <f t="shared" ref="DT1276:DT1283" si="1097">$J1276*DN1276</f>
        <v>2113615.17</v>
      </c>
      <c r="DU1276" s="98">
        <f t="shared" ref="DU1276:DU1283" si="1098">$K1276*DO1276</f>
        <v>2140500.73</v>
      </c>
      <c r="DV1276" s="98">
        <f>$F1276*DV$1306</f>
        <v>28581.37</v>
      </c>
      <c r="DW1276" s="98">
        <f>$G1276*DW$1306</f>
        <v>30073.360000000001</v>
      </c>
      <c r="DX1276" s="98">
        <f>$H1276*DX$1306</f>
        <v>31900.17</v>
      </c>
      <c r="DY1276" s="98">
        <f>$I1276*DY$1306</f>
        <v>5416.33</v>
      </c>
      <c r="DZ1276" s="98">
        <f>$J1276*DZ$1306</f>
        <v>4537.9399999999996</v>
      </c>
      <c r="EA1276" s="98">
        <f>$K1276*EA$1306</f>
        <v>4229.8900000000003</v>
      </c>
      <c r="EB1276" s="98">
        <f t="shared" ref="EB1276:ED1283" si="1099">DM1276*DV1276</f>
        <v>9917735.3900000006</v>
      </c>
      <c r="EC1276" s="98">
        <f t="shared" si="1099"/>
        <v>10435455.92</v>
      </c>
      <c r="ED1276" s="98">
        <f t="shared" si="1099"/>
        <v>11069358.99</v>
      </c>
      <c r="EE1276" s="98">
        <f t="shared" ref="EE1276:EG1283" si="1100">DM1276*DY1276</f>
        <v>1879466.51</v>
      </c>
      <c r="EF1276" s="98">
        <f t="shared" si="1100"/>
        <v>1574665.18</v>
      </c>
      <c r="EG1276" s="98">
        <f t="shared" si="1100"/>
        <v>1467771.83</v>
      </c>
      <c r="EH1276" s="103">
        <v>266</v>
      </c>
      <c r="EI1276" s="103">
        <v>266</v>
      </c>
      <c r="EJ1276" s="103">
        <v>266</v>
      </c>
      <c r="EK1276" s="98">
        <f t="shared" ref="EK1276:EK1283" si="1101">$F1276*EH1276</f>
        <v>6763848</v>
      </c>
      <c r="EL1276" s="98">
        <f t="shared" ref="EL1276:EL1283" si="1102">$G1276*EI1276</f>
        <v>6805610</v>
      </c>
      <c r="EM1276" s="98">
        <f t="shared" ref="EM1276:EM1283" si="1103">$H1276*EJ1276</f>
        <v>6860140</v>
      </c>
      <c r="EN1276" s="98">
        <f t="shared" ref="EN1276:EN1283" si="1104">$I1276*EH1276</f>
        <v>1603588.98</v>
      </c>
      <c r="EO1276" s="98">
        <f t="shared" ref="EO1276:EO1283" si="1105">$J1276*EI1276</f>
        <v>1620235.26</v>
      </c>
      <c r="EP1276" s="98">
        <f t="shared" ref="EP1276:EP1283" si="1106">$K1276*EJ1276</f>
        <v>1640844.94</v>
      </c>
      <c r="EQ1276" s="98">
        <f>$F1276*EQ$1306</f>
        <v>28699.8</v>
      </c>
      <c r="ER1276" s="98">
        <f>$G1276*ER$1306</f>
        <v>30240.27</v>
      </c>
      <c r="ES1276" s="98">
        <f>$H1276*ES$1306</f>
        <v>32126.63</v>
      </c>
      <c r="ET1276" s="98">
        <f>$I1276*ET$1306</f>
        <v>4843.4799999999996</v>
      </c>
      <c r="EU1276" s="98">
        <f>$J1276*EU$1306</f>
        <v>4138.59</v>
      </c>
      <c r="EV1276" s="98">
        <f>$K1276*EV$1306</f>
        <v>3791.51</v>
      </c>
      <c r="EW1276" s="98">
        <f t="shared" ref="EW1276:EY1283" si="1107">EH1276*EQ1276</f>
        <v>7634146.7999999998</v>
      </c>
      <c r="EX1276" s="98">
        <f t="shared" si="1107"/>
        <v>8043911.8200000003</v>
      </c>
      <c r="EY1276" s="98">
        <f t="shared" si="1107"/>
        <v>8545683.5800000001</v>
      </c>
      <c r="EZ1276" s="98">
        <f t="shared" ref="EZ1276:FB1283" si="1108">EH1276*ET1276</f>
        <v>1288365.68</v>
      </c>
      <c r="FA1276" s="98">
        <f t="shared" si="1108"/>
        <v>1100864.94</v>
      </c>
      <c r="FB1276" s="98">
        <f t="shared" si="1108"/>
        <v>1008541.66</v>
      </c>
      <c r="FC1276" s="103">
        <v>331</v>
      </c>
      <c r="FD1276" s="103">
        <v>331</v>
      </c>
      <c r="FE1276" s="103">
        <v>331</v>
      </c>
      <c r="FF1276" s="98">
        <f t="shared" ref="FF1276:FF1283" si="1109">$F1276*FC1276</f>
        <v>8416668</v>
      </c>
      <c r="FG1276" s="98">
        <f t="shared" ref="FG1276:FG1283" si="1110">$G1276*FD1276</f>
        <v>8468635</v>
      </c>
      <c r="FH1276" s="98">
        <f t="shared" ref="FH1276:FH1283" si="1111">$H1276*FE1276</f>
        <v>8536490</v>
      </c>
      <c r="FI1276" s="98">
        <f t="shared" ref="FI1276:FI1283" si="1112">$I1276*FC1276</f>
        <v>1995443.43</v>
      </c>
      <c r="FJ1276" s="98">
        <f t="shared" ref="FJ1276:FJ1283" si="1113">$J1276*FD1276</f>
        <v>2016157.41</v>
      </c>
      <c r="FK1276" s="98">
        <f t="shared" ref="FK1276:FK1283" si="1114">$K1276*FE1276</f>
        <v>2041803.29</v>
      </c>
      <c r="FL1276" s="98">
        <f>$F1276*FL$1306</f>
        <v>28576.54</v>
      </c>
      <c r="FM1276" s="98">
        <f>$G1276*FM$1306</f>
        <v>29904.880000000001</v>
      </c>
      <c r="FN1276" s="98">
        <f>$H1276*FN$1306</f>
        <v>31534.880000000001</v>
      </c>
      <c r="FO1276" s="98">
        <f>$I1276*FO$1306</f>
        <v>3447.7</v>
      </c>
      <c r="FP1276" s="98">
        <f>$J1276*FP$1306</f>
        <v>2914.3</v>
      </c>
      <c r="FQ1276" s="98">
        <f>$K1276*FQ$1306</f>
        <v>2581.35</v>
      </c>
      <c r="FR1276" s="98">
        <f t="shared" ref="FR1276:FT1283" si="1115">FC1276*FL1276</f>
        <v>9458834.7400000002</v>
      </c>
      <c r="FS1276" s="98">
        <f t="shared" si="1115"/>
        <v>9898515.2799999993</v>
      </c>
      <c r="FT1276" s="98">
        <f t="shared" si="1115"/>
        <v>10438045.279999999</v>
      </c>
      <c r="FU1276" s="98">
        <f t="shared" ref="FU1276:FW1283" si="1116">FC1276*FO1276</f>
        <v>1141188.7</v>
      </c>
      <c r="FV1276" s="98">
        <f t="shared" si="1116"/>
        <v>964633.3</v>
      </c>
      <c r="FW1276" s="98">
        <f t="shared" si="1116"/>
        <v>854426.85</v>
      </c>
      <c r="FX1276" s="103">
        <v>384</v>
      </c>
      <c r="FY1276" s="103">
        <v>384</v>
      </c>
      <c r="FZ1276" s="103">
        <v>384</v>
      </c>
      <c r="GA1276" s="98">
        <f t="shared" ref="GA1276:GA1283" si="1117">$F1276*FX1276</f>
        <v>9764352</v>
      </c>
      <c r="GB1276" s="98">
        <f t="shared" ref="GB1276:GB1283" si="1118">$G1276*FY1276</f>
        <v>9824640</v>
      </c>
      <c r="GC1276" s="98">
        <f t="shared" ref="GC1276:GC1283" si="1119">$H1276*FZ1276</f>
        <v>9903360</v>
      </c>
      <c r="GD1276" s="98">
        <f t="shared" ref="GD1276:GD1283" si="1120">$I1276*FX1276</f>
        <v>2314955.52</v>
      </c>
      <c r="GE1276" s="98">
        <f t="shared" ref="GE1276:GE1283" si="1121">$J1276*FY1276</f>
        <v>2338986.2400000002</v>
      </c>
      <c r="GF1276" s="98">
        <f t="shared" ref="GF1276:GF1283" si="1122">$K1276*FZ1276</f>
        <v>2368738.56</v>
      </c>
      <c r="GG1276" s="98">
        <f>$F1276*GG$1306</f>
        <v>28164.45</v>
      </c>
      <c r="GH1276" s="98">
        <f>$G1276*GH$1306</f>
        <v>29473.03</v>
      </c>
      <c r="GI1276" s="98">
        <f>$H1276*GI$1306</f>
        <v>31077.21</v>
      </c>
      <c r="GJ1276" s="98">
        <f>$I1276*GJ$1306</f>
        <v>5683.4</v>
      </c>
      <c r="GK1276" s="98">
        <f>$J1276*GK$1306</f>
        <v>4820.79</v>
      </c>
      <c r="GL1276" s="98">
        <f>$K1276*GL$1306</f>
        <v>4329.93</v>
      </c>
      <c r="GM1276" s="98">
        <f t="shared" ref="GM1276:GO1283" si="1123">FX1276*GG1276</f>
        <v>10815148.800000001</v>
      </c>
      <c r="GN1276" s="98">
        <f t="shared" si="1123"/>
        <v>11317643.52</v>
      </c>
      <c r="GO1276" s="98">
        <f t="shared" si="1123"/>
        <v>11933648.640000001</v>
      </c>
      <c r="GP1276" s="98">
        <f t="shared" ref="GP1276:GR1283" si="1124">FX1276*GJ1276</f>
        <v>2182425.6000000001</v>
      </c>
      <c r="GQ1276" s="98">
        <f t="shared" si="1124"/>
        <v>1851183.36</v>
      </c>
      <c r="GR1276" s="98">
        <f t="shared" si="1124"/>
        <v>1662693.12</v>
      </c>
      <c r="GS1276" s="103">
        <v>321</v>
      </c>
      <c r="GT1276" s="103">
        <v>321</v>
      </c>
      <c r="GU1276" s="103">
        <v>321</v>
      </c>
      <c r="GV1276" s="98">
        <f t="shared" ref="GV1276:GV1283" si="1125">$F1276*GS1276</f>
        <v>8162388</v>
      </c>
      <c r="GW1276" s="98">
        <f t="shared" ref="GW1276:GW1283" si="1126">$G1276*GT1276</f>
        <v>8212785</v>
      </c>
      <c r="GX1276" s="98">
        <f t="shared" ref="GX1276:GX1283" si="1127">$H1276*GU1276</f>
        <v>8278590</v>
      </c>
      <c r="GY1276" s="98">
        <f t="shared" ref="GY1276:GY1283" si="1128">$I1276*GS1276</f>
        <v>1935158.13</v>
      </c>
      <c r="GZ1276" s="98">
        <f t="shared" ref="GZ1276:GZ1283" si="1129">$J1276*GT1276</f>
        <v>1955246.31</v>
      </c>
      <c r="HA1276" s="98">
        <f t="shared" ref="HA1276:HA1283" si="1130">$K1276*GU1276</f>
        <v>1980117.39</v>
      </c>
      <c r="HB1276" s="98">
        <f>$F1276*HB$1306</f>
        <v>28581.84</v>
      </c>
      <c r="HC1276" s="98">
        <f>$G1276*HC$1306</f>
        <v>29950.97</v>
      </c>
      <c r="HD1276" s="98">
        <f>$H1276*HD$1306</f>
        <v>31630.17</v>
      </c>
      <c r="HE1276" s="98">
        <f>$I1276*HE$1306</f>
        <v>4848.18</v>
      </c>
      <c r="HF1276" s="98">
        <f>$J1276*HF$1306</f>
        <v>4063.75</v>
      </c>
      <c r="HG1276" s="98">
        <f>$K1276*HG$1306</f>
        <v>3585.54</v>
      </c>
      <c r="HH1276" s="98">
        <f t="shared" ref="HH1276:HJ1283" si="1131">GS1276*HB1276</f>
        <v>9174770.6400000006</v>
      </c>
      <c r="HI1276" s="98">
        <f t="shared" si="1131"/>
        <v>9614261.3699999992</v>
      </c>
      <c r="HJ1276" s="98">
        <f t="shared" si="1131"/>
        <v>10153284.57</v>
      </c>
      <c r="HK1276" s="98">
        <f t="shared" ref="HK1276:HM1283" si="1132">GS1276*HE1276</f>
        <v>1556265.78</v>
      </c>
      <c r="HL1276" s="98">
        <f t="shared" si="1132"/>
        <v>1304463.75</v>
      </c>
      <c r="HM1276" s="98">
        <f t="shared" si="1132"/>
        <v>1150958.3400000001</v>
      </c>
      <c r="HN1276" s="103">
        <v>363</v>
      </c>
      <c r="HO1276" s="103">
        <v>363</v>
      </c>
      <c r="HP1276" s="103">
        <v>363</v>
      </c>
      <c r="HQ1276" s="98">
        <f t="shared" ref="HQ1276:HQ1283" si="1133">$F1276*HN1276</f>
        <v>9230364</v>
      </c>
      <c r="HR1276" s="98">
        <f t="shared" ref="HR1276:HR1283" si="1134">$G1276*HO1276</f>
        <v>9287355</v>
      </c>
      <c r="HS1276" s="98">
        <f t="shared" ref="HS1276:HS1283" si="1135">$H1276*HP1276</f>
        <v>9361770</v>
      </c>
      <c r="HT1276" s="98">
        <f t="shared" ref="HT1276:HT1283" si="1136">$I1276*HN1276</f>
        <v>2188356.39</v>
      </c>
      <c r="HU1276" s="98">
        <f t="shared" ref="HU1276:HU1283" si="1137">$J1276*HO1276</f>
        <v>2211072.9300000002</v>
      </c>
      <c r="HV1276" s="98">
        <f t="shared" ref="HV1276:HV1283" si="1138">$K1276*HP1276</f>
        <v>2239198.17</v>
      </c>
      <c r="HW1276" s="98">
        <f>$F1276*HW$1306</f>
        <v>28592.240000000002</v>
      </c>
      <c r="HX1276" s="98">
        <f>$G1276*HX$1306</f>
        <v>30068.73</v>
      </c>
      <c r="HY1276" s="98">
        <f>$H1276*HY$1306</f>
        <v>31876.28</v>
      </c>
      <c r="HZ1276" s="98">
        <f>$I1276*HZ$1306</f>
        <v>5307.52</v>
      </c>
      <c r="IA1276" s="98">
        <f>$J1276*IA$1306</f>
        <v>4517.33</v>
      </c>
      <c r="IB1276" s="98">
        <f>$K1276*IB$1306</f>
        <v>4121.5600000000004</v>
      </c>
      <c r="IC1276" s="98">
        <f t="shared" ref="IC1276:IE1283" si="1139">HN1276*HW1276</f>
        <v>10378983.119999999</v>
      </c>
      <c r="ID1276" s="98">
        <f t="shared" si="1139"/>
        <v>10914948.99</v>
      </c>
      <c r="IE1276" s="98">
        <f t="shared" si="1139"/>
        <v>11571089.640000001</v>
      </c>
      <c r="IF1276" s="98">
        <f t="shared" ref="IF1276:IH1283" si="1140">HN1276*HZ1276</f>
        <v>1926629.76</v>
      </c>
      <c r="IG1276" s="98">
        <f t="shared" si="1140"/>
        <v>1639790.79</v>
      </c>
      <c r="IH1276" s="98">
        <f t="shared" si="1140"/>
        <v>1496126.28</v>
      </c>
      <c r="II1276" s="103"/>
      <c r="IJ1276" s="103"/>
      <c r="IK1276" s="103"/>
      <c r="IL1276" s="98">
        <f t="shared" ref="IL1276:IL1283" si="1141">$F1276*II1276</f>
        <v>0</v>
      </c>
      <c r="IM1276" s="98">
        <f t="shared" ref="IM1276:IM1283" si="1142">$G1276*IJ1276</f>
        <v>0</v>
      </c>
      <c r="IN1276" s="98">
        <f t="shared" ref="IN1276:IN1283" si="1143">$H1276*IK1276</f>
        <v>0</v>
      </c>
      <c r="IO1276" s="98">
        <f t="shared" ref="IO1276:IO1283" si="1144">$I1276*II1276</f>
        <v>0</v>
      </c>
      <c r="IP1276" s="98">
        <f t="shared" ref="IP1276:IP1283" si="1145">$J1276*IJ1276</f>
        <v>0</v>
      </c>
      <c r="IQ1276" s="98">
        <f t="shared" ref="IQ1276:IQ1283" si="1146">$K1276*IK1276</f>
        <v>0</v>
      </c>
      <c r="IR1276" s="98">
        <f>$F1276*IR$1306</f>
        <v>27933.77</v>
      </c>
      <c r="IS1276" s="98">
        <f>$G1276*IS$1306</f>
        <v>29180.11</v>
      </c>
      <c r="IT1276" s="98">
        <f>$H1276*IT$1306</f>
        <v>30707.65</v>
      </c>
      <c r="IU1276" s="98">
        <f>$I1276*IU$1306</f>
        <v>15770.22</v>
      </c>
      <c r="IV1276" s="98">
        <f>$J1276*IV$1306</f>
        <v>13700.94</v>
      </c>
      <c r="IW1276" s="98">
        <f>$K1276*IW$1306</f>
        <v>13140.53</v>
      </c>
      <c r="IX1276" s="98">
        <f t="shared" ref="IX1276:IZ1283" si="1147">II1276*IR1276</f>
        <v>0</v>
      </c>
      <c r="IY1276" s="98">
        <f t="shared" si="1147"/>
        <v>0</v>
      </c>
      <c r="IZ1276" s="98">
        <f t="shared" si="1147"/>
        <v>0</v>
      </c>
      <c r="JA1276" s="98">
        <f t="shared" ref="JA1276:JC1283" si="1148">II1276*IU1276</f>
        <v>0</v>
      </c>
      <c r="JB1276" s="98">
        <f t="shared" si="1148"/>
        <v>0</v>
      </c>
      <c r="JC1276" s="98">
        <f t="shared" si="1148"/>
        <v>0</v>
      </c>
      <c r="JD1276" s="103">
        <v>333</v>
      </c>
      <c r="JE1276" s="103">
        <v>333</v>
      </c>
      <c r="JF1276" s="103">
        <v>333</v>
      </c>
      <c r="JG1276" s="98">
        <f t="shared" ref="JG1276:JG1283" si="1149">$F1276*JD1276</f>
        <v>8467524</v>
      </c>
      <c r="JH1276" s="98">
        <f t="shared" ref="JH1276:JH1283" si="1150">$G1276*JE1276</f>
        <v>8519805</v>
      </c>
      <c r="JI1276" s="98">
        <f t="shared" ref="JI1276:JI1283" si="1151">$H1276*JF1276</f>
        <v>8588070</v>
      </c>
      <c r="JJ1276" s="98">
        <f t="shared" ref="JJ1276:JJ1283" si="1152">$I1276*JD1276</f>
        <v>2007500.49</v>
      </c>
      <c r="JK1276" s="98">
        <f t="shared" ref="JK1276:JK1283" si="1153">$J1276*JE1276</f>
        <v>2028339.63</v>
      </c>
      <c r="JL1276" s="98">
        <f t="shared" ref="JL1276:JL1283" si="1154">$K1276*JF1276</f>
        <v>2054140.47</v>
      </c>
      <c r="JM1276" s="98">
        <f>$F1276*JM$1306</f>
        <v>28359.55</v>
      </c>
      <c r="JN1276" s="98">
        <f>$G1276*JN$1306</f>
        <v>29770.400000000001</v>
      </c>
      <c r="JO1276" s="98">
        <f>$H1276*JO$1306</f>
        <v>31500.58</v>
      </c>
      <c r="JP1276" s="98">
        <f>$I1276*JP$1306</f>
        <v>4236.67</v>
      </c>
      <c r="JQ1276" s="98">
        <f>$J1276*JQ$1306</f>
        <v>3525.04</v>
      </c>
      <c r="JR1276" s="98">
        <f>$K1276*JR$1306</f>
        <v>3116.61</v>
      </c>
      <c r="JS1276" s="98">
        <f t="shared" ref="JS1276:JU1283" si="1155">JD1276*JM1276</f>
        <v>9443730.1500000004</v>
      </c>
      <c r="JT1276" s="98">
        <f t="shared" si="1155"/>
        <v>9913543.1999999993</v>
      </c>
      <c r="JU1276" s="98">
        <f t="shared" si="1155"/>
        <v>10489693.140000001</v>
      </c>
      <c r="JV1276" s="98">
        <f t="shared" ref="JV1276:JX1283" si="1156">JD1276*JP1276</f>
        <v>1410811.11</v>
      </c>
      <c r="JW1276" s="98">
        <f t="shared" si="1156"/>
        <v>1173838.32</v>
      </c>
      <c r="JX1276" s="98">
        <f t="shared" si="1156"/>
        <v>1037831.13</v>
      </c>
      <c r="JY1276" s="103">
        <v>402</v>
      </c>
      <c r="JZ1276" s="103">
        <v>402</v>
      </c>
      <c r="KA1276" s="103">
        <v>402</v>
      </c>
      <c r="KB1276" s="98">
        <f t="shared" ref="KB1276:KB1283" si="1157">$F1276*JY1276</f>
        <v>10222056</v>
      </c>
      <c r="KC1276" s="98">
        <f t="shared" ref="KC1276:KC1283" si="1158">$G1276*JZ1276</f>
        <v>10285170</v>
      </c>
      <c r="KD1276" s="98">
        <f t="shared" ref="KD1276:KD1283" si="1159">$H1276*KA1276</f>
        <v>10367580</v>
      </c>
      <c r="KE1276" s="98">
        <f t="shared" ref="KE1276:KE1283" si="1160">$I1276*JY1276</f>
        <v>2423469.06</v>
      </c>
      <c r="KF1276" s="98">
        <f t="shared" ref="KF1276:KF1283" si="1161">$J1276*JZ1276</f>
        <v>2448626.2200000002</v>
      </c>
      <c r="KG1276" s="98">
        <f t="shared" ref="KG1276:KG1283" si="1162">$K1276*KA1276</f>
        <v>2479773.1800000002</v>
      </c>
      <c r="KH1276" s="98">
        <f>$F1276*KH$1306</f>
        <v>28467.47</v>
      </c>
      <c r="KI1276" s="98">
        <f>$G1276*KI$1306</f>
        <v>29950.3</v>
      </c>
      <c r="KJ1276" s="98">
        <f>$H1276*KJ$1306</f>
        <v>31766.41</v>
      </c>
      <c r="KK1276" s="98">
        <f>$I1276*KK$1306</f>
        <v>3719.97</v>
      </c>
      <c r="KL1276" s="98">
        <f>$J1276*KL$1306</f>
        <v>3144.13</v>
      </c>
      <c r="KM1276" s="98">
        <f>$K1276*KM$1306</f>
        <v>2828.2</v>
      </c>
      <c r="KN1276" s="98">
        <f t="shared" ref="KN1276:KP1283" si="1163">JY1276*KH1276</f>
        <v>11443922.939999999</v>
      </c>
      <c r="KO1276" s="98">
        <f t="shared" si="1163"/>
        <v>12040020.6</v>
      </c>
      <c r="KP1276" s="98">
        <f t="shared" si="1163"/>
        <v>12770096.82</v>
      </c>
      <c r="KQ1276" s="98">
        <f t="shared" ref="KQ1276:KS1283" si="1164">JY1276*KK1276</f>
        <v>1495427.94</v>
      </c>
      <c r="KR1276" s="98">
        <f t="shared" si="1164"/>
        <v>1263940.26</v>
      </c>
      <c r="KS1276" s="98">
        <f t="shared" si="1164"/>
        <v>1136936.3999999999</v>
      </c>
      <c r="KT1276" s="103">
        <v>373</v>
      </c>
      <c r="KU1276" s="103">
        <v>373</v>
      </c>
      <c r="KV1276" s="103">
        <v>373</v>
      </c>
      <c r="KW1276" s="98">
        <f t="shared" ref="KW1276:KW1283" si="1165">$F1276*KT1276</f>
        <v>9484644</v>
      </c>
      <c r="KX1276" s="98">
        <f t="shared" ref="KX1276:KX1283" si="1166">$G1276*KU1276</f>
        <v>9543205</v>
      </c>
      <c r="KY1276" s="98">
        <f t="shared" ref="KY1276:KY1283" si="1167">$H1276*KV1276</f>
        <v>9619670</v>
      </c>
      <c r="KZ1276" s="98">
        <f t="shared" ref="KZ1276:KZ1283" si="1168">$I1276*KT1276</f>
        <v>2248641.69</v>
      </c>
      <c r="LA1276" s="98">
        <f t="shared" ref="LA1276:LA1283" si="1169">$J1276*KU1276</f>
        <v>2271984.0299999998</v>
      </c>
      <c r="LB1276" s="98">
        <f t="shared" ref="LB1276:LB1283" si="1170">$K1276*KV1276</f>
        <v>2300884.0699999998</v>
      </c>
      <c r="LC1276" s="98">
        <f>$F1276*LC$1306</f>
        <v>28649.07</v>
      </c>
      <c r="LD1276" s="98">
        <f>$G1276*LD$1306</f>
        <v>30203.48</v>
      </c>
      <c r="LE1276" s="98">
        <f>$H1276*LE$1306</f>
        <v>32106.91</v>
      </c>
      <c r="LF1276" s="98">
        <f>$I1276*LF$1306</f>
        <v>7936.58</v>
      </c>
      <c r="LG1276" s="98">
        <f>$J1276*LG$1306</f>
        <v>6697.56</v>
      </c>
      <c r="LH1276" s="98">
        <f>$K1276*LH$1306</f>
        <v>5960.8</v>
      </c>
      <c r="LI1276" s="98">
        <f t="shared" ref="LI1276:LK1283" si="1171">KT1276*LC1276</f>
        <v>10686103.109999999</v>
      </c>
      <c r="LJ1276" s="98">
        <f t="shared" si="1171"/>
        <v>11265898.039999999</v>
      </c>
      <c r="LK1276" s="98">
        <f t="shared" si="1171"/>
        <v>11975877.43</v>
      </c>
      <c r="LL1276" s="98">
        <f t="shared" ref="LL1276:LN1283" si="1172">KT1276*LF1276</f>
        <v>2960344.34</v>
      </c>
      <c r="LM1276" s="98">
        <f t="shared" si="1172"/>
        <v>2498189.88</v>
      </c>
      <c r="LN1276" s="98">
        <f t="shared" si="1172"/>
        <v>2223378.4</v>
      </c>
      <c r="LO1276" s="103">
        <v>433</v>
      </c>
      <c r="LP1276" s="103">
        <v>433</v>
      </c>
      <c r="LQ1276" s="103">
        <v>433</v>
      </c>
      <c r="LR1276" s="98">
        <f t="shared" ref="LR1276:LR1283" si="1173">$F1276*LO1276</f>
        <v>11010324</v>
      </c>
      <c r="LS1276" s="98">
        <f t="shared" ref="LS1276:LS1283" si="1174">$G1276*LP1276</f>
        <v>11078305</v>
      </c>
      <c r="LT1276" s="98">
        <f t="shared" ref="LT1276:LT1283" si="1175">$H1276*LQ1276</f>
        <v>11167070</v>
      </c>
      <c r="LU1276" s="98">
        <f t="shared" ref="LU1276:LU1283" si="1176">$I1276*LO1276</f>
        <v>2610353.4900000002</v>
      </c>
      <c r="LV1276" s="98">
        <f t="shared" ref="LV1276:LV1283" si="1177">$J1276*LP1276</f>
        <v>2637450.63</v>
      </c>
      <c r="LW1276" s="98">
        <f t="shared" ref="LW1276:LW1283" si="1178">$K1276*LQ1276</f>
        <v>2670999.4700000002</v>
      </c>
      <c r="LX1276" s="98">
        <f>$F1276*LX$1306</f>
        <v>27888.02</v>
      </c>
      <c r="LY1276" s="98">
        <f>$G1276*LY$1306</f>
        <v>29218.799999999999</v>
      </c>
      <c r="LZ1276" s="98">
        <f>$H1276*LZ$1306</f>
        <v>30850.62</v>
      </c>
      <c r="MA1276" s="98">
        <f>$I1276*MA$1306</f>
        <v>4397.01</v>
      </c>
      <c r="MB1276" s="98">
        <f>$J1276*MB$1306</f>
        <v>3838.21</v>
      </c>
      <c r="MC1276" s="98">
        <f>$K1276*MC$1306</f>
        <v>3605.61</v>
      </c>
      <c r="MD1276" s="98">
        <f t="shared" ref="MD1276:MF1283" si="1179">LO1276*LX1276</f>
        <v>12075512.66</v>
      </c>
      <c r="ME1276" s="98">
        <f t="shared" si="1179"/>
        <v>12651740.4</v>
      </c>
      <c r="MF1276" s="98">
        <f t="shared" si="1179"/>
        <v>13358318.460000001</v>
      </c>
      <c r="MG1276" s="98">
        <f t="shared" ref="MG1276:MI1283" si="1180">LO1276*MA1276</f>
        <v>1903905.33</v>
      </c>
      <c r="MH1276" s="98">
        <f t="shared" si="1180"/>
        <v>1661944.93</v>
      </c>
      <c r="MI1276" s="98">
        <f t="shared" si="1180"/>
        <v>1561229.13</v>
      </c>
      <c r="MJ1276" s="103">
        <v>431</v>
      </c>
      <c r="MK1276" s="103">
        <v>431</v>
      </c>
      <c r="ML1276" s="103">
        <v>431</v>
      </c>
      <c r="MM1276" s="98">
        <f t="shared" ref="MM1276:MM1283" si="1181">$F1276*MJ1276</f>
        <v>10959468</v>
      </c>
      <c r="MN1276" s="98">
        <f t="shared" ref="MN1276:MN1283" si="1182">$G1276*MK1276</f>
        <v>11027135</v>
      </c>
      <c r="MO1276" s="98">
        <f t="shared" ref="MO1276:MO1283" si="1183">$H1276*ML1276</f>
        <v>11115490</v>
      </c>
      <c r="MP1276" s="98">
        <f t="shared" ref="MP1276:MP1283" si="1184">$I1276*MJ1276</f>
        <v>2598296.4300000002</v>
      </c>
      <c r="MQ1276" s="98">
        <f t="shared" ref="MQ1276:MQ1283" si="1185">$J1276*MK1276</f>
        <v>2625268.41</v>
      </c>
      <c r="MR1276" s="98">
        <f t="shared" ref="MR1276:MR1283" si="1186">$K1276*ML1276</f>
        <v>2658662.29</v>
      </c>
      <c r="MS1276" s="98">
        <f>$F1276*MS$1306</f>
        <v>28422.66</v>
      </c>
      <c r="MT1276" s="98">
        <f>$G1276*MT$1306</f>
        <v>29850.37</v>
      </c>
      <c r="MU1276" s="98">
        <f>$H1276*MU$1306</f>
        <v>31599.56</v>
      </c>
      <c r="MV1276" s="98">
        <f>$I1276*MV$1306</f>
        <v>5097</v>
      </c>
      <c r="MW1276" s="98">
        <f>$J1276*MW$1306</f>
        <v>4221.47</v>
      </c>
      <c r="MX1276" s="98">
        <f>$K1276*MX$1306</f>
        <v>3684.46</v>
      </c>
      <c r="MY1276" s="98">
        <f t="shared" ref="MY1276:NA1283" si="1187">MJ1276*MS1276</f>
        <v>12250166.460000001</v>
      </c>
      <c r="MZ1276" s="98">
        <f t="shared" si="1187"/>
        <v>12865509.470000001</v>
      </c>
      <c r="NA1276" s="98">
        <f t="shared" si="1187"/>
        <v>13619410.359999999</v>
      </c>
      <c r="NB1276" s="98">
        <f t="shared" ref="NB1276:ND1283" si="1188">MJ1276*MV1276</f>
        <v>2196807</v>
      </c>
      <c r="NC1276" s="98">
        <f t="shared" si="1188"/>
        <v>1819453.57</v>
      </c>
      <c r="ND1276" s="98">
        <f t="shared" si="1188"/>
        <v>1588002.26</v>
      </c>
      <c r="NE1276" s="103">
        <v>295</v>
      </c>
      <c r="NF1276" s="103">
        <v>295</v>
      </c>
      <c r="NG1276" s="103">
        <v>295</v>
      </c>
      <c r="NH1276" s="98">
        <f t="shared" ref="NH1276:NH1283" si="1189">$F1276*NE1276</f>
        <v>7501260</v>
      </c>
      <c r="NI1276" s="98">
        <f t="shared" ref="NI1276:NI1283" si="1190">$G1276*NF1276</f>
        <v>7547575</v>
      </c>
      <c r="NJ1276" s="98">
        <f t="shared" ref="NJ1276:NJ1283" si="1191">$H1276*NG1276</f>
        <v>7608050</v>
      </c>
      <c r="NK1276" s="98">
        <f t="shared" ref="NK1276:NK1283" si="1192">$I1276*NE1276</f>
        <v>1778416.35</v>
      </c>
      <c r="NL1276" s="98">
        <f t="shared" ref="NL1276:NL1283" si="1193">$J1276*NF1276</f>
        <v>1796877.45</v>
      </c>
      <c r="NM1276" s="98">
        <f t="shared" ref="NM1276:NM1283" si="1194">$K1276*NG1276</f>
        <v>1819734.05</v>
      </c>
      <c r="NN1276" s="98">
        <f>$F1276*NN$1306</f>
        <v>28139.53</v>
      </c>
      <c r="NO1276" s="98">
        <f>$G1276*NO$1306</f>
        <v>29471.98</v>
      </c>
      <c r="NP1276" s="98">
        <f>$H1276*NP$1306</f>
        <v>31105.09</v>
      </c>
      <c r="NQ1276" s="98">
        <f>$I1276*NQ$1306</f>
        <v>6027.39</v>
      </c>
      <c r="NR1276" s="98">
        <f>$J1276*NR$1306</f>
        <v>5111.42</v>
      </c>
      <c r="NS1276" s="98">
        <f>$K1276*NS$1306</f>
        <v>4674.7700000000004</v>
      </c>
      <c r="NT1276" s="98">
        <f t="shared" ref="NT1276:NV1283" si="1195">NE1276*NN1276</f>
        <v>8301161.3499999996</v>
      </c>
      <c r="NU1276" s="98">
        <f t="shared" si="1195"/>
        <v>8694234.0999999996</v>
      </c>
      <c r="NV1276" s="98">
        <f t="shared" si="1195"/>
        <v>9176001.5500000007</v>
      </c>
      <c r="NW1276" s="98">
        <f t="shared" ref="NW1276:NY1283" si="1196">NE1276*NQ1276</f>
        <v>1778080.05</v>
      </c>
      <c r="NX1276" s="98">
        <f t="shared" si="1196"/>
        <v>1507868.9</v>
      </c>
      <c r="NY1276" s="98">
        <f t="shared" si="1196"/>
        <v>1379057.15</v>
      </c>
      <c r="NZ1276" s="103">
        <v>164</v>
      </c>
      <c r="OA1276" s="103">
        <v>164</v>
      </c>
      <c r="OB1276" s="103">
        <v>164</v>
      </c>
      <c r="OC1276" s="98">
        <f t="shared" ref="OC1276:OC1283" si="1197">$F1276*NZ1276</f>
        <v>4170192</v>
      </c>
      <c r="OD1276" s="98">
        <f t="shared" ref="OD1276:OD1283" si="1198">$G1276*OA1276</f>
        <v>4195940</v>
      </c>
      <c r="OE1276" s="98">
        <f t="shared" ref="OE1276:OE1283" si="1199">$H1276*OB1276</f>
        <v>4229560</v>
      </c>
      <c r="OF1276" s="98">
        <f t="shared" ref="OF1276:OF1283" si="1200">$I1276*NZ1276</f>
        <v>988678.92</v>
      </c>
      <c r="OG1276" s="98">
        <f t="shared" ref="OG1276:OG1283" si="1201">$J1276*OA1276</f>
        <v>998942.04</v>
      </c>
      <c r="OH1276" s="98">
        <f t="shared" ref="OH1276:OH1283" si="1202">$K1276*OB1276</f>
        <v>1011648.76</v>
      </c>
      <c r="OI1276" s="98">
        <f>$F1276*OI$1306</f>
        <v>28281.03</v>
      </c>
      <c r="OJ1276" s="98">
        <f>$G1276*OJ$1306</f>
        <v>29793.18</v>
      </c>
      <c r="OK1276" s="98">
        <f>$H1276*OK$1306</f>
        <v>31644.23</v>
      </c>
      <c r="OL1276" s="98">
        <f>$I1276*OL$1306</f>
        <v>6500.58</v>
      </c>
      <c r="OM1276" s="98">
        <f>$J1276*OM$1306</f>
        <v>5677.4</v>
      </c>
      <c r="ON1276" s="98">
        <f>$K1276*ON$1306</f>
        <v>5382.55</v>
      </c>
      <c r="OO1276" s="98">
        <f t="shared" ref="OO1276:OQ1283" si="1203">NZ1276*OI1276</f>
        <v>4638088.92</v>
      </c>
      <c r="OP1276" s="98">
        <f t="shared" si="1203"/>
        <v>4886081.5199999996</v>
      </c>
      <c r="OQ1276" s="98">
        <f t="shared" si="1203"/>
        <v>5189653.72</v>
      </c>
      <c r="OR1276" s="98">
        <f t="shared" ref="OR1276:OT1283" si="1204">NZ1276*OL1276</f>
        <v>1066095.1200000001</v>
      </c>
      <c r="OS1276" s="98">
        <f t="shared" si="1204"/>
        <v>931093.6</v>
      </c>
      <c r="OT1276" s="98">
        <f t="shared" si="1204"/>
        <v>882738.2</v>
      </c>
      <c r="OU1276" s="103">
        <v>338</v>
      </c>
      <c r="OV1276" s="103">
        <v>338</v>
      </c>
      <c r="OW1276" s="103">
        <v>338</v>
      </c>
      <c r="OX1276" s="98">
        <f t="shared" ref="OX1276:OX1283" si="1205">$F1276*OU1276</f>
        <v>8594664</v>
      </c>
      <c r="OY1276" s="98">
        <f t="shared" ref="OY1276:OY1283" si="1206">$G1276*OV1276</f>
        <v>8647730</v>
      </c>
      <c r="OZ1276" s="98">
        <f t="shared" ref="OZ1276:OZ1283" si="1207">$H1276*OW1276</f>
        <v>8717020</v>
      </c>
      <c r="PA1276" s="98">
        <f t="shared" ref="PA1276:PA1283" si="1208">$I1276*OU1276</f>
        <v>2037643.14</v>
      </c>
      <c r="PB1276" s="98">
        <f t="shared" ref="PB1276:PB1283" si="1209">$J1276*OV1276</f>
        <v>2058795.18</v>
      </c>
      <c r="PC1276" s="98">
        <f t="shared" ref="PC1276:PC1283" si="1210">$K1276*OW1276</f>
        <v>2084983.42</v>
      </c>
      <c r="PD1276" s="98">
        <f>$F1276*PD$1306</f>
        <v>28536.9</v>
      </c>
      <c r="PE1276" s="98">
        <f>$G1276*PE$1306</f>
        <v>30004.37</v>
      </c>
      <c r="PF1276" s="98">
        <f>$H1276*PF$1306</f>
        <v>31801.05</v>
      </c>
      <c r="PG1276" s="98">
        <f>$I1276*PG$1306</f>
        <v>5693.04</v>
      </c>
      <c r="PH1276" s="98">
        <f>$J1276*PH$1306</f>
        <v>4780.59</v>
      </c>
      <c r="PI1276" s="98">
        <f>$K1276*PI$1306</f>
        <v>4166.53</v>
      </c>
      <c r="PJ1276" s="98">
        <f t="shared" ref="PJ1276:PL1283" si="1211">OU1276*PD1276</f>
        <v>9645472.1999999993</v>
      </c>
      <c r="PK1276" s="98">
        <f t="shared" si="1211"/>
        <v>10141477.060000001</v>
      </c>
      <c r="PL1276" s="98">
        <f t="shared" si="1211"/>
        <v>10748754.9</v>
      </c>
      <c r="PM1276" s="98">
        <f t="shared" ref="PM1276:PO1283" si="1212">OU1276*PG1276</f>
        <v>1924247.52</v>
      </c>
      <c r="PN1276" s="98">
        <f t="shared" si="1212"/>
        <v>1615839.42</v>
      </c>
      <c r="PO1276" s="98">
        <f t="shared" si="1212"/>
        <v>1408287.14</v>
      </c>
      <c r="PP1276" s="103">
        <v>650</v>
      </c>
      <c r="PQ1276" s="103">
        <v>650</v>
      </c>
      <c r="PR1276" s="103">
        <v>650</v>
      </c>
      <c r="PS1276" s="98">
        <f t="shared" ref="PS1276:PS1283" si="1213">$F1276*PP1276</f>
        <v>16528200</v>
      </c>
      <c r="PT1276" s="98">
        <f t="shared" ref="PT1276:PT1283" si="1214">$G1276*PQ1276</f>
        <v>16630250</v>
      </c>
      <c r="PU1276" s="98">
        <f t="shared" ref="PU1276:PU1283" si="1215">$H1276*PR1276</f>
        <v>16763500</v>
      </c>
      <c r="PV1276" s="98">
        <f t="shared" ref="PV1276:PV1283" si="1216">$I1276*PP1276</f>
        <v>3918544.5</v>
      </c>
      <c r="PW1276" s="98">
        <f t="shared" ref="PW1276:PW1283" si="1217">$J1276*PQ1276</f>
        <v>3959221.5</v>
      </c>
      <c r="PX1276" s="98">
        <f t="shared" ref="PX1276:PX1283" si="1218">$K1276*PR1276</f>
        <v>4009583.5</v>
      </c>
      <c r="PY1276" s="98">
        <f>$F1276*PY$1306</f>
        <v>28388.6</v>
      </c>
      <c r="PZ1276" s="98">
        <f>$G1276*PZ$1306</f>
        <v>29804.81</v>
      </c>
      <c r="QA1276" s="98">
        <f>$H1276*QA$1306</f>
        <v>31539.8</v>
      </c>
      <c r="QB1276" s="98">
        <f>$I1276*QB$1306</f>
        <v>6582.18</v>
      </c>
      <c r="QC1276" s="98">
        <f>$J1276*QC$1306</f>
        <v>5628.44</v>
      </c>
      <c r="QD1276" s="98">
        <f>$K1276*QD$1306</f>
        <v>5204.87</v>
      </c>
      <c r="QE1276" s="98">
        <f t="shared" ref="QE1276:QG1283" si="1219">PP1276*PY1276</f>
        <v>18452590</v>
      </c>
      <c r="QF1276" s="98">
        <f t="shared" si="1219"/>
        <v>19373126.5</v>
      </c>
      <c r="QG1276" s="98">
        <f t="shared" si="1219"/>
        <v>20500870</v>
      </c>
      <c r="QH1276" s="98">
        <f t="shared" ref="QH1276:QJ1283" si="1220">PP1276*QB1276</f>
        <v>4278417</v>
      </c>
      <c r="QI1276" s="98">
        <f t="shared" si="1220"/>
        <v>3658486</v>
      </c>
      <c r="QJ1276" s="98">
        <f t="shared" si="1220"/>
        <v>3383165.5</v>
      </c>
      <c r="QK1276" s="103">
        <v>466</v>
      </c>
      <c r="QL1276" s="103">
        <v>466</v>
      </c>
      <c r="QM1276" s="103">
        <v>466</v>
      </c>
      <c r="QN1276" s="98">
        <f t="shared" ref="QN1276:QN1283" si="1221">$F1276*QK1276</f>
        <v>11849448</v>
      </c>
      <c r="QO1276" s="98">
        <f t="shared" ref="QO1276:QO1283" si="1222">$G1276*QL1276</f>
        <v>11922610</v>
      </c>
      <c r="QP1276" s="98">
        <f t="shared" ref="QP1276:QP1283" si="1223">$H1276*QM1276</f>
        <v>12018140</v>
      </c>
      <c r="QQ1276" s="98">
        <f t="shared" ref="QQ1276:QQ1283" si="1224">$I1276*QK1276</f>
        <v>2809294.98</v>
      </c>
      <c r="QR1276" s="98">
        <f t="shared" ref="QR1276:QR1283" si="1225">$J1276*QL1276</f>
        <v>2838457.26</v>
      </c>
      <c r="QS1276" s="98">
        <f t="shared" ref="QS1276:QS1283" si="1226">$K1276*QM1276</f>
        <v>2874562.94</v>
      </c>
      <c r="QT1276" s="98">
        <f>$F1276*QT$1306</f>
        <v>28132.639999999999</v>
      </c>
      <c r="QU1276" s="98">
        <f>$G1276*QU$1306</f>
        <v>29473.7</v>
      </c>
      <c r="QV1276" s="98">
        <f>$H1276*QV$1306</f>
        <v>31117.78</v>
      </c>
      <c r="QW1276" s="98">
        <f>$I1276*QW$1306</f>
        <v>4684.05</v>
      </c>
      <c r="QX1276" s="98">
        <f>$J1276*QX$1306</f>
        <v>3903.73</v>
      </c>
      <c r="QY1276" s="98">
        <f>$K1276*QY$1306</f>
        <v>3470.95</v>
      </c>
      <c r="QZ1276" s="98">
        <f t="shared" ref="QZ1276:RB1283" si="1227">QK1276*QT1276</f>
        <v>13109810.24</v>
      </c>
      <c r="RA1276" s="98">
        <f t="shared" si="1227"/>
        <v>13734744.199999999</v>
      </c>
      <c r="RB1276" s="98">
        <f t="shared" si="1227"/>
        <v>14500885.48</v>
      </c>
      <c r="RC1276" s="98">
        <f t="shared" ref="RC1276:RE1283" si="1228">QK1276*QW1276</f>
        <v>2182767.2999999998</v>
      </c>
      <c r="RD1276" s="98">
        <f t="shared" si="1228"/>
        <v>1819138.18</v>
      </c>
      <c r="RE1276" s="98">
        <f t="shared" si="1228"/>
        <v>1617462.7</v>
      </c>
      <c r="RF1276" s="103">
        <v>295</v>
      </c>
      <c r="RG1276" s="103">
        <v>295</v>
      </c>
      <c r="RH1276" s="103">
        <v>295</v>
      </c>
      <c r="RI1276" s="98">
        <f t="shared" ref="RI1276:RI1283" si="1229">$F1276*RF1276</f>
        <v>7501260</v>
      </c>
      <c r="RJ1276" s="98">
        <f t="shared" ref="RJ1276:RJ1283" si="1230">$G1276*RG1276</f>
        <v>7547575</v>
      </c>
      <c r="RK1276" s="98">
        <f t="shared" ref="RK1276:RK1283" si="1231">$H1276*RH1276</f>
        <v>7608050</v>
      </c>
      <c r="RL1276" s="98">
        <f t="shared" ref="RL1276:RL1283" si="1232">$I1276*RF1276</f>
        <v>1778416.35</v>
      </c>
      <c r="RM1276" s="98">
        <f t="shared" ref="RM1276:RM1283" si="1233">$J1276*RG1276</f>
        <v>1796877.45</v>
      </c>
      <c r="RN1276" s="98">
        <f t="shared" ref="RN1276:RN1283" si="1234">$K1276*RH1276</f>
        <v>1819734.05</v>
      </c>
      <c r="RO1276" s="98">
        <f>$F1276*RO$1306</f>
        <v>28889.96</v>
      </c>
      <c r="RP1276" s="98">
        <f>$G1276*RP$1306</f>
        <v>30259.46</v>
      </c>
      <c r="RQ1276" s="98">
        <f>$H1276*RQ$1306</f>
        <v>31941.59</v>
      </c>
      <c r="RR1276" s="98">
        <f>$I1276*RR$1306</f>
        <v>4976.75</v>
      </c>
      <c r="RS1276" s="98">
        <f>$J1276*RS$1306</f>
        <v>4171.21</v>
      </c>
      <c r="RT1276" s="98">
        <f>$K1276*RT$1306</f>
        <v>3730.98</v>
      </c>
      <c r="RU1276" s="98">
        <f t="shared" ref="RU1276:RW1283" si="1235">RF1276*RO1276</f>
        <v>8522538.1999999993</v>
      </c>
      <c r="RV1276" s="98">
        <f t="shared" si="1235"/>
        <v>8926540.6999999993</v>
      </c>
      <c r="RW1276" s="98">
        <f t="shared" si="1235"/>
        <v>9422769.0500000007</v>
      </c>
      <c r="RX1276" s="98">
        <f t="shared" ref="RX1276:RZ1283" si="1236">RF1276*RR1276</f>
        <v>1468141.25</v>
      </c>
      <c r="RY1276" s="98">
        <f t="shared" si="1236"/>
        <v>1230506.95</v>
      </c>
      <c r="RZ1276" s="98">
        <f t="shared" si="1236"/>
        <v>1100639.1000000001</v>
      </c>
      <c r="SA1276" s="103">
        <v>181</v>
      </c>
      <c r="SB1276" s="103">
        <v>181</v>
      </c>
      <c r="SC1276" s="103">
        <v>181</v>
      </c>
      <c r="SD1276" s="98">
        <f t="shared" ref="SD1276:SD1283" si="1237">$F1276*SA1276</f>
        <v>4602468</v>
      </c>
      <c r="SE1276" s="98">
        <f t="shared" ref="SE1276:SE1283" si="1238">$G1276*SB1276</f>
        <v>4630885</v>
      </c>
      <c r="SF1276" s="98">
        <f t="shared" ref="SF1276:SF1283" si="1239">$H1276*SC1276</f>
        <v>4667990</v>
      </c>
      <c r="SG1276" s="98">
        <f t="shared" ref="SG1276:SG1283" si="1240">$I1276*SA1276</f>
        <v>1091163.93</v>
      </c>
      <c r="SH1276" s="98">
        <f t="shared" ref="SH1276:SH1283" si="1241">$J1276*SB1276</f>
        <v>1102490.9099999999</v>
      </c>
      <c r="SI1276" s="98">
        <f t="shared" ref="SI1276:SI1283" si="1242">$K1276*SC1276</f>
        <v>1116514.79</v>
      </c>
      <c r="SJ1276" s="98">
        <f>$F1276*SJ$1306</f>
        <v>28481.01</v>
      </c>
      <c r="SK1276" s="98">
        <f>$G1276*SK$1306</f>
        <v>29909.66</v>
      </c>
      <c r="SL1276" s="98">
        <f>$H1276*SL$1306</f>
        <v>31661.82</v>
      </c>
      <c r="SM1276" s="98">
        <f>$I1276*SM$1306</f>
        <v>8748.77</v>
      </c>
      <c r="SN1276" s="98">
        <f>$J1276*SN$1306</f>
        <v>7412.6</v>
      </c>
      <c r="SO1276" s="98">
        <f>$K1276*SO$1306</f>
        <v>6736.48</v>
      </c>
      <c r="SP1276" s="98">
        <f t="shared" ref="SP1276:SR1283" si="1243">SA1276*SJ1276</f>
        <v>5155062.8099999996</v>
      </c>
      <c r="SQ1276" s="98">
        <f t="shared" si="1243"/>
        <v>5413648.46</v>
      </c>
      <c r="SR1276" s="98">
        <f t="shared" si="1243"/>
        <v>5730789.4199999999</v>
      </c>
      <c r="SS1276" s="98">
        <f t="shared" ref="SS1276:SU1283" si="1244">SA1276*SM1276</f>
        <v>1583527.37</v>
      </c>
      <c r="ST1276" s="98">
        <f t="shared" si="1244"/>
        <v>1341680.6000000001</v>
      </c>
      <c r="SU1276" s="98">
        <f t="shared" si="1244"/>
        <v>1219302.8799999999</v>
      </c>
      <c r="SV1276" s="103">
        <v>522</v>
      </c>
      <c r="SW1276" s="103">
        <v>522</v>
      </c>
      <c r="SX1276" s="103">
        <v>522</v>
      </c>
      <c r="SY1276" s="98">
        <f t="shared" ref="SY1276:SY1283" si="1245">$F1276*SV1276</f>
        <v>13273416</v>
      </c>
      <c r="SZ1276" s="98">
        <f t="shared" ref="SZ1276:SZ1283" si="1246">$G1276*SW1276</f>
        <v>13355370</v>
      </c>
      <c r="TA1276" s="98">
        <f t="shared" ref="TA1276:TA1283" si="1247">$H1276*SX1276</f>
        <v>13462380</v>
      </c>
      <c r="TB1276" s="98">
        <f t="shared" ref="TB1276:TB1283" si="1248">$I1276*SV1276</f>
        <v>3146892.66</v>
      </c>
      <c r="TC1276" s="98">
        <f t="shared" ref="TC1276:TC1283" si="1249">$J1276*SW1276</f>
        <v>3179559.42</v>
      </c>
      <c r="TD1276" s="98">
        <f t="shared" ref="TD1276:TD1283" si="1250">$K1276*SX1276</f>
        <v>3220003.98</v>
      </c>
      <c r="TE1276" s="98">
        <f>$F1276*TE$1306</f>
        <v>28276.61</v>
      </c>
      <c r="TF1276" s="98">
        <f>$G1276*TF$1306</f>
        <v>29646.29</v>
      </c>
      <c r="TG1276" s="98">
        <f>$H1276*TG$1306</f>
        <v>31325.43</v>
      </c>
      <c r="TH1276" s="98">
        <f>$I1276*TH$1306</f>
        <v>5399.04</v>
      </c>
      <c r="TI1276" s="98">
        <f>$J1276*TI$1306</f>
        <v>4525.78</v>
      </c>
      <c r="TJ1276" s="98">
        <f>$K1276*TJ$1306</f>
        <v>4050.03</v>
      </c>
      <c r="TK1276" s="98">
        <f t="shared" ref="TK1276:TM1283" si="1251">SV1276*TE1276</f>
        <v>14760390.42</v>
      </c>
      <c r="TL1276" s="98">
        <f t="shared" si="1251"/>
        <v>15475363.380000001</v>
      </c>
      <c r="TM1276" s="98">
        <f t="shared" si="1251"/>
        <v>16351874.460000001</v>
      </c>
      <c r="TN1276" s="98">
        <f t="shared" ref="TN1276:TP1283" si="1252">SV1276*TH1276</f>
        <v>2818298.88</v>
      </c>
      <c r="TO1276" s="98">
        <f t="shared" si="1252"/>
        <v>2362457.16</v>
      </c>
      <c r="TP1276" s="98">
        <f t="shared" si="1252"/>
        <v>2114115.66</v>
      </c>
      <c r="TQ1276" s="103">
        <v>289</v>
      </c>
      <c r="TR1276" s="103">
        <v>289</v>
      </c>
      <c r="TS1276" s="103">
        <v>289</v>
      </c>
      <c r="TT1276" s="98">
        <f t="shared" ref="TT1276:TT1283" si="1253">$F1276*TQ1276</f>
        <v>7348692</v>
      </c>
      <c r="TU1276" s="98">
        <f t="shared" ref="TU1276:TU1283" si="1254">$G1276*TR1276</f>
        <v>7394065</v>
      </c>
      <c r="TV1276" s="98">
        <f t="shared" ref="TV1276:TV1283" si="1255">$H1276*TS1276</f>
        <v>7453310</v>
      </c>
      <c r="TW1276" s="98">
        <f t="shared" ref="TW1276:TW1283" si="1256">$I1276*TQ1276</f>
        <v>1742245.17</v>
      </c>
      <c r="TX1276" s="98">
        <f t="shared" ref="TX1276:TX1283" si="1257">$J1276*TR1276</f>
        <v>1760330.79</v>
      </c>
      <c r="TY1276" s="98">
        <f t="shared" ref="TY1276:TY1283" si="1258">$K1276*TS1276</f>
        <v>1782722.51</v>
      </c>
      <c r="TZ1276" s="98">
        <f>$F1276*TZ$1306</f>
        <v>27983.439999999999</v>
      </c>
      <c r="UA1276" s="98">
        <f>$G1276*UA$1306</f>
        <v>29363.11</v>
      </c>
      <c r="UB1276" s="98">
        <f>$H1276*UB$1306</f>
        <v>31053.93</v>
      </c>
      <c r="UC1276" s="98">
        <f>$I1276*UC$1306</f>
        <v>6497.3</v>
      </c>
      <c r="UD1276" s="98">
        <f>$J1276*UD$1306</f>
        <v>5592.17</v>
      </c>
      <c r="UE1276" s="98">
        <f>$K1276*UE$1306</f>
        <v>5099.68</v>
      </c>
      <c r="UF1276" s="98">
        <f t="shared" ref="UF1276:UH1283" si="1259">TQ1276*TZ1276</f>
        <v>8087214.1600000001</v>
      </c>
      <c r="UG1276" s="98">
        <f t="shared" si="1259"/>
        <v>8485938.7899999991</v>
      </c>
      <c r="UH1276" s="98">
        <f t="shared" si="1259"/>
        <v>8974585.7699999996</v>
      </c>
      <c r="UI1276" s="98">
        <f t="shared" ref="UI1276:UK1283" si="1260">TQ1276*UC1276</f>
        <v>1877719.7</v>
      </c>
      <c r="UJ1276" s="98">
        <f t="shared" si="1260"/>
        <v>1616137.13</v>
      </c>
      <c r="UK1276" s="98">
        <f t="shared" si="1260"/>
        <v>1473807.52</v>
      </c>
      <c r="UL1276" s="103">
        <v>614</v>
      </c>
      <c r="UM1276" s="103">
        <v>614</v>
      </c>
      <c r="UN1276" s="103">
        <v>614</v>
      </c>
      <c r="UO1276" s="98">
        <f t="shared" ref="UO1276:UO1283" si="1261">$F1276*UL1276</f>
        <v>15612792</v>
      </c>
      <c r="UP1276" s="98">
        <f t="shared" ref="UP1276:UP1283" si="1262">$G1276*UM1276</f>
        <v>15709190</v>
      </c>
      <c r="UQ1276" s="98">
        <f t="shared" ref="UQ1276:UQ1283" si="1263">$H1276*UN1276</f>
        <v>15835060</v>
      </c>
      <c r="UR1276" s="98">
        <f t="shared" ref="UR1276:UR1283" si="1264">$I1276*UL1276</f>
        <v>3701517.42</v>
      </c>
      <c r="US1276" s="98">
        <f t="shared" ref="US1276:US1283" si="1265">$J1276*UM1276</f>
        <v>3739941.54</v>
      </c>
      <c r="UT1276" s="98">
        <f t="shared" ref="UT1276:UT1283" si="1266">$K1276*UN1276</f>
        <v>3787514.26</v>
      </c>
      <c r="UU1276" s="98">
        <f>$F1276*UU$1306</f>
        <v>28428.36</v>
      </c>
      <c r="UV1276" s="98">
        <f>$G1276*UV$1306</f>
        <v>29887.63</v>
      </c>
      <c r="UW1276" s="98">
        <f>$H1276*UW$1306</f>
        <v>31660.15</v>
      </c>
      <c r="UX1276" s="98">
        <f>$I1276*UX$1306</f>
        <v>3404.29</v>
      </c>
      <c r="UY1276" s="98">
        <f>$J1276*UY$1306</f>
        <v>2873.98</v>
      </c>
      <c r="UZ1276" s="98">
        <f>$K1276*UZ$1306</f>
        <v>2499.98</v>
      </c>
      <c r="VA1276" s="98">
        <f t="shared" ref="VA1276:VC1283" si="1267">UL1276*UU1276</f>
        <v>17455013.039999999</v>
      </c>
      <c r="VB1276" s="98">
        <f t="shared" si="1267"/>
        <v>18351004.82</v>
      </c>
      <c r="VC1276" s="98">
        <f t="shared" si="1267"/>
        <v>19439332.100000001</v>
      </c>
      <c r="VD1276" s="98">
        <f t="shared" ref="VD1276:VF1283" si="1268">UL1276*UX1276</f>
        <v>2090234.06</v>
      </c>
      <c r="VE1276" s="98">
        <f t="shared" si="1268"/>
        <v>1764623.72</v>
      </c>
      <c r="VF1276" s="98">
        <f t="shared" si="1268"/>
        <v>1534987.72</v>
      </c>
      <c r="VG1276" s="103">
        <v>563</v>
      </c>
      <c r="VH1276" s="103">
        <v>563</v>
      </c>
      <c r="VI1276" s="103">
        <v>563</v>
      </c>
      <c r="VJ1276" s="98">
        <f t="shared" ref="VJ1276:VJ1283" si="1269">$F1276*VG1276</f>
        <v>14315964</v>
      </c>
      <c r="VK1276" s="98">
        <f t="shared" ref="VK1276:VK1283" si="1270">$G1276*VH1276</f>
        <v>14404355</v>
      </c>
      <c r="VL1276" s="98">
        <f t="shared" ref="VL1276:VL1283" si="1271">$H1276*VI1276</f>
        <v>14519770</v>
      </c>
      <c r="VM1276" s="98">
        <f t="shared" ref="VM1276:VM1283" si="1272">$I1276*VG1276</f>
        <v>3394062.39</v>
      </c>
      <c r="VN1276" s="98">
        <f t="shared" ref="VN1276:VN1283" si="1273">$J1276*VH1276</f>
        <v>3429294.93</v>
      </c>
      <c r="VO1276" s="98">
        <f t="shared" ref="VO1276:VO1283" si="1274">$K1276*VI1276</f>
        <v>3472916.17</v>
      </c>
      <c r="VP1276" s="98">
        <f>$F1276*VP$1306</f>
        <v>27970.25</v>
      </c>
      <c r="VQ1276" s="98">
        <f>$G1276*VQ$1306</f>
        <v>29278.959999999999</v>
      </c>
      <c r="VR1276" s="98">
        <f>$H1276*VR$1306</f>
        <v>30883.48</v>
      </c>
      <c r="VS1276" s="98">
        <f>$I1276*VS$1306</f>
        <v>4210.09</v>
      </c>
      <c r="VT1276" s="98">
        <f>$J1276*VT$1306</f>
        <v>3577.93</v>
      </c>
      <c r="VU1276" s="98">
        <f>$K1276*VU$1306</f>
        <v>3173.36</v>
      </c>
      <c r="VV1276" s="98">
        <f t="shared" ref="VV1276:VX1283" si="1275">VG1276*VP1276</f>
        <v>15747250.75</v>
      </c>
      <c r="VW1276" s="98">
        <f t="shared" si="1275"/>
        <v>16484054.48</v>
      </c>
      <c r="VX1276" s="98">
        <f t="shared" si="1275"/>
        <v>17387399.239999998</v>
      </c>
      <c r="VY1276" s="98">
        <f t="shared" ref="VY1276:WA1283" si="1276">VG1276*VS1276</f>
        <v>2370280.67</v>
      </c>
      <c r="VZ1276" s="98">
        <f t="shared" si="1276"/>
        <v>2014374.59</v>
      </c>
      <c r="WA1276" s="98">
        <f t="shared" si="1276"/>
        <v>1786601.68</v>
      </c>
      <c r="WB1276" s="103">
        <v>466</v>
      </c>
      <c r="WC1276" s="103">
        <v>466</v>
      </c>
      <c r="WD1276" s="103">
        <v>466</v>
      </c>
      <c r="WE1276" s="98">
        <f t="shared" ref="WE1276:WE1283" si="1277">$F1276*WB1276</f>
        <v>11849448</v>
      </c>
      <c r="WF1276" s="98">
        <f t="shared" ref="WF1276:WF1283" si="1278">$G1276*WC1276</f>
        <v>11922610</v>
      </c>
      <c r="WG1276" s="98">
        <f t="shared" ref="WG1276:WG1283" si="1279">$H1276*WD1276</f>
        <v>12018140</v>
      </c>
      <c r="WH1276" s="98">
        <f t="shared" ref="WH1276:WH1283" si="1280">$I1276*WB1276</f>
        <v>2809294.98</v>
      </c>
      <c r="WI1276" s="98">
        <f t="shared" ref="WI1276:WI1283" si="1281">$J1276*WC1276</f>
        <v>2838457.26</v>
      </c>
      <c r="WJ1276" s="98">
        <f t="shared" ref="WJ1276:WJ1283" si="1282">$K1276*WD1276</f>
        <v>2874562.94</v>
      </c>
      <c r="WK1276" s="98">
        <f>$F1276*WK$1306</f>
        <v>28407.11</v>
      </c>
      <c r="WL1276" s="98">
        <f>$G1276*WL$1306</f>
        <v>29815.86</v>
      </c>
      <c r="WM1276" s="98">
        <f>$H1276*WM$1306</f>
        <v>31540.98</v>
      </c>
      <c r="WN1276" s="98">
        <f>$I1276*WN$1306</f>
        <v>4899.55</v>
      </c>
      <c r="WO1276" s="98">
        <f>$J1276*WO$1306</f>
        <v>4129.7</v>
      </c>
      <c r="WP1276" s="98">
        <f>$K1276*WP$1306</f>
        <v>3634.25</v>
      </c>
      <c r="WQ1276" s="98">
        <f t="shared" ref="WQ1276:WS1283" si="1283">WB1276*WK1276</f>
        <v>13237713.26</v>
      </c>
      <c r="WR1276" s="98">
        <f t="shared" si="1283"/>
        <v>13894190.76</v>
      </c>
      <c r="WS1276" s="98">
        <f t="shared" si="1283"/>
        <v>14698096.68</v>
      </c>
      <c r="WT1276" s="98">
        <f t="shared" ref="WT1276:WV1283" si="1284">WB1276*WN1276</f>
        <v>2283190.2999999998</v>
      </c>
      <c r="WU1276" s="98">
        <f t="shared" si="1284"/>
        <v>1924440.2</v>
      </c>
      <c r="WV1276" s="98">
        <f t="shared" si="1284"/>
        <v>1693560.5</v>
      </c>
      <c r="WW1276" s="103">
        <v>589</v>
      </c>
      <c r="WX1276" s="103">
        <v>589</v>
      </c>
      <c r="WY1276" s="103">
        <v>589</v>
      </c>
      <c r="WZ1276" s="98">
        <f t="shared" ref="WZ1276:WZ1283" si="1285">$F1276*WW1276</f>
        <v>14977092</v>
      </c>
      <c r="XA1276" s="98">
        <f t="shared" ref="XA1276:XA1283" si="1286">$G1276*WX1276</f>
        <v>15069565</v>
      </c>
      <c r="XB1276" s="98">
        <f t="shared" ref="XB1276:XB1283" si="1287">$H1276*WY1276</f>
        <v>15190310</v>
      </c>
      <c r="XC1276" s="98">
        <f t="shared" ref="XC1276:XC1283" si="1288">$I1276*WW1276</f>
        <v>3550804.17</v>
      </c>
      <c r="XD1276" s="98">
        <f t="shared" ref="XD1276:XD1283" si="1289">$J1276*WX1276</f>
        <v>3587663.79</v>
      </c>
      <c r="XE1276" s="98">
        <f t="shared" ref="XE1276:XE1283" si="1290">$K1276*WY1276</f>
        <v>3633299.51</v>
      </c>
      <c r="XF1276" s="98">
        <f>$F1276*XF$1306</f>
        <v>28253.279999999999</v>
      </c>
      <c r="XG1276" s="98">
        <f>$G1276*XG$1306</f>
        <v>29605.91</v>
      </c>
      <c r="XH1276" s="98">
        <f>$H1276*XH$1306</f>
        <v>31263.599999999999</v>
      </c>
      <c r="XI1276" s="98">
        <f>$I1276*XI$1306</f>
        <v>3643.09</v>
      </c>
      <c r="XJ1276" s="98">
        <f>$J1276*XJ$1306</f>
        <v>3099.77</v>
      </c>
      <c r="XK1276" s="98">
        <f>$K1276*XK$1306</f>
        <v>2771.71</v>
      </c>
      <c r="XL1276" s="98">
        <f t="shared" ref="XL1276:XN1283" si="1291">WW1276*XF1276</f>
        <v>16641181.92</v>
      </c>
      <c r="XM1276" s="98">
        <f t="shared" si="1291"/>
        <v>17437880.989999998</v>
      </c>
      <c r="XN1276" s="98">
        <f t="shared" si="1291"/>
        <v>18414260.399999999</v>
      </c>
      <c r="XO1276" s="98">
        <f t="shared" ref="XO1276:XQ1283" si="1292">WW1276*XI1276</f>
        <v>2145780.0099999998</v>
      </c>
      <c r="XP1276" s="98">
        <f t="shared" si="1292"/>
        <v>1825764.53</v>
      </c>
      <c r="XQ1276" s="98">
        <f t="shared" si="1292"/>
        <v>1632537.19</v>
      </c>
      <c r="XR1276" s="103"/>
      <c r="XS1276" s="103"/>
      <c r="XT1276" s="103"/>
      <c r="XU1276" s="98">
        <f t="shared" ref="XU1276:XU1283" si="1293">$F1276*XR1276</f>
        <v>0</v>
      </c>
      <c r="XV1276" s="98">
        <f t="shared" ref="XV1276:XV1283" si="1294">$G1276*XS1276</f>
        <v>0</v>
      </c>
      <c r="XW1276" s="98">
        <f t="shared" ref="XW1276:XW1283" si="1295">$H1276*XT1276</f>
        <v>0</v>
      </c>
      <c r="XX1276" s="98">
        <f t="shared" ref="XX1276:XX1283" si="1296">$I1276*XR1276</f>
        <v>0</v>
      </c>
      <c r="XY1276" s="98">
        <f t="shared" ref="XY1276:XY1283" si="1297">$J1276*XS1276</f>
        <v>0</v>
      </c>
      <c r="XZ1276" s="98">
        <f t="shared" ref="XZ1276:XZ1283" si="1298">$K1276*XT1276</f>
        <v>0</v>
      </c>
      <c r="YA1276" s="98">
        <f>$F1276*YA$1306</f>
        <v>0</v>
      </c>
      <c r="YB1276" s="98">
        <f>$G1276*YB$1306</f>
        <v>0</v>
      </c>
      <c r="YC1276" s="98">
        <f>$H1276*YC$1306</f>
        <v>0</v>
      </c>
      <c r="YD1276" s="98">
        <f>$I1276*YD$1306</f>
        <v>0</v>
      </c>
      <c r="YE1276" s="98">
        <f>$J1276*YE$1306</f>
        <v>0</v>
      </c>
      <c r="YF1276" s="98">
        <f>$K1276*YF$1306</f>
        <v>0</v>
      </c>
      <c r="YG1276" s="98">
        <f t="shared" ref="YG1276:YI1283" si="1299">XR1276*YA1276</f>
        <v>0</v>
      </c>
      <c r="YH1276" s="98">
        <f t="shared" si="1299"/>
        <v>0</v>
      </c>
      <c r="YI1276" s="98">
        <f t="shared" si="1299"/>
        <v>0</v>
      </c>
      <c r="YJ1276" s="98">
        <f t="shared" ref="YJ1276:YL1283" si="1300">XR1276*YD1276</f>
        <v>0</v>
      </c>
      <c r="YK1276" s="98">
        <f t="shared" si="1300"/>
        <v>0</v>
      </c>
      <c r="YL1276" s="98">
        <f t="shared" si="1300"/>
        <v>0</v>
      </c>
      <c r="YM1276" s="146">
        <f t="shared" ref="YM1276:YO1283" si="1301">L1276+AG1276+BB1276+BW1276+CR1276+DM1276+EH1276+FC1276+FX1276+GS1276+HN1276+II1276+JD1276+JY1276+KT1276+LO1276+MJ1276+NE1276+NZ1276+OU1276+PP1276+QK1276+RF1276+SA1276+SV1276+TQ1276+UL1276+VG1276+WB1276+WW1276+XR1276</f>
        <v>11066</v>
      </c>
      <c r="YN1276" s="146">
        <f t="shared" si="1301"/>
        <v>11066</v>
      </c>
      <c r="YO1276" s="146">
        <f t="shared" si="1301"/>
        <v>11066</v>
      </c>
      <c r="YP1276" s="98">
        <f t="shared" ref="YP1276:YP1283" si="1302">$F1276*YM1276</f>
        <v>281386248</v>
      </c>
      <c r="YQ1276" s="98">
        <f t="shared" ref="YQ1276:YQ1283" si="1303">$G1276*YN1276</f>
        <v>283123610</v>
      </c>
      <c r="YR1276" s="98">
        <f t="shared" ref="YR1276:YR1283" si="1304">$H1276*YO1276</f>
        <v>285392140</v>
      </c>
      <c r="YS1276" s="98">
        <f t="shared" ref="YS1276:YS1283" si="1305">$I1276*YM1276</f>
        <v>66711712.979999997</v>
      </c>
      <c r="YT1276" s="98">
        <f t="shared" ref="YT1276:YT1283" si="1306">$J1276*YN1276</f>
        <v>67404223.260000005</v>
      </c>
      <c r="YU1276" s="98">
        <f t="shared" ref="YU1276:YU1283" si="1307">$K1276*YO1276</f>
        <v>68261616.939999998</v>
      </c>
      <c r="YV1276" s="98">
        <f>$F1276*YV$1306</f>
        <v>28363.53</v>
      </c>
      <c r="YW1276" s="98">
        <f>$G1276*YW$1306</f>
        <v>29766.91</v>
      </c>
      <c r="YX1276" s="98">
        <f>$H1276*YX$1306</f>
        <v>31485.77</v>
      </c>
      <c r="YY1276" s="98">
        <f>$I1276*YY$1306</f>
        <v>5254.63</v>
      </c>
      <c r="YZ1276" s="98">
        <f>$J1276*YZ$1306</f>
        <v>4462.9799999999996</v>
      </c>
      <c r="ZA1276" s="98">
        <f>$K1276*ZA$1306</f>
        <v>4048.08</v>
      </c>
      <c r="ZB1276" s="98">
        <f t="shared" ref="ZB1276:ZD1283" si="1308">YM1276*YV1276</f>
        <v>313870822.98000002</v>
      </c>
      <c r="ZC1276" s="98">
        <f t="shared" si="1308"/>
        <v>329400626.06</v>
      </c>
      <c r="ZD1276" s="98">
        <f t="shared" si="1308"/>
        <v>348421530.81999999</v>
      </c>
      <c r="ZE1276" s="98">
        <f t="shared" ref="ZE1276:ZG1283" si="1309">YM1276*YY1276</f>
        <v>58147735.579999998</v>
      </c>
      <c r="ZF1276" s="98">
        <f t="shared" si="1309"/>
        <v>49387336.68</v>
      </c>
      <c r="ZG1276" s="98">
        <f t="shared" si="1309"/>
        <v>44796053.280000001</v>
      </c>
    </row>
    <row r="1277" spans="1:683" ht="72" hidden="1">
      <c r="A1277" s="93" t="s">
        <v>715</v>
      </c>
      <c r="B1277" s="297"/>
      <c r="C1277" s="5"/>
      <c r="D1277" s="652"/>
      <c r="E1277" s="286"/>
      <c r="F1277" s="111">
        <f t="shared" si="1051"/>
        <v>0</v>
      </c>
      <c r="G1277" s="111">
        <f t="shared" si="1051"/>
        <v>0</v>
      </c>
      <c r="H1277" s="111">
        <f t="shared" si="1051"/>
        <v>0</v>
      </c>
      <c r="I1277" s="98">
        <f t="shared" si="1052"/>
        <v>469</v>
      </c>
      <c r="J1277" s="98">
        <f t="shared" si="1052"/>
        <v>469</v>
      </c>
      <c r="K1277" s="98">
        <f t="shared" si="1052"/>
        <v>469</v>
      </c>
      <c r="L1277" s="103"/>
      <c r="M1277" s="103"/>
      <c r="N1277" s="103"/>
      <c r="O1277" s="98">
        <f t="shared" si="1053"/>
        <v>0</v>
      </c>
      <c r="P1277" s="98">
        <f t="shared" si="1054"/>
        <v>0</v>
      </c>
      <c r="Q1277" s="98">
        <f t="shared" si="1055"/>
        <v>0</v>
      </c>
      <c r="R1277" s="98">
        <f t="shared" si="1056"/>
        <v>0</v>
      </c>
      <c r="S1277" s="98">
        <f t="shared" si="1057"/>
        <v>0</v>
      </c>
      <c r="T1277" s="98">
        <f t="shared" si="1058"/>
        <v>0</v>
      </c>
      <c r="U1277" s="98">
        <f t="shared" ref="U1277:U1283" si="1310">$F1277*U$1306</f>
        <v>0</v>
      </c>
      <c r="V1277" s="98">
        <f t="shared" ref="V1277:V1283" si="1311">$G1277*V$1306</f>
        <v>0</v>
      </c>
      <c r="W1277" s="98">
        <f t="shared" ref="W1277:W1283" si="1312">$H1277*W$1306</f>
        <v>0</v>
      </c>
      <c r="X1277" s="98">
        <f t="shared" ref="X1277:X1283" si="1313">$I1277*X$1306</f>
        <v>439.01</v>
      </c>
      <c r="Y1277" s="98">
        <f t="shared" ref="Y1277:Y1283" si="1314">$J1277*Y$1306</f>
        <v>366.35</v>
      </c>
      <c r="Z1277" s="98">
        <f t="shared" ref="Z1277:Z1283" si="1315">$K1277*Z$1306</f>
        <v>338.38</v>
      </c>
      <c r="AA1277" s="98">
        <f t="shared" si="1059"/>
        <v>0</v>
      </c>
      <c r="AB1277" s="98">
        <f t="shared" si="1059"/>
        <v>0</v>
      </c>
      <c r="AC1277" s="98">
        <f t="shared" si="1059"/>
        <v>0</v>
      </c>
      <c r="AD1277" s="98">
        <f t="shared" si="1060"/>
        <v>0</v>
      </c>
      <c r="AE1277" s="98">
        <f t="shared" si="1060"/>
        <v>0</v>
      </c>
      <c r="AF1277" s="98">
        <f t="shared" si="1060"/>
        <v>0</v>
      </c>
      <c r="AG1277" s="103"/>
      <c r="AH1277" s="103"/>
      <c r="AI1277" s="103"/>
      <c r="AJ1277" s="98">
        <f t="shared" si="1061"/>
        <v>0</v>
      </c>
      <c r="AK1277" s="98">
        <f t="shared" si="1062"/>
        <v>0</v>
      </c>
      <c r="AL1277" s="98">
        <f t="shared" si="1063"/>
        <v>0</v>
      </c>
      <c r="AM1277" s="98">
        <f t="shared" si="1064"/>
        <v>0</v>
      </c>
      <c r="AN1277" s="98">
        <f t="shared" si="1065"/>
        <v>0</v>
      </c>
      <c r="AO1277" s="98">
        <f t="shared" si="1066"/>
        <v>0</v>
      </c>
      <c r="AP1277" s="98">
        <f t="shared" ref="AP1277:AP1283" si="1316">$F1277*AP$1306</f>
        <v>0</v>
      </c>
      <c r="AQ1277" s="98">
        <f t="shared" ref="AQ1277:AQ1283" si="1317">$G1277*AQ$1306</f>
        <v>0</v>
      </c>
      <c r="AR1277" s="98">
        <f t="shared" ref="AR1277:AR1283" si="1318">$H1277*AR$1306</f>
        <v>0</v>
      </c>
      <c r="AS1277" s="98">
        <f t="shared" ref="AS1277:AS1283" si="1319">$I1277*AS$1306</f>
        <v>535.73</v>
      </c>
      <c r="AT1277" s="98">
        <f t="shared" ref="AT1277:AT1283" si="1320">$J1277*AT$1306</f>
        <v>475.13</v>
      </c>
      <c r="AU1277" s="98">
        <f t="shared" ref="AU1277:AU1283" si="1321">$K1277*AU$1306</f>
        <v>440.55</v>
      </c>
      <c r="AV1277" s="98">
        <f t="shared" si="1067"/>
        <v>0</v>
      </c>
      <c r="AW1277" s="98">
        <f t="shared" si="1067"/>
        <v>0</v>
      </c>
      <c r="AX1277" s="98">
        <f t="shared" si="1067"/>
        <v>0</v>
      </c>
      <c r="AY1277" s="98">
        <f t="shared" si="1068"/>
        <v>0</v>
      </c>
      <c r="AZ1277" s="98">
        <f t="shared" si="1068"/>
        <v>0</v>
      </c>
      <c r="BA1277" s="98">
        <f t="shared" si="1068"/>
        <v>0</v>
      </c>
      <c r="BB1277" s="103"/>
      <c r="BC1277" s="103"/>
      <c r="BD1277" s="103"/>
      <c r="BE1277" s="98">
        <f t="shared" si="1069"/>
        <v>0</v>
      </c>
      <c r="BF1277" s="98">
        <f t="shared" si="1070"/>
        <v>0</v>
      </c>
      <c r="BG1277" s="98">
        <f t="shared" si="1071"/>
        <v>0</v>
      </c>
      <c r="BH1277" s="98">
        <f t="shared" si="1072"/>
        <v>0</v>
      </c>
      <c r="BI1277" s="98">
        <f t="shared" si="1073"/>
        <v>0</v>
      </c>
      <c r="BJ1277" s="98">
        <f t="shared" si="1074"/>
        <v>0</v>
      </c>
      <c r="BK1277" s="98">
        <f t="shared" ref="BK1277:BK1283" si="1322">$F1277*BK$1306</f>
        <v>0</v>
      </c>
      <c r="BL1277" s="98">
        <f t="shared" ref="BL1277:BL1283" si="1323">$G1277*BL$1306</f>
        <v>0</v>
      </c>
      <c r="BM1277" s="98">
        <f t="shared" ref="BM1277:BM1283" si="1324">$H1277*BM$1306</f>
        <v>0</v>
      </c>
      <c r="BN1277" s="98">
        <f t="shared" ref="BN1277:BN1283" si="1325">$I1277*BN$1306</f>
        <v>352.77</v>
      </c>
      <c r="BO1277" s="98">
        <f t="shared" ref="BO1277:BO1283" si="1326">$J1277*BO$1306</f>
        <v>298.5</v>
      </c>
      <c r="BP1277" s="98">
        <f t="shared" ref="BP1277:BP1283" si="1327">$K1277*BP$1306</f>
        <v>269.51</v>
      </c>
      <c r="BQ1277" s="98">
        <f t="shared" si="1075"/>
        <v>0</v>
      </c>
      <c r="BR1277" s="98">
        <f t="shared" si="1075"/>
        <v>0</v>
      </c>
      <c r="BS1277" s="98">
        <f t="shared" si="1075"/>
        <v>0</v>
      </c>
      <c r="BT1277" s="98">
        <f t="shared" si="1076"/>
        <v>0</v>
      </c>
      <c r="BU1277" s="98">
        <f t="shared" si="1076"/>
        <v>0</v>
      </c>
      <c r="BV1277" s="98">
        <f t="shared" si="1076"/>
        <v>0</v>
      </c>
      <c r="BW1277" s="103"/>
      <c r="BX1277" s="103"/>
      <c r="BY1277" s="103"/>
      <c r="BZ1277" s="98">
        <f t="shared" si="1077"/>
        <v>0</v>
      </c>
      <c r="CA1277" s="98">
        <f t="shared" si="1078"/>
        <v>0</v>
      </c>
      <c r="CB1277" s="98">
        <f t="shared" si="1079"/>
        <v>0</v>
      </c>
      <c r="CC1277" s="98">
        <f t="shared" si="1080"/>
        <v>0</v>
      </c>
      <c r="CD1277" s="98">
        <f t="shared" si="1081"/>
        <v>0</v>
      </c>
      <c r="CE1277" s="98">
        <f t="shared" si="1082"/>
        <v>0</v>
      </c>
      <c r="CF1277" s="98">
        <f t="shared" ref="CF1277:CF1283" si="1328">$F1277*CF$1306</f>
        <v>0</v>
      </c>
      <c r="CG1277" s="98">
        <f t="shared" ref="CG1277:CG1283" si="1329">$G1277*CG$1306</f>
        <v>0</v>
      </c>
      <c r="CH1277" s="98">
        <f t="shared" ref="CH1277:CH1283" si="1330">$H1277*CH$1306</f>
        <v>0</v>
      </c>
      <c r="CI1277" s="98">
        <f t="shared" ref="CI1277:CI1283" si="1331">$I1277*CI$1306</f>
        <v>500.37</v>
      </c>
      <c r="CJ1277" s="98">
        <f t="shared" ref="CJ1277:CJ1283" si="1332">$J1277*CJ$1306</f>
        <v>414.04</v>
      </c>
      <c r="CK1277" s="98">
        <f t="shared" ref="CK1277:CK1283" si="1333">$K1277*CK$1306</f>
        <v>387.74</v>
      </c>
      <c r="CL1277" s="98">
        <f t="shared" si="1083"/>
        <v>0</v>
      </c>
      <c r="CM1277" s="98">
        <f t="shared" si="1083"/>
        <v>0</v>
      </c>
      <c r="CN1277" s="98">
        <f t="shared" si="1083"/>
        <v>0</v>
      </c>
      <c r="CO1277" s="98">
        <f t="shared" si="1084"/>
        <v>0</v>
      </c>
      <c r="CP1277" s="98">
        <f t="shared" si="1084"/>
        <v>0</v>
      </c>
      <c r="CQ1277" s="98">
        <f t="shared" si="1084"/>
        <v>0</v>
      </c>
      <c r="CR1277" s="103"/>
      <c r="CS1277" s="103"/>
      <c r="CT1277" s="103"/>
      <c r="CU1277" s="98">
        <f t="shared" si="1085"/>
        <v>0</v>
      </c>
      <c r="CV1277" s="98">
        <f t="shared" si="1086"/>
        <v>0</v>
      </c>
      <c r="CW1277" s="98">
        <f t="shared" si="1087"/>
        <v>0</v>
      </c>
      <c r="CX1277" s="98">
        <f t="shared" si="1088"/>
        <v>0</v>
      </c>
      <c r="CY1277" s="98">
        <f t="shared" si="1089"/>
        <v>0</v>
      </c>
      <c r="CZ1277" s="98">
        <f t="shared" si="1090"/>
        <v>0</v>
      </c>
      <c r="DA1277" s="98">
        <f t="shared" ref="DA1277:DA1283" si="1334">$F1277*DA$1306</f>
        <v>0</v>
      </c>
      <c r="DB1277" s="98">
        <f t="shared" ref="DB1277:DB1283" si="1335">$G1277*DB$1306</f>
        <v>0</v>
      </c>
      <c r="DC1277" s="98">
        <f t="shared" ref="DC1277:DC1283" si="1336">$H1277*DC$1306</f>
        <v>0</v>
      </c>
      <c r="DD1277" s="98">
        <f t="shared" ref="DD1277:DD1283" si="1337">$I1277*DD$1306</f>
        <v>304.99</v>
      </c>
      <c r="DE1277" s="98">
        <f t="shared" ref="DE1277:DE1283" si="1338">$J1277*DE$1306</f>
        <v>253.97</v>
      </c>
      <c r="DF1277" s="98">
        <f t="shared" ref="DF1277:DF1283" si="1339">$K1277*DF$1306</f>
        <v>232.06</v>
      </c>
      <c r="DG1277" s="98">
        <f t="shared" si="1091"/>
        <v>0</v>
      </c>
      <c r="DH1277" s="98">
        <f t="shared" si="1091"/>
        <v>0</v>
      </c>
      <c r="DI1277" s="98">
        <f t="shared" si="1091"/>
        <v>0</v>
      </c>
      <c r="DJ1277" s="98">
        <f t="shared" si="1092"/>
        <v>0</v>
      </c>
      <c r="DK1277" s="98">
        <f t="shared" si="1092"/>
        <v>0</v>
      </c>
      <c r="DL1277" s="98">
        <f t="shared" si="1092"/>
        <v>0</v>
      </c>
      <c r="DM1277" s="103"/>
      <c r="DN1277" s="103"/>
      <c r="DO1277" s="103"/>
      <c r="DP1277" s="98">
        <f t="shared" si="1093"/>
        <v>0</v>
      </c>
      <c r="DQ1277" s="98">
        <f t="shared" si="1094"/>
        <v>0</v>
      </c>
      <c r="DR1277" s="98">
        <f t="shared" si="1095"/>
        <v>0</v>
      </c>
      <c r="DS1277" s="98">
        <f t="shared" si="1096"/>
        <v>0</v>
      </c>
      <c r="DT1277" s="98">
        <f t="shared" si="1097"/>
        <v>0</v>
      </c>
      <c r="DU1277" s="98">
        <f t="shared" si="1098"/>
        <v>0</v>
      </c>
      <c r="DV1277" s="98">
        <f t="shared" ref="DV1277:DV1283" si="1340">$F1277*DV$1306</f>
        <v>0</v>
      </c>
      <c r="DW1277" s="98">
        <f t="shared" ref="DW1277:DW1283" si="1341">$G1277*DW$1306</f>
        <v>0</v>
      </c>
      <c r="DX1277" s="98">
        <f t="shared" ref="DX1277:DX1283" si="1342">$H1277*DX$1306</f>
        <v>0</v>
      </c>
      <c r="DY1277" s="98">
        <f t="shared" ref="DY1277:DY1283" si="1343">$I1277*DY$1306</f>
        <v>421.37</v>
      </c>
      <c r="DZ1277" s="98">
        <f t="shared" ref="DZ1277:DZ1283" si="1344">$J1277*DZ$1306</f>
        <v>349.41</v>
      </c>
      <c r="EA1277" s="98">
        <f t="shared" ref="EA1277:EA1283" si="1345">$K1277*EA$1306</f>
        <v>321.60000000000002</v>
      </c>
      <c r="EB1277" s="98">
        <f t="shared" si="1099"/>
        <v>0</v>
      </c>
      <c r="EC1277" s="98">
        <f t="shared" si="1099"/>
        <v>0</v>
      </c>
      <c r="ED1277" s="98">
        <f t="shared" si="1099"/>
        <v>0</v>
      </c>
      <c r="EE1277" s="98">
        <f t="shared" si="1100"/>
        <v>0</v>
      </c>
      <c r="EF1277" s="98">
        <f t="shared" si="1100"/>
        <v>0</v>
      </c>
      <c r="EG1277" s="98">
        <f t="shared" si="1100"/>
        <v>0</v>
      </c>
      <c r="EH1277" s="103"/>
      <c r="EI1277" s="103"/>
      <c r="EJ1277" s="103"/>
      <c r="EK1277" s="98">
        <f t="shared" si="1101"/>
        <v>0</v>
      </c>
      <c r="EL1277" s="98">
        <f t="shared" si="1102"/>
        <v>0</v>
      </c>
      <c r="EM1277" s="98">
        <f t="shared" si="1103"/>
        <v>0</v>
      </c>
      <c r="EN1277" s="98">
        <f t="shared" si="1104"/>
        <v>0</v>
      </c>
      <c r="EO1277" s="98">
        <f t="shared" si="1105"/>
        <v>0</v>
      </c>
      <c r="EP1277" s="98">
        <f t="shared" si="1106"/>
        <v>0</v>
      </c>
      <c r="EQ1277" s="98">
        <f t="shared" ref="EQ1277:EQ1283" si="1346">$F1277*EQ$1306</f>
        <v>0</v>
      </c>
      <c r="ER1277" s="98">
        <f t="shared" ref="ER1277:ER1283" si="1347">$G1277*ER$1306</f>
        <v>0</v>
      </c>
      <c r="ES1277" s="98">
        <f t="shared" ref="ES1277:ES1283" si="1348">$H1277*ES$1306</f>
        <v>0</v>
      </c>
      <c r="ET1277" s="98">
        <f t="shared" ref="ET1277:ET1283" si="1349">$I1277*ET$1306</f>
        <v>376.81</v>
      </c>
      <c r="EU1277" s="98">
        <f t="shared" ref="EU1277:EU1283" si="1350">$J1277*EU$1306</f>
        <v>318.66000000000003</v>
      </c>
      <c r="EV1277" s="98">
        <f t="shared" ref="EV1277:EV1283" si="1351">$K1277*EV$1306</f>
        <v>288.27</v>
      </c>
      <c r="EW1277" s="98">
        <f t="shared" si="1107"/>
        <v>0</v>
      </c>
      <c r="EX1277" s="98">
        <f t="shared" si="1107"/>
        <v>0</v>
      </c>
      <c r="EY1277" s="98">
        <f t="shared" si="1107"/>
        <v>0</v>
      </c>
      <c r="EZ1277" s="98">
        <f t="shared" si="1108"/>
        <v>0</v>
      </c>
      <c r="FA1277" s="98">
        <f t="shared" si="1108"/>
        <v>0</v>
      </c>
      <c r="FB1277" s="98">
        <f t="shared" si="1108"/>
        <v>0</v>
      </c>
      <c r="FC1277" s="103"/>
      <c r="FD1277" s="103"/>
      <c r="FE1277" s="103"/>
      <c r="FF1277" s="98">
        <f t="shared" si="1109"/>
        <v>0</v>
      </c>
      <c r="FG1277" s="98">
        <f t="shared" si="1110"/>
        <v>0</v>
      </c>
      <c r="FH1277" s="98">
        <f t="shared" si="1111"/>
        <v>0</v>
      </c>
      <c r="FI1277" s="98">
        <f t="shared" si="1112"/>
        <v>0</v>
      </c>
      <c r="FJ1277" s="98">
        <f t="shared" si="1113"/>
        <v>0</v>
      </c>
      <c r="FK1277" s="98">
        <f t="shared" si="1114"/>
        <v>0</v>
      </c>
      <c r="FL1277" s="98">
        <f t="shared" ref="FL1277:FL1283" si="1352">$F1277*FL$1306</f>
        <v>0</v>
      </c>
      <c r="FM1277" s="98">
        <f t="shared" ref="FM1277:FM1283" si="1353">$G1277*FM$1306</f>
        <v>0</v>
      </c>
      <c r="FN1277" s="98">
        <f t="shared" ref="FN1277:FN1283" si="1354">$H1277*FN$1306</f>
        <v>0</v>
      </c>
      <c r="FO1277" s="98">
        <f t="shared" ref="FO1277:FO1283" si="1355">$I1277*FO$1306</f>
        <v>268.22000000000003</v>
      </c>
      <c r="FP1277" s="98">
        <f t="shared" ref="FP1277:FP1283" si="1356">$J1277*FP$1306</f>
        <v>224.39</v>
      </c>
      <c r="FQ1277" s="98">
        <f t="shared" ref="FQ1277:FQ1283" si="1357">$K1277*FQ$1306</f>
        <v>196.26</v>
      </c>
      <c r="FR1277" s="98">
        <f t="shared" si="1115"/>
        <v>0</v>
      </c>
      <c r="FS1277" s="98">
        <f t="shared" si="1115"/>
        <v>0</v>
      </c>
      <c r="FT1277" s="98">
        <f t="shared" si="1115"/>
        <v>0</v>
      </c>
      <c r="FU1277" s="98">
        <f t="shared" si="1116"/>
        <v>0</v>
      </c>
      <c r="FV1277" s="98">
        <f t="shared" si="1116"/>
        <v>0</v>
      </c>
      <c r="FW1277" s="98">
        <f t="shared" si="1116"/>
        <v>0</v>
      </c>
      <c r="FX1277" s="103"/>
      <c r="FY1277" s="103"/>
      <c r="FZ1277" s="103"/>
      <c r="GA1277" s="98">
        <f t="shared" si="1117"/>
        <v>0</v>
      </c>
      <c r="GB1277" s="98">
        <f t="shared" si="1118"/>
        <v>0</v>
      </c>
      <c r="GC1277" s="98">
        <f t="shared" si="1119"/>
        <v>0</v>
      </c>
      <c r="GD1277" s="98">
        <f t="shared" si="1120"/>
        <v>0</v>
      </c>
      <c r="GE1277" s="98">
        <f t="shared" si="1121"/>
        <v>0</v>
      </c>
      <c r="GF1277" s="98">
        <f t="shared" si="1122"/>
        <v>0</v>
      </c>
      <c r="GG1277" s="98">
        <f t="shared" ref="GG1277:GG1283" si="1358">$F1277*GG$1306</f>
        <v>0</v>
      </c>
      <c r="GH1277" s="98">
        <f t="shared" ref="GH1277:GH1283" si="1359">$G1277*GH$1306</f>
        <v>0</v>
      </c>
      <c r="GI1277" s="98">
        <f t="shared" ref="GI1277:GI1283" si="1360">$H1277*GI$1306</f>
        <v>0</v>
      </c>
      <c r="GJ1277" s="98">
        <f t="shared" ref="GJ1277:GJ1283" si="1361">$I1277*GJ$1306</f>
        <v>442.15</v>
      </c>
      <c r="GK1277" s="98">
        <f t="shared" ref="GK1277:GK1283" si="1362">$J1277*GK$1306</f>
        <v>371.19</v>
      </c>
      <c r="GL1277" s="98">
        <f t="shared" ref="GL1277:GL1283" si="1363">$K1277*GL$1306</f>
        <v>329.21</v>
      </c>
      <c r="GM1277" s="98">
        <f t="shared" si="1123"/>
        <v>0</v>
      </c>
      <c r="GN1277" s="98">
        <f t="shared" si="1123"/>
        <v>0</v>
      </c>
      <c r="GO1277" s="98">
        <f t="shared" si="1123"/>
        <v>0</v>
      </c>
      <c r="GP1277" s="98">
        <f t="shared" si="1124"/>
        <v>0</v>
      </c>
      <c r="GQ1277" s="98">
        <f t="shared" si="1124"/>
        <v>0</v>
      </c>
      <c r="GR1277" s="98">
        <f t="shared" si="1124"/>
        <v>0</v>
      </c>
      <c r="GS1277" s="103"/>
      <c r="GT1277" s="103"/>
      <c r="GU1277" s="103"/>
      <c r="GV1277" s="98">
        <f t="shared" si="1125"/>
        <v>0</v>
      </c>
      <c r="GW1277" s="98">
        <f t="shared" si="1126"/>
        <v>0</v>
      </c>
      <c r="GX1277" s="98">
        <f t="shared" si="1127"/>
        <v>0</v>
      </c>
      <c r="GY1277" s="98">
        <f t="shared" si="1128"/>
        <v>0</v>
      </c>
      <c r="GZ1277" s="98">
        <f t="shared" si="1129"/>
        <v>0</v>
      </c>
      <c r="HA1277" s="98">
        <f t="shared" si="1130"/>
        <v>0</v>
      </c>
      <c r="HB1277" s="98">
        <f t="shared" ref="HB1277:HB1283" si="1364">$F1277*HB$1306</f>
        <v>0</v>
      </c>
      <c r="HC1277" s="98">
        <f t="shared" ref="HC1277:HC1283" si="1365">$G1277*HC$1306</f>
        <v>0</v>
      </c>
      <c r="HD1277" s="98">
        <f t="shared" ref="HD1277:HD1283" si="1366">$H1277*HD$1306</f>
        <v>0</v>
      </c>
      <c r="HE1277" s="98">
        <f t="shared" ref="HE1277:HE1283" si="1367">$I1277*HE$1306</f>
        <v>377.17</v>
      </c>
      <c r="HF1277" s="98">
        <f t="shared" ref="HF1277:HF1283" si="1368">$J1277*HF$1306</f>
        <v>312.89999999999998</v>
      </c>
      <c r="HG1277" s="98">
        <f t="shared" ref="HG1277:HG1283" si="1369">$K1277*HG$1306</f>
        <v>272.61</v>
      </c>
      <c r="HH1277" s="98">
        <f t="shared" si="1131"/>
        <v>0</v>
      </c>
      <c r="HI1277" s="98">
        <f t="shared" si="1131"/>
        <v>0</v>
      </c>
      <c r="HJ1277" s="98">
        <f t="shared" si="1131"/>
        <v>0</v>
      </c>
      <c r="HK1277" s="98">
        <f t="shared" si="1132"/>
        <v>0</v>
      </c>
      <c r="HL1277" s="98">
        <f t="shared" si="1132"/>
        <v>0</v>
      </c>
      <c r="HM1277" s="98">
        <f t="shared" si="1132"/>
        <v>0</v>
      </c>
      <c r="HN1277" s="103"/>
      <c r="HO1277" s="103"/>
      <c r="HP1277" s="103"/>
      <c r="HQ1277" s="98">
        <f t="shared" si="1133"/>
        <v>0</v>
      </c>
      <c r="HR1277" s="98">
        <f t="shared" si="1134"/>
        <v>0</v>
      </c>
      <c r="HS1277" s="98">
        <f t="shared" si="1135"/>
        <v>0</v>
      </c>
      <c r="HT1277" s="98">
        <f t="shared" si="1136"/>
        <v>0</v>
      </c>
      <c r="HU1277" s="98">
        <f t="shared" si="1137"/>
        <v>0</v>
      </c>
      <c r="HV1277" s="98">
        <f t="shared" si="1138"/>
        <v>0</v>
      </c>
      <c r="HW1277" s="98">
        <f t="shared" ref="HW1277:HW1283" si="1370">$F1277*HW$1306</f>
        <v>0</v>
      </c>
      <c r="HX1277" s="98">
        <f t="shared" ref="HX1277:HX1283" si="1371">$G1277*HX$1306</f>
        <v>0</v>
      </c>
      <c r="HY1277" s="98">
        <f t="shared" ref="HY1277:HY1283" si="1372">$H1277*HY$1306</f>
        <v>0</v>
      </c>
      <c r="HZ1277" s="98">
        <f t="shared" ref="HZ1277:HZ1283" si="1373">$I1277*HZ$1306</f>
        <v>412.91</v>
      </c>
      <c r="IA1277" s="98">
        <f t="shared" ref="IA1277:IA1283" si="1374">$J1277*IA$1306</f>
        <v>347.82</v>
      </c>
      <c r="IB1277" s="98">
        <f t="shared" ref="IB1277:IB1283" si="1375">$K1277*IB$1306</f>
        <v>313.36</v>
      </c>
      <c r="IC1277" s="98">
        <f t="shared" si="1139"/>
        <v>0</v>
      </c>
      <c r="ID1277" s="98">
        <f t="shared" si="1139"/>
        <v>0</v>
      </c>
      <c r="IE1277" s="98">
        <f t="shared" si="1139"/>
        <v>0</v>
      </c>
      <c r="IF1277" s="98">
        <f t="shared" si="1140"/>
        <v>0</v>
      </c>
      <c r="IG1277" s="98">
        <f t="shared" si="1140"/>
        <v>0</v>
      </c>
      <c r="IH1277" s="98">
        <f t="shared" si="1140"/>
        <v>0</v>
      </c>
      <c r="II1277" s="103"/>
      <c r="IJ1277" s="103"/>
      <c r="IK1277" s="103"/>
      <c r="IL1277" s="98">
        <f t="shared" si="1141"/>
        <v>0</v>
      </c>
      <c r="IM1277" s="98">
        <f t="shared" si="1142"/>
        <v>0</v>
      </c>
      <c r="IN1277" s="98">
        <f t="shared" si="1143"/>
        <v>0</v>
      </c>
      <c r="IO1277" s="98">
        <f t="shared" si="1144"/>
        <v>0</v>
      </c>
      <c r="IP1277" s="98">
        <f t="shared" si="1145"/>
        <v>0</v>
      </c>
      <c r="IQ1277" s="98">
        <f t="shared" si="1146"/>
        <v>0</v>
      </c>
      <c r="IR1277" s="98">
        <f t="shared" ref="IR1277:IR1283" si="1376">$F1277*IR$1306</f>
        <v>0</v>
      </c>
      <c r="IS1277" s="98">
        <f t="shared" ref="IS1277:IS1283" si="1377">$G1277*IS$1306</f>
        <v>0</v>
      </c>
      <c r="IT1277" s="98">
        <f t="shared" ref="IT1277:IT1283" si="1378">$H1277*IT$1306</f>
        <v>0</v>
      </c>
      <c r="IU1277" s="98">
        <f t="shared" ref="IU1277:IU1283" si="1379">$I1277*IU$1306</f>
        <v>1226.8699999999999</v>
      </c>
      <c r="IV1277" s="98">
        <f t="shared" ref="IV1277:IV1283" si="1380">$J1277*IV$1306</f>
        <v>1054.94</v>
      </c>
      <c r="IW1277" s="98">
        <f t="shared" ref="IW1277:IW1283" si="1381">$K1277*IW$1306</f>
        <v>999.08</v>
      </c>
      <c r="IX1277" s="98">
        <f t="shared" si="1147"/>
        <v>0</v>
      </c>
      <c r="IY1277" s="98">
        <f t="shared" si="1147"/>
        <v>0</v>
      </c>
      <c r="IZ1277" s="98">
        <f t="shared" si="1147"/>
        <v>0</v>
      </c>
      <c r="JA1277" s="98">
        <f t="shared" si="1148"/>
        <v>0</v>
      </c>
      <c r="JB1277" s="98">
        <f t="shared" si="1148"/>
        <v>0</v>
      </c>
      <c r="JC1277" s="98">
        <f t="shared" si="1148"/>
        <v>0</v>
      </c>
      <c r="JD1277" s="103"/>
      <c r="JE1277" s="103"/>
      <c r="JF1277" s="103"/>
      <c r="JG1277" s="98">
        <f t="shared" si="1149"/>
        <v>0</v>
      </c>
      <c r="JH1277" s="98">
        <f t="shared" si="1150"/>
        <v>0</v>
      </c>
      <c r="JI1277" s="98">
        <f t="shared" si="1151"/>
        <v>0</v>
      </c>
      <c r="JJ1277" s="98">
        <f t="shared" si="1152"/>
        <v>0</v>
      </c>
      <c r="JK1277" s="98">
        <f t="shared" si="1153"/>
        <v>0</v>
      </c>
      <c r="JL1277" s="98">
        <f t="shared" si="1154"/>
        <v>0</v>
      </c>
      <c r="JM1277" s="98">
        <f t="shared" ref="JM1277:JM1283" si="1382">$F1277*JM$1306</f>
        <v>0</v>
      </c>
      <c r="JN1277" s="98">
        <f t="shared" ref="JN1277:JN1283" si="1383">$G1277*JN$1306</f>
        <v>0</v>
      </c>
      <c r="JO1277" s="98">
        <f t="shared" ref="JO1277:JO1283" si="1384">$H1277*JO$1306</f>
        <v>0</v>
      </c>
      <c r="JP1277" s="98">
        <f t="shared" ref="JP1277:JP1283" si="1385">$I1277*JP$1306</f>
        <v>329.6</v>
      </c>
      <c r="JQ1277" s="98">
        <f t="shared" ref="JQ1277:JQ1283" si="1386">$J1277*JQ$1306</f>
        <v>271.42</v>
      </c>
      <c r="JR1277" s="98">
        <f t="shared" ref="JR1277:JR1283" si="1387">$K1277*JR$1306</f>
        <v>236.96</v>
      </c>
      <c r="JS1277" s="98">
        <f t="shared" si="1155"/>
        <v>0</v>
      </c>
      <c r="JT1277" s="98">
        <f t="shared" si="1155"/>
        <v>0</v>
      </c>
      <c r="JU1277" s="98">
        <f t="shared" si="1155"/>
        <v>0</v>
      </c>
      <c r="JV1277" s="98">
        <f t="shared" si="1156"/>
        <v>0</v>
      </c>
      <c r="JW1277" s="98">
        <f t="shared" si="1156"/>
        <v>0</v>
      </c>
      <c r="JX1277" s="98">
        <f t="shared" si="1156"/>
        <v>0</v>
      </c>
      <c r="JY1277" s="103"/>
      <c r="JZ1277" s="103"/>
      <c r="KA1277" s="103"/>
      <c r="KB1277" s="98">
        <f t="shared" si="1157"/>
        <v>0</v>
      </c>
      <c r="KC1277" s="98">
        <f t="shared" si="1158"/>
        <v>0</v>
      </c>
      <c r="KD1277" s="98">
        <f t="shared" si="1159"/>
        <v>0</v>
      </c>
      <c r="KE1277" s="98">
        <f t="shared" si="1160"/>
        <v>0</v>
      </c>
      <c r="KF1277" s="98">
        <f t="shared" si="1161"/>
        <v>0</v>
      </c>
      <c r="KG1277" s="98">
        <f t="shared" si="1162"/>
        <v>0</v>
      </c>
      <c r="KH1277" s="98">
        <f t="shared" ref="KH1277:KH1283" si="1388">$F1277*KH$1306</f>
        <v>0</v>
      </c>
      <c r="KI1277" s="98">
        <f t="shared" ref="KI1277:KI1283" si="1389">$G1277*KI$1306</f>
        <v>0</v>
      </c>
      <c r="KJ1277" s="98">
        <f t="shared" ref="KJ1277:KJ1283" si="1390">$H1277*KJ$1306</f>
        <v>0</v>
      </c>
      <c r="KK1277" s="98">
        <f t="shared" ref="KK1277:KK1283" si="1391">$I1277*KK$1306</f>
        <v>289.39999999999998</v>
      </c>
      <c r="KL1277" s="98">
        <f t="shared" ref="KL1277:KL1283" si="1392">$J1277*KL$1306</f>
        <v>242.09</v>
      </c>
      <c r="KM1277" s="98">
        <f t="shared" ref="KM1277:KM1283" si="1393">$K1277*KM$1306</f>
        <v>215.03</v>
      </c>
      <c r="KN1277" s="98">
        <f t="shared" si="1163"/>
        <v>0</v>
      </c>
      <c r="KO1277" s="98">
        <f t="shared" si="1163"/>
        <v>0</v>
      </c>
      <c r="KP1277" s="98">
        <f t="shared" si="1163"/>
        <v>0</v>
      </c>
      <c r="KQ1277" s="98">
        <f t="shared" si="1164"/>
        <v>0</v>
      </c>
      <c r="KR1277" s="98">
        <f t="shared" si="1164"/>
        <v>0</v>
      </c>
      <c r="KS1277" s="98">
        <f t="shared" si="1164"/>
        <v>0</v>
      </c>
      <c r="KT1277" s="103"/>
      <c r="KU1277" s="103"/>
      <c r="KV1277" s="103"/>
      <c r="KW1277" s="98">
        <f t="shared" si="1165"/>
        <v>0</v>
      </c>
      <c r="KX1277" s="98">
        <f t="shared" si="1166"/>
        <v>0</v>
      </c>
      <c r="KY1277" s="98">
        <f t="shared" si="1167"/>
        <v>0</v>
      </c>
      <c r="KZ1277" s="98">
        <f t="shared" si="1168"/>
        <v>0</v>
      </c>
      <c r="LA1277" s="98">
        <f t="shared" si="1169"/>
        <v>0</v>
      </c>
      <c r="LB1277" s="98">
        <f t="shared" si="1170"/>
        <v>0</v>
      </c>
      <c r="LC1277" s="98">
        <f t="shared" ref="LC1277:LC1283" si="1394">$F1277*LC$1306</f>
        <v>0</v>
      </c>
      <c r="LD1277" s="98">
        <f t="shared" ref="LD1277:LD1283" si="1395">$G1277*LD$1306</f>
        <v>0</v>
      </c>
      <c r="LE1277" s="98">
        <f t="shared" ref="LE1277:LE1283" si="1396">$H1277*LE$1306</f>
        <v>0</v>
      </c>
      <c r="LF1277" s="98">
        <f t="shared" ref="LF1277:LF1283" si="1397">$I1277*LF$1306</f>
        <v>617.44000000000005</v>
      </c>
      <c r="LG1277" s="98">
        <f t="shared" ref="LG1277:LG1283" si="1398">$J1277*LG$1306</f>
        <v>515.70000000000005</v>
      </c>
      <c r="LH1277" s="98">
        <f t="shared" ref="LH1277:LH1283" si="1399">$K1277*LH$1306</f>
        <v>453.2</v>
      </c>
      <c r="LI1277" s="98">
        <f t="shared" si="1171"/>
        <v>0</v>
      </c>
      <c r="LJ1277" s="98">
        <f t="shared" si="1171"/>
        <v>0</v>
      </c>
      <c r="LK1277" s="98">
        <f t="shared" si="1171"/>
        <v>0</v>
      </c>
      <c r="LL1277" s="98">
        <f t="shared" si="1172"/>
        <v>0</v>
      </c>
      <c r="LM1277" s="98">
        <f t="shared" si="1172"/>
        <v>0</v>
      </c>
      <c r="LN1277" s="98">
        <f t="shared" si="1172"/>
        <v>0</v>
      </c>
      <c r="LO1277" s="103"/>
      <c r="LP1277" s="103"/>
      <c r="LQ1277" s="103"/>
      <c r="LR1277" s="98">
        <f t="shared" si="1173"/>
        <v>0</v>
      </c>
      <c r="LS1277" s="98">
        <f t="shared" si="1174"/>
        <v>0</v>
      </c>
      <c r="LT1277" s="98">
        <f t="shared" si="1175"/>
        <v>0</v>
      </c>
      <c r="LU1277" s="98">
        <f t="shared" si="1176"/>
        <v>0</v>
      </c>
      <c r="LV1277" s="98">
        <f t="shared" si="1177"/>
        <v>0</v>
      </c>
      <c r="LW1277" s="98">
        <f t="shared" si="1178"/>
        <v>0</v>
      </c>
      <c r="LX1277" s="98">
        <f t="shared" ref="LX1277:LX1283" si="1400">$F1277*LX$1306</f>
        <v>0</v>
      </c>
      <c r="LY1277" s="98">
        <f t="shared" ref="LY1277:LY1283" si="1401">$G1277*LY$1306</f>
        <v>0</v>
      </c>
      <c r="LZ1277" s="98">
        <f t="shared" ref="LZ1277:LZ1283" si="1402">$H1277*LZ$1306</f>
        <v>0</v>
      </c>
      <c r="MA1277" s="98">
        <f t="shared" ref="MA1277:MA1283" si="1403">$I1277*MA$1306</f>
        <v>342.07</v>
      </c>
      <c r="MB1277" s="98">
        <f t="shared" ref="MB1277:MB1283" si="1404">$J1277*MB$1306</f>
        <v>295.52999999999997</v>
      </c>
      <c r="MC1277" s="98">
        <f t="shared" ref="MC1277:MC1283" si="1405">$K1277*MC$1306</f>
        <v>274.14</v>
      </c>
      <c r="MD1277" s="98">
        <f t="shared" si="1179"/>
        <v>0</v>
      </c>
      <c r="ME1277" s="98">
        <f t="shared" si="1179"/>
        <v>0</v>
      </c>
      <c r="MF1277" s="98">
        <f t="shared" si="1179"/>
        <v>0</v>
      </c>
      <c r="MG1277" s="98">
        <f t="shared" si="1180"/>
        <v>0</v>
      </c>
      <c r="MH1277" s="98">
        <f t="shared" si="1180"/>
        <v>0</v>
      </c>
      <c r="MI1277" s="98">
        <f t="shared" si="1180"/>
        <v>0</v>
      </c>
      <c r="MJ1277" s="103"/>
      <c r="MK1277" s="103"/>
      <c r="ML1277" s="103"/>
      <c r="MM1277" s="98">
        <f t="shared" si="1181"/>
        <v>0</v>
      </c>
      <c r="MN1277" s="98">
        <f t="shared" si="1182"/>
        <v>0</v>
      </c>
      <c r="MO1277" s="98">
        <f t="shared" si="1183"/>
        <v>0</v>
      </c>
      <c r="MP1277" s="98">
        <f t="shared" si="1184"/>
        <v>0</v>
      </c>
      <c r="MQ1277" s="98">
        <f t="shared" si="1185"/>
        <v>0</v>
      </c>
      <c r="MR1277" s="98">
        <f t="shared" si="1186"/>
        <v>0</v>
      </c>
      <c r="MS1277" s="98">
        <f t="shared" ref="MS1277:MS1283" si="1406">$F1277*MS$1306</f>
        <v>0</v>
      </c>
      <c r="MT1277" s="98">
        <f t="shared" ref="MT1277:MT1283" si="1407">$G1277*MT$1306</f>
        <v>0</v>
      </c>
      <c r="MU1277" s="98">
        <f t="shared" ref="MU1277:MU1283" si="1408">$H1277*MU$1306</f>
        <v>0</v>
      </c>
      <c r="MV1277" s="98">
        <f t="shared" ref="MV1277:MV1283" si="1409">$I1277*MV$1306</f>
        <v>396.53</v>
      </c>
      <c r="MW1277" s="98">
        <f t="shared" ref="MW1277:MW1283" si="1410">$J1277*MW$1306</f>
        <v>325.04000000000002</v>
      </c>
      <c r="MX1277" s="98">
        <f t="shared" ref="MX1277:MX1283" si="1411">$K1277*MX$1306</f>
        <v>280.13</v>
      </c>
      <c r="MY1277" s="98">
        <f t="shared" si="1187"/>
        <v>0</v>
      </c>
      <c r="MZ1277" s="98">
        <f t="shared" si="1187"/>
        <v>0</v>
      </c>
      <c r="NA1277" s="98">
        <f t="shared" si="1187"/>
        <v>0</v>
      </c>
      <c r="NB1277" s="98">
        <f t="shared" si="1188"/>
        <v>0</v>
      </c>
      <c r="NC1277" s="98">
        <f t="shared" si="1188"/>
        <v>0</v>
      </c>
      <c r="ND1277" s="98">
        <f t="shared" si="1188"/>
        <v>0</v>
      </c>
      <c r="NE1277" s="103"/>
      <c r="NF1277" s="103"/>
      <c r="NG1277" s="103"/>
      <c r="NH1277" s="98">
        <f t="shared" si="1189"/>
        <v>0</v>
      </c>
      <c r="NI1277" s="98">
        <f t="shared" si="1190"/>
        <v>0</v>
      </c>
      <c r="NJ1277" s="98">
        <f t="shared" si="1191"/>
        <v>0</v>
      </c>
      <c r="NK1277" s="98">
        <f t="shared" si="1192"/>
        <v>0</v>
      </c>
      <c r="NL1277" s="98">
        <f t="shared" si="1193"/>
        <v>0</v>
      </c>
      <c r="NM1277" s="98">
        <f t="shared" si="1194"/>
        <v>0</v>
      </c>
      <c r="NN1277" s="98">
        <f t="shared" ref="NN1277:NN1283" si="1412">$F1277*NN$1306</f>
        <v>0</v>
      </c>
      <c r="NO1277" s="98">
        <f t="shared" ref="NO1277:NO1283" si="1413">$G1277*NO$1306</f>
        <v>0</v>
      </c>
      <c r="NP1277" s="98">
        <f t="shared" ref="NP1277:NP1283" si="1414">$H1277*NP$1306</f>
        <v>0</v>
      </c>
      <c r="NQ1277" s="98">
        <f t="shared" ref="NQ1277:NQ1283" si="1415">$I1277*NQ$1306</f>
        <v>468.91</v>
      </c>
      <c r="NR1277" s="98">
        <f t="shared" ref="NR1277:NR1283" si="1416">$J1277*NR$1306</f>
        <v>393.57</v>
      </c>
      <c r="NS1277" s="98">
        <f t="shared" ref="NS1277:NS1283" si="1417">$K1277*NS$1306</f>
        <v>355.42</v>
      </c>
      <c r="NT1277" s="98">
        <f t="shared" si="1195"/>
        <v>0</v>
      </c>
      <c r="NU1277" s="98">
        <f t="shared" si="1195"/>
        <v>0</v>
      </c>
      <c r="NV1277" s="98">
        <f t="shared" si="1195"/>
        <v>0</v>
      </c>
      <c r="NW1277" s="98">
        <f t="shared" si="1196"/>
        <v>0</v>
      </c>
      <c r="NX1277" s="98">
        <f t="shared" si="1196"/>
        <v>0</v>
      </c>
      <c r="NY1277" s="98">
        <f t="shared" si="1196"/>
        <v>0</v>
      </c>
      <c r="NZ1277" s="103"/>
      <c r="OA1277" s="103"/>
      <c r="OB1277" s="103"/>
      <c r="OC1277" s="98">
        <f t="shared" si="1197"/>
        <v>0</v>
      </c>
      <c r="OD1277" s="98">
        <f t="shared" si="1198"/>
        <v>0</v>
      </c>
      <c r="OE1277" s="98">
        <f t="shared" si="1199"/>
        <v>0</v>
      </c>
      <c r="OF1277" s="98">
        <f t="shared" si="1200"/>
        <v>0</v>
      </c>
      <c r="OG1277" s="98">
        <f t="shared" si="1201"/>
        <v>0</v>
      </c>
      <c r="OH1277" s="98">
        <f t="shared" si="1202"/>
        <v>0</v>
      </c>
      <c r="OI1277" s="98">
        <f t="shared" ref="OI1277:OI1283" si="1418">$F1277*OI$1306</f>
        <v>0</v>
      </c>
      <c r="OJ1277" s="98">
        <f t="shared" ref="OJ1277:OJ1283" si="1419">$G1277*OJ$1306</f>
        <v>0</v>
      </c>
      <c r="OK1277" s="98">
        <f t="shared" ref="OK1277:OK1283" si="1420">$H1277*OK$1306</f>
        <v>0</v>
      </c>
      <c r="OL1277" s="98">
        <f t="shared" ref="OL1277:OL1283" si="1421">$I1277*OL$1306</f>
        <v>505.72</v>
      </c>
      <c r="OM1277" s="98">
        <f t="shared" ref="OM1277:OM1283" si="1422">$J1277*OM$1306</f>
        <v>437.15</v>
      </c>
      <c r="ON1277" s="98">
        <f t="shared" ref="ON1277:ON1283" si="1423">$K1277*ON$1306</f>
        <v>409.24</v>
      </c>
      <c r="OO1277" s="98">
        <f t="shared" si="1203"/>
        <v>0</v>
      </c>
      <c r="OP1277" s="98">
        <f t="shared" si="1203"/>
        <v>0</v>
      </c>
      <c r="OQ1277" s="98">
        <f t="shared" si="1203"/>
        <v>0</v>
      </c>
      <c r="OR1277" s="98">
        <f t="shared" si="1204"/>
        <v>0</v>
      </c>
      <c r="OS1277" s="98">
        <f t="shared" si="1204"/>
        <v>0</v>
      </c>
      <c r="OT1277" s="98">
        <f t="shared" si="1204"/>
        <v>0</v>
      </c>
      <c r="OU1277" s="103"/>
      <c r="OV1277" s="103"/>
      <c r="OW1277" s="103"/>
      <c r="OX1277" s="98">
        <f t="shared" si="1205"/>
        <v>0</v>
      </c>
      <c r="OY1277" s="98">
        <f t="shared" si="1206"/>
        <v>0</v>
      </c>
      <c r="OZ1277" s="98">
        <f t="shared" si="1207"/>
        <v>0</v>
      </c>
      <c r="PA1277" s="98">
        <f t="shared" si="1208"/>
        <v>0</v>
      </c>
      <c r="PB1277" s="98">
        <f t="shared" si="1209"/>
        <v>0</v>
      </c>
      <c r="PC1277" s="98">
        <f t="shared" si="1210"/>
        <v>0</v>
      </c>
      <c r="PD1277" s="98">
        <f t="shared" ref="PD1277:PD1283" si="1424">$F1277*PD$1306</f>
        <v>0</v>
      </c>
      <c r="PE1277" s="98">
        <f t="shared" ref="PE1277:PE1283" si="1425">$G1277*PE$1306</f>
        <v>0</v>
      </c>
      <c r="PF1277" s="98">
        <f t="shared" ref="PF1277:PF1283" si="1426">$H1277*PF$1306</f>
        <v>0</v>
      </c>
      <c r="PG1277" s="98">
        <f t="shared" ref="PG1277:PG1283" si="1427">$I1277*PG$1306</f>
        <v>442.9</v>
      </c>
      <c r="PH1277" s="98">
        <f t="shared" ref="PH1277:PH1283" si="1428">$J1277*PH$1306</f>
        <v>368.09</v>
      </c>
      <c r="PI1277" s="98">
        <f t="shared" ref="PI1277:PI1283" si="1429">$K1277*PI$1306</f>
        <v>316.77999999999997</v>
      </c>
      <c r="PJ1277" s="98">
        <f t="shared" si="1211"/>
        <v>0</v>
      </c>
      <c r="PK1277" s="98">
        <f t="shared" si="1211"/>
        <v>0</v>
      </c>
      <c r="PL1277" s="98">
        <f t="shared" si="1211"/>
        <v>0</v>
      </c>
      <c r="PM1277" s="98">
        <f t="shared" si="1212"/>
        <v>0</v>
      </c>
      <c r="PN1277" s="98">
        <f t="shared" si="1212"/>
        <v>0</v>
      </c>
      <c r="PO1277" s="98">
        <f t="shared" si="1212"/>
        <v>0</v>
      </c>
      <c r="PP1277" s="103"/>
      <c r="PQ1277" s="103"/>
      <c r="PR1277" s="103"/>
      <c r="PS1277" s="98">
        <f t="shared" si="1213"/>
        <v>0</v>
      </c>
      <c r="PT1277" s="98">
        <f t="shared" si="1214"/>
        <v>0</v>
      </c>
      <c r="PU1277" s="98">
        <f t="shared" si="1215"/>
        <v>0</v>
      </c>
      <c r="PV1277" s="98">
        <f t="shared" si="1216"/>
        <v>0</v>
      </c>
      <c r="PW1277" s="98">
        <f t="shared" si="1217"/>
        <v>0</v>
      </c>
      <c r="PX1277" s="98">
        <f t="shared" si="1218"/>
        <v>0</v>
      </c>
      <c r="PY1277" s="98">
        <f t="shared" ref="PY1277:PY1283" si="1430">$F1277*PY$1306</f>
        <v>0</v>
      </c>
      <c r="PZ1277" s="98">
        <f t="shared" ref="PZ1277:PZ1283" si="1431">$G1277*PZ$1306</f>
        <v>0</v>
      </c>
      <c r="QA1277" s="98">
        <f t="shared" ref="QA1277:QA1283" si="1432">$H1277*QA$1306</f>
        <v>0</v>
      </c>
      <c r="QB1277" s="98">
        <f t="shared" ref="QB1277:QB1283" si="1433">$I1277*QB$1306</f>
        <v>512.07000000000005</v>
      </c>
      <c r="QC1277" s="98">
        <f t="shared" ref="QC1277:QC1283" si="1434">$J1277*QC$1306</f>
        <v>433.38</v>
      </c>
      <c r="QD1277" s="98">
        <f t="shared" ref="QD1277:QD1283" si="1435">$K1277*QD$1306</f>
        <v>395.73</v>
      </c>
      <c r="QE1277" s="98">
        <f t="shared" si="1219"/>
        <v>0</v>
      </c>
      <c r="QF1277" s="98">
        <f t="shared" si="1219"/>
        <v>0</v>
      </c>
      <c r="QG1277" s="98">
        <f t="shared" si="1219"/>
        <v>0</v>
      </c>
      <c r="QH1277" s="98">
        <f t="shared" si="1220"/>
        <v>0</v>
      </c>
      <c r="QI1277" s="98">
        <f t="shared" si="1220"/>
        <v>0</v>
      </c>
      <c r="QJ1277" s="98">
        <f t="shared" si="1220"/>
        <v>0</v>
      </c>
      <c r="QK1277" s="103"/>
      <c r="QL1277" s="103"/>
      <c r="QM1277" s="103"/>
      <c r="QN1277" s="98">
        <f t="shared" si="1221"/>
        <v>0</v>
      </c>
      <c r="QO1277" s="98">
        <f t="shared" si="1222"/>
        <v>0</v>
      </c>
      <c r="QP1277" s="98">
        <f t="shared" si="1223"/>
        <v>0</v>
      </c>
      <c r="QQ1277" s="98">
        <f t="shared" si="1224"/>
        <v>0</v>
      </c>
      <c r="QR1277" s="98">
        <f t="shared" si="1225"/>
        <v>0</v>
      </c>
      <c r="QS1277" s="98">
        <f t="shared" si="1226"/>
        <v>0</v>
      </c>
      <c r="QT1277" s="98">
        <f t="shared" ref="QT1277:QT1283" si="1436">$F1277*QT$1306</f>
        <v>0</v>
      </c>
      <c r="QU1277" s="98">
        <f t="shared" ref="QU1277:QU1283" si="1437">$G1277*QU$1306</f>
        <v>0</v>
      </c>
      <c r="QV1277" s="98">
        <f t="shared" ref="QV1277:QV1283" si="1438">$H1277*QV$1306</f>
        <v>0</v>
      </c>
      <c r="QW1277" s="98">
        <f t="shared" ref="QW1277:QW1283" si="1439">$I1277*QW$1306</f>
        <v>364.4</v>
      </c>
      <c r="QX1277" s="98">
        <f t="shared" ref="QX1277:QX1283" si="1440">$J1277*QX$1306</f>
        <v>300.58</v>
      </c>
      <c r="QY1277" s="98">
        <f t="shared" ref="QY1277:QY1283" si="1441">$K1277*QY$1306</f>
        <v>263.89999999999998</v>
      </c>
      <c r="QZ1277" s="98">
        <f t="shared" si="1227"/>
        <v>0</v>
      </c>
      <c r="RA1277" s="98">
        <f t="shared" si="1227"/>
        <v>0</v>
      </c>
      <c r="RB1277" s="98">
        <f t="shared" si="1227"/>
        <v>0</v>
      </c>
      <c r="RC1277" s="98">
        <f t="shared" si="1228"/>
        <v>0</v>
      </c>
      <c r="RD1277" s="98">
        <f t="shared" si="1228"/>
        <v>0</v>
      </c>
      <c r="RE1277" s="98">
        <f t="shared" si="1228"/>
        <v>0</v>
      </c>
      <c r="RF1277" s="103"/>
      <c r="RG1277" s="103"/>
      <c r="RH1277" s="103"/>
      <c r="RI1277" s="98">
        <f t="shared" si="1229"/>
        <v>0</v>
      </c>
      <c r="RJ1277" s="98">
        <f t="shared" si="1230"/>
        <v>0</v>
      </c>
      <c r="RK1277" s="98">
        <f t="shared" si="1231"/>
        <v>0</v>
      </c>
      <c r="RL1277" s="98">
        <f t="shared" si="1232"/>
        <v>0</v>
      </c>
      <c r="RM1277" s="98">
        <f t="shared" si="1233"/>
        <v>0</v>
      </c>
      <c r="RN1277" s="98">
        <f t="shared" si="1234"/>
        <v>0</v>
      </c>
      <c r="RO1277" s="98">
        <f t="shared" ref="RO1277:RO1283" si="1442">$F1277*RO$1306</f>
        <v>0</v>
      </c>
      <c r="RP1277" s="98">
        <f t="shared" ref="RP1277:RP1283" si="1443">$G1277*RP$1306</f>
        <v>0</v>
      </c>
      <c r="RQ1277" s="98">
        <f t="shared" ref="RQ1277:RQ1283" si="1444">$H1277*RQ$1306</f>
        <v>0</v>
      </c>
      <c r="RR1277" s="98">
        <f t="shared" ref="RR1277:RR1283" si="1445">$I1277*RR$1306</f>
        <v>387.17</v>
      </c>
      <c r="RS1277" s="98">
        <f t="shared" ref="RS1277:RS1283" si="1446">$J1277*RS$1306</f>
        <v>321.17</v>
      </c>
      <c r="RT1277" s="98">
        <f t="shared" ref="RT1277:RT1283" si="1447">$K1277*RT$1306</f>
        <v>283.67</v>
      </c>
      <c r="RU1277" s="98">
        <f t="shared" si="1235"/>
        <v>0</v>
      </c>
      <c r="RV1277" s="98">
        <f t="shared" si="1235"/>
        <v>0</v>
      </c>
      <c r="RW1277" s="98">
        <f t="shared" si="1235"/>
        <v>0</v>
      </c>
      <c r="RX1277" s="98">
        <f t="shared" si="1236"/>
        <v>0</v>
      </c>
      <c r="RY1277" s="98">
        <f t="shared" si="1236"/>
        <v>0</v>
      </c>
      <c r="RZ1277" s="98">
        <f t="shared" si="1236"/>
        <v>0</v>
      </c>
      <c r="SA1277" s="103"/>
      <c r="SB1277" s="103"/>
      <c r="SC1277" s="103"/>
      <c r="SD1277" s="98">
        <f t="shared" si="1237"/>
        <v>0</v>
      </c>
      <c r="SE1277" s="98">
        <f t="shared" si="1238"/>
        <v>0</v>
      </c>
      <c r="SF1277" s="98">
        <f t="shared" si="1239"/>
        <v>0</v>
      </c>
      <c r="SG1277" s="98">
        <f t="shared" si="1240"/>
        <v>0</v>
      </c>
      <c r="SH1277" s="98">
        <f t="shared" si="1241"/>
        <v>0</v>
      </c>
      <c r="SI1277" s="98">
        <f t="shared" si="1242"/>
        <v>0</v>
      </c>
      <c r="SJ1277" s="98">
        <f t="shared" ref="SJ1277:SJ1283" si="1448">$F1277*SJ$1306</f>
        <v>0</v>
      </c>
      <c r="SK1277" s="98">
        <f t="shared" ref="SK1277:SK1283" si="1449">$G1277*SK$1306</f>
        <v>0</v>
      </c>
      <c r="SL1277" s="98">
        <f t="shared" ref="SL1277:SL1283" si="1450">$H1277*SL$1306</f>
        <v>0</v>
      </c>
      <c r="SM1277" s="98">
        <f t="shared" ref="SM1277:SM1283" si="1451">$I1277*SM$1306</f>
        <v>680.63</v>
      </c>
      <c r="SN1277" s="98">
        <f t="shared" ref="SN1277:SN1283" si="1452">$J1277*SN$1306</f>
        <v>570.75</v>
      </c>
      <c r="SO1277" s="98">
        <f t="shared" ref="SO1277:SO1283" si="1453">$K1277*SO$1306</f>
        <v>512.17999999999995</v>
      </c>
      <c r="SP1277" s="98">
        <f t="shared" si="1243"/>
        <v>0</v>
      </c>
      <c r="SQ1277" s="98">
        <f t="shared" si="1243"/>
        <v>0</v>
      </c>
      <c r="SR1277" s="98">
        <f t="shared" si="1243"/>
        <v>0</v>
      </c>
      <c r="SS1277" s="98">
        <f t="shared" si="1244"/>
        <v>0</v>
      </c>
      <c r="ST1277" s="98">
        <f t="shared" si="1244"/>
        <v>0</v>
      </c>
      <c r="SU1277" s="98">
        <f t="shared" si="1244"/>
        <v>0</v>
      </c>
      <c r="SV1277" s="103"/>
      <c r="SW1277" s="103"/>
      <c r="SX1277" s="103"/>
      <c r="SY1277" s="98">
        <f t="shared" si="1245"/>
        <v>0</v>
      </c>
      <c r="SZ1277" s="98">
        <f t="shared" si="1246"/>
        <v>0</v>
      </c>
      <c r="TA1277" s="98">
        <f t="shared" si="1247"/>
        <v>0</v>
      </c>
      <c r="TB1277" s="98">
        <f t="shared" si="1248"/>
        <v>0</v>
      </c>
      <c r="TC1277" s="98">
        <f t="shared" si="1249"/>
        <v>0</v>
      </c>
      <c r="TD1277" s="98">
        <f t="shared" si="1250"/>
        <v>0</v>
      </c>
      <c r="TE1277" s="98">
        <f t="shared" ref="TE1277:TE1283" si="1454">$F1277*TE$1306</f>
        <v>0</v>
      </c>
      <c r="TF1277" s="98">
        <f t="shared" ref="TF1277:TF1283" si="1455">$G1277*TF$1306</f>
        <v>0</v>
      </c>
      <c r="TG1277" s="98">
        <f t="shared" ref="TG1277:TG1283" si="1456">$H1277*TG$1306</f>
        <v>0</v>
      </c>
      <c r="TH1277" s="98">
        <f t="shared" ref="TH1277:TH1283" si="1457">$I1277*TH$1306</f>
        <v>420.03</v>
      </c>
      <c r="TI1277" s="98">
        <f t="shared" ref="TI1277:TI1283" si="1458">$J1277*TI$1306</f>
        <v>348.47</v>
      </c>
      <c r="TJ1277" s="98">
        <f t="shared" ref="TJ1277:TJ1283" si="1459">$K1277*TJ$1306</f>
        <v>307.93</v>
      </c>
      <c r="TK1277" s="98">
        <f t="shared" si="1251"/>
        <v>0</v>
      </c>
      <c r="TL1277" s="98">
        <f t="shared" si="1251"/>
        <v>0</v>
      </c>
      <c r="TM1277" s="98">
        <f t="shared" si="1251"/>
        <v>0</v>
      </c>
      <c r="TN1277" s="98">
        <f t="shared" si="1252"/>
        <v>0</v>
      </c>
      <c r="TO1277" s="98">
        <f t="shared" si="1252"/>
        <v>0</v>
      </c>
      <c r="TP1277" s="98">
        <f t="shared" si="1252"/>
        <v>0</v>
      </c>
      <c r="TQ1277" s="103"/>
      <c r="TR1277" s="103"/>
      <c r="TS1277" s="103"/>
      <c r="TT1277" s="98">
        <f t="shared" si="1253"/>
        <v>0</v>
      </c>
      <c r="TU1277" s="98">
        <f t="shared" si="1254"/>
        <v>0</v>
      </c>
      <c r="TV1277" s="98">
        <f t="shared" si="1255"/>
        <v>0</v>
      </c>
      <c r="TW1277" s="98">
        <f t="shared" si="1256"/>
        <v>0</v>
      </c>
      <c r="TX1277" s="98">
        <f t="shared" si="1257"/>
        <v>0</v>
      </c>
      <c r="TY1277" s="98">
        <f t="shared" si="1258"/>
        <v>0</v>
      </c>
      <c r="TZ1277" s="98">
        <f t="shared" ref="TZ1277:TZ1283" si="1460">$F1277*TZ$1306</f>
        <v>0</v>
      </c>
      <c r="UA1277" s="98">
        <f t="shared" ref="UA1277:UA1283" si="1461">$G1277*UA$1306</f>
        <v>0</v>
      </c>
      <c r="UB1277" s="98">
        <f t="shared" ref="UB1277:UB1283" si="1462">$H1277*UB$1306</f>
        <v>0</v>
      </c>
      <c r="UC1277" s="98">
        <f t="shared" ref="UC1277:UC1283" si="1463">$I1277*UC$1306</f>
        <v>505.47</v>
      </c>
      <c r="UD1277" s="98">
        <f t="shared" ref="UD1277:UD1283" si="1464">$J1277*UD$1306</f>
        <v>430.58</v>
      </c>
      <c r="UE1277" s="98">
        <f t="shared" ref="UE1277:UE1283" si="1465">$K1277*UE$1306</f>
        <v>387.73</v>
      </c>
      <c r="UF1277" s="98">
        <f t="shared" si="1259"/>
        <v>0</v>
      </c>
      <c r="UG1277" s="98">
        <f t="shared" si="1259"/>
        <v>0</v>
      </c>
      <c r="UH1277" s="98">
        <f t="shared" si="1259"/>
        <v>0</v>
      </c>
      <c r="UI1277" s="98">
        <f t="shared" si="1260"/>
        <v>0</v>
      </c>
      <c r="UJ1277" s="98">
        <f t="shared" si="1260"/>
        <v>0</v>
      </c>
      <c r="UK1277" s="98">
        <f t="shared" si="1260"/>
        <v>0</v>
      </c>
      <c r="UL1277" s="103"/>
      <c r="UM1277" s="103"/>
      <c r="UN1277" s="103"/>
      <c r="UO1277" s="98">
        <f t="shared" si="1261"/>
        <v>0</v>
      </c>
      <c r="UP1277" s="98">
        <f t="shared" si="1262"/>
        <v>0</v>
      </c>
      <c r="UQ1277" s="98">
        <f t="shared" si="1263"/>
        <v>0</v>
      </c>
      <c r="UR1277" s="98">
        <f t="shared" si="1264"/>
        <v>0</v>
      </c>
      <c r="US1277" s="98">
        <f t="shared" si="1265"/>
        <v>0</v>
      </c>
      <c r="UT1277" s="98">
        <f t="shared" si="1266"/>
        <v>0</v>
      </c>
      <c r="UU1277" s="98">
        <f t="shared" ref="UU1277:UU1283" si="1466">$F1277*UU$1306</f>
        <v>0</v>
      </c>
      <c r="UV1277" s="98">
        <f t="shared" ref="UV1277:UV1283" si="1467">$G1277*UV$1306</f>
        <v>0</v>
      </c>
      <c r="UW1277" s="98">
        <f t="shared" ref="UW1277:UW1283" si="1468">$H1277*UW$1306</f>
        <v>0</v>
      </c>
      <c r="UX1277" s="98">
        <f t="shared" ref="UX1277:UX1283" si="1469">$I1277*UX$1306</f>
        <v>264.83999999999997</v>
      </c>
      <c r="UY1277" s="98">
        <f t="shared" ref="UY1277:UY1283" si="1470">$J1277*UY$1306</f>
        <v>221.29</v>
      </c>
      <c r="UZ1277" s="98">
        <f t="shared" ref="UZ1277:UZ1283" si="1471">$K1277*UZ$1306</f>
        <v>190.07</v>
      </c>
      <c r="VA1277" s="98">
        <f t="shared" si="1267"/>
        <v>0</v>
      </c>
      <c r="VB1277" s="98">
        <f t="shared" si="1267"/>
        <v>0</v>
      </c>
      <c r="VC1277" s="98">
        <f t="shared" si="1267"/>
        <v>0</v>
      </c>
      <c r="VD1277" s="98">
        <f t="shared" si="1268"/>
        <v>0</v>
      </c>
      <c r="VE1277" s="98">
        <f t="shared" si="1268"/>
        <v>0</v>
      </c>
      <c r="VF1277" s="98">
        <f t="shared" si="1268"/>
        <v>0</v>
      </c>
      <c r="VG1277" s="103"/>
      <c r="VH1277" s="103"/>
      <c r="VI1277" s="103"/>
      <c r="VJ1277" s="98">
        <f t="shared" si="1269"/>
        <v>0</v>
      </c>
      <c r="VK1277" s="98">
        <f t="shared" si="1270"/>
        <v>0</v>
      </c>
      <c r="VL1277" s="98">
        <f t="shared" si="1271"/>
        <v>0</v>
      </c>
      <c r="VM1277" s="98">
        <f t="shared" si="1272"/>
        <v>0</v>
      </c>
      <c r="VN1277" s="98">
        <f t="shared" si="1273"/>
        <v>0</v>
      </c>
      <c r="VO1277" s="98">
        <f t="shared" si="1274"/>
        <v>0</v>
      </c>
      <c r="VP1277" s="98">
        <f t="shared" ref="VP1277:VP1283" si="1472">$F1277*VP$1306</f>
        <v>0</v>
      </c>
      <c r="VQ1277" s="98">
        <f t="shared" ref="VQ1277:VQ1283" si="1473">$G1277*VQ$1306</f>
        <v>0</v>
      </c>
      <c r="VR1277" s="98">
        <f t="shared" ref="VR1277:VR1283" si="1474">$H1277*VR$1306</f>
        <v>0</v>
      </c>
      <c r="VS1277" s="98">
        <f t="shared" ref="VS1277:VS1283" si="1475">$I1277*VS$1306</f>
        <v>327.52999999999997</v>
      </c>
      <c r="VT1277" s="98">
        <f t="shared" ref="VT1277:VT1283" si="1476">$J1277*VT$1306</f>
        <v>275.49</v>
      </c>
      <c r="VU1277" s="98">
        <f t="shared" ref="VU1277:VU1283" si="1477">$K1277*VU$1306</f>
        <v>241.27</v>
      </c>
      <c r="VV1277" s="98">
        <f t="shared" si="1275"/>
        <v>0</v>
      </c>
      <c r="VW1277" s="98">
        <f t="shared" si="1275"/>
        <v>0</v>
      </c>
      <c r="VX1277" s="98">
        <f t="shared" si="1275"/>
        <v>0</v>
      </c>
      <c r="VY1277" s="98">
        <f t="shared" si="1276"/>
        <v>0</v>
      </c>
      <c r="VZ1277" s="98">
        <f t="shared" si="1276"/>
        <v>0</v>
      </c>
      <c r="WA1277" s="98">
        <f t="shared" si="1276"/>
        <v>0</v>
      </c>
      <c r="WB1277" s="103"/>
      <c r="WC1277" s="103"/>
      <c r="WD1277" s="103"/>
      <c r="WE1277" s="98">
        <f t="shared" si="1277"/>
        <v>0</v>
      </c>
      <c r="WF1277" s="98">
        <f t="shared" si="1278"/>
        <v>0</v>
      </c>
      <c r="WG1277" s="98">
        <f t="shared" si="1279"/>
        <v>0</v>
      </c>
      <c r="WH1277" s="98">
        <f t="shared" si="1280"/>
        <v>0</v>
      </c>
      <c r="WI1277" s="98">
        <f t="shared" si="1281"/>
        <v>0</v>
      </c>
      <c r="WJ1277" s="98">
        <f t="shared" si="1282"/>
        <v>0</v>
      </c>
      <c r="WK1277" s="98">
        <f t="shared" ref="WK1277:WK1283" si="1478">$F1277*WK$1306</f>
        <v>0</v>
      </c>
      <c r="WL1277" s="98">
        <f t="shared" ref="WL1277:WL1283" si="1479">$G1277*WL$1306</f>
        <v>0</v>
      </c>
      <c r="WM1277" s="98">
        <f t="shared" ref="WM1277:WM1283" si="1480">$H1277*WM$1306</f>
        <v>0</v>
      </c>
      <c r="WN1277" s="98">
        <f t="shared" ref="WN1277:WN1283" si="1481">$I1277*WN$1306</f>
        <v>381.17</v>
      </c>
      <c r="WO1277" s="98">
        <f t="shared" ref="WO1277:WO1283" si="1482">$J1277*WO$1306</f>
        <v>317.98</v>
      </c>
      <c r="WP1277" s="98">
        <f t="shared" ref="WP1277:WP1283" si="1483">$K1277*WP$1306</f>
        <v>276.31</v>
      </c>
      <c r="WQ1277" s="98">
        <f t="shared" si="1283"/>
        <v>0</v>
      </c>
      <c r="WR1277" s="98">
        <f t="shared" si="1283"/>
        <v>0</v>
      </c>
      <c r="WS1277" s="98">
        <f t="shared" si="1283"/>
        <v>0</v>
      </c>
      <c r="WT1277" s="98">
        <f t="shared" si="1284"/>
        <v>0</v>
      </c>
      <c r="WU1277" s="98">
        <f t="shared" si="1284"/>
        <v>0</v>
      </c>
      <c r="WV1277" s="98">
        <f t="shared" si="1284"/>
        <v>0</v>
      </c>
      <c r="WW1277" s="103"/>
      <c r="WX1277" s="103"/>
      <c r="WY1277" s="103"/>
      <c r="WZ1277" s="98">
        <f t="shared" si="1285"/>
        <v>0</v>
      </c>
      <c r="XA1277" s="98">
        <f t="shared" si="1286"/>
        <v>0</v>
      </c>
      <c r="XB1277" s="98">
        <f t="shared" si="1287"/>
        <v>0</v>
      </c>
      <c r="XC1277" s="98">
        <f t="shared" si="1288"/>
        <v>0</v>
      </c>
      <c r="XD1277" s="98">
        <f t="shared" si="1289"/>
        <v>0</v>
      </c>
      <c r="XE1277" s="98">
        <f t="shared" si="1290"/>
        <v>0</v>
      </c>
      <c r="XF1277" s="98">
        <f t="shared" ref="XF1277:XF1283" si="1484">$F1277*XF$1306</f>
        <v>0</v>
      </c>
      <c r="XG1277" s="98">
        <f t="shared" ref="XG1277:XG1283" si="1485">$G1277*XG$1306</f>
        <v>0</v>
      </c>
      <c r="XH1277" s="98">
        <f t="shared" ref="XH1277:XH1283" si="1486">$H1277*XH$1306</f>
        <v>0</v>
      </c>
      <c r="XI1277" s="98">
        <f t="shared" ref="XI1277:XI1283" si="1487">$I1277*XI$1306</f>
        <v>283.42</v>
      </c>
      <c r="XJ1277" s="98">
        <f t="shared" ref="XJ1277:XJ1283" si="1488">$J1277*XJ$1306</f>
        <v>238.67</v>
      </c>
      <c r="XK1277" s="98">
        <f t="shared" ref="XK1277:XK1283" si="1489">$K1277*XK$1306</f>
        <v>210.73</v>
      </c>
      <c r="XL1277" s="98">
        <f t="shared" si="1291"/>
        <v>0</v>
      </c>
      <c r="XM1277" s="98">
        <f t="shared" si="1291"/>
        <v>0</v>
      </c>
      <c r="XN1277" s="98">
        <f t="shared" si="1291"/>
        <v>0</v>
      </c>
      <c r="XO1277" s="98">
        <f t="shared" si="1292"/>
        <v>0</v>
      </c>
      <c r="XP1277" s="98">
        <f t="shared" si="1292"/>
        <v>0</v>
      </c>
      <c r="XQ1277" s="98">
        <f t="shared" si="1292"/>
        <v>0</v>
      </c>
      <c r="XR1277" s="103"/>
      <c r="XS1277" s="103"/>
      <c r="XT1277" s="103"/>
      <c r="XU1277" s="98">
        <f t="shared" si="1293"/>
        <v>0</v>
      </c>
      <c r="XV1277" s="98">
        <f t="shared" si="1294"/>
        <v>0</v>
      </c>
      <c r="XW1277" s="98">
        <f t="shared" si="1295"/>
        <v>0</v>
      </c>
      <c r="XX1277" s="98">
        <f t="shared" si="1296"/>
        <v>0</v>
      </c>
      <c r="XY1277" s="98">
        <f t="shared" si="1297"/>
        <v>0</v>
      </c>
      <c r="XZ1277" s="98">
        <f t="shared" si="1298"/>
        <v>0</v>
      </c>
      <c r="YA1277" s="98">
        <f t="shared" ref="YA1277:YA1283" si="1490">$F1277*YA$1306</f>
        <v>0</v>
      </c>
      <c r="YB1277" s="98">
        <f t="shared" ref="YB1277:YB1283" si="1491">$G1277*YB$1306</f>
        <v>0</v>
      </c>
      <c r="YC1277" s="98">
        <f t="shared" ref="YC1277:YC1283" si="1492">$H1277*YC$1306</f>
        <v>0</v>
      </c>
      <c r="YD1277" s="98">
        <f t="shared" ref="YD1277:YD1283" si="1493">$I1277*YD$1306</f>
        <v>0</v>
      </c>
      <c r="YE1277" s="98">
        <f t="shared" ref="YE1277:YE1283" si="1494">$J1277*YE$1306</f>
        <v>0</v>
      </c>
      <c r="YF1277" s="98">
        <f t="shared" ref="YF1277:YF1283" si="1495">$K1277*YF$1306</f>
        <v>0</v>
      </c>
      <c r="YG1277" s="98">
        <f t="shared" si="1299"/>
        <v>0</v>
      </c>
      <c r="YH1277" s="98">
        <f t="shared" si="1299"/>
        <v>0</v>
      </c>
      <c r="YI1277" s="98">
        <f t="shared" si="1299"/>
        <v>0</v>
      </c>
      <c r="YJ1277" s="98">
        <f t="shared" si="1300"/>
        <v>0</v>
      </c>
      <c r="YK1277" s="98">
        <f t="shared" si="1300"/>
        <v>0</v>
      </c>
      <c r="YL1277" s="98">
        <f t="shared" si="1300"/>
        <v>0</v>
      </c>
      <c r="YM1277" s="146">
        <f t="shared" si="1301"/>
        <v>0</v>
      </c>
      <c r="YN1277" s="146">
        <f t="shared" si="1301"/>
        <v>0</v>
      </c>
      <c r="YO1277" s="146">
        <f t="shared" si="1301"/>
        <v>0</v>
      </c>
      <c r="YP1277" s="98">
        <f t="shared" si="1302"/>
        <v>0</v>
      </c>
      <c r="YQ1277" s="98">
        <f t="shared" si="1303"/>
        <v>0</v>
      </c>
      <c r="YR1277" s="98">
        <f t="shared" si="1304"/>
        <v>0</v>
      </c>
      <c r="YS1277" s="98">
        <f t="shared" si="1305"/>
        <v>0</v>
      </c>
      <c r="YT1277" s="98">
        <f t="shared" si="1306"/>
        <v>0</v>
      </c>
      <c r="YU1277" s="98">
        <f t="shared" si="1307"/>
        <v>0</v>
      </c>
      <c r="YV1277" s="98">
        <f t="shared" ref="YV1277:YV1283" si="1496">$F1277*YV$1306</f>
        <v>0</v>
      </c>
      <c r="YW1277" s="98">
        <f t="shared" ref="YW1277:YW1283" si="1497">$G1277*YW$1306</f>
        <v>0</v>
      </c>
      <c r="YX1277" s="98">
        <f t="shared" ref="YX1277:YX1283" si="1498">$H1277*YX$1306</f>
        <v>0</v>
      </c>
      <c r="YY1277" s="98">
        <f t="shared" ref="YY1277:YY1283" si="1499">$I1277*YY$1306</f>
        <v>408.79</v>
      </c>
      <c r="YZ1277" s="98">
        <f t="shared" ref="YZ1277:YZ1283" si="1500">$J1277*YZ$1306</f>
        <v>343.64</v>
      </c>
      <c r="ZA1277" s="98">
        <f t="shared" ref="ZA1277:ZA1283" si="1501">$K1277*ZA$1306</f>
        <v>307.77999999999997</v>
      </c>
      <c r="ZB1277" s="98">
        <f t="shared" si="1308"/>
        <v>0</v>
      </c>
      <c r="ZC1277" s="98">
        <f t="shared" si="1308"/>
        <v>0</v>
      </c>
      <c r="ZD1277" s="98">
        <f t="shared" si="1308"/>
        <v>0</v>
      </c>
      <c r="ZE1277" s="98">
        <f t="shared" si="1309"/>
        <v>0</v>
      </c>
      <c r="ZF1277" s="98">
        <f t="shared" si="1309"/>
        <v>0</v>
      </c>
      <c r="ZG1277" s="98">
        <f t="shared" si="1309"/>
        <v>0</v>
      </c>
    </row>
    <row r="1278" spans="1:683" ht="36" customHeight="1">
      <c r="A1278" s="12" t="s">
        <v>730</v>
      </c>
      <c r="B1278" s="297" t="s">
        <v>1544</v>
      </c>
      <c r="C1278" s="5"/>
      <c r="D1278" s="652"/>
      <c r="E1278" s="286"/>
      <c r="F1278" s="111">
        <f t="shared" si="1051"/>
        <v>71332</v>
      </c>
      <c r="G1278" s="111">
        <f t="shared" si="1051"/>
        <v>71793</v>
      </c>
      <c r="H1278" s="111">
        <f t="shared" si="1051"/>
        <v>72395</v>
      </c>
      <c r="I1278" s="98">
        <f t="shared" si="1052"/>
        <v>11496.93</v>
      </c>
      <c r="J1278" s="98">
        <f t="shared" si="1052"/>
        <v>11670.6</v>
      </c>
      <c r="K1278" s="98">
        <f t="shared" si="1052"/>
        <v>11885.62</v>
      </c>
      <c r="L1278" s="103"/>
      <c r="M1278" s="103"/>
      <c r="N1278" s="103"/>
      <c r="O1278" s="98">
        <f t="shared" si="1053"/>
        <v>0</v>
      </c>
      <c r="P1278" s="98">
        <f t="shared" si="1054"/>
        <v>0</v>
      </c>
      <c r="Q1278" s="98">
        <f t="shared" si="1055"/>
        <v>0</v>
      </c>
      <c r="R1278" s="98">
        <f t="shared" si="1056"/>
        <v>0</v>
      </c>
      <c r="S1278" s="98">
        <f t="shared" si="1057"/>
        <v>0</v>
      </c>
      <c r="T1278" s="98">
        <f t="shared" si="1058"/>
        <v>0</v>
      </c>
      <c r="U1278" s="98">
        <f t="shared" si="1310"/>
        <v>80690.86</v>
      </c>
      <c r="V1278" s="98">
        <f t="shared" si="1311"/>
        <v>84916.47</v>
      </c>
      <c r="W1278" s="98">
        <f t="shared" si="1312"/>
        <v>90097.3</v>
      </c>
      <c r="X1278" s="98">
        <f t="shared" si="1313"/>
        <v>10761.87</v>
      </c>
      <c r="Y1278" s="98">
        <f t="shared" si="1314"/>
        <v>9116.31</v>
      </c>
      <c r="Z1278" s="98">
        <f t="shared" si="1315"/>
        <v>8575.32</v>
      </c>
      <c r="AA1278" s="98">
        <f t="shared" si="1059"/>
        <v>0</v>
      </c>
      <c r="AB1278" s="98">
        <f t="shared" si="1059"/>
        <v>0</v>
      </c>
      <c r="AC1278" s="98">
        <f t="shared" si="1059"/>
        <v>0</v>
      </c>
      <c r="AD1278" s="98">
        <f t="shared" si="1060"/>
        <v>0</v>
      </c>
      <c r="AE1278" s="98">
        <f t="shared" si="1060"/>
        <v>0</v>
      </c>
      <c r="AF1278" s="98">
        <f t="shared" si="1060"/>
        <v>0</v>
      </c>
      <c r="AG1278" s="103"/>
      <c r="AH1278" s="103"/>
      <c r="AI1278" s="103"/>
      <c r="AJ1278" s="98">
        <f t="shared" si="1061"/>
        <v>0</v>
      </c>
      <c r="AK1278" s="98">
        <f t="shared" si="1062"/>
        <v>0</v>
      </c>
      <c r="AL1278" s="98">
        <f t="shared" si="1063"/>
        <v>0</v>
      </c>
      <c r="AM1278" s="98">
        <f t="shared" si="1064"/>
        <v>0</v>
      </c>
      <c r="AN1278" s="98">
        <f t="shared" si="1065"/>
        <v>0</v>
      </c>
      <c r="AO1278" s="98">
        <f t="shared" si="1066"/>
        <v>0</v>
      </c>
      <c r="AP1278" s="98">
        <f t="shared" si="1316"/>
        <v>80161.83</v>
      </c>
      <c r="AQ1278" s="98">
        <f t="shared" si="1317"/>
        <v>84369.88</v>
      </c>
      <c r="AR1278" s="98">
        <f t="shared" si="1318"/>
        <v>89528.27</v>
      </c>
      <c r="AS1278" s="98">
        <f t="shared" si="1319"/>
        <v>13132.75</v>
      </c>
      <c r="AT1278" s="98">
        <f t="shared" si="1320"/>
        <v>11823.22</v>
      </c>
      <c r="AU1278" s="98">
        <f t="shared" si="1321"/>
        <v>11164.67</v>
      </c>
      <c r="AV1278" s="98">
        <f t="shared" si="1067"/>
        <v>0</v>
      </c>
      <c r="AW1278" s="98">
        <f t="shared" si="1067"/>
        <v>0</v>
      </c>
      <c r="AX1278" s="98">
        <f t="shared" si="1067"/>
        <v>0</v>
      </c>
      <c r="AY1278" s="98">
        <f t="shared" si="1068"/>
        <v>0</v>
      </c>
      <c r="AZ1278" s="98">
        <f t="shared" si="1068"/>
        <v>0</v>
      </c>
      <c r="BA1278" s="98">
        <f t="shared" si="1068"/>
        <v>0</v>
      </c>
      <c r="BB1278" s="103"/>
      <c r="BC1278" s="103"/>
      <c r="BD1278" s="103"/>
      <c r="BE1278" s="98">
        <f t="shared" si="1069"/>
        <v>0</v>
      </c>
      <c r="BF1278" s="98">
        <f t="shared" si="1070"/>
        <v>0</v>
      </c>
      <c r="BG1278" s="98">
        <f t="shared" si="1071"/>
        <v>0</v>
      </c>
      <c r="BH1278" s="98">
        <f t="shared" si="1072"/>
        <v>0</v>
      </c>
      <c r="BI1278" s="98">
        <f t="shared" si="1073"/>
        <v>0</v>
      </c>
      <c r="BJ1278" s="98">
        <f t="shared" si="1074"/>
        <v>0</v>
      </c>
      <c r="BK1278" s="98">
        <f t="shared" si="1322"/>
        <v>79742.94</v>
      </c>
      <c r="BL1278" s="98">
        <f t="shared" si="1323"/>
        <v>83621.429999999993</v>
      </c>
      <c r="BM1278" s="98">
        <f t="shared" si="1324"/>
        <v>88376.17</v>
      </c>
      <c r="BN1278" s="98">
        <f t="shared" si="1325"/>
        <v>8647.74</v>
      </c>
      <c r="BO1278" s="98">
        <f t="shared" si="1326"/>
        <v>7427.79</v>
      </c>
      <c r="BP1278" s="98">
        <f t="shared" si="1327"/>
        <v>6829.99</v>
      </c>
      <c r="BQ1278" s="98">
        <f t="shared" si="1075"/>
        <v>0</v>
      </c>
      <c r="BR1278" s="98">
        <f t="shared" si="1075"/>
        <v>0</v>
      </c>
      <c r="BS1278" s="98">
        <f t="shared" si="1075"/>
        <v>0</v>
      </c>
      <c r="BT1278" s="98">
        <f t="shared" si="1076"/>
        <v>0</v>
      </c>
      <c r="BU1278" s="98">
        <f t="shared" si="1076"/>
        <v>0</v>
      </c>
      <c r="BV1278" s="98">
        <f t="shared" si="1076"/>
        <v>0</v>
      </c>
      <c r="BW1278" s="103">
        <v>12</v>
      </c>
      <c r="BX1278" s="103">
        <v>12</v>
      </c>
      <c r="BY1278" s="103">
        <v>12</v>
      </c>
      <c r="BZ1278" s="98">
        <f t="shared" si="1077"/>
        <v>855984</v>
      </c>
      <c r="CA1278" s="98">
        <f t="shared" si="1078"/>
        <v>861516</v>
      </c>
      <c r="CB1278" s="98">
        <f t="shared" si="1079"/>
        <v>868740</v>
      </c>
      <c r="CC1278" s="98">
        <f t="shared" si="1080"/>
        <v>137963.16</v>
      </c>
      <c r="CD1278" s="98">
        <f t="shared" si="1081"/>
        <v>140047.20000000001</v>
      </c>
      <c r="CE1278" s="98">
        <f t="shared" si="1082"/>
        <v>142627.44</v>
      </c>
      <c r="CF1278" s="98">
        <f t="shared" si="1328"/>
        <v>79745.710000000006</v>
      </c>
      <c r="CG1278" s="98">
        <f t="shared" si="1329"/>
        <v>83792.61</v>
      </c>
      <c r="CH1278" s="98">
        <f t="shared" si="1330"/>
        <v>88756.03</v>
      </c>
      <c r="CI1278" s="98">
        <f t="shared" si="1331"/>
        <v>12265.87</v>
      </c>
      <c r="CJ1278" s="98">
        <f t="shared" si="1332"/>
        <v>10302.89</v>
      </c>
      <c r="CK1278" s="98">
        <f t="shared" si="1333"/>
        <v>9826.2000000000007</v>
      </c>
      <c r="CL1278" s="98">
        <f t="shared" si="1083"/>
        <v>956948.52</v>
      </c>
      <c r="CM1278" s="98">
        <f t="shared" si="1083"/>
        <v>1005511.32</v>
      </c>
      <c r="CN1278" s="98">
        <f t="shared" si="1083"/>
        <v>1065072.3600000001</v>
      </c>
      <c r="CO1278" s="98">
        <f t="shared" si="1084"/>
        <v>147190.44</v>
      </c>
      <c r="CP1278" s="98">
        <f t="shared" si="1084"/>
        <v>123634.68</v>
      </c>
      <c r="CQ1278" s="98">
        <f t="shared" si="1084"/>
        <v>117914.4</v>
      </c>
      <c r="CR1278" s="103"/>
      <c r="CS1278" s="103"/>
      <c r="CT1278" s="103"/>
      <c r="CU1278" s="98">
        <f t="shared" si="1085"/>
        <v>0</v>
      </c>
      <c r="CV1278" s="98">
        <f t="shared" si="1086"/>
        <v>0</v>
      </c>
      <c r="CW1278" s="98">
        <f t="shared" si="1087"/>
        <v>0</v>
      </c>
      <c r="CX1278" s="98">
        <f t="shared" si="1088"/>
        <v>0</v>
      </c>
      <c r="CY1278" s="98">
        <f t="shared" si="1089"/>
        <v>0</v>
      </c>
      <c r="CZ1278" s="98">
        <f t="shared" si="1090"/>
        <v>0</v>
      </c>
      <c r="DA1278" s="98">
        <f t="shared" si="1334"/>
        <v>78941.5</v>
      </c>
      <c r="DB1278" s="98">
        <f t="shared" si="1335"/>
        <v>82658.399999999994</v>
      </c>
      <c r="DC1278" s="98">
        <f t="shared" si="1336"/>
        <v>87221.28</v>
      </c>
      <c r="DD1278" s="98">
        <f t="shared" si="1337"/>
        <v>7476.42</v>
      </c>
      <c r="DE1278" s="98">
        <f t="shared" si="1338"/>
        <v>6319.67</v>
      </c>
      <c r="DF1278" s="98">
        <f t="shared" si="1339"/>
        <v>5881.07</v>
      </c>
      <c r="DG1278" s="98">
        <f t="shared" si="1091"/>
        <v>0</v>
      </c>
      <c r="DH1278" s="98">
        <f t="shared" si="1091"/>
        <v>0</v>
      </c>
      <c r="DI1278" s="98">
        <f t="shared" si="1091"/>
        <v>0</v>
      </c>
      <c r="DJ1278" s="98">
        <f t="shared" si="1092"/>
        <v>0</v>
      </c>
      <c r="DK1278" s="98">
        <f t="shared" si="1092"/>
        <v>0</v>
      </c>
      <c r="DL1278" s="98">
        <f t="shared" si="1092"/>
        <v>0</v>
      </c>
      <c r="DM1278" s="103"/>
      <c r="DN1278" s="103"/>
      <c r="DO1278" s="103"/>
      <c r="DP1278" s="98">
        <f t="shared" si="1093"/>
        <v>0</v>
      </c>
      <c r="DQ1278" s="98">
        <f t="shared" si="1094"/>
        <v>0</v>
      </c>
      <c r="DR1278" s="98">
        <f t="shared" si="1095"/>
        <v>0</v>
      </c>
      <c r="DS1278" s="98">
        <f t="shared" si="1096"/>
        <v>0</v>
      </c>
      <c r="DT1278" s="98">
        <f t="shared" si="1097"/>
        <v>0</v>
      </c>
      <c r="DU1278" s="98">
        <f t="shared" si="1098"/>
        <v>0</v>
      </c>
      <c r="DV1278" s="98">
        <f t="shared" si="1340"/>
        <v>80178</v>
      </c>
      <c r="DW1278" s="98">
        <f t="shared" si="1341"/>
        <v>84387.59</v>
      </c>
      <c r="DX1278" s="98">
        <f t="shared" si="1342"/>
        <v>89546.83</v>
      </c>
      <c r="DY1278" s="98">
        <f t="shared" si="1343"/>
        <v>10329.42</v>
      </c>
      <c r="DZ1278" s="98">
        <f t="shared" si="1344"/>
        <v>8694.7199999999993</v>
      </c>
      <c r="EA1278" s="98">
        <f t="shared" si="1345"/>
        <v>8150.14</v>
      </c>
      <c r="EB1278" s="98">
        <f t="shared" si="1099"/>
        <v>0</v>
      </c>
      <c r="EC1278" s="98">
        <f t="shared" si="1099"/>
        <v>0</v>
      </c>
      <c r="ED1278" s="98">
        <f t="shared" si="1099"/>
        <v>0</v>
      </c>
      <c r="EE1278" s="98">
        <f t="shared" si="1100"/>
        <v>0</v>
      </c>
      <c r="EF1278" s="98">
        <f t="shared" si="1100"/>
        <v>0</v>
      </c>
      <c r="EG1278" s="98">
        <f t="shared" si="1100"/>
        <v>0</v>
      </c>
      <c r="EH1278" s="103"/>
      <c r="EI1278" s="103"/>
      <c r="EJ1278" s="103"/>
      <c r="EK1278" s="98">
        <f t="shared" si="1101"/>
        <v>0</v>
      </c>
      <c r="EL1278" s="98">
        <f t="shared" si="1102"/>
        <v>0</v>
      </c>
      <c r="EM1278" s="98">
        <f t="shared" si="1103"/>
        <v>0</v>
      </c>
      <c r="EN1278" s="98">
        <f t="shared" si="1104"/>
        <v>0</v>
      </c>
      <c r="EO1278" s="98">
        <f t="shared" si="1105"/>
        <v>0</v>
      </c>
      <c r="EP1278" s="98">
        <f t="shared" si="1106"/>
        <v>0</v>
      </c>
      <c r="EQ1278" s="98">
        <f t="shared" si="1346"/>
        <v>80510.23</v>
      </c>
      <c r="ER1278" s="98">
        <f t="shared" si="1347"/>
        <v>84855.95</v>
      </c>
      <c r="ES1278" s="98">
        <f t="shared" si="1348"/>
        <v>90182.54</v>
      </c>
      <c r="ET1278" s="98">
        <f t="shared" si="1349"/>
        <v>9236.94</v>
      </c>
      <c r="EU1278" s="98">
        <f t="shared" si="1350"/>
        <v>7929.56</v>
      </c>
      <c r="EV1278" s="98">
        <f t="shared" si="1351"/>
        <v>7305.46</v>
      </c>
      <c r="EW1278" s="98">
        <f t="shared" si="1107"/>
        <v>0</v>
      </c>
      <c r="EX1278" s="98">
        <f t="shared" si="1107"/>
        <v>0</v>
      </c>
      <c r="EY1278" s="98">
        <f t="shared" si="1107"/>
        <v>0</v>
      </c>
      <c r="EZ1278" s="98">
        <f t="shared" si="1108"/>
        <v>0</v>
      </c>
      <c r="FA1278" s="98">
        <f t="shared" si="1108"/>
        <v>0</v>
      </c>
      <c r="FB1278" s="98">
        <f t="shared" si="1108"/>
        <v>0</v>
      </c>
      <c r="FC1278" s="103"/>
      <c r="FD1278" s="103"/>
      <c r="FE1278" s="103"/>
      <c r="FF1278" s="98">
        <f t="shared" si="1109"/>
        <v>0</v>
      </c>
      <c r="FG1278" s="98">
        <f t="shared" si="1110"/>
        <v>0</v>
      </c>
      <c r="FH1278" s="98">
        <f t="shared" si="1111"/>
        <v>0</v>
      </c>
      <c r="FI1278" s="98">
        <f t="shared" si="1112"/>
        <v>0</v>
      </c>
      <c r="FJ1278" s="98">
        <f t="shared" si="1113"/>
        <v>0</v>
      </c>
      <c r="FK1278" s="98">
        <f t="shared" si="1114"/>
        <v>0</v>
      </c>
      <c r="FL1278" s="98">
        <f t="shared" si="1352"/>
        <v>80164.45</v>
      </c>
      <c r="FM1278" s="98">
        <f t="shared" si="1353"/>
        <v>83914.83</v>
      </c>
      <c r="FN1278" s="98">
        <f t="shared" si="1354"/>
        <v>88521.44</v>
      </c>
      <c r="FO1278" s="98">
        <f t="shared" si="1355"/>
        <v>6575.06</v>
      </c>
      <c r="FP1278" s="98">
        <f t="shared" si="1356"/>
        <v>5583.81</v>
      </c>
      <c r="FQ1278" s="98">
        <f t="shared" si="1357"/>
        <v>4973.74</v>
      </c>
      <c r="FR1278" s="98">
        <f t="shared" si="1115"/>
        <v>0</v>
      </c>
      <c r="FS1278" s="98">
        <f t="shared" si="1115"/>
        <v>0</v>
      </c>
      <c r="FT1278" s="98">
        <f t="shared" si="1115"/>
        <v>0</v>
      </c>
      <c r="FU1278" s="98">
        <f t="shared" si="1116"/>
        <v>0</v>
      </c>
      <c r="FV1278" s="98">
        <f t="shared" si="1116"/>
        <v>0</v>
      </c>
      <c r="FW1278" s="98">
        <f t="shared" si="1116"/>
        <v>0</v>
      </c>
      <c r="FX1278" s="103"/>
      <c r="FY1278" s="103"/>
      <c r="FZ1278" s="103"/>
      <c r="GA1278" s="98">
        <f t="shared" si="1117"/>
        <v>0</v>
      </c>
      <c r="GB1278" s="98">
        <f t="shared" si="1118"/>
        <v>0</v>
      </c>
      <c r="GC1278" s="98">
        <f t="shared" si="1119"/>
        <v>0</v>
      </c>
      <c r="GD1278" s="98">
        <f t="shared" si="1120"/>
        <v>0</v>
      </c>
      <c r="GE1278" s="98">
        <f t="shared" si="1121"/>
        <v>0</v>
      </c>
      <c r="GF1278" s="98">
        <f t="shared" si="1122"/>
        <v>0</v>
      </c>
      <c r="GG1278" s="98">
        <f t="shared" si="1358"/>
        <v>79008.44</v>
      </c>
      <c r="GH1278" s="98">
        <f t="shared" si="1359"/>
        <v>82703.05</v>
      </c>
      <c r="GI1278" s="98">
        <f t="shared" si="1360"/>
        <v>87236.71</v>
      </c>
      <c r="GJ1278" s="98">
        <f t="shared" si="1361"/>
        <v>10838.73</v>
      </c>
      <c r="GK1278" s="98">
        <f t="shared" si="1362"/>
        <v>9236.66</v>
      </c>
      <c r="GL1278" s="98">
        <f t="shared" si="1363"/>
        <v>8342.89</v>
      </c>
      <c r="GM1278" s="98">
        <f t="shared" si="1123"/>
        <v>0</v>
      </c>
      <c r="GN1278" s="98">
        <f t="shared" si="1123"/>
        <v>0</v>
      </c>
      <c r="GO1278" s="98">
        <f t="shared" si="1123"/>
        <v>0</v>
      </c>
      <c r="GP1278" s="98">
        <f t="shared" si="1124"/>
        <v>0</v>
      </c>
      <c r="GQ1278" s="98">
        <f t="shared" si="1124"/>
        <v>0</v>
      </c>
      <c r="GR1278" s="98">
        <f t="shared" si="1124"/>
        <v>0</v>
      </c>
      <c r="GS1278" s="103"/>
      <c r="GT1278" s="103"/>
      <c r="GU1278" s="103"/>
      <c r="GV1278" s="98">
        <f t="shared" si="1125"/>
        <v>0</v>
      </c>
      <c r="GW1278" s="98">
        <f t="shared" si="1126"/>
        <v>0</v>
      </c>
      <c r="GX1278" s="98">
        <f t="shared" si="1127"/>
        <v>0</v>
      </c>
      <c r="GY1278" s="98">
        <f t="shared" si="1128"/>
        <v>0</v>
      </c>
      <c r="GZ1278" s="98">
        <f t="shared" si="1129"/>
        <v>0</v>
      </c>
      <c r="HA1278" s="98">
        <f t="shared" si="1130"/>
        <v>0</v>
      </c>
      <c r="HB1278" s="98">
        <f t="shared" si="1364"/>
        <v>80179.34</v>
      </c>
      <c r="HC1278" s="98">
        <f t="shared" si="1365"/>
        <v>84044.17</v>
      </c>
      <c r="HD1278" s="98">
        <f t="shared" si="1366"/>
        <v>88788.92</v>
      </c>
      <c r="HE1278" s="98">
        <f t="shared" si="1367"/>
        <v>9245.91</v>
      </c>
      <c r="HF1278" s="98">
        <f t="shared" si="1368"/>
        <v>7786.17</v>
      </c>
      <c r="HG1278" s="98">
        <f t="shared" si="1369"/>
        <v>6908.6</v>
      </c>
      <c r="HH1278" s="98">
        <f t="shared" si="1131"/>
        <v>0</v>
      </c>
      <c r="HI1278" s="98">
        <f t="shared" si="1131"/>
        <v>0</v>
      </c>
      <c r="HJ1278" s="98">
        <f t="shared" si="1131"/>
        <v>0</v>
      </c>
      <c r="HK1278" s="98">
        <f t="shared" si="1132"/>
        <v>0</v>
      </c>
      <c r="HL1278" s="98">
        <f t="shared" si="1132"/>
        <v>0</v>
      </c>
      <c r="HM1278" s="98">
        <f t="shared" si="1132"/>
        <v>0</v>
      </c>
      <c r="HN1278" s="103"/>
      <c r="HO1278" s="103"/>
      <c r="HP1278" s="103"/>
      <c r="HQ1278" s="98">
        <f t="shared" si="1133"/>
        <v>0</v>
      </c>
      <c r="HR1278" s="98">
        <f t="shared" si="1134"/>
        <v>0</v>
      </c>
      <c r="HS1278" s="98">
        <f t="shared" si="1135"/>
        <v>0</v>
      </c>
      <c r="HT1278" s="98">
        <f t="shared" si="1136"/>
        <v>0</v>
      </c>
      <c r="HU1278" s="98">
        <f t="shared" si="1137"/>
        <v>0</v>
      </c>
      <c r="HV1278" s="98">
        <f t="shared" si="1138"/>
        <v>0</v>
      </c>
      <c r="HW1278" s="98">
        <f t="shared" si="1370"/>
        <v>80208.490000000005</v>
      </c>
      <c r="HX1278" s="98">
        <f t="shared" si="1371"/>
        <v>84374.6</v>
      </c>
      <c r="HY1278" s="98">
        <f t="shared" si="1372"/>
        <v>89479.76</v>
      </c>
      <c r="HZ1278" s="98">
        <f t="shared" si="1373"/>
        <v>10121.9</v>
      </c>
      <c r="IA1278" s="98">
        <f t="shared" si="1374"/>
        <v>8655.23</v>
      </c>
      <c r="IB1278" s="98">
        <f t="shared" si="1375"/>
        <v>7941.41</v>
      </c>
      <c r="IC1278" s="98">
        <f t="shared" si="1139"/>
        <v>0</v>
      </c>
      <c r="ID1278" s="98">
        <f t="shared" si="1139"/>
        <v>0</v>
      </c>
      <c r="IE1278" s="98">
        <f t="shared" si="1139"/>
        <v>0</v>
      </c>
      <c r="IF1278" s="98">
        <f t="shared" si="1140"/>
        <v>0</v>
      </c>
      <c r="IG1278" s="98">
        <f t="shared" si="1140"/>
        <v>0</v>
      </c>
      <c r="IH1278" s="98">
        <f t="shared" si="1140"/>
        <v>0</v>
      </c>
      <c r="II1278" s="103"/>
      <c r="IJ1278" s="103"/>
      <c r="IK1278" s="103"/>
      <c r="IL1278" s="98">
        <f t="shared" si="1141"/>
        <v>0</v>
      </c>
      <c r="IM1278" s="98">
        <f t="shared" si="1142"/>
        <v>0</v>
      </c>
      <c r="IN1278" s="98">
        <f t="shared" si="1143"/>
        <v>0</v>
      </c>
      <c r="IO1278" s="98">
        <f t="shared" si="1144"/>
        <v>0</v>
      </c>
      <c r="IP1278" s="98">
        <f t="shared" si="1145"/>
        <v>0</v>
      </c>
      <c r="IQ1278" s="98">
        <f t="shared" si="1146"/>
        <v>0</v>
      </c>
      <c r="IR1278" s="98">
        <f t="shared" si="1376"/>
        <v>78361.320000000007</v>
      </c>
      <c r="IS1278" s="98">
        <f t="shared" si="1377"/>
        <v>81881.08</v>
      </c>
      <c r="IT1278" s="98">
        <f t="shared" si="1378"/>
        <v>86199.31</v>
      </c>
      <c r="IU1278" s="98">
        <f t="shared" si="1379"/>
        <v>30075.19</v>
      </c>
      <c r="IV1278" s="98">
        <f t="shared" si="1380"/>
        <v>26251.08</v>
      </c>
      <c r="IW1278" s="98">
        <f t="shared" si="1381"/>
        <v>25319.14</v>
      </c>
      <c r="IX1278" s="98">
        <f t="shared" si="1147"/>
        <v>0</v>
      </c>
      <c r="IY1278" s="98">
        <f t="shared" si="1147"/>
        <v>0</v>
      </c>
      <c r="IZ1278" s="98">
        <f t="shared" si="1147"/>
        <v>0</v>
      </c>
      <c r="JA1278" s="98">
        <f t="shared" si="1148"/>
        <v>0</v>
      </c>
      <c r="JB1278" s="98">
        <f t="shared" si="1148"/>
        <v>0</v>
      </c>
      <c r="JC1278" s="98">
        <f t="shared" si="1148"/>
        <v>0</v>
      </c>
      <c r="JD1278" s="103">
        <v>23</v>
      </c>
      <c r="JE1278" s="103">
        <v>23</v>
      </c>
      <c r="JF1278" s="103">
        <v>23</v>
      </c>
      <c r="JG1278" s="98">
        <f t="shared" si="1149"/>
        <v>1640636</v>
      </c>
      <c r="JH1278" s="98">
        <f t="shared" si="1150"/>
        <v>1651239</v>
      </c>
      <c r="JI1278" s="98">
        <f t="shared" si="1151"/>
        <v>1665085</v>
      </c>
      <c r="JJ1278" s="98">
        <f t="shared" si="1152"/>
        <v>264429.39</v>
      </c>
      <c r="JK1278" s="98">
        <f t="shared" si="1153"/>
        <v>268423.8</v>
      </c>
      <c r="JL1278" s="98">
        <f t="shared" si="1154"/>
        <v>273369.26</v>
      </c>
      <c r="JM1278" s="98">
        <f t="shared" si="1382"/>
        <v>79555.740000000005</v>
      </c>
      <c r="JN1278" s="98">
        <f t="shared" si="1383"/>
        <v>83537.490000000005</v>
      </c>
      <c r="JO1278" s="98">
        <f t="shared" si="1384"/>
        <v>88425.15</v>
      </c>
      <c r="JP1278" s="98">
        <f t="shared" si="1385"/>
        <v>8079.69</v>
      </c>
      <c r="JQ1278" s="98">
        <f t="shared" si="1386"/>
        <v>6754</v>
      </c>
      <c r="JR1278" s="98">
        <f t="shared" si="1387"/>
        <v>6005.07</v>
      </c>
      <c r="JS1278" s="98">
        <f t="shared" si="1155"/>
        <v>1829782.02</v>
      </c>
      <c r="JT1278" s="98">
        <f t="shared" si="1155"/>
        <v>1921362.27</v>
      </c>
      <c r="JU1278" s="98">
        <f t="shared" si="1155"/>
        <v>2033778.45</v>
      </c>
      <c r="JV1278" s="98">
        <f t="shared" si="1156"/>
        <v>185832.87</v>
      </c>
      <c r="JW1278" s="98">
        <f t="shared" si="1156"/>
        <v>155342</v>
      </c>
      <c r="JX1278" s="98">
        <f t="shared" si="1156"/>
        <v>138116.60999999999</v>
      </c>
      <c r="JY1278" s="103"/>
      <c r="JZ1278" s="103"/>
      <c r="KA1278" s="103"/>
      <c r="KB1278" s="98">
        <f t="shared" si="1157"/>
        <v>0</v>
      </c>
      <c r="KC1278" s="98">
        <f t="shared" si="1158"/>
        <v>0</v>
      </c>
      <c r="KD1278" s="98">
        <f t="shared" si="1159"/>
        <v>0</v>
      </c>
      <c r="KE1278" s="98">
        <f t="shared" si="1160"/>
        <v>0</v>
      </c>
      <c r="KF1278" s="98">
        <f t="shared" si="1161"/>
        <v>0</v>
      </c>
      <c r="KG1278" s="98">
        <f t="shared" si="1162"/>
        <v>0</v>
      </c>
      <c r="KH1278" s="98">
        <f t="shared" si="1388"/>
        <v>79858.47</v>
      </c>
      <c r="KI1278" s="98">
        <f t="shared" si="1389"/>
        <v>84042.28</v>
      </c>
      <c r="KJ1278" s="98">
        <f t="shared" si="1390"/>
        <v>89171.35</v>
      </c>
      <c r="KK1278" s="98">
        <f t="shared" si="1391"/>
        <v>7094.31</v>
      </c>
      <c r="KL1278" s="98">
        <f t="shared" si="1392"/>
        <v>6024.16</v>
      </c>
      <c r="KM1278" s="98">
        <f t="shared" si="1393"/>
        <v>5449.37</v>
      </c>
      <c r="KN1278" s="98">
        <f t="shared" si="1163"/>
        <v>0</v>
      </c>
      <c r="KO1278" s="98">
        <f t="shared" si="1163"/>
        <v>0</v>
      </c>
      <c r="KP1278" s="98">
        <f t="shared" si="1163"/>
        <v>0</v>
      </c>
      <c r="KQ1278" s="98">
        <f t="shared" si="1164"/>
        <v>0</v>
      </c>
      <c r="KR1278" s="98">
        <f t="shared" si="1164"/>
        <v>0</v>
      </c>
      <c r="KS1278" s="98">
        <f t="shared" si="1164"/>
        <v>0</v>
      </c>
      <c r="KT1278" s="103">
        <v>7</v>
      </c>
      <c r="KU1278" s="103">
        <v>7</v>
      </c>
      <c r="KV1278" s="103">
        <v>7</v>
      </c>
      <c r="KW1278" s="98">
        <f t="shared" si="1165"/>
        <v>499324</v>
      </c>
      <c r="KX1278" s="98">
        <f t="shared" si="1166"/>
        <v>502551</v>
      </c>
      <c r="KY1278" s="98">
        <f t="shared" si="1167"/>
        <v>506765</v>
      </c>
      <c r="KZ1278" s="98">
        <f t="shared" si="1168"/>
        <v>80478.509999999995</v>
      </c>
      <c r="LA1278" s="98">
        <f t="shared" si="1169"/>
        <v>81694.2</v>
      </c>
      <c r="LB1278" s="98">
        <f t="shared" si="1170"/>
        <v>83199.34</v>
      </c>
      <c r="LC1278" s="98">
        <f t="shared" si="1394"/>
        <v>80367.92</v>
      </c>
      <c r="LD1278" s="98">
        <f t="shared" si="1395"/>
        <v>84752.72</v>
      </c>
      <c r="LE1278" s="98">
        <f t="shared" si="1396"/>
        <v>90127.18</v>
      </c>
      <c r="LF1278" s="98">
        <f t="shared" si="1397"/>
        <v>15135.75</v>
      </c>
      <c r="LG1278" s="98">
        <f t="shared" si="1398"/>
        <v>12832.57</v>
      </c>
      <c r="LH1278" s="98">
        <f t="shared" si="1399"/>
        <v>11485.25</v>
      </c>
      <c r="LI1278" s="98">
        <f t="shared" si="1171"/>
        <v>562575.43999999994</v>
      </c>
      <c r="LJ1278" s="98">
        <f t="shared" si="1171"/>
        <v>593269.04</v>
      </c>
      <c r="LK1278" s="98">
        <f t="shared" si="1171"/>
        <v>630890.26</v>
      </c>
      <c r="LL1278" s="98">
        <f t="shared" si="1172"/>
        <v>105950.25</v>
      </c>
      <c r="LM1278" s="98">
        <f t="shared" si="1172"/>
        <v>89827.99</v>
      </c>
      <c r="LN1278" s="98">
        <f t="shared" si="1172"/>
        <v>80396.75</v>
      </c>
      <c r="LO1278" s="103">
        <v>27</v>
      </c>
      <c r="LP1278" s="103">
        <v>27</v>
      </c>
      <c r="LQ1278" s="103">
        <v>27</v>
      </c>
      <c r="LR1278" s="98">
        <f t="shared" si="1173"/>
        <v>1925964</v>
      </c>
      <c r="LS1278" s="98">
        <f t="shared" si="1174"/>
        <v>1938411</v>
      </c>
      <c r="LT1278" s="98">
        <f t="shared" si="1175"/>
        <v>1954665</v>
      </c>
      <c r="LU1278" s="98">
        <f t="shared" si="1176"/>
        <v>310417.11</v>
      </c>
      <c r="LV1278" s="98">
        <f t="shared" si="1177"/>
        <v>315106.2</v>
      </c>
      <c r="LW1278" s="98">
        <f t="shared" si="1178"/>
        <v>320911.74</v>
      </c>
      <c r="LX1278" s="98">
        <f t="shared" si="1400"/>
        <v>78232.97</v>
      </c>
      <c r="LY1278" s="98">
        <f t="shared" si="1401"/>
        <v>81989.66</v>
      </c>
      <c r="LZ1278" s="98">
        <f t="shared" si="1402"/>
        <v>86600.639999999999</v>
      </c>
      <c r="MA1278" s="98">
        <f t="shared" si="1403"/>
        <v>8385.4699999999993</v>
      </c>
      <c r="MB1278" s="98">
        <f t="shared" si="1404"/>
        <v>7354.03</v>
      </c>
      <c r="MC1278" s="98">
        <f t="shared" si="1405"/>
        <v>6947.27</v>
      </c>
      <c r="MD1278" s="98">
        <f t="shared" si="1179"/>
        <v>2112290.19</v>
      </c>
      <c r="ME1278" s="98">
        <f t="shared" si="1179"/>
        <v>2213720.8199999998</v>
      </c>
      <c r="MF1278" s="98">
        <f t="shared" si="1179"/>
        <v>2338217.2799999998</v>
      </c>
      <c r="MG1278" s="98">
        <f t="shared" si="1180"/>
        <v>226407.69</v>
      </c>
      <c r="MH1278" s="98">
        <f t="shared" si="1180"/>
        <v>198558.81</v>
      </c>
      <c r="MI1278" s="98">
        <f t="shared" si="1180"/>
        <v>187576.29</v>
      </c>
      <c r="MJ1278" s="103"/>
      <c r="MK1278" s="103"/>
      <c r="ML1278" s="103"/>
      <c r="MM1278" s="98">
        <f t="shared" si="1181"/>
        <v>0</v>
      </c>
      <c r="MN1278" s="98">
        <f t="shared" si="1182"/>
        <v>0</v>
      </c>
      <c r="MO1278" s="98">
        <f t="shared" si="1183"/>
        <v>0</v>
      </c>
      <c r="MP1278" s="98">
        <f t="shared" si="1184"/>
        <v>0</v>
      </c>
      <c r="MQ1278" s="98">
        <f t="shared" si="1185"/>
        <v>0</v>
      </c>
      <c r="MR1278" s="98">
        <f t="shared" si="1186"/>
        <v>0</v>
      </c>
      <c r="MS1278" s="98">
        <f t="shared" si="1406"/>
        <v>79732.789999999994</v>
      </c>
      <c r="MT1278" s="98">
        <f t="shared" si="1407"/>
        <v>83761.87</v>
      </c>
      <c r="MU1278" s="98">
        <f t="shared" si="1408"/>
        <v>88702.98</v>
      </c>
      <c r="MV1278" s="98">
        <f t="shared" si="1409"/>
        <v>9720.42</v>
      </c>
      <c r="MW1278" s="98">
        <f t="shared" si="1410"/>
        <v>8088.35</v>
      </c>
      <c r="MX1278" s="98">
        <f t="shared" si="1411"/>
        <v>7099.21</v>
      </c>
      <c r="MY1278" s="98">
        <f t="shared" si="1187"/>
        <v>0</v>
      </c>
      <c r="MZ1278" s="98">
        <f t="shared" si="1187"/>
        <v>0</v>
      </c>
      <c r="NA1278" s="98">
        <f t="shared" si="1187"/>
        <v>0</v>
      </c>
      <c r="NB1278" s="98">
        <f t="shared" si="1188"/>
        <v>0</v>
      </c>
      <c r="NC1278" s="98">
        <f t="shared" si="1188"/>
        <v>0</v>
      </c>
      <c r="ND1278" s="98">
        <f t="shared" si="1188"/>
        <v>0</v>
      </c>
      <c r="NE1278" s="103"/>
      <c r="NF1278" s="103"/>
      <c r="NG1278" s="103"/>
      <c r="NH1278" s="98">
        <f t="shared" si="1189"/>
        <v>0</v>
      </c>
      <c r="NI1278" s="98">
        <f t="shared" si="1190"/>
        <v>0</v>
      </c>
      <c r="NJ1278" s="98">
        <f t="shared" si="1191"/>
        <v>0</v>
      </c>
      <c r="NK1278" s="98">
        <f t="shared" si="1192"/>
        <v>0</v>
      </c>
      <c r="NL1278" s="98">
        <f t="shared" si="1193"/>
        <v>0</v>
      </c>
      <c r="NM1278" s="98">
        <f t="shared" si="1194"/>
        <v>0</v>
      </c>
      <c r="NN1278" s="98">
        <f t="shared" si="1412"/>
        <v>78938.53</v>
      </c>
      <c r="NO1278" s="98">
        <f t="shared" si="1413"/>
        <v>82700.100000000006</v>
      </c>
      <c r="NP1278" s="98">
        <f t="shared" si="1414"/>
        <v>87314.98</v>
      </c>
      <c r="NQ1278" s="98">
        <f t="shared" si="1415"/>
        <v>11494.76</v>
      </c>
      <c r="NR1278" s="98">
        <f t="shared" si="1416"/>
        <v>9793.52</v>
      </c>
      <c r="NS1278" s="98">
        <f t="shared" si="1417"/>
        <v>9007.32</v>
      </c>
      <c r="NT1278" s="98">
        <f t="shared" si="1195"/>
        <v>0</v>
      </c>
      <c r="NU1278" s="98">
        <f t="shared" si="1195"/>
        <v>0</v>
      </c>
      <c r="NV1278" s="98">
        <f t="shared" si="1195"/>
        <v>0</v>
      </c>
      <c r="NW1278" s="98">
        <f t="shared" si="1196"/>
        <v>0</v>
      </c>
      <c r="NX1278" s="98">
        <f t="shared" si="1196"/>
        <v>0</v>
      </c>
      <c r="NY1278" s="98">
        <f t="shared" si="1196"/>
        <v>0</v>
      </c>
      <c r="NZ1278" s="103">
        <v>40</v>
      </c>
      <c r="OA1278" s="103">
        <v>40</v>
      </c>
      <c r="OB1278" s="103">
        <v>40</v>
      </c>
      <c r="OC1278" s="98">
        <f t="shared" si="1197"/>
        <v>2853280</v>
      </c>
      <c r="OD1278" s="98">
        <f t="shared" si="1198"/>
        <v>2871720</v>
      </c>
      <c r="OE1278" s="98">
        <f t="shared" si="1199"/>
        <v>2895800</v>
      </c>
      <c r="OF1278" s="98">
        <f t="shared" si="1200"/>
        <v>459877.2</v>
      </c>
      <c r="OG1278" s="98">
        <f t="shared" si="1201"/>
        <v>466824</v>
      </c>
      <c r="OH1278" s="98">
        <f t="shared" si="1202"/>
        <v>475424.8</v>
      </c>
      <c r="OI1278" s="98">
        <f t="shared" si="1418"/>
        <v>79335.48</v>
      </c>
      <c r="OJ1278" s="98">
        <f t="shared" si="1419"/>
        <v>83601.39</v>
      </c>
      <c r="OK1278" s="98">
        <f t="shared" si="1420"/>
        <v>88828.38</v>
      </c>
      <c r="OL1278" s="98">
        <f t="shared" si="1421"/>
        <v>12397.17</v>
      </c>
      <c r="OM1278" s="98">
        <f t="shared" si="1422"/>
        <v>10877.93</v>
      </c>
      <c r="ON1278" s="98">
        <f t="shared" si="1423"/>
        <v>10371.07</v>
      </c>
      <c r="OO1278" s="98">
        <f t="shared" si="1203"/>
        <v>3173419.2</v>
      </c>
      <c r="OP1278" s="98">
        <f t="shared" si="1203"/>
        <v>3344055.6</v>
      </c>
      <c r="OQ1278" s="98">
        <f t="shared" si="1203"/>
        <v>3553135.2</v>
      </c>
      <c r="OR1278" s="98">
        <f t="shared" si="1204"/>
        <v>495886.8</v>
      </c>
      <c r="OS1278" s="98">
        <f t="shared" si="1204"/>
        <v>435117.2</v>
      </c>
      <c r="OT1278" s="98">
        <f t="shared" si="1204"/>
        <v>414842.8</v>
      </c>
      <c r="OU1278" s="103">
        <v>11</v>
      </c>
      <c r="OV1278" s="103">
        <v>11</v>
      </c>
      <c r="OW1278" s="103">
        <v>11</v>
      </c>
      <c r="OX1278" s="98">
        <f t="shared" si="1205"/>
        <v>784652</v>
      </c>
      <c r="OY1278" s="98">
        <f t="shared" si="1206"/>
        <v>789723</v>
      </c>
      <c r="OZ1278" s="98">
        <f t="shared" si="1207"/>
        <v>796345</v>
      </c>
      <c r="PA1278" s="98">
        <f t="shared" si="1208"/>
        <v>126466.23</v>
      </c>
      <c r="PB1278" s="98">
        <f t="shared" si="1209"/>
        <v>128376.6</v>
      </c>
      <c r="PC1278" s="98">
        <f t="shared" si="1210"/>
        <v>130741.82</v>
      </c>
      <c r="PD1278" s="98">
        <f t="shared" si="1424"/>
        <v>80053.259999999995</v>
      </c>
      <c r="PE1278" s="98">
        <f t="shared" si="1425"/>
        <v>84194</v>
      </c>
      <c r="PF1278" s="98">
        <f t="shared" si="1426"/>
        <v>89268.59</v>
      </c>
      <c r="PG1278" s="98">
        <f t="shared" si="1427"/>
        <v>10857.12</v>
      </c>
      <c r="PH1278" s="98">
        <f t="shared" si="1428"/>
        <v>9159.6299999999992</v>
      </c>
      <c r="PI1278" s="98">
        <f t="shared" si="1429"/>
        <v>8028.05</v>
      </c>
      <c r="PJ1278" s="98">
        <f t="shared" si="1211"/>
        <v>880585.86</v>
      </c>
      <c r="PK1278" s="98">
        <f t="shared" si="1211"/>
        <v>926134</v>
      </c>
      <c r="PL1278" s="98">
        <f t="shared" si="1211"/>
        <v>981954.49</v>
      </c>
      <c r="PM1278" s="98">
        <f t="shared" si="1212"/>
        <v>119428.32</v>
      </c>
      <c r="PN1278" s="98">
        <f t="shared" si="1212"/>
        <v>100755.93</v>
      </c>
      <c r="PO1278" s="98">
        <f t="shared" si="1212"/>
        <v>88308.55</v>
      </c>
      <c r="PP1278" s="103"/>
      <c r="PQ1278" s="103"/>
      <c r="PR1278" s="103"/>
      <c r="PS1278" s="98">
        <f t="shared" si="1213"/>
        <v>0</v>
      </c>
      <c r="PT1278" s="98">
        <f t="shared" si="1214"/>
        <v>0</v>
      </c>
      <c r="PU1278" s="98">
        <f t="shared" si="1215"/>
        <v>0</v>
      </c>
      <c r="PV1278" s="98">
        <f t="shared" si="1216"/>
        <v>0</v>
      </c>
      <c r="PW1278" s="98">
        <f t="shared" si="1217"/>
        <v>0</v>
      </c>
      <c r="PX1278" s="98">
        <f t="shared" si="1218"/>
        <v>0</v>
      </c>
      <c r="PY1278" s="98">
        <f t="shared" si="1430"/>
        <v>79637.22</v>
      </c>
      <c r="PZ1278" s="98">
        <f t="shared" si="1431"/>
        <v>83634.02</v>
      </c>
      <c r="QA1278" s="98">
        <f t="shared" si="1432"/>
        <v>88535.23</v>
      </c>
      <c r="QB1278" s="98">
        <f t="shared" si="1433"/>
        <v>12552.79</v>
      </c>
      <c r="QC1278" s="98">
        <f t="shared" si="1434"/>
        <v>10784.12</v>
      </c>
      <c r="QD1278" s="98">
        <f t="shared" si="1435"/>
        <v>10028.73</v>
      </c>
      <c r="QE1278" s="98">
        <f t="shared" si="1219"/>
        <v>0</v>
      </c>
      <c r="QF1278" s="98">
        <f t="shared" si="1219"/>
        <v>0</v>
      </c>
      <c r="QG1278" s="98">
        <f t="shared" si="1219"/>
        <v>0</v>
      </c>
      <c r="QH1278" s="98">
        <f t="shared" si="1220"/>
        <v>0</v>
      </c>
      <c r="QI1278" s="98">
        <f t="shared" si="1220"/>
        <v>0</v>
      </c>
      <c r="QJ1278" s="98">
        <f t="shared" si="1220"/>
        <v>0</v>
      </c>
      <c r="QK1278" s="103">
        <v>27</v>
      </c>
      <c r="QL1278" s="103">
        <v>27</v>
      </c>
      <c r="QM1278" s="103">
        <v>27</v>
      </c>
      <c r="QN1278" s="98">
        <f t="shared" si="1221"/>
        <v>1925964</v>
      </c>
      <c r="QO1278" s="98">
        <f t="shared" si="1222"/>
        <v>1938411</v>
      </c>
      <c r="QP1278" s="98">
        <f t="shared" si="1223"/>
        <v>1954665</v>
      </c>
      <c r="QQ1278" s="98">
        <f t="shared" si="1224"/>
        <v>310417.11</v>
      </c>
      <c r="QR1278" s="98">
        <f t="shared" si="1225"/>
        <v>315106.2</v>
      </c>
      <c r="QS1278" s="98">
        <f t="shared" si="1226"/>
        <v>320911.74</v>
      </c>
      <c r="QT1278" s="98">
        <f t="shared" si="1436"/>
        <v>78919.19</v>
      </c>
      <c r="QU1278" s="98">
        <f t="shared" si="1437"/>
        <v>82704.91</v>
      </c>
      <c r="QV1278" s="98">
        <f t="shared" si="1438"/>
        <v>87350.58</v>
      </c>
      <c r="QW1278" s="98">
        <f t="shared" si="1439"/>
        <v>8932.8799999999992</v>
      </c>
      <c r="QX1278" s="98">
        <f t="shared" si="1440"/>
        <v>7479.58</v>
      </c>
      <c r="QY1278" s="98">
        <f t="shared" si="1441"/>
        <v>6687.81</v>
      </c>
      <c r="QZ1278" s="98">
        <f t="shared" si="1227"/>
        <v>2130818.13</v>
      </c>
      <c r="RA1278" s="98">
        <f t="shared" si="1227"/>
        <v>2233032.5699999998</v>
      </c>
      <c r="RB1278" s="98">
        <f t="shared" si="1227"/>
        <v>2358465.66</v>
      </c>
      <c r="RC1278" s="98">
        <f t="shared" si="1228"/>
        <v>241187.76</v>
      </c>
      <c r="RD1278" s="98">
        <f t="shared" si="1228"/>
        <v>201948.66</v>
      </c>
      <c r="RE1278" s="98">
        <f t="shared" si="1228"/>
        <v>180570.87</v>
      </c>
      <c r="RF1278" s="103"/>
      <c r="RG1278" s="103"/>
      <c r="RH1278" s="103"/>
      <c r="RI1278" s="98">
        <f t="shared" si="1229"/>
        <v>0</v>
      </c>
      <c r="RJ1278" s="98">
        <f t="shared" si="1230"/>
        <v>0</v>
      </c>
      <c r="RK1278" s="98">
        <f t="shared" si="1231"/>
        <v>0</v>
      </c>
      <c r="RL1278" s="98">
        <f t="shared" si="1232"/>
        <v>0</v>
      </c>
      <c r="RM1278" s="98">
        <f t="shared" si="1233"/>
        <v>0</v>
      </c>
      <c r="RN1278" s="98">
        <f t="shared" si="1234"/>
        <v>0</v>
      </c>
      <c r="RO1278" s="98">
        <f t="shared" si="1442"/>
        <v>81043.679999999993</v>
      </c>
      <c r="RP1278" s="98">
        <f t="shared" si="1443"/>
        <v>84909.79</v>
      </c>
      <c r="RQ1278" s="98">
        <f t="shared" si="1444"/>
        <v>89663.09</v>
      </c>
      <c r="RR1278" s="98">
        <f t="shared" si="1445"/>
        <v>9491.09</v>
      </c>
      <c r="RS1278" s="98">
        <f t="shared" si="1446"/>
        <v>7992.06</v>
      </c>
      <c r="RT1278" s="98">
        <f t="shared" si="1447"/>
        <v>7188.84</v>
      </c>
      <c r="RU1278" s="98">
        <f t="shared" si="1235"/>
        <v>0</v>
      </c>
      <c r="RV1278" s="98">
        <f t="shared" si="1235"/>
        <v>0</v>
      </c>
      <c r="RW1278" s="98">
        <f t="shared" si="1235"/>
        <v>0</v>
      </c>
      <c r="RX1278" s="98">
        <f t="shared" si="1236"/>
        <v>0</v>
      </c>
      <c r="RY1278" s="98">
        <f t="shared" si="1236"/>
        <v>0</v>
      </c>
      <c r="RZ1278" s="98">
        <f t="shared" si="1236"/>
        <v>0</v>
      </c>
      <c r="SA1278" s="103">
        <v>15</v>
      </c>
      <c r="SB1278" s="103">
        <v>15</v>
      </c>
      <c r="SC1278" s="103">
        <v>15</v>
      </c>
      <c r="SD1278" s="98">
        <f t="shared" si="1237"/>
        <v>1069980</v>
      </c>
      <c r="SE1278" s="98">
        <f t="shared" si="1238"/>
        <v>1076895</v>
      </c>
      <c r="SF1278" s="98">
        <f t="shared" si="1239"/>
        <v>1085925</v>
      </c>
      <c r="SG1278" s="98">
        <f t="shared" si="1240"/>
        <v>172453.95</v>
      </c>
      <c r="SH1278" s="98">
        <f t="shared" si="1241"/>
        <v>175059</v>
      </c>
      <c r="SI1278" s="98">
        <f t="shared" si="1242"/>
        <v>178284.3</v>
      </c>
      <c r="SJ1278" s="98">
        <f t="shared" si="1448"/>
        <v>79896.47</v>
      </c>
      <c r="SK1278" s="98">
        <f t="shared" si="1449"/>
        <v>83928.24</v>
      </c>
      <c r="SL1278" s="98">
        <f t="shared" si="1450"/>
        <v>88877.77</v>
      </c>
      <c r="SM1278" s="98">
        <f t="shared" si="1451"/>
        <v>16684.669999999998</v>
      </c>
      <c r="SN1278" s="98">
        <f t="shared" si="1452"/>
        <v>14202.59</v>
      </c>
      <c r="SO1278" s="98">
        <f t="shared" si="1453"/>
        <v>12979.82</v>
      </c>
      <c r="SP1278" s="98">
        <f t="shared" si="1243"/>
        <v>1198447.05</v>
      </c>
      <c r="SQ1278" s="98">
        <f t="shared" si="1243"/>
        <v>1258923.6000000001</v>
      </c>
      <c r="SR1278" s="98">
        <f t="shared" si="1243"/>
        <v>1333166.55</v>
      </c>
      <c r="SS1278" s="98">
        <f t="shared" si="1244"/>
        <v>250270.05</v>
      </c>
      <c r="ST1278" s="98">
        <f t="shared" si="1244"/>
        <v>213038.85</v>
      </c>
      <c r="SU1278" s="98">
        <f t="shared" si="1244"/>
        <v>194697.3</v>
      </c>
      <c r="SV1278" s="103"/>
      <c r="SW1278" s="103"/>
      <c r="SX1278" s="103"/>
      <c r="SY1278" s="98">
        <f t="shared" si="1245"/>
        <v>0</v>
      </c>
      <c r="SZ1278" s="98">
        <f t="shared" si="1246"/>
        <v>0</v>
      </c>
      <c r="TA1278" s="98">
        <f t="shared" si="1247"/>
        <v>0</v>
      </c>
      <c r="TB1278" s="98">
        <f t="shared" si="1248"/>
        <v>0</v>
      </c>
      <c r="TC1278" s="98">
        <f t="shared" si="1249"/>
        <v>0</v>
      </c>
      <c r="TD1278" s="98">
        <f t="shared" si="1250"/>
        <v>0</v>
      </c>
      <c r="TE1278" s="98">
        <f t="shared" si="1454"/>
        <v>79323.08</v>
      </c>
      <c r="TF1278" s="98">
        <f t="shared" si="1455"/>
        <v>83189.23</v>
      </c>
      <c r="TG1278" s="98">
        <f t="shared" si="1456"/>
        <v>87933.48</v>
      </c>
      <c r="TH1278" s="98">
        <f t="shared" si="1457"/>
        <v>10296.43</v>
      </c>
      <c r="TI1278" s="98">
        <f t="shared" si="1458"/>
        <v>8671.41</v>
      </c>
      <c r="TJ1278" s="98">
        <f t="shared" si="1459"/>
        <v>7803.59</v>
      </c>
      <c r="TK1278" s="98">
        <f t="shared" si="1251"/>
        <v>0</v>
      </c>
      <c r="TL1278" s="98">
        <f t="shared" si="1251"/>
        <v>0</v>
      </c>
      <c r="TM1278" s="98">
        <f t="shared" si="1251"/>
        <v>0</v>
      </c>
      <c r="TN1278" s="98">
        <f t="shared" si="1252"/>
        <v>0</v>
      </c>
      <c r="TO1278" s="98">
        <f t="shared" si="1252"/>
        <v>0</v>
      </c>
      <c r="TP1278" s="98">
        <f t="shared" si="1252"/>
        <v>0</v>
      </c>
      <c r="TQ1278" s="103"/>
      <c r="TR1278" s="103"/>
      <c r="TS1278" s="103"/>
      <c r="TT1278" s="98">
        <f t="shared" si="1253"/>
        <v>0</v>
      </c>
      <c r="TU1278" s="98">
        <f t="shared" si="1254"/>
        <v>0</v>
      </c>
      <c r="TV1278" s="98">
        <f t="shared" si="1255"/>
        <v>0</v>
      </c>
      <c r="TW1278" s="98">
        <f t="shared" si="1256"/>
        <v>0</v>
      </c>
      <c r="TX1278" s="98">
        <f t="shared" si="1257"/>
        <v>0</v>
      </c>
      <c r="TY1278" s="98">
        <f t="shared" si="1258"/>
        <v>0</v>
      </c>
      <c r="TZ1278" s="98">
        <f t="shared" si="1460"/>
        <v>78500.66</v>
      </c>
      <c r="UA1278" s="98">
        <f t="shared" si="1461"/>
        <v>82394.59</v>
      </c>
      <c r="UB1278" s="98">
        <f t="shared" si="1462"/>
        <v>87171.35</v>
      </c>
      <c r="UC1278" s="98">
        <f t="shared" si="1463"/>
        <v>12390.91</v>
      </c>
      <c r="UD1278" s="98">
        <f t="shared" si="1464"/>
        <v>10714.62</v>
      </c>
      <c r="UE1278" s="98">
        <f t="shared" si="1465"/>
        <v>9826.0400000000009</v>
      </c>
      <c r="UF1278" s="98">
        <f t="shared" si="1259"/>
        <v>0</v>
      </c>
      <c r="UG1278" s="98">
        <f t="shared" si="1259"/>
        <v>0</v>
      </c>
      <c r="UH1278" s="98">
        <f t="shared" si="1259"/>
        <v>0</v>
      </c>
      <c r="UI1278" s="98">
        <f t="shared" si="1260"/>
        <v>0</v>
      </c>
      <c r="UJ1278" s="98">
        <f t="shared" si="1260"/>
        <v>0</v>
      </c>
      <c r="UK1278" s="98">
        <f t="shared" si="1260"/>
        <v>0</v>
      </c>
      <c r="UL1278" s="103"/>
      <c r="UM1278" s="103"/>
      <c r="UN1278" s="103"/>
      <c r="UO1278" s="98">
        <f t="shared" si="1261"/>
        <v>0</v>
      </c>
      <c r="UP1278" s="98">
        <f t="shared" si="1262"/>
        <v>0</v>
      </c>
      <c r="UQ1278" s="98">
        <f t="shared" si="1263"/>
        <v>0</v>
      </c>
      <c r="UR1278" s="98">
        <f t="shared" si="1264"/>
        <v>0</v>
      </c>
      <c r="US1278" s="98">
        <f t="shared" si="1265"/>
        <v>0</v>
      </c>
      <c r="UT1278" s="98">
        <f t="shared" si="1266"/>
        <v>0</v>
      </c>
      <c r="UU1278" s="98">
        <f t="shared" si="1466"/>
        <v>79748.78</v>
      </c>
      <c r="UV1278" s="98">
        <f t="shared" si="1467"/>
        <v>83866.42</v>
      </c>
      <c r="UW1278" s="98">
        <f t="shared" si="1468"/>
        <v>88873.09</v>
      </c>
      <c r="UX1278" s="98">
        <f t="shared" si="1469"/>
        <v>6492.27</v>
      </c>
      <c r="UY1278" s="98">
        <f t="shared" si="1470"/>
        <v>5506.56</v>
      </c>
      <c r="UZ1278" s="98">
        <f t="shared" si="1471"/>
        <v>4816.96</v>
      </c>
      <c r="VA1278" s="98">
        <f t="shared" si="1267"/>
        <v>0</v>
      </c>
      <c r="VB1278" s="98">
        <f t="shared" si="1267"/>
        <v>0</v>
      </c>
      <c r="VC1278" s="98">
        <f t="shared" si="1267"/>
        <v>0</v>
      </c>
      <c r="VD1278" s="98">
        <f t="shared" si="1268"/>
        <v>0</v>
      </c>
      <c r="VE1278" s="98">
        <f t="shared" si="1268"/>
        <v>0</v>
      </c>
      <c r="VF1278" s="98">
        <f t="shared" si="1268"/>
        <v>0</v>
      </c>
      <c r="VG1278" s="103">
        <v>26</v>
      </c>
      <c r="VH1278" s="103">
        <v>26</v>
      </c>
      <c r="VI1278" s="103">
        <v>26</v>
      </c>
      <c r="VJ1278" s="98">
        <f t="shared" si="1269"/>
        <v>1854632</v>
      </c>
      <c r="VK1278" s="98">
        <f t="shared" si="1270"/>
        <v>1866618</v>
      </c>
      <c r="VL1278" s="98">
        <f t="shared" si="1271"/>
        <v>1882270</v>
      </c>
      <c r="VM1278" s="98">
        <f t="shared" si="1272"/>
        <v>298920.18</v>
      </c>
      <c r="VN1278" s="98">
        <f t="shared" si="1273"/>
        <v>303435.59999999998</v>
      </c>
      <c r="VO1278" s="98">
        <f t="shared" si="1274"/>
        <v>309026.12</v>
      </c>
      <c r="VP1278" s="98">
        <f t="shared" si="1472"/>
        <v>78463.66</v>
      </c>
      <c r="VQ1278" s="98">
        <f t="shared" si="1473"/>
        <v>82158.460000000006</v>
      </c>
      <c r="VR1278" s="98">
        <f t="shared" si="1474"/>
        <v>86692.88</v>
      </c>
      <c r="VS1278" s="98">
        <f t="shared" si="1475"/>
        <v>8029.02</v>
      </c>
      <c r="VT1278" s="98">
        <f t="shared" si="1476"/>
        <v>6855.33</v>
      </c>
      <c r="VU1278" s="98">
        <f t="shared" si="1477"/>
        <v>6114.42</v>
      </c>
      <c r="VV1278" s="98">
        <f t="shared" si="1275"/>
        <v>2040055.16</v>
      </c>
      <c r="VW1278" s="98">
        <f t="shared" si="1275"/>
        <v>2136119.96</v>
      </c>
      <c r="VX1278" s="98">
        <f t="shared" si="1275"/>
        <v>2254014.88</v>
      </c>
      <c r="VY1278" s="98">
        <f t="shared" si="1276"/>
        <v>208754.52</v>
      </c>
      <c r="VZ1278" s="98">
        <f t="shared" si="1276"/>
        <v>178238.58</v>
      </c>
      <c r="WA1278" s="98">
        <f t="shared" si="1276"/>
        <v>158974.92000000001</v>
      </c>
      <c r="WB1278" s="103"/>
      <c r="WC1278" s="103"/>
      <c r="WD1278" s="103"/>
      <c r="WE1278" s="98">
        <f t="shared" si="1277"/>
        <v>0</v>
      </c>
      <c r="WF1278" s="98">
        <f t="shared" si="1278"/>
        <v>0</v>
      </c>
      <c r="WG1278" s="98">
        <f t="shared" si="1279"/>
        <v>0</v>
      </c>
      <c r="WH1278" s="98">
        <f t="shared" si="1280"/>
        <v>0</v>
      </c>
      <c r="WI1278" s="98">
        <f t="shared" si="1281"/>
        <v>0</v>
      </c>
      <c r="WJ1278" s="98">
        <f t="shared" si="1282"/>
        <v>0</v>
      </c>
      <c r="WK1278" s="98">
        <f t="shared" si="1478"/>
        <v>79689.16</v>
      </c>
      <c r="WL1278" s="98">
        <f t="shared" si="1479"/>
        <v>83665.03</v>
      </c>
      <c r="WM1278" s="98">
        <f t="shared" si="1480"/>
        <v>88538.55</v>
      </c>
      <c r="WN1278" s="98">
        <f t="shared" si="1481"/>
        <v>9343.8700000000008</v>
      </c>
      <c r="WO1278" s="98">
        <f t="shared" si="1482"/>
        <v>7912.53</v>
      </c>
      <c r="WP1278" s="98">
        <f t="shared" si="1483"/>
        <v>7002.45</v>
      </c>
      <c r="WQ1278" s="98">
        <f t="shared" si="1283"/>
        <v>0</v>
      </c>
      <c r="WR1278" s="98">
        <f t="shared" si="1283"/>
        <v>0</v>
      </c>
      <c r="WS1278" s="98">
        <f t="shared" si="1283"/>
        <v>0</v>
      </c>
      <c r="WT1278" s="98">
        <f t="shared" si="1284"/>
        <v>0</v>
      </c>
      <c r="WU1278" s="98">
        <f t="shared" si="1284"/>
        <v>0</v>
      </c>
      <c r="WV1278" s="98">
        <f t="shared" si="1284"/>
        <v>0</v>
      </c>
      <c r="WW1278" s="103"/>
      <c r="WX1278" s="103"/>
      <c r="WY1278" s="103"/>
      <c r="WZ1278" s="98">
        <f t="shared" si="1285"/>
        <v>0</v>
      </c>
      <c r="XA1278" s="98">
        <f t="shared" si="1286"/>
        <v>0</v>
      </c>
      <c r="XB1278" s="98">
        <f t="shared" si="1287"/>
        <v>0</v>
      </c>
      <c r="XC1278" s="98">
        <f t="shared" si="1288"/>
        <v>0</v>
      </c>
      <c r="XD1278" s="98">
        <f t="shared" si="1289"/>
        <v>0</v>
      </c>
      <c r="XE1278" s="98">
        <f t="shared" si="1290"/>
        <v>0</v>
      </c>
      <c r="XF1278" s="98">
        <f t="shared" si="1484"/>
        <v>79257.63</v>
      </c>
      <c r="XG1278" s="98">
        <f t="shared" si="1485"/>
        <v>83075.91</v>
      </c>
      <c r="XH1278" s="98">
        <f t="shared" si="1486"/>
        <v>87759.92</v>
      </c>
      <c r="XI1278" s="98">
        <f t="shared" si="1487"/>
        <v>6947.68</v>
      </c>
      <c r="XJ1278" s="98">
        <f t="shared" si="1488"/>
        <v>5939.19</v>
      </c>
      <c r="XK1278" s="98">
        <f t="shared" si="1489"/>
        <v>5340.53</v>
      </c>
      <c r="XL1278" s="98">
        <f t="shared" si="1291"/>
        <v>0</v>
      </c>
      <c r="XM1278" s="98">
        <f t="shared" si="1291"/>
        <v>0</v>
      </c>
      <c r="XN1278" s="98">
        <f t="shared" si="1291"/>
        <v>0</v>
      </c>
      <c r="XO1278" s="98">
        <f t="shared" si="1292"/>
        <v>0</v>
      </c>
      <c r="XP1278" s="98">
        <f t="shared" si="1292"/>
        <v>0</v>
      </c>
      <c r="XQ1278" s="98">
        <f t="shared" si="1292"/>
        <v>0</v>
      </c>
      <c r="XR1278" s="103"/>
      <c r="XS1278" s="103"/>
      <c r="XT1278" s="103"/>
      <c r="XU1278" s="98">
        <f t="shared" si="1293"/>
        <v>0</v>
      </c>
      <c r="XV1278" s="98">
        <f t="shared" si="1294"/>
        <v>0</v>
      </c>
      <c r="XW1278" s="98">
        <f t="shared" si="1295"/>
        <v>0</v>
      </c>
      <c r="XX1278" s="98">
        <f t="shared" si="1296"/>
        <v>0</v>
      </c>
      <c r="XY1278" s="98">
        <f t="shared" si="1297"/>
        <v>0</v>
      </c>
      <c r="XZ1278" s="98">
        <f t="shared" si="1298"/>
        <v>0</v>
      </c>
      <c r="YA1278" s="98">
        <f t="shared" si="1490"/>
        <v>0</v>
      </c>
      <c r="YB1278" s="98">
        <f t="shared" si="1491"/>
        <v>0</v>
      </c>
      <c r="YC1278" s="98">
        <f t="shared" si="1492"/>
        <v>0</v>
      </c>
      <c r="YD1278" s="98">
        <f t="shared" si="1493"/>
        <v>0</v>
      </c>
      <c r="YE1278" s="98">
        <f t="shared" si="1494"/>
        <v>0</v>
      </c>
      <c r="YF1278" s="98">
        <f t="shared" si="1495"/>
        <v>0</v>
      </c>
      <c r="YG1278" s="98">
        <f t="shared" si="1299"/>
        <v>0</v>
      </c>
      <c r="YH1278" s="98">
        <f t="shared" si="1299"/>
        <v>0</v>
      </c>
      <c r="YI1278" s="98">
        <f t="shared" si="1299"/>
        <v>0</v>
      </c>
      <c r="YJ1278" s="98">
        <f t="shared" si="1300"/>
        <v>0</v>
      </c>
      <c r="YK1278" s="98">
        <f t="shared" si="1300"/>
        <v>0</v>
      </c>
      <c r="YL1278" s="98">
        <f t="shared" si="1300"/>
        <v>0</v>
      </c>
      <c r="YM1278" s="146">
        <f t="shared" si="1301"/>
        <v>188</v>
      </c>
      <c r="YN1278" s="146">
        <f t="shared" si="1301"/>
        <v>188</v>
      </c>
      <c r="YO1278" s="146">
        <f t="shared" si="1301"/>
        <v>188</v>
      </c>
      <c r="YP1278" s="98">
        <f t="shared" si="1302"/>
        <v>13410416</v>
      </c>
      <c r="YQ1278" s="98">
        <f t="shared" si="1303"/>
        <v>13497084</v>
      </c>
      <c r="YR1278" s="98">
        <f t="shared" si="1304"/>
        <v>13610260</v>
      </c>
      <c r="YS1278" s="98">
        <f t="shared" si="1305"/>
        <v>2161422.84</v>
      </c>
      <c r="YT1278" s="98">
        <f t="shared" si="1306"/>
        <v>2194072.7999999998</v>
      </c>
      <c r="YU1278" s="98">
        <f t="shared" si="1307"/>
        <v>2234496.56</v>
      </c>
      <c r="YV1278" s="98">
        <f t="shared" si="1496"/>
        <v>79566.899999999994</v>
      </c>
      <c r="YW1278" s="98">
        <f t="shared" si="1497"/>
        <v>83527.67</v>
      </c>
      <c r="YX1278" s="98">
        <f t="shared" si="1498"/>
        <v>88383.58</v>
      </c>
      <c r="YY1278" s="98">
        <f t="shared" si="1499"/>
        <v>10021.040000000001</v>
      </c>
      <c r="YZ1278" s="98">
        <f t="shared" si="1500"/>
        <v>8551.09</v>
      </c>
      <c r="ZA1278" s="98">
        <f t="shared" si="1501"/>
        <v>7799.82</v>
      </c>
      <c r="ZB1278" s="98">
        <f t="shared" si="1308"/>
        <v>14958577.199999999</v>
      </c>
      <c r="ZC1278" s="98">
        <f t="shared" si="1308"/>
        <v>15703201.960000001</v>
      </c>
      <c r="ZD1278" s="98">
        <f t="shared" si="1308"/>
        <v>16616113.039999999</v>
      </c>
      <c r="ZE1278" s="98">
        <f t="shared" si="1309"/>
        <v>1883955.52</v>
      </c>
      <c r="ZF1278" s="98">
        <f t="shared" si="1309"/>
        <v>1607604.92</v>
      </c>
      <c r="ZG1278" s="98">
        <f t="shared" si="1309"/>
        <v>1466366.16</v>
      </c>
    </row>
    <row r="1279" spans="1:683" ht="38.25" customHeight="1">
      <c r="A1279" s="12" t="s">
        <v>731</v>
      </c>
      <c r="B1279" s="297" t="s">
        <v>723</v>
      </c>
      <c r="C1279" s="5"/>
      <c r="D1279" s="652"/>
      <c r="E1279" s="286"/>
      <c r="F1279" s="111">
        <f t="shared" si="1051"/>
        <v>197552</v>
      </c>
      <c r="G1279" s="111">
        <f t="shared" si="1051"/>
        <v>197552</v>
      </c>
      <c r="H1279" s="111">
        <f t="shared" si="1051"/>
        <v>197552</v>
      </c>
      <c r="I1279" s="98">
        <f t="shared" si="1052"/>
        <v>2946.61</v>
      </c>
      <c r="J1279" s="98">
        <f t="shared" si="1052"/>
        <v>2946.61</v>
      </c>
      <c r="K1279" s="98">
        <f t="shared" si="1052"/>
        <v>2946.61</v>
      </c>
      <c r="L1279" s="103">
        <v>1</v>
      </c>
      <c r="M1279" s="103">
        <v>1</v>
      </c>
      <c r="N1279" s="103">
        <v>1</v>
      </c>
      <c r="O1279" s="98">
        <f t="shared" si="1053"/>
        <v>197552</v>
      </c>
      <c r="P1279" s="98">
        <f t="shared" si="1054"/>
        <v>197552</v>
      </c>
      <c r="Q1279" s="98">
        <f t="shared" si="1055"/>
        <v>197552</v>
      </c>
      <c r="R1279" s="98">
        <f t="shared" si="1056"/>
        <v>2946.61</v>
      </c>
      <c r="S1279" s="98">
        <f t="shared" si="1057"/>
        <v>2946.61</v>
      </c>
      <c r="T1279" s="98">
        <f t="shared" si="1058"/>
        <v>2946.61</v>
      </c>
      <c r="U1279" s="98">
        <f t="shared" si="1310"/>
        <v>223471.1</v>
      </c>
      <c r="V1279" s="98">
        <f t="shared" si="1311"/>
        <v>233663.72</v>
      </c>
      <c r="W1279" s="98">
        <f t="shared" si="1312"/>
        <v>245858.17</v>
      </c>
      <c r="X1279" s="98">
        <f t="shared" si="1313"/>
        <v>2758.22</v>
      </c>
      <c r="Y1279" s="98">
        <f t="shared" si="1314"/>
        <v>2301.6999999999998</v>
      </c>
      <c r="Z1279" s="98">
        <f t="shared" si="1315"/>
        <v>2125.94</v>
      </c>
      <c r="AA1279" s="98">
        <f t="shared" si="1059"/>
        <v>223471.1</v>
      </c>
      <c r="AB1279" s="98">
        <f t="shared" si="1059"/>
        <v>233663.72</v>
      </c>
      <c r="AC1279" s="98">
        <f t="shared" si="1059"/>
        <v>245858.17</v>
      </c>
      <c r="AD1279" s="98">
        <f t="shared" si="1060"/>
        <v>2758.22</v>
      </c>
      <c r="AE1279" s="98">
        <f t="shared" si="1060"/>
        <v>2301.6999999999998</v>
      </c>
      <c r="AF1279" s="98">
        <f t="shared" si="1060"/>
        <v>2125.94</v>
      </c>
      <c r="AG1279" s="103">
        <v>3</v>
      </c>
      <c r="AH1279" s="103">
        <v>3</v>
      </c>
      <c r="AI1279" s="103">
        <v>3</v>
      </c>
      <c r="AJ1279" s="98">
        <f t="shared" si="1061"/>
        <v>592656</v>
      </c>
      <c r="AK1279" s="98">
        <f t="shared" si="1062"/>
        <v>592656</v>
      </c>
      <c r="AL1279" s="98">
        <f t="shared" si="1063"/>
        <v>592656</v>
      </c>
      <c r="AM1279" s="98">
        <f t="shared" si="1064"/>
        <v>8839.83</v>
      </c>
      <c r="AN1279" s="98">
        <f t="shared" si="1065"/>
        <v>8839.83</v>
      </c>
      <c r="AO1279" s="98">
        <f t="shared" si="1066"/>
        <v>8839.83</v>
      </c>
      <c r="AP1279" s="98">
        <f t="shared" si="1316"/>
        <v>222005.98</v>
      </c>
      <c r="AQ1279" s="98">
        <f t="shared" si="1317"/>
        <v>232159.65</v>
      </c>
      <c r="AR1279" s="98">
        <f t="shared" si="1318"/>
        <v>244305.39</v>
      </c>
      <c r="AS1279" s="98">
        <f t="shared" si="1319"/>
        <v>3365.86</v>
      </c>
      <c r="AT1279" s="98">
        <f t="shared" si="1320"/>
        <v>2985.14</v>
      </c>
      <c r="AU1279" s="98">
        <f t="shared" si="1321"/>
        <v>2767.88</v>
      </c>
      <c r="AV1279" s="98">
        <f t="shared" si="1067"/>
        <v>666017.93999999994</v>
      </c>
      <c r="AW1279" s="98">
        <f t="shared" si="1067"/>
        <v>696478.95</v>
      </c>
      <c r="AX1279" s="98">
        <f t="shared" si="1067"/>
        <v>732916.17</v>
      </c>
      <c r="AY1279" s="98">
        <f t="shared" si="1068"/>
        <v>10097.58</v>
      </c>
      <c r="AZ1279" s="98">
        <f t="shared" si="1068"/>
        <v>8955.42</v>
      </c>
      <c r="BA1279" s="98">
        <f t="shared" si="1068"/>
        <v>8303.64</v>
      </c>
      <c r="BB1279" s="103"/>
      <c r="BC1279" s="103"/>
      <c r="BD1279" s="103"/>
      <c r="BE1279" s="98">
        <f t="shared" si="1069"/>
        <v>0</v>
      </c>
      <c r="BF1279" s="98">
        <f t="shared" si="1070"/>
        <v>0</v>
      </c>
      <c r="BG1279" s="98">
        <f t="shared" si="1071"/>
        <v>0</v>
      </c>
      <c r="BH1279" s="98">
        <f t="shared" si="1072"/>
        <v>0</v>
      </c>
      <c r="BI1279" s="98">
        <f t="shared" si="1073"/>
        <v>0</v>
      </c>
      <c r="BJ1279" s="98">
        <f t="shared" si="1074"/>
        <v>0</v>
      </c>
      <c r="BK1279" s="98">
        <f t="shared" si="1322"/>
        <v>220845.86</v>
      </c>
      <c r="BL1279" s="98">
        <f t="shared" si="1323"/>
        <v>230100.17</v>
      </c>
      <c r="BM1279" s="98">
        <f t="shared" si="1324"/>
        <v>241161.54</v>
      </c>
      <c r="BN1279" s="98">
        <f t="shared" si="1325"/>
        <v>2216.38</v>
      </c>
      <c r="BO1279" s="98">
        <f t="shared" si="1326"/>
        <v>1875.38</v>
      </c>
      <c r="BP1279" s="98">
        <f t="shared" si="1327"/>
        <v>1693.25</v>
      </c>
      <c r="BQ1279" s="98">
        <f t="shared" si="1075"/>
        <v>0</v>
      </c>
      <c r="BR1279" s="98">
        <f t="shared" si="1075"/>
        <v>0</v>
      </c>
      <c r="BS1279" s="98">
        <f t="shared" si="1075"/>
        <v>0</v>
      </c>
      <c r="BT1279" s="98">
        <f t="shared" si="1076"/>
        <v>0</v>
      </c>
      <c r="BU1279" s="98">
        <f t="shared" si="1076"/>
        <v>0</v>
      </c>
      <c r="BV1279" s="98">
        <f t="shared" si="1076"/>
        <v>0</v>
      </c>
      <c r="BW1279" s="103"/>
      <c r="BX1279" s="103"/>
      <c r="BY1279" s="103"/>
      <c r="BZ1279" s="98">
        <f t="shared" si="1077"/>
        <v>0</v>
      </c>
      <c r="CA1279" s="98">
        <f t="shared" si="1078"/>
        <v>0</v>
      </c>
      <c r="CB1279" s="98">
        <f t="shared" si="1079"/>
        <v>0</v>
      </c>
      <c r="CC1279" s="98">
        <f t="shared" si="1080"/>
        <v>0</v>
      </c>
      <c r="CD1279" s="98">
        <f t="shared" si="1081"/>
        <v>0</v>
      </c>
      <c r="CE1279" s="98">
        <f t="shared" si="1082"/>
        <v>0</v>
      </c>
      <c r="CF1279" s="98">
        <f t="shared" si="1328"/>
        <v>220853.54</v>
      </c>
      <c r="CG1279" s="98">
        <f t="shared" si="1329"/>
        <v>230571.19</v>
      </c>
      <c r="CH1279" s="98">
        <f t="shared" si="1330"/>
        <v>242198.1</v>
      </c>
      <c r="CI1279" s="98">
        <f t="shared" si="1331"/>
        <v>3143.69</v>
      </c>
      <c r="CJ1279" s="98">
        <f t="shared" si="1332"/>
        <v>2601.29</v>
      </c>
      <c r="CK1279" s="98">
        <f t="shared" si="1333"/>
        <v>2436.0500000000002</v>
      </c>
      <c r="CL1279" s="98">
        <f t="shared" si="1083"/>
        <v>0</v>
      </c>
      <c r="CM1279" s="98">
        <f t="shared" si="1083"/>
        <v>0</v>
      </c>
      <c r="CN1279" s="98">
        <f t="shared" si="1083"/>
        <v>0</v>
      </c>
      <c r="CO1279" s="98">
        <f t="shared" si="1084"/>
        <v>0</v>
      </c>
      <c r="CP1279" s="98">
        <f t="shared" si="1084"/>
        <v>0</v>
      </c>
      <c r="CQ1279" s="98">
        <f t="shared" si="1084"/>
        <v>0</v>
      </c>
      <c r="CR1279" s="103">
        <v>3</v>
      </c>
      <c r="CS1279" s="103">
        <v>3</v>
      </c>
      <c r="CT1279" s="103">
        <v>3</v>
      </c>
      <c r="CU1279" s="98">
        <f t="shared" si="1085"/>
        <v>592656</v>
      </c>
      <c r="CV1279" s="98">
        <f t="shared" si="1086"/>
        <v>592656</v>
      </c>
      <c r="CW1279" s="98">
        <f t="shared" si="1087"/>
        <v>592656</v>
      </c>
      <c r="CX1279" s="98">
        <f t="shared" si="1088"/>
        <v>8839.83</v>
      </c>
      <c r="CY1279" s="98">
        <f t="shared" si="1089"/>
        <v>8839.83</v>
      </c>
      <c r="CZ1279" s="98">
        <f t="shared" si="1090"/>
        <v>8839.83</v>
      </c>
      <c r="DA1279" s="98">
        <f t="shared" si="1334"/>
        <v>218626.29</v>
      </c>
      <c r="DB1279" s="98">
        <f t="shared" si="1335"/>
        <v>227450.21</v>
      </c>
      <c r="DC1279" s="98">
        <f t="shared" si="1336"/>
        <v>238010.05</v>
      </c>
      <c r="DD1279" s="98">
        <f t="shared" si="1337"/>
        <v>1916.17</v>
      </c>
      <c r="DE1279" s="98">
        <f t="shared" si="1338"/>
        <v>1595.6</v>
      </c>
      <c r="DF1279" s="98">
        <f t="shared" si="1339"/>
        <v>1458</v>
      </c>
      <c r="DG1279" s="98">
        <f t="shared" si="1091"/>
        <v>655878.87</v>
      </c>
      <c r="DH1279" s="98">
        <f t="shared" si="1091"/>
        <v>682350.63</v>
      </c>
      <c r="DI1279" s="98">
        <f t="shared" si="1091"/>
        <v>714030.15</v>
      </c>
      <c r="DJ1279" s="98">
        <f t="shared" si="1092"/>
        <v>5748.51</v>
      </c>
      <c r="DK1279" s="98">
        <f t="shared" si="1092"/>
        <v>4786.8</v>
      </c>
      <c r="DL1279" s="98">
        <f t="shared" si="1092"/>
        <v>4374</v>
      </c>
      <c r="DM1279" s="103"/>
      <c r="DN1279" s="103"/>
      <c r="DO1279" s="103"/>
      <c r="DP1279" s="98">
        <f t="shared" si="1093"/>
        <v>0</v>
      </c>
      <c r="DQ1279" s="98">
        <f t="shared" si="1094"/>
        <v>0</v>
      </c>
      <c r="DR1279" s="98">
        <f t="shared" si="1095"/>
        <v>0</v>
      </c>
      <c r="DS1279" s="98">
        <f t="shared" si="1096"/>
        <v>0</v>
      </c>
      <c r="DT1279" s="98">
        <f t="shared" si="1097"/>
        <v>0</v>
      </c>
      <c r="DU1279" s="98">
        <f t="shared" si="1098"/>
        <v>0</v>
      </c>
      <c r="DV1279" s="98">
        <f t="shared" si="1340"/>
        <v>222050.75</v>
      </c>
      <c r="DW1279" s="98">
        <f t="shared" si="1341"/>
        <v>232208.4</v>
      </c>
      <c r="DX1279" s="98">
        <f t="shared" si="1342"/>
        <v>244356.03</v>
      </c>
      <c r="DY1279" s="98">
        <f t="shared" si="1343"/>
        <v>2647.38</v>
      </c>
      <c r="DZ1279" s="98">
        <f t="shared" si="1344"/>
        <v>2195.2600000000002</v>
      </c>
      <c r="EA1279" s="98">
        <f t="shared" si="1345"/>
        <v>2020.53</v>
      </c>
      <c r="EB1279" s="98">
        <f t="shared" si="1099"/>
        <v>0</v>
      </c>
      <c r="EC1279" s="98">
        <f t="shared" si="1099"/>
        <v>0</v>
      </c>
      <c r="ED1279" s="98">
        <f t="shared" si="1099"/>
        <v>0</v>
      </c>
      <c r="EE1279" s="98">
        <f t="shared" si="1100"/>
        <v>0</v>
      </c>
      <c r="EF1279" s="98">
        <f t="shared" si="1100"/>
        <v>0</v>
      </c>
      <c r="EG1279" s="98">
        <f t="shared" si="1100"/>
        <v>0</v>
      </c>
      <c r="EH1279" s="103">
        <v>1</v>
      </c>
      <c r="EI1279" s="103">
        <v>1</v>
      </c>
      <c r="EJ1279" s="103">
        <v>1</v>
      </c>
      <c r="EK1279" s="98">
        <f t="shared" si="1101"/>
        <v>197552</v>
      </c>
      <c r="EL1279" s="98">
        <f t="shared" si="1102"/>
        <v>197552</v>
      </c>
      <c r="EM1279" s="98">
        <f t="shared" si="1103"/>
        <v>197552</v>
      </c>
      <c r="EN1279" s="98">
        <f t="shared" si="1104"/>
        <v>2946.61</v>
      </c>
      <c r="EO1279" s="98">
        <f t="shared" si="1105"/>
        <v>2946.61</v>
      </c>
      <c r="EP1279" s="98">
        <f t="shared" si="1106"/>
        <v>2946.61</v>
      </c>
      <c r="EQ1279" s="98">
        <f t="shared" si="1346"/>
        <v>222970.86</v>
      </c>
      <c r="ER1279" s="98">
        <f t="shared" si="1347"/>
        <v>233497.18</v>
      </c>
      <c r="ES1279" s="98">
        <f t="shared" si="1348"/>
        <v>246090.77</v>
      </c>
      <c r="ET1279" s="98">
        <f t="shared" si="1349"/>
        <v>2367.38</v>
      </c>
      <c r="EU1279" s="98">
        <f t="shared" si="1350"/>
        <v>2002.07</v>
      </c>
      <c r="EV1279" s="98">
        <f t="shared" si="1351"/>
        <v>1811.12</v>
      </c>
      <c r="EW1279" s="98">
        <f t="shared" si="1107"/>
        <v>222970.86</v>
      </c>
      <c r="EX1279" s="98">
        <f t="shared" si="1107"/>
        <v>233497.18</v>
      </c>
      <c r="EY1279" s="98">
        <f t="shared" si="1107"/>
        <v>246090.77</v>
      </c>
      <c r="EZ1279" s="98">
        <f t="shared" si="1108"/>
        <v>2367.38</v>
      </c>
      <c r="FA1279" s="98">
        <f t="shared" si="1108"/>
        <v>2002.07</v>
      </c>
      <c r="FB1279" s="98">
        <f t="shared" si="1108"/>
        <v>1811.12</v>
      </c>
      <c r="FC1279" s="103"/>
      <c r="FD1279" s="103"/>
      <c r="FE1279" s="103"/>
      <c r="FF1279" s="98">
        <f t="shared" si="1109"/>
        <v>0</v>
      </c>
      <c r="FG1279" s="98">
        <f t="shared" si="1110"/>
        <v>0</v>
      </c>
      <c r="FH1279" s="98">
        <f t="shared" si="1111"/>
        <v>0</v>
      </c>
      <c r="FI1279" s="98">
        <f t="shared" si="1112"/>
        <v>0</v>
      </c>
      <c r="FJ1279" s="98">
        <f t="shared" si="1113"/>
        <v>0</v>
      </c>
      <c r="FK1279" s="98">
        <f t="shared" si="1114"/>
        <v>0</v>
      </c>
      <c r="FL1279" s="98">
        <f t="shared" si="1352"/>
        <v>222013.23</v>
      </c>
      <c r="FM1279" s="98">
        <f t="shared" si="1353"/>
        <v>230907.5</v>
      </c>
      <c r="FN1279" s="98">
        <f t="shared" si="1354"/>
        <v>241557.94</v>
      </c>
      <c r="FO1279" s="98">
        <f t="shared" si="1355"/>
        <v>1685.16</v>
      </c>
      <c r="FP1279" s="98">
        <f t="shared" si="1356"/>
        <v>1409.81</v>
      </c>
      <c r="FQ1279" s="98">
        <f t="shared" si="1357"/>
        <v>1233.06</v>
      </c>
      <c r="FR1279" s="98">
        <f t="shared" si="1115"/>
        <v>0</v>
      </c>
      <c r="FS1279" s="98">
        <f t="shared" si="1115"/>
        <v>0</v>
      </c>
      <c r="FT1279" s="98">
        <f t="shared" si="1115"/>
        <v>0</v>
      </c>
      <c r="FU1279" s="98">
        <f t="shared" si="1116"/>
        <v>0</v>
      </c>
      <c r="FV1279" s="98">
        <f t="shared" si="1116"/>
        <v>0</v>
      </c>
      <c r="FW1279" s="98">
        <f t="shared" si="1116"/>
        <v>0</v>
      </c>
      <c r="FX1279" s="103">
        <v>3</v>
      </c>
      <c r="FY1279" s="103">
        <v>3</v>
      </c>
      <c r="FZ1279" s="103">
        <v>3</v>
      </c>
      <c r="GA1279" s="98">
        <f t="shared" si="1117"/>
        <v>592656</v>
      </c>
      <c r="GB1279" s="98">
        <f t="shared" si="1118"/>
        <v>592656</v>
      </c>
      <c r="GC1279" s="98">
        <f t="shared" si="1119"/>
        <v>592656</v>
      </c>
      <c r="GD1279" s="98">
        <f t="shared" si="1120"/>
        <v>8839.83</v>
      </c>
      <c r="GE1279" s="98">
        <f t="shared" si="1121"/>
        <v>8839.83</v>
      </c>
      <c r="GF1279" s="98">
        <f t="shared" si="1122"/>
        <v>8839.83</v>
      </c>
      <c r="GG1279" s="98">
        <f t="shared" si="1358"/>
        <v>218811.67</v>
      </c>
      <c r="GH1279" s="98">
        <f t="shared" si="1359"/>
        <v>227573.06</v>
      </c>
      <c r="GI1279" s="98">
        <f t="shared" si="1360"/>
        <v>238052.17</v>
      </c>
      <c r="GJ1279" s="98">
        <f t="shared" si="1361"/>
        <v>2777.92</v>
      </c>
      <c r="GK1279" s="98">
        <f t="shared" si="1362"/>
        <v>2332.09</v>
      </c>
      <c r="GL1279" s="98">
        <f t="shared" si="1363"/>
        <v>2068.3200000000002</v>
      </c>
      <c r="GM1279" s="98">
        <f t="shared" si="1123"/>
        <v>656435.01</v>
      </c>
      <c r="GN1279" s="98">
        <f t="shared" si="1123"/>
        <v>682719.18</v>
      </c>
      <c r="GO1279" s="98">
        <f t="shared" si="1123"/>
        <v>714156.51</v>
      </c>
      <c r="GP1279" s="98">
        <f t="shared" si="1124"/>
        <v>8333.76</v>
      </c>
      <c r="GQ1279" s="98">
        <f t="shared" si="1124"/>
        <v>6996.27</v>
      </c>
      <c r="GR1279" s="98">
        <f t="shared" si="1124"/>
        <v>6204.96</v>
      </c>
      <c r="GS1279" s="103"/>
      <c r="GT1279" s="103"/>
      <c r="GU1279" s="103"/>
      <c r="GV1279" s="98">
        <f t="shared" si="1125"/>
        <v>0</v>
      </c>
      <c r="GW1279" s="98">
        <f t="shared" si="1126"/>
        <v>0</v>
      </c>
      <c r="GX1279" s="98">
        <f t="shared" si="1127"/>
        <v>0</v>
      </c>
      <c r="GY1279" s="98">
        <f t="shared" si="1128"/>
        <v>0</v>
      </c>
      <c r="GZ1279" s="98">
        <f t="shared" si="1129"/>
        <v>0</v>
      </c>
      <c r="HA1279" s="98">
        <f t="shared" si="1130"/>
        <v>0</v>
      </c>
      <c r="HB1279" s="98">
        <f t="shared" si="1364"/>
        <v>222054.45</v>
      </c>
      <c r="HC1279" s="98">
        <f t="shared" si="1365"/>
        <v>231263.42</v>
      </c>
      <c r="HD1279" s="98">
        <f t="shared" si="1366"/>
        <v>242287.85</v>
      </c>
      <c r="HE1279" s="98">
        <f t="shared" si="1367"/>
        <v>2369.6799999999998</v>
      </c>
      <c r="HF1279" s="98">
        <f t="shared" si="1368"/>
        <v>1965.86</v>
      </c>
      <c r="HG1279" s="98">
        <f t="shared" si="1369"/>
        <v>1712.74</v>
      </c>
      <c r="HH1279" s="98">
        <f t="shared" si="1131"/>
        <v>0</v>
      </c>
      <c r="HI1279" s="98">
        <f t="shared" si="1131"/>
        <v>0</v>
      </c>
      <c r="HJ1279" s="98">
        <f t="shared" si="1131"/>
        <v>0</v>
      </c>
      <c r="HK1279" s="98">
        <f t="shared" si="1132"/>
        <v>0</v>
      </c>
      <c r="HL1279" s="98">
        <f t="shared" si="1132"/>
        <v>0</v>
      </c>
      <c r="HM1279" s="98">
        <f t="shared" si="1132"/>
        <v>0</v>
      </c>
      <c r="HN1279" s="103"/>
      <c r="HO1279" s="103"/>
      <c r="HP1279" s="103"/>
      <c r="HQ1279" s="98">
        <f t="shared" si="1133"/>
        <v>0</v>
      </c>
      <c r="HR1279" s="98">
        <f t="shared" si="1134"/>
        <v>0</v>
      </c>
      <c r="HS1279" s="98">
        <f t="shared" si="1135"/>
        <v>0</v>
      </c>
      <c r="HT1279" s="98">
        <f t="shared" si="1136"/>
        <v>0</v>
      </c>
      <c r="HU1279" s="98">
        <f t="shared" si="1137"/>
        <v>0</v>
      </c>
      <c r="HV1279" s="98">
        <f t="shared" si="1138"/>
        <v>0</v>
      </c>
      <c r="HW1279" s="98">
        <f t="shared" si="1370"/>
        <v>222135.21</v>
      </c>
      <c r="HX1279" s="98">
        <f t="shared" si="1371"/>
        <v>232172.64</v>
      </c>
      <c r="HY1279" s="98">
        <f t="shared" si="1372"/>
        <v>244173.02</v>
      </c>
      <c r="HZ1279" s="98">
        <f t="shared" si="1373"/>
        <v>2594.1999999999998</v>
      </c>
      <c r="IA1279" s="98">
        <f t="shared" si="1374"/>
        <v>2185.29</v>
      </c>
      <c r="IB1279" s="98">
        <f t="shared" si="1375"/>
        <v>1968.78</v>
      </c>
      <c r="IC1279" s="98">
        <f t="shared" si="1139"/>
        <v>0</v>
      </c>
      <c r="ID1279" s="98">
        <f t="shared" si="1139"/>
        <v>0</v>
      </c>
      <c r="IE1279" s="98">
        <f t="shared" si="1139"/>
        <v>0</v>
      </c>
      <c r="IF1279" s="98">
        <f t="shared" si="1140"/>
        <v>0</v>
      </c>
      <c r="IG1279" s="98">
        <f t="shared" si="1140"/>
        <v>0</v>
      </c>
      <c r="IH1279" s="98">
        <f t="shared" si="1140"/>
        <v>0</v>
      </c>
      <c r="II1279" s="103"/>
      <c r="IJ1279" s="103"/>
      <c r="IK1279" s="103"/>
      <c r="IL1279" s="98">
        <f t="shared" si="1141"/>
        <v>0</v>
      </c>
      <c r="IM1279" s="98">
        <f t="shared" si="1142"/>
        <v>0</v>
      </c>
      <c r="IN1279" s="98">
        <f t="shared" si="1143"/>
        <v>0</v>
      </c>
      <c r="IO1279" s="98">
        <f t="shared" si="1144"/>
        <v>0</v>
      </c>
      <c r="IP1279" s="98">
        <f t="shared" si="1145"/>
        <v>0</v>
      </c>
      <c r="IQ1279" s="98">
        <f t="shared" si="1146"/>
        <v>0</v>
      </c>
      <c r="IR1279" s="98">
        <f t="shared" si="1376"/>
        <v>217019.5</v>
      </c>
      <c r="IS1279" s="98">
        <f t="shared" si="1377"/>
        <v>225311.26</v>
      </c>
      <c r="IT1279" s="98">
        <f t="shared" si="1378"/>
        <v>235221.3</v>
      </c>
      <c r="IU1279" s="98">
        <f t="shared" si="1379"/>
        <v>7708.13</v>
      </c>
      <c r="IV1279" s="98">
        <f t="shared" si="1380"/>
        <v>6627.91</v>
      </c>
      <c r="IW1279" s="98">
        <f t="shared" si="1381"/>
        <v>6276.97</v>
      </c>
      <c r="IX1279" s="98">
        <f t="shared" si="1147"/>
        <v>0</v>
      </c>
      <c r="IY1279" s="98">
        <f t="shared" si="1147"/>
        <v>0</v>
      </c>
      <c r="IZ1279" s="98">
        <f t="shared" si="1147"/>
        <v>0</v>
      </c>
      <c r="JA1279" s="98">
        <f t="shared" si="1148"/>
        <v>0</v>
      </c>
      <c r="JB1279" s="98">
        <f t="shared" si="1148"/>
        <v>0</v>
      </c>
      <c r="JC1279" s="98">
        <f t="shared" si="1148"/>
        <v>0</v>
      </c>
      <c r="JD1279" s="103">
        <v>2</v>
      </c>
      <c r="JE1279" s="103">
        <v>2</v>
      </c>
      <c r="JF1279" s="103">
        <v>2</v>
      </c>
      <c r="JG1279" s="98">
        <f t="shared" si="1149"/>
        <v>395104</v>
      </c>
      <c r="JH1279" s="98">
        <f t="shared" si="1150"/>
        <v>395104</v>
      </c>
      <c r="JI1279" s="98">
        <f t="shared" si="1151"/>
        <v>395104</v>
      </c>
      <c r="JJ1279" s="98">
        <f t="shared" si="1152"/>
        <v>5893.22</v>
      </c>
      <c r="JK1279" s="98">
        <f t="shared" si="1153"/>
        <v>5893.22</v>
      </c>
      <c r="JL1279" s="98">
        <f t="shared" si="1154"/>
        <v>5893.22</v>
      </c>
      <c r="JM1279" s="98">
        <f t="shared" si="1382"/>
        <v>220327.41</v>
      </c>
      <c r="JN1279" s="98">
        <f t="shared" si="1383"/>
        <v>229869.18</v>
      </c>
      <c r="JO1279" s="98">
        <f t="shared" si="1384"/>
        <v>241295.19</v>
      </c>
      <c r="JP1279" s="98">
        <f t="shared" si="1385"/>
        <v>2070.79</v>
      </c>
      <c r="JQ1279" s="98">
        <f t="shared" si="1386"/>
        <v>1705.26</v>
      </c>
      <c r="JR1279" s="98">
        <f t="shared" si="1387"/>
        <v>1488.74</v>
      </c>
      <c r="JS1279" s="98">
        <f t="shared" si="1155"/>
        <v>440654.82</v>
      </c>
      <c r="JT1279" s="98">
        <f t="shared" si="1155"/>
        <v>459738.36</v>
      </c>
      <c r="JU1279" s="98">
        <f t="shared" si="1155"/>
        <v>482590.38</v>
      </c>
      <c r="JV1279" s="98">
        <f t="shared" si="1156"/>
        <v>4141.58</v>
      </c>
      <c r="JW1279" s="98">
        <f t="shared" si="1156"/>
        <v>3410.52</v>
      </c>
      <c r="JX1279" s="98">
        <f t="shared" si="1156"/>
        <v>2977.48</v>
      </c>
      <c r="JY1279" s="103">
        <v>1</v>
      </c>
      <c r="JZ1279" s="103">
        <v>1</v>
      </c>
      <c r="KA1279" s="103">
        <v>1</v>
      </c>
      <c r="KB1279" s="98">
        <f t="shared" si="1157"/>
        <v>197552</v>
      </c>
      <c r="KC1279" s="98">
        <f t="shared" si="1158"/>
        <v>197552</v>
      </c>
      <c r="KD1279" s="98">
        <f t="shared" si="1159"/>
        <v>197552</v>
      </c>
      <c r="KE1279" s="98">
        <f t="shared" si="1160"/>
        <v>2946.61</v>
      </c>
      <c r="KF1279" s="98">
        <f t="shared" si="1161"/>
        <v>2946.61</v>
      </c>
      <c r="KG1279" s="98">
        <f t="shared" si="1162"/>
        <v>2946.61</v>
      </c>
      <c r="KH1279" s="98">
        <f t="shared" si="1388"/>
        <v>221165.83</v>
      </c>
      <c r="KI1279" s="98">
        <f t="shared" si="1389"/>
        <v>231258.22</v>
      </c>
      <c r="KJ1279" s="98">
        <f t="shared" si="1390"/>
        <v>243331.43</v>
      </c>
      <c r="KK1279" s="98">
        <f t="shared" si="1391"/>
        <v>1818.24</v>
      </c>
      <c r="KL1279" s="98">
        <f t="shared" si="1392"/>
        <v>1520.99</v>
      </c>
      <c r="KM1279" s="98">
        <f t="shared" si="1393"/>
        <v>1350.97</v>
      </c>
      <c r="KN1279" s="98">
        <f t="shared" si="1163"/>
        <v>221165.83</v>
      </c>
      <c r="KO1279" s="98">
        <f t="shared" si="1163"/>
        <v>231258.22</v>
      </c>
      <c r="KP1279" s="98">
        <f t="shared" si="1163"/>
        <v>243331.43</v>
      </c>
      <c r="KQ1279" s="98">
        <f t="shared" si="1164"/>
        <v>1818.24</v>
      </c>
      <c r="KR1279" s="98">
        <f t="shared" si="1164"/>
        <v>1520.99</v>
      </c>
      <c r="KS1279" s="98">
        <f t="shared" si="1164"/>
        <v>1350.97</v>
      </c>
      <c r="KT1279" s="103"/>
      <c r="KU1279" s="103"/>
      <c r="KV1279" s="103"/>
      <c r="KW1279" s="98">
        <f t="shared" si="1165"/>
        <v>0</v>
      </c>
      <c r="KX1279" s="98">
        <f t="shared" si="1166"/>
        <v>0</v>
      </c>
      <c r="KY1279" s="98">
        <f t="shared" si="1167"/>
        <v>0</v>
      </c>
      <c r="KZ1279" s="98">
        <f t="shared" si="1168"/>
        <v>0</v>
      </c>
      <c r="LA1279" s="98">
        <f t="shared" si="1169"/>
        <v>0</v>
      </c>
      <c r="LB1279" s="98">
        <f t="shared" si="1170"/>
        <v>0</v>
      </c>
      <c r="LC1279" s="98">
        <f t="shared" si="1394"/>
        <v>222576.74</v>
      </c>
      <c r="LD1279" s="98">
        <f t="shared" si="1395"/>
        <v>233213.11</v>
      </c>
      <c r="LE1279" s="98">
        <f t="shared" si="1396"/>
        <v>245939.69</v>
      </c>
      <c r="LF1279" s="98">
        <f t="shared" si="1397"/>
        <v>3879.22</v>
      </c>
      <c r="LG1279" s="98">
        <f t="shared" si="1398"/>
        <v>3239.99</v>
      </c>
      <c r="LH1279" s="98">
        <f t="shared" si="1399"/>
        <v>2847.35</v>
      </c>
      <c r="LI1279" s="98">
        <f t="shared" si="1171"/>
        <v>0</v>
      </c>
      <c r="LJ1279" s="98">
        <f t="shared" si="1171"/>
        <v>0</v>
      </c>
      <c r="LK1279" s="98">
        <f t="shared" si="1171"/>
        <v>0</v>
      </c>
      <c r="LL1279" s="98">
        <f t="shared" si="1172"/>
        <v>0</v>
      </c>
      <c r="LM1279" s="98">
        <f t="shared" si="1172"/>
        <v>0</v>
      </c>
      <c r="LN1279" s="98">
        <f t="shared" si="1172"/>
        <v>0</v>
      </c>
      <c r="LO1279" s="103">
        <v>3</v>
      </c>
      <c r="LP1279" s="103">
        <v>3</v>
      </c>
      <c r="LQ1279" s="103">
        <v>3</v>
      </c>
      <c r="LR1279" s="98">
        <f t="shared" si="1173"/>
        <v>592656</v>
      </c>
      <c r="LS1279" s="98">
        <f t="shared" si="1174"/>
        <v>592656</v>
      </c>
      <c r="LT1279" s="98">
        <f t="shared" si="1175"/>
        <v>592656</v>
      </c>
      <c r="LU1279" s="98">
        <f t="shared" si="1176"/>
        <v>8839.83</v>
      </c>
      <c r="LV1279" s="98">
        <f t="shared" si="1177"/>
        <v>8839.83</v>
      </c>
      <c r="LW1279" s="98">
        <f t="shared" si="1178"/>
        <v>8839.83</v>
      </c>
      <c r="LX1279" s="98">
        <f t="shared" si="1400"/>
        <v>216664.04</v>
      </c>
      <c r="LY1279" s="98">
        <f t="shared" si="1401"/>
        <v>225610.05</v>
      </c>
      <c r="LZ1279" s="98">
        <f t="shared" si="1402"/>
        <v>236316.44</v>
      </c>
      <c r="MA1279" s="98">
        <f t="shared" si="1403"/>
        <v>2149.16</v>
      </c>
      <c r="MB1279" s="98">
        <f t="shared" si="1404"/>
        <v>1856.76</v>
      </c>
      <c r="MC1279" s="98">
        <f t="shared" si="1405"/>
        <v>1722.32</v>
      </c>
      <c r="MD1279" s="98">
        <f t="shared" si="1179"/>
        <v>649992.12</v>
      </c>
      <c r="ME1279" s="98">
        <f t="shared" si="1179"/>
        <v>676830.15</v>
      </c>
      <c r="MF1279" s="98">
        <f t="shared" si="1179"/>
        <v>708949.32</v>
      </c>
      <c r="MG1279" s="98">
        <f t="shared" si="1180"/>
        <v>6447.48</v>
      </c>
      <c r="MH1279" s="98">
        <f t="shared" si="1180"/>
        <v>5570.28</v>
      </c>
      <c r="MI1279" s="98">
        <f t="shared" si="1180"/>
        <v>5166.96</v>
      </c>
      <c r="MJ1279" s="103">
        <v>2</v>
      </c>
      <c r="MK1279" s="103">
        <v>2</v>
      </c>
      <c r="ML1279" s="103">
        <v>2</v>
      </c>
      <c r="MM1279" s="98">
        <f t="shared" si="1181"/>
        <v>395104</v>
      </c>
      <c r="MN1279" s="98">
        <f t="shared" si="1182"/>
        <v>395104</v>
      </c>
      <c r="MO1279" s="98">
        <f t="shared" si="1183"/>
        <v>395104</v>
      </c>
      <c r="MP1279" s="98">
        <f t="shared" si="1184"/>
        <v>5893.22</v>
      </c>
      <c r="MQ1279" s="98">
        <f t="shared" si="1185"/>
        <v>5893.22</v>
      </c>
      <c r="MR1279" s="98">
        <f t="shared" si="1186"/>
        <v>5893.22</v>
      </c>
      <c r="MS1279" s="98">
        <f t="shared" si="1406"/>
        <v>220817.76</v>
      </c>
      <c r="MT1279" s="98">
        <f t="shared" si="1407"/>
        <v>230486.61</v>
      </c>
      <c r="MU1279" s="98">
        <f t="shared" si="1408"/>
        <v>242053.34</v>
      </c>
      <c r="MV1279" s="98">
        <f t="shared" si="1409"/>
        <v>2491.3000000000002</v>
      </c>
      <c r="MW1279" s="98">
        <f t="shared" si="1410"/>
        <v>2042.16</v>
      </c>
      <c r="MX1279" s="98">
        <f t="shared" si="1411"/>
        <v>1759.99</v>
      </c>
      <c r="MY1279" s="98">
        <f t="shared" si="1187"/>
        <v>441635.52</v>
      </c>
      <c r="MZ1279" s="98">
        <f t="shared" si="1187"/>
        <v>460973.22</v>
      </c>
      <c r="NA1279" s="98">
        <f t="shared" si="1187"/>
        <v>484106.68</v>
      </c>
      <c r="NB1279" s="98">
        <f t="shared" si="1188"/>
        <v>4982.6000000000004</v>
      </c>
      <c r="NC1279" s="98">
        <f t="shared" si="1188"/>
        <v>4084.32</v>
      </c>
      <c r="ND1279" s="98">
        <f t="shared" si="1188"/>
        <v>3519.98</v>
      </c>
      <c r="NE1279" s="103">
        <v>2</v>
      </c>
      <c r="NF1279" s="103">
        <v>2</v>
      </c>
      <c r="NG1279" s="103">
        <v>2</v>
      </c>
      <c r="NH1279" s="98">
        <f t="shared" si="1189"/>
        <v>395104</v>
      </c>
      <c r="NI1279" s="98">
        <f t="shared" si="1190"/>
        <v>395104</v>
      </c>
      <c r="NJ1279" s="98">
        <f t="shared" si="1191"/>
        <v>395104</v>
      </c>
      <c r="NK1279" s="98">
        <f t="shared" si="1192"/>
        <v>5893.22</v>
      </c>
      <c r="NL1279" s="98">
        <f t="shared" si="1193"/>
        <v>5893.22</v>
      </c>
      <c r="NM1279" s="98">
        <f t="shared" si="1194"/>
        <v>5893.22</v>
      </c>
      <c r="NN1279" s="98">
        <f t="shared" si="1412"/>
        <v>218618.07</v>
      </c>
      <c r="NO1279" s="98">
        <f t="shared" si="1413"/>
        <v>227564.95</v>
      </c>
      <c r="NP1279" s="98">
        <f t="shared" si="1414"/>
        <v>238265.75</v>
      </c>
      <c r="NQ1279" s="98">
        <f t="shared" si="1415"/>
        <v>2946.05</v>
      </c>
      <c r="NR1279" s="98">
        <f t="shared" si="1416"/>
        <v>2472.6799999999998</v>
      </c>
      <c r="NS1279" s="98">
        <f t="shared" si="1417"/>
        <v>2233.04</v>
      </c>
      <c r="NT1279" s="98">
        <f t="shared" si="1195"/>
        <v>437236.14</v>
      </c>
      <c r="NU1279" s="98">
        <f t="shared" si="1195"/>
        <v>455129.9</v>
      </c>
      <c r="NV1279" s="98">
        <f t="shared" si="1195"/>
        <v>476531.5</v>
      </c>
      <c r="NW1279" s="98">
        <f t="shared" si="1196"/>
        <v>5892.1</v>
      </c>
      <c r="NX1279" s="98">
        <f t="shared" si="1196"/>
        <v>4945.3599999999997</v>
      </c>
      <c r="NY1279" s="98">
        <f t="shared" si="1196"/>
        <v>4466.08</v>
      </c>
      <c r="NZ1279" s="103">
        <v>3</v>
      </c>
      <c r="OA1279" s="103">
        <v>3</v>
      </c>
      <c r="OB1279" s="103">
        <v>3</v>
      </c>
      <c r="OC1279" s="98">
        <f t="shared" si="1197"/>
        <v>592656</v>
      </c>
      <c r="OD1279" s="98">
        <f t="shared" si="1198"/>
        <v>592656</v>
      </c>
      <c r="OE1279" s="98">
        <f t="shared" si="1199"/>
        <v>592656</v>
      </c>
      <c r="OF1279" s="98">
        <f t="shared" si="1200"/>
        <v>8839.83</v>
      </c>
      <c r="OG1279" s="98">
        <f t="shared" si="1201"/>
        <v>8839.83</v>
      </c>
      <c r="OH1279" s="98">
        <f t="shared" si="1202"/>
        <v>8839.83</v>
      </c>
      <c r="OI1279" s="98">
        <f t="shared" si="1418"/>
        <v>219717.41</v>
      </c>
      <c r="OJ1279" s="98">
        <f t="shared" si="1419"/>
        <v>230045.01</v>
      </c>
      <c r="OK1279" s="98">
        <f t="shared" si="1420"/>
        <v>242395.51999999999</v>
      </c>
      <c r="OL1279" s="98">
        <f t="shared" si="1421"/>
        <v>3177.34</v>
      </c>
      <c r="OM1279" s="98">
        <f t="shared" si="1422"/>
        <v>2746.48</v>
      </c>
      <c r="ON1279" s="98">
        <f t="shared" si="1423"/>
        <v>2571.13</v>
      </c>
      <c r="OO1279" s="98">
        <f t="shared" si="1203"/>
        <v>659152.23</v>
      </c>
      <c r="OP1279" s="98">
        <f t="shared" si="1203"/>
        <v>690135.03</v>
      </c>
      <c r="OQ1279" s="98">
        <f t="shared" si="1203"/>
        <v>727186.56</v>
      </c>
      <c r="OR1279" s="98">
        <f t="shared" si="1204"/>
        <v>9532.02</v>
      </c>
      <c r="OS1279" s="98">
        <f t="shared" si="1204"/>
        <v>8239.44</v>
      </c>
      <c r="OT1279" s="98">
        <f t="shared" si="1204"/>
        <v>7713.39</v>
      </c>
      <c r="OU1279" s="103">
        <v>1</v>
      </c>
      <c r="OV1279" s="103">
        <v>1</v>
      </c>
      <c r="OW1279" s="103">
        <v>1</v>
      </c>
      <c r="OX1279" s="98">
        <f t="shared" si="1205"/>
        <v>197552</v>
      </c>
      <c r="OY1279" s="98">
        <f t="shared" si="1206"/>
        <v>197552</v>
      </c>
      <c r="OZ1279" s="98">
        <f t="shared" si="1207"/>
        <v>197552</v>
      </c>
      <c r="PA1279" s="98">
        <f t="shared" si="1208"/>
        <v>2946.61</v>
      </c>
      <c r="PB1279" s="98">
        <f t="shared" si="1209"/>
        <v>2946.61</v>
      </c>
      <c r="PC1279" s="98">
        <f t="shared" si="1210"/>
        <v>2946.61</v>
      </c>
      <c r="PD1279" s="98">
        <f t="shared" si="1424"/>
        <v>221705.28</v>
      </c>
      <c r="PE1279" s="98">
        <f t="shared" si="1425"/>
        <v>231675.69</v>
      </c>
      <c r="PF1279" s="98">
        <f t="shared" si="1426"/>
        <v>243596.77</v>
      </c>
      <c r="PG1279" s="98">
        <f t="shared" si="1427"/>
        <v>2782.63</v>
      </c>
      <c r="PH1279" s="98">
        <f t="shared" si="1428"/>
        <v>2312.64</v>
      </c>
      <c r="PI1279" s="98">
        <f t="shared" si="1429"/>
        <v>1990.26</v>
      </c>
      <c r="PJ1279" s="98">
        <f t="shared" si="1211"/>
        <v>221705.28</v>
      </c>
      <c r="PK1279" s="98">
        <f t="shared" si="1211"/>
        <v>231675.69</v>
      </c>
      <c r="PL1279" s="98">
        <f t="shared" si="1211"/>
        <v>243596.77</v>
      </c>
      <c r="PM1279" s="98">
        <f t="shared" si="1212"/>
        <v>2782.63</v>
      </c>
      <c r="PN1279" s="98">
        <f t="shared" si="1212"/>
        <v>2312.64</v>
      </c>
      <c r="PO1279" s="98">
        <f t="shared" si="1212"/>
        <v>1990.26</v>
      </c>
      <c r="PP1279" s="103">
        <v>1</v>
      </c>
      <c r="PQ1279" s="103">
        <v>1</v>
      </c>
      <c r="PR1279" s="103">
        <v>1</v>
      </c>
      <c r="PS1279" s="98">
        <f t="shared" si="1213"/>
        <v>197552</v>
      </c>
      <c r="PT1279" s="98">
        <f t="shared" si="1214"/>
        <v>197552</v>
      </c>
      <c r="PU1279" s="98">
        <f t="shared" si="1215"/>
        <v>197552</v>
      </c>
      <c r="PV1279" s="98">
        <f t="shared" si="1216"/>
        <v>2946.61</v>
      </c>
      <c r="PW1279" s="98">
        <f t="shared" si="1217"/>
        <v>2946.61</v>
      </c>
      <c r="PX1279" s="98">
        <f t="shared" si="1218"/>
        <v>2946.61</v>
      </c>
      <c r="PY1279" s="98">
        <f t="shared" si="1430"/>
        <v>220553.09</v>
      </c>
      <c r="PZ1279" s="98">
        <f t="shared" si="1431"/>
        <v>230134.8</v>
      </c>
      <c r="QA1279" s="98">
        <f t="shared" si="1432"/>
        <v>241595.57</v>
      </c>
      <c r="QB1279" s="98">
        <f t="shared" si="1433"/>
        <v>3217.22</v>
      </c>
      <c r="QC1279" s="98">
        <f t="shared" si="1434"/>
        <v>2722.79</v>
      </c>
      <c r="QD1279" s="98">
        <f t="shared" si="1435"/>
        <v>2486.2600000000002</v>
      </c>
      <c r="QE1279" s="98">
        <f t="shared" si="1219"/>
        <v>220553.09</v>
      </c>
      <c r="QF1279" s="98">
        <f t="shared" si="1219"/>
        <v>230134.8</v>
      </c>
      <c r="QG1279" s="98">
        <f t="shared" si="1219"/>
        <v>241595.57</v>
      </c>
      <c r="QH1279" s="98">
        <f t="shared" si="1220"/>
        <v>3217.22</v>
      </c>
      <c r="QI1279" s="98">
        <f t="shared" si="1220"/>
        <v>2722.79</v>
      </c>
      <c r="QJ1279" s="98">
        <f t="shared" si="1220"/>
        <v>2486.2600000000002</v>
      </c>
      <c r="QK1279" s="103">
        <v>4</v>
      </c>
      <c r="QL1279" s="103">
        <v>4</v>
      </c>
      <c r="QM1279" s="103">
        <v>4</v>
      </c>
      <c r="QN1279" s="98">
        <f t="shared" si="1221"/>
        <v>790208</v>
      </c>
      <c r="QO1279" s="98">
        <f t="shared" si="1222"/>
        <v>790208</v>
      </c>
      <c r="QP1279" s="98">
        <f t="shared" si="1223"/>
        <v>790208</v>
      </c>
      <c r="QQ1279" s="98">
        <f t="shared" si="1224"/>
        <v>11786.44</v>
      </c>
      <c r="QR1279" s="98">
        <f t="shared" si="1225"/>
        <v>11786.44</v>
      </c>
      <c r="QS1279" s="98">
        <f t="shared" si="1226"/>
        <v>11786.44</v>
      </c>
      <c r="QT1279" s="98">
        <f t="shared" si="1436"/>
        <v>218564.51</v>
      </c>
      <c r="QU1279" s="98">
        <f t="shared" si="1437"/>
        <v>227578.17</v>
      </c>
      <c r="QV1279" s="98">
        <f t="shared" si="1438"/>
        <v>238362.9</v>
      </c>
      <c r="QW1279" s="98">
        <f t="shared" si="1439"/>
        <v>2289.46</v>
      </c>
      <c r="QX1279" s="98">
        <f t="shared" si="1440"/>
        <v>1888.45</v>
      </c>
      <c r="QY1279" s="98">
        <f t="shared" si="1441"/>
        <v>1658</v>
      </c>
      <c r="QZ1279" s="98">
        <f t="shared" si="1227"/>
        <v>874258.04</v>
      </c>
      <c r="RA1279" s="98">
        <f t="shared" si="1227"/>
        <v>910312.68</v>
      </c>
      <c r="RB1279" s="98">
        <f t="shared" si="1227"/>
        <v>953451.6</v>
      </c>
      <c r="RC1279" s="98">
        <f t="shared" si="1228"/>
        <v>9157.84</v>
      </c>
      <c r="RD1279" s="98">
        <f t="shared" si="1228"/>
        <v>7553.8</v>
      </c>
      <c r="RE1279" s="98">
        <f t="shared" si="1228"/>
        <v>6632</v>
      </c>
      <c r="RF1279" s="103">
        <v>4</v>
      </c>
      <c r="RG1279" s="103">
        <v>4</v>
      </c>
      <c r="RH1279" s="103">
        <v>4</v>
      </c>
      <c r="RI1279" s="98">
        <f t="shared" si="1229"/>
        <v>790208</v>
      </c>
      <c r="RJ1279" s="98">
        <f t="shared" si="1230"/>
        <v>790208</v>
      </c>
      <c r="RK1279" s="98">
        <f t="shared" si="1231"/>
        <v>790208</v>
      </c>
      <c r="RL1279" s="98">
        <f t="shared" si="1232"/>
        <v>11786.44</v>
      </c>
      <c r="RM1279" s="98">
        <f t="shared" si="1233"/>
        <v>11786.44</v>
      </c>
      <c r="RN1279" s="98">
        <f t="shared" si="1234"/>
        <v>11786.44</v>
      </c>
      <c r="RO1279" s="98">
        <f t="shared" si="1442"/>
        <v>224448.22</v>
      </c>
      <c r="RP1279" s="98">
        <f t="shared" si="1443"/>
        <v>233645.34</v>
      </c>
      <c r="RQ1279" s="98">
        <f t="shared" si="1444"/>
        <v>244673.29</v>
      </c>
      <c r="RR1279" s="98">
        <f t="shared" si="1445"/>
        <v>2432.52</v>
      </c>
      <c r="RS1279" s="98">
        <f t="shared" si="1446"/>
        <v>2017.85</v>
      </c>
      <c r="RT1279" s="98">
        <f t="shared" si="1447"/>
        <v>1782.21</v>
      </c>
      <c r="RU1279" s="98">
        <f t="shared" si="1235"/>
        <v>897792.88</v>
      </c>
      <c r="RV1279" s="98">
        <f t="shared" si="1235"/>
        <v>934581.36</v>
      </c>
      <c r="RW1279" s="98">
        <f t="shared" si="1235"/>
        <v>978693.16</v>
      </c>
      <c r="RX1279" s="98">
        <f t="shared" si="1236"/>
        <v>9730.08</v>
      </c>
      <c r="RY1279" s="98">
        <f t="shared" si="1236"/>
        <v>8071.4</v>
      </c>
      <c r="RZ1279" s="98">
        <f t="shared" si="1236"/>
        <v>7128.84</v>
      </c>
      <c r="SA1279" s="103">
        <v>1</v>
      </c>
      <c r="SB1279" s="103">
        <v>1</v>
      </c>
      <c r="SC1279" s="103">
        <v>1</v>
      </c>
      <c r="SD1279" s="98">
        <f t="shared" si="1237"/>
        <v>197552</v>
      </c>
      <c r="SE1279" s="98">
        <f t="shared" si="1238"/>
        <v>197552</v>
      </c>
      <c r="SF1279" s="98">
        <f t="shared" si="1239"/>
        <v>197552</v>
      </c>
      <c r="SG1279" s="98">
        <f t="shared" si="1240"/>
        <v>2946.61</v>
      </c>
      <c r="SH1279" s="98">
        <f t="shared" si="1241"/>
        <v>2946.61</v>
      </c>
      <c r="SI1279" s="98">
        <f t="shared" si="1242"/>
        <v>2946.61</v>
      </c>
      <c r="SJ1279" s="98">
        <f t="shared" si="1448"/>
        <v>221271.05</v>
      </c>
      <c r="SK1279" s="98">
        <f t="shared" si="1449"/>
        <v>230944.41</v>
      </c>
      <c r="SL1279" s="98">
        <f t="shared" si="1450"/>
        <v>242530.31</v>
      </c>
      <c r="SM1279" s="98">
        <f t="shared" si="1451"/>
        <v>4276.2</v>
      </c>
      <c r="SN1279" s="98">
        <f t="shared" si="1452"/>
        <v>3585.89</v>
      </c>
      <c r="SO1279" s="98">
        <f t="shared" si="1453"/>
        <v>3217.88</v>
      </c>
      <c r="SP1279" s="98">
        <f t="shared" si="1243"/>
        <v>221271.05</v>
      </c>
      <c r="SQ1279" s="98">
        <f t="shared" si="1243"/>
        <v>230944.41</v>
      </c>
      <c r="SR1279" s="98">
        <f t="shared" si="1243"/>
        <v>242530.31</v>
      </c>
      <c r="SS1279" s="98">
        <f t="shared" si="1244"/>
        <v>4276.2</v>
      </c>
      <c r="ST1279" s="98">
        <f t="shared" si="1244"/>
        <v>3585.89</v>
      </c>
      <c r="SU1279" s="98">
        <f t="shared" si="1244"/>
        <v>3217.88</v>
      </c>
      <c r="SV1279" s="103">
        <v>3</v>
      </c>
      <c r="SW1279" s="103">
        <v>3</v>
      </c>
      <c r="SX1279" s="103">
        <v>3</v>
      </c>
      <c r="SY1279" s="98">
        <f t="shared" si="1245"/>
        <v>592656</v>
      </c>
      <c r="SZ1279" s="98">
        <f t="shared" si="1246"/>
        <v>592656</v>
      </c>
      <c r="TA1279" s="98">
        <f t="shared" si="1247"/>
        <v>592656</v>
      </c>
      <c r="TB1279" s="98">
        <f t="shared" si="1248"/>
        <v>8839.83</v>
      </c>
      <c r="TC1279" s="98">
        <f t="shared" si="1249"/>
        <v>8839.83</v>
      </c>
      <c r="TD1279" s="98">
        <f t="shared" si="1250"/>
        <v>8839.83</v>
      </c>
      <c r="TE1279" s="98">
        <f t="shared" si="1454"/>
        <v>219683.09</v>
      </c>
      <c r="TF1279" s="98">
        <f t="shared" si="1455"/>
        <v>228910.88</v>
      </c>
      <c r="TG1279" s="98">
        <f t="shared" si="1456"/>
        <v>239953.53</v>
      </c>
      <c r="TH1279" s="98">
        <f t="shared" si="1457"/>
        <v>2638.93</v>
      </c>
      <c r="TI1279" s="98">
        <f t="shared" si="1458"/>
        <v>2189.37</v>
      </c>
      <c r="TJ1279" s="98">
        <f t="shared" si="1459"/>
        <v>1934.62</v>
      </c>
      <c r="TK1279" s="98">
        <f t="shared" si="1251"/>
        <v>659049.27</v>
      </c>
      <c r="TL1279" s="98">
        <f t="shared" si="1251"/>
        <v>686732.64</v>
      </c>
      <c r="TM1279" s="98">
        <f t="shared" si="1251"/>
        <v>719860.59</v>
      </c>
      <c r="TN1279" s="98">
        <f t="shared" si="1252"/>
        <v>7916.79</v>
      </c>
      <c r="TO1279" s="98">
        <f t="shared" si="1252"/>
        <v>6568.11</v>
      </c>
      <c r="TP1279" s="98">
        <f t="shared" si="1252"/>
        <v>5803.86</v>
      </c>
      <c r="TQ1279" s="103">
        <v>3</v>
      </c>
      <c r="TR1279" s="103">
        <v>3</v>
      </c>
      <c r="TS1279" s="103">
        <v>3</v>
      </c>
      <c r="TT1279" s="98">
        <f t="shared" si="1253"/>
        <v>592656</v>
      </c>
      <c r="TU1279" s="98">
        <f t="shared" si="1254"/>
        <v>592656</v>
      </c>
      <c r="TV1279" s="98">
        <f t="shared" si="1255"/>
        <v>592656</v>
      </c>
      <c r="TW1279" s="98">
        <f t="shared" si="1256"/>
        <v>8839.83</v>
      </c>
      <c r="TX1279" s="98">
        <f t="shared" si="1257"/>
        <v>8839.83</v>
      </c>
      <c r="TY1279" s="98">
        <f t="shared" si="1258"/>
        <v>8839.83</v>
      </c>
      <c r="TZ1279" s="98">
        <f t="shared" si="1460"/>
        <v>217405.42</v>
      </c>
      <c r="UA1279" s="98">
        <f t="shared" si="1461"/>
        <v>226724.27</v>
      </c>
      <c r="UB1279" s="98">
        <f t="shared" si="1462"/>
        <v>237873.82</v>
      </c>
      <c r="UC1279" s="98">
        <f t="shared" si="1463"/>
        <v>3175.73</v>
      </c>
      <c r="UD1279" s="98">
        <f t="shared" si="1464"/>
        <v>2705.24</v>
      </c>
      <c r="UE1279" s="98">
        <f t="shared" si="1465"/>
        <v>2436.0100000000002</v>
      </c>
      <c r="UF1279" s="98">
        <f t="shared" si="1259"/>
        <v>652216.26</v>
      </c>
      <c r="UG1279" s="98">
        <f t="shared" si="1259"/>
        <v>680172.81</v>
      </c>
      <c r="UH1279" s="98">
        <f t="shared" si="1259"/>
        <v>713621.46</v>
      </c>
      <c r="UI1279" s="98">
        <f t="shared" si="1260"/>
        <v>9527.19</v>
      </c>
      <c r="UJ1279" s="98">
        <f t="shared" si="1260"/>
        <v>8115.72</v>
      </c>
      <c r="UK1279" s="98">
        <f t="shared" si="1260"/>
        <v>7308.03</v>
      </c>
      <c r="UL1279" s="103"/>
      <c r="UM1279" s="103"/>
      <c r="UN1279" s="103"/>
      <c r="UO1279" s="98">
        <f t="shared" si="1261"/>
        <v>0</v>
      </c>
      <c r="UP1279" s="98">
        <f t="shared" si="1262"/>
        <v>0</v>
      </c>
      <c r="UQ1279" s="98">
        <f t="shared" si="1263"/>
        <v>0</v>
      </c>
      <c r="UR1279" s="98">
        <f t="shared" si="1264"/>
        <v>0</v>
      </c>
      <c r="US1279" s="98">
        <f t="shared" si="1265"/>
        <v>0</v>
      </c>
      <c r="UT1279" s="98">
        <f t="shared" si="1266"/>
        <v>0</v>
      </c>
      <c r="UU1279" s="98">
        <f t="shared" si="1466"/>
        <v>220862.05</v>
      </c>
      <c r="UV1279" s="98">
        <f t="shared" si="1467"/>
        <v>230774.31</v>
      </c>
      <c r="UW1279" s="98">
        <f t="shared" si="1468"/>
        <v>242517.52</v>
      </c>
      <c r="UX1279" s="98">
        <f t="shared" si="1469"/>
        <v>1663.94</v>
      </c>
      <c r="UY1279" s="98">
        <f t="shared" si="1470"/>
        <v>1390.3</v>
      </c>
      <c r="UZ1279" s="98">
        <f t="shared" si="1471"/>
        <v>1194.19</v>
      </c>
      <c r="VA1279" s="98">
        <f t="shared" si="1267"/>
        <v>0</v>
      </c>
      <c r="VB1279" s="98">
        <f t="shared" si="1267"/>
        <v>0</v>
      </c>
      <c r="VC1279" s="98">
        <f t="shared" si="1267"/>
        <v>0</v>
      </c>
      <c r="VD1279" s="98">
        <f t="shared" si="1268"/>
        <v>0</v>
      </c>
      <c r="VE1279" s="98">
        <f t="shared" si="1268"/>
        <v>0</v>
      </c>
      <c r="VF1279" s="98">
        <f t="shared" si="1268"/>
        <v>0</v>
      </c>
      <c r="VG1279" s="103">
        <v>2</v>
      </c>
      <c r="VH1279" s="103">
        <v>2</v>
      </c>
      <c r="VI1279" s="103">
        <v>2</v>
      </c>
      <c r="VJ1279" s="98">
        <f t="shared" si="1269"/>
        <v>395104</v>
      </c>
      <c r="VK1279" s="98">
        <f t="shared" si="1270"/>
        <v>395104</v>
      </c>
      <c r="VL1279" s="98">
        <f t="shared" si="1271"/>
        <v>395104</v>
      </c>
      <c r="VM1279" s="98">
        <f t="shared" si="1272"/>
        <v>5893.22</v>
      </c>
      <c r="VN1279" s="98">
        <f t="shared" si="1273"/>
        <v>5893.22</v>
      </c>
      <c r="VO1279" s="98">
        <f t="shared" si="1274"/>
        <v>5893.22</v>
      </c>
      <c r="VP1279" s="98">
        <f t="shared" si="1472"/>
        <v>217302.95</v>
      </c>
      <c r="VQ1279" s="98">
        <f t="shared" si="1473"/>
        <v>226074.52</v>
      </c>
      <c r="VR1279" s="98">
        <f t="shared" si="1474"/>
        <v>236568.15</v>
      </c>
      <c r="VS1279" s="98">
        <f t="shared" si="1475"/>
        <v>2057.8000000000002</v>
      </c>
      <c r="VT1279" s="98">
        <f t="shared" si="1476"/>
        <v>1730.84</v>
      </c>
      <c r="VU1279" s="98">
        <f t="shared" si="1477"/>
        <v>1515.85</v>
      </c>
      <c r="VV1279" s="98">
        <f t="shared" si="1275"/>
        <v>434605.9</v>
      </c>
      <c r="VW1279" s="98">
        <f t="shared" si="1275"/>
        <v>452149.04</v>
      </c>
      <c r="VX1279" s="98">
        <f t="shared" si="1275"/>
        <v>473136.3</v>
      </c>
      <c r="VY1279" s="98">
        <f t="shared" si="1276"/>
        <v>4115.6000000000004</v>
      </c>
      <c r="VZ1279" s="98">
        <f t="shared" si="1276"/>
        <v>3461.68</v>
      </c>
      <c r="WA1279" s="98">
        <f t="shared" si="1276"/>
        <v>3031.7</v>
      </c>
      <c r="WB1279" s="103"/>
      <c r="WC1279" s="103"/>
      <c r="WD1279" s="103"/>
      <c r="WE1279" s="98">
        <f t="shared" si="1277"/>
        <v>0</v>
      </c>
      <c r="WF1279" s="98">
        <f t="shared" si="1278"/>
        <v>0</v>
      </c>
      <c r="WG1279" s="98">
        <f t="shared" si="1279"/>
        <v>0</v>
      </c>
      <c r="WH1279" s="98">
        <f t="shared" si="1280"/>
        <v>0</v>
      </c>
      <c r="WI1279" s="98">
        <f t="shared" si="1281"/>
        <v>0</v>
      </c>
      <c r="WJ1279" s="98">
        <f t="shared" si="1282"/>
        <v>0</v>
      </c>
      <c r="WK1279" s="98">
        <f t="shared" si="1478"/>
        <v>220696.93</v>
      </c>
      <c r="WL1279" s="98">
        <f t="shared" si="1479"/>
        <v>230220.13</v>
      </c>
      <c r="WM1279" s="98">
        <f t="shared" si="1480"/>
        <v>241604.63</v>
      </c>
      <c r="WN1279" s="98">
        <f t="shared" si="1481"/>
        <v>2394.79</v>
      </c>
      <c r="WO1279" s="98">
        <f t="shared" si="1482"/>
        <v>1997.77</v>
      </c>
      <c r="WP1279" s="98">
        <f t="shared" si="1483"/>
        <v>1736.01</v>
      </c>
      <c r="WQ1279" s="98">
        <f t="shared" si="1283"/>
        <v>0</v>
      </c>
      <c r="WR1279" s="98">
        <f t="shared" si="1283"/>
        <v>0</v>
      </c>
      <c r="WS1279" s="98">
        <f t="shared" si="1283"/>
        <v>0</v>
      </c>
      <c r="WT1279" s="98">
        <f t="shared" si="1284"/>
        <v>0</v>
      </c>
      <c r="WU1279" s="98">
        <f t="shared" si="1284"/>
        <v>0</v>
      </c>
      <c r="WV1279" s="98">
        <f t="shared" si="1284"/>
        <v>0</v>
      </c>
      <c r="WW1279" s="103"/>
      <c r="WX1279" s="103"/>
      <c r="WY1279" s="103"/>
      <c r="WZ1279" s="98">
        <f t="shared" si="1285"/>
        <v>0</v>
      </c>
      <c r="XA1279" s="98">
        <f t="shared" si="1286"/>
        <v>0</v>
      </c>
      <c r="XB1279" s="98">
        <f t="shared" si="1287"/>
        <v>0</v>
      </c>
      <c r="XC1279" s="98">
        <f t="shared" si="1288"/>
        <v>0</v>
      </c>
      <c r="XD1279" s="98">
        <f t="shared" si="1289"/>
        <v>0</v>
      </c>
      <c r="XE1279" s="98">
        <f t="shared" si="1290"/>
        <v>0</v>
      </c>
      <c r="XF1279" s="98">
        <f t="shared" si="1484"/>
        <v>219501.82</v>
      </c>
      <c r="XG1279" s="98">
        <f t="shared" si="1485"/>
        <v>228599.06</v>
      </c>
      <c r="XH1279" s="98">
        <f t="shared" si="1486"/>
        <v>239479.91</v>
      </c>
      <c r="XI1279" s="98">
        <f t="shared" si="1487"/>
        <v>1780.66</v>
      </c>
      <c r="XJ1279" s="98">
        <f t="shared" si="1488"/>
        <v>1499.53</v>
      </c>
      <c r="XK1279" s="98">
        <f t="shared" si="1489"/>
        <v>1323.99</v>
      </c>
      <c r="XL1279" s="98">
        <f t="shared" si="1291"/>
        <v>0</v>
      </c>
      <c r="XM1279" s="98">
        <f t="shared" si="1291"/>
        <v>0</v>
      </c>
      <c r="XN1279" s="98">
        <f t="shared" si="1291"/>
        <v>0</v>
      </c>
      <c r="XO1279" s="98">
        <f t="shared" si="1292"/>
        <v>0</v>
      </c>
      <c r="XP1279" s="98">
        <f t="shared" si="1292"/>
        <v>0</v>
      </c>
      <c r="XQ1279" s="98">
        <f t="shared" si="1292"/>
        <v>0</v>
      </c>
      <c r="XR1279" s="103"/>
      <c r="XS1279" s="103"/>
      <c r="XT1279" s="103"/>
      <c r="XU1279" s="98">
        <f t="shared" si="1293"/>
        <v>0</v>
      </c>
      <c r="XV1279" s="98">
        <f t="shared" si="1294"/>
        <v>0</v>
      </c>
      <c r="XW1279" s="98">
        <f t="shared" si="1295"/>
        <v>0</v>
      </c>
      <c r="XX1279" s="98">
        <f t="shared" si="1296"/>
        <v>0</v>
      </c>
      <c r="XY1279" s="98">
        <f t="shared" si="1297"/>
        <v>0</v>
      </c>
      <c r="XZ1279" s="98">
        <f t="shared" si="1298"/>
        <v>0</v>
      </c>
      <c r="YA1279" s="98">
        <f t="shared" si="1490"/>
        <v>0</v>
      </c>
      <c r="YB1279" s="98">
        <f t="shared" si="1491"/>
        <v>0</v>
      </c>
      <c r="YC1279" s="98">
        <f t="shared" si="1492"/>
        <v>0</v>
      </c>
      <c r="YD1279" s="98">
        <f t="shared" si="1493"/>
        <v>0</v>
      </c>
      <c r="YE1279" s="98">
        <f t="shared" si="1494"/>
        <v>0</v>
      </c>
      <c r="YF1279" s="98">
        <f t="shared" si="1495"/>
        <v>0</v>
      </c>
      <c r="YG1279" s="98">
        <f t="shared" si="1299"/>
        <v>0</v>
      </c>
      <c r="YH1279" s="98">
        <f t="shared" si="1299"/>
        <v>0</v>
      </c>
      <c r="YI1279" s="98">
        <f t="shared" si="1299"/>
        <v>0</v>
      </c>
      <c r="YJ1279" s="98">
        <f t="shared" si="1300"/>
        <v>0</v>
      </c>
      <c r="YK1279" s="98">
        <f t="shared" si="1300"/>
        <v>0</v>
      </c>
      <c r="YL1279" s="98">
        <f t="shared" si="1300"/>
        <v>0</v>
      </c>
      <c r="YM1279" s="146">
        <f t="shared" si="1301"/>
        <v>43</v>
      </c>
      <c r="YN1279" s="146">
        <f t="shared" si="1301"/>
        <v>43</v>
      </c>
      <c r="YO1279" s="146">
        <f t="shared" si="1301"/>
        <v>43</v>
      </c>
      <c r="YP1279" s="98">
        <f t="shared" si="1302"/>
        <v>8494736</v>
      </c>
      <c r="YQ1279" s="98">
        <f t="shared" si="1303"/>
        <v>8494736</v>
      </c>
      <c r="YR1279" s="98">
        <f t="shared" si="1304"/>
        <v>8494736</v>
      </c>
      <c r="YS1279" s="98">
        <f t="shared" si="1305"/>
        <v>126704.23</v>
      </c>
      <c r="YT1279" s="98">
        <f t="shared" si="1306"/>
        <v>126704.23</v>
      </c>
      <c r="YU1279" s="98">
        <f t="shared" si="1307"/>
        <v>126704.23</v>
      </c>
      <c r="YV1279" s="98">
        <f t="shared" si="1496"/>
        <v>220358.33</v>
      </c>
      <c r="YW1279" s="98">
        <f t="shared" si="1497"/>
        <v>229842.16</v>
      </c>
      <c r="YX1279" s="98">
        <f t="shared" si="1498"/>
        <v>241181.76</v>
      </c>
      <c r="YY1279" s="98">
        <f t="shared" si="1499"/>
        <v>2568.35</v>
      </c>
      <c r="YZ1279" s="98">
        <f t="shared" si="1500"/>
        <v>2158.9899999999998</v>
      </c>
      <c r="ZA1279" s="98">
        <f t="shared" si="1501"/>
        <v>1933.68</v>
      </c>
      <c r="ZB1279" s="98">
        <f t="shared" si="1308"/>
        <v>9475408.1899999995</v>
      </c>
      <c r="ZC1279" s="98">
        <f t="shared" si="1308"/>
        <v>9883212.8800000008</v>
      </c>
      <c r="ZD1279" s="98">
        <f t="shared" si="1308"/>
        <v>10370815.68</v>
      </c>
      <c r="ZE1279" s="98">
        <f t="shared" si="1309"/>
        <v>110439.05</v>
      </c>
      <c r="ZF1279" s="98">
        <f t="shared" si="1309"/>
        <v>92836.57</v>
      </c>
      <c r="ZG1279" s="98">
        <f t="shared" si="1309"/>
        <v>83148.240000000005</v>
      </c>
    </row>
    <row r="1280" spans="1:683" ht="54.75" hidden="1" customHeight="1">
      <c r="A1280" s="93" t="s">
        <v>744</v>
      </c>
      <c r="B1280" s="297"/>
      <c r="C1280" s="5"/>
      <c r="D1280" s="652"/>
      <c r="E1280" s="286"/>
      <c r="F1280" s="111">
        <f t="shared" si="1051"/>
        <v>0</v>
      </c>
      <c r="G1280" s="111">
        <f t="shared" si="1051"/>
        <v>0</v>
      </c>
      <c r="H1280" s="111">
        <f t="shared" si="1051"/>
        <v>0</v>
      </c>
      <c r="I1280" s="98">
        <f t="shared" si="1052"/>
        <v>469</v>
      </c>
      <c r="J1280" s="98">
        <f t="shared" si="1052"/>
        <v>469</v>
      </c>
      <c r="K1280" s="98">
        <f t="shared" si="1052"/>
        <v>469</v>
      </c>
      <c r="L1280" s="103"/>
      <c r="M1280" s="103"/>
      <c r="N1280" s="103"/>
      <c r="O1280" s="98">
        <f t="shared" si="1053"/>
        <v>0</v>
      </c>
      <c r="P1280" s="98">
        <f t="shared" si="1054"/>
        <v>0</v>
      </c>
      <c r="Q1280" s="98">
        <f t="shared" si="1055"/>
        <v>0</v>
      </c>
      <c r="R1280" s="98">
        <f t="shared" si="1056"/>
        <v>0</v>
      </c>
      <c r="S1280" s="98">
        <f t="shared" si="1057"/>
        <v>0</v>
      </c>
      <c r="T1280" s="98">
        <f t="shared" si="1058"/>
        <v>0</v>
      </c>
      <c r="U1280" s="98">
        <f t="shared" si="1310"/>
        <v>0</v>
      </c>
      <c r="V1280" s="98">
        <f t="shared" si="1311"/>
        <v>0</v>
      </c>
      <c r="W1280" s="98">
        <f t="shared" si="1312"/>
        <v>0</v>
      </c>
      <c r="X1280" s="98">
        <f t="shared" si="1313"/>
        <v>439.01</v>
      </c>
      <c r="Y1280" s="98">
        <f t="shared" si="1314"/>
        <v>366.35</v>
      </c>
      <c r="Z1280" s="98">
        <f t="shared" si="1315"/>
        <v>338.38</v>
      </c>
      <c r="AA1280" s="98">
        <f t="shared" si="1059"/>
        <v>0</v>
      </c>
      <c r="AB1280" s="98">
        <f t="shared" si="1059"/>
        <v>0</v>
      </c>
      <c r="AC1280" s="98">
        <f t="shared" si="1059"/>
        <v>0</v>
      </c>
      <c r="AD1280" s="98">
        <f t="shared" si="1060"/>
        <v>0</v>
      </c>
      <c r="AE1280" s="98">
        <f t="shared" si="1060"/>
        <v>0</v>
      </c>
      <c r="AF1280" s="98">
        <f t="shared" si="1060"/>
        <v>0</v>
      </c>
      <c r="AG1280" s="103"/>
      <c r="AH1280" s="103"/>
      <c r="AI1280" s="103"/>
      <c r="AJ1280" s="98">
        <f t="shared" si="1061"/>
        <v>0</v>
      </c>
      <c r="AK1280" s="98">
        <f t="shared" si="1062"/>
        <v>0</v>
      </c>
      <c r="AL1280" s="98">
        <f t="shared" si="1063"/>
        <v>0</v>
      </c>
      <c r="AM1280" s="98">
        <f t="shared" si="1064"/>
        <v>0</v>
      </c>
      <c r="AN1280" s="98">
        <f t="shared" si="1065"/>
        <v>0</v>
      </c>
      <c r="AO1280" s="98">
        <f t="shared" si="1066"/>
        <v>0</v>
      </c>
      <c r="AP1280" s="98">
        <f t="shared" si="1316"/>
        <v>0</v>
      </c>
      <c r="AQ1280" s="98">
        <f t="shared" si="1317"/>
        <v>0</v>
      </c>
      <c r="AR1280" s="98">
        <f t="shared" si="1318"/>
        <v>0</v>
      </c>
      <c r="AS1280" s="98">
        <f t="shared" si="1319"/>
        <v>535.73</v>
      </c>
      <c r="AT1280" s="98">
        <f t="shared" si="1320"/>
        <v>475.13</v>
      </c>
      <c r="AU1280" s="98">
        <f t="shared" si="1321"/>
        <v>440.55</v>
      </c>
      <c r="AV1280" s="98">
        <f t="shared" si="1067"/>
        <v>0</v>
      </c>
      <c r="AW1280" s="98">
        <f t="shared" si="1067"/>
        <v>0</v>
      </c>
      <c r="AX1280" s="98">
        <f t="shared" si="1067"/>
        <v>0</v>
      </c>
      <c r="AY1280" s="98">
        <f t="shared" si="1068"/>
        <v>0</v>
      </c>
      <c r="AZ1280" s="98">
        <f t="shared" si="1068"/>
        <v>0</v>
      </c>
      <c r="BA1280" s="98">
        <f t="shared" si="1068"/>
        <v>0</v>
      </c>
      <c r="BB1280" s="103"/>
      <c r="BC1280" s="103"/>
      <c r="BD1280" s="103"/>
      <c r="BE1280" s="98">
        <f t="shared" si="1069"/>
        <v>0</v>
      </c>
      <c r="BF1280" s="98">
        <f t="shared" si="1070"/>
        <v>0</v>
      </c>
      <c r="BG1280" s="98">
        <f t="shared" si="1071"/>
        <v>0</v>
      </c>
      <c r="BH1280" s="98">
        <f t="shared" si="1072"/>
        <v>0</v>
      </c>
      <c r="BI1280" s="98">
        <f t="shared" si="1073"/>
        <v>0</v>
      </c>
      <c r="BJ1280" s="98">
        <f t="shared" si="1074"/>
        <v>0</v>
      </c>
      <c r="BK1280" s="98">
        <f t="shared" si="1322"/>
        <v>0</v>
      </c>
      <c r="BL1280" s="98">
        <f t="shared" si="1323"/>
        <v>0</v>
      </c>
      <c r="BM1280" s="98">
        <f t="shared" si="1324"/>
        <v>0</v>
      </c>
      <c r="BN1280" s="98">
        <f t="shared" si="1325"/>
        <v>352.77</v>
      </c>
      <c r="BO1280" s="98">
        <f t="shared" si="1326"/>
        <v>298.5</v>
      </c>
      <c r="BP1280" s="98">
        <f t="shared" si="1327"/>
        <v>269.51</v>
      </c>
      <c r="BQ1280" s="98">
        <f t="shared" si="1075"/>
        <v>0</v>
      </c>
      <c r="BR1280" s="98">
        <f t="shared" si="1075"/>
        <v>0</v>
      </c>
      <c r="BS1280" s="98">
        <f t="shared" si="1075"/>
        <v>0</v>
      </c>
      <c r="BT1280" s="98">
        <f t="shared" si="1076"/>
        <v>0</v>
      </c>
      <c r="BU1280" s="98">
        <f t="shared" si="1076"/>
        <v>0</v>
      </c>
      <c r="BV1280" s="98">
        <f t="shared" si="1076"/>
        <v>0</v>
      </c>
      <c r="BW1280" s="103"/>
      <c r="BX1280" s="103"/>
      <c r="BY1280" s="103"/>
      <c r="BZ1280" s="98">
        <f t="shared" si="1077"/>
        <v>0</v>
      </c>
      <c r="CA1280" s="98">
        <f t="shared" si="1078"/>
        <v>0</v>
      </c>
      <c r="CB1280" s="98">
        <f t="shared" si="1079"/>
        <v>0</v>
      </c>
      <c r="CC1280" s="98">
        <f t="shared" si="1080"/>
        <v>0</v>
      </c>
      <c r="CD1280" s="98">
        <f t="shared" si="1081"/>
        <v>0</v>
      </c>
      <c r="CE1280" s="98">
        <f t="shared" si="1082"/>
        <v>0</v>
      </c>
      <c r="CF1280" s="98">
        <f t="shared" si="1328"/>
        <v>0</v>
      </c>
      <c r="CG1280" s="98">
        <f t="shared" si="1329"/>
        <v>0</v>
      </c>
      <c r="CH1280" s="98">
        <f t="shared" si="1330"/>
        <v>0</v>
      </c>
      <c r="CI1280" s="98">
        <f t="shared" si="1331"/>
        <v>500.37</v>
      </c>
      <c r="CJ1280" s="98">
        <f t="shared" si="1332"/>
        <v>414.04</v>
      </c>
      <c r="CK1280" s="98">
        <f t="shared" si="1333"/>
        <v>387.74</v>
      </c>
      <c r="CL1280" s="98">
        <f t="shared" si="1083"/>
        <v>0</v>
      </c>
      <c r="CM1280" s="98">
        <f t="shared" si="1083"/>
        <v>0</v>
      </c>
      <c r="CN1280" s="98">
        <f t="shared" si="1083"/>
        <v>0</v>
      </c>
      <c r="CO1280" s="98">
        <f t="shared" si="1084"/>
        <v>0</v>
      </c>
      <c r="CP1280" s="98">
        <f t="shared" si="1084"/>
        <v>0</v>
      </c>
      <c r="CQ1280" s="98">
        <f t="shared" si="1084"/>
        <v>0</v>
      </c>
      <c r="CR1280" s="103"/>
      <c r="CS1280" s="103"/>
      <c r="CT1280" s="103"/>
      <c r="CU1280" s="98">
        <f t="shared" si="1085"/>
        <v>0</v>
      </c>
      <c r="CV1280" s="98">
        <f t="shared" si="1086"/>
        <v>0</v>
      </c>
      <c r="CW1280" s="98">
        <f t="shared" si="1087"/>
        <v>0</v>
      </c>
      <c r="CX1280" s="98">
        <f t="shared" si="1088"/>
        <v>0</v>
      </c>
      <c r="CY1280" s="98">
        <f t="shared" si="1089"/>
        <v>0</v>
      </c>
      <c r="CZ1280" s="98">
        <f t="shared" si="1090"/>
        <v>0</v>
      </c>
      <c r="DA1280" s="98">
        <f t="shared" si="1334"/>
        <v>0</v>
      </c>
      <c r="DB1280" s="98">
        <f t="shared" si="1335"/>
        <v>0</v>
      </c>
      <c r="DC1280" s="98">
        <f t="shared" si="1336"/>
        <v>0</v>
      </c>
      <c r="DD1280" s="98">
        <f t="shared" si="1337"/>
        <v>304.99</v>
      </c>
      <c r="DE1280" s="98">
        <f t="shared" si="1338"/>
        <v>253.97</v>
      </c>
      <c r="DF1280" s="98">
        <f t="shared" si="1339"/>
        <v>232.06</v>
      </c>
      <c r="DG1280" s="98">
        <f t="shared" si="1091"/>
        <v>0</v>
      </c>
      <c r="DH1280" s="98">
        <f t="shared" si="1091"/>
        <v>0</v>
      </c>
      <c r="DI1280" s="98">
        <f t="shared" si="1091"/>
        <v>0</v>
      </c>
      <c r="DJ1280" s="98">
        <f t="shared" si="1092"/>
        <v>0</v>
      </c>
      <c r="DK1280" s="98">
        <f t="shared" si="1092"/>
        <v>0</v>
      </c>
      <c r="DL1280" s="98">
        <f t="shared" si="1092"/>
        <v>0</v>
      </c>
      <c r="DM1280" s="103"/>
      <c r="DN1280" s="103"/>
      <c r="DO1280" s="103"/>
      <c r="DP1280" s="98">
        <f t="shared" si="1093"/>
        <v>0</v>
      </c>
      <c r="DQ1280" s="98">
        <f t="shared" si="1094"/>
        <v>0</v>
      </c>
      <c r="DR1280" s="98">
        <f t="shared" si="1095"/>
        <v>0</v>
      </c>
      <c r="DS1280" s="98">
        <f t="shared" si="1096"/>
        <v>0</v>
      </c>
      <c r="DT1280" s="98">
        <f t="shared" si="1097"/>
        <v>0</v>
      </c>
      <c r="DU1280" s="98">
        <f t="shared" si="1098"/>
        <v>0</v>
      </c>
      <c r="DV1280" s="98">
        <f t="shared" si="1340"/>
        <v>0</v>
      </c>
      <c r="DW1280" s="98">
        <f t="shared" si="1341"/>
        <v>0</v>
      </c>
      <c r="DX1280" s="98">
        <f t="shared" si="1342"/>
        <v>0</v>
      </c>
      <c r="DY1280" s="98">
        <f t="shared" si="1343"/>
        <v>421.37</v>
      </c>
      <c r="DZ1280" s="98">
        <f t="shared" si="1344"/>
        <v>349.41</v>
      </c>
      <c r="EA1280" s="98">
        <f t="shared" si="1345"/>
        <v>321.60000000000002</v>
      </c>
      <c r="EB1280" s="98">
        <f t="shared" si="1099"/>
        <v>0</v>
      </c>
      <c r="EC1280" s="98">
        <f t="shared" si="1099"/>
        <v>0</v>
      </c>
      <c r="ED1280" s="98">
        <f t="shared" si="1099"/>
        <v>0</v>
      </c>
      <c r="EE1280" s="98">
        <f t="shared" si="1100"/>
        <v>0</v>
      </c>
      <c r="EF1280" s="98">
        <f t="shared" si="1100"/>
        <v>0</v>
      </c>
      <c r="EG1280" s="98">
        <f t="shared" si="1100"/>
        <v>0</v>
      </c>
      <c r="EH1280" s="103"/>
      <c r="EI1280" s="103"/>
      <c r="EJ1280" s="103"/>
      <c r="EK1280" s="98">
        <f t="shared" si="1101"/>
        <v>0</v>
      </c>
      <c r="EL1280" s="98">
        <f t="shared" si="1102"/>
        <v>0</v>
      </c>
      <c r="EM1280" s="98">
        <f t="shared" si="1103"/>
        <v>0</v>
      </c>
      <c r="EN1280" s="98">
        <f t="shared" si="1104"/>
        <v>0</v>
      </c>
      <c r="EO1280" s="98">
        <f t="shared" si="1105"/>
        <v>0</v>
      </c>
      <c r="EP1280" s="98">
        <f t="shared" si="1106"/>
        <v>0</v>
      </c>
      <c r="EQ1280" s="98">
        <f t="shared" si="1346"/>
        <v>0</v>
      </c>
      <c r="ER1280" s="98">
        <f t="shared" si="1347"/>
        <v>0</v>
      </c>
      <c r="ES1280" s="98">
        <f t="shared" si="1348"/>
        <v>0</v>
      </c>
      <c r="ET1280" s="98">
        <f t="shared" si="1349"/>
        <v>376.81</v>
      </c>
      <c r="EU1280" s="98">
        <f t="shared" si="1350"/>
        <v>318.66000000000003</v>
      </c>
      <c r="EV1280" s="98">
        <f t="shared" si="1351"/>
        <v>288.27</v>
      </c>
      <c r="EW1280" s="98">
        <f t="shared" si="1107"/>
        <v>0</v>
      </c>
      <c r="EX1280" s="98">
        <f t="shared" si="1107"/>
        <v>0</v>
      </c>
      <c r="EY1280" s="98">
        <f t="shared" si="1107"/>
        <v>0</v>
      </c>
      <c r="EZ1280" s="98">
        <f t="shared" si="1108"/>
        <v>0</v>
      </c>
      <c r="FA1280" s="98">
        <f t="shared" si="1108"/>
        <v>0</v>
      </c>
      <c r="FB1280" s="98">
        <f t="shared" si="1108"/>
        <v>0</v>
      </c>
      <c r="FC1280" s="103"/>
      <c r="FD1280" s="103"/>
      <c r="FE1280" s="103"/>
      <c r="FF1280" s="98">
        <f t="shared" si="1109"/>
        <v>0</v>
      </c>
      <c r="FG1280" s="98">
        <f t="shared" si="1110"/>
        <v>0</v>
      </c>
      <c r="FH1280" s="98">
        <f t="shared" si="1111"/>
        <v>0</v>
      </c>
      <c r="FI1280" s="98">
        <f t="shared" si="1112"/>
        <v>0</v>
      </c>
      <c r="FJ1280" s="98">
        <f t="shared" si="1113"/>
        <v>0</v>
      </c>
      <c r="FK1280" s="98">
        <f t="shared" si="1114"/>
        <v>0</v>
      </c>
      <c r="FL1280" s="98">
        <f t="shared" si="1352"/>
        <v>0</v>
      </c>
      <c r="FM1280" s="98">
        <f t="shared" si="1353"/>
        <v>0</v>
      </c>
      <c r="FN1280" s="98">
        <f t="shared" si="1354"/>
        <v>0</v>
      </c>
      <c r="FO1280" s="98">
        <f t="shared" si="1355"/>
        <v>268.22000000000003</v>
      </c>
      <c r="FP1280" s="98">
        <f t="shared" si="1356"/>
        <v>224.39</v>
      </c>
      <c r="FQ1280" s="98">
        <f t="shared" si="1357"/>
        <v>196.26</v>
      </c>
      <c r="FR1280" s="98">
        <f t="shared" si="1115"/>
        <v>0</v>
      </c>
      <c r="FS1280" s="98">
        <f t="shared" si="1115"/>
        <v>0</v>
      </c>
      <c r="FT1280" s="98">
        <f t="shared" si="1115"/>
        <v>0</v>
      </c>
      <c r="FU1280" s="98">
        <f t="shared" si="1116"/>
        <v>0</v>
      </c>
      <c r="FV1280" s="98">
        <f t="shared" si="1116"/>
        <v>0</v>
      </c>
      <c r="FW1280" s="98">
        <f t="shared" si="1116"/>
        <v>0</v>
      </c>
      <c r="FX1280" s="103"/>
      <c r="FY1280" s="103"/>
      <c r="FZ1280" s="103"/>
      <c r="GA1280" s="98">
        <f t="shared" si="1117"/>
        <v>0</v>
      </c>
      <c r="GB1280" s="98">
        <f t="shared" si="1118"/>
        <v>0</v>
      </c>
      <c r="GC1280" s="98">
        <f t="shared" si="1119"/>
        <v>0</v>
      </c>
      <c r="GD1280" s="98">
        <f t="shared" si="1120"/>
        <v>0</v>
      </c>
      <c r="GE1280" s="98">
        <f t="shared" si="1121"/>
        <v>0</v>
      </c>
      <c r="GF1280" s="98">
        <f t="shared" si="1122"/>
        <v>0</v>
      </c>
      <c r="GG1280" s="98">
        <f t="shared" si="1358"/>
        <v>0</v>
      </c>
      <c r="GH1280" s="98">
        <f t="shared" si="1359"/>
        <v>0</v>
      </c>
      <c r="GI1280" s="98">
        <f t="shared" si="1360"/>
        <v>0</v>
      </c>
      <c r="GJ1280" s="98">
        <f t="shared" si="1361"/>
        <v>442.15</v>
      </c>
      <c r="GK1280" s="98">
        <f t="shared" si="1362"/>
        <v>371.19</v>
      </c>
      <c r="GL1280" s="98">
        <f t="shared" si="1363"/>
        <v>329.21</v>
      </c>
      <c r="GM1280" s="98">
        <f t="shared" si="1123"/>
        <v>0</v>
      </c>
      <c r="GN1280" s="98">
        <f t="shared" si="1123"/>
        <v>0</v>
      </c>
      <c r="GO1280" s="98">
        <f t="shared" si="1123"/>
        <v>0</v>
      </c>
      <c r="GP1280" s="98">
        <f t="shared" si="1124"/>
        <v>0</v>
      </c>
      <c r="GQ1280" s="98">
        <f t="shared" si="1124"/>
        <v>0</v>
      </c>
      <c r="GR1280" s="98">
        <f t="shared" si="1124"/>
        <v>0</v>
      </c>
      <c r="GS1280" s="103"/>
      <c r="GT1280" s="103"/>
      <c r="GU1280" s="103"/>
      <c r="GV1280" s="98">
        <f t="shared" si="1125"/>
        <v>0</v>
      </c>
      <c r="GW1280" s="98">
        <f t="shared" si="1126"/>
        <v>0</v>
      </c>
      <c r="GX1280" s="98">
        <f t="shared" si="1127"/>
        <v>0</v>
      </c>
      <c r="GY1280" s="98">
        <f t="shared" si="1128"/>
        <v>0</v>
      </c>
      <c r="GZ1280" s="98">
        <f t="shared" si="1129"/>
        <v>0</v>
      </c>
      <c r="HA1280" s="98">
        <f t="shared" si="1130"/>
        <v>0</v>
      </c>
      <c r="HB1280" s="98">
        <f t="shared" si="1364"/>
        <v>0</v>
      </c>
      <c r="HC1280" s="98">
        <f t="shared" si="1365"/>
        <v>0</v>
      </c>
      <c r="HD1280" s="98">
        <f t="shared" si="1366"/>
        <v>0</v>
      </c>
      <c r="HE1280" s="98">
        <f t="shared" si="1367"/>
        <v>377.17</v>
      </c>
      <c r="HF1280" s="98">
        <f t="shared" si="1368"/>
        <v>312.89999999999998</v>
      </c>
      <c r="HG1280" s="98">
        <f t="shared" si="1369"/>
        <v>272.61</v>
      </c>
      <c r="HH1280" s="98">
        <f t="shared" si="1131"/>
        <v>0</v>
      </c>
      <c r="HI1280" s="98">
        <f t="shared" si="1131"/>
        <v>0</v>
      </c>
      <c r="HJ1280" s="98">
        <f t="shared" si="1131"/>
        <v>0</v>
      </c>
      <c r="HK1280" s="98">
        <f t="shared" si="1132"/>
        <v>0</v>
      </c>
      <c r="HL1280" s="98">
        <f t="shared" si="1132"/>
        <v>0</v>
      </c>
      <c r="HM1280" s="98">
        <f t="shared" si="1132"/>
        <v>0</v>
      </c>
      <c r="HN1280" s="103"/>
      <c r="HO1280" s="103"/>
      <c r="HP1280" s="103"/>
      <c r="HQ1280" s="98">
        <f t="shared" si="1133"/>
        <v>0</v>
      </c>
      <c r="HR1280" s="98">
        <f t="shared" si="1134"/>
        <v>0</v>
      </c>
      <c r="HS1280" s="98">
        <f t="shared" si="1135"/>
        <v>0</v>
      </c>
      <c r="HT1280" s="98">
        <f t="shared" si="1136"/>
        <v>0</v>
      </c>
      <c r="HU1280" s="98">
        <f t="shared" si="1137"/>
        <v>0</v>
      </c>
      <c r="HV1280" s="98">
        <f t="shared" si="1138"/>
        <v>0</v>
      </c>
      <c r="HW1280" s="98">
        <f t="shared" si="1370"/>
        <v>0</v>
      </c>
      <c r="HX1280" s="98">
        <f t="shared" si="1371"/>
        <v>0</v>
      </c>
      <c r="HY1280" s="98">
        <f t="shared" si="1372"/>
        <v>0</v>
      </c>
      <c r="HZ1280" s="98">
        <f t="shared" si="1373"/>
        <v>412.91</v>
      </c>
      <c r="IA1280" s="98">
        <f t="shared" si="1374"/>
        <v>347.82</v>
      </c>
      <c r="IB1280" s="98">
        <f t="shared" si="1375"/>
        <v>313.36</v>
      </c>
      <c r="IC1280" s="98">
        <f t="shared" si="1139"/>
        <v>0</v>
      </c>
      <c r="ID1280" s="98">
        <f t="shared" si="1139"/>
        <v>0</v>
      </c>
      <c r="IE1280" s="98">
        <f t="shared" si="1139"/>
        <v>0</v>
      </c>
      <c r="IF1280" s="98">
        <f t="shared" si="1140"/>
        <v>0</v>
      </c>
      <c r="IG1280" s="98">
        <f t="shared" si="1140"/>
        <v>0</v>
      </c>
      <c r="IH1280" s="98">
        <f t="shared" si="1140"/>
        <v>0</v>
      </c>
      <c r="II1280" s="103"/>
      <c r="IJ1280" s="103"/>
      <c r="IK1280" s="103"/>
      <c r="IL1280" s="98">
        <f t="shared" si="1141"/>
        <v>0</v>
      </c>
      <c r="IM1280" s="98">
        <f t="shared" si="1142"/>
        <v>0</v>
      </c>
      <c r="IN1280" s="98">
        <f t="shared" si="1143"/>
        <v>0</v>
      </c>
      <c r="IO1280" s="98">
        <f t="shared" si="1144"/>
        <v>0</v>
      </c>
      <c r="IP1280" s="98">
        <f t="shared" si="1145"/>
        <v>0</v>
      </c>
      <c r="IQ1280" s="98">
        <f t="shared" si="1146"/>
        <v>0</v>
      </c>
      <c r="IR1280" s="98">
        <f t="shared" si="1376"/>
        <v>0</v>
      </c>
      <c r="IS1280" s="98">
        <f t="shared" si="1377"/>
        <v>0</v>
      </c>
      <c r="IT1280" s="98">
        <f t="shared" si="1378"/>
        <v>0</v>
      </c>
      <c r="IU1280" s="98">
        <f t="shared" si="1379"/>
        <v>1226.8699999999999</v>
      </c>
      <c r="IV1280" s="98">
        <f t="shared" si="1380"/>
        <v>1054.94</v>
      </c>
      <c r="IW1280" s="98">
        <f t="shared" si="1381"/>
        <v>999.08</v>
      </c>
      <c r="IX1280" s="98">
        <f t="shared" si="1147"/>
        <v>0</v>
      </c>
      <c r="IY1280" s="98">
        <f t="shared" si="1147"/>
        <v>0</v>
      </c>
      <c r="IZ1280" s="98">
        <f t="shared" si="1147"/>
        <v>0</v>
      </c>
      <c r="JA1280" s="98">
        <f t="shared" si="1148"/>
        <v>0</v>
      </c>
      <c r="JB1280" s="98">
        <f t="shared" si="1148"/>
        <v>0</v>
      </c>
      <c r="JC1280" s="98">
        <f t="shared" si="1148"/>
        <v>0</v>
      </c>
      <c r="JD1280" s="103"/>
      <c r="JE1280" s="103"/>
      <c r="JF1280" s="103"/>
      <c r="JG1280" s="98">
        <f t="shared" si="1149"/>
        <v>0</v>
      </c>
      <c r="JH1280" s="98">
        <f t="shared" si="1150"/>
        <v>0</v>
      </c>
      <c r="JI1280" s="98">
        <f t="shared" si="1151"/>
        <v>0</v>
      </c>
      <c r="JJ1280" s="98">
        <f t="shared" si="1152"/>
        <v>0</v>
      </c>
      <c r="JK1280" s="98">
        <f t="shared" si="1153"/>
        <v>0</v>
      </c>
      <c r="JL1280" s="98">
        <f t="shared" si="1154"/>
        <v>0</v>
      </c>
      <c r="JM1280" s="98">
        <f t="shared" si="1382"/>
        <v>0</v>
      </c>
      <c r="JN1280" s="98">
        <f t="shared" si="1383"/>
        <v>0</v>
      </c>
      <c r="JO1280" s="98">
        <f t="shared" si="1384"/>
        <v>0</v>
      </c>
      <c r="JP1280" s="98">
        <f t="shared" si="1385"/>
        <v>329.6</v>
      </c>
      <c r="JQ1280" s="98">
        <f t="shared" si="1386"/>
        <v>271.42</v>
      </c>
      <c r="JR1280" s="98">
        <f t="shared" si="1387"/>
        <v>236.96</v>
      </c>
      <c r="JS1280" s="98">
        <f t="shared" si="1155"/>
        <v>0</v>
      </c>
      <c r="JT1280" s="98">
        <f t="shared" si="1155"/>
        <v>0</v>
      </c>
      <c r="JU1280" s="98">
        <f t="shared" si="1155"/>
        <v>0</v>
      </c>
      <c r="JV1280" s="98">
        <f t="shared" si="1156"/>
        <v>0</v>
      </c>
      <c r="JW1280" s="98">
        <f t="shared" si="1156"/>
        <v>0</v>
      </c>
      <c r="JX1280" s="98">
        <f t="shared" si="1156"/>
        <v>0</v>
      </c>
      <c r="JY1280" s="103"/>
      <c r="JZ1280" s="103"/>
      <c r="KA1280" s="103"/>
      <c r="KB1280" s="98">
        <f t="shared" si="1157"/>
        <v>0</v>
      </c>
      <c r="KC1280" s="98">
        <f t="shared" si="1158"/>
        <v>0</v>
      </c>
      <c r="KD1280" s="98">
        <f t="shared" si="1159"/>
        <v>0</v>
      </c>
      <c r="KE1280" s="98">
        <f t="shared" si="1160"/>
        <v>0</v>
      </c>
      <c r="KF1280" s="98">
        <f t="shared" si="1161"/>
        <v>0</v>
      </c>
      <c r="KG1280" s="98">
        <f t="shared" si="1162"/>
        <v>0</v>
      </c>
      <c r="KH1280" s="98">
        <f t="shared" si="1388"/>
        <v>0</v>
      </c>
      <c r="KI1280" s="98">
        <f t="shared" si="1389"/>
        <v>0</v>
      </c>
      <c r="KJ1280" s="98">
        <f t="shared" si="1390"/>
        <v>0</v>
      </c>
      <c r="KK1280" s="98">
        <f t="shared" si="1391"/>
        <v>289.39999999999998</v>
      </c>
      <c r="KL1280" s="98">
        <f t="shared" si="1392"/>
        <v>242.09</v>
      </c>
      <c r="KM1280" s="98">
        <f t="shared" si="1393"/>
        <v>215.03</v>
      </c>
      <c r="KN1280" s="98">
        <f t="shared" si="1163"/>
        <v>0</v>
      </c>
      <c r="KO1280" s="98">
        <f t="shared" si="1163"/>
        <v>0</v>
      </c>
      <c r="KP1280" s="98">
        <f t="shared" si="1163"/>
        <v>0</v>
      </c>
      <c r="KQ1280" s="98">
        <f t="shared" si="1164"/>
        <v>0</v>
      </c>
      <c r="KR1280" s="98">
        <f t="shared" si="1164"/>
        <v>0</v>
      </c>
      <c r="KS1280" s="98">
        <f t="shared" si="1164"/>
        <v>0</v>
      </c>
      <c r="KT1280" s="103"/>
      <c r="KU1280" s="103"/>
      <c r="KV1280" s="103"/>
      <c r="KW1280" s="98">
        <f t="shared" si="1165"/>
        <v>0</v>
      </c>
      <c r="KX1280" s="98">
        <f t="shared" si="1166"/>
        <v>0</v>
      </c>
      <c r="KY1280" s="98">
        <f t="shared" si="1167"/>
        <v>0</v>
      </c>
      <c r="KZ1280" s="98">
        <f t="shared" si="1168"/>
        <v>0</v>
      </c>
      <c r="LA1280" s="98">
        <f t="shared" si="1169"/>
        <v>0</v>
      </c>
      <c r="LB1280" s="98">
        <f t="shared" si="1170"/>
        <v>0</v>
      </c>
      <c r="LC1280" s="98">
        <f t="shared" si="1394"/>
        <v>0</v>
      </c>
      <c r="LD1280" s="98">
        <f t="shared" si="1395"/>
        <v>0</v>
      </c>
      <c r="LE1280" s="98">
        <f t="shared" si="1396"/>
        <v>0</v>
      </c>
      <c r="LF1280" s="98">
        <f t="shared" si="1397"/>
        <v>617.44000000000005</v>
      </c>
      <c r="LG1280" s="98">
        <f t="shared" si="1398"/>
        <v>515.70000000000005</v>
      </c>
      <c r="LH1280" s="98">
        <f t="shared" si="1399"/>
        <v>453.2</v>
      </c>
      <c r="LI1280" s="98">
        <f t="shared" si="1171"/>
        <v>0</v>
      </c>
      <c r="LJ1280" s="98">
        <f t="shared" si="1171"/>
        <v>0</v>
      </c>
      <c r="LK1280" s="98">
        <f t="shared" si="1171"/>
        <v>0</v>
      </c>
      <c r="LL1280" s="98">
        <f t="shared" si="1172"/>
        <v>0</v>
      </c>
      <c r="LM1280" s="98">
        <f t="shared" si="1172"/>
        <v>0</v>
      </c>
      <c r="LN1280" s="98">
        <f t="shared" si="1172"/>
        <v>0</v>
      </c>
      <c r="LO1280" s="103"/>
      <c r="LP1280" s="103"/>
      <c r="LQ1280" s="103"/>
      <c r="LR1280" s="98">
        <f t="shared" si="1173"/>
        <v>0</v>
      </c>
      <c r="LS1280" s="98">
        <f t="shared" si="1174"/>
        <v>0</v>
      </c>
      <c r="LT1280" s="98">
        <f t="shared" si="1175"/>
        <v>0</v>
      </c>
      <c r="LU1280" s="98">
        <f t="shared" si="1176"/>
        <v>0</v>
      </c>
      <c r="LV1280" s="98">
        <f t="shared" si="1177"/>
        <v>0</v>
      </c>
      <c r="LW1280" s="98">
        <f t="shared" si="1178"/>
        <v>0</v>
      </c>
      <c r="LX1280" s="98">
        <f t="shared" si="1400"/>
        <v>0</v>
      </c>
      <c r="LY1280" s="98">
        <f t="shared" si="1401"/>
        <v>0</v>
      </c>
      <c r="LZ1280" s="98">
        <f t="shared" si="1402"/>
        <v>0</v>
      </c>
      <c r="MA1280" s="98">
        <f t="shared" si="1403"/>
        <v>342.07</v>
      </c>
      <c r="MB1280" s="98">
        <f t="shared" si="1404"/>
        <v>295.52999999999997</v>
      </c>
      <c r="MC1280" s="98">
        <f t="shared" si="1405"/>
        <v>274.14</v>
      </c>
      <c r="MD1280" s="98">
        <f t="shared" si="1179"/>
        <v>0</v>
      </c>
      <c r="ME1280" s="98">
        <f t="shared" si="1179"/>
        <v>0</v>
      </c>
      <c r="MF1280" s="98">
        <f t="shared" si="1179"/>
        <v>0</v>
      </c>
      <c r="MG1280" s="98">
        <f t="shared" si="1180"/>
        <v>0</v>
      </c>
      <c r="MH1280" s="98">
        <f t="shared" si="1180"/>
        <v>0</v>
      </c>
      <c r="MI1280" s="98">
        <f t="shared" si="1180"/>
        <v>0</v>
      </c>
      <c r="MJ1280" s="103"/>
      <c r="MK1280" s="103"/>
      <c r="ML1280" s="103"/>
      <c r="MM1280" s="98">
        <f t="shared" si="1181"/>
        <v>0</v>
      </c>
      <c r="MN1280" s="98">
        <f t="shared" si="1182"/>
        <v>0</v>
      </c>
      <c r="MO1280" s="98">
        <f t="shared" si="1183"/>
        <v>0</v>
      </c>
      <c r="MP1280" s="98">
        <f t="shared" si="1184"/>
        <v>0</v>
      </c>
      <c r="MQ1280" s="98">
        <f t="shared" si="1185"/>
        <v>0</v>
      </c>
      <c r="MR1280" s="98">
        <f t="shared" si="1186"/>
        <v>0</v>
      </c>
      <c r="MS1280" s="98">
        <f t="shared" si="1406"/>
        <v>0</v>
      </c>
      <c r="MT1280" s="98">
        <f t="shared" si="1407"/>
        <v>0</v>
      </c>
      <c r="MU1280" s="98">
        <f t="shared" si="1408"/>
        <v>0</v>
      </c>
      <c r="MV1280" s="98">
        <f t="shared" si="1409"/>
        <v>396.53</v>
      </c>
      <c r="MW1280" s="98">
        <f t="shared" si="1410"/>
        <v>325.04000000000002</v>
      </c>
      <c r="MX1280" s="98">
        <f t="shared" si="1411"/>
        <v>280.13</v>
      </c>
      <c r="MY1280" s="98">
        <f t="shared" si="1187"/>
        <v>0</v>
      </c>
      <c r="MZ1280" s="98">
        <f t="shared" si="1187"/>
        <v>0</v>
      </c>
      <c r="NA1280" s="98">
        <f t="shared" si="1187"/>
        <v>0</v>
      </c>
      <c r="NB1280" s="98">
        <f t="shared" si="1188"/>
        <v>0</v>
      </c>
      <c r="NC1280" s="98">
        <f t="shared" si="1188"/>
        <v>0</v>
      </c>
      <c r="ND1280" s="98">
        <f t="shared" si="1188"/>
        <v>0</v>
      </c>
      <c r="NE1280" s="103"/>
      <c r="NF1280" s="103"/>
      <c r="NG1280" s="103"/>
      <c r="NH1280" s="98">
        <f t="shared" si="1189"/>
        <v>0</v>
      </c>
      <c r="NI1280" s="98">
        <f t="shared" si="1190"/>
        <v>0</v>
      </c>
      <c r="NJ1280" s="98">
        <f t="shared" si="1191"/>
        <v>0</v>
      </c>
      <c r="NK1280" s="98">
        <f t="shared" si="1192"/>
        <v>0</v>
      </c>
      <c r="NL1280" s="98">
        <f t="shared" si="1193"/>
        <v>0</v>
      </c>
      <c r="NM1280" s="98">
        <f t="shared" si="1194"/>
        <v>0</v>
      </c>
      <c r="NN1280" s="98">
        <f t="shared" si="1412"/>
        <v>0</v>
      </c>
      <c r="NO1280" s="98">
        <f t="shared" si="1413"/>
        <v>0</v>
      </c>
      <c r="NP1280" s="98">
        <f t="shared" si="1414"/>
        <v>0</v>
      </c>
      <c r="NQ1280" s="98">
        <f t="shared" si="1415"/>
        <v>468.91</v>
      </c>
      <c r="NR1280" s="98">
        <f t="shared" si="1416"/>
        <v>393.57</v>
      </c>
      <c r="NS1280" s="98">
        <f t="shared" si="1417"/>
        <v>355.42</v>
      </c>
      <c r="NT1280" s="98">
        <f t="shared" si="1195"/>
        <v>0</v>
      </c>
      <c r="NU1280" s="98">
        <f t="shared" si="1195"/>
        <v>0</v>
      </c>
      <c r="NV1280" s="98">
        <f t="shared" si="1195"/>
        <v>0</v>
      </c>
      <c r="NW1280" s="98">
        <f t="shared" si="1196"/>
        <v>0</v>
      </c>
      <c r="NX1280" s="98">
        <f t="shared" si="1196"/>
        <v>0</v>
      </c>
      <c r="NY1280" s="98">
        <f t="shared" si="1196"/>
        <v>0</v>
      </c>
      <c r="NZ1280" s="103"/>
      <c r="OA1280" s="103"/>
      <c r="OB1280" s="103"/>
      <c r="OC1280" s="98">
        <f t="shared" si="1197"/>
        <v>0</v>
      </c>
      <c r="OD1280" s="98">
        <f t="shared" si="1198"/>
        <v>0</v>
      </c>
      <c r="OE1280" s="98">
        <f t="shared" si="1199"/>
        <v>0</v>
      </c>
      <c r="OF1280" s="98">
        <f t="shared" si="1200"/>
        <v>0</v>
      </c>
      <c r="OG1280" s="98">
        <f t="shared" si="1201"/>
        <v>0</v>
      </c>
      <c r="OH1280" s="98">
        <f t="shared" si="1202"/>
        <v>0</v>
      </c>
      <c r="OI1280" s="98">
        <f t="shared" si="1418"/>
        <v>0</v>
      </c>
      <c r="OJ1280" s="98">
        <f t="shared" si="1419"/>
        <v>0</v>
      </c>
      <c r="OK1280" s="98">
        <f t="shared" si="1420"/>
        <v>0</v>
      </c>
      <c r="OL1280" s="98">
        <f t="shared" si="1421"/>
        <v>505.72</v>
      </c>
      <c r="OM1280" s="98">
        <f t="shared" si="1422"/>
        <v>437.15</v>
      </c>
      <c r="ON1280" s="98">
        <f t="shared" si="1423"/>
        <v>409.24</v>
      </c>
      <c r="OO1280" s="98">
        <f t="shared" si="1203"/>
        <v>0</v>
      </c>
      <c r="OP1280" s="98">
        <f t="shared" si="1203"/>
        <v>0</v>
      </c>
      <c r="OQ1280" s="98">
        <f t="shared" si="1203"/>
        <v>0</v>
      </c>
      <c r="OR1280" s="98">
        <f t="shared" si="1204"/>
        <v>0</v>
      </c>
      <c r="OS1280" s="98">
        <f t="shared" si="1204"/>
        <v>0</v>
      </c>
      <c r="OT1280" s="98">
        <f t="shared" si="1204"/>
        <v>0</v>
      </c>
      <c r="OU1280" s="103"/>
      <c r="OV1280" s="103"/>
      <c r="OW1280" s="103"/>
      <c r="OX1280" s="98">
        <f t="shared" si="1205"/>
        <v>0</v>
      </c>
      <c r="OY1280" s="98">
        <f t="shared" si="1206"/>
        <v>0</v>
      </c>
      <c r="OZ1280" s="98">
        <f t="shared" si="1207"/>
        <v>0</v>
      </c>
      <c r="PA1280" s="98">
        <f t="shared" si="1208"/>
        <v>0</v>
      </c>
      <c r="PB1280" s="98">
        <f t="shared" si="1209"/>
        <v>0</v>
      </c>
      <c r="PC1280" s="98">
        <f t="shared" si="1210"/>
        <v>0</v>
      </c>
      <c r="PD1280" s="98">
        <f t="shared" si="1424"/>
        <v>0</v>
      </c>
      <c r="PE1280" s="98">
        <f t="shared" si="1425"/>
        <v>0</v>
      </c>
      <c r="PF1280" s="98">
        <f t="shared" si="1426"/>
        <v>0</v>
      </c>
      <c r="PG1280" s="98">
        <f t="shared" si="1427"/>
        <v>442.9</v>
      </c>
      <c r="PH1280" s="98">
        <f t="shared" si="1428"/>
        <v>368.09</v>
      </c>
      <c r="PI1280" s="98">
        <f t="shared" si="1429"/>
        <v>316.77999999999997</v>
      </c>
      <c r="PJ1280" s="98">
        <f t="shared" si="1211"/>
        <v>0</v>
      </c>
      <c r="PK1280" s="98">
        <f t="shared" si="1211"/>
        <v>0</v>
      </c>
      <c r="PL1280" s="98">
        <f t="shared" si="1211"/>
        <v>0</v>
      </c>
      <c r="PM1280" s="98">
        <f t="shared" si="1212"/>
        <v>0</v>
      </c>
      <c r="PN1280" s="98">
        <f t="shared" si="1212"/>
        <v>0</v>
      </c>
      <c r="PO1280" s="98">
        <f t="shared" si="1212"/>
        <v>0</v>
      </c>
      <c r="PP1280" s="103"/>
      <c r="PQ1280" s="103"/>
      <c r="PR1280" s="103"/>
      <c r="PS1280" s="98">
        <f t="shared" si="1213"/>
        <v>0</v>
      </c>
      <c r="PT1280" s="98">
        <f t="shared" si="1214"/>
        <v>0</v>
      </c>
      <c r="PU1280" s="98">
        <f t="shared" si="1215"/>
        <v>0</v>
      </c>
      <c r="PV1280" s="98">
        <f t="shared" si="1216"/>
        <v>0</v>
      </c>
      <c r="PW1280" s="98">
        <f t="shared" si="1217"/>
        <v>0</v>
      </c>
      <c r="PX1280" s="98">
        <f t="shared" si="1218"/>
        <v>0</v>
      </c>
      <c r="PY1280" s="98">
        <f t="shared" si="1430"/>
        <v>0</v>
      </c>
      <c r="PZ1280" s="98">
        <f t="shared" si="1431"/>
        <v>0</v>
      </c>
      <c r="QA1280" s="98">
        <f t="shared" si="1432"/>
        <v>0</v>
      </c>
      <c r="QB1280" s="98">
        <f t="shared" si="1433"/>
        <v>512.07000000000005</v>
      </c>
      <c r="QC1280" s="98">
        <f t="shared" si="1434"/>
        <v>433.38</v>
      </c>
      <c r="QD1280" s="98">
        <f t="shared" si="1435"/>
        <v>395.73</v>
      </c>
      <c r="QE1280" s="98">
        <f t="shared" si="1219"/>
        <v>0</v>
      </c>
      <c r="QF1280" s="98">
        <f t="shared" si="1219"/>
        <v>0</v>
      </c>
      <c r="QG1280" s="98">
        <f t="shared" si="1219"/>
        <v>0</v>
      </c>
      <c r="QH1280" s="98">
        <f t="shared" si="1220"/>
        <v>0</v>
      </c>
      <c r="QI1280" s="98">
        <f t="shared" si="1220"/>
        <v>0</v>
      </c>
      <c r="QJ1280" s="98">
        <f t="shared" si="1220"/>
        <v>0</v>
      </c>
      <c r="QK1280" s="103"/>
      <c r="QL1280" s="103"/>
      <c r="QM1280" s="103"/>
      <c r="QN1280" s="98">
        <f t="shared" si="1221"/>
        <v>0</v>
      </c>
      <c r="QO1280" s="98">
        <f t="shared" si="1222"/>
        <v>0</v>
      </c>
      <c r="QP1280" s="98">
        <f t="shared" si="1223"/>
        <v>0</v>
      </c>
      <c r="QQ1280" s="98">
        <f t="shared" si="1224"/>
        <v>0</v>
      </c>
      <c r="QR1280" s="98">
        <f t="shared" si="1225"/>
        <v>0</v>
      </c>
      <c r="QS1280" s="98">
        <f t="shared" si="1226"/>
        <v>0</v>
      </c>
      <c r="QT1280" s="98">
        <f t="shared" si="1436"/>
        <v>0</v>
      </c>
      <c r="QU1280" s="98">
        <f t="shared" si="1437"/>
        <v>0</v>
      </c>
      <c r="QV1280" s="98">
        <f t="shared" si="1438"/>
        <v>0</v>
      </c>
      <c r="QW1280" s="98">
        <f t="shared" si="1439"/>
        <v>364.4</v>
      </c>
      <c r="QX1280" s="98">
        <f t="shared" si="1440"/>
        <v>300.58</v>
      </c>
      <c r="QY1280" s="98">
        <f t="shared" si="1441"/>
        <v>263.89999999999998</v>
      </c>
      <c r="QZ1280" s="98">
        <f t="shared" si="1227"/>
        <v>0</v>
      </c>
      <c r="RA1280" s="98">
        <f t="shared" si="1227"/>
        <v>0</v>
      </c>
      <c r="RB1280" s="98">
        <f t="shared" si="1227"/>
        <v>0</v>
      </c>
      <c r="RC1280" s="98">
        <f t="shared" si="1228"/>
        <v>0</v>
      </c>
      <c r="RD1280" s="98">
        <f t="shared" si="1228"/>
        <v>0</v>
      </c>
      <c r="RE1280" s="98">
        <f t="shared" si="1228"/>
        <v>0</v>
      </c>
      <c r="RF1280" s="103"/>
      <c r="RG1280" s="103"/>
      <c r="RH1280" s="103"/>
      <c r="RI1280" s="98">
        <f t="shared" si="1229"/>
        <v>0</v>
      </c>
      <c r="RJ1280" s="98">
        <f t="shared" si="1230"/>
        <v>0</v>
      </c>
      <c r="RK1280" s="98">
        <f t="shared" si="1231"/>
        <v>0</v>
      </c>
      <c r="RL1280" s="98">
        <f t="shared" si="1232"/>
        <v>0</v>
      </c>
      <c r="RM1280" s="98">
        <f t="shared" si="1233"/>
        <v>0</v>
      </c>
      <c r="RN1280" s="98">
        <f t="shared" si="1234"/>
        <v>0</v>
      </c>
      <c r="RO1280" s="98">
        <f t="shared" si="1442"/>
        <v>0</v>
      </c>
      <c r="RP1280" s="98">
        <f t="shared" si="1443"/>
        <v>0</v>
      </c>
      <c r="RQ1280" s="98">
        <f t="shared" si="1444"/>
        <v>0</v>
      </c>
      <c r="RR1280" s="98">
        <f t="shared" si="1445"/>
        <v>387.17</v>
      </c>
      <c r="RS1280" s="98">
        <f t="shared" si="1446"/>
        <v>321.17</v>
      </c>
      <c r="RT1280" s="98">
        <f t="shared" si="1447"/>
        <v>283.67</v>
      </c>
      <c r="RU1280" s="98">
        <f t="shared" si="1235"/>
        <v>0</v>
      </c>
      <c r="RV1280" s="98">
        <f t="shared" si="1235"/>
        <v>0</v>
      </c>
      <c r="RW1280" s="98">
        <f t="shared" si="1235"/>
        <v>0</v>
      </c>
      <c r="RX1280" s="98">
        <f t="shared" si="1236"/>
        <v>0</v>
      </c>
      <c r="RY1280" s="98">
        <f t="shared" si="1236"/>
        <v>0</v>
      </c>
      <c r="RZ1280" s="98">
        <f t="shared" si="1236"/>
        <v>0</v>
      </c>
      <c r="SA1280" s="103"/>
      <c r="SB1280" s="103"/>
      <c r="SC1280" s="103"/>
      <c r="SD1280" s="98">
        <f t="shared" si="1237"/>
        <v>0</v>
      </c>
      <c r="SE1280" s="98">
        <f t="shared" si="1238"/>
        <v>0</v>
      </c>
      <c r="SF1280" s="98">
        <f t="shared" si="1239"/>
        <v>0</v>
      </c>
      <c r="SG1280" s="98">
        <f t="shared" si="1240"/>
        <v>0</v>
      </c>
      <c r="SH1280" s="98">
        <f t="shared" si="1241"/>
        <v>0</v>
      </c>
      <c r="SI1280" s="98">
        <f t="shared" si="1242"/>
        <v>0</v>
      </c>
      <c r="SJ1280" s="98">
        <f t="shared" si="1448"/>
        <v>0</v>
      </c>
      <c r="SK1280" s="98">
        <f t="shared" si="1449"/>
        <v>0</v>
      </c>
      <c r="SL1280" s="98">
        <f t="shared" si="1450"/>
        <v>0</v>
      </c>
      <c r="SM1280" s="98">
        <f t="shared" si="1451"/>
        <v>680.63</v>
      </c>
      <c r="SN1280" s="98">
        <f t="shared" si="1452"/>
        <v>570.75</v>
      </c>
      <c r="SO1280" s="98">
        <f t="shared" si="1453"/>
        <v>512.17999999999995</v>
      </c>
      <c r="SP1280" s="98">
        <f t="shared" si="1243"/>
        <v>0</v>
      </c>
      <c r="SQ1280" s="98">
        <f t="shared" si="1243"/>
        <v>0</v>
      </c>
      <c r="SR1280" s="98">
        <f t="shared" si="1243"/>
        <v>0</v>
      </c>
      <c r="SS1280" s="98">
        <f t="shared" si="1244"/>
        <v>0</v>
      </c>
      <c r="ST1280" s="98">
        <f t="shared" si="1244"/>
        <v>0</v>
      </c>
      <c r="SU1280" s="98">
        <f t="shared" si="1244"/>
        <v>0</v>
      </c>
      <c r="SV1280" s="103"/>
      <c r="SW1280" s="103"/>
      <c r="SX1280" s="103"/>
      <c r="SY1280" s="98">
        <f t="shared" si="1245"/>
        <v>0</v>
      </c>
      <c r="SZ1280" s="98">
        <f t="shared" si="1246"/>
        <v>0</v>
      </c>
      <c r="TA1280" s="98">
        <f t="shared" si="1247"/>
        <v>0</v>
      </c>
      <c r="TB1280" s="98">
        <f t="shared" si="1248"/>
        <v>0</v>
      </c>
      <c r="TC1280" s="98">
        <f t="shared" si="1249"/>
        <v>0</v>
      </c>
      <c r="TD1280" s="98">
        <f t="shared" si="1250"/>
        <v>0</v>
      </c>
      <c r="TE1280" s="98">
        <f t="shared" si="1454"/>
        <v>0</v>
      </c>
      <c r="TF1280" s="98">
        <f t="shared" si="1455"/>
        <v>0</v>
      </c>
      <c r="TG1280" s="98">
        <f t="shared" si="1456"/>
        <v>0</v>
      </c>
      <c r="TH1280" s="98">
        <f t="shared" si="1457"/>
        <v>420.03</v>
      </c>
      <c r="TI1280" s="98">
        <f t="shared" si="1458"/>
        <v>348.47</v>
      </c>
      <c r="TJ1280" s="98">
        <f t="shared" si="1459"/>
        <v>307.93</v>
      </c>
      <c r="TK1280" s="98">
        <f t="shared" si="1251"/>
        <v>0</v>
      </c>
      <c r="TL1280" s="98">
        <f t="shared" si="1251"/>
        <v>0</v>
      </c>
      <c r="TM1280" s="98">
        <f t="shared" si="1251"/>
        <v>0</v>
      </c>
      <c r="TN1280" s="98">
        <f t="shared" si="1252"/>
        <v>0</v>
      </c>
      <c r="TO1280" s="98">
        <f t="shared" si="1252"/>
        <v>0</v>
      </c>
      <c r="TP1280" s="98">
        <f t="shared" si="1252"/>
        <v>0</v>
      </c>
      <c r="TQ1280" s="103"/>
      <c r="TR1280" s="103"/>
      <c r="TS1280" s="103"/>
      <c r="TT1280" s="98">
        <f t="shared" si="1253"/>
        <v>0</v>
      </c>
      <c r="TU1280" s="98">
        <f t="shared" si="1254"/>
        <v>0</v>
      </c>
      <c r="TV1280" s="98">
        <f t="shared" si="1255"/>
        <v>0</v>
      </c>
      <c r="TW1280" s="98">
        <f t="shared" si="1256"/>
        <v>0</v>
      </c>
      <c r="TX1280" s="98">
        <f t="shared" si="1257"/>
        <v>0</v>
      </c>
      <c r="TY1280" s="98">
        <f t="shared" si="1258"/>
        <v>0</v>
      </c>
      <c r="TZ1280" s="98">
        <f t="shared" si="1460"/>
        <v>0</v>
      </c>
      <c r="UA1280" s="98">
        <f t="shared" si="1461"/>
        <v>0</v>
      </c>
      <c r="UB1280" s="98">
        <f t="shared" si="1462"/>
        <v>0</v>
      </c>
      <c r="UC1280" s="98">
        <f t="shared" si="1463"/>
        <v>505.47</v>
      </c>
      <c r="UD1280" s="98">
        <f t="shared" si="1464"/>
        <v>430.58</v>
      </c>
      <c r="UE1280" s="98">
        <f t="shared" si="1465"/>
        <v>387.73</v>
      </c>
      <c r="UF1280" s="98">
        <f t="shared" si="1259"/>
        <v>0</v>
      </c>
      <c r="UG1280" s="98">
        <f t="shared" si="1259"/>
        <v>0</v>
      </c>
      <c r="UH1280" s="98">
        <f t="shared" si="1259"/>
        <v>0</v>
      </c>
      <c r="UI1280" s="98">
        <f t="shared" si="1260"/>
        <v>0</v>
      </c>
      <c r="UJ1280" s="98">
        <f t="shared" si="1260"/>
        <v>0</v>
      </c>
      <c r="UK1280" s="98">
        <f t="shared" si="1260"/>
        <v>0</v>
      </c>
      <c r="UL1280" s="103"/>
      <c r="UM1280" s="103"/>
      <c r="UN1280" s="103"/>
      <c r="UO1280" s="98">
        <f t="shared" si="1261"/>
        <v>0</v>
      </c>
      <c r="UP1280" s="98">
        <f t="shared" si="1262"/>
        <v>0</v>
      </c>
      <c r="UQ1280" s="98">
        <f t="shared" si="1263"/>
        <v>0</v>
      </c>
      <c r="UR1280" s="98">
        <f t="shared" si="1264"/>
        <v>0</v>
      </c>
      <c r="US1280" s="98">
        <f t="shared" si="1265"/>
        <v>0</v>
      </c>
      <c r="UT1280" s="98">
        <f t="shared" si="1266"/>
        <v>0</v>
      </c>
      <c r="UU1280" s="98">
        <f t="shared" si="1466"/>
        <v>0</v>
      </c>
      <c r="UV1280" s="98">
        <f t="shared" si="1467"/>
        <v>0</v>
      </c>
      <c r="UW1280" s="98">
        <f t="shared" si="1468"/>
        <v>0</v>
      </c>
      <c r="UX1280" s="98">
        <f t="shared" si="1469"/>
        <v>264.83999999999997</v>
      </c>
      <c r="UY1280" s="98">
        <f t="shared" si="1470"/>
        <v>221.29</v>
      </c>
      <c r="UZ1280" s="98">
        <f t="shared" si="1471"/>
        <v>190.07</v>
      </c>
      <c r="VA1280" s="98">
        <f t="shared" si="1267"/>
        <v>0</v>
      </c>
      <c r="VB1280" s="98">
        <f t="shared" si="1267"/>
        <v>0</v>
      </c>
      <c r="VC1280" s="98">
        <f t="shared" si="1267"/>
        <v>0</v>
      </c>
      <c r="VD1280" s="98">
        <f t="shared" si="1268"/>
        <v>0</v>
      </c>
      <c r="VE1280" s="98">
        <f t="shared" si="1268"/>
        <v>0</v>
      </c>
      <c r="VF1280" s="98">
        <f t="shared" si="1268"/>
        <v>0</v>
      </c>
      <c r="VG1280" s="103"/>
      <c r="VH1280" s="103"/>
      <c r="VI1280" s="103"/>
      <c r="VJ1280" s="98">
        <f t="shared" si="1269"/>
        <v>0</v>
      </c>
      <c r="VK1280" s="98">
        <f t="shared" si="1270"/>
        <v>0</v>
      </c>
      <c r="VL1280" s="98">
        <f t="shared" si="1271"/>
        <v>0</v>
      </c>
      <c r="VM1280" s="98">
        <f t="shared" si="1272"/>
        <v>0</v>
      </c>
      <c r="VN1280" s="98">
        <f t="shared" si="1273"/>
        <v>0</v>
      </c>
      <c r="VO1280" s="98">
        <f t="shared" si="1274"/>
        <v>0</v>
      </c>
      <c r="VP1280" s="98">
        <f t="shared" si="1472"/>
        <v>0</v>
      </c>
      <c r="VQ1280" s="98">
        <f t="shared" si="1473"/>
        <v>0</v>
      </c>
      <c r="VR1280" s="98">
        <f t="shared" si="1474"/>
        <v>0</v>
      </c>
      <c r="VS1280" s="98">
        <f t="shared" si="1475"/>
        <v>327.52999999999997</v>
      </c>
      <c r="VT1280" s="98">
        <f t="shared" si="1476"/>
        <v>275.49</v>
      </c>
      <c r="VU1280" s="98">
        <f t="shared" si="1477"/>
        <v>241.27</v>
      </c>
      <c r="VV1280" s="98">
        <f t="shared" si="1275"/>
        <v>0</v>
      </c>
      <c r="VW1280" s="98">
        <f t="shared" si="1275"/>
        <v>0</v>
      </c>
      <c r="VX1280" s="98">
        <f t="shared" si="1275"/>
        <v>0</v>
      </c>
      <c r="VY1280" s="98">
        <f t="shared" si="1276"/>
        <v>0</v>
      </c>
      <c r="VZ1280" s="98">
        <f t="shared" si="1276"/>
        <v>0</v>
      </c>
      <c r="WA1280" s="98">
        <f t="shared" si="1276"/>
        <v>0</v>
      </c>
      <c r="WB1280" s="103"/>
      <c r="WC1280" s="103"/>
      <c r="WD1280" s="103"/>
      <c r="WE1280" s="98">
        <f t="shared" si="1277"/>
        <v>0</v>
      </c>
      <c r="WF1280" s="98">
        <f t="shared" si="1278"/>
        <v>0</v>
      </c>
      <c r="WG1280" s="98">
        <f t="shared" si="1279"/>
        <v>0</v>
      </c>
      <c r="WH1280" s="98">
        <f t="shared" si="1280"/>
        <v>0</v>
      </c>
      <c r="WI1280" s="98">
        <f t="shared" si="1281"/>
        <v>0</v>
      </c>
      <c r="WJ1280" s="98">
        <f t="shared" si="1282"/>
        <v>0</v>
      </c>
      <c r="WK1280" s="98">
        <f t="shared" si="1478"/>
        <v>0</v>
      </c>
      <c r="WL1280" s="98">
        <f t="shared" si="1479"/>
        <v>0</v>
      </c>
      <c r="WM1280" s="98">
        <f t="shared" si="1480"/>
        <v>0</v>
      </c>
      <c r="WN1280" s="98">
        <f t="shared" si="1481"/>
        <v>381.17</v>
      </c>
      <c r="WO1280" s="98">
        <f t="shared" si="1482"/>
        <v>317.98</v>
      </c>
      <c r="WP1280" s="98">
        <f t="shared" si="1483"/>
        <v>276.31</v>
      </c>
      <c r="WQ1280" s="98">
        <f t="shared" si="1283"/>
        <v>0</v>
      </c>
      <c r="WR1280" s="98">
        <f t="shared" si="1283"/>
        <v>0</v>
      </c>
      <c r="WS1280" s="98">
        <f t="shared" si="1283"/>
        <v>0</v>
      </c>
      <c r="WT1280" s="98">
        <f t="shared" si="1284"/>
        <v>0</v>
      </c>
      <c r="WU1280" s="98">
        <f t="shared" si="1284"/>
        <v>0</v>
      </c>
      <c r="WV1280" s="98">
        <f t="shared" si="1284"/>
        <v>0</v>
      </c>
      <c r="WW1280" s="103"/>
      <c r="WX1280" s="103"/>
      <c r="WY1280" s="103"/>
      <c r="WZ1280" s="98">
        <f t="shared" si="1285"/>
        <v>0</v>
      </c>
      <c r="XA1280" s="98">
        <f t="shared" si="1286"/>
        <v>0</v>
      </c>
      <c r="XB1280" s="98">
        <f t="shared" si="1287"/>
        <v>0</v>
      </c>
      <c r="XC1280" s="98">
        <f t="shared" si="1288"/>
        <v>0</v>
      </c>
      <c r="XD1280" s="98">
        <f t="shared" si="1289"/>
        <v>0</v>
      </c>
      <c r="XE1280" s="98">
        <f t="shared" si="1290"/>
        <v>0</v>
      </c>
      <c r="XF1280" s="98">
        <f t="shared" si="1484"/>
        <v>0</v>
      </c>
      <c r="XG1280" s="98">
        <f t="shared" si="1485"/>
        <v>0</v>
      </c>
      <c r="XH1280" s="98">
        <f t="shared" si="1486"/>
        <v>0</v>
      </c>
      <c r="XI1280" s="98">
        <f t="shared" si="1487"/>
        <v>283.42</v>
      </c>
      <c r="XJ1280" s="98">
        <f t="shared" si="1488"/>
        <v>238.67</v>
      </c>
      <c r="XK1280" s="98">
        <f t="shared" si="1489"/>
        <v>210.73</v>
      </c>
      <c r="XL1280" s="98">
        <f t="shared" si="1291"/>
        <v>0</v>
      </c>
      <c r="XM1280" s="98">
        <f t="shared" si="1291"/>
        <v>0</v>
      </c>
      <c r="XN1280" s="98">
        <f t="shared" si="1291"/>
        <v>0</v>
      </c>
      <c r="XO1280" s="98">
        <f t="shared" si="1292"/>
        <v>0</v>
      </c>
      <c r="XP1280" s="98">
        <f t="shared" si="1292"/>
        <v>0</v>
      </c>
      <c r="XQ1280" s="98">
        <f t="shared" si="1292"/>
        <v>0</v>
      </c>
      <c r="XR1280" s="103"/>
      <c r="XS1280" s="103"/>
      <c r="XT1280" s="103"/>
      <c r="XU1280" s="98">
        <f t="shared" si="1293"/>
        <v>0</v>
      </c>
      <c r="XV1280" s="98">
        <f t="shared" si="1294"/>
        <v>0</v>
      </c>
      <c r="XW1280" s="98">
        <f t="shared" si="1295"/>
        <v>0</v>
      </c>
      <c r="XX1280" s="98">
        <f t="shared" si="1296"/>
        <v>0</v>
      </c>
      <c r="XY1280" s="98">
        <f t="shared" si="1297"/>
        <v>0</v>
      </c>
      <c r="XZ1280" s="98">
        <f t="shared" si="1298"/>
        <v>0</v>
      </c>
      <c r="YA1280" s="98">
        <f t="shared" si="1490"/>
        <v>0</v>
      </c>
      <c r="YB1280" s="98">
        <f t="shared" si="1491"/>
        <v>0</v>
      </c>
      <c r="YC1280" s="98">
        <f t="shared" si="1492"/>
        <v>0</v>
      </c>
      <c r="YD1280" s="98">
        <f t="shared" si="1493"/>
        <v>0</v>
      </c>
      <c r="YE1280" s="98">
        <f t="shared" si="1494"/>
        <v>0</v>
      </c>
      <c r="YF1280" s="98">
        <f t="shared" si="1495"/>
        <v>0</v>
      </c>
      <c r="YG1280" s="98">
        <f t="shared" si="1299"/>
        <v>0</v>
      </c>
      <c r="YH1280" s="98">
        <f t="shared" si="1299"/>
        <v>0</v>
      </c>
      <c r="YI1280" s="98">
        <f t="shared" si="1299"/>
        <v>0</v>
      </c>
      <c r="YJ1280" s="98">
        <f t="shared" si="1300"/>
        <v>0</v>
      </c>
      <c r="YK1280" s="98">
        <f t="shared" si="1300"/>
        <v>0</v>
      </c>
      <c r="YL1280" s="98">
        <f t="shared" si="1300"/>
        <v>0</v>
      </c>
      <c r="YM1280" s="146">
        <f t="shared" si="1301"/>
        <v>0</v>
      </c>
      <c r="YN1280" s="146">
        <f t="shared" si="1301"/>
        <v>0</v>
      </c>
      <c r="YO1280" s="146">
        <f t="shared" si="1301"/>
        <v>0</v>
      </c>
      <c r="YP1280" s="98">
        <f t="shared" si="1302"/>
        <v>0</v>
      </c>
      <c r="YQ1280" s="98">
        <f t="shared" si="1303"/>
        <v>0</v>
      </c>
      <c r="YR1280" s="98">
        <f t="shared" si="1304"/>
        <v>0</v>
      </c>
      <c r="YS1280" s="98">
        <f t="shared" si="1305"/>
        <v>0</v>
      </c>
      <c r="YT1280" s="98">
        <f t="shared" si="1306"/>
        <v>0</v>
      </c>
      <c r="YU1280" s="98">
        <f t="shared" si="1307"/>
        <v>0</v>
      </c>
      <c r="YV1280" s="98">
        <f t="shared" si="1496"/>
        <v>0</v>
      </c>
      <c r="YW1280" s="98">
        <f t="shared" si="1497"/>
        <v>0</v>
      </c>
      <c r="YX1280" s="98">
        <f t="shared" si="1498"/>
        <v>0</v>
      </c>
      <c r="YY1280" s="98">
        <f t="shared" si="1499"/>
        <v>408.79</v>
      </c>
      <c r="YZ1280" s="98">
        <f t="shared" si="1500"/>
        <v>343.64</v>
      </c>
      <c r="ZA1280" s="98">
        <f t="shared" si="1501"/>
        <v>307.77999999999997</v>
      </c>
      <c r="ZB1280" s="98">
        <f t="shared" si="1308"/>
        <v>0</v>
      </c>
      <c r="ZC1280" s="98">
        <f t="shared" si="1308"/>
        <v>0</v>
      </c>
      <c r="ZD1280" s="98">
        <f t="shared" si="1308"/>
        <v>0</v>
      </c>
      <c r="ZE1280" s="98">
        <f t="shared" si="1309"/>
        <v>0</v>
      </c>
      <c r="ZF1280" s="98">
        <f t="shared" si="1309"/>
        <v>0</v>
      </c>
      <c r="ZG1280" s="98">
        <f t="shared" si="1309"/>
        <v>0</v>
      </c>
    </row>
    <row r="1281" spans="1:683" ht="36">
      <c r="A1281" s="12" t="s">
        <v>732</v>
      </c>
      <c r="B1281" s="297" t="s">
        <v>724</v>
      </c>
      <c r="C1281" s="5"/>
      <c r="D1281" s="652"/>
      <c r="E1281" s="286"/>
      <c r="F1281" s="111">
        <f t="shared" si="1051"/>
        <v>79300</v>
      </c>
      <c r="G1281" s="111">
        <f t="shared" si="1051"/>
        <v>79759</v>
      </c>
      <c r="H1281" s="111">
        <f t="shared" si="1051"/>
        <v>80357</v>
      </c>
      <c r="I1281" s="98">
        <f t="shared" si="1052"/>
        <v>6025.5</v>
      </c>
      <c r="J1281" s="98">
        <f t="shared" si="1052"/>
        <v>6088.08</v>
      </c>
      <c r="K1281" s="98">
        <f t="shared" si="1052"/>
        <v>6165.56</v>
      </c>
      <c r="L1281" s="103">
        <v>1</v>
      </c>
      <c r="M1281" s="103">
        <v>1</v>
      </c>
      <c r="N1281" s="103">
        <v>1</v>
      </c>
      <c r="O1281" s="98">
        <f t="shared" si="1053"/>
        <v>79300</v>
      </c>
      <c r="P1281" s="98">
        <f t="shared" si="1054"/>
        <v>79759</v>
      </c>
      <c r="Q1281" s="98">
        <f t="shared" si="1055"/>
        <v>80357</v>
      </c>
      <c r="R1281" s="98">
        <f t="shared" si="1056"/>
        <v>6025.5</v>
      </c>
      <c r="S1281" s="98">
        <f t="shared" si="1057"/>
        <v>6088.08</v>
      </c>
      <c r="T1281" s="98">
        <f t="shared" si="1058"/>
        <v>6165.56</v>
      </c>
      <c r="U1281" s="98">
        <f t="shared" si="1310"/>
        <v>89704.27</v>
      </c>
      <c r="V1281" s="98">
        <f t="shared" si="1311"/>
        <v>94338.63</v>
      </c>
      <c r="W1281" s="98">
        <f t="shared" si="1312"/>
        <v>100006.2</v>
      </c>
      <c r="X1281" s="98">
        <f t="shared" si="1313"/>
        <v>5640.26</v>
      </c>
      <c r="Y1281" s="98">
        <f t="shared" si="1314"/>
        <v>4755.6099999999997</v>
      </c>
      <c r="Z1281" s="98">
        <f t="shared" si="1315"/>
        <v>4448.37</v>
      </c>
      <c r="AA1281" s="98">
        <f t="shared" si="1059"/>
        <v>89704.27</v>
      </c>
      <c r="AB1281" s="98">
        <f t="shared" si="1059"/>
        <v>94338.63</v>
      </c>
      <c r="AC1281" s="98">
        <f t="shared" si="1059"/>
        <v>100006.2</v>
      </c>
      <c r="AD1281" s="98">
        <f t="shared" si="1060"/>
        <v>5640.26</v>
      </c>
      <c r="AE1281" s="98">
        <f t="shared" si="1060"/>
        <v>4755.6099999999997</v>
      </c>
      <c r="AF1281" s="98">
        <f t="shared" si="1060"/>
        <v>4448.37</v>
      </c>
      <c r="AG1281" s="103"/>
      <c r="AH1281" s="103"/>
      <c r="AI1281" s="103"/>
      <c r="AJ1281" s="98">
        <f t="shared" si="1061"/>
        <v>0</v>
      </c>
      <c r="AK1281" s="98">
        <f t="shared" si="1062"/>
        <v>0</v>
      </c>
      <c r="AL1281" s="98">
        <f t="shared" si="1063"/>
        <v>0</v>
      </c>
      <c r="AM1281" s="98">
        <f t="shared" si="1064"/>
        <v>0</v>
      </c>
      <c r="AN1281" s="98">
        <f t="shared" si="1065"/>
        <v>0</v>
      </c>
      <c r="AO1281" s="98">
        <f t="shared" si="1066"/>
        <v>0</v>
      </c>
      <c r="AP1281" s="98">
        <f t="shared" si="1316"/>
        <v>89116.15</v>
      </c>
      <c r="AQ1281" s="98">
        <f t="shared" si="1317"/>
        <v>93731.38</v>
      </c>
      <c r="AR1281" s="98">
        <f t="shared" si="1318"/>
        <v>99374.59</v>
      </c>
      <c r="AS1281" s="98">
        <f t="shared" si="1319"/>
        <v>6882.83</v>
      </c>
      <c r="AT1281" s="98">
        <f t="shared" si="1320"/>
        <v>6167.69</v>
      </c>
      <c r="AU1281" s="98">
        <f t="shared" si="1321"/>
        <v>5791.57</v>
      </c>
      <c r="AV1281" s="98">
        <f t="shared" si="1067"/>
        <v>0</v>
      </c>
      <c r="AW1281" s="98">
        <f t="shared" si="1067"/>
        <v>0</v>
      </c>
      <c r="AX1281" s="98">
        <f t="shared" si="1067"/>
        <v>0</v>
      </c>
      <c r="AY1281" s="98">
        <f t="shared" si="1068"/>
        <v>0</v>
      </c>
      <c r="AZ1281" s="98">
        <f t="shared" si="1068"/>
        <v>0</v>
      </c>
      <c r="BA1281" s="98">
        <f t="shared" si="1068"/>
        <v>0</v>
      </c>
      <c r="BB1281" s="103"/>
      <c r="BC1281" s="103"/>
      <c r="BD1281" s="103"/>
      <c r="BE1281" s="98">
        <f t="shared" si="1069"/>
        <v>0</v>
      </c>
      <c r="BF1281" s="98">
        <f t="shared" si="1070"/>
        <v>0</v>
      </c>
      <c r="BG1281" s="98">
        <f t="shared" si="1071"/>
        <v>0</v>
      </c>
      <c r="BH1281" s="98">
        <f t="shared" si="1072"/>
        <v>0</v>
      </c>
      <c r="BI1281" s="98">
        <f t="shared" si="1073"/>
        <v>0</v>
      </c>
      <c r="BJ1281" s="98">
        <f t="shared" si="1074"/>
        <v>0</v>
      </c>
      <c r="BK1281" s="98">
        <f t="shared" si="1322"/>
        <v>88650.46</v>
      </c>
      <c r="BL1281" s="98">
        <f t="shared" si="1323"/>
        <v>92899.89</v>
      </c>
      <c r="BM1281" s="98">
        <f t="shared" si="1324"/>
        <v>98095.78</v>
      </c>
      <c r="BN1281" s="98">
        <f t="shared" si="1325"/>
        <v>4532.25</v>
      </c>
      <c r="BO1281" s="98">
        <f t="shared" si="1326"/>
        <v>3874.78</v>
      </c>
      <c r="BP1281" s="98">
        <f t="shared" si="1327"/>
        <v>3543</v>
      </c>
      <c r="BQ1281" s="98">
        <f t="shared" si="1075"/>
        <v>0</v>
      </c>
      <c r="BR1281" s="98">
        <f t="shared" si="1075"/>
        <v>0</v>
      </c>
      <c r="BS1281" s="98">
        <f t="shared" si="1075"/>
        <v>0</v>
      </c>
      <c r="BT1281" s="98">
        <f t="shared" si="1076"/>
        <v>0</v>
      </c>
      <c r="BU1281" s="98">
        <f t="shared" si="1076"/>
        <v>0</v>
      </c>
      <c r="BV1281" s="98">
        <f t="shared" si="1076"/>
        <v>0</v>
      </c>
      <c r="BW1281" s="103"/>
      <c r="BX1281" s="103"/>
      <c r="BY1281" s="103"/>
      <c r="BZ1281" s="98">
        <f t="shared" si="1077"/>
        <v>0</v>
      </c>
      <c r="CA1281" s="98">
        <f t="shared" si="1078"/>
        <v>0</v>
      </c>
      <c r="CB1281" s="98">
        <f t="shared" si="1079"/>
        <v>0</v>
      </c>
      <c r="CC1281" s="98">
        <f t="shared" si="1080"/>
        <v>0</v>
      </c>
      <c r="CD1281" s="98">
        <f t="shared" si="1081"/>
        <v>0</v>
      </c>
      <c r="CE1281" s="98">
        <f t="shared" si="1082"/>
        <v>0</v>
      </c>
      <c r="CF1281" s="98">
        <f t="shared" si="1328"/>
        <v>88653.55</v>
      </c>
      <c r="CG1281" s="98">
        <f t="shared" si="1329"/>
        <v>93090.06</v>
      </c>
      <c r="CH1281" s="98">
        <f t="shared" si="1330"/>
        <v>98517.42</v>
      </c>
      <c r="CI1281" s="98">
        <f t="shared" si="1331"/>
        <v>6428.5</v>
      </c>
      <c r="CJ1281" s="98">
        <f t="shared" si="1332"/>
        <v>5374.6</v>
      </c>
      <c r="CK1281" s="98">
        <f t="shared" si="1333"/>
        <v>5097.25</v>
      </c>
      <c r="CL1281" s="98">
        <f t="shared" si="1083"/>
        <v>0</v>
      </c>
      <c r="CM1281" s="98">
        <f t="shared" si="1083"/>
        <v>0</v>
      </c>
      <c r="CN1281" s="98">
        <f t="shared" si="1083"/>
        <v>0</v>
      </c>
      <c r="CO1281" s="98">
        <f t="shared" si="1084"/>
        <v>0</v>
      </c>
      <c r="CP1281" s="98">
        <f t="shared" si="1084"/>
        <v>0</v>
      </c>
      <c r="CQ1281" s="98">
        <f t="shared" si="1084"/>
        <v>0</v>
      </c>
      <c r="CR1281" s="103"/>
      <c r="CS1281" s="103"/>
      <c r="CT1281" s="103"/>
      <c r="CU1281" s="98">
        <f t="shared" si="1085"/>
        <v>0</v>
      </c>
      <c r="CV1281" s="98">
        <f t="shared" si="1086"/>
        <v>0</v>
      </c>
      <c r="CW1281" s="98">
        <f t="shared" si="1087"/>
        <v>0</v>
      </c>
      <c r="CX1281" s="98">
        <f t="shared" si="1088"/>
        <v>0</v>
      </c>
      <c r="CY1281" s="98">
        <f t="shared" si="1089"/>
        <v>0</v>
      </c>
      <c r="CZ1281" s="98">
        <f t="shared" si="1090"/>
        <v>0</v>
      </c>
      <c r="DA1281" s="98">
        <f t="shared" si="1334"/>
        <v>87759.5</v>
      </c>
      <c r="DB1281" s="98">
        <f t="shared" si="1335"/>
        <v>91830.01</v>
      </c>
      <c r="DC1281" s="98">
        <f t="shared" si="1336"/>
        <v>96813.87</v>
      </c>
      <c r="DD1281" s="98">
        <f t="shared" si="1337"/>
        <v>3918.36</v>
      </c>
      <c r="DE1281" s="98">
        <f t="shared" si="1338"/>
        <v>3296.72</v>
      </c>
      <c r="DF1281" s="98">
        <f t="shared" si="1339"/>
        <v>3050.75</v>
      </c>
      <c r="DG1281" s="98">
        <f t="shared" si="1091"/>
        <v>0</v>
      </c>
      <c r="DH1281" s="98">
        <f t="shared" si="1091"/>
        <v>0</v>
      </c>
      <c r="DI1281" s="98">
        <f t="shared" si="1091"/>
        <v>0</v>
      </c>
      <c r="DJ1281" s="98">
        <f t="shared" si="1092"/>
        <v>0</v>
      </c>
      <c r="DK1281" s="98">
        <f t="shared" si="1092"/>
        <v>0</v>
      </c>
      <c r="DL1281" s="98">
        <f t="shared" si="1092"/>
        <v>0</v>
      </c>
      <c r="DM1281" s="103"/>
      <c r="DN1281" s="103"/>
      <c r="DO1281" s="103"/>
      <c r="DP1281" s="98">
        <f t="shared" si="1093"/>
        <v>0</v>
      </c>
      <c r="DQ1281" s="98">
        <f t="shared" si="1094"/>
        <v>0</v>
      </c>
      <c r="DR1281" s="98">
        <f t="shared" si="1095"/>
        <v>0</v>
      </c>
      <c r="DS1281" s="98">
        <f t="shared" si="1096"/>
        <v>0</v>
      </c>
      <c r="DT1281" s="98">
        <f t="shared" si="1097"/>
        <v>0</v>
      </c>
      <c r="DU1281" s="98">
        <f t="shared" si="1098"/>
        <v>0</v>
      </c>
      <c r="DV1281" s="98">
        <f t="shared" si="1340"/>
        <v>89134.12</v>
      </c>
      <c r="DW1281" s="98">
        <f t="shared" si="1341"/>
        <v>93751.06</v>
      </c>
      <c r="DX1281" s="98">
        <f t="shared" si="1342"/>
        <v>99395.19</v>
      </c>
      <c r="DY1281" s="98">
        <f t="shared" si="1343"/>
        <v>5413.61</v>
      </c>
      <c r="DZ1281" s="98">
        <f t="shared" si="1344"/>
        <v>4535.68</v>
      </c>
      <c r="EA1281" s="98">
        <f t="shared" si="1345"/>
        <v>4227.8100000000004</v>
      </c>
      <c r="EB1281" s="98">
        <f t="shared" si="1099"/>
        <v>0</v>
      </c>
      <c r="EC1281" s="98">
        <f t="shared" si="1099"/>
        <v>0</v>
      </c>
      <c r="ED1281" s="98">
        <f t="shared" si="1099"/>
        <v>0</v>
      </c>
      <c r="EE1281" s="98">
        <f t="shared" si="1100"/>
        <v>0</v>
      </c>
      <c r="EF1281" s="98">
        <f t="shared" si="1100"/>
        <v>0</v>
      </c>
      <c r="EG1281" s="98">
        <f t="shared" si="1100"/>
        <v>0</v>
      </c>
      <c r="EH1281" s="103"/>
      <c r="EI1281" s="103"/>
      <c r="EJ1281" s="103"/>
      <c r="EK1281" s="98">
        <f t="shared" si="1101"/>
        <v>0</v>
      </c>
      <c r="EL1281" s="98">
        <f t="shared" si="1102"/>
        <v>0</v>
      </c>
      <c r="EM1281" s="98">
        <f t="shared" si="1103"/>
        <v>0</v>
      </c>
      <c r="EN1281" s="98">
        <f t="shared" si="1104"/>
        <v>0</v>
      </c>
      <c r="EO1281" s="98">
        <f t="shared" si="1105"/>
        <v>0</v>
      </c>
      <c r="EP1281" s="98">
        <f t="shared" si="1106"/>
        <v>0</v>
      </c>
      <c r="EQ1281" s="98">
        <f t="shared" si="1346"/>
        <v>89503.47</v>
      </c>
      <c r="ER1281" s="98">
        <f t="shared" si="1347"/>
        <v>94271.39</v>
      </c>
      <c r="ES1281" s="98">
        <f t="shared" si="1348"/>
        <v>100100.81</v>
      </c>
      <c r="ET1281" s="98">
        <f t="shared" si="1349"/>
        <v>4841.05</v>
      </c>
      <c r="EU1281" s="98">
        <f t="shared" si="1350"/>
        <v>4136.53</v>
      </c>
      <c r="EV1281" s="98">
        <f t="shared" si="1351"/>
        <v>3789.64</v>
      </c>
      <c r="EW1281" s="98">
        <f t="shared" si="1107"/>
        <v>0</v>
      </c>
      <c r="EX1281" s="98">
        <f t="shared" si="1107"/>
        <v>0</v>
      </c>
      <c r="EY1281" s="98">
        <f t="shared" si="1107"/>
        <v>0</v>
      </c>
      <c r="EZ1281" s="98">
        <f t="shared" si="1108"/>
        <v>0</v>
      </c>
      <c r="FA1281" s="98">
        <f t="shared" si="1108"/>
        <v>0</v>
      </c>
      <c r="FB1281" s="98">
        <f t="shared" si="1108"/>
        <v>0</v>
      </c>
      <c r="FC1281" s="103">
        <v>2</v>
      </c>
      <c r="FD1281" s="103">
        <v>2</v>
      </c>
      <c r="FE1281" s="103">
        <v>2</v>
      </c>
      <c r="FF1281" s="98">
        <f t="shared" si="1109"/>
        <v>158600</v>
      </c>
      <c r="FG1281" s="98">
        <f t="shared" si="1110"/>
        <v>159518</v>
      </c>
      <c r="FH1281" s="98">
        <f t="shared" si="1111"/>
        <v>160714</v>
      </c>
      <c r="FI1281" s="98">
        <f t="shared" si="1112"/>
        <v>12051</v>
      </c>
      <c r="FJ1281" s="98">
        <f t="shared" si="1113"/>
        <v>12176.16</v>
      </c>
      <c r="FK1281" s="98">
        <f t="shared" si="1114"/>
        <v>12331.12</v>
      </c>
      <c r="FL1281" s="98">
        <f t="shared" si="1352"/>
        <v>89119.06</v>
      </c>
      <c r="FM1281" s="98">
        <f t="shared" si="1353"/>
        <v>93225.84</v>
      </c>
      <c r="FN1281" s="98">
        <f t="shared" si="1354"/>
        <v>98257.02</v>
      </c>
      <c r="FO1281" s="98">
        <f t="shared" si="1355"/>
        <v>3445.96</v>
      </c>
      <c r="FP1281" s="98">
        <f t="shared" si="1356"/>
        <v>2912.85</v>
      </c>
      <c r="FQ1281" s="98">
        <f t="shared" si="1357"/>
        <v>2580.08</v>
      </c>
      <c r="FR1281" s="98">
        <f t="shared" si="1115"/>
        <v>178238.12</v>
      </c>
      <c r="FS1281" s="98">
        <f t="shared" si="1115"/>
        <v>186451.68</v>
      </c>
      <c r="FT1281" s="98">
        <f t="shared" si="1115"/>
        <v>196514.04</v>
      </c>
      <c r="FU1281" s="98">
        <f t="shared" si="1116"/>
        <v>6891.92</v>
      </c>
      <c r="FV1281" s="98">
        <f t="shared" si="1116"/>
        <v>5825.7</v>
      </c>
      <c r="FW1281" s="98">
        <f t="shared" si="1116"/>
        <v>5160.16</v>
      </c>
      <c r="FX1281" s="103"/>
      <c r="FY1281" s="103"/>
      <c r="FZ1281" s="103"/>
      <c r="GA1281" s="98">
        <f t="shared" si="1117"/>
        <v>0</v>
      </c>
      <c r="GB1281" s="98">
        <f t="shared" si="1118"/>
        <v>0</v>
      </c>
      <c r="GC1281" s="98">
        <f t="shared" si="1119"/>
        <v>0</v>
      </c>
      <c r="GD1281" s="98">
        <f t="shared" si="1120"/>
        <v>0</v>
      </c>
      <c r="GE1281" s="98">
        <f t="shared" si="1121"/>
        <v>0</v>
      </c>
      <c r="GF1281" s="98">
        <f t="shared" si="1122"/>
        <v>0</v>
      </c>
      <c r="GG1281" s="98">
        <f t="shared" si="1358"/>
        <v>87833.919999999998</v>
      </c>
      <c r="GH1281" s="98">
        <f t="shared" si="1359"/>
        <v>91879.6</v>
      </c>
      <c r="GI1281" s="98">
        <f t="shared" si="1360"/>
        <v>96831</v>
      </c>
      <c r="GJ1281" s="98">
        <f t="shared" si="1361"/>
        <v>5680.54</v>
      </c>
      <c r="GK1281" s="98">
        <f t="shared" si="1362"/>
        <v>4818.3900000000003</v>
      </c>
      <c r="GL1281" s="98">
        <f t="shared" si="1363"/>
        <v>4327.8</v>
      </c>
      <c r="GM1281" s="98">
        <f t="shared" si="1123"/>
        <v>0</v>
      </c>
      <c r="GN1281" s="98">
        <f t="shared" si="1123"/>
        <v>0</v>
      </c>
      <c r="GO1281" s="98">
        <f t="shared" si="1123"/>
        <v>0</v>
      </c>
      <c r="GP1281" s="98">
        <f t="shared" si="1124"/>
        <v>0</v>
      </c>
      <c r="GQ1281" s="98">
        <f t="shared" si="1124"/>
        <v>0</v>
      </c>
      <c r="GR1281" s="98">
        <f t="shared" si="1124"/>
        <v>0</v>
      </c>
      <c r="GS1281" s="103"/>
      <c r="GT1281" s="103"/>
      <c r="GU1281" s="103"/>
      <c r="GV1281" s="98">
        <f t="shared" si="1125"/>
        <v>0</v>
      </c>
      <c r="GW1281" s="98">
        <f t="shared" si="1126"/>
        <v>0</v>
      </c>
      <c r="GX1281" s="98">
        <f t="shared" si="1127"/>
        <v>0</v>
      </c>
      <c r="GY1281" s="98">
        <f t="shared" si="1128"/>
        <v>0</v>
      </c>
      <c r="GZ1281" s="98">
        <f t="shared" si="1129"/>
        <v>0</v>
      </c>
      <c r="HA1281" s="98">
        <f t="shared" si="1130"/>
        <v>0</v>
      </c>
      <c r="HB1281" s="98">
        <f t="shared" si="1364"/>
        <v>89135.61</v>
      </c>
      <c r="HC1281" s="98">
        <f t="shared" si="1365"/>
        <v>93369.54</v>
      </c>
      <c r="HD1281" s="98">
        <f t="shared" si="1366"/>
        <v>98553.919999999998</v>
      </c>
      <c r="HE1281" s="98">
        <f t="shared" si="1367"/>
        <v>4845.75</v>
      </c>
      <c r="HF1281" s="98">
        <f t="shared" si="1368"/>
        <v>4061.73</v>
      </c>
      <c r="HG1281" s="98">
        <f t="shared" si="1369"/>
        <v>3583.77</v>
      </c>
      <c r="HH1281" s="98">
        <f t="shared" si="1131"/>
        <v>0</v>
      </c>
      <c r="HI1281" s="98">
        <f t="shared" si="1131"/>
        <v>0</v>
      </c>
      <c r="HJ1281" s="98">
        <f t="shared" si="1131"/>
        <v>0</v>
      </c>
      <c r="HK1281" s="98">
        <f t="shared" si="1132"/>
        <v>0</v>
      </c>
      <c r="HL1281" s="98">
        <f t="shared" si="1132"/>
        <v>0</v>
      </c>
      <c r="HM1281" s="98">
        <f t="shared" si="1132"/>
        <v>0</v>
      </c>
      <c r="HN1281" s="103"/>
      <c r="HO1281" s="103"/>
      <c r="HP1281" s="103"/>
      <c r="HQ1281" s="98">
        <f t="shared" si="1133"/>
        <v>0</v>
      </c>
      <c r="HR1281" s="98">
        <f t="shared" si="1134"/>
        <v>0</v>
      </c>
      <c r="HS1281" s="98">
        <f t="shared" si="1135"/>
        <v>0</v>
      </c>
      <c r="HT1281" s="98">
        <f t="shared" si="1136"/>
        <v>0</v>
      </c>
      <c r="HU1281" s="98">
        <f t="shared" si="1137"/>
        <v>0</v>
      </c>
      <c r="HV1281" s="98">
        <f t="shared" si="1138"/>
        <v>0</v>
      </c>
      <c r="HW1281" s="98">
        <f t="shared" si="1370"/>
        <v>89168.03</v>
      </c>
      <c r="HX1281" s="98">
        <f t="shared" si="1371"/>
        <v>93736.63</v>
      </c>
      <c r="HY1281" s="98">
        <f t="shared" si="1372"/>
        <v>99320.74</v>
      </c>
      <c r="HZ1281" s="98">
        <f t="shared" si="1373"/>
        <v>5304.85</v>
      </c>
      <c r="IA1281" s="98">
        <f t="shared" si="1374"/>
        <v>4515.08</v>
      </c>
      <c r="IB1281" s="98">
        <f t="shared" si="1375"/>
        <v>4119.53</v>
      </c>
      <c r="IC1281" s="98">
        <f t="shared" si="1139"/>
        <v>0</v>
      </c>
      <c r="ID1281" s="98">
        <f t="shared" si="1139"/>
        <v>0</v>
      </c>
      <c r="IE1281" s="98">
        <f t="shared" si="1139"/>
        <v>0</v>
      </c>
      <c r="IF1281" s="98">
        <f t="shared" si="1140"/>
        <v>0</v>
      </c>
      <c r="IG1281" s="98">
        <f t="shared" si="1140"/>
        <v>0</v>
      </c>
      <c r="IH1281" s="98">
        <f t="shared" si="1140"/>
        <v>0</v>
      </c>
      <c r="II1281" s="103"/>
      <c r="IJ1281" s="103"/>
      <c r="IK1281" s="103"/>
      <c r="IL1281" s="98">
        <f t="shared" si="1141"/>
        <v>0</v>
      </c>
      <c r="IM1281" s="98">
        <f t="shared" si="1142"/>
        <v>0</v>
      </c>
      <c r="IN1281" s="98">
        <f t="shared" si="1143"/>
        <v>0</v>
      </c>
      <c r="IO1281" s="98">
        <f t="shared" si="1144"/>
        <v>0</v>
      </c>
      <c r="IP1281" s="98">
        <f t="shared" si="1145"/>
        <v>0</v>
      </c>
      <c r="IQ1281" s="98">
        <f t="shared" si="1146"/>
        <v>0</v>
      </c>
      <c r="IR1281" s="98">
        <f t="shared" si="1376"/>
        <v>87114.51</v>
      </c>
      <c r="IS1281" s="98">
        <f t="shared" si="1377"/>
        <v>90966.43</v>
      </c>
      <c r="IT1281" s="98">
        <f t="shared" si="1378"/>
        <v>95679.51</v>
      </c>
      <c r="IU1281" s="98">
        <f t="shared" si="1379"/>
        <v>15762.3</v>
      </c>
      <c r="IV1281" s="98">
        <f t="shared" si="1380"/>
        <v>13694.12</v>
      </c>
      <c r="IW1281" s="98">
        <f t="shared" si="1381"/>
        <v>13134.08</v>
      </c>
      <c r="IX1281" s="98">
        <f t="shared" si="1147"/>
        <v>0</v>
      </c>
      <c r="IY1281" s="98">
        <f t="shared" si="1147"/>
        <v>0</v>
      </c>
      <c r="IZ1281" s="98">
        <f t="shared" si="1147"/>
        <v>0</v>
      </c>
      <c r="JA1281" s="98">
        <f t="shared" si="1148"/>
        <v>0</v>
      </c>
      <c r="JB1281" s="98">
        <f t="shared" si="1148"/>
        <v>0</v>
      </c>
      <c r="JC1281" s="98">
        <f t="shared" si="1148"/>
        <v>0</v>
      </c>
      <c r="JD1281" s="103"/>
      <c r="JE1281" s="103"/>
      <c r="JF1281" s="103"/>
      <c r="JG1281" s="98">
        <f t="shared" si="1149"/>
        <v>0</v>
      </c>
      <c r="JH1281" s="98">
        <f t="shared" si="1150"/>
        <v>0</v>
      </c>
      <c r="JI1281" s="98">
        <f t="shared" si="1151"/>
        <v>0</v>
      </c>
      <c r="JJ1281" s="98">
        <f t="shared" si="1152"/>
        <v>0</v>
      </c>
      <c r="JK1281" s="98">
        <f t="shared" si="1153"/>
        <v>0</v>
      </c>
      <c r="JL1281" s="98">
        <f t="shared" si="1154"/>
        <v>0</v>
      </c>
      <c r="JM1281" s="98">
        <f t="shared" si="1382"/>
        <v>88442.35</v>
      </c>
      <c r="JN1281" s="98">
        <f t="shared" si="1383"/>
        <v>92806.63</v>
      </c>
      <c r="JO1281" s="98">
        <f t="shared" si="1384"/>
        <v>98150.15</v>
      </c>
      <c r="JP1281" s="98">
        <f t="shared" si="1385"/>
        <v>4234.54</v>
      </c>
      <c r="JQ1281" s="98">
        <f t="shared" si="1386"/>
        <v>3523.29</v>
      </c>
      <c r="JR1281" s="98">
        <f t="shared" si="1387"/>
        <v>3115.08</v>
      </c>
      <c r="JS1281" s="98">
        <f t="shared" si="1155"/>
        <v>0</v>
      </c>
      <c r="JT1281" s="98">
        <f t="shared" si="1155"/>
        <v>0</v>
      </c>
      <c r="JU1281" s="98">
        <f t="shared" si="1155"/>
        <v>0</v>
      </c>
      <c r="JV1281" s="98">
        <f t="shared" si="1156"/>
        <v>0</v>
      </c>
      <c r="JW1281" s="98">
        <f t="shared" si="1156"/>
        <v>0</v>
      </c>
      <c r="JX1281" s="98">
        <f t="shared" si="1156"/>
        <v>0</v>
      </c>
      <c r="JY1281" s="103">
        <v>8</v>
      </c>
      <c r="JZ1281" s="103">
        <v>8</v>
      </c>
      <c r="KA1281" s="103">
        <v>8</v>
      </c>
      <c r="KB1281" s="98">
        <f t="shared" si="1157"/>
        <v>634400</v>
      </c>
      <c r="KC1281" s="98">
        <f t="shared" si="1158"/>
        <v>638072</v>
      </c>
      <c r="KD1281" s="98">
        <f t="shared" si="1159"/>
        <v>642856</v>
      </c>
      <c r="KE1281" s="98">
        <f t="shared" si="1160"/>
        <v>48204</v>
      </c>
      <c r="KF1281" s="98">
        <f t="shared" si="1161"/>
        <v>48704.639999999999</v>
      </c>
      <c r="KG1281" s="98">
        <f t="shared" si="1162"/>
        <v>49324.480000000003</v>
      </c>
      <c r="KH1281" s="98">
        <f t="shared" si="1388"/>
        <v>88778.91</v>
      </c>
      <c r="KI1281" s="98">
        <f t="shared" si="1389"/>
        <v>93367.44</v>
      </c>
      <c r="KJ1281" s="98">
        <f t="shared" si="1390"/>
        <v>98978.41</v>
      </c>
      <c r="KK1281" s="98">
        <f t="shared" si="1391"/>
        <v>3718.1</v>
      </c>
      <c r="KL1281" s="98">
        <f t="shared" si="1392"/>
        <v>3142.56</v>
      </c>
      <c r="KM1281" s="98">
        <f t="shared" si="1393"/>
        <v>2826.81</v>
      </c>
      <c r="KN1281" s="98">
        <f t="shared" si="1163"/>
        <v>710231.28</v>
      </c>
      <c r="KO1281" s="98">
        <f t="shared" si="1163"/>
        <v>746939.52</v>
      </c>
      <c r="KP1281" s="98">
        <f t="shared" si="1163"/>
        <v>791827.28</v>
      </c>
      <c r="KQ1281" s="98">
        <f t="shared" si="1164"/>
        <v>29744.799999999999</v>
      </c>
      <c r="KR1281" s="98">
        <f t="shared" si="1164"/>
        <v>25140.48</v>
      </c>
      <c r="KS1281" s="98">
        <f t="shared" si="1164"/>
        <v>22614.48</v>
      </c>
      <c r="KT1281" s="103">
        <v>3</v>
      </c>
      <c r="KU1281" s="103">
        <v>3</v>
      </c>
      <c r="KV1281" s="103">
        <v>3</v>
      </c>
      <c r="KW1281" s="98">
        <f t="shared" si="1165"/>
        <v>237900</v>
      </c>
      <c r="KX1281" s="98">
        <f t="shared" si="1166"/>
        <v>239277</v>
      </c>
      <c r="KY1281" s="98">
        <f t="shared" si="1167"/>
        <v>241071</v>
      </c>
      <c r="KZ1281" s="98">
        <f t="shared" si="1168"/>
        <v>18076.5</v>
      </c>
      <c r="LA1281" s="98">
        <f t="shared" si="1169"/>
        <v>18264.240000000002</v>
      </c>
      <c r="LB1281" s="98">
        <f t="shared" si="1170"/>
        <v>18496.68</v>
      </c>
      <c r="LC1281" s="98">
        <f t="shared" si="1394"/>
        <v>89345.26</v>
      </c>
      <c r="LD1281" s="98">
        <f t="shared" si="1395"/>
        <v>94156.7</v>
      </c>
      <c r="LE1281" s="98">
        <f t="shared" si="1396"/>
        <v>100039.36</v>
      </c>
      <c r="LF1281" s="98">
        <f t="shared" si="1397"/>
        <v>7932.59</v>
      </c>
      <c r="LG1281" s="98">
        <f t="shared" si="1398"/>
        <v>6694.23</v>
      </c>
      <c r="LH1281" s="98">
        <f t="shared" si="1399"/>
        <v>5957.87</v>
      </c>
      <c r="LI1281" s="98">
        <f t="shared" si="1171"/>
        <v>268035.78000000003</v>
      </c>
      <c r="LJ1281" s="98">
        <f t="shared" si="1171"/>
        <v>282470.09999999998</v>
      </c>
      <c r="LK1281" s="98">
        <f t="shared" si="1171"/>
        <v>300118.08</v>
      </c>
      <c r="LL1281" s="98">
        <f t="shared" si="1172"/>
        <v>23797.77</v>
      </c>
      <c r="LM1281" s="98">
        <f t="shared" si="1172"/>
        <v>20082.689999999999</v>
      </c>
      <c r="LN1281" s="98">
        <f t="shared" si="1172"/>
        <v>17873.61</v>
      </c>
      <c r="LO1281" s="103">
        <v>6</v>
      </c>
      <c r="LP1281" s="103">
        <v>6</v>
      </c>
      <c r="LQ1281" s="103">
        <v>6</v>
      </c>
      <c r="LR1281" s="98">
        <f t="shared" si="1173"/>
        <v>475800</v>
      </c>
      <c r="LS1281" s="98">
        <f t="shared" si="1174"/>
        <v>478554</v>
      </c>
      <c r="LT1281" s="98">
        <f t="shared" si="1175"/>
        <v>482142</v>
      </c>
      <c r="LU1281" s="98">
        <f t="shared" si="1176"/>
        <v>36153</v>
      </c>
      <c r="LV1281" s="98">
        <f t="shared" si="1177"/>
        <v>36528.480000000003</v>
      </c>
      <c r="LW1281" s="98">
        <f t="shared" si="1178"/>
        <v>36993.360000000001</v>
      </c>
      <c r="LX1281" s="98">
        <f t="shared" si="1400"/>
        <v>86971.83</v>
      </c>
      <c r="LY1281" s="98">
        <f t="shared" si="1401"/>
        <v>91087.06</v>
      </c>
      <c r="LZ1281" s="98">
        <f t="shared" si="1402"/>
        <v>96124.97</v>
      </c>
      <c r="MA1281" s="98">
        <f t="shared" si="1403"/>
        <v>4394.8</v>
      </c>
      <c r="MB1281" s="98">
        <f t="shared" si="1404"/>
        <v>3836.3</v>
      </c>
      <c r="MC1281" s="98">
        <f t="shared" si="1405"/>
        <v>3603.84</v>
      </c>
      <c r="MD1281" s="98">
        <f t="shared" si="1179"/>
        <v>521830.98</v>
      </c>
      <c r="ME1281" s="98">
        <f t="shared" si="1179"/>
        <v>546522.36</v>
      </c>
      <c r="MF1281" s="98">
        <f t="shared" si="1179"/>
        <v>576749.81999999995</v>
      </c>
      <c r="MG1281" s="98">
        <f t="shared" si="1180"/>
        <v>26368.799999999999</v>
      </c>
      <c r="MH1281" s="98">
        <f t="shared" si="1180"/>
        <v>23017.8</v>
      </c>
      <c r="MI1281" s="98">
        <f t="shared" si="1180"/>
        <v>21623.040000000001</v>
      </c>
      <c r="MJ1281" s="103"/>
      <c r="MK1281" s="103"/>
      <c r="ML1281" s="103"/>
      <c r="MM1281" s="98">
        <f t="shared" si="1181"/>
        <v>0</v>
      </c>
      <c r="MN1281" s="98">
        <f t="shared" si="1182"/>
        <v>0</v>
      </c>
      <c r="MO1281" s="98">
        <f t="shared" si="1183"/>
        <v>0</v>
      </c>
      <c r="MP1281" s="98">
        <f t="shared" si="1184"/>
        <v>0</v>
      </c>
      <c r="MQ1281" s="98">
        <f t="shared" si="1185"/>
        <v>0</v>
      </c>
      <c r="MR1281" s="98">
        <f t="shared" si="1186"/>
        <v>0</v>
      </c>
      <c r="MS1281" s="98">
        <f t="shared" si="1406"/>
        <v>88639.19</v>
      </c>
      <c r="MT1281" s="98">
        <f t="shared" si="1407"/>
        <v>93055.91</v>
      </c>
      <c r="MU1281" s="98">
        <f t="shared" si="1408"/>
        <v>98458.54</v>
      </c>
      <c r="MV1281" s="98">
        <f t="shared" si="1409"/>
        <v>5094.4399999999996</v>
      </c>
      <c r="MW1281" s="98">
        <f t="shared" si="1410"/>
        <v>4219.37</v>
      </c>
      <c r="MX1281" s="98">
        <f t="shared" si="1411"/>
        <v>3682.65</v>
      </c>
      <c r="MY1281" s="98">
        <f t="shared" si="1187"/>
        <v>0</v>
      </c>
      <c r="MZ1281" s="98">
        <f t="shared" si="1187"/>
        <v>0</v>
      </c>
      <c r="NA1281" s="98">
        <f t="shared" si="1187"/>
        <v>0</v>
      </c>
      <c r="NB1281" s="98">
        <f t="shared" si="1188"/>
        <v>0</v>
      </c>
      <c r="NC1281" s="98">
        <f t="shared" si="1188"/>
        <v>0</v>
      </c>
      <c r="ND1281" s="98">
        <f t="shared" si="1188"/>
        <v>0</v>
      </c>
      <c r="NE1281" s="103">
        <v>1</v>
      </c>
      <c r="NF1281" s="103">
        <v>1</v>
      </c>
      <c r="NG1281" s="103">
        <v>1</v>
      </c>
      <c r="NH1281" s="98">
        <f t="shared" si="1189"/>
        <v>79300</v>
      </c>
      <c r="NI1281" s="98">
        <f t="shared" si="1190"/>
        <v>79759</v>
      </c>
      <c r="NJ1281" s="98">
        <f t="shared" si="1191"/>
        <v>80357</v>
      </c>
      <c r="NK1281" s="98">
        <f t="shared" si="1192"/>
        <v>6025.5</v>
      </c>
      <c r="NL1281" s="98">
        <f t="shared" si="1193"/>
        <v>6088.08</v>
      </c>
      <c r="NM1281" s="98">
        <f t="shared" si="1194"/>
        <v>6165.56</v>
      </c>
      <c r="NN1281" s="98">
        <f t="shared" si="1412"/>
        <v>87756.2</v>
      </c>
      <c r="NO1281" s="98">
        <f t="shared" si="1413"/>
        <v>91876.33</v>
      </c>
      <c r="NP1281" s="98">
        <f t="shared" si="1414"/>
        <v>96917.88</v>
      </c>
      <c r="NQ1281" s="98">
        <f t="shared" si="1415"/>
        <v>6024.36</v>
      </c>
      <c r="NR1281" s="98">
        <f t="shared" si="1416"/>
        <v>5108.88</v>
      </c>
      <c r="NS1281" s="98">
        <f t="shared" si="1417"/>
        <v>4672.47</v>
      </c>
      <c r="NT1281" s="98">
        <f t="shared" si="1195"/>
        <v>87756.2</v>
      </c>
      <c r="NU1281" s="98">
        <f t="shared" si="1195"/>
        <v>91876.33</v>
      </c>
      <c r="NV1281" s="98">
        <f t="shared" si="1195"/>
        <v>96917.88</v>
      </c>
      <c r="NW1281" s="98">
        <f t="shared" si="1196"/>
        <v>6024.36</v>
      </c>
      <c r="NX1281" s="98">
        <f t="shared" si="1196"/>
        <v>5108.88</v>
      </c>
      <c r="NY1281" s="98">
        <f t="shared" si="1196"/>
        <v>4672.47</v>
      </c>
      <c r="NZ1281" s="103"/>
      <c r="OA1281" s="103"/>
      <c r="OB1281" s="103"/>
      <c r="OC1281" s="98">
        <f t="shared" si="1197"/>
        <v>0</v>
      </c>
      <c r="OD1281" s="98">
        <f t="shared" si="1198"/>
        <v>0</v>
      </c>
      <c r="OE1281" s="98">
        <f t="shared" si="1199"/>
        <v>0</v>
      </c>
      <c r="OF1281" s="98">
        <f t="shared" si="1200"/>
        <v>0</v>
      </c>
      <c r="OG1281" s="98">
        <f t="shared" si="1201"/>
        <v>0</v>
      </c>
      <c r="OH1281" s="98">
        <f t="shared" si="1202"/>
        <v>0</v>
      </c>
      <c r="OI1281" s="98">
        <f t="shared" si="1418"/>
        <v>88197.49</v>
      </c>
      <c r="OJ1281" s="98">
        <f t="shared" si="1419"/>
        <v>92877.62</v>
      </c>
      <c r="OK1281" s="98">
        <f t="shared" si="1420"/>
        <v>98597.72</v>
      </c>
      <c r="OL1281" s="98">
        <f t="shared" si="1421"/>
        <v>6497.31</v>
      </c>
      <c r="OM1281" s="98">
        <f t="shared" si="1422"/>
        <v>5674.58</v>
      </c>
      <c r="ON1281" s="98">
        <f t="shared" si="1423"/>
        <v>5379.9</v>
      </c>
      <c r="OO1281" s="98">
        <f t="shared" si="1203"/>
        <v>0</v>
      </c>
      <c r="OP1281" s="98">
        <f t="shared" si="1203"/>
        <v>0</v>
      </c>
      <c r="OQ1281" s="98">
        <f t="shared" si="1203"/>
        <v>0</v>
      </c>
      <c r="OR1281" s="98">
        <f t="shared" si="1204"/>
        <v>0</v>
      </c>
      <c r="OS1281" s="98">
        <f t="shared" si="1204"/>
        <v>0</v>
      </c>
      <c r="OT1281" s="98">
        <f t="shared" si="1204"/>
        <v>0</v>
      </c>
      <c r="OU1281" s="103"/>
      <c r="OV1281" s="103"/>
      <c r="OW1281" s="103"/>
      <c r="OX1281" s="98">
        <f t="shared" si="1205"/>
        <v>0</v>
      </c>
      <c r="OY1281" s="98">
        <f t="shared" si="1206"/>
        <v>0</v>
      </c>
      <c r="OZ1281" s="98">
        <f t="shared" si="1207"/>
        <v>0</v>
      </c>
      <c r="PA1281" s="98">
        <f t="shared" si="1208"/>
        <v>0</v>
      </c>
      <c r="PB1281" s="98">
        <f t="shared" si="1209"/>
        <v>0</v>
      </c>
      <c r="PC1281" s="98">
        <f t="shared" si="1210"/>
        <v>0</v>
      </c>
      <c r="PD1281" s="98">
        <f t="shared" si="1424"/>
        <v>88995.45</v>
      </c>
      <c r="PE1281" s="98">
        <f t="shared" si="1425"/>
        <v>93535.99</v>
      </c>
      <c r="PF1281" s="98">
        <f t="shared" si="1426"/>
        <v>99086.34</v>
      </c>
      <c r="PG1281" s="98">
        <f t="shared" si="1427"/>
        <v>5690.18</v>
      </c>
      <c r="PH1281" s="98">
        <f t="shared" si="1428"/>
        <v>4778.21</v>
      </c>
      <c r="PI1281" s="98">
        <f t="shared" si="1429"/>
        <v>4164.4799999999996</v>
      </c>
      <c r="PJ1281" s="98">
        <f t="shared" si="1211"/>
        <v>0</v>
      </c>
      <c r="PK1281" s="98">
        <f t="shared" si="1211"/>
        <v>0</v>
      </c>
      <c r="PL1281" s="98">
        <f t="shared" si="1211"/>
        <v>0</v>
      </c>
      <c r="PM1281" s="98">
        <f t="shared" si="1212"/>
        <v>0</v>
      </c>
      <c r="PN1281" s="98">
        <f t="shared" si="1212"/>
        <v>0</v>
      </c>
      <c r="PO1281" s="98">
        <f t="shared" si="1212"/>
        <v>0</v>
      </c>
      <c r="PP1281" s="103">
        <v>1</v>
      </c>
      <c r="PQ1281" s="103">
        <v>1</v>
      </c>
      <c r="PR1281" s="103">
        <v>1</v>
      </c>
      <c r="PS1281" s="98">
        <f t="shared" si="1213"/>
        <v>79300</v>
      </c>
      <c r="PT1281" s="98">
        <f t="shared" si="1214"/>
        <v>79759</v>
      </c>
      <c r="PU1281" s="98">
        <f t="shared" si="1215"/>
        <v>80357</v>
      </c>
      <c r="PV1281" s="98">
        <f t="shared" si="1216"/>
        <v>6025.5</v>
      </c>
      <c r="PW1281" s="98">
        <f t="shared" si="1217"/>
        <v>6088.08</v>
      </c>
      <c r="PX1281" s="98">
        <f t="shared" si="1218"/>
        <v>6165.56</v>
      </c>
      <c r="PY1281" s="98">
        <f t="shared" si="1430"/>
        <v>88532.94</v>
      </c>
      <c r="PZ1281" s="98">
        <f t="shared" si="1431"/>
        <v>92913.87</v>
      </c>
      <c r="QA1281" s="98">
        <f t="shared" si="1432"/>
        <v>98272.33</v>
      </c>
      <c r="QB1281" s="98">
        <f t="shared" si="1433"/>
        <v>6578.88</v>
      </c>
      <c r="QC1281" s="98">
        <f t="shared" si="1434"/>
        <v>5625.64</v>
      </c>
      <c r="QD1281" s="98">
        <f t="shared" si="1435"/>
        <v>5202.32</v>
      </c>
      <c r="QE1281" s="98">
        <f t="shared" si="1219"/>
        <v>88532.94</v>
      </c>
      <c r="QF1281" s="98">
        <f t="shared" si="1219"/>
        <v>92913.87</v>
      </c>
      <c r="QG1281" s="98">
        <f t="shared" si="1219"/>
        <v>98272.33</v>
      </c>
      <c r="QH1281" s="98">
        <f t="shared" si="1220"/>
        <v>6578.88</v>
      </c>
      <c r="QI1281" s="98">
        <f t="shared" si="1220"/>
        <v>5625.64</v>
      </c>
      <c r="QJ1281" s="98">
        <f t="shared" si="1220"/>
        <v>5202.32</v>
      </c>
      <c r="QK1281" s="103">
        <v>1</v>
      </c>
      <c r="QL1281" s="103">
        <v>1</v>
      </c>
      <c r="QM1281" s="103">
        <v>1</v>
      </c>
      <c r="QN1281" s="98">
        <f t="shared" si="1221"/>
        <v>79300</v>
      </c>
      <c r="QO1281" s="98">
        <f t="shared" si="1222"/>
        <v>79759</v>
      </c>
      <c r="QP1281" s="98">
        <f t="shared" si="1223"/>
        <v>80357</v>
      </c>
      <c r="QQ1281" s="98">
        <f t="shared" si="1224"/>
        <v>6025.5</v>
      </c>
      <c r="QR1281" s="98">
        <f t="shared" si="1225"/>
        <v>6088.08</v>
      </c>
      <c r="QS1281" s="98">
        <f t="shared" si="1226"/>
        <v>6165.56</v>
      </c>
      <c r="QT1281" s="98">
        <f t="shared" si="1436"/>
        <v>87734.7</v>
      </c>
      <c r="QU1281" s="98">
        <f t="shared" si="1437"/>
        <v>91881.67</v>
      </c>
      <c r="QV1281" s="98">
        <f t="shared" si="1438"/>
        <v>96957.4</v>
      </c>
      <c r="QW1281" s="98">
        <f t="shared" si="1439"/>
        <v>4681.6899999999996</v>
      </c>
      <c r="QX1281" s="98">
        <f t="shared" si="1440"/>
        <v>3901.79</v>
      </c>
      <c r="QY1281" s="98">
        <f t="shared" si="1441"/>
        <v>3469.24</v>
      </c>
      <c r="QZ1281" s="98">
        <f t="shared" si="1227"/>
        <v>87734.7</v>
      </c>
      <c r="RA1281" s="98">
        <f t="shared" si="1227"/>
        <v>91881.67</v>
      </c>
      <c r="RB1281" s="98">
        <f t="shared" si="1227"/>
        <v>96957.4</v>
      </c>
      <c r="RC1281" s="98">
        <f t="shared" si="1228"/>
        <v>4681.6899999999996</v>
      </c>
      <c r="RD1281" s="98">
        <f t="shared" si="1228"/>
        <v>3901.79</v>
      </c>
      <c r="RE1281" s="98">
        <f t="shared" si="1228"/>
        <v>3469.24</v>
      </c>
      <c r="RF1281" s="103">
        <v>5</v>
      </c>
      <c r="RG1281" s="103">
        <v>5</v>
      </c>
      <c r="RH1281" s="103">
        <v>5</v>
      </c>
      <c r="RI1281" s="98">
        <f t="shared" si="1229"/>
        <v>396500</v>
      </c>
      <c r="RJ1281" s="98">
        <f t="shared" si="1230"/>
        <v>398795</v>
      </c>
      <c r="RK1281" s="98">
        <f t="shared" si="1231"/>
        <v>401785</v>
      </c>
      <c r="RL1281" s="98">
        <f t="shared" si="1232"/>
        <v>30127.5</v>
      </c>
      <c r="RM1281" s="98">
        <f t="shared" si="1233"/>
        <v>30440.400000000001</v>
      </c>
      <c r="RN1281" s="98">
        <f t="shared" si="1234"/>
        <v>30827.8</v>
      </c>
      <c r="RO1281" s="98">
        <f t="shared" si="1442"/>
        <v>90096.5</v>
      </c>
      <c r="RP1281" s="98">
        <f t="shared" si="1443"/>
        <v>94331.21</v>
      </c>
      <c r="RQ1281" s="98">
        <f t="shared" si="1444"/>
        <v>99524.24</v>
      </c>
      <c r="RR1281" s="98">
        <f t="shared" si="1445"/>
        <v>4974.25</v>
      </c>
      <c r="RS1281" s="98">
        <f t="shared" si="1446"/>
        <v>4169.13</v>
      </c>
      <c r="RT1281" s="98">
        <f t="shared" si="1447"/>
        <v>3729.15</v>
      </c>
      <c r="RU1281" s="98">
        <f t="shared" si="1235"/>
        <v>450482.5</v>
      </c>
      <c r="RV1281" s="98">
        <f t="shared" si="1235"/>
        <v>471656.05</v>
      </c>
      <c r="RW1281" s="98">
        <f t="shared" si="1235"/>
        <v>497621.2</v>
      </c>
      <c r="RX1281" s="98">
        <f t="shared" si="1236"/>
        <v>24871.25</v>
      </c>
      <c r="RY1281" s="98">
        <f t="shared" si="1236"/>
        <v>20845.650000000001</v>
      </c>
      <c r="RZ1281" s="98">
        <f t="shared" si="1236"/>
        <v>18645.75</v>
      </c>
      <c r="SA1281" s="103">
        <v>1</v>
      </c>
      <c r="SB1281" s="103">
        <v>1</v>
      </c>
      <c r="SC1281" s="103">
        <v>1</v>
      </c>
      <c r="SD1281" s="98">
        <f t="shared" si="1237"/>
        <v>79300</v>
      </c>
      <c r="SE1281" s="98">
        <f t="shared" si="1238"/>
        <v>79759</v>
      </c>
      <c r="SF1281" s="98">
        <f t="shared" si="1239"/>
        <v>80357</v>
      </c>
      <c r="SG1281" s="98">
        <f t="shared" si="1240"/>
        <v>6025.5</v>
      </c>
      <c r="SH1281" s="98">
        <f t="shared" si="1241"/>
        <v>6088.08</v>
      </c>
      <c r="SI1281" s="98">
        <f t="shared" si="1242"/>
        <v>6165.56</v>
      </c>
      <c r="SJ1281" s="98">
        <f t="shared" si="1448"/>
        <v>88821.14</v>
      </c>
      <c r="SK1281" s="98">
        <f t="shared" si="1449"/>
        <v>93240.74</v>
      </c>
      <c r="SL1281" s="98">
        <f t="shared" si="1450"/>
        <v>98652.55</v>
      </c>
      <c r="SM1281" s="98">
        <f t="shared" si="1451"/>
        <v>8744.3799999999992</v>
      </c>
      <c r="SN1281" s="98">
        <f t="shared" si="1452"/>
        <v>7408.91</v>
      </c>
      <c r="SO1281" s="98">
        <f t="shared" si="1453"/>
        <v>6733.17</v>
      </c>
      <c r="SP1281" s="98">
        <f t="shared" si="1243"/>
        <v>88821.14</v>
      </c>
      <c r="SQ1281" s="98">
        <f t="shared" si="1243"/>
        <v>93240.74</v>
      </c>
      <c r="SR1281" s="98">
        <f t="shared" si="1243"/>
        <v>98652.55</v>
      </c>
      <c r="SS1281" s="98">
        <f t="shared" si="1244"/>
        <v>8744.3799999999992</v>
      </c>
      <c r="ST1281" s="98">
        <f t="shared" si="1244"/>
        <v>7408.91</v>
      </c>
      <c r="SU1281" s="98">
        <f t="shared" si="1244"/>
        <v>6733.17</v>
      </c>
      <c r="SV1281" s="103"/>
      <c r="SW1281" s="103"/>
      <c r="SX1281" s="103"/>
      <c r="SY1281" s="98">
        <f t="shared" si="1245"/>
        <v>0</v>
      </c>
      <c r="SZ1281" s="98">
        <f t="shared" si="1246"/>
        <v>0</v>
      </c>
      <c r="TA1281" s="98">
        <f t="shared" si="1247"/>
        <v>0</v>
      </c>
      <c r="TB1281" s="98">
        <f t="shared" si="1248"/>
        <v>0</v>
      </c>
      <c r="TC1281" s="98">
        <f t="shared" si="1249"/>
        <v>0</v>
      </c>
      <c r="TD1281" s="98">
        <f t="shared" si="1250"/>
        <v>0</v>
      </c>
      <c r="TE1281" s="98">
        <f t="shared" si="1454"/>
        <v>88183.71</v>
      </c>
      <c r="TF1281" s="98">
        <f t="shared" si="1455"/>
        <v>92419.73</v>
      </c>
      <c r="TG1281" s="98">
        <f t="shared" si="1456"/>
        <v>97604.41</v>
      </c>
      <c r="TH1281" s="98">
        <f t="shared" si="1457"/>
        <v>5396.32</v>
      </c>
      <c r="TI1281" s="98">
        <f t="shared" si="1458"/>
        <v>4523.53</v>
      </c>
      <c r="TJ1281" s="98">
        <f t="shared" si="1459"/>
        <v>4048.05</v>
      </c>
      <c r="TK1281" s="98">
        <f t="shared" si="1251"/>
        <v>0</v>
      </c>
      <c r="TL1281" s="98">
        <f t="shared" si="1251"/>
        <v>0</v>
      </c>
      <c r="TM1281" s="98">
        <f t="shared" si="1251"/>
        <v>0</v>
      </c>
      <c r="TN1281" s="98">
        <f t="shared" si="1252"/>
        <v>0</v>
      </c>
      <c r="TO1281" s="98">
        <f t="shared" si="1252"/>
        <v>0</v>
      </c>
      <c r="TP1281" s="98">
        <f t="shared" si="1252"/>
        <v>0</v>
      </c>
      <c r="TQ1281" s="103">
        <v>5</v>
      </c>
      <c r="TR1281" s="103">
        <v>5</v>
      </c>
      <c r="TS1281" s="103">
        <v>5</v>
      </c>
      <c r="TT1281" s="98">
        <f t="shared" si="1253"/>
        <v>396500</v>
      </c>
      <c r="TU1281" s="98">
        <f t="shared" si="1254"/>
        <v>398795</v>
      </c>
      <c r="TV1281" s="98">
        <f t="shared" si="1255"/>
        <v>401785</v>
      </c>
      <c r="TW1281" s="98">
        <f t="shared" si="1256"/>
        <v>30127.5</v>
      </c>
      <c r="TX1281" s="98">
        <f t="shared" si="1257"/>
        <v>30440.400000000001</v>
      </c>
      <c r="TY1281" s="98">
        <f t="shared" si="1258"/>
        <v>30827.8</v>
      </c>
      <c r="TZ1281" s="98">
        <f t="shared" si="1460"/>
        <v>87269.43</v>
      </c>
      <c r="UA1281" s="98">
        <f t="shared" si="1461"/>
        <v>91536.92</v>
      </c>
      <c r="UB1281" s="98">
        <f t="shared" si="1462"/>
        <v>96758.46</v>
      </c>
      <c r="UC1281" s="98">
        <f t="shared" si="1463"/>
        <v>6494.03</v>
      </c>
      <c r="UD1281" s="98">
        <f t="shared" si="1464"/>
        <v>5589.38</v>
      </c>
      <c r="UE1281" s="98">
        <f t="shared" si="1465"/>
        <v>5097.17</v>
      </c>
      <c r="UF1281" s="98">
        <f t="shared" si="1259"/>
        <v>436347.15</v>
      </c>
      <c r="UG1281" s="98">
        <f t="shared" si="1259"/>
        <v>457684.6</v>
      </c>
      <c r="UH1281" s="98">
        <f t="shared" si="1259"/>
        <v>483792.3</v>
      </c>
      <c r="UI1281" s="98">
        <f t="shared" si="1260"/>
        <v>32470.15</v>
      </c>
      <c r="UJ1281" s="98">
        <f t="shared" si="1260"/>
        <v>27946.9</v>
      </c>
      <c r="UK1281" s="98">
        <f t="shared" si="1260"/>
        <v>25485.85</v>
      </c>
      <c r="UL1281" s="103"/>
      <c r="UM1281" s="103"/>
      <c r="UN1281" s="103"/>
      <c r="UO1281" s="98">
        <f t="shared" si="1261"/>
        <v>0</v>
      </c>
      <c r="UP1281" s="98">
        <f t="shared" si="1262"/>
        <v>0</v>
      </c>
      <c r="UQ1281" s="98">
        <f t="shared" si="1263"/>
        <v>0</v>
      </c>
      <c r="UR1281" s="98">
        <f t="shared" si="1264"/>
        <v>0</v>
      </c>
      <c r="US1281" s="98">
        <f t="shared" si="1265"/>
        <v>0</v>
      </c>
      <c r="UT1281" s="98">
        <f t="shared" si="1266"/>
        <v>0</v>
      </c>
      <c r="UU1281" s="98">
        <f t="shared" si="1466"/>
        <v>88656.97</v>
      </c>
      <c r="UV1281" s="98">
        <f t="shared" si="1467"/>
        <v>93172.07</v>
      </c>
      <c r="UW1281" s="98">
        <f t="shared" si="1468"/>
        <v>98647.35</v>
      </c>
      <c r="UX1281" s="98">
        <f t="shared" si="1469"/>
        <v>3402.57</v>
      </c>
      <c r="UY1281" s="98">
        <f t="shared" si="1470"/>
        <v>2872.55</v>
      </c>
      <c r="UZ1281" s="98">
        <f t="shared" si="1471"/>
        <v>2498.7600000000002</v>
      </c>
      <c r="VA1281" s="98">
        <f t="shared" si="1267"/>
        <v>0</v>
      </c>
      <c r="VB1281" s="98">
        <f t="shared" si="1267"/>
        <v>0</v>
      </c>
      <c r="VC1281" s="98">
        <f t="shared" si="1267"/>
        <v>0</v>
      </c>
      <c r="VD1281" s="98">
        <f t="shared" si="1268"/>
        <v>0</v>
      </c>
      <c r="VE1281" s="98">
        <f t="shared" si="1268"/>
        <v>0</v>
      </c>
      <c r="VF1281" s="98">
        <f t="shared" si="1268"/>
        <v>0</v>
      </c>
      <c r="VG1281" s="103">
        <v>4</v>
      </c>
      <c r="VH1281" s="103">
        <v>4</v>
      </c>
      <c r="VI1281" s="103">
        <v>4</v>
      </c>
      <c r="VJ1281" s="98">
        <f t="shared" si="1269"/>
        <v>317200</v>
      </c>
      <c r="VK1281" s="98">
        <f t="shared" si="1270"/>
        <v>319036</v>
      </c>
      <c r="VL1281" s="98">
        <f t="shared" si="1271"/>
        <v>321428</v>
      </c>
      <c r="VM1281" s="98">
        <f t="shared" si="1272"/>
        <v>24102</v>
      </c>
      <c r="VN1281" s="98">
        <f t="shared" si="1273"/>
        <v>24352.32</v>
      </c>
      <c r="VO1281" s="98">
        <f t="shared" si="1274"/>
        <v>24662.240000000002</v>
      </c>
      <c r="VP1281" s="98">
        <f t="shared" si="1472"/>
        <v>87228.29</v>
      </c>
      <c r="VQ1281" s="98">
        <f t="shared" si="1473"/>
        <v>91274.59</v>
      </c>
      <c r="VR1281" s="98">
        <f t="shared" si="1474"/>
        <v>96227.35</v>
      </c>
      <c r="VS1281" s="98">
        <f t="shared" si="1475"/>
        <v>4207.9799999999996</v>
      </c>
      <c r="VT1281" s="98">
        <f t="shared" si="1476"/>
        <v>3576.15</v>
      </c>
      <c r="VU1281" s="98">
        <f t="shared" si="1477"/>
        <v>3171.8</v>
      </c>
      <c r="VV1281" s="98">
        <f t="shared" si="1275"/>
        <v>348913.16</v>
      </c>
      <c r="VW1281" s="98">
        <f t="shared" si="1275"/>
        <v>365098.36</v>
      </c>
      <c r="VX1281" s="98">
        <f t="shared" si="1275"/>
        <v>384909.4</v>
      </c>
      <c r="VY1281" s="98">
        <f t="shared" si="1276"/>
        <v>16831.919999999998</v>
      </c>
      <c r="VZ1281" s="98">
        <f t="shared" si="1276"/>
        <v>14304.6</v>
      </c>
      <c r="WA1281" s="98">
        <f t="shared" si="1276"/>
        <v>12687.2</v>
      </c>
      <c r="WB1281" s="103"/>
      <c r="WC1281" s="103"/>
      <c r="WD1281" s="103"/>
      <c r="WE1281" s="98">
        <f t="shared" si="1277"/>
        <v>0</v>
      </c>
      <c r="WF1281" s="98">
        <f t="shared" si="1278"/>
        <v>0</v>
      </c>
      <c r="WG1281" s="98">
        <f t="shared" si="1279"/>
        <v>0</v>
      </c>
      <c r="WH1281" s="98">
        <f t="shared" si="1280"/>
        <v>0</v>
      </c>
      <c r="WI1281" s="98">
        <f t="shared" si="1281"/>
        <v>0</v>
      </c>
      <c r="WJ1281" s="98">
        <f t="shared" si="1282"/>
        <v>0</v>
      </c>
      <c r="WK1281" s="98">
        <f t="shared" si="1478"/>
        <v>88590.68</v>
      </c>
      <c r="WL1281" s="98">
        <f t="shared" si="1479"/>
        <v>92948.33</v>
      </c>
      <c r="WM1281" s="98">
        <f t="shared" si="1480"/>
        <v>98276.01</v>
      </c>
      <c r="WN1281" s="98">
        <f t="shared" si="1481"/>
        <v>4897.09</v>
      </c>
      <c r="WO1281" s="98">
        <f t="shared" si="1482"/>
        <v>4127.6499999999996</v>
      </c>
      <c r="WP1281" s="98">
        <f t="shared" si="1483"/>
        <v>3632.46</v>
      </c>
      <c r="WQ1281" s="98">
        <f t="shared" si="1283"/>
        <v>0</v>
      </c>
      <c r="WR1281" s="98">
        <f t="shared" si="1283"/>
        <v>0</v>
      </c>
      <c r="WS1281" s="98">
        <f t="shared" si="1283"/>
        <v>0</v>
      </c>
      <c r="WT1281" s="98">
        <f t="shared" si="1284"/>
        <v>0</v>
      </c>
      <c r="WU1281" s="98">
        <f t="shared" si="1284"/>
        <v>0</v>
      </c>
      <c r="WV1281" s="98">
        <f t="shared" si="1284"/>
        <v>0</v>
      </c>
      <c r="WW1281" s="103"/>
      <c r="WX1281" s="103"/>
      <c r="WY1281" s="103"/>
      <c r="WZ1281" s="98">
        <f t="shared" si="1285"/>
        <v>0</v>
      </c>
      <c r="XA1281" s="98">
        <f t="shared" si="1286"/>
        <v>0</v>
      </c>
      <c r="XB1281" s="98">
        <f t="shared" si="1287"/>
        <v>0</v>
      </c>
      <c r="XC1281" s="98">
        <f t="shared" si="1288"/>
        <v>0</v>
      </c>
      <c r="XD1281" s="98">
        <f t="shared" si="1289"/>
        <v>0</v>
      </c>
      <c r="XE1281" s="98">
        <f t="shared" si="1290"/>
        <v>0</v>
      </c>
      <c r="XF1281" s="98">
        <f t="shared" si="1484"/>
        <v>88110.95</v>
      </c>
      <c r="XG1281" s="98">
        <f t="shared" si="1485"/>
        <v>92293.84</v>
      </c>
      <c r="XH1281" s="98">
        <f t="shared" si="1486"/>
        <v>97411.75</v>
      </c>
      <c r="XI1281" s="98">
        <f t="shared" si="1487"/>
        <v>3641.26</v>
      </c>
      <c r="XJ1281" s="98">
        <f t="shared" si="1488"/>
        <v>3098.23</v>
      </c>
      <c r="XK1281" s="98">
        <f t="shared" si="1489"/>
        <v>2770.35</v>
      </c>
      <c r="XL1281" s="98">
        <f t="shared" si="1291"/>
        <v>0</v>
      </c>
      <c r="XM1281" s="98">
        <f t="shared" si="1291"/>
        <v>0</v>
      </c>
      <c r="XN1281" s="98">
        <f t="shared" si="1291"/>
        <v>0</v>
      </c>
      <c r="XO1281" s="98">
        <f t="shared" si="1292"/>
        <v>0</v>
      </c>
      <c r="XP1281" s="98">
        <f t="shared" si="1292"/>
        <v>0</v>
      </c>
      <c r="XQ1281" s="98">
        <f t="shared" si="1292"/>
        <v>0</v>
      </c>
      <c r="XR1281" s="103"/>
      <c r="XS1281" s="103"/>
      <c r="XT1281" s="103"/>
      <c r="XU1281" s="98">
        <f t="shared" si="1293"/>
        <v>0</v>
      </c>
      <c r="XV1281" s="98">
        <f t="shared" si="1294"/>
        <v>0</v>
      </c>
      <c r="XW1281" s="98">
        <f t="shared" si="1295"/>
        <v>0</v>
      </c>
      <c r="XX1281" s="98">
        <f t="shared" si="1296"/>
        <v>0</v>
      </c>
      <c r="XY1281" s="98">
        <f t="shared" si="1297"/>
        <v>0</v>
      </c>
      <c r="XZ1281" s="98">
        <f t="shared" si="1298"/>
        <v>0</v>
      </c>
      <c r="YA1281" s="98">
        <f t="shared" si="1490"/>
        <v>0</v>
      </c>
      <c r="YB1281" s="98">
        <f t="shared" si="1491"/>
        <v>0</v>
      </c>
      <c r="YC1281" s="98">
        <f t="shared" si="1492"/>
        <v>0</v>
      </c>
      <c r="YD1281" s="98">
        <f t="shared" si="1493"/>
        <v>0</v>
      </c>
      <c r="YE1281" s="98">
        <f t="shared" si="1494"/>
        <v>0</v>
      </c>
      <c r="YF1281" s="98">
        <f t="shared" si="1495"/>
        <v>0</v>
      </c>
      <c r="YG1281" s="98">
        <f t="shared" si="1299"/>
        <v>0</v>
      </c>
      <c r="YH1281" s="98">
        <f t="shared" si="1299"/>
        <v>0</v>
      </c>
      <c r="YI1281" s="98">
        <f t="shared" si="1299"/>
        <v>0</v>
      </c>
      <c r="YJ1281" s="98">
        <f t="shared" si="1300"/>
        <v>0</v>
      </c>
      <c r="YK1281" s="98">
        <f t="shared" si="1300"/>
        <v>0</v>
      </c>
      <c r="YL1281" s="98">
        <f t="shared" si="1300"/>
        <v>0</v>
      </c>
      <c r="YM1281" s="146">
        <f t="shared" si="1301"/>
        <v>38</v>
      </c>
      <c r="YN1281" s="146">
        <f t="shared" si="1301"/>
        <v>38</v>
      </c>
      <c r="YO1281" s="146">
        <f t="shared" si="1301"/>
        <v>38</v>
      </c>
      <c r="YP1281" s="98">
        <f t="shared" si="1302"/>
        <v>3013400</v>
      </c>
      <c r="YQ1281" s="98">
        <f t="shared" si="1303"/>
        <v>3030842</v>
      </c>
      <c r="YR1281" s="98">
        <f t="shared" si="1304"/>
        <v>3053566</v>
      </c>
      <c r="YS1281" s="98">
        <f t="shared" si="1305"/>
        <v>228969</v>
      </c>
      <c r="YT1281" s="98">
        <f t="shared" si="1306"/>
        <v>231347.04</v>
      </c>
      <c r="YU1281" s="98">
        <f t="shared" si="1307"/>
        <v>234291.28</v>
      </c>
      <c r="YV1281" s="98">
        <f t="shared" si="1496"/>
        <v>88454.76</v>
      </c>
      <c r="YW1281" s="98">
        <f t="shared" si="1497"/>
        <v>92795.72</v>
      </c>
      <c r="YX1281" s="98">
        <f t="shared" si="1498"/>
        <v>98104.01</v>
      </c>
      <c r="YY1281" s="98">
        <f t="shared" si="1499"/>
        <v>5251.99</v>
      </c>
      <c r="YZ1281" s="98">
        <f t="shared" si="1500"/>
        <v>4460.76</v>
      </c>
      <c r="ZA1281" s="98">
        <f t="shared" si="1501"/>
        <v>4046.09</v>
      </c>
      <c r="ZB1281" s="98">
        <f t="shared" si="1308"/>
        <v>3361280.88</v>
      </c>
      <c r="ZC1281" s="98">
        <f t="shared" si="1308"/>
        <v>3526237.36</v>
      </c>
      <c r="ZD1281" s="98">
        <f t="shared" si="1308"/>
        <v>3727952.38</v>
      </c>
      <c r="ZE1281" s="98">
        <f t="shared" si="1309"/>
        <v>199575.62</v>
      </c>
      <c r="ZF1281" s="98">
        <f t="shared" si="1309"/>
        <v>169508.88</v>
      </c>
      <c r="ZG1281" s="98">
        <f t="shared" si="1309"/>
        <v>153751.42000000001</v>
      </c>
    </row>
    <row r="1282" spans="1:683" hidden="1">
      <c r="A1282" s="93" t="s">
        <v>713</v>
      </c>
      <c r="B1282" s="297"/>
      <c r="C1282" s="5"/>
      <c r="D1282" s="652"/>
      <c r="E1282" s="286"/>
      <c r="F1282" s="111">
        <f t="shared" si="1051"/>
        <v>0</v>
      </c>
      <c r="G1282" s="111">
        <f t="shared" si="1051"/>
        <v>0</v>
      </c>
      <c r="H1282" s="111">
        <f t="shared" si="1051"/>
        <v>0</v>
      </c>
      <c r="I1282" s="98">
        <f t="shared" si="1052"/>
        <v>469</v>
      </c>
      <c r="J1282" s="98">
        <f t="shared" si="1052"/>
        <v>469</v>
      </c>
      <c r="K1282" s="98">
        <f t="shared" si="1052"/>
        <v>469</v>
      </c>
      <c r="L1282" s="103"/>
      <c r="M1282" s="103"/>
      <c r="N1282" s="103"/>
      <c r="O1282" s="98">
        <f t="shared" si="1053"/>
        <v>0</v>
      </c>
      <c r="P1282" s="98">
        <f t="shared" si="1054"/>
        <v>0</v>
      </c>
      <c r="Q1282" s="98">
        <f t="shared" si="1055"/>
        <v>0</v>
      </c>
      <c r="R1282" s="98">
        <f t="shared" si="1056"/>
        <v>0</v>
      </c>
      <c r="S1282" s="98">
        <f t="shared" si="1057"/>
        <v>0</v>
      </c>
      <c r="T1282" s="98">
        <f t="shared" si="1058"/>
        <v>0</v>
      </c>
      <c r="U1282" s="98">
        <f t="shared" si="1310"/>
        <v>0</v>
      </c>
      <c r="V1282" s="98">
        <f t="shared" si="1311"/>
        <v>0</v>
      </c>
      <c r="W1282" s="98">
        <f t="shared" si="1312"/>
        <v>0</v>
      </c>
      <c r="X1282" s="98">
        <f t="shared" si="1313"/>
        <v>439.01</v>
      </c>
      <c r="Y1282" s="98">
        <f t="shared" si="1314"/>
        <v>366.35</v>
      </c>
      <c r="Z1282" s="98">
        <f t="shared" si="1315"/>
        <v>338.38</v>
      </c>
      <c r="AA1282" s="98">
        <f t="shared" si="1059"/>
        <v>0</v>
      </c>
      <c r="AB1282" s="98">
        <f t="shared" si="1059"/>
        <v>0</v>
      </c>
      <c r="AC1282" s="98">
        <f t="shared" si="1059"/>
        <v>0</v>
      </c>
      <c r="AD1282" s="98">
        <f t="shared" si="1060"/>
        <v>0</v>
      </c>
      <c r="AE1282" s="98">
        <f t="shared" si="1060"/>
        <v>0</v>
      </c>
      <c r="AF1282" s="98">
        <f t="shared" si="1060"/>
        <v>0</v>
      </c>
      <c r="AG1282" s="103"/>
      <c r="AH1282" s="103"/>
      <c r="AI1282" s="103"/>
      <c r="AJ1282" s="98">
        <f t="shared" si="1061"/>
        <v>0</v>
      </c>
      <c r="AK1282" s="98">
        <f t="shared" si="1062"/>
        <v>0</v>
      </c>
      <c r="AL1282" s="98">
        <f t="shared" si="1063"/>
        <v>0</v>
      </c>
      <c r="AM1282" s="98">
        <f t="shared" si="1064"/>
        <v>0</v>
      </c>
      <c r="AN1282" s="98">
        <f t="shared" si="1065"/>
        <v>0</v>
      </c>
      <c r="AO1282" s="98">
        <f t="shared" si="1066"/>
        <v>0</v>
      </c>
      <c r="AP1282" s="98">
        <f t="shared" si="1316"/>
        <v>0</v>
      </c>
      <c r="AQ1282" s="98">
        <f t="shared" si="1317"/>
        <v>0</v>
      </c>
      <c r="AR1282" s="98">
        <f t="shared" si="1318"/>
        <v>0</v>
      </c>
      <c r="AS1282" s="98">
        <f t="shared" si="1319"/>
        <v>535.73</v>
      </c>
      <c r="AT1282" s="98">
        <f t="shared" si="1320"/>
        <v>475.13</v>
      </c>
      <c r="AU1282" s="98">
        <f t="shared" si="1321"/>
        <v>440.55</v>
      </c>
      <c r="AV1282" s="98">
        <f t="shared" si="1067"/>
        <v>0</v>
      </c>
      <c r="AW1282" s="98">
        <f t="shared" si="1067"/>
        <v>0</v>
      </c>
      <c r="AX1282" s="98">
        <f t="shared" si="1067"/>
        <v>0</v>
      </c>
      <c r="AY1282" s="98">
        <f t="shared" si="1068"/>
        <v>0</v>
      </c>
      <c r="AZ1282" s="98">
        <f t="shared" si="1068"/>
        <v>0</v>
      </c>
      <c r="BA1282" s="98">
        <f t="shared" si="1068"/>
        <v>0</v>
      </c>
      <c r="BB1282" s="103"/>
      <c r="BC1282" s="103"/>
      <c r="BD1282" s="103"/>
      <c r="BE1282" s="98">
        <f t="shared" si="1069"/>
        <v>0</v>
      </c>
      <c r="BF1282" s="98">
        <f t="shared" si="1070"/>
        <v>0</v>
      </c>
      <c r="BG1282" s="98">
        <f t="shared" si="1071"/>
        <v>0</v>
      </c>
      <c r="BH1282" s="98">
        <f t="shared" si="1072"/>
        <v>0</v>
      </c>
      <c r="BI1282" s="98">
        <f t="shared" si="1073"/>
        <v>0</v>
      </c>
      <c r="BJ1282" s="98">
        <f t="shared" si="1074"/>
        <v>0</v>
      </c>
      <c r="BK1282" s="98">
        <f t="shared" si="1322"/>
        <v>0</v>
      </c>
      <c r="BL1282" s="98">
        <f t="shared" si="1323"/>
        <v>0</v>
      </c>
      <c r="BM1282" s="98">
        <f t="shared" si="1324"/>
        <v>0</v>
      </c>
      <c r="BN1282" s="98">
        <f t="shared" si="1325"/>
        <v>352.77</v>
      </c>
      <c r="BO1282" s="98">
        <f t="shared" si="1326"/>
        <v>298.5</v>
      </c>
      <c r="BP1282" s="98">
        <f t="shared" si="1327"/>
        <v>269.51</v>
      </c>
      <c r="BQ1282" s="98">
        <f t="shared" si="1075"/>
        <v>0</v>
      </c>
      <c r="BR1282" s="98">
        <f t="shared" si="1075"/>
        <v>0</v>
      </c>
      <c r="BS1282" s="98">
        <f t="shared" si="1075"/>
        <v>0</v>
      </c>
      <c r="BT1282" s="98">
        <f t="shared" si="1076"/>
        <v>0</v>
      </c>
      <c r="BU1282" s="98">
        <f t="shared" si="1076"/>
        <v>0</v>
      </c>
      <c r="BV1282" s="98">
        <f t="shared" si="1076"/>
        <v>0</v>
      </c>
      <c r="BW1282" s="103"/>
      <c r="BX1282" s="103"/>
      <c r="BY1282" s="103"/>
      <c r="BZ1282" s="98">
        <f t="shared" si="1077"/>
        <v>0</v>
      </c>
      <c r="CA1282" s="98">
        <f t="shared" si="1078"/>
        <v>0</v>
      </c>
      <c r="CB1282" s="98">
        <f t="shared" si="1079"/>
        <v>0</v>
      </c>
      <c r="CC1282" s="98">
        <f t="shared" si="1080"/>
        <v>0</v>
      </c>
      <c r="CD1282" s="98">
        <f t="shared" si="1081"/>
        <v>0</v>
      </c>
      <c r="CE1282" s="98">
        <f t="shared" si="1082"/>
        <v>0</v>
      </c>
      <c r="CF1282" s="98">
        <f t="shared" si="1328"/>
        <v>0</v>
      </c>
      <c r="CG1282" s="98">
        <f t="shared" si="1329"/>
        <v>0</v>
      </c>
      <c r="CH1282" s="98">
        <f t="shared" si="1330"/>
        <v>0</v>
      </c>
      <c r="CI1282" s="98">
        <f t="shared" si="1331"/>
        <v>500.37</v>
      </c>
      <c r="CJ1282" s="98">
        <f t="shared" si="1332"/>
        <v>414.04</v>
      </c>
      <c r="CK1282" s="98">
        <f t="shared" si="1333"/>
        <v>387.74</v>
      </c>
      <c r="CL1282" s="98">
        <f t="shared" si="1083"/>
        <v>0</v>
      </c>
      <c r="CM1282" s="98">
        <f t="shared" si="1083"/>
        <v>0</v>
      </c>
      <c r="CN1282" s="98">
        <f t="shared" si="1083"/>
        <v>0</v>
      </c>
      <c r="CO1282" s="98">
        <f t="shared" si="1084"/>
        <v>0</v>
      </c>
      <c r="CP1282" s="98">
        <f t="shared" si="1084"/>
        <v>0</v>
      </c>
      <c r="CQ1282" s="98">
        <f t="shared" si="1084"/>
        <v>0</v>
      </c>
      <c r="CR1282" s="103"/>
      <c r="CS1282" s="103"/>
      <c r="CT1282" s="103"/>
      <c r="CU1282" s="98">
        <f t="shared" si="1085"/>
        <v>0</v>
      </c>
      <c r="CV1282" s="98">
        <f t="shared" si="1086"/>
        <v>0</v>
      </c>
      <c r="CW1282" s="98">
        <f t="shared" si="1087"/>
        <v>0</v>
      </c>
      <c r="CX1282" s="98">
        <f t="shared" si="1088"/>
        <v>0</v>
      </c>
      <c r="CY1282" s="98">
        <f t="shared" si="1089"/>
        <v>0</v>
      </c>
      <c r="CZ1282" s="98">
        <f t="shared" si="1090"/>
        <v>0</v>
      </c>
      <c r="DA1282" s="98">
        <f t="shared" si="1334"/>
        <v>0</v>
      </c>
      <c r="DB1282" s="98">
        <f t="shared" si="1335"/>
        <v>0</v>
      </c>
      <c r="DC1282" s="98">
        <f t="shared" si="1336"/>
        <v>0</v>
      </c>
      <c r="DD1282" s="98">
        <f t="shared" si="1337"/>
        <v>304.99</v>
      </c>
      <c r="DE1282" s="98">
        <f t="shared" si="1338"/>
        <v>253.97</v>
      </c>
      <c r="DF1282" s="98">
        <f t="shared" si="1339"/>
        <v>232.06</v>
      </c>
      <c r="DG1282" s="98">
        <f t="shared" si="1091"/>
        <v>0</v>
      </c>
      <c r="DH1282" s="98">
        <f t="shared" si="1091"/>
        <v>0</v>
      </c>
      <c r="DI1282" s="98">
        <f t="shared" si="1091"/>
        <v>0</v>
      </c>
      <c r="DJ1282" s="98">
        <f t="shared" si="1092"/>
        <v>0</v>
      </c>
      <c r="DK1282" s="98">
        <f t="shared" si="1092"/>
        <v>0</v>
      </c>
      <c r="DL1282" s="98">
        <f t="shared" si="1092"/>
        <v>0</v>
      </c>
      <c r="DM1282" s="103"/>
      <c r="DN1282" s="103"/>
      <c r="DO1282" s="103"/>
      <c r="DP1282" s="98">
        <f t="shared" si="1093"/>
        <v>0</v>
      </c>
      <c r="DQ1282" s="98">
        <f t="shared" si="1094"/>
        <v>0</v>
      </c>
      <c r="DR1282" s="98">
        <f t="shared" si="1095"/>
        <v>0</v>
      </c>
      <c r="DS1282" s="98">
        <f t="shared" si="1096"/>
        <v>0</v>
      </c>
      <c r="DT1282" s="98">
        <f t="shared" si="1097"/>
        <v>0</v>
      </c>
      <c r="DU1282" s="98">
        <f t="shared" si="1098"/>
        <v>0</v>
      </c>
      <c r="DV1282" s="98">
        <f t="shared" si="1340"/>
        <v>0</v>
      </c>
      <c r="DW1282" s="98">
        <f t="shared" si="1341"/>
        <v>0</v>
      </c>
      <c r="DX1282" s="98">
        <f t="shared" si="1342"/>
        <v>0</v>
      </c>
      <c r="DY1282" s="98">
        <f t="shared" si="1343"/>
        <v>421.37</v>
      </c>
      <c r="DZ1282" s="98">
        <f t="shared" si="1344"/>
        <v>349.41</v>
      </c>
      <c r="EA1282" s="98">
        <f t="shared" si="1345"/>
        <v>321.60000000000002</v>
      </c>
      <c r="EB1282" s="98">
        <f t="shared" si="1099"/>
        <v>0</v>
      </c>
      <c r="EC1282" s="98">
        <f t="shared" si="1099"/>
        <v>0</v>
      </c>
      <c r="ED1282" s="98">
        <f t="shared" si="1099"/>
        <v>0</v>
      </c>
      <c r="EE1282" s="98">
        <f t="shared" si="1100"/>
        <v>0</v>
      </c>
      <c r="EF1282" s="98">
        <f t="shared" si="1100"/>
        <v>0</v>
      </c>
      <c r="EG1282" s="98">
        <f t="shared" si="1100"/>
        <v>0</v>
      </c>
      <c r="EH1282" s="103"/>
      <c r="EI1282" s="103"/>
      <c r="EJ1282" s="103"/>
      <c r="EK1282" s="98">
        <f t="shared" si="1101"/>
        <v>0</v>
      </c>
      <c r="EL1282" s="98">
        <f t="shared" si="1102"/>
        <v>0</v>
      </c>
      <c r="EM1282" s="98">
        <f t="shared" si="1103"/>
        <v>0</v>
      </c>
      <c r="EN1282" s="98">
        <f t="shared" si="1104"/>
        <v>0</v>
      </c>
      <c r="EO1282" s="98">
        <f t="shared" si="1105"/>
        <v>0</v>
      </c>
      <c r="EP1282" s="98">
        <f t="shared" si="1106"/>
        <v>0</v>
      </c>
      <c r="EQ1282" s="98">
        <f t="shared" si="1346"/>
        <v>0</v>
      </c>
      <c r="ER1282" s="98">
        <f t="shared" si="1347"/>
        <v>0</v>
      </c>
      <c r="ES1282" s="98">
        <f t="shared" si="1348"/>
        <v>0</v>
      </c>
      <c r="ET1282" s="98">
        <f t="shared" si="1349"/>
        <v>376.81</v>
      </c>
      <c r="EU1282" s="98">
        <f t="shared" si="1350"/>
        <v>318.66000000000003</v>
      </c>
      <c r="EV1282" s="98">
        <f t="shared" si="1351"/>
        <v>288.27</v>
      </c>
      <c r="EW1282" s="98">
        <f t="shared" si="1107"/>
        <v>0</v>
      </c>
      <c r="EX1282" s="98">
        <f t="shared" si="1107"/>
        <v>0</v>
      </c>
      <c r="EY1282" s="98">
        <f t="shared" si="1107"/>
        <v>0</v>
      </c>
      <c r="EZ1282" s="98">
        <f t="shared" si="1108"/>
        <v>0</v>
      </c>
      <c r="FA1282" s="98">
        <f t="shared" si="1108"/>
        <v>0</v>
      </c>
      <c r="FB1282" s="98">
        <f t="shared" si="1108"/>
        <v>0</v>
      </c>
      <c r="FC1282" s="103"/>
      <c r="FD1282" s="103"/>
      <c r="FE1282" s="103"/>
      <c r="FF1282" s="98">
        <f t="shared" si="1109"/>
        <v>0</v>
      </c>
      <c r="FG1282" s="98">
        <f t="shared" si="1110"/>
        <v>0</v>
      </c>
      <c r="FH1282" s="98">
        <f t="shared" si="1111"/>
        <v>0</v>
      </c>
      <c r="FI1282" s="98">
        <f t="shared" si="1112"/>
        <v>0</v>
      </c>
      <c r="FJ1282" s="98">
        <f t="shared" si="1113"/>
        <v>0</v>
      </c>
      <c r="FK1282" s="98">
        <f t="shared" si="1114"/>
        <v>0</v>
      </c>
      <c r="FL1282" s="98">
        <f t="shared" si="1352"/>
        <v>0</v>
      </c>
      <c r="FM1282" s="98">
        <f t="shared" si="1353"/>
        <v>0</v>
      </c>
      <c r="FN1282" s="98">
        <f t="shared" si="1354"/>
        <v>0</v>
      </c>
      <c r="FO1282" s="98">
        <f t="shared" si="1355"/>
        <v>268.22000000000003</v>
      </c>
      <c r="FP1282" s="98">
        <f t="shared" si="1356"/>
        <v>224.39</v>
      </c>
      <c r="FQ1282" s="98">
        <f t="shared" si="1357"/>
        <v>196.26</v>
      </c>
      <c r="FR1282" s="98">
        <f t="shared" si="1115"/>
        <v>0</v>
      </c>
      <c r="FS1282" s="98">
        <f t="shared" si="1115"/>
        <v>0</v>
      </c>
      <c r="FT1282" s="98">
        <f t="shared" si="1115"/>
        <v>0</v>
      </c>
      <c r="FU1282" s="98">
        <f t="shared" si="1116"/>
        <v>0</v>
      </c>
      <c r="FV1282" s="98">
        <f t="shared" si="1116"/>
        <v>0</v>
      </c>
      <c r="FW1282" s="98">
        <f t="shared" si="1116"/>
        <v>0</v>
      </c>
      <c r="FX1282" s="103"/>
      <c r="FY1282" s="103"/>
      <c r="FZ1282" s="103"/>
      <c r="GA1282" s="98">
        <f t="shared" si="1117"/>
        <v>0</v>
      </c>
      <c r="GB1282" s="98">
        <f t="shared" si="1118"/>
        <v>0</v>
      </c>
      <c r="GC1282" s="98">
        <f t="shared" si="1119"/>
        <v>0</v>
      </c>
      <c r="GD1282" s="98">
        <f t="shared" si="1120"/>
        <v>0</v>
      </c>
      <c r="GE1282" s="98">
        <f t="shared" si="1121"/>
        <v>0</v>
      </c>
      <c r="GF1282" s="98">
        <f t="shared" si="1122"/>
        <v>0</v>
      </c>
      <c r="GG1282" s="98">
        <f t="shared" si="1358"/>
        <v>0</v>
      </c>
      <c r="GH1282" s="98">
        <f t="shared" si="1359"/>
        <v>0</v>
      </c>
      <c r="GI1282" s="98">
        <f t="shared" si="1360"/>
        <v>0</v>
      </c>
      <c r="GJ1282" s="98">
        <f t="shared" si="1361"/>
        <v>442.15</v>
      </c>
      <c r="GK1282" s="98">
        <f t="shared" si="1362"/>
        <v>371.19</v>
      </c>
      <c r="GL1282" s="98">
        <f t="shared" si="1363"/>
        <v>329.21</v>
      </c>
      <c r="GM1282" s="98">
        <f t="shared" si="1123"/>
        <v>0</v>
      </c>
      <c r="GN1282" s="98">
        <f t="shared" si="1123"/>
        <v>0</v>
      </c>
      <c r="GO1282" s="98">
        <f t="shared" si="1123"/>
        <v>0</v>
      </c>
      <c r="GP1282" s="98">
        <f t="shared" si="1124"/>
        <v>0</v>
      </c>
      <c r="GQ1282" s="98">
        <f t="shared" si="1124"/>
        <v>0</v>
      </c>
      <c r="GR1282" s="98">
        <f t="shared" si="1124"/>
        <v>0</v>
      </c>
      <c r="GS1282" s="103"/>
      <c r="GT1282" s="103"/>
      <c r="GU1282" s="103"/>
      <c r="GV1282" s="98">
        <f t="shared" si="1125"/>
        <v>0</v>
      </c>
      <c r="GW1282" s="98">
        <f t="shared" si="1126"/>
        <v>0</v>
      </c>
      <c r="GX1282" s="98">
        <f t="shared" si="1127"/>
        <v>0</v>
      </c>
      <c r="GY1282" s="98">
        <f t="shared" si="1128"/>
        <v>0</v>
      </c>
      <c r="GZ1282" s="98">
        <f t="shared" si="1129"/>
        <v>0</v>
      </c>
      <c r="HA1282" s="98">
        <f t="shared" si="1130"/>
        <v>0</v>
      </c>
      <c r="HB1282" s="98">
        <f t="shared" si="1364"/>
        <v>0</v>
      </c>
      <c r="HC1282" s="98">
        <f t="shared" si="1365"/>
        <v>0</v>
      </c>
      <c r="HD1282" s="98">
        <f t="shared" si="1366"/>
        <v>0</v>
      </c>
      <c r="HE1282" s="98">
        <f t="shared" si="1367"/>
        <v>377.17</v>
      </c>
      <c r="HF1282" s="98">
        <f t="shared" si="1368"/>
        <v>312.89999999999998</v>
      </c>
      <c r="HG1282" s="98">
        <f t="shared" si="1369"/>
        <v>272.61</v>
      </c>
      <c r="HH1282" s="98">
        <f t="shared" si="1131"/>
        <v>0</v>
      </c>
      <c r="HI1282" s="98">
        <f t="shared" si="1131"/>
        <v>0</v>
      </c>
      <c r="HJ1282" s="98">
        <f t="shared" si="1131"/>
        <v>0</v>
      </c>
      <c r="HK1282" s="98">
        <f t="shared" si="1132"/>
        <v>0</v>
      </c>
      <c r="HL1282" s="98">
        <f t="shared" si="1132"/>
        <v>0</v>
      </c>
      <c r="HM1282" s="98">
        <f t="shared" si="1132"/>
        <v>0</v>
      </c>
      <c r="HN1282" s="103"/>
      <c r="HO1282" s="103"/>
      <c r="HP1282" s="103"/>
      <c r="HQ1282" s="98">
        <f t="shared" si="1133"/>
        <v>0</v>
      </c>
      <c r="HR1282" s="98">
        <f t="shared" si="1134"/>
        <v>0</v>
      </c>
      <c r="HS1282" s="98">
        <f t="shared" si="1135"/>
        <v>0</v>
      </c>
      <c r="HT1282" s="98">
        <f t="shared" si="1136"/>
        <v>0</v>
      </c>
      <c r="HU1282" s="98">
        <f t="shared" si="1137"/>
        <v>0</v>
      </c>
      <c r="HV1282" s="98">
        <f t="shared" si="1138"/>
        <v>0</v>
      </c>
      <c r="HW1282" s="98">
        <f t="shared" si="1370"/>
        <v>0</v>
      </c>
      <c r="HX1282" s="98">
        <f t="shared" si="1371"/>
        <v>0</v>
      </c>
      <c r="HY1282" s="98">
        <f t="shared" si="1372"/>
        <v>0</v>
      </c>
      <c r="HZ1282" s="98">
        <f t="shared" si="1373"/>
        <v>412.91</v>
      </c>
      <c r="IA1282" s="98">
        <f t="shared" si="1374"/>
        <v>347.82</v>
      </c>
      <c r="IB1282" s="98">
        <f t="shared" si="1375"/>
        <v>313.36</v>
      </c>
      <c r="IC1282" s="98">
        <f t="shared" si="1139"/>
        <v>0</v>
      </c>
      <c r="ID1282" s="98">
        <f t="shared" si="1139"/>
        <v>0</v>
      </c>
      <c r="IE1282" s="98">
        <f t="shared" si="1139"/>
        <v>0</v>
      </c>
      <c r="IF1282" s="98">
        <f t="shared" si="1140"/>
        <v>0</v>
      </c>
      <c r="IG1282" s="98">
        <f t="shared" si="1140"/>
        <v>0</v>
      </c>
      <c r="IH1282" s="98">
        <f t="shared" si="1140"/>
        <v>0</v>
      </c>
      <c r="II1282" s="103"/>
      <c r="IJ1282" s="103"/>
      <c r="IK1282" s="103"/>
      <c r="IL1282" s="98">
        <f t="shared" si="1141"/>
        <v>0</v>
      </c>
      <c r="IM1282" s="98">
        <f t="shared" si="1142"/>
        <v>0</v>
      </c>
      <c r="IN1282" s="98">
        <f t="shared" si="1143"/>
        <v>0</v>
      </c>
      <c r="IO1282" s="98">
        <f t="shared" si="1144"/>
        <v>0</v>
      </c>
      <c r="IP1282" s="98">
        <f t="shared" si="1145"/>
        <v>0</v>
      </c>
      <c r="IQ1282" s="98">
        <f t="shared" si="1146"/>
        <v>0</v>
      </c>
      <c r="IR1282" s="98">
        <f t="shared" si="1376"/>
        <v>0</v>
      </c>
      <c r="IS1282" s="98">
        <f t="shared" si="1377"/>
        <v>0</v>
      </c>
      <c r="IT1282" s="98">
        <f t="shared" si="1378"/>
        <v>0</v>
      </c>
      <c r="IU1282" s="98">
        <f t="shared" si="1379"/>
        <v>1226.8699999999999</v>
      </c>
      <c r="IV1282" s="98">
        <f t="shared" si="1380"/>
        <v>1054.94</v>
      </c>
      <c r="IW1282" s="98">
        <f t="shared" si="1381"/>
        <v>999.08</v>
      </c>
      <c r="IX1282" s="98">
        <f t="shared" si="1147"/>
        <v>0</v>
      </c>
      <c r="IY1282" s="98">
        <f t="shared" si="1147"/>
        <v>0</v>
      </c>
      <c r="IZ1282" s="98">
        <f t="shared" si="1147"/>
        <v>0</v>
      </c>
      <c r="JA1282" s="98">
        <f t="shared" si="1148"/>
        <v>0</v>
      </c>
      <c r="JB1282" s="98">
        <f t="shared" si="1148"/>
        <v>0</v>
      </c>
      <c r="JC1282" s="98">
        <f t="shared" si="1148"/>
        <v>0</v>
      </c>
      <c r="JD1282" s="103"/>
      <c r="JE1282" s="103"/>
      <c r="JF1282" s="103"/>
      <c r="JG1282" s="98">
        <f t="shared" si="1149"/>
        <v>0</v>
      </c>
      <c r="JH1282" s="98">
        <f t="shared" si="1150"/>
        <v>0</v>
      </c>
      <c r="JI1282" s="98">
        <f t="shared" si="1151"/>
        <v>0</v>
      </c>
      <c r="JJ1282" s="98">
        <f t="shared" si="1152"/>
        <v>0</v>
      </c>
      <c r="JK1282" s="98">
        <f t="shared" si="1153"/>
        <v>0</v>
      </c>
      <c r="JL1282" s="98">
        <f t="shared" si="1154"/>
        <v>0</v>
      </c>
      <c r="JM1282" s="98">
        <f t="shared" si="1382"/>
        <v>0</v>
      </c>
      <c r="JN1282" s="98">
        <f t="shared" si="1383"/>
        <v>0</v>
      </c>
      <c r="JO1282" s="98">
        <f t="shared" si="1384"/>
        <v>0</v>
      </c>
      <c r="JP1282" s="98">
        <f t="shared" si="1385"/>
        <v>329.6</v>
      </c>
      <c r="JQ1282" s="98">
        <f t="shared" si="1386"/>
        <v>271.42</v>
      </c>
      <c r="JR1282" s="98">
        <f t="shared" si="1387"/>
        <v>236.96</v>
      </c>
      <c r="JS1282" s="98">
        <f t="shared" si="1155"/>
        <v>0</v>
      </c>
      <c r="JT1282" s="98">
        <f t="shared" si="1155"/>
        <v>0</v>
      </c>
      <c r="JU1282" s="98">
        <f t="shared" si="1155"/>
        <v>0</v>
      </c>
      <c r="JV1282" s="98">
        <f t="shared" si="1156"/>
        <v>0</v>
      </c>
      <c r="JW1282" s="98">
        <f t="shared" si="1156"/>
        <v>0</v>
      </c>
      <c r="JX1282" s="98">
        <f t="shared" si="1156"/>
        <v>0</v>
      </c>
      <c r="JY1282" s="103"/>
      <c r="JZ1282" s="103"/>
      <c r="KA1282" s="103"/>
      <c r="KB1282" s="98">
        <f t="shared" si="1157"/>
        <v>0</v>
      </c>
      <c r="KC1282" s="98">
        <f t="shared" si="1158"/>
        <v>0</v>
      </c>
      <c r="KD1282" s="98">
        <f t="shared" si="1159"/>
        <v>0</v>
      </c>
      <c r="KE1282" s="98">
        <f t="shared" si="1160"/>
        <v>0</v>
      </c>
      <c r="KF1282" s="98">
        <f t="shared" si="1161"/>
        <v>0</v>
      </c>
      <c r="KG1282" s="98">
        <f t="shared" si="1162"/>
        <v>0</v>
      </c>
      <c r="KH1282" s="98">
        <f t="shared" si="1388"/>
        <v>0</v>
      </c>
      <c r="KI1282" s="98">
        <f t="shared" si="1389"/>
        <v>0</v>
      </c>
      <c r="KJ1282" s="98">
        <f t="shared" si="1390"/>
        <v>0</v>
      </c>
      <c r="KK1282" s="98">
        <f t="shared" si="1391"/>
        <v>289.39999999999998</v>
      </c>
      <c r="KL1282" s="98">
        <f t="shared" si="1392"/>
        <v>242.09</v>
      </c>
      <c r="KM1282" s="98">
        <f t="shared" si="1393"/>
        <v>215.03</v>
      </c>
      <c r="KN1282" s="98">
        <f t="shared" si="1163"/>
        <v>0</v>
      </c>
      <c r="KO1282" s="98">
        <f t="shared" si="1163"/>
        <v>0</v>
      </c>
      <c r="KP1282" s="98">
        <f t="shared" si="1163"/>
        <v>0</v>
      </c>
      <c r="KQ1282" s="98">
        <f t="shared" si="1164"/>
        <v>0</v>
      </c>
      <c r="KR1282" s="98">
        <f t="shared" si="1164"/>
        <v>0</v>
      </c>
      <c r="KS1282" s="98">
        <f t="shared" si="1164"/>
        <v>0</v>
      </c>
      <c r="KT1282" s="103"/>
      <c r="KU1282" s="103"/>
      <c r="KV1282" s="103"/>
      <c r="KW1282" s="98">
        <f t="shared" si="1165"/>
        <v>0</v>
      </c>
      <c r="KX1282" s="98">
        <f t="shared" si="1166"/>
        <v>0</v>
      </c>
      <c r="KY1282" s="98">
        <f t="shared" si="1167"/>
        <v>0</v>
      </c>
      <c r="KZ1282" s="98">
        <f t="shared" si="1168"/>
        <v>0</v>
      </c>
      <c r="LA1282" s="98">
        <f t="shared" si="1169"/>
        <v>0</v>
      </c>
      <c r="LB1282" s="98">
        <f t="shared" si="1170"/>
        <v>0</v>
      </c>
      <c r="LC1282" s="98">
        <f t="shared" si="1394"/>
        <v>0</v>
      </c>
      <c r="LD1282" s="98">
        <f t="shared" si="1395"/>
        <v>0</v>
      </c>
      <c r="LE1282" s="98">
        <f t="shared" si="1396"/>
        <v>0</v>
      </c>
      <c r="LF1282" s="98">
        <f t="shared" si="1397"/>
        <v>617.44000000000005</v>
      </c>
      <c r="LG1282" s="98">
        <f t="shared" si="1398"/>
        <v>515.70000000000005</v>
      </c>
      <c r="LH1282" s="98">
        <f t="shared" si="1399"/>
        <v>453.2</v>
      </c>
      <c r="LI1282" s="98">
        <f t="shared" si="1171"/>
        <v>0</v>
      </c>
      <c r="LJ1282" s="98">
        <f t="shared" si="1171"/>
        <v>0</v>
      </c>
      <c r="LK1282" s="98">
        <f t="shared" si="1171"/>
        <v>0</v>
      </c>
      <c r="LL1282" s="98">
        <f t="shared" si="1172"/>
        <v>0</v>
      </c>
      <c r="LM1282" s="98">
        <f t="shared" si="1172"/>
        <v>0</v>
      </c>
      <c r="LN1282" s="98">
        <f t="shared" si="1172"/>
        <v>0</v>
      </c>
      <c r="LO1282" s="103"/>
      <c r="LP1282" s="103"/>
      <c r="LQ1282" s="103"/>
      <c r="LR1282" s="98">
        <f t="shared" si="1173"/>
        <v>0</v>
      </c>
      <c r="LS1282" s="98">
        <f t="shared" si="1174"/>
        <v>0</v>
      </c>
      <c r="LT1282" s="98">
        <f t="shared" si="1175"/>
        <v>0</v>
      </c>
      <c r="LU1282" s="98">
        <f t="shared" si="1176"/>
        <v>0</v>
      </c>
      <c r="LV1282" s="98">
        <f t="shared" si="1177"/>
        <v>0</v>
      </c>
      <c r="LW1282" s="98">
        <f t="shared" si="1178"/>
        <v>0</v>
      </c>
      <c r="LX1282" s="98">
        <f t="shared" si="1400"/>
        <v>0</v>
      </c>
      <c r="LY1282" s="98">
        <f t="shared" si="1401"/>
        <v>0</v>
      </c>
      <c r="LZ1282" s="98">
        <f t="shared" si="1402"/>
        <v>0</v>
      </c>
      <c r="MA1282" s="98">
        <f t="shared" si="1403"/>
        <v>342.07</v>
      </c>
      <c r="MB1282" s="98">
        <f t="shared" si="1404"/>
        <v>295.52999999999997</v>
      </c>
      <c r="MC1282" s="98">
        <f t="shared" si="1405"/>
        <v>274.14</v>
      </c>
      <c r="MD1282" s="98">
        <f t="shared" si="1179"/>
        <v>0</v>
      </c>
      <c r="ME1282" s="98">
        <f t="shared" si="1179"/>
        <v>0</v>
      </c>
      <c r="MF1282" s="98">
        <f t="shared" si="1179"/>
        <v>0</v>
      </c>
      <c r="MG1282" s="98">
        <f t="shared" si="1180"/>
        <v>0</v>
      </c>
      <c r="MH1282" s="98">
        <f t="shared" si="1180"/>
        <v>0</v>
      </c>
      <c r="MI1282" s="98">
        <f t="shared" si="1180"/>
        <v>0</v>
      </c>
      <c r="MJ1282" s="103"/>
      <c r="MK1282" s="103"/>
      <c r="ML1282" s="103"/>
      <c r="MM1282" s="98">
        <f t="shared" si="1181"/>
        <v>0</v>
      </c>
      <c r="MN1282" s="98">
        <f t="shared" si="1182"/>
        <v>0</v>
      </c>
      <c r="MO1282" s="98">
        <f t="shared" si="1183"/>
        <v>0</v>
      </c>
      <c r="MP1282" s="98">
        <f t="shared" si="1184"/>
        <v>0</v>
      </c>
      <c r="MQ1282" s="98">
        <f t="shared" si="1185"/>
        <v>0</v>
      </c>
      <c r="MR1282" s="98">
        <f t="shared" si="1186"/>
        <v>0</v>
      </c>
      <c r="MS1282" s="98">
        <f t="shared" si="1406"/>
        <v>0</v>
      </c>
      <c r="MT1282" s="98">
        <f t="shared" si="1407"/>
        <v>0</v>
      </c>
      <c r="MU1282" s="98">
        <f t="shared" si="1408"/>
        <v>0</v>
      </c>
      <c r="MV1282" s="98">
        <f t="shared" si="1409"/>
        <v>396.53</v>
      </c>
      <c r="MW1282" s="98">
        <f t="shared" si="1410"/>
        <v>325.04000000000002</v>
      </c>
      <c r="MX1282" s="98">
        <f t="shared" si="1411"/>
        <v>280.13</v>
      </c>
      <c r="MY1282" s="98">
        <f t="shared" si="1187"/>
        <v>0</v>
      </c>
      <c r="MZ1282" s="98">
        <f t="shared" si="1187"/>
        <v>0</v>
      </c>
      <c r="NA1282" s="98">
        <f t="shared" si="1187"/>
        <v>0</v>
      </c>
      <c r="NB1282" s="98">
        <f t="shared" si="1188"/>
        <v>0</v>
      </c>
      <c r="NC1282" s="98">
        <f t="shared" si="1188"/>
        <v>0</v>
      </c>
      <c r="ND1282" s="98">
        <f t="shared" si="1188"/>
        <v>0</v>
      </c>
      <c r="NE1282" s="103"/>
      <c r="NF1282" s="103"/>
      <c r="NG1282" s="103"/>
      <c r="NH1282" s="98">
        <f t="shared" si="1189"/>
        <v>0</v>
      </c>
      <c r="NI1282" s="98">
        <f t="shared" si="1190"/>
        <v>0</v>
      </c>
      <c r="NJ1282" s="98">
        <f t="shared" si="1191"/>
        <v>0</v>
      </c>
      <c r="NK1282" s="98">
        <f t="shared" si="1192"/>
        <v>0</v>
      </c>
      <c r="NL1282" s="98">
        <f t="shared" si="1193"/>
        <v>0</v>
      </c>
      <c r="NM1282" s="98">
        <f t="shared" si="1194"/>
        <v>0</v>
      </c>
      <c r="NN1282" s="98">
        <f t="shared" si="1412"/>
        <v>0</v>
      </c>
      <c r="NO1282" s="98">
        <f t="shared" si="1413"/>
        <v>0</v>
      </c>
      <c r="NP1282" s="98">
        <f t="shared" si="1414"/>
        <v>0</v>
      </c>
      <c r="NQ1282" s="98">
        <f t="shared" si="1415"/>
        <v>468.91</v>
      </c>
      <c r="NR1282" s="98">
        <f t="shared" si="1416"/>
        <v>393.57</v>
      </c>
      <c r="NS1282" s="98">
        <f t="shared" si="1417"/>
        <v>355.42</v>
      </c>
      <c r="NT1282" s="98">
        <f t="shared" si="1195"/>
        <v>0</v>
      </c>
      <c r="NU1282" s="98">
        <f t="shared" si="1195"/>
        <v>0</v>
      </c>
      <c r="NV1282" s="98">
        <f t="shared" si="1195"/>
        <v>0</v>
      </c>
      <c r="NW1282" s="98">
        <f t="shared" si="1196"/>
        <v>0</v>
      </c>
      <c r="NX1282" s="98">
        <f t="shared" si="1196"/>
        <v>0</v>
      </c>
      <c r="NY1282" s="98">
        <f t="shared" si="1196"/>
        <v>0</v>
      </c>
      <c r="NZ1282" s="103"/>
      <c r="OA1282" s="103"/>
      <c r="OB1282" s="103"/>
      <c r="OC1282" s="98">
        <f t="shared" si="1197"/>
        <v>0</v>
      </c>
      <c r="OD1282" s="98">
        <f t="shared" si="1198"/>
        <v>0</v>
      </c>
      <c r="OE1282" s="98">
        <f t="shared" si="1199"/>
        <v>0</v>
      </c>
      <c r="OF1282" s="98">
        <f t="shared" si="1200"/>
        <v>0</v>
      </c>
      <c r="OG1282" s="98">
        <f t="shared" si="1201"/>
        <v>0</v>
      </c>
      <c r="OH1282" s="98">
        <f t="shared" si="1202"/>
        <v>0</v>
      </c>
      <c r="OI1282" s="98">
        <f t="shared" si="1418"/>
        <v>0</v>
      </c>
      <c r="OJ1282" s="98">
        <f t="shared" si="1419"/>
        <v>0</v>
      </c>
      <c r="OK1282" s="98">
        <f t="shared" si="1420"/>
        <v>0</v>
      </c>
      <c r="OL1282" s="98">
        <f t="shared" si="1421"/>
        <v>505.72</v>
      </c>
      <c r="OM1282" s="98">
        <f t="shared" si="1422"/>
        <v>437.15</v>
      </c>
      <c r="ON1282" s="98">
        <f t="shared" si="1423"/>
        <v>409.24</v>
      </c>
      <c r="OO1282" s="98">
        <f t="shared" si="1203"/>
        <v>0</v>
      </c>
      <c r="OP1282" s="98">
        <f t="shared" si="1203"/>
        <v>0</v>
      </c>
      <c r="OQ1282" s="98">
        <f t="shared" si="1203"/>
        <v>0</v>
      </c>
      <c r="OR1282" s="98">
        <f t="shared" si="1204"/>
        <v>0</v>
      </c>
      <c r="OS1282" s="98">
        <f t="shared" si="1204"/>
        <v>0</v>
      </c>
      <c r="OT1282" s="98">
        <f t="shared" si="1204"/>
        <v>0</v>
      </c>
      <c r="OU1282" s="103"/>
      <c r="OV1282" s="103"/>
      <c r="OW1282" s="103"/>
      <c r="OX1282" s="98">
        <f t="shared" si="1205"/>
        <v>0</v>
      </c>
      <c r="OY1282" s="98">
        <f t="shared" si="1206"/>
        <v>0</v>
      </c>
      <c r="OZ1282" s="98">
        <f t="shared" si="1207"/>
        <v>0</v>
      </c>
      <c r="PA1282" s="98">
        <f t="shared" si="1208"/>
        <v>0</v>
      </c>
      <c r="PB1282" s="98">
        <f t="shared" si="1209"/>
        <v>0</v>
      </c>
      <c r="PC1282" s="98">
        <f t="shared" si="1210"/>
        <v>0</v>
      </c>
      <c r="PD1282" s="98">
        <f t="shared" si="1424"/>
        <v>0</v>
      </c>
      <c r="PE1282" s="98">
        <f t="shared" si="1425"/>
        <v>0</v>
      </c>
      <c r="PF1282" s="98">
        <f t="shared" si="1426"/>
        <v>0</v>
      </c>
      <c r="PG1282" s="98">
        <f t="shared" si="1427"/>
        <v>442.9</v>
      </c>
      <c r="PH1282" s="98">
        <f t="shared" si="1428"/>
        <v>368.09</v>
      </c>
      <c r="PI1282" s="98">
        <f t="shared" si="1429"/>
        <v>316.77999999999997</v>
      </c>
      <c r="PJ1282" s="98">
        <f t="shared" si="1211"/>
        <v>0</v>
      </c>
      <c r="PK1282" s="98">
        <f t="shared" si="1211"/>
        <v>0</v>
      </c>
      <c r="PL1282" s="98">
        <f t="shared" si="1211"/>
        <v>0</v>
      </c>
      <c r="PM1282" s="98">
        <f t="shared" si="1212"/>
        <v>0</v>
      </c>
      <c r="PN1282" s="98">
        <f t="shared" si="1212"/>
        <v>0</v>
      </c>
      <c r="PO1282" s="98">
        <f t="shared" si="1212"/>
        <v>0</v>
      </c>
      <c r="PP1282" s="103"/>
      <c r="PQ1282" s="103"/>
      <c r="PR1282" s="103"/>
      <c r="PS1282" s="98">
        <f t="shared" si="1213"/>
        <v>0</v>
      </c>
      <c r="PT1282" s="98">
        <f t="shared" si="1214"/>
        <v>0</v>
      </c>
      <c r="PU1282" s="98">
        <f t="shared" si="1215"/>
        <v>0</v>
      </c>
      <c r="PV1282" s="98">
        <f t="shared" si="1216"/>
        <v>0</v>
      </c>
      <c r="PW1282" s="98">
        <f t="shared" si="1217"/>
        <v>0</v>
      </c>
      <c r="PX1282" s="98">
        <f t="shared" si="1218"/>
        <v>0</v>
      </c>
      <c r="PY1282" s="98">
        <f t="shared" si="1430"/>
        <v>0</v>
      </c>
      <c r="PZ1282" s="98">
        <f t="shared" si="1431"/>
        <v>0</v>
      </c>
      <c r="QA1282" s="98">
        <f t="shared" si="1432"/>
        <v>0</v>
      </c>
      <c r="QB1282" s="98">
        <f t="shared" si="1433"/>
        <v>512.07000000000005</v>
      </c>
      <c r="QC1282" s="98">
        <f t="shared" si="1434"/>
        <v>433.38</v>
      </c>
      <c r="QD1282" s="98">
        <f t="shared" si="1435"/>
        <v>395.73</v>
      </c>
      <c r="QE1282" s="98">
        <f t="shared" si="1219"/>
        <v>0</v>
      </c>
      <c r="QF1282" s="98">
        <f t="shared" si="1219"/>
        <v>0</v>
      </c>
      <c r="QG1282" s="98">
        <f t="shared" si="1219"/>
        <v>0</v>
      </c>
      <c r="QH1282" s="98">
        <f t="shared" si="1220"/>
        <v>0</v>
      </c>
      <c r="QI1282" s="98">
        <f t="shared" si="1220"/>
        <v>0</v>
      </c>
      <c r="QJ1282" s="98">
        <f t="shared" si="1220"/>
        <v>0</v>
      </c>
      <c r="QK1282" s="103"/>
      <c r="QL1282" s="103"/>
      <c r="QM1282" s="103"/>
      <c r="QN1282" s="98">
        <f t="shared" si="1221"/>
        <v>0</v>
      </c>
      <c r="QO1282" s="98">
        <f t="shared" si="1222"/>
        <v>0</v>
      </c>
      <c r="QP1282" s="98">
        <f t="shared" si="1223"/>
        <v>0</v>
      </c>
      <c r="QQ1282" s="98">
        <f t="shared" si="1224"/>
        <v>0</v>
      </c>
      <c r="QR1282" s="98">
        <f t="shared" si="1225"/>
        <v>0</v>
      </c>
      <c r="QS1282" s="98">
        <f t="shared" si="1226"/>
        <v>0</v>
      </c>
      <c r="QT1282" s="98">
        <f t="shared" si="1436"/>
        <v>0</v>
      </c>
      <c r="QU1282" s="98">
        <f t="shared" si="1437"/>
        <v>0</v>
      </c>
      <c r="QV1282" s="98">
        <f t="shared" si="1438"/>
        <v>0</v>
      </c>
      <c r="QW1282" s="98">
        <f t="shared" si="1439"/>
        <v>364.4</v>
      </c>
      <c r="QX1282" s="98">
        <f t="shared" si="1440"/>
        <v>300.58</v>
      </c>
      <c r="QY1282" s="98">
        <f t="shared" si="1441"/>
        <v>263.89999999999998</v>
      </c>
      <c r="QZ1282" s="98">
        <f t="shared" si="1227"/>
        <v>0</v>
      </c>
      <c r="RA1282" s="98">
        <f t="shared" si="1227"/>
        <v>0</v>
      </c>
      <c r="RB1282" s="98">
        <f t="shared" si="1227"/>
        <v>0</v>
      </c>
      <c r="RC1282" s="98">
        <f t="shared" si="1228"/>
        <v>0</v>
      </c>
      <c r="RD1282" s="98">
        <f t="shared" si="1228"/>
        <v>0</v>
      </c>
      <c r="RE1282" s="98">
        <f t="shared" si="1228"/>
        <v>0</v>
      </c>
      <c r="RF1282" s="103"/>
      <c r="RG1282" s="103"/>
      <c r="RH1282" s="103"/>
      <c r="RI1282" s="98">
        <f t="shared" si="1229"/>
        <v>0</v>
      </c>
      <c r="RJ1282" s="98">
        <f t="shared" si="1230"/>
        <v>0</v>
      </c>
      <c r="RK1282" s="98">
        <f t="shared" si="1231"/>
        <v>0</v>
      </c>
      <c r="RL1282" s="98">
        <f t="shared" si="1232"/>
        <v>0</v>
      </c>
      <c r="RM1282" s="98">
        <f t="shared" si="1233"/>
        <v>0</v>
      </c>
      <c r="RN1282" s="98">
        <f t="shared" si="1234"/>
        <v>0</v>
      </c>
      <c r="RO1282" s="98">
        <f t="shared" si="1442"/>
        <v>0</v>
      </c>
      <c r="RP1282" s="98">
        <f t="shared" si="1443"/>
        <v>0</v>
      </c>
      <c r="RQ1282" s="98">
        <f t="shared" si="1444"/>
        <v>0</v>
      </c>
      <c r="RR1282" s="98">
        <f t="shared" si="1445"/>
        <v>387.17</v>
      </c>
      <c r="RS1282" s="98">
        <f t="shared" si="1446"/>
        <v>321.17</v>
      </c>
      <c r="RT1282" s="98">
        <f t="shared" si="1447"/>
        <v>283.67</v>
      </c>
      <c r="RU1282" s="98">
        <f t="shared" si="1235"/>
        <v>0</v>
      </c>
      <c r="RV1282" s="98">
        <f t="shared" si="1235"/>
        <v>0</v>
      </c>
      <c r="RW1282" s="98">
        <f t="shared" si="1235"/>
        <v>0</v>
      </c>
      <c r="RX1282" s="98">
        <f t="shared" si="1236"/>
        <v>0</v>
      </c>
      <c r="RY1282" s="98">
        <f t="shared" si="1236"/>
        <v>0</v>
      </c>
      <c r="RZ1282" s="98">
        <f t="shared" si="1236"/>
        <v>0</v>
      </c>
      <c r="SA1282" s="103"/>
      <c r="SB1282" s="103"/>
      <c r="SC1282" s="103"/>
      <c r="SD1282" s="98">
        <f t="shared" si="1237"/>
        <v>0</v>
      </c>
      <c r="SE1282" s="98">
        <f t="shared" si="1238"/>
        <v>0</v>
      </c>
      <c r="SF1282" s="98">
        <f t="shared" si="1239"/>
        <v>0</v>
      </c>
      <c r="SG1282" s="98">
        <f t="shared" si="1240"/>
        <v>0</v>
      </c>
      <c r="SH1282" s="98">
        <f t="shared" si="1241"/>
        <v>0</v>
      </c>
      <c r="SI1282" s="98">
        <f t="shared" si="1242"/>
        <v>0</v>
      </c>
      <c r="SJ1282" s="98">
        <f t="shared" si="1448"/>
        <v>0</v>
      </c>
      <c r="SK1282" s="98">
        <f t="shared" si="1449"/>
        <v>0</v>
      </c>
      <c r="SL1282" s="98">
        <f t="shared" si="1450"/>
        <v>0</v>
      </c>
      <c r="SM1282" s="98">
        <f t="shared" si="1451"/>
        <v>680.63</v>
      </c>
      <c r="SN1282" s="98">
        <f t="shared" si="1452"/>
        <v>570.75</v>
      </c>
      <c r="SO1282" s="98">
        <f t="shared" si="1453"/>
        <v>512.17999999999995</v>
      </c>
      <c r="SP1282" s="98">
        <f t="shared" si="1243"/>
        <v>0</v>
      </c>
      <c r="SQ1282" s="98">
        <f t="shared" si="1243"/>
        <v>0</v>
      </c>
      <c r="SR1282" s="98">
        <f t="shared" si="1243"/>
        <v>0</v>
      </c>
      <c r="SS1282" s="98">
        <f t="shared" si="1244"/>
        <v>0</v>
      </c>
      <c r="ST1282" s="98">
        <f t="shared" si="1244"/>
        <v>0</v>
      </c>
      <c r="SU1282" s="98">
        <f t="shared" si="1244"/>
        <v>0</v>
      </c>
      <c r="SV1282" s="103"/>
      <c r="SW1282" s="103"/>
      <c r="SX1282" s="103"/>
      <c r="SY1282" s="98">
        <f t="shared" si="1245"/>
        <v>0</v>
      </c>
      <c r="SZ1282" s="98">
        <f t="shared" si="1246"/>
        <v>0</v>
      </c>
      <c r="TA1282" s="98">
        <f t="shared" si="1247"/>
        <v>0</v>
      </c>
      <c r="TB1282" s="98">
        <f t="shared" si="1248"/>
        <v>0</v>
      </c>
      <c r="TC1282" s="98">
        <f t="shared" si="1249"/>
        <v>0</v>
      </c>
      <c r="TD1282" s="98">
        <f t="shared" si="1250"/>
        <v>0</v>
      </c>
      <c r="TE1282" s="98">
        <f t="shared" si="1454"/>
        <v>0</v>
      </c>
      <c r="TF1282" s="98">
        <f t="shared" si="1455"/>
        <v>0</v>
      </c>
      <c r="TG1282" s="98">
        <f t="shared" si="1456"/>
        <v>0</v>
      </c>
      <c r="TH1282" s="98">
        <f t="shared" si="1457"/>
        <v>420.03</v>
      </c>
      <c r="TI1282" s="98">
        <f t="shared" si="1458"/>
        <v>348.47</v>
      </c>
      <c r="TJ1282" s="98">
        <f t="shared" si="1459"/>
        <v>307.93</v>
      </c>
      <c r="TK1282" s="98">
        <f t="shared" si="1251"/>
        <v>0</v>
      </c>
      <c r="TL1282" s="98">
        <f t="shared" si="1251"/>
        <v>0</v>
      </c>
      <c r="TM1282" s="98">
        <f t="shared" si="1251"/>
        <v>0</v>
      </c>
      <c r="TN1282" s="98">
        <f t="shared" si="1252"/>
        <v>0</v>
      </c>
      <c r="TO1282" s="98">
        <f t="shared" si="1252"/>
        <v>0</v>
      </c>
      <c r="TP1282" s="98">
        <f t="shared" si="1252"/>
        <v>0</v>
      </c>
      <c r="TQ1282" s="103"/>
      <c r="TR1282" s="103"/>
      <c r="TS1282" s="103"/>
      <c r="TT1282" s="98">
        <f t="shared" si="1253"/>
        <v>0</v>
      </c>
      <c r="TU1282" s="98">
        <f t="shared" si="1254"/>
        <v>0</v>
      </c>
      <c r="TV1282" s="98">
        <f t="shared" si="1255"/>
        <v>0</v>
      </c>
      <c r="TW1282" s="98">
        <f t="shared" si="1256"/>
        <v>0</v>
      </c>
      <c r="TX1282" s="98">
        <f t="shared" si="1257"/>
        <v>0</v>
      </c>
      <c r="TY1282" s="98">
        <f t="shared" si="1258"/>
        <v>0</v>
      </c>
      <c r="TZ1282" s="98">
        <f t="shared" si="1460"/>
        <v>0</v>
      </c>
      <c r="UA1282" s="98">
        <f t="shared" si="1461"/>
        <v>0</v>
      </c>
      <c r="UB1282" s="98">
        <f t="shared" si="1462"/>
        <v>0</v>
      </c>
      <c r="UC1282" s="98">
        <f t="shared" si="1463"/>
        <v>505.47</v>
      </c>
      <c r="UD1282" s="98">
        <f t="shared" si="1464"/>
        <v>430.58</v>
      </c>
      <c r="UE1282" s="98">
        <f t="shared" si="1465"/>
        <v>387.73</v>
      </c>
      <c r="UF1282" s="98">
        <f t="shared" si="1259"/>
        <v>0</v>
      </c>
      <c r="UG1282" s="98">
        <f t="shared" si="1259"/>
        <v>0</v>
      </c>
      <c r="UH1282" s="98">
        <f t="shared" si="1259"/>
        <v>0</v>
      </c>
      <c r="UI1282" s="98">
        <f t="shared" si="1260"/>
        <v>0</v>
      </c>
      <c r="UJ1282" s="98">
        <f t="shared" si="1260"/>
        <v>0</v>
      </c>
      <c r="UK1282" s="98">
        <f t="shared" si="1260"/>
        <v>0</v>
      </c>
      <c r="UL1282" s="103"/>
      <c r="UM1282" s="103"/>
      <c r="UN1282" s="103"/>
      <c r="UO1282" s="98">
        <f t="shared" si="1261"/>
        <v>0</v>
      </c>
      <c r="UP1282" s="98">
        <f t="shared" si="1262"/>
        <v>0</v>
      </c>
      <c r="UQ1282" s="98">
        <f t="shared" si="1263"/>
        <v>0</v>
      </c>
      <c r="UR1282" s="98">
        <f t="shared" si="1264"/>
        <v>0</v>
      </c>
      <c r="US1282" s="98">
        <f t="shared" si="1265"/>
        <v>0</v>
      </c>
      <c r="UT1282" s="98">
        <f t="shared" si="1266"/>
        <v>0</v>
      </c>
      <c r="UU1282" s="98">
        <f t="shared" si="1466"/>
        <v>0</v>
      </c>
      <c r="UV1282" s="98">
        <f t="shared" si="1467"/>
        <v>0</v>
      </c>
      <c r="UW1282" s="98">
        <f t="shared" si="1468"/>
        <v>0</v>
      </c>
      <c r="UX1282" s="98">
        <f t="shared" si="1469"/>
        <v>264.83999999999997</v>
      </c>
      <c r="UY1282" s="98">
        <f t="shared" si="1470"/>
        <v>221.29</v>
      </c>
      <c r="UZ1282" s="98">
        <f t="shared" si="1471"/>
        <v>190.07</v>
      </c>
      <c r="VA1282" s="98">
        <f t="shared" si="1267"/>
        <v>0</v>
      </c>
      <c r="VB1282" s="98">
        <f t="shared" si="1267"/>
        <v>0</v>
      </c>
      <c r="VC1282" s="98">
        <f t="shared" si="1267"/>
        <v>0</v>
      </c>
      <c r="VD1282" s="98">
        <f t="shared" si="1268"/>
        <v>0</v>
      </c>
      <c r="VE1282" s="98">
        <f t="shared" si="1268"/>
        <v>0</v>
      </c>
      <c r="VF1282" s="98">
        <f t="shared" si="1268"/>
        <v>0</v>
      </c>
      <c r="VG1282" s="103"/>
      <c r="VH1282" s="103"/>
      <c r="VI1282" s="103"/>
      <c r="VJ1282" s="98">
        <f t="shared" si="1269"/>
        <v>0</v>
      </c>
      <c r="VK1282" s="98">
        <f t="shared" si="1270"/>
        <v>0</v>
      </c>
      <c r="VL1282" s="98">
        <f t="shared" si="1271"/>
        <v>0</v>
      </c>
      <c r="VM1282" s="98">
        <f t="shared" si="1272"/>
        <v>0</v>
      </c>
      <c r="VN1282" s="98">
        <f t="shared" si="1273"/>
        <v>0</v>
      </c>
      <c r="VO1282" s="98">
        <f t="shared" si="1274"/>
        <v>0</v>
      </c>
      <c r="VP1282" s="98">
        <f t="shared" si="1472"/>
        <v>0</v>
      </c>
      <c r="VQ1282" s="98">
        <f t="shared" si="1473"/>
        <v>0</v>
      </c>
      <c r="VR1282" s="98">
        <f t="shared" si="1474"/>
        <v>0</v>
      </c>
      <c r="VS1282" s="98">
        <f t="shared" si="1475"/>
        <v>327.52999999999997</v>
      </c>
      <c r="VT1282" s="98">
        <f t="shared" si="1476"/>
        <v>275.49</v>
      </c>
      <c r="VU1282" s="98">
        <f t="shared" si="1477"/>
        <v>241.27</v>
      </c>
      <c r="VV1282" s="98">
        <f t="shared" si="1275"/>
        <v>0</v>
      </c>
      <c r="VW1282" s="98">
        <f t="shared" si="1275"/>
        <v>0</v>
      </c>
      <c r="VX1282" s="98">
        <f t="shared" si="1275"/>
        <v>0</v>
      </c>
      <c r="VY1282" s="98">
        <f t="shared" si="1276"/>
        <v>0</v>
      </c>
      <c r="VZ1282" s="98">
        <f t="shared" si="1276"/>
        <v>0</v>
      </c>
      <c r="WA1282" s="98">
        <f t="shared" si="1276"/>
        <v>0</v>
      </c>
      <c r="WB1282" s="103"/>
      <c r="WC1282" s="103"/>
      <c r="WD1282" s="103"/>
      <c r="WE1282" s="98">
        <f t="shared" si="1277"/>
        <v>0</v>
      </c>
      <c r="WF1282" s="98">
        <f t="shared" si="1278"/>
        <v>0</v>
      </c>
      <c r="WG1282" s="98">
        <f t="shared" si="1279"/>
        <v>0</v>
      </c>
      <c r="WH1282" s="98">
        <f t="shared" si="1280"/>
        <v>0</v>
      </c>
      <c r="WI1282" s="98">
        <f t="shared" si="1281"/>
        <v>0</v>
      </c>
      <c r="WJ1282" s="98">
        <f t="shared" si="1282"/>
        <v>0</v>
      </c>
      <c r="WK1282" s="98">
        <f t="shared" si="1478"/>
        <v>0</v>
      </c>
      <c r="WL1282" s="98">
        <f t="shared" si="1479"/>
        <v>0</v>
      </c>
      <c r="WM1282" s="98">
        <f t="shared" si="1480"/>
        <v>0</v>
      </c>
      <c r="WN1282" s="98">
        <f t="shared" si="1481"/>
        <v>381.17</v>
      </c>
      <c r="WO1282" s="98">
        <f t="shared" si="1482"/>
        <v>317.98</v>
      </c>
      <c r="WP1282" s="98">
        <f t="shared" si="1483"/>
        <v>276.31</v>
      </c>
      <c r="WQ1282" s="98">
        <f t="shared" si="1283"/>
        <v>0</v>
      </c>
      <c r="WR1282" s="98">
        <f t="shared" si="1283"/>
        <v>0</v>
      </c>
      <c r="WS1282" s="98">
        <f t="shared" si="1283"/>
        <v>0</v>
      </c>
      <c r="WT1282" s="98">
        <f t="shared" si="1284"/>
        <v>0</v>
      </c>
      <c r="WU1282" s="98">
        <f t="shared" si="1284"/>
        <v>0</v>
      </c>
      <c r="WV1282" s="98">
        <f t="shared" si="1284"/>
        <v>0</v>
      </c>
      <c r="WW1282" s="103"/>
      <c r="WX1282" s="103"/>
      <c r="WY1282" s="103"/>
      <c r="WZ1282" s="98">
        <f t="shared" si="1285"/>
        <v>0</v>
      </c>
      <c r="XA1282" s="98">
        <f t="shared" si="1286"/>
        <v>0</v>
      </c>
      <c r="XB1282" s="98">
        <f t="shared" si="1287"/>
        <v>0</v>
      </c>
      <c r="XC1282" s="98">
        <f t="shared" si="1288"/>
        <v>0</v>
      </c>
      <c r="XD1282" s="98">
        <f t="shared" si="1289"/>
        <v>0</v>
      </c>
      <c r="XE1282" s="98">
        <f t="shared" si="1290"/>
        <v>0</v>
      </c>
      <c r="XF1282" s="98">
        <f t="shared" si="1484"/>
        <v>0</v>
      </c>
      <c r="XG1282" s="98">
        <f t="shared" si="1485"/>
        <v>0</v>
      </c>
      <c r="XH1282" s="98">
        <f t="shared" si="1486"/>
        <v>0</v>
      </c>
      <c r="XI1282" s="98">
        <f t="shared" si="1487"/>
        <v>283.42</v>
      </c>
      <c r="XJ1282" s="98">
        <f t="shared" si="1488"/>
        <v>238.67</v>
      </c>
      <c r="XK1282" s="98">
        <f t="shared" si="1489"/>
        <v>210.73</v>
      </c>
      <c r="XL1282" s="98">
        <f t="shared" si="1291"/>
        <v>0</v>
      </c>
      <c r="XM1282" s="98">
        <f t="shared" si="1291"/>
        <v>0</v>
      </c>
      <c r="XN1282" s="98">
        <f t="shared" si="1291"/>
        <v>0</v>
      </c>
      <c r="XO1282" s="98">
        <f t="shared" si="1292"/>
        <v>0</v>
      </c>
      <c r="XP1282" s="98">
        <f t="shared" si="1292"/>
        <v>0</v>
      </c>
      <c r="XQ1282" s="98">
        <f t="shared" si="1292"/>
        <v>0</v>
      </c>
      <c r="XR1282" s="103"/>
      <c r="XS1282" s="103"/>
      <c r="XT1282" s="103"/>
      <c r="XU1282" s="98">
        <f t="shared" si="1293"/>
        <v>0</v>
      </c>
      <c r="XV1282" s="98">
        <f t="shared" si="1294"/>
        <v>0</v>
      </c>
      <c r="XW1282" s="98">
        <f t="shared" si="1295"/>
        <v>0</v>
      </c>
      <c r="XX1282" s="98">
        <f t="shared" si="1296"/>
        <v>0</v>
      </c>
      <c r="XY1282" s="98">
        <f t="shared" si="1297"/>
        <v>0</v>
      </c>
      <c r="XZ1282" s="98">
        <f t="shared" si="1298"/>
        <v>0</v>
      </c>
      <c r="YA1282" s="98">
        <f t="shared" si="1490"/>
        <v>0</v>
      </c>
      <c r="YB1282" s="98">
        <f t="shared" si="1491"/>
        <v>0</v>
      </c>
      <c r="YC1282" s="98">
        <f t="shared" si="1492"/>
        <v>0</v>
      </c>
      <c r="YD1282" s="98">
        <f t="shared" si="1493"/>
        <v>0</v>
      </c>
      <c r="YE1282" s="98">
        <f t="shared" si="1494"/>
        <v>0</v>
      </c>
      <c r="YF1282" s="98">
        <f t="shared" si="1495"/>
        <v>0</v>
      </c>
      <c r="YG1282" s="98">
        <f t="shared" si="1299"/>
        <v>0</v>
      </c>
      <c r="YH1282" s="98">
        <f t="shared" si="1299"/>
        <v>0</v>
      </c>
      <c r="YI1282" s="98">
        <f t="shared" si="1299"/>
        <v>0</v>
      </c>
      <c r="YJ1282" s="98">
        <f t="shared" si="1300"/>
        <v>0</v>
      </c>
      <c r="YK1282" s="98">
        <f t="shared" si="1300"/>
        <v>0</v>
      </c>
      <c r="YL1282" s="98">
        <f t="shared" si="1300"/>
        <v>0</v>
      </c>
      <c r="YM1282" s="146">
        <f t="shared" si="1301"/>
        <v>0</v>
      </c>
      <c r="YN1282" s="146">
        <f t="shared" si="1301"/>
        <v>0</v>
      </c>
      <c r="YO1282" s="146">
        <f t="shared" si="1301"/>
        <v>0</v>
      </c>
      <c r="YP1282" s="98">
        <f t="shared" si="1302"/>
        <v>0</v>
      </c>
      <c r="YQ1282" s="98">
        <f t="shared" si="1303"/>
        <v>0</v>
      </c>
      <c r="YR1282" s="98">
        <f t="shared" si="1304"/>
        <v>0</v>
      </c>
      <c r="YS1282" s="98">
        <f t="shared" si="1305"/>
        <v>0</v>
      </c>
      <c r="YT1282" s="98">
        <f t="shared" si="1306"/>
        <v>0</v>
      </c>
      <c r="YU1282" s="98">
        <f t="shared" si="1307"/>
        <v>0</v>
      </c>
      <c r="YV1282" s="98">
        <f t="shared" si="1496"/>
        <v>0</v>
      </c>
      <c r="YW1282" s="98">
        <f t="shared" si="1497"/>
        <v>0</v>
      </c>
      <c r="YX1282" s="98">
        <f t="shared" si="1498"/>
        <v>0</v>
      </c>
      <c r="YY1282" s="98">
        <f t="shared" si="1499"/>
        <v>408.79</v>
      </c>
      <c r="YZ1282" s="98">
        <f t="shared" si="1500"/>
        <v>343.64</v>
      </c>
      <c r="ZA1282" s="98">
        <f t="shared" si="1501"/>
        <v>307.77999999999997</v>
      </c>
      <c r="ZB1282" s="98">
        <f t="shared" si="1308"/>
        <v>0</v>
      </c>
      <c r="ZC1282" s="98">
        <f t="shared" si="1308"/>
        <v>0</v>
      </c>
      <c r="ZD1282" s="98">
        <f t="shared" si="1308"/>
        <v>0</v>
      </c>
      <c r="ZE1282" s="98">
        <f t="shared" si="1309"/>
        <v>0</v>
      </c>
      <c r="ZF1282" s="98">
        <f t="shared" si="1309"/>
        <v>0</v>
      </c>
      <c r="ZG1282" s="98">
        <f t="shared" si="1309"/>
        <v>0</v>
      </c>
    </row>
    <row r="1283" spans="1:683" hidden="1">
      <c r="A1283" s="93" t="s">
        <v>716</v>
      </c>
      <c r="B1283" s="297"/>
      <c r="C1283" s="5"/>
      <c r="D1283" s="652"/>
      <c r="E1283" s="286"/>
      <c r="F1283" s="111">
        <f t="shared" si="1051"/>
        <v>0</v>
      </c>
      <c r="G1283" s="111">
        <f t="shared" si="1051"/>
        <v>0</v>
      </c>
      <c r="H1283" s="111">
        <f t="shared" si="1051"/>
        <v>0</v>
      </c>
      <c r="I1283" s="98">
        <f t="shared" si="1052"/>
        <v>469</v>
      </c>
      <c r="J1283" s="98">
        <f t="shared" si="1052"/>
        <v>469</v>
      </c>
      <c r="K1283" s="98">
        <f t="shared" si="1052"/>
        <v>469</v>
      </c>
      <c r="L1283" s="103"/>
      <c r="M1283" s="103"/>
      <c r="N1283" s="103"/>
      <c r="O1283" s="98">
        <f t="shared" si="1053"/>
        <v>0</v>
      </c>
      <c r="P1283" s="98">
        <f t="shared" si="1054"/>
        <v>0</v>
      </c>
      <c r="Q1283" s="98">
        <f t="shared" si="1055"/>
        <v>0</v>
      </c>
      <c r="R1283" s="98">
        <f t="shared" si="1056"/>
        <v>0</v>
      </c>
      <c r="S1283" s="98">
        <f t="shared" si="1057"/>
        <v>0</v>
      </c>
      <c r="T1283" s="98">
        <f t="shared" si="1058"/>
        <v>0</v>
      </c>
      <c r="U1283" s="98">
        <f t="shared" si="1310"/>
        <v>0</v>
      </c>
      <c r="V1283" s="98">
        <f t="shared" si="1311"/>
        <v>0</v>
      </c>
      <c r="W1283" s="98">
        <f t="shared" si="1312"/>
        <v>0</v>
      </c>
      <c r="X1283" s="98">
        <f t="shared" si="1313"/>
        <v>439.01</v>
      </c>
      <c r="Y1283" s="98">
        <f t="shared" si="1314"/>
        <v>366.35</v>
      </c>
      <c r="Z1283" s="98">
        <f t="shared" si="1315"/>
        <v>338.38</v>
      </c>
      <c r="AA1283" s="98">
        <f t="shared" si="1059"/>
        <v>0</v>
      </c>
      <c r="AB1283" s="98">
        <f t="shared" si="1059"/>
        <v>0</v>
      </c>
      <c r="AC1283" s="98">
        <f t="shared" si="1059"/>
        <v>0</v>
      </c>
      <c r="AD1283" s="98">
        <f t="shared" si="1060"/>
        <v>0</v>
      </c>
      <c r="AE1283" s="98">
        <f t="shared" si="1060"/>
        <v>0</v>
      </c>
      <c r="AF1283" s="98">
        <f t="shared" si="1060"/>
        <v>0</v>
      </c>
      <c r="AG1283" s="103"/>
      <c r="AH1283" s="103"/>
      <c r="AI1283" s="103"/>
      <c r="AJ1283" s="98">
        <f t="shared" si="1061"/>
        <v>0</v>
      </c>
      <c r="AK1283" s="98">
        <f t="shared" si="1062"/>
        <v>0</v>
      </c>
      <c r="AL1283" s="98">
        <f t="shared" si="1063"/>
        <v>0</v>
      </c>
      <c r="AM1283" s="98">
        <f t="shared" si="1064"/>
        <v>0</v>
      </c>
      <c r="AN1283" s="98">
        <f t="shared" si="1065"/>
        <v>0</v>
      </c>
      <c r="AO1283" s="98">
        <f t="shared" si="1066"/>
        <v>0</v>
      </c>
      <c r="AP1283" s="98">
        <f t="shared" si="1316"/>
        <v>0</v>
      </c>
      <c r="AQ1283" s="98">
        <f t="shared" si="1317"/>
        <v>0</v>
      </c>
      <c r="AR1283" s="98">
        <f t="shared" si="1318"/>
        <v>0</v>
      </c>
      <c r="AS1283" s="98">
        <f t="shared" si="1319"/>
        <v>535.73</v>
      </c>
      <c r="AT1283" s="98">
        <f t="shared" si="1320"/>
        <v>475.13</v>
      </c>
      <c r="AU1283" s="98">
        <f t="shared" si="1321"/>
        <v>440.55</v>
      </c>
      <c r="AV1283" s="98">
        <f t="shared" si="1067"/>
        <v>0</v>
      </c>
      <c r="AW1283" s="98">
        <f t="shared" si="1067"/>
        <v>0</v>
      </c>
      <c r="AX1283" s="98">
        <f t="shared" si="1067"/>
        <v>0</v>
      </c>
      <c r="AY1283" s="98">
        <f t="shared" si="1068"/>
        <v>0</v>
      </c>
      <c r="AZ1283" s="98">
        <f t="shared" si="1068"/>
        <v>0</v>
      </c>
      <c r="BA1283" s="98">
        <f t="shared" si="1068"/>
        <v>0</v>
      </c>
      <c r="BB1283" s="103"/>
      <c r="BC1283" s="103"/>
      <c r="BD1283" s="103"/>
      <c r="BE1283" s="98">
        <f t="shared" si="1069"/>
        <v>0</v>
      </c>
      <c r="BF1283" s="98">
        <f t="shared" si="1070"/>
        <v>0</v>
      </c>
      <c r="BG1283" s="98">
        <f t="shared" si="1071"/>
        <v>0</v>
      </c>
      <c r="BH1283" s="98">
        <f t="shared" si="1072"/>
        <v>0</v>
      </c>
      <c r="BI1283" s="98">
        <f t="shared" si="1073"/>
        <v>0</v>
      </c>
      <c r="BJ1283" s="98">
        <f t="shared" si="1074"/>
        <v>0</v>
      </c>
      <c r="BK1283" s="98">
        <f t="shared" si="1322"/>
        <v>0</v>
      </c>
      <c r="BL1283" s="98">
        <f t="shared" si="1323"/>
        <v>0</v>
      </c>
      <c r="BM1283" s="98">
        <f t="shared" si="1324"/>
        <v>0</v>
      </c>
      <c r="BN1283" s="98">
        <f t="shared" si="1325"/>
        <v>352.77</v>
      </c>
      <c r="BO1283" s="98">
        <f t="shared" si="1326"/>
        <v>298.5</v>
      </c>
      <c r="BP1283" s="98">
        <f t="shared" si="1327"/>
        <v>269.51</v>
      </c>
      <c r="BQ1283" s="98">
        <f t="shared" si="1075"/>
        <v>0</v>
      </c>
      <c r="BR1283" s="98">
        <f t="shared" si="1075"/>
        <v>0</v>
      </c>
      <c r="BS1283" s="98">
        <f t="shared" si="1075"/>
        <v>0</v>
      </c>
      <c r="BT1283" s="98">
        <f t="shared" si="1076"/>
        <v>0</v>
      </c>
      <c r="BU1283" s="98">
        <f t="shared" si="1076"/>
        <v>0</v>
      </c>
      <c r="BV1283" s="98">
        <f t="shared" si="1076"/>
        <v>0</v>
      </c>
      <c r="BW1283" s="103"/>
      <c r="BX1283" s="103"/>
      <c r="BY1283" s="103"/>
      <c r="BZ1283" s="98">
        <f t="shared" si="1077"/>
        <v>0</v>
      </c>
      <c r="CA1283" s="98">
        <f t="shared" si="1078"/>
        <v>0</v>
      </c>
      <c r="CB1283" s="98">
        <f t="shared" si="1079"/>
        <v>0</v>
      </c>
      <c r="CC1283" s="98">
        <f t="shared" si="1080"/>
        <v>0</v>
      </c>
      <c r="CD1283" s="98">
        <f t="shared" si="1081"/>
        <v>0</v>
      </c>
      <c r="CE1283" s="98">
        <f t="shared" si="1082"/>
        <v>0</v>
      </c>
      <c r="CF1283" s="98">
        <f t="shared" si="1328"/>
        <v>0</v>
      </c>
      <c r="CG1283" s="98">
        <f t="shared" si="1329"/>
        <v>0</v>
      </c>
      <c r="CH1283" s="98">
        <f t="shared" si="1330"/>
        <v>0</v>
      </c>
      <c r="CI1283" s="98">
        <f t="shared" si="1331"/>
        <v>500.37</v>
      </c>
      <c r="CJ1283" s="98">
        <f t="shared" si="1332"/>
        <v>414.04</v>
      </c>
      <c r="CK1283" s="98">
        <f t="shared" si="1333"/>
        <v>387.74</v>
      </c>
      <c r="CL1283" s="98">
        <f t="shared" si="1083"/>
        <v>0</v>
      </c>
      <c r="CM1283" s="98">
        <f t="shared" si="1083"/>
        <v>0</v>
      </c>
      <c r="CN1283" s="98">
        <f t="shared" si="1083"/>
        <v>0</v>
      </c>
      <c r="CO1283" s="98">
        <f t="shared" si="1084"/>
        <v>0</v>
      </c>
      <c r="CP1283" s="98">
        <f t="shared" si="1084"/>
        <v>0</v>
      </c>
      <c r="CQ1283" s="98">
        <f t="shared" si="1084"/>
        <v>0</v>
      </c>
      <c r="CR1283" s="103"/>
      <c r="CS1283" s="103"/>
      <c r="CT1283" s="103"/>
      <c r="CU1283" s="98">
        <f t="shared" si="1085"/>
        <v>0</v>
      </c>
      <c r="CV1283" s="98">
        <f t="shared" si="1086"/>
        <v>0</v>
      </c>
      <c r="CW1283" s="98">
        <f t="shared" si="1087"/>
        <v>0</v>
      </c>
      <c r="CX1283" s="98">
        <f t="shared" si="1088"/>
        <v>0</v>
      </c>
      <c r="CY1283" s="98">
        <f t="shared" si="1089"/>
        <v>0</v>
      </c>
      <c r="CZ1283" s="98">
        <f t="shared" si="1090"/>
        <v>0</v>
      </c>
      <c r="DA1283" s="98">
        <f t="shared" si="1334"/>
        <v>0</v>
      </c>
      <c r="DB1283" s="98">
        <f t="shared" si="1335"/>
        <v>0</v>
      </c>
      <c r="DC1283" s="98">
        <f t="shared" si="1336"/>
        <v>0</v>
      </c>
      <c r="DD1283" s="98">
        <f t="shared" si="1337"/>
        <v>304.99</v>
      </c>
      <c r="DE1283" s="98">
        <f t="shared" si="1338"/>
        <v>253.97</v>
      </c>
      <c r="DF1283" s="98">
        <f t="shared" si="1339"/>
        <v>232.06</v>
      </c>
      <c r="DG1283" s="98">
        <f t="shared" si="1091"/>
        <v>0</v>
      </c>
      <c r="DH1283" s="98">
        <f t="shared" si="1091"/>
        <v>0</v>
      </c>
      <c r="DI1283" s="98">
        <f t="shared" si="1091"/>
        <v>0</v>
      </c>
      <c r="DJ1283" s="98">
        <f t="shared" si="1092"/>
        <v>0</v>
      </c>
      <c r="DK1283" s="98">
        <f t="shared" si="1092"/>
        <v>0</v>
      </c>
      <c r="DL1283" s="98">
        <f t="shared" si="1092"/>
        <v>0</v>
      </c>
      <c r="DM1283" s="103"/>
      <c r="DN1283" s="103"/>
      <c r="DO1283" s="103"/>
      <c r="DP1283" s="98">
        <f t="shared" si="1093"/>
        <v>0</v>
      </c>
      <c r="DQ1283" s="98">
        <f t="shared" si="1094"/>
        <v>0</v>
      </c>
      <c r="DR1283" s="98">
        <f t="shared" si="1095"/>
        <v>0</v>
      </c>
      <c r="DS1283" s="98">
        <f t="shared" si="1096"/>
        <v>0</v>
      </c>
      <c r="DT1283" s="98">
        <f t="shared" si="1097"/>
        <v>0</v>
      </c>
      <c r="DU1283" s="98">
        <f t="shared" si="1098"/>
        <v>0</v>
      </c>
      <c r="DV1283" s="98">
        <f t="shared" si="1340"/>
        <v>0</v>
      </c>
      <c r="DW1283" s="98">
        <f t="shared" si="1341"/>
        <v>0</v>
      </c>
      <c r="DX1283" s="98">
        <f t="shared" si="1342"/>
        <v>0</v>
      </c>
      <c r="DY1283" s="98">
        <f t="shared" si="1343"/>
        <v>421.37</v>
      </c>
      <c r="DZ1283" s="98">
        <f t="shared" si="1344"/>
        <v>349.41</v>
      </c>
      <c r="EA1283" s="98">
        <f t="shared" si="1345"/>
        <v>321.60000000000002</v>
      </c>
      <c r="EB1283" s="98">
        <f t="shared" si="1099"/>
        <v>0</v>
      </c>
      <c r="EC1283" s="98">
        <f t="shared" si="1099"/>
        <v>0</v>
      </c>
      <c r="ED1283" s="98">
        <f t="shared" si="1099"/>
        <v>0</v>
      </c>
      <c r="EE1283" s="98">
        <f t="shared" si="1100"/>
        <v>0</v>
      </c>
      <c r="EF1283" s="98">
        <f t="shared" si="1100"/>
        <v>0</v>
      </c>
      <c r="EG1283" s="98">
        <f t="shared" si="1100"/>
        <v>0</v>
      </c>
      <c r="EH1283" s="103"/>
      <c r="EI1283" s="103"/>
      <c r="EJ1283" s="103"/>
      <c r="EK1283" s="98">
        <f t="shared" si="1101"/>
        <v>0</v>
      </c>
      <c r="EL1283" s="98">
        <f t="shared" si="1102"/>
        <v>0</v>
      </c>
      <c r="EM1283" s="98">
        <f t="shared" si="1103"/>
        <v>0</v>
      </c>
      <c r="EN1283" s="98">
        <f t="shared" si="1104"/>
        <v>0</v>
      </c>
      <c r="EO1283" s="98">
        <f t="shared" si="1105"/>
        <v>0</v>
      </c>
      <c r="EP1283" s="98">
        <f t="shared" si="1106"/>
        <v>0</v>
      </c>
      <c r="EQ1283" s="98">
        <f t="shared" si="1346"/>
        <v>0</v>
      </c>
      <c r="ER1283" s="98">
        <f t="shared" si="1347"/>
        <v>0</v>
      </c>
      <c r="ES1283" s="98">
        <f t="shared" si="1348"/>
        <v>0</v>
      </c>
      <c r="ET1283" s="98">
        <f t="shared" si="1349"/>
        <v>376.81</v>
      </c>
      <c r="EU1283" s="98">
        <f t="shared" si="1350"/>
        <v>318.66000000000003</v>
      </c>
      <c r="EV1283" s="98">
        <f t="shared" si="1351"/>
        <v>288.27</v>
      </c>
      <c r="EW1283" s="98">
        <f t="shared" si="1107"/>
        <v>0</v>
      </c>
      <c r="EX1283" s="98">
        <f t="shared" si="1107"/>
        <v>0</v>
      </c>
      <c r="EY1283" s="98">
        <f t="shared" si="1107"/>
        <v>0</v>
      </c>
      <c r="EZ1283" s="98">
        <f t="shared" si="1108"/>
        <v>0</v>
      </c>
      <c r="FA1283" s="98">
        <f t="shared" si="1108"/>
        <v>0</v>
      </c>
      <c r="FB1283" s="98">
        <f t="shared" si="1108"/>
        <v>0</v>
      </c>
      <c r="FC1283" s="103"/>
      <c r="FD1283" s="103"/>
      <c r="FE1283" s="103"/>
      <c r="FF1283" s="98">
        <f t="shared" si="1109"/>
        <v>0</v>
      </c>
      <c r="FG1283" s="98">
        <f t="shared" si="1110"/>
        <v>0</v>
      </c>
      <c r="FH1283" s="98">
        <f t="shared" si="1111"/>
        <v>0</v>
      </c>
      <c r="FI1283" s="98">
        <f t="shared" si="1112"/>
        <v>0</v>
      </c>
      <c r="FJ1283" s="98">
        <f t="shared" si="1113"/>
        <v>0</v>
      </c>
      <c r="FK1283" s="98">
        <f t="shared" si="1114"/>
        <v>0</v>
      </c>
      <c r="FL1283" s="98">
        <f t="shared" si="1352"/>
        <v>0</v>
      </c>
      <c r="FM1283" s="98">
        <f t="shared" si="1353"/>
        <v>0</v>
      </c>
      <c r="FN1283" s="98">
        <f t="shared" si="1354"/>
        <v>0</v>
      </c>
      <c r="FO1283" s="98">
        <f t="shared" si="1355"/>
        <v>268.22000000000003</v>
      </c>
      <c r="FP1283" s="98">
        <f t="shared" si="1356"/>
        <v>224.39</v>
      </c>
      <c r="FQ1283" s="98">
        <f t="shared" si="1357"/>
        <v>196.26</v>
      </c>
      <c r="FR1283" s="98">
        <f t="shared" si="1115"/>
        <v>0</v>
      </c>
      <c r="FS1283" s="98">
        <f t="shared" si="1115"/>
        <v>0</v>
      </c>
      <c r="FT1283" s="98">
        <f t="shared" si="1115"/>
        <v>0</v>
      </c>
      <c r="FU1283" s="98">
        <f t="shared" si="1116"/>
        <v>0</v>
      </c>
      <c r="FV1283" s="98">
        <f t="shared" si="1116"/>
        <v>0</v>
      </c>
      <c r="FW1283" s="98">
        <f t="shared" si="1116"/>
        <v>0</v>
      </c>
      <c r="FX1283" s="103"/>
      <c r="FY1283" s="103"/>
      <c r="FZ1283" s="103"/>
      <c r="GA1283" s="98">
        <f t="shared" si="1117"/>
        <v>0</v>
      </c>
      <c r="GB1283" s="98">
        <f t="shared" si="1118"/>
        <v>0</v>
      </c>
      <c r="GC1283" s="98">
        <f t="shared" si="1119"/>
        <v>0</v>
      </c>
      <c r="GD1283" s="98">
        <f t="shared" si="1120"/>
        <v>0</v>
      </c>
      <c r="GE1283" s="98">
        <f t="shared" si="1121"/>
        <v>0</v>
      </c>
      <c r="GF1283" s="98">
        <f t="shared" si="1122"/>
        <v>0</v>
      </c>
      <c r="GG1283" s="98">
        <f t="shared" si="1358"/>
        <v>0</v>
      </c>
      <c r="GH1283" s="98">
        <f t="shared" si="1359"/>
        <v>0</v>
      </c>
      <c r="GI1283" s="98">
        <f t="shared" si="1360"/>
        <v>0</v>
      </c>
      <c r="GJ1283" s="98">
        <f t="shared" si="1361"/>
        <v>442.15</v>
      </c>
      <c r="GK1283" s="98">
        <f t="shared" si="1362"/>
        <v>371.19</v>
      </c>
      <c r="GL1283" s="98">
        <f t="shared" si="1363"/>
        <v>329.21</v>
      </c>
      <c r="GM1283" s="98">
        <f t="shared" si="1123"/>
        <v>0</v>
      </c>
      <c r="GN1283" s="98">
        <f t="shared" si="1123"/>
        <v>0</v>
      </c>
      <c r="GO1283" s="98">
        <f t="shared" si="1123"/>
        <v>0</v>
      </c>
      <c r="GP1283" s="98">
        <f t="shared" si="1124"/>
        <v>0</v>
      </c>
      <c r="GQ1283" s="98">
        <f t="shared" si="1124"/>
        <v>0</v>
      </c>
      <c r="GR1283" s="98">
        <f t="shared" si="1124"/>
        <v>0</v>
      </c>
      <c r="GS1283" s="103"/>
      <c r="GT1283" s="103"/>
      <c r="GU1283" s="103"/>
      <c r="GV1283" s="98">
        <f t="shared" si="1125"/>
        <v>0</v>
      </c>
      <c r="GW1283" s="98">
        <f t="shared" si="1126"/>
        <v>0</v>
      </c>
      <c r="GX1283" s="98">
        <f t="shared" si="1127"/>
        <v>0</v>
      </c>
      <c r="GY1283" s="98">
        <f t="shared" si="1128"/>
        <v>0</v>
      </c>
      <c r="GZ1283" s="98">
        <f t="shared" si="1129"/>
        <v>0</v>
      </c>
      <c r="HA1283" s="98">
        <f t="shared" si="1130"/>
        <v>0</v>
      </c>
      <c r="HB1283" s="98">
        <f t="shared" si="1364"/>
        <v>0</v>
      </c>
      <c r="HC1283" s="98">
        <f t="shared" si="1365"/>
        <v>0</v>
      </c>
      <c r="HD1283" s="98">
        <f t="shared" si="1366"/>
        <v>0</v>
      </c>
      <c r="HE1283" s="98">
        <f t="shared" si="1367"/>
        <v>377.17</v>
      </c>
      <c r="HF1283" s="98">
        <f t="shared" si="1368"/>
        <v>312.89999999999998</v>
      </c>
      <c r="HG1283" s="98">
        <f t="shared" si="1369"/>
        <v>272.61</v>
      </c>
      <c r="HH1283" s="98">
        <f t="shared" si="1131"/>
        <v>0</v>
      </c>
      <c r="HI1283" s="98">
        <f t="shared" si="1131"/>
        <v>0</v>
      </c>
      <c r="HJ1283" s="98">
        <f t="shared" si="1131"/>
        <v>0</v>
      </c>
      <c r="HK1283" s="98">
        <f t="shared" si="1132"/>
        <v>0</v>
      </c>
      <c r="HL1283" s="98">
        <f t="shared" si="1132"/>
        <v>0</v>
      </c>
      <c r="HM1283" s="98">
        <f t="shared" si="1132"/>
        <v>0</v>
      </c>
      <c r="HN1283" s="103"/>
      <c r="HO1283" s="103"/>
      <c r="HP1283" s="103"/>
      <c r="HQ1283" s="98">
        <f t="shared" si="1133"/>
        <v>0</v>
      </c>
      <c r="HR1283" s="98">
        <f t="shared" si="1134"/>
        <v>0</v>
      </c>
      <c r="HS1283" s="98">
        <f t="shared" si="1135"/>
        <v>0</v>
      </c>
      <c r="HT1283" s="98">
        <f t="shared" si="1136"/>
        <v>0</v>
      </c>
      <c r="HU1283" s="98">
        <f t="shared" si="1137"/>
        <v>0</v>
      </c>
      <c r="HV1283" s="98">
        <f t="shared" si="1138"/>
        <v>0</v>
      </c>
      <c r="HW1283" s="98">
        <f t="shared" si="1370"/>
        <v>0</v>
      </c>
      <c r="HX1283" s="98">
        <f t="shared" si="1371"/>
        <v>0</v>
      </c>
      <c r="HY1283" s="98">
        <f t="shared" si="1372"/>
        <v>0</v>
      </c>
      <c r="HZ1283" s="98">
        <f t="shared" si="1373"/>
        <v>412.91</v>
      </c>
      <c r="IA1283" s="98">
        <f t="shared" si="1374"/>
        <v>347.82</v>
      </c>
      <c r="IB1283" s="98">
        <f t="shared" si="1375"/>
        <v>313.36</v>
      </c>
      <c r="IC1283" s="98">
        <f t="shared" si="1139"/>
        <v>0</v>
      </c>
      <c r="ID1283" s="98">
        <f t="shared" si="1139"/>
        <v>0</v>
      </c>
      <c r="IE1283" s="98">
        <f t="shared" si="1139"/>
        <v>0</v>
      </c>
      <c r="IF1283" s="98">
        <f t="shared" si="1140"/>
        <v>0</v>
      </c>
      <c r="IG1283" s="98">
        <f t="shared" si="1140"/>
        <v>0</v>
      </c>
      <c r="IH1283" s="98">
        <f t="shared" si="1140"/>
        <v>0</v>
      </c>
      <c r="II1283" s="103"/>
      <c r="IJ1283" s="103"/>
      <c r="IK1283" s="103"/>
      <c r="IL1283" s="98">
        <f t="shared" si="1141"/>
        <v>0</v>
      </c>
      <c r="IM1283" s="98">
        <f t="shared" si="1142"/>
        <v>0</v>
      </c>
      <c r="IN1283" s="98">
        <f t="shared" si="1143"/>
        <v>0</v>
      </c>
      <c r="IO1283" s="98">
        <f t="shared" si="1144"/>
        <v>0</v>
      </c>
      <c r="IP1283" s="98">
        <f t="shared" si="1145"/>
        <v>0</v>
      </c>
      <c r="IQ1283" s="98">
        <f t="shared" si="1146"/>
        <v>0</v>
      </c>
      <c r="IR1283" s="98">
        <f t="shared" si="1376"/>
        <v>0</v>
      </c>
      <c r="IS1283" s="98">
        <f t="shared" si="1377"/>
        <v>0</v>
      </c>
      <c r="IT1283" s="98">
        <f t="shared" si="1378"/>
        <v>0</v>
      </c>
      <c r="IU1283" s="98">
        <f t="shared" si="1379"/>
        <v>1226.8699999999999</v>
      </c>
      <c r="IV1283" s="98">
        <f t="shared" si="1380"/>
        <v>1054.94</v>
      </c>
      <c r="IW1283" s="98">
        <f t="shared" si="1381"/>
        <v>999.08</v>
      </c>
      <c r="IX1283" s="98">
        <f t="shared" si="1147"/>
        <v>0</v>
      </c>
      <c r="IY1283" s="98">
        <f t="shared" si="1147"/>
        <v>0</v>
      </c>
      <c r="IZ1283" s="98">
        <f t="shared" si="1147"/>
        <v>0</v>
      </c>
      <c r="JA1283" s="98">
        <f t="shared" si="1148"/>
        <v>0</v>
      </c>
      <c r="JB1283" s="98">
        <f t="shared" si="1148"/>
        <v>0</v>
      </c>
      <c r="JC1283" s="98">
        <f t="shared" si="1148"/>
        <v>0</v>
      </c>
      <c r="JD1283" s="103"/>
      <c r="JE1283" s="103"/>
      <c r="JF1283" s="103"/>
      <c r="JG1283" s="98">
        <f t="shared" si="1149"/>
        <v>0</v>
      </c>
      <c r="JH1283" s="98">
        <f t="shared" si="1150"/>
        <v>0</v>
      </c>
      <c r="JI1283" s="98">
        <f t="shared" si="1151"/>
        <v>0</v>
      </c>
      <c r="JJ1283" s="98">
        <f t="shared" si="1152"/>
        <v>0</v>
      </c>
      <c r="JK1283" s="98">
        <f t="shared" si="1153"/>
        <v>0</v>
      </c>
      <c r="JL1283" s="98">
        <f t="shared" si="1154"/>
        <v>0</v>
      </c>
      <c r="JM1283" s="98">
        <f t="shared" si="1382"/>
        <v>0</v>
      </c>
      <c r="JN1283" s="98">
        <f t="shared" si="1383"/>
        <v>0</v>
      </c>
      <c r="JO1283" s="98">
        <f t="shared" si="1384"/>
        <v>0</v>
      </c>
      <c r="JP1283" s="98">
        <f t="shared" si="1385"/>
        <v>329.6</v>
      </c>
      <c r="JQ1283" s="98">
        <f t="shared" si="1386"/>
        <v>271.42</v>
      </c>
      <c r="JR1283" s="98">
        <f t="shared" si="1387"/>
        <v>236.96</v>
      </c>
      <c r="JS1283" s="98">
        <f t="shared" si="1155"/>
        <v>0</v>
      </c>
      <c r="JT1283" s="98">
        <f t="shared" si="1155"/>
        <v>0</v>
      </c>
      <c r="JU1283" s="98">
        <f t="shared" si="1155"/>
        <v>0</v>
      </c>
      <c r="JV1283" s="98">
        <f t="shared" si="1156"/>
        <v>0</v>
      </c>
      <c r="JW1283" s="98">
        <f t="shared" si="1156"/>
        <v>0</v>
      </c>
      <c r="JX1283" s="98">
        <f t="shared" si="1156"/>
        <v>0</v>
      </c>
      <c r="JY1283" s="103"/>
      <c r="JZ1283" s="103"/>
      <c r="KA1283" s="103"/>
      <c r="KB1283" s="98">
        <f t="shared" si="1157"/>
        <v>0</v>
      </c>
      <c r="KC1283" s="98">
        <f t="shared" si="1158"/>
        <v>0</v>
      </c>
      <c r="KD1283" s="98">
        <f t="shared" si="1159"/>
        <v>0</v>
      </c>
      <c r="KE1283" s="98">
        <f t="shared" si="1160"/>
        <v>0</v>
      </c>
      <c r="KF1283" s="98">
        <f t="shared" si="1161"/>
        <v>0</v>
      </c>
      <c r="KG1283" s="98">
        <f t="shared" si="1162"/>
        <v>0</v>
      </c>
      <c r="KH1283" s="98">
        <f t="shared" si="1388"/>
        <v>0</v>
      </c>
      <c r="KI1283" s="98">
        <f t="shared" si="1389"/>
        <v>0</v>
      </c>
      <c r="KJ1283" s="98">
        <f t="shared" si="1390"/>
        <v>0</v>
      </c>
      <c r="KK1283" s="98">
        <f t="shared" si="1391"/>
        <v>289.39999999999998</v>
      </c>
      <c r="KL1283" s="98">
        <f t="shared" si="1392"/>
        <v>242.09</v>
      </c>
      <c r="KM1283" s="98">
        <f t="shared" si="1393"/>
        <v>215.03</v>
      </c>
      <c r="KN1283" s="98">
        <f t="shared" si="1163"/>
        <v>0</v>
      </c>
      <c r="KO1283" s="98">
        <f t="shared" si="1163"/>
        <v>0</v>
      </c>
      <c r="KP1283" s="98">
        <f t="shared" si="1163"/>
        <v>0</v>
      </c>
      <c r="KQ1283" s="98">
        <f t="shared" si="1164"/>
        <v>0</v>
      </c>
      <c r="KR1283" s="98">
        <f t="shared" si="1164"/>
        <v>0</v>
      </c>
      <c r="KS1283" s="98">
        <f t="shared" si="1164"/>
        <v>0</v>
      </c>
      <c r="KT1283" s="103"/>
      <c r="KU1283" s="103"/>
      <c r="KV1283" s="103"/>
      <c r="KW1283" s="98">
        <f t="shared" si="1165"/>
        <v>0</v>
      </c>
      <c r="KX1283" s="98">
        <f t="shared" si="1166"/>
        <v>0</v>
      </c>
      <c r="KY1283" s="98">
        <f t="shared" si="1167"/>
        <v>0</v>
      </c>
      <c r="KZ1283" s="98">
        <f t="shared" si="1168"/>
        <v>0</v>
      </c>
      <c r="LA1283" s="98">
        <f t="shared" si="1169"/>
        <v>0</v>
      </c>
      <c r="LB1283" s="98">
        <f t="shared" si="1170"/>
        <v>0</v>
      </c>
      <c r="LC1283" s="98">
        <f t="shared" si="1394"/>
        <v>0</v>
      </c>
      <c r="LD1283" s="98">
        <f t="shared" si="1395"/>
        <v>0</v>
      </c>
      <c r="LE1283" s="98">
        <f t="shared" si="1396"/>
        <v>0</v>
      </c>
      <c r="LF1283" s="98">
        <f t="shared" si="1397"/>
        <v>617.44000000000005</v>
      </c>
      <c r="LG1283" s="98">
        <f t="shared" si="1398"/>
        <v>515.70000000000005</v>
      </c>
      <c r="LH1283" s="98">
        <f t="shared" si="1399"/>
        <v>453.2</v>
      </c>
      <c r="LI1283" s="98">
        <f t="shared" si="1171"/>
        <v>0</v>
      </c>
      <c r="LJ1283" s="98">
        <f t="shared" si="1171"/>
        <v>0</v>
      </c>
      <c r="LK1283" s="98">
        <f t="shared" si="1171"/>
        <v>0</v>
      </c>
      <c r="LL1283" s="98">
        <f t="shared" si="1172"/>
        <v>0</v>
      </c>
      <c r="LM1283" s="98">
        <f t="shared" si="1172"/>
        <v>0</v>
      </c>
      <c r="LN1283" s="98">
        <f t="shared" si="1172"/>
        <v>0</v>
      </c>
      <c r="LO1283" s="103"/>
      <c r="LP1283" s="103"/>
      <c r="LQ1283" s="103"/>
      <c r="LR1283" s="98">
        <f t="shared" si="1173"/>
        <v>0</v>
      </c>
      <c r="LS1283" s="98">
        <f t="shared" si="1174"/>
        <v>0</v>
      </c>
      <c r="LT1283" s="98">
        <f t="shared" si="1175"/>
        <v>0</v>
      </c>
      <c r="LU1283" s="98">
        <f t="shared" si="1176"/>
        <v>0</v>
      </c>
      <c r="LV1283" s="98">
        <f t="shared" si="1177"/>
        <v>0</v>
      </c>
      <c r="LW1283" s="98">
        <f t="shared" si="1178"/>
        <v>0</v>
      </c>
      <c r="LX1283" s="98">
        <f t="shared" si="1400"/>
        <v>0</v>
      </c>
      <c r="LY1283" s="98">
        <f t="shared" si="1401"/>
        <v>0</v>
      </c>
      <c r="LZ1283" s="98">
        <f t="shared" si="1402"/>
        <v>0</v>
      </c>
      <c r="MA1283" s="98">
        <f t="shared" si="1403"/>
        <v>342.07</v>
      </c>
      <c r="MB1283" s="98">
        <f t="shared" si="1404"/>
        <v>295.52999999999997</v>
      </c>
      <c r="MC1283" s="98">
        <f t="shared" si="1405"/>
        <v>274.14</v>
      </c>
      <c r="MD1283" s="98">
        <f t="shared" si="1179"/>
        <v>0</v>
      </c>
      <c r="ME1283" s="98">
        <f t="shared" si="1179"/>
        <v>0</v>
      </c>
      <c r="MF1283" s="98">
        <f t="shared" si="1179"/>
        <v>0</v>
      </c>
      <c r="MG1283" s="98">
        <f t="shared" si="1180"/>
        <v>0</v>
      </c>
      <c r="MH1283" s="98">
        <f t="shared" si="1180"/>
        <v>0</v>
      </c>
      <c r="MI1283" s="98">
        <f t="shared" si="1180"/>
        <v>0</v>
      </c>
      <c r="MJ1283" s="103"/>
      <c r="MK1283" s="103"/>
      <c r="ML1283" s="103"/>
      <c r="MM1283" s="98">
        <f t="shared" si="1181"/>
        <v>0</v>
      </c>
      <c r="MN1283" s="98">
        <f t="shared" si="1182"/>
        <v>0</v>
      </c>
      <c r="MO1283" s="98">
        <f t="shared" si="1183"/>
        <v>0</v>
      </c>
      <c r="MP1283" s="98">
        <f t="shared" si="1184"/>
        <v>0</v>
      </c>
      <c r="MQ1283" s="98">
        <f t="shared" si="1185"/>
        <v>0</v>
      </c>
      <c r="MR1283" s="98">
        <f t="shared" si="1186"/>
        <v>0</v>
      </c>
      <c r="MS1283" s="98">
        <f t="shared" si="1406"/>
        <v>0</v>
      </c>
      <c r="MT1283" s="98">
        <f t="shared" si="1407"/>
        <v>0</v>
      </c>
      <c r="MU1283" s="98">
        <f t="shared" si="1408"/>
        <v>0</v>
      </c>
      <c r="MV1283" s="98">
        <f t="shared" si="1409"/>
        <v>396.53</v>
      </c>
      <c r="MW1283" s="98">
        <f t="shared" si="1410"/>
        <v>325.04000000000002</v>
      </c>
      <c r="MX1283" s="98">
        <f t="shared" si="1411"/>
        <v>280.13</v>
      </c>
      <c r="MY1283" s="98">
        <f t="shared" si="1187"/>
        <v>0</v>
      </c>
      <c r="MZ1283" s="98">
        <f t="shared" si="1187"/>
        <v>0</v>
      </c>
      <c r="NA1283" s="98">
        <f t="shared" si="1187"/>
        <v>0</v>
      </c>
      <c r="NB1283" s="98">
        <f t="shared" si="1188"/>
        <v>0</v>
      </c>
      <c r="NC1283" s="98">
        <f t="shared" si="1188"/>
        <v>0</v>
      </c>
      <c r="ND1283" s="98">
        <f t="shared" si="1188"/>
        <v>0</v>
      </c>
      <c r="NE1283" s="103"/>
      <c r="NF1283" s="103"/>
      <c r="NG1283" s="103"/>
      <c r="NH1283" s="98">
        <f t="shared" si="1189"/>
        <v>0</v>
      </c>
      <c r="NI1283" s="98">
        <f t="shared" si="1190"/>
        <v>0</v>
      </c>
      <c r="NJ1283" s="98">
        <f t="shared" si="1191"/>
        <v>0</v>
      </c>
      <c r="NK1283" s="98">
        <f t="shared" si="1192"/>
        <v>0</v>
      </c>
      <c r="NL1283" s="98">
        <f t="shared" si="1193"/>
        <v>0</v>
      </c>
      <c r="NM1283" s="98">
        <f t="shared" si="1194"/>
        <v>0</v>
      </c>
      <c r="NN1283" s="98">
        <f t="shared" si="1412"/>
        <v>0</v>
      </c>
      <c r="NO1283" s="98">
        <f t="shared" si="1413"/>
        <v>0</v>
      </c>
      <c r="NP1283" s="98">
        <f t="shared" si="1414"/>
        <v>0</v>
      </c>
      <c r="NQ1283" s="98">
        <f t="shared" si="1415"/>
        <v>468.91</v>
      </c>
      <c r="NR1283" s="98">
        <f t="shared" si="1416"/>
        <v>393.57</v>
      </c>
      <c r="NS1283" s="98">
        <f t="shared" si="1417"/>
        <v>355.42</v>
      </c>
      <c r="NT1283" s="98">
        <f t="shared" si="1195"/>
        <v>0</v>
      </c>
      <c r="NU1283" s="98">
        <f t="shared" si="1195"/>
        <v>0</v>
      </c>
      <c r="NV1283" s="98">
        <f t="shared" si="1195"/>
        <v>0</v>
      </c>
      <c r="NW1283" s="98">
        <f t="shared" si="1196"/>
        <v>0</v>
      </c>
      <c r="NX1283" s="98">
        <f t="shared" si="1196"/>
        <v>0</v>
      </c>
      <c r="NY1283" s="98">
        <f t="shared" si="1196"/>
        <v>0</v>
      </c>
      <c r="NZ1283" s="103"/>
      <c r="OA1283" s="103"/>
      <c r="OB1283" s="103"/>
      <c r="OC1283" s="98">
        <f t="shared" si="1197"/>
        <v>0</v>
      </c>
      <c r="OD1283" s="98">
        <f t="shared" si="1198"/>
        <v>0</v>
      </c>
      <c r="OE1283" s="98">
        <f t="shared" si="1199"/>
        <v>0</v>
      </c>
      <c r="OF1283" s="98">
        <f t="shared" si="1200"/>
        <v>0</v>
      </c>
      <c r="OG1283" s="98">
        <f t="shared" si="1201"/>
        <v>0</v>
      </c>
      <c r="OH1283" s="98">
        <f t="shared" si="1202"/>
        <v>0</v>
      </c>
      <c r="OI1283" s="98">
        <f t="shared" si="1418"/>
        <v>0</v>
      </c>
      <c r="OJ1283" s="98">
        <f t="shared" si="1419"/>
        <v>0</v>
      </c>
      <c r="OK1283" s="98">
        <f t="shared" si="1420"/>
        <v>0</v>
      </c>
      <c r="OL1283" s="98">
        <f t="shared" si="1421"/>
        <v>505.72</v>
      </c>
      <c r="OM1283" s="98">
        <f t="shared" si="1422"/>
        <v>437.15</v>
      </c>
      <c r="ON1283" s="98">
        <f t="shared" si="1423"/>
        <v>409.24</v>
      </c>
      <c r="OO1283" s="98">
        <f t="shared" si="1203"/>
        <v>0</v>
      </c>
      <c r="OP1283" s="98">
        <f t="shared" si="1203"/>
        <v>0</v>
      </c>
      <c r="OQ1283" s="98">
        <f t="shared" si="1203"/>
        <v>0</v>
      </c>
      <c r="OR1283" s="98">
        <f t="shared" si="1204"/>
        <v>0</v>
      </c>
      <c r="OS1283" s="98">
        <f t="shared" si="1204"/>
        <v>0</v>
      </c>
      <c r="OT1283" s="98">
        <f t="shared" si="1204"/>
        <v>0</v>
      </c>
      <c r="OU1283" s="103"/>
      <c r="OV1283" s="103"/>
      <c r="OW1283" s="103"/>
      <c r="OX1283" s="98">
        <f t="shared" si="1205"/>
        <v>0</v>
      </c>
      <c r="OY1283" s="98">
        <f t="shared" si="1206"/>
        <v>0</v>
      </c>
      <c r="OZ1283" s="98">
        <f t="shared" si="1207"/>
        <v>0</v>
      </c>
      <c r="PA1283" s="98">
        <f t="shared" si="1208"/>
        <v>0</v>
      </c>
      <c r="PB1283" s="98">
        <f t="shared" si="1209"/>
        <v>0</v>
      </c>
      <c r="PC1283" s="98">
        <f t="shared" si="1210"/>
        <v>0</v>
      </c>
      <c r="PD1283" s="98">
        <f t="shared" si="1424"/>
        <v>0</v>
      </c>
      <c r="PE1283" s="98">
        <f t="shared" si="1425"/>
        <v>0</v>
      </c>
      <c r="PF1283" s="98">
        <f t="shared" si="1426"/>
        <v>0</v>
      </c>
      <c r="PG1283" s="98">
        <f t="shared" si="1427"/>
        <v>442.9</v>
      </c>
      <c r="PH1283" s="98">
        <f t="shared" si="1428"/>
        <v>368.09</v>
      </c>
      <c r="PI1283" s="98">
        <f t="shared" si="1429"/>
        <v>316.77999999999997</v>
      </c>
      <c r="PJ1283" s="98">
        <f t="shared" si="1211"/>
        <v>0</v>
      </c>
      <c r="PK1283" s="98">
        <f t="shared" si="1211"/>
        <v>0</v>
      </c>
      <c r="PL1283" s="98">
        <f t="shared" si="1211"/>
        <v>0</v>
      </c>
      <c r="PM1283" s="98">
        <f t="shared" si="1212"/>
        <v>0</v>
      </c>
      <c r="PN1283" s="98">
        <f t="shared" si="1212"/>
        <v>0</v>
      </c>
      <c r="PO1283" s="98">
        <f t="shared" si="1212"/>
        <v>0</v>
      </c>
      <c r="PP1283" s="103"/>
      <c r="PQ1283" s="103"/>
      <c r="PR1283" s="103"/>
      <c r="PS1283" s="98">
        <f t="shared" si="1213"/>
        <v>0</v>
      </c>
      <c r="PT1283" s="98">
        <f t="shared" si="1214"/>
        <v>0</v>
      </c>
      <c r="PU1283" s="98">
        <f t="shared" si="1215"/>
        <v>0</v>
      </c>
      <c r="PV1283" s="98">
        <f t="shared" si="1216"/>
        <v>0</v>
      </c>
      <c r="PW1283" s="98">
        <f t="shared" si="1217"/>
        <v>0</v>
      </c>
      <c r="PX1283" s="98">
        <f t="shared" si="1218"/>
        <v>0</v>
      </c>
      <c r="PY1283" s="98">
        <f t="shared" si="1430"/>
        <v>0</v>
      </c>
      <c r="PZ1283" s="98">
        <f t="shared" si="1431"/>
        <v>0</v>
      </c>
      <c r="QA1283" s="98">
        <f t="shared" si="1432"/>
        <v>0</v>
      </c>
      <c r="QB1283" s="98">
        <f t="shared" si="1433"/>
        <v>512.07000000000005</v>
      </c>
      <c r="QC1283" s="98">
        <f t="shared" si="1434"/>
        <v>433.38</v>
      </c>
      <c r="QD1283" s="98">
        <f t="shared" si="1435"/>
        <v>395.73</v>
      </c>
      <c r="QE1283" s="98">
        <f t="shared" si="1219"/>
        <v>0</v>
      </c>
      <c r="QF1283" s="98">
        <f t="shared" si="1219"/>
        <v>0</v>
      </c>
      <c r="QG1283" s="98">
        <f t="shared" si="1219"/>
        <v>0</v>
      </c>
      <c r="QH1283" s="98">
        <f t="shared" si="1220"/>
        <v>0</v>
      </c>
      <c r="QI1283" s="98">
        <f t="shared" si="1220"/>
        <v>0</v>
      </c>
      <c r="QJ1283" s="98">
        <f t="shared" si="1220"/>
        <v>0</v>
      </c>
      <c r="QK1283" s="103"/>
      <c r="QL1283" s="103"/>
      <c r="QM1283" s="103"/>
      <c r="QN1283" s="98">
        <f t="shared" si="1221"/>
        <v>0</v>
      </c>
      <c r="QO1283" s="98">
        <f t="shared" si="1222"/>
        <v>0</v>
      </c>
      <c r="QP1283" s="98">
        <f t="shared" si="1223"/>
        <v>0</v>
      </c>
      <c r="QQ1283" s="98">
        <f t="shared" si="1224"/>
        <v>0</v>
      </c>
      <c r="QR1283" s="98">
        <f t="shared" si="1225"/>
        <v>0</v>
      </c>
      <c r="QS1283" s="98">
        <f t="shared" si="1226"/>
        <v>0</v>
      </c>
      <c r="QT1283" s="98">
        <f t="shared" si="1436"/>
        <v>0</v>
      </c>
      <c r="QU1283" s="98">
        <f t="shared" si="1437"/>
        <v>0</v>
      </c>
      <c r="QV1283" s="98">
        <f t="shared" si="1438"/>
        <v>0</v>
      </c>
      <c r="QW1283" s="98">
        <f t="shared" si="1439"/>
        <v>364.4</v>
      </c>
      <c r="QX1283" s="98">
        <f t="shared" si="1440"/>
        <v>300.58</v>
      </c>
      <c r="QY1283" s="98">
        <f t="shared" si="1441"/>
        <v>263.89999999999998</v>
      </c>
      <c r="QZ1283" s="98">
        <f t="shared" si="1227"/>
        <v>0</v>
      </c>
      <c r="RA1283" s="98">
        <f t="shared" si="1227"/>
        <v>0</v>
      </c>
      <c r="RB1283" s="98">
        <f t="shared" si="1227"/>
        <v>0</v>
      </c>
      <c r="RC1283" s="98">
        <f t="shared" si="1228"/>
        <v>0</v>
      </c>
      <c r="RD1283" s="98">
        <f t="shared" si="1228"/>
        <v>0</v>
      </c>
      <c r="RE1283" s="98">
        <f t="shared" si="1228"/>
        <v>0</v>
      </c>
      <c r="RF1283" s="103"/>
      <c r="RG1283" s="103"/>
      <c r="RH1283" s="103"/>
      <c r="RI1283" s="98">
        <f t="shared" si="1229"/>
        <v>0</v>
      </c>
      <c r="RJ1283" s="98">
        <f t="shared" si="1230"/>
        <v>0</v>
      </c>
      <c r="RK1283" s="98">
        <f t="shared" si="1231"/>
        <v>0</v>
      </c>
      <c r="RL1283" s="98">
        <f t="shared" si="1232"/>
        <v>0</v>
      </c>
      <c r="RM1283" s="98">
        <f t="shared" si="1233"/>
        <v>0</v>
      </c>
      <c r="RN1283" s="98">
        <f t="shared" si="1234"/>
        <v>0</v>
      </c>
      <c r="RO1283" s="98">
        <f t="shared" si="1442"/>
        <v>0</v>
      </c>
      <c r="RP1283" s="98">
        <f t="shared" si="1443"/>
        <v>0</v>
      </c>
      <c r="RQ1283" s="98">
        <f t="shared" si="1444"/>
        <v>0</v>
      </c>
      <c r="RR1283" s="98">
        <f t="shared" si="1445"/>
        <v>387.17</v>
      </c>
      <c r="RS1283" s="98">
        <f t="shared" si="1446"/>
        <v>321.17</v>
      </c>
      <c r="RT1283" s="98">
        <f t="shared" si="1447"/>
        <v>283.67</v>
      </c>
      <c r="RU1283" s="98">
        <f t="shared" si="1235"/>
        <v>0</v>
      </c>
      <c r="RV1283" s="98">
        <f t="shared" si="1235"/>
        <v>0</v>
      </c>
      <c r="RW1283" s="98">
        <f t="shared" si="1235"/>
        <v>0</v>
      </c>
      <c r="RX1283" s="98">
        <f t="shared" si="1236"/>
        <v>0</v>
      </c>
      <c r="RY1283" s="98">
        <f t="shared" si="1236"/>
        <v>0</v>
      </c>
      <c r="RZ1283" s="98">
        <f t="shared" si="1236"/>
        <v>0</v>
      </c>
      <c r="SA1283" s="103"/>
      <c r="SB1283" s="103"/>
      <c r="SC1283" s="103"/>
      <c r="SD1283" s="98">
        <f t="shared" si="1237"/>
        <v>0</v>
      </c>
      <c r="SE1283" s="98">
        <f t="shared" si="1238"/>
        <v>0</v>
      </c>
      <c r="SF1283" s="98">
        <f t="shared" si="1239"/>
        <v>0</v>
      </c>
      <c r="SG1283" s="98">
        <f t="shared" si="1240"/>
        <v>0</v>
      </c>
      <c r="SH1283" s="98">
        <f t="shared" si="1241"/>
        <v>0</v>
      </c>
      <c r="SI1283" s="98">
        <f t="shared" si="1242"/>
        <v>0</v>
      </c>
      <c r="SJ1283" s="98">
        <f t="shared" si="1448"/>
        <v>0</v>
      </c>
      <c r="SK1283" s="98">
        <f t="shared" si="1449"/>
        <v>0</v>
      </c>
      <c r="SL1283" s="98">
        <f t="shared" si="1450"/>
        <v>0</v>
      </c>
      <c r="SM1283" s="98">
        <f t="shared" si="1451"/>
        <v>680.63</v>
      </c>
      <c r="SN1283" s="98">
        <f t="shared" si="1452"/>
        <v>570.75</v>
      </c>
      <c r="SO1283" s="98">
        <f t="shared" si="1453"/>
        <v>512.17999999999995</v>
      </c>
      <c r="SP1283" s="98">
        <f t="shared" si="1243"/>
        <v>0</v>
      </c>
      <c r="SQ1283" s="98">
        <f t="shared" si="1243"/>
        <v>0</v>
      </c>
      <c r="SR1283" s="98">
        <f t="shared" si="1243"/>
        <v>0</v>
      </c>
      <c r="SS1283" s="98">
        <f t="shared" si="1244"/>
        <v>0</v>
      </c>
      <c r="ST1283" s="98">
        <f t="shared" si="1244"/>
        <v>0</v>
      </c>
      <c r="SU1283" s="98">
        <f t="shared" si="1244"/>
        <v>0</v>
      </c>
      <c r="SV1283" s="103"/>
      <c r="SW1283" s="103"/>
      <c r="SX1283" s="103"/>
      <c r="SY1283" s="98">
        <f t="shared" si="1245"/>
        <v>0</v>
      </c>
      <c r="SZ1283" s="98">
        <f t="shared" si="1246"/>
        <v>0</v>
      </c>
      <c r="TA1283" s="98">
        <f t="shared" si="1247"/>
        <v>0</v>
      </c>
      <c r="TB1283" s="98">
        <f t="shared" si="1248"/>
        <v>0</v>
      </c>
      <c r="TC1283" s="98">
        <f t="shared" si="1249"/>
        <v>0</v>
      </c>
      <c r="TD1283" s="98">
        <f t="shared" si="1250"/>
        <v>0</v>
      </c>
      <c r="TE1283" s="98">
        <f t="shared" si="1454"/>
        <v>0</v>
      </c>
      <c r="TF1283" s="98">
        <f t="shared" si="1455"/>
        <v>0</v>
      </c>
      <c r="TG1283" s="98">
        <f t="shared" si="1456"/>
        <v>0</v>
      </c>
      <c r="TH1283" s="98">
        <f t="shared" si="1457"/>
        <v>420.03</v>
      </c>
      <c r="TI1283" s="98">
        <f t="shared" si="1458"/>
        <v>348.47</v>
      </c>
      <c r="TJ1283" s="98">
        <f t="shared" si="1459"/>
        <v>307.93</v>
      </c>
      <c r="TK1283" s="98">
        <f t="shared" si="1251"/>
        <v>0</v>
      </c>
      <c r="TL1283" s="98">
        <f t="shared" si="1251"/>
        <v>0</v>
      </c>
      <c r="TM1283" s="98">
        <f t="shared" si="1251"/>
        <v>0</v>
      </c>
      <c r="TN1283" s="98">
        <f t="shared" si="1252"/>
        <v>0</v>
      </c>
      <c r="TO1283" s="98">
        <f t="shared" si="1252"/>
        <v>0</v>
      </c>
      <c r="TP1283" s="98">
        <f t="shared" si="1252"/>
        <v>0</v>
      </c>
      <c r="TQ1283" s="103"/>
      <c r="TR1283" s="103"/>
      <c r="TS1283" s="103"/>
      <c r="TT1283" s="98">
        <f t="shared" si="1253"/>
        <v>0</v>
      </c>
      <c r="TU1283" s="98">
        <f t="shared" si="1254"/>
        <v>0</v>
      </c>
      <c r="TV1283" s="98">
        <f t="shared" si="1255"/>
        <v>0</v>
      </c>
      <c r="TW1283" s="98">
        <f t="shared" si="1256"/>
        <v>0</v>
      </c>
      <c r="TX1283" s="98">
        <f t="shared" si="1257"/>
        <v>0</v>
      </c>
      <c r="TY1283" s="98">
        <f t="shared" si="1258"/>
        <v>0</v>
      </c>
      <c r="TZ1283" s="98">
        <f t="shared" si="1460"/>
        <v>0</v>
      </c>
      <c r="UA1283" s="98">
        <f t="shared" si="1461"/>
        <v>0</v>
      </c>
      <c r="UB1283" s="98">
        <f t="shared" si="1462"/>
        <v>0</v>
      </c>
      <c r="UC1283" s="98">
        <f t="shared" si="1463"/>
        <v>505.47</v>
      </c>
      <c r="UD1283" s="98">
        <f t="shared" si="1464"/>
        <v>430.58</v>
      </c>
      <c r="UE1283" s="98">
        <f t="shared" si="1465"/>
        <v>387.73</v>
      </c>
      <c r="UF1283" s="98">
        <f t="shared" si="1259"/>
        <v>0</v>
      </c>
      <c r="UG1283" s="98">
        <f t="shared" si="1259"/>
        <v>0</v>
      </c>
      <c r="UH1283" s="98">
        <f t="shared" si="1259"/>
        <v>0</v>
      </c>
      <c r="UI1283" s="98">
        <f t="shared" si="1260"/>
        <v>0</v>
      </c>
      <c r="UJ1283" s="98">
        <f t="shared" si="1260"/>
        <v>0</v>
      </c>
      <c r="UK1283" s="98">
        <f t="shared" si="1260"/>
        <v>0</v>
      </c>
      <c r="UL1283" s="103"/>
      <c r="UM1283" s="103"/>
      <c r="UN1283" s="103"/>
      <c r="UO1283" s="98">
        <f t="shared" si="1261"/>
        <v>0</v>
      </c>
      <c r="UP1283" s="98">
        <f t="shared" si="1262"/>
        <v>0</v>
      </c>
      <c r="UQ1283" s="98">
        <f t="shared" si="1263"/>
        <v>0</v>
      </c>
      <c r="UR1283" s="98">
        <f t="shared" si="1264"/>
        <v>0</v>
      </c>
      <c r="US1283" s="98">
        <f t="shared" si="1265"/>
        <v>0</v>
      </c>
      <c r="UT1283" s="98">
        <f t="shared" si="1266"/>
        <v>0</v>
      </c>
      <c r="UU1283" s="98">
        <f t="shared" si="1466"/>
        <v>0</v>
      </c>
      <c r="UV1283" s="98">
        <f t="shared" si="1467"/>
        <v>0</v>
      </c>
      <c r="UW1283" s="98">
        <f t="shared" si="1468"/>
        <v>0</v>
      </c>
      <c r="UX1283" s="98">
        <f t="shared" si="1469"/>
        <v>264.83999999999997</v>
      </c>
      <c r="UY1283" s="98">
        <f t="shared" si="1470"/>
        <v>221.29</v>
      </c>
      <c r="UZ1283" s="98">
        <f t="shared" si="1471"/>
        <v>190.07</v>
      </c>
      <c r="VA1283" s="98">
        <f t="shared" si="1267"/>
        <v>0</v>
      </c>
      <c r="VB1283" s="98">
        <f t="shared" si="1267"/>
        <v>0</v>
      </c>
      <c r="VC1283" s="98">
        <f t="shared" si="1267"/>
        <v>0</v>
      </c>
      <c r="VD1283" s="98">
        <f t="shared" si="1268"/>
        <v>0</v>
      </c>
      <c r="VE1283" s="98">
        <f t="shared" si="1268"/>
        <v>0</v>
      </c>
      <c r="VF1283" s="98">
        <f t="shared" si="1268"/>
        <v>0</v>
      </c>
      <c r="VG1283" s="103"/>
      <c r="VH1283" s="103"/>
      <c r="VI1283" s="103"/>
      <c r="VJ1283" s="98">
        <f t="shared" si="1269"/>
        <v>0</v>
      </c>
      <c r="VK1283" s="98">
        <f t="shared" si="1270"/>
        <v>0</v>
      </c>
      <c r="VL1283" s="98">
        <f t="shared" si="1271"/>
        <v>0</v>
      </c>
      <c r="VM1283" s="98">
        <f t="shared" si="1272"/>
        <v>0</v>
      </c>
      <c r="VN1283" s="98">
        <f t="shared" si="1273"/>
        <v>0</v>
      </c>
      <c r="VO1283" s="98">
        <f t="shared" si="1274"/>
        <v>0</v>
      </c>
      <c r="VP1283" s="98">
        <f t="shared" si="1472"/>
        <v>0</v>
      </c>
      <c r="VQ1283" s="98">
        <f t="shared" si="1473"/>
        <v>0</v>
      </c>
      <c r="VR1283" s="98">
        <f t="shared" si="1474"/>
        <v>0</v>
      </c>
      <c r="VS1283" s="98">
        <f t="shared" si="1475"/>
        <v>327.52999999999997</v>
      </c>
      <c r="VT1283" s="98">
        <f t="shared" si="1476"/>
        <v>275.49</v>
      </c>
      <c r="VU1283" s="98">
        <f t="shared" si="1477"/>
        <v>241.27</v>
      </c>
      <c r="VV1283" s="98">
        <f t="shared" si="1275"/>
        <v>0</v>
      </c>
      <c r="VW1283" s="98">
        <f t="shared" si="1275"/>
        <v>0</v>
      </c>
      <c r="VX1283" s="98">
        <f t="shared" si="1275"/>
        <v>0</v>
      </c>
      <c r="VY1283" s="98">
        <f t="shared" si="1276"/>
        <v>0</v>
      </c>
      <c r="VZ1283" s="98">
        <f t="shared" si="1276"/>
        <v>0</v>
      </c>
      <c r="WA1283" s="98">
        <f t="shared" si="1276"/>
        <v>0</v>
      </c>
      <c r="WB1283" s="103"/>
      <c r="WC1283" s="103"/>
      <c r="WD1283" s="103"/>
      <c r="WE1283" s="98">
        <f t="shared" si="1277"/>
        <v>0</v>
      </c>
      <c r="WF1283" s="98">
        <f t="shared" si="1278"/>
        <v>0</v>
      </c>
      <c r="WG1283" s="98">
        <f t="shared" si="1279"/>
        <v>0</v>
      </c>
      <c r="WH1283" s="98">
        <f t="shared" si="1280"/>
        <v>0</v>
      </c>
      <c r="WI1283" s="98">
        <f t="shared" si="1281"/>
        <v>0</v>
      </c>
      <c r="WJ1283" s="98">
        <f t="shared" si="1282"/>
        <v>0</v>
      </c>
      <c r="WK1283" s="98">
        <f t="shared" si="1478"/>
        <v>0</v>
      </c>
      <c r="WL1283" s="98">
        <f t="shared" si="1479"/>
        <v>0</v>
      </c>
      <c r="WM1283" s="98">
        <f t="shared" si="1480"/>
        <v>0</v>
      </c>
      <c r="WN1283" s="98">
        <f t="shared" si="1481"/>
        <v>381.17</v>
      </c>
      <c r="WO1283" s="98">
        <f t="shared" si="1482"/>
        <v>317.98</v>
      </c>
      <c r="WP1283" s="98">
        <f t="shared" si="1483"/>
        <v>276.31</v>
      </c>
      <c r="WQ1283" s="98">
        <f t="shared" si="1283"/>
        <v>0</v>
      </c>
      <c r="WR1283" s="98">
        <f t="shared" si="1283"/>
        <v>0</v>
      </c>
      <c r="WS1283" s="98">
        <f t="shared" si="1283"/>
        <v>0</v>
      </c>
      <c r="WT1283" s="98">
        <f t="shared" si="1284"/>
        <v>0</v>
      </c>
      <c r="WU1283" s="98">
        <f t="shared" si="1284"/>
        <v>0</v>
      </c>
      <c r="WV1283" s="98">
        <f t="shared" si="1284"/>
        <v>0</v>
      </c>
      <c r="WW1283" s="103"/>
      <c r="WX1283" s="103"/>
      <c r="WY1283" s="103"/>
      <c r="WZ1283" s="98">
        <f t="shared" si="1285"/>
        <v>0</v>
      </c>
      <c r="XA1283" s="98">
        <f t="shared" si="1286"/>
        <v>0</v>
      </c>
      <c r="XB1283" s="98">
        <f t="shared" si="1287"/>
        <v>0</v>
      </c>
      <c r="XC1283" s="98">
        <f t="shared" si="1288"/>
        <v>0</v>
      </c>
      <c r="XD1283" s="98">
        <f t="shared" si="1289"/>
        <v>0</v>
      </c>
      <c r="XE1283" s="98">
        <f t="shared" si="1290"/>
        <v>0</v>
      </c>
      <c r="XF1283" s="98">
        <f t="shared" si="1484"/>
        <v>0</v>
      </c>
      <c r="XG1283" s="98">
        <f t="shared" si="1485"/>
        <v>0</v>
      </c>
      <c r="XH1283" s="98">
        <f t="shared" si="1486"/>
        <v>0</v>
      </c>
      <c r="XI1283" s="98">
        <f t="shared" si="1487"/>
        <v>283.42</v>
      </c>
      <c r="XJ1283" s="98">
        <f t="shared" si="1488"/>
        <v>238.67</v>
      </c>
      <c r="XK1283" s="98">
        <f t="shared" si="1489"/>
        <v>210.73</v>
      </c>
      <c r="XL1283" s="98">
        <f t="shared" si="1291"/>
        <v>0</v>
      </c>
      <c r="XM1283" s="98">
        <f t="shared" si="1291"/>
        <v>0</v>
      </c>
      <c r="XN1283" s="98">
        <f t="shared" si="1291"/>
        <v>0</v>
      </c>
      <c r="XO1283" s="98">
        <f t="shared" si="1292"/>
        <v>0</v>
      </c>
      <c r="XP1283" s="98">
        <f t="shared" si="1292"/>
        <v>0</v>
      </c>
      <c r="XQ1283" s="98">
        <f t="shared" si="1292"/>
        <v>0</v>
      </c>
      <c r="XR1283" s="103"/>
      <c r="XS1283" s="103"/>
      <c r="XT1283" s="103"/>
      <c r="XU1283" s="98">
        <f t="shared" si="1293"/>
        <v>0</v>
      </c>
      <c r="XV1283" s="98">
        <f t="shared" si="1294"/>
        <v>0</v>
      </c>
      <c r="XW1283" s="98">
        <f t="shared" si="1295"/>
        <v>0</v>
      </c>
      <c r="XX1283" s="98">
        <f t="shared" si="1296"/>
        <v>0</v>
      </c>
      <c r="XY1283" s="98">
        <f t="shared" si="1297"/>
        <v>0</v>
      </c>
      <c r="XZ1283" s="98">
        <f t="shared" si="1298"/>
        <v>0</v>
      </c>
      <c r="YA1283" s="98">
        <f t="shared" si="1490"/>
        <v>0</v>
      </c>
      <c r="YB1283" s="98">
        <f t="shared" si="1491"/>
        <v>0</v>
      </c>
      <c r="YC1283" s="98">
        <f t="shared" si="1492"/>
        <v>0</v>
      </c>
      <c r="YD1283" s="98">
        <f t="shared" si="1493"/>
        <v>0</v>
      </c>
      <c r="YE1283" s="98">
        <f t="shared" si="1494"/>
        <v>0</v>
      </c>
      <c r="YF1283" s="98">
        <f t="shared" si="1495"/>
        <v>0</v>
      </c>
      <c r="YG1283" s="98">
        <f t="shared" si="1299"/>
        <v>0</v>
      </c>
      <c r="YH1283" s="98">
        <f t="shared" si="1299"/>
        <v>0</v>
      </c>
      <c r="YI1283" s="98">
        <f t="shared" si="1299"/>
        <v>0</v>
      </c>
      <c r="YJ1283" s="98">
        <f t="shared" si="1300"/>
        <v>0</v>
      </c>
      <c r="YK1283" s="98">
        <f t="shared" si="1300"/>
        <v>0</v>
      </c>
      <c r="YL1283" s="98">
        <f t="shared" si="1300"/>
        <v>0</v>
      </c>
      <c r="YM1283" s="146">
        <f t="shared" si="1301"/>
        <v>0</v>
      </c>
      <c r="YN1283" s="146">
        <f t="shared" si="1301"/>
        <v>0</v>
      </c>
      <c r="YO1283" s="146">
        <f t="shared" si="1301"/>
        <v>0</v>
      </c>
      <c r="YP1283" s="98">
        <f t="shared" si="1302"/>
        <v>0</v>
      </c>
      <c r="YQ1283" s="98">
        <f t="shared" si="1303"/>
        <v>0</v>
      </c>
      <c r="YR1283" s="98">
        <f t="shared" si="1304"/>
        <v>0</v>
      </c>
      <c r="YS1283" s="98">
        <f t="shared" si="1305"/>
        <v>0</v>
      </c>
      <c r="YT1283" s="98">
        <f t="shared" si="1306"/>
        <v>0</v>
      </c>
      <c r="YU1283" s="98">
        <f t="shared" si="1307"/>
        <v>0</v>
      </c>
      <c r="YV1283" s="98">
        <f t="shared" si="1496"/>
        <v>0</v>
      </c>
      <c r="YW1283" s="98">
        <f t="shared" si="1497"/>
        <v>0</v>
      </c>
      <c r="YX1283" s="98">
        <f t="shared" si="1498"/>
        <v>0</v>
      </c>
      <c r="YY1283" s="98">
        <f t="shared" si="1499"/>
        <v>408.79</v>
      </c>
      <c r="YZ1283" s="98">
        <f t="shared" si="1500"/>
        <v>343.64</v>
      </c>
      <c r="ZA1283" s="98">
        <f t="shared" si="1501"/>
        <v>307.77999999999997</v>
      </c>
      <c r="ZB1283" s="98">
        <f t="shared" si="1308"/>
        <v>0</v>
      </c>
      <c r="ZC1283" s="98">
        <f t="shared" si="1308"/>
        <v>0</v>
      </c>
      <c r="ZD1283" s="98">
        <f t="shared" si="1308"/>
        <v>0</v>
      </c>
      <c r="ZE1283" s="98">
        <f t="shared" si="1309"/>
        <v>0</v>
      </c>
      <c r="ZF1283" s="98">
        <f t="shared" si="1309"/>
        <v>0</v>
      </c>
      <c r="ZG1283" s="98">
        <f t="shared" si="1309"/>
        <v>0</v>
      </c>
    </row>
    <row r="1284" spans="1:683" s="281" customFormat="1" ht="41.25" customHeight="1">
      <c r="A1284" s="308" t="s">
        <v>708</v>
      </c>
      <c r="B1284" s="1191"/>
    </row>
    <row r="1285" spans="1:683">
      <c r="A1285" s="661" t="s">
        <v>698</v>
      </c>
      <c r="B1285" s="107"/>
      <c r="C1285" s="114" t="s">
        <v>693</v>
      </c>
      <c r="D1285" s="919"/>
      <c r="E1285" s="920"/>
      <c r="F1285" s="309" t="s">
        <v>808</v>
      </c>
      <c r="G1285" s="309" t="s">
        <v>808</v>
      </c>
      <c r="H1285" s="309" t="s">
        <v>808</v>
      </c>
      <c r="I1285" s="309" t="s">
        <v>808</v>
      </c>
      <c r="J1285" s="309" t="s">
        <v>808</v>
      </c>
      <c r="K1285" s="309" t="s">
        <v>808</v>
      </c>
      <c r="L1285" s="130">
        <f t="shared" ref="L1285:N1285" si="1502">SUM(L1286:L1293)</f>
        <v>297</v>
      </c>
      <c r="M1285" s="130">
        <f t="shared" si="1502"/>
        <v>297</v>
      </c>
      <c r="N1285" s="130">
        <f t="shared" si="1502"/>
        <v>297</v>
      </c>
      <c r="O1285" s="130">
        <f t="shared" ref="O1285:T1285" si="1503">SUM(O1286:O1293)</f>
        <v>11483124</v>
      </c>
      <c r="P1285" s="130">
        <f t="shared" si="1503"/>
        <v>11558748</v>
      </c>
      <c r="Q1285" s="130">
        <f t="shared" si="1503"/>
        <v>11657340</v>
      </c>
      <c r="R1285" s="130">
        <f t="shared" si="1503"/>
        <v>773182.68</v>
      </c>
      <c r="S1285" s="130">
        <f t="shared" si="1503"/>
        <v>773182.68</v>
      </c>
      <c r="T1285" s="130">
        <f t="shared" si="1503"/>
        <v>773182.68</v>
      </c>
      <c r="U1285" s="309" t="s">
        <v>808</v>
      </c>
      <c r="V1285" s="309" t="s">
        <v>808</v>
      </c>
      <c r="W1285" s="309" t="s">
        <v>808</v>
      </c>
      <c r="X1285" s="309" t="s">
        <v>808</v>
      </c>
      <c r="Y1285" s="309" t="s">
        <v>808</v>
      </c>
      <c r="Z1285" s="309" t="s">
        <v>808</v>
      </c>
      <c r="AA1285" s="130">
        <f t="shared" ref="AA1285:AO1285" si="1504">SUM(AA1286:AA1293)</f>
        <v>12989727.1</v>
      </c>
      <c r="AB1285" s="130">
        <f t="shared" si="1504"/>
        <v>13671640.189999999</v>
      </c>
      <c r="AC1285" s="130">
        <f t="shared" si="1504"/>
        <v>14507838.51</v>
      </c>
      <c r="AD1285" s="130">
        <f t="shared" si="1504"/>
        <v>723749.82</v>
      </c>
      <c r="AE1285" s="130">
        <f t="shared" si="1504"/>
        <v>603960.37</v>
      </c>
      <c r="AF1285" s="130">
        <f t="shared" si="1504"/>
        <v>557842.03</v>
      </c>
      <c r="AG1285" s="130">
        <f t="shared" si="1504"/>
        <v>523</v>
      </c>
      <c r="AH1285" s="130">
        <f t="shared" si="1504"/>
        <v>523</v>
      </c>
      <c r="AI1285" s="130">
        <f t="shared" si="1504"/>
        <v>523</v>
      </c>
      <c r="AJ1285" s="130">
        <f t="shared" si="1504"/>
        <v>18731510</v>
      </c>
      <c r="AK1285" s="130">
        <f t="shared" si="1504"/>
        <v>18855224</v>
      </c>
      <c r="AL1285" s="130">
        <f t="shared" si="1504"/>
        <v>19016522</v>
      </c>
      <c r="AM1285" s="130">
        <f t="shared" si="1504"/>
        <v>1361524.88</v>
      </c>
      <c r="AN1285" s="130">
        <f t="shared" si="1504"/>
        <v>1361524.88</v>
      </c>
      <c r="AO1285" s="130">
        <f t="shared" si="1504"/>
        <v>1361524.88</v>
      </c>
      <c r="AP1285" s="309" t="s">
        <v>808</v>
      </c>
      <c r="AQ1285" s="309" t="s">
        <v>808</v>
      </c>
      <c r="AR1285" s="309" t="s">
        <v>808</v>
      </c>
      <c r="AS1285" s="309" t="s">
        <v>808</v>
      </c>
      <c r="AT1285" s="309" t="s">
        <v>808</v>
      </c>
      <c r="AU1285" s="309" t="s">
        <v>808</v>
      </c>
      <c r="AV1285" s="130">
        <f t="shared" ref="AV1285:BJ1285" si="1505">SUM(AV1286:AV1293)</f>
        <v>21050191.59</v>
      </c>
      <c r="AW1285" s="130">
        <f t="shared" si="1505"/>
        <v>22158328.059999999</v>
      </c>
      <c r="AX1285" s="130">
        <f t="shared" si="1505"/>
        <v>23517044.260000002</v>
      </c>
      <c r="AY1285" s="130">
        <f t="shared" si="1505"/>
        <v>1555249.16</v>
      </c>
      <c r="AZ1285" s="130">
        <f t="shared" si="1505"/>
        <v>1379327.79</v>
      </c>
      <c r="BA1285" s="130">
        <f t="shared" si="1505"/>
        <v>1278938.01</v>
      </c>
      <c r="BB1285" s="130">
        <f t="shared" si="1505"/>
        <v>364</v>
      </c>
      <c r="BC1285" s="130">
        <f t="shared" si="1505"/>
        <v>364</v>
      </c>
      <c r="BD1285" s="130">
        <f t="shared" si="1505"/>
        <v>364</v>
      </c>
      <c r="BE1285" s="130">
        <f t="shared" si="1505"/>
        <v>13095437</v>
      </c>
      <c r="BF1285" s="130">
        <f t="shared" si="1505"/>
        <v>13181468</v>
      </c>
      <c r="BG1285" s="130">
        <f t="shared" si="1505"/>
        <v>13293635</v>
      </c>
      <c r="BH1285" s="130">
        <f t="shared" si="1505"/>
        <v>947600.18</v>
      </c>
      <c r="BI1285" s="130">
        <f t="shared" si="1505"/>
        <v>947600.18</v>
      </c>
      <c r="BJ1285" s="130">
        <f t="shared" si="1505"/>
        <v>947600.18</v>
      </c>
      <c r="BK1285" s="309" t="s">
        <v>808</v>
      </c>
      <c r="BL1285" s="309" t="s">
        <v>808</v>
      </c>
      <c r="BM1285" s="309" t="s">
        <v>808</v>
      </c>
      <c r="BN1285" s="309" t="s">
        <v>808</v>
      </c>
      <c r="BO1285" s="309" t="s">
        <v>808</v>
      </c>
      <c r="BP1285" s="309" t="s">
        <v>808</v>
      </c>
      <c r="BQ1285" s="130">
        <f t="shared" ref="BQ1285:CE1285" si="1506">SUM(BQ1286:BQ1293)</f>
        <v>14639554.76</v>
      </c>
      <c r="BR1285" s="130">
        <f t="shared" si="1506"/>
        <v>15353214.93</v>
      </c>
      <c r="BS1285" s="130">
        <f t="shared" si="1506"/>
        <v>16228199.5</v>
      </c>
      <c r="BT1285" s="130">
        <f t="shared" si="1506"/>
        <v>712765.83</v>
      </c>
      <c r="BU1285" s="130">
        <f t="shared" si="1506"/>
        <v>603103.67000000004</v>
      </c>
      <c r="BV1285" s="130">
        <f t="shared" si="1506"/>
        <v>544532.49</v>
      </c>
      <c r="BW1285" s="130">
        <f t="shared" si="1506"/>
        <v>302</v>
      </c>
      <c r="BX1285" s="130">
        <f t="shared" si="1506"/>
        <v>302</v>
      </c>
      <c r="BY1285" s="130">
        <f t="shared" si="1506"/>
        <v>302</v>
      </c>
      <c r="BZ1285" s="130">
        <f t="shared" si="1506"/>
        <v>11090452</v>
      </c>
      <c r="CA1285" s="130">
        <f t="shared" si="1506"/>
        <v>11161552</v>
      </c>
      <c r="CB1285" s="130">
        <f t="shared" si="1506"/>
        <v>11254252</v>
      </c>
      <c r="CC1285" s="130">
        <f t="shared" si="1506"/>
        <v>786194.56</v>
      </c>
      <c r="CD1285" s="130">
        <f t="shared" si="1506"/>
        <v>786194.56</v>
      </c>
      <c r="CE1285" s="130">
        <f t="shared" si="1506"/>
        <v>786194.56</v>
      </c>
      <c r="CF1285" s="309" t="s">
        <v>808</v>
      </c>
      <c r="CG1285" s="309" t="s">
        <v>808</v>
      </c>
      <c r="CH1285" s="309" t="s">
        <v>808</v>
      </c>
      <c r="CI1285" s="309" t="s">
        <v>808</v>
      </c>
      <c r="CJ1285" s="309" t="s">
        <v>808</v>
      </c>
      <c r="CK1285" s="309" t="s">
        <v>808</v>
      </c>
      <c r="CL1285" s="130">
        <f t="shared" ref="CL1285:CZ1285" si="1507">SUM(CL1286:CL1293)</f>
        <v>12398585.359999999</v>
      </c>
      <c r="CM1285" s="130">
        <f t="shared" si="1507"/>
        <v>13027114.48</v>
      </c>
      <c r="CN1285" s="130">
        <f t="shared" si="1507"/>
        <v>13797676.039999999</v>
      </c>
      <c r="CO1285" s="130">
        <f t="shared" si="1507"/>
        <v>838778.66</v>
      </c>
      <c r="CP1285" s="130">
        <f t="shared" si="1507"/>
        <v>694057.62</v>
      </c>
      <c r="CQ1285" s="130">
        <f t="shared" si="1507"/>
        <v>649971.76</v>
      </c>
      <c r="CR1285" s="130">
        <f t="shared" si="1507"/>
        <v>453</v>
      </c>
      <c r="CS1285" s="130">
        <f t="shared" si="1507"/>
        <v>453</v>
      </c>
      <c r="CT1285" s="130">
        <f t="shared" si="1507"/>
        <v>453</v>
      </c>
      <c r="CU1285" s="130">
        <f t="shared" si="1507"/>
        <v>19432010</v>
      </c>
      <c r="CV1285" s="130">
        <f t="shared" si="1507"/>
        <v>19558724</v>
      </c>
      <c r="CW1285" s="130">
        <f t="shared" si="1507"/>
        <v>19723910</v>
      </c>
      <c r="CX1285" s="130">
        <f t="shared" si="1507"/>
        <v>1179305.04</v>
      </c>
      <c r="CY1285" s="130">
        <f t="shared" si="1507"/>
        <v>1179305.04</v>
      </c>
      <c r="CZ1285" s="130">
        <f t="shared" si="1507"/>
        <v>1179305.04</v>
      </c>
      <c r="DA1285" s="309" t="s">
        <v>808</v>
      </c>
      <c r="DB1285" s="309" t="s">
        <v>808</v>
      </c>
      <c r="DC1285" s="309" t="s">
        <v>808</v>
      </c>
      <c r="DD1285" s="309" t="s">
        <v>808</v>
      </c>
      <c r="DE1285" s="309" t="s">
        <v>808</v>
      </c>
      <c r="DF1285" s="309" t="s">
        <v>808</v>
      </c>
      <c r="DG1285" s="130">
        <f t="shared" ref="DG1285:DU1285" si="1508">SUM(DG1286:DG1293)</f>
        <v>21504963.609999999</v>
      </c>
      <c r="DH1285" s="130">
        <f t="shared" si="1508"/>
        <v>22518809.280000001</v>
      </c>
      <c r="DI1285" s="130">
        <f t="shared" si="1508"/>
        <v>23763308.280000001</v>
      </c>
      <c r="DJ1285" s="130">
        <f t="shared" si="1508"/>
        <v>766899.11</v>
      </c>
      <c r="DK1285" s="130">
        <f t="shared" si="1508"/>
        <v>638599.46</v>
      </c>
      <c r="DL1285" s="130">
        <f t="shared" si="1508"/>
        <v>583527.96</v>
      </c>
      <c r="DM1285" s="130">
        <f t="shared" si="1508"/>
        <v>299</v>
      </c>
      <c r="DN1285" s="130">
        <f t="shared" si="1508"/>
        <v>299</v>
      </c>
      <c r="DO1285" s="130">
        <f t="shared" si="1508"/>
        <v>299</v>
      </c>
      <c r="DP1285" s="130">
        <f t="shared" si="1508"/>
        <v>10791382</v>
      </c>
      <c r="DQ1285" s="130">
        <f t="shared" si="1508"/>
        <v>10862008</v>
      </c>
      <c r="DR1285" s="130">
        <f t="shared" si="1508"/>
        <v>10954090</v>
      </c>
      <c r="DS1285" s="130">
        <f t="shared" si="1508"/>
        <v>778385.68</v>
      </c>
      <c r="DT1285" s="130">
        <f t="shared" si="1508"/>
        <v>778385.68</v>
      </c>
      <c r="DU1285" s="130">
        <f t="shared" si="1508"/>
        <v>778385.68</v>
      </c>
      <c r="DV1285" s="309" t="s">
        <v>808</v>
      </c>
      <c r="DW1285" s="309" t="s">
        <v>808</v>
      </c>
      <c r="DX1285" s="309" t="s">
        <v>808</v>
      </c>
      <c r="DY1285" s="309" t="s">
        <v>808</v>
      </c>
      <c r="DZ1285" s="309" t="s">
        <v>808</v>
      </c>
      <c r="EA1285" s="309" t="s">
        <v>808</v>
      </c>
      <c r="EB1285" s="130">
        <f t="shared" ref="EB1285:EP1285" si="1509">SUM(EB1286:EB1293)</f>
        <v>12129638.800000001</v>
      </c>
      <c r="EC1285" s="130">
        <f t="shared" si="1509"/>
        <v>12767522.710000001</v>
      </c>
      <c r="ED1285" s="130">
        <f t="shared" si="1509"/>
        <v>13549332.560000001</v>
      </c>
      <c r="EE1285" s="130">
        <f t="shared" si="1509"/>
        <v>699339.16</v>
      </c>
      <c r="EF1285" s="130">
        <f t="shared" si="1509"/>
        <v>579906.75</v>
      </c>
      <c r="EG1285" s="130">
        <f t="shared" si="1509"/>
        <v>533750.18000000005</v>
      </c>
      <c r="EH1285" s="130">
        <f t="shared" si="1509"/>
        <v>345</v>
      </c>
      <c r="EI1285" s="130">
        <f t="shared" si="1509"/>
        <v>345</v>
      </c>
      <c r="EJ1285" s="130">
        <f t="shared" si="1509"/>
        <v>345</v>
      </c>
      <c r="EK1285" s="130">
        <f t="shared" si="1509"/>
        <v>12807402</v>
      </c>
      <c r="EL1285" s="130">
        <f t="shared" si="1509"/>
        <v>12888456</v>
      </c>
      <c r="EM1285" s="130">
        <f t="shared" si="1509"/>
        <v>12994134</v>
      </c>
      <c r="EN1285" s="130">
        <f t="shared" si="1509"/>
        <v>898135.44</v>
      </c>
      <c r="EO1285" s="130">
        <f t="shared" si="1509"/>
        <v>898135.44</v>
      </c>
      <c r="EP1285" s="130">
        <f t="shared" si="1509"/>
        <v>898135.44</v>
      </c>
      <c r="EQ1285" s="309" t="s">
        <v>808</v>
      </c>
      <c r="ER1285" s="309" t="s">
        <v>808</v>
      </c>
      <c r="ES1285" s="309" t="s">
        <v>808</v>
      </c>
      <c r="ET1285" s="309" t="s">
        <v>808</v>
      </c>
      <c r="EU1285" s="309" t="s">
        <v>808</v>
      </c>
      <c r="EV1285" s="309" t="s">
        <v>808</v>
      </c>
      <c r="EW1285" s="130">
        <f t="shared" ref="EW1285:FK1285" si="1510">SUM(EW1286:EW1293)</f>
        <v>14455321.140000001</v>
      </c>
      <c r="EX1285" s="130">
        <f t="shared" si="1510"/>
        <v>15233548.949999999</v>
      </c>
      <c r="EY1285" s="130">
        <f t="shared" si="1510"/>
        <v>16186807.199999999</v>
      </c>
      <c r="EZ1285" s="130">
        <f t="shared" si="1510"/>
        <v>721585.74</v>
      </c>
      <c r="FA1285" s="130">
        <f t="shared" si="1510"/>
        <v>610237.35</v>
      </c>
      <c r="FB1285" s="130">
        <f t="shared" si="1510"/>
        <v>552036.06000000006</v>
      </c>
      <c r="FC1285" s="130">
        <f t="shared" si="1510"/>
        <v>389</v>
      </c>
      <c r="FD1285" s="130">
        <f t="shared" si="1510"/>
        <v>389</v>
      </c>
      <c r="FE1285" s="130">
        <f t="shared" si="1510"/>
        <v>389</v>
      </c>
      <c r="FF1285" s="130">
        <f t="shared" si="1510"/>
        <v>13932499</v>
      </c>
      <c r="FG1285" s="130">
        <f t="shared" si="1510"/>
        <v>14025566</v>
      </c>
      <c r="FH1285" s="130">
        <f t="shared" si="1510"/>
        <v>14146913</v>
      </c>
      <c r="FI1285" s="130">
        <f t="shared" si="1510"/>
        <v>1012706.22</v>
      </c>
      <c r="FJ1285" s="130">
        <f t="shared" si="1510"/>
        <v>1012706.22</v>
      </c>
      <c r="FK1285" s="130">
        <f t="shared" si="1510"/>
        <v>1012706.22</v>
      </c>
      <c r="FL1285" s="309" t="s">
        <v>808</v>
      </c>
      <c r="FM1285" s="309" t="s">
        <v>808</v>
      </c>
      <c r="FN1285" s="309" t="s">
        <v>808</v>
      </c>
      <c r="FO1285" s="309" t="s">
        <v>808</v>
      </c>
      <c r="FP1285" s="309" t="s">
        <v>808</v>
      </c>
      <c r="FQ1285" s="309" t="s">
        <v>808</v>
      </c>
      <c r="FR1285" s="130">
        <f t="shared" ref="FR1285:GF1285" si="1511">SUM(FR1286:FR1293)</f>
        <v>15657645.57</v>
      </c>
      <c r="FS1285" s="130">
        <f t="shared" si="1511"/>
        <v>16393698.970000001</v>
      </c>
      <c r="FT1285" s="130">
        <f t="shared" si="1511"/>
        <v>17298227.949999999</v>
      </c>
      <c r="FU1285" s="130">
        <f t="shared" si="1511"/>
        <v>579163.86</v>
      </c>
      <c r="FV1285" s="130">
        <f t="shared" si="1511"/>
        <v>484529.73</v>
      </c>
      <c r="FW1285" s="130">
        <f t="shared" si="1511"/>
        <v>423782.15</v>
      </c>
      <c r="FX1285" s="130">
        <f t="shared" si="1511"/>
        <v>495</v>
      </c>
      <c r="FY1285" s="130">
        <f t="shared" si="1511"/>
        <v>495</v>
      </c>
      <c r="FZ1285" s="130">
        <f t="shared" si="1511"/>
        <v>495</v>
      </c>
      <c r="GA1285" s="130">
        <f t="shared" si="1511"/>
        <v>17738994</v>
      </c>
      <c r="GB1285" s="130">
        <f t="shared" si="1511"/>
        <v>17856072</v>
      </c>
      <c r="GC1285" s="130">
        <f t="shared" si="1511"/>
        <v>18008718</v>
      </c>
      <c r="GD1285" s="130">
        <f t="shared" si="1511"/>
        <v>1288632.48</v>
      </c>
      <c r="GE1285" s="130">
        <f t="shared" si="1511"/>
        <v>1288632.48</v>
      </c>
      <c r="GF1285" s="130">
        <f t="shared" si="1511"/>
        <v>1288632.48</v>
      </c>
      <c r="GG1285" s="309" t="s">
        <v>808</v>
      </c>
      <c r="GH1285" s="309" t="s">
        <v>808</v>
      </c>
      <c r="GI1285" s="309" t="s">
        <v>808</v>
      </c>
      <c r="GJ1285" s="309" t="s">
        <v>808</v>
      </c>
      <c r="GK1285" s="309" t="s">
        <v>808</v>
      </c>
      <c r="GL1285" s="309" t="s">
        <v>808</v>
      </c>
      <c r="GM1285" s="130">
        <f t="shared" ref="GM1285:HA1285" si="1512">SUM(GM1286:GM1293)</f>
        <v>19647986.390000001</v>
      </c>
      <c r="GN1285" s="130">
        <f t="shared" si="1512"/>
        <v>20569575.460000001</v>
      </c>
      <c r="GO1285" s="130">
        <f t="shared" si="1512"/>
        <v>21700687.82</v>
      </c>
      <c r="GP1285" s="130">
        <f t="shared" si="1512"/>
        <v>1214857.74</v>
      </c>
      <c r="GQ1285" s="130">
        <f t="shared" si="1512"/>
        <v>1019882.35</v>
      </c>
      <c r="GR1285" s="130">
        <f t="shared" si="1512"/>
        <v>904532.58</v>
      </c>
      <c r="GS1285" s="130">
        <f t="shared" si="1512"/>
        <v>434</v>
      </c>
      <c r="GT1285" s="130">
        <f t="shared" si="1512"/>
        <v>434</v>
      </c>
      <c r="GU1285" s="130">
        <f t="shared" si="1512"/>
        <v>434</v>
      </c>
      <c r="GV1285" s="130">
        <f t="shared" si="1512"/>
        <v>19045749</v>
      </c>
      <c r="GW1285" s="130">
        <f t="shared" si="1512"/>
        <v>19169708</v>
      </c>
      <c r="GX1285" s="130">
        <f t="shared" si="1512"/>
        <v>19331315</v>
      </c>
      <c r="GY1285" s="130">
        <f t="shared" si="1512"/>
        <v>1129887.3799999999</v>
      </c>
      <c r="GZ1285" s="130">
        <f t="shared" si="1512"/>
        <v>1129887.3799999999</v>
      </c>
      <c r="HA1285" s="130">
        <f t="shared" si="1512"/>
        <v>1129887.3799999999</v>
      </c>
      <c r="HB1285" s="309" t="s">
        <v>808</v>
      </c>
      <c r="HC1285" s="309" t="s">
        <v>808</v>
      </c>
      <c r="HD1285" s="309" t="s">
        <v>808</v>
      </c>
      <c r="HE1285" s="309" t="s">
        <v>808</v>
      </c>
      <c r="HF1285" s="309" t="s">
        <v>808</v>
      </c>
      <c r="HG1285" s="309" t="s">
        <v>808</v>
      </c>
      <c r="HH1285" s="130">
        <f t="shared" ref="HH1285:HV1285" si="1513">SUM(HH1286:HH1293)</f>
        <v>21408002.57</v>
      </c>
      <c r="HI1285" s="130">
        <f t="shared" si="1513"/>
        <v>22440936.25</v>
      </c>
      <c r="HJ1285" s="130">
        <f t="shared" si="1513"/>
        <v>23708910.07</v>
      </c>
      <c r="HK1285" s="130">
        <f t="shared" si="1513"/>
        <v>908662.4</v>
      </c>
      <c r="HL1285" s="130">
        <f t="shared" si="1513"/>
        <v>753816.68</v>
      </c>
      <c r="HM1285" s="130">
        <f t="shared" si="1513"/>
        <v>656756.30000000005</v>
      </c>
      <c r="HN1285" s="130">
        <f t="shared" si="1513"/>
        <v>362</v>
      </c>
      <c r="HO1285" s="130">
        <f t="shared" si="1513"/>
        <v>362</v>
      </c>
      <c r="HP1285" s="130">
        <f t="shared" si="1513"/>
        <v>362</v>
      </c>
      <c r="HQ1285" s="130">
        <f t="shared" si="1513"/>
        <v>13024543</v>
      </c>
      <c r="HR1285" s="130">
        <f t="shared" si="1513"/>
        <v>13110100</v>
      </c>
      <c r="HS1285" s="130">
        <f t="shared" si="1513"/>
        <v>13221649</v>
      </c>
      <c r="HT1285" s="130">
        <f t="shared" si="1513"/>
        <v>942393.58</v>
      </c>
      <c r="HU1285" s="130">
        <f t="shared" si="1513"/>
        <v>942393.58</v>
      </c>
      <c r="HV1285" s="130">
        <f t="shared" si="1513"/>
        <v>942393.58</v>
      </c>
      <c r="HW1285" s="309" t="s">
        <v>808</v>
      </c>
      <c r="HX1285" s="309" t="s">
        <v>808</v>
      </c>
      <c r="HY1285" s="309" t="s">
        <v>808</v>
      </c>
      <c r="HZ1285" s="309" t="s">
        <v>808</v>
      </c>
      <c r="IA1285" s="309" t="s">
        <v>808</v>
      </c>
      <c r="IB1285" s="309" t="s">
        <v>808</v>
      </c>
      <c r="IC1285" s="130">
        <f t="shared" ref="IC1285:IQ1285" si="1514">SUM(IC1286:IC1293)</f>
        <v>14645308.029999999</v>
      </c>
      <c r="ID1285" s="130">
        <f t="shared" si="1514"/>
        <v>15407622.609999999</v>
      </c>
      <c r="IE1285" s="130">
        <f t="shared" si="1514"/>
        <v>16341874.41</v>
      </c>
      <c r="IF1285" s="130">
        <f t="shared" si="1514"/>
        <v>829685</v>
      </c>
      <c r="IG1285" s="130">
        <f t="shared" si="1514"/>
        <v>698905.4</v>
      </c>
      <c r="IH1285" s="130">
        <f t="shared" si="1514"/>
        <v>629662.12</v>
      </c>
      <c r="II1285" s="130">
        <f t="shared" si="1514"/>
        <v>330</v>
      </c>
      <c r="IJ1285" s="130">
        <f t="shared" si="1514"/>
        <v>330</v>
      </c>
      <c r="IK1285" s="130">
        <f t="shared" si="1514"/>
        <v>330</v>
      </c>
      <c r="IL1285" s="130">
        <f t="shared" si="1514"/>
        <v>18752828</v>
      </c>
      <c r="IM1285" s="130">
        <f t="shared" si="1514"/>
        <v>18885116</v>
      </c>
      <c r="IN1285" s="130">
        <f t="shared" si="1514"/>
        <v>19057763</v>
      </c>
      <c r="IO1285" s="130">
        <f t="shared" si="1514"/>
        <v>859450.2</v>
      </c>
      <c r="IP1285" s="130">
        <f t="shared" si="1514"/>
        <v>859450.2</v>
      </c>
      <c r="IQ1285" s="130">
        <f t="shared" si="1514"/>
        <v>859450.2</v>
      </c>
      <c r="IR1285" s="309" t="s">
        <v>808</v>
      </c>
      <c r="IS1285" s="309" t="s">
        <v>808</v>
      </c>
      <c r="IT1285" s="309" t="s">
        <v>808</v>
      </c>
      <c r="IU1285" s="309" t="s">
        <v>808</v>
      </c>
      <c r="IV1285" s="309" t="s">
        <v>808</v>
      </c>
      <c r="IW1285" s="309" t="s">
        <v>808</v>
      </c>
      <c r="IX1285" s="130">
        <f t="shared" ref="IX1285:JL1285" si="1515">SUM(IX1286:IX1293)</f>
        <v>20600800.850000001</v>
      </c>
      <c r="IY1285" s="130">
        <f t="shared" si="1515"/>
        <v>21538780.5</v>
      </c>
      <c r="IZ1285" s="130">
        <f t="shared" si="1515"/>
        <v>22691705.129999999</v>
      </c>
      <c r="JA1285" s="130">
        <f t="shared" si="1515"/>
        <v>2248263.66</v>
      </c>
      <c r="JB1285" s="130">
        <f t="shared" si="1515"/>
        <v>1933190.22</v>
      </c>
      <c r="JC1285" s="130">
        <f t="shared" si="1515"/>
        <v>1830828.1</v>
      </c>
      <c r="JD1285" s="130">
        <f t="shared" si="1515"/>
        <v>347</v>
      </c>
      <c r="JE1285" s="130">
        <f t="shared" si="1515"/>
        <v>347</v>
      </c>
      <c r="JF1285" s="130">
        <f t="shared" si="1515"/>
        <v>347</v>
      </c>
      <c r="JG1285" s="130">
        <f t="shared" si="1515"/>
        <v>14918202</v>
      </c>
      <c r="JH1285" s="130">
        <f t="shared" si="1515"/>
        <v>15009507</v>
      </c>
      <c r="JI1285" s="130">
        <f t="shared" si="1515"/>
        <v>15128538</v>
      </c>
      <c r="JJ1285" s="130">
        <f t="shared" si="1515"/>
        <v>903345.88</v>
      </c>
      <c r="JK1285" s="130">
        <f t="shared" si="1515"/>
        <v>903345.88</v>
      </c>
      <c r="JL1285" s="130">
        <f t="shared" si="1515"/>
        <v>903345.88</v>
      </c>
      <c r="JM1285" s="309" t="s">
        <v>808</v>
      </c>
      <c r="JN1285" s="309" t="s">
        <v>808</v>
      </c>
      <c r="JO1285" s="309" t="s">
        <v>808</v>
      </c>
      <c r="JP1285" s="309" t="s">
        <v>808</v>
      </c>
      <c r="JQ1285" s="309" t="s">
        <v>808</v>
      </c>
      <c r="JR1285" s="309" t="s">
        <v>808</v>
      </c>
      <c r="JS1285" s="130">
        <f t="shared" ref="JS1285:KG1285" si="1516">SUM(JS1286:JS1293)</f>
        <v>16638094.35</v>
      </c>
      <c r="JT1285" s="130">
        <f t="shared" si="1516"/>
        <v>17464884.84</v>
      </c>
      <c r="JU1285" s="130">
        <f t="shared" si="1516"/>
        <v>18478391.629999999</v>
      </c>
      <c r="JV1285" s="130">
        <f t="shared" si="1516"/>
        <v>634843.94999999995</v>
      </c>
      <c r="JW1285" s="130">
        <f t="shared" si="1516"/>
        <v>522783.63</v>
      </c>
      <c r="JX1285" s="130">
        <f t="shared" si="1516"/>
        <v>456405.96</v>
      </c>
      <c r="JY1285" s="130">
        <f t="shared" si="1516"/>
        <v>414</v>
      </c>
      <c r="JZ1285" s="130">
        <f t="shared" si="1516"/>
        <v>414</v>
      </c>
      <c r="KA1285" s="130">
        <f t="shared" si="1516"/>
        <v>414</v>
      </c>
      <c r="KB1285" s="130">
        <f t="shared" si="1516"/>
        <v>16659666</v>
      </c>
      <c r="KC1285" s="130">
        <f t="shared" si="1516"/>
        <v>16767086</v>
      </c>
      <c r="KD1285" s="130">
        <f t="shared" si="1516"/>
        <v>16907132</v>
      </c>
      <c r="KE1285" s="130">
        <f t="shared" si="1516"/>
        <v>1077780.7</v>
      </c>
      <c r="KF1285" s="130">
        <f t="shared" si="1516"/>
        <v>1077780.7</v>
      </c>
      <c r="KG1285" s="130">
        <f t="shared" si="1516"/>
        <v>1077780.7</v>
      </c>
      <c r="KH1285" s="309" t="s">
        <v>808</v>
      </c>
      <c r="KI1285" s="309" t="s">
        <v>808</v>
      </c>
      <c r="KJ1285" s="309" t="s">
        <v>808</v>
      </c>
      <c r="KK1285" s="309" t="s">
        <v>808</v>
      </c>
      <c r="KL1285" s="309" t="s">
        <v>808</v>
      </c>
      <c r="KM1285" s="309" t="s">
        <v>808</v>
      </c>
      <c r="KN1285" s="130">
        <f t="shared" ref="KN1285:LB1285" si="1517">SUM(KN1286:KN1293)</f>
        <v>18651033.399999999</v>
      </c>
      <c r="KO1285" s="130">
        <f t="shared" si="1517"/>
        <v>19627875.390000001</v>
      </c>
      <c r="KP1285" s="130">
        <f t="shared" si="1517"/>
        <v>20825083.43</v>
      </c>
      <c r="KQ1285" s="130">
        <f t="shared" si="1517"/>
        <v>665058.43000000005</v>
      </c>
      <c r="KR1285" s="130">
        <f t="shared" si="1517"/>
        <v>556332.29</v>
      </c>
      <c r="KS1285" s="130">
        <f t="shared" si="1517"/>
        <v>494144.67</v>
      </c>
      <c r="KT1285" s="130">
        <f t="shared" si="1517"/>
        <v>393</v>
      </c>
      <c r="KU1285" s="130">
        <f t="shared" si="1517"/>
        <v>393</v>
      </c>
      <c r="KV1285" s="130">
        <f t="shared" si="1517"/>
        <v>393</v>
      </c>
      <c r="KW1285" s="130">
        <f t="shared" si="1517"/>
        <v>14773395</v>
      </c>
      <c r="KX1285" s="130">
        <f t="shared" si="1517"/>
        <v>14866025</v>
      </c>
      <c r="KY1285" s="130">
        <f t="shared" si="1517"/>
        <v>14986799</v>
      </c>
      <c r="KZ1285" s="130">
        <f t="shared" si="1517"/>
        <v>1023104.08</v>
      </c>
      <c r="LA1285" s="130">
        <f t="shared" si="1517"/>
        <v>1023104.08</v>
      </c>
      <c r="LB1285" s="130">
        <f t="shared" si="1517"/>
        <v>1023104.08</v>
      </c>
      <c r="LC1285" s="309" t="s">
        <v>808</v>
      </c>
      <c r="LD1285" s="309" t="s">
        <v>808</v>
      </c>
      <c r="LE1285" s="309" t="s">
        <v>808</v>
      </c>
      <c r="LF1285" s="309" t="s">
        <v>808</v>
      </c>
      <c r="LG1285" s="309" t="s">
        <v>808</v>
      </c>
      <c r="LH1285" s="309" t="s">
        <v>808</v>
      </c>
      <c r="LI1285" s="130">
        <f t="shared" ref="LI1285:LW1285" si="1518">SUM(LI1286:LI1293)</f>
        <v>16644802.84</v>
      </c>
      <c r="LJ1285" s="130">
        <f t="shared" si="1518"/>
        <v>17549566.649999999</v>
      </c>
      <c r="LK1285" s="130">
        <f t="shared" si="1518"/>
        <v>18657613.260000002</v>
      </c>
      <c r="LL1285" s="130">
        <f t="shared" si="1518"/>
        <v>1346918.72</v>
      </c>
      <c r="LM1285" s="130">
        <f t="shared" si="1518"/>
        <v>1124966.48</v>
      </c>
      <c r="LN1285" s="130">
        <f t="shared" si="1518"/>
        <v>988641.65</v>
      </c>
      <c r="LO1285" s="130">
        <f t="shared" si="1518"/>
        <v>329</v>
      </c>
      <c r="LP1285" s="130">
        <f t="shared" si="1518"/>
        <v>329</v>
      </c>
      <c r="LQ1285" s="130">
        <f t="shared" si="1518"/>
        <v>329</v>
      </c>
      <c r="LR1285" s="130">
        <f t="shared" si="1518"/>
        <v>14171605</v>
      </c>
      <c r="LS1285" s="130">
        <f t="shared" si="1518"/>
        <v>14262490</v>
      </c>
      <c r="LT1285" s="130">
        <f t="shared" si="1518"/>
        <v>14380981</v>
      </c>
      <c r="LU1285" s="130">
        <f t="shared" si="1518"/>
        <v>856524.52</v>
      </c>
      <c r="LV1285" s="130">
        <f t="shared" si="1518"/>
        <v>856524.52</v>
      </c>
      <c r="LW1285" s="130">
        <f t="shared" si="1518"/>
        <v>856524.52</v>
      </c>
      <c r="LX1285" s="309" t="s">
        <v>808</v>
      </c>
      <c r="LY1285" s="309" t="s">
        <v>808</v>
      </c>
      <c r="LZ1285" s="309" t="s">
        <v>808</v>
      </c>
      <c r="MA1285" s="309" t="s">
        <v>808</v>
      </c>
      <c r="MB1285" s="309" t="s">
        <v>808</v>
      </c>
      <c r="MC1285" s="309" t="s">
        <v>808</v>
      </c>
      <c r="MD1285" s="130">
        <f t="shared" ref="MD1285:MR1285" si="1519">SUM(MD1286:MD1293)</f>
        <v>15542628.609999999</v>
      </c>
      <c r="ME1285" s="130">
        <f t="shared" si="1519"/>
        <v>16288172.039999999</v>
      </c>
      <c r="MF1285" s="130">
        <f t="shared" si="1519"/>
        <v>17202874.510000002</v>
      </c>
      <c r="MG1285" s="130">
        <f t="shared" si="1519"/>
        <v>624720.39</v>
      </c>
      <c r="MH1285" s="130">
        <f t="shared" si="1519"/>
        <v>539722.68999999994</v>
      </c>
      <c r="MI1285" s="130">
        <f t="shared" si="1519"/>
        <v>500648.67</v>
      </c>
      <c r="MJ1285" s="130">
        <f t="shared" si="1519"/>
        <v>488</v>
      </c>
      <c r="MK1285" s="130">
        <f t="shared" si="1519"/>
        <v>488</v>
      </c>
      <c r="ML1285" s="130">
        <f t="shared" si="1519"/>
        <v>488</v>
      </c>
      <c r="MM1285" s="130">
        <f t="shared" si="1519"/>
        <v>17683594</v>
      </c>
      <c r="MN1285" s="130">
        <f t="shared" si="1519"/>
        <v>17798776</v>
      </c>
      <c r="MO1285" s="130">
        <f t="shared" si="1519"/>
        <v>17948950</v>
      </c>
      <c r="MP1285" s="130">
        <f t="shared" si="1519"/>
        <v>1270408.3600000001</v>
      </c>
      <c r="MQ1285" s="130">
        <f t="shared" si="1519"/>
        <v>1270408.3600000001</v>
      </c>
      <c r="MR1285" s="130">
        <f t="shared" si="1519"/>
        <v>1270408.3600000001</v>
      </c>
      <c r="MS1285" s="309" t="s">
        <v>808</v>
      </c>
      <c r="MT1285" s="309" t="s">
        <v>808</v>
      </c>
      <c r="MU1285" s="309" t="s">
        <v>808</v>
      </c>
      <c r="MV1285" s="309" t="s">
        <v>808</v>
      </c>
      <c r="MW1285" s="309" t="s">
        <v>808</v>
      </c>
      <c r="MX1285" s="309" t="s">
        <v>808</v>
      </c>
      <c r="MY1285" s="130">
        <f t="shared" ref="MY1285:NM1285" si="1520">SUM(MY1286:MY1293)</f>
        <v>19766194.32</v>
      </c>
      <c r="MZ1285" s="130">
        <f t="shared" si="1520"/>
        <v>20766074.960000001</v>
      </c>
      <c r="NA1285" s="130">
        <f t="shared" si="1520"/>
        <v>21992203.640000001</v>
      </c>
      <c r="NB1285" s="130">
        <f t="shared" si="1520"/>
        <v>1074105.8</v>
      </c>
      <c r="NC1285" s="130">
        <f t="shared" si="1520"/>
        <v>880462.82</v>
      </c>
      <c r="ND1285" s="130">
        <f t="shared" si="1520"/>
        <v>758809.5</v>
      </c>
      <c r="NE1285" s="130">
        <f t="shared" si="1520"/>
        <v>363</v>
      </c>
      <c r="NF1285" s="130">
        <f t="shared" si="1520"/>
        <v>363</v>
      </c>
      <c r="NG1285" s="130">
        <f t="shared" si="1520"/>
        <v>363</v>
      </c>
      <c r="NH1285" s="130">
        <f t="shared" si="1520"/>
        <v>14712368</v>
      </c>
      <c r="NI1285" s="130">
        <f t="shared" si="1520"/>
        <v>14810018</v>
      </c>
      <c r="NJ1285" s="130">
        <f t="shared" si="1520"/>
        <v>14937320</v>
      </c>
      <c r="NK1285" s="130">
        <f t="shared" si="1520"/>
        <v>945004.68</v>
      </c>
      <c r="NL1285" s="130">
        <f t="shared" si="1520"/>
        <v>945004.68</v>
      </c>
      <c r="NM1285" s="130">
        <f t="shared" si="1520"/>
        <v>945004.68</v>
      </c>
      <c r="NN1285" s="309" t="s">
        <v>808</v>
      </c>
      <c r="NO1285" s="309" t="s">
        <v>808</v>
      </c>
      <c r="NP1285" s="309" t="s">
        <v>808</v>
      </c>
      <c r="NQ1285" s="309" t="s">
        <v>808</v>
      </c>
      <c r="NR1285" s="309" t="s">
        <v>808</v>
      </c>
      <c r="NS1285" s="309" t="s">
        <v>808</v>
      </c>
      <c r="NT1285" s="130">
        <f t="shared" ref="NT1285:OH1285" si="1521">SUM(NT1286:NT1293)</f>
        <v>16281229.359999999</v>
      </c>
      <c r="NU1285" s="130">
        <f t="shared" si="1521"/>
        <v>17060020.739999998</v>
      </c>
      <c r="NV1285" s="130">
        <f t="shared" si="1521"/>
        <v>18015770.289999999</v>
      </c>
      <c r="NW1285" s="130">
        <f t="shared" si="1521"/>
        <v>944826.81</v>
      </c>
      <c r="NX1285" s="130">
        <f t="shared" si="1521"/>
        <v>793011.81</v>
      </c>
      <c r="NY1285" s="130">
        <f t="shared" si="1521"/>
        <v>716157.02</v>
      </c>
      <c r="NZ1285" s="130">
        <f t="shared" ref="NZ1285:OB1285" si="1522">SUM(NZ1286:NZ1293)</f>
        <v>244</v>
      </c>
      <c r="OA1285" s="130">
        <f t="shared" si="1522"/>
        <v>244</v>
      </c>
      <c r="OB1285" s="130">
        <f t="shared" si="1522"/>
        <v>244</v>
      </c>
      <c r="OC1285" s="130">
        <f t="shared" si="1521"/>
        <v>11607596</v>
      </c>
      <c r="OD1285" s="130">
        <f t="shared" si="1521"/>
        <v>11684719</v>
      </c>
      <c r="OE1285" s="130">
        <f t="shared" si="1521"/>
        <v>11785264</v>
      </c>
      <c r="OF1285" s="130">
        <f t="shared" si="1521"/>
        <v>635260.92000000004</v>
      </c>
      <c r="OG1285" s="130">
        <f t="shared" si="1521"/>
        <v>635260.92000000004</v>
      </c>
      <c r="OH1285" s="130">
        <f t="shared" si="1521"/>
        <v>635260.92000000004</v>
      </c>
      <c r="OI1285" s="309" t="s">
        <v>808</v>
      </c>
      <c r="OJ1285" s="309" t="s">
        <v>808</v>
      </c>
      <c r="OK1285" s="309" t="s">
        <v>808</v>
      </c>
      <c r="OL1285" s="309" t="s">
        <v>808</v>
      </c>
      <c r="OM1285" s="309" t="s">
        <v>808</v>
      </c>
      <c r="ON1285" s="309" t="s">
        <v>808</v>
      </c>
      <c r="OO1285" s="130">
        <f t="shared" ref="OO1285:PC1285" si="1523">SUM(OO1286:OO1293)</f>
        <v>12909973.4</v>
      </c>
      <c r="OP1285" s="130">
        <f t="shared" si="1523"/>
        <v>13606600.74</v>
      </c>
      <c r="OQ1285" s="130">
        <f t="shared" si="1523"/>
        <v>14460472.390000001</v>
      </c>
      <c r="OR1285" s="130">
        <f t="shared" si="1523"/>
        <v>685004.54</v>
      </c>
      <c r="OS1285" s="130">
        <f t="shared" si="1523"/>
        <v>592113.09</v>
      </c>
      <c r="OT1285" s="130">
        <f t="shared" si="1523"/>
        <v>554311.65</v>
      </c>
      <c r="OU1285" s="130">
        <f t="shared" si="1523"/>
        <v>401</v>
      </c>
      <c r="OV1285" s="130">
        <f t="shared" si="1523"/>
        <v>401</v>
      </c>
      <c r="OW1285" s="130">
        <f t="shared" si="1523"/>
        <v>401</v>
      </c>
      <c r="OX1285" s="130">
        <f t="shared" si="1523"/>
        <v>15167542</v>
      </c>
      <c r="OY1285" s="130">
        <f t="shared" si="1523"/>
        <v>15269419</v>
      </c>
      <c r="OZ1285" s="130">
        <f t="shared" si="1523"/>
        <v>15402238</v>
      </c>
      <c r="PA1285" s="130">
        <f t="shared" si="1523"/>
        <v>1043927.8</v>
      </c>
      <c r="PB1285" s="130">
        <f t="shared" si="1523"/>
        <v>1043927.8</v>
      </c>
      <c r="PC1285" s="130">
        <f t="shared" si="1523"/>
        <v>1043927.8</v>
      </c>
      <c r="PD1285" s="309" t="s">
        <v>808</v>
      </c>
      <c r="PE1285" s="309" t="s">
        <v>808</v>
      </c>
      <c r="PF1285" s="309" t="s">
        <v>808</v>
      </c>
      <c r="PG1285" s="309" t="s">
        <v>808</v>
      </c>
      <c r="PH1285" s="309" t="s">
        <v>808</v>
      </c>
      <c r="PI1285" s="309" t="s">
        <v>808</v>
      </c>
      <c r="PJ1285" s="130">
        <f t="shared" ref="PJ1285:PX1285" si="1524">SUM(PJ1286:PJ1293)</f>
        <v>17021968.550000001</v>
      </c>
      <c r="PK1285" s="130">
        <f t="shared" si="1524"/>
        <v>17906945.539999999</v>
      </c>
      <c r="PL1285" s="130">
        <f t="shared" si="1524"/>
        <v>18992140.879999999</v>
      </c>
      <c r="PM1285" s="130">
        <f t="shared" si="1524"/>
        <v>985830.77</v>
      </c>
      <c r="PN1285" s="130">
        <f t="shared" si="1524"/>
        <v>819322.79</v>
      </c>
      <c r="PO1285" s="130">
        <f t="shared" si="1524"/>
        <v>705113.38</v>
      </c>
      <c r="PP1285" s="130">
        <f t="shared" si="1524"/>
        <v>697</v>
      </c>
      <c r="PQ1285" s="130">
        <f t="shared" si="1524"/>
        <v>697</v>
      </c>
      <c r="PR1285" s="130">
        <f t="shared" si="1524"/>
        <v>697</v>
      </c>
      <c r="PS1285" s="130">
        <f t="shared" si="1524"/>
        <v>25284746</v>
      </c>
      <c r="PT1285" s="130">
        <f t="shared" si="1524"/>
        <v>25449224</v>
      </c>
      <c r="PU1285" s="130">
        <f t="shared" si="1524"/>
        <v>25663670</v>
      </c>
      <c r="PV1285" s="130">
        <f t="shared" si="1524"/>
        <v>1814497.04</v>
      </c>
      <c r="PW1285" s="130">
        <f t="shared" si="1524"/>
        <v>1814497.04</v>
      </c>
      <c r="PX1285" s="130">
        <f t="shared" si="1524"/>
        <v>1814497.04</v>
      </c>
      <c r="PY1285" s="309" t="s">
        <v>808</v>
      </c>
      <c r="PZ1285" s="309" t="s">
        <v>808</v>
      </c>
      <c r="QA1285" s="309" t="s">
        <v>808</v>
      </c>
      <c r="QB1285" s="309" t="s">
        <v>808</v>
      </c>
      <c r="QC1285" s="309" t="s">
        <v>808</v>
      </c>
      <c r="QD1285" s="309" t="s">
        <v>808</v>
      </c>
      <c r="QE1285" s="130">
        <f t="shared" ref="QE1285:QS1285" si="1525">SUM(QE1286:QE1293)</f>
        <v>28228660.32</v>
      </c>
      <c r="QF1285" s="130">
        <f t="shared" si="1525"/>
        <v>29646634.34</v>
      </c>
      <c r="QG1285" s="130">
        <f t="shared" si="1525"/>
        <v>31385300.149999999</v>
      </c>
      <c r="QH1285" s="130">
        <f t="shared" si="1525"/>
        <v>1981135.53</v>
      </c>
      <c r="QI1285" s="130">
        <f t="shared" si="1525"/>
        <v>1676672.47</v>
      </c>
      <c r="QJ1285" s="130">
        <f t="shared" si="1525"/>
        <v>1531020.65</v>
      </c>
      <c r="QK1285" s="130">
        <f t="shared" si="1525"/>
        <v>515</v>
      </c>
      <c r="QL1285" s="130">
        <f t="shared" si="1525"/>
        <v>515</v>
      </c>
      <c r="QM1285" s="130">
        <f t="shared" si="1525"/>
        <v>515</v>
      </c>
      <c r="QN1285" s="130">
        <f t="shared" si="1525"/>
        <v>21830708</v>
      </c>
      <c r="QO1285" s="130">
        <f t="shared" si="1525"/>
        <v>21971860</v>
      </c>
      <c r="QP1285" s="130">
        <f t="shared" si="1525"/>
        <v>22155874</v>
      </c>
      <c r="QQ1285" s="130">
        <f t="shared" si="1525"/>
        <v>1340719.58</v>
      </c>
      <c r="QR1285" s="130">
        <f t="shared" si="1525"/>
        <v>1340719.58</v>
      </c>
      <c r="QS1285" s="130">
        <f t="shared" si="1525"/>
        <v>1340719.58</v>
      </c>
      <c r="QT1285" s="309" t="s">
        <v>808</v>
      </c>
      <c r="QU1285" s="309" t="s">
        <v>808</v>
      </c>
      <c r="QV1285" s="309" t="s">
        <v>808</v>
      </c>
      <c r="QW1285" s="309" t="s">
        <v>808</v>
      </c>
      <c r="QX1285" s="309" t="s">
        <v>808</v>
      </c>
      <c r="QY1285" s="309" t="s">
        <v>808</v>
      </c>
      <c r="QZ1285" s="130">
        <f t="shared" ref="QZ1285:RN1285" si="1526">SUM(QZ1286:QZ1293)</f>
        <v>24152718.940000001</v>
      </c>
      <c r="RA1285" s="130">
        <f t="shared" si="1526"/>
        <v>25311387.59</v>
      </c>
      <c r="RB1285" s="130">
        <f t="shared" si="1526"/>
        <v>26732900.379999999</v>
      </c>
      <c r="RC1285" s="130">
        <f t="shared" si="1526"/>
        <v>1041711.13</v>
      </c>
      <c r="RD1285" s="130">
        <f t="shared" si="1526"/>
        <v>859254.24</v>
      </c>
      <c r="RE1285" s="130">
        <f t="shared" si="1526"/>
        <v>754398.77</v>
      </c>
      <c r="RF1285" s="130">
        <f t="shared" si="1526"/>
        <v>348</v>
      </c>
      <c r="RG1285" s="130">
        <f t="shared" si="1526"/>
        <v>348</v>
      </c>
      <c r="RH1285" s="130">
        <f t="shared" si="1526"/>
        <v>348</v>
      </c>
      <c r="RI1285" s="130">
        <f t="shared" si="1526"/>
        <v>12985551</v>
      </c>
      <c r="RJ1285" s="130">
        <f t="shared" si="1526"/>
        <v>13067753</v>
      </c>
      <c r="RK1285" s="130">
        <f t="shared" si="1526"/>
        <v>13174931</v>
      </c>
      <c r="RL1285" s="130">
        <f t="shared" si="1526"/>
        <v>905956.6</v>
      </c>
      <c r="RM1285" s="130">
        <f t="shared" si="1526"/>
        <v>905956.6</v>
      </c>
      <c r="RN1285" s="130">
        <f t="shared" si="1526"/>
        <v>905956.6</v>
      </c>
      <c r="RO1285" s="309" t="s">
        <v>808</v>
      </c>
      <c r="RP1285" s="309" t="s">
        <v>808</v>
      </c>
      <c r="RQ1285" s="309" t="s">
        <v>808</v>
      </c>
      <c r="RR1285" s="309" t="s">
        <v>808</v>
      </c>
      <c r="RS1285" s="309" t="s">
        <v>808</v>
      </c>
      <c r="RT1285" s="309" t="s">
        <v>808</v>
      </c>
      <c r="RU1285" s="130">
        <f t="shared" ref="RU1285:SI1285" si="1527">SUM(RU1286:RU1293)</f>
        <v>14753501.18</v>
      </c>
      <c r="RV1285" s="130">
        <f t="shared" si="1527"/>
        <v>15455269.32</v>
      </c>
      <c r="RW1285" s="130">
        <f t="shared" si="1527"/>
        <v>16317495.869999999</v>
      </c>
      <c r="RX1285" s="130">
        <f t="shared" si="1527"/>
        <v>747897.06</v>
      </c>
      <c r="RY1285" s="130">
        <f t="shared" si="1527"/>
        <v>620402.61</v>
      </c>
      <c r="RZ1285" s="130">
        <f t="shared" si="1527"/>
        <v>547955.31000000006</v>
      </c>
      <c r="SA1285" s="130">
        <f t="shared" si="1527"/>
        <v>217</v>
      </c>
      <c r="SB1285" s="130">
        <f t="shared" si="1527"/>
        <v>217</v>
      </c>
      <c r="SC1285" s="130">
        <f t="shared" si="1527"/>
        <v>217</v>
      </c>
      <c r="SD1285" s="130">
        <f t="shared" si="1527"/>
        <v>11525854</v>
      </c>
      <c r="SE1285" s="130">
        <f t="shared" si="1527"/>
        <v>11594994</v>
      </c>
      <c r="SF1285" s="130">
        <f t="shared" si="1527"/>
        <v>11685120</v>
      </c>
      <c r="SG1285" s="130">
        <f t="shared" si="1527"/>
        <v>564933.54</v>
      </c>
      <c r="SH1285" s="130">
        <f t="shared" si="1527"/>
        <v>564933.54</v>
      </c>
      <c r="SI1285" s="130">
        <f t="shared" si="1527"/>
        <v>564933.54</v>
      </c>
      <c r="SJ1285" s="309" t="s">
        <v>808</v>
      </c>
      <c r="SK1285" s="309" t="s">
        <v>808</v>
      </c>
      <c r="SL1285" s="309" t="s">
        <v>808</v>
      </c>
      <c r="SM1285" s="309" t="s">
        <v>808</v>
      </c>
      <c r="SN1285" s="309" t="s">
        <v>808</v>
      </c>
      <c r="SO1285" s="309" t="s">
        <v>808</v>
      </c>
      <c r="SP1285" s="130">
        <f t="shared" ref="SP1285:TD1285" si="1528">SUM(SP1286:SP1293)</f>
        <v>12909704.15</v>
      </c>
      <c r="SQ1285" s="130">
        <f t="shared" si="1528"/>
        <v>13554906.699999999</v>
      </c>
      <c r="SR1285" s="130">
        <f t="shared" si="1528"/>
        <v>14345569.289999999</v>
      </c>
      <c r="SS1285" s="130">
        <f t="shared" si="1528"/>
        <v>819847.16</v>
      </c>
      <c r="ST1285" s="130">
        <f t="shared" si="1528"/>
        <v>687498.72</v>
      </c>
      <c r="SU1285" s="130">
        <f t="shared" si="1528"/>
        <v>616941.49</v>
      </c>
      <c r="SV1285" s="130">
        <f t="shared" si="1528"/>
        <v>571</v>
      </c>
      <c r="SW1285" s="130">
        <f t="shared" si="1528"/>
        <v>571</v>
      </c>
      <c r="SX1285" s="130">
        <f t="shared" si="1528"/>
        <v>571</v>
      </c>
      <c r="SY1285" s="130">
        <f t="shared" si="1528"/>
        <v>21011153</v>
      </c>
      <c r="SZ1285" s="130">
        <f t="shared" si="1528"/>
        <v>21145532</v>
      </c>
      <c r="TA1285" s="130">
        <f t="shared" si="1528"/>
        <v>21320735</v>
      </c>
      <c r="TB1285" s="130">
        <f t="shared" si="1528"/>
        <v>1486480.22</v>
      </c>
      <c r="TC1285" s="130">
        <f t="shared" si="1528"/>
        <v>1486480.22</v>
      </c>
      <c r="TD1285" s="130">
        <f t="shared" si="1528"/>
        <v>1486480.22</v>
      </c>
      <c r="TE1285" s="309" t="s">
        <v>808</v>
      </c>
      <c r="TF1285" s="309" t="s">
        <v>808</v>
      </c>
      <c r="TG1285" s="309" t="s">
        <v>808</v>
      </c>
      <c r="TH1285" s="309" t="s">
        <v>808</v>
      </c>
      <c r="TI1285" s="309" t="s">
        <v>808</v>
      </c>
      <c r="TJ1285" s="309" t="s">
        <v>808</v>
      </c>
      <c r="TK1285" s="130">
        <f t="shared" ref="TK1285:TY1285" si="1529">SUM(TK1286:TK1293)</f>
        <v>23364962.829999998</v>
      </c>
      <c r="TL1285" s="130">
        <f t="shared" si="1529"/>
        <v>24502115.66</v>
      </c>
      <c r="TM1285" s="130">
        <f t="shared" si="1529"/>
        <v>25896906.449999999</v>
      </c>
      <c r="TN1285" s="130">
        <f t="shared" si="1529"/>
        <v>1331265.69</v>
      </c>
      <c r="TO1285" s="130">
        <f t="shared" si="1529"/>
        <v>1104476.55</v>
      </c>
      <c r="TP1285" s="130">
        <f t="shared" si="1529"/>
        <v>975961.94</v>
      </c>
      <c r="TQ1285" s="130">
        <f t="shared" si="1529"/>
        <v>326</v>
      </c>
      <c r="TR1285" s="130">
        <f t="shared" si="1529"/>
        <v>326</v>
      </c>
      <c r="TS1285" s="130">
        <f t="shared" si="1529"/>
        <v>326</v>
      </c>
      <c r="TT1285" s="130">
        <f t="shared" si="1529"/>
        <v>12542062</v>
      </c>
      <c r="TU1285" s="130">
        <f t="shared" si="1529"/>
        <v>12619687</v>
      </c>
      <c r="TV1285" s="130">
        <f t="shared" si="1529"/>
        <v>12720904</v>
      </c>
      <c r="TW1285" s="130">
        <f t="shared" si="1529"/>
        <v>848705.5</v>
      </c>
      <c r="TX1285" s="130">
        <f t="shared" si="1529"/>
        <v>848705.5</v>
      </c>
      <c r="TY1285" s="130">
        <f t="shared" si="1529"/>
        <v>848705.5</v>
      </c>
      <c r="TZ1285" s="309" t="s">
        <v>808</v>
      </c>
      <c r="UA1285" s="309" t="s">
        <v>808</v>
      </c>
      <c r="UB1285" s="309" t="s">
        <v>808</v>
      </c>
      <c r="UC1285" s="309" t="s">
        <v>808</v>
      </c>
      <c r="UD1285" s="309" t="s">
        <v>808</v>
      </c>
      <c r="UE1285" s="309" t="s">
        <v>808</v>
      </c>
      <c r="UF1285" s="130">
        <f t="shared" ref="UF1285:UT1285" si="1530">SUM(UF1286:UF1293)</f>
        <v>13802502.699999999</v>
      </c>
      <c r="UG1285" s="130">
        <f t="shared" si="1530"/>
        <v>14483219.960000001</v>
      </c>
      <c r="UH1285" s="130">
        <f t="shared" si="1530"/>
        <v>15317335.390000001</v>
      </c>
      <c r="UI1285" s="130">
        <f t="shared" si="1530"/>
        <v>914699.97</v>
      </c>
      <c r="UJ1285" s="130">
        <f t="shared" si="1530"/>
        <v>779183.6</v>
      </c>
      <c r="UK1285" s="130">
        <f t="shared" si="1530"/>
        <v>701638.51</v>
      </c>
      <c r="UL1285" s="130">
        <f t="shared" si="1530"/>
        <v>659</v>
      </c>
      <c r="UM1285" s="130">
        <f t="shared" si="1530"/>
        <v>659</v>
      </c>
      <c r="UN1285" s="130">
        <f t="shared" si="1530"/>
        <v>659</v>
      </c>
      <c r="UO1285" s="130">
        <f t="shared" si="1530"/>
        <v>24009568</v>
      </c>
      <c r="UP1285" s="130">
        <f t="shared" si="1530"/>
        <v>24165477</v>
      </c>
      <c r="UQ1285" s="130">
        <f t="shared" si="1530"/>
        <v>24368754</v>
      </c>
      <c r="UR1285" s="130">
        <f t="shared" si="1530"/>
        <v>1715582.9</v>
      </c>
      <c r="US1285" s="130">
        <f t="shared" si="1530"/>
        <v>1715582.9</v>
      </c>
      <c r="UT1285" s="130">
        <f t="shared" si="1530"/>
        <v>1715582.9</v>
      </c>
      <c r="UU1285" s="309" t="s">
        <v>808</v>
      </c>
      <c r="UV1285" s="309" t="s">
        <v>808</v>
      </c>
      <c r="UW1285" s="309" t="s">
        <v>808</v>
      </c>
      <c r="UX1285" s="309" t="s">
        <v>808</v>
      </c>
      <c r="UY1285" s="309" t="s">
        <v>808</v>
      </c>
      <c r="UZ1285" s="309" t="s">
        <v>808</v>
      </c>
      <c r="VA1285" s="130">
        <f t="shared" ref="VA1285:VO1285" si="1531">SUM(VA1286:VA1293)</f>
        <v>26842564.309999999</v>
      </c>
      <c r="VB1285" s="130">
        <f t="shared" si="1531"/>
        <v>28229386.329999998</v>
      </c>
      <c r="VC1285" s="130">
        <f t="shared" si="1531"/>
        <v>29915416.239999998</v>
      </c>
      <c r="VD1285" s="130">
        <f t="shared" si="1531"/>
        <v>968780.78</v>
      </c>
      <c r="VE1285" s="130">
        <f t="shared" si="1531"/>
        <v>809466.75</v>
      </c>
      <c r="VF1285" s="130">
        <f t="shared" si="1531"/>
        <v>695287.84</v>
      </c>
      <c r="VG1285" s="130">
        <f t="shared" si="1531"/>
        <v>598</v>
      </c>
      <c r="VH1285" s="130">
        <f t="shared" si="1531"/>
        <v>598</v>
      </c>
      <c r="VI1285" s="130">
        <f t="shared" si="1531"/>
        <v>598</v>
      </c>
      <c r="VJ1285" s="130">
        <f t="shared" si="1531"/>
        <v>25596928</v>
      </c>
      <c r="VK1285" s="130">
        <f t="shared" si="1531"/>
        <v>25765284</v>
      </c>
      <c r="VL1285" s="130">
        <f t="shared" si="1531"/>
        <v>25984758</v>
      </c>
      <c r="VM1285" s="130">
        <f t="shared" si="1531"/>
        <v>1556799.3</v>
      </c>
      <c r="VN1285" s="130">
        <f t="shared" si="1531"/>
        <v>1556799.3</v>
      </c>
      <c r="VO1285" s="130">
        <f t="shared" si="1531"/>
        <v>1556799.3</v>
      </c>
      <c r="VP1285" s="309" t="s">
        <v>808</v>
      </c>
      <c r="VQ1285" s="309" t="s">
        <v>808</v>
      </c>
      <c r="VR1285" s="309" t="s">
        <v>808</v>
      </c>
      <c r="VS1285" s="309" t="s">
        <v>808</v>
      </c>
      <c r="VT1285" s="309" t="s">
        <v>808</v>
      </c>
      <c r="VU1285" s="309" t="s">
        <v>808</v>
      </c>
      <c r="VV1285" s="130">
        <f t="shared" ref="VV1285:WJ1285" si="1532">SUM(VV1286:VV1293)</f>
        <v>28156071.489999998</v>
      </c>
      <c r="VW1285" s="130">
        <f t="shared" si="1532"/>
        <v>29485271.489999998</v>
      </c>
      <c r="VX1285" s="130">
        <f t="shared" si="1532"/>
        <v>31116698.890000001</v>
      </c>
      <c r="VY1285" s="130">
        <f t="shared" si="1532"/>
        <v>1087206.05</v>
      </c>
      <c r="VZ1285" s="130">
        <f t="shared" si="1532"/>
        <v>914465.08</v>
      </c>
      <c r="WA1285" s="130">
        <f t="shared" si="1532"/>
        <v>800878.57</v>
      </c>
      <c r="WB1285" s="130">
        <f t="shared" si="1532"/>
        <v>516</v>
      </c>
      <c r="WC1285" s="130">
        <f t="shared" si="1532"/>
        <v>516</v>
      </c>
      <c r="WD1285" s="130">
        <f t="shared" si="1532"/>
        <v>516</v>
      </c>
      <c r="WE1285" s="130">
        <f t="shared" si="1532"/>
        <v>18290652</v>
      </c>
      <c r="WF1285" s="130">
        <f t="shared" si="1532"/>
        <v>18412944</v>
      </c>
      <c r="WG1285" s="130">
        <f t="shared" si="1532"/>
        <v>18572388</v>
      </c>
      <c r="WH1285" s="130">
        <f t="shared" si="1532"/>
        <v>1343302.8</v>
      </c>
      <c r="WI1285" s="130">
        <f t="shared" si="1532"/>
        <v>1343302.8</v>
      </c>
      <c r="WJ1285" s="130">
        <f t="shared" si="1532"/>
        <v>1343302.8</v>
      </c>
      <c r="WK1285" s="309" t="s">
        <v>808</v>
      </c>
      <c r="WL1285" s="309" t="s">
        <v>808</v>
      </c>
      <c r="WM1285" s="309" t="s">
        <v>808</v>
      </c>
      <c r="WN1285" s="309" t="s">
        <v>808</v>
      </c>
      <c r="WO1285" s="309" t="s">
        <v>808</v>
      </c>
      <c r="WP1285" s="309" t="s">
        <v>808</v>
      </c>
      <c r="WQ1285" s="130">
        <f t="shared" ref="WQ1285:XE1285" si="1533">SUM(WQ1286:WQ1293)</f>
        <v>20433558.719999999</v>
      </c>
      <c r="WR1285" s="130">
        <f t="shared" si="1533"/>
        <v>21457792.920000002</v>
      </c>
      <c r="WS1285" s="130">
        <f t="shared" si="1533"/>
        <v>22713891.719999999</v>
      </c>
      <c r="WT1285" s="130">
        <f t="shared" si="1533"/>
        <v>1091737.32</v>
      </c>
      <c r="WU1285" s="130">
        <f t="shared" si="1533"/>
        <v>910745.16</v>
      </c>
      <c r="WV1285" s="130">
        <f t="shared" si="1533"/>
        <v>791409.84</v>
      </c>
      <c r="WW1285" s="130">
        <f t="shared" si="1533"/>
        <v>553</v>
      </c>
      <c r="WX1285" s="130">
        <f t="shared" si="1533"/>
        <v>553</v>
      </c>
      <c r="WY1285" s="130">
        <f t="shared" si="1533"/>
        <v>553</v>
      </c>
      <c r="WZ1285" s="130">
        <f t="shared" si="1533"/>
        <v>20565836</v>
      </c>
      <c r="XA1285" s="130">
        <f t="shared" si="1533"/>
        <v>20695712</v>
      </c>
      <c r="XB1285" s="130">
        <f t="shared" si="1533"/>
        <v>20865044</v>
      </c>
      <c r="XC1285" s="130">
        <f t="shared" si="1533"/>
        <v>1439619.8</v>
      </c>
      <c r="XD1285" s="130">
        <f t="shared" si="1533"/>
        <v>1439619.8</v>
      </c>
      <c r="XE1285" s="130">
        <f t="shared" si="1533"/>
        <v>1439619.8</v>
      </c>
      <c r="XF1285" s="309" t="s">
        <v>808</v>
      </c>
      <c r="XG1285" s="309" t="s">
        <v>808</v>
      </c>
      <c r="XH1285" s="309" t="s">
        <v>808</v>
      </c>
      <c r="XI1285" s="309" t="s">
        <v>808</v>
      </c>
      <c r="XJ1285" s="309" t="s">
        <v>808</v>
      </c>
      <c r="XK1285" s="309" t="s">
        <v>808</v>
      </c>
      <c r="XL1285" s="130">
        <f t="shared" ref="XL1285:XZ1285" si="1534">SUM(XL1286:XL1293)</f>
        <v>22850885.140000001</v>
      </c>
      <c r="XM1285" s="130">
        <f t="shared" si="1534"/>
        <v>23948228.329999998</v>
      </c>
      <c r="XN1285" s="130">
        <f t="shared" si="1534"/>
        <v>25293386.18</v>
      </c>
      <c r="XO1285" s="130">
        <f t="shared" si="1534"/>
        <v>869971.02</v>
      </c>
      <c r="XP1285" s="130">
        <f t="shared" si="1534"/>
        <v>732622.86</v>
      </c>
      <c r="XQ1285" s="130">
        <f t="shared" si="1534"/>
        <v>646858.39</v>
      </c>
      <c r="XR1285" s="130">
        <f t="shared" si="1534"/>
        <v>0</v>
      </c>
      <c r="XS1285" s="130">
        <f t="shared" si="1534"/>
        <v>0</v>
      </c>
      <c r="XT1285" s="130">
        <f t="shared" si="1534"/>
        <v>0</v>
      </c>
      <c r="XU1285" s="130">
        <f t="shared" si="1534"/>
        <v>0</v>
      </c>
      <c r="XV1285" s="130">
        <f t="shared" si="1534"/>
        <v>0</v>
      </c>
      <c r="XW1285" s="130">
        <f t="shared" si="1534"/>
        <v>0</v>
      </c>
      <c r="XX1285" s="130">
        <f t="shared" si="1534"/>
        <v>0</v>
      </c>
      <c r="XY1285" s="130">
        <f t="shared" si="1534"/>
        <v>0</v>
      </c>
      <c r="XZ1285" s="130">
        <f t="shared" si="1534"/>
        <v>0</v>
      </c>
      <c r="YA1285" s="309" t="s">
        <v>808</v>
      </c>
      <c r="YB1285" s="309" t="s">
        <v>808</v>
      </c>
      <c r="YC1285" s="309" t="s">
        <v>808</v>
      </c>
      <c r="YD1285" s="309" t="s">
        <v>808</v>
      </c>
      <c r="YE1285" s="309" t="s">
        <v>808</v>
      </c>
      <c r="YF1285" s="309" t="s">
        <v>808</v>
      </c>
      <c r="YG1285" s="130">
        <f t="shared" ref="YG1285:YU1285" si="1535">SUM(YG1286:YG1293)</f>
        <v>0</v>
      </c>
      <c r="YH1285" s="130">
        <f t="shared" si="1535"/>
        <v>0</v>
      </c>
      <c r="YI1285" s="130">
        <f t="shared" si="1535"/>
        <v>0</v>
      </c>
      <c r="YJ1285" s="130">
        <f t="shared" si="1535"/>
        <v>0</v>
      </c>
      <c r="YK1285" s="130">
        <f t="shared" si="1535"/>
        <v>0</v>
      </c>
      <c r="YL1285" s="130">
        <f t="shared" si="1535"/>
        <v>0</v>
      </c>
      <c r="YM1285" s="130">
        <f t="shared" si="1535"/>
        <v>12572</v>
      </c>
      <c r="YN1285" s="130">
        <f t="shared" si="1535"/>
        <v>12572</v>
      </c>
      <c r="YO1285" s="130">
        <f t="shared" si="1535"/>
        <v>12572</v>
      </c>
      <c r="YP1285" s="130">
        <f t="shared" si="1535"/>
        <v>493262956</v>
      </c>
      <c r="YQ1285" s="130">
        <f t="shared" si="1535"/>
        <v>496469249</v>
      </c>
      <c r="YR1285" s="130">
        <f t="shared" si="1535"/>
        <v>500649641</v>
      </c>
      <c r="YS1285" s="130">
        <f t="shared" si="1535"/>
        <v>32729352.539999999</v>
      </c>
      <c r="YT1285" s="130">
        <f t="shared" si="1535"/>
        <v>32729352.539999999</v>
      </c>
      <c r="YU1285" s="130">
        <f t="shared" si="1535"/>
        <v>32729352.539999999</v>
      </c>
      <c r="YV1285" s="309" t="s">
        <v>808</v>
      </c>
      <c r="YW1285" s="309" t="s">
        <v>808</v>
      </c>
      <c r="YX1285" s="309" t="s">
        <v>808</v>
      </c>
      <c r="YY1285" s="309" t="s">
        <v>808</v>
      </c>
      <c r="YZ1285" s="309" t="s">
        <v>808</v>
      </c>
      <c r="ZA1285" s="309" t="s">
        <v>808</v>
      </c>
      <c r="ZB1285" s="130">
        <f t="shared" ref="ZB1285:ZG1285" si="1536">SUM(ZB1286:ZB1293)</f>
        <v>550207566.22000003</v>
      </c>
      <c r="ZC1285" s="130">
        <f t="shared" si="1536"/>
        <v>577617851.95000005</v>
      </c>
      <c r="ZD1285" s="130">
        <f t="shared" si="1536"/>
        <v>611219164.99000001</v>
      </c>
      <c r="ZE1285" s="130">
        <f t="shared" si="1536"/>
        <v>28527830.140000001</v>
      </c>
      <c r="ZF1285" s="130">
        <f t="shared" si="1536"/>
        <v>23980947.609999999</v>
      </c>
      <c r="ZG1285" s="130">
        <f t="shared" si="1536"/>
        <v>21478316.760000002</v>
      </c>
    </row>
    <row r="1286" spans="1:683">
      <c r="A1286" s="12" t="s">
        <v>714</v>
      </c>
      <c r="B1286" s="297" t="s">
        <v>709</v>
      </c>
      <c r="C1286" s="5"/>
      <c r="D1286" s="652"/>
      <c r="E1286" s="286"/>
      <c r="F1286" s="111">
        <f t="shared" ref="F1286:H1293" si="1537">F49</f>
        <v>35447</v>
      </c>
      <c r="G1286" s="111">
        <f t="shared" si="1537"/>
        <v>35684</v>
      </c>
      <c r="H1286" s="111">
        <f t="shared" si="1537"/>
        <v>35993</v>
      </c>
      <c r="I1286" s="98">
        <f t="shared" ref="I1286:K1293" si="1538">F415</f>
        <v>2603.3000000000002</v>
      </c>
      <c r="J1286" s="98">
        <f t="shared" si="1538"/>
        <v>2603.3000000000002</v>
      </c>
      <c r="K1286" s="98">
        <f t="shared" si="1538"/>
        <v>2603.3000000000002</v>
      </c>
      <c r="L1286" s="103">
        <v>284</v>
      </c>
      <c r="M1286" s="103">
        <v>284</v>
      </c>
      <c r="N1286" s="103">
        <v>284</v>
      </c>
      <c r="O1286" s="98">
        <f t="shared" ref="O1286:O1293" si="1539">$F1286*L1286</f>
        <v>10066948</v>
      </c>
      <c r="P1286" s="98">
        <f t="shared" ref="P1286:P1293" si="1540">$G1286*M1286</f>
        <v>10134256</v>
      </c>
      <c r="Q1286" s="98">
        <f t="shared" ref="Q1286:Q1293" si="1541">$H1286*N1286</f>
        <v>10222012</v>
      </c>
      <c r="R1286" s="98">
        <f t="shared" ref="R1286:R1293" si="1542">$I1286*L1286</f>
        <v>739337.2</v>
      </c>
      <c r="S1286" s="98">
        <f t="shared" ref="S1286:S1293" si="1543">$J1286*M1286</f>
        <v>739337.2</v>
      </c>
      <c r="T1286" s="98">
        <f t="shared" ref="T1286:T1293" si="1544">$K1286*N1286</f>
        <v>739337.2</v>
      </c>
      <c r="U1286" s="98">
        <f t="shared" ref="U1286:U1293" si="1545">$F1286*U$1306</f>
        <v>40097.699999999997</v>
      </c>
      <c r="V1286" s="98">
        <f t="shared" ref="V1286:V1293" si="1546">$G1286*V$1306</f>
        <v>42206.89</v>
      </c>
      <c r="W1286" s="98">
        <f t="shared" ref="W1286:W1293" si="1547">$H1286*W$1306</f>
        <v>44794.15</v>
      </c>
      <c r="X1286" s="98">
        <f t="shared" ref="X1286:X1293" si="1548">$I1286*X$1306</f>
        <v>2436.86</v>
      </c>
      <c r="Y1286" s="98">
        <f t="shared" ref="Y1286:Y1293" si="1549">$J1286*Y$1306</f>
        <v>2033.53</v>
      </c>
      <c r="Z1286" s="98">
        <f t="shared" ref="Z1286:Z1293" si="1550">$K1286*Z$1306</f>
        <v>1878.25</v>
      </c>
      <c r="AA1286" s="98">
        <f t="shared" ref="AA1286:AC1293" si="1551">L1286*U1286</f>
        <v>11387746.800000001</v>
      </c>
      <c r="AB1286" s="98">
        <f t="shared" si="1551"/>
        <v>11986756.76</v>
      </c>
      <c r="AC1286" s="98">
        <f t="shared" si="1551"/>
        <v>12721538.6</v>
      </c>
      <c r="AD1286" s="98">
        <f t="shared" ref="AD1286:AF1293" si="1552">L1286*X1286</f>
        <v>692068.24</v>
      </c>
      <c r="AE1286" s="98">
        <f t="shared" si="1552"/>
        <v>577522.52</v>
      </c>
      <c r="AF1286" s="98">
        <f t="shared" si="1552"/>
        <v>533423</v>
      </c>
      <c r="AG1286" s="103">
        <v>522</v>
      </c>
      <c r="AH1286" s="103">
        <v>522</v>
      </c>
      <c r="AI1286" s="103">
        <v>522</v>
      </c>
      <c r="AJ1286" s="98">
        <f t="shared" ref="AJ1286:AJ1293" si="1553">$F1286*AG1286</f>
        <v>18503334</v>
      </c>
      <c r="AK1286" s="98">
        <f t="shared" ref="AK1286:AK1293" si="1554">$G1286*AH1286</f>
        <v>18627048</v>
      </c>
      <c r="AL1286" s="98">
        <f t="shared" ref="AL1286:AL1293" si="1555">$H1286*AI1286</f>
        <v>18788346</v>
      </c>
      <c r="AM1286" s="98">
        <f t="shared" ref="AM1286:AM1293" si="1556">$I1286*AG1286</f>
        <v>1358922.6</v>
      </c>
      <c r="AN1286" s="98">
        <f t="shared" ref="AN1286:AN1293" si="1557">$J1286*AH1286</f>
        <v>1358922.6</v>
      </c>
      <c r="AO1286" s="98">
        <f t="shared" ref="AO1286:AO1293" si="1558">$K1286*AI1286</f>
        <v>1358922.6</v>
      </c>
      <c r="AP1286" s="98">
        <f t="shared" ref="AP1286:AP1293" si="1559">$F1286*AP$1306</f>
        <v>39834.81</v>
      </c>
      <c r="AQ1286" s="98">
        <f t="shared" ref="AQ1286:AQ1293" si="1560">$G1286*AQ$1306</f>
        <v>41935.21</v>
      </c>
      <c r="AR1286" s="98">
        <f t="shared" ref="AR1286:AR1293" si="1561">$H1286*AR$1306</f>
        <v>44511.24</v>
      </c>
      <c r="AS1286" s="98">
        <f t="shared" ref="AS1286:AS1293" si="1562">$I1286*AS$1306</f>
        <v>2973.71</v>
      </c>
      <c r="AT1286" s="98">
        <f t="shared" ref="AT1286:AT1293" si="1563">$J1286*AT$1306</f>
        <v>2637.34</v>
      </c>
      <c r="AU1286" s="98">
        <f t="shared" ref="AU1286:AU1293" si="1564">$K1286*AU$1306</f>
        <v>2445.39</v>
      </c>
      <c r="AV1286" s="98">
        <f t="shared" ref="AV1286:AX1293" si="1565">AG1286*AP1286</f>
        <v>20793770.82</v>
      </c>
      <c r="AW1286" s="98">
        <f t="shared" si="1565"/>
        <v>21890179.620000001</v>
      </c>
      <c r="AX1286" s="98">
        <f t="shared" si="1565"/>
        <v>23234867.280000001</v>
      </c>
      <c r="AY1286" s="98">
        <f t="shared" ref="AY1286:BA1293" si="1566">AG1286*AS1286</f>
        <v>1552276.62</v>
      </c>
      <c r="AZ1286" s="98">
        <f t="shared" si="1566"/>
        <v>1376691.48</v>
      </c>
      <c r="BA1286" s="98">
        <f t="shared" si="1566"/>
        <v>1276493.58</v>
      </c>
      <c r="BB1286" s="103">
        <v>363</v>
      </c>
      <c r="BC1286" s="103">
        <v>363</v>
      </c>
      <c r="BD1286" s="103">
        <v>363</v>
      </c>
      <c r="BE1286" s="98">
        <f t="shared" ref="BE1286:BE1293" si="1567">$F1286*BB1286</f>
        <v>12867261</v>
      </c>
      <c r="BF1286" s="98">
        <f t="shared" ref="BF1286:BF1293" si="1568">$G1286*BC1286</f>
        <v>12953292</v>
      </c>
      <c r="BG1286" s="98">
        <f t="shared" ref="BG1286:BG1293" si="1569">$H1286*BD1286</f>
        <v>13065459</v>
      </c>
      <c r="BH1286" s="98">
        <f t="shared" ref="BH1286:BH1293" si="1570">$I1286*BB1286</f>
        <v>944997.9</v>
      </c>
      <c r="BI1286" s="98">
        <f t="shared" ref="BI1286:BI1293" si="1571">$J1286*BC1286</f>
        <v>944997.9</v>
      </c>
      <c r="BJ1286" s="98">
        <f t="shared" ref="BJ1286:BJ1293" si="1572">$K1286*BD1286</f>
        <v>944997.9</v>
      </c>
      <c r="BK1286" s="98">
        <f t="shared" ref="BK1286:BK1293" si="1573">$F1286*BK$1306</f>
        <v>39626.65</v>
      </c>
      <c r="BL1286" s="98">
        <f t="shared" ref="BL1286:BL1293" si="1574">$G1286*BL$1306</f>
        <v>41563.21</v>
      </c>
      <c r="BM1286" s="98">
        <f t="shared" ref="BM1286:BM1293" si="1575">$H1286*BM$1306</f>
        <v>43938.44</v>
      </c>
      <c r="BN1286" s="98">
        <f t="shared" ref="BN1286:BN1293" si="1576">$I1286*BN$1306</f>
        <v>1958.15</v>
      </c>
      <c r="BO1286" s="98">
        <f t="shared" ref="BO1286:BO1293" si="1577">$J1286*BO$1306</f>
        <v>1656.88</v>
      </c>
      <c r="BP1286" s="98">
        <f t="shared" ref="BP1286:BP1293" si="1578">$K1286*BP$1306</f>
        <v>1495.97</v>
      </c>
      <c r="BQ1286" s="98">
        <f t="shared" ref="BQ1286:BS1293" si="1579">BB1286*BK1286</f>
        <v>14384473.949999999</v>
      </c>
      <c r="BR1286" s="98">
        <f t="shared" si="1579"/>
        <v>15087445.23</v>
      </c>
      <c r="BS1286" s="98">
        <f t="shared" si="1579"/>
        <v>15949653.720000001</v>
      </c>
      <c r="BT1286" s="98">
        <f t="shared" ref="BT1286:BV1293" si="1580">BB1286*BN1286</f>
        <v>710808.45</v>
      </c>
      <c r="BU1286" s="98">
        <f t="shared" si="1580"/>
        <v>601447.43999999994</v>
      </c>
      <c r="BV1286" s="98">
        <f t="shared" si="1580"/>
        <v>543037.11</v>
      </c>
      <c r="BW1286" s="103">
        <v>300</v>
      </c>
      <c r="BX1286" s="103">
        <v>300</v>
      </c>
      <c r="BY1286" s="103">
        <v>300</v>
      </c>
      <c r="BZ1286" s="98">
        <f t="shared" ref="BZ1286:BZ1293" si="1581">$F1286*BW1286</f>
        <v>10634100</v>
      </c>
      <c r="CA1286" s="98">
        <f t="shared" ref="CA1286:CA1293" si="1582">$G1286*BX1286</f>
        <v>10705200</v>
      </c>
      <c r="CB1286" s="98">
        <f t="shared" ref="CB1286:CB1293" si="1583">$H1286*BY1286</f>
        <v>10797900</v>
      </c>
      <c r="CC1286" s="98">
        <f t="shared" ref="CC1286:CC1293" si="1584">$I1286*BW1286</f>
        <v>780990</v>
      </c>
      <c r="CD1286" s="98">
        <f t="shared" ref="CD1286:CD1293" si="1585">$J1286*BX1286</f>
        <v>780990</v>
      </c>
      <c r="CE1286" s="98">
        <f t="shared" ref="CE1286:CE1293" si="1586">$K1286*BY1286</f>
        <v>780990</v>
      </c>
      <c r="CF1286" s="98">
        <f t="shared" ref="CF1286:CF1293" si="1587">$F1286*CF$1306</f>
        <v>39628.019999999997</v>
      </c>
      <c r="CG1286" s="98">
        <f t="shared" ref="CG1286:CG1293" si="1588">$G1286*CG$1306</f>
        <v>41648.29</v>
      </c>
      <c r="CH1286" s="98">
        <f t="shared" ref="CH1286:CH1293" si="1589">$H1286*CH$1306</f>
        <v>44127.3</v>
      </c>
      <c r="CI1286" s="98">
        <f t="shared" ref="CI1286:CI1293" si="1590">$I1286*CI$1306</f>
        <v>2777.42</v>
      </c>
      <c r="CJ1286" s="98">
        <f t="shared" ref="CJ1286:CJ1293" si="1591">$J1286*CJ$1306</f>
        <v>2298.21</v>
      </c>
      <c r="CK1286" s="98">
        <f t="shared" ref="CK1286:CK1293" si="1592">$K1286*CK$1306</f>
        <v>2152.23</v>
      </c>
      <c r="CL1286" s="98">
        <f t="shared" ref="CL1286:CN1293" si="1593">BW1286*CF1286</f>
        <v>11888406</v>
      </c>
      <c r="CM1286" s="98">
        <f t="shared" si="1593"/>
        <v>12494487</v>
      </c>
      <c r="CN1286" s="98">
        <f t="shared" si="1593"/>
        <v>13238190</v>
      </c>
      <c r="CO1286" s="98">
        <f t="shared" ref="CO1286:CQ1293" si="1594">BW1286*CI1286</f>
        <v>833226</v>
      </c>
      <c r="CP1286" s="98">
        <f t="shared" si="1594"/>
        <v>689463</v>
      </c>
      <c r="CQ1286" s="98">
        <f t="shared" si="1594"/>
        <v>645669</v>
      </c>
      <c r="CR1286" s="103">
        <v>406</v>
      </c>
      <c r="CS1286" s="103">
        <v>406</v>
      </c>
      <c r="CT1286" s="103">
        <v>406</v>
      </c>
      <c r="CU1286" s="98">
        <f t="shared" ref="CU1286:CU1293" si="1595">$F1286*CR1286</f>
        <v>14391482</v>
      </c>
      <c r="CV1286" s="98">
        <f t="shared" ref="CV1286:CV1293" si="1596">$G1286*CS1286</f>
        <v>14487704</v>
      </c>
      <c r="CW1286" s="98">
        <f t="shared" ref="CW1286:CW1293" si="1597">$H1286*CT1286</f>
        <v>14613158</v>
      </c>
      <c r="CX1286" s="98">
        <f t="shared" ref="CX1286:CX1293" si="1598">$I1286*CR1286</f>
        <v>1056939.8</v>
      </c>
      <c r="CY1286" s="98">
        <f t="shared" ref="CY1286:CY1293" si="1599">$J1286*CS1286</f>
        <v>1056939.8</v>
      </c>
      <c r="CZ1286" s="98">
        <f t="shared" ref="CZ1286:CZ1293" si="1600">$K1286*CT1286</f>
        <v>1056939.8</v>
      </c>
      <c r="DA1286" s="98">
        <f t="shared" ref="DA1286:DA1293" si="1601">$F1286*DA$1306</f>
        <v>39228.39</v>
      </c>
      <c r="DB1286" s="98">
        <f t="shared" ref="DB1286:DB1293" si="1602">$G1286*DB$1306</f>
        <v>41084.54</v>
      </c>
      <c r="DC1286" s="98">
        <f t="shared" ref="DC1286:DC1293" si="1603">$H1286*DC$1306</f>
        <v>43364.26</v>
      </c>
      <c r="DD1286" s="98">
        <f t="shared" ref="DD1286:DD1293" si="1604">$I1286*DD$1306</f>
        <v>1692.92</v>
      </c>
      <c r="DE1286" s="98">
        <f t="shared" ref="DE1286:DE1293" si="1605">$J1286*DE$1306</f>
        <v>1409.7</v>
      </c>
      <c r="DF1286" s="98">
        <f t="shared" ref="DF1286:DF1293" si="1606">$K1286*DF$1306</f>
        <v>1288.1300000000001</v>
      </c>
      <c r="DG1286" s="98">
        <f t="shared" ref="DG1286:DI1293" si="1607">CR1286*DA1286</f>
        <v>15926726.34</v>
      </c>
      <c r="DH1286" s="98">
        <f t="shared" si="1607"/>
        <v>16680323.24</v>
      </c>
      <c r="DI1286" s="98">
        <f t="shared" si="1607"/>
        <v>17605889.559999999</v>
      </c>
      <c r="DJ1286" s="98">
        <f t="shared" ref="DJ1286:DL1293" si="1608">CR1286*DD1286</f>
        <v>687325.52</v>
      </c>
      <c r="DK1286" s="98">
        <f t="shared" si="1608"/>
        <v>572338.19999999995</v>
      </c>
      <c r="DL1286" s="98">
        <f t="shared" si="1608"/>
        <v>522980.78</v>
      </c>
      <c r="DM1286" s="103">
        <v>298</v>
      </c>
      <c r="DN1286" s="103">
        <v>298</v>
      </c>
      <c r="DO1286" s="103">
        <v>298</v>
      </c>
      <c r="DP1286" s="98">
        <f t="shared" ref="DP1286:DP1293" si="1609">$F1286*DM1286</f>
        <v>10563206</v>
      </c>
      <c r="DQ1286" s="98">
        <f t="shared" ref="DQ1286:DQ1293" si="1610">$G1286*DN1286</f>
        <v>10633832</v>
      </c>
      <c r="DR1286" s="98">
        <f t="shared" ref="DR1286:DR1293" si="1611">$H1286*DO1286</f>
        <v>10725914</v>
      </c>
      <c r="DS1286" s="98">
        <f t="shared" ref="DS1286:DS1293" si="1612">$I1286*DM1286</f>
        <v>775783.4</v>
      </c>
      <c r="DT1286" s="98">
        <f t="shared" ref="DT1286:DT1293" si="1613">$J1286*DN1286</f>
        <v>775783.4</v>
      </c>
      <c r="DU1286" s="98">
        <f t="shared" ref="DU1286:DU1293" si="1614">$K1286*DO1286</f>
        <v>775783.4</v>
      </c>
      <c r="DV1286" s="98">
        <f t="shared" ref="DV1286:DV1293" si="1615">$F1286*DV$1306</f>
        <v>39842.839999999997</v>
      </c>
      <c r="DW1286" s="98">
        <f t="shared" ref="DW1286:DW1293" si="1616">$G1286*DW$1306</f>
        <v>41944.02</v>
      </c>
      <c r="DX1286" s="98">
        <f t="shared" ref="DX1286:DX1293" si="1617">$H1286*DX$1306</f>
        <v>44520.46</v>
      </c>
      <c r="DY1286" s="98">
        <f t="shared" ref="DY1286:DY1293" si="1618">$I1286*DY$1306</f>
        <v>2338.9299999999998</v>
      </c>
      <c r="DZ1286" s="98">
        <f t="shared" ref="DZ1286:DZ1293" si="1619">$J1286*DZ$1306</f>
        <v>1939.49</v>
      </c>
      <c r="EA1286" s="98">
        <f t="shared" ref="EA1286:EA1293" si="1620">$K1286*EA$1306</f>
        <v>1785.12</v>
      </c>
      <c r="EB1286" s="98">
        <f t="shared" ref="EB1286:ED1293" si="1621">DM1286*DV1286</f>
        <v>11873166.32</v>
      </c>
      <c r="EC1286" s="98">
        <f t="shared" si="1621"/>
        <v>12499317.960000001</v>
      </c>
      <c r="ED1286" s="98">
        <f t="shared" si="1621"/>
        <v>13267097.08</v>
      </c>
      <c r="EE1286" s="98">
        <f t="shared" ref="EE1286:EG1293" si="1622">DM1286*DY1286</f>
        <v>697001.14</v>
      </c>
      <c r="EF1286" s="98">
        <f t="shared" si="1622"/>
        <v>577968.02</v>
      </c>
      <c r="EG1286" s="98">
        <f t="shared" si="1622"/>
        <v>531965.76</v>
      </c>
      <c r="EH1286" s="103">
        <v>342</v>
      </c>
      <c r="EI1286" s="103">
        <v>342</v>
      </c>
      <c r="EJ1286" s="103">
        <v>342</v>
      </c>
      <c r="EK1286" s="98">
        <f t="shared" ref="EK1286:EK1293" si="1623">$F1286*EH1286</f>
        <v>12122874</v>
      </c>
      <c r="EL1286" s="98">
        <f t="shared" ref="EL1286:EL1293" si="1624">$G1286*EI1286</f>
        <v>12203928</v>
      </c>
      <c r="EM1286" s="98">
        <f t="shared" ref="EM1286:EM1293" si="1625">$H1286*EJ1286</f>
        <v>12309606</v>
      </c>
      <c r="EN1286" s="98">
        <f t="shared" ref="EN1286:EN1293" si="1626">$I1286*EH1286</f>
        <v>890328.6</v>
      </c>
      <c r="EO1286" s="98">
        <f t="shared" ref="EO1286:EO1293" si="1627">$J1286*EI1286</f>
        <v>890328.6</v>
      </c>
      <c r="EP1286" s="98">
        <f t="shared" ref="EP1286:EP1293" si="1628">$K1286*EJ1286</f>
        <v>890328.6</v>
      </c>
      <c r="EQ1286" s="98">
        <f t="shared" ref="EQ1286:EQ1293" si="1629">$F1286*EQ$1306</f>
        <v>40007.94</v>
      </c>
      <c r="ER1286" s="98">
        <f t="shared" ref="ER1286:ER1293" si="1630">$G1286*ER$1306</f>
        <v>42176.81</v>
      </c>
      <c r="ES1286" s="98">
        <f t="shared" ref="ES1286:ES1293" si="1631">$H1286*ES$1306</f>
        <v>44836.52</v>
      </c>
      <c r="ET1286" s="98">
        <f t="shared" ref="ET1286:ET1293" si="1632">$I1286*ET$1306</f>
        <v>2091.56</v>
      </c>
      <c r="EU1286" s="98">
        <f t="shared" ref="EU1286:EU1293" si="1633">$J1286*EU$1306</f>
        <v>1768.81</v>
      </c>
      <c r="EV1286" s="98">
        <f t="shared" ref="EV1286:EV1293" si="1634">$K1286*EV$1306</f>
        <v>1600.11</v>
      </c>
      <c r="EW1286" s="98">
        <f t="shared" ref="EW1286:EY1293" si="1635">EH1286*EQ1286</f>
        <v>13682715.48</v>
      </c>
      <c r="EX1286" s="98">
        <f t="shared" si="1635"/>
        <v>14424469.02</v>
      </c>
      <c r="EY1286" s="98">
        <f t="shared" si="1635"/>
        <v>15334089.84</v>
      </c>
      <c r="EZ1286" s="98">
        <f t="shared" ref="EZ1286:FB1293" si="1636">EH1286*ET1286</f>
        <v>715313.52</v>
      </c>
      <c r="FA1286" s="98">
        <f t="shared" si="1636"/>
        <v>604933.02</v>
      </c>
      <c r="FB1286" s="98">
        <f t="shared" si="1636"/>
        <v>547237.62</v>
      </c>
      <c r="FC1286" s="103">
        <v>387</v>
      </c>
      <c r="FD1286" s="103">
        <v>387</v>
      </c>
      <c r="FE1286" s="103">
        <v>387</v>
      </c>
      <c r="FF1286" s="98">
        <f t="shared" ref="FF1286:FF1293" si="1637">$F1286*FC1286</f>
        <v>13717989</v>
      </c>
      <c r="FG1286" s="98">
        <f t="shared" ref="FG1286:FG1293" si="1638">$G1286*FD1286</f>
        <v>13809708</v>
      </c>
      <c r="FH1286" s="98">
        <f t="shared" ref="FH1286:FH1293" si="1639">$H1286*FE1286</f>
        <v>13929291</v>
      </c>
      <c r="FI1286" s="98">
        <f t="shared" ref="FI1286:FI1293" si="1640">$I1286*FC1286</f>
        <v>1007477.1</v>
      </c>
      <c r="FJ1286" s="98">
        <f t="shared" ref="FJ1286:FJ1293" si="1641">$J1286*FD1286</f>
        <v>1007477.1</v>
      </c>
      <c r="FK1286" s="98">
        <f t="shared" ref="FK1286:FK1293" si="1642">$K1286*FE1286</f>
        <v>1007477.1</v>
      </c>
      <c r="FL1286" s="98">
        <f t="shared" ref="FL1286:FL1293" si="1643">$F1286*FL$1306</f>
        <v>39836.11</v>
      </c>
      <c r="FM1286" s="98">
        <f t="shared" ref="FM1286:FM1293" si="1644">$G1286*FM$1306</f>
        <v>41709.03</v>
      </c>
      <c r="FN1286" s="98">
        <f t="shared" ref="FN1286:FN1293" si="1645">$H1286*FN$1306</f>
        <v>44010.67</v>
      </c>
      <c r="FO1286" s="98">
        <f t="shared" ref="FO1286:FO1293" si="1646">$I1286*FO$1306</f>
        <v>1488.82</v>
      </c>
      <c r="FP1286" s="98">
        <f t="shared" ref="FP1286:FP1293" si="1647">$J1286*FP$1306</f>
        <v>1245.55</v>
      </c>
      <c r="FQ1286" s="98">
        <f t="shared" ref="FQ1286:FQ1293" si="1648">$K1286*FQ$1306</f>
        <v>1089.3900000000001</v>
      </c>
      <c r="FR1286" s="98">
        <f t="shared" ref="FR1286:FT1293" si="1649">FC1286*FL1286</f>
        <v>15416574.57</v>
      </c>
      <c r="FS1286" s="98">
        <f t="shared" si="1649"/>
        <v>16141394.609999999</v>
      </c>
      <c r="FT1286" s="98">
        <f t="shared" si="1649"/>
        <v>17032129.289999999</v>
      </c>
      <c r="FU1286" s="98">
        <f t="shared" ref="FU1286:FW1293" si="1650">FC1286*FO1286</f>
        <v>576173.34</v>
      </c>
      <c r="FV1286" s="98">
        <f t="shared" si="1650"/>
        <v>482027.85</v>
      </c>
      <c r="FW1286" s="98">
        <f t="shared" si="1650"/>
        <v>421593.93</v>
      </c>
      <c r="FX1286" s="103">
        <v>494</v>
      </c>
      <c r="FY1286" s="103">
        <v>494</v>
      </c>
      <c r="FZ1286" s="103">
        <v>494</v>
      </c>
      <c r="GA1286" s="98">
        <f t="shared" ref="GA1286:GA1293" si="1651">$F1286*FX1286</f>
        <v>17510818</v>
      </c>
      <c r="GB1286" s="98">
        <f t="shared" ref="GB1286:GB1293" si="1652">$G1286*FY1286</f>
        <v>17627896</v>
      </c>
      <c r="GC1286" s="98">
        <f t="shared" ref="GC1286:GC1293" si="1653">$H1286*FZ1286</f>
        <v>17780542</v>
      </c>
      <c r="GD1286" s="98">
        <f t="shared" ref="GD1286:GD1293" si="1654">$I1286*FX1286</f>
        <v>1286030.2</v>
      </c>
      <c r="GE1286" s="98">
        <f t="shared" ref="GE1286:GE1293" si="1655">$J1286*FY1286</f>
        <v>1286030.2</v>
      </c>
      <c r="GF1286" s="98">
        <f t="shared" ref="GF1286:GF1293" si="1656">$K1286*FZ1286</f>
        <v>1286030.2</v>
      </c>
      <c r="GG1286" s="98">
        <f t="shared" ref="GG1286:GG1293" si="1657">$F1286*GG$1306</f>
        <v>39261.65</v>
      </c>
      <c r="GH1286" s="98">
        <f t="shared" ref="GH1286:GH1293" si="1658">$G1286*GH$1306</f>
        <v>41106.730000000003</v>
      </c>
      <c r="GI1286" s="98">
        <f t="shared" ref="GI1286:GI1293" si="1659">$H1286*GI$1306</f>
        <v>43371.93</v>
      </c>
      <c r="GJ1286" s="98">
        <f t="shared" ref="GJ1286:GJ1293" si="1660">$I1286*GJ$1306</f>
        <v>2454.2600000000002</v>
      </c>
      <c r="GK1286" s="98">
        <f t="shared" ref="GK1286:GK1293" si="1661">$J1286*GK$1306</f>
        <v>2060.37</v>
      </c>
      <c r="GL1286" s="98">
        <f t="shared" ref="GL1286:GL1293" si="1662">$K1286*GL$1306</f>
        <v>1827.34</v>
      </c>
      <c r="GM1286" s="98">
        <f t="shared" ref="GM1286:GO1293" si="1663">FX1286*GG1286</f>
        <v>19395255.100000001</v>
      </c>
      <c r="GN1286" s="98">
        <f t="shared" si="1663"/>
        <v>20306724.620000001</v>
      </c>
      <c r="GO1286" s="98">
        <f t="shared" si="1663"/>
        <v>21425733.420000002</v>
      </c>
      <c r="GP1286" s="98">
        <f t="shared" ref="GP1286:GR1293" si="1664">FX1286*GJ1286</f>
        <v>1212404.44</v>
      </c>
      <c r="GQ1286" s="98">
        <f t="shared" si="1664"/>
        <v>1017822.78</v>
      </c>
      <c r="GR1286" s="98">
        <f t="shared" si="1664"/>
        <v>902705.96</v>
      </c>
      <c r="GS1286" s="103">
        <v>383</v>
      </c>
      <c r="GT1286" s="103">
        <v>383</v>
      </c>
      <c r="GU1286" s="103">
        <v>383</v>
      </c>
      <c r="GV1286" s="98">
        <f t="shared" ref="GV1286:GV1293" si="1665">$F1286*GS1286</f>
        <v>13576201</v>
      </c>
      <c r="GW1286" s="98">
        <f t="shared" ref="GW1286:GW1293" si="1666">$G1286*GT1286</f>
        <v>13666972</v>
      </c>
      <c r="GX1286" s="98">
        <f t="shared" ref="GX1286:GX1293" si="1667">$H1286*GU1286</f>
        <v>13785319</v>
      </c>
      <c r="GY1286" s="98">
        <f t="shared" ref="GY1286:GY1293" si="1668">$I1286*GS1286</f>
        <v>997063.9</v>
      </c>
      <c r="GZ1286" s="98">
        <f t="shared" ref="GZ1286:GZ1293" si="1669">$J1286*GT1286</f>
        <v>997063.9</v>
      </c>
      <c r="HA1286" s="98">
        <f t="shared" ref="HA1286:HA1293" si="1670">$K1286*GU1286</f>
        <v>997063.9</v>
      </c>
      <c r="HB1286" s="98">
        <f t="shared" ref="HB1286:HB1293" si="1671">$F1286*HB$1306</f>
        <v>39843.51</v>
      </c>
      <c r="HC1286" s="98">
        <f t="shared" ref="HC1286:HC1293" si="1672">$G1286*HC$1306</f>
        <v>41773.32</v>
      </c>
      <c r="HD1286" s="98">
        <f t="shared" ref="HD1286:HD1293" si="1673">$H1286*HD$1306</f>
        <v>44143.65</v>
      </c>
      <c r="HE1286" s="98">
        <f t="shared" ref="HE1286:HE1293" si="1674">$I1286*HE$1306</f>
        <v>2093.59</v>
      </c>
      <c r="HF1286" s="98">
        <f t="shared" ref="HF1286:HF1293" si="1675">$J1286*HF$1306</f>
        <v>1736.82</v>
      </c>
      <c r="HG1286" s="98">
        <f t="shared" ref="HG1286:HG1293" si="1676">$K1286*HG$1306</f>
        <v>1513.19</v>
      </c>
      <c r="HH1286" s="98">
        <f t="shared" ref="HH1286:HJ1293" si="1677">GS1286*HB1286</f>
        <v>15260064.33</v>
      </c>
      <c r="HI1286" s="98">
        <f t="shared" si="1677"/>
        <v>15999181.560000001</v>
      </c>
      <c r="HJ1286" s="98">
        <f t="shared" si="1677"/>
        <v>16907017.949999999</v>
      </c>
      <c r="HK1286" s="98">
        <f t="shared" ref="HK1286:HM1293" si="1678">GS1286*HE1286</f>
        <v>801844.97</v>
      </c>
      <c r="HL1286" s="98">
        <f t="shared" si="1678"/>
        <v>665202.06000000006</v>
      </c>
      <c r="HM1286" s="98">
        <f t="shared" si="1678"/>
        <v>579551.77</v>
      </c>
      <c r="HN1286" s="103">
        <v>361</v>
      </c>
      <c r="HO1286" s="103">
        <v>361</v>
      </c>
      <c r="HP1286" s="103">
        <v>361</v>
      </c>
      <c r="HQ1286" s="98">
        <f t="shared" ref="HQ1286:HQ1293" si="1679">$F1286*HN1286</f>
        <v>12796367</v>
      </c>
      <c r="HR1286" s="98">
        <f t="shared" ref="HR1286:HR1293" si="1680">$G1286*HO1286</f>
        <v>12881924</v>
      </c>
      <c r="HS1286" s="98">
        <f t="shared" ref="HS1286:HS1293" si="1681">$H1286*HP1286</f>
        <v>12993473</v>
      </c>
      <c r="HT1286" s="98">
        <f t="shared" ref="HT1286:HT1293" si="1682">$I1286*HN1286</f>
        <v>939791.3</v>
      </c>
      <c r="HU1286" s="98">
        <f t="shared" ref="HU1286:HU1293" si="1683">$J1286*HO1286</f>
        <v>939791.3</v>
      </c>
      <c r="HV1286" s="98">
        <f t="shared" ref="HV1286:HV1293" si="1684">$K1286*HP1286</f>
        <v>939791.3</v>
      </c>
      <c r="HW1286" s="98">
        <f t="shared" ref="HW1286:HW1293" si="1685">$F1286*HW$1306</f>
        <v>39858</v>
      </c>
      <c r="HX1286" s="98">
        <f t="shared" ref="HX1286:HX1293" si="1686">$G1286*HX$1306</f>
        <v>41937.56</v>
      </c>
      <c r="HY1286" s="98">
        <f t="shared" ref="HY1286:HY1293" si="1687">$H1286*HY$1306</f>
        <v>44487.12</v>
      </c>
      <c r="HZ1286" s="98">
        <f t="shared" ref="HZ1286:HZ1293" si="1688">$I1286*HZ$1306</f>
        <v>2291.9499999999998</v>
      </c>
      <c r="IA1286" s="98">
        <f t="shared" ref="IA1286:IA1293" si="1689">$J1286*IA$1306</f>
        <v>1930.68</v>
      </c>
      <c r="IB1286" s="98">
        <f t="shared" ref="IB1286:IB1293" si="1690">$K1286*IB$1306</f>
        <v>1739.4</v>
      </c>
      <c r="IC1286" s="98">
        <f t="shared" ref="IC1286:IE1293" si="1691">HN1286*HW1286</f>
        <v>14388738</v>
      </c>
      <c r="ID1286" s="98">
        <f t="shared" si="1691"/>
        <v>15139459.16</v>
      </c>
      <c r="IE1286" s="98">
        <f t="shared" si="1691"/>
        <v>16059850.32</v>
      </c>
      <c r="IF1286" s="98">
        <f t="shared" ref="IF1286:IH1293" si="1692">HN1286*HZ1286</f>
        <v>827393.95</v>
      </c>
      <c r="IG1286" s="98">
        <f t="shared" si="1692"/>
        <v>696975.48</v>
      </c>
      <c r="IH1286" s="98">
        <f t="shared" si="1692"/>
        <v>627923.4</v>
      </c>
      <c r="II1286" s="103"/>
      <c r="IJ1286" s="103"/>
      <c r="IK1286" s="103"/>
      <c r="IL1286" s="98">
        <f t="shared" ref="IL1286:IL1293" si="1693">$F1286*II1286</f>
        <v>0</v>
      </c>
      <c r="IM1286" s="98">
        <f t="shared" ref="IM1286:IM1293" si="1694">$G1286*IJ1286</f>
        <v>0</v>
      </c>
      <c r="IN1286" s="98">
        <f t="shared" ref="IN1286:IN1293" si="1695">$H1286*IK1286</f>
        <v>0</v>
      </c>
      <c r="IO1286" s="98">
        <f t="shared" ref="IO1286:IO1293" si="1696">$I1286*II1286</f>
        <v>0</v>
      </c>
      <c r="IP1286" s="98">
        <f t="shared" ref="IP1286:IP1293" si="1697">$J1286*IJ1286</f>
        <v>0</v>
      </c>
      <c r="IQ1286" s="98">
        <f t="shared" ref="IQ1286:IQ1293" si="1698">$K1286*IK1286</f>
        <v>0</v>
      </c>
      <c r="IR1286" s="98">
        <f t="shared" ref="IR1286:IR1293" si="1699">$F1286*IR$1306</f>
        <v>38940.080000000002</v>
      </c>
      <c r="IS1286" s="98">
        <f t="shared" ref="IS1286:IS1293" si="1700">$G1286*IS$1306</f>
        <v>40698.18</v>
      </c>
      <c r="IT1286" s="98">
        <f t="shared" ref="IT1286:IT1293" si="1701">$H1286*IT$1306</f>
        <v>42856.160000000003</v>
      </c>
      <c r="IU1286" s="98">
        <f t="shared" ref="IU1286:IU1293" si="1702">$I1286*IU$1306</f>
        <v>6810.06</v>
      </c>
      <c r="IV1286" s="98">
        <f t="shared" ref="IV1286:IV1293" si="1703">$J1286*IV$1306</f>
        <v>5855.69</v>
      </c>
      <c r="IW1286" s="98">
        <f t="shared" ref="IW1286:IW1293" si="1704">$K1286*IW$1306</f>
        <v>5545.64</v>
      </c>
      <c r="IX1286" s="98">
        <f t="shared" ref="IX1286:IZ1293" si="1705">II1286*IR1286</f>
        <v>0</v>
      </c>
      <c r="IY1286" s="98">
        <f t="shared" si="1705"/>
        <v>0</v>
      </c>
      <c r="IZ1286" s="98">
        <f t="shared" si="1705"/>
        <v>0</v>
      </c>
      <c r="JA1286" s="98">
        <f t="shared" ref="JA1286:JC1293" si="1706">II1286*IU1286</f>
        <v>0</v>
      </c>
      <c r="JB1286" s="98">
        <f t="shared" si="1706"/>
        <v>0</v>
      </c>
      <c r="JC1286" s="98">
        <f t="shared" si="1706"/>
        <v>0</v>
      </c>
      <c r="JD1286" s="103">
        <v>318</v>
      </c>
      <c r="JE1286" s="103">
        <v>318</v>
      </c>
      <c r="JF1286" s="103">
        <v>318</v>
      </c>
      <c r="JG1286" s="98">
        <f t="shared" ref="JG1286:JG1293" si="1707">$F1286*JD1286</f>
        <v>11272146</v>
      </c>
      <c r="JH1286" s="98">
        <f t="shared" ref="JH1286:JH1293" si="1708">$G1286*JE1286</f>
        <v>11347512</v>
      </c>
      <c r="JI1286" s="98">
        <f t="shared" ref="JI1286:JI1293" si="1709">$H1286*JF1286</f>
        <v>11445774</v>
      </c>
      <c r="JJ1286" s="98">
        <f t="shared" ref="JJ1286:JJ1293" si="1710">$I1286*JD1286</f>
        <v>827849.4</v>
      </c>
      <c r="JK1286" s="98">
        <f t="shared" ref="JK1286:JK1293" si="1711">$J1286*JE1286</f>
        <v>827849.4</v>
      </c>
      <c r="JL1286" s="98">
        <f t="shared" ref="JL1286:JL1293" si="1712">$K1286*JF1286</f>
        <v>827849.4</v>
      </c>
      <c r="JM1286" s="98">
        <f t="shared" ref="JM1286:JM1293" si="1713">$F1286*JM$1306</f>
        <v>39533.620000000003</v>
      </c>
      <c r="JN1286" s="98">
        <f t="shared" ref="JN1286:JN1293" si="1714">$G1286*JN$1306</f>
        <v>41521.480000000003</v>
      </c>
      <c r="JO1286" s="98">
        <f t="shared" ref="JO1286:JO1293" si="1715">$H1286*JO$1306</f>
        <v>43962.79</v>
      </c>
      <c r="JP1286" s="98">
        <f t="shared" ref="JP1286:JP1293" si="1716">$I1286*JP$1306</f>
        <v>1829.52</v>
      </c>
      <c r="JQ1286" s="98">
        <f t="shared" ref="JQ1286:JQ1293" si="1717">$J1286*JQ$1306</f>
        <v>1506.58</v>
      </c>
      <c r="JR1286" s="98">
        <f t="shared" ref="JR1286:JR1293" si="1718">$K1286*JR$1306</f>
        <v>1315.29</v>
      </c>
      <c r="JS1286" s="98">
        <f t="shared" ref="JS1286:JU1293" si="1719">JD1286*JM1286</f>
        <v>12571691.16</v>
      </c>
      <c r="JT1286" s="98">
        <f t="shared" si="1719"/>
        <v>13203830.640000001</v>
      </c>
      <c r="JU1286" s="98">
        <f t="shared" si="1719"/>
        <v>13980167.220000001</v>
      </c>
      <c r="JV1286" s="98">
        <f t="shared" ref="JV1286:JX1293" si="1720">JD1286*JP1286</f>
        <v>581787.36</v>
      </c>
      <c r="JW1286" s="98">
        <f t="shared" si="1720"/>
        <v>479092.44</v>
      </c>
      <c r="JX1286" s="98">
        <f t="shared" si="1720"/>
        <v>418262.22</v>
      </c>
      <c r="JY1286" s="103">
        <v>389</v>
      </c>
      <c r="JZ1286" s="103">
        <v>389</v>
      </c>
      <c r="KA1286" s="103">
        <v>389</v>
      </c>
      <c r="KB1286" s="98">
        <f t="shared" ref="KB1286:KB1293" si="1721">$F1286*JY1286</f>
        <v>13788883</v>
      </c>
      <c r="KC1286" s="98">
        <f t="shared" ref="KC1286:KC1293" si="1722">$G1286*JZ1286</f>
        <v>13881076</v>
      </c>
      <c r="KD1286" s="98">
        <f t="shared" ref="KD1286:KD1293" si="1723">$H1286*KA1286</f>
        <v>14001277</v>
      </c>
      <c r="KE1286" s="98">
        <f t="shared" ref="KE1286:KE1293" si="1724">$I1286*JY1286</f>
        <v>1012683.7</v>
      </c>
      <c r="KF1286" s="98">
        <f t="shared" ref="KF1286:KF1293" si="1725">$J1286*JZ1286</f>
        <v>1012683.7</v>
      </c>
      <c r="KG1286" s="98">
        <f t="shared" ref="KG1286:KG1293" si="1726">$K1286*KA1286</f>
        <v>1012683.7</v>
      </c>
      <c r="KH1286" s="98">
        <f t="shared" ref="KH1286:KH1293" si="1727">$F1286*KH$1306</f>
        <v>39684.06</v>
      </c>
      <c r="KI1286" s="98">
        <f t="shared" ref="KI1286:KI1293" si="1728">$G1286*KI$1306</f>
        <v>41772.379999999997</v>
      </c>
      <c r="KJ1286" s="98">
        <f t="shared" ref="KJ1286:KJ1293" si="1729">$H1286*KJ$1306</f>
        <v>44333.79</v>
      </c>
      <c r="KK1286" s="98">
        <f t="shared" ref="KK1286:KK1293" si="1730">$I1286*KK$1306</f>
        <v>1606.4</v>
      </c>
      <c r="KL1286" s="98">
        <f t="shared" ref="KL1286:KL1293" si="1731">$J1286*KL$1306</f>
        <v>1343.78</v>
      </c>
      <c r="KM1286" s="98">
        <f t="shared" ref="KM1286:KM1293" si="1732">$K1286*KM$1306</f>
        <v>1193.57</v>
      </c>
      <c r="KN1286" s="98">
        <f t="shared" ref="KN1286:KP1293" si="1733">JY1286*KH1286</f>
        <v>15437099.34</v>
      </c>
      <c r="KO1286" s="98">
        <f t="shared" si="1733"/>
        <v>16249455.82</v>
      </c>
      <c r="KP1286" s="98">
        <f t="shared" si="1733"/>
        <v>17245844.309999999</v>
      </c>
      <c r="KQ1286" s="98">
        <f t="shared" ref="KQ1286:KS1293" si="1734">JY1286*KK1286</f>
        <v>624889.59999999998</v>
      </c>
      <c r="KR1286" s="98">
        <f t="shared" si="1734"/>
        <v>522730.42</v>
      </c>
      <c r="KS1286" s="98">
        <f t="shared" si="1734"/>
        <v>464298.73</v>
      </c>
      <c r="KT1286" s="103">
        <v>388</v>
      </c>
      <c r="KU1286" s="103">
        <v>388</v>
      </c>
      <c r="KV1286" s="103">
        <v>388</v>
      </c>
      <c r="KW1286" s="98">
        <f t="shared" ref="KW1286:KW1293" si="1735">$F1286*KT1286</f>
        <v>13753436</v>
      </c>
      <c r="KX1286" s="98">
        <f t="shared" ref="KX1286:KX1293" si="1736">$G1286*KU1286</f>
        <v>13845392</v>
      </c>
      <c r="KY1286" s="98">
        <f t="shared" ref="KY1286:KY1293" si="1737">$H1286*KV1286</f>
        <v>13965284</v>
      </c>
      <c r="KZ1286" s="98">
        <f t="shared" ref="KZ1286:KZ1293" si="1738">$I1286*KT1286</f>
        <v>1010080.4</v>
      </c>
      <c r="LA1286" s="98">
        <f t="shared" ref="LA1286:LA1293" si="1739">$J1286*KU1286</f>
        <v>1010080.4</v>
      </c>
      <c r="LB1286" s="98">
        <f t="shared" ref="LB1286:LB1293" si="1740">$K1286*KV1286</f>
        <v>1010080.4</v>
      </c>
      <c r="LC1286" s="98">
        <f t="shared" ref="LC1286:LC1293" si="1741">$F1286*LC$1306</f>
        <v>39937.22</v>
      </c>
      <c r="LD1286" s="98">
        <f t="shared" ref="LD1286:LD1293" si="1742">$G1286*LD$1306</f>
        <v>42125.5</v>
      </c>
      <c r="LE1286" s="98">
        <f t="shared" ref="LE1286:LE1293" si="1743">$H1286*LE$1306</f>
        <v>44809</v>
      </c>
      <c r="LF1286" s="98">
        <f t="shared" ref="LF1286:LF1293" si="1744">$I1286*LF$1306</f>
        <v>3427.25</v>
      </c>
      <c r="LG1286" s="98">
        <f t="shared" ref="LG1286:LG1293" si="1745">$J1286*LG$1306</f>
        <v>2862.49</v>
      </c>
      <c r="LH1286" s="98">
        <f t="shared" ref="LH1286:LH1293" si="1746">$K1286*LH$1306</f>
        <v>2515.61</v>
      </c>
      <c r="LI1286" s="98">
        <f t="shared" ref="LI1286:LK1293" si="1747">KT1286*LC1286</f>
        <v>15495641.359999999</v>
      </c>
      <c r="LJ1286" s="98">
        <f t="shared" si="1747"/>
        <v>16344694</v>
      </c>
      <c r="LK1286" s="98">
        <f t="shared" si="1747"/>
        <v>17385892</v>
      </c>
      <c r="LL1286" s="98">
        <f t="shared" ref="LL1286:LN1293" si="1748">KT1286*LF1286</f>
        <v>1329773</v>
      </c>
      <c r="LM1286" s="98">
        <f t="shared" si="1748"/>
        <v>1110646.1200000001</v>
      </c>
      <c r="LN1286" s="98">
        <f t="shared" si="1748"/>
        <v>976056.68</v>
      </c>
      <c r="LO1286" s="103">
        <v>296</v>
      </c>
      <c r="LP1286" s="103">
        <v>296</v>
      </c>
      <c r="LQ1286" s="103">
        <v>296</v>
      </c>
      <c r="LR1286" s="98">
        <f t="shared" ref="LR1286:LR1293" si="1749">$F1286*LO1286</f>
        <v>10492312</v>
      </c>
      <c r="LS1286" s="98">
        <f t="shared" ref="LS1286:LS1293" si="1750">$G1286*LP1286</f>
        <v>10562464</v>
      </c>
      <c r="LT1286" s="98">
        <f t="shared" ref="LT1286:LT1293" si="1751">$H1286*LQ1286</f>
        <v>10653928</v>
      </c>
      <c r="LU1286" s="98">
        <f t="shared" ref="LU1286:LU1293" si="1752">$I1286*LO1286</f>
        <v>770576.8</v>
      </c>
      <c r="LV1286" s="98">
        <f t="shared" ref="LV1286:LV1293" si="1753">$J1286*LP1286</f>
        <v>770576.8</v>
      </c>
      <c r="LW1286" s="98">
        <f t="shared" ref="LW1286:LW1293" si="1754">$K1286*LQ1286</f>
        <v>770576.8</v>
      </c>
      <c r="LX1286" s="98">
        <f t="shared" ref="LX1286:LX1293" si="1755">$F1286*LX$1306</f>
        <v>38876.300000000003</v>
      </c>
      <c r="LY1286" s="98">
        <f t="shared" ref="LY1286:LY1293" si="1756">$G1286*LY$1306</f>
        <v>40752.15</v>
      </c>
      <c r="LZ1286" s="98">
        <f t="shared" ref="LZ1286:LZ1293" si="1757">$H1286*LZ$1306</f>
        <v>43055.69</v>
      </c>
      <c r="MA1286" s="98">
        <f t="shared" ref="MA1286:MA1293" si="1758">$I1286*MA$1306</f>
        <v>1898.76</v>
      </c>
      <c r="MB1286" s="98">
        <f t="shared" ref="MB1286:MB1293" si="1759">$J1286*MB$1306</f>
        <v>1640.42</v>
      </c>
      <c r="MC1286" s="98">
        <f t="shared" ref="MC1286:MC1293" si="1760">$K1286*MC$1306</f>
        <v>1521.66</v>
      </c>
      <c r="MD1286" s="98">
        <f t="shared" ref="MD1286:MF1293" si="1761">LO1286*LX1286</f>
        <v>11507384.800000001</v>
      </c>
      <c r="ME1286" s="98">
        <f t="shared" si="1761"/>
        <v>12062636.4</v>
      </c>
      <c r="MF1286" s="98">
        <f t="shared" si="1761"/>
        <v>12744484.24</v>
      </c>
      <c r="MG1286" s="98">
        <f t="shared" ref="MG1286:MI1293" si="1762">LO1286*MA1286</f>
        <v>562032.96</v>
      </c>
      <c r="MH1286" s="98">
        <f t="shared" si="1762"/>
        <v>485564.32</v>
      </c>
      <c r="MI1286" s="98">
        <f t="shared" si="1762"/>
        <v>450411.36</v>
      </c>
      <c r="MJ1286" s="103">
        <v>486</v>
      </c>
      <c r="MK1286" s="103">
        <v>486</v>
      </c>
      <c r="ML1286" s="103">
        <v>486</v>
      </c>
      <c r="MM1286" s="98">
        <f t="shared" ref="MM1286:MM1293" si="1763">$F1286*MJ1286</f>
        <v>17227242</v>
      </c>
      <c r="MN1286" s="98">
        <f t="shared" ref="MN1286:MN1293" si="1764">$G1286*MK1286</f>
        <v>17342424</v>
      </c>
      <c r="MO1286" s="98">
        <f t="shared" ref="MO1286:MO1293" si="1765">$H1286*ML1286</f>
        <v>17492598</v>
      </c>
      <c r="MP1286" s="98">
        <f t="shared" ref="MP1286:MP1293" si="1766">$I1286*MJ1286</f>
        <v>1265203.8</v>
      </c>
      <c r="MQ1286" s="98">
        <f t="shared" ref="MQ1286:MQ1293" si="1767">$J1286*MK1286</f>
        <v>1265203.8</v>
      </c>
      <c r="MR1286" s="98">
        <f t="shared" ref="MR1286:MR1293" si="1768">$K1286*ML1286</f>
        <v>1265203.8</v>
      </c>
      <c r="MS1286" s="98">
        <f t="shared" ref="MS1286:MS1293" si="1769">$F1286*MS$1306</f>
        <v>39621.599999999999</v>
      </c>
      <c r="MT1286" s="98">
        <f t="shared" ref="MT1286:MT1293" si="1770">$G1286*MT$1306</f>
        <v>41633.01</v>
      </c>
      <c r="MU1286" s="98">
        <f t="shared" ref="MU1286:MU1293" si="1771">$H1286*MU$1306</f>
        <v>44100.93</v>
      </c>
      <c r="MV1286" s="98">
        <f t="shared" ref="MV1286:MV1293" si="1772">$I1286*MV$1306</f>
        <v>2201.04</v>
      </c>
      <c r="MW1286" s="98">
        <f t="shared" ref="MW1286:MW1293" si="1773">$J1286*MW$1306</f>
        <v>1804.23</v>
      </c>
      <c r="MX1286" s="98">
        <f t="shared" ref="MX1286:MX1293" si="1774">$K1286*MX$1306</f>
        <v>1554.94</v>
      </c>
      <c r="MY1286" s="98">
        <f t="shared" ref="MY1286:NA1293" si="1775">MJ1286*MS1286</f>
        <v>19256097.600000001</v>
      </c>
      <c r="MZ1286" s="98">
        <f t="shared" si="1775"/>
        <v>20233642.859999999</v>
      </c>
      <c r="NA1286" s="98">
        <f t="shared" si="1775"/>
        <v>21433051.98</v>
      </c>
      <c r="NB1286" s="98">
        <f t="shared" ref="NB1286:ND1293" si="1776">MJ1286*MV1286</f>
        <v>1069705.44</v>
      </c>
      <c r="NC1286" s="98">
        <f t="shared" si="1776"/>
        <v>876855.78</v>
      </c>
      <c r="ND1286" s="98">
        <f t="shared" si="1776"/>
        <v>755700.84</v>
      </c>
      <c r="NE1286" s="103">
        <v>336</v>
      </c>
      <c r="NF1286" s="103">
        <v>336</v>
      </c>
      <c r="NG1286" s="103">
        <v>336</v>
      </c>
      <c r="NH1286" s="98">
        <f t="shared" ref="NH1286:NH1293" si="1777">$F1286*NE1286</f>
        <v>11910192</v>
      </c>
      <c r="NI1286" s="98">
        <f t="shared" ref="NI1286:NI1293" si="1778">$G1286*NF1286</f>
        <v>11989824</v>
      </c>
      <c r="NJ1286" s="98">
        <f t="shared" ref="NJ1286:NJ1293" si="1779">$H1286*NG1286</f>
        <v>12093648</v>
      </c>
      <c r="NK1286" s="98">
        <f t="shared" ref="NK1286:NK1293" si="1780">$I1286*NE1286</f>
        <v>874708.8</v>
      </c>
      <c r="NL1286" s="98">
        <f t="shared" ref="NL1286:NL1293" si="1781">$J1286*NF1286</f>
        <v>874708.8</v>
      </c>
      <c r="NM1286" s="98">
        <f t="shared" ref="NM1286:NM1293" si="1782">$K1286*NG1286</f>
        <v>874708.8</v>
      </c>
      <c r="NN1286" s="98">
        <f t="shared" ref="NN1286:NN1293" si="1783">$F1286*NN$1306</f>
        <v>39226.910000000003</v>
      </c>
      <c r="NO1286" s="98">
        <f t="shared" ref="NO1286:NO1293" si="1784">$G1286*NO$1306</f>
        <v>41105.269999999997</v>
      </c>
      <c r="NP1286" s="98">
        <f t="shared" ref="NP1286:NP1293" si="1785">$H1286*NP$1306</f>
        <v>43410.84</v>
      </c>
      <c r="NQ1286" s="98">
        <f t="shared" ref="NQ1286:NQ1293" si="1786">$I1286*NQ$1306</f>
        <v>2602.81</v>
      </c>
      <c r="NR1286" s="98">
        <f t="shared" ref="NR1286:NR1293" si="1787">$J1286*NR$1306</f>
        <v>2184.59</v>
      </c>
      <c r="NS1286" s="98">
        <f t="shared" ref="NS1286:NS1293" si="1788">$K1286*NS$1306</f>
        <v>1972.87</v>
      </c>
      <c r="NT1286" s="98">
        <f t="shared" ref="NT1286:NV1293" si="1789">NE1286*NN1286</f>
        <v>13180241.76</v>
      </c>
      <c r="NU1286" s="98">
        <f t="shared" si="1789"/>
        <v>13811370.720000001</v>
      </c>
      <c r="NV1286" s="98">
        <f t="shared" si="1789"/>
        <v>14586042.24</v>
      </c>
      <c r="NW1286" s="98">
        <f t="shared" ref="NW1286:NY1293" si="1790">NE1286*NQ1286</f>
        <v>874544.16</v>
      </c>
      <c r="NX1286" s="98">
        <f t="shared" si="1790"/>
        <v>734022.24</v>
      </c>
      <c r="NY1286" s="98">
        <f t="shared" si="1790"/>
        <v>662884.31999999995</v>
      </c>
      <c r="NZ1286" s="103">
        <v>200</v>
      </c>
      <c r="OA1286" s="103">
        <v>200</v>
      </c>
      <c r="OB1286" s="103">
        <v>200</v>
      </c>
      <c r="OC1286" s="98">
        <f t="shared" ref="OC1286:OC1293" si="1791">$F1286*NZ1286</f>
        <v>7089400</v>
      </c>
      <c r="OD1286" s="98">
        <f t="shared" ref="OD1286:OD1293" si="1792">$G1286*OA1286</f>
        <v>7136800</v>
      </c>
      <c r="OE1286" s="98">
        <f t="shared" ref="OE1286:OE1293" si="1793">$H1286*OB1286</f>
        <v>7198600</v>
      </c>
      <c r="OF1286" s="98">
        <f t="shared" ref="OF1286:OF1293" si="1794">$I1286*NZ1286</f>
        <v>520660</v>
      </c>
      <c r="OG1286" s="98">
        <f t="shared" ref="OG1286:OG1293" si="1795">$J1286*OA1286</f>
        <v>520660</v>
      </c>
      <c r="OH1286" s="98">
        <f t="shared" ref="OH1286:OH1293" si="1796">$K1286*OB1286</f>
        <v>520660</v>
      </c>
      <c r="OI1286" s="98">
        <f t="shared" ref="OI1286:OI1293" si="1797">$F1286*OI$1306</f>
        <v>39424.17</v>
      </c>
      <c r="OJ1286" s="98">
        <f t="shared" ref="OJ1286:OJ1293" si="1798">$G1286*OJ$1306</f>
        <v>41553.24</v>
      </c>
      <c r="OK1286" s="98">
        <f t="shared" ref="OK1286:OK1293" si="1799">$H1286*OK$1306</f>
        <v>44163.27</v>
      </c>
      <c r="OL1286" s="98">
        <f t="shared" ref="OL1286:OL1293" si="1800">$I1286*OL$1306</f>
        <v>2807.15</v>
      </c>
      <c r="OM1286" s="98">
        <f t="shared" ref="OM1286:OM1293" si="1801">$J1286*OM$1306</f>
        <v>2426.48</v>
      </c>
      <c r="ON1286" s="98">
        <f t="shared" ref="ON1286:ON1293" si="1802">$K1286*ON$1306</f>
        <v>2271.5700000000002</v>
      </c>
      <c r="OO1286" s="98">
        <f t="shared" ref="OO1286:OQ1293" si="1803">NZ1286*OI1286</f>
        <v>7884834</v>
      </c>
      <c r="OP1286" s="98">
        <f t="shared" si="1803"/>
        <v>8310648</v>
      </c>
      <c r="OQ1286" s="98">
        <f t="shared" si="1803"/>
        <v>8832654</v>
      </c>
      <c r="OR1286" s="98">
        <f t="shared" ref="OR1286:OT1293" si="1804">NZ1286*OL1286</f>
        <v>561430</v>
      </c>
      <c r="OS1286" s="98">
        <f t="shared" si="1804"/>
        <v>485296</v>
      </c>
      <c r="OT1286" s="98">
        <f t="shared" si="1804"/>
        <v>454314</v>
      </c>
      <c r="OU1286" s="103">
        <v>386</v>
      </c>
      <c r="OV1286" s="103">
        <v>386</v>
      </c>
      <c r="OW1286" s="103">
        <v>386</v>
      </c>
      <c r="OX1286" s="98">
        <f t="shared" ref="OX1286:OX1293" si="1805">$F1286*OU1286</f>
        <v>13682542</v>
      </c>
      <c r="OY1286" s="98">
        <f t="shared" ref="OY1286:OY1293" si="1806">$G1286*OV1286</f>
        <v>13774024</v>
      </c>
      <c r="OZ1286" s="98">
        <f t="shared" ref="OZ1286:OZ1293" si="1807">$H1286*OW1286</f>
        <v>13893298</v>
      </c>
      <c r="PA1286" s="98">
        <f t="shared" ref="PA1286:PA1293" si="1808">$I1286*OU1286</f>
        <v>1004873.8</v>
      </c>
      <c r="PB1286" s="98">
        <f t="shared" ref="PB1286:PB1293" si="1809">$J1286*OV1286</f>
        <v>1004873.8</v>
      </c>
      <c r="PC1286" s="98">
        <f t="shared" ref="PC1286:PC1293" si="1810">$K1286*OW1286</f>
        <v>1004873.8</v>
      </c>
      <c r="PD1286" s="98">
        <f t="shared" ref="PD1286:PD1293" si="1811">$F1286*PD$1306</f>
        <v>39780.85</v>
      </c>
      <c r="PE1286" s="98">
        <f t="shared" ref="PE1286:PE1293" si="1812">$G1286*PE$1306</f>
        <v>41847.79</v>
      </c>
      <c r="PF1286" s="98">
        <f t="shared" ref="PF1286:PF1293" si="1813">$H1286*PF$1306</f>
        <v>44382.13</v>
      </c>
      <c r="PG1286" s="98">
        <f t="shared" ref="PG1286:PG1293" si="1814">$I1286*PG$1306</f>
        <v>2458.42</v>
      </c>
      <c r="PH1286" s="98">
        <f t="shared" ref="PH1286:PH1293" si="1815">$J1286*PH$1306</f>
        <v>2043.19</v>
      </c>
      <c r="PI1286" s="98">
        <f t="shared" ref="PI1286:PI1293" si="1816">$K1286*PI$1306</f>
        <v>1758.38</v>
      </c>
      <c r="PJ1286" s="98">
        <f t="shared" ref="PJ1286:PL1293" si="1817">OU1286*PD1286</f>
        <v>15355408.1</v>
      </c>
      <c r="PK1286" s="98">
        <f t="shared" si="1817"/>
        <v>16153246.939999999</v>
      </c>
      <c r="PL1286" s="98">
        <f t="shared" si="1817"/>
        <v>17131502.18</v>
      </c>
      <c r="PM1286" s="98">
        <f t="shared" ref="PM1286:PO1293" si="1818">OU1286*PG1286</f>
        <v>948950.12</v>
      </c>
      <c r="PN1286" s="98">
        <f t="shared" si="1818"/>
        <v>788671.34</v>
      </c>
      <c r="PO1286" s="98">
        <f t="shared" si="1818"/>
        <v>678734.68</v>
      </c>
      <c r="PP1286" s="103">
        <v>694</v>
      </c>
      <c r="PQ1286" s="103">
        <v>694</v>
      </c>
      <c r="PR1286" s="103">
        <v>694</v>
      </c>
      <c r="PS1286" s="98">
        <f t="shared" ref="PS1286:PS1293" si="1819">$F1286*PP1286</f>
        <v>24600218</v>
      </c>
      <c r="PT1286" s="98">
        <f t="shared" ref="PT1286:PT1293" si="1820">$G1286*PQ1286</f>
        <v>24764696</v>
      </c>
      <c r="PU1286" s="98">
        <f t="shared" ref="PU1286:PU1293" si="1821">$H1286*PR1286</f>
        <v>24979142</v>
      </c>
      <c r="PV1286" s="98">
        <f t="shared" ref="PV1286:PV1293" si="1822">$I1286*PP1286</f>
        <v>1806690.2</v>
      </c>
      <c r="PW1286" s="98">
        <f t="shared" ref="PW1286:PW1293" si="1823">$J1286*PQ1286</f>
        <v>1806690.2</v>
      </c>
      <c r="PX1286" s="98">
        <f t="shared" ref="PX1286:PX1293" si="1824">$K1286*PR1286</f>
        <v>1806690.2</v>
      </c>
      <c r="PY1286" s="98">
        <f t="shared" ref="PY1286:PY1293" si="1825">$F1286*PY$1306</f>
        <v>39574.11</v>
      </c>
      <c r="PZ1286" s="98">
        <f t="shared" ref="PZ1286:PZ1293" si="1826">$G1286*PZ$1306</f>
        <v>41569.46</v>
      </c>
      <c r="QA1286" s="98">
        <f t="shared" ref="QA1286:QA1293" si="1827">$H1286*QA$1306</f>
        <v>44017.52</v>
      </c>
      <c r="QB1286" s="98">
        <f t="shared" ref="QB1286:QB1293" si="1828">$I1286*QB$1306</f>
        <v>2842.38</v>
      </c>
      <c r="QC1286" s="98">
        <f t="shared" ref="QC1286:QC1293" si="1829">$J1286*QC$1306</f>
        <v>2405.56</v>
      </c>
      <c r="QD1286" s="98">
        <f t="shared" ref="QD1286:QD1293" si="1830">$K1286*QD$1306</f>
        <v>2196.59</v>
      </c>
      <c r="QE1286" s="98">
        <f t="shared" ref="QE1286:QG1293" si="1831">PP1286*PY1286</f>
        <v>27464432.34</v>
      </c>
      <c r="QF1286" s="98">
        <f t="shared" si="1831"/>
        <v>28849205.239999998</v>
      </c>
      <c r="QG1286" s="98">
        <f t="shared" si="1831"/>
        <v>30548158.879999999</v>
      </c>
      <c r="QH1286" s="98">
        <f t="shared" ref="QH1286:QJ1293" si="1832">PP1286*QB1286</f>
        <v>1972611.72</v>
      </c>
      <c r="QI1286" s="98">
        <f t="shared" si="1832"/>
        <v>1669458.64</v>
      </c>
      <c r="QJ1286" s="98">
        <f t="shared" si="1832"/>
        <v>1524433.46</v>
      </c>
      <c r="QK1286" s="103">
        <v>467</v>
      </c>
      <c r="QL1286" s="103">
        <v>467</v>
      </c>
      <c r="QM1286" s="103">
        <v>467</v>
      </c>
      <c r="QN1286" s="98">
        <f t="shared" ref="QN1286:QN1293" si="1833">$F1286*QK1286</f>
        <v>16553749</v>
      </c>
      <c r="QO1286" s="98">
        <f t="shared" ref="QO1286:QO1293" si="1834">$G1286*QL1286</f>
        <v>16664428</v>
      </c>
      <c r="QP1286" s="98">
        <f t="shared" ref="QP1286:QP1293" si="1835">$H1286*QM1286</f>
        <v>16808731</v>
      </c>
      <c r="QQ1286" s="98">
        <f t="shared" ref="QQ1286:QQ1293" si="1836">$I1286*QK1286</f>
        <v>1215741.1000000001</v>
      </c>
      <c r="QR1286" s="98">
        <f t="shared" ref="QR1286:QR1293" si="1837">$J1286*QL1286</f>
        <v>1215741.1000000001</v>
      </c>
      <c r="QS1286" s="98">
        <f t="shared" ref="QS1286:QS1293" si="1838">$K1286*QM1286</f>
        <v>1215741.1000000001</v>
      </c>
      <c r="QT1286" s="98">
        <f t="shared" ref="QT1286:QT1293" si="1839">$F1286*QT$1306</f>
        <v>39217.300000000003</v>
      </c>
      <c r="QU1286" s="98">
        <f t="shared" ref="QU1286:QU1293" si="1840">$G1286*QU$1306</f>
        <v>41107.65</v>
      </c>
      <c r="QV1286" s="98">
        <f t="shared" ref="QV1286:QV1293" si="1841">$H1286*QV$1306</f>
        <v>43428.54</v>
      </c>
      <c r="QW1286" s="98">
        <f t="shared" ref="QW1286:QW1293" si="1842">$I1286*QW$1306</f>
        <v>2022.71</v>
      </c>
      <c r="QX1286" s="98">
        <f t="shared" ref="QX1286:QX1293" si="1843">$J1286*QX$1306</f>
        <v>1668.43</v>
      </c>
      <c r="QY1286" s="98">
        <f t="shared" ref="QY1286:QY1293" si="1844">$K1286*QY$1306</f>
        <v>1464.83</v>
      </c>
      <c r="QZ1286" s="98">
        <f t="shared" ref="QZ1286:RB1293" si="1845">QK1286*QT1286</f>
        <v>18314479.100000001</v>
      </c>
      <c r="RA1286" s="98">
        <f t="shared" si="1845"/>
        <v>19197272.550000001</v>
      </c>
      <c r="RB1286" s="98">
        <f t="shared" si="1845"/>
        <v>20281128.18</v>
      </c>
      <c r="RC1286" s="98">
        <f t="shared" ref="RC1286:RE1293" si="1846">QK1286*QW1286</f>
        <v>944605.57</v>
      </c>
      <c r="RD1286" s="98">
        <f t="shared" si="1846"/>
        <v>779156.81</v>
      </c>
      <c r="RE1286" s="98">
        <f t="shared" si="1846"/>
        <v>684075.61</v>
      </c>
      <c r="RF1286" s="103">
        <v>344</v>
      </c>
      <c r="RG1286" s="103">
        <v>344</v>
      </c>
      <c r="RH1286" s="103">
        <v>344</v>
      </c>
      <c r="RI1286" s="98">
        <f t="shared" ref="RI1286:RI1293" si="1847">$F1286*RF1286</f>
        <v>12193768</v>
      </c>
      <c r="RJ1286" s="98">
        <f t="shared" ref="RJ1286:RJ1293" si="1848">$G1286*RG1286</f>
        <v>12275296</v>
      </c>
      <c r="RK1286" s="98">
        <f t="shared" ref="RK1286:RK1293" si="1849">$H1286*RH1286</f>
        <v>12381592</v>
      </c>
      <c r="RL1286" s="98">
        <f t="shared" ref="RL1286:RL1293" si="1850">$I1286*RF1286</f>
        <v>895535.2</v>
      </c>
      <c r="RM1286" s="98">
        <f t="shared" ref="RM1286:RM1293" si="1851">$J1286*RG1286</f>
        <v>895535.2</v>
      </c>
      <c r="RN1286" s="98">
        <f t="shared" ref="RN1286:RN1293" si="1852">$K1286*RH1286</f>
        <v>895535.2</v>
      </c>
      <c r="RO1286" s="98">
        <f t="shared" ref="RO1286:RO1293" si="1853">$F1286*RO$1306</f>
        <v>40273.019999999997</v>
      </c>
      <c r="RP1286" s="98">
        <f t="shared" ref="RP1286:RP1293" si="1854">$G1286*RP$1306</f>
        <v>42203.57</v>
      </c>
      <c r="RQ1286" s="98">
        <f t="shared" ref="RQ1286:RQ1293" si="1855">$H1286*RQ$1306</f>
        <v>44578.27</v>
      </c>
      <c r="RR1286" s="98">
        <f t="shared" ref="RR1286:RR1293" si="1856">$I1286*RR$1306</f>
        <v>2149.11</v>
      </c>
      <c r="RS1286" s="98">
        <f t="shared" ref="RS1286:RS1293" si="1857">$J1286*RS$1306</f>
        <v>1782.75</v>
      </c>
      <c r="RT1286" s="98">
        <f t="shared" ref="RT1286:RT1293" si="1858">$K1286*RT$1306</f>
        <v>1574.57</v>
      </c>
      <c r="RU1286" s="98">
        <f t="shared" ref="RU1286:RW1293" si="1859">RF1286*RO1286</f>
        <v>13853918.880000001</v>
      </c>
      <c r="RV1286" s="98">
        <f t="shared" si="1859"/>
        <v>14518028.08</v>
      </c>
      <c r="RW1286" s="98">
        <f t="shared" si="1859"/>
        <v>15334924.880000001</v>
      </c>
      <c r="RX1286" s="98">
        <f t="shared" ref="RX1286:RZ1293" si="1860">RF1286*RR1286</f>
        <v>739293.84</v>
      </c>
      <c r="RY1286" s="98">
        <f t="shared" si="1860"/>
        <v>613266</v>
      </c>
      <c r="RZ1286" s="98">
        <f t="shared" si="1860"/>
        <v>541652.07999999996</v>
      </c>
      <c r="SA1286" s="103">
        <v>169</v>
      </c>
      <c r="SB1286" s="103">
        <v>169</v>
      </c>
      <c r="SC1286" s="103">
        <v>169</v>
      </c>
      <c r="SD1286" s="98">
        <f t="shared" ref="SD1286:SD1293" si="1861">$F1286*SA1286</f>
        <v>5990543</v>
      </c>
      <c r="SE1286" s="98">
        <f t="shared" ref="SE1286:SE1293" si="1862">$G1286*SB1286</f>
        <v>6030596</v>
      </c>
      <c r="SF1286" s="98">
        <f t="shared" ref="SF1286:SF1293" si="1863">$H1286*SC1286</f>
        <v>6082817</v>
      </c>
      <c r="SG1286" s="98">
        <f t="shared" ref="SG1286:SG1293" si="1864">$I1286*SA1286</f>
        <v>439957.7</v>
      </c>
      <c r="SH1286" s="98">
        <f t="shared" ref="SH1286:SH1293" si="1865">$J1286*SB1286</f>
        <v>439957.7</v>
      </c>
      <c r="SI1286" s="98">
        <f t="shared" ref="SI1286:SI1293" si="1866">$K1286*SC1286</f>
        <v>439957.7</v>
      </c>
      <c r="SJ1286" s="98">
        <f t="shared" ref="SJ1286:SJ1293" si="1867">$F1286*SJ$1306</f>
        <v>39702.94</v>
      </c>
      <c r="SK1286" s="98">
        <f t="shared" ref="SK1286:SK1293" si="1868">$G1286*SK$1306</f>
        <v>41715.699999999997</v>
      </c>
      <c r="SL1286" s="98">
        <f t="shared" ref="SL1286:SL1293" si="1869">$H1286*SL$1306</f>
        <v>44187.83</v>
      </c>
      <c r="SM1286" s="98">
        <f t="shared" ref="SM1286:SM1293" si="1870">$I1286*SM$1306</f>
        <v>3777.98</v>
      </c>
      <c r="SN1286" s="98">
        <f t="shared" ref="SN1286:SN1293" si="1871">$J1286*SN$1306</f>
        <v>3168.1</v>
      </c>
      <c r="SO1286" s="98">
        <f t="shared" ref="SO1286:SO1293" si="1872">$K1286*SO$1306</f>
        <v>2842.96</v>
      </c>
      <c r="SP1286" s="98">
        <f t="shared" ref="SP1286:SR1293" si="1873">SA1286*SJ1286</f>
        <v>6709796.8600000003</v>
      </c>
      <c r="SQ1286" s="98">
        <f t="shared" si="1873"/>
        <v>7049953.2999999998</v>
      </c>
      <c r="SR1286" s="98">
        <f t="shared" si="1873"/>
        <v>7467743.2699999996</v>
      </c>
      <c r="SS1286" s="98">
        <f t="shared" ref="SS1286:SU1293" si="1874">SA1286*SM1286</f>
        <v>638478.62</v>
      </c>
      <c r="ST1286" s="98">
        <f t="shared" si="1874"/>
        <v>535408.9</v>
      </c>
      <c r="SU1286" s="98">
        <f t="shared" si="1874"/>
        <v>480460.24</v>
      </c>
      <c r="SV1286" s="103">
        <v>567</v>
      </c>
      <c r="SW1286" s="103">
        <v>567</v>
      </c>
      <c r="SX1286" s="103">
        <v>567</v>
      </c>
      <c r="SY1286" s="98">
        <f t="shared" ref="SY1286:SY1293" si="1875">$F1286*SV1286</f>
        <v>20098449</v>
      </c>
      <c r="SZ1286" s="98">
        <f t="shared" ref="SZ1286:SZ1293" si="1876">$G1286*SW1286</f>
        <v>20232828</v>
      </c>
      <c r="TA1286" s="98">
        <f t="shared" ref="TA1286:TA1293" si="1877">$H1286*SX1286</f>
        <v>20408031</v>
      </c>
      <c r="TB1286" s="98">
        <f t="shared" ref="TB1286:TB1293" si="1878">$I1286*SV1286</f>
        <v>1476071.1</v>
      </c>
      <c r="TC1286" s="98">
        <f t="shared" ref="TC1286:TC1293" si="1879">$J1286*SW1286</f>
        <v>1476071.1</v>
      </c>
      <c r="TD1286" s="98">
        <f t="shared" ref="TD1286:TD1293" si="1880">$K1286*SX1286</f>
        <v>1476071.1</v>
      </c>
      <c r="TE1286" s="98">
        <f t="shared" ref="TE1286:TE1293" si="1881">$F1286*TE$1306</f>
        <v>39418.01</v>
      </c>
      <c r="TF1286" s="98">
        <f t="shared" ref="TF1286:TF1293" si="1882">$G1286*TF$1306</f>
        <v>41348.379999999997</v>
      </c>
      <c r="TG1286" s="98">
        <f t="shared" ref="TG1286:TG1293" si="1883">$H1286*TG$1306</f>
        <v>43718.35</v>
      </c>
      <c r="TH1286" s="98">
        <f t="shared" ref="TH1286:TH1293" si="1884">$I1286*TH$1306</f>
        <v>2331.4699999999998</v>
      </c>
      <c r="TI1286" s="98">
        <f t="shared" ref="TI1286:TI1293" si="1885">$J1286*TI$1306</f>
        <v>1934.29</v>
      </c>
      <c r="TJ1286" s="98">
        <f t="shared" ref="TJ1286:TJ1293" si="1886">$K1286*TJ$1306</f>
        <v>1709.22</v>
      </c>
      <c r="TK1286" s="98">
        <f t="shared" ref="TK1286:TM1293" si="1887">SV1286*TE1286</f>
        <v>22350011.670000002</v>
      </c>
      <c r="TL1286" s="98">
        <f t="shared" si="1887"/>
        <v>23444531.460000001</v>
      </c>
      <c r="TM1286" s="98">
        <f t="shared" si="1887"/>
        <v>24788304.449999999</v>
      </c>
      <c r="TN1286" s="98">
        <f t="shared" ref="TN1286:TP1293" si="1888">SV1286*TH1286</f>
        <v>1321943.49</v>
      </c>
      <c r="TO1286" s="98">
        <f t="shared" si="1888"/>
        <v>1096742.43</v>
      </c>
      <c r="TP1286" s="98">
        <f t="shared" si="1888"/>
        <v>969127.74</v>
      </c>
      <c r="TQ1286" s="103">
        <v>319</v>
      </c>
      <c r="TR1286" s="103">
        <v>319</v>
      </c>
      <c r="TS1286" s="103">
        <v>319</v>
      </c>
      <c r="TT1286" s="98">
        <f t="shared" ref="TT1286:TT1293" si="1889">$F1286*TQ1286</f>
        <v>11307593</v>
      </c>
      <c r="TU1286" s="98">
        <f t="shared" ref="TU1286:TU1293" si="1890">$G1286*TR1286</f>
        <v>11383196</v>
      </c>
      <c r="TV1286" s="98">
        <f t="shared" ref="TV1286:TV1293" si="1891">$H1286*TS1286</f>
        <v>11481767</v>
      </c>
      <c r="TW1286" s="98">
        <f t="shared" ref="TW1286:TW1293" si="1892">$I1286*TQ1286</f>
        <v>830452.7</v>
      </c>
      <c r="TX1286" s="98">
        <f t="shared" ref="TX1286:TX1293" si="1893">$J1286*TR1286</f>
        <v>830452.7</v>
      </c>
      <c r="TY1286" s="98">
        <f t="shared" ref="TY1286:TY1293" si="1894">$K1286*TS1286</f>
        <v>830452.7</v>
      </c>
      <c r="TZ1286" s="98">
        <f t="shared" ref="TZ1286:TZ1293" si="1895">$F1286*TZ$1306</f>
        <v>39009.32</v>
      </c>
      <c r="UA1286" s="98">
        <f t="shared" ref="UA1286:UA1293" si="1896">$G1286*UA$1306</f>
        <v>40953.410000000003</v>
      </c>
      <c r="UB1286" s="98">
        <f t="shared" ref="UB1286:UB1293" si="1897">$H1286*UB$1306</f>
        <v>43339.44</v>
      </c>
      <c r="UC1286" s="98">
        <f t="shared" ref="UC1286:UC1293" si="1898">$I1286*UC$1306</f>
        <v>2805.73</v>
      </c>
      <c r="UD1286" s="98">
        <f t="shared" ref="UD1286:UD1293" si="1899">$J1286*UD$1306</f>
        <v>2390.0500000000002</v>
      </c>
      <c r="UE1286" s="98">
        <f t="shared" ref="UE1286:UE1293" si="1900">$K1286*UE$1306</f>
        <v>2152.19</v>
      </c>
      <c r="UF1286" s="98">
        <f t="shared" ref="UF1286:UH1293" si="1901">TQ1286*TZ1286</f>
        <v>12443973.08</v>
      </c>
      <c r="UG1286" s="98">
        <f t="shared" si="1901"/>
        <v>13064137.789999999</v>
      </c>
      <c r="UH1286" s="98">
        <f t="shared" si="1901"/>
        <v>13825281.359999999</v>
      </c>
      <c r="UI1286" s="98">
        <f t="shared" ref="UI1286:UK1293" si="1902">TQ1286*UC1286</f>
        <v>895027.87</v>
      </c>
      <c r="UJ1286" s="98">
        <f t="shared" si="1902"/>
        <v>762425.95</v>
      </c>
      <c r="UK1286" s="98">
        <f t="shared" si="1902"/>
        <v>686548.61</v>
      </c>
      <c r="UL1286" s="103">
        <v>655</v>
      </c>
      <c r="UM1286" s="103">
        <v>655</v>
      </c>
      <c r="UN1286" s="103">
        <v>655</v>
      </c>
      <c r="UO1286" s="98">
        <f t="shared" ref="UO1286:UO1293" si="1903">$F1286*UL1286</f>
        <v>23217785</v>
      </c>
      <c r="UP1286" s="98">
        <f t="shared" ref="UP1286:UP1293" si="1904">$G1286*UM1286</f>
        <v>23373020</v>
      </c>
      <c r="UQ1286" s="98">
        <f t="shared" ref="UQ1286:UQ1293" si="1905">$H1286*UN1286</f>
        <v>23575415</v>
      </c>
      <c r="UR1286" s="98">
        <f t="shared" ref="UR1286:UR1293" si="1906">$I1286*UL1286</f>
        <v>1705161.5</v>
      </c>
      <c r="US1286" s="98">
        <f t="shared" ref="US1286:US1293" si="1907">$J1286*UM1286</f>
        <v>1705161.5</v>
      </c>
      <c r="UT1286" s="98">
        <f t="shared" ref="UT1286:UT1293" si="1908">$K1286*UN1286</f>
        <v>1705161.5</v>
      </c>
      <c r="UU1286" s="98">
        <f t="shared" ref="UU1286:UU1293" si="1909">$F1286*UU$1306</f>
        <v>39629.550000000003</v>
      </c>
      <c r="UV1286" s="98">
        <f t="shared" ref="UV1286:UV1293" si="1910">$G1286*UV$1306</f>
        <v>41684.980000000003</v>
      </c>
      <c r="UW1286" s="98">
        <f t="shared" ref="UW1286:UW1293" si="1911">$H1286*UW$1306</f>
        <v>44185.5</v>
      </c>
      <c r="UX1286" s="98">
        <f t="shared" ref="UX1286:UX1293" si="1912">$I1286*UX$1306</f>
        <v>1470.07</v>
      </c>
      <c r="UY1286" s="98">
        <f t="shared" ref="UY1286:UY1293" si="1913">$J1286*UY$1306</f>
        <v>1228.32</v>
      </c>
      <c r="UZ1286" s="98">
        <f t="shared" ref="UZ1286:UZ1293" si="1914">$K1286*UZ$1306</f>
        <v>1055.06</v>
      </c>
      <c r="VA1286" s="98">
        <f t="shared" ref="VA1286:VC1293" si="1915">UL1286*UU1286</f>
        <v>25957355.25</v>
      </c>
      <c r="VB1286" s="98">
        <f t="shared" si="1915"/>
        <v>27303661.899999999</v>
      </c>
      <c r="VC1286" s="98">
        <f t="shared" si="1915"/>
        <v>28941502.5</v>
      </c>
      <c r="VD1286" s="98">
        <f t="shared" ref="VD1286:VF1293" si="1916">UL1286*UX1286</f>
        <v>962895.85</v>
      </c>
      <c r="VE1286" s="98">
        <f t="shared" si="1916"/>
        <v>804549.6</v>
      </c>
      <c r="VF1286" s="98">
        <f t="shared" si="1916"/>
        <v>691064.3</v>
      </c>
      <c r="VG1286" s="103">
        <v>535</v>
      </c>
      <c r="VH1286" s="103">
        <v>535</v>
      </c>
      <c r="VI1286" s="103">
        <v>535</v>
      </c>
      <c r="VJ1286" s="98">
        <f t="shared" ref="VJ1286:VJ1293" si="1917">$F1286*VG1286</f>
        <v>18964145</v>
      </c>
      <c r="VK1286" s="98">
        <f t="shared" ref="VK1286:VK1293" si="1918">$G1286*VH1286</f>
        <v>19090940</v>
      </c>
      <c r="VL1286" s="98">
        <f t="shared" ref="VL1286:VL1293" si="1919">$H1286*VI1286</f>
        <v>19256255</v>
      </c>
      <c r="VM1286" s="98">
        <f t="shared" ref="VM1286:VM1293" si="1920">$I1286*VG1286</f>
        <v>1392765.5</v>
      </c>
      <c r="VN1286" s="98">
        <f t="shared" ref="VN1286:VN1293" si="1921">$J1286*VH1286</f>
        <v>1392765.5</v>
      </c>
      <c r="VO1286" s="98">
        <f t="shared" ref="VO1286:VO1293" si="1922">$K1286*VI1286</f>
        <v>1392765.5</v>
      </c>
      <c r="VP1286" s="98">
        <f t="shared" ref="VP1286:VP1293" si="1923">$F1286*VP$1306</f>
        <v>38990.94</v>
      </c>
      <c r="VQ1286" s="98">
        <f t="shared" ref="VQ1286:VQ1293" si="1924">$G1286*VQ$1306</f>
        <v>40836.050000000003</v>
      </c>
      <c r="VR1286" s="98">
        <f t="shared" ref="VR1286:VR1293" si="1925">$H1286*VR$1306</f>
        <v>43101.55</v>
      </c>
      <c r="VS1286" s="98">
        <f t="shared" ref="VS1286:VS1293" si="1926">$I1286*VS$1306</f>
        <v>1818.04</v>
      </c>
      <c r="VT1286" s="98">
        <f t="shared" ref="VT1286:VT1293" si="1927">$J1286*VT$1306</f>
        <v>1529.18</v>
      </c>
      <c r="VU1286" s="98">
        <f t="shared" ref="VU1286:VU1293" si="1928">$K1286*VU$1306</f>
        <v>1339.24</v>
      </c>
      <c r="VV1286" s="98">
        <f t="shared" ref="VV1286:VX1293" si="1929">VG1286*VP1286</f>
        <v>20860152.899999999</v>
      </c>
      <c r="VW1286" s="98">
        <f t="shared" si="1929"/>
        <v>21847286.75</v>
      </c>
      <c r="VX1286" s="98">
        <f t="shared" si="1929"/>
        <v>23059329.25</v>
      </c>
      <c r="VY1286" s="98">
        <f t="shared" ref="VY1286:WA1293" si="1930">VG1286*VS1286</f>
        <v>972651.4</v>
      </c>
      <c r="VZ1286" s="98">
        <f t="shared" si="1930"/>
        <v>818111.3</v>
      </c>
      <c r="WA1286" s="98">
        <f t="shared" si="1930"/>
        <v>716493.4</v>
      </c>
      <c r="WB1286" s="103">
        <v>516</v>
      </c>
      <c r="WC1286" s="103">
        <v>516</v>
      </c>
      <c r="WD1286" s="103">
        <v>516</v>
      </c>
      <c r="WE1286" s="98">
        <f t="shared" ref="WE1286:WE1293" si="1931">$F1286*WB1286</f>
        <v>18290652</v>
      </c>
      <c r="WF1286" s="98">
        <f t="shared" ref="WF1286:WF1293" si="1932">$G1286*WC1286</f>
        <v>18412944</v>
      </c>
      <c r="WG1286" s="98">
        <f t="shared" ref="WG1286:WG1293" si="1933">$H1286*WD1286</f>
        <v>18572388</v>
      </c>
      <c r="WH1286" s="98">
        <f t="shared" ref="WH1286:WH1293" si="1934">$I1286*WB1286</f>
        <v>1343302.8</v>
      </c>
      <c r="WI1286" s="98">
        <f t="shared" ref="WI1286:WI1293" si="1935">$J1286*WC1286</f>
        <v>1343302.8</v>
      </c>
      <c r="WJ1286" s="98">
        <f t="shared" ref="WJ1286:WJ1293" si="1936">$K1286*WD1286</f>
        <v>1343302.8</v>
      </c>
      <c r="WK1286" s="98">
        <f t="shared" ref="WK1286:WK1293" si="1937">$F1286*WK$1306</f>
        <v>39599.919999999998</v>
      </c>
      <c r="WL1286" s="98">
        <f t="shared" ref="WL1286:WL1293" si="1938">$G1286*WL$1306</f>
        <v>41584.870000000003</v>
      </c>
      <c r="WM1286" s="98">
        <f t="shared" ref="WM1286:WM1293" si="1939">$H1286*WM$1306</f>
        <v>44019.17</v>
      </c>
      <c r="WN1286" s="98">
        <f t="shared" ref="WN1286:WN1293" si="1940">$I1286*WN$1306</f>
        <v>2115.77</v>
      </c>
      <c r="WO1286" s="98">
        <f t="shared" ref="WO1286:WO1293" si="1941">$J1286*WO$1306</f>
        <v>1765.01</v>
      </c>
      <c r="WP1286" s="98">
        <f t="shared" ref="WP1286:WP1293" si="1942">$K1286*WP$1306</f>
        <v>1533.74</v>
      </c>
      <c r="WQ1286" s="98">
        <f t="shared" ref="WQ1286:WS1293" si="1943">WB1286*WK1286</f>
        <v>20433558.719999999</v>
      </c>
      <c r="WR1286" s="98">
        <f t="shared" si="1943"/>
        <v>21457792.920000002</v>
      </c>
      <c r="WS1286" s="98">
        <f t="shared" si="1943"/>
        <v>22713891.719999999</v>
      </c>
      <c r="WT1286" s="98">
        <f t="shared" ref="WT1286:WV1293" si="1944">WB1286*WN1286</f>
        <v>1091737.32</v>
      </c>
      <c r="WU1286" s="98">
        <f t="shared" si="1944"/>
        <v>910745.16</v>
      </c>
      <c r="WV1286" s="98">
        <f t="shared" si="1944"/>
        <v>791409.84</v>
      </c>
      <c r="WW1286" s="103">
        <v>548</v>
      </c>
      <c r="WX1286" s="103">
        <v>548</v>
      </c>
      <c r="WY1286" s="103">
        <v>548</v>
      </c>
      <c r="WZ1286" s="98">
        <f t="shared" ref="WZ1286:WZ1293" si="1945">$F1286*WW1286</f>
        <v>19424956</v>
      </c>
      <c r="XA1286" s="98">
        <f t="shared" ref="XA1286:XA1293" si="1946">$G1286*WX1286</f>
        <v>19554832</v>
      </c>
      <c r="XB1286" s="98">
        <f t="shared" ref="XB1286:XB1293" si="1947">$H1286*WY1286</f>
        <v>19724164</v>
      </c>
      <c r="XC1286" s="98">
        <f t="shared" ref="XC1286:XC1293" si="1948">$I1286*WW1286</f>
        <v>1426608.4</v>
      </c>
      <c r="XD1286" s="98">
        <f t="shared" ref="XD1286:XD1293" si="1949">$J1286*WX1286</f>
        <v>1426608.4</v>
      </c>
      <c r="XE1286" s="98">
        <f t="shared" ref="XE1286:XE1293" si="1950">$K1286*WY1286</f>
        <v>1426608.4</v>
      </c>
      <c r="XF1286" s="98">
        <f t="shared" ref="XF1286:XF1293" si="1951">$F1286*XF$1306</f>
        <v>39385.480000000003</v>
      </c>
      <c r="XG1286" s="98">
        <f t="shared" ref="XG1286:XG1293" si="1952">$G1286*XG$1306</f>
        <v>41292.06</v>
      </c>
      <c r="XH1286" s="98">
        <f t="shared" ref="XH1286:XH1293" si="1953">$H1286*XH$1306</f>
        <v>43632.06</v>
      </c>
      <c r="XI1286" s="98">
        <f t="shared" ref="XI1286:XI1293" si="1954">$I1286*XI$1306</f>
        <v>1573.19</v>
      </c>
      <c r="XJ1286" s="98">
        <f t="shared" ref="XJ1286:XJ1293" si="1955">$J1286*XJ$1306</f>
        <v>1324.82</v>
      </c>
      <c r="XK1286" s="98">
        <f t="shared" ref="XK1286:XK1293" si="1956">$K1286*XK$1306</f>
        <v>1169.73</v>
      </c>
      <c r="XL1286" s="98">
        <f t="shared" ref="XL1286:XN1293" si="1957">WW1286*XF1286</f>
        <v>21583243.039999999</v>
      </c>
      <c r="XM1286" s="98">
        <f t="shared" si="1957"/>
        <v>22628048.879999999</v>
      </c>
      <c r="XN1286" s="98">
        <f t="shared" si="1957"/>
        <v>23910368.879999999</v>
      </c>
      <c r="XO1286" s="98">
        <f t="shared" ref="XO1286:XQ1293" si="1958">WW1286*XI1286</f>
        <v>862108.12</v>
      </c>
      <c r="XP1286" s="98">
        <f t="shared" si="1958"/>
        <v>726001.36</v>
      </c>
      <c r="XQ1286" s="98">
        <f t="shared" si="1958"/>
        <v>641012.04</v>
      </c>
      <c r="XR1286" s="103"/>
      <c r="XS1286" s="103"/>
      <c r="XT1286" s="103"/>
      <c r="XU1286" s="98">
        <f t="shared" ref="XU1286:XU1293" si="1959">$F1286*XR1286</f>
        <v>0</v>
      </c>
      <c r="XV1286" s="98">
        <f t="shared" ref="XV1286:XV1293" si="1960">$G1286*XS1286</f>
        <v>0</v>
      </c>
      <c r="XW1286" s="98">
        <f t="shared" ref="XW1286:XW1293" si="1961">$H1286*XT1286</f>
        <v>0</v>
      </c>
      <c r="XX1286" s="98">
        <f t="shared" ref="XX1286:XX1293" si="1962">$I1286*XR1286</f>
        <v>0</v>
      </c>
      <c r="XY1286" s="98">
        <f t="shared" ref="XY1286:XY1293" si="1963">$J1286*XS1286</f>
        <v>0</v>
      </c>
      <c r="XZ1286" s="98">
        <f t="shared" ref="XZ1286:XZ1293" si="1964">$K1286*XT1286</f>
        <v>0</v>
      </c>
      <c r="YA1286" s="98">
        <f t="shared" ref="YA1286:YA1293" si="1965">$F1286*YA$1306</f>
        <v>0</v>
      </c>
      <c r="YB1286" s="98">
        <f t="shared" ref="YB1286:YB1293" si="1966">$G1286*YB$1306</f>
        <v>0</v>
      </c>
      <c r="YC1286" s="98">
        <f t="shared" ref="YC1286:YC1293" si="1967">$H1286*YC$1306</f>
        <v>0</v>
      </c>
      <c r="YD1286" s="98">
        <f t="shared" ref="YD1286:YD1293" si="1968">$I1286*YD$1306</f>
        <v>0</v>
      </c>
      <c r="YE1286" s="98">
        <f t="shared" ref="YE1286:YE1293" si="1969">$J1286*YE$1306</f>
        <v>0</v>
      </c>
      <c r="YF1286" s="98">
        <f t="shared" ref="YF1286:YF1293" si="1970">$K1286*YF$1306</f>
        <v>0</v>
      </c>
      <c r="YG1286" s="98">
        <f t="shared" ref="YG1286:YI1293" si="1971">XR1286*YA1286</f>
        <v>0</v>
      </c>
      <c r="YH1286" s="98">
        <f t="shared" si="1971"/>
        <v>0</v>
      </c>
      <c r="YI1286" s="98">
        <f t="shared" si="1971"/>
        <v>0</v>
      </c>
      <c r="YJ1286" s="98">
        <f t="shared" ref="YJ1286:YL1293" si="1972">XR1286*YD1286</f>
        <v>0</v>
      </c>
      <c r="YK1286" s="98">
        <f t="shared" si="1972"/>
        <v>0</v>
      </c>
      <c r="YL1286" s="98">
        <f t="shared" si="1972"/>
        <v>0</v>
      </c>
      <c r="YM1286" s="146">
        <f t="shared" ref="YM1286:YO1293" si="1973">L1286+AG1286+BB1286+BW1286+CR1286+DM1286+EH1286+FC1286+FX1286+GS1286+HN1286+II1286+JD1286+JY1286+KT1286+LO1286+MJ1286+NE1286+NZ1286+OU1286+PP1286+QK1286+RF1286+SA1286+SV1286+TQ1286+UL1286+VG1286+WB1286+WW1286+XR1286</f>
        <v>11753</v>
      </c>
      <c r="YN1286" s="146">
        <f t="shared" si="1973"/>
        <v>11753</v>
      </c>
      <c r="YO1286" s="146">
        <f t="shared" si="1973"/>
        <v>11753</v>
      </c>
      <c r="YP1286" s="98">
        <f t="shared" ref="YP1286:YP1293" si="1974">$F1286*YM1286</f>
        <v>416608591</v>
      </c>
      <c r="YQ1286" s="98">
        <f t="shared" ref="YQ1286:YQ1293" si="1975">$G1286*YN1286</f>
        <v>419394052</v>
      </c>
      <c r="YR1286" s="98">
        <f t="shared" ref="YR1286:YR1293" si="1976">$H1286*YO1286</f>
        <v>423025729</v>
      </c>
      <c r="YS1286" s="98">
        <f t="shared" ref="YS1286:YS1293" si="1977">$I1286*YM1286</f>
        <v>30596584.899999999</v>
      </c>
      <c r="YT1286" s="98">
        <f t="shared" ref="YT1286:YT1293" si="1978">$J1286*YN1286</f>
        <v>30596584.899999999</v>
      </c>
      <c r="YU1286" s="98">
        <f t="shared" ref="YU1286:YU1293" si="1979">$K1286*YO1286</f>
        <v>30596584.899999999</v>
      </c>
      <c r="YV1286" s="98">
        <f t="shared" ref="YV1286:YV1293" si="1980">$F1286*YV$1306</f>
        <v>39539.17</v>
      </c>
      <c r="YW1286" s="98">
        <f t="shared" ref="YW1286:YW1293" si="1981">$G1286*YW$1306</f>
        <v>41516.6</v>
      </c>
      <c r="YX1286" s="98">
        <f t="shared" ref="YX1286:YX1293" si="1982">$H1286*YX$1306</f>
        <v>43942.13</v>
      </c>
      <c r="YY1286" s="98">
        <f t="shared" ref="YY1286:YY1293" si="1983">$I1286*YY$1306</f>
        <v>2269.11</v>
      </c>
      <c r="YZ1286" s="98">
        <f t="shared" ref="YZ1286:YZ1293" si="1984">$J1286*YZ$1306</f>
        <v>1907.45</v>
      </c>
      <c r="ZA1286" s="98">
        <f t="shared" ref="ZA1286:ZA1293" si="1985">$K1286*ZA$1306</f>
        <v>1708.39</v>
      </c>
      <c r="ZB1286" s="98">
        <f t="shared" ref="ZB1286:ZD1293" si="1986">YM1286*YV1286</f>
        <v>464703865.00999999</v>
      </c>
      <c r="ZC1286" s="98">
        <f t="shared" si="1986"/>
        <v>487944599.80000001</v>
      </c>
      <c r="ZD1286" s="98">
        <f t="shared" si="1986"/>
        <v>516451853.88999999</v>
      </c>
      <c r="ZE1286" s="98">
        <f t="shared" ref="ZE1286:ZG1293" si="1987">YM1286*YY1286</f>
        <v>26668849.829999998</v>
      </c>
      <c r="ZF1286" s="98">
        <f t="shared" si="1987"/>
        <v>22418259.850000001</v>
      </c>
      <c r="ZG1286" s="98">
        <f t="shared" si="1987"/>
        <v>20078707.670000002</v>
      </c>
    </row>
    <row r="1287" spans="1:683" ht="72" hidden="1">
      <c r="A1287" s="93" t="s">
        <v>715</v>
      </c>
      <c r="B1287" s="297"/>
      <c r="C1287" s="5"/>
      <c r="D1287" s="652"/>
      <c r="E1287" s="286"/>
      <c r="F1287" s="111">
        <f t="shared" si="1537"/>
        <v>0</v>
      </c>
      <c r="G1287" s="111">
        <f t="shared" si="1537"/>
        <v>0</v>
      </c>
      <c r="H1287" s="111">
        <f t="shared" si="1537"/>
        <v>0</v>
      </c>
      <c r="I1287" s="98">
        <f t="shared" si="1538"/>
        <v>0</v>
      </c>
      <c r="J1287" s="98">
        <f t="shared" si="1538"/>
        <v>0</v>
      </c>
      <c r="K1287" s="98">
        <f t="shared" si="1538"/>
        <v>0</v>
      </c>
      <c r="L1287" s="103"/>
      <c r="M1287" s="103"/>
      <c r="N1287" s="103"/>
      <c r="O1287" s="98">
        <f t="shared" si="1539"/>
        <v>0</v>
      </c>
      <c r="P1287" s="98">
        <f t="shared" si="1540"/>
        <v>0</v>
      </c>
      <c r="Q1287" s="98">
        <f t="shared" si="1541"/>
        <v>0</v>
      </c>
      <c r="R1287" s="98">
        <f t="shared" si="1542"/>
        <v>0</v>
      </c>
      <c r="S1287" s="98">
        <f t="shared" si="1543"/>
        <v>0</v>
      </c>
      <c r="T1287" s="98">
        <f t="shared" si="1544"/>
        <v>0</v>
      </c>
      <c r="U1287" s="98">
        <f t="shared" si="1545"/>
        <v>0</v>
      </c>
      <c r="V1287" s="98">
        <f t="shared" si="1546"/>
        <v>0</v>
      </c>
      <c r="W1287" s="98">
        <f t="shared" si="1547"/>
        <v>0</v>
      </c>
      <c r="X1287" s="98">
        <f t="shared" si="1548"/>
        <v>0</v>
      </c>
      <c r="Y1287" s="98">
        <f t="shared" si="1549"/>
        <v>0</v>
      </c>
      <c r="Z1287" s="98">
        <f t="shared" si="1550"/>
        <v>0</v>
      </c>
      <c r="AA1287" s="98">
        <f t="shared" si="1551"/>
        <v>0</v>
      </c>
      <c r="AB1287" s="98">
        <f t="shared" si="1551"/>
        <v>0</v>
      </c>
      <c r="AC1287" s="98">
        <f t="shared" si="1551"/>
        <v>0</v>
      </c>
      <c r="AD1287" s="98">
        <f t="shared" si="1552"/>
        <v>0</v>
      </c>
      <c r="AE1287" s="98">
        <f t="shared" si="1552"/>
        <v>0</v>
      </c>
      <c r="AF1287" s="98">
        <f t="shared" si="1552"/>
        <v>0</v>
      </c>
      <c r="AG1287" s="103"/>
      <c r="AH1287" s="103"/>
      <c r="AI1287" s="103"/>
      <c r="AJ1287" s="98">
        <f t="shared" si="1553"/>
        <v>0</v>
      </c>
      <c r="AK1287" s="98">
        <f t="shared" si="1554"/>
        <v>0</v>
      </c>
      <c r="AL1287" s="98">
        <f t="shared" si="1555"/>
        <v>0</v>
      </c>
      <c r="AM1287" s="98">
        <f t="shared" si="1556"/>
        <v>0</v>
      </c>
      <c r="AN1287" s="98">
        <f t="shared" si="1557"/>
        <v>0</v>
      </c>
      <c r="AO1287" s="98">
        <f t="shared" si="1558"/>
        <v>0</v>
      </c>
      <c r="AP1287" s="98">
        <f t="shared" si="1559"/>
        <v>0</v>
      </c>
      <c r="AQ1287" s="98">
        <f t="shared" si="1560"/>
        <v>0</v>
      </c>
      <c r="AR1287" s="98">
        <f t="shared" si="1561"/>
        <v>0</v>
      </c>
      <c r="AS1287" s="98">
        <f t="shared" si="1562"/>
        <v>0</v>
      </c>
      <c r="AT1287" s="98">
        <f t="shared" si="1563"/>
        <v>0</v>
      </c>
      <c r="AU1287" s="98">
        <f t="shared" si="1564"/>
        <v>0</v>
      </c>
      <c r="AV1287" s="98">
        <f t="shared" si="1565"/>
        <v>0</v>
      </c>
      <c r="AW1287" s="98">
        <f t="shared" si="1565"/>
        <v>0</v>
      </c>
      <c r="AX1287" s="98">
        <f t="shared" si="1565"/>
        <v>0</v>
      </c>
      <c r="AY1287" s="98">
        <f t="shared" si="1566"/>
        <v>0</v>
      </c>
      <c r="AZ1287" s="98">
        <f t="shared" si="1566"/>
        <v>0</v>
      </c>
      <c r="BA1287" s="98">
        <f t="shared" si="1566"/>
        <v>0</v>
      </c>
      <c r="BB1287" s="103"/>
      <c r="BC1287" s="103"/>
      <c r="BD1287" s="103"/>
      <c r="BE1287" s="98">
        <f t="shared" si="1567"/>
        <v>0</v>
      </c>
      <c r="BF1287" s="98">
        <f t="shared" si="1568"/>
        <v>0</v>
      </c>
      <c r="BG1287" s="98">
        <f t="shared" si="1569"/>
        <v>0</v>
      </c>
      <c r="BH1287" s="98">
        <f t="shared" si="1570"/>
        <v>0</v>
      </c>
      <c r="BI1287" s="98">
        <f t="shared" si="1571"/>
        <v>0</v>
      </c>
      <c r="BJ1287" s="98">
        <f t="shared" si="1572"/>
        <v>0</v>
      </c>
      <c r="BK1287" s="98">
        <f t="shared" si="1573"/>
        <v>0</v>
      </c>
      <c r="BL1287" s="98">
        <f t="shared" si="1574"/>
        <v>0</v>
      </c>
      <c r="BM1287" s="98">
        <f t="shared" si="1575"/>
        <v>0</v>
      </c>
      <c r="BN1287" s="98">
        <f t="shared" si="1576"/>
        <v>0</v>
      </c>
      <c r="BO1287" s="98">
        <f t="shared" si="1577"/>
        <v>0</v>
      </c>
      <c r="BP1287" s="98">
        <f t="shared" si="1578"/>
        <v>0</v>
      </c>
      <c r="BQ1287" s="98">
        <f t="shared" si="1579"/>
        <v>0</v>
      </c>
      <c r="BR1287" s="98">
        <f t="shared" si="1579"/>
        <v>0</v>
      </c>
      <c r="BS1287" s="98">
        <f t="shared" si="1579"/>
        <v>0</v>
      </c>
      <c r="BT1287" s="98">
        <f t="shared" si="1580"/>
        <v>0</v>
      </c>
      <c r="BU1287" s="98">
        <f t="shared" si="1580"/>
        <v>0</v>
      </c>
      <c r="BV1287" s="98">
        <f t="shared" si="1580"/>
        <v>0</v>
      </c>
      <c r="BW1287" s="103"/>
      <c r="BX1287" s="103"/>
      <c r="BY1287" s="103"/>
      <c r="BZ1287" s="98">
        <f t="shared" si="1581"/>
        <v>0</v>
      </c>
      <c r="CA1287" s="98">
        <f t="shared" si="1582"/>
        <v>0</v>
      </c>
      <c r="CB1287" s="98">
        <f t="shared" si="1583"/>
        <v>0</v>
      </c>
      <c r="CC1287" s="98">
        <f t="shared" si="1584"/>
        <v>0</v>
      </c>
      <c r="CD1287" s="98">
        <f t="shared" si="1585"/>
        <v>0</v>
      </c>
      <c r="CE1287" s="98">
        <f t="shared" si="1586"/>
        <v>0</v>
      </c>
      <c r="CF1287" s="98">
        <f t="shared" si="1587"/>
        <v>0</v>
      </c>
      <c r="CG1287" s="98">
        <f t="shared" si="1588"/>
        <v>0</v>
      </c>
      <c r="CH1287" s="98">
        <f t="shared" si="1589"/>
        <v>0</v>
      </c>
      <c r="CI1287" s="98">
        <f t="shared" si="1590"/>
        <v>0</v>
      </c>
      <c r="CJ1287" s="98">
        <f t="shared" si="1591"/>
        <v>0</v>
      </c>
      <c r="CK1287" s="98">
        <f t="shared" si="1592"/>
        <v>0</v>
      </c>
      <c r="CL1287" s="98">
        <f t="shared" si="1593"/>
        <v>0</v>
      </c>
      <c r="CM1287" s="98">
        <f t="shared" si="1593"/>
        <v>0</v>
      </c>
      <c r="CN1287" s="98">
        <f t="shared" si="1593"/>
        <v>0</v>
      </c>
      <c r="CO1287" s="98">
        <f t="shared" si="1594"/>
        <v>0</v>
      </c>
      <c r="CP1287" s="98">
        <f t="shared" si="1594"/>
        <v>0</v>
      </c>
      <c r="CQ1287" s="98">
        <f t="shared" si="1594"/>
        <v>0</v>
      </c>
      <c r="CR1287" s="103"/>
      <c r="CS1287" s="103"/>
      <c r="CT1287" s="103"/>
      <c r="CU1287" s="98">
        <f t="shared" si="1595"/>
        <v>0</v>
      </c>
      <c r="CV1287" s="98">
        <f t="shared" si="1596"/>
        <v>0</v>
      </c>
      <c r="CW1287" s="98">
        <f t="shared" si="1597"/>
        <v>0</v>
      </c>
      <c r="CX1287" s="98">
        <f t="shared" si="1598"/>
        <v>0</v>
      </c>
      <c r="CY1287" s="98">
        <f t="shared" si="1599"/>
        <v>0</v>
      </c>
      <c r="CZ1287" s="98">
        <f t="shared" si="1600"/>
        <v>0</v>
      </c>
      <c r="DA1287" s="98">
        <f t="shared" si="1601"/>
        <v>0</v>
      </c>
      <c r="DB1287" s="98">
        <f t="shared" si="1602"/>
        <v>0</v>
      </c>
      <c r="DC1287" s="98">
        <f t="shared" si="1603"/>
        <v>0</v>
      </c>
      <c r="DD1287" s="98">
        <f t="shared" si="1604"/>
        <v>0</v>
      </c>
      <c r="DE1287" s="98">
        <f t="shared" si="1605"/>
        <v>0</v>
      </c>
      <c r="DF1287" s="98">
        <f t="shared" si="1606"/>
        <v>0</v>
      </c>
      <c r="DG1287" s="98">
        <f t="shared" si="1607"/>
        <v>0</v>
      </c>
      <c r="DH1287" s="98">
        <f t="shared" si="1607"/>
        <v>0</v>
      </c>
      <c r="DI1287" s="98">
        <f t="shared" si="1607"/>
        <v>0</v>
      </c>
      <c r="DJ1287" s="98">
        <f t="shared" si="1608"/>
        <v>0</v>
      </c>
      <c r="DK1287" s="98">
        <f t="shared" si="1608"/>
        <v>0</v>
      </c>
      <c r="DL1287" s="98">
        <f t="shared" si="1608"/>
        <v>0</v>
      </c>
      <c r="DM1287" s="103"/>
      <c r="DN1287" s="103"/>
      <c r="DO1287" s="103"/>
      <c r="DP1287" s="98">
        <f t="shared" si="1609"/>
        <v>0</v>
      </c>
      <c r="DQ1287" s="98">
        <f t="shared" si="1610"/>
        <v>0</v>
      </c>
      <c r="DR1287" s="98">
        <f t="shared" si="1611"/>
        <v>0</v>
      </c>
      <c r="DS1287" s="98">
        <f t="shared" si="1612"/>
        <v>0</v>
      </c>
      <c r="DT1287" s="98">
        <f t="shared" si="1613"/>
        <v>0</v>
      </c>
      <c r="DU1287" s="98">
        <f t="shared" si="1614"/>
        <v>0</v>
      </c>
      <c r="DV1287" s="98">
        <f t="shared" si="1615"/>
        <v>0</v>
      </c>
      <c r="DW1287" s="98">
        <f t="shared" si="1616"/>
        <v>0</v>
      </c>
      <c r="DX1287" s="98">
        <f t="shared" si="1617"/>
        <v>0</v>
      </c>
      <c r="DY1287" s="98">
        <f t="shared" si="1618"/>
        <v>0</v>
      </c>
      <c r="DZ1287" s="98">
        <f t="shared" si="1619"/>
        <v>0</v>
      </c>
      <c r="EA1287" s="98">
        <f t="shared" si="1620"/>
        <v>0</v>
      </c>
      <c r="EB1287" s="98">
        <f t="shared" si="1621"/>
        <v>0</v>
      </c>
      <c r="EC1287" s="98">
        <f t="shared" si="1621"/>
        <v>0</v>
      </c>
      <c r="ED1287" s="98">
        <f t="shared" si="1621"/>
        <v>0</v>
      </c>
      <c r="EE1287" s="98">
        <f t="shared" si="1622"/>
        <v>0</v>
      </c>
      <c r="EF1287" s="98">
        <f t="shared" si="1622"/>
        <v>0</v>
      </c>
      <c r="EG1287" s="98">
        <f t="shared" si="1622"/>
        <v>0</v>
      </c>
      <c r="EH1287" s="103"/>
      <c r="EI1287" s="103"/>
      <c r="EJ1287" s="103"/>
      <c r="EK1287" s="98">
        <f t="shared" si="1623"/>
        <v>0</v>
      </c>
      <c r="EL1287" s="98">
        <f t="shared" si="1624"/>
        <v>0</v>
      </c>
      <c r="EM1287" s="98">
        <f t="shared" si="1625"/>
        <v>0</v>
      </c>
      <c r="EN1287" s="98">
        <f t="shared" si="1626"/>
        <v>0</v>
      </c>
      <c r="EO1287" s="98">
        <f t="shared" si="1627"/>
        <v>0</v>
      </c>
      <c r="EP1287" s="98">
        <f t="shared" si="1628"/>
        <v>0</v>
      </c>
      <c r="EQ1287" s="98">
        <f t="shared" si="1629"/>
        <v>0</v>
      </c>
      <c r="ER1287" s="98">
        <f t="shared" si="1630"/>
        <v>0</v>
      </c>
      <c r="ES1287" s="98">
        <f t="shared" si="1631"/>
        <v>0</v>
      </c>
      <c r="ET1287" s="98">
        <f t="shared" si="1632"/>
        <v>0</v>
      </c>
      <c r="EU1287" s="98">
        <f t="shared" si="1633"/>
        <v>0</v>
      </c>
      <c r="EV1287" s="98">
        <f t="shared" si="1634"/>
        <v>0</v>
      </c>
      <c r="EW1287" s="98">
        <f t="shared" si="1635"/>
        <v>0</v>
      </c>
      <c r="EX1287" s="98">
        <f t="shared" si="1635"/>
        <v>0</v>
      </c>
      <c r="EY1287" s="98">
        <f t="shared" si="1635"/>
        <v>0</v>
      </c>
      <c r="EZ1287" s="98">
        <f t="shared" si="1636"/>
        <v>0</v>
      </c>
      <c r="FA1287" s="98">
        <f t="shared" si="1636"/>
        <v>0</v>
      </c>
      <c r="FB1287" s="98">
        <f t="shared" si="1636"/>
        <v>0</v>
      </c>
      <c r="FC1287" s="103"/>
      <c r="FD1287" s="103"/>
      <c r="FE1287" s="103"/>
      <c r="FF1287" s="98">
        <f t="shared" si="1637"/>
        <v>0</v>
      </c>
      <c r="FG1287" s="98">
        <f t="shared" si="1638"/>
        <v>0</v>
      </c>
      <c r="FH1287" s="98">
        <f t="shared" si="1639"/>
        <v>0</v>
      </c>
      <c r="FI1287" s="98">
        <f t="shared" si="1640"/>
        <v>0</v>
      </c>
      <c r="FJ1287" s="98">
        <f t="shared" si="1641"/>
        <v>0</v>
      </c>
      <c r="FK1287" s="98">
        <f t="shared" si="1642"/>
        <v>0</v>
      </c>
      <c r="FL1287" s="98">
        <f t="shared" si="1643"/>
        <v>0</v>
      </c>
      <c r="FM1287" s="98">
        <f t="shared" si="1644"/>
        <v>0</v>
      </c>
      <c r="FN1287" s="98">
        <f t="shared" si="1645"/>
        <v>0</v>
      </c>
      <c r="FO1287" s="98">
        <f t="shared" si="1646"/>
        <v>0</v>
      </c>
      <c r="FP1287" s="98">
        <f t="shared" si="1647"/>
        <v>0</v>
      </c>
      <c r="FQ1287" s="98">
        <f t="shared" si="1648"/>
        <v>0</v>
      </c>
      <c r="FR1287" s="98">
        <f t="shared" si="1649"/>
        <v>0</v>
      </c>
      <c r="FS1287" s="98">
        <f t="shared" si="1649"/>
        <v>0</v>
      </c>
      <c r="FT1287" s="98">
        <f t="shared" si="1649"/>
        <v>0</v>
      </c>
      <c r="FU1287" s="98">
        <f t="shared" si="1650"/>
        <v>0</v>
      </c>
      <c r="FV1287" s="98">
        <f t="shared" si="1650"/>
        <v>0</v>
      </c>
      <c r="FW1287" s="98">
        <f t="shared" si="1650"/>
        <v>0</v>
      </c>
      <c r="FX1287" s="103"/>
      <c r="FY1287" s="103"/>
      <c r="FZ1287" s="103"/>
      <c r="GA1287" s="98">
        <f t="shared" si="1651"/>
        <v>0</v>
      </c>
      <c r="GB1287" s="98">
        <f t="shared" si="1652"/>
        <v>0</v>
      </c>
      <c r="GC1287" s="98">
        <f t="shared" si="1653"/>
        <v>0</v>
      </c>
      <c r="GD1287" s="98">
        <f t="shared" si="1654"/>
        <v>0</v>
      </c>
      <c r="GE1287" s="98">
        <f t="shared" si="1655"/>
        <v>0</v>
      </c>
      <c r="GF1287" s="98">
        <f t="shared" si="1656"/>
        <v>0</v>
      </c>
      <c r="GG1287" s="98">
        <f t="shared" si="1657"/>
        <v>0</v>
      </c>
      <c r="GH1287" s="98">
        <f t="shared" si="1658"/>
        <v>0</v>
      </c>
      <c r="GI1287" s="98">
        <f t="shared" si="1659"/>
        <v>0</v>
      </c>
      <c r="GJ1287" s="98">
        <f t="shared" si="1660"/>
        <v>0</v>
      </c>
      <c r="GK1287" s="98">
        <f t="shared" si="1661"/>
        <v>0</v>
      </c>
      <c r="GL1287" s="98">
        <f t="shared" si="1662"/>
        <v>0</v>
      </c>
      <c r="GM1287" s="98">
        <f t="shared" si="1663"/>
        <v>0</v>
      </c>
      <c r="GN1287" s="98">
        <f t="shared" si="1663"/>
        <v>0</v>
      </c>
      <c r="GO1287" s="98">
        <f t="shared" si="1663"/>
        <v>0</v>
      </c>
      <c r="GP1287" s="98">
        <f t="shared" si="1664"/>
        <v>0</v>
      </c>
      <c r="GQ1287" s="98">
        <f t="shared" si="1664"/>
        <v>0</v>
      </c>
      <c r="GR1287" s="98">
        <f t="shared" si="1664"/>
        <v>0</v>
      </c>
      <c r="GS1287" s="103"/>
      <c r="GT1287" s="103"/>
      <c r="GU1287" s="103"/>
      <c r="GV1287" s="98">
        <f t="shared" si="1665"/>
        <v>0</v>
      </c>
      <c r="GW1287" s="98">
        <f t="shared" si="1666"/>
        <v>0</v>
      </c>
      <c r="GX1287" s="98">
        <f t="shared" si="1667"/>
        <v>0</v>
      </c>
      <c r="GY1287" s="98">
        <f t="shared" si="1668"/>
        <v>0</v>
      </c>
      <c r="GZ1287" s="98">
        <f t="shared" si="1669"/>
        <v>0</v>
      </c>
      <c r="HA1287" s="98">
        <f t="shared" si="1670"/>
        <v>0</v>
      </c>
      <c r="HB1287" s="98">
        <f t="shared" si="1671"/>
        <v>0</v>
      </c>
      <c r="HC1287" s="98">
        <f t="shared" si="1672"/>
        <v>0</v>
      </c>
      <c r="HD1287" s="98">
        <f t="shared" si="1673"/>
        <v>0</v>
      </c>
      <c r="HE1287" s="98">
        <f t="shared" si="1674"/>
        <v>0</v>
      </c>
      <c r="HF1287" s="98">
        <f t="shared" si="1675"/>
        <v>0</v>
      </c>
      <c r="HG1287" s="98">
        <f t="shared" si="1676"/>
        <v>0</v>
      </c>
      <c r="HH1287" s="98">
        <f t="shared" si="1677"/>
        <v>0</v>
      </c>
      <c r="HI1287" s="98">
        <f t="shared" si="1677"/>
        <v>0</v>
      </c>
      <c r="HJ1287" s="98">
        <f t="shared" si="1677"/>
        <v>0</v>
      </c>
      <c r="HK1287" s="98">
        <f t="shared" si="1678"/>
        <v>0</v>
      </c>
      <c r="HL1287" s="98">
        <f t="shared" si="1678"/>
        <v>0</v>
      </c>
      <c r="HM1287" s="98">
        <f t="shared" si="1678"/>
        <v>0</v>
      </c>
      <c r="HN1287" s="103"/>
      <c r="HO1287" s="103"/>
      <c r="HP1287" s="103"/>
      <c r="HQ1287" s="98">
        <f t="shared" si="1679"/>
        <v>0</v>
      </c>
      <c r="HR1287" s="98">
        <f t="shared" si="1680"/>
        <v>0</v>
      </c>
      <c r="HS1287" s="98">
        <f t="shared" si="1681"/>
        <v>0</v>
      </c>
      <c r="HT1287" s="98">
        <f t="shared" si="1682"/>
        <v>0</v>
      </c>
      <c r="HU1287" s="98">
        <f t="shared" si="1683"/>
        <v>0</v>
      </c>
      <c r="HV1287" s="98">
        <f t="shared" si="1684"/>
        <v>0</v>
      </c>
      <c r="HW1287" s="98">
        <f t="shared" si="1685"/>
        <v>0</v>
      </c>
      <c r="HX1287" s="98">
        <f t="shared" si="1686"/>
        <v>0</v>
      </c>
      <c r="HY1287" s="98">
        <f t="shared" si="1687"/>
        <v>0</v>
      </c>
      <c r="HZ1287" s="98">
        <f t="shared" si="1688"/>
        <v>0</v>
      </c>
      <c r="IA1287" s="98">
        <f t="shared" si="1689"/>
        <v>0</v>
      </c>
      <c r="IB1287" s="98">
        <f t="shared" si="1690"/>
        <v>0</v>
      </c>
      <c r="IC1287" s="98">
        <f t="shared" si="1691"/>
        <v>0</v>
      </c>
      <c r="ID1287" s="98">
        <f t="shared" si="1691"/>
        <v>0</v>
      </c>
      <c r="IE1287" s="98">
        <f t="shared" si="1691"/>
        <v>0</v>
      </c>
      <c r="IF1287" s="98">
        <f t="shared" si="1692"/>
        <v>0</v>
      </c>
      <c r="IG1287" s="98">
        <f t="shared" si="1692"/>
        <v>0</v>
      </c>
      <c r="IH1287" s="98">
        <f t="shared" si="1692"/>
        <v>0</v>
      </c>
      <c r="II1287" s="103"/>
      <c r="IJ1287" s="103"/>
      <c r="IK1287" s="103"/>
      <c r="IL1287" s="98">
        <f t="shared" si="1693"/>
        <v>0</v>
      </c>
      <c r="IM1287" s="98">
        <f t="shared" si="1694"/>
        <v>0</v>
      </c>
      <c r="IN1287" s="98">
        <f t="shared" si="1695"/>
        <v>0</v>
      </c>
      <c r="IO1287" s="98">
        <f t="shared" si="1696"/>
        <v>0</v>
      </c>
      <c r="IP1287" s="98">
        <f t="shared" si="1697"/>
        <v>0</v>
      </c>
      <c r="IQ1287" s="98">
        <f t="shared" si="1698"/>
        <v>0</v>
      </c>
      <c r="IR1287" s="98">
        <f t="shared" si="1699"/>
        <v>0</v>
      </c>
      <c r="IS1287" s="98">
        <f t="shared" si="1700"/>
        <v>0</v>
      </c>
      <c r="IT1287" s="98">
        <f t="shared" si="1701"/>
        <v>0</v>
      </c>
      <c r="IU1287" s="98">
        <f t="shared" si="1702"/>
        <v>0</v>
      </c>
      <c r="IV1287" s="98">
        <f t="shared" si="1703"/>
        <v>0</v>
      </c>
      <c r="IW1287" s="98">
        <f t="shared" si="1704"/>
        <v>0</v>
      </c>
      <c r="IX1287" s="98">
        <f t="shared" si="1705"/>
        <v>0</v>
      </c>
      <c r="IY1287" s="98">
        <f t="shared" si="1705"/>
        <v>0</v>
      </c>
      <c r="IZ1287" s="98">
        <f t="shared" si="1705"/>
        <v>0</v>
      </c>
      <c r="JA1287" s="98">
        <f t="shared" si="1706"/>
        <v>0</v>
      </c>
      <c r="JB1287" s="98">
        <f t="shared" si="1706"/>
        <v>0</v>
      </c>
      <c r="JC1287" s="98">
        <f t="shared" si="1706"/>
        <v>0</v>
      </c>
      <c r="JD1287" s="103"/>
      <c r="JE1287" s="103"/>
      <c r="JF1287" s="103"/>
      <c r="JG1287" s="98">
        <f t="shared" si="1707"/>
        <v>0</v>
      </c>
      <c r="JH1287" s="98">
        <f t="shared" si="1708"/>
        <v>0</v>
      </c>
      <c r="JI1287" s="98">
        <f t="shared" si="1709"/>
        <v>0</v>
      </c>
      <c r="JJ1287" s="98">
        <f t="shared" si="1710"/>
        <v>0</v>
      </c>
      <c r="JK1287" s="98">
        <f t="shared" si="1711"/>
        <v>0</v>
      </c>
      <c r="JL1287" s="98">
        <f t="shared" si="1712"/>
        <v>0</v>
      </c>
      <c r="JM1287" s="98">
        <f t="shared" si="1713"/>
        <v>0</v>
      </c>
      <c r="JN1287" s="98">
        <f t="shared" si="1714"/>
        <v>0</v>
      </c>
      <c r="JO1287" s="98">
        <f t="shared" si="1715"/>
        <v>0</v>
      </c>
      <c r="JP1287" s="98">
        <f t="shared" si="1716"/>
        <v>0</v>
      </c>
      <c r="JQ1287" s="98">
        <f t="shared" si="1717"/>
        <v>0</v>
      </c>
      <c r="JR1287" s="98">
        <f t="shared" si="1718"/>
        <v>0</v>
      </c>
      <c r="JS1287" s="98">
        <f t="shared" si="1719"/>
        <v>0</v>
      </c>
      <c r="JT1287" s="98">
        <f t="shared" si="1719"/>
        <v>0</v>
      </c>
      <c r="JU1287" s="98">
        <f t="shared" si="1719"/>
        <v>0</v>
      </c>
      <c r="JV1287" s="98">
        <f t="shared" si="1720"/>
        <v>0</v>
      </c>
      <c r="JW1287" s="98">
        <f t="shared" si="1720"/>
        <v>0</v>
      </c>
      <c r="JX1287" s="98">
        <f t="shared" si="1720"/>
        <v>0</v>
      </c>
      <c r="JY1287" s="103"/>
      <c r="JZ1287" s="103"/>
      <c r="KA1287" s="103"/>
      <c r="KB1287" s="98">
        <f t="shared" si="1721"/>
        <v>0</v>
      </c>
      <c r="KC1287" s="98">
        <f t="shared" si="1722"/>
        <v>0</v>
      </c>
      <c r="KD1287" s="98">
        <f t="shared" si="1723"/>
        <v>0</v>
      </c>
      <c r="KE1287" s="98">
        <f t="shared" si="1724"/>
        <v>0</v>
      </c>
      <c r="KF1287" s="98">
        <f t="shared" si="1725"/>
        <v>0</v>
      </c>
      <c r="KG1287" s="98">
        <f t="shared" si="1726"/>
        <v>0</v>
      </c>
      <c r="KH1287" s="98">
        <f t="shared" si="1727"/>
        <v>0</v>
      </c>
      <c r="KI1287" s="98">
        <f t="shared" si="1728"/>
        <v>0</v>
      </c>
      <c r="KJ1287" s="98">
        <f t="shared" si="1729"/>
        <v>0</v>
      </c>
      <c r="KK1287" s="98">
        <f t="shared" si="1730"/>
        <v>0</v>
      </c>
      <c r="KL1287" s="98">
        <f t="shared" si="1731"/>
        <v>0</v>
      </c>
      <c r="KM1287" s="98">
        <f t="shared" si="1732"/>
        <v>0</v>
      </c>
      <c r="KN1287" s="98">
        <f t="shared" si="1733"/>
        <v>0</v>
      </c>
      <c r="KO1287" s="98">
        <f t="shared" si="1733"/>
        <v>0</v>
      </c>
      <c r="KP1287" s="98">
        <f t="shared" si="1733"/>
        <v>0</v>
      </c>
      <c r="KQ1287" s="98">
        <f t="shared" si="1734"/>
        <v>0</v>
      </c>
      <c r="KR1287" s="98">
        <f t="shared" si="1734"/>
        <v>0</v>
      </c>
      <c r="KS1287" s="98">
        <f t="shared" si="1734"/>
        <v>0</v>
      </c>
      <c r="KT1287" s="103"/>
      <c r="KU1287" s="103"/>
      <c r="KV1287" s="103"/>
      <c r="KW1287" s="98">
        <f t="shared" si="1735"/>
        <v>0</v>
      </c>
      <c r="KX1287" s="98">
        <f t="shared" si="1736"/>
        <v>0</v>
      </c>
      <c r="KY1287" s="98">
        <f t="shared" si="1737"/>
        <v>0</v>
      </c>
      <c r="KZ1287" s="98">
        <f t="shared" si="1738"/>
        <v>0</v>
      </c>
      <c r="LA1287" s="98">
        <f t="shared" si="1739"/>
        <v>0</v>
      </c>
      <c r="LB1287" s="98">
        <f t="shared" si="1740"/>
        <v>0</v>
      </c>
      <c r="LC1287" s="98">
        <f t="shared" si="1741"/>
        <v>0</v>
      </c>
      <c r="LD1287" s="98">
        <f t="shared" si="1742"/>
        <v>0</v>
      </c>
      <c r="LE1287" s="98">
        <f t="shared" si="1743"/>
        <v>0</v>
      </c>
      <c r="LF1287" s="98">
        <f t="shared" si="1744"/>
        <v>0</v>
      </c>
      <c r="LG1287" s="98">
        <f t="shared" si="1745"/>
        <v>0</v>
      </c>
      <c r="LH1287" s="98">
        <f t="shared" si="1746"/>
        <v>0</v>
      </c>
      <c r="LI1287" s="98">
        <f t="shared" si="1747"/>
        <v>0</v>
      </c>
      <c r="LJ1287" s="98">
        <f t="shared" si="1747"/>
        <v>0</v>
      </c>
      <c r="LK1287" s="98">
        <f t="shared" si="1747"/>
        <v>0</v>
      </c>
      <c r="LL1287" s="98">
        <f t="shared" si="1748"/>
        <v>0</v>
      </c>
      <c r="LM1287" s="98">
        <f t="shared" si="1748"/>
        <v>0</v>
      </c>
      <c r="LN1287" s="98">
        <f t="shared" si="1748"/>
        <v>0</v>
      </c>
      <c r="LO1287" s="103"/>
      <c r="LP1287" s="103"/>
      <c r="LQ1287" s="103"/>
      <c r="LR1287" s="98">
        <f t="shared" si="1749"/>
        <v>0</v>
      </c>
      <c r="LS1287" s="98">
        <f t="shared" si="1750"/>
        <v>0</v>
      </c>
      <c r="LT1287" s="98">
        <f t="shared" si="1751"/>
        <v>0</v>
      </c>
      <c r="LU1287" s="98">
        <f t="shared" si="1752"/>
        <v>0</v>
      </c>
      <c r="LV1287" s="98">
        <f t="shared" si="1753"/>
        <v>0</v>
      </c>
      <c r="LW1287" s="98">
        <f t="shared" si="1754"/>
        <v>0</v>
      </c>
      <c r="LX1287" s="98">
        <f t="shared" si="1755"/>
        <v>0</v>
      </c>
      <c r="LY1287" s="98">
        <f t="shared" si="1756"/>
        <v>0</v>
      </c>
      <c r="LZ1287" s="98">
        <f t="shared" si="1757"/>
        <v>0</v>
      </c>
      <c r="MA1287" s="98">
        <f t="shared" si="1758"/>
        <v>0</v>
      </c>
      <c r="MB1287" s="98">
        <f t="shared" si="1759"/>
        <v>0</v>
      </c>
      <c r="MC1287" s="98">
        <f t="shared" si="1760"/>
        <v>0</v>
      </c>
      <c r="MD1287" s="98">
        <f t="shared" si="1761"/>
        <v>0</v>
      </c>
      <c r="ME1287" s="98">
        <f t="shared" si="1761"/>
        <v>0</v>
      </c>
      <c r="MF1287" s="98">
        <f t="shared" si="1761"/>
        <v>0</v>
      </c>
      <c r="MG1287" s="98">
        <f t="shared" si="1762"/>
        <v>0</v>
      </c>
      <c r="MH1287" s="98">
        <f t="shared" si="1762"/>
        <v>0</v>
      </c>
      <c r="MI1287" s="98">
        <f t="shared" si="1762"/>
        <v>0</v>
      </c>
      <c r="MJ1287" s="103"/>
      <c r="MK1287" s="103"/>
      <c r="ML1287" s="103"/>
      <c r="MM1287" s="98">
        <f t="shared" si="1763"/>
        <v>0</v>
      </c>
      <c r="MN1287" s="98">
        <f t="shared" si="1764"/>
        <v>0</v>
      </c>
      <c r="MO1287" s="98">
        <f t="shared" si="1765"/>
        <v>0</v>
      </c>
      <c r="MP1287" s="98">
        <f t="shared" si="1766"/>
        <v>0</v>
      </c>
      <c r="MQ1287" s="98">
        <f t="shared" si="1767"/>
        <v>0</v>
      </c>
      <c r="MR1287" s="98">
        <f t="shared" si="1768"/>
        <v>0</v>
      </c>
      <c r="MS1287" s="98">
        <f t="shared" si="1769"/>
        <v>0</v>
      </c>
      <c r="MT1287" s="98">
        <f t="shared" si="1770"/>
        <v>0</v>
      </c>
      <c r="MU1287" s="98">
        <f t="shared" si="1771"/>
        <v>0</v>
      </c>
      <c r="MV1287" s="98">
        <f t="shared" si="1772"/>
        <v>0</v>
      </c>
      <c r="MW1287" s="98">
        <f t="shared" si="1773"/>
        <v>0</v>
      </c>
      <c r="MX1287" s="98">
        <f t="shared" si="1774"/>
        <v>0</v>
      </c>
      <c r="MY1287" s="98">
        <f t="shared" si="1775"/>
        <v>0</v>
      </c>
      <c r="MZ1287" s="98">
        <f t="shared" si="1775"/>
        <v>0</v>
      </c>
      <c r="NA1287" s="98">
        <f t="shared" si="1775"/>
        <v>0</v>
      </c>
      <c r="NB1287" s="98">
        <f t="shared" si="1776"/>
        <v>0</v>
      </c>
      <c r="NC1287" s="98">
        <f t="shared" si="1776"/>
        <v>0</v>
      </c>
      <c r="ND1287" s="98">
        <f t="shared" si="1776"/>
        <v>0</v>
      </c>
      <c r="NE1287" s="103"/>
      <c r="NF1287" s="103"/>
      <c r="NG1287" s="103"/>
      <c r="NH1287" s="98">
        <f t="shared" si="1777"/>
        <v>0</v>
      </c>
      <c r="NI1287" s="98">
        <f t="shared" si="1778"/>
        <v>0</v>
      </c>
      <c r="NJ1287" s="98">
        <f t="shared" si="1779"/>
        <v>0</v>
      </c>
      <c r="NK1287" s="98">
        <f t="shared" si="1780"/>
        <v>0</v>
      </c>
      <c r="NL1287" s="98">
        <f t="shared" si="1781"/>
        <v>0</v>
      </c>
      <c r="NM1287" s="98">
        <f t="shared" si="1782"/>
        <v>0</v>
      </c>
      <c r="NN1287" s="98">
        <f t="shared" si="1783"/>
        <v>0</v>
      </c>
      <c r="NO1287" s="98">
        <f t="shared" si="1784"/>
        <v>0</v>
      </c>
      <c r="NP1287" s="98">
        <f t="shared" si="1785"/>
        <v>0</v>
      </c>
      <c r="NQ1287" s="98">
        <f t="shared" si="1786"/>
        <v>0</v>
      </c>
      <c r="NR1287" s="98">
        <f t="shared" si="1787"/>
        <v>0</v>
      </c>
      <c r="NS1287" s="98">
        <f t="shared" si="1788"/>
        <v>0</v>
      </c>
      <c r="NT1287" s="98">
        <f t="shared" si="1789"/>
        <v>0</v>
      </c>
      <c r="NU1287" s="98">
        <f t="shared" si="1789"/>
        <v>0</v>
      </c>
      <c r="NV1287" s="98">
        <f t="shared" si="1789"/>
        <v>0</v>
      </c>
      <c r="NW1287" s="98">
        <f t="shared" si="1790"/>
        <v>0</v>
      </c>
      <c r="NX1287" s="98">
        <f t="shared" si="1790"/>
        <v>0</v>
      </c>
      <c r="NY1287" s="98">
        <f t="shared" si="1790"/>
        <v>0</v>
      </c>
      <c r="NZ1287" s="103"/>
      <c r="OA1287" s="103"/>
      <c r="OB1287" s="103"/>
      <c r="OC1287" s="98">
        <f t="shared" si="1791"/>
        <v>0</v>
      </c>
      <c r="OD1287" s="98">
        <f t="shared" si="1792"/>
        <v>0</v>
      </c>
      <c r="OE1287" s="98">
        <f t="shared" si="1793"/>
        <v>0</v>
      </c>
      <c r="OF1287" s="98">
        <f t="shared" si="1794"/>
        <v>0</v>
      </c>
      <c r="OG1287" s="98">
        <f t="shared" si="1795"/>
        <v>0</v>
      </c>
      <c r="OH1287" s="98">
        <f t="shared" si="1796"/>
        <v>0</v>
      </c>
      <c r="OI1287" s="98">
        <f t="shared" si="1797"/>
        <v>0</v>
      </c>
      <c r="OJ1287" s="98">
        <f t="shared" si="1798"/>
        <v>0</v>
      </c>
      <c r="OK1287" s="98">
        <f t="shared" si="1799"/>
        <v>0</v>
      </c>
      <c r="OL1287" s="98">
        <f t="shared" si="1800"/>
        <v>0</v>
      </c>
      <c r="OM1287" s="98">
        <f t="shared" si="1801"/>
        <v>0</v>
      </c>
      <c r="ON1287" s="98">
        <f t="shared" si="1802"/>
        <v>0</v>
      </c>
      <c r="OO1287" s="98">
        <f t="shared" si="1803"/>
        <v>0</v>
      </c>
      <c r="OP1287" s="98">
        <f t="shared" si="1803"/>
        <v>0</v>
      </c>
      <c r="OQ1287" s="98">
        <f t="shared" si="1803"/>
        <v>0</v>
      </c>
      <c r="OR1287" s="98">
        <f t="shared" si="1804"/>
        <v>0</v>
      </c>
      <c r="OS1287" s="98">
        <f t="shared" si="1804"/>
        <v>0</v>
      </c>
      <c r="OT1287" s="98">
        <f t="shared" si="1804"/>
        <v>0</v>
      </c>
      <c r="OU1287" s="103"/>
      <c r="OV1287" s="103"/>
      <c r="OW1287" s="103"/>
      <c r="OX1287" s="98">
        <f t="shared" si="1805"/>
        <v>0</v>
      </c>
      <c r="OY1287" s="98">
        <f t="shared" si="1806"/>
        <v>0</v>
      </c>
      <c r="OZ1287" s="98">
        <f t="shared" si="1807"/>
        <v>0</v>
      </c>
      <c r="PA1287" s="98">
        <f t="shared" si="1808"/>
        <v>0</v>
      </c>
      <c r="PB1287" s="98">
        <f t="shared" si="1809"/>
        <v>0</v>
      </c>
      <c r="PC1287" s="98">
        <f t="shared" si="1810"/>
        <v>0</v>
      </c>
      <c r="PD1287" s="98">
        <f t="shared" si="1811"/>
        <v>0</v>
      </c>
      <c r="PE1287" s="98">
        <f t="shared" si="1812"/>
        <v>0</v>
      </c>
      <c r="PF1287" s="98">
        <f t="shared" si="1813"/>
        <v>0</v>
      </c>
      <c r="PG1287" s="98">
        <f t="shared" si="1814"/>
        <v>0</v>
      </c>
      <c r="PH1287" s="98">
        <f t="shared" si="1815"/>
        <v>0</v>
      </c>
      <c r="PI1287" s="98">
        <f t="shared" si="1816"/>
        <v>0</v>
      </c>
      <c r="PJ1287" s="98">
        <f t="shared" si="1817"/>
        <v>0</v>
      </c>
      <c r="PK1287" s="98">
        <f t="shared" si="1817"/>
        <v>0</v>
      </c>
      <c r="PL1287" s="98">
        <f t="shared" si="1817"/>
        <v>0</v>
      </c>
      <c r="PM1287" s="98">
        <f t="shared" si="1818"/>
        <v>0</v>
      </c>
      <c r="PN1287" s="98">
        <f t="shared" si="1818"/>
        <v>0</v>
      </c>
      <c r="PO1287" s="98">
        <f t="shared" si="1818"/>
        <v>0</v>
      </c>
      <c r="PP1287" s="103"/>
      <c r="PQ1287" s="103"/>
      <c r="PR1287" s="103"/>
      <c r="PS1287" s="98">
        <f t="shared" si="1819"/>
        <v>0</v>
      </c>
      <c r="PT1287" s="98">
        <f t="shared" si="1820"/>
        <v>0</v>
      </c>
      <c r="PU1287" s="98">
        <f t="shared" si="1821"/>
        <v>0</v>
      </c>
      <c r="PV1287" s="98">
        <f t="shared" si="1822"/>
        <v>0</v>
      </c>
      <c r="PW1287" s="98">
        <f t="shared" si="1823"/>
        <v>0</v>
      </c>
      <c r="PX1287" s="98">
        <f t="shared" si="1824"/>
        <v>0</v>
      </c>
      <c r="PY1287" s="98">
        <f t="shared" si="1825"/>
        <v>0</v>
      </c>
      <c r="PZ1287" s="98">
        <f t="shared" si="1826"/>
        <v>0</v>
      </c>
      <c r="QA1287" s="98">
        <f t="shared" si="1827"/>
        <v>0</v>
      </c>
      <c r="QB1287" s="98">
        <f t="shared" si="1828"/>
        <v>0</v>
      </c>
      <c r="QC1287" s="98">
        <f t="shared" si="1829"/>
        <v>0</v>
      </c>
      <c r="QD1287" s="98">
        <f t="shared" si="1830"/>
        <v>0</v>
      </c>
      <c r="QE1287" s="98">
        <f t="shared" si="1831"/>
        <v>0</v>
      </c>
      <c r="QF1287" s="98">
        <f t="shared" si="1831"/>
        <v>0</v>
      </c>
      <c r="QG1287" s="98">
        <f t="shared" si="1831"/>
        <v>0</v>
      </c>
      <c r="QH1287" s="98">
        <f t="shared" si="1832"/>
        <v>0</v>
      </c>
      <c r="QI1287" s="98">
        <f t="shared" si="1832"/>
        <v>0</v>
      </c>
      <c r="QJ1287" s="98">
        <f t="shared" si="1832"/>
        <v>0</v>
      </c>
      <c r="QK1287" s="103"/>
      <c r="QL1287" s="103"/>
      <c r="QM1287" s="103"/>
      <c r="QN1287" s="98">
        <f t="shared" si="1833"/>
        <v>0</v>
      </c>
      <c r="QO1287" s="98">
        <f t="shared" si="1834"/>
        <v>0</v>
      </c>
      <c r="QP1287" s="98">
        <f t="shared" si="1835"/>
        <v>0</v>
      </c>
      <c r="QQ1287" s="98">
        <f t="shared" si="1836"/>
        <v>0</v>
      </c>
      <c r="QR1287" s="98">
        <f t="shared" si="1837"/>
        <v>0</v>
      </c>
      <c r="QS1287" s="98">
        <f t="shared" si="1838"/>
        <v>0</v>
      </c>
      <c r="QT1287" s="98">
        <f t="shared" si="1839"/>
        <v>0</v>
      </c>
      <c r="QU1287" s="98">
        <f t="shared" si="1840"/>
        <v>0</v>
      </c>
      <c r="QV1287" s="98">
        <f t="shared" si="1841"/>
        <v>0</v>
      </c>
      <c r="QW1287" s="98">
        <f t="shared" si="1842"/>
        <v>0</v>
      </c>
      <c r="QX1287" s="98">
        <f t="shared" si="1843"/>
        <v>0</v>
      </c>
      <c r="QY1287" s="98">
        <f t="shared" si="1844"/>
        <v>0</v>
      </c>
      <c r="QZ1287" s="98">
        <f t="shared" si="1845"/>
        <v>0</v>
      </c>
      <c r="RA1287" s="98">
        <f t="shared" si="1845"/>
        <v>0</v>
      </c>
      <c r="RB1287" s="98">
        <f t="shared" si="1845"/>
        <v>0</v>
      </c>
      <c r="RC1287" s="98">
        <f t="shared" si="1846"/>
        <v>0</v>
      </c>
      <c r="RD1287" s="98">
        <f t="shared" si="1846"/>
        <v>0</v>
      </c>
      <c r="RE1287" s="98">
        <f t="shared" si="1846"/>
        <v>0</v>
      </c>
      <c r="RF1287" s="103"/>
      <c r="RG1287" s="103"/>
      <c r="RH1287" s="103"/>
      <c r="RI1287" s="98">
        <f t="shared" si="1847"/>
        <v>0</v>
      </c>
      <c r="RJ1287" s="98">
        <f t="shared" si="1848"/>
        <v>0</v>
      </c>
      <c r="RK1287" s="98">
        <f t="shared" si="1849"/>
        <v>0</v>
      </c>
      <c r="RL1287" s="98">
        <f t="shared" si="1850"/>
        <v>0</v>
      </c>
      <c r="RM1287" s="98">
        <f t="shared" si="1851"/>
        <v>0</v>
      </c>
      <c r="RN1287" s="98">
        <f t="shared" si="1852"/>
        <v>0</v>
      </c>
      <c r="RO1287" s="98">
        <f t="shared" si="1853"/>
        <v>0</v>
      </c>
      <c r="RP1287" s="98">
        <f t="shared" si="1854"/>
        <v>0</v>
      </c>
      <c r="RQ1287" s="98">
        <f t="shared" si="1855"/>
        <v>0</v>
      </c>
      <c r="RR1287" s="98">
        <f t="shared" si="1856"/>
        <v>0</v>
      </c>
      <c r="RS1287" s="98">
        <f t="shared" si="1857"/>
        <v>0</v>
      </c>
      <c r="RT1287" s="98">
        <f t="shared" si="1858"/>
        <v>0</v>
      </c>
      <c r="RU1287" s="98">
        <f t="shared" si="1859"/>
        <v>0</v>
      </c>
      <c r="RV1287" s="98">
        <f t="shared" si="1859"/>
        <v>0</v>
      </c>
      <c r="RW1287" s="98">
        <f t="shared" si="1859"/>
        <v>0</v>
      </c>
      <c r="RX1287" s="98">
        <f t="shared" si="1860"/>
        <v>0</v>
      </c>
      <c r="RY1287" s="98">
        <f t="shared" si="1860"/>
        <v>0</v>
      </c>
      <c r="RZ1287" s="98">
        <f t="shared" si="1860"/>
        <v>0</v>
      </c>
      <c r="SA1287" s="103"/>
      <c r="SB1287" s="103"/>
      <c r="SC1287" s="103"/>
      <c r="SD1287" s="98">
        <f t="shared" si="1861"/>
        <v>0</v>
      </c>
      <c r="SE1287" s="98">
        <f t="shared" si="1862"/>
        <v>0</v>
      </c>
      <c r="SF1287" s="98">
        <f t="shared" si="1863"/>
        <v>0</v>
      </c>
      <c r="SG1287" s="98">
        <f t="shared" si="1864"/>
        <v>0</v>
      </c>
      <c r="SH1287" s="98">
        <f t="shared" si="1865"/>
        <v>0</v>
      </c>
      <c r="SI1287" s="98">
        <f t="shared" si="1866"/>
        <v>0</v>
      </c>
      <c r="SJ1287" s="98">
        <f t="shared" si="1867"/>
        <v>0</v>
      </c>
      <c r="SK1287" s="98">
        <f t="shared" si="1868"/>
        <v>0</v>
      </c>
      <c r="SL1287" s="98">
        <f t="shared" si="1869"/>
        <v>0</v>
      </c>
      <c r="SM1287" s="98">
        <f t="shared" si="1870"/>
        <v>0</v>
      </c>
      <c r="SN1287" s="98">
        <f t="shared" si="1871"/>
        <v>0</v>
      </c>
      <c r="SO1287" s="98">
        <f t="shared" si="1872"/>
        <v>0</v>
      </c>
      <c r="SP1287" s="98">
        <f t="shared" si="1873"/>
        <v>0</v>
      </c>
      <c r="SQ1287" s="98">
        <f t="shared" si="1873"/>
        <v>0</v>
      </c>
      <c r="SR1287" s="98">
        <f t="shared" si="1873"/>
        <v>0</v>
      </c>
      <c r="SS1287" s="98">
        <f t="shared" si="1874"/>
        <v>0</v>
      </c>
      <c r="ST1287" s="98">
        <f t="shared" si="1874"/>
        <v>0</v>
      </c>
      <c r="SU1287" s="98">
        <f t="shared" si="1874"/>
        <v>0</v>
      </c>
      <c r="SV1287" s="103"/>
      <c r="SW1287" s="103"/>
      <c r="SX1287" s="103"/>
      <c r="SY1287" s="98">
        <f t="shared" si="1875"/>
        <v>0</v>
      </c>
      <c r="SZ1287" s="98">
        <f t="shared" si="1876"/>
        <v>0</v>
      </c>
      <c r="TA1287" s="98">
        <f t="shared" si="1877"/>
        <v>0</v>
      </c>
      <c r="TB1287" s="98">
        <f t="shared" si="1878"/>
        <v>0</v>
      </c>
      <c r="TC1287" s="98">
        <f t="shared" si="1879"/>
        <v>0</v>
      </c>
      <c r="TD1287" s="98">
        <f t="shared" si="1880"/>
        <v>0</v>
      </c>
      <c r="TE1287" s="98">
        <f t="shared" si="1881"/>
        <v>0</v>
      </c>
      <c r="TF1287" s="98">
        <f t="shared" si="1882"/>
        <v>0</v>
      </c>
      <c r="TG1287" s="98">
        <f t="shared" si="1883"/>
        <v>0</v>
      </c>
      <c r="TH1287" s="98">
        <f t="shared" si="1884"/>
        <v>0</v>
      </c>
      <c r="TI1287" s="98">
        <f t="shared" si="1885"/>
        <v>0</v>
      </c>
      <c r="TJ1287" s="98">
        <f t="shared" si="1886"/>
        <v>0</v>
      </c>
      <c r="TK1287" s="98">
        <f t="shared" si="1887"/>
        <v>0</v>
      </c>
      <c r="TL1287" s="98">
        <f t="shared" si="1887"/>
        <v>0</v>
      </c>
      <c r="TM1287" s="98">
        <f t="shared" si="1887"/>
        <v>0</v>
      </c>
      <c r="TN1287" s="98">
        <f t="shared" si="1888"/>
        <v>0</v>
      </c>
      <c r="TO1287" s="98">
        <f t="shared" si="1888"/>
        <v>0</v>
      </c>
      <c r="TP1287" s="98">
        <f t="shared" si="1888"/>
        <v>0</v>
      </c>
      <c r="TQ1287" s="103"/>
      <c r="TR1287" s="103"/>
      <c r="TS1287" s="103"/>
      <c r="TT1287" s="98">
        <f t="shared" si="1889"/>
        <v>0</v>
      </c>
      <c r="TU1287" s="98">
        <f t="shared" si="1890"/>
        <v>0</v>
      </c>
      <c r="TV1287" s="98">
        <f t="shared" si="1891"/>
        <v>0</v>
      </c>
      <c r="TW1287" s="98">
        <f t="shared" si="1892"/>
        <v>0</v>
      </c>
      <c r="TX1287" s="98">
        <f t="shared" si="1893"/>
        <v>0</v>
      </c>
      <c r="TY1287" s="98">
        <f t="shared" si="1894"/>
        <v>0</v>
      </c>
      <c r="TZ1287" s="98">
        <f t="shared" si="1895"/>
        <v>0</v>
      </c>
      <c r="UA1287" s="98">
        <f t="shared" si="1896"/>
        <v>0</v>
      </c>
      <c r="UB1287" s="98">
        <f t="shared" si="1897"/>
        <v>0</v>
      </c>
      <c r="UC1287" s="98">
        <f t="shared" si="1898"/>
        <v>0</v>
      </c>
      <c r="UD1287" s="98">
        <f t="shared" si="1899"/>
        <v>0</v>
      </c>
      <c r="UE1287" s="98">
        <f t="shared" si="1900"/>
        <v>0</v>
      </c>
      <c r="UF1287" s="98">
        <f t="shared" si="1901"/>
        <v>0</v>
      </c>
      <c r="UG1287" s="98">
        <f t="shared" si="1901"/>
        <v>0</v>
      </c>
      <c r="UH1287" s="98">
        <f t="shared" si="1901"/>
        <v>0</v>
      </c>
      <c r="UI1287" s="98">
        <f t="shared" si="1902"/>
        <v>0</v>
      </c>
      <c r="UJ1287" s="98">
        <f t="shared" si="1902"/>
        <v>0</v>
      </c>
      <c r="UK1287" s="98">
        <f t="shared" si="1902"/>
        <v>0</v>
      </c>
      <c r="UL1287" s="103"/>
      <c r="UM1287" s="103"/>
      <c r="UN1287" s="103"/>
      <c r="UO1287" s="98">
        <f t="shared" si="1903"/>
        <v>0</v>
      </c>
      <c r="UP1287" s="98">
        <f t="shared" si="1904"/>
        <v>0</v>
      </c>
      <c r="UQ1287" s="98">
        <f t="shared" si="1905"/>
        <v>0</v>
      </c>
      <c r="UR1287" s="98">
        <f t="shared" si="1906"/>
        <v>0</v>
      </c>
      <c r="US1287" s="98">
        <f t="shared" si="1907"/>
        <v>0</v>
      </c>
      <c r="UT1287" s="98">
        <f t="shared" si="1908"/>
        <v>0</v>
      </c>
      <c r="UU1287" s="98">
        <f t="shared" si="1909"/>
        <v>0</v>
      </c>
      <c r="UV1287" s="98">
        <f t="shared" si="1910"/>
        <v>0</v>
      </c>
      <c r="UW1287" s="98">
        <f t="shared" si="1911"/>
        <v>0</v>
      </c>
      <c r="UX1287" s="98">
        <f t="shared" si="1912"/>
        <v>0</v>
      </c>
      <c r="UY1287" s="98">
        <f t="shared" si="1913"/>
        <v>0</v>
      </c>
      <c r="UZ1287" s="98">
        <f t="shared" si="1914"/>
        <v>0</v>
      </c>
      <c r="VA1287" s="98">
        <f t="shared" si="1915"/>
        <v>0</v>
      </c>
      <c r="VB1287" s="98">
        <f t="shared" si="1915"/>
        <v>0</v>
      </c>
      <c r="VC1287" s="98">
        <f t="shared" si="1915"/>
        <v>0</v>
      </c>
      <c r="VD1287" s="98">
        <f t="shared" si="1916"/>
        <v>0</v>
      </c>
      <c r="VE1287" s="98">
        <f t="shared" si="1916"/>
        <v>0</v>
      </c>
      <c r="VF1287" s="98">
        <f t="shared" si="1916"/>
        <v>0</v>
      </c>
      <c r="VG1287" s="103"/>
      <c r="VH1287" s="103"/>
      <c r="VI1287" s="103"/>
      <c r="VJ1287" s="98">
        <f t="shared" si="1917"/>
        <v>0</v>
      </c>
      <c r="VK1287" s="98">
        <f t="shared" si="1918"/>
        <v>0</v>
      </c>
      <c r="VL1287" s="98">
        <f t="shared" si="1919"/>
        <v>0</v>
      </c>
      <c r="VM1287" s="98">
        <f t="shared" si="1920"/>
        <v>0</v>
      </c>
      <c r="VN1287" s="98">
        <f t="shared" si="1921"/>
        <v>0</v>
      </c>
      <c r="VO1287" s="98">
        <f t="shared" si="1922"/>
        <v>0</v>
      </c>
      <c r="VP1287" s="98">
        <f t="shared" si="1923"/>
        <v>0</v>
      </c>
      <c r="VQ1287" s="98">
        <f t="shared" si="1924"/>
        <v>0</v>
      </c>
      <c r="VR1287" s="98">
        <f t="shared" si="1925"/>
        <v>0</v>
      </c>
      <c r="VS1287" s="98">
        <f t="shared" si="1926"/>
        <v>0</v>
      </c>
      <c r="VT1287" s="98">
        <f t="shared" si="1927"/>
        <v>0</v>
      </c>
      <c r="VU1287" s="98">
        <f t="shared" si="1928"/>
        <v>0</v>
      </c>
      <c r="VV1287" s="98">
        <f t="shared" si="1929"/>
        <v>0</v>
      </c>
      <c r="VW1287" s="98">
        <f t="shared" si="1929"/>
        <v>0</v>
      </c>
      <c r="VX1287" s="98">
        <f t="shared" si="1929"/>
        <v>0</v>
      </c>
      <c r="VY1287" s="98">
        <f t="shared" si="1930"/>
        <v>0</v>
      </c>
      <c r="VZ1287" s="98">
        <f t="shared" si="1930"/>
        <v>0</v>
      </c>
      <c r="WA1287" s="98">
        <f t="shared" si="1930"/>
        <v>0</v>
      </c>
      <c r="WB1287" s="103"/>
      <c r="WC1287" s="103"/>
      <c r="WD1287" s="103"/>
      <c r="WE1287" s="98">
        <f t="shared" si="1931"/>
        <v>0</v>
      </c>
      <c r="WF1287" s="98">
        <f t="shared" si="1932"/>
        <v>0</v>
      </c>
      <c r="WG1287" s="98">
        <f t="shared" si="1933"/>
        <v>0</v>
      </c>
      <c r="WH1287" s="98">
        <f t="shared" si="1934"/>
        <v>0</v>
      </c>
      <c r="WI1287" s="98">
        <f t="shared" si="1935"/>
        <v>0</v>
      </c>
      <c r="WJ1287" s="98">
        <f t="shared" si="1936"/>
        <v>0</v>
      </c>
      <c r="WK1287" s="98">
        <f t="shared" si="1937"/>
        <v>0</v>
      </c>
      <c r="WL1287" s="98">
        <f t="shared" si="1938"/>
        <v>0</v>
      </c>
      <c r="WM1287" s="98">
        <f t="shared" si="1939"/>
        <v>0</v>
      </c>
      <c r="WN1287" s="98">
        <f t="shared" si="1940"/>
        <v>0</v>
      </c>
      <c r="WO1287" s="98">
        <f t="shared" si="1941"/>
        <v>0</v>
      </c>
      <c r="WP1287" s="98">
        <f t="shared" si="1942"/>
        <v>0</v>
      </c>
      <c r="WQ1287" s="98">
        <f t="shared" si="1943"/>
        <v>0</v>
      </c>
      <c r="WR1287" s="98">
        <f t="shared" si="1943"/>
        <v>0</v>
      </c>
      <c r="WS1287" s="98">
        <f t="shared" si="1943"/>
        <v>0</v>
      </c>
      <c r="WT1287" s="98">
        <f t="shared" si="1944"/>
        <v>0</v>
      </c>
      <c r="WU1287" s="98">
        <f t="shared" si="1944"/>
        <v>0</v>
      </c>
      <c r="WV1287" s="98">
        <f t="shared" si="1944"/>
        <v>0</v>
      </c>
      <c r="WW1287" s="103"/>
      <c r="WX1287" s="103"/>
      <c r="WY1287" s="103"/>
      <c r="WZ1287" s="98">
        <f t="shared" si="1945"/>
        <v>0</v>
      </c>
      <c r="XA1287" s="98">
        <f t="shared" si="1946"/>
        <v>0</v>
      </c>
      <c r="XB1287" s="98">
        <f t="shared" si="1947"/>
        <v>0</v>
      </c>
      <c r="XC1287" s="98">
        <f t="shared" si="1948"/>
        <v>0</v>
      </c>
      <c r="XD1287" s="98">
        <f t="shared" si="1949"/>
        <v>0</v>
      </c>
      <c r="XE1287" s="98">
        <f t="shared" si="1950"/>
        <v>0</v>
      </c>
      <c r="XF1287" s="98">
        <f t="shared" si="1951"/>
        <v>0</v>
      </c>
      <c r="XG1287" s="98">
        <f t="shared" si="1952"/>
        <v>0</v>
      </c>
      <c r="XH1287" s="98">
        <f t="shared" si="1953"/>
        <v>0</v>
      </c>
      <c r="XI1287" s="98">
        <f t="shared" si="1954"/>
        <v>0</v>
      </c>
      <c r="XJ1287" s="98">
        <f t="shared" si="1955"/>
        <v>0</v>
      </c>
      <c r="XK1287" s="98">
        <f t="shared" si="1956"/>
        <v>0</v>
      </c>
      <c r="XL1287" s="98">
        <f t="shared" si="1957"/>
        <v>0</v>
      </c>
      <c r="XM1287" s="98">
        <f t="shared" si="1957"/>
        <v>0</v>
      </c>
      <c r="XN1287" s="98">
        <f t="shared" si="1957"/>
        <v>0</v>
      </c>
      <c r="XO1287" s="98">
        <f t="shared" si="1958"/>
        <v>0</v>
      </c>
      <c r="XP1287" s="98">
        <f t="shared" si="1958"/>
        <v>0</v>
      </c>
      <c r="XQ1287" s="98">
        <f t="shared" si="1958"/>
        <v>0</v>
      </c>
      <c r="XR1287" s="103"/>
      <c r="XS1287" s="103"/>
      <c r="XT1287" s="103"/>
      <c r="XU1287" s="98">
        <f t="shared" si="1959"/>
        <v>0</v>
      </c>
      <c r="XV1287" s="98">
        <f t="shared" si="1960"/>
        <v>0</v>
      </c>
      <c r="XW1287" s="98">
        <f t="shared" si="1961"/>
        <v>0</v>
      </c>
      <c r="XX1287" s="98">
        <f t="shared" si="1962"/>
        <v>0</v>
      </c>
      <c r="XY1287" s="98">
        <f t="shared" si="1963"/>
        <v>0</v>
      </c>
      <c r="XZ1287" s="98">
        <f t="shared" si="1964"/>
        <v>0</v>
      </c>
      <c r="YA1287" s="98">
        <f t="shared" si="1965"/>
        <v>0</v>
      </c>
      <c r="YB1287" s="98">
        <f t="shared" si="1966"/>
        <v>0</v>
      </c>
      <c r="YC1287" s="98">
        <f t="shared" si="1967"/>
        <v>0</v>
      </c>
      <c r="YD1287" s="98">
        <f t="shared" si="1968"/>
        <v>0</v>
      </c>
      <c r="YE1287" s="98">
        <f t="shared" si="1969"/>
        <v>0</v>
      </c>
      <c r="YF1287" s="98">
        <f t="shared" si="1970"/>
        <v>0</v>
      </c>
      <c r="YG1287" s="98">
        <f t="shared" si="1971"/>
        <v>0</v>
      </c>
      <c r="YH1287" s="98">
        <f t="shared" si="1971"/>
        <v>0</v>
      </c>
      <c r="YI1287" s="98">
        <f t="shared" si="1971"/>
        <v>0</v>
      </c>
      <c r="YJ1287" s="98">
        <f t="shared" si="1972"/>
        <v>0</v>
      </c>
      <c r="YK1287" s="98">
        <f t="shared" si="1972"/>
        <v>0</v>
      </c>
      <c r="YL1287" s="98">
        <f t="shared" si="1972"/>
        <v>0</v>
      </c>
      <c r="YM1287" s="146">
        <f t="shared" si="1973"/>
        <v>0</v>
      </c>
      <c r="YN1287" s="146">
        <f t="shared" si="1973"/>
        <v>0</v>
      </c>
      <c r="YO1287" s="146">
        <f t="shared" si="1973"/>
        <v>0</v>
      </c>
      <c r="YP1287" s="98">
        <f t="shared" si="1974"/>
        <v>0</v>
      </c>
      <c r="YQ1287" s="98">
        <f t="shared" si="1975"/>
        <v>0</v>
      </c>
      <c r="YR1287" s="98">
        <f t="shared" si="1976"/>
        <v>0</v>
      </c>
      <c r="YS1287" s="98">
        <f t="shared" si="1977"/>
        <v>0</v>
      </c>
      <c r="YT1287" s="98">
        <f t="shared" si="1978"/>
        <v>0</v>
      </c>
      <c r="YU1287" s="98">
        <f t="shared" si="1979"/>
        <v>0</v>
      </c>
      <c r="YV1287" s="98">
        <f t="shared" si="1980"/>
        <v>0</v>
      </c>
      <c r="YW1287" s="98">
        <f t="shared" si="1981"/>
        <v>0</v>
      </c>
      <c r="YX1287" s="98">
        <f t="shared" si="1982"/>
        <v>0</v>
      </c>
      <c r="YY1287" s="98">
        <f t="shared" si="1983"/>
        <v>0</v>
      </c>
      <c r="YZ1287" s="98">
        <f t="shared" si="1984"/>
        <v>0</v>
      </c>
      <c r="ZA1287" s="98">
        <f t="shared" si="1985"/>
        <v>0</v>
      </c>
      <c r="ZB1287" s="98">
        <f t="shared" si="1986"/>
        <v>0</v>
      </c>
      <c r="ZC1287" s="98">
        <f t="shared" si="1986"/>
        <v>0</v>
      </c>
      <c r="ZD1287" s="98">
        <f t="shared" si="1986"/>
        <v>0</v>
      </c>
      <c r="ZE1287" s="98">
        <f t="shared" si="1987"/>
        <v>0</v>
      </c>
      <c r="ZF1287" s="98">
        <f t="shared" si="1987"/>
        <v>0</v>
      </c>
      <c r="ZG1287" s="98">
        <f t="shared" si="1987"/>
        <v>0</v>
      </c>
    </row>
    <row r="1288" spans="1:683" ht="48">
      <c r="A1288" s="12" t="s">
        <v>730</v>
      </c>
      <c r="B1288" s="297" t="s">
        <v>710</v>
      </c>
      <c r="C1288" s="5"/>
      <c r="D1288" s="652"/>
      <c r="E1288" s="286"/>
      <c r="F1288" s="111">
        <f t="shared" si="1537"/>
        <v>99000</v>
      </c>
      <c r="G1288" s="111">
        <f t="shared" si="1537"/>
        <v>99693</v>
      </c>
      <c r="H1288" s="111">
        <f t="shared" si="1537"/>
        <v>100596</v>
      </c>
      <c r="I1288" s="98">
        <f t="shared" si="1538"/>
        <v>2603.6</v>
      </c>
      <c r="J1288" s="98">
        <f t="shared" si="1538"/>
        <v>2603.6</v>
      </c>
      <c r="K1288" s="98">
        <f t="shared" si="1538"/>
        <v>2603.6</v>
      </c>
      <c r="L1288" s="103">
        <v>12</v>
      </c>
      <c r="M1288" s="103">
        <v>12</v>
      </c>
      <c r="N1288" s="103">
        <v>12</v>
      </c>
      <c r="O1288" s="98">
        <f t="shared" si="1539"/>
        <v>1188000</v>
      </c>
      <c r="P1288" s="98">
        <f t="shared" si="1540"/>
        <v>1196316</v>
      </c>
      <c r="Q1288" s="98">
        <f t="shared" si="1541"/>
        <v>1207152</v>
      </c>
      <c r="R1288" s="98">
        <f t="shared" si="1542"/>
        <v>31243.200000000001</v>
      </c>
      <c r="S1288" s="98">
        <f t="shared" si="1543"/>
        <v>31243.200000000001</v>
      </c>
      <c r="T1288" s="98">
        <f t="shared" si="1544"/>
        <v>31243.200000000001</v>
      </c>
      <c r="U1288" s="98">
        <f t="shared" si="1545"/>
        <v>111988.94</v>
      </c>
      <c r="V1288" s="98">
        <f t="shared" si="1546"/>
        <v>117916.48</v>
      </c>
      <c r="W1288" s="98">
        <f t="shared" si="1547"/>
        <v>125194.12</v>
      </c>
      <c r="X1288" s="98">
        <f t="shared" si="1548"/>
        <v>2437.14</v>
      </c>
      <c r="Y1288" s="98">
        <f t="shared" si="1549"/>
        <v>2033.76</v>
      </c>
      <c r="Z1288" s="98">
        <f t="shared" si="1550"/>
        <v>1878.46</v>
      </c>
      <c r="AA1288" s="98">
        <f t="shared" si="1551"/>
        <v>1343867.28</v>
      </c>
      <c r="AB1288" s="98">
        <f t="shared" si="1551"/>
        <v>1414997.76</v>
      </c>
      <c r="AC1288" s="98">
        <f t="shared" si="1551"/>
        <v>1502329.44</v>
      </c>
      <c r="AD1288" s="98">
        <f t="shared" si="1552"/>
        <v>29245.68</v>
      </c>
      <c r="AE1288" s="98">
        <f t="shared" si="1552"/>
        <v>24405.119999999999</v>
      </c>
      <c r="AF1288" s="98">
        <f t="shared" si="1552"/>
        <v>22541.52</v>
      </c>
      <c r="AG1288" s="103"/>
      <c r="AH1288" s="103"/>
      <c r="AI1288" s="103"/>
      <c r="AJ1288" s="98">
        <f t="shared" si="1553"/>
        <v>0</v>
      </c>
      <c r="AK1288" s="98">
        <f t="shared" si="1554"/>
        <v>0</v>
      </c>
      <c r="AL1288" s="98">
        <f t="shared" si="1555"/>
        <v>0</v>
      </c>
      <c r="AM1288" s="98">
        <f t="shared" si="1556"/>
        <v>0</v>
      </c>
      <c r="AN1288" s="98">
        <f t="shared" si="1557"/>
        <v>0</v>
      </c>
      <c r="AO1288" s="98">
        <f t="shared" si="1558"/>
        <v>0</v>
      </c>
      <c r="AP1288" s="98">
        <f t="shared" si="1559"/>
        <v>111254.72</v>
      </c>
      <c r="AQ1288" s="98">
        <f t="shared" si="1560"/>
        <v>117157.47</v>
      </c>
      <c r="AR1288" s="98">
        <f t="shared" si="1561"/>
        <v>124403.42</v>
      </c>
      <c r="AS1288" s="98">
        <f t="shared" si="1562"/>
        <v>2974.05</v>
      </c>
      <c r="AT1288" s="98">
        <f t="shared" si="1563"/>
        <v>2637.65</v>
      </c>
      <c r="AU1288" s="98">
        <f t="shared" si="1564"/>
        <v>2445.67</v>
      </c>
      <c r="AV1288" s="98">
        <f t="shared" si="1565"/>
        <v>0</v>
      </c>
      <c r="AW1288" s="98">
        <f t="shared" si="1565"/>
        <v>0</v>
      </c>
      <c r="AX1288" s="98">
        <f t="shared" si="1565"/>
        <v>0</v>
      </c>
      <c r="AY1288" s="98">
        <f t="shared" si="1566"/>
        <v>0</v>
      </c>
      <c r="AZ1288" s="98">
        <f t="shared" si="1566"/>
        <v>0</v>
      </c>
      <c r="BA1288" s="98">
        <f t="shared" si="1566"/>
        <v>0</v>
      </c>
      <c r="BB1288" s="103"/>
      <c r="BC1288" s="103"/>
      <c r="BD1288" s="103"/>
      <c r="BE1288" s="98">
        <f t="shared" si="1567"/>
        <v>0</v>
      </c>
      <c r="BF1288" s="98">
        <f t="shared" si="1568"/>
        <v>0</v>
      </c>
      <c r="BG1288" s="98">
        <f t="shared" si="1569"/>
        <v>0</v>
      </c>
      <c r="BH1288" s="98">
        <f t="shared" si="1570"/>
        <v>0</v>
      </c>
      <c r="BI1288" s="98">
        <f t="shared" si="1571"/>
        <v>0</v>
      </c>
      <c r="BJ1288" s="98">
        <f t="shared" si="1572"/>
        <v>0</v>
      </c>
      <c r="BK1288" s="98">
        <f t="shared" si="1573"/>
        <v>110673.34</v>
      </c>
      <c r="BL1288" s="98">
        <f t="shared" si="1574"/>
        <v>116118.17</v>
      </c>
      <c r="BM1288" s="98">
        <f t="shared" si="1575"/>
        <v>122802.54</v>
      </c>
      <c r="BN1288" s="98">
        <f t="shared" si="1576"/>
        <v>1958.37</v>
      </c>
      <c r="BO1288" s="98">
        <f t="shared" si="1577"/>
        <v>1657.07</v>
      </c>
      <c r="BP1288" s="98">
        <f t="shared" si="1578"/>
        <v>1496.14</v>
      </c>
      <c r="BQ1288" s="98">
        <f t="shared" si="1579"/>
        <v>0</v>
      </c>
      <c r="BR1288" s="98">
        <f t="shared" si="1579"/>
        <v>0</v>
      </c>
      <c r="BS1288" s="98">
        <f t="shared" si="1579"/>
        <v>0</v>
      </c>
      <c r="BT1288" s="98">
        <f t="shared" si="1580"/>
        <v>0</v>
      </c>
      <c r="BU1288" s="98">
        <f t="shared" si="1580"/>
        <v>0</v>
      </c>
      <c r="BV1288" s="98">
        <f t="shared" si="1580"/>
        <v>0</v>
      </c>
      <c r="BW1288" s="103"/>
      <c r="BX1288" s="103"/>
      <c r="BY1288" s="103"/>
      <c r="BZ1288" s="98">
        <f t="shared" si="1581"/>
        <v>0</v>
      </c>
      <c r="CA1288" s="98">
        <f t="shared" si="1582"/>
        <v>0</v>
      </c>
      <c r="CB1288" s="98">
        <f t="shared" si="1583"/>
        <v>0</v>
      </c>
      <c r="CC1288" s="98">
        <f t="shared" si="1584"/>
        <v>0</v>
      </c>
      <c r="CD1288" s="98">
        <f t="shared" si="1585"/>
        <v>0</v>
      </c>
      <c r="CE1288" s="98">
        <f t="shared" si="1586"/>
        <v>0</v>
      </c>
      <c r="CF1288" s="98">
        <f t="shared" si="1587"/>
        <v>110677.19</v>
      </c>
      <c r="CG1288" s="98">
        <f t="shared" si="1588"/>
        <v>116355.87</v>
      </c>
      <c r="CH1288" s="98">
        <f t="shared" si="1589"/>
        <v>123330.36</v>
      </c>
      <c r="CI1288" s="98">
        <f t="shared" si="1590"/>
        <v>2777.74</v>
      </c>
      <c r="CJ1288" s="98">
        <f t="shared" si="1591"/>
        <v>2298.48</v>
      </c>
      <c r="CK1288" s="98">
        <f t="shared" si="1592"/>
        <v>2152.4699999999998</v>
      </c>
      <c r="CL1288" s="98">
        <f t="shared" si="1593"/>
        <v>0</v>
      </c>
      <c r="CM1288" s="98">
        <f t="shared" si="1593"/>
        <v>0</v>
      </c>
      <c r="CN1288" s="98">
        <f t="shared" si="1593"/>
        <v>0</v>
      </c>
      <c r="CO1288" s="98">
        <f t="shared" si="1594"/>
        <v>0</v>
      </c>
      <c r="CP1288" s="98">
        <f t="shared" si="1594"/>
        <v>0</v>
      </c>
      <c r="CQ1288" s="98">
        <f t="shared" si="1594"/>
        <v>0</v>
      </c>
      <c r="CR1288" s="103">
        <v>44</v>
      </c>
      <c r="CS1288" s="103">
        <v>44</v>
      </c>
      <c r="CT1288" s="103">
        <v>44</v>
      </c>
      <c r="CU1288" s="98">
        <f t="shared" si="1595"/>
        <v>4356000</v>
      </c>
      <c r="CV1288" s="98">
        <f t="shared" si="1596"/>
        <v>4386492</v>
      </c>
      <c r="CW1288" s="98">
        <f t="shared" si="1597"/>
        <v>4426224</v>
      </c>
      <c r="CX1288" s="98">
        <f t="shared" si="1598"/>
        <v>114558.39999999999</v>
      </c>
      <c r="CY1288" s="98">
        <f t="shared" si="1599"/>
        <v>114558.39999999999</v>
      </c>
      <c r="CZ1288" s="98">
        <f t="shared" si="1600"/>
        <v>114558.39999999999</v>
      </c>
      <c r="DA1288" s="98">
        <f t="shared" si="1601"/>
        <v>109561.04</v>
      </c>
      <c r="DB1288" s="98">
        <f t="shared" si="1602"/>
        <v>114780.89</v>
      </c>
      <c r="DC1288" s="98">
        <f t="shared" si="1603"/>
        <v>121197.75999999999</v>
      </c>
      <c r="DD1288" s="98">
        <f t="shared" si="1604"/>
        <v>1693.11</v>
      </c>
      <c r="DE1288" s="98">
        <f t="shared" si="1605"/>
        <v>1409.86</v>
      </c>
      <c r="DF1288" s="98">
        <f t="shared" si="1606"/>
        <v>1288.28</v>
      </c>
      <c r="DG1288" s="98">
        <f t="shared" si="1607"/>
        <v>4820685.76</v>
      </c>
      <c r="DH1288" s="98">
        <f t="shared" si="1607"/>
        <v>5050359.16</v>
      </c>
      <c r="DI1288" s="98">
        <f t="shared" si="1607"/>
        <v>5332701.4400000004</v>
      </c>
      <c r="DJ1288" s="98">
        <f t="shared" si="1608"/>
        <v>74496.84</v>
      </c>
      <c r="DK1288" s="98">
        <f t="shared" si="1608"/>
        <v>62033.84</v>
      </c>
      <c r="DL1288" s="98">
        <f t="shared" si="1608"/>
        <v>56684.32</v>
      </c>
      <c r="DM1288" s="103"/>
      <c r="DN1288" s="103"/>
      <c r="DO1288" s="103"/>
      <c r="DP1288" s="98">
        <f t="shared" si="1609"/>
        <v>0</v>
      </c>
      <c r="DQ1288" s="98">
        <f t="shared" si="1610"/>
        <v>0</v>
      </c>
      <c r="DR1288" s="98">
        <f t="shared" si="1611"/>
        <v>0</v>
      </c>
      <c r="DS1288" s="98">
        <f t="shared" si="1612"/>
        <v>0</v>
      </c>
      <c r="DT1288" s="98">
        <f t="shared" si="1613"/>
        <v>0</v>
      </c>
      <c r="DU1288" s="98">
        <f t="shared" si="1614"/>
        <v>0</v>
      </c>
      <c r="DV1288" s="98">
        <f t="shared" si="1615"/>
        <v>111277.15</v>
      </c>
      <c r="DW1288" s="98">
        <f t="shared" si="1616"/>
        <v>117182.07</v>
      </c>
      <c r="DX1288" s="98">
        <f t="shared" si="1617"/>
        <v>124429.21</v>
      </c>
      <c r="DY1288" s="98">
        <f t="shared" si="1618"/>
        <v>2339.1999999999998</v>
      </c>
      <c r="DZ1288" s="98">
        <f t="shared" si="1619"/>
        <v>1939.71</v>
      </c>
      <c r="EA1288" s="98">
        <f t="shared" si="1620"/>
        <v>1785.33</v>
      </c>
      <c r="EB1288" s="98">
        <f t="shared" si="1621"/>
        <v>0</v>
      </c>
      <c r="EC1288" s="98">
        <f t="shared" si="1621"/>
        <v>0</v>
      </c>
      <c r="ED1288" s="98">
        <f t="shared" si="1621"/>
        <v>0</v>
      </c>
      <c r="EE1288" s="98">
        <f t="shared" si="1622"/>
        <v>0</v>
      </c>
      <c r="EF1288" s="98">
        <f t="shared" si="1622"/>
        <v>0</v>
      </c>
      <c r="EG1288" s="98">
        <f t="shared" si="1622"/>
        <v>0</v>
      </c>
      <c r="EH1288" s="103"/>
      <c r="EI1288" s="103"/>
      <c r="EJ1288" s="103"/>
      <c r="EK1288" s="98">
        <f t="shared" si="1623"/>
        <v>0</v>
      </c>
      <c r="EL1288" s="98">
        <f t="shared" si="1624"/>
        <v>0</v>
      </c>
      <c r="EM1288" s="98">
        <f t="shared" si="1625"/>
        <v>0</v>
      </c>
      <c r="EN1288" s="98">
        <f t="shared" si="1626"/>
        <v>0</v>
      </c>
      <c r="EO1288" s="98">
        <f t="shared" si="1627"/>
        <v>0</v>
      </c>
      <c r="EP1288" s="98">
        <f t="shared" si="1628"/>
        <v>0</v>
      </c>
      <c r="EQ1288" s="98">
        <f t="shared" si="1629"/>
        <v>111738.25</v>
      </c>
      <c r="ER1288" s="98">
        <f t="shared" si="1630"/>
        <v>117832.44</v>
      </c>
      <c r="ES1288" s="98">
        <f t="shared" si="1631"/>
        <v>125312.56</v>
      </c>
      <c r="ET1288" s="98">
        <f t="shared" si="1632"/>
        <v>2091.8000000000002</v>
      </c>
      <c r="EU1288" s="98">
        <f t="shared" si="1633"/>
        <v>1769.01</v>
      </c>
      <c r="EV1288" s="98">
        <f t="shared" si="1634"/>
        <v>1600.29</v>
      </c>
      <c r="EW1288" s="98">
        <f t="shared" si="1635"/>
        <v>0</v>
      </c>
      <c r="EX1288" s="98">
        <f t="shared" si="1635"/>
        <v>0</v>
      </c>
      <c r="EY1288" s="98">
        <f t="shared" si="1635"/>
        <v>0</v>
      </c>
      <c r="EZ1288" s="98">
        <f t="shared" si="1636"/>
        <v>0</v>
      </c>
      <c r="FA1288" s="98">
        <f t="shared" si="1636"/>
        <v>0</v>
      </c>
      <c r="FB1288" s="98">
        <f t="shared" si="1636"/>
        <v>0</v>
      </c>
      <c r="FC1288" s="103"/>
      <c r="FD1288" s="103"/>
      <c r="FE1288" s="103"/>
      <c r="FF1288" s="98">
        <f t="shared" si="1637"/>
        <v>0</v>
      </c>
      <c r="FG1288" s="98">
        <f t="shared" si="1638"/>
        <v>0</v>
      </c>
      <c r="FH1288" s="98">
        <f t="shared" si="1639"/>
        <v>0</v>
      </c>
      <c r="FI1288" s="98">
        <f t="shared" si="1640"/>
        <v>0</v>
      </c>
      <c r="FJ1288" s="98">
        <f t="shared" si="1641"/>
        <v>0</v>
      </c>
      <c r="FK1288" s="98">
        <f t="shared" si="1642"/>
        <v>0</v>
      </c>
      <c r="FL1288" s="98">
        <f t="shared" si="1643"/>
        <v>111258.35</v>
      </c>
      <c r="FM1288" s="98">
        <f t="shared" si="1644"/>
        <v>116525.58</v>
      </c>
      <c r="FN1288" s="98">
        <f t="shared" si="1645"/>
        <v>123004.39</v>
      </c>
      <c r="FO1288" s="98">
        <f t="shared" si="1646"/>
        <v>1488.99</v>
      </c>
      <c r="FP1288" s="98">
        <f t="shared" si="1647"/>
        <v>1245.7</v>
      </c>
      <c r="FQ1288" s="98">
        <f t="shared" si="1648"/>
        <v>1089.52</v>
      </c>
      <c r="FR1288" s="98">
        <f t="shared" si="1649"/>
        <v>0</v>
      </c>
      <c r="FS1288" s="98">
        <f t="shared" si="1649"/>
        <v>0</v>
      </c>
      <c r="FT1288" s="98">
        <f t="shared" si="1649"/>
        <v>0</v>
      </c>
      <c r="FU1288" s="98">
        <f t="shared" si="1650"/>
        <v>0</v>
      </c>
      <c r="FV1288" s="98">
        <f t="shared" si="1650"/>
        <v>0</v>
      </c>
      <c r="FW1288" s="98">
        <f t="shared" si="1650"/>
        <v>0</v>
      </c>
      <c r="FX1288" s="103"/>
      <c r="FY1288" s="103"/>
      <c r="FZ1288" s="103"/>
      <c r="GA1288" s="98">
        <f t="shared" si="1651"/>
        <v>0</v>
      </c>
      <c r="GB1288" s="98">
        <f t="shared" si="1652"/>
        <v>0</v>
      </c>
      <c r="GC1288" s="98">
        <f t="shared" si="1653"/>
        <v>0</v>
      </c>
      <c r="GD1288" s="98">
        <f t="shared" si="1654"/>
        <v>0</v>
      </c>
      <c r="GE1288" s="98">
        <f t="shared" si="1655"/>
        <v>0</v>
      </c>
      <c r="GF1288" s="98">
        <f t="shared" si="1656"/>
        <v>0</v>
      </c>
      <c r="GG1288" s="98">
        <f t="shared" si="1657"/>
        <v>109653.94</v>
      </c>
      <c r="GH1288" s="98">
        <f t="shared" si="1658"/>
        <v>114842.88</v>
      </c>
      <c r="GI1288" s="98">
        <f t="shared" si="1659"/>
        <v>121219.2</v>
      </c>
      <c r="GJ1288" s="98">
        <f t="shared" si="1660"/>
        <v>2454.54</v>
      </c>
      <c r="GK1288" s="98">
        <f t="shared" si="1661"/>
        <v>2060.61</v>
      </c>
      <c r="GL1288" s="98">
        <f t="shared" si="1662"/>
        <v>1827.55</v>
      </c>
      <c r="GM1288" s="98">
        <f t="shared" si="1663"/>
        <v>0</v>
      </c>
      <c r="GN1288" s="98">
        <f t="shared" si="1663"/>
        <v>0</v>
      </c>
      <c r="GO1288" s="98">
        <f t="shared" si="1663"/>
        <v>0</v>
      </c>
      <c r="GP1288" s="98">
        <f t="shared" si="1664"/>
        <v>0</v>
      </c>
      <c r="GQ1288" s="98">
        <f t="shared" si="1664"/>
        <v>0</v>
      </c>
      <c r="GR1288" s="98">
        <f t="shared" si="1664"/>
        <v>0</v>
      </c>
      <c r="GS1288" s="103">
        <v>44</v>
      </c>
      <c r="GT1288" s="103">
        <v>44</v>
      </c>
      <c r="GU1288" s="103">
        <v>44</v>
      </c>
      <c r="GV1288" s="98">
        <f t="shared" si="1665"/>
        <v>4356000</v>
      </c>
      <c r="GW1288" s="98">
        <f t="shared" si="1666"/>
        <v>4386492</v>
      </c>
      <c r="GX1288" s="98">
        <f t="shared" si="1667"/>
        <v>4426224</v>
      </c>
      <c r="GY1288" s="98">
        <f t="shared" si="1668"/>
        <v>114558.39999999999</v>
      </c>
      <c r="GZ1288" s="98">
        <f t="shared" si="1669"/>
        <v>114558.39999999999</v>
      </c>
      <c r="HA1288" s="98">
        <f t="shared" si="1670"/>
        <v>114558.39999999999</v>
      </c>
      <c r="HB1288" s="98">
        <f t="shared" si="1671"/>
        <v>111279.01</v>
      </c>
      <c r="HC1288" s="98">
        <f t="shared" si="1672"/>
        <v>116705.19</v>
      </c>
      <c r="HD1288" s="98">
        <f t="shared" si="1673"/>
        <v>123376.06</v>
      </c>
      <c r="HE1288" s="98">
        <f t="shared" si="1674"/>
        <v>2093.83</v>
      </c>
      <c r="HF1288" s="98">
        <f t="shared" si="1675"/>
        <v>1737.02</v>
      </c>
      <c r="HG1288" s="98">
        <f t="shared" si="1676"/>
        <v>1513.36</v>
      </c>
      <c r="HH1288" s="98">
        <f t="shared" si="1677"/>
        <v>4896276.4400000004</v>
      </c>
      <c r="HI1288" s="98">
        <f t="shared" si="1677"/>
        <v>5135028.3600000003</v>
      </c>
      <c r="HJ1288" s="98">
        <f t="shared" si="1677"/>
        <v>5428546.6399999997</v>
      </c>
      <c r="HK1288" s="98">
        <f t="shared" si="1678"/>
        <v>92128.52</v>
      </c>
      <c r="HL1288" s="98">
        <f t="shared" si="1678"/>
        <v>76428.88</v>
      </c>
      <c r="HM1288" s="98">
        <f t="shared" si="1678"/>
        <v>66587.839999999997</v>
      </c>
      <c r="HN1288" s="103"/>
      <c r="HO1288" s="103"/>
      <c r="HP1288" s="103"/>
      <c r="HQ1288" s="98">
        <f t="shared" si="1679"/>
        <v>0</v>
      </c>
      <c r="HR1288" s="98">
        <f t="shared" si="1680"/>
        <v>0</v>
      </c>
      <c r="HS1288" s="98">
        <f t="shared" si="1681"/>
        <v>0</v>
      </c>
      <c r="HT1288" s="98">
        <f t="shared" si="1682"/>
        <v>0</v>
      </c>
      <c r="HU1288" s="98">
        <f t="shared" si="1683"/>
        <v>0</v>
      </c>
      <c r="HV1288" s="98">
        <f t="shared" si="1684"/>
        <v>0</v>
      </c>
      <c r="HW1288" s="98">
        <f t="shared" si="1685"/>
        <v>111319.48</v>
      </c>
      <c r="HX1288" s="98">
        <f t="shared" si="1686"/>
        <v>117164.03</v>
      </c>
      <c r="HY1288" s="98">
        <f t="shared" si="1687"/>
        <v>124336.02</v>
      </c>
      <c r="HZ1288" s="98">
        <f t="shared" si="1688"/>
        <v>2292.21</v>
      </c>
      <c r="IA1288" s="98">
        <f t="shared" si="1689"/>
        <v>1930.9</v>
      </c>
      <c r="IB1288" s="98">
        <f t="shared" si="1690"/>
        <v>1739.6</v>
      </c>
      <c r="IC1288" s="98">
        <f t="shared" si="1691"/>
        <v>0</v>
      </c>
      <c r="ID1288" s="98">
        <f t="shared" si="1691"/>
        <v>0</v>
      </c>
      <c r="IE1288" s="98">
        <f t="shared" si="1691"/>
        <v>0</v>
      </c>
      <c r="IF1288" s="98">
        <f t="shared" si="1692"/>
        <v>0</v>
      </c>
      <c r="IG1288" s="98">
        <f t="shared" si="1692"/>
        <v>0</v>
      </c>
      <c r="IH1288" s="98">
        <f t="shared" si="1692"/>
        <v>0</v>
      </c>
      <c r="II1288" s="103">
        <v>146</v>
      </c>
      <c r="IJ1288" s="103">
        <v>146</v>
      </c>
      <c r="IK1288" s="103">
        <v>146</v>
      </c>
      <c r="IL1288" s="98">
        <f t="shared" si="1693"/>
        <v>14454000</v>
      </c>
      <c r="IM1288" s="98">
        <f t="shared" si="1694"/>
        <v>14555178</v>
      </c>
      <c r="IN1288" s="98">
        <f t="shared" si="1695"/>
        <v>14687016</v>
      </c>
      <c r="IO1288" s="98">
        <f t="shared" si="1696"/>
        <v>380125.6</v>
      </c>
      <c r="IP1288" s="98">
        <f t="shared" si="1697"/>
        <v>380125.6</v>
      </c>
      <c r="IQ1288" s="98">
        <f t="shared" si="1698"/>
        <v>380125.6</v>
      </c>
      <c r="IR1288" s="98">
        <f t="shared" si="1699"/>
        <v>108755.82</v>
      </c>
      <c r="IS1288" s="98">
        <f t="shared" si="1700"/>
        <v>113701.48</v>
      </c>
      <c r="IT1288" s="98">
        <f t="shared" si="1701"/>
        <v>119777.69</v>
      </c>
      <c r="IU1288" s="98">
        <f t="shared" si="1702"/>
        <v>6810.84</v>
      </c>
      <c r="IV1288" s="98">
        <f t="shared" si="1703"/>
        <v>5856.37</v>
      </c>
      <c r="IW1288" s="98">
        <f t="shared" si="1704"/>
        <v>5546.27</v>
      </c>
      <c r="IX1288" s="98">
        <f t="shared" si="1705"/>
        <v>15878349.720000001</v>
      </c>
      <c r="IY1288" s="98">
        <f t="shared" si="1705"/>
        <v>16600416.08</v>
      </c>
      <c r="IZ1288" s="98">
        <f t="shared" si="1705"/>
        <v>17487542.739999998</v>
      </c>
      <c r="JA1288" s="98">
        <f t="shared" si="1706"/>
        <v>994382.64</v>
      </c>
      <c r="JB1288" s="98">
        <f t="shared" si="1706"/>
        <v>855030.02</v>
      </c>
      <c r="JC1288" s="98">
        <f t="shared" si="1706"/>
        <v>809755.42</v>
      </c>
      <c r="JD1288" s="103">
        <v>23</v>
      </c>
      <c r="JE1288" s="103">
        <v>23</v>
      </c>
      <c r="JF1288" s="103">
        <v>23</v>
      </c>
      <c r="JG1288" s="98">
        <f t="shared" si="1707"/>
        <v>2277000</v>
      </c>
      <c r="JH1288" s="98">
        <f t="shared" si="1708"/>
        <v>2292939</v>
      </c>
      <c r="JI1288" s="98">
        <f t="shared" si="1709"/>
        <v>2313708</v>
      </c>
      <c r="JJ1288" s="98">
        <f t="shared" si="1710"/>
        <v>59882.8</v>
      </c>
      <c r="JK1288" s="98">
        <f t="shared" si="1711"/>
        <v>59882.8</v>
      </c>
      <c r="JL1288" s="98">
        <f t="shared" si="1712"/>
        <v>59882.8</v>
      </c>
      <c r="JM1288" s="98">
        <f t="shared" si="1713"/>
        <v>110413.53</v>
      </c>
      <c r="JN1288" s="98">
        <f t="shared" si="1714"/>
        <v>116001.60000000001</v>
      </c>
      <c r="JO1288" s="98">
        <f t="shared" si="1715"/>
        <v>122870.59</v>
      </c>
      <c r="JP1288" s="98">
        <f t="shared" si="1716"/>
        <v>1829.73</v>
      </c>
      <c r="JQ1288" s="98">
        <f t="shared" si="1717"/>
        <v>1506.75</v>
      </c>
      <c r="JR1288" s="98">
        <f t="shared" si="1718"/>
        <v>1315.44</v>
      </c>
      <c r="JS1288" s="98">
        <f t="shared" si="1719"/>
        <v>2539511.19</v>
      </c>
      <c r="JT1288" s="98">
        <f t="shared" si="1719"/>
        <v>2668036.7999999998</v>
      </c>
      <c r="JU1288" s="98">
        <f t="shared" si="1719"/>
        <v>2826023.57</v>
      </c>
      <c r="JV1288" s="98">
        <f t="shared" si="1720"/>
        <v>42083.79</v>
      </c>
      <c r="JW1288" s="98">
        <f t="shared" si="1720"/>
        <v>34655.25</v>
      </c>
      <c r="JX1288" s="98">
        <f t="shared" si="1720"/>
        <v>30255.119999999999</v>
      </c>
      <c r="JY1288" s="103">
        <v>21</v>
      </c>
      <c r="JZ1288" s="103">
        <v>21</v>
      </c>
      <c r="KA1288" s="103">
        <v>21</v>
      </c>
      <c r="KB1288" s="98">
        <f t="shared" si="1721"/>
        <v>2079000</v>
      </c>
      <c r="KC1288" s="98">
        <f t="shared" si="1722"/>
        <v>2093553</v>
      </c>
      <c r="KD1288" s="98">
        <f t="shared" si="1723"/>
        <v>2112516</v>
      </c>
      <c r="KE1288" s="98">
        <f t="shared" si="1724"/>
        <v>54675.6</v>
      </c>
      <c r="KF1288" s="98">
        <f t="shared" si="1725"/>
        <v>54675.6</v>
      </c>
      <c r="KG1288" s="98">
        <f t="shared" si="1726"/>
        <v>54675.6</v>
      </c>
      <c r="KH1288" s="98">
        <f t="shared" si="1727"/>
        <v>110833.69</v>
      </c>
      <c r="KI1288" s="98">
        <f t="shared" si="1728"/>
        <v>116702.57</v>
      </c>
      <c r="KJ1288" s="98">
        <f t="shared" si="1729"/>
        <v>123907.47</v>
      </c>
      <c r="KK1288" s="98">
        <f t="shared" si="1730"/>
        <v>1606.58</v>
      </c>
      <c r="KL1288" s="98">
        <f t="shared" si="1731"/>
        <v>1343.93</v>
      </c>
      <c r="KM1288" s="98">
        <f t="shared" si="1732"/>
        <v>1193.71</v>
      </c>
      <c r="KN1288" s="98">
        <f t="shared" si="1733"/>
        <v>2327507.4900000002</v>
      </c>
      <c r="KO1288" s="98">
        <f t="shared" si="1733"/>
        <v>2450753.9700000002</v>
      </c>
      <c r="KP1288" s="98">
        <f t="shared" si="1733"/>
        <v>2602056.87</v>
      </c>
      <c r="KQ1288" s="98">
        <f t="shared" si="1734"/>
        <v>33738.18</v>
      </c>
      <c r="KR1288" s="98">
        <f t="shared" si="1734"/>
        <v>28222.53</v>
      </c>
      <c r="KS1288" s="98">
        <f t="shared" si="1734"/>
        <v>25067.91</v>
      </c>
      <c r="KT1288" s="103"/>
      <c r="KU1288" s="103"/>
      <c r="KV1288" s="103"/>
      <c r="KW1288" s="98">
        <f t="shared" si="1735"/>
        <v>0</v>
      </c>
      <c r="KX1288" s="98">
        <f t="shared" si="1736"/>
        <v>0</v>
      </c>
      <c r="KY1288" s="98">
        <f t="shared" si="1737"/>
        <v>0</v>
      </c>
      <c r="KZ1288" s="98">
        <f t="shared" si="1738"/>
        <v>0</v>
      </c>
      <c r="LA1288" s="98">
        <f t="shared" si="1739"/>
        <v>0</v>
      </c>
      <c r="LB1288" s="98">
        <f t="shared" si="1740"/>
        <v>0</v>
      </c>
      <c r="LC1288" s="98">
        <f t="shared" si="1741"/>
        <v>111540.74</v>
      </c>
      <c r="LD1288" s="98">
        <f t="shared" si="1742"/>
        <v>117689.09</v>
      </c>
      <c r="LE1288" s="98">
        <f t="shared" si="1743"/>
        <v>125235.63</v>
      </c>
      <c r="LF1288" s="98">
        <f t="shared" si="1744"/>
        <v>3427.65</v>
      </c>
      <c r="LG1288" s="98">
        <f t="shared" si="1745"/>
        <v>2862.82</v>
      </c>
      <c r="LH1288" s="98">
        <f t="shared" si="1746"/>
        <v>2515.9</v>
      </c>
      <c r="LI1288" s="98">
        <f t="shared" si="1747"/>
        <v>0</v>
      </c>
      <c r="LJ1288" s="98">
        <f t="shared" si="1747"/>
        <v>0</v>
      </c>
      <c r="LK1288" s="98">
        <f t="shared" si="1747"/>
        <v>0</v>
      </c>
      <c r="LL1288" s="98">
        <f t="shared" si="1748"/>
        <v>0</v>
      </c>
      <c r="LM1288" s="98">
        <f t="shared" si="1748"/>
        <v>0</v>
      </c>
      <c r="LN1288" s="98">
        <f t="shared" si="1748"/>
        <v>0</v>
      </c>
      <c r="LO1288" s="103">
        <v>27</v>
      </c>
      <c r="LP1288" s="103">
        <v>27</v>
      </c>
      <c r="LQ1288" s="103">
        <v>27</v>
      </c>
      <c r="LR1288" s="98">
        <f t="shared" si="1749"/>
        <v>2673000</v>
      </c>
      <c r="LS1288" s="98">
        <f t="shared" si="1750"/>
        <v>2691711</v>
      </c>
      <c r="LT1288" s="98">
        <f t="shared" si="1751"/>
        <v>2716092</v>
      </c>
      <c r="LU1288" s="98">
        <f t="shared" si="1752"/>
        <v>70297.2</v>
      </c>
      <c r="LV1288" s="98">
        <f t="shared" si="1753"/>
        <v>70297.2</v>
      </c>
      <c r="LW1288" s="98">
        <f t="shared" si="1754"/>
        <v>70297.2</v>
      </c>
      <c r="LX1288" s="98">
        <f t="shared" si="1755"/>
        <v>108577.69</v>
      </c>
      <c r="LY1288" s="98">
        <f t="shared" si="1756"/>
        <v>113852.26</v>
      </c>
      <c r="LZ1288" s="98">
        <f t="shared" si="1757"/>
        <v>120335.35</v>
      </c>
      <c r="MA1288" s="98">
        <f t="shared" si="1758"/>
        <v>1898.98</v>
      </c>
      <c r="MB1288" s="98">
        <f t="shared" si="1759"/>
        <v>1640.61</v>
      </c>
      <c r="MC1288" s="98">
        <f t="shared" si="1760"/>
        <v>1521.83</v>
      </c>
      <c r="MD1288" s="98">
        <f t="shared" si="1761"/>
        <v>2931597.63</v>
      </c>
      <c r="ME1288" s="98">
        <f t="shared" si="1761"/>
        <v>3074011.02</v>
      </c>
      <c r="MF1288" s="98">
        <f t="shared" si="1761"/>
        <v>3249054.45</v>
      </c>
      <c r="MG1288" s="98">
        <f t="shared" si="1762"/>
        <v>51272.46</v>
      </c>
      <c r="MH1288" s="98">
        <f t="shared" si="1762"/>
        <v>44296.47</v>
      </c>
      <c r="MI1288" s="98">
        <f t="shared" si="1762"/>
        <v>41089.410000000003</v>
      </c>
      <c r="MJ1288" s="103"/>
      <c r="MK1288" s="103"/>
      <c r="ML1288" s="103"/>
      <c r="MM1288" s="98">
        <f t="shared" si="1763"/>
        <v>0</v>
      </c>
      <c r="MN1288" s="98">
        <f t="shared" si="1764"/>
        <v>0</v>
      </c>
      <c r="MO1288" s="98">
        <f t="shared" si="1765"/>
        <v>0</v>
      </c>
      <c r="MP1288" s="98">
        <f t="shared" si="1766"/>
        <v>0</v>
      </c>
      <c r="MQ1288" s="98">
        <f t="shared" si="1767"/>
        <v>0</v>
      </c>
      <c r="MR1288" s="98">
        <f t="shared" si="1768"/>
        <v>0</v>
      </c>
      <c r="MS1288" s="98">
        <f t="shared" si="1769"/>
        <v>110659.26</v>
      </c>
      <c r="MT1288" s="98">
        <f t="shared" si="1770"/>
        <v>116313.18</v>
      </c>
      <c r="MU1288" s="98">
        <f t="shared" si="1771"/>
        <v>123256.65</v>
      </c>
      <c r="MV1288" s="98">
        <f t="shared" si="1772"/>
        <v>2201.29</v>
      </c>
      <c r="MW1288" s="98">
        <f t="shared" si="1773"/>
        <v>1804.43</v>
      </c>
      <c r="MX1288" s="98">
        <f t="shared" si="1774"/>
        <v>1555.12</v>
      </c>
      <c r="MY1288" s="98">
        <f t="shared" si="1775"/>
        <v>0</v>
      </c>
      <c r="MZ1288" s="98">
        <f t="shared" si="1775"/>
        <v>0</v>
      </c>
      <c r="NA1288" s="98">
        <f t="shared" si="1775"/>
        <v>0</v>
      </c>
      <c r="NB1288" s="98">
        <f t="shared" si="1776"/>
        <v>0</v>
      </c>
      <c r="NC1288" s="98">
        <f t="shared" si="1776"/>
        <v>0</v>
      </c>
      <c r="ND1288" s="98">
        <f t="shared" si="1776"/>
        <v>0</v>
      </c>
      <c r="NE1288" s="103">
        <v>26</v>
      </c>
      <c r="NF1288" s="103">
        <v>26</v>
      </c>
      <c r="NG1288" s="103">
        <v>26</v>
      </c>
      <c r="NH1288" s="98">
        <f t="shared" si="1777"/>
        <v>2574000</v>
      </c>
      <c r="NI1288" s="98">
        <f t="shared" si="1778"/>
        <v>2592018</v>
      </c>
      <c r="NJ1288" s="98">
        <f t="shared" si="1779"/>
        <v>2615496</v>
      </c>
      <c r="NK1288" s="98">
        <f t="shared" si="1780"/>
        <v>67693.600000000006</v>
      </c>
      <c r="NL1288" s="98">
        <f t="shared" si="1781"/>
        <v>67693.600000000006</v>
      </c>
      <c r="NM1288" s="98">
        <f t="shared" si="1782"/>
        <v>67693.600000000006</v>
      </c>
      <c r="NN1288" s="98">
        <f t="shared" si="1783"/>
        <v>109556.92</v>
      </c>
      <c r="NO1288" s="98">
        <f t="shared" si="1784"/>
        <v>114838.79</v>
      </c>
      <c r="NP1288" s="98">
        <f t="shared" si="1785"/>
        <v>121327.96</v>
      </c>
      <c r="NQ1288" s="98">
        <f t="shared" si="1786"/>
        <v>2603.11</v>
      </c>
      <c r="NR1288" s="98">
        <f t="shared" si="1787"/>
        <v>2184.84</v>
      </c>
      <c r="NS1288" s="98">
        <f t="shared" si="1788"/>
        <v>1973.1</v>
      </c>
      <c r="NT1288" s="98">
        <f t="shared" si="1789"/>
        <v>2848479.92</v>
      </c>
      <c r="NU1288" s="98">
        <f t="shared" si="1789"/>
        <v>2985808.54</v>
      </c>
      <c r="NV1288" s="98">
        <f t="shared" si="1789"/>
        <v>3154526.96</v>
      </c>
      <c r="NW1288" s="98">
        <f t="shared" si="1790"/>
        <v>67680.86</v>
      </c>
      <c r="NX1288" s="98">
        <f t="shared" si="1790"/>
        <v>56805.84</v>
      </c>
      <c r="NY1288" s="98">
        <f t="shared" si="1790"/>
        <v>51300.6</v>
      </c>
      <c r="NZ1288" s="103">
        <v>39</v>
      </c>
      <c r="OA1288" s="103">
        <v>39</v>
      </c>
      <c r="OB1288" s="103">
        <v>39</v>
      </c>
      <c r="OC1288" s="98">
        <f t="shared" si="1791"/>
        <v>3861000</v>
      </c>
      <c r="OD1288" s="98">
        <f t="shared" si="1792"/>
        <v>3888027</v>
      </c>
      <c r="OE1288" s="98">
        <f t="shared" si="1793"/>
        <v>3923244</v>
      </c>
      <c r="OF1288" s="98">
        <f t="shared" si="1794"/>
        <v>101540.4</v>
      </c>
      <c r="OG1288" s="98">
        <f t="shared" si="1795"/>
        <v>101540.4</v>
      </c>
      <c r="OH1288" s="98">
        <f t="shared" si="1796"/>
        <v>101540.4</v>
      </c>
      <c r="OI1288" s="98">
        <f t="shared" si="1797"/>
        <v>110107.84</v>
      </c>
      <c r="OJ1288" s="98">
        <f t="shared" si="1798"/>
        <v>116090.33</v>
      </c>
      <c r="OK1288" s="98">
        <f t="shared" si="1799"/>
        <v>123430.89</v>
      </c>
      <c r="OL1288" s="98">
        <f t="shared" si="1800"/>
        <v>2807.47</v>
      </c>
      <c r="OM1288" s="98">
        <f t="shared" si="1801"/>
        <v>2426.7600000000002</v>
      </c>
      <c r="ON1288" s="98">
        <f t="shared" si="1802"/>
        <v>2271.83</v>
      </c>
      <c r="OO1288" s="98">
        <f t="shared" si="1803"/>
        <v>4294205.76</v>
      </c>
      <c r="OP1288" s="98">
        <f t="shared" si="1803"/>
        <v>4527522.87</v>
      </c>
      <c r="OQ1288" s="98">
        <f t="shared" si="1803"/>
        <v>4813804.71</v>
      </c>
      <c r="OR1288" s="98">
        <f t="shared" si="1804"/>
        <v>109491.33</v>
      </c>
      <c r="OS1288" s="98">
        <f t="shared" si="1804"/>
        <v>94643.64</v>
      </c>
      <c r="OT1288" s="98">
        <f t="shared" si="1804"/>
        <v>88601.37</v>
      </c>
      <c r="OU1288" s="103">
        <v>15</v>
      </c>
      <c r="OV1288" s="103">
        <v>15</v>
      </c>
      <c r="OW1288" s="103">
        <v>15</v>
      </c>
      <c r="OX1288" s="98">
        <f t="shared" si="1805"/>
        <v>1485000</v>
      </c>
      <c r="OY1288" s="98">
        <f t="shared" si="1806"/>
        <v>1495395</v>
      </c>
      <c r="OZ1288" s="98">
        <f t="shared" si="1807"/>
        <v>1508940</v>
      </c>
      <c r="PA1288" s="98">
        <f t="shared" si="1808"/>
        <v>39054</v>
      </c>
      <c r="PB1288" s="98">
        <f t="shared" si="1809"/>
        <v>39054</v>
      </c>
      <c r="PC1288" s="98">
        <f t="shared" si="1810"/>
        <v>39054</v>
      </c>
      <c r="PD1288" s="98">
        <f t="shared" si="1811"/>
        <v>111104.03</v>
      </c>
      <c r="PE1288" s="98">
        <f t="shared" si="1812"/>
        <v>116913.24</v>
      </c>
      <c r="PF1288" s="98">
        <f t="shared" si="1813"/>
        <v>124042.58</v>
      </c>
      <c r="PG1288" s="98">
        <f t="shared" si="1814"/>
        <v>2458.71</v>
      </c>
      <c r="PH1288" s="98">
        <f t="shared" si="1815"/>
        <v>2043.43</v>
      </c>
      <c r="PI1288" s="98">
        <f t="shared" si="1816"/>
        <v>1758.58</v>
      </c>
      <c r="PJ1288" s="98">
        <f t="shared" si="1817"/>
        <v>1666560.45</v>
      </c>
      <c r="PK1288" s="98">
        <f t="shared" si="1817"/>
        <v>1753698.6</v>
      </c>
      <c r="PL1288" s="98">
        <f t="shared" si="1817"/>
        <v>1860638.7</v>
      </c>
      <c r="PM1288" s="98">
        <f t="shared" si="1818"/>
        <v>36880.65</v>
      </c>
      <c r="PN1288" s="98">
        <f t="shared" si="1818"/>
        <v>30651.45</v>
      </c>
      <c r="PO1288" s="98">
        <f t="shared" si="1818"/>
        <v>26378.7</v>
      </c>
      <c r="PP1288" s="103"/>
      <c r="PQ1288" s="103"/>
      <c r="PR1288" s="103"/>
      <c r="PS1288" s="98">
        <f t="shared" si="1819"/>
        <v>0</v>
      </c>
      <c r="PT1288" s="98">
        <f t="shared" si="1820"/>
        <v>0</v>
      </c>
      <c r="PU1288" s="98">
        <f t="shared" si="1821"/>
        <v>0</v>
      </c>
      <c r="PV1288" s="98">
        <f t="shared" si="1822"/>
        <v>0</v>
      </c>
      <c r="PW1288" s="98">
        <f t="shared" si="1823"/>
        <v>0</v>
      </c>
      <c r="PX1288" s="98">
        <f t="shared" si="1824"/>
        <v>0</v>
      </c>
      <c r="PY1288" s="98">
        <f t="shared" si="1825"/>
        <v>110526.62</v>
      </c>
      <c r="PZ1288" s="98">
        <f t="shared" si="1826"/>
        <v>116135.64</v>
      </c>
      <c r="QA1288" s="98">
        <f t="shared" si="1827"/>
        <v>123023.55</v>
      </c>
      <c r="QB1288" s="98">
        <f t="shared" si="1828"/>
        <v>2842.71</v>
      </c>
      <c r="QC1288" s="98">
        <f t="shared" si="1829"/>
        <v>2405.83</v>
      </c>
      <c r="QD1288" s="98">
        <f t="shared" si="1830"/>
        <v>2196.84</v>
      </c>
      <c r="QE1288" s="98">
        <f t="shared" si="1831"/>
        <v>0</v>
      </c>
      <c r="QF1288" s="98">
        <f t="shared" si="1831"/>
        <v>0</v>
      </c>
      <c r="QG1288" s="98">
        <f t="shared" si="1831"/>
        <v>0</v>
      </c>
      <c r="QH1288" s="98">
        <f t="shared" si="1832"/>
        <v>0</v>
      </c>
      <c r="QI1288" s="98">
        <f t="shared" si="1832"/>
        <v>0</v>
      </c>
      <c r="QJ1288" s="98">
        <f t="shared" si="1832"/>
        <v>0</v>
      </c>
      <c r="QK1288" s="103">
        <v>43</v>
      </c>
      <c r="QL1288" s="103">
        <v>43</v>
      </c>
      <c r="QM1288" s="103">
        <v>43</v>
      </c>
      <c r="QN1288" s="98">
        <f t="shared" si="1833"/>
        <v>4257000</v>
      </c>
      <c r="QO1288" s="98">
        <f t="shared" si="1834"/>
        <v>4286799</v>
      </c>
      <c r="QP1288" s="98">
        <f t="shared" si="1835"/>
        <v>4325628</v>
      </c>
      <c r="QQ1288" s="98">
        <f t="shared" si="1836"/>
        <v>111954.8</v>
      </c>
      <c r="QR1288" s="98">
        <f t="shared" si="1837"/>
        <v>111954.8</v>
      </c>
      <c r="QS1288" s="98">
        <f t="shared" si="1838"/>
        <v>111954.8</v>
      </c>
      <c r="QT1288" s="98">
        <f t="shared" si="1839"/>
        <v>109530.08</v>
      </c>
      <c r="QU1288" s="98">
        <f t="shared" si="1840"/>
        <v>114845.46</v>
      </c>
      <c r="QV1288" s="98">
        <f t="shared" si="1841"/>
        <v>121377.43</v>
      </c>
      <c r="QW1288" s="98">
        <f t="shared" si="1842"/>
        <v>2022.94</v>
      </c>
      <c r="QX1288" s="98">
        <f t="shared" si="1843"/>
        <v>1668.62</v>
      </c>
      <c r="QY1288" s="98">
        <f t="shared" si="1844"/>
        <v>1465</v>
      </c>
      <c r="QZ1288" s="98">
        <f t="shared" si="1845"/>
        <v>4709793.4400000004</v>
      </c>
      <c r="RA1288" s="98">
        <f t="shared" si="1845"/>
        <v>4938354.78</v>
      </c>
      <c r="RB1288" s="98">
        <f t="shared" si="1845"/>
        <v>5219229.49</v>
      </c>
      <c r="RC1288" s="98">
        <f t="shared" si="1846"/>
        <v>86986.42</v>
      </c>
      <c r="RD1288" s="98">
        <f t="shared" si="1846"/>
        <v>71750.66</v>
      </c>
      <c r="RE1288" s="98">
        <f t="shared" si="1846"/>
        <v>62995</v>
      </c>
      <c r="RF1288" s="103"/>
      <c r="RG1288" s="103"/>
      <c r="RH1288" s="103"/>
      <c r="RI1288" s="98">
        <f t="shared" si="1847"/>
        <v>0</v>
      </c>
      <c r="RJ1288" s="98">
        <f t="shared" si="1848"/>
        <v>0</v>
      </c>
      <c r="RK1288" s="98">
        <f t="shared" si="1849"/>
        <v>0</v>
      </c>
      <c r="RL1288" s="98">
        <f t="shared" si="1850"/>
        <v>0</v>
      </c>
      <c r="RM1288" s="98">
        <f t="shared" si="1851"/>
        <v>0</v>
      </c>
      <c r="RN1288" s="98">
        <f t="shared" si="1852"/>
        <v>0</v>
      </c>
      <c r="RO1288" s="98">
        <f t="shared" si="1853"/>
        <v>112478.61</v>
      </c>
      <c r="RP1288" s="98">
        <f t="shared" si="1854"/>
        <v>117907.21</v>
      </c>
      <c r="RQ1288" s="98">
        <f t="shared" si="1855"/>
        <v>124590.76</v>
      </c>
      <c r="RR1288" s="98">
        <f t="shared" si="1856"/>
        <v>2149.36</v>
      </c>
      <c r="RS1288" s="98">
        <f t="shared" si="1857"/>
        <v>1782.95</v>
      </c>
      <c r="RT1288" s="98">
        <f t="shared" si="1858"/>
        <v>1574.75</v>
      </c>
      <c r="RU1288" s="98">
        <f t="shared" si="1859"/>
        <v>0</v>
      </c>
      <c r="RV1288" s="98">
        <f t="shared" si="1859"/>
        <v>0</v>
      </c>
      <c r="RW1288" s="98">
        <f t="shared" si="1859"/>
        <v>0</v>
      </c>
      <c r="RX1288" s="98">
        <f t="shared" si="1860"/>
        <v>0</v>
      </c>
      <c r="RY1288" s="98">
        <f t="shared" si="1860"/>
        <v>0</v>
      </c>
      <c r="RZ1288" s="98">
        <f t="shared" si="1860"/>
        <v>0</v>
      </c>
      <c r="SA1288" s="103">
        <v>41</v>
      </c>
      <c r="SB1288" s="103">
        <v>41</v>
      </c>
      <c r="SC1288" s="103">
        <v>41</v>
      </c>
      <c r="SD1288" s="98">
        <f t="shared" si="1861"/>
        <v>4059000</v>
      </c>
      <c r="SE1288" s="98">
        <f t="shared" si="1862"/>
        <v>4087413</v>
      </c>
      <c r="SF1288" s="98">
        <f t="shared" si="1863"/>
        <v>4124436</v>
      </c>
      <c r="SG1288" s="98">
        <f t="shared" si="1864"/>
        <v>106747.6</v>
      </c>
      <c r="SH1288" s="98">
        <f t="shared" si="1865"/>
        <v>106747.6</v>
      </c>
      <c r="SI1288" s="98">
        <f t="shared" si="1866"/>
        <v>106747.6</v>
      </c>
      <c r="SJ1288" s="98">
        <f t="shared" si="1867"/>
        <v>110886.42</v>
      </c>
      <c r="SK1288" s="98">
        <f t="shared" si="1868"/>
        <v>116544.2</v>
      </c>
      <c r="SL1288" s="98">
        <f t="shared" si="1869"/>
        <v>123499.53</v>
      </c>
      <c r="SM1288" s="98">
        <f t="shared" si="1870"/>
        <v>3778.42</v>
      </c>
      <c r="SN1288" s="98">
        <f t="shared" si="1871"/>
        <v>3168.46</v>
      </c>
      <c r="SO1288" s="98">
        <f t="shared" si="1872"/>
        <v>2843.29</v>
      </c>
      <c r="SP1288" s="98">
        <f t="shared" si="1873"/>
        <v>4546343.22</v>
      </c>
      <c r="SQ1288" s="98">
        <f t="shared" si="1873"/>
        <v>4778312.2</v>
      </c>
      <c r="SR1288" s="98">
        <f t="shared" si="1873"/>
        <v>5063480.7300000004</v>
      </c>
      <c r="SS1288" s="98">
        <f t="shared" si="1874"/>
        <v>154915.22</v>
      </c>
      <c r="ST1288" s="98">
        <f t="shared" si="1874"/>
        <v>129906.86</v>
      </c>
      <c r="SU1288" s="98">
        <f t="shared" si="1874"/>
        <v>116574.89</v>
      </c>
      <c r="SV1288" s="103"/>
      <c r="SW1288" s="103"/>
      <c r="SX1288" s="103"/>
      <c r="SY1288" s="98">
        <f t="shared" si="1875"/>
        <v>0</v>
      </c>
      <c r="SZ1288" s="98">
        <f t="shared" si="1876"/>
        <v>0</v>
      </c>
      <c r="TA1288" s="98">
        <f t="shared" si="1877"/>
        <v>0</v>
      </c>
      <c r="TB1288" s="98">
        <f t="shared" si="1878"/>
        <v>0</v>
      </c>
      <c r="TC1288" s="98">
        <f t="shared" si="1879"/>
        <v>0</v>
      </c>
      <c r="TD1288" s="98">
        <f t="shared" si="1880"/>
        <v>0</v>
      </c>
      <c r="TE1288" s="98">
        <f t="shared" si="1881"/>
        <v>110090.64</v>
      </c>
      <c r="TF1288" s="98">
        <f t="shared" si="1882"/>
        <v>115518</v>
      </c>
      <c r="TG1288" s="98">
        <f t="shared" si="1883"/>
        <v>122187.4</v>
      </c>
      <c r="TH1288" s="98">
        <f t="shared" si="1884"/>
        <v>2331.73</v>
      </c>
      <c r="TI1288" s="98">
        <f t="shared" si="1885"/>
        <v>1934.51</v>
      </c>
      <c r="TJ1288" s="98">
        <f t="shared" si="1886"/>
        <v>1709.41</v>
      </c>
      <c r="TK1288" s="98">
        <f t="shared" si="1887"/>
        <v>0</v>
      </c>
      <c r="TL1288" s="98">
        <f t="shared" si="1887"/>
        <v>0</v>
      </c>
      <c r="TM1288" s="98">
        <f t="shared" si="1887"/>
        <v>0</v>
      </c>
      <c r="TN1288" s="98">
        <f t="shared" si="1888"/>
        <v>0</v>
      </c>
      <c r="TO1288" s="98">
        <f t="shared" si="1888"/>
        <v>0</v>
      </c>
      <c r="TP1288" s="98">
        <f t="shared" si="1888"/>
        <v>0</v>
      </c>
      <c r="TQ1288" s="103"/>
      <c r="TR1288" s="103"/>
      <c r="TS1288" s="103"/>
      <c r="TT1288" s="98">
        <f t="shared" si="1889"/>
        <v>0</v>
      </c>
      <c r="TU1288" s="98">
        <f t="shared" si="1890"/>
        <v>0</v>
      </c>
      <c r="TV1288" s="98">
        <f t="shared" si="1891"/>
        <v>0</v>
      </c>
      <c r="TW1288" s="98">
        <f t="shared" si="1892"/>
        <v>0</v>
      </c>
      <c r="TX1288" s="98">
        <f t="shared" si="1893"/>
        <v>0</v>
      </c>
      <c r="TY1288" s="98">
        <f t="shared" si="1894"/>
        <v>0</v>
      </c>
      <c r="TZ1288" s="98">
        <f t="shared" si="1895"/>
        <v>108949.22</v>
      </c>
      <c r="UA1288" s="98">
        <f t="shared" si="1896"/>
        <v>114414.55</v>
      </c>
      <c r="UB1288" s="98">
        <f t="shared" si="1897"/>
        <v>121128.39</v>
      </c>
      <c r="UC1288" s="98">
        <f t="shared" si="1898"/>
        <v>2806.05</v>
      </c>
      <c r="UD1288" s="98">
        <f t="shared" si="1899"/>
        <v>2390.33</v>
      </c>
      <c r="UE1288" s="98">
        <f t="shared" si="1900"/>
        <v>2152.44</v>
      </c>
      <c r="UF1288" s="98">
        <f t="shared" si="1901"/>
        <v>0</v>
      </c>
      <c r="UG1288" s="98">
        <f t="shared" si="1901"/>
        <v>0</v>
      </c>
      <c r="UH1288" s="98">
        <f t="shared" si="1901"/>
        <v>0</v>
      </c>
      <c r="UI1288" s="98">
        <f t="shared" si="1902"/>
        <v>0</v>
      </c>
      <c r="UJ1288" s="98">
        <f t="shared" si="1902"/>
        <v>0</v>
      </c>
      <c r="UK1288" s="98">
        <f t="shared" si="1902"/>
        <v>0</v>
      </c>
      <c r="UL1288" s="103"/>
      <c r="UM1288" s="103"/>
      <c r="UN1288" s="103"/>
      <c r="UO1288" s="98">
        <f t="shared" si="1903"/>
        <v>0</v>
      </c>
      <c r="UP1288" s="98">
        <f t="shared" si="1904"/>
        <v>0</v>
      </c>
      <c r="UQ1288" s="98">
        <f t="shared" si="1905"/>
        <v>0</v>
      </c>
      <c r="UR1288" s="98">
        <f t="shared" si="1906"/>
        <v>0</v>
      </c>
      <c r="US1288" s="98">
        <f t="shared" si="1907"/>
        <v>0</v>
      </c>
      <c r="UT1288" s="98">
        <f t="shared" si="1908"/>
        <v>0</v>
      </c>
      <c r="UU1288" s="98">
        <f t="shared" si="1909"/>
        <v>110681.46</v>
      </c>
      <c r="UV1288" s="98">
        <f t="shared" si="1910"/>
        <v>116458.37</v>
      </c>
      <c r="UW1288" s="98">
        <f t="shared" si="1911"/>
        <v>123493.02</v>
      </c>
      <c r="UX1288" s="98">
        <f t="shared" si="1912"/>
        <v>1470.24</v>
      </c>
      <c r="UY1288" s="98">
        <f t="shared" si="1913"/>
        <v>1228.46</v>
      </c>
      <c r="UZ1288" s="98">
        <f t="shared" si="1914"/>
        <v>1055.18</v>
      </c>
      <c r="VA1288" s="98">
        <f t="shared" si="1915"/>
        <v>0</v>
      </c>
      <c r="VB1288" s="98">
        <f t="shared" si="1915"/>
        <v>0</v>
      </c>
      <c r="VC1288" s="98">
        <f t="shared" si="1915"/>
        <v>0</v>
      </c>
      <c r="VD1288" s="98">
        <f t="shared" si="1916"/>
        <v>0</v>
      </c>
      <c r="VE1288" s="98">
        <f t="shared" si="1916"/>
        <v>0</v>
      </c>
      <c r="VF1288" s="98">
        <f t="shared" si="1916"/>
        <v>0</v>
      </c>
      <c r="VG1288" s="103">
        <v>59</v>
      </c>
      <c r="VH1288" s="103">
        <v>59</v>
      </c>
      <c r="VI1288" s="103">
        <v>59</v>
      </c>
      <c r="VJ1288" s="98">
        <f t="shared" si="1917"/>
        <v>5841000</v>
      </c>
      <c r="VK1288" s="98">
        <f t="shared" si="1918"/>
        <v>5881887</v>
      </c>
      <c r="VL1288" s="98">
        <f t="shared" si="1919"/>
        <v>5935164</v>
      </c>
      <c r="VM1288" s="98">
        <f t="shared" si="1920"/>
        <v>153612.4</v>
      </c>
      <c r="VN1288" s="98">
        <f t="shared" si="1921"/>
        <v>153612.4</v>
      </c>
      <c r="VO1288" s="98">
        <f t="shared" si="1922"/>
        <v>153612.4</v>
      </c>
      <c r="VP1288" s="98">
        <f t="shared" si="1923"/>
        <v>108897.87</v>
      </c>
      <c r="VQ1288" s="98">
        <f t="shared" si="1924"/>
        <v>114086.66</v>
      </c>
      <c r="VR1288" s="98">
        <f t="shared" si="1925"/>
        <v>120463.52</v>
      </c>
      <c r="VS1288" s="98">
        <f t="shared" si="1926"/>
        <v>1818.25</v>
      </c>
      <c r="VT1288" s="98">
        <f t="shared" si="1927"/>
        <v>1529.36</v>
      </c>
      <c r="VU1288" s="98">
        <f t="shared" si="1928"/>
        <v>1339.39</v>
      </c>
      <c r="VV1288" s="98">
        <f t="shared" si="1929"/>
        <v>6424974.3300000001</v>
      </c>
      <c r="VW1288" s="98">
        <f t="shared" si="1929"/>
        <v>6731112.9400000004</v>
      </c>
      <c r="VX1288" s="98">
        <f t="shared" si="1929"/>
        <v>7107347.6799999997</v>
      </c>
      <c r="VY1288" s="98">
        <f t="shared" si="1930"/>
        <v>107276.75</v>
      </c>
      <c r="VZ1288" s="98">
        <f t="shared" si="1930"/>
        <v>90232.24</v>
      </c>
      <c r="WA1288" s="98">
        <f t="shared" si="1930"/>
        <v>79024.009999999995</v>
      </c>
      <c r="WB1288" s="103"/>
      <c r="WC1288" s="103"/>
      <c r="WD1288" s="103"/>
      <c r="WE1288" s="98">
        <f t="shared" si="1931"/>
        <v>0</v>
      </c>
      <c r="WF1288" s="98">
        <f t="shared" si="1932"/>
        <v>0</v>
      </c>
      <c r="WG1288" s="98">
        <f t="shared" si="1933"/>
        <v>0</v>
      </c>
      <c r="WH1288" s="98">
        <f t="shared" si="1934"/>
        <v>0</v>
      </c>
      <c r="WI1288" s="98">
        <f t="shared" si="1935"/>
        <v>0</v>
      </c>
      <c r="WJ1288" s="98">
        <f t="shared" si="1936"/>
        <v>0</v>
      </c>
      <c r="WK1288" s="98">
        <f t="shared" si="1937"/>
        <v>110598.71</v>
      </c>
      <c r="WL1288" s="98">
        <f t="shared" si="1938"/>
        <v>116178.71</v>
      </c>
      <c r="WM1288" s="98">
        <f t="shared" si="1939"/>
        <v>123028.16</v>
      </c>
      <c r="WN1288" s="98">
        <f t="shared" si="1940"/>
        <v>2116.02</v>
      </c>
      <c r="WO1288" s="98">
        <f t="shared" si="1941"/>
        <v>1765.21</v>
      </c>
      <c r="WP1288" s="98">
        <f t="shared" si="1942"/>
        <v>1533.92</v>
      </c>
      <c r="WQ1288" s="98">
        <f t="shared" si="1943"/>
        <v>0</v>
      </c>
      <c r="WR1288" s="98">
        <f t="shared" si="1943"/>
        <v>0</v>
      </c>
      <c r="WS1288" s="98">
        <f t="shared" si="1943"/>
        <v>0</v>
      </c>
      <c r="WT1288" s="98">
        <f t="shared" si="1944"/>
        <v>0</v>
      </c>
      <c r="WU1288" s="98">
        <f t="shared" si="1944"/>
        <v>0</v>
      </c>
      <c r="WV1288" s="98">
        <f t="shared" si="1944"/>
        <v>0</v>
      </c>
      <c r="WW1288" s="103"/>
      <c r="WX1288" s="103"/>
      <c r="WY1288" s="103"/>
      <c r="WZ1288" s="98">
        <f t="shared" si="1945"/>
        <v>0</v>
      </c>
      <c r="XA1288" s="98">
        <f t="shared" si="1946"/>
        <v>0</v>
      </c>
      <c r="XB1288" s="98">
        <f t="shared" si="1947"/>
        <v>0</v>
      </c>
      <c r="XC1288" s="98">
        <f t="shared" si="1948"/>
        <v>0</v>
      </c>
      <c r="XD1288" s="98">
        <f t="shared" si="1949"/>
        <v>0</v>
      </c>
      <c r="XE1288" s="98">
        <f t="shared" si="1950"/>
        <v>0</v>
      </c>
      <c r="XF1288" s="98">
        <f t="shared" si="1951"/>
        <v>109999.8</v>
      </c>
      <c r="XG1288" s="98">
        <f t="shared" si="1952"/>
        <v>115360.64</v>
      </c>
      <c r="XH1288" s="98">
        <f t="shared" si="1953"/>
        <v>121946.23</v>
      </c>
      <c r="XI1288" s="98">
        <f t="shared" si="1954"/>
        <v>1573.38</v>
      </c>
      <c r="XJ1288" s="98">
        <f t="shared" si="1955"/>
        <v>1324.98</v>
      </c>
      <c r="XK1288" s="98">
        <f t="shared" si="1956"/>
        <v>1169.8699999999999</v>
      </c>
      <c r="XL1288" s="98">
        <f t="shared" si="1957"/>
        <v>0</v>
      </c>
      <c r="XM1288" s="98">
        <f t="shared" si="1957"/>
        <v>0</v>
      </c>
      <c r="XN1288" s="98">
        <f t="shared" si="1957"/>
        <v>0</v>
      </c>
      <c r="XO1288" s="98">
        <f t="shared" si="1958"/>
        <v>0</v>
      </c>
      <c r="XP1288" s="98">
        <f t="shared" si="1958"/>
        <v>0</v>
      </c>
      <c r="XQ1288" s="98">
        <f t="shared" si="1958"/>
        <v>0</v>
      </c>
      <c r="XR1288" s="103"/>
      <c r="XS1288" s="103"/>
      <c r="XT1288" s="103"/>
      <c r="XU1288" s="98">
        <f t="shared" si="1959"/>
        <v>0</v>
      </c>
      <c r="XV1288" s="98">
        <f t="shared" si="1960"/>
        <v>0</v>
      </c>
      <c r="XW1288" s="98">
        <f t="shared" si="1961"/>
        <v>0</v>
      </c>
      <c r="XX1288" s="98">
        <f t="shared" si="1962"/>
        <v>0</v>
      </c>
      <c r="XY1288" s="98">
        <f t="shared" si="1963"/>
        <v>0</v>
      </c>
      <c r="XZ1288" s="98">
        <f t="shared" si="1964"/>
        <v>0</v>
      </c>
      <c r="YA1288" s="98">
        <f t="shared" si="1965"/>
        <v>0</v>
      </c>
      <c r="YB1288" s="98">
        <f t="shared" si="1966"/>
        <v>0</v>
      </c>
      <c r="YC1288" s="98">
        <f t="shared" si="1967"/>
        <v>0</v>
      </c>
      <c r="YD1288" s="98">
        <f t="shared" si="1968"/>
        <v>0</v>
      </c>
      <c r="YE1288" s="98">
        <f t="shared" si="1969"/>
        <v>0</v>
      </c>
      <c r="YF1288" s="98">
        <f t="shared" si="1970"/>
        <v>0</v>
      </c>
      <c r="YG1288" s="98">
        <f t="shared" si="1971"/>
        <v>0</v>
      </c>
      <c r="YH1288" s="98">
        <f t="shared" si="1971"/>
        <v>0</v>
      </c>
      <c r="YI1288" s="98">
        <f t="shared" si="1971"/>
        <v>0</v>
      </c>
      <c r="YJ1288" s="98">
        <f t="shared" si="1972"/>
        <v>0</v>
      </c>
      <c r="YK1288" s="98">
        <f t="shared" si="1972"/>
        <v>0</v>
      </c>
      <c r="YL1288" s="98">
        <f t="shared" si="1972"/>
        <v>0</v>
      </c>
      <c r="YM1288" s="146">
        <f t="shared" si="1973"/>
        <v>540</v>
      </c>
      <c r="YN1288" s="146">
        <f t="shared" si="1973"/>
        <v>540</v>
      </c>
      <c r="YO1288" s="146">
        <f t="shared" si="1973"/>
        <v>540</v>
      </c>
      <c r="YP1288" s="98">
        <f t="shared" si="1974"/>
        <v>53460000</v>
      </c>
      <c r="YQ1288" s="98">
        <f t="shared" si="1975"/>
        <v>53834220</v>
      </c>
      <c r="YR1288" s="98">
        <f t="shared" si="1976"/>
        <v>54321840</v>
      </c>
      <c r="YS1288" s="98">
        <f t="shared" si="1977"/>
        <v>1405944</v>
      </c>
      <c r="YT1288" s="98">
        <f t="shared" si="1978"/>
        <v>1405944</v>
      </c>
      <c r="YU1288" s="98">
        <f t="shared" si="1979"/>
        <v>1405944</v>
      </c>
      <c r="YV1288" s="98">
        <f t="shared" si="1980"/>
        <v>110429.02</v>
      </c>
      <c r="YW1288" s="98">
        <f t="shared" si="1981"/>
        <v>115987.97</v>
      </c>
      <c r="YX1288" s="98">
        <f t="shared" si="1982"/>
        <v>122812.83</v>
      </c>
      <c r="YY1288" s="98">
        <f t="shared" si="1983"/>
        <v>2269.37</v>
      </c>
      <c r="YZ1288" s="98">
        <f t="shared" si="1984"/>
        <v>1907.67</v>
      </c>
      <c r="ZA1288" s="98">
        <f t="shared" si="1985"/>
        <v>1708.59</v>
      </c>
      <c r="ZB1288" s="98">
        <f t="shared" si="1986"/>
        <v>59631670.799999997</v>
      </c>
      <c r="ZC1288" s="98">
        <f t="shared" si="1986"/>
        <v>62633503.799999997</v>
      </c>
      <c r="ZD1288" s="98">
        <f t="shared" si="1986"/>
        <v>66318928.200000003</v>
      </c>
      <c r="ZE1288" s="98">
        <f t="shared" si="1987"/>
        <v>1225459.8</v>
      </c>
      <c r="ZF1288" s="98">
        <f t="shared" si="1987"/>
        <v>1030141.8</v>
      </c>
      <c r="ZG1288" s="98">
        <f t="shared" si="1987"/>
        <v>922638.6</v>
      </c>
    </row>
    <row r="1289" spans="1:683" ht="60" hidden="1">
      <c r="A1289" s="93" t="s">
        <v>744</v>
      </c>
      <c r="B1289" s="297"/>
      <c r="C1289" s="5"/>
      <c r="D1289" s="652"/>
      <c r="E1289" s="286"/>
      <c r="F1289" s="111">
        <f t="shared" si="1537"/>
        <v>0</v>
      </c>
      <c r="G1289" s="111">
        <f t="shared" si="1537"/>
        <v>0</v>
      </c>
      <c r="H1289" s="111">
        <f t="shared" si="1537"/>
        <v>0</v>
      </c>
      <c r="I1289" s="98">
        <f t="shared" si="1538"/>
        <v>0</v>
      </c>
      <c r="J1289" s="98">
        <f t="shared" si="1538"/>
        <v>0</v>
      </c>
      <c r="K1289" s="98">
        <f t="shared" si="1538"/>
        <v>0</v>
      </c>
      <c r="L1289" s="103"/>
      <c r="M1289" s="103"/>
      <c r="N1289" s="103"/>
      <c r="O1289" s="98">
        <f t="shared" si="1539"/>
        <v>0</v>
      </c>
      <c r="P1289" s="98">
        <f t="shared" si="1540"/>
        <v>0</v>
      </c>
      <c r="Q1289" s="98">
        <f t="shared" si="1541"/>
        <v>0</v>
      </c>
      <c r="R1289" s="98">
        <f t="shared" si="1542"/>
        <v>0</v>
      </c>
      <c r="S1289" s="98">
        <f t="shared" si="1543"/>
        <v>0</v>
      </c>
      <c r="T1289" s="98">
        <f t="shared" si="1544"/>
        <v>0</v>
      </c>
      <c r="U1289" s="98">
        <f t="shared" si="1545"/>
        <v>0</v>
      </c>
      <c r="V1289" s="98">
        <f t="shared" si="1546"/>
        <v>0</v>
      </c>
      <c r="W1289" s="98">
        <f t="shared" si="1547"/>
        <v>0</v>
      </c>
      <c r="X1289" s="98">
        <f t="shared" si="1548"/>
        <v>0</v>
      </c>
      <c r="Y1289" s="98">
        <f t="shared" si="1549"/>
        <v>0</v>
      </c>
      <c r="Z1289" s="98">
        <f t="shared" si="1550"/>
        <v>0</v>
      </c>
      <c r="AA1289" s="98">
        <f t="shared" si="1551"/>
        <v>0</v>
      </c>
      <c r="AB1289" s="98">
        <f t="shared" si="1551"/>
        <v>0</v>
      </c>
      <c r="AC1289" s="98">
        <f t="shared" si="1551"/>
        <v>0</v>
      </c>
      <c r="AD1289" s="98">
        <f t="shared" si="1552"/>
        <v>0</v>
      </c>
      <c r="AE1289" s="98">
        <f t="shared" si="1552"/>
        <v>0</v>
      </c>
      <c r="AF1289" s="98">
        <f t="shared" si="1552"/>
        <v>0</v>
      </c>
      <c r="AG1289" s="103"/>
      <c r="AH1289" s="103"/>
      <c r="AI1289" s="103"/>
      <c r="AJ1289" s="98">
        <f t="shared" si="1553"/>
        <v>0</v>
      </c>
      <c r="AK1289" s="98">
        <f t="shared" si="1554"/>
        <v>0</v>
      </c>
      <c r="AL1289" s="98">
        <f t="shared" si="1555"/>
        <v>0</v>
      </c>
      <c r="AM1289" s="98">
        <f t="shared" si="1556"/>
        <v>0</v>
      </c>
      <c r="AN1289" s="98">
        <f t="shared" si="1557"/>
        <v>0</v>
      </c>
      <c r="AO1289" s="98">
        <f t="shared" si="1558"/>
        <v>0</v>
      </c>
      <c r="AP1289" s="98">
        <f t="shared" si="1559"/>
        <v>0</v>
      </c>
      <c r="AQ1289" s="98">
        <f t="shared" si="1560"/>
        <v>0</v>
      </c>
      <c r="AR1289" s="98">
        <f t="shared" si="1561"/>
        <v>0</v>
      </c>
      <c r="AS1289" s="98">
        <f t="shared" si="1562"/>
        <v>0</v>
      </c>
      <c r="AT1289" s="98">
        <f t="shared" si="1563"/>
        <v>0</v>
      </c>
      <c r="AU1289" s="98">
        <f t="shared" si="1564"/>
        <v>0</v>
      </c>
      <c r="AV1289" s="98">
        <f t="shared" si="1565"/>
        <v>0</v>
      </c>
      <c r="AW1289" s="98">
        <f t="shared" si="1565"/>
        <v>0</v>
      </c>
      <c r="AX1289" s="98">
        <f t="shared" si="1565"/>
        <v>0</v>
      </c>
      <c r="AY1289" s="98">
        <f t="shared" si="1566"/>
        <v>0</v>
      </c>
      <c r="AZ1289" s="98">
        <f t="shared" si="1566"/>
        <v>0</v>
      </c>
      <c r="BA1289" s="98">
        <f t="shared" si="1566"/>
        <v>0</v>
      </c>
      <c r="BB1289" s="103"/>
      <c r="BC1289" s="103"/>
      <c r="BD1289" s="103"/>
      <c r="BE1289" s="98">
        <f t="shared" si="1567"/>
        <v>0</v>
      </c>
      <c r="BF1289" s="98">
        <f t="shared" si="1568"/>
        <v>0</v>
      </c>
      <c r="BG1289" s="98">
        <f t="shared" si="1569"/>
        <v>0</v>
      </c>
      <c r="BH1289" s="98">
        <f t="shared" si="1570"/>
        <v>0</v>
      </c>
      <c r="BI1289" s="98">
        <f t="shared" si="1571"/>
        <v>0</v>
      </c>
      <c r="BJ1289" s="98">
        <f t="shared" si="1572"/>
        <v>0</v>
      </c>
      <c r="BK1289" s="98">
        <f t="shared" si="1573"/>
        <v>0</v>
      </c>
      <c r="BL1289" s="98">
        <f t="shared" si="1574"/>
        <v>0</v>
      </c>
      <c r="BM1289" s="98">
        <f t="shared" si="1575"/>
        <v>0</v>
      </c>
      <c r="BN1289" s="98">
        <f t="shared" si="1576"/>
        <v>0</v>
      </c>
      <c r="BO1289" s="98">
        <f t="shared" si="1577"/>
        <v>0</v>
      </c>
      <c r="BP1289" s="98">
        <f t="shared" si="1578"/>
        <v>0</v>
      </c>
      <c r="BQ1289" s="98">
        <f t="shared" si="1579"/>
        <v>0</v>
      </c>
      <c r="BR1289" s="98">
        <f t="shared" si="1579"/>
        <v>0</v>
      </c>
      <c r="BS1289" s="98">
        <f t="shared" si="1579"/>
        <v>0</v>
      </c>
      <c r="BT1289" s="98">
        <f t="shared" si="1580"/>
        <v>0</v>
      </c>
      <c r="BU1289" s="98">
        <f t="shared" si="1580"/>
        <v>0</v>
      </c>
      <c r="BV1289" s="98">
        <f t="shared" si="1580"/>
        <v>0</v>
      </c>
      <c r="BW1289" s="103"/>
      <c r="BX1289" s="103"/>
      <c r="BY1289" s="103"/>
      <c r="BZ1289" s="98">
        <f t="shared" si="1581"/>
        <v>0</v>
      </c>
      <c r="CA1289" s="98">
        <f t="shared" si="1582"/>
        <v>0</v>
      </c>
      <c r="CB1289" s="98">
        <f t="shared" si="1583"/>
        <v>0</v>
      </c>
      <c r="CC1289" s="98">
        <f t="shared" si="1584"/>
        <v>0</v>
      </c>
      <c r="CD1289" s="98">
        <f t="shared" si="1585"/>
        <v>0</v>
      </c>
      <c r="CE1289" s="98">
        <f t="shared" si="1586"/>
        <v>0</v>
      </c>
      <c r="CF1289" s="98">
        <f t="shared" si="1587"/>
        <v>0</v>
      </c>
      <c r="CG1289" s="98">
        <f t="shared" si="1588"/>
        <v>0</v>
      </c>
      <c r="CH1289" s="98">
        <f t="shared" si="1589"/>
        <v>0</v>
      </c>
      <c r="CI1289" s="98">
        <f t="shared" si="1590"/>
        <v>0</v>
      </c>
      <c r="CJ1289" s="98">
        <f t="shared" si="1591"/>
        <v>0</v>
      </c>
      <c r="CK1289" s="98">
        <f t="shared" si="1592"/>
        <v>0</v>
      </c>
      <c r="CL1289" s="98">
        <f t="shared" si="1593"/>
        <v>0</v>
      </c>
      <c r="CM1289" s="98">
        <f t="shared" si="1593"/>
        <v>0</v>
      </c>
      <c r="CN1289" s="98">
        <f t="shared" si="1593"/>
        <v>0</v>
      </c>
      <c r="CO1289" s="98">
        <f t="shared" si="1594"/>
        <v>0</v>
      </c>
      <c r="CP1289" s="98">
        <f t="shared" si="1594"/>
        <v>0</v>
      </c>
      <c r="CQ1289" s="98">
        <f t="shared" si="1594"/>
        <v>0</v>
      </c>
      <c r="CR1289" s="103"/>
      <c r="CS1289" s="103"/>
      <c r="CT1289" s="103"/>
      <c r="CU1289" s="98">
        <f t="shared" si="1595"/>
        <v>0</v>
      </c>
      <c r="CV1289" s="98">
        <f t="shared" si="1596"/>
        <v>0</v>
      </c>
      <c r="CW1289" s="98">
        <f t="shared" si="1597"/>
        <v>0</v>
      </c>
      <c r="CX1289" s="98">
        <f t="shared" si="1598"/>
        <v>0</v>
      </c>
      <c r="CY1289" s="98">
        <f t="shared" si="1599"/>
        <v>0</v>
      </c>
      <c r="CZ1289" s="98">
        <f t="shared" si="1600"/>
        <v>0</v>
      </c>
      <c r="DA1289" s="98">
        <f t="shared" si="1601"/>
        <v>0</v>
      </c>
      <c r="DB1289" s="98">
        <f t="shared" si="1602"/>
        <v>0</v>
      </c>
      <c r="DC1289" s="98">
        <f t="shared" si="1603"/>
        <v>0</v>
      </c>
      <c r="DD1289" s="98">
        <f t="shared" si="1604"/>
        <v>0</v>
      </c>
      <c r="DE1289" s="98">
        <f t="shared" si="1605"/>
        <v>0</v>
      </c>
      <c r="DF1289" s="98">
        <f t="shared" si="1606"/>
        <v>0</v>
      </c>
      <c r="DG1289" s="98">
        <f t="shared" si="1607"/>
        <v>0</v>
      </c>
      <c r="DH1289" s="98">
        <f t="shared" si="1607"/>
        <v>0</v>
      </c>
      <c r="DI1289" s="98">
        <f t="shared" si="1607"/>
        <v>0</v>
      </c>
      <c r="DJ1289" s="98">
        <f t="shared" si="1608"/>
        <v>0</v>
      </c>
      <c r="DK1289" s="98">
        <f t="shared" si="1608"/>
        <v>0</v>
      </c>
      <c r="DL1289" s="98">
        <f t="shared" si="1608"/>
        <v>0</v>
      </c>
      <c r="DM1289" s="103"/>
      <c r="DN1289" s="103"/>
      <c r="DO1289" s="103"/>
      <c r="DP1289" s="98">
        <f t="shared" si="1609"/>
        <v>0</v>
      </c>
      <c r="DQ1289" s="98">
        <f t="shared" si="1610"/>
        <v>0</v>
      </c>
      <c r="DR1289" s="98">
        <f t="shared" si="1611"/>
        <v>0</v>
      </c>
      <c r="DS1289" s="98">
        <f t="shared" si="1612"/>
        <v>0</v>
      </c>
      <c r="DT1289" s="98">
        <f t="shared" si="1613"/>
        <v>0</v>
      </c>
      <c r="DU1289" s="98">
        <f t="shared" si="1614"/>
        <v>0</v>
      </c>
      <c r="DV1289" s="98">
        <f t="shared" si="1615"/>
        <v>0</v>
      </c>
      <c r="DW1289" s="98">
        <f t="shared" si="1616"/>
        <v>0</v>
      </c>
      <c r="DX1289" s="98">
        <f t="shared" si="1617"/>
        <v>0</v>
      </c>
      <c r="DY1289" s="98">
        <f t="shared" si="1618"/>
        <v>0</v>
      </c>
      <c r="DZ1289" s="98">
        <f t="shared" si="1619"/>
        <v>0</v>
      </c>
      <c r="EA1289" s="98">
        <f t="shared" si="1620"/>
        <v>0</v>
      </c>
      <c r="EB1289" s="98">
        <f t="shared" si="1621"/>
        <v>0</v>
      </c>
      <c r="EC1289" s="98">
        <f t="shared" si="1621"/>
        <v>0</v>
      </c>
      <c r="ED1289" s="98">
        <f t="shared" si="1621"/>
        <v>0</v>
      </c>
      <c r="EE1289" s="98">
        <f t="shared" si="1622"/>
        <v>0</v>
      </c>
      <c r="EF1289" s="98">
        <f t="shared" si="1622"/>
        <v>0</v>
      </c>
      <c r="EG1289" s="98">
        <f t="shared" si="1622"/>
        <v>0</v>
      </c>
      <c r="EH1289" s="103"/>
      <c r="EI1289" s="103"/>
      <c r="EJ1289" s="103"/>
      <c r="EK1289" s="98">
        <f t="shared" si="1623"/>
        <v>0</v>
      </c>
      <c r="EL1289" s="98">
        <f t="shared" si="1624"/>
        <v>0</v>
      </c>
      <c r="EM1289" s="98">
        <f t="shared" si="1625"/>
        <v>0</v>
      </c>
      <c r="EN1289" s="98">
        <f t="shared" si="1626"/>
        <v>0</v>
      </c>
      <c r="EO1289" s="98">
        <f t="shared" si="1627"/>
        <v>0</v>
      </c>
      <c r="EP1289" s="98">
        <f t="shared" si="1628"/>
        <v>0</v>
      </c>
      <c r="EQ1289" s="98">
        <f t="shared" si="1629"/>
        <v>0</v>
      </c>
      <c r="ER1289" s="98">
        <f t="shared" si="1630"/>
        <v>0</v>
      </c>
      <c r="ES1289" s="98">
        <f t="shared" si="1631"/>
        <v>0</v>
      </c>
      <c r="ET1289" s="98">
        <f t="shared" si="1632"/>
        <v>0</v>
      </c>
      <c r="EU1289" s="98">
        <f t="shared" si="1633"/>
        <v>0</v>
      </c>
      <c r="EV1289" s="98">
        <f t="shared" si="1634"/>
        <v>0</v>
      </c>
      <c r="EW1289" s="98">
        <f t="shared" si="1635"/>
        <v>0</v>
      </c>
      <c r="EX1289" s="98">
        <f t="shared" si="1635"/>
        <v>0</v>
      </c>
      <c r="EY1289" s="98">
        <f t="shared" si="1635"/>
        <v>0</v>
      </c>
      <c r="EZ1289" s="98">
        <f t="shared" si="1636"/>
        <v>0</v>
      </c>
      <c r="FA1289" s="98">
        <f t="shared" si="1636"/>
        <v>0</v>
      </c>
      <c r="FB1289" s="98">
        <f t="shared" si="1636"/>
        <v>0</v>
      </c>
      <c r="FC1289" s="103"/>
      <c r="FD1289" s="103"/>
      <c r="FE1289" s="103"/>
      <c r="FF1289" s="98">
        <f t="shared" si="1637"/>
        <v>0</v>
      </c>
      <c r="FG1289" s="98">
        <f t="shared" si="1638"/>
        <v>0</v>
      </c>
      <c r="FH1289" s="98">
        <f t="shared" si="1639"/>
        <v>0</v>
      </c>
      <c r="FI1289" s="98">
        <f t="shared" si="1640"/>
        <v>0</v>
      </c>
      <c r="FJ1289" s="98">
        <f t="shared" si="1641"/>
        <v>0</v>
      </c>
      <c r="FK1289" s="98">
        <f t="shared" si="1642"/>
        <v>0</v>
      </c>
      <c r="FL1289" s="98">
        <f t="shared" si="1643"/>
        <v>0</v>
      </c>
      <c r="FM1289" s="98">
        <f t="shared" si="1644"/>
        <v>0</v>
      </c>
      <c r="FN1289" s="98">
        <f t="shared" si="1645"/>
        <v>0</v>
      </c>
      <c r="FO1289" s="98">
        <f t="shared" si="1646"/>
        <v>0</v>
      </c>
      <c r="FP1289" s="98">
        <f t="shared" si="1647"/>
        <v>0</v>
      </c>
      <c r="FQ1289" s="98">
        <f t="shared" si="1648"/>
        <v>0</v>
      </c>
      <c r="FR1289" s="98">
        <f t="shared" si="1649"/>
        <v>0</v>
      </c>
      <c r="FS1289" s="98">
        <f t="shared" si="1649"/>
        <v>0</v>
      </c>
      <c r="FT1289" s="98">
        <f t="shared" si="1649"/>
        <v>0</v>
      </c>
      <c r="FU1289" s="98">
        <f t="shared" si="1650"/>
        <v>0</v>
      </c>
      <c r="FV1289" s="98">
        <f t="shared" si="1650"/>
        <v>0</v>
      </c>
      <c r="FW1289" s="98">
        <f t="shared" si="1650"/>
        <v>0</v>
      </c>
      <c r="FX1289" s="103"/>
      <c r="FY1289" s="103"/>
      <c r="FZ1289" s="103"/>
      <c r="GA1289" s="98">
        <f t="shared" si="1651"/>
        <v>0</v>
      </c>
      <c r="GB1289" s="98">
        <f t="shared" si="1652"/>
        <v>0</v>
      </c>
      <c r="GC1289" s="98">
        <f t="shared" si="1653"/>
        <v>0</v>
      </c>
      <c r="GD1289" s="98">
        <f t="shared" si="1654"/>
        <v>0</v>
      </c>
      <c r="GE1289" s="98">
        <f t="shared" si="1655"/>
        <v>0</v>
      </c>
      <c r="GF1289" s="98">
        <f t="shared" si="1656"/>
        <v>0</v>
      </c>
      <c r="GG1289" s="98">
        <f t="shared" si="1657"/>
        <v>0</v>
      </c>
      <c r="GH1289" s="98">
        <f t="shared" si="1658"/>
        <v>0</v>
      </c>
      <c r="GI1289" s="98">
        <f t="shared" si="1659"/>
        <v>0</v>
      </c>
      <c r="GJ1289" s="98">
        <f t="shared" si="1660"/>
        <v>0</v>
      </c>
      <c r="GK1289" s="98">
        <f t="shared" si="1661"/>
        <v>0</v>
      </c>
      <c r="GL1289" s="98">
        <f t="shared" si="1662"/>
        <v>0</v>
      </c>
      <c r="GM1289" s="98">
        <f t="shared" si="1663"/>
        <v>0</v>
      </c>
      <c r="GN1289" s="98">
        <f t="shared" si="1663"/>
        <v>0</v>
      </c>
      <c r="GO1289" s="98">
        <f t="shared" si="1663"/>
        <v>0</v>
      </c>
      <c r="GP1289" s="98">
        <f t="shared" si="1664"/>
        <v>0</v>
      </c>
      <c r="GQ1289" s="98">
        <f t="shared" si="1664"/>
        <v>0</v>
      </c>
      <c r="GR1289" s="98">
        <f t="shared" si="1664"/>
        <v>0</v>
      </c>
      <c r="GS1289" s="103"/>
      <c r="GT1289" s="103"/>
      <c r="GU1289" s="103"/>
      <c r="GV1289" s="98">
        <f t="shared" si="1665"/>
        <v>0</v>
      </c>
      <c r="GW1289" s="98">
        <f t="shared" si="1666"/>
        <v>0</v>
      </c>
      <c r="GX1289" s="98">
        <f t="shared" si="1667"/>
        <v>0</v>
      </c>
      <c r="GY1289" s="98">
        <f t="shared" si="1668"/>
        <v>0</v>
      </c>
      <c r="GZ1289" s="98">
        <f t="shared" si="1669"/>
        <v>0</v>
      </c>
      <c r="HA1289" s="98">
        <f t="shared" si="1670"/>
        <v>0</v>
      </c>
      <c r="HB1289" s="98">
        <f t="shared" si="1671"/>
        <v>0</v>
      </c>
      <c r="HC1289" s="98">
        <f t="shared" si="1672"/>
        <v>0</v>
      </c>
      <c r="HD1289" s="98">
        <f t="shared" si="1673"/>
        <v>0</v>
      </c>
      <c r="HE1289" s="98">
        <f t="shared" si="1674"/>
        <v>0</v>
      </c>
      <c r="HF1289" s="98">
        <f t="shared" si="1675"/>
        <v>0</v>
      </c>
      <c r="HG1289" s="98">
        <f t="shared" si="1676"/>
        <v>0</v>
      </c>
      <c r="HH1289" s="98">
        <f t="shared" si="1677"/>
        <v>0</v>
      </c>
      <c r="HI1289" s="98">
        <f t="shared" si="1677"/>
        <v>0</v>
      </c>
      <c r="HJ1289" s="98">
        <f t="shared" si="1677"/>
        <v>0</v>
      </c>
      <c r="HK1289" s="98">
        <f t="shared" si="1678"/>
        <v>0</v>
      </c>
      <c r="HL1289" s="98">
        <f t="shared" si="1678"/>
        <v>0</v>
      </c>
      <c r="HM1289" s="98">
        <f t="shared" si="1678"/>
        <v>0</v>
      </c>
      <c r="HN1289" s="103"/>
      <c r="HO1289" s="103"/>
      <c r="HP1289" s="103"/>
      <c r="HQ1289" s="98">
        <f t="shared" si="1679"/>
        <v>0</v>
      </c>
      <c r="HR1289" s="98">
        <f t="shared" si="1680"/>
        <v>0</v>
      </c>
      <c r="HS1289" s="98">
        <f t="shared" si="1681"/>
        <v>0</v>
      </c>
      <c r="HT1289" s="98">
        <f t="shared" si="1682"/>
        <v>0</v>
      </c>
      <c r="HU1289" s="98">
        <f t="shared" si="1683"/>
        <v>0</v>
      </c>
      <c r="HV1289" s="98">
        <f t="shared" si="1684"/>
        <v>0</v>
      </c>
      <c r="HW1289" s="98">
        <f t="shared" si="1685"/>
        <v>0</v>
      </c>
      <c r="HX1289" s="98">
        <f t="shared" si="1686"/>
        <v>0</v>
      </c>
      <c r="HY1289" s="98">
        <f t="shared" si="1687"/>
        <v>0</v>
      </c>
      <c r="HZ1289" s="98">
        <f t="shared" si="1688"/>
        <v>0</v>
      </c>
      <c r="IA1289" s="98">
        <f t="shared" si="1689"/>
        <v>0</v>
      </c>
      <c r="IB1289" s="98">
        <f t="shared" si="1690"/>
        <v>0</v>
      </c>
      <c r="IC1289" s="98">
        <f t="shared" si="1691"/>
        <v>0</v>
      </c>
      <c r="ID1289" s="98">
        <f t="shared" si="1691"/>
        <v>0</v>
      </c>
      <c r="IE1289" s="98">
        <f t="shared" si="1691"/>
        <v>0</v>
      </c>
      <c r="IF1289" s="98">
        <f t="shared" si="1692"/>
        <v>0</v>
      </c>
      <c r="IG1289" s="98">
        <f t="shared" si="1692"/>
        <v>0</v>
      </c>
      <c r="IH1289" s="98">
        <f t="shared" si="1692"/>
        <v>0</v>
      </c>
      <c r="II1289" s="103"/>
      <c r="IJ1289" s="103"/>
      <c r="IK1289" s="103"/>
      <c r="IL1289" s="98">
        <f t="shared" si="1693"/>
        <v>0</v>
      </c>
      <c r="IM1289" s="98">
        <f t="shared" si="1694"/>
        <v>0</v>
      </c>
      <c r="IN1289" s="98">
        <f t="shared" si="1695"/>
        <v>0</v>
      </c>
      <c r="IO1289" s="98">
        <f t="shared" si="1696"/>
        <v>0</v>
      </c>
      <c r="IP1289" s="98">
        <f t="shared" si="1697"/>
        <v>0</v>
      </c>
      <c r="IQ1289" s="98">
        <f t="shared" si="1698"/>
        <v>0</v>
      </c>
      <c r="IR1289" s="98">
        <f t="shared" si="1699"/>
        <v>0</v>
      </c>
      <c r="IS1289" s="98">
        <f t="shared" si="1700"/>
        <v>0</v>
      </c>
      <c r="IT1289" s="98">
        <f t="shared" si="1701"/>
        <v>0</v>
      </c>
      <c r="IU1289" s="98">
        <f t="shared" si="1702"/>
        <v>0</v>
      </c>
      <c r="IV1289" s="98">
        <f t="shared" si="1703"/>
        <v>0</v>
      </c>
      <c r="IW1289" s="98">
        <f t="shared" si="1704"/>
        <v>0</v>
      </c>
      <c r="IX1289" s="98">
        <f t="shared" si="1705"/>
        <v>0</v>
      </c>
      <c r="IY1289" s="98">
        <f t="shared" si="1705"/>
        <v>0</v>
      </c>
      <c r="IZ1289" s="98">
        <f t="shared" si="1705"/>
        <v>0</v>
      </c>
      <c r="JA1289" s="98">
        <f t="shared" si="1706"/>
        <v>0</v>
      </c>
      <c r="JB1289" s="98">
        <f t="shared" si="1706"/>
        <v>0</v>
      </c>
      <c r="JC1289" s="98">
        <f t="shared" si="1706"/>
        <v>0</v>
      </c>
      <c r="JD1289" s="103"/>
      <c r="JE1289" s="103"/>
      <c r="JF1289" s="103"/>
      <c r="JG1289" s="98">
        <f t="shared" si="1707"/>
        <v>0</v>
      </c>
      <c r="JH1289" s="98">
        <f t="shared" si="1708"/>
        <v>0</v>
      </c>
      <c r="JI1289" s="98">
        <f t="shared" si="1709"/>
        <v>0</v>
      </c>
      <c r="JJ1289" s="98">
        <f t="shared" si="1710"/>
        <v>0</v>
      </c>
      <c r="JK1289" s="98">
        <f t="shared" si="1711"/>
        <v>0</v>
      </c>
      <c r="JL1289" s="98">
        <f t="shared" si="1712"/>
        <v>0</v>
      </c>
      <c r="JM1289" s="98">
        <f t="shared" si="1713"/>
        <v>0</v>
      </c>
      <c r="JN1289" s="98">
        <f t="shared" si="1714"/>
        <v>0</v>
      </c>
      <c r="JO1289" s="98">
        <f t="shared" si="1715"/>
        <v>0</v>
      </c>
      <c r="JP1289" s="98">
        <f t="shared" si="1716"/>
        <v>0</v>
      </c>
      <c r="JQ1289" s="98">
        <f t="shared" si="1717"/>
        <v>0</v>
      </c>
      <c r="JR1289" s="98">
        <f t="shared" si="1718"/>
        <v>0</v>
      </c>
      <c r="JS1289" s="98">
        <f t="shared" si="1719"/>
        <v>0</v>
      </c>
      <c r="JT1289" s="98">
        <f t="shared" si="1719"/>
        <v>0</v>
      </c>
      <c r="JU1289" s="98">
        <f t="shared" si="1719"/>
        <v>0</v>
      </c>
      <c r="JV1289" s="98">
        <f t="shared" si="1720"/>
        <v>0</v>
      </c>
      <c r="JW1289" s="98">
        <f t="shared" si="1720"/>
        <v>0</v>
      </c>
      <c r="JX1289" s="98">
        <f t="shared" si="1720"/>
        <v>0</v>
      </c>
      <c r="JY1289" s="103"/>
      <c r="JZ1289" s="103"/>
      <c r="KA1289" s="103"/>
      <c r="KB1289" s="98">
        <f t="shared" si="1721"/>
        <v>0</v>
      </c>
      <c r="KC1289" s="98">
        <f t="shared" si="1722"/>
        <v>0</v>
      </c>
      <c r="KD1289" s="98">
        <f t="shared" si="1723"/>
        <v>0</v>
      </c>
      <c r="KE1289" s="98">
        <f t="shared" si="1724"/>
        <v>0</v>
      </c>
      <c r="KF1289" s="98">
        <f t="shared" si="1725"/>
        <v>0</v>
      </c>
      <c r="KG1289" s="98">
        <f t="shared" si="1726"/>
        <v>0</v>
      </c>
      <c r="KH1289" s="98">
        <f t="shared" si="1727"/>
        <v>0</v>
      </c>
      <c r="KI1289" s="98">
        <f t="shared" si="1728"/>
        <v>0</v>
      </c>
      <c r="KJ1289" s="98">
        <f t="shared" si="1729"/>
        <v>0</v>
      </c>
      <c r="KK1289" s="98">
        <f t="shared" si="1730"/>
        <v>0</v>
      </c>
      <c r="KL1289" s="98">
        <f t="shared" si="1731"/>
        <v>0</v>
      </c>
      <c r="KM1289" s="98">
        <f t="shared" si="1732"/>
        <v>0</v>
      </c>
      <c r="KN1289" s="98">
        <f t="shared" si="1733"/>
        <v>0</v>
      </c>
      <c r="KO1289" s="98">
        <f t="shared" si="1733"/>
        <v>0</v>
      </c>
      <c r="KP1289" s="98">
        <f t="shared" si="1733"/>
        <v>0</v>
      </c>
      <c r="KQ1289" s="98">
        <f t="shared" si="1734"/>
        <v>0</v>
      </c>
      <c r="KR1289" s="98">
        <f t="shared" si="1734"/>
        <v>0</v>
      </c>
      <c r="KS1289" s="98">
        <f t="shared" si="1734"/>
        <v>0</v>
      </c>
      <c r="KT1289" s="103"/>
      <c r="KU1289" s="103"/>
      <c r="KV1289" s="103"/>
      <c r="KW1289" s="98">
        <f t="shared" si="1735"/>
        <v>0</v>
      </c>
      <c r="KX1289" s="98">
        <f t="shared" si="1736"/>
        <v>0</v>
      </c>
      <c r="KY1289" s="98">
        <f t="shared" si="1737"/>
        <v>0</v>
      </c>
      <c r="KZ1289" s="98">
        <f t="shared" si="1738"/>
        <v>0</v>
      </c>
      <c r="LA1289" s="98">
        <f t="shared" si="1739"/>
        <v>0</v>
      </c>
      <c r="LB1289" s="98">
        <f t="shared" si="1740"/>
        <v>0</v>
      </c>
      <c r="LC1289" s="98">
        <f t="shared" si="1741"/>
        <v>0</v>
      </c>
      <c r="LD1289" s="98">
        <f t="shared" si="1742"/>
        <v>0</v>
      </c>
      <c r="LE1289" s="98">
        <f t="shared" si="1743"/>
        <v>0</v>
      </c>
      <c r="LF1289" s="98">
        <f t="shared" si="1744"/>
        <v>0</v>
      </c>
      <c r="LG1289" s="98">
        <f t="shared" si="1745"/>
        <v>0</v>
      </c>
      <c r="LH1289" s="98">
        <f t="shared" si="1746"/>
        <v>0</v>
      </c>
      <c r="LI1289" s="98">
        <f t="shared" si="1747"/>
        <v>0</v>
      </c>
      <c r="LJ1289" s="98">
        <f t="shared" si="1747"/>
        <v>0</v>
      </c>
      <c r="LK1289" s="98">
        <f t="shared" si="1747"/>
        <v>0</v>
      </c>
      <c r="LL1289" s="98">
        <f t="shared" si="1748"/>
        <v>0</v>
      </c>
      <c r="LM1289" s="98">
        <f t="shared" si="1748"/>
        <v>0</v>
      </c>
      <c r="LN1289" s="98">
        <f t="shared" si="1748"/>
        <v>0</v>
      </c>
      <c r="LO1289" s="103"/>
      <c r="LP1289" s="103"/>
      <c r="LQ1289" s="103"/>
      <c r="LR1289" s="98">
        <f t="shared" si="1749"/>
        <v>0</v>
      </c>
      <c r="LS1289" s="98">
        <f t="shared" si="1750"/>
        <v>0</v>
      </c>
      <c r="LT1289" s="98">
        <f t="shared" si="1751"/>
        <v>0</v>
      </c>
      <c r="LU1289" s="98">
        <f t="shared" si="1752"/>
        <v>0</v>
      </c>
      <c r="LV1289" s="98">
        <f t="shared" si="1753"/>
        <v>0</v>
      </c>
      <c r="LW1289" s="98">
        <f t="shared" si="1754"/>
        <v>0</v>
      </c>
      <c r="LX1289" s="98">
        <f t="shared" si="1755"/>
        <v>0</v>
      </c>
      <c r="LY1289" s="98">
        <f t="shared" si="1756"/>
        <v>0</v>
      </c>
      <c r="LZ1289" s="98">
        <f t="shared" si="1757"/>
        <v>0</v>
      </c>
      <c r="MA1289" s="98">
        <f t="shared" si="1758"/>
        <v>0</v>
      </c>
      <c r="MB1289" s="98">
        <f t="shared" si="1759"/>
        <v>0</v>
      </c>
      <c r="MC1289" s="98">
        <f t="shared" si="1760"/>
        <v>0</v>
      </c>
      <c r="MD1289" s="98">
        <f t="shared" si="1761"/>
        <v>0</v>
      </c>
      <c r="ME1289" s="98">
        <f t="shared" si="1761"/>
        <v>0</v>
      </c>
      <c r="MF1289" s="98">
        <f t="shared" si="1761"/>
        <v>0</v>
      </c>
      <c r="MG1289" s="98">
        <f t="shared" si="1762"/>
        <v>0</v>
      </c>
      <c r="MH1289" s="98">
        <f t="shared" si="1762"/>
        <v>0</v>
      </c>
      <c r="MI1289" s="98">
        <f t="shared" si="1762"/>
        <v>0</v>
      </c>
      <c r="MJ1289" s="103"/>
      <c r="MK1289" s="103"/>
      <c r="ML1289" s="103"/>
      <c r="MM1289" s="98">
        <f t="shared" si="1763"/>
        <v>0</v>
      </c>
      <c r="MN1289" s="98">
        <f t="shared" si="1764"/>
        <v>0</v>
      </c>
      <c r="MO1289" s="98">
        <f t="shared" si="1765"/>
        <v>0</v>
      </c>
      <c r="MP1289" s="98">
        <f t="shared" si="1766"/>
        <v>0</v>
      </c>
      <c r="MQ1289" s="98">
        <f t="shared" si="1767"/>
        <v>0</v>
      </c>
      <c r="MR1289" s="98">
        <f t="shared" si="1768"/>
        <v>0</v>
      </c>
      <c r="MS1289" s="98">
        <f t="shared" si="1769"/>
        <v>0</v>
      </c>
      <c r="MT1289" s="98">
        <f t="shared" si="1770"/>
        <v>0</v>
      </c>
      <c r="MU1289" s="98">
        <f t="shared" si="1771"/>
        <v>0</v>
      </c>
      <c r="MV1289" s="98">
        <f t="shared" si="1772"/>
        <v>0</v>
      </c>
      <c r="MW1289" s="98">
        <f t="shared" si="1773"/>
        <v>0</v>
      </c>
      <c r="MX1289" s="98">
        <f t="shared" si="1774"/>
        <v>0</v>
      </c>
      <c r="MY1289" s="98">
        <f t="shared" si="1775"/>
        <v>0</v>
      </c>
      <c r="MZ1289" s="98">
        <f t="shared" si="1775"/>
        <v>0</v>
      </c>
      <c r="NA1289" s="98">
        <f t="shared" si="1775"/>
        <v>0</v>
      </c>
      <c r="NB1289" s="98">
        <f t="shared" si="1776"/>
        <v>0</v>
      </c>
      <c r="NC1289" s="98">
        <f t="shared" si="1776"/>
        <v>0</v>
      </c>
      <c r="ND1289" s="98">
        <f t="shared" si="1776"/>
        <v>0</v>
      </c>
      <c r="NE1289" s="103"/>
      <c r="NF1289" s="103"/>
      <c r="NG1289" s="103"/>
      <c r="NH1289" s="98">
        <f t="shared" si="1777"/>
        <v>0</v>
      </c>
      <c r="NI1289" s="98">
        <f t="shared" si="1778"/>
        <v>0</v>
      </c>
      <c r="NJ1289" s="98">
        <f t="shared" si="1779"/>
        <v>0</v>
      </c>
      <c r="NK1289" s="98">
        <f t="shared" si="1780"/>
        <v>0</v>
      </c>
      <c r="NL1289" s="98">
        <f t="shared" si="1781"/>
        <v>0</v>
      </c>
      <c r="NM1289" s="98">
        <f t="shared" si="1782"/>
        <v>0</v>
      </c>
      <c r="NN1289" s="98">
        <f t="shared" si="1783"/>
        <v>0</v>
      </c>
      <c r="NO1289" s="98">
        <f t="shared" si="1784"/>
        <v>0</v>
      </c>
      <c r="NP1289" s="98">
        <f t="shared" si="1785"/>
        <v>0</v>
      </c>
      <c r="NQ1289" s="98">
        <f t="shared" si="1786"/>
        <v>0</v>
      </c>
      <c r="NR1289" s="98">
        <f t="shared" si="1787"/>
        <v>0</v>
      </c>
      <c r="NS1289" s="98">
        <f t="shared" si="1788"/>
        <v>0</v>
      </c>
      <c r="NT1289" s="98">
        <f t="shared" si="1789"/>
        <v>0</v>
      </c>
      <c r="NU1289" s="98">
        <f t="shared" si="1789"/>
        <v>0</v>
      </c>
      <c r="NV1289" s="98">
        <f t="shared" si="1789"/>
        <v>0</v>
      </c>
      <c r="NW1289" s="98">
        <f t="shared" si="1790"/>
        <v>0</v>
      </c>
      <c r="NX1289" s="98">
        <f t="shared" si="1790"/>
        <v>0</v>
      </c>
      <c r="NY1289" s="98">
        <f t="shared" si="1790"/>
        <v>0</v>
      </c>
      <c r="NZ1289" s="103"/>
      <c r="OA1289" s="103"/>
      <c r="OB1289" s="103"/>
      <c r="OC1289" s="98">
        <f t="shared" si="1791"/>
        <v>0</v>
      </c>
      <c r="OD1289" s="98">
        <f t="shared" si="1792"/>
        <v>0</v>
      </c>
      <c r="OE1289" s="98">
        <f t="shared" si="1793"/>
        <v>0</v>
      </c>
      <c r="OF1289" s="98">
        <f t="shared" si="1794"/>
        <v>0</v>
      </c>
      <c r="OG1289" s="98">
        <f t="shared" si="1795"/>
        <v>0</v>
      </c>
      <c r="OH1289" s="98">
        <f t="shared" si="1796"/>
        <v>0</v>
      </c>
      <c r="OI1289" s="98">
        <f t="shared" si="1797"/>
        <v>0</v>
      </c>
      <c r="OJ1289" s="98">
        <f t="shared" si="1798"/>
        <v>0</v>
      </c>
      <c r="OK1289" s="98">
        <f t="shared" si="1799"/>
        <v>0</v>
      </c>
      <c r="OL1289" s="98">
        <f t="shared" si="1800"/>
        <v>0</v>
      </c>
      <c r="OM1289" s="98">
        <f t="shared" si="1801"/>
        <v>0</v>
      </c>
      <c r="ON1289" s="98">
        <f t="shared" si="1802"/>
        <v>0</v>
      </c>
      <c r="OO1289" s="98">
        <f t="shared" si="1803"/>
        <v>0</v>
      </c>
      <c r="OP1289" s="98">
        <f t="shared" si="1803"/>
        <v>0</v>
      </c>
      <c r="OQ1289" s="98">
        <f t="shared" si="1803"/>
        <v>0</v>
      </c>
      <c r="OR1289" s="98">
        <f t="shared" si="1804"/>
        <v>0</v>
      </c>
      <c r="OS1289" s="98">
        <f t="shared" si="1804"/>
        <v>0</v>
      </c>
      <c r="OT1289" s="98">
        <f t="shared" si="1804"/>
        <v>0</v>
      </c>
      <c r="OU1289" s="103"/>
      <c r="OV1289" s="103"/>
      <c r="OW1289" s="103"/>
      <c r="OX1289" s="98">
        <f t="shared" si="1805"/>
        <v>0</v>
      </c>
      <c r="OY1289" s="98">
        <f t="shared" si="1806"/>
        <v>0</v>
      </c>
      <c r="OZ1289" s="98">
        <f t="shared" si="1807"/>
        <v>0</v>
      </c>
      <c r="PA1289" s="98">
        <f t="shared" si="1808"/>
        <v>0</v>
      </c>
      <c r="PB1289" s="98">
        <f t="shared" si="1809"/>
        <v>0</v>
      </c>
      <c r="PC1289" s="98">
        <f t="shared" si="1810"/>
        <v>0</v>
      </c>
      <c r="PD1289" s="98">
        <f t="shared" si="1811"/>
        <v>0</v>
      </c>
      <c r="PE1289" s="98">
        <f t="shared" si="1812"/>
        <v>0</v>
      </c>
      <c r="PF1289" s="98">
        <f t="shared" si="1813"/>
        <v>0</v>
      </c>
      <c r="PG1289" s="98">
        <f t="shared" si="1814"/>
        <v>0</v>
      </c>
      <c r="PH1289" s="98">
        <f t="shared" si="1815"/>
        <v>0</v>
      </c>
      <c r="PI1289" s="98">
        <f t="shared" si="1816"/>
        <v>0</v>
      </c>
      <c r="PJ1289" s="98">
        <f t="shared" si="1817"/>
        <v>0</v>
      </c>
      <c r="PK1289" s="98">
        <f t="shared" si="1817"/>
        <v>0</v>
      </c>
      <c r="PL1289" s="98">
        <f t="shared" si="1817"/>
        <v>0</v>
      </c>
      <c r="PM1289" s="98">
        <f t="shared" si="1818"/>
        <v>0</v>
      </c>
      <c r="PN1289" s="98">
        <f t="shared" si="1818"/>
        <v>0</v>
      </c>
      <c r="PO1289" s="98">
        <f t="shared" si="1818"/>
        <v>0</v>
      </c>
      <c r="PP1289" s="103"/>
      <c r="PQ1289" s="103"/>
      <c r="PR1289" s="103"/>
      <c r="PS1289" s="98">
        <f t="shared" si="1819"/>
        <v>0</v>
      </c>
      <c r="PT1289" s="98">
        <f t="shared" si="1820"/>
        <v>0</v>
      </c>
      <c r="PU1289" s="98">
        <f t="shared" si="1821"/>
        <v>0</v>
      </c>
      <c r="PV1289" s="98">
        <f t="shared" si="1822"/>
        <v>0</v>
      </c>
      <c r="PW1289" s="98">
        <f t="shared" si="1823"/>
        <v>0</v>
      </c>
      <c r="PX1289" s="98">
        <f t="shared" si="1824"/>
        <v>0</v>
      </c>
      <c r="PY1289" s="98">
        <f t="shared" si="1825"/>
        <v>0</v>
      </c>
      <c r="PZ1289" s="98">
        <f t="shared" si="1826"/>
        <v>0</v>
      </c>
      <c r="QA1289" s="98">
        <f t="shared" si="1827"/>
        <v>0</v>
      </c>
      <c r="QB1289" s="98">
        <f t="shared" si="1828"/>
        <v>0</v>
      </c>
      <c r="QC1289" s="98">
        <f t="shared" si="1829"/>
        <v>0</v>
      </c>
      <c r="QD1289" s="98">
        <f t="shared" si="1830"/>
        <v>0</v>
      </c>
      <c r="QE1289" s="98">
        <f t="shared" si="1831"/>
        <v>0</v>
      </c>
      <c r="QF1289" s="98">
        <f t="shared" si="1831"/>
        <v>0</v>
      </c>
      <c r="QG1289" s="98">
        <f t="shared" si="1831"/>
        <v>0</v>
      </c>
      <c r="QH1289" s="98">
        <f t="shared" si="1832"/>
        <v>0</v>
      </c>
      <c r="QI1289" s="98">
        <f t="shared" si="1832"/>
        <v>0</v>
      </c>
      <c r="QJ1289" s="98">
        <f t="shared" si="1832"/>
        <v>0</v>
      </c>
      <c r="QK1289" s="103"/>
      <c r="QL1289" s="103"/>
      <c r="QM1289" s="103"/>
      <c r="QN1289" s="98">
        <f t="shared" si="1833"/>
        <v>0</v>
      </c>
      <c r="QO1289" s="98">
        <f t="shared" si="1834"/>
        <v>0</v>
      </c>
      <c r="QP1289" s="98">
        <f t="shared" si="1835"/>
        <v>0</v>
      </c>
      <c r="QQ1289" s="98">
        <f t="shared" si="1836"/>
        <v>0</v>
      </c>
      <c r="QR1289" s="98">
        <f t="shared" si="1837"/>
        <v>0</v>
      </c>
      <c r="QS1289" s="98">
        <f t="shared" si="1838"/>
        <v>0</v>
      </c>
      <c r="QT1289" s="98">
        <f t="shared" si="1839"/>
        <v>0</v>
      </c>
      <c r="QU1289" s="98">
        <f t="shared" si="1840"/>
        <v>0</v>
      </c>
      <c r="QV1289" s="98">
        <f t="shared" si="1841"/>
        <v>0</v>
      </c>
      <c r="QW1289" s="98">
        <f t="shared" si="1842"/>
        <v>0</v>
      </c>
      <c r="QX1289" s="98">
        <f t="shared" si="1843"/>
        <v>0</v>
      </c>
      <c r="QY1289" s="98">
        <f t="shared" si="1844"/>
        <v>0</v>
      </c>
      <c r="QZ1289" s="98">
        <f t="shared" si="1845"/>
        <v>0</v>
      </c>
      <c r="RA1289" s="98">
        <f t="shared" si="1845"/>
        <v>0</v>
      </c>
      <c r="RB1289" s="98">
        <f t="shared" si="1845"/>
        <v>0</v>
      </c>
      <c r="RC1289" s="98">
        <f t="shared" si="1846"/>
        <v>0</v>
      </c>
      <c r="RD1289" s="98">
        <f t="shared" si="1846"/>
        <v>0</v>
      </c>
      <c r="RE1289" s="98">
        <f t="shared" si="1846"/>
        <v>0</v>
      </c>
      <c r="RF1289" s="103"/>
      <c r="RG1289" s="103"/>
      <c r="RH1289" s="103"/>
      <c r="RI1289" s="98">
        <f t="shared" si="1847"/>
        <v>0</v>
      </c>
      <c r="RJ1289" s="98">
        <f t="shared" si="1848"/>
        <v>0</v>
      </c>
      <c r="RK1289" s="98">
        <f t="shared" si="1849"/>
        <v>0</v>
      </c>
      <c r="RL1289" s="98">
        <f t="shared" si="1850"/>
        <v>0</v>
      </c>
      <c r="RM1289" s="98">
        <f t="shared" si="1851"/>
        <v>0</v>
      </c>
      <c r="RN1289" s="98">
        <f t="shared" si="1852"/>
        <v>0</v>
      </c>
      <c r="RO1289" s="98">
        <f t="shared" si="1853"/>
        <v>0</v>
      </c>
      <c r="RP1289" s="98">
        <f t="shared" si="1854"/>
        <v>0</v>
      </c>
      <c r="RQ1289" s="98">
        <f t="shared" si="1855"/>
        <v>0</v>
      </c>
      <c r="RR1289" s="98">
        <f t="shared" si="1856"/>
        <v>0</v>
      </c>
      <c r="RS1289" s="98">
        <f t="shared" si="1857"/>
        <v>0</v>
      </c>
      <c r="RT1289" s="98">
        <f t="shared" si="1858"/>
        <v>0</v>
      </c>
      <c r="RU1289" s="98">
        <f t="shared" si="1859"/>
        <v>0</v>
      </c>
      <c r="RV1289" s="98">
        <f t="shared" si="1859"/>
        <v>0</v>
      </c>
      <c r="RW1289" s="98">
        <f t="shared" si="1859"/>
        <v>0</v>
      </c>
      <c r="RX1289" s="98">
        <f t="shared" si="1860"/>
        <v>0</v>
      </c>
      <c r="RY1289" s="98">
        <f t="shared" si="1860"/>
        <v>0</v>
      </c>
      <c r="RZ1289" s="98">
        <f t="shared" si="1860"/>
        <v>0</v>
      </c>
      <c r="SA1289" s="103"/>
      <c r="SB1289" s="103"/>
      <c r="SC1289" s="103"/>
      <c r="SD1289" s="98">
        <f t="shared" si="1861"/>
        <v>0</v>
      </c>
      <c r="SE1289" s="98">
        <f t="shared" si="1862"/>
        <v>0</v>
      </c>
      <c r="SF1289" s="98">
        <f t="shared" si="1863"/>
        <v>0</v>
      </c>
      <c r="SG1289" s="98">
        <f t="shared" si="1864"/>
        <v>0</v>
      </c>
      <c r="SH1289" s="98">
        <f t="shared" si="1865"/>
        <v>0</v>
      </c>
      <c r="SI1289" s="98">
        <f t="shared" si="1866"/>
        <v>0</v>
      </c>
      <c r="SJ1289" s="98">
        <f t="shared" si="1867"/>
        <v>0</v>
      </c>
      <c r="SK1289" s="98">
        <f t="shared" si="1868"/>
        <v>0</v>
      </c>
      <c r="SL1289" s="98">
        <f t="shared" si="1869"/>
        <v>0</v>
      </c>
      <c r="SM1289" s="98">
        <f t="shared" si="1870"/>
        <v>0</v>
      </c>
      <c r="SN1289" s="98">
        <f t="shared" si="1871"/>
        <v>0</v>
      </c>
      <c r="SO1289" s="98">
        <f t="shared" si="1872"/>
        <v>0</v>
      </c>
      <c r="SP1289" s="98">
        <f t="shared" si="1873"/>
        <v>0</v>
      </c>
      <c r="SQ1289" s="98">
        <f t="shared" si="1873"/>
        <v>0</v>
      </c>
      <c r="SR1289" s="98">
        <f t="shared" si="1873"/>
        <v>0</v>
      </c>
      <c r="SS1289" s="98">
        <f t="shared" si="1874"/>
        <v>0</v>
      </c>
      <c r="ST1289" s="98">
        <f t="shared" si="1874"/>
        <v>0</v>
      </c>
      <c r="SU1289" s="98">
        <f t="shared" si="1874"/>
        <v>0</v>
      </c>
      <c r="SV1289" s="103"/>
      <c r="SW1289" s="103"/>
      <c r="SX1289" s="103"/>
      <c r="SY1289" s="98">
        <f t="shared" si="1875"/>
        <v>0</v>
      </c>
      <c r="SZ1289" s="98">
        <f t="shared" si="1876"/>
        <v>0</v>
      </c>
      <c r="TA1289" s="98">
        <f t="shared" si="1877"/>
        <v>0</v>
      </c>
      <c r="TB1289" s="98">
        <f t="shared" si="1878"/>
        <v>0</v>
      </c>
      <c r="TC1289" s="98">
        <f t="shared" si="1879"/>
        <v>0</v>
      </c>
      <c r="TD1289" s="98">
        <f t="shared" si="1880"/>
        <v>0</v>
      </c>
      <c r="TE1289" s="98">
        <f t="shared" si="1881"/>
        <v>0</v>
      </c>
      <c r="TF1289" s="98">
        <f t="shared" si="1882"/>
        <v>0</v>
      </c>
      <c r="TG1289" s="98">
        <f t="shared" si="1883"/>
        <v>0</v>
      </c>
      <c r="TH1289" s="98">
        <f t="shared" si="1884"/>
        <v>0</v>
      </c>
      <c r="TI1289" s="98">
        <f t="shared" si="1885"/>
        <v>0</v>
      </c>
      <c r="TJ1289" s="98">
        <f t="shared" si="1886"/>
        <v>0</v>
      </c>
      <c r="TK1289" s="98">
        <f t="shared" si="1887"/>
        <v>0</v>
      </c>
      <c r="TL1289" s="98">
        <f t="shared" si="1887"/>
        <v>0</v>
      </c>
      <c r="TM1289" s="98">
        <f t="shared" si="1887"/>
        <v>0</v>
      </c>
      <c r="TN1289" s="98">
        <f t="shared" si="1888"/>
        <v>0</v>
      </c>
      <c r="TO1289" s="98">
        <f t="shared" si="1888"/>
        <v>0</v>
      </c>
      <c r="TP1289" s="98">
        <f t="shared" si="1888"/>
        <v>0</v>
      </c>
      <c r="TQ1289" s="103"/>
      <c r="TR1289" s="103"/>
      <c r="TS1289" s="103"/>
      <c r="TT1289" s="98">
        <f t="shared" si="1889"/>
        <v>0</v>
      </c>
      <c r="TU1289" s="98">
        <f t="shared" si="1890"/>
        <v>0</v>
      </c>
      <c r="TV1289" s="98">
        <f t="shared" si="1891"/>
        <v>0</v>
      </c>
      <c r="TW1289" s="98">
        <f t="shared" si="1892"/>
        <v>0</v>
      </c>
      <c r="TX1289" s="98">
        <f t="shared" si="1893"/>
        <v>0</v>
      </c>
      <c r="TY1289" s="98">
        <f t="shared" si="1894"/>
        <v>0</v>
      </c>
      <c r="TZ1289" s="98">
        <f t="shared" si="1895"/>
        <v>0</v>
      </c>
      <c r="UA1289" s="98">
        <f t="shared" si="1896"/>
        <v>0</v>
      </c>
      <c r="UB1289" s="98">
        <f t="shared" si="1897"/>
        <v>0</v>
      </c>
      <c r="UC1289" s="98">
        <f t="shared" si="1898"/>
        <v>0</v>
      </c>
      <c r="UD1289" s="98">
        <f t="shared" si="1899"/>
        <v>0</v>
      </c>
      <c r="UE1289" s="98">
        <f t="shared" si="1900"/>
        <v>0</v>
      </c>
      <c r="UF1289" s="98">
        <f t="shared" si="1901"/>
        <v>0</v>
      </c>
      <c r="UG1289" s="98">
        <f t="shared" si="1901"/>
        <v>0</v>
      </c>
      <c r="UH1289" s="98">
        <f t="shared" si="1901"/>
        <v>0</v>
      </c>
      <c r="UI1289" s="98">
        <f t="shared" si="1902"/>
        <v>0</v>
      </c>
      <c r="UJ1289" s="98">
        <f t="shared" si="1902"/>
        <v>0</v>
      </c>
      <c r="UK1289" s="98">
        <f t="shared" si="1902"/>
        <v>0</v>
      </c>
      <c r="UL1289" s="103"/>
      <c r="UM1289" s="103"/>
      <c r="UN1289" s="103"/>
      <c r="UO1289" s="98">
        <f t="shared" si="1903"/>
        <v>0</v>
      </c>
      <c r="UP1289" s="98">
        <f t="shared" si="1904"/>
        <v>0</v>
      </c>
      <c r="UQ1289" s="98">
        <f t="shared" si="1905"/>
        <v>0</v>
      </c>
      <c r="UR1289" s="98">
        <f t="shared" si="1906"/>
        <v>0</v>
      </c>
      <c r="US1289" s="98">
        <f t="shared" si="1907"/>
        <v>0</v>
      </c>
      <c r="UT1289" s="98">
        <f t="shared" si="1908"/>
        <v>0</v>
      </c>
      <c r="UU1289" s="98">
        <f t="shared" si="1909"/>
        <v>0</v>
      </c>
      <c r="UV1289" s="98">
        <f t="shared" si="1910"/>
        <v>0</v>
      </c>
      <c r="UW1289" s="98">
        <f t="shared" si="1911"/>
        <v>0</v>
      </c>
      <c r="UX1289" s="98">
        <f t="shared" si="1912"/>
        <v>0</v>
      </c>
      <c r="UY1289" s="98">
        <f t="shared" si="1913"/>
        <v>0</v>
      </c>
      <c r="UZ1289" s="98">
        <f t="shared" si="1914"/>
        <v>0</v>
      </c>
      <c r="VA1289" s="98">
        <f t="shared" si="1915"/>
        <v>0</v>
      </c>
      <c r="VB1289" s="98">
        <f t="shared" si="1915"/>
        <v>0</v>
      </c>
      <c r="VC1289" s="98">
        <f t="shared" si="1915"/>
        <v>0</v>
      </c>
      <c r="VD1289" s="98">
        <f t="shared" si="1916"/>
        <v>0</v>
      </c>
      <c r="VE1289" s="98">
        <f t="shared" si="1916"/>
        <v>0</v>
      </c>
      <c r="VF1289" s="98">
        <f t="shared" si="1916"/>
        <v>0</v>
      </c>
      <c r="VG1289" s="103"/>
      <c r="VH1289" s="103"/>
      <c r="VI1289" s="103"/>
      <c r="VJ1289" s="98">
        <f t="shared" si="1917"/>
        <v>0</v>
      </c>
      <c r="VK1289" s="98">
        <f t="shared" si="1918"/>
        <v>0</v>
      </c>
      <c r="VL1289" s="98">
        <f t="shared" si="1919"/>
        <v>0</v>
      </c>
      <c r="VM1289" s="98">
        <f t="shared" si="1920"/>
        <v>0</v>
      </c>
      <c r="VN1289" s="98">
        <f t="shared" si="1921"/>
        <v>0</v>
      </c>
      <c r="VO1289" s="98">
        <f t="shared" si="1922"/>
        <v>0</v>
      </c>
      <c r="VP1289" s="98">
        <f t="shared" si="1923"/>
        <v>0</v>
      </c>
      <c r="VQ1289" s="98">
        <f t="shared" si="1924"/>
        <v>0</v>
      </c>
      <c r="VR1289" s="98">
        <f t="shared" si="1925"/>
        <v>0</v>
      </c>
      <c r="VS1289" s="98">
        <f t="shared" si="1926"/>
        <v>0</v>
      </c>
      <c r="VT1289" s="98">
        <f t="shared" si="1927"/>
        <v>0</v>
      </c>
      <c r="VU1289" s="98">
        <f t="shared" si="1928"/>
        <v>0</v>
      </c>
      <c r="VV1289" s="98">
        <f t="shared" si="1929"/>
        <v>0</v>
      </c>
      <c r="VW1289" s="98">
        <f t="shared" si="1929"/>
        <v>0</v>
      </c>
      <c r="VX1289" s="98">
        <f t="shared" si="1929"/>
        <v>0</v>
      </c>
      <c r="VY1289" s="98">
        <f t="shared" si="1930"/>
        <v>0</v>
      </c>
      <c r="VZ1289" s="98">
        <f t="shared" si="1930"/>
        <v>0</v>
      </c>
      <c r="WA1289" s="98">
        <f t="shared" si="1930"/>
        <v>0</v>
      </c>
      <c r="WB1289" s="103"/>
      <c r="WC1289" s="103"/>
      <c r="WD1289" s="103"/>
      <c r="WE1289" s="98">
        <f t="shared" si="1931"/>
        <v>0</v>
      </c>
      <c r="WF1289" s="98">
        <f t="shared" si="1932"/>
        <v>0</v>
      </c>
      <c r="WG1289" s="98">
        <f t="shared" si="1933"/>
        <v>0</v>
      </c>
      <c r="WH1289" s="98">
        <f t="shared" si="1934"/>
        <v>0</v>
      </c>
      <c r="WI1289" s="98">
        <f t="shared" si="1935"/>
        <v>0</v>
      </c>
      <c r="WJ1289" s="98">
        <f t="shared" si="1936"/>
        <v>0</v>
      </c>
      <c r="WK1289" s="98">
        <f t="shared" si="1937"/>
        <v>0</v>
      </c>
      <c r="WL1289" s="98">
        <f t="shared" si="1938"/>
        <v>0</v>
      </c>
      <c r="WM1289" s="98">
        <f t="shared" si="1939"/>
        <v>0</v>
      </c>
      <c r="WN1289" s="98">
        <f t="shared" si="1940"/>
        <v>0</v>
      </c>
      <c r="WO1289" s="98">
        <f t="shared" si="1941"/>
        <v>0</v>
      </c>
      <c r="WP1289" s="98">
        <f t="shared" si="1942"/>
        <v>0</v>
      </c>
      <c r="WQ1289" s="98">
        <f t="shared" si="1943"/>
        <v>0</v>
      </c>
      <c r="WR1289" s="98">
        <f t="shared" si="1943"/>
        <v>0</v>
      </c>
      <c r="WS1289" s="98">
        <f t="shared" si="1943"/>
        <v>0</v>
      </c>
      <c r="WT1289" s="98">
        <f t="shared" si="1944"/>
        <v>0</v>
      </c>
      <c r="WU1289" s="98">
        <f t="shared" si="1944"/>
        <v>0</v>
      </c>
      <c r="WV1289" s="98">
        <f t="shared" si="1944"/>
        <v>0</v>
      </c>
      <c r="WW1289" s="103"/>
      <c r="WX1289" s="103"/>
      <c r="WY1289" s="103"/>
      <c r="WZ1289" s="98">
        <f t="shared" si="1945"/>
        <v>0</v>
      </c>
      <c r="XA1289" s="98">
        <f t="shared" si="1946"/>
        <v>0</v>
      </c>
      <c r="XB1289" s="98">
        <f t="shared" si="1947"/>
        <v>0</v>
      </c>
      <c r="XC1289" s="98">
        <f t="shared" si="1948"/>
        <v>0</v>
      </c>
      <c r="XD1289" s="98">
        <f t="shared" si="1949"/>
        <v>0</v>
      </c>
      <c r="XE1289" s="98">
        <f t="shared" si="1950"/>
        <v>0</v>
      </c>
      <c r="XF1289" s="98">
        <f t="shared" si="1951"/>
        <v>0</v>
      </c>
      <c r="XG1289" s="98">
        <f t="shared" si="1952"/>
        <v>0</v>
      </c>
      <c r="XH1289" s="98">
        <f t="shared" si="1953"/>
        <v>0</v>
      </c>
      <c r="XI1289" s="98">
        <f t="shared" si="1954"/>
        <v>0</v>
      </c>
      <c r="XJ1289" s="98">
        <f t="shared" si="1955"/>
        <v>0</v>
      </c>
      <c r="XK1289" s="98">
        <f t="shared" si="1956"/>
        <v>0</v>
      </c>
      <c r="XL1289" s="98">
        <f t="shared" si="1957"/>
        <v>0</v>
      </c>
      <c r="XM1289" s="98">
        <f t="shared" si="1957"/>
        <v>0</v>
      </c>
      <c r="XN1289" s="98">
        <f t="shared" si="1957"/>
        <v>0</v>
      </c>
      <c r="XO1289" s="98">
        <f t="shared" si="1958"/>
        <v>0</v>
      </c>
      <c r="XP1289" s="98">
        <f t="shared" si="1958"/>
        <v>0</v>
      </c>
      <c r="XQ1289" s="98">
        <f t="shared" si="1958"/>
        <v>0</v>
      </c>
      <c r="XR1289" s="103"/>
      <c r="XS1289" s="103"/>
      <c r="XT1289" s="103"/>
      <c r="XU1289" s="98">
        <f t="shared" si="1959"/>
        <v>0</v>
      </c>
      <c r="XV1289" s="98">
        <f t="shared" si="1960"/>
        <v>0</v>
      </c>
      <c r="XW1289" s="98">
        <f t="shared" si="1961"/>
        <v>0</v>
      </c>
      <c r="XX1289" s="98">
        <f t="shared" si="1962"/>
        <v>0</v>
      </c>
      <c r="XY1289" s="98">
        <f t="shared" si="1963"/>
        <v>0</v>
      </c>
      <c r="XZ1289" s="98">
        <f t="shared" si="1964"/>
        <v>0</v>
      </c>
      <c r="YA1289" s="98">
        <f t="shared" si="1965"/>
        <v>0</v>
      </c>
      <c r="YB1289" s="98">
        <f t="shared" si="1966"/>
        <v>0</v>
      </c>
      <c r="YC1289" s="98">
        <f t="shared" si="1967"/>
        <v>0</v>
      </c>
      <c r="YD1289" s="98">
        <f t="shared" si="1968"/>
        <v>0</v>
      </c>
      <c r="YE1289" s="98">
        <f t="shared" si="1969"/>
        <v>0</v>
      </c>
      <c r="YF1289" s="98">
        <f t="shared" si="1970"/>
        <v>0</v>
      </c>
      <c r="YG1289" s="98">
        <f t="shared" si="1971"/>
        <v>0</v>
      </c>
      <c r="YH1289" s="98">
        <f t="shared" si="1971"/>
        <v>0</v>
      </c>
      <c r="YI1289" s="98">
        <f t="shared" si="1971"/>
        <v>0</v>
      </c>
      <c r="YJ1289" s="98">
        <f t="shared" si="1972"/>
        <v>0</v>
      </c>
      <c r="YK1289" s="98">
        <f t="shared" si="1972"/>
        <v>0</v>
      </c>
      <c r="YL1289" s="98">
        <f t="shared" si="1972"/>
        <v>0</v>
      </c>
      <c r="YM1289" s="146">
        <f t="shared" si="1973"/>
        <v>0</v>
      </c>
      <c r="YN1289" s="146">
        <f t="shared" si="1973"/>
        <v>0</v>
      </c>
      <c r="YO1289" s="146">
        <f t="shared" si="1973"/>
        <v>0</v>
      </c>
      <c r="YP1289" s="98">
        <f t="shared" si="1974"/>
        <v>0</v>
      </c>
      <c r="YQ1289" s="98">
        <f t="shared" si="1975"/>
        <v>0</v>
      </c>
      <c r="YR1289" s="98">
        <f t="shared" si="1976"/>
        <v>0</v>
      </c>
      <c r="YS1289" s="98">
        <f t="shared" si="1977"/>
        <v>0</v>
      </c>
      <c r="YT1289" s="98">
        <f t="shared" si="1978"/>
        <v>0</v>
      </c>
      <c r="YU1289" s="98">
        <f t="shared" si="1979"/>
        <v>0</v>
      </c>
      <c r="YV1289" s="98">
        <f t="shared" si="1980"/>
        <v>0</v>
      </c>
      <c r="YW1289" s="98">
        <f t="shared" si="1981"/>
        <v>0</v>
      </c>
      <c r="YX1289" s="98">
        <f t="shared" si="1982"/>
        <v>0</v>
      </c>
      <c r="YY1289" s="98">
        <f t="shared" si="1983"/>
        <v>0</v>
      </c>
      <c r="YZ1289" s="98">
        <f t="shared" si="1984"/>
        <v>0</v>
      </c>
      <c r="ZA1289" s="98">
        <f t="shared" si="1985"/>
        <v>0</v>
      </c>
      <c r="ZB1289" s="98">
        <f t="shared" si="1986"/>
        <v>0</v>
      </c>
      <c r="ZC1289" s="98">
        <f t="shared" si="1986"/>
        <v>0</v>
      </c>
      <c r="ZD1289" s="98">
        <f t="shared" si="1986"/>
        <v>0</v>
      </c>
      <c r="ZE1289" s="98">
        <f t="shared" si="1987"/>
        <v>0</v>
      </c>
      <c r="ZF1289" s="98">
        <f t="shared" si="1987"/>
        <v>0</v>
      </c>
      <c r="ZG1289" s="98">
        <f t="shared" si="1987"/>
        <v>0</v>
      </c>
    </row>
    <row r="1290" spans="1:683" ht="24">
      <c r="A1290" s="12" t="s">
        <v>731</v>
      </c>
      <c r="B1290" s="297" t="s">
        <v>711</v>
      </c>
      <c r="C1290" s="5"/>
      <c r="D1290" s="652"/>
      <c r="E1290" s="286"/>
      <c r="F1290" s="111">
        <f t="shared" si="1537"/>
        <v>228176</v>
      </c>
      <c r="G1290" s="111">
        <f t="shared" si="1537"/>
        <v>228176</v>
      </c>
      <c r="H1290" s="111">
        <f t="shared" si="1537"/>
        <v>228176</v>
      </c>
      <c r="I1290" s="98">
        <f t="shared" si="1538"/>
        <v>2602.2800000000002</v>
      </c>
      <c r="J1290" s="98">
        <f t="shared" si="1538"/>
        <v>2602.2800000000002</v>
      </c>
      <c r="K1290" s="98">
        <f t="shared" si="1538"/>
        <v>2602.2800000000002</v>
      </c>
      <c r="L1290" s="103">
        <v>1</v>
      </c>
      <c r="M1290" s="103">
        <v>1</v>
      </c>
      <c r="N1290" s="103">
        <v>1</v>
      </c>
      <c r="O1290" s="98">
        <f t="shared" si="1539"/>
        <v>228176</v>
      </c>
      <c r="P1290" s="98">
        <f t="shared" si="1540"/>
        <v>228176</v>
      </c>
      <c r="Q1290" s="98">
        <f t="shared" si="1541"/>
        <v>228176</v>
      </c>
      <c r="R1290" s="98">
        <f t="shared" si="1542"/>
        <v>2602.2800000000002</v>
      </c>
      <c r="S1290" s="98">
        <f t="shared" si="1543"/>
        <v>2602.2800000000002</v>
      </c>
      <c r="T1290" s="98">
        <f t="shared" si="1544"/>
        <v>2602.2800000000002</v>
      </c>
      <c r="U1290" s="98">
        <f t="shared" si="1545"/>
        <v>258113.02</v>
      </c>
      <c r="V1290" s="98">
        <f t="shared" si="1546"/>
        <v>269885.67</v>
      </c>
      <c r="W1290" s="98">
        <f t="shared" si="1547"/>
        <v>283970.46999999997</v>
      </c>
      <c r="X1290" s="98">
        <f t="shared" si="1548"/>
        <v>2435.9</v>
      </c>
      <c r="Y1290" s="98">
        <f t="shared" si="1549"/>
        <v>2032.73</v>
      </c>
      <c r="Z1290" s="98">
        <f t="shared" si="1550"/>
        <v>1877.51</v>
      </c>
      <c r="AA1290" s="98">
        <f t="shared" si="1551"/>
        <v>258113.02</v>
      </c>
      <c r="AB1290" s="98">
        <f t="shared" si="1551"/>
        <v>269885.67</v>
      </c>
      <c r="AC1290" s="98">
        <f t="shared" si="1551"/>
        <v>283970.46999999997</v>
      </c>
      <c r="AD1290" s="98">
        <f t="shared" si="1552"/>
        <v>2435.9</v>
      </c>
      <c r="AE1290" s="98">
        <f t="shared" si="1552"/>
        <v>2032.73</v>
      </c>
      <c r="AF1290" s="98">
        <f t="shared" si="1552"/>
        <v>1877.51</v>
      </c>
      <c r="AG1290" s="103">
        <v>1</v>
      </c>
      <c r="AH1290" s="103">
        <v>1</v>
      </c>
      <c r="AI1290" s="103">
        <v>1</v>
      </c>
      <c r="AJ1290" s="98">
        <f t="shared" si="1553"/>
        <v>228176</v>
      </c>
      <c r="AK1290" s="98">
        <f t="shared" si="1554"/>
        <v>228176</v>
      </c>
      <c r="AL1290" s="98">
        <f t="shared" si="1555"/>
        <v>228176</v>
      </c>
      <c r="AM1290" s="98">
        <f t="shared" si="1556"/>
        <v>2602.2800000000002</v>
      </c>
      <c r="AN1290" s="98">
        <f t="shared" si="1557"/>
        <v>2602.2800000000002</v>
      </c>
      <c r="AO1290" s="98">
        <f t="shared" si="1558"/>
        <v>2602.2800000000002</v>
      </c>
      <c r="AP1290" s="98">
        <f t="shared" si="1559"/>
        <v>256420.77</v>
      </c>
      <c r="AQ1290" s="98">
        <f t="shared" si="1560"/>
        <v>268148.44</v>
      </c>
      <c r="AR1290" s="98">
        <f t="shared" si="1561"/>
        <v>282176.98</v>
      </c>
      <c r="AS1290" s="98">
        <f t="shared" si="1562"/>
        <v>2972.54</v>
      </c>
      <c r="AT1290" s="98">
        <f t="shared" si="1563"/>
        <v>2636.31</v>
      </c>
      <c r="AU1290" s="98">
        <f t="shared" si="1564"/>
        <v>2444.4299999999998</v>
      </c>
      <c r="AV1290" s="98">
        <f t="shared" si="1565"/>
        <v>256420.77</v>
      </c>
      <c r="AW1290" s="98">
        <f t="shared" si="1565"/>
        <v>268148.44</v>
      </c>
      <c r="AX1290" s="98">
        <f t="shared" si="1565"/>
        <v>282176.98</v>
      </c>
      <c r="AY1290" s="98">
        <f t="shared" si="1566"/>
        <v>2972.54</v>
      </c>
      <c r="AZ1290" s="98">
        <f t="shared" si="1566"/>
        <v>2636.31</v>
      </c>
      <c r="BA1290" s="98">
        <f t="shared" si="1566"/>
        <v>2444.4299999999998</v>
      </c>
      <c r="BB1290" s="103">
        <v>1</v>
      </c>
      <c r="BC1290" s="103">
        <v>1</v>
      </c>
      <c r="BD1290" s="103">
        <v>1</v>
      </c>
      <c r="BE1290" s="98">
        <f t="shared" si="1567"/>
        <v>228176</v>
      </c>
      <c r="BF1290" s="98">
        <f t="shared" si="1568"/>
        <v>228176</v>
      </c>
      <c r="BG1290" s="98">
        <f t="shared" si="1569"/>
        <v>228176</v>
      </c>
      <c r="BH1290" s="98">
        <f t="shared" si="1570"/>
        <v>2602.2800000000002</v>
      </c>
      <c r="BI1290" s="98">
        <f t="shared" si="1571"/>
        <v>2602.2800000000002</v>
      </c>
      <c r="BJ1290" s="98">
        <f t="shared" si="1572"/>
        <v>2602.2800000000002</v>
      </c>
      <c r="BK1290" s="98">
        <f t="shared" si="1573"/>
        <v>255080.81</v>
      </c>
      <c r="BL1290" s="98">
        <f t="shared" si="1574"/>
        <v>265769.7</v>
      </c>
      <c r="BM1290" s="98">
        <f t="shared" si="1575"/>
        <v>278545.78000000003</v>
      </c>
      <c r="BN1290" s="98">
        <f t="shared" si="1576"/>
        <v>1957.38</v>
      </c>
      <c r="BO1290" s="98">
        <f t="shared" si="1577"/>
        <v>1656.23</v>
      </c>
      <c r="BP1290" s="98">
        <f t="shared" si="1578"/>
        <v>1495.38</v>
      </c>
      <c r="BQ1290" s="98">
        <f t="shared" si="1579"/>
        <v>255080.81</v>
      </c>
      <c r="BR1290" s="98">
        <f t="shared" si="1579"/>
        <v>265769.7</v>
      </c>
      <c r="BS1290" s="98">
        <f t="shared" si="1579"/>
        <v>278545.78000000003</v>
      </c>
      <c r="BT1290" s="98">
        <f t="shared" si="1580"/>
        <v>1957.38</v>
      </c>
      <c r="BU1290" s="98">
        <f t="shared" si="1580"/>
        <v>1656.23</v>
      </c>
      <c r="BV1290" s="98">
        <f t="shared" si="1580"/>
        <v>1495.38</v>
      </c>
      <c r="BW1290" s="103">
        <v>2</v>
      </c>
      <c r="BX1290" s="103">
        <v>2</v>
      </c>
      <c r="BY1290" s="103">
        <v>2</v>
      </c>
      <c r="BZ1290" s="98">
        <f t="shared" si="1581"/>
        <v>456352</v>
      </c>
      <c r="CA1290" s="98">
        <f t="shared" si="1582"/>
        <v>456352</v>
      </c>
      <c r="CB1290" s="98">
        <f t="shared" si="1583"/>
        <v>456352</v>
      </c>
      <c r="CC1290" s="98">
        <f t="shared" si="1584"/>
        <v>5204.5600000000004</v>
      </c>
      <c r="CD1290" s="98">
        <f t="shared" si="1585"/>
        <v>5204.5600000000004</v>
      </c>
      <c r="CE1290" s="98">
        <f t="shared" si="1586"/>
        <v>5204.5600000000004</v>
      </c>
      <c r="CF1290" s="98">
        <f t="shared" si="1587"/>
        <v>255089.68</v>
      </c>
      <c r="CG1290" s="98">
        <f t="shared" si="1588"/>
        <v>266313.74</v>
      </c>
      <c r="CH1290" s="98">
        <f t="shared" si="1589"/>
        <v>279743.02</v>
      </c>
      <c r="CI1290" s="98">
        <f t="shared" si="1590"/>
        <v>2776.33</v>
      </c>
      <c r="CJ1290" s="98">
        <f t="shared" si="1591"/>
        <v>2297.31</v>
      </c>
      <c r="CK1290" s="98">
        <f t="shared" si="1592"/>
        <v>2151.38</v>
      </c>
      <c r="CL1290" s="98">
        <f t="shared" si="1593"/>
        <v>510179.36</v>
      </c>
      <c r="CM1290" s="98">
        <f t="shared" si="1593"/>
        <v>532627.48</v>
      </c>
      <c r="CN1290" s="98">
        <f t="shared" si="1593"/>
        <v>559486.04</v>
      </c>
      <c r="CO1290" s="98">
        <f t="shared" si="1594"/>
        <v>5552.66</v>
      </c>
      <c r="CP1290" s="98">
        <f t="shared" si="1594"/>
        <v>4594.62</v>
      </c>
      <c r="CQ1290" s="98">
        <f t="shared" si="1594"/>
        <v>4302.76</v>
      </c>
      <c r="CR1290" s="103">
        <v>3</v>
      </c>
      <c r="CS1290" s="103">
        <v>3</v>
      </c>
      <c r="CT1290" s="103">
        <v>3</v>
      </c>
      <c r="CU1290" s="98">
        <f t="shared" si="1595"/>
        <v>684528</v>
      </c>
      <c r="CV1290" s="98">
        <f t="shared" si="1596"/>
        <v>684528</v>
      </c>
      <c r="CW1290" s="98">
        <f t="shared" si="1597"/>
        <v>684528</v>
      </c>
      <c r="CX1290" s="98">
        <f t="shared" si="1598"/>
        <v>7806.84</v>
      </c>
      <c r="CY1290" s="98">
        <f t="shared" si="1599"/>
        <v>7806.84</v>
      </c>
      <c r="CZ1290" s="98">
        <f t="shared" si="1600"/>
        <v>7806.84</v>
      </c>
      <c r="DA1290" s="98">
        <f t="shared" si="1601"/>
        <v>252517.17</v>
      </c>
      <c r="DB1290" s="98">
        <f t="shared" si="1602"/>
        <v>262708.96000000002</v>
      </c>
      <c r="DC1290" s="98">
        <f t="shared" si="1603"/>
        <v>274905.76</v>
      </c>
      <c r="DD1290" s="98">
        <f t="shared" si="1604"/>
        <v>1692.25</v>
      </c>
      <c r="DE1290" s="98">
        <f t="shared" si="1605"/>
        <v>1409.14</v>
      </c>
      <c r="DF1290" s="98">
        <f t="shared" si="1606"/>
        <v>1287.6199999999999</v>
      </c>
      <c r="DG1290" s="98">
        <f t="shared" si="1607"/>
        <v>757551.51</v>
      </c>
      <c r="DH1290" s="98">
        <f t="shared" si="1607"/>
        <v>788126.88</v>
      </c>
      <c r="DI1290" s="98">
        <f t="shared" si="1607"/>
        <v>824717.28</v>
      </c>
      <c r="DJ1290" s="98">
        <f t="shared" si="1608"/>
        <v>5076.75</v>
      </c>
      <c r="DK1290" s="98">
        <f t="shared" si="1608"/>
        <v>4227.42</v>
      </c>
      <c r="DL1290" s="98">
        <f t="shared" si="1608"/>
        <v>3862.86</v>
      </c>
      <c r="DM1290" s="103">
        <v>1</v>
      </c>
      <c r="DN1290" s="103">
        <v>1</v>
      </c>
      <c r="DO1290" s="103">
        <v>1</v>
      </c>
      <c r="DP1290" s="98">
        <f t="shared" si="1609"/>
        <v>228176</v>
      </c>
      <c r="DQ1290" s="98">
        <f t="shared" si="1610"/>
        <v>228176</v>
      </c>
      <c r="DR1290" s="98">
        <f t="shared" si="1611"/>
        <v>228176</v>
      </c>
      <c r="DS1290" s="98">
        <f t="shared" si="1612"/>
        <v>2602.2800000000002</v>
      </c>
      <c r="DT1290" s="98">
        <f t="shared" si="1613"/>
        <v>2602.2800000000002</v>
      </c>
      <c r="DU1290" s="98">
        <f t="shared" si="1614"/>
        <v>2602.2800000000002</v>
      </c>
      <c r="DV1290" s="98">
        <f t="shared" si="1615"/>
        <v>256472.48</v>
      </c>
      <c r="DW1290" s="98">
        <f t="shared" si="1616"/>
        <v>268204.75</v>
      </c>
      <c r="DX1290" s="98">
        <f t="shared" si="1617"/>
        <v>282235.48</v>
      </c>
      <c r="DY1290" s="98">
        <f t="shared" si="1618"/>
        <v>2338.02</v>
      </c>
      <c r="DZ1290" s="98">
        <f t="shared" si="1619"/>
        <v>1938.73</v>
      </c>
      <c r="EA1290" s="98">
        <f t="shared" si="1620"/>
        <v>1784.42</v>
      </c>
      <c r="EB1290" s="98">
        <f t="shared" si="1621"/>
        <v>256472.48</v>
      </c>
      <c r="EC1290" s="98">
        <f t="shared" si="1621"/>
        <v>268204.75</v>
      </c>
      <c r="ED1290" s="98">
        <f t="shared" si="1621"/>
        <v>282235.48</v>
      </c>
      <c r="EE1290" s="98">
        <f t="shared" si="1622"/>
        <v>2338.02</v>
      </c>
      <c r="EF1290" s="98">
        <f t="shared" si="1622"/>
        <v>1938.73</v>
      </c>
      <c r="EG1290" s="98">
        <f t="shared" si="1622"/>
        <v>1784.42</v>
      </c>
      <c r="EH1290" s="103">
        <v>3</v>
      </c>
      <c r="EI1290" s="103">
        <v>3</v>
      </c>
      <c r="EJ1290" s="103">
        <v>3</v>
      </c>
      <c r="EK1290" s="98">
        <f t="shared" si="1623"/>
        <v>684528</v>
      </c>
      <c r="EL1290" s="98">
        <f t="shared" si="1624"/>
        <v>684528</v>
      </c>
      <c r="EM1290" s="98">
        <f t="shared" si="1625"/>
        <v>684528</v>
      </c>
      <c r="EN1290" s="98">
        <f t="shared" si="1626"/>
        <v>7806.84</v>
      </c>
      <c r="EO1290" s="98">
        <f t="shared" si="1627"/>
        <v>7806.84</v>
      </c>
      <c r="EP1290" s="98">
        <f t="shared" si="1628"/>
        <v>7806.84</v>
      </c>
      <c r="EQ1290" s="98">
        <f t="shared" si="1629"/>
        <v>257535.22</v>
      </c>
      <c r="ER1290" s="98">
        <f t="shared" si="1630"/>
        <v>269693.31</v>
      </c>
      <c r="ES1290" s="98">
        <f t="shared" si="1631"/>
        <v>284239.12</v>
      </c>
      <c r="ET1290" s="98">
        <f t="shared" si="1632"/>
        <v>2090.7399999999998</v>
      </c>
      <c r="EU1290" s="98">
        <f t="shared" si="1633"/>
        <v>1768.11</v>
      </c>
      <c r="EV1290" s="98">
        <f t="shared" si="1634"/>
        <v>1599.48</v>
      </c>
      <c r="EW1290" s="98">
        <f t="shared" si="1635"/>
        <v>772605.66</v>
      </c>
      <c r="EX1290" s="98">
        <f t="shared" si="1635"/>
        <v>809079.93</v>
      </c>
      <c r="EY1290" s="98">
        <f t="shared" si="1635"/>
        <v>852717.36</v>
      </c>
      <c r="EZ1290" s="98">
        <f t="shared" si="1636"/>
        <v>6272.22</v>
      </c>
      <c r="FA1290" s="98">
        <f t="shared" si="1636"/>
        <v>5304.33</v>
      </c>
      <c r="FB1290" s="98">
        <f t="shared" si="1636"/>
        <v>4798.4399999999996</v>
      </c>
      <c r="FC1290" s="103"/>
      <c r="FD1290" s="103"/>
      <c r="FE1290" s="103"/>
      <c r="FF1290" s="98">
        <f t="shared" si="1637"/>
        <v>0</v>
      </c>
      <c r="FG1290" s="98">
        <f t="shared" si="1638"/>
        <v>0</v>
      </c>
      <c r="FH1290" s="98">
        <f t="shared" si="1639"/>
        <v>0</v>
      </c>
      <c r="FI1290" s="98">
        <f t="shared" si="1640"/>
        <v>0</v>
      </c>
      <c r="FJ1290" s="98">
        <f t="shared" si="1641"/>
        <v>0</v>
      </c>
      <c r="FK1290" s="98">
        <f t="shared" si="1642"/>
        <v>0</v>
      </c>
      <c r="FL1290" s="98">
        <f t="shared" si="1643"/>
        <v>256429.14</v>
      </c>
      <c r="FM1290" s="98">
        <f t="shared" si="1644"/>
        <v>266702.18</v>
      </c>
      <c r="FN1290" s="98">
        <f t="shared" si="1645"/>
        <v>279003.63</v>
      </c>
      <c r="FO1290" s="98">
        <f t="shared" si="1646"/>
        <v>1488.24</v>
      </c>
      <c r="FP1290" s="98">
        <f t="shared" si="1647"/>
        <v>1245.06</v>
      </c>
      <c r="FQ1290" s="98">
        <f t="shared" si="1648"/>
        <v>1088.97</v>
      </c>
      <c r="FR1290" s="98">
        <f t="shared" si="1649"/>
        <v>0</v>
      </c>
      <c r="FS1290" s="98">
        <f t="shared" si="1649"/>
        <v>0</v>
      </c>
      <c r="FT1290" s="98">
        <f t="shared" si="1649"/>
        <v>0</v>
      </c>
      <c r="FU1290" s="98">
        <f t="shared" si="1650"/>
        <v>0</v>
      </c>
      <c r="FV1290" s="98">
        <f t="shared" si="1650"/>
        <v>0</v>
      </c>
      <c r="FW1290" s="98">
        <f t="shared" si="1650"/>
        <v>0</v>
      </c>
      <c r="FX1290" s="103">
        <v>1</v>
      </c>
      <c r="FY1290" s="103">
        <v>1</v>
      </c>
      <c r="FZ1290" s="103">
        <v>1</v>
      </c>
      <c r="GA1290" s="98">
        <f t="shared" si="1651"/>
        <v>228176</v>
      </c>
      <c r="GB1290" s="98">
        <f t="shared" si="1652"/>
        <v>228176</v>
      </c>
      <c r="GC1290" s="98">
        <f t="shared" si="1653"/>
        <v>228176</v>
      </c>
      <c r="GD1290" s="98">
        <f t="shared" si="1654"/>
        <v>2602.2800000000002</v>
      </c>
      <c r="GE1290" s="98">
        <f t="shared" si="1655"/>
        <v>2602.2800000000002</v>
      </c>
      <c r="GF1290" s="98">
        <f t="shared" si="1656"/>
        <v>2602.2800000000002</v>
      </c>
      <c r="GG1290" s="98">
        <f t="shared" si="1657"/>
        <v>252731.29</v>
      </c>
      <c r="GH1290" s="98">
        <f t="shared" si="1658"/>
        <v>262850.84000000003</v>
      </c>
      <c r="GI1290" s="98">
        <f t="shared" si="1659"/>
        <v>274954.40000000002</v>
      </c>
      <c r="GJ1290" s="98">
        <f t="shared" si="1660"/>
        <v>2453.3000000000002</v>
      </c>
      <c r="GK1290" s="98">
        <f t="shared" si="1661"/>
        <v>2059.5700000000002</v>
      </c>
      <c r="GL1290" s="98">
        <f t="shared" si="1662"/>
        <v>1826.62</v>
      </c>
      <c r="GM1290" s="98">
        <f t="shared" si="1663"/>
        <v>252731.29</v>
      </c>
      <c r="GN1290" s="98">
        <f t="shared" si="1663"/>
        <v>262850.84000000003</v>
      </c>
      <c r="GO1290" s="98">
        <f t="shared" si="1663"/>
        <v>274954.40000000002</v>
      </c>
      <c r="GP1290" s="98">
        <f t="shared" si="1664"/>
        <v>2453.3000000000002</v>
      </c>
      <c r="GQ1290" s="98">
        <f t="shared" si="1664"/>
        <v>2059.5700000000002</v>
      </c>
      <c r="GR1290" s="98">
        <f t="shared" si="1664"/>
        <v>1826.62</v>
      </c>
      <c r="GS1290" s="103">
        <v>3</v>
      </c>
      <c r="GT1290" s="103">
        <v>3</v>
      </c>
      <c r="GU1290" s="103">
        <v>3</v>
      </c>
      <c r="GV1290" s="98">
        <f t="shared" si="1665"/>
        <v>684528</v>
      </c>
      <c r="GW1290" s="98">
        <f t="shared" si="1666"/>
        <v>684528</v>
      </c>
      <c r="GX1290" s="98">
        <f t="shared" si="1667"/>
        <v>684528</v>
      </c>
      <c r="GY1290" s="98">
        <f t="shared" si="1668"/>
        <v>7806.84</v>
      </c>
      <c r="GZ1290" s="98">
        <f t="shared" si="1669"/>
        <v>7806.84</v>
      </c>
      <c r="HA1290" s="98">
        <f t="shared" si="1670"/>
        <v>7806.84</v>
      </c>
      <c r="HB1290" s="98">
        <f t="shared" si="1671"/>
        <v>256476.76</v>
      </c>
      <c r="HC1290" s="98">
        <f t="shared" si="1672"/>
        <v>267113.27</v>
      </c>
      <c r="HD1290" s="98">
        <f t="shared" si="1673"/>
        <v>279846.68</v>
      </c>
      <c r="HE1290" s="98">
        <f t="shared" si="1674"/>
        <v>2092.77</v>
      </c>
      <c r="HF1290" s="98">
        <f t="shared" si="1675"/>
        <v>1736.14</v>
      </c>
      <c r="HG1290" s="98">
        <f t="shared" si="1676"/>
        <v>1512.59</v>
      </c>
      <c r="HH1290" s="98">
        <f t="shared" si="1677"/>
        <v>769430.28</v>
      </c>
      <c r="HI1290" s="98">
        <f t="shared" si="1677"/>
        <v>801339.81</v>
      </c>
      <c r="HJ1290" s="98">
        <f t="shared" si="1677"/>
        <v>839540.04</v>
      </c>
      <c r="HK1290" s="98">
        <f t="shared" si="1678"/>
        <v>6278.31</v>
      </c>
      <c r="HL1290" s="98">
        <f t="shared" si="1678"/>
        <v>5208.42</v>
      </c>
      <c r="HM1290" s="98">
        <f t="shared" si="1678"/>
        <v>4537.7700000000004</v>
      </c>
      <c r="HN1290" s="103">
        <v>1</v>
      </c>
      <c r="HO1290" s="103">
        <v>1</v>
      </c>
      <c r="HP1290" s="103">
        <v>1</v>
      </c>
      <c r="HQ1290" s="98">
        <f t="shared" si="1679"/>
        <v>228176</v>
      </c>
      <c r="HR1290" s="98">
        <f t="shared" si="1680"/>
        <v>228176</v>
      </c>
      <c r="HS1290" s="98">
        <f t="shared" si="1681"/>
        <v>228176</v>
      </c>
      <c r="HT1290" s="98">
        <f t="shared" si="1682"/>
        <v>2602.2800000000002</v>
      </c>
      <c r="HU1290" s="98">
        <f t="shared" si="1683"/>
        <v>2602.2800000000002</v>
      </c>
      <c r="HV1290" s="98">
        <f t="shared" si="1684"/>
        <v>2602.2800000000002</v>
      </c>
      <c r="HW1290" s="98">
        <f t="shared" si="1685"/>
        <v>256570.03</v>
      </c>
      <c r="HX1290" s="98">
        <f t="shared" si="1686"/>
        <v>268163.45</v>
      </c>
      <c r="HY1290" s="98">
        <f t="shared" si="1687"/>
        <v>282024.09000000003</v>
      </c>
      <c r="HZ1290" s="98">
        <f t="shared" si="1688"/>
        <v>2291.0500000000002</v>
      </c>
      <c r="IA1290" s="98">
        <f t="shared" si="1689"/>
        <v>1929.92</v>
      </c>
      <c r="IB1290" s="98">
        <f t="shared" si="1690"/>
        <v>1738.72</v>
      </c>
      <c r="IC1290" s="98">
        <f t="shared" si="1691"/>
        <v>256570.03</v>
      </c>
      <c r="ID1290" s="98">
        <f t="shared" si="1691"/>
        <v>268163.45</v>
      </c>
      <c r="IE1290" s="98">
        <f t="shared" si="1691"/>
        <v>282024.09000000003</v>
      </c>
      <c r="IF1290" s="98">
        <f t="shared" si="1692"/>
        <v>2291.0500000000002</v>
      </c>
      <c r="IG1290" s="98">
        <f t="shared" si="1692"/>
        <v>1929.92</v>
      </c>
      <c r="IH1290" s="98">
        <f t="shared" si="1692"/>
        <v>1738.72</v>
      </c>
      <c r="II1290" s="103">
        <v>1</v>
      </c>
      <c r="IJ1290" s="103">
        <v>1</v>
      </c>
      <c r="IK1290" s="103">
        <v>1</v>
      </c>
      <c r="IL1290" s="98">
        <f t="shared" si="1693"/>
        <v>228176</v>
      </c>
      <c r="IM1290" s="98">
        <f t="shared" si="1694"/>
        <v>228176</v>
      </c>
      <c r="IN1290" s="98">
        <f t="shared" si="1695"/>
        <v>228176</v>
      </c>
      <c r="IO1290" s="98">
        <f t="shared" si="1696"/>
        <v>2602.2800000000002</v>
      </c>
      <c r="IP1290" s="98">
        <f t="shared" si="1697"/>
        <v>2602.2800000000002</v>
      </c>
      <c r="IQ1290" s="98">
        <f t="shared" si="1698"/>
        <v>2602.2800000000002</v>
      </c>
      <c r="IR1290" s="98">
        <f t="shared" si="1699"/>
        <v>250661.3</v>
      </c>
      <c r="IS1290" s="98">
        <f t="shared" si="1700"/>
        <v>260238.43</v>
      </c>
      <c r="IT1290" s="98">
        <f t="shared" si="1701"/>
        <v>271684.7</v>
      </c>
      <c r="IU1290" s="98">
        <f t="shared" si="1702"/>
        <v>6807.39</v>
      </c>
      <c r="IV1290" s="98">
        <f t="shared" si="1703"/>
        <v>5853.4</v>
      </c>
      <c r="IW1290" s="98">
        <f t="shared" si="1704"/>
        <v>5543.46</v>
      </c>
      <c r="IX1290" s="98">
        <f t="shared" si="1705"/>
        <v>250661.3</v>
      </c>
      <c r="IY1290" s="98">
        <f t="shared" si="1705"/>
        <v>260238.43</v>
      </c>
      <c r="IZ1290" s="98">
        <f t="shared" si="1705"/>
        <v>271684.7</v>
      </c>
      <c r="JA1290" s="98">
        <f t="shared" si="1706"/>
        <v>6807.39</v>
      </c>
      <c r="JB1290" s="98">
        <f t="shared" si="1706"/>
        <v>5853.4</v>
      </c>
      <c r="JC1290" s="98">
        <f t="shared" si="1706"/>
        <v>5543.46</v>
      </c>
      <c r="JD1290" s="103">
        <v>6</v>
      </c>
      <c r="JE1290" s="103">
        <v>6</v>
      </c>
      <c r="JF1290" s="103">
        <v>6</v>
      </c>
      <c r="JG1290" s="98">
        <f t="shared" si="1707"/>
        <v>1369056</v>
      </c>
      <c r="JH1290" s="98">
        <f t="shared" si="1708"/>
        <v>1369056</v>
      </c>
      <c r="JI1290" s="98">
        <f t="shared" si="1709"/>
        <v>1369056</v>
      </c>
      <c r="JJ1290" s="98">
        <f t="shared" si="1710"/>
        <v>15613.68</v>
      </c>
      <c r="JK1290" s="98">
        <f t="shared" si="1711"/>
        <v>15613.68</v>
      </c>
      <c r="JL1290" s="98">
        <f t="shared" si="1712"/>
        <v>15613.68</v>
      </c>
      <c r="JM1290" s="98">
        <f t="shared" si="1713"/>
        <v>254482</v>
      </c>
      <c r="JN1290" s="98">
        <f t="shared" si="1714"/>
        <v>265502.90000000002</v>
      </c>
      <c r="JO1290" s="98">
        <f t="shared" si="1715"/>
        <v>278700.14</v>
      </c>
      <c r="JP1290" s="98">
        <f t="shared" si="1716"/>
        <v>1828.8</v>
      </c>
      <c r="JQ1290" s="98">
        <f t="shared" si="1717"/>
        <v>1505.99</v>
      </c>
      <c r="JR1290" s="98">
        <f t="shared" si="1718"/>
        <v>1314.77</v>
      </c>
      <c r="JS1290" s="98">
        <f t="shared" si="1719"/>
        <v>1526892</v>
      </c>
      <c r="JT1290" s="98">
        <f t="shared" si="1719"/>
        <v>1593017.4</v>
      </c>
      <c r="JU1290" s="98">
        <f t="shared" si="1719"/>
        <v>1672200.84</v>
      </c>
      <c r="JV1290" s="98">
        <f t="shared" si="1720"/>
        <v>10972.8</v>
      </c>
      <c r="JW1290" s="98">
        <f t="shared" si="1720"/>
        <v>9035.94</v>
      </c>
      <c r="JX1290" s="98">
        <f t="shared" si="1720"/>
        <v>7888.62</v>
      </c>
      <c r="JY1290" s="103">
        <v>3</v>
      </c>
      <c r="JZ1290" s="103">
        <v>3</v>
      </c>
      <c r="KA1290" s="103">
        <v>3</v>
      </c>
      <c r="KB1290" s="98">
        <f t="shared" si="1721"/>
        <v>684528</v>
      </c>
      <c r="KC1290" s="98">
        <f t="shared" si="1722"/>
        <v>684528</v>
      </c>
      <c r="KD1290" s="98">
        <f t="shared" si="1723"/>
        <v>684528</v>
      </c>
      <c r="KE1290" s="98">
        <f t="shared" si="1724"/>
        <v>7806.84</v>
      </c>
      <c r="KF1290" s="98">
        <f t="shared" si="1725"/>
        <v>7806.84</v>
      </c>
      <c r="KG1290" s="98">
        <f t="shared" si="1726"/>
        <v>7806.84</v>
      </c>
      <c r="KH1290" s="98">
        <f t="shared" si="1727"/>
        <v>255450.38</v>
      </c>
      <c r="KI1290" s="98">
        <f t="shared" si="1728"/>
        <v>267107.27</v>
      </c>
      <c r="KJ1290" s="98">
        <f t="shared" si="1729"/>
        <v>281052.03000000003</v>
      </c>
      <c r="KK1290" s="98">
        <f t="shared" si="1730"/>
        <v>1605.77</v>
      </c>
      <c r="KL1290" s="98">
        <f t="shared" si="1731"/>
        <v>1343.25</v>
      </c>
      <c r="KM1290" s="98">
        <f t="shared" si="1732"/>
        <v>1193.0999999999999</v>
      </c>
      <c r="KN1290" s="98">
        <f t="shared" si="1733"/>
        <v>766351.14</v>
      </c>
      <c r="KO1290" s="98">
        <f t="shared" si="1733"/>
        <v>801321.81</v>
      </c>
      <c r="KP1290" s="98">
        <f t="shared" si="1733"/>
        <v>843156.09</v>
      </c>
      <c r="KQ1290" s="98">
        <f t="shared" si="1734"/>
        <v>4817.3100000000004</v>
      </c>
      <c r="KR1290" s="98">
        <f t="shared" si="1734"/>
        <v>4029.75</v>
      </c>
      <c r="KS1290" s="98">
        <f t="shared" si="1734"/>
        <v>3579.3</v>
      </c>
      <c r="KT1290" s="103">
        <v>4</v>
      </c>
      <c r="KU1290" s="103">
        <v>4</v>
      </c>
      <c r="KV1290" s="103">
        <v>4</v>
      </c>
      <c r="KW1290" s="98">
        <f t="shared" si="1735"/>
        <v>912704</v>
      </c>
      <c r="KX1290" s="98">
        <f t="shared" si="1736"/>
        <v>912704</v>
      </c>
      <c r="KY1290" s="98">
        <f t="shared" si="1737"/>
        <v>912704</v>
      </c>
      <c r="KZ1290" s="98">
        <f t="shared" si="1738"/>
        <v>10409.120000000001</v>
      </c>
      <c r="LA1290" s="98">
        <f t="shared" si="1739"/>
        <v>10409.120000000001</v>
      </c>
      <c r="LB1290" s="98">
        <f t="shared" si="1740"/>
        <v>10409.120000000001</v>
      </c>
      <c r="LC1290" s="98">
        <f t="shared" si="1741"/>
        <v>257080.01</v>
      </c>
      <c r="LD1290" s="98">
        <f t="shared" si="1742"/>
        <v>269365.21000000002</v>
      </c>
      <c r="LE1290" s="98">
        <f t="shared" si="1743"/>
        <v>284064.62</v>
      </c>
      <c r="LF1290" s="98">
        <f t="shared" si="1744"/>
        <v>3425.91</v>
      </c>
      <c r="LG1290" s="98">
        <f t="shared" si="1745"/>
        <v>2861.37</v>
      </c>
      <c r="LH1290" s="98">
        <f t="shared" si="1746"/>
        <v>2514.62</v>
      </c>
      <c r="LI1290" s="98">
        <f t="shared" si="1747"/>
        <v>1028320.04</v>
      </c>
      <c r="LJ1290" s="98">
        <f t="shared" si="1747"/>
        <v>1077460.8400000001</v>
      </c>
      <c r="LK1290" s="98">
        <f t="shared" si="1747"/>
        <v>1136258.48</v>
      </c>
      <c r="LL1290" s="98">
        <f t="shared" si="1748"/>
        <v>13703.64</v>
      </c>
      <c r="LM1290" s="98">
        <f t="shared" si="1748"/>
        <v>11445.48</v>
      </c>
      <c r="LN1290" s="98">
        <f t="shared" si="1748"/>
        <v>10058.48</v>
      </c>
      <c r="LO1290" s="103">
        <v>3</v>
      </c>
      <c r="LP1290" s="103">
        <v>3</v>
      </c>
      <c r="LQ1290" s="103">
        <v>3</v>
      </c>
      <c r="LR1290" s="98">
        <f t="shared" si="1749"/>
        <v>684528</v>
      </c>
      <c r="LS1290" s="98">
        <f t="shared" si="1750"/>
        <v>684528</v>
      </c>
      <c r="LT1290" s="98">
        <f t="shared" si="1751"/>
        <v>684528</v>
      </c>
      <c r="LU1290" s="98">
        <f t="shared" si="1752"/>
        <v>7806.84</v>
      </c>
      <c r="LV1290" s="98">
        <f t="shared" si="1753"/>
        <v>7806.84</v>
      </c>
      <c r="LW1290" s="98">
        <f t="shared" si="1754"/>
        <v>7806.84</v>
      </c>
      <c r="LX1290" s="98">
        <f t="shared" si="1755"/>
        <v>250250.74</v>
      </c>
      <c r="LY1290" s="98">
        <f t="shared" si="1756"/>
        <v>260583.53</v>
      </c>
      <c r="LZ1290" s="98">
        <f t="shared" si="1757"/>
        <v>272949.61</v>
      </c>
      <c r="MA1290" s="98">
        <f t="shared" si="1758"/>
        <v>1898.02</v>
      </c>
      <c r="MB1290" s="98">
        <f t="shared" si="1759"/>
        <v>1639.78</v>
      </c>
      <c r="MC1290" s="98">
        <f t="shared" si="1760"/>
        <v>1521.06</v>
      </c>
      <c r="MD1290" s="98">
        <f t="shared" si="1761"/>
        <v>750752.22</v>
      </c>
      <c r="ME1290" s="98">
        <f t="shared" si="1761"/>
        <v>781750.59</v>
      </c>
      <c r="MF1290" s="98">
        <f t="shared" si="1761"/>
        <v>818848.83</v>
      </c>
      <c r="MG1290" s="98">
        <f t="shared" si="1762"/>
        <v>5694.06</v>
      </c>
      <c r="MH1290" s="98">
        <f t="shared" si="1762"/>
        <v>4919.34</v>
      </c>
      <c r="MI1290" s="98">
        <f t="shared" si="1762"/>
        <v>4563.18</v>
      </c>
      <c r="MJ1290" s="103">
        <v>2</v>
      </c>
      <c r="MK1290" s="103">
        <v>2</v>
      </c>
      <c r="ML1290" s="103">
        <v>2</v>
      </c>
      <c r="MM1290" s="98">
        <f t="shared" si="1763"/>
        <v>456352</v>
      </c>
      <c r="MN1290" s="98">
        <f t="shared" si="1764"/>
        <v>456352</v>
      </c>
      <c r="MO1290" s="98">
        <f t="shared" si="1765"/>
        <v>456352</v>
      </c>
      <c r="MP1290" s="98">
        <f t="shared" si="1766"/>
        <v>5204.5600000000004</v>
      </c>
      <c r="MQ1290" s="98">
        <f t="shared" si="1767"/>
        <v>5204.5600000000004</v>
      </c>
      <c r="MR1290" s="98">
        <f t="shared" si="1768"/>
        <v>5204.5600000000004</v>
      </c>
      <c r="MS1290" s="98">
        <f t="shared" si="1769"/>
        <v>255048.36</v>
      </c>
      <c r="MT1290" s="98">
        <f t="shared" si="1770"/>
        <v>266216.05</v>
      </c>
      <c r="MU1290" s="98">
        <f t="shared" si="1771"/>
        <v>279575.83</v>
      </c>
      <c r="MV1290" s="98">
        <f t="shared" si="1772"/>
        <v>2200.1799999999998</v>
      </c>
      <c r="MW1290" s="98">
        <f t="shared" si="1773"/>
        <v>1803.52</v>
      </c>
      <c r="MX1290" s="98">
        <f t="shared" si="1774"/>
        <v>1554.33</v>
      </c>
      <c r="MY1290" s="98">
        <f t="shared" si="1775"/>
        <v>510096.72</v>
      </c>
      <c r="MZ1290" s="98">
        <f t="shared" si="1775"/>
        <v>532432.1</v>
      </c>
      <c r="NA1290" s="98">
        <f t="shared" si="1775"/>
        <v>559151.66</v>
      </c>
      <c r="NB1290" s="98">
        <f t="shared" si="1776"/>
        <v>4400.3599999999997</v>
      </c>
      <c r="NC1290" s="98">
        <f t="shared" si="1776"/>
        <v>3607.04</v>
      </c>
      <c r="ND1290" s="98">
        <f t="shared" si="1776"/>
        <v>3108.66</v>
      </c>
      <c r="NE1290" s="103">
        <v>1</v>
      </c>
      <c r="NF1290" s="103">
        <v>1</v>
      </c>
      <c r="NG1290" s="103">
        <v>1</v>
      </c>
      <c r="NH1290" s="98">
        <f t="shared" si="1777"/>
        <v>228176</v>
      </c>
      <c r="NI1290" s="98">
        <f t="shared" si="1778"/>
        <v>228176</v>
      </c>
      <c r="NJ1290" s="98">
        <f t="shared" si="1779"/>
        <v>228176</v>
      </c>
      <c r="NK1290" s="98">
        <f t="shared" si="1780"/>
        <v>2602.2800000000002</v>
      </c>
      <c r="NL1290" s="98">
        <f t="shared" si="1781"/>
        <v>2602.2800000000002</v>
      </c>
      <c r="NM1290" s="98">
        <f t="shared" si="1782"/>
        <v>2602.2800000000002</v>
      </c>
      <c r="NN1290" s="98">
        <f t="shared" si="1783"/>
        <v>252507.68</v>
      </c>
      <c r="NO1290" s="98">
        <f t="shared" si="1784"/>
        <v>262841.48</v>
      </c>
      <c r="NP1290" s="98">
        <f t="shared" si="1785"/>
        <v>275201.09000000003</v>
      </c>
      <c r="NQ1290" s="98">
        <f t="shared" si="1786"/>
        <v>2601.79</v>
      </c>
      <c r="NR1290" s="98">
        <f t="shared" si="1787"/>
        <v>2183.73</v>
      </c>
      <c r="NS1290" s="98">
        <f t="shared" si="1788"/>
        <v>1972.1</v>
      </c>
      <c r="NT1290" s="98">
        <f t="shared" si="1789"/>
        <v>252507.68</v>
      </c>
      <c r="NU1290" s="98">
        <f t="shared" si="1789"/>
        <v>262841.48</v>
      </c>
      <c r="NV1290" s="98">
        <f t="shared" si="1789"/>
        <v>275201.09000000003</v>
      </c>
      <c r="NW1290" s="98">
        <f t="shared" si="1790"/>
        <v>2601.79</v>
      </c>
      <c r="NX1290" s="98">
        <f t="shared" si="1790"/>
        <v>2183.73</v>
      </c>
      <c r="NY1290" s="98">
        <f t="shared" si="1790"/>
        <v>1972.1</v>
      </c>
      <c r="NZ1290" s="103">
        <v>1</v>
      </c>
      <c r="OA1290" s="103">
        <v>1</v>
      </c>
      <c r="OB1290" s="103">
        <v>1</v>
      </c>
      <c r="OC1290" s="98">
        <f t="shared" si="1791"/>
        <v>228176</v>
      </c>
      <c r="OD1290" s="98">
        <f t="shared" si="1792"/>
        <v>228176</v>
      </c>
      <c r="OE1290" s="98">
        <f t="shared" si="1793"/>
        <v>228176</v>
      </c>
      <c r="OF1290" s="98">
        <f t="shared" si="1794"/>
        <v>2602.2800000000002</v>
      </c>
      <c r="OG1290" s="98">
        <f t="shared" si="1795"/>
        <v>2602.2800000000002</v>
      </c>
      <c r="OH1290" s="98">
        <f t="shared" si="1796"/>
        <v>2602.2800000000002</v>
      </c>
      <c r="OI1290" s="98">
        <f t="shared" si="1797"/>
        <v>253777.44</v>
      </c>
      <c r="OJ1290" s="98">
        <f t="shared" si="1798"/>
        <v>265705.99</v>
      </c>
      <c r="OK1290" s="98">
        <f t="shared" si="1799"/>
        <v>279971.03999999998</v>
      </c>
      <c r="OL1290" s="98">
        <f t="shared" si="1800"/>
        <v>2806.05</v>
      </c>
      <c r="OM1290" s="98">
        <f t="shared" si="1801"/>
        <v>2425.5300000000002</v>
      </c>
      <c r="ON1290" s="98">
        <f t="shared" si="1802"/>
        <v>2270.6799999999998</v>
      </c>
      <c r="OO1290" s="98">
        <f t="shared" si="1803"/>
        <v>253777.44</v>
      </c>
      <c r="OP1290" s="98">
        <f t="shared" si="1803"/>
        <v>265705.99</v>
      </c>
      <c r="OQ1290" s="98">
        <f t="shared" si="1803"/>
        <v>279971.03999999998</v>
      </c>
      <c r="OR1290" s="98">
        <f t="shared" si="1804"/>
        <v>2806.05</v>
      </c>
      <c r="OS1290" s="98">
        <f t="shared" si="1804"/>
        <v>2425.5300000000002</v>
      </c>
      <c r="OT1290" s="98">
        <f t="shared" si="1804"/>
        <v>2270.6799999999998</v>
      </c>
      <c r="OU1290" s="103"/>
      <c r="OV1290" s="103"/>
      <c r="OW1290" s="103"/>
      <c r="OX1290" s="98">
        <f t="shared" si="1805"/>
        <v>0</v>
      </c>
      <c r="OY1290" s="98">
        <f t="shared" si="1806"/>
        <v>0</v>
      </c>
      <c r="OZ1290" s="98">
        <f t="shared" si="1807"/>
        <v>0</v>
      </c>
      <c r="PA1290" s="98">
        <f t="shared" si="1808"/>
        <v>0</v>
      </c>
      <c r="PB1290" s="98">
        <f t="shared" si="1809"/>
        <v>0</v>
      </c>
      <c r="PC1290" s="98">
        <f t="shared" si="1810"/>
        <v>0</v>
      </c>
      <c r="PD1290" s="98">
        <f t="shared" si="1811"/>
        <v>256073.46</v>
      </c>
      <c r="PE1290" s="98">
        <f t="shared" si="1812"/>
        <v>267589.46000000002</v>
      </c>
      <c r="PF1290" s="98">
        <f t="shared" si="1813"/>
        <v>281358.51</v>
      </c>
      <c r="PG1290" s="98">
        <f t="shared" si="1814"/>
        <v>2457.46</v>
      </c>
      <c r="PH1290" s="98">
        <f t="shared" si="1815"/>
        <v>2042.39</v>
      </c>
      <c r="PI1290" s="98">
        <f t="shared" si="1816"/>
        <v>1757.69</v>
      </c>
      <c r="PJ1290" s="98">
        <f t="shared" si="1817"/>
        <v>0</v>
      </c>
      <c r="PK1290" s="98">
        <f t="shared" si="1817"/>
        <v>0</v>
      </c>
      <c r="PL1290" s="98">
        <f t="shared" si="1817"/>
        <v>0</v>
      </c>
      <c r="PM1290" s="98">
        <f t="shared" si="1818"/>
        <v>0</v>
      </c>
      <c r="PN1290" s="98">
        <f t="shared" si="1818"/>
        <v>0</v>
      </c>
      <c r="PO1290" s="98">
        <f t="shared" si="1818"/>
        <v>0</v>
      </c>
      <c r="PP1290" s="103">
        <v>3</v>
      </c>
      <c r="PQ1290" s="103">
        <v>3</v>
      </c>
      <c r="PR1290" s="103">
        <v>3</v>
      </c>
      <c r="PS1290" s="98">
        <f t="shared" si="1819"/>
        <v>684528</v>
      </c>
      <c r="PT1290" s="98">
        <f t="shared" si="1820"/>
        <v>684528</v>
      </c>
      <c r="PU1290" s="98">
        <f t="shared" si="1821"/>
        <v>684528</v>
      </c>
      <c r="PV1290" s="98">
        <f t="shared" si="1822"/>
        <v>7806.84</v>
      </c>
      <c r="PW1290" s="98">
        <f t="shared" si="1823"/>
        <v>7806.84</v>
      </c>
      <c r="PX1290" s="98">
        <f t="shared" si="1824"/>
        <v>7806.84</v>
      </c>
      <c r="PY1290" s="98">
        <f t="shared" si="1825"/>
        <v>254742.66</v>
      </c>
      <c r="PZ1290" s="98">
        <f t="shared" si="1826"/>
        <v>265809.7</v>
      </c>
      <c r="QA1290" s="98">
        <f t="shared" si="1827"/>
        <v>279047.09000000003</v>
      </c>
      <c r="QB1290" s="98">
        <f t="shared" si="1828"/>
        <v>2841.27</v>
      </c>
      <c r="QC1290" s="98">
        <f t="shared" si="1829"/>
        <v>2404.61</v>
      </c>
      <c r="QD1290" s="98">
        <f t="shared" si="1830"/>
        <v>2195.73</v>
      </c>
      <c r="QE1290" s="98">
        <f t="shared" si="1831"/>
        <v>764227.98</v>
      </c>
      <c r="QF1290" s="98">
        <f t="shared" si="1831"/>
        <v>797429.1</v>
      </c>
      <c r="QG1290" s="98">
        <f t="shared" si="1831"/>
        <v>837141.27</v>
      </c>
      <c r="QH1290" s="98">
        <f t="shared" si="1832"/>
        <v>8523.81</v>
      </c>
      <c r="QI1290" s="98">
        <f t="shared" si="1832"/>
        <v>7213.83</v>
      </c>
      <c r="QJ1290" s="98">
        <f t="shared" si="1832"/>
        <v>6587.19</v>
      </c>
      <c r="QK1290" s="103">
        <v>4</v>
      </c>
      <c r="QL1290" s="103">
        <v>4</v>
      </c>
      <c r="QM1290" s="103">
        <v>4</v>
      </c>
      <c r="QN1290" s="98">
        <f t="shared" si="1833"/>
        <v>912704</v>
      </c>
      <c r="QO1290" s="98">
        <f t="shared" si="1834"/>
        <v>912704</v>
      </c>
      <c r="QP1290" s="98">
        <f t="shared" si="1835"/>
        <v>912704</v>
      </c>
      <c r="QQ1290" s="98">
        <f t="shared" si="1836"/>
        <v>10409.120000000001</v>
      </c>
      <c r="QR1290" s="98">
        <f t="shared" si="1837"/>
        <v>10409.120000000001</v>
      </c>
      <c r="QS1290" s="98">
        <f t="shared" si="1838"/>
        <v>10409.120000000001</v>
      </c>
      <c r="QT1290" s="98">
        <f t="shared" si="1839"/>
        <v>252445.82</v>
      </c>
      <c r="QU1290" s="98">
        <f t="shared" si="1840"/>
        <v>262856.75</v>
      </c>
      <c r="QV1290" s="98">
        <f t="shared" si="1841"/>
        <v>275313.3</v>
      </c>
      <c r="QW1290" s="98">
        <f t="shared" si="1842"/>
        <v>2021.92</v>
      </c>
      <c r="QX1290" s="98">
        <f t="shared" si="1843"/>
        <v>1667.78</v>
      </c>
      <c r="QY1290" s="98">
        <f t="shared" si="1844"/>
        <v>1464.25</v>
      </c>
      <c r="QZ1290" s="98">
        <f t="shared" si="1845"/>
        <v>1009783.28</v>
      </c>
      <c r="RA1290" s="98">
        <f t="shared" si="1845"/>
        <v>1051427</v>
      </c>
      <c r="RB1290" s="98">
        <f t="shared" si="1845"/>
        <v>1101253.2</v>
      </c>
      <c r="RC1290" s="98">
        <f t="shared" si="1846"/>
        <v>8087.68</v>
      </c>
      <c r="RD1290" s="98">
        <f t="shared" si="1846"/>
        <v>6671.12</v>
      </c>
      <c r="RE1290" s="98">
        <f t="shared" si="1846"/>
        <v>5857</v>
      </c>
      <c r="RF1290" s="103">
        <v>3</v>
      </c>
      <c r="RG1290" s="103">
        <v>3</v>
      </c>
      <c r="RH1290" s="103">
        <v>3</v>
      </c>
      <c r="RI1290" s="98">
        <f t="shared" si="1847"/>
        <v>684528</v>
      </c>
      <c r="RJ1290" s="98">
        <f t="shared" si="1848"/>
        <v>684528</v>
      </c>
      <c r="RK1290" s="98">
        <f t="shared" si="1849"/>
        <v>684528</v>
      </c>
      <c r="RL1290" s="98">
        <f t="shared" si="1850"/>
        <v>7806.84</v>
      </c>
      <c r="RM1290" s="98">
        <f t="shared" si="1851"/>
        <v>7806.84</v>
      </c>
      <c r="RN1290" s="98">
        <f t="shared" si="1852"/>
        <v>7806.84</v>
      </c>
      <c r="RO1290" s="98">
        <f t="shared" si="1853"/>
        <v>259241.60000000001</v>
      </c>
      <c r="RP1290" s="98">
        <f t="shared" si="1854"/>
        <v>269864.43</v>
      </c>
      <c r="RQ1290" s="98">
        <f t="shared" si="1855"/>
        <v>282601.90999999997</v>
      </c>
      <c r="RR1290" s="98">
        <f t="shared" si="1856"/>
        <v>2148.27</v>
      </c>
      <c r="RS1290" s="98">
        <f t="shared" si="1857"/>
        <v>1782.05</v>
      </c>
      <c r="RT1290" s="98">
        <f t="shared" si="1858"/>
        <v>1573.95</v>
      </c>
      <c r="RU1290" s="98">
        <f t="shared" si="1859"/>
        <v>777724.8</v>
      </c>
      <c r="RV1290" s="98">
        <f t="shared" si="1859"/>
        <v>809593.29</v>
      </c>
      <c r="RW1290" s="98">
        <f t="shared" si="1859"/>
        <v>847805.73</v>
      </c>
      <c r="RX1290" s="98">
        <f t="shared" si="1860"/>
        <v>6444.81</v>
      </c>
      <c r="RY1290" s="98">
        <f t="shared" si="1860"/>
        <v>5346.15</v>
      </c>
      <c r="RZ1290" s="98">
        <f t="shared" si="1860"/>
        <v>4721.8500000000004</v>
      </c>
      <c r="SA1290" s="103">
        <v>6</v>
      </c>
      <c r="SB1290" s="103">
        <v>6</v>
      </c>
      <c r="SC1290" s="103">
        <v>6</v>
      </c>
      <c r="SD1290" s="98">
        <f t="shared" si="1861"/>
        <v>1369056</v>
      </c>
      <c r="SE1290" s="98">
        <f t="shared" si="1862"/>
        <v>1369056</v>
      </c>
      <c r="SF1290" s="98">
        <f t="shared" si="1863"/>
        <v>1369056</v>
      </c>
      <c r="SG1290" s="98">
        <f t="shared" si="1864"/>
        <v>15613.68</v>
      </c>
      <c r="SH1290" s="98">
        <f t="shared" si="1865"/>
        <v>15613.68</v>
      </c>
      <c r="SI1290" s="98">
        <f t="shared" si="1866"/>
        <v>15613.68</v>
      </c>
      <c r="SJ1290" s="98">
        <f t="shared" si="1867"/>
        <v>255571.92</v>
      </c>
      <c r="SK1290" s="98">
        <f t="shared" si="1868"/>
        <v>266744.81</v>
      </c>
      <c r="SL1290" s="98">
        <f t="shared" si="1869"/>
        <v>280126.73</v>
      </c>
      <c r="SM1290" s="98">
        <f t="shared" si="1870"/>
        <v>3776.5</v>
      </c>
      <c r="SN1290" s="98">
        <f t="shared" si="1871"/>
        <v>3166.86</v>
      </c>
      <c r="SO1290" s="98">
        <f t="shared" si="1872"/>
        <v>2841.85</v>
      </c>
      <c r="SP1290" s="98">
        <f t="shared" si="1873"/>
        <v>1533431.52</v>
      </c>
      <c r="SQ1290" s="98">
        <f t="shared" si="1873"/>
        <v>1600468.86</v>
      </c>
      <c r="SR1290" s="98">
        <f t="shared" si="1873"/>
        <v>1680760.38</v>
      </c>
      <c r="SS1290" s="98">
        <f t="shared" si="1874"/>
        <v>22659</v>
      </c>
      <c r="ST1290" s="98">
        <f t="shared" si="1874"/>
        <v>19001.16</v>
      </c>
      <c r="SU1290" s="98">
        <f t="shared" si="1874"/>
        <v>17051.099999999999</v>
      </c>
      <c r="SV1290" s="103">
        <v>4</v>
      </c>
      <c r="SW1290" s="103">
        <v>4</v>
      </c>
      <c r="SX1290" s="103">
        <v>4</v>
      </c>
      <c r="SY1290" s="98">
        <f t="shared" si="1875"/>
        <v>912704</v>
      </c>
      <c r="SZ1290" s="98">
        <f t="shared" si="1876"/>
        <v>912704</v>
      </c>
      <c r="TA1290" s="98">
        <f t="shared" si="1877"/>
        <v>912704</v>
      </c>
      <c r="TB1290" s="98">
        <f t="shared" si="1878"/>
        <v>10409.120000000001</v>
      </c>
      <c r="TC1290" s="98">
        <f t="shared" si="1879"/>
        <v>10409.120000000001</v>
      </c>
      <c r="TD1290" s="98">
        <f t="shared" si="1880"/>
        <v>10409.120000000001</v>
      </c>
      <c r="TE1290" s="98">
        <f t="shared" si="1881"/>
        <v>253737.79</v>
      </c>
      <c r="TF1290" s="98">
        <f t="shared" si="1882"/>
        <v>264396.05</v>
      </c>
      <c r="TG1290" s="98">
        <f t="shared" si="1883"/>
        <v>277150.5</v>
      </c>
      <c r="TH1290" s="98">
        <f t="shared" si="1884"/>
        <v>2330.5500000000002</v>
      </c>
      <c r="TI1290" s="98">
        <f t="shared" si="1885"/>
        <v>1933.53</v>
      </c>
      <c r="TJ1290" s="98">
        <f t="shared" si="1886"/>
        <v>1708.55</v>
      </c>
      <c r="TK1290" s="98">
        <f t="shared" si="1887"/>
        <v>1014951.16</v>
      </c>
      <c r="TL1290" s="98">
        <f t="shared" si="1887"/>
        <v>1057584.2</v>
      </c>
      <c r="TM1290" s="98">
        <f t="shared" si="1887"/>
        <v>1108602</v>
      </c>
      <c r="TN1290" s="98">
        <f t="shared" si="1888"/>
        <v>9322.2000000000007</v>
      </c>
      <c r="TO1290" s="98">
        <f t="shared" si="1888"/>
        <v>7734.12</v>
      </c>
      <c r="TP1290" s="98">
        <f t="shared" si="1888"/>
        <v>6834.2</v>
      </c>
      <c r="TQ1290" s="103">
        <v>4</v>
      </c>
      <c r="TR1290" s="103">
        <v>4</v>
      </c>
      <c r="TS1290" s="103">
        <v>4</v>
      </c>
      <c r="TT1290" s="98">
        <f t="shared" si="1889"/>
        <v>912704</v>
      </c>
      <c r="TU1290" s="98">
        <f t="shared" si="1890"/>
        <v>912704</v>
      </c>
      <c r="TV1290" s="98">
        <f t="shared" si="1891"/>
        <v>912704</v>
      </c>
      <c r="TW1290" s="98">
        <f t="shared" si="1892"/>
        <v>10409.120000000001</v>
      </c>
      <c r="TX1290" s="98">
        <f t="shared" si="1893"/>
        <v>10409.120000000001</v>
      </c>
      <c r="TY1290" s="98">
        <f t="shared" si="1894"/>
        <v>10409.120000000001</v>
      </c>
      <c r="TZ1290" s="98">
        <f t="shared" si="1895"/>
        <v>251107.04</v>
      </c>
      <c r="UA1290" s="98">
        <f t="shared" si="1896"/>
        <v>261870.48</v>
      </c>
      <c r="UB1290" s="98">
        <f t="shared" si="1897"/>
        <v>274748.40999999997</v>
      </c>
      <c r="UC1290" s="98">
        <f t="shared" si="1898"/>
        <v>2804.63</v>
      </c>
      <c r="UD1290" s="98">
        <f t="shared" si="1899"/>
        <v>2389.12</v>
      </c>
      <c r="UE1290" s="98">
        <f t="shared" si="1900"/>
        <v>2151.35</v>
      </c>
      <c r="UF1290" s="98">
        <f t="shared" si="1901"/>
        <v>1004428.16</v>
      </c>
      <c r="UG1290" s="98">
        <f t="shared" si="1901"/>
        <v>1047481.92</v>
      </c>
      <c r="UH1290" s="98">
        <f t="shared" si="1901"/>
        <v>1098993.6399999999</v>
      </c>
      <c r="UI1290" s="98">
        <f t="shared" si="1902"/>
        <v>11218.52</v>
      </c>
      <c r="UJ1290" s="98">
        <f t="shared" si="1902"/>
        <v>9556.48</v>
      </c>
      <c r="UK1290" s="98">
        <f t="shared" si="1902"/>
        <v>8605.4</v>
      </c>
      <c r="UL1290" s="103">
        <v>3</v>
      </c>
      <c r="UM1290" s="103">
        <v>3</v>
      </c>
      <c r="UN1290" s="103">
        <v>3</v>
      </c>
      <c r="UO1290" s="98">
        <f t="shared" si="1903"/>
        <v>684528</v>
      </c>
      <c r="UP1290" s="98">
        <f t="shared" si="1904"/>
        <v>684528</v>
      </c>
      <c r="UQ1290" s="98">
        <f t="shared" si="1905"/>
        <v>684528</v>
      </c>
      <c r="UR1290" s="98">
        <f t="shared" si="1906"/>
        <v>7806.84</v>
      </c>
      <c r="US1290" s="98">
        <f t="shared" si="1907"/>
        <v>7806.84</v>
      </c>
      <c r="UT1290" s="98">
        <f t="shared" si="1908"/>
        <v>7806.84</v>
      </c>
      <c r="UU1290" s="98">
        <f t="shared" si="1909"/>
        <v>255099.51999999999</v>
      </c>
      <c r="UV1290" s="98">
        <f t="shared" si="1910"/>
        <v>266548.34000000003</v>
      </c>
      <c r="UW1290" s="98">
        <f t="shared" si="1911"/>
        <v>280111.96000000002</v>
      </c>
      <c r="UX1290" s="98">
        <f t="shared" si="1912"/>
        <v>1469.5</v>
      </c>
      <c r="UY1290" s="98">
        <f t="shared" si="1913"/>
        <v>1227.8399999999999</v>
      </c>
      <c r="UZ1290" s="98">
        <f t="shared" si="1914"/>
        <v>1054.6400000000001</v>
      </c>
      <c r="VA1290" s="98">
        <f t="shared" si="1915"/>
        <v>765298.56</v>
      </c>
      <c r="VB1290" s="98">
        <f t="shared" si="1915"/>
        <v>799645.02</v>
      </c>
      <c r="VC1290" s="98">
        <f t="shared" si="1915"/>
        <v>840335.88</v>
      </c>
      <c r="VD1290" s="98">
        <f t="shared" si="1916"/>
        <v>4408.5</v>
      </c>
      <c r="VE1290" s="98">
        <f t="shared" si="1916"/>
        <v>3683.52</v>
      </c>
      <c r="VF1290" s="98">
        <f t="shared" si="1916"/>
        <v>3163.92</v>
      </c>
      <c r="VG1290" s="103">
        <v>3</v>
      </c>
      <c r="VH1290" s="103">
        <v>3</v>
      </c>
      <c r="VI1290" s="103">
        <v>3</v>
      </c>
      <c r="VJ1290" s="98">
        <f t="shared" si="1917"/>
        <v>684528</v>
      </c>
      <c r="VK1290" s="98">
        <f t="shared" si="1918"/>
        <v>684528</v>
      </c>
      <c r="VL1290" s="98">
        <f t="shared" si="1919"/>
        <v>684528</v>
      </c>
      <c r="VM1290" s="98">
        <f t="shared" si="1920"/>
        <v>7806.84</v>
      </c>
      <c r="VN1290" s="98">
        <f t="shared" si="1921"/>
        <v>7806.84</v>
      </c>
      <c r="VO1290" s="98">
        <f t="shared" si="1922"/>
        <v>7806.84</v>
      </c>
      <c r="VP1290" s="98">
        <f t="shared" si="1923"/>
        <v>250988.69</v>
      </c>
      <c r="VQ1290" s="98">
        <f t="shared" si="1924"/>
        <v>261120.01</v>
      </c>
      <c r="VR1290" s="98">
        <f t="shared" si="1925"/>
        <v>273240.33</v>
      </c>
      <c r="VS1290" s="98">
        <f t="shared" si="1926"/>
        <v>1817.33</v>
      </c>
      <c r="VT1290" s="98">
        <f t="shared" si="1927"/>
        <v>1528.58</v>
      </c>
      <c r="VU1290" s="98">
        <f t="shared" si="1928"/>
        <v>1338.71</v>
      </c>
      <c r="VV1290" s="98">
        <f t="shared" si="1929"/>
        <v>752966.07</v>
      </c>
      <c r="VW1290" s="98">
        <f t="shared" si="1929"/>
        <v>783360.03</v>
      </c>
      <c r="VX1290" s="98">
        <f t="shared" si="1929"/>
        <v>819720.99</v>
      </c>
      <c r="VY1290" s="98">
        <f t="shared" si="1930"/>
        <v>5451.99</v>
      </c>
      <c r="VZ1290" s="98">
        <f t="shared" si="1930"/>
        <v>4585.74</v>
      </c>
      <c r="WA1290" s="98">
        <f t="shared" si="1930"/>
        <v>4016.13</v>
      </c>
      <c r="WB1290" s="103"/>
      <c r="WC1290" s="103"/>
      <c r="WD1290" s="103"/>
      <c r="WE1290" s="98">
        <f t="shared" si="1931"/>
        <v>0</v>
      </c>
      <c r="WF1290" s="98">
        <f t="shared" si="1932"/>
        <v>0</v>
      </c>
      <c r="WG1290" s="98">
        <f t="shared" si="1933"/>
        <v>0</v>
      </c>
      <c r="WH1290" s="98">
        <f t="shared" si="1934"/>
        <v>0</v>
      </c>
      <c r="WI1290" s="98">
        <f t="shared" si="1935"/>
        <v>0</v>
      </c>
      <c r="WJ1290" s="98">
        <f t="shared" si="1936"/>
        <v>0</v>
      </c>
      <c r="WK1290" s="98">
        <f t="shared" si="1937"/>
        <v>254908.79999999999</v>
      </c>
      <c r="WL1290" s="98">
        <f t="shared" si="1938"/>
        <v>265908.26</v>
      </c>
      <c r="WM1290" s="98">
        <f t="shared" si="1939"/>
        <v>279057.55</v>
      </c>
      <c r="WN1290" s="98">
        <f t="shared" si="1940"/>
        <v>2114.94</v>
      </c>
      <c r="WO1290" s="98">
        <f t="shared" si="1941"/>
        <v>1764.32</v>
      </c>
      <c r="WP1290" s="98">
        <f t="shared" si="1942"/>
        <v>1533.14</v>
      </c>
      <c r="WQ1290" s="98">
        <f t="shared" si="1943"/>
        <v>0</v>
      </c>
      <c r="WR1290" s="98">
        <f t="shared" si="1943"/>
        <v>0</v>
      </c>
      <c r="WS1290" s="98">
        <f t="shared" si="1943"/>
        <v>0</v>
      </c>
      <c r="WT1290" s="98">
        <f t="shared" si="1944"/>
        <v>0</v>
      </c>
      <c r="WU1290" s="98">
        <f t="shared" si="1944"/>
        <v>0</v>
      </c>
      <c r="WV1290" s="98">
        <f t="shared" si="1944"/>
        <v>0</v>
      </c>
      <c r="WW1290" s="103">
        <v>5</v>
      </c>
      <c r="WX1290" s="103">
        <v>5</v>
      </c>
      <c r="WY1290" s="103">
        <v>5</v>
      </c>
      <c r="WZ1290" s="98">
        <f t="shared" si="1945"/>
        <v>1140880</v>
      </c>
      <c r="XA1290" s="98">
        <f t="shared" si="1946"/>
        <v>1140880</v>
      </c>
      <c r="XB1290" s="98">
        <f t="shared" si="1947"/>
        <v>1140880</v>
      </c>
      <c r="XC1290" s="98">
        <f t="shared" si="1948"/>
        <v>13011.4</v>
      </c>
      <c r="XD1290" s="98">
        <f t="shared" si="1949"/>
        <v>13011.4</v>
      </c>
      <c r="XE1290" s="98">
        <f t="shared" si="1950"/>
        <v>13011.4</v>
      </c>
      <c r="XF1290" s="98">
        <f t="shared" si="1951"/>
        <v>253528.42</v>
      </c>
      <c r="XG1290" s="98">
        <f t="shared" si="1952"/>
        <v>264035.89</v>
      </c>
      <c r="XH1290" s="98">
        <f t="shared" si="1953"/>
        <v>276603.46000000002</v>
      </c>
      <c r="XI1290" s="98">
        <f t="shared" si="1954"/>
        <v>1572.58</v>
      </c>
      <c r="XJ1290" s="98">
        <f t="shared" si="1955"/>
        <v>1324.3</v>
      </c>
      <c r="XK1290" s="98">
        <f t="shared" si="1956"/>
        <v>1169.27</v>
      </c>
      <c r="XL1290" s="98">
        <f t="shared" si="1957"/>
        <v>1267642.1000000001</v>
      </c>
      <c r="XM1290" s="98">
        <f t="shared" si="1957"/>
        <v>1320179.45</v>
      </c>
      <c r="XN1290" s="98">
        <f t="shared" si="1957"/>
        <v>1383017.3</v>
      </c>
      <c r="XO1290" s="98">
        <f t="shared" si="1958"/>
        <v>7862.9</v>
      </c>
      <c r="XP1290" s="98">
        <f t="shared" si="1958"/>
        <v>6621.5</v>
      </c>
      <c r="XQ1290" s="98">
        <f t="shared" si="1958"/>
        <v>5846.35</v>
      </c>
      <c r="XR1290" s="103"/>
      <c r="XS1290" s="103"/>
      <c r="XT1290" s="103"/>
      <c r="XU1290" s="98">
        <f t="shared" si="1959"/>
        <v>0</v>
      </c>
      <c r="XV1290" s="98">
        <f t="shared" si="1960"/>
        <v>0</v>
      </c>
      <c r="XW1290" s="98">
        <f t="shared" si="1961"/>
        <v>0</v>
      </c>
      <c r="XX1290" s="98">
        <f t="shared" si="1962"/>
        <v>0</v>
      </c>
      <c r="XY1290" s="98">
        <f t="shared" si="1963"/>
        <v>0</v>
      </c>
      <c r="XZ1290" s="98">
        <f t="shared" si="1964"/>
        <v>0</v>
      </c>
      <c r="YA1290" s="98">
        <f t="shared" si="1965"/>
        <v>0</v>
      </c>
      <c r="YB1290" s="98">
        <f t="shared" si="1966"/>
        <v>0</v>
      </c>
      <c r="YC1290" s="98">
        <f t="shared" si="1967"/>
        <v>0</v>
      </c>
      <c r="YD1290" s="98">
        <f t="shared" si="1968"/>
        <v>0</v>
      </c>
      <c r="YE1290" s="98">
        <f t="shared" si="1969"/>
        <v>0</v>
      </c>
      <c r="YF1290" s="98">
        <f t="shared" si="1970"/>
        <v>0</v>
      </c>
      <c r="YG1290" s="98">
        <f t="shared" si="1971"/>
        <v>0</v>
      </c>
      <c r="YH1290" s="98">
        <f t="shared" si="1971"/>
        <v>0</v>
      </c>
      <c r="YI1290" s="98">
        <f t="shared" si="1971"/>
        <v>0</v>
      </c>
      <c r="YJ1290" s="98">
        <f t="shared" si="1972"/>
        <v>0</v>
      </c>
      <c r="YK1290" s="98">
        <f t="shared" si="1972"/>
        <v>0</v>
      </c>
      <c r="YL1290" s="98">
        <f t="shared" si="1972"/>
        <v>0</v>
      </c>
      <c r="YM1290" s="146">
        <f t="shared" si="1973"/>
        <v>73</v>
      </c>
      <c r="YN1290" s="146">
        <f t="shared" si="1973"/>
        <v>73</v>
      </c>
      <c r="YO1290" s="146">
        <f t="shared" si="1973"/>
        <v>73</v>
      </c>
      <c r="YP1290" s="98">
        <f t="shared" si="1974"/>
        <v>16656848</v>
      </c>
      <c r="YQ1290" s="98">
        <f t="shared" si="1975"/>
        <v>16656848</v>
      </c>
      <c r="YR1290" s="98">
        <f t="shared" si="1976"/>
        <v>16656848</v>
      </c>
      <c r="YS1290" s="98">
        <f t="shared" si="1977"/>
        <v>189966.44</v>
      </c>
      <c r="YT1290" s="98">
        <f t="shared" si="1978"/>
        <v>189966.44</v>
      </c>
      <c r="YU1290" s="98">
        <f t="shared" si="1979"/>
        <v>189966.44</v>
      </c>
      <c r="YV1290" s="98">
        <f t="shared" si="1980"/>
        <v>254517.7</v>
      </c>
      <c r="YW1290" s="98">
        <f t="shared" si="1981"/>
        <v>265471.7</v>
      </c>
      <c r="YX1290" s="98">
        <f t="shared" si="1982"/>
        <v>278569.14</v>
      </c>
      <c r="YY1290" s="98">
        <f t="shared" si="1983"/>
        <v>2268.2199999999998</v>
      </c>
      <c r="YZ1290" s="98">
        <f t="shared" si="1984"/>
        <v>1906.7</v>
      </c>
      <c r="ZA1290" s="98">
        <f t="shared" si="1985"/>
        <v>1707.72</v>
      </c>
      <c r="ZB1290" s="98">
        <f t="shared" si="1986"/>
        <v>18579792.100000001</v>
      </c>
      <c r="ZC1290" s="98">
        <f t="shared" si="1986"/>
        <v>19379434.100000001</v>
      </c>
      <c r="ZD1290" s="98">
        <f t="shared" si="1986"/>
        <v>20335547.219999999</v>
      </c>
      <c r="ZE1290" s="98">
        <f t="shared" si="1987"/>
        <v>165580.06</v>
      </c>
      <c r="ZF1290" s="98">
        <f t="shared" si="1987"/>
        <v>139189.1</v>
      </c>
      <c r="ZG1290" s="98">
        <f t="shared" si="1987"/>
        <v>124663.56</v>
      </c>
    </row>
    <row r="1291" spans="1:683" ht="36">
      <c r="A1291" s="12" t="s">
        <v>732</v>
      </c>
      <c r="B1291" s="297" t="s">
        <v>712</v>
      </c>
      <c r="C1291" s="5"/>
      <c r="D1291" s="652"/>
      <c r="E1291" s="286"/>
      <c r="F1291" s="111">
        <f t="shared" si="1537"/>
        <v>107255</v>
      </c>
      <c r="G1291" s="111">
        <f t="shared" si="1537"/>
        <v>107929</v>
      </c>
      <c r="H1291" s="111">
        <f t="shared" si="1537"/>
        <v>108811</v>
      </c>
      <c r="I1291" s="98">
        <f t="shared" si="1538"/>
        <v>2614.56</v>
      </c>
      <c r="J1291" s="98">
        <f t="shared" si="1538"/>
        <v>2614.56</v>
      </c>
      <c r="K1291" s="98">
        <f t="shared" si="1538"/>
        <v>2614.56</v>
      </c>
      <c r="L1291" s="103"/>
      <c r="M1291" s="103"/>
      <c r="N1291" s="103"/>
      <c r="O1291" s="98">
        <f t="shared" si="1539"/>
        <v>0</v>
      </c>
      <c r="P1291" s="98">
        <f t="shared" si="1540"/>
        <v>0</v>
      </c>
      <c r="Q1291" s="98">
        <f t="shared" si="1541"/>
        <v>0</v>
      </c>
      <c r="R1291" s="98">
        <f t="shared" si="1542"/>
        <v>0</v>
      </c>
      <c r="S1291" s="98">
        <f t="shared" si="1543"/>
        <v>0</v>
      </c>
      <c r="T1291" s="98">
        <f t="shared" si="1544"/>
        <v>0</v>
      </c>
      <c r="U1291" s="98">
        <f t="shared" si="1545"/>
        <v>121327.01</v>
      </c>
      <c r="V1291" s="98">
        <f t="shared" si="1546"/>
        <v>127657.99</v>
      </c>
      <c r="W1291" s="98">
        <f t="shared" si="1547"/>
        <v>135417.88</v>
      </c>
      <c r="X1291" s="98">
        <f t="shared" si="1548"/>
        <v>2447.4</v>
      </c>
      <c r="Y1291" s="98">
        <f t="shared" si="1549"/>
        <v>2042.32</v>
      </c>
      <c r="Z1291" s="98">
        <f t="shared" si="1550"/>
        <v>1886.37</v>
      </c>
      <c r="AA1291" s="98">
        <f t="shared" si="1551"/>
        <v>0</v>
      </c>
      <c r="AB1291" s="98">
        <f t="shared" si="1551"/>
        <v>0</v>
      </c>
      <c r="AC1291" s="98">
        <f t="shared" si="1551"/>
        <v>0</v>
      </c>
      <c r="AD1291" s="98">
        <f t="shared" si="1552"/>
        <v>0</v>
      </c>
      <c r="AE1291" s="98">
        <f t="shared" si="1552"/>
        <v>0</v>
      </c>
      <c r="AF1291" s="98">
        <f t="shared" si="1552"/>
        <v>0</v>
      </c>
      <c r="AG1291" s="103"/>
      <c r="AH1291" s="103"/>
      <c r="AI1291" s="103"/>
      <c r="AJ1291" s="98">
        <f t="shared" si="1553"/>
        <v>0</v>
      </c>
      <c r="AK1291" s="98">
        <f t="shared" si="1554"/>
        <v>0</v>
      </c>
      <c r="AL1291" s="98">
        <f t="shared" si="1555"/>
        <v>0</v>
      </c>
      <c r="AM1291" s="98">
        <f t="shared" si="1556"/>
        <v>0</v>
      </c>
      <c r="AN1291" s="98">
        <f t="shared" si="1557"/>
        <v>0</v>
      </c>
      <c r="AO1291" s="98">
        <f t="shared" si="1558"/>
        <v>0</v>
      </c>
      <c r="AP1291" s="98">
        <f t="shared" si="1559"/>
        <v>120531.56</v>
      </c>
      <c r="AQ1291" s="98">
        <f t="shared" si="1560"/>
        <v>126836.27</v>
      </c>
      <c r="AR1291" s="98">
        <f t="shared" si="1561"/>
        <v>134562.60999999999</v>
      </c>
      <c r="AS1291" s="98">
        <f t="shared" si="1562"/>
        <v>2986.57</v>
      </c>
      <c r="AT1291" s="98">
        <f t="shared" si="1563"/>
        <v>2648.75</v>
      </c>
      <c r="AU1291" s="98">
        <f t="shared" si="1564"/>
        <v>2455.9699999999998</v>
      </c>
      <c r="AV1291" s="98">
        <f t="shared" si="1565"/>
        <v>0</v>
      </c>
      <c r="AW1291" s="98">
        <f t="shared" si="1565"/>
        <v>0</v>
      </c>
      <c r="AX1291" s="98">
        <f t="shared" si="1565"/>
        <v>0</v>
      </c>
      <c r="AY1291" s="98">
        <f t="shared" si="1566"/>
        <v>0</v>
      </c>
      <c r="AZ1291" s="98">
        <f t="shared" si="1566"/>
        <v>0</v>
      </c>
      <c r="BA1291" s="98">
        <f t="shared" si="1566"/>
        <v>0</v>
      </c>
      <c r="BB1291" s="103"/>
      <c r="BC1291" s="103"/>
      <c r="BD1291" s="103"/>
      <c r="BE1291" s="98">
        <f t="shared" si="1567"/>
        <v>0</v>
      </c>
      <c r="BF1291" s="98">
        <f t="shared" si="1568"/>
        <v>0</v>
      </c>
      <c r="BG1291" s="98">
        <f t="shared" si="1569"/>
        <v>0</v>
      </c>
      <c r="BH1291" s="98">
        <f t="shared" si="1570"/>
        <v>0</v>
      </c>
      <c r="BI1291" s="98">
        <f t="shared" si="1571"/>
        <v>0</v>
      </c>
      <c r="BJ1291" s="98">
        <f t="shared" si="1572"/>
        <v>0</v>
      </c>
      <c r="BK1291" s="98">
        <f t="shared" si="1573"/>
        <v>119901.71</v>
      </c>
      <c r="BL1291" s="98">
        <f t="shared" si="1574"/>
        <v>125711.11</v>
      </c>
      <c r="BM1291" s="98">
        <f t="shared" si="1575"/>
        <v>132831</v>
      </c>
      <c r="BN1291" s="98">
        <f t="shared" si="1576"/>
        <v>1966.62</v>
      </c>
      <c r="BO1291" s="98">
        <f t="shared" si="1577"/>
        <v>1664.05</v>
      </c>
      <c r="BP1291" s="98">
        <f t="shared" si="1578"/>
        <v>1502.44</v>
      </c>
      <c r="BQ1291" s="98">
        <f t="shared" si="1579"/>
        <v>0</v>
      </c>
      <c r="BR1291" s="98">
        <f t="shared" si="1579"/>
        <v>0</v>
      </c>
      <c r="BS1291" s="98">
        <f t="shared" si="1579"/>
        <v>0</v>
      </c>
      <c r="BT1291" s="98">
        <f t="shared" si="1580"/>
        <v>0</v>
      </c>
      <c r="BU1291" s="98">
        <f t="shared" si="1580"/>
        <v>0</v>
      </c>
      <c r="BV1291" s="98">
        <f t="shared" si="1580"/>
        <v>0</v>
      </c>
      <c r="BW1291" s="103"/>
      <c r="BX1291" s="103"/>
      <c r="BY1291" s="103"/>
      <c r="BZ1291" s="98">
        <f t="shared" si="1581"/>
        <v>0</v>
      </c>
      <c r="CA1291" s="98">
        <f t="shared" si="1582"/>
        <v>0</v>
      </c>
      <c r="CB1291" s="98">
        <f t="shared" si="1583"/>
        <v>0</v>
      </c>
      <c r="CC1291" s="98">
        <f t="shared" si="1584"/>
        <v>0</v>
      </c>
      <c r="CD1291" s="98">
        <f t="shared" si="1585"/>
        <v>0</v>
      </c>
      <c r="CE1291" s="98">
        <f t="shared" si="1586"/>
        <v>0</v>
      </c>
      <c r="CF1291" s="98">
        <f t="shared" si="1587"/>
        <v>119905.88</v>
      </c>
      <c r="CG1291" s="98">
        <f t="shared" si="1588"/>
        <v>125968.45</v>
      </c>
      <c r="CH1291" s="98">
        <f t="shared" si="1589"/>
        <v>133401.93</v>
      </c>
      <c r="CI1291" s="98">
        <f t="shared" si="1590"/>
        <v>2789.43</v>
      </c>
      <c r="CJ1291" s="98">
        <f t="shared" si="1591"/>
        <v>2308.15</v>
      </c>
      <c r="CK1291" s="98">
        <f t="shared" si="1592"/>
        <v>2161.54</v>
      </c>
      <c r="CL1291" s="98">
        <f t="shared" si="1593"/>
        <v>0</v>
      </c>
      <c r="CM1291" s="98">
        <f t="shared" si="1593"/>
        <v>0</v>
      </c>
      <c r="CN1291" s="98">
        <f t="shared" si="1593"/>
        <v>0</v>
      </c>
      <c r="CO1291" s="98">
        <f t="shared" si="1594"/>
        <v>0</v>
      </c>
      <c r="CP1291" s="98">
        <f t="shared" si="1594"/>
        <v>0</v>
      </c>
      <c r="CQ1291" s="98">
        <f t="shared" si="1594"/>
        <v>0</v>
      </c>
      <c r="CR1291" s="103"/>
      <c r="CS1291" s="103"/>
      <c r="CT1291" s="103"/>
      <c r="CU1291" s="98">
        <f t="shared" si="1595"/>
        <v>0</v>
      </c>
      <c r="CV1291" s="98">
        <f t="shared" si="1596"/>
        <v>0</v>
      </c>
      <c r="CW1291" s="98">
        <f t="shared" si="1597"/>
        <v>0</v>
      </c>
      <c r="CX1291" s="98">
        <f t="shared" si="1598"/>
        <v>0</v>
      </c>
      <c r="CY1291" s="98">
        <f t="shared" si="1599"/>
        <v>0</v>
      </c>
      <c r="CZ1291" s="98">
        <f t="shared" si="1600"/>
        <v>0</v>
      </c>
      <c r="DA1291" s="98">
        <f t="shared" si="1601"/>
        <v>118696.66</v>
      </c>
      <c r="DB1291" s="98">
        <f t="shared" si="1602"/>
        <v>124263.35</v>
      </c>
      <c r="DC1291" s="98">
        <f t="shared" si="1603"/>
        <v>131095.16</v>
      </c>
      <c r="DD1291" s="98">
        <f t="shared" si="1604"/>
        <v>1700.24</v>
      </c>
      <c r="DE1291" s="98">
        <f t="shared" si="1605"/>
        <v>1415.79</v>
      </c>
      <c r="DF1291" s="98">
        <f t="shared" si="1606"/>
        <v>1293.7</v>
      </c>
      <c r="DG1291" s="98">
        <f t="shared" si="1607"/>
        <v>0</v>
      </c>
      <c r="DH1291" s="98">
        <f t="shared" si="1607"/>
        <v>0</v>
      </c>
      <c r="DI1291" s="98">
        <f t="shared" si="1607"/>
        <v>0</v>
      </c>
      <c r="DJ1291" s="98">
        <f t="shared" si="1608"/>
        <v>0</v>
      </c>
      <c r="DK1291" s="98">
        <f t="shared" si="1608"/>
        <v>0</v>
      </c>
      <c r="DL1291" s="98">
        <f t="shared" si="1608"/>
        <v>0</v>
      </c>
      <c r="DM1291" s="103"/>
      <c r="DN1291" s="103"/>
      <c r="DO1291" s="103"/>
      <c r="DP1291" s="98">
        <f t="shared" si="1609"/>
        <v>0</v>
      </c>
      <c r="DQ1291" s="98">
        <f t="shared" si="1610"/>
        <v>0</v>
      </c>
      <c r="DR1291" s="98">
        <f t="shared" si="1611"/>
        <v>0</v>
      </c>
      <c r="DS1291" s="98">
        <f t="shared" si="1612"/>
        <v>0</v>
      </c>
      <c r="DT1291" s="98">
        <f t="shared" si="1613"/>
        <v>0</v>
      </c>
      <c r="DU1291" s="98">
        <f t="shared" si="1614"/>
        <v>0</v>
      </c>
      <c r="DV1291" s="98">
        <f t="shared" si="1615"/>
        <v>120555.87</v>
      </c>
      <c r="DW1291" s="98">
        <f t="shared" si="1616"/>
        <v>126862.91</v>
      </c>
      <c r="DX1291" s="98">
        <f t="shared" si="1617"/>
        <v>134590.51</v>
      </c>
      <c r="DY1291" s="98">
        <f t="shared" si="1618"/>
        <v>2349.0500000000002</v>
      </c>
      <c r="DZ1291" s="98">
        <f t="shared" si="1619"/>
        <v>1947.87</v>
      </c>
      <c r="EA1291" s="98">
        <f t="shared" si="1620"/>
        <v>1792.84</v>
      </c>
      <c r="EB1291" s="98">
        <f t="shared" si="1621"/>
        <v>0</v>
      </c>
      <c r="EC1291" s="98">
        <f t="shared" si="1621"/>
        <v>0</v>
      </c>
      <c r="ED1291" s="98">
        <f t="shared" si="1621"/>
        <v>0</v>
      </c>
      <c r="EE1291" s="98">
        <f t="shared" si="1622"/>
        <v>0</v>
      </c>
      <c r="EF1291" s="98">
        <f t="shared" si="1622"/>
        <v>0</v>
      </c>
      <c r="EG1291" s="98">
        <f t="shared" si="1622"/>
        <v>0</v>
      </c>
      <c r="EH1291" s="103"/>
      <c r="EI1291" s="103"/>
      <c r="EJ1291" s="103"/>
      <c r="EK1291" s="98">
        <f t="shared" si="1623"/>
        <v>0</v>
      </c>
      <c r="EL1291" s="98">
        <f t="shared" si="1624"/>
        <v>0</v>
      </c>
      <c r="EM1291" s="98">
        <f t="shared" si="1625"/>
        <v>0</v>
      </c>
      <c r="EN1291" s="98">
        <f t="shared" si="1626"/>
        <v>0</v>
      </c>
      <c r="EO1291" s="98">
        <f t="shared" si="1627"/>
        <v>0</v>
      </c>
      <c r="EP1291" s="98">
        <f t="shared" si="1628"/>
        <v>0</v>
      </c>
      <c r="EQ1291" s="98">
        <f t="shared" si="1629"/>
        <v>121055.41</v>
      </c>
      <c r="ER1291" s="98">
        <f t="shared" si="1630"/>
        <v>127567</v>
      </c>
      <c r="ES1291" s="98">
        <f t="shared" si="1631"/>
        <v>135545.99</v>
      </c>
      <c r="ET1291" s="98">
        <f t="shared" si="1632"/>
        <v>2100.61</v>
      </c>
      <c r="EU1291" s="98">
        <f t="shared" si="1633"/>
        <v>1776.46</v>
      </c>
      <c r="EV1291" s="98">
        <f t="shared" si="1634"/>
        <v>1607.03</v>
      </c>
      <c r="EW1291" s="98">
        <f t="shared" si="1635"/>
        <v>0</v>
      </c>
      <c r="EX1291" s="98">
        <f t="shared" si="1635"/>
        <v>0</v>
      </c>
      <c r="EY1291" s="98">
        <f t="shared" si="1635"/>
        <v>0</v>
      </c>
      <c r="EZ1291" s="98">
        <f t="shared" si="1636"/>
        <v>0</v>
      </c>
      <c r="FA1291" s="98">
        <f t="shared" si="1636"/>
        <v>0</v>
      </c>
      <c r="FB1291" s="98">
        <f t="shared" si="1636"/>
        <v>0</v>
      </c>
      <c r="FC1291" s="103">
        <v>2</v>
      </c>
      <c r="FD1291" s="103">
        <v>2</v>
      </c>
      <c r="FE1291" s="103">
        <v>2</v>
      </c>
      <c r="FF1291" s="98">
        <f t="shared" si="1637"/>
        <v>214510</v>
      </c>
      <c r="FG1291" s="98">
        <f t="shared" si="1638"/>
        <v>215858</v>
      </c>
      <c r="FH1291" s="98">
        <f t="shared" si="1639"/>
        <v>217622</v>
      </c>
      <c r="FI1291" s="98">
        <f t="shared" si="1640"/>
        <v>5229.12</v>
      </c>
      <c r="FJ1291" s="98">
        <f t="shared" si="1641"/>
        <v>5229.12</v>
      </c>
      <c r="FK1291" s="98">
        <f t="shared" si="1642"/>
        <v>5229.12</v>
      </c>
      <c r="FL1291" s="98">
        <f t="shared" si="1643"/>
        <v>120535.5</v>
      </c>
      <c r="FM1291" s="98">
        <f t="shared" si="1644"/>
        <v>126152.18</v>
      </c>
      <c r="FN1291" s="98">
        <f t="shared" si="1645"/>
        <v>133049.32999999999</v>
      </c>
      <c r="FO1291" s="98">
        <f t="shared" si="1646"/>
        <v>1495.26</v>
      </c>
      <c r="FP1291" s="98">
        <f t="shared" si="1647"/>
        <v>1250.94</v>
      </c>
      <c r="FQ1291" s="98">
        <f t="shared" si="1648"/>
        <v>1094.1099999999999</v>
      </c>
      <c r="FR1291" s="98">
        <f t="shared" si="1649"/>
        <v>241071</v>
      </c>
      <c r="FS1291" s="98">
        <f t="shared" si="1649"/>
        <v>252304.36</v>
      </c>
      <c r="FT1291" s="98">
        <f t="shared" si="1649"/>
        <v>266098.65999999997</v>
      </c>
      <c r="FU1291" s="98">
        <f t="shared" si="1650"/>
        <v>2990.52</v>
      </c>
      <c r="FV1291" s="98">
        <f t="shared" si="1650"/>
        <v>2501.88</v>
      </c>
      <c r="FW1291" s="98">
        <f t="shared" si="1650"/>
        <v>2188.2199999999998</v>
      </c>
      <c r="FX1291" s="103"/>
      <c r="FY1291" s="103"/>
      <c r="FZ1291" s="103"/>
      <c r="GA1291" s="98">
        <f t="shared" si="1651"/>
        <v>0</v>
      </c>
      <c r="GB1291" s="98">
        <f t="shared" si="1652"/>
        <v>0</v>
      </c>
      <c r="GC1291" s="98">
        <f t="shared" si="1653"/>
        <v>0</v>
      </c>
      <c r="GD1291" s="98">
        <f t="shared" si="1654"/>
        <v>0</v>
      </c>
      <c r="GE1291" s="98">
        <f t="shared" si="1655"/>
        <v>0</v>
      </c>
      <c r="GF1291" s="98">
        <f t="shared" si="1656"/>
        <v>0</v>
      </c>
      <c r="GG1291" s="98">
        <f t="shared" si="1657"/>
        <v>118797.31</v>
      </c>
      <c r="GH1291" s="98">
        <f t="shared" si="1658"/>
        <v>124330.47</v>
      </c>
      <c r="GI1291" s="98">
        <f t="shared" si="1659"/>
        <v>131118.35999999999</v>
      </c>
      <c r="GJ1291" s="98">
        <f t="shared" si="1660"/>
        <v>2464.88</v>
      </c>
      <c r="GK1291" s="98">
        <f t="shared" si="1661"/>
        <v>2069.29</v>
      </c>
      <c r="GL1291" s="98">
        <f t="shared" si="1662"/>
        <v>1835.24</v>
      </c>
      <c r="GM1291" s="98">
        <f t="shared" si="1663"/>
        <v>0</v>
      </c>
      <c r="GN1291" s="98">
        <f t="shared" si="1663"/>
        <v>0</v>
      </c>
      <c r="GO1291" s="98">
        <f t="shared" si="1663"/>
        <v>0</v>
      </c>
      <c r="GP1291" s="98">
        <f t="shared" si="1664"/>
        <v>0</v>
      </c>
      <c r="GQ1291" s="98">
        <f t="shared" si="1664"/>
        <v>0</v>
      </c>
      <c r="GR1291" s="98">
        <f t="shared" si="1664"/>
        <v>0</v>
      </c>
      <c r="GS1291" s="103">
        <v>4</v>
      </c>
      <c r="GT1291" s="103">
        <v>4</v>
      </c>
      <c r="GU1291" s="103">
        <v>4</v>
      </c>
      <c r="GV1291" s="98">
        <f t="shared" si="1665"/>
        <v>429020</v>
      </c>
      <c r="GW1291" s="98">
        <f t="shared" si="1666"/>
        <v>431716</v>
      </c>
      <c r="GX1291" s="98">
        <f t="shared" si="1667"/>
        <v>435244</v>
      </c>
      <c r="GY1291" s="98">
        <f t="shared" si="1668"/>
        <v>10458.24</v>
      </c>
      <c r="GZ1291" s="98">
        <f t="shared" si="1669"/>
        <v>10458.24</v>
      </c>
      <c r="HA1291" s="98">
        <f t="shared" si="1670"/>
        <v>10458.24</v>
      </c>
      <c r="HB1291" s="98">
        <f t="shared" si="1671"/>
        <v>120557.88</v>
      </c>
      <c r="HC1291" s="98">
        <f t="shared" si="1672"/>
        <v>126346.63</v>
      </c>
      <c r="HD1291" s="98">
        <f t="shared" si="1673"/>
        <v>133451.35999999999</v>
      </c>
      <c r="HE1291" s="98">
        <f t="shared" si="1674"/>
        <v>2102.65</v>
      </c>
      <c r="HF1291" s="98">
        <f t="shared" si="1675"/>
        <v>1744.33</v>
      </c>
      <c r="HG1291" s="98">
        <f t="shared" si="1676"/>
        <v>1519.73</v>
      </c>
      <c r="HH1291" s="98">
        <f t="shared" si="1677"/>
        <v>482231.52</v>
      </c>
      <c r="HI1291" s="98">
        <f t="shared" si="1677"/>
        <v>505386.52</v>
      </c>
      <c r="HJ1291" s="98">
        <f t="shared" si="1677"/>
        <v>533805.43999999994</v>
      </c>
      <c r="HK1291" s="98">
        <f t="shared" si="1678"/>
        <v>8410.6</v>
      </c>
      <c r="HL1291" s="98">
        <f t="shared" si="1678"/>
        <v>6977.32</v>
      </c>
      <c r="HM1291" s="98">
        <f t="shared" si="1678"/>
        <v>6078.92</v>
      </c>
      <c r="HN1291" s="103"/>
      <c r="HO1291" s="103"/>
      <c r="HP1291" s="103"/>
      <c r="HQ1291" s="98">
        <f t="shared" si="1679"/>
        <v>0</v>
      </c>
      <c r="HR1291" s="98">
        <f t="shared" si="1680"/>
        <v>0</v>
      </c>
      <c r="HS1291" s="98">
        <f t="shared" si="1681"/>
        <v>0</v>
      </c>
      <c r="HT1291" s="98">
        <f t="shared" si="1682"/>
        <v>0</v>
      </c>
      <c r="HU1291" s="98">
        <f t="shared" si="1683"/>
        <v>0</v>
      </c>
      <c r="HV1291" s="98">
        <f t="shared" si="1684"/>
        <v>0</v>
      </c>
      <c r="HW1291" s="98">
        <f t="shared" si="1685"/>
        <v>120601.72</v>
      </c>
      <c r="HX1291" s="98">
        <f t="shared" si="1686"/>
        <v>126843.37</v>
      </c>
      <c r="HY1291" s="98">
        <f t="shared" si="1687"/>
        <v>134489.71</v>
      </c>
      <c r="HZ1291" s="98">
        <f t="shared" si="1688"/>
        <v>2301.86</v>
      </c>
      <c r="IA1291" s="98">
        <f t="shared" si="1689"/>
        <v>1939.03</v>
      </c>
      <c r="IB1291" s="98">
        <f t="shared" si="1690"/>
        <v>1746.92</v>
      </c>
      <c r="IC1291" s="98">
        <f t="shared" si="1691"/>
        <v>0</v>
      </c>
      <c r="ID1291" s="98">
        <f t="shared" si="1691"/>
        <v>0</v>
      </c>
      <c r="IE1291" s="98">
        <f t="shared" si="1691"/>
        <v>0</v>
      </c>
      <c r="IF1291" s="98">
        <f t="shared" si="1692"/>
        <v>0</v>
      </c>
      <c r="IG1291" s="98">
        <f t="shared" si="1692"/>
        <v>0</v>
      </c>
      <c r="IH1291" s="98">
        <f t="shared" si="1692"/>
        <v>0</v>
      </c>
      <c r="II1291" s="103"/>
      <c r="IJ1291" s="103"/>
      <c r="IK1291" s="103"/>
      <c r="IL1291" s="98">
        <f t="shared" si="1693"/>
        <v>0</v>
      </c>
      <c r="IM1291" s="98">
        <f t="shared" si="1694"/>
        <v>0</v>
      </c>
      <c r="IN1291" s="98">
        <f t="shared" si="1695"/>
        <v>0</v>
      </c>
      <c r="IO1291" s="98">
        <f t="shared" si="1696"/>
        <v>0</v>
      </c>
      <c r="IP1291" s="98">
        <f t="shared" si="1697"/>
        <v>0</v>
      </c>
      <c r="IQ1291" s="98">
        <f t="shared" si="1698"/>
        <v>0</v>
      </c>
      <c r="IR1291" s="98">
        <f t="shared" si="1699"/>
        <v>117824.3</v>
      </c>
      <c r="IS1291" s="98">
        <f t="shared" si="1700"/>
        <v>123094.77</v>
      </c>
      <c r="IT1291" s="98">
        <f t="shared" si="1701"/>
        <v>129559.13</v>
      </c>
      <c r="IU1291" s="98">
        <f t="shared" si="1702"/>
        <v>6839.51</v>
      </c>
      <c r="IV1291" s="98">
        <f t="shared" si="1703"/>
        <v>5881.02</v>
      </c>
      <c r="IW1291" s="98">
        <f t="shared" si="1704"/>
        <v>5569.62</v>
      </c>
      <c r="IX1291" s="98">
        <f t="shared" si="1705"/>
        <v>0</v>
      </c>
      <c r="IY1291" s="98">
        <f t="shared" si="1705"/>
        <v>0</v>
      </c>
      <c r="IZ1291" s="98">
        <f t="shared" si="1705"/>
        <v>0</v>
      </c>
      <c r="JA1291" s="98">
        <f t="shared" si="1706"/>
        <v>0</v>
      </c>
      <c r="JB1291" s="98">
        <f t="shared" si="1706"/>
        <v>0</v>
      </c>
      <c r="JC1291" s="98">
        <f t="shared" si="1706"/>
        <v>0</v>
      </c>
      <c r="JD1291" s="103"/>
      <c r="JE1291" s="103"/>
      <c r="JF1291" s="103"/>
      <c r="JG1291" s="98">
        <f t="shared" si="1707"/>
        <v>0</v>
      </c>
      <c r="JH1291" s="98">
        <f t="shared" si="1708"/>
        <v>0</v>
      </c>
      <c r="JI1291" s="98">
        <f t="shared" si="1709"/>
        <v>0</v>
      </c>
      <c r="JJ1291" s="98">
        <f t="shared" si="1710"/>
        <v>0</v>
      </c>
      <c r="JK1291" s="98">
        <f t="shared" si="1711"/>
        <v>0</v>
      </c>
      <c r="JL1291" s="98">
        <f t="shared" si="1712"/>
        <v>0</v>
      </c>
      <c r="JM1291" s="98">
        <f t="shared" si="1713"/>
        <v>119620.24</v>
      </c>
      <c r="JN1291" s="98">
        <f t="shared" si="1714"/>
        <v>125584.91</v>
      </c>
      <c r="JO1291" s="98">
        <f t="shared" si="1715"/>
        <v>132904.60999999999</v>
      </c>
      <c r="JP1291" s="98">
        <f t="shared" si="1716"/>
        <v>1837.43</v>
      </c>
      <c r="JQ1291" s="98">
        <f t="shared" si="1717"/>
        <v>1513.1</v>
      </c>
      <c r="JR1291" s="98">
        <f t="shared" si="1718"/>
        <v>1320.98</v>
      </c>
      <c r="JS1291" s="98">
        <f t="shared" si="1719"/>
        <v>0</v>
      </c>
      <c r="JT1291" s="98">
        <f t="shared" si="1719"/>
        <v>0</v>
      </c>
      <c r="JU1291" s="98">
        <f t="shared" si="1719"/>
        <v>0</v>
      </c>
      <c r="JV1291" s="98">
        <f t="shared" si="1720"/>
        <v>0</v>
      </c>
      <c r="JW1291" s="98">
        <f t="shared" si="1720"/>
        <v>0</v>
      </c>
      <c r="JX1291" s="98">
        <f t="shared" si="1720"/>
        <v>0</v>
      </c>
      <c r="JY1291" s="103">
        <v>1</v>
      </c>
      <c r="JZ1291" s="103">
        <v>1</v>
      </c>
      <c r="KA1291" s="103">
        <v>1</v>
      </c>
      <c r="KB1291" s="98">
        <f t="shared" si="1721"/>
        <v>107255</v>
      </c>
      <c r="KC1291" s="98">
        <f t="shared" si="1722"/>
        <v>107929</v>
      </c>
      <c r="KD1291" s="98">
        <f t="shared" si="1723"/>
        <v>108811</v>
      </c>
      <c r="KE1291" s="98">
        <f t="shared" si="1724"/>
        <v>2614.56</v>
      </c>
      <c r="KF1291" s="98">
        <f t="shared" si="1725"/>
        <v>2614.56</v>
      </c>
      <c r="KG1291" s="98">
        <f t="shared" si="1726"/>
        <v>2614.56</v>
      </c>
      <c r="KH1291" s="98">
        <f t="shared" si="1727"/>
        <v>120075.43</v>
      </c>
      <c r="KI1291" s="98">
        <f t="shared" si="1728"/>
        <v>126343.79</v>
      </c>
      <c r="KJ1291" s="98">
        <f t="shared" si="1729"/>
        <v>134026.16</v>
      </c>
      <c r="KK1291" s="98">
        <f t="shared" si="1730"/>
        <v>1613.34</v>
      </c>
      <c r="KL1291" s="98">
        <f t="shared" si="1731"/>
        <v>1349.59</v>
      </c>
      <c r="KM1291" s="98">
        <f t="shared" si="1732"/>
        <v>1198.73</v>
      </c>
      <c r="KN1291" s="98">
        <f t="shared" si="1733"/>
        <v>120075.43</v>
      </c>
      <c r="KO1291" s="98">
        <f t="shared" si="1733"/>
        <v>126343.79</v>
      </c>
      <c r="KP1291" s="98">
        <f t="shared" si="1733"/>
        <v>134026.16</v>
      </c>
      <c r="KQ1291" s="98">
        <f t="shared" si="1734"/>
        <v>1613.34</v>
      </c>
      <c r="KR1291" s="98">
        <f t="shared" si="1734"/>
        <v>1349.59</v>
      </c>
      <c r="KS1291" s="98">
        <f t="shared" si="1734"/>
        <v>1198.73</v>
      </c>
      <c r="KT1291" s="103">
        <v>1</v>
      </c>
      <c r="KU1291" s="103">
        <v>1</v>
      </c>
      <c r="KV1291" s="103">
        <v>1</v>
      </c>
      <c r="KW1291" s="98">
        <f t="shared" si="1735"/>
        <v>107255</v>
      </c>
      <c r="KX1291" s="98">
        <f t="shared" si="1736"/>
        <v>107929</v>
      </c>
      <c r="KY1291" s="98">
        <f t="shared" si="1737"/>
        <v>108811</v>
      </c>
      <c r="KZ1291" s="98">
        <f t="shared" si="1738"/>
        <v>2614.56</v>
      </c>
      <c r="LA1291" s="98">
        <f t="shared" si="1739"/>
        <v>2614.56</v>
      </c>
      <c r="LB1291" s="98">
        <f t="shared" si="1740"/>
        <v>2614.56</v>
      </c>
      <c r="LC1291" s="98">
        <f t="shared" si="1741"/>
        <v>120841.44</v>
      </c>
      <c r="LD1291" s="98">
        <f t="shared" si="1742"/>
        <v>127411.81</v>
      </c>
      <c r="LE1291" s="98">
        <f t="shared" si="1743"/>
        <v>135462.78</v>
      </c>
      <c r="LF1291" s="98">
        <f t="shared" si="1744"/>
        <v>3442.08</v>
      </c>
      <c r="LG1291" s="98">
        <f t="shared" si="1745"/>
        <v>2874.88</v>
      </c>
      <c r="LH1291" s="98">
        <f t="shared" si="1746"/>
        <v>2526.4899999999998</v>
      </c>
      <c r="LI1291" s="98">
        <f t="shared" si="1747"/>
        <v>120841.44</v>
      </c>
      <c r="LJ1291" s="98">
        <f t="shared" si="1747"/>
        <v>127411.81</v>
      </c>
      <c r="LK1291" s="98">
        <f t="shared" si="1747"/>
        <v>135462.78</v>
      </c>
      <c r="LL1291" s="98">
        <f t="shared" si="1748"/>
        <v>3442.08</v>
      </c>
      <c r="LM1291" s="98">
        <f t="shared" si="1748"/>
        <v>2874.88</v>
      </c>
      <c r="LN1291" s="98">
        <f t="shared" si="1748"/>
        <v>2526.4899999999998</v>
      </c>
      <c r="LO1291" s="103">
        <v>3</v>
      </c>
      <c r="LP1291" s="103">
        <v>3</v>
      </c>
      <c r="LQ1291" s="103">
        <v>3</v>
      </c>
      <c r="LR1291" s="98">
        <f t="shared" si="1749"/>
        <v>321765</v>
      </c>
      <c r="LS1291" s="98">
        <f t="shared" si="1750"/>
        <v>323787</v>
      </c>
      <c r="LT1291" s="98">
        <f t="shared" si="1751"/>
        <v>326433</v>
      </c>
      <c r="LU1291" s="98">
        <f t="shared" si="1752"/>
        <v>7843.68</v>
      </c>
      <c r="LV1291" s="98">
        <f t="shared" si="1753"/>
        <v>7843.68</v>
      </c>
      <c r="LW1291" s="98">
        <f t="shared" si="1754"/>
        <v>7843.68</v>
      </c>
      <c r="LX1291" s="98">
        <f t="shared" si="1755"/>
        <v>117631.32</v>
      </c>
      <c r="LY1291" s="98">
        <f t="shared" si="1756"/>
        <v>123258.01</v>
      </c>
      <c r="LZ1291" s="98">
        <f t="shared" si="1757"/>
        <v>130162.33</v>
      </c>
      <c r="MA1291" s="98">
        <f t="shared" si="1758"/>
        <v>1906.97</v>
      </c>
      <c r="MB1291" s="98">
        <f t="shared" si="1759"/>
        <v>1647.52</v>
      </c>
      <c r="MC1291" s="98">
        <f t="shared" si="1760"/>
        <v>1528.24</v>
      </c>
      <c r="MD1291" s="98">
        <f t="shared" si="1761"/>
        <v>352893.96</v>
      </c>
      <c r="ME1291" s="98">
        <f t="shared" si="1761"/>
        <v>369774.03</v>
      </c>
      <c r="MF1291" s="98">
        <f t="shared" si="1761"/>
        <v>390486.99</v>
      </c>
      <c r="MG1291" s="98">
        <f t="shared" si="1762"/>
        <v>5720.91</v>
      </c>
      <c r="MH1291" s="98">
        <f t="shared" si="1762"/>
        <v>4942.5600000000004</v>
      </c>
      <c r="MI1291" s="98">
        <f t="shared" si="1762"/>
        <v>4584.72</v>
      </c>
      <c r="MJ1291" s="103"/>
      <c r="MK1291" s="103"/>
      <c r="ML1291" s="103"/>
      <c r="MM1291" s="98">
        <f t="shared" si="1763"/>
        <v>0</v>
      </c>
      <c r="MN1291" s="98">
        <f t="shared" si="1764"/>
        <v>0</v>
      </c>
      <c r="MO1291" s="98">
        <f t="shared" si="1765"/>
        <v>0</v>
      </c>
      <c r="MP1291" s="98">
        <f t="shared" si="1766"/>
        <v>0</v>
      </c>
      <c r="MQ1291" s="98">
        <f t="shared" si="1767"/>
        <v>0</v>
      </c>
      <c r="MR1291" s="98">
        <f t="shared" si="1768"/>
        <v>0</v>
      </c>
      <c r="MS1291" s="98">
        <f t="shared" si="1769"/>
        <v>119886.45</v>
      </c>
      <c r="MT1291" s="98">
        <f t="shared" si="1770"/>
        <v>125922.24000000001</v>
      </c>
      <c r="MU1291" s="98">
        <f t="shared" si="1771"/>
        <v>133322.20000000001</v>
      </c>
      <c r="MV1291" s="98">
        <f t="shared" si="1772"/>
        <v>2210.56</v>
      </c>
      <c r="MW1291" s="98">
        <f t="shared" si="1773"/>
        <v>1812.03</v>
      </c>
      <c r="MX1291" s="98">
        <f t="shared" si="1774"/>
        <v>1561.66</v>
      </c>
      <c r="MY1291" s="98">
        <f t="shared" si="1775"/>
        <v>0</v>
      </c>
      <c r="MZ1291" s="98">
        <f t="shared" si="1775"/>
        <v>0</v>
      </c>
      <c r="NA1291" s="98">
        <f t="shared" si="1775"/>
        <v>0</v>
      </c>
      <c r="NB1291" s="98">
        <f t="shared" si="1776"/>
        <v>0</v>
      </c>
      <c r="NC1291" s="98">
        <f t="shared" si="1776"/>
        <v>0</v>
      </c>
      <c r="ND1291" s="98">
        <f t="shared" si="1776"/>
        <v>0</v>
      </c>
      <c r="NE1291" s="103"/>
      <c r="NF1291" s="103"/>
      <c r="NG1291" s="103"/>
      <c r="NH1291" s="98">
        <f t="shared" si="1777"/>
        <v>0</v>
      </c>
      <c r="NI1291" s="98">
        <f t="shared" si="1778"/>
        <v>0</v>
      </c>
      <c r="NJ1291" s="98">
        <f t="shared" si="1779"/>
        <v>0</v>
      </c>
      <c r="NK1291" s="98">
        <f t="shared" si="1780"/>
        <v>0</v>
      </c>
      <c r="NL1291" s="98">
        <f t="shared" si="1781"/>
        <v>0</v>
      </c>
      <c r="NM1291" s="98">
        <f t="shared" si="1782"/>
        <v>0</v>
      </c>
      <c r="NN1291" s="98">
        <f t="shared" si="1783"/>
        <v>118692.2</v>
      </c>
      <c r="NO1291" s="98">
        <f t="shared" si="1784"/>
        <v>124326.04</v>
      </c>
      <c r="NP1291" s="98">
        <f t="shared" si="1785"/>
        <v>131236</v>
      </c>
      <c r="NQ1291" s="98">
        <f t="shared" si="1786"/>
        <v>2614.0700000000002</v>
      </c>
      <c r="NR1291" s="98">
        <f t="shared" si="1787"/>
        <v>2194.04</v>
      </c>
      <c r="NS1291" s="98">
        <f t="shared" si="1788"/>
        <v>1981.4</v>
      </c>
      <c r="NT1291" s="98">
        <f t="shared" si="1789"/>
        <v>0</v>
      </c>
      <c r="NU1291" s="98">
        <f t="shared" si="1789"/>
        <v>0</v>
      </c>
      <c r="NV1291" s="98">
        <f t="shared" si="1789"/>
        <v>0</v>
      </c>
      <c r="NW1291" s="98">
        <f t="shared" si="1790"/>
        <v>0</v>
      </c>
      <c r="NX1291" s="98">
        <f t="shared" si="1790"/>
        <v>0</v>
      </c>
      <c r="NY1291" s="98">
        <f t="shared" si="1790"/>
        <v>0</v>
      </c>
      <c r="NZ1291" s="103">
        <v>4</v>
      </c>
      <c r="OA1291" s="103">
        <v>4</v>
      </c>
      <c r="OB1291" s="103">
        <v>4</v>
      </c>
      <c r="OC1291" s="98">
        <f t="shared" si="1791"/>
        <v>429020</v>
      </c>
      <c r="OD1291" s="98">
        <f t="shared" si="1792"/>
        <v>431716</v>
      </c>
      <c r="OE1291" s="98">
        <f t="shared" si="1793"/>
        <v>435244</v>
      </c>
      <c r="OF1291" s="98">
        <f t="shared" si="1794"/>
        <v>10458.24</v>
      </c>
      <c r="OG1291" s="98">
        <f t="shared" si="1795"/>
        <v>10458.24</v>
      </c>
      <c r="OH1291" s="98">
        <f t="shared" si="1796"/>
        <v>10458.24</v>
      </c>
      <c r="OI1291" s="98">
        <f t="shared" si="1797"/>
        <v>119289.05</v>
      </c>
      <c r="OJ1291" s="98">
        <f t="shared" si="1798"/>
        <v>125680.97</v>
      </c>
      <c r="OK1291" s="98">
        <f t="shared" si="1799"/>
        <v>133510.66</v>
      </c>
      <c r="OL1291" s="98">
        <f t="shared" si="1800"/>
        <v>2819.29</v>
      </c>
      <c r="OM1291" s="98">
        <f t="shared" si="1801"/>
        <v>2436.98</v>
      </c>
      <c r="ON1291" s="98">
        <f t="shared" si="1802"/>
        <v>2281.4</v>
      </c>
      <c r="OO1291" s="98">
        <f t="shared" si="1803"/>
        <v>477156.2</v>
      </c>
      <c r="OP1291" s="98">
        <f t="shared" si="1803"/>
        <v>502723.88</v>
      </c>
      <c r="OQ1291" s="98">
        <f t="shared" si="1803"/>
        <v>534042.64</v>
      </c>
      <c r="OR1291" s="98">
        <f t="shared" si="1804"/>
        <v>11277.16</v>
      </c>
      <c r="OS1291" s="98">
        <f t="shared" si="1804"/>
        <v>9747.92</v>
      </c>
      <c r="OT1291" s="98">
        <f t="shared" si="1804"/>
        <v>9125.6</v>
      </c>
      <c r="OU1291" s="103"/>
      <c r="OV1291" s="103"/>
      <c r="OW1291" s="103"/>
      <c r="OX1291" s="98">
        <f t="shared" si="1805"/>
        <v>0</v>
      </c>
      <c r="OY1291" s="98">
        <f t="shared" si="1806"/>
        <v>0</v>
      </c>
      <c r="OZ1291" s="98">
        <f t="shared" si="1807"/>
        <v>0</v>
      </c>
      <c r="PA1291" s="98">
        <f t="shared" si="1808"/>
        <v>0</v>
      </c>
      <c r="PB1291" s="98">
        <f t="shared" si="1809"/>
        <v>0</v>
      </c>
      <c r="PC1291" s="98">
        <f t="shared" si="1810"/>
        <v>0</v>
      </c>
      <c r="PD1291" s="98">
        <f t="shared" si="1811"/>
        <v>120368.31</v>
      </c>
      <c r="PE1291" s="98">
        <f t="shared" si="1812"/>
        <v>126571.87</v>
      </c>
      <c r="PF1291" s="98">
        <f t="shared" si="1813"/>
        <v>134172.31</v>
      </c>
      <c r="PG1291" s="98">
        <f t="shared" si="1814"/>
        <v>2469.06</v>
      </c>
      <c r="PH1291" s="98">
        <f t="shared" si="1815"/>
        <v>2052.0300000000002</v>
      </c>
      <c r="PI1291" s="98">
        <f t="shared" si="1816"/>
        <v>1765.98</v>
      </c>
      <c r="PJ1291" s="98">
        <f t="shared" si="1817"/>
        <v>0</v>
      </c>
      <c r="PK1291" s="98">
        <f t="shared" si="1817"/>
        <v>0</v>
      </c>
      <c r="PL1291" s="98">
        <f t="shared" si="1817"/>
        <v>0</v>
      </c>
      <c r="PM1291" s="98">
        <f t="shared" si="1818"/>
        <v>0</v>
      </c>
      <c r="PN1291" s="98">
        <f t="shared" si="1818"/>
        <v>0</v>
      </c>
      <c r="PO1291" s="98">
        <f t="shared" si="1818"/>
        <v>0</v>
      </c>
      <c r="PP1291" s="103"/>
      <c r="PQ1291" s="103"/>
      <c r="PR1291" s="103"/>
      <c r="PS1291" s="98">
        <f t="shared" si="1819"/>
        <v>0</v>
      </c>
      <c r="PT1291" s="98">
        <f t="shared" si="1820"/>
        <v>0</v>
      </c>
      <c r="PU1291" s="98">
        <f t="shared" si="1821"/>
        <v>0</v>
      </c>
      <c r="PV1291" s="98">
        <f t="shared" si="1822"/>
        <v>0</v>
      </c>
      <c r="PW1291" s="98">
        <f t="shared" si="1823"/>
        <v>0</v>
      </c>
      <c r="PX1291" s="98">
        <f t="shared" si="1824"/>
        <v>0</v>
      </c>
      <c r="PY1291" s="98">
        <f t="shared" si="1825"/>
        <v>119742.76</v>
      </c>
      <c r="PZ1291" s="98">
        <f t="shared" si="1826"/>
        <v>125730.03</v>
      </c>
      <c r="QA1291" s="98">
        <f t="shared" si="1827"/>
        <v>133070.06</v>
      </c>
      <c r="QB1291" s="98">
        <f t="shared" si="1828"/>
        <v>2854.68</v>
      </c>
      <c r="QC1291" s="98">
        <f t="shared" si="1829"/>
        <v>2415.96</v>
      </c>
      <c r="QD1291" s="98">
        <f t="shared" si="1830"/>
        <v>2206.09</v>
      </c>
      <c r="QE1291" s="98">
        <f t="shared" si="1831"/>
        <v>0</v>
      </c>
      <c r="QF1291" s="98">
        <f t="shared" si="1831"/>
        <v>0</v>
      </c>
      <c r="QG1291" s="98">
        <f t="shared" si="1831"/>
        <v>0</v>
      </c>
      <c r="QH1291" s="98">
        <f t="shared" si="1832"/>
        <v>0</v>
      </c>
      <c r="QI1291" s="98">
        <f t="shared" si="1832"/>
        <v>0</v>
      </c>
      <c r="QJ1291" s="98">
        <f t="shared" si="1832"/>
        <v>0</v>
      </c>
      <c r="QK1291" s="103">
        <v>1</v>
      </c>
      <c r="QL1291" s="103">
        <v>1</v>
      </c>
      <c r="QM1291" s="103">
        <v>1</v>
      </c>
      <c r="QN1291" s="98">
        <f t="shared" si="1833"/>
        <v>107255</v>
      </c>
      <c r="QO1291" s="98">
        <f t="shared" si="1834"/>
        <v>107929</v>
      </c>
      <c r="QP1291" s="98">
        <f t="shared" si="1835"/>
        <v>108811</v>
      </c>
      <c r="QQ1291" s="98">
        <f t="shared" si="1836"/>
        <v>2614.56</v>
      </c>
      <c r="QR1291" s="98">
        <f t="shared" si="1837"/>
        <v>2614.56</v>
      </c>
      <c r="QS1291" s="98">
        <f t="shared" si="1838"/>
        <v>2614.56</v>
      </c>
      <c r="QT1291" s="98">
        <f t="shared" si="1839"/>
        <v>118663.12</v>
      </c>
      <c r="QU1291" s="98">
        <f t="shared" si="1840"/>
        <v>124333.26</v>
      </c>
      <c r="QV1291" s="98">
        <f t="shared" si="1841"/>
        <v>131289.51</v>
      </c>
      <c r="QW1291" s="98">
        <f t="shared" si="1842"/>
        <v>2031.46</v>
      </c>
      <c r="QX1291" s="98">
        <f t="shared" si="1843"/>
        <v>1675.65</v>
      </c>
      <c r="QY1291" s="98">
        <f t="shared" si="1844"/>
        <v>1471.16</v>
      </c>
      <c r="QZ1291" s="98">
        <f t="shared" si="1845"/>
        <v>118663.12</v>
      </c>
      <c r="RA1291" s="98">
        <f t="shared" si="1845"/>
        <v>124333.26</v>
      </c>
      <c r="RB1291" s="98">
        <f t="shared" si="1845"/>
        <v>131289.51</v>
      </c>
      <c r="RC1291" s="98">
        <f t="shared" si="1846"/>
        <v>2031.46</v>
      </c>
      <c r="RD1291" s="98">
        <f t="shared" si="1846"/>
        <v>1675.65</v>
      </c>
      <c r="RE1291" s="98">
        <f t="shared" si="1846"/>
        <v>1471.16</v>
      </c>
      <c r="RF1291" s="103">
        <v>1</v>
      </c>
      <c r="RG1291" s="103">
        <v>1</v>
      </c>
      <c r="RH1291" s="103">
        <v>1</v>
      </c>
      <c r="RI1291" s="98">
        <f t="shared" si="1847"/>
        <v>107255</v>
      </c>
      <c r="RJ1291" s="98">
        <f t="shared" si="1848"/>
        <v>107929</v>
      </c>
      <c r="RK1291" s="98">
        <f t="shared" si="1849"/>
        <v>108811</v>
      </c>
      <c r="RL1291" s="98">
        <f t="shared" si="1850"/>
        <v>2614.56</v>
      </c>
      <c r="RM1291" s="98">
        <f t="shared" si="1851"/>
        <v>2614.56</v>
      </c>
      <c r="RN1291" s="98">
        <f t="shared" si="1852"/>
        <v>2614.56</v>
      </c>
      <c r="RO1291" s="98">
        <f t="shared" si="1853"/>
        <v>121857.5</v>
      </c>
      <c r="RP1291" s="98">
        <f t="shared" si="1854"/>
        <v>127647.95</v>
      </c>
      <c r="RQ1291" s="98">
        <f t="shared" si="1855"/>
        <v>134765.26</v>
      </c>
      <c r="RR1291" s="98">
        <f t="shared" si="1856"/>
        <v>2158.41</v>
      </c>
      <c r="RS1291" s="98">
        <f t="shared" si="1857"/>
        <v>1790.46</v>
      </c>
      <c r="RT1291" s="98">
        <f t="shared" si="1858"/>
        <v>1581.38</v>
      </c>
      <c r="RU1291" s="98">
        <f t="shared" si="1859"/>
        <v>121857.5</v>
      </c>
      <c r="RV1291" s="98">
        <f t="shared" si="1859"/>
        <v>127647.95</v>
      </c>
      <c r="RW1291" s="98">
        <f t="shared" si="1859"/>
        <v>134765.26</v>
      </c>
      <c r="RX1291" s="98">
        <f t="shared" si="1860"/>
        <v>2158.41</v>
      </c>
      <c r="RY1291" s="98">
        <f t="shared" si="1860"/>
        <v>1790.46</v>
      </c>
      <c r="RZ1291" s="98">
        <f t="shared" si="1860"/>
        <v>1581.38</v>
      </c>
      <c r="SA1291" s="103">
        <v>1</v>
      </c>
      <c r="SB1291" s="103">
        <v>1</v>
      </c>
      <c r="SC1291" s="103">
        <v>1</v>
      </c>
      <c r="SD1291" s="98">
        <f t="shared" si="1861"/>
        <v>107255</v>
      </c>
      <c r="SE1291" s="98">
        <f t="shared" si="1862"/>
        <v>107929</v>
      </c>
      <c r="SF1291" s="98">
        <f t="shared" si="1863"/>
        <v>108811</v>
      </c>
      <c r="SG1291" s="98">
        <f t="shared" si="1864"/>
        <v>2614.56</v>
      </c>
      <c r="SH1291" s="98">
        <f t="shared" si="1865"/>
        <v>2614.56</v>
      </c>
      <c r="SI1291" s="98">
        <f t="shared" si="1866"/>
        <v>2614.56</v>
      </c>
      <c r="SJ1291" s="98">
        <f t="shared" si="1867"/>
        <v>120132.55</v>
      </c>
      <c r="SK1291" s="98">
        <f t="shared" si="1868"/>
        <v>126172.34</v>
      </c>
      <c r="SL1291" s="98">
        <f t="shared" si="1869"/>
        <v>133584.91</v>
      </c>
      <c r="SM1291" s="98">
        <f t="shared" si="1870"/>
        <v>3794.32</v>
      </c>
      <c r="SN1291" s="98">
        <f t="shared" si="1871"/>
        <v>3181.8</v>
      </c>
      <c r="SO1291" s="98">
        <f t="shared" si="1872"/>
        <v>2855.26</v>
      </c>
      <c r="SP1291" s="98">
        <f t="shared" si="1873"/>
        <v>120132.55</v>
      </c>
      <c r="SQ1291" s="98">
        <f t="shared" si="1873"/>
        <v>126172.34</v>
      </c>
      <c r="SR1291" s="98">
        <f t="shared" si="1873"/>
        <v>133584.91</v>
      </c>
      <c r="SS1291" s="98">
        <f t="shared" si="1874"/>
        <v>3794.32</v>
      </c>
      <c r="ST1291" s="98">
        <f t="shared" si="1874"/>
        <v>3181.8</v>
      </c>
      <c r="SU1291" s="98">
        <f t="shared" si="1874"/>
        <v>2855.26</v>
      </c>
      <c r="SV1291" s="103"/>
      <c r="SW1291" s="103"/>
      <c r="SX1291" s="103"/>
      <c r="SY1291" s="98">
        <f t="shared" si="1875"/>
        <v>0</v>
      </c>
      <c r="SZ1291" s="98">
        <f t="shared" si="1876"/>
        <v>0</v>
      </c>
      <c r="TA1291" s="98">
        <f t="shared" si="1877"/>
        <v>0</v>
      </c>
      <c r="TB1291" s="98">
        <f t="shared" si="1878"/>
        <v>0</v>
      </c>
      <c r="TC1291" s="98">
        <f t="shared" si="1879"/>
        <v>0</v>
      </c>
      <c r="TD1291" s="98">
        <f t="shared" si="1880"/>
        <v>0</v>
      </c>
      <c r="TE1291" s="98">
        <f t="shared" si="1881"/>
        <v>119270.42</v>
      </c>
      <c r="TF1291" s="98">
        <f t="shared" si="1882"/>
        <v>125061.36</v>
      </c>
      <c r="TG1291" s="98">
        <f t="shared" si="1883"/>
        <v>132165.62</v>
      </c>
      <c r="TH1291" s="98">
        <f t="shared" si="1884"/>
        <v>2341.5500000000002</v>
      </c>
      <c r="TI1291" s="98">
        <f t="shared" si="1885"/>
        <v>1942.65</v>
      </c>
      <c r="TJ1291" s="98">
        <f t="shared" si="1886"/>
        <v>1716.61</v>
      </c>
      <c r="TK1291" s="98">
        <f t="shared" si="1887"/>
        <v>0</v>
      </c>
      <c r="TL1291" s="98">
        <f t="shared" si="1887"/>
        <v>0</v>
      </c>
      <c r="TM1291" s="98">
        <f t="shared" si="1887"/>
        <v>0</v>
      </c>
      <c r="TN1291" s="98">
        <f t="shared" si="1888"/>
        <v>0</v>
      </c>
      <c r="TO1291" s="98">
        <f t="shared" si="1888"/>
        <v>0</v>
      </c>
      <c r="TP1291" s="98">
        <f t="shared" si="1888"/>
        <v>0</v>
      </c>
      <c r="TQ1291" s="103">
        <v>3</v>
      </c>
      <c r="TR1291" s="103">
        <v>3</v>
      </c>
      <c r="TS1291" s="103">
        <v>3</v>
      </c>
      <c r="TT1291" s="98">
        <f t="shared" si="1889"/>
        <v>321765</v>
      </c>
      <c r="TU1291" s="98">
        <f t="shared" si="1890"/>
        <v>323787</v>
      </c>
      <c r="TV1291" s="98">
        <f t="shared" si="1891"/>
        <v>326433</v>
      </c>
      <c r="TW1291" s="98">
        <f t="shared" si="1892"/>
        <v>7843.68</v>
      </c>
      <c r="TX1291" s="98">
        <f t="shared" si="1893"/>
        <v>7843.68</v>
      </c>
      <c r="TY1291" s="98">
        <f t="shared" si="1894"/>
        <v>7843.68</v>
      </c>
      <c r="TZ1291" s="98">
        <f t="shared" si="1895"/>
        <v>118033.82</v>
      </c>
      <c r="UA1291" s="98">
        <f t="shared" si="1896"/>
        <v>123866.75</v>
      </c>
      <c r="UB1291" s="98">
        <f t="shared" si="1897"/>
        <v>131020.13</v>
      </c>
      <c r="UC1291" s="98">
        <f t="shared" si="1898"/>
        <v>2817.86</v>
      </c>
      <c r="UD1291" s="98">
        <f t="shared" si="1899"/>
        <v>2400.39</v>
      </c>
      <c r="UE1291" s="98">
        <f t="shared" si="1900"/>
        <v>2161.5</v>
      </c>
      <c r="UF1291" s="98">
        <f t="shared" si="1901"/>
        <v>354101.46</v>
      </c>
      <c r="UG1291" s="98">
        <f t="shared" si="1901"/>
        <v>371600.25</v>
      </c>
      <c r="UH1291" s="98">
        <f t="shared" si="1901"/>
        <v>393060.39</v>
      </c>
      <c r="UI1291" s="98">
        <f t="shared" si="1902"/>
        <v>8453.58</v>
      </c>
      <c r="UJ1291" s="98">
        <f t="shared" si="1902"/>
        <v>7201.17</v>
      </c>
      <c r="UK1291" s="98">
        <f t="shared" si="1902"/>
        <v>6484.5</v>
      </c>
      <c r="UL1291" s="103">
        <v>1</v>
      </c>
      <c r="UM1291" s="103">
        <v>1</v>
      </c>
      <c r="UN1291" s="103">
        <v>1</v>
      </c>
      <c r="UO1291" s="98">
        <f t="shared" si="1903"/>
        <v>107255</v>
      </c>
      <c r="UP1291" s="98">
        <f t="shared" si="1904"/>
        <v>107929</v>
      </c>
      <c r="UQ1291" s="98">
        <f t="shared" si="1905"/>
        <v>108811</v>
      </c>
      <c r="UR1291" s="98">
        <f t="shared" si="1906"/>
        <v>2614.56</v>
      </c>
      <c r="US1291" s="98">
        <f t="shared" si="1907"/>
        <v>2614.56</v>
      </c>
      <c r="UT1291" s="98">
        <f t="shared" si="1908"/>
        <v>2614.56</v>
      </c>
      <c r="UU1291" s="98">
        <f t="shared" si="1909"/>
        <v>119910.5</v>
      </c>
      <c r="UV1291" s="98">
        <f t="shared" si="1910"/>
        <v>126079.41</v>
      </c>
      <c r="UW1291" s="98">
        <f t="shared" si="1911"/>
        <v>133577.85999999999</v>
      </c>
      <c r="UX1291" s="98">
        <f t="shared" si="1912"/>
        <v>1476.43</v>
      </c>
      <c r="UY1291" s="98">
        <f t="shared" si="1913"/>
        <v>1233.6300000000001</v>
      </c>
      <c r="UZ1291" s="98">
        <f t="shared" si="1914"/>
        <v>1059.6199999999999</v>
      </c>
      <c r="VA1291" s="98">
        <f t="shared" si="1915"/>
        <v>119910.5</v>
      </c>
      <c r="VB1291" s="98">
        <f t="shared" si="1915"/>
        <v>126079.41</v>
      </c>
      <c r="VC1291" s="98">
        <f t="shared" si="1915"/>
        <v>133577.85999999999</v>
      </c>
      <c r="VD1291" s="98">
        <f t="shared" si="1916"/>
        <v>1476.43</v>
      </c>
      <c r="VE1291" s="98">
        <f t="shared" si="1916"/>
        <v>1233.6300000000001</v>
      </c>
      <c r="VF1291" s="98">
        <f t="shared" si="1916"/>
        <v>1059.6199999999999</v>
      </c>
      <c r="VG1291" s="103">
        <v>1</v>
      </c>
      <c r="VH1291" s="103">
        <v>1</v>
      </c>
      <c r="VI1291" s="103">
        <v>1</v>
      </c>
      <c r="VJ1291" s="98">
        <f t="shared" si="1917"/>
        <v>107255</v>
      </c>
      <c r="VK1291" s="98">
        <f t="shared" si="1918"/>
        <v>107929</v>
      </c>
      <c r="VL1291" s="98">
        <f t="shared" si="1919"/>
        <v>108811</v>
      </c>
      <c r="VM1291" s="98">
        <f t="shared" si="1920"/>
        <v>2614.56</v>
      </c>
      <c r="VN1291" s="98">
        <f t="shared" si="1921"/>
        <v>2614.56</v>
      </c>
      <c r="VO1291" s="98">
        <f t="shared" si="1922"/>
        <v>2614.56</v>
      </c>
      <c r="VP1291" s="98">
        <f t="shared" si="1923"/>
        <v>117978.19</v>
      </c>
      <c r="VQ1291" s="98">
        <f t="shared" si="1924"/>
        <v>123511.77</v>
      </c>
      <c r="VR1291" s="98">
        <f t="shared" si="1925"/>
        <v>130300.97</v>
      </c>
      <c r="VS1291" s="98">
        <f t="shared" si="1926"/>
        <v>1825.91</v>
      </c>
      <c r="VT1291" s="98">
        <f t="shared" si="1927"/>
        <v>1535.8</v>
      </c>
      <c r="VU1291" s="98">
        <f t="shared" si="1928"/>
        <v>1345.03</v>
      </c>
      <c r="VV1291" s="98">
        <f t="shared" si="1929"/>
        <v>117978.19</v>
      </c>
      <c r="VW1291" s="98">
        <f t="shared" si="1929"/>
        <v>123511.77</v>
      </c>
      <c r="VX1291" s="98">
        <f t="shared" si="1929"/>
        <v>130300.97</v>
      </c>
      <c r="VY1291" s="98">
        <f t="shared" si="1930"/>
        <v>1825.91</v>
      </c>
      <c r="VZ1291" s="98">
        <f t="shared" si="1930"/>
        <v>1535.8</v>
      </c>
      <c r="WA1291" s="98">
        <f t="shared" si="1930"/>
        <v>1345.03</v>
      </c>
      <c r="WB1291" s="103"/>
      <c r="WC1291" s="103"/>
      <c r="WD1291" s="103"/>
      <c r="WE1291" s="98">
        <f t="shared" si="1931"/>
        <v>0</v>
      </c>
      <c r="WF1291" s="98">
        <f t="shared" si="1932"/>
        <v>0</v>
      </c>
      <c r="WG1291" s="98">
        <f t="shared" si="1933"/>
        <v>0</v>
      </c>
      <c r="WH1291" s="98">
        <f t="shared" si="1934"/>
        <v>0</v>
      </c>
      <c r="WI1291" s="98">
        <f t="shared" si="1935"/>
        <v>0</v>
      </c>
      <c r="WJ1291" s="98">
        <f t="shared" si="1936"/>
        <v>0</v>
      </c>
      <c r="WK1291" s="98">
        <f t="shared" si="1937"/>
        <v>119820.86</v>
      </c>
      <c r="WL1291" s="98">
        <f t="shared" si="1938"/>
        <v>125776.65</v>
      </c>
      <c r="WM1291" s="98">
        <f t="shared" si="1939"/>
        <v>133075.04</v>
      </c>
      <c r="WN1291" s="98">
        <f t="shared" si="1940"/>
        <v>2124.92</v>
      </c>
      <c r="WO1291" s="98">
        <f t="shared" si="1941"/>
        <v>1772.64</v>
      </c>
      <c r="WP1291" s="98">
        <f t="shared" si="1942"/>
        <v>1540.38</v>
      </c>
      <c r="WQ1291" s="98">
        <f t="shared" si="1943"/>
        <v>0</v>
      </c>
      <c r="WR1291" s="98">
        <f t="shared" si="1943"/>
        <v>0</v>
      </c>
      <c r="WS1291" s="98">
        <f t="shared" si="1943"/>
        <v>0</v>
      </c>
      <c r="WT1291" s="98">
        <f t="shared" si="1944"/>
        <v>0</v>
      </c>
      <c r="WU1291" s="98">
        <f t="shared" si="1944"/>
        <v>0</v>
      </c>
      <c r="WV1291" s="98">
        <f t="shared" si="1944"/>
        <v>0</v>
      </c>
      <c r="WW1291" s="103"/>
      <c r="WX1291" s="103"/>
      <c r="WY1291" s="103"/>
      <c r="WZ1291" s="98">
        <f t="shared" si="1945"/>
        <v>0</v>
      </c>
      <c r="XA1291" s="98">
        <f t="shared" si="1946"/>
        <v>0</v>
      </c>
      <c r="XB1291" s="98">
        <f t="shared" si="1947"/>
        <v>0</v>
      </c>
      <c r="XC1291" s="98">
        <f t="shared" si="1948"/>
        <v>0</v>
      </c>
      <c r="XD1291" s="98">
        <f t="shared" si="1949"/>
        <v>0</v>
      </c>
      <c r="XE1291" s="98">
        <f t="shared" si="1950"/>
        <v>0</v>
      </c>
      <c r="XF1291" s="98">
        <f t="shared" si="1951"/>
        <v>119172</v>
      </c>
      <c r="XG1291" s="98">
        <f t="shared" si="1952"/>
        <v>124891</v>
      </c>
      <c r="XH1291" s="98">
        <f t="shared" si="1953"/>
        <v>131904.75</v>
      </c>
      <c r="XI1291" s="98">
        <f t="shared" si="1954"/>
        <v>1580</v>
      </c>
      <c r="XJ1291" s="98">
        <f t="shared" si="1955"/>
        <v>1330.55</v>
      </c>
      <c r="XK1291" s="98">
        <f t="shared" si="1956"/>
        <v>1174.79</v>
      </c>
      <c r="XL1291" s="98">
        <f t="shared" si="1957"/>
        <v>0</v>
      </c>
      <c r="XM1291" s="98">
        <f t="shared" si="1957"/>
        <v>0</v>
      </c>
      <c r="XN1291" s="98">
        <f t="shared" si="1957"/>
        <v>0</v>
      </c>
      <c r="XO1291" s="98">
        <f t="shared" si="1958"/>
        <v>0</v>
      </c>
      <c r="XP1291" s="98">
        <f t="shared" si="1958"/>
        <v>0</v>
      </c>
      <c r="XQ1291" s="98">
        <f t="shared" si="1958"/>
        <v>0</v>
      </c>
      <c r="XR1291" s="103"/>
      <c r="XS1291" s="103"/>
      <c r="XT1291" s="103"/>
      <c r="XU1291" s="98">
        <f t="shared" si="1959"/>
        <v>0</v>
      </c>
      <c r="XV1291" s="98">
        <f t="shared" si="1960"/>
        <v>0</v>
      </c>
      <c r="XW1291" s="98">
        <f t="shared" si="1961"/>
        <v>0</v>
      </c>
      <c r="XX1291" s="98">
        <f t="shared" si="1962"/>
        <v>0</v>
      </c>
      <c r="XY1291" s="98">
        <f t="shared" si="1963"/>
        <v>0</v>
      </c>
      <c r="XZ1291" s="98">
        <f t="shared" si="1964"/>
        <v>0</v>
      </c>
      <c r="YA1291" s="98">
        <f t="shared" si="1965"/>
        <v>0</v>
      </c>
      <c r="YB1291" s="98">
        <f t="shared" si="1966"/>
        <v>0</v>
      </c>
      <c r="YC1291" s="98">
        <f t="shared" si="1967"/>
        <v>0</v>
      </c>
      <c r="YD1291" s="98">
        <f t="shared" si="1968"/>
        <v>0</v>
      </c>
      <c r="YE1291" s="98">
        <f t="shared" si="1969"/>
        <v>0</v>
      </c>
      <c r="YF1291" s="98">
        <f t="shared" si="1970"/>
        <v>0</v>
      </c>
      <c r="YG1291" s="98">
        <f t="shared" si="1971"/>
        <v>0</v>
      </c>
      <c r="YH1291" s="98">
        <f t="shared" si="1971"/>
        <v>0</v>
      </c>
      <c r="YI1291" s="98">
        <f t="shared" si="1971"/>
        <v>0</v>
      </c>
      <c r="YJ1291" s="98">
        <f t="shared" si="1972"/>
        <v>0</v>
      </c>
      <c r="YK1291" s="98">
        <f t="shared" si="1972"/>
        <v>0</v>
      </c>
      <c r="YL1291" s="98">
        <f t="shared" si="1972"/>
        <v>0</v>
      </c>
      <c r="YM1291" s="146">
        <f t="shared" si="1973"/>
        <v>23</v>
      </c>
      <c r="YN1291" s="146">
        <f t="shared" si="1973"/>
        <v>23</v>
      </c>
      <c r="YO1291" s="146">
        <f t="shared" si="1973"/>
        <v>23</v>
      </c>
      <c r="YP1291" s="98">
        <f t="shared" si="1974"/>
        <v>2466865</v>
      </c>
      <c r="YQ1291" s="98">
        <f t="shared" si="1975"/>
        <v>2482367</v>
      </c>
      <c r="YR1291" s="98">
        <f t="shared" si="1976"/>
        <v>2502653</v>
      </c>
      <c r="YS1291" s="98">
        <f t="shared" si="1977"/>
        <v>60134.879999999997</v>
      </c>
      <c r="YT1291" s="98">
        <f t="shared" si="1978"/>
        <v>60134.879999999997</v>
      </c>
      <c r="YU1291" s="98">
        <f t="shared" si="1979"/>
        <v>60134.879999999997</v>
      </c>
      <c r="YV1291" s="98">
        <f t="shared" si="1980"/>
        <v>119637.02</v>
      </c>
      <c r="YW1291" s="98">
        <f t="shared" si="1981"/>
        <v>125570.15</v>
      </c>
      <c r="YX1291" s="98">
        <f t="shared" si="1982"/>
        <v>132842.13</v>
      </c>
      <c r="YY1291" s="98">
        <f t="shared" si="1983"/>
        <v>2278.92</v>
      </c>
      <c r="YZ1291" s="98">
        <f t="shared" si="1984"/>
        <v>1915.7</v>
      </c>
      <c r="ZA1291" s="98">
        <f t="shared" si="1985"/>
        <v>1715.78</v>
      </c>
      <c r="ZB1291" s="98">
        <f t="shared" si="1986"/>
        <v>2751651.46</v>
      </c>
      <c r="ZC1291" s="98">
        <f t="shared" si="1986"/>
        <v>2888113.45</v>
      </c>
      <c r="ZD1291" s="98">
        <f t="shared" si="1986"/>
        <v>3055368.99</v>
      </c>
      <c r="ZE1291" s="98">
        <f t="shared" si="1987"/>
        <v>52415.16</v>
      </c>
      <c r="ZF1291" s="98">
        <f t="shared" si="1987"/>
        <v>44061.1</v>
      </c>
      <c r="ZG1291" s="98">
        <f t="shared" si="1987"/>
        <v>39462.94</v>
      </c>
    </row>
    <row r="1292" spans="1:683">
      <c r="A1292" s="297" t="s">
        <v>713</v>
      </c>
      <c r="B1292" s="297" t="s">
        <v>1545</v>
      </c>
      <c r="C1292" s="5"/>
      <c r="D1292" s="652"/>
      <c r="E1292" s="286"/>
      <c r="F1292" s="111">
        <f t="shared" si="1537"/>
        <v>22244</v>
      </c>
      <c r="G1292" s="111">
        <f t="shared" si="1537"/>
        <v>22414</v>
      </c>
      <c r="H1292" s="111">
        <f t="shared" si="1537"/>
        <v>22637</v>
      </c>
      <c r="I1292" s="98">
        <f t="shared" si="1538"/>
        <v>2605.04</v>
      </c>
      <c r="J1292" s="98">
        <f t="shared" si="1538"/>
        <v>2605.04</v>
      </c>
      <c r="K1292" s="98">
        <f t="shared" si="1538"/>
        <v>2605.04</v>
      </c>
      <c r="L1292" s="103"/>
      <c r="M1292" s="103"/>
      <c r="N1292" s="103"/>
      <c r="O1292" s="98">
        <f t="shared" si="1539"/>
        <v>0</v>
      </c>
      <c r="P1292" s="98">
        <f t="shared" si="1540"/>
        <v>0</v>
      </c>
      <c r="Q1292" s="98">
        <f t="shared" si="1541"/>
        <v>0</v>
      </c>
      <c r="R1292" s="98">
        <f t="shared" si="1542"/>
        <v>0</v>
      </c>
      <c r="S1292" s="98">
        <f t="shared" si="1543"/>
        <v>0</v>
      </c>
      <c r="T1292" s="98">
        <f t="shared" si="1544"/>
        <v>0</v>
      </c>
      <c r="U1292" s="98">
        <f t="shared" si="1545"/>
        <v>25162.44</v>
      </c>
      <c r="V1292" s="98">
        <f t="shared" si="1546"/>
        <v>26511.19</v>
      </c>
      <c r="W1292" s="98">
        <f t="shared" si="1547"/>
        <v>28172.29</v>
      </c>
      <c r="X1292" s="98">
        <f t="shared" si="1548"/>
        <v>2438.4899999999998</v>
      </c>
      <c r="Y1292" s="98">
        <f t="shared" si="1549"/>
        <v>2034.89</v>
      </c>
      <c r="Z1292" s="98">
        <f t="shared" si="1550"/>
        <v>1879.5</v>
      </c>
      <c r="AA1292" s="98">
        <f t="shared" si="1551"/>
        <v>0</v>
      </c>
      <c r="AB1292" s="98">
        <f t="shared" si="1551"/>
        <v>0</v>
      </c>
      <c r="AC1292" s="98">
        <f t="shared" si="1551"/>
        <v>0</v>
      </c>
      <c r="AD1292" s="98">
        <f t="shared" si="1552"/>
        <v>0</v>
      </c>
      <c r="AE1292" s="98">
        <f t="shared" si="1552"/>
        <v>0</v>
      </c>
      <c r="AF1292" s="98">
        <f t="shared" si="1552"/>
        <v>0</v>
      </c>
      <c r="AG1292" s="103"/>
      <c r="AH1292" s="103"/>
      <c r="AI1292" s="103"/>
      <c r="AJ1292" s="98">
        <f t="shared" si="1553"/>
        <v>0</v>
      </c>
      <c r="AK1292" s="98">
        <f t="shared" si="1554"/>
        <v>0</v>
      </c>
      <c r="AL1292" s="98">
        <f t="shared" si="1555"/>
        <v>0</v>
      </c>
      <c r="AM1292" s="98">
        <f t="shared" si="1556"/>
        <v>0</v>
      </c>
      <c r="AN1292" s="98">
        <f t="shared" si="1557"/>
        <v>0</v>
      </c>
      <c r="AO1292" s="98">
        <f t="shared" si="1558"/>
        <v>0</v>
      </c>
      <c r="AP1292" s="98">
        <f t="shared" si="1559"/>
        <v>24997.47</v>
      </c>
      <c r="AQ1292" s="98">
        <f t="shared" si="1560"/>
        <v>26340.54</v>
      </c>
      <c r="AR1292" s="98">
        <f t="shared" si="1561"/>
        <v>27994.36</v>
      </c>
      <c r="AS1292" s="98">
        <f t="shared" si="1562"/>
        <v>2975.69</v>
      </c>
      <c r="AT1292" s="98">
        <f t="shared" si="1563"/>
        <v>2639.11</v>
      </c>
      <c r="AU1292" s="98">
        <f t="shared" si="1564"/>
        <v>2447.0300000000002</v>
      </c>
      <c r="AV1292" s="98">
        <f t="shared" si="1565"/>
        <v>0</v>
      </c>
      <c r="AW1292" s="98">
        <f t="shared" si="1565"/>
        <v>0</v>
      </c>
      <c r="AX1292" s="98">
        <f t="shared" si="1565"/>
        <v>0</v>
      </c>
      <c r="AY1292" s="98">
        <f t="shared" si="1566"/>
        <v>0</v>
      </c>
      <c r="AZ1292" s="98">
        <f t="shared" si="1566"/>
        <v>0</v>
      </c>
      <c r="BA1292" s="98">
        <f t="shared" si="1566"/>
        <v>0</v>
      </c>
      <c r="BB1292" s="103"/>
      <c r="BC1292" s="103"/>
      <c r="BD1292" s="103"/>
      <c r="BE1292" s="98">
        <f t="shared" si="1567"/>
        <v>0</v>
      </c>
      <c r="BF1292" s="98">
        <f t="shared" si="1568"/>
        <v>0</v>
      </c>
      <c r="BG1292" s="98">
        <f t="shared" si="1569"/>
        <v>0</v>
      </c>
      <c r="BH1292" s="98">
        <f t="shared" si="1570"/>
        <v>0</v>
      </c>
      <c r="BI1292" s="98">
        <f t="shared" si="1571"/>
        <v>0</v>
      </c>
      <c r="BJ1292" s="98">
        <f t="shared" si="1572"/>
        <v>0</v>
      </c>
      <c r="BK1292" s="98">
        <f t="shared" si="1573"/>
        <v>24866.85</v>
      </c>
      <c r="BL1292" s="98">
        <f t="shared" si="1574"/>
        <v>26106.87</v>
      </c>
      <c r="BM1292" s="98">
        <f t="shared" si="1575"/>
        <v>27634.11</v>
      </c>
      <c r="BN1292" s="98">
        <f t="shared" si="1576"/>
        <v>1959.46</v>
      </c>
      <c r="BO1292" s="98">
        <f t="shared" si="1577"/>
        <v>1657.99</v>
      </c>
      <c r="BP1292" s="98">
        <f t="shared" si="1578"/>
        <v>1496.97</v>
      </c>
      <c r="BQ1292" s="98">
        <f t="shared" si="1579"/>
        <v>0</v>
      </c>
      <c r="BR1292" s="98">
        <f t="shared" si="1579"/>
        <v>0</v>
      </c>
      <c r="BS1292" s="98">
        <f t="shared" si="1579"/>
        <v>0</v>
      </c>
      <c r="BT1292" s="98">
        <f t="shared" si="1580"/>
        <v>0</v>
      </c>
      <c r="BU1292" s="98">
        <f t="shared" si="1580"/>
        <v>0</v>
      </c>
      <c r="BV1292" s="98">
        <f t="shared" si="1580"/>
        <v>0</v>
      </c>
      <c r="BW1292" s="103"/>
      <c r="BX1292" s="103"/>
      <c r="BY1292" s="103"/>
      <c r="BZ1292" s="98">
        <f t="shared" si="1581"/>
        <v>0</v>
      </c>
      <c r="CA1292" s="98">
        <f t="shared" si="1582"/>
        <v>0</v>
      </c>
      <c r="CB1292" s="98">
        <f t="shared" si="1583"/>
        <v>0</v>
      </c>
      <c r="CC1292" s="98">
        <f t="shared" si="1584"/>
        <v>0</v>
      </c>
      <c r="CD1292" s="98">
        <f t="shared" si="1585"/>
        <v>0</v>
      </c>
      <c r="CE1292" s="98">
        <f t="shared" si="1586"/>
        <v>0</v>
      </c>
      <c r="CF1292" s="98">
        <f t="shared" si="1587"/>
        <v>24867.71</v>
      </c>
      <c r="CG1292" s="98">
        <f t="shared" si="1588"/>
        <v>26160.32</v>
      </c>
      <c r="CH1292" s="98">
        <f t="shared" si="1589"/>
        <v>27752.89</v>
      </c>
      <c r="CI1292" s="98">
        <f t="shared" si="1590"/>
        <v>2779.27</v>
      </c>
      <c r="CJ1292" s="98">
        <f t="shared" si="1591"/>
        <v>2299.75</v>
      </c>
      <c r="CK1292" s="98">
        <f t="shared" si="1592"/>
        <v>2153.66</v>
      </c>
      <c r="CL1292" s="98">
        <f t="shared" si="1593"/>
        <v>0</v>
      </c>
      <c r="CM1292" s="98">
        <f t="shared" si="1593"/>
        <v>0</v>
      </c>
      <c r="CN1292" s="98">
        <f t="shared" si="1593"/>
        <v>0</v>
      </c>
      <c r="CO1292" s="98">
        <f t="shared" si="1594"/>
        <v>0</v>
      </c>
      <c r="CP1292" s="98">
        <f t="shared" si="1594"/>
        <v>0</v>
      </c>
      <c r="CQ1292" s="98">
        <f t="shared" si="1594"/>
        <v>0</v>
      </c>
      <c r="CR1292" s="103"/>
      <c r="CS1292" s="103"/>
      <c r="CT1292" s="103"/>
      <c r="CU1292" s="98">
        <f t="shared" si="1595"/>
        <v>0</v>
      </c>
      <c r="CV1292" s="98">
        <f t="shared" si="1596"/>
        <v>0</v>
      </c>
      <c r="CW1292" s="98">
        <f t="shared" si="1597"/>
        <v>0</v>
      </c>
      <c r="CX1292" s="98">
        <f t="shared" si="1598"/>
        <v>0</v>
      </c>
      <c r="CY1292" s="98">
        <f t="shared" si="1599"/>
        <v>0</v>
      </c>
      <c r="CZ1292" s="98">
        <f t="shared" si="1600"/>
        <v>0</v>
      </c>
      <c r="DA1292" s="98">
        <f t="shared" si="1601"/>
        <v>24616.93</v>
      </c>
      <c r="DB1292" s="98">
        <f t="shared" si="1602"/>
        <v>25806.21</v>
      </c>
      <c r="DC1292" s="98">
        <f t="shared" si="1603"/>
        <v>27272.99</v>
      </c>
      <c r="DD1292" s="98">
        <f t="shared" si="1604"/>
        <v>1694.05</v>
      </c>
      <c r="DE1292" s="98">
        <f t="shared" si="1605"/>
        <v>1410.64</v>
      </c>
      <c r="DF1292" s="98">
        <f t="shared" si="1606"/>
        <v>1288.99</v>
      </c>
      <c r="DG1292" s="98">
        <f t="shared" si="1607"/>
        <v>0</v>
      </c>
      <c r="DH1292" s="98">
        <f t="shared" si="1607"/>
        <v>0</v>
      </c>
      <c r="DI1292" s="98">
        <f t="shared" si="1607"/>
        <v>0</v>
      </c>
      <c r="DJ1292" s="98">
        <f t="shared" si="1608"/>
        <v>0</v>
      </c>
      <c r="DK1292" s="98">
        <f t="shared" si="1608"/>
        <v>0</v>
      </c>
      <c r="DL1292" s="98">
        <f t="shared" si="1608"/>
        <v>0</v>
      </c>
      <c r="DM1292" s="103"/>
      <c r="DN1292" s="103"/>
      <c r="DO1292" s="103"/>
      <c r="DP1292" s="98">
        <f t="shared" si="1609"/>
        <v>0</v>
      </c>
      <c r="DQ1292" s="98">
        <f t="shared" si="1610"/>
        <v>0</v>
      </c>
      <c r="DR1292" s="98">
        <f t="shared" si="1611"/>
        <v>0</v>
      </c>
      <c r="DS1292" s="98">
        <f t="shared" si="1612"/>
        <v>0</v>
      </c>
      <c r="DT1292" s="98">
        <f t="shared" si="1613"/>
        <v>0</v>
      </c>
      <c r="DU1292" s="98">
        <f t="shared" si="1614"/>
        <v>0</v>
      </c>
      <c r="DV1292" s="98">
        <f t="shared" si="1615"/>
        <v>25002.52</v>
      </c>
      <c r="DW1292" s="98">
        <f t="shared" si="1616"/>
        <v>26346.07</v>
      </c>
      <c r="DX1292" s="98">
        <f t="shared" si="1617"/>
        <v>28000.16</v>
      </c>
      <c r="DY1292" s="98">
        <f t="shared" si="1618"/>
        <v>2340.5</v>
      </c>
      <c r="DZ1292" s="98">
        <f t="shared" si="1619"/>
        <v>1940.78</v>
      </c>
      <c r="EA1292" s="98">
        <f t="shared" si="1620"/>
        <v>1786.31</v>
      </c>
      <c r="EB1292" s="98">
        <f t="shared" si="1621"/>
        <v>0</v>
      </c>
      <c r="EC1292" s="98">
        <f t="shared" si="1621"/>
        <v>0</v>
      </c>
      <c r="ED1292" s="98">
        <f t="shared" si="1621"/>
        <v>0</v>
      </c>
      <c r="EE1292" s="98">
        <f t="shared" si="1622"/>
        <v>0</v>
      </c>
      <c r="EF1292" s="98">
        <f t="shared" si="1622"/>
        <v>0</v>
      </c>
      <c r="EG1292" s="98">
        <f t="shared" si="1622"/>
        <v>0</v>
      </c>
      <c r="EH1292" s="103"/>
      <c r="EI1292" s="103"/>
      <c r="EJ1292" s="103"/>
      <c r="EK1292" s="98">
        <f t="shared" si="1623"/>
        <v>0</v>
      </c>
      <c r="EL1292" s="98">
        <f t="shared" si="1624"/>
        <v>0</v>
      </c>
      <c r="EM1292" s="98">
        <f t="shared" si="1625"/>
        <v>0</v>
      </c>
      <c r="EN1292" s="98">
        <f t="shared" si="1626"/>
        <v>0</v>
      </c>
      <c r="EO1292" s="98">
        <f t="shared" si="1627"/>
        <v>0</v>
      </c>
      <c r="EP1292" s="98">
        <f t="shared" si="1628"/>
        <v>0</v>
      </c>
      <c r="EQ1292" s="98">
        <f t="shared" si="1629"/>
        <v>25106.12</v>
      </c>
      <c r="ER1292" s="98">
        <f t="shared" si="1630"/>
        <v>26492.29</v>
      </c>
      <c r="ES1292" s="98">
        <f t="shared" si="1631"/>
        <v>28198.94</v>
      </c>
      <c r="ET1292" s="98">
        <f t="shared" si="1632"/>
        <v>2092.96</v>
      </c>
      <c r="EU1292" s="98">
        <f t="shared" si="1633"/>
        <v>1769.99</v>
      </c>
      <c r="EV1292" s="98">
        <f t="shared" si="1634"/>
        <v>1601.18</v>
      </c>
      <c r="EW1292" s="98">
        <f t="shared" si="1635"/>
        <v>0</v>
      </c>
      <c r="EX1292" s="98">
        <f t="shared" si="1635"/>
        <v>0</v>
      </c>
      <c r="EY1292" s="98">
        <f t="shared" si="1635"/>
        <v>0</v>
      </c>
      <c r="EZ1292" s="98">
        <f t="shared" si="1636"/>
        <v>0</v>
      </c>
      <c r="FA1292" s="98">
        <f t="shared" si="1636"/>
        <v>0</v>
      </c>
      <c r="FB1292" s="98">
        <f t="shared" si="1636"/>
        <v>0</v>
      </c>
      <c r="FC1292" s="103"/>
      <c r="FD1292" s="103"/>
      <c r="FE1292" s="103"/>
      <c r="FF1292" s="98">
        <f t="shared" si="1637"/>
        <v>0</v>
      </c>
      <c r="FG1292" s="98">
        <f t="shared" si="1638"/>
        <v>0</v>
      </c>
      <c r="FH1292" s="98">
        <f t="shared" si="1639"/>
        <v>0</v>
      </c>
      <c r="FI1292" s="98">
        <f t="shared" si="1640"/>
        <v>0</v>
      </c>
      <c r="FJ1292" s="98">
        <f t="shared" si="1641"/>
        <v>0</v>
      </c>
      <c r="FK1292" s="98">
        <f t="shared" si="1642"/>
        <v>0</v>
      </c>
      <c r="FL1292" s="98">
        <f t="shared" si="1643"/>
        <v>24998.29</v>
      </c>
      <c r="FM1292" s="98">
        <f t="shared" si="1644"/>
        <v>26198.47</v>
      </c>
      <c r="FN1292" s="98">
        <f t="shared" si="1645"/>
        <v>27679.53</v>
      </c>
      <c r="FO1292" s="98">
        <f t="shared" si="1646"/>
        <v>1489.81</v>
      </c>
      <c r="FP1292" s="98">
        <f t="shared" si="1647"/>
        <v>1246.3800000000001</v>
      </c>
      <c r="FQ1292" s="98">
        <f t="shared" si="1648"/>
        <v>1090.1199999999999</v>
      </c>
      <c r="FR1292" s="98">
        <f t="shared" si="1649"/>
        <v>0</v>
      </c>
      <c r="FS1292" s="98">
        <f t="shared" si="1649"/>
        <v>0</v>
      </c>
      <c r="FT1292" s="98">
        <f t="shared" si="1649"/>
        <v>0</v>
      </c>
      <c r="FU1292" s="98">
        <f t="shared" si="1650"/>
        <v>0</v>
      </c>
      <c r="FV1292" s="98">
        <f t="shared" si="1650"/>
        <v>0</v>
      </c>
      <c r="FW1292" s="98">
        <f t="shared" si="1650"/>
        <v>0</v>
      </c>
      <c r="FX1292" s="103"/>
      <c r="FY1292" s="103"/>
      <c r="FZ1292" s="103"/>
      <c r="GA1292" s="98">
        <f t="shared" si="1651"/>
        <v>0</v>
      </c>
      <c r="GB1292" s="98">
        <f t="shared" si="1652"/>
        <v>0</v>
      </c>
      <c r="GC1292" s="98">
        <f t="shared" si="1653"/>
        <v>0</v>
      </c>
      <c r="GD1292" s="98">
        <f t="shared" si="1654"/>
        <v>0</v>
      </c>
      <c r="GE1292" s="98">
        <f t="shared" si="1655"/>
        <v>0</v>
      </c>
      <c r="GF1292" s="98">
        <f t="shared" si="1656"/>
        <v>0</v>
      </c>
      <c r="GG1292" s="98">
        <f t="shared" si="1657"/>
        <v>24637.8</v>
      </c>
      <c r="GH1292" s="98">
        <f t="shared" si="1658"/>
        <v>25820.15</v>
      </c>
      <c r="GI1292" s="98">
        <f t="shared" si="1659"/>
        <v>27277.82</v>
      </c>
      <c r="GJ1292" s="98">
        <f t="shared" si="1660"/>
        <v>2455.9</v>
      </c>
      <c r="GK1292" s="98">
        <f t="shared" si="1661"/>
        <v>2061.75</v>
      </c>
      <c r="GL1292" s="98">
        <f t="shared" si="1662"/>
        <v>1828.56</v>
      </c>
      <c r="GM1292" s="98">
        <f t="shared" si="1663"/>
        <v>0</v>
      </c>
      <c r="GN1292" s="98">
        <f t="shared" si="1663"/>
        <v>0</v>
      </c>
      <c r="GO1292" s="98">
        <f t="shared" si="1663"/>
        <v>0</v>
      </c>
      <c r="GP1292" s="98">
        <f t="shared" si="1664"/>
        <v>0</v>
      </c>
      <c r="GQ1292" s="98">
        <f t="shared" si="1664"/>
        <v>0</v>
      </c>
      <c r="GR1292" s="98">
        <f t="shared" si="1664"/>
        <v>0</v>
      </c>
      <c r="GS1292" s="103"/>
      <c r="GT1292" s="103"/>
      <c r="GU1292" s="103"/>
      <c r="GV1292" s="98">
        <f t="shared" si="1665"/>
        <v>0</v>
      </c>
      <c r="GW1292" s="98">
        <f t="shared" si="1666"/>
        <v>0</v>
      </c>
      <c r="GX1292" s="98">
        <f t="shared" si="1667"/>
        <v>0</v>
      </c>
      <c r="GY1292" s="98">
        <f t="shared" si="1668"/>
        <v>0</v>
      </c>
      <c r="GZ1292" s="98">
        <f t="shared" si="1669"/>
        <v>0</v>
      </c>
      <c r="HA1292" s="98">
        <f t="shared" si="1670"/>
        <v>0</v>
      </c>
      <c r="HB1292" s="98">
        <f t="shared" si="1671"/>
        <v>25002.93</v>
      </c>
      <c r="HC1292" s="98">
        <f t="shared" si="1672"/>
        <v>26238.85</v>
      </c>
      <c r="HD1292" s="98">
        <f t="shared" si="1673"/>
        <v>27763.17</v>
      </c>
      <c r="HE1292" s="98">
        <f t="shared" si="1674"/>
        <v>2094.9899999999998</v>
      </c>
      <c r="HF1292" s="98">
        <f t="shared" si="1675"/>
        <v>1737.98</v>
      </c>
      <c r="HG1292" s="98">
        <f t="shared" si="1676"/>
        <v>1514.2</v>
      </c>
      <c r="HH1292" s="98">
        <f t="shared" si="1677"/>
        <v>0</v>
      </c>
      <c r="HI1292" s="98">
        <f t="shared" si="1677"/>
        <v>0</v>
      </c>
      <c r="HJ1292" s="98">
        <f t="shared" si="1677"/>
        <v>0</v>
      </c>
      <c r="HK1292" s="98">
        <f t="shared" si="1678"/>
        <v>0</v>
      </c>
      <c r="HL1292" s="98">
        <f t="shared" si="1678"/>
        <v>0</v>
      </c>
      <c r="HM1292" s="98">
        <f t="shared" si="1678"/>
        <v>0</v>
      </c>
      <c r="HN1292" s="103"/>
      <c r="HO1292" s="103"/>
      <c r="HP1292" s="103"/>
      <c r="HQ1292" s="98">
        <f t="shared" si="1679"/>
        <v>0</v>
      </c>
      <c r="HR1292" s="98">
        <f t="shared" si="1680"/>
        <v>0</v>
      </c>
      <c r="HS1292" s="98">
        <f t="shared" si="1681"/>
        <v>0</v>
      </c>
      <c r="HT1292" s="98">
        <f t="shared" si="1682"/>
        <v>0</v>
      </c>
      <c r="HU1292" s="98">
        <f t="shared" si="1683"/>
        <v>0</v>
      </c>
      <c r="HV1292" s="98">
        <f t="shared" si="1684"/>
        <v>0</v>
      </c>
      <c r="HW1292" s="98">
        <f t="shared" si="1685"/>
        <v>25012.02</v>
      </c>
      <c r="HX1292" s="98">
        <f t="shared" si="1686"/>
        <v>26342.01</v>
      </c>
      <c r="HY1292" s="98">
        <f t="shared" si="1687"/>
        <v>27979.19</v>
      </c>
      <c r="HZ1292" s="98">
        <f t="shared" si="1688"/>
        <v>2293.48</v>
      </c>
      <c r="IA1292" s="98">
        <f t="shared" si="1689"/>
        <v>1931.97</v>
      </c>
      <c r="IB1292" s="98">
        <f t="shared" si="1690"/>
        <v>1740.56</v>
      </c>
      <c r="IC1292" s="98">
        <f t="shared" si="1691"/>
        <v>0</v>
      </c>
      <c r="ID1292" s="98">
        <f t="shared" si="1691"/>
        <v>0</v>
      </c>
      <c r="IE1292" s="98">
        <f t="shared" si="1691"/>
        <v>0</v>
      </c>
      <c r="IF1292" s="98">
        <f t="shared" si="1692"/>
        <v>0</v>
      </c>
      <c r="IG1292" s="98">
        <f t="shared" si="1692"/>
        <v>0</v>
      </c>
      <c r="IH1292" s="98">
        <f t="shared" si="1692"/>
        <v>0</v>
      </c>
      <c r="II1292" s="103">
        <v>183</v>
      </c>
      <c r="IJ1292" s="103">
        <v>183</v>
      </c>
      <c r="IK1292" s="103">
        <v>183</v>
      </c>
      <c r="IL1292" s="98">
        <f t="shared" si="1693"/>
        <v>4070652</v>
      </c>
      <c r="IM1292" s="98">
        <f t="shared" si="1694"/>
        <v>4101762</v>
      </c>
      <c r="IN1292" s="98">
        <f t="shared" si="1695"/>
        <v>4142571</v>
      </c>
      <c r="IO1292" s="98">
        <f t="shared" si="1696"/>
        <v>476722.32</v>
      </c>
      <c r="IP1292" s="98">
        <f t="shared" si="1697"/>
        <v>476722.32</v>
      </c>
      <c r="IQ1292" s="98">
        <f t="shared" si="1698"/>
        <v>476722.32</v>
      </c>
      <c r="IR1292" s="98">
        <f t="shared" si="1699"/>
        <v>24436.01</v>
      </c>
      <c r="IS1292" s="98">
        <f t="shared" si="1700"/>
        <v>25563.53</v>
      </c>
      <c r="IT1292" s="98">
        <f t="shared" si="1701"/>
        <v>26953.43</v>
      </c>
      <c r="IU1292" s="98">
        <f t="shared" si="1702"/>
        <v>6814.61</v>
      </c>
      <c r="IV1292" s="98">
        <f t="shared" si="1703"/>
        <v>5859.6</v>
      </c>
      <c r="IW1292" s="98">
        <f t="shared" si="1704"/>
        <v>5549.34</v>
      </c>
      <c r="IX1292" s="98">
        <f t="shared" si="1705"/>
        <v>4471789.83</v>
      </c>
      <c r="IY1292" s="98">
        <f t="shared" si="1705"/>
        <v>4678125.99</v>
      </c>
      <c r="IZ1292" s="98">
        <f t="shared" si="1705"/>
        <v>4932477.6900000004</v>
      </c>
      <c r="JA1292" s="98">
        <f t="shared" si="1706"/>
        <v>1247073.6299999999</v>
      </c>
      <c r="JB1292" s="98">
        <f t="shared" si="1706"/>
        <v>1072306.8</v>
      </c>
      <c r="JC1292" s="98">
        <f t="shared" si="1706"/>
        <v>1015529.22</v>
      </c>
      <c r="JD1292" s="103"/>
      <c r="JE1292" s="103"/>
      <c r="JF1292" s="103"/>
      <c r="JG1292" s="98">
        <f t="shared" si="1707"/>
        <v>0</v>
      </c>
      <c r="JH1292" s="98">
        <f t="shared" si="1708"/>
        <v>0</v>
      </c>
      <c r="JI1292" s="98">
        <f t="shared" si="1709"/>
        <v>0</v>
      </c>
      <c r="JJ1292" s="98">
        <f t="shared" si="1710"/>
        <v>0</v>
      </c>
      <c r="JK1292" s="98">
        <f t="shared" si="1711"/>
        <v>0</v>
      </c>
      <c r="JL1292" s="98">
        <f t="shared" si="1712"/>
        <v>0</v>
      </c>
      <c r="JM1292" s="98">
        <f t="shared" si="1713"/>
        <v>24808.47</v>
      </c>
      <c r="JN1292" s="98">
        <f t="shared" si="1714"/>
        <v>26080.67</v>
      </c>
      <c r="JO1292" s="98">
        <f t="shared" si="1715"/>
        <v>27649.42</v>
      </c>
      <c r="JP1292" s="98">
        <f t="shared" si="1716"/>
        <v>1830.74</v>
      </c>
      <c r="JQ1292" s="98">
        <f t="shared" si="1717"/>
        <v>1507.59</v>
      </c>
      <c r="JR1292" s="98">
        <f t="shared" si="1718"/>
        <v>1316.17</v>
      </c>
      <c r="JS1292" s="98">
        <f t="shared" si="1719"/>
        <v>0</v>
      </c>
      <c r="JT1292" s="98">
        <f t="shared" si="1719"/>
        <v>0</v>
      </c>
      <c r="JU1292" s="98">
        <f t="shared" si="1719"/>
        <v>0</v>
      </c>
      <c r="JV1292" s="98">
        <f t="shared" si="1720"/>
        <v>0</v>
      </c>
      <c r="JW1292" s="98">
        <f t="shared" si="1720"/>
        <v>0</v>
      </c>
      <c r="JX1292" s="98">
        <f t="shared" si="1720"/>
        <v>0</v>
      </c>
      <c r="JY1292" s="103"/>
      <c r="JZ1292" s="103"/>
      <c r="KA1292" s="103"/>
      <c r="KB1292" s="98">
        <f t="shared" si="1721"/>
        <v>0</v>
      </c>
      <c r="KC1292" s="98">
        <f t="shared" si="1722"/>
        <v>0</v>
      </c>
      <c r="KD1292" s="98">
        <f t="shared" si="1723"/>
        <v>0</v>
      </c>
      <c r="KE1292" s="98">
        <f t="shared" si="1724"/>
        <v>0</v>
      </c>
      <c r="KF1292" s="98">
        <f t="shared" si="1725"/>
        <v>0</v>
      </c>
      <c r="KG1292" s="98">
        <f t="shared" si="1726"/>
        <v>0</v>
      </c>
      <c r="KH1292" s="98">
        <f t="shared" si="1727"/>
        <v>24902.87</v>
      </c>
      <c r="KI1292" s="98">
        <f t="shared" si="1728"/>
        <v>26238.26</v>
      </c>
      <c r="KJ1292" s="98">
        <f t="shared" si="1729"/>
        <v>27882.75</v>
      </c>
      <c r="KK1292" s="98">
        <f t="shared" si="1730"/>
        <v>1607.47</v>
      </c>
      <c r="KL1292" s="98">
        <f t="shared" si="1731"/>
        <v>1344.68</v>
      </c>
      <c r="KM1292" s="98">
        <f t="shared" si="1732"/>
        <v>1194.3699999999999</v>
      </c>
      <c r="KN1292" s="98">
        <f t="shared" si="1733"/>
        <v>0</v>
      </c>
      <c r="KO1292" s="98">
        <f t="shared" si="1733"/>
        <v>0</v>
      </c>
      <c r="KP1292" s="98">
        <f t="shared" si="1733"/>
        <v>0</v>
      </c>
      <c r="KQ1292" s="98">
        <f t="shared" si="1734"/>
        <v>0</v>
      </c>
      <c r="KR1292" s="98">
        <f t="shared" si="1734"/>
        <v>0</v>
      </c>
      <c r="KS1292" s="98">
        <f t="shared" si="1734"/>
        <v>0</v>
      </c>
      <c r="KT1292" s="103"/>
      <c r="KU1292" s="103"/>
      <c r="KV1292" s="103"/>
      <c r="KW1292" s="98">
        <f t="shared" si="1735"/>
        <v>0</v>
      </c>
      <c r="KX1292" s="98">
        <f t="shared" si="1736"/>
        <v>0</v>
      </c>
      <c r="KY1292" s="98">
        <f t="shared" si="1737"/>
        <v>0</v>
      </c>
      <c r="KZ1292" s="98">
        <f t="shared" si="1738"/>
        <v>0</v>
      </c>
      <c r="LA1292" s="98">
        <f t="shared" si="1739"/>
        <v>0</v>
      </c>
      <c r="LB1292" s="98">
        <f t="shared" si="1740"/>
        <v>0</v>
      </c>
      <c r="LC1292" s="98">
        <f t="shared" si="1741"/>
        <v>25061.74</v>
      </c>
      <c r="LD1292" s="98">
        <f t="shared" si="1742"/>
        <v>26460.06</v>
      </c>
      <c r="LE1292" s="98">
        <f t="shared" si="1743"/>
        <v>28181.63</v>
      </c>
      <c r="LF1292" s="98">
        <f t="shared" si="1744"/>
        <v>3429.54</v>
      </c>
      <c r="LG1292" s="98">
        <f t="shared" si="1745"/>
        <v>2864.41</v>
      </c>
      <c r="LH1292" s="98">
        <f t="shared" si="1746"/>
        <v>2517.29</v>
      </c>
      <c r="LI1292" s="98">
        <f t="shared" si="1747"/>
        <v>0</v>
      </c>
      <c r="LJ1292" s="98">
        <f t="shared" si="1747"/>
        <v>0</v>
      </c>
      <c r="LK1292" s="98">
        <f t="shared" si="1747"/>
        <v>0</v>
      </c>
      <c r="LL1292" s="98">
        <f t="shared" si="1748"/>
        <v>0</v>
      </c>
      <c r="LM1292" s="98">
        <f t="shared" si="1748"/>
        <v>0</v>
      </c>
      <c r="LN1292" s="98">
        <f t="shared" si="1748"/>
        <v>0</v>
      </c>
      <c r="LO1292" s="103"/>
      <c r="LP1292" s="103"/>
      <c r="LQ1292" s="103"/>
      <c r="LR1292" s="98">
        <f t="shared" si="1749"/>
        <v>0</v>
      </c>
      <c r="LS1292" s="98">
        <f t="shared" si="1750"/>
        <v>0</v>
      </c>
      <c r="LT1292" s="98">
        <f t="shared" si="1751"/>
        <v>0</v>
      </c>
      <c r="LU1292" s="98">
        <f t="shared" si="1752"/>
        <v>0</v>
      </c>
      <c r="LV1292" s="98">
        <f t="shared" si="1753"/>
        <v>0</v>
      </c>
      <c r="LW1292" s="98">
        <f t="shared" si="1754"/>
        <v>0</v>
      </c>
      <c r="LX1292" s="98">
        <f t="shared" si="1755"/>
        <v>24395.98</v>
      </c>
      <c r="LY1292" s="98">
        <f t="shared" si="1756"/>
        <v>25597.43</v>
      </c>
      <c r="LZ1292" s="98">
        <f t="shared" si="1757"/>
        <v>27078.92</v>
      </c>
      <c r="MA1292" s="98">
        <f t="shared" si="1758"/>
        <v>1900.03</v>
      </c>
      <c r="MB1292" s="98">
        <f t="shared" si="1759"/>
        <v>1641.52</v>
      </c>
      <c r="MC1292" s="98">
        <f t="shared" si="1760"/>
        <v>1522.67</v>
      </c>
      <c r="MD1292" s="98">
        <f t="shared" si="1761"/>
        <v>0</v>
      </c>
      <c r="ME1292" s="98">
        <f t="shared" si="1761"/>
        <v>0</v>
      </c>
      <c r="MF1292" s="98">
        <f t="shared" si="1761"/>
        <v>0</v>
      </c>
      <c r="MG1292" s="98">
        <f t="shared" si="1762"/>
        <v>0</v>
      </c>
      <c r="MH1292" s="98">
        <f t="shared" si="1762"/>
        <v>0</v>
      </c>
      <c r="MI1292" s="98">
        <f t="shared" si="1762"/>
        <v>0</v>
      </c>
      <c r="MJ1292" s="103"/>
      <c r="MK1292" s="103"/>
      <c r="ML1292" s="103"/>
      <c r="MM1292" s="98">
        <f t="shared" si="1763"/>
        <v>0</v>
      </c>
      <c r="MN1292" s="98">
        <f t="shared" si="1764"/>
        <v>0</v>
      </c>
      <c r="MO1292" s="98">
        <f t="shared" si="1765"/>
        <v>0</v>
      </c>
      <c r="MP1292" s="98">
        <f t="shared" si="1766"/>
        <v>0</v>
      </c>
      <c r="MQ1292" s="98">
        <f t="shared" si="1767"/>
        <v>0</v>
      </c>
      <c r="MR1292" s="98">
        <f t="shared" si="1768"/>
        <v>0</v>
      </c>
      <c r="MS1292" s="98">
        <f t="shared" si="1769"/>
        <v>24863.68</v>
      </c>
      <c r="MT1292" s="98">
        <f t="shared" si="1770"/>
        <v>26150.720000000001</v>
      </c>
      <c r="MU1292" s="98">
        <f t="shared" si="1771"/>
        <v>27736.3</v>
      </c>
      <c r="MV1292" s="98">
        <f t="shared" si="1772"/>
        <v>2202.5100000000002</v>
      </c>
      <c r="MW1292" s="98">
        <f t="shared" si="1773"/>
        <v>1805.43</v>
      </c>
      <c r="MX1292" s="98">
        <f t="shared" si="1774"/>
        <v>1555.98</v>
      </c>
      <c r="MY1292" s="98">
        <f t="shared" si="1775"/>
        <v>0</v>
      </c>
      <c r="MZ1292" s="98">
        <f t="shared" si="1775"/>
        <v>0</v>
      </c>
      <c r="NA1292" s="98">
        <f t="shared" si="1775"/>
        <v>0</v>
      </c>
      <c r="NB1292" s="98">
        <f t="shared" si="1776"/>
        <v>0</v>
      </c>
      <c r="NC1292" s="98">
        <f t="shared" si="1776"/>
        <v>0</v>
      </c>
      <c r="ND1292" s="98">
        <f t="shared" si="1776"/>
        <v>0</v>
      </c>
      <c r="NE1292" s="103"/>
      <c r="NF1292" s="103"/>
      <c r="NG1292" s="103"/>
      <c r="NH1292" s="98">
        <f t="shared" si="1777"/>
        <v>0</v>
      </c>
      <c r="NI1292" s="98">
        <f t="shared" si="1778"/>
        <v>0</v>
      </c>
      <c r="NJ1292" s="98">
        <f t="shared" si="1779"/>
        <v>0</v>
      </c>
      <c r="NK1292" s="98">
        <f t="shared" si="1780"/>
        <v>0</v>
      </c>
      <c r="NL1292" s="98">
        <f t="shared" si="1781"/>
        <v>0</v>
      </c>
      <c r="NM1292" s="98">
        <f t="shared" si="1782"/>
        <v>0</v>
      </c>
      <c r="NN1292" s="98">
        <f t="shared" si="1783"/>
        <v>24616</v>
      </c>
      <c r="NO1292" s="98">
        <f t="shared" si="1784"/>
        <v>25819.23</v>
      </c>
      <c r="NP1292" s="98">
        <f t="shared" si="1785"/>
        <v>27302.29</v>
      </c>
      <c r="NQ1292" s="98">
        <f t="shared" si="1786"/>
        <v>2604.5500000000002</v>
      </c>
      <c r="NR1292" s="98">
        <f t="shared" si="1787"/>
        <v>2186.0500000000002</v>
      </c>
      <c r="NS1292" s="98">
        <f t="shared" si="1788"/>
        <v>1974.19</v>
      </c>
      <c r="NT1292" s="98">
        <f t="shared" si="1789"/>
        <v>0</v>
      </c>
      <c r="NU1292" s="98">
        <f t="shared" si="1789"/>
        <v>0</v>
      </c>
      <c r="NV1292" s="98">
        <f t="shared" si="1789"/>
        <v>0</v>
      </c>
      <c r="NW1292" s="98">
        <f t="shared" si="1790"/>
        <v>0</v>
      </c>
      <c r="NX1292" s="98">
        <f t="shared" si="1790"/>
        <v>0</v>
      </c>
      <c r="NY1292" s="98">
        <f t="shared" si="1790"/>
        <v>0</v>
      </c>
      <c r="NZ1292" s="103"/>
      <c r="OA1292" s="103"/>
      <c r="OB1292" s="103"/>
      <c r="OC1292" s="98">
        <f t="shared" si="1791"/>
        <v>0</v>
      </c>
      <c r="OD1292" s="98">
        <f t="shared" si="1792"/>
        <v>0</v>
      </c>
      <c r="OE1292" s="98">
        <f t="shared" si="1793"/>
        <v>0</v>
      </c>
      <c r="OF1292" s="98">
        <f t="shared" si="1794"/>
        <v>0</v>
      </c>
      <c r="OG1292" s="98">
        <f t="shared" si="1795"/>
        <v>0</v>
      </c>
      <c r="OH1292" s="98">
        <f t="shared" si="1796"/>
        <v>0</v>
      </c>
      <c r="OI1292" s="98">
        <f t="shared" si="1797"/>
        <v>24739.79</v>
      </c>
      <c r="OJ1292" s="98">
        <f t="shared" si="1798"/>
        <v>26100.62</v>
      </c>
      <c r="OK1292" s="98">
        <f t="shared" si="1799"/>
        <v>27775.51</v>
      </c>
      <c r="OL1292" s="98">
        <f t="shared" si="1800"/>
        <v>2809.02</v>
      </c>
      <c r="OM1292" s="98">
        <f t="shared" si="1801"/>
        <v>2428.1</v>
      </c>
      <c r="ON1292" s="98">
        <f t="shared" si="1802"/>
        <v>2273.09</v>
      </c>
      <c r="OO1292" s="98">
        <f t="shared" si="1803"/>
        <v>0</v>
      </c>
      <c r="OP1292" s="98">
        <f t="shared" si="1803"/>
        <v>0</v>
      </c>
      <c r="OQ1292" s="98">
        <f t="shared" si="1803"/>
        <v>0</v>
      </c>
      <c r="OR1292" s="98">
        <f t="shared" si="1804"/>
        <v>0</v>
      </c>
      <c r="OS1292" s="98">
        <f t="shared" si="1804"/>
        <v>0</v>
      </c>
      <c r="OT1292" s="98">
        <f t="shared" si="1804"/>
        <v>0</v>
      </c>
      <c r="OU1292" s="103"/>
      <c r="OV1292" s="103"/>
      <c r="OW1292" s="103"/>
      <c r="OX1292" s="98">
        <f t="shared" si="1805"/>
        <v>0</v>
      </c>
      <c r="OY1292" s="98">
        <f t="shared" si="1806"/>
        <v>0</v>
      </c>
      <c r="OZ1292" s="98">
        <f t="shared" si="1807"/>
        <v>0</v>
      </c>
      <c r="PA1292" s="98">
        <f t="shared" si="1808"/>
        <v>0</v>
      </c>
      <c r="PB1292" s="98">
        <f t="shared" si="1809"/>
        <v>0</v>
      </c>
      <c r="PC1292" s="98">
        <f t="shared" si="1810"/>
        <v>0</v>
      </c>
      <c r="PD1292" s="98">
        <f t="shared" si="1811"/>
        <v>24963.62</v>
      </c>
      <c r="PE1292" s="98">
        <f t="shared" si="1812"/>
        <v>26285.63</v>
      </c>
      <c r="PF1292" s="98">
        <f t="shared" si="1813"/>
        <v>27913.16</v>
      </c>
      <c r="PG1292" s="98">
        <f t="shared" si="1814"/>
        <v>2460.0700000000002</v>
      </c>
      <c r="PH1292" s="98">
        <f t="shared" si="1815"/>
        <v>2044.56</v>
      </c>
      <c r="PI1292" s="98">
        <f t="shared" si="1816"/>
        <v>1759.55</v>
      </c>
      <c r="PJ1292" s="98">
        <f t="shared" si="1817"/>
        <v>0</v>
      </c>
      <c r="PK1292" s="98">
        <f t="shared" si="1817"/>
        <v>0</v>
      </c>
      <c r="PL1292" s="98">
        <f t="shared" si="1817"/>
        <v>0</v>
      </c>
      <c r="PM1292" s="98">
        <f t="shared" si="1818"/>
        <v>0</v>
      </c>
      <c r="PN1292" s="98">
        <f t="shared" si="1818"/>
        <v>0</v>
      </c>
      <c r="PO1292" s="98">
        <f t="shared" si="1818"/>
        <v>0</v>
      </c>
      <c r="PP1292" s="103"/>
      <c r="PQ1292" s="103"/>
      <c r="PR1292" s="103"/>
      <c r="PS1292" s="98">
        <f t="shared" si="1819"/>
        <v>0</v>
      </c>
      <c r="PT1292" s="98">
        <f t="shared" si="1820"/>
        <v>0</v>
      </c>
      <c r="PU1292" s="98">
        <f t="shared" si="1821"/>
        <v>0</v>
      </c>
      <c r="PV1292" s="98">
        <f t="shared" si="1822"/>
        <v>0</v>
      </c>
      <c r="PW1292" s="98">
        <f t="shared" si="1823"/>
        <v>0</v>
      </c>
      <c r="PX1292" s="98">
        <f t="shared" si="1824"/>
        <v>0</v>
      </c>
      <c r="PY1292" s="98">
        <f t="shared" si="1825"/>
        <v>24833.88</v>
      </c>
      <c r="PZ1292" s="98">
        <f t="shared" si="1826"/>
        <v>26110.799999999999</v>
      </c>
      <c r="QA1292" s="98">
        <f t="shared" si="1827"/>
        <v>27683.85</v>
      </c>
      <c r="QB1292" s="98">
        <f t="shared" si="1828"/>
        <v>2844.28</v>
      </c>
      <c r="QC1292" s="98">
        <f t="shared" si="1829"/>
        <v>2407.16</v>
      </c>
      <c r="QD1292" s="98">
        <f t="shared" si="1830"/>
        <v>2198.06</v>
      </c>
      <c r="QE1292" s="98">
        <f t="shared" si="1831"/>
        <v>0</v>
      </c>
      <c r="QF1292" s="98">
        <f t="shared" si="1831"/>
        <v>0</v>
      </c>
      <c r="QG1292" s="98">
        <f t="shared" si="1831"/>
        <v>0</v>
      </c>
      <c r="QH1292" s="98">
        <f t="shared" si="1832"/>
        <v>0</v>
      </c>
      <c r="QI1292" s="98">
        <f t="shared" si="1832"/>
        <v>0</v>
      </c>
      <c r="QJ1292" s="98">
        <f t="shared" si="1832"/>
        <v>0</v>
      </c>
      <c r="QK1292" s="103"/>
      <c r="QL1292" s="103"/>
      <c r="QM1292" s="103"/>
      <c r="QN1292" s="98">
        <f t="shared" si="1833"/>
        <v>0</v>
      </c>
      <c r="QO1292" s="98">
        <f t="shared" si="1834"/>
        <v>0</v>
      </c>
      <c r="QP1292" s="98">
        <f t="shared" si="1835"/>
        <v>0</v>
      </c>
      <c r="QQ1292" s="98">
        <f t="shared" si="1836"/>
        <v>0</v>
      </c>
      <c r="QR1292" s="98">
        <f t="shared" si="1837"/>
        <v>0</v>
      </c>
      <c r="QS1292" s="98">
        <f t="shared" si="1838"/>
        <v>0</v>
      </c>
      <c r="QT1292" s="98">
        <f t="shared" si="1839"/>
        <v>24609.97</v>
      </c>
      <c r="QU1292" s="98">
        <f t="shared" si="1840"/>
        <v>25820.73</v>
      </c>
      <c r="QV1292" s="98">
        <f t="shared" si="1841"/>
        <v>27313.42</v>
      </c>
      <c r="QW1292" s="98">
        <f t="shared" si="1842"/>
        <v>2024.06</v>
      </c>
      <c r="QX1292" s="98">
        <f t="shared" si="1843"/>
        <v>1669.55</v>
      </c>
      <c r="QY1292" s="98">
        <f t="shared" si="1844"/>
        <v>1465.81</v>
      </c>
      <c r="QZ1292" s="98">
        <f t="shared" si="1845"/>
        <v>0</v>
      </c>
      <c r="RA1292" s="98">
        <f t="shared" si="1845"/>
        <v>0</v>
      </c>
      <c r="RB1292" s="98">
        <f t="shared" si="1845"/>
        <v>0</v>
      </c>
      <c r="RC1292" s="98">
        <f t="shared" si="1846"/>
        <v>0</v>
      </c>
      <c r="RD1292" s="98">
        <f t="shared" si="1846"/>
        <v>0</v>
      </c>
      <c r="RE1292" s="98">
        <f t="shared" si="1846"/>
        <v>0</v>
      </c>
      <c r="RF1292" s="103"/>
      <c r="RG1292" s="103"/>
      <c r="RH1292" s="103"/>
      <c r="RI1292" s="98">
        <f t="shared" si="1847"/>
        <v>0</v>
      </c>
      <c r="RJ1292" s="98">
        <f t="shared" si="1848"/>
        <v>0</v>
      </c>
      <c r="RK1292" s="98">
        <f t="shared" si="1849"/>
        <v>0</v>
      </c>
      <c r="RL1292" s="98">
        <f t="shared" si="1850"/>
        <v>0</v>
      </c>
      <c r="RM1292" s="98">
        <f t="shared" si="1851"/>
        <v>0</v>
      </c>
      <c r="RN1292" s="98">
        <f t="shared" si="1852"/>
        <v>0</v>
      </c>
      <c r="RO1292" s="98">
        <f t="shared" si="1853"/>
        <v>25272.47</v>
      </c>
      <c r="RP1292" s="98">
        <f t="shared" si="1854"/>
        <v>26509.1</v>
      </c>
      <c r="RQ1292" s="98">
        <f t="shared" si="1855"/>
        <v>28036.51</v>
      </c>
      <c r="RR1292" s="98">
        <f t="shared" si="1856"/>
        <v>2150.5500000000002</v>
      </c>
      <c r="RS1292" s="98">
        <f t="shared" si="1857"/>
        <v>1783.94</v>
      </c>
      <c r="RT1292" s="98">
        <f t="shared" si="1858"/>
        <v>1575.62</v>
      </c>
      <c r="RU1292" s="98">
        <f t="shared" si="1859"/>
        <v>0</v>
      </c>
      <c r="RV1292" s="98">
        <f t="shared" si="1859"/>
        <v>0</v>
      </c>
      <c r="RW1292" s="98">
        <f t="shared" si="1859"/>
        <v>0</v>
      </c>
      <c r="RX1292" s="98">
        <f t="shared" si="1860"/>
        <v>0</v>
      </c>
      <c r="RY1292" s="98">
        <f t="shared" si="1860"/>
        <v>0</v>
      </c>
      <c r="RZ1292" s="98">
        <f t="shared" si="1860"/>
        <v>0</v>
      </c>
      <c r="SA1292" s="103"/>
      <c r="SB1292" s="103"/>
      <c r="SC1292" s="103"/>
      <c r="SD1292" s="98">
        <f t="shared" si="1861"/>
        <v>0</v>
      </c>
      <c r="SE1292" s="98">
        <f t="shared" si="1862"/>
        <v>0</v>
      </c>
      <c r="SF1292" s="98">
        <f t="shared" si="1863"/>
        <v>0</v>
      </c>
      <c r="SG1292" s="98">
        <f t="shared" si="1864"/>
        <v>0</v>
      </c>
      <c r="SH1292" s="98">
        <f t="shared" si="1865"/>
        <v>0</v>
      </c>
      <c r="SI1292" s="98">
        <f t="shared" si="1866"/>
        <v>0</v>
      </c>
      <c r="SJ1292" s="98">
        <f t="shared" si="1867"/>
        <v>24914.720000000001</v>
      </c>
      <c r="SK1292" s="98">
        <f t="shared" si="1868"/>
        <v>26202.66</v>
      </c>
      <c r="SL1292" s="98">
        <f t="shared" si="1869"/>
        <v>27790.95</v>
      </c>
      <c r="SM1292" s="98">
        <f t="shared" si="1870"/>
        <v>3780.51</v>
      </c>
      <c r="SN1292" s="98">
        <f t="shared" si="1871"/>
        <v>3170.21</v>
      </c>
      <c r="SO1292" s="98">
        <f t="shared" si="1872"/>
        <v>2844.86</v>
      </c>
      <c r="SP1292" s="98">
        <f t="shared" si="1873"/>
        <v>0</v>
      </c>
      <c r="SQ1292" s="98">
        <f t="shared" si="1873"/>
        <v>0</v>
      </c>
      <c r="SR1292" s="98">
        <f t="shared" si="1873"/>
        <v>0</v>
      </c>
      <c r="SS1292" s="98">
        <f t="shared" si="1874"/>
        <v>0</v>
      </c>
      <c r="ST1292" s="98">
        <f t="shared" si="1874"/>
        <v>0</v>
      </c>
      <c r="SU1292" s="98">
        <f t="shared" si="1874"/>
        <v>0</v>
      </c>
      <c r="SV1292" s="103"/>
      <c r="SW1292" s="103"/>
      <c r="SX1292" s="103"/>
      <c r="SY1292" s="98">
        <f t="shared" si="1875"/>
        <v>0</v>
      </c>
      <c r="SZ1292" s="98">
        <f t="shared" si="1876"/>
        <v>0</v>
      </c>
      <c r="TA1292" s="98">
        <f t="shared" si="1877"/>
        <v>0</v>
      </c>
      <c r="TB1292" s="98">
        <f t="shared" si="1878"/>
        <v>0</v>
      </c>
      <c r="TC1292" s="98">
        <f t="shared" si="1879"/>
        <v>0</v>
      </c>
      <c r="TD1292" s="98">
        <f t="shared" si="1880"/>
        <v>0</v>
      </c>
      <c r="TE1292" s="98">
        <f t="shared" si="1881"/>
        <v>24735.919999999998</v>
      </c>
      <c r="TF1292" s="98">
        <f t="shared" si="1882"/>
        <v>25971.94</v>
      </c>
      <c r="TG1292" s="98">
        <f t="shared" si="1883"/>
        <v>27495.69</v>
      </c>
      <c r="TH1292" s="98">
        <f t="shared" si="1884"/>
        <v>2333.02</v>
      </c>
      <c r="TI1292" s="98">
        <f t="shared" si="1885"/>
        <v>1935.58</v>
      </c>
      <c r="TJ1292" s="98">
        <f t="shared" si="1886"/>
        <v>1710.36</v>
      </c>
      <c r="TK1292" s="98">
        <f t="shared" si="1887"/>
        <v>0</v>
      </c>
      <c r="TL1292" s="98">
        <f t="shared" si="1887"/>
        <v>0</v>
      </c>
      <c r="TM1292" s="98">
        <f t="shared" si="1887"/>
        <v>0</v>
      </c>
      <c r="TN1292" s="98">
        <f t="shared" si="1888"/>
        <v>0</v>
      </c>
      <c r="TO1292" s="98">
        <f t="shared" si="1888"/>
        <v>0</v>
      </c>
      <c r="TP1292" s="98">
        <f t="shared" si="1888"/>
        <v>0</v>
      </c>
      <c r="TQ1292" s="103"/>
      <c r="TR1292" s="103"/>
      <c r="TS1292" s="103"/>
      <c r="TT1292" s="98">
        <f t="shared" si="1889"/>
        <v>0</v>
      </c>
      <c r="TU1292" s="98">
        <f t="shared" si="1890"/>
        <v>0</v>
      </c>
      <c r="TV1292" s="98">
        <f t="shared" si="1891"/>
        <v>0</v>
      </c>
      <c r="TW1292" s="98">
        <f t="shared" si="1892"/>
        <v>0</v>
      </c>
      <c r="TX1292" s="98">
        <f t="shared" si="1893"/>
        <v>0</v>
      </c>
      <c r="TY1292" s="98">
        <f t="shared" si="1894"/>
        <v>0</v>
      </c>
      <c r="TZ1292" s="98">
        <f t="shared" si="1895"/>
        <v>24479.46</v>
      </c>
      <c r="UA1292" s="98">
        <f t="shared" si="1896"/>
        <v>25723.85</v>
      </c>
      <c r="UB1292" s="98">
        <f t="shared" si="1897"/>
        <v>27257.38</v>
      </c>
      <c r="UC1292" s="98">
        <f t="shared" si="1898"/>
        <v>2807.6</v>
      </c>
      <c r="UD1292" s="98">
        <f t="shared" si="1899"/>
        <v>2391.65</v>
      </c>
      <c r="UE1292" s="98">
        <f t="shared" si="1900"/>
        <v>2153.63</v>
      </c>
      <c r="UF1292" s="98">
        <f t="shared" si="1901"/>
        <v>0</v>
      </c>
      <c r="UG1292" s="98">
        <f t="shared" si="1901"/>
        <v>0</v>
      </c>
      <c r="UH1292" s="98">
        <f t="shared" si="1901"/>
        <v>0</v>
      </c>
      <c r="UI1292" s="98">
        <f t="shared" si="1902"/>
        <v>0</v>
      </c>
      <c r="UJ1292" s="98">
        <f t="shared" si="1902"/>
        <v>0</v>
      </c>
      <c r="UK1292" s="98">
        <f t="shared" si="1902"/>
        <v>0</v>
      </c>
      <c r="UL1292" s="103"/>
      <c r="UM1292" s="103"/>
      <c r="UN1292" s="103"/>
      <c r="UO1292" s="98">
        <f t="shared" si="1903"/>
        <v>0</v>
      </c>
      <c r="UP1292" s="98">
        <f t="shared" si="1904"/>
        <v>0</v>
      </c>
      <c r="UQ1292" s="98">
        <f t="shared" si="1905"/>
        <v>0</v>
      </c>
      <c r="UR1292" s="98">
        <f t="shared" si="1906"/>
        <v>0</v>
      </c>
      <c r="US1292" s="98">
        <f t="shared" si="1907"/>
        <v>0</v>
      </c>
      <c r="UT1292" s="98">
        <f t="shared" si="1908"/>
        <v>0</v>
      </c>
      <c r="UU1292" s="98">
        <f t="shared" si="1909"/>
        <v>24868.67</v>
      </c>
      <c r="UV1292" s="98">
        <f t="shared" si="1910"/>
        <v>26183.360000000001</v>
      </c>
      <c r="UW1292" s="98">
        <f t="shared" si="1911"/>
        <v>27789.49</v>
      </c>
      <c r="UX1292" s="98">
        <f t="shared" si="1912"/>
        <v>1471.06</v>
      </c>
      <c r="UY1292" s="98">
        <f t="shared" si="1913"/>
        <v>1229.1400000000001</v>
      </c>
      <c r="UZ1292" s="98">
        <f t="shared" si="1914"/>
        <v>1055.76</v>
      </c>
      <c r="VA1292" s="98">
        <f t="shared" si="1915"/>
        <v>0</v>
      </c>
      <c r="VB1292" s="98">
        <f t="shared" si="1915"/>
        <v>0</v>
      </c>
      <c r="VC1292" s="98">
        <f t="shared" si="1915"/>
        <v>0</v>
      </c>
      <c r="VD1292" s="98">
        <f t="shared" si="1916"/>
        <v>0</v>
      </c>
      <c r="VE1292" s="98">
        <f t="shared" si="1916"/>
        <v>0</v>
      </c>
      <c r="VF1292" s="98">
        <f t="shared" si="1916"/>
        <v>0</v>
      </c>
      <c r="VG1292" s="103"/>
      <c r="VH1292" s="103"/>
      <c r="VI1292" s="103"/>
      <c r="VJ1292" s="98">
        <f t="shared" si="1917"/>
        <v>0</v>
      </c>
      <c r="VK1292" s="98">
        <f t="shared" si="1918"/>
        <v>0</v>
      </c>
      <c r="VL1292" s="98">
        <f t="shared" si="1919"/>
        <v>0</v>
      </c>
      <c r="VM1292" s="98">
        <f t="shared" si="1920"/>
        <v>0</v>
      </c>
      <c r="VN1292" s="98">
        <f t="shared" si="1921"/>
        <v>0</v>
      </c>
      <c r="VO1292" s="98">
        <f t="shared" si="1922"/>
        <v>0</v>
      </c>
      <c r="VP1292" s="98">
        <f t="shared" si="1923"/>
        <v>24467.919999999998</v>
      </c>
      <c r="VQ1292" s="98">
        <f t="shared" si="1924"/>
        <v>25650.13</v>
      </c>
      <c r="VR1292" s="98">
        <f t="shared" si="1925"/>
        <v>27107.759999999998</v>
      </c>
      <c r="VS1292" s="98">
        <f t="shared" si="1926"/>
        <v>1819.26</v>
      </c>
      <c r="VT1292" s="98">
        <f t="shared" si="1927"/>
        <v>1530.21</v>
      </c>
      <c r="VU1292" s="98">
        <f t="shared" si="1928"/>
        <v>1340.13</v>
      </c>
      <c r="VV1292" s="98">
        <f t="shared" si="1929"/>
        <v>0</v>
      </c>
      <c r="VW1292" s="98">
        <f t="shared" si="1929"/>
        <v>0</v>
      </c>
      <c r="VX1292" s="98">
        <f t="shared" si="1929"/>
        <v>0</v>
      </c>
      <c r="VY1292" s="98">
        <f t="shared" si="1930"/>
        <v>0</v>
      </c>
      <c r="VZ1292" s="98">
        <f t="shared" si="1930"/>
        <v>0</v>
      </c>
      <c r="WA1292" s="98">
        <f t="shared" si="1930"/>
        <v>0</v>
      </c>
      <c r="WB1292" s="103"/>
      <c r="WC1292" s="103"/>
      <c r="WD1292" s="103"/>
      <c r="WE1292" s="98">
        <f t="shared" si="1931"/>
        <v>0</v>
      </c>
      <c r="WF1292" s="98">
        <f t="shared" si="1932"/>
        <v>0</v>
      </c>
      <c r="WG1292" s="98">
        <f t="shared" si="1933"/>
        <v>0</v>
      </c>
      <c r="WH1292" s="98">
        <f t="shared" si="1934"/>
        <v>0</v>
      </c>
      <c r="WI1292" s="98">
        <f t="shared" si="1935"/>
        <v>0</v>
      </c>
      <c r="WJ1292" s="98">
        <f t="shared" si="1936"/>
        <v>0</v>
      </c>
      <c r="WK1292" s="98">
        <f t="shared" si="1937"/>
        <v>24850.080000000002</v>
      </c>
      <c r="WL1292" s="98">
        <f t="shared" si="1938"/>
        <v>26120.48</v>
      </c>
      <c r="WM1292" s="98">
        <f t="shared" si="1939"/>
        <v>27684.880000000001</v>
      </c>
      <c r="WN1292" s="98">
        <f t="shared" si="1940"/>
        <v>2117.19</v>
      </c>
      <c r="WO1292" s="98">
        <f t="shared" si="1941"/>
        <v>1766.19</v>
      </c>
      <c r="WP1292" s="98">
        <f t="shared" si="1942"/>
        <v>1534.77</v>
      </c>
      <c r="WQ1292" s="98">
        <f t="shared" si="1943"/>
        <v>0</v>
      </c>
      <c r="WR1292" s="98">
        <f t="shared" si="1943"/>
        <v>0</v>
      </c>
      <c r="WS1292" s="98">
        <f t="shared" si="1943"/>
        <v>0</v>
      </c>
      <c r="WT1292" s="98">
        <f t="shared" si="1944"/>
        <v>0</v>
      </c>
      <c r="WU1292" s="98">
        <f t="shared" si="1944"/>
        <v>0</v>
      </c>
      <c r="WV1292" s="98">
        <f t="shared" si="1944"/>
        <v>0</v>
      </c>
      <c r="WW1292" s="103"/>
      <c r="WX1292" s="103"/>
      <c r="WY1292" s="103"/>
      <c r="WZ1292" s="98">
        <f t="shared" si="1945"/>
        <v>0</v>
      </c>
      <c r="XA1292" s="98">
        <f t="shared" si="1946"/>
        <v>0</v>
      </c>
      <c r="XB1292" s="98">
        <f t="shared" si="1947"/>
        <v>0</v>
      </c>
      <c r="XC1292" s="98">
        <f t="shared" si="1948"/>
        <v>0</v>
      </c>
      <c r="XD1292" s="98">
        <f t="shared" si="1949"/>
        <v>0</v>
      </c>
      <c r="XE1292" s="98">
        <f t="shared" si="1950"/>
        <v>0</v>
      </c>
      <c r="XF1292" s="98">
        <f t="shared" si="1951"/>
        <v>24715.51</v>
      </c>
      <c r="XG1292" s="98">
        <f t="shared" si="1952"/>
        <v>25936.560000000001</v>
      </c>
      <c r="XH1292" s="98">
        <f t="shared" si="1953"/>
        <v>27441.42</v>
      </c>
      <c r="XI1292" s="98">
        <f t="shared" si="1954"/>
        <v>1574.25</v>
      </c>
      <c r="XJ1292" s="98">
        <f t="shared" si="1955"/>
        <v>1325.71</v>
      </c>
      <c r="XK1292" s="98">
        <f t="shared" si="1956"/>
        <v>1170.51</v>
      </c>
      <c r="XL1292" s="98">
        <f t="shared" si="1957"/>
        <v>0</v>
      </c>
      <c r="XM1292" s="98">
        <f t="shared" si="1957"/>
        <v>0</v>
      </c>
      <c r="XN1292" s="98">
        <f t="shared" si="1957"/>
        <v>0</v>
      </c>
      <c r="XO1292" s="98">
        <f t="shared" si="1958"/>
        <v>0</v>
      </c>
      <c r="XP1292" s="98">
        <f t="shared" si="1958"/>
        <v>0</v>
      </c>
      <c r="XQ1292" s="98">
        <f t="shared" si="1958"/>
        <v>0</v>
      </c>
      <c r="XR1292" s="103"/>
      <c r="XS1292" s="103"/>
      <c r="XT1292" s="103"/>
      <c r="XU1292" s="98">
        <f t="shared" si="1959"/>
        <v>0</v>
      </c>
      <c r="XV1292" s="98">
        <f t="shared" si="1960"/>
        <v>0</v>
      </c>
      <c r="XW1292" s="98">
        <f t="shared" si="1961"/>
        <v>0</v>
      </c>
      <c r="XX1292" s="98">
        <f t="shared" si="1962"/>
        <v>0</v>
      </c>
      <c r="XY1292" s="98">
        <f t="shared" si="1963"/>
        <v>0</v>
      </c>
      <c r="XZ1292" s="98">
        <f t="shared" si="1964"/>
        <v>0</v>
      </c>
      <c r="YA1292" s="98">
        <f t="shared" si="1965"/>
        <v>0</v>
      </c>
      <c r="YB1292" s="98">
        <f t="shared" si="1966"/>
        <v>0</v>
      </c>
      <c r="YC1292" s="98">
        <f t="shared" si="1967"/>
        <v>0</v>
      </c>
      <c r="YD1292" s="98">
        <f t="shared" si="1968"/>
        <v>0</v>
      </c>
      <c r="YE1292" s="98">
        <f t="shared" si="1969"/>
        <v>0</v>
      </c>
      <c r="YF1292" s="98">
        <f t="shared" si="1970"/>
        <v>0</v>
      </c>
      <c r="YG1292" s="98">
        <f t="shared" si="1971"/>
        <v>0</v>
      </c>
      <c r="YH1292" s="98">
        <f t="shared" si="1971"/>
        <v>0</v>
      </c>
      <c r="YI1292" s="98">
        <f t="shared" si="1971"/>
        <v>0</v>
      </c>
      <c r="YJ1292" s="98">
        <f t="shared" si="1972"/>
        <v>0</v>
      </c>
      <c r="YK1292" s="98">
        <f t="shared" si="1972"/>
        <v>0</v>
      </c>
      <c r="YL1292" s="98">
        <f t="shared" si="1972"/>
        <v>0</v>
      </c>
      <c r="YM1292" s="146">
        <f t="shared" si="1973"/>
        <v>183</v>
      </c>
      <c r="YN1292" s="146">
        <f t="shared" si="1973"/>
        <v>183</v>
      </c>
      <c r="YO1292" s="146">
        <f t="shared" si="1973"/>
        <v>183</v>
      </c>
      <c r="YP1292" s="98">
        <f t="shared" si="1974"/>
        <v>4070652</v>
      </c>
      <c r="YQ1292" s="98">
        <f t="shared" si="1975"/>
        <v>4101762</v>
      </c>
      <c r="YR1292" s="98">
        <f t="shared" si="1976"/>
        <v>4142571</v>
      </c>
      <c r="YS1292" s="98">
        <f t="shared" si="1977"/>
        <v>476722.32</v>
      </c>
      <c r="YT1292" s="98">
        <f t="shared" si="1978"/>
        <v>476722.32</v>
      </c>
      <c r="YU1292" s="98">
        <f t="shared" si="1979"/>
        <v>476722.32</v>
      </c>
      <c r="YV1292" s="98">
        <f t="shared" si="1980"/>
        <v>24811.95</v>
      </c>
      <c r="YW1292" s="98">
        <f t="shared" si="1981"/>
        <v>26077.599999999999</v>
      </c>
      <c r="YX1292" s="98">
        <f t="shared" si="1982"/>
        <v>27636.43</v>
      </c>
      <c r="YY1292" s="98">
        <f t="shared" si="1983"/>
        <v>2270.63</v>
      </c>
      <c r="YZ1292" s="98">
        <f t="shared" si="1984"/>
        <v>1908.72</v>
      </c>
      <c r="ZA1292" s="98">
        <f t="shared" si="1985"/>
        <v>1709.53</v>
      </c>
      <c r="ZB1292" s="98">
        <f t="shared" si="1986"/>
        <v>4540586.8499999996</v>
      </c>
      <c r="ZC1292" s="98">
        <f t="shared" si="1986"/>
        <v>4772200.8</v>
      </c>
      <c r="ZD1292" s="98">
        <f t="shared" si="1986"/>
        <v>5057466.6900000004</v>
      </c>
      <c r="ZE1292" s="98">
        <f t="shared" si="1987"/>
        <v>415525.29</v>
      </c>
      <c r="ZF1292" s="98">
        <f t="shared" si="1987"/>
        <v>349295.76</v>
      </c>
      <c r="ZG1292" s="98">
        <f t="shared" si="1987"/>
        <v>312843.99</v>
      </c>
    </row>
    <row r="1293" spans="1:683" hidden="1">
      <c r="A1293" s="93" t="s">
        <v>716</v>
      </c>
      <c r="B1293" s="297"/>
      <c r="C1293" s="5"/>
      <c r="D1293" s="652"/>
      <c r="E1293" s="286"/>
      <c r="F1293" s="111">
        <f t="shared" si="1537"/>
        <v>0</v>
      </c>
      <c r="G1293" s="111">
        <f t="shared" si="1537"/>
        <v>0</v>
      </c>
      <c r="H1293" s="111">
        <f t="shared" si="1537"/>
        <v>0</v>
      </c>
      <c r="I1293" s="98">
        <f t="shared" si="1538"/>
        <v>0</v>
      </c>
      <c r="J1293" s="98">
        <f t="shared" si="1538"/>
        <v>0</v>
      </c>
      <c r="K1293" s="98">
        <f t="shared" si="1538"/>
        <v>0</v>
      </c>
      <c r="L1293" s="103"/>
      <c r="M1293" s="103"/>
      <c r="N1293" s="103"/>
      <c r="O1293" s="98">
        <f t="shared" si="1539"/>
        <v>0</v>
      </c>
      <c r="P1293" s="98">
        <f t="shared" si="1540"/>
        <v>0</v>
      </c>
      <c r="Q1293" s="98">
        <f t="shared" si="1541"/>
        <v>0</v>
      </c>
      <c r="R1293" s="98">
        <f t="shared" si="1542"/>
        <v>0</v>
      </c>
      <c r="S1293" s="98">
        <f t="shared" si="1543"/>
        <v>0</v>
      </c>
      <c r="T1293" s="98">
        <f t="shared" si="1544"/>
        <v>0</v>
      </c>
      <c r="U1293" s="98">
        <f t="shared" si="1545"/>
        <v>0</v>
      </c>
      <c r="V1293" s="98">
        <f t="shared" si="1546"/>
        <v>0</v>
      </c>
      <c r="W1293" s="98">
        <f t="shared" si="1547"/>
        <v>0</v>
      </c>
      <c r="X1293" s="98">
        <f t="shared" si="1548"/>
        <v>0</v>
      </c>
      <c r="Y1293" s="98">
        <f t="shared" si="1549"/>
        <v>0</v>
      </c>
      <c r="Z1293" s="98">
        <f t="shared" si="1550"/>
        <v>0</v>
      </c>
      <c r="AA1293" s="98">
        <f t="shared" si="1551"/>
        <v>0</v>
      </c>
      <c r="AB1293" s="98">
        <f t="shared" si="1551"/>
        <v>0</v>
      </c>
      <c r="AC1293" s="98">
        <f t="shared" si="1551"/>
        <v>0</v>
      </c>
      <c r="AD1293" s="98">
        <f t="shared" si="1552"/>
        <v>0</v>
      </c>
      <c r="AE1293" s="98">
        <f t="shared" si="1552"/>
        <v>0</v>
      </c>
      <c r="AF1293" s="98">
        <f t="shared" si="1552"/>
        <v>0</v>
      </c>
      <c r="AG1293" s="103"/>
      <c r="AH1293" s="103"/>
      <c r="AI1293" s="103"/>
      <c r="AJ1293" s="98">
        <f t="shared" si="1553"/>
        <v>0</v>
      </c>
      <c r="AK1293" s="98">
        <f t="shared" si="1554"/>
        <v>0</v>
      </c>
      <c r="AL1293" s="98">
        <f t="shared" si="1555"/>
        <v>0</v>
      </c>
      <c r="AM1293" s="98">
        <f t="shared" si="1556"/>
        <v>0</v>
      </c>
      <c r="AN1293" s="98">
        <f t="shared" si="1557"/>
        <v>0</v>
      </c>
      <c r="AO1293" s="98">
        <f t="shared" si="1558"/>
        <v>0</v>
      </c>
      <c r="AP1293" s="98">
        <f t="shared" si="1559"/>
        <v>0</v>
      </c>
      <c r="AQ1293" s="98">
        <f t="shared" si="1560"/>
        <v>0</v>
      </c>
      <c r="AR1293" s="98">
        <f t="shared" si="1561"/>
        <v>0</v>
      </c>
      <c r="AS1293" s="98">
        <f t="shared" si="1562"/>
        <v>0</v>
      </c>
      <c r="AT1293" s="98">
        <f t="shared" si="1563"/>
        <v>0</v>
      </c>
      <c r="AU1293" s="98">
        <f t="shared" si="1564"/>
        <v>0</v>
      </c>
      <c r="AV1293" s="98">
        <f t="shared" si="1565"/>
        <v>0</v>
      </c>
      <c r="AW1293" s="98">
        <f t="shared" si="1565"/>
        <v>0</v>
      </c>
      <c r="AX1293" s="98">
        <f t="shared" si="1565"/>
        <v>0</v>
      </c>
      <c r="AY1293" s="98">
        <f t="shared" si="1566"/>
        <v>0</v>
      </c>
      <c r="AZ1293" s="98">
        <f t="shared" si="1566"/>
        <v>0</v>
      </c>
      <c r="BA1293" s="98">
        <f t="shared" si="1566"/>
        <v>0</v>
      </c>
      <c r="BB1293" s="103"/>
      <c r="BC1293" s="103"/>
      <c r="BD1293" s="103"/>
      <c r="BE1293" s="98">
        <f t="shared" si="1567"/>
        <v>0</v>
      </c>
      <c r="BF1293" s="98">
        <f t="shared" si="1568"/>
        <v>0</v>
      </c>
      <c r="BG1293" s="98">
        <f t="shared" si="1569"/>
        <v>0</v>
      </c>
      <c r="BH1293" s="98">
        <f t="shared" si="1570"/>
        <v>0</v>
      </c>
      <c r="BI1293" s="98">
        <f t="shared" si="1571"/>
        <v>0</v>
      </c>
      <c r="BJ1293" s="98">
        <f t="shared" si="1572"/>
        <v>0</v>
      </c>
      <c r="BK1293" s="98">
        <f t="shared" si="1573"/>
        <v>0</v>
      </c>
      <c r="BL1293" s="98">
        <f t="shared" si="1574"/>
        <v>0</v>
      </c>
      <c r="BM1293" s="98">
        <f t="shared" si="1575"/>
        <v>0</v>
      </c>
      <c r="BN1293" s="98">
        <f t="shared" si="1576"/>
        <v>0</v>
      </c>
      <c r="BO1293" s="98">
        <f t="shared" si="1577"/>
        <v>0</v>
      </c>
      <c r="BP1293" s="98">
        <f t="shared" si="1578"/>
        <v>0</v>
      </c>
      <c r="BQ1293" s="98">
        <f t="shared" si="1579"/>
        <v>0</v>
      </c>
      <c r="BR1293" s="98">
        <f t="shared" si="1579"/>
        <v>0</v>
      </c>
      <c r="BS1293" s="98">
        <f t="shared" si="1579"/>
        <v>0</v>
      </c>
      <c r="BT1293" s="98">
        <f t="shared" si="1580"/>
        <v>0</v>
      </c>
      <c r="BU1293" s="98">
        <f t="shared" si="1580"/>
        <v>0</v>
      </c>
      <c r="BV1293" s="98">
        <f t="shared" si="1580"/>
        <v>0</v>
      </c>
      <c r="BW1293" s="103"/>
      <c r="BX1293" s="103"/>
      <c r="BY1293" s="103"/>
      <c r="BZ1293" s="98">
        <f t="shared" si="1581"/>
        <v>0</v>
      </c>
      <c r="CA1293" s="98">
        <f t="shared" si="1582"/>
        <v>0</v>
      </c>
      <c r="CB1293" s="98">
        <f t="shared" si="1583"/>
        <v>0</v>
      </c>
      <c r="CC1293" s="98">
        <f t="shared" si="1584"/>
        <v>0</v>
      </c>
      <c r="CD1293" s="98">
        <f t="shared" si="1585"/>
        <v>0</v>
      </c>
      <c r="CE1293" s="98">
        <f t="shared" si="1586"/>
        <v>0</v>
      </c>
      <c r="CF1293" s="98">
        <f t="shared" si="1587"/>
        <v>0</v>
      </c>
      <c r="CG1293" s="98">
        <f t="shared" si="1588"/>
        <v>0</v>
      </c>
      <c r="CH1293" s="98">
        <f t="shared" si="1589"/>
        <v>0</v>
      </c>
      <c r="CI1293" s="98">
        <f t="shared" si="1590"/>
        <v>0</v>
      </c>
      <c r="CJ1293" s="98">
        <f t="shared" si="1591"/>
        <v>0</v>
      </c>
      <c r="CK1293" s="98">
        <f t="shared" si="1592"/>
        <v>0</v>
      </c>
      <c r="CL1293" s="98">
        <f t="shared" si="1593"/>
        <v>0</v>
      </c>
      <c r="CM1293" s="98">
        <f t="shared" si="1593"/>
        <v>0</v>
      </c>
      <c r="CN1293" s="98">
        <f t="shared" si="1593"/>
        <v>0</v>
      </c>
      <c r="CO1293" s="98">
        <f t="shared" si="1594"/>
        <v>0</v>
      </c>
      <c r="CP1293" s="98">
        <f t="shared" si="1594"/>
        <v>0</v>
      </c>
      <c r="CQ1293" s="98">
        <f t="shared" si="1594"/>
        <v>0</v>
      </c>
      <c r="CR1293" s="103"/>
      <c r="CS1293" s="103"/>
      <c r="CT1293" s="103"/>
      <c r="CU1293" s="98">
        <f t="shared" si="1595"/>
        <v>0</v>
      </c>
      <c r="CV1293" s="98">
        <f t="shared" si="1596"/>
        <v>0</v>
      </c>
      <c r="CW1293" s="98">
        <f t="shared" si="1597"/>
        <v>0</v>
      </c>
      <c r="CX1293" s="98">
        <f t="shared" si="1598"/>
        <v>0</v>
      </c>
      <c r="CY1293" s="98">
        <f t="shared" si="1599"/>
        <v>0</v>
      </c>
      <c r="CZ1293" s="98">
        <f t="shared" si="1600"/>
        <v>0</v>
      </c>
      <c r="DA1293" s="98">
        <f t="shared" si="1601"/>
        <v>0</v>
      </c>
      <c r="DB1293" s="98">
        <f t="shared" si="1602"/>
        <v>0</v>
      </c>
      <c r="DC1293" s="98">
        <f t="shared" si="1603"/>
        <v>0</v>
      </c>
      <c r="DD1293" s="98">
        <f t="shared" si="1604"/>
        <v>0</v>
      </c>
      <c r="DE1293" s="98">
        <f t="shared" si="1605"/>
        <v>0</v>
      </c>
      <c r="DF1293" s="98">
        <f t="shared" si="1606"/>
        <v>0</v>
      </c>
      <c r="DG1293" s="98">
        <f t="shared" si="1607"/>
        <v>0</v>
      </c>
      <c r="DH1293" s="98">
        <f t="shared" si="1607"/>
        <v>0</v>
      </c>
      <c r="DI1293" s="98">
        <f t="shared" si="1607"/>
        <v>0</v>
      </c>
      <c r="DJ1293" s="98">
        <f t="shared" si="1608"/>
        <v>0</v>
      </c>
      <c r="DK1293" s="98">
        <f t="shared" si="1608"/>
        <v>0</v>
      </c>
      <c r="DL1293" s="98">
        <f t="shared" si="1608"/>
        <v>0</v>
      </c>
      <c r="DM1293" s="103"/>
      <c r="DN1293" s="103"/>
      <c r="DO1293" s="103"/>
      <c r="DP1293" s="98">
        <f t="shared" si="1609"/>
        <v>0</v>
      </c>
      <c r="DQ1293" s="98">
        <f t="shared" si="1610"/>
        <v>0</v>
      </c>
      <c r="DR1293" s="98">
        <f t="shared" si="1611"/>
        <v>0</v>
      </c>
      <c r="DS1293" s="98">
        <f t="shared" si="1612"/>
        <v>0</v>
      </c>
      <c r="DT1293" s="98">
        <f t="shared" si="1613"/>
        <v>0</v>
      </c>
      <c r="DU1293" s="98">
        <f t="shared" si="1614"/>
        <v>0</v>
      </c>
      <c r="DV1293" s="98">
        <f t="shared" si="1615"/>
        <v>0</v>
      </c>
      <c r="DW1293" s="98">
        <f t="shared" si="1616"/>
        <v>0</v>
      </c>
      <c r="DX1293" s="98">
        <f t="shared" si="1617"/>
        <v>0</v>
      </c>
      <c r="DY1293" s="98">
        <f t="shared" si="1618"/>
        <v>0</v>
      </c>
      <c r="DZ1293" s="98">
        <f t="shared" si="1619"/>
        <v>0</v>
      </c>
      <c r="EA1293" s="98">
        <f t="shared" si="1620"/>
        <v>0</v>
      </c>
      <c r="EB1293" s="98">
        <f t="shared" si="1621"/>
        <v>0</v>
      </c>
      <c r="EC1293" s="98">
        <f t="shared" si="1621"/>
        <v>0</v>
      </c>
      <c r="ED1293" s="98">
        <f t="shared" si="1621"/>
        <v>0</v>
      </c>
      <c r="EE1293" s="98">
        <f t="shared" si="1622"/>
        <v>0</v>
      </c>
      <c r="EF1293" s="98">
        <f t="shared" si="1622"/>
        <v>0</v>
      </c>
      <c r="EG1293" s="98">
        <f t="shared" si="1622"/>
        <v>0</v>
      </c>
      <c r="EH1293" s="103"/>
      <c r="EI1293" s="103"/>
      <c r="EJ1293" s="103"/>
      <c r="EK1293" s="98">
        <f t="shared" si="1623"/>
        <v>0</v>
      </c>
      <c r="EL1293" s="98">
        <f t="shared" si="1624"/>
        <v>0</v>
      </c>
      <c r="EM1293" s="98">
        <f t="shared" si="1625"/>
        <v>0</v>
      </c>
      <c r="EN1293" s="98">
        <f t="shared" si="1626"/>
        <v>0</v>
      </c>
      <c r="EO1293" s="98">
        <f t="shared" si="1627"/>
        <v>0</v>
      </c>
      <c r="EP1293" s="98">
        <f t="shared" si="1628"/>
        <v>0</v>
      </c>
      <c r="EQ1293" s="98">
        <f t="shared" si="1629"/>
        <v>0</v>
      </c>
      <c r="ER1293" s="98">
        <f t="shared" si="1630"/>
        <v>0</v>
      </c>
      <c r="ES1293" s="98">
        <f t="shared" si="1631"/>
        <v>0</v>
      </c>
      <c r="ET1293" s="98">
        <f t="shared" si="1632"/>
        <v>0</v>
      </c>
      <c r="EU1293" s="98">
        <f t="shared" si="1633"/>
        <v>0</v>
      </c>
      <c r="EV1293" s="98">
        <f t="shared" si="1634"/>
        <v>0</v>
      </c>
      <c r="EW1293" s="98">
        <f t="shared" si="1635"/>
        <v>0</v>
      </c>
      <c r="EX1293" s="98">
        <f t="shared" si="1635"/>
        <v>0</v>
      </c>
      <c r="EY1293" s="98">
        <f t="shared" si="1635"/>
        <v>0</v>
      </c>
      <c r="EZ1293" s="98">
        <f t="shared" si="1636"/>
        <v>0</v>
      </c>
      <c r="FA1293" s="98">
        <f t="shared" si="1636"/>
        <v>0</v>
      </c>
      <c r="FB1293" s="98">
        <f t="shared" si="1636"/>
        <v>0</v>
      </c>
      <c r="FC1293" s="103"/>
      <c r="FD1293" s="103"/>
      <c r="FE1293" s="103"/>
      <c r="FF1293" s="98">
        <f t="shared" si="1637"/>
        <v>0</v>
      </c>
      <c r="FG1293" s="98">
        <f t="shared" si="1638"/>
        <v>0</v>
      </c>
      <c r="FH1293" s="98">
        <f t="shared" si="1639"/>
        <v>0</v>
      </c>
      <c r="FI1293" s="98">
        <f t="shared" si="1640"/>
        <v>0</v>
      </c>
      <c r="FJ1293" s="98">
        <f t="shared" si="1641"/>
        <v>0</v>
      </c>
      <c r="FK1293" s="98">
        <f t="shared" si="1642"/>
        <v>0</v>
      </c>
      <c r="FL1293" s="98">
        <f t="shared" si="1643"/>
        <v>0</v>
      </c>
      <c r="FM1293" s="98">
        <f t="shared" si="1644"/>
        <v>0</v>
      </c>
      <c r="FN1293" s="98">
        <f t="shared" si="1645"/>
        <v>0</v>
      </c>
      <c r="FO1293" s="98">
        <f t="shared" si="1646"/>
        <v>0</v>
      </c>
      <c r="FP1293" s="98">
        <f t="shared" si="1647"/>
        <v>0</v>
      </c>
      <c r="FQ1293" s="98">
        <f t="shared" si="1648"/>
        <v>0</v>
      </c>
      <c r="FR1293" s="98">
        <f t="shared" si="1649"/>
        <v>0</v>
      </c>
      <c r="FS1293" s="98">
        <f t="shared" si="1649"/>
        <v>0</v>
      </c>
      <c r="FT1293" s="98">
        <f t="shared" si="1649"/>
        <v>0</v>
      </c>
      <c r="FU1293" s="98">
        <f t="shared" si="1650"/>
        <v>0</v>
      </c>
      <c r="FV1293" s="98">
        <f t="shared" si="1650"/>
        <v>0</v>
      </c>
      <c r="FW1293" s="98">
        <f t="shared" si="1650"/>
        <v>0</v>
      </c>
      <c r="FX1293" s="103"/>
      <c r="FY1293" s="103"/>
      <c r="FZ1293" s="103"/>
      <c r="GA1293" s="98">
        <f t="shared" si="1651"/>
        <v>0</v>
      </c>
      <c r="GB1293" s="98">
        <f t="shared" si="1652"/>
        <v>0</v>
      </c>
      <c r="GC1293" s="98">
        <f t="shared" si="1653"/>
        <v>0</v>
      </c>
      <c r="GD1293" s="98">
        <f t="shared" si="1654"/>
        <v>0</v>
      </c>
      <c r="GE1293" s="98">
        <f t="shared" si="1655"/>
        <v>0</v>
      </c>
      <c r="GF1293" s="98">
        <f t="shared" si="1656"/>
        <v>0</v>
      </c>
      <c r="GG1293" s="98">
        <f t="shared" si="1657"/>
        <v>0</v>
      </c>
      <c r="GH1293" s="98">
        <f t="shared" si="1658"/>
        <v>0</v>
      </c>
      <c r="GI1293" s="98">
        <f t="shared" si="1659"/>
        <v>0</v>
      </c>
      <c r="GJ1293" s="98">
        <f t="shared" si="1660"/>
        <v>0</v>
      </c>
      <c r="GK1293" s="98">
        <f t="shared" si="1661"/>
        <v>0</v>
      </c>
      <c r="GL1293" s="98">
        <f t="shared" si="1662"/>
        <v>0</v>
      </c>
      <c r="GM1293" s="98">
        <f t="shared" si="1663"/>
        <v>0</v>
      </c>
      <c r="GN1293" s="98">
        <f t="shared" si="1663"/>
        <v>0</v>
      </c>
      <c r="GO1293" s="98">
        <f t="shared" si="1663"/>
        <v>0</v>
      </c>
      <c r="GP1293" s="98">
        <f t="shared" si="1664"/>
        <v>0</v>
      </c>
      <c r="GQ1293" s="98">
        <f t="shared" si="1664"/>
        <v>0</v>
      </c>
      <c r="GR1293" s="98">
        <f t="shared" si="1664"/>
        <v>0</v>
      </c>
      <c r="GS1293" s="103"/>
      <c r="GT1293" s="103"/>
      <c r="GU1293" s="103"/>
      <c r="GV1293" s="98">
        <f t="shared" si="1665"/>
        <v>0</v>
      </c>
      <c r="GW1293" s="98">
        <f t="shared" si="1666"/>
        <v>0</v>
      </c>
      <c r="GX1293" s="98">
        <f t="shared" si="1667"/>
        <v>0</v>
      </c>
      <c r="GY1293" s="98">
        <f t="shared" si="1668"/>
        <v>0</v>
      </c>
      <c r="GZ1293" s="98">
        <f t="shared" si="1669"/>
        <v>0</v>
      </c>
      <c r="HA1293" s="98">
        <f t="shared" si="1670"/>
        <v>0</v>
      </c>
      <c r="HB1293" s="98">
        <f t="shared" si="1671"/>
        <v>0</v>
      </c>
      <c r="HC1293" s="98">
        <f t="shared" si="1672"/>
        <v>0</v>
      </c>
      <c r="HD1293" s="98">
        <f t="shared" si="1673"/>
        <v>0</v>
      </c>
      <c r="HE1293" s="98">
        <f t="shared" si="1674"/>
        <v>0</v>
      </c>
      <c r="HF1293" s="98">
        <f t="shared" si="1675"/>
        <v>0</v>
      </c>
      <c r="HG1293" s="98">
        <f t="shared" si="1676"/>
        <v>0</v>
      </c>
      <c r="HH1293" s="98">
        <f t="shared" si="1677"/>
        <v>0</v>
      </c>
      <c r="HI1293" s="98">
        <f t="shared" si="1677"/>
        <v>0</v>
      </c>
      <c r="HJ1293" s="98">
        <f t="shared" si="1677"/>
        <v>0</v>
      </c>
      <c r="HK1293" s="98">
        <f t="shared" si="1678"/>
        <v>0</v>
      </c>
      <c r="HL1293" s="98">
        <f t="shared" si="1678"/>
        <v>0</v>
      </c>
      <c r="HM1293" s="98">
        <f t="shared" si="1678"/>
        <v>0</v>
      </c>
      <c r="HN1293" s="103"/>
      <c r="HO1293" s="103"/>
      <c r="HP1293" s="103"/>
      <c r="HQ1293" s="98">
        <f t="shared" si="1679"/>
        <v>0</v>
      </c>
      <c r="HR1293" s="98">
        <f t="shared" si="1680"/>
        <v>0</v>
      </c>
      <c r="HS1293" s="98">
        <f t="shared" si="1681"/>
        <v>0</v>
      </c>
      <c r="HT1293" s="98">
        <f t="shared" si="1682"/>
        <v>0</v>
      </c>
      <c r="HU1293" s="98">
        <f t="shared" si="1683"/>
        <v>0</v>
      </c>
      <c r="HV1293" s="98">
        <f t="shared" si="1684"/>
        <v>0</v>
      </c>
      <c r="HW1293" s="98">
        <f t="shared" si="1685"/>
        <v>0</v>
      </c>
      <c r="HX1293" s="98">
        <f t="shared" si="1686"/>
        <v>0</v>
      </c>
      <c r="HY1293" s="98">
        <f t="shared" si="1687"/>
        <v>0</v>
      </c>
      <c r="HZ1293" s="98">
        <f t="shared" si="1688"/>
        <v>0</v>
      </c>
      <c r="IA1293" s="98">
        <f t="shared" si="1689"/>
        <v>0</v>
      </c>
      <c r="IB1293" s="98">
        <f t="shared" si="1690"/>
        <v>0</v>
      </c>
      <c r="IC1293" s="98">
        <f t="shared" si="1691"/>
        <v>0</v>
      </c>
      <c r="ID1293" s="98">
        <f t="shared" si="1691"/>
        <v>0</v>
      </c>
      <c r="IE1293" s="98">
        <f t="shared" si="1691"/>
        <v>0</v>
      </c>
      <c r="IF1293" s="98">
        <f t="shared" si="1692"/>
        <v>0</v>
      </c>
      <c r="IG1293" s="98">
        <f t="shared" si="1692"/>
        <v>0</v>
      </c>
      <c r="IH1293" s="98">
        <f t="shared" si="1692"/>
        <v>0</v>
      </c>
      <c r="II1293" s="103"/>
      <c r="IJ1293" s="103"/>
      <c r="IK1293" s="103"/>
      <c r="IL1293" s="98">
        <f t="shared" si="1693"/>
        <v>0</v>
      </c>
      <c r="IM1293" s="98">
        <f t="shared" si="1694"/>
        <v>0</v>
      </c>
      <c r="IN1293" s="98">
        <f t="shared" si="1695"/>
        <v>0</v>
      </c>
      <c r="IO1293" s="98">
        <f t="shared" si="1696"/>
        <v>0</v>
      </c>
      <c r="IP1293" s="98">
        <f t="shared" si="1697"/>
        <v>0</v>
      </c>
      <c r="IQ1293" s="98">
        <f t="shared" si="1698"/>
        <v>0</v>
      </c>
      <c r="IR1293" s="98">
        <f t="shared" si="1699"/>
        <v>0</v>
      </c>
      <c r="IS1293" s="98">
        <f t="shared" si="1700"/>
        <v>0</v>
      </c>
      <c r="IT1293" s="98">
        <f t="shared" si="1701"/>
        <v>0</v>
      </c>
      <c r="IU1293" s="98">
        <f t="shared" si="1702"/>
        <v>0</v>
      </c>
      <c r="IV1293" s="98">
        <f t="shared" si="1703"/>
        <v>0</v>
      </c>
      <c r="IW1293" s="98">
        <f t="shared" si="1704"/>
        <v>0</v>
      </c>
      <c r="IX1293" s="98">
        <f t="shared" si="1705"/>
        <v>0</v>
      </c>
      <c r="IY1293" s="98">
        <f t="shared" si="1705"/>
        <v>0</v>
      </c>
      <c r="IZ1293" s="98">
        <f t="shared" si="1705"/>
        <v>0</v>
      </c>
      <c r="JA1293" s="98">
        <f t="shared" si="1706"/>
        <v>0</v>
      </c>
      <c r="JB1293" s="98">
        <f t="shared" si="1706"/>
        <v>0</v>
      </c>
      <c r="JC1293" s="98">
        <f t="shared" si="1706"/>
        <v>0</v>
      </c>
      <c r="JD1293" s="103"/>
      <c r="JE1293" s="103"/>
      <c r="JF1293" s="103"/>
      <c r="JG1293" s="98">
        <f t="shared" si="1707"/>
        <v>0</v>
      </c>
      <c r="JH1293" s="98">
        <f t="shared" si="1708"/>
        <v>0</v>
      </c>
      <c r="JI1293" s="98">
        <f t="shared" si="1709"/>
        <v>0</v>
      </c>
      <c r="JJ1293" s="98">
        <f t="shared" si="1710"/>
        <v>0</v>
      </c>
      <c r="JK1293" s="98">
        <f t="shared" si="1711"/>
        <v>0</v>
      </c>
      <c r="JL1293" s="98">
        <f t="shared" si="1712"/>
        <v>0</v>
      </c>
      <c r="JM1293" s="98">
        <f t="shared" si="1713"/>
        <v>0</v>
      </c>
      <c r="JN1293" s="98">
        <f t="shared" si="1714"/>
        <v>0</v>
      </c>
      <c r="JO1293" s="98">
        <f t="shared" si="1715"/>
        <v>0</v>
      </c>
      <c r="JP1293" s="98">
        <f t="shared" si="1716"/>
        <v>0</v>
      </c>
      <c r="JQ1293" s="98">
        <f t="shared" si="1717"/>
        <v>0</v>
      </c>
      <c r="JR1293" s="98">
        <f t="shared" si="1718"/>
        <v>0</v>
      </c>
      <c r="JS1293" s="98">
        <f t="shared" si="1719"/>
        <v>0</v>
      </c>
      <c r="JT1293" s="98">
        <f t="shared" si="1719"/>
        <v>0</v>
      </c>
      <c r="JU1293" s="98">
        <f t="shared" si="1719"/>
        <v>0</v>
      </c>
      <c r="JV1293" s="98">
        <f t="shared" si="1720"/>
        <v>0</v>
      </c>
      <c r="JW1293" s="98">
        <f t="shared" si="1720"/>
        <v>0</v>
      </c>
      <c r="JX1293" s="98">
        <f t="shared" si="1720"/>
        <v>0</v>
      </c>
      <c r="JY1293" s="103"/>
      <c r="JZ1293" s="103"/>
      <c r="KA1293" s="103"/>
      <c r="KB1293" s="98">
        <f t="shared" si="1721"/>
        <v>0</v>
      </c>
      <c r="KC1293" s="98">
        <f t="shared" si="1722"/>
        <v>0</v>
      </c>
      <c r="KD1293" s="98">
        <f t="shared" si="1723"/>
        <v>0</v>
      </c>
      <c r="KE1293" s="98">
        <f t="shared" si="1724"/>
        <v>0</v>
      </c>
      <c r="KF1293" s="98">
        <f t="shared" si="1725"/>
        <v>0</v>
      </c>
      <c r="KG1293" s="98">
        <f t="shared" si="1726"/>
        <v>0</v>
      </c>
      <c r="KH1293" s="98">
        <f t="shared" si="1727"/>
        <v>0</v>
      </c>
      <c r="KI1293" s="98">
        <f t="shared" si="1728"/>
        <v>0</v>
      </c>
      <c r="KJ1293" s="98">
        <f t="shared" si="1729"/>
        <v>0</v>
      </c>
      <c r="KK1293" s="98">
        <f t="shared" si="1730"/>
        <v>0</v>
      </c>
      <c r="KL1293" s="98">
        <f t="shared" si="1731"/>
        <v>0</v>
      </c>
      <c r="KM1293" s="98">
        <f t="shared" si="1732"/>
        <v>0</v>
      </c>
      <c r="KN1293" s="98">
        <f t="shared" si="1733"/>
        <v>0</v>
      </c>
      <c r="KO1293" s="98">
        <f t="shared" si="1733"/>
        <v>0</v>
      </c>
      <c r="KP1293" s="98">
        <f t="shared" si="1733"/>
        <v>0</v>
      </c>
      <c r="KQ1293" s="98">
        <f t="shared" si="1734"/>
        <v>0</v>
      </c>
      <c r="KR1293" s="98">
        <f t="shared" si="1734"/>
        <v>0</v>
      </c>
      <c r="KS1293" s="98">
        <f t="shared" si="1734"/>
        <v>0</v>
      </c>
      <c r="KT1293" s="103"/>
      <c r="KU1293" s="103"/>
      <c r="KV1293" s="103"/>
      <c r="KW1293" s="98">
        <f t="shared" si="1735"/>
        <v>0</v>
      </c>
      <c r="KX1293" s="98">
        <f t="shared" si="1736"/>
        <v>0</v>
      </c>
      <c r="KY1293" s="98">
        <f t="shared" si="1737"/>
        <v>0</v>
      </c>
      <c r="KZ1293" s="98">
        <f t="shared" si="1738"/>
        <v>0</v>
      </c>
      <c r="LA1293" s="98">
        <f t="shared" si="1739"/>
        <v>0</v>
      </c>
      <c r="LB1293" s="98">
        <f t="shared" si="1740"/>
        <v>0</v>
      </c>
      <c r="LC1293" s="98">
        <f t="shared" si="1741"/>
        <v>0</v>
      </c>
      <c r="LD1293" s="98">
        <f t="shared" si="1742"/>
        <v>0</v>
      </c>
      <c r="LE1293" s="98">
        <f t="shared" si="1743"/>
        <v>0</v>
      </c>
      <c r="LF1293" s="98">
        <f t="shared" si="1744"/>
        <v>0</v>
      </c>
      <c r="LG1293" s="98">
        <f t="shared" si="1745"/>
        <v>0</v>
      </c>
      <c r="LH1293" s="98">
        <f t="shared" si="1746"/>
        <v>0</v>
      </c>
      <c r="LI1293" s="98">
        <f t="shared" si="1747"/>
        <v>0</v>
      </c>
      <c r="LJ1293" s="98">
        <f t="shared" si="1747"/>
        <v>0</v>
      </c>
      <c r="LK1293" s="98">
        <f t="shared" si="1747"/>
        <v>0</v>
      </c>
      <c r="LL1293" s="98">
        <f t="shared" si="1748"/>
        <v>0</v>
      </c>
      <c r="LM1293" s="98">
        <f t="shared" si="1748"/>
        <v>0</v>
      </c>
      <c r="LN1293" s="98">
        <f t="shared" si="1748"/>
        <v>0</v>
      </c>
      <c r="LO1293" s="103"/>
      <c r="LP1293" s="103"/>
      <c r="LQ1293" s="103"/>
      <c r="LR1293" s="98">
        <f t="shared" si="1749"/>
        <v>0</v>
      </c>
      <c r="LS1293" s="98">
        <f t="shared" si="1750"/>
        <v>0</v>
      </c>
      <c r="LT1293" s="98">
        <f t="shared" si="1751"/>
        <v>0</v>
      </c>
      <c r="LU1293" s="98">
        <f t="shared" si="1752"/>
        <v>0</v>
      </c>
      <c r="LV1293" s="98">
        <f t="shared" si="1753"/>
        <v>0</v>
      </c>
      <c r="LW1293" s="98">
        <f t="shared" si="1754"/>
        <v>0</v>
      </c>
      <c r="LX1293" s="98">
        <f t="shared" si="1755"/>
        <v>0</v>
      </c>
      <c r="LY1293" s="98">
        <f t="shared" si="1756"/>
        <v>0</v>
      </c>
      <c r="LZ1293" s="98">
        <f t="shared" si="1757"/>
        <v>0</v>
      </c>
      <c r="MA1293" s="98">
        <f t="shared" si="1758"/>
        <v>0</v>
      </c>
      <c r="MB1293" s="98">
        <f t="shared" si="1759"/>
        <v>0</v>
      </c>
      <c r="MC1293" s="98">
        <f t="shared" si="1760"/>
        <v>0</v>
      </c>
      <c r="MD1293" s="98">
        <f t="shared" si="1761"/>
        <v>0</v>
      </c>
      <c r="ME1293" s="98">
        <f t="shared" si="1761"/>
        <v>0</v>
      </c>
      <c r="MF1293" s="98">
        <f t="shared" si="1761"/>
        <v>0</v>
      </c>
      <c r="MG1293" s="98">
        <f t="shared" si="1762"/>
        <v>0</v>
      </c>
      <c r="MH1293" s="98">
        <f t="shared" si="1762"/>
        <v>0</v>
      </c>
      <c r="MI1293" s="98">
        <f t="shared" si="1762"/>
        <v>0</v>
      </c>
      <c r="MJ1293" s="103"/>
      <c r="MK1293" s="103"/>
      <c r="ML1293" s="103"/>
      <c r="MM1293" s="98">
        <f t="shared" si="1763"/>
        <v>0</v>
      </c>
      <c r="MN1293" s="98">
        <f t="shared" si="1764"/>
        <v>0</v>
      </c>
      <c r="MO1293" s="98">
        <f t="shared" si="1765"/>
        <v>0</v>
      </c>
      <c r="MP1293" s="98">
        <f t="shared" si="1766"/>
        <v>0</v>
      </c>
      <c r="MQ1293" s="98">
        <f t="shared" si="1767"/>
        <v>0</v>
      </c>
      <c r="MR1293" s="98">
        <f t="shared" si="1768"/>
        <v>0</v>
      </c>
      <c r="MS1293" s="98">
        <f t="shared" si="1769"/>
        <v>0</v>
      </c>
      <c r="MT1293" s="98">
        <f t="shared" si="1770"/>
        <v>0</v>
      </c>
      <c r="MU1293" s="98">
        <f t="shared" si="1771"/>
        <v>0</v>
      </c>
      <c r="MV1293" s="98">
        <f t="shared" si="1772"/>
        <v>0</v>
      </c>
      <c r="MW1293" s="98">
        <f t="shared" si="1773"/>
        <v>0</v>
      </c>
      <c r="MX1293" s="98">
        <f t="shared" si="1774"/>
        <v>0</v>
      </c>
      <c r="MY1293" s="98">
        <f t="shared" si="1775"/>
        <v>0</v>
      </c>
      <c r="MZ1293" s="98">
        <f t="shared" si="1775"/>
        <v>0</v>
      </c>
      <c r="NA1293" s="98">
        <f t="shared" si="1775"/>
        <v>0</v>
      </c>
      <c r="NB1293" s="98">
        <f t="shared" si="1776"/>
        <v>0</v>
      </c>
      <c r="NC1293" s="98">
        <f t="shared" si="1776"/>
        <v>0</v>
      </c>
      <c r="ND1293" s="98">
        <f t="shared" si="1776"/>
        <v>0</v>
      </c>
      <c r="NE1293" s="103"/>
      <c r="NF1293" s="103"/>
      <c r="NG1293" s="103"/>
      <c r="NH1293" s="98">
        <f t="shared" si="1777"/>
        <v>0</v>
      </c>
      <c r="NI1293" s="98">
        <f t="shared" si="1778"/>
        <v>0</v>
      </c>
      <c r="NJ1293" s="98">
        <f t="shared" si="1779"/>
        <v>0</v>
      </c>
      <c r="NK1293" s="98">
        <f t="shared" si="1780"/>
        <v>0</v>
      </c>
      <c r="NL1293" s="98">
        <f t="shared" si="1781"/>
        <v>0</v>
      </c>
      <c r="NM1293" s="98">
        <f t="shared" si="1782"/>
        <v>0</v>
      </c>
      <c r="NN1293" s="98">
        <f t="shared" si="1783"/>
        <v>0</v>
      </c>
      <c r="NO1293" s="98">
        <f t="shared" si="1784"/>
        <v>0</v>
      </c>
      <c r="NP1293" s="98">
        <f t="shared" si="1785"/>
        <v>0</v>
      </c>
      <c r="NQ1293" s="98">
        <f t="shared" si="1786"/>
        <v>0</v>
      </c>
      <c r="NR1293" s="98">
        <f t="shared" si="1787"/>
        <v>0</v>
      </c>
      <c r="NS1293" s="98">
        <f t="shared" si="1788"/>
        <v>0</v>
      </c>
      <c r="NT1293" s="98">
        <f t="shared" si="1789"/>
        <v>0</v>
      </c>
      <c r="NU1293" s="98">
        <f t="shared" si="1789"/>
        <v>0</v>
      </c>
      <c r="NV1293" s="98">
        <f t="shared" si="1789"/>
        <v>0</v>
      </c>
      <c r="NW1293" s="98">
        <f t="shared" si="1790"/>
        <v>0</v>
      </c>
      <c r="NX1293" s="98">
        <f t="shared" si="1790"/>
        <v>0</v>
      </c>
      <c r="NY1293" s="98">
        <f t="shared" si="1790"/>
        <v>0</v>
      </c>
      <c r="NZ1293" s="103"/>
      <c r="OA1293" s="103"/>
      <c r="OB1293" s="103"/>
      <c r="OC1293" s="98">
        <f t="shared" si="1791"/>
        <v>0</v>
      </c>
      <c r="OD1293" s="98">
        <f t="shared" si="1792"/>
        <v>0</v>
      </c>
      <c r="OE1293" s="98">
        <f t="shared" si="1793"/>
        <v>0</v>
      </c>
      <c r="OF1293" s="98">
        <f t="shared" si="1794"/>
        <v>0</v>
      </c>
      <c r="OG1293" s="98">
        <f t="shared" si="1795"/>
        <v>0</v>
      </c>
      <c r="OH1293" s="98">
        <f t="shared" si="1796"/>
        <v>0</v>
      </c>
      <c r="OI1293" s="98">
        <f t="shared" si="1797"/>
        <v>0</v>
      </c>
      <c r="OJ1293" s="98">
        <f t="shared" si="1798"/>
        <v>0</v>
      </c>
      <c r="OK1293" s="98">
        <f t="shared" si="1799"/>
        <v>0</v>
      </c>
      <c r="OL1293" s="98">
        <f t="shared" si="1800"/>
        <v>0</v>
      </c>
      <c r="OM1293" s="98">
        <f t="shared" si="1801"/>
        <v>0</v>
      </c>
      <c r="ON1293" s="98">
        <f t="shared" si="1802"/>
        <v>0</v>
      </c>
      <c r="OO1293" s="98">
        <f t="shared" si="1803"/>
        <v>0</v>
      </c>
      <c r="OP1293" s="98">
        <f t="shared" si="1803"/>
        <v>0</v>
      </c>
      <c r="OQ1293" s="98">
        <f t="shared" si="1803"/>
        <v>0</v>
      </c>
      <c r="OR1293" s="98">
        <f t="shared" si="1804"/>
        <v>0</v>
      </c>
      <c r="OS1293" s="98">
        <f t="shared" si="1804"/>
        <v>0</v>
      </c>
      <c r="OT1293" s="98">
        <f t="shared" si="1804"/>
        <v>0</v>
      </c>
      <c r="OU1293" s="103"/>
      <c r="OV1293" s="103"/>
      <c r="OW1293" s="103"/>
      <c r="OX1293" s="98">
        <f t="shared" si="1805"/>
        <v>0</v>
      </c>
      <c r="OY1293" s="98">
        <f t="shared" si="1806"/>
        <v>0</v>
      </c>
      <c r="OZ1293" s="98">
        <f t="shared" si="1807"/>
        <v>0</v>
      </c>
      <c r="PA1293" s="98">
        <f t="shared" si="1808"/>
        <v>0</v>
      </c>
      <c r="PB1293" s="98">
        <f t="shared" si="1809"/>
        <v>0</v>
      </c>
      <c r="PC1293" s="98">
        <f t="shared" si="1810"/>
        <v>0</v>
      </c>
      <c r="PD1293" s="98">
        <f t="shared" si="1811"/>
        <v>0</v>
      </c>
      <c r="PE1293" s="98">
        <f t="shared" si="1812"/>
        <v>0</v>
      </c>
      <c r="PF1293" s="98">
        <f t="shared" si="1813"/>
        <v>0</v>
      </c>
      <c r="PG1293" s="98">
        <f t="shared" si="1814"/>
        <v>0</v>
      </c>
      <c r="PH1293" s="98">
        <f t="shared" si="1815"/>
        <v>0</v>
      </c>
      <c r="PI1293" s="98">
        <f t="shared" si="1816"/>
        <v>0</v>
      </c>
      <c r="PJ1293" s="98">
        <f t="shared" si="1817"/>
        <v>0</v>
      </c>
      <c r="PK1293" s="98">
        <f t="shared" si="1817"/>
        <v>0</v>
      </c>
      <c r="PL1293" s="98">
        <f t="shared" si="1817"/>
        <v>0</v>
      </c>
      <c r="PM1293" s="98">
        <f t="shared" si="1818"/>
        <v>0</v>
      </c>
      <c r="PN1293" s="98">
        <f t="shared" si="1818"/>
        <v>0</v>
      </c>
      <c r="PO1293" s="98">
        <f t="shared" si="1818"/>
        <v>0</v>
      </c>
      <c r="PP1293" s="103"/>
      <c r="PQ1293" s="103"/>
      <c r="PR1293" s="103"/>
      <c r="PS1293" s="98">
        <f t="shared" si="1819"/>
        <v>0</v>
      </c>
      <c r="PT1293" s="98">
        <f t="shared" si="1820"/>
        <v>0</v>
      </c>
      <c r="PU1293" s="98">
        <f t="shared" si="1821"/>
        <v>0</v>
      </c>
      <c r="PV1293" s="98">
        <f t="shared" si="1822"/>
        <v>0</v>
      </c>
      <c r="PW1293" s="98">
        <f t="shared" si="1823"/>
        <v>0</v>
      </c>
      <c r="PX1293" s="98">
        <f t="shared" si="1824"/>
        <v>0</v>
      </c>
      <c r="PY1293" s="98">
        <f t="shared" si="1825"/>
        <v>0</v>
      </c>
      <c r="PZ1293" s="98">
        <f t="shared" si="1826"/>
        <v>0</v>
      </c>
      <c r="QA1293" s="98">
        <f t="shared" si="1827"/>
        <v>0</v>
      </c>
      <c r="QB1293" s="98">
        <f t="shared" si="1828"/>
        <v>0</v>
      </c>
      <c r="QC1293" s="98">
        <f t="shared" si="1829"/>
        <v>0</v>
      </c>
      <c r="QD1293" s="98">
        <f t="shared" si="1830"/>
        <v>0</v>
      </c>
      <c r="QE1293" s="98">
        <f t="shared" si="1831"/>
        <v>0</v>
      </c>
      <c r="QF1293" s="98">
        <f t="shared" si="1831"/>
        <v>0</v>
      </c>
      <c r="QG1293" s="98">
        <f t="shared" si="1831"/>
        <v>0</v>
      </c>
      <c r="QH1293" s="98">
        <f t="shared" si="1832"/>
        <v>0</v>
      </c>
      <c r="QI1293" s="98">
        <f t="shared" si="1832"/>
        <v>0</v>
      </c>
      <c r="QJ1293" s="98">
        <f t="shared" si="1832"/>
        <v>0</v>
      </c>
      <c r="QK1293" s="103"/>
      <c r="QL1293" s="103"/>
      <c r="QM1293" s="103"/>
      <c r="QN1293" s="98">
        <f t="shared" si="1833"/>
        <v>0</v>
      </c>
      <c r="QO1293" s="98">
        <f t="shared" si="1834"/>
        <v>0</v>
      </c>
      <c r="QP1293" s="98">
        <f t="shared" si="1835"/>
        <v>0</v>
      </c>
      <c r="QQ1293" s="98">
        <f t="shared" si="1836"/>
        <v>0</v>
      </c>
      <c r="QR1293" s="98">
        <f t="shared" si="1837"/>
        <v>0</v>
      </c>
      <c r="QS1293" s="98">
        <f t="shared" si="1838"/>
        <v>0</v>
      </c>
      <c r="QT1293" s="98">
        <f t="shared" si="1839"/>
        <v>0</v>
      </c>
      <c r="QU1293" s="98">
        <f t="shared" si="1840"/>
        <v>0</v>
      </c>
      <c r="QV1293" s="98">
        <f t="shared" si="1841"/>
        <v>0</v>
      </c>
      <c r="QW1293" s="98">
        <f t="shared" si="1842"/>
        <v>0</v>
      </c>
      <c r="QX1293" s="98">
        <f t="shared" si="1843"/>
        <v>0</v>
      </c>
      <c r="QY1293" s="98">
        <f t="shared" si="1844"/>
        <v>0</v>
      </c>
      <c r="QZ1293" s="98">
        <f t="shared" si="1845"/>
        <v>0</v>
      </c>
      <c r="RA1293" s="98">
        <f t="shared" si="1845"/>
        <v>0</v>
      </c>
      <c r="RB1293" s="98">
        <f t="shared" si="1845"/>
        <v>0</v>
      </c>
      <c r="RC1293" s="98">
        <f t="shared" si="1846"/>
        <v>0</v>
      </c>
      <c r="RD1293" s="98">
        <f t="shared" si="1846"/>
        <v>0</v>
      </c>
      <c r="RE1293" s="98">
        <f t="shared" si="1846"/>
        <v>0</v>
      </c>
      <c r="RF1293" s="103"/>
      <c r="RG1293" s="103"/>
      <c r="RH1293" s="103"/>
      <c r="RI1293" s="98">
        <f t="shared" si="1847"/>
        <v>0</v>
      </c>
      <c r="RJ1293" s="98">
        <f t="shared" si="1848"/>
        <v>0</v>
      </c>
      <c r="RK1293" s="98">
        <f t="shared" si="1849"/>
        <v>0</v>
      </c>
      <c r="RL1293" s="98">
        <f t="shared" si="1850"/>
        <v>0</v>
      </c>
      <c r="RM1293" s="98">
        <f t="shared" si="1851"/>
        <v>0</v>
      </c>
      <c r="RN1293" s="98">
        <f t="shared" si="1852"/>
        <v>0</v>
      </c>
      <c r="RO1293" s="98">
        <f t="shared" si="1853"/>
        <v>0</v>
      </c>
      <c r="RP1293" s="98">
        <f t="shared" si="1854"/>
        <v>0</v>
      </c>
      <c r="RQ1293" s="98">
        <f t="shared" si="1855"/>
        <v>0</v>
      </c>
      <c r="RR1293" s="98">
        <f t="shared" si="1856"/>
        <v>0</v>
      </c>
      <c r="RS1293" s="98">
        <f t="shared" si="1857"/>
        <v>0</v>
      </c>
      <c r="RT1293" s="98">
        <f t="shared" si="1858"/>
        <v>0</v>
      </c>
      <c r="RU1293" s="98">
        <f t="shared" si="1859"/>
        <v>0</v>
      </c>
      <c r="RV1293" s="98">
        <f t="shared" si="1859"/>
        <v>0</v>
      </c>
      <c r="RW1293" s="98">
        <f t="shared" si="1859"/>
        <v>0</v>
      </c>
      <c r="RX1293" s="98">
        <f t="shared" si="1860"/>
        <v>0</v>
      </c>
      <c r="RY1293" s="98">
        <f t="shared" si="1860"/>
        <v>0</v>
      </c>
      <c r="RZ1293" s="98">
        <f t="shared" si="1860"/>
        <v>0</v>
      </c>
      <c r="SA1293" s="103"/>
      <c r="SB1293" s="103"/>
      <c r="SC1293" s="103"/>
      <c r="SD1293" s="98">
        <f t="shared" si="1861"/>
        <v>0</v>
      </c>
      <c r="SE1293" s="98">
        <f t="shared" si="1862"/>
        <v>0</v>
      </c>
      <c r="SF1293" s="98">
        <f t="shared" si="1863"/>
        <v>0</v>
      </c>
      <c r="SG1293" s="98">
        <f t="shared" si="1864"/>
        <v>0</v>
      </c>
      <c r="SH1293" s="98">
        <f t="shared" si="1865"/>
        <v>0</v>
      </c>
      <c r="SI1293" s="98">
        <f t="shared" si="1866"/>
        <v>0</v>
      </c>
      <c r="SJ1293" s="98">
        <f t="shared" si="1867"/>
        <v>0</v>
      </c>
      <c r="SK1293" s="98">
        <f t="shared" si="1868"/>
        <v>0</v>
      </c>
      <c r="SL1293" s="98">
        <f t="shared" si="1869"/>
        <v>0</v>
      </c>
      <c r="SM1293" s="98">
        <f t="shared" si="1870"/>
        <v>0</v>
      </c>
      <c r="SN1293" s="98">
        <f t="shared" si="1871"/>
        <v>0</v>
      </c>
      <c r="SO1293" s="98">
        <f t="shared" si="1872"/>
        <v>0</v>
      </c>
      <c r="SP1293" s="98">
        <f t="shared" si="1873"/>
        <v>0</v>
      </c>
      <c r="SQ1293" s="98">
        <f t="shared" si="1873"/>
        <v>0</v>
      </c>
      <c r="SR1293" s="98">
        <f t="shared" si="1873"/>
        <v>0</v>
      </c>
      <c r="SS1293" s="98">
        <f t="shared" si="1874"/>
        <v>0</v>
      </c>
      <c r="ST1293" s="98">
        <f t="shared" si="1874"/>
        <v>0</v>
      </c>
      <c r="SU1293" s="98">
        <f t="shared" si="1874"/>
        <v>0</v>
      </c>
      <c r="SV1293" s="103"/>
      <c r="SW1293" s="103"/>
      <c r="SX1293" s="103"/>
      <c r="SY1293" s="98">
        <f t="shared" si="1875"/>
        <v>0</v>
      </c>
      <c r="SZ1293" s="98">
        <f t="shared" si="1876"/>
        <v>0</v>
      </c>
      <c r="TA1293" s="98">
        <f t="shared" si="1877"/>
        <v>0</v>
      </c>
      <c r="TB1293" s="98">
        <f t="shared" si="1878"/>
        <v>0</v>
      </c>
      <c r="TC1293" s="98">
        <f t="shared" si="1879"/>
        <v>0</v>
      </c>
      <c r="TD1293" s="98">
        <f t="shared" si="1880"/>
        <v>0</v>
      </c>
      <c r="TE1293" s="98">
        <f t="shared" si="1881"/>
        <v>0</v>
      </c>
      <c r="TF1293" s="98">
        <f t="shared" si="1882"/>
        <v>0</v>
      </c>
      <c r="TG1293" s="98">
        <f t="shared" si="1883"/>
        <v>0</v>
      </c>
      <c r="TH1293" s="98">
        <f t="shared" si="1884"/>
        <v>0</v>
      </c>
      <c r="TI1293" s="98">
        <f t="shared" si="1885"/>
        <v>0</v>
      </c>
      <c r="TJ1293" s="98">
        <f t="shared" si="1886"/>
        <v>0</v>
      </c>
      <c r="TK1293" s="98">
        <f t="shared" si="1887"/>
        <v>0</v>
      </c>
      <c r="TL1293" s="98">
        <f t="shared" si="1887"/>
        <v>0</v>
      </c>
      <c r="TM1293" s="98">
        <f t="shared" si="1887"/>
        <v>0</v>
      </c>
      <c r="TN1293" s="98">
        <f t="shared" si="1888"/>
        <v>0</v>
      </c>
      <c r="TO1293" s="98">
        <f t="shared" si="1888"/>
        <v>0</v>
      </c>
      <c r="TP1293" s="98">
        <f t="shared" si="1888"/>
        <v>0</v>
      </c>
      <c r="TQ1293" s="103"/>
      <c r="TR1293" s="103"/>
      <c r="TS1293" s="103"/>
      <c r="TT1293" s="98">
        <f t="shared" si="1889"/>
        <v>0</v>
      </c>
      <c r="TU1293" s="98">
        <f t="shared" si="1890"/>
        <v>0</v>
      </c>
      <c r="TV1293" s="98">
        <f t="shared" si="1891"/>
        <v>0</v>
      </c>
      <c r="TW1293" s="98">
        <f t="shared" si="1892"/>
        <v>0</v>
      </c>
      <c r="TX1293" s="98">
        <f t="shared" si="1893"/>
        <v>0</v>
      </c>
      <c r="TY1293" s="98">
        <f t="shared" si="1894"/>
        <v>0</v>
      </c>
      <c r="TZ1293" s="98">
        <f t="shared" si="1895"/>
        <v>0</v>
      </c>
      <c r="UA1293" s="98">
        <f t="shared" si="1896"/>
        <v>0</v>
      </c>
      <c r="UB1293" s="98">
        <f t="shared" si="1897"/>
        <v>0</v>
      </c>
      <c r="UC1293" s="98">
        <f t="shared" si="1898"/>
        <v>0</v>
      </c>
      <c r="UD1293" s="98">
        <f t="shared" si="1899"/>
        <v>0</v>
      </c>
      <c r="UE1293" s="98">
        <f t="shared" si="1900"/>
        <v>0</v>
      </c>
      <c r="UF1293" s="98">
        <f t="shared" si="1901"/>
        <v>0</v>
      </c>
      <c r="UG1293" s="98">
        <f t="shared" si="1901"/>
        <v>0</v>
      </c>
      <c r="UH1293" s="98">
        <f t="shared" si="1901"/>
        <v>0</v>
      </c>
      <c r="UI1293" s="98">
        <f t="shared" si="1902"/>
        <v>0</v>
      </c>
      <c r="UJ1293" s="98">
        <f t="shared" si="1902"/>
        <v>0</v>
      </c>
      <c r="UK1293" s="98">
        <f t="shared" si="1902"/>
        <v>0</v>
      </c>
      <c r="UL1293" s="103"/>
      <c r="UM1293" s="103"/>
      <c r="UN1293" s="103"/>
      <c r="UO1293" s="98">
        <f t="shared" si="1903"/>
        <v>0</v>
      </c>
      <c r="UP1293" s="98">
        <f t="shared" si="1904"/>
        <v>0</v>
      </c>
      <c r="UQ1293" s="98">
        <f t="shared" si="1905"/>
        <v>0</v>
      </c>
      <c r="UR1293" s="98">
        <f t="shared" si="1906"/>
        <v>0</v>
      </c>
      <c r="US1293" s="98">
        <f t="shared" si="1907"/>
        <v>0</v>
      </c>
      <c r="UT1293" s="98">
        <f t="shared" si="1908"/>
        <v>0</v>
      </c>
      <c r="UU1293" s="98">
        <f t="shared" si="1909"/>
        <v>0</v>
      </c>
      <c r="UV1293" s="98">
        <f t="shared" si="1910"/>
        <v>0</v>
      </c>
      <c r="UW1293" s="98">
        <f t="shared" si="1911"/>
        <v>0</v>
      </c>
      <c r="UX1293" s="98">
        <f t="shared" si="1912"/>
        <v>0</v>
      </c>
      <c r="UY1293" s="98">
        <f t="shared" si="1913"/>
        <v>0</v>
      </c>
      <c r="UZ1293" s="98">
        <f t="shared" si="1914"/>
        <v>0</v>
      </c>
      <c r="VA1293" s="98">
        <f t="shared" si="1915"/>
        <v>0</v>
      </c>
      <c r="VB1293" s="98">
        <f t="shared" si="1915"/>
        <v>0</v>
      </c>
      <c r="VC1293" s="98">
        <f t="shared" si="1915"/>
        <v>0</v>
      </c>
      <c r="VD1293" s="98">
        <f t="shared" si="1916"/>
        <v>0</v>
      </c>
      <c r="VE1293" s="98">
        <f t="shared" si="1916"/>
        <v>0</v>
      </c>
      <c r="VF1293" s="98">
        <f t="shared" si="1916"/>
        <v>0</v>
      </c>
      <c r="VG1293" s="103"/>
      <c r="VH1293" s="103"/>
      <c r="VI1293" s="103"/>
      <c r="VJ1293" s="98">
        <f t="shared" si="1917"/>
        <v>0</v>
      </c>
      <c r="VK1293" s="98">
        <f t="shared" si="1918"/>
        <v>0</v>
      </c>
      <c r="VL1293" s="98">
        <f t="shared" si="1919"/>
        <v>0</v>
      </c>
      <c r="VM1293" s="98">
        <f t="shared" si="1920"/>
        <v>0</v>
      </c>
      <c r="VN1293" s="98">
        <f t="shared" si="1921"/>
        <v>0</v>
      </c>
      <c r="VO1293" s="98">
        <f t="shared" si="1922"/>
        <v>0</v>
      </c>
      <c r="VP1293" s="98">
        <f t="shared" si="1923"/>
        <v>0</v>
      </c>
      <c r="VQ1293" s="98">
        <f t="shared" si="1924"/>
        <v>0</v>
      </c>
      <c r="VR1293" s="98">
        <f t="shared" si="1925"/>
        <v>0</v>
      </c>
      <c r="VS1293" s="98">
        <f t="shared" si="1926"/>
        <v>0</v>
      </c>
      <c r="VT1293" s="98">
        <f t="shared" si="1927"/>
        <v>0</v>
      </c>
      <c r="VU1293" s="98">
        <f t="shared" si="1928"/>
        <v>0</v>
      </c>
      <c r="VV1293" s="98">
        <f t="shared" si="1929"/>
        <v>0</v>
      </c>
      <c r="VW1293" s="98">
        <f t="shared" si="1929"/>
        <v>0</v>
      </c>
      <c r="VX1293" s="98">
        <f t="shared" si="1929"/>
        <v>0</v>
      </c>
      <c r="VY1293" s="98">
        <f t="shared" si="1930"/>
        <v>0</v>
      </c>
      <c r="VZ1293" s="98">
        <f t="shared" si="1930"/>
        <v>0</v>
      </c>
      <c r="WA1293" s="98">
        <f t="shared" si="1930"/>
        <v>0</v>
      </c>
      <c r="WB1293" s="103"/>
      <c r="WC1293" s="103"/>
      <c r="WD1293" s="103"/>
      <c r="WE1293" s="98">
        <f t="shared" si="1931"/>
        <v>0</v>
      </c>
      <c r="WF1293" s="98">
        <f t="shared" si="1932"/>
        <v>0</v>
      </c>
      <c r="WG1293" s="98">
        <f t="shared" si="1933"/>
        <v>0</v>
      </c>
      <c r="WH1293" s="98">
        <f t="shared" si="1934"/>
        <v>0</v>
      </c>
      <c r="WI1293" s="98">
        <f t="shared" si="1935"/>
        <v>0</v>
      </c>
      <c r="WJ1293" s="98">
        <f t="shared" si="1936"/>
        <v>0</v>
      </c>
      <c r="WK1293" s="98">
        <f t="shared" si="1937"/>
        <v>0</v>
      </c>
      <c r="WL1293" s="98">
        <f t="shared" si="1938"/>
        <v>0</v>
      </c>
      <c r="WM1293" s="98">
        <f t="shared" si="1939"/>
        <v>0</v>
      </c>
      <c r="WN1293" s="98">
        <f t="shared" si="1940"/>
        <v>0</v>
      </c>
      <c r="WO1293" s="98">
        <f t="shared" si="1941"/>
        <v>0</v>
      </c>
      <c r="WP1293" s="98">
        <f t="shared" si="1942"/>
        <v>0</v>
      </c>
      <c r="WQ1293" s="98">
        <f t="shared" si="1943"/>
        <v>0</v>
      </c>
      <c r="WR1293" s="98">
        <f t="shared" si="1943"/>
        <v>0</v>
      </c>
      <c r="WS1293" s="98">
        <f t="shared" si="1943"/>
        <v>0</v>
      </c>
      <c r="WT1293" s="98">
        <f t="shared" si="1944"/>
        <v>0</v>
      </c>
      <c r="WU1293" s="98">
        <f t="shared" si="1944"/>
        <v>0</v>
      </c>
      <c r="WV1293" s="98">
        <f t="shared" si="1944"/>
        <v>0</v>
      </c>
      <c r="WW1293" s="103"/>
      <c r="WX1293" s="103"/>
      <c r="WY1293" s="103"/>
      <c r="WZ1293" s="98">
        <f t="shared" si="1945"/>
        <v>0</v>
      </c>
      <c r="XA1293" s="98">
        <f t="shared" si="1946"/>
        <v>0</v>
      </c>
      <c r="XB1293" s="98">
        <f t="shared" si="1947"/>
        <v>0</v>
      </c>
      <c r="XC1293" s="98">
        <f t="shared" si="1948"/>
        <v>0</v>
      </c>
      <c r="XD1293" s="98">
        <f t="shared" si="1949"/>
        <v>0</v>
      </c>
      <c r="XE1293" s="98">
        <f t="shared" si="1950"/>
        <v>0</v>
      </c>
      <c r="XF1293" s="98">
        <f t="shared" si="1951"/>
        <v>0</v>
      </c>
      <c r="XG1293" s="98">
        <f t="shared" si="1952"/>
        <v>0</v>
      </c>
      <c r="XH1293" s="98">
        <f t="shared" si="1953"/>
        <v>0</v>
      </c>
      <c r="XI1293" s="98">
        <f t="shared" si="1954"/>
        <v>0</v>
      </c>
      <c r="XJ1293" s="98">
        <f t="shared" si="1955"/>
        <v>0</v>
      </c>
      <c r="XK1293" s="98">
        <f t="shared" si="1956"/>
        <v>0</v>
      </c>
      <c r="XL1293" s="98">
        <f t="shared" si="1957"/>
        <v>0</v>
      </c>
      <c r="XM1293" s="98">
        <f t="shared" si="1957"/>
        <v>0</v>
      </c>
      <c r="XN1293" s="98">
        <f t="shared" si="1957"/>
        <v>0</v>
      </c>
      <c r="XO1293" s="98">
        <f t="shared" si="1958"/>
        <v>0</v>
      </c>
      <c r="XP1293" s="98">
        <f t="shared" si="1958"/>
        <v>0</v>
      </c>
      <c r="XQ1293" s="98">
        <f t="shared" si="1958"/>
        <v>0</v>
      </c>
      <c r="XR1293" s="103"/>
      <c r="XS1293" s="103"/>
      <c r="XT1293" s="103"/>
      <c r="XU1293" s="98">
        <f t="shared" si="1959"/>
        <v>0</v>
      </c>
      <c r="XV1293" s="98">
        <f t="shared" si="1960"/>
        <v>0</v>
      </c>
      <c r="XW1293" s="98">
        <f t="shared" si="1961"/>
        <v>0</v>
      </c>
      <c r="XX1293" s="98">
        <f t="shared" si="1962"/>
        <v>0</v>
      </c>
      <c r="XY1293" s="98">
        <f t="shared" si="1963"/>
        <v>0</v>
      </c>
      <c r="XZ1293" s="98">
        <f t="shared" si="1964"/>
        <v>0</v>
      </c>
      <c r="YA1293" s="98">
        <f t="shared" si="1965"/>
        <v>0</v>
      </c>
      <c r="YB1293" s="98">
        <f t="shared" si="1966"/>
        <v>0</v>
      </c>
      <c r="YC1293" s="98">
        <f t="shared" si="1967"/>
        <v>0</v>
      </c>
      <c r="YD1293" s="98">
        <f t="shared" si="1968"/>
        <v>0</v>
      </c>
      <c r="YE1293" s="98">
        <f t="shared" si="1969"/>
        <v>0</v>
      </c>
      <c r="YF1293" s="98">
        <f t="shared" si="1970"/>
        <v>0</v>
      </c>
      <c r="YG1293" s="98">
        <f t="shared" si="1971"/>
        <v>0</v>
      </c>
      <c r="YH1293" s="98">
        <f t="shared" si="1971"/>
        <v>0</v>
      </c>
      <c r="YI1293" s="98">
        <f t="shared" si="1971"/>
        <v>0</v>
      </c>
      <c r="YJ1293" s="98">
        <f t="shared" si="1972"/>
        <v>0</v>
      </c>
      <c r="YK1293" s="98">
        <f t="shared" si="1972"/>
        <v>0</v>
      </c>
      <c r="YL1293" s="98">
        <f t="shared" si="1972"/>
        <v>0</v>
      </c>
      <c r="YM1293" s="146">
        <f t="shared" si="1973"/>
        <v>0</v>
      </c>
      <c r="YN1293" s="146">
        <f t="shared" si="1973"/>
        <v>0</v>
      </c>
      <c r="YO1293" s="146">
        <f t="shared" si="1973"/>
        <v>0</v>
      </c>
      <c r="YP1293" s="98">
        <f t="shared" si="1974"/>
        <v>0</v>
      </c>
      <c r="YQ1293" s="98">
        <f t="shared" si="1975"/>
        <v>0</v>
      </c>
      <c r="YR1293" s="98">
        <f t="shared" si="1976"/>
        <v>0</v>
      </c>
      <c r="YS1293" s="98">
        <f t="shared" si="1977"/>
        <v>0</v>
      </c>
      <c r="YT1293" s="98">
        <f t="shared" si="1978"/>
        <v>0</v>
      </c>
      <c r="YU1293" s="98">
        <f t="shared" si="1979"/>
        <v>0</v>
      </c>
      <c r="YV1293" s="98">
        <f t="shared" si="1980"/>
        <v>0</v>
      </c>
      <c r="YW1293" s="98">
        <f t="shared" si="1981"/>
        <v>0</v>
      </c>
      <c r="YX1293" s="98">
        <f t="shared" si="1982"/>
        <v>0</v>
      </c>
      <c r="YY1293" s="98">
        <f t="shared" si="1983"/>
        <v>0</v>
      </c>
      <c r="YZ1293" s="98">
        <f t="shared" si="1984"/>
        <v>0</v>
      </c>
      <c r="ZA1293" s="98">
        <f t="shared" si="1985"/>
        <v>0</v>
      </c>
      <c r="ZB1293" s="98">
        <f t="shared" si="1986"/>
        <v>0</v>
      </c>
      <c r="ZC1293" s="98">
        <f t="shared" si="1986"/>
        <v>0</v>
      </c>
      <c r="ZD1293" s="98">
        <f t="shared" si="1986"/>
        <v>0</v>
      </c>
      <c r="ZE1293" s="98">
        <f t="shared" si="1987"/>
        <v>0</v>
      </c>
      <c r="ZF1293" s="98">
        <f t="shared" si="1987"/>
        <v>0</v>
      </c>
      <c r="ZG1293" s="98">
        <f t="shared" si="1987"/>
        <v>0</v>
      </c>
    </row>
    <row r="1294" spans="1:683" s="281" customFormat="1" ht="41.25" customHeight="1">
      <c r="A1294" s="308" t="s">
        <v>725</v>
      </c>
      <c r="B1294" s="1191"/>
    </row>
    <row r="1295" spans="1:683">
      <c r="A1295" s="661" t="s">
        <v>698</v>
      </c>
      <c r="B1295" s="107"/>
      <c r="C1295" s="114" t="s">
        <v>694</v>
      </c>
      <c r="D1295" s="919"/>
      <c r="E1295" s="920"/>
      <c r="F1295" s="309" t="s">
        <v>808</v>
      </c>
      <c r="G1295" s="309" t="s">
        <v>808</v>
      </c>
      <c r="H1295" s="309" t="s">
        <v>808</v>
      </c>
      <c r="I1295" s="309" t="s">
        <v>808</v>
      </c>
      <c r="J1295" s="309" t="s">
        <v>808</v>
      </c>
      <c r="K1295" s="309" t="s">
        <v>808</v>
      </c>
      <c r="L1295" s="130">
        <f t="shared" ref="L1295:N1295" si="1988">SUM(L1296:L1303)</f>
        <v>92</v>
      </c>
      <c r="M1295" s="130">
        <f t="shared" si="1988"/>
        <v>92</v>
      </c>
      <c r="N1295" s="130">
        <f t="shared" si="1988"/>
        <v>92</v>
      </c>
      <c r="O1295" s="130">
        <f t="shared" ref="O1295:T1295" si="1989">SUM(O1296:O1303)</f>
        <v>3305928</v>
      </c>
      <c r="P1295" s="130">
        <f t="shared" si="1989"/>
        <v>3584872</v>
      </c>
      <c r="Q1295" s="130">
        <f t="shared" si="1989"/>
        <v>3785432</v>
      </c>
      <c r="R1295" s="130">
        <f t="shared" si="1989"/>
        <v>239511.88</v>
      </c>
      <c r="S1295" s="130">
        <f t="shared" si="1989"/>
        <v>239511.88</v>
      </c>
      <c r="T1295" s="130">
        <f t="shared" si="1989"/>
        <v>239511.88</v>
      </c>
      <c r="U1295" s="309" t="s">
        <v>808</v>
      </c>
      <c r="V1295" s="309" t="s">
        <v>808</v>
      </c>
      <c r="W1295" s="309" t="s">
        <v>808</v>
      </c>
      <c r="X1295" s="309" t="s">
        <v>808</v>
      </c>
      <c r="Y1295" s="309" t="s">
        <v>808</v>
      </c>
      <c r="Z1295" s="309" t="s">
        <v>808</v>
      </c>
      <c r="AA1295" s="130">
        <f t="shared" ref="AA1295:AO1295" si="1990">SUM(AA1296:AA1303)</f>
        <v>3739670.28</v>
      </c>
      <c r="AB1295" s="130">
        <f t="shared" si="1990"/>
        <v>4240172.3600000003</v>
      </c>
      <c r="AC1295" s="130">
        <f t="shared" si="1990"/>
        <v>4711060.5599999996</v>
      </c>
      <c r="AD1295" s="130">
        <f t="shared" si="1990"/>
        <v>224198.48</v>
      </c>
      <c r="AE1295" s="130">
        <f t="shared" si="1990"/>
        <v>187091.20000000001</v>
      </c>
      <c r="AF1295" s="130">
        <f t="shared" si="1990"/>
        <v>172804.52</v>
      </c>
      <c r="AG1295" s="130">
        <f t="shared" si="1990"/>
        <v>104</v>
      </c>
      <c r="AH1295" s="130">
        <f t="shared" si="1990"/>
        <v>104</v>
      </c>
      <c r="AI1295" s="130">
        <f t="shared" si="1990"/>
        <v>104</v>
      </c>
      <c r="AJ1295" s="130">
        <f t="shared" si="1990"/>
        <v>3737136</v>
      </c>
      <c r="AK1295" s="130">
        <f t="shared" si="1990"/>
        <v>4052464</v>
      </c>
      <c r="AL1295" s="130">
        <f t="shared" si="1990"/>
        <v>4279184</v>
      </c>
      <c r="AM1295" s="130">
        <f t="shared" si="1990"/>
        <v>270752.56</v>
      </c>
      <c r="AN1295" s="130">
        <f t="shared" si="1990"/>
        <v>270752.56</v>
      </c>
      <c r="AO1295" s="130">
        <f t="shared" si="1990"/>
        <v>270752.56</v>
      </c>
      <c r="AP1295" s="309" t="s">
        <v>808</v>
      </c>
      <c r="AQ1295" s="309" t="s">
        <v>808</v>
      </c>
      <c r="AR1295" s="309" t="s">
        <v>808</v>
      </c>
      <c r="AS1295" s="309" t="s">
        <v>808</v>
      </c>
      <c r="AT1295" s="309" t="s">
        <v>808</v>
      </c>
      <c r="AU1295" s="309" t="s">
        <v>808</v>
      </c>
      <c r="AV1295" s="130">
        <f t="shared" ref="AV1295:BJ1295" si="1991">SUM(AV1296:AV1303)</f>
        <v>4199737.3600000003</v>
      </c>
      <c r="AW1295" s="130">
        <f t="shared" si="1991"/>
        <v>4762384.6399999997</v>
      </c>
      <c r="AX1295" s="130">
        <f t="shared" si="1991"/>
        <v>5291911.04</v>
      </c>
      <c r="AY1295" s="130">
        <f t="shared" si="1991"/>
        <v>309276.24</v>
      </c>
      <c r="AZ1295" s="130">
        <f t="shared" si="1991"/>
        <v>274292.71999999997</v>
      </c>
      <c r="BA1295" s="130">
        <f t="shared" si="1991"/>
        <v>254329.92</v>
      </c>
      <c r="BB1295" s="130">
        <f t="shared" si="1991"/>
        <v>206</v>
      </c>
      <c r="BC1295" s="130">
        <f t="shared" si="1991"/>
        <v>206</v>
      </c>
      <c r="BD1295" s="130">
        <f t="shared" si="1991"/>
        <v>206</v>
      </c>
      <c r="BE1295" s="130">
        <f t="shared" si="1991"/>
        <v>7402404</v>
      </c>
      <c r="BF1295" s="130">
        <f t="shared" si="1991"/>
        <v>8026996</v>
      </c>
      <c r="BG1295" s="130">
        <f t="shared" si="1991"/>
        <v>8476076</v>
      </c>
      <c r="BH1295" s="130">
        <f t="shared" si="1991"/>
        <v>536298.34</v>
      </c>
      <c r="BI1295" s="130">
        <f t="shared" si="1991"/>
        <v>536298.34</v>
      </c>
      <c r="BJ1295" s="130">
        <f t="shared" si="1991"/>
        <v>536298.34</v>
      </c>
      <c r="BK1295" s="309" t="s">
        <v>808</v>
      </c>
      <c r="BL1295" s="309" t="s">
        <v>808</v>
      </c>
      <c r="BM1295" s="309" t="s">
        <v>808</v>
      </c>
      <c r="BN1295" s="309" t="s">
        <v>808</v>
      </c>
      <c r="BO1295" s="309" t="s">
        <v>808</v>
      </c>
      <c r="BP1295" s="309" t="s">
        <v>808</v>
      </c>
      <c r="BQ1295" s="130">
        <f t="shared" ref="BQ1295:CE1295" si="1992">SUM(BQ1296:BQ1303)</f>
        <v>8275240.4199999999</v>
      </c>
      <c r="BR1295" s="130">
        <f t="shared" si="1992"/>
        <v>9349503.6400000006</v>
      </c>
      <c r="BS1295" s="130">
        <f t="shared" si="1992"/>
        <v>10347167.82</v>
      </c>
      <c r="BT1295" s="130">
        <f t="shared" si="1992"/>
        <v>403391.26</v>
      </c>
      <c r="BU1295" s="130">
        <f t="shared" si="1992"/>
        <v>341329.64</v>
      </c>
      <c r="BV1295" s="130">
        <f t="shared" si="1992"/>
        <v>308180.12</v>
      </c>
      <c r="BW1295" s="130">
        <f t="shared" si="1992"/>
        <v>55</v>
      </c>
      <c r="BX1295" s="130">
        <f t="shared" si="1992"/>
        <v>55</v>
      </c>
      <c r="BY1295" s="130">
        <f t="shared" si="1992"/>
        <v>55</v>
      </c>
      <c r="BZ1295" s="130">
        <f t="shared" si="1992"/>
        <v>2214247</v>
      </c>
      <c r="CA1295" s="130">
        <f t="shared" si="1992"/>
        <v>2377975</v>
      </c>
      <c r="CB1295" s="130">
        <f t="shared" si="1992"/>
        <v>2495695</v>
      </c>
      <c r="CC1295" s="130">
        <f t="shared" si="1992"/>
        <v>143191.92000000001</v>
      </c>
      <c r="CD1295" s="130">
        <f t="shared" si="1992"/>
        <v>143191.92000000001</v>
      </c>
      <c r="CE1295" s="130">
        <f t="shared" si="1992"/>
        <v>143191.92000000001</v>
      </c>
      <c r="CF1295" s="309" t="s">
        <v>808</v>
      </c>
      <c r="CG1295" s="309" t="s">
        <v>808</v>
      </c>
      <c r="CH1295" s="309" t="s">
        <v>808</v>
      </c>
      <c r="CI1295" s="309" t="s">
        <v>808</v>
      </c>
      <c r="CJ1295" s="309" t="s">
        <v>808</v>
      </c>
      <c r="CK1295" s="309" t="s">
        <v>808</v>
      </c>
      <c r="CL1295" s="130">
        <f t="shared" ref="CL1295:CZ1295" si="1993">SUM(CL1296:CL1303)</f>
        <v>2475420.7799999998</v>
      </c>
      <c r="CM1295" s="130">
        <f t="shared" si="1993"/>
        <v>2775434.16</v>
      </c>
      <c r="CN1295" s="130">
        <f t="shared" si="1993"/>
        <v>3059713.82</v>
      </c>
      <c r="CO1295" s="130">
        <f t="shared" si="1993"/>
        <v>152768.89000000001</v>
      </c>
      <c r="CP1295" s="130">
        <f t="shared" si="1993"/>
        <v>126410.78</v>
      </c>
      <c r="CQ1295" s="130">
        <f t="shared" si="1993"/>
        <v>118381.02</v>
      </c>
      <c r="CR1295" s="130">
        <f t="shared" si="1993"/>
        <v>73</v>
      </c>
      <c r="CS1295" s="130">
        <f t="shared" si="1993"/>
        <v>73</v>
      </c>
      <c r="CT1295" s="130">
        <f t="shared" si="1993"/>
        <v>73</v>
      </c>
      <c r="CU1295" s="130">
        <f t="shared" si="1993"/>
        <v>2861059</v>
      </c>
      <c r="CV1295" s="130">
        <f t="shared" si="1993"/>
        <v>3079363</v>
      </c>
      <c r="CW1295" s="130">
        <f t="shared" si="1993"/>
        <v>3236323</v>
      </c>
      <c r="CX1295" s="130">
        <f t="shared" si="1993"/>
        <v>190052.94</v>
      </c>
      <c r="CY1295" s="130">
        <f t="shared" si="1993"/>
        <v>190052.94</v>
      </c>
      <c r="CZ1295" s="130">
        <f t="shared" si="1993"/>
        <v>190052.94</v>
      </c>
      <c r="DA1295" s="309" t="s">
        <v>808</v>
      </c>
      <c r="DB1295" s="309" t="s">
        <v>808</v>
      </c>
      <c r="DC1295" s="309" t="s">
        <v>808</v>
      </c>
      <c r="DD1295" s="309" t="s">
        <v>808</v>
      </c>
      <c r="DE1295" s="309" t="s">
        <v>808</v>
      </c>
      <c r="DF1295" s="309" t="s">
        <v>808</v>
      </c>
      <c r="DG1295" s="130">
        <f t="shared" ref="DG1295:DU1295" si="1994">SUM(DG1296:DG1303)</f>
        <v>3166268.87</v>
      </c>
      <c r="DH1295" s="130">
        <f t="shared" si="1994"/>
        <v>3545404.52</v>
      </c>
      <c r="DI1295" s="130">
        <f t="shared" si="1994"/>
        <v>3899112.43</v>
      </c>
      <c r="DJ1295" s="130">
        <f t="shared" si="1994"/>
        <v>123591.09</v>
      </c>
      <c r="DK1295" s="130">
        <f t="shared" si="1994"/>
        <v>102914.71</v>
      </c>
      <c r="DL1295" s="130">
        <f t="shared" si="1994"/>
        <v>94039.12</v>
      </c>
      <c r="DM1295" s="130">
        <f t="shared" si="1994"/>
        <v>69</v>
      </c>
      <c r="DN1295" s="130">
        <f t="shared" si="1994"/>
        <v>69</v>
      </c>
      <c r="DO1295" s="130">
        <f t="shared" si="1994"/>
        <v>69</v>
      </c>
      <c r="DP1295" s="130">
        <f t="shared" si="1994"/>
        <v>2479446</v>
      </c>
      <c r="DQ1295" s="130">
        <f t="shared" si="1994"/>
        <v>2688654</v>
      </c>
      <c r="DR1295" s="130">
        <f t="shared" si="1994"/>
        <v>2839074</v>
      </c>
      <c r="DS1295" s="130">
        <f t="shared" si="1994"/>
        <v>179633.91</v>
      </c>
      <c r="DT1295" s="130">
        <f t="shared" si="1994"/>
        <v>179633.91</v>
      </c>
      <c r="DU1295" s="130">
        <f t="shared" si="1994"/>
        <v>179633.91</v>
      </c>
      <c r="DV1295" s="309" t="s">
        <v>808</v>
      </c>
      <c r="DW1295" s="309" t="s">
        <v>808</v>
      </c>
      <c r="DX1295" s="309" t="s">
        <v>808</v>
      </c>
      <c r="DY1295" s="309" t="s">
        <v>808</v>
      </c>
      <c r="DZ1295" s="309" t="s">
        <v>808</v>
      </c>
      <c r="EA1295" s="309" t="s">
        <v>808</v>
      </c>
      <c r="EB1295" s="130">
        <f t="shared" ref="EB1295:EP1295" si="1995">SUM(EB1296:EB1303)</f>
        <v>2786925.87</v>
      </c>
      <c r="EC1295" s="130">
        <f t="shared" si="1995"/>
        <v>3160322.82</v>
      </c>
      <c r="ED1295" s="130">
        <f t="shared" si="1995"/>
        <v>3511707.39</v>
      </c>
      <c r="EE1295" s="130">
        <f t="shared" si="1995"/>
        <v>161392.38</v>
      </c>
      <c r="EF1295" s="130">
        <f t="shared" si="1995"/>
        <v>133828.95000000001</v>
      </c>
      <c r="EG1295" s="130">
        <f t="shared" si="1995"/>
        <v>123177.42</v>
      </c>
      <c r="EH1295" s="130">
        <f t="shared" si="1995"/>
        <v>74</v>
      </c>
      <c r="EI1295" s="130">
        <f t="shared" si="1995"/>
        <v>74</v>
      </c>
      <c r="EJ1295" s="130">
        <f t="shared" si="1995"/>
        <v>74</v>
      </c>
      <c r="EK1295" s="130">
        <f t="shared" si="1995"/>
        <v>2659116</v>
      </c>
      <c r="EL1295" s="130">
        <f t="shared" si="1995"/>
        <v>2883484</v>
      </c>
      <c r="EM1295" s="130">
        <f t="shared" si="1995"/>
        <v>3044804</v>
      </c>
      <c r="EN1295" s="130">
        <f t="shared" si="1995"/>
        <v>192650.86</v>
      </c>
      <c r="EO1295" s="130">
        <f t="shared" si="1995"/>
        <v>192650.86</v>
      </c>
      <c r="EP1295" s="130">
        <f t="shared" si="1995"/>
        <v>192650.86</v>
      </c>
      <c r="EQ1295" s="309" t="s">
        <v>808</v>
      </c>
      <c r="ER1295" s="309" t="s">
        <v>808</v>
      </c>
      <c r="ES1295" s="309" t="s">
        <v>808</v>
      </c>
      <c r="ET1295" s="309" t="s">
        <v>808</v>
      </c>
      <c r="EU1295" s="309" t="s">
        <v>808</v>
      </c>
      <c r="EV1295" s="309" t="s">
        <v>808</v>
      </c>
      <c r="EW1295" s="130">
        <f t="shared" ref="EW1295:FK1295" si="1996">SUM(EW1296:EW1303)</f>
        <v>3001262.4</v>
      </c>
      <c r="EX1295" s="130">
        <f t="shared" si="1996"/>
        <v>3408142.52</v>
      </c>
      <c r="EY1295" s="130">
        <f t="shared" si="1996"/>
        <v>3792915.88</v>
      </c>
      <c r="EZ1295" s="130">
        <f t="shared" si="1996"/>
        <v>154780.62</v>
      </c>
      <c r="FA1295" s="130">
        <f t="shared" si="1996"/>
        <v>130896.38</v>
      </c>
      <c r="FB1295" s="130">
        <f t="shared" si="1996"/>
        <v>118412.58</v>
      </c>
      <c r="FC1295" s="130">
        <f t="shared" si="1996"/>
        <v>119</v>
      </c>
      <c r="FD1295" s="130">
        <f t="shared" si="1996"/>
        <v>119</v>
      </c>
      <c r="FE1295" s="130">
        <f t="shared" si="1996"/>
        <v>119</v>
      </c>
      <c r="FF1295" s="130">
        <f t="shared" si="1996"/>
        <v>4718082</v>
      </c>
      <c r="FG1295" s="130">
        <f t="shared" si="1996"/>
        <v>5113542</v>
      </c>
      <c r="FH1295" s="130">
        <f t="shared" si="1996"/>
        <v>5397898</v>
      </c>
      <c r="FI1295" s="130">
        <f t="shared" si="1996"/>
        <v>309771.77</v>
      </c>
      <c r="FJ1295" s="130">
        <f t="shared" si="1996"/>
        <v>309771.77</v>
      </c>
      <c r="FK1295" s="130">
        <f t="shared" si="1996"/>
        <v>309771.77</v>
      </c>
      <c r="FL1295" s="309" t="s">
        <v>808</v>
      </c>
      <c r="FM1295" s="309" t="s">
        <v>808</v>
      </c>
      <c r="FN1295" s="309" t="s">
        <v>808</v>
      </c>
      <c r="FO1295" s="309" t="s">
        <v>808</v>
      </c>
      <c r="FP1295" s="309" t="s">
        <v>808</v>
      </c>
      <c r="FQ1295" s="309" t="s">
        <v>808</v>
      </c>
      <c r="FR1295" s="130">
        <f t="shared" ref="FR1295:GF1295" si="1997">SUM(FR1296:FR1303)</f>
        <v>5302283.05</v>
      </c>
      <c r="FS1295" s="130">
        <f t="shared" si="1997"/>
        <v>5976933.5</v>
      </c>
      <c r="FT1295" s="130">
        <f t="shared" si="1997"/>
        <v>6600313.6699999999</v>
      </c>
      <c r="FU1295" s="130">
        <f t="shared" si="1997"/>
        <v>177157.43</v>
      </c>
      <c r="FV1295" s="130">
        <f t="shared" si="1997"/>
        <v>148211.26</v>
      </c>
      <c r="FW1295" s="130">
        <f t="shared" si="1997"/>
        <v>129628.93</v>
      </c>
      <c r="FX1295" s="130">
        <f t="shared" si="1997"/>
        <v>123</v>
      </c>
      <c r="FY1295" s="130">
        <f t="shared" si="1997"/>
        <v>123</v>
      </c>
      <c r="FZ1295" s="130">
        <f t="shared" si="1997"/>
        <v>123</v>
      </c>
      <c r="GA1295" s="130">
        <f t="shared" si="1997"/>
        <v>4419882</v>
      </c>
      <c r="GB1295" s="130">
        <f t="shared" si="1997"/>
        <v>4792818</v>
      </c>
      <c r="GC1295" s="130">
        <f t="shared" si="1997"/>
        <v>5060958</v>
      </c>
      <c r="GD1295" s="130">
        <f t="shared" si="1997"/>
        <v>320216.96999999997</v>
      </c>
      <c r="GE1295" s="130">
        <f t="shared" si="1997"/>
        <v>320216.96999999997</v>
      </c>
      <c r="GF1295" s="130">
        <f t="shared" si="1997"/>
        <v>320216.96999999997</v>
      </c>
      <c r="GG1295" s="309" t="s">
        <v>808</v>
      </c>
      <c r="GH1295" s="309" t="s">
        <v>808</v>
      </c>
      <c r="GI1295" s="309" t="s">
        <v>808</v>
      </c>
      <c r="GJ1295" s="309" t="s">
        <v>808</v>
      </c>
      <c r="GK1295" s="309" t="s">
        <v>808</v>
      </c>
      <c r="GL1295" s="309" t="s">
        <v>808</v>
      </c>
      <c r="GM1295" s="130">
        <f t="shared" ref="GM1295:HA1295" si="1998">SUM(GM1296:GM1303)</f>
        <v>4895530.38</v>
      </c>
      <c r="GN1295" s="130">
        <f t="shared" si="1998"/>
        <v>5521160.04</v>
      </c>
      <c r="GO1295" s="130">
        <f t="shared" si="1998"/>
        <v>6098506.0499999998</v>
      </c>
      <c r="GP1295" s="130">
        <f t="shared" si="1998"/>
        <v>301885.05</v>
      </c>
      <c r="GQ1295" s="130">
        <f t="shared" si="1998"/>
        <v>253435.35</v>
      </c>
      <c r="GR1295" s="130">
        <f t="shared" si="1998"/>
        <v>224770.2</v>
      </c>
      <c r="GS1295" s="130">
        <f t="shared" si="1998"/>
        <v>52</v>
      </c>
      <c r="GT1295" s="130">
        <f t="shared" si="1998"/>
        <v>52</v>
      </c>
      <c r="GU1295" s="130">
        <f t="shared" si="1998"/>
        <v>52</v>
      </c>
      <c r="GV1295" s="130">
        <f t="shared" si="1998"/>
        <v>1868568</v>
      </c>
      <c r="GW1295" s="130">
        <f t="shared" si="1998"/>
        <v>2026232</v>
      </c>
      <c r="GX1295" s="130">
        <f t="shared" si="1998"/>
        <v>2139592</v>
      </c>
      <c r="GY1295" s="130">
        <f t="shared" si="1998"/>
        <v>135376.28</v>
      </c>
      <c r="GZ1295" s="130">
        <f t="shared" si="1998"/>
        <v>135376.28</v>
      </c>
      <c r="HA1295" s="130">
        <f t="shared" si="1998"/>
        <v>135376.28</v>
      </c>
      <c r="HB1295" s="309" t="s">
        <v>808</v>
      </c>
      <c r="HC1295" s="309" t="s">
        <v>808</v>
      </c>
      <c r="HD1295" s="309" t="s">
        <v>808</v>
      </c>
      <c r="HE1295" s="309" t="s">
        <v>808</v>
      </c>
      <c r="HF1295" s="309" t="s">
        <v>808</v>
      </c>
      <c r="HG1295" s="309" t="s">
        <v>808</v>
      </c>
      <c r="HH1295" s="130">
        <f t="shared" ref="HH1295:HV1295" si="1999">SUM(HH1296:HH1303)</f>
        <v>2100327.3199999998</v>
      </c>
      <c r="HI1295" s="130">
        <f t="shared" si="1999"/>
        <v>2371999.7599999998</v>
      </c>
      <c r="HJ1295" s="130">
        <f t="shared" si="1999"/>
        <v>2624104.6</v>
      </c>
      <c r="HK1295" s="130">
        <f t="shared" si="1999"/>
        <v>108870.32</v>
      </c>
      <c r="HL1295" s="130">
        <f t="shared" si="1999"/>
        <v>90317.759999999995</v>
      </c>
      <c r="HM1295" s="130">
        <f t="shared" si="1999"/>
        <v>78688.479999999996</v>
      </c>
      <c r="HN1295" s="130">
        <f t="shared" si="1999"/>
        <v>127</v>
      </c>
      <c r="HO1295" s="130">
        <f t="shared" si="1999"/>
        <v>127</v>
      </c>
      <c r="HP1295" s="130">
        <f t="shared" si="1999"/>
        <v>127</v>
      </c>
      <c r="HQ1295" s="130">
        <f t="shared" si="1999"/>
        <v>4563618</v>
      </c>
      <c r="HR1295" s="130">
        <f t="shared" si="1999"/>
        <v>4948682</v>
      </c>
      <c r="HS1295" s="130">
        <f t="shared" si="1999"/>
        <v>5225542</v>
      </c>
      <c r="HT1295" s="130">
        <f t="shared" si="1999"/>
        <v>330630.53000000003</v>
      </c>
      <c r="HU1295" s="130">
        <f t="shared" si="1999"/>
        <v>330630.53000000003</v>
      </c>
      <c r="HV1295" s="130">
        <f t="shared" si="1999"/>
        <v>330630.53000000003</v>
      </c>
      <c r="HW1295" s="309" t="s">
        <v>808</v>
      </c>
      <c r="HX1295" s="309" t="s">
        <v>808</v>
      </c>
      <c r="HY1295" s="309" t="s">
        <v>808</v>
      </c>
      <c r="HZ1295" s="309" t="s">
        <v>808</v>
      </c>
      <c r="IA1295" s="309" t="s">
        <v>808</v>
      </c>
      <c r="IB1295" s="309" t="s">
        <v>808</v>
      </c>
      <c r="IC1295" s="130">
        <f t="shared" ref="IC1295:IQ1295" si="2000">SUM(IC1296:IC1303)</f>
        <v>5131511.2</v>
      </c>
      <c r="ID1295" s="130">
        <f t="shared" si="2000"/>
        <v>5815929.4400000004</v>
      </c>
      <c r="IE1295" s="130">
        <f t="shared" si="2000"/>
        <v>6458737.4000000004</v>
      </c>
      <c r="IF1295" s="130">
        <f t="shared" si="2000"/>
        <v>291087.81</v>
      </c>
      <c r="IG1295" s="130">
        <f t="shared" si="2000"/>
        <v>245203.98</v>
      </c>
      <c r="IH1295" s="130">
        <f t="shared" si="2000"/>
        <v>220911.42</v>
      </c>
      <c r="II1295" s="130">
        <f t="shared" si="2000"/>
        <v>46</v>
      </c>
      <c r="IJ1295" s="130">
        <f t="shared" si="2000"/>
        <v>46</v>
      </c>
      <c r="IK1295" s="130">
        <f t="shared" si="2000"/>
        <v>46</v>
      </c>
      <c r="IL1295" s="130">
        <f t="shared" si="2000"/>
        <v>1039922</v>
      </c>
      <c r="IM1295" s="130">
        <f t="shared" si="2000"/>
        <v>1047788</v>
      </c>
      <c r="IN1295" s="130">
        <f t="shared" si="2000"/>
        <v>1058046</v>
      </c>
      <c r="IO1295" s="130">
        <f t="shared" si="2000"/>
        <v>119550.78</v>
      </c>
      <c r="IP1295" s="130">
        <f t="shared" si="2000"/>
        <v>119550.78</v>
      </c>
      <c r="IQ1295" s="130">
        <f t="shared" si="2000"/>
        <v>119550.78</v>
      </c>
      <c r="IR1295" s="309" t="s">
        <v>808</v>
      </c>
      <c r="IS1295" s="309" t="s">
        <v>808</v>
      </c>
      <c r="IT1295" s="309" t="s">
        <v>808</v>
      </c>
      <c r="IU1295" s="309" t="s">
        <v>808</v>
      </c>
      <c r="IV1295" s="309" t="s">
        <v>808</v>
      </c>
      <c r="IW1295" s="309" t="s">
        <v>808</v>
      </c>
      <c r="IX1295" s="130">
        <f t="shared" ref="IX1295:JL1295" si="2001">SUM(IX1296:IX1303)</f>
        <v>1142399.8799999999</v>
      </c>
      <c r="IY1295" s="130">
        <f t="shared" si="2001"/>
        <v>1195019.28</v>
      </c>
      <c r="IZ1295" s="130">
        <f t="shared" si="2001"/>
        <v>1259794.6399999999</v>
      </c>
      <c r="JA1295" s="130">
        <f t="shared" si="2001"/>
        <v>312736.52</v>
      </c>
      <c r="JB1295" s="130">
        <f t="shared" si="2001"/>
        <v>268909.56</v>
      </c>
      <c r="JC1295" s="130">
        <f t="shared" si="2001"/>
        <v>254671.18</v>
      </c>
      <c r="JD1295" s="130">
        <f t="shared" si="2001"/>
        <v>63</v>
      </c>
      <c r="JE1295" s="130">
        <f t="shared" si="2001"/>
        <v>63</v>
      </c>
      <c r="JF1295" s="130">
        <f t="shared" si="2001"/>
        <v>63</v>
      </c>
      <c r="JG1295" s="130">
        <f t="shared" si="2001"/>
        <v>2739596</v>
      </c>
      <c r="JH1295" s="130">
        <f t="shared" si="2001"/>
        <v>2924548</v>
      </c>
      <c r="JI1295" s="130">
        <f t="shared" si="2001"/>
        <v>3057528</v>
      </c>
      <c r="JJ1295" s="130">
        <f t="shared" si="2001"/>
        <v>164024.51</v>
      </c>
      <c r="JK1295" s="130">
        <f t="shared" si="2001"/>
        <v>164024.51</v>
      </c>
      <c r="JL1295" s="130">
        <f t="shared" si="2001"/>
        <v>164024.51</v>
      </c>
      <c r="JM1295" s="309" t="s">
        <v>808</v>
      </c>
      <c r="JN1295" s="309" t="s">
        <v>808</v>
      </c>
      <c r="JO1295" s="309" t="s">
        <v>808</v>
      </c>
      <c r="JP1295" s="309" t="s">
        <v>808</v>
      </c>
      <c r="JQ1295" s="309" t="s">
        <v>808</v>
      </c>
      <c r="JR1295" s="309" t="s">
        <v>808</v>
      </c>
      <c r="JS1295" s="130">
        <f t="shared" ref="JS1295:KG1295" si="2002">SUM(JS1296:JS1303)</f>
        <v>3055439.33</v>
      </c>
      <c r="JT1295" s="130">
        <f t="shared" si="2002"/>
        <v>3402969.68</v>
      </c>
      <c r="JU1295" s="130">
        <f t="shared" si="2002"/>
        <v>3734544.66</v>
      </c>
      <c r="JV1295" s="130">
        <f t="shared" si="2002"/>
        <v>115271.24</v>
      </c>
      <c r="JW1295" s="130">
        <f t="shared" si="2002"/>
        <v>94924.03</v>
      </c>
      <c r="JX1295" s="130">
        <f t="shared" si="2002"/>
        <v>82871.33</v>
      </c>
      <c r="JY1295" s="130">
        <f t="shared" si="2002"/>
        <v>70</v>
      </c>
      <c r="JZ1295" s="130">
        <f t="shared" si="2002"/>
        <v>70</v>
      </c>
      <c r="KA1295" s="130">
        <f t="shared" si="2002"/>
        <v>70</v>
      </c>
      <c r="KB1295" s="130">
        <f t="shared" si="2002"/>
        <v>2515380</v>
      </c>
      <c r="KC1295" s="130">
        <f t="shared" si="2002"/>
        <v>2727620</v>
      </c>
      <c r="KD1295" s="130">
        <f t="shared" si="2002"/>
        <v>2880220</v>
      </c>
      <c r="KE1295" s="130">
        <f t="shared" si="2002"/>
        <v>182237.3</v>
      </c>
      <c r="KF1295" s="130">
        <f t="shared" si="2002"/>
        <v>182237.3</v>
      </c>
      <c r="KG1295" s="130">
        <f t="shared" si="2002"/>
        <v>182237.3</v>
      </c>
      <c r="KH1295" s="309" t="s">
        <v>808</v>
      </c>
      <c r="KI1295" s="309" t="s">
        <v>808</v>
      </c>
      <c r="KJ1295" s="309" t="s">
        <v>808</v>
      </c>
      <c r="KK1295" s="309" t="s">
        <v>808</v>
      </c>
      <c r="KL1295" s="309" t="s">
        <v>808</v>
      </c>
      <c r="KM1295" s="309" t="s">
        <v>808</v>
      </c>
      <c r="KN1295" s="130">
        <f t="shared" ref="KN1295:LB1295" si="2003">SUM(KN1296:KN1303)</f>
        <v>2816048.9</v>
      </c>
      <c r="KO1295" s="130">
        <f t="shared" si="2003"/>
        <v>3193005.2</v>
      </c>
      <c r="KP1295" s="130">
        <f t="shared" si="2003"/>
        <v>3547663.7</v>
      </c>
      <c r="KQ1295" s="130">
        <f t="shared" si="2003"/>
        <v>112451.5</v>
      </c>
      <c r="KR1295" s="130">
        <f t="shared" si="2003"/>
        <v>94068.1</v>
      </c>
      <c r="KS1295" s="130">
        <f t="shared" si="2003"/>
        <v>83552.7</v>
      </c>
      <c r="KT1295" s="130">
        <f t="shared" si="2003"/>
        <v>58</v>
      </c>
      <c r="KU1295" s="130">
        <f t="shared" si="2003"/>
        <v>58</v>
      </c>
      <c r="KV1295" s="130">
        <f t="shared" si="2003"/>
        <v>58</v>
      </c>
      <c r="KW1295" s="130">
        <f t="shared" si="2003"/>
        <v>2084172</v>
      </c>
      <c r="KX1295" s="130">
        <f t="shared" si="2003"/>
        <v>2260028</v>
      </c>
      <c r="KY1295" s="130">
        <f t="shared" si="2003"/>
        <v>2386468</v>
      </c>
      <c r="KZ1295" s="130">
        <f t="shared" si="2003"/>
        <v>150996.62</v>
      </c>
      <c r="LA1295" s="130">
        <f t="shared" si="2003"/>
        <v>150996.62</v>
      </c>
      <c r="LB1295" s="130">
        <f t="shared" si="2003"/>
        <v>150996.62</v>
      </c>
      <c r="LC1295" s="309" t="s">
        <v>808</v>
      </c>
      <c r="LD1295" s="309" t="s">
        <v>808</v>
      </c>
      <c r="LE1295" s="309" t="s">
        <v>808</v>
      </c>
      <c r="LF1295" s="309" t="s">
        <v>808</v>
      </c>
      <c r="LG1295" s="309" t="s">
        <v>808</v>
      </c>
      <c r="LH1295" s="309" t="s">
        <v>808</v>
      </c>
      <c r="LI1295" s="130">
        <f t="shared" ref="LI1295:LW1295" si="2004">SUM(LI1296:LI1303)</f>
        <v>2348182.7799999998</v>
      </c>
      <c r="LJ1295" s="130">
        <f t="shared" si="2004"/>
        <v>2667997.1</v>
      </c>
      <c r="LK1295" s="130">
        <f t="shared" si="2004"/>
        <v>2971001.28</v>
      </c>
      <c r="LL1295" s="130">
        <f t="shared" si="2004"/>
        <v>198787.46</v>
      </c>
      <c r="LM1295" s="130">
        <f t="shared" si="2004"/>
        <v>166030.22</v>
      </c>
      <c r="LN1295" s="130">
        <f t="shared" si="2004"/>
        <v>145910.01999999999</v>
      </c>
      <c r="LO1295" s="130">
        <f t="shared" si="2004"/>
        <v>44</v>
      </c>
      <c r="LP1295" s="130">
        <f t="shared" si="2004"/>
        <v>44</v>
      </c>
      <c r="LQ1295" s="130">
        <f t="shared" si="2004"/>
        <v>44</v>
      </c>
      <c r="LR1295" s="130">
        <f t="shared" si="2004"/>
        <v>1818973</v>
      </c>
      <c r="LS1295" s="130">
        <f t="shared" si="2004"/>
        <v>1949349</v>
      </c>
      <c r="LT1295" s="130">
        <f t="shared" si="2004"/>
        <v>2043089</v>
      </c>
      <c r="LU1295" s="130">
        <f t="shared" si="2004"/>
        <v>114554.63</v>
      </c>
      <c r="LV1295" s="130">
        <f t="shared" si="2004"/>
        <v>114554.63</v>
      </c>
      <c r="LW1295" s="130">
        <f t="shared" si="2004"/>
        <v>114554.63</v>
      </c>
      <c r="LX1295" s="309" t="s">
        <v>808</v>
      </c>
      <c r="LY1295" s="309" t="s">
        <v>808</v>
      </c>
      <c r="LZ1295" s="309" t="s">
        <v>808</v>
      </c>
      <c r="MA1295" s="309" t="s">
        <v>808</v>
      </c>
      <c r="MB1295" s="309" t="s">
        <v>808</v>
      </c>
      <c r="MC1295" s="309" t="s">
        <v>808</v>
      </c>
      <c r="MD1295" s="130">
        <f t="shared" ref="MD1295:MR1295" si="2005">SUM(MD1296:MD1303)</f>
        <v>1994948.3</v>
      </c>
      <c r="ME1295" s="130">
        <f t="shared" si="2005"/>
        <v>2226212.48</v>
      </c>
      <c r="MF1295" s="130">
        <f t="shared" si="2005"/>
        <v>2443991.98</v>
      </c>
      <c r="MG1295" s="130">
        <f t="shared" si="2005"/>
        <v>83552.070000000007</v>
      </c>
      <c r="MH1295" s="130">
        <f t="shared" si="2005"/>
        <v>72184.570000000007</v>
      </c>
      <c r="MI1295" s="130">
        <f t="shared" si="2005"/>
        <v>66958.44</v>
      </c>
      <c r="MJ1295" s="130">
        <f t="shared" si="2005"/>
        <v>94</v>
      </c>
      <c r="MK1295" s="130">
        <f t="shared" si="2005"/>
        <v>94</v>
      </c>
      <c r="ML1295" s="130">
        <f t="shared" si="2005"/>
        <v>94</v>
      </c>
      <c r="MM1295" s="130">
        <f t="shared" si="2005"/>
        <v>3377796</v>
      </c>
      <c r="MN1295" s="130">
        <f t="shared" si="2005"/>
        <v>3662804</v>
      </c>
      <c r="MO1295" s="130">
        <f t="shared" si="2005"/>
        <v>3867724</v>
      </c>
      <c r="MP1295" s="130">
        <f t="shared" si="2005"/>
        <v>244718.66</v>
      </c>
      <c r="MQ1295" s="130">
        <f t="shared" si="2005"/>
        <v>244718.66</v>
      </c>
      <c r="MR1295" s="130">
        <f t="shared" si="2005"/>
        <v>244718.66</v>
      </c>
      <c r="MS1295" s="309" t="s">
        <v>808</v>
      </c>
      <c r="MT1295" s="309" t="s">
        <v>808</v>
      </c>
      <c r="MU1295" s="309" t="s">
        <v>808</v>
      </c>
      <c r="MV1295" s="309" t="s">
        <v>808</v>
      </c>
      <c r="MW1295" s="309" t="s">
        <v>808</v>
      </c>
      <c r="MX1295" s="309" t="s">
        <v>808</v>
      </c>
      <c r="MY1295" s="130">
        <f t="shared" ref="MY1295:NM1295" si="2006">SUM(MY1296:MY1303)</f>
        <v>3775600.24</v>
      </c>
      <c r="MZ1295" s="130">
        <f t="shared" si="2006"/>
        <v>4273443.04</v>
      </c>
      <c r="NA1295" s="130">
        <f t="shared" si="2006"/>
        <v>4738982.74</v>
      </c>
      <c r="NB1295" s="130">
        <f t="shared" si="2006"/>
        <v>206904.34</v>
      </c>
      <c r="NC1295" s="130">
        <f t="shared" si="2006"/>
        <v>169603.26</v>
      </c>
      <c r="ND1295" s="130">
        <f t="shared" si="2006"/>
        <v>146169.06</v>
      </c>
      <c r="NE1295" s="130">
        <f t="shared" si="2006"/>
        <v>61</v>
      </c>
      <c r="NF1295" s="130">
        <f t="shared" si="2006"/>
        <v>61</v>
      </c>
      <c r="NG1295" s="130">
        <f t="shared" si="2006"/>
        <v>61</v>
      </c>
      <c r="NH1295" s="130">
        <f t="shared" si="2006"/>
        <v>2191974</v>
      </c>
      <c r="NI1295" s="130">
        <f t="shared" si="2006"/>
        <v>2376926</v>
      </c>
      <c r="NJ1295" s="130">
        <f t="shared" si="2006"/>
        <v>2509906</v>
      </c>
      <c r="NK1295" s="130">
        <f t="shared" si="2006"/>
        <v>158806.79</v>
      </c>
      <c r="NL1295" s="130">
        <f t="shared" si="2006"/>
        <v>158806.79</v>
      </c>
      <c r="NM1295" s="130">
        <f t="shared" si="2006"/>
        <v>158806.79</v>
      </c>
      <c r="NN1295" s="309" t="s">
        <v>808</v>
      </c>
      <c r="NO1295" s="309" t="s">
        <v>808</v>
      </c>
      <c r="NP1295" s="309" t="s">
        <v>808</v>
      </c>
      <c r="NQ1295" s="309" t="s">
        <v>808</v>
      </c>
      <c r="NR1295" s="309" t="s">
        <v>808</v>
      </c>
      <c r="NS1295" s="309" t="s">
        <v>808</v>
      </c>
      <c r="NT1295" s="130">
        <f t="shared" ref="NT1295:OH1295" si="2007">SUM(NT1296:NT1303)</f>
        <v>2425716.2400000002</v>
      </c>
      <c r="NU1295" s="130">
        <f t="shared" si="2007"/>
        <v>2738038.68</v>
      </c>
      <c r="NV1295" s="130">
        <f t="shared" si="2007"/>
        <v>3027175.63</v>
      </c>
      <c r="NW1295" s="130">
        <f t="shared" si="2007"/>
        <v>158776.9</v>
      </c>
      <c r="NX1295" s="130">
        <f t="shared" si="2007"/>
        <v>133264.26</v>
      </c>
      <c r="NY1295" s="130">
        <f t="shared" si="2007"/>
        <v>120349.34</v>
      </c>
      <c r="NZ1295" s="130">
        <f t="shared" si="2007"/>
        <v>39</v>
      </c>
      <c r="OA1295" s="130">
        <f t="shared" si="2007"/>
        <v>39</v>
      </c>
      <c r="OB1295" s="130">
        <f t="shared" si="2007"/>
        <v>39</v>
      </c>
      <c r="OC1295" s="130">
        <f t="shared" si="2007"/>
        <v>1401426</v>
      </c>
      <c r="OD1295" s="130">
        <f t="shared" si="2007"/>
        <v>1519674</v>
      </c>
      <c r="OE1295" s="130">
        <f t="shared" si="2007"/>
        <v>1604694</v>
      </c>
      <c r="OF1295" s="130">
        <f t="shared" si="2007"/>
        <v>101532.21</v>
      </c>
      <c r="OG1295" s="130">
        <f t="shared" si="2007"/>
        <v>101532.21</v>
      </c>
      <c r="OH1295" s="130">
        <f t="shared" si="2007"/>
        <v>101532.21</v>
      </c>
      <c r="OI1295" s="309" t="s">
        <v>808</v>
      </c>
      <c r="OJ1295" s="309" t="s">
        <v>808</v>
      </c>
      <c r="OK1295" s="309" t="s">
        <v>808</v>
      </c>
      <c r="OL1295" s="309" t="s">
        <v>808</v>
      </c>
      <c r="OM1295" s="309" t="s">
        <v>808</v>
      </c>
      <c r="ON1295" s="309" t="s">
        <v>808</v>
      </c>
      <c r="OO1295" s="130">
        <f t="shared" ref="OO1295:PC1295" si="2008">SUM(OO1296:OO1303)</f>
        <v>1558666.59</v>
      </c>
      <c r="OP1295" s="130">
        <f t="shared" si="2008"/>
        <v>1769627.34</v>
      </c>
      <c r="OQ1295" s="130">
        <f t="shared" si="2008"/>
        <v>1968953.22</v>
      </c>
      <c r="OR1295" s="130">
        <f t="shared" si="2008"/>
        <v>109482.36</v>
      </c>
      <c r="OS1295" s="130">
        <f t="shared" si="2008"/>
        <v>94636.23</v>
      </c>
      <c r="OT1295" s="130">
        <f t="shared" si="2008"/>
        <v>88594.35</v>
      </c>
      <c r="OU1295" s="130">
        <f t="shared" si="2008"/>
        <v>101</v>
      </c>
      <c r="OV1295" s="130">
        <f t="shared" si="2008"/>
        <v>101</v>
      </c>
      <c r="OW1295" s="130">
        <f t="shared" si="2008"/>
        <v>101</v>
      </c>
      <c r="OX1295" s="130">
        <f t="shared" si="2008"/>
        <v>3629334</v>
      </c>
      <c r="OY1295" s="130">
        <f t="shared" si="2008"/>
        <v>3935566</v>
      </c>
      <c r="OZ1295" s="130">
        <f t="shared" si="2008"/>
        <v>4155746</v>
      </c>
      <c r="PA1295" s="130">
        <f t="shared" si="2008"/>
        <v>262942.39</v>
      </c>
      <c r="PB1295" s="130">
        <f t="shared" si="2008"/>
        <v>262942.39</v>
      </c>
      <c r="PC1295" s="130">
        <f t="shared" si="2008"/>
        <v>262942.39</v>
      </c>
      <c r="PD1295" s="309" t="s">
        <v>808</v>
      </c>
      <c r="PE1295" s="309" t="s">
        <v>808</v>
      </c>
      <c r="PF1295" s="309" t="s">
        <v>808</v>
      </c>
      <c r="PG1295" s="309" t="s">
        <v>808</v>
      </c>
      <c r="PH1295" s="309" t="s">
        <v>808</v>
      </c>
      <c r="PI1295" s="309" t="s">
        <v>808</v>
      </c>
      <c r="PJ1295" s="130">
        <f t="shared" ref="PJ1295:PX1295" si="2009">SUM(PJ1296:PJ1303)</f>
        <v>4073066.39</v>
      </c>
      <c r="PK1295" s="130">
        <f t="shared" si="2009"/>
        <v>4615366.7</v>
      </c>
      <c r="PL1295" s="130">
        <f t="shared" si="2009"/>
        <v>5124353.17</v>
      </c>
      <c r="PM1295" s="130">
        <f t="shared" si="2009"/>
        <v>248309.51</v>
      </c>
      <c r="PN1295" s="130">
        <f t="shared" si="2009"/>
        <v>206369.26</v>
      </c>
      <c r="PO1295" s="130">
        <f t="shared" si="2009"/>
        <v>177602.44</v>
      </c>
      <c r="PP1295" s="130">
        <f t="shared" si="2009"/>
        <v>175</v>
      </c>
      <c r="PQ1295" s="130">
        <f t="shared" si="2009"/>
        <v>175</v>
      </c>
      <c r="PR1295" s="130">
        <f t="shared" si="2009"/>
        <v>175</v>
      </c>
      <c r="PS1295" s="130">
        <f t="shared" si="2009"/>
        <v>6764204</v>
      </c>
      <c r="PT1295" s="130">
        <f t="shared" si="2009"/>
        <v>7288740</v>
      </c>
      <c r="PU1295" s="130">
        <f t="shared" si="2009"/>
        <v>7665880</v>
      </c>
      <c r="PV1295" s="130">
        <f t="shared" si="2009"/>
        <v>455604.19</v>
      </c>
      <c r="PW1295" s="130">
        <f t="shared" si="2009"/>
        <v>455604.19</v>
      </c>
      <c r="PX1295" s="130">
        <f t="shared" si="2009"/>
        <v>455604.19</v>
      </c>
      <c r="PY1295" s="309" t="s">
        <v>808</v>
      </c>
      <c r="PZ1295" s="309" t="s">
        <v>808</v>
      </c>
      <c r="QA1295" s="309" t="s">
        <v>808</v>
      </c>
      <c r="QB1295" s="309" t="s">
        <v>808</v>
      </c>
      <c r="QC1295" s="309" t="s">
        <v>808</v>
      </c>
      <c r="QD1295" s="309" t="s">
        <v>808</v>
      </c>
      <c r="QE1295" s="130">
        <f t="shared" ref="QE1295:QS1295" si="2010">SUM(QE1296:QE1303)</f>
        <v>7551764.7800000003</v>
      </c>
      <c r="QF1295" s="130">
        <f t="shared" si="2010"/>
        <v>8490892.0299999993</v>
      </c>
      <c r="QG1295" s="130">
        <f t="shared" si="2010"/>
        <v>9374963.5500000007</v>
      </c>
      <c r="QH1295" s="130">
        <f t="shared" si="2010"/>
        <v>497445.94</v>
      </c>
      <c r="QI1295" s="130">
        <f t="shared" si="2010"/>
        <v>420997.1</v>
      </c>
      <c r="QJ1295" s="130">
        <f t="shared" si="2010"/>
        <v>384424.74</v>
      </c>
      <c r="QK1295" s="130">
        <f t="shared" si="2010"/>
        <v>92</v>
      </c>
      <c r="QL1295" s="130">
        <f t="shared" si="2010"/>
        <v>92</v>
      </c>
      <c r="QM1295" s="130">
        <f t="shared" si="2010"/>
        <v>92</v>
      </c>
      <c r="QN1295" s="130">
        <f t="shared" si="2010"/>
        <v>3305928</v>
      </c>
      <c r="QO1295" s="130">
        <f t="shared" si="2010"/>
        <v>3584872</v>
      </c>
      <c r="QP1295" s="130">
        <f t="shared" si="2010"/>
        <v>3785432</v>
      </c>
      <c r="QQ1295" s="130">
        <f t="shared" si="2010"/>
        <v>239511.88</v>
      </c>
      <c r="QR1295" s="130">
        <f t="shared" si="2010"/>
        <v>239511.88</v>
      </c>
      <c r="QS1295" s="130">
        <f t="shared" si="2010"/>
        <v>239511.88</v>
      </c>
      <c r="QT1295" s="309" t="s">
        <v>808</v>
      </c>
      <c r="QU1295" s="309" t="s">
        <v>808</v>
      </c>
      <c r="QV1295" s="309" t="s">
        <v>808</v>
      </c>
      <c r="QW1295" s="309" t="s">
        <v>808</v>
      </c>
      <c r="QX1295" s="309" t="s">
        <v>808</v>
      </c>
      <c r="QY1295" s="309" t="s">
        <v>808</v>
      </c>
      <c r="QZ1295" s="130">
        <f t="shared" ref="QZ1295:RN1295" si="2011">SUM(QZ1296:QZ1303)</f>
        <v>3657561.2</v>
      </c>
      <c r="RA1295" s="130">
        <f t="shared" si="2011"/>
        <v>4129741.08</v>
      </c>
      <c r="RB1295" s="130">
        <f t="shared" si="2011"/>
        <v>4567438.4400000004</v>
      </c>
      <c r="RC1295" s="130">
        <f t="shared" si="2011"/>
        <v>186095.76</v>
      </c>
      <c r="RD1295" s="130">
        <f t="shared" si="2011"/>
        <v>153501.07999999999</v>
      </c>
      <c r="RE1295" s="130">
        <f t="shared" si="2011"/>
        <v>134768.95999999999</v>
      </c>
      <c r="RF1295" s="130">
        <f t="shared" si="2011"/>
        <v>54</v>
      </c>
      <c r="RG1295" s="130">
        <f t="shared" si="2011"/>
        <v>54</v>
      </c>
      <c r="RH1295" s="130">
        <f t="shared" si="2011"/>
        <v>54</v>
      </c>
      <c r="RI1295" s="130">
        <f t="shared" si="2011"/>
        <v>2178313</v>
      </c>
      <c r="RJ1295" s="130">
        <f t="shared" si="2011"/>
        <v>2339009</v>
      </c>
      <c r="RK1295" s="130">
        <f t="shared" si="2011"/>
        <v>2454549</v>
      </c>
      <c r="RL1295" s="130">
        <f t="shared" si="2011"/>
        <v>140588.53</v>
      </c>
      <c r="RM1295" s="130">
        <f t="shared" si="2011"/>
        <v>140588.53</v>
      </c>
      <c r="RN1295" s="130">
        <f t="shared" si="2011"/>
        <v>140588.53</v>
      </c>
      <c r="RO1295" s="309" t="s">
        <v>808</v>
      </c>
      <c r="RP1295" s="309" t="s">
        <v>808</v>
      </c>
      <c r="RQ1295" s="309" t="s">
        <v>808</v>
      </c>
      <c r="RR1295" s="309" t="s">
        <v>808</v>
      </c>
      <c r="RS1295" s="309" t="s">
        <v>808</v>
      </c>
      <c r="RT1295" s="309" t="s">
        <v>808</v>
      </c>
      <c r="RU1295" s="130">
        <f t="shared" ref="RU1295:SI1295" si="2012">SUM(RU1296:RU1303)</f>
        <v>2474885.1800000002</v>
      </c>
      <c r="RV1295" s="130">
        <f t="shared" si="2012"/>
        <v>2766352.68</v>
      </c>
      <c r="RW1295" s="130">
        <f t="shared" si="2012"/>
        <v>3040022.72</v>
      </c>
      <c r="RX1295" s="130">
        <f t="shared" si="2012"/>
        <v>116060.24</v>
      </c>
      <c r="RY1295" s="130">
        <f t="shared" si="2012"/>
        <v>96275.48</v>
      </c>
      <c r="RZ1295" s="130">
        <f t="shared" si="2012"/>
        <v>85032.79</v>
      </c>
      <c r="SA1295" s="130">
        <f t="shared" si="2012"/>
        <v>35</v>
      </c>
      <c r="SB1295" s="130">
        <f t="shared" si="2012"/>
        <v>35</v>
      </c>
      <c r="SC1295" s="130">
        <f t="shared" si="2012"/>
        <v>35</v>
      </c>
      <c r="SD1295" s="130">
        <f t="shared" si="2012"/>
        <v>1257690</v>
      </c>
      <c r="SE1295" s="130">
        <f t="shared" si="2012"/>
        <v>1363810</v>
      </c>
      <c r="SF1295" s="130">
        <f t="shared" si="2012"/>
        <v>1440110</v>
      </c>
      <c r="SG1295" s="130">
        <f t="shared" si="2012"/>
        <v>91118.65</v>
      </c>
      <c r="SH1295" s="130">
        <f t="shared" si="2012"/>
        <v>91118.65</v>
      </c>
      <c r="SI1295" s="130">
        <f t="shared" si="2012"/>
        <v>91118.65</v>
      </c>
      <c r="SJ1295" s="309" t="s">
        <v>808</v>
      </c>
      <c r="SK1295" s="309" t="s">
        <v>808</v>
      </c>
      <c r="SL1295" s="309" t="s">
        <v>808</v>
      </c>
      <c r="SM1295" s="309" t="s">
        <v>808</v>
      </c>
      <c r="SN1295" s="309" t="s">
        <v>808</v>
      </c>
      <c r="SO1295" s="309" t="s">
        <v>808</v>
      </c>
      <c r="SP1295" s="130">
        <f t="shared" ref="SP1295:TD1295" si="2013">SUM(SP1296:SP1303)</f>
        <v>1408694.35</v>
      </c>
      <c r="SQ1295" s="130">
        <f t="shared" si="2013"/>
        <v>1594336.1</v>
      </c>
      <c r="SR1295" s="130">
        <f t="shared" si="2013"/>
        <v>1767991.75</v>
      </c>
      <c r="SS1295" s="130">
        <f t="shared" si="2013"/>
        <v>132233.85</v>
      </c>
      <c r="ST1295" s="130">
        <f t="shared" si="2013"/>
        <v>110887.35</v>
      </c>
      <c r="SU1295" s="130">
        <f t="shared" si="2013"/>
        <v>99507.1</v>
      </c>
      <c r="SV1295" s="130">
        <f t="shared" si="2013"/>
        <v>99</v>
      </c>
      <c r="SW1295" s="130">
        <f t="shared" si="2013"/>
        <v>99</v>
      </c>
      <c r="SX1295" s="130">
        <f t="shared" si="2013"/>
        <v>99</v>
      </c>
      <c r="SY1295" s="130">
        <f t="shared" si="2013"/>
        <v>3557466</v>
      </c>
      <c r="SZ1295" s="130">
        <f t="shared" si="2013"/>
        <v>3857634</v>
      </c>
      <c r="TA1295" s="130">
        <f t="shared" si="2013"/>
        <v>4073454</v>
      </c>
      <c r="TB1295" s="130">
        <f t="shared" si="2013"/>
        <v>257735.61</v>
      </c>
      <c r="TC1295" s="130">
        <f t="shared" si="2013"/>
        <v>257735.61</v>
      </c>
      <c r="TD1295" s="130">
        <f t="shared" si="2013"/>
        <v>257735.61</v>
      </c>
      <c r="TE1295" s="309" t="s">
        <v>808</v>
      </c>
      <c r="TF1295" s="309" t="s">
        <v>808</v>
      </c>
      <c r="TG1295" s="309" t="s">
        <v>808</v>
      </c>
      <c r="TH1295" s="309" t="s">
        <v>808</v>
      </c>
      <c r="TI1295" s="309" t="s">
        <v>808</v>
      </c>
      <c r="TJ1295" s="309" t="s">
        <v>808</v>
      </c>
      <c r="TK1295" s="130">
        <f t="shared" ref="TK1295:TY1295" si="2014">SUM(TK1296:TK1303)</f>
        <v>3955997.43</v>
      </c>
      <c r="TL1295" s="130">
        <f t="shared" si="2014"/>
        <v>4469984.6399999997</v>
      </c>
      <c r="TM1295" s="130">
        <f t="shared" si="2014"/>
        <v>4947758.6399999997</v>
      </c>
      <c r="TN1295" s="130">
        <f t="shared" si="2014"/>
        <v>230823.45</v>
      </c>
      <c r="TO1295" s="130">
        <f t="shared" si="2014"/>
        <v>191500.65</v>
      </c>
      <c r="TP1295" s="130">
        <f t="shared" si="2014"/>
        <v>169218.72</v>
      </c>
      <c r="TQ1295" s="130">
        <f t="shared" si="2014"/>
        <v>49</v>
      </c>
      <c r="TR1295" s="130">
        <f t="shared" si="2014"/>
        <v>49</v>
      </c>
      <c r="TS1295" s="130">
        <f t="shared" si="2014"/>
        <v>49</v>
      </c>
      <c r="TT1295" s="130">
        <f t="shared" si="2014"/>
        <v>1760766</v>
      </c>
      <c r="TU1295" s="130">
        <f t="shared" si="2014"/>
        <v>1909334</v>
      </c>
      <c r="TV1295" s="130">
        <f t="shared" si="2014"/>
        <v>2016154</v>
      </c>
      <c r="TW1295" s="130">
        <f t="shared" si="2014"/>
        <v>127566.11</v>
      </c>
      <c r="TX1295" s="130">
        <f t="shared" si="2014"/>
        <v>127566.11</v>
      </c>
      <c r="TY1295" s="130">
        <f t="shared" si="2014"/>
        <v>127566.11</v>
      </c>
      <c r="TZ1295" s="309" t="s">
        <v>808</v>
      </c>
      <c r="UA1295" s="309" t="s">
        <v>808</v>
      </c>
      <c r="UB1295" s="309" t="s">
        <v>808</v>
      </c>
      <c r="UC1295" s="309" t="s">
        <v>808</v>
      </c>
      <c r="UD1295" s="309" t="s">
        <v>808</v>
      </c>
      <c r="UE1295" s="309" t="s">
        <v>808</v>
      </c>
      <c r="UF1295" s="130">
        <f t="shared" ref="UF1295:UT1295" si="2015">SUM(UF1296:UF1303)</f>
        <v>1937718.23</v>
      </c>
      <c r="UG1295" s="130">
        <f t="shared" si="2015"/>
        <v>2191282.94</v>
      </c>
      <c r="UH1295" s="130">
        <f t="shared" si="2015"/>
        <v>2427665.7999999998</v>
      </c>
      <c r="UI1295" s="130">
        <f t="shared" si="2015"/>
        <v>137485.18</v>
      </c>
      <c r="UJ1295" s="130">
        <f t="shared" si="2015"/>
        <v>117116.86</v>
      </c>
      <c r="UK1295" s="130">
        <f t="shared" si="2015"/>
        <v>105461.23</v>
      </c>
      <c r="UL1295" s="130">
        <f t="shared" si="2015"/>
        <v>124</v>
      </c>
      <c r="UM1295" s="130">
        <f t="shared" si="2015"/>
        <v>124</v>
      </c>
      <c r="UN1295" s="130">
        <f t="shared" si="2015"/>
        <v>124</v>
      </c>
      <c r="UO1295" s="130">
        <f t="shared" si="2015"/>
        <v>4676784</v>
      </c>
      <c r="UP1295" s="130">
        <f t="shared" si="2015"/>
        <v>5070078</v>
      </c>
      <c r="UQ1295" s="130">
        <f t="shared" si="2015"/>
        <v>5352866</v>
      </c>
      <c r="UR1295" s="130">
        <f t="shared" si="2015"/>
        <v>322804.53999999998</v>
      </c>
      <c r="US1295" s="130">
        <f t="shared" si="2015"/>
        <v>322804.53999999998</v>
      </c>
      <c r="UT1295" s="130">
        <f t="shared" si="2015"/>
        <v>322804.53999999998</v>
      </c>
      <c r="UU1295" s="309" t="s">
        <v>808</v>
      </c>
      <c r="UV1295" s="309" t="s">
        <v>808</v>
      </c>
      <c r="UW1295" s="309" t="s">
        <v>808</v>
      </c>
      <c r="UX1295" s="309" t="s">
        <v>808</v>
      </c>
      <c r="UY1295" s="309" t="s">
        <v>808</v>
      </c>
      <c r="UZ1295" s="309" t="s">
        <v>808</v>
      </c>
      <c r="VA1295" s="130">
        <f t="shared" ref="VA1295:VO1295" si="2016">SUM(VA1296:VA1303)</f>
        <v>5228618.26</v>
      </c>
      <c r="VB1295" s="130">
        <f t="shared" si="2016"/>
        <v>5922712.7300000004</v>
      </c>
      <c r="VC1295" s="130">
        <f t="shared" si="2016"/>
        <v>6571251.2000000002</v>
      </c>
      <c r="VD1295" s="130">
        <f t="shared" si="2016"/>
        <v>182285.95</v>
      </c>
      <c r="VE1295" s="130">
        <f t="shared" si="2016"/>
        <v>152309.18</v>
      </c>
      <c r="VF1295" s="130">
        <f t="shared" si="2016"/>
        <v>130824.75</v>
      </c>
      <c r="VG1295" s="130">
        <f t="shared" si="2016"/>
        <v>67</v>
      </c>
      <c r="VH1295" s="130">
        <f t="shared" si="2016"/>
        <v>67</v>
      </c>
      <c r="VI1295" s="130">
        <f t="shared" si="2016"/>
        <v>67</v>
      </c>
      <c r="VJ1295" s="130">
        <f t="shared" si="2016"/>
        <v>2866423</v>
      </c>
      <c r="VK1295" s="130">
        <f t="shared" si="2016"/>
        <v>3083861</v>
      </c>
      <c r="VL1295" s="130">
        <f t="shared" si="2016"/>
        <v>3240209</v>
      </c>
      <c r="VM1295" s="130">
        <f t="shared" si="2016"/>
        <v>174416.78</v>
      </c>
      <c r="VN1295" s="130">
        <f t="shared" si="2016"/>
        <v>174416.78</v>
      </c>
      <c r="VO1295" s="130">
        <f t="shared" si="2016"/>
        <v>174416.78</v>
      </c>
      <c r="VP1295" s="309" t="s">
        <v>808</v>
      </c>
      <c r="VQ1295" s="309" t="s">
        <v>808</v>
      </c>
      <c r="VR1295" s="309" t="s">
        <v>808</v>
      </c>
      <c r="VS1295" s="309" t="s">
        <v>808</v>
      </c>
      <c r="VT1295" s="309" t="s">
        <v>808</v>
      </c>
      <c r="VU1295" s="309" t="s">
        <v>808</v>
      </c>
      <c r="VV1295" s="130">
        <f t="shared" ref="VV1295:WJ1295" si="2017">SUM(VV1296:VV1303)</f>
        <v>3153003.83</v>
      </c>
      <c r="VW1295" s="130">
        <f t="shared" si="2017"/>
        <v>3529108.03</v>
      </c>
      <c r="VX1295" s="130">
        <f t="shared" si="2017"/>
        <v>3880144.33</v>
      </c>
      <c r="VY1295" s="130">
        <f t="shared" si="2017"/>
        <v>121806.14</v>
      </c>
      <c r="VZ1295" s="130">
        <f t="shared" si="2017"/>
        <v>102452.99</v>
      </c>
      <c r="WA1295" s="130">
        <f t="shared" si="2017"/>
        <v>89726.45</v>
      </c>
      <c r="WB1295" s="130">
        <f t="shared" si="2017"/>
        <v>137</v>
      </c>
      <c r="WC1295" s="130">
        <f t="shared" si="2017"/>
        <v>137</v>
      </c>
      <c r="WD1295" s="130">
        <f t="shared" si="2017"/>
        <v>137</v>
      </c>
      <c r="WE1295" s="130">
        <f t="shared" si="2017"/>
        <v>4922958</v>
      </c>
      <c r="WF1295" s="130">
        <f t="shared" si="2017"/>
        <v>5338342</v>
      </c>
      <c r="WG1295" s="130">
        <f t="shared" si="2017"/>
        <v>5637002</v>
      </c>
      <c r="WH1295" s="130">
        <f t="shared" si="2017"/>
        <v>356664.43</v>
      </c>
      <c r="WI1295" s="130">
        <f t="shared" si="2017"/>
        <v>356664.43</v>
      </c>
      <c r="WJ1295" s="130">
        <f t="shared" si="2017"/>
        <v>356664.43</v>
      </c>
      <c r="WK1295" s="309" t="s">
        <v>808</v>
      </c>
      <c r="WL1295" s="309" t="s">
        <v>808</v>
      </c>
      <c r="WM1295" s="309" t="s">
        <v>808</v>
      </c>
      <c r="WN1295" s="309" t="s">
        <v>808</v>
      </c>
      <c r="WO1295" s="309" t="s">
        <v>808</v>
      </c>
      <c r="WP1295" s="309" t="s">
        <v>808</v>
      </c>
      <c r="WQ1295" s="130">
        <f t="shared" ref="WQ1295:XE1295" si="2018">SUM(WQ1296:WQ1303)</f>
        <v>5499725.2599999998</v>
      </c>
      <c r="WR1295" s="130">
        <f t="shared" si="2018"/>
        <v>6221115.2000000002</v>
      </c>
      <c r="WS1295" s="130">
        <f t="shared" si="2018"/>
        <v>6894011.25</v>
      </c>
      <c r="WT1295" s="130">
        <f t="shared" si="2018"/>
        <v>289871.45</v>
      </c>
      <c r="WU1295" s="130">
        <f t="shared" si="2018"/>
        <v>241814.59</v>
      </c>
      <c r="WV1295" s="130">
        <f t="shared" si="2018"/>
        <v>210130.6</v>
      </c>
      <c r="WW1295" s="130">
        <f t="shared" si="2018"/>
        <v>129</v>
      </c>
      <c r="WX1295" s="130">
        <f t="shared" si="2018"/>
        <v>129</v>
      </c>
      <c r="WY1295" s="130">
        <f t="shared" si="2018"/>
        <v>129</v>
      </c>
      <c r="WZ1295" s="130">
        <f t="shared" si="2018"/>
        <v>4635486</v>
      </c>
      <c r="XA1295" s="130">
        <f t="shared" si="2018"/>
        <v>5026614</v>
      </c>
      <c r="XB1295" s="130">
        <f t="shared" si="2018"/>
        <v>5307834</v>
      </c>
      <c r="XC1295" s="130">
        <f t="shared" si="2018"/>
        <v>335837.31</v>
      </c>
      <c r="XD1295" s="130">
        <f t="shared" si="2018"/>
        <v>335837.31</v>
      </c>
      <c r="XE1295" s="130">
        <f t="shared" si="2018"/>
        <v>335837.31</v>
      </c>
      <c r="XF1295" s="309" t="s">
        <v>808</v>
      </c>
      <c r="XG1295" s="309" t="s">
        <v>808</v>
      </c>
      <c r="XH1295" s="309" t="s">
        <v>808</v>
      </c>
      <c r="XI1295" s="309" t="s">
        <v>808</v>
      </c>
      <c r="XJ1295" s="309" t="s">
        <v>808</v>
      </c>
      <c r="XK1295" s="309" t="s">
        <v>808</v>
      </c>
      <c r="XL1295" s="130">
        <f t="shared" ref="XL1295:XZ1295" si="2019">SUM(XL1296:XL1303)</f>
        <v>5150530.1100000003</v>
      </c>
      <c r="XM1295" s="130">
        <f t="shared" si="2019"/>
        <v>5816590.6500000004</v>
      </c>
      <c r="XN1295" s="130">
        <f t="shared" si="2019"/>
        <v>6434354.8799999999</v>
      </c>
      <c r="XO1295" s="130">
        <f t="shared" si="2019"/>
        <v>202949.25</v>
      </c>
      <c r="XP1295" s="130">
        <f t="shared" si="2019"/>
        <v>170908.23</v>
      </c>
      <c r="XQ1295" s="130">
        <f t="shared" si="2019"/>
        <v>150900.32999999999</v>
      </c>
      <c r="XR1295" s="130">
        <f t="shared" si="2019"/>
        <v>0</v>
      </c>
      <c r="XS1295" s="130">
        <f t="shared" si="2019"/>
        <v>0</v>
      </c>
      <c r="XT1295" s="130">
        <f t="shared" si="2019"/>
        <v>0</v>
      </c>
      <c r="XU1295" s="130">
        <f t="shared" si="2019"/>
        <v>0</v>
      </c>
      <c r="XV1295" s="130">
        <f t="shared" si="2019"/>
        <v>0</v>
      </c>
      <c r="XW1295" s="130">
        <f t="shared" si="2019"/>
        <v>0</v>
      </c>
      <c r="XX1295" s="130">
        <f t="shared" si="2019"/>
        <v>0</v>
      </c>
      <c r="XY1295" s="130">
        <f t="shared" si="2019"/>
        <v>0</v>
      </c>
      <c r="XZ1295" s="130">
        <f t="shared" si="2019"/>
        <v>0</v>
      </c>
      <c r="YA1295" s="309" t="s">
        <v>808</v>
      </c>
      <c r="YB1295" s="309" t="s">
        <v>808</v>
      </c>
      <c r="YC1295" s="309" t="s">
        <v>808</v>
      </c>
      <c r="YD1295" s="309" t="s">
        <v>808</v>
      </c>
      <c r="YE1295" s="309" t="s">
        <v>808</v>
      </c>
      <c r="YF1295" s="309" t="s">
        <v>808</v>
      </c>
      <c r="YG1295" s="130">
        <f t="shared" ref="YG1295:YU1295" si="2020">SUM(YG1296:YG1303)</f>
        <v>0</v>
      </c>
      <c r="YH1295" s="130">
        <f t="shared" si="2020"/>
        <v>0</v>
      </c>
      <c r="YI1295" s="130">
        <f t="shared" si="2020"/>
        <v>0</v>
      </c>
      <c r="YJ1295" s="130">
        <f t="shared" si="2020"/>
        <v>0</v>
      </c>
      <c r="YK1295" s="130">
        <f t="shared" si="2020"/>
        <v>0</v>
      </c>
      <c r="YL1295" s="130">
        <f t="shared" si="2020"/>
        <v>0</v>
      </c>
      <c r="YM1295" s="130">
        <f t="shared" si="2020"/>
        <v>2631</v>
      </c>
      <c r="YN1295" s="130">
        <f t="shared" si="2020"/>
        <v>2631</v>
      </c>
      <c r="YO1295" s="130">
        <f t="shared" si="2020"/>
        <v>2631</v>
      </c>
      <c r="YP1295" s="130">
        <f t="shared" si="2020"/>
        <v>96954077</v>
      </c>
      <c r="YQ1295" s="130">
        <f t="shared" si="2020"/>
        <v>104841679</v>
      </c>
      <c r="YR1295" s="130">
        <f t="shared" si="2020"/>
        <v>110517489</v>
      </c>
      <c r="YS1295" s="130">
        <f t="shared" si="2020"/>
        <v>6849299.8799999999</v>
      </c>
      <c r="YT1295" s="130">
        <f t="shared" si="2020"/>
        <v>6849299.8799999999</v>
      </c>
      <c r="YU1295" s="130">
        <f t="shared" si="2020"/>
        <v>6849299.8799999999</v>
      </c>
      <c r="YV1295" s="309" t="s">
        <v>808</v>
      </c>
      <c r="YW1295" s="309" t="s">
        <v>808</v>
      </c>
      <c r="YX1295" s="309" t="s">
        <v>808</v>
      </c>
      <c r="YY1295" s="309" t="s">
        <v>808</v>
      </c>
      <c r="YZ1295" s="309" t="s">
        <v>808</v>
      </c>
      <c r="ZA1295" s="309" t="s">
        <v>808</v>
      </c>
      <c r="ZB1295" s="130">
        <f t="shared" ref="ZB1295:ZG1295" si="2021">SUM(ZB1296:ZB1303)</f>
        <v>108146911.7</v>
      </c>
      <c r="ZC1295" s="130">
        <f t="shared" si="2021"/>
        <v>121978205.69</v>
      </c>
      <c r="ZD1295" s="130">
        <f t="shared" si="2021"/>
        <v>134925507.08000001</v>
      </c>
      <c r="ZE1295" s="130">
        <f t="shared" si="2021"/>
        <v>5970047.6299999999</v>
      </c>
      <c r="ZF1295" s="130">
        <f t="shared" si="2021"/>
        <v>5018498.58</v>
      </c>
      <c r="ZG1295" s="130">
        <f t="shared" si="2021"/>
        <v>4494787.96</v>
      </c>
    </row>
    <row r="1296" spans="1:683">
      <c r="A1296" s="12" t="s">
        <v>714</v>
      </c>
      <c r="B1296" s="297" t="s">
        <v>726</v>
      </c>
      <c r="C1296" s="5"/>
      <c r="D1296" s="652"/>
      <c r="E1296" s="286"/>
      <c r="F1296" s="111">
        <f t="shared" ref="F1296:H1303" si="2022">F58</f>
        <v>35934</v>
      </c>
      <c r="G1296" s="111">
        <f t="shared" si="2022"/>
        <v>38966</v>
      </c>
      <c r="H1296" s="111">
        <f t="shared" si="2022"/>
        <v>41146</v>
      </c>
      <c r="I1296" s="98">
        <f t="shared" ref="I1296:K1303" si="2023">F424</f>
        <v>2603.39</v>
      </c>
      <c r="J1296" s="98">
        <f t="shared" si="2023"/>
        <v>2603.39</v>
      </c>
      <c r="K1296" s="98">
        <f t="shared" si="2023"/>
        <v>2603.39</v>
      </c>
      <c r="L1296" s="103">
        <v>92</v>
      </c>
      <c r="M1296" s="103">
        <v>92</v>
      </c>
      <c r="N1296" s="103">
        <v>92</v>
      </c>
      <c r="O1296" s="98">
        <f t="shared" ref="O1296:O1303" si="2024">$F1296*L1296</f>
        <v>3305928</v>
      </c>
      <c r="P1296" s="98">
        <f t="shared" ref="P1296:P1303" si="2025">$G1296*M1296</f>
        <v>3584872</v>
      </c>
      <c r="Q1296" s="98">
        <f t="shared" ref="Q1296:Q1303" si="2026">$H1296*N1296</f>
        <v>3785432</v>
      </c>
      <c r="R1296" s="98">
        <f t="shared" ref="R1296:R1303" si="2027">$I1296*L1296</f>
        <v>239511.88</v>
      </c>
      <c r="S1296" s="98">
        <f t="shared" ref="S1296:S1303" si="2028">$J1296*M1296</f>
        <v>239511.88</v>
      </c>
      <c r="T1296" s="98">
        <f t="shared" ref="T1296:T1303" si="2029">$K1296*N1296</f>
        <v>239511.88</v>
      </c>
      <c r="U1296" s="98">
        <f t="shared" ref="U1296:U1303" si="2030">$F1296*U$1306</f>
        <v>40648.589999999997</v>
      </c>
      <c r="V1296" s="98">
        <f t="shared" ref="V1296:V1303" si="2031">$G1296*V$1306</f>
        <v>46088.83</v>
      </c>
      <c r="W1296" s="98">
        <f t="shared" ref="W1296:W1303" si="2032">$H1296*W$1306</f>
        <v>51207.18</v>
      </c>
      <c r="X1296" s="98">
        <f t="shared" ref="X1296:X1303" si="2033">$I1296*X$1306</f>
        <v>2436.94</v>
      </c>
      <c r="Y1296" s="98">
        <f t="shared" ref="Y1296:Y1303" si="2034">$J1296*Y$1306</f>
        <v>2033.6</v>
      </c>
      <c r="Z1296" s="98">
        <f t="shared" ref="Z1296:Z1303" si="2035">$K1296*Z$1306</f>
        <v>1878.31</v>
      </c>
      <c r="AA1296" s="98">
        <f t="shared" ref="AA1296:AC1303" si="2036">L1296*U1296</f>
        <v>3739670.28</v>
      </c>
      <c r="AB1296" s="98">
        <f t="shared" si="2036"/>
        <v>4240172.3600000003</v>
      </c>
      <c r="AC1296" s="98">
        <f t="shared" si="2036"/>
        <v>4711060.5599999996</v>
      </c>
      <c r="AD1296" s="98">
        <f t="shared" ref="AD1296:AF1303" si="2037">L1296*X1296</f>
        <v>224198.48</v>
      </c>
      <c r="AE1296" s="98">
        <f t="shared" si="2037"/>
        <v>187091.20000000001</v>
      </c>
      <c r="AF1296" s="98">
        <f t="shared" si="2037"/>
        <v>172804.52</v>
      </c>
      <c r="AG1296" s="103">
        <v>104</v>
      </c>
      <c r="AH1296" s="103">
        <v>104</v>
      </c>
      <c r="AI1296" s="103">
        <v>104</v>
      </c>
      <c r="AJ1296" s="98">
        <f t="shared" ref="AJ1296:AJ1303" si="2038">$F1296*AG1296</f>
        <v>3737136</v>
      </c>
      <c r="AK1296" s="98">
        <f t="shared" ref="AK1296:AK1303" si="2039">$G1296*AH1296</f>
        <v>4052464</v>
      </c>
      <c r="AL1296" s="98">
        <f t="shared" ref="AL1296:AL1303" si="2040">$H1296*AI1296</f>
        <v>4279184</v>
      </c>
      <c r="AM1296" s="98">
        <f t="shared" ref="AM1296:AM1303" si="2041">$I1296*AG1296</f>
        <v>270752.56</v>
      </c>
      <c r="AN1296" s="98">
        <f t="shared" ref="AN1296:AN1303" si="2042">$J1296*AH1296</f>
        <v>270752.56</v>
      </c>
      <c r="AO1296" s="98">
        <f t="shared" ref="AO1296:AO1303" si="2043">$K1296*AI1296</f>
        <v>270752.56</v>
      </c>
      <c r="AP1296" s="98">
        <f t="shared" ref="AP1296:AP1303" si="2044">$F1296*AP$1306</f>
        <v>40382.089999999997</v>
      </c>
      <c r="AQ1296" s="98">
        <f t="shared" ref="AQ1296:AQ1303" si="2045">$G1296*AQ$1306</f>
        <v>45792.160000000003</v>
      </c>
      <c r="AR1296" s="98">
        <f t="shared" ref="AR1296:AR1303" si="2046">$H1296*AR$1306</f>
        <v>50883.76</v>
      </c>
      <c r="AS1296" s="98">
        <f t="shared" ref="AS1296:AS1303" si="2047">$I1296*AS$1306</f>
        <v>2973.81</v>
      </c>
      <c r="AT1296" s="98">
        <f t="shared" ref="AT1296:AT1303" si="2048">$J1296*AT$1306</f>
        <v>2637.43</v>
      </c>
      <c r="AU1296" s="98">
        <f t="shared" ref="AU1296:AU1303" si="2049">$K1296*AU$1306</f>
        <v>2445.48</v>
      </c>
      <c r="AV1296" s="98">
        <f t="shared" ref="AV1296:AX1303" si="2050">AG1296*AP1296</f>
        <v>4199737.3600000003</v>
      </c>
      <c r="AW1296" s="98">
        <f t="shared" si="2050"/>
        <v>4762384.6399999997</v>
      </c>
      <c r="AX1296" s="98">
        <f t="shared" si="2050"/>
        <v>5291911.04</v>
      </c>
      <c r="AY1296" s="98">
        <f t="shared" ref="AY1296:BA1303" si="2051">AG1296*AS1296</f>
        <v>309276.24</v>
      </c>
      <c r="AZ1296" s="98">
        <f t="shared" si="2051"/>
        <v>274292.71999999997</v>
      </c>
      <c r="BA1296" s="98">
        <f t="shared" si="2051"/>
        <v>254329.92</v>
      </c>
      <c r="BB1296" s="103">
        <v>206</v>
      </c>
      <c r="BC1296" s="103">
        <v>206</v>
      </c>
      <c r="BD1296" s="103">
        <v>206</v>
      </c>
      <c r="BE1296" s="98">
        <f t="shared" ref="BE1296:BE1303" si="2052">$F1296*BB1296</f>
        <v>7402404</v>
      </c>
      <c r="BF1296" s="98">
        <f t="shared" ref="BF1296:BF1303" si="2053">$G1296*BC1296</f>
        <v>8026996</v>
      </c>
      <c r="BG1296" s="98">
        <f t="shared" ref="BG1296:BG1303" si="2054">$H1296*BD1296</f>
        <v>8476076</v>
      </c>
      <c r="BH1296" s="98">
        <f t="shared" ref="BH1296:BH1303" si="2055">$I1296*BB1296</f>
        <v>536298.34</v>
      </c>
      <c r="BI1296" s="98">
        <f t="shared" ref="BI1296:BI1303" si="2056">$J1296*BC1296</f>
        <v>536298.34</v>
      </c>
      <c r="BJ1296" s="98">
        <f t="shared" ref="BJ1296:BJ1303" si="2057">$K1296*BD1296</f>
        <v>536298.34</v>
      </c>
      <c r="BK1296" s="98">
        <f t="shared" ref="BK1296:BK1303" si="2058">$F1296*BK$1306</f>
        <v>40171.07</v>
      </c>
      <c r="BL1296" s="98">
        <f t="shared" ref="BL1296:BL1303" si="2059">$G1296*BL$1306</f>
        <v>45385.94</v>
      </c>
      <c r="BM1296" s="98">
        <f t="shared" ref="BM1296:BM1303" si="2060">$H1296*BM$1306</f>
        <v>50228.97</v>
      </c>
      <c r="BN1296" s="98">
        <f t="shared" ref="BN1296:BN1303" si="2061">$I1296*BN$1306</f>
        <v>1958.21</v>
      </c>
      <c r="BO1296" s="98">
        <f t="shared" ref="BO1296:BO1303" si="2062">$J1296*BO$1306</f>
        <v>1656.94</v>
      </c>
      <c r="BP1296" s="98">
        <f t="shared" ref="BP1296:BP1303" si="2063">$K1296*BP$1306</f>
        <v>1496.02</v>
      </c>
      <c r="BQ1296" s="98">
        <f t="shared" ref="BQ1296:BS1303" si="2064">BB1296*BK1296</f>
        <v>8275240.4199999999</v>
      </c>
      <c r="BR1296" s="98">
        <f t="shared" si="2064"/>
        <v>9349503.6400000006</v>
      </c>
      <c r="BS1296" s="98">
        <f t="shared" si="2064"/>
        <v>10347167.82</v>
      </c>
      <c r="BT1296" s="98">
        <f t="shared" ref="BT1296:BV1303" si="2065">BB1296*BN1296</f>
        <v>403391.26</v>
      </c>
      <c r="BU1296" s="98">
        <f t="shared" si="2065"/>
        <v>341329.64</v>
      </c>
      <c r="BV1296" s="98">
        <f t="shared" si="2065"/>
        <v>308180.12</v>
      </c>
      <c r="BW1296" s="103">
        <v>54</v>
      </c>
      <c r="BX1296" s="103">
        <v>54</v>
      </c>
      <c r="BY1296" s="103">
        <v>54</v>
      </c>
      <c r="BZ1296" s="98">
        <f t="shared" ref="BZ1296:BZ1303" si="2066">$F1296*BW1296</f>
        <v>1940436</v>
      </c>
      <c r="CA1296" s="98">
        <f t="shared" ref="CA1296:CA1303" si="2067">$G1296*BX1296</f>
        <v>2104164</v>
      </c>
      <c r="CB1296" s="98">
        <f t="shared" ref="CB1296:CB1303" si="2068">$H1296*BY1296</f>
        <v>2221884</v>
      </c>
      <c r="CC1296" s="98">
        <f t="shared" ref="CC1296:CC1303" si="2069">$I1296*BW1296</f>
        <v>140583.06</v>
      </c>
      <c r="CD1296" s="98">
        <f t="shared" ref="CD1296:CD1303" si="2070">$J1296*BX1296</f>
        <v>140583.06</v>
      </c>
      <c r="CE1296" s="98">
        <f t="shared" ref="CE1296:CE1303" si="2071">$K1296*BY1296</f>
        <v>140583.06</v>
      </c>
      <c r="CF1296" s="98">
        <f t="shared" ref="CF1296:CF1303" si="2072">$F1296*CF$1306</f>
        <v>40172.47</v>
      </c>
      <c r="CG1296" s="98">
        <f t="shared" ref="CG1296:CG1303" si="2073">$G1296*CG$1306</f>
        <v>45478.85</v>
      </c>
      <c r="CH1296" s="98">
        <f t="shared" ref="CH1296:CH1303" si="2074">$H1296*CH$1306</f>
        <v>50444.86</v>
      </c>
      <c r="CI1296" s="98">
        <f t="shared" ref="CI1296:CI1303" si="2075">$I1296*CI$1306</f>
        <v>2777.51</v>
      </c>
      <c r="CJ1296" s="98">
        <f t="shared" ref="CJ1296:CJ1303" si="2076">$J1296*CJ$1306</f>
        <v>2298.29</v>
      </c>
      <c r="CK1296" s="98">
        <f t="shared" ref="CK1296:CK1303" si="2077">$K1296*CK$1306</f>
        <v>2152.3000000000002</v>
      </c>
      <c r="CL1296" s="98">
        <f t="shared" ref="CL1296:CN1303" si="2078">BW1296*CF1296</f>
        <v>2169313.38</v>
      </c>
      <c r="CM1296" s="98">
        <f t="shared" si="2078"/>
        <v>2455857.9</v>
      </c>
      <c r="CN1296" s="98">
        <f t="shared" si="2078"/>
        <v>2724022.44</v>
      </c>
      <c r="CO1296" s="98">
        <f t="shared" ref="CO1296:CQ1303" si="2079">BW1296*CI1296</f>
        <v>149985.54</v>
      </c>
      <c r="CP1296" s="98">
        <f t="shared" si="2079"/>
        <v>124107.66</v>
      </c>
      <c r="CQ1296" s="98">
        <f t="shared" si="2079"/>
        <v>116224.2</v>
      </c>
      <c r="CR1296" s="103">
        <v>72</v>
      </c>
      <c r="CS1296" s="103">
        <v>72</v>
      </c>
      <c r="CT1296" s="103">
        <v>72</v>
      </c>
      <c r="CU1296" s="98">
        <f t="shared" ref="CU1296:CU1303" si="2080">$F1296*CR1296</f>
        <v>2587248</v>
      </c>
      <c r="CV1296" s="98">
        <f t="shared" ref="CV1296:CV1303" si="2081">$G1296*CS1296</f>
        <v>2805552</v>
      </c>
      <c r="CW1296" s="98">
        <f t="shared" ref="CW1296:CW1303" si="2082">$H1296*CT1296</f>
        <v>2962512</v>
      </c>
      <c r="CX1296" s="98">
        <f t="shared" ref="CX1296:CX1303" si="2083">$I1296*CR1296</f>
        <v>187444.08</v>
      </c>
      <c r="CY1296" s="98">
        <f t="shared" ref="CY1296:CY1303" si="2084">$J1296*CS1296</f>
        <v>187444.08</v>
      </c>
      <c r="CZ1296" s="98">
        <f t="shared" ref="CZ1296:CZ1303" si="2085">$K1296*CT1296</f>
        <v>187444.08</v>
      </c>
      <c r="DA1296" s="98">
        <f t="shared" ref="DA1296:DA1303" si="2086">$F1296*DA$1306</f>
        <v>39767.339999999997</v>
      </c>
      <c r="DB1296" s="98">
        <f t="shared" ref="DB1296:DB1303" si="2087">$G1296*DB$1306</f>
        <v>44863.25</v>
      </c>
      <c r="DC1296" s="98">
        <f t="shared" ref="DC1296:DC1303" si="2088">$H1296*DC$1306</f>
        <v>49572.58</v>
      </c>
      <c r="DD1296" s="98">
        <f t="shared" ref="DD1296:DD1303" si="2089">$I1296*DD$1306</f>
        <v>1692.98</v>
      </c>
      <c r="DE1296" s="98">
        <f t="shared" ref="DE1296:DE1303" si="2090">$J1296*DE$1306</f>
        <v>1409.75</v>
      </c>
      <c r="DF1296" s="98">
        <f t="shared" ref="DF1296:DF1303" si="2091">$K1296*DF$1306</f>
        <v>1288.17</v>
      </c>
      <c r="DG1296" s="98">
        <f t="shared" ref="DG1296:DI1303" si="2092">CR1296*DA1296</f>
        <v>2863248.48</v>
      </c>
      <c r="DH1296" s="98">
        <f t="shared" si="2092"/>
        <v>3230154</v>
      </c>
      <c r="DI1296" s="98">
        <f t="shared" si="2092"/>
        <v>3569225.76</v>
      </c>
      <c r="DJ1296" s="98">
        <f t="shared" ref="DJ1296:DL1303" si="2093">CR1296*DD1296</f>
        <v>121894.56</v>
      </c>
      <c r="DK1296" s="98">
        <f t="shared" si="2093"/>
        <v>101502</v>
      </c>
      <c r="DL1296" s="98">
        <f t="shared" si="2093"/>
        <v>92748.24</v>
      </c>
      <c r="DM1296" s="103">
        <v>69</v>
      </c>
      <c r="DN1296" s="103">
        <v>69</v>
      </c>
      <c r="DO1296" s="103">
        <v>69</v>
      </c>
      <c r="DP1296" s="98">
        <f t="shared" ref="DP1296:DP1303" si="2094">$F1296*DM1296</f>
        <v>2479446</v>
      </c>
      <c r="DQ1296" s="98">
        <f t="shared" ref="DQ1296:DQ1303" si="2095">$G1296*DN1296</f>
        <v>2688654</v>
      </c>
      <c r="DR1296" s="98">
        <f t="shared" ref="DR1296:DR1303" si="2096">$H1296*DO1296</f>
        <v>2839074</v>
      </c>
      <c r="DS1296" s="98">
        <f t="shared" ref="DS1296:DS1303" si="2097">$I1296*DM1296</f>
        <v>179633.91</v>
      </c>
      <c r="DT1296" s="98">
        <f t="shared" ref="DT1296:DT1303" si="2098">$J1296*DN1296</f>
        <v>179633.91</v>
      </c>
      <c r="DU1296" s="98">
        <f t="shared" ref="DU1296:DU1303" si="2099">$K1296*DO1296</f>
        <v>179633.91</v>
      </c>
      <c r="DV1296" s="98">
        <f t="shared" ref="DV1296:DV1303" si="2100">$F1296*DV$1306</f>
        <v>40390.230000000003</v>
      </c>
      <c r="DW1296" s="98">
        <f t="shared" ref="DW1296:DW1303" si="2101">$G1296*DW$1306</f>
        <v>45801.78</v>
      </c>
      <c r="DX1296" s="98">
        <f t="shared" ref="DX1296:DX1303" si="2102">$H1296*DX$1306</f>
        <v>50894.31</v>
      </c>
      <c r="DY1296" s="98">
        <f t="shared" ref="DY1296:DY1303" si="2103">$I1296*DY$1306</f>
        <v>2339.02</v>
      </c>
      <c r="DZ1296" s="98">
        <f t="shared" ref="DZ1296:DZ1303" si="2104">$J1296*DZ$1306</f>
        <v>1939.55</v>
      </c>
      <c r="EA1296" s="98">
        <f t="shared" ref="EA1296:EA1303" si="2105">$K1296*EA$1306</f>
        <v>1785.18</v>
      </c>
      <c r="EB1296" s="98">
        <f t="shared" ref="EB1296:ED1303" si="2106">DM1296*DV1296</f>
        <v>2786925.87</v>
      </c>
      <c r="EC1296" s="98">
        <f t="shared" si="2106"/>
        <v>3160322.82</v>
      </c>
      <c r="ED1296" s="98">
        <f t="shared" si="2106"/>
        <v>3511707.39</v>
      </c>
      <c r="EE1296" s="98">
        <f t="shared" ref="EE1296:EG1303" si="2107">DM1296*DY1296</f>
        <v>161392.38</v>
      </c>
      <c r="EF1296" s="98">
        <f t="shared" si="2107"/>
        <v>133828.95000000001</v>
      </c>
      <c r="EG1296" s="98">
        <f t="shared" si="2107"/>
        <v>123177.42</v>
      </c>
      <c r="EH1296" s="103">
        <v>74</v>
      </c>
      <c r="EI1296" s="103">
        <v>74</v>
      </c>
      <c r="EJ1296" s="103">
        <v>74</v>
      </c>
      <c r="EK1296" s="98">
        <f t="shared" ref="EK1296:EK1303" si="2108">$F1296*EH1296</f>
        <v>2659116</v>
      </c>
      <c r="EL1296" s="98">
        <f t="shared" ref="EL1296:EL1303" si="2109">$G1296*EI1296</f>
        <v>2883484</v>
      </c>
      <c r="EM1296" s="98">
        <f t="shared" ref="EM1296:EM1303" si="2110">$H1296*EJ1296</f>
        <v>3044804</v>
      </c>
      <c r="EN1296" s="98">
        <f t="shared" ref="EN1296:EN1303" si="2111">$I1296*EH1296</f>
        <v>192650.86</v>
      </c>
      <c r="EO1296" s="98">
        <f t="shared" ref="EO1296:EO1303" si="2112">$J1296*EI1296</f>
        <v>192650.86</v>
      </c>
      <c r="EP1296" s="98">
        <f t="shared" ref="EP1296:EP1303" si="2113">$K1296*EJ1296</f>
        <v>192650.86</v>
      </c>
      <c r="EQ1296" s="98">
        <f t="shared" ref="EQ1296:EQ1303" si="2114">$F1296*EQ$1306</f>
        <v>40557.599999999999</v>
      </c>
      <c r="ER1296" s="98">
        <f t="shared" ref="ER1296:ER1303" si="2115">$G1296*ER$1306</f>
        <v>46055.98</v>
      </c>
      <c r="ES1296" s="98">
        <f t="shared" ref="ES1296:ES1303" si="2116">$H1296*ES$1306</f>
        <v>51255.62</v>
      </c>
      <c r="ET1296" s="98">
        <f t="shared" ref="ET1296:ET1303" si="2117">$I1296*ET$1306</f>
        <v>2091.63</v>
      </c>
      <c r="EU1296" s="98">
        <f t="shared" ref="EU1296:EU1303" si="2118">$J1296*EU$1306</f>
        <v>1768.87</v>
      </c>
      <c r="EV1296" s="98">
        <f t="shared" ref="EV1296:EV1303" si="2119">$K1296*EV$1306</f>
        <v>1600.17</v>
      </c>
      <c r="EW1296" s="98">
        <f t="shared" ref="EW1296:EY1303" si="2120">EH1296*EQ1296</f>
        <v>3001262.4</v>
      </c>
      <c r="EX1296" s="98">
        <f t="shared" si="2120"/>
        <v>3408142.52</v>
      </c>
      <c r="EY1296" s="98">
        <f t="shared" si="2120"/>
        <v>3792915.88</v>
      </c>
      <c r="EZ1296" s="98">
        <f t="shared" ref="EZ1296:FB1303" si="2121">EH1296*ET1296</f>
        <v>154780.62</v>
      </c>
      <c r="FA1296" s="98">
        <f t="shared" si="2121"/>
        <v>130896.38</v>
      </c>
      <c r="FB1296" s="98">
        <f t="shared" si="2121"/>
        <v>118412.58</v>
      </c>
      <c r="FC1296" s="103">
        <v>117</v>
      </c>
      <c r="FD1296" s="103">
        <v>117</v>
      </c>
      <c r="FE1296" s="103">
        <v>117</v>
      </c>
      <c r="FF1296" s="98">
        <f t="shared" ref="FF1296:FF1303" si="2122">$F1296*FC1296</f>
        <v>4204278</v>
      </c>
      <c r="FG1296" s="98">
        <f t="shared" ref="FG1296:FG1303" si="2123">$G1296*FD1296</f>
        <v>4559022</v>
      </c>
      <c r="FH1296" s="98">
        <f t="shared" ref="FH1296:FH1303" si="2124">$H1296*FE1296</f>
        <v>4814082</v>
      </c>
      <c r="FI1296" s="98">
        <f t="shared" ref="FI1296:FI1303" si="2125">$I1296*FC1296</f>
        <v>304596.63</v>
      </c>
      <c r="FJ1296" s="98">
        <f t="shared" ref="FJ1296:FJ1303" si="2126">$J1296*FD1296</f>
        <v>304596.63</v>
      </c>
      <c r="FK1296" s="98">
        <f t="shared" ref="FK1296:FK1303" si="2127">$K1296*FE1296</f>
        <v>304596.63</v>
      </c>
      <c r="FL1296" s="98">
        <f t="shared" ref="FL1296:FL1303" si="2128">$F1296*FL$1306</f>
        <v>40383.410000000003</v>
      </c>
      <c r="FM1296" s="98">
        <f t="shared" ref="FM1296:FM1303" si="2129">$G1296*FM$1306</f>
        <v>45545.18</v>
      </c>
      <c r="FN1296" s="98">
        <f t="shared" ref="FN1296:FN1303" si="2130">$H1296*FN$1306</f>
        <v>50311.53</v>
      </c>
      <c r="FO1296" s="98">
        <f t="shared" ref="FO1296:FO1303" si="2131">$I1296*FO$1306</f>
        <v>1488.87</v>
      </c>
      <c r="FP1296" s="98">
        <f t="shared" ref="FP1296:FP1303" si="2132">$J1296*FP$1306</f>
        <v>1245.5999999999999</v>
      </c>
      <c r="FQ1296" s="98">
        <f t="shared" ref="FQ1296:FQ1303" si="2133">$K1296*FQ$1306</f>
        <v>1089.43</v>
      </c>
      <c r="FR1296" s="98">
        <f t="shared" ref="FR1296:FT1303" si="2134">FC1296*FL1296</f>
        <v>4724858.97</v>
      </c>
      <c r="FS1296" s="98">
        <f t="shared" si="2134"/>
        <v>5328786.0599999996</v>
      </c>
      <c r="FT1296" s="98">
        <f t="shared" si="2134"/>
        <v>5886449.0099999998</v>
      </c>
      <c r="FU1296" s="98">
        <f t="shared" ref="FU1296:FW1303" si="2135">FC1296*FO1296</f>
        <v>174197.79</v>
      </c>
      <c r="FV1296" s="98">
        <f t="shared" si="2135"/>
        <v>145735.20000000001</v>
      </c>
      <c r="FW1296" s="98">
        <f t="shared" si="2135"/>
        <v>127463.31</v>
      </c>
      <c r="FX1296" s="103">
        <v>123</v>
      </c>
      <c r="FY1296" s="103">
        <v>123</v>
      </c>
      <c r="FZ1296" s="103">
        <v>123</v>
      </c>
      <c r="GA1296" s="98">
        <f t="shared" ref="GA1296:GA1303" si="2136">$F1296*FX1296</f>
        <v>4419882</v>
      </c>
      <c r="GB1296" s="98">
        <f t="shared" ref="GB1296:GB1303" si="2137">$G1296*FY1296</f>
        <v>4792818</v>
      </c>
      <c r="GC1296" s="98">
        <f t="shared" ref="GC1296:GC1303" si="2138">$H1296*FZ1296</f>
        <v>5060958</v>
      </c>
      <c r="GD1296" s="98">
        <f t="shared" ref="GD1296:GD1303" si="2139">$I1296*FX1296</f>
        <v>320216.96999999997</v>
      </c>
      <c r="GE1296" s="98">
        <f t="shared" ref="GE1296:GE1303" si="2140">$J1296*FY1296</f>
        <v>320216.96999999997</v>
      </c>
      <c r="GF1296" s="98">
        <f t="shared" ref="GF1296:GF1303" si="2141">$K1296*FZ1296</f>
        <v>320216.96999999997</v>
      </c>
      <c r="GG1296" s="98">
        <f t="shared" ref="GG1296:GG1303" si="2142">$F1296*GG$1306</f>
        <v>39801.06</v>
      </c>
      <c r="GH1296" s="98">
        <f t="shared" ref="GH1296:GH1303" si="2143">$G1296*GH$1306</f>
        <v>44887.48</v>
      </c>
      <c r="GI1296" s="98">
        <f t="shared" ref="GI1296:GI1303" si="2144">$H1296*GI$1306</f>
        <v>49581.35</v>
      </c>
      <c r="GJ1296" s="98">
        <f t="shared" ref="GJ1296:GJ1303" si="2145">$I1296*GJ$1306</f>
        <v>2454.35</v>
      </c>
      <c r="GK1296" s="98">
        <f t="shared" ref="GK1296:GK1303" si="2146">$J1296*GK$1306</f>
        <v>2060.4499999999998</v>
      </c>
      <c r="GL1296" s="98">
        <f t="shared" ref="GL1296:GL1303" si="2147">$K1296*GL$1306</f>
        <v>1827.4</v>
      </c>
      <c r="GM1296" s="98">
        <f t="shared" ref="GM1296:GO1303" si="2148">FX1296*GG1296</f>
        <v>4895530.38</v>
      </c>
      <c r="GN1296" s="98">
        <f t="shared" si="2148"/>
        <v>5521160.04</v>
      </c>
      <c r="GO1296" s="98">
        <f t="shared" si="2148"/>
        <v>6098506.0499999998</v>
      </c>
      <c r="GP1296" s="98">
        <f t="shared" ref="GP1296:GR1303" si="2149">FX1296*GJ1296</f>
        <v>301885.05</v>
      </c>
      <c r="GQ1296" s="98">
        <f t="shared" si="2149"/>
        <v>253435.35</v>
      </c>
      <c r="GR1296" s="98">
        <f t="shared" si="2149"/>
        <v>224770.2</v>
      </c>
      <c r="GS1296" s="103">
        <v>52</v>
      </c>
      <c r="GT1296" s="103">
        <v>52</v>
      </c>
      <c r="GU1296" s="103">
        <v>52</v>
      </c>
      <c r="GV1296" s="98">
        <f t="shared" ref="GV1296:GV1303" si="2150">$F1296*GS1296</f>
        <v>1868568</v>
      </c>
      <c r="GW1296" s="98">
        <f t="shared" ref="GW1296:GW1303" si="2151">$G1296*GT1296</f>
        <v>2026232</v>
      </c>
      <c r="GX1296" s="98">
        <f t="shared" ref="GX1296:GX1303" si="2152">$H1296*GU1296</f>
        <v>2139592</v>
      </c>
      <c r="GY1296" s="98">
        <f t="shared" ref="GY1296:GY1303" si="2153">$I1296*GS1296</f>
        <v>135376.28</v>
      </c>
      <c r="GZ1296" s="98">
        <f t="shared" ref="GZ1296:GZ1303" si="2154">$J1296*GT1296</f>
        <v>135376.28</v>
      </c>
      <c r="HA1296" s="98">
        <f t="shared" ref="HA1296:HA1303" si="2155">$K1296*GU1296</f>
        <v>135376.28</v>
      </c>
      <c r="HB1296" s="98">
        <f t="shared" ref="HB1296:HB1303" si="2156">$F1296*HB$1306</f>
        <v>40390.910000000003</v>
      </c>
      <c r="HC1296" s="98">
        <f t="shared" ref="HC1296:HC1303" si="2157">$G1296*HC$1306</f>
        <v>45615.38</v>
      </c>
      <c r="HD1296" s="98">
        <f t="shared" ref="HD1296:HD1303" si="2158">$H1296*HD$1306</f>
        <v>50463.55</v>
      </c>
      <c r="HE1296" s="98">
        <f t="shared" ref="HE1296:HE1303" si="2159">$I1296*HE$1306</f>
        <v>2093.66</v>
      </c>
      <c r="HF1296" s="98">
        <f t="shared" ref="HF1296:HF1303" si="2160">$J1296*HF$1306</f>
        <v>1736.88</v>
      </c>
      <c r="HG1296" s="98">
        <f t="shared" ref="HG1296:HG1303" si="2161">$K1296*HG$1306</f>
        <v>1513.24</v>
      </c>
      <c r="HH1296" s="98">
        <f t="shared" ref="HH1296:HJ1303" si="2162">GS1296*HB1296</f>
        <v>2100327.3199999998</v>
      </c>
      <c r="HI1296" s="98">
        <f t="shared" si="2162"/>
        <v>2371999.7599999998</v>
      </c>
      <c r="HJ1296" s="98">
        <f t="shared" si="2162"/>
        <v>2624104.6</v>
      </c>
      <c r="HK1296" s="98">
        <f t="shared" ref="HK1296:HM1303" si="2163">GS1296*HE1296</f>
        <v>108870.32</v>
      </c>
      <c r="HL1296" s="98">
        <f t="shared" si="2163"/>
        <v>90317.759999999995</v>
      </c>
      <c r="HM1296" s="98">
        <f t="shared" si="2163"/>
        <v>78688.479999999996</v>
      </c>
      <c r="HN1296" s="103">
        <v>127</v>
      </c>
      <c r="HO1296" s="103">
        <v>127</v>
      </c>
      <c r="HP1296" s="103">
        <v>127</v>
      </c>
      <c r="HQ1296" s="98">
        <f t="shared" ref="HQ1296:HQ1303" si="2164">$F1296*HN1296</f>
        <v>4563618</v>
      </c>
      <c r="HR1296" s="98">
        <f t="shared" ref="HR1296:HR1303" si="2165">$G1296*HO1296</f>
        <v>4948682</v>
      </c>
      <c r="HS1296" s="98">
        <f t="shared" ref="HS1296:HS1303" si="2166">$H1296*HP1296</f>
        <v>5225542</v>
      </c>
      <c r="HT1296" s="98">
        <f t="shared" ref="HT1296:HT1303" si="2167">$I1296*HN1296</f>
        <v>330630.53000000003</v>
      </c>
      <c r="HU1296" s="98">
        <f t="shared" ref="HU1296:HU1303" si="2168">$J1296*HO1296</f>
        <v>330630.53000000003</v>
      </c>
      <c r="HV1296" s="98">
        <f t="shared" ref="HV1296:HV1303" si="2169">$K1296*HP1296</f>
        <v>330630.53000000003</v>
      </c>
      <c r="HW1296" s="98">
        <f t="shared" ref="HW1296:HW1303" si="2170">$F1296*HW$1306</f>
        <v>40405.599999999999</v>
      </c>
      <c r="HX1296" s="98">
        <f t="shared" ref="HX1296:HX1303" si="2171">$G1296*HX$1306</f>
        <v>45794.720000000001</v>
      </c>
      <c r="HY1296" s="98">
        <f t="shared" ref="HY1296:HY1303" si="2172">$H1296*HY$1306</f>
        <v>50856.2</v>
      </c>
      <c r="HZ1296" s="98">
        <f t="shared" ref="HZ1296:HZ1303" si="2173">$I1296*HZ$1306</f>
        <v>2292.0300000000002</v>
      </c>
      <c r="IA1296" s="98">
        <f t="shared" ref="IA1296:IA1303" si="2174">$J1296*IA$1306</f>
        <v>1930.74</v>
      </c>
      <c r="IB1296" s="98">
        <f t="shared" ref="IB1296:IB1303" si="2175">$K1296*IB$1306</f>
        <v>1739.46</v>
      </c>
      <c r="IC1296" s="98">
        <f t="shared" ref="IC1296:IE1303" si="2176">HN1296*HW1296</f>
        <v>5131511.2</v>
      </c>
      <c r="ID1296" s="98">
        <f t="shared" si="2176"/>
        <v>5815929.4400000004</v>
      </c>
      <c r="IE1296" s="98">
        <f t="shared" si="2176"/>
        <v>6458737.4000000004</v>
      </c>
      <c r="IF1296" s="98">
        <f t="shared" ref="IF1296:IH1303" si="2177">HN1296*HZ1296</f>
        <v>291087.81</v>
      </c>
      <c r="IG1296" s="98">
        <f t="shared" si="2177"/>
        <v>245203.98</v>
      </c>
      <c r="IH1296" s="98">
        <f t="shared" si="2177"/>
        <v>220911.42</v>
      </c>
      <c r="II1296" s="103"/>
      <c r="IJ1296" s="103"/>
      <c r="IK1296" s="103"/>
      <c r="IL1296" s="98">
        <f t="shared" ref="IL1296:IL1303" si="2178">$F1296*II1296</f>
        <v>0</v>
      </c>
      <c r="IM1296" s="98">
        <f t="shared" ref="IM1296:IM1303" si="2179">$G1296*IJ1296</f>
        <v>0</v>
      </c>
      <c r="IN1296" s="98">
        <f t="shared" ref="IN1296:IN1303" si="2180">$H1296*IK1296</f>
        <v>0</v>
      </c>
      <c r="IO1296" s="98">
        <f t="shared" ref="IO1296:IO1303" si="2181">$I1296*II1296</f>
        <v>0</v>
      </c>
      <c r="IP1296" s="98">
        <f t="shared" ref="IP1296:IP1303" si="2182">$J1296*IJ1296</f>
        <v>0</v>
      </c>
      <c r="IQ1296" s="98">
        <f t="shared" ref="IQ1296:IQ1303" si="2183">$K1296*IK1296</f>
        <v>0</v>
      </c>
      <c r="IR1296" s="98">
        <f t="shared" ref="IR1296:IR1303" si="2184">$F1296*IR$1306</f>
        <v>39475.07</v>
      </c>
      <c r="IS1296" s="98">
        <f t="shared" ref="IS1296:IS1303" si="2185">$G1296*IS$1306</f>
        <v>44441.35</v>
      </c>
      <c r="IT1296" s="98">
        <f t="shared" ref="IT1296:IT1303" si="2186">$H1296*IT$1306</f>
        <v>48991.74</v>
      </c>
      <c r="IU1296" s="98">
        <f t="shared" ref="IU1296:IU1303" si="2187">$I1296*IU$1306</f>
        <v>6810.29</v>
      </c>
      <c r="IV1296" s="98">
        <f t="shared" ref="IV1296:IV1303" si="2188">$J1296*IV$1306</f>
        <v>5855.89</v>
      </c>
      <c r="IW1296" s="98">
        <f t="shared" ref="IW1296:IW1303" si="2189">$K1296*IW$1306</f>
        <v>5545.83</v>
      </c>
      <c r="IX1296" s="98">
        <f t="shared" ref="IX1296:IZ1303" si="2190">II1296*IR1296</f>
        <v>0</v>
      </c>
      <c r="IY1296" s="98">
        <f t="shared" si="2190"/>
        <v>0</v>
      </c>
      <c r="IZ1296" s="98">
        <f t="shared" si="2190"/>
        <v>0</v>
      </c>
      <c r="JA1296" s="98">
        <f t="shared" ref="JA1296:JC1303" si="2191">II1296*IU1296</f>
        <v>0</v>
      </c>
      <c r="JB1296" s="98">
        <f t="shared" si="2191"/>
        <v>0</v>
      </c>
      <c r="JC1296" s="98">
        <f t="shared" si="2191"/>
        <v>0</v>
      </c>
      <c r="JD1296" s="103">
        <v>61</v>
      </c>
      <c r="JE1296" s="103">
        <v>61</v>
      </c>
      <c r="JF1296" s="103">
        <v>61</v>
      </c>
      <c r="JG1296" s="98">
        <f t="shared" ref="JG1296:JG1303" si="2192">$F1296*JD1296</f>
        <v>2191974</v>
      </c>
      <c r="JH1296" s="98">
        <f t="shared" ref="JH1296:JH1303" si="2193">$G1296*JE1296</f>
        <v>2376926</v>
      </c>
      <c r="JI1296" s="98">
        <f t="shared" ref="JI1296:JI1303" si="2194">$H1296*JF1296</f>
        <v>2509906</v>
      </c>
      <c r="JJ1296" s="98">
        <f t="shared" ref="JJ1296:JJ1303" si="2195">$I1296*JD1296</f>
        <v>158806.79</v>
      </c>
      <c r="JK1296" s="98">
        <f t="shared" ref="JK1296:JK1303" si="2196">$J1296*JE1296</f>
        <v>158806.79</v>
      </c>
      <c r="JL1296" s="98">
        <f t="shared" ref="JL1296:JL1303" si="2197">$K1296*JF1296</f>
        <v>158806.79</v>
      </c>
      <c r="JM1296" s="98">
        <f t="shared" ref="JM1296:JM1303" si="2198">$F1296*JM$1306</f>
        <v>40076.769999999997</v>
      </c>
      <c r="JN1296" s="98">
        <f t="shared" ref="JN1296:JN1303" si="2199">$G1296*JN$1306</f>
        <v>45340.38</v>
      </c>
      <c r="JO1296" s="98">
        <f t="shared" ref="JO1296:JO1303" si="2200">$H1296*JO$1306</f>
        <v>50256.800000000003</v>
      </c>
      <c r="JP1296" s="98">
        <f t="shared" ref="JP1296:JP1303" si="2201">$I1296*JP$1306</f>
        <v>1829.58</v>
      </c>
      <c r="JQ1296" s="98">
        <f t="shared" ref="JQ1296:JQ1303" si="2202">$J1296*JQ$1306</f>
        <v>1506.63</v>
      </c>
      <c r="JR1296" s="98">
        <f t="shared" ref="JR1296:JR1303" si="2203">$K1296*JR$1306</f>
        <v>1315.33</v>
      </c>
      <c r="JS1296" s="98">
        <f t="shared" ref="JS1296:JU1303" si="2204">JD1296*JM1296</f>
        <v>2444682.9700000002</v>
      </c>
      <c r="JT1296" s="98">
        <f t="shared" si="2204"/>
        <v>2765763.18</v>
      </c>
      <c r="JU1296" s="98">
        <f t="shared" si="2204"/>
        <v>3065664.8</v>
      </c>
      <c r="JV1296" s="98">
        <f t="shared" ref="JV1296:JX1303" si="2205">JD1296*JP1296</f>
        <v>111604.38</v>
      </c>
      <c r="JW1296" s="98">
        <f t="shared" si="2205"/>
        <v>91904.43</v>
      </c>
      <c r="JX1296" s="98">
        <f t="shared" si="2205"/>
        <v>80235.13</v>
      </c>
      <c r="JY1296" s="103">
        <v>70</v>
      </c>
      <c r="JZ1296" s="103">
        <v>70</v>
      </c>
      <c r="KA1296" s="103">
        <v>70</v>
      </c>
      <c r="KB1296" s="98">
        <f t="shared" ref="KB1296:KB1303" si="2206">$F1296*JY1296</f>
        <v>2515380</v>
      </c>
      <c r="KC1296" s="98">
        <f t="shared" ref="KC1296:KC1303" si="2207">$G1296*JZ1296</f>
        <v>2727620</v>
      </c>
      <c r="KD1296" s="98">
        <f t="shared" ref="KD1296:KD1303" si="2208">$H1296*KA1296</f>
        <v>2880220</v>
      </c>
      <c r="KE1296" s="98">
        <f t="shared" ref="KE1296:KE1303" si="2209">$I1296*JY1296</f>
        <v>182237.3</v>
      </c>
      <c r="KF1296" s="98">
        <f t="shared" ref="KF1296:KF1303" si="2210">$J1296*JZ1296</f>
        <v>182237.3</v>
      </c>
      <c r="KG1296" s="98">
        <f t="shared" ref="KG1296:KG1303" si="2211">$K1296*KA1296</f>
        <v>182237.3</v>
      </c>
      <c r="KH1296" s="98">
        <f t="shared" ref="KH1296:KH1303" si="2212">$F1296*KH$1306</f>
        <v>40229.269999999997</v>
      </c>
      <c r="KI1296" s="98">
        <f t="shared" ref="KI1296:KI1303" si="2213">$G1296*KI$1306</f>
        <v>45614.36</v>
      </c>
      <c r="KJ1296" s="98">
        <f t="shared" ref="KJ1296:KJ1303" si="2214">$H1296*KJ$1306</f>
        <v>50680.91</v>
      </c>
      <c r="KK1296" s="98">
        <f t="shared" ref="KK1296:KK1303" si="2215">$I1296*KK$1306</f>
        <v>1606.45</v>
      </c>
      <c r="KL1296" s="98">
        <f t="shared" ref="KL1296:KL1303" si="2216">$J1296*KL$1306</f>
        <v>1343.83</v>
      </c>
      <c r="KM1296" s="98">
        <f t="shared" ref="KM1296:KM1303" si="2217">$K1296*KM$1306</f>
        <v>1193.6099999999999</v>
      </c>
      <c r="KN1296" s="98">
        <f t="shared" ref="KN1296:KP1303" si="2218">JY1296*KH1296</f>
        <v>2816048.9</v>
      </c>
      <c r="KO1296" s="98">
        <f t="shared" si="2218"/>
        <v>3193005.2</v>
      </c>
      <c r="KP1296" s="98">
        <f t="shared" si="2218"/>
        <v>3547663.7</v>
      </c>
      <c r="KQ1296" s="98">
        <f t="shared" ref="KQ1296:KS1303" si="2219">JY1296*KK1296</f>
        <v>112451.5</v>
      </c>
      <c r="KR1296" s="98">
        <f t="shared" si="2219"/>
        <v>94068.1</v>
      </c>
      <c r="KS1296" s="98">
        <f t="shared" si="2219"/>
        <v>83552.7</v>
      </c>
      <c r="KT1296" s="103">
        <v>58</v>
      </c>
      <c r="KU1296" s="103">
        <v>58</v>
      </c>
      <c r="KV1296" s="103">
        <v>58</v>
      </c>
      <c r="KW1296" s="98">
        <f t="shared" ref="KW1296:KW1303" si="2220">$F1296*KT1296</f>
        <v>2084172</v>
      </c>
      <c r="KX1296" s="98">
        <f t="shared" ref="KX1296:KX1303" si="2221">$G1296*KU1296</f>
        <v>2260028</v>
      </c>
      <c r="KY1296" s="98">
        <f t="shared" ref="KY1296:KY1303" si="2222">$H1296*KV1296</f>
        <v>2386468</v>
      </c>
      <c r="KZ1296" s="98">
        <f t="shared" ref="KZ1296:KZ1303" si="2223">$I1296*KT1296</f>
        <v>150996.62</v>
      </c>
      <c r="LA1296" s="98">
        <f t="shared" ref="LA1296:LA1303" si="2224">$J1296*KU1296</f>
        <v>150996.62</v>
      </c>
      <c r="LB1296" s="98">
        <f t="shared" ref="LB1296:LB1303" si="2225">$K1296*KV1296</f>
        <v>150996.62</v>
      </c>
      <c r="LC1296" s="98">
        <f t="shared" ref="LC1296:LC1303" si="2226">$F1296*LC$1306</f>
        <v>40485.910000000003</v>
      </c>
      <c r="LD1296" s="98">
        <f t="shared" ref="LD1296:LD1303" si="2227">$G1296*LD$1306</f>
        <v>45999.95</v>
      </c>
      <c r="LE1296" s="98">
        <f t="shared" ref="LE1296:LE1303" si="2228">$H1296*LE$1306</f>
        <v>51224.160000000003</v>
      </c>
      <c r="LF1296" s="98">
        <f t="shared" ref="LF1296:LF1303" si="2229">$I1296*LF$1306</f>
        <v>3427.37</v>
      </c>
      <c r="LG1296" s="98">
        <f t="shared" ref="LG1296:LG1303" si="2230">$J1296*LG$1306</f>
        <v>2862.59</v>
      </c>
      <c r="LH1296" s="98">
        <f t="shared" ref="LH1296:LH1303" si="2231">$K1296*LH$1306</f>
        <v>2515.69</v>
      </c>
      <c r="LI1296" s="98">
        <f t="shared" ref="LI1296:LK1303" si="2232">KT1296*LC1296</f>
        <v>2348182.7799999998</v>
      </c>
      <c r="LJ1296" s="98">
        <f t="shared" si="2232"/>
        <v>2667997.1</v>
      </c>
      <c r="LK1296" s="98">
        <f t="shared" si="2232"/>
        <v>2971001.28</v>
      </c>
      <c r="LL1296" s="98">
        <f t="shared" ref="LL1296:LN1303" si="2233">KT1296*LF1296</f>
        <v>198787.46</v>
      </c>
      <c r="LM1296" s="98">
        <f t="shared" si="2233"/>
        <v>166030.22</v>
      </c>
      <c r="LN1296" s="98">
        <f t="shared" si="2233"/>
        <v>145910.01999999999</v>
      </c>
      <c r="LO1296" s="103">
        <v>43</v>
      </c>
      <c r="LP1296" s="103">
        <v>43</v>
      </c>
      <c r="LQ1296" s="103">
        <v>43</v>
      </c>
      <c r="LR1296" s="98">
        <f t="shared" ref="LR1296:LR1303" si="2234">$F1296*LO1296</f>
        <v>1545162</v>
      </c>
      <c r="LS1296" s="98">
        <f t="shared" ref="LS1296:LS1303" si="2235">$G1296*LP1296</f>
        <v>1675538</v>
      </c>
      <c r="LT1296" s="98">
        <f t="shared" ref="LT1296:LT1303" si="2236">$H1296*LQ1296</f>
        <v>1769278</v>
      </c>
      <c r="LU1296" s="98">
        <f t="shared" ref="LU1296:LU1303" si="2237">$I1296*LO1296</f>
        <v>111945.77</v>
      </c>
      <c r="LV1296" s="98">
        <f t="shared" ref="LV1296:LV1303" si="2238">$J1296*LP1296</f>
        <v>111945.77</v>
      </c>
      <c r="LW1296" s="98">
        <f t="shared" ref="LW1296:LW1303" si="2239">$K1296*LQ1296</f>
        <v>111945.77</v>
      </c>
      <c r="LX1296" s="98">
        <f t="shared" ref="LX1296:LX1303" si="2240">$F1296*LX$1306</f>
        <v>39410.410000000003</v>
      </c>
      <c r="LY1296" s="98">
        <f t="shared" ref="LY1296:LY1303" si="2241">$G1296*LY$1306</f>
        <v>44500.29</v>
      </c>
      <c r="LZ1296" s="98">
        <f t="shared" ref="LZ1296:LZ1303" si="2242">$H1296*LZ$1306</f>
        <v>49219.83</v>
      </c>
      <c r="MA1296" s="98">
        <f t="shared" ref="MA1296:MA1303" si="2243">$I1296*MA$1306</f>
        <v>1898.82</v>
      </c>
      <c r="MB1296" s="98">
        <f t="shared" ref="MB1296:MB1303" si="2244">$J1296*MB$1306</f>
        <v>1640.48</v>
      </c>
      <c r="MC1296" s="98">
        <f t="shared" ref="MC1296:MC1303" si="2245">$K1296*MC$1306</f>
        <v>1521.71</v>
      </c>
      <c r="MD1296" s="98">
        <f t="shared" ref="MD1296:MF1303" si="2246">LO1296*LX1296</f>
        <v>1694647.63</v>
      </c>
      <c r="ME1296" s="98">
        <f t="shared" si="2246"/>
        <v>1913512.47</v>
      </c>
      <c r="MF1296" s="98">
        <f t="shared" si="2246"/>
        <v>2116452.69</v>
      </c>
      <c r="MG1296" s="98">
        <f t="shared" ref="MG1296:MI1303" si="2247">LO1296*MA1296</f>
        <v>81649.259999999995</v>
      </c>
      <c r="MH1296" s="98">
        <f t="shared" si="2247"/>
        <v>70540.639999999999</v>
      </c>
      <c r="MI1296" s="98">
        <f t="shared" si="2247"/>
        <v>65433.53</v>
      </c>
      <c r="MJ1296" s="103">
        <v>94</v>
      </c>
      <c r="MK1296" s="103">
        <v>94</v>
      </c>
      <c r="ML1296" s="103">
        <v>94</v>
      </c>
      <c r="MM1296" s="98">
        <f t="shared" ref="MM1296:MM1303" si="2248">$F1296*MJ1296</f>
        <v>3377796</v>
      </c>
      <c r="MN1296" s="98">
        <f t="shared" ref="MN1296:MN1303" si="2249">$G1296*MK1296</f>
        <v>3662804</v>
      </c>
      <c r="MO1296" s="98">
        <f t="shared" ref="MO1296:MO1303" si="2250">$H1296*ML1296</f>
        <v>3867724</v>
      </c>
      <c r="MP1296" s="98">
        <f t="shared" ref="MP1296:MP1303" si="2251">$I1296*MJ1296</f>
        <v>244718.66</v>
      </c>
      <c r="MQ1296" s="98">
        <f t="shared" ref="MQ1296:MQ1303" si="2252">$J1296*MK1296</f>
        <v>244718.66</v>
      </c>
      <c r="MR1296" s="98">
        <f t="shared" ref="MR1296:MR1303" si="2253">$K1296*ML1296</f>
        <v>244718.66</v>
      </c>
      <c r="MS1296" s="98">
        <f t="shared" ref="MS1296:MS1303" si="2254">$F1296*MS$1306</f>
        <v>40165.96</v>
      </c>
      <c r="MT1296" s="98">
        <f t="shared" ref="MT1296:MT1303" si="2255">$G1296*MT$1306</f>
        <v>45462.16</v>
      </c>
      <c r="MU1296" s="98">
        <f t="shared" ref="MU1296:MU1303" si="2256">$H1296*MU$1306</f>
        <v>50414.71</v>
      </c>
      <c r="MV1296" s="98">
        <f t="shared" ref="MV1296:MV1303" si="2257">$I1296*MV$1306</f>
        <v>2201.11</v>
      </c>
      <c r="MW1296" s="98">
        <f t="shared" ref="MW1296:MW1303" si="2258">$J1296*MW$1306</f>
        <v>1804.29</v>
      </c>
      <c r="MX1296" s="98">
        <f t="shared" ref="MX1296:MX1303" si="2259">$K1296*MX$1306</f>
        <v>1554.99</v>
      </c>
      <c r="MY1296" s="98">
        <f t="shared" ref="MY1296:NA1303" si="2260">MJ1296*MS1296</f>
        <v>3775600.24</v>
      </c>
      <c r="MZ1296" s="98">
        <f t="shared" si="2260"/>
        <v>4273443.04</v>
      </c>
      <c r="NA1296" s="98">
        <f t="shared" si="2260"/>
        <v>4738982.74</v>
      </c>
      <c r="NB1296" s="98">
        <f t="shared" ref="NB1296:ND1303" si="2261">MJ1296*MV1296</f>
        <v>206904.34</v>
      </c>
      <c r="NC1296" s="98">
        <f t="shared" si="2261"/>
        <v>169603.26</v>
      </c>
      <c r="ND1296" s="98">
        <f t="shared" si="2261"/>
        <v>146169.06</v>
      </c>
      <c r="NE1296" s="103">
        <v>61</v>
      </c>
      <c r="NF1296" s="103">
        <v>61</v>
      </c>
      <c r="NG1296" s="103">
        <v>61</v>
      </c>
      <c r="NH1296" s="98">
        <f t="shared" ref="NH1296:NH1303" si="2262">$F1296*NE1296</f>
        <v>2191974</v>
      </c>
      <c r="NI1296" s="98">
        <f t="shared" ref="NI1296:NI1303" si="2263">$G1296*NF1296</f>
        <v>2376926</v>
      </c>
      <c r="NJ1296" s="98">
        <f t="shared" ref="NJ1296:NJ1303" si="2264">$H1296*NG1296</f>
        <v>2509906</v>
      </c>
      <c r="NK1296" s="98">
        <f t="shared" ref="NK1296:NK1303" si="2265">$I1296*NE1296</f>
        <v>158806.79</v>
      </c>
      <c r="NL1296" s="98">
        <f t="shared" ref="NL1296:NL1303" si="2266">$J1296*NF1296</f>
        <v>158806.79</v>
      </c>
      <c r="NM1296" s="98">
        <f t="shared" ref="NM1296:NM1303" si="2267">$K1296*NG1296</f>
        <v>158806.79</v>
      </c>
      <c r="NN1296" s="98">
        <f t="shared" ref="NN1296:NN1303" si="2268">$F1296*NN$1306</f>
        <v>39765.839999999997</v>
      </c>
      <c r="NO1296" s="98">
        <f t="shared" ref="NO1296:NO1303" si="2269">$G1296*NO$1306</f>
        <v>44885.88</v>
      </c>
      <c r="NP1296" s="98">
        <f t="shared" ref="NP1296:NP1303" si="2270">$H1296*NP$1306</f>
        <v>49625.83</v>
      </c>
      <c r="NQ1296" s="98">
        <f t="shared" ref="NQ1296:NQ1303" si="2271">$I1296*NQ$1306</f>
        <v>2602.9</v>
      </c>
      <c r="NR1296" s="98">
        <f t="shared" ref="NR1296:NR1303" si="2272">$J1296*NR$1306</f>
        <v>2184.66</v>
      </c>
      <c r="NS1296" s="98">
        <f t="shared" ref="NS1296:NS1303" si="2273">$K1296*NS$1306</f>
        <v>1972.94</v>
      </c>
      <c r="NT1296" s="98">
        <f t="shared" ref="NT1296:NV1303" si="2274">NE1296*NN1296</f>
        <v>2425716.2400000002</v>
      </c>
      <c r="NU1296" s="98">
        <f t="shared" si="2274"/>
        <v>2738038.68</v>
      </c>
      <c r="NV1296" s="98">
        <f t="shared" si="2274"/>
        <v>3027175.63</v>
      </c>
      <c r="NW1296" s="98">
        <f t="shared" ref="NW1296:NY1303" si="2275">NE1296*NQ1296</f>
        <v>158776.9</v>
      </c>
      <c r="NX1296" s="98">
        <f t="shared" si="2275"/>
        <v>133264.26</v>
      </c>
      <c r="NY1296" s="98">
        <f t="shared" si="2275"/>
        <v>120349.34</v>
      </c>
      <c r="NZ1296" s="103">
        <v>39</v>
      </c>
      <c r="OA1296" s="103">
        <v>39</v>
      </c>
      <c r="OB1296" s="103">
        <v>39</v>
      </c>
      <c r="OC1296" s="98">
        <f t="shared" ref="OC1296:OC1303" si="2276">$F1296*NZ1296</f>
        <v>1401426</v>
      </c>
      <c r="OD1296" s="98">
        <f t="shared" ref="OD1296:OD1303" si="2277">$G1296*OA1296</f>
        <v>1519674</v>
      </c>
      <c r="OE1296" s="98">
        <f t="shared" ref="OE1296:OE1303" si="2278">$H1296*OB1296</f>
        <v>1604694</v>
      </c>
      <c r="OF1296" s="98">
        <f t="shared" ref="OF1296:OF1303" si="2279">$I1296*NZ1296</f>
        <v>101532.21</v>
      </c>
      <c r="OG1296" s="98">
        <f t="shared" ref="OG1296:OG1303" si="2280">$J1296*OA1296</f>
        <v>101532.21</v>
      </c>
      <c r="OH1296" s="98">
        <f t="shared" ref="OH1296:OH1303" si="2281">$K1296*OB1296</f>
        <v>101532.21</v>
      </c>
      <c r="OI1296" s="98">
        <f t="shared" ref="OI1296:OI1303" si="2282">$F1296*OI$1306</f>
        <v>39965.81</v>
      </c>
      <c r="OJ1296" s="98">
        <f t="shared" ref="OJ1296:OJ1303" si="2283">$G1296*OJ$1306</f>
        <v>45375.06</v>
      </c>
      <c r="OK1296" s="98">
        <f t="shared" ref="OK1296:OK1303" si="2284">$H1296*OK$1306</f>
        <v>50485.98</v>
      </c>
      <c r="OL1296" s="98">
        <f t="shared" ref="OL1296:OL1303" si="2285">$I1296*OL$1306</f>
        <v>2807.24</v>
      </c>
      <c r="OM1296" s="98">
        <f t="shared" ref="OM1296:OM1303" si="2286">$J1296*OM$1306</f>
        <v>2426.5700000000002</v>
      </c>
      <c r="ON1296" s="98">
        <f t="shared" ref="ON1296:ON1303" si="2287">$K1296*ON$1306</f>
        <v>2271.65</v>
      </c>
      <c r="OO1296" s="98">
        <f t="shared" ref="OO1296:OQ1303" si="2288">NZ1296*OI1296</f>
        <v>1558666.59</v>
      </c>
      <c r="OP1296" s="98">
        <f t="shared" si="2288"/>
        <v>1769627.34</v>
      </c>
      <c r="OQ1296" s="98">
        <f t="shared" si="2288"/>
        <v>1968953.22</v>
      </c>
      <c r="OR1296" s="98">
        <f t="shared" ref="OR1296:OT1303" si="2289">NZ1296*OL1296</f>
        <v>109482.36</v>
      </c>
      <c r="OS1296" s="98">
        <f t="shared" si="2289"/>
        <v>94636.23</v>
      </c>
      <c r="OT1296" s="98">
        <f t="shared" si="2289"/>
        <v>88594.35</v>
      </c>
      <c r="OU1296" s="103">
        <v>101</v>
      </c>
      <c r="OV1296" s="103">
        <v>101</v>
      </c>
      <c r="OW1296" s="103">
        <v>101</v>
      </c>
      <c r="OX1296" s="98">
        <f t="shared" ref="OX1296:OX1303" si="2290">$F1296*OU1296</f>
        <v>3629334</v>
      </c>
      <c r="OY1296" s="98">
        <f t="shared" ref="OY1296:OY1303" si="2291">$G1296*OV1296</f>
        <v>3935566</v>
      </c>
      <c r="OZ1296" s="98">
        <f t="shared" ref="OZ1296:OZ1303" si="2292">$H1296*OW1296</f>
        <v>4155746</v>
      </c>
      <c r="PA1296" s="98">
        <f t="shared" ref="PA1296:PA1303" si="2293">$I1296*OU1296</f>
        <v>262942.39</v>
      </c>
      <c r="PB1296" s="98">
        <f t="shared" ref="PB1296:PB1303" si="2294">$J1296*OV1296</f>
        <v>262942.39</v>
      </c>
      <c r="PC1296" s="98">
        <f t="shared" ref="PC1296:PC1303" si="2295">$K1296*OW1296</f>
        <v>262942.39</v>
      </c>
      <c r="PD1296" s="98">
        <f t="shared" ref="PD1296:PD1303" si="2296">$F1296*PD$1306</f>
        <v>40327.39</v>
      </c>
      <c r="PE1296" s="98">
        <f t="shared" ref="PE1296:PE1303" si="2297">$G1296*PE$1306</f>
        <v>45696.7</v>
      </c>
      <c r="PF1296" s="98">
        <f t="shared" ref="PF1296:PF1303" si="2298">$H1296*PF$1306</f>
        <v>50736.17</v>
      </c>
      <c r="PG1296" s="98">
        <f t="shared" ref="PG1296:PG1303" si="2299">$I1296*PG$1306</f>
        <v>2458.5100000000002</v>
      </c>
      <c r="PH1296" s="98">
        <f t="shared" ref="PH1296:PH1303" si="2300">$J1296*PH$1306</f>
        <v>2043.26</v>
      </c>
      <c r="PI1296" s="98">
        <f t="shared" ref="PI1296:PI1303" si="2301">$K1296*PI$1306</f>
        <v>1758.44</v>
      </c>
      <c r="PJ1296" s="98">
        <f t="shared" ref="PJ1296:PL1303" si="2302">OU1296*PD1296</f>
        <v>4073066.39</v>
      </c>
      <c r="PK1296" s="98">
        <f t="shared" si="2302"/>
        <v>4615366.7</v>
      </c>
      <c r="PL1296" s="98">
        <f t="shared" si="2302"/>
        <v>5124353.17</v>
      </c>
      <c r="PM1296" s="98">
        <f t="shared" ref="PM1296:PO1303" si="2303">OU1296*PG1296</f>
        <v>248309.51</v>
      </c>
      <c r="PN1296" s="98">
        <f t="shared" si="2303"/>
        <v>206369.26</v>
      </c>
      <c r="PO1296" s="98">
        <f t="shared" si="2303"/>
        <v>177602.44</v>
      </c>
      <c r="PP1296" s="103">
        <v>173</v>
      </c>
      <c r="PQ1296" s="103">
        <v>173</v>
      </c>
      <c r="PR1296" s="103">
        <v>173</v>
      </c>
      <c r="PS1296" s="98">
        <f t="shared" ref="PS1296:PS1303" si="2304">$F1296*PP1296</f>
        <v>6216582</v>
      </c>
      <c r="PT1296" s="98">
        <f t="shared" ref="PT1296:PT1303" si="2305">$G1296*PQ1296</f>
        <v>6741118</v>
      </c>
      <c r="PU1296" s="98">
        <f t="shared" ref="PU1296:PU1303" si="2306">$H1296*PR1296</f>
        <v>7118258</v>
      </c>
      <c r="PV1296" s="98">
        <f t="shared" ref="PV1296:PV1303" si="2307">$I1296*PP1296</f>
        <v>450386.47</v>
      </c>
      <c r="PW1296" s="98">
        <f t="shared" ref="PW1296:PW1303" si="2308">$J1296*PQ1296</f>
        <v>450386.47</v>
      </c>
      <c r="PX1296" s="98">
        <f t="shared" ref="PX1296:PX1303" si="2309">$K1296*PR1296</f>
        <v>450386.47</v>
      </c>
      <c r="PY1296" s="98">
        <f t="shared" ref="PY1296:PY1303" si="2310">$F1296*PY$1306</f>
        <v>40117.82</v>
      </c>
      <c r="PZ1296" s="98">
        <f t="shared" ref="PZ1296:PZ1303" si="2311">$G1296*PZ$1306</f>
        <v>45392.77</v>
      </c>
      <c r="QA1296" s="98">
        <f t="shared" ref="QA1296:QA1303" si="2312">$H1296*QA$1306</f>
        <v>50319.37</v>
      </c>
      <c r="QB1296" s="98">
        <f t="shared" ref="QB1296:QB1303" si="2313">$I1296*QB$1306</f>
        <v>2842.48</v>
      </c>
      <c r="QC1296" s="98">
        <f t="shared" ref="QC1296:QC1303" si="2314">$J1296*QC$1306</f>
        <v>2405.64</v>
      </c>
      <c r="QD1296" s="98">
        <f t="shared" ref="QD1296:QD1303" si="2315">$K1296*QD$1306</f>
        <v>2196.66</v>
      </c>
      <c r="QE1296" s="98">
        <f t="shared" ref="QE1296:QG1303" si="2316">PP1296*PY1296</f>
        <v>6940382.8600000003</v>
      </c>
      <c r="QF1296" s="98">
        <f t="shared" si="2316"/>
        <v>7852949.21</v>
      </c>
      <c r="QG1296" s="98">
        <f t="shared" si="2316"/>
        <v>8705251.0099999998</v>
      </c>
      <c r="QH1296" s="98">
        <f t="shared" ref="QH1296:QJ1303" si="2317">PP1296*QB1296</f>
        <v>491749.04</v>
      </c>
      <c r="QI1296" s="98">
        <f t="shared" si="2317"/>
        <v>416175.72</v>
      </c>
      <c r="QJ1296" s="98">
        <f t="shared" si="2317"/>
        <v>380022.18</v>
      </c>
      <c r="QK1296" s="103">
        <v>92</v>
      </c>
      <c r="QL1296" s="103">
        <v>92</v>
      </c>
      <c r="QM1296" s="103">
        <v>92</v>
      </c>
      <c r="QN1296" s="98">
        <f t="shared" ref="QN1296:QN1303" si="2318">$F1296*QK1296</f>
        <v>3305928</v>
      </c>
      <c r="QO1296" s="98">
        <f t="shared" ref="QO1296:QO1303" si="2319">$G1296*QL1296</f>
        <v>3584872</v>
      </c>
      <c r="QP1296" s="98">
        <f t="shared" ref="QP1296:QP1303" si="2320">$H1296*QM1296</f>
        <v>3785432</v>
      </c>
      <c r="QQ1296" s="98">
        <f t="shared" ref="QQ1296:QQ1303" si="2321">$I1296*QK1296</f>
        <v>239511.88</v>
      </c>
      <c r="QR1296" s="98">
        <f t="shared" ref="QR1296:QR1303" si="2322">$J1296*QL1296</f>
        <v>239511.88</v>
      </c>
      <c r="QS1296" s="98">
        <f t="shared" ref="QS1296:QS1303" si="2323">$K1296*QM1296</f>
        <v>239511.88</v>
      </c>
      <c r="QT1296" s="98">
        <f t="shared" ref="QT1296:QT1303" si="2324">$F1296*QT$1306</f>
        <v>39756.1</v>
      </c>
      <c r="QU1296" s="98">
        <f t="shared" ref="QU1296:QU1303" si="2325">$G1296*QU$1306</f>
        <v>44888.49</v>
      </c>
      <c r="QV1296" s="98">
        <f t="shared" ref="QV1296:QV1303" si="2326">$H1296*QV$1306</f>
        <v>49646.07</v>
      </c>
      <c r="QW1296" s="98">
        <f t="shared" ref="QW1296:QW1303" si="2327">$I1296*QW$1306</f>
        <v>2022.78</v>
      </c>
      <c r="QX1296" s="98">
        <f t="shared" ref="QX1296:QX1303" si="2328">$J1296*QX$1306</f>
        <v>1668.49</v>
      </c>
      <c r="QY1296" s="98">
        <f t="shared" ref="QY1296:QY1303" si="2329">$K1296*QY$1306</f>
        <v>1464.88</v>
      </c>
      <c r="QZ1296" s="98">
        <f t="shared" ref="QZ1296:RB1303" si="2330">QK1296*QT1296</f>
        <v>3657561.2</v>
      </c>
      <c r="RA1296" s="98">
        <f t="shared" si="2330"/>
        <v>4129741.08</v>
      </c>
      <c r="RB1296" s="98">
        <f t="shared" si="2330"/>
        <v>4567438.4400000004</v>
      </c>
      <c r="RC1296" s="98">
        <f t="shared" ref="RC1296:RE1303" si="2331">QK1296*QW1296</f>
        <v>186095.76</v>
      </c>
      <c r="RD1296" s="98">
        <f t="shared" si="2331"/>
        <v>153501.07999999999</v>
      </c>
      <c r="RE1296" s="98">
        <f t="shared" si="2331"/>
        <v>134768.95999999999</v>
      </c>
      <c r="RF1296" s="103">
        <v>53</v>
      </c>
      <c r="RG1296" s="103">
        <v>53</v>
      </c>
      <c r="RH1296" s="103">
        <v>53</v>
      </c>
      <c r="RI1296" s="98">
        <f t="shared" ref="RI1296:RI1303" si="2332">$F1296*RF1296</f>
        <v>1904502</v>
      </c>
      <c r="RJ1296" s="98">
        <f t="shared" ref="RJ1296:RJ1303" si="2333">$G1296*RG1296</f>
        <v>2065198</v>
      </c>
      <c r="RK1296" s="98">
        <f t="shared" ref="RK1296:RK1303" si="2334">$H1296*RH1296</f>
        <v>2180738</v>
      </c>
      <c r="RL1296" s="98">
        <f t="shared" ref="RL1296:RL1303" si="2335">$I1296*RF1296</f>
        <v>137979.67000000001</v>
      </c>
      <c r="RM1296" s="98">
        <f t="shared" ref="RM1296:RM1303" si="2336">$J1296*RG1296</f>
        <v>137979.67000000001</v>
      </c>
      <c r="RN1296" s="98">
        <f t="shared" ref="RN1296:RN1303" si="2337">$K1296*RH1296</f>
        <v>137979.67000000001</v>
      </c>
      <c r="RO1296" s="98">
        <f t="shared" ref="RO1296:RO1303" si="2338">$F1296*RO$1306</f>
        <v>40826.33</v>
      </c>
      <c r="RP1296" s="98">
        <f t="shared" ref="RP1296:RP1303" si="2339">$G1296*RP$1306</f>
        <v>46085.2</v>
      </c>
      <c r="RQ1296" s="98">
        <f t="shared" ref="RQ1296:RQ1303" si="2340">$H1296*RQ$1306</f>
        <v>50960.39</v>
      </c>
      <c r="RR1296" s="98">
        <f t="shared" ref="RR1296:RR1303" si="2341">$I1296*RR$1306</f>
        <v>2149.1799999999998</v>
      </c>
      <c r="RS1296" s="98">
        <f t="shared" ref="RS1296:RS1303" si="2342">$J1296*RS$1306</f>
        <v>1782.81</v>
      </c>
      <c r="RT1296" s="98">
        <f t="shared" ref="RT1296:RT1303" si="2343">$K1296*RT$1306</f>
        <v>1574.62</v>
      </c>
      <c r="RU1296" s="98">
        <f t="shared" ref="RU1296:RW1303" si="2344">RF1296*RO1296</f>
        <v>2163795.4900000002</v>
      </c>
      <c r="RV1296" s="98">
        <f t="shared" si="2344"/>
        <v>2442515.6</v>
      </c>
      <c r="RW1296" s="98">
        <f t="shared" si="2344"/>
        <v>2700900.67</v>
      </c>
      <c r="RX1296" s="98">
        <f t="shared" ref="RX1296:RZ1303" si="2345">RF1296*RR1296</f>
        <v>113906.54</v>
      </c>
      <c r="RY1296" s="98">
        <f t="shared" si="2345"/>
        <v>94488.93</v>
      </c>
      <c r="RZ1296" s="98">
        <f t="shared" si="2345"/>
        <v>83454.86</v>
      </c>
      <c r="SA1296" s="103">
        <v>35</v>
      </c>
      <c r="SB1296" s="103">
        <v>35</v>
      </c>
      <c r="SC1296" s="103">
        <v>35</v>
      </c>
      <c r="SD1296" s="98">
        <f t="shared" ref="SD1296:SD1303" si="2346">$F1296*SA1296</f>
        <v>1257690</v>
      </c>
      <c r="SE1296" s="98">
        <f t="shared" ref="SE1296:SE1303" si="2347">$G1296*SB1296</f>
        <v>1363810</v>
      </c>
      <c r="SF1296" s="98">
        <f t="shared" ref="SF1296:SF1303" si="2348">$H1296*SC1296</f>
        <v>1440110</v>
      </c>
      <c r="SG1296" s="98">
        <f t="shared" ref="SG1296:SG1303" si="2349">$I1296*SA1296</f>
        <v>91118.65</v>
      </c>
      <c r="SH1296" s="98">
        <f t="shared" ref="SH1296:SH1303" si="2350">$J1296*SB1296</f>
        <v>91118.65</v>
      </c>
      <c r="SI1296" s="98">
        <f t="shared" ref="SI1296:SI1303" si="2351">$K1296*SC1296</f>
        <v>91118.65</v>
      </c>
      <c r="SJ1296" s="98">
        <f t="shared" ref="SJ1296:SJ1303" si="2352">$F1296*SJ$1306</f>
        <v>40248.410000000003</v>
      </c>
      <c r="SK1296" s="98">
        <f t="shared" ref="SK1296:SK1303" si="2353">$G1296*SK$1306</f>
        <v>45552.46</v>
      </c>
      <c r="SL1296" s="98">
        <f t="shared" ref="SL1296:SL1303" si="2354">$H1296*SL$1306</f>
        <v>50514.05</v>
      </c>
      <c r="SM1296" s="98">
        <f t="shared" ref="SM1296:SM1303" si="2355">$I1296*SM$1306</f>
        <v>3778.11</v>
      </c>
      <c r="SN1296" s="98">
        <f t="shared" ref="SN1296:SN1303" si="2356">$J1296*SN$1306</f>
        <v>3168.21</v>
      </c>
      <c r="SO1296" s="98">
        <f t="shared" ref="SO1296:SO1303" si="2357">$K1296*SO$1306</f>
        <v>2843.06</v>
      </c>
      <c r="SP1296" s="98">
        <f t="shared" ref="SP1296:SR1303" si="2358">SA1296*SJ1296</f>
        <v>1408694.35</v>
      </c>
      <c r="SQ1296" s="98">
        <f t="shared" si="2358"/>
        <v>1594336.1</v>
      </c>
      <c r="SR1296" s="98">
        <f t="shared" si="2358"/>
        <v>1767991.75</v>
      </c>
      <c r="SS1296" s="98">
        <f t="shared" ref="SS1296:SU1303" si="2359">SA1296*SM1296</f>
        <v>132233.85</v>
      </c>
      <c r="ST1296" s="98">
        <f t="shared" si="2359"/>
        <v>110887.35</v>
      </c>
      <c r="SU1296" s="98">
        <f t="shared" si="2359"/>
        <v>99507.1</v>
      </c>
      <c r="SV1296" s="103">
        <v>99</v>
      </c>
      <c r="SW1296" s="103">
        <v>99</v>
      </c>
      <c r="SX1296" s="103">
        <v>99</v>
      </c>
      <c r="SY1296" s="98">
        <f t="shared" ref="SY1296:SY1303" si="2360">$F1296*SV1296</f>
        <v>3557466</v>
      </c>
      <c r="SZ1296" s="98">
        <f t="shared" ref="SZ1296:SZ1303" si="2361">$G1296*SW1296</f>
        <v>3857634</v>
      </c>
      <c r="TA1296" s="98">
        <f t="shared" ref="TA1296:TA1303" si="2362">$H1296*SX1296</f>
        <v>4073454</v>
      </c>
      <c r="TB1296" s="98">
        <f t="shared" ref="TB1296:TB1303" si="2363">$I1296*SV1296</f>
        <v>257735.61</v>
      </c>
      <c r="TC1296" s="98">
        <f t="shared" ref="TC1296:TC1303" si="2364">$J1296*SW1296</f>
        <v>257735.61</v>
      </c>
      <c r="TD1296" s="98">
        <f t="shared" ref="TD1296:TD1303" si="2365">$K1296*SX1296</f>
        <v>257735.61</v>
      </c>
      <c r="TE1296" s="98">
        <f t="shared" ref="TE1296:TE1303" si="2366">$F1296*TE$1306</f>
        <v>39959.57</v>
      </c>
      <c r="TF1296" s="98">
        <f t="shared" ref="TF1296:TF1303" si="2367">$G1296*TF$1306</f>
        <v>45151.360000000001</v>
      </c>
      <c r="TG1296" s="98">
        <f t="shared" ref="TG1296:TG1303" si="2368">$H1296*TG$1306</f>
        <v>49977.36</v>
      </c>
      <c r="TH1296" s="98">
        <f t="shared" ref="TH1296:TH1303" si="2369">$I1296*TH$1306</f>
        <v>2331.5500000000002</v>
      </c>
      <c r="TI1296" s="98">
        <f t="shared" ref="TI1296:TI1303" si="2370">$J1296*TI$1306</f>
        <v>1934.35</v>
      </c>
      <c r="TJ1296" s="98">
        <f t="shared" ref="TJ1296:TJ1303" si="2371">$K1296*TJ$1306</f>
        <v>1709.28</v>
      </c>
      <c r="TK1296" s="98">
        <f t="shared" ref="TK1296:TM1303" si="2372">SV1296*TE1296</f>
        <v>3955997.43</v>
      </c>
      <c r="TL1296" s="98">
        <f t="shared" si="2372"/>
        <v>4469984.6399999997</v>
      </c>
      <c r="TM1296" s="98">
        <f t="shared" si="2372"/>
        <v>4947758.6399999997</v>
      </c>
      <c r="TN1296" s="98">
        <f t="shared" ref="TN1296:TP1303" si="2373">SV1296*TH1296</f>
        <v>230823.45</v>
      </c>
      <c r="TO1296" s="98">
        <f t="shared" si="2373"/>
        <v>191500.65</v>
      </c>
      <c r="TP1296" s="98">
        <f t="shared" si="2373"/>
        <v>169218.72</v>
      </c>
      <c r="TQ1296" s="103">
        <v>49</v>
      </c>
      <c r="TR1296" s="103">
        <v>49</v>
      </c>
      <c r="TS1296" s="103">
        <v>49</v>
      </c>
      <c r="TT1296" s="98">
        <f t="shared" ref="TT1296:TT1303" si="2374">$F1296*TQ1296</f>
        <v>1760766</v>
      </c>
      <c r="TU1296" s="98">
        <f t="shared" ref="TU1296:TU1303" si="2375">$G1296*TR1296</f>
        <v>1909334</v>
      </c>
      <c r="TV1296" s="98">
        <f t="shared" ref="TV1296:TV1303" si="2376">$H1296*TS1296</f>
        <v>2016154</v>
      </c>
      <c r="TW1296" s="98">
        <f t="shared" ref="TW1296:TW1303" si="2377">$I1296*TQ1296</f>
        <v>127566.11</v>
      </c>
      <c r="TX1296" s="98">
        <f t="shared" ref="TX1296:TX1303" si="2378">$J1296*TR1296</f>
        <v>127566.11</v>
      </c>
      <c r="TY1296" s="98">
        <f t="shared" ref="TY1296:TY1303" si="2379">$K1296*TS1296</f>
        <v>127566.11</v>
      </c>
      <c r="TZ1296" s="98">
        <f t="shared" ref="TZ1296:TZ1303" si="2380">$F1296*TZ$1306</f>
        <v>39545.269999999997</v>
      </c>
      <c r="UA1296" s="98">
        <f t="shared" ref="UA1296:UA1303" si="2381">$G1296*UA$1306</f>
        <v>44720.06</v>
      </c>
      <c r="UB1296" s="98">
        <f t="shared" ref="UB1296:UB1303" si="2382">$H1296*UB$1306</f>
        <v>49544.2</v>
      </c>
      <c r="UC1296" s="98">
        <f t="shared" ref="UC1296:UC1303" si="2383">$I1296*UC$1306</f>
        <v>2805.82</v>
      </c>
      <c r="UD1296" s="98">
        <f t="shared" ref="UD1296:UD1303" si="2384">$J1296*UD$1306</f>
        <v>2390.14</v>
      </c>
      <c r="UE1296" s="98">
        <f t="shared" ref="UE1296:UE1303" si="2385">$K1296*UE$1306</f>
        <v>2152.27</v>
      </c>
      <c r="UF1296" s="98">
        <f t="shared" ref="UF1296:UH1303" si="2386">TQ1296*TZ1296</f>
        <v>1937718.23</v>
      </c>
      <c r="UG1296" s="98">
        <f t="shared" si="2386"/>
        <v>2191282.94</v>
      </c>
      <c r="UH1296" s="98">
        <f t="shared" si="2386"/>
        <v>2427665.7999999998</v>
      </c>
      <c r="UI1296" s="98">
        <f t="shared" ref="UI1296:UK1303" si="2387">TQ1296*UC1296</f>
        <v>137485.18</v>
      </c>
      <c r="UJ1296" s="98">
        <f t="shared" si="2387"/>
        <v>117116.86</v>
      </c>
      <c r="UK1296" s="98">
        <f t="shared" si="2387"/>
        <v>105461.23</v>
      </c>
      <c r="UL1296" s="103">
        <v>123</v>
      </c>
      <c r="UM1296" s="103">
        <v>123</v>
      </c>
      <c r="UN1296" s="103">
        <v>123</v>
      </c>
      <c r="UO1296" s="98">
        <f t="shared" ref="UO1296:UO1303" si="2388">$F1296*UL1296</f>
        <v>4419882</v>
      </c>
      <c r="UP1296" s="98">
        <f t="shared" ref="UP1296:UP1303" si="2389">$G1296*UM1296</f>
        <v>4792818</v>
      </c>
      <c r="UQ1296" s="98">
        <f t="shared" ref="UQ1296:UQ1303" si="2390">$H1296*UN1296</f>
        <v>5060958</v>
      </c>
      <c r="UR1296" s="98">
        <f t="shared" ref="UR1296:UR1303" si="2391">$I1296*UL1296</f>
        <v>320216.96999999997</v>
      </c>
      <c r="US1296" s="98">
        <f t="shared" ref="US1296:US1303" si="2392">$J1296*UM1296</f>
        <v>320216.96999999997</v>
      </c>
      <c r="UT1296" s="98">
        <f t="shared" ref="UT1296:UT1303" si="2393">$K1296*UN1296</f>
        <v>320216.96999999997</v>
      </c>
      <c r="UU1296" s="98">
        <f t="shared" ref="UU1296:UU1303" si="2394">$F1296*UU$1306</f>
        <v>40174.01</v>
      </c>
      <c r="UV1296" s="98">
        <f t="shared" ref="UV1296:UV1303" si="2395">$G1296*UV$1306</f>
        <v>45518.91</v>
      </c>
      <c r="UW1296" s="98">
        <f t="shared" ref="UW1296:UW1303" si="2396">$H1296*UW$1306</f>
        <v>50511.39</v>
      </c>
      <c r="UX1296" s="98">
        <f t="shared" ref="UX1296:UX1303" si="2397">$I1296*UX$1306</f>
        <v>1470.12</v>
      </c>
      <c r="UY1296" s="98">
        <f t="shared" ref="UY1296:UY1303" si="2398">$J1296*UY$1306</f>
        <v>1228.3599999999999</v>
      </c>
      <c r="UZ1296" s="98">
        <f t="shared" ref="UZ1296:UZ1303" si="2399">$K1296*UZ$1306</f>
        <v>1055.0899999999999</v>
      </c>
      <c r="VA1296" s="98">
        <f t="shared" ref="VA1296:VC1303" si="2400">UL1296*UU1296</f>
        <v>4941403.2300000004</v>
      </c>
      <c r="VB1296" s="98">
        <f t="shared" si="2400"/>
        <v>5598825.9299999997</v>
      </c>
      <c r="VC1296" s="98">
        <f t="shared" si="2400"/>
        <v>6212900.9699999997</v>
      </c>
      <c r="VD1296" s="98">
        <f t="shared" ref="VD1296:VF1303" si="2401">UL1296*UX1296</f>
        <v>180824.76</v>
      </c>
      <c r="VE1296" s="98">
        <f t="shared" si="2401"/>
        <v>151088.28</v>
      </c>
      <c r="VF1296" s="98">
        <f t="shared" si="2401"/>
        <v>129776.07</v>
      </c>
      <c r="VG1296" s="103">
        <v>65</v>
      </c>
      <c r="VH1296" s="103">
        <v>65</v>
      </c>
      <c r="VI1296" s="103">
        <v>65</v>
      </c>
      <c r="VJ1296" s="98">
        <f t="shared" ref="VJ1296:VJ1303" si="2402">$F1296*VG1296</f>
        <v>2335710</v>
      </c>
      <c r="VK1296" s="98">
        <f t="shared" ref="VK1296:VK1303" si="2403">$G1296*VH1296</f>
        <v>2532790</v>
      </c>
      <c r="VL1296" s="98">
        <f t="shared" ref="VL1296:VL1303" si="2404">$H1296*VI1296</f>
        <v>2674490</v>
      </c>
      <c r="VM1296" s="98">
        <f t="shared" ref="VM1296:VM1303" si="2405">$I1296*VG1296</f>
        <v>169220.35</v>
      </c>
      <c r="VN1296" s="98">
        <f t="shared" ref="VN1296:VN1303" si="2406">$J1296*VH1296</f>
        <v>169220.35</v>
      </c>
      <c r="VO1296" s="98">
        <f t="shared" ref="VO1296:VO1303" si="2407">$K1296*VI1296</f>
        <v>169220.35</v>
      </c>
      <c r="VP1296" s="98">
        <f t="shared" ref="VP1296:VP1303" si="2408">$F1296*VP$1306</f>
        <v>39526.629999999997</v>
      </c>
      <c r="VQ1296" s="98">
        <f t="shared" ref="VQ1296:VQ1303" si="2409">$G1296*VQ$1306</f>
        <v>44591.9</v>
      </c>
      <c r="VR1296" s="98">
        <f t="shared" ref="VR1296:VR1303" si="2410">$H1296*VR$1306</f>
        <v>49272.26</v>
      </c>
      <c r="VS1296" s="98">
        <f t="shared" ref="VS1296:VS1303" si="2411">$I1296*VS$1306</f>
        <v>1818.11</v>
      </c>
      <c r="VT1296" s="98">
        <f t="shared" ref="VT1296:VT1303" si="2412">$J1296*VT$1306</f>
        <v>1529.24</v>
      </c>
      <c r="VU1296" s="98">
        <f t="shared" ref="VU1296:VU1303" si="2413">$K1296*VU$1306</f>
        <v>1339.28</v>
      </c>
      <c r="VV1296" s="98">
        <f t="shared" ref="VV1296:VX1303" si="2414">VG1296*VP1296</f>
        <v>2569230.9500000002</v>
      </c>
      <c r="VW1296" s="98">
        <f t="shared" si="2414"/>
        <v>2898473.5</v>
      </c>
      <c r="VX1296" s="98">
        <f t="shared" si="2414"/>
        <v>3202696.9</v>
      </c>
      <c r="VY1296" s="98">
        <f t="shared" ref="VY1296:WA1303" si="2415">VG1296*VS1296</f>
        <v>118177.15</v>
      </c>
      <c r="VZ1296" s="98">
        <f t="shared" si="2415"/>
        <v>99400.6</v>
      </c>
      <c r="WA1296" s="98">
        <f t="shared" si="2415"/>
        <v>87053.2</v>
      </c>
      <c r="WB1296" s="103">
        <v>137</v>
      </c>
      <c r="WC1296" s="103">
        <v>137</v>
      </c>
      <c r="WD1296" s="103">
        <v>137</v>
      </c>
      <c r="WE1296" s="98">
        <f t="shared" ref="WE1296:WE1303" si="2416">$F1296*WB1296</f>
        <v>4922958</v>
      </c>
      <c r="WF1296" s="98">
        <f t="shared" ref="WF1296:WF1303" si="2417">$G1296*WC1296</f>
        <v>5338342</v>
      </c>
      <c r="WG1296" s="98">
        <f t="shared" ref="WG1296:WG1303" si="2418">$H1296*WD1296</f>
        <v>5637002</v>
      </c>
      <c r="WH1296" s="98">
        <f t="shared" ref="WH1296:WH1303" si="2419">$I1296*WB1296</f>
        <v>356664.43</v>
      </c>
      <c r="WI1296" s="98">
        <f t="shared" ref="WI1296:WI1303" si="2420">$J1296*WC1296</f>
        <v>356664.43</v>
      </c>
      <c r="WJ1296" s="98">
        <f t="shared" ref="WJ1296:WJ1303" si="2421">$K1296*WD1296</f>
        <v>356664.43</v>
      </c>
      <c r="WK1296" s="98">
        <f t="shared" ref="WK1296:WK1303" si="2422">$F1296*WK$1306</f>
        <v>40143.980000000003</v>
      </c>
      <c r="WL1296" s="98">
        <f t="shared" ref="WL1296:WL1303" si="2423">$G1296*WL$1306</f>
        <v>45409.599999999999</v>
      </c>
      <c r="WM1296" s="98">
        <f t="shared" ref="WM1296:WM1303" si="2424">$H1296*WM$1306</f>
        <v>50321.25</v>
      </c>
      <c r="WN1296" s="98">
        <f t="shared" ref="WN1296:WN1303" si="2425">$I1296*WN$1306</f>
        <v>2115.85</v>
      </c>
      <c r="WO1296" s="98">
        <f t="shared" ref="WO1296:WO1303" si="2426">$J1296*WO$1306</f>
        <v>1765.07</v>
      </c>
      <c r="WP1296" s="98">
        <f t="shared" ref="WP1296:WP1303" si="2427">$K1296*WP$1306</f>
        <v>1533.8</v>
      </c>
      <c r="WQ1296" s="98">
        <f t="shared" ref="WQ1296:WS1303" si="2428">WB1296*WK1296</f>
        <v>5499725.2599999998</v>
      </c>
      <c r="WR1296" s="98">
        <f t="shared" si="2428"/>
        <v>6221115.2000000002</v>
      </c>
      <c r="WS1296" s="98">
        <f t="shared" si="2428"/>
        <v>6894011.25</v>
      </c>
      <c r="WT1296" s="98">
        <f t="shared" ref="WT1296:WV1303" si="2429">WB1296*WN1296</f>
        <v>289871.45</v>
      </c>
      <c r="WU1296" s="98">
        <f t="shared" si="2429"/>
        <v>241814.59</v>
      </c>
      <c r="WV1296" s="98">
        <f t="shared" si="2429"/>
        <v>210130.6</v>
      </c>
      <c r="WW1296" s="103">
        <v>129</v>
      </c>
      <c r="WX1296" s="103">
        <v>129</v>
      </c>
      <c r="WY1296" s="103">
        <v>129</v>
      </c>
      <c r="WZ1296" s="98">
        <f t="shared" ref="WZ1296:WZ1303" si="2430">$F1296*WW1296</f>
        <v>4635486</v>
      </c>
      <c r="XA1296" s="98">
        <f t="shared" ref="XA1296:XA1303" si="2431">$G1296*WX1296</f>
        <v>5026614</v>
      </c>
      <c r="XB1296" s="98">
        <f t="shared" ref="XB1296:XB1303" si="2432">$H1296*WY1296</f>
        <v>5307834</v>
      </c>
      <c r="XC1296" s="98">
        <f t="shared" ref="XC1296:XC1303" si="2433">$I1296*WW1296</f>
        <v>335837.31</v>
      </c>
      <c r="XD1296" s="98">
        <f t="shared" ref="XD1296:XD1303" si="2434">$J1296*WX1296</f>
        <v>335837.31</v>
      </c>
      <c r="XE1296" s="98">
        <f t="shared" ref="XE1296:XE1303" si="2435">$K1296*WY1296</f>
        <v>335837.31</v>
      </c>
      <c r="XF1296" s="98">
        <f t="shared" ref="XF1296:XF1303" si="2436">$F1296*XF$1306</f>
        <v>39926.589999999997</v>
      </c>
      <c r="XG1296" s="98">
        <f t="shared" ref="XG1296:XG1303" si="2437">$G1296*XG$1306</f>
        <v>45089.85</v>
      </c>
      <c r="XH1296" s="98">
        <f t="shared" ref="XH1296:XH1303" si="2438">$H1296*XH$1306</f>
        <v>49878.720000000001</v>
      </c>
      <c r="XI1296" s="98">
        <f t="shared" ref="XI1296:XI1303" si="2439">$I1296*XI$1306</f>
        <v>1573.25</v>
      </c>
      <c r="XJ1296" s="98">
        <f t="shared" ref="XJ1296:XJ1303" si="2440">$J1296*XJ$1306</f>
        <v>1324.87</v>
      </c>
      <c r="XK1296" s="98">
        <f t="shared" ref="XK1296:XK1303" si="2441">$K1296*XK$1306</f>
        <v>1169.77</v>
      </c>
      <c r="XL1296" s="98">
        <f t="shared" ref="XL1296:XN1303" si="2442">WW1296*XF1296</f>
        <v>5150530.1100000003</v>
      </c>
      <c r="XM1296" s="98">
        <f t="shared" si="2442"/>
        <v>5816590.6500000004</v>
      </c>
      <c r="XN1296" s="98">
        <f t="shared" si="2442"/>
        <v>6434354.8799999999</v>
      </c>
      <c r="XO1296" s="98">
        <f t="shared" ref="XO1296:XQ1303" si="2443">WW1296*XI1296</f>
        <v>202949.25</v>
      </c>
      <c r="XP1296" s="98">
        <f t="shared" si="2443"/>
        <v>170908.23</v>
      </c>
      <c r="XQ1296" s="98">
        <f t="shared" si="2443"/>
        <v>150900.32999999999</v>
      </c>
      <c r="XR1296" s="103"/>
      <c r="XS1296" s="103"/>
      <c r="XT1296" s="103"/>
      <c r="XU1296" s="98">
        <f t="shared" ref="XU1296:XU1303" si="2444">$F1296*XR1296</f>
        <v>0</v>
      </c>
      <c r="XV1296" s="98">
        <f t="shared" ref="XV1296:XV1303" si="2445">$G1296*XS1296</f>
        <v>0</v>
      </c>
      <c r="XW1296" s="98">
        <f t="shared" ref="XW1296:XW1303" si="2446">$H1296*XT1296</f>
        <v>0</v>
      </c>
      <c r="XX1296" s="98">
        <f t="shared" ref="XX1296:XX1303" si="2447">$I1296*XR1296</f>
        <v>0</v>
      </c>
      <c r="XY1296" s="98">
        <f t="shared" ref="XY1296:XY1303" si="2448">$J1296*XS1296</f>
        <v>0</v>
      </c>
      <c r="XZ1296" s="98">
        <f t="shared" ref="XZ1296:XZ1303" si="2449">$K1296*XT1296</f>
        <v>0</v>
      </c>
      <c r="YA1296" s="98">
        <f t="shared" ref="YA1296:YA1303" si="2450">$F1296*YA$1306</f>
        <v>0</v>
      </c>
      <c r="YB1296" s="98">
        <f t="shared" ref="YB1296:YB1303" si="2451">$G1296*YB$1306</f>
        <v>0</v>
      </c>
      <c r="YC1296" s="98">
        <f t="shared" ref="YC1296:YC1303" si="2452">$H1296*YC$1306</f>
        <v>0</v>
      </c>
      <c r="YD1296" s="98">
        <f t="shared" ref="YD1296:YD1303" si="2453">$I1296*YD$1306</f>
        <v>0</v>
      </c>
      <c r="YE1296" s="98">
        <f t="shared" ref="YE1296:YE1303" si="2454">$J1296*YE$1306</f>
        <v>0</v>
      </c>
      <c r="YF1296" s="98">
        <f t="shared" ref="YF1296:YF1303" si="2455">$K1296*YF$1306</f>
        <v>0</v>
      </c>
      <c r="YG1296" s="98">
        <f t="shared" ref="YG1296:YI1303" si="2456">XR1296*YA1296</f>
        <v>0</v>
      </c>
      <c r="YH1296" s="98">
        <f t="shared" si="2456"/>
        <v>0</v>
      </c>
      <c r="YI1296" s="98">
        <f t="shared" si="2456"/>
        <v>0</v>
      </c>
      <c r="YJ1296" s="98">
        <f t="shared" ref="YJ1296:YL1303" si="2457">XR1296*YD1296</f>
        <v>0</v>
      </c>
      <c r="YK1296" s="98">
        <f t="shared" si="2457"/>
        <v>0</v>
      </c>
      <c r="YL1296" s="98">
        <f t="shared" si="2457"/>
        <v>0</v>
      </c>
      <c r="YM1296" s="146">
        <f t="shared" ref="YM1296:YO1303" si="2458">L1296+AG1296+BB1296+BW1296+CR1296+DM1296+EH1296+FC1296+FX1296+GS1296+HN1296+II1296+JD1296+JY1296+KT1296+LO1296+MJ1296+NE1296+NZ1296+OU1296+PP1296+QK1296+RF1296+SA1296+SV1296+TQ1296+UL1296+VG1296+WB1296+WW1296+XR1296</f>
        <v>2572</v>
      </c>
      <c r="YN1296" s="146">
        <f t="shared" si="2458"/>
        <v>2572</v>
      </c>
      <c r="YO1296" s="146">
        <f t="shared" si="2458"/>
        <v>2572</v>
      </c>
      <c r="YP1296" s="98">
        <f t="shared" ref="YP1296:YP1303" si="2459">$F1296*YM1296</f>
        <v>92422248</v>
      </c>
      <c r="YQ1296" s="98">
        <f t="shared" ref="YQ1296:YQ1303" si="2460">$G1296*YN1296</f>
        <v>100220552</v>
      </c>
      <c r="YR1296" s="98">
        <f t="shared" ref="YR1296:YR1303" si="2461">$H1296*YO1296</f>
        <v>105827512</v>
      </c>
      <c r="YS1296" s="98">
        <f t="shared" ref="YS1296:YS1303" si="2462">$I1296*YM1296</f>
        <v>6695919.0800000001</v>
      </c>
      <c r="YT1296" s="98">
        <f t="shared" ref="YT1296:YT1303" si="2463">$J1296*YN1296</f>
        <v>6695919.0800000001</v>
      </c>
      <c r="YU1296" s="98">
        <f t="shared" ref="YU1296:YU1303" si="2464">$K1296*YO1296</f>
        <v>6695919.0800000001</v>
      </c>
      <c r="YV1296" s="98">
        <f t="shared" ref="YV1296:YV1303" si="2465">$F1296*YV$1306</f>
        <v>40082.39</v>
      </c>
      <c r="YW1296" s="98">
        <f t="shared" ref="YW1296:YW1303" si="2466">$G1296*YW$1306</f>
        <v>45335.05</v>
      </c>
      <c r="YX1296" s="98">
        <f t="shared" ref="YX1296:YX1303" si="2467">$H1296*YX$1306</f>
        <v>50233.18</v>
      </c>
      <c r="YY1296" s="98">
        <f t="shared" ref="YY1296:YY1303" si="2468">$I1296*YY$1306</f>
        <v>2269.19</v>
      </c>
      <c r="YZ1296" s="98">
        <f t="shared" ref="YZ1296:YZ1303" si="2469">$J1296*YZ$1306</f>
        <v>1907.51</v>
      </c>
      <c r="ZA1296" s="98">
        <f t="shared" ref="ZA1296:ZA1303" si="2470">$K1296*ZA$1306</f>
        <v>1708.45</v>
      </c>
      <c r="ZB1296" s="98">
        <f t="shared" ref="ZB1296:ZD1303" si="2471">YM1296*YV1296</f>
        <v>103091907.08</v>
      </c>
      <c r="ZC1296" s="98">
        <f t="shared" si="2471"/>
        <v>116601748.59999999</v>
      </c>
      <c r="ZD1296" s="98">
        <f t="shared" si="2471"/>
        <v>129199738.95999999</v>
      </c>
      <c r="ZE1296" s="98">
        <f t="shared" ref="ZE1296:ZG1303" si="2472">YM1296*YY1296</f>
        <v>5836356.6799999997</v>
      </c>
      <c r="ZF1296" s="98">
        <f t="shared" si="2472"/>
        <v>4906115.72</v>
      </c>
      <c r="ZG1296" s="98">
        <f t="shared" si="2472"/>
        <v>4394133.4000000004</v>
      </c>
    </row>
    <row r="1297" spans="1:683" ht="72" hidden="1">
      <c r="A1297" s="93" t="s">
        <v>715</v>
      </c>
      <c r="B1297" s="297"/>
      <c r="C1297" s="5"/>
      <c r="D1297" s="652"/>
      <c r="E1297" s="286"/>
      <c r="F1297" s="111">
        <f t="shared" si="2022"/>
        <v>0</v>
      </c>
      <c r="G1297" s="111">
        <f t="shared" si="2022"/>
        <v>0</v>
      </c>
      <c r="H1297" s="111">
        <f t="shared" si="2022"/>
        <v>0</v>
      </c>
      <c r="I1297" s="98">
        <f t="shared" si="2023"/>
        <v>0</v>
      </c>
      <c r="J1297" s="98">
        <f t="shared" si="2023"/>
        <v>0</v>
      </c>
      <c r="K1297" s="98">
        <f t="shared" si="2023"/>
        <v>0</v>
      </c>
      <c r="L1297" s="103"/>
      <c r="M1297" s="103"/>
      <c r="N1297" s="103"/>
      <c r="O1297" s="98">
        <f t="shared" si="2024"/>
        <v>0</v>
      </c>
      <c r="P1297" s="98">
        <f t="shared" si="2025"/>
        <v>0</v>
      </c>
      <c r="Q1297" s="98">
        <f t="shared" si="2026"/>
        <v>0</v>
      </c>
      <c r="R1297" s="98">
        <f t="shared" si="2027"/>
        <v>0</v>
      </c>
      <c r="S1297" s="98">
        <f t="shared" si="2028"/>
        <v>0</v>
      </c>
      <c r="T1297" s="98">
        <f t="shared" si="2029"/>
        <v>0</v>
      </c>
      <c r="U1297" s="98">
        <f t="shared" si="2030"/>
        <v>0</v>
      </c>
      <c r="V1297" s="98">
        <f t="shared" si="2031"/>
        <v>0</v>
      </c>
      <c r="W1297" s="98">
        <f t="shared" si="2032"/>
        <v>0</v>
      </c>
      <c r="X1297" s="98">
        <f t="shared" si="2033"/>
        <v>0</v>
      </c>
      <c r="Y1297" s="98">
        <f t="shared" si="2034"/>
        <v>0</v>
      </c>
      <c r="Z1297" s="98">
        <f t="shared" si="2035"/>
        <v>0</v>
      </c>
      <c r="AA1297" s="98">
        <f t="shared" si="2036"/>
        <v>0</v>
      </c>
      <c r="AB1297" s="98">
        <f t="shared" si="2036"/>
        <v>0</v>
      </c>
      <c r="AC1297" s="98">
        <f t="shared" si="2036"/>
        <v>0</v>
      </c>
      <c r="AD1297" s="98">
        <f t="shared" si="2037"/>
        <v>0</v>
      </c>
      <c r="AE1297" s="98">
        <f t="shared" si="2037"/>
        <v>0</v>
      </c>
      <c r="AF1297" s="98">
        <f t="shared" si="2037"/>
        <v>0</v>
      </c>
      <c r="AG1297" s="103"/>
      <c r="AH1297" s="103"/>
      <c r="AI1297" s="103"/>
      <c r="AJ1297" s="98">
        <f t="shared" si="2038"/>
        <v>0</v>
      </c>
      <c r="AK1297" s="98">
        <f t="shared" si="2039"/>
        <v>0</v>
      </c>
      <c r="AL1297" s="98">
        <f t="shared" si="2040"/>
        <v>0</v>
      </c>
      <c r="AM1297" s="98">
        <f t="shared" si="2041"/>
        <v>0</v>
      </c>
      <c r="AN1297" s="98">
        <f t="shared" si="2042"/>
        <v>0</v>
      </c>
      <c r="AO1297" s="98">
        <f t="shared" si="2043"/>
        <v>0</v>
      </c>
      <c r="AP1297" s="98">
        <f t="shared" si="2044"/>
        <v>0</v>
      </c>
      <c r="AQ1297" s="98">
        <f t="shared" si="2045"/>
        <v>0</v>
      </c>
      <c r="AR1297" s="98">
        <f t="shared" si="2046"/>
        <v>0</v>
      </c>
      <c r="AS1297" s="98">
        <f t="shared" si="2047"/>
        <v>0</v>
      </c>
      <c r="AT1297" s="98">
        <f t="shared" si="2048"/>
        <v>0</v>
      </c>
      <c r="AU1297" s="98">
        <f t="shared" si="2049"/>
        <v>0</v>
      </c>
      <c r="AV1297" s="98">
        <f t="shared" si="2050"/>
        <v>0</v>
      </c>
      <c r="AW1297" s="98">
        <f t="shared" si="2050"/>
        <v>0</v>
      </c>
      <c r="AX1297" s="98">
        <f t="shared" si="2050"/>
        <v>0</v>
      </c>
      <c r="AY1297" s="98">
        <f t="shared" si="2051"/>
        <v>0</v>
      </c>
      <c r="AZ1297" s="98">
        <f t="shared" si="2051"/>
        <v>0</v>
      </c>
      <c r="BA1297" s="98">
        <f t="shared" si="2051"/>
        <v>0</v>
      </c>
      <c r="BB1297" s="103"/>
      <c r="BC1297" s="103"/>
      <c r="BD1297" s="103"/>
      <c r="BE1297" s="98">
        <f t="shared" si="2052"/>
        <v>0</v>
      </c>
      <c r="BF1297" s="98">
        <f t="shared" si="2053"/>
        <v>0</v>
      </c>
      <c r="BG1297" s="98">
        <f t="shared" si="2054"/>
        <v>0</v>
      </c>
      <c r="BH1297" s="98">
        <f t="shared" si="2055"/>
        <v>0</v>
      </c>
      <c r="BI1297" s="98">
        <f t="shared" si="2056"/>
        <v>0</v>
      </c>
      <c r="BJ1297" s="98">
        <f t="shared" si="2057"/>
        <v>0</v>
      </c>
      <c r="BK1297" s="98">
        <f t="shared" si="2058"/>
        <v>0</v>
      </c>
      <c r="BL1297" s="98">
        <f t="shared" si="2059"/>
        <v>0</v>
      </c>
      <c r="BM1297" s="98">
        <f t="shared" si="2060"/>
        <v>0</v>
      </c>
      <c r="BN1297" s="98">
        <f t="shared" si="2061"/>
        <v>0</v>
      </c>
      <c r="BO1297" s="98">
        <f t="shared" si="2062"/>
        <v>0</v>
      </c>
      <c r="BP1297" s="98">
        <f t="shared" si="2063"/>
        <v>0</v>
      </c>
      <c r="BQ1297" s="98">
        <f t="shared" si="2064"/>
        <v>0</v>
      </c>
      <c r="BR1297" s="98">
        <f t="shared" si="2064"/>
        <v>0</v>
      </c>
      <c r="BS1297" s="98">
        <f t="shared" si="2064"/>
        <v>0</v>
      </c>
      <c r="BT1297" s="98">
        <f t="shared" si="2065"/>
        <v>0</v>
      </c>
      <c r="BU1297" s="98">
        <f t="shared" si="2065"/>
        <v>0</v>
      </c>
      <c r="BV1297" s="98">
        <f t="shared" si="2065"/>
        <v>0</v>
      </c>
      <c r="BW1297" s="103"/>
      <c r="BX1297" s="103"/>
      <c r="BY1297" s="103"/>
      <c r="BZ1297" s="98">
        <f t="shared" si="2066"/>
        <v>0</v>
      </c>
      <c r="CA1297" s="98">
        <f t="shared" si="2067"/>
        <v>0</v>
      </c>
      <c r="CB1297" s="98">
        <f t="shared" si="2068"/>
        <v>0</v>
      </c>
      <c r="CC1297" s="98">
        <f t="shared" si="2069"/>
        <v>0</v>
      </c>
      <c r="CD1297" s="98">
        <f t="shared" si="2070"/>
        <v>0</v>
      </c>
      <c r="CE1297" s="98">
        <f t="shared" si="2071"/>
        <v>0</v>
      </c>
      <c r="CF1297" s="98">
        <f t="shared" si="2072"/>
        <v>0</v>
      </c>
      <c r="CG1297" s="98">
        <f t="shared" si="2073"/>
        <v>0</v>
      </c>
      <c r="CH1297" s="98">
        <f t="shared" si="2074"/>
        <v>0</v>
      </c>
      <c r="CI1297" s="98">
        <f t="shared" si="2075"/>
        <v>0</v>
      </c>
      <c r="CJ1297" s="98">
        <f t="shared" si="2076"/>
        <v>0</v>
      </c>
      <c r="CK1297" s="98">
        <f t="shared" si="2077"/>
        <v>0</v>
      </c>
      <c r="CL1297" s="98">
        <f t="shared" si="2078"/>
        <v>0</v>
      </c>
      <c r="CM1297" s="98">
        <f t="shared" si="2078"/>
        <v>0</v>
      </c>
      <c r="CN1297" s="98">
        <f t="shared" si="2078"/>
        <v>0</v>
      </c>
      <c r="CO1297" s="98">
        <f t="shared" si="2079"/>
        <v>0</v>
      </c>
      <c r="CP1297" s="98">
        <f t="shared" si="2079"/>
        <v>0</v>
      </c>
      <c r="CQ1297" s="98">
        <f t="shared" si="2079"/>
        <v>0</v>
      </c>
      <c r="CR1297" s="103"/>
      <c r="CS1297" s="103"/>
      <c r="CT1297" s="103"/>
      <c r="CU1297" s="98">
        <f t="shared" si="2080"/>
        <v>0</v>
      </c>
      <c r="CV1297" s="98">
        <f t="shared" si="2081"/>
        <v>0</v>
      </c>
      <c r="CW1297" s="98">
        <f t="shared" si="2082"/>
        <v>0</v>
      </c>
      <c r="CX1297" s="98">
        <f t="shared" si="2083"/>
        <v>0</v>
      </c>
      <c r="CY1297" s="98">
        <f t="shared" si="2084"/>
        <v>0</v>
      </c>
      <c r="CZ1297" s="98">
        <f t="shared" si="2085"/>
        <v>0</v>
      </c>
      <c r="DA1297" s="98">
        <f t="shared" si="2086"/>
        <v>0</v>
      </c>
      <c r="DB1297" s="98">
        <f t="shared" si="2087"/>
        <v>0</v>
      </c>
      <c r="DC1297" s="98">
        <f t="shared" si="2088"/>
        <v>0</v>
      </c>
      <c r="DD1297" s="98">
        <f t="shared" si="2089"/>
        <v>0</v>
      </c>
      <c r="DE1297" s="98">
        <f t="shared" si="2090"/>
        <v>0</v>
      </c>
      <c r="DF1297" s="98">
        <f t="shared" si="2091"/>
        <v>0</v>
      </c>
      <c r="DG1297" s="98">
        <f t="shared" si="2092"/>
        <v>0</v>
      </c>
      <c r="DH1297" s="98">
        <f t="shared" si="2092"/>
        <v>0</v>
      </c>
      <c r="DI1297" s="98">
        <f t="shared" si="2092"/>
        <v>0</v>
      </c>
      <c r="DJ1297" s="98">
        <f t="shared" si="2093"/>
        <v>0</v>
      </c>
      <c r="DK1297" s="98">
        <f t="shared" si="2093"/>
        <v>0</v>
      </c>
      <c r="DL1297" s="98">
        <f t="shared" si="2093"/>
        <v>0</v>
      </c>
      <c r="DM1297" s="103"/>
      <c r="DN1297" s="103"/>
      <c r="DO1297" s="103"/>
      <c r="DP1297" s="98">
        <f t="shared" si="2094"/>
        <v>0</v>
      </c>
      <c r="DQ1297" s="98">
        <f t="shared" si="2095"/>
        <v>0</v>
      </c>
      <c r="DR1297" s="98">
        <f t="shared" si="2096"/>
        <v>0</v>
      </c>
      <c r="DS1297" s="98">
        <f t="shared" si="2097"/>
        <v>0</v>
      </c>
      <c r="DT1297" s="98">
        <f t="shared" si="2098"/>
        <v>0</v>
      </c>
      <c r="DU1297" s="98">
        <f t="shared" si="2099"/>
        <v>0</v>
      </c>
      <c r="DV1297" s="98">
        <f t="shared" si="2100"/>
        <v>0</v>
      </c>
      <c r="DW1297" s="98">
        <f t="shared" si="2101"/>
        <v>0</v>
      </c>
      <c r="DX1297" s="98">
        <f t="shared" si="2102"/>
        <v>0</v>
      </c>
      <c r="DY1297" s="98">
        <f t="shared" si="2103"/>
        <v>0</v>
      </c>
      <c r="DZ1297" s="98">
        <f t="shared" si="2104"/>
        <v>0</v>
      </c>
      <c r="EA1297" s="98">
        <f t="shared" si="2105"/>
        <v>0</v>
      </c>
      <c r="EB1297" s="98">
        <f t="shared" si="2106"/>
        <v>0</v>
      </c>
      <c r="EC1297" s="98">
        <f t="shared" si="2106"/>
        <v>0</v>
      </c>
      <c r="ED1297" s="98">
        <f t="shared" si="2106"/>
        <v>0</v>
      </c>
      <c r="EE1297" s="98">
        <f t="shared" si="2107"/>
        <v>0</v>
      </c>
      <c r="EF1297" s="98">
        <f t="shared" si="2107"/>
        <v>0</v>
      </c>
      <c r="EG1297" s="98">
        <f t="shared" si="2107"/>
        <v>0</v>
      </c>
      <c r="EH1297" s="103"/>
      <c r="EI1297" s="103"/>
      <c r="EJ1297" s="103"/>
      <c r="EK1297" s="98">
        <f t="shared" si="2108"/>
        <v>0</v>
      </c>
      <c r="EL1297" s="98">
        <f t="shared" si="2109"/>
        <v>0</v>
      </c>
      <c r="EM1297" s="98">
        <f t="shared" si="2110"/>
        <v>0</v>
      </c>
      <c r="EN1297" s="98">
        <f t="shared" si="2111"/>
        <v>0</v>
      </c>
      <c r="EO1297" s="98">
        <f t="shared" si="2112"/>
        <v>0</v>
      </c>
      <c r="EP1297" s="98">
        <f t="shared" si="2113"/>
        <v>0</v>
      </c>
      <c r="EQ1297" s="98">
        <f t="shared" si="2114"/>
        <v>0</v>
      </c>
      <c r="ER1297" s="98">
        <f t="shared" si="2115"/>
        <v>0</v>
      </c>
      <c r="ES1297" s="98">
        <f t="shared" si="2116"/>
        <v>0</v>
      </c>
      <c r="ET1297" s="98">
        <f t="shared" si="2117"/>
        <v>0</v>
      </c>
      <c r="EU1297" s="98">
        <f t="shared" si="2118"/>
        <v>0</v>
      </c>
      <c r="EV1297" s="98">
        <f t="shared" si="2119"/>
        <v>0</v>
      </c>
      <c r="EW1297" s="98">
        <f t="shared" si="2120"/>
        <v>0</v>
      </c>
      <c r="EX1297" s="98">
        <f t="shared" si="2120"/>
        <v>0</v>
      </c>
      <c r="EY1297" s="98">
        <f t="shared" si="2120"/>
        <v>0</v>
      </c>
      <c r="EZ1297" s="98">
        <f t="shared" si="2121"/>
        <v>0</v>
      </c>
      <c r="FA1297" s="98">
        <f t="shared" si="2121"/>
        <v>0</v>
      </c>
      <c r="FB1297" s="98">
        <f t="shared" si="2121"/>
        <v>0</v>
      </c>
      <c r="FC1297" s="103"/>
      <c r="FD1297" s="103"/>
      <c r="FE1297" s="103"/>
      <c r="FF1297" s="98">
        <f t="shared" si="2122"/>
        <v>0</v>
      </c>
      <c r="FG1297" s="98">
        <f t="shared" si="2123"/>
        <v>0</v>
      </c>
      <c r="FH1297" s="98">
        <f t="shared" si="2124"/>
        <v>0</v>
      </c>
      <c r="FI1297" s="98">
        <f t="shared" si="2125"/>
        <v>0</v>
      </c>
      <c r="FJ1297" s="98">
        <f t="shared" si="2126"/>
        <v>0</v>
      </c>
      <c r="FK1297" s="98">
        <f t="shared" si="2127"/>
        <v>0</v>
      </c>
      <c r="FL1297" s="98">
        <f t="shared" si="2128"/>
        <v>0</v>
      </c>
      <c r="FM1297" s="98">
        <f t="shared" si="2129"/>
        <v>0</v>
      </c>
      <c r="FN1297" s="98">
        <f t="shared" si="2130"/>
        <v>0</v>
      </c>
      <c r="FO1297" s="98">
        <f t="shared" si="2131"/>
        <v>0</v>
      </c>
      <c r="FP1297" s="98">
        <f t="shared" si="2132"/>
        <v>0</v>
      </c>
      <c r="FQ1297" s="98">
        <f t="shared" si="2133"/>
        <v>0</v>
      </c>
      <c r="FR1297" s="98">
        <f t="shared" si="2134"/>
        <v>0</v>
      </c>
      <c r="FS1297" s="98">
        <f t="shared" si="2134"/>
        <v>0</v>
      </c>
      <c r="FT1297" s="98">
        <f t="shared" si="2134"/>
        <v>0</v>
      </c>
      <c r="FU1297" s="98">
        <f t="shared" si="2135"/>
        <v>0</v>
      </c>
      <c r="FV1297" s="98">
        <f t="shared" si="2135"/>
        <v>0</v>
      </c>
      <c r="FW1297" s="98">
        <f t="shared" si="2135"/>
        <v>0</v>
      </c>
      <c r="FX1297" s="103"/>
      <c r="FY1297" s="103"/>
      <c r="FZ1297" s="103"/>
      <c r="GA1297" s="98">
        <f t="shared" si="2136"/>
        <v>0</v>
      </c>
      <c r="GB1297" s="98">
        <f t="shared" si="2137"/>
        <v>0</v>
      </c>
      <c r="GC1297" s="98">
        <f t="shared" si="2138"/>
        <v>0</v>
      </c>
      <c r="GD1297" s="98">
        <f t="shared" si="2139"/>
        <v>0</v>
      </c>
      <c r="GE1297" s="98">
        <f t="shared" si="2140"/>
        <v>0</v>
      </c>
      <c r="GF1297" s="98">
        <f t="shared" si="2141"/>
        <v>0</v>
      </c>
      <c r="GG1297" s="98">
        <f t="shared" si="2142"/>
        <v>0</v>
      </c>
      <c r="GH1297" s="98">
        <f t="shared" si="2143"/>
        <v>0</v>
      </c>
      <c r="GI1297" s="98">
        <f t="shared" si="2144"/>
        <v>0</v>
      </c>
      <c r="GJ1297" s="98">
        <f t="shared" si="2145"/>
        <v>0</v>
      </c>
      <c r="GK1297" s="98">
        <f t="shared" si="2146"/>
        <v>0</v>
      </c>
      <c r="GL1297" s="98">
        <f t="shared" si="2147"/>
        <v>0</v>
      </c>
      <c r="GM1297" s="98">
        <f t="shared" si="2148"/>
        <v>0</v>
      </c>
      <c r="GN1297" s="98">
        <f t="shared" si="2148"/>
        <v>0</v>
      </c>
      <c r="GO1297" s="98">
        <f t="shared" si="2148"/>
        <v>0</v>
      </c>
      <c r="GP1297" s="98">
        <f t="shared" si="2149"/>
        <v>0</v>
      </c>
      <c r="GQ1297" s="98">
        <f t="shared" si="2149"/>
        <v>0</v>
      </c>
      <c r="GR1297" s="98">
        <f t="shared" si="2149"/>
        <v>0</v>
      </c>
      <c r="GS1297" s="103"/>
      <c r="GT1297" s="103"/>
      <c r="GU1297" s="103"/>
      <c r="GV1297" s="98">
        <f t="shared" si="2150"/>
        <v>0</v>
      </c>
      <c r="GW1297" s="98">
        <f t="shared" si="2151"/>
        <v>0</v>
      </c>
      <c r="GX1297" s="98">
        <f t="shared" si="2152"/>
        <v>0</v>
      </c>
      <c r="GY1297" s="98">
        <f t="shared" si="2153"/>
        <v>0</v>
      </c>
      <c r="GZ1297" s="98">
        <f t="shared" si="2154"/>
        <v>0</v>
      </c>
      <c r="HA1297" s="98">
        <f t="shared" si="2155"/>
        <v>0</v>
      </c>
      <c r="HB1297" s="98">
        <f t="shared" si="2156"/>
        <v>0</v>
      </c>
      <c r="HC1297" s="98">
        <f t="shared" si="2157"/>
        <v>0</v>
      </c>
      <c r="HD1297" s="98">
        <f t="shared" si="2158"/>
        <v>0</v>
      </c>
      <c r="HE1297" s="98">
        <f t="shared" si="2159"/>
        <v>0</v>
      </c>
      <c r="HF1297" s="98">
        <f t="shared" si="2160"/>
        <v>0</v>
      </c>
      <c r="HG1297" s="98">
        <f t="shared" si="2161"/>
        <v>0</v>
      </c>
      <c r="HH1297" s="98">
        <f t="shared" si="2162"/>
        <v>0</v>
      </c>
      <c r="HI1297" s="98">
        <f t="shared" si="2162"/>
        <v>0</v>
      </c>
      <c r="HJ1297" s="98">
        <f t="shared" si="2162"/>
        <v>0</v>
      </c>
      <c r="HK1297" s="98">
        <f t="shared" si="2163"/>
        <v>0</v>
      </c>
      <c r="HL1297" s="98">
        <f t="shared" si="2163"/>
        <v>0</v>
      </c>
      <c r="HM1297" s="98">
        <f t="shared" si="2163"/>
        <v>0</v>
      </c>
      <c r="HN1297" s="103"/>
      <c r="HO1297" s="103"/>
      <c r="HP1297" s="103"/>
      <c r="HQ1297" s="98">
        <f t="shared" si="2164"/>
        <v>0</v>
      </c>
      <c r="HR1297" s="98">
        <f t="shared" si="2165"/>
        <v>0</v>
      </c>
      <c r="HS1297" s="98">
        <f t="shared" si="2166"/>
        <v>0</v>
      </c>
      <c r="HT1297" s="98">
        <f t="shared" si="2167"/>
        <v>0</v>
      </c>
      <c r="HU1297" s="98">
        <f t="shared" si="2168"/>
        <v>0</v>
      </c>
      <c r="HV1297" s="98">
        <f t="shared" si="2169"/>
        <v>0</v>
      </c>
      <c r="HW1297" s="98">
        <f t="shared" si="2170"/>
        <v>0</v>
      </c>
      <c r="HX1297" s="98">
        <f t="shared" si="2171"/>
        <v>0</v>
      </c>
      <c r="HY1297" s="98">
        <f t="shared" si="2172"/>
        <v>0</v>
      </c>
      <c r="HZ1297" s="98">
        <f t="shared" si="2173"/>
        <v>0</v>
      </c>
      <c r="IA1297" s="98">
        <f t="shared" si="2174"/>
        <v>0</v>
      </c>
      <c r="IB1297" s="98">
        <f t="shared" si="2175"/>
        <v>0</v>
      </c>
      <c r="IC1297" s="98">
        <f t="shared" si="2176"/>
        <v>0</v>
      </c>
      <c r="ID1297" s="98">
        <f t="shared" si="2176"/>
        <v>0</v>
      </c>
      <c r="IE1297" s="98">
        <f t="shared" si="2176"/>
        <v>0</v>
      </c>
      <c r="IF1297" s="98">
        <f t="shared" si="2177"/>
        <v>0</v>
      </c>
      <c r="IG1297" s="98">
        <f t="shared" si="2177"/>
        <v>0</v>
      </c>
      <c r="IH1297" s="98">
        <f t="shared" si="2177"/>
        <v>0</v>
      </c>
      <c r="II1297" s="103"/>
      <c r="IJ1297" s="103"/>
      <c r="IK1297" s="103"/>
      <c r="IL1297" s="98">
        <f t="shared" si="2178"/>
        <v>0</v>
      </c>
      <c r="IM1297" s="98">
        <f t="shared" si="2179"/>
        <v>0</v>
      </c>
      <c r="IN1297" s="98">
        <f t="shared" si="2180"/>
        <v>0</v>
      </c>
      <c r="IO1297" s="98">
        <f t="shared" si="2181"/>
        <v>0</v>
      </c>
      <c r="IP1297" s="98">
        <f t="shared" si="2182"/>
        <v>0</v>
      </c>
      <c r="IQ1297" s="98">
        <f t="shared" si="2183"/>
        <v>0</v>
      </c>
      <c r="IR1297" s="98">
        <f t="shared" si="2184"/>
        <v>0</v>
      </c>
      <c r="IS1297" s="98">
        <f t="shared" si="2185"/>
        <v>0</v>
      </c>
      <c r="IT1297" s="98">
        <f t="shared" si="2186"/>
        <v>0</v>
      </c>
      <c r="IU1297" s="98">
        <f t="shared" si="2187"/>
        <v>0</v>
      </c>
      <c r="IV1297" s="98">
        <f t="shared" si="2188"/>
        <v>0</v>
      </c>
      <c r="IW1297" s="98">
        <f t="shared" si="2189"/>
        <v>0</v>
      </c>
      <c r="IX1297" s="98">
        <f t="shared" si="2190"/>
        <v>0</v>
      </c>
      <c r="IY1297" s="98">
        <f t="shared" si="2190"/>
        <v>0</v>
      </c>
      <c r="IZ1297" s="98">
        <f t="shared" si="2190"/>
        <v>0</v>
      </c>
      <c r="JA1297" s="98">
        <f t="shared" si="2191"/>
        <v>0</v>
      </c>
      <c r="JB1297" s="98">
        <f t="shared" si="2191"/>
        <v>0</v>
      </c>
      <c r="JC1297" s="98">
        <f t="shared" si="2191"/>
        <v>0</v>
      </c>
      <c r="JD1297" s="103"/>
      <c r="JE1297" s="103"/>
      <c r="JF1297" s="103"/>
      <c r="JG1297" s="98">
        <f t="shared" si="2192"/>
        <v>0</v>
      </c>
      <c r="JH1297" s="98">
        <f t="shared" si="2193"/>
        <v>0</v>
      </c>
      <c r="JI1297" s="98">
        <f t="shared" si="2194"/>
        <v>0</v>
      </c>
      <c r="JJ1297" s="98">
        <f t="shared" si="2195"/>
        <v>0</v>
      </c>
      <c r="JK1297" s="98">
        <f t="shared" si="2196"/>
        <v>0</v>
      </c>
      <c r="JL1297" s="98">
        <f t="shared" si="2197"/>
        <v>0</v>
      </c>
      <c r="JM1297" s="98">
        <f t="shared" si="2198"/>
        <v>0</v>
      </c>
      <c r="JN1297" s="98">
        <f t="shared" si="2199"/>
        <v>0</v>
      </c>
      <c r="JO1297" s="98">
        <f t="shared" si="2200"/>
        <v>0</v>
      </c>
      <c r="JP1297" s="98">
        <f t="shared" si="2201"/>
        <v>0</v>
      </c>
      <c r="JQ1297" s="98">
        <f t="shared" si="2202"/>
        <v>0</v>
      </c>
      <c r="JR1297" s="98">
        <f t="shared" si="2203"/>
        <v>0</v>
      </c>
      <c r="JS1297" s="98">
        <f t="shared" si="2204"/>
        <v>0</v>
      </c>
      <c r="JT1297" s="98">
        <f t="shared" si="2204"/>
        <v>0</v>
      </c>
      <c r="JU1297" s="98">
        <f t="shared" si="2204"/>
        <v>0</v>
      </c>
      <c r="JV1297" s="98">
        <f t="shared" si="2205"/>
        <v>0</v>
      </c>
      <c r="JW1297" s="98">
        <f t="shared" si="2205"/>
        <v>0</v>
      </c>
      <c r="JX1297" s="98">
        <f t="shared" si="2205"/>
        <v>0</v>
      </c>
      <c r="JY1297" s="103"/>
      <c r="JZ1297" s="103"/>
      <c r="KA1297" s="103"/>
      <c r="KB1297" s="98">
        <f t="shared" si="2206"/>
        <v>0</v>
      </c>
      <c r="KC1297" s="98">
        <f t="shared" si="2207"/>
        <v>0</v>
      </c>
      <c r="KD1297" s="98">
        <f t="shared" si="2208"/>
        <v>0</v>
      </c>
      <c r="KE1297" s="98">
        <f t="shared" si="2209"/>
        <v>0</v>
      </c>
      <c r="KF1297" s="98">
        <f t="shared" si="2210"/>
        <v>0</v>
      </c>
      <c r="KG1297" s="98">
        <f t="shared" si="2211"/>
        <v>0</v>
      </c>
      <c r="KH1297" s="98">
        <f t="shared" si="2212"/>
        <v>0</v>
      </c>
      <c r="KI1297" s="98">
        <f t="shared" si="2213"/>
        <v>0</v>
      </c>
      <c r="KJ1297" s="98">
        <f t="shared" si="2214"/>
        <v>0</v>
      </c>
      <c r="KK1297" s="98">
        <f t="shared" si="2215"/>
        <v>0</v>
      </c>
      <c r="KL1297" s="98">
        <f t="shared" si="2216"/>
        <v>0</v>
      </c>
      <c r="KM1297" s="98">
        <f t="shared" si="2217"/>
        <v>0</v>
      </c>
      <c r="KN1297" s="98">
        <f t="shared" si="2218"/>
        <v>0</v>
      </c>
      <c r="KO1297" s="98">
        <f t="shared" si="2218"/>
        <v>0</v>
      </c>
      <c r="KP1297" s="98">
        <f t="shared" si="2218"/>
        <v>0</v>
      </c>
      <c r="KQ1297" s="98">
        <f t="shared" si="2219"/>
        <v>0</v>
      </c>
      <c r="KR1297" s="98">
        <f t="shared" si="2219"/>
        <v>0</v>
      </c>
      <c r="KS1297" s="98">
        <f t="shared" si="2219"/>
        <v>0</v>
      </c>
      <c r="KT1297" s="103"/>
      <c r="KU1297" s="103"/>
      <c r="KV1297" s="103"/>
      <c r="KW1297" s="98">
        <f t="shared" si="2220"/>
        <v>0</v>
      </c>
      <c r="KX1297" s="98">
        <f t="shared" si="2221"/>
        <v>0</v>
      </c>
      <c r="KY1297" s="98">
        <f t="shared" si="2222"/>
        <v>0</v>
      </c>
      <c r="KZ1297" s="98">
        <f t="shared" si="2223"/>
        <v>0</v>
      </c>
      <c r="LA1297" s="98">
        <f t="shared" si="2224"/>
        <v>0</v>
      </c>
      <c r="LB1297" s="98">
        <f t="shared" si="2225"/>
        <v>0</v>
      </c>
      <c r="LC1297" s="98">
        <f t="shared" si="2226"/>
        <v>0</v>
      </c>
      <c r="LD1297" s="98">
        <f t="shared" si="2227"/>
        <v>0</v>
      </c>
      <c r="LE1297" s="98">
        <f t="shared" si="2228"/>
        <v>0</v>
      </c>
      <c r="LF1297" s="98">
        <f t="shared" si="2229"/>
        <v>0</v>
      </c>
      <c r="LG1297" s="98">
        <f t="shared" si="2230"/>
        <v>0</v>
      </c>
      <c r="LH1297" s="98">
        <f t="shared" si="2231"/>
        <v>0</v>
      </c>
      <c r="LI1297" s="98">
        <f t="shared" si="2232"/>
        <v>0</v>
      </c>
      <c r="LJ1297" s="98">
        <f t="shared" si="2232"/>
        <v>0</v>
      </c>
      <c r="LK1297" s="98">
        <f t="shared" si="2232"/>
        <v>0</v>
      </c>
      <c r="LL1297" s="98">
        <f t="shared" si="2233"/>
        <v>0</v>
      </c>
      <c r="LM1297" s="98">
        <f t="shared" si="2233"/>
        <v>0</v>
      </c>
      <c r="LN1297" s="98">
        <f t="shared" si="2233"/>
        <v>0</v>
      </c>
      <c r="LO1297" s="103"/>
      <c r="LP1297" s="103"/>
      <c r="LQ1297" s="103"/>
      <c r="LR1297" s="98">
        <f t="shared" si="2234"/>
        <v>0</v>
      </c>
      <c r="LS1297" s="98">
        <f t="shared" si="2235"/>
        <v>0</v>
      </c>
      <c r="LT1297" s="98">
        <f t="shared" si="2236"/>
        <v>0</v>
      </c>
      <c r="LU1297" s="98">
        <f t="shared" si="2237"/>
        <v>0</v>
      </c>
      <c r="LV1297" s="98">
        <f t="shared" si="2238"/>
        <v>0</v>
      </c>
      <c r="LW1297" s="98">
        <f t="shared" si="2239"/>
        <v>0</v>
      </c>
      <c r="LX1297" s="98">
        <f t="shared" si="2240"/>
        <v>0</v>
      </c>
      <c r="LY1297" s="98">
        <f t="shared" si="2241"/>
        <v>0</v>
      </c>
      <c r="LZ1297" s="98">
        <f t="shared" si="2242"/>
        <v>0</v>
      </c>
      <c r="MA1297" s="98">
        <f t="shared" si="2243"/>
        <v>0</v>
      </c>
      <c r="MB1297" s="98">
        <f t="shared" si="2244"/>
        <v>0</v>
      </c>
      <c r="MC1297" s="98">
        <f t="shared" si="2245"/>
        <v>0</v>
      </c>
      <c r="MD1297" s="98">
        <f t="shared" si="2246"/>
        <v>0</v>
      </c>
      <c r="ME1297" s="98">
        <f t="shared" si="2246"/>
        <v>0</v>
      </c>
      <c r="MF1297" s="98">
        <f t="shared" si="2246"/>
        <v>0</v>
      </c>
      <c r="MG1297" s="98">
        <f t="shared" si="2247"/>
        <v>0</v>
      </c>
      <c r="MH1297" s="98">
        <f t="shared" si="2247"/>
        <v>0</v>
      </c>
      <c r="MI1297" s="98">
        <f t="shared" si="2247"/>
        <v>0</v>
      </c>
      <c r="MJ1297" s="103"/>
      <c r="MK1297" s="103"/>
      <c r="ML1297" s="103"/>
      <c r="MM1297" s="98">
        <f t="shared" si="2248"/>
        <v>0</v>
      </c>
      <c r="MN1297" s="98">
        <f t="shared" si="2249"/>
        <v>0</v>
      </c>
      <c r="MO1297" s="98">
        <f t="shared" si="2250"/>
        <v>0</v>
      </c>
      <c r="MP1297" s="98">
        <f t="shared" si="2251"/>
        <v>0</v>
      </c>
      <c r="MQ1297" s="98">
        <f t="shared" si="2252"/>
        <v>0</v>
      </c>
      <c r="MR1297" s="98">
        <f t="shared" si="2253"/>
        <v>0</v>
      </c>
      <c r="MS1297" s="98">
        <f t="shared" si="2254"/>
        <v>0</v>
      </c>
      <c r="MT1297" s="98">
        <f t="shared" si="2255"/>
        <v>0</v>
      </c>
      <c r="MU1297" s="98">
        <f t="shared" si="2256"/>
        <v>0</v>
      </c>
      <c r="MV1297" s="98">
        <f t="shared" si="2257"/>
        <v>0</v>
      </c>
      <c r="MW1297" s="98">
        <f t="shared" si="2258"/>
        <v>0</v>
      </c>
      <c r="MX1297" s="98">
        <f t="shared" si="2259"/>
        <v>0</v>
      </c>
      <c r="MY1297" s="98">
        <f t="shared" si="2260"/>
        <v>0</v>
      </c>
      <c r="MZ1297" s="98">
        <f t="shared" si="2260"/>
        <v>0</v>
      </c>
      <c r="NA1297" s="98">
        <f t="shared" si="2260"/>
        <v>0</v>
      </c>
      <c r="NB1297" s="98">
        <f t="shared" si="2261"/>
        <v>0</v>
      </c>
      <c r="NC1297" s="98">
        <f t="shared" si="2261"/>
        <v>0</v>
      </c>
      <c r="ND1297" s="98">
        <f t="shared" si="2261"/>
        <v>0</v>
      </c>
      <c r="NE1297" s="103"/>
      <c r="NF1297" s="103"/>
      <c r="NG1297" s="103"/>
      <c r="NH1297" s="98">
        <f t="shared" si="2262"/>
        <v>0</v>
      </c>
      <c r="NI1297" s="98">
        <f t="shared" si="2263"/>
        <v>0</v>
      </c>
      <c r="NJ1297" s="98">
        <f t="shared" si="2264"/>
        <v>0</v>
      </c>
      <c r="NK1297" s="98">
        <f t="shared" si="2265"/>
        <v>0</v>
      </c>
      <c r="NL1297" s="98">
        <f t="shared" si="2266"/>
        <v>0</v>
      </c>
      <c r="NM1297" s="98">
        <f t="shared" si="2267"/>
        <v>0</v>
      </c>
      <c r="NN1297" s="98">
        <f t="shared" si="2268"/>
        <v>0</v>
      </c>
      <c r="NO1297" s="98">
        <f t="shared" si="2269"/>
        <v>0</v>
      </c>
      <c r="NP1297" s="98">
        <f t="shared" si="2270"/>
        <v>0</v>
      </c>
      <c r="NQ1297" s="98">
        <f t="shared" si="2271"/>
        <v>0</v>
      </c>
      <c r="NR1297" s="98">
        <f t="shared" si="2272"/>
        <v>0</v>
      </c>
      <c r="NS1297" s="98">
        <f t="shared" si="2273"/>
        <v>0</v>
      </c>
      <c r="NT1297" s="98">
        <f t="shared" si="2274"/>
        <v>0</v>
      </c>
      <c r="NU1297" s="98">
        <f t="shared" si="2274"/>
        <v>0</v>
      </c>
      <c r="NV1297" s="98">
        <f t="shared" si="2274"/>
        <v>0</v>
      </c>
      <c r="NW1297" s="98">
        <f t="shared" si="2275"/>
        <v>0</v>
      </c>
      <c r="NX1297" s="98">
        <f t="shared" si="2275"/>
        <v>0</v>
      </c>
      <c r="NY1297" s="98">
        <f t="shared" si="2275"/>
        <v>0</v>
      </c>
      <c r="NZ1297" s="103"/>
      <c r="OA1297" s="103"/>
      <c r="OB1297" s="103"/>
      <c r="OC1297" s="98">
        <f t="shared" si="2276"/>
        <v>0</v>
      </c>
      <c r="OD1297" s="98">
        <f t="shared" si="2277"/>
        <v>0</v>
      </c>
      <c r="OE1297" s="98">
        <f t="shared" si="2278"/>
        <v>0</v>
      </c>
      <c r="OF1297" s="98">
        <f t="shared" si="2279"/>
        <v>0</v>
      </c>
      <c r="OG1297" s="98">
        <f t="shared" si="2280"/>
        <v>0</v>
      </c>
      <c r="OH1297" s="98">
        <f t="shared" si="2281"/>
        <v>0</v>
      </c>
      <c r="OI1297" s="98">
        <f t="shared" si="2282"/>
        <v>0</v>
      </c>
      <c r="OJ1297" s="98">
        <f t="shared" si="2283"/>
        <v>0</v>
      </c>
      <c r="OK1297" s="98">
        <f t="shared" si="2284"/>
        <v>0</v>
      </c>
      <c r="OL1297" s="98">
        <f t="shared" si="2285"/>
        <v>0</v>
      </c>
      <c r="OM1297" s="98">
        <f t="shared" si="2286"/>
        <v>0</v>
      </c>
      <c r="ON1297" s="98">
        <f t="shared" si="2287"/>
        <v>0</v>
      </c>
      <c r="OO1297" s="98">
        <f t="shared" si="2288"/>
        <v>0</v>
      </c>
      <c r="OP1297" s="98">
        <f t="shared" si="2288"/>
        <v>0</v>
      </c>
      <c r="OQ1297" s="98">
        <f t="shared" si="2288"/>
        <v>0</v>
      </c>
      <c r="OR1297" s="98">
        <f t="shared" si="2289"/>
        <v>0</v>
      </c>
      <c r="OS1297" s="98">
        <f t="shared" si="2289"/>
        <v>0</v>
      </c>
      <c r="OT1297" s="98">
        <f t="shared" si="2289"/>
        <v>0</v>
      </c>
      <c r="OU1297" s="103"/>
      <c r="OV1297" s="103"/>
      <c r="OW1297" s="103"/>
      <c r="OX1297" s="98">
        <f t="shared" si="2290"/>
        <v>0</v>
      </c>
      <c r="OY1297" s="98">
        <f t="shared" si="2291"/>
        <v>0</v>
      </c>
      <c r="OZ1297" s="98">
        <f t="shared" si="2292"/>
        <v>0</v>
      </c>
      <c r="PA1297" s="98">
        <f t="shared" si="2293"/>
        <v>0</v>
      </c>
      <c r="PB1297" s="98">
        <f t="shared" si="2294"/>
        <v>0</v>
      </c>
      <c r="PC1297" s="98">
        <f t="shared" si="2295"/>
        <v>0</v>
      </c>
      <c r="PD1297" s="98">
        <f t="shared" si="2296"/>
        <v>0</v>
      </c>
      <c r="PE1297" s="98">
        <f t="shared" si="2297"/>
        <v>0</v>
      </c>
      <c r="PF1297" s="98">
        <f t="shared" si="2298"/>
        <v>0</v>
      </c>
      <c r="PG1297" s="98">
        <f t="shared" si="2299"/>
        <v>0</v>
      </c>
      <c r="PH1297" s="98">
        <f t="shared" si="2300"/>
        <v>0</v>
      </c>
      <c r="PI1297" s="98">
        <f t="shared" si="2301"/>
        <v>0</v>
      </c>
      <c r="PJ1297" s="98">
        <f t="shared" si="2302"/>
        <v>0</v>
      </c>
      <c r="PK1297" s="98">
        <f t="shared" si="2302"/>
        <v>0</v>
      </c>
      <c r="PL1297" s="98">
        <f t="shared" si="2302"/>
        <v>0</v>
      </c>
      <c r="PM1297" s="98">
        <f t="shared" si="2303"/>
        <v>0</v>
      </c>
      <c r="PN1297" s="98">
        <f t="shared" si="2303"/>
        <v>0</v>
      </c>
      <c r="PO1297" s="98">
        <f t="shared" si="2303"/>
        <v>0</v>
      </c>
      <c r="PP1297" s="103"/>
      <c r="PQ1297" s="103"/>
      <c r="PR1297" s="103"/>
      <c r="PS1297" s="98">
        <f t="shared" si="2304"/>
        <v>0</v>
      </c>
      <c r="PT1297" s="98">
        <f t="shared" si="2305"/>
        <v>0</v>
      </c>
      <c r="PU1297" s="98">
        <f t="shared" si="2306"/>
        <v>0</v>
      </c>
      <c r="PV1297" s="98">
        <f t="shared" si="2307"/>
        <v>0</v>
      </c>
      <c r="PW1297" s="98">
        <f t="shared" si="2308"/>
        <v>0</v>
      </c>
      <c r="PX1297" s="98">
        <f t="shared" si="2309"/>
        <v>0</v>
      </c>
      <c r="PY1297" s="98">
        <f t="shared" si="2310"/>
        <v>0</v>
      </c>
      <c r="PZ1297" s="98">
        <f t="shared" si="2311"/>
        <v>0</v>
      </c>
      <c r="QA1297" s="98">
        <f t="shared" si="2312"/>
        <v>0</v>
      </c>
      <c r="QB1297" s="98">
        <f t="shared" si="2313"/>
        <v>0</v>
      </c>
      <c r="QC1297" s="98">
        <f t="shared" si="2314"/>
        <v>0</v>
      </c>
      <c r="QD1297" s="98">
        <f t="shared" si="2315"/>
        <v>0</v>
      </c>
      <c r="QE1297" s="98">
        <f t="shared" si="2316"/>
        <v>0</v>
      </c>
      <c r="QF1297" s="98">
        <f t="shared" si="2316"/>
        <v>0</v>
      </c>
      <c r="QG1297" s="98">
        <f t="shared" si="2316"/>
        <v>0</v>
      </c>
      <c r="QH1297" s="98">
        <f t="shared" si="2317"/>
        <v>0</v>
      </c>
      <c r="QI1297" s="98">
        <f t="shared" si="2317"/>
        <v>0</v>
      </c>
      <c r="QJ1297" s="98">
        <f t="shared" si="2317"/>
        <v>0</v>
      </c>
      <c r="QK1297" s="103"/>
      <c r="QL1297" s="103"/>
      <c r="QM1297" s="103"/>
      <c r="QN1297" s="98">
        <f t="shared" si="2318"/>
        <v>0</v>
      </c>
      <c r="QO1297" s="98">
        <f t="shared" si="2319"/>
        <v>0</v>
      </c>
      <c r="QP1297" s="98">
        <f t="shared" si="2320"/>
        <v>0</v>
      </c>
      <c r="QQ1297" s="98">
        <f t="shared" si="2321"/>
        <v>0</v>
      </c>
      <c r="QR1297" s="98">
        <f t="shared" si="2322"/>
        <v>0</v>
      </c>
      <c r="QS1297" s="98">
        <f t="shared" si="2323"/>
        <v>0</v>
      </c>
      <c r="QT1297" s="98">
        <f t="shared" si="2324"/>
        <v>0</v>
      </c>
      <c r="QU1297" s="98">
        <f t="shared" si="2325"/>
        <v>0</v>
      </c>
      <c r="QV1297" s="98">
        <f t="shared" si="2326"/>
        <v>0</v>
      </c>
      <c r="QW1297" s="98">
        <f t="shared" si="2327"/>
        <v>0</v>
      </c>
      <c r="QX1297" s="98">
        <f t="shared" si="2328"/>
        <v>0</v>
      </c>
      <c r="QY1297" s="98">
        <f t="shared" si="2329"/>
        <v>0</v>
      </c>
      <c r="QZ1297" s="98">
        <f t="shared" si="2330"/>
        <v>0</v>
      </c>
      <c r="RA1297" s="98">
        <f t="shared" si="2330"/>
        <v>0</v>
      </c>
      <c r="RB1297" s="98">
        <f t="shared" si="2330"/>
        <v>0</v>
      </c>
      <c r="RC1297" s="98">
        <f t="shared" si="2331"/>
        <v>0</v>
      </c>
      <c r="RD1297" s="98">
        <f t="shared" si="2331"/>
        <v>0</v>
      </c>
      <c r="RE1297" s="98">
        <f t="shared" si="2331"/>
        <v>0</v>
      </c>
      <c r="RF1297" s="103"/>
      <c r="RG1297" s="103"/>
      <c r="RH1297" s="103"/>
      <c r="RI1297" s="98">
        <f t="shared" si="2332"/>
        <v>0</v>
      </c>
      <c r="RJ1297" s="98">
        <f t="shared" si="2333"/>
        <v>0</v>
      </c>
      <c r="RK1297" s="98">
        <f t="shared" si="2334"/>
        <v>0</v>
      </c>
      <c r="RL1297" s="98">
        <f t="shared" si="2335"/>
        <v>0</v>
      </c>
      <c r="RM1297" s="98">
        <f t="shared" si="2336"/>
        <v>0</v>
      </c>
      <c r="RN1297" s="98">
        <f t="shared" si="2337"/>
        <v>0</v>
      </c>
      <c r="RO1297" s="98">
        <f t="shared" si="2338"/>
        <v>0</v>
      </c>
      <c r="RP1297" s="98">
        <f t="shared" si="2339"/>
        <v>0</v>
      </c>
      <c r="RQ1297" s="98">
        <f t="shared" si="2340"/>
        <v>0</v>
      </c>
      <c r="RR1297" s="98">
        <f t="shared" si="2341"/>
        <v>0</v>
      </c>
      <c r="RS1297" s="98">
        <f t="shared" si="2342"/>
        <v>0</v>
      </c>
      <c r="RT1297" s="98">
        <f t="shared" si="2343"/>
        <v>0</v>
      </c>
      <c r="RU1297" s="98">
        <f t="shared" si="2344"/>
        <v>0</v>
      </c>
      <c r="RV1297" s="98">
        <f t="shared" si="2344"/>
        <v>0</v>
      </c>
      <c r="RW1297" s="98">
        <f t="shared" si="2344"/>
        <v>0</v>
      </c>
      <c r="RX1297" s="98">
        <f t="shared" si="2345"/>
        <v>0</v>
      </c>
      <c r="RY1297" s="98">
        <f t="shared" si="2345"/>
        <v>0</v>
      </c>
      <c r="RZ1297" s="98">
        <f t="shared" si="2345"/>
        <v>0</v>
      </c>
      <c r="SA1297" s="103"/>
      <c r="SB1297" s="103"/>
      <c r="SC1297" s="103"/>
      <c r="SD1297" s="98">
        <f t="shared" si="2346"/>
        <v>0</v>
      </c>
      <c r="SE1297" s="98">
        <f t="shared" si="2347"/>
        <v>0</v>
      </c>
      <c r="SF1297" s="98">
        <f t="shared" si="2348"/>
        <v>0</v>
      </c>
      <c r="SG1297" s="98">
        <f t="shared" si="2349"/>
        <v>0</v>
      </c>
      <c r="SH1297" s="98">
        <f t="shared" si="2350"/>
        <v>0</v>
      </c>
      <c r="SI1297" s="98">
        <f t="shared" si="2351"/>
        <v>0</v>
      </c>
      <c r="SJ1297" s="98">
        <f t="shared" si="2352"/>
        <v>0</v>
      </c>
      <c r="SK1297" s="98">
        <f t="shared" si="2353"/>
        <v>0</v>
      </c>
      <c r="SL1297" s="98">
        <f t="shared" si="2354"/>
        <v>0</v>
      </c>
      <c r="SM1297" s="98">
        <f t="shared" si="2355"/>
        <v>0</v>
      </c>
      <c r="SN1297" s="98">
        <f t="shared" si="2356"/>
        <v>0</v>
      </c>
      <c r="SO1297" s="98">
        <f t="shared" si="2357"/>
        <v>0</v>
      </c>
      <c r="SP1297" s="98">
        <f t="shared" si="2358"/>
        <v>0</v>
      </c>
      <c r="SQ1297" s="98">
        <f t="shared" si="2358"/>
        <v>0</v>
      </c>
      <c r="SR1297" s="98">
        <f t="shared" si="2358"/>
        <v>0</v>
      </c>
      <c r="SS1297" s="98">
        <f t="shared" si="2359"/>
        <v>0</v>
      </c>
      <c r="ST1297" s="98">
        <f t="shared" si="2359"/>
        <v>0</v>
      </c>
      <c r="SU1297" s="98">
        <f t="shared" si="2359"/>
        <v>0</v>
      </c>
      <c r="SV1297" s="103"/>
      <c r="SW1297" s="103"/>
      <c r="SX1297" s="103"/>
      <c r="SY1297" s="98">
        <f t="shared" si="2360"/>
        <v>0</v>
      </c>
      <c r="SZ1297" s="98">
        <f t="shared" si="2361"/>
        <v>0</v>
      </c>
      <c r="TA1297" s="98">
        <f t="shared" si="2362"/>
        <v>0</v>
      </c>
      <c r="TB1297" s="98">
        <f t="shared" si="2363"/>
        <v>0</v>
      </c>
      <c r="TC1297" s="98">
        <f t="shared" si="2364"/>
        <v>0</v>
      </c>
      <c r="TD1297" s="98">
        <f t="shared" si="2365"/>
        <v>0</v>
      </c>
      <c r="TE1297" s="98">
        <f t="shared" si="2366"/>
        <v>0</v>
      </c>
      <c r="TF1297" s="98">
        <f t="shared" si="2367"/>
        <v>0</v>
      </c>
      <c r="TG1297" s="98">
        <f t="shared" si="2368"/>
        <v>0</v>
      </c>
      <c r="TH1297" s="98">
        <f t="shared" si="2369"/>
        <v>0</v>
      </c>
      <c r="TI1297" s="98">
        <f t="shared" si="2370"/>
        <v>0</v>
      </c>
      <c r="TJ1297" s="98">
        <f t="shared" si="2371"/>
        <v>0</v>
      </c>
      <c r="TK1297" s="98">
        <f t="shared" si="2372"/>
        <v>0</v>
      </c>
      <c r="TL1297" s="98">
        <f t="shared" si="2372"/>
        <v>0</v>
      </c>
      <c r="TM1297" s="98">
        <f t="shared" si="2372"/>
        <v>0</v>
      </c>
      <c r="TN1297" s="98">
        <f t="shared" si="2373"/>
        <v>0</v>
      </c>
      <c r="TO1297" s="98">
        <f t="shared" si="2373"/>
        <v>0</v>
      </c>
      <c r="TP1297" s="98">
        <f t="shared" si="2373"/>
        <v>0</v>
      </c>
      <c r="TQ1297" s="103"/>
      <c r="TR1297" s="103"/>
      <c r="TS1297" s="103"/>
      <c r="TT1297" s="98">
        <f t="shared" si="2374"/>
        <v>0</v>
      </c>
      <c r="TU1297" s="98">
        <f t="shared" si="2375"/>
        <v>0</v>
      </c>
      <c r="TV1297" s="98">
        <f t="shared" si="2376"/>
        <v>0</v>
      </c>
      <c r="TW1297" s="98">
        <f t="shared" si="2377"/>
        <v>0</v>
      </c>
      <c r="TX1297" s="98">
        <f t="shared" si="2378"/>
        <v>0</v>
      </c>
      <c r="TY1297" s="98">
        <f t="shared" si="2379"/>
        <v>0</v>
      </c>
      <c r="TZ1297" s="98">
        <f t="shared" si="2380"/>
        <v>0</v>
      </c>
      <c r="UA1297" s="98">
        <f t="shared" si="2381"/>
        <v>0</v>
      </c>
      <c r="UB1297" s="98">
        <f t="shared" si="2382"/>
        <v>0</v>
      </c>
      <c r="UC1297" s="98">
        <f t="shared" si="2383"/>
        <v>0</v>
      </c>
      <c r="UD1297" s="98">
        <f t="shared" si="2384"/>
        <v>0</v>
      </c>
      <c r="UE1297" s="98">
        <f t="shared" si="2385"/>
        <v>0</v>
      </c>
      <c r="UF1297" s="98">
        <f t="shared" si="2386"/>
        <v>0</v>
      </c>
      <c r="UG1297" s="98">
        <f t="shared" si="2386"/>
        <v>0</v>
      </c>
      <c r="UH1297" s="98">
        <f t="shared" si="2386"/>
        <v>0</v>
      </c>
      <c r="UI1297" s="98">
        <f t="shared" si="2387"/>
        <v>0</v>
      </c>
      <c r="UJ1297" s="98">
        <f t="shared" si="2387"/>
        <v>0</v>
      </c>
      <c r="UK1297" s="98">
        <f t="shared" si="2387"/>
        <v>0</v>
      </c>
      <c r="UL1297" s="103"/>
      <c r="UM1297" s="103"/>
      <c r="UN1297" s="103"/>
      <c r="UO1297" s="98">
        <f t="shared" si="2388"/>
        <v>0</v>
      </c>
      <c r="UP1297" s="98">
        <f t="shared" si="2389"/>
        <v>0</v>
      </c>
      <c r="UQ1297" s="98">
        <f t="shared" si="2390"/>
        <v>0</v>
      </c>
      <c r="UR1297" s="98">
        <f t="shared" si="2391"/>
        <v>0</v>
      </c>
      <c r="US1297" s="98">
        <f t="shared" si="2392"/>
        <v>0</v>
      </c>
      <c r="UT1297" s="98">
        <f t="shared" si="2393"/>
        <v>0</v>
      </c>
      <c r="UU1297" s="98">
        <f t="shared" si="2394"/>
        <v>0</v>
      </c>
      <c r="UV1297" s="98">
        <f t="shared" si="2395"/>
        <v>0</v>
      </c>
      <c r="UW1297" s="98">
        <f t="shared" si="2396"/>
        <v>0</v>
      </c>
      <c r="UX1297" s="98">
        <f t="shared" si="2397"/>
        <v>0</v>
      </c>
      <c r="UY1297" s="98">
        <f t="shared" si="2398"/>
        <v>0</v>
      </c>
      <c r="UZ1297" s="98">
        <f t="shared" si="2399"/>
        <v>0</v>
      </c>
      <c r="VA1297" s="98">
        <f t="shared" si="2400"/>
        <v>0</v>
      </c>
      <c r="VB1297" s="98">
        <f t="shared" si="2400"/>
        <v>0</v>
      </c>
      <c r="VC1297" s="98">
        <f t="shared" si="2400"/>
        <v>0</v>
      </c>
      <c r="VD1297" s="98">
        <f t="shared" si="2401"/>
        <v>0</v>
      </c>
      <c r="VE1297" s="98">
        <f t="shared" si="2401"/>
        <v>0</v>
      </c>
      <c r="VF1297" s="98">
        <f t="shared" si="2401"/>
        <v>0</v>
      </c>
      <c r="VG1297" s="103"/>
      <c r="VH1297" s="103"/>
      <c r="VI1297" s="103"/>
      <c r="VJ1297" s="98">
        <f t="shared" si="2402"/>
        <v>0</v>
      </c>
      <c r="VK1297" s="98">
        <f t="shared" si="2403"/>
        <v>0</v>
      </c>
      <c r="VL1297" s="98">
        <f t="shared" si="2404"/>
        <v>0</v>
      </c>
      <c r="VM1297" s="98">
        <f t="shared" si="2405"/>
        <v>0</v>
      </c>
      <c r="VN1297" s="98">
        <f t="shared" si="2406"/>
        <v>0</v>
      </c>
      <c r="VO1297" s="98">
        <f t="shared" si="2407"/>
        <v>0</v>
      </c>
      <c r="VP1297" s="98">
        <f t="shared" si="2408"/>
        <v>0</v>
      </c>
      <c r="VQ1297" s="98">
        <f t="shared" si="2409"/>
        <v>0</v>
      </c>
      <c r="VR1297" s="98">
        <f t="shared" si="2410"/>
        <v>0</v>
      </c>
      <c r="VS1297" s="98">
        <f t="shared" si="2411"/>
        <v>0</v>
      </c>
      <c r="VT1297" s="98">
        <f t="shared" si="2412"/>
        <v>0</v>
      </c>
      <c r="VU1297" s="98">
        <f t="shared" si="2413"/>
        <v>0</v>
      </c>
      <c r="VV1297" s="98">
        <f t="shared" si="2414"/>
        <v>0</v>
      </c>
      <c r="VW1297" s="98">
        <f t="shared" si="2414"/>
        <v>0</v>
      </c>
      <c r="VX1297" s="98">
        <f t="shared" si="2414"/>
        <v>0</v>
      </c>
      <c r="VY1297" s="98">
        <f t="shared" si="2415"/>
        <v>0</v>
      </c>
      <c r="VZ1297" s="98">
        <f t="shared" si="2415"/>
        <v>0</v>
      </c>
      <c r="WA1297" s="98">
        <f t="shared" si="2415"/>
        <v>0</v>
      </c>
      <c r="WB1297" s="103"/>
      <c r="WC1297" s="103"/>
      <c r="WD1297" s="103"/>
      <c r="WE1297" s="98">
        <f t="shared" si="2416"/>
        <v>0</v>
      </c>
      <c r="WF1297" s="98">
        <f t="shared" si="2417"/>
        <v>0</v>
      </c>
      <c r="WG1297" s="98">
        <f t="shared" si="2418"/>
        <v>0</v>
      </c>
      <c r="WH1297" s="98">
        <f t="shared" si="2419"/>
        <v>0</v>
      </c>
      <c r="WI1297" s="98">
        <f t="shared" si="2420"/>
        <v>0</v>
      </c>
      <c r="WJ1297" s="98">
        <f t="shared" si="2421"/>
        <v>0</v>
      </c>
      <c r="WK1297" s="98">
        <f t="shared" si="2422"/>
        <v>0</v>
      </c>
      <c r="WL1297" s="98">
        <f t="shared" si="2423"/>
        <v>0</v>
      </c>
      <c r="WM1297" s="98">
        <f t="shared" si="2424"/>
        <v>0</v>
      </c>
      <c r="WN1297" s="98">
        <f t="shared" si="2425"/>
        <v>0</v>
      </c>
      <c r="WO1297" s="98">
        <f t="shared" si="2426"/>
        <v>0</v>
      </c>
      <c r="WP1297" s="98">
        <f t="shared" si="2427"/>
        <v>0</v>
      </c>
      <c r="WQ1297" s="98">
        <f t="shared" si="2428"/>
        <v>0</v>
      </c>
      <c r="WR1297" s="98">
        <f t="shared" si="2428"/>
        <v>0</v>
      </c>
      <c r="WS1297" s="98">
        <f t="shared" si="2428"/>
        <v>0</v>
      </c>
      <c r="WT1297" s="98">
        <f t="shared" si="2429"/>
        <v>0</v>
      </c>
      <c r="WU1297" s="98">
        <f t="shared" si="2429"/>
        <v>0</v>
      </c>
      <c r="WV1297" s="98">
        <f t="shared" si="2429"/>
        <v>0</v>
      </c>
      <c r="WW1297" s="103"/>
      <c r="WX1297" s="103"/>
      <c r="WY1297" s="103"/>
      <c r="WZ1297" s="98">
        <f t="shared" si="2430"/>
        <v>0</v>
      </c>
      <c r="XA1297" s="98">
        <f t="shared" si="2431"/>
        <v>0</v>
      </c>
      <c r="XB1297" s="98">
        <f t="shared" si="2432"/>
        <v>0</v>
      </c>
      <c r="XC1297" s="98">
        <f t="shared" si="2433"/>
        <v>0</v>
      </c>
      <c r="XD1297" s="98">
        <f t="shared" si="2434"/>
        <v>0</v>
      </c>
      <c r="XE1297" s="98">
        <f t="shared" si="2435"/>
        <v>0</v>
      </c>
      <c r="XF1297" s="98">
        <f t="shared" si="2436"/>
        <v>0</v>
      </c>
      <c r="XG1297" s="98">
        <f t="shared" si="2437"/>
        <v>0</v>
      </c>
      <c r="XH1297" s="98">
        <f t="shared" si="2438"/>
        <v>0</v>
      </c>
      <c r="XI1297" s="98">
        <f t="shared" si="2439"/>
        <v>0</v>
      </c>
      <c r="XJ1297" s="98">
        <f t="shared" si="2440"/>
        <v>0</v>
      </c>
      <c r="XK1297" s="98">
        <f t="shared" si="2441"/>
        <v>0</v>
      </c>
      <c r="XL1297" s="98">
        <f t="shared" si="2442"/>
        <v>0</v>
      </c>
      <c r="XM1297" s="98">
        <f t="shared" si="2442"/>
        <v>0</v>
      </c>
      <c r="XN1297" s="98">
        <f t="shared" si="2442"/>
        <v>0</v>
      </c>
      <c r="XO1297" s="98">
        <f t="shared" si="2443"/>
        <v>0</v>
      </c>
      <c r="XP1297" s="98">
        <f t="shared" si="2443"/>
        <v>0</v>
      </c>
      <c r="XQ1297" s="98">
        <f t="shared" si="2443"/>
        <v>0</v>
      </c>
      <c r="XR1297" s="103"/>
      <c r="XS1297" s="103"/>
      <c r="XT1297" s="103"/>
      <c r="XU1297" s="98">
        <f t="shared" si="2444"/>
        <v>0</v>
      </c>
      <c r="XV1297" s="98">
        <f t="shared" si="2445"/>
        <v>0</v>
      </c>
      <c r="XW1297" s="98">
        <f t="shared" si="2446"/>
        <v>0</v>
      </c>
      <c r="XX1297" s="98">
        <f t="shared" si="2447"/>
        <v>0</v>
      </c>
      <c r="XY1297" s="98">
        <f t="shared" si="2448"/>
        <v>0</v>
      </c>
      <c r="XZ1297" s="98">
        <f t="shared" si="2449"/>
        <v>0</v>
      </c>
      <c r="YA1297" s="98">
        <f t="shared" si="2450"/>
        <v>0</v>
      </c>
      <c r="YB1297" s="98">
        <f t="shared" si="2451"/>
        <v>0</v>
      </c>
      <c r="YC1297" s="98">
        <f t="shared" si="2452"/>
        <v>0</v>
      </c>
      <c r="YD1297" s="98">
        <f t="shared" si="2453"/>
        <v>0</v>
      </c>
      <c r="YE1297" s="98">
        <f t="shared" si="2454"/>
        <v>0</v>
      </c>
      <c r="YF1297" s="98">
        <f t="shared" si="2455"/>
        <v>0</v>
      </c>
      <c r="YG1297" s="98">
        <f t="shared" si="2456"/>
        <v>0</v>
      </c>
      <c r="YH1297" s="98">
        <f t="shared" si="2456"/>
        <v>0</v>
      </c>
      <c r="YI1297" s="98">
        <f t="shared" si="2456"/>
        <v>0</v>
      </c>
      <c r="YJ1297" s="98">
        <f t="shared" si="2457"/>
        <v>0</v>
      </c>
      <c r="YK1297" s="98">
        <f t="shared" si="2457"/>
        <v>0</v>
      </c>
      <c r="YL1297" s="98">
        <f t="shared" si="2457"/>
        <v>0</v>
      </c>
      <c r="YM1297" s="146">
        <f t="shared" si="2458"/>
        <v>0</v>
      </c>
      <c r="YN1297" s="146">
        <f t="shared" si="2458"/>
        <v>0</v>
      </c>
      <c r="YO1297" s="146">
        <f t="shared" si="2458"/>
        <v>0</v>
      </c>
      <c r="YP1297" s="98">
        <f t="shared" si="2459"/>
        <v>0</v>
      </c>
      <c r="YQ1297" s="98">
        <f t="shared" si="2460"/>
        <v>0</v>
      </c>
      <c r="YR1297" s="98">
        <f t="shared" si="2461"/>
        <v>0</v>
      </c>
      <c r="YS1297" s="98">
        <f t="shared" si="2462"/>
        <v>0</v>
      </c>
      <c r="YT1297" s="98">
        <f t="shared" si="2463"/>
        <v>0</v>
      </c>
      <c r="YU1297" s="98">
        <f t="shared" si="2464"/>
        <v>0</v>
      </c>
      <c r="YV1297" s="98">
        <f t="shared" si="2465"/>
        <v>0</v>
      </c>
      <c r="YW1297" s="98">
        <f t="shared" si="2466"/>
        <v>0</v>
      </c>
      <c r="YX1297" s="98">
        <f t="shared" si="2467"/>
        <v>0</v>
      </c>
      <c r="YY1297" s="98">
        <f t="shared" si="2468"/>
        <v>0</v>
      </c>
      <c r="YZ1297" s="98">
        <f t="shared" si="2469"/>
        <v>0</v>
      </c>
      <c r="ZA1297" s="98">
        <f t="shared" si="2470"/>
        <v>0</v>
      </c>
      <c r="ZB1297" s="98">
        <f t="shared" si="2471"/>
        <v>0</v>
      </c>
      <c r="ZC1297" s="98">
        <f t="shared" si="2471"/>
        <v>0</v>
      </c>
      <c r="ZD1297" s="98">
        <f t="shared" si="2471"/>
        <v>0</v>
      </c>
      <c r="ZE1297" s="98">
        <f t="shared" si="2472"/>
        <v>0</v>
      </c>
      <c r="ZF1297" s="98">
        <f t="shared" si="2472"/>
        <v>0</v>
      </c>
      <c r="ZG1297" s="98">
        <f t="shared" si="2472"/>
        <v>0</v>
      </c>
    </row>
    <row r="1298" spans="1:683" ht="48" hidden="1">
      <c r="A1298" s="93" t="s">
        <v>730</v>
      </c>
      <c r="B1298" s="297"/>
      <c r="C1298" s="5"/>
      <c r="D1298" s="652"/>
      <c r="E1298" s="286"/>
      <c r="F1298" s="111">
        <f t="shared" si="2022"/>
        <v>0</v>
      </c>
      <c r="G1298" s="111">
        <f t="shared" si="2022"/>
        <v>0</v>
      </c>
      <c r="H1298" s="111">
        <f t="shared" si="2022"/>
        <v>0</v>
      </c>
      <c r="I1298" s="98">
        <f t="shared" si="2023"/>
        <v>0</v>
      </c>
      <c r="J1298" s="98">
        <f t="shared" si="2023"/>
        <v>0</v>
      </c>
      <c r="K1298" s="98">
        <f t="shared" si="2023"/>
        <v>0</v>
      </c>
      <c r="L1298" s="103"/>
      <c r="M1298" s="103"/>
      <c r="N1298" s="103"/>
      <c r="O1298" s="98">
        <f t="shared" si="2024"/>
        <v>0</v>
      </c>
      <c r="P1298" s="98">
        <f t="shared" si="2025"/>
        <v>0</v>
      </c>
      <c r="Q1298" s="98">
        <f t="shared" si="2026"/>
        <v>0</v>
      </c>
      <c r="R1298" s="98">
        <f t="shared" si="2027"/>
        <v>0</v>
      </c>
      <c r="S1298" s="98">
        <f t="shared" si="2028"/>
        <v>0</v>
      </c>
      <c r="T1298" s="98">
        <f t="shared" si="2029"/>
        <v>0</v>
      </c>
      <c r="U1298" s="98">
        <f t="shared" si="2030"/>
        <v>0</v>
      </c>
      <c r="V1298" s="98">
        <f t="shared" si="2031"/>
        <v>0</v>
      </c>
      <c r="W1298" s="98">
        <f t="shared" si="2032"/>
        <v>0</v>
      </c>
      <c r="X1298" s="98">
        <f t="shared" si="2033"/>
        <v>0</v>
      </c>
      <c r="Y1298" s="98">
        <f t="shared" si="2034"/>
        <v>0</v>
      </c>
      <c r="Z1298" s="98">
        <f t="shared" si="2035"/>
        <v>0</v>
      </c>
      <c r="AA1298" s="98">
        <f t="shared" si="2036"/>
        <v>0</v>
      </c>
      <c r="AB1298" s="98">
        <f t="shared" si="2036"/>
        <v>0</v>
      </c>
      <c r="AC1298" s="98">
        <f t="shared" si="2036"/>
        <v>0</v>
      </c>
      <c r="AD1298" s="98">
        <f t="shared" si="2037"/>
        <v>0</v>
      </c>
      <c r="AE1298" s="98">
        <f t="shared" si="2037"/>
        <v>0</v>
      </c>
      <c r="AF1298" s="98">
        <f t="shared" si="2037"/>
        <v>0</v>
      </c>
      <c r="AG1298" s="103"/>
      <c r="AH1298" s="103"/>
      <c r="AI1298" s="103"/>
      <c r="AJ1298" s="98">
        <f t="shared" si="2038"/>
        <v>0</v>
      </c>
      <c r="AK1298" s="98">
        <f t="shared" si="2039"/>
        <v>0</v>
      </c>
      <c r="AL1298" s="98">
        <f t="shared" si="2040"/>
        <v>0</v>
      </c>
      <c r="AM1298" s="98">
        <f t="shared" si="2041"/>
        <v>0</v>
      </c>
      <c r="AN1298" s="98">
        <f t="shared" si="2042"/>
        <v>0</v>
      </c>
      <c r="AO1298" s="98">
        <f t="shared" si="2043"/>
        <v>0</v>
      </c>
      <c r="AP1298" s="98">
        <f t="shared" si="2044"/>
        <v>0</v>
      </c>
      <c r="AQ1298" s="98">
        <f t="shared" si="2045"/>
        <v>0</v>
      </c>
      <c r="AR1298" s="98">
        <f t="shared" si="2046"/>
        <v>0</v>
      </c>
      <c r="AS1298" s="98">
        <f t="shared" si="2047"/>
        <v>0</v>
      </c>
      <c r="AT1298" s="98">
        <f t="shared" si="2048"/>
        <v>0</v>
      </c>
      <c r="AU1298" s="98">
        <f t="shared" si="2049"/>
        <v>0</v>
      </c>
      <c r="AV1298" s="98">
        <f t="shared" si="2050"/>
        <v>0</v>
      </c>
      <c r="AW1298" s="98">
        <f t="shared" si="2050"/>
        <v>0</v>
      </c>
      <c r="AX1298" s="98">
        <f t="shared" si="2050"/>
        <v>0</v>
      </c>
      <c r="AY1298" s="98">
        <f t="shared" si="2051"/>
        <v>0</v>
      </c>
      <c r="AZ1298" s="98">
        <f t="shared" si="2051"/>
        <v>0</v>
      </c>
      <c r="BA1298" s="98">
        <f t="shared" si="2051"/>
        <v>0</v>
      </c>
      <c r="BB1298" s="103"/>
      <c r="BC1298" s="103"/>
      <c r="BD1298" s="103"/>
      <c r="BE1298" s="98">
        <f t="shared" si="2052"/>
        <v>0</v>
      </c>
      <c r="BF1298" s="98">
        <f t="shared" si="2053"/>
        <v>0</v>
      </c>
      <c r="BG1298" s="98">
        <f t="shared" si="2054"/>
        <v>0</v>
      </c>
      <c r="BH1298" s="98">
        <f t="shared" si="2055"/>
        <v>0</v>
      </c>
      <c r="BI1298" s="98">
        <f t="shared" si="2056"/>
        <v>0</v>
      </c>
      <c r="BJ1298" s="98">
        <f t="shared" si="2057"/>
        <v>0</v>
      </c>
      <c r="BK1298" s="98">
        <f t="shared" si="2058"/>
        <v>0</v>
      </c>
      <c r="BL1298" s="98">
        <f t="shared" si="2059"/>
        <v>0</v>
      </c>
      <c r="BM1298" s="98">
        <f t="shared" si="2060"/>
        <v>0</v>
      </c>
      <c r="BN1298" s="98">
        <f t="shared" si="2061"/>
        <v>0</v>
      </c>
      <c r="BO1298" s="98">
        <f t="shared" si="2062"/>
        <v>0</v>
      </c>
      <c r="BP1298" s="98">
        <f t="shared" si="2063"/>
        <v>0</v>
      </c>
      <c r="BQ1298" s="98">
        <f t="shared" si="2064"/>
        <v>0</v>
      </c>
      <c r="BR1298" s="98">
        <f t="shared" si="2064"/>
        <v>0</v>
      </c>
      <c r="BS1298" s="98">
        <f t="shared" si="2064"/>
        <v>0</v>
      </c>
      <c r="BT1298" s="98">
        <f t="shared" si="2065"/>
        <v>0</v>
      </c>
      <c r="BU1298" s="98">
        <f t="shared" si="2065"/>
        <v>0</v>
      </c>
      <c r="BV1298" s="98">
        <f t="shared" si="2065"/>
        <v>0</v>
      </c>
      <c r="BW1298" s="103"/>
      <c r="BX1298" s="103"/>
      <c r="BY1298" s="103"/>
      <c r="BZ1298" s="98">
        <f t="shared" si="2066"/>
        <v>0</v>
      </c>
      <c r="CA1298" s="98">
        <f t="shared" si="2067"/>
        <v>0</v>
      </c>
      <c r="CB1298" s="98">
        <f t="shared" si="2068"/>
        <v>0</v>
      </c>
      <c r="CC1298" s="98">
        <f t="shared" si="2069"/>
        <v>0</v>
      </c>
      <c r="CD1298" s="98">
        <f t="shared" si="2070"/>
        <v>0</v>
      </c>
      <c r="CE1298" s="98">
        <f t="shared" si="2071"/>
        <v>0</v>
      </c>
      <c r="CF1298" s="98">
        <f t="shared" si="2072"/>
        <v>0</v>
      </c>
      <c r="CG1298" s="98">
        <f t="shared" si="2073"/>
        <v>0</v>
      </c>
      <c r="CH1298" s="98">
        <f t="shared" si="2074"/>
        <v>0</v>
      </c>
      <c r="CI1298" s="98">
        <f t="shared" si="2075"/>
        <v>0</v>
      </c>
      <c r="CJ1298" s="98">
        <f t="shared" si="2076"/>
        <v>0</v>
      </c>
      <c r="CK1298" s="98">
        <f t="shared" si="2077"/>
        <v>0</v>
      </c>
      <c r="CL1298" s="98">
        <f t="shared" si="2078"/>
        <v>0</v>
      </c>
      <c r="CM1298" s="98">
        <f t="shared" si="2078"/>
        <v>0</v>
      </c>
      <c r="CN1298" s="98">
        <f t="shared" si="2078"/>
        <v>0</v>
      </c>
      <c r="CO1298" s="98">
        <f t="shared" si="2079"/>
        <v>0</v>
      </c>
      <c r="CP1298" s="98">
        <f t="shared" si="2079"/>
        <v>0</v>
      </c>
      <c r="CQ1298" s="98">
        <f t="shared" si="2079"/>
        <v>0</v>
      </c>
      <c r="CR1298" s="103"/>
      <c r="CS1298" s="103"/>
      <c r="CT1298" s="103"/>
      <c r="CU1298" s="98">
        <f t="shared" si="2080"/>
        <v>0</v>
      </c>
      <c r="CV1298" s="98">
        <f t="shared" si="2081"/>
        <v>0</v>
      </c>
      <c r="CW1298" s="98">
        <f t="shared" si="2082"/>
        <v>0</v>
      </c>
      <c r="CX1298" s="98">
        <f t="shared" si="2083"/>
        <v>0</v>
      </c>
      <c r="CY1298" s="98">
        <f t="shared" si="2084"/>
        <v>0</v>
      </c>
      <c r="CZ1298" s="98">
        <f t="shared" si="2085"/>
        <v>0</v>
      </c>
      <c r="DA1298" s="98">
        <f t="shared" si="2086"/>
        <v>0</v>
      </c>
      <c r="DB1298" s="98">
        <f t="shared" si="2087"/>
        <v>0</v>
      </c>
      <c r="DC1298" s="98">
        <f t="shared" si="2088"/>
        <v>0</v>
      </c>
      <c r="DD1298" s="98">
        <f t="shared" si="2089"/>
        <v>0</v>
      </c>
      <c r="DE1298" s="98">
        <f t="shared" si="2090"/>
        <v>0</v>
      </c>
      <c r="DF1298" s="98">
        <f t="shared" si="2091"/>
        <v>0</v>
      </c>
      <c r="DG1298" s="98">
        <f t="shared" si="2092"/>
        <v>0</v>
      </c>
      <c r="DH1298" s="98">
        <f t="shared" si="2092"/>
        <v>0</v>
      </c>
      <c r="DI1298" s="98">
        <f t="shared" si="2092"/>
        <v>0</v>
      </c>
      <c r="DJ1298" s="98">
        <f t="shared" si="2093"/>
        <v>0</v>
      </c>
      <c r="DK1298" s="98">
        <f t="shared" si="2093"/>
        <v>0</v>
      </c>
      <c r="DL1298" s="98">
        <f t="shared" si="2093"/>
        <v>0</v>
      </c>
      <c r="DM1298" s="103"/>
      <c r="DN1298" s="103"/>
      <c r="DO1298" s="103"/>
      <c r="DP1298" s="98">
        <f t="shared" si="2094"/>
        <v>0</v>
      </c>
      <c r="DQ1298" s="98">
        <f t="shared" si="2095"/>
        <v>0</v>
      </c>
      <c r="DR1298" s="98">
        <f t="shared" si="2096"/>
        <v>0</v>
      </c>
      <c r="DS1298" s="98">
        <f t="shared" si="2097"/>
        <v>0</v>
      </c>
      <c r="DT1298" s="98">
        <f t="shared" si="2098"/>
        <v>0</v>
      </c>
      <c r="DU1298" s="98">
        <f t="shared" si="2099"/>
        <v>0</v>
      </c>
      <c r="DV1298" s="98">
        <f t="shared" si="2100"/>
        <v>0</v>
      </c>
      <c r="DW1298" s="98">
        <f t="shared" si="2101"/>
        <v>0</v>
      </c>
      <c r="DX1298" s="98">
        <f t="shared" si="2102"/>
        <v>0</v>
      </c>
      <c r="DY1298" s="98">
        <f t="shared" si="2103"/>
        <v>0</v>
      </c>
      <c r="DZ1298" s="98">
        <f t="shared" si="2104"/>
        <v>0</v>
      </c>
      <c r="EA1298" s="98">
        <f t="shared" si="2105"/>
        <v>0</v>
      </c>
      <c r="EB1298" s="98">
        <f t="shared" si="2106"/>
        <v>0</v>
      </c>
      <c r="EC1298" s="98">
        <f t="shared" si="2106"/>
        <v>0</v>
      </c>
      <c r="ED1298" s="98">
        <f t="shared" si="2106"/>
        <v>0</v>
      </c>
      <c r="EE1298" s="98">
        <f t="shared" si="2107"/>
        <v>0</v>
      </c>
      <c r="EF1298" s="98">
        <f t="shared" si="2107"/>
        <v>0</v>
      </c>
      <c r="EG1298" s="98">
        <f t="shared" si="2107"/>
        <v>0</v>
      </c>
      <c r="EH1298" s="103"/>
      <c r="EI1298" s="103"/>
      <c r="EJ1298" s="103"/>
      <c r="EK1298" s="98">
        <f t="shared" si="2108"/>
        <v>0</v>
      </c>
      <c r="EL1298" s="98">
        <f t="shared" si="2109"/>
        <v>0</v>
      </c>
      <c r="EM1298" s="98">
        <f t="shared" si="2110"/>
        <v>0</v>
      </c>
      <c r="EN1298" s="98">
        <f t="shared" si="2111"/>
        <v>0</v>
      </c>
      <c r="EO1298" s="98">
        <f t="shared" si="2112"/>
        <v>0</v>
      </c>
      <c r="EP1298" s="98">
        <f t="shared" si="2113"/>
        <v>0</v>
      </c>
      <c r="EQ1298" s="98">
        <f t="shared" si="2114"/>
        <v>0</v>
      </c>
      <c r="ER1298" s="98">
        <f t="shared" si="2115"/>
        <v>0</v>
      </c>
      <c r="ES1298" s="98">
        <f t="shared" si="2116"/>
        <v>0</v>
      </c>
      <c r="ET1298" s="98">
        <f t="shared" si="2117"/>
        <v>0</v>
      </c>
      <c r="EU1298" s="98">
        <f t="shared" si="2118"/>
        <v>0</v>
      </c>
      <c r="EV1298" s="98">
        <f t="shared" si="2119"/>
        <v>0</v>
      </c>
      <c r="EW1298" s="98">
        <f t="shared" si="2120"/>
        <v>0</v>
      </c>
      <c r="EX1298" s="98">
        <f t="shared" si="2120"/>
        <v>0</v>
      </c>
      <c r="EY1298" s="98">
        <f t="shared" si="2120"/>
        <v>0</v>
      </c>
      <c r="EZ1298" s="98">
        <f t="shared" si="2121"/>
        <v>0</v>
      </c>
      <c r="FA1298" s="98">
        <f t="shared" si="2121"/>
        <v>0</v>
      </c>
      <c r="FB1298" s="98">
        <f t="shared" si="2121"/>
        <v>0</v>
      </c>
      <c r="FC1298" s="103"/>
      <c r="FD1298" s="103"/>
      <c r="FE1298" s="103"/>
      <c r="FF1298" s="98">
        <f t="shared" si="2122"/>
        <v>0</v>
      </c>
      <c r="FG1298" s="98">
        <f t="shared" si="2123"/>
        <v>0</v>
      </c>
      <c r="FH1298" s="98">
        <f t="shared" si="2124"/>
        <v>0</v>
      </c>
      <c r="FI1298" s="98">
        <f t="shared" si="2125"/>
        <v>0</v>
      </c>
      <c r="FJ1298" s="98">
        <f t="shared" si="2126"/>
        <v>0</v>
      </c>
      <c r="FK1298" s="98">
        <f t="shared" si="2127"/>
        <v>0</v>
      </c>
      <c r="FL1298" s="98">
        <f t="shared" si="2128"/>
        <v>0</v>
      </c>
      <c r="FM1298" s="98">
        <f t="shared" si="2129"/>
        <v>0</v>
      </c>
      <c r="FN1298" s="98">
        <f t="shared" si="2130"/>
        <v>0</v>
      </c>
      <c r="FO1298" s="98">
        <f t="shared" si="2131"/>
        <v>0</v>
      </c>
      <c r="FP1298" s="98">
        <f t="shared" si="2132"/>
        <v>0</v>
      </c>
      <c r="FQ1298" s="98">
        <f t="shared" si="2133"/>
        <v>0</v>
      </c>
      <c r="FR1298" s="98">
        <f t="shared" si="2134"/>
        <v>0</v>
      </c>
      <c r="FS1298" s="98">
        <f t="shared" si="2134"/>
        <v>0</v>
      </c>
      <c r="FT1298" s="98">
        <f t="shared" si="2134"/>
        <v>0</v>
      </c>
      <c r="FU1298" s="98">
        <f t="shared" si="2135"/>
        <v>0</v>
      </c>
      <c r="FV1298" s="98">
        <f t="shared" si="2135"/>
        <v>0</v>
      </c>
      <c r="FW1298" s="98">
        <f t="shared" si="2135"/>
        <v>0</v>
      </c>
      <c r="FX1298" s="103"/>
      <c r="FY1298" s="103"/>
      <c r="FZ1298" s="103"/>
      <c r="GA1298" s="98">
        <f t="shared" si="2136"/>
        <v>0</v>
      </c>
      <c r="GB1298" s="98">
        <f t="shared" si="2137"/>
        <v>0</v>
      </c>
      <c r="GC1298" s="98">
        <f t="shared" si="2138"/>
        <v>0</v>
      </c>
      <c r="GD1298" s="98">
        <f t="shared" si="2139"/>
        <v>0</v>
      </c>
      <c r="GE1298" s="98">
        <f t="shared" si="2140"/>
        <v>0</v>
      </c>
      <c r="GF1298" s="98">
        <f t="shared" si="2141"/>
        <v>0</v>
      </c>
      <c r="GG1298" s="98">
        <f t="shared" si="2142"/>
        <v>0</v>
      </c>
      <c r="GH1298" s="98">
        <f t="shared" si="2143"/>
        <v>0</v>
      </c>
      <c r="GI1298" s="98">
        <f t="shared" si="2144"/>
        <v>0</v>
      </c>
      <c r="GJ1298" s="98">
        <f t="shared" si="2145"/>
        <v>0</v>
      </c>
      <c r="GK1298" s="98">
        <f t="shared" si="2146"/>
        <v>0</v>
      </c>
      <c r="GL1298" s="98">
        <f t="shared" si="2147"/>
        <v>0</v>
      </c>
      <c r="GM1298" s="98">
        <f t="shared" si="2148"/>
        <v>0</v>
      </c>
      <c r="GN1298" s="98">
        <f t="shared" si="2148"/>
        <v>0</v>
      </c>
      <c r="GO1298" s="98">
        <f t="shared" si="2148"/>
        <v>0</v>
      </c>
      <c r="GP1298" s="98">
        <f t="shared" si="2149"/>
        <v>0</v>
      </c>
      <c r="GQ1298" s="98">
        <f t="shared" si="2149"/>
        <v>0</v>
      </c>
      <c r="GR1298" s="98">
        <f t="shared" si="2149"/>
        <v>0</v>
      </c>
      <c r="GS1298" s="103"/>
      <c r="GT1298" s="103"/>
      <c r="GU1298" s="103"/>
      <c r="GV1298" s="98">
        <f t="shared" si="2150"/>
        <v>0</v>
      </c>
      <c r="GW1298" s="98">
        <f t="shared" si="2151"/>
        <v>0</v>
      </c>
      <c r="GX1298" s="98">
        <f t="shared" si="2152"/>
        <v>0</v>
      </c>
      <c r="GY1298" s="98">
        <f t="shared" si="2153"/>
        <v>0</v>
      </c>
      <c r="GZ1298" s="98">
        <f t="shared" si="2154"/>
        <v>0</v>
      </c>
      <c r="HA1298" s="98">
        <f t="shared" si="2155"/>
        <v>0</v>
      </c>
      <c r="HB1298" s="98">
        <f t="shared" si="2156"/>
        <v>0</v>
      </c>
      <c r="HC1298" s="98">
        <f t="shared" si="2157"/>
        <v>0</v>
      </c>
      <c r="HD1298" s="98">
        <f t="shared" si="2158"/>
        <v>0</v>
      </c>
      <c r="HE1298" s="98">
        <f t="shared" si="2159"/>
        <v>0</v>
      </c>
      <c r="HF1298" s="98">
        <f t="shared" si="2160"/>
        <v>0</v>
      </c>
      <c r="HG1298" s="98">
        <f t="shared" si="2161"/>
        <v>0</v>
      </c>
      <c r="HH1298" s="98">
        <f t="shared" si="2162"/>
        <v>0</v>
      </c>
      <c r="HI1298" s="98">
        <f t="shared" si="2162"/>
        <v>0</v>
      </c>
      <c r="HJ1298" s="98">
        <f t="shared" si="2162"/>
        <v>0</v>
      </c>
      <c r="HK1298" s="98">
        <f t="shared" si="2163"/>
        <v>0</v>
      </c>
      <c r="HL1298" s="98">
        <f t="shared" si="2163"/>
        <v>0</v>
      </c>
      <c r="HM1298" s="98">
        <f t="shared" si="2163"/>
        <v>0</v>
      </c>
      <c r="HN1298" s="103"/>
      <c r="HO1298" s="103"/>
      <c r="HP1298" s="103"/>
      <c r="HQ1298" s="98">
        <f t="shared" si="2164"/>
        <v>0</v>
      </c>
      <c r="HR1298" s="98">
        <f t="shared" si="2165"/>
        <v>0</v>
      </c>
      <c r="HS1298" s="98">
        <f t="shared" si="2166"/>
        <v>0</v>
      </c>
      <c r="HT1298" s="98">
        <f t="shared" si="2167"/>
        <v>0</v>
      </c>
      <c r="HU1298" s="98">
        <f t="shared" si="2168"/>
        <v>0</v>
      </c>
      <c r="HV1298" s="98">
        <f t="shared" si="2169"/>
        <v>0</v>
      </c>
      <c r="HW1298" s="98">
        <f t="shared" si="2170"/>
        <v>0</v>
      </c>
      <c r="HX1298" s="98">
        <f t="shared" si="2171"/>
        <v>0</v>
      </c>
      <c r="HY1298" s="98">
        <f t="shared" si="2172"/>
        <v>0</v>
      </c>
      <c r="HZ1298" s="98">
        <f t="shared" si="2173"/>
        <v>0</v>
      </c>
      <c r="IA1298" s="98">
        <f t="shared" si="2174"/>
        <v>0</v>
      </c>
      <c r="IB1298" s="98">
        <f t="shared" si="2175"/>
        <v>0</v>
      </c>
      <c r="IC1298" s="98">
        <f t="shared" si="2176"/>
        <v>0</v>
      </c>
      <c r="ID1298" s="98">
        <f t="shared" si="2176"/>
        <v>0</v>
      </c>
      <c r="IE1298" s="98">
        <f t="shared" si="2176"/>
        <v>0</v>
      </c>
      <c r="IF1298" s="98">
        <f t="shared" si="2177"/>
        <v>0</v>
      </c>
      <c r="IG1298" s="98">
        <f t="shared" si="2177"/>
        <v>0</v>
      </c>
      <c r="IH1298" s="98">
        <f t="shared" si="2177"/>
        <v>0</v>
      </c>
      <c r="II1298" s="103"/>
      <c r="IJ1298" s="103"/>
      <c r="IK1298" s="103"/>
      <c r="IL1298" s="98">
        <f t="shared" si="2178"/>
        <v>0</v>
      </c>
      <c r="IM1298" s="98">
        <f t="shared" si="2179"/>
        <v>0</v>
      </c>
      <c r="IN1298" s="98">
        <f t="shared" si="2180"/>
        <v>0</v>
      </c>
      <c r="IO1298" s="98">
        <f t="shared" si="2181"/>
        <v>0</v>
      </c>
      <c r="IP1298" s="98">
        <f t="shared" si="2182"/>
        <v>0</v>
      </c>
      <c r="IQ1298" s="98">
        <f t="shared" si="2183"/>
        <v>0</v>
      </c>
      <c r="IR1298" s="98">
        <f t="shared" si="2184"/>
        <v>0</v>
      </c>
      <c r="IS1298" s="98">
        <f t="shared" si="2185"/>
        <v>0</v>
      </c>
      <c r="IT1298" s="98">
        <f t="shared" si="2186"/>
        <v>0</v>
      </c>
      <c r="IU1298" s="98">
        <f t="shared" si="2187"/>
        <v>0</v>
      </c>
      <c r="IV1298" s="98">
        <f t="shared" si="2188"/>
        <v>0</v>
      </c>
      <c r="IW1298" s="98">
        <f t="shared" si="2189"/>
        <v>0</v>
      </c>
      <c r="IX1298" s="98">
        <f t="shared" si="2190"/>
        <v>0</v>
      </c>
      <c r="IY1298" s="98">
        <f t="shared" si="2190"/>
        <v>0</v>
      </c>
      <c r="IZ1298" s="98">
        <f t="shared" si="2190"/>
        <v>0</v>
      </c>
      <c r="JA1298" s="98">
        <f t="shared" si="2191"/>
        <v>0</v>
      </c>
      <c r="JB1298" s="98">
        <f t="shared" si="2191"/>
        <v>0</v>
      </c>
      <c r="JC1298" s="98">
        <f t="shared" si="2191"/>
        <v>0</v>
      </c>
      <c r="JD1298" s="103"/>
      <c r="JE1298" s="103"/>
      <c r="JF1298" s="103"/>
      <c r="JG1298" s="98">
        <f t="shared" si="2192"/>
        <v>0</v>
      </c>
      <c r="JH1298" s="98">
        <f t="shared" si="2193"/>
        <v>0</v>
      </c>
      <c r="JI1298" s="98">
        <f t="shared" si="2194"/>
        <v>0</v>
      </c>
      <c r="JJ1298" s="98">
        <f t="shared" si="2195"/>
        <v>0</v>
      </c>
      <c r="JK1298" s="98">
        <f t="shared" si="2196"/>
        <v>0</v>
      </c>
      <c r="JL1298" s="98">
        <f t="shared" si="2197"/>
        <v>0</v>
      </c>
      <c r="JM1298" s="98">
        <f t="shared" si="2198"/>
        <v>0</v>
      </c>
      <c r="JN1298" s="98">
        <f t="shared" si="2199"/>
        <v>0</v>
      </c>
      <c r="JO1298" s="98">
        <f t="shared" si="2200"/>
        <v>0</v>
      </c>
      <c r="JP1298" s="98">
        <f t="shared" si="2201"/>
        <v>0</v>
      </c>
      <c r="JQ1298" s="98">
        <f t="shared" si="2202"/>
        <v>0</v>
      </c>
      <c r="JR1298" s="98">
        <f t="shared" si="2203"/>
        <v>0</v>
      </c>
      <c r="JS1298" s="98">
        <f t="shared" si="2204"/>
        <v>0</v>
      </c>
      <c r="JT1298" s="98">
        <f t="shared" si="2204"/>
        <v>0</v>
      </c>
      <c r="JU1298" s="98">
        <f t="shared" si="2204"/>
        <v>0</v>
      </c>
      <c r="JV1298" s="98">
        <f t="shared" si="2205"/>
        <v>0</v>
      </c>
      <c r="JW1298" s="98">
        <f t="shared" si="2205"/>
        <v>0</v>
      </c>
      <c r="JX1298" s="98">
        <f t="shared" si="2205"/>
        <v>0</v>
      </c>
      <c r="JY1298" s="103"/>
      <c r="JZ1298" s="103"/>
      <c r="KA1298" s="103"/>
      <c r="KB1298" s="98">
        <f t="shared" si="2206"/>
        <v>0</v>
      </c>
      <c r="KC1298" s="98">
        <f t="shared" si="2207"/>
        <v>0</v>
      </c>
      <c r="KD1298" s="98">
        <f t="shared" si="2208"/>
        <v>0</v>
      </c>
      <c r="KE1298" s="98">
        <f t="shared" si="2209"/>
        <v>0</v>
      </c>
      <c r="KF1298" s="98">
        <f t="shared" si="2210"/>
        <v>0</v>
      </c>
      <c r="KG1298" s="98">
        <f t="shared" si="2211"/>
        <v>0</v>
      </c>
      <c r="KH1298" s="98">
        <f t="shared" si="2212"/>
        <v>0</v>
      </c>
      <c r="KI1298" s="98">
        <f t="shared" si="2213"/>
        <v>0</v>
      </c>
      <c r="KJ1298" s="98">
        <f t="shared" si="2214"/>
        <v>0</v>
      </c>
      <c r="KK1298" s="98">
        <f t="shared" si="2215"/>
        <v>0</v>
      </c>
      <c r="KL1298" s="98">
        <f t="shared" si="2216"/>
        <v>0</v>
      </c>
      <c r="KM1298" s="98">
        <f t="shared" si="2217"/>
        <v>0</v>
      </c>
      <c r="KN1298" s="98">
        <f t="shared" si="2218"/>
        <v>0</v>
      </c>
      <c r="KO1298" s="98">
        <f t="shared" si="2218"/>
        <v>0</v>
      </c>
      <c r="KP1298" s="98">
        <f t="shared" si="2218"/>
        <v>0</v>
      </c>
      <c r="KQ1298" s="98">
        <f t="shared" si="2219"/>
        <v>0</v>
      </c>
      <c r="KR1298" s="98">
        <f t="shared" si="2219"/>
        <v>0</v>
      </c>
      <c r="KS1298" s="98">
        <f t="shared" si="2219"/>
        <v>0</v>
      </c>
      <c r="KT1298" s="103"/>
      <c r="KU1298" s="103"/>
      <c r="KV1298" s="103"/>
      <c r="KW1298" s="98">
        <f t="shared" si="2220"/>
        <v>0</v>
      </c>
      <c r="KX1298" s="98">
        <f t="shared" si="2221"/>
        <v>0</v>
      </c>
      <c r="KY1298" s="98">
        <f t="shared" si="2222"/>
        <v>0</v>
      </c>
      <c r="KZ1298" s="98">
        <f t="shared" si="2223"/>
        <v>0</v>
      </c>
      <c r="LA1298" s="98">
        <f t="shared" si="2224"/>
        <v>0</v>
      </c>
      <c r="LB1298" s="98">
        <f t="shared" si="2225"/>
        <v>0</v>
      </c>
      <c r="LC1298" s="98">
        <f t="shared" si="2226"/>
        <v>0</v>
      </c>
      <c r="LD1298" s="98">
        <f t="shared" si="2227"/>
        <v>0</v>
      </c>
      <c r="LE1298" s="98">
        <f t="shared" si="2228"/>
        <v>0</v>
      </c>
      <c r="LF1298" s="98">
        <f t="shared" si="2229"/>
        <v>0</v>
      </c>
      <c r="LG1298" s="98">
        <f t="shared" si="2230"/>
        <v>0</v>
      </c>
      <c r="LH1298" s="98">
        <f t="shared" si="2231"/>
        <v>0</v>
      </c>
      <c r="LI1298" s="98">
        <f t="shared" si="2232"/>
        <v>0</v>
      </c>
      <c r="LJ1298" s="98">
        <f t="shared" si="2232"/>
        <v>0</v>
      </c>
      <c r="LK1298" s="98">
        <f t="shared" si="2232"/>
        <v>0</v>
      </c>
      <c r="LL1298" s="98">
        <f t="shared" si="2233"/>
        <v>0</v>
      </c>
      <c r="LM1298" s="98">
        <f t="shared" si="2233"/>
        <v>0</v>
      </c>
      <c r="LN1298" s="98">
        <f t="shared" si="2233"/>
        <v>0</v>
      </c>
      <c r="LO1298" s="103"/>
      <c r="LP1298" s="103"/>
      <c r="LQ1298" s="103"/>
      <c r="LR1298" s="98">
        <f t="shared" si="2234"/>
        <v>0</v>
      </c>
      <c r="LS1298" s="98">
        <f t="shared" si="2235"/>
        <v>0</v>
      </c>
      <c r="LT1298" s="98">
        <f t="shared" si="2236"/>
        <v>0</v>
      </c>
      <c r="LU1298" s="98">
        <f t="shared" si="2237"/>
        <v>0</v>
      </c>
      <c r="LV1298" s="98">
        <f t="shared" si="2238"/>
        <v>0</v>
      </c>
      <c r="LW1298" s="98">
        <f t="shared" si="2239"/>
        <v>0</v>
      </c>
      <c r="LX1298" s="98">
        <f t="shared" si="2240"/>
        <v>0</v>
      </c>
      <c r="LY1298" s="98">
        <f t="shared" si="2241"/>
        <v>0</v>
      </c>
      <c r="LZ1298" s="98">
        <f t="shared" si="2242"/>
        <v>0</v>
      </c>
      <c r="MA1298" s="98">
        <f t="shared" si="2243"/>
        <v>0</v>
      </c>
      <c r="MB1298" s="98">
        <f t="shared" si="2244"/>
        <v>0</v>
      </c>
      <c r="MC1298" s="98">
        <f t="shared" si="2245"/>
        <v>0</v>
      </c>
      <c r="MD1298" s="98">
        <f t="shared" si="2246"/>
        <v>0</v>
      </c>
      <c r="ME1298" s="98">
        <f t="shared" si="2246"/>
        <v>0</v>
      </c>
      <c r="MF1298" s="98">
        <f t="shared" si="2246"/>
        <v>0</v>
      </c>
      <c r="MG1298" s="98">
        <f t="shared" si="2247"/>
        <v>0</v>
      </c>
      <c r="MH1298" s="98">
        <f t="shared" si="2247"/>
        <v>0</v>
      </c>
      <c r="MI1298" s="98">
        <f t="shared" si="2247"/>
        <v>0</v>
      </c>
      <c r="MJ1298" s="103"/>
      <c r="MK1298" s="103"/>
      <c r="ML1298" s="103"/>
      <c r="MM1298" s="98">
        <f t="shared" si="2248"/>
        <v>0</v>
      </c>
      <c r="MN1298" s="98">
        <f t="shared" si="2249"/>
        <v>0</v>
      </c>
      <c r="MO1298" s="98">
        <f t="shared" si="2250"/>
        <v>0</v>
      </c>
      <c r="MP1298" s="98">
        <f t="shared" si="2251"/>
        <v>0</v>
      </c>
      <c r="MQ1298" s="98">
        <f t="shared" si="2252"/>
        <v>0</v>
      </c>
      <c r="MR1298" s="98">
        <f t="shared" si="2253"/>
        <v>0</v>
      </c>
      <c r="MS1298" s="98">
        <f t="shared" si="2254"/>
        <v>0</v>
      </c>
      <c r="MT1298" s="98">
        <f t="shared" si="2255"/>
        <v>0</v>
      </c>
      <c r="MU1298" s="98">
        <f t="shared" si="2256"/>
        <v>0</v>
      </c>
      <c r="MV1298" s="98">
        <f t="shared" si="2257"/>
        <v>0</v>
      </c>
      <c r="MW1298" s="98">
        <f t="shared" si="2258"/>
        <v>0</v>
      </c>
      <c r="MX1298" s="98">
        <f t="shared" si="2259"/>
        <v>0</v>
      </c>
      <c r="MY1298" s="98">
        <f t="shared" si="2260"/>
        <v>0</v>
      </c>
      <c r="MZ1298" s="98">
        <f t="shared" si="2260"/>
        <v>0</v>
      </c>
      <c r="NA1298" s="98">
        <f t="shared" si="2260"/>
        <v>0</v>
      </c>
      <c r="NB1298" s="98">
        <f t="shared" si="2261"/>
        <v>0</v>
      </c>
      <c r="NC1298" s="98">
        <f t="shared" si="2261"/>
        <v>0</v>
      </c>
      <c r="ND1298" s="98">
        <f t="shared" si="2261"/>
        <v>0</v>
      </c>
      <c r="NE1298" s="103"/>
      <c r="NF1298" s="103"/>
      <c r="NG1298" s="103"/>
      <c r="NH1298" s="98">
        <f t="shared" si="2262"/>
        <v>0</v>
      </c>
      <c r="NI1298" s="98">
        <f t="shared" si="2263"/>
        <v>0</v>
      </c>
      <c r="NJ1298" s="98">
        <f t="shared" si="2264"/>
        <v>0</v>
      </c>
      <c r="NK1298" s="98">
        <f t="shared" si="2265"/>
        <v>0</v>
      </c>
      <c r="NL1298" s="98">
        <f t="shared" si="2266"/>
        <v>0</v>
      </c>
      <c r="NM1298" s="98">
        <f t="shared" si="2267"/>
        <v>0</v>
      </c>
      <c r="NN1298" s="98">
        <f t="shared" si="2268"/>
        <v>0</v>
      </c>
      <c r="NO1298" s="98">
        <f t="shared" si="2269"/>
        <v>0</v>
      </c>
      <c r="NP1298" s="98">
        <f t="shared" si="2270"/>
        <v>0</v>
      </c>
      <c r="NQ1298" s="98">
        <f t="shared" si="2271"/>
        <v>0</v>
      </c>
      <c r="NR1298" s="98">
        <f t="shared" si="2272"/>
        <v>0</v>
      </c>
      <c r="NS1298" s="98">
        <f t="shared" si="2273"/>
        <v>0</v>
      </c>
      <c r="NT1298" s="98">
        <f t="shared" si="2274"/>
        <v>0</v>
      </c>
      <c r="NU1298" s="98">
        <f t="shared" si="2274"/>
        <v>0</v>
      </c>
      <c r="NV1298" s="98">
        <f t="shared" si="2274"/>
        <v>0</v>
      </c>
      <c r="NW1298" s="98">
        <f t="shared" si="2275"/>
        <v>0</v>
      </c>
      <c r="NX1298" s="98">
        <f t="shared" si="2275"/>
        <v>0</v>
      </c>
      <c r="NY1298" s="98">
        <f t="shared" si="2275"/>
        <v>0</v>
      </c>
      <c r="NZ1298" s="103"/>
      <c r="OA1298" s="103"/>
      <c r="OB1298" s="103"/>
      <c r="OC1298" s="98">
        <f t="shared" si="2276"/>
        <v>0</v>
      </c>
      <c r="OD1298" s="98">
        <f t="shared" si="2277"/>
        <v>0</v>
      </c>
      <c r="OE1298" s="98">
        <f t="shared" si="2278"/>
        <v>0</v>
      </c>
      <c r="OF1298" s="98">
        <f t="shared" si="2279"/>
        <v>0</v>
      </c>
      <c r="OG1298" s="98">
        <f t="shared" si="2280"/>
        <v>0</v>
      </c>
      <c r="OH1298" s="98">
        <f t="shared" si="2281"/>
        <v>0</v>
      </c>
      <c r="OI1298" s="98">
        <f t="shared" si="2282"/>
        <v>0</v>
      </c>
      <c r="OJ1298" s="98">
        <f t="shared" si="2283"/>
        <v>0</v>
      </c>
      <c r="OK1298" s="98">
        <f t="shared" si="2284"/>
        <v>0</v>
      </c>
      <c r="OL1298" s="98">
        <f t="shared" si="2285"/>
        <v>0</v>
      </c>
      <c r="OM1298" s="98">
        <f t="shared" si="2286"/>
        <v>0</v>
      </c>
      <c r="ON1298" s="98">
        <f t="shared" si="2287"/>
        <v>0</v>
      </c>
      <c r="OO1298" s="98">
        <f t="shared" si="2288"/>
        <v>0</v>
      </c>
      <c r="OP1298" s="98">
        <f t="shared" si="2288"/>
        <v>0</v>
      </c>
      <c r="OQ1298" s="98">
        <f t="shared" si="2288"/>
        <v>0</v>
      </c>
      <c r="OR1298" s="98">
        <f t="shared" si="2289"/>
        <v>0</v>
      </c>
      <c r="OS1298" s="98">
        <f t="shared" si="2289"/>
        <v>0</v>
      </c>
      <c r="OT1298" s="98">
        <f t="shared" si="2289"/>
        <v>0</v>
      </c>
      <c r="OU1298" s="103"/>
      <c r="OV1298" s="103"/>
      <c r="OW1298" s="103"/>
      <c r="OX1298" s="98">
        <f t="shared" si="2290"/>
        <v>0</v>
      </c>
      <c r="OY1298" s="98">
        <f t="shared" si="2291"/>
        <v>0</v>
      </c>
      <c r="OZ1298" s="98">
        <f t="shared" si="2292"/>
        <v>0</v>
      </c>
      <c r="PA1298" s="98">
        <f t="shared" si="2293"/>
        <v>0</v>
      </c>
      <c r="PB1298" s="98">
        <f t="shared" si="2294"/>
        <v>0</v>
      </c>
      <c r="PC1298" s="98">
        <f t="shared" si="2295"/>
        <v>0</v>
      </c>
      <c r="PD1298" s="98">
        <f t="shared" si="2296"/>
        <v>0</v>
      </c>
      <c r="PE1298" s="98">
        <f t="shared" si="2297"/>
        <v>0</v>
      </c>
      <c r="PF1298" s="98">
        <f t="shared" si="2298"/>
        <v>0</v>
      </c>
      <c r="PG1298" s="98">
        <f t="shared" si="2299"/>
        <v>0</v>
      </c>
      <c r="PH1298" s="98">
        <f t="shared" si="2300"/>
        <v>0</v>
      </c>
      <c r="PI1298" s="98">
        <f t="shared" si="2301"/>
        <v>0</v>
      </c>
      <c r="PJ1298" s="98">
        <f t="shared" si="2302"/>
        <v>0</v>
      </c>
      <c r="PK1298" s="98">
        <f t="shared" si="2302"/>
        <v>0</v>
      </c>
      <c r="PL1298" s="98">
        <f t="shared" si="2302"/>
        <v>0</v>
      </c>
      <c r="PM1298" s="98">
        <f t="shared" si="2303"/>
        <v>0</v>
      </c>
      <c r="PN1298" s="98">
        <f t="shared" si="2303"/>
        <v>0</v>
      </c>
      <c r="PO1298" s="98">
        <f t="shared" si="2303"/>
        <v>0</v>
      </c>
      <c r="PP1298" s="103"/>
      <c r="PQ1298" s="103"/>
      <c r="PR1298" s="103"/>
      <c r="PS1298" s="98">
        <f t="shared" si="2304"/>
        <v>0</v>
      </c>
      <c r="PT1298" s="98">
        <f t="shared" si="2305"/>
        <v>0</v>
      </c>
      <c r="PU1298" s="98">
        <f t="shared" si="2306"/>
        <v>0</v>
      </c>
      <c r="PV1298" s="98">
        <f t="shared" si="2307"/>
        <v>0</v>
      </c>
      <c r="PW1298" s="98">
        <f t="shared" si="2308"/>
        <v>0</v>
      </c>
      <c r="PX1298" s="98">
        <f t="shared" si="2309"/>
        <v>0</v>
      </c>
      <c r="PY1298" s="98">
        <f t="shared" si="2310"/>
        <v>0</v>
      </c>
      <c r="PZ1298" s="98">
        <f t="shared" si="2311"/>
        <v>0</v>
      </c>
      <c r="QA1298" s="98">
        <f t="shared" si="2312"/>
        <v>0</v>
      </c>
      <c r="QB1298" s="98">
        <f t="shared" si="2313"/>
        <v>0</v>
      </c>
      <c r="QC1298" s="98">
        <f t="shared" si="2314"/>
        <v>0</v>
      </c>
      <c r="QD1298" s="98">
        <f t="shared" si="2315"/>
        <v>0</v>
      </c>
      <c r="QE1298" s="98">
        <f t="shared" si="2316"/>
        <v>0</v>
      </c>
      <c r="QF1298" s="98">
        <f t="shared" si="2316"/>
        <v>0</v>
      </c>
      <c r="QG1298" s="98">
        <f t="shared" si="2316"/>
        <v>0</v>
      </c>
      <c r="QH1298" s="98">
        <f t="shared" si="2317"/>
        <v>0</v>
      </c>
      <c r="QI1298" s="98">
        <f t="shared" si="2317"/>
        <v>0</v>
      </c>
      <c r="QJ1298" s="98">
        <f t="shared" si="2317"/>
        <v>0</v>
      </c>
      <c r="QK1298" s="103"/>
      <c r="QL1298" s="103"/>
      <c r="QM1298" s="103"/>
      <c r="QN1298" s="98">
        <f t="shared" si="2318"/>
        <v>0</v>
      </c>
      <c r="QO1298" s="98">
        <f t="shared" si="2319"/>
        <v>0</v>
      </c>
      <c r="QP1298" s="98">
        <f t="shared" si="2320"/>
        <v>0</v>
      </c>
      <c r="QQ1298" s="98">
        <f t="shared" si="2321"/>
        <v>0</v>
      </c>
      <c r="QR1298" s="98">
        <f t="shared" si="2322"/>
        <v>0</v>
      </c>
      <c r="QS1298" s="98">
        <f t="shared" si="2323"/>
        <v>0</v>
      </c>
      <c r="QT1298" s="98">
        <f t="shared" si="2324"/>
        <v>0</v>
      </c>
      <c r="QU1298" s="98">
        <f t="shared" si="2325"/>
        <v>0</v>
      </c>
      <c r="QV1298" s="98">
        <f t="shared" si="2326"/>
        <v>0</v>
      </c>
      <c r="QW1298" s="98">
        <f t="shared" si="2327"/>
        <v>0</v>
      </c>
      <c r="QX1298" s="98">
        <f t="shared" si="2328"/>
        <v>0</v>
      </c>
      <c r="QY1298" s="98">
        <f t="shared" si="2329"/>
        <v>0</v>
      </c>
      <c r="QZ1298" s="98">
        <f t="shared" si="2330"/>
        <v>0</v>
      </c>
      <c r="RA1298" s="98">
        <f t="shared" si="2330"/>
        <v>0</v>
      </c>
      <c r="RB1298" s="98">
        <f t="shared" si="2330"/>
        <v>0</v>
      </c>
      <c r="RC1298" s="98">
        <f t="shared" si="2331"/>
        <v>0</v>
      </c>
      <c r="RD1298" s="98">
        <f t="shared" si="2331"/>
        <v>0</v>
      </c>
      <c r="RE1298" s="98">
        <f t="shared" si="2331"/>
        <v>0</v>
      </c>
      <c r="RF1298" s="103"/>
      <c r="RG1298" s="103"/>
      <c r="RH1298" s="103"/>
      <c r="RI1298" s="98">
        <f t="shared" si="2332"/>
        <v>0</v>
      </c>
      <c r="RJ1298" s="98">
        <f t="shared" si="2333"/>
        <v>0</v>
      </c>
      <c r="RK1298" s="98">
        <f t="shared" si="2334"/>
        <v>0</v>
      </c>
      <c r="RL1298" s="98">
        <f t="shared" si="2335"/>
        <v>0</v>
      </c>
      <c r="RM1298" s="98">
        <f t="shared" si="2336"/>
        <v>0</v>
      </c>
      <c r="RN1298" s="98">
        <f t="shared" si="2337"/>
        <v>0</v>
      </c>
      <c r="RO1298" s="98">
        <f t="shared" si="2338"/>
        <v>0</v>
      </c>
      <c r="RP1298" s="98">
        <f t="shared" si="2339"/>
        <v>0</v>
      </c>
      <c r="RQ1298" s="98">
        <f t="shared" si="2340"/>
        <v>0</v>
      </c>
      <c r="RR1298" s="98">
        <f t="shared" si="2341"/>
        <v>0</v>
      </c>
      <c r="RS1298" s="98">
        <f t="shared" si="2342"/>
        <v>0</v>
      </c>
      <c r="RT1298" s="98">
        <f t="shared" si="2343"/>
        <v>0</v>
      </c>
      <c r="RU1298" s="98">
        <f t="shared" si="2344"/>
        <v>0</v>
      </c>
      <c r="RV1298" s="98">
        <f t="shared" si="2344"/>
        <v>0</v>
      </c>
      <c r="RW1298" s="98">
        <f t="shared" si="2344"/>
        <v>0</v>
      </c>
      <c r="RX1298" s="98">
        <f t="shared" si="2345"/>
        <v>0</v>
      </c>
      <c r="RY1298" s="98">
        <f t="shared" si="2345"/>
        <v>0</v>
      </c>
      <c r="RZ1298" s="98">
        <f t="shared" si="2345"/>
        <v>0</v>
      </c>
      <c r="SA1298" s="103"/>
      <c r="SB1298" s="103"/>
      <c r="SC1298" s="103"/>
      <c r="SD1298" s="98">
        <f t="shared" si="2346"/>
        <v>0</v>
      </c>
      <c r="SE1298" s="98">
        <f t="shared" si="2347"/>
        <v>0</v>
      </c>
      <c r="SF1298" s="98">
        <f t="shared" si="2348"/>
        <v>0</v>
      </c>
      <c r="SG1298" s="98">
        <f t="shared" si="2349"/>
        <v>0</v>
      </c>
      <c r="SH1298" s="98">
        <f t="shared" si="2350"/>
        <v>0</v>
      </c>
      <c r="SI1298" s="98">
        <f t="shared" si="2351"/>
        <v>0</v>
      </c>
      <c r="SJ1298" s="98">
        <f t="shared" si="2352"/>
        <v>0</v>
      </c>
      <c r="SK1298" s="98">
        <f t="shared" si="2353"/>
        <v>0</v>
      </c>
      <c r="SL1298" s="98">
        <f t="shared" si="2354"/>
        <v>0</v>
      </c>
      <c r="SM1298" s="98">
        <f t="shared" si="2355"/>
        <v>0</v>
      </c>
      <c r="SN1298" s="98">
        <f t="shared" si="2356"/>
        <v>0</v>
      </c>
      <c r="SO1298" s="98">
        <f t="shared" si="2357"/>
        <v>0</v>
      </c>
      <c r="SP1298" s="98">
        <f t="shared" si="2358"/>
        <v>0</v>
      </c>
      <c r="SQ1298" s="98">
        <f t="shared" si="2358"/>
        <v>0</v>
      </c>
      <c r="SR1298" s="98">
        <f t="shared" si="2358"/>
        <v>0</v>
      </c>
      <c r="SS1298" s="98">
        <f t="shared" si="2359"/>
        <v>0</v>
      </c>
      <c r="ST1298" s="98">
        <f t="shared" si="2359"/>
        <v>0</v>
      </c>
      <c r="SU1298" s="98">
        <f t="shared" si="2359"/>
        <v>0</v>
      </c>
      <c r="SV1298" s="103"/>
      <c r="SW1298" s="103"/>
      <c r="SX1298" s="103"/>
      <c r="SY1298" s="98">
        <f t="shared" si="2360"/>
        <v>0</v>
      </c>
      <c r="SZ1298" s="98">
        <f t="shared" si="2361"/>
        <v>0</v>
      </c>
      <c r="TA1298" s="98">
        <f t="shared" si="2362"/>
        <v>0</v>
      </c>
      <c r="TB1298" s="98">
        <f t="shared" si="2363"/>
        <v>0</v>
      </c>
      <c r="TC1298" s="98">
        <f t="shared" si="2364"/>
        <v>0</v>
      </c>
      <c r="TD1298" s="98">
        <f t="shared" si="2365"/>
        <v>0</v>
      </c>
      <c r="TE1298" s="98">
        <f t="shared" si="2366"/>
        <v>0</v>
      </c>
      <c r="TF1298" s="98">
        <f t="shared" si="2367"/>
        <v>0</v>
      </c>
      <c r="TG1298" s="98">
        <f t="shared" si="2368"/>
        <v>0</v>
      </c>
      <c r="TH1298" s="98">
        <f t="shared" si="2369"/>
        <v>0</v>
      </c>
      <c r="TI1298" s="98">
        <f t="shared" si="2370"/>
        <v>0</v>
      </c>
      <c r="TJ1298" s="98">
        <f t="shared" si="2371"/>
        <v>0</v>
      </c>
      <c r="TK1298" s="98">
        <f t="shared" si="2372"/>
        <v>0</v>
      </c>
      <c r="TL1298" s="98">
        <f t="shared" si="2372"/>
        <v>0</v>
      </c>
      <c r="TM1298" s="98">
        <f t="shared" si="2372"/>
        <v>0</v>
      </c>
      <c r="TN1298" s="98">
        <f t="shared" si="2373"/>
        <v>0</v>
      </c>
      <c r="TO1298" s="98">
        <f t="shared" si="2373"/>
        <v>0</v>
      </c>
      <c r="TP1298" s="98">
        <f t="shared" si="2373"/>
        <v>0</v>
      </c>
      <c r="TQ1298" s="103"/>
      <c r="TR1298" s="103"/>
      <c r="TS1298" s="103"/>
      <c r="TT1298" s="98">
        <f t="shared" si="2374"/>
        <v>0</v>
      </c>
      <c r="TU1298" s="98">
        <f t="shared" si="2375"/>
        <v>0</v>
      </c>
      <c r="TV1298" s="98">
        <f t="shared" si="2376"/>
        <v>0</v>
      </c>
      <c r="TW1298" s="98">
        <f t="shared" si="2377"/>
        <v>0</v>
      </c>
      <c r="TX1298" s="98">
        <f t="shared" si="2378"/>
        <v>0</v>
      </c>
      <c r="TY1298" s="98">
        <f t="shared" si="2379"/>
        <v>0</v>
      </c>
      <c r="TZ1298" s="98">
        <f t="shared" si="2380"/>
        <v>0</v>
      </c>
      <c r="UA1298" s="98">
        <f t="shared" si="2381"/>
        <v>0</v>
      </c>
      <c r="UB1298" s="98">
        <f t="shared" si="2382"/>
        <v>0</v>
      </c>
      <c r="UC1298" s="98">
        <f t="shared" si="2383"/>
        <v>0</v>
      </c>
      <c r="UD1298" s="98">
        <f t="shared" si="2384"/>
        <v>0</v>
      </c>
      <c r="UE1298" s="98">
        <f t="shared" si="2385"/>
        <v>0</v>
      </c>
      <c r="UF1298" s="98">
        <f t="shared" si="2386"/>
        <v>0</v>
      </c>
      <c r="UG1298" s="98">
        <f t="shared" si="2386"/>
        <v>0</v>
      </c>
      <c r="UH1298" s="98">
        <f t="shared" si="2386"/>
        <v>0</v>
      </c>
      <c r="UI1298" s="98">
        <f t="shared" si="2387"/>
        <v>0</v>
      </c>
      <c r="UJ1298" s="98">
        <f t="shared" si="2387"/>
        <v>0</v>
      </c>
      <c r="UK1298" s="98">
        <f t="shared" si="2387"/>
        <v>0</v>
      </c>
      <c r="UL1298" s="103"/>
      <c r="UM1298" s="103"/>
      <c r="UN1298" s="103"/>
      <c r="UO1298" s="98">
        <f t="shared" si="2388"/>
        <v>0</v>
      </c>
      <c r="UP1298" s="98">
        <f t="shared" si="2389"/>
        <v>0</v>
      </c>
      <c r="UQ1298" s="98">
        <f t="shared" si="2390"/>
        <v>0</v>
      </c>
      <c r="UR1298" s="98">
        <f t="shared" si="2391"/>
        <v>0</v>
      </c>
      <c r="US1298" s="98">
        <f t="shared" si="2392"/>
        <v>0</v>
      </c>
      <c r="UT1298" s="98">
        <f t="shared" si="2393"/>
        <v>0</v>
      </c>
      <c r="UU1298" s="98">
        <f t="shared" si="2394"/>
        <v>0</v>
      </c>
      <c r="UV1298" s="98">
        <f t="shared" si="2395"/>
        <v>0</v>
      </c>
      <c r="UW1298" s="98">
        <f t="shared" si="2396"/>
        <v>0</v>
      </c>
      <c r="UX1298" s="98">
        <f t="shared" si="2397"/>
        <v>0</v>
      </c>
      <c r="UY1298" s="98">
        <f t="shared" si="2398"/>
        <v>0</v>
      </c>
      <c r="UZ1298" s="98">
        <f t="shared" si="2399"/>
        <v>0</v>
      </c>
      <c r="VA1298" s="98">
        <f t="shared" si="2400"/>
        <v>0</v>
      </c>
      <c r="VB1298" s="98">
        <f t="shared" si="2400"/>
        <v>0</v>
      </c>
      <c r="VC1298" s="98">
        <f t="shared" si="2400"/>
        <v>0</v>
      </c>
      <c r="VD1298" s="98">
        <f t="shared" si="2401"/>
        <v>0</v>
      </c>
      <c r="VE1298" s="98">
        <f t="shared" si="2401"/>
        <v>0</v>
      </c>
      <c r="VF1298" s="98">
        <f t="shared" si="2401"/>
        <v>0</v>
      </c>
      <c r="VG1298" s="103"/>
      <c r="VH1298" s="103"/>
      <c r="VI1298" s="103"/>
      <c r="VJ1298" s="98">
        <f t="shared" si="2402"/>
        <v>0</v>
      </c>
      <c r="VK1298" s="98">
        <f t="shared" si="2403"/>
        <v>0</v>
      </c>
      <c r="VL1298" s="98">
        <f t="shared" si="2404"/>
        <v>0</v>
      </c>
      <c r="VM1298" s="98">
        <f t="shared" si="2405"/>
        <v>0</v>
      </c>
      <c r="VN1298" s="98">
        <f t="shared" si="2406"/>
        <v>0</v>
      </c>
      <c r="VO1298" s="98">
        <f t="shared" si="2407"/>
        <v>0</v>
      </c>
      <c r="VP1298" s="98">
        <f t="shared" si="2408"/>
        <v>0</v>
      </c>
      <c r="VQ1298" s="98">
        <f t="shared" si="2409"/>
        <v>0</v>
      </c>
      <c r="VR1298" s="98">
        <f t="shared" si="2410"/>
        <v>0</v>
      </c>
      <c r="VS1298" s="98">
        <f t="shared" si="2411"/>
        <v>0</v>
      </c>
      <c r="VT1298" s="98">
        <f t="shared" si="2412"/>
        <v>0</v>
      </c>
      <c r="VU1298" s="98">
        <f t="shared" si="2413"/>
        <v>0</v>
      </c>
      <c r="VV1298" s="98">
        <f t="shared" si="2414"/>
        <v>0</v>
      </c>
      <c r="VW1298" s="98">
        <f t="shared" si="2414"/>
        <v>0</v>
      </c>
      <c r="VX1298" s="98">
        <f t="shared" si="2414"/>
        <v>0</v>
      </c>
      <c r="VY1298" s="98">
        <f t="shared" si="2415"/>
        <v>0</v>
      </c>
      <c r="VZ1298" s="98">
        <f t="shared" si="2415"/>
        <v>0</v>
      </c>
      <c r="WA1298" s="98">
        <f t="shared" si="2415"/>
        <v>0</v>
      </c>
      <c r="WB1298" s="103"/>
      <c r="WC1298" s="103"/>
      <c r="WD1298" s="103"/>
      <c r="WE1298" s="98">
        <f t="shared" si="2416"/>
        <v>0</v>
      </c>
      <c r="WF1298" s="98">
        <f t="shared" si="2417"/>
        <v>0</v>
      </c>
      <c r="WG1298" s="98">
        <f t="shared" si="2418"/>
        <v>0</v>
      </c>
      <c r="WH1298" s="98">
        <f t="shared" si="2419"/>
        <v>0</v>
      </c>
      <c r="WI1298" s="98">
        <f t="shared" si="2420"/>
        <v>0</v>
      </c>
      <c r="WJ1298" s="98">
        <f t="shared" si="2421"/>
        <v>0</v>
      </c>
      <c r="WK1298" s="98">
        <f t="shared" si="2422"/>
        <v>0</v>
      </c>
      <c r="WL1298" s="98">
        <f t="shared" si="2423"/>
        <v>0</v>
      </c>
      <c r="WM1298" s="98">
        <f t="shared" si="2424"/>
        <v>0</v>
      </c>
      <c r="WN1298" s="98">
        <f t="shared" si="2425"/>
        <v>0</v>
      </c>
      <c r="WO1298" s="98">
        <f t="shared" si="2426"/>
        <v>0</v>
      </c>
      <c r="WP1298" s="98">
        <f t="shared" si="2427"/>
        <v>0</v>
      </c>
      <c r="WQ1298" s="98">
        <f t="shared" si="2428"/>
        <v>0</v>
      </c>
      <c r="WR1298" s="98">
        <f t="shared" si="2428"/>
        <v>0</v>
      </c>
      <c r="WS1298" s="98">
        <f t="shared" si="2428"/>
        <v>0</v>
      </c>
      <c r="WT1298" s="98">
        <f t="shared" si="2429"/>
        <v>0</v>
      </c>
      <c r="WU1298" s="98">
        <f t="shared" si="2429"/>
        <v>0</v>
      </c>
      <c r="WV1298" s="98">
        <f t="shared" si="2429"/>
        <v>0</v>
      </c>
      <c r="WW1298" s="103"/>
      <c r="WX1298" s="103"/>
      <c r="WY1298" s="103"/>
      <c r="WZ1298" s="98">
        <f t="shared" si="2430"/>
        <v>0</v>
      </c>
      <c r="XA1298" s="98">
        <f t="shared" si="2431"/>
        <v>0</v>
      </c>
      <c r="XB1298" s="98">
        <f t="shared" si="2432"/>
        <v>0</v>
      </c>
      <c r="XC1298" s="98">
        <f t="shared" si="2433"/>
        <v>0</v>
      </c>
      <c r="XD1298" s="98">
        <f t="shared" si="2434"/>
        <v>0</v>
      </c>
      <c r="XE1298" s="98">
        <f t="shared" si="2435"/>
        <v>0</v>
      </c>
      <c r="XF1298" s="98">
        <f t="shared" si="2436"/>
        <v>0</v>
      </c>
      <c r="XG1298" s="98">
        <f t="shared" si="2437"/>
        <v>0</v>
      </c>
      <c r="XH1298" s="98">
        <f t="shared" si="2438"/>
        <v>0</v>
      </c>
      <c r="XI1298" s="98">
        <f t="shared" si="2439"/>
        <v>0</v>
      </c>
      <c r="XJ1298" s="98">
        <f t="shared" si="2440"/>
        <v>0</v>
      </c>
      <c r="XK1298" s="98">
        <f t="shared" si="2441"/>
        <v>0</v>
      </c>
      <c r="XL1298" s="98">
        <f t="shared" si="2442"/>
        <v>0</v>
      </c>
      <c r="XM1298" s="98">
        <f t="shared" si="2442"/>
        <v>0</v>
      </c>
      <c r="XN1298" s="98">
        <f t="shared" si="2442"/>
        <v>0</v>
      </c>
      <c r="XO1298" s="98">
        <f t="shared" si="2443"/>
        <v>0</v>
      </c>
      <c r="XP1298" s="98">
        <f t="shared" si="2443"/>
        <v>0</v>
      </c>
      <c r="XQ1298" s="98">
        <f t="shared" si="2443"/>
        <v>0</v>
      </c>
      <c r="XR1298" s="103"/>
      <c r="XS1298" s="103"/>
      <c r="XT1298" s="103"/>
      <c r="XU1298" s="98">
        <f t="shared" si="2444"/>
        <v>0</v>
      </c>
      <c r="XV1298" s="98">
        <f t="shared" si="2445"/>
        <v>0</v>
      </c>
      <c r="XW1298" s="98">
        <f t="shared" si="2446"/>
        <v>0</v>
      </c>
      <c r="XX1298" s="98">
        <f t="shared" si="2447"/>
        <v>0</v>
      </c>
      <c r="XY1298" s="98">
        <f t="shared" si="2448"/>
        <v>0</v>
      </c>
      <c r="XZ1298" s="98">
        <f t="shared" si="2449"/>
        <v>0</v>
      </c>
      <c r="YA1298" s="98">
        <f t="shared" si="2450"/>
        <v>0</v>
      </c>
      <c r="YB1298" s="98">
        <f t="shared" si="2451"/>
        <v>0</v>
      </c>
      <c r="YC1298" s="98">
        <f t="shared" si="2452"/>
        <v>0</v>
      </c>
      <c r="YD1298" s="98">
        <f t="shared" si="2453"/>
        <v>0</v>
      </c>
      <c r="YE1298" s="98">
        <f t="shared" si="2454"/>
        <v>0</v>
      </c>
      <c r="YF1298" s="98">
        <f t="shared" si="2455"/>
        <v>0</v>
      </c>
      <c r="YG1298" s="98">
        <f t="shared" si="2456"/>
        <v>0</v>
      </c>
      <c r="YH1298" s="98">
        <f t="shared" si="2456"/>
        <v>0</v>
      </c>
      <c r="YI1298" s="98">
        <f t="shared" si="2456"/>
        <v>0</v>
      </c>
      <c r="YJ1298" s="98">
        <f t="shared" si="2457"/>
        <v>0</v>
      </c>
      <c r="YK1298" s="98">
        <f t="shared" si="2457"/>
        <v>0</v>
      </c>
      <c r="YL1298" s="98">
        <f t="shared" si="2457"/>
        <v>0</v>
      </c>
      <c r="YM1298" s="146">
        <f t="shared" si="2458"/>
        <v>0</v>
      </c>
      <c r="YN1298" s="146">
        <f t="shared" si="2458"/>
        <v>0</v>
      </c>
      <c r="YO1298" s="146">
        <f t="shared" si="2458"/>
        <v>0</v>
      </c>
      <c r="YP1298" s="98">
        <f t="shared" si="2459"/>
        <v>0</v>
      </c>
      <c r="YQ1298" s="98">
        <f t="shared" si="2460"/>
        <v>0</v>
      </c>
      <c r="YR1298" s="98">
        <f t="shared" si="2461"/>
        <v>0</v>
      </c>
      <c r="YS1298" s="98">
        <f t="shared" si="2462"/>
        <v>0</v>
      </c>
      <c r="YT1298" s="98">
        <f t="shared" si="2463"/>
        <v>0</v>
      </c>
      <c r="YU1298" s="98">
        <f t="shared" si="2464"/>
        <v>0</v>
      </c>
      <c r="YV1298" s="98">
        <f t="shared" si="2465"/>
        <v>0</v>
      </c>
      <c r="YW1298" s="98">
        <f t="shared" si="2466"/>
        <v>0</v>
      </c>
      <c r="YX1298" s="98">
        <f t="shared" si="2467"/>
        <v>0</v>
      </c>
      <c r="YY1298" s="98">
        <f t="shared" si="2468"/>
        <v>0</v>
      </c>
      <c r="YZ1298" s="98">
        <f t="shared" si="2469"/>
        <v>0</v>
      </c>
      <c r="ZA1298" s="98">
        <f t="shared" si="2470"/>
        <v>0</v>
      </c>
      <c r="ZB1298" s="98">
        <f t="shared" si="2471"/>
        <v>0</v>
      </c>
      <c r="ZC1298" s="98">
        <f t="shared" si="2471"/>
        <v>0</v>
      </c>
      <c r="ZD1298" s="98">
        <f t="shared" si="2471"/>
        <v>0</v>
      </c>
      <c r="ZE1298" s="98">
        <f t="shared" si="2472"/>
        <v>0</v>
      </c>
      <c r="ZF1298" s="98">
        <f t="shared" si="2472"/>
        <v>0</v>
      </c>
      <c r="ZG1298" s="98">
        <f t="shared" si="2472"/>
        <v>0</v>
      </c>
    </row>
    <row r="1299" spans="1:683" ht="60" hidden="1">
      <c r="A1299" s="93" t="s">
        <v>744</v>
      </c>
      <c r="B1299" s="297"/>
      <c r="C1299" s="5"/>
      <c r="D1299" s="652"/>
      <c r="E1299" s="286"/>
      <c r="F1299" s="111">
        <f t="shared" si="2022"/>
        <v>0</v>
      </c>
      <c r="G1299" s="111">
        <f t="shared" si="2022"/>
        <v>0</v>
      </c>
      <c r="H1299" s="111">
        <f t="shared" si="2022"/>
        <v>0</v>
      </c>
      <c r="I1299" s="98">
        <f t="shared" si="2023"/>
        <v>0</v>
      </c>
      <c r="J1299" s="98">
        <f t="shared" si="2023"/>
        <v>0</v>
      </c>
      <c r="K1299" s="98">
        <f t="shared" si="2023"/>
        <v>0</v>
      </c>
      <c r="L1299" s="103"/>
      <c r="M1299" s="103"/>
      <c r="N1299" s="103"/>
      <c r="O1299" s="98">
        <f t="shared" si="2024"/>
        <v>0</v>
      </c>
      <c r="P1299" s="98">
        <f t="shared" si="2025"/>
        <v>0</v>
      </c>
      <c r="Q1299" s="98">
        <f t="shared" si="2026"/>
        <v>0</v>
      </c>
      <c r="R1299" s="98">
        <f t="shared" si="2027"/>
        <v>0</v>
      </c>
      <c r="S1299" s="98">
        <f t="shared" si="2028"/>
        <v>0</v>
      </c>
      <c r="T1299" s="98">
        <f t="shared" si="2029"/>
        <v>0</v>
      </c>
      <c r="U1299" s="98">
        <f t="shared" si="2030"/>
        <v>0</v>
      </c>
      <c r="V1299" s="98">
        <f t="shared" si="2031"/>
        <v>0</v>
      </c>
      <c r="W1299" s="98">
        <f t="shared" si="2032"/>
        <v>0</v>
      </c>
      <c r="X1299" s="98">
        <f t="shared" si="2033"/>
        <v>0</v>
      </c>
      <c r="Y1299" s="98">
        <f t="shared" si="2034"/>
        <v>0</v>
      </c>
      <c r="Z1299" s="98">
        <f t="shared" si="2035"/>
        <v>0</v>
      </c>
      <c r="AA1299" s="98">
        <f t="shared" si="2036"/>
        <v>0</v>
      </c>
      <c r="AB1299" s="98">
        <f t="shared" si="2036"/>
        <v>0</v>
      </c>
      <c r="AC1299" s="98">
        <f t="shared" si="2036"/>
        <v>0</v>
      </c>
      <c r="AD1299" s="98">
        <f t="shared" si="2037"/>
        <v>0</v>
      </c>
      <c r="AE1299" s="98">
        <f t="shared" si="2037"/>
        <v>0</v>
      </c>
      <c r="AF1299" s="98">
        <f t="shared" si="2037"/>
        <v>0</v>
      </c>
      <c r="AG1299" s="103"/>
      <c r="AH1299" s="103"/>
      <c r="AI1299" s="103"/>
      <c r="AJ1299" s="98">
        <f t="shared" si="2038"/>
        <v>0</v>
      </c>
      <c r="AK1299" s="98">
        <f t="shared" si="2039"/>
        <v>0</v>
      </c>
      <c r="AL1299" s="98">
        <f t="shared" si="2040"/>
        <v>0</v>
      </c>
      <c r="AM1299" s="98">
        <f t="shared" si="2041"/>
        <v>0</v>
      </c>
      <c r="AN1299" s="98">
        <f t="shared" si="2042"/>
        <v>0</v>
      </c>
      <c r="AO1299" s="98">
        <f t="shared" si="2043"/>
        <v>0</v>
      </c>
      <c r="AP1299" s="98">
        <f t="shared" si="2044"/>
        <v>0</v>
      </c>
      <c r="AQ1299" s="98">
        <f t="shared" si="2045"/>
        <v>0</v>
      </c>
      <c r="AR1299" s="98">
        <f t="shared" si="2046"/>
        <v>0</v>
      </c>
      <c r="AS1299" s="98">
        <f t="shared" si="2047"/>
        <v>0</v>
      </c>
      <c r="AT1299" s="98">
        <f t="shared" si="2048"/>
        <v>0</v>
      </c>
      <c r="AU1299" s="98">
        <f t="shared" si="2049"/>
        <v>0</v>
      </c>
      <c r="AV1299" s="98">
        <f t="shared" si="2050"/>
        <v>0</v>
      </c>
      <c r="AW1299" s="98">
        <f t="shared" si="2050"/>
        <v>0</v>
      </c>
      <c r="AX1299" s="98">
        <f t="shared" si="2050"/>
        <v>0</v>
      </c>
      <c r="AY1299" s="98">
        <f t="shared" si="2051"/>
        <v>0</v>
      </c>
      <c r="AZ1299" s="98">
        <f t="shared" si="2051"/>
        <v>0</v>
      </c>
      <c r="BA1299" s="98">
        <f t="shared" si="2051"/>
        <v>0</v>
      </c>
      <c r="BB1299" s="103"/>
      <c r="BC1299" s="103"/>
      <c r="BD1299" s="103"/>
      <c r="BE1299" s="98">
        <f t="shared" si="2052"/>
        <v>0</v>
      </c>
      <c r="BF1299" s="98">
        <f t="shared" si="2053"/>
        <v>0</v>
      </c>
      <c r="BG1299" s="98">
        <f t="shared" si="2054"/>
        <v>0</v>
      </c>
      <c r="BH1299" s="98">
        <f t="shared" si="2055"/>
        <v>0</v>
      </c>
      <c r="BI1299" s="98">
        <f t="shared" si="2056"/>
        <v>0</v>
      </c>
      <c r="BJ1299" s="98">
        <f t="shared" si="2057"/>
        <v>0</v>
      </c>
      <c r="BK1299" s="98">
        <f t="shared" si="2058"/>
        <v>0</v>
      </c>
      <c r="BL1299" s="98">
        <f t="shared" si="2059"/>
        <v>0</v>
      </c>
      <c r="BM1299" s="98">
        <f t="shared" si="2060"/>
        <v>0</v>
      </c>
      <c r="BN1299" s="98">
        <f t="shared" si="2061"/>
        <v>0</v>
      </c>
      <c r="BO1299" s="98">
        <f t="shared" si="2062"/>
        <v>0</v>
      </c>
      <c r="BP1299" s="98">
        <f t="shared" si="2063"/>
        <v>0</v>
      </c>
      <c r="BQ1299" s="98">
        <f t="shared" si="2064"/>
        <v>0</v>
      </c>
      <c r="BR1299" s="98">
        <f t="shared" si="2064"/>
        <v>0</v>
      </c>
      <c r="BS1299" s="98">
        <f t="shared" si="2064"/>
        <v>0</v>
      </c>
      <c r="BT1299" s="98">
        <f t="shared" si="2065"/>
        <v>0</v>
      </c>
      <c r="BU1299" s="98">
        <f t="shared" si="2065"/>
        <v>0</v>
      </c>
      <c r="BV1299" s="98">
        <f t="shared" si="2065"/>
        <v>0</v>
      </c>
      <c r="BW1299" s="103"/>
      <c r="BX1299" s="103"/>
      <c r="BY1299" s="103"/>
      <c r="BZ1299" s="98">
        <f t="shared" si="2066"/>
        <v>0</v>
      </c>
      <c r="CA1299" s="98">
        <f t="shared" si="2067"/>
        <v>0</v>
      </c>
      <c r="CB1299" s="98">
        <f t="shared" si="2068"/>
        <v>0</v>
      </c>
      <c r="CC1299" s="98">
        <f t="shared" si="2069"/>
        <v>0</v>
      </c>
      <c r="CD1299" s="98">
        <f t="shared" si="2070"/>
        <v>0</v>
      </c>
      <c r="CE1299" s="98">
        <f t="shared" si="2071"/>
        <v>0</v>
      </c>
      <c r="CF1299" s="98">
        <f t="shared" si="2072"/>
        <v>0</v>
      </c>
      <c r="CG1299" s="98">
        <f t="shared" si="2073"/>
        <v>0</v>
      </c>
      <c r="CH1299" s="98">
        <f t="shared" si="2074"/>
        <v>0</v>
      </c>
      <c r="CI1299" s="98">
        <f t="shared" si="2075"/>
        <v>0</v>
      </c>
      <c r="CJ1299" s="98">
        <f t="shared" si="2076"/>
        <v>0</v>
      </c>
      <c r="CK1299" s="98">
        <f t="shared" si="2077"/>
        <v>0</v>
      </c>
      <c r="CL1299" s="98">
        <f t="shared" si="2078"/>
        <v>0</v>
      </c>
      <c r="CM1299" s="98">
        <f t="shared" si="2078"/>
        <v>0</v>
      </c>
      <c r="CN1299" s="98">
        <f t="shared" si="2078"/>
        <v>0</v>
      </c>
      <c r="CO1299" s="98">
        <f t="shared" si="2079"/>
        <v>0</v>
      </c>
      <c r="CP1299" s="98">
        <f t="shared" si="2079"/>
        <v>0</v>
      </c>
      <c r="CQ1299" s="98">
        <f t="shared" si="2079"/>
        <v>0</v>
      </c>
      <c r="CR1299" s="103"/>
      <c r="CS1299" s="103"/>
      <c r="CT1299" s="103"/>
      <c r="CU1299" s="98">
        <f t="shared" si="2080"/>
        <v>0</v>
      </c>
      <c r="CV1299" s="98">
        <f t="shared" si="2081"/>
        <v>0</v>
      </c>
      <c r="CW1299" s="98">
        <f t="shared" si="2082"/>
        <v>0</v>
      </c>
      <c r="CX1299" s="98">
        <f t="shared" si="2083"/>
        <v>0</v>
      </c>
      <c r="CY1299" s="98">
        <f t="shared" si="2084"/>
        <v>0</v>
      </c>
      <c r="CZ1299" s="98">
        <f t="shared" si="2085"/>
        <v>0</v>
      </c>
      <c r="DA1299" s="98">
        <f t="shared" si="2086"/>
        <v>0</v>
      </c>
      <c r="DB1299" s="98">
        <f t="shared" si="2087"/>
        <v>0</v>
      </c>
      <c r="DC1299" s="98">
        <f t="shared" si="2088"/>
        <v>0</v>
      </c>
      <c r="DD1299" s="98">
        <f t="shared" si="2089"/>
        <v>0</v>
      </c>
      <c r="DE1299" s="98">
        <f t="shared" si="2090"/>
        <v>0</v>
      </c>
      <c r="DF1299" s="98">
        <f t="shared" si="2091"/>
        <v>0</v>
      </c>
      <c r="DG1299" s="98">
        <f t="shared" si="2092"/>
        <v>0</v>
      </c>
      <c r="DH1299" s="98">
        <f t="shared" si="2092"/>
        <v>0</v>
      </c>
      <c r="DI1299" s="98">
        <f t="shared" si="2092"/>
        <v>0</v>
      </c>
      <c r="DJ1299" s="98">
        <f t="shared" si="2093"/>
        <v>0</v>
      </c>
      <c r="DK1299" s="98">
        <f t="shared" si="2093"/>
        <v>0</v>
      </c>
      <c r="DL1299" s="98">
        <f t="shared" si="2093"/>
        <v>0</v>
      </c>
      <c r="DM1299" s="103"/>
      <c r="DN1299" s="103"/>
      <c r="DO1299" s="103"/>
      <c r="DP1299" s="98">
        <f t="shared" si="2094"/>
        <v>0</v>
      </c>
      <c r="DQ1299" s="98">
        <f t="shared" si="2095"/>
        <v>0</v>
      </c>
      <c r="DR1299" s="98">
        <f t="shared" si="2096"/>
        <v>0</v>
      </c>
      <c r="DS1299" s="98">
        <f t="shared" si="2097"/>
        <v>0</v>
      </c>
      <c r="DT1299" s="98">
        <f t="shared" si="2098"/>
        <v>0</v>
      </c>
      <c r="DU1299" s="98">
        <f t="shared" si="2099"/>
        <v>0</v>
      </c>
      <c r="DV1299" s="98">
        <f t="shared" si="2100"/>
        <v>0</v>
      </c>
      <c r="DW1299" s="98">
        <f t="shared" si="2101"/>
        <v>0</v>
      </c>
      <c r="DX1299" s="98">
        <f t="shared" si="2102"/>
        <v>0</v>
      </c>
      <c r="DY1299" s="98">
        <f t="shared" si="2103"/>
        <v>0</v>
      </c>
      <c r="DZ1299" s="98">
        <f t="shared" si="2104"/>
        <v>0</v>
      </c>
      <c r="EA1299" s="98">
        <f t="shared" si="2105"/>
        <v>0</v>
      </c>
      <c r="EB1299" s="98">
        <f t="shared" si="2106"/>
        <v>0</v>
      </c>
      <c r="EC1299" s="98">
        <f t="shared" si="2106"/>
        <v>0</v>
      </c>
      <c r="ED1299" s="98">
        <f t="shared" si="2106"/>
        <v>0</v>
      </c>
      <c r="EE1299" s="98">
        <f t="shared" si="2107"/>
        <v>0</v>
      </c>
      <c r="EF1299" s="98">
        <f t="shared" si="2107"/>
        <v>0</v>
      </c>
      <c r="EG1299" s="98">
        <f t="shared" si="2107"/>
        <v>0</v>
      </c>
      <c r="EH1299" s="103"/>
      <c r="EI1299" s="103"/>
      <c r="EJ1299" s="103"/>
      <c r="EK1299" s="98">
        <f t="shared" si="2108"/>
        <v>0</v>
      </c>
      <c r="EL1299" s="98">
        <f t="shared" si="2109"/>
        <v>0</v>
      </c>
      <c r="EM1299" s="98">
        <f t="shared" si="2110"/>
        <v>0</v>
      </c>
      <c r="EN1299" s="98">
        <f t="shared" si="2111"/>
        <v>0</v>
      </c>
      <c r="EO1299" s="98">
        <f t="shared" si="2112"/>
        <v>0</v>
      </c>
      <c r="EP1299" s="98">
        <f t="shared" si="2113"/>
        <v>0</v>
      </c>
      <c r="EQ1299" s="98">
        <f t="shared" si="2114"/>
        <v>0</v>
      </c>
      <c r="ER1299" s="98">
        <f t="shared" si="2115"/>
        <v>0</v>
      </c>
      <c r="ES1299" s="98">
        <f t="shared" si="2116"/>
        <v>0</v>
      </c>
      <c r="ET1299" s="98">
        <f t="shared" si="2117"/>
        <v>0</v>
      </c>
      <c r="EU1299" s="98">
        <f t="shared" si="2118"/>
        <v>0</v>
      </c>
      <c r="EV1299" s="98">
        <f t="shared" si="2119"/>
        <v>0</v>
      </c>
      <c r="EW1299" s="98">
        <f t="shared" si="2120"/>
        <v>0</v>
      </c>
      <c r="EX1299" s="98">
        <f t="shared" si="2120"/>
        <v>0</v>
      </c>
      <c r="EY1299" s="98">
        <f t="shared" si="2120"/>
        <v>0</v>
      </c>
      <c r="EZ1299" s="98">
        <f t="shared" si="2121"/>
        <v>0</v>
      </c>
      <c r="FA1299" s="98">
        <f t="shared" si="2121"/>
        <v>0</v>
      </c>
      <c r="FB1299" s="98">
        <f t="shared" si="2121"/>
        <v>0</v>
      </c>
      <c r="FC1299" s="103"/>
      <c r="FD1299" s="103"/>
      <c r="FE1299" s="103"/>
      <c r="FF1299" s="98">
        <f t="shared" si="2122"/>
        <v>0</v>
      </c>
      <c r="FG1299" s="98">
        <f t="shared" si="2123"/>
        <v>0</v>
      </c>
      <c r="FH1299" s="98">
        <f t="shared" si="2124"/>
        <v>0</v>
      </c>
      <c r="FI1299" s="98">
        <f t="shared" si="2125"/>
        <v>0</v>
      </c>
      <c r="FJ1299" s="98">
        <f t="shared" si="2126"/>
        <v>0</v>
      </c>
      <c r="FK1299" s="98">
        <f t="shared" si="2127"/>
        <v>0</v>
      </c>
      <c r="FL1299" s="98">
        <f t="shared" si="2128"/>
        <v>0</v>
      </c>
      <c r="FM1299" s="98">
        <f t="shared" si="2129"/>
        <v>0</v>
      </c>
      <c r="FN1299" s="98">
        <f t="shared" si="2130"/>
        <v>0</v>
      </c>
      <c r="FO1299" s="98">
        <f t="shared" si="2131"/>
        <v>0</v>
      </c>
      <c r="FP1299" s="98">
        <f t="shared" si="2132"/>
        <v>0</v>
      </c>
      <c r="FQ1299" s="98">
        <f t="shared" si="2133"/>
        <v>0</v>
      </c>
      <c r="FR1299" s="98">
        <f t="shared" si="2134"/>
        <v>0</v>
      </c>
      <c r="FS1299" s="98">
        <f t="shared" si="2134"/>
        <v>0</v>
      </c>
      <c r="FT1299" s="98">
        <f t="shared" si="2134"/>
        <v>0</v>
      </c>
      <c r="FU1299" s="98">
        <f t="shared" si="2135"/>
        <v>0</v>
      </c>
      <c r="FV1299" s="98">
        <f t="shared" si="2135"/>
        <v>0</v>
      </c>
      <c r="FW1299" s="98">
        <f t="shared" si="2135"/>
        <v>0</v>
      </c>
      <c r="FX1299" s="103"/>
      <c r="FY1299" s="103"/>
      <c r="FZ1299" s="103"/>
      <c r="GA1299" s="98">
        <f t="shared" si="2136"/>
        <v>0</v>
      </c>
      <c r="GB1299" s="98">
        <f t="shared" si="2137"/>
        <v>0</v>
      </c>
      <c r="GC1299" s="98">
        <f t="shared" si="2138"/>
        <v>0</v>
      </c>
      <c r="GD1299" s="98">
        <f t="shared" si="2139"/>
        <v>0</v>
      </c>
      <c r="GE1299" s="98">
        <f t="shared" si="2140"/>
        <v>0</v>
      </c>
      <c r="GF1299" s="98">
        <f t="shared" si="2141"/>
        <v>0</v>
      </c>
      <c r="GG1299" s="98">
        <f t="shared" si="2142"/>
        <v>0</v>
      </c>
      <c r="GH1299" s="98">
        <f t="shared" si="2143"/>
        <v>0</v>
      </c>
      <c r="GI1299" s="98">
        <f t="shared" si="2144"/>
        <v>0</v>
      </c>
      <c r="GJ1299" s="98">
        <f t="shared" si="2145"/>
        <v>0</v>
      </c>
      <c r="GK1299" s="98">
        <f t="shared" si="2146"/>
        <v>0</v>
      </c>
      <c r="GL1299" s="98">
        <f t="shared" si="2147"/>
        <v>0</v>
      </c>
      <c r="GM1299" s="98">
        <f t="shared" si="2148"/>
        <v>0</v>
      </c>
      <c r="GN1299" s="98">
        <f t="shared" si="2148"/>
        <v>0</v>
      </c>
      <c r="GO1299" s="98">
        <f t="shared" si="2148"/>
        <v>0</v>
      </c>
      <c r="GP1299" s="98">
        <f t="shared" si="2149"/>
        <v>0</v>
      </c>
      <c r="GQ1299" s="98">
        <f t="shared" si="2149"/>
        <v>0</v>
      </c>
      <c r="GR1299" s="98">
        <f t="shared" si="2149"/>
        <v>0</v>
      </c>
      <c r="GS1299" s="103"/>
      <c r="GT1299" s="103"/>
      <c r="GU1299" s="103"/>
      <c r="GV1299" s="98">
        <f t="shared" si="2150"/>
        <v>0</v>
      </c>
      <c r="GW1299" s="98">
        <f t="shared" si="2151"/>
        <v>0</v>
      </c>
      <c r="GX1299" s="98">
        <f t="shared" si="2152"/>
        <v>0</v>
      </c>
      <c r="GY1299" s="98">
        <f t="shared" si="2153"/>
        <v>0</v>
      </c>
      <c r="GZ1299" s="98">
        <f t="shared" si="2154"/>
        <v>0</v>
      </c>
      <c r="HA1299" s="98">
        <f t="shared" si="2155"/>
        <v>0</v>
      </c>
      <c r="HB1299" s="98">
        <f t="shared" si="2156"/>
        <v>0</v>
      </c>
      <c r="HC1299" s="98">
        <f t="shared" si="2157"/>
        <v>0</v>
      </c>
      <c r="HD1299" s="98">
        <f t="shared" si="2158"/>
        <v>0</v>
      </c>
      <c r="HE1299" s="98">
        <f t="shared" si="2159"/>
        <v>0</v>
      </c>
      <c r="HF1299" s="98">
        <f t="shared" si="2160"/>
        <v>0</v>
      </c>
      <c r="HG1299" s="98">
        <f t="shared" si="2161"/>
        <v>0</v>
      </c>
      <c r="HH1299" s="98">
        <f t="shared" si="2162"/>
        <v>0</v>
      </c>
      <c r="HI1299" s="98">
        <f t="shared" si="2162"/>
        <v>0</v>
      </c>
      <c r="HJ1299" s="98">
        <f t="shared" si="2162"/>
        <v>0</v>
      </c>
      <c r="HK1299" s="98">
        <f t="shared" si="2163"/>
        <v>0</v>
      </c>
      <c r="HL1299" s="98">
        <f t="shared" si="2163"/>
        <v>0</v>
      </c>
      <c r="HM1299" s="98">
        <f t="shared" si="2163"/>
        <v>0</v>
      </c>
      <c r="HN1299" s="103"/>
      <c r="HO1299" s="103"/>
      <c r="HP1299" s="103"/>
      <c r="HQ1299" s="98">
        <f t="shared" si="2164"/>
        <v>0</v>
      </c>
      <c r="HR1299" s="98">
        <f t="shared" si="2165"/>
        <v>0</v>
      </c>
      <c r="HS1299" s="98">
        <f t="shared" si="2166"/>
        <v>0</v>
      </c>
      <c r="HT1299" s="98">
        <f t="shared" si="2167"/>
        <v>0</v>
      </c>
      <c r="HU1299" s="98">
        <f t="shared" si="2168"/>
        <v>0</v>
      </c>
      <c r="HV1299" s="98">
        <f t="shared" si="2169"/>
        <v>0</v>
      </c>
      <c r="HW1299" s="98">
        <f t="shared" si="2170"/>
        <v>0</v>
      </c>
      <c r="HX1299" s="98">
        <f t="shared" si="2171"/>
        <v>0</v>
      </c>
      <c r="HY1299" s="98">
        <f t="shared" si="2172"/>
        <v>0</v>
      </c>
      <c r="HZ1299" s="98">
        <f t="shared" si="2173"/>
        <v>0</v>
      </c>
      <c r="IA1299" s="98">
        <f t="shared" si="2174"/>
        <v>0</v>
      </c>
      <c r="IB1299" s="98">
        <f t="shared" si="2175"/>
        <v>0</v>
      </c>
      <c r="IC1299" s="98">
        <f t="shared" si="2176"/>
        <v>0</v>
      </c>
      <c r="ID1299" s="98">
        <f t="shared" si="2176"/>
        <v>0</v>
      </c>
      <c r="IE1299" s="98">
        <f t="shared" si="2176"/>
        <v>0</v>
      </c>
      <c r="IF1299" s="98">
        <f t="shared" si="2177"/>
        <v>0</v>
      </c>
      <c r="IG1299" s="98">
        <f t="shared" si="2177"/>
        <v>0</v>
      </c>
      <c r="IH1299" s="98">
        <f t="shared" si="2177"/>
        <v>0</v>
      </c>
      <c r="II1299" s="103"/>
      <c r="IJ1299" s="103"/>
      <c r="IK1299" s="103"/>
      <c r="IL1299" s="98">
        <f t="shared" si="2178"/>
        <v>0</v>
      </c>
      <c r="IM1299" s="98">
        <f t="shared" si="2179"/>
        <v>0</v>
      </c>
      <c r="IN1299" s="98">
        <f t="shared" si="2180"/>
        <v>0</v>
      </c>
      <c r="IO1299" s="98">
        <f t="shared" si="2181"/>
        <v>0</v>
      </c>
      <c r="IP1299" s="98">
        <f t="shared" si="2182"/>
        <v>0</v>
      </c>
      <c r="IQ1299" s="98">
        <f t="shared" si="2183"/>
        <v>0</v>
      </c>
      <c r="IR1299" s="98">
        <f t="shared" si="2184"/>
        <v>0</v>
      </c>
      <c r="IS1299" s="98">
        <f t="shared" si="2185"/>
        <v>0</v>
      </c>
      <c r="IT1299" s="98">
        <f t="shared" si="2186"/>
        <v>0</v>
      </c>
      <c r="IU1299" s="98">
        <f t="shared" si="2187"/>
        <v>0</v>
      </c>
      <c r="IV1299" s="98">
        <f t="shared" si="2188"/>
        <v>0</v>
      </c>
      <c r="IW1299" s="98">
        <f t="shared" si="2189"/>
        <v>0</v>
      </c>
      <c r="IX1299" s="98">
        <f t="shared" si="2190"/>
        <v>0</v>
      </c>
      <c r="IY1299" s="98">
        <f t="shared" si="2190"/>
        <v>0</v>
      </c>
      <c r="IZ1299" s="98">
        <f t="shared" si="2190"/>
        <v>0</v>
      </c>
      <c r="JA1299" s="98">
        <f t="shared" si="2191"/>
        <v>0</v>
      </c>
      <c r="JB1299" s="98">
        <f t="shared" si="2191"/>
        <v>0</v>
      </c>
      <c r="JC1299" s="98">
        <f t="shared" si="2191"/>
        <v>0</v>
      </c>
      <c r="JD1299" s="103"/>
      <c r="JE1299" s="103"/>
      <c r="JF1299" s="103"/>
      <c r="JG1299" s="98">
        <f t="shared" si="2192"/>
        <v>0</v>
      </c>
      <c r="JH1299" s="98">
        <f t="shared" si="2193"/>
        <v>0</v>
      </c>
      <c r="JI1299" s="98">
        <f t="shared" si="2194"/>
        <v>0</v>
      </c>
      <c r="JJ1299" s="98">
        <f t="shared" si="2195"/>
        <v>0</v>
      </c>
      <c r="JK1299" s="98">
        <f t="shared" si="2196"/>
        <v>0</v>
      </c>
      <c r="JL1299" s="98">
        <f t="shared" si="2197"/>
        <v>0</v>
      </c>
      <c r="JM1299" s="98">
        <f t="shared" si="2198"/>
        <v>0</v>
      </c>
      <c r="JN1299" s="98">
        <f t="shared" si="2199"/>
        <v>0</v>
      </c>
      <c r="JO1299" s="98">
        <f t="shared" si="2200"/>
        <v>0</v>
      </c>
      <c r="JP1299" s="98">
        <f t="shared" si="2201"/>
        <v>0</v>
      </c>
      <c r="JQ1299" s="98">
        <f t="shared" si="2202"/>
        <v>0</v>
      </c>
      <c r="JR1299" s="98">
        <f t="shared" si="2203"/>
        <v>0</v>
      </c>
      <c r="JS1299" s="98">
        <f t="shared" si="2204"/>
        <v>0</v>
      </c>
      <c r="JT1299" s="98">
        <f t="shared" si="2204"/>
        <v>0</v>
      </c>
      <c r="JU1299" s="98">
        <f t="shared" si="2204"/>
        <v>0</v>
      </c>
      <c r="JV1299" s="98">
        <f t="shared" si="2205"/>
        <v>0</v>
      </c>
      <c r="JW1299" s="98">
        <f t="shared" si="2205"/>
        <v>0</v>
      </c>
      <c r="JX1299" s="98">
        <f t="shared" si="2205"/>
        <v>0</v>
      </c>
      <c r="JY1299" s="103"/>
      <c r="JZ1299" s="103"/>
      <c r="KA1299" s="103"/>
      <c r="KB1299" s="98">
        <f t="shared" si="2206"/>
        <v>0</v>
      </c>
      <c r="KC1299" s="98">
        <f t="shared" si="2207"/>
        <v>0</v>
      </c>
      <c r="KD1299" s="98">
        <f t="shared" si="2208"/>
        <v>0</v>
      </c>
      <c r="KE1299" s="98">
        <f t="shared" si="2209"/>
        <v>0</v>
      </c>
      <c r="KF1299" s="98">
        <f t="shared" si="2210"/>
        <v>0</v>
      </c>
      <c r="KG1299" s="98">
        <f t="shared" si="2211"/>
        <v>0</v>
      </c>
      <c r="KH1299" s="98">
        <f t="shared" si="2212"/>
        <v>0</v>
      </c>
      <c r="KI1299" s="98">
        <f t="shared" si="2213"/>
        <v>0</v>
      </c>
      <c r="KJ1299" s="98">
        <f t="shared" si="2214"/>
        <v>0</v>
      </c>
      <c r="KK1299" s="98">
        <f t="shared" si="2215"/>
        <v>0</v>
      </c>
      <c r="KL1299" s="98">
        <f t="shared" si="2216"/>
        <v>0</v>
      </c>
      <c r="KM1299" s="98">
        <f t="shared" si="2217"/>
        <v>0</v>
      </c>
      <c r="KN1299" s="98">
        <f t="shared" si="2218"/>
        <v>0</v>
      </c>
      <c r="KO1299" s="98">
        <f t="shared" si="2218"/>
        <v>0</v>
      </c>
      <c r="KP1299" s="98">
        <f t="shared" si="2218"/>
        <v>0</v>
      </c>
      <c r="KQ1299" s="98">
        <f t="shared" si="2219"/>
        <v>0</v>
      </c>
      <c r="KR1299" s="98">
        <f t="shared" si="2219"/>
        <v>0</v>
      </c>
      <c r="KS1299" s="98">
        <f t="shared" si="2219"/>
        <v>0</v>
      </c>
      <c r="KT1299" s="103"/>
      <c r="KU1299" s="103"/>
      <c r="KV1299" s="103"/>
      <c r="KW1299" s="98">
        <f t="shared" si="2220"/>
        <v>0</v>
      </c>
      <c r="KX1299" s="98">
        <f t="shared" si="2221"/>
        <v>0</v>
      </c>
      <c r="KY1299" s="98">
        <f t="shared" si="2222"/>
        <v>0</v>
      </c>
      <c r="KZ1299" s="98">
        <f t="shared" si="2223"/>
        <v>0</v>
      </c>
      <c r="LA1299" s="98">
        <f t="shared" si="2224"/>
        <v>0</v>
      </c>
      <c r="LB1299" s="98">
        <f t="shared" si="2225"/>
        <v>0</v>
      </c>
      <c r="LC1299" s="98">
        <f t="shared" si="2226"/>
        <v>0</v>
      </c>
      <c r="LD1299" s="98">
        <f t="shared" si="2227"/>
        <v>0</v>
      </c>
      <c r="LE1299" s="98">
        <f t="shared" si="2228"/>
        <v>0</v>
      </c>
      <c r="LF1299" s="98">
        <f t="shared" si="2229"/>
        <v>0</v>
      </c>
      <c r="LG1299" s="98">
        <f t="shared" si="2230"/>
        <v>0</v>
      </c>
      <c r="LH1299" s="98">
        <f t="shared" si="2231"/>
        <v>0</v>
      </c>
      <c r="LI1299" s="98">
        <f t="shared" si="2232"/>
        <v>0</v>
      </c>
      <c r="LJ1299" s="98">
        <f t="shared" si="2232"/>
        <v>0</v>
      </c>
      <c r="LK1299" s="98">
        <f t="shared" si="2232"/>
        <v>0</v>
      </c>
      <c r="LL1299" s="98">
        <f t="shared" si="2233"/>
        <v>0</v>
      </c>
      <c r="LM1299" s="98">
        <f t="shared" si="2233"/>
        <v>0</v>
      </c>
      <c r="LN1299" s="98">
        <f t="shared" si="2233"/>
        <v>0</v>
      </c>
      <c r="LO1299" s="103"/>
      <c r="LP1299" s="103"/>
      <c r="LQ1299" s="103"/>
      <c r="LR1299" s="98">
        <f t="shared" si="2234"/>
        <v>0</v>
      </c>
      <c r="LS1299" s="98">
        <f t="shared" si="2235"/>
        <v>0</v>
      </c>
      <c r="LT1299" s="98">
        <f t="shared" si="2236"/>
        <v>0</v>
      </c>
      <c r="LU1299" s="98">
        <f t="shared" si="2237"/>
        <v>0</v>
      </c>
      <c r="LV1299" s="98">
        <f t="shared" si="2238"/>
        <v>0</v>
      </c>
      <c r="LW1299" s="98">
        <f t="shared" si="2239"/>
        <v>0</v>
      </c>
      <c r="LX1299" s="98">
        <f t="shared" si="2240"/>
        <v>0</v>
      </c>
      <c r="LY1299" s="98">
        <f t="shared" si="2241"/>
        <v>0</v>
      </c>
      <c r="LZ1299" s="98">
        <f t="shared" si="2242"/>
        <v>0</v>
      </c>
      <c r="MA1299" s="98">
        <f t="shared" si="2243"/>
        <v>0</v>
      </c>
      <c r="MB1299" s="98">
        <f t="shared" si="2244"/>
        <v>0</v>
      </c>
      <c r="MC1299" s="98">
        <f t="shared" si="2245"/>
        <v>0</v>
      </c>
      <c r="MD1299" s="98">
        <f t="shared" si="2246"/>
        <v>0</v>
      </c>
      <c r="ME1299" s="98">
        <f t="shared" si="2246"/>
        <v>0</v>
      </c>
      <c r="MF1299" s="98">
        <f t="shared" si="2246"/>
        <v>0</v>
      </c>
      <c r="MG1299" s="98">
        <f t="shared" si="2247"/>
        <v>0</v>
      </c>
      <c r="MH1299" s="98">
        <f t="shared" si="2247"/>
        <v>0</v>
      </c>
      <c r="MI1299" s="98">
        <f t="shared" si="2247"/>
        <v>0</v>
      </c>
      <c r="MJ1299" s="103"/>
      <c r="MK1299" s="103"/>
      <c r="ML1299" s="103"/>
      <c r="MM1299" s="98">
        <f t="shared" si="2248"/>
        <v>0</v>
      </c>
      <c r="MN1299" s="98">
        <f t="shared" si="2249"/>
        <v>0</v>
      </c>
      <c r="MO1299" s="98">
        <f t="shared" si="2250"/>
        <v>0</v>
      </c>
      <c r="MP1299" s="98">
        <f t="shared" si="2251"/>
        <v>0</v>
      </c>
      <c r="MQ1299" s="98">
        <f t="shared" si="2252"/>
        <v>0</v>
      </c>
      <c r="MR1299" s="98">
        <f t="shared" si="2253"/>
        <v>0</v>
      </c>
      <c r="MS1299" s="98">
        <f t="shared" si="2254"/>
        <v>0</v>
      </c>
      <c r="MT1299" s="98">
        <f t="shared" si="2255"/>
        <v>0</v>
      </c>
      <c r="MU1299" s="98">
        <f t="shared" si="2256"/>
        <v>0</v>
      </c>
      <c r="MV1299" s="98">
        <f t="shared" si="2257"/>
        <v>0</v>
      </c>
      <c r="MW1299" s="98">
        <f t="shared" si="2258"/>
        <v>0</v>
      </c>
      <c r="MX1299" s="98">
        <f t="shared" si="2259"/>
        <v>0</v>
      </c>
      <c r="MY1299" s="98">
        <f t="shared" si="2260"/>
        <v>0</v>
      </c>
      <c r="MZ1299" s="98">
        <f t="shared" si="2260"/>
        <v>0</v>
      </c>
      <c r="NA1299" s="98">
        <f t="shared" si="2260"/>
        <v>0</v>
      </c>
      <c r="NB1299" s="98">
        <f t="shared" si="2261"/>
        <v>0</v>
      </c>
      <c r="NC1299" s="98">
        <f t="shared" si="2261"/>
        <v>0</v>
      </c>
      <c r="ND1299" s="98">
        <f t="shared" si="2261"/>
        <v>0</v>
      </c>
      <c r="NE1299" s="103"/>
      <c r="NF1299" s="103"/>
      <c r="NG1299" s="103"/>
      <c r="NH1299" s="98">
        <f t="shared" si="2262"/>
        <v>0</v>
      </c>
      <c r="NI1299" s="98">
        <f t="shared" si="2263"/>
        <v>0</v>
      </c>
      <c r="NJ1299" s="98">
        <f t="shared" si="2264"/>
        <v>0</v>
      </c>
      <c r="NK1299" s="98">
        <f t="shared" si="2265"/>
        <v>0</v>
      </c>
      <c r="NL1299" s="98">
        <f t="shared" si="2266"/>
        <v>0</v>
      </c>
      <c r="NM1299" s="98">
        <f t="shared" si="2267"/>
        <v>0</v>
      </c>
      <c r="NN1299" s="98">
        <f t="shared" si="2268"/>
        <v>0</v>
      </c>
      <c r="NO1299" s="98">
        <f t="shared" si="2269"/>
        <v>0</v>
      </c>
      <c r="NP1299" s="98">
        <f t="shared" si="2270"/>
        <v>0</v>
      </c>
      <c r="NQ1299" s="98">
        <f t="shared" si="2271"/>
        <v>0</v>
      </c>
      <c r="NR1299" s="98">
        <f t="shared" si="2272"/>
        <v>0</v>
      </c>
      <c r="NS1299" s="98">
        <f t="shared" si="2273"/>
        <v>0</v>
      </c>
      <c r="NT1299" s="98">
        <f t="shared" si="2274"/>
        <v>0</v>
      </c>
      <c r="NU1299" s="98">
        <f t="shared" si="2274"/>
        <v>0</v>
      </c>
      <c r="NV1299" s="98">
        <f t="shared" si="2274"/>
        <v>0</v>
      </c>
      <c r="NW1299" s="98">
        <f t="shared" si="2275"/>
        <v>0</v>
      </c>
      <c r="NX1299" s="98">
        <f t="shared" si="2275"/>
        <v>0</v>
      </c>
      <c r="NY1299" s="98">
        <f t="shared" si="2275"/>
        <v>0</v>
      </c>
      <c r="NZ1299" s="103"/>
      <c r="OA1299" s="103"/>
      <c r="OB1299" s="103"/>
      <c r="OC1299" s="98">
        <f t="shared" si="2276"/>
        <v>0</v>
      </c>
      <c r="OD1299" s="98">
        <f t="shared" si="2277"/>
        <v>0</v>
      </c>
      <c r="OE1299" s="98">
        <f t="shared" si="2278"/>
        <v>0</v>
      </c>
      <c r="OF1299" s="98">
        <f t="shared" si="2279"/>
        <v>0</v>
      </c>
      <c r="OG1299" s="98">
        <f t="shared" si="2280"/>
        <v>0</v>
      </c>
      <c r="OH1299" s="98">
        <f t="shared" si="2281"/>
        <v>0</v>
      </c>
      <c r="OI1299" s="98">
        <f t="shared" si="2282"/>
        <v>0</v>
      </c>
      <c r="OJ1299" s="98">
        <f t="shared" si="2283"/>
        <v>0</v>
      </c>
      <c r="OK1299" s="98">
        <f t="shared" si="2284"/>
        <v>0</v>
      </c>
      <c r="OL1299" s="98">
        <f t="shared" si="2285"/>
        <v>0</v>
      </c>
      <c r="OM1299" s="98">
        <f t="shared" si="2286"/>
        <v>0</v>
      </c>
      <c r="ON1299" s="98">
        <f t="shared" si="2287"/>
        <v>0</v>
      </c>
      <c r="OO1299" s="98">
        <f t="shared" si="2288"/>
        <v>0</v>
      </c>
      <c r="OP1299" s="98">
        <f t="shared" si="2288"/>
        <v>0</v>
      </c>
      <c r="OQ1299" s="98">
        <f t="shared" si="2288"/>
        <v>0</v>
      </c>
      <c r="OR1299" s="98">
        <f t="shared" si="2289"/>
        <v>0</v>
      </c>
      <c r="OS1299" s="98">
        <f t="shared" si="2289"/>
        <v>0</v>
      </c>
      <c r="OT1299" s="98">
        <f t="shared" si="2289"/>
        <v>0</v>
      </c>
      <c r="OU1299" s="103"/>
      <c r="OV1299" s="103"/>
      <c r="OW1299" s="103"/>
      <c r="OX1299" s="98">
        <f t="shared" si="2290"/>
        <v>0</v>
      </c>
      <c r="OY1299" s="98">
        <f t="shared" si="2291"/>
        <v>0</v>
      </c>
      <c r="OZ1299" s="98">
        <f t="shared" si="2292"/>
        <v>0</v>
      </c>
      <c r="PA1299" s="98">
        <f t="shared" si="2293"/>
        <v>0</v>
      </c>
      <c r="PB1299" s="98">
        <f t="shared" si="2294"/>
        <v>0</v>
      </c>
      <c r="PC1299" s="98">
        <f t="shared" si="2295"/>
        <v>0</v>
      </c>
      <c r="PD1299" s="98">
        <f t="shared" si="2296"/>
        <v>0</v>
      </c>
      <c r="PE1299" s="98">
        <f t="shared" si="2297"/>
        <v>0</v>
      </c>
      <c r="PF1299" s="98">
        <f t="shared" si="2298"/>
        <v>0</v>
      </c>
      <c r="PG1299" s="98">
        <f t="shared" si="2299"/>
        <v>0</v>
      </c>
      <c r="PH1299" s="98">
        <f t="shared" si="2300"/>
        <v>0</v>
      </c>
      <c r="PI1299" s="98">
        <f t="shared" si="2301"/>
        <v>0</v>
      </c>
      <c r="PJ1299" s="98">
        <f t="shared" si="2302"/>
        <v>0</v>
      </c>
      <c r="PK1299" s="98">
        <f t="shared" si="2302"/>
        <v>0</v>
      </c>
      <c r="PL1299" s="98">
        <f t="shared" si="2302"/>
        <v>0</v>
      </c>
      <c r="PM1299" s="98">
        <f t="shared" si="2303"/>
        <v>0</v>
      </c>
      <c r="PN1299" s="98">
        <f t="shared" si="2303"/>
        <v>0</v>
      </c>
      <c r="PO1299" s="98">
        <f t="shared" si="2303"/>
        <v>0</v>
      </c>
      <c r="PP1299" s="103"/>
      <c r="PQ1299" s="103"/>
      <c r="PR1299" s="103"/>
      <c r="PS1299" s="98">
        <f t="shared" si="2304"/>
        <v>0</v>
      </c>
      <c r="PT1299" s="98">
        <f t="shared" si="2305"/>
        <v>0</v>
      </c>
      <c r="PU1299" s="98">
        <f t="shared" si="2306"/>
        <v>0</v>
      </c>
      <c r="PV1299" s="98">
        <f t="shared" si="2307"/>
        <v>0</v>
      </c>
      <c r="PW1299" s="98">
        <f t="shared" si="2308"/>
        <v>0</v>
      </c>
      <c r="PX1299" s="98">
        <f t="shared" si="2309"/>
        <v>0</v>
      </c>
      <c r="PY1299" s="98">
        <f t="shared" si="2310"/>
        <v>0</v>
      </c>
      <c r="PZ1299" s="98">
        <f t="shared" si="2311"/>
        <v>0</v>
      </c>
      <c r="QA1299" s="98">
        <f t="shared" si="2312"/>
        <v>0</v>
      </c>
      <c r="QB1299" s="98">
        <f t="shared" si="2313"/>
        <v>0</v>
      </c>
      <c r="QC1299" s="98">
        <f t="shared" si="2314"/>
        <v>0</v>
      </c>
      <c r="QD1299" s="98">
        <f t="shared" si="2315"/>
        <v>0</v>
      </c>
      <c r="QE1299" s="98">
        <f t="shared" si="2316"/>
        <v>0</v>
      </c>
      <c r="QF1299" s="98">
        <f t="shared" si="2316"/>
        <v>0</v>
      </c>
      <c r="QG1299" s="98">
        <f t="shared" si="2316"/>
        <v>0</v>
      </c>
      <c r="QH1299" s="98">
        <f t="shared" si="2317"/>
        <v>0</v>
      </c>
      <c r="QI1299" s="98">
        <f t="shared" si="2317"/>
        <v>0</v>
      </c>
      <c r="QJ1299" s="98">
        <f t="shared" si="2317"/>
        <v>0</v>
      </c>
      <c r="QK1299" s="103"/>
      <c r="QL1299" s="103"/>
      <c r="QM1299" s="103"/>
      <c r="QN1299" s="98">
        <f t="shared" si="2318"/>
        <v>0</v>
      </c>
      <c r="QO1299" s="98">
        <f t="shared" si="2319"/>
        <v>0</v>
      </c>
      <c r="QP1299" s="98">
        <f t="shared" si="2320"/>
        <v>0</v>
      </c>
      <c r="QQ1299" s="98">
        <f t="shared" si="2321"/>
        <v>0</v>
      </c>
      <c r="QR1299" s="98">
        <f t="shared" si="2322"/>
        <v>0</v>
      </c>
      <c r="QS1299" s="98">
        <f t="shared" si="2323"/>
        <v>0</v>
      </c>
      <c r="QT1299" s="98">
        <f t="shared" si="2324"/>
        <v>0</v>
      </c>
      <c r="QU1299" s="98">
        <f t="shared" si="2325"/>
        <v>0</v>
      </c>
      <c r="QV1299" s="98">
        <f t="shared" si="2326"/>
        <v>0</v>
      </c>
      <c r="QW1299" s="98">
        <f t="shared" si="2327"/>
        <v>0</v>
      </c>
      <c r="QX1299" s="98">
        <f t="shared" si="2328"/>
        <v>0</v>
      </c>
      <c r="QY1299" s="98">
        <f t="shared" si="2329"/>
        <v>0</v>
      </c>
      <c r="QZ1299" s="98">
        <f t="shared" si="2330"/>
        <v>0</v>
      </c>
      <c r="RA1299" s="98">
        <f t="shared" si="2330"/>
        <v>0</v>
      </c>
      <c r="RB1299" s="98">
        <f t="shared" si="2330"/>
        <v>0</v>
      </c>
      <c r="RC1299" s="98">
        <f t="shared" si="2331"/>
        <v>0</v>
      </c>
      <c r="RD1299" s="98">
        <f t="shared" si="2331"/>
        <v>0</v>
      </c>
      <c r="RE1299" s="98">
        <f t="shared" si="2331"/>
        <v>0</v>
      </c>
      <c r="RF1299" s="103"/>
      <c r="RG1299" s="103"/>
      <c r="RH1299" s="103"/>
      <c r="RI1299" s="98">
        <f t="shared" si="2332"/>
        <v>0</v>
      </c>
      <c r="RJ1299" s="98">
        <f t="shared" si="2333"/>
        <v>0</v>
      </c>
      <c r="RK1299" s="98">
        <f t="shared" si="2334"/>
        <v>0</v>
      </c>
      <c r="RL1299" s="98">
        <f t="shared" si="2335"/>
        <v>0</v>
      </c>
      <c r="RM1299" s="98">
        <f t="shared" si="2336"/>
        <v>0</v>
      </c>
      <c r="RN1299" s="98">
        <f t="shared" si="2337"/>
        <v>0</v>
      </c>
      <c r="RO1299" s="98">
        <f t="shared" si="2338"/>
        <v>0</v>
      </c>
      <c r="RP1299" s="98">
        <f t="shared" si="2339"/>
        <v>0</v>
      </c>
      <c r="RQ1299" s="98">
        <f t="shared" si="2340"/>
        <v>0</v>
      </c>
      <c r="RR1299" s="98">
        <f t="shared" si="2341"/>
        <v>0</v>
      </c>
      <c r="RS1299" s="98">
        <f t="shared" si="2342"/>
        <v>0</v>
      </c>
      <c r="RT1299" s="98">
        <f t="shared" si="2343"/>
        <v>0</v>
      </c>
      <c r="RU1299" s="98">
        <f t="shared" si="2344"/>
        <v>0</v>
      </c>
      <c r="RV1299" s="98">
        <f t="shared" si="2344"/>
        <v>0</v>
      </c>
      <c r="RW1299" s="98">
        <f t="shared" si="2344"/>
        <v>0</v>
      </c>
      <c r="RX1299" s="98">
        <f t="shared" si="2345"/>
        <v>0</v>
      </c>
      <c r="RY1299" s="98">
        <f t="shared" si="2345"/>
        <v>0</v>
      </c>
      <c r="RZ1299" s="98">
        <f t="shared" si="2345"/>
        <v>0</v>
      </c>
      <c r="SA1299" s="103"/>
      <c r="SB1299" s="103"/>
      <c r="SC1299" s="103"/>
      <c r="SD1299" s="98">
        <f t="shared" si="2346"/>
        <v>0</v>
      </c>
      <c r="SE1299" s="98">
        <f t="shared" si="2347"/>
        <v>0</v>
      </c>
      <c r="SF1299" s="98">
        <f t="shared" si="2348"/>
        <v>0</v>
      </c>
      <c r="SG1299" s="98">
        <f t="shared" si="2349"/>
        <v>0</v>
      </c>
      <c r="SH1299" s="98">
        <f t="shared" si="2350"/>
        <v>0</v>
      </c>
      <c r="SI1299" s="98">
        <f t="shared" si="2351"/>
        <v>0</v>
      </c>
      <c r="SJ1299" s="98">
        <f t="shared" si="2352"/>
        <v>0</v>
      </c>
      <c r="SK1299" s="98">
        <f t="shared" si="2353"/>
        <v>0</v>
      </c>
      <c r="SL1299" s="98">
        <f t="shared" si="2354"/>
        <v>0</v>
      </c>
      <c r="SM1299" s="98">
        <f t="shared" si="2355"/>
        <v>0</v>
      </c>
      <c r="SN1299" s="98">
        <f t="shared" si="2356"/>
        <v>0</v>
      </c>
      <c r="SO1299" s="98">
        <f t="shared" si="2357"/>
        <v>0</v>
      </c>
      <c r="SP1299" s="98">
        <f t="shared" si="2358"/>
        <v>0</v>
      </c>
      <c r="SQ1299" s="98">
        <f t="shared" si="2358"/>
        <v>0</v>
      </c>
      <c r="SR1299" s="98">
        <f t="shared" si="2358"/>
        <v>0</v>
      </c>
      <c r="SS1299" s="98">
        <f t="shared" si="2359"/>
        <v>0</v>
      </c>
      <c r="ST1299" s="98">
        <f t="shared" si="2359"/>
        <v>0</v>
      </c>
      <c r="SU1299" s="98">
        <f t="shared" si="2359"/>
        <v>0</v>
      </c>
      <c r="SV1299" s="103"/>
      <c r="SW1299" s="103"/>
      <c r="SX1299" s="103"/>
      <c r="SY1299" s="98">
        <f t="shared" si="2360"/>
        <v>0</v>
      </c>
      <c r="SZ1299" s="98">
        <f t="shared" si="2361"/>
        <v>0</v>
      </c>
      <c r="TA1299" s="98">
        <f t="shared" si="2362"/>
        <v>0</v>
      </c>
      <c r="TB1299" s="98">
        <f t="shared" si="2363"/>
        <v>0</v>
      </c>
      <c r="TC1299" s="98">
        <f t="shared" si="2364"/>
        <v>0</v>
      </c>
      <c r="TD1299" s="98">
        <f t="shared" si="2365"/>
        <v>0</v>
      </c>
      <c r="TE1299" s="98">
        <f t="shared" si="2366"/>
        <v>0</v>
      </c>
      <c r="TF1299" s="98">
        <f t="shared" si="2367"/>
        <v>0</v>
      </c>
      <c r="TG1299" s="98">
        <f t="shared" si="2368"/>
        <v>0</v>
      </c>
      <c r="TH1299" s="98">
        <f t="shared" si="2369"/>
        <v>0</v>
      </c>
      <c r="TI1299" s="98">
        <f t="shared" si="2370"/>
        <v>0</v>
      </c>
      <c r="TJ1299" s="98">
        <f t="shared" si="2371"/>
        <v>0</v>
      </c>
      <c r="TK1299" s="98">
        <f t="shared" si="2372"/>
        <v>0</v>
      </c>
      <c r="TL1299" s="98">
        <f t="shared" si="2372"/>
        <v>0</v>
      </c>
      <c r="TM1299" s="98">
        <f t="shared" si="2372"/>
        <v>0</v>
      </c>
      <c r="TN1299" s="98">
        <f t="shared" si="2373"/>
        <v>0</v>
      </c>
      <c r="TO1299" s="98">
        <f t="shared" si="2373"/>
        <v>0</v>
      </c>
      <c r="TP1299" s="98">
        <f t="shared" si="2373"/>
        <v>0</v>
      </c>
      <c r="TQ1299" s="103"/>
      <c r="TR1299" s="103"/>
      <c r="TS1299" s="103"/>
      <c r="TT1299" s="98">
        <f t="shared" si="2374"/>
        <v>0</v>
      </c>
      <c r="TU1299" s="98">
        <f t="shared" si="2375"/>
        <v>0</v>
      </c>
      <c r="TV1299" s="98">
        <f t="shared" si="2376"/>
        <v>0</v>
      </c>
      <c r="TW1299" s="98">
        <f t="shared" si="2377"/>
        <v>0</v>
      </c>
      <c r="TX1299" s="98">
        <f t="shared" si="2378"/>
        <v>0</v>
      </c>
      <c r="TY1299" s="98">
        <f t="shared" si="2379"/>
        <v>0</v>
      </c>
      <c r="TZ1299" s="98">
        <f t="shared" si="2380"/>
        <v>0</v>
      </c>
      <c r="UA1299" s="98">
        <f t="shared" si="2381"/>
        <v>0</v>
      </c>
      <c r="UB1299" s="98">
        <f t="shared" si="2382"/>
        <v>0</v>
      </c>
      <c r="UC1299" s="98">
        <f t="shared" si="2383"/>
        <v>0</v>
      </c>
      <c r="UD1299" s="98">
        <f t="shared" si="2384"/>
        <v>0</v>
      </c>
      <c r="UE1299" s="98">
        <f t="shared" si="2385"/>
        <v>0</v>
      </c>
      <c r="UF1299" s="98">
        <f t="shared" si="2386"/>
        <v>0</v>
      </c>
      <c r="UG1299" s="98">
        <f t="shared" si="2386"/>
        <v>0</v>
      </c>
      <c r="UH1299" s="98">
        <f t="shared" si="2386"/>
        <v>0</v>
      </c>
      <c r="UI1299" s="98">
        <f t="shared" si="2387"/>
        <v>0</v>
      </c>
      <c r="UJ1299" s="98">
        <f t="shared" si="2387"/>
        <v>0</v>
      </c>
      <c r="UK1299" s="98">
        <f t="shared" si="2387"/>
        <v>0</v>
      </c>
      <c r="UL1299" s="103"/>
      <c r="UM1299" s="103"/>
      <c r="UN1299" s="103"/>
      <c r="UO1299" s="98">
        <f t="shared" si="2388"/>
        <v>0</v>
      </c>
      <c r="UP1299" s="98">
        <f t="shared" si="2389"/>
        <v>0</v>
      </c>
      <c r="UQ1299" s="98">
        <f t="shared" si="2390"/>
        <v>0</v>
      </c>
      <c r="UR1299" s="98">
        <f t="shared" si="2391"/>
        <v>0</v>
      </c>
      <c r="US1299" s="98">
        <f t="shared" si="2392"/>
        <v>0</v>
      </c>
      <c r="UT1299" s="98">
        <f t="shared" si="2393"/>
        <v>0</v>
      </c>
      <c r="UU1299" s="98">
        <f t="shared" si="2394"/>
        <v>0</v>
      </c>
      <c r="UV1299" s="98">
        <f t="shared" si="2395"/>
        <v>0</v>
      </c>
      <c r="UW1299" s="98">
        <f t="shared" si="2396"/>
        <v>0</v>
      </c>
      <c r="UX1299" s="98">
        <f t="shared" si="2397"/>
        <v>0</v>
      </c>
      <c r="UY1299" s="98">
        <f t="shared" si="2398"/>
        <v>0</v>
      </c>
      <c r="UZ1299" s="98">
        <f t="shared" si="2399"/>
        <v>0</v>
      </c>
      <c r="VA1299" s="98">
        <f t="shared" si="2400"/>
        <v>0</v>
      </c>
      <c r="VB1299" s="98">
        <f t="shared" si="2400"/>
        <v>0</v>
      </c>
      <c r="VC1299" s="98">
        <f t="shared" si="2400"/>
        <v>0</v>
      </c>
      <c r="VD1299" s="98">
        <f t="shared" si="2401"/>
        <v>0</v>
      </c>
      <c r="VE1299" s="98">
        <f t="shared" si="2401"/>
        <v>0</v>
      </c>
      <c r="VF1299" s="98">
        <f t="shared" si="2401"/>
        <v>0</v>
      </c>
      <c r="VG1299" s="103"/>
      <c r="VH1299" s="103"/>
      <c r="VI1299" s="103"/>
      <c r="VJ1299" s="98">
        <f t="shared" si="2402"/>
        <v>0</v>
      </c>
      <c r="VK1299" s="98">
        <f t="shared" si="2403"/>
        <v>0</v>
      </c>
      <c r="VL1299" s="98">
        <f t="shared" si="2404"/>
        <v>0</v>
      </c>
      <c r="VM1299" s="98">
        <f t="shared" si="2405"/>
        <v>0</v>
      </c>
      <c r="VN1299" s="98">
        <f t="shared" si="2406"/>
        <v>0</v>
      </c>
      <c r="VO1299" s="98">
        <f t="shared" si="2407"/>
        <v>0</v>
      </c>
      <c r="VP1299" s="98">
        <f t="shared" si="2408"/>
        <v>0</v>
      </c>
      <c r="VQ1299" s="98">
        <f t="shared" si="2409"/>
        <v>0</v>
      </c>
      <c r="VR1299" s="98">
        <f t="shared" si="2410"/>
        <v>0</v>
      </c>
      <c r="VS1299" s="98">
        <f t="shared" si="2411"/>
        <v>0</v>
      </c>
      <c r="VT1299" s="98">
        <f t="shared" si="2412"/>
        <v>0</v>
      </c>
      <c r="VU1299" s="98">
        <f t="shared" si="2413"/>
        <v>0</v>
      </c>
      <c r="VV1299" s="98">
        <f t="shared" si="2414"/>
        <v>0</v>
      </c>
      <c r="VW1299" s="98">
        <f t="shared" si="2414"/>
        <v>0</v>
      </c>
      <c r="VX1299" s="98">
        <f t="shared" si="2414"/>
        <v>0</v>
      </c>
      <c r="VY1299" s="98">
        <f t="shared" si="2415"/>
        <v>0</v>
      </c>
      <c r="VZ1299" s="98">
        <f t="shared" si="2415"/>
        <v>0</v>
      </c>
      <c r="WA1299" s="98">
        <f t="shared" si="2415"/>
        <v>0</v>
      </c>
      <c r="WB1299" s="103"/>
      <c r="WC1299" s="103"/>
      <c r="WD1299" s="103"/>
      <c r="WE1299" s="98">
        <f t="shared" si="2416"/>
        <v>0</v>
      </c>
      <c r="WF1299" s="98">
        <f t="shared" si="2417"/>
        <v>0</v>
      </c>
      <c r="WG1299" s="98">
        <f t="shared" si="2418"/>
        <v>0</v>
      </c>
      <c r="WH1299" s="98">
        <f t="shared" si="2419"/>
        <v>0</v>
      </c>
      <c r="WI1299" s="98">
        <f t="shared" si="2420"/>
        <v>0</v>
      </c>
      <c r="WJ1299" s="98">
        <f t="shared" si="2421"/>
        <v>0</v>
      </c>
      <c r="WK1299" s="98">
        <f t="shared" si="2422"/>
        <v>0</v>
      </c>
      <c r="WL1299" s="98">
        <f t="shared" si="2423"/>
        <v>0</v>
      </c>
      <c r="WM1299" s="98">
        <f t="shared" si="2424"/>
        <v>0</v>
      </c>
      <c r="WN1299" s="98">
        <f t="shared" si="2425"/>
        <v>0</v>
      </c>
      <c r="WO1299" s="98">
        <f t="shared" si="2426"/>
        <v>0</v>
      </c>
      <c r="WP1299" s="98">
        <f t="shared" si="2427"/>
        <v>0</v>
      </c>
      <c r="WQ1299" s="98">
        <f t="shared" si="2428"/>
        <v>0</v>
      </c>
      <c r="WR1299" s="98">
        <f t="shared" si="2428"/>
        <v>0</v>
      </c>
      <c r="WS1299" s="98">
        <f t="shared" si="2428"/>
        <v>0</v>
      </c>
      <c r="WT1299" s="98">
        <f t="shared" si="2429"/>
        <v>0</v>
      </c>
      <c r="WU1299" s="98">
        <f t="shared" si="2429"/>
        <v>0</v>
      </c>
      <c r="WV1299" s="98">
        <f t="shared" si="2429"/>
        <v>0</v>
      </c>
      <c r="WW1299" s="103"/>
      <c r="WX1299" s="103"/>
      <c r="WY1299" s="103"/>
      <c r="WZ1299" s="98">
        <f t="shared" si="2430"/>
        <v>0</v>
      </c>
      <c r="XA1299" s="98">
        <f t="shared" si="2431"/>
        <v>0</v>
      </c>
      <c r="XB1299" s="98">
        <f t="shared" si="2432"/>
        <v>0</v>
      </c>
      <c r="XC1299" s="98">
        <f t="shared" si="2433"/>
        <v>0</v>
      </c>
      <c r="XD1299" s="98">
        <f t="shared" si="2434"/>
        <v>0</v>
      </c>
      <c r="XE1299" s="98">
        <f t="shared" si="2435"/>
        <v>0</v>
      </c>
      <c r="XF1299" s="98">
        <f t="shared" si="2436"/>
        <v>0</v>
      </c>
      <c r="XG1299" s="98">
        <f t="shared" si="2437"/>
        <v>0</v>
      </c>
      <c r="XH1299" s="98">
        <f t="shared" si="2438"/>
        <v>0</v>
      </c>
      <c r="XI1299" s="98">
        <f t="shared" si="2439"/>
        <v>0</v>
      </c>
      <c r="XJ1299" s="98">
        <f t="shared" si="2440"/>
        <v>0</v>
      </c>
      <c r="XK1299" s="98">
        <f t="shared" si="2441"/>
        <v>0</v>
      </c>
      <c r="XL1299" s="98">
        <f t="shared" si="2442"/>
        <v>0</v>
      </c>
      <c r="XM1299" s="98">
        <f t="shared" si="2442"/>
        <v>0</v>
      </c>
      <c r="XN1299" s="98">
        <f t="shared" si="2442"/>
        <v>0</v>
      </c>
      <c r="XO1299" s="98">
        <f t="shared" si="2443"/>
        <v>0</v>
      </c>
      <c r="XP1299" s="98">
        <f t="shared" si="2443"/>
        <v>0</v>
      </c>
      <c r="XQ1299" s="98">
        <f t="shared" si="2443"/>
        <v>0</v>
      </c>
      <c r="XR1299" s="103"/>
      <c r="XS1299" s="103"/>
      <c r="XT1299" s="103"/>
      <c r="XU1299" s="98">
        <f t="shared" si="2444"/>
        <v>0</v>
      </c>
      <c r="XV1299" s="98">
        <f t="shared" si="2445"/>
        <v>0</v>
      </c>
      <c r="XW1299" s="98">
        <f t="shared" si="2446"/>
        <v>0</v>
      </c>
      <c r="XX1299" s="98">
        <f t="shared" si="2447"/>
        <v>0</v>
      </c>
      <c r="XY1299" s="98">
        <f t="shared" si="2448"/>
        <v>0</v>
      </c>
      <c r="XZ1299" s="98">
        <f t="shared" si="2449"/>
        <v>0</v>
      </c>
      <c r="YA1299" s="98">
        <f t="shared" si="2450"/>
        <v>0</v>
      </c>
      <c r="YB1299" s="98">
        <f t="shared" si="2451"/>
        <v>0</v>
      </c>
      <c r="YC1299" s="98">
        <f t="shared" si="2452"/>
        <v>0</v>
      </c>
      <c r="YD1299" s="98">
        <f t="shared" si="2453"/>
        <v>0</v>
      </c>
      <c r="YE1299" s="98">
        <f t="shared" si="2454"/>
        <v>0</v>
      </c>
      <c r="YF1299" s="98">
        <f t="shared" si="2455"/>
        <v>0</v>
      </c>
      <c r="YG1299" s="98">
        <f t="shared" si="2456"/>
        <v>0</v>
      </c>
      <c r="YH1299" s="98">
        <f t="shared" si="2456"/>
        <v>0</v>
      </c>
      <c r="YI1299" s="98">
        <f t="shared" si="2456"/>
        <v>0</v>
      </c>
      <c r="YJ1299" s="98">
        <f t="shared" si="2457"/>
        <v>0</v>
      </c>
      <c r="YK1299" s="98">
        <f t="shared" si="2457"/>
        <v>0</v>
      </c>
      <c r="YL1299" s="98">
        <f t="shared" si="2457"/>
        <v>0</v>
      </c>
      <c r="YM1299" s="146">
        <f t="shared" si="2458"/>
        <v>0</v>
      </c>
      <c r="YN1299" s="146">
        <f t="shared" si="2458"/>
        <v>0</v>
      </c>
      <c r="YO1299" s="146">
        <f t="shared" si="2458"/>
        <v>0</v>
      </c>
      <c r="YP1299" s="98">
        <f t="shared" si="2459"/>
        <v>0</v>
      </c>
      <c r="YQ1299" s="98">
        <f t="shared" si="2460"/>
        <v>0</v>
      </c>
      <c r="YR1299" s="98">
        <f t="shared" si="2461"/>
        <v>0</v>
      </c>
      <c r="YS1299" s="98">
        <f t="shared" si="2462"/>
        <v>0</v>
      </c>
      <c r="YT1299" s="98">
        <f t="shared" si="2463"/>
        <v>0</v>
      </c>
      <c r="YU1299" s="98">
        <f t="shared" si="2464"/>
        <v>0</v>
      </c>
      <c r="YV1299" s="98">
        <f t="shared" si="2465"/>
        <v>0</v>
      </c>
      <c r="YW1299" s="98">
        <f t="shared" si="2466"/>
        <v>0</v>
      </c>
      <c r="YX1299" s="98">
        <f t="shared" si="2467"/>
        <v>0</v>
      </c>
      <c r="YY1299" s="98">
        <f t="shared" si="2468"/>
        <v>0</v>
      </c>
      <c r="YZ1299" s="98">
        <f t="shared" si="2469"/>
        <v>0</v>
      </c>
      <c r="ZA1299" s="98">
        <f t="shared" si="2470"/>
        <v>0</v>
      </c>
      <c r="ZB1299" s="98">
        <f t="shared" si="2471"/>
        <v>0</v>
      </c>
      <c r="ZC1299" s="98">
        <f t="shared" si="2471"/>
        <v>0</v>
      </c>
      <c r="ZD1299" s="98">
        <f t="shared" si="2471"/>
        <v>0</v>
      </c>
      <c r="ZE1299" s="98">
        <f t="shared" si="2472"/>
        <v>0</v>
      </c>
      <c r="ZF1299" s="98">
        <f t="shared" si="2472"/>
        <v>0</v>
      </c>
      <c r="ZG1299" s="98">
        <f t="shared" si="2472"/>
        <v>0</v>
      </c>
    </row>
    <row r="1300" spans="1:683" ht="24">
      <c r="A1300" s="12" t="s">
        <v>731</v>
      </c>
      <c r="B1300" s="297" t="s">
        <v>1546</v>
      </c>
      <c r="C1300" s="5"/>
      <c r="D1300" s="652"/>
      <c r="E1300" s="286"/>
      <c r="F1300" s="111">
        <f t="shared" si="2022"/>
        <v>273811</v>
      </c>
      <c r="G1300" s="111">
        <f t="shared" si="2022"/>
        <v>273811</v>
      </c>
      <c r="H1300" s="111">
        <f t="shared" si="2022"/>
        <v>273811</v>
      </c>
      <c r="I1300" s="98">
        <f t="shared" si="2023"/>
        <v>2608.86</v>
      </c>
      <c r="J1300" s="98">
        <f t="shared" si="2023"/>
        <v>2608.86</v>
      </c>
      <c r="K1300" s="98">
        <f t="shared" si="2023"/>
        <v>2608.86</v>
      </c>
      <c r="L1300" s="103"/>
      <c r="M1300" s="103"/>
      <c r="N1300" s="103"/>
      <c r="O1300" s="98">
        <f t="shared" si="2024"/>
        <v>0</v>
      </c>
      <c r="P1300" s="98">
        <f t="shared" si="2025"/>
        <v>0</v>
      </c>
      <c r="Q1300" s="98">
        <f t="shared" si="2026"/>
        <v>0</v>
      </c>
      <c r="R1300" s="98">
        <f t="shared" si="2027"/>
        <v>0</v>
      </c>
      <c r="S1300" s="98">
        <f t="shared" si="2028"/>
        <v>0</v>
      </c>
      <c r="T1300" s="98">
        <f t="shared" si="2029"/>
        <v>0</v>
      </c>
      <c r="U1300" s="98">
        <f t="shared" si="2030"/>
        <v>309735.39</v>
      </c>
      <c r="V1300" s="98">
        <f t="shared" si="2031"/>
        <v>323862.56</v>
      </c>
      <c r="W1300" s="98">
        <f t="shared" si="2032"/>
        <v>340764.31</v>
      </c>
      <c r="X1300" s="98">
        <f t="shared" si="2033"/>
        <v>2442.06</v>
      </c>
      <c r="Y1300" s="98">
        <f t="shared" si="2034"/>
        <v>2037.87</v>
      </c>
      <c r="Z1300" s="98">
        <f t="shared" si="2035"/>
        <v>1882.26</v>
      </c>
      <c r="AA1300" s="98">
        <f t="shared" si="2036"/>
        <v>0</v>
      </c>
      <c r="AB1300" s="98">
        <f t="shared" si="2036"/>
        <v>0</v>
      </c>
      <c r="AC1300" s="98">
        <f t="shared" si="2036"/>
        <v>0</v>
      </c>
      <c r="AD1300" s="98">
        <f t="shared" si="2037"/>
        <v>0</v>
      </c>
      <c r="AE1300" s="98">
        <f t="shared" si="2037"/>
        <v>0</v>
      </c>
      <c r="AF1300" s="98">
        <f t="shared" si="2037"/>
        <v>0</v>
      </c>
      <c r="AG1300" s="103"/>
      <c r="AH1300" s="103"/>
      <c r="AI1300" s="103"/>
      <c r="AJ1300" s="98">
        <f t="shared" si="2038"/>
        <v>0</v>
      </c>
      <c r="AK1300" s="98">
        <f t="shared" si="2039"/>
        <v>0</v>
      </c>
      <c r="AL1300" s="98">
        <f t="shared" si="2040"/>
        <v>0</v>
      </c>
      <c r="AM1300" s="98">
        <f t="shared" si="2041"/>
        <v>0</v>
      </c>
      <c r="AN1300" s="98">
        <f t="shared" si="2042"/>
        <v>0</v>
      </c>
      <c r="AO1300" s="98">
        <f t="shared" si="2043"/>
        <v>0</v>
      </c>
      <c r="AP1300" s="98">
        <f t="shared" si="2044"/>
        <v>307704.7</v>
      </c>
      <c r="AQ1300" s="98">
        <f t="shared" si="2045"/>
        <v>321777.89</v>
      </c>
      <c r="AR1300" s="98">
        <f t="shared" si="2046"/>
        <v>338612.13</v>
      </c>
      <c r="AS1300" s="98">
        <f t="shared" si="2047"/>
        <v>2980.06</v>
      </c>
      <c r="AT1300" s="98">
        <f t="shared" si="2048"/>
        <v>2642.98</v>
      </c>
      <c r="AU1300" s="98">
        <f t="shared" si="2049"/>
        <v>2450.61</v>
      </c>
      <c r="AV1300" s="98">
        <f t="shared" si="2050"/>
        <v>0</v>
      </c>
      <c r="AW1300" s="98">
        <f t="shared" si="2050"/>
        <v>0</v>
      </c>
      <c r="AX1300" s="98">
        <f t="shared" si="2050"/>
        <v>0</v>
      </c>
      <c r="AY1300" s="98">
        <f t="shared" si="2051"/>
        <v>0</v>
      </c>
      <c r="AZ1300" s="98">
        <f t="shared" si="2051"/>
        <v>0</v>
      </c>
      <c r="BA1300" s="98">
        <f t="shared" si="2051"/>
        <v>0</v>
      </c>
      <c r="BB1300" s="103"/>
      <c r="BC1300" s="103"/>
      <c r="BD1300" s="103"/>
      <c r="BE1300" s="98">
        <f t="shared" si="2052"/>
        <v>0</v>
      </c>
      <c r="BF1300" s="98">
        <f t="shared" si="2053"/>
        <v>0</v>
      </c>
      <c r="BG1300" s="98">
        <f t="shared" si="2054"/>
        <v>0</v>
      </c>
      <c r="BH1300" s="98">
        <f t="shared" si="2055"/>
        <v>0</v>
      </c>
      <c r="BI1300" s="98">
        <f t="shared" si="2056"/>
        <v>0</v>
      </c>
      <c r="BJ1300" s="98">
        <f t="shared" si="2057"/>
        <v>0</v>
      </c>
      <c r="BK1300" s="98">
        <f t="shared" si="2058"/>
        <v>306096.75</v>
      </c>
      <c r="BL1300" s="98">
        <f t="shared" si="2059"/>
        <v>318923.40999999997</v>
      </c>
      <c r="BM1300" s="98">
        <f t="shared" si="2060"/>
        <v>334254.7</v>
      </c>
      <c r="BN1300" s="98">
        <f t="shared" si="2061"/>
        <v>1962.33</v>
      </c>
      <c r="BO1300" s="98">
        <f t="shared" si="2062"/>
        <v>1660.42</v>
      </c>
      <c r="BP1300" s="98">
        <f t="shared" si="2063"/>
        <v>1499.16</v>
      </c>
      <c r="BQ1300" s="98">
        <f t="shared" si="2064"/>
        <v>0</v>
      </c>
      <c r="BR1300" s="98">
        <f t="shared" si="2064"/>
        <v>0</v>
      </c>
      <c r="BS1300" s="98">
        <f t="shared" si="2064"/>
        <v>0</v>
      </c>
      <c r="BT1300" s="98">
        <f t="shared" si="2065"/>
        <v>0</v>
      </c>
      <c r="BU1300" s="98">
        <f t="shared" si="2065"/>
        <v>0</v>
      </c>
      <c r="BV1300" s="98">
        <f t="shared" si="2065"/>
        <v>0</v>
      </c>
      <c r="BW1300" s="103">
        <v>1</v>
      </c>
      <c r="BX1300" s="103">
        <v>1</v>
      </c>
      <c r="BY1300" s="103">
        <v>1</v>
      </c>
      <c r="BZ1300" s="98">
        <f t="shared" si="2066"/>
        <v>273811</v>
      </c>
      <c r="CA1300" s="98">
        <f t="shared" si="2067"/>
        <v>273811</v>
      </c>
      <c r="CB1300" s="98">
        <f t="shared" si="2068"/>
        <v>273811</v>
      </c>
      <c r="CC1300" s="98">
        <f t="shared" si="2069"/>
        <v>2608.86</v>
      </c>
      <c r="CD1300" s="98">
        <f t="shared" si="2070"/>
        <v>2608.86</v>
      </c>
      <c r="CE1300" s="98">
        <f t="shared" si="2071"/>
        <v>2608.86</v>
      </c>
      <c r="CF1300" s="98">
        <f t="shared" si="2072"/>
        <v>306107.40000000002</v>
      </c>
      <c r="CG1300" s="98">
        <f t="shared" si="2073"/>
        <v>319576.26</v>
      </c>
      <c r="CH1300" s="98">
        <f t="shared" si="2074"/>
        <v>335691.38</v>
      </c>
      <c r="CI1300" s="98">
        <f t="shared" si="2075"/>
        <v>2783.35</v>
      </c>
      <c r="CJ1300" s="98">
        <f t="shared" si="2076"/>
        <v>2303.12</v>
      </c>
      <c r="CK1300" s="98">
        <f t="shared" si="2077"/>
        <v>2156.8200000000002</v>
      </c>
      <c r="CL1300" s="98">
        <f t="shared" si="2078"/>
        <v>306107.40000000002</v>
      </c>
      <c r="CM1300" s="98">
        <f t="shared" si="2078"/>
        <v>319576.26</v>
      </c>
      <c r="CN1300" s="98">
        <f t="shared" si="2078"/>
        <v>335691.38</v>
      </c>
      <c r="CO1300" s="98">
        <f t="shared" si="2079"/>
        <v>2783.35</v>
      </c>
      <c r="CP1300" s="98">
        <f t="shared" si="2079"/>
        <v>2303.12</v>
      </c>
      <c r="CQ1300" s="98">
        <f t="shared" si="2079"/>
        <v>2156.8200000000002</v>
      </c>
      <c r="CR1300" s="103">
        <v>1</v>
      </c>
      <c r="CS1300" s="103">
        <v>1</v>
      </c>
      <c r="CT1300" s="103">
        <v>1</v>
      </c>
      <c r="CU1300" s="98">
        <f t="shared" si="2080"/>
        <v>273811</v>
      </c>
      <c r="CV1300" s="98">
        <f t="shared" si="2081"/>
        <v>273811</v>
      </c>
      <c r="CW1300" s="98">
        <f t="shared" si="2082"/>
        <v>273811</v>
      </c>
      <c r="CX1300" s="98">
        <f t="shared" si="2083"/>
        <v>2608.86</v>
      </c>
      <c r="CY1300" s="98">
        <f t="shared" si="2084"/>
        <v>2608.86</v>
      </c>
      <c r="CZ1300" s="98">
        <f t="shared" si="2085"/>
        <v>2608.86</v>
      </c>
      <c r="DA1300" s="98">
        <f t="shared" si="2086"/>
        <v>303020.39</v>
      </c>
      <c r="DB1300" s="98">
        <f t="shared" si="2087"/>
        <v>315250.52</v>
      </c>
      <c r="DC1300" s="98">
        <f t="shared" si="2088"/>
        <v>329886.67</v>
      </c>
      <c r="DD1300" s="98">
        <f t="shared" si="2089"/>
        <v>1696.53</v>
      </c>
      <c r="DE1300" s="98">
        <f t="shared" si="2090"/>
        <v>1412.71</v>
      </c>
      <c r="DF1300" s="98">
        <f t="shared" si="2091"/>
        <v>1290.8800000000001</v>
      </c>
      <c r="DG1300" s="98">
        <f t="shared" si="2092"/>
        <v>303020.39</v>
      </c>
      <c r="DH1300" s="98">
        <f t="shared" si="2092"/>
        <v>315250.52</v>
      </c>
      <c r="DI1300" s="98">
        <f t="shared" si="2092"/>
        <v>329886.67</v>
      </c>
      <c r="DJ1300" s="98">
        <f t="shared" si="2093"/>
        <v>1696.53</v>
      </c>
      <c r="DK1300" s="98">
        <f t="shared" si="2093"/>
        <v>1412.71</v>
      </c>
      <c r="DL1300" s="98">
        <f t="shared" si="2093"/>
        <v>1290.8800000000001</v>
      </c>
      <c r="DM1300" s="103"/>
      <c r="DN1300" s="103"/>
      <c r="DO1300" s="103"/>
      <c r="DP1300" s="98">
        <f t="shared" si="2094"/>
        <v>0</v>
      </c>
      <c r="DQ1300" s="98">
        <f t="shared" si="2095"/>
        <v>0</v>
      </c>
      <c r="DR1300" s="98">
        <f t="shared" si="2096"/>
        <v>0</v>
      </c>
      <c r="DS1300" s="98">
        <f t="shared" si="2097"/>
        <v>0</v>
      </c>
      <c r="DT1300" s="98">
        <f t="shared" si="2098"/>
        <v>0</v>
      </c>
      <c r="DU1300" s="98">
        <f t="shared" si="2099"/>
        <v>0</v>
      </c>
      <c r="DV1300" s="98">
        <f t="shared" si="2100"/>
        <v>307766.75</v>
      </c>
      <c r="DW1300" s="98">
        <f t="shared" si="2101"/>
        <v>321845.46000000002</v>
      </c>
      <c r="DX1300" s="98">
        <f t="shared" si="2102"/>
        <v>338682.32</v>
      </c>
      <c r="DY1300" s="98">
        <f t="shared" si="2103"/>
        <v>2343.9299999999998</v>
      </c>
      <c r="DZ1300" s="98">
        <f t="shared" si="2104"/>
        <v>1943.63</v>
      </c>
      <c r="EA1300" s="98">
        <f t="shared" si="2105"/>
        <v>1788.93</v>
      </c>
      <c r="EB1300" s="98">
        <f t="shared" si="2106"/>
        <v>0</v>
      </c>
      <c r="EC1300" s="98">
        <f t="shared" si="2106"/>
        <v>0</v>
      </c>
      <c r="ED1300" s="98">
        <f t="shared" si="2106"/>
        <v>0</v>
      </c>
      <c r="EE1300" s="98">
        <f t="shared" si="2107"/>
        <v>0</v>
      </c>
      <c r="EF1300" s="98">
        <f t="shared" si="2107"/>
        <v>0</v>
      </c>
      <c r="EG1300" s="98">
        <f t="shared" si="2107"/>
        <v>0</v>
      </c>
      <c r="EH1300" s="103"/>
      <c r="EI1300" s="103"/>
      <c r="EJ1300" s="103"/>
      <c r="EK1300" s="98">
        <f t="shared" si="2108"/>
        <v>0</v>
      </c>
      <c r="EL1300" s="98">
        <f t="shared" si="2109"/>
        <v>0</v>
      </c>
      <c r="EM1300" s="98">
        <f t="shared" si="2110"/>
        <v>0</v>
      </c>
      <c r="EN1300" s="98">
        <f t="shared" si="2111"/>
        <v>0</v>
      </c>
      <c r="EO1300" s="98">
        <f t="shared" si="2112"/>
        <v>0</v>
      </c>
      <c r="EP1300" s="98">
        <f t="shared" si="2113"/>
        <v>0</v>
      </c>
      <c r="EQ1300" s="98">
        <f t="shared" si="2114"/>
        <v>309042.03999999998</v>
      </c>
      <c r="ER1300" s="98">
        <f t="shared" si="2115"/>
        <v>323631.73</v>
      </c>
      <c r="ES1300" s="98">
        <f t="shared" si="2116"/>
        <v>341086.69</v>
      </c>
      <c r="ET1300" s="98">
        <f t="shared" si="2117"/>
        <v>2096.0300000000002</v>
      </c>
      <c r="EU1300" s="98">
        <f t="shared" si="2118"/>
        <v>1772.58</v>
      </c>
      <c r="EV1300" s="98">
        <f t="shared" si="2119"/>
        <v>1603.53</v>
      </c>
      <c r="EW1300" s="98">
        <f t="shared" si="2120"/>
        <v>0</v>
      </c>
      <c r="EX1300" s="98">
        <f t="shared" si="2120"/>
        <v>0</v>
      </c>
      <c r="EY1300" s="98">
        <f t="shared" si="2120"/>
        <v>0</v>
      </c>
      <c r="EZ1300" s="98">
        <f t="shared" si="2121"/>
        <v>0</v>
      </c>
      <c r="FA1300" s="98">
        <f t="shared" si="2121"/>
        <v>0</v>
      </c>
      <c r="FB1300" s="98">
        <f t="shared" si="2121"/>
        <v>0</v>
      </c>
      <c r="FC1300" s="103"/>
      <c r="FD1300" s="103"/>
      <c r="FE1300" s="103"/>
      <c r="FF1300" s="98">
        <f t="shared" si="2122"/>
        <v>0</v>
      </c>
      <c r="FG1300" s="98">
        <f t="shared" si="2123"/>
        <v>0</v>
      </c>
      <c r="FH1300" s="98">
        <f t="shared" si="2124"/>
        <v>0</v>
      </c>
      <c r="FI1300" s="98">
        <f t="shared" si="2125"/>
        <v>0</v>
      </c>
      <c r="FJ1300" s="98">
        <f t="shared" si="2126"/>
        <v>0</v>
      </c>
      <c r="FK1300" s="98">
        <f t="shared" si="2127"/>
        <v>0</v>
      </c>
      <c r="FL1300" s="98">
        <f t="shared" si="2128"/>
        <v>307714.74</v>
      </c>
      <c r="FM1300" s="98">
        <f t="shared" si="2129"/>
        <v>320042.38</v>
      </c>
      <c r="FN1300" s="98">
        <f t="shared" si="2130"/>
        <v>334804.11</v>
      </c>
      <c r="FO1300" s="98">
        <f t="shared" si="2131"/>
        <v>1492</v>
      </c>
      <c r="FP1300" s="98">
        <f t="shared" si="2132"/>
        <v>1248.21</v>
      </c>
      <c r="FQ1300" s="98">
        <f t="shared" si="2133"/>
        <v>1091.72</v>
      </c>
      <c r="FR1300" s="98">
        <f t="shared" si="2134"/>
        <v>0</v>
      </c>
      <c r="FS1300" s="98">
        <f t="shared" si="2134"/>
        <v>0</v>
      </c>
      <c r="FT1300" s="98">
        <f t="shared" si="2134"/>
        <v>0</v>
      </c>
      <c r="FU1300" s="98">
        <f t="shared" si="2135"/>
        <v>0</v>
      </c>
      <c r="FV1300" s="98">
        <f t="shared" si="2135"/>
        <v>0</v>
      </c>
      <c r="FW1300" s="98">
        <f t="shared" si="2135"/>
        <v>0</v>
      </c>
      <c r="FX1300" s="103"/>
      <c r="FY1300" s="103"/>
      <c r="FZ1300" s="103"/>
      <c r="GA1300" s="98">
        <f t="shared" si="2136"/>
        <v>0</v>
      </c>
      <c r="GB1300" s="98">
        <f t="shared" si="2137"/>
        <v>0</v>
      </c>
      <c r="GC1300" s="98">
        <f t="shared" si="2138"/>
        <v>0</v>
      </c>
      <c r="GD1300" s="98">
        <f t="shared" si="2139"/>
        <v>0</v>
      </c>
      <c r="GE1300" s="98">
        <f t="shared" si="2140"/>
        <v>0</v>
      </c>
      <c r="GF1300" s="98">
        <f t="shared" si="2141"/>
        <v>0</v>
      </c>
      <c r="GG1300" s="98">
        <f t="shared" si="2142"/>
        <v>303277.33</v>
      </c>
      <c r="GH1300" s="98">
        <f t="shared" si="2143"/>
        <v>315420.78000000003</v>
      </c>
      <c r="GI1300" s="98">
        <f t="shared" si="2144"/>
        <v>329945.03999999998</v>
      </c>
      <c r="GJ1300" s="98">
        <f t="shared" si="2145"/>
        <v>2459.5</v>
      </c>
      <c r="GK1300" s="98">
        <f t="shared" si="2146"/>
        <v>2064.7800000000002</v>
      </c>
      <c r="GL1300" s="98">
        <f t="shared" si="2147"/>
        <v>1831.24</v>
      </c>
      <c r="GM1300" s="98">
        <f t="shared" si="2148"/>
        <v>0</v>
      </c>
      <c r="GN1300" s="98">
        <f t="shared" si="2148"/>
        <v>0</v>
      </c>
      <c r="GO1300" s="98">
        <f t="shared" si="2148"/>
        <v>0</v>
      </c>
      <c r="GP1300" s="98">
        <f t="shared" si="2149"/>
        <v>0</v>
      </c>
      <c r="GQ1300" s="98">
        <f t="shared" si="2149"/>
        <v>0</v>
      </c>
      <c r="GR1300" s="98">
        <f t="shared" si="2149"/>
        <v>0</v>
      </c>
      <c r="GS1300" s="103"/>
      <c r="GT1300" s="103"/>
      <c r="GU1300" s="103"/>
      <c r="GV1300" s="98">
        <f t="shared" si="2150"/>
        <v>0</v>
      </c>
      <c r="GW1300" s="98">
        <f t="shared" si="2151"/>
        <v>0</v>
      </c>
      <c r="GX1300" s="98">
        <f t="shared" si="2152"/>
        <v>0</v>
      </c>
      <c r="GY1300" s="98">
        <f t="shared" si="2153"/>
        <v>0</v>
      </c>
      <c r="GZ1300" s="98">
        <f t="shared" si="2154"/>
        <v>0</v>
      </c>
      <c r="HA1300" s="98">
        <f t="shared" si="2155"/>
        <v>0</v>
      </c>
      <c r="HB1300" s="98">
        <f t="shared" si="2156"/>
        <v>307771.88</v>
      </c>
      <c r="HC1300" s="98">
        <f t="shared" si="2157"/>
        <v>320535.69</v>
      </c>
      <c r="HD1300" s="98">
        <f t="shared" si="2158"/>
        <v>335815.77</v>
      </c>
      <c r="HE1300" s="98">
        <f t="shared" si="2159"/>
        <v>2098.06</v>
      </c>
      <c r="HF1300" s="98">
        <f t="shared" si="2160"/>
        <v>1740.53</v>
      </c>
      <c r="HG1300" s="98">
        <f t="shared" si="2161"/>
        <v>1516.42</v>
      </c>
      <c r="HH1300" s="98">
        <f t="shared" si="2162"/>
        <v>0</v>
      </c>
      <c r="HI1300" s="98">
        <f t="shared" si="2162"/>
        <v>0</v>
      </c>
      <c r="HJ1300" s="98">
        <f t="shared" si="2162"/>
        <v>0</v>
      </c>
      <c r="HK1300" s="98">
        <f t="shared" si="2163"/>
        <v>0</v>
      </c>
      <c r="HL1300" s="98">
        <f t="shared" si="2163"/>
        <v>0</v>
      </c>
      <c r="HM1300" s="98">
        <f t="shared" si="2163"/>
        <v>0</v>
      </c>
      <c r="HN1300" s="103"/>
      <c r="HO1300" s="103"/>
      <c r="HP1300" s="103"/>
      <c r="HQ1300" s="98">
        <f t="shared" si="2164"/>
        <v>0</v>
      </c>
      <c r="HR1300" s="98">
        <f t="shared" si="2165"/>
        <v>0</v>
      </c>
      <c r="HS1300" s="98">
        <f t="shared" si="2166"/>
        <v>0</v>
      </c>
      <c r="HT1300" s="98">
        <f t="shared" si="2167"/>
        <v>0</v>
      </c>
      <c r="HU1300" s="98">
        <f t="shared" si="2168"/>
        <v>0</v>
      </c>
      <c r="HV1300" s="98">
        <f t="shared" si="2169"/>
        <v>0</v>
      </c>
      <c r="HW1300" s="98">
        <f t="shared" si="2170"/>
        <v>307883.81</v>
      </c>
      <c r="HX1300" s="98">
        <f t="shared" si="2171"/>
        <v>321795.90000000002</v>
      </c>
      <c r="HY1300" s="98">
        <f t="shared" si="2172"/>
        <v>338428.67</v>
      </c>
      <c r="HZ1300" s="98">
        <f t="shared" si="2173"/>
        <v>2296.84</v>
      </c>
      <c r="IA1300" s="98">
        <f t="shared" si="2174"/>
        <v>1934.8</v>
      </c>
      <c r="IB1300" s="98">
        <f t="shared" si="2175"/>
        <v>1743.12</v>
      </c>
      <c r="IC1300" s="98">
        <f t="shared" si="2176"/>
        <v>0</v>
      </c>
      <c r="ID1300" s="98">
        <f t="shared" si="2176"/>
        <v>0</v>
      </c>
      <c r="IE1300" s="98">
        <f t="shared" si="2176"/>
        <v>0</v>
      </c>
      <c r="IF1300" s="98">
        <f t="shared" si="2177"/>
        <v>0</v>
      </c>
      <c r="IG1300" s="98">
        <f t="shared" si="2177"/>
        <v>0</v>
      </c>
      <c r="IH1300" s="98">
        <f t="shared" si="2177"/>
        <v>0</v>
      </c>
      <c r="II1300" s="103"/>
      <c r="IJ1300" s="103"/>
      <c r="IK1300" s="103"/>
      <c r="IL1300" s="98">
        <f t="shared" si="2178"/>
        <v>0</v>
      </c>
      <c r="IM1300" s="98">
        <f t="shared" si="2179"/>
        <v>0</v>
      </c>
      <c r="IN1300" s="98">
        <f t="shared" si="2180"/>
        <v>0</v>
      </c>
      <c r="IO1300" s="98">
        <f t="shared" si="2181"/>
        <v>0</v>
      </c>
      <c r="IP1300" s="98">
        <f t="shared" si="2182"/>
        <v>0</v>
      </c>
      <c r="IQ1300" s="98">
        <f t="shared" si="2183"/>
        <v>0</v>
      </c>
      <c r="IR1300" s="98">
        <f t="shared" si="2184"/>
        <v>300793.34000000003</v>
      </c>
      <c r="IS1300" s="98">
        <f t="shared" si="2185"/>
        <v>312285.88</v>
      </c>
      <c r="IT1300" s="98">
        <f t="shared" si="2186"/>
        <v>326021.40000000002</v>
      </c>
      <c r="IU1300" s="98">
        <f t="shared" si="2187"/>
        <v>6824.6</v>
      </c>
      <c r="IV1300" s="98">
        <f t="shared" si="2188"/>
        <v>5868.2</v>
      </c>
      <c r="IW1300" s="98">
        <f t="shared" si="2189"/>
        <v>5557.48</v>
      </c>
      <c r="IX1300" s="98">
        <f t="shared" si="2190"/>
        <v>0</v>
      </c>
      <c r="IY1300" s="98">
        <f t="shared" si="2190"/>
        <v>0</v>
      </c>
      <c r="IZ1300" s="98">
        <f t="shared" si="2190"/>
        <v>0</v>
      </c>
      <c r="JA1300" s="98">
        <f t="shared" si="2191"/>
        <v>0</v>
      </c>
      <c r="JB1300" s="98">
        <f t="shared" si="2191"/>
        <v>0</v>
      </c>
      <c r="JC1300" s="98">
        <f t="shared" si="2191"/>
        <v>0</v>
      </c>
      <c r="JD1300" s="103">
        <v>2</v>
      </c>
      <c r="JE1300" s="103">
        <v>2</v>
      </c>
      <c r="JF1300" s="103">
        <v>2</v>
      </c>
      <c r="JG1300" s="98">
        <f t="shared" si="2192"/>
        <v>547622</v>
      </c>
      <c r="JH1300" s="98">
        <f t="shared" si="2193"/>
        <v>547622</v>
      </c>
      <c r="JI1300" s="98">
        <f t="shared" si="2194"/>
        <v>547622</v>
      </c>
      <c r="JJ1300" s="98">
        <f t="shared" si="2195"/>
        <v>5217.72</v>
      </c>
      <c r="JK1300" s="98">
        <f t="shared" si="2196"/>
        <v>5217.72</v>
      </c>
      <c r="JL1300" s="98">
        <f t="shared" si="2197"/>
        <v>5217.72</v>
      </c>
      <c r="JM1300" s="98">
        <f t="shared" si="2198"/>
        <v>305378.18</v>
      </c>
      <c r="JN1300" s="98">
        <f t="shared" si="2199"/>
        <v>318603.25</v>
      </c>
      <c r="JO1300" s="98">
        <f t="shared" si="2200"/>
        <v>334439.93</v>
      </c>
      <c r="JP1300" s="98">
        <f t="shared" si="2201"/>
        <v>1833.43</v>
      </c>
      <c r="JQ1300" s="98">
        <f t="shared" si="2202"/>
        <v>1509.8</v>
      </c>
      <c r="JR1300" s="98">
        <f t="shared" si="2203"/>
        <v>1318.1</v>
      </c>
      <c r="JS1300" s="98">
        <f t="shared" si="2204"/>
        <v>610756.36</v>
      </c>
      <c r="JT1300" s="98">
        <f t="shared" si="2204"/>
        <v>637206.5</v>
      </c>
      <c r="JU1300" s="98">
        <f t="shared" si="2204"/>
        <v>668879.86</v>
      </c>
      <c r="JV1300" s="98">
        <f t="shared" si="2205"/>
        <v>3666.86</v>
      </c>
      <c r="JW1300" s="98">
        <f t="shared" si="2205"/>
        <v>3019.6</v>
      </c>
      <c r="JX1300" s="98">
        <f t="shared" si="2205"/>
        <v>2636.2</v>
      </c>
      <c r="JY1300" s="103"/>
      <c r="JZ1300" s="103"/>
      <c r="KA1300" s="103"/>
      <c r="KB1300" s="98">
        <f t="shared" si="2206"/>
        <v>0</v>
      </c>
      <c r="KC1300" s="98">
        <f t="shared" si="2207"/>
        <v>0</v>
      </c>
      <c r="KD1300" s="98">
        <f t="shared" si="2208"/>
        <v>0</v>
      </c>
      <c r="KE1300" s="98">
        <f t="shared" si="2209"/>
        <v>0</v>
      </c>
      <c r="KF1300" s="98">
        <f t="shared" si="2210"/>
        <v>0</v>
      </c>
      <c r="KG1300" s="98">
        <f t="shared" si="2211"/>
        <v>0</v>
      </c>
      <c r="KH1300" s="98">
        <f t="shared" si="2212"/>
        <v>306540.24</v>
      </c>
      <c r="KI1300" s="98">
        <f t="shared" si="2213"/>
        <v>320528.48</v>
      </c>
      <c r="KJ1300" s="98">
        <f t="shared" si="2214"/>
        <v>337262.19</v>
      </c>
      <c r="KK1300" s="98">
        <f t="shared" si="2215"/>
        <v>1609.83</v>
      </c>
      <c r="KL1300" s="98">
        <f t="shared" si="2216"/>
        <v>1346.65</v>
      </c>
      <c r="KM1300" s="98">
        <f t="shared" si="2217"/>
        <v>1196.1199999999999</v>
      </c>
      <c r="KN1300" s="98">
        <f t="shared" si="2218"/>
        <v>0</v>
      </c>
      <c r="KO1300" s="98">
        <f t="shared" si="2218"/>
        <v>0</v>
      </c>
      <c r="KP1300" s="98">
        <f t="shared" si="2218"/>
        <v>0</v>
      </c>
      <c r="KQ1300" s="98">
        <f t="shared" si="2219"/>
        <v>0</v>
      </c>
      <c r="KR1300" s="98">
        <f t="shared" si="2219"/>
        <v>0</v>
      </c>
      <c r="KS1300" s="98">
        <f t="shared" si="2219"/>
        <v>0</v>
      </c>
      <c r="KT1300" s="103"/>
      <c r="KU1300" s="103"/>
      <c r="KV1300" s="103"/>
      <c r="KW1300" s="98">
        <f t="shared" si="2220"/>
        <v>0</v>
      </c>
      <c r="KX1300" s="98">
        <f t="shared" si="2221"/>
        <v>0</v>
      </c>
      <c r="KY1300" s="98">
        <f t="shared" si="2222"/>
        <v>0</v>
      </c>
      <c r="KZ1300" s="98">
        <f t="shared" si="2223"/>
        <v>0</v>
      </c>
      <c r="LA1300" s="98">
        <f t="shared" si="2224"/>
        <v>0</v>
      </c>
      <c r="LB1300" s="98">
        <f t="shared" si="2225"/>
        <v>0</v>
      </c>
      <c r="LC1300" s="98">
        <f t="shared" si="2226"/>
        <v>308495.78000000003</v>
      </c>
      <c r="LD1300" s="98">
        <f t="shared" si="2227"/>
        <v>323238.01</v>
      </c>
      <c r="LE1300" s="98">
        <f t="shared" si="2228"/>
        <v>340877.3</v>
      </c>
      <c r="LF1300" s="98">
        <f t="shared" si="2229"/>
        <v>3434.57</v>
      </c>
      <c r="LG1300" s="98">
        <f t="shared" si="2230"/>
        <v>2868.61</v>
      </c>
      <c r="LH1300" s="98">
        <f t="shared" si="2231"/>
        <v>2520.98</v>
      </c>
      <c r="LI1300" s="98">
        <f t="shared" si="2232"/>
        <v>0</v>
      </c>
      <c r="LJ1300" s="98">
        <f t="shared" si="2232"/>
        <v>0</v>
      </c>
      <c r="LK1300" s="98">
        <f t="shared" si="2232"/>
        <v>0</v>
      </c>
      <c r="LL1300" s="98">
        <f t="shared" si="2233"/>
        <v>0</v>
      </c>
      <c r="LM1300" s="98">
        <f t="shared" si="2233"/>
        <v>0</v>
      </c>
      <c r="LN1300" s="98">
        <f t="shared" si="2233"/>
        <v>0</v>
      </c>
      <c r="LO1300" s="103">
        <v>1</v>
      </c>
      <c r="LP1300" s="103">
        <v>1</v>
      </c>
      <c r="LQ1300" s="103">
        <v>1</v>
      </c>
      <c r="LR1300" s="98">
        <f t="shared" si="2234"/>
        <v>273811</v>
      </c>
      <c r="LS1300" s="98">
        <f t="shared" si="2235"/>
        <v>273811</v>
      </c>
      <c r="LT1300" s="98">
        <f t="shared" si="2236"/>
        <v>273811</v>
      </c>
      <c r="LU1300" s="98">
        <f t="shared" si="2237"/>
        <v>2608.86</v>
      </c>
      <c r="LV1300" s="98">
        <f t="shared" si="2238"/>
        <v>2608.86</v>
      </c>
      <c r="LW1300" s="98">
        <f t="shared" si="2239"/>
        <v>2608.86</v>
      </c>
      <c r="LX1300" s="98">
        <f t="shared" si="2240"/>
        <v>300300.67</v>
      </c>
      <c r="LY1300" s="98">
        <f t="shared" si="2241"/>
        <v>312700.01</v>
      </c>
      <c r="LZ1300" s="98">
        <f t="shared" si="2242"/>
        <v>327539.28999999998</v>
      </c>
      <c r="MA1300" s="98">
        <f t="shared" si="2243"/>
        <v>1902.81</v>
      </c>
      <c r="MB1300" s="98">
        <f t="shared" si="2244"/>
        <v>1643.93</v>
      </c>
      <c r="MC1300" s="98">
        <f t="shared" si="2245"/>
        <v>1524.91</v>
      </c>
      <c r="MD1300" s="98">
        <f t="shared" si="2246"/>
        <v>300300.67</v>
      </c>
      <c r="ME1300" s="98">
        <f t="shared" si="2246"/>
        <v>312700.01</v>
      </c>
      <c r="MF1300" s="98">
        <f t="shared" si="2246"/>
        <v>327539.28999999998</v>
      </c>
      <c r="MG1300" s="98">
        <f t="shared" si="2247"/>
        <v>1902.81</v>
      </c>
      <c r="MH1300" s="98">
        <f t="shared" si="2247"/>
        <v>1643.93</v>
      </c>
      <c r="MI1300" s="98">
        <f t="shared" si="2247"/>
        <v>1524.91</v>
      </c>
      <c r="MJ1300" s="103"/>
      <c r="MK1300" s="103"/>
      <c r="ML1300" s="103"/>
      <c r="MM1300" s="98">
        <f t="shared" si="2248"/>
        <v>0</v>
      </c>
      <c r="MN1300" s="98">
        <f t="shared" si="2249"/>
        <v>0</v>
      </c>
      <c r="MO1300" s="98">
        <f t="shared" si="2250"/>
        <v>0</v>
      </c>
      <c r="MP1300" s="98">
        <f t="shared" si="2251"/>
        <v>0</v>
      </c>
      <c r="MQ1300" s="98">
        <f t="shared" si="2252"/>
        <v>0</v>
      </c>
      <c r="MR1300" s="98">
        <f t="shared" si="2253"/>
        <v>0</v>
      </c>
      <c r="MS1300" s="98">
        <f t="shared" si="2254"/>
        <v>306057.81</v>
      </c>
      <c r="MT1300" s="98">
        <f t="shared" si="2255"/>
        <v>319459.03000000003</v>
      </c>
      <c r="MU1300" s="98">
        <f t="shared" si="2256"/>
        <v>335490.75</v>
      </c>
      <c r="MV1300" s="98">
        <f t="shared" si="2257"/>
        <v>2205.7399999999998</v>
      </c>
      <c r="MW1300" s="98">
        <f t="shared" si="2258"/>
        <v>1808.08</v>
      </c>
      <c r="MX1300" s="98">
        <f t="shared" si="2259"/>
        <v>1558.26</v>
      </c>
      <c r="MY1300" s="98">
        <f t="shared" si="2260"/>
        <v>0</v>
      </c>
      <c r="MZ1300" s="98">
        <f t="shared" si="2260"/>
        <v>0</v>
      </c>
      <c r="NA1300" s="98">
        <f t="shared" si="2260"/>
        <v>0</v>
      </c>
      <c r="NB1300" s="98">
        <f t="shared" si="2261"/>
        <v>0</v>
      </c>
      <c r="NC1300" s="98">
        <f t="shared" si="2261"/>
        <v>0</v>
      </c>
      <c r="ND1300" s="98">
        <f t="shared" si="2261"/>
        <v>0</v>
      </c>
      <c r="NE1300" s="103"/>
      <c r="NF1300" s="103"/>
      <c r="NG1300" s="103"/>
      <c r="NH1300" s="98">
        <f t="shared" si="2262"/>
        <v>0</v>
      </c>
      <c r="NI1300" s="98">
        <f t="shared" si="2263"/>
        <v>0</v>
      </c>
      <c r="NJ1300" s="98">
        <f t="shared" si="2264"/>
        <v>0</v>
      </c>
      <c r="NK1300" s="98">
        <f t="shared" si="2265"/>
        <v>0</v>
      </c>
      <c r="NL1300" s="98">
        <f t="shared" si="2266"/>
        <v>0</v>
      </c>
      <c r="NM1300" s="98">
        <f t="shared" si="2267"/>
        <v>0</v>
      </c>
      <c r="NN1300" s="98">
        <f t="shared" si="2268"/>
        <v>303009</v>
      </c>
      <c r="NO1300" s="98">
        <f t="shared" si="2269"/>
        <v>315409.55</v>
      </c>
      <c r="NP1300" s="98">
        <f t="shared" si="2270"/>
        <v>330241.07</v>
      </c>
      <c r="NQ1300" s="98">
        <f t="shared" si="2271"/>
        <v>2608.37</v>
      </c>
      <c r="NR1300" s="98">
        <f t="shared" si="2272"/>
        <v>2189.25</v>
      </c>
      <c r="NS1300" s="98">
        <f t="shared" si="2273"/>
        <v>1977.08</v>
      </c>
      <c r="NT1300" s="98">
        <f t="shared" si="2274"/>
        <v>0</v>
      </c>
      <c r="NU1300" s="98">
        <f t="shared" si="2274"/>
        <v>0</v>
      </c>
      <c r="NV1300" s="98">
        <f t="shared" si="2274"/>
        <v>0</v>
      </c>
      <c r="NW1300" s="98">
        <f t="shared" si="2275"/>
        <v>0</v>
      </c>
      <c r="NX1300" s="98">
        <f t="shared" si="2275"/>
        <v>0</v>
      </c>
      <c r="NY1300" s="98">
        <f t="shared" si="2275"/>
        <v>0</v>
      </c>
      <c r="NZ1300" s="103"/>
      <c r="OA1300" s="103"/>
      <c r="OB1300" s="103"/>
      <c r="OC1300" s="98">
        <f t="shared" si="2276"/>
        <v>0</v>
      </c>
      <c r="OD1300" s="98">
        <f t="shared" si="2277"/>
        <v>0</v>
      </c>
      <c r="OE1300" s="98">
        <f t="shared" si="2278"/>
        <v>0</v>
      </c>
      <c r="OF1300" s="98">
        <f t="shared" si="2279"/>
        <v>0</v>
      </c>
      <c r="OG1300" s="98">
        <f t="shared" si="2280"/>
        <v>0</v>
      </c>
      <c r="OH1300" s="98">
        <f t="shared" si="2281"/>
        <v>0</v>
      </c>
      <c r="OI1300" s="98">
        <f t="shared" si="2282"/>
        <v>304532.7</v>
      </c>
      <c r="OJ1300" s="98">
        <f t="shared" si="2283"/>
        <v>318846.96000000002</v>
      </c>
      <c r="OK1300" s="98">
        <f t="shared" si="2284"/>
        <v>335965.01</v>
      </c>
      <c r="OL1300" s="98">
        <f t="shared" si="2285"/>
        <v>2813.14</v>
      </c>
      <c r="OM1300" s="98">
        <f t="shared" si="2286"/>
        <v>2431.67</v>
      </c>
      <c r="ON1300" s="98">
        <f t="shared" si="2287"/>
        <v>2276.42</v>
      </c>
      <c r="OO1300" s="98">
        <f t="shared" si="2288"/>
        <v>0</v>
      </c>
      <c r="OP1300" s="98">
        <f t="shared" si="2288"/>
        <v>0</v>
      </c>
      <c r="OQ1300" s="98">
        <f t="shared" si="2288"/>
        <v>0</v>
      </c>
      <c r="OR1300" s="98">
        <f t="shared" si="2289"/>
        <v>0</v>
      </c>
      <c r="OS1300" s="98">
        <f t="shared" si="2289"/>
        <v>0</v>
      </c>
      <c r="OT1300" s="98">
        <f t="shared" si="2289"/>
        <v>0</v>
      </c>
      <c r="OU1300" s="103"/>
      <c r="OV1300" s="103"/>
      <c r="OW1300" s="103"/>
      <c r="OX1300" s="98">
        <f t="shared" si="2290"/>
        <v>0</v>
      </c>
      <c r="OY1300" s="98">
        <f t="shared" si="2291"/>
        <v>0</v>
      </c>
      <c r="OZ1300" s="98">
        <f t="shared" si="2292"/>
        <v>0</v>
      </c>
      <c r="PA1300" s="98">
        <f t="shared" si="2293"/>
        <v>0</v>
      </c>
      <c r="PB1300" s="98">
        <f t="shared" si="2294"/>
        <v>0</v>
      </c>
      <c r="PC1300" s="98">
        <f t="shared" si="2295"/>
        <v>0</v>
      </c>
      <c r="PD1300" s="98">
        <f t="shared" si="2296"/>
        <v>307287.92</v>
      </c>
      <c r="PE1300" s="98">
        <f t="shared" si="2297"/>
        <v>321107.12</v>
      </c>
      <c r="PF1300" s="98">
        <f t="shared" si="2298"/>
        <v>337629.97</v>
      </c>
      <c r="PG1300" s="98">
        <f t="shared" si="2299"/>
        <v>2463.6799999999998</v>
      </c>
      <c r="PH1300" s="98">
        <f t="shared" si="2300"/>
        <v>2047.56</v>
      </c>
      <c r="PI1300" s="98">
        <f t="shared" si="2301"/>
        <v>1762.13</v>
      </c>
      <c r="PJ1300" s="98">
        <f t="shared" si="2302"/>
        <v>0</v>
      </c>
      <c r="PK1300" s="98">
        <f t="shared" si="2302"/>
        <v>0</v>
      </c>
      <c r="PL1300" s="98">
        <f t="shared" si="2302"/>
        <v>0</v>
      </c>
      <c r="PM1300" s="98">
        <f t="shared" si="2303"/>
        <v>0</v>
      </c>
      <c r="PN1300" s="98">
        <f t="shared" si="2303"/>
        <v>0</v>
      </c>
      <c r="PO1300" s="98">
        <f t="shared" si="2303"/>
        <v>0</v>
      </c>
      <c r="PP1300" s="103">
        <v>2</v>
      </c>
      <c r="PQ1300" s="103">
        <v>2</v>
      </c>
      <c r="PR1300" s="103">
        <v>2</v>
      </c>
      <c r="PS1300" s="98">
        <f t="shared" si="2304"/>
        <v>547622</v>
      </c>
      <c r="PT1300" s="98">
        <f t="shared" si="2305"/>
        <v>547622</v>
      </c>
      <c r="PU1300" s="98">
        <f t="shared" si="2306"/>
        <v>547622</v>
      </c>
      <c r="PV1300" s="98">
        <f t="shared" si="2307"/>
        <v>5217.72</v>
      </c>
      <c r="PW1300" s="98">
        <f t="shared" si="2308"/>
        <v>5217.72</v>
      </c>
      <c r="PX1300" s="98">
        <f t="shared" si="2309"/>
        <v>5217.72</v>
      </c>
      <c r="PY1300" s="98">
        <f t="shared" si="2310"/>
        <v>305690.96000000002</v>
      </c>
      <c r="PZ1300" s="98">
        <f t="shared" si="2311"/>
        <v>318971.40999999997</v>
      </c>
      <c r="QA1300" s="98">
        <f t="shared" si="2312"/>
        <v>334856.27</v>
      </c>
      <c r="QB1300" s="98">
        <f t="shared" si="2313"/>
        <v>2848.45</v>
      </c>
      <c r="QC1300" s="98">
        <f t="shared" si="2314"/>
        <v>2410.69</v>
      </c>
      <c r="QD1300" s="98">
        <f t="shared" si="2315"/>
        <v>2201.2800000000002</v>
      </c>
      <c r="QE1300" s="98">
        <f t="shared" si="2316"/>
        <v>611381.92000000004</v>
      </c>
      <c r="QF1300" s="98">
        <f t="shared" si="2316"/>
        <v>637942.81999999995</v>
      </c>
      <c r="QG1300" s="98">
        <f t="shared" si="2316"/>
        <v>669712.54</v>
      </c>
      <c r="QH1300" s="98">
        <f t="shared" si="2317"/>
        <v>5696.9</v>
      </c>
      <c r="QI1300" s="98">
        <f t="shared" si="2317"/>
        <v>4821.38</v>
      </c>
      <c r="QJ1300" s="98">
        <f t="shared" si="2317"/>
        <v>4402.5600000000004</v>
      </c>
      <c r="QK1300" s="103"/>
      <c r="QL1300" s="103"/>
      <c r="QM1300" s="103"/>
      <c r="QN1300" s="98">
        <f t="shared" si="2318"/>
        <v>0</v>
      </c>
      <c r="QO1300" s="98">
        <f t="shared" si="2319"/>
        <v>0</v>
      </c>
      <c r="QP1300" s="98">
        <f t="shared" si="2320"/>
        <v>0</v>
      </c>
      <c r="QQ1300" s="98">
        <f t="shared" si="2321"/>
        <v>0</v>
      </c>
      <c r="QR1300" s="98">
        <f t="shared" si="2322"/>
        <v>0</v>
      </c>
      <c r="QS1300" s="98">
        <f t="shared" si="2323"/>
        <v>0</v>
      </c>
      <c r="QT1300" s="98">
        <f t="shared" si="2324"/>
        <v>302934.76</v>
      </c>
      <c r="QU1300" s="98">
        <f t="shared" si="2325"/>
        <v>315427.87</v>
      </c>
      <c r="QV1300" s="98">
        <f t="shared" si="2326"/>
        <v>330375.71999999997</v>
      </c>
      <c r="QW1300" s="98">
        <f t="shared" si="2327"/>
        <v>2027.03</v>
      </c>
      <c r="QX1300" s="98">
        <f t="shared" si="2328"/>
        <v>1671.99</v>
      </c>
      <c r="QY1300" s="98">
        <f t="shared" si="2329"/>
        <v>1467.96</v>
      </c>
      <c r="QZ1300" s="98">
        <f t="shared" si="2330"/>
        <v>0</v>
      </c>
      <c r="RA1300" s="98">
        <f t="shared" si="2330"/>
        <v>0</v>
      </c>
      <c r="RB1300" s="98">
        <f t="shared" si="2330"/>
        <v>0</v>
      </c>
      <c r="RC1300" s="98">
        <f t="shared" si="2331"/>
        <v>0</v>
      </c>
      <c r="RD1300" s="98">
        <f t="shared" si="2331"/>
        <v>0</v>
      </c>
      <c r="RE1300" s="98">
        <f t="shared" si="2331"/>
        <v>0</v>
      </c>
      <c r="RF1300" s="103">
        <v>1</v>
      </c>
      <c r="RG1300" s="103">
        <v>1</v>
      </c>
      <c r="RH1300" s="103">
        <v>1</v>
      </c>
      <c r="RI1300" s="98">
        <f t="shared" si="2332"/>
        <v>273811</v>
      </c>
      <c r="RJ1300" s="98">
        <f t="shared" si="2333"/>
        <v>273811</v>
      </c>
      <c r="RK1300" s="98">
        <f t="shared" si="2334"/>
        <v>273811</v>
      </c>
      <c r="RL1300" s="98">
        <f t="shared" si="2335"/>
        <v>2608.86</v>
      </c>
      <c r="RM1300" s="98">
        <f t="shared" si="2336"/>
        <v>2608.86</v>
      </c>
      <c r="RN1300" s="98">
        <f t="shared" si="2337"/>
        <v>2608.86</v>
      </c>
      <c r="RO1300" s="98">
        <f t="shared" si="2338"/>
        <v>311089.69</v>
      </c>
      <c r="RP1300" s="98">
        <f t="shared" si="2339"/>
        <v>323837.08</v>
      </c>
      <c r="RQ1300" s="98">
        <f t="shared" si="2340"/>
        <v>339122.05</v>
      </c>
      <c r="RR1300" s="98">
        <f t="shared" si="2341"/>
        <v>2153.6999999999998</v>
      </c>
      <c r="RS1300" s="98">
        <f t="shared" si="2342"/>
        <v>1786.55</v>
      </c>
      <c r="RT1300" s="98">
        <f t="shared" si="2343"/>
        <v>1577.93</v>
      </c>
      <c r="RU1300" s="98">
        <f t="shared" si="2344"/>
        <v>311089.69</v>
      </c>
      <c r="RV1300" s="98">
        <f t="shared" si="2344"/>
        <v>323837.08</v>
      </c>
      <c r="RW1300" s="98">
        <f t="shared" si="2344"/>
        <v>339122.05</v>
      </c>
      <c r="RX1300" s="98">
        <f t="shared" si="2345"/>
        <v>2153.6999999999998</v>
      </c>
      <c r="RY1300" s="98">
        <f t="shared" si="2345"/>
        <v>1786.55</v>
      </c>
      <c r="RZ1300" s="98">
        <f t="shared" si="2345"/>
        <v>1577.93</v>
      </c>
      <c r="SA1300" s="103"/>
      <c r="SB1300" s="103"/>
      <c r="SC1300" s="103"/>
      <c r="SD1300" s="98">
        <f t="shared" si="2346"/>
        <v>0</v>
      </c>
      <c r="SE1300" s="98">
        <f t="shared" si="2347"/>
        <v>0</v>
      </c>
      <c r="SF1300" s="98">
        <f t="shared" si="2348"/>
        <v>0</v>
      </c>
      <c r="SG1300" s="98">
        <f t="shared" si="2349"/>
        <v>0</v>
      </c>
      <c r="SH1300" s="98">
        <f t="shared" si="2350"/>
        <v>0</v>
      </c>
      <c r="SI1300" s="98">
        <f t="shared" si="2351"/>
        <v>0</v>
      </c>
      <c r="SJ1300" s="98">
        <f t="shared" si="2352"/>
        <v>306686.08000000002</v>
      </c>
      <c r="SK1300" s="98">
        <f t="shared" si="2353"/>
        <v>320093.53999999998</v>
      </c>
      <c r="SL1300" s="98">
        <f t="shared" si="2354"/>
        <v>336151.83</v>
      </c>
      <c r="SM1300" s="98">
        <f t="shared" si="2355"/>
        <v>3786.05</v>
      </c>
      <c r="SN1300" s="98">
        <f t="shared" si="2356"/>
        <v>3174.86</v>
      </c>
      <c r="SO1300" s="98">
        <f t="shared" si="2357"/>
        <v>2849.03</v>
      </c>
      <c r="SP1300" s="98">
        <f t="shared" si="2358"/>
        <v>0</v>
      </c>
      <c r="SQ1300" s="98">
        <f t="shared" si="2358"/>
        <v>0</v>
      </c>
      <c r="SR1300" s="98">
        <f t="shared" si="2358"/>
        <v>0</v>
      </c>
      <c r="SS1300" s="98">
        <f t="shared" si="2359"/>
        <v>0</v>
      </c>
      <c r="ST1300" s="98">
        <f t="shared" si="2359"/>
        <v>0</v>
      </c>
      <c r="SU1300" s="98">
        <f t="shared" si="2359"/>
        <v>0</v>
      </c>
      <c r="SV1300" s="103"/>
      <c r="SW1300" s="103"/>
      <c r="SX1300" s="103"/>
      <c r="SY1300" s="98">
        <f t="shared" si="2360"/>
        <v>0</v>
      </c>
      <c r="SZ1300" s="98">
        <f t="shared" si="2361"/>
        <v>0</v>
      </c>
      <c r="TA1300" s="98">
        <f t="shared" si="2362"/>
        <v>0</v>
      </c>
      <c r="TB1300" s="98">
        <f t="shared" si="2363"/>
        <v>0</v>
      </c>
      <c r="TC1300" s="98">
        <f t="shared" si="2364"/>
        <v>0</v>
      </c>
      <c r="TD1300" s="98">
        <f t="shared" si="2365"/>
        <v>0</v>
      </c>
      <c r="TE1300" s="98">
        <f t="shared" si="2366"/>
        <v>304485.12</v>
      </c>
      <c r="TF1300" s="98">
        <f t="shared" si="2367"/>
        <v>317275.03000000003</v>
      </c>
      <c r="TG1300" s="98">
        <f t="shared" si="2368"/>
        <v>332580.36</v>
      </c>
      <c r="TH1300" s="98">
        <f t="shared" si="2369"/>
        <v>2336.4499999999998</v>
      </c>
      <c r="TI1300" s="98">
        <f t="shared" si="2370"/>
        <v>1938.42</v>
      </c>
      <c r="TJ1300" s="98">
        <f t="shared" si="2371"/>
        <v>1712.87</v>
      </c>
      <c r="TK1300" s="98">
        <f t="shared" si="2372"/>
        <v>0</v>
      </c>
      <c r="TL1300" s="98">
        <f t="shared" si="2372"/>
        <v>0</v>
      </c>
      <c r="TM1300" s="98">
        <f t="shared" si="2372"/>
        <v>0</v>
      </c>
      <c r="TN1300" s="98">
        <f t="shared" si="2373"/>
        <v>0</v>
      </c>
      <c r="TO1300" s="98">
        <f t="shared" si="2373"/>
        <v>0</v>
      </c>
      <c r="TP1300" s="98">
        <f t="shared" si="2373"/>
        <v>0</v>
      </c>
      <c r="TQ1300" s="103"/>
      <c r="TR1300" s="103"/>
      <c r="TS1300" s="103"/>
      <c r="TT1300" s="98">
        <f t="shared" si="2374"/>
        <v>0</v>
      </c>
      <c r="TU1300" s="98">
        <f t="shared" si="2375"/>
        <v>0</v>
      </c>
      <c r="TV1300" s="98">
        <f t="shared" si="2376"/>
        <v>0</v>
      </c>
      <c r="TW1300" s="98">
        <f t="shared" si="2377"/>
        <v>0</v>
      </c>
      <c r="TX1300" s="98">
        <f t="shared" si="2378"/>
        <v>0</v>
      </c>
      <c r="TY1300" s="98">
        <f t="shared" si="2379"/>
        <v>0</v>
      </c>
      <c r="TZ1300" s="98">
        <f t="shared" si="2380"/>
        <v>301328.23</v>
      </c>
      <c r="UA1300" s="98">
        <f t="shared" si="2381"/>
        <v>314244.34999999998</v>
      </c>
      <c r="UB1300" s="98">
        <f t="shared" si="2382"/>
        <v>329697.84999999998</v>
      </c>
      <c r="UC1300" s="98">
        <f t="shared" si="2383"/>
        <v>2811.72</v>
      </c>
      <c r="UD1300" s="98">
        <f t="shared" si="2384"/>
        <v>2395.16</v>
      </c>
      <c r="UE1300" s="98">
        <f t="shared" si="2385"/>
        <v>2156.79</v>
      </c>
      <c r="UF1300" s="98">
        <f t="shared" si="2386"/>
        <v>0</v>
      </c>
      <c r="UG1300" s="98">
        <f t="shared" si="2386"/>
        <v>0</v>
      </c>
      <c r="UH1300" s="98">
        <f t="shared" si="2386"/>
        <v>0</v>
      </c>
      <c r="UI1300" s="98">
        <f t="shared" si="2387"/>
        <v>0</v>
      </c>
      <c r="UJ1300" s="98">
        <f t="shared" si="2387"/>
        <v>0</v>
      </c>
      <c r="UK1300" s="98">
        <f t="shared" si="2387"/>
        <v>0</v>
      </c>
      <c r="UL1300" s="103"/>
      <c r="UM1300" s="103"/>
      <c r="UN1300" s="103"/>
      <c r="UO1300" s="98">
        <f t="shared" si="2388"/>
        <v>0</v>
      </c>
      <c r="UP1300" s="98">
        <f t="shared" si="2389"/>
        <v>0</v>
      </c>
      <c r="UQ1300" s="98">
        <f t="shared" si="2390"/>
        <v>0</v>
      </c>
      <c r="UR1300" s="98">
        <f t="shared" si="2391"/>
        <v>0</v>
      </c>
      <c r="US1300" s="98">
        <f t="shared" si="2392"/>
        <v>0</v>
      </c>
      <c r="UT1300" s="98">
        <f t="shared" si="2393"/>
        <v>0</v>
      </c>
      <c r="UU1300" s="98">
        <f t="shared" si="2394"/>
        <v>306119.2</v>
      </c>
      <c r="UV1300" s="98">
        <f t="shared" si="2395"/>
        <v>319857.78000000003</v>
      </c>
      <c r="UW1300" s="98">
        <f t="shared" si="2396"/>
        <v>336134.11</v>
      </c>
      <c r="UX1300" s="98">
        <f t="shared" si="2397"/>
        <v>1473.21</v>
      </c>
      <c r="UY1300" s="98">
        <f t="shared" si="2398"/>
        <v>1230.94</v>
      </c>
      <c r="UZ1300" s="98">
        <f t="shared" si="2399"/>
        <v>1057.31</v>
      </c>
      <c r="VA1300" s="98">
        <f t="shared" si="2400"/>
        <v>0</v>
      </c>
      <c r="VB1300" s="98">
        <f t="shared" si="2400"/>
        <v>0</v>
      </c>
      <c r="VC1300" s="98">
        <f t="shared" si="2400"/>
        <v>0</v>
      </c>
      <c r="VD1300" s="98">
        <f t="shared" si="2401"/>
        <v>0</v>
      </c>
      <c r="VE1300" s="98">
        <f t="shared" si="2401"/>
        <v>0</v>
      </c>
      <c r="VF1300" s="98">
        <f t="shared" si="2401"/>
        <v>0</v>
      </c>
      <c r="VG1300" s="103">
        <v>1</v>
      </c>
      <c r="VH1300" s="103">
        <v>1</v>
      </c>
      <c r="VI1300" s="103">
        <v>1</v>
      </c>
      <c r="VJ1300" s="98">
        <f t="shared" si="2402"/>
        <v>273811</v>
      </c>
      <c r="VK1300" s="98">
        <f t="shared" si="2403"/>
        <v>273811</v>
      </c>
      <c r="VL1300" s="98">
        <f t="shared" si="2404"/>
        <v>273811</v>
      </c>
      <c r="VM1300" s="98">
        <f t="shared" si="2405"/>
        <v>2608.86</v>
      </c>
      <c r="VN1300" s="98">
        <f t="shared" si="2406"/>
        <v>2608.86</v>
      </c>
      <c r="VO1300" s="98">
        <f t="shared" si="2407"/>
        <v>2608.86</v>
      </c>
      <c r="VP1300" s="98">
        <f t="shared" si="2408"/>
        <v>301186.21000000002</v>
      </c>
      <c r="VQ1300" s="98">
        <f t="shared" si="2409"/>
        <v>313343.78000000003</v>
      </c>
      <c r="VR1300" s="98">
        <f t="shared" si="2410"/>
        <v>327888.15000000002</v>
      </c>
      <c r="VS1300" s="98">
        <f t="shared" si="2411"/>
        <v>1821.93</v>
      </c>
      <c r="VT1300" s="98">
        <f t="shared" si="2412"/>
        <v>1532.45</v>
      </c>
      <c r="VU1300" s="98">
        <f t="shared" si="2413"/>
        <v>1342.1</v>
      </c>
      <c r="VV1300" s="98">
        <f t="shared" si="2414"/>
        <v>301186.21000000002</v>
      </c>
      <c r="VW1300" s="98">
        <f t="shared" si="2414"/>
        <v>313343.78000000003</v>
      </c>
      <c r="VX1300" s="98">
        <f t="shared" si="2414"/>
        <v>327888.15000000002</v>
      </c>
      <c r="VY1300" s="98">
        <f t="shared" si="2415"/>
        <v>1821.93</v>
      </c>
      <c r="VZ1300" s="98">
        <f t="shared" si="2415"/>
        <v>1532.45</v>
      </c>
      <c r="WA1300" s="98">
        <f t="shared" si="2415"/>
        <v>1342.1</v>
      </c>
      <c r="WB1300" s="103"/>
      <c r="WC1300" s="103"/>
      <c r="WD1300" s="103"/>
      <c r="WE1300" s="98">
        <f t="shared" si="2416"/>
        <v>0</v>
      </c>
      <c r="WF1300" s="98">
        <f t="shared" si="2417"/>
        <v>0</v>
      </c>
      <c r="WG1300" s="98">
        <f t="shared" si="2418"/>
        <v>0</v>
      </c>
      <c r="WH1300" s="98">
        <f t="shared" si="2419"/>
        <v>0</v>
      </c>
      <c r="WI1300" s="98">
        <f t="shared" si="2420"/>
        <v>0</v>
      </c>
      <c r="WJ1300" s="98">
        <f t="shared" si="2421"/>
        <v>0</v>
      </c>
      <c r="WK1300" s="98">
        <f t="shared" si="2422"/>
        <v>305890.34000000003</v>
      </c>
      <c r="WL1300" s="98">
        <f t="shared" si="2423"/>
        <v>319089.68</v>
      </c>
      <c r="WM1300" s="98">
        <f t="shared" si="2424"/>
        <v>334868.82</v>
      </c>
      <c r="WN1300" s="98">
        <f t="shared" si="2425"/>
        <v>2120.29</v>
      </c>
      <c r="WO1300" s="98">
        <f t="shared" si="2426"/>
        <v>1768.78</v>
      </c>
      <c r="WP1300" s="98">
        <f t="shared" si="2427"/>
        <v>1537.02</v>
      </c>
      <c r="WQ1300" s="98">
        <f t="shared" si="2428"/>
        <v>0</v>
      </c>
      <c r="WR1300" s="98">
        <f t="shared" si="2428"/>
        <v>0</v>
      </c>
      <c r="WS1300" s="98">
        <f t="shared" si="2428"/>
        <v>0</v>
      </c>
      <c r="WT1300" s="98">
        <f t="shared" si="2429"/>
        <v>0</v>
      </c>
      <c r="WU1300" s="98">
        <f t="shared" si="2429"/>
        <v>0</v>
      </c>
      <c r="WV1300" s="98">
        <f t="shared" si="2429"/>
        <v>0</v>
      </c>
      <c r="WW1300" s="103"/>
      <c r="WX1300" s="103"/>
      <c r="WY1300" s="103"/>
      <c r="WZ1300" s="98">
        <f t="shared" si="2430"/>
        <v>0</v>
      </c>
      <c r="XA1300" s="98">
        <f t="shared" si="2431"/>
        <v>0</v>
      </c>
      <c r="XB1300" s="98">
        <f t="shared" si="2432"/>
        <v>0</v>
      </c>
      <c r="XC1300" s="98">
        <f t="shared" si="2433"/>
        <v>0</v>
      </c>
      <c r="XD1300" s="98">
        <f t="shared" si="2434"/>
        <v>0</v>
      </c>
      <c r="XE1300" s="98">
        <f t="shared" si="2435"/>
        <v>0</v>
      </c>
      <c r="XF1300" s="98">
        <f t="shared" si="2436"/>
        <v>304233.88</v>
      </c>
      <c r="XG1300" s="98">
        <f t="shared" si="2437"/>
        <v>316842.84000000003</v>
      </c>
      <c r="XH1300" s="98">
        <f t="shared" si="2438"/>
        <v>331923.90999999997</v>
      </c>
      <c r="XI1300" s="98">
        <f t="shared" si="2439"/>
        <v>1576.55</v>
      </c>
      <c r="XJ1300" s="98">
        <f t="shared" si="2440"/>
        <v>1327.65</v>
      </c>
      <c r="XK1300" s="98">
        <f t="shared" si="2441"/>
        <v>1172.23</v>
      </c>
      <c r="XL1300" s="98">
        <f t="shared" si="2442"/>
        <v>0</v>
      </c>
      <c r="XM1300" s="98">
        <f t="shared" si="2442"/>
        <v>0</v>
      </c>
      <c r="XN1300" s="98">
        <f t="shared" si="2442"/>
        <v>0</v>
      </c>
      <c r="XO1300" s="98">
        <f t="shared" si="2443"/>
        <v>0</v>
      </c>
      <c r="XP1300" s="98">
        <f t="shared" si="2443"/>
        <v>0</v>
      </c>
      <c r="XQ1300" s="98">
        <f t="shared" si="2443"/>
        <v>0</v>
      </c>
      <c r="XR1300" s="103"/>
      <c r="XS1300" s="103"/>
      <c r="XT1300" s="103"/>
      <c r="XU1300" s="98">
        <f t="shared" si="2444"/>
        <v>0</v>
      </c>
      <c r="XV1300" s="98">
        <f t="shared" si="2445"/>
        <v>0</v>
      </c>
      <c r="XW1300" s="98">
        <f t="shared" si="2446"/>
        <v>0</v>
      </c>
      <c r="XX1300" s="98">
        <f t="shared" si="2447"/>
        <v>0</v>
      </c>
      <c r="XY1300" s="98">
        <f t="shared" si="2448"/>
        <v>0</v>
      </c>
      <c r="XZ1300" s="98">
        <f t="shared" si="2449"/>
        <v>0</v>
      </c>
      <c r="YA1300" s="98">
        <f t="shared" si="2450"/>
        <v>0</v>
      </c>
      <c r="YB1300" s="98">
        <f t="shared" si="2451"/>
        <v>0</v>
      </c>
      <c r="YC1300" s="98">
        <f t="shared" si="2452"/>
        <v>0</v>
      </c>
      <c r="YD1300" s="98">
        <f t="shared" si="2453"/>
        <v>0</v>
      </c>
      <c r="YE1300" s="98">
        <f t="shared" si="2454"/>
        <v>0</v>
      </c>
      <c r="YF1300" s="98">
        <f t="shared" si="2455"/>
        <v>0</v>
      </c>
      <c r="YG1300" s="98">
        <f t="shared" si="2456"/>
        <v>0</v>
      </c>
      <c r="YH1300" s="98">
        <f t="shared" si="2456"/>
        <v>0</v>
      </c>
      <c r="YI1300" s="98">
        <f t="shared" si="2456"/>
        <v>0</v>
      </c>
      <c r="YJ1300" s="98">
        <f t="shared" si="2457"/>
        <v>0</v>
      </c>
      <c r="YK1300" s="98">
        <f t="shared" si="2457"/>
        <v>0</v>
      </c>
      <c r="YL1300" s="98">
        <f t="shared" si="2457"/>
        <v>0</v>
      </c>
      <c r="YM1300" s="146">
        <f t="shared" si="2458"/>
        <v>9</v>
      </c>
      <c r="YN1300" s="146">
        <f t="shared" si="2458"/>
        <v>9</v>
      </c>
      <c r="YO1300" s="146">
        <f t="shared" si="2458"/>
        <v>9</v>
      </c>
      <c r="YP1300" s="98">
        <f t="shared" si="2459"/>
        <v>2464299</v>
      </c>
      <c r="YQ1300" s="98">
        <f t="shared" si="2460"/>
        <v>2464299</v>
      </c>
      <c r="YR1300" s="98">
        <f t="shared" si="2461"/>
        <v>2464299</v>
      </c>
      <c r="YS1300" s="98">
        <f t="shared" si="2462"/>
        <v>23479.74</v>
      </c>
      <c r="YT1300" s="98">
        <f t="shared" si="2463"/>
        <v>23479.74</v>
      </c>
      <c r="YU1300" s="98">
        <f t="shared" si="2464"/>
        <v>23479.74</v>
      </c>
      <c r="YV1300" s="98">
        <f t="shared" si="2465"/>
        <v>305421.02</v>
      </c>
      <c r="YW1300" s="98">
        <f t="shared" si="2466"/>
        <v>318565.81</v>
      </c>
      <c r="YX1300" s="98">
        <f t="shared" si="2467"/>
        <v>334282.71999999997</v>
      </c>
      <c r="YY1300" s="98">
        <f t="shared" si="2468"/>
        <v>2273.9499999999998</v>
      </c>
      <c r="YZ1300" s="98">
        <f t="shared" si="2469"/>
        <v>1911.52</v>
      </c>
      <c r="ZA1300" s="98">
        <f t="shared" si="2470"/>
        <v>1712.04</v>
      </c>
      <c r="ZB1300" s="98">
        <f t="shared" si="2471"/>
        <v>2748789.18</v>
      </c>
      <c r="ZC1300" s="98">
        <f t="shared" si="2471"/>
        <v>2867092.29</v>
      </c>
      <c r="ZD1300" s="98">
        <f t="shared" si="2471"/>
        <v>3008544.48</v>
      </c>
      <c r="ZE1300" s="98">
        <f t="shared" si="2472"/>
        <v>20465.55</v>
      </c>
      <c r="ZF1300" s="98">
        <f t="shared" si="2472"/>
        <v>17203.68</v>
      </c>
      <c r="ZG1300" s="98">
        <f t="shared" si="2472"/>
        <v>15408.36</v>
      </c>
    </row>
    <row r="1301" spans="1:683" ht="36">
      <c r="A1301" s="12" t="s">
        <v>732</v>
      </c>
      <c r="B1301" s="297" t="s">
        <v>727</v>
      </c>
      <c r="C1301" s="5"/>
      <c r="D1301" s="652"/>
      <c r="E1301" s="286"/>
      <c r="F1301" s="111">
        <f t="shared" si="2022"/>
        <v>256902</v>
      </c>
      <c r="G1301" s="111">
        <f t="shared" si="2022"/>
        <v>277260</v>
      </c>
      <c r="H1301" s="111">
        <f t="shared" si="2022"/>
        <v>291908</v>
      </c>
      <c r="I1301" s="98">
        <f t="shared" si="2023"/>
        <v>2587.5700000000002</v>
      </c>
      <c r="J1301" s="98">
        <f t="shared" si="2023"/>
        <v>2587.5700000000002</v>
      </c>
      <c r="K1301" s="98">
        <f t="shared" si="2023"/>
        <v>2587.5700000000002</v>
      </c>
      <c r="L1301" s="103"/>
      <c r="M1301" s="103"/>
      <c r="N1301" s="103"/>
      <c r="O1301" s="98">
        <f t="shared" si="2024"/>
        <v>0</v>
      </c>
      <c r="P1301" s="98">
        <f t="shared" si="2025"/>
        <v>0</v>
      </c>
      <c r="Q1301" s="98">
        <f t="shared" si="2026"/>
        <v>0</v>
      </c>
      <c r="R1301" s="98">
        <f t="shared" si="2027"/>
        <v>0</v>
      </c>
      <c r="S1301" s="98">
        <f t="shared" si="2028"/>
        <v>0</v>
      </c>
      <c r="T1301" s="98">
        <f t="shared" si="2029"/>
        <v>0</v>
      </c>
      <c r="U1301" s="98">
        <f t="shared" si="2030"/>
        <v>290607.90999999997</v>
      </c>
      <c r="V1301" s="98">
        <f t="shared" si="2031"/>
        <v>327942.02</v>
      </c>
      <c r="W1301" s="98">
        <f t="shared" si="2032"/>
        <v>363286.46</v>
      </c>
      <c r="X1301" s="98">
        <f t="shared" si="2033"/>
        <v>2422.13</v>
      </c>
      <c r="Y1301" s="98">
        <f t="shared" si="2034"/>
        <v>2021.24</v>
      </c>
      <c r="Z1301" s="98">
        <f t="shared" si="2035"/>
        <v>1866.9</v>
      </c>
      <c r="AA1301" s="98">
        <f t="shared" si="2036"/>
        <v>0</v>
      </c>
      <c r="AB1301" s="98">
        <f t="shared" si="2036"/>
        <v>0</v>
      </c>
      <c r="AC1301" s="98">
        <f t="shared" si="2036"/>
        <v>0</v>
      </c>
      <c r="AD1301" s="98">
        <f t="shared" si="2037"/>
        <v>0</v>
      </c>
      <c r="AE1301" s="98">
        <f t="shared" si="2037"/>
        <v>0</v>
      </c>
      <c r="AF1301" s="98">
        <f t="shared" si="2037"/>
        <v>0</v>
      </c>
      <c r="AG1301" s="103"/>
      <c r="AH1301" s="103"/>
      <c r="AI1301" s="103"/>
      <c r="AJ1301" s="98">
        <f t="shared" si="2038"/>
        <v>0</v>
      </c>
      <c r="AK1301" s="98">
        <f t="shared" si="2039"/>
        <v>0</v>
      </c>
      <c r="AL1301" s="98">
        <f t="shared" si="2040"/>
        <v>0</v>
      </c>
      <c r="AM1301" s="98">
        <f t="shared" si="2041"/>
        <v>0</v>
      </c>
      <c r="AN1301" s="98">
        <f t="shared" si="2042"/>
        <v>0</v>
      </c>
      <c r="AO1301" s="98">
        <f t="shared" si="2043"/>
        <v>0</v>
      </c>
      <c r="AP1301" s="98">
        <f t="shared" si="2044"/>
        <v>288702.62</v>
      </c>
      <c r="AQ1301" s="98">
        <f t="shared" si="2045"/>
        <v>325831.09999999998</v>
      </c>
      <c r="AR1301" s="98">
        <f t="shared" si="2046"/>
        <v>360992.03</v>
      </c>
      <c r="AS1301" s="98">
        <f t="shared" si="2047"/>
        <v>2955.74</v>
      </c>
      <c r="AT1301" s="98">
        <f t="shared" si="2048"/>
        <v>2621.41</v>
      </c>
      <c r="AU1301" s="98">
        <f t="shared" si="2049"/>
        <v>2430.62</v>
      </c>
      <c r="AV1301" s="98">
        <f t="shared" si="2050"/>
        <v>0</v>
      </c>
      <c r="AW1301" s="98">
        <f t="shared" si="2050"/>
        <v>0</v>
      </c>
      <c r="AX1301" s="98">
        <f t="shared" si="2050"/>
        <v>0</v>
      </c>
      <c r="AY1301" s="98">
        <f t="shared" si="2051"/>
        <v>0</v>
      </c>
      <c r="AZ1301" s="98">
        <f t="shared" si="2051"/>
        <v>0</v>
      </c>
      <c r="BA1301" s="98">
        <f t="shared" si="2051"/>
        <v>0</v>
      </c>
      <c r="BB1301" s="103"/>
      <c r="BC1301" s="103"/>
      <c r="BD1301" s="103"/>
      <c r="BE1301" s="98">
        <f t="shared" si="2052"/>
        <v>0</v>
      </c>
      <c r="BF1301" s="98">
        <f t="shared" si="2053"/>
        <v>0</v>
      </c>
      <c r="BG1301" s="98">
        <f t="shared" si="2054"/>
        <v>0</v>
      </c>
      <c r="BH1301" s="98">
        <f t="shared" si="2055"/>
        <v>0</v>
      </c>
      <c r="BI1301" s="98">
        <f t="shared" si="2056"/>
        <v>0</v>
      </c>
      <c r="BJ1301" s="98">
        <f t="shared" si="2057"/>
        <v>0</v>
      </c>
      <c r="BK1301" s="98">
        <f t="shared" si="2058"/>
        <v>287193.96999999997</v>
      </c>
      <c r="BL1301" s="98">
        <f t="shared" si="2059"/>
        <v>322940.65999999997</v>
      </c>
      <c r="BM1301" s="98">
        <f t="shared" si="2060"/>
        <v>356346.6</v>
      </c>
      <c r="BN1301" s="98">
        <f t="shared" si="2061"/>
        <v>1946.31</v>
      </c>
      <c r="BO1301" s="98">
        <f t="shared" si="2062"/>
        <v>1646.87</v>
      </c>
      <c r="BP1301" s="98">
        <f t="shared" si="2063"/>
        <v>1486.93</v>
      </c>
      <c r="BQ1301" s="98">
        <f t="shared" si="2064"/>
        <v>0</v>
      </c>
      <c r="BR1301" s="98">
        <f t="shared" si="2064"/>
        <v>0</v>
      </c>
      <c r="BS1301" s="98">
        <f t="shared" si="2064"/>
        <v>0</v>
      </c>
      <c r="BT1301" s="98">
        <f t="shared" si="2065"/>
        <v>0</v>
      </c>
      <c r="BU1301" s="98">
        <f t="shared" si="2065"/>
        <v>0</v>
      </c>
      <c r="BV1301" s="98">
        <f t="shared" si="2065"/>
        <v>0</v>
      </c>
      <c r="BW1301" s="103"/>
      <c r="BX1301" s="103"/>
      <c r="BY1301" s="103"/>
      <c r="BZ1301" s="98">
        <f t="shared" si="2066"/>
        <v>0</v>
      </c>
      <c r="CA1301" s="98">
        <f t="shared" si="2067"/>
        <v>0</v>
      </c>
      <c r="CB1301" s="98">
        <f t="shared" si="2068"/>
        <v>0</v>
      </c>
      <c r="CC1301" s="98">
        <f t="shared" si="2069"/>
        <v>0</v>
      </c>
      <c r="CD1301" s="98">
        <f t="shared" si="2070"/>
        <v>0</v>
      </c>
      <c r="CE1301" s="98">
        <f t="shared" si="2071"/>
        <v>0</v>
      </c>
      <c r="CF1301" s="98">
        <f t="shared" si="2072"/>
        <v>287203.96000000002</v>
      </c>
      <c r="CG1301" s="98">
        <f t="shared" si="2073"/>
        <v>323601.73</v>
      </c>
      <c r="CH1301" s="98">
        <f t="shared" si="2074"/>
        <v>357878.24</v>
      </c>
      <c r="CI1301" s="98">
        <f t="shared" si="2075"/>
        <v>2760.63</v>
      </c>
      <c r="CJ1301" s="98">
        <f t="shared" si="2076"/>
        <v>2284.33</v>
      </c>
      <c r="CK1301" s="98">
        <f t="shared" si="2077"/>
        <v>2139.2199999999998</v>
      </c>
      <c r="CL1301" s="98">
        <f t="shared" si="2078"/>
        <v>0</v>
      </c>
      <c r="CM1301" s="98">
        <f t="shared" si="2078"/>
        <v>0</v>
      </c>
      <c r="CN1301" s="98">
        <f t="shared" si="2078"/>
        <v>0</v>
      </c>
      <c r="CO1301" s="98">
        <f t="shared" si="2079"/>
        <v>0</v>
      </c>
      <c r="CP1301" s="98">
        <f t="shared" si="2079"/>
        <v>0</v>
      </c>
      <c r="CQ1301" s="98">
        <f t="shared" si="2079"/>
        <v>0</v>
      </c>
      <c r="CR1301" s="103"/>
      <c r="CS1301" s="103"/>
      <c r="CT1301" s="103"/>
      <c r="CU1301" s="98">
        <f t="shared" si="2080"/>
        <v>0</v>
      </c>
      <c r="CV1301" s="98">
        <f t="shared" si="2081"/>
        <v>0</v>
      </c>
      <c r="CW1301" s="98">
        <f t="shared" si="2082"/>
        <v>0</v>
      </c>
      <c r="CX1301" s="98">
        <f t="shared" si="2083"/>
        <v>0</v>
      </c>
      <c r="CY1301" s="98">
        <f t="shared" si="2084"/>
        <v>0</v>
      </c>
      <c r="CZ1301" s="98">
        <f t="shared" si="2085"/>
        <v>0</v>
      </c>
      <c r="DA1301" s="98">
        <f t="shared" si="2086"/>
        <v>284307.58</v>
      </c>
      <c r="DB1301" s="98">
        <f t="shared" si="2087"/>
        <v>319221.5</v>
      </c>
      <c r="DC1301" s="98">
        <f t="shared" si="2088"/>
        <v>351689.88</v>
      </c>
      <c r="DD1301" s="98">
        <f t="shared" si="2089"/>
        <v>1682.69</v>
      </c>
      <c r="DE1301" s="98">
        <f t="shared" si="2090"/>
        <v>1401.18</v>
      </c>
      <c r="DF1301" s="98">
        <f t="shared" si="2091"/>
        <v>1280.3399999999999</v>
      </c>
      <c r="DG1301" s="98">
        <f t="shared" si="2092"/>
        <v>0</v>
      </c>
      <c r="DH1301" s="98">
        <f t="shared" si="2092"/>
        <v>0</v>
      </c>
      <c r="DI1301" s="98">
        <f t="shared" si="2092"/>
        <v>0</v>
      </c>
      <c r="DJ1301" s="98">
        <f t="shared" si="2093"/>
        <v>0</v>
      </c>
      <c r="DK1301" s="98">
        <f t="shared" si="2093"/>
        <v>0</v>
      </c>
      <c r="DL1301" s="98">
        <f t="shared" si="2093"/>
        <v>0</v>
      </c>
      <c r="DM1301" s="103"/>
      <c r="DN1301" s="103"/>
      <c r="DO1301" s="103"/>
      <c r="DP1301" s="98">
        <f t="shared" si="2094"/>
        <v>0</v>
      </c>
      <c r="DQ1301" s="98">
        <f t="shared" si="2095"/>
        <v>0</v>
      </c>
      <c r="DR1301" s="98">
        <f t="shared" si="2096"/>
        <v>0</v>
      </c>
      <c r="DS1301" s="98">
        <f t="shared" si="2097"/>
        <v>0</v>
      </c>
      <c r="DT1301" s="98">
        <f t="shared" si="2098"/>
        <v>0</v>
      </c>
      <c r="DU1301" s="98">
        <f t="shared" si="2099"/>
        <v>0</v>
      </c>
      <c r="DV1301" s="98">
        <f t="shared" si="2100"/>
        <v>288760.84000000003</v>
      </c>
      <c r="DW1301" s="98">
        <f t="shared" si="2101"/>
        <v>325899.52000000002</v>
      </c>
      <c r="DX1301" s="98">
        <f t="shared" si="2102"/>
        <v>361066.87</v>
      </c>
      <c r="DY1301" s="98">
        <f t="shared" si="2103"/>
        <v>2324.8000000000002</v>
      </c>
      <c r="DZ1301" s="98">
        <f t="shared" si="2104"/>
        <v>1927.77</v>
      </c>
      <c r="EA1301" s="98">
        <f t="shared" si="2105"/>
        <v>1774.33</v>
      </c>
      <c r="EB1301" s="98">
        <f t="shared" si="2106"/>
        <v>0</v>
      </c>
      <c r="EC1301" s="98">
        <f t="shared" si="2106"/>
        <v>0</v>
      </c>
      <c r="ED1301" s="98">
        <f t="shared" si="2106"/>
        <v>0</v>
      </c>
      <c r="EE1301" s="98">
        <f t="shared" si="2107"/>
        <v>0</v>
      </c>
      <c r="EF1301" s="98">
        <f t="shared" si="2107"/>
        <v>0</v>
      </c>
      <c r="EG1301" s="98">
        <f t="shared" si="2107"/>
        <v>0</v>
      </c>
      <c r="EH1301" s="103"/>
      <c r="EI1301" s="103"/>
      <c r="EJ1301" s="103"/>
      <c r="EK1301" s="98">
        <f t="shared" si="2108"/>
        <v>0</v>
      </c>
      <c r="EL1301" s="98">
        <f t="shared" si="2109"/>
        <v>0</v>
      </c>
      <c r="EM1301" s="98">
        <f t="shared" si="2110"/>
        <v>0</v>
      </c>
      <c r="EN1301" s="98">
        <f t="shared" si="2111"/>
        <v>0</v>
      </c>
      <c r="EO1301" s="98">
        <f t="shared" si="2112"/>
        <v>0</v>
      </c>
      <c r="EP1301" s="98">
        <f t="shared" si="2113"/>
        <v>0</v>
      </c>
      <c r="EQ1301" s="98">
        <f t="shared" si="2114"/>
        <v>289957.37</v>
      </c>
      <c r="ER1301" s="98">
        <f t="shared" si="2115"/>
        <v>327708.28999999998</v>
      </c>
      <c r="ES1301" s="98">
        <f t="shared" si="2116"/>
        <v>363630.15</v>
      </c>
      <c r="ET1301" s="98">
        <f t="shared" si="2117"/>
        <v>2078.92</v>
      </c>
      <c r="EU1301" s="98">
        <f t="shared" si="2118"/>
        <v>1758.12</v>
      </c>
      <c r="EV1301" s="98">
        <f t="shared" si="2119"/>
        <v>1590.44</v>
      </c>
      <c r="EW1301" s="98">
        <f t="shared" si="2120"/>
        <v>0</v>
      </c>
      <c r="EX1301" s="98">
        <f t="shared" si="2120"/>
        <v>0</v>
      </c>
      <c r="EY1301" s="98">
        <f t="shared" si="2120"/>
        <v>0</v>
      </c>
      <c r="EZ1301" s="98">
        <f t="shared" si="2121"/>
        <v>0</v>
      </c>
      <c r="FA1301" s="98">
        <f t="shared" si="2121"/>
        <v>0</v>
      </c>
      <c r="FB1301" s="98">
        <f t="shared" si="2121"/>
        <v>0</v>
      </c>
      <c r="FC1301" s="103">
        <v>2</v>
      </c>
      <c r="FD1301" s="103">
        <v>2</v>
      </c>
      <c r="FE1301" s="103">
        <v>2</v>
      </c>
      <c r="FF1301" s="98">
        <f t="shared" si="2122"/>
        <v>513804</v>
      </c>
      <c r="FG1301" s="98">
        <f t="shared" si="2123"/>
        <v>554520</v>
      </c>
      <c r="FH1301" s="98">
        <f t="shared" si="2124"/>
        <v>583816</v>
      </c>
      <c r="FI1301" s="98">
        <f t="shared" si="2125"/>
        <v>5175.1400000000003</v>
      </c>
      <c r="FJ1301" s="98">
        <f t="shared" si="2126"/>
        <v>5175.1400000000003</v>
      </c>
      <c r="FK1301" s="98">
        <f t="shared" si="2127"/>
        <v>5175.1400000000003</v>
      </c>
      <c r="FL1301" s="98">
        <f t="shared" si="2128"/>
        <v>288712.03999999998</v>
      </c>
      <c r="FM1301" s="98">
        <f t="shared" si="2129"/>
        <v>324073.71999999997</v>
      </c>
      <c r="FN1301" s="98">
        <f t="shared" si="2130"/>
        <v>356932.33</v>
      </c>
      <c r="FO1301" s="98">
        <f t="shared" si="2131"/>
        <v>1479.82</v>
      </c>
      <c r="FP1301" s="98">
        <f t="shared" si="2132"/>
        <v>1238.03</v>
      </c>
      <c r="FQ1301" s="98">
        <f t="shared" si="2133"/>
        <v>1082.81</v>
      </c>
      <c r="FR1301" s="98">
        <f t="shared" si="2134"/>
        <v>577424.07999999996</v>
      </c>
      <c r="FS1301" s="98">
        <f t="shared" si="2134"/>
        <v>648147.43999999994</v>
      </c>
      <c r="FT1301" s="98">
        <f t="shared" si="2134"/>
        <v>713864.66</v>
      </c>
      <c r="FU1301" s="98">
        <f t="shared" si="2135"/>
        <v>2959.64</v>
      </c>
      <c r="FV1301" s="98">
        <f t="shared" si="2135"/>
        <v>2476.06</v>
      </c>
      <c r="FW1301" s="98">
        <f t="shared" si="2135"/>
        <v>2165.62</v>
      </c>
      <c r="FX1301" s="103"/>
      <c r="FY1301" s="103"/>
      <c r="FZ1301" s="103"/>
      <c r="GA1301" s="98">
        <f t="shared" si="2136"/>
        <v>0</v>
      </c>
      <c r="GB1301" s="98">
        <f t="shared" si="2137"/>
        <v>0</v>
      </c>
      <c r="GC1301" s="98">
        <f t="shared" si="2138"/>
        <v>0</v>
      </c>
      <c r="GD1301" s="98">
        <f t="shared" si="2139"/>
        <v>0</v>
      </c>
      <c r="GE1301" s="98">
        <f t="shared" si="2140"/>
        <v>0</v>
      </c>
      <c r="GF1301" s="98">
        <f t="shared" si="2141"/>
        <v>0</v>
      </c>
      <c r="GG1301" s="98">
        <f t="shared" si="2142"/>
        <v>284548.65999999997</v>
      </c>
      <c r="GH1301" s="98">
        <f t="shared" si="2143"/>
        <v>319393.90999999997</v>
      </c>
      <c r="GI1301" s="98">
        <f t="shared" si="2144"/>
        <v>351752.11</v>
      </c>
      <c r="GJ1301" s="98">
        <f t="shared" si="2145"/>
        <v>2439.4299999999998</v>
      </c>
      <c r="GK1301" s="98">
        <f t="shared" si="2146"/>
        <v>2047.93</v>
      </c>
      <c r="GL1301" s="98">
        <f t="shared" si="2147"/>
        <v>1816.3</v>
      </c>
      <c r="GM1301" s="98">
        <f t="shared" si="2148"/>
        <v>0</v>
      </c>
      <c r="GN1301" s="98">
        <f t="shared" si="2148"/>
        <v>0</v>
      </c>
      <c r="GO1301" s="98">
        <f t="shared" si="2148"/>
        <v>0</v>
      </c>
      <c r="GP1301" s="98">
        <f t="shared" si="2149"/>
        <v>0</v>
      </c>
      <c r="GQ1301" s="98">
        <f t="shared" si="2149"/>
        <v>0</v>
      </c>
      <c r="GR1301" s="98">
        <f t="shared" si="2149"/>
        <v>0</v>
      </c>
      <c r="GS1301" s="103"/>
      <c r="GT1301" s="103"/>
      <c r="GU1301" s="103"/>
      <c r="GV1301" s="98">
        <f t="shared" si="2150"/>
        <v>0</v>
      </c>
      <c r="GW1301" s="98">
        <f t="shared" si="2151"/>
        <v>0</v>
      </c>
      <c r="GX1301" s="98">
        <f t="shared" si="2152"/>
        <v>0</v>
      </c>
      <c r="GY1301" s="98">
        <f t="shared" si="2153"/>
        <v>0</v>
      </c>
      <c r="GZ1301" s="98">
        <f t="shared" si="2154"/>
        <v>0</v>
      </c>
      <c r="HA1301" s="98">
        <f t="shared" si="2155"/>
        <v>0</v>
      </c>
      <c r="HB1301" s="98">
        <f t="shared" si="2156"/>
        <v>288765.65000000002</v>
      </c>
      <c r="HC1301" s="98">
        <f t="shared" si="2157"/>
        <v>324573.25</v>
      </c>
      <c r="HD1301" s="98">
        <f t="shared" si="2158"/>
        <v>358010.86</v>
      </c>
      <c r="HE1301" s="98">
        <f t="shared" si="2159"/>
        <v>2080.94</v>
      </c>
      <c r="HF1301" s="98">
        <f t="shared" si="2160"/>
        <v>1726.33</v>
      </c>
      <c r="HG1301" s="98">
        <f t="shared" si="2161"/>
        <v>1504.04</v>
      </c>
      <c r="HH1301" s="98">
        <f t="shared" si="2162"/>
        <v>0</v>
      </c>
      <c r="HI1301" s="98">
        <f t="shared" si="2162"/>
        <v>0</v>
      </c>
      <c r="HJ1301" s="98">
        <f t="shared" si="2162"/>
        <v>0</v>
      </c>
      <c r="HK1301" s="98">
        <f t="shared" si="2163"/>
        <v>0</v>
      </c>
      <c r="HL1301" s="98">
        <f t="shared" si="2163"/>
        <v>0</v>
      </c>
      <c r="HM1301" s="98">
        <f t="shared" si="2163"/>
        <v>0</v>
      </c>
      <c r="HN1301" s="103"/>
      <c r="HO1301" s="103"/>
      <c r="HP1301" s="103"/>
      <c r="HQ1301" s="98">
        <f t="shared" si="2164"/>
        <v>0</v>
      </c>
      <c r="HR1301" s="98">
        <f t="shared" si="2165"/>
        <v>0</v>
      </c>
      <c r="HS1301" s="98">
        <f t="shared" si="2166"/>
        <v>0</v>
      </c>
      <c r="HT1301" s="98">
        <f t="shared" si="2167"/>
        <v>0</v>
      </c>
      <c r="HU1301" s="98">
        <f t="shared" si="2168"/>
        <v>0</v>
      </c>
      <c r="HV1301" s="98">
        <f t="shared" si="2169"/>
        <v>0</v>
      </c>
      <c r="HW1301" s="98">
        <f t="shared" si="2170"/>
        <v>288870.67</v>
      </c>
      <c r="HX1301" s="98">
        <f t="shared" si="2171"/>
        <v>325849.33</v>
      </c>
      <c r="HY1301" s="98">
        <f t="shared" si="2172"/>
        <v>360796.44</v>
      </c>
      <c r="HZ1301" s="98">
        <f t="shared" si="2173"/>
        <v>2278.1</v>
      </c>
      <c r="IA1301" s="98">
        <f t="shared" si="2174"/>
        <v>1919.01</v>
      </c>
      <c r="IB1301" s="98">
        <f t="shared" si="2175"/>
        <v>1728.89</v>
      </c>
      <c r="IC1301" s="98">
        <f t="shared" si="2176"/>
        <v>0</v>
      </c>
      <c r="ID1301" s="98">
        <f t="shared" si="2176"/>
        <v>0</v>
      </c>
      <c r="IE1301" s="98">
        <f t="shared" si="2176"/>
        <v>0</v>
      </c>
      <c r="IF1301" s="98">
        <f t="shared" si="2177"/>
        <v>0</v>
      </c>
      <c r="IG1301" s="98">
        <f t="shared" si="2177"/>
        <v>0</v>
      </c>
      <c r="IH1301" s="98">
        <f t="shared" si="2177"/>
        <v>0</v>
      </c>
      <c r="II1301" s="103"/>
      <c r="IJ1301" s="103"/>
      <c r="IK1301" s="103"/>
      <c r="IL1301" s="98">
        <f t="shared" si="2178"/>
        <v>0</v>
      </c>
      <c r="IM1301" s="98">
        <f t="shared" si="2179"/>
        <v>0</v>
      </c>
      <c r="IN1301" s="98">
        <f t="shared" si="2180"/>
        <v>0</v>
      </c>
      <c r="IO1301" s="98">
        <f t="shared" si="2181"/>
        <v>0</v>
      </c>
      <c r="IP1301" s="98">
        <f t="shared" si="2182"/>
        <v>0</v>
      </c>
      <c r="IQ1301" s="98">
        <f t="shared" si="2183"/>
        <v>0</v>
      </c>
      <c r="IR1301" s="98">
        <f t="shared" si="2184"/>
        <v>282218.06</v>
      </c>
      <c r="IS1301" s="98">
        <f t="shared" si="2185"/>
        <v>316219.52000000002</v>
      </c>
      <c r="IT1301" s="98">
        <f t="shared" si="2186"/>
        <v>347569.14</v>
      </c>
      <c r="IU1301" s="98">
        <f t="shared" si="2187"/>
        <v>6768.91</v>
      </c>
      <c r="IV1301" s="98">
        <f t="shared" si="2188"/>
        <v>5820.31</v>
      </c>
      <c r="IW1301" s="98">
        <f t="shared" si="2189"/>
        <v>5512.13</v>
      </c>
      <c r="IX1301" s="98">
        <f t="shared" si="2190"/>
        <v>0</v>
      </c>
      <c r="IY1301" s="98">
        <f t="shared" si="2190"/>
        <v>0</v>
      </c>
      <c r="IZ1301" s="98">
        <f t="shared" si="2190"/>
        <v>0</v>
      </c>
      <c r="JA1301" s="98">
        <f t="shared" si="2191"/>
        <v>0</v>
      </c>
      <c r="JB1301" s="98">
        <f t="shared" si="2191"/>
        <v>0</v>
      </c>
      <c r="JC1301" s="98">
        <f t="shared" si="2191"/>
        <v>0</v>
      </c>
      <c r="JD1301" s="103"/>
      <c r="JE1301" s="103"/>
      <c r="JF1301" s="103"/>
      <c r="JG1301" s="98">
        <f t="shared" si="2192"/>
        <v>0</v>
      </c>
      <c r="JH1301" s="98">
        <f t="shared" si="2193"/>
        <v>0</v>
      </c>
      <c r="JI1301" s="98">
        <f t="shared" si="2194"/>
        <v>0</v>
      </c>
      <c r="JJ1301" s="98">
        <f t="shared" si="2195"/>
        <v>0</v>
      </c>
      <c r="JK1301" s="98">
        <f t="shared" si="2196"/>
        <v>0</v>
      </c>
      <c r="JL1301" s="98">
        <f t="shared" si="2197"/>
        <v>0</v>
      </c>
      <c r="JM1301" s="98">
        <f t="shared" si="2198"/>
        <v>286519.77</v>
      </c>
      <c r="JN1301" s="98">
        <f t="shared" si="2199"/>
        <v>322616.46999999997</v>
      </c>
      <c r="JO1301" s="98">
        <f t="shared" si="2200"/>
        <v>356544.08</v>
      </c>
      <c r="JP1301" s="98">
        <f t="shared" si="2201"/>
        <v>1818.47</v>
      </c>
      <c r="JQ1301" s="98">
        <f t="shared" si="2202"/>
        <v>1497.48</v>
      </c>
      <c r="JR1301" s="98">
        <f t="shared" si="2203"/>
        <v>1307.3399999999999</v>
      </c>
      <c r="JS1301" s="98">
        <f t="shared" si="2204"/>
        <v>0</v>
      </c>
      <c r="JT1301" s="98">
        <f t="shared" si="2204"/>
        <v>0</v>
      </c>
      <c r="JU1301" s="98">
        <f t="shared" si="2204"/>
        <v>0</v>
      </c>
      <c r="JV1301" s="98">
        <f t="shared" si="2205"/>
        <v>0</v>
      </c>
      <c r="JW1301" s="98">
        <f t="shared" si="2205"/>
        <v>0</v>
      </c>
      <c r="JX1301" s="98">
        <f t="shared" si="2205"/>
        <v>0</v>
      </c>
      <c r="JY1301" s="103"/>
      <c r="JZ1301" s="103"/>
      <c r="KA1301" s="103"/>
      <c r="KB1301" s="98">
        <f t="shared" si="2206"/>
        <v>0</v>
      </c>
      <c r="KC1301" s="98">
        <f t="shared" si="2207"/>
        <v>0</v>
      </c>
      <c r="KD1301" s="98">
        <f t="shared" si="2208"/>
        <v>0</v>
      </c>
      <c r="KE1301" s="98">
        <f t="shared" si="2209"/>
        <v>0</v>
      </c>
      <c r="KF1301" s="98">
        <f t="shared" si="2210"/>
        <v>0</v>
      </c>
      <c r="KG1301" s="98">
        <f t="shared" si="2211"/>
        <v>0</v>
      </c>
      <c r="KH1301" s="98">
        <f t="shared" si="2212"/>
        <v>287610.07</v>
      </c>
      <c r="KI1301" s="98">
        <f t="shared" si="2213"/>
        <v>324565.95</v>
      </c>
      <c r="KJ1301" s="98">
        <f t="shared" si="2214"/>
        <v>359552.88</v>
      </c>
      <c r="KK1301" s="98">
        <f t="shared" si="2215"/>
        <v>1596.69</v>
      </c>
      <c r="KL1301" s="98">
        <f t="shared" si="2216"/>
        <v>1335.66</v>
      </c>
      <c r="KM1301" s="98">
        <f t="shared" si="2217"/>
        <v>1186.3599999999999</v>
      </c>
      <c r="KN1301" s="98">
        <f t="shared" si="2218"/>
        <v>0</v>
      </c>
      <c r="KO1301" s="98">
        <f t="shared" si="2218"/>
        <v>0</v>
      </c>
      <c r="KP1301" s="98">
        <f t="shared" si="2218"/>
        <v>0</v>
      </c>
      <c r="KQ1301" s="98">
        <f t="shared" si="2219"/>
        <v>0</v>
      </c>
      <c r="KR1301" s="98">
        <f t="shared" si="2219"/>
        <v>0</v>
      </c>
      <c r="KS1301" s="98">
        <f t="shared" si="2219"/>
        <v>0</v>
      </c>
      <c r="KT1301" s="103"/>
      <c r="KU1301" s="103"/>
      <c r="KV1301" s="103"/>
      <c r="KW1301" s="98">
        <f t="shared" si="2220"/>
        <v>0</v>
      </c>
      <c r="KX1301" s="98">
        <f t="shared" si="2221"/>
        <v>0</v>
      </c>
      <c r="KY1301" s="98">
        <f t="shared" si="2222"/>
        <v>0</v>
      </c>
      <c r="KZ1301" s="98">
        <f t="shared" si="2223"/>
        <v>0</v>
      </c>
      <c r="LA1301" s="98">
        <f t="shared" si="2224"/>
        <v>0</v>
      </c>
      <c r="LB1301" s="98">
        <f t="shared" si="2225"/>
        <v>0</v>
      </c>
      <c r="LC1301" s="98">
        <f t="shared" si="2226"/>
        <v>289444.84999999998</v>
      </c>
      <c r="LD1301" s="98">
        <f t="shared" si="2227"/>
        <v>327309.61</v>
      </c>
      <c r="LE1301" s="98">
        <f t="shared" si="2228"/>
        <v>363406.91</v>
      </c>
      <c r="LF1301" s="98">
        <f t="shared" si="2229"/>
        <v>3406.54</v>
      </c>
      <c r="LG1301" s="98">
        <f t="shared" si="2230"/>
        <v>2845.2</v>
      </c>
      <c r="LH1301" s="98">
        <f t="shared" si="2231"/>
        <v>2500.41</v>
      </c>
      <c r="LI1301" s="98">
        <f t="shared" si="2232"/>
        <v>0</v>
      </c>
      <c r="LJ1301" s="98">
        <f t="shared" si="2232"/>
        <v>0</v>
      </c>
      <c r="LK1301" s="98">
        <f t="shared" si="2232"/>
        <v>0</v>
      </c>
      <c r="LL1301" s="98">
        <f t="shared" si="2233"/>
        <v>0</v>
      </c>
      <c r="LM1301" s="98">
        <f t="shared" si="2233"/>
        <v>0</v>
      </c>
      <c r="LN1301" s="98">
        <f t="shared" si="2233"/>
        <v>0</v>
      </c>
      <c r="LO1301" s="103"/>
      <c r="LP1301" s="103"/>
      <c r="LQ1301" s="103"/>
      <c r="LR1301" s="98">
        <f t="shared" si="2234"/>
        <v>0</v>
      </c>
      <c r="LS1301" s="98">
        <f t="shared" si="2235"/>
        <v>0</v>
      </c>
      <c r="LT1301" s="98">
        <f t="shared" si="2236"/>
        <v>0</v>
      </c>
      <c r="LU1301" s="98">
        <f t="shared" si="2237"/>
        <v>0</v>
      </c>
      <c r="LV1301" s="98">
        <f t="shared" si="2238"/>
        <v>0</v>
      </c>
      <c r="LW1301" s="98">
        <f t="shared" si="2239"/>
        <v>0</v>
      </c>
      <c r="LX1301" s="98">
        <f t="shared" si="2240"/>
        <v>281755.82</v>
      </c>
      <c r="LY1301" s="98">
        <f t="shared" si="2241"/>
        <v>316638.87</v>
      </c>
      <c r="LZ1301" s="98">
        <f t="shared" si="2242"/>
        <v>349187.35</v>
      </c>
      <c r="MA1301" s="98">
        <f t="shared" si="2243"/>
        <v>1887.29</v>
      </c>
      <c r="MB1301" s="98">
        <f t="shared" si="2244"/>
        <v>1630.51</v>
      </c>
      <c r="MC1301" s="98">
        <f t="shared" si="2245"/>
        <v>1512.46</v>
      </c>
      <c r="MD1301" s="98">
        <f t="shared" si="2246"/>
        <v>0</v>
      </c>
      <c r="ME1301" s="98">
        <f t="shared" si="2246"/>
        <v>0</v>
      </c>
      <c r="MF1301" s="98">
        <f t="shared" si="2246"/>
        <v>0</v>
      </c>
      <c r="MG1301" s="98">
        <f t="shared" si="2247"/>
        <v>0</v>
      </c>
      <c r="MH1301" s="98">
        <f t="shared" si="2247"/>
        <v>0</v>
      </c>
      <c r="MI1301" s="98">
        <f t="shared" si="2247"/>
        <v>0</v>
      </c>
      <c r="MJ1301" s="103"/>
      <c r="MK1301" s="103"/>
      <c r="ML1301" s="103"/>
      <c r="MM1301" s="98">
        <f t="shared" si="2248"/>
        <v>0</v>
      </c>
      <c r="MN1301" s="98">
        <f t="shared" si="2249"/>
        <v>0</v>
      </c>
      <c r="MO1301" s="98">
        <f t="shared" si="2250"/>
        <v>0</v>
      </c>
      <c r="MP1301" s="98">
        <f t="shared" si="2251"/>
        <v>0</v>
      </c>
      <c r="MQ1301" s="98">
        <f t="shared" si="2252"/>
        <v>0</v>
      </c>
      <c r="MR1301" s="98">
        <f t="shared" si="2253"/>
        <v>0</v>
      </c>
      <c r="MS1301" s="98">
        <f t="shared" si="2254"/>
        <v>287157.43</v>
      </c>
      <c r="MT1301" s="98">
        <f t="shared" si="2255"/>
        <v>323483.02</v>
      </c>
      <c r="MU1301" s="98">
        <f t="shared" si="2256"/>
        <v>357664.35</v>
      </c>
      <c r="MV1301" s="98">
        <f t="shared" si="2257"/>
        <v>2187.7399999999998</v>
      </c>
      <c r="MW1301" s="98">
        <f t="shared" si="2258"/>
        <v>1793.32</v>
      </c>
      <c r="MX1301" s="98">
        <f t="shared" si="2259"/>
        <v>1545.54</v>
      </c>
      <c r="MY1301" s="98">
        <f t="shared" si="2260"/>
        <v>0</v>
      </c>
      <c r="MZ1301" s="98">
        <f t="shared" si="2260"/>
        <v>0</v>
      </c>
      <c r="NA1301" s="98">
        <f t="shared" si="2260"/>
        <v>0</v>
      </c>
      <c r="NB1301" s="98">
        <f t="shared" si="2261"/>
        <v>0</v>
      </c>
      <c r="NC1301" s="98">
        <f t="shared" si="2261"/>
        <v>0</v>
      </c>
      <c r="ND1301" s="98">
        <f t="shared" si="2261"/>
        <v>0</v>
      </c>
      <c r="NE1301" s="103"/>
      <c r="NF1301" s="103"/>
      <c r="NG1301" s="103"/>
      <c r="NH1301" s="98">
        <f t="shared" si="2262"/>
        <v>0</v>
      </c>
      <c r="NI1301" s="98">
        <f t="shared" si="2263"/>
        <v>0</v>
      </c>
      <c r="NJ1301" s="98">
        <f t="shared" si="2264"/>
        <v>0</v>
      </c>
      <c r="NK1301" s="98">
        <f t="shared" si="2265"/>
        <v>0</v>
      </c>
      <c r="NL1301" s="98">
        <f t="shared" si="2266"/>
        <v>0</v>
      </c>
      <c r="NM1301" s="98">
        <f t="shared" si="2267"/>
        <v>0</v>
      </c>
      <c r="NN1301" s="98">
        <f t="shared" si="2268"/>
        <v>284296.90000000002</v>
      </c>
      <c r="NO1301" s="98">
        <f t="shared" si="2269"/>
        <v>319382.53000000003</v>
      </c>
      <c r="NP1301" s="98">
        <f t="shared" si="2270"/>
        <v>352067.7</v>
      </c>
      <c r="NQ1301" s="98">
        <f t="shared" si="2271"/>
        <v>2587.08</v>
      </c>
      <c r="NR1301" s="98">
        <f t="shared" si="2272"/>
        <v>2171.39</v>
      </c>
      <c r="NS1301" s="98">
        <f t="shared" si="2273"/>
        <v>1960.95</v>
      </c>
      <c r="NT1301" s="98">
        <f t="shared" si="2274"/>
        <v>0</v>
      </c>
      <c r="NU1301" s="98">
        <f t="shared" si="2274"/>
        <v>0</v>
      </c>
      <c r="NV1301" s="98">
        <f t="shared" si="2274"/>
        <v>0</v>
      </c>
      <c r="NW1301" s="98">
        <f t="shared" si="2275"/>
        <v>0</v>
      </c>
      <c r="NX1301" s="98">
        <f t="shared" si="2275"/>
        <v>0</v>
      </c>
      <c r="NY1301" s="98">
        <f t="shared" si="2275"/>
        <v>0</v>
      </c>
      <c r="NZ1301" s="103"/>
      <c r="OA1301" s="103"/>
      <c r="OB1301" s="103"/>
      <c r="OC1301" s="98">
        <f t="shared" si="2276"/>
        <v>0</v>
      </c>
      <c r="OD1301" s="98">
        <f t="shared" si="2277"/>
        <v>0</v>
      </c>
      <c r="OE1301" s="98">
        <f t="shared" si="2278"/>
        <v>0</v>
      </c>
      <c r="OF1301" s="98">
        <f t="shared" si="2279"/>
        <v>0</v>
      </c>
      <c r="OG1301" s="98">
        <f t="shared" si="2280"/>
        <v>0</v>
      </c>
      <c r="OH1301" s="98">
        <f t="shared" si="2281"/>
        <v>0</v>
      </c>
      <c r="OI1301" s="98">
        <f t="shared" si="2282"/>
        <v>285726.51</v>
      </c>
      <c r="OJ1301" s="98">
        <f t="shared" si="2283"/>
        <v>322863.24</v>
      </c>
      <c r="OK1301" s="98">
        <f t="shared" si="2284"/>
        <v>358169.95</v>
      </c>
      <c r="OL1301" s="98">
        <f t="shared" si="2285"/>
        <v>2790.18</v>
      </c>
      <c r="OM1301" s="98">
        <f t="shared" si="2286"/>
        <v>2411.8200000000002</v>
      </c>
      <c r="ON1301" s="98">
        <f t="shared" si="2287"/>
        <v>2257.84</v>
      </c>
      <c r="OO1301" s="98">
        <f t="shared" si="2288"/>
        <v>0</v>
      </c>
      <c r="OP1301" s="98">
        <f t="shared" si="2288"/>
        <v>0</v>
      </c>
      <c r="OQ1301" s="98">
        <f t="shared" si="2288"/>
        <v>0</v>
      </c>
      <c r="OR1301" s="98">
        <f t="shared" si="2289"/>
        <v>0</v>
      </c>
      <c r="OS1301" s="98">
        <f t="shared" si="2289"/>
        <v>0</v>
      </c>
      <c r="OT1301" s="98">
        <f t="shared" si="2289"/>
        <v>0</v>
      </c>
      <c r="OU1301" s="103"/>
      <c r="OV1301" s="103"/>
      <c r="OW1301" s="103"/>
      <c r="OX1301" s="98">
        <f t="shared" si="2290"/>
        <v>0</v>
      </c>
      <c r="OY1301" s="98">
        <f t="shared" si="2291"/>
        <v>0</v>
      </c>
      <c r="OZ1301" s="98">
        <f t="shared" si="2292"/>
        <v>0</v>
      </c>
      <c r="PA1301" s="98">
        <f t="shared" si="2293"/>
        <v>0</v>
      </c>
      <c r="PB1301" s="98">
        <f t="shared" si="2294"/>
        <v>0</v>
      </c>
      <c r="PC1301" s="98">
        <f t="shared" si="2295"/>
        <v>0</v>
      </c>
      <c r="PD1301" s="98">
        <f t="shared" si="2296"/>
        <v>288311.58</v>
      </c>
      <c r="PE1301" s="98">
        <f t="shared" si="2297"/>
        <v>325151.87</v>
      </c>
      <c r="PF1301" s="98">
        <f t="shared" si="2298"/>
        <v>359944.95</v>
      </c>
      <c r="PG1301" s="98">
        <f t="shared" si="2299"/>
        <v>2443.5700000000002</v>
      </c>
      <c r="PH1301" s="98">
        <f t="shared" si="2300"/>
        <v>2030.85</v>
      </c>
      <c r="PI1301" s="98">
        <f t="shared" si="2301"/>
        <v>1747.75</v>
      </c>
      <c r="PJ1301" s="98">
        <f t="shared" si="2302"/>
        <v>0</v>
      </c>
      <c r="PK1301" s="98">
        <f t="shared" si="2302"/>
        <v>0</v>
      </c>
      <c r="PL1301" s="98">
        <f t="shared" si="2302"/>
        <v>0</v>
      </c>
      <c r="PM1301" s="98">
        <f t="shared" si="2303"/>
        <v>0</v>
      </c>
      <c r="PN1301" s="98">
        <f t="shared" si="2303"/>
        <v>0</v>
      </c>
      <c r="PO1301" s="98">
        <f t="shared" si="2303"/>
        <v>0</v>
      </c>
      <c r="PP1301" s="103"/>
      <c r="PQ1301" s="103"/>
      <c r="PR1301" s="103"/>
      <c r="PS1301" s="98">
        <f t="shared" si="2304"/>
        <v>0</v>
      </c>
      <c r="PT1301" s="98">
        <f t="shared" si="2305"/>
        <v>0</v>
      </c>
      <c r="PU1301" s="98">
        <f t="shared" si="2306"/>
        <v>0</v>
      </c>
      <c r="PV1301" s="98">
        <f t="shared" si="2307"/>
        <v>0</v>
      </c>
      <c r="PW1301" s="98">
        <f t="shared" si="2308"/>
        <v>0</v>
      </c>
      <c r="PX1301" s="98">
        <f t="shared" si="2309"/>
        <v>0</v>
      </c>
      <c r="PY1301" s="98">
        <f t="shared" si="2310"/>
        <v>286813.24</v>
      </c>
      <c r="PZ1301" s="98">
        <f t="shared" si="2311"/>
        <v>322989.27</v>
      </c>
      <c r="QA1301" s="98">
        <f t="shared" si="2312"/>
        <v>356987.94</v>
      </c>
      <c r="QB1301" s="98">
        <f t="shared" si="2313"/>
        <v>2825.21</v>
      </c>
      <c r="QC1301" s="98">
        <f t="shared" si="2314"/>
        <v>2391.02</v>
      </c>
      <c r="QD1301" s="98">
        <f t="shared" si="2315"/>
        <v>2183.31</v>
      </c>
      <c r="QE1301" s="98">
        <f t="shared" si="2316"/>
        <v>0</v>
      </c>
      <c r="QF1301" s="98">
        <f t="shared" si="2316"/>
        <v>0</v>
      </c>
      <c r="QG1301" s="98">
        <f t="shared" si="2316"/>
        <v>0</v>
      </c>
      <c r="QH1301" s="98">
        <f t="shared" si="2317"/>
        <v>0</v>
      </c>
      <c r="QI1301" s="98">
        <f t="shared" si="2317"/>
        <v>0</v>
      </c>
      <c r="QJ1301" s="98">
        <f t="shared" si="2317"/>
        <v>0</v>
      </c>
      <c r="QK1301" s="103"/>
      <c r="QL1301" s="103"/>
      <c r="QM1301" s="103"/>
      <c r="QN1301" s="98">
        <f t="shared" si="2318"/>
        <v>0</v>
      </c>
      <c r="QO1301" s="98">
        <f t="shared" si="2319"/>
        <v>0</v>
      </c>
      <c r="QP1301" s="98">
        <f t="shared" si="2320"/>
        <v>0</v>
      </c>
      <c r="QQ1301" s="98">
        <f t="shared" si="2321"/>
        <v>0</v>
      </c>
      <c r="QR1301" s="98">
        <f t="shared" si="2322"/>
        <v>0</v>
      </c>
      <c r="QS1301" s="98">
        <f t="shared" si="2323"/>
        <v>0</v>
      </c>
      <c r="QT1301" s="98">
        <f t="shared" si="2324"/>
        <v>284227.24</v>
      </c>
      <c r="QU1301" s="98">
        <f t="shared" si="2325"/>
        <v>319401.09000000003</v>
      </c>
      <c r="QV1301" s="98">
        <f t="shared" si="2326"/>
        <v>352211.25</v>
      </c>
      <c r="QW1301" s="98">
        <f t="shared" si="2327"/>
        <v>2010.49</v>
      </c>
      <c r="QX1301" s="98">
        <f t="shared" si="2328"/>
        <v>1658.35</v>
      </c>
      <c r="QY1301" s="98">
        <f t="shared" si="2329"/>
        <v>1455.98</v>
      </c>
      <c r="QZ1301" s="98">
        <f t="shared" si="2330"/>
        <v>0</v>
      </c>
      <c r="RA1301" s="98">
        <f t="shared" si="2330"/>
        <v>0</v>
      </c>
      <c r="RB1301" s="98">
        <f t="shared" si="2330"/>
        <v>0</v>
      </c>
      <c r="RC1301" s="98">
        <f t="shared" si="2331"/>
        <v>0</v>
      </c>
      <c r="RD1301" s="98">
        <f t="shared" si="2331"/>
        <v>0</v>
      </c>
      <c r="RE1301" s="98">
        <f t="shared" si="2331"/>
        <v>0</v>
      </c>
      <c r="RF1301" s="103"/>
      <c r="RG1301" s="103"/>
      <c r="RH1301" s="103"/>
      <c r="RI1301" s="98">
        <f t="shared" si="2332"/>
        <v>0</v>
      </c>
      <c r="RJ1301" s="98">
        <f t="shared" si="2333"/>
        <v>0</v>
      </c>
      <c r="RK1301" s="98">
        <f t="shared" si="2334"/>
        <v>0</v>
      </c>
      <c r="RL1301" s="98">
        <f t="shared" si="2335"/>
        <v>0</v>
      </c>
      <c r="RM1301" s="98">
        <f t="shared" si="2336"/>
        <v>0</v>
      </c>
      <c r="RN1301" s="98">
        <f t="shared" si="2337"/>
        <v>0</v>
      </c>
      <c r="RO1301" s="98">
        <f t="shared" si="2338"/>
        <v>291878.57</v>
      </c>
      <c r="RP1301" s="98">
        <f t="shared" si="2339"/>
        <v>327916.23</v>
      </c>
      <c r="RQ1301" s="98">
        <f t="shared" si="2340"/>
        <v>361535.65</v>
      </c>
      <c r="RR1301" s="98">
        <f t="shared" si="2341"/>
        <v>2136.12</v>
      </c>
      <c r="RS1301" s="98">
        <f t="shared" si="2342"/>
        <v>1771.97</v>
      </c>
      <c r="RT1301" s="98">
        <f t="shared" si="2343"/>
        <v>1565.05</v>
      </c>
      <c r="RU1301" s="98">
        <f t="shared" si="2344"/>
        <v>0</v>
      </c>
      <c r="RV1301" s="98">
        <f t="shared" si="2344"/>
        <v>0</v>
      </c>
      <c r="RW1301" s="98">
        <f t="shared" si="2344"/>
        <v>0</v>
      </c>
      <c r="RX1301" s="98">
        <f t="shared" si="2345"/>
        <v>0</v>
      </c>
      <c r="RY1301" s="98">
        <f t="shared" si="2345"/>
        <v>0</v>
      </c>
      <c r="RZ1301" s="98">
        <f t="shared" si="2345"/>
        <v>0</v>
      </c>
      <c r="SA1301" s="103"/>
      <c r="SB1301" s="103"/>
      <c r="SC1301" s="103"/>
      <c r="SD1301" s="98">
        <f t="shared" si="2346"/>
        <v>0</v>
      </c>
      <c r="SE1301" s="98">
        <f t="shared" si="2347"/>
        <v>0</v>
      </c>
      <c r="SF1301" s="98">
        <f t="shared" si="2348"/>
        <v>0</v>
      </c>
      <c r="SG1301" s="98">
        <f t="shared" si="2349"/>
        <v>0</v>
      </c>
      <c r="SH1301" s="98">
        <f t="shared" si="2350"/>
        <v>0</v>
      </c>
      <c r="SI1301" s="98">
        <f t="shared" si="2351"/>
        <v>0</v>
      </c>
      <c r="SJ1301" s="98">
        <f t="shared" si="2352"/>
        <v>287746.90000000002</v>
      </c>
      <c r="SK1301" s="98">
        <f t="shared" si="2353"/>
        <v>324125.53000000003</v>
      </c>
      <c r="SL1301" s="98">
        <f t="shared" si="2354"/>
        <v>358369.12</v>
      </c>
      <c r="SM1301" s="98">
        <f t="shared" si="2355"/>
        <v>3755.15</v>
      </c>
      <c r="SN1301" s="98">
        <f t="shared" si="2356"/>
        <v>3148.95</v>
      </c>
      <c r="SO1301" s="98">
        <f t="shared" si="2357"/>
        <v>2825.78</v>
      </c>
      <c r="SP1301" s="98">
        <f t="shared" si="2358"/>
        <v>0</v>
      </c>
      <c r="SQ1301" s="98">
        <f t="shared" si="2358"/>
        <v>0</v>
      </c>
      <c r="SR1301" s="98">
        <f t="shared" si="2358"/>
        <v>0</v>
      </c>
      <c r="SS1301" s="98">
        <f t="shared" si="2359"/>
        <v>0</v>
      </c>
      <c r="ST1301" s="98">
        <f t="shared" si="2359"/>
        <v>0</v>
      </c>
      <c r="SU1301" s="98">
        <f t="shared" si="2359"/>
        <v>0</v>
      </c>
      <c r="SV1301" s="103"/>
      <c r="SW1301" s="103"/>
      <c r="SX1301" s="103"/>
      <c r="SY1301" s="98">
        <f t="shared" si="2360"/>
        <v>0</v>
      </c>
      <c r="SZ1301" s="98">
        <f t="shared" si="2361"/>
        <v>0</v>
      </c>
      <c r="TA1301" s="98">
        <f t="shared" si="2362"/>
        <v>0</v>
      </c>
      <c r="TB1301" s="98">
        <f t="shared" si="2363"/>
        <v>0</v>
      </c>
      <c r="TC1301" s="98">
        <f t="shared" si="2364"/>
        <v>0</v>
      </c>
      <c r="TD1301" s="98">
        <f t="shared" si="2365"/>
        <v>0</v>
      </c>
      <c r="TE1301" s="98">
        <f t="shared" si="2366"/>
        <v>285681.87</v>
      </c>
      <c r="TF1301" s="98">
        <f t="shared" si="2367"/>
        <v>321271.51</v>
      </c>
      <c r="TG1301" s="98">
        <f t="shared" si="2368"/>
        <v>354561.6</v>
      </c>
      <c r="TH1301" s="98">
        <f t="shared" si="2369"/>
        <v>2317.38</v>
      </c>
      <c r="TI1301" s="98">
        <f t="shared" si="2370"/>
        <v>1922.6</v>
      </c>
      <c r="TJ1301" s="98">
        <f t="shared" si="2371"/>
        <v>1698.89</v>
      </c>
      <c r="TK1301" s="98">
        <f t="shared" si="2372"/>
        <v>0</v>
      </c>
      <c r="TL1301" s="98">
        <f t="shared" si="2372"/>
        <v>0</v>
      </c>
      <c r="TM1301" s="98">
        <f t="shared" si="2372"/>
        <v>0</v>
      </c>
      <c r="TN1301" s="98">
        <f t="shared" si="2373"/>
        <v>0</v>
      </c>
      <c r="TO1301" s="98">
        <f t="shared" si="2373"/>
        <v>0</v>
      </c>
      <c r="TP1301" s="98">
        <f t="shared" si="2373"/>
        <v>0</v>
      </c>
      <c r="TQ1301" s="103"/>
      <c r="TR1301" s="103"/>
      <c r="TS1301" s="103"/>
      <c r="TT1301" s="98">
        <f t="shared" si="2374"/>
        <v>0</v>
      </c>
      <c r="TU1301" s="98">
        <f t="shared" si="2375"/>
        <v>0</v>
      </c>
      <c r="TV1301" s="98">
        <f t="shared" si="2376"/>
        <v>0</v>
      </c>
      <c r="TW1301" s="98">
        <f t="shared" si="2377"/>
        <v>0</v>
      </c>
      <c r="TX1301" s="98">
        <f t="shared" si="2378"/>
        <v>0</v>
      </c>
      <c r="TY1301" s="98">
        <f t="shared" si="2379"/>
        <v>0</v>
      </c>
      <c r="TZ1301" s="98">
        <f t="shared" si="2380"/>
        <v>282719.93</v>
      </c>
      <c r="UA1301" s="98">
        <f t="shared" si="2381"/>
        <v>318202.65999999997</v>
      </c>
      <c r="UB1301" s="98">
        <f t="shared" si="2382"/>
        <v>351488.58</v>
      </c>
      <c r="UC1301" s="98">
        <f t="shared" si="2383"/>
        <v>2788.77</v>
      </c>
      <c r="UD1301" s="98">
        <f t="shared" si="2384"/>
        <v>2375.61</v>
      </c>
      <c r="UE1301" s="98">
        <f t="shared" si="2385"/>
        <v>2139.19</v>
      </c>
      <c r="UF1301" s="98">
        <f t="shared" si="2386"/>
        <v>0</v>
      </c>
      <c r="UG1301" s="98">
        <f t="shared" si="2386"/>
        <v>0</v>
      </c>
      <c r="UH1301" s="98">
        <f t="shared" si="2386"/>
        <v>0</v>
      </c>
      <c r="UI1301" s="98">
        <f t="shared" si="2387"/>
        <v>0</v>
      </c>
      <c r="UJ1301" s="98">
        <f t="shared" si="2387"/>
        <v>0</v>
      </c>
      <c r="UK1301" s="98">
        <f t="shared" si="2387"/>
        <v>0</v>
      </c>
      <c r="UL1301" s="103">
        <v>1</v>
      </c>
      <c r="UM1301" s="103">
        <v>1</v>
      </c>
      <c r="UN1301" s="103">
        <v>1</v>
      </c>
      <c r="UO1301" s="98">
        <f t="shared" si="2388"/>
        <v>256902</v>
      </c>
      <c r="UP1301" s="98">
        <f t="shared" si="2389"/>
        <v>277260</v>
      </c>
      <c r="UQ1301" s="98">
        <f t="shared" si="2390"/>
        <v>291908</v>
      </c>
      <c r="UR1301" s="98">
        <f t="shared" si="2391"/>
        <v>2587.5700000000002</v>
      </c>
      <c r="US1301" s="98">
        <f t="shared" si="2392"/>
        <v>2587.5700000000002</v>
      </c>
      <c r="UT1301" s="98">
        <f t="shared" si="2393"/>
        <v>2587.5700000000002</v>
      </c>
      <c r="UU1301" s="98">
        <f t="shared" si="2394"/>
        <v>287215.03000000003</v>
      </c>
      <c r="UV1301" s="98">
        <f t="shared" si="2395"/>
        <v>323886.8</v>
      </c>
      <c r="UW1301" s="98">
        <f t="shared" si="2396"/>
        <v>358350.23</v>
      </c>
      <c r="UX1301" s="98">
        <f t="shared" si="2397"/>
        <v>1461.19</v>
      </c>
      <c r="UY1301" s="98">
        <f t="shared" si="2398"/>
        <v>1220.9000000000001</v>
      </c>
      <c r="UZ1301" s="98">
        <f t="shared" si="2399"/>
        <v>1048.68</v>
      </c>
      <c r="VA1301" s="98">
        <f t="shared" si="2400"/>
        <v>287215.03000000003</v>
      </c>
      <c r="VB1301" s="98">
        <f t="shared" si="2400"/>
        <v>323886.8</v>
      </c>
      <c r="VC1301" s="98">
        <f t="shared" si="2400"/>
        <v>358350.23</v>
      </c>
      <c r="VD1301" s="98">
        <f t="shared" si="2401"/>
        <v>1461.19</v>
      </c>
      <c r="VE1301" s="98">
        <f t="shared" si="2401"/>
        <v>1220.9000000000001</v>
      </c>
      <c r="VF1301" s="98">
        <f t="shared" si="2401"/>
        <v>1048.68</v>
      </c>
      <c r="VG1301" s="103">
        <v>1</v>
      </c>
      <c r="VH1301" s="103">
        <v>1</v>
      </c>
      <c r="VI1301" s="103">
        <v>1</v>
      </c>
      <c r="VJ1301" s="98">
        <f t="shared" si="2402"/>
        <v>256902</v>
      </c>
      <c r="VK1301" s="98">
        <f t="shared" si="2403"/>
        <v>277260</v>
      </c>
      <c r="VL1301" s="98">
        <f t="shared" si="2404"/>
        <v>291908</v>
      </c>
      <c r="VM1301" s="98">
        <f t="shared" si="2405"/>
        <v>2587.5700000000002</v>
      </c>
      <c r="VN1301" s="98">
        <f t="shared" si="2406"/>
        <v>2587.5700000000002</v>
      </c>
      <c r="VO1301" s="98">
        <f t="shared" si="2407"/>
        <v>2587.5700000000002</v>
      </c>
      <c r="VP1301" s="98">
        <f t="shared" si="2408"/>
        <v>282586.67</v>
      </c>
      <c r="VQ1301" s="98">
        <f t="shared" si="2409"/>
        <v>317290.75</v>
      </c>
      <c r="VR1301" s="98">
        <f t="shared" si="2410"/>
        <v>349559.28</v>
      </c>
      <c r="VS1301" s="98">
        <f t="shared" si="2411"/>
        <v>1807.06</v>
      </c>
      <c r="VT1301" s="98">
        <f t="shared" si="2412"/>
        <v>1519.94</v>
      </c>
      <c r="VU1301" s="98">
        <f t="shared" si="2413"/>
        <v>1331.15</v>
      </c>
      <c r="VV1301" s="98">
        <f t="shared" si="2414"/>
        <v>282586.67</v>
      </c>
      <c r="VW1301" s="98">
        <f t="shared" si="2414"/>
        <v>317290.75</v>
      </c>
      <c r="VX1301" s="98">
        <f t="shared" si="2414"/>
        <v>349559.28</v>
      </c>
      <c r="VY1301" s="98">
        <f t="shared" si="2415"/>
        <v>1807.06</v>
      </c>
      <c r="VZ1301" s="98">
        <f t="shared" si="2415"/>
        <v>1519.94</v>
      </c>
      <c r="WA1301" s="98">
        <f t="shared" si="2415"/>
        <v>1331.15</v>
      </c>
      <c r="WB1301" s="103"/>
      <c r="WC1301" s="103"/>
      <c r="WD1301" s="103"/>
      <c r="WE1301" s="98">
        <f t="shared" si="2416"/>
        <v>0</v>
      </c>
      <c r="WF1301" s="98">
        <f t="shared" si="2417"/>
        <v>0</v>
      </c>
      <c r="WG1301" s="98">
        <f t="shared" si="2418"/>
        <v>0</v>
      </c>
      <c r="WH1301" s="98">
        <f t="shared" si="2419"/>
        <v>0</v>
      </c>
      <c r="WI1301" s="98">
        <f t="shared" si="2420"/>
        <v>0</v>
      </c>
      <c r="WJ1301" s="98">
        <f t="shared" si="2421"/>
        <v>0</v>
      </c>
      <c r="WK1301" s="98">
        <f t="shared" si="2422"/>
        <v>287000.3</v>
      </c>
      <c r="WL1301" s="98">
        <f t="shared" si="2423"/>
        <v>323109.02</v>
      </c>
      <c r="WM1301" s="98">
        <f t="shared" si="2424"/>
        <v>357001.31</v>
      </c>
      <c r="WN1301" s="98">
        <f t="shared" si="2425"/>
        <v>2102.9899999999998</v>
      </c>
      <c r="WO1301" s="98">
        <f t="shared" si="2426"/>
        <v>1754.34</v>
      </c>
      <c r="WP1301" s="98">
        <f t="shared" si="2427"/>
        <v>1524.48</v>
      </c>
      <c r="WQ1301" s="98">
        <f t="shared" si="2428"/>
        <v>0</v>
      </c>
      <c r="WR1301" s="98">
        <f t="shared" si="2428"/>
        <v>0</v>
      </c>
      <c r="WS1301" s="98">
        <f t="shared" si="2428"/>
        <v>0</v>
      </c>
      <c r="WT1301" s="98">
        <f t="shared" si="2429"/>
        <v>0</v>
      </c>
      <c r="WU1301" s="98">
        <f t="shared" si="2429"/>
        <v>0</v>
      </c>
      <c r="WV1301" s="98">
        <f t="shared" si="2429"/>
        <v>0</v>
      </c>
      <c r="WW1301" s="103"/>
      <c r="WX1301" s="103"/>
      <c r="WY1301" s="103"/>
      <c r="WZ1301" s="98">
        <f t="shared" si="2430"/>
        <v>0</v>
      </c>
      <c r="XA1301" s="98">
        <f t="shared" si="2431"/>
        <v>0</v>
      </c>
      <c r="XB1301" s="98">
        <f t="shared" si="2432"/>
        <v>0</v>
      </c>
      <c r="XC1301" s="98">
        <f t="shared" si="2433"/>
        <v>0</v>
      </c>
      <c r="XD1301" s="98">
        <f t="shared" si="2434"/>
        <v>0</v>
      </c>
      <c r="XE1301" s="98">
        <f t="shared" si="2435"/>
        <v>0</v>
      </c>
      <c r="XF1301" s="98">
        <f t="shared" si="2436"/>
        <v>285446.14</v>
      </c>
      <c r="XG1301" s="98">
        <f t="shared" si="2437"/>
        <v>320833.88</v>
      </c>
      <c r="XH1301" s="98">
        <f t="shared" si="2438"/>
        <v>353861.77</v>
      </c>
      <c r="XI1301" s="98">
        <f t="shared" si="2439"/>
        <v>1563.69</v>
      </c>
      <c r="XJ1301" s="98">
        <f t="shared" si="2440"/>
        <v>1316.82</v>
      </c>
      <c r="XK1301" s="98">
        <f t="shared" si="2441"/>
        <v>1162.6600000000001</v>
      </c>
      <c r="XL1301" s="98">
        <f t="shared" si="2442"/>
        <v>0</v>
      </c>
      <c r="XM1301" s="98">
        <f t="shared" si="2442"/>
        <v>0</v>
      </c>
      <c r="XN1301" s="98">
        <f t="shared" si="2442"/>
        <v>0</v>
      </c>
      <c r="XO1301" s="98">
        <f t="shared" si="2443"/>
        <v>0</v>
      </c>
      <c r="XP1301" s="98">
        <f t="shared" si="2443"/>
        <v>0</v>
      </c>
      <c r="XQ1301" s="98">
        <f t="shared" si="2443"/>
        <v>0</v>
      </c>
      <c r="XR1301" s="103"/>
      <c r="XS1301" s="103"/>
      <c r="XT1301" s="103"/>
      <c r="XU1301" s="98">
        <f t="shared" si="2444"/>
        <v>0</v>
      </c>
      <c r="XV1301" s="98">
        <f t="shared" si="2445"/>
        <v>0</v>
      </c>
      <c r="XW1301" s="98">
        <f t="shared" si="2446"/>
        <v>0</v>
      </c>
      <c r="XX1301" s="98">
        <f t="shared" si="2447"/>
        <v>0</v>
      </c>
      <c r="XY1301" s="98">
        <f t="shared" si="2448"/>
        <v>0</v>
      </c>
      <c r="XZ1301" s="98">
        <f t="shared" si="2449"/>
        <v>0</v>
      </c>
      <c r="YA1301" s="98">
        <f t="shared" si="2450"/>
        <v>0</v>
      </c>
      <c r="YB1301" s="98">
        <f t="shared" si="2451"/>
        <v>0</v>
      </c>
      <c r="YC1301" s="98">
        <f t="shared" si="2452"/>
        <v>0</v>
      </c>
      <c r="YD1301" s="98">
        <f t="shared" si="2453"/>
        <v>0</v>
      </c>
      <c r="YE1301" s="98">
        <f t="shared" si="2454"/>
        <v>0</v>
      </c>
      <c r="YF1301" s="98">
        <f t="shared" si="2455"/>
        <v>0</v>
      </c>
      <c r="YG1301" s="98">
        <f t="shared" si="2456"/>
        <v>0</v>
      </c>
      <c r="YH1301" s="98">
        <f t="shared" si="2456"/>
        <v>0</v>
      </c>
      <c r="YI1301" s="98">
        <f t="shared" si="2456"/>
        <v>0</v>
      </c>
      <c r="YJ1301" s="98">
        <f t="shared" si="2457"/>
        <v>0</v>
      </c>
      <c r="YK1301" s="98">
        <f t="shared" si="2457"/>
        <v>0</v>
      </c>
      <c r="YL1301" s="98">
        <f t="shared" si="2457"/>
        <v>0</v>
      </c>
      <c r="YM1301" s="146">
        <f t="shared" si="2458"/>
        <v>4</v>
      </c>
      <c r="YN1301" s="146">
        <f t="shared" si="2458"/>
        <v>4</v>
      </c>
      <c r="YO1301" s="146">
        <f t="shared" si="2458"/>
        <v>4</v>
      </c>
      <c r="YP1301" s="98">
        <f t="shared" si="2459"/>
        <v>1027608</v>
      </c>
      <c r="YQ1301" s="98">
        <f t="shared" si="2460"/>
        <v>1109040</v>
      </c>
      <c r="YR1301" s="98">
        <f t="shared" si="2461"/>
        <v>1167632</v>
      </c>
      <c r="YS1301" s="98">
        <f t="shared" si="2462"/>
        <v>10350.280000000001</v>
      </c>
      <c r="YT1301" s="98">
        <f t="shared" si="2463"/>
        <v>10350.280000000001</v>
      </c>
      <c r="YU1301" s="98">
        <f t="shared" si="2464"/>
        <v>10350.280000000001</v>
      </c>
      <c r="YV1301" s="98">
        <f t="shared" si="2465"/>
        <v>286559.96999999997</v>
      </c>
      <c r="YW1301" s="98">
        <f t="shared" si="2466"/>
        <v>322578.55</v>
      </c>
      <c r="YX1301" s="98">
        <f t="shared" si="2467"/>
        <v>356376.48</v>
      </c>
      <c r="YY1301" s="98">
        <f t="shared" si="2468"/>
        <v>2255.4</v>
      </c>
      <c r="YZ1301" s="98">
        <f t="shared" si="2469"/>
        <v>1895.92</v>
      </c>
      <c r="ZA1301" s="98">
        <f t="shared" si="2470"/>
        <v>1698.07</v>
      </c>
      <c r="ZB1301" s="98">
        <f t="shared" si="2471"/>
        <v>1146239.8799999999</v>
      </c>
      <c r="ZC1301" s="98">
        <f t="shared" si="2471"/>
        <v>1290314.2</v>
      </c>
      <c r="ZD1301" s="98">
        <f t="shared" si="2471"/>
        <v>1425505.92</v>
      </c>
      <c r="ZE1301" s="98">
        <f t="shared" si="2472"/>
        <v>9021.6</v>
      </c>
      <c r="ZF1301" s="98">
        <f t="shared" si="2472"/>
        <v>7583.68</v>
      </c>
      <c r="ZG1301" s="98">
        <f t="shared" si="2472"/>
        <v>6792.28</v>
      </c>
    </row>
    <row r="1302" spans="1:683">
      <c r="A1302" s="297" t="s">
        <v>713</v>
      </c>
      <c r="B1302" s="297" t="s">
        <v>728</v>
      </c>
      <c r="C1302" s="5"/>
      <c r="D1302" s="652"/>
      <c r="E1302" s="286"/>
      <c r="F1302" s="111">
        <f t="shared" si="2022"/>
        <v>22607</v>
      </c>
      <c r="G1302" s="111">
        <f t="shared" si="2022"/>
        <v>22778</v>
      </c>
      <c r="H1302" s="111">
        <f t="shared" si="2022"/>
        <v>23001</v>
      </c>
      <c r="I1302" s="98">
        <f t="shared" si="2023"/>
        <v>2598.9299999999998</v>
      </c>
      <c r="J1302" s="98">
        <f t="shared" si="2023"/>
        <v>2598.9299999999998</v>
      </c>
      <c r="K1302" s="98">
        <f t="shared" si="2023"/>
        <v>2598.9299999999998</v>
      </c>
      <c r="L1302" s="103"/>
      <c r="M1302" s="103"/>
      <c r="N1302" s="103"/>
      <c r="O1302" s="98">
        <f t="shared" si="2024"/>
        <v>0</v>
      </c>
      <c r="P1302" s="98">
        <f t="shared" si="2025"/>
        <v>0</v>
      </c>
      <c r="Q1302" s="98">
        <f t="shared" si="2026"/>
        <v>0</v>
      </c>
      <c r="R1302" s="98">
        <f t="shared" si="2027"/>
        <v>0</v>
      </c>
      <c r="S1302" s="98">
        <f t="shared" si="2028"/>
        <v>0</v>
      </c>
      <c r="T1302" s="98">
        <f t="shared" si="2029"/>
        <v>0</v>
      </c>
      <c r="U1302" s="98">
        <f t="shared" si="2030"/>
        <v>25573.07</v>
      </c>
      <c r="V1302" s="98">
        <f t="shared" si="2031"/>
        <v>26941.73</v>
      </c>
      <c r="W1302" s="98">
        <f t="shared" si="2032"/>
        <v>28625.29</v>
      </c>
      <c r="X1302" s="98">
        <f t="shared" si="2033"/>
        <v>2432.77</v>
      </c>
      <c r="Y1302" s="98">
        <f t="shared" si="2034"/>
        <v>2030.11</v>
      </c>
      <c r="Z1302" s="98">
        <f t="shared" si="2035"/>
        <v>1875.1</v>
      </c>
      <c r="AA1302" s="98">
        <f t="shared" si="2036"/>
        <v>0</v>
      </c>
      <c r="AB1302" s="98">
        <f t="shared" si="2036"/>
        <v>0</v>
      </c>
      <c r="AC1302" s="98">
        <f t="shared" si="2036"/>
        <v>0</v>
      </c>
      <c r="AD1302" s="98">
        <f t="shared" si="2037"/>
        <v>0</v>
      </c>
      <c r="AE1302" s="98">
        <f t="shared" si="2037"/>
        <v>0</v>
      </c>
      <c r="AF1302" s="98">
        <f t="shared" si="2037"/>
        <v>0</v>
      </c>
      <c r="AG1302" s="103"/>
      <c r="AH1302" s="103"/>
      <c r="AI1302" s="103"/>
      <c r="AJ1302" s="98">
        <f t="shared" si="2038"/>
        <v>0</v>
      </c>
      <c r="AK1302" s="98">
        <f t="shared" si="2039"/>
        <v>0</v>
      </c>
      <c r="AL1302" s="98">
        <f t="shared" si="2040"/>
        <v>0</v>
      </c>
      <c r="AM1302" s="98">
        <f t="shared" si="2041"/>
        <v>0</v>
      </c>
      <c r="AN1302" s="98">
        <f t="shared" si="2042"/>
        <v>0</v>
      </c>
      <c r="AO1302" s="98">
        <f t="shared" si="2043"/>
        <v>0</v>
      </c>
      <c r="AP1302" s="98">
        <f t="shared" si="2044"/>
        <v>25405.41</v>
      </c>
      <c r="AQ1302" s="98">
        <f t="shared" si="2045"/>
        <v>26768.31</v>
      </c>
      <c r="AR1302" s="98">
        <f t="shared" si="2046"/>
        <v>28444.5</v>
      </c>
      <c r="AS1302" s="98">
        <f t="shared" si="2047"/>
        <v>2968.71</v>
      </c>
      <c r="AT1302" s="98">
        <f t="shared" si="2048"/>
        <v>2632.92</v>
      </c>
      <c r="AU1302" s="98">
        <f t="shared" si="2049"/>
        <v>2441.29</v>
      </c>
      <c r="AV1302" s="98">
        <f t="shared" si="2050"/>
        <v>0</v>
      </c>
      <c r="AW1302" s="98">
        <f t="shared" si="2050"/>
        <v>0</v>
      </c>
      <c r="AX1302" s="98">
        <f t="shared" si="2050"/>
        <v>0</v>
      </c>
      <c r="AY1302" s="98">
        <f t="shared" si="2051"/>
        <v>0</v>
      </c>
      <c r="AZ1302" s="98">
        <f t="shared" si="2051"/>
        <v>0</v>
      </c>
      <c r="BA1302" s="98">
        <f t="shared" si="2051"/>
        <v>0</v>
      </c>
      <c r="BB1302" s="103"/>
      <c r="BC1302" s="103"/>
      <c r="BD1302" s="103"/>
      <c r="BE1302" s="98">
        <f t="shared" si="2052"/>
        <v>0</v>
      </c>
      <c r="BF1302" s="98">
        <f t="shared" si="2053"/>
        <v>0</v>
      </c>
      <c r="BG1302" s="98">
        <f t="shared" si="2054"/>
        <v>0</v>
      </c>
      <c r="BH1302" s="98">
        <f t="shared" si="2055"/>
        <v>0</v>
      </c>
      <c r="BI1302" s="98">
        <f t="shared" si="2056"/>
        <v>0</v>
      </c>
      <c r="BJ1302" s="98">
        <f t="shared" si="2057"/>
        <v>0</v>
      </c>
      <c r="BK1302" s="98">
        <f t="shared" si="2058"/>
        <v>25272.65</v>
      </c>
      <c r="BL1302" s="98">
        <f t="shared" si="2059"/>
        <v>26530.85</v>
      </c>
      <c r="BM1302" s="98">
        <f t="shared" si="2060"/>
        <v>28078.46</v>
      </c>
      <c r="BN1302" s="98">
        <f t="shared" si="2061"/>
        <v>1954.86</v>
      </c>
      <c r="BO1302" s="98">
        <f t="shared" si="2062"/>
        <v>1654.1</v>
      </c>
      <c r="BP1302" s="98">
        <f t="shared" si="2063"/>
        <v>1493.46</v>
      </c>
      <c r="BQ1302" s="98">
        <f t="shared" si="2064"/>
        <v>0</v>
      </c>
      <c r="BR1302" s="98">
        <f t="shared" si="2064"/>
        <v>0</v>
      </c>
      <c r="BS1302" s="98">
        <f t="shared" si="2064"/>
        <v>0</v>
      </c>
      <c r="BT1302" s="98">
        <f t="shared" si="2065"/>
        <v>0</v>
      </c>
      <c r="BU1302" s="98">
        <f t="shared" si="2065"/>
        <v>0</v>
      </c>
      <c r="BV1302" s="98">
        <f t="shared" si="2065"/>
        <v>0</v>
      </c>
      <c r="BW1302" s="103"/>
      <c r="BX1302" s="103"/>
      <c r="BY1302" s="103"/>
      <c r="BZ1302" s="98">
        <f t="shared" si="2066"/>
        <v>0</v>
      </c>
      <c r="CA1302" s="98">
        <f t="shared" si="2067"/>
        <v>0</v>
      </c>
      <c r="CB1302" s="98">
        <f t="shared" si="2068"/>
        <v>0</v>
      </c>
      <c r="CC1302" s="98">
        <f t="shared" si="2069"/>
        <v>0</v>
      </c>
      <c r="CD1302" s="98">
        <f t="shared" si="2070"/>
        <v>0</v>
      </c>
      <c r="CE1302" s="98">
        <f t="shared" si="2071"/>
        <v>0</v>
      </c>
      <c r="CF1302" s="98">
        <f t="shared" si="2072"/>
        <v>25273.53</v>
      </c>
      <c r="CG1302" s="98">
        <f t="shared" si="2073"/>
        <v>26585.16</v>
      </c>
      <c r="CH1302" s="98">
        <f t="shared" si="2074"/>
        <v>28199.15</v>
      </c>
      <c r="CI1302" s="98">
        <f t="shared" si="2075"/>
        <v>2772.75</v>
      </c>
      <c r="CJ1302" s="98">
        <f t="shared" si="2076"/>
        <v>2294.35</v>
      </c>
      <c r="CK1302" s="98">
        <f t="shared" si="2077"/>
        <v>2148.61</v>
      </c>
      <c r="CL1302" s="98">
        <f t="shared" si="2078"/>
        <v>0</v>
      </c>
      <c r="CM1302" s="98">
        <f t="shared" si="2078"/>
        <v>0</v>
      </c>
      <c r="CN1302" s="98">
        <f t="shared" si="2078"/>
        <v>0</v>
      </c>
      <c r="CO1302" s="98">
        <f t="shared" si="2079"/>
        <v>0</v>
      </c>
      <c r="CP1302" s="98">
        <f t="shared" si="2079"/>
        <v>0</v>
      </c>
      <c r="CQ1302" s="98">
        <f t="shared" si="2079"/>
        <v>0</v>
      </c>
      <c r="CR1302" s="103"/>
      <c r="CS1302" s="103"/>
      <c r="CT1302" s="103"/>
      <c r="CU1302" s="98">
        <f t="shared" si="2080"/>
        <v>0</v>
      </c>
      <c r="CV1302" s="98">
        <f t="shared" si="2081"/>
        <v>0</v>
      </c>
      <c r="CW1302" s="98">
        <f t="shared" si="2082"/>
        <v>0</v>
      </c>
      <c r="CX1302" s="98">
        <f t="shared" si="2083"/>
        <v>0</v>
      </c>
      <c r="CY1302" s="98">
        <f t="shared" si="2084"/>
        <v>0</v>
      </c>
      <c r="CZ1302" s="98">
        <f t="shared" si="2085"/>
        <v>0</v>
      </c>
      <c r="DA1302" s="98">
        <f t="shared" si="2086"/>
        <v>25018.65</v>
      </c>
      <c r="DB1302" s="98">
        <f t="shared" si="2087"/>
        <v>26225.3</v>
      </c>
      <c r="DC1302" s="98">
        <f t="shared" si="2088"/>
        <v>27711.54</v>
      </c>
      <c r="DD1302" s="98">
        <f t="shared" si="2089"/>
        <v>1690.08</v>
      </c>
      <c r="DE1302" s="98">
        <f t="shared" si="2090"/>
        <v>1407.33</v>
      </c>
      <c r="DF1302" s="98">
        <f t="shared" si="2091"/>
        <v>1285.97</v>
      </c>
      <c r="DG1302" s="98">
        <f t="shared" si="2092"/>
        <v>0</v>
      </c>
      <c r="DH1302" s="98">
        <f t="shared" si="2092"/>
        <v>0</v>
      </c>
      <c r="DI1302" s="98">
        <f t="shared" si="2092"/>
        <v>0</v>
      </c>
      <c r="DJ1302" s="98">
        <f t="shared" si="2093"/>
        <v>0</v>
      </c>
      <c r="DK1302" s="98">
        <f t="shared" si="2093"/>
        <v>0</v>
      </c>
      <c r="DL1302" s="98">
        <f t="shared" si="2093"/>
        <v>0</v>
      </c>
      <c r="DM1302" s="103"/>
      <c r="DN1302" s="103"/>
      <c r="DO1302" s="103"/>
      <c r="DP1302" s="98">
        <f t="shared" si="2094"/>
        <v>0</v>
      </c>
      <c r="DQ1302" s="98">
        <f t="shared" si="2095"/>
        <v>0</v>
      </c>
      <c r="DR1302" s="98">
        <f t="shared" si="2096"/>
        <v>0</v>
      </c>
      <c r="DS1302" s="98">
        <f t="shared" si="2097"/>
        <v>0</v>
      </c>
      <c r="DT1302" s="98">
        <f t="shared" si="2098"/>
        <v>0</v>
      </c>
      <c r="DU1302" s="98">
        <f t="shared" si="2099"/>
        <v>0</v>
      </c>
      <c r="DV1302" s="98">
        <f t="shared" si="2100"/>
        <v>25410.53</v>
      </c>
      <c r="DW1302" s="98">
        <f t="shared" si="2101"/>
        <v>26773.93</v>
      </c>
      <c r="DX1302" s="98">
        <f t="shared" si="2102"/>
        <v>28450.400000000001</v>
      </c>
      <c r="DY1302" s="98">
        <f t="shared" si="2103"/>
        <v>2335.0100000000002</v>
      </c>
      <c r="DZ1302" s="98">
        <f t="shared" si="2104"/>
        <v>1936.23</v>
      </c>
      <c r="EA1302" s="98">
        <f t="shared" si="2105"/>
        <v>1782.12</v>
      </c>
      <c r="EB1302" s="98">
        <f t="shared" si="2106"/>
        <v>0</v>
      </c>
      <c r="EC1302" s="98">
        <f t="shared" si="2106"/>
        <v>0</v>
      </c>
      <c r="ED1302" s="98">
        <f t="shared" si="2106"/>
        <v>0</v>
      </c>
      <c r="EE1302" s="98">
        <f t="shared" si="2107"/>
        <v>0</v>
      </c>
      <c r="EF1302" s="98">
        <f t="shared" si="2107"/>
        <v>0</v>
      </c>
      <c r="EG1302" s="98">
        <f t="shared" si="2107"/>
        <v>0</v>
      </c>
      <c r="EH1302" s="103"/>
      <c r="EI1302" s="103"/>
      <c r="EJ1302" s="103"/>
      <c r="EK1302" s="98">
        <f t="shared" si="2108"/>
        <v>0</v>
      </c>
      <c r="EL1302" s="98">
        <f t="shared" si="2109"/>
        <v>0</v>
      </c>
      <c r="EM1302" s="98">
        <f t="shared" si="2110"/>
        <v>0</v>
      </c>
      <c r="EN1302" s="98">
        <f t="shared" si="2111"/>
        <v>0</v>
      </c>
      <c r="EO1302" s="98">
        <f t="shared" si="2112"/>
        <v>0</v>
      </c>
      <c r="EP1302" s="98">
        <f t="shared" si="2113"/>
        <v>0</v>
      </c>
      <c r="EQ1302" s="98">
        <f t="shared" si="2114"/>
        <v>25515.82</v>
      </c>
      <c r="ER1302" s="98">
        <f t="shared" si="2115"/>
        <v>26922.53</v>
      </c>
      <c r="ES1302" s="98">
        <f t="shared" si="2116"/>
        <v>28652.37</v>
      </c>
      <c r="ET1302" s="98">
        <f t="shared" si="2117"/>
        <v>2088.0500000000002</v>
      </c>
      <c r="EU1302" s="98">
        <f t="shared" si="2118"/>
        <v>1765.84</v>
      </c>
      <c r="EV1302" s="98">
        <f t="shared" si="2119"/>
        <v>1597.42</v>
      </c>
      <c r="EW1302" s="98">
        <f t="shared" si="2120"/>
        <v>0</v>
      </c>
      <c r="EX1302" s="98">
        <f t="shared" si="2120"/>
        <v>0</v>
      </c>
      <c r="EY1302" s="98">
        <f t="shared" si="2120"/>
        <v>0</v>
      </c>
      <c r="EZ1302" s="98">
        <f t="shared" si="2121"/>
        <v>0</v>
      </c>
      <c r="FA1302" s="98">
        <f t="shared" si="2121"/>
        <v>0</v>
      </c>
      <c r="FB1302" s="98">
        <f t="shared" si="2121"/>
        <v>0</v>
      </c>
      <c r="FC1302" s="103"/>
      <c r="FD1302" s="103"/>
      <c r="FE1302" s="103"/>
      <c r="FF1302" s="98">
        <f t="shared" si="2122"/>
        <v>0</v>
      </c>
      <c r="FG1302" s="98">
        <f t="shared" si="2123"/>
        <v>0</v>
      </c>
      <c r="FH1302" s="98">
        <f t="shared" si="2124"/>
        <v>0</v>
      </c>
      <c r="FI1302" s="98">
        <f t="shared" si="2125"/>
        <v>0</v>
      </c>
      <c r="FJ1302" s="98">
        <f t="shared" si="2126"/>
        <v>0</v>
      </c>
      <c r="FK1302" s="98">
        <f t="shared" si="2127"/>
        <v>0</v>
      </c>
      <c r="FL1302" s="98">
        <f t="shared" si="2128"/>
        <v>25406.240000000002</v>
      </c>
      <c r="FM1302" s="98">
        <f t="shared" si="2129"/>
        <v>26623.93</v>
      </c>
      <c r="FN1302" s="98">
        <f t="shared" si="2130"/>
        <v>28124.62</v>
      </c>
      <c r="FO1302" s="98">
        <f t="shared" si="2131"/>
        <v>1486.32</v>
      </c>
      <c r="FP1302" s="98">
        <f t="shared" si="2132"/>
        <v>1243.46</v>
      </c>
      <c r="FQ1302" s="98">
        <f t="shared" si="2133"/>
        <v>1087.57</v>
      </c>
      <c r="FR1302" s="98">
        <f t="shared" si="2134"/>
        <v>0</v>
      </c>
      <c r="FS1302" s="98">
        <f t="shared" si="2134"/>
        <v>0</v>
      </c>
      <c r="FT1302" s="98">
        <f t="shared" si="2134"/>
        <v>0</v>
      </c>
      <c r="FU1302" s="98">
        <f t="shared" si="2135"/>
        <v>0</v>
      </c>
      <c r="FV1302" s="98">
        <f t="shared" si="2135"/>
        <v>0</v>
      </c>
      <c r="FW1302" s="98">
        <f t="shared" si="2135"/>
        <v>0</v>
      </c>
      <c r="FX1302" s="103"/>
      <c r="FY1302" s="103"/>
      <c r="FZ1302" s="103"/>
      <c r="GA1302" s="98">
        <f t="shared" si="2136"/>
        <v>0</v>
      </c>
      <c r="GB1302" s="98">
        <f t="shared" si="2137"/>
        <v>0</v>
      </c>
      <c r="GC1302" s="98">
        <f t="shared" si="2138"/>
        <v>0</v>
      </c>
      <c r="GD1302" s="98">
        <f t="shared" si="2139"/>
        <v>0</v>
      </c>
      <c r="GE1302" s="98">
        <f t="shared" si="2140"/>
        <v>0</v>
      </c>
      <c r="GF1302" s="98">
        <f t="shared" si="2141"/>
        <v>0</v>
      </c>
      <c r="GG1302" s="98">
        <f t="shared" si="2142"/>
        <v>25039.87</v>
      </c>
      <c r="GH1302" s="98">
        <f t="shared" si="2143"/>
        <v>26239.47</v>
      </c>
      <c r="GI1302" s="98">
        <f t="shared" si="2144"/>
        <v>27716.44</v>
      </c>
      <c r="GJ1302" s="98">
        <f t="shared" si="2145"/>
        <v>2450.14</v>
      </c>
      <c r="GK1302" s="98">
        <f t="shared" si="2146"/>
        <v>2056.92</v>
      </c>
      <c r="GL1302" s="98">
        <f t="shared" si="2147"/>
        <v>1824.27</v>
      </c>
      <c r="GM1302" s="98">
        <f t="shared" si="2148"/>
        <v>0</v>
      </c>
      <c r="GN1302" s="98">
        <f t="shared" si="2148"/>
        <v>0</v>
      </c>
      <c r="GO1302" s="98">
        <f t="shared" si="2148"/>
        <v>0</v>
      </c>
      <c r="GP1302" s="98">
        <f t="shared" si="2149"/>
        <v>0</v>
      </c>
      <c r="GQ1302" s="98">
        <f t="shared" si="2149"/>
        <v>0</v>
      </c>
      <c r="GR1302" s="98">
        <f t="shared" si="2149"/>
        <v>0</v>
      </c>
      <c r="GS1302" s="103"/>
      <c r="GT1302" s="103"/>
      <c r="GU1302" s="103"/>
      <c r="GV1302" s="98">
        <f t="shared" si="2150"/>
        <v>0</v>
      </c>
      <c r="GW1302" s="98">
        <f t="shared" si="2151"/>
        <v>0</v>
      </c>
      <c r="GX1302" s="98">
        <f t="shared" si="2152"/>
        <v>0</v>
      </c>
      <c r="GY1302" s="98">
        <f t="shared" si="2153"/>
        <v>0</v>
      </c>
      <c r="GZ1302" s="98">
        <f t="shared" si="2154"/>
        <v>0</v>
      </c>
      <c r="HA1302" s="98">
        <f t="shared" si="2155"/>
        <v>0</v>
      </c>
      <c r="HB1302" s="98">
        <f t="shared" si="2156"/>
        <v>25410.95</v>
      </c>
      <c r="HC1302" s="98">
        <f t="shared" si="2157"/>
        <v>26664.97</v>
      </c>
      <c r="HD1302" s="98">
        <f t="shared" si="2158"/>
        <v>28209.599999999999</v>
      </c>
      <c r="HE1302" s="98">
        <f t="shared" si="2159"/>
        <v>2090.08</v>
      </c>
      <c r="HF1302" s="98">
        <f t="shared" si="2160"/>
        <v>1733.91</v>
      </c>
      <c r="HG1302" s="98">
        <f t="shared" si="2161"/>
        <v>1510.65</v>
      </c>
      <c r="HH1302" s="98">
        <f t="shared" si="2162"/>
        <v>0</v>
      </c>
      <c r="HI1302" s="98">
        <f t="shared" si="2162"/>
        <v>0</v>
      </c>
      <c r="HJ1302" s="98">
        <f t="shared" si="2162"/>
        <v>0</v>
      </c>
      <c r="HK1302" s="98">
        <f t="shared" si="2163"/>
        <v>0</v>
      </c>
      <c r="HL1302" s="98">
        <f t="shared" si="2163"/>
        <v>0</v>
      </c>
      <c r="HM1302" s="98">
        <f t="shared" si="2163"/>
        <v>0</v>
      </c>
      <c r="HN1302" s="103"/>
      <c r="HO1302" s="103"/>
      <c r="HP1302" s="103"/>
      <c r="HQ1302" s="98">
        <f t="shared" si="2164"/>
        <v>0</v>
      </c>
      <c r="HR1302" s="98">
        <f t="shared" si="2165"/>
        <v>0</v>
      </c>
      <c r="HS1302" s="98">
        <f t="shared" si="2166"/>
        <v>0</v>
      </c>
      <c r="HT1302" s="98">
        <f t="shared" si="2167"/>
        <v>0</v>
      </c>
      <c r="HU1302" s="98">
        <f t="shared" si="2168"/>
        <v>0</v>
      </c>
      <c r="HV1302" s="98">
        <f t="shared" si="2169"/>
        <v>0</v>
      </c>
      <c r="HW1302" s="98">
        <f t="shared" si="2170"/>
        <v>25420.2</v>
      </c>
      <c r="HX1302" s="98">
        <f t="shared" si="2171"/>
        <v>26769.8</v>
      </c>
      <c r="HY1302" s="98">
        <f t="shared" si="2172"/>
        <v>28429.09</v>
      </c>
      <c r="HZ1302" s="98">
        <f t="shared" si="2173"/>
        <v>2288.1</v>
      </c>
      <c r="IA1302" s="98">
        <f t="shared" si="2174"/>
        <v>1927.44</v>
      </c>
      <c r="IB1302" s="98">
        <f t="shared" si="2175"/>
        <v>1736.48</v>
      </c>
      <c r="IC1302" s="98">
        <f t="shared" si="2176"/>
        <v>0</v>
      </c>
      <c r="ID1302" s="98">
        <f t="shared" si="2176"/>
        <v>0</v>
      </c>
      <c r="IE1302" s="98">
        <f t="shared" si="2176"/>
        <v>0</v>
      </c>
      <c r="IF1302" s="98">
        <f t="shared" si="2177"/>
        <v>0</v>
      </c>
      <c r="IG1302" s="98">
        <f t="shared" si="2177"/>
        <v>0</v>
      </c>
      <c r="IH1302" s="98">
        <f t="shared" si="2177"/>
        <v>0</v>
      </c>
      <c r="II1302" s="103">
        <v>46</v>
      </c>
      <c r="IJ1302" s="103">
        <v>46</v>
      </c>
      <c r="IK1302" s="103">
        <v>46</v>
      </c>
      <c r="IL1302" s="98">
        <f t="shared" si="2178"/>
        <v>1039922</v>
      </c>
      <c r="IM1302" s="98">
        <f t="shared" si="2179"/>
        <v>1047788</v>
      </c>
      <c r="IN1302" s="98">
        <f t="shared" si="2180"/>
        <v>1058046</v>
      </c>
      <c r="IO1302" s="98">
        <f t="shared" si="2181"/>
        <v>119550.78</v>
      </c>
      <c r="IP1302" s="98">
        <f t="shared" si="2182"/>
        <v>119550.78</v>
      </c>
      <c r="IQ1302" s="98">
        <f t="shared" si="2183"/>
        <v>119550.78</v>
      </c>
      <c r="IR1302" s="98">
        <f t="shared" si="2184"/>
        <v>24834.78</v>
      </c>
      <c r="IS1302" s="98">
        <f t="shared" si="2185"/>
        <v>25978.68</v>
      </c>
      <c r="IT1302" s="98">
        <f t="shared" si="2186"/>
        <v>27386.84</v>
      </c>
      <c r="IU1302" s="98">
        <f t="shared" si="2187"/>
        <v>6798.62</v>
      </c>
      <c r="IV1302" s="98">
        <f t="shared" si="2188"/>
        <v>5845.86</v>
      </c>
      <c r="IW1302" s="98">
        <f t="shared" si="2189"/>
        <v>5536.33</v>
      </c>
      <c r="IX1302" s="98">
        <f t="shared" si="2190"/>
        <v>1142399.8799999999</v>
      </c>
      <c r="IY1302" s="98">
        <f t="shared" si="2190"/>
        <v>1195019.28</v>
      </c>
      <c r="IZ1302" s="98">
        <f t="shared" si="2190"/>
        <v>1259794.6399999999</v>
      </c>
      <c r="JA1302" s="98">
        <f t="shared" si="2191"/>
        <v>312736.52</v>
      </c>
      <c r="JB1302" s="98">
        <f t="shared" si="2191"/>
        <v>268909.56</v>
      </c>
      <c r="JC1302" s="98">
        <f t="shared" si="2191"/>
        <v>254671.18</v>
      </c>
      <c r="JD1302" s="103"/>
      <c r="JE1302" s="103"/>
      <c r="JF1302" s="103"/>
      <c r="JG1302" s="98">
        <f t="shared" si="2192"/>
        <v>0</v>
      </c>
      <c r="JH1302" s="98">
        <f t="shared" si="2193"/>
        <v>0</v>
      </c>
      <c r="JI1302" s="98">
        <f t="shared" si="2194"/>
        <v>0</v>
      </c>
      <c r="JJ1302" s="98">
        <f t="shared" si="2195"/>
        <v>0</v>
      </c>
      <c r="JK1302" s="98">
        <f t="shared" si="2196"/>
        <v>0</v>
      </c>
      <c r="JL1302" s="98">
        <f t="shared" si="2197"/>
        <v>0</v>
      </c>
      <c r="JM1302" s="98">
        <f t="shared" si="2198"/>
        <v>25213.32</v>
      </c>
      <c r="JN1302" s="98">
        <f t="shared" si="2199"/>
        <v>26504.21</v>
      </c>
      <c r="JO1302" s="98">
        <f t="shared" si="2200"/>
        <v>28094.02</v>
      </c>
      <c r="JP1302" s="98">
        <f t="shared" si="2201"/>
        <v>1826.45</v>
      </c>
      <c r="JQ1302" s="98">
        <f t="shared" si="2202"/>
        <v>1504.05</v>
      </c>
      <c r="JR1302" s="98">
        <f t="shared" si="2203"/>
        <v>1313.08</v>
      </c>
      <c r="JS1302" s="98">
        <f t="shared" si="2204"/>
        <v>0</v>
      </c>
      <c r="JT1302" s="98">
        <f t="shared" si="2204"/>
        <v>0</v>
      </c>
      <c r="JU1302" s="98">
        <f t="shared" si="2204"/>
        <v>0</v>
      </c>
      <c r="JV1302" s="98">
        <f t="shared" si="2205"/>
        <v>0</v>
      </c>
      <c r="JW1302" s="98">
        <f t="shared" si="2205"/>
        <v>0</v>
      </c>
      <c r="JX1302" s="98">
        <f t="shared" si="2205"/>
        <v>0</v>
      </c>
      <c r="JY1302" s="103"/>
      <c r="JZ1302" s="103"/>
      <c r="KA1302" s="103"/>
      <c r="KB1302" s="98">
        <f t="shared" si="2206"/>
        <v>0</v>
      </c>
      <c r="KC1302" s="98">
        <f t="shared" si="2207"/>
        <v>0</v>
      </c>
      <c r="KD1302" s="98">
        <f t="shared" si="2208"/>
        <v>0</v>
      </c>
      <c r="KE1302" s="98">
        <f t="shared" si="2209"/>
        <v>0</v>
      </c>
      <c r="KF1302" s="98">
        <f t="shared" si="2210"/>
        <v>0</v>
      </c>
      <c r="KG1302" s="98">
        <f t="shared" si="2211"/>
        <v>0</v>
      </c>
      <c r="KH1302" s="98">
        <f t="shared" si="2212"/>
        <v>25309.26</v>
      </c>
      <c r="KI1302" s="98">
        <f t="shared" si="2213"/>
        <v>26664.37</v>
      </c>
      <c r="KJ1302" s="98">
        <f t="shared" si="2214"/>
        <v>28331.1</v>
      </c>
      <c r="KK1302" s="98">
        <f t="shared" si="2215"/>
        <v>1603.7</v>
      </c>
      <c r="KL1302" s="98">
        <f t="shared" si="2216"/>
        <v>1341.52</v>
      </c>
      <c r="KM1302" s="98">
        <f t="shared" si="2217"/>
        <v>1191.57</v>
      </c>
      <c r="KN1302" s="98">
        <f t="shared" si="2218"/>
        <v>0</v>
      </c>
      <c r="KO1302" s="98">
        <f t="shared" si="2218"/>
        <v>0</v>
      </c>
      <c r="KP1302" s="98">
        <f t="shared" si="2218"/>
        <v>0</v>
      </c>
      <c r="KQ1302" s="98">
        <f t="shared" si="2219"/>
        <v>0</v>
      </c>
      <c r="KR1302" s="98">
        <f t="shared" si="2219"/>
        <v>0</v>
      </c>
      <c r="KS1302" s="98">
        <f t="shared" si="2219"/>
        <v>0</v>
      </c>
      <c r="KT1302" s="103"/>
      <c r="KU1302" s="103"/>
      <c r="KV1302" s="103"/>
      <c r="KW1302" s="98">
        <f t="shared" si="2220"/>
        <v>0</v>
      </c>
      <c r="KX1302" s="98">
        <f t="shared" si="2221"/>
        <v>0</v>
      </c>
      <c r="KY1302" s="98">
        <f t="shared" si="2222"/>
        <v>0</v>
      </c>
      <c r="KZ1302" s="98">
        <f t="shared" si="2223"/>
        <v>0</v>
      </c>
      <c r="LA1302" s="98">
        <f t="shared" si="2224"/>
        <v>0</v>
      </c>
      <c r="LB1302" s="98">
        <f t="shared" si="2225"/>
        <v>0</v>
      </c>
      <c r="LC1302" s="98">
        <f t="shared" si="2226"/>
        <v>25470.720000000001</v>
      </c>
      <c r="LD1302" s="98">
        <f t="shared" si="2227"/>
        <v>26889.77</v>
      </c>
      <c r="LE1302" s="98">
        <f t="shared" si="2228"/>
        <v>28634.78</v>
      </c>
      <c r="LF1302" s="98">
        <f t="shared" si="2229"/>
        <v>3421.5</v>
      </c>
      <c r="LG1302" s="98">
        <f t="shared" si="2230"/>
        <v>2857.69</v>
      </c>
      <c r="LH1302" s="98">
        <f t="shared" si="2231"/>
        <v>2511.38</v>
      </c>
      <c r="LI1302" s="98">
        <f t="shared" si="2232"/>
        <v>0</v>
      </c>
      <c r="LJ1302" s="98">
        <f t="shared" si="2232"/>
        <v>0</v>
      </c>
      <c r="LK1302" s="98">
        <f t="shared" si="2232"/>
        <v>0</v>
      </c>
      <c r="LL1302" s="98">
        <f t="shared" si="2233"/>
        <v>0</v>
      </c>
      <c r="LM1302" s="98">
        <f t="shared" si="2233"/>
        <v>0</v>
      </c>
      <c r="LN1302" s="98">
        <f t="shared" si="2233"/>
        <v>0</v>
      </c>
      <c r="LO1302" s="103"/>
      <c r="LP1302" s="103"/>
      <c r="LQ1302" s="103"/>
      <c r="LR1302" s="98">
        <f t="shared" si="2234"/>
        <v>0</v>
      </c>
      <c r="LS1302" s="98">
        <f t="shared" si="2235"/>
        <v>0</v>
      </c>
      <c r="LT1302" s="98">
        <f t="shared" si="2236"/>
        <v>0</v>
      </c>
      <c r="LU1302" s="98">
        <f t="shared" si="2237"/>
        <v>0</v>
      </c>
      <c r="LV1302" s="98">
        <f t="shared" si="2238"/>
        <v>0</v>
      </c>
      <c r="LW1302" s="98">
        <f t="shared" si="2239"/>
        <v>0</v>
      </c>
      <c r="LX1302" s="98">
        <f t="shared" si="2240"/>
        <v>24794.1</v>
      </c>
      <c r="LY1302" s="98">
        <f t="shared" si="2241"/>
        <v>26013.13</v>
      </c>
      <c r="LZ1302" s="98">
        <f t="shared" si="2242"/>
        <v>27514.35</v>
      </c>
      <c r="MA1302" s="98">
        <f t="shared" si="2243"/>
        <v>1895.57</v>
      </c>
      <c r="MB1302" s="98">
        <f t="shared" si="2244"/>
        <v>1637.67</v>
      </c>
      <c r="MC1302" s="98">
        <f t="shared" si="2245"/>
        <v>1519.1</v>
      </c>
      <c r="MD1302" s="98">
        <f t="shared" si="2246"/>
        <v>0</v>
      </c>
      <c r="ME1302" s="98">
        <f t="shared" si="2246"/>
        <v>0</v>
      </c>
      <c r="MF1302" s="98">
        <f t="shared" si="2246"/>
        <v>0</v>
      </c>
      <c r="MG1302" s="98">
        <f t="shared" si="2247"/>
        <v>0</v>
      </c>
      <c r="MH1302" s="98">
        <f t="shared" si="2247"/>
        <v>0</v>
      </c>
      <c r="MI1302" s="98">
        <f t="shared" si="2247"/>
        <v>0</v>
      </c>
      <c r="MJ1302" s="103"/>
      <c r="MK1302" s="103"/>
      <c r="ML1302" s="103"/>
      <c r="MM1302" s="98">
        <f t="shared" si="2248"/>
        <v>0</v>
      </c>
      <c r="MN1302" s="98">
        <f t="shared" si="2249"/>
        <v>0</v>
      </c>
      <c r="MO1302" s="98">
        <f t="shared" si="2250"/>
        <v>0</v>
      </c>
      <c r="MP1302" s="98">
        <f t="shared" si="2251"/>
        <v>0</v>
      </c>
      <c r="MQ1302" s="98">
        <f t="shared" si="2252"/>
        <v>0</v>
      </c>
      <c r="MR1302" s="98">
        <f t="shared" si="2253"/>
        <v>0</v>
      </c>
      <c r="MS1302" s="98">
        <f t="shared" si="2254"/>
        <v>25269.43</v>
      </c>
      <c r="MT1302" s="98">
        <f t="shared" si="2255"/>
        <v>26575.4</v>
      </c>
      <c r="MU1302" s="98">
        <f t="shared" si="2256"/>
        <v>28182.3</v>
      </c>
      <c r="MV1302" s="98">
        <f t="shared" si="2257"/>
        <v>2197.34</v>
      </c>
      <c r="MW1302" s="98">
        <f t="shared" si="2258"/>
        <v>1801.2</v>
      </c>
      <c r="MX1302" s="98">
        <f t="shared" si="2259"/>
        <v>1552.33</v>
      </c>
      <c r="MY1302" s="98">
        <f t="shared" si="2260"/>
        <v>0</v>
      </c>
      <c r="MZ1302" s="98">
        <f t="shared" si="2260"/>
        <v>0</v>
      </c>
      <c r="NA1302" s="98">
        <f t="shared" si="2260"/>
        <v>0</v>
      </c>
      <c r="NB1302" s="98">
        <f t="shared" si="2261"/>
        <v>0</v>
      </c>
      <c r="NC1302" s="98">
        <f t="shared" si="2261"/>
        <v>0</v>
      </c>
      <c r="ND1302" s="98">
        <f t="shared" si="2261"/>
        <v>0</v>
      </c>
      <c r="NE1302" s="103"/>
      <c r="NF1302" s="103"/>
      <c r="NG1302" s="103"/>
      <c r="NH1302" s="98">
        <f t="shared" si="2262"/>
        <v>0</v>
      </c>
      <c r="NI1302" s="98">
        <f t="shared" si="2263"/>
        <v>0</v>
      </c>
      <c r="NJ1302" s="98">
        <f t="shared" si="2264"/>
        <v>0</v>
      </c>
      <c r="NK1302" s="98">
        <f t="shared" si="2265"/>
        <v>0</v>
      </c>
      <c r="NL1302" s="98">
        <f t="shared" si="2266"/>
        <v>0</v>
      </c>
      <c r="NM1302" s="98">
        <f t="shared" si="2267"/>
        <v>0</v>
      </c>
      <c r="NN1302" s="98">
        <f t="shared" si="2268"/>
        <v>25017.71</v>
      </c>
      <c r="NO1302" s="98">
        <f t="shared" si="2269"/>
        <v>26238.53</v>
      </c>
      <c r="NP1302" s="98">
        <f t="shared" si="2270"/>
        <v>27741.31</v>
      </c>
      <c r="NQ1302" s="98">
        <f t="shared" si="2271"/>
        <v>2598.44</v>
      </c>
      <c r="NR1302" s="98">
        <f t="shared" si="2272"/>
        <v>2180.92</v>
      </c>
      <c r="NS1302" s="98">
        <f t="shared" si="2273"/>
        <v>1969.56</v>
      </c>
      <c r="NT1302" s="98">
        <f t="shared" si="2274"/>
        <v>0</v>
      </c>
      <c r="NU1302" s="98">
        <f t="shared" si="2274"/>
        <v>0</v>
      </c>
      <c r="NV1302" s="98">
        <f t="shared" si="2274"/>
        <v>0</v>
      </c>
      <c r="NW1302" s="98">
        <f t="shared" si="2275"/>
        <v>0</v>
      </c>
      <c r="NX1302" s="98">
        <f t="shared" si="2275"/>
        <v>0</v>
      </c>
      <c r="NY1302" s="98">
        <f t="shared" si="2275"/>
        <v>0</v>
      </c>
      <c r="NZ1302" s="103"/>
      <c r="OA1302" s="103"/>
      <c r="OB1302" s="103"/>
      <c r="OC1302" s="98">
        <f t="shared" si="2276"/>
        <v>0</v>
      </c>
      <c r="OD1302" s="98">
        <f t="shared" si="2277"/>
        <v>0</v>
      </c>
      <c r="OE1302" s="98">
        <f t="shared" si="2278"/>
        <v>0</v>
      </c>
      <c r="OF1302" s="98">
        <f t="shared" si="2279"/>
        <v>0</v>
      </c>
      <c r="OG1302" s="98">
        <f t="shared" si="2280"/>
        <v>0</v>
      </c>
      <c r="OH1302" s="98">
        <f t="shared" si="2281"/>
        <v>0</v>
      </c>
      <c r="OI1302" s="98">
        <f t="shared" si="2282"/>
        <v>25143.51</v>
      </c>
      <c r="OJ1302" s="98">
        <f t="shared" si="2283"/>
        <v>26524.49</v>
      </c>
      <c r="OK1302" s="98">
        <f t="shared" si="2284"/>
        <v>28222.14</v>
      </c>
      <c r="OL1302" s="98">
        <f t="shared" si="2285"/>
        <v>2802.43</v>
      </c>
      <c r="OM1302" s="98">
        <f t="shared" si="2286"/>
        <v>2422.41</v>
      </c>
      <c r="ON1302" s="98">
        <f t="shared" si="2287"/>
        <v>2267.7600000000002</v>
      </c>
      <c r="OO1302" s="98">
        <f t="shared" si="2288"/>
        <v>0</v>
      </c>
      <c r="OP1302" s="98">
        <f t="shared" si="2288"/>
        <v>0</v>
      </c>
      <c r="OQ1302" s="98">
        <f t="shared" si="2288"/>
        <v>0</v>
      </c>
      <c r="OR1302" s="98">
        <f t="shared" si="2289"/>
        <v>0</v>
      </c>
      <c r="OS1302" s="98">
        <f t="shared" si="2289"/>
        <v>0</v>
      </c>
      <c r="OT1302" s="98">
        <f t="shared" si="2289"/>
        <v>0</v>
      </c>
      <c r="OU1302" s="103"/>
      <c r="OV1302" s="103"/>
      <c r="OW1302" s="103"/>
      <c r="OX1302" s="98">
        <f t="shared" si="2290"/>
        <v>0</v>
      </c>
      <c r="OY1302" s="98">
        <f t="shared" si="2291"/>
        <v>0</v>
      </c>
      <c r="OZ1302" s="98">
        <f t="shared" si="2292"/>
        <v>0</v>
      </c>
      <c r="PA1302" s="98">
        <f t="shared" si="2293"/>
        <v>0</v>
      </c>
      <c r="PB1302" s="98">
        <f t="shared" si="2294"/>
        <v>0</v>
      </c>
      <c r="PC1302" s="98">
        <f t="shared" si="2295"/>
        <v>0</v>
      </c>
      <c r="PD1302" s="98">
        <f t="shared" si="2296"/>
        <v>25371</v>
      </c>
      <c r="PE1302" s="98">
        <f t="shared" si="2297"/>
        <v>26712.51</v>
      </c>
      <c r="PF1302" s="98">
        <f t="shared" si="2298"/>
        <v>28362</v>
      </c>
      <c r="PG1302" s="98">
        <f t="shared" si="2299"/>
        <v>2454.3000000000002</v>
      </c>
      <c r="PH1302" s="98">
        <f t="shared" si="2300"/>
        <v>2039.76</v>
      </c>
      <c r="PI1302" s="98">
        <f t="shared" si="2301"/>
        <v>1755.43</v>
      </c>
      <c r="PJ1302" s="98">
        <f t="shared" si="2302"/>
        <v>0</v>
      </c>
      <c r="PK1302" s="98">
        <f t="shared" si="2302"/>
        <v>0</v>
      </c>
      <c r="PL1302" s="98">
        <f t="shared" si="2302"/>
        <v>0</v>
      </c>
      <c r="PM1302" s="98">
        <f t="shared" si="2303"/>
        <v>0</v>
      </c>
      <c r="PN1302" s="98">
        <f t="shared" si="2303"/>
        <v>0</v>
      </c>
      <c r="PO1302" s="98">
        <f t="shared" si="2303"/>
        <v>0</v>
      </c>
      <c r="PP1302" s="103"/>
      <c r="PQ1302" s="103"/>
      <c r="PR1302" s="103"/>
      <c r="PS1302" s="98">
        <f t="shared" si="2304"/>
        <v>0</v>
      </c>
      <c r="PT1302" s="98">
        <f t="shared" si="2305"/>
        <v>0</v>
      </c>
      <c r="PU1302" s="98">
        <f t="shared" si="2306"/>
        <v>0</v>
      </c>
      <c r="PV1302" s="98">
        <f t="shared" si="2307"/>
        <v>0</v>
      </c>
      <c r="PW1302" s="98">
        <f t="shared" si="2308"/>
        <v>0</v>
      </c>
      <c r="PX1302" s="98">
        <f t="shared" si="2309"/>
        <v>0</v>
      </c>
      <c r="PY1302" s="98">
        <f t="shared" si="2310"/>
        <v>25239.15</v>
      </c>
      <c r="PZ1302" s="98">
        <f t="shared" si="2311"/>
        <v>26534.84</v>
      </c>
      <c r="QA1302" s="98">
        <f t="shared" si="2312"/>
        <v>28129</v>
      </c>
      <c r="QB1302" s="98">
        <f t="shared" si="2313"/>
        <v>2837.61</v>
      </c>
      <c r="QC1302" s="98">
        <f t="shared" si="2314"/>
        <v>2401.52</v>
      </c>
      <c r="QD1302" s="98">
        <f t="shared" si="2315"/>
        <v>2192.9</v>
      </c>
      <c r="QE1302" s="98">
        <f t="shared" si="2316"/>
        <v>0</v>
      </c>
      <c r="QF1302" s="98">
        <f t="shared" si="2316"/>
        <v>0</v>
      </c>
      <c r="QG1302" s="98">
        <f t="shared" si="2316"/>
        <v>0</v>
      </c>
      <c r="QH1302" s="98">
        <f t="shared" si="2317"/>
        <v>0</v>
      </c>
      <c r="QI1302" s="98">
        <f t="shared" si="2317"/>
        <v>0</v>
      </c>
      <c r="QJ1302" s="98">
        <f t="shared" si="2317"/>
        <v>0</v>
      </c>
      <c r="QK1302" s="103"/>
      <c r="QL1302" s="103"/>
      <c r="QM1302" s="103"/>
      <c r="QN1302" s="98">
        <f t="shared" si="2318"/>
        <v>0</v>
      </c>
      <c r="QO1302" s="98">
        <f t="shared" si="2319"/>
        <v>0</v>
      </c>
      <c r="QP1302" s="98">
        <f t="shared" si="2320"/>
        <v>0</v>
      </c>
      <c r="QQ1302" s="98">
        <f t="shared" si="2321"/>
        <v>0</v>
      </c>
      <c r="QR1302" s="98">
        <f t="shared" si="2322"/>
        <v>0</v>
      </c>
      <c r="QS1302" s="98">
        <f t="shared" si="2323"/>
        <v>0</v>
      </c>
      <c r="QT1302" s="98">
        <f t="shared" si="2324"/>
        <v>25011.58</v>
      </c>
      <c r="QU1302" s="98">
        <f t="shared" si="2325"/>
        <v>26240.06</v>
      </c>
      <c r="QV1302" s="98">
        <f t="shared" si="2326"/>
        <v>27752.62</v>
      </c>
      <c r="QW1302" s="98">
        <f t="shared" si="2327"/>
        <v>2019.32</v>
      </c>
      <c r="QX1302" s="98">
        <f t="shared" si="2328"/>
        <v>1665.63</v>
      </c>
      <c r="QY1302" s="98">
        <f t="shared" si="2329"/>
        <v>1462.37</v>
      </c>
      <c r="QZ1302" s="98">
        <f t="shared" si="2330"/>
        <v>0</v>
      </c>
      <c r="RA1302" s="98">
        <f t="shared" si="2330"/>
        <v>0</v>
      </c>
      <c r="RB1302" s="98">
        <f t="shared" si="2330"/>
        <v>0</v>
      </c>
      <c r="RC1302" s="98">
        <f t="shared" si="2331"/>
        <v>0</v>
      </c>
      <c r="RD1302" s="98">
        <f t="shared" si="2331"/>
        <v>0</v>
      </c>
      <c r="RE1302" s="98">
        <f t="shared" si="2331"/>
        <v>0</v>
      </c>
      <c r="RF1302" s="103"/>
      <c r="RG1302" s="103"/>
      <c r="RH1302" s="103"/>
      <c r="RI1302" s="98">
        <f t="shared" si="2332"/>
        <v>0</v>
      </c>
      <c r="RJ1302" s="98">
        <f t="shared" si="2333"/>
        <v>0</v>
      </c>
      <c r="RK1302" s="98">
        <f t="shared" si="2334"/>
        <v>0</v>
      </c>
      <c r="RL1302" s="98">
        <f t="shared" si="2335"/>
        <v>0</v>
      </c>
      <c r="RM1302" s="98">
        <f t="shared" si="2336"/>
        <v>0</v>
      </c>
      <c r="RN1302" s="98">
        <f t="shared" si="2337"/>
        <v>0</v>
      </c>
      <c r="RO1302" s="98">
        <f t="shared" si="2338"/>
        <v>25684.89</v>
      </c>
      <c r="RP1302" s="98">
        <f t="shared" si="2339"/>
        <v>26939.61</v>
      </c>
      <c r="RQ1302" s="98">
        <f t="shared" si="2340"/>
        <v>28487.34</v>
      </c>
      <c r="RR1302" s="98">
        <f t="shared" si="2341"/>
        <v>2145.5</v>
      </c>
      <c r="RS1302" s="98">
        <f t="shared" si="2342"/>
        <v>1779.75</v>
      </c>
      <c r="RT1302" s="98">
        <f t="shared" si="2343"/>
        <v>1571.92</v>
      </c>
      <c r="RU1302" s="98">
        <f t="shared" si="2344"/>
        <v>0</v>
      </c>
      <c r="RV1302" s="98">
        <f t="shared" si="2344"/>
        <v>0</v>
      </c>
      <c r="RW1302" s="98">
        <f t="shared" si="2344"/>
        <v>0</v>
      </c>
      <c r="RX1302" s="98">
        <f t="shared" si="2345"/>
        <v>0</v>
      </c>
      <c r="RY1302" s="98">
        <f t="shared" si="2345"/>
        <v>0</v>
      </c>
      <c r="RZ1302" s="98">
        <f t="shared" si="2345"/>
        <v>0</v>
      </c>
      <c r="SA1302" s="103"/>
      <c r="SB1302" s="103"/>
      <c r="SC1302" s="103"/>
      <c r="SD1302" s="98">
        <f t="shared" si="2346"/>
        <v>0</v>
      </c>
      <c r="SE1302" s="98">
        <f t="shared" si="2347"/>
        <v>0</v>
      </c>
      <c r="SF1302" s="98">
        <f t="shared" si="2348"/>
        <v>0</v>
      </c>
      <c r="SG1302" s="98">
        <f t="shared" si="2349"/>
        <v>0</v>
      </c>
      <c r="SH1302" s="98">
        <f t="shared" si="2350"/>
        <v>0</v>
      </c>
      <c r="SI1302" s="98">
        <f t="shared" si="2351"/>
        <v>0</v>
      </c>
      <c r="SJ1302" s="98">
        <f t="shared" si="2352"/>
        <v>25321.31</v>
      </c>
      <c r="SK1302" s="98">
        <f t="shared" si="2353"/>
        <v>26628.19</v>
      </c>
      <c r="SL1302" s="98">
        <f t="shared" si="2354"/>
        <v>28237.83</v>
      </c>
      <c r="SM1302" s="98">
        <f t="shared" si="2355"/>
        <v>3771.64</v>
      </c>
      <c r="SN1302" s="98">
        <f t="shared" si="2356"/>
        <v>3162.78</v>
      </c>
      <c r="SO1302" s="98">
        <f t="shared" si="2357"/>
        <v>2838.19</v>
      </c>
      <c r="SP1302" s="98">
        <f t="shared" si="2358"/>
        <v>0</v>
      </c>
      <c r="SQ1302" s="98">
        <f t="shared" si="2358"/>
        <v>0</v>
      </c>
      <c r="SR1302" s="98">
        <f t="shared" si="2358"/>
        <v>0</v>
      </c>
      <c r="SS1302" s="98">
        <f t="shared" si="2359"/>
        <v>0</v>
      </c>
      <c r="ST1302" s="98">
        <f t="shared" si="2359"/>
        <v>0</v>
      </c>
      <c r="SU1302" s="98">
        <f t="shared" si="2359"/>
        <v>0</v>
      </c>
      <c r="SV1302" s="103"/>
      <c r="SW1302" s="103"/>
      <c r="SX1302" s="103"/>
      <c r="SY1302" s="98">
        <f t="shared" si="2360"/>
        <v>0</v>
      </c>
      <c r="SZ1302" s="98">
        <f t="shared" si="2361"/>
        <v>0</v>
      </c>
      <c r="TA1302" s="98">
        <f t="shared" si="2362"/>
        <v>0</v>
      </c>
      <c r="TB1302" s="98">
        <f t="shared" si="2363"/>
        <v>0</v>
      </c>
      <c r="TC1302" s="98">
        <f t="shared" si="2364"/>
        <v>0</v>
      </c>
      <c r="TD1302" s="98">
        <f t="shared" si="2365"/>
        <v>0</v>
      </c>
      <c r="TE1302" s="98">
        <f t="shared" si="2366"/>
        <v>25139.59</v>
      </c>
      <c r="TF1302" s="98">
        <f t="shared" si="2367"/>
        <v>26393.72</v>
      </c>
      <c r="TG1302" s="98">
        <f t="shared" si="2368"/>
        <v>27937.81</v>
      </c>
      <c r="TH1302" s="98">
        <f t="shared" si="2369"/>
        <v>2327.5500000000002</v>
      </c>
      <c r="TI1302" s="98">
        <f t="shared" si="2370"/>
        <v>1931.04</v>
      </c>
      <c r="TJ1302" s="98">
        <f t="shared" si="2371"/>
        <v>1706.35</v>
      </c>
      <c r="TK1302" s="98">
        <f t="shared" si="2372"/>
        <v>0</v>
      </c>
      <c r="TL1302" s="98">
        <f t="shared" si="2372"/>
        <v>0</v>
      </c>
      <c r="TM1302" s="98">
        <f t="shared" si="2372"/>
        <v>0</v>
      </c>
      <c r="TN1302" s="98">
        <f t="shared" si="2373"/>
        <v>0</v>
      </c>
      <c r="TO1302" s="98">
        <f t="shared" si="2373"/>
        <v>0</v>
      </c>
      <c r="TP1302" s="98">
        <f t="shared" si="2373"/>
        <v>0</v>
      </c>
      <c r="TQ1302" s="103"/>
      <c r="TR1302" s="103"/>
      <c r="TS1302" s="103"/>
      <c r="TT1302" s="98">
        <f t="shared" si="2374"/>
        <v>0</v>
      </c>
      <c r="TU1302" s="98">
        <f t="shared" si="2375"/>
        <v>0</v>
      </c>
      <c r="TV1302" s="98">
        <f t="shared" si="2376"/>
        <v>0</v>
      </c>
      <c r="TW1302" s="98">
        <f t="shared" si="2377"/>
        <v>0</v>
      </c>
      <c r="TX1302" s="98">
        <f t="shared" si="2378"/>
        <v>0</v>
      </c>
      <c r="TY1302" s="98">
        <f t="shared" si="2379"/>
        <v>0</v>
      </c>
      <c r="TZ1302" s="98">
        <f t="shared" si="2380"/>
        <v>24878.94</v>
      </c>
      <c r="UA1302" s="98">
        <f t="shared" si="2381"/>
        <v>26141.599999999999</v>
      </c>
      <c r="UB1302" s="98">
        <f t="shared" si="2382"/>
        <v>27695.67</v>
      </c>
      <c r="UC1302" s="98">
        <f t="shared" si="2383"/>
        <v>2801.02</v>
      </c>
      <c r="UD1302" s="98">
        <f t="shared" si="2384"/>
        <v>2386.04</v>
      </c>
      <c r="UE1302" s="98">
        <f t="shared" si="2385"/>
        <v>2148.58</v>
      </c>
      <c r="UF1302" s="98">
        <f t="shared" si="2386"/>
        <v>0</v>
      </c>
      <c r="UG1302" s="98">
        <f t="shared" si="2386"/>
        <v>0</v>
      </c>
      <c r="UH1302" s="98">
        <f t="shared" si="2386"/>
        <v>0</v>
      </c>
      <c r="UI1302" s="98">
        <f t="shared" si="2387"/>
        <v>0</v>
      </c>
      <c r="UJ1302" s="98">
        <f t="shared" si="2387"/>
        <v>0</v>
      </c>
      <c r="UK1302" s="98">
        <f t="shared" si="2387"/>
        <v>0</v>
      </c>
      <c r="UL1302" s="103"/>
      <c r="UM1302" s="103"/>
      <c r="UN1302" s="103"/>
      <c r="UO1302" s="98">
        <f t="shared" si="2388"/>
        <v>0</v>
      </c>
      <c r="UP1302" s="98">
        <f t="shared" si="2389"/>
        <v>0</v>
      </c>
      <c r="UQ1302" s="98">
        <f t="shared" si="2390"/>
        <v>0</v>
      </c>
      <c r="UR1302" s="98">
        <f t="shared" si="2391"/>
        <v>0</v>
      </c>
      <c r="US1302" s="98">
        <f t="shared" si="2392"/>
        <v>0</v>
      </c>
      <c r="UT1302" s="98">
        <f t="shared" si="2393"/>
        <v>0</v>
      </c>
      <c r="UU1302" s="98">
        <f t="shared" si="2394"/>
        <v>25274.5</v>
      </c>
      <c r="UV1302" s="98">
        <f t="shared" si="2395"/>
        <v>26608.57</v>
      </c>
      <c r="UW1302" s="98">
        <f t="shared" si="2396"/>
        <v>28236.34</v>
      </c>
      <c r="UX1302" s="98">
        <f t="shared" si="2397"/>
        <v>1467.6</v>
      </c>
      <c r="UY1302" s="98">
        <f t="shared" si="2398"/>
        <v>1226.26</v>
      </c>
      <c r="UZ1302" s="98">
        <f t="shared" si="2399"/>
        <v>1053.28</v>
      </c>
      <c r="VA1302" s="98">
        <f t="shared" si="2400"/>
        <v>0</v>
      </c>
      <c r="VB1302" s="98">
        <f t="shared" si="2400"/>
        <v>0</v>
      </c>
      <c r="VC1302" s="98">
        <f t="shared" si="2400"/>
        <v>0</v>
      </c>
      <c r="VD1302" s="98">
        <f t="shared" si="2401"/>
        <v>0</v>
      </c>
      <c r="VE1302" s="98">
        <f t="shared" si="2401"/>
        <v>0</v>
      </c>
      <c r="VF1302" s="98">
        <f t="shared" si="2401"/>
        <v>0</v>
      </c>
      <c r="VG1302" s="103"/>
      <c r="VH1302" s="103"/>
      <c r="VI1302" s="103"/>
      <c r="VJ1302" s="98">
        <f t="shared" si="2402"/>
        <v>0</v>
      </c>
      <c r="VK1302" s="98">
        <f t="shared" si="2403"/>
        <v>0</v>
      </c>
      <c r="VL1302" s="98">
        <f t="shared" si="2404"/>
        <v>0</v>
      </c>
      <c r="VM1302" s="98">
        <f t="shared" si="2405"/>
        <v>0</v>
      </c>
      <c r="VN1302" s="98">
        <f t="shared" si="2406"/>
        <v>0</v>
      </c>
      <c r="VO1302" s="98">
        <f t="shared" si="2407"/>
        <v>0</v>
      </c>
      <c r="VP1302" s="98">
        <f t="shared" si="2408"/>
        <v>24867.21</v>
      </c>
      <c r="VQ1302" s="98">
        <f t="shared" si="2409"/>
        <v>26066.68</v>
      </c>
      <c r="VR1302" s="98">
        <f t="shared" si="2410"/>
        <v>27543.65</v>
      </c>
      <c r="VS1302" s="98">
        <f t="shared" si="2411"/>
        <v>1814.99</v>
      </c>
      <c r="VT1302" s="98">
        <f t="shared" si="2412"/>
        <v>1526.62</v>
      </c>
      <c r="VU1302" s="98">
        <f t="shared" si="2413"/>
        <v>1336.99</v>
      </c>
      <c r="VV1302" s="98">
        <f t="shared" si="2414"/>
        <v>0</v>
      </c>
      <c r="VW1302" s="98">
        <f t="shared" si="2414"/>
        <v>0</v>
      </c>
      <c r="VX1302" s="98">
        <f t="shared" si="2414"/>
        <v>0</v>
      </c>
      <c r="VY1302" s="98">
        <f t="shared" si="2415"/>
        <v>0</v>
      </c>
      <c r="VZ1302" s="98">
        <f t="shared" si="2415"/>
        <v>0</v>
      </c>
      <c r="WA1302" s="98">
        <f t="shared" si="2415"/>
        <v>0</v>
      </c>
      <c r="WB1302" s="103"/>
      <c r="WC1302" s="103"/>
      <c r="WD1302" s="103"/>
      <c r="WE1302" s="98">
        <f t="shared" si="2416"/>
        <v>0</v>
      </c>
      <c r="WF1302" s="98">
        <f t="shared" si="2417"/>
        <v>0</v>
      </c>
      <c r="WG1302" s="98">
        <f t="shared" si="2418"/>
        <v>0</v>
      </c>
      <c r="WH1302" s="98">
        <f t="shared" si="2419"/>
        <v>0</v>
      </c>
      <c r="WI1302" s="98">
        <f t="shared" si="2420"/>
        <v>0</v>
      </c>
      <c r="WJ1302" s="98">
        <f t="shared" si="2421"/>
        <v>0</v>
      </c>
      <c r="WK1302" s="98">
        <f t="shared" si="2422"/>
        <v>25255.61</v>
      </c>
      <c r="WL1302" s="98">
        <f t="shared" si="2423"/>
        <v>26544.68</v>
      </c>
      <c r="WM1302" s="98">
        <f t="shared" si="2424"/>
        <v>28130.05</v>
      </c>
      <c r="WN1302" s="98">
        <f t="shared" si="2425"/>
        <v>2112.2199999999998</v>
      </c>
      <c r="WO1302" s="98">
        <f t="shared" si="2426"/>
        <v>1762.04</v>
      </c>
      <c r="WP1302" s="98">
        <f t="shared" si="2427"/>
        <v>1531.17</v>
      </c>
      <c r="WQ1302" s="98">
        <f t="shared" si="2428"/>
        <v>0</v>
      </c>
      <c r="WR1302" s="98">
        <f t="shared" si="2428"/>
        <v>0</v>
      </c>
      <c r="WS1302" s="98">
        <f t="shared" si="2428"/>
        <v>0</v>
      </c>
      <c r="WT1302" s="98">
        <f t="shared" si="2429"/>
        <v>0</v>
      </c>
      <c r="WU1302" s="98">
        <f t="shared" si="2429"/>
        <v>0</v>
      </c>
      <c r="WV1302" s="98">
        <f t="shared" si="2429"/>
        <v>0</v>
      </c>
      <c r="WW1302" s="103"/>
      <c r="WX1302" s="103"/>
      <c r="WY1302" s="103"/>
      <c r="WZ1302" s="98">
        <f t="shared" si="2430"/>
        <v>0</v>
      </c>
      <c r="XA1302" s="98">
        <f t="shared" si="2431"/>
        <v>0</v>
      </c>
      <c r="XB1302" s="98">
        <f t="shared" si="2432"/>
        <v>0</v>
      </c>
      <c r="XC1302" s="98">
        <f t="shared" si="2433"/>
        <v>0</v>
      </c>
      <c r="XD1302" s="98">
        <f t="shared" si="2434"/>
        <v>0</v>
      </c>
      <c r="XE1302" s="98">
        <f t="shared" si="2435"/>
        <v>0</v>
      </c>
      <c r="XF1302" s="98">
        <f t="shared" si="2436"/>
        <v>25118.84</v>
      </c>
      <c r="XG1302" s="98">
        <f t="shared" si="2437"/>
        <v>26357.77</v>
      </c>
      <c r="XH1302" s="98">
        <f t="shared" si="2438"/>
        <v>27882.67</v>
      </c>
      <c r="XI1302" s="98">
        <f t="shared" si="2439"/>
        <v>1570.55</v>
      </c>
      <c r="XJ1302" s="98">
        <f t="shared" si="2440"/>
        <v>1322.6</v>
      </c>
      <c r="XK1302" s="98">
        <f t="shared" si="2441"/>
        <v>1167.77</v>
      </c>
      <c r="XL1302" s="98">
        <f t="shared" si="2442"/>
        <v>0</v>
      </c>
      <c r="XM1302" s="98">
        <f t="shared" si="2442"/>
        <v>0</v>
      </c>
      <c r="XN1302" s="98">
        <f t="shared" si="2442"/>
        <v>0</v>
      </c>
      <c r="XO1302" s="98">
        <f t="shared" si="2443"/>
        <v>0</v>
      </c>
      <c r="XP1302" s="98">
        <f t="shared" si="2443"/>
        <v>0</v>
      </c>
      <c r="XQ1302" s="98">
        <f t="shared" si="2443"/>
        <v>0</v>
      </c>
      <c r="XR1302" s="103"/>
      <c r="XS1302" s="103"/>
      <c r="XT1302" s="103"/>
      <c r="XU1302" s="98">
        <f t="shared" si="2444"/>
        <v>0</v>
      </c>
      <c r="XV1302" s="98">
        <f t="shared" si="2445"/>
        <v>0</v>
      </c>
      <c r="XW1302" s="98">
        <f t="shared" si="2446"/>
        <v>0</v>
      </c>
      <c r="XX1302" s="98">
        <f t="shared" si="2447"/>
        <v>0</v>
      </c>
      <c r="XY1302" s="98">
        <f t="shared" si="2448"/>
        <v>0</v>
      </c>
      <c r="XZ1302" s="98">
        <f t="shared" si="2449"/>
        <v>0</v>
      </c>
      <c r="YA1302" s="98">
        <f t="shared" si="2450"/>
        <v>0</v>
      </c>
      <c r="YB1302" s="98">
        <f t="shared" si="2451"/>
        <v>0</v>
      </c>
      <c r="YC1302" s="98">
        <f t="shared" si="2452"/>
        <v>0</v>
      </c>
      <c r="YD1302" s="98">
        <f t="shared" si="2453"/>
        <v>0</v>
      </c>
      <c r="YE1302" s="98">
        <f t="shared" si="2454"/>
        <v>0</v>
      </c>
      <c r="YF1302" s="98">
        <f t="shared" si="2455"/>
        <v>0</v>
      </c>
      <c r="YG1302" s="98">
        <f t="shared" si="2456"/>
        <v>0</v>
      </c>
      <c r="YH1302" s="98">
        <f t="shared" si="2456"/>
        <v>0</v>
      </c>
      <c r="YI1302" s="98">
        <f t="shared" si="2456"/>
        <v>0</v>
      </c>
      <c r="YJ1302" s="98">
        <f t="shared" si="2457"/>
        <v>0</v>
      </c>
      <c r="YK1302" s="98">
        <f t="shared" si="2457"/>
        <v>0</v>
      </c>
      <c r="YL1302" s="98">
        <f t="shared" si="2457"/>
        <v>0</v>
      </c>
      <c r="YM1302" s="146">
        <f t="shared" si="2458"/>
        <v>46</v>
      </c>
      <c r="YN1302" s="146">
        <f t="shared" si="2458"/>
        <v>46</v>
      </c>
      <c r="YO1302" s="146">
        <f t="shared" si="2458"/>
        <v>46</v>
      </c>
      <c r="YP1302" s="98">
        <f t="shared" si="2459"/>
        <v>1039922</v>
      </c>
      <c r="YQ1302" s="98">
        <f t="shared" si="2460"/>
        <v>1047788</v>
      </c>
      <c r="YR1302" s="98">
        <f t="shared" si="2461"/>
        <v>1058046</v>
      </c>
      <c r="YS1302" s="98">
        <f t="shared" si="2462"/>
        <v>119550.78</v>
      </c>
      <c r="YT1302" s="98">
        <f t="shared" si="2463"/>
        <v>119550.78</v>
      </c>
      <c r="YU1302" s="98">
        <f t="shared" si="2464"/>
        <v>119550.78</v>
      </c>
      <c r="YV1302" s="98">
        <f t="shared" si="2465"/>
        <v>25216.86</v>
      </c>
      <c r="YW1302" s="98">
        <f t="shared" si="2466"/>
        <v>26501.1</v>
      </c>
      <c r="YX1302" s="98">
        <f t="shared" si="2467"/>
        <v>28080.82</v>
      </c>
      <c r="YY1302" s="98">
        <f t="shared" si="2468"/>
        <v>2265.3000000000002</v>
      </c>
      <c r="YZ1302" s="98">
        <f t="shared" si="2469"/>
        <v>1904.25</v>
      </c>
      <c r="ZA1302" s="98">
        <f t="shared" si="2470"/>
        <v>1705.52</v>
      </c>
      <c r="ZB1302" s="98">
        <f t="shared" si="2471"/>
        <v>1159975.56</v>
      </c>
      <c r="ZC1302" s="98">
        <f t="shared" si="2471"/>
        <v>1219050.6000000001</v>
      </c>
      <c r="ZD1302" s="98">
        <f t="shared" si="2471"/>
        <v>1291717.72</v>
      </c>
      <c r="ZE1302" s="98">
        <f t="shared" si="2472"/>
        <v>104203.8</v>
      </c>
      <c r="ZF1302" s="98">
        <f t="shared" si="2472"/>
        <v>87595.5</v>
      </c>
      <c r="ZG1302" s="98">
        <f t="shared" si="2472"/>
        <v>78453.919999999998</v>
      </c>
    </row>
    <row r="1303" spans="1:683" hidden="1">
      <c r="A1303" s="93" t="s">
        <v>716</v>
      </c>
      <c r="B1303" s="297"/>
      <c r="C1303" s="5"/>
      <c r="D1303" s="652"/>
      <c r="E1303" s="286"/>
      <c r="F1303" s="111">
        <f t="shared" si="2022"/>
        <v>0</v>
      </c>
      <c r="G1303" s="111">
        <f t="shared" si="2022"/>
        <v>0</v>
      </c>
      <c r="H1303" s="111">
        <f t="shared" si="2022"/>
        <v>0</v>
      </c>
      <c r="I1303" s="98">
        <f t="shared" si="2023"/>
        <v>0</v>
      </c>
      <c r="J1303" s="98">
        <f t="shared" si="2023"/>
        <v>0</v>
      </c>
      <c r="K1303" s="98">
        <f t="shared" si="2023"/>
        <v>0</v>
      </c>
      <c r="L1303" s="103"/>
      <c r="M1303" s="103"/>
      <c r="N1303" s="103"/>
      <c r="O1303" s="98">
        <f t="shared" si="2024"/>
        <v>0</v>
      </c>
      <c r="P1303" s="98">
        <f t="shared" si="2025"/>
        <v>0</v>
      </c>
      <c r="Q1303" s="98">
        <f t="shared" si="2026"/>
        <v>0</v>
      </c>
      <c r="R1303" s="98">
        <f t="shared" si="2027"/>
        <v>0</v>
      </c>
      <c r="S1303" s="98">
        <f t="shared" si="2028"/>
        <v>0</v>
      </c>
      <c r="T1303" s="98">
        <f t="shared" si="2029"/>
        <v>0</v>
      </c>
      <c r="U1303" s="98">
        <f t="shared" si="2030"/>
        <v>0</v>
      </c>
      <c r="V1303" s="98">
        <f t="shared" si="2031"/>
        <v>0</v>
      </c>
      <c r="W1303" s="98">
        <f t="shared" si="2032"/>
        <v>0</v>
      </c>
      <c r="X1303" s="98">
        <f t="shared" si="2033"/>
        <v>0</v>
      </c>
      <c r="Y1303" s="98">
        <f t="shared" si="2034"/>
        <v>0</v>
      </c>
      <c r="Z1303" s="98">
        <f t="shared" si="2035"/>
        <v>0</v>
      </c>
      <c r="AA1303" s="98">
        <f t="shared" si="2036"/>
        <v>0</v>
      </c>
      <c r="AB1303" s="98">
        <f t="shared" si="2036"/>
        <v>0</v>
      </c>
      <c r="AC1303" s="98">
        <f t="shared" si="2036"/>
        <v>0</v>
      </c>
      <c r="AD1303" s="98">
        <f t="shared" si="2037"/>
        <v>0</v>
      </c>
      <c r="AE1303" s="98">
        <f t="shared" si="2037"/>
        <v>0</v>
      </c>
      <c r="AF1303" s="98">
        <f t="shared" si="2037"/>
        <v>0</v>
      </c>
      <c r="AG1303" s="103"/>
      <c r="AH1303" s="103"/>
      <c r="AI1303" s="103"/>
      <c r="AJ1303" s="98">
        <f t="shared" si="2038"/>
        <v>0</v>
      </c>
      <c r="AK1303" s="98">
        <f t="shared" si="2039"/>
        <v>0</v>
      </c>
      <c r="AL1303" s="98">
        <f t="shared" si="2040"/>
        <v>0</v>
      </c>
      <c r="AM1303" s="98">
        <f t="shared" si="2041"/>
        <v>0</v>
      </c>
      <c r="AN1303" s="98">
        <f t="shared" si="2042"/>
        <v>0</v>
      </c>
      <c r="AO1303" s="98">
        <f t="shared" si="2043"/>
        <v>0</v>
      </c>
      <c r="AP1303" s="98">
        <f t="shared" si="2044"/>
        <v>0</v>
      </c>
      <c r="AQ1303" s="98">
        <f t="shared" si="2045"/>
        <v>0</v>
      </c>
      <c r="AR1303" s="98">
        <f t="shared" si="2046"/>
        <v>0</v>
      </c>
      <c r="AS1303" s="98">
        <f t="shared" si="2047"/>
        <v>0</v>
      </c>
      <c r="AT1303" s="98">
        <f t="shared" si="2048"/>
        <v>0</v>
      </c>
      <c r="AU1303" s="98">
        <f t="shared" si="2049"/>
        <v>0</v>
      </c>
      <c r="AV1303" s="98">
        <f t="shared" si="2050"/>
        <v>0</v>
      </c>
      <c r="AW1303" s="98">
        <f t="shared" si="2050"/>
        <v>0</v>
      </c>
      <c r="AX1303" s="98">
        <f t="shared" si="2050"/>
        <v>0</v>
      </c>
      <c r="AY1303" s="98">
        <f t="shared" si="2051"/>
        <v>0</v>
      </c>
      <c r="AZ1303" s="98">
        <f t="shared" si="2051"/>
        <v>0</v>
      </c>
      <c r="BA1303" s="98">
        <f t="shared" si="2051"/>
        <v>0</v>
      </c>
      <c r="BB1303" s="103"/>
      <c r="BC1303" s="103"/>
      <c r="BD1303" s="103"/>
      <c r="BE1303" s="98">
        <f t="shared" si="2052"/>
        <v>0</v>
      </c>
      <c r="BF1303" s="98">
        <f t="shared" si="2053"/>
        <v>0</v>
      </c>
      <c r="BG1303" s="98">
        <f t="shared" si="2054"/>
        <v>0</v>
      </c>
      <c r="BH1303" s="98">
        <f t="shared" si="2055"/>
        <v>0</v>
      </c>
      <c r="BI1303" s="98">
        <f t="shared" si="2056"/>
        <v>0</v>
      </c>
      <c r="BJ1303" s="98">
        <f t="shared" si="2057"/>
        <v>0</v>
      </c>
      <c r="BK1303" s="98">
        <f t="shared" si="2058"/>
        <v>0</v>
      </c>
      <c r="BL1303" s="98">
        <f t="shared" si="2059"/>
        <v>0</v>
      </c>
      <c r="BM1303" s="98">
        <f t="shared" si="2060"/>
        <v>0</v>
      </c>
      <c r="BN1303" s="98">
        <f t="shared" si="2061"/>
        <v>0</v>
      </c>
      <c r="BO1303" s="98">
        <f t="shared" si="2062"/>
        <v>0</v>
      </c>
      <c r="BP1303" s="98">
        <f t="shared" si="2063"/>
        <v>0</v>
      </c>
      <c r="BQ1303" s="98">
        <f t="shared" si="2064"/>
        <v>0</v>
      </c>
      <c r="BR1303" s="98">
        <f t="shared" si="2064"/>
        <v>0</v>
      </c>
      <c r="BS1303" s="98">
        <f t="shared" si="2064"/>
        <v>0</v>
      </c>
      <c r="BT1303" s="98">
        <f t="shared" si="2065"/>
        <v>0</v>
      </c>
      <c r="BU1303" s="98">
        <f t="shared" si="2065"/>
        <v>0</v>
      </c>
      <c r="BV1303" s="98">
        <f t="shared" si="2065"/>
        <v>0</v>
      </c>
      <c r="BW1303" s="103"/>
      <c r="BX1303" s="103"/>
      <c r="BY1303" s="103"/>
      <c r="BZ1303" s="98">
        <f t="shared" si="2066"/>
        <v>0</v>
      </c>
      <c r="CA1303" s="98">
        <f t="shared" si="2067"/>
        <v>0</v>
      </c>
      <c r="CB1303" s="98">
        <f t="shared" si="2068"/>
        <v>0</v>
      </c>
      <c r="CC1303" s="98">
        <f t="shared" si="2069"/>
        <v>0</v>
      </c>
      <c r="CD1303" s="98">
        <f t="shared" si="2070"/>
        <v>0</v>
      </c>
      <c r="CE1303" s="98">
        <f t="shared" si="2071"/>
        <v>0</v>
      </c>
      <c r="CF1303" s="98">
        <f t="shared" si="2072"/>
        <v>0</v>
      </c>
      <c r="CG1303" s="98">
        <f t="shared" si="2073"/>
        <v>0</v>
      </c>
      <c r="CH1303" s="98">
        <f t="shared" si="2074"/>
        <v>0</v>
      </c>
      <c r="CI1303" s="98">
        <f t="shared" si="2075"/>
        <v>0</v>
      </c>
      <c r="CJ1303" s="98">
        <f t="shared" si="2076"/>
        <v>0</v>
      </c>
      <c r="CK1303" s="98">
        <f t="shared" si="2077"/>
        <v>0</v>
      </c>
      <c r="CL1303" s="98">
        <f t="shared" si="2078"/>
        <v>0</v>
      </c>
      <c r="CM1303" s="98">
        <f t="shared" si="2078"/>
        <v>0</v>
      </c>
      <c r="CN1303" s="98">
        <f t="shared" si="2078"/>
        <v>0</v>
      </c>
      <c r="CO1303" s="98">
        <f t="shared" si="2079"/>
        <v>0</v>
      </c>
      <c r="CP1303" s="98">
        <f t="shared" si="2079"/>
        <v>0</v>
      </c>
      <c r="CQ1303" s="98">
        <f t="shared" si="2079"/>
        <v>0</v>
      </c>
      <c r="CR1303" s="103"/>
      <c r="CS1303" s="103"/>
      <c r="CT1303" s="103"/>
      <c r="CU1303" s="98">
        <f t="shared" si="2080"/>
        <v>0</v>
      </c>
      <c r="CV1303" s="98">
        <f t="shared" si="2081"/>
        <v>0</v>
      </c>
      <c r="CW1303" s="98">
        <f t="shared" si="2082"/>
        <v>0</v>
      </c>
      <c r="CX1303" s="98">
        <f t="shared" si="2083"/>
        <v>0</v>
      </c>
      <c r="CY1303" s="98">
        <f t="shared" si="2084"/>
        <v>0</v>
      </c>
      <c r="CZ1303" s="98">
        <f t="shared" si="2085"/>
        <v>0</v>
      </c>
      <c r="DA1303" s="98">
        <f t="shared" si="2086"/>
        <v>0</v>
      </c>
      <c r="DB1303" s="98">
        <f t="shared" si="2087"/>
        <v>0</v>
      </c>
      <c r="DC1303" s="98">
        <f t="shared" si="2088"/>
        <v>0</v>
      </c>
      <c r="DD1303" s="98">
        <f t="shared" si="2089"/>
        <v>0</v>
      </c>
      <c r="DE1303" s="98">
        <f t="shared" si="2090"/>
        <v>0</v>
      </c>
      <c r="DF1303" s="98">
        <f t="shared" si="2091"/>
        <v>0</v>
      </c>
      <c r="DG1303" s="98">
        <f t="shared" si="2092"/>
        <v>0</v>
      </c>
      <c r="DH1303" s="98">
        <f t="shared" si="2092"/>
        <v>0</v>
      </c>
      <c r="DI1303" s="98">
        <f t="shared" si="2092"/>
        <v>0</v>
      </c>
      <c r="DJ1303" s="98">
        <f t="shared" si="2093"/>
        <v>0</v>
      </c>
      <c r="DK1303" s="98">
        <f t="shared" si="2093"/>
        <v>0</v>
      </c>
      <c r="DL1303" s="98">
        <f t="shared" si="2093"/>
        <v>0</v>
      </c>
      <c r="DM1303" s="103"/>
      <c r="DN1303" s="103"/>
      <c r="DO1303" s="103"/>
      <c r="DP1303" s="98">
        <f t="shared" si="2094"/>
        <v>0</v>
      </c>
      <c r="DQ1303" s="98">
        <f t="shared" si="2095"/>
        <v>0</v>
      </c>
      <c r="DR1303" s="98">
        <f t="shared" si="2096"/>
        <v>0</v>
      </c>
      <c r="DS1303" s="98">
        <f t="shared" si="2097"/>
        <v>0</v>
      </c>
      <c r="DT1303" s="98">
        <f t="shared" si="2098"/>
        <v>0</v>
      </c>
      <c r="DU1303" s="98">
        <f t="shared" si="2099"/>
        <v>0</v>
      </c>
      <c r="DV1303" s="98">
        <f t="shared" si="2100"/>
        <v>0</v>
      </c>
      <c r="DW1303" s="98">
        <f t="shared" si="2101"/>
        <v>0</v>
      </c>
      <c r="DX1303" s="98">
        <f t="shared" si="2102"/>
        <v>0</v>
      </c>
      <c r="DY1303" s="98">
        <f t="shared" si="2103"/>
        <v>0</v>
      </c>
      <c r="DZ1303" s="98">
        <f t="shared" si="2104"/>
        <v>0</v>
      </c>
      <c r="EA1303" s="98">
        <f t="shared" si="2105"/>
        <v>0</v>
      </c>
      <c r="EB1303" s="98">
        <f t="shared" si="2106"/>
        <v>0</v>
      </c>
      <c r="EC1303" s="98">
        <f t="shared" si="2106"/>
        <v>0</v>
      </c>
      <c r="ED1303" s="98">
        <f t="shared" si="2106"/>
        <v>0</v>
      </c>
      <c r="EE1303" s="98">
        <f t="shared" si="2107"/>
        <v>0</v>
      </c>
      <c r="EF1303" s="98">
        <f t="shared" si="2107"/>
        <v>0</v>
      </c>
      <c r="EG1303" s="98">
        <f t="shared" si="2107"/>
        <v>0</v>
      </c>
      <c r="EH1303" s="103"/>
      <c r="EI1303" s="103"/>
      <c r="EJ1303" s="103"/>
      <c r="EK1303" s="98">
        <f t="shared" si="2108"/>
        <v>0</v>
      </c>
      <c r="EL1303" s="98">
        <f t="shared" si="2109"/>
        <v>0</v>
      </c>
      <c r="EM1303" s="98">
        <f t="shared" si="2110"/>
        <v>0</v>
      </c>
      <c r="EN1303" s="98">
        <f t="shared" si="2111"/>
        <v>0</v>
      </c>
      <c r="EO1303" s="98">
        <f t="shared" si="2112"/>
        <v>0</v>
      </c>
      <c r="EP1303" s="98">
        <f t="shared" si="2113"/>
        <v>0</v>
      </c>
      <c r="EQ1303" s="98">
        <f t="shared" si="2114"/>
        <v>0</v>
      </c>
      <c r="ER1303" s="98">
        <f t="shared" si="2115"/>
        <v>0</v>
      </c>
      <c r="ES1303" s="98">
        <f t="shared" si="2116"/>
        <v>0</v>
      </c>
      <c r="ET1303" s="98">
        <f t="shared" si="2117"/>
        <v>0</v>
      </c>
      <c r="EU1303" s="98">
        <f t="shared" si="2118"/>
        <v>0</v>
      </c>
      <c r="EV1303" s="98">
        <f t="shared" si="2119"/>
        <v>0</v>
      </c>
      <c r="EW1303" s="98">
        <f t="shared" si="2120"/>
        <v>0</v>
      </c>
      <c r="EX1303" s="98">
        <f t="shared" si="2120"/>
        <v>0</v>
      </c>
      <c r="EY1303" s="98">
        <f t="shared" si="2120"/>
        <v>0</v>
      </c>
      <c r="EZ1303" s="98">
        <f t="shared" si="2121"/>
        <v>0</v>
      </c>
      <c r="FA1303" s="98">
        <f t="shared" si="2121"/>
        <v>0</v>
      </c>
      <c r="FB1303" s="98">
        <f t="shared" si="2121"/>
        <v>0</v>
      </c>
      <c r="FC1303" s="103"/>
      <c r="FD1303" s="103"/>
      <c r="FE1303" s="103"/>
      <c r="FF1303" s="98">
        <f t="shared" si="2122"/>
        <v>0</v>
      </c>
      <c r="FG1303" s="98">
        <f t="shared" si="2123"/>
        <v>0</v>
      </c>
      <c r="FH1303" s="98">
        <f t="shared" si="2124"/>
        <v>0</v>
      </c>
      <c r="FI1303" s="98">
        <f t="shared" si="2125"/>
        <v>0</v>
      </c>
      <c r="FJ1303" s="98">
        <f t="shared" si="2126"/>
        <v>0</v>
      </c>
      <c r="FK1303" s="98">
        <f t="shared" si="2127"/>
        <v>0</v>
      </c>
      <c r="FL1303" s="98">
        <f t="shared" si="2128"/>
        <v>0</v>
      </c>
      <c r="FM1303" s="98">
        <f t="shared" si="2129"/>
        <v>0</v>
      </c>
      <c r="FN1303" s="98">
        <f t="shared" si="2130"/>
        <v>0</v>
      </c>
      <c r="FO1303" s="98">
        <f t="shared" si="2131"/>
        <v>0</v>
      </c>
      <c r="FP1303" s="98">
        <f t="shared" si="2132"/>
        <v>0</v>
      </c>
      <c r="FQ1303" s="98">
        <f t="shared" si="2133"/>
        <v>0</v>
      </c>
      <c r="FR1303" s="98">
        <f t="shared" si="2134"/>
        <v>0</v>
      </c>
      <c r="FS1303" s="98">
        <f t="shared" si="2134"/>
        <v>0</v>
      </c>
      <c r="FT1303" s="98">
        <f t="shared" si="2134"/>
        <v>0</v>
      </c>
      <c r="FU1303" s="98">
        <f t="shared" si="2135"/>
        <v>0</v>
      </c>
      <c r="FV1303" s="98">
        <f t="shared" si="2135"/>
        <v>0</v>
      </c>
      <c r="FW1303" s="98">
        <f t="shared" si="2135"/>
        <v>0</v>
      </c>
      <c r="FX1303" s="103"/>
      <c r="FY1303" s="103"/>
      <c r="FZ1303" s="103"/>
      <c r="GA1303" s="98">
        <f t="shared" si="2136"/>
        <v>0</v>
      </c>
      <c r="GB1303" s="98">
        <f t="shared" si="2137"/>
        <v>0</v>
      </c>
      <c r="GC1303" s="98">
        <f t="shared" si="2138"/>
        <v>0</v>
      </c>
      <c r="GD1303" s="98">
        <f t="shared" si="2139"/>
        <v>0</v>
      </c>
      <c r="GE1303" s="98">
        <f t="shared" si="2140"/>
        <v>0</v>
      </c>
      <c r="GF1303" s="98">
        <f t="shared" si="2141"/>
        <v>0</v>
      </c>
      <c r="GG1303" s="98">
        <f t="shared" si="2142"/>
        <v>0</v>
      </c>
      <c r="GH1303" s="98">
        <f t="shared" si="2143"/>
        <v>0</v>
      </c>
      <c r="GI1303" s="98">
        <f t="shared" si="2144"/>
        <v>0</v>
      </c>
      <c r="GJ1303" s="98">
        <f t="shared" si="2145"/>
        <v>0</v>
      </c>
      <c r="GK1303" s="98">
        <f t="shared" si="2146"/>
        <v>0</v>
      </c>
      <c r="GL1303" s="98">
        <f t="shared" si="2147"/>
        <v>0</v>
      </c>
      <c r="GM1303" s="98">
        <f t="shared" si="2148"/>
        <v>0</v>
      </c>
      <c r="GN1303" s="98">
        <f t="shared" si="2148"/>
        <v>0</v>
      </c>
      <c r="GO1303" s="98">
        <f t="shared" si="2148"/>
        <v>0</v>
      </c>
      <c r="GP1303" s="98">
        <f t="shared" si="2149"/>
        <v>0</v>
      </c>
      <c r="GQ1303" s="98">
        <f t="shared" si="2149"/>
        <v>0</v>
      </c>
      <c r="GR1303" s="98">
        <f t="shared" si="2149"/>
        <v>0</v>
      </c>
      <c r="GS1303" s="103"/>
      <c r="GT1303" s="103"/>
      <c r="GU1303" s="103"/>
      <c r="GV1303" s="98">
        <f t="shared" si="2150"/>
        <v>0</v>
      </c>
      <c r="GW1303" s="98">
        <f t="shared" si="2151"/>
        <v>0</v>
      </c>
      <c r="GX1303" s="98">
        <f t="shared" si="2152"/>
        <v>0</v>
      </c>
      <c r="GY1303" s="98">
        <f t="shared" si="2153"/>
        <v>0</v>
      </c>
      <c r="GZ1303" s="98">
        <f t="shared" si="2154"/>
        <v>0</v>
      </c>
      <c r="HA1303" s="98">
        <f t="shared" si="2155"/>
        <v>0</v>
      </c>
      <c r="HB1303" s="98">
        <f t="shared" si="2156"/>
        <v>0</v>
      </c>
      <c r="HC1303" s="98">
        <f t="shared" si="2157"/>
        <v>0</v>
      </c>
      <c r="HD1303" s="98">
        <f t="shared" si="2158"/>
        <v>0</v>
      </c>
      <c r="HE1303" s="98">
        <f t="shared" si="2159"/>
        <v>0</v>
      </c>
      <c r="HF1303" s="98">
        <f t="shared" si="2160"/>
        <v>0</v>
      </c>
      <c r="HG1303" s="98">
        <f t="shared" si="2161"/>
        <v>0</v>
      </c>
      <c r="HH1303" s="98">
        <f t="shared" si="2162"/>
        <v>0</v>
      </c>
      <c r="HI1303" s="98">
        <f t="shared" si="2162"/>
        <v>0</v>
      </c>
      <c r="HJ1303" s="98">
        <f t="shared" si="2162"/>
        <v>0</v>
      </c>
      <c r="HK1303" s="98">
        <f t="shared" si="2163"/>
        <v>0</v>
      </c>
      <c r="HL1303" s="98">
        <f t="shared" si="2163"/>
        <v>0</v>
      </c>
      <c r="HM1303" s="98">
        <f t="shared" si="2163"/>
        <v>0</v>
      </c>
      <c r="HN1303" s="103"/>
      <c r="HO1303" s="103"/>
      <c r="HP1303" s="103"/>
      <c r="HQ1303" s="98">
        <f t="shared" si="2164"/>
        <v>0</v>
      </c>
      <c r="HR1303" s="98">
        <f t="shared" si="2165"/>
        <v>0</v>
      </c>
      <c r="HS1303" s="98">
        <f t="shared" si="2166"/>
        <v>0</v>
      </c>
      <c r="HT1303" s="98">
        <f t="shared" si="2167"/>
        <v>0</v>
      </c>
      <c r="HU1303" s="98">
        <f t="shared" si="2168"/>
        <v>0</v>
      </c>
      <c r="HV1303" s="98">
        <f t="shared" si="2169"/>
        <v>0</v>
      </c>
      <c r="HW1303" s="98">
        <f t="shared" si="2170"/>
        <v>0</v>
      </c>
      <c r="HX1303" s="98">
        <f t="shared" si="2171"/>
        <v>0</v>
      </c>
      <c r="HY1303" s="98">
        <f t="shared" si="2172"/>
        <v>0</v>
      </c>
      <c r="HZ1303" s="98">
        <f t="shared" si="2173"/>
        <v>0</v>
      </c>
      <c r="IA1303" s="98">
        <f t="shared" si="2174"/>
        <v>0</v>
      </c>
      <c r="IB1303" s="98">
        <f t="shared" si="2175"/>
        <v>0</v>
      </c>
      <c r="IC1303" s="98">
        <f t="shared" si="2176"/>
        <v>0</v>
      </c>
      <c r="ID1303" s="98">
        <f t="shared" si="2176"/>
        <v>0</v>
      </c>
      <c r="IE1303" s="98">
        <f t="shared" si="2176"/>
        <v>0</v>
      </c>
      <c r="IF1303" s="98">
        <f t="shared" si="2177"/>
        <v>0</v>
      </c>
      <c r="IG1303" s="98">
        <f t="shared" si="2177"/>
        <v>0</v>
      </c>
      <c r="IH1303" s="98">
        <f t="shared" si="2177"/>
        <v>0</v>
      </c>
      <c r="II1303" s="103"/>
      <c r="IJ1303" s="103"/>
      <c r="IK1303" s="103"/>
      <c r="IL1303" s="98">
        <f t="shared" si="2178"/>
        <v>0</v>
      </c>
      <c r="IM1303" s="98">
        <f t="shared" si="2179"/>
        <v>0</v>
      </c>
      <c r="IN1303" s="98">
        <f t="shared" si="2180"/>
        <v>0</v>
      </c>
      <c r="IO1303" s="98">
        <f t="shared" si="2181"/>
        <v>0</v>
      </c>
      <c r="IP1303" s="98">
        <f t="shared" si="2182"/>
        <v>0</v>
      </c>
      <c r="IQ1303" s="98">
        <f t="shared" si="2183"/>
        <v>0</v>
      </c>
      <c r="IR1303" s="98">
        <f t="shared" si="2184"/>
        <v>0</v>
      </c>
      <c r="IS1303" s="98">
        <f t="shared" si="2185"/>
        <v>0</v>
      </c>
      <c r="IT1303" s="98">
        <f t="shared" si="2186"/>
        <v>0</v>
      </c>
      <c r="IU1303" s="98">
        <f t="shared" si="2187"/>
        <v>0</v>
      </c>
      <c r="IV1303" s="98">
        <f t="shared" si="2188"/>
        <v>0</v>
      </c>
      <c r="IW1303" s="98">
        <f t="shared" si="2189"/>
        <v>0</v>
      </c>
      <c r="IX1303" s="98">
        <f t="shared" si="2190"/>
        <v>0</v>
      </c>
      <c r="IY1303" s="98">
        <f t="shared" si="2190"/>
        <v>0</v>
      </c>
      <c r="IZ1303" s="98">
        <f t="shared" si="2190"/>
        <v>0</v>
      </c>
      <c r="JA1303" s="98">
        <f t="shared" si="2191"/>
        <v>0</v>
      </c>
      <c r="JB1303" s="98">
        <f t="shared" si="2191"/>
        <v>0</v>
      </c>
      <c r="JC1303" s="98">
        <f t="shared" si="2191"/>
        <v>0</v>
      </c>
      <c r="JD1303" s="103"/>
      <c r="JE1303" s="103"/>
      <c r="JF1303" s="103"/>
      <c r="JG1303" s="98">
        <f t="shared" si="2192"/>
        <v>0</v>
      </c>
      <c r="JH1303" s="98">
        <f t="shared" si="2193"/>
        <v>0</v>
      </c>
      <c r="JI1303" s="98">
        <f t="shared" si="2194"/>
        <v>0</v>
      </c>
      <c r="JJ1303" s="98">
        <f t="shared" si="2195"/>
        <v>0</v>
      </c>
      <c r="JK1303" s="98">
        <f t="shared" si="2196"/>
        <v>0</v>
      </c>
      <c r="JL1303" s="98">
        <f t="shared" si="2197"/>
        <v>0</v>
      </c>
      <c r="JM1303" s="98">
        <f t="shared" si="2198"/>
        <v>0</v>
      </c>
      <c r="JN1303" s="98">
        <f t="shared" si="2199"/>
        <v>0</v>
      </c>
      <c r="JO1303" s="98">
        <f t="shared" si="2200"/>
        <v>0</v>
      </c>
      <c r="JP1303" s="98">
        <f t="shared" si="2201"/>
        <v>0</v>
      </c>
      <c r="JQ1303" s="98">
        <f t="shared" si="2202"/>
        <v>0</v>
      </c>
      <c r="JR1303" s="98">
        <f t="shared" si="2203"/>
        <v>0</v>
      </c>
      <c r="JS1303" s="98">
        <f t="shared" si="2204"/>
        <v>0</v>
      </c>
      <c r="JT1303" s="98">
        <f t="shared" si="2204"/>
        <v>0</v>
      </c>
      <c r="JU1303" s="98">
        <f t="shared" si="2204"/>
        <v>0</v>
      </c>
      <c r="JV1303" s="98">
        <f t="shared" si="2205"/>
        <v>0</v>
      </c>
      <c r="JW1303" s="98">
        <f t="shared" si="2205"/>
        <v>0</v>
      </c>
      <c r="JX1303" s="98">
        <f t="shared" si="2205"/>
        <v>0</v>
      </c>
      <c r="JY1303" s="103"/>
      <c r="JZ1303" s="103"/>
      <c r="KA1303" s="103"/>
      <c r="KB1303" s="98">
        <f t="shared" si="2206"/>
        <v>0</v>
      </c>
      <c r="KC1303" s="98">
        <f t="shared" si="2207"/>
        <v>0</v>
      </c>
      <c r="KD1303" s="98">
        <f t="shared" si="2208"/>
        <v>0</v>
      </c>
      <c r="KE1303" s="98">
        <f t="shared" si="2209"/>
        <v>0</v>
      </c>
      <c r="KF1303" s="98">
        <f t="shared" si="2210"/>
        <v>0</v>
      </c>
      <c r="KG1303" s="98">
        <f t="shared" si="2211"/>
        <v>0</v>
      </c>
      <c r="KH1303" s="98">
        <f t="shared" si="2212"/>
        <v>0</v>
      </c>
      <c r="KI1303" s="98">
        <f t="shared" si="2213"/>
        <v>0</v>
      </c>
      <c r="KJ1303" s="98">
        <f t="shared" si="2214"/>
        <v>0</v>
      </c>
      <c r="KK1303" s="98">
        <f t="shared" si="2215"/>
        <v>0</v>
      </c>
      <c r="KL1303" s="98">
        <f t="shared" si="2216"/>
        <v>0</v>
      </c>
      <c r="KM1303" s="98">
        <f t="shared" si="2217"/>
        <v>0</v>
      </c>
      <c r="KN1303" s="98">
        <f t="shared" si="2218"/>
        <v>0</v>
      </c>
      <c r="KO1303" s="98">
        <f t="shared" si="2218"/>
        <v>0</v>
      </c>
      <c r="KP1303" s="98">
        <f t="shared" si="2218"/>
        <v>0</v>
      </c>
      <c r="KQ1303" s="98">
        <f t="shared" si="2219"/>
        <v>0</v>
      </c>
      <c r="KR1303" s="98">
        <f t="shared" si="2219"/>
        <v>0</v>
      </c>
      <c r="KS1303" s="98">
        <f t="shared" si="2219"/>
        <v>0</v>
      </c>
      <c r="KT1303" s="103"/>
      <c r="KU1303" s="103"/>
      <c r="KV1303" s="103"/>
      <c r="KW1303" s="98">
        <f t="shared" si="2220"/>
        <v>0</v>
      </c>
      <c r="KX1303" s="98">
        <f t="shared" si="2221"/>
        <v>0</v>
      </c>
      <c r="KY1303" s="98">
        <f t="shared" si="2222"/>
        <v>0</v>
      </c>
      <c r="KZ1303" s="98">
        <f t="shared" si="2223"/>
        <v>0</v>
      </c>
      <c r="LA1303" s="98">
        <f t="shared" si="2224"/>
        <v>0</v>
      </c>
      <c r="LB1303" s="98">
        <f t="shared" si="2225"/>
        <v>0</v>
      </c>
      <c r="LC1303" s="98">
        <f t="shared" si="2226"/>
        <v>0</v>
      </c>
      <c r="LD1303" s="98">
        <f t="shared" si="2227"/>
        <v>0</v>
      </c>
      <c r="LE1303" s="98">
        <f t="shared" si="2228"/>
        <v>0</v>
      </c>
      <c r="LF1303" s="98">
        <f t="shared" si="2229"/>
        <v>0</v>
      </c>
      <c r="LG1303" s="98">
        <f t="shared" si="2230"/>
        <v>0</v>
      </c>
      <c r="LH1303" s="98">
        <f t="shared" si="2231"/>
        <v>0</v>
      </c>
      <c r="LI1303" s="98">
        <f t="shared" si="2232"/>
        <v>0</v>
      </c>
      <c r="LJ1303" s="98">
        <f t="shared" si="2232"/>
        <v>0</v>
      </c>
      <c r="LK1303" s="98">
        <f t="shared" si="2232"/>
        <v>0</v>
      </c>
      <c r="LL1303" s="98">
        <f t="shared" si="2233"/>
        <v>0</v>
      </c>
      <c r="LM1303" s="98">
        <f t="shared" si="2233"/>
        <v>0</v>
      </c>
      <c r="LN1303" s="98">
        <f t="shared" si="2233"/>
        <v>0</v>
      </c>
      <c r="LO1303" s="103"/>
      <c r="LP1303" s="103"/>
      <c r="LQ1303" s="103"/>
      <c r="LR1303" s="98">
        <f t="shared" si="2234"/>
        <v>0</v>
      </c>
      <c r="LS1303" s="98">
        <f t="shared" si="2235"/>
        <v>0</v>
      </c>
      <c r="LT1303" s="98">
        <f t="shared" si="2236"/>
        <v>0</v>
      </c>
      <c r="LU1303" s="98">
        <f t="shared" si="2237"/>
        <v>0</v>
      </c>
      <c r="LV1303" s="98">
        <f t="shared" si="2238"/>
        <v>0</v>
      </c>
      <c r="LW1303" s="98">
        <f t="shared" si="2239"/>
        <v>0</v>
      </c>
      <c r="LX1303" s="98">
        <f t="shared" si="2240"/>
        <v>0</v>
      </c>
      <c r="LY1303" s="98">
        <f t="shared" si="2241"/>
        <v>0</v>
      </c>
      <c r="LZ1303" s="98">
        <f t="shared" si="2242"/>
        <v>0</v>
      </c>
      <c r="MA1303" s="98">
        <f t="shared" si="2243"/>
        <v>0</v>
      </c>
      <c r="MB1303" s="98">
        <f t="shared" si="2244"/>
        <v>0</v>
      </c>
      <c r="MC1303" s="98">
        <f t="shared" si="2245"/>
        <v>0</v>
      </c>
      <c r="MD1303" s="98">
        <f t="shared" si="2246"/>
        <v>0</v>
      </c>
      <c r="ME1303" s="98">
        <f t="shared" si="2246"/>
        <v>0</v>
      </c>
      <c r="MF1303" s="98">
        <f t="shared" si="2246"/>
        <v>0</v>
      </c>
      <c r="MG1303" s="98">
        <f t="shared" si="2247"/>
        <v>0</v>
      </c>
      <c r="MH1303" s="98">
        <f t="shared" si="2247"/>
        <v>0</v>
      </c>
      <c r="MI1303" s="98">
        <f t="shared" si="2247"/>
        <v>0</v>
      </c>
      <c r="MJ1303" s="103"/>
      <c r="MK1303" s="103"/>
      <c r="ML1303" s="103"/>
      <c r="MM1303" s="98">
        <f t="shared" si="2248"/>
        <v>0</v>
      </c>
      <c r="MN1303" s="98">
        <f t="shared" si="2249"/>
        <v>0</v>
      </c>
      <c r="MO1303" s="98">
        <f t="shared" si="2250"/>
        <v>0</v>
      </c>
      <c r="MP1303" s="98">
        <f t="shared" si="2251"/>
        <v>0</v>
      </c>
      <c r="MQ1303" s="98">
        <f t="shared" si="2252"/>
        <v>0</v>
      </c>
      <c r="MR1303" s="98">
        <f t="shared" si="2253"/>
        <v>0</v>
      </c>
      <c r="MS1303" s="98">
        <f t="shared" si="2254"/>
        <v>0</v>
      </c>
      <c r="MT1303" s="98">
        <f t="shared" si="2255"/>
        <v>0</v>
      </c>
      <c r="MU1303" s="98">
        <f t="shared" si="2256"/>
        <v>0</v>
      </c>
      <c r="MV1303" s="98">
        <f t="shared" si="2257"/>
        <v>0</v>
      </c>
      <c r="MW1303" s="98">
        <f t="shared" si="2258"/>
        <v>0</v>
      </c>
      <c r="MX1303" s="98">
        <f t="shared" si="2259"/>
        <v>0</v>
      </c>
      <c r="MY1303" s="98">
        <f t="shared" si="2260"/>
        <v>0</v>
      </c>
      <c r="MZ1303" s="98">
        <f t="shared" si="2260"/>
        <v>0</v>
      </c>
      <c r="NA1303" s="98">
        <f t="shared" si="2260"/>
        <v>0</v>
      </c>
      <c r="NB1303" s="98">
        <f t="shared" si="2261"/>
        <v>0</v>
      </c>
      <c r="NC1303" s="98">
        <f t="shared" si="2261"/>
        <v>0</v>
      </c>
      <c r="ND1303" s="98">
        <f t="shared" si="2261"/>
        <v>0</v>
      </c>
      <c r="NE1303" s="103"/>
      <c r="NF1303" s="103"/>
      <c r="NG1303" s="103"/>
      <c r="NH1303" s="98">
        <f t="shared" si="2262"/>
        <v>0</v>
      </c>
      <c r="NI1303" s="98">
        <f t="shared" si="2263"/>
        <v>0</v>
      </c>
      <c r="NJ1303" s="98">
        <f t="shared" si="2264"/>
        <v>0</v>
      </c>
      <c r="NK1303" s="98">
        <f t="shared" si="2265"/>
        <v>0</v>
      </c>
      <c r="NL1303" s="98">
        <f t="shared" si="2266"/>
        <v>0</v>
      </c>
      <c r="NM1303" s="98">
        <f t="shared" si="2267"/>
        <v>0</v>
      </c>
      <c r="NN1303" s="98">
        <f t="shared" si="2268"/>
        <v>0</v>
      </c>
      <c r="NO1303" s="98">
        <f t="shared" si="2269"/>
        <v>0</v>
      </c>
      <c r="NP1303" s="98">
        <f t="shared" si="2270"/>
        <v>0</v>
      </c>
      <c r="NQ1303" s="98">
        <f t="shared" si="2271"/>
        <v>0</v>
      </c>
      <c r="NR1303" s="98">
        <f t="shared" si="2272"/>
        <v>0</v>
      </c>
      <c r="NS1303" s="98">
        <f t="shared" si="2273"/>
        <v>0</v>
      </c>
      <c r="NT1303" s="98">
        <f t="shared" si="2274"/>
        <v>0</v>
      </c>
      <c r="NU1303" s="98">
        <f t="shared" si="2274"/>
        <v>0</v>
      </c>
      <c r="NV1303" s="98">
        <f t="shared" si="2274"/>
        <v>0</v>
      </c>
      <c r="NW1303" s="98">
        <f t="shared" si="2275"/>
        <v>0</v>
      </c>
      <c r="NX1303" s="98">
        <f t="shared" si="2275"/>
        <v>0</v>
      </c>
      <c r="NY1303" s="98">
        <f t="shared" si="2275"/>
        <v>0</v>
      </c>
      <c r="NZ1303" s="103"/>
      <c r="OA1303" s="103"/>
      <c r="OB1303" s="103"/>
      <c r="OC1303" s="98">
        <f t="shared" si="2276"/>
        <v>0</v>
      </c>
      <c r="OD1303" s="98">
        <f t="shared" si="2277"/>
        <v>0</v>
      </c>
      <c r="OE1303" s="98">
        <f t="shared" si="2278"/>
        <v>0</v>
      </c>
      <c r="OF1303" s="98">
        <f t="shared" si="2279"/>
        <v>0</v>
      </c>
      <c r="OG1303" s="98">
        <f t="shared" si="2280"/>
        <v>0</v>
      </c>
      <c r="OH1303" s="98">
        <f t="shared" si="2281"/>
        <v>0</v>
      </c>
      <c r="OI1303" s="98">
        <f t="shared" si="2282"/>
        <v>0</v>
      </c>
      <c r="OJ1303" s="98">
        <f t="shared" si="2283"/>
        <v>0</v>
      </c>
      <c r="OK1303" s="98">
        <f t="shared" si="2284"/>
        <v>0</v>
      </c>
      <c r="OL1303" s="98">
        <f t="shared" si="2285"/>
        <v>0</v>
      </c>
      <c r="OM1303" s="98">
        <f t="shared" si="2286"/>
        <v>0</v>
      </c>
      <c r="ON1303" s="98">
        <f t="shared" si="2287"/>
        <v>0</v>
      </c>
      <c r="OO1303" s="98">
        <f t="shared" si="2288"/>
        <v>0</v>
      </c>
      <c r="OP1303" s="98">
        <f t="shared" si="2288"/>
        <v>0</v>
      </c>
      <c r="OQ1303" s="98">
        <f t="shared" si="2288"/>
        <v>0</v>
      </c>
      <c r="OR1303" s="98">
        <f t="shared" si="2289"/>
        <v>0</v>
      </c>
      <c r="OS1303" s="98">
        <f t="shared" si="2289"/>
        <v>0</v>
      </c>
      <c r="OT1303" s="98">
        <f t="shared" si="2289"/>
        <v>0</v>
      </c>
      <c r="OU1303" s="103"/>
      <c r="OV1303" s="103"/>
      <c r="OW1303" s="103"/>
      <c r="OX1303" s="98">
        <f t="shared" si="2290"/>
        <v>0</v>
      </c>
      <c r="OY1303" s="98">
        <f t="shared" si="2291"/>
        <v>0</v>
      </c>
      <c r="OZ1303" s="98">
        <f t="shared" si="2292"/>
        <v>0</v>
      </c>
      <c r="PA1303" s="98">
        <f t="shared" si="2293"/>
        <v>0</v>
      </c>
      <c r="PB1303" s="98">
        <f t="shared" si="2294"/>
        <v>0</v>
      </c>
      <c r="PC1303" s="98">
        <f t="shared" si="2295"/>
        <v>0</v>
      </c>
      <c r="PD1303" s="98">
        <f t="shared" si="2296"/>
        <v>0</v>
      </c>
      <c r="PE1303" s="98">
        <f t="shared" si="2297"/>
        <v>0</v>
      </c>
      <c r="PF1303" s="98">
        <f t="shared" si="2298"/>
        <v>0</v>
      </c>
      <c r="PG1303" s="98">
        <f t="shared" si="2299"/>
        <v>0</v>
      </c>
      <c r="PH1303" s="98">
        <f t="shared" si="2300"/>
        <v>0</v>
      </c>
      <c r="PI1303" s="98">
        <f t="shared" si="2301"/>
        <v>0</v>
      </c>
      <c r="PJ1303" s="98">
        <f t="shared" si="2302"/>
        <v>0</v>
      </c>
      <c r="PK1303" s="98">
        <f t="shared" si="2302"/>
        <v>0</v>
      </c>
      <c r="PL1303" s="98">
        <f t="shared" si="2302"/>
        <v>0</v>
      </c>
      <c r="PM1303" s="98">
        <f t="shared" si="2303"/>
        <v>0</v>
      </c>
      <c r="PN1303" s="98">
        <f t="shared" si="2303"/>
        <v>0</v>
      </c>
      <c r="PO1303" s="98">
        <f t="shared" si="2303"/>
        <v>0</v>
      </c>
      <c r="PP1303" s="103"/>
      <c r="PQ1303" s="103"/>
      <c r="PR1303" s="103"/>
      <c r="PS1303" s="98">
        <f t="shared" si="2304"/>
        <v>0</v>
      </c>
      <c r="PT1303" s="98">
        <f t="shared" si="2305"/>
        <v>0</v>
      </c>
      <c r="PU1303" s="98">
        <f t="shared" si="2306"/>
        <v>0</v>
      </c>
      <c r="PV1303" s="98">
        <f t="shared" si="2307"/>
        <v>0</v>
      </c>
      <c r="PW1303" s="98">
        <f t="shared" si="2308"/>
        <v>0</v>
      </c>
      <c r="PX1303" s="98">
        <f t="shared" si="2309"/>
        <v>0</v>
      </c>
      <c r="PY1303" s="98">
        <f t="shared" si="2310"/>
        <v>0</v>
      </c>
      <c r="PZ1303" s="98">
        <f t="shared" si="2311"/>
        <v>0</v>
      </c>
      <c r="QA1303" s="98">
        <f t="shared" si="2312"/>
        <v>0</v>
      </c>
      <c r="QB1303" s="98">
        <f t="shared" si="2313"/>
        <v>0</v>
      </c>
      <c r="QC1303" s="98">
        <f t="shared" si="2314"/>
        <v>0</v>
      </c>
      <c r="QD1303" s="98">
        <f t="shared" si="2315"/>
        <v>0</v>
      </c>
      <c r="QE1303" s="98">
        <f t="shared" si="2316"/>
        <v>0</v>
      </c>
      <c r="QF1303" s="98">
        <f t="shared" si="2316"/>
        <v>0</v>
      </c>
      <c r="QG1303" s="98">
        <f t="shared" si="2316"/>
        <v>0</v>
      </c>
      <c r="QH1303" s="98">
        <f t="shared" si="2317"/>
        <v>0</v>
      </c>
      <c r="QI1303" s="98">
        <f t="shared" si="2317"/>
        <v>0</v>
      </c>
      <c r="QJ1303" s="98">
        <f t="shared" si="2317"/>
        <v>0</v>
      </c>
      <c r="QK1303" s="103"/>
      <c r="QL1303" s="103"/>
      <c r="QM1303" s="103"/>
      <c r="QN1303" s="98">
        <f t="shared" si="2318"/>
        <v>0</v>
      </c>
      <c r="QO1303" s="98">
        <f t="shared" si="2319"/>
        <v>0</v>
      </c>
      <c r="QP1303" s="98">
        <f t="shared" si="2320"/>
        <v>0</v>
      </c>
      <c r="QQ1303" s="98">
        <f t="shared" si="2321"/>
        <v>0</v>
      </c>
      <c r="QR1303" s="98">
        <f t="shared" si="2322"/>
        <v>0</v>
      </c>
      <c r="QS1303" s="98">
        <f t="shared" si="2323"/>
        <v>0</v>
      </c>
      <c r="QT1303" s="98">
        <f t="shared" si="2324"/>
        <v>0</v>
      </c>
      <c r="QU1303" s="98">
        <f t="shared" si="2325"/>
        <v>0</v>
      </c>
      <c r="QV1303" s="98">
        <f t="shared" si="2326"/>
        <v>0</v>
      </c>
      <c r="QW1303" s="98">
        <f t="shared" si="2327"/>
        <v>0</v>
      </c>
      <c r="QX1303" s="98">
        <f t="shared" si="2328"/>
        <v>0</v>
      </c>
      <c r="QY1303" s="98">
        <f t="shared" si="2329"/>
        <v>0</v>
      </c>
      <c r="QZ1303" s="98">
        <f t="shared" si="2330"/>
        <v>0</v>
      </c>
      <c r="RA1303" s="98">
        <f t="shared" si="2330"/>
        <v>0</v>
      </c>
      <c r="RB1303" s="98">
        <f t="shared" si="2330"/>
        <v>0</v>
      </c>
      <c r="RC1303" s="98">
        <f t="shared" si="2331"/>
        <v>0</v>
      </c>
      <c r="RD1303" s="98">
        <f t="shared" si="2331"/>
        <v>0</v>
      </c>
      <c r="RE1303" s="98">
        <f t="shared" si="2331"/>
        <v>0</v>
      </c>
      <c r="RF1303" s="103"/>
      <c r="RG1303" s="103"/>
      <c r="RH1303" s="103"/>
      <c r="RI1303" s="98">
        <f t="shared" si="2332"/>
        <v>0</v>
      </c>
      <c r="RJ1303" s="98">
        <f t="shared" si="2333"/>
        <v>0</v>
      </c>
      <c r="RK1303" s="98">
        <f t="shared" si="2334"/>
        <v>0</v>
      </c>
      <c r="RL1303" s="98">
        <f t="shared" si="2335"/>
        <v>0</v>
      </c>
      <c r="RM1303" s="98">
        <f t="shared" si="2336"/>
        <v>0</v>
      </c>
      <c r="RN1303" s="98">
        <f t="shared" si="2337"/>
        <v>0</v>
      </c>
      <c r="RO1303" s="98">
        <f t="shared" si="2338"/>
        <v>0</v>
      </c>
      <c r="RP1303" s="98">
        <f t="shared" si="2339"/>
        <v>0</v>
      </c>
      <c r="RQ1303" s="98">
        <f t="shared" si="2340"/>
        <v>0</v>
      </c>
      <c r="RR1303" s="98">
        <f t="shared" si="2341"/>
        <v>0</v>
      </c>
      <c r="RS1303" s="98">
        <f t="shared" si="2342"/>
        <v>0</v>
      </c>
      <c r="RT1303" s="98">
        <f t="shared" si="2343"/>
        <v>0</v>
      </c>
      <c r="RU1303" s="98">
        <f t="shared" si="2344"/>
        <v>0</v>
      </c>
      <c r="RV1303" s="98">
        <f t="shared" si="2344"/>
        <v>0</v>
      </c>
      <c r="RW1303" s="98">
        <f t="shared" si="2344"/>
        <v>0</v>
      </c>
      <c r="RX1303" s="98">
        <f t="shared" si="2345"/>
        <v>0</v>
      </c>
      <c r="RY1303" s="98">
        <f t="shared" si="2345"/>
        <v>0</v>
      </c>
      <c r="RZ1303" s="98">
        <f t="shared" si="2345"/>
        <v>0</v>
      </c>
      <c r="SA1303" s="103"/>
      <c r="SB1303" s="103"/>
      <c r="SC1303" s="103"/>
      <c r="SD1303" s="98">
        <f t="shared" si="2346"/>
        <v>0</v>
      </c>
      <c r="SE1303" s="98">
        <f t="shared" si="2347"/>
        <v>0</v>
      </c>
      <c r="SF1303" s="98">
        <f t="shared" si="2348"/>
        <v>0</v>
      </c>
      <c r="SG1303" s="98">
        <f t="shared" si="2349"/>
        <v>0</v>
      </c>
      <c r="SH1303" s="98">
        <f t="shared" si="2350"/>
        <v>0</v>
      </c>
      <c r="SI1303" s="98">
        <f t="shared" si="2351"/>
        <v>0</v>
      </c>
      <c r="SJ1303" s="98">
        <f t="shared" si="2352"/>
        <v>0</v>
      </c>
      <c r="SK1303" s="98">
        <f t="shared" si="2353"/>
        <v>0</v>
      </c>
      <c r="SL1303" s="98">
        <f t="shared" si="2354"/>
        <v>0</v>
      </c>
      <c r="SM1303" s="98">
        <f t="shared" si="2355"/>
        <v>0</v>
      </c>
      <c r="SN1303" s="98">
        <f t="shared" si="2356"/>
        <v>0</v>
      </c>
      <c r="SO1303" s="98">
        <f t="shared" si="2357"/>
        <v>0</v>
      </c>
      <c r="SP1303" s="98">
        <f t="shared" si="2358"/>
        <v>0</v>
      </c>
      <c r="SQ1303" s="98">
        <f t="shared" si="2358"/>
        <v>0</v>
      </c>
      <c r="SR1303" s="98">
        <f t="shared" si="2358"/>
        <v>0</v>
      </c>
      <c r="SS1303" s="98">
        <f t="shared" si="2359"/>
        <v>0</v>
      </c>
      <c r="ST1303" s="98">
        <f t="shared" si="2359"/>
        <v>0</v>
      </c>
      <c r="SU1303" s="98">
        <f t="shared" si="2359"/>
        <v>0</v>
      </c>
      <c r="SV1303" s="103"/>
      <c r="SW1303" s="103"/>
      <c r="SX1303" s="103"/>
      <c r="SY1303" s="98">
        <f t="shared" si="2360"/>
        <v>0</v>
      </c>
      <c r="SZ1303" s="98">
        <f t="shared" si="2361"/>
        <v>0</v>
      </c>
      <c r="TA1303" s="98">
        <f t="shared" si="2362"/>
        <v>0</v>
      </c>
      <c r="TB1303" s="98">
        <f t="shared" si="2363"/>
        <v>0</v>
      </c>
      <c r="TC1303" s="98">
        <f t="shared" si="2364"/>
        <v>0</v>
      </c>
      <c r="TD1303" s="98">
        <f t="shared" si="2365"/>
        <v>0</v>
      </c>
      <c r="TE1303" s="98">
        <f t="shared" si="2366"/>
        <v>0</v>
      </c>
      <c r="TF1303" s="98">
        <f t="shared" si="2367"/>
        <v>0</v>
      </c>
      <c r="TG1303" s="98">
        <f t="shared" si="2368"/>
        <v>0</v>
      </c>
      <c r="TH1303" s="98">
        <f t="shared" si="2369"/>
        <v>0</v>
      </c>
      <c r="TI1303" s="98">
        <f t="shared" si="2370"/>
        <v>0</v>
      </c>
      <c r="TJ1303" s="98">
        <f t="shared" si="2371"/>
        <v>0</v>
      </c>
      <c r="TK1303" s="98">
        <f t="shared" si="2372"/>
        <v>0</v>
      </c>
      <c r="TL1303" s="98">
        <f t="shared" si="2372"/>
        <v>0</v>
      </c>
      <c r="TM1303" s="98">
        <f t="shared" si="2372"/>
        <v>0</v>
      </c>
      <c r="TN1303" s="98">
        <f t="shared" si="2373"/>
        <v>0</v>
      </c>
      <c r="TO1303" s="98">
        <f t="shared" si="2373"/>
        <v>0</v>
      </c>
      <c r="TP1303" s="98">
        <f t="shared" si="2373"/>
        <v>0</v>
      </c>
      <c r="TQ1303" s="103"/>
      <c r="TR1303" s="103"/>
      <c r="TS1303" s="103"/>
      <c r="TT1303" s="98">
        <f t="shared" si="2374"/>
        <v>0</v>
      </c>
      <c r="TU1303" s="98">
        <f t="shared" si="2375"/>
        <v>0</v>
      </c>
      <c r="TV1303" s="98">
        <f t="shared" si="2376"/>
        <v>0</v>
      </c>
      <c r="TW1303" s="98">
        <f t="shared" si="2377"/>
        <v>0</v>
      </c>
      <c r="TX1303" s="98">
        <f t="shared" si="2378"/>
        <v>0</v>
      </c>
      <c r="TY1303" s="98">
        <f t="shared" si="2379"/>
        <v>0</v>
      </c>
      <c r="TZ1303" s="98">
        <f t="shared" si="2380"/>
        <v>0</v>
      </c>
      <c r="UA1303" s="98">
        <f t="shared" si="2381"/>
        <v>0</v>
      </c>
      <c r="UB1303" s="98">
        <f t="shared" si="2382"/>
        <v>0</v>
      </c>
      <c r="UC1303" s="98">
        <f t="shared" si="2383"/>
        <v>0</v>
      </c>
      <c r="UD1303" s="98">
        <f t="shared" si="2384"/>
        <v>0</v>
      </c>
      <c r="UE1303" s="98">
        <f t="shared" si="2385"/>
        <v>0</v>
      </c>
      <c r="UF1303" s="98">
        <f t="shared" si="2386"/>
        <v>0</v>
      </c>
      <c r="UG1303" s="98">
        <f t="shared" si="2386"/>
        <v>0</v>
      </c>
      <c r="UH1303" s="98">
        <f t="shared" si="2386"/>
        <v>0</v>
      </c>
      <c r="UI1303" s="98">
        <f t="shared" si="2387"/>
        <v>0</v>
      </c>
      <c r="UJ1303" s="98">
        <f t="shared" si="2387"/>
        <v>0</v>
      </c>
      <c r="UK1303" s="98">
        <f t="shared" si="2387"/>
        <v>0</v>
      </c>
      <c r="UL1303" s="103"/>
      <c r="UM1303" s="103"/>
      <c r="UN1303" s="103"/>
      <c r="UO1303" s="98">
        <f t="shared" si="2388"/>
        <v>0</v>
      </c>
      <c r="UP1303" s="98">
        <f t="shared" si="2389"/>
        <v>0</v>
      </c>
      <c r="UQ1303" s="98">
        <f t="shared" si="2390"/>
        <v>0</v>
      </c>
      <c r="UR1303" s="98">
        <f t="shared" si="2391"/>
        <v>0</v>
      </c>
      <c r="US1303" s="98">
        <f t="shared" si="2392"/>
        <v>0</v>
      </c>
      <c r="UT1303" s="98">
        <f t="shared" si="2393"/>
        <v>0</v>
      </c>
      <c r="UU1303" s="98">
        <f t="shared" si="2394"/>
        <v>0</v>
      </c>
      <c r="UV1303" s="98">
        <f t="shared" si="2395"/>
        <v>0</v>
      </c>
      <c r="UW1303" s="98">
        <f t="shared" si="2396"/>
        <v>0</v>
      </c>
      <c r="UX1303" s="98">
        <f t="shared" si="2397"/>
        <v>0</v>
      </c>
      <c r="UY1303" s="98">
        <f t="shared" si="2398"/>
        <v>0</v>
      </c>
      <c r="UZ1303" s="98">
        <f t="shared" si="2399"/>
        <v>0</v>
      </c>
      <c r="VA1303" s="98">
        <f t="shared" si="2400"/>
        <v>0</v>
      </c>
      <c r="VB1303" s="98">
        <f t="shared" si="2400"/>
        <v>0</v>
      </c>
      <c r="VC1303" s="98">
        <f t="shared" si="2400"/>
        <v>0</v>
      </c>
      <c r="VD1303" s="98">
        <f t="shared" si="2401"/>
        <v>0</v>
      </c>
      <c r="VE1303" s="98">
        <f t="shared" si="2401"/>
        <v>0</v>
      </c>
      <c r="VF1303" s="98">
        <f t="shared" si="2401"/>
        <v>0</v>
      </c>
      <c r="VG1303" s="103"/>
      <c r="VH1303" s="103"/>
      <c r="VI1303" s="103"/>
      <c r="VJ1303" s="98">
        <f t="shared" si="2402"/>
        <v>0</v>
      </c>
      <c r="VK1303" s="98">
        <f t="shared" si="2403"/>
        <v>0</v>
      </c>
      <c r="VL1303" s="98">
        <f t="shared" si="2404"/>
        <v>0</v>
      </c>
      <c r="VM1303" s="98">
        <f t="shared" si="2405"/>
        <v>0</v>
      </c>
      <c r="VN1303" s="98">
        <f t="shared" si="2406"/>
        <v>0</v>
      </c>
      <c r="VO1303" s="98">
        <f t="shared" si="2407"/>
        <v>0</v>
      </c>
      <c r="VP1303" s="98">
        <f t="shared" si="2408"/>
        <v>0</v>
      </c>
      <c r="VQ1303" s="98">
        <f t="shared" si="2409"/>
        <v>0</v>
      </c>
      <c r="VR1303" s="98">
        <f t="shared" si="2410"/>
        <v>0</v>
      </c>
      <c r="VS1303" s="98">
        <f t="shared" si="2411"/>
        <v>0</v>
      </c>
      <c r="VT1303" s="98">
        <f t="shared" si="2412"/>
        <v>0</v>
      </c>
      <c r="VU1303" s="98">
        <f t="shared" si="2413"/>
        <v>0</v>
      </c>
      <c r="VV1303" s="98">
        <f t="shared" si="2414"/>
        <v>0</v>
      </c>
      <c r="VW1303" s="98">
        <f t="shared" si="2414"/>
        <v>0</v>
      </c>
      <c r="VX1303" s="98">
        <f t="shared" si="2414"/>
        <v>0</v>
      </c>
      <c r="VY1303" s="98">
        <f t="shared" si="2415"/>
        <v>0</v>
      </c>
      <c r="VZ1303" s="98">
        <f t="shared" si="2415"/>
        <v>0</v>
      </c>
      <c r="WA1303" s="98">
        <f t="shared" si="2415"/>
        <v>0</v>
      </c>
      <c r="WB1303" s="103"/>
      <c r="WC1303" s="103"/>
      <c r="WD1303" s="103"/>
      <c r="WE1303" s="98">
        <f t="shared" si="2416"/>
        <v>0</v>
      </c>
      <c r="WF1303" s="98">
        <f t="shared" si="2417"/>
        <v>0</v>
      </c>
      <c r="WG1303" s="98">
        <f t="shared" si="2418"/>
        <v>0</v>
      </c>
      <c r="WH1303" s="98">
        <f t="shared" si="2419"/>
        <v>0</v>
      </c>
      <c r="WI1303" s="98">
        <f t="shared" si="2420"/>
        <v>0</v>
      </c>
      <c r="WJ1303" s="98">
        <f t="shared" si="2421"/>
        <v>0</v>
      </c>
      <c r="WK1303" s="98">
        <f t="shared" si="2422"/>
        <v>0</v>
      </c>
      <c r="WL1303" s="98">
        <f t="shared" si="2423"/>
        <v>0</v>
      </c>
      <c r="WM1303" s="98">
        <f t="shared" si="2424"/>
        <v>0</v>
      </c>
      <c r="WN1303" s="98">
        <f t="shared" si="2425"/>
        <v>0</v>
      </c>
      <c r="WO1303" s="98">
        <f t="shared" si="2426"/>
        <v>0</v>
      </c>
      <c r="WP1303" s="98">
        <f t="shared" si="2427"/>
        <v>0</v>
      </c>
      <c r="WQ1303" s="98">
        <f t="shared" si="2428"/>
        <v>0</v>
      </c>
      <c r="WR1303" s="98">
        <f t="shared" si="2428"/>
        <v>0</v>
      </c>
      <c r="WS1303" s="98">
        <f t="shared" si="2428"/>
        <v>0</v>
      </c>
      <c r="WT1303" s="98">
        <f t="shared" si="2429"/>
        <v>0</v>
      </c>
      <c r="WU1303" s="98">
        <f t="shared" si="2429"/>
        <v>0</v>
      </c>
      <c r="WV1303" s="98">
        <f t="shared" si="2429"/>
        <v>0</v>
      </c>
      <c r="WW1303" s="103"/>
      <c r="WX1303" s="103"/>
      <c r="WY1303" s="103"/>
      <c r="WZ1303" s="98">
        <f t="shared" si="2430"/>
        <v>0</v>
      </c>
      <c r="XA1303" s="98">
        <f t="shared" si="2431"/>
        <v>0</v>
      </c>
      <c r="XB1303" s="98">
        <f t="shared" si="2432"/>
        <v>0</v>
      </c>
      <c r="XC1303" s="98">
        <f t="shared" si="2433"/>
        <v>0</v>
      </c>
      <c r="XD1303" s="98">
        <f t="shared" si="2434"/>
        <v>0</v>
      </c>
      <c r="XE1303" s="98">
        <f t="shared" si="2435"/>
        <v>0</v>
      </c>
      <c r="XF1303" s="98">
        <f t="shared" si="2436"/>
        <v>0</v>
      </c>
      <c r="XG1303" s="98">
        <f t="shared" si="2437"/>
        <v>0</v>
      </c>
      <c r="XH1303" s="98">
        <f t="shared" si="2438"/>
        <v>0</v>
      </c>
      <c r="XI1303" s="98">
        <f t="shared" si="2439"/>
        <v>0</v>
      </c>
      <c r="XJ1303" s="98">
        <f t="shared" si="2440"/>
        <v>0</v>
      </c>
      <c r="XK1303" s="98">
        <f t="shared" si="2441"/>
        <v>0</v>
      </c>
      <c r="XL1303" s="98">
        <f t="shared" si="2442"/>
        <v>0</v>
      </c>
      <c r="XM1303" s="98">
        <f t="shared" si="2442"/>
        <v>0</v>
      </c>
      <c r="XN1303" s="98">
        <f t="shared" si="2442"/>
        <v>0</v>
      </c>
      <c r="XO1303" s="98">
        <f t="shared" si="2443"/>
        <v>0</v>
      </c>
      <c r="XP1303" s="98">
        <f t="shared" si="2443"/>
        <v>0</v>
      </c>
      <c r="XQ1303" s="98">
        <f t="shared" si="2443"/>
        <v>0</v>
      </c>
      <c r="XR1303" s="103"/>
      <c r="XS1303" s="103"/>
      <c r="XT1303" s="103"/>
      <c r="XU1303" s="98">
        <f t="shared" si="2444"/>
        <v>0</v>
      </c>
      <c r="XV1303" s="98">
        <f t="shared" si="2445"/>
        <v>0</v>
      </c>
      <c r="XW1303" s="98">
        <f t="shared" si="2446"/>
        <v>0</v>
      </c>
      <c r="XX1303" s="98">
        <f t="shared" si="2447"/>
        <v>0</v>
      </c>
      <c r="XY1303" s="98">
        <f t="shared" si="2448"/>
        <v>0</v>
      </c>
      <c r="XZ1303" s="98">
        <f t="shared" si="2449"/>
        <v>0</v>
      </c>
      <c r="YA1303" s="98">
        <f t="shared" si="2450"/>
        <v>0</v>
      </c>
      <c r="YB1303" s="98">
        <f t="shared" si="2451"/>
        <v>0</v>
      </c>
      <c r="YC1303" s="98">
        <f t="shared" si="2452"/>
        <v>0</v>
      </c>
      <c r="YD1303" s="98">
        <f t="shared" si="2453"/>
        <v>0</v>
      </c>
      <c r="YE1303" s="98">
        <f t="shared" si="2454"/>
        <v>0</v>
      </c>
      <c r="YF1303" s="98">
        <f t="shared" si="2455"/>
        <v>0</v>
      </c>
      <c r="YG1303" s="98">
        <f t="shared" si="2456"/>
        <v>0</v>
      </c>
      <c r="YH1303" s="98">
        <f t="shared" si="2456"/>
        <v>0</v>
      </c>
      <c r="YI1303" s="98">
        <f t="shared" si="2456"/>
        <v>0</v>
      </c>
      <c r="YJ1303" s="98">
        <f t="shared" si="2457"/>
        <v>0</v>
      </c>
      <c r="YK1303" s="98">
        <f t="shared" si="2457"/>
        <v>0</v>
      </c>
      <c r="YL1303" s="98">
        <f t="shared" si="2457"/>
        <v>0</v>
      </c>
      <c r="YM1303" s="146">
        <f t="shared" si="2458"/>
        <v>0</v>
      </c>
      <c r="YN1303" s="146">
        <f t="shared" si="2458"/>
        <v>0</v>
      </c>
      <c r="YO1303" s="146">
        <f t="shared" si="2458"/>
        <v>0</v>
      </c>
      <c r="YP1303" s="98">
        <f t="shared" si="2459"/>
        <v>0</v>
      </c>
      <c r="YQ1303" s="98">
        <f t="shared" si="2460"/>
        <v>0</v>
      </c>
      <c r="YR1303" s="98">
        <f t="shared" si="2461"/>
        <v>0</v>
      </c>
      <c r="YS1303" s="98">
        <f t="shared" si="2462"/>
        <v>0</v>
      </c>
      <c r="YT1303" s="98">
        <f t="shared" si="2463"/>
        <v>0</v>
      </c>
      <c r="YU1303" s="98">
        <f t="shared" si="2464"/>
        <v>0</v>
      </c>
      <c r="YV1303" s="98">
        <f t="shared" si="2465"/>
        <v>0</v>
      </c>
      <c r="YW1303" s="98">
        <f t="shared" si="2466"/>
        <v>0</v>
      </c>
      <c r="YX1303" s="98">
        <f t="shared" si="2467"/>
        <v>0</v>
      </c>
      <c r="YY1303" s="98">
        <f t="shared" si="2468"/>
        <v>0</v>
      </c>
      <c r="YZ1303" s="98">
        <f t="shared" si="2469"/>
        <v>0</v>
      </c>
      <c r="ZA1303" s="98">
        <f t="shared" si="2470"/>
        <v>0</v>
      </c>
      <c r="ZB1303" s="98">
        <f t="shared" si="2471"/>
        <v>0</v>
      </c>
      <c r="ZC1303" s="98">
        <f t="shared" si="2471"/>
        <v>0</v>
      </c>
      <c r="ZD1303" s="98">
        <f t="shared" si="2471"/>
        <v>0</v>
      </c>
      <c r="ZE1303" s="98">
        <f t="shared" si="2472"/>
        <v>0</v>
      </c>
      <c r="ZF1303" s="98">
        <f t="shared" si="2472"/>
        <v>0</v>
      </c>
      <c r="ZG1303" s="98">
        <f t="shared" si="2472"/>
        <v>0</v>
      </c>
    </row>
    <row r="1304" spans="1:683" s="67" customFormat="1" ht="24" customHeight="1">
      <c r="A1304" s="308" t="s">
        <v>827</v>
      </c>
      <c r="B1304" s="1197"/>
      <c r="C1304" s="310"/>
      <c r="D1304" s="665"/>
      <c r="E1304" s="311"/>
      <c r="F1304" s="311"/>
      <c r="G1304" s="311"/>
      <c r="H1304" s="311"/>
      <c r="I1304" s="312"/>
      <c r="J1304" s="312"/>
      <c r="K1304" s="312"/>
      <c r="L1304" s="312"/>
      <c r="M1304" s="312"/>
      <c r="N1304" s="312"/>
      <c r="O1304" s="312"/>
      <c r="P1304" s="312"/>
      <c r="Q1304" s="312"/>
      <c r="R1304" s="312"/>
      <c r="S1304" s="312"/>
      <c r="T1304" s="312"/>
      <c r="U1304" s="312"/>
      <c r="V1304" s="312"/>
      <c r="W1304" s="312"/>
      <c r="X1304" s="312"/>
      <c r="Y1304" s="312"/>
      <c r="Z1304" s="312"/>
      <c r="AA1304" s="312"/>
      <c r="AB1304" s="312"/>
      <c r="AC1304" s="312"/>
      <c r="AD1304" s="312"/>
      <c r="AE1304" s="312"/>
      <c r="AF1304" s="312"/>
      <c r="AG1304" s="312"/>
      <c r="AH1304" s="312"/>
      <c r="AI1304" s="312"/>
      <c r="AJ1304" s="312"/>
      <c r="AK1304" s="312"/>
      <c r="AL1304" s="312"/>
      <c r="AM1304" s="312"/>
      <c r="AN1304" s="312"/>
      <c r="AO1304" s="312"/>
      <c r="AP1304" s="312"/>
      <c r="AQ1304" s="312"/>
      <c r="AR1304" s="312"/>
      <c r="AS1304" s="312"/>
      <c r="AT1304" s="312"/>
      <c r="AU1304" s="312"/>
      <c r="AV1304" s="312"/>
      <c r="AW1304" s="312"/>
      <c r="AX1304" s="312"/>
      <c r="AY1304" s="312"/>
      <c r="AZ1304" s="312"/>
      <c r="BA1304" s="312"/>
      <c r="BB1304" s="312"/>
      <c r="BC1304" s="312"/>
      <c r="BD1304" s="312"/>
      <c r="BE1304" s="312"/>
      <c r="BF1304" s="312"/>
      <c r="BG1304" s="312"/>
      <c r="BH1304" s="312"/>
      <c r="BI1304" s="312"/>
      <c r="BJ1304" s="312"/>
      <c r="BK1304" s="312"/>
      <c r="BL1304" s="312"/>
      <c r="BM1304" s="312"/>
      <c r="BN1304" s="312"/>
      <c r="BO1304" s="312"/>
      <c r="BP1304" s="312"/>
      <c r="BQ1304" s="312"/>
      <c r="BR1304" s="312"/>
      <c r="BS1304" s="312"/>
      <c r="BT1304" s="312"/>
      <c r="BU1304" s="312"/>
      <c r="BV1304" s="312"/>
      <c r="BW1304" s="312"/>
      <c r="BX1304" s="312"/>
      <c r="BY1304" s="312"/>
      <c r="BZ1304" s="312"/>
      <c r="CA1304" s="312"/>
      <c r="CB1304" s="312"/>
      <c r="CC1304" s="312"/>
      <c r="CD1304" s="312"/>
      <c r="CE1304" s="312"/>
      <c r="CF1304" s="312"/>
      <c r="CG1304" s="312"/>
      <c r="CH1304" s="312"/>
      <c r="CI1304" s="312"/>
      <c r="CJ1304" s="312"/>
      <c r="CK1304" s="312"/>
      <c r="CL1304" s="312"/>
      <c r="CM1304" s="312"/>
      <c r="CN1304" s="312"/>
      <c r="CO1304" s="312"/>
      <c r="CP1304" s="312"/>
      <c r="CQ1304" s="312"/>
      <c r="CR1304" s="312"/>
      <c r="CS1304" s="312"/>
      <c r="CT1304" s="312"/>
      <c r="CU1304" s="312"/>
      <c r="CV1304" s="312"/>
      <c r="CW1304" s="312"/>
      <c r="CX1304" s="312"/>
      <c r="CY1304" s="312"/>
      <c r="CZ1304" s="312"/>
      <c r="DA1304" s="312"/>
      <c r="DB1304" s="312"/>
      <c r="DC1304" s="312"/>
      <c r="DD1304" s="312"/>
      <c r="DE1304" s="312"/>
      <c r="DF1304" s="312"/>
      <c r="DG1304" s="312"/>
      <c r="DH1304" s="312"/>
      <c r="DI1304" s="312"/>
      <c r="DJ1304" s="312"/>
      <c r="DK1304" s="312"/>
      <c r="DL1304" s="312"/>
      <c r="DM1304" s="312"/>
      <c r="DN1304" s="312"/>
      <c r="DO1304" s="312"/>
      <c r="DP1304" s="312"/>
      <c r="DQ1304" s="312"/>
      <c r="DR1304" s="312"/>
      <c r="DS1304" s="312"/>
      <c r="DT1304" s="312"/>
      <c r="DU1304" s="312"/>
      <c r="DV1304" s="312"/>
      <c r="DW1304" s="312"/>
      <c r="DX1304" s="312"/>
      <c r="DY1304" s="312"/>
      <c r="DZ1304" s="312"/>
      <c r="EA1304" s="312"/>
      <c r="EB1304" s="312"/>
      <c r="EC1304" s="312"/>
      <c r="ED1304" s="312"/>
      <c r="EE1304" s="312"/>
      <c r="EF1304" s="312"/>
      <c r="EG1304" s="312"/>
      <c r="EH1304" s="312"/>
      <c r="EI1304" s="312"/>
      <c r="EJ1304" s="312"/>
      <c r="EK1304" s="312"/>
      <c r="EL1304" s="312"/>
      <c r="EM1304" s="312"/>
      <c r="EN1304" s="312"/>
      <c r="EO1304" s="312"/>
      <c r="EP1304" s="312"/>
      <c r="EQ1304" s="312"/>
      <c r="ER1304" s="312"/>
      <c r="ES1304" s="312"/>
      <c r="ET1304" s="312"/>
      <c r="EU1304" s="312"/>
      <c r="EV1304" s="312"/>
      <c r="EW1304" s="312"/>
      <c r="EX1304" s="312"/>
      <c r="EY1304" s="312"/>
      <c r="EZ1304" s="312"/>
      <c r="FA1304" s="312"/>
      <c r="FB1304" s="312"/>
      <c r="FC1304" s="312"/>
      <c r="FD1304" s="312"/>
      <c r="FE1304" s="312"/>
      <c r="FF1304" s="312"/>
      <c r="FG1304" s="312"/>
      <c r="FH1304" s="312"/>
      <c r="FI1304" s="312"/>
      <c r="FJ1304" s="312"/>
      <c r="FK1304" s="312"/>
      <c r="FL1304" s="312"/>
      <c r="FM1304" s="312"/>
      <c r="FN1304" s="312"/>
      <c r="FO1304" s="312"/>
      <c r="FP1304" s="312"/>
      <c r="FQ1304" s="312"/>
      <c r="FR1304" s="312"/>
      <c r="FS1304" s="312"/>
      <c r="FT1304" s="312"/>
      <c r="FU1304" s="312"/>
      <c r="FV1304" s="312"/>
      <c r="FW1304" s="312"/>
      <c r="FX1304" s="312"/>
      <c r="FY1304" s="312"/>
      <c r="FZ1304" s="312"/>
      <c r="GA1304" s="312"/>
      <c r="GB1304" s="312"/>
      <c r="GC1304" s="312"/>
      <c r="GD1304" s="312"/>
      <c r="GE1304" s="312"/>
      <c r="GF1304" s="312"/>
      <c r="GG1304" s="312"/>
      <c r="GH1304" s="312"/>
      <c r="GI1304" s="312"/>
      <c r="GJ1304" s="312"/>
      <c r="GK1304" s="312"/>
      <c r="GL1304" s="312"/>
      <c r="GM1304" s="312"/>
      <c r="GN1304" s="312"/>
      <c r="GO1304" s="312"/>
      <c r="GP1304" s="312"/>
      <c r="GQ1304" s="312"/>
      <c r="GR1304" s="312"/>
      <c r="GS1304" s="312"/>
      <c r="GT1304" s="312"/>
      <c r="GU1304" s="312"/>
      <c r="GV1304" s="312"/>
      <c r="GW1304" s="312"/>
      <c r="GX1304" s="312"/>
      <c r="GY1304" s="312"/>
      <c r="GZ1304" s="312"/>
      <c r="HA1304" s="312"/>
      <c r="HB1304" s="312"/>
      <c r="HC1304" s="312"/>
      <c r="HD1304" s="312"/>
      <c r="HE1304" s="312"/>
      <c r="HF1304" s="312"/>
      <c r="HG1304" s="312"/>
      <c r="HH1304" s="312"/>
      <c r="HI1304" s="312"/>
      <c r="HJ1304" s="312"/>
      <c r="HK1304" s="312"/>
      <c r="HL1304" s="312"/>
      <c r="HM1304" s="312"/>
      <c r="HN1304" s="312"/>
      <c r="HO1304" s="312"/>
      <c r="HP1304" s="312"/>
      <c r="HQ1304" s="312"/>
      <c r="HR1304" s="312"/>
      <c r="HS1304" s="312"/>
      <c r="HT1304" s="312"/>
      <c r="HU1304" s="312"/>
      <c r="HV1304" s="312"/>
      <c r="HW1304" s="312"/>
      <c r="HX1304" s="312"/>
      <c r="HY1304" s="312"/>
      <c r="HZ1304" s="312"/>
      <c r="IA1304" s="312"/>
      <c r="IB1304" s="312"/>
      <c r="IC1304" s="312"/>
      <c r="ID1304" s="312"/>
      <c r="IE1304" s="312"/>
      <c r="IF1304" s="312"/>
      <c r="IG1304" s="312"/>
      <c r="IH1304" s="312"/>
      <c r="II1304" s="312"/>
      <c r="IJ1304" s="312"/>
      <c r="IK1304" s="312"/>
      <c r="IL1304" s="312"/>
      <c r="IM1304" s="312"/>
      <c r="IN1304" s="312"/>
      <c r="IO1304" s="312"/>
      <c r="IP1304" s="312"/>
      <c r="IQ1304" s="312"/>
      <c r="IR1304" s="312"/>
      <c r="IS1304" s="312"/>
      <c r="IT1304" s="312"/>
      <c r="IU1304" s="312"/>
      <c r="IV1304" s="312"/>
      <c r="IW1304" s="312"/>
      <c r="IX1304" s="312"/>
      <c r="IY1304" s="312"/>
      <c r="IZ1304" s="312"/>
      <c r="JA1304" s="312"/>
      <c r="JB1304" s="312"/>
      <c r="JC1304" s="312"/>
      <c r="JD1304" s="312"/>
      <c r="JE1304" s="312"/>
      <c r="JF1304" s="312"/>
      <c r="JG1304" s="312"/>
      <c r="JH1304" s="312"/>
      <c r="JI1304" s="312"/>
      <c r="JJ1304" s="312"/>
      <c r="JK1304" s="312"/>
      <c r="JL1304" s="312"/>
      <c r="JM1304" s="312"/>
      <c r="JN1304" s="312"/>
      <c r="JO1304" s="312"/>
      <c r="JP1304" s="312"/>
      <c r="JQ1304" s="312"/>
      <c r="JR1304" s="312"/>
      <c r="JS1304" s="312"/>
      <c r="JT1304" s="312"/>
      <c r="JU1304" s="312"/>
      <c r="JV1304" s="312"/>
      <c r="JW1304" s="312"/>
      <c r="JX1304" s="312"/>
      <c r="JY1304" s="312"/>
      <c r="JZ1304" s="312"/>
      <c r="KA1304" s="312"/>
      <c r="KB1304" s="312"/>
      <c r="KC1304" s="312"/>
      <c r="KD1304" s="312"/>
      <c r="KE1304" s="312"/>
      <c r="KF1304" s="312"/>
      <c r="KG1304" s="312"/>
      <c r="KH1304" s="312"/>
      <c r="KI1304" s="312"/>
      <c r="KJ1304" s="312"/>
      <c r="KK1304" s="312"/>
      <c r="KL1304" s="312"/>
      <c r="KM1304" s="312"/>
      <c r="KN1304" s="312"/>
      <c r="KO1304" s="312"/>
      <c r="KP1304" s="312"/>
      <c r="KQ1304" s="312"/>
      <c r="KR1304" s="312"/>
      <c r="KS1304" s="312"/>
      <c r="KT1304" s="312"/>
      <c r="KU1304" s="312"/>
      <c r="KV1304" s="312"/>
      <c r="KW1304" s="312"/>
      <c r="KX1304" s="312"/>
      <c r="KY1304" s="312"/>
      <c r="KZ1304" s="312"/>
      <c r="LA1304" s="312"/>
      <c r="LB1304" s="312"/>
      <c r="LC1304" s="312"/>
      <c r="LD1304" s="312"/>
      <c r="LE1304" s="312"/>
      <c r="LF1304" s="312"/>
      <c r="LG1304" s="312"/>
      <c r="LH1304" s="312"/>
      <c r="LI1304" s="312"/>
      <c r="LJ1304" s="312"/>
      <c r="LK1304" s="312"/>
      <c r="LL1304" s="312"/>
      <c r="LM1304" s="312"/>
      <c r="LN1304" s="312"/>
      <c r="LO1304" s="312"/>
      <c r="LP1304" s="312"/>
      <c r="LQ1304" s="312"/>
      <c r="LR1304" s="312"/>
      <c r="LS1304" s="312"/>
      <c r="LT1304" s="312"/>
      <c r="LU1304" s="312"/>
      <c r="LV1304" s="312"/>
      <c r="LW1304" s="312"/>
      <c r="LX1304" s="312"/>
      <c r="LY1304" s="312"/>
      <c r="LZ1304" s="312"/>
      <c r="MA1304" s="312"/>
      <c r="MB1304" s="312"/>
      <c r="MC1304" s="312"/>
      <c r="MD1304" s="312"/>
      <c r="ME1304" s="312"/>
      <c r="MF1304" s="312"/>
      <c r="MG1304" s="312"/>
      <c r="MH1304" s="312"/>
      <c r="MI1304" s="312"/>
      <c r="MJ1304" s="312"/>
      <c r="MK1304" s="312"/>
      <c r="ML1304" s="312"/>
      <c r="MM1304" s="312"/>
      <c r="MN1304" s="312"/>
      <c r="MO1304" s="312"/>
      <c r="MP1304" s="312"/>
      <c r="MQ1304" s="312"/>
      <c r="MR1304" s="312"/>
      <c r="MS1304" s="312"/>
      <c r="MT1304" s="312"/>
      <c r="MU1304" s="312"/>
      <c r="MV1304" s="312"/>
      <c r="MW1304" s="312"/>
      <c r="MX1304" s="312"/>
      <c r="MY1304" s="312"/>
      <c r="MZ1304" s="312"/>
      <c r="NA1304" s="312"/>
      <c r="NB1304" s="312"/>
      <c r="NC1304" s="312"/>
      <c r="ND1304" s="312"/>
      <c r="NE1304" s="312"/>
      <c r="NF1304" s="312"/>
      <c r="NG1304" s="312"/>
      <c r="NH1304" s="312"/>
      <c r="NI1304" s="312"/>
      <c r="NJ1304" s="312"/>
      <c r="NK1304" s="312"/>
      <c r="NL1304" s="312"/>
      <c r="NM1304" s="312"/>
      <c r="NN1304" s="312"/>
      <c r="NO1304" s="312"/>
      <c r="NP1304" s="312"/>
      <c r="NQ1304" s="312"/>
      <c r="NR1304" s="312"/>
      <c r="NS1304" s="312"/>
      <c r="NT1304" s="312"/>
      <c r="NU1304" s="312"/>
      <c r="NV1304" s="312"/>
      <c r="NW1304" s="312"/>
      <c r="NX1304" s="312"/>
      <c r="NY1304" s="312"/>
      <c r="NZ1304" s="312"/>
      <c r="OA1304" s="312"/>
      <c r="OB1304" s="312"/>
      <c r="OC1304" s="312"/>
      <c r="OD1304" s="312"/>
      <c r="OE1304" s="312"/>
      <c r="OF1304" s="312"/>
      <c r="OG1304" s="312"/>
      <c r="OH1304" s="312"/>
      <c r="OI1304" s="312"/>
      <c r="OJ1304" s="312"/>
      <c r="OK1304" s="312"/>
      <c r="OL1304" s="312"/>
      <c r="OM1304" s="312"/>
      <c r="ON1304" s="312"/>
      <c r="OO1304" s="312"/>
      <c r="OP1304" s="312"/>
      <c r="OQ1304" s="312"/>
      <c r="OR1304" s="312"/>
      <c r="OS1304" s="312"/>
      <c r="OT1304" s="312"/>
      <c r="OU1304" s="312"/>
      <c r="OV1304" s="312"/>
      <c r="OW1304" s="312"/>
      <c r="OX1304" s="312"/>
      <c r="OY1304" s="312"/>
      <c r="OZ1304" s="312"/>
      <c r="PA1304" s="312"/>
      <c r="PB1304" s="312"/>
      <c r="PC1304" s="312"/>
      <c r="PD1304" s="312"/>
      <c r="PE1304" s="312"/>
      <c r="PF1304" s="312"/>
      <c r="PG1304" s="312"/>
      <c r="PH1304" s="312"/>
      <c r="PI1304" s="312"/>
      <c r="PJ1304" s="312"/>
      <c r="PK1304" s="312"/>
      <c r="PL1304" s="312"/>
      <c r="PM1304" s="312"/>
      <c r="PN1304" s="312"/>
      <c r="PO1304" s="312"/>
      <c r="PP1304" s="312"/>
      <c r="PQ1304" s="312"/>
      <c r="PR1304" s="312"/>
      <c r="PS1304" s="312"/>
      <c r="PT1304" s="312"/>
      <c r="PU1304" s="312"/>
      <c r="PV1304" s="312"/>
      <c r="PW1304" s="312"/>
      <c r="PX1304" s="312"/>
      <c r="PY1304" s="312"/>
      <c r="PZ1304" s="312"/>
      <c r="QA1304" s="312"/>
      <c r="QB1304" s="312"/>
      <c r="QC1304" s="312"/>
      <c r="QD1304" s="312"/>
      <c r="QE1304" s="312"/>
      <c r="QF1304" s="312"/>
      <c r="QG1304" s="312"/>
      <c r="QH1304" s="312"/>
      <c r="QI1304" s="312"/>
      <c r="QJ1304" s="312"/>
      <c r="QK1304" s="312"/>
      <c r="QL1304" s="312"/>
      <c r="QM1304" s="312"/>
      <c r="QN1304" s="312"/>
      <c r="QO1304" s="312"/>
      <c r="QP1304" s="312"/>
      <c r="QQ1304" s="312"/>
      <c r="QR1304" s="312"/>
      <c r="QS1304" s="312"/>
      <c r="QT1304" s="312"/>
      <c r="QU1304" s="312"/>
      <c r="QV1304" s="312"/>
      <c r="QW1304" s="312"/>
      <c r="QX1304" s="312"/>
      <c r="QY1304" s="312"/>
      <c r="QZ1304" s="312"/>
      <c r="RA1304" s="312"/>
      <c r="RB1304" s="312"/>
      <c r="RC1304" s="312"/>
      <c r="RD1304" s="312"/>
      <c r="RE1304" s="312"/>
      <c r="RF1304" s="312"/>
      <c r="RG1304" s="312"/>
      <c r="RH1304" s="312"/>
      <c r="RI1304" s="312"/>
      <c r="RJ1304" s="312"/>
      <c r="RK1304" s="312"/>
      <c r="RL1304" s="312"/>
      <c r="RM1304" s="312"/>
      <c r="RN1304" s="312"/>
      <c r="RO1304" s="312"/>
      <c r="RP1304" s="312"/>
      <c r="RQ1304" s="312"/>
      <c r="RR1304" s="312"/>
      <c r="RS1304" s="312"/>
      <c r="RT1304" s="312"/>
      <c r="RU1304" s="312"/>
      <c r="RV1304" s="312"/>
      <c r="RW1304" s="312"/>
      <c r="RX1304" s="312"/>
      <c r="RY1304" s="312"/>
      <c r="RZ1304" s="312"/>
      <c r="SA1304" s="312"/>
      <c r="SB1304" s="312"/>
      <c r="SC1304" s="312"/>
      <c r="SD1304" s="312"/>
      <c r="SE1304" s="312"/>
      <c r="SF1304" s="312"/>
      <c r="SG1304" s="312"/>
      <c r="SH1304" s="312"/>
      <c r="SI1304" s="312"/>
      <c r="SJ1304" s="312"/>
      <c r="SK1304" s="312"/>
      <c r="SL1304" s="312"/>
      <c r="SM1304" s="312"/>
      <c r="SN1304" s="312"/>
      <c r="SO1304" s="312"/>
      <c r="SP1304" s="312"/>
      <c r="SQ1304" s="312"/>
      <c r="SR1304" s="312"/>
      <c r="SS1304" s="312"/>
      <c r="ST1304" s="312"/>
      <c r="SU1304" s="312"/>
      <c r="SV1304" s="312"/>
      <c r="SW1304" s="312"/>
      <c r="SX1304" s="312"/>
      <c r="SY1304" s="312"/>
      <c r="SZ1304" s="312"/>
      <c r="TA1304" s="312"/>
      <c r="TB1304" s="312"/>
      <c r="TC1304" s="312"/>
      <c r="TD1304" s="312"/>
      <c r="TE1304" s="312"/>
      <c r="TF1304" s="312"/>
      <c r="TG1304" s="312"/>
      <c r="TH1304" s="312"/>
      <c r="TI1304" s="312"/>
      <c r="TJ1304" s="312"/>
      <c r="TK1304" s="312"/>
      <c r="TL1304" s="312"/>
      <c r="TM1304" s="312"/>
      <c r="TN1304" s="312"/>
      <c r="TO1304" s="312"/>
      <c r="TP1304" s="312"/>
      <c r="TQ1304" s="312"/>
      <c r="TR1304" s="312"/>
      <c r="TS1304" s="312"/>
      <c r="TT1304" s="312"/>
      <c r="TU1304" s="312"/>
      <c r="TV1304" s="312"/>
      <c r="TW1304" s="312"/>
      <c r="TX1304" s="312"/>
      <c r="TY1304" s="312"/>
      <c r="TZ1304" s="312"/>
      <c r="UA1304" s="312"/>
      <c r="UB1304" s="312"/>
      <c r="UC1304" s="312"/>
      <c r="UD1304" s="312"/>
      <c r="UE1304" s="312"/>
      <c r="UF1304" s="312"/>
      <c r="UG1304" s="312"/>
      <c r="UH1304" s="312"/>
      <c r="UI1304" s="312"/>
      <c r="UJ1304" s="312"/>
      <c r="UK1304" s="312"/>
      <c r="UL1304" s="312"/>
      <c r="UM1304" s="312"/>
      <c r="UN1304" s="312"/>
      <c r="UO1304" s="312"/>
      <c r="UP1304" s="312"/>
      <c r="UQ1304" s="312"/>
      <c r="UR1304" s="312"/>
      <c r="US1304" s="312"/>
      <c r="UT1304" s="312"/>
      <c r="UU1304" s="312"/>
      <c r="UV1304" s="312"/>
      <c r="UW1304" s="312"/>
      <c r="UX1304" s="312"/>
      <c r="UY1304" s="312"/>
      <c r="UZ1304" s="312"/>
      <c r="VA1304" s="312"/>
      <c r="VB1304" s="312"/>
      <c r="VC1304" s="312"/>
      <c r="VD1304" s="312"/>
      <c r="VE1304" s="312"/>
      <c r="VF1304" s="312"/>
      <c r="VG1304" s="312"/>
      <c r="VH1304" s="312"/>
      <c r="VI1304" s="312"/>
      <c r="VJ1304" s="312"/>
      <c r="VK1304" s="312"/>
      <c r="VL1304" s="312"/>
      <c r="VM1304" s="312"/>
      <c r="VN1304" s="312"/>
      <c r="VO1304" s="312"/>
      <c r="VP1304" s="312"/>
      <c r="VQ1304" s="312"/>
      <c r="VR1304" s="312"/>
      <c r="VS1304" s="312"/>
      <c r="VT1304" s="312"/>
      <c r="VU1304" s="312"/>
      <c r="VV1304" s="312"/>
      <c r="VW1304" s="312"/>
      <c r="VX1304" s="312"/>
      <c r="VY1304" s="312"/>
      <c r="VZ1304" s="312"/>
      <c r="WA1304" s="312"/>
      <c r="WB1304" s="312"/>
      <c r="WC1304" s="312"/>
      <c r="WD1304" s="312"/>
      <c r="WE1304" s="312"/>
      <c r="WF1304" s="312"/>
      <c r="WG1304" s="312"/>
      <c r="WH1304" s="312"/>
      <c r="WI1304" s="312"/>
      <c r="WJ1304" s="312"/>
      <c r="WK1304" s="312"/>
      <c r="WL1304" s="312"/>
      <c r="WM1304" s="312"/>
      <c r="WN1304" s="312"/>
      <c r="WO1304" s="312"/>
      <c r="WP1304" s="312"/>
      <c r="WQ1304" s="312"/>
      <c r="WR1304" s="312"/>
      <c r="WS1304" s="312"/>
      <c r="WT1304" s="312"/>
      <c r="WU1304" s="312"/>
      <c r="WV1304" s="312"/>
      <c r="WW1304" s="312"/>
      <c r="WX1304" s="312"/>
      <c r="WY1304" s="312"/>
      <c r="WZ1304" s="312"/>
      <c r="XA1304" s="312"/>
      <c r="XB1304" s="312"/>
      <c r="XC1304" s="312"/>
      <c r="XD1304" s="312"/>
      <c r="XE1304" s="312"/>
      <c r="XF1304" s="312"/>
      <c r="XG1304" s="312"/>
      <c r="XH1304" s="312"/>
      <c r="XI1304" s="312"/>
      <c r="XJ1304" s="312"/>
      <c r="XK1304" s="312"/>
      <c r="XL1304" s="312"/>
      <c r="XM1304" s="312"/>
      <c r="XN1304" s="312"/>
      <c r="XO1304" s="312"/>
      <c r="XP1304" s="312"/>
      <c r="XQ1304" s="312"/>
      <c r="XR1304" s="312"/>
      <c r="XS1304" s="312"/>
      <c r="XT1304" s="312"/>
      <c r="XU1304" s="312"/>
      <c r="XV1304" s="312"/>
      <c r="XW1304" s="312"/>
      <c r="XX1304" s="312"/>
      <c r="XY1304" s="312"/>
      <c r="XZ1304" s="312"/>
      <c r="YA1304" s="312"/>
      <c r="YB1304" s="312"/>
      <c r="YC1304" s="312"/>
      <c r="YD1304" s="312"/>
      <c r="YE1304" s="312"/>
      <c r="YF1304" s="312"/>
      <c r="YG1304" s="312"/>
      <c r="YH1304" s="312"/>
      <c r="YI1304" s="312"/>
      <c r="YJ1304" s="312"/>
      <c r="YK1304" s="312"/>
      <c r="YL1304" s="312"/>
      <c r="YM1304" s="312"/>
      <c r="YN1304" s="312"/>
      <c r="YO1304" s="312"/>
      <c r="YP1304" s="312"/>
      <c r="YQ1304" s="312"/>
      <c r="YR1304" s="312"/>
      <c r="YS1304" s="312"/>
      <c r="YT1304" s="312"/>
      <c r="YU1304" s="312"/>
      <c r="YV1304" s="312"/>
      <c r="YW1304" s="312"/>
      <c r="YX1304" s="312"/>
      <c r="YY1304" s="312"/>
      <c r="YZ1304" s="312"/>
      <c r="ZA1304" s="312"/>
      <c r="ZB1304" s="312"/>
      <c r="ZC1304" s="312"/>
      <c r="ZD1304" s="312"/>
      <c r="ZE1304" s="312"/>
      <c r="ZF1304" s="312"/>
      <c r="ZG1304" s="312"/>
    </row>
    <row r="1305" spans="1:683" s="279" customFormat="1" ht="24">
      <c r="A1305" s="115" t="s">
        <v>820</v>
      </c>
      <c r="B1305" s="1198"/>
      <c r="C1305" s="273" t="s">
        <v>695</v>
      </c>
      <c r="D1305" s="919"/>
      <c r="E1305" s="920"/>
      <c r="F1305" s="274"/>
      <c r="G1305" s="274"/>
      <c r="H1305" s="274"/>
      <c r="I1305" s="313"/>
      <c r="J1305" s="313"/>
      <c r="K1305" s="313"/>
      <c r="L1305" s="309" t="s">
        <v>808</v>
      </c>
      <c r="M1305" s="309" t="s">
        <v>808</v>
      </c>
      <c r="N1305" s="309" t="s">
        <v>808</v>
      </c>
      <c r="O1305" s="274">
        <f>O1275+O1285+O1295</f>
        <v>20939772</v>
      </c>
      <c r="P1305" s="274">
        <f t="shared" ref="P1305:T1305" si="2473">P1275+P1285+P1295</f>
        <v>21331066</v>
      </c>
      <c r="Q1305" s="274">
        <f t="shared" si="2473"/>
        <v>21678171</v>
      </c>
      <c r="R1305" s="274">
        <f t="shared" si="2473"/>
        <v>2414257.1</v>
      </c>
      <c r="S1305" s="274">
        <f t="shared" si="2473"/>
        <v>2428775.66</v>
      </c>
      <c r="T1305" s="274">
        <f t="shared" si="2473"/>
        <v>2446751.02</v>
      </c>
      <c r="U1305" s="309" t="s">
        <v>808</v>
      </c>
      <c r="V1305" s="309" t="s">
        <v>808</v>
      </c>
      <c r="W1305" s="309" t="s">
        <v>808</v>
      </c>
      <c r="X1305" s="309" t="s">
        <v>808</v>
      </c>
      <c r="Y1305" s="309" t="s">
        <v>808</v>
      </c>
      <c r="Z1305" s="309" t="s">
        <v>808</v>
      </c>
      <c r="AA1305" s="309" t="s">
        <v>808</v>
      </c>
      <c r="AB1305" s="309" t="s">
        <v>808</v>
      </c>
      <c r="AC1305" s="309" t="s">
        <v>808</v>
      </c>
      <c r="AD1305" s="309" t="s">
        <v>808</v>
      </c>
      <c r="AE1305" s="309" t="s">
        <v>808</v>
      </c>
      <c r="AF1305" s="309" t="s">
        <v>808</v>
      </c>
      <c r="AG1305" s="309" t="s">
        <v>808</v>
      </c>
      <c r="AH1305" s="309" t="s">
        <v>808</v>
      </c>
      <c r="AI1305" s="309" t="s">
        <v>808</v>
      </c>
      <c r="AJ1305" s="274">
        <f t="shared" ref="AJ1305:AO1305" si="2474">AJ1275+AJ1285+AJ1295</f>
        <v>34783610</v>
      </c>
      <c r="AK1305" s="274">
        <f t="shared" si="2474"/>
        <v>35295029</v>
      </c>
      <c r="AL1305" s="274">
        <f t="shared" si="2474"/>
        <v>35777552</v>
      </c>
      <c r="AM1305" s="274">
        <f t="shared" si="2474"/>
        <v>4420269.5999999996</v>
      </c>
      <c r="AN1305" s="274">
        <f t="shared" si="2474"/>
        <v>4449118.9800000004</v>
      </c>
      <c r="AO1305" s="274">
        <f t="shared" si="2474"/>
        <v>4484837.26</v>
      </c>
      <c r="AP1305" s="309" t="s">
        <v>808</v>
      </c>
      <c r="AQ1305" s="309" t="s">
        <v>808</v>
      </c>
      <c r="AR1305" s="309" t="s">
        <v>808</v>
      </c>
      <c r="AS1305" s="309" t="s">
        <v>808</v>
      </c>
      <c r="AT1305" s="309" t="s">
        <v>808</v>
      </c>
      <c r="AU1305" s="309" t="s">
        <v>808</v>
      </c>
      <c r="AV1305" s="309" t="s">
        <v>808</v>
      </c>
      <c r="AW1305" s="309" t="s">
        <v>808</v>
      </c>
      <c r="AX1305" s="309" t="s">
        <v>808</v>
      </c>
      <c r="AY1305" s="309" t="s">
        <v>808</v>
      </c>
      <c r="AZ1305" s="309" t="s">
        <v>808</v>
      </c>
      <c r="BA1305" s="309" t="s">
        <v>808</v>
      </c>
      <c r="BB1305" s="309" t="s">
        <v>808</v>
      </c>
      <c r="BC1305" s="309" t="s">
        <v>808</v>
      </c>
      <c r="BD1305" s="309" t="s">
        <v>808</v>
      </c>
      <c r="BE1305" s="274">
        <f t="shared" ref="BE1305:BJ1305" si="2475">BE1275+BE1285+BE1295</f>
        <v>27083693</v>
      </c>
      <c r="BF1305" s="274">
        <f t="shared" si="2475"/>
        <v>27834979</v>
      </c>
      <c r="BG1305" s="274">
        <f t="shared" si="2475"/>
        <v>28449321</v>
      </c>
      <c r="BH1305" s="274">
        <f t="shared" si="2475"/>
        <v>3045287.79</v>
      </c>
      <c r="BI1305" s="274">
        <f t="shared" si="2475"/>
        <v>3061496.01</v>
      </c>
      <c r="BJ1305" s="274">
        <f t="shared" si="2475"/>
        <v>3081563.33</v>
      </c>
      <c r="BK1305" s="309" t="s">
        <v>808</v>
      </c>
      <c r="BL1305" s="309" t="s">
        <v>808</v>
      </c>
      <c r="BM1305" s="309" t="s">
        <v>808</v>
      </c>
      <c r="BN1305" s="309" t="s">
        <v>808</v>
      </c>
      <c r="BO1305" s="309" t="s">
        <v>808</v>
      </c>
      <c r="BP1305" s="309" t="s">
        <v>808</v>
      </c>
      <c r="BQ1305" s="309" t="s">
        <v>808</v>
      </c>
      <c r="BR1305" s="309" t="s">
        <v>808</v>
      </c>
      <c r="BS1305" s="309" t="s">
        <v>808</v>
      </c>
      <c r="BT1305" s="309" t="s">
        <v>808</v>
      </c>
      <c r="BU1305" s="309" t="s">
        <v>808</v>
      </c>
      <c r="BV1305" s="309" t="s">
        <v>808</v>
      </c>
      <c r="BW1305" s="309" t="s">
        <v>808</v>
      </c>
      <c r="BX1305" s="309" t="s">
        <v>808</v>
      </c>
      <c r="BY1305" s="309" t="s">
        <v>808</v>
      </c>
      <c r="BZ1305" s="274">
        <f t="shared" ref="BZ1305:CE1305" si="2476">BZ1275+BZ1285+BZ1295</f>
        <v>21102527</v>
      </c>
      <c r="CA1305" s="274">
        <f t="shared" si="2476"/>
        <v>21385748</v>
      </c>
      <c r="CB1305" s="274">
        <f t="shared" si="2476"/>
        <v>21659357</v>
      </c>
      <c r="CC1305" s="274">
        <f t="shared" si="2476"/>
        <v>2713138.33</v>
      </c>
      <c r="CD1305" s="274">
        <f t="shared" si="2476"/>
        <v>2732306.71</v>
      </c>
      <c r="CE1305" s="274">
        <f t="shared" si="2476"/>
        <v>2756038.99</v>
      </c>
      <c r="CF1305" s="309" t="s">
        <v>808</v>
      </c>
      <c r="CG1305" s="309" t="s">
        <v>808</v>
      </c>
      <c r="CH1305" s="309" t="s">
        <v>808</v>
      </c>
      <c r="CI1305" s="309" t="s">
        <v>808</v>
      </c>
      <c r="CJ1305" s="309" t="s">
        <v>808</v>
      </c>
      <c r="CK1305" s="309" t="s">
        <v>808</v>
      </c>
      <c r="CL1305" s="309" t="s">
        <v>808</v>
      </c>
      <c r="CM1305" s="309" t="s">
        <v>808</v>
      </c>
      <c r="CN1305" s="309" t="s">
        <v>808</v>
      </c>
      <c r="CO1305" s="309" t="s">
        <v>808</v>
      </c>
      <c r="CP1305" s="309" t="s">
        <v>808</v>
      </c>
      <c r="CQ1305" s="309" t="s">
        <v>808</v>
      </c>
      <c r="CR1305" s="309" t="s">
        <v>808</v>
      </c>
      <c r="CS1305" s="309" t="s">
        <v>808</v>
      </c>
      <c r="CT1305" s="309" t="s">
        <v>808</v>
      </c>
      <c r="CU1305" s="274">
        <f t="shared" ref="CU1305:CZ1305" si="2477">CU1275+CU1285+CU1295</f>
        <v>33718053</v>
      </c>
      <c r="CV1305" s="274">
        <f t="shared" si="2477"/>
        <v>34129953</v>
      </c>
      <c r="CW1305" s="274">
        <f t="shared" si="2477"/>
        <v>34539429</v>
      </c>
      <c r="CX1305" s="274">
        <f t="shared" si="2477"/>
        <v>3946351.59</v>
      </c>
      <c r="CY1305" s="274">
        <f t="shared" si="2477"/>
        <v>3973010.67</v>
      </c>
      <c r="CZ1305" s="274">
        <f t="shared" si="2477"/>
        <v>4006017.15</v>
      </c>
      <c r="DA1305" s="309" t="s">
        <v>808</v>
      </c>
      <c r="DB1305" s="309" t="s">
        <v>808</v>
      </c>
      <c r="DC1305" s="309" t="s">
        <v>808</v>
      </c>
      <c r="DD1305" s="309" t="s">
        <v>808</v>
      </c>
      <c r="DE1305" s="309" t="s">
        <v>808</v>
      </c>
      <c r="DF1305" s="309" t="s">
        <v>808</v>
      </c>
      <c r="DG1305" s="309" t="s">
        <v>808</v>
      </c>
      <c r="DH1305" s="309" t="s">
        <v>808</v>
      </c>
      <c r="DI1305" s="309" t="s">
        <v>808</v>
      </c>
      <c r="DJ1305" s="309" t="s">
        <v>808</v>
      </c>
      <c r="DK1305" s="309" t="s">
        <v>808</v>
      </c>
      <c r="DL1305" s="309" t="s">
        <v>808</v>
      </c>
      <c r="DM1305" s="309" t="s">
        <v>808</v>
      </c>
      <c r="DN1305" s="309" t="s">
        <v>808</v>
      </c>
      <c r="DO1305" s="309" t="s">
        <v>808</v>
      </c>
      <c r="DP1305" s="274">
        <f t="shared" ref="DP1305:DU1305" si="2478">DP1275+DP1285+DP1295</f>
        <v>22094344</v>
      </c>
      <c r="DQ1305" s="274">
        <f t="shared" si="2478"/>
        <v>22428657</v>
      </c>
      <c r="DR1305" s="274">
        <f t="shared" si="2478"/>
        <v>22742294</v>
      </c>
      <c r="DS1305" s="274">
        <f t="shared" si="2478"/>
        <v>3049919.5</v>
      </c>
      <c r="DT1305" s="274">
        <f t="shared" si="2478"/>
        <v>3071634.76</v>
      </c>
      <c r="DU1305" s="274">
        <f t="shared" si="2478"/>
        <v>3098520.32</v>
      </c>
      <c r="DV1305" s="309" t="s">
        <v>808</v>
      </c>
      <c r="DW1305" s="309" t="s">
        <v>808</v>
      </c>
      <c r="DX1305" s="309" t="s">
        <v>808</v>
      </c>
      <c r="DY1305" s="309" t="s">
        <v>808</v>
      </c>
      <c r="DZ1305" s="309" t="s">
        <v>808</v>
      </c>
      <c r="EA1305" s="309" t="s">
        <v>808</v>
      </c>
      <c r="EB1305" s="309" t="s">
        <v>808</v>
      </c>
      <c r="EC1305" s="309" t="s">
        <v>808</v>
      </c>
      <c r="ED1305" s="309" t="s">
        <v>808</v>
      </c>
      <c r="EE1305" s="309" t="s">
        <v>808</v>
      </c>
      <c r="EF1305" s="309" t="s">
        <v>808</v>
      </c>
      <c r="EG1305" s="309" t="s">
        <v>808</v>
      </c>
      <c r="EH1305" s="309" t="s">
        <v>808</v>
      </c>
      <c r="EI1305" s="309" t="s">
        <v>808</v>
      </c>
      <c r="EJ1305" s="309" t="s">
        <v>808</v>
      </c>
      <c r="EK1305" s="274">
        <f t="shared" ref="EK1305:EP1305" si="2479">EK1275+EK1285+EK1295</f>
        <v>22427918</v>
      </c>
      <c r="EL1305" s="274">
        <f t="shared" si="2479"/>
        <v>22775102</v>
      </c>
      <c r="EM1305" s="274">
        <f t="shared" si="2479"/>
        <v>23096630</v>
      </c>
      <c r="EN1305" s="274">
        <f t="shared" si="2479"/>
        <v>2697321.89</v>
      </c>
      <c r="EO1305" s="274">
        <f t="shared" si="2479"/>
        <v>2713968.17</v>
      </c>
      <c r="EP1305" s="274">
        <f t="shared" si="2479"/>
        <v>2734577.85</v>
      </c>
      <c r="EQ1305" s="309" t="s">
        <v>808</v>
      </c>
      <c r="ER1305" s="309" t="s">
        <v>808</v>
      </c>
      <c r="ES1305" s="309" t="s">
        <v>808</v>
      </c>
      <c r="ET1305" s="309" t="s">
        <v>808</v>
      </c>
      <c r="EU1305" s="309" t="s">
        <v>808</v>
      </c>
      <c r="EV1305" s="309" t="s">
        <v>808</v>
      </c>
      <c r="EW1305" s="309" t="s">
        <v>808</v>
      </c>
      <c r="EX1305" s="309" t="s">
        <v>808</v>
      </c>
      <c r="EY1305" s="309" t="s">
        <v>808</v>
      </c>
      <c r="EZ1305" s="309" t="s">
        <v>808</v>
      </c>
      <c r="FA1305" s="309" t="s">
        <v>808</v>
      </c>
      <c r="FB1305" s="309" t="s">
        <v>808</v>
      </c>
      <c r="FC1305" s="309" t="s">
        <v>808</v>
      </c>
      <c r="FD1305" s="309" t="s">
        <v>808</v>
      </c>
      <c r="FE1305" s="309" t="s">
        <v>808</v>
      </c>
      <c r="FF1305" s="274">
        <f t="shared" ref="FF1305:FK1305" si="2480">FF1275+FF1285+FF1295</f>
        <v>27225849</v>
      </c>
      <c r="FG1305" s="274">
        <f t="shared" si="2480"/>
        <v>27767261</v>
      </c>
      <c r="FH1305" s="274">
        <f t="shared" si="2480"/>
        <v>28242015</v>
      </c>
      <c r="FI1305" s="274">
        <f t="shared" si="2480"/>
        <v>3329972.42</v>
      </c>
      <c r="FJ1305" s="274">
        <f t="shared" si="2480"/>
        <v>3350811.56</v>
      </c>
      <c r="FK1305" s="274">
        <f t="shared" si="2480"/>
        <v>3376612.4</v>
      </c>
      <c r="FL1305" s="309" t="s">
        <v>808</v>
      </c>
      <c r="FM1305" s="309" t="s">
        <v>808</v>
      </c>
      <c r="FN1305" s="309" t="s">
        <v>808</v>
      </c>
      <c r="FO1305" s="309" t="s">
        <v>808</v>
      </c>
      <c r="FP1305" s="309" t="s">
        <v>808</v>
      </c>
      <c r="FQ1305" s="309" t="s">
        <v>808</v>
      </c>
      <c r="FR1305" s="309" t="s">
        <v>808</v>
      </c>
      <c r="FS1305" s="309" t="s">
        <v>808</v>
      </c>
      <c r="FT1305" s="309" t="s">
        <v>808</v>
      </c>
      <c r="FU1305" s="309" t="s">
        <v>808</v>
      </c>
      <c r="FV1305" s="309" t="s">
        <v>808</v>
      </c>
      <c r="FW1305" s="309" t="s">
        <v>808</v>
      </c>
      <c r="FX1305" s="309" t="s">
        <v>808</v>
      </c>
      <c r="FY1305" s="309" t="s">
        <v>808</v>
      </c>
      <c r="FZ1305" s="309" t="s">
        <v>808</v>
      </c>
      <c r="GA1305" s="274">
        <f t="shared" ref="GA1305:GF1305" si="2481">GA1275+GA1285+GA1295</f>
        <v>32515884</v>
      </c>
      <c r="GB1305" s="274">
        <f t="shared" si="2481"/>
        <v>33066186</v>
      </c>
      <c r="GC1305" s="274">
        <f t="shared" si="2481"/>
        <v>33565692</v>
      </c>
      <c r="GD1305" s="274">
        <f t="shared" si="2481"/>
        <v>3932644.8</v>
      </c>
      <c r="GE1305" s="274">
        <f t="shared" si="2481"/>
        <v>3956675.52</v>
      </c>
      <c r="GF1305" s="274">
        <f t="shared" si="2481"/>
        <v>3986427.84</v>
      </c>
      <c r="GG1305" s="309" t="s">
        <v>808</v>
      </c>
      <c r="GH1305" s="309" t="s">
        <v>808</v>
      </c>
      <c r="GI1305" s="309" t="s">
        <v>808</v>
      </c>
      <c r="GJ1305" s="309" t="s">
        <v>808</v>
      </c>
      <c r="GK1305" s="309" t="s">
        <v>808</v>
      </c>
      <c r="GL1305" s="309" t="s">
        <v>808</v>
      </c>
      <c r="GM1305" s="309" t="s">
        <v>808</v>
      </c>
      <c r="GN1305" s="309" t="s">
        <v>808</v>
      </c>
      <c r="GO1305" s="309" t="s">
        <v>808</v>
      </c>
      <c r="GP1305" s="309" t="s">
        <v>808</v>
      </c>
      <c r="GQ1305" s="309" t="s">
        <v>808</v>
      </c>
      <c r="GR1305" s="309" t="s">
        <v>808</v>
      </c>
      <c r="GS1305" s="309" t="s">
        <v>808</v>
      </c>
      <c r="GT1305" s="309" t="s">
        <v>808</v>
      </c>
      <c r="GU1305" s="309" t="s">
        <v>808</v>
      </c>
      <c r="GV1305" s="274">
        <f t="shared" ref="GV1305:HA1305" si="2482">GV1275+GV1285+GV1295</f>
        <v>29076705</v>
      </c>
      <c r="GW1305" s="274">
        <f t="shared" si="2482"/>
        <v>29408725</v>
      </c>
      <c r="GX1305" s="274">
        <f t="shared" si="2482"/>
        <v>29749497</v>
      </c>
      <c r="GY1305" s="274">
        <f t="shared" si="2482"/>
        <v>3200421.79</v>
      </c>
      <c r="GZ1305" s="274">
        <f t="shared" si="2482"/>
        <v>3220509.97</v>
      </c>
      <c r="HA1305" s="274">
        <f t="shared" si="2482"/>
        <v>3245381.05</v>
      </c>
      <c r="HB1305" s="309" t="s">
        <v>808</v>
      </c>
      <c r="HC1305" s="309" t="s">
        <v>808</v>
      </c>
      <c r="HD1305" s="309" t="s">
        <v>808</v>
      </c>
      <c r="HE1305" s="309" t="s">
        <v>808</v>
      </c>
      <c r="HF1305" s="309" t="s">
        <v>808</v>
      </c>
      <c r="HG1305" s="309" t="s">
        <v>808</v>
      </c>
      <c r="HH1305" s="309" t="s">
        <v>808</v>
      </c>
      <c r="HI1305" s="309" t="s">
        <v>808</v>
      </c>
      <c r="HJ1305" s="309" t="s">
        <v>808</v>
      </c>
      <c r="HK1305" s="309" t="s">
        <v>808</v>
      </c>
      <c r="HL1305" s="309" t="s">
        <v>808</v>
      </c>
      <c r="HM1305" s="309" t="s">
        <v>808</v>
      </c>
      <c r="HN1305" s="309" t="s">
        <v>808</v>
      </c>
      <c r="HO1305" s="309" t="s">
        <v>808</v>
      </c>
      <c r="HP1305" s="309" t="s">
        <v>808</v>
      </c>
      <c r="HQ1305" s="274">
        <f t="shared" ref="HQ1305:HV1305" si="2483">HQ1275+HQ1285+HQ1295</f>
        <v>26818525</v>
      </c>
      <c r="HR1305" s="274">
        <f t="shared" si="2483"/>
        <v>27346137</v>
      </c>
      <c r="HS1305" s="274">
        <f t="shared" si="2483"/>
        <v>27808961</v>
      </c>
      <c r="HT1305" s="274">
        <f t="shared" si="2483"/>
        <v>3461380.5</v>
      </c>
      <c r="HU1305" s="274">
        <f t="shared" si="2483"/>
        <v>3484097.04</v>
      </c>
      <c r="HV1305" s="274">
        <f t="shared" si="2483"/>
        <v>3512222.28</v>
      </c>
      <c r="HW1305" s="309" t="s">
        <v>808</v>
      </c>
      <c r="HX1305" s="309" t="s">
        <v>808</v>
      </c>
      <c r="HY1305" s="309" t="s">
        <v>808</v>
      </c>
      <c r="HZ1305" s="309" t="s">
        <v>808</v>
      </c>
      <c r="IA1305" s="309" t="s">
        <v>808</v>
      </c>
      <c r="IB1305" s="309" t="s">
        <v>808</v>
      </c>
      <c r="IC1305" s="309" t="s">
        <v>808</v>
      </c>
      <c r="ID1305" s="309" t="s">
        <v>808</v>
      </c>
      <c r="IE1305" s="309" t="s">
        <v>808</v>
      </c>
      <c r="IF1305" s="309" t="s">
        <v>808</v>
      </c>
      <c r="IG1305" s="309" t="s">
        <v>808</v>
      </c>
      <c r="IH1305" s="309" t="s">
        <v>808</v>
      </c>
      <c r="II1305" s="309" t="s">
        <v>808</v>
      </c>
      <c r="IJ1305" s="309" t="s">
        <v>808</v>
      </c>
      <c r="IK1305" s="309" t="s">
        <v>808</v>
      </c>
      <c r="IL1305" s="274">
        <f t="shared" ref="IL1305:IQ1305" si="2484">IL1275+IL1285+IL1295</f>
        <v>19792750</v>
      </c>
      <c r="IM1305" s="274">
        <f t="shared" si="2484"/>
        <v>19932904</v>
      </c>
      <c r="IN1305" s="274">
        <f t="shared" si="2484"/>
        <v>20115809</v>
      </c>
      <c r="IO1305" s="274">
        <f t="shared" si="2484"/>
        <v>979000.98</v>
      </c>
      <c r="IP1305" s="274">
        <f t="shared" si="2484"/>
        <v>979000.98</v>
      </c>
      <c r="IQ1305" s="274">
        <f t="shared" si="2484"/>
        <v>979000.98</v>
      </c>
      <c r="IR1305" s="309" t="s">
        <v>808</v>
      </c>
      <c r="IS1305" s="309" t="s">
        <v>808</v>
      </c>
      <c r="IT1305" s="309" t="s">
        <v>808</v>
      </c>
      <c r="IU1305" s="309" t="s">
        <v>808</v>
      </c>
      <c r="IV1305" s="309" t="s">
        <v>808</v>
      </c>
      <c r="IW1305" s="309" t="s">
        <v>808</v>
      </c>
      <c r="IX1305" s="309" t="s">
        <v>808</v>
      </c>
      <c r="IY1305" s="309" t="s">
        <v>808</v>
      </c>
      <c r="IZ1305" s="309" t="s">
        <v>808</v>
      </c>
      <c r="JA1305" s="309" t="s">
        <v>808</v>
      </c>
      <c r="JB1305" s="309" t="s">
        <v>808</v>
      </c>
      <c r="JC1305" s="309" t="s">
        <v>808</v>
      </c>
      <c r="JD1305" s="309" t="s">
        <v>808</v>
      </c>
      <c r="JE1305" s="309" t="s">
        <v>808</v>
      </c>
      <c r="JF1305" s="309" t="s">
        <v>808</v>
      </c>
      <c r="JG1305" s="274">
        <f t="shared" ref="JG1305:JL1305" si="2485">JG1275+JG1285+JG1295</f>
        <v>28161062</v>
      </c>
      <c r="JH1305" s="274">
        <f t="shared" si="2485"/>
        <v>28500203</v>
      </c>
      <c r="JI1305" s="274">
        <f t="shared" si="2485"/>
        <v>28834325</v>
      </c>
      <c r="JJ1305" s="274">
        <f t="shared" si="2485"/>
        <v>3345193.49</v>
      </c>
      <c r="JK1305" s="274">
        <f t="shared" si="2485"/>
        <v>3370027.04</v>
      </c>
      <c r="JL1305" s="274">
        <f t="shared" si="2485"/>
        <v>3400773.34</v>
      </c>
      <c r="JM1305" s="309" t="s">
        <v>808</v>
      </c>
      <c r="JN1305" s="309" t="s">
        <v>808</v>
      </c>
      <c r="JO1305" s="309" t="s">
        <v>808</v>
      </c>
      <c r="JP1305" s="309" t="s">
        <v>808</v>
      </c>
      <c r="JQ1305" s="309" t="s">
        <v>808</v>
      </c>
      <c r="JR1305" s="309" t="s">
        <v>808</v>
      </c>
      <c r="JS1305" s="309" t="s">
        <v>808</v>
      </c>
      <c r="JT1305" s="309" t="s">
        <v>808</v>
      </c>
      <c r="JU1305" s="309" t="s">
        <v>808</v>
      </c>
      <c r="JV1305" s="309" t="s">
        <v>808</v>
      </c>
      <c r="JW1305" s="309" t="s">
        <v>808</v>
      </c>
      <c r="JX1305" s="309" t="s">
        <v>808</v>
      </c>
      <c r="JY1305" s="309" t="s">
        <v>808</v>
      </c>
      <c r="JZ1305" s="309" t="s">
        <v>808</v>
      </c>
      <c r="KA1305" s="309" t="s">
        <v>808</v>
      </c>
      <c r="KB1305" s="274">
        <f t="shared" ref="KB1305:KG1305" si="2486">KB1275+KB1285+KB1295</f>
        <v>30229054</v>
      </c>
      <c r="KC1305" s="274">
        <f t="shared" si="2486"/>
        <v>30615500</v>
      </c>
      <c r="KD1305" s="274">
        <f t="shared" si="2486"/>
        <v>30995340</v>
      </c>
      <c r="KE1305" s="274">
        <f t="shared" si="2486"/>
        <v>3734637.67</v>
      </c>
      <c r="KF1305" s="274">
        <f t="shared" si="2486"/>
        <v>3760295.47</v>
      </c>
      <c r="KG1305" s="274">
        <f t="shared" si="2486"/>
        <v>3792062.27</v>
      </c>
      <c r="KH1305" s="309" t="s">
        <v>808</v>
      </c>
      <c r="KI1305" s="309" t="s">
        <v>808</v>
      </c>
      <c r="KJ1305" s="309" t="s">
        <v>808</v>
      </c>
      <c r="KK1305" s="309" t="s">
        <v>808</v>
      </c>
      <c r="KL1305" s="309" t="s">
        <v>808</v>
      </c>
      <c r="KM1305" s="309" t="s">
        <v>808</v>
      </c>
      <c r="KN1305" s="309" t="s">
        <v>808</v>
      </c>
      <c r="KO1305" s="309" t="s">
        <v>808</v>
      </c>
      <c r="KP1305" s="309" t="s">
        <v>808</v>
      </c>
      <c r="KQ1305" s="309" t="s">
        <v>808</v>
      </c>
      <c r="KR1305" s="309" t="s">
        <v>808</v>
      </c>
      <c r="KS1305" s="309" t="s">
        <v>808</v>
      </c>
      <c r="KT1305" s="309" t="s">
        <v>808</v>
      </c>
      <c r="KU1305" s="309" t="s">
        <v>808</v>
      </c>
      <c r="KV1305" s="309" t="s">
        <v>808</v>
      </c>
      <c r="KW1305" s="274">
        <f t="shared" ref="KW1305:LB1305" si="2487">KW1275+KW1285+KW1295</f>
        <v>27079435</v>
      </c>
      <c r="KX1305" s="274">
        <f t="shared" si="2487"/>
        <v>27411086</v>
      </c>
      <c r="KY1305" s="274">
        <f t="shared" si="2487"/>
        <v>27740773</v>
      </c>
      <c r="KZ1305" s="274">
        <f t="shared" si="2487"/>
        <v>3521297.4</v>
      </c>
      <c r="LA1305" s="274">
        <f t="shared" si="2487"/>
        <v>3546043.17</v>
      </c>
      <c r="LB1305" s="274">
        <f t="shared" si="2487"/>
        <v>3576680.79</v>
      </c>
      <c r="LC1305" s="309" t="s">
        <v>808</v>
      </c>
      <c r="LD1305" s="309" t="s">
        <v>808</v>
      </c>
      <c r="LE1305" s="309" t="s">
        <v>808</v>
      </c>
      <c r="LF1305" s="309" t="s">
        <v>808</v>
      </c>
      <c r="LG1305" s="309" t="s">
        <v>808</v>
      </c>
      <c r="LH1305" s="309" t="s">
        <v>808</v>
      </c>
      <c r="LI1305" s="309" t="s">
        <v>808</v>
      </c>
      <c r="LJ1305" s="309" t="s">
        <v>808</v>
      </c>
      <c r="LK1305" s="309" t="s">
        <v>808</v>
      </c>
      <c r="LL1305" s="309" t="s">
        <v>808</v>
      </c>
      <c r="LM1305" s="309" t="s">
        <v>808</v>
      </c>
      <c r="LN1305" s="309" t="s">
        <v>808</v>
      </c>
      <c r="LO1305" s="309" t="s">
        <v>808</v>
      </c>
      <c r="LP1305" s="309" t="s">
        <v>808</v>
      </c>
      <c r="LQ1305" s="309" t="s">
        <v>808</v>
      </c>
      <c r="LR1305" s="274">
        <f t="shared" ref="LR1305:LW1305" si="2488">LR1275+LR1285+LR1295</f>
        <v>29995322</v>
      </c>
      <c r="LS1305" s="274">
        <f t="shared" si="2488"/>
        <v>30299765</v>
      </c>
      <c r="LT1305" s="274">
        <f t="shared" si="2488"/>
        <v>30620603</v>
      </c>
      <c r="LU1305" s="274">
        <f t="shared" si="2488"/>
        <v>3936842.58</v>
      </c>
      <c r="LV1305" s="274">
        <f t="shared" si="2488"/>
        <v>3969004.29</v>
      </c>
      <c r="LW1305" s="274">
        <f t="shared" si="2488"/>
        <v>4008823.55</v>
      </c>
      <c r="LX1305" s="309" t="s">
        <v>808</v>
      </c>
      <c r="LY1305" s="309" t="s">
        <v>808</v>
      </c>
      <c r="LZ1305" s="309" t="s">
        <v>808</v>
      </c>
      <c r="MA1305" s="309" t="s">
        <v>808</v>
      </c>
      <c r="MB1305" s="309" t="s">
        <v>808</v>
      </c>
      <c r="MC1305" s="309" t="s">
        <v>808</v>
      </c>
      <c r="MD1305" s="309" t="s">
        <v>808</v>
      </c>
      <c r="ME1305" s="309" t="s">
        <v>808</v>
      </c>
      <c r="MF1305" s="309" t="s">
        <v>808</v>
      </c>
      <c r="MG1305" s="309" t="s">
        <v>808</v>
      </c>
      <c r="MH1305" s="309" t="s">
        <v>808</v>
      </c>
      <c r="MI1305" s="309" t="s">
        <v>808</v>
      </c>
      <c r="MJ1305" s="309" t="s">
        <v>808</v>
      </c>
      <c r="MK1305" s="309" t="s">
        <v>808</v>
      </c>
      <c r="ML1305" s="309" t="s">
        <v>808</v>
      </c>
      <c r="MM1305" s="274">
        <f t="shared" ref="MM1305:MR1305" si="2489">MM1275+MM1285+MM1295</f>
        <v>32415962</v>
      </c>
      <c r="MN1305" s="274">
        <f t="shared" si="2489"/>
        <v>32883819</v>
      </c>
      <c r="MO1305" s="274">
        <f t="shared" si="2489"/>
        <v>33327268</v>
      </c>
      <c r="MP1305" s="274">
        <f t="shared" si="2489"/>
        <v>4119316.67</v>
      </c>
      <c r="MQ1305" s="274">
        <f t="shared" si="2489"/>
        <v>4146288.65</v>
      </c>
      <c r="MR1305" s="274">
        <f t="shared" si="2489"/>
        <v>4179682.53</v>
      </c>
      <c r="MS1305" s="309" t="s">
        <v>808</v>
      </c>
      <c r="MT1305" s="309" t="s">
        <v>808</v>
      </c>
      <c r="MU1305" s="309" t="s">
        <v>808</v>
      </c>
      <c r="MV1305" s="309" t="s">
        <v>808</v>
      </c>
      <c r="MW1305" s="309" t="s">
        <v>808</v>
      </c>
      <c r="MX1305" s="309" t="s">
        <v>808</v>
      </c>
      <c r="MY1305" s="309" t="s">
        <v>808</v>
      </c>
      <c r="MZ1305" s="309" t="s">
        <v>808</v>
      </c>
      <c r="NA1305" s="309" t="s">
        <v>808</v>
      </c>
      <c r="NB1305" s="309" t="s">
        <v>808</v>
      </c>
      <c r="NC1305" s="309" t="s">
        <v>808</v>
      </c>
      <c r="ND1305" s="309" t="s">
        <v>808</v>
      </c>
      <c r="NE1305" s="309" t="s">
        <v>808</v>
      </c>
      <c r="NF1305" s="309" t="s">
        <v>808</v>
      </c>
      <c r="NG1305" s="309" t="s">
        <v>808</v>
      </c>
      <c r="NH1305" s="274">
        <f t="shared" ref="NH1305:NM1305" si="2490">NH1275+NH1285+NH1295</f>
        <v>24880006</v>
      </c>
      <c r="NI1305" s="274">
        <f t="shared" si="2490"/>
        <v>25209382</v>
      </c>
      <c r="NJ1305" s="274">
        <f t="shared" si="2490"/>
        <v>25530737</v>
      </c>
      <c r="NK1305" s="274">
        <f t="shared" si="2490"/>
        <v>2894146.54</v>
      </c>
      <c r="NL1305" s="274">
        <f t="shared" si="2490"/>
        <v>2912670.22</v>
      </c>
      <c r="NM1305" s="274">
        <f t="shared" si="2490"/>
        <v>2935604.3</v>
      </c>
      <c r="NN1305" s="309" t="s">
        <v>808</v>
      </c>
      <c r="NO1305" s="309" t="s">
        <v>808</v>
      </c>
      <c r="NP1305" s="309" t="s">
        <v>808</v>
      </c>
      <c r="NQ1305" s="309" t="s">
        <v>808</v>
      </c>
      <c r="NR1305" s="309" t="s">
        <v>808</v>
      </c>
      <c r="NS1305" s="309" t="s">
        <v>808</v>
      </c>
      <c r="NT1305" s="309" t="s">
        <v>808</v>
      </c>
      <c r="NU1305" s="309" t="s">
        <v>808</v>
      </c>
      <c r="NV1305" s="309" t="s">
        <v>808</v>
      </c>
      <c r="NW1305" s="309" t="s">
        <v>808</v>
      </c>
      <c r="NX1305" s="309" t="s">
        <v>808</v>
      </c>
      <c r="NY1305" s="309" t="s">
        <v>808</v>
      </c>
      <c r="NZ1305" s="309" t="s">
        <v>808</v>
      </c>
      <c r="OA1305" s="309" t="s">
        <v>808</v>
      </c>
      <c r="OB1305" s="309" t="s">
        <v>808</v>
      </c>
      <c r="OC1305" s="274">
        <f t="shared" ref="OC1305:OH1305" si="2491">OC1275+OC1285+OC1295</f>
        <v>20625150</v>
      </c>
      <c r="OD1305" s="274">
        <f t="shared" si="2491"/>
        <v>20864709</v>
      </c>
      <c r="OE1305" s="274">
        <f t="shared" si="2491"/>
        <v>21107974</v>
      </c>
      <c r="OF1305" s="274">
        <f t="shared" si="2491"/>
        <v>2194189.08</v>
      </c>
      <c r="OG1305" s="274">
        <f t="shared" si="2491"/>
        <v>2211399</v>
      </c>
      <c r="OH1305" s="274">
        <f t="shared" si="2491"/>
        <v>2232706.52</v>
      </c>
      <c r="OI1305" s="309" t="s">
        <v>808</v>
      </c>
      <c r="OJ1305" s="309" t="s">
        <v>808</v>
      </c>
      <c r="OK1305" s="309" t="s">
        <v>808</v>
      </c>
      <c r="OL1305" s="309" t="s">
        <v>808</v>
      </c>
      <c r="OM1305" s="309" t="s">
        <v>808</v>
      </c>
      <c r="ON1305" s="309" t="s">
        <v>808</v>
      </c>
      <c r="OO1305" s="309" t="s">
        <v>808</v>
      </c>
      <c r="OP1305" s="309" t="s">
        <v>808</v>
      </c>
      <c r="OQ1305" s="309" t="s">
        <v>808</v>
      </c>
      <c r="OR1305" s="309" t="s">
        <v>808</v>
      </c>
      <c r="OS1305" s="309" t="s">
        <v>808</v>
      </c>
      <c r="OT1305" s="309" t="s">
        <v>808</v>
      </c>
      <c r="OU1305" s="309" t="s">
        <v>808</v>
      </c>
      <c r="OV1305" s="309" t="s">
        <v>808</v>
      </c>
      <c r="OW1305" s="309" t="s">
        <v>808</v>
      </c>
      <c r="OX1305" s="274">
        <f t="shared" ref="OX1305:PC1305" si="2492">OX1275+OX1285+OX1295</f>
        <v>28373744</v>
      </c>
      <c r="OY1305" s="274">
        <f t="shared" si="2492"/>
        <v>28839990</v>
      </c>
      <c r="OZ1305" s="274">
        <f t="shared" si="2492"/>
        <v>29268901</v>
      </c>
      <c r="PA1305" s="274">
        <f t="shared" si="2492"/>
        <v>3473926.17</v>
      </c>
      <c r="PB1305" s="274">
        <f t="shared" si="2492"/>
        <v>3496988.58</v>
      </c>
      <c r="PC1305" s="274">
        <f t="shared" si="2492"/>
        <v>3525542.04</v>
      </c>
      <c r="PD1305" s="309" t="s">
        <v>808</v>
      </c>
      <c r="PE1305" s="309" t="s">
        <v>808</v>
      </c>
      <c r="PF1305" s="309" t="s">
        <v>808</v>
      </c>
      <c r="PG1305" s="309" t="s">
        <v>808</v>
      </c>
      <c r="PH1305" s="309" t="s">
        <v>808</v>
      </c>
      <c r="PI1305" s="309" t="s">
        <v>808</v>
      </c>
      <c r="PJ1305" s="309" t="s">
        <v>808</v>
      </c>
      <c r="PK1305" s="309" t="s">
        <v>808</v>
      </c>
      <c r="PL1305" s="309" t="s">
        <v>808</v>
      </c>
      <c r="PM1305" s="309" t="s">
        <v>808</v>
      </c>
      <c r="PN1305" s="309" t="s">
        <v>808</v>
      </c>
      <c r="PO1305" s="309" t="s">
        <v>808</v>
      </c>
      <c r="PP1305" s="309" t="s">
        <v>808</v>
      </c>
      <c r="PQ1305" s="309" t="s">
        <v>808</v>
      </c>
      <c r="PR1305" s="309" t="s">
        <v>808</v>
      </c>
      <c r="PS1305" s="274">
        <f t="shared" ref="PS1305:PX1305" si="2493">PS1275+PS1285+PS1295</f>
        <v>48854002</v>
      </c>
      <c r="PT1305" s="274">
        <f t="shared" si="2493"/>
        <v>49645525</v>
      </c>
      <c r="PU1305" s="274">
        <f t="shared" si="2493"/>
        <v>50370959</v>
      </c>
      <c r="PV1305" s="274">
        <f t="shared" si="2493"/>
        <v>6197617.8399999999</v>
      </c>
      <c r="PW1305" s="274">
        <f t="shared" si="2493"/>
        <v>6238357.4199999999</v>
      </c>
      <c r="PX1305" s="274">
        <f t="shared" si="2493"/>
        <v>6288796.9000000004</v>
      </c>
      <c r="PY1305" s="309" t="s">
        <v>808</v>
      </c>
      <c r="PZ1305" s="309" t="s">
        <v>808</v>
      </c>
      <c r="QA1305" s="309" t="s">
        <v>808</v>
      </c>
      <c r="QB1305" s="309" t="s">
        <v>808</v>
      </c>
      <c r="QC1305" s="309" t="s">
        <v>808</v>
      </c>
      <c r="QD1305" s="309" t="s">
        <v>808</v>
      </c>
      <c r="QE1305" s="309" t="s">
        <v>808</v>
      </c>
      <c r="QF1305" s="309" t="s">
        <v>808</v>
      </c>
      <c r="QG1305" s="309" t="s">
        <v>808</v>
      </c>
      <c r="QH1305" s="309" t="s">
        <v>808</v>
      </c>
      <c r="QI1305" s="309" t="s">
        <v>808</v>
      </c>
      <c r="QJ1305" s="309" t="s">
        <v>808</v>
      </c>
      <c r="QK1305" s="309" t="s">
        <v>808</v>
      </c>
      <c r="QL1305" s="309" t="s">
        <v>808</v>
      </c>
      <c r="QM1305" s="309" t="s">
        <v>808</v>
      </c>
      <c r="QN1305" s="274">
        <f t="shared" ref="QN1305:QS1305" si="2494">QN1275+QN1285+QN1295</f>
        <v>39781556</v>
      </c>
      <c r="QO1305" s="274">
        <f t="shared" si="2494"/>
        <v>40287720</v>
      </c>
      <c r="QP1305" s="274">
        <f t="shared" si="2494"/>
        <v>40784676</v>
      </c>
      <c r="QQ1305" s="274">
        <f t="shared" si="2494"/>
        <v>4717755.49</v>
      </c>
      <c r="QR1305" s="274">
        <f t="shared" si="2494"/>
        <v>4751669.4400000004</v>
      </c>
      <c r="QS1305" s="274">
        <f t="shared" si="2494"/>
        <v>4793658.1399999997</v>
      </c>
      <c r="QT1305" s="309" t="s">
        <v>808</v>
      </c>
      <c r="QU1305" s="309" t="s">
        <v>808</v>
      </c>
      <c r="QV1305" s="309" t="s">
        <v>808</v>
      </c>
      <c r="QW1305" s="309" t="s">
        <v>808</v>
      </c>
      <c r="QX1305" s="309" t="s">
        <v>808</v>
      </c>
      <c r="QY1305" s="309" t="s">
        <v>808</v>
      </c>
      <c r="QZ1305" s="309" t="s">
        <v>808</v>
      </c>
      <c r="RA1305" s="309" t="s">
        <v>808</v>
      </c>
      <c r="RB1305" s="309" t="s">
        <v>808</v>
      </c>
      <c r="RC1305" s="309" t="s">
        <v>808</v>
      </c>
      <c r="RD1305" s="309" t="s">
        <v>808</v>
      </c>
      <c r="RE1305" s="309" t="s">
        <v>808</v>
      </c>
      <c r="RF1305" s="309" t="s">
        <v>808</v>
      </c>
      <c r="RG1305" s="309" t="s">
        <v>808</v>
      </c>
      <c r="RH1305" s="309" t="s">
        <v>808</v>
      </c>
      <c r="RI1305" s="274">
        <f t="shared" ref="RI1305:RN1305" si="2495">RI1275+RI1285+RI1295</f>
        <v>23851832</v>
      </c>
      <c r="RJ1305" s="274">
        <f t="shared" si="2495"/>
        <v>24143340</v>
      </c>
      <c r="RK1305" s="274">
        <f t="shared" si="2495"/>
        <v>24429523</v>
      </c>
      <c r="RL1305" s="274">
        <f t="shared" si="2495"/>
        <v>2866875.42</v>
      </c>
      <c r="RM1305" s="274">
        <f t="shared" si="2495"/>
        <v>2885649.42</v>
      </c>
      <c r="RN1305" s="274">
        <f t="shared" si="2495"/>
        <v>2908893.42</v>
      </c>
      <c r="RO1305" s="309" t="s">
        <v>808</v>
      </c>
      <c r="RP1305" s="309" t="s">
        <v>808</v>
      </c>
      <c r="RQ1305" s="309" t="s">
        <v>808</v>
      </c>
      <c r="RR1305" s="309" t="s">
        <v>808</v>
      </c>
      <c r="RS1305" s="309" t="s">
        <v>808</v>
      </c>
      <c r="RT1305" s="309" t="s">
        <v>808</v>
      </c>
      <c r="RU1305" s="309" t="s">
        <v>808</v>
      </c>
      <c r="RV1305" s="309" t="s">
        <v>808</v>
      </c>
      <c r="RW1305" s="309" t="s">
        <v>808</v>
      </c>
      <c r="RX1305" s="309" t="s">
        <v>808</v>
      </c>
      <c r="RY1305" s="309" t="s">
        <v>808</v>
      </c>
      <c r="RZ1305" s="309" t="s">
        <v>808</v>
      </c>
      <c r="SA1305" s="309" t="s">
        <v>808</v>
      </c>
      <c r="SB1305" s="309" t="s">
        <v>808</v>
      </c>
      <c r="SC1305" s="309" t="s">
        <v>808</v>
      </c>
      <c r="SD1305" s="274">
        <f t="shared" ref="SD1305:SI1305" si="2496">SD1275+SD1285+SD1295</f>
        <v>18732844</v>
      </c>
      <c r="SE1305" s="274">
        <f t="shared" si="2496"/>
        <v>18943895</v>
      </c>
      <c r="SF1305" s="274">
        <f t="shared" si="2496"/>
        <v>19157054</v>
      </c>
      <c r="SG1305" s="274">
        <f t="shared" si="2496"/>
        <v>1928642.18</v>
      </c>
      <c r="SH1305" s="274">
        <f t="shared" si="2496"/>
        <v>1942636.79</v>
      </c>
      <c r="SI1305" s="274">
        <f t="shared" si="2496"/>
        <v>1959963.45</v>
      </c>
      <c r="SJ1305" s="309" t="s">
        <v>808</v>
      </c>
      <c r="SK1305" s="309" t="s">
        <v>808</v>
      </c>
      <c r="SL1305" s="309" t="s">
        <v>808</v>
      </c>
      <c r="SM1305" s="309" t="s">
        <v>808</v>
      </c>
      <c r="SN1305" s="309" t="s">
        <v>808</v>
      </c>
      <c r="SO1305" s="309" t="s">
        <v>808</v>
      </c>
      <c r="SP1305" s="309" t="s">
        <v>808</v>
      </c>
      <c r="SQ1305" s="309" t="s">
        <v>808</v>
      </c>
      <c r="SR1305" s="309" t="s">
        <v>808</v>
      </c>
      <c r="SS1305" s="309" t="s">
        <v>808</v>
      </c>
      <c r="ST1305" s="309" t="s">
        <v>808</v>
      </c>
      <c r="SU1305" s="309" t="s">
        <v>808</v>
      </c>
      <c r="SV1305" s="309" t="s">
        <v>808</v>
      </c>
      <c r="SW1305" s="309" t="s">
        <v>808</v>
      </c>
      <c r="SX1305" s="309" t="s">
        <v>808</v>
      </c>
      <c r="SY1305" s="274">
        <f t="shared" ref="SY1305:TD1305" si="2497">SY1275+SY1285+SY1295</f>
        <v>38434691</v>
      </c>
      <c r="SZ1305" s="274">
        <f t="shared" si="2497"/>
        <v>38951192</v>
      </c>
      <c r="TA1305" s="274">
        <f t="shared" si="2497"/>
        <v>39449225</v>
      </c>
      <c r="TB1305" s="274">
        <f t="shared" si="2497"/>
        <v>4899948.32</v>
      </c>
      <c r="TC1305" s="274">
        <f t="shared" si="2497"/>
        <v>4932615.08</v>
      </c>
      <c r="TD1305" s="274">
        <f t="shared" si="2497"/>
        <v>4973059.6399999997</v>
      </c>
      <c r="TE1305" s="309" t="s">
        <v>808</v>
      </c>
      <c r="TF1305" s="309" t="s">
        <v>808</v>
      </c>
      <c r="TG1305" s="309" t="s">
        <v>808</v>
      </c>
      <c r="TH1305" s="309" t="s">
        <v>808</v>
      </c>
      <c r="TI1305" s="309" t="s">
        <v>808</v>
      </c>
      <c r="TJ1305" s="309" t="s">
        <v>808</v>
      </c>
      <c r="TK1305" s="309" t="s">
        <v>808</v>
      </c>
      <c r="TL1305" s="309" t="s">
        <v>808</v>
      </c>
      <c r="TM1305" s="309" t="s">
        <v>808</v>
      </c>
      <c r="TN1305" s="309" t="s">
        <v>808</v>
      </c>
      <c r="TO1305" s="309" t="s">
        <v>808</v>
      </c>
      <c r="TP1305" s="309" t="s">
        <v>808</v>
      </c>
      <c r="TQ1305" s="309" t="s">
        <v>808</v>
      </c>
      <c r="TR1305" s="309" t="s">
        <v>808</v>
      </c>
      <c r="TS1305" s="309" t="s">
        <v>808</v>
      </c>
      <c r="TT1305" s="274">
        <f t="shared" ref="TT1305:TY1305" si="2498">TT1275+TT1285+TT1295</f>
        <v>22640676</v>
      </c>
      <c r="TU1305" s="274">
        <f t="shared" si="2498"/>
        <v>22914537</v>
      </c>
      <c r="TV1305" s="274">
        <f t="shared" si="2498"/>
        <v>23184809</v>
      </c>
      <c r="TW1305" s="274">
        <f t="shared" si="2498"/>
        <v>2757484.11</v>
      </c>
      <c r="TX1305" s="274">
        <f t="shared" si="2498"/>
        <v>2775882.63</v>
      </c>
      <c r="TY1305" s="274">
        <f t="shared" si="2498"/>
        <v>2798661.75</v>
      </c>
      <c r="TZ1305" s="309" t="s">
        <v>808</v>
      </c>
      <c r="UA1305" s="309" t="s">
        <v>808</v>
      </c>
      <c r="UB1305" s="309" t="s">
        <v>808</v>
      </c>
      <c r="UC1305" s="309" t="s">
        <v>808</v>
      </c>
      <c r="UD1305" s="309" t="s">
        <v>808</v>
      </c>
      <c r="UE1305" s="309" t="s">
        <v>808</v>
      </c>
      <c r="UF1305" s="309" t="s">
        <v>808</v>
      </c>
      <c r="UG1305" s="309" t="s">
        <v>808</v>
      </c>
      <c r="UH1305" s="309" t="s">
        <v>808</v>
      </c>
      <c r="UI1305" s="309" t="s">
        <v>808</v>
      </c>
      <c r="UJ1305" s="309" t="s">
        <v>808</v>
      </c>
      <c r="UK1305" s="309" t="s">
        <v>808</v>
      </c>
      <c r="UL1305" s="309" t="s">
        <v>808</v>
      </c>
      <c r="UM1305" s="309" t="s">
        <v>808</v>
      </c>
      <c r="UN1305" s="309" t="s">
        <v>808</v>
      </c>
      <c r="UO1305" s="274">
        <f t="shared" ref="UO1305:UT1305" si="2499">UO1275+UO1285+UO1295</f>
        <v>44299144</v>
      </c>
      <c r="UP1305" s="274">
        <f t="shared" si="2499"/>
        <v>44944745</v>
      </c>
      <c r="UQ1305" s="274">
        <f t="shared" si="2499"/>
        <v>45556680</v>
      </c>
      <c r="UR1305" s="274">
        <f t="shared" si="2499"/>
        <v>5739904.8600000003</v>
      </c>
      <c r="US1305" s="274">
        <f t="shared" si="2499"/>
        <v>5778328.9800000004</v>
      </c>
      <c r="UT1305" s="274">
        <f t="shared" si="2499"/>
        <v>5825901.7000000002</v>
      </c>
      <c r="UU1305" s="309" t="s">
        <v>808</v>
      </c>
      <c r="UV1305" s="309" t="s">
        <v>808</v>
      </c>
      <c r="UW1305" s="309" t="s">
        <v>808</v>
      </c>
      <c r="UX1305" s="309" t="s">
        <v>808</v>
      </c>
      <c r="UY1305" s="309" t="s">
        <v>808</v>
      </c>
      <c r="UZ1305" s="309" t="s">
        <v>808</v>
      </c>
      <c r="VA1305" s="309" t="s">
        <v>808</v>
      </c>
      <c r="VB1305" s="309" t="s">
        <v>808</v>
      </c>
      <c r="VC1305" s="309" t="s">
        <v>808</v>
      </c>
      <c r="VD1305" s="309" t="s">
        <v>808</v>
      </c>
      <c r="VE1305" s="309" t="s">
        <v>808</v>
      </c>
      <c r="VF1305" s="309" t="s">
        <v>808</v>
      </c>
      <c r="VG1305" s="309" t="s">
        <v>808</v>
      </c>
      <c r="VH1305" s="309" t="s">
        <v>808</v>
      </c>
      <c r="VI1305" s="309" t="s">
        <v>808</v>
      </c>
      <c r="VJ1305" s="274">
        <f t="shared" ref="VJ1305:VO1305" si="2500">VJ1275+VJ1285+VJ1295</f>
        <v>45346251</v>
      </c>
      <c r="VK1305" s="274">
        <f t="shared" si="2500"/>
        <v>45834258</v>
      </c>
      <c r="VL1305" s="274">
        <f t="shared" si="2500"/>
        <v>46343539</v>
      </c>
      <c r="VM1305" s="274">
        <f t="shared" si="2500"/>
        <v>5454193.8700000001</v>
      </c>
      <c r="VN1305" s="274">
        <f t="shared" si="2500"/>
        <v>5494192.1500000004</v>
      </c>
      <c r="VO1305" s="274">
        <f t="shared" si="2500"/>
        <v>5543713.8300000001</v>
      </c>
      <c r="VP1305" s="309" t="s">
        <v>808</v>
      </c>
      <c r="VQ1305" s="309" t="s">
        <v>808</v>
      </c>
      <c r="VR1305" s="309" t="s">
        <v>808</v>
      </c>
      <c r="VS1305" s="309" t="s">
        <v>808</v>
      </c>
      <c r="VT1305" s="309" t="s">
        <v>808</v>
      </c>
      <c r="VU1305" s="309" t="s">
        <v>808</v>
      </c>
      <c r="VV1305" s="309" t="s">
        <v>808</v>
      </c>
      <c r="VW1305" s="309" t="s">
        <v>808</v>
      </c>
      <c r="VX1305" s="309" t="s">
        <v>808</v>
      </c>
      <c r="VY1305" s="309" t="s">
        <v>808</v>
      </c>
      <c r="VZ1305" s="309" t="s">
        <v>808</v>
      </c>
      <c r="WA1305" s="309" t="s">
        <v>808</v>
      </c>
      <c r="WB1305" s="309" t="s">
        <v>808</v>
      </c>
      <c r="WC1305" s="309" t="s">
        <v>808</v>
      </c>
      <c r="WD1305" s="309" t="s">
        <v>808</v>
      </c>
      <c r="WE1305" s="274">
        <f t="shared" ref="WE1305:WJ1305" si="2501">WE1275+WE1285+WE1295</f>
        <v>35063058</v>
      </c>
      <c r="WF1305" s="274">
        <f t="shared" si="2501"/>
        <v>35673896</v>
      </c>
      <c r="WG1305" s="274">
        <f t="shared" si="2501"/>
        <v>36227530</v>
      </c>
      <c r="WH1305" s="274">
        <f t="shared" si="2501"/>
        <v>4509262.21</v>
      </c>
      <c r="WI1305" s="274">
        <f t="shared" si="2501"/>
        <v>4538424.49</v>
      </c>
      <c r="WJ1305" s="274">
        <f t="shared" si="2501"/>
        <v>4574530.17</v>
      </c>
      <c r="WK1305" s="309" t="s">
        <v>808</v>
      </c>
      <c r="WL1305" s="309" t="s">
        <v>808</v>
      </c>
      <c r="WM1305" s="309" t="s">
        <v>808</v>
      </c>
      <c r="WN1305" s="309" t="s">
        <v>808</v>
      </c>
      <c r="WO1305" s="309" t="s">
        <v>808</v>
      </c>
      <c r="WP1305" s="309" t="s">
        <v>808</v>
      </c>
      <c r="WQ1305" s="309" t="s">
        <v>808</v>
      </c>
      <c r="WR1305" s="309" t="s">
        <v>808</v>
      </c>
      <c r="WS1305" s="309" t="s">
        <v>808</v>
      </c>
      <c r="WT1305" s="309" t="s">
        <v>808</v>
      </c>
      <c r="WU1305" s="309" t="s">
        <v>808</v>
      </c>
      <c r="WV1305" s="309" t="s">
        <v>808</v>
      </c>
      <c r="WW1305" s="309" t="s">
        <v>808</v>
      </c>
      <c r="WX1305" s="309" t="s">
        <v>808</v>
      </c>
      <c r="WY1305" s="309" t="s">
        <v>808</v>
      </c>
      <c r="WZ1305" s="274">
        <f t="shared" ref="WZ1305:XE1305" si="2502">WZ1275+WZ1285+WZ1295</f>
        <v>40178414</v>
      </c>
      <c r="XA1305" s="274">
        <f t="shared" si="2502"/>
        <v>40791891</v>
      </c>
      <c r="XB1305" s="274">
        <f t="shared" si="2502"/>
        <v>41363188</v>
      </c>
      <c r="XC1305" s="274">
        <f t="shared" si="2502"/>
        <v>5326261.28</v>
      </c>
      <c r="XD1305" s="274">
        <f t="shared" si="2502"/>
        <v>5363120.9000000004</v>
      </c>
      <c r="XE1305" s="274">
        <f t="shared" si="2502"/>
        <v>5408756.6200000001</v>
      </c>
      <c r="XF1305" s="309" t="s">
        <v>808</v>
      </c>
      <c r="XG1305" s="309" t="s">
        <v>808</v>
      </c>
      <c r="XH1305" s="309" t="s">
        <v>808</v>
      </c>
      <c r="XI1305" s="309" t="s">
        <v>808</v>
      </c>
      <c r="XJ1305" s="309" t="s">
        <v>808</v>
      </c>
      <c r="XK1305" s="309" t="s">
        <v>808</v>
      </c>
      <c r="XL1305" s="309" t="s">
        <v>808</v>
      </c>
      <c r="XM1305" s="309" t="s">
        <v>808</v>
      </c>
      <c r="XN1305" s="309" t="s">
        <v>808</v>
      </c>
      <c r="XO1305" s="309" t="s">
        <v>808</v>
      </c>
      <c r="XP1305" s="309" t="s">
        <v>808</v>
      </c>
      <c r="XQ1305" s="309" t="s">
        <v>808</v>
      </c>
      <c r="XR1305" s="309" t="s">
        <v>808</v>
      </c>
      <c r="XS1305" s="309" t="s">
        <v>808</v>
      </c>
      <c r="XT1305" s="309" t="s">
        <v>808</v>
      </c>
      <c r="XU1305" s="274">
        <f t="shared" ref="XU1305:XZ1305" si="2503">XU1275+XU1285+XU1295</f>
        <v>0</v>
      </c>
      <c r="XV1305" s="274">
        <f t="shared" si="2503"/>
        <v>0</v>
      </c>
      <c r="XW1305" s="274">
        <f t="shared" si="2503"/>
        <v>0</v>
      </c>
      <c r="XX1305" s="274">
        <f t="shared" si="2503"/>
        <v>0</v>
      </c>
      <c r="XY1305" s="274">
        <f t="shared" si="2503"/>
        <v>0</v>
      </c>
      <c r="XZ1305" s="274">
        <f t="shared" si="2503"/>
        <v>0</v>
      </c>
      <c r="YA1305" s="309" t="s">
        <v>808</v>
      </c>
      <c r="YB1305" s="309" t="s">
        <v>808</v>
      </c>
      <c r="YC1305" s="309" t="s">
        <v>808</v>
      </c>
      <c r="YD1305" s="309" t="s">
        <v>808</v>
      </c>
      <c r="YE1305" s="309" t="s">
        <v>808</v>
      </c>
      <c r="YF1305" s="309" t="s">
        <v>808</v>
      </c>
      <c r="YG1305" s="309" t="s">
        <v>808</v>
      </c>
      <c r="YH1305" s="309" t="s">
        <v>808</v>
      </c>
      <c r="YI1305" s="309" t="s">
        <v>808</v>
      </c>
      <c r="YJ1305" s="309" t="s">
        <v>808</v>
      </c>
      <c r="YK1305" s="309" t="s">
        <v>808</v>
      </c>
      <c r="YL1305" s="309" t="s">
        <v>808</v>
      </c>
      <c r="YM1305" s="309" t="s">
        <v>808</v>
      </c>
      <c r="YN1305" s="309" t="s">
        <v>808</v>
      </c>
      <c r="YO1305" s="309" t="s">
        <v>808</v>
      </c>
      <c r="YP1305" s="274">
        <f t="shared" ref="YP1305:YU1305" si="2504">YP1275+YP1285+YP1295</f>
        <v>896521833</v>
      </c>
      <c r="YQ1305" s="274">
        <f t="shared" si="2504"/>
        <v>909457200</v>
      </c>
      <c r="YR1305" s="274">
        <f t="shared" si="2504"/>
        <v>921717832</v>
      </c>
      <c r="YS1305" s="274">
        <f t="shared" si="2504"/>
        <v>108807461.47</v>
      </c>
      <c r="YT1305" s="274">
        <f t="shared" si="2504"/>
        <v>109534999.75</v>
      </c>
      <c r="YU1305" s="274">
        <f t="shared" si="2504"/>
        <v>110435761.43000001</v>
      </c>
      <c r="YV1305" s="309" t="s">
        <v>808</v>
      </c>
      <c r="YW1305" s="309" t="s">
        <v>808</v>
      </c>
      <c r="YX1305" s="309" t="s">
        <v>808</v>
      </c>
      <c r="YY1305" s="309" t="s">
        <v>808</v>
      </c>
      <c r="YZ1305" s="309" t="s">
        <v>808</v>
      </c>
      <c r="ZA1305" s="309" t="s">
        <v>808</v>
      </c>
      <c r="ZB1305" s="309" t="s">
        <v>808</v>
      </c>
      <c r="ZC1305" s="309" t="s">
        <v>808</v>
      </c>
      <c r="ZD1305" s="309" t="s">
        <v>808</v>
      </c>
      <c r="ZE1305" s="309" t="s">
        <v>808</v>
      </c>
      <c r="ZF1305" s="309" t="s">
        <v>808</v>
      </c>
      <c r="ZG1305" s="309" t="s">
        <v>808</v>
      </c>
    </row>
    <row r="1306" spans="1:683" s="272" customFormat="1">
      <c r="A1306" s="104" t="s">
        <v>821</v>
      </c>
      <c r="B1306" s="1199"/>
      <c r="C1306" s="270" t="s">
        <v>696</v>
      </c>
      <c r="D1306" s="921"/>
      <c r="E1306" s="922"/>
      <c r="F1306" s="271"/>
      <c r="G1306" s="271"/>
      <c r="H1306" s="271"/>
      <c r="I1306" s="271"/>
      <c r="J1306" s="271"/>
      <c r="K1306" s="271"/>
      <c r="L1306" s="309" t="s">
        <v>808</v>
      </c>
      <c r="M1306" s="309" t="s">
        <v>808</v>
      </c>
      <c r="N1306" s="309" t="s">
        <v>808</v>
      </c>
      <c r="O1306" s="309" t="s">
        <v>808</v>
      </c>
      <c r="P1306" s="309" t="s">
        <v>808</v>
      </c>
      <c r="Q1306" s="309" t="s">
        <v>808</v>
      </c>
      <c r="R1306" s="309" t="s">
        <v>808</v>
      </c>
      <c r="S1306" s="309" t="s">
        <v>808</v>
      </c>
      <c r="T1306" s="309" t="s">
        <v>808</v>
      </c>
      <c r="U1306" s="271">
        <f>IF(O1305=0,0,(AA1310-AA1309)/O1305)</f>
        <v>1.1312014286000001</v>
      </c>
      <c r="V1306" s="271">
        <f t="shared" ref="V1306:Z1306" si="2505">IF(P1305=0,0,(AB1310-AB1309)/P1305)</f>
        <v>1.1827960215</v>
      </c>
      <c r="W1306" s="271">
        <f t="shared" si="2505"/>
        <v>1.2445238114999999</v>
      </c>
      <c r="X1306" s="271">
        <f t="shared" si="2505"/>
        <v>0.93606434869999999</v>
      </c>
      <c r="Y1306" s="271">
        <f t="shared" si="2505"/>
        <v>0.78113431030000002</v>
      </c>
      <c r="Z1306" s="271">
        <f t="shared" si="2505"/>
        <v>0.72148738700000004</v>
      </c>
      <c r="AA1306" s="309" t="s">
        <v>808</v>
      </c>
      <c r="AB1306" s="309" t="s">
        <v>808</v>
      </c>
      <c r="AC1306" s="309" t="s">
        <v>808</v>
      </c>
      <c r="AD1306" s="309" t="s">
        <v>808</v>
      </c>
      <c r="AE1306" s="309" t="s">
        <v>808</v>
      </c>
      <c r="AF1306" s="309" t="s">
        <v>808</v>
      </c>
      <c r="AG1306" s="309" t="s">
        <v>808</v>
      </c>
      <c r="AH1306" s="309" t="s">
        <v>808</v>
      </c>
      <c r="AI1306" s="309" t="s">
        <v>808</v>
      </c>
      <c r="AJ1306" s="309" t="s">
        <v>808</v>
      </c>
      <c r="AK1306" s="309" t="s">
        <v>808</v>
      </c>
      <c r="AL1306" s="309" t="s">
        <v>808</v>
      </c>
      <c r="AM1306" s="309" t="s">
        <v>808</v>
      </c>
      <c r="AN1306" s="309" t="s">
        <v>808</v>
      </c>
      <c r="AO1306" s="309" t="s">
        <v>808</v>
      </c>
      <c r="AP1306" s="271">
        <f>IF(AJ1305=0,0,(AV1310-AV1309)/AJ1305)</f>
        <v>1.123785024</v>
      </c>
      <c r="AQ1306" s="271">
        <f t="shared" ref="AQ1306:AU1306" si="2506">IF(AK1305=0,0,(AW1310-AW1309)/AK1305)</f>
        <v>1.1751824881999999</v>
      </c>
      <c r="AR1306" s="271">
        <f t="shared" si="2506"/>
        <v>1.2366637047</v>
      </c>
      <c r="AS1306" s="271">
        <f t="shared" si="2506"/>
        <v>1.1422832671000001</v>
      </c>
      <c r="AT1306" s="271">
        <f t="shared" si="2506"/>
        <v>1.0130769755</v>
      </c>
      <c r="AU1306" s="271">
        <f t="shared" si="2506"/>
        <v>0.93934289159999995</v>
      </c>
      <c r="AV1306" s="309" t="s">
        <v>808</v>
      </c>
      <c r="AW1306" s="309" t="s">
        <v>808</v>
      </c>
      <c r="AX1306" s="309" t="s">
        <v>808</v>
      </c>
      <c r="AY1306" s="309" t="s">
        <v>808</v>
      </c>
      <c r="AZ1306" s="309" t="s">
        <v>808</v>
      </c>
      <c r="BA1306" s="309" t="s">
        <v>808</v>
      </c>
      <c r="BB1306" s="309" t="s">
        <v>808</v>
      </c>
      <c r="BC1306" s="309" t="s">
        <v>808</v>
      </c>
      <c r="BD1306" s="309" t="s">
        <v>808</v>
      </c>
      <c r="BE1306" s="309" t="s">
        <v>808</v>
      </c>
      <c r="BF1306" s="309" t="s">
        <v>808</v>
      </c>
      <c r="BG1306" s="309" t="s">
        <v>808</v>
      </c>
      <c r="BH1306" s="309" t="s">
        <v>808</v>
      </c>
      <c r="BI1306" s="309" t="s">
        <v>808</v>
      </c>
      <c r="BJ1306" s="309" t="s">
        <v>808</v>
      </c>
      <c r="BK1306" s="271">
        <f>IF(BE1305=0,0,(BQ1310-BQ1309)/BE1305)</f>
        <v>1.1179125387</v>
      </c>
      <c r="BL1306" s="271">
        <f t="shared" ref="BL1306:BP1306" si="2507">IF(BF1305=0,0,(BR1310-BR1309)/BF1305)</f>
        <v>1.1647574801</v>
      </c>
      <c r="BM1306" s="271">
        <f t="shared" si="2507"/>
        <v>1.2207496973</v>
      </c>
      <c r="BN1306" s="271">
        <f t="shared" si="2507"/>
        <v>0.75217849940000003</v>
      </c>
      <c r="BO1306" s="271">
        <f t="shared" si="2507"/>
        <v>0.63645354870000004</v>
      </c>
      <c r="BP1306" s="271">
        <f t="shared" si="2507"/>
        <v>0.57464339050000002</v>
      </c>
      <c r="BQ1306" s="309" t="s">
        <v>808</v>
      </c>
      <c r="BR1306" s="309" t="s">
        <v>808</v>
      </c>
      <c r="BS1306" s="309" t="s">
        <v>808</v>
      </c>
      <c r="BT1306" s="309" t="s">
        <v>808</v>
      </c>
      <c r="BU1306" s="309" t="s">
        <v>808</v>
      </c>
      <c r="BV1306" s="309" t="s">
        <v>808</v>
      </c>
      <c r="BW1306" s="309" t="s">
        <v>808</v>
      </c>
      <c r="BX1306" s="309" t="s">
        <v>808</v>
      </c>
      <c r="BY1306" s="309" t="s">
        <v>808</v>
      </c>
      <c r="BZ1306" s="309" t="s">
        <v>808</v>
      </c>
      <c r="CA1306" s="309" t="s">
        <v>808</v>
      </c>
      <c r="CB1306" s="309" t="s">
        <v>808</v>
      </c>
      <c r="CC1306" s="309" t="s">
        <v>808</v>
      </c>
      <c r="CD1306" s="309" t="s">
        <v>808</v>
      </c>
      <c r="CE1306" s="309" t="s">
        <v>808</v>
      </c>
      <c r="CF1306" s="271">
        <f>IF(BZ1305=0,0,(CL1310-CL1309)/BZ1305)</f>
        <v>1.1179514187999999</v>
      </c>
      <c r="CG1306" s="271">
        <f t="shared" ref="CG1306:CK1306" si="2508">IF(CA1305=0,0,(CM1310-CM1309)/CA1305)</f>
        <v>1.1671417806</v>
      </c>
      <c r="CH1306" s="271">
        <f t="shared" si="2508"/>
        <v>1.2259966904999999</v>
      </c>
      <c r="CI1306" s="271">
        <f t="shared" si="2508"/>
        <v>1.0668825720999999</v>
      </c>
      <c r="CJ1306" s="271">
        <f t="shared" si="2508"/>
        <v>0.88280718680000003</v>
      </c>
      <c r="CK1306" s="271">
        <f t="shared" si="2508"/>
        <v>0.82672995859999998</v>
      </c>
      <c r="CL1306" s="309" t="s">
        <v>808</v>
      </c>
      <c r="CM1306" s="309" t="s">
        <v>808</v>
      </c>
      <c r="CN1306" s="309" t="s">
        <v>808</v>
      </c>
      <c r="CO1306" s="309" t="s">
        <v>808</v>
      </c>
      <c r="CP1306" s="309" t="s">
        <v>808</v>
      </c>
      <c r="CQ1306" s="309" t="s">
        <v>808</v>
      </c>
      <c r="CR1306" s="309" t="s">
        <v>808</v>
      </c>
      <c r="CS1306" s="309" t="s">
        <v>808</v>
      </c>
      <c r="CT1306" s="309" t="s">
        <v>808</v>
      </c>
      <c r="CU1306" s="309" t="s">
        <v>808</v>
      </c>
      <c r="CV1306" s="309" t="s">
        <v>808</v>
      </c>
      <c r="CW1306" s="309" t="s">
        <v>808</v>
      </c>
      <c r="CX1306" s="309" t="s">
        <v>808</v>
      </c>
      <c r="CY1306" s="309" t="s">
        <v>808</v>
      </c>
      <c r="CZ1306" s="309" t="s">
        <v>808</v>
      </c>
      <c r="DA1306" s="271">
        <f>IF(CU1305=0,0,(DG1310-DG1309)/CU1305)</f>
        <v>1.1066771857</v>
      </c>
      <c r="DB1306" s="271">
        <f t="shared" ref="DB1306:DF1306" si="2509">IF(CV1305=0,0,(DH1310-DH1309)/CV1305)</f>
        <v>1.1513435134000001</v>
      </c>
      <c r="DC1306" s="271">
        <f t="shared" si="2509"/>
        <v>1.2047969871999999</v>
      </c>
      <c r="DD1306" s="271">
        <f t="shared" si="2509"/>
        <v>0.65029684799999998</v>
      </c>
      <c r="DE1306" s="271">
        <f t="shared" si="2509"/>
        <v>0.54150370560000005</v>
      </c>
      <c r="DF1306" s="271">
        <f t="shared" si="2509"/>
        <v>0.49480566999999998</v>
      </c>
      <c r="DG1306" s="309" t="s">
        <v>808</v>
      </c>
      <c r="DH1306" s="309" t="s">
        <v>808</v>
      </c>
      <c r="DI1306" s="309" t="s">
        <v>808</v>
      </c>
      <c r="DJ1306" s="309" t="s">
        <v>808</v>
      </c>
      <c r="DK1306" s="309" t="s">
        <v>808</v>
      </c>
      <c r="DL1306" s="309" t="s">
        <v>808</v>
      </c>
      <c r="DM1306" s="309" t="s">
        <v>808</v>
      </c>
      <c r="DN1306" s="309" t="s">
        <v>808</v>
      </c>
      <c r="DO1306" s="309" t="s">
        <v>808</v>
      </c>
      <c r="DP1306" s="309" t="s">
        <v>808</v>
      </c>
      <c r="DQ1306" s="309" t="s">
        <v>808</v>
      </c>
      <c r="DR1306" s="309" t="s">
        <v>808</v>
      </c>
      <c r="DS1306" s="309" t="s">
        <v>808</v>
      </c>
      <c r="DT1306" s="309" t="s">
        <v>808</v>
      </c>
      <c r="DU1306" s="309" t="s">
        <v>808</v>
      </c>
      <c r="DV1306" s="271">
        <f>IF(DP1305=0,0,(EB1310-EB1309)/DP1305)</f>
        <v>1.1240116474999999</v>
      </c>
      <c r="DW1306" s="271">
        <f t="shared" ref="DW1306:EA1306" si="2510">IF(DQ1305=0,0,(EC1310-EC1309)/DQ1305)</f>
        <v>1.1754292734</v>
      </c>
      <c r="DX1306" s="271">
        <f t="shared" si="2510"/>
        <v>1.236920075</v>
      </c>
      <c r="DY1306" s="271">
        <f t="shared" si="2510"/>
        <v>0.8984499427</v>
      </c>
      <c r="DZ1306" s="271">
        <f t="shared" si="2510"/>
        <v>0.74501045170000002</v>
      </c>
      <c r="EA1306" s="271">
        <f t="shared" si="2510"/>
        <v>0.6857143993</v>
      </c>
      <c r="EB1306" s="309" t="s">
        <v>808</v>
      </c>
      <c r="EC1306" s="309" t="s">
        <v>808</v>
      </c>
      <c r="ED1306" s="309" t="s">
        <v>808</v>
      </c>
      <c r="EE1306" s="309" t="s">
        <v>808</v>
      </c>
      <c r="EF1306" s="309" t="s">
        <v>808</v>
      </c>
      <c r="EG1306" s="309" t="s">
        <v>808</v>
      </c>
      <c r="EH1306" s="309" t="s">
        <v>808</v>
      </c>
      <c r="EI1306" s="309" t="s">
        <v>808</v>
      </c>
      <c r="EJ1306" s="309" t="s">
        <v>808</v>
      </c>
      <c r="EK1306" s="309" t="s">
        <v>808</v>
      </c>
      <c r="EL1306" s="309" t="s">
        <v>808</v>
      </c>
      <c r="EM1306" s="309" t="s">
        <v>808</v>
      </c>
      <c r="EN1306" s="309" t="s">
        <v>808</v>
      </c>
      <c r="EO1306" s="309" t="s">
        <v>808</v>
      </c>
      <c r="EP1306" s="309" t="s">
        <v>808</v>
      </c>
      <c r="EQ1306" s="271">
        <f>IF(EK1305=0,0,(EW1310-EW1309)/EK1305)</f>
        <v>1.1286691880999999</v>
      </c>
      <c r="ER1306" s="271">
        <f t="shared" ref="ER1306:EV1306" si="2511">IF(EL1305=0,0,(EX1310-EX1309)/EL1305)</f>
        <v>1.1819529941</v>
      </c>
      <c r="ES1306" s="271">
        <f t="shared" si="2511"/>
        <v>1.2457012127</v>
      </c>
      <c r="ET1306" s="271">
        <f t="shared" si="2511"/>
        <v>0.80342654250000001</v>
      </c>
      <c r="EU1306" s="271">
        <f t="shared" si="2511"/>
        <v>0.67944790970000002</v>
      </c>
      <c r="EV1306" s="271">
        <f t="shared" si="2511"/>
        <v>0.6146469738</v>
      </c>
      <c r="EW1306" s="309" t="s">
        <v>808</v>
      </c>
      <c r="EX1306" s="309" t="s">
        <v>808</v>
      </c>
      <c r="EY1306" s="309" t="s">
        <v>808</v>
      </c>
      <c r="EZ1306" s="309" t="s">
        <v>808</v>
      </c>
      <c r="FA1306" s="309" t="s">
        <v>808</v>
      </c>
      <c r="FB1306" s="309" t="s">
        <v>808</v>
      </c>
      <c r="FC1306" s="309" t="s">
        <v>808</v>
      </c>
      <c r="FD1306" s="309" t="s">
        <v>808</v>
      </c>
      <c r="FE1306" s="309" t="s">
        <v>808</v>
      </c>
      <c r="FF1306" s="309" t="s">
        <v>808</v>
      </c>
      <c r="FG1306" s="309" t="s">
        <v>808</v>
      </c>
      <c r="FH1306" s="309" t="s">
        <v>808</v>
      </c>
      <c r="FI1306" s="309" t="s">
        <v>808</v>
      </c>
      <c r="FJ1306" s="309" t="s">
        <v>808</v>
      </c>
      <c r="FK1306" s="309" t="s">
        <v>808</v>
      </c>
      <c r="FL1306" s="271">
        <f>IF(FF1305=0,0,(FR1310-FR1309)/FF1305)</f>
        <v>1.1238217034</v>
      </c>
      <c r="FM1306" s="271">
        <f t="shared" ref="FM1306:FQ1306" si="2512">IF(FG1305=0,0,(FS1310-FS1309)/FG1305)</f>
        <v>1.1688441291</v>
      </c>
      <c r="FN1306" s="271">
        <f t="shared" si="2512"/>
        <v>1.2227562375000001</v>
      </c>
      <c r="FO1306" s="271">
        <f t="shared" si="2512"/>
        <v>0.5718966285</v>
      </c>
      <c r="FP1306" s="271">
        <f t="shared" si="2512"/>
        <v>0.4784512561</v>
      </c>
      <c r="FQ1306" s="271">
        <f t="shared" si="2512"/>
        <v>0.41846674499999997</v>
      </c>
      <c r="FR1306" s="309" t="s">
        <v>808</v>
      </c>
      <c r="FS1306" s="309" t="s">
        <v>808</v>
      </c>
      <c r="FT1306" s="309" t="s">
        <v>808</v>
      </c>
      <c r="FU1306" s="309" t="s">
        <v>808</v>
      </c>
      <c r="FV1306" s="309" t="s">
        <v>808</v>
      </c>
      <c r="FW1306" s="309" t="s">
        <v>808</v>
      </c>
      <c r="FX1306" s="309" t="s">
        <v>808</v>
      </c>
      <c r="FY1306" s="309" t="s">
        <v>808</v>
      </c>
      <c r="FZ1306" s="309" t="s">
        <v>808</v>
      </c>
      <c r="GA1306" s="309" t="s">
        <v>808</v>
      </c>
      <c r="GB1306" s="309" t="s">
        <v>808</v>
      </c>
      <c r="GC1306" s="309" t="s">
        <v>808</v>
      </c>
      <c r="GD1306" s="309" t="s">
        <v>808</v>
      </c>
      <c r="GE1306" s="309" t="s">
        <v>808</v>
      </c>
      <c r="GF1306" s="309" t="s">
        <v>808</v>
      </c>
      <c r="GG1306" s="271">
        <f>IF(GA1305=0,0,(GM1310-GM1309)/GA1305)</f>
        <v>1.1076155887000001</v>
      </c>
      <c r="GH1306" s="271">
        <f t="shared" ref="GH1306:GL1306" si="2513">IF(GB1305=0,0,(GN1310-GN1309)/GB1305)</f>
        <v>1.151965334</v>
      </c>
      <c r="GI1306" s="271">
        <f t="shared" si="2513"/>
        <v>1.2050101633999999</v>
      </c>
      <c r="GJ1306" s="271">
        <f t="shared" si="2513"/>
        <v>0.9427497749</v>
      </c>
      <c r="GK1306" s="271">
        <f t="shared" si="2513"/>
        <v>0.7914472602</v>
      </c>
      <c r="GL1306" s="271">
        <f t="shared" si="2513"/>
        <v>0.70193168230000003</v>
      </c>
      <c r="GM1306" s="309" t="s">
        <v>808</v>
      </c>
      <c r="GN1306" s="309" t="s">
        <v>808</v>
      </c>
      <c r="GO1306" s="309" t="s">
        <v>808</v>
      </c>
      <c r="GP1306" s="309" t="s">
        <v>808</v>
      </c>
      <c r="GQ1306" s="309" t="s">
        <v>808</v>
      </c>
      <c r="GR1306" s="309" t="s">
        <v>808</v>
      </c>
      <c r="GS1306" s="309" t="s">
        <v>808</v>
      </c>
      <c r="GT1306" s="309" t="s">
        <v>808</v>
      </c>
      <c r="GU1306" s="309" t="s">
        <v>808</v>
      </c>
      <c r="GV1306" s="309" t="s">
        <v>808</v>
      </c>
      <c r="GW1306" s="309" t="s">
        <v>808</v>
      </c>
      <c r="GX1306" s="309" t="s">
        <v>808</v>
      </c>
      <c r="GY1306" s="309" t="s">
        <v>808</v>
      </c>
      <c r="GZ1306" s="309" t="s">
        <v>808</v>
      </c>
      <c r="HA1306" s="309" t="s">
        <v>808</v>
      </c>
      <c r="HB1306" s="271">
        <f>IF(GV1305=0,0,(HH1310-HH1309)/GV1305)</f>
        <v>1.1240303879</v>
      </c>
      <c r="HC1306" s="271">
        <f t="shared" ref="HC1306:HG1306" si="2514">IF(GW1305=0,0,(HI1310-HI1309)/GW1305)</f>
        <v>1.1706457861999999</v>
      </c>
      <c r="HD1306" s="271">
        <f t="shared" si="2514"/>
        <v>1.2264509884000001</v>
      </c>
      <c r="HE1306" s="271">
        <f t="shared" si="2514"/>
        <v>0.80420649799999999</v>
      </c>
      <c r="HF1306" s="271">
        <f t="shared" si="2514"/>
        <v>0.66716141849999999</v>
      </c>
      <c r="HG1306" s="271">
        <f t="shared" si="2514"/>
        <v>0.58125686040000002</v>
      </c>
      <c r="HH1306" s="309" t="s">
        <v>808</v>
      </c>
      <c r="HI1306" s="309" t="s">
        <v>808</v>
      </c>
      <c r="HJ1306" s="309" t="s">
        <v>808</v>
      </c>
      <c r="HK1306" s="309" t="s">
        <v>808</v>
      </c>
      <c r="HL1306" s="309" t="s">
        <v>808</v>
      </c>
      <c r="HM1306" s="309" t="s">
        <v>808</v>
      </c>
      <c r="HN1306" s="309" t="s">
        <v>808</v>
      </c>
      <c r="HO1306" s="309" t="s">
        <v>808</v>
      </c>
      <c r="HP1306" s="309" t="s">
        <v>808</v>
      </c>
      <c r="HQ1306" s="309" t="s">
        <v>808</v>
      </c>
      <c r="HR1306" s="309" t="s">
        <v>808</v>
      </c>
      <c r="HS1306" s="309" t="s">
        <v>808</v>
      </c>
      <c r="HT1306" s="309" t="s">
        <v>808</v>
      </c>
      <c r="HU1306" s="309" t="s">
        <v>808</v>
      </c>
      <c r="HV1306" s="309" t="s">
        <v>808</v>
      </c>
      <c r="HW1306" s="271">
        <f>IF(HQ1305=0,0,(IC1310-IC1309)/HQ1305)</f>
        <v>1.1244391703000001</v>
      </c>
      <c r="HX1306" s="271">
        <f t="shared" ref="HX1306:IB1306" si="2515">IF(HR1305=0,0,(ID1310-ID1309)/HR1305)</f>
        <v>1.1752482627</v>
      </c>
      <c r="HY1306" s="271">
        <f t="shared" si="2515"/>
        <v>1.2359936784000001</v>
      </c>
      <c r="HZ1306" s="271">
        <f t="shared" si="2515"/>
        <v>0.88040017559999995</v>
      </c>
      <c r="IA1306" s="271">
        <f t="shared" si="2515"/>
        <v>0.74162687500000002</v>
      </c>
      <c r="IB1306" s="271">
        <f t="shared" si="2515"/>
        <v>0.66815247239999997</v>
      </c>
      <c r="IC1306" s="309" t="s">
        <v>808</v>
      </c>
      <c r="ID1306" s="309" t="s">
        <v>808</v>
      </c>
      <c r="IE1306" s="309" t="s">
        <v>808</v>
      </c>
      <c r="IF1306" s="309" t="s">
        <v>808</v>
      </c>
      <c r="IG1306" s="309" t="s">
        <v>808</v>
      </c>
      <c r="IH1306" s="309" t="s">
        <v>808</v>
      </c>
      <c r="II1306" s="309" t="s">
        <v>808</v>
      </c>
      <c r="IJ1306" s="309" t="s">
        <v>808</v>
      </c>
      <c r="IK1306" s="309" t="s">
        <v>808</v>
      </c>
      <c r="IL1306" s="309" t="s">
        <v>808</v>
      </c>
      <c r="IM1306" s="309" t="s">
        <v>808</v>
      </c>
      <c r="IN1306" s="309" t="s">
        <v>808</v>
      </c>
      <c r="IO1306" s="309" t="s">
        <v>808</v>
      </c>
      <c r="IP1306" s="309" t="s">
        <v>808</v>
      </c>
      <c r="IQ1306" s="309" t="s">
        <v>808</v>
      </c>
      <c r="IR1306" s="271">
        <f>IF(IL1305=0,0,(IX1310-IX1309)/IL1305)</f>
        <v>1.0985436586999999</v>
      </c>
      <c r="IS1306" s="271">
        <f t="shared" ref="IS1306:IW1306" si="2516">IF(IM1305=0,0,(IY1310-IY1309)/IM1305)</f>
        <v>1.1405162038000001</v>
      </c>
      <c r="IT1306" s="271">
        <f t="shared" si="2516"/>
        <v>1.1906804245</v>
      </c>
      <c r="IU1306" s="271">
        <f t="shared" si="2516"/>
        <v>2.6159320086000002</v>
      </c>
      <c r="IV1306" s="271">
        <f t="shared" si="2516"/>
        <v>2.2493338056000001</v>
      </c>
      <c r="IW1306" s="271">
        <f t="shared" si="2516"/>
        <v>2.1302328012</v>
      </c>
      <c r="IX1306" s="309" t="s">
        <v>808</v>
      </c>
      <c r="IY1306" s="309" t="s">
        <v>808</v>
      </c>
      <c r="IZ1306" s="309" t="s">
        <v>808</v>
      </c>
      <c r="JA1306" s="309" t="s">
        <v>808</v>
      </c>
      <c r="JB1306" s="309" t="s">
        <v>808</v>
      </c>
      <c r="JC1306" s="309" t="s">
        <v>808</v>
      </c>
      <c r="JD1306" s="309" t="s">
        <v>808</v>
      </c>
      <c r="JE1306" s="309" t="s">
        <v>808</v>
      </c>
      <c r="JF1306" s="309" t="s">
        <v>808</v>
      </c>
      <c r="JG1306" s="309" t="s">
        <v>808</v>
      </c>
      <c r="JH1306" s="309" t="s">
        <v>808</v>
      </c>
      <c r="JI1306" s="309" t="s">
        <v>808</v>
      </c>
      <c r="JJ1306" s="309" t="s">
        <v>808</v>
      </c>
      <c r="JK1306" s="309" t="s">
        <v>808</v>
      </c>
      <c r="JL1306" s="309" t="s">
        <v>808</v>
      </c>
      <c r="JM1306" s="271">
        <f>IF(JG1305=0,0,(JS1310-JS1309)/JG1305)</f>
        <v>1.1152881947</v>
      </c>
      <c r="JN1306" s="271">
        <f t="shared" ref="JN1306:JR1306" si="2517">IF(JH1305=0,0,(JT1310-JT1309)/JH1305)</f>
        <v>1.1635882032</v>
      </c>
      <c r="JO1306" s="271">
        <f t="shared" si="2517"/>
        <v>1.2214261995</v>
      </c>
      <c r="JP1306" s="271">
        <f t="shared" si="2517"/>
        <v>0.70276951300000001</v>
      </c>
      <c r="JQ1306" s="271">
        <f t="shared" si="2517"/>
        <v>0.57871939210000001</v>
      </c>
      <c r="JR1306" s="271">
        <f t="shared" si="2517"/>
        <v>0.50523802330000001</v>
      </c>
      <c r="JS1306" s="309" t="s">
        <v>808</v>
      </c>
      <c r="JT1306" s="309" t="s">
        <v>808</v>
      </c>
      <c r="JU1306" s="309" t="s">
        <v>808</v>
      </c>
      <c r="JV1306" s="309" t="s">
        <v>808</v>
      </c>
      <c r="JW1306" s="309" t="s">
        <v>808</v>
      </c>
      <c r="JX1306" s="309" t="s">
        <v>808</v>
      </c>
      <c r="JY1306" s="309" t="s">
        <v>808</v>
      </c>
      <c r="JZ1306" s="309" t="s">
        <v>808</v>
      </c>
      <c r="KA1306" s="309" t="s">
        <v>808</v>
      </c>
      <c r="KB1306" s="309" t="s">
        <v>808</v>
      </c>
      <c r="KC1306" s="309" t="s">
        <v>808</v>
      </c>
      <c r="KD1306" s="309" t="s">
        <v>808</v>
      </c>
      <c r="KE1306" s="309" t="s">
        <v>808</v>
      </c>
      <c r="KF1306" s="309" t="s">
        <v>808</v>
      </c>
      <c r="KG1306" s="309" t="s">
        <v>808</v>
      </c>
      <c r="KH1306" s="271">
        <f>IF(KB1305=0,0,(KN1310-KN1309)/KB1305)</f>
        <v>1.1195322221999999</v>
      </c>
      <c r="KI1306" s="271">
        <f t="shared" ref="KI1306:KM1306" si="2518">IF(KC1305=0,0,(KO1310-KO1309)/KC1305)</f>
        <v>1.1706194575</v>
      </c>
      <c r="KJ1306" s="271">
        <f t="shared" si="2518"/>
        <v>1.2317335444999999</v>
      </c>
      <c r="KK1306" s="271">
        <f t="shared" si="2518"/>
        <v>0.61706119940000004</v>
      </c>
      <c r="KL1306" s="271">
        <f t="shared" si="2518"/>
        <v>0.51618284130000003</v>
      </c>
      <c r="KM1306" s="271">
        <f t="shared" si="2518"/>
        <v>0.4584840322</v>
      </c>
      <c r="KN1306" s="309" t="s">
        <v>808</v>
      </c>
      <c r="KO1306" s="309" t="s">
        <v>808</v>
      </c>
      <c r="KP1306" s="309" t="s">
        <v>808</v>
      </c>
      <c r="KQ1306" s="309" t="s">
        <v>808</v>
      </c>
      <c r="KR1306" s="309" t="s">
        <v>808</v>
      </c>
      <c r="KS1306" s="309" t="s">
        <v>808</v>
      </c>
      <c r="KT1306" s="309" t="s">
        <v>808</v>
      </c>
      <c r="KU1306" s="309" t="s">
        <v>808</v>
      </c>
      <c r="KV1306" s="309" t="s">
        <v>808</v>
      </c>
      <c r="KW1306" s="309" t="s">
        <v>808</v>
      </c>
      <c r="KX1306" s="309" t="s">
        <v>808</v>
      </c>
      <c r="KY1306" s="309" t="s">
        <v>808</v>
      </c>
      <c r="KZ1306" s="309" t="s">
        <v>808</v>
      </c>
      <c r="LA1306" s="309" t="s">
        <v>808</v>
      </c>
      <c r="LB1306" s="309" t="s">
        <v>808</v>
      </c>
      <c r="LC1306" s="271">
        <f>IF(KW1305=0,0,(LI1310-LI1309)/KW1305)</f>
        <v>1.1266741716999999</v>
      </c>
      <c r="LD1306" s="271">
        <f t="shared" ref="LD1306:LH1306" si="2519">IF(KX1305=0,0,(LJ1310-LJ1309)/KX1305)</f>
        <v>1.1805150660999999</v>
      </c>
      <c r="LE1306" s="271">
        <f t="shared" si="2519"/>
        <v>1.2449364695</v>
      </c>
      <c r="LF1306" s="271">
        <f t="shared" si="2519"/>
        <v>1.3165034001</v>
      </c>
      <c r="LG1306" s="271">
        <f t="shared" si="2519"/>
        <v>1.0995636017999999</v>
      </c>
      <c r="LH1306" s="271">
        <f t="shared" si="2519"/>
        <v>0.96631491680000003</v>
      </c>
      <c r="LI1306" s="309" t="s">
        <v>808</v>
      </c>
      <c r="LJ1306" s="309" t="s">
        <v>808</v>
      </c>
      <c r="LK1306" s="309" t="s">
        <v>808</v>
      </c>
      <c r="LL1306" s="309" t="s">
        <v>808</v>
      </c>
      <c r="LM1306" s="309" t="s">
        <v>808</v>
      </c>
      <c r="LN1306" s="309" t="s">
        <v>808</v>
      </c>
      <c r="LO1306" s="309" t="s">
        <v>808</v>
      </c>
      <c r="LP1306" s="309" t="s">
        <v>808</v>
      </c>
      <c r="LQ1306" s="309" t="s">
        <v>808</v>
      </c>
      <c r="LR1306" s="309" t="s">
        <v>808</v>
      </c>
      <c r="LS1306" s="309" t="s">
        <v>808</v>
      </c>
      <c r="LT1306" s="309" t="s">
        <v>808</v>
      </c>
      <c r="LU1306" s="309" t="s">
        <v>808</v>
      </c>
      <c r="LV1306" s="309" t="s">
        <v>808</v>
      </c>
      <c r="LW1306" s="309" t="s">
        <v>808</v>
      </c>
      <c r="LX1306" s="271">
        <f>IF(LR1305=0,0,(MD1310-MD1309)/LR1305)</f>
        <v>1.0967443523</v>
      </c>
      <c r="LY1306" s="271">
        <f t="shared" ref="LY1306:MC1306" si="2520">IF(LS1305=0,0,(ME1310-ME1309)/LS1305)</f>
        <v>1.1420286593</v>
      </c>
      <c r="LZ1306" s="271">
        <f t="shared" si="2520"/>
        <v>1.1962239934000001</v>
      </c>
      <c r="MA1306" s="271">
        <f t="shared" si="2520"/>
        <v>0.72936622220000003</v>
      </c>
      <c r="MB1306" s="271">
        <f t="shared" si="2520"/>
        <v>0.63013285379999995</v>
      </c>
      <c r="MC1306" s="271">
        <f t="shared" si="2520"/>
        <v>0.58451063530000003</v>
      </c>
      <c r="MD1306" s="309" t="s">
        <v>808</v>
      </c>
      <c r="ME1306" s="309" t="s">
        <v>808</v>
      </c>
      <c r="MF1306" s="309" t="s">
        <v>808</v>
      </c>
      <c r="MG1306" s="309" t="s">
        <v>808</v>
      </c>
      <c r="MH1306" s="309" t="s">
        <v>808</v>
      </c>
      <c r="MI1306" s="309" t="s">
        <v>808</v>
      </c>
      <c r="MJ1306" s="309" t="s">
        <v>808</v>
      </c>
      <c r="MK1306" s="309" t="s">
        <v>808</v>
      </c>
      <c r="ML1306" s="309" t="s">
        <v>808</v>
      </c>
      <c r="MM1306" s="309" t="s">
        <v>808</v>
      </c>
      <c r="MN1306" s="309" t="s">
        <v>808</v>
      </c>
      <c r="MO1306" s="309" t="s">
        <v>808</v>
      </c>
      <c r="MP1306" s="309" t="s">
        <v>808</v>
      </c>
      <c r="MQ1306" s="309" t="s">
        <v>808</v>
      </c>
      <c r="MR1306" s="309" t="s">
        <v>808</v>
      </c>
      <c r="MS1306" s="271">
        <f>IF(MM1305=0,0,(MY1310-MY1309)/MM1305)</f>
        <v>1.1177703133000001</v>
      </c>
      <c r="MT1306" s="271">
        <f t="shared" ref="MT1306:MX1306" si="2521">IF(MN1305=0,0,(MZ1310-MZ1309)/MN1305)</f>
        <v>1.1667136351</v>
      </c>
      <c r="MU1306" s="271">
        <f t="shared" si="2521"/>
        <v>1.2252639489999999</v>
      </c>
      <c r="MV1306" s="271">
        <f t="shared" si="2521"/>
        <v>0.84548003439999997</v>
      </c>
      <c r="MW1306" s="271">
        <f t="shared" si="2521"/>
        <v>0.69305353349999999</v>
      </c>
      <c r="MX1306" s="271">
        <f t="shared" si="2521"/>
        <v>0.59729416820000003</v>
      </c>
      <c r="MY1306" s="309" t="s">
        <v>808</v>
      </c>
      <c r="MZ1306" s="309" t="s">
        <v>808</v>
      </c>
      <c r="NA1306" s="309" t="s">
        <v>808</v>
      </c>
      <c r="NB1306" s="309" t="s">
        <v>808</v>
      </c>
      <c r="NC1306" s="309" t="s">
        <v>808</v>
      </c>
      <c r="ND1306" s="309" t="s">
        <v>808</v>
      </c>
      <c r="NE1306" s="309" t="s">
        <v>808</v>
      </c>
      <c r="NF1306" s="309" t="s">
        <v>808</v>
      </c>
      <c r="NG1306" s="309" t="s">
        <v>808</v>
      </c>
      <c r="NH1306" s="309" t="s">
        <v>808</v>
      </c>
      <c r="NI1306" s="309" t="s">
        <v>808</v>
      </c>
      <c r="NJ1306" s="309" t="s">
        <v>808</v>
      </c>
      <c r="NK1306" s="309" t="s">
        <v>808</v>
      </c>
      <c r="NL1306" s="309" t="s">
        <v>808</v>
      </c>
      <c r="NM1306" s="309" t="s">
        <v>808</v>
      </c>
      <c r="NN1306" s="271">
        <f>IF(NH1305=0,0,(NT1310-NT1309)/NH1305)</f>
        <v>1.1066355852</v>
      </c>
      <c r="NO1306" s="271">
        <f t="shared" ref="NO1306:NS1306" si="2522">IF(NI1305=0,0,(NU1310-NU1309)/NI1305)</f>
        <v>1.1519243114</v>
      </c>
      <c r="NP1306" s="271">
        <f t="shared" si="2522"/>
        <v>1.2060913087</v>
      </c>
      <c r="NQ1306" s="271">
        <f t="shared" si="2522"/>
        <v>0.99981115679999999</v>
      </c>
      <c r="NR1306" s="271">
        <f t="shared" si="2522"/>
        <v>0.83916125600000002</v>
      </c>
      <c r="NS1306" s="271">
        <f t="shared" si="2522"/>
        <v>0.75783374479999999</v>
      </c>
      <c r="NT1306" s="309" t="s">
        <v>808</v>
      </c>
      <c r="NU1306" s="309" t="s">
        <v>808</v>
      </c>
      <c r="NV1306" s="309" t="s">
        <v>808</v>
      </c>
      <c r="NW1306" s="309" t="s">
        <v>808</v>
      </c>
      <c r="NX1306" s="309" t="s">
        <v>808</v>
      </c>
      <c r="NY1306" s="309" t="s">
        <v>808</v>
      </c>
      <c r="NZ1306" s="309" t="s">
        <v>808</v>
      </c>
      <c r="OA1306" s="309" t="s">
        <v>808</v>
      </c>
      <c r="OB1306" s="309" t="s">
        <v>808</v>
      </c>
      <c r="OC1306" s="309" t="s">
        <v>808</v>
      </c>
      <c r="OD1306" s="309" t="s">
        <v>808</v>
      </c>
      <c r="OE1306" s="309" t="s">
        <v>808</v>
      </c>
      <c r="OF1306" s="309" t="s">
        <v>808</v>
      </c>
      <c r="OG1306" s="309" t="s">
        <v>808</v>
      </c>
      <c r="OH1306" s="309" t="s">
        <v>808</v>
      </c>
      <c r="OI1306" s="271">
        <f>IF(OC1305=0,0,(OO1310-OO1309)/OC1305)</f>
        <v>1.1122003961</v>
      </c>
      <c r="OJ1306" s="271">
        <f t="shared" ref="OJ1306:ON1306" si="2523">IF(OD1305=0,0,(OP1310-OP1309)/OD1305)</f>
        <v>1.1644782585</v>
      </c>
      <c r="OK1306" s="271">
        <f t="shared" si="2523"/>
        <v>1.2269960158</v>
      </c>
      <c r="OL1306" s="271">
        <f t="shared" si="2523"/>
        <v>1.0783026957999999</v>
      </c>
      <c r="OM1306" s="271">
        <f t="shared" si="2523"/>
        <v>0.93207964730000004</v>
      </c>
      <c r="ON1306" s="271">
        <f t="shared" si="2523"/>
        <v>0.87257325699999999</v>
      </c>
      <c r="OO1306" s="309" t="s">
        <v>808</v>
      </c>
      <c r="OP1306" s="309" t="s">
        <v>808</v>
      </c>
      <c r="OQ1306" s="309" t="s">
        <v>808</v>
      </c>
      <c r="OR1306" s="309" t="s">
        <v>808</v>
      </c>
      <c r="OS1306" s="309" t="s">
        <v>808</v>
      </c>
      <c r="OT1306" s="309" t="s">
        <v>808</v>
      </c>
      <c r="OU1306" s="309" t="s">
        <v>808</v>
      </c>
      <c r="OV1306" s="309" t="s">
        <v>808</v>
      </c>
      <c r="OW1306" s="309" t="s">
        <v>808</v>
      </c>
      <c r="OX1306" s="309" t="s">
        <v>808</v>
      </c>
      <c r="OY1306" s="309" t="s">
        <v>808</v>
      </c>
      <c r="OZ1306" s="309" t="s">
        <v>808</v>
      </c>
      <c r="PA1306" s="309" t="s">
        <v>808</v>
      </c>
      <c r="PB1306" s="309" t="s">
        <v>808</v>
      </c>
      <c r="PC1306" s="309" t="s">
        <v>808</v>
      </c>
      <c r="PD1306" s="271">
        <f>IF(OX1305=0,0,(PJ1310-PJ1309)/OX1305)</f>
        <v>1.1222628921</v>
      </c>
      <c r="PE1306" s="271">
        <f t="shared" ref="PE1306:PI1306" si="2524">IF(OY1305=0,0,(PK1310-PK1309)/OY1305)</f>
        <v>1.1727327229</v>
      </c>
      <c r="PF1306" s="271">
        <f t="shared" si="2524"/>
        <v>1.2330767049</v>
      </c>
      <c r="PG1306" s="271">
        <f t="shared" si="2524"/>
        <v>0.94434937289999998</v>
      </c>
      <c r="PH1306" s="271">
        <f t="shared" si="2524"/>
        <v>0.78484671520000004</v>
      </c>
      <c r="PI1306" s="271">
        <f t="shared" si="2524"/>
        <v>0.67544223640000001</v>
      </c>
      <c r="PJ1306" s="309" t="s">
        <v>808</v>
      </c>
      <c r="PK1306" s="309" t="s">
        <v>808</v>
      </c>
      <c r="PL1306" s="309" t="s">
        <v>808</v>
      </c>
      <c r="PM1306" s="309" t="s">
        <v>808</v>
      </c>
      <c r="PN1306" s="309" t="s">
        <v>808</v>
      </c>
      <c r="PO1306" s="309" t="s">
        <v>808</v>
      </c>
      <c r="PP1306" s="309" t="s">
        <v>808</v>
      </c>
      <c r="PQ1306" s="309" t="s">
        <v>808</v>
      </c>
      <c r="PR1306" s="309" t="s">
        <v>808</v>
      </c>
      <c r="PS1306" s="309" t="s">
        <v>808</v>
      </c>
      <c r="PT1306" s="309" t="s">
        <v>808</v>
      </c>
      <c r="PU1306" s="309" t="s">
        <v>808</v>
      </c>
      <c r="PV1306" s="309" t="s">
        <v>808</v>
      </c>
      <c r="PW1306" s="309" t="s">
        <v>808</v>
      </c>
      <c r="PX1306" s="309" t="s">
        <v>808</v>
      </c>
      <c r="PY1306" s="271">
        <f>IF(PS1305=0,0,(QE1310-QE1309)/PS1305)</f>
        <v>1.1164305433999999</v>
      </c>
      <c r="PZ1306" s="271">
        <f t="shared" ref="PZ1306:QD1306" si="2525">IF(PT1305=0,0,(QF1310-QF1309)/PT1305)</f>
        <v>1.164932791</v>
      </c>
      <c r="QA1306" s="271">
        <f t="shared" si="2525"/>
        <v>1.2229467380000001</v>
      </c>
      <c r="QB1306" s="271">
        <f t="shared" si="2525"/>
        <v>1.0918388605</v>
      </c>
      <c r="QC1306" s="271">
        <f t="shared" si="2525"/>
        <v>0.92404131599999995</v>
      </c>
      <c r="QD1306" s="271">
        <f t="shared" si="2525"/>
        <v>0.84377029250000002</v>
      </c>
      <c r="QE1306" s="309" t="s">
        <v>808</v>
      </c>
      <c r="QF1306" s="309" t="s">
        <v>808</v>
      </c>
      <c r="QG1306" s="309" t="s">
        <v>808</v>
      </c>
      <c r="QH1306" s="309" t="s">
        <v>808</v>
      </c>
      <c r="QI1306" s="309" t="s">
        <v>808</v>
      </c>
      <c r="QJ1306" s="309" t="s">
        <v>808</v>
      </c>
      <c r="QK1306" s="309" t="s">
        <v>808</v>
      </c>
      <c r="QL1306" s="309" t="s">
        <v>808</v>
      </c>
      <c r="QM1306" s="309" t="s">
        <v>808</v>
      </c>
      <c r="QN1306" s="309" t="s">
        <v>808</v>
      </c>
      <c r="QO1306" s="309" t="s">
        <v>808</v>
      </c>
      <c r="QP1306" s="309" t="s">
        <v>808</v>
      </c>
      <c r="QQ1306" s="309" t="s">
        <v>808</v>
      </c>
      <c r="QR1306" s="309" t="s">
        <v>808</v>
      </c>
      <c r="QS1306" s="309" t="s">
        <v>808</v>
      </c>
      <c r="QT1306" s="271">
        <f>IF(QN1305=0,0,(QZ1310-QZ1309)/QN1305)</f>
        <v>1.1063644669999999</v>
      </c>
      <c r="QU1306" s="271">
        <f t="shared" ref="QU1306:QY1306" si="2526">IF(QO1305=0,0,(RA1310-RA1309)/QO1305)</f>
        <v>1.1519912270999999</v>
      </c>
      <c r="QV1306" s="271">
        <f t="shared" si="2526"/>
        <v>1.2065830804</v>
      </c>
      <c r="QW1306" s="271">
        <f t="shared" si="2526"/>
        <v>0.77697964799999997</v>
      </c>
      <c r="QX1306" s="271">
        <f t="shared" si="2526"/>
        <v>0.64089054140000001</v>
      </c>
      <c r="QY1306" s="271">
        <f t="shared" si="2526"/>
        <v>0.56268092579999995</v>
      </c>
      <c r="QZ1306" s="309" t="s">
        <v>808</v>
      </c>
      <c r="RA1306" s="309" t="s">
        <v>808</v>
      </c>
      <c r="RB1306" s="309" t="s">
        <v>808</v>
      </c>
      <c r="RC1306" s="309" t="s">
        <v>808</v>
      </c>
      <c r="RD1306" s="309" t="s">
        <v>808</v>
      </c>
      <c r="RE1306" s="309" t="s">
        <v>808</v>
      </c>
      <c r="RF1306" s="309" t="s">
        <v>808</v>
      </c>
      <c r="RG1306" s="309" t="s">
        <v>808</v>
      </c>
      <c r="RH1306" s="309" t="s">
        <v>808</v>
      </c>
      <c r="RI1306" s="309" t="s">
        <v>808</v>
      </c>
      <c r="RJ1306" s="309" t="s">
        <v>808</v>
      </c>
      <c r="RK1306" s="309" t="s">
        <v>808</v>
      </c>
      <c r="RL1306" s="309" t="s">
        <v>808</v>
      </c>
      <c r="RM1306" s="309" t="s">
        <v>808</v>
      </c>
      <c r="RN1306" s="309" t="s">
        <v>808</v>
      </c>
      <c r="RO1306" s="271">
        <f>IF(RI1305=0,0,(RU1310-RU1309)/RI1305)</f>
        <v>1.1361475295000001</v>
      </c>
      <c r="RP1306" s="271">
        <f t="shared" ref="RP1306:RT1306" si="2527">IF(RJ1305=0,0,(RV1310-RV1309)/RJ1305)</f>
        <v>1.1827029732000001</v>
      </c>
      <c r="RQ1306" s="271">
        <f t="shared" si="2527"/>
        <v>1.2385260244</v>
      </c>
      <c r="RR1306" s="271">
        <f t="shared" si="2527"/>
        <v>0.82553290720000005</v>
      </c>
      <c r="RS1306" s="271">
        <f t="shared" si="2527"/>
        <v>0.68480252190000002</v>
      </c>
      <c r="RT1306" s="271">
        <f t="shared" si="2527"/>
        <v>0.60483481029999997</v>
      </c>
      <c r="RU1306" s="309" t="s">
        <v>808</v>
      </c>
      <c r="RV1306" s="309" t="s">
        <v>808</v>
      </c>
      <c r="RW1306" s="309" t="s">
        <v>808</v>
      </c>
      <c r="RX1306" s="309" t="s">
        <v>808</v>
      </c>
      <c r="RY1306" s="309" t="s">
        <v>808</v>
      </c>
      <c r="RZ1306" s="309" t="s">
        <v>808</v>
      </c>
      <c r="SA1306" s="309" t="s">
        <v>808</v>
      </c>
      <c r="SB1306" s="309" t="s">
        <v>808</v>
      </c>
      <c r="SC1306" s="309" t="s">
        <v>808</v>
      </c>
      <c r="SD1306" s="309" t="s">
        <v>808</v>
      </c>
      <c r="SE1306" s="309" t="s">
        <v>808</v>
      </c>
      <c r="SF1306" s="309" t="s">
        <v>808</v>
      </c>
      <c r="SG1306" s="309" t="s">
        <v>808</v>
      </c>
      <c r="SH1306" s="309" t="s">
        <v>808</v>
      </c>
      <c r="SI1306" s="309" t="s">
        <v>808</v>
      </c>
      <c r="SJ1306" s="271">
        <f>IF(SD1305=0,0,(SP1310-SP1309)/SD1305)</f>
        <v>1.1200648444000001</v>
      </c>
      <c r="SK1306" s="271">
        <f t="shared" ref="SK1306:SO1306" si="2528">IF(SE1305=0,0,(SQ1310-SQ1309)/SE1305)</f>
        <v>1.1690309727999999</v>
      </c>
      <c r="SL1306" s="271">
        <f t="shared" si="2528"/>
        <v>1.2276783267</v>
      </c>
      <c r="SM1306" s="271">
        <f t="shared" si="2528"/>
        <v>1.4512282418</v>
      </c>
      <c r="SN1306" s="271">
        <f t="shared" si="2528"/>
        <v>1.2169541997</v>
      </c>
      <c r="SO1306" s="271">
        <f t="shared" si="2528"/>
        <v>1.092061181</v>
      </c>
      <c r="SP1306" s="309" t="s">
        <v>808</v>
      </c>
      <c r="SQ1306" s="309" t="s">
        <v>808</v>
      </c>
      <c r="SR1306" s="309" t="s">
        <v>808</v>
      </c>
      <c r="SS1306" s="309" t="s">
        <v>808</v>
      </c>
      <c r="ST1306" s="309" t="s">
        <v>808</v>
      </c>
      <c r="SU1306" s="309" t="s">
        <v>808</v>
      </c>
      <c r="SV1306" s="309" t="s">
        <v>808</v>
      </c>
      <c r="SW1306" s="309" t="s">
        <v>808</v>
      </c>
      <c r="SX1306" s="309" t="s">
        <v>808</v>
      </c>
      <c r="SY1306" s="309" t="s">
        <v>808</v>
      </c>
      <c r="SZ1306" s="309" t="s">
        <v>808</v>
      </c>
      <c r="TA1306" s="309" t="s">
        <v>808</v>
      </c>
      <c r="TB1306" s="309" t="s">
        <v>808</v>
      </c>
      <c r="TC1306" s="309" t="s">
        <v>808</v>
      </c>
      <c r="TD1306" s="309" t="s">
        <v>808</v>
      </c>
      <c r="TE1306" s="271">
        <f>IF(SY1305=0,0,(TK1310-TK1309)/SY1305)</f>
        <v>1.1120266324000001</v>
      </c>
      <c r="TF1306" s="271">
        <f t="shared" ref="TF1306:TJ1306" si="2529">IF(SZ1305=0,0,(TL1310-TL1309)/SZ1305)</f>
        <v>1.1587373244000001</v>
      </c>
      <c r="TG1306" s="271">
        <f t="shared" si="2529"/>
        <v>1.2146347614999999</v>
      </c>
      <c r="TH1306" s="271">
        <f t="shared" si="2529"/>
        <v>0.89558087419999999</v>
      </c>
      <c r="TI1306" s="271">
        <f t="shared" si="2529"/>
        <v>0.74301358220000002</v>
      </c>
      <c r="TJ1306" s="271">
        <f t="shared" si="2529"/>
        <v>0.65655757950000004</v>
      </c>
      <c r="TK1306" s="309" t="s">
        <v>808</v>
      </c>
      <c r="TL1306" s="309" t="s">
        <v>808</v>
      </c>
      <c r="TM1306" s="309" t="s">
        <v>808</v>
      </c>
      <c r="TN1306" s="309" t="s">
        <v>808</v>
      </c>
      <c r="TO1306" s="309" t="s">
        <v>808</v>
      </c>
      <c r="TP1306" s="309" t="s">
        <v>808</v>
      </c>
      <c r="TQ1306" s="309" t="s">
        <v>808</v>
      </c>
      <c r="TR1306" s="309" t="s">
        <v>808</v>
      </c>
      <c r="TS1306" s="309" t="s">
        <v>808</v>
      </c>
      <c r="TT1306" s="309" t="s">
        <v>808</v>
      </c>
      <c r="TU1306" s="309" t="s">
        <v>808</v>
      </c>
      <c r="TV1306" s="309" t="s">
        <v>808</v>
      </c>
      <c r="TW1306" s="309" t="s">
        <v>808</v>
      </c>
      <c r="TX1306" s="309" t="s">
        <v>808</v>
      </c>
      <c r="TY1306" s="309" t="s">
        <v>808</v>
      </c>
      <c r="TZ1306" s="271">
        <f>IF(TT1305=0,0,(UF1310-UF1309)/TT1305)</f>
        <v>1.100497176</v>
      </c>
      <c r="UA1306" s="271">
        <f t="shared" ref="UA1306:UE1306" si="2530">IF(TU1305=0,0,(UG1310-UG1309)/TU1305)</f>
        <v>1.1476688357</v>
      </c>
      <c r="UB1306" s="271">
        <f t="shared" si="2530"/>
        <v>1.2041073964</v>
      </c>
      <c r="UC1306" s="271">
        <f t="shared" si="2530"/>
        <v>1.0777577971000001</v>
      </c>
      <c r="UD1306" s="271">
        <f t="shared" si="2530"/>
        <v>0.91808636740000005</v>
      </c>
      <c r="UE1306" s="271">
        <f t="shared" si="2530"/>
        <v>0.82671655479999995</v>
      </c>
      <c r="UF1306" s="309" t="s">
        <v>808</v>
      </c>
      <c r="UG1306" s="309" t="s">
        <v>808</v>
      </c>
      <c r="UH1306" s="309" t="s">
        <v>808</v>
      </c>
      <c r="UI1306" s="309" t="s">
        <v>808</v>
      </c>
      <c r="UJ1306" s="309" t="s">
        <v>808</v>
      </c>
      <c r="UK1306" s="309" t="s">
        <v>808</v>
      </c>
      <c r="UL1306" s="309" t="s">
        <v>808</v>
      </c>
      <c r="UM1306" s="309" t="s">
        <v>808</v>
      </c>
      <c r="UN1306" s="309" t="s">
        <v>808</v>
      </c>
      <c r="UO1306" s="309" t="s">
        <v>808</v>
      </c>
      <c r="UP1306" s="309" t="s">
        <v>808</v>
      </c>
      <c r="UQ1306" s="309" t="s">
        <v>808</v>
      </c>
      <c r="UR1306" s="309" t="s">
        <v>808</v>
      </c>
      <c r="US1306" s="309" t="s">
        <v>808</v>
      </c>
      <c r="UT1306" s="309" t="s">
        <v>808</v>
      </c>
      <c r="UU1306" s="271">
        <f>IF(UO1305=0,0,(VA1310-VA1309)/UO1305)</f>
        <v>1.1179945147000001</v>
      </c>
      <c r="UV1306" s="271">
        <f t="shared" ref="UV1306:UZ1306" si="2531">IF(UP1305=0,0,(VB1310-VB1309)/UP1305)</f>
        <v>1.1681699383999999</v>
      </c>
      <c r="UW1306" s="271">
        <f t="shared" si="2531"/>
        <v>1.2276136013000001</v>
      </c>
      <c r="UX1306" s="271">
        <f t="shared" si="2531"/>
        <v>0.5646957709</v>
      </c>
      <c r="UY1306" s="271">
        <f t="shared" si="2531"/>
        <v>0.47183191009999997</v>
      </c>
      <c r="UZ1306" s="271">
        <f t="shared" si="2531"/>
        <v>0.4052763197</v>
      </c>
      <c r="VA1306" s="309" t="s">
        <v>808</v>
      </c>
      <c r="VB1306" s="309" t="s">
        <v>808</v>
      </c>
      <c r="VC1306" s="309" t="s">
        <v>808</v>
      </c>
      <c r="VD1306" s="309" t="s">
        <v>808</v>
      </c>
      <c r="VE1306" s="309" t="s">
        <v>808</v>
      </c>
      <c r="VF1306" s="309" t="s">
        <v>808</v>
      </c>
      <c r="VG1306" s="309" t="s">
        <v>808</v>
      </c>
      <c r="VH1306" s="309" t="s">
        <v>808</v>
      </c>
      <c r="VI1306" s="309" t="s">
        <v>808</v>
      </c>
      <c r="VJ1306" s="309" t="s">
        <v>808</v>
      </c>
      <c r="VK1306" s="309" t="s">
        <v>808</v>
      </c>
      <c r="VL1306" s="309" t="s">
        <v>808</v>
      </c>
      <c r="VM1306" s="309" t="s">
        <v>808</v>
      </c>
      <c r="VN1306" s="309" t="s">
        <v>808</v>
      </c>
      <c r="VO1306" s="309" t="s">
        <v>808</v>
      </c>
      <c r="VP1306" s="271">
        <f>IF(VJ1305=0,0,(VV1310-VV1309)/VJ1305)</f>
        <v>1.0999784745000001</v>
      </c>
      <c r="VQ1306" s="271">
        <f t="shared" ref="VQ1306:VU1306" si="2532">IF(VK1305=0,0,(VW1310-VW1309)/VK1305)</f>
        <v>1.1443798217000001</v>
      </c>
      <c r="VR1306" s="271">
        <f t="shared" si="2532"/>
        <v>1.1974981022</v>
      </c>
      <c r="VS1306" s="271">
        <f t="shared" si="2532"/>
        <v>0.69836168109999996</v>
      </c>
      <c r="VT1306" s="271">
        <f t="shared" si="2532"/>
        <v>0.58740209880000005</v>
      </c>
      <c r="VU1306" s="271">
        <f t="shared" si="2532"/>
        <v>0.51443853120000005</v>
      </c>
      <c r="VV1306" s="309" t="s">
        <v>808</v>
      </c>
      <c r="VW1306" s="309" t="s">
        <v>808</v>
      </c>
      <c r="VX1306" s="309" t="s">
        <v>808</v>
      </c>
      <c r="VY1306" s="309" t="s">
        <v>808</v>
      </c>
      <c r="VZ1306" s="309" t="s">
        <v>808</v>
      </c>
      <c r="WA1306" s="309" t="s">
        <v>808</v>
      </c>
      <c r="WB1306" s="309" t="s">
        <v>808</v>
      </c>
      <c r="WC1306" s="309" t="s">
        <v>808</v>
      </c>
      <c r="WD1306" s="309" t="s">
        <v>808</v>
      </c>
      <c r="WE1306" s="309" t="s">
        <v>808</v>
      </c>
      <c r="WF1306" s="309" t="s">
        <v>808</v>
      </c>
      <c r="WG1306" s="309" t="s">
        <v>808</v>
      </c>
      <c r="WH1306" s="309" t="s">
        <v>808</v>
      </c>
      <c r="WI1306" s="309" t="s">
        <v>808</v>
      </c>
      <c r="WJ1306" s="309" t="s">
        <v>808</v>
      </c>
      <c r="WK1306" s="271">
        <f>IF(WE1305=0,0,(WQ1310-WQ1309)/WE1305)</f>
        <v>1.1171586916</v>
      </c>
      <c r="WL1306" s="271">
        <f t="shared" ref="WL1306:WP1306" si="2533">IF(WF1305=0,0,(WR1310-WR1309)/WF1305)</f>
        <v>1.1653647250000001</v>
      </c>
      <c r="WM1306" s="271">
        <f t="shared" si="2533"/>
        <v>1.2229925694999999</v>
      </c>
      <c r="WN1306" s="271">
        <f t="shared" si="2533"/>
        <v>0.81272718889999995</v>
      </c>
      <c r="WO1306" s="271">
        <f t="shared" si="2533"/>
        <v>0.67798858539999995</v>
      </c>
      <c r="WP1306" s="271">
        <f t="shared" si="2533"/>
        <v>0.58915339929999999</v>
      </c>
      <c r="WQ1306" s="309" t="s">
        <v>808</v>
      </c>
      <c r="WR1306" s="309" t="s">
        <v>808</v>
      </c>
      <c r="WS1306" s="309" t="s">
        <v>808</v>
      </c>
      <c r="WT1306" s="309" t="s">
        <v>808</v>
      </c>
      <c r="WU1306" s="309" t="s">
        <v>808</v>
      </c>
      <c r="WV1306" s="309" t="s">
        <v>808</v>
      </c>
      <c r="WW1306" s="309" t="s">
        <v>808</v>
      </c>
      <c r="WX1306" s="309" t="s">
        <v>808</v>
      </c>
      <c r="WY1306" s="309" t="s">
        <v>808</v>
      </c>
      <c r="WZ1306" s="309" t="s">
        <v>808</v>
      </c>
      <c r="XA1306" s="309" t="s">
        <v>808</v>
      </c>
      <c r="XB1306" s="309" t="s">
        <v>808</v>
      </c>
      <c r="XC1306" s="309" t="s">
        <v>808</v>
      </c>
      <c r="XD1306" s="309" t="s">
        <v>808</v>
      </c>
      <c r="XE1306" s="309" t="s">
        <v>808</v>
      </c>
      <c r="XF1306" s="271">
        <f>IF(WZ1305=0,0,(XL1310-XL1309)/WZ1305)</f>
        <v>1.1111090646999999</v>
      </c>
      <c r="XG1306" s="271">
        <f t="shared" ref="XG1306:XK1306" si="2534">IF(XA1305=0,0,(XM1310-XM1309)/XA1305)</f>
        <v>1.1571589068999999</v>
      </c>
      <c r="XH1306" s="271">
        <f t="shared" si="2534"/>
        <v>1.2122373158999999</v>
      </c>
      <c r="XI1306" s="271">
        <f t="shared" si="2534"/>
        <v>0.60430756789999995</v>
      </c>
      <c r="XJ1306" s="271">
        <f t="shared" si="2534"/>
        <v>0.50890144950000005</v>
      </c>
      <c r="XK1306" s="271">
        <f t="shared" si="2534"/>
        <v>0.44932692870000002</v>
      </c>
      <c r="XL1306" s="309" t="s">
        <v>808</v>
      </c>
      <c r="XM1306" s="309" t="s">
        <v>808</v>
      </c>
      <c r="XN1306" s="309" t="s">
        <v>808</v>
      </c>
      <c r="XO1306" s="309" t="s">
        <v>808</v>
      </c>
      <c r="XP1306" s="309" t="s">
        <v>808</v>
      </c>
      <c r="XQ1306" s="309" t="s">
        <v>808</v>
      </c>
      <c r="XR1306" s="309" t="s">
        <v>808</v>
      </c>
      <c r="XS1306" s="309" t="s">
        <v>808</v>
      </c>
      <c r="XT1306" s="309" t="s">
        <v>808</v>
      </c>
      <c r="XU1306" s="309" t="s">
        <v>808</v>
      </c>
      <c r="XV1306" s="309" t="s">
        <v>808</v>
      </c>
      <c r="XW1306" s="309" t="s">
        <v>808</v>
      </c>
      <c r="XX1306" s="309" t="s">
        <v>808</v>
      </c>
      <c r="XY1306" s="309" t="s">
        <v>808</v>
      </c>
      <c r="XZ1306" s="309" t="s">
        <v>808</v>
      </c>
      <c r="YA1306" s="271">
        <f>IF(XU1305=0,0,(YG1310-YG1309)/XU1305)</f>
        <v>0</v>
      </c>
      <c r="YB1306" s="271">
        <f t="shared" ref="YB1306:YF1306" si="2535">IF(XV1305=0,0,(YH1310-YH1309)/XV1305)</f>
        <v>0</v>
      </c>
      <c r="YC1306" s="271">
        <f t="shared" si="2535"/>
        <v>0</v>
      </c>
      <c r="YD1306" s="271">
        <f t="shared" si="2535"/>
        <v>0</v>
      </c>
      <c r="YE1306" s="271">
        <f t="shared" si="2535"/>
        <v>0</v>
      </c>
      <c r="YF1306" s="271">
        <f t="shared" si="2535"/>
        <v>0</v>
      </c>
      <c r="YG1306" s="309" t="s">
        <v>808</v>
      </c>
      <c r="YH1306" s="309" t="s">
        <v>808</v>
      </c>
      <c r="YI1306" s="309" t="s">
        <v>808</v>
      </c>
      <c r="YJ1306" s="309" t="s">
        <v>808</v>
      </c>
      <c r="YK1306" s="309" t="s">
        <v>808</v>
      </c>
      <c r="YL1306" s="309" t="s">
        <v>808</v>
      </c>
      <c r="YM1306" s="309" t="s">
        <v>808</v>
      </c>
      <c r="YN1306" s="309" t="s">
        <v>808</v>
      </c>
      <c r="YO1306" s="309" t="s">
        <v>808</v>
      </c>
      <c r="YP1306" s="309" t="s">
        <v>808</v>
      </c>
      <c r="YQ1306" s="309" t="s">
        <v>808</v>
      </c>
      <c r="YR1306" s="309" t="s">
        <v>808</v>
      </c>
      <c r="YS1306" s="309" t="s">
        <v>808</v>
      </c>
      <c r="YT1306" s="309" t="s">
        <v>808</v>
      </c>
      <c r="YU1306" s="309" t="s">
        <v>808</v>
      </c>
      <c r="YV1306" s="271">
        <f>IF(YP1305=0,0,(ZB1310-ZB1309)/YP1305)</f>
        <v>1.1154446698</v>
      </c>
      <c r="YW1306" s="271">
        <f t="shared" ref="YW1306:ZA1306" si="2536">IF(YQ1305=0,0,(ZC1310-ZC1309)/YQ1305)</f>
        <v>1.1634514520999999</v>
      </c>
      <c r="YX1306" s="271">
        <f t="shared" si="2536"/>
        <v>1.2208520449</v>
      </c>
      <c r="YY1306" s="271">
        <f t="shared" si="2536"/>
        <v>0.87162772399999999</v>
      </c>
      <c r="YZ1306" s="271">
        <f t="shared" si="2536"/>
        <v>0.73270370370000004</v>
      </c>
      <c r="ZA1306" s="271">
        <f t="shared" si="2536"/>
        <v>0.65624032519999997</v>
      </c>
      <c r="ZB1306" s="309" t="s">
        <v>808</v>
      </c>
      <c r="ZC1306" s="309" t="s">
        <v>808</v>
      </c>
      <c r="ZD1306" s="309" t="s">
        <v>808</v>
      </c>
      <c r="ZE1306" s="309" t="s">
        <v>808</v>
      </c>
      <c r="ZF1306" s="309" t="s">
        <v>808</v>
      </c>
      <c r="ZG1306" s="309" t="s">
        <v>808</v>
      </c>
    </row>
    <row r="1307" spans="1:683" s="279" customFormat="1" ht="24">
      <c r="A1307" s="115" t="s">
        <v>822</v>
      </c>
      <c r="B1307" s="1198"/>
      <c r="C1307" s="273" t="s">
        <v>697</v>
      </c>
      <c r="D1307" s="919"/>
      <c r="E1307" s="920"/>
      <c r="F1307" s="274"/>
      <c r="G1307" s="274"/>
      <c r="H1307" s="274"/>
      <c r="I1307" s="313"/>
      <c r="J1307" s="313"/>
      <c r="K1307" s="313"/>
      <c r="L1307" s="309" t="s">
        <v>808</v>
      </c>
      <c r="M1307" s="309" t="s">
        <v>808</v>
      </c>
      <c r="N1307" s="309" t="s">
        <v>808</v>
      </c>
      <c r="O1307" s="309" t="s">
        <v>808</v>
      </c>
      <c r="P1307" s="309" t="s">
        <v>808</v>
      </c>
      <c r="Q1307" s="309" t="s">
        <v>808</v>
      </c>
      <c r="R1307" s="309" t="s">
        <v>808</v>
      </c>
      <c r="S1307" s="309" t="s">
        <v>808</v>
      </c>
      <c r="T1307" s="309" t="s">
        <v>808</v>
      </c>
      <c r="U1307" s="309" t="s">
        <v>808</v>
      </c>
      <c r="V1307" s="309" t="s">
        <v>808</v>
      </c>
      <c r="W1307" s="309" t="s">
        <v>808</v>
      </c>
      <c r="X1307" s="309" t="s">
        <v>808</v>
      </c>
      <c r="Y1307" s="309" t="s">
        <v>808</v>
      </c>
      <c r="Z1307" s="309" t="s">
        <v>808</v>
      </c>
      <c r="AA1307" s="274">
        <f>AA1275+AA1285+AA1295</f>
        <v>23687100.640000001</v>
      </c>
      <c r="AB1307" s="274">
        <f t="shared" ref="AB1307:AF1307" si="2537">AB1275+AB1285+AB1295</f>
        <v>25230299.940000001</v>
      </c>
      <c r="AC1307" s="274">
        <f t="shared" si="2537"/>
        <v>26979001.809999999</v>
      </c>
      <c r="AD1307" s="274">
        <f t="shared" si="2537"/>
        <v>2259900.5699999998</v>
      </c>
      <c r="AE1307" s="274">
        <f t="shared" si="2537"/>
        <v>1897202.26</v>
      </c>
      <c r="AF1307" s="274">
        <f t="shared" si="2537"/>
        <v>1765300.22</v>
      </c>
      <c r="AG1307" s="309" t="s">
        <v>808</v>
      </c>
      <c r="AH1307" s="309" t="s">
        <v>808</v>
      </c>
      <c r="AI1307" s="309" t="s">
        <v>808</v>
      </c>
      <c r="AJ1307" s="309" t="s">
        <v>808</v>
      </c>
      <c r="AK1307" s="309" t="s">
        <v>808</v>
      </c>
      <c r="AL1307" s="309" t="s">
        <v>808</v>
      </c>
      <c r="AM1307" s="309" t="s">
        <v>808</v>
      </c>
      <c r="AN1307" s="309" t="s">
        <v>808</v>
      </c>
      <c r="AO1307" s="309" t="s">
        <v>808</v>
      </c>
      <c r="AP1307" s="309" t="s">
        <v>808</v>
      </c>
      <c r="AQ1307" s="309" t="s">
        <v>808</v>
      </c>
      <c r="AR1307" s="309" t="s">
        <v>808</v>
      </c>
      <c r="AS1307" s="309" t="s">
        <v>808</v>
      </c>
      <c r="AT1307" s="309" t="s">
        <v>808</v>
      </c>
      <c r="AU1307" s="309" t="s">
        <v>808</v>
      </c>
      <c r="AV1307" s="274">
        <f t="shared" ref="AV1307:BA1307" si="2538">AV1275+AV1285+AV1295</f>
        <v>39089303.100000001</v>
      </c>
      <c r="AW1307" s="274">
        <f t="shared" si="2538"/>
        <v>41478097.090000004</v>
      </c>
      <c r="AX1307" s="274">
        <f t="shared" si="2538"/>
        <v>44244802.630000003</v>
      </c>
      <c r="AY1307" s="274">
        <f t="shared" si="2538"/>
        <v>5049202.67</v>
      </c>
      <c r="AZ1307" s="274">
        <f t="shared" si="2538"/>
        <v>4507296.29</v>
      </c>
      <c r="BA1307" s="274">
        <f t="shared" si="2538"/>
        <v>4212799.1900000004</v>
      </c>
      <c r="BB1307" s="309" t="s">
        <v>808</v>
      </c>
      <c r="BC1307" s="309" t="s">
        <v>808</v>
      </c>
      <c r="BD1307" s="309" t="s">
        <v>808</v>
      </c>
      <c r="BE1307" s="309" t="s">
        <v>808</v>
      </c>
      <c r="BF1307" s="309" t="s">
        <v>808</v>
      </c>
      <c r="BG1307" s="309" t="s">
        <v>808</v>
      </c>
      <c r="BH1307" s="309" t="s">
        <v>808</v>
      </c>
      <c r="BI1307" s="309" t="s">
        <v>808</v>
      </c>
      <c r="BJ1307" s="309" t="s">
        <v>808</v>
      </c>
      <c r="BK1307" s="309" t="s">
        <v>808</v>
      </c>
      <c r="BL1307" s="309" t="s">
        <v>808</v>
      </c>
      <c r="BM1307" s="309" t="s">
        <v>808</v>
      </c>
      <c r="BN1307" s="309" t="s">
        <v>808</v>
      </c>
      <c r="BO1307" s="309" t="s">
        <v>808</v>
      </c>
      <c r="BP1307" s="309" t="s">
        <v>808</v>
      </c>
      <c r="BQ1307" s="274">
        <f t="shared" ref="BQ1307:BV1307" si="2539">BQ1275+BQ1285+BQ1295</f>
        <v>30277201.699999999</v>
      </c>
      <c r="BR1307" s="274">
        <f t="shared" si="2539"/>
        <v>32421001.449999999</v>
      </c>
      <c r="BS1307" s="274">
        <f t="shared" si="2539"/>
        <v>34729497.990000002</v>
      </c>
      <c r="BT1307" s="274">
        <f t="shared" si="2539"/>
        <v>2290600.36</v>
      </c>
      <c r="BU1307" s="274">
        <f t="shared" si="2539"/>
        <v>1948501.2</v>
      </c>
      <c r="BV1307" s="274">
        <f t="shared" si="2539"/>
        <v>1770800.27</v>
      </c>
      <c r="BW1307" s="309" t="s">
        <v>808</v>
      </c>
      <c r="BX1307" s="309" t="s">
        <v>808</v>
      </c>
      <c r="BY1307" s="309" t="s">
        <v>808</v>
      </c>
      <c r="BZ1307" s="309" t="s">
        <v>808</v>
      </c>
      <c r="CA1307" s="309" t="s">
        <v>808</v>
      </c>
      <c r="CB1307" s="309" t="s">
        <v>808</v>
      </c>
      <c r="CC1307" s="309" t="s">
        <v>808</v>
      </c>
      <c r="CD1307" s="309" t="s">
        <v>808</v>
      </c>
      <c r="CE1307" s="309" t="s">
        <v>808</v>
      </c>
      <c r="CF1307" s="309" t="s">
        <v>808</v>
      </c>
      <c r="CG1307" s="309" t="s">
        <v>808</v>
      </c>
      <c r="CH1307" s="309" t="s">
        <v>808</v>
      </c>
      <c r="CI1307" s="309" t="s">
        <v>808</v>
      </c>
      <c r="CJ1307" s="309" t="s">
        <v>808</v>
      </c>
      <c r="CK1307" s="309" t="s">
        <v>808</v>
      </c>
      <c r="CL1307" s="274">
        <f t="shared" ref="CL1307:CQ1307" si="2540">CL1275+CL1285+CL1295</f>
        <v>23591599.370000001</v>
      </c>
      <c r="CM1307" s="274">
        <f t="shared" si="2540"/>
        <v>24960200.32</v>
      </c>
      <c r="CN1307" s="274">
        <f t="shared" si="2540"/>
        <v>26554299.07</v>
      </c>
      <c r="CO1307" s="274">
        <f t="shared" si="2540"/>
        <v>2894600.28</v>
      </c>
      <c r="CP1307" s="274">
        <f t="shared" si="2540"/>
        <v>2412100.52</v>
      </c>
      <c r="CQ1307" s="274">
        <f t="shared" si="2540"/>
        <v>2278501.66</v>
      </c>
      <c r="CR1307" s="309" t="s">
        <v>808</v>
      </c>
      <c r="CS1307" s="309" t="s">
        <v>808</v>
      </c>
      <c r="CT1307" s="309" t="s">
        <v>808</v>
      </c>
      <c r="CU1307" s="309" t="s">
        <v>808</v>
      </c>
      <c r="CV1307" s="309" t="s">
        <v>808</v>
      </c>
      <c r="CW1307" s="309" t="s">
        <v>808</v>
      </c>
      <c r="CX1307" s="309" t="s">
        <v>808</v>
      </c>
      <c r="CY1307" s="309" t="s">
        <v>808</v>
      </c>
      <c r="CZ1307" s="309" t="s">
        <v>808</v>
      </c>
      <c r="DA1307" s="309" t="s">
        <v>808</v>
      </c>
      <c r="DB1307" s="309" t="s">
        <v>808</v>
      </c>
      <c r="DC1307" s="309" t="s">
        <v>808</v>
      </c>
      <c r="DD1307" s="309" t="s">
        <v>808</v>
      </c>
      <c r="DE1307" s="309" t="s">
        <v>808</v>
      </c>
      <c r="DF1307" s="309" t="s">
        <v>808</v>
      </c>
      <c r="DG1307" s="274">
        <f t="shared" ref="DG1307:DL1307" si="2541">DG1275+DG1285+DG1295</f>
        <v>37315002.689999998</v>
      </c>
      <c r="DH1307" s="274">
        <f t="shared" si="2541"/>
        <v>39295297.549999997</v>
      </c>
      <c r="DI1307" s="274">
        <f t="shared" si="2541"/>
        <v>41612999.32</v>
      </c>
      <c r="DJ1307" s="274">
        <f t="shared" si="2541"/>
        <v>2566299.29</v>
      </c>
      <c r="DK1307" s="274">
        <f t="shared" si="2541"/>
        <v>2151402.33</v>
      </c>
      <c r="DL1307" s="274">
        <f t="shared" si="2541"/>
        <v>1982199.58</v>
      </c>
      <c r="DM1307" s="309" t="s">
        <v>808</v>
      </c>
      <c r="DN1307" s="309" t="s">
        <v>808</v>
      </c>
      <c r="DO1307" s="309" t="s">
        <v>808</v>
      </c>
      <c r="DP1307" s="309" t="s">
        <v>808</v>
      </c>
      <c r="DQ1307" s="309" t="s">
        <v>808</v>
      </c>
      <c r="DR1307" s="309" t="s">
        <v>808</v>
      </c>
      <c r="DS1307" s="309" t="s">
        <v>808</v>
      </c>
      <c r="DT1307" s="309" t="s">
        <v>808</v>
      </c>
      <c r="DU1307" s="309" t="s">
        <v>808</v>
      </c>
      <c r="DV1307" s="309" t="s">
        <v>808</v>
      </c>
      <c r="DW1307" s="309" t="s">
        <v>808</v>
      </c>
      <c r="DX1307" s="309" t="s">
        <v>808</v>
      </c>
      <c r="DY1307" s="309" t="s">
        <v>808</v>
      </c>
      <c r="DZ1307" s="309" t="s">
        <v>808</v>
      </c>
      <c r="EA1307" s="309" t="s">
        <v>808</v>
      </c>
      <c r="EB1307" s="274">
        <f t="shared" ref="EB1307:EG1307" si="2542">EB1275+EB1285+EB1295</f>
        <v>24834300.059999999</v>
      </c>
      <c r="EC1307" s="274">
        <f t="shared" si="2542"/>
        <v>26363301.449999999</v>
      </c>
      <c r="ED1307" s="274">
        <f t="shared" si="2542"/>
        <v>28130398.940000001</v>
      </c>
      <c r="EE1307" s="274">
        <f t="shared" si="2542"/>
        <v>2740198.05</v>
      </c>
      <c r="EF1307" s="274">
        <f t="shared" si="2542"/>
        <v>2288400.88</v>
      </c>
      <c r="EG1307" s="274">
        <f t="shared" si="2542"/>
        <v>2124699.4300000002</v>
      </c>
      <c r="EH1307" s="309" t="s">
        <v>808</v>
      </c>
      <c r="EI1307" s="309" t="s">
        <v>808</v>
      </c>
      <c r="EJ1307" s="309" t="s">
        <v>808</v>
      </c>
      <c r="EK1307" s="309" t="s">
        <v>808</v>
      </c>
      <c r="EL1307" s="309" t="s">
        <v>808</v>
      </c>
      <c r="EM1307" s="309" t="s">
        <v>808</v>
      </c>
      <c r="EN1307" s="309" t="s">
        <v>808</v>
      </c>
      <c r="EO1307" s="309" t="s">
        <v>808</v>
      </c>
      <c r="EP1307" s="309" t="s">
        <v>808</v>
      </c>
      <c r="EQ1307" s="309" t="s">
        <v>808</v>
      </c>
      <c r="ER1307" s="309" t="s">
        <v>808</v>
      </c>
      <c r="ES1307" s="309" t="s">
        <v>808</v>
      </c>
      <c r="ET1307" s="309" t="s">
        <v>808</v>
      </c>
      <c r="EU1307" s="309" t="s">
        <v>808</v>
      </c>
      <c r="EV1307" s="309" t="s">
        <v>808</v>
      </c>
      <c r="EW1307" s="274">
        <f t="shared" ref="EW1307:FB1307" si="2543">EW1275+EW1285+EW1295</f>
        <v>25313701.199999999</v>
      </c>
      <c r="EX1307" s="274">
        <f t="shared" si="2543"/>
        <v>26919100.469999999</v>
      </c>
      <c r="EY1307" s="274">
        <f t="shared" si="2543"/>
        <v>28771497.43</v>
      </c>
      <c r="EZ1307" s="274">
        <f t="shared" si="2543"/>
        <v>2167099.42</v>
      </c>
      <c r="FA1307" s="274">
        <f t="shared" si="2543"/>
        <v>1844000.74</v>
      </c>
      <c r="FB1307" s="274">
        <f t="shared" si="2543"/>
        <v>1680801.42</v>
      </c>
      <c r="FC1307" s="309" t="s">
        <v>808</v>
      </c>
      <c r="FD1307" s="309" t="s">
        <v>808</v>
      </c>
      <c r="FE1307" s="309" t="s">
        <v>808</v>
      </c>
      <c r="FF1307" s="309" t="s">
        <v>808</v>
      </c>
      <c r="FG1307" s="309" t="s">
        <v>808</v>
      </c>
      <c r="FH1307" s="309" t="s">
        <v>808</v>
      </c>
      <c r="FI1307" s="309" t="s">
        <v>808</v>
      </c>
      <c r="FJ1307" s="309" t="s">
        <v>808</v>
      </c>
      <c r="FK1307" s="309" t="s">
        <v>808</v>
      </c>
      <c r="FL1307" s="309" t="s">
        <v>808</v>
      </c>
      <c r="FM1307" s="309" t="s">
        <v>808</v>
      </c>
      <c r="FN1307" s="309" t="s">
        <v>808</v>
      </c>
      <c r="FO1307" s="309" t="s">
        <v>808</v>
      </c>
      <c r="FP1307" s="309" t="s">
        <v>808</v>
      </c>
      <c r="FQ1307" s="309" t="s">
        <v>808</v>
      </c>
      <c r="FR1307" s="274">
        <f t="shared" ref="FR1307:FW1307" si="2544">FR1275+FR1285+FR1295</f>
        <v>30597001.48</v>
      </c>
      <c r="FS1307" s="274">
        <f t="shared" si="2544"/>
        <v>32455599.43</v>
      </c>
      <c r="FT1307" s="274">
        <f t="shared" si="2544"/>
        <v>34533100.939999998</v>
      </c>
      <c r="FU1307" s="274">
        <f t="shared" si="2544"/>
        <v>1904401.91</v>
      </c>
      <c r="FV1307" s="274">
        <f t="shared" si="2544"/>
        <v>1603199.99</v>
      </c>
      <c r="FW1307" s="274">
        <f t="shared" si="2544"/>
        <v>1412998.09</v>
      </c>
      <c r="FX1307" s="309" t="s">
        <v>808</v>
      </c>
      <c r="FY1307" s="309" t="s">
        <v>808</v>
      </c>
      <c r="FZ1307" s="309" t="s">
        <v>808</v>
      </c>
      <c r="GA1307" s="309" t="s">
        <v>808</v>
      </c>
      <c r="GB1307" s="309" t="s">
        <v>808</v>
      </c>
      <c r="GC1307" s="309" t="s">
        <v>808</v>
      </c>
      <c r="GD1307" s="309" t="s">
        <v>808</v>
      </c>
      <c r="GE1307" s="309" t="s">
        <v>808</v>
      </c>
      <c r="GF1307" s="309" t="s">
        <v>808</v>
      </c>
      <c r="GG1307" s="309" t="s">
        <v>808</v>
      </c>
      <c r="GH1307" s="309" t="s">
        <v>808</v>
      </c>
      <c r="GI1307" s="309" t="s">
        <v>808</v>
      </c>
      <c r="GJ1307" s="309" t="s">
        <v>808</v>
      </c>
      <c r="GK1307" s="309" t="s">
        <v>808</v>
      </c>
      <c r="GL1307" s="309" t="s">
        <v>808</v>
      </c>
      <c r="GM1307" s="274">
        <f t="shared" ref="GM1307:GR1307" si="2545">GM1275+GM1285+GM1295</f>
        <v>36015100.579999998</v>
      </c>
      <c r="GN1307" s="274">
        <f t="shared" si="2545"/>
        <v>38091098.200000003</v>
      </c>
      <c r="GO1307" s="274">
        <f t="shared" si="2545"/>
        <v>40446999.020000003</v>
      </c>
      <c r="GP1307" s="274">
        <f t="shared" si="2545"/>
        <v>3707502.15</v>
      </c>
      <c r="GQ1307" s="274">
        <f t="shared" si="2545"/>
        <v>3131497.33</v>
      </c>
      <c r="GR1307" s="274">
        <f t="shared" si="2545"/>
        <v>2798200.86</v>
      </c>
      <c r="GS1307" s="309" t="s">
        <v>808</v>
      </c>
      <c r="GT1307" s="309" t="s">
        <v>808</v>
      </c>
      <c r="GU1307" s="309" t="s">
        <v>808</v>
      </c>
      <c r="GV1307" s="309" t="s">
        <v>808</v>
      </c>
      <c r="GW1307" s="309" t="s">
        <v>808</v>
      </c>
      <c r="GX1307" s="309" t="s">
        <v>808</v>
      </c>
      <c r="GY1307" s="309" t="s">
        <v>808</v>
      </c>
      <c r="GZ1307" s="309" t="s">
        <v>808</v>
      </c>
      <c r="HA1307" s="309" t="s">
        <v>808</v>
      </c>
      <c r="HB1307" s="309" t="s">
        <v>808</v>
      </c>
      <c r="HC1307" s="309" t="s">
        <v>808</v>
      </c>
      <c r="HD1307" s="309" t="s">
        <v>808</v>
      </c>
      <c r="HE1307" s="309" t="s">
        <v>808</v>
      </c>
      <c r="HF1307" s="309" t="s">
        <v>808</v>
      </c>
      <c r="HG1307" s="309" t="s">
        <v>808</v>
      </c>
      <c r="HH1307" s="274">
        <f t="shared" ref="HH1307:HM1307" si="2546">HH1275+HH1285+HH1295</f>
        <v>32683100.530000001</v>
      </c>
      <c r="HI1307" s="274">
        <f t="shared" si="2546"/>
        <v>34427197.380000003</v>
      </c>
      <c r="HJ1307" s="274">
        <f t="shared" si="2546"/>
        <v>36486299.240000002</v>
      </c>
      <c r="HK1307" s="274">
        <f t="shared" si="2546"/>
        <v>2573798.5</v>
      </c>
      <c r="HL1307" s="274">
        <f t="shared" si="2546"/>
        <v>2148598.19</v>
      </c>
      <c r="HM1307" s="274">
        <f t="shared" si="2546"/>
        <v>1886403.12</v>
      </c>
      <c r="HN1307" s="309" t="s">
        <v>808</v>
      </c>
      <c r="HO1307" s="309" t="s">
        <v>808</v>
      </c>
      <c r="HP1307" s="309" t="s">
        <v>808</v>
      </c>
      <c r="HQ1307" s="309" t="s">
        <v>808</v>
      </c>
      <c r="HR1307" s="309" t="s">
        <v>808</v>
      </c>
      <c r="HS1307" s="309" t="s">
        <v>808</v>
      </c>
      <c r="HT1307" s="309" t="s">
        <v>808</v>
      </c>
      <c r="HU1307" s="309" t="s">
        <v>808</v>
      </c>
      <c r="HV1307" s="309" t="s">
        <v>808</v>
      </c>
      <c r="HW1307" s="309" t="s">
        <v>808</v>
      </c>
      <c r="HX1307" s="309" t="s">
        <v>808</v>
      </c>
      <c r="HY1307" s="309" t="s">
        <v>808</v>
      </c>
      <c r="HZ1307" s="309" t="s">
        <v>808</v>
      </c>
      <c r="IA1307" s="309" t="s">
        <v>808</v>
      </c>
      <c r="IB1307" s="309" t="s">
        <v>808</v>
      </c>
      <c r="IC1307" s="274">
        <f t="shared" ref="IC1307:IH1307" si="2547">IC1275+IC1285+IC1295</f>
        <v>30155802.350000001</v>
      </c>
      <c r="ID1307" s="274">
        <f t="shared" si="2547"/>
        <v>32138501.039999999</v>
      </c>
      <c r="IE1307" s="274">
        <f t="shared" si="2547"/>
        <v>34371701.450000003</v>
      </c>
      <c r="IF1307" s="274">
        <f t="shared" si="2547"/>
        <v>3047402.57</v>
      </c>
      <c r="IG1307" s="274">
        <f t="shared" si="2547"/>
        <v>2583900.17</v>
      </c>
      <c r="IH1307" s="274">
        <f t="shared" si="2547"/>
        <v>2346699.8199999998</v>
      </c>
      <c r="II1307" s="309" t="s">
        <v>808</v>
      </c>
      <c r="IJ1307" s="309" t="s">
        <v>808</v>
      </c>
      <c r="IK1307" s="309" t="s">
        <v>808</v>
      </c>
      <c r="IL1307" s="309" t="s">
        <v>808</v>
      </c>
      <c r="IM1307" s="309" t="s">
        <v>808</v>
      </c>
      <c r="IN1307" s="309" t="s">
        <v>808</v>
      </c>
      <c r="IO1307" s="309" t="s">
        <v>808</v>
      </c>
      <c r="IP1307" s="309" t="s">
        <v>808</v>
      </c>
      <c r="IQ1307" s="309" t="s">
        <v>808</v>
      </c>
      <c r="IR1307" s="309" t="s">
        <v>808</v>
      </c>
      <c r="IS1307" s="309" t="s">
        <v>808</v>
      </c>
      <c r="IT1307" s="309" t="s">
        <v>808</v>
      </c>
      <c r="IU1307" s="309" t="s">
        <v>808</v>
      </c>
      <c r="IV1307" s="309" t="s">
        <v>808</v>
      </c>
      <c r="IW1307" s="309" t="s">
        <v>808</v>
      </c>
      <c r="IX1307" s="274">
        <f t="shared" ref="IX1307:JC1307" si="2548">IX1275+IX1285+IX1295</f>
        <v>21743200.73</v>
      </c>
      <c r="IY1307" s="274">
        <f t="shared" si="2548"/>
        <v>22733799.780000001</v>
      </c>
      <c r="IZ1307" s="274">
        <f t="shared" si="2548"/>
        <v>23951499.77</v>
      </c>
      <c r="JA1307" s="274">
        <f t="shared" si="2548"/>
        <v>2561000.1800000002</v>
      </c>
      <c r="JB1307" s="274">
        <f t="shared" si="2548"/>
        <v>2202099.7799999998</v>
      </c>
      <c r="JC1307" s="274">
        <f t="shared" si="2548"/>
        <v>2085499.28</v>
      </c>
      <c r="JD1307" s="309" t="s">
        <v>808</v>
      </c>
      <c r="JE1307" s="309" t="s">
        <v>808</v>
      </c>
      <c r="JF1307" s="309" t="s">
        <v>808</v>
      </c>
      <c r="JG1307" s="309" t="s">
        <v>808</v>
      </c>
      <c r="JH1307" s="309" t="s">
        <v>808</v>
      </c>
      <c r="JI1307" s="309" t="s">
        <v>808</v>
      </c>
      <c r="JJ1307" s="309" t="s">
        <v>808</v>
      </c>
      <c r="JK1307" s="309" t="s">
        <v>808</v>
      </c>
      <c r="JL1307" s="309" t="s">
        <v>808</v>
      </c>
      <c r="JM1307" s="309" t="s">
        <v>808</v>
      </c>
      <c r="JN1307" s="309" t="s">
        <v>808</v>
      </c>
      <c r="JO1307" s="309" t="s">
        <v>808</v>
      </c>
      <c r="JP1307" s="309" t="s">
        <v>808</v>
      </c>
      <c r="JQ1307" s="309" t="s">
        <v>808</v>
      </c>
      <c r="JR1307" s="309" t="s">
        <v>808</v>
      </c>
      <c r="JS1307" s="274">
        <f t="shared" ref="JS1307:JX1307" si="2549">JS1275+JS1285+JS1295</f>
        <v>31407700.670000002</v>
      </c>
      <c r="JT1307" s="274">
        <f t="shared" si="2549"/>
        <v>33162498.350000001</v>
      </c>
      <c r="JU1307" s="274">
        <f t="shared" si="2549"/>
        <v>35218998.259999998</v>
      </c>
      <c r="JV1307" s="274">
        <f t="shared" si="2549"/>
        <v>2350900.75</v>
      </c>
      <c r="JW1307" s="274">
        <f t="shared" si="2549"/>
        <v>1950298.5</v>
      </c>
      <c r="JX1307" s="274">
        <f t="shared" si="2549"/>
        <v>1718202.51</v>
      </c>
      <c r="JY1307" s="309" t="s">
        <v>808</v>
      </c>
      <c r="JZ1307" s="309" t="s">
        <v>808</v>
      </c>
      <c r="KA1307" s="309" t="s">
        <v>808</v>
      </c>
      <c r="KB1307" s="309" t="s">
        <v>808</v>
      </c>
      <c r="KC1307" s="309" t="s">
        <v>808</v>
      </c>
      <c r="KD1307" s="309" t="s">
        <v>808</v>
      </c>
      <c r="KE1307" s="309" t="s">
        <v>808</v>
      </c>
      <c r="KF1307" s="309" t="s">
        <v>808</v>
      </c>
      <c r="KG1307" s="309" t="s">
        <v>808</v>
      </c>
      <c r="KH1307" s="309" t="s">
        <v>808</v>
      </c>
      <c r="KI1307" s="309" t="s">
        <v>808</v>
      </c>
      <c r="KJ1307" s="309" t="s">
        <v>808</v>
      </c>
      <c r="KK1307" s="309" t="s">
        <v>808</v>
      </c>
      <c r="KL1307" s="309" t="s">
        <v>808</v>
      </c>
      <c r="KM1307" s="309" t="s">
        <v>808</v>
      </c>
      <c r="KN1307" s="274">
        <f t="shared" ref="KN1307:KS1307" si="2550">KN1275+KN1285+KN1295</f>
        <v>33842402.350000001</v>
      </c>
      <c r="KO1307" s="274">
        <f t="shared" si="2550"/>
        <v>35839098.93</v>
      </c>
      <c r="KP1307" s="274">
        <f t="shared" si="2550"/>
        <v>38178002.659999996</v>
      </c>
      <c r="KQ1307" s="274">
        <f t="shared" si="2550"/>
        <v>2304500.91</v>
      </c>
      <c r="KR1307" s="274">
        <f t="shared" si="2550"/>
        <v>1941002.12</v>
      </c>
      <c r="KS1307" s="274">
        <f t="shared" si="2550"/>
        <v>1738599.22</v>
      </c>
      <c r="KT1307" s="309" t="s">
        <v>808</v>
      </c>
      <c r="KU1307" s="309" t="s">
        <v>808</v>
      </c>
      <c r="KV1307" s="309" t="s">
        <v>808</v>
      </c>
      <c r="KW1307" s="309" t="s">
        <v>808</v>
      </c>
      <c r="KX1307" s="309" t="s">
        <v>808</v>
      </c>
      <c r="KY1307" s="309" t="s">
        <v>808</v>
      </c>
      <c r="KZ1307" s="309" t="s">
        <v>808</v>
      </c>
      <c r="LA1307" s="309" t="s">
        <v>808</v>
      </c>
      <c r="LB1307" s="309" t="s">
        <v>808</v>
      </c>
      <c r="LC1307" s="309" t="s">
        <v>808</v>
      </c>
      <c r="LD1307" s="309" t="s">
        <v>808</v>
      </c>
      <c r="LE1307" s="309" t="s">
        <v>808</v>
      </c>
      <c r="LF1307" s="309" t="s">
        <v>808</v>
      </c>
      <c r="LG1307" s="309" t="s">
        <v>808</v>
      </c>
      <c r="LH1307" s="309" t="s">
        <v>808</v>
      </c>
      <c r="LI1307" s="274">
        <f t="shared" ref="LI1307:LN1307" si="2551">LI1275+LI1285+LI1295</f>
        <v>30509699.949999999</v>
      </c>
      <c r="LJ1307" s="274">
        <f t="shared" si="2551"/>
        <v>32359200.93</v>
      </c>
      <c r="LK1307" s="274">
        <f t="shared" si="2551"/>
        <v>34535500.310000002</v>
      </c>
      <c r="LL1307" s="274">
        <f t="shared" si="2551"/>
        <v>4635798.54</v>
      </c>
      <c r="LM1307" s="274">
        <f t="shared" si="2551"/>
        <v>3899097.26</v>
      </c>
      <c r="LN1307" s="274">
        <f t="shared" si="2551"/>
        <v>3456200.43</v>
      </c>
      <c r="LO1307" s="309" t="s">
        <v>808</v>
      </c>
      <c r="LP1307" s="309" t="s">
        <v>808</v>
      </c>
      <c r="LQ1307" s="309" t="s">
        <v>808</v>
      </c>
      <c r="LR1307" s="309" t="s">
        <v>808</v>
      </c>
      <c r="LS1307" s="309" t="s">
        <v>808</v>
      </c>
      <c r="LT1307" s="309" t="s">
        <v>808</v>
      </c>
      <c r="LU1307" s="309" t="s">
        <v>808</v>
      </c>
      <c r="LV1307" s="309" t="s">
        <v>808</v>
      </c>
      <c r="LW1307" s="309" t="s">
        <v>808</v>
      </c>
      <c r="LX1307" s="309" t="s">
        <v>808</v>
      </c>
      <c r="LY1307" s="309" t="s">
        <v>808</v>
      </c>
      <c r="LZ1307" s="309" t="s">
        <v>808</v>
      </c>
      <c r="MA1307" s="309" t="s">
        <v>808</v>
      </c>
      <c r="MB1307" s="309" t="s">
        <v>808</v>
      </c>
      <c r="MC1307" s="309" t="s">
        <v>808</v>
      </c>
      <c r="MD1307" s="274">
        <f t="shared" ref="MD1307:MI1307" si="2552">MD1275+MD1285+MD1295</f>
        <v>32897202.859999999</v>
      </c>
      <c r="ME1307" s="274">
        <f t="shared" si="2552"/>
        <v>34603198.25</v>
      </c>
      <c r="MF1307" s="274">
        <f t="shared" si="2552"/>
        <v>36629101.369999997</v>
      </c>
      <c r="MG1307" s="274">
        <f t="shared" si="2552"/>
        <v>2871401.76</v>
      </c>
      <c r="MH1307" s="274">
        <f t="shared" si="2552"/>
        <v>2500999.08</v>
      </c>
      <c r="MI1307" s="274">
        <f t="shared" si="2552"/>
        <v>2343202.5299999998</v>
      </c>
      <c r="MJ1307" s="309" t="s">
        <v>808</v>
      </c>
      <c r="MK1307" s="309" t="s">
        <v>808</v>
      </c>
      <c r="ML1307" s="309" t="s">
        <v>808</v>
      </c>
      <c r="MM1307" s="309" t="s">
        <v>808</v>
      </c>
      <c r="MN1307" s="309" t="s">
        <v>808</v>
      </c>
      <c r="MO1307" s="309" t="s">
        <v>808</v>
      </c>
      <c r="MP1307" s="309" t="s">
        <v>808</v>
      </c>
      <c r="MQ1307" s="309" t="s">
        <v>808</v>
      </c>
      <c r="MR1307" s="309" t="s">
        <v>808</v>
      </c>
      <c r="MS1307" s="309" t="s">
        <v>808</v>
      </c>
      <c r="MT1307" s="309" t="s">
        <v>808</v>
      </c>
      <c r="MU1307" s="309" t="s">
        <v>808</v>
      </c>
      <c r="MV1307" s="309" t="s">
        <v>808</v>
      </c>
      <c r="MW1307" s="309" t="s">
        <v>808</v>
      </c>
      <c r="MX1307" s="309" t="s">
        <v>808</v>
      </c>
      <c r="MY1307" s="274">
        <f t="shared" ref="MY1307:ND1307" si="2553">MY1275+MY1285+MY1295</f>
        <v>36233596.539999999</v>
      </c>
      <c r="MZ1307" s="274">
        <f t="shared" si="2553"/>
        <v>38366000.689999998</v>
      </c>
      <c r="NA1307" s="274">
        <f t="shared" si="2553"/>
        <v>40834703.420000002</v>
      </c>
      <c r="NB1307" s="274">
        <f t="shared" si="2553"/>
        <v>3482799.74</v>
      </c>
      <c r="NC1307" s="274">
        <f t="shared" si="2553"/>
        <v>2873603.97</v>
      </c>
      <c r="ND1307" s="274">
        <f t="shared" si="2553"/>
        <v>2496500.7999999998</v>
      </c>
      <c r="NE1307" s="309" t="s">
        <v>808</v>
      </c>
      <c r="NF1307" s="309" t="s">
        <v>808</v>
      </c>
      <c r="NG1307" s="309" t="s">
        <v>808</v>
      </c>
      <c r="NH1307" s="309" t="s">
        <v>808</v>
      </c>
      <c r="NI1307" s="309" t="s">
        <v>808</v>
      </c>
      <c r="NJ1307" s="309" t="s">
        <v>808</v>
      </c>
      <c r="NK1307" s="309" t="s">
        <v>808</v>
      </c>
      <c r="NL1307" s="309" t="s">
        <v>808</v>
      </c>
      <c r="NM1307" s="309" t="s">
        <v>808</v>
      </c>
      <c r="NN1307" s="309" t="s">
        <v>808</v>
      </c>
      <c r="NO1307" s="309" t="s">
        <v>808</v>
      </c>
      <c r="NP1307" s="309" t="s">
        <v>808</v>
      </c>
      <c r="NQ1307" s="309" t="s">
        <v>808</v>
      </c>
      <c r="NR1307" s="309" t="s">
        <v>808</v>
      </c>
      <c r="NS1307" s="309" t="s">
        <v>808</v>
      </c>
      <c r="NT1307" s="274">
        <f t="shared" ref="NT1307:NY1307" si="2554">NT1275+NT1285+NT1295</f>
        <v>27533099.289999999</v>
      </c>
      <c r="NU1307" s="274">
        <f t="shared" si="2554"/>
        <v>29039299.75</v>
      </c>
      <c r="NV1307" s="274">
        <f t="shared" si="2554"/>
        <v>30792396.850000001</v>
      </c>
      <c r="NW1307" s="274">
        <f t="shared" si="2554"/>
        <v>2893600.22</v>
      </c>
      <c r="NX1307" s="274">
        <f t="shared" si="2554"/>
        <v>2444199.21</v>
      </c>
      <c r="NY1307" s="274">
        <f t="shared" si="2554"/>
        <v>2224702.06</v>
      </c>
      <c r="NZ1307" s="309" t="s">
        <v>808</v>
      </c>
      <c r="OA1307" s="309" t="s">
        <v>808</v>
      </c>
      <c r="OB1307" s="309" t="s">
        <v>808</v>
      </c>
      <c r="OC1307" s="309" t="s">
        <v>808</v>
      </c>
      <c r="OD1307" s="309" t="s">
        <v>808</v>
      </c>
      <c r="OE1307" s="309" t="s">
        <v>808</v>
      </c>
      <c r="OF1307" s="309" t="s">
        <v>808</v>
      </c>
      <c r="OG1307" s="309" t="s">
        <v>808</v>
      </c>
      <c r="OH1307" s="309" t="s">
        <v>808</v>
      </c>
      <c r="OI1307" s="309" t="s">
        <v>808</v>
      </c>
      <c r="OJ1307" s="309" t="s">
        <v>808</v>
      </c>
      <c r="OK1307" s="309" t="s">
        <v>808</v>
      </c>
      <c r="OL1307" s="309" t="s">
        <v>808</v>
      </c>
      <c r="OM1307" s="309" t="s">
        <v>808</v>
      </c>
      <c r="ON1307" s="309" t="s">
        <v>808</v>
      </c>
      <c r="OO1307" s="274">
        <f t="shared" ref="OO1307:OT1307" si="2555">OO1275+OO1285+OO1295</f>
        <v>22939300.34</v>
      </c>
      <c r="OP1307" s="274">
        <f t="shared" si="2555"/>
        <v>24296500.23</v>
      </c>
      <c r="OQ1307" s="274">
        <f t="shared" si="2555"/>
        <v>25899401.09</v>
      </c>
      <c r="OR1307" s="274">
        <f t="shared" si="2555"/>
        <v>2366000.84</v>
      </c>
      <c r="OS1307" s="274">
        <f t="shared" si="2555"/>
        <v>2061199.56</v>
      </c>
      <c r="OT1307" s="274">
        <f t="shared" si="2555"/>
        <v>1948200.39</v>
      </c>
      <c r="OU1307" s="309" t="s">
        <v>808</v>
      </c>
      <c r="OV1307" s="309" t="s">
        <v>808</v>
      </c>
      <c r="OW1307" s="309" t="s">
        <v>808</v>
      </c>
      <c r="OX1307" s="309" t="s">
        <v>808</v>
      </c>
      <c r="OY1307" s="309" t="s">
        <v>808</v>
      </c>
      <c r="OZ1307" s="309" t="s">
        <v>808</v>
      </c>
      <c r="PA1307" s="309" t="s">
        <v>808</v>
      </c>
      <c r="PB1307" s="309" t="s">
        <v>808</v>
      </c>
      <c r="PC1307" s="309" t="s">
        <v>808</v>
      </c>
      <c r="PD1307" s="309" t="s">
        <v>808</v>
      </c>
      <c r="PE1307" s="309" t="s">
        <v>808</v>
      </c>
      <c r="PF1307" s="309" t="s">
        <v>808</v>
      </c>
      <c r="PG1307" s="309" t="s">
        <v>808</v>
      </c>
      <c r="PH1307" s="309" t="s">
        <v>808</v>
      </c>
      <c r="PI1307" s="309" t="s">
        <v>808</v>
      </c>
      <c r="PJ1307" s="274">
        <f t="shared" ref="PJ1307:PO1307" si="2556">PJ1275+PJ1285+PJ1295</f>
        <v>31842798.280000001</v>
      </c>
      <c r="PK1307" s="274">
        <f t="shared" si="2556"/>
        <v>33821598.990000002</v>
      </c>
      <c r="PL1307" s="274">
        <f t="shared" si="2556"/>
        <v>36090800.210000001</v>
      </c>
      <c r="PM1307" s="274">
        <f t="shared" si="2556"/>
        <v>3280598.75</v>
      </c>
      <c r="PN1307" s="274">
        <f t="shared" si="2556"/>
        <v>2744600.04</v>
      </c>
      <c r="PO1307" s="274">
        <f t="shared" si="2556"/>
        <v>2381301.77</v>
      </c>
      <c r="PP1307" s="309" t="s">
        <v>808</v>
      </c>
      <c r="PQ1307" s="309" t="s">
        <v>808</v>
      </c>
      <c r="PR1307" s="309" t="s">
        <v>808</v>
      </c>
      <c r="PS1307" s="309" t="s">
        <v>808</v>
      </c>
      <c r="PT1307" s="309" t="s">
        <v>808</v>
      </c>
      <c r="PU1307" s="309" t="s">
        <v>808</v>
      </c>
      <c r="PV1307" s="309" t="s">
        <v>808</v>
      </c>
      <c r="PW1307" s="309" t="s">
        <v>808</v>
      </c>
      <c r="PX1307" s="309" t="s">
        <v>808</v>
      </c>
      <c r="PY1307" s="309" t="s">
        <v>808</v>
      </c>
      <c r="PZ1307" s="309" t="s">
        <v>808</v>
      </c>
      <c r="QA1307" s="309" t="s">
        <v>808</v>
      </c>
      <c r="QB1307" s="309" t="s">
        <v>808</v>
      </c>
      <c r="QC1307" s="309" t="s">
        <v>808</v>
      </c>
      <c r="QD1307" s="309" t="s">
        <v>808</v>
      </c>
      <c r="QE1307" s="274">
        <f t="shared" ref="QE1307:QJ1307" si="2557">QE1275+QE1285+QE1295</f>
        <v>54542101.130000003</v>
      </c>
      <c r="QF1307" s="274">
        <f t="shared" si="2557"/>
        <v>57833701.539999999</v>
      </c>
      <c r="QG1307" s="274">
        <f t="shared" si="2557"/>
        <v>61601001.600000001</v>
      </c>
      <c r="QH1307" s="274">
        <f t="shared" si="2557"/>
        <v>6766794.5700000003</v>
      </c>
      <c r="QI1307" s="274">
        <f t="shared" si="2557"/>
        <v>5764504</v>
      </c>
      <c r="QJ1307" s="274">
        <f t="shared" si="2557"/>
        <v>5306299.47</v>
      </c>
      <c r="QK1307" s="309" t="s">
        <v>808</v>
      </c>
      <c r="QL1307" s="309" t="s">
        <v>808</v>
      </c>
      <c r="QM1307" s="309" t="s">
        <v>808</v>
      </c>
      <c r="QN1307" s="309" t="s">
        <v>808</v>
      </c>
      <c r="QO1307" s="309" t="s">
        <v>808</v>
      </c>
      <c r="QP1307" s="309" t="s">
        <v>808</v>
      </c>
      <c r="QQ1307" s="309" t="s">
        <v>808</v>
      </c>
      <c r="QR1307" s="309" t="s">
        <v>808</v>
      </c>
      <c r="QS1307" s="309" t="s">
        <v>808</v>
      </c>
      <c r="QT1307" s="309" t="s">
        <v>808</v>
      </c>
      <c r="QU1307" s="309" t="s">
        <v>808</v>
      </c>
      <c r="QV1307" s="309" t="s">
        <v>808</v>
      </c>
      <c r="QW1307" s="309" t="s">
        <v>808</v>
      </c>
      <c r="QX1307" s="309" t="s">
        <v>808</v>
      </c>
      <c r="QY1307" s="309" t="s">
        <v>808</v>
      </c>
      <c r="QZ1307" s="274">
        <f t="shared" ref="QZ1307:RE1307" si="2558">QZ1275+QZ1285+QZ1295</f>
        <v>44012901.25</v>
      </c>
      <c r="RA1307" s="274">
        <f t="shared" si="2558"/>
        <v>46411099.789999999</v>
      </c>
      <c r="RB1307" s="274">
        <f t="shared" si="2558"/>
        <v>49210098.960000001</v>
      </c>
      <c r="RC1307" s="274">
        <f t="shared" si="2558"/>
        <v>3665601.48</v>
      </c>
      <c r="RD1307" s="274">
        <f t="shared" si="2558"/>
        <v>3045297.75</v>
      </c>
      <c r="RE1307" s="274">
        <f t="shared" si="2558"/>
        <v>2697302.54</v>
      </c>
      <c r="RF1307" s="309" t="s">
        <v>808</v>
      </c>
      <c r="RG1307" s="309" t="s">
        <v>808</v>
      </c>
      <c r="RH1307" s="309" t="s">
        <v>808</v>
      </c>
      <c r="RI1307" s="309" t="s">
        <v>808</v>
      </c>
      <c r="RJ1307" s="309" t="s">
        <v>808</v>
      </c>
      <c r="RK1307" s="309" t="s">
        <v>808</v>
      </c>
      <c r="RL1307" s="309" t="s">
        <v>808</v>
      </c>
      <c r="RM1307" s="309" t="s">
        <v>808</v>
      </c>
      <c r="RN1307" s="309" t="s">
        <v>808</v>
      </c>
      <c r="RO1307" s="309" t="s">
        <v>808</v>
      </c>
      <c r="RP1307" s="309" t="s">
        <v>808</v>
      </c>
      <c r="RQ1307" s="309" t="s">
        <v>808</v>
      </c>
      <c r="RR1307" s="309" t="s">
        <v>808</v>
      </c>
      <c r="RS1307" s="309" t="s">
        <v>808</v>
      </c>
      <c r="RT1307" s="309" t="s">
        <v>808</v>
      </c>
      <c r="RU1307" s="274">
        <f t="shared" ref="RU1307:RZ1307" si="2559">RU1275+RU1285+RU1295</f>
        <v>27099199.940000001</v>
      </c>
      <c r="RV1307" s="274">
        <f t="shared" si="2559"/>
        <v>28554400.109999999</v>
      </c>
      <c r="RW1307" s="274">
        <f t="shared" si="2559"/>
        <v>30256602</v>
      </c>
      <c r="RX1307" s="274">
        <f t="shared" si="2559"/>
        <v>2366699.88</v>
      </c>
      <c r="RY1307" s="274">
        <f t="shared" si="2559"/>
        <v>1976102.09</v>
      </c>
      <c r="RZ1307" s="274">
        <f t="shared" si="2559"/>
        <v>1759401.79</v>
      </c>
      <c r="SA1307" s="309" t="s">
        <v>808</v>
      </c>
      <c r="SB1307" s="309" t="s">
        <v>808</v>
      </c>
      <c r="SC1307" s="309" t="s">
        <v>808</v>
      </c>
      <c r="SD1307" s="309" t="s">
        <v>808</v>
      </c>
      <c r="SE1307" s="309" t="s">
        <v>808</v>
      </c>
      <c r="SF1307" s="309" t="s">
        <v>808</v>
      </c>
      <c r="SG1307" s="309" t="s">
        <v>808</v>
      </c>
      <c r="SH1307" s="309" t="s">
        <v>808</v>
      </c>
      <c r="SI1307" s="309" t="s">
        <v>808</v>
      </c>
      <c r="SJ1307" s="309" t="s">
        <v>808</v>
      </c>
      <c r="SK1307" s="309" t="s">
        <v>808</v>
      </c>
      <c r="SL1307" s="309" t="s">
        <v>808</v>
      </c>
      <c r="SM1307" s="309" t="s">
        <v>808</v>
      </c>
      <c r="SN1307" s="309" t="s">
        <v>808</v>
      </c>
      <c r="SO1307" s="309" t="s">
        <v>808</v>
      </c>
      <c r="SP1307" s="274">
        <f t="shared" ref="SP1307:SU1307" si="2560">SP1275+SP1285+SP1295</f>
        <v>20982000.550000001</v>
      </c>
      <c r="SQ1307" s="274">
        <f t="shared" si="2560"/>
        <v>22146000.010000002</v>
      </c>
      <c r="SR1307" s="274">
        <f t="shared" si="2560"/>
        <v>23518699.870000001</v>
      </c>
      <c r="SS1307" s="274">
        <f t="shared" si="2560"/>
        <v>2798899.01</v>
      </c>
      <c r="ST1307" s="274">
        <f t="shared" si="2560"/>
        <v>2364100.3199999998</v>
      </c>
      <c r="SU1307" s="274">
        <f t="shared" si="2560"/>
        <v>2140399.8199999998</v>
      </c>
      <c r="SV1307" s="309" t="s">
        <v>808</v>
      </c>
      <c r="SW1307" s="309" t="s">
        <v>808</v>
      </c>
      <c r="SX1307" s="309" t="s">
        <v>808</v>
      </c>
      <c r="SY1307" s="309" t="s">
        <v>808</v>
      </c>
      <c r="SZ1307" s="309" t="s">
        <v>808</v>
      </c>
      <c r="TA1307" s="309" t="s">
        <v>808</v>
      </c>
      <c r="TB1307" s="309" t="s">
        <v>808</v>
      </c>
      <c r="TC1307" s="309" t="s">
        <v>808</v>
      </c>
      <c r="TD1307" s="309" t="s">
        <v>808</v>
      </c>
      <c r="TE1307" s="309" t="s">
        <v>808</v>
      </c>
      <c r="TF1307" s="309" t="s">
        <v>808</v>
      </c>
      <c r="TG1307" s="309" t="s">
        <v>808</v>
      </c>
      <c r="TH1307" s="309" t="s">
        <v>808</v>
      </c>
      <c r="TI1307" s="309" t="s">
        <v>808</v>
      </c>
      <c r="TJ1307" s="309" t="s">
        <v>808</v>
      </c>
      <c r="TK1307" s="274">
        <f t="shared" ref="TK1307:TP1307" si="2561">TK1275+TK1285+TK1295</f>
        <v>42740399.950000003</v>
      </c>
      <c r="TL1307" s="274">
        <f t="shared" si="2561"/>
        <v>45134196.32</v>
      </c>
      <c r="TM1307" s="274">
        <f t="shared" si="2561"/>
        <v>47916400.140000001</v>
      </c>
      <c r="TN1307" s="274">
        <f t="shared" si="2561"/>
        <v>4388304.8099999996</v>
      </c>
      <c r="TO1307" s="274">
        <f t="shared" si="2561"/>
        <v>3665002.47</v>
      </c>
      <c r="TP1307" s="274">
        <f t="shared" si="2561"/>
        <v>3265100.18</v>
      </c>
      <c r="TQ1307" s="309" t="s">
        <v>808</v>
      </c>
      <c r="TR1307" s="309" t="s">
        <v>808</v>
      </c>
      <c r="TS1307" s="309" t="s">
        <v>808</v>
      </c>
      <c r="TT1307" s="309" t="s">
        <v>808</v>
      </c>
      <c r="TU1307" s="309" t="s">
        <v>808</v>
      </c>
      <c r="TV1307" s="309" t="s">
        <v>808</v>
      </c>
      <c r="TW1307" s="309" t="s">
        <v>808</v>
      </c>
      <c r="TX1307" s="309" t="s">
        <v>808</v>
      </c>
      <c r="TY1307" s="309" t="s">
        <v>808</v>
      </c>
      <c r="TZ1307" s="309" t="s">
        <v>808</v>
      </c>
      <c r="UA1307" s="309" t="s">
        <v>808</v>
      </c>
      <c r="UB1307" s="309" t="s">
        <v>808</v>
      </c>
      <c r="UC1307" s="309" t="s">
        <v>808</v>
      </c>
      <c r="UD1307" s="309" t="s">
        <v>808</v>
      </c>
      <c r="UE1307" s="309" t="s">
        <v>808</v>
      </c>
      <c r="UF1307" s="274">
        <f t="shared" ref="UF1307:UK1307" si="2562">UF1275+UF1285+UF1295</f>
        <v>24915998.5</v>
      </c>
      <c r="UG1307" s="274">
        <f t="shared" si="2562"/>
        <v>26298299.100000001</v>
      </c>
      <c r="UH1307" s="274">
        <f t="shared" si="2562"/>
        <v>27917000.719999999</v>
      </c>
      <c r="UI1307" s="274">
        <f t="shared" si="2562"/>
        <v>2971902.19</v>
      </c>
      <c r="UJ1307" s="274">
        <f t="shared" si="2562"/>
        <v>2548500.21</v>
      </c>
      <c r="UK1307" s="274">
        <f t="shared" si="2562"/>
        <v>2313701.14</v>
      </c>
      <c r="UL1307" s="309" t="s">
        <v>808</v>
      </c>
      <c r="UM1307" s="309" t="s">
        <v>808</v>
      </c>
      <c r="UN1307" s="309" t="s">
        <v>808</v>
      </c>
      <c r="UO1307" s="309" t="s">
        <v>808</v>
      </c>
      <c r="UP1307" s="309" t="s">
        <v>808</v>
      </c>
      <c r="UQ1307" s="309" t="s">
        <v>808</v>
      </c>
      <c r="UR1307" s="309" t="s">
        <v>808</v>
      </c>
      <c r="US1307" s="309" t="s">
        <v>808</v>
      </c>
      <c r="UT1307" s="309" t="s">
        <v>808</v>
      </c>
      <c r="UU1307" s="309" t="s">
        <v>808</v>
      </c>
      <c r="UV1307" s="309" t="s">
        <v>808</v>
      </c>
      <c r="UW1307" s="309" t="s">
        <v>808</v>
      </c>
      <c r="UX1307" s="309" t="s">
        <v>808</v>
      </c>
      <c r="UY1307" s="309" t="s">
        <v>808</v>
      </c>
      <c r="UZ1307" s="309" t="s">
        <v>808</v>
      </c>
      <c r="VA1307" s="274">
        <f t="shared" ref="VA1307:VF1307" si="2563">VA1275+VA1285+VA1295</f>
        <v>49526195.609999999</v>
      </c>
      <c r="VB1307" s="274">
        <f t="shared" si="2563"/>
        <v>52503103.880000003</v>
      </c>
      <c r="VC1307" s="274">
        <f t="shared" si="2563"/>
        <v>55925999.539999999</v>
      </c>
      <c r="VD1307" s="274">
        <f t="shared" si="2563"/>
        <v>3241300.79</v>
      </c>
      <c r="VE1307" s="274">
        <f t="shared" si="2563"/>
        <v>2726399.65</v>
      </c>
      <c r="VF1307" s="274">
        <f t="shared" si="2563"/>
        <v>2361100.31</v>
      </c>
      <c r="VG1307" s="309" t="s">
        <v>808</v>
      </c>
      <c r="VH1307" s="309" t="s">
        <v>808</v>
      </c>
      <c r="VI1307" s="309" t="s">
        <v>808</v>
      </c>
      <c r="VJ1307" s="309" t="s">
        <v>808</v>
      </c>
      <c r="VK1307" s="309" t="s">
        <v>808</v>
      </c>
      <c r="VL1307" s="309" t="s">
        <v>808</v>
      </c>
      <c r="VM1307" s="309" t="s">
        <v>808</v>
      </c>
      <c r="VN1307" s="309" t="s">
        <v>808</v>
      </c>
      <c r="VO1307" s="309" t="s">
        <v>808</v>
      </c>
      <c r="VP1307" s="309" t="s">
        <v>808</v>
      </c>
      <c r="VQ1307" s="309" t="s">
        <v>808</v>
      </c>
      <c r="VR1307" s="309" t="s">
        <v>808</v>
      </c>
      <c r="VS1307" s="309" t="s">
        <v>808</v>
      </c>
      <c r="VT1307" s="309" t="s">
        <v>808</v>
      </c>
      <c r="VU1307" s="309" t="s">
        <v>808</v>
      </c>
      <c r="VV1307" s="274">
        <f t="shared" ref="VV1307:WA1307" si="2564">VV1275+VV1285+VV1295</f>
        <v>49879900.289999999</v>
      </c>
      <c r="VW1307" s="274">
        <f t="shared" si="2564"/>
        <v>52451801.359999999</v>
      </c>
      <c r="VX1307" s="274">
        <f t="shared" si="2564"/>
        <v>55496303.039999999</v>
      </c>
      <c r="VY1307" s="274">
        <f t="shared" si="2564"/>
        <v>3808994.9</v>
      </c>
      <c r="VZ1307" s="274">
        <f t="shared" si="2564"/>
        <v>3227297.52</v>
      </c>
      <c r="WA1307" s="274">
        <f t="shared" si="2564"/>
        <v>2851900.52</v>
      </c>
      <c r="WB1307" s="309" t="s">
        <v>808</v>
      </c>
      <c r="WC1307" s="309" t="s">
        <v>808</v>
      </c>
      <c r="WD1307" s="309" t="s">
        <v>808</v>
      </c>
      <c r="WE1307" s="309" t="s">
        <v>808</v>
      </c>
      <c r="WF1307" s="309" t="s">
        <v>808</v>
      </c>
      <c r="WG1307" s="309" t="s">
        <v>808</v>
      </c>
      <c r="WH1307" s="309" t="s">
        <v>808</v>
      </c>
      <c r="WI1307" s="309" t="s">
        <v>808</v>
      </c>
      <c r="WJ1307" s="309" t="s">
        <v>808</v>
      </c>
      <c r="WK1307" s="309" t="s">
        <v>808</v>
      </c>
      <c r="WL1307" s="309" t="s">
        <v>808</v>
      </c>
      <c r="WM1307" s="309" t="s">
        <v>808</v>
      </c>
      <c r="WN1307" s="309" t="s">
        <v>808</v>
      </c>
      <c r="WO1307" s="309" t="s">
        <v>808</v>
      </c>
      <c r="WP1307" s="309" t="s">
        <v>808</v>
      </c>
      <c r="WQ1307" s="274">
        <f t="shared" ref="WQ1307:WV1307" si="2565">WQ1275+WQ1285+WQ1295</f>
        <v>39170997.240000002</v>
      </c>
      <c r="WR1307" s="274">
        <f t="shared" si="2565"/>
        <v>41573098.880000003</v>
      </c>
      <c r="WS1307" s="274">
        <f t="shared" si="2565"/>
        <v>44305999.649999999</v>
      </c>
      <c r="WT1307" s="274">
        <f t="shared" si="2565"/>
        <v>3664799.07</v>
      </c>
      <c r="WU1307" s="274">
        <f t="shared" si="2565"/>
        <v>3076999.95</v>
      </c>
      <c r="WV1307" s="274">
        <f t="shared" si="2565"/>
        <v>2695100.94</v>
      </c>
      <c r="WW1307" s="309" t="s">
        <v>808</v>
      </c>
      <c r="WX1307" s="309" t="s">
        <v>808</v>
      </c>
      <c r="WY1307" s="309" t="s">
        <v>808</v>
      </c>
      <c r="WZ1307" s="309" t="s">
        <v>808</v>
      </c>
      <c r="XA1307" s="309" t="s">
        <v>808</v>
      </c>
      <c r="XB1307" s="309" t="s">
        <v>808</v>
      </c>
      <c r="XC1307" s="309" t="s">
        <v>808</v>
      </c>
      <c r="XD1307" s="309" t="s">
        <v>808</v>
      </c>
      <c r="XE1307" s="309" t="s">
        <v>808</v>
      </c>
      <c r="XF1307" s="309" t="s">
        <v>808</v>
      </c>
      <c r="XG1307" s="309" t="s">
        <v>808</v>
      </c>
      <c r="XH1307" s="309" t="s">
        <v>808</v>
      </c>
      <c r="XI1307" s="309" t="s">
        <v>808</v>
      </c>
      <c r="XJ1307" s="309" t="s">
        <v>808</v>
      </c>
      <c r="XK1307" s="309" t="s">
        <v>808</v>
      </c>
      <c r="XL1307" s="274">
        <f t="shared" ref="XL1307:XQ1307" si="2566">XL1275+XL1285+XL1295</f>
        <v>44642597.170000002</v>
      </c>
      <c r="XM1307" s="274">
        <f t="shared" si="2566"/>
        <v>47202699.969999999</v>
      </c>
      <c r="XN1307" s="274">
        <f t="shared" si="2566"/>
        <v>50142001.460000001</v>
      </c>
      <c r="XO1307" s="274">
        <f t="shared" si="2566"/>
        <v>3218700.28</v>
      </c>
      <c r="XP1307" s="274">
        <f t="shared" si="2566"/>
        <v>2729295.62</v>
      </c>
      <c r="XQ1307" s="274">
        <f t="shared" si="2566"/>
        <v>2430295.91</v>
      </c>
      <c r="XR1307" s="309" t="s">
        <v>808</v>
      </c>
      <c r="XS1307" s="309" t="s">
        <v>808</v>
      </c>
      <c r="XT1307" s="309" t="s">
        <v>808</v>
      </c>
      <c r="XU1307" s="309" t="s">
        <v>808</v>
      </c>
      <c r="XV1307" s="309" t="s">
        <v>808</v>
      </c>
      <c r="XW1307" s="309" t="s">
        <v>808</v>
      </c>
      <c r="XX1307" s="309" t="s">
        <v>808</v>
      </c>
      <c r="XY1307" s="309" t="s">
        <v>808</v>
      </c>
      <c r="XZ1307" s="309" t="s">
        <v>808</v>
      </c>
      <c r="YA1307" s="309" t="s">
        <v>808</v>
      </c>
      <c r="YB1307" s="309" t="s">
        <v>808</v>
      </c>
      <c r="YC1307" s="309" t="s">
        <v>808</v>
      </c>
      <c r="YD1307" s="309" t="s">
        <v>808</v>
      </c>
      <c r="YE1307" s="309" t="s">
        <v>808</v>
      </c>
      <c r="YF1307" s="309" t="s">
        <v>808</v>
      </c>
      <c r="YG1307" s="274">
        <f t="shared" ref="YG1307:YL1307" si="2567">YG1275+YG1285+YG1295</f>
        <v>0</v>
      </c>
      <c r="YH1307" s="274">
        <f t="shared" si="2567"/>
        <v>0</v>
      </c>
      <c r="YI1307" s="274">
        <f t="shared" si="2567"/>
        <v>0</v>
      </c>
      <c r="YJ1307" s="274">
        <f t="shared" si="2567"/>
        <v>0</v>
      </c>
      <c r="YK1307" s="274">
        <f t="shared" si="2567"/>
        <v>0</v>
      </c>
      <c r="YL1307" s="274">
        <f t="shared" si="2567"/>
        <v>0</v>
      </c>
      <c r="YM1307" s="309" t="s">
        <v>808</v>
      </c>
      <c r="YN1307" s="309" t="s">
        <v>808</v>
      </c>
      <c r="YO1307" s="309" t="s">
        <v>808</v>
      </c>
      <c r="YP1307" s="309" t="s">
        <v>808</v>
      </c>
      <c r="YQ1307" s="309" t="s">
        <v>808</v>
      </c>
      <c r="YR1307" s="309" t="s">
        <v>808</v>
      </c>
      <c r="YS1307" s="309" t="s">
        <v>808</v>
      </c>
      <c r="YT1307" s="309" t="s">
        <v>808</v>
      </c>
      <c r="YU1307" s="309" t="s">
        <v>808</v>
      </c>
      <c r="YV1307" s="309" t="s">
        <v>808</v>
      </c>
      <c r="YW1307" s="309" t="s">
        <v>808</v>
      </c>
      <c r="YX1307" s="309" t="s">
        <v>808</v>
      </c>
      <c r="YY1307" s="309" t="s">
        <v>808</v>
      </c>
      <c r="YZ1307" s="309" t="s">
        <v>808</v>
      </c>
      <c r="ZA1307" s="309" t="s">
        <v>808</v>
      </c>
      <c r="ZB1307" s="274">
        <f t="shared" ref="ZB1307:ZG1307" si="2568">ZB1275+ZB1285+ZB1295</f>
        <v>1000020567.17</v>
      </c>
      <c r="ZC1307" s="274">
        <f t="shared" si="2568"/>
        <v>1058109335.9</v>
      </c>
      <c r="ZD1307" s="274">
        <f t="shared" si="2568"/>
        <v>1125281083.99</v>
      </c>
      <c r="ZE1307" s="274">
        <f t="shared" si="2568"/>
        <v>94839583.540000007</v>
      </c>
      <c r="ZF1307" s="274">
        <f t="shared" si="2568"/>
        <v>80256733.239999995</v>
      </c>
      <c r="ZG1307" s="274">
        <f t="shared" si="2568"/>
        <v>72472423.819999993</v>
      </c>
    </row>
    <row r="1308" spans="1:683" s="291" customFormat="1">
      <c r="A1308" s="288" t="s">
        <v>823</v>
      </c>
      <c r="B1308" s="1200"/>
      <c r="C1308" s="287"/>
      <c r="D1308" s="288"/>
      <c r="E1308" s="289"/>
      <c r="F1308" s="290"/>
      <c r="G1308" s="290"/>
      <c r="H1308" s="290"/>
      <c r="I1308" s="290"/>
      <c r="J1308" s="290"/>
      <c r="K1308" s="290"/>
      <c r="L1308" s="290"/>
      <c r="M1308" s="290"/>
      <c r="N1308" s="290"/>
      <c r="O1308" s="290"/>
      <c r="P1308" s="290"/>
      <c r="Q1308" s="290"/>
      <c r="R1308" s="290"/>
      <c r="S1308" s="290"/>
      <c r="T1308" s="290"/>
      <c r="U1308" s="290"/>
      <c r="V1308" s="290"/>
      <c r="W1308" s="290"/>
      <c r="X1308" s="290"/>
      <c r="Y1308" s="290"/>
      <c r="Z1308" s="290"/>
      <c r="AA1308" s="290">
        <f>AA1310-AA1309-AA1307</f>
        <v>-0.64</v>
      </c>
      <c r="AB1308" s="290">
        <f t="shared" ref="AB1308:AF1308" si="2569">AB1310-AB1309-AB1307</f>
        <v>0.06</v>
      </c>
      <c r="AC1308" s="290">
        <f t="shared" si="2569"/>
        <v>-1.81</v>
      </c>
      <c r="AD1308" s="290">
        <f t="shared" si="2569"/>
        <v>-0.56999999999999995</v>
      </c>
      <c r="AE1308" s="290">
        <f t="shared" si="2569"/>
        <v>-2.2599999999999998</v>
      </c>
      <c r="AF1308" s="290">
        <f t="shared" si="2569"/>
        <v>-0.22</v>
      </c>
      <c r="AG1308" s="290"/>
      <c r="AH1308" s="290"/>
      <c r="AI1308" s="290"/>
      <c r="AJ1308" s="290"/>
      <c r="AK1308" s="290"/>
      <c r="AL1308" s="290"/>
      <c r="AM1308" s="290"/>
      <c r="AN1308" s="290"/>
      <c r="AO1308" s="290"/>
      <c r="AP1308" s="290"/>
      <c r="AQ1308" s="290"/>
      <c r="AR1308" s="290"/>
      <c r="AS1308" s="290"/>
      <c r="AT1308" s="290"/>
      <c r="AU1308" s="290"/>
      <c r="AV1308" s="290">
        <f t="shared" ref="AV1308:BA1308" si="2570">AV1310-AV1309-AV1307</f>
        <v>-3.1</v>
      </c>
      <c r="AW1308" s="290">
        <f t="shared" si="2570"/>
        <v>2.91</v>
      </c>
      <c r="AX1308" s="290">
        <f t="shared" si="2570"/>
        <v>-2.63</v>
      </c>
      <c r="AY1308" s="290">
        <f t="shared" si="2570"/>
        <v>-2.67</v>
      </c>
      <c r="AZ1308" s="290">
        <f t="shared" si="2570"/>
        <v>3.71</v>
      </c>
      <c r="BA1308" s="290">
        <f t="shared" si="2570"/>
        <v>0.81</v>
      </c>
      <c r="BB1308" s="290"/>
      <c r="BC1308" s="290"/>
      <c r="BD1308" s="290"/>
      <c r="BE1308" s="290"/>
      <c r="BF1308" s="290"/>
      <c r="BG1308" s="290"/>
      <c r="BH1308" s="290"/>
      <c r="BI1308" s="290"/>
      <c r="BJ1308" s="290"/>
      <c r="BK1308" s="290"/>
      <c r="BL1308" s="290"/>
      <c r="BM1308" s="290"/>
      <c r="BN1308" s="290"/>
      <c r="BO1308" s="290"/>
      <c r="BP1308" s="290"/>
      <c r="BQ1308" s="290">
        <f t="shared" ref="BQ1308:BV1308" si="2571">BQ1310-BQ1309-BQ1307</f>
        <v>-1.7</v>
      </c>
      <c r="BR1308" s="290">
        <f t="shared" si="2571"/>
        <v>-1.45</v>
      </c>
      <c r="BS1308" s="290">
        <f t="shared" si="2571"/>
        <v>2.0099999999999998</v>
      </c>
      <c r="BT1308" s="290">
        <f t="shared" si="2571"/>
        <v>-0.36</v>
      </c>
      <c r="BU1308" s="290">
        <f t="shared" si="2571"/>
        <v>-1.2</v>
      </c>
      <c r="BV1308" s="290">
        <f t="shared" si="2571"/>
        <v>-0.27</v>
      </c>
      <c r="BW1308" s="290"/>
      <c r="BX1308" s="290"/>
      <c r="BY1308" s="290"/>
      <c r="BZ1308" s="290"/>
      <c r="CA1308" s="290"/>
      <c r="CB1308" s="290"/>
      <c r="CC1308" s="290"/>
      <c r="CD1308" s="290"/>
      <c r="CE1308" s="290"/>
      <c r="CF1308" s="290"/>
      <c r="CG1308" s="290"/>
      <c r="CH1308" s="290"/>
      <c r="CI1308" s="290"/>
      <c r="CJ1308" s="290"/>
      <c r="CK1308" s="290"/>
      <c r="CL1308" s="290">
        <f t="shared" ref="CL1308:CQ1308" si="2572">CL1310-CL1309-CL1307</f>
        <v>0.63</v>
      </c>
      <c r="CM1308" s="290">
        <f t="shared" si="2572"/>
        <v>-0.32</v>
      </c>
      <c r="CN1308" s="290">
        <f t="shared" si="2572"/>
        <v>0.93</v>
      </c>
      <c r="CO1308" s="290">
        <f t="shared" si="2572"/>
        <v>-0.28000000000000003</v>
      </c>
      <c r="CP1308" s="290">
        <f t="shared" si="2572"/>
        <v>-0.52</v>
      </c>
      <c r="CQ1308" s="290">
        <f t="shared" si="2572"/>
        <v>-1.66</v>
      </c>
      <c r="CR1308" s="290"/>
      <c r="CS1308" s="290"/>
      <c r="CT1308" s="290"/>
      <c r="CU1308" s="290"/>
      <c r="CV1308" s="290"/>
      <c r="CW1308" s="290"/>
      <c r="CX1308" s="290"/>
      <c r="CY1308" s="290"/>
      <c r="CZ1308" s="290"/>
      <c r="DA1308" s="290"/>
      <c r="DB1308" s="290"/>
      <c r="DC1308" s="290"/>
      <c r="DD1308" s="290"/>
      <c r="DE1308" s="290"/>
      <c r="DF1308" s="290"/>
      <c r="DG1308" s="290">
        <f t="shared" ref="DG1308:DL1308" si="2573">DG1310-DG1309-DG1307</f>
        <v>-2.69</v>
      </c>
      <c r="DH1308" s="290">
        <f t="shared" si="2573"/>
        <v>2.4500000000000002</v>
      </c>
      <c r="DI1308" s="290">
        <f t="shared" si="2573"/>
        <v>0.68</v>
      </c>
      <c r="DJ1308" s="290">
        <f t="shared" si="2573"/>
        <v>0.71</v>
      </c>
      <c r="DK1308" s="290">
        <f t="shared" si="2573"/>
        <v>-2.33</v>
      </c>
      <c r="DL1308" s="290">
        <f t="shared" si="2573"/>
        <v>0.42</v>
      </c>
      <c r="DM1308" s="290"/>
      <c r="DN1308" s="290"/>
      <c r="DO1308" s="290"/>
      <c r="DP1308" s="290"/>
      <c r="DQ1308" s="290"/>
      <c r="DR1308" s="290"/>
      <c r="DS1308" s="290"/>
      <c r="DT1308" s="290"/>
      <c r="DU1308" s="290"/>
      <c r="DV1308" s="290"/>
      <c r="DW1308" s="290"/>
      <c r="DX1308" s="290"/>
      <c r="DY1308" s="290"/>
      <c r="DZ1308" s="290"/>
      <c r="EA1308" s="290"/>
      <c r="EB1308" s="290">
        <f t="shared" ref="EB1308:EG1308" si="2574">EB1310-EB1309-EB1307</f>
        <v>-0.06</v>
      </c>
      <c r="EC1308" s="290">
        <f t="shared" si="2574"/>
        <v>-1.45</v>
      </c>
      <c r="ED1308" s="290">
        <f t="shared" si="2574"/>
        <v>1.06</v>
      </c>
      <c r="EE1308" s="290">
        <f t="shared" si="2574"/>
        <v>1.95</v>
      </c>
      <c r="EF1308" s="290">
        <f t="shared" si="2574"/>
        <v>-0.88</v>
      </c>
      <c r="EG1308" s="290">
        <f t="shared" si="2574"/>
        <v>0.56999999999999995</v>
      </c>
      <c r="EH1308" s="290"/>
      <c r="EI1308" s="290"/>
      <c r="EJ1308" s="290"/>
      <c r="EK1308" s="290"/>
      <c r="EL1308" s="290"/>
      <c r="EM1308" s="290"/>
      <c r="EN1308" s="290"/>
      <c r="EO1308" s="290"/>
      <c r="EP1308" s="290"/>
      <c r="EQ1308" s="290"/>
      <c r="ER1308" s="290"/>
      <c r="ES1308" s="290"/>
      <c r="ET1308" s="290"/>
      <c r="EU1308" s="290"/>
      <c r="EV1308" s="290"/>
      <c r="EW1308" s="290">
        <f t="shared" ref="EW1308:FB1308" si="2575">EW1310-EW1309-EW1307</f>
        <v>-1.2</v>
      </c>
      <c r="EX1308" s="290">
        <f t="shared" si="2575"/>
        <v>-0.47</v>
      </c>
      <c r="EY1308" s="290">
        <f t="shared" si="2575"/>
        <v>2.57</v>
      </c>
      <c r="EZ1308" s="290">
        <f t="shared" si="2575"/>
        <v>0.57999999999999996</v>
      </c>
      <c r="FA1308" s="290">
        <f t="shared" si="2575"/>
        <v>-0.74</v>
      </c>
      <c r="FB1308" s="290">
        <f t="shared" si="2575"/>
        <v>-1.42</v>
      </c>
      <c r="FC1308" s="290"/>
      <c r="FD1308" s="290"/>
      <c r="FE1308" s="290"/>
      <c r="FF1308" s="290"/>
      <c r="FG1308" s="290"/>
      <c r="FH1308" s="290"/>
      <c r="FI1308" s="290"/>
      <c r="FJ1308" s="290"/>
      <c r="FK1308" s="290"/>
      <c r="FL1308" s="290"/>
      <c r="FM1308" s="290"/>
      <c r="FN1308" s="290"/>
      <c r="FO1308" s="290"/>
      <c r="FP1308" s="290"/>
      <c r="FQ1308" s="290"/>
      <c r="FR1308" s="290">
        <f t="shared" ref="FR1308:FW1308" si="2576">FR1310-FR1309-FR1307</f>
        <v>-1.48</v>
      </c>
      <c r="FS1308" s="290">
        <f t="shared" si="2576"/>
        <v>0.56999999999999995</v>
      </c>
      <c r="FT1308" s="290">
        <f t="shared" si="2576"/>
        <v>-0.94</v>
      </c>
      <c r="FU1308" s="290">
        <f t="shared" si="2576"/>
        <v>-1.91</v>
      </c>
      <c r="FV1308" s="290">
        <f t="shared" si="2576"/>
        <v>0.01</v>
      </c>
      <c r="FW1308" s="290">
        <f t="shared" si="2576"/>
        <v>1.91</v>
      </c>
      <c r="FX1308" s="290"/>
      <c r="FY1308" s="290"/>
      <c r="FZ1308" s="290"/>
      <c r="GA1308" s="290"/>
      <c r="GB1308" s="290"/>
      <c r="GC1308" s="290"/>
      <c r="GD1308" s="290"/>
      <c r="GE1308" s="290"/>
      <c r="GF1308" s="290"/>
      <c r="GG1308" s="290"/>
      <c r="GH1308" s="290"/>
      <c r="GI1308" s="290"/>
      <c r="GJ1308" s="290"/>
      <c r="GK1308" s="290"/>
      <c r="GL1308" s="290"/>
      <c r="GM1308" s="290">
        <f t="shared" ref="GM1308:GR1308" si="2577">GM1310-GM1309-GM1307</f>
        <v>-0.57999999999999996</v>
      </c>
      <c r="GN1308" s="290">
        <f t="shared" si="2577"/>
        <v>1.8</v>
      </c>
      <c r="GO1308" s="290">
        <f t="shared" si="2577"/>
        <v>0.98</v>
      </c>
      <c r="GP1308" s="290">
        <f t="shared" si="2577"/>
        <v>-2.15</v>
      </c>
      <c r="GQ1308" s="290">
        <f t="shared" si="2577"/>
        <v>2.67</v>
      </c>
      <c r="GR1308" s="290">
        <f t="shared" si="2577"/>
        <v>-0.86</v>
      </c>
      <c r="GS1308" s="290"/>
      <c r="GT1308" s="290"/>
      <c r="GU1308" s="290"/>
      <c r="GV1308" s="290"/>
      <c r="GW1308" s="290"/>
      <c r="GX1308" s="290"/>
      <c r="GY1308" s="290"/>
      <c r="GZ1308" s="290"/>
      <c r="HA1308" s="290"/>
      <c r="HB1308" s="290"/>
      <c r="HC1308" s="290"/>
      <c r="HD1308" s="290"/>
      <c r="HE1308" s="290"/>
      <c r="HF1308" s="290"/>
      <c r="HG1308" s="290"/>
      <c r="HH1308" s="290">
        <f t="shared" ref="HH1308:HM1308" si="2578">HH1310-HH1309-HH1307</f>
        <v>-0.53</v>
      </c>
      <c r="HI1308" s="290">
        <f t="shared" si="2578"/>
        <v>2.62</v>
      </c>
      <c r="HJ1308" s="290">
        <f t="shared" si="2578"/>
        <v>0.76</v>
      </c>
      <c r="HK1308" s="290">
        <f t="shared" si="2578"/>
        <v>1.5</v>
      </c>
      <c r="HL1308" s="290">
        <f t="shared" si="2578"/>
        <v>1.81</v>
      </c>
      <c r="HM1308" s="290">
        <f t="shared" si="2578"/>
        <v>-3.12</v>
      </c>
      <c r="HN1308" s="290"/>
      <c r="HO1308" s="290"/>
      <c r="HP1308" s="290"/>
      <c r="HQ1308" s="290"/>
      <c r="HR1308" s="290"/>
      <c r="HS1308" s="290"/>
      <c r="HT1308" s="290"/>
      <c r="HU1308" s="290"/>
      <c r="HV1308" s="290"/>
      <c r="HW1308" s="290"/>
      <c r="HX1308" s="290"/>
      <c r="HY1308" s="290"/>
      <c r="HZ1308" s="290"/>
      <c r="IA1308" s="290"/>
      <c r="IB1308" s="290"/>
      <c r="IC1308" s="290">
        <f t="shared" ref="IC1308:IH1308" si="2579">IC1310-IC1309-IC1307</f>
        <v>-2.35</v>
      </c>
      <c r="ID1308" s="290">
        <f t="shared" si="2579"/>
        <v>-1.04</v>
      </c>
      <c r="IE1308" s="290">
        <f t="shared" si="2579"/>
        <v>-1.45</v>
      </c>
      <c r="IF1308" s="290">
        <f t="shared" si="2579"/>
        <v>-2.57</v>
      </c>
      <c r="IG1308" s="290">
        <f t="shared" si="2579"/>
        <v>-0.17</v>
      </c>
      <c r="IH1308" s="290">
        <f t="shared" si="2579"/>
        <v>0.18</v>
      </c>
      <c r="II1308" s="290"/>
      <c r="IJ1308" s="290"/>
      <c r="IK1308" s="290"/>
      <c r="IL1308" s="290"/>
      <c r="IM1308" s="290"/>
      <c r="IN1308" s="290"/>
      <c r="IO1308" s="290"/>
      <c r="IP1308" s="290"/>
      <c r="IQ1308" s="290"/>
      <c r="IR1308" s="290"/>
      <c r="IS1308" s="290"/>
      <c r="IT1308" s="290"/>
      <c r="IU1308" s="290"/>
      <c r="IV1308" s="290"/>
      <c r="IW1308" s="290"/>
      <c r="IX1308" s="290">
        <f t="shared" ref="IX1308:JC1308" si="2580">IX1310-IX1309-IX1307</f>
        <v>-0.73</v>
      </c>
      <c r="IY1308" s="290">
        <f t="shared" si="2580"/>
        <v>0.22</v>
      </c>
      <c r="IZ1308" s="290">
        <f t="shared" si="2580"/>
        <v>0.23</v>
      </c>
      <c r="JA1308" s="290">
        <f t="shared" si="2580"/>
        <v>-0.18</v>
      </c>
      <c r="JB1308" s="290">
        <f t="shared" si="2580"/>
        <v>0.22</v>
      </c>
      <c r="JC1308" s="290">
        <f t="shared" si="2580"/>
        <v>0.72</v>
      </c>
      <c r="JD1308" s="290"/>
      <c r="JE1308" s="290"/>
      <c r="JF1308" s="290"/>
      <c r="JG1308" s="290"/>
      <c r="JH1308" s="290"/>
      <c r="JI1308" s="290"/>
      <c r="JJ1308" s="290"/>
      <c r="JK1308" s="290"/>
      <c r="JL1308" s="290"/>
      <c r="JM1308" s="290"/>
      <c r="JN1308" s="290"/>
      <c r="JO1308" s="290"/>
      <c r="JP1308" s="290"/>
      <c r="JQ1308" s="290"/>
      <c r="JR1308" s="290"/>
      <c r="JS1308" s="290">
        <f t="shared" ref="JS1308:JX1308" si="2581">JS1310-JS1309-JS1307</f>
        <v>-0.67</v>
      </c>
      <c r="JT1308" s="290">
        <f t="shared" si="2581"/>
        <v>1.65</v>
      </c>
      <c r="JU1308" s="290">
        <f t="shared" si="2581"/>
        <v>1.74</v>
      </c>
      <c r="JV1308" s="290">
        <f t="shared" si="2581"/>
        <v>-0.75</v>
      </c>
      <c r="JW1308" s="290">
        <f t="shared" si="2581"/>
        <v>1.5</v>
      </c>
      <c r="JX1308" s="290">
        <f t="shared" si="2581"/>
        <v>-2.5099999999999998</v>
      </c>
      <c r="JY1308" s="290"/>
      <c r="JZ1308" s="290"/>
      <c r="KA1308" s="290"/>
      <c r="KB1308" s="290"/>
      <c r="KC1308" s="290"/>
      <c r="KD1308" s="290"/>
      <c r="KE1308" s="290"/>
      <c r="KF1308" s="290"/>
      <c r="KG1308" s="290"/>
      <c r="KH1308" s="290"/>
      <c r="KI1308" s="290"/>
      <c r="KJ1308" s="290"/>
      <c r="KK1308" s="290"/>
      <c r="KL1308" s="290"/>
      <c r="KM1308" s="290"/>
      <c r="KN1308" s="290">
        <f t="shared" ref="KN1308:KS1308" si="2582">KN1310-KN1309-KN1307</f>
        <v>-2.35</v>
      </c>
      <c r="KO1308" s="290">
        <f t="shared" si="2582"/>
        <v>1.07</v>
      </c>
      <c r="KP1308" s="290">
        <f t="shared" si="2582"/>
        <v>-2.66</v>
      </c>
      <c r="KQ1308" s="290">
        <f t="shared" si="2582"/>
        <v>-0.91</v>
      </c>
      <c r="KR1308" s="290">
        <f t="shared" si="2582"/>
        <v>-2.12</v>
      </c>
      <c r="KS1308" s="290">
        <f t="shared" si="2582"/>
        <v>0.78</v>
      </c>
      <c r="KT1308" s="290"/>
      <c r="KU1308" s="290"/>
      <c r="KV1308" s="290"/>
      <c r="KW1308" s="290"/>
      <c r="KX1308" s="290"/>
      <c r="KY1308" s="290"/>
      <c r="KZ1308" s="290"/>
      <c r="LA1308" s="290"/>
      <c r="LB1308" s="290"/>
      <c r="LC1308" s="290"/>
      <c r="LD1308" s="290"/>
      <c r="LE1308" s="290"/>
      <c r="LF1308" s="290"/>
      <c r="LG1308" s="290"/>
      <c r="LH1308" s="290"/>
      <c r="LI1308" s="290">
        <f t="shared" ref="LI1308:LN1308" si="2583">LI1310-LI1309-LI1307</f>
        <v>0.05</v>
      </c>
      <c r="LJ1308" s="290">
        <f t="shared" si="2583"/>
        <v>-0.93</v>
      </c>
      <c r="LK1308" s="290">
        <f t="shared" si="2583"/>
        <v>-0.31</v>
      </c>
      <c r="LL1308" s="290">
        <f t="shared" si="2583"/>
        <v>1.46</v>
      </c>
      <c r="LM1308" s="290">
        <f t="shared" si="2583"/>
        <v>2.74</v>
      </c>
      <c r="LN1308" s="290">
        <f t="shared" si="2583"/>
        <v>-0.43</v>
      </c>
      <c r="LO1308" s="290"/>
      <c r="LP1308" s="290"/>
      <c r="LQ1308" s="290"/>
      <c r="LR1308" s="290"/>
      <c r="LS1308" s="290"/>
      <c r="LT1308" s="290"/>
      <c r="LU1308" s="290"/>
      <c r="LV1308" s="290"/>
      <c r="LW1308" s="290"/>
      <c r="LX1308" s="290"/>
      <c r="LY1308" s="290"/>
      <c r="LZ1308" s="290"/>
      <c r="MA1308" s="290"/>
      <c r="MB1308" s="290"/>
      <c r="MC1308" s="290"/>
      <c r="MD1308" s="290">
        <f t="shared" ref="MD1308:MI1308" si="2584">MD1310-MD1309-MD1307</f>
        <v>-2.86</v>
      </c>
      <c r="ME1308" s="290">
        <f t="shared" si="2584"/>
        <v>1.75</v>
      </c>
      <c r="MF1308" s="290">
        <f t="shared" si="2584"/>
        <v>-1.37</v>
      </c>
      <c r="MG1308" s="290">
        <f t="shared" si="2584"/>
        <v>-1.76</v>
      </c>
      <c r="MH1308" s="290">
        <f t="shared" si="2584"/>
        <v>0.92</v>
      </c>
      <c r="MI1308" s="290">
        <f t="shared" si="2584"/>
        <v>-2.5299999999999998</v>
      </c>
      <c r="MJ1308" s="290"/>
      <c r="MK1308" s="290"/>
      <c r="ML1308" s="290"/>
      <c r="MM1308" s="290"/>
      <c r="MN1308" s="290"/>
      <c r="MO1308" s="290"/>
      <c r="MP1308" s="290"/>
      <c r="MQ1308" s="290"/>
      <c r="MR1308" s="290"/>
      <c r="MS1308" s="290"/>
      <c r="MT1308" s="290"/>
      <c r="MU1308" s="290"/>
      <c r="MV1308" s="290"/>
      <c r="MW1308" s="290"/>
      <c r="MX1308" s="290"/>
      <c r="MY1308" s="290">
        <f t="shared" ref="MY1308:ND1308" si="2585">MY1310-MY1309-MY1307</f>
        <v>3.46</v>
      </c>
      <c r="MZ1308" s="290">
        <f t="shared" si="2585"/>
        <v>-0.69</v>
      </c>
      <c r="NA1308" s="290">
        <f t="shared" si="2585"/>
        <v>-3.42</v>
      </c>
      <c r="NB1308" s="290">
        <f t="shared" si="2585"/>
        <v>0.26</v>
      </c>
      <c r="NC1308" s="290">
        <f t="shared" si="2585"/>
        <v>-3.97</v>
      </c>
      <c r="ND1308" s="290">
        <f t="shared" si="2585"/>
        <v>-0.8</v>
      </c>
      <c r="NE1308" s="290"/>
      <c r="NF1308" s="290"/>
      <c r="NG1308" s="290"/>
      <c r="NH1308" s="290"/>
      <c r="NI1308" s="290"/>
      <c r="NJ1308" s="290"/>
      <c r="NK1308" s="290"/>
      <c r="NL1308" s="290"/>
      <c r="NM1308" s="290"/>
      <c r="NN1308" s="290"/>
      <c r="NO1308" s="290"/>
      <c r="NP1308" s="290"/>
      <c r="NQ1308" s="290"/>
      <c r="NR1308" s="290"/>
      <c r="NS1308" s="290"/>
      <c r="NT1308" s="290">
        <f t="shared" ref="NT1308:NY1308" si="2586">NT1310-NT1309-NT1307</f>
        <v>0.71</v>
      </c>
      <c r="NU1308" s="290">
        <f t="shared" si="2586"/>
        <v>0.25</v>
      </c>
      <c r="NV1308" s="290">
        <f t="shared" si="2586"/>
        <v>3.15</v>
      </c>
      <c r="NW1308" s="290">
        <f t="shared" si="2586"/>
        <v>-0.22</v>
      </c>
      <c r="NX1308" s="290">
        <f t="shared" si="2586"/>
        <v>0.79</v>
      </c>
      <c r="NY1308" s="290">
        <f t="shared" si="2586"/>
        <v>-2.06</v>
      </c>
      <c r="NZ1308" s="290"/>
      <c r="OA1308" s="290"/>
      <c r="OB1308" s="290"/>
      <c r="OC1308" s="290"/>
      <c r="OD1308" s="290"/>
      <c r="OE1308" s="290"/>
      <c r="OF1308" s="290"/>
      <c r="OG1308" s="290"/>
      <c r="OH1308" s="290"/>
      <c r="OI1308" s="290"/>
      <c r="OJ1308" s="290"/>
      <c r="OK1308" s="290"/>
      <c r="OL1308" s="290"/>
      <c r="OM1308" s="290"/>
      <c r="ON1308" s="290"/>
      <c r="OO1308" s="290">
        <f t="shared" ref="OO1308:OT1308" si="2587">OO1310-OO1309-OO1307</f>
        <v>-0.34</v>
      </c>
      <c r="OP1308" s="290">
        <f t="shared" si="2587"/>
        <v>-0.23</v>
      </c>
      <c r="OQ1308" s="290">
        <f t="shared" si="2587"/>
        <v>-1.0900000000000001</v>
      </c>
      <c r="OR1308" s="290">
        <f t="shared" si="2587"/>
        <v>-0.84</v>
      </c>
      <c r="OS1308" s="290">
        <f t="shared" si="2587"/>
        <v>0.44</v>
      </c>
      <c r="OT1308" s="290">
        <f t="shared" si="2587"/>
        <v>-0.39</v>
      </c>
      <c r="OU1308" s="290"/>
      <c r="OV1308" s="290"/>
      <c r="OW1308" s="290"/>
      <c r="OX1308" s="290"/>
      <c r="OY1308" s="290"/>
      <c r="OZ1308" s="290"/>
      <c r="PA1308" s="290"/>
      <c r="PB1308" s="290"/>
      <c r="PC1308" s="290"/>
      <c r="PD1308" s="290"/>
      <c r="PE1308" s="290"/>
      <c r="PF1308" s="290"/>
      <c r="PG1308" s="290"/>
      <c r="PH1308" s="290"/>
      <c r="PI1308" s="290"/>
      <c r="PJ1308" s="290">
        <f t="shared" ref="PJ1308:PO1308" si="2588">PJ1310-PJ1309-PJ1307</f>
        <v>1.72</v>
      </c>
      <c r="PK1308" s="290">
        <f t="shared" si="2588"/>
        <v>1.01</v>
      </c>
      <c r="PL1308" s="290">
        <f t="shared" si="2588"/>
        <v>-0.21</v>
      </c>
      <c r="PM1308" s="290">
        <f t="shared" si="2588"/>
        <v>1.25</v>
      </c>
      <c r="PN1308" s="290">
        <f t="shared" si="2588"/>
        <v>-0.04</v>
      </c>
      <c r="PO1308" s="290">
        <f t="shared" si="2588"/>
        <v>-1.77</v>
      </c>
      <c r="PP1308" s="290"/>
      <c r="PQ1308" s="290"/>
      <c r="PR1308" s="290"/>
      <c r="PS1308" s="290"/>
      <c r="PT1308" s="290"/>
      <c r="PU1308" s="290"/>
      <c r="PV1308" s="290"/>
      <c r="PW1308" s="290"/>
      <c r="PX1308" s="290"/>
      <c r="PY1308" s="290"/>
      <c r="PZ1308" s="290"/>
      <c r="QA1308" s="290"/>
      <c r="QB1308" s="290"/>
      <c r="QC1308" s="290"/>
      <c r="QD1308" s="290"/>
      <c r="QE1308" s="290">
        <f t="shared" ref="QE1308:QJ1308" si="2589">QE1310-QE1309-QE1307</f>
        <v>-1.1299999999999999</v>
      </c>
      <c r="QF1308" s="290">
        <f t="shared" si="2589"/>
        <v>-1.54</v>
      </c>
      <c r="QG1308" s="290">
        <f t="shared" si="2589"/>
        <v>-1.6</v>
      </c>
      <c r="QH1308" s="290">
        <f t="shared" si="2589"/>
        <v>5.43</v>
      </c>
      <c r="QI1308" s="290">
        <f t="shared" si="2589"/>
        <v>-4</v>
      </c>
      <c r="QJ1308" s="290">
        <f t="shared" si="2589"/>
        <v>0.53</v>
      </c>
      <c r="QK1308" s="290"/>
      <c r="QL1308" s="290"/>
      <c r="QM1308" s="290"/>
      <c r="QN1308" s="290"/>
      <c r="QO1308" s="290"/>
      <c r="QP1308" s="290"/>
      <c r="QQ1308" s="290"/>
      <c r="QR1308" s="290"/>
      <c r="QS1308" s="290"/>
      <c r="QT1308" s="290"/>
      <c r="QU1308" s="290"/>
      <c r="QV1308" s="290"/>
      <c r="QW1308" s="290"/>
      <c r="QX1308" s="290"/>
      <c r="QY1308" s="290"/>
      <c r="QZ1308" s="290">
        <f t="shared" ref="QZ1308:RE1308" si="2590">QZ1310-QZ1309-QZ1307</f>
        <v>-1.25</v>
      </c>
      <c r="RA1308" s="290">
        <f t="shared" si="2590"/>
        <v>0.21</v>
      </c>
      <c r="RB1308" s="290">
        <f t="shared" si="2590"/>
        <v>1.04</v>
      </c>
      <c r="RC1308" s="290">
        <f t="shared" si="2590"/>
        <v>-1.48</v>
      </c>
      <c r="RD1308" s="290">
        <f t="shared" si="2590"/>
        <v>2.25</v>
      </c>
      <c r="RE1308" s="290">
        <f t="shared" si="2590"/>
        <v>-2.54</v>
      </c>
      <c r="RF1308" s="290"/>
      <c r="RG1308" s="290"/>
      <c r="RH1308" s="290"/>
      <c r="RI1308" s="290"/>
      <c r="RJ1308" s="290"/>
      <c r="RK1308" s="290"/>
      <c r="RL1308" s="290"/>
      <c r="RM1308" s="290"/>
      <c r="RN1308" s="290"/>
      <c r="RO1308" s="290"/>
      <c r="RP1308" s="290"/>
      <c r="RQ1308" s="290"/>
      <c r="RR1308" s="290"/>
      <c r="RS1308" s="290"/>
      <c r="RT1308" s="290"/>
      <c r="RU1308" s="290">
        <f t="shared" ref="RU1308:RZ1308" si="2591">RU1310-RU1309-RU1307</f>
        <v>0.06</v>
      </c>
      <c r="RV1308" s="290">
        <f t="shared" si="2591"/>
        <v>-0.11</v>
      </c>
      <c r="RW1308" s="290">
        <f t="shared" si="2591"/>
        <v>-2</v>
      </c>
      <c r="RX1308" s="290">
        <f t="shared" si="2591"/>
        <v>0.12</v>
      </c>
      <c r="RY1308" s="290">
        <f t="shared" si="2591"/>
        <v>-2.09</v>
      </c>
      <c r="RZ1308" s="290">
        <f t="shared" si="2591"/>
        <v>-1.79</v>
      </c>
      <c r="SA1308" s="290"/>
      <c r="SB1308" s="290"/>
      <c r="SC1308" s="290"/>
      <c r="SD1308" s="290"/>
      <c r="SE1308" s="290"/>
      <c r="SF1308" s="290"/>
      <c r="SG1308" s="290"/>
      <c r="SH1308" s="290"/>
      <c r="SI1308" s="290"/>
      <c r="SJ1308" s="290"/>
      <c r="SK1308" s="290"/>
      <c r="SL1308" s="290"/>
      <c r="SM1308" s="290"/>
      <c r="SN1308" s="290"/>
      <c r="SO1308" s="290"/>
      <c r="SP1308" s="290">
        <f t="shared" ref="SP1308:SU1308" si="2592">SP1310-SP1309-SP1307</f>
        <v>-0.55000000000000004</v>
      </c>
      <c r="SQ1308" s="290">
        <f t="shared" si="2592"/>
        <v>-0.01</v>
      </c>
      <c r="SR1308" s="290">
        <f t="shared" si="2592"/>
        <v>0.13</v>
      </c>
      <c r="SS1308" s="290">
        <f t="shared" si="2592"/>
        <v>0.99</v>
      </c>
      <c r="ST1308" s="290">
        <f t="shared" si="2592"/>
        <v>-0.32</v>
      </c>
      <c r="SU1308" s="290">
        <f t="shared" si="2592"/>
        <v>0.18</v>
      </c>
      <c r="SV1308" s="290"/>
      <c r="SW1308" s="290"/>
      <c r="SX1308" s="290"/>
      <c r="SY1308" s="290"/>
      <c r="SZ1308" s="290"/>
      <c r="TA1308" s="290"/>
      <c r="TB1308" s="290"/>
      <c r="TC1308" s="290"/>
      <c r="TD1308" s="290"/>
      <c r="TE1308" s="290"/>
      <c r="TF1308" s="290"/>
      <c r="TG1308" s="290"/>
      <c r="TH1308" s="290"/>
      <c r="TI1308" s="290"/>
      <c r="TJ1308" s="290"/>
      <c r="TK1308" s="290">
        <f t="shared" ref="TK1308:TP1308" si="2593">TK1310-TK1309-TK1307</f>
        <v>0.05</v>
      </c>
      <c r="TL1308" s="290">
        <f t="shared" si="2593"/>
        <v>3.68</v>
      </c>
      <c r="TM1308" s="290">
        <f t="shared" si="2593"/>
        <v>-0.14000000000000001</v>
      </c>
      <c r="TN1308" s="290">
        <f t="shared" si="2593"/>
        <v>-4.8099999999999996</v>
      </c>
      <c r="TO1308" s="290">
        <f t="shared" si="2593"/>
        <v>-2.4700000000000002</v>
      </c>
      <c r="TP1308" s="290">
        <f t="shared" si="2593"/>
        <v>-0.18</v>
      </c>
      <c r="TQ1308" s="290"/>
      <c r="TR1308" s="290"/>
      <c r="TS1308" s="290"/>
      <c r="TT1308" s="290"/>
      <c r="TU1308" s="290"/>
      <c r="TV1308" s="290"/>
      <c r="TW1308" s="290"/>
      <c r="TX1308" s="290"/>
      <c r="TY1308" s="290"/>
      <c r="TZ1308" s="290"/>
      <c r="UA1308" s="290"/>
      <c r="UB1308" s="290"/>
      <c r="UC1308" s="290"/>
      <c r="UD1308" s="290"/>
      <c r="UE1308" s="290"/>
      <c r="UF1308" s="290">
        <f t="shared" ref="UF1308:UK1308" si="2594">UF1310-UF1309-UF1307</f>
        <v>1.5</v>
      </c>
      <c r="UG1308" s="290">
        <f t="shared" si="2594"/>
        <v>0.9</v>
      </c>
      <c r="UH1308" s="290">
        <f t="shared" si="2594"/>
        <v>-0.72</v>
      </c>
      <c r="UI1308" s="290">
        <f t="shared" si="2594"/>
        <v>-2.19</v>
      </c>
      <c r="UJ1308" s="290">
        <f t="shared" si="2594"/>
        <v>-0.21</v>
      </c>
      <c r="UK1308" s="290">
        <f t="shared" si="2594"/>
        <v>-1.1399999999999999</v>
      </c>
      <c r="UL1308" s="290"/>
      <c r="UM1308" s="290"/>
      <c r="UN1308" s="290"/>
      <c r="UO1308" s="290"/>
      <c r="UP1308" s="290"/>
      <c r="UQ1308" s="290"/>
      <c r="UR1308" s="290"/>
      <c r="US1308" s="290"/>
      <c r="UT1308" s="290"/>
      <c r="UU1308" s="290"/>
      <c r="UV1308" s="290"/>
      <c r="UW1308" s="290"/>
      <c r="UX1308" s="290"/>
      <c r="UY1308" s="290"/>
      <c r="UZ1308" s="290"/>
      <c r="VA1308" s="290">
        <f t="shared" ref="VA1308:VF1308" si="2595">VA1310-VA1309-VA1307</f>
        <v>4.3899999999999997</v>
      </c>
      <c r="VB1308" s="290">
        <f t="shared" si="2595"/>
        <v>-3.88</v>
      </c>
      <c r="VC1308" s="290">
        <f t="shared" si="2595"/>
        <v>0.46</v>
      </c>
      <c r="VD1308" s="290">
        <f t="shared" si="2595"/>
        <v>-0.79</v>
      </c>
      <c r="VE1308" s="290">
        <f t="shared" si="2595"/>
        <v>0.35</v>
      </c>
      <c r="VF1308" s="290">
        <f t="shared" si="2595"/>
        <v>-0.31</v>
      </c>
      <c r="VG1308" s="290"/>
      <c r="VH1308" s="290"/>
      <c r="VI1308" s="290"/>
      <c r="VJ1308" s="290"/>
      <c r="VK1308" s="290"/>
      <c r="VL1308" s="290"/>
      <c r="VM1308" s="290"/>
      <c r="VN1308" s="290"/>
      <c r="VO1308" s="290"/>
      <c r="VP1308" s="290"/>
      <c r="VQ1308" s="290"/>
      <c r="VR1308" s="290"/>
      <c r="VS1308" s="290"/>
      <c r="VT1308" s="290"/>
      <c r="VU1308" s="290"/>
      <c r="VV1308" s="290">
        <f t="shared" ref="VV1308:WA1308" si="2596">VV1310-VV1309-VV1307</f>
        <v>-0.28999999999999998</v>
      </c>
      <c r="VW1308" s="290">
        <f t="shared" si="2596"/>
        <v>-1.36</v>
      </c>
      <c r="VX1308" s="290">
        <f t="shared" si="2596"/>
        <v>-3.04</v>
      </c>
      <c r="VY1308" s="290">
        <f t="shared" si="2596"/>
        <v>5.0999999999999996</v>
      </c>
      <c r="VZ1308" s="290">
        <f t="shared" si="2596"/>
        <v>2.48</v>
      </c>
      <c r="WA1308" s="290">
        <f t="shared" si="2596"/>
        <v>-0.52</v>
      </c>
      <c r="WB1308" s="290"/>
      <c r="WC1308" s="290"/>
      <c r="WD1308" s="290"/>
      <c r="WE1308" s="290"/>
      <c r="WF1308" s="290"/>
      <c r="WG1308" s="290"/>
      <c r="WH1308" s="290"/>
      <c r="WI1308" s="290"/>
      <c r="WJ1308" s="290"/>
      <c r="WK1308" s="290"/>
      <c r="WL1308" s="290"/>
      <c r="WM1308" s="290"/>
      <c r="WN1308" s="290"/>
      <c r="WO1308" s="290"/>
      <c r="WP1308" s="290"/>
      <c r="WQ1308" s="290">
        <f t="shared" ref="WQ1308:WV1308" si="2597">WQ1310-WQ1309-WQ1307</f>
        <v>2.76</v>
      </c>
      <c r="WR1308" s="290">
        <f t="shared" si="2597"/>
        <v>1.1200000000000001</v>
      </c>
      <c r="WS1308" s="290">
        <f t="shared" si="2597"/>
        <v>0.35</v>
      </c>
      <c r="WT1308" s="290">
        <f t="shared" si="2597"/>
        <v>0.93</v>
      </c>
      <c r="WU1308" s="290">
        <f t="shared" si="2597"/>
        <v>0.05</v>
      </c>
      <c r="WV1308" s="290">
        <f t="shared" si="2597"/>
        <v>-0.94</v>
      </c>
      <c r="WW1308" s="290"/>
      <c r="WX1308" s="290"/>
      <c r="WY1308" s="290"/>
      <c r="WZ1308" s="290"/>
      <c r="XA1308" s="290"/>
      <c r="XB1308" s="290"/>
      <c r="XC1308" s="290"/>
      <c r="XD1308" s="290"/>
      <c r="XE1308" s="290"/>
      <c r="XF1308" s="290"/>
      <c r="XG1308" s="290"/>
      <c r="XH1308" s="290"/>
      <c r="XI1308" s="290"/>
      <c r="XJ1308" s="290"/>
      <c r="XK1308" s="290"/>
      <c r="XL1308" s="290">
        <f t="shared" ref="XL1308:XQ1308" si="2598">XL1310-XL1309-XL1307</f>
        <v>2.83</v>
      </c>
      <c r="XM1308" s="290">
        <f t="shared" si="2598"/>
        <v>0.03</v>
      </c>
      <c r="XN1308" s="290">
        <f t="shared" si="2598"/>
        <v>-1.46</v>
      </c>
      <c r="XO1308" s="290">
        <f t="shared" si="2598"/>
        <v>-0.28000000000000003</v>
      </c>
      <c r="XP1308" s="290">
        <f t="shared" si="2598"/>
        <v>4.38</v>
      </c>
      <c r="XQ1308" s="290">
        <f t="shared" si="2598"/>
        <v>4.09</v>
      </c>
      <c r="XR1308" s="290"/>
      <c r="XS1308" s="290"/>
      <c r="XT1308" s="290"/>
      <c r="XU1308" s="290"/>
      <c r="XV1308" s="290"/>
      <c r="XW1308" s="290"/>
      <c r="XX1308" s="290"/>
      <c r="XY1308" s="290"/>
      <c r="XZ1308" s="290"/>
      <c r="YA1308" s="290"/>
      <c r="YB1308" s="290"/>
      <c r="YC1308" s="290"/>
      <c r="YD1308" s="290"/>
      <c r="YE1308" s="290"/>
      <c r="YF1308" s="290"/>
      <c r="YG1308" s="290">
        <f t="shared" ref="YG1308:YL1308" si="2599">YG1310-YG1309-YG1307</f>
        <v>0</v>
      </c>
      <c r="YH1308" s="290">
        <f t="shared" si="2599"/>
        <v>0</v>
      </c>
      <c r="YI1308" s="290">
        <f t="shared" si="2599"/>
        <v>0</v>
      </c>
      <c r="YJ1308" s="290">
        <f t="shared" si="2599"/>
        <v>0</v>
      </c>
      <c r="YK1308" s="290">
        <f t="shared" si="2599"/>
        <v>0</v>
      </c>
      <c r="YL1308" s="290">
        <f t="shared" si="2599"/>
        <v>0</v>
      </c>
      <c r="YM1308" s="290"/>
      <c r="YN1308" s="290"/>
      <c r="YO1308" s="290"/>
      <c r="YP1308" s="290"/>
      <c r="YQ1308" s="290"/>
      <c r="YR1308" s="290"/>
      <c r="YS1308" s="290"/>
      <c r="YT1308" s="290"/>
      <c r="YU1308" s="290"/>
      <c r="YV1308" s="290"/>
      <c r="YW1308" s="290"/>
      <c r="YX1308" s="290"/>
      <c r="YY1308" s="290"/>
      <c r="YZ1308" s="290"/>
      <c r="ZA1308" s="290"/>
      <c r="ZB1308" s="290">
        <f t="shared" ref="ZB1308:ZG1310" si="2600">AA1308+AV1308+BQ1308+CL1308+DG1308+EB1308+EW1308+FR1308+GM1308+HH1308+IC1308+IX1308+JS1308+KN1308+LI1308+MD1308+MY1308+NT1308+OO1308+PJ1308+QE1308+QZ1308+RU1308+SP1308+TK1308+UF1308+VA1308+VV1308+WQ1308+XL1308+YG1308</f>
        <v>-6.34</v>
      </c>
      <c r="ZC1308" s="290">
        <f t="shared" si="2600"/>
        <v>8.82</v>
      </c>
      <c r="ZD1308" s="290">
        <f t="shared" si="2600"/>
        <v>-8.76</v>
      </c>
      <c r="ZE1308" s="290">
        <f t="shared" si="2600"/>
        <v>-4.4400000000000004</v>
      </c>
      <c r="ZF1308" s="290">
        <f t="shared" si="2600"/>
        <v>1</v>
      </c>
      <c r="ZG1308" s="290">
        <f t="shared" si="2600"/>
        <v>-15.27</v>
      </c>
    </row>
    <row r="1309" spans="1:683" ht="51.75" customHeight="1">
      <c r="A1309" s="115" t="s">
        <v>824</v>
      </c>
      <c r="B1309" s="1198"/>
      <c r="C1309" s="275" t="s">
        <v>702</v>
      </c>
      <c r="D1309" s="919"/>
      <c r="E1309" s="920"/>
      <c r="F1309" s="276"/>
      <c r="G1309" s="276"/>
      <c r="H1309" s="276"/>
      <c r="I1309" s="314"/>
      <c r="J1309" s="314"/>
      <c r="K1309" s="314"/>
      <c r="L1309" s="309" t="s">
        <v>808</v>
      </c>
      <c r="M1309" s="309" t="s">
        <v>808</v>
      </c>
      <c r="N1309" s="309" t="s">
        <v>808</v>
      </c>
      <c r="O1309" s="309" t="s">
        <v>808</v>
      </c>
      <c r="P1309" s="309" t="s">
        <v>808</v>
      </c>
      <c r="Q1309" s="309" t="s">
        <v>808</v>
      </c>
      <c r="R1309" s="309" t="s">
        <v>808</v>
      </c>
      <c r="S1309" s="309" t="s">
        <v>808</v>
      </c>
      <c r="T1309" s="309" t="s">
        <v>808</v>
      </c>
      <c r="U1309" s="309" t="s">
        <v>808</v>
      </c>
      <c r="V1309" s="309" t="s">
        <v>808</v>
      </c>
      <c r="W1309" s="309" t="s">
        <v>808</v>
      </c>
      <c r="X1309" s="309" t="s">
        <v>808</v>
      </c>
      <c r="Y1309" s="309" t="s">
        <v>808</v>
      </c>
      <c r="Z1309" s="309" t="s">
        <v>808</v>
      </c>
      <c r="AA1309" s="277"/>
      <c r="AB1309" s="277"/>
      <c r="AC1309" s="277"/>
      <c r="AD1309" s="277">
        <v>1094000</v>
      </c>
      <c r="AE1309" s="277">
        <v>1094000</v>
      </c>
      <c r="AF1309" s="277">
        <v>1094000</v>
      </c>
      <c r="AG1309" s="309" t="s">
        <v>808</v>
      </c>
      <c r="AH1309" s="309" t="s">
        <v>808</v>
      </c>
      <c r="AI1309" s="309" t="s">
        <v>808</v>
      </c>
      <c r="AJ1309" s="309" t="s">
        <v>808</v>
      </c>
      <c r="AK1309" s="309" t="s">
        <v>808</v>
      </c>
      <c r="AL1309" s="309" t="s">
        <v>808</v>
      </c>
      <c r="AM1309" s="309" t="s">
        <v>808</v>
      </c>
      <c r="AN1309" s="309" t="s">
        <v>808</v>
      </c>
      <c r="AO1309" s="309" t="s">
        <v>808</v>
      </c>
      <c r="AP1309" s="309" t="s">
        <v>808</v>
      </c>
      <c r="AQ1309" s="309" t="s">
        <v>808</v>
      </c>
      <c r="AR1309" s="309" t="s">
        <v>808</v>
      </c>
      <c r="AS1309" s="309" t="s">
        <v>808</v>
      </c>
      <c r="AT1309" s="309" t="s">
        <v>808</v>
      </c>
      <c r="AU1309" s="309" t="s">
        <v>808</v>
      </c>
      <c r="AV1309" s="277"/>
      <c r="AW1309" s="277"/>
      <c r="AX1309" s="277"/>
      <c r="AY1309" s="277">
        <v>2018800</v>
      </c>
      <c r="AZ1309" s="277">
        <v>2018800</v>
      </c>
      <c r="BA1309" s="277">
        <v>2018800</v>
      </c>
      <c r="BB1309" s="309" t="s">
        <v>808</v>
      </c>
      <c r="BC1309" s="309" t="s">
        <v>808</v>
      </c>
      <c r="BD1309" s="309" t="s">
        <v>808</v>
      </c>
      <c r="BE1309" s="309" t="s">
        <v>808</v>
      </c>
      <c r="BF1309" s="309" t="s">
        <v>808</v>
      </c>
      <c r="BG1309" s="309" t="s">
        <v>808</v>
      </c>
      <c r="BH1309" s="309" t="s">
        <v>808</v>
      </c>
      <c r="BI1309" s="309" t="s">
        <v>808</v>
      </c>
      <c r="BJ1309" s="309" t="s">
        <v>808</v>
      </c>
      <c r="BK1309" s="309" t="s">
        <v>808</v>
      </c>
      <c r="BL1309" s="309" t="s">
        <v>808</v>
      </c>
      <c r="BM1309" s="309" t="s">
        <v>808</v>
      </c>
      <c r="BN1309" s="309" t="s">
        <v>808</v>
      </c>
      <c r="BO1309" s="309" t="s">
        <v>808</v>
      </c>
      <c r="BP1309" s="309" t="s">
        <v>808</v>
      </c>
      <c r="BQ1309" s="277"/>
      <c r="BR1309" s="277"/>
      <c r="BS1309" s="277"/>
      <c r="BT1309" s="277">
        <v>588900</v>
      </c>
      <c r="BU1309" s="277">
        <v>588900</v>
      </c>
      <c r="BV1309" s="277">
        <v>588900</v>
      </c>
      <c r="BW1309" s="309" t="s">
        <v>808</v>
      </c>
      <c r="BX1309" s="309" t="s">
        <v>808</v>
      </c>
      <c r="BY1309" s="309" t="s">
        <v>808</v>
      </c>
      <c r="BZ1309" s="309" t="s">
        <v>808</v>
      </c>
      <c r="CA1309" s="309" t="s">
        <v>808</v>
      </c>
      <c r="CB1309" s="309" t="s">
        <v>808</v>
      </c>
      <c r="CC1309" s="309" t="s">
        <v>808</v>
      </c>
      <c r="CD1309" s="309" t="s">
        <v>808</v>
      </c>
      <c r="CE1309" s="309" t="s">
        <v>808</v>
      </c>
      <c r="CF1309" s="309" t="s">
        <v>808</v>
      </c>
      <c r="CG1309" s="309" t="s">
        <v>808</v>
      </c>
      <c r="CH1309" s="309" t="s">
        <v>808</v>
      </c>
      <c r="CI1309" s="309" t="s">
        <v>808</v>
      </c>
      <c r="CJ1309" s="309" t="s">
        <v>808</v>
      </c>
      <c r="CK1309" s="309" t="s">
        <v>808</v>
      </c>
      <c r="CL1309" s="277"/>
      <c r="CM1309" s="277"/>
      <c r="CN1309" s="277"/>
      <c r="CO1309" s="277">
        <v>1102400</v>
      </c>
      <c r="CP1309" s="277">
        <v>1102400</v>
      </c>
      <c r="CQ1309" s="277">
        <v>1102400</v>
      </c>
      <c r="CR1309" s="309" t="s">
        <v>808</v>
      </c>
      <c r="CS1309" s="309" t="s">
        <v>808</v>
      </c>
      <c r="CT1309" s="309" t="s">
        <v>808</v>
      </c>
      <c r="CU1309" s="309" t="s">
        <v>808</v>
      </c>
      <c r="CV1309" s="309" t="s">
        <v>808</v>
      </c>
      <c r="CW1309" s="309" t="s">
        <v>808</v>
      </c>
      <c r="CX1309" s="309" t="s">
        <v>808</v>
      </c>
      <c r="CY1309" s="309" t="s">
        <v>808</v>
      </c>
      <c r="CZ1309" s="309" t="s">
        <v>808</v>
      </c>
      <c r="DA1309" s="309" t="s">
        <v>808</v>
      </c>
      <c r="DB1309" s="309" t="s">
        <v>808</v>
      </c>
      <c r="DC1309" s="309" t="s">
        <v>808</v>
      </c>
      <c r="DD1309" s="309" t="s">
        <v>808</v>
      </c>
      <c r="DE1309" s="309" t="s">
        <v>808</v>
      </c>
      <c r="DF1309" s="309" t="s">
        <v>808</v>
      </c>
      <c r="DG1309" s="277"/>
      <c r="DH1309" s="277"/>
      <c r="DI1309" s="277"/>
      <c r="DJ1309" s="277">
        <v>1162100</v>
      </c>
      <c r="DK1309" s="277">
        <v>1162100</v>
      </c>
      <c r="DL1309" s="277">
        <v>1162100</v>
      </c>
      <c r="DM1309" s="309" t="s">
        <v>808</v>
      </c>
      <c r="DN1309" s="309" t="s">
        <v>808</v>
      </c>
      <c r="DO1309" s="309" t="s">
        <v>808</v>
      </c>
      <c r="DP1309" s="309" t="s">
        <v>808</v>
      </c>
      <c r="DQ1309" s="309" t="s">
        <v>808</v>
      </c>
      <c r="DR1309" s="309" t="s">
        <v>808</v>
      </c>
      <c r="DS1309" s="309" t="s">
        <v>808</v>
      </c>
      <c r="DT1309" s="309" t="s">
        <v>808</v>
      </c>
      <c r="DU1309" s="309" t="s">
        <v>808</v>
      </c>
      <c r="DV1309" s="309" t="s">
        <v>808</v>
      </c>
      <c r="DW1309" s="309" t="s">
        <v>808</v>
      </c>
      <c r="DX1309" s="309" t="s">
        <v>808</v>
      </c>
      <c r="DY1309" s="309" t="s">
        <v>808</v>
      </c>
      <c r="DZ1309" s="309" t="s">
        <v>808</v>
      </c>
      <c r="EA1309" s="309" t="s">
        <v>808</v>
      </c>
      <c r="EB1309" s="277"/>
      <c r="EC1309" s="277"/>
      <c r="ED1309" s="277"/>
      <c r="EE1309" s="277">
        <v>1425500</v>
      </c>
      <c r="EF1309" s="277">
        <v>1425500</v>
      </c>
      <c r="EG1309" s="277">
        <v>1425500</v>
      </c>
      <c r="EH1309" s="309" t="s">
        <v>808</v>
      </c>
      <c r="EI1309" s="309" t="s">
        <v>808</v>
      </c>
      <c r="EJ1309" s="309" t="s">
        <v>808</v>
      </c>
      <c r="EK1309" s="309" t="s">
        <v>808</v>
      </c>
      <c r="EL1309" s="309" t="s">
        <v>808</v>
      </c>
      <c r="EM1309" s="309" t="s">
        <v>808</v>
      </c>
      <c r="EN1309" s="309" t="s">
        <v>808</v>
      </c>
      <c r="EO1309" s="309" t="s">
        <v>808</v>
      </c>
      <c r="EP1309" s="309" t="s">
        <v>808</v>
      </c>
      <c r="EQ1309" s="309" t="s">
        <v>808</v>
      </c>
      <c r="ER1309" s="309" t="s">
        <v>808</v>
      </c>
      <c r="ES1309" s="309" t="s">
        <v>808</v>
      </c>
      <c r="ET1309" s="309" t="s">
        <v>808</v>
      </c>
      <c r="EU1309" s="309" t="s">
        <v>808</v>
      </c>
      <c r="EV1309" s="309" t="s">
        <v>808</v>
      </c>
      <c r="EW1309" s="277"/>
      <c r="EX1309" s="277"/>
      <c r="EY1309" s="277"/>
      <c r="EZ1309" s="277">
        <v>740400</v>
      </c>
      <c r="FA1309" s="277">
        <v>740400</v>
      </c>
      <c r="FB1309" s="277">
        <v>740400</v>
      </c>
      <c r="FC1309" s="309" t="s">
        <v>808</v>
      </c>
      <c r="FD1309" s="309" t="s">
        <v>808</v>
      </c>
      <c r="FE1309" s="309" t="s">
        <v>808</v>
      </c>
      <c r="FF1309" s="309" t="s">
        <v>808</v>
      </c>
      <c r="FG1309" s="309" t="s">
        <v>808</v>
      </c>
      <c r="FH1309" s="309" t="s">
        <v>808</v>
      </c>
      <c r="FI1309" s="309" t="s">
        <v>808</v>
      </c>
      <c r="FJ1309" s="309" t="s">
        <v>808</v>
      </c>
      <c r="FK1309" s="309" t="s">
        <v>808</v>
      </c>
      <c r="FL1309" s="309" t="s">
        <v>808</v>
      </c>
      <c r="FM1309" s="309" t="s">
        <v>808</v>
      </c>
      <c r="FN1309" s="309" t="s">
        <v>808</v>
      </c>
      <c r="FO1309" s="309" t="s">
        <v>808</v>
      </c>
      <c r="FP1309" s="309" t="s">
        <v>808</v>
      </c>
      <c r="FQ1309" s="309" t="s">
        <v>808</v>
      </c>
      <c r="FR1309" s="277"/>
      <c r="FS1309" s="277"/>
      <c r="FT1309" s="277"/>
      <c r="FU1309" s="277">
        <v>732900</v>
      </c>
      <c r="FV1309" s="277">
        <v>732900</v>
      </c>
      <c r="FW1309" s="277">
        <v>732900</v>
      </c>
      <c r="FX1309" s="309" t="s">
        <v>808</v>
      </c>
      <c r="FY1309" s="309" t="s">
        <v>808</v>
      </c>
      <c r="FZ1309" s="309" t="s">
        <v>808</v>
      </c>
      <c r="GA1309" s="309" t="s">
        <v>808</v>
      </c>
      <c r="GB1309" s="309" t="s">
        <v>808</v>
      </c>
      <c r="GC1309" s="309" t="s">
        <v>808</v>
      </c>
      <c r="GD1309" s="309" t="s">
        <v>808</v>
      </c>
      <c r="GE1309" s="309" t="s">
        <v>808</v>
      </c>
      <c r="GF1309" s="309" t="s">
        <v>808</v>
      </c>
      <c r="GG1309" s="309" t="s">
        <v>808</v>
      </c>
      <c r="GH1309" s="309" t="s">
        <v>808</v>
      </c>
      <c r="GI1309" s="309" t="s">
        <v>808</v>
      </c>
      <c r="GJ1309" s="309" t="s">
        <v>808</v>
      </c>
      <c r="GK1309" s="309" t="s">
        <v>808</v>
      </c>
      <c r="GL1309" s="309" t="s">
        <v>808</v>
      </c>
      <c r="GM1309" s="277"/>
      <c r="GN1309" s="277"/>
      <c r="GO1309" s="277"/>
      <c r="GP1309" s="277">
        <v>2206300</v>
      </c>
      <c r="GQ1309" s="277">
        <v>2206300</v>
      </c>
      <c r="GR1309" s="277">
        <v>2206300</v>
      </c>
      <c r="GS1309" s="309" t="s">
        <v>808</v>
      </c>
      <c r="GT1309" s="309" t="s">
        <v>808</v>
      </c>
      <c r="GU1309" s="309" t="s">
        <v>808</v>
      </c>
      <c r="GV1309" s="309" t="s">
        <v>808</v>
      </c>
      <c r="GW1309" s="309" t="s">
        <v>808</v>
      </c>
      <c r="GX1309" s="309" t="s">
        <v>808</v>
      </c>
      <c r="GY1309" s="309" t="s">
        <v>808</v>
      </c>
      <c r="GZ1309" s="309" t="s">
        <v>808</v>
      </c>
      <c r="HA1309" s="309" t="s">
        <v>808</v>
      </c>
      <c r="HB1309" s="309" t="s">
        <v>808</v>
      </c>
      <c r="HC1309" s="309" t="s">
        <v>808</v>
      </c>
      <c r="HD1309" s="309" t="s">
        <v>808</v>
      </c>
      <c r="HE1309" s="309" t="s">
        <v>808</v>
      </c>
      <c r="HF1309" s="309" t="s">
        <v>808</v>
      </c>
      <c r="HG1309" s="309" t="s">
        <v>808</v>
      </c>
      <c r="HH1309" s="277"/>
      <c r="HI1309" s="277"/>
      <c r="HJ1309" s="277"/>
      <c r="HK1309" s="277">
        <v>2093300</v>
      </c>
      <c r="HL1309" s="277">
        <v>2093300</v>
      </c>
      <c r="HM1309" s="277">
        <v>2093300</v>
      </c>
      <c r="HN1309" s="309" t="s">
        <v>808</v>
      </c>
      <c r="HO1309" s="309" t="s">
        <v>808</v>
      </c>
      <c r="HP1309" s="309" t="s">
        <v>808</v>
      </c>
      <c r="HQ1309" s="309" t="s">
        <v>808</v>
      </c>
      <c r="HR1309" s="309" t="s">
        <v>808</v>
      </c>
      <c r="HS1309" s="309" t="s">
        <v>808</v>
      </c>
      <c r="HT1309" s="309" t="s">
        <v>808</v>
      </c>
      <c r="HU1309" s="309" t="s">
        <v>808</v>
      </c>
      <c r="HV1309" s="309" t="s">
        <v>808</v>
      </c>
      <c r="HW1309" s="309" t="s">
        <v>808</v>
      </c>
      <c r="HX1309" s="309" t="s">
        <v>808</v>
      </c>
      <c r="HY1309" s="309" t="s">
        <v>808</v>
      </c>
      <c r="HZ1309" s="309" t="s">
        <v>808</v>
      </c>
      <c r="IA1309" s="309" t="s">
        <v>808</v>
      </c>
      <c r="IB1309" s="309" t="s">
        <v>808</v>
      </c>
      <c r="IC1309" s="277"/>
      <c r="ID1309" s="277"/>
      <c r="IE1309" s="277"/>
      <c r="IF1309" s="277">
        <v>1232900</v>
      </c>
      <c r="IG1309" s="277">
        <v>1232900</v>
      </c>
      <c r="IH1309" s="277">
        <v>1232900</v>
      </c>
      <c r="II1309" s="309" t="s">
        <v>808</v>
      </c>
      <c r="IJ1309" s="309" t="s">
        <v>808</v>
      </c>
      <c r="IK1309" s="309" t="s">
        <v>808</v>
      </c>
      <c r="IL1309" s="309" t="s">
        <v>808</v>
      </c>
      <c r="IM1309" s="309" t="s">
        <v>808</v>
      </c>
      <c r="IN1309" s="309" t="s">
        <v>808</v>
      </c>
      <c r="IO1309" s="309" t="s">
        <v>808</v>
      </c>
      <c r="IP1309" s="309" t="s">
        <v>808</v>
      </c>
      <c r="IQ1309" s="309" t="s">
        <v>808</v>
      </c>
      <c r="IR1309" s="309" t="s">
        <v>808</v>
      </c>
      <c r="IS1309" s="309" t="s">
        <v>808</v>
      </c>
      <c r="IT1309" s="309" t="s">
        <v>808</v>
      </c>
      <c r="IU1309" s="309" t="s">
        <v>808</v>
      </c>
      <c r="IV1309" s="309" t="s">
        <v>808</v>
      </c>
      <c r="IW1309" s="309" t="s">
        <v>808</v>
      </c>
      <c r="IX1309" s="277"/>
      <c r="IY1309" s="277"/>
      <c r="IZ1309" s="277"/>
      <c r="JA1309" s="277">
        <v>601100</v>
      </c>
      <c r="JB1309" s="277">
        <v>601100</v>
      </c>
      <c r="JC1309" s="277">
        <v>601100</v>
      </c>
      <c r="JD1309" s="309" t="s">
        <v>808</v>
      </c>
      <c r="JE1309" s="309" t="s">
        <v>808</v>
      </c>
      <c r="JF1309" s="309" t="s">
        <v>808</v>
      </c>
      <c r="JG1309" s="309" t="s">
        <v>808</v>
      </c>
      <c r="JH1309" s="309" t="s">
        <v>808</v>
      </c>
      <c r="JI1309" s="309" t="s">
        <v>808</v>
      </c>
      <c r="JJ1309" s="309" t="s">
        <v>808</v>
      </c>
      <c r="JK1309" s="309" t="s">
        <v>808</v>
      </c>
      <c r="JL1309" s="309" t="s">
        <v>808</v>
      </c>
      <c r="JM1309" s="309" t="s">
        <v>808</v>
      </c>
      <c r="JN1309" s="309" t="s">
        <v>808</v>
      </c>
      <c r="JO1309" s="309" t="s">
        <v>808</v>
      </c>
      <c r="JP1309" s="309" t="s">
        <v>808</v>
      </c>
      <c r="JQ1309" s="309" t="s">
        <v>808</v>
      </c>
      <c r="JR1309" s="309" t="s">
        <v>808</v>
      </c>
      <c r="JS1309" s="277"/>
      <c r="JT1309" s="277"/>
      <c r="JU1309" s="277"/>
      <c r="JV1309" s="277">
        <v>1305100</v>
      </c>
      <c r="JW1309" s="277">
        <v>1305100</v>
      </c>
      <c r="JX1309" s="277">
        <v>1305100</v>
      </c>
      <c r="JY1309" s="309" t="s">
        <v>808</v>
      </c>
      <c r="JZ1309" s="309" t="s">
        <v>808</v>
      </c>
      <c r="KA1309" s="309" t="s">
        <v>808</v>
      </c>
      <c r="KB1309" s="309" t="s">
        <v>808</v>
      </c>
      <c r="KC1309" s="309" t="s">
        <v>808</v>
      </c>
      <c r="KD1309" s="309" t="s">
        <v>808</v>
      </c>
      <c r="KE1309" s="309" t="s">
        <v>808</v>
      </c>
      <c r="KF1309" s="309" t="s">
        <v>808</v>
      </c>
      <c r="KG1309" s="309" t="s">
        <v>808</v>
      </c>
      <c r="KH1309" s="309" t="s">
        <v>808</v>
      </c>
      <c r="KI1309" s="309" t="s">
        <v>808</v>
      </c>
      <c r="KJ1309" s="309" t="s">
        <v>808</v>
      </c>
      <c r="KK1309" s="309" t="s">
        <v>808</v>
      </c>
      <c r="KL1309" s="309" t="s">
        <v>808</v>
      </c>
      <c r="KM1309" s="309" t="s">
        <v>808</v>
      </c>
      <c r="KN1309" s="277"/>
      <c r="KO1309" s="277"/>
      <c r="KP1309" s="277"/>
      <c r="KQ1309" s="277">
        <v>1581700</v>
      </c>
      <c r="KR1309" s="277">
        <v>1581700</v>
      </c>
      <c r="KS1309" s="277">
        <v>1581700</v>
      </c>
      <c r="KT1309" s="309" t="s">
        <v>808</v>
      </c>
      <c r="KU1309" s="309" t="s">
        <v>808</v>
      </c>
      <c r="KV1309" s="309" t="s">
        <v>808</v>
      </c>
      <c r="KW1309" s="309" t="s">
        <v>808</v>
      </c>
      <c r="KX1309" s="309" t="s">
        <v>808</v>
      </c>
      <c r="KY1309" s="309" t="s">
        <v>808</v>
      </c>
      <c r="KZ1309" s="309" t="s">
        <v>808</v>
      </c>
      <c r="LA1309" s="309" t="s">
        <v>808</v>
      </c>
      <c r="LB1309" s="309" t="s">
        <v>808</v>
      </c>
      <c r="LC1309" s="309" t="s">
        <v>808</v>
      </c>
      <c r="LD1309" s="309" t="s">
        <v>808</v>
      </c>
      <c r="LE1309" s="309" t="s">
        <v>808</v>
      </c>
      <c r="LF1309" s="309" t="s">
        <v>808</v>
      </c>
      <c r="LG1309" s="309" t="s">
        <v>808</v>
      </c>
      <c r="LH1309" s="309" t="s">
        <v>808</v>
      </c>
      <c r="LI1309" s="277"/>
      <c r="LJ1309" s="277"/>
      <c r="LK1309" s="277"/>
      <c r="LL1309" s="277">
        <v>1816200</v>
      </c>
      <c r="LM1309" s="277">
        <v>1816200</v>
      </c>
      <c r="LN1309" s="277">
        <v>1816200</v>
      </c>
      <c r="LO1309" s="309" t="s">
        <v>808</v>
      </c>
      <c r="LP1309" s="309" t="s">
        <v>808</v>
      </c>
      <c r="LQ1309" s="309" t="s">
        <v>808</v>
      </c>
      <c r="LR1309" s="309" t="s">
        <v>808</v>
      </c>
      <c r="LS1309" s="309" t="s">
        <v>808</v>
      </c>
      <c r="LT1309" s="309" t="s">
        <v>808</v>
      </c>
      <c r="LU1309" s="309" t="s">
        <v>808</v>
      </c>
      <c r="LV1309" s="309" t="s">
        <v>808</v>
      </c>
      <c r="LW1309" s="309" t="s">
        <v>808</v>
      </c>
      <c r="LX1309" s="309" t="s">
        <v>808</v>
      </c>
      <c r="LY1309" s="309" t="s">
        <v>808</v>
      </c>
      <c r="LZ1309" s="309" t="s">
        <v>808</v>
      </c>
      <c r="MA1309" s="309" t="s">
        <v>808</v>
      </c>
      <c r="MB1309" s="309" t="s">
        <v>808</v>
      </c>
      <c r="MC1309" s="309" t="s">
        <v>808</v>
      </c>
      <c r="MD1309" s="277"/>
      <c r="ME1309" s="277"/>
      <c r="MF1309" s="277"/>
      <c r="MG1309" s="277">
        <v>2010100</v>
      </c>
      <c r="MH1309" s="277">
        <v>2010100</v>
      </c>
      <c r="MI1309" s="277">
        <v>2010100</v>
      </c>
      <c r="MJ1309" s="309" t="s">
        <v>808</v>
      </c>
      <c r="MK1309" s="309" t="s">
        <v>808</v>
      </c>
      <c r="ML1309" s="309" t="s">
        <v>808</v>
      </c>
      <c r="MM1309" s="309" t="s">
        <v>808</v>
      </c>
      <c r="MN1309" s="309" t="s">
        <v>808</v>
      </c>
      <c r="MO1309" s="309" t="s">
        <v>808</v>
      </c>
      <c r="MP1309" s="309" t="s">
        <v>808</v>
      </c>
      <c r="MQ1309" s="309" t="s">
        <v>808</v>
      </c>
      <c r="MR1309" s="309" t="s">
        <v>808</v>
      </c>
      <c r="MS1309" s="309" t="s">
        <v>808</v>
      </c>
      <c r="MT1309" s="309" t="s">
        <v>808</v>
      </c>
      <c r="MU1309" s="309" t="s">
        <v>808</v>
      </c>
      <c r="MV1309" s="309" t="s">
        <v>808</v>
      </c>
      <c r="MW1309" s="309" t="s">
        <v>808</v>
      </c>
      <c r="MX1309" s="309" t="s">
        <v>808</v>
      </c>
      <c r="MY1309" s="277"/>
      <c r="MZ1309" s="277"/>
      <c r="NA1309" s="277"/>
      <c r="NB1309" s="277">
        <v>1193100</v>
      </c>
      <c r="NC1309" s="277">
        <v>1193100</v>
      </c>
      <c r="ND1309" s="277">
        <v>1193100</v>
      </c>
      <c r="NE1309" s="309" t="s">
        <v>808</v>
      </c>
      <c r="NF1309" s="309" t="s">
        <v>808</v>
      </c>
      <c r="NG1309" s="309" t="s">
        <v>808</v>
      </c>
      <c r="NH1309" s="309" t="s">
        <v>808</v>
      </c>
      <c r="NI1309" s="309" t="s">
        <v>808</v>
      </c>
      <c r="NJ1309" s="309" t="s">
        <v>808</v>
      </c>
      <c r="NK1309" s="309" t="s">
        <v>808</v>
      </c>
      <c r="NL1309" s="309" t="s">
        <v>808</v>
      </c>
      <c r="NM1309" s="309" t="s">
        <v>808</v>
      </c>
      <c r="NN1309" s="309" t="s">
        <v>808</v>
      </c>
      <c r="NO1309" s="309" t="s">
        <v>808</v>
      </c>
      <c r="NP1309" s="309" t="s">
        <v>808</v>
      </c>
      <c r="NQ1309" s="309" t="s">
        <v>808</v>
      </c>
      <c r="NR1309" s="309" t="s">
        <v>808</v>
      </c>
      <c r="NS1309" s="309" t="s">
        <v>808</v>
      </c>
      <c r="NT1309" s="277"/>
      <c r="NU1309" s="277"/>
      <c r="NV1309" s="277"/>
      <c r="NW1309" s="277">
        <v>1856600</v>
      </c>
      <c r="NX1309" s="277">
        <v>1856600</v>
      </c>
      <c r="NY1309" s="277">
        <v>1856600</v>
      </c>
      <c r="NZ1309" s="309" t="s">
        <v>808</v>
      </c>
      <c r="OA1309" s="309" t="s">
        <v>808</v>
      </c>
      <c r="OB1309" s="309" t="s">
        <v>808</v>
      </c>
      <c r="OC1309" s="309" t="s">
        <v>808</v>
      </c>
      <c r="OD1309" s="309" t="s">
        <v>808</v>
      </c>
      <c r="OE1309" s="309" t="s">
        <v>808</v>
      </c>
      <c r="OF1309" s="309" t="s">
        <v>808</v>
      </c>
      <c r="OG1309" s="309" t="s">
        <v>808</v>
      </c>
      <c r="OH1309" s="309" t="s">
        <v>808</v>
      </c>
      <c r="OI1309" s="309" t="s">
        <v>808</v>
      </c>
      <c r="OJ1309" s="309" t="s">
        <v>808</v>
      </c>
      <c r="OK1309" s="309" t="s">
        <v>808</v>
      </c>
      <c r="OL1309" s="309" t="s">
        <v>808</v>
      </c>
      <c r="OM1309" s="309" t="s">
        <v>808</v>
      </c>
      <c r="ON1309" s="309" t="s">
        <v>808</v>
      </c>
      <c r="OO1309" s="277"/>
      <c r="OP1309" s="277"/>
      <c r="OQ1309" s="277"/>
      <c r="OR1309" s="277">
        <v>1062300</v>
      </c>
      <c r="OS1309" s="277">
        <v>1062300</v>
      </c>
      <c r="OT1309" s="277">
        <v>1062300</v>
      </c>
      <c r="OU1309" s="309" t="s">
        <v>808</v>
      </c>
      <c r="OV1309" s="309" t="s">
        <v>808</v>
      </c>
      <c r="OW1309" s="309" t="s">
        <v>808</v>
      </c>
      <c r="OX1309" s="309" t="s">
        <v>808</v>
      </c>
      <c r="OY1309" s="309" t="s">
        <v>808</v>
      </c>
      <c r="OZ1309" s="309" t="s">
        <v>808</v>
      </c>
      <c r="PA1309" s="309" t="s">
        <v>808</v>
      </c>
      <c r="PB1309" s="309" t="s">
        <v>808</v>
      </c>
      <c r="PC1309" s="309" t="s">
        <v>808</v>
      </c>
      <c r="PD1309" s="309" t="s">
        <v>808</v>
      </c>
      <c r="PE1309" s="309" t="s">
        <v>808</v>
      </c>
      <c r="PF1309" s="309" t="s">
        <v>808</v>
      </c>
      <c r="PG1309" s="309" t="s">
        <v>808</v>
      </c>
      <c r="PH1309" s="309" t="s">
        <v>808</v>
      </c>
      <c r="PI1309" s="309" t="s">
        <v>808</v>
      </c>
      <c r="PJ1309" s="277"/>
      <c r="PK1309" s="277"/>
      <c r="PL1309" s="277"/>
      <c r="PM1309" s="277">
        <v>2033900</v>
      </c>
      <c r="PN1309" s="277">
        <v>2033900</v>
      </c>
      <c r="PO1309" s="277">
        <v>2033900</v>
      </c>
      <c r="PP1309" s="309" t="s">
        <v>808</v>
      </c>
      <c r="PQ1309" s="309" t="s">
        <v>808</v>
      </c>
      <c r="PR1309" s="309" t="s">
        <v>808</v>
      </c>
      <c r="PS1309" s="309" t="s">
        <v>808</v>
      </c>
      <c r="PT1309" s="309" t="s">
        <v>808</v>
      </c>
      <c r="PU1309" s="309" t="s">
        <v>808</v>
      </c>
      <c r="PV1309" s="309" t="s">
        <v>808</v>
      </c>
      <c r="PW1309" s="309" t="s">
        <v>808</v>
      </c>
      <c r="PX1309" s="309" t="s">
        <v>808</v>
      </c>
      <c r="PY1309" s="309" t="s">
        <v>808</v>
      </c>
      <c r="PZ1309" s="309" t="s">
        <v>808</v>
      </c>
      <c r="QA1309" s="309" t="s">
        <v>808</v>
      </c>
      <c r="QB1309" s="309" t="s">
        <v>808</v>
      </c>
      <c r="QC1309" s="309" t="s">
        <v>808</v>
      </c>
      <c r="QD1309" s="309" t="s">
        <v>808</v>
      </c>
      <c r="QE1309" s="277"/>
      <c r="QF1309" s="277"/>
      <c r="QG1309" s="277"/>
      <c r="QH1309" s="277">
        <v>2598400</v>
      </c>
      <c r="QI1309" s="277">
        <v>2598400</v>
      </c>
      <c r="QJ1309" s="277">
        <v>2598400</v>
      </c>
      <c r="QK1309" s="309" t="s">
        <v>808</v>
      </c>
      <c r="QL1309" s="309" t="s">
        <v>808</v>
      </c>
      <c r="QM1309" s="309" t="s">
        <v>808</v>
      </c>
      <c r="QN1309" s="309" t="s">
        <v>808</v>
      </c>
      <c r="QO1309" s="309" t="s">
        <v>808</v>
      </c>
      <c r="QP1309" s="309" t="s">
        <v>808</v>
      </c>
      <c r="QQ1309" s="309" t="s">
        <v>808</v>
      </c>
      <c r="QR1309" s="309" t="s">
        <v>808</v>
      </c>
      <c r="QS1309" s="309" t="s">
        <v>808</v>
      </c>
      <c r="QT1309" s="309" t="s">
        <v>808</v>
      </c>
      <c r="QU1309" s="309" t="s">
        <v>808</v>
      </c>
      <c r="QV1309" s="309" t="s">
        <v>808</v>
      </c>
      <c r="QW1309" s="309" t="s">
        <v>808</v>
      </c>
      <c r="QX1309" s="309" t="s">
        <v>808</v>
      </c>
      <c r="QY1309" s="309" t="s">
        <v>808</v>
      </c>
      <c r="QZ1309" s="277"/>
      <c r="RA1309" s="277"/>
      <c r="RB1309" s="277"/>
      <c r="RC1309" s="277">
        <v>2903500</v>
      </c>
      <c r="RD1309" s="277">
        <v>2903500</v>
      </c>
      <c r="RE1309" s="277">
        <v>2903500</v>
      </c>
      <c r="RF1309" s="309" t="s">
        <v>808</v>
      </c>
      <c r="RG1309" s="309" t="s">
        <v>808</v>
      </c>
      <c r="RH1309" s="309" t="s">
        <v>808</v>
      </c>
      <c r="RI1309" s="309" t="s">
        <v>808</v>
      </c>
      <c r="RJ1309" s="309" t="s">
        <v>808</v>
      </c>
      <c r="RK1309" s="309" t="s">
        <v>808</v>
      </c>
      <c r="RL1309" s="309" t="s">
        <v>808</v>
      </c>
      <c r="RM1309" s="309" t="s">
        <v>808</v>
      </c>
      <c r="RN1309" s="309" t="s">
        <v>808</v>
      </c>
      <c r="RO1309" s="309" t="s">
        <v>808</v>
      </c>
      <c r="RP1309" s="309" t="s">
        <v>808</v>
      </c>
      <c r="RQ1309" s="309" t="s">
        <v>808</v>
      </c>
      <c r="RR1309" s="309" t="s">
        <v>808</v>
      </c>
      <c r="RS1309" s="309" t="s">
        <v>808</v>
      </c>
      <c r="RT1309" s="309" t="s">
        <v>808</v>
      </c>
      <c r="RU1309" s="277"/>
      <c r="RV1309" s="277"/>
      <c r="RW1309" s="277"/>
      <c r="RX1309" s="277">
        <v>1246600</v>
      </c>
      <c r="RY1309" s="277">
        <v>1246600</v>
      </c>
      <c r="RZ1309" s="277">
        <v>1246600</v>
      </c>
      <c r="SA1309" s="309" t="s">
        <v>808</v>
      </c>
      <c r="SB1309" s="309" t="s">
        <v>808</v>
      </c>
      <c r="SC1309" s="309" t="s">
        <v>808</v>
      </c>
      <c r="SD1309" s="309" t="s">
        <v>808</v>
      </c>
      <c r="SE1309" s="309" t="s">
        <v>808</v>
      </c>
      <c r="SF1309" s="309" t="s">
        <v>808</v>
      </c>
      <c r="SG1309" s="309" t="s">
        <v>808</v>
      </c>
      <c r="SH1309" s="309" t="s">
        <v>808</v>
      </c>
      <c r="SI1309" s="309" t="s">
        <v>808</v>
      </c>
      <c r="SJ1309" s="309" t="s">
        <v>808</v>
      </c>
      <c r="SK1309" s="309" t="s">
        <v>808</v>
      </c>
      <c r="SL1309" s="309" t="s">
        <v>808</v>
      </c>
      <c r="SM1309" s="309" t="s">
        <v>808</v>
      </c>
      <c r="SN1309" s="309" t="s">
        <v>808</v>
      </c>
      <c r="SO1309" s="309" t="s">
        <v>808</v>
      </c>
      <c r="SP1309" s="277"/>
      <c r="SQ1309" s="277"/>
      <c r="SR1309" s="277"/>
      <c r="SS1309" s="277">
        <v>1632300</v>
      </c>
      <c r="ST1309" s="277">
        <v>1632300</v>
      </c>
      <c r="SU1309" s="277">
        <v>1632300</v>
      </c>
      <c r="SV1309" s="309" t="s">
        <v>808</v>
      </c>
      <c r="SW1309" s="309" t="s">
        <v>808</v>
      </c>
      <c r="SX1309" s="309" t="s">
        <v>808</v>
      </c>
      <c r="SY1309" s="309" t="s">
        <v>808</v>
      </c>
      <c r="SZ1309" s="309" t="s">
        <v>808</v>
      </c>
      <c r="TA1309" s="309" t="s">
        <v>808</v>
      </c>
      <c r="TB1309" s="309" t="s">
        <v>808</v>
      </c>
      <c r="TC1309" s="309" t="s">
        <v>808</v>
      </c>
      <c r="TD1309" s="309" t="s">
        <v>808</v>
      </c>
      <c r="TE1309" s="309" t="s">
        <v>808</v>
      </c>
      <c r="TF1309" s="309" t="s">
        <v>808</v>
      </c>
      <c r="TG1309" s="309" t="s">
        <v>808</v>
      </c>
      <c r="TH1309" s="309" t="s">
        <v>808</v>
      </c>
      <c r="TI1309" s="309" t="s">
        <v>808</v>
      </c>
      <c r="TJ1309" s="309" t="s">
        <v>808</v>
      </c>
      <c r="TK1309" s="277"/>
      <c r="TL1309" s="277"/>
      <c r="TM1309" s="277"/>
      <c r="TN1309" s="277">
        <v>2624400</v>
      </c>
      <c r="TO1309" s="277">
        <v>2624400</v>
      </c>
      <c r="TP1309" s="277">
        <v>2624400</v>
      </c>
      <c r="TQ1309" s="309" t="s">
        <v>808</v>
      </c>
      <c r="TR1309" s="309" t="s">
        <v>808</v>
      </c>
      <c r="TS1309" s="309" t="s">
        <v>808</v>
      </c>
      <c r="TT1309" s="309" t="s">
        <v>808</v>
      </c>
      <c r="TU1309" s="309" t="s">
        <v>808</v>
      </c>
      <c r="TV1309" s="309" t="s">
        <v>808</v>
      </c>
      <c r="TW1309" s="309" t="s">
        <v>808</v>
      </c>
      <c r="TX1309" s="309" t="s">
        <v>808</v>
      </c>
      <c r="TY1309" s="309" t="s">
        <v>808</v>
      </c>
      <c r="TZ1309" s="309" t="s">
        <v>808</v>
      </c>
      <c r="UA1309" s="309" t="s">
        <v>808</v>
      </c>
      <c r="UB1309" s="309" t="s">
        <v>808</v>
      </c>
      <c r="UC1309" s="309" t="s">
        <v>808</v>
      </c>
      <c r="UD1309" s="309" t="s">
        <v>808</v>
      </c>
      <c r="UE1309" s="309" t="s">
        <v>808</v>
      </c>
      <c r="UF1309" s="277"/>
      <c r="UG1309" s="277"/>
      <c r="UH1309" s="277"/>
      <c r="UI1309" s="277">
        <v>2190400</v>
      </c>
      <c r="UJ1309" s="277">
        <v>2190400</v>
      </c>
      <c r="UK1309" s="277">
        <v>2190400</v>
      </c>
      <c r="UL1309" s="309" t="s">
        <v>808</v>
      </c>
      <c r="UM1309" s="309" t="s">
        <v>808</v>
      </c>
      <c r="UN1309" s="309" t="s">
        <v>808</v>
      </c>
      <c r="UO1309" s="309" t="s">
        <v>808</v>
      </c>
      <c r="UP1309" s="309" t="s">
        <v>808</v>
      </c>
      <c r="UQ1309" s="309" t="s">
        <v>808</v>
      </c>
      <c r="UR1309" s="309" t="s">
        <v>808</v>
      </c>
      <c r="US1309" s="309" t="s">
        <v>808</v>
      </c>
      <c r="UT1309" s="309" t="s">
        <v>808</v>
      </c>
      <c r="UU1309" s="309" t="s">
        <v>808</v>
      </c>
      <c r="UV1309" s="309" t="s">
        <v>808</v>
      </c>
      <c r="UW1309" s="309" t="s">
        <v>808</v>
      </c>
      <c r="UX1309" s="309" t="s">
        <v>808</v>
      </c>
      <c r="UY1309" s="309" t="s">
        <v>808</v>
      </c>
      <c r="UZ1309" s="309" t="s">
        <v>808</v>
      </c>
      <c r="VA1309" s="277"/>
      <c r="VB1309" s="277"/>
      <c r="VC1309" s="277"/>
      <c r="VD1309" s="277">
        <v>3068300</v>
      </c>
      <c r="VE1309" s="277">
        <v>3068300</v>
      </c>
      <c r="VF1309" s="277">
        <v>3068300</v>
      </c>
      <c r="VG1309" s="309" t="s">
        <v>808</v>
      </c>
      <c r="VH1309" s="309" t="s">
        <v>808</v>
      </c>
      <c r="VI1309" s="309" t="s">
        <v>808</v>
      </c>
      <c r="VJ1309" s="309" t="s">
        <v>808</v>
      </c>
      <c r="VK1309" s="309" t="s">
        <v>808</v>
      </c>
      <c r="VL1309" s="309" t="s">
        <v>808</v>
      </c>
      <c r="VM1309" s="309" t="s">
        <v>808</v>
      </c>
      <c r="VN1309" s="309" t="s">
        <v>808</v>
      </c>
      <c r="VO1309" s="309" t="s">
        <v>808</v>
      </c>
      <c r="VP1309" s="309" t="s">
        <v>808</v>
      </c>
      <c r="VQ1309" s="309" t="s">
        <v>808</v>
      </c>
      <c r="VR1309" s="309" t="s">
        <v>808</v>
      </c>
      <c r="VS1309" s="309" t="s">
        <v>808</v>
      </c>
      <c r="VT1309" s="309" t="s">
        <v>808</v>
      </c>
      <c r="VU1309" s="309" t="s">
        <v>808</v>
      </c>
      <c r="VV1309" s="277"/>
      <c r="VW1309" s="277"/>
      <c r="VX1309" s="277"/>
      <c r="VY1309" s="277">
        <v>3085600</v>
      </c>
      <c r="VZ1309" s="277">
        <v>3085600</v>
      </c>
      <c r="WA1309" s="277">
        <v>3085600</v>
      </c>
      <c r="WB1309" s="309" t="s">
        <v>808</v>
      </c>
      <c r="WC1309" s="309" t="s">
        <v>808</v>
      </c>
      <c r="WD1309" s="309" t="s">
        <v>808</v>
      </c>
      <c r="WE1309" s="309" t="s">
        <v>808</v>
      </c>
      <c r="WF1309" s="309" t="s">
        <v>808</v>
      </c>
      <c r="WG1309" s="309" t="s">
        <v>808</v>
      </c>
      <c r="WH1309" s="309" t="s">
        <v>808</v>
      </c>
      <c r="WI1309" s="309" t="s">
        <v>808</v>
      </c>
      <c r="WJ1309" s="309" t="s">
        <v>808</v>
      </c>
      <c r="WK1309" s="309" t="s">
        <v>808</v>
      </c>
      <c r="WL1309" s="309" t="s">
        <v>808</v>
      </c>
      <c r="WM1309" s="309" t="s">
        <v>808</v>
      </c>
      <c r="WN1309" s="309" t="s">
        <v>808</v>
      </c>
      <c r="WO1309" s="309" t="s">
        <v>808</v>
      </c>
      <c r="WP1309" s="309" t="s">
        <v>808</v>
      </c>
      <c r="WQ1309" s="277"/>
      <c r="WR1309" s="277"/>
      <c r="WS1309" s="277"/>
      <c r="WT1309" s="277">
        <v>2633400</v>
      </c>
      <c r="WU1309" s="277">
        <v>2633400</v>
      </c>
      <c r="WV1309" s="277">
        <v>2633400</v>
      </c>
      <c r="WW1309" s="309" t="s">
        <v>808</v>
      </c>
      <c r="WX1309" s="309" t="s">
        <v>808</v>
      </c>
      <c r="WY1309" s="309" t="s">
        <v>808</v>
      </c>
      <c r="WZ1309" s="309" t="s">
        <v>808</v>
      </c>
      <c r="XA1309" s="309" t="s">
        <v>808</v>
      </c>
      <c r="XB1309" s="309" t="s">
        <v>808</v>
      </c>
      <c r="XC1309" s="309" t="s">
        <v>808</v>
      </c>
      <c r="XD1309" s="309" t="s">
        <v>808</v>
      </c>
      <c r="XE1309" s="309" t="s">
        <v>808</v>
      </c>
      <c r="XF1309" s="309" t="s">
        <v>808</v>
      </c>
      <c r="XG1309" s="309" t="s">
        <v>808</v>
      </c>
      <c r="XH1309" s="309" t="s">
        <v>808</v>
      </c>
      <c r="XI1309" s="309" t="s">
        <v>808</v>
      </c>
      <c r="XJ1309" s="309" t="s">
        <v>808</v>
      </c>
      <c r="XK1309" s="309" t="s">
        <v>808</v>
      </c>
      <c r="XL1309" s="277"/>
      <c r="XM1309" s="277"/>
      <c r="XN1309" s="277"/>
      <c r="XO1309" s="277">
        <v>4799600</v>
      </c>
      <c r="XP1309" s="277">
        <v>4799600</v>
      </c>
      <c r="XQ1309" s="277">
        <v>4799600</v>
      </c>
      <c r="XR1309" s="309" t="s">
        <v>808</v>
      </c>
      <c r="XS1309" s="309" t="s">
        <v>808</v>
      </c>
      <c r="XT1309" s="309" t="s">
        <v>808</v>
      </c>
      <c r="XU1309" s="309" t="s">
        <v>808</v>
      </c>
      <c r="XV1309" s="309" t="s">
        <v>808</v>
      </c>
      <c r="XW1309" s="309" t="s">
        <v>808</v>
      </c>
      <c r="XX1309" s="309" t="s">
        <v>808</v>
      </c>
      <c r="XY1309" s="309" t="s">
        <v>808</v>
      </c>
      <c r="XZ1309" s="309" t="s">
        <v>808</v>
      </c>
      <c r="YA1309" s="309" t="s">
        <v>808</v>
      </c>
      <c r="YB1309" s="309" t="s">
        <v>808</v>
      </c>
      <c r="YC1309" s="309" t="s">
        <v>808</v>
      </c>
      <c r="YD1309" s="309" t="s">
        <v>808</v>
      </c>
      <c r="YE1309" s="309" t="s">
        <v>808</v>
      </c>
      <c r="YF1309" s="309" t="s">
        <v>808</v>
      </c>
      <c r="YG1309" s="277"/>
      <c r="YH1309" s="277"/>
      <c r="YI1309" s="277"/>
      <c r="YJ1309" s="277"/>
      <c r="YK1309" s="277"/>
      <c r="YL1309" s="277"/>
      <c r="YM1309" s="309" t="s">
        <v>808</v>
      </c>
      <c r="YN1309" s="309" t="s">
        <v>808</v>
      </c>
      <c r="YO1309" s="309" t="s">
        <v>808</v>
      </c>
      <c r="YP1309" s="309" t="s">
        <v>808</v>
      </c>
      <c r="YQ1309" s="309" t="s">
        <v>808</v>
      </c>
      <c r="YR1309" s="309" t="s">
        <v>808</v>
      </c>
      <c r="YS1309" s="309" t="s">
        <v>808</v>
      </c>
      <c r="YT1309" s="309" t="s">
        <v>808</v>
      </c>
      <c r="YU1309" s="309" t="s">
        <v>808</v>
      </c>
      <c r="YV1309" s="309" t="s">
        <v>808</v>
      </c>
      <c r="YW1309" s="309" t="s">
        <v>808</v>
      </c>
      <c r="YX1309" s="309" t="s">
        <v>808</v>
      </c>
      <c r="YY1309" s="309" t="s">
        <v>808</v>
      </c>
      <c r="YZ1309" s="309" t="s">
        <v>808</v>
      </c>
      <c r="ZA1309" s="309" t="s">
        <v>808</v>
      </c>
      <c r="ZB1309" s="315">
        <f t="shared" si="2600"/>
        <v>0</v>
      </c>
      <c r="ZC1309" s="315">
        <f t="shared" si="2600"/>
        <v>0</v>
      </c>
      <c r="ZD1309" s="315">
        <f t="shared" si="2600"/>
        <v>0</v>
      </c>
      <c r="ZE1309" s="315">
        <f t="shared" si="2600"/>
        <v>54640100</v>
      </c>
      <c r="ZF1309" s="315">
        <f t="shared" si="2600"/>
        <v>54640100</v>
      </c>
      <c r="ZG1309" s="315">
        <f t="shared" si="2600"/>
        <v>54640100</v>
      </c>
    </row>
    <row r="1310" spans="1:683" ht="74.25" customHeight="1">
      <c r="A1310" s="661" t="s">
        <v>825</v>
      </c>
      <c r="B1310" s="106"/>
      <c r="C1310" s="114" t="s">
        <v>703</v>
      </c>
      <c r="D1310" s="919"/>
      <c r="E1310" s="920"/>
      <c r="F1310" s="130"/>
      <c r="G1310" s="130"/>
      <c r="H1310" s="130"/>
      <c r="I1310" s="316"/>
      <c r="J1310" s="316"/>
      <c r="K1310" s="316"/>
      <c r="L1310" s="309" t="s">
        <v>808</v>
      </c>
      <c r="M1310" s="309" t="s">
        <v>808</v>
      </c>
      <c r="N1310" s="309" t="s">
        <v>808</v>
      </c>
      <c r="O1310" s="309" t="s">
        <v>808</v>
      </c>
      <c r="P1310" s="309" t="s">
        <v>808</v>
      </c>
      <c r="Q1310" s="309" t="s">
        <v>808</v>
      </c>
      <c r="R1310" s="309" t="s">
        <v>808</v>
      </c>
      <c r="S1310" s="309" t="s">
        <v>808</v>
      </c>
      <c r="T1310" s="309" t="s">
        <v>808</v>
      </c>
      <c r="U1310" s="309" t="s">
        <v>808</v>
      </c>
      <c r="V1310" s="309" t="s">
        <v>808</v>
      </c>
      <c r="W1310" s="309" t="s">
        <v>808</v>
      </c>
      <c r="X1310" s="309" t="s">
        <v>808</v>
      </c>
      <c r="Y1310" s="309" t="s">
        <v>808</v>
      </c>
      <c r="Z1310" s="309" t="s">
        <v>808</v>
      </c>
      <c r="AA1310" s="277">
        <v>23687100</v>
      </c>
      <c r="AB1310" s="277">
        <v>25230300</v>
      </c>
      <c r="AC1310" s="277">
        <v>26979000</v>
      </c>
      <c r="AD1310" s="277">
        <v>3353900</v>
      </c>
      <c r="AE1310" s="277">
        <v>2991200</v>
      </c>
      <c r="AF1310" s="277">
        <v>2859300</v>
      </c>
      <c r="AG1310" s="309" t="s">
        <v>808</v>
      </c>
      <c r="AH1310" s="309" t="s">
        <v>808</v>
      </c>
      <c r="AI1310" s="309" t="s">
        <v>808</v>
      </c>
      <c r="AJ1310" s="309" t="s">
        <v>808</v>
      </c>
      <c r="AK1310" s="309" t="s">
        <v>808</v>
      </c>
      <c r="AL1310" s="309" t="s">
        <v>808</v>
      </c>
      <c r="AM1310" s="309" t="s">
        <v>808</v>
      </c>
      <c r="AN1310" s="309" t="s">
        <v>808</v>
      </c>
      <c r="AO1310" s="309" t="s">
        <v>808</v>
      </c>
      <c r="AP1310" s="309" t="s">
        <v>808</v>
      </c>
      <c r="AQ1310" s="309" t="s">
        <v>808</v>
      </c>
      <c r="AR1310" s="309" t="s">
        <v>808</v>
      </c>
      <c r="AS1310" s="309" t="s">
        <v>808</v>
      </c>
      <c r="AT1310" s="309" t="s">
        <v>808</v>
      </c>
      <c r="AU1310" s="309" t="s">
        <v>808</v>
      </c>
      <c r="AV1310" s="277">
        <v>39089300</v>
      </c>
      <c r="AW1310" s="277">
        <v>41478100</v>
      </c>
      <c r="AX1310" s="277">
        <v>44244800</v>
      </c>
      <c r="AY1310" s="277">
        <v>7068000</v>
      </c>
      <c r="AZ1310" s="277">
        <v>6526100</v>
      </c>
      <c r="BA1310" s="277">
        <v>6231600</v>
      </c>
      <c r="BB1310" s="309" t="s">
        <v>808</v>
      </c>
      <c r="BC1310" s="309" t="s">
        <v>808</v>
      </c>
      <c r="BD1310" s="309" t="s">
        <v>808</v>
      </c>
      <c r="BE1310" s="309" t="s">
        <v>808</v>
      </c>
      <c r="BF1310" s="309" t="s">
        <v>808</v>
      </c>
      <c r="BG1310" s="309" t="s">
        <v>808</v>
      </c>
      <c r="BH1310" s="309" t="s">
        <v>808</v>
      </c>
      <c r="BI1310" s="309" t="s">
        <v>808</v>
      </c>
      <c r="BJ1310" s="309" t="s">
        <v>808</v>
      </c>
      <c r="BK1310" s="309" t="s">
        <v>808</v>
      </c>
      <c r="BL1310" s="309" t="s">
        <v>808</v>
      </c>
      <c r="BM1310" s="309" t="s">
        <v>808</v>
      </c>
      <c r="BN1310" s="309" t="s">
        <v>808</v>
      </c>
      <c r="BO1310" s="309" t="s">
        <v>808</v>
      </c>
      <c r="BP1310" s="309" t="s">
        <v>808</v>
      </c>
      <c r="BQ1310" s="277">
        <v>30277200</v>
      </c>
      <c r="BR1310" s="277">
        <v>32421000</v>
      </c>
      <c r="BS1310" s="277">
        <v>34729500</v>
      </c>
      <c r="BT1310" s="277">
        <v>2879500</v>
      </c>
      <c r="BU1310" s="277">
        <v>2537400</v>
      </c>
      <c r="BV1310" s="277">
        <v>2359700</v>
      </c>
      <c r="BW1310" s="309" t="s">
        <v>808</v>
      </c>
      <c r="BX1310" s="309" t="s">
        <v>808</v>
      </c>
      <c r="BY1310" s="309" t="s">
        <v>808</v>
      </c>
      <c r="BZ1310" s="309" t="s">
        <v>808</v>
      </c>
      <c r="CA1310" s="309" t="s">
        <v>808</v>
      </c>
      <c r="CB1310" s="309" t="s">
        <v>808</v>
      </c>
      <c r="CC1310" s="309" t="s">
        <v>808</v>
      </c>
      <c r="CD1310" s="309" t="s">
        <v>808</v>
      </c>
      <c r="CE1310" s="309" t="s">
        <v>808</v>
      </c>
      <c r="CF1310" s="309" t="s">
        <v>808</v>
      </c>
      <c r="CG1310" s="309" t="s">
        <v>808</v>
      </c>
      <c r="CH1310" s="309" t="s">
        <v>808</v>
      </c>
      <c r="CI1310" s="309" t="s">
        <v>808</v>
      </c>
      <c r="CJ1310" s="309" t="s">
        <v>808</v>
      </c>
      <c r="CK1310" s="309" t="s">
        <v>808</v>
      </c>
      <c r="CL1310" s="277">
        <v>23591600</v>
      </c>
      <c r="CM1310" s="277">
        <v>24960200</v>
      </c>
      <c r="CN1310" s="277">
        <v>26554300</v>
      </c>
      <c r="CO1310" s="277">
        <v>3997000</v>
      </c>
      <c r="CP1310" s="277">
        <v>3514500</v>
      </c>
      <c r="CQ1310" s="277">
        <v>3380900</v>
      </c>
      <c r="CR1310" s="309" t="s">
        <v>808</v>
      </c>
      <c r="CS1310" s="309" t="s">
        <v>808</v>
      </c>
      <c r="CT1310" s="309" t="s">
        <v>808</v>
      </c>
      <c r="CU1310" s="309" t="s">
        <v>808</v>
      </c>
      <c r="CV1310" s="309" t="s">
        <v>808</v>
      </c>
      <c r="CW1310" s="309" t="s">
        <v>808</v>
      </c>
      <c r="CX1310" s="309" t="s">
        <v>808</v>
      </c>
      <c r="CY1310" s="309" t="s">
        <v>808</v>
      </c>
      <c r="CZ1310" s="309" t="s">
        <v>808</v>
      </c>
      <c r="DA1310" s="309" t="s">
        <v>808</v>
      </c>
      <c r="DB1310" s="309" t="s">
        <v>808</v>
      </c>
      <c r="DC1310" s="309" t="s">
        <v>808</v>
      </c>
      <c r="DD1310" s="309" t="s">
        <v>808</v>
      </c>
      <c r="DE1310" s="309" t="s">
        <v>808</v>
      </c>
      <c r="DF1310" s="309" t="s">
        <v>808</v>
      </c>
      <c r="DG1310" s="277">
        <v>37315000</v>
      </c>
      <c r="DH1310" s="277">
        <v>39295300</v>
      </c>
      <c r="DI1310" s="277">
        <v>41613000</v>
      </c>
      <c r="DJ1310" s="277">
        <v>3728400</v>
      </c>
      <c r="DK1310" s="277">
        <v>3313500</v>
      </c>
      <c r="DL1310" s="277">
        <v>3144300</v>
      </c>
      <c r="DM1310" s="309" t="s">
        <v>808</v>
      </c>
      <c r="DN1310" s="309" t="s">
        <v>808</v>
      </c>
      <c r="DO1310" s="309" t="s">
        <v>808</v>
      </c>
      <c r="DP1310" s="309" t="s">
        <v>808</v>
      </c>
      <c r="DQ1310" s="309" t="s">
        <v>808</v>
      </c>
      <c r="DR1310" s="309" t="s">
        <v>808</v>
      </c>
      <c r="DS1310" s="309" t="s">
        <v>808</v>
      </c>
      <c r="DT1310" s="309" t="s">
        <v>808</v>
      </c>
      <c r="DU1310" s="309" t="s">
        <v>808</v>
      </c>
      <c r="DV1310" s="309" t="s">
        <v>808</v>
      </c>
      <c r="DW1310" s="309" t="s">
        <v>808</v>
      </c>
      <c r="DX1310" s="309" t="s">
        <v>808</v>
      </c>
      <c r="DY1310" s="309" t="s">
        <v>808</v>
      </c>
      <c r="DZ1310" s="309" t="s">
        <v>808</v>
      </c>
      <c r="EA1310" s="309" t="s">
        <v>808</v>
      </c>
      <c r="EB1310" s="277">
        <v>24834300</v>
      </c>
      <c r="EC1310" s="277">
        <v>26363300</v>
      </c>
      <c r="ED1310" s="277">
        <v>28130400</v>
      </c>
      <c r="EE1310" s="277">
        <v>4165700</v>
      </c>
      <c r="EF1310" s="277">
        <v>3713900</v>
      </c>
      <c r="EG1310" s="277">
        <v>3550200</v>
      </c>
      <c r="EH1310" s="309" t="s">
        <v>808</v>
      </c>
      <c r="EI1310" s="309" t="s">
        <v>808</v>
      </c>
      <c r="EJ1310" s="309" t="s">
        <v>808</v>
      </c>
      <c r="EK1310" s="309" t="s">
        <v>808</v>
      </c>
      <c r="EL1310" s="309" t="s">
        <v>808</v>
      </c>
      <c r="EM1310" s="309" t="s">
        <v>808</v>
      </c>
      <c r="EN1310" s="309" t="s">
        <v>808</v>
      </c>
      <c r="EO1310" s="309" t="s">
        <v>808</v>
      </c>
      <c r="EP1310" s="309" t="s">
        <v>808</v>
      </c>
      <c r="EQ1310" s="309" t="s">
        <v>808</v>
      </c>
      <c r="ER1310" s="309" t="s">
        <v>808</v>
      </c>
      <c r="ES1310" s="309" t="s">
        <v>808</v>
      </c>
      <c r="ET1310" s="309" t="s">
        <v>808</v>
      </c>
      <c r="EU1310" s="309" t="s">
        <v>808</v>
      </c>
      <c r="EV1310" s="309" t="s">
        <v>808</v>
      </c>
      <c r="EW1310" s="277">
        <v>25313700</v>
      </c>
      <c r="EX1310" s="277">
        <v>26919100</v>
      </c>
      <c r="EY1310" s="277">
        <v>28771500</v>
      </c>
      <c r="EZ1310" s="277">
        <v>2907500</v>
      </c>
      <c r="FA1310" s="277">
        <v>2584400</v>
      </c>
      <c r="FB1310" s="277">
        <v>2421200</v>
      </c>
      <c r="FC1310" s="309" t="s">
        <v>808</v>
      </c>
      <c r="FD1310" s="309" t="s">
        <v>808</v>
      </c>
      <c r="FE1310" s="309" t="s">
        <v>808</v>
      </c>
      <c r="FF1310" s="309" t="s">
        <v>808</v>
      </c>
      <c r="FG1310" s="309" t="s">
        <v>808</v>
      </c>
      <c r="FH1310" s="309" t="s">
        <v>808</v>
      </c>
      <c r="FI1310" s="309" t="s">
        <v>808</v>
      </c>
      <c r="FJ1310" s="309" t="s">
        <v>808</v>
      </c>
      <c r="FK1310" s="309" t="s">
        <v>808</v>
      </c>
      <c r="FL1310" s="309" t="s">
        <v>808</v>
      </c>
      <c r="FM1310" s="309" t="s">
        <v>808</v>
      </c>
      <c r="FN1310" s="309" t="s">
        <v>808</v>
      </c>
      <c r="FO1310" s="309" t="s">
        <v>808</v>
      </c>
      <c r="FP1310" s="309" t="s">
        <v>808</v>
      </c>
      <c r="FQ1310" s="309" t="s">
        <v>808</v>
      </c>
      <c r="FR1310" s="277">
        <v>30597000</v>
      </c>
      <c r="FS1310" s="277">
        <v>32455600</v>
      </c>
      <c r="FT1310" s="277">
        <v>34533100</v>
      </c>
      <c r="FU1310" s="277">
        <v>2637300</v>
      </c>
      <c r="FV1310" s="277">
        <v>2336100</v>
      </c>
      <c r="FW1310" s="277">
        <v>2145900</v>
      </c>
      <c r="FX1310" s="309" t="s">
        <v>808</v>
      </c>
      <c r="FY1310" s="309" t="s">
        <v>808</v>
      </c>
      <c r="FZ1310" s="309" t="s">
        <v>808</v>
      </c>
      <c r="GA1310" s="309" t="s">
        <v>808</v>
      </c>
      <c r="GB1310" s="309" t="s">
        <v>808</v>
      </c>
      <c r="GC1310" s="309" t="s">
        <v>808</v>
      </c>
      <c r="GD1310" s="309" t="s">
        <v>808</v>
      </c>
      <c r="GE1310" s="309" t="s">
        <v>808</v>
      </c>
      <c r="GF1310" s="309" t="s">
        <v>808</v>
      </c>
      <c r="GG1310" s="309" t="s">
        <v>808</v>
      </c>
      <c r="GH1310" s="309" t="s">
        <v>808</v>
      </c>
      <c r="GI1310" s="309" t="s">
        <v>808</v>
      </c>
      <c r="GJ1310" s="309" t="s">
        <v>808</v>
      </c>
      <c r="GK1310" s="309" t="s">
        <v>808</v>
      </c>
      <c r="GL1310" s="309" t="s">
        <v>808</v>
      </c>
      <c r="GM1310" s="277">
        <v>36015100</v>
      </c>
      <c r="GN1310" s="277">
        <v>38091100</v>
      </c>
      <c r="GO1310" s="277">
        <v>40447000</v>
      </c>
      <c r="GP1310" s="277">
        <v>5913800</v>
      </c>
      <c r="GQ1310" s="277">
        <v>5337800</v>
      </c>
      <c r="GR1310" s="277">
        <v>5004500</v>
      </c>
      <c r="GS1310" s="309" t="s">
        <v>808</v>
      </c>
      <c r="GT1310" s="309" t="s">
        <v>808</v>
      </c>
      <c r="GU1310" s="309" t="s">
        <v>808</v>
      </c>
      <c r="GV1310" s="309" t="s">
        <v>808</v>
      </c>
      <c r="GW1310" s="309" t="s">
        <v>808</v>
      </c>
      <c r="GX1310" s="309" t="s">
        <v>808</v>
      </c>
      <c r="GY1310" s="309" t="s">
        <v>808</v>
      </c>
      <c r="GZ1310" s="309" t="s">
        <v>808</v>
      </c>
      <c r="HA1310" s="309" t="s">
        <v>808</v>
      </c>
      <c r="HB1310" s="309" t="s">
        <v>808</v>
      </c>
      <c r="HC1310" s="309" t="s">
        <v>808</v>
      </c>
      <c r="HD1310" s="309" t="s">
        <v>808</v>
      </c>
      <c r="HE1310" s="309" t="s">
        <v>808</v>
      </c>
      <c r="HF1310" s="309" t="s">
        <v>808</v>
      </c>
      <c r="HG1310" s="309" t="s">
        <v>808</v>
      </c>
      <c r="HH1310" s="277">
        <v>32683100</v>
      </c>
      <c r="HI1310" s="277">
        <v>34427200</v>
      </c>
      <c r="HJ1310" s="277">
        <v>36486300</v>
      </c>
      <c r="HK1310" s="277">
        <v>4667100</v>
      </c>
      <c r="HL1310" s="277">
        <v>4241900</v>
      </c>
      <c r="HM1310" s="277">
        <v>3979700</v>
      </c>
      <c r="HN1310" s="309" t="s">
        <v>808</v>
      </c>
      <c r="HO1310" s="309" t="s">
        <v>808</v>
      </c>
      <c r="HP1310" s="309" t="s">
        <v>808</v>
      </c>
      <c r="HQ1310" s="309" t="s">
        <v>808</v>
      </c>
      <c r="HR1310" s="309" t="s">
        <v>808</v>
      </c>
      <c r="HS1310" s="309" t="s">
        <v>808</v>
      </c>
      <c r="HT1310" s="309" t="s">
        <v>808</v>
      </c>
      <c r="HU1310" s="309" t="s">
        <v>808</v>
      </c>
      <c r="HV1310" s="309" t="s">
        <v>808</v>
      </c>
      <c r="HW1310" s="309" t="s">
        <v>808</v>
      </c>
      <c r="HX1310" s="309" t="s">
        <v>808</v>
      </c>
      <c r="HY1310" s="309" t="s">
        <v>808</v>
      </c>
      <c r="HZ1310" s="309" t="s">
        <v>808</v>
      </c>
      <c r="IA1310" s="309" t="s">
        <v>808</v>
      </c>
      <c r="IB1310" s="309" t="s">
        <v>808</v>
      </c>
      <c r="IC1310" s="277">
        <v>30155800</v>
      </c>
      <c r="ID1310" s="277">
        <v>32138500</v>
      </c>
      <c r="IE1310" s="277">
        <v>34371700</v>
      </c>
      <c r="IF1310" s="277">
        <v>4280300</v>
      </c>
      <c r="IG1310" s="277">
        <v>3816800</v>
      </c>
      <c r="IH1310" s="277">
        <v>3579600</v>
      </c>
      <c r="II1310" s="309" t="s">
        <v>808</v>
      </c>
      <c r="IJ1310" s="309" t="s">
        <v>808</v>
      </c>
      <c r="IK1310" s="309" t="s">
        <v>808</v>
      </c>
      <c r="IL1310" s="309" t="s">
        <v>808</v>
      </c>
      <c r="IM1310" s="309" t="s">
        <v>808</v>
      </c>
      <c r="IN1310" s="309" t="s">
        <v>808</v>
      </c>
      <c r="IO1310" s="309" t="s">
        <v>808</v>
      </c>
      <c r="IP1310" s="309" t="s">
        <v>808</v>
      </c>
      <c r="IQ1310" s="309" t="s">
        <v>808</v>
      </c>
      <c r="IR1310" s="309" t="s">
        <v>808</v>
      </c>
      <c r="IS1310" s="309" t="s">
        <v>808</v>
      </c>
      <c r="IT1310" s="309" t="s">
        <v>808</v>
      </c>
      <c r="IU1310" s="309" t="s">
        <v>808</v>
      </c>
      <c r="IV1310" s="309" t="s">
        <v>808</v>
      </c>
      <c r="IW1310" s="309" t="s">
        <v>808</v>
      </c>
      <c r="IX1310" s="277">
        <v>21743200</v>
      </c>
      <c r="IY1310" s="277">
        <v>22733800</v>
      </c>
      <c r="IZ1310" s="277">
        <v>23951500</v>
      </c>
      <c r="JA1310" s="277">
        <v>3162100</v>
      </c>
      <c r="JB1310" s="277">
        <v>2803200</v>
      </c>
      <c r="JC1310" s="277">
        <v>2686600</v>
      </c>
      <c r="JD1310" s="309" t="s">
        <v>808</v>
      </c>
      <c r="JE1310" s="309" t="s">
        <v>808</v>
      </c>
      <c r="JF1310" s="309" t="s">
        <v>808</v>
      </c>
      <c r="JG1310" s="309" t="s">
        <v>808</v>
      </c>
      <c r="JH1310" s="309" t="s">
        <v>808</v>
      </c>
      <c r="JI1310" s="309" t="s">
        <v>808</v>
      </c>
      <c r="JJ1310" s="309" t="s">
        <v>808</v>
      </c>
      <c r="JK1310" s="309" t="s">
        <v>808</v>
      </c>
      <c r="JL1310" s="309" t="s">
        <v>808</v>
      </c>
      <c r="JM1310" s="309" t="s">
        <v>808</v>
      </c>
      <c r="JN1310" s="309" t="s">
        <v>808</v>
      </c>
      <c r="JO1310" s="309" t="s">
        <v>808</v>
      </c>
      <c r="JP1310" s="309" t="s">
        <v>808</v>
      </c>
      <c r="JQ1310" s="309" t="s">
        <v>808</v>
      </c>
      <c r="JR1310" s="309" t="s">
        <v>808</v>
      </c>
      <c r="JS1310" s="277">
        <v>31407700</v>
      </c>
      <c r="JT1310" s="277">
        <v>33162500</v>
      </c>
      <c r="JU1310" s="277">
        <v>35219000</v>
      </c>
      <c r="JV1310" s="277">
        <v>3656000</v>
      </c>
      <c r="JW1310" s="277">
        <v>3255400</v>
      </c>
      <c r="JX1310" s="277">
        <v>3023300</v>
      </c>
      <c r="JY1310" s="309" t="s">
        <v>808</v>
      </c>
      <c r="JZ1310" s="309" t="s">
        <v>808</v>
      </c>
      <c r="KA1310" s="309" t="s">
        <v>808</v>
      </c>
      <c r="KB1310" s="309" t="s">
        <v>808</v>
      </c>
      <c r="KC1310" s="309" t="s">
        <v>808</v>
      </c>
      <c r="KD1310" s="309" t="s">
        <v>808</v>
      </c>
      <c r="KE1310" s="309" t="s">
        <v>808</v>
      </c>
      <c r="KF1310" s="309" t="s">
        <v>808</v>
      </c>
      <c r="KG1310" s="309" t="s">
        <v>808</v>
      </c>
      <c r="KH1310" s="309" t="s">
        <v>808</v>
      </c>
      <c r="KI1310" s="309" t="s">
        <v>808</v>
      </c>
      <c r="KJ1310" s="309" t="s">
        <v>808</v>
      </c>
      <c r="KK1310" s="309" t="s">
        <v>808</v>
      </c>
      <c r="KL1310" s="309" t="s">
        <v>808</v>
      </c>
      <c r="KM1310" s="309" t="s">
        <v>808</v>
      </c>
      <c r="KN1310" s="277">
        <v>33842400</v>
      </c>
      <c r="KO1310" s="277">
        <v>35839100</v>
      </c>
      <c r="KP1310" s="277">
        <v>38178000</v>
      </c>
      <c r="KQ1310" s="277">
        <v>3886200</v>
      </c>
      <c r="KR1310" s="277">
        <v>3522700</v>
      </c>
      <c r="KS1310" s="277">
        <v>3320300</v>
      </c>
      <c r="KT1310" s="309" t="s">
        <v>808</v>
      </c>
      <c r="KU1310" s="309" t="s">
        <v>808</v>
      </c>
      <c r="KV1310" s="309" t="s">
        <v>808</v>
      </c>
      <c r="KW1310" s="309" t="s">
        <v>808</v>
      </c>
      <c r="KX1310" s="309" t="s">
        <v>808</v>
      </c>
      <c r="KY1310" s="309" t="s">
        <v>808</v>
      </c>
      <c r="KZ1310" s="309" t="s">
        <v>808</v>
      </c>
      <c r="LA1310" s="309" t="s">
        <v>808</v>
      </c>
      <c r="LB1310" s="309" t="s">
        <v>808</v>
      </c>
      <c r="LC1310" s="309" t="s">
        <v>808</v>
      </c>
      <c r="LD1310" s="309" t="s">
        <v>808</v>
      </c>
      <c r="LE1310" s="309" t="s">
        <v>808</v>
      </c>
      <c r="LF1310" s="309" t="s">
        <v>808</v>
      </c>
      <c r="LG1310" s="309" t="s">
        <v>808</v>
      </c>
      <c r="LH1310" s="309" t="s">
        <v>808</v>
      </c>
      <c r="LI1310" s="277">
        <v>30509700</v>
      </c>
      <c r="LJ1310" s="277">
        <v>32359200</v>
      </c>
      <c r="LK1310" s="277">
        <v>34535500</v>
      </c>
      <c r="LL1310" s="277">
        <v>6452000</v>
      </c>
      <c r="LM1310" s="277">
        <v>5715300</v>
      </c>
      <c r="LN1310" s="277">
        <v>5272400</v>
      </c>
      <c r="LO1310" s="309" t="s">
        <v>808</v>
      </c>
      <c r="LP1310" s="309" t="s">
        <v>808</v>
      </c>
      <c r="LQ1310" s="309" t="s">
        <v>808</v>
      </c>
      <c r="LR1310" s="309" t="s">
        <v>808</v>
      </c>
      <c r="LS1310" s="309" t="s">
        <v>808</v>
      </c>
      <c r="LT1310" s="309" t="s">
        <v>808</v>
      </c>
      <c r="LU1310" s="309" t="s">
        <v>808</v>
      </c>
      <c r="LV1310" s="309" t="s">
        <v>808</v>
      </c>
      <c r="LW1310" s="309" t="s">
        <v>808</v>
      </c>
      <c r="LX1310" s="309" t="s">
        <v>808</v>
      </c>
      <c r="LY1310" s="309" t="s">
        <v>808</v>
      </c>
      <c r="LZ1310" s="309" t="s">
        <v>808</v>
      </c>
      <c r="MA1310" s="309" t="s">
        <v>808</v>
      </c>
      <c r="MB1310" s="309" t="s">
        <v>808</v>
      </c>
      <c r="MC1310" s="309" t="s">
        <v>808</v>
      </c>
      <c r="MD1310" s="277">
        <v>32897200</v>
      </c>
      <c r="ME1310" s="277">
        <v>34603200</v>
      </c>
      <c r="MF1310" s="277">
        <v>36629100</v>
      </c>
      <c r="MG1310" s="277">
        <v>4881500</v>
      </c>
      <c r="MH1310" s="277">
        <v>4511100</v>
      </c>
      <c r="MI1310" s="277">
        <v>4353300</v>
      </c>
      <c r="MJ1310" s="309" t="s">
        <v>808</v>
      </c>
      <c r="MK1310" s="309" t="s">
        <v>808</v>
      </c>
      <c r="ML1310" s="309" t="s">
        <v>808</v>
      </c>
      <c r="MM1310" s="309" t="s">
        <v>808</v>
      </c>
      <c r="MN1310" s="309" t="s">
        <v>808</v>
      </c>
      <c r="MO1310" s="309" t="s">
        <v>808</v>
      </c>
      <c r="MP1310" s="309" t="s">
        <v>808</v>
      </c>
      <c r="MQ1310" s="309" t="s">
        <v>808</v>
      </c>
      <c r="MR1310" s="309" t="s">
        <v>808</v>
      </c>
      <c r="MS1310" s="309" t="s">
        <v>808</v>
      </c>
      <c r="MT1310" s="309" t="s">
        <v>808</v>
      </c>
      <c r="MU1310" s="309" t="s">
        <v>808</v>
      </c>
      <c r="MV1310" s="309" t="s">
        <v>808</v>
      </c>
      <c r="MW1310" s="309" t="s">
        <v>808</v>
      </c>
      <c r="MX1310" s="309" t="s">
        <v>808</v>
      </c>
      <c r="MY1310" s="277">
        <v>36233600</v>
      </c>
      <c r="MZ1310" s="277">
        <v>38366000</v>
      </c>
      <c r="NA1310" s="277">
        <v>40834700</v>
      </c>
      <c r="NB1310" s="277">
        <v>4675900</v>
      </c>
      <c r="NC1310" s="277">
        <v>4066700</v>
      </c>
      <c r="ND1310" s="277">
        <v>3689600</v>
      </c>
      <c r="NE1310" s="309" t="s">
        <v>808</v>
      </c>
      <c r="NF1310" s="309" t="s">
        <v>808</v>
      </c>
      <c r="NG1310" s="309" t="s">
        <v>808</v>
      </c>
      <c r="NH1310" s="309" t="s">
        <v>808</v>
      </c>
      <c r="NI1310" s="309" t="s">
        <v>808</v>
      </c>
      <c r="NJ1310" s="309" t="s">
        <v>808</v>
      </c>
      <c r="NK1310" s="309" t="s">
        <v>808</v>
      </c>
      <c r="NL1310" s="309" t="s">
        <v>808</v>
      </c>
      <c r="NM1310" s="309" t="s">
        <v>808</v>
      </c>
      <c r="NN1310" s="309" t="s">
        <v>808</v>
      </c>
      <c r="NO1310" s="309" t="s">
        <v>808</v>
      </c>
      <c r="NP1310" s="309" t="s">
        <v>808</v>
      </c>
      <c r="NQ1310" s="309" t="s">
        <v>808</v>
      </c>
      <c r="NR1310" s="309" t="s">
        <v>808</v>
      </c>
      <c r="NS1310" s="309" t="s">
        <v>808</v>
      </c>
      <c r="NT1310" s="277">
        <v>27533100</v>
      </c>
      <c r="NU1310" s="277">
        <v>29039300</v>
      </c>
      <c r="NV1310" s="277">
        <v>30792400</v>
      </c>
      <c r="NW1310" s="277">
        <v>4750200</v>
      </c>
      <c r="NX1310" s="277">
        <v>4300800</v>
      </c>
      <c r="NY1310" s="277">
        <v>4081300</v>
      </c>
      <c r="NZ1310" s="309" t="s">
        <v>808</v>
      </c>
      <c r="OA1310" s="309" t="s">
        <v>808</v>
      </c>
      <c r="OB1310" s="309" t="s">
        <v>808</v>
      </c>
      <c r="OC1310" s="309" t="s">
        <v>808</v>
      </c>
      <c r="OD1310" s="309" t="s">
        <v>808</v>
      </c>
      <c r="OE1310" s="309" t="s">
        <v>808</v>
      </c>
      <c r="OF1310" s="309" t="s">
        <v>808</v>
      </c>
      <c r="OG1310" s="309" t="s">
        <v>808</v>
      </c>
      <c r="OH1310" s="309" t="s">
        <v>808</v>
      </c>
      <c r="OI1310" s="309" t="s">
        <v>808</v>
      </c>
      <c r="OJ1310" s="309" t="s">
        <v>808</v>
      </c>
      <c r="OK1310" s="309" t="s">
        <v>808</v>
      </c>
      <c r="OL1310" s="309" t="s">
        <v>808</v>
      </c>
      <c r="OM1310" s="309" t="s">
        <v>808</v>
      </c>
      <c r="ON1310" s="309" t="s">
        <v>808</v>
      </c>
      <c r="OO1310" s="277">
        <v>22939300</v>
      </c>
      <c r="OP1310" s="277">
        <v>24296500</v>
      </c>
      <c r="OQ1310" s="277">
        <v>25899400</v>
      </c>
      <c r="OR1310" s="277">
        <v>3428300</v>
      </c>
      <c r="OS1310" s="277">
        <v>3123500</v>
      </c>
      <c r="OT1310" s="277">
        <v>3010500</v>
      </c>
      <c r="OU1310" s="309" t="s">
        <v>808</v>
      </c>
      <c r="OV1310" s="309" t="s">
        <v>808</v>
      </c>
      <c r="OW1310" s="309" t="s">
        <v>808</v>
      </c>
      <c r="OX1310" s="309" t="s">
        <v>808</v>
      </c>
      <c r="OY1310" s="309" t="s">
        <v>808</v>
      </c>
      <c r="OZ1310" s="309" t="s">
        <v>808</v>
      </c>
      <c r="PA1310" s="309" t="s">
        <v>808</v>
      </c>
      <c r="PB1310" s="309" t="s">
        <v>808</v>
      </c>
      <c r="PC1310" s="309" t="s">
        <v>808</v>
      </c>
      <c r="PD1310" s="309" t="s">
        <v>808</v>
      </c>
      <c r="PE1310" s="309" t="s">
        <v>808</v>
      </c>
      <c r="PF1310" s="309" t="s">
        <v>808</v>
      </c>
      <c r="PG1310" s="309" t="s">
        <v>808</v>
      </c>
      <c r="PH1310" s="309" t="s">
        <v>808</v>
      </c>
      <c r="PI1310" s="309" t="s">
        <v>808</v>
      </c>
      <c r="PJ1310" s="277">
        <v>31842800</v>
      </c>
      <c r="PK1310" s="277">
        <v>33821600</v>
      </c>
      <c r="PL1310" s="277">
        <v>36090800</v>
      </c>
      <c r="PM1310" s="277">
        <v>5314500</v>
      </c>
      <c r="PN1310" s="277">
        <v>4778500</v>
      </c>
      <c r="PO1310" s="277">
        <v>4415200</v>
      </c>
      <c r="PP1310" s="309" t="s">
        <v>808</v>
      </c>
      <c r="PQ1310" s="309" t="s">
        <v>808</v>
      </c>
      <c r="PR1310" s="309" t="s">
        <v>808</v>
      </c>
      <c r="PS1310" s="309" t="s">
        <v>808</v>
      </c>
      <c r="PT1310" s="309" t="s">
        <v>808</v>
      </c>
      <c r="PU1310" s="309" t="s">
        <v>808</v>
      </c>
      <c r="PV1310" s="309" t="s">
        <v>808</v>
      </c>
      <c r="PW1310" s="309" t="s">
        <v>808</v>
      </c>
      <c r="PX1310" s="309" t="s">
        <v>808</v>
      </c>
      <c r="PY1310" s="309" t="s">
        <v>808</v>
      </c>
      <c r="PZ1310" s="309" t="s">
        <v>808</v>
      </c>
      <c r="QA1310" s="309" t="s">
        <v>808</v>
      </c>
      <c r="QB1310" s="309" t="s">
        <v>808</v>
      </c>
      <c r="QC1310" s="309" t="s">
        <v>808</v>
      </c>
      <c r="QD1310" s="309" t="s">
        <v>808</v>
      </c>
      <c r="QE1310" s="277">
        <v>54542100</v>
      </c>
      <c r="QF1310" s="277">
        <v>57833700</v>
      </c>
      <c r="QG1310" s="277">
        <v>61601000</v>
      </c>
      <c r="QH1310" s="277">
        <v>9365200</v>
      </c>
      <c r="QI1310" s="277">
        <v>8362900</v>
      </c>
      <c r="QJ1310" s="277">
        <v>7904700</v>
      </c>
      <c r="QK1310" s="309" t="s">
        <v>808</v>
      </c>
      <c r="QL1310" s="309" t="s">
        <v>808</v>
      </c>
      <c r="QM1310" s="309" t="s">
        <v>808</v>
      </c>
      <c r="QN1310" s="309" t="s">
        <v>808</v>
      </c>
      <c r="QO1310" s="309" t="s">
        <v>808</v>
      </c>
      <c r="QP1310" s="309" t="s">
        <v>808</v>
      </c>
      <c r="QQ1310" s="309" t="s">
        <v>808</v>
      </c>
      <c r="QR1310" s="309" t="s">
        <v>808</v>
      </c>
      <c r="QS1310" s="309" t="s">
        <v>808</v>
      </c>
      <c r="QT1310" s="309" t="s">
        <v>808</v>
      </c>
      <c r="QU1310" s="309" t="s">
        <v>808</v>
      </c>
      <c r="QV1310" s="309" t="s">
        <v>808</v>
      </c>
      <c r="QW1310" s="309" t="s">
        <v>808</v>
      </c>
      <c r="QX1310" s="309" t="s">
        <v>808</v>
      </c>
      <c r="QY1310" s="309" t="s">
        <v>808</v>
      </c>
      <c r="QZ1310" s="277">
        <v>44012900</v>
      </c>
      <c r="RA1310" s="277">
        <v>46411100</v>
      </c>
      <c r="RB1310" s="277">
        <v>49210100</v>
      </c>
      <c r="RC1310" s="277">
        <v>6569100</v>
      </c>
      <c r="RD1310" s="277">
        <v>5948800</v>
      </c>
      <c r="RE1310" s="277">
        <v>5600800</v>
      </c>
      <c r="RF1310" s="309" t="s">
        <v>808</v>
      </c>
      <c r="RG1310" s="309" t="s">
        <v>808</v>
      </c>
      <c r="RH1310" s="309" t="s">
        <v>808</v>
      </c>
      <c r="RI1310" s="309" t="s">
        <v>808</v>
      </c>
      <c r="RJ1310" s="309" t="s">
        <v>808</v>
      </c>
      <c r="RK1310" s="309" t="s">
        <v>808</v>
      </c>
      <c r="RL1310" s="309" t="s">
        <v>808</v>
      </c>
      <c r="RM1310" s="309" t="s">
        <v>808</v>
      </c>
      <c r="RN1310" s="309" t="s">
        <v>808</v>
      </c>
      <c r="RO1310" s="309" t="s">
        <v>808</v>
      </c>
      <c r="RP1310" s="309" t="s">
        <v>808</v>
      </c>
      <c r="RQ1310" s="309" t="s">
        <v>808</v>
      </c>
      <c r="RR1310" s="309" t="s">
        <v>808</v>
      </c>
      <c r="RS1310" s="309" t="s">
        <v>808</v>
      </c>
      <c r="RT1310" s="309" t="s">
        <v>808</v>
      </c>
      <c r="RU1310" s="277">
        <v>27099200</v>
      </c>
      <c r="RV1310" s="277">
        <v>28554400</v>
      </c>
      <c r="RW1310" s="277">
        <v>30256600</v>
      </c>
      <c r="RX1310" s="277">
        <v>3613300</v>
      </c>
      <c r="RY1310" s="277">
        <v>3222700</v>
      </c>
      <c r="RZ1310" s="277">
        <v>3006000</v>
      </c>
      <c r="SA1310" s="309" t="s">
        <v>808</v>
      </c>
      <c r="SB1310" s="309" t="s">
        <v>808</v>
      </c>
      <c r="SC1310" s="309" t="s">
        <v>808</v>
      </c>
      <c r="SD1310" s="309" t="s">
        <v>808</v>
      </c>
      <c r="SE1310" s="309" t="s">
        <v>808</v>
      </c>
      <c r="SF1310" s="309" t="s">
        <v>808</v>
      </c>
      <c r="SG1310" s="309" t="s">
        <v>808</v>
      </c>
      <c r="SH1310" s="309" t="s">
        <v>808</v>
      </c>
      <c r="SI1310" s="309" t="s">
        <v>808</v>
      </c>
      <c r="SJ1310" s="309" t="s">
        <v>808</v>
      </c>
      <c r="SK1310" s="309" t="s">
        <v>808</v>
      </c>
      <c r="SL1310" s="309" t="s">
        <v>808</v>
      </c>
      <c r="SM1310" s="309" t="s">
        <v>808</v>
      </c>
      <c r="SN1310" s="309" t="s">
        <v>808</v>
      </c>
      <c r="SO1310" s="309" t="s">
        <v>808</v>
      </c>
      <c r="SP1310" s="277">
        <v>20982000</v>
      </c>
      <c r="SQ1310" s="277">
        <v>22146000</v>
      </c>
      <c r="SR1310" s="277">
        <v>23518700</v>
      </c>
      <c r="SS1310" s="277">
        <v>4431200</v>
      </c>
      <c r="ST1310" s="277">
        <v>3996400</v>
      </c>
      <c r="SU1310" s="277">
        <v>3772700</v>
      </c>
      <c r="SV1310" s="309" t="s">
        <v>808</v>
      </c>
      <c r="SW1310" s="309" t="s">
        <v>808</v>
      </c>
      <c r="SX1310" s="309" t="s">
        <v>808</v>
      </c>
      <c r="SY1310" s="309" t="s">
        <v>808</v>
      </c>
      <c r="SZ1310" s="309" t="s">
        <v>808</v>
      </c>
      <c r="TA1310" s="309" t="s">
        <v>808</v>
      </c>
      <c r="TB1310" s="309" t="s">
        <v>808</v>
      </c>
      <c r="TC1310" s="309" t="s">
        <v>808</v>
      </c>
      <c r="TD1310" s="309" t="s">
        <v>808</v>
      </c>
      <c r="TE1310" s="309" t="s">
        <v>808</v>
      </c>
      <c r="TF1310" s="309" t="s">
        <v>808</v>
      </c>
      <c r="TG1310" s="309" t="s">
        <v>808</v>
      </c>
      <c r="TH1310" s="309" t="s">
        <v>808</v>
      </c>
      <c r="TI1310" s="309" t="s">
        <v>808</v>
      </c>
      <c r="TJ1310" s="309" t="s">
        <v>808</v>
      </c>
      <c r="TK1310" s="277">
        <v>42740400</v>
      </c>
      <c r="TL1310" s="277">
        <v>45134200</v>
      </c>
      <c r="TM1310" s="277">
        <v>47916400</v>
      </c>
      <c r="TN1310" s="277">
        <v>7012700</v>
      </c>
      <c r="TO1310" s="277">
        <v>6289400</v>
      </c>
      <c r="TP1310" s="277">
        <v>5889500</v>
      </c>
      <c r="TQ1310" s="309" t="s">
        <v>808</v>
      </c>
      <c r="TR1310" s="309" t="s">
        <v>808</v>
      </c>
      <c r="TS1310" s="309" t="s">
        <v>808</v>
      </c>
      <c r="TT1310" s="309" t="s">
        <v>808</v>
      </c>
      <c r="TU1310" s="309" t="s">
        <v>808</v>
      </c>
      <c r="TV1310" s="309" t="s">
        <v>808</v>
      </c>
      <c r="TW1310" s="309" t="s">
        <v>808</v>
      </c>
      <c r="TX1310" s="309" t="s">
        <v>808</v>
      </c>
      <c r="TY1310" s="309" t="s">
        <v>808</v>
      </c>
      <c r="TZ1310" s="309" t="s">
        <v>808</v>
      </c>
      <c r="UA1310" s="309" t="s">
        <v>808</v>
      </c>
      <c r="UB1310" s="309" t="s">
        <v>808</v>
      </c>
      <c r="UC1310" s="309" t="s">
        <v>808</v>
      </c>
      <c r="UD1310" s="309" t="s">
        <v>808</v>
      </c>
      <c r="UE1310" s="309" t="s">
        <v>808</v>
      </c>
      <c r="UF1310" s="277">
        <v>24916000</v>
      </c>
      <c r="UG1310" s="277">
        <v>26298300</v>
      </c>
      <c r="UH1310" s="277">
        <v>27917000</v>
      </c>
      <c r="UI1310" s="277">
        <v>5162300</v>
      </c>
      <c r="UJ1310" s="277">
        <v>4738900</v>
      </c>
      <c r="UK1310" s="277">
        <v>4504100</v>
      </c>
      <c r="UL1310" s="309" t="s">
        <v>808</v>
      </c>
      <c r="UM1310" s="309" t="s">
        <v>808</v>
      </c>
      <c r="UN1310" s="309" t="s">
        <v>808</v>
      </c>
      <c r="UO1310" s="309" t="s">
        <v>808</v>
      </c>
      <c r="UP1310" s="309" t="s">
        <v>808</v>
      </c>
      <c r="UQ1310" s="309" t="s">
        <v>808</v>
      </c>
      <c r="UR1310" s="309" t="s">
        <v>808</v>
      </c>
      <c r="US1310" s="309" t="s">
        <v>808</v>
      </c>
      <c r="UT1310" s="309" t="s">
        <v>808</v>
      </c>
      <c r="UU1310" s="309" t="s">
        <v>808</v>
      </c>
      <c r="UV1310" s="309" t="s">
        <v>808</v>
      </c>
      <c r="UW1310" s="309" t="s">
        <v>808</v>
      </c>
      <c r="UX1310" s="309" t="s">
        <v>808</v>
      </c>
      <c r="UY1310" s="309" t="s">
        <v>808</v>
      </c>
      <c r="UZ1310" s="309" t="s">
        <v>808</v>
      </c>
      <c r="VA1310" s="277">
        <v>49526200</v>
      </c>
      <c r="VB1310" s="277">
        <v>52503100</v>
      </c>
      <c r="VC1310" s="277">
        <v>55926000</v>
      </c>
      <c r="VD1310" s="277">
        <v>6309600</v>
      </c>
      <c r="VE1310" s="277">
        <v>5794700</v>
      </c>
      <c r="VF1310" s="277">
        <v>5429400</v>
      </c>
      <c r="VG1310" s="309" t="s">
        <v>808</v>
      </c>
      <c r="VH1310" s="309" t="s">
        <v>808</v>
      </c>
      <c r="VI1310" s="309" t="s">
        <v>808</v>
      </c>
      <c r="VJ1310" s="309" t="s">
        <v>808</v>
      </c>
      <c r="VK1310" s="309" t="s">
        <v>808</v>
      </c>
      <c r="VL1310" s="309" t="s">
        <v>808</v>
      </c>
      <c r="VM1310" s="309" t="s">
        <v>808</v>
      </c>
      <c r="VN1310" s="309" t="s">
        <v>808</v>
      </c>
      <c r="VO1310" s="309" t="s">
        <v>808</v>
      </c>
      <c r="VP1310" s="309" t="s">
        <v>808</v>
      </c>
      <c r="VQ1310" s="309" t="s">
        <v>808</v>
      </c>
      <c r="VR1310" s="309" t="s">
        <v>808</v>
      </c>
      <c r="VS1310" s="309" t="s">
        <v>808</v>
      </c>
      <c r="VT1310" s="309" t="s">
        <v>808</v>
      </c>
      <c r="VU1310" s="309" t="s">
        <v>808</v>
      </c>
      <c r="VV1310" s="277">
        <v>49879900</v>
      </c>
      <c r="VW1310" s="277">
        <v>52451800</v>
      </c>
      <c r="VX1310" s="277">
        <v>55496300</v>
      </c>
      <c r="VY1310" s="277">
        <v>6894600</v>
      </c>
      <c r="VZ1310" s="277">
        <v>6312900</v>
      </c>
      <c r="WA1310" s="277">
        <v>5937500</v>
      </c>
      <c r="WB1310" s="309" t="s">
        <v>808</v>
      </c>
      <c r="WC1310" s="309" t="s">
        <v>808</v>
      </c>
      <c r="WD1310" s="309" t="s">
        <v>808</v>
      </c>
      <c r="WE1310" s="309" t="s">
        <v>808</v>
      </c>
      <c r="WF1310" s="309" t="s">
        <v>808</v>
      </c>
      <c r="WG1310" s="309" t="s">
        <v>808</v>
      </c>
      <c r="WH1310" s="309" t="s">
        <v>808</v>
      </c>
      <c r="WI1310" s="309" t="s">
        <v>808</v>
      </c>
      <c r="WJ1310" s="309" t="s">
        <v>808</v>
      </c>
      <c r="WK1310" s="309" t="s">
        <v>808</v>
      </c>
      <c r="WL1310" s="309" t="s">
        <v>808</v>
      </c>
      <c r="WM1310" s="309" t="s">
        <v>808</v>
      </c>
      <c r="WN1310" s="309" t="s">
        <v>808</v>
      </c>
      <c r="WO1310" s="309" t="s">
        <v>808</v>
      </c>
      <c r="WP1310" s="309" t="s">
        <v>808</v>
      </c>
      <c r="WQ1310" s="277">
        <v>39171000</v>
      </c>
      <c r="WR1310" s="277">
        <v>41573100</v>
      </c>
      <c r="WS1310" s="277">
        <v>44306000</v>
      </c>
      <c r="WT1310" s="277">
        <v>6298200</v>
      </c>
      <c r="WU1310" s="277">
        <v>5710400</v>
      </c>
      <c r="WV1310" s="277">
        <v>5328500</v>
      </c>
      <c r="WW1310" s="309" t="s">
        <v>808</v>
      </c>
      <c r="WX1310" s="309" t="s">
        <v>808</v>
      </c>
      <c r="WY1310" s="309" t="s">
        <v>808</v>
      </c>
      <c r="WZ1310" s="309" t="s">
        <v>808</v>
      </c>
      <c r="XA1310" s="309" t="s">
        <v>808</v>
      </c>
      <c r="XB1310" s="309" t="s">
        <v>808</v>
      </c>
      <c r="XC1310" s="309" t="s">
        <v>808</v>
      </c>
      <c r="XD1310" s="309" t="s">
        <v>808</v>
      </c>
      <c r="XE1310" s="309" t="s">
        <v>808</v>
      </c>
      <c r="XF1310" s="309" t="s">
        <v>808</v>
      </c>
      <c r="XG1310" s="309" t="s">
        <v>808</v>
      </c>
      <c r="XH1310" s="309" t="s">
        <v>808</v>
      </c>
      <c r="XI1310" s="309" t="s">
        <v>808</v>
      </c>
      <c r="XJ1310" s="309" t="s">
        <v>808</v>
      </c>
      <c r="XK1310" s="309" t="s">
        <v>808</v>
      </c>
      <c r="XL1310" s="277">
        <v>44642600</v>
      </c>
      <c r="XM1310" s="277">
        <v>47202700</v>
      </c>
      <c r="XN1310" s="277">
        <v>50142000</v>
      </c>
      <c r="XO1310" s="277">
        <v>8018300</v>
      </c>
      <c r="XP1310" s="277">
        <v>7528900</v>
      </c>
      <c r="XQ1310" s="277">
        <v>7229900</v>
      </c>
      <c r="XR1310" s="309" t="s">
        <v>808</v>
      </c>
      <c r="XS1310" s="309" t="s">
        <v>808</v>
      </c>
      <c r="XT1310" s="309" t="s">
        <v>808</v>
      </c>
      <c r="XU1310" s="309" t="s">
        <v>808</v>
      </c>
      <c r="XV1310" s="309" t="s">
        <v>808</v>
      </c>
      <c r="XW1310" s="309" t="s">
        <v>808</v>
      </c>
      <c r="XX1310" s="309" t="s">
        <v>808</v>
      </c>
      <c r="XY1310" s="309" t="s">
        <v>808</v>
      </c>
      <c r="XZ1310" s="309" t="s">
        <v>808</v>
      </c>
      <c r="YA1310" s="309" t="s">
        <v>808</v>
      </c>
      <c r="YB1310" s="309" t="s">
        <v>808</v>
      </c>
      <c r="YC1310" s="309" t="s">
        <v>808</v>
      </c>
      <c r="YD1310" s="309" t="s">
        <v>808</v>
      </c>
      <c r="YE1310" s="309" t="s">
        <v>808</v>
      </c>
      <c r="YF1310" s="309" t="s">
        <v>808</v>
      </c>
      <c r="YG1310" s="277"/>
      <c r="YH1310" s="277"/>
      <c r="YI1310" s="277"/>
      <c r="YJ1310" s="277"/>
      <c r="YK1310" s="277"/>
      <c r="YL1310" s="277"/>
      <c r="YM1310" s="309" t="s">
        <v>808</v>
      </c>
      <c r="YN1310" s="309" t="s">
        <v>808</v>
      </c>
      <c r="YO1310" s="309" t="s">
        <v>808</v>
      </c>
      <c r="YP1310" s="309" t="s">
        <v>808</v>
      </c>
      <c r="YQ1310" s="309" t="s">
        <v>808</v>
      </c>
      <c r="YR1310" s="309" t="s">
        <v>808</v>
      </c>
      <c r="YS1310" s="309" t="s">
        <v>808</v>
      </c>
      <c r="YT1310" s="309" t="s">
        <v>808</v>
      </c>
      <c r="YU1310" s="309" t="s">
        <v>808</v>
      </c>
      <c r="YV1310" s="309" t="s">
        <v>808</v>
      </c>
      <c r="YW1310" s="309" t="s">
        <v>808</v>
      </c>
      <c r="YX1310" s="309" t="s">
        <v>808</v>
      </c>
      <c r="YY1310" s="309" t="s">
        <v>808</v>
      </c>
      <c r="YZ1310" s="309" t="s">
        <v>808</v>
      </c>
      <c r="ZA1310" s="309" t="s">
        <v>808</v>
      </c>
      <c r="ZB1310" s="315">
        <f t="shared" si="2600"/>
        <v>1000020500</v>
      </c>
      <c r="ZC1310" s="315">
        <f t="shared" si="2600"/>
        <v>1058109300</v>
      </c>
      <c r="ZD1310" s="315">
        <f t="shared" si="2600"/>
        <v>1125281100</v>
      </c>
      <c r="ZE1310" s="315">
        <f t="shared" si="2600"/>
        <v>149479700</v>
      </c>
      <c r="ZF1310" s="315">
        <f t="shared" si="2600"/>
        <v>134896800</v>
      </c>
      <c r="ZG1310" s="315">
        <f t="shared" si="2600"/>
        <v>127112500</v>
      </c>
    </row>
    <row r="1312" spans="1:683" s="281" customFormat="1" ht="41.25" customHeight="1">
      <c r="A1312" s="308" t="s">
        <v>706</v>
      </c>
      <c r="B1312" s="1191"/>
      <c r="ZB1312" s="839"/>
    </row>
    <row r="1313" spans="1:683">
      <c r="A1313" s="661" t="s">
        <v>698</v>
      </c>
      <c r="B1313" s="107"/>
      <c r="C1313" s="114" t="s">
        <v>704</v>
      </c>
      <c r="D1313" s="919"/>
      <c r="E1313" s="920"/>
      <c r="F1313" s="309" t="s">
        <v>808</v>
      </c>
      <c r="G1313" s="309" t="s">
        <v>808</v>
      </c>
      <c r="H1313" s="309" t="s">
        <v>808</v>
      </c>
      <c r="I1313" s="309" t="s">
        <v>808</v>
      </c>
      <c r="J1313" s="309" t="s">
        <v>808</v>
      </c>
      <c r="K1313" s="309" t="s">
        <v>808</v>
      </c>
      <c r="L1313" s="130">
        <f t="shared" ref="L1313:T1313" si="2601">SUM(L1314:L1320)</f>
        <v>12163</v>
      </c>
      <c r="M1313" s="130">
        <f t="shared" si="2601"/>
        <v>12163</v>
      </c>
      <c r="N1313" s="130">
        <f t="shared" si="2601"/>
        <v>12163</v>
      </c>
      <c r="O1313" s="130">
        <f t="shared" si="2601"/>
        <v>116479.09</v>
      </c>
      <c r="P1313" s="130">
        <f t="shared" si="2601"/>
        <v>120242.52</v>
      </c>
      <c r="Q1313" s="130">
        <f t="shared" si="2601"/>
        <v>125106.72</v>
      </c>
      <c r="R1313" s="130">
        <f t="shared" si="2601"/>
        <v>0</v>
      </c>
      <c r="S1313" s="130">
        <f t="shared" si="2601"/>
        <v>0</v>
      </c>
      <c r="T1313" s="130">
        <f t="shared" si="2601"/>
        <v>0</v>
      </c>
      <c r="U1313" s="309" t="s">
        <v>808</v>
      </c>
      <c r="V1313" s="309" t="s">
        <v>808</v>
      </c>
      <c r="W1313" s="309" t="s">
        <v>808</v>
      </c>
      <c r="X1313" s="309" t="s">
        <v>808</v>
      </c>
      <c r="Y1313" s="309" t="s">
        <v>808</v>
      </c>
      <c r="Z1313" s="309" t="s">
        <v>808</v>
      </c>
      <c r="AA1313" s="130">
        <f t="shared" ref="AA1313:AO1313" si="2602">SUM(AA1314:AA1320)</f>
        <v>545800</v>
      </c>
      <c r="AB1313" s="130">
        <f t="shared" si="2602"/>
        <v>563399.99</v>
      </c>
      <c r="AC1313" s="130">
        <f t="shared" si="2602"/>
        <v>585999.99</v>
      </c>
      <c r="AD1313" s="130">
        <f t="shared" si="2602"/>
        <v>0</v>
      </c>
      <c r="AE1313" s="130">
        <f t="shared" si="2602"/>
        <v>0</v>
      </c>
      <c r="AF1313" s="130">
        <f t="shared" si="2602"/>
        <v>0</v>
      </c>
      <c r="AG1313" s="130">
        <f t="shared" ref="AG1313:AI1313" si="2603">SUM(AG1314:AG1320)</f>
        <v>44100</v>
      </c>
      <c r="AH1313" s="130">
        <f t="shared" si="2603"/>
        <v>44100</v>
      </c>
      <c r="AI1313" s="130">
        <f t="shared" si="2603"/>
        <v>44100</v>
      </c>
      <c r="AJ1313" s="130">
        <f t="shared" si="2602"/>
        <v>360459.75</v>
      </c>
      <c r="AK1313" s="130">
        <f t="shared" si="2602"/>
        <v>372140.65</v>
      </c>
      <c r="AL1313" s="130">
        <f t="shared" si="2602"/>
        <v>387080.75</v>
      </c>
      <c r="AM1313" s="130">
        <f t="shared" si="2602"/>
        <v>0</v>
      </c>
      <c r="AN1313" s="130">
        <f t="shared" si="2602"/>
        <v>0</v>
      </c>
      <c r="AO1313" s="130">
        <f t="shared" si="2602"/>
        <v>0</v>
      </c>
      <c r="AP1313" s="309" t="s">
        <v>808</v>
      </c>
      <c r="AQ1313" s="309" t="s">
        <v>808</v>
      </c>
      <c r="AR1313" s="309" t="s">
        <v>808</v>
      </c>
      <c r="AS1313" s="309" t="s">
        <v>808</v>
      </c>
      <c r="AT1313" s="309" t="s">
        <v>808</v>
      </c>
      <c r="AU1313" s="309" t="s">
        <v>808</v>
      </c>
      <c r="AV1313" s="130">
        <f t="shared" ref="AV1313:BJ1313" si="2604">SUM(AV1314:AV1320)</f>
        <v>673100</v>
      </c>
      <c r="AW1313" s="130">
        <f t="shared" si="2604"/>
        <v>694800</v>
      </c>
      <c r="AX1313" s="130">
        <f t="shared" si="2604"/>
        <v>722600</v>
      </c>
      <c r="AY1313" s="130">
        <f t="shared" si="2604"/>
        <v>0</v>
      </c>
      <c r="AZ1313" s="130">
        <f t="shared" si="2604"/>
        <v>0</v>
      </c>
      <c r="BA1313" s="130">
        <f t="shared" si="2604"/>
        <v>0</v>
      </c>
      <c r="BB1313" s="130">
        <f t="shared" ref="BB1313:BD1313" si="2605">SUM(BB1314:BB1320)</f>
        <v>65100</v>
      </c>
      <c r="BC1313" s="130">
        <f t="shared" si="2605"/>
        <v>65100</v>
      </c>
      <c r="BD1313" s="130">
        <f t="shared" si="2605"/>
        <v>65100</v>
      </c>
      <c r="BE1313" s="130">
        <f t="shared" si="2604"/>
        <v>281064</v>
      </c>
      <c r="BF1313" s="130">
        <f t="shared" si="2604"/>
        <v>290136</v>
      </c>
      <c r="BG1313" s="130">
        <f t="shared" si="2604"/>
        <v>302106</v>
      </c>
      <c r="BH1313" s="130">
        <f t="shared" si="2604"/>
        <v>0</v>
      </c>
      <c r="BI1313" s="130">
        <f t="shared" si="2604"/>
        <v>0</v>
      </c>
      <c r="BJ1313" s="130">
        <f t="shared" si="2604"/>
        <v>0</v>
      </c>
      <c r="BK1313" s="309" t="s">
        <v>808</v>
      </c>
      <c r="BL1313" s="309" t="s">
        <v>808</v>
      </c>
      <c r="BM1313" s="309" t="s">
        <v>808</v>
      </c>
      <c r="BN1313" s="309" t="s">
        <v>808</v>
      </c>
      <c r="BO1313" s="309" t="s">
        <v>808</v>
      </c>
      <c r="BP1313" s="309" t="s">
        <v>808</v>
      </c>
      <c r="BQ1313" s="130">
        <f t="shared" ref="BQ1313:CE1313" si="2606">SUM(BQ1314:BQ1320)</f>
        <v>199600</v>
      </c>
      <c r="BR1313" s="130">
        <f t="shared" si="2606"/>
        <v>206100</v>
      </c>
      <c r="BS1313" s="130">
        <f t="shared" si="2606"/>
        <v>214300</v>
      </c>
      <c r="BT1313" s="130">
        <f t="shared" si="2606"/>
        <v>0</v>
      </c>
      <c r="BU1313" s="130">
        <f t="shared" si="2606"/>
        <v>0</v>
      </c>
      <c r="BV1313" s="130">
        <f t="shared" si="2606"/>
        <v>0</v>
      </c>
      <c r="BW1313" s="130">
        <f t="shared" ref="BW1313:BY1313" si="2607">SUM(BW1314:BW1320)</f>
        <v>2040</v>
      </c>
      <c r="BX1313" s="130">
        <f t="shared" si="2607"/>
        <v>2040</v>
      </c>
      <c r="BY1313" s="130">
        <f t="shared" si="2607"/>
        <v>2040</v>
      </c>
      <c r="BZ1313" s="130">
        <f t="shared" si="2606"/>
        <v>10628.4</v>
      </c>
      <c r="CA1313" s="130">
        <f t="shared" si="2606"/>
        <v>10975.2</v>
      </c>
      <c r="CB1313" s="130">
        <f t="shared" si="2606"/>
        <v>11424</v>
      </c>
      <c r="CC1313" s="130">
        <f t="shared" si="2606"/>
        <v>0</v>
      </c>
      <c r="CD1313" s="130">
        <f t="shared" si="2606"/>
        <v>0</v>
      </c>
      <c r="CE1313" s="130">
        <f t="shared" si="2606"/>
        <v>0</v>
      </c>
      <c r="CF1313" s="309" t="s">
        <v>808</v>
      </c>
      <c r="CG1313" s="309" t="s">
        <v>808</v>
      </c>
      <c r="CH1313" s="309" t="s">
        <v>808</v>
      </c>
      <c r="CI1313" s="309" t="s">
        <v>808</v>
      </c>
      <c r="CJ1313" s="309" t="s">
        <v>808</v>
      </c>
      <c r="CK1313" s="309" t="s">
        <v>808</v>
      </c>
      <c r="CL1313" s="130">
        <f t="shared" ref="CL1313:CZ1313" si="2608">SUM(CL1314:CL1320)</f>
        <v>45600</v>
      </c>
      <c r="CM1313" s="130">
        <f t="shared" si="2608"/>
        <v>47000</v>
      </c>
      <c r="CN1313" s="130">
        <f t="shared" si="2608"/>
        <v>48900</v>
      </c>
      <c r="CO1313" s="130">
        <f t="shared" si="2608"/>
        <v>0</v>
      </c>
      <c r="CP1313" s="130">
        <f t="shared" si="2608"/>
        <v>0</v>
      </c>
      <c r="CQ1313" s="130">
        <f t="shared" si="2608"/>
        <v>0</v>
      </c>
      <c r="CR1313" s="130">
        <f t="shared" ref="CR1313:CT1313" si="2609">SUM(CR1314:CR1320)</f>
        <v>118650</v>
      </c>
      <c r="CS1313" s="130">
        <f t="shared" si="2609"/>
        <v>118650</v>
      </c>
      <c r="CT1313" s="130">
        <f t="shared" si="2609"/>
        <v>118650</v>
      </c>
      <c r="CU1313" s="130">
        <f t="shared" si="2608"/>
        <v>720063.4</v>
      </c>
      <c r="CV1313" s="130">
        <f t="shared" si="2608"/>
        <v>743300.95</v>
      </c>
      <c r="CW1313" s="130">
        <f t="shared" si="2608"/>
        <v>773672.2</v>
      </c>
      <c r="CX1313" s="130">
        <f t="shared" si="2608"/>
        <v>0</v>
      </c>
      <c r="CY1313" s="130">
        <f t="shared" si="2608"/>
        <v>0</v>
      </c>
      <c r="CZ1313" s="130">
        <f t="shared" si="2608"/>
        <v>0</v>
      </c>
      <c r="DA1313" s="309" t="s">
        <v>808</v>
      </c>
      <c r="DB1313" s="309" t="s">
        <v>808</v>
      </c>
      <c r="DC1313" s="309" t="s">
        <v>808</v>
      </c>
      <c r="DD1313" s="309" t="s">
        <v>808</v>
      </c>
      <c r="DE1313" s="309" t="s">
        <v>808</v>
      </c>
      <c r="DF1313" s="309" t="s">
        <v>808</v>
      </c>
      <c r="DG1313" s="130">
        <f t="shared" ref="DG1313:DU1313" si="2610">SUM(DG1314:DG1320)</f>
        <v>613900.01</v>
      </c>
      <c r="DH1313" s="130">
        <f t="shared" si="2610"/>
        <v>633700.01</v>
      </c>
      <c r="DI1313" s="130">
        <f t="shared" si="2610"/>
        <v>659100.01</v>
      </c>
      <c r="DJ1313" s="130">
        <f t="shared" si="2610"/>
        <v>0</v>
      </c>
      <c r="DK1313" s="130">
        <f t="shared" si="2610"/>
        <v>0</v>
      </c>
      <c r="DL1313" s="130">
        <f t="shared" si="2610"/>
        <v>0</v>
      </c>
      <c r="DM1313" s="130">
        <f t="shared" ref="DM1313:DO1313" si="2611">SUM(DM1314:DM1320)</f>
        <v>0</v>
      </c>
      <c r="DN1313" s="130">
        <f t="shared" si="2611"/>
        <v>0</v>
      </c>
      <c r="DO1313" s="130">
        <f t="shared" si="2611"/>
        <v>0</v>
      </c>
      <c r="DP1313" s="130">
        <f t="shared" si="2610"/>
        <v>0</v>
      </c>
      <c r="DQ1313" s="130">
        <f t="shared" si="2610"/>
        <v>0</v>
      </c>
      <c r="DR1313" s="130">
        <f t="shared" si="2610"/>
        <v>0</v>
      </c>
      <c r="DS1313" s="130">
        <f t="shared" si="2610"/>
        <v>0</v>
      </c>
      <c r="DT1313" s="130">
        <f t="shared" si="2610"/>
        <v>0</v>
      </c>
      <c r="DU1313" s="130">
        <f t="shared" si="2610"/>
        <v>0</v>
      </c>
      <c r="DV1313" s="309" t="s">
        <v>808</v>
      </c>
      <c r="DW1313" s="309" t="s">
        <v>808</v>
      </c>
      <c r="DX1313" s="309" t="s">
        <v>808</v>
      </c>
      <c r="DY1313" s="309" t="s">
        <v>808</v>
      </c>
      <c r="DZ1313" s="309" t="s">
        <v>808</v>
      </c>
      <c r="EA1313" s="309" t="s">
        <v>808</v>
      </c>
      <c r="EB1313" s="130">
        <f t="shared" ref="EB1313:EP1313" si="2612">SUM(EB1314:EB1320)</f>
        <v>0</v>
      </c>
      <c r="EC1313" s="130">
        <f t="shared" si="2612"/>
        <v>0</v>
      </c>
      <c r="ED1313" s="130">
        <f t="shared" si="2612"/>
        <v>0</v>
      </c>
      <c r="EE1313" s="130">
        <f t="shared" si="2612"/>
        <v>0</v>
      </c>
      <c r="EF1313" s="130">
        <f t="shared" si="2612"/>
        <v>0</v>
      </c>
      <c r="EG1313" s="130">
        <f t="shared" si="2612"/>
        <v>0</v>
      </c>
      <c r="EH1313" s="130">
        <f t="shared" ref="EH1313:EJ1313" si="2613">SUM(EH1314:EH1320)</f>
        <v>0</v>
      </c>
      <c r="EI1313" s="130">
        <f t="shared" si="2613"/>
        <v>0</v>
      </c>
      <c r="EJ1313" s="130">
        <f t="shared" si="2613"/>
        <v>0</v>
      </c>
      <c r="EK1313" s="130">
        <f t="shared" si="2612"/>
        <v>0</v>
      </c>
      <c r="EL1313" s="130">
        <f t="shared" si="2612"/>
        <v>0</v>
      </c>
      <c r="EM1313" s="130">
        <f t="shared" si="2612"/>
        <v>0</v>
      </c>
      <c r="EN1313" s="130">
        <f t="shared" si="2612"/>
        <v>0</v>
      </c>
      <c r="EO1313" s="130">
        <f t="shared" si="2612"/>
        <v>0</v>
      </c>
      <c r="EP1313" s="130">
        <f t="shared" si="2612"/>
        <v>0</v>
      </c>
      <c r="EQ1313" s="309" t="s">
        <v>808</v>
      </c>
      <c r="ER1313" s="309" t="s">
        <v>808</v>
      </c>
      <c r="ES1313" s="309" t="s">
        <v>808</v>
      </c>
      <c r="ET1313" s="309" t="s">
        <v>808</v>
      </c>
      <c r="EU1313" s="309" t="s">
        <v>808</v>
      </c>
      <c r="EV1313" s="309" t="s">
        <v>808</v>
      </c>
      <c r="EW1313" s="130">
        <f t="shared" ref="EW1313:FK1313" si="2614">SUM(EW1314:EW1320)</f>
        <v>0</v>
      </c>
      <c r="EX1313" s="130">
        <f t="shared" si="2614"/>
        <v>0</v>
      </c>
      <c r="EY1313" s="130">
        <f t="shared" si="2614"/>
        <v>0</v>
      </c>
      <c r="EZ1313" s="130">
        <f t="shared" si="2614"/>
        <v>0</v>
      </c>
      <c r="FA1313" s="130">
        <f t="shared" si="2614"/>
        <v>0</v>
      </c>
      <c r="FB1313" s="130">
        <f t="shared" si="2614"/>
        <v>0</v>
      </c>
      <c r="FC1313" s="130">
        <f t="shared" ref="FC1313:FE1313" si="2615">SUM(FC1314:FC1320)</f>
        <v>48300</v>
      </c>
      <c r="FD1313" s="130">
        <f t="shared" si="2615"/>
        <v>48300</v>
      </c>
      <c r="FE1313" s="130">
        <f t="shared" si="2615"/>
        <v>48300</v>
      </c>
      <c r="FF1313" s="130">
        <f t="shared" si="2614"/>
        <v>546189</v>
      </c>
      <c r="FG1313" s="130">
        <f t="shared" si="2614"/>
        <v>563850</v>
      </c>
      <c r="FH1313" s="130">
        <f t="shared" si="2614"/>
        <v>586614</v>
      </c>
      <c r="FI1313" s="130">
        <f t="shared" si="2614"/>
        <v>0</v>
      </c>
      <c r="FJ1313" s="130">
        <f t="shared" si="2614"/>
        <v>0</v>
      </c>
      <c r="FK1313" s="130">
        <f t="shared" si="2614"/>
        <v>0</v>
      </c>
      <c r="FL1313" s="309" t="s">
        <v>808</v>
      </c>
      <c r="FM1313" s="309" t="s">
        <v>808</v>
      </c>
      <c r="FN1313" s="309" t="s">
        <v>808</v>
      </c>
      <c r="FO1313" s="309" t="s">
        <v>808</v>
      </c>
      <c r="FP1313" s="309" t="s">
        <v>808</v>
      </c>
      <c r="FQ1313" s="309" t="s">
        <v>808</v>
      </c>
      <c r="FR1313" s="130">
        <f t="shared" ref="FR1313:GF1313" si="2616">SUM(FR1314:FR1320)</f>
        <v>326600.01</v>
      </c>
      <c r="FS1313" s="130">
        <f t="shared" si="2616"/>
        <v>337099.99</v>
      </c>
      <c r="FT1313" s="130">
        <f t="shared" si="2616"/>
        <v>350700</v>
      </c>
      <c r="FU1313" s="130">
        <f t="shared" si="2616"/>
        <v>0</v>
      </c>
      <c r="FV1313" s="130">
        <f t="shared" si="2616"/>
        <v>0</v>
      </c>
      <c r="FW1313" s="130">
        <f t="shared" si="2616"/>
        <v>0</v>
      </c>
      <c r="FX1313" s="130">
        <f t="shared" ref="FX1313:FZ1313" si="2617">SUM(FX1314:FX1320)</f>
        <v>15810</v>
      </c>
      <c r="FY1313" s="130">
        <f t="shared" si="2617"/>
        <v>15810</v>
      </c>
      <c r="FZ1313" s="130">
        <f t="shared" si="2617"/>
        <v>15810</v>
      </c>
      <c r="GA1313" s="130">
        <f t="shared" si="2616"/>
        <v>150042</v>
      </c>
      <c r="GB1313" s="130">
        <f t="shared" si="2616"/>
        <v>154902.29999999999</v>
      </c>
      <c r="GC1313" s="130">
        <f t="shared" si="2616"/>
        <v>161160</v>
      </c>
      <c r="GD1313" s="130">
        <f t="shared" si="2616"/>
        <v>0</v>
      </c>
      <c r="GE1313" s="130">
        <f t="shared" si="2616"/>
        <v>0</v>
      </c>
      <c r="GF1313" s="130">
        <f t="shared" si="2616"/>
        <v>0</v>
      </c>
      <c r="GG1313" s="309" t="s">
        <v>808</v>
      </c>
      <c r="GH1313" s="309" t="s">
        <v>808</v>
      </c>
      <c r="GI1313" s="309" t="s">
        <v>808</v>
      </c>
      <c r="GJ1313" s="309" t="s">
        <v>808</v>
      </c>
      <c r="GK1313" s="309" t="s">
        <v>808</v>
      </c>
      <c r="GL1313" s="309" t="s">
        <v>808</v>
      </c>
      <c r="GM1313" s="130">
        <f t="shared" ref="GM1313:HA1313" si="2618">SUM(GM1314:GM1320)</f>
        <v>273400</v>
      </c>
      <c r="GN1313" s="130">
        <f t="shared" si="2618"/>
        <v>282199.99</v>
      </c>
      <c r="GO1313" s="130">
        <f t="shared" si="2618"/>
        <v>293600</v>
      </c>
      <c r="GP1313" s="130">
        <f t="shared" si="2618"/>
        <v>0</v>
      </c>
      <c r="GQ1313" s="130">
        <f t="shared" si="2618"/>
        <v>0</v>
      </c>
      <c r="GR1313" s="130">
        <f t="shared" si="2618"/>
        <v>0</v>
      </c>
      <c r="GS1313" s="130">
        <f t="shared" ref="GS1313:GU1313" si="2619">SUM(GS1314:GS1320)</f>
        <v>14648</v>
      </c>
      <c r="GT1313" s="130">
        <f t="shared" si="2619"/>
        <v>14648</v>
      </c>
      <c r="GU1313" s="130">
        <f t="shared" si="2619"/>
        <v>14648</v>
      </c>
      <c r="GV1313" s="130">
        <f t="shared" si="2618"/>
        <v>50242.64</v>
      </c>
      <c r="GW1313" s="130">
        <f t="shared" si="2618"/>
        <v>51853.919999999998</v>
      </c>
      <c r="GX1313" s="130">
        <f t="shared" si="2618"/>
        <v>54051.12</v>
      </c>
      <c r="GY1313" s="130">
        <f t="shared" si="2618"/>
        <v>0</v>
      </c>
      <c r="GZ1313" s="130">
        <f t="shared" si="2618"/>
        <v>0</v>
      </c>
      <c r="HA1313" s="130">
        <f t="shared" si="2618"/>
        <v>0</v>
      </c>
      <c r="HB1313" s="309" t="s">
        <v>808</v>
      </c>
      <c r="HC1313" s="309" t="s">
        <v>808</v>
      </c>
      <c r="HD1313" s="309" t="s">
        <v>808</v>
      </c>
      <c r="HE1313" s="309" t="s">
        <v>808</v>
      </c>
      <c r="HF1313" s="309" t="s">
        <v>808</v>
      </c>
      <c r="HG1313" s="309" t="s">
        <v>808</v>
      </c>
      <c r="HH1313" s="130">
        <f t="shared" ref="HH1313:HV1313" si="2620">SUM(HH1314:HH1320)</f>
        <v>88100</v>
      </c>
      <c r="HI1313" s="130">
        <f t="shared" si="2620"/>
        <v>90900</v>
      </c>
      <c r="HJ1313" s="130">
        <f t="shared" si="2620"/>
        <v>94600</v>
      </c>
      <c r="HK1313" s="130">
        <f t="shared" si="2620"/>
        <v>0</v>
      </c>
      <c r="HL1313" s="130">
        <f t="shared" si="2620"/>
        <v>0</v>
      </c>
      <c r="HM1313" s="130">
        <f t="shared" si="2620"/>
        <v>0</v>
      </c>
      <c r="HN1313" s="130">
        <f t="shared" ref="HN1313:HP1313" si="2621">SUM(HN1314:HN1320)</f>
        <v>0</v>
      </c>
      <c r="HO1313" s="130">
        <f t="shared" si="2621"/>
        <v>0</v>
      </c>
      <c r="HP1313" s="130">
        <f t="shared" si="2621"/>
        <v>0</v>
      </c>
      <c r="HQ1313" s="130">
        <f t="shared" si="2620"/>
        <v>0</v>
      </c>
      <c r="HR1313" s="130">
        <f t="shared" si="2620"/>
        <v>0</v>
      </c>
      <c r="HS1313" s="130">
        <f t="shared" si="2620"/>
        <v>0</v>
      </c>
      <c r="HT1313" s="130">
        <f t="shared" si="2620"/>
        <v>0</v>
      </c>
      <c r="HU1313" s="130">
        <f t="shared" si="2620"/>
        <v>0</v>
      </c>
      <c r="HV1313" s="130">
        <f t="shared" si="2620"/>
        <v>0</v>
      </c>
      <c r="HW1313" s="309" t="s">
        <v>808</v>
      </c>
      <c r="HX1313" s="309" t="s">
        <v>808</v>
      </c>
      <c r="HY1313" s="309" t="s">
        <v>808</v>
      </c>
      <c r="HZ1313" s="309" t="s">
        <v>808</v>
      </c>
      <c r="IA1313" s="309" t="s">
        <v>808</v>
      </c>
      <c r="IB1313" s="309" t="s">
        <v>808</v>
      </c>
      <c r="IC1313" s="130">
        <f t="shared" ref="IC1313:IQ1313" si="2622">SUM(IC1314:IC1320)</f>
        <v>0</v>
      </c>
      <c r="ID1313" s="130">
        <f t="shared" si="2622"/>
        <v>0</v>
      </c>
      <c r="IE1313" s="130">
        <f t="shared" si="2622"/>
        <v>0</v>
      </c>
      <c r="IF1313" s="130">
        <f t="shared" si="2622"/>
        <v>0</v>
      </c>
      <c r="IG1313" s="130">
        <f t="shared" si="2622"/>
        <v>0</v>
      </c>
      <c r="IH1313" s="130">
        <f t="shared" si="2622"/>
        <v>0</v>
      </c>
      <c r="II1313" s="130">
        <f t="shared" ref="II1313:IK1313" si="2623">SUM(II1314:II1320)</f>
        <v>22838</v>
      </c>
      <c r="IJ1313" s="130">
        <f t="shared" si="2623"/>
        <v>22838</v>
      </c>
      <c r="IK1313" s="130">
        <f t="shared" si="2623"/>
        <v>22838</v>
      </c>
      <c r="IL1313" s="130">
        <f t="shared" si="2622"/>
        <v>125631.59</v>
      </c>
      <c r="IM1313" s="130">
        <f t="shared" si="2622"/>
        <v>129687.27</v>
      </c>
      <c r="IN1313" s="130">
        <f t="shared" si="2622"/>
        <v>135002.97</v>
      </c>
      <c r="IO1313" s="130">
        <f t="shared" si="2622"/>
        <v>0</v>
      </c>
      <c r="IP1313" s="130">
        <f t="shared" si="2622"/>
        <v>0</v>
      </c>
      <c r="IQ1313" s="130">
        <f t="shared" si="2622"/>
        <v>0</v>
      </c>
      <c r="IR1313" s="309" t="s">
        <v>808</v>
      </c>
      <c r="IS1313" s="309" t="s">
        <v>808</v>
      </c>
      <c r="IT1313" s="309" t="s">
        <v>808</v>
      </c>
      <c r="IU1313" s="309" t="s">
        <v>808</v>
      </c>
      <c r="IV1313" s="309" t="s">
        <v>808</v>
      </c>
      <c r="IW1313" s="309" t="s">
        <v>808</v>
      </c>
      <c r="IX1313" s="130">
        <f t="shared" ref="IX1313:JL1313" si="2624">SUM(IX1314:IX1320)</f>
        <v>132400</v>
      </c>
      <c r="IY1313" s="130">
        <f t="shared" si="2624"/>
        <v>136600</v>
      </c>
      <c r="IZ1313" s="130">
        <f t="shared" si="2624"/>
        <v>142100</v>
      </c>
      <c r="JA1313" s="130">
        <f t="shared" si="2624"/>
        <v>0</v>
      </c>
      <c r="JB1313" s="130">
        <f t="shared" si="2624"/>
        <v>0</v>
      </c>
      <c r="JC1313" s="130">
        <f t="shared" si="2624"/>
        <v>0</v>
      </c>
      <c r="JD1313" s="130">
        <f t="shared" ref="JD1313:JF1313" si="2625">SUM(JD1314:JD1320)</f>
        <v>42525</v>
      </c>
      <c r="JE1313" s="130">
        <f t="shared" si="2625"/>
        <v>42525</v>
      </c>
      <c r="JF1313" s="130">
        <f t="shared" si="2625"/>
        <v>42525</v>
      </c>
      <c r="JG1313" s="130">
        <f t="shared" si="2624"/>
        <v>145860.75</v>
      </c>
      <c r="JH1313" s="130">
        <f t="shared" si="2624"/>
        <v>150538.5</v>
      </c>
      <c r="JI1313" s="130">
        <f t="shared" si="2624"/>
        <v>156917.25</v>
      </c>
      <c r="JJ1313" s="130">
        <f t="shared" si="2624"/>
        <v>0</v>
      </c>
      <c r="JK1313" s="130">
        <f t="shared" si="2624"/>
        <v>0</v>
      </c>
      <c r="JL1313" s="130">
        <f t="shared" si="2624"/>
        <v>0</v>
      </c>
      <c r="JM1313" s="309" t="s">
        <v>808</v>
      </c>
      <c r="JN1313" s="309" t="s">
        <v>808</v>
      </c>
      <c r="JO1313" s="309" t="s">
        <v>808</v>
      </c>
      <c r="JP1313" s="309" t="s">
        <v>808</v>
      </c>
      <c r="JQ1313" s="309" t="s">
        <v>808</v>
      </c>
      <c r="JR1313" s="309" t="s">
        <v>808</v>
      </c>
      <c r="JS1313" s="130">
        <f t="shared" ref="JS1313:KG1313" si="2626">SUM(JS1314:JS1320)</f>
        <v>68400</v>
      </c>
      <c r="JT1313" s="130">
        <f t="shared" si="2626"/>
        <v>70600</v>
      </c>
      <c r="JU1313" s="130">
        <f t="shared" si="2626"/>
        <v>73400</v>
      </c>
      <c r="JV1313" s="130">
        <f t="shared" si="2626"/>
        <v>0</v>
      </c>
      <c r="JW1313" s="130">
        <f t="shared" si="2626"/>
        <v>0</v>
      </c>
      <c r="JX1313" s="130">
        <f t="shared" si="2626"/>
        <v>0</v>
      </c>
      <c r="JY1313" s="130">
        <f t="shared" ref="JY1313:KA1313" si="2627">SUM(JY1314:JY1320)</f>
        <v>7260</v>
      </c>
      <c r="JZ1313" s="130">
        <f t="shared" si="2627"/>
        <v>7260</v>
      </c>
      <c r="KA1313" s="130">
        <f t="shared" si="2627"/>
        <v>7260</v>
      </c>
      <c r="KB1313" s="130">
        <f t="shared" si="2626"/>
        <v>32683.200000000001</v>
      </c>
      <c r="KC1313" s="130">
        <f t="shared" si="2626"/>
        <v>33739.199999999997</v>
      </c>
      <c r="KD1313" s="130">
        <f t="shared" si="2626"/>
        <v>35125.199999999997</v>
      </c>
      <c r="KE1313" s="130">
        <f t="shared" si="2626"/>
        <v>0</v>
      </c>
      <c r="KF1313" s="130">
        <f t="shared" si="2626"/>
        <v>0</v>
      </c>
      <c r="KG1313" s="130">
        <f t="shared" si="2626"/>
        <v>0</v>
      </c>
      <c r="KH1313" s="309" t="s">
        <v>808</v>
      </c>
      <c r="KI1313" s="309" t="s">
        <v>808</v>
      </c>
      <c r="KJ1313" s="309" t="s">
        <v>808</v>
      </c>
      <c r="KK1313" s="309" t="s">
        <v>808</v>
      </c>
      <c r="KL1313" s="309" t="s">
        <v>808</v>
      </c>
      <c r="KM1313" s="309" t="s">
        <v>808</v>
      </c>
      <c r="KN1313" s="130">
        <f t="shared" ref="KN1313:LB1313" si="2628">SUM(KN1314:KN1320)</f>
        <v>160600</v>
      </c>
      <c r="KO1313" s="130">
        <f t="shared" si="2628"/>
        <v>165800</v>
      </c>
      <c r="KP1313" s="130">
        <f t="shared" si="2628"/>
        <v>172400</v>
      </c>
      <c r="KQ1313" s="130">
        <f t="shared" si="2628"/>
        <v>0</v>
      </c>
      <c r="KR1313" s="130">
        <f t="shared" si="2628"/>
        <v>0</v>
      </c>
      <c r="KS1313" s="130">
        <f t="shared" si="2628"/>
        <v>0</v>
      </c>
      <c r="KT1313" s="130">
        <f t="shared" ref="KT1313:KV1313" si="2629">SUM(KT1314:KT1320)</f>
        <v>0</v>
      </c>
      <c r="KU1313" s="130">
        <f t="shared" si="2629"/>
        <v>0</v>
      </c>
      <c r="KV1313" s="130">
        <f t="shared" si="2629"/>
        <v>0</v>
      </c>
      <c r="KW1313" s="130">
        <f t="shared" si="2628"/>
        <v>0</v>
      </c>
      <c r="KX1313" s="130">
        <f t="shared" si="2628"/>
        <v>0</v>
      </c>
      <c r="KY1313" s="130">
        <f t="shared" si="2628"/>
        <v>0</v>
      </c>
      <c r="KZ1313" s="130">
        <f t="shared" si="2628"/>
        <v>0</v>
      </c>
      <c r="LA1313" s="130">
        <f t="shared" si="2628"/>
        <v>0</v>
      </c>
      <c r="LB1313" s="130">
        <f t="shared" si="2628"/>
        <v>0</v>
      </c>
      <c r="LC1313" s="309" t="s">
        <v>808</v>
      </c>
      <c r="LD1313" s="309" t="s">
        <v>808</v>
      </c>
      <c r="LE1313" s="309" t="s">
        <v>808</v>
      </c>
      <c r="LF1313" s="309" t="s">
        <v>808</v>
      </c>
      <c r="LG1313" s="309" t="s">
        <v>808</v>
      </c>
      <c r="LH1313" s="309" t="s">
        <v>808</v>
      </c>
      <c r="LI1313" s="130">
        <f t="shared" ref="LI1313:LW1313" si="2630">SUM(LI1314:LI1320)</f>
        <v>0</v>
      </c>
      <c r="LJ1313" s="130">
        <f t="shared" si="2630"/>
        <v>0</v>
      </c>
      <c r="LK1313" s="130">
        <f t="shared" si="2630"/>
        <v>0</v>
      </c>
      <c r="LL1313" s="130">
        <f t="shared" si="2630"/>
        <v>0</v>
      </c>
      <c r="LM1313" s="130">
        <f t="shared" si="2630"/>
        <v>0</v>
      </c>
      <c r="LN1313" s="130">
        <f t="shared" si="2630"/>
        <v>0</v>
      </c>
      <c r="LO1313" s="130">
        <f t="shared" ref="LO1313:LQ1313" si="2631">SUM(LO1314:LO1320)</f>
        <v>24024</v>
      </c>
      <c r="LP1313" s="130">
        <f t="shared" si="2631"/>
        <v>24024</v>
      </c>
      <c r="LQ1313" s="130">
        <f t="shared" si="2631"/>
        <v>24024</v>
      </c>
      <c r="LR1313" s="130">
        <f t="shared" si="2630"/>
        <v>82402.320000000007</v>
      </c>
      <c r="LS1313" s="130">
        <f t="shared" si="2630"/>
        <v>85044.96</v>
      </c>
      <c r="LT1313" s="130">
        <f t="shared" si="2630"/>
        <v>88648.56</v>
      </c>
      <c r="LU1313" s="130">
        <f t="shared" si="2630"/>
        <v>0</v>
      </c>
      <c r="LV1313" s="130">
        <f t="shared" si="2630"/>
        <v>0</v>
      </c>
      <c r="LW1313" s="130">
        <f t="shared" si="2630"/>
        <v>0</v>
      </c>
      <c r="LX1313" s="309" t="s">
        <v>808</v>
      </c>
      <c r="LY1313" s="309" t="s">
        <v>808</v>
      </c>
      <c r="LZ1313" s="309" t="s">
        <v>808</v>
      </c>
      <c r="MA1313" s="309" t="s">
        <v>808</v>
      </c>
      <c r="MB1313" s="309" t="s">
        <v>808</v>
      </c>
      <c r="MC1313" s="309" t="s">
        <v>808</v>
      </c>
      <c r="MD1313" s="130">
        <f t="shared" ref="MD1313:MR1313" si="2632">SUM(MD1314:MD1320)</f>
        <v>153400</v>
      </c>
      <c r="ME1313" s="130">
        <f t="shared" si="2632"/>
        <v>158400</v>
      </c>
      <c r="MF1313" s="130">
        <f t="shared" si="2632"/>
        <v>164700</v>
      </c>
      <c r="MG1313" s="130">
        <f t="shared" si="2632"/>
        <v>0</v>
      </c>
      <c r="MH1313" s="130">
        <f t="shared" si="2632"/>
        <v>0</v>
      </c>
      <c r="MI1313" s="130">
        <f t="shared" si="2632"/>
        <v>0</v>
      </c>
      <c r="MJ1313" s="130">
        <f t="shared" ref="MJ1313:ML1313" si="2633">SUM(MJ1314:MJ1320)</f>
        <v>42840</v>
      </c>
      <c r="MK1313" s="130">
        <f t="shared" si="2633"/>
        <v>42840</v>
      </c>
      <c r="ML1313" s="130">
        <f t="shared" si="2633"/>
        <v>42840</v>
      </c>
      <c r="MM1313" s="130">
        <f t="shared" si="2632"/>
        <v>146941.20000000001</v>
      </c>
      <c r="MN1313" s="130">
        <f t="shared" si="2632"/>
        <v>151653.6</v>
      </c>
      <c r="MO1313" s="130">
        <f t="shared" si="2632"/>
        <v>158079.6</v>
      </c>
      <c r="MP1313" s="130">
        <f t="shared" si="2632"/>
        <v>0</v>
      </c>
      <c r="MQ1313" s="130">
        <f t="shared" si="2632"/>
        <v>0</v>
      </c>
      <c r="MR1313" s="130">
        <f t="shared" si="2632"/>
        <v>0</v>
      </c>
      <c r="MS1313" s="309" t="s">
        <v>808</v>
      </c>
      <c r="MT1313" s="309" t="s">
        <v>808</v>
      </c>
      <c r="MU1313" s="309" t="s">
        <v>808</v>
      </c>
      <c r="MV1313" s="309" t="s">
        <v>808</v>
      </c>
      <c r="MW1313" s="309" t="s">
        <v>808</v>
      </c>
      <c r="MX1313" s="309" t="s">
        <v>808</v>
      </c>
      <c r="MY1313" s="130">
        <f t="shared" ref="MY1313:NM1313" si="2634">SUM(MY1314:MY1320)</f>
        <v>103300</v>
      </c>
      <c r="MZ1313" s="130">
        <f t="shared" si="2634"/>
        <v>106600</v>
      </c>
      <c r="NA1313" s="130">
        <f t="shared" si="2634"/>
        <v>110900</v>
      </c>
      <c r="NB1313" s="130">
        <f t="shared" si="2634"/>
        <v>0</v>
      </c>
      <c r="NC1313" s="130">
        <f t="shared" si="2634"/>
        <v>0</v>
      </c>
      <c r="ND1313" s="130">
        <f t="shared" si="2634"/>
        <v>0</v>
      </c>
      <c r="NE1313" s="130">
        <f t="shared" ref="NE1313:NG1313" si="2635">SUM(NE1314:NE1320)</f>
        <v>0</v>
      </c>
      <c r="NF1313" s="130">
        <f t="shared" si="2635"/>
        <v>0</v>
      </c>
      <c r="NG1313" s="130">
        <f t="shared" si="2635"/>
        <v>0</v>
      </c>
      <c r="NH1313" s="130">
        <f t="shared" si="2634"/>
        <v>0</v>
      </c>
      <c r="NI1313" s="130">
        <f t="shared" si="2634"/>
        <v>0</v>
      </c>
      <c r="NJ1313" s="130">
        <f t="shared" si="2634"/>
        <v>0</v>
      </c>
      <c r="NK1313" s="130">
        <f t="shared" si="2634"/>
        <v>0</v>
      </c>
      <c r="NL1313" s="130">
        <f t="shared" si="2634"/>
        <v>0</v>
      </c>
      <c r="NM1313" s="130">
        <f t="shared" si="2634"/>
        <v>0</v>
      </c>
      <c r="NN1313" s="309" t="s">
        <v>808</v>
      </c>
      <c r="NO1313" s="309" t="s">
        <v>808</v>
      </c>
      <c r="NP1313" s="309" t="s">
        <v>808</v>
      </c>
      <c r="NQ1313" s="309" t="s">
        <v>808</v>
      </c>
      <c r="NR1313" s="309" t="s">
        <v>808</v>
      </c>
      <c r="NS1313" s="309" t="s">
        <v>808</v>
      </c>
      <c r="NT1313" s="130">
        <f t="shared" ref="NT1313:OH1313" si="2636">SUM(NT1314:NT1320)</f>
        <v>0</v>
      </c>
      <c r="NU1313" s="130">
        <f t="shared" si="2636"/>
        <v>0</v>
      </c>
      <c r="NV1313" s="130">
        <f t="shared" si="2636"/>
        <v>0</v>
      </c>
      <c r="NW1313" s="130">
        <f t="shared" si="2636"/>
        <v>0</v>
      </c>
      <c r="NX1313" s="130">
        <f t="shared" si="2636"/>
        <v>0</v>
      </c>
      <c r="NY1313" s="130">
        <f t="shared" si="2636"/>
        <v>0</v>
      </c>
      <c r="NZ1313" s="130">
        <f t="shared" ref="NZ1313:OB1313" si="2637">SUM(NZ1314:NZ1320)</f>
        <v>13320</v>
      </c>
      <c r="OA1313" s="130">
        <f t="shared" si="2637"/>
        <v>13320</v>
      </c>
      <c r="OB1313" s="130">
        <f t="shared" si="2637"/>
        <v>13320</v>
      </c>
      <c r="OC1313" s="130">
        <f t="shared" si="2636"/>
        <v>63795.6</v>
      </c>
      <c r="OD1313" s="130">
        <f t="shared" si="2636"/>
        <v>65854.8</v>
      </c>
      <c r="OE1313" s="130">
        <f t="shared" si="2636"/>
        <v>68581.8</v>
      </c>
      <c r="OF1313" s="130">
        <f t="shared" si="2636"/>
        <v>0</v>
      </c>
      <c r="OG1313" s="130">
        <f t="shared" si="2636"/>
        <v>0</v>
      </c>
      <c r="OH1313" s="130">
        <f t="shared" si="2636"/>
        <v>0</v>
      </c>
      <c r="OI1313" s="309" t="s">
        <v>808</v>
      </c>
      <c r="OJ1313" s="309" t="s">
        <v>808</v>
      </c>
      <c r="OK1313" s="309" t="s">
        <v>808</v>
      </c>
      <c r="OL1313" s="309" t="s">
        <v>808</v>
      </c>
      <c r="OM1313" s="309" t="s">
        <v>808</v>
      </c>
      <c r="ON1313" s="309" t="s">
        <v>808</v>
      </c>
      <c r="OO1313" s="130">
        <f t="shared" ref="OO1313:PC1313" si="2638">SUM(OO1314:OO1320)</f>
        <v>220300</v>
      </c>
      <c r="OP1313" s="130">
        <f t="shared" si="2638"/>
        <v>227400</v>
      </c>
      <c r="OQ1313" s="130">
        <f t="shared" si="2638"/>
        <v>236499.99</v>
      </c>
      <c r="OR1313" s="130">
        <f t="shared" si="2638"/>
        <v>0</v>
      </c>
      <c r="OS1313" s="130">
        <f t="shared" si="2638"/>
        <v>0</v>
      </c>
      <c r="OT1313" s="130">
        <f t="shared" si="2638"/>
        <v>0</v>
      </c>
      <c r="OU1313" s="130">
        <f t="shared" ref="OU1313:OW1313" si="2639">SUM(OU1314:OU1320)</f>
        <v>0</v>
      </c>
      <c r="OV1313" s="130">
        <f t="shared" si="2639"/>
        <v>0</v>
      </c>
      <c r="OW1313" s="130">
        <f t="shared" si="2639"/>
        <v>0</v>
      </c>
      <c r="OX1313" s="130">
        <f t="shared" si="2638"/>
        <v>0</v>
      </c>
      <c r="OY1313" s="130">
        <f t="shared" si="2638"/>
        <v>0</v>
      </c>
      <c r="OZ1313" s="130">
        <f t="shared" si="2638"/>
        <v>0</v>
      </c>
      <c r="PA1313" s="130">
        <f t="shared" si="2638"/>
        <v>0</v>
      </c>
      <c r="PB1313" s="130">
        <f t="shared" si="2638"/>
        <v>0</v>
      </c>
      <c r="PC1313" s="130">
        <f t="shared" si="2638"/>
        <v>0</v>
      </c>
      <c r="PD1313" s="309" t="s">
        <v>808</v>
      </c>
      <c r="PE1313" s="309" t="s">
        <v>808</v>
      </c>
      <c r="PF1313" s="309" t="s">
        <v>808</v>
      </c>
      <c r="PG1313" s="309" t="s">
        <v>808</v>
      </c>
      <c r="PH1313" s="309" t="s">
        <v>808</v>
      </c>
      <c r="PI1313" s="309" t="s">
        <v>808</v>
      </c>
      <c r="PJ1313" s="130">
        <f t="shared" ref="PJ1313:PX1313" si="2640">SUM(PJ1314:PJ1320)</f>
        <v>0</v>
      </c>
      <c r="PK1313" s="130">
        <f t="shared" si="2640"/>
        <v>0</v>
      </c>
      <c r="PL1313" s="130">
        <f t="shared" si="2640"/>
        <v>0</v>
      </c>
      <c r="PM1313" s="130">
        <f t="shared" si="2640"/>
        <v>0</v>
      </c>
      <c r="PN1313" s="130">
        <f t="shared" si="2640"/>
        <v>0</v>
      </c>
      <c r="PO1313" s="130">
        <f t="shared" si="2640"/>
        <v>0</v>
      </c>
      <c r="PP1313" s="130">
        <f t="shared" ref="PP1313:PR1313" si="2641">SUM(PP1314:PP1320)</f>
        <v>117024</v>
      </c>
      <c r="PQ1313" s="130">
        <f t="shared" si="2641"/>
        <v>117024</v>
      </c>
      <c r="PR1313" s="130">
        <f t="shared" si="2641"/>
        <v>117024</v>
      </c>
      <c r="PS1313" s="130">
        <f t="shared" si="2640"/>
        <v>488657.55</v>
      </c>
      <c r="PT1313" s="130">
        <f t="shared" si="2640"/>
        <v>504387.37</v>
      </c>
      <c r="PU1313" s="130">
        <f t="shared" si="2640"/>
        <v>525390.37</v>
      </c>
      <c r="PV1313" s="130">
        <f t="shared" si="2640"/>
        <v>0</v>
      </c>
      <c r="PW1313" s="130">
        <f t="shared" si="2640"/>
        <v>0</v>
      </c>
      <c r="PX1313" s="130">
        <f t="shared" si="2640"/>
        <v>0</v>
      </c>
      <c r="PY1313" s="309" t="s">
        <v>808</v>
      </c>
      <c r="PZ1313" s="309" t="s">
        <v>808</v>
      </c>
      <c r="QA1313" s="309" t="s">
        <v>808</v>
      </c>
      <c r="QB1313" s="309" t="s">
        <v>808</v>
      </c>
      <c r="QC1313" s="309" t="s">
        <v>808</v>
      </c>
      <c r="QD1313" s="309" t="s">
        <v>808</v>
      </c>
      <c r="QE1313" s="130">
        <f t="shared" ref="QE1313:QS1313" si="2642">SUM(QE1314:QE1320)</f>
        <v>363300</v>
      </c>
      <c r="QF1313" s="130">
        <f t="shared" si="2642"/>
        <v>375000</v>
      </c>
      <c r="QG1313" s="130">
        <f t="shared" si="2642"/>
        <v>389999.99</v>
      </c>
      <c r="QH1313" s="130">
        <f t="shared" si="2642"/>
        <v>0</v>
      </c>
      <c r="QI1313" s="130">
        <f t="shared" si="2642"/>
        <v>0</v>
      </c>
      <c r="QJ1313" s="130">
        <f t="shared" si="2642"/>
        <v>0</v>
      </c>
      <c r="QK1313" s="130">
        <f t="shared" ref="QK1313:QM1313" si="2643">SUM(QK1314:QK1320)</f>
        <v>38475</v>
      </c>
      <c r="QL1313" s="130">
        <f t="shared" si="2643"/>
        <v>38475</v>
      </c>
      <c r="QM1313" s="130">
        <f t="shared" si="2643"/>
        <v>38475</v>
      </c>
      <c r="QN1313" s="130">
        <f t="shared" si="2642"/>
        <v>131969.25</v>
      </c>
      <c r="QO1313" s="130">
        <f t="shared" si="2642"/>
        <v>136201.5</v>
      </c>
      <c r="QP1313" s="130">
        <f t="shared" si="2642"/>
        <v>141972.75</v>
      </c>
      <c r="QQ1313" s="130">
        <f t="shared" si="2642"/>
        <v>0</v>
      </c>
      <c r="QR1313" s="130">
        <f t="shared" si="2642"/>
        <v>0</v>
      </c>
      <c r="QS1313" s="130">
        <f t="shared" si="2642"/>
        <v>0</v>
      </c>
      <c r="QT1313" s="309" t="s">
        <v>808</v>
      </c>
      <c r="QU1313" s="309" t="s">
        <v>808</v>
      </c>
      <c r="QV1313" s="309" t="s">
        <v>808</v>
      </c>
      <c r="QW1313" s="309" t="s">
        <v>808</v>
      </c>
      <c r="QX1313" s="309" t="s">
        <v>808</v>
      </c>
      <c r="QY1313" s="309" t="s">
        <v>808</v>
      </c>
      <c r="QZ1313" s="130">
        <f t="shared" ref="QZ1313:RN1313" si="2644">SUM(QZ1314:QZ1320)</f>
        <v>113900</v>
      </c>
      <c r="RA1313" s="130">
        <f t="shared" si="2644"/>
        <v>117600</v>
      </c>
      <c r="RB1313" s="130">
        <f t="shared" si="2644"/>
        <v>122300</v>
      </c>
      <c r="RC1313" s="130">
        <f t="shared" si="2644"/>
        <v>0</v>
      </c>
      <c r="RD1313" s="130">
        <f t="shared" si="2644"/>
        <v>0</v>
      </c>
      <c r="RE1313" s="130">
        <f t="shared" si="2644"/>
        <v>0</v>
      </c>
      <c r="RF1313" s="130">
        <f t="shared" ref="RF1313:RH1313" si="2645">SUM(RF1314:RF1320)</f>
        <v>72591</v>
      </c>
      <c r="RG1313" s="130">
        <f t="shared" si="2645"/>
        <v>72591</v>
      </c>
      <c r="RH1313" s="130">
        <f t="shared" si="2645"/>
        <v>72591</v>
      </c>
      <c r="RI1313" s="130">
        <f t="shared" si="2644"/>
        <v>346349.62</v>
      </c>
      <c r="RJ1313" s="130">
        <f t="shared" si="2644"/>
        <v>357548.36</v>
      </c>
      <c r="RK1313" s="130">
        <f t="shared" si="2644"/>
        <v>372325.72</v>
      </c>
      <c r="RL1313" s="130">
        <f t="shared" si="2644"/>
        <v>0</v>
      </c>
      <c r="RM1313" s="130">
        <f t="shared" si="2644"/>
        <v>0</v>
      </c>
      <c r="RN1313" s="130">
        <f t="shared" si="2644"/>
        <v>0</v>
      </c>
      <c r="RO1313" s="309" t="s">
        <v>808</v>
      </c>
      <c r="RP1313" s="309" t="s">
        <v>808</v>
      </c>
      <c r="RQ1313" s="309" t="s">
        <v>808</v>
      </c>
      <c r="RR1313" s="309" t="s">
        <v>808</v>
      </c>
      <c r="RS1313" s="309" t="s">
        <v>808</v>
      </c>
      <c r="RT1313" s="309" t="s">
        <v>808</v>
      </c>
      <c r="RU1313" s="130">
        <f t="shared" ref="RU1313:SI1313" si="2646">SUM(RU1314:RU1320)</f>
        <v>640799.99</v>
      </c>
      <c r="RV1313" s="130">
        <f t="shared" si="2646"/>
        <v>661500</v>
      </c>
      <c r="RW1313" s="130">
        <f t="shared" si="2646"/>
        <v>688000</v>
      </c>
      <c r="RX1313" s="130">
        <f t="shared" si="2646"/>
        <v>0</v>
      </c>
      <c r="RY1313" s="130">
        <f t="shared" si="2646"/>
        <v>0</v>
      </c>
      <c r="RZ1313" s="130">
        <f t="shared" si="2646"/>
        <v>0</v>
      </c>
      <c r="SA1313" s="130">
        <f t="shared" ref="SA1313:SC1313" si="2647">SUM(SA1314:SA1320)</f>
        <v>6458</v>
      </c>
      <c r="SB1313" s="130">
        <f t="shared" si="2647"/>
        <v>6458</v>
      </c>
      <c r="SC1313" s="130">
        <f t="shared" si="2647"/>
        <v>6458</v>
      </c>
      <c r="SD1313" s="130">
        <f t="shared" si="2646"/>
        <v>31437.53</v>
      </c>
      <c r="SE1313" s="130">
        <f t="shared" si="2646"/>
        <v>32455.1</v>
      </c>
      <c r="SF1313" s="130">
        <f t="shared" si="2646"/>
        <v>33778.25</v>
      </c>
      <c r="SG1313" s="130">
        <f t="shared" si="2646"/>
        <v>0</v>
      </c>
      <c r="SH1313" s="130">
        <f t="shared" si="2646"/>
        <v>0</v>
      </c>
      <c r="SI1313" s="130">
        <f t="shared" si="2646"/>
        <v>0</v>
      </c>
      <c r="SJ1313" s="309" t="s">
        <v>808</v>
      </c>
      <c r="SK1313" s="309" t="s">
        <v>808</v>
      </c>
      <c r="SL1313" s="309" t="s">
        <v>808</v>
      </c>
      <c r="SM1313" s="309" t="s">
        <v>808</v>
      </c>
      <c r="SN1313" s="309" t="s">
        <v>808</v>
      </c>
      <c r="SO1313" s="309" t="s">
        <v>808</v>
      </c>
      <c r="SP1313" s="130">
        <f t="shared" ref="SP1313:TD1313" si="2648">SUM(SP1314:SP1320)</f>
        <v>59000</v>
      </c>
      <c r="SQ1313" s="130">
        <f t="shared" si="2648"/>
        <v>60900</v>
      </c>
      <c r="SR1313" s="130">
        <f t="shared" si="2648"/>
        <v>63400</v>
      </c>
      <c r="SS1313" s="130">
        <f t="shared" si="2648"/>
        <v>0</v>
      </c>
      <c r="ST1313" s="130">
        <f t="shared" si="2648"/>
        <v>0</v>
      </c>
      <c r="SU1313" s="130">
        <f t="shared" si="2648"/>
        <v>0</v>
      </c>
      <c r="SV1313" s="130">
        <f t="shared" ref="SV1313:SX1313" si="2649">SUM(SV1314:SV1320)</f>
        <v>0</v>
      </c>
      <c r="SW1313" s="130">
        <f t="shared" si="2649"/>
        <v>0</v>
      </c>
      <c r="SX1313" s="130">
        <f t="shared" si="2649"/>
        <v>0</v>
      </c>
      <c r="SY1313" s="130">
        <f t="shared" si="2648"/>
        <v>0</v>
      </c>
      <c r="SZ1313" s="130">
        <f t="shared" si="2648"/>
        <v>0</v>
      </c>
      <c r="TA1313" s="130">
        <f t="shared" si="2648"/>
        <v>0</v>
      </c>
      <c r="TB1313" s="130">
        <f t="shared" si="2648"/>
        <v>0</v>
      </c>
      <c r="TC1313" s="130">
        <f t="shared" si="2648"/>
        <v>0</v>
      </c>
      <c r="TD1313" s="130">
        <f t="shared" si="2648"/>
        <v>0</v>
      </c>
      <c r="TE1313" s="309" t="s">
        <v>808</v>
      </c>
      <c r="TF1313" s="309" t="s">
        <v>808</v>
      </c>
      <c r="TG1313" s="309" t="s">
        <v>808</v>
      </c>
      <c r="TH1313" s="309" t="s">
        <v>808</v>
      </c>
      <c r="TI1313" s="309" t="s">
        <v>808</v>
      </c>
      <c r="TJ1313" s="309" t="s">
        <v>808</v>
      </c>
      <c r="TK1313" s="130">
        <f t="shared" ref="TK1313:TY1313" si="2650">SUM(TK1314:TK1320)</f>
        <v>0</v>
      </c>
      <c r="TL1313" s="130">
        <f t="shared" si="2650"/>
        <v>0</v>
      </c>
      <c r="TM1313" s="130">
        <f t="shared" si="2650"/>
        <v>0</v>
      </c>
      <c r="TN1313" s="130">
        <f t="shared" si="2650"/>
        <v>0</v>
      </c>
      <c r="TO1313" s="130">
        <f t="shared" si="2650"/>
        <v>0</v>
      </c>
      <c r="TP1313" s="130">
        <f t="shared" si="2650"/>
        <v>0</v>
      </c>
      <c r="TQ1313" s="130">
        <f t="shared" ref="TQ1313:TS1313" si="2651">SUM(TQ1314:TQ1320)</f>
        <v>108675</v>
      </c>
      <c r="TR1313" s="130">
        <f t="shared" si="2651"/>
        <v>108675</v>
      </c>
      <c r="TS1313" s="130">
        <f t="shared" si="2651"/>
        <v>108675</v>
      </c>
      <c r="TT1313" s="130">
        <f t="shared" si="2650"/>
        <v>409893.75</v>
      </c>
      <c r="TU1313" s="130">
        <f t="shared" si="2650"/>
        <v>423076.5</v>
      </c>
      <c r="TV1313" s="130">
        <f t="shared" si="2650"/>
        <v>440795.25</v>
      </c>
      <c r="TW1313" s="130">
        <f t="shared" si="2650"/>
        <v>0</v>
      </c>
      <c r="TX1313" s="130">
        <f t="shared" si="2650"/>
        <v>0</v>
      </c>
      <c r="TY1313" s="130">
        <f t="shared" si="2650"/>
        <v>0</v>
      </c>
      <c r="TZ1313" s="309" t="s">
        <v>808</v>
      </c>
      <c r="UA1313" s="309" t="s">
        <v>808</v>
      </c>
      <c r="UB1313" s="309" t="s">
        <v>808</v>
      </c>
      <c r="UC1313" s="309" t="s">
        <v>808</v>
      </c>
      <c r="UD1313" s="309" t="s">
        <v>808</v>
      </c>
      <c r="UE1313" s="309" t="s">
        <v>808</v>
      </c>
      <c r="UF1313" s="130">
        <f t="shared" ref="UF1313:UT1313" si="2652">SUM(UF1314:UF1320)</f>
        <v>175800</v>
      </c>
      <c r="UG1313" s="130">
        <f t="shared" si="2652"/>
        <v>181400</v>
      </c>
      <c r="UH1313" s="130">
        <f t="shared" si="2652"/>
        <v>188700</v>
      </c>
      <c r="UI1313" s="130">
        <f t="shared" si="2652"/>
        <v>0</v>
      </c>
      <c r="UJ1313" s="130">
        <f t="shared" si="2652"/>
        <v>0</v>
      </c>
      <c r="UK1313" s="130">
        <f t="shared" si="2652"/>
        <v>0</v>
      </c>
      <c r="UL1313" s="130">
        <f t="shared" ref="UL1313:UN1313" si="2653">SUM(UL1314:UL1320)</f>
        <v>232125</v>
      </c>
      <c r="UM1313" s="130">
        <f t="shared" si="2653"/>
        <v>232125</v>
      </c>
      <c r="UN1313" s="130">
        <f t="shared" si="2653"/>
        <v>232125</v>
      </c>
      <c r="UO1313" s="130">
        <f t="shared" si="2652"/>
        <v>1234385.27</v>
      </c>
      <c r="UP1313" s="130">
        <f t="shared" si="2652"/>
        <v>1274537.3799999999</v>
      </c>
      <c r="UQ1313" s="130">
        <f t="shared" si="2652"/>
        <v>1326691.07</v>
      </c>
      <c r="UR1313" s="130">
        <f t="shared" si="2652"/>
        <v>0</v>
      </c>
      <c r="US1313" s="130">
        <f t="shared" si="2652"/>
        <v>0</v>
      </c>
      <c r="UT1313" s="130">
        <f t="shared" si="2652"/>
        <v>0</v>
      </c>
      <c r="UU1313" s="309" t="s">
        <v>808</v>
      </c>
      <c r="UV1313" s="309" t="s">
        <v>808</v>
      </c>
      <c r="UW1313" s="309" t="s">
        <v>808</v>
      </c>
      <c r="UX1313" s="309" t="s">
        <v>808</v>
      </c>
      <c r="UY1313" s="309" t="s">
        <v>808</v>
      </c>
      <c r="UZ1313" s="309" t="s">
        <v>808</v>
      </c>
      <c r="VA1313" s="130">
        <f t="shared" ref="VA1313:VO1313" si="2654">SUM(VA1314:VA1320)</f>
        <v>624699.99</v>
      </c>
      <c r="VB1313" s="130">
        <f t="shared" si="2654"/>
        <v>644900</v>
      </c>
      <c r="VC1313" s="130">
        <f t="shared" si="2654"/>
        <v>670800</v>
      </c>
      <c r="VD1313" s="130">
        <f t="shared" si="2654"/>
        <v>0</v>
      </c>
      <c r="VE1313" s="130">
        <f t="shared" si="2654"/>
        <v>0</v>
      </c>
      <c r="VF1313" s="130">
        <f t="shared" si="2654"/>
        <v>0</v>
      </c>
      <c r="VG1313" s="130">
        <f t="shared" ref="VG1313:VI1313" si="2655">SUM(VG1314:VG1320)</f>
        <v>27300</v>
      </c>
      <c r="VH1313" s="130">
        <f t="shared" si="2655"/>
        <v>27300</v>
      </c>
      <c r="VI1313" s="130">
        <f t="shared" si="2655"/>
        <v>27300</v>
      </c>
      <c r="VJ1313" s="130">
        <f t="shared" si="2654"/>
        <v>200928</v>
      </c>
      <c r="VK1313" s="130">
        <f t="shared" si="2654"/>
        <v>207480</v>
      </c>
      <c r="VL1313" s="130">
        <f t="shared" si="2654"/>
        <v>215670</v>
      </c>
      <c r="VM1313" s="130">
        <f t="shared" si="2654"/>
        <v>0</v>
      </c>
      <c r="VN1313" s="130">
        <f t="shared" si="2654"/>
        <v>0</v>
      </c>
      <c r="VO1313" s="130">
        <f t="shared" si="2654"/>
        <v>0</v>
      </c>
      <c r="VP1313" s="309" t="s">
        <v>808</v>
      </c>
      <c r="VQ1313" s="309" t="s">
        <v>808</v>
      </c>
      <c r="VR1313" s="309" t="s">
        <v>808</v>
      </c>
      <c r="VS1313" s="309" t="s">
        <v>808</v>
      </c>
      <c r="VT1313" s="309" t="s">
        <v>808</v>
      </c>
      <c r="VU1313" s="309" t="s">
        <v>808</v>
      </c>
      <c r="VV1313" s="130">
        <f t="shared" ref="VV1313:WJ1313" si="2656">SUM(VV1314:VV1320)</f>
        <v>97500</v>
      </c>
      <c r="VW1313" s="130">
        <f t="shared" si="2656"/>
        <v>100800</v>
      </c>
      <c r="VX1313" s="130">
        <f t="shared" si="2656"/>
        <v>104600</v>
      </c>
      <c r="VY1313" s="130">
        <f t="shared" si="2656"/>
        <v>0</v>
      </c>
      <c r="VZ1313" s="130">
        <f t="shared" si="2656"/>
        <v>0</v>
      </c>
      <c r="WA1313" s="130">
        <f t="shared" si="2656"/>
        <v>0</v>
      </c>
      <c r="WB1313" s="130">
        <f t="shared" ref="WB1313:WD1313" si="2657">SUM(WB1314:WB1320)</f>
        <v>0</v>
      </c>
      <c r="WC1313" s="130">
        <f t="shared" si="2657"/>
        <v>0</v>
      </c>
      <c r="WD1313" s="130">
        <f t="shared" si="2657"/>
        <v>0</v>
      </c>
      <c r="WE1313" s="130">
        <f t="shared" si="2656"/>
        <v>0</v>
      </c>
      <c r="WF1313" s="130">
        <f t="shared" si="2656"/>
        <v>0</v>
      </c>
      <c r="WG1313" s="130">
        <f t="shared" si="2656"/>
        <v>0</v>
      </c>
      <c r="WH1313" s="130">
        <f t="shared" si="2656"/>
        <v>0</v>
      </c>
      <c r="WI1313" s="130">
        <f t="shared" si="2656"/>
        <v>0</v>
      </c>
      <c r="WJ1313" s="130">
        <f t="shared" si="2656"/>
        <v>0</v>
      </c>
      <c r="WK1313" s="309" t="s">
        <v>808</v>
      </c>
      <c r="WL1313" s="309" t="s">
        <v>808</v>
      </c>
      <c r="WM1313" s="309" t="s">
        <v>808</v>
      </c>
      <c r="WN1313" s="309" t="s">
        <v>808</v>
      </c>
      <c r="WO1313" s="309" t="s">
        <v>808</v>
      </c>
      <c r="WP1313" s="309" t="s">
        <v>808</v>
      </c>
      <c r="WQ1313" s="130">
        <f t="shared" ref="WQ1313:XE1313" si="2658">SUM(WQ1314:WQ1320)</f>
        <v>0</v>
      </c>
      <c r="WR1313" s="130">
        <f t="shared" si="2658"/>
        <v>0</v>
      </c>
      <c r="WS1313" s="130">
        <f t="shared" si="2658"/>
        <v>0</v>
      </c>
      <c r="WT1313" s="130">
        <f t="shared" si="2658"/>
        <v>0</v>
      </c>
      <c r="WU1313" s="130">
        <f t="shared" si="2658"/>
        <v>0</v>
      </c>
      <c r="WV1313" s="130">
        <f t="shared" si="2658"/>
        <v>0</v>
      </c>
      <c r="WW1313" s="130">
        <f t="shared" ref="WW1313:WY1313" si="2659">SUM(WW1314:WW1320)</f>
        <v>0</v>
      </c>
      <c r="WX1313" s="130">
        <f t="shared" si="2659"/>
        <v>0</v>
      </c>
      <c r="WY1313" s="130">
        <f t="shared" si="2659"/>
        <v>0</v>
      </c>
      <c r="WZ1313" s="130">
        <f t="shared" si="2658"/>
        <v>0</v>
      </c>
      <c r="XA1313" s="130">
        <f t="shared" si="2658"/>
        <v>0</v>
      </c>
      <c r="XB1313" s="130">
        <f t="shared" si="2658"/>
        <v>0</v>
      </c>
      <c r="XC1313" s="130">
        <f t="shared" si="2658"/>
        <v>0</v>
      </c>
      <c r="XD1313" s="130">
        <f t="shared" si="2658"/>
        <v>0</v>
      </c>
      <c r="XE1313" s="130">
        <f t="shared" si="2658"/>
        <v>0</v>
      </c>
      <c r="XF1313" s="309" t="s">
        <v>808</v>
      </c>
      <c r="XG1313" s="309" t="s">
        <v>808</v>
      </c>
      <c r="XH1313" s="309" t="s">
        <v>808</v>
      </c>
      <c r="XI1313" s="309" t="s">
        <v>808</v>
      </c>
      <c r="XJ1313" s="309" t="s">
        <v>808</v>
      </c>
      <c r="XK1313" s="309" t="s">
        <v>808</v>
      </c>
      <c r="XL1313" s="130">
        <f t="shared" ref="XL1313:XZ1313" si="2660">SUM(XL1314:XL1320)</f>
        <v>0</v>
      </c>
      <c r="XM1313" s="130">
        <f t="shared" si="2660"/>
        <v>0</v>
      </c>
      <c r="XN1313" s="130">
        <f t="shared" si="2660"/>
        <v>0</v>
      </c>
      <c r="XO1313" s="130">
        <f t="shared" si="2660"/>
        <v>0</v>
      </c>
      <c r="XP1313" s="130">
        <f t="shared" si="2660"/>
        <v>0</v>
      </c>
      <c r="XQ1313" s="130">
        <f t="shared" si="2660"/>
        <v>0</v>
      </c>
      <c r="XR1313" s="130">
        <f t="shared" si="2660"/>
        <v>0</v>
      </c>
      <c r="XS1313" s="130">
        <f t="shared" si="2660"/>
        <v>0</v>
      </c>
      <c r="XT1313" s="130">
        <f t="shared" si="2660"/>
        <v>0</v>
      </c>
      <c r="XU1313" s="130">
        <f t="shared" si="2660"/>
        <v>0</v>
      </c>
      <c r="XV1313" s="130">
        <f t="shared" si="2660"/>
        <v>0</v>
      </c>
      <c r="XW1313" s="130">
        <f t="shared" si="2660"/>
        <v>0</v>
      </c>
      <c r="XX1313" s="130">
        <f t="shared" si="2660"/>
        <v>0</v>
      </c>
      <c r="XY1313" s="130">
        <f t="shared" si="2660"/>
        <v>0</v>
      </c>
      <c r="XZ1313" s="130">
        <f t="shared" si="2660"/>
        <v>0</v>
      </c>
      <c r="YA1313" s="309" t="s">
        <v>808</v>
      </c>
      <c r="YB1313" s="309" t="s">
        <v>808</v>
      </c>
      <c r="YC1313" s="309" t="s">
        <v>808</v>
      </c>
      <c r="YD1313" s="309" t="s">
        <v>808</v>
      </c>
      <c r="YE1313" s="309" t="s">
        <v>808</v>
      </c>
      <c r="YF1313" s="309" t="s">
        <v>808</v>
      </c>
      <c r="YG1313" s="130">
        <f t="shared" ref="YG1313:YU1313" si="2661">SUM(YG1314:YG1320)</f>
        <v>0</v>
      </c>
      <c r="YH1313" s="130">
        <f t="shared" si="2661"/>
        <v>0</v>
      </c>
      <c r="YI1313" s="130">
        <f t="shared" si="2661"/>
        <v>0</v>
      </c>
      <c r="YJ1313" s="130">
        <f t="shared" si="2661"/>
        <v>0</v>
      </c>
      <c r="YK1313" s="130">
        <f t="shared" si="2661"/>
        <v>0</v>
      </c>
      <c r="YL1313" s="130">
        <f t="shared" si="2661"/>
        <v>0</v>
      </c>
      <c r="YM1313" s="130">
        <f>SUM(YM1314:YM1320)</f>
        <v>1076266</v>
      </c>
      <c r="YN1313" s="130">
        <f t="shared" ref="YN1313:YO1313" si="2662">SUM(YN1314:YN1320)</f>
        <v>1076266</v>
      </c>
      <c r="YO1313" s="130">
        <f t="shared" si="2662"/>
        <v>1076266</v>
      </c>
      <c r="YP1313" s="130">
        <f t="shared" si="2661"/>
        <v>5676103.9100000001</v>
      </c>
      <c r="YQ1313" s="130">
        <f t="shared" si="2661"/>
        <v>5859606.0800000001</v>
      </c>
      <c r="YR1313" s="130">
        <f t="shared" si="2661"/>
        <v>6100193.5800000001</v>
      </c>
      <c r="YS1313" s="130">
        <f t="shared" si="2661"/>
        <v>0</v>
      </c>
      <c r="YT1313" s="130">
        <f t="shared" si="2661"/>
        <v>0</v>
      </c>
      <c r="YU1313" s="130">
        <f t="shared" si="2661"/>
        <v>0</v>
      </c>
      <c r="YV1313" s="309" t="s">
        <v>808</v>
      </c>
      <c r="YW1313" s="309" t="s">
        <v>808</v>
      </c>
      <c r="YX1313" s="309" t="s">
        <v>808</v>
      </c>
      <c r="YY1313" s="309" t="s">
        <v>808</v>
      </c>
      <c r="YZ1313" s="309" t="s">
        <v>808</v>
      </c>
      <c r="ZA1313" s="309" t="s">
        <v>808</v>
      </c>
      <c r="ZB1313" s="130">
        <f t="shared" ref="ZB1313:ZG1313" si="2663">SUM(ZB1314:ZB1320)</f>
        <v>5679500</v>
      </c>
      <c r="ZC1313" s="130">
        <f t="shared" si="2663"/>
        <v>5862699.9900000002</v>
      </c>
      <c r="ZD1313" s="130">
        <f t="shared" si="2663"/>
        <v>6097599.9900000002</v>
      </c>
      <c r="ZE1313" s="130">
        <f t="shared" si="2663"/>
        <v>0</v>
      </c>
      <c r="ZF1313" s="130">
        <f t="shared" si="2663"/>
        <v>0</v>
      </c>
      <c r="ZG1313" s="130">
        <f t="shared" si="2663"/>
        <v>0</v>
      </c>
    </row>
    <row r="1314" spans="1:683">
      <c r="A1314" s="12" t="s">
        <v>448</v>
      </c>
      <c r="B1314" s="297" t="s">
        <v>753</v>
      </c>
      <c r="C1314" s="5"/>
      <c r="D1314" s="652"/>
      <c r="E1314" s="286"/>
      <c r="F1314" s="111">
        <f t="shared" ref="F1314:H1316" si="2664">F67</f>
        <v>10.82</v>
      </c>
      <c r="G1314" s="111">
        <f t="shared" si="2664"/>
        <v>11.17</v>
      </c>
      <c r="H1314" s="111">
        <f t="shared" si="2664"/>
        <v>11.62</v>
      </c>
      <c r="I1314" s="98"/>
      <c r="J1314" s="98"/>
      <c r="K1314" s="98"/>
      <c r="L1314" s="103"/>
      <c r="M1314" s="103"/>
      <c r="N1314" s="103"/>
      <c r="O1314" s="98">
        <f t="shared" ref="O1314:O1320" si="2665">$F1314*L1314</f>
        <v>0</v>
      </c>
      <c r="P1314" s="98">
        <f t="shared" ref="P1314:P1320" si="2666">$G1314*M1314</f>
        <v>0</v>
      </c>
      <c r="Q1314" s="98">
        <f t="shared" ref="Q1314:Q1320" si="2667">$H1314*N1314</f>
        <v>0</v>
      </c>
      <c r="R1314" s="98">
        <f t="shared" ref="R1314:R1320" si="2668">$I1314*L1314</f>
        <v>0</v>
      </c>
      <c r="S1314" s="98">
        <f t="shared" ref="S1314:S1320" si="2669">$J1314*M1314</f>
        <v>0</v>
      </c>
      <c r="T1314" s="98">
        <f t="shared" ref="T1314:T1320" si="2670">$K1314*N1314</f>
        <v>0</v>
      </c>
      <c r="U1314" s="649">
        <f>$F1314*U$1323</f>
        <v>50.7005678015</v>
      </c>
      <c r="V1314" s="649">
        <f>$G1314*V$1323</f>
        <v>52.337376163099997</v>
      </c>
      <c r="W1314" s="649">
        <f>$H1314*W$1323</f>
        <v>54.428091472399998</v>
      </c>
      <c r="X1314" s="649">
        <f>$I1314*X$1323</f>
        <v>0</v>
      </c>
      <c r="Y1314" s="649">
        <f>$J1314*Y$1323</f>
        <v>0</v>
      </c>
      <c r="Z1314" s="649">
        <f>$K1314*Z$1323</f>
        <v>0</v>
      </c>
      <c r="AA1314" s="98">
        <f t="shared" ref="AA1314:AC1320" si="2671">L1314*U1314</f>
        <v>0</v>
      </c>
      <c r="AB1314" s="98">
        <f t="shared" si="2671"/>
        <v>0</v>
      </c>
      <c r="AC1314" s="98">
        <f t="shared" si="2671"/>
        <v>0</v>
      </c>
      <c r="AD1314" s="98">
        <f t="shared" ref="AD1314:AF1320" si="2672">L1314*X1314</f>
        <v>0</v>
      </c>
      <c r="AE1314" s="98">
        <f t="shared" si="2672"/>
        <v>0</v>
      </c>
      <c r="AF1314" s="98">
        <f t="shared" si="2672"/>
        <v>0</v>
      </c>
      <c r="AG1314" s="103">
        <v>1995</v>
      </c>
      <c r="AH1314" s="103">
        <v>1995</v>
      </c>
      <c r="AI1314" s="103">
        <v>1995</v>
      </c>
      <c r="AJ1314" s="98">
        <f t="shared" ref="AJ1314:AJ1320" si="2673">$F1314*AG1314</f>
        <v>21585.9</v>
      </c>
      <c r="AK1314" s="98">
        <f t="shared" ref="AK1314:AK1320" si="2674">$G1314*AH1314</f>
        <v>22284.15</v>
      </c>
      <c r="AL1314" s="98">
        <f t="shared" ref="AL1314:AL1320" si="2675">$H1314*AI1314</f>
        <v>23181.9</v>
      </c>
      <c r="AM1314" s="98">
        <f t="shared" ref="AM1314:AM1320" si="2676">$I1314*AG1314</f>
        <v>0</v>
      </c>
      <c r="AN1314" s="98">
        <f t="shared" ref="AN1314:AN1320" si="2677">$J1314*AH1314</f>
        <v>0</v>
      </c>
      <c r="AO1314" s="98">
        <f t="shared" ref="AO1314:AO1320" si="2678">$K1314*AI1314</f>
        <v>0</v>
      </c>
      <c r="AP1314" s="649">
        <f>$F1314*AP$1323</f>
        <v>20.204591497900001</v>
      </c>
      <c r="AQ1314" s="649">
        <f>$G1314*AQ$1323</f>
        <v>20.854792401499999</v>
      </c>
      <c r="AR1314" s="649">
        <f>$H1314*AR$1323</f>
        <v>21.692145631599999</v>
      </c>
      <c r="AS1314" s="649">
        <f>$I1314*AS$1323</f>
        <v>0</v>
      </c>
      <c r="AT1314" s="649">
        <f>$J1314*AT$1323</f>
        <v>0</v>
      </c>
      <c r="AU1314" s="649">
        <f>$K1314*AU$1323</f>
        <v>0</v>
      </c>
      <c r="AV1314" s="98">
        <f t="shared" ref="AV1314:AX1320" si="2679">AG1314*AP1314</f>
        <v>40308.160000000003</v>
      </c>
      <c r="AW1314" s="98">
        <f t="shared" si="2679"/>
        <v>41605.31</v>
      </c>
      <c r="AX1314" s="98">
        <f t="shared" si="2679"/>
        <v>43275.83</v>
      </c>
      <c r="AY1314" s="98">
        <f t="shared" ref="AY1314:BA1320" si="2680">AG1314*AS1314</f>
        <v>0</v>
      </c>
      <c r="AZ1314" s="98">
        <f t="shared" si="2680"/>
        <v>0</v>
      </c>
      <c r="BA1314" s="98">
        <f t="shared" si="2680"/>
        <v>0</v>
      </c>
      <c r="BB1314" s="103"/>
      <c r="BC1314" s="103"/>
      <c r="BD1314" s="103"/>
      <c r="BE1314" s="98">
        <f t="shared" ref="BE1314:BE1320" si="2681">$F1314*BB1314</f>
        <v>0</v>
      </c>
      <c r="BF1314" s="98">
        <f t="shared" ref="BF1314:BF1320" si="2682">$G1314*BC1314</f>
        <v>0</v>
      </c>
      <c r="BG1314" s="98">
        <f t="shared" ref="BG1314:BG1320" si="2683">$H1314*BD1314</f>
        <v>0</v>
      </c>
      <c r="BH1314" s="98">
        <f t="shared" ref="BH1314:BH1320" si="2684">$I1314*BB1314</f>
        <v>0</v>
      </c>
      <c r="BI1314" s="98">
        <f t="shared" ref="BI1314:BI1320" si="2685">$J1314*BC1314</f>
        <v>0</v>
      </c>
      <c r="BJ1314" s="98">
        <f t="shared" ref="BJ1314:BJ1320" si="2686">$K1314*BD1314</f>
        <v>0</v>
      </c>
      <c r="BK1314" s="649">
        <f>$F1314*BK$1323</f>
        <v>7.6839154070999998</v>
      </c>
      <c r="BL1314" s="649">
        <f>$G1314*BL$1323</f>
        <v>7.9346823562999997</v>
      </c>
      <c r="BM1314" s="649">
        <f>$H1314*BM$1323</f>
        <v>8.2426896523999993</v>
      </c>
      <c r="BN1314" s="649">
        <f>$I1314*BN$1323</f>
        <v>0</v>
      </c>
      <c r="BO1314" s="649">
        <f>$J1314*BO$1323</f>
        <v>0</v>
      </c>
      <c r="BP1314" s="649">
        <f>$K1314*BP$1323</f>
        <v>0</v>
      </c>
      <c r="BQ1314" s="98">
        <f t="shared" ref="BQ1314:BS1320" si="2687">BB1314*BK1314</f>
        <v>0</v>
      </c>
      <c r="BR1314" s="98">
        <f t="shared" si="2687"/>
        <v>0</v>
      </c>
      <c r="BS1314" s="98">
        <f t="shared" si="2687"/>
        <v>0</v>
      </c>
      <c r="BT1314" s="98">
        <f t="shared" ref="BT1314:BV1320" si="2688">BB1314*BN1314</f>
        <v>0</v>
      </c>
      <c r="BU1314" s="98">
        <f t="shared" si="2688"/>
        <v>0</v>
      </c>
      <c r="BV1314" s="98">
        <f t="shared" si="2688"/>
        <v>0</v>
      </c>
      <c r="BW1314" s="103"/>
      <c r="BX1314" s="103"/>
      <c r="BY1314" s="103"/>
      <c r="BZ1314" s="98">
        <f t="shared" ref="BZ1314:BZ1320" si="2689">$F1314*BW1314</f>
        <v>0</v>
      </c>
      <c r="CA1314" s="98">
        <f t="shared" ref="CA1314:CA1320" si="2690">$G1314*BX1314</f>
        <v>0</v>
      </c>
      <c r="CB1314" s="98">
        <f t="shared" ref="CB1314:CB1320" si="2691">$H1314*BY1314</f>
        <v>0</v>
      </c>
      <c r="CC1314" s="98">
        <f t="shared" ref="CC1314:CC1320" si="2692">$I1314*BW1314</f>
        <v>0</v>
      </c>
      <c r="CD1314" s="98">
        <f t="shared" ref="CD1314:CD1320" si="2693">$J1314*BX1314</f>
        <v>0</v>
      </c>
      <c r="CE1314" s="98">
        <f t="shared" ref="CE1314:CE1320" si="2694">$K1314*BY1314</f>
        <v>0</v>
      </c>
      <c r="CF1314" s="649">
        <f>$F1314*CF$1323</f>
        <v>46.422039065</v>
      </c>
      <c r="CG1314" s="649">
        <f>$G1314*CG$1323</f>
        <v>47.834208032399999</v>
      </c>
      <c r="CH1314" s="649">
        <f>$H1314*CH$1323</f>
        <v>49.738970588500003</v>
      </c>
      <c r="CI1314" s="649">
        <f>$I1314*CI$1323</f>
        <v>0</v>
      </c>
      <c r="CJ1314" s="649">
        <f>$J1314*CJ$1323</f>
        <v>0</v>
      </c>
      <c r="CK1314" s="649">
        <f>$K1314*CK$1323</f>
        <v>0</v>
      </c>
      <c r="CL1314" s="98">
        <f t="shared" ref="CL1314:CN1320" si="2695">BW1314*CF1314</f>
        <v>0</v>
      </c>
      <c r="CM1314" s="98">
        <f t="shared" si="2695"/>
        <v>0</v>
      </c>
      <c r="CN1314" s="98">
        <f t="shared" si="2695"/>
        <v>0</v>
      </c>
      <c r="CO1314" s="98">
        <f t="shared" ref="CO1314:CQ1320" si="2696">BW1314*CI1314</f>
        <v>0</v>
      </c>
      <c r="CP1314" s="98">
        <f t="shared" si="2696"/>
        <v>0</v>
      </c>
      <c r="CQ1314" s="98">
        <f t="shared" si="2696"/>
        <v>0</v>
      </c>
      <c r="CR1314" s="103">
        <v>2240</v>
      </c>
      <c r="CS1314" s="103">
        <v>2240</v>
      </c>
      <c r="CT1314" s="103">
        <v>2240</v>
      </c>
      <c r="CU1314" s="98">
        <f t="shared" ref="CU1314:CU1320" si="2697">$F1314*CR1314</f>
        <v>24236.799999999999</v>
      </c>
      <c r="CV1314" s="98">
        <f t="shared" ref="CV1314:CV1320" si="2698">$G1314*CS1314</f>
        <v>25020.799999999999</v>
      </c>
      <c r="CW1314" s="98">
        <f t="shared" ref="CW1314:CW1320" si="2699">$H1314*CT1314</f>
        <v>26028.799999999999</v>
      </c>
      <c r="CX1314" s="98">
        <f t="shared" ref="CX1314:CX1320" si="2700">$I1314*CR1314</f>
        <v>0</v>
      </c>
      <c r="CY1314" s="98">
        <f t="shared" ref="CY1314:CY1320" si="2701">$J1314*CS1314</f>
        <v>0</v>
      </c>
      <c r="CZ1314" s="98">
        <f t="shared" ref="CZ1314:CZ1320" si="2702">$K1314*CT1314</f>
        <v>0</v>
      </c>
      <c r="DA1314" s="649">
        <f>$F1314*DA$1323</f>
        <v>9.2247404880000001</v>
      </c>
      <c r="DB1314" s="649">
        <f>$G1314*DB$1323</f>
        <v>9.5229650929999998</v>
      </c>
      <c r="DC1314" s="649">
        <f>$H1314*DC$1323</f>
        <v>9.8992079592</v>
      </c>
      <c r="DD1314" s="649">
        <f>$I1314*DD$1323</f>
        <v>0</v>
      </c>
      <c r="DE1314" s="649">
        <f>$J1314*DE$1323</f>
        <v>0</v>
      </c>
      <c r="DF1314" s="649">
        <f>$K1314*DF$1323</f>
        <v>0</v>
      </c>
      <c r="DG1314" s="98">
        <f t="shared" ref="DG1314:DI1320" si="2703">CR1314*DA1314</f>
        <v>20663.419999999998</v>
      </c>
      <c r="DH1314" s="98">
        <f t="shared" si="2703"/>
        <v>21331.439999999999</v>
      </c>
      <c r="DI1314" s="98">
        <f t="shared" si="2703"/>
        <v>22174.23</v>
      </c>
      <c r="DJ1314" s="98">
        <f t="shared" ref="DJ1314:DL1320" si="2704">CR1314*DD1314</f>
        <v>0</v>
      </c>
      <c r="DK1314" s="98">
        <f t="shared" si="2704"/>
        <v>0</v>
      </c>
      <c r="DL1314" s="98">
        <f t="shared" si="2704"/>
        <v>0</v>
      </c>
      <c r="DM1314" s="103"/>
      <c r="DN1314" s="103"/>
      <c r="DO1314" s="103"/>
      <c r="DP1314" s="98">
        <f t="shared" ref="DP1314:DP1320" si="2705">$F1314*DM1314</f>
        <v>0</v>
      </c>
      <c r="DQ1314" s="98">
        <f t="shared" ref="DQ1314:DQ1320" si="2706">$G1314*DN1314</f>
        <v>0</v>
      </c>
      <c r="DR1314" s="98">
        <f t="shared" ref="DR1314:DR1320" si="2707">$H1314*DO1314</f>
        <v>0</v>
      </c>
      <c r="DS1314" s="98">
        <f t="shared" ref="DS1314:DS1320" si="2708">$I1314*DM1314</f>
        <v>0</v>
      </c>
      <c r="DT1314" s="98">
        <f t="shared" ref="DT1314:DT1320" si="2709">$J1314*DN1314</f>
        <v>0</v>
      </c>
      <c r="DU1314" s="98">
        <f t="shared" ref="DU1314:DU1320" si="2710">$K1314*DO1314</f>
        <v>0</v>
      </c>
      <c r="DV1314" s="649">
        <f>$F1314*DV$1323</f>
        <v>0</v>
      </c>
      <c r="DW1314" s="649">
        <f>$G1314*DW$1323</f>
        <v>0</v>
      </c>
      <c r="DX1314" s="649">
        <f>$H1314*DX$1323</f>
        <v>0</v>
      </c>
      <c r="DY1314" s="649">
        <f>$I1314*DY$1323</f>
        <v>0</v>
      </c>
      <c r="DZ1314" s="649">
        <f>$J1314*DZ$1323</f>
        <v>0</v>
      </c>
      <c r="EA1314" s="649">
        <f>$K1314*EA$1323</f>
        <v>0</v>
      </c>
      <c r="EB1314" s="98">
        <f t="shared" ref="EB1314:ED1320" si="2711">DM1314*DV1314</f>
        <v>0</v>
      </c>
      <c r="EC1314" s="98">
        <f t="shared" si="2711"/>
        <v>0</v>
      </c>
      <c r="ED1314" s="98">
        <f t="shared" si="2711"/>
        <v>0</v>
      </c>
      <c r="EE1314" s="98">
        <f t="shared" ref="EE1314:EG1320" si="2712">DM1314*DY1314</f>
        <v>0</v>
      </c>
      <c r="EF1314" s="98">
        <f t="shared" si="2712"/>
        <v>0</v>
      </c>
      <c r="EG1314" s="98">
        <f t="shared" si="2712"/>
        <v>0</v>
      </c>
      <c r="EH1314" s="103"/>
      <c r="EI1314" s="103"/>
      <c r="EJ1314" s="103"/>
      <c r="EK1314" s="98">
        <f t="shared" ref="EK1314:EK1320" si="2713">$F1314*EH1314</f>
        <v>0</v>
      </c>
      <c r="EL1314" s="98">
        <f t="shared" ref="EL1314:EL1320" si="2714">$G1314*EI1314</f>
        <v>0</v>
      </c>
      <c r="EM1314" s="98">
        <f t="shared" ref="EM1314:EM1320" si="2715">$H1314*EJ1314</f>
        <v>0</v>
      </c>
      <c r="EN1314" s="98">
        <f t="shared" ref="EN1314:EN1320" si="2716">$I1314*EH1314</f>
        <v>0</v>
      </c>
      <c r="EO1314" s="98">
        <f t="shared" ref="EO1314:EO1320" si="2717">$J1314*EI1314</f>
        <v>0</v>
      </c>
      <c r="EP1314" s="98">
        <f t="shared" ref="EP1314:EP1320" si="2718">$K1314*EJ1314</f>
        <v>0</v>
      </c>
      <c r="EQ1314" s="649">
        <f>$F1314*EQ$1323</f>
        <v>0</v>
      </c>
      <c r="ER1314" s="649">
        <f>$G1314*ER$1323</f>
        <v>0</v>
      </c>
      <c r="ES1314" s="649">
        <f>$H1314*ES$1323</f>
        <v>0</v>
      </c>
      <c r="ET1314" s="649">
        <f>$I1314*ET$1323</f>
        <v>0</v>
      </c>
      <c r="EU1314" s="649">
        <f>$J1314*EU$1323</f>
        <v>0</v>
      </c>
      <c r="EV1314" s="649">
        <f>$K1314*EV$1323</f>
        <v>0</v>
      </c>
      <c r="EW1314" s="98">
        <f t="shared" ref="EW1314:EY1320" si="2719">EH1314*EQ1314</f>
        <v>0</v>
      </c>
      <c r="EX1314" s="98">
        <f t="shared" si="2719"/>
        <v>0</v>
      </c>
      <c r="EY1314" s="98">
        <f t="shared" si="2719"/>
        <v>0</v>
      </c>
      <c r="EZ1314" s="98">
        <f t="shared" ref="EZ1314:FB1320" si="2720">EH1314*ET1314</f>
        <v>0</v>
      </c>
      <c r="FA1314" s="98">
        <f t="shared" si="2720"/>
        <v>0</v>
      </c>
      <c r="FB1314" s="98">
        <f t="shared" si="2720"/>
        <v>0</v>
      </c>
      <c r="FC1314" s="103">
        <v>2100</v>
      </c>
      <c r="FD1314" s="103">
        <v>2100</v>
      </c>
      <c r="FE1314" s="103">
        <v>2100</v>
      </c>
      <c r="FF1314" s="98">
        <f t="shared" ref="FF1314:FF1320" si="2721">$F1314*FC1314</f>
        <v>22722</v>
      </c>
      <c r="FG1314" s="98">
        <f t="shared" ref="FG1314:FG1320" si="2722">$G1314*FD1314</f>
        <v>23457</v>
      </c>
      <c r="FH1314" s="98">
        <f t="shared" ref="FH1314:FH1320" si="2723">$H1314*FE1314</f>
        <v>24402</v>
      </c>
      <c r="FI1314" s="98">
        <f t="shared" ref="FI1314:FI1320" si="2724">$I1314*FC1314</f>
        <v>0</v>
      </c>
      <c r="FJ1314" s="98">
        <f t="shared" ref="FJ1314:FJ1320" si="2725">$J1314*FD1314</f>
        <v>0</v>
      </c>
      <c r="FK1314" s="98">
        <f t="shared" ref="FK1314:FK1320" si="2726">$K1314*FE1314</f>
        <v>0</v>
      </c>
      <c r="FL1314" s="649">
        <f>$F1314*FL$1323</f>
        <v>6.4699435544000004</v>
      </c>
      <c r="FM1314" s="649">
        <f>$G1314*FM$1323</f>
        <v>6.6780296179</v>
      </c>
      <c r="FN1314" s="649">
        <f>$H1314*FN$1323</f>
        <v>6.9468747757999996</v>
      </c>
      <c r="FO1314" s="649">
        <f>$I1314*FO$1323</f>
        <v>0</v>
      </c>
      <c r="FP1314" s="649">
        <f>$J1314*FP$1323</f>
        <v>0</v>
      </c>
      <c r="FQ1314" s="649">
        <f>$K1314*FQ$1323</f>
        <v>0</v>
      </c>
      <c r="FR1314" s="98">
        <f t="shared" ref="FR1314:FT1320" si="2727">FC1314*FL1314</f>
        <v>13586.88</v>
      </c>
      <c r="FS1314" s="98">
        <f t="shared" si="2727"/>
        <v>14023.86</v>
      </c>
      <c r="FT1314" s="98">
        <f t="shared" si="2727"/>
        <v>14588.44</v>
      </c>
      <c r="FU1314" s="98">
        <f t="shared" ref="FU1314:FW1320" si="2728">FC1314*FO1314</f>
        <v>0</v>
      </c>
      <c r="FV1314" s="98">
        <f t="shared" si="2728"/>
        <v>0</v>
      </c>
      <c r="FW1314" s="98">
        <f t="shared" si="2728"/>
        <v>0</v>
      </c>
      <c r="FX1314" s="103">
        <v>6630</v>
      </c>
      <c r="FY1314" s="103">
        <v>6630</v>
      </c>
      <c r="FZ1314" s="103">
        <v>6630</v>
      </c>
      <c r="GA1314" s="98">
        <f t="shared" ref="GA1314:GA1320" si="2729">$F1314*FX1314</f>
        <v>71736.600000000006</v>
      </c>
      <c r="GB1314" s="98">
        <f t="shared" ref="GB1314:GB1320" si="2730">$G1314*FY1314</f>
        <v>74057.100000000006</v>
      </c>
      <c r="GC1314" s="98">
        <f t="shared" ref="GC1314:GC1320" si="2731">$H1314*FZ1314</f>
        <v>77040.600000000006</v>
      </c>
      <c r="GD1314" s="98">
        <f t="shared" ref="GD1314:GD1320" si="2732">$I1314*FX1314</f>
        <v>0</v>
      </c>
      <c r="GE1314" s="98">
        <f t="shared" ref="GE1314:GE1320" si="2733">$J1314*FY1314</f>
        <v>0</v>
      </c>
      <c r="GF1314" s="98">
        <f t="shared" ref="GF1314:GF1320" si="2734">$K1314*FZ1314</f>
        <v>0</v>
      </c>
      <c r="GG1314" s="649">
        <f>$F1314*GG$1323</f>
        <v>19.715732928600001</v>
      </c>
      <c r="GH1314" s="649">
        <f>$G1314*GH$1323</f>
        <v>20.349433159299998</v>
      </c>
      <c r="GI1314" s="649">
        <f>$H1314*GI$1323</f>
        <v>21.169223131799999</v>
      </c>
      <c r="GJ1314" s="649">
        <f>$I1314*GJ$1323</f>
        <v>0</v>
      </c>
      <c r="GK1314" s="649">
        <f>$J1314*GK$1323</f>
        <v>0</v>
      </c>
      <c r="GL1314" s="649">
        <f>$K1314*GL$1323</f>
        <v>0</v>
      </c>
      <c r="GM1314" s="98">
        <f t="shared" ref="GM1314:GO1320" si="2735">FX1314*GG1314</f>
        <v>130715.31</v>
      </c>
      <c r="GN1314" s="98">
        <f t="shared" si="2735"/>
        <v>134916.74</v>
      </c>
      <c r="GO1314" s="98">
        <f t="shared" si="2735"/>
        <v>140351.95000000001</v>
      </c>
      <c r="GP1314" s="98">
        <f t="shared" ref="GP1314:GR1320" si="2736">FX1314*GJ1314</f>
        <v>0</v>
      </c>
      <c r="GQ1314" s="98">
        <f t="shared" si="2736"/>
        <v>0</v>
      </c>
      <c r="GR1314" s="98">
        <f t="shared" si="2736"/>
        <v>0</v>
      </c>
      <c r="GS1314" s="103"/>
      <c r="GT1314" s="103"/>
      <c r="GU1314" s="103"/>
      <c r="GV1314" s="98">
        <f t="shared" ref="GV1314:GV1320" si="2737">$F1314*GS1314</f>
        <v>0</v>
      </c>
      <c r="GW1314" s="98">
        <f t="shared" ref="GW1314:GW1320" si="2738">$G1314*GT1314</f>
        <v>0</v>
      </c>
      <c r="GX1314" s="98">
        <f t="shared" ref="GX1314:GX1320" si="2739">$H1314*GU1314</f>
        <v>0</v>
      </c>
      <c r="GY1314" s="98">
        <f t="shared" ref="GY1314:GY1320" si="2740">$I1314*GS1314</f>
        <v>0</v>
      </c>
      <c r="GZ1314" s="98">
        <f t="shared" ref="GZ1314:GZ1320" si="2741">$J1314*GT1314</f>
        <v>0</v>
      </c>
      <c r="HA1314" s="98">
        <f t="shared" ref="HA1314:HA1320" si="2742">$K1314*GU1314</f>
        <v>0</v>
      </c>
      <c r="HB1314" s="649">
        <f>$F1314*HB$1323</f>
        <v>18.972768946599999</v>
      </c>
      <c r="HC1314" s="649">
        <f>$G1314*HC$1323</f>
        <v>19.581026854400001</v>
      </c>
      <c r="HD1314" s="649">
        <f>$H1314*HD$1323</f>
        <v>20.337265906999999</v>
      </c>
      <c r="HE1314" s="649">
        <f>$I1314*HE$1323</f>
        <v>0</v>
      </c>
      <c r="HF1314" s="649">
        <f>$J1314*HF$1323</f>
        <v>0</v>
      </c>
      <c r="HG1314" s="649">
        <f>$K1314*HG$1323</f>
        <v>0</v>
      </c>
      <c r="HH1314" s="98">
        <f t="shared" ref="HH1314:HJ1320" si="2743">GS1314*HB1314</f>
        <v>0</v>
      </c>
      <c r="HI1314" s="98">
        <f t="shared" si="2743"/>
        <v>0</v>
      </c>
      <c r="HJ1314" s="98">
        <f t="shared" si="2743"/>
        <v>0</v>
      </c>
      <c r="HK1314" s="98">
        <f t="shared" ref="HK1314:HM1320" si="2744">GS1314*HE1314</f>
        <v>0</v>
      </c>
      <c r="HL1314" s="98">
        <f t="shared" si="2744"/>
        <v>0</v>
      </c>
      <c r="HM1314" s="98">
        <f t="shared" si="2744"/>
        <v>0</v>
      </c>
      <c r="HN1314" s="103"/>
      <c r="HO1314" s="103"/>
      <c r="HP1314" s="103"/>
      <c r="HQ1314" s="98">
        <f t="shared" ref="HQ1314:HQ1320" si="2745">$F1314*HN1314</f>
        <v>0</v>
      </c>
      <c r="HR1314" s="98">
        <f t="shared" ref="HR1314:HR1320" si="2746">$G1314*HO1314</f>
        <v>0</v>
      </c>
      <c r="HS1314" s="98">
        <f t="shared" ref="HS1314:HS1320" si="2747">$H1314*HP1314</f>
        <v>0</v>
      </c>
      <c r="HT1314" s="98">
        <f t="shared" ref="HT1314:HT1320" si="2748">$I1314*HN1314</f>
        <v>0</v>
      </c>
      <c r="HU1314" s="98">
        <f t="shared" ref="HU1314:HU1320" si="2749">$J1314*HO1314</f>
        <v>0</v>
      </c>
      <c r="HV1314" s="98">
        <f t="shared" ref="HV1314:HV1320" si="2750">$K1314*HP1314</f>
        <v>0</v>
      </c>
      <c r="HW1314" s="649">
        <f>$F1314*HW$1323</f>
        <v>0</v>
      </c>
      <c r="HX1314" s="649">
        <f>$G1314*HX$1323</f>
        <v>0</v>
      </c>
      <c r="HY1314" s="649">
        <f>$H1314*HY$1323</f>
        <v>0</v>
      </c>
      <c r="HZ1314" s="649">
        <f>$I1314*HZ$1323</f>
        <v>0</v>
      </c>
      <c r="IA1314" s="649">
        <f>$J1314*IA$1323</f>
        <v>0</v>
      </c>
      <c r="IB1314" s="649">
        <f>$K1314*IB$1323</f>
        <v>0</v>
      </c>
      <c r="IC1314" s="98">
        <f t="shared" ref="IC1314:IE1320" si="2751">HN1314*HW1314</f>
        <v>0</v>
      </c>
      <c r="ID1314" s="98">
        <f t="shared" si="2751"/>
        <v>0</v>
      </c>
      <c r="IE1314" s="98">
        <f t="shared" si="2751"/>
        <v>0</v>
      </c>
      <c r="IF1314" s="98">
        <f t="shared" ref="IF1314:IH1320" si="2752">HN1314*HZ1314</f>
        <v>0</v>
      </c>
      <c r="IG1314" s="98">
        <f t="shared" si="2752"/>
        <v>0</v>
      </c>
      <c r="IH1314" s="98">
        <f t="shared" si="2752"/>
        <v>0</v>
      </c>
      <c r="II1314" s="103">
        <v>4725</v>
      </c>
      <c r="IJ1314" s="103">
        <v>4725</v>
      </c>
      <c r="IK1314" s="103">
        <v>4725</v>
      </c>
      <c r="IL1314" s="98">
        <f t="shared" ref="IL1314:IL1320" si="2753">$F1314*II1314</f>
        <v>51124.5</v>
      </c>
      <c r="IM1314" s="98">
        <f t="shared" ref="IM1314:IM1320" si="2754">$G1314*IJ1314</f>
        <v>52778.25</v>
      </c>
      <c r="IN1314" s="98">
        <f t="shared" ref="IN1314:IN1320" si="2755">$H1314*IK1314</f>
        <v>54904.5</v>
      </c>
      <c r="IO1314" s="98">
        <f t="shared" ref="IO1314:IO1320" si="2756">$I1314*II1314</f>
        <v>0</v>
      </c>
      <c r="IP1314" s="98">
        <f t="shared" ref="IP1314:IP1320" si="2757">$J1314*IJ1314</f>
        <v>0</v>
      </c>
      <c r="IQ1314" s="98">
        <f t="shared" ref="IQ1314:IQ1320" si="2758">$K1314*IK1314</f>
        <v>0</v>
      </c>
      <c r="IR1314" s="649">
        <f>$F1314*IR$1323</f>
        <v>11.4029281968</v>
      </c>
      <c r="IS1314" s="649">
        <f>$G1314*IS$1323</f>
        <v>11.7653953232</v>
      </c>
      <c r="IT1314" s="649">
        <f>$H1314*IT$1323</f>
        <v>12.2308568475</v>
      </c>
      <c r="IU1314" s="649">
        <f>$I1314*IU$1323</f>
        <v>0</v>
      </c>
      <c r="IV1314" s="649">
        <f>$J1314*IV$1323</f>
        <v>0</v>
      </c>
      <c r="IW1314" s="649">
        <f>$K1314*IW$1323</f>
        <v>0</v>
      </c>
      <c r="IX1314" s="98">
        <f t="shared" ref="IX1314:IZ1320" si="2759">II1314*IR1314</f>
        <v>53878.84</v>
      </c>
      <c r="IY1314" s="98">
        <f t="shared" si="2759"/>
        <v>55591.49</v>
      </c>
      <c r="IZ1314" s="98">
        <f t="shared" si="2759"/>
        <v>57790.8</v>
      </c>
      <c r="JA1314" s="98">
        <f t="shared" ref="JA1314:JC1320" si="2760">II1314*IU1314</f>
        <v>0</v>
      </c>
      <c r="JB1314" s="98">
        <f t="shared" si="2760"/>
        <v>0</v>
      </c>
      <c r="JC1314" s="98">
        <f t="shared" si="2760"/>
        <v>0</v>
      </c>
      <c r="JD1314" s="103"/>
      <c r="JE1314" s="103"/>
      <c r="JF1314" s="103"/>
      <c r="JG1314" s="98">
        <f t="shared" ref="JG1314:JG1320" si="2761">$F1314*JD1314</f>
        <v>0</v>
      </c>
      <c r="JH1314" s="98">
        <f t="shared" ref="JH1314:JH1320" si="2762">$G1314*JE1314</f>
        <v>0</v>
      </c>
      <c r="JI1314" s="98">
        <f t="shared" ref="JI1314:JI1320" si="2763">$H1314*JF1314</f>
        <v>0</v>
      </c>
      <c r="JJ1314" s="98">
        <f t="shared" ref="JJ1314:JJ1320" si="2764">$I1314*JD1314</f>
        <v>0</v>
      </c>
      <c r="JK1314" s="98">
        <f t="shared" ref="JK1314:JK1320" si="2765">$J1314*JE1314</f>
        <v>0</v>
      </c>
      <c r="JL1314" s="98">
        <f t="shared" ref="JL1314:JL1320" si="2766">$K1314*JF1314</f>
        <v>0</v>
      </c>
      <c r="JM1314" s="649">
        <f>$F1314*JM$1323</f>
        <v>5.0739352427000002</v>
      </c>
      <c r="JN1314" s="649">
        <f>$G1314*JN$1323</f>
        <v>5.2385403066</v>
      </c>
      <c r="JO1314" s="649">
        <f>$H1314*JO$1323</f>
        <v>5.4353998689000003</v>
      </c>
      <c r="JP1314" s="649">
        <f>$I1314*JP$1323</f>
        <v>0</v>
      </c>
      <c r="JQ1314" s="649">
        <f>$J1314*JQ$1323</f>
        <v>0</v>
      </c>
      <c r="JR1314" s="649">
        <f>$K1314*JR$1323</f>
        <v>0</v>
      </c>
      <c r="JS1314" s="98">
        <f t="shared" ref="JS1314:JU1320" si="2767">JD1314*JM1314</f>
        <v>0</v>
      </c>
      <c r="JT1314" s="98">
        <f t="shared" si="2767"/>
        <v>0</v>
      </c>
      <c r="JU1314" s="98">
        <f t="shared" si="2767"/>
        <v>0</v>
      </c>
      <c r="JV1314" s="98">
        <f t="shared" ref="JV1314:JX1320" si="2768">JD1314*JP1314</f>
        <v>0</v>
      </c>
      <c r="JW1314" s="98">
        <f t="shared" si="2768"/>
        <v>0</v>
      </c>
      <c r="JX1314" s="98">
        <f t="shared" si="2768"/>
        <v>0</v>
      </c>
      <c r="JY1314" s="103"/>
      <c r="JZ1314" s="103"/>
      <c r="KA1314" s="103"/>
      <c r="KB1314" s="98">
        <f t="shared" ref="KB1314:KB1320" si="2769">$F1314*JY1314</f>
        <v>0</v>
      </c>
      <c r="KC1314" s="98">
        <f t="shared" ref="KC1314:KC1320" si="2770">$G1314*JZ1314</f>
        <v>0</v>
      </c>
      <c r="KD1314" s="98">
        <f t="shared" ref="KD1314:KD1320" si="2771">$H1314*KA1314</f>
        <v>0</v>
      </c>
      <c r="KE1314" s="98">
        <f t="shared" ref="KE1314:KE1320" si="2772">$I1314*JY1314</f>
        <v>0</v>
      </c>
      <c r="KF1314" s="98">
        <f t="shared" ref="KF1314:KF1320" si="2773">$J1314*JZ1314</f>
        <v>0</v>
      </c>
      <c r="KG1314" s="98">
        <f t="shared" ref="KG1314:KG1320" si="2774">$K1314*KA1314</f>
        <v>0</v>
      </c>
      <c r="KH1314" s="649">
        <f>$F1314*KH$1323</f>
        <v>53.1677436724</v>
      </c>
      <c r="KI1314" s="649">
        <f>$G1314*KI$1323</f>
        <v>54.891224450700001</v>
      </c>
      <c r="KJ1314" s="649">
        <f>$H1314*KJ$1323</f>
        <v>57.0327855787</v>
      </c>
      <c r="KK1314" s="649">
        <f>$I1314*KK$1323</f>
        <v>0</v>
      </c>
      <c r="KL1314" s="649">
        <f>$J1314*KL$1323</f>
        <v>0</v>
      </c>
      <c r="KM1314" s="649">
        <f>$K1314*KM$1323</f>
        <v>0</v>
      </c>
      <c r="KN1314" s="98">
        <f t="shared" ref="KN1314:KP1320" si="2775">JY1314*KH1314</f>
        <v>0</v>
      </c>
      <c r="KO1314" s="98">
        <f t="shared" si="2775"/>
        <v>0</v>
      </c>
      <c r="KP1314" s="98">
        <f t="shared" si="2775"/>
        <v>0</v>
      </c>
      <c r="KQ1314" s="98">
        <f t="shared" ref="KQ1314:KS1320" si="2776">JY1314*KK1314</f>
        <v>0</v>
      </c>
      <c r="KR1314" s="98">
        <f t="shared" si="2776"/>
        <v>0</v>
      </c>
      <c r="KS1314" s="98">
        <f t="shared" si="2776"/>
        <v>0</v>
      </c>
      <c r="KT1314" s="103"/>
      <c r="KU1314" s="103"/>
      <c r="KV1314" s="103"/>
      <c r="KW1314" s="98">
        <f t="shared" ref="KW1314:KW1320" si="2777">$F1314*KT1314</f>
        <v>0</v>
      </c>
      <c r="KX1314" s="98">
        <f t="shared" ref="KX1314:KX1320" si="2778">$G1314*KU1314</f>
        <v>0</v>
      </c>
      <c r="KY1314" s="98">
        <f t="shared" ref="KY1314:KY1320" si="2779">$H1314*KV1314</f>
        <v>0</v>
      </c>
      <c r="KZ1314" s="98">
        <f t="shared" ref="KZ1314:KZ1320" si="2780">$I1314*KT1314</f>
        <v>0</v>
      </c>
      <c r="LA1314" s="98">
        <f t="shared" ref="LA1314:LA1320" si="2781">$J1314*KU1314</f>
        <v>0</v>
      </c>
      <c r="LB1314" s="98">
        <f t="shared" ref="LB1314:LB1320" si="2782">$K1314*KV1314</f>
        <v>0</v>
      </c>
      <c r="LC1314" s="649">
        <f>$F1314*LC$1323</f>
        <v>0</v>
      </c>
      <c r="LD1314" s="649">
        <f>$G1314*LD$1323</f>
        <v>0</v>
      </c>
      <c r="LE1314" s="649">
        <f>$H1314*LE$1323</f>
        <v>0</v>
      </c>
      <c r="LF1314" s="649">
        <f>$I1314*LF$1323</f>
        <v>0</v>
      </c>
      <c r="LG1314" s="649">
        <f>$J1314*LG$1323</f>
        <v>0</v>
      </c>
      <c r="LH1314" s="649">
        <f>$K1314*LH$1323</f>
        <v>0</v>
      </c>
      <c r="LI1314" s="98">
        <f t="shared" ref="LI1314:LK1320" si="2783">KT1314*LC1314</f>
        <v>0</v>
      </c>
      <c r="LJ1314" s="98">
        <f t="shared" si="2783"/>
        <v>0</v>
      </c>
      <c r="LK1314" s="98">
        <f t="shared" si="2783"/>
        <v>0</v>
      </c>
      <c r="LL1314" s="98">
        <f t="shared" ref="LL1314:LN1320" si="2784">KT1314*LF1314</f>
        <v>0</v>
      </c>
      <c r="LM1314" s="98">
        <f t="shared" si="2784"/>
        <v>0</v>
      </c>
      <c r="LN1314" s="98">
        <f t="shared" si="2784"/>
        <v>0</v>
      </c>
      <c r="LO1314" s="103"/>
      <c r="LP1314" s="103"/>
      <c r="LQ1314" s="103"/>
      <c r="LR1314" s="98">
        <f t="shared" ref="LR1314:LR1320" si="2785">$F1314*LO1314</f>
        <v>0</v>
      </c>
      <c r="LS1314" s="98">
        <f t="shared" ref="LS1314:LS1320" si="2786">$G1314*LP1314</f>
        <v>0</v>
      </c>
      <c r="LT1314" s="98">
        <f t="shared" ref="LT1314:LT1320" si="2787">$H1314*LQ1314</f>
        <v>0</v>
      </c>
      <c r="LU1314" s="98">
        <f t="shared" ref="LU1314:LU1320" si="2788">$I1314*LO1314</f>
        <v>0</v>
      </c>
      <c r="LV1314" s="98">
        <f t="shared" ref="LV1314:LV1320" si="2789">$J1314*LP1314</f>
        <v>0</v>
      </c>
      <c r="LW1314" s="98">
        <f t="shared" ref="LW1314:LW1320" si="2790">$K1314*LQ1314</f>
        <v>0</v>
      </c>
      <c r="LX1314" s="649">
        <f>$F1314*LX$1323</f>
        <v>20.1424911336</v>
      </c>
      <c r="LY1314" s="649">
        <f>$G1314*LY$1323</f>
        <v>20.804619109400001</v>
      </c>
      <c r="LZ1314" s="649">
        <f>$H1314*LZ$1323</f>
        <v>21.588777077</v>
      </c>
      <c r="MA1314" s="649">
        <f>$I1314*MA$1323</f>
        <v>0</v>
      </c>
      <c r="MB1314" s="649">
        <f>$J1314*MB$1323</f>
        <v>0</v>
      </c>
      <c r="MC1314" s="649">
        <f>$K1314*MC$1323</f>
        <v>0</v>
      </c>
      <c r="MD1314" s="98">
        <f t="shared" ref="MD1314:MF1320" si="2791">LO1314*LX1314</f>
        <v>0</v>
      </c>
      <c r="ME1314" s="98">
        <f t="shared" si="2791"/>
        <v>0</v>
      </c>
      <c r="MF1314" s="98">
        <f t="shared" si="2791"/>
        <v>0</v>
      </c>
      <c r="MG1314" s="98">
        <f t="shared" ref="MG1314:MI1320" si="2792">LO1314*MA1314</f>
        <v>0</v>
      </c>
      <c r="MH1314" s="98">
        <f t="shared" si="2792"/>
        <v>0</v>
      </c>
      <c r="MI1314" s="98">
        <f t="shared" si="2792"/>
        <v>0</v>
      </c>
      <c r="MJ1314" s="103"/>
      <c r="MK1314" s="103"/>
      <c r="ML1314" s="103"/>
      <c r="MM1314" s="98">
        <f t="shared" ref="MM1314:MM1320" si="2793">$F1314*MJ1314</f>
        <v>0</v>
      </c>
      <c r="MN1314" s="98">
        <f t="shared" ref="MN1314:MN1320" si="2794">$G1314*MK1314</f>
        <v>0</v>
      </c>
      <c r="MO1314" s="98">
        <f t="shared" ref="MO1314:MO1320" si="2795">$H1314*ML1314</f>
        <v>0</v>
      </c>
      <c r="MP1314" s="98">
        <f t="shared" ref="MP1314:MP1320" si="2796">$I1314*MJ1314</f>
        <v>0</v>
      </c>
      <c r="MQ1314" s="98">
        <f t="shared" ref="MQ1314:MQ1320" si="2797">$J1314*MK1314</f>
        <v>0</v>
      </c>
      <c r="MR1314" s="98">
        <f t="shared" ref="MR1314:MR1320" si="2798">$K1314*ML1314</f>
        <v>0</v>
      </c>
      <c r="MS1314" s="649">
        <f>$F1314*MS$1323</f>
        <v>7.6064847712999999</v>
      </c>
      <c r="MT1314" s="649">
        <f>$G1314*MT$1323</f>
        <v>7.8515907301999999</v>
      </c>
      <c r="MU1314" s="649">
        <f>$H1314*MU$1323</f>
        <v>8.1519563557999994</v>
      </c>
      <c r="MV1314" s="649">
        <f>$I1314*MV$1323</f>
        <v>0</v>
      </c>
      <c r="MW1314" s="649">
        <f>$J1314*MW$1323</f>
        <v>0</v>
      </c>
      <c r="MX1314" s="649">
        <f>$K1314*MX$1323</f>
        <v>0</v>
      </c>
      <c r="MY1314" s="98">
        <f t="shared" ref="MY1314:NA1320" si="2799">MJ1314*MS1314</f>
        <v>0</v>
      </c>
      <c r="MZ1314" s="98">
        <f t="shared" si="2799"/>
        <v>0</v>
      </c>
      <c r="NA1314" s="98">
        <f t="shared" si="2799"/>
        <v>0</v>
      </c>
      <c r="NB1314" s="98">
        <f t="shared" ref="NB1314:ND1320" si="2800">MJ1314*MV1314</f>
        <v>0</v>
      </c>
      <c r="NC1314" s="98">
        <f t="shared" si="2800"/>
        <v>0</v>
      </c>
      <c r="ND1314" s="98">
        <f t="shared" si="2800"/>
        <v>0</v>
      </c>
      <c r="NE1314" s="103"/>
      <c r="NF1314" s="103"/>
      <c r="NG1314" s="103"/>
      <c r="NH1314" s="98">
        <f t="shared" ref="NH1314:NH1320" si="2801">$F1314*NE1314</f>
        <v>0</v>
      </c>
      <c r="NI1314" s="98">
        <f t="shared" ref="NI1314:NI1320" si="2802">$G1314*NF1314</f>
        <v>0</v>
      </c>
      <c r="NJ1314" s="98">
        <f t="shared" ref="NJ1314:NJ1320" si="2803">$H1314*NG1314</f>
        <v>0</v>
      </c>
      <c r="NK1314" s="98">
        <f t="shared" ref="NK1314:NK1320" si="2804">$I1314*NE1314</f>
        <v>0</v>
      </c>
      <c r="NL1314" s="98">
        <f t="shared" ref="NL1314:NL1320" si="2805">$J1314*NF1314</f>
        <v>0</v>
      </c>
      <c r="NM1314" s="98">
        <f t="shared" ref="NM1314:NM1320" si="2806">$K1314*NG1314</f>
        <v>0</v>
      </c>
      <c r="NN1314" s="649">
        <f>$F1314*NN$1323</f>
        <v>0</v>
      </c>
      <c r="NO1314" s="649">
        <f>$G1314*NO$1323</f>
        <v>0</v>
      </c>
      <c r="NP1314" s="649">
        <f>$H1314*NP$1323</f>
        <v>0</v>
      </c>
      <c r="NQ1314" s="649">
        <f>$I1314*NQ$1323</f>
        <v>0</v>
      </c>
      <c r="NR1314" s="649">
        <f>$J1314*NR$1323</f>
        <v>0</v>
      </c>
      <c r="NS1314" s="649">
        <f>$K1314*NS$1323</f>
        <v>0</v>
      </c>
      <c r="NT1314" s="98">
        <f t="shared" ref="NT1314:NV1320" si="2807">NE1314*NN1314</f>
        <v>0</v>
      </c>
      <c r="NU1314" s="98">
        <f t="shared" si="2807"/>
        <v>0</v>
      </c>
      <c r="NV1314" s="98">
        <f t="shared" si="2807"/>
        <v>0</v>
      </c>
      <c r="NW1314" s="98">
        <f t="shared" ref="NW1314:NY1320" si="2808">NE1314*NQ1314</f>
        <v>0</v>
      </c>
      <c r="NX1314" s="98">
        <f t="shared" si="2808"/>
        <v>0</v>
      </c>
      <c r="NY1314" s="98">
        <f t="shared" si="2808"/>
        <v>0</v>
      </c>
      <c r="NZ1314" s="103">
        <v>1800</v>
      </c>
      <c r="OA1314" s="103">
        <v>1800</v>
      </c>
      <c r="OB1314" s="103">
        <v>1800</v>
      </c>
      <c r="OC1314" s="98">
        <f t="shared" ref="OC1314:OC1320" si="2809">$F1314*NZ1314</f>
        <v>19476</v>
      </c>
      <c r="OD1314" s="98">
        <f t="shared" ref="OD1314:OD1320" si="2810">$G1314*OA1314</f>
        <v>20106</v>
      </c>
      <c r="OE1314" s="98">
        <f t="shared" ref="OE1314:OE1320" si="2811">$H1314*OB1314</f>
        <v>20916</v>
      </c>
      <c r="OF1314" s="98">
        <f t="shared" ref="OF1314:OF1320" si="2812">$I1314*NZ1314</f>
        <v>0</v>
      </c>
      <c r="OG1314" s="98">
        <f t="shared" ref="OG1314:OG1320" si="2813">$J1314*OA1314</f>
        <v>0</v>
      </c>
      <c r="OH1314" s="98">
        <f t="shared" ref="OH1314:OH1320" si="2814">$K1314*OB1314</f>
        <v>0</v>
      </c>
      <c r="OI1314" s="649">
        <f>$F1314*OI$1323</f>
        <v>37.3637993846</v>
      </c>
      <c r="OJ1314" s="649">
        <f>$G1314*OJ$1323</f>
        <v>38.5705825541</v>
      </c>
      <c r="OK1314" s="649">
        <f>$H1314*OK$1323</f>
        <v>40.070835119800002</v>
      </c>
      <c r="OL1314" s="649">
        <f>$I1314*OL$1323</f>
        <v>0</v>
      </c>
      <c r="OM1314" s="649">
        <f>$J1314*OM$1323</f>
        <v>0</v>
      </c>
      <c r="ON1314" s="649">
        <f>$K1314*ON$1323</f>
        <v>0</v>
      </c>
      <c r="OO1314" s="98">
        <f t="shared" ref="OO1314:OQ1320" si="2815">NZ1314*OI1314</f>
        <v>67254.84</v>
      </c>
      <c r="OP1314" s="98">
        <f t="shared" si="2815"/>
        <v>69427.05</v>
      </c>
      <c r="OQ1314" s="98">
        <f t="shared" si="2815"/>
        <v>72127.5</v>
      </c>
      <c r="OR1314" s="98">
        <f t="shared" ref="OR1314:OT1320" si="2816">NZ1314*OL1314</f>
        <v>0</v>
      </c>
      <c r="OS1314" s="98">
        <f t="shared" si="2816"/>
        <v>0</v>
      </c>
      <c r="OT1314" s="98">
        <f t="shared" si="2816"/>
        <v>0</v>
      </c>
      <c r="OU1314" s="103"/>
      <c r="OV1314" s="103"/>
      <c r="OW1314" s="103"/>
      <c r="OX1314" s="98">
        <f t="shared" ref="OX1314:OX1320" si="2817">$F1314*OU1314</f>
        <v>0</v>
      </c>
      <c r="OY1314" s="98">
        <f t="shared" ref="OY1314:OY1320" si="2818">$G1314*OV1314</f>
        <v>0</v>
      </c>
      <c r="OZ1314" s="98">
        <f t="shared" ref="OZ1314:OZ1320" si="2819">$H1314*OW1314</f>
        <v>0</v>
      </c>
      <c r="PA1314" s="98">
        <f t="shared" ref="PA1314:PA1320" si="2820">$I1314*OU1314</f>
        <v>0</v>
      </c>
      <c r="PB1314" s="98">
        <f t="shared" ref="PB1314:PB1320" si="2821">$J1314*OV1314</f>
        <v>0</v>
      </c>
      <c r="PC1314" s="98">
        <f t="shared" ref="PC1314:PC1320" si="2822">$K1314*OW1314</f>
        <v>0</v>
      </c>
      <c r="PD1314" s="649">
        <f>$F1314*PD$1323</f>
        <v>0</v>
      </c>
      <c r="PE1314" s="649">
        <f>$G1314*PE$1323</f>
        <v>0</v>
      </c>
      <c r="PF1314" s="649">
        <f>$H1314*PF$1323</f>
        <v>0</v>
      </c>
      <c r="PG1314" s="649">
        <f>$I1314*PG$1323</f>
        <v>0</v>
      </c>
      <c r="PH1314" s="649">
        <f>$J1314*PH$1323</f>
        <v>0</v>
      </c>
      <c r="PI1314" s="649">
        <f>$K1314*PI$1323</f>
        <v>0</v>
      </c>
      <c r="PJ1314" s="98">
        <f t="shared" ref="PJ1314:PL1320" si="2823">OU1314*PD1314</f>
        <v>0</v>
      </c>
      <c r="PK1314" s="98">
        <f t="shared" si="2823"/>
        <v>0</v>
      </c>
      <c r="PL1314" s="98">
        <f t="shared" si="2823"/>
        <v>0</v>
      </c>
      <c r="PM1314" s="98">
        <f t="shared" ref="PM1314:PO1320" si="2824">OU1314*PG1314</f>
        <v>0</v>
      </c>
      <c r="PN1314" s="98">
        <f t="shared" si="2824"/>
        <v>0</v>
      </c>
      <c r="PO1314" s="98">
        <f t="shared" si="2824"/>
        <v>0</v>
      </c>
      <c r="PP1314" s="103">
        <v>6615</v>
      </c>
      <c r="PQ1314" s="103">
        <v>6615</v>
      </c>
      <c r="PR1314" s="103">
        <v>6615</v>
      </c>
      <c r="PS1314" s="98">
        <f t="shared" ref="PS1314:PS1320" si="2825">$F1314*PP1314</f>
        <v>71574.3</v>
      </c>
      <c r="PT1314" s="98">
        <f t="shared" ref="PT1314:PT1320" si="2826">$G1314*PQ1314</f>
        <v>73889.55</v>
      </c>
      <c r="PU1314" s="98">
        <f t="shared" ref="PU1314:PU1320" si="2827">$H1314*PR1314</f>
        <v>76866.3</v>
      </c>
      <c r="PV1314" s="98">
        <f t="shared" ref="PV1314:PV1320" si="2828">$I1314*PP1314</f>
        <v>0</v>
      </c>
      <c r="PW1314" s="98">
        <f t="shared" ref="PW1314:PW1320" si="2829">$J1314*PQ1314</f>
        <v>0</v>
      </c>
      <c r="PX1314" s="98">
        <f t="shared" ref="PX1314:PX1320" si="2830">$K1314*PR1314</f>
        <v>0</v>
      </c>
      <c r="PY1314" s="649">
        <f>$F1314*PY$1323</f>
        <v>8.0442960510999999</v>
      </c>
      <c r="PZ1314" s="649">
        <f>$G1314*PZ$1323</f>
        <v>8.3046290388999999</v>
      </c>
      <c r="QA1314" s="649">
        <f>$H1314*QA$1323</f>
        <v>8.6255863427000001</v>
      </c>
      <c r="QB1314" s="649">
        <f>$I1314*QB$1323</f>
        <v>0</v>
      </c>
      <c r="QC1314" s="649">
        <f>$J1314*QC$1323</f>
        <v>0</v>
      </c>
      <c r="QD1314" s="649">
        <f>$K1314*QD$1323</f>
        <v>0</v>
      </c>
      <c r="QE1314" s="98">
        <f t="shared" ref="QE1314:QG1320" si="2831">PP1314*PY1314</f>
        <v>53213.02</v>
      </c>
      <c r="QF1314" s="98">
        <f t="shared" si="2831"/>
        <v>54935.12</v>
      </c>
      <c r="QG1314" s="98">
        <f t="shared" si="2831"/>
        <v>57058.25</v>
      </c>
      <c r="QH1314" s="98">
        <f t="shared" ref="QH1314:QJ1320" si="2832">PP1314*QB1314</f>
        <v>0</v>
      </c>
      <c r="QI1314" s="98">
        <f t="shared" si="2832"/>
        <v>0</v>
      </c>
      <c r="QJ1314" s="98">
        <f t="shared" si="2832"/>
        <v>0</v>
      </c>
      <c r="QK1314" s="103"/>
      <c r="QL1314" s="103"/>
      <c r="QM1314" s="103"/>
      <c r="QN1314" s="98">
        <f t="shared" ref="QN1314:QN1320" si="2833">$F1314*QK1314</f>
        <v>0</v>
      </c>
      <c r="QO1314" s="98">
        <f t="shared" ref="QO1314:QO1320" si="2834">$G1314*QL1314</f>
        <v>0</v>
      </c>
      <c r="QP1314" s="98">
        <f t="shared" ref="QP1314:QP1320" si="2835">$H1314*QM1314</f>
        <v>0</v>
      </c>
      <c r="QQ1314" s="98">
        <f t="shared" ref="QQ1314:QQ1320" si="2836">$I1314*QK1314</f>
        <v>0</v>
      </c>
      <c r="QR1314" s="98">
        <f t="shared" ref="QR1314:QR1320" si="2837">$J1314*QL1314</f>
        <v>0</v>
      </c>
      <c r="QS1314" s="98">
        <f t="shared" ref="QS1314:QS1320" si="2838">$K1314*QM1314</f>
        <v>0</v>
      </c>
      <c r="QT1314" s="649">
        <f>$F1314*QT$1323</f>
        <v>9.3385239369999997</v>
      </c>
      <c r="QU1314" s="649">
        <f>$G1314*QU$1323</f>
        <v>9.6444752806</v>
      </c>
      <c r="QV1314" s="649">
        <f>$H1314*QV$1323</f>
        <v>10.009850481599999</v>
      </c>
      <c r="QW1314" s="649">
        <f>$I1314*QW$1323</f>
        <v>0</v>
      </c>
      <c r="QX1314" s="649">
        <f>$J1314*QX$1323</f>
        <v>0</v>
      </c>
      <c r="QY1314" s="649">
        <f>$K1314*QY$1323</f>
        <v>0</v>
      </c>
      <c r="QZ1314" s="98">
        <f t="shared" ref="QZ1314:RB1320" si="2839">QK1314*QT1314</f>
        <v>0</v>
      </c>
      <c r="RA1314" s="98">
        <f t="shared" si="2839"/>
        <v>0</v>
      </c>
      <c r="RB1314" s="98">
        <f t="shared" si="2839"/>
        <v>0</v>
      </c>
      <c r="RC1314" s="98">
        <f t="shared" ref="RC1314:RE1320" si="2840">QK1314*QW1314</f>
        <v>0</v>
      </c>
      <c r="RD1314" s="98">
        <f t="shared" si="2840"/>
        <v>0</v>
      </c>
      <c r="RE1314" s="98">
        <f t="shared" si="2840"/>
        <v>0</v>
      </c>
      <c r="RF1314" s="103"/>
      <c r="RG1314" s="103"/>
      <c r="RH1314" s="103"/>
      <c r="RI1314" s="98">
        <f t="shared" ref="RI1314:RI1320" si="2841">$F1314*RF1314</f>
        <v>0</v>
      </c>
      <c r="RJ1314" s="98">
        <f t="shared" ref="RJ1314:RJ1320" si="2842">$G1314*RG1314</f>
        <v>0</v>
      </c>
      <c r="RK1314" s="98">
        <f t="shared" ref="RK1314:RK1320" si="2843">$H1314*RH1314</f>
        <v>0</v>
      </c>
      <c r="RL1314" s="98">
        <f t="shared" ref="RL1314:RL1320" si="2844">$I1314*RF1314</f>
        <v>0</v>
      </c>
      <c r="RM1314" s="98">
        <f t="shared" ref="RM1314:RM1320" si="2845">$J1314*RG1314</f>
        <v>0</v>
      </c>
      <c r="RN1314" s="98">
        <f t="shared" ref="RN1314:RN1320" si="2846">$K1314*RH1314</f>
        <v>0</v>
      </c>
      <c r="RO1314" s="649">
        <f>$F1314*RO$1323</f>
        <v>20.018662067800001</v>
      </c>
      <c r="RP1314" s="649">
        <f>$G1314*RP$1323</f>
        <v>20.665610101399999</v>
      </c>
      <c r="RQ1314" s="649">
        <f>$H1314*RQ$1323</f>
        <v>21.471952031400001</v>
      </c>
      <c r="RR1314" s="649">
        <f>$I1314*RR$1323</f>
        <v>0</v>
      </c>
      <c r="RS1314" s="649">
        <f>$J1314*RS$1323</f>
        <v>0</v>
      </c>
      <c r="RT1314" s="649">
        <f>$K1314*RT$1323</f>
        <v>0</v>
      </c>
      <c r="RU1314" s="98">
        <f t="shared" ref="RU1314:RW1320" si="2847">RF1314*RO1314</f>
        <v>0</v>
      </c>
      <c r="RV1314" s="98">
        <f t="shared" si="2847"/>
        <v>0</v>
      </c>
      <c r="RW1314" s="98">
        <f t="shared" si="2847"/>
        <v>0</v>
      </c>
      <c r="RX1314" s="98">
        <f t="shared" ref="RX1314:RZ1320" si="2848">RF1314*RR1314</f>
        <v>0</v>
      </c>
      <c r="RY1314" s="98">
        <f t="shared" si="2848"/>
        <v>0</v>
      </c>
      <c r="RZ1314" s="98">
        <f t="shared" si="2848"/>
        <v>0</v>
      </c>
      <c r="SA1314" s="103"/>
      <c r="SB1314" s="103"/>
      <c r="SC1314" s="103"/>
      <c r="SD1314" s="98">
        <f t="shared" ref="SD1314:SD1320" si="2849">$F1314*SA1314</f>
        <v>0</v>
      </c>
      <c r="SE1314" s="98">
        <f t="shared" ref="SE1314:SE1320" si="2850">$G1314*SB1314</f>
        <v>0</v>
      </c>
      <c r="SF1314" s="98">
        <f t="shared" ref="SF1314:SF1320" si="2851">$H1314*SC1314</f>
        <v>0</v>
      </c>
      <c r="SG1314" s="98">
        <f t="shared" ref="SG1314:SG1320" si="2852">$I1314*SA1314</f>
        <v>0</v>
      </c>
      <c r="SH1314" s="98">
        <f t="shared" ref="SH1314:SH1320" si="2853">$J1314*SB1314</f>
        <v>0</v>
      </c>
      <c r="SI1314" s="98">
        <f t="shared" ref="SI1314:SI1320" si="2854">$K1314*SC1314</f>
        <v>0</v>
      </c>
      <c r="SJ1314" s="649">
        <f>$F1314*SJ$1323</f>
        <v>20.306302689799999</v>
      </c>
      <c r="SK1314" s="649">
        <f>$G1314*SK$1323</f>
        <v>20.959818333200001</v>
      </c>
      <c r="SL1314" s="649">
        <f>$H1314*SL$1323</f>
        <v>21.810129299300002</v>
      </c>
      <c r="SM1314" s="649">
        <f>$I1314*SM$1323</f>
        <v>0</v>
      </c>
      <c r="SN1314" s="649">
        <f>$J1314*SN$1323</f>
        <v>0</v>
      </c>
      <c r="SO1314" s="649">
        <f>$K1314*SO$1323</f>
        <v>0</v>
      </c>
      <c r="SP1314" s="98">
        <f t="shared" ref="SP1314:SR1320" si="2855">SA1314*SJ1314</f>
        <v>0</v>
      </c>
      <c r="SQ1314" s="98">
        <f t="shared" si="2855"/>
        <v>0</v>
      </c>
      <c r="SR1314" s="98">
        <f t="shared" si="2855"/>
        <v>0</v>
      </c>
      <c r="SS1314" s="98">
        <f t="shared" ref="SS1314:SU1320" si="2856">SA1314*SM1314</f>
        <v>0</v>
      </c>
      <c r="ST1314" s="98">
        <f t="shared" si="2856"/>
        <v>0</v>
      </c>
      <c r="SU1314" s="98">
        <f t="shared" si="2856"/>
        <v>0</v>
      </c>
      <c r="SV1314" s="103"/>
      <c r="SW1314" s="103"/>
      <c r="SX1314" s="103"/>
      <c r="SY1314" s="98">
        <f t="shared" ref="SY1314:SY1320" si="2857">$F1314*SV1314</f>
        <v>0</v>
      </c>
      <c r="SZ1314" s="98">
        <f t="shared" ref="SZ1314:SZ1320" si="2858">$G1314*SW1314</f>
        <v>0</v>
      </c>
      <c r="TA1314" s="98">
        <f t="shared" ref="TA1314:TA1320" si="2859">$H1314*SX1314</f>
        <v>0</v>
      </c>
      <c r="TB1314" s="98">
        <f t="shared" ref="TB1314:TB1320" si="2860">$I1314*SV1314</f>
        <v>0</v>
      </c>
      <c r="TC1314" s="98">
        <f t="shared" ref="TC1314:TC1320" si="2861">$J1314*SW1314</f>
        <v>0</v>
      </c>
      <c r="TD1314" s="98">
        <f t="shared" ref="TD1314:TD1320" si="2862">$K1314*SX1314</f>
        <v>0</v>
      </c>
      <c r="TE1314" s="649">
        <f>$F1314*TE$1323</f>
        <v>0</v>
      </c>
      <c r="TF1314" s="649">
        <f>$G1314*TF$1323</f>
        <v>0</v>
      </c>
      <c r="TG1314" s="649">
        <f>$H1314*TG$1323</f>
        <v>0</v>
      </c>
      <c r="TH1314" s="649">
        <f>$I1314*TH$1323</f>
        <v>0</v>
      </c>
      <c r="TI1314" s="649">
        <f>$J1314*TI$1323</f>
        <v>0</v>
      </c>
      <c r="TJ1314" s="649">
        <f>$K1314*TJ$1323</f>
        <v>0</v>
      </c>
      <c r="TK1314" s="98">
        <f t="shared" ref="TK1314:TM1320" si="2863">SV1314*TE1314</f>
        <v>0</v>
      </c>
      <c r="TL1314" s="98">
        <f t="shared" si="2863"/>
        <v>0</v>
      </c>
      <c r="TM1314" s="98">
        <f t="shared" si="2863"/>
        <v>0</v>
      </c>
      <c r="TN1314" s="98">
        <f t="shared" ref="TN1314:TP1320" si="2864">SV1314*TH1314</f>
        <v>0</v>
      </c>
      <c r="TO1314" s="98">
        <f t="shared" si="2864"/>
        <v>0</v>
      </c>
      <c r="TP1314" s="98">
        <f t="shared" si="2864"/>
        <v>0</v>
      </c>
      <c r="TQ1314" s="103"/>
      <c r="TR1314" s="103"/>
      <c r="TS1314" s="103"/>
      <c r="TT1314" s="98">
        <f t="shared" ref="TT1314:TT1320" si="2865">$F1314*TQ1314</f>
        <v>0</v>
      </c>
      <c r="TU1314" s="98">
        <f t="shared" ref="TU1314:TU1320" si="2866">$G1314*TR1314</f>
        <v>0</v>
      </c>
      <c r="TV1314" s="98">
        <f t="shared" ref="TV1314:TV1320" si="2867">$H1314*TS1314</f>
        <v>0</v>
      </c>
      <c r="TW1314" s="98">
        <f t="shared" ref="TW1314:TW1320" si="2868">$I1314*TQ1314</f>
        <v>0</v>
      </c>
      <c r="TX1314" s="98">
        <f t="shared" ref="TX1314:TX1320" si="2869">$J1314*TR1314</f>
        <v>0</v>
      </c>
      <c r="TY1314" s="98">
        <f t="shared" ref="TY1314:TY1320" si="2870">$K1314*TS1314</f>
        <v>0</v>
      </c>
      <c r="TZ1314" s="649">
        <f>$F1314*TZ$1323</f>
        <v>4.6406074745000003</v>
      </c>
      <c r="UA1314" s="649">
        <f>$G1314*UA$1323</f>
        <v>4.7892946072000004</v>
      </c>
      <c r="UB1314" s="649">
        <f>$H1314*UB$1323</f>
        <v>4.9744047832999998</v>
      </c>
      <c r="UC1314" s="649">
        <f>$I1314*UC$1323</f>
        <v>0</v>
      </c>
      <c r="UD1314" s="649">
        <f>$J1314*UD$1323</f>
        <v>0</v>
      </c>
      <c r="UE1314" s="649">
        <f>$K1314*UE$1323</f>
        <v>0</v>
      </c>
      <c r="UF1314" s="98">
        <f t="shared" ref="UF1314:UH1320" si="2871">TQ1314*TZ1314</f>
        <v>0</v>
      </c>
      <c r="UG1314" s="98">
        <f t="shared" si="2871"/>
        <v>0</v>
      </c>
      <c r="UH1314" s="98">
        <f t="shared" si="2871"/>
        <v>0</v>
      </c>
      <c r="UI1314" s="98">
        <f t="shared" ref="UI1314:UK1320" si="2872">TQ1314*UC1314</f>
        <v>0</v>
      </c>
      <c r="UJ1314" s="98">
        <f t="shared" si="2872"/>
        <v>0</v>
      </c>
      <c r="UK1314" s="98">
        <f t="shared" si="2872"/>
        <v>0</v>
      </c>
      <c r="UL1314" s="103"/>
      <c r="UM1314" s="103"/>
      <c r="UN1314" s="103"/>
      <c r="UO1314" s="98">
        <f t="shared" ref="UO1314:UO1320" si="2873">$F1314*UL1314</f>
        <v>0</v>
      </c>
      <c r="UP1314" s="98">
        <f t="shared" ref="UP1314:UP1320" si="2874">$G1314*UM1314</f>
        <v>0</v>
      </c>
      <c r="UQ1314" s="98">
        <f t="shared" ref="UQ1314:UQ1320" si="2875">$H1314*UN1314</f>
        <v>0</v>
      </c>
      <c r="UR1314" s="98">
        <f t="shared" ref="UR1314:UR1320" si="2876">$I1314*UL1314</f>
        <v>0</v>
      </c>
      <c r="US1314" s="98">
        <f t="shared" ref="US1314:US1320" si="2877">$J1314*UM1314</f>
        <v>0</v>
      </c>
      <c r="UT1314" s="98">
        <f t="shared" ref="UT1314:UT1320" si="2878">$K1314*UN1314</f>
        <v>0</v>
      </c>
      <c r="UU1314" s="649">
        <f>$F1314*UU$1323</f>
        <v>5.4758057825000002</v>
      </c>
      <c r="UV1314" s="649">
        <f>$G1314*UV$1323</f>
        <v>5.6518805280000004</v>
      </c>
      <c r="UW1314" s="649">
        <f>$H1314*UW$1323</f>
        <v>5.8752909219999996</v>
      </c>
      <c r="UX1314" s="649">
        <f>$I1314*UX$1323</f>
        <v>0</v>
      </c>
      <c r="UY1314" s="649">
        <f>$J1314*UY$1323</f>
        <v>0</v>
      </c>
      <c r="UZ1314" s="649">
        <f>$K1314*UZ$1323</f>
        <v>0</v>
      </c>
      <c r="VA1314" s="98">
        <f t="shared" ref="VA1314:VC1320" si="2879">UL1314*UU1314</f>
        <v>0</v>
      </c>
      <c r="VB1314" s="98">
        <f t="shared" si="2879"/>
        <v>0</v>
      </c>
      <c r="VC1314" s="98">
        <f t="shared" si="2879"/>
        <v>0</v>
      </c>
      <c r="VD1314" s="98">
        <f t="shared" ref="VD1314:VF1320" si="2880">UL1314*UX1314</f>
        <v>0</v>
      </c>
      <c r="VE1314" s="98">
        <f t="shared" si="2880"/>
        <v>0</v>
      </c>
      <c r="VF1314" s="98">
        <f t="shared" si="2880"/>
        <v>0</v>
      </c>
      <c r="VG1314" s="103"/>
      <c r="VH1314" s="103"/>
      <c r="VI1314" s="103"/>
      <c r="VJ1314" s="98">
        <f t="shared" ref="VJ1314:VJ1320" si="2881">$F1314*VG1314</f>
        <v>0</v>
      </c>
      <c r="VK1314" s="98">
        <f t="shared" ref="VK1314:VK1320" si="2882">$G1314*VH1314</f>
        <v>0</v>
      </c>
      <c r="VL1314" s="98">
        <f t="shared" ref="VL1314:VL1320" si="2883">$H1314*VI1314</f>
        <v>0</v>
      </c>
      <c r="VM1314" s="98">
        <f t="shared" ref="VM1314:VM1320" si="2884">$I1314*VG1314</f>
        <v>0</v>
      </c>
      <c r="VN1314" s="98">
        <f t="shared" ref="VN1314:VN1320" si="2885">$J1314*VH1314</f>
        <v>0</v>
      </c>
      <c r="VO1314" s="98">
        <f t="shared" ref="VO1314:VO1320" si="2886">$K1314*VI1314</f>
        <v>0</v>
      </c>
      <c r="VP1314" s="649">
        <f>$F1314*VP$1323</f>
        <v>5.2503881986999996</v>
      </c>
      <c r="VQ1314" s="649">
        <f>$G1314*VQ$1323</f>
        <v>5.4267206475999998</v>
      </c>
      <c r="VR1314" s="649">
        <f>$H1314*VR$1323</f>
        <v>5.6357026934999999</v>
      </c>
      <c r="VS1314" s="649">
        <f>$I1314*VS$1323</f>
        <v>0</v>
      </c>
      <c r="VT1314" s="649">
        <f>$J1314*VT$1323</f>
        <v>0</v>
      </c>
      <c r="VU1314" s="649">
        <f>$K1314*VU$1323</f>
        <v>0</v>
      </c>
      <c r="VV1314" s="98">
        <f t="shared" ref="VV1314:VX1320" si="2887">VG1314*VP1314</f>
        <v>0</v>
      </c>
      <c r="VW1314" s="98">
        <f t="shared" si="2887"/>
        <v>0</v>
      </c>
      <c r="VX1314" s="98">
        <f t="shared" si="2887"/>
        <v>0</v>
      </c>
      <c r="VY1314" s="98">
        <f t="shared" ref="VY1314:WA1320" si="2888">VG1314*VS1314</f>
        <v>0</v>
      </c>
      <c r="VZ1314" s="98">
        <f t="shared" si="2888"/>
        <v>0</v>
      </c>
      <c r="WA1314" s="98">
        <f t="shared" si="2888"/>
        <v>0</v>
      </c>
      <c r="WB1314" s="103"/>
      <c r="WC1314" s="103"/>
      <c r="WD1314" s="103"/>
      <c r="WE1314" s="98">
        <f t="shared" ref="WE1314:WE1320" si="2889">$F1314*WB1314</f>
        <v>0</v>
      </c>
      <c r="WF1314" s="98">
        <f t="shared" ref="WF1314:WF1320" si="2890">$G1314*WC1314</f>
        <v>0</v>
      </c>
      <c r="WG1314" s="98">
        <f t="shared" ref="WG1314:WG1320" si="2891">$H1314*WD1314</f>
        <v>0</v>
      </c>
      <c r="WH1314" s="98">
        <f t="shared" ref="WH1314:WH1320" si="2892">$I1314*WB1314</f>
        <v>0</v>
      </c>
      <c r="WI1314" s="98">
        <f t="shared" ref="WI1314:WI1320" si="2893">$J1314*WC1314</f>
        <v>0</v>
      </c>
      <c r="WJ1314" s="98">
        <f t="shared" ref="WJ1314:WJ1320" si="2894">$K1314*WD1314</f>
        <v>0</v>
      </c>
      <c r="WK1314" s="649">
        <f>$F1314*WK$1323</f>
        <v>0</v>
      </c>
      <c r="WL1314" s="649">
        <f>$G1314*WL$1323</f>
        <v>0</v>
      </c>
      <c r="WM1314" s="649">
        <f>$H1314*WM$1323</f>
        <v>0</v>
      </c>
      <c r="WN1314" s="649">
        <f>$I1314*WN$1323</f>
        <v>0</v>
      </c>
      <c r="WO1314" s="649">
        <f>$J1314*WO$1323</f>
        <v>0</v>
      </c>
      <c r="WP1314" s="649">
        <f>$K1314*WP$1323</f>
        <v>0</v>
      </c>
      <c r="WQ1314" s="98">
        <f t="shared" ref="WQ1314:WS1320" si="2895">WB1314*WK1314</f>
        <v>0</v>
      </c>
      <c r="WR1314" s="98">
        <f t="shared" si="2895"/>
        <v>0</v>
      </c>
      <c r="WS1314" s="98">
        <f t="shared" si="2895"/>
        <v>0</v>
      </c>
      <c r="WT1314" s="98">
        <f t="shared" ref="WT1314:WV1320" si="2896">WB1314*WN1314</f>
        <v>0</v>
      </c>
      <c r="WU1314" s="98">
        <f t="shared" si="2896"/>
        <v>0</v>
      </c>
      <c r="WV1314" s="98">
        <f t="shared" si="2896"/>
        <v>0</v>
      </c>
      <c r="WW1314" s="103"/>
      <c r="WX1314" s="103"/>
      <c r="WY1314" s="103"/>
      <c r="WZ1314" s="98">
        <f t="shared" ref="WZ1314:WZ1320" si="2897">$F1314*WW1314</f>
        <v>0</v>
      </c>
      <c r="XA1314" s="98">
        <f t="shared" ref="XA1314:XA1320" si="2898">$G1314*WX1314</f>
        <v>0</v>
      </c>
      <c r="XB1314" s="98">
        <f t="shared" ref="XB1314:XB1320" si="2899">$H1314*WY1314</f>
        <v>0</v>
      </c>
      <c r="XC1314" s="98">
        <f t="shared" ref="XC1314:XC1320" si="2900">$I1314*WW1314</f>
        <v>0</v>
      </c>
      <c r="XD1314" s="98">
        <f t="shared" ref="XD1314:XD1320" si="2901">$J1314*WX1314</f>
        <v>0</v>
      </c>
      <c r="XE1314" s="98">
        <f t="shared" ref="XE1314:XE1320" si="2902">$K1314*WY1314</f>
        <v>0</v>
      </c>
      <c r="XF1314" s="649">
        <f>$F1314*XF$1323</f>
        <v>0</v>
      </c>
      <c r="XG1314" s="649">
        <f>$G1314*XG$1323</f>
        <v>0</v>
      </c>
      <c r="XH1314" s="649">
        <f>$H1314*XH$1323</f>
        <v>0</v>
      </c>
      <c r="XI1314" s="649">
        <f>$I1314*XI$1323</f>
        <v>0</v>
      </c>
      <c r="XJ1314" s="649">
        <f>$J1314*XJ$1323</f>
        <v>0</v>
      </c>
      <c r="XK1314" s="649">
        <f>$K1314*XK$1323</f>
        <v>0</v>
      </c>
      <c r="XL1314" s="98">
        <f t="shared" ref="XL1314:XN1320" si="2903">WW1314*XF1314</f>
        <v>0</v>
      </c>
      <c r="XM1314" s="98">
        <f t="shared" si="2903"/>
        <v>0</v>
      </c>
      <c r="XN1314" s="98">
        <f t="shared" si="2903"/>
        <v>0</v>
      </c>
      <c r="XO1314" s="98">
        <f t="shared" ref="XO1314:XQ1320" si="2904">WW1314*XI1314</f>
        <v>0</v>
      </c>
      <c r="XP1314" s="98">
        <f t="shared" si="2904"/>
        <v>0</v>
      </c>
      <c r="XQ1314" s="98">
        <f t="shared" si="2904"/>
        <v>0</v>
      </c>
      <c r="XR1314" s="103"/>
      <c r="XS1314" s="103"/>
      <c r="XT1314" s="103"/>
      <c r="XU1314" s="98">
        <f t="shared" ref="XU1314:XU1320" si="2905">$F1314*XR1314</f>
        <v>0</v>
      </c>
      <c r="XV1314" s="98">
        <f t="shared" ref="XV1314:XV1320" si="2906">$G1314*XS1314</f>
        <v>0</v>
      </c>
      <c r="XW1314" s="98">
        <f t="shared" ref="XW1314:XW1320" si="2907">$H1314*XT1314</f>
        <v>0</v>
      </c>
      <c r="XX1314" s="98">
        <f t="shared" ref="XX1314:XX1320" si="2908">$I1314*XR1314</f>
        <v>0</v>
      </c>
      <c r="XY1314" s="98">
        <f t="shared" ref="XY1314:XY1320" si="2909">$J1314*XS1314</f>
        <v>0</v>
      </c>
      <c r="XZ1314" s="98">
        <f t="shared" ref="XZ1314:XZ1320" si="2910">$K1314*XT1314</f>
        <v>0</v>
      </c>
      <c r="YA1314" s="649">
        <f>$F1314*YA$1323</f>
        <v>0</v>
      </c>
      <c r="YB1314" s="649">
        <f>$G1314*YB$1323</f>
        <v>0</v>
      </c>
      <c r="YC1314" s="649">
        <f>$H1314*YC$1323</f>
        <v>0</v>
      </c>
      <c r="YD1314" s="649">
        <f>$I1314*YD$1323</f>
        <v>0</v>
      </c>
      <c r="YE1314" s="649">
        <f>$J1314*YE$1323</f>
        <v>0</v>
      </c>
      <c r="YF1314" s="649">
        <f>$K1314*YF$1323</f>
        <v>0</v>
      </c>
      <c r="YG1314" s="98">
        <f t="shared" ref="YG1314:YI1320" si="2911">XR1314*YA1314</f>
        <v>0</v>
      </c>
      <c r="YH1314" s="98">
        <f t="shared" si="2911"/>
        <v>0</v>
      </c>
      <c r="YI1314" s="98">
        <f t="shared" si="2911"/>
        <v>0</v>
      </c>
      <c r="YJ1314" s="98">
        <f t="shared" ref="YJ1314:YL1320" si="2912">XR1314*YD1314</f>
        <v>0</v>
      </c>
      <c r="YK1314" s="98">
        <f t="shared" si="2912"/>
        <v>0</v>
      </c>
      <c r="YL1314" s="98">
        <f t="shared" si="2912"/>
        <v>0</v>
      </c>
      <c r="YM1314" s="146">
        <f t="shared" ref="YM1314:YO1320" si="2913">L1314+AG1314+BB1314+BW1314+CR1314+DM1314+EH1314+FC1314+FX1314+GS1314+HN1314+II1314+JD1314+JY1314+KT1314+LO1314+MJ1314+NE1314+NZ1314+OU1314+PP1314+QK1314+RF1314+SA1314+SV1314+TQ1314+UL1314+VG1314+WB1314+WW1314+XR1314</f>
        <v>26105</v>
      </c>
      <c r="YN1314" s="146">
        <f t="shared" si="2913"/>
        <v>26105</v>
      </c>
      <c r="YO1314" s="146">
        <f t="shared" si="2913"/>
        <v>26105</v>
      </c>
      <c r="YP1314" s="98">
        <f t="shared" ref="YP1314:YP1320" si="2914">$F1314*YM1314</f>
        <v>282456.09999999998</v>
      </c>
      <c r="YQ1314" s="98">
        <f t="shared" ref="YQ1314:YQ1320" si="2915">$G1314*YN1314</f>
        <v>291592.84999999998</v>
      </c>
      <c r="YR1314" s="98">
        <f t="shared" ref="YR1314:YR1320" si="2916">$H1314*YO1314</f>
        <v>303340.09999999998</v>
      </c>
      <c r="YS1314" s="98">
        <f t="shared" ref="YS1314:YS1320" si="2917">$I1314*YM1314</f>
        <v>0</v>
      </c>
      <c r="YT1314" s="98">
        <f t="shared" ref="YT1314:YT1320" si="2918">$J1314*YN1314</f>
        <v>0</v>
      </c>
      <c r="YU1314" s="98">
        <f t="shared" ref="YU1314:YU1320" si="2919">$K1314*YO1314</f>
        <v>0</v>
      </c>
      <c r="YV1314" s="649">
        <f>$F1314*YV$1323</f>
        <v>10.8264737532</v>
      </c>
      <c r="YW1314" s="649">
        <f>$G1314*YW$1323</f>
        <v>11.1758978516</v>
      </c>
      <c r="YX1314" s="649">
        <f>$H1314*YX$1323</f>
        <v>11.615059599</v>
      </c>
      <c r="YY1314" s="649">
        <f>$I1314*YY$1323</f>
        <v>0</v>
      </c>
      <c r="YZ1314" s="649">
        <f>$J1314*YZ$1323</f>
        <v>0</v>
      </c>
      <c r="ZA1314" s="649">
        <f>$K1314*ZA$1323</f>
        <v>0</v>
      </c>
      <c r="ZB1314" s="98">
        <f t="shared" ref="ZB1314:ZD1320" si="2920">YM1314*YV1314</f>
        <v>282625.09999999998</v>
      </c>
      <c r="ZC1314" s="98">
        <f t="shared" si="2920"/>
        <v>291746.81</v>
      </c>
      <c r="ZD1314" s="98">
        <f t="shared" si="2920"/>
        <v>303211.13</v>
      </c>
      <c r="ZE1314" s="98">
        <f t="shared" ref="ZE1314:ZG1320" si="2921">YM1314*YY1314</f>
        <v>0</v>
      </c>
      <c r="ZF1314" s="98">
        <f t="shared" si="2921"/>
        <v>0</v>
      </c>
      <c r="ZG1314" s="98">
        <f t="shared" si="2921"/>
        <v>0</v>
      </c>
    </row>
    <row r="1315" spans="1:683">
      <c r="A1315" s="12" t="s">
        <v>449</v>
      </c>
      <c r="B1315" s="297" t="s">
        <v>754</v>
      </c>
      <c r="C1315" s="5"/>
      <c r="D1315" s="652"/>
      <c r="E1315" s="286"/>
      <c r="F1315" s="111">
        <f t="shared" si="2664"/>
        <v>15.17</v>
      </c>
      <c r="G1315" s="111">
        <f t="shared" si="2664"/>
        <v>15.66</v>
      </c>
      <c r="H1315" s="111">
        <f t="shared" si="2664"/>
        <v>16.29</v>
      </c>
      <c r="I1315" s="98"/>
      <c r="J1315" s="98"/>
      <c r="K1315" s="98"/>
      <c r="L1315" s="103">
        <v>4200</v>
      </c>
      <c r="M1315" s="103">
        <v>4200</v>
      </c>
      <c r="N1315" s="103">
        <v>4200</v>
      </c>
      <c r="O1315" s="98">
        <f t="shared" si="2665"/>
        <v>63714</v>
      </c>
      <c r="P1315" s="98">
        <f t="shared" si="2666"/>
        <v>65772</v>
      </c>
      <c r="Q1315" s="98">
        <f t="shared" si="2667"/>
        <v>68418</v>
      </c>
      <c r="R1315" s="98">
        <f t="shared" si="2668"/>
        <v>0</v>
      </c>
      <c r="S1315" s="98">
        <f t="shared" si="2669"/>
        <v>0</v>
      </c>
      <c r="T1315" s="98">
        <f t="shared" si="2670"/>
        <v>0</v>
      </c>
      <c r="U1315" s="649">
        <f t="shared" ref="U1315:U1320" si="2922">$F1315*U$1323</f>
        <v>71.083882952799996</v>
      </c>
      <c r="V1315" s="649">
        <f t="shared" ref="V1315:V1320" si="2923">$G1315*V$1323</f>
        <v>73.375408300199993</v>
      </c>
      <c r="W1315" s="649">
        <f t="shared" ref="W1315:W1320" si="2924">$H1315*W$1323</f>
        <v>76.3023760831</v>
      </c>
      <c r="X1315" s="649">
        <f t="shared" ref="X1315:X1320" si="2925">$I1315*X$1323</f>
        <v>0</v>
      </c>
      <c r="Y1315" s="649">
        <f t="shared" ref="Y1315:Y1320" si="2926">$J1315*Y$1323</f>
        <v>0</v>
      </c>
      <c r="Z1315" s="649">
        <f t="shared" ref="Z1315:Z1320" si="2927">$K1315*Z$1323</f>
        <v>0</v>
      </c>
      <c r="AA1315" s="98">
        <f t="shared" si="2671"/>
        <v>298552.31</v>
      </c>
      <c r="AB1315" s="98">
        <f t="shared" si="2671"/>
        <v>308176.71000000002</v>
      </c>
      <c r="AC1315" s="98">
        <f t="shared" si="2671"/>
        <v>320469.98</v>
      </c>
      <c r="AD1315" s="98">
        <f t="shared" si="2672"/>
        <v>0</v>
      </c>
      <c r="AE1315" s="98">
        <f t="shared" si="2672"/>
        <v>0</v>
      </c>
      <c r="AF1315" s="98">
        <f t="shared" si="2672"/>
        <v>0</v>
      </c>
      <c r="AG1315" s="103">
        <v>7700</v>
      </c>
      <c r="AH1315" s="103">
        <v>7700</v>
      </c>
      <c r="AI1315" s="103">
        <v>7700</v>
      </c>
      <c r="AJ1315" s="98">
        <f t="shared" si="2673"/>
        <v>116809</v>
      </c>
      <c r="AK1315" s="98">
        <f t="shared" si="2674"/>
        <v>120582</v>
      </c>
      <c r="AL1315" s="98">
        <f t="shared" si="2675"/>
        <v>125433</v>
      </c>
      <c r="AM1315" s="98">
        <f t="shared" si="2676"/>
        <v>0</v>
      </c>
      <c r="AN1315" s="98">
        <f t="shared" si="2677"/>
        <v>0</v>
      </c>
      <c r="AO1315" s="98">
        <f t="shared" si="2678"/>
        <v>0</v>
      </c>
      <c r="AP1315" s="649">
        <f t="shared" ref="AP1315:AP1320" si="2928">$F1315*AP$1323</f>
        <v>28.327509521500001</v>
      </c>
      <c r="AQ1315" s="649">
        <f t="shared" ref="AQ1315:AQ1320" si="2929">$G1315*AQ$1323</f>
        <v>29.2377841546</v>
      </c>
      <c r="AR1315" s="649">
        <f t="shared" ref="AR1315:AR1320" si="2930">$H1315*AR$1323</f>
        <v>30.410073351000001</v>
      </c>
      <c r="AS1315" s="649">
        <f t="shared" ref="AS1315:AS1320" si="2931">$I1315*AS$1323</f>
        <v>0</v>
      </c>
      <c r="AT1315" s="649">
        <f t="shared" ref="AT1315:AT1320" si="2932">$J1315*AT$1323</f>
        <v>0</v>
      </c>
      <c r="AU1315" s="649">
        <f t="shared" ref="AU1315:AU1320" si="2933">$K1315*AU$1323</f>
        <v>0</v>
      </c>
      <c r="AV1315" s="98">
        <f t="shared" si="2679"/>
        <v>218121.82</v>
      </c>
      <c r="AW1315" s="98">
        <f t="shared" si="2679"/>
        <v>225130.94</v>
      </c>
      <c r="AX1315" s="98">
        <f t="shared" si="2679"/>
        <v>234157.56</v>
      </c>
      <c r="AY1315" s="98">
        <f t="shared" si="2680"/>
        <v>0</v>
      </c>
      <c r="AZ1315" s="98">
        <f t="shared" si="2680"/>
        <v>0</v>
      </c>
      <c r="BA1315" s="98">
        <f t="shared" si="2680"/>
        <v>0</v>
      </c>
      <c r="BB1315" s="103"/>
      <c r="BC1315" s="103"/>
      <c r="BD1315" s="103"/>
      <c r="BE1315" s="98">
        <f t="shared" si="2681"/>
        <v>0</v>
      </c>
      <c r="BF1315" s="98">
        <f t="shared" si="2682"/>
        <v>0</v>
      </c>
      <c r="BG1315" s="98">
        <f t="shared" si="2683"/>
        <v>0</v>
      </c>
      <c r="BH1315" s="98">
        <f t="shared" si="2684"/>
        <v>0</v>
      </c>
      <c r="BI1315" s="98">
        <f t="shared" si="2685"/>
        <v>0</v>
      </c>
      <c r="BJ1315" s="98">
        <f t="shared" si="2686"/>
        <v>0</v>
      </c>
      <c r="BK1315" s="649">
        <f t="shared" ref="BK1315:BK1320" si="2934">$F1315*BK$1323</f>
        <v>10.773105057900001</v>
      </c>
      <c r="BL1315" s="649">
        <f t="shared" ref="BL1315:BL1320" si="2935">$G1315*BL$1323</f>
        <v>11.1241831424</v>
      </c>
      <c r="BM1315" s="649">
        <f t="shared" ref="BM1315:BM1320" si="2936">$H1315*BM$1323</f>
        <v>11.5553712941</v>
      </c>
      <c r="BN1315" s="649">
        <f t="shared" ref="BN1315:BN1320" si="2937">$I1315*BN$1323</f>
        <v>0</v>
      </c>
      <c r="BO1315" s="649">
        <f t="shared" ref="BO1315:BO1320" si="2938">$J1315*BO$1323</f>
        <v>0</v>
      </c>
      <c r="BP1315" s="649">
        <f t="shared" ref="BP1315:BP1320" si="2939">$K1315*BP$1323</f>
        <v>0</v>
      </c>
      <c r="BQ1315" s="98">
        <f t="shared" si="2687"/>
        <v>0</v>
      </c>
      <c r="BR1315" s="98">
        <f t="shared" si="2687"/>
        <v>0</v>
      </c>
      <c r="BS1315" s="98">
        <f t="shared" si="2687"/>
        <v>0</v>
      </c>
      <c r="BT1315" s="98">
        <f t="shared" si="2688"/>
        <v>0</v>
      </c>
      <c r="BU1315" s="98">
        <f t="shared" si="2688"/>
        <v>0</v>
      </c>
      <c r="BV1315" s="98">
        <f t="shared" si="2688"/>
        <v>0</v>
      </c>
      <c r="BW1315" s="103"/>
      <c r="BX1315" s="103"/>
      <c r="BY1315" s="103"/>
      <c r="BZ1315" s="98">
        <f t="shared" si="2689"/>
        <v>0</v>
      </c>
      <c r="CA1315" s="98">
        <f t="shared" si="2690"/>
        <v>0</v>
      </c>
      <c r="CB1315" s="98">
        <f t="shared" si="2691"/>
        <v>0</v>
      </c>
      <c r="CC1315" s="98">
        <f t="shared" si="2692"/>
        <v>0</v>
      </c>
      <c r="CD1315" s="98">
        <f t="shared" si="2693"/>
        <v>0</v>
      </c>
      <c r="CE1315" s="98">
        <f t="shared" si="2694"/>
        <v>0</v>
      </c>
      <c r="CF1315" s="649">
        <f t="shared" ref="CF1315:CF1320" si="2940">$F1315*CF$1323</f>
        <v>65.085243310199999</v>
      </c>
      <c r="CG1315" s="649">
        <f t="shared" ref="CG1315:CG1320" si="2941">$G1315*CG$1323</f>
        <v>67.062103651499996</v>
      </c>
      <c r="CH1315" s="649">
        <f t="shared" ref="CH1315:CH1320" si="2942">$H1315*CH$1323</f>
        <v>69.728728992000001</v>
      </c>
      <c r="CI1315" s="649">
        <f t="shared" ref="CI1315:CI1320" si="2943">$I1315*CI$1323</f>
        <v>0</v>
      </c>
      <c r="CJ1315" s="649">
        <f t="shared" ref="CJ1315:CJ1320" si="2944">$J1315*CJ$1323</f>
        <v>0</v>
      </c>
      <c r="CK1315" s="649">
        <f t="shared" ref="CK1315:CK1320" si="2945">$K1315*CK$1323</f>
        <v>0</v>
      </c>
      <c r="CL1315" s="98">
        <f t="shared" si="2695"/>
        <v>0</v>
      </c>
      <c r="CM1315" s="98">
        <f t="shared" si="2695"/>
        <v>0</v>
      </c>
      <c r="CN1315" s="98">
        <f t="shared" si="2695"/>
        <v>0</v>
      </c>
      <c r="CO1315" s="98">
        <f t="shared" si="2696"/>
        <v>0</v>
      </c>
      <c r="CP1315" s="98">
        <f t="shared" si="2696"/>
        <v>0</v>
      </c>
      <c r="CQ1315" s="98">
        <f t="shared" si="2696"/>
        <v>0</v>
      </c>
      <c r="CR1315" s="103">
        <v>1715</v>
      </c>
      <c r="CS1315" s="103">
        <v>1715</v>
      </c>
      <c r="CT1315" s="103">
        <v>1715</v>
      </c>
      <c r="CU1315" s="98">
        <f t="shared" si="2697"/>
        <v>26016.55</v>
      </c>
      <c r="CV1315" s="98">
        <f t="shared" si="2698"/>
        <v>26856.9</v>
      </c>
      <c r="CW1315" s="98">
        <f t="shared" si="2699"/>
        <v>27937.35</v>
      </c>
      <c r="CX1315" s="98">
        <f t="shared" si="2700"/>
        <v>0</v>
      </c>
      <c r="CY1315" s="98">
        <f t="shared" si="2701"/>
        <v>0</v>
      </c>
      <c r="CZ1315" s="98">
        <f t="shared" si="2702"/>
        <v>0</v>
      </c>
      <c r="DA1315" s="649">
        <f t="shared" ref="DA1315:DA1320" si="2946">$F1315*DA$1323</f>
        <v>12.933393087200001</v>
      </c>
      <c r="DB1315" s="649">
        <f t="shared" ref="DB1315:DB1320" si="2947">$G1315*DB$1323</f>
        <v>13.350907193899999</v>
      </c>
      <c r="DC1315" s="649">
        <f t="shared" ref="DC1315:DC1320" si="2948">$H1315*DC$1323</f>
        <v>13.877633189000001</v>
      </c>
      <c r="DD1315" s="649">
        <f t="shared" ref="DD1315:DD1320" si="2949">$I1315*DD$1323</f>
        <v>0</v>
      </c>
      <c r="DE1315" s="649">
        <f t="shared" ref="DE1315:DE1320" si="2950">$J1315*DE$1323</f>
        <v>0</v>
      </c>
      <c r="DF1315" s="649">
        <f t="shared" ref="DF1315:DF1320" si="2951">$K1315*DF$1323</f>
        <v>0</v>
      </c>
      <c r="DG1315" s="98">
        <f t="shared" si="2703"/>
        <v>22180.77</v>
      </c>
      <c r="DH1315" s="98">
        <f t="shared" si="2703"/>
        <v>22896.81</v>
      </c>
      <c r="DI1315" s="98">
        <f t="shared" si="2703"/>
        <v>23800.14</v>
      </c>
      <c r="DJ1315" s="98">
        <f t="shared" si="2704"/>
        <v>0</v>
      </c>
      <c r="DK1315" s="98">
        <f t="shared" si="2704"/>
        <v>0</v>
      </c>
      <c r="DL1315" s="98">
        <f t="shared" si="2704"/>
        <v>0</v>
      </c>
      <c r="DM1315" s="103"/>
      <c r="DN1315" s="103"/>
      <c r="DO1315" s="103"/>
      <c r="DP1315" s="98">
        <f t="shared" si="2705"/>
        <v>0</v>
      </c>
      <c r="DQ1315" s="98">
        <f t="shared" si="2706"/>
        <v>0</v>
      </c>
      <c r="DR1315" s="98">
        <f t="shared" si="2707"/>
        <v>0</v>
      </c>
      <c r="DS1315" s="98">
        <f t="shared" si="2708"/>
        <v>0</v>
      </c>
      <c r="DT1315" s="98">
        <f t="shared" si="2709"/>
        <v>0</v>
      </c>
      <c r="DU1315" s="98">
        <f t="shared" si="2710"/>
        <v>0</v>
      </c>
      <c r="DV1315" s="649">
        <f t="shared" ref="DV1315:DV1320" si="2952">$F1315*DV$1323</f>
        <v>0</v>
      </c>
      <c r="DW1315" s="649">
        <f t="shared" ref="DW1315:DW1320" si="2953">$G1315*DW$1323</f>
        <v>0</v>
      </c>
      <c r="DX1315" s="649">
        <f t="shared" ref="DX1315:DX1320" si="2954">$H1315*DX$1323</f>
        <v>0</v>
      </c>
      <c r="DY1315" s="649">
        <f t="shared" ref="DY1315:DY1320" si="2955">$I1315*DY$1323</f>
        <v>0</v>
      </c>
      <c r="DZ1315" s="649">
        <f t="shared" ref="DZ1315:DZ1320" si="2956">$J1315*DZ$1323</f>
        <v>0</v>
      </c>
      <c r="EA1315" s="649">
        <f t="shared" ref="EA1315:EA1320" si="2957">$K1315*EA$1323</f>
        <v>0</v>
      </c>
      <c r="EB1315" s="98">
        <f t="shared" si="2711"/>
        <v>0</v>
      </c>
      <c r="EC1315" s="98">
        <f t="shared" si="2711"/>
        <v>0</v>
      </c>
      <c r="ED1315" s="98">
        <f t="shared" si="2711"/>
        <v>0</v>
      </c>
      <c r="EE1315" s="98">
        <f t="shared" si="2712"/>
        <v>0</v>
      </c>
      <c r="EF1315" s="98">
        <f t="shared" si="2712"/>
        <v>0</v>
      </c>
      <c r="EG1315" s="98">
        <f t="shared" si="2712"/>
        <v>0</v>
      </c>
      <c r="EH1315" s="103"/>
      <c r="EI1315" s="103"/>
      <c r="EJ1315" s="103"/>
      <c r="EK1315" s="98">
        <f t="shared" si="2713"/>
        <v>0</v>
      </c>
      <c r="EL1315" s="98">
        <f t="shared" si="2714"/>
        <v>0</v>
      </c>
      <c r="EM1315" s="98">
        <f t="shared" si="2715"/>
        <v>0</v>
      </c>
      <c r="EN1315" s="98">
        <f t="shared" si="2716"/>
        <v>0</v>
      </c>
      <c r="EO1315" s="98">
        <f t="shared" si="2717"/>
        <v>0</v>
      </c>
      <c r="EP1315" s="98">
        <f t="shared" si="2718"/>
        <v>0</v>
      </c>
      <c r="EQ1315" s="649">
        <f t="shared" ref="EQ1315:EQ1320" si="2958">$F1315*EQ$1323</f>
        <v>0</v>
      </c>
      <c r="ER1315" s="649">
        <f t="shared" ref="ER1315:ER1320" si="2959">$G1315*ER$1323</f>
        <v>0</v>
      </c>
      <c r="ES1315" s="649">
        <f t="shared" ref="ES1315:ES1320" si="2960">$H1315*ES$1323</f>
        <v>0</v>
      </c>
      <c r="ET1315" s="649">
        <f t="shared" ref="ET1315:ET1320" si="2961">$I1315*ET$1323</f>
        <v>0</v>
      </c>
      <c r="EU1315" s="649">
        <f t="shared" ref="EU1315:EU1320" si="2962">$J1315*EU$1323</f>
        <v>0</v>
      </c>
      <c r="EV1315" s="649">
        <f t="shared" ref="EV1315:EV1320" si="2963">$K1315*EV$1323</f>
        <v>0</v>
      </c>
      <c r="EW1315" s="98">
        <f t="shared" si="2719"/>
        <v>0</v>
      </c>
      <c r="EX1315" s="98">
        <f t="shared" si="2719"/>
        <v>0</v>
      </c>
      <c r="EY1315" s="98">
        <f t="shared" si="2719"/>
        <v>0</v>
      </c>
      <c r="EZ1315" s="98">
        <f t="shared" si="2720"/>
        <v>0</v>
      </c>
      <c r="FA1315" s="98">
        <f t="shared" si="2720"/>
        <v>0</v>
      </c>
      <c r="FB1315" s="98">
        <f t="shared" si="2720"/>
        <v>0</v>
      </c>
      <c r="FC1315" s="103">
        <v>27300</v>
      </c>
      <c r="FD1315" s="103">
        <v>27300</v>
      </c>
      <c r="FE1315" s="103">
        <v>27300</v>
      </c>
      <c r="FF1315" s="98">
        <f t="shared" si="2721"/>
        <v>414141</v>
      </c>
      <c r="FG1315" s="98">
        <f t="shared" si="2722"/>
        <v>427518</v>
      </c>
      <c r="FH1315" s="98">
        <f t="shared" si="2723"/>
        <v>444717</v>
      </c>
      <c r="FI1315" s="98">
        <f t="shared" si="2724"/>
        <v>0</v>
      </c>
      <c r="FJ1315" s="98">
        <f t="shared" si="2725"/>
        <v>0</v>
      </c>
      <c r="FK1315" s="98">
        <f t="shared" si="2726"/>
        <v>0</v>
      </c>
      <c r="FL1315" s="649">
        <f t="shared" ref="FL1315:FL1320" si="2964">$F1315*FL$1323</f>
        <v>9.0710761294999998</v>
      </c>
      <c r="FM1315" s="649">
        <f t="shared" ref="FM1315:FM1320" si="2965">$G1315*FM$1323</f>
        <v>9.3623942538999998</v>
      </c>
      <c r="FN1315" s="649">
        <f t="shared" ref="FN1315:FN1320" si="2966">$H1315*FN$1323</f>
        <v>9.7387771168999997</v>
      </c>
      <c r="FO1315" s="649">
        <f t="shared" ref="FO1315:FO1320" si="2967">$I1315*FO$1323</f>
        <v>0</v>
      </c>
      <c r="FP1315" s="649">
        <f t="shared" ref="FP1315:FP1320" si="2968">$J1315*FP$1323</f>
        <v>0</v>
      </c>
      <c r="FQ1315" s="649">
        <f t="shared" ref="FQ1315:FQ1320" si="2969">$K1315*FQ$1323</f>
        <v>0</v>
      </c>
      <c r="FR1315" s="98">
        <f t="shared" si="2727"/>
        <v>247640.38</v>
      </c>
      <c r="FS1315" s="98">
        <f t="shared" si="2727"/>
        <v>255593.36</v>
      </c>
      <c r="FT1315" s="98">
        <f t="shared" si="2727"/>
        <v>265868.62</v>
      </c>
      <c r="FU1315" s="98">
        <f t="shared" si="2728"/>
        <v>0</v>
      </c>
      <c r="FV1315" s="98">
        <f t="shared" si="2728"/>
        <v>0</v>
      </c>
      <c r="FW1315" s="98">
        <f t="shared" si="2728"/>
        <v>0</v>
      </c>
      <c r="FX1315" s="103">
        <v>3060</v>
      </c>
      <c r="FY1315" s="103">
        <v>3060</v>
      </c>
      <c r="FZ1315" s="103">
        <v>3060</v>
      </c>
      <c r="GA1315" s="98">
        <f t="shared" si="2729"/>
        <v>46420.2</v>
      </c>
      <c r="GB1315" s="98">
        <f t="shared" si="2730"/>
        <v>47919.6</v>
      </c>
      <c r="GC1315" s="98">
        <f t="shared" si="2731"/>
        <v>49847.4</v>
      </c>
      <c r="GD1315" s="98">
        <f t="shared" si="2732"/>
        <v>0</v>
      </c>
      <c r="GE1315" s="98">
        <f t="shared" si="2733"/>
        <v>0</v>
      </c>
      <c r="GF1315" s="98">
        <f t="shared" si="2734"/>
        <v>0</v>
      </c>
      <c r="GG1315" s="649">
        <f t="shared" ref="GG1315:GG1320" si="2970">$F1315*GG$1323</f>
        <v>27.642113542200001</v>
      </c>
      <c r="GH1315" s="649">
        <f t="shared" ref="GH1315:GH1320" si="2971">$G1315*GH$1323</f>
        <v>28.5292858796</v>
      </c>
      <c r="GI1315" s="649">
        <f t="shared" ref="GI1315:GI1320" si="2972">$H1315*GI$1323</f>
        <v>29.676991808699999</v>
      </c>
      <c r="GJ1315" s="649">
        <f t="shared" ref="GJ1315:GJ1320" si="2973">$I1315*GJ$1323</f>
        <v>0</v>
      </c>
      <c r="GK1315" s="649">
        <f t="shared" ref="GK1315:GK1320" si="2974">$J1315*GK$1323</f>
        <v>0</v>
      </c>
      <c r="GL1315" s="649">
        <f t="shared" ref="GL1315:GL1320" si="2975">$K1315*GL$1323</f>
        <v>0</v>
      </c>
      <c r="GM1315" s="98">
        <f t="shared" si="2735"/>
        <v>84584.87</v>
      </c>
      <c r="GN1315" s="98">
        <f t="shared" si="2735"/>
        <v>87299.61</v>
      </c>
      <c r="GO1315" s="98">
        <f t="shared" si="2735"/>
        <v>90811.59</v>
      </c>
      <c r="GP1315" s="98">
        <f t="shared" si="2736"/>
        <v>0</v>
      </c>
      <c r="GQ1315" s="98">
        <f t="shared" si="2736"/>
        <v>0</v>
      </c>
      <c r="GR1315" s="98">
        <f t="shared" si="2736"/>
        <v>0</v>
      </c>
      <c r="GS1315" s="103"/>
      <c r="GT1315" s="103"/>
      <c r="GU1315" s="103"/>
      <c r="GV1315" s="98">
        <f t="shared" si="2737"/>
        <v>0</v>
      </c>
      <c r="GW1315" s="98">
        <f t="shared" si="2738"/>
        <v>0</v>
      </c>
      <c r="GX1315" s="98">
        <f t="shared" si="2739"/>
        <v>0</v>
      </c>
      <c r="GY1315" s="98">
        <f t="shared" si="2740"/>
        <v>0</v>
      </c>
      <c r="GZ1315" s="98">
        <f t="shared" si="2741"/>
        <v>0</v>
      </c>
      <c r="HA1315" s="98">
        <f t="shared" si="2742"/>
        <v>0</v>
      </c>
      <c r="HB1315" s="649">
        <f t="shared" ref="HB1315:HB1320" si="2976">$F1315*HB$1323</f>
        <v>26.6004533198</v>
      </c>
      <c r="HC1315" s="649">
        <f t="shared" ref="HC1315:HC1320" si="2977">$G1315*HC$1323</f>
        <v>27.4520036294</v>
      </c>
      <c r="HD1315" s="649">
        <f t="shared" ref="HD1315:HD1320" si="2978">$H1315*HD$1323</f>
        <v>28.5106765598</v>
      </c>
      <c r="HE1315" s="649">
        <f t="shared" ref="HE1315:HE1320" si="2979">$I1315*HE$1323</f>
        <v>0</v>
      </c>
      <c r="HF1315" s="649">
        <f t="shared" ref="HF1315:HF1320" si="2980">$J1315*HF$1323</f>
        <v>0</v>
      </c>
      <c r="HG1315" s="649">
        <f t="shared" ref="HG1315:HG1320" si="2981">$K1315*HG$1323</f>
        <v>0</v>
      </c>
      <c r="HH1315" s="98">
        <f t="shared" si="2743"/>
        <v>0</v>
      </c>
      <c r="HI1315" s="98">
        <f t="shared" si="2743"/>
        <v>0</v>
      </c>
      <c r="HJ1315" s="98">
        <f t="shared" si="2743"/>
        <v>0</v>
      </c>
      <c r="HK1315" s="98">
        <f t="shared" si="2744"/>
        <v>0</v>
      </c>
      <c r="HL1315" s="98">
        <f t="shared" si="2744"/>
        <v>0</v>
      </c>
      <c r="HM1315" s="98">
        <f t="shared" si="2744"/>
        <v>0</v>
      </c>
      <c r="HN1315" s="103"/>
      <c r="HO1315" s="103"/>
      <c r="HP1315" s="103"/>
      <c r="HQ1315" s="98">
        <f t="shared" si="2745"/>
        <v>0</v>
      </c>
      <c r="HR1315" s="98">
        <f t="shared" si="2746"/>
        <v>0</v>
      </c>
      <c r="HS1315" s="98">
        <f t="shared" si="2747"/>
        <v>0</v>
      </c>
      <c r="HT1315" s="98">
        <f t="shared" si="2748"/>
        <v>0</v>
      </c>
      <c r="HU1315" s="98">
        <f t="shared" si="2749"/>
        <v>0</v>
      </c>
      <c r="HV1315" s="98">
        <f t="shared" si="2750"/>
        <v>0</v>
      </c>
      <c r="HW1315" s="649">
        <f t="shared" ref="HW1315:HW1320" si="2982">$F1315*HW$1323</f>
        <v>0</v>
      </c>
      <c r="HX1315" s="649">
        <f t="shared" ref="HX1315:HX1320" si="2983">$G1315*HX$1323</f>
        <v>0</v>
      </c>
      <c r="HY1315" s="649">
        <f t="shared" ref="HY1315:HY1320" si="2984">$H1315*HY$1323</f>
        <v>0</v>
      </c>
      <c r="HZ1315" s="649">
        <f t="shared" ref="HZ1315:HZ1320" si="2985">$I1315*HZ$1323</f>
        <v>0</v>
      </c>
      <c r="IA1315" s="649">
        <f t="shared" ref="IA1315:IA1320" si="2986">$J1315*IA$1323</f>
        <v>0</v>
      </c>
      <c r="IB1315" s="649">
        <f t="shared" ref="IB1315:IB1320" si="2987">$K1315*IB$1323</f>
        <v>0</v>
      </c>
      <c r="IC1315" s="98">
        <f t="shared" si="2751"/>
        <v>0</v>
      </c>
      <c r="ID1315" s="98">
        <f t="shared" si="2751"/>
        <v>0</v>
      </c>
      <c r="IE1315" s="98">
        <f t="shared" si="2751"/>
        <v>0</v>
      </c>
      <c r="IF1315" s="98">
        <f t="shared" si="2752"/>
        <v>0</v>
      </c>
      <c r="IG1315" s="98">
        <f t="shared" si="2752"/>
        <v>0</v>
      </c>
      <c r="IH1315" s="98">
        <f t="shared" si="2752"/>
        <v>0</v>
      </c>
      <c r="II1315" s="103"/>
      <c r="IJ1315" s="103"/>
      <c r="IK1315" s="103"/>
      <c r="IL1315" s="98">
        <f t="shared" si="2753"/>
        <v>0</v>
      </c>
      <c r="IM1315" s="98">
        <f t="shared" si="2754"/>
        <v>0</v>
      </c>
      <c r="IN1315" s="98">
        <f t="shared" si="2755"/>
        <v>0</v>
      </c>
      <c r="IO1315" s="98">
        <f t="shared" si="2756"/>
        <v>0</v>
      </c>
      <c r="IP1315" s="98">
        <f t="shared" si="2757"/>
        <v>0</v>
      </c>
      <c r="IQ1315" s="98">
        <f t="shared" si="2758"/>
        <v>0</v>
      </c>
      <c r="IR1315" s="649">
        <f t="shared" ref="IR1315:IR1320" si="2988">$F1315*IR$1323</f>
        <v>15.9872847269</v>
      </c>
      <c r="IS1315" s="649">
        <f t="shared" ref="IS1315:IS1320" si="2989">$G1315*IS$1323</f>
        <v>16.494726119999999</v>
      </c>
      <c r="IT1315" s="649">
        <f t="shared" ref="IT1315:IT1320" si="2990">$H1315*IT$1323</f>
        <v>17.146356114100001</v>
      </c>
      <c r="IU1315" s="649">
        <f t="shared" ref="IU1315:IU1320" si="2991">$I1315*IU$1323</f>
        <v>0</v>
      </c>
      <c r="IV1315" s="649">
        <f t="shared" ref="IV1315:IV1320" si="2992">$J1315*IV$1323</f>
        <v>0</v>
      </c>
      <c r="IW1315" s="649">
        <f t="shared" ref="IW1315:IW1320" si="2993">$K1315*IW$1323</f>
        <v>0</v>
      </c>
      <c r="IX1315" s="98">
        <f t="shared" si="2759"/>
        <v>0</v>
      </c>
      <c r="IY1315" s="98">
        <f t="shared" si="2759"/>
        <v>0</v>
      </c>
      <c r="IZ1315" s="98">
        <f t="shared" si="2759"/>
        <v>0</v>
      </c>
      <c r="JA1315" s="98">
        <f t="shared" si="2760"/>
        <v>0</v>
      </c>
      <c r="JB1315" s="98">
        <f t="shared" si="2760"/>
        <v>0</v>
      </c>
      <c r="JC1315" s="98">
        <f t="shared" si="2760"/>
        <v>0</v>
      </c>
      <c r="JD1315" s="103"/>
      <c r="JE1315" s="103"/>
      <c r="JF1315" s="103"/>
      <c r="JG1315" s="98">
        <f t="shared" si="2761"/>
        <v>0</v>
      </c>
      <c r="JH1315" s="98">
        <f t="shared" si="2762"/>
        <v>0</v>
      </c>
      <c r="JI1315" s="98">
        <f t="shared" si="2763"/>
        <v>0</v>
      </c>
      <c r="JJ1315" s="98">
        <f t="shared" si="2764"/>
        <v>0</v>
      </c>
      <c r="JK1315" s="98">
        <f t="shared" si="2765"/>
        <v>0</v>
      </c>
      <c r="JL1315" s="98">
        <f t="shared" si="2766"/>
        <v>0</v>
      </c>
      <c r="JM1315" s="649">
        <f t="shared" ref="JM1315:JM1320" si="2994">$F1315*JM$1323</f>
        <v>7.1138260288000001</v>
      </c>
      <c r="JN1315" s="649">
        <f t="shared" ref="JN1315:JN1320" si="2995">$G1315*JN$1323</f>
        <v>7.3442740555999997</v>
      </c>
      <c r="JO1315" s="649">
        <f t="shared" ref="JO1315:JO1320" si="2996">$H1315*JO$1323</f>
        <v>7.6198505906999996</v>
      </c>
      <c r="JP1315" s="649">
        <f t="shared" ref="JP1315:JP1320" si="2997">$I1315*JP$1323</f>
        <v>0</v>
      </c>
      <c r="JQ1315" s="649">
        <f t="shared" ref="JQ1315:JQ1320" si="2998">$J1315*JQ$1323</f>
        <v>0</v>
      </c>
      <c r="JR1315" s="649">
        <f t="shared" ref="JR1315:JR1320" si="2999">$K1315*JR$1323</f>
        <v>0</v>
      </c>
      <c r="JS1315" s="98">
        <f t="shared" si="2767"/>
        <v>0</v>
      </c>
      <c r="JT1315" s="98">
        <f t="shared" si="2767"/>
        <v>0</v>
      </c>
      <c r="JU1315" s="98">
        <f t="shared" si="2767"/>
        <v>0</v>
      </c>
      <c r="JV1315" s="98">
        <f t="shared" si="2768"/>
        <v>0</v>
      </c>
      <c r="JW1315" s="98">
        <f t="shared" si="2768"/>
        <v>0</v>
      </c>
      <c r="JX1315" s="98">
        <f t="shared" si="2768"/>
        <v>0</v>
      </c>
      <c r="JY1315" s="103"/>
      <c r="JZ1315" s="103"/>
      <c r="KA1315" s="103"/>
      <c r="KB1315" s="98">
        <f t="shared" si="2769"/>
        <v>0</v>
      </c>
      <c r="KC1315" s="98">
        <f t="shared" si="2770"/>
        <v>0</v>
      </c>
      <c r="KD1315" s="98">
        <f t="shared" si="2771"/>
        <v>0</v>
      </c>
      <c r="KE1315" s="98">
        <f t="shared" si="2772"/>
        <v>0</v>
      </c>
      <c r="KF1315" s="98">
        <f t="shared" si="2773"/>
        <v>0</v>
      </c>
      <c r="KG1315" s="98">
        <f t="shared" si="2774"/>
        <v>0</v>
      </c>
      <c r="KH1315" s="649">
        <f t="shared" ref="KH1315:KH1320" si="3000">$F1315*KH$1323</f>
        <v>74.542945610900006</v>
      </c>
      <c r="KI1315" s="649">
        <f t="shared" ref="KI1315:KI1320" si="3001">$G1315*KI$1323</f>
        <v>76.955825863800001</v>
      </c>
      <c r="KJ1315" s="649">
        <f t="shared" ref="KJ1315:KJ1320" si="3002">$H1315*KJ$1323</f>
        <v>79.953879266499996</v>
      </c>
      <c r="KK1315" s="649">
        <f t="shared" ref="KK1315:KK1320" si="3003">$I1315*KK$1323</f>
        <v>0</v>
      </c>
      <c r="KL1315" s="649">
        <f t="shared" ref="KL1315:KL1320" si="3004">$J1315*KL$1323</f>
        <v>0</v>
      </c>
      <c r="KM1315" s="649">
        <f t="shared" ref="KM1315:KM1320" si="3005">$K1315*KM$1323</f>
        <v>0</v>
      </c>
      <c r="KN1315" s="98">
        <f t="shared" si="2775"/>
        <v>0</v>
      </c>
      <c r="KO1315" s="98">
        <f t="shared" si="2775"/>
        <v>0</v>
      </c>
      <c r="KP1315" s="98">
        <f t="shared" si="2775"/>
        <v>0</v>
      </c>
      <c r="KQ1315" s="98">
        <f t="shared" si="2776"/>
        <v>0</v>
      </c>
      <c r="KR1315" s="98">
        <f t="shared" si="2776"/>
        <v>0</v>
      </c>
      <c r="KS1315" s="98">
        <f t="shared" si="2776"/>
        <v>0</v>
      </c>
      <c r="KT1315" s="103"/>
      <c r="KU1315" s="103"/>
      <c r="KV1315" s="103"/>
      <c r="KW1315" s="98">
        <f t="shared" si="2777"/>
        <v>0</v>
      </c>
      <c r="KX1315" s="98">
        <f t="shared" si="2778"/>
        <v>0</v>
      </c>
      <c r="KY1315" s="98">
        <f t="shared" si="2779"/>
        <v>0</v>
      </c>
      <c r="KZ1315" s="98">
        <f t="shared" si="2780"/>
        <v>0</v>
      </c>
      <c r="LA1315" s="98">
        <f t="shared" si="2781"/>
        <v>0</v>
      </c>
      <c r="LB1315" s="98">
        <f t="shared" si="2782"/>
        <v>0</v>
      </c>
      <c r="LC1315" s="649">
        <f t="shared" ref="LC1315:LC1320" si="3006">$F1315*LC$1323</f>
        <v>0</v>
      </c>
      <c r="LD1315" s="649">
        <f t="shared" ref="LD1315:LD1320" si="3007">$G1315*LD$1323</f>
        <v>0</v>
      </c>
      <c r="LE1315" s="649">
        <f t="shared" ref="LE1315:LE1320" si="3008">$H1315*LE$1323</f>
        <v>0</v>
      </c>
      <c r="LF1315" s="649">
        <f t="shared" ref="LF1315:LF1320" si="3009">$I1315*LF$1323</f>
        <v>0</v>
      </c>
      <c r="LG1315" s="649">
        <f t="shared" ref="LG1315:LG1320" si="3010">$J1315*LG$1323</f>
        <v>0</v>
      </c>
      <c r="LH1315" s="649">
        <f t="shared" ref="LH1315:LH1320" si="3011">$K1315*LH$1323</f>
        <v>0</v>
      </c>
      <c r="LI1315" s="98">
        <f t="shared" si="2783"/>
        <v>0</v>
      </c>
      <c r="LJ1315" s="98">
        <f t="shared" si="2783"/>
        <v>0</v>
      </c>
      <c r="LK1315" s="98">
        <f t="shared" si="2783"/>
        <v>0</v>
      </c>
      <c r="LL1315" s="98">
        <f t="shared" si="2784"/>
        <v>0</v>
      </c>
      <c r="LM1315" s="98">
        <f t="shared" si="2784"/>
        <v>0</v>
      </c>
      <c r="LN1315" s="98">
        <f t="shared" si="2784"/>
        <v>0</v>
      </c>
      <c r="LO1315" s="103"/>
      <c r="LP1315" s="103"/>
      <c r="LQ1315" s="103"/>
      <c r="LR1315" s="98">
        <f t="shared" si="2785"/>
        <v>0</v>
      </c>
      <c r="LS1315" s="98">
        <f t="shared" si="2786"/>
        <v>0</v>
      </c>
      <c r="LT1315" s="98">
        <f t="shared" si="2787"/>
        <v>0</v>
      </c>
      <c r="LU1315" s="98">
        <f t="shared" si="2788"/>
        <v>0</v>
      </c>
      <c r="LV1315" s="98">
        <f t="shared" si="2789"/>
        <v>0</v>
      </c>
      <c r="LW1315" s="98">
        <f t="shared" si="2790"/>
        <v>0</v>
      </c>
      <c r="LX1315" s="649">
        <f t="shared" ref="LX1315:LX1320" si="3012">$F1315*LX$1323</f>
        <v>28.240442744700001</v>
      </c>
      <c r="LY1315" s="649">
        <f t="shared" ref="LY1315:LY1320" si="3013">$G1315*LY$1323</f>
        <v>29.167442726400001</v>
      </c>
      <c r="LZ1315" s="649">
        <f t="shared" ref="LZ1315:LZ1320" si="3014">$H1315*LZ$1323</f>
        <v>30.265161668200001</v>
      </c>
      <c r="MA1315" s="649">
        <f t="shared" ref="MA1315:MA1320" si="3015">$I1315*MA$1323</f>
        <v>0</v>
      </c>
      <c r="MB1315" s="649">
        <f t="shared" ref="MB1315:MB1320" si="3016">$J1315*MB$1323</f>
        <v>0</v>
      </c>
      <c r="MC1315" s="649">
        <f t="shared" ref="MC1315:MC1320" si="3017">$K1315*MC$1323</f>
        <v>0</v>
      </c>
      <c r="MD1315" s="98">
        <f t="shared" si="2791"/>
        <v>0</v>
      </c>
      <c r="ME1315" s="98">
        <f t="shared" si="2791"/>
        <v>0</v>
      </c>
      <c r="MF1315" s="98">
        <f t="shared" si="2791"/>
        <v>0</v>
      </c>
      <c r="MG1315" s="98">
        <f t="shared" si="2792"/>
        <v>0</v>
      </c>
      <c r="MH1315" s="98">
        <f t="shared" si="2792"/>
        <v>0</v>
      </c>
      <c r="MI1315" s="98">
        <f t="shared" si="2792"/>
        <v>0</v>
      </c>
      <c r="MJ1315" s="103"/>
      <c r="MK1315" s="103"/>
      <c r="ML1315" s="103"/>
      <c r="MM1315" s="98">
        <f t="shared" si="2793"/>
        <v>0</v>
      </c>
      <c r="MN1315" s="98">
        <f t="shared" si="2794"/>
        <v>0</v>
      </c>
      <c r="MO1315" s="98">
        <f t="shared" si="2795"/>
        <v>0</v>
      </c>
      <c r="MP1315" s="98">
        <f t="shared" si="2796"/>
        <v>0</v>
      </c>
      <c r="MQ1315" s="98">
        <f t="shared" si="2797"/>
        <v>0</v>
      </c>
      <c r="MR1315" s="98">
        <f t="shared" si="2798"/>
        <v>0</v>
      </c>
      <c r="MS1315" s="649">
        <f t="shared" ref="MS1315:MS1320" si="3018">$F1315*MS$1323</f>
        <v>10.664544730199999</v>
      </c>
      <c r="MT1315" s="649">
        <f t="shared" ref="MT1315:MT1320" si="3019">$G1315*MT$1323</f>
        <v>11.007691211799999</v>
      </c>
      <c r="MU1315" s="649">
        <f t="shared" ref="MU1315:MU1320" si="3020">$H1315*MU$1323</f>
        <v>11.428172894599999</v>
      </c>
      <c r="MV1315" s="649">
        <f t="shared" ref="MV1315:MV1320" si="3021">$I1315*MV$1323</f>
        <v>0</v>
      </c>
      <c r="MW1315" s="649">
        <f t="shared" ref="MW1315:MW1320" si="3022">$J1315*MW$1323</f>
        <v>0</v>
      </c>
      <c r="MX1315" s="649">
        <f t="shared" ref="MX1315:MX1320" si="3023">$K1315*MX$1323</f>
        <v>0</v>
      </c>
      <c r="MY1315" s="98">
        <f t="shared" si="2799"/>
        <v>0</v>
      </c>
      <c r="MZ1315" s="98">
        <f t="shared" si="2799"/>
        <v>0</v>
      </c>
      <c r="NA1315" s="98">
        <f t="shared" si="2799"/>
        <v>0</v>
      </c>
      <c r="NB1315" s="98">
        <f t="shared" si="2800"/>
        <v>0</v>
      </c>
      <c r="NC1315" s="98">
        <f t="shared" si="2800"/>
        <v>0</v>
      </c>
      <c r="ND1315" s="98">
        <f t="shared" si="2800"/>
        <v>0</v>
      </c>
      <c r="NE1315" s="103"/>
      <c r="NF1315" s="103"/>
      <c r="NG1315" s="103"/>
      <c r="NH1315" s="98">
        <f t="shared" si="2801"/>
        <v>0</v>
      </c>
      <c r="NI1315" s="98">
        <f t="shared" si="2802"/>
        <v>0</v>
      </c>
      <c r="NJ1315" s="98">
        <f t="shared" si="2803"/>
        <v>0</v>
      </c>
      <c r="NK1315" s="98">
        <f t="shared" si="2804"/>
        <v>0</v>
      </c>
      <c r="NL1315" s="98">
        <f t="shared" si="2805"/>
        <v>0</v>
      </c>
      <c r="NM1315" s="98">
        <f t="shared" si="2806"/>
        <v>0</v>
      </c>
      <c r="NN1315" s="649">
        <f t="shared" ref="NN1315:NN1320" si="3024">$F1315*NN$1323</f>
        <v>0</v>
      </c>
      <c r="NO1315" s="649">
        <f t="shared" ref="NO1315:NO1320" si="3025">$G1315*NO$1323</f>
        <v>0</v>
      </c>
      <c r="NP1315" s="649">
        <f t="shared" ref="NP1315:NP1320" si="3026">$H1315*NP$1323</f>
        <v>0</v>
      </c>
      <c r="NQ1315" s="649">
        <f t="shared" ref="NQ1315:NQ1320" si="3027">$I1315*NQ$1323</f>
        <v>0</v>
      </c>
      <c r="NR1315" s="649">
        <f t="shared" ref="NR1315:NR1320" si="3028">$J1315*NR$1323</f>
        <v>0</v>
      </c>
      <c r="NS1315" s="649">
        <f t="shared" ref="NS1315:NS1320" si="3029">$K1315*NS$1323</f>
        <v>0</v>
      </c>
      <c r="NT1315" s="98">
        <f t="shared" si="2807"/>
        <v>0</v>
      </c>
      <c r="NU1315" s="98">
        <f t="shared" si="2807"/>
        <v>0</v>
      </c>
      <c r="NV1315" s="98">
        <f t="shared" si="2807"/>
        <v>0</v>
      </c>
      <c r="NW1315" s="98">
        <f t="shared" si="2808"/>
        <v>0</v>
      </c>
      <c r="NX1315" s="98">
        <f t="shared" si="2808"/>
        <v>0</v>
      </c>
      <c r="NY1315" s="98">
        <f t="shared" si="2808"/>
        <v>0</v>
      </c>
      <c r="NZ1315" s="103"/>
      <c r="OA1315" s="103"/>
      <c r="OB1315" s="103"/>
      <c r="OC1315" s="98">
        <f t="shared" si="2809"/>
        <v>0</v>
      </c>
      <c r="OD1315" s="98">
        <f t="shared" si="2810"/>
        <v>0</v>
      </c>
      <c r="OE1315" s="98">
        <f t="shared" si="2811"/>
        <v>0</v>
      </c>
      <c r="OF1315" s="98">
        <f t="shared" si="2812"/>
        <v>0</v>
      </c>
      <c r="OG1315" s="98">
        <f t="shared" si="2813"/>
        <v>0</v>
      </c>
      <c r="OH1315" s="98">
        <f t="shared" si="2814"/>
        <v>0</v>
      </c>
      <c r="OI1315" s="649">
        <f t="shared" ref="OI1315:OI1320" si="3030">$F1315*OI$1323</f>
        <v>52.385289895100001</v>
      </c>
      <c r="OJ1315" s="649">
        <f t="shared" ref="OJ1315:OJ1320" si="3031">$G1315*OJ$1323</f>
        <v>54.074782703399997</v>
      </c>
      <c r="OK1315" s="649">
        <f t="shared" ref="OK1315:OK1320" si="3032">$H1315*OK$1323</f>
        <v>56.175034776399997</v>
      </c>
      <c r="OL1315" s="649">
        <f t="shared" ref="OL1315:OL1320" si="3033">$I1315*OL$1323</f>
        <v>0</v>
      </c>
      <c r="OM1315" s="649">
        <f t="shared" ref="OM1315:OM1320" si="3034">$J1315*OM$1323</f>
        <v>0</v>
      </c>
      <c r="ON1315" s="649">
        <f t="shared" ref="ON1315:ON1320" si="3035">$K1315*ON$1323</f>
        <v>0</v>
      </c>
      <c r="OO1315" s="98">
        <f t="shared" si="2815"/>
        <v>0</v>
      </c>
      <c r="OP1315" s="98">
        <f t="shared" si="2815"/>
        <v>0</v>
      </c>
      <c r="OQ1315" s="98">
        <f t="shared" si="2815"/>
        <v>0</v>
      </c>
      <c r="OR1315" s="98">
        <f t="shared" si="2816"/>
        <v>0</v>
      </c>
      <c r="OS1315" s="98">
        <f t="shared" si="2816"/>
        <v>0</v>
      </c>
      <c r="OT1315" s="98">
        <f t="shared" si="2816"/>
        <v>0</v>
      </c>
      <c r="OU1315" s="103"/>
      <c r="OV1315" s="103"/>
      <c r="OW1315" s="103"/>
      <c r="OX1315" s="98">
        <f t="shared" si="2817"/>
        <v>0</v>
      </c>
      <c r="OY1315" s="98">
        <f t="shared" si="2818"/>
        <v>0</v>
      </c>
      <c r="OZ1315" s="98">
        <f t="shared" si="2819"/>
        <v>0</v>
      </c>
      <c r="PA1315" s="98">
        <f t="shared" si="2820"/>
        <v>0</v>
      </c>
      <c r="PB1315" s="98">
        <f t="shared" si="2821"/>
        <v>0</v>
      </c>
      <c r="PC1315" s="98">
        <f t="shared" si="2822"/>
        <v>0</v>
      </c>
      <c r="PD1315" s="649">
        <f t="shared" ref="PD1315:PD1320" si="3036">$F1315*PD$1323</f>
        <v>0</v>
      </c>
      <c r="PE1315" s="649">
        <f t="shared" ref="PE1315:PE1320" si="3037">$G1315*PE$1323</f>
        <v>0</v>
      </c>
      <c r="PF1315" s="649">
        <f t="shared" ref="PF1315:PF1320" si="3038">$H1315*PF$1323</f>
        <v>0</v>
      </c>
      <c r="PG1315" s="649">
        <f t="shared" ref="PG1315:PG1320" si="3039">$I1315*PG$1323</f>
        <v>0</v>
      </c>
      <c r="PH1315" s="649">
        <f t="shared" ref="PH1315:PH1320" si="3040">$J1315*PH$1323</f>
        <v>0</v>
      </c>
      <c r="PI1315" s="649">
        <f t="shared" ref="PI1315:PI1320" si="3041">$K1315*PI$1323</f>
        <v>0</v>
      </c>
      <c r="PJ1315" s="98">
        <f t="shared" si="2823"/>
        <v>0</v>
      </c>
      <c r="PK1315" s="98">
        <f t="shared" si="2823"/>
        <v>0</v>
      </c>
      <c r="PL1315" s="98">
        <f t="shared" si="2823"/>
        <v>0</v>
      </c>
      <c r="PM1315" s="98">
        <f t="shared" si="2824"/>
        <v>0</v>
      </c>
      <c r="PN1315" s="98">
        <f t="shared" si="2824"/>
        <v>0</v>
      </c>
      <c r="PO1315" s="98">
        <f t="shared" si="2824"/>
        <v>0</v>
      </c>
      <c r="PP1315" s="103"/>
      <c r="PQ1315" s="103"/>
      <c r="PR1315" s="103"/>
      <c r="PS1315" s="98">
        <f t="shared" si="2825"/>
        <v>0</v>
      </c>
      <c r="PT1315" s="98">
        <f t="shared" si="2826"/>
        <v>0</v>
      </c>
      <c r="PU1315" s="98">
        <f t="shared" si="2827"/>
        <v>0</v>
      </c>
      <c r="PV1315" s="98">
        <f t="shared" si="2828"/>
        <v>0</v>
      </c>
      <c r="PW1315" s="98">
        <f t="shared" si="2829"/>
        <v>0</v>
      </c>
      <c r="PX1315" s="98">
        <f t="shared" si="2830"/>
        <v>0</v>
      </c>
      <c r="PY1315" s="649">
        <f t="shared" ref="PY1315:PY1320" si="3042">$F1315*PY$1323</f>
        <v>11.278370711099999</v>
      </c>
      <c r="PZ1315" s="649">
        <f t="shared" ref="PZ1315:PZ1320" si="3043">$G1315*PZ$1323</f>
        <v>11.6428371307</v>
      </c>
      <c r="QA1315" s="649">
        <f t="shared" ref="QA1315:QA1320" si="3044">$H1315*QA$1323</f>
        <v>12.092151594000001</v>
      </c>
      <c r="QB1315" s="649">
        <f t="shared" ref="QB1315:QB1320" si="3045">$I1315*QB$1323</f>
        <v>0</v>
      </c>
      <c r="QC1315" s="649">
        <f t="shared" ref="QC1315:QC1320" si="3046">$J1315*QC$1323</f>
        <v>0</v>
      </c>
      <c r="QD1315" s="649">
        <f t="shared" ref="QD1315:QD1320" si="3047">$K1315*QD$1323</f>
        <v>0</v>
      </c>
      <c r="QE1315" s="98">
        <f t="shared" si="2831"/>
        <v>0</v>
      </c>
      <c r="QF1315" s="98">
        <f t="shared" si="2831"/>
        <v>0</v>
      </c>
      <c r="QG1315" s="98">
        <f t="shared" si="2831"/>
        <v>0</v>
      </c>
      <c r="QH1315" s="98">
        <f t="shared" si="2832"/>
        <v>0</v>
      </c>
      <c r="QI1315" s="98">
        <f t="shared" si="2832"/>
        <v>0</v>
      </c>
      <c r="QJ1315" s="98">
        <f t="shared" si="2832"/>
        <v>0</v>
      </c>
      <c r="QK1315" s="103"/>
      <c r="QL1315" s="103"/>
      <c r="QM1315" s="103"/>
      <c r="QN1315" s="98">
        <f t="shared" si="2833"/>
        <v>0</v>
      </c>
      <c r="QO1315" s="98">
        <f t="shared" si="2834"/>
        <v>0</v>
      </c>
      <c r="QP1315" s="98">
        <f t="shared" si="2835"/>
        <v>0</v>
      </c>
      <c r="QQ1315" s="98">
        <f t="shared" si="2836"/>
        <v>0</v>
      </c>
      <c r="QR1315" s="98">
        <f t="shared" si="2837"/>
        <v>0</v>
      </c>
      <c r="QS1315" s="98">
        <f t="shared" si="2838"/>
        <v>0</v>
      </c>
      <c r="QT1315" s="649">
        <f t="shared" ref="QT1315:QT1320" si="3048">$F1315*QT$1323</f>
        <v>13.0929212684</v>
      </c>
      <c r="QU1315" s="649">
        <f t="shared" ref="QU1315:QU1320" si="3049">$G1315*QU$1323</f>
        <v>13.5212607784</v>
      </c>
      <c r="QV1315" s="649">
        <f t="shared" ref="QV1315:QV1320" si="3050">$H1315*QV$1323</f>
        <v>14.032742198399999</v>
      </c>
      <c r="QW1315" s="649">
        <f t="shared" ref="QW1315:QW1320" si="3051">$I1315*QW$1323</f>
        <v>0</v>
      </c>
      <c r="QX1315" s="649">
        <f t="shared" ref="QX1315:QX1320" si="3052">$J1315*QX$1323</f>
        <v>0</v>
      </c>
      <c r="QY1315" s="649">
        <f t="shared" ref="QY1315:QY1320" si="3053">$K1315*QY$1323</f>
        <v>0</v>
      </c>
      <c r="QZ1315" s="98">
        <f t="shared" si="2839"/>
        <v>0</v>
      </c>
      <c r="RA1315" s="98">
        <f t="shared" si="2839"/>
        <v>0</v>
      </c>
      <c r="RB1315" s="98">
        <f t="shared" si="2839"/>
        <v>0</v>
      </c>
      <c r="RC1315" s="98">
        <f t="shared" si="2840"/>
        <v>0</v>
      </c>
      <c r="RD1315" s="98">
        <f t="shared" si="2840"/>
        <v>0</v>
      </c>
      <c r="RE1315" s="98">
        <f t="shared" si="2840"/>
        <v>0</v>
      </c>
      <c r="RF1315" s="103">
        <v>3920</v>
      </c>
      <c r="RG1315" s="103">
        <v>3920</v>
      </c>
      <c r="RH1315" s="103">
        <v>3920</v>
      </c>
      <c r="RI1315" s="98">
        <f t="shared" si="2841"/>
        <v>59466.400000000001</v>
      </c>
      <c r="RJ1315" s="98">
        <f t="shared" si="2842"/>
        <v>61387.199999999997</v>
      </c>
      <c r="RK1315" s="98">
        <f t="shared" si="2843"/>
        <v>63856.800000000003</v>
      </c>
      <c r="RL1315" s="98">
        <f t="shared" si="2844"/>
        <v>0</v>
      </c>
      <c r="RM1315" s="98">
        <f t="shared" si="2845"/>
        <v>0</v>
      </c>
      <c r="RN1315" s="98">
        <f t="shared" si="2846"/>
        <v>0</v>
      </c>
      <c r="RO1315" s="649">
        <f t="shared" ref="RO1315:RO1320" si="3054">$F1315*RO$1323</f>
        <v>28.066830274299999</v>
      </c>
      <c r="RP1315" s="649">
        <f t="shared" ref="RP1315:RP1320" si="3055">$G1315*RP$1323</f>
        <v>28.9725563284</v>
      </c>
      <c r="RQ1315" s="649">
        <f t="shared" ref="RQ1315:RQ1320" si="3056">$H1315*RQ$1323</f>
        <v>30.101385421</v>
      </c>
      <c r="RR1315" s="649">
        <f t="shared" ref="RR1315:RR1320" si="3057">$I1315*RR$1323</f>
        <v>0</v>
      </c>
      <c r="RS1315" s="649">
        <f t="shared" ref="RS1315:RS1320" si="3058">$J1315*RS$1323</f>
        <v>0</v>
      </c>
      <c r="RT1315" s="649">
        <f t="shared" ref="RT1315:RT1320" si="3059">$K1315*RT$1323</f>
        <v>0</v>
      </c>
      <c r="RU1315" s="98">
        <f t="shared" si="2847"/>
        <v>110021.97</v>
      </c>
      <c r="RV1315" s="98">
        <f t="shared" si="2847"/>
        <v>113572.42</v>
      </c>
      <c r="RW1315" s="98">
        <f t="shared" si="2847"/>
        <v>117997.43</v>
      </c>
      <c r="RX1315" s="98">
        <f t="shared" si="2848"/>
        <v>0</v>
      </c>
      <c r="RY1315" s="98">
        <f t="shared" si="2848"/>
        <v>0</v>
      </c>
      <c r="RZ1315" s="98">
        <f t="shared" si="2848"/>
        <v>0</v>
      </c>
      <c r="SA1315" s="103"/>
      <c r="SB1315" s="103"/>
      <c r="SC1315" s="103"/>
      <c r="SD1315" s="98">
        <f t="shared" si="2849"/>
        <v>0</v>
      </c>
      <c r="SE1315" s="98">
        <f t="shared" si="2850"/>
        <v>0</v>
      </c>
      <c r="SF1315" s="98">
        <f t="shared" si="2851"/>
        <v>0</v>
      </c>
      <c r="SG1315" s="98">
        <f t="shared" si="2852"/>
        <v>0</v>
      </c>
      <c r="SH1315" s="98">
        <f t="shared" si="2853"/>
        <v>0</v>
      </c>
      <c r="SI1315" s="98">
        <f t="shared" si="2854"/>
        <v>0</v>
      </c>
      <c r="SJ1315" s="649">
        <f t="shared" ref="SJ1315:SJ1320" si="3060">$F1315*SJ$1323</f>
        <v>28.470111996699998</v>
      </c>
      <c r="SK1315" s="649">
        <f t="shared" ref="SK1315:SK1320" si="3061">$G1315*SK$1323</f>
        <v>29.385027313999998</v>
      </c>
      <c r="SL1315" s="649">
        <f t="shared" ref="SL1315:SL1320" si="3062">$H1315*SL$1323</f>
        <v>30.575473862799999</v>
      </c>
      <c r="SM1315" s="649">
        <f t="shared" ref="SM1315:SM1320" si="3063">$I1315*SM$1323</f>
        <v>0</v>
      </c>
      <c r="SN1315" s="649">
        <f t="shared" ref="SN1315:SN1320" si="3064">$J1315*SN$1323</f>
        <v>0</v>
      </c>
      <c r="SO1315" s="649">
        <f t="shared" ref="SO1315:SO1320" si="3065">$K1315*SO$1323</f>
        <v>0</v>
      </c>
      <c r="SP1315" s="98">
        <f t="shared" si="2855"/>
        <v>0</v>
      </c>
      <c r="SQ1315" s="98">
        <f t="shared" si="2855"/>
        <v>0</v>
      </c>
      <c r="SR1315" s="98">
        <f t="shared" si="2855"/>
        <v>0</v>
      </c>
      <c r="SS1315" s="98">
        <f t="shared" si="2856"/>
        <v>0</v>
      </c>
      <c r="ST1315" s="98">
        <f t="shared" si="2856"/>
        <v>0</v>
      </c>
      <c r="SU1315" s="98">
        <f t="shared" si="2856"/>
        <v>0</v>
      </c>
      <c r="SV1315" s="103"/>
      <c r="SW1315" s="103"/>
      <c r="SX1315" s="103"/>
      <c r="SY1315" s="98">
        <f t="shared" si="2857"/>
        <v>0</v>
      </c>
      <c r="SZ1315" s="98">
        <f t="shared" si="2858"/>
        <v>0</v>
      </c>
      <c r="TA1315" s="98">
        <f t="shared" si="2859"/>
        <v>0</v>
      </c>
      <c r="TB1315" s="98">
        <f t="shared" si="2860"/>
        <v>0</v>
      </c>
      <c r="TC1315" s="98">
        <f t="shared" si="2861"/>
        <v>0</v>
      </c>
      <c r="TD1315" s="98">
        <f t="shared" si="2862"/>
        <v>0</v>
      </c>
      <c r="TE1315" s="649">
        <f t="shared" ref="TE1315:TE1320" si="3066">$F1315*TE$1323</f>
        <v>0</v>
      </c>
      <c r="TF1315" s="649">
        <f t="shared" ref="TF1315:TF1320" si="3067">$G1315*TF$1323</f>
        <v>0</v>
      </c>
      <c r="TG1315" s="649">
        <f t="shared" ref="TG1315:TG1320" si="3068">$H1315*TG$1323</f>
        <v>0</v>
      </c>
      <c r="TH1315" s="649">
        <f t="shared" ref="TH1315:TH1320" si="3069">$I1315*TH$1323</f>
        <v>0</v>
      </c>
      <c r="TI1315" s="649">
        <f t="shared" ref="TI1315:TI1320" si="3070">$J1315*TI$1323</f>
        <v>0</v>
      </c>
      <c r="TJ1315" s="649">
        <f t="shared" ref="TJ1315:TJ1320" si="3071">$K1315*TJ$1323</f>
        <v>0</v>
      </c>
      <c r="TK1315" s="98">
        <f t="shared" si="2863"/>
        <v>0</v>
      </c>
      <c r="TL1315" s="98">
        <f t="shared" si="2863"/>
        <v>0</v>
      </c>
      <c r="TM1315" s="98">
        <f t="shared" si="2863"/>
        <v>0</v>
      </c>
      <c r="TN1315" s="98">
        <f t="shared" si="2864"/>
        <v>0</v>
      </c>
      <c r="TO1315" s="98">
        <f t="shared" si="2864"/>
        <v>0</v>
      </c>
      <c r="TP1315" s="98">
        <f t="shared" si="2864"/>
        <v>0</v>
      </c>
      <c r="TQ1315" s="103"/>
      <c r="TR1315" s="103"/>
      <c r="TS1315" s="103"/>
      <c r="TT1315" s="98">
        <f t="shared" si="2865"/>
        <v>0</v>
      </c>
      <c r="TU1315" s="98">
        <f t="shared" si="2866"/>
        <v>0</v>
      </c>
      <c r="TV1315" s="98">
        <f t="shared" si="2867"/>
        <v>0</v>
      </c>
      <c r="TW1315" s="98">
        <f t="shared" si="2868"/>
        <v>0</v>
      </c>
      <c r="TX1315" s="98">
        <f t="shared" si="2869"/>
        <v>0</v>
      </c>
      <c r="TY1315" s="98">
        <f t="shared" si="2870"/>
        <v>0</v>
      </c>
      <c r="TZ1315" s="649">
        <f t="shared" ref="TZ1315:TZ1320" si="3072">$F1315*TZ$1323</f>
        <v>6.5062860801999998</v>
      </c>
      <c r="UA1315" s="649">
        <f t="shared" ref="UA1315:UA1320" si="3073">$G1315*UA$1323</f>
        <v>6.7144452594999997</v>
      </c>
      <c r="UB1315" s="649">
        <f t="shared" ref="UB1315:UB1320" si="3074">$H1315*UB$1323</f>
        <v>6.9735846745999996</v>
      </c>
      <c r="UC1315" s="649">
        <f t="shared" ref="UC1315:UC1320" si="3075">$I1315*UC$1323</f>
        <v>0</v>
      </c>
      <c r="UD1315" s="649">
        <f t="shared" ref="UD1315:UD1320" si="3076">$J1315*UD$1323</f>
        <v>0</v>
      </c>
      <c r="UE1315" s="649">
        <f t="shared" ref="UE1315:UE1320" si="3077">$K1315*UE$1323</f>
        <v>0</v>
      </c>
      <c r="UF1315" s="98">
        <f t="shared" si="2871"/>
        <v>0</v>
      </c>
      <c r="UG1315" s="98">
        <f t="shared" si="2871"/>
        <v>0</v>
      </c>
      <c r="UH1315" s="98">
        <f t="shared" si="2871"/>
        <v>0</v>
      </c>
      <c r="UI1315" s="98">
        <f t="shared" si="2872"/>
        <v>0</v>
      </c>
      <c r="UJ1315" s="98">
        <f t="shared" si="2872"/>
        <v>0</v>
      </c>
      <c r="UK1315" s="98">
        <f t="shared" si="2872"/>
        <v>0</v>
      </c>
      <c r="UL1315" s="103">
        <v>5875</v>
      </c>
      <c r="UM1315" s="103">
        <v>5875</v>
      </c>
      <c r="UN1315" s="103">
        <v>5875</v>
      </c>
      <c r="UO1315" s="98">
        <f t="shared" si="2873"/>
        <v>89123.75</v>
      </c>
      <c r="UP1315" s="98">
        <f t="shared" si="2874"/>
        <v>92002.5</v>
      </c>
      <c r="UQ1315" s="98">
        <f t="shared" si="2875"/>
        <v>95703.75</v>
      </c>
      <c r="UR1315" s="98">
        <f t="shared" si="2876"/>
        <v>0</v>
      </c>
      <c r="US1315" s="98">
        <f t="shared" si="2877"/>
        <v>0</v>
      </c>
      <c r="UT1315" s="98">
        <f t="shared" si="2878"/>
        <v>0</v>
      </c>
      <c r="UU1315" s="649">
        <f t="shared" ref="UU1315:UU1320" si="3078">$F1315*UU$1323</f>
        <v>7.6772618966000001</v>
      </c>
      <c r="UV1315" s="649">
        <f t="shared" ref="UV1315:UV1320" si="3079">$G1315*UV$1323</f>
        <v>7.9237644644999996</v>
      </c>
      <c r="UW1315" s="649">
        <f t="shared" ref="UW1315:UW1320" si="3080">$H1315*UW$1323</f>
        <v>8.2365309052000004</v>
      </c>
      <c r="UX1315" s="649">
        <f t="shared" ref="UX1315:UX1320" si="3081">$I1315*UX$1323</f>
        <v>0</v>
      </c>
      <c r="UY1315" s="649">
        <f t="shared" ref="UY1315:UY1320" si="3082">$J1315*UY$1323</f>
        <v>0</v>
      </c>
      <c r="UZ1315" s="649">
        <f t="shared" ref="UZ1315:UZ1320" si="3083">$K1315*UZ$1323</f>
        <v>0</v>
      </c>
      <c r="VA1315" s="98">
        <f t="shared" si="2879"/>
        <v>45103.91</v>
      </c>
      <c r="VB1315" s="98">
        <f t="shared" si="2879"/>
        <v>46552.12</v>
      </c>
      <c r="VC1315" s="98">
        <f t="shared" si="2879"/>
        <v>48389.62</v>
      </c>
      <c r="VD1315" s="98">
        <f t="shared" si="2880"/>
        <v>0</v>
      </c>
      <c r="VE1315" s="98">
        <f t="shared" si="2880"/>
        <v>0</v>
      </c>
      <c r="VF1315" s="98">
        <f t="shared" si="2880"/>
        <v>0</v>
      </c>
      <c r="VG1315" s="103"/>
      <c r="VH1315" s="103"/>
      <c r="VI1315" s="103"/>
      <c r="VJ1315" s="98">
        <f t="shared" si="2881"/>
        <v>0</v>
      </c>
      <c r="VK1315" s="98">
        <f t="shared" si="2882"/>
        <v>0</v>
      </c>
      <c r="VL1315" s="98">
        <f t="shared" si="2883"/>
        <v>0</v>
      </c>
      <c r="VM1315" s="98">
        <f t="shared" si="2884"/>
        <v>0</v>
      </c>
      <c r="VN1315" s="98">
        <f t="shared" si="2885"/>
        <v>0</v>
      </c>
      <c r="VO1315" s="98">
        <f t="shared" si="2886"/>
        <v>0</v>
      </c>
      <c r="VP1315" s="649">
        <f t="shared" ref="VP1315:VP1320" si="3084">$F1315*VP$1323</f>
        <v>7.361218944</v>
      </c>
      <c r="VQ1315" s="649">
        <f t="shared" ref="VQ1315:VQ1320" si="3085">$G1315*VQ$1323</f>
        <v>7.6080971658000003</v>
      </c>
      <c r="VR1315" s="649">
        <f t="shared" ref="VR1315:VR1320" si="3086">$H1315*VR$1323</f>
        <v>7.9006537760000004</v>
      </c>
      <c r="VS1315" s="649">
        <f t="shared" ref="VS1315:VS1320" si="3087">$I1315*VS$1323</f>
        <v>0</v>
      </c>
      <c r="VT1315" s="649">
        <f t="shared" ref="VT1315:VT1320" si="3088">$J1315*VT$1323</f>
        <v>0</v>
      </c>
      <c r="VU1315" s="649">
        <f t="shared" ref="VU1315:VU1320" si="3089">$K1315*VU$1323</f>
        <v>0</v>
      </c>
      <c r="VV1315" s="98">
        <f t="shared" si="2887"/>
        <v>0</v>
      </c>
      <c r="VW1315" s="98">
        <f t="shared" si="2887"/>
        <v>0</v>
      </c>
      <c r="VX1315" s="98">
        <f t="shared" si="2887"/>
        <v>0</v>
      </c>
      <c r="VY1315" s="98">
        <f t="shared" si="2888"/>
        <v>0</v>
      </c>
      <c r="VZ1315" s="98">
        <f t="shared" si="2888"/>
        <v>0</v>
      </c>
      <c r="WA1315" s="98">
        <f t="shared" si="2888"/>
        <v>0</v>
      </c>
      <c r="WB1315" s="103"/>
      <c r="WC1315" s="103"/>
      <c r="WD1315" s="103"/>
      <c r="WE1315" s="98">
        <f t="shared" si="2889"/>
        <v>0</v>
      </c>
      <c r="WF1315" s="98">
        <f t="shared" si="2890"/>
        <v>0</v>
      </c>
      <c r="WG1315" s="98">
        <f t="shared" si="2891"/>
        <v>0</v>
      </c>
      <c r="WH1315" s="98">
        <f t="shared" si="2892"/>
        <v>0</v>
      </c>
      <c r="WI1315" s="98">
        <f t="shared" si="2893"/>
        <v>0</v>
      </c>
      <c r="WJ1315" s="98">
        <f t="shared" si="2894"/>
        <v>0</v>
      </c>
      <c r="WK1315" s="649">
        <f t="shared" ref="WK1315:WK1320" si="3090">$F1315*WK$1323</f>
        <v>0</v>
      </c>
      <c r="WL1315" s="649">
        <f t="shared" ref="WL1315:WL1320" si="3091">$G1315*WL$1323</f>
        <v>0</v>
      </c>
      <c r="WM1315" s="649">
        <f t="shared" ref="WM1315:WM1320" si="3092">$H1315*WM$1323</f>
        <v>0</v>
      </c>
      <c r="WN1315" s="649">
        <f t="shared" ref="WN1315:WN1320" si="3093">$I1315*WN$1323</f>
        <v>0</v>
      </c>
      <c r="WO1315" s="649">
        <f t="shared" ref="WO1315:WO1320" si="3094">$J1315*WO$1323</f>
        <v>0</v>
      </c>
      <c r="WP1315" s="649">
        <f t="shared" ref="WP1315:WP1320" si="3095">$K1315*WP$1323</f>
        <v>0</v>
      </c>
      <c r="WQ1315" s="98">
        <f t="shared" si="2895"/>
        <v>0</v>
      </c>
      <c r="WR1315" s="98">
        <f t="shared" si="2895"/>
        <v>0</v>
      </c>
      <c r="WS1315" s="98">
        <f t="shared" si="2895"/>
        <v>0</v>
      </c>
      <c r="WT1315" s="98">
        <f t="shared" si="2896"/>
        <v>0</v>
      </c>
      <c r="WU1315" s="98">
        <f t="shared" si="2896"/>
        <v>0</v>
      </c>
      <c r="WV1315" s="98">
        <f t="shared" si="2896"/>
        <v>0</v>
      </c>
      <c r="WW1315" s="103"/>
      <c r="WX1315" s="103"/>
      <c r="WY1315" s="103"/>
      <c r="WZ1315" s="98">
        <f t="shared" si="2897"/>
        <v>0</v>
      </c>
      <c r="XA1315" s="98">
        <f t="shared" si="2898"/>
        <v>0</v>
      </c>
      <c r="XB1315" s="98">
        <f t="shared" si="2899"/>
        <v>0</v>
      </c>
      <c r="XC1315" s="98">
        <f t="shared" si="2900"/>
        <v>0</v>
      </c>
      <c r="XD1315" s="98">
        <f t="shared" si="2901"/>
        <v>0</v>
      </c>
      <c r="XE1315" s="98">
        <f t="shared" si="2902"/>
        <v>0</v>
      </c>
      <c r="XF1315" s="649">
        <f t="shared" ref="XF1315:XF1320" si="3096">$F1315*XF$1323</f>
        <v>0</v>
      </c>
      <c r="XG1315" s="649">
        <f t="shared" ref="XG1315:XG1320" si="3097">$G1315*XG$1323</f>
        <v>0</v>
      </c>
      <c r="XH1315" s="649">
        <f t="shared" ref="XH1315:XH1320" si="3098">$H1315*XH$1323</f>
        <v>0</v>
      </c>
      <c r="XI1315" s="649">
        <f t="shared" ref="XI1315:XI1320" si="3099">$I1315*XI$1323</f>
        <v>0</v>
      </c>
      <c r="XJ1315" s="649">
        <f t="shared" ref="XJ1315:XJ1320" si="3100">$J1315*XJ$1323</f>
        <v>0</v>
      </c>
      <c r="XK1315" s="649">
        <f t="shared" ref="XK1315:XK1320" si="3101">$K1315*XK$1323</f>
        <v>0</v>
      </c>
      <c r="XL1315" s="98">
        <f t="shared" si="2903"/>
        <v>0</v>
      </c>
      <c r="XM1315" s="98">
        <f t="shared" si="2903"/>
        <v>0</v>
      </c>
      <c r="XN1315" s="98">
        <f t="shared" si="2903"/>
        <v>0</v>
      </c>
      <c r="XO1315" s="98">
        <f t="shared" si="2904"/>
        <v>0</v>
      </c>
      <c r="XP1315" s="98">
        <f t="shared" si="2904"/>
        <v>0</v>
      </c>
      <c r="XQ1315" s="98">
        <f t="shared" si="2904"/>
        <v>0</v>
      </c>
      <c r="XR1315" s="103"/>
      <c r="XS1315" s="103"/>
      <c r="XT1315" s="103"/>
      <c r="XU1315" s="98">
        <f t="shared" si="2905"/>
        <v>0</v>
      </c>
      <c r="XV1315" s="98">
        <f t="shared" si="2906"/>
        <v>0</v>
      </c>
      <c r="XW1315" s="98">
        <f t="shared" si="2907"/>
        <v>0</v>
      </c>
      <c r="XX1315" s="98">
        <f t="shared" si="2908"/>
        <v>0</v>
      </c>
      <c r="XY1315" s="98">
        <f t="shared" si="2909"/>
        <v>0</v>
      </c>
      <c r="XZ1315" s="98">
        <f t="shared" si="2910"/>
        <v>0</v>
      </c>
      <c r="YA1315" s="649">
        <f t="shared" ref="YA1315:YA1320" si="3102">$F1315*YA$1323</f>
        <v>0</v>
      </c>
      <c r="YB1315" s="649">
        <f t="shared" ref="YB1315:YB1320" si="3103">$G1315*YB$1323</f>
        <v>0</v>
      </c>
      <c r="YC1315" s="649">
        <f t="shared" ref="YC1315:YC1320" si="3104">$H1315*YC$1323</f>
        <v>0</v>
      </c>
      <c r="YD1315" s="649">
        <f t="shared" ref="YD1315:YD1320" si="3105">$I1315*YD$1323</f>
        <v>0</v>
      </c>
      <c r="YE1315" s="649">
        <f t="shared" ref="YE1315:YE1320" si="3106">$J1315*YE$1323</f>
        <v>0</v>
      </c>
      <c r="YF1315" s="649">
        <f t="shared" ref="YF1315:YF1320" si="3107">$K1315*YF$1323</f>
        <v>0</v>
      </c>
      <c r="YG1315" s="98">
        <f t="shared" si="2911"/>
        <v>0</v>
      </c>
      <c r="YH1315" s="98">
        <f t="shared" si="2911"/>
        <v>0</v>
      </c>
      <c r="YI1315" s="98">
        <f t="shared" si="2911"/>
        <v>0</v>
      </c>
      <c r="YJ1315" s="98">
        <f t="shared" si="2912"/>
        <v>0</v>
      </c>
      <c r="YK1315" s="98">
        <f t="shared" si="2912"/>
        <v>0</v>
      </c>
      <c r="YL1315" s="98">
        <f t="shared" si="2912"/>
        <v>0</v>
      </c>
      <c r="YM1315" s="146">
        <f t="shared" si="2913"/>
        <v>53770</v>
      </c>
      <c r="YN1315" s="146">
        <f t="shared" si="2913"/>
        <v>53770</v>
      </c>
      <c r="YO1315" s="146">
        <f t="shared" si="2913"/>
        <v>53770</v>
      </c>
      <c r="YP1315" s="98">
        <f t="shared" si="2914"/>
        <v>815690.9</v>
      </c>
      <c r="YQ1315" s="98">
        <f t="shared" si="2915"/>
        <v>842038.2</v>
      </c>
      <c r="YR1315" s="98">
        <f t="shared" si="2916"/>
        <v>875913.3</v>
      </c>
      <c r="YS1315" s="98">
        <f t="shared" si="2917"/>
        <v>0</v>
      </c>
      <c r="YT1315" s="98">
        <f t="shared" si="2918"/>
        <v>0</v>
      </c>
      <c r="YU1315" s="98">
        <f t="shared" si="2919"/>
        <v>0</v>
      </c>
      <c r="YV1315" s="649">
        <f t="shared" ref="YV1315:YV1320" si="3108">$F1315*YV$1323</f>
        <v>15.179076417299999</v>
      </c>
      <c r="YW1315" s="649">
        <f t="shared" ref="YW1315:YW1320" si="3109">$G1315*YW$1323</f>
        <v>15.6682686084</v>
      </c>
      <c r="YX1315" s="649">
        <f t="shared" ref="YX1315:YX1320" si="3110">$H1315*YX$1323</f>
        <v>16.283074084999999</v>
      </c>
      <c r="YY1315" s="649">
        <f t="shared" ref="YY1315:YY1320" si="3111">$I1315*YY$1323</f>
        <v>0</v>
      </c>
      <c r="YZ1315" s="649">
        <f t="shared" ref="YZ1315:YZ1320" si="3112">$J1315*YZ$1323</f>
        <v>0</v>
      </c>
      <c r="ZA1315" s="649">
        <f t="shared" ref="ZA1315:ZA1320" si="3113">$K1315*ZA$1323</f>
        <v>0</v>
      </c>
      <c r="ZB1315" s="98">
        <f t="shared" si="2920"/>
        <v>816178.94</v>
      </c>
      <c r="ZC1315" s="98">
        <f t="shared" si="2920"/>
        <v>842482.8</v>
      </c>
      <c r="ZD1315" s="98">
        <f t="shared" si="2920"/>
        <v>875540.89</v>
      </c>
      <c r="ZE1315" s="98">
        <f t="shared" si="2921"/>
        <v>0</v>
      </c>
      <c r="ZF1315" s="98">
        <f t="shared" si="2921"/>
        <v>0</v>
      </c>
      <c r="ZG1315" s="98">
        <f t="shared" si="2921"/>
        <v>0</v>
      </c>
    </row>
    <row r="1316" spans="1:683">
      <c r="A1316" s="12" t="s">
        <v>463</v>
      </c>
      <c r="B1316" s="297" t="s">
        <v>755</v>
      </c>
      <c r="C1316" s="5"/>
      <c r="D1316" s="652"/>
      <c r="E1316" s="286"/>
      <c r="F1316" s="111">
        <f t="shared" si="2664"/>
        <v>7.36</v>
      </c>
      <c r="G1316" s="111">
        <f t="shared" si="2664"/>
        <v>7.6</v>
      </c>
      <c r="H1316" s="111">
        <f t="shared" si="2664"/>
        <v>7.9</v>
      </c>
      <c r="I1316" s="98"/>
      <c r="J1316" s="98"/>
      <c r="K1316" s="98"/>
      <c r="L1316" s="103">
        <v>1400</v>
      </c>
      <c r="M1316" s="103">
        <v>1400</v>
      </c>
      <c r="N1316" s="103">
        <v>1400</v>
      </c>
      <c r="O1316" s="98">
        <f t="shared" si="2665"/>
        <v>10304</v>
      </c>
      <c r="P1316" s="98">
        <f t="shared" si="2666"/>
        <v>10640</v>
      </c>
      <c r="Q1316" s="98">
        <f t="shared" si="2667"/>
        <v>11060</v>
      </c>
      <c r="R1316" s="98">
        <f t="shared" si="2668"/>
        <v>0</v>
      </c>
      <c r="S1316" s="98">
        <f t="shared" si="2669"/>
        <v>0</v>
      </c>
      <c r="T1316" s="98">
        <f t="shared" si="2670"/>
        <v>0</v>
      </c>
      <c r="U1316" s="649">
        <f t="shared" si="2922"/>
        <v>34.487632071999997</v>
      </c>
      <c r="V1316" s="649">
        <f t="shared" si="2923"/>
        <v>35.610032125300002</v>
      </c>
      <c r="W1316" s="649">
        <f t="shared" si="2924"/>
        <v>37.003607799699999</v>
      </c>
      <c r="X1316" s="649">
        <f t="shared" si="2925"/>
        <v>0</v>
      </c>
      <c r="Y1316" s="649">
        <f t="shared" si="2926"/>
        <v>0</v>
      </c>
      <c r="Z1316" s="649">
        <f t="shared" si="2927"/>
        <v>0</v>
      </c>
      <c r="AA1316" s="98">
        <f t="shared" si="2671"/>
        <v>48282.68</v>
      </c>
      <c r="AB1316" s="98">
        <f t="shared" si="2671"/>
        <v>49854.04</v>
      </c>
      <c r="AC1316" s="98">
        <f t="shared" si="2671"/>
        <v>51805.05</v>
      </c>
      <c r="AD1316" s="98">
        <f t="shared" si="2672"/>
        <v>0</v>
      </c>
      <c r="AE1316" s="98">
        <f t="shared" si="2672"/>
        <v>0</v>
      </c>
      <c r="AF1316" s="98">
        <f t="shared" si="2672"/>
        <v>0</v>
      </c>
      <c r="AG1316" s="103">
        <v>21210</v>
      </c>
      <c r="AH1316" s="103">
        <v>21210</v>
      </c>
      <c r="AI1316" s="103">
        <v>21210</v>
      </c>
      <c r="AJ1316" s="98">
        <f t="shared" si="2673"/>
        <v>156105.60000000001</v>
      </c>
      <c r="AK1316" s="98">
        <f t="shared" si="2674"/>
        <v>161196</v>
      </c>
      <c r="AL1316" s="98">
        <f t="shared" si="2675"/>
        <v>167559</v>
      </c>
      <c r="AM1316" s="98">
        <f t="shared" si="2676"/>
        <v>0</v>
      </c>
      <c r="AN1316" s="98">
        <f t="shared" si="2677"/>
        <v>0</v>
      </c>
      <c r="AO1316" s="98">
        <f t="shared" si="2678"/>
        <v>0</v>
      </c>
      <c r="AP1316" s="649">
        <f t="shared" si="2928"/>
        <v>13.7436038285</v>
      </c>
      <c r="AQ1316" s="649">
        <f t="shared" si="2929"/>
        <v>14.189473791499999</v>
      </c>
      <c r="AR1316" s="649">
        <f t="shared" si="2930"/>
        <v>14.7476721592</v>
      </c>
      <c r="AS1316" s="649">
        <f t="shared" si="2931"/>
        <v>0</v>
      </c>
      <c r="AT1316" s="649">
        <f t="shared" si="2932"/>
        <v>0</v>
      </c>
      <c r="AU1316" s="649">
        <f t="shared" si="2933"/>
        <v>0</v>
      </c>
      <c r="AV1316" s="98">
        <f t="shared" si="2679"/>
        <v>291501.84000000003</v>
      </c>
      <c r="AW1316" s="98">
        <f t="shared" si="2679"/>
        <v>300958.74</v>
      </c>
      <c r="AX1316" s="98">
        <f t="shared" si="2679"/>
        <v>312798.13</v>
      </c>
      <c r="AY1316" s="98">
        <f t="shared" si="2680"/>
        <v>0</v>
      </c>
      <c r="AZ1316" s="98">
        <f t="shared" si="2680"/>
        <v>0</v>
      </c>
      <c r="BA1316" s="98">
        <f t="shared" si="2680"/>
        <v>0</v>
      </c>
      <c r="BB1316" s="103">
        <v>14700</v>
      </c>
      <c r="BC1316" s="103">
        <v>14700</v>
      </c>
      <c r="BD1316" s="103">
        <v>14700</v>
      </c>
      <c r="BE1316" s="98">
        <f t="shared" si="2681"/>
        <v>108192</v>
      </c>
      <c r="BF1316" s="98">
        <f t="shared" si="2682"/>
        <v>111720</v>
      </c>
      <c r="BG1316" s="98">
        <f t="shared" si="2683"/>
        <v>116130</v>
      </c>
      <c r="BH1316" s="98">
        <f t="shared" si="2684"/>
        <v>0</v>
      </c>
      <c r="BI1316" s="98">
        <f t="shared" si="2685"/>
        <v>0</v>
      </c>
      <c r="BJ1316" s="98">
        <f t="shared" si="2686"/>
        <v>0</v>
      </c>
      <c r="BK1316" s="649">
        <f t="shared" si="2934"/>
        <v>5.2267668573000003</v>
      </c>
      <c r="BL1316" s="649">
        <f t="shared" si="2935"/>
        <v>5.3987095710000004</v>
      </c>
      <c r="BM1316" s="649">
        <f t="shared" si="2936"/>
        <v>5.6038939977000002</v>
      </c>
      <c r="BN1316" s="649">
        <f t="shared" si="2937"/>
        <v>0</v>
      </c>
      <c r="BO1316" s="649">
        <f t="shared" si="2938"/>
        <v>0</v>
      </c>
      <c r="BP1316" s="649">
        <f t="shared" si="2939"/>
        <v>0</v>
      </c>
      <c r="BQ1316" s="98">
        <f t="shared" si="2687"/>
        <v>76833.47</v>
      </c>
      <c r="BR1316" s="98">
        <f t="shared" si="2687"/>
        <v>79361.03</v>
      </c>
      <c r="BS1316" s="98">
        <f t="shared" si="2687"/>
        <v>82377.240000000005</v>
      </c>
      <c r="BT1316" s="98">
        <f t="shared" si="2688"/>
        <v>0</v>
      </c>
      <c r="BU1316" s="98">
        <f t="shared" si="2688"/>
        <v>0</v>
      </c>
      <c r="BV1316" s="98">
        <f t="shared" si="2688"/>
        <v>0</v>
      </c>
      <c r="BW1316" s="103"/>
      <c r="BX1316" s="103"/>
      <c r="BY1316" s="103"/>
      <c r="BZ1316" s="98">
        <f t="shared" si="2689"/>
        <v>0</v>
      </c>
      <c r="CA1316" s="98">
        <f t="shared" si="2690"/>
        <v>0</v>
      </c>
      <c r="CB1316" s="98">
        <f t="shared" si="2691"/>
        <v>0</v>
      </c>
      <c r="CC1316" s="98">
        <f t="shared" si="2692"/>
        <v>0</v>
      </c>
      <c r="CD1316" s="98">
        <f t="shared" si="2693"/>
        <v>0</v>
      </c>
      <c r="CE1316" s="98">
        <f t="shared" si="2694"/>
        <v>0</v>
      </c>
      <c r="CF1316" s="649">
        <f t="shared" si="2940"/>
        <v>31.577283504499999</v>
      </c>
      <c r="CG1316" s="649">
        <f t="shared" si="2941"/>
        <v>32.546103943299997</v>
      </c>
      <c r="CH1316" s="649">
        <f t="shared" si="2942"/>
        <v>33.815651260700001</v>
      </c>
      <c r="CI1316" s="649">
        <f t="shared" si="2943"/>
        <v>0</v>
      </c>
      <c r="CJ1316" s="649">
        <f t="shared" si="2944"/>
        <v>0</v>
      </c>
      <c r="CK1316" s="649">
        <f t="shared" si="2945"/>
        <v>0</v>
      </c>
      <c r="CL1316" s="98">
        <f t="shared" si="2695"/>
        <v>0</v>
      </c>
      <c r="CM1316" s="98">
        <f t="shared" si="2695"/>
        <v>0</v>
      </c>
      <c r="CN1316" s="98">
        <f t="shared" si="2695"/>
        <v>0</v>
      </c>
      <c r="CO1316" s="98">
        <f t="shared" si="2696"/>
        <v>0</v>
      </c>
      <c r="CP1316" s="98">
        <f t="shared" si="2696"/>
        <v>0</v>
      </c>
      <c r="CQ1316" s="98">
        <f t="shared" si="2696"/>
        <v>0</v>
      </c>
      <c r="CR1316" s="103">
        <v>22295</v>
      </c>
      <c r="CS1316" s="103">
        <v>22295</v>
      </c>
      <c r="CT1316" s="103">
        <v>22295</v>
      </c>
      <c r="CU1316" s="98">
        <f t="shared" si="2697"/>
        <v>164091.20000000001</v>
      </c>
      <c r="CV1316" s="98">
        <f t="shared" si="2698"/>
        <v>169442</v>
      </c>
      <c r="CW1316" s="98">
        <f t="shared" si="2699"/>
        <v>176130.5</v>
      </c>
      <c r="CX1316" s="98">
        <f t="shared" si="2700"/>
        <v>0</v>
      </c>
      <c r="CY1316" s="98">
        <f t="shared" si="2701"/>
        <v>0</v>
      </c>
      <c r="CZ1316" s="98">
        <f t="shared" si="2702"/>
        <v>0</v>
      </c>
      <c r="DA1316" s="649">
        <f t="shared" si="2946"/>
        <v>6.2748696849999996</v>
      </c>
      <c r="DB1316" s="649">
        <f t="shared" si="2947"/>
        <v>6.4793674760000002</v>
      </c>
      <c r="DC1316" s="649">
        <f t="shared" si="2948"/>
        <v>6.7300983543999999</v>
      </c>
      <c r="DD1316" s="649">
        <f t="shared" si="2949"/>
        <v>0</v>
      </c>
      <c r="DE1316" s="649">
        <f t="shared" si="2950"/>
        <v>0</v>
      </c>
      <c r="DF1316" s="649">
        <f t="shared" si="2951"/>
        <v>0</v>
      </c>
      <c r="DG1316" s="98">
        <f t="shared" si="2703"/>
        <v>139898.22</v>
      </c>
      <c r="DH1316" s="98">
        <f t="shared" si="2703"/>
        <v>144457.5</v>
      </c>
      <c r="DI1316" s="98">
        <f t="shared" si="2703"/>
        <v>150047.54</v>
      </c>
      <c r="DJ1316" s="98">
        <f t="shared" si="2704"/>
        <v>0</v>
      </c>
      <c r="DK1316" s="98">
        <f t="shared" si="2704"/>
        <v>0</v>
      </c>
      <c r="DL1316" s="98">
        <f t="shared" si="2704"/>
        <v>0</v>
      </c>
      <c r="DM1316" s="103"/>
      <c r="DN1316" s="103"/>
      <c r="DO1316" s="103"/>
      <c r="DP1316" s="98">
        <f t="shared" si="2705"/>
        <v>0</v>
      </c>
      <c r="DQ1316" s="98">
        <f t="shared" si="2706"/>
        <v>0</v>
      </c>
      <c r="DR1316" s="98">
        <f t="shared" si="2707"/>
        <v>0</v>
      </c>
      <c r="DS1316" s="98">
        <f t="shared" si="2708"/>
        <v>0</v>
      </c>
      <c r="DT1316" s="98">
        <f t="shared" si="2709"/>
        <v>0</v>
      </c>
      <c r="DU1316" s="98">
        <f t="shared" si="2710"/>
        <v>0</v>
      </c>
      <c r="DV1316" s="649">
        <f t="shared" si="2952"/>
        <v>0</v>
      </c>
      <c r="DW1316" s="649">
        <f t="shared" si="2953"/>
        <v>0</v>
      </c>
      <c r="DX1316" s="649">
        <f t="shared" si="2954"/>
        <v>0</v>
      </c>
      <c r="DY1316" s="649">
        <f t="shared" si="2955"/>
        <v>0</v>
      </c>
      <c r="DZ1316" s="649">
        <f t="shared" si="2956"/>
        <v>0</v>
      </c>
      <c r="EA1316" s="649">
        <f t="shared" si="2957"/>
        <v>0</v>
      </c>
      <c r="EB1316" s="98">
        <f t="shared" si="2711"/>
        <v>0</v>
      </c>
      <c r="EC1316" s="98">
        <f t="shared" si="2711"/>
        <v>0</v>
      </c>
      <c r="ED1316" s="98">
        <f t="shared" si="2711"/>
        <v>0</v>
      </c>
      <c r="EE1316" s="98">
        <f t="shared" si="2712"/>
        <v>0</v>
      </c>
      <c r="EF1316" s="98">
        <f t="shared" si="2712"/>
        <v>0</v>
      </c>
      <c r="EG1316" s="98">
        <f t="shared" si="2712"/>
        <v>0</v>
      </c>
      <c r="EH1316" s="103"/>
      <c r="EI1316" s="103"/>
      <c r="EJ1316" s="103"/>
      <c r="EK1316" s="98">
        <f t="shared" si="2713"/>
        <v>0</v>
      </c>
      <c r="EL1316" s="98">
        <f t="shared" si="2714"/>
        <v>0</v>
      </c>
      <c r="EM1316" s="98">
        <f t="shared" si="2715"/>
        <v>0</v>
      </c>
      <c r="EN1316" s="98">
        <f t="shared" si="2716"/>
        <v>0</v>
      </c>
      <c r="EO1316" s="98">
        <f t="shared" si="2717"/>
        <v>0</v>
      </c>
      <c r="EP1316" s="98">
        <f t="shared" si="2718"/>
        <v>0</v>
      </c>
      <c r="EQ1316" s="649">
        <f t="shared" si="2958"/>
        <v>0</v>
      </c>
      <c r="ER1316" s="649">
        <f t="shared" si="2959"/>
        <v>0</v>
      </c>
      <c r="ES1316" s="649">
        <f t="shared" si="2960"/>
        <v>0</v>
      </c>
      <c r="ET1316" s="649">
        <f t="shared" si="2961"/>
        <v>0</v>
      </c>
      <c r="EU1316" s="649">
        <f t="shared" si="2962"/>
        <v>0</v>
      </c>
      <c r="EV1316" s="649">
        <f t="shared" si="2963"/>
        <v>0</v>
      </c>
      <c r="EW1316" s="98">
        <f t="shared" si="2719"/>
        <v>0</v>
      </c>
      <c r="EX1316" s="98">
        <f t="shared" si="2719"/>
        <v>0</v>
      </c>
      <c r="EY1316" s="98">
        <f t="shared" si="2719"/>
        <v>0</v>
      </c>
      <c r="EZ1316" s="98">
        <f t="shared" si="2720"/>
        <v>0</v>
      </c>
      <c r="FA1316" s="98">
        <f t="shared" si="2720"/>
        <v>0</v>
      </c>
      <c r="FB1316" s="98">
        <f t="shared" si="2720"/>
        <v>0</v>
      </c>
      <c r="FC1316" s="103"/>
      <c r="FD1316" s="103"/>
      <c r="FE1316" s="103"/>
      <c r="FF1316" s="98">
        <f t="shared" si="2721"/>
        <v>0</v>
      </c>
      <c r="FG1316" s="98">
        <f t="shared" si="2722"/>
        <v>0</v>
      </c>
      <c r="FH1316" s="98">
        <f t="shared" si="2723"/>
        <v>0</v>
      </c>
      <c r="FI1316" s="98">
        <f t="shared" si="2724"/>
        <v>0</v>
      </c>
      <c r="FJ1316" s="98">
        <f t="shared" si="2725"/>
        <v>0</v>
      </c>
      <c r="FK1316" s="98">
        <f t="shared" si="2726"/>
        <v>0</v>
      </c>
      <c r="FL1316" s="649">
        <f t="shared" si="2964"/>
        <v>4.4009967245999997</v>
      </c>
      <c r="FM1316" s="649">
        <f t="shared" si="2965"/>
        <v>4.5436906978999998</v>
      </c>
      <c r="FN1316" s="649">
        <f t="shared" si="2966"/>
        <v>4.7229183071999996</v>
      </c>
      <c r="FO1316" s="649">
        <f t="shared" si="2967"/>
        <v>0</v>
      </c>
      <c r="FP1316" s="649">
        <f t="shared" si="2968"/>
        <v>0</v>
      </c>
      <c r="FQ1316" s="649">
        <f t="shared" si="2969"/>
        <v>0</v>
      </c>
      <c r="FR1316" s="98">
        <f t="shared" si="2727"/>
        <v>0</v>
      </c>
      <c r="FS1316" s="98">
        <f t="shared" si="2727"/>
        <v>0</v>
      </c>
      <c r="FT1316" s="98">
        <f t="shared" si="2727"/>
        <v>0</v>
      </c>
      <c r="FU1316" s="98">
        <f t="shared" si="2728"/>
        <v>0</v>
      </c>
      <c r="FV1316" s="98">
        <f t="shared" si="2728"/>
        <v>0</v>
      </c>
      <c r="FW1316" s="98">
        <f t="shared" si="2728"/>
        <v>0</v>
      </c>
      <c r="FX1316" s="103"/>
      <c r="FY1316" s="103"/>
      <c r="FZ1316" s="103"/>
      <c r="GA1316" s="98">
        <f t="shared" si="2729"/>
        <v>0</v>
      </c>
      <c r="GB1316" s="98">
        <f t="shared" si="2730"/>
        <v>0</v>
      </c>
      <c r="GC1316" s="98">
        <f t="shared" si="2731"/>
        <v>0</v>
      </c>
      <c r="GD1316" s="98">
        <f t="shared" si="2732"/>
        <v>0</v>
      </c>
      <c r="GE1316" s="98">
        <f t="shared" si="2733"/>
        <v>0</v>
      </c>
      <c r="GF1316" s="98">
        <f t="shared" si="2734"/>
        <v>0</v>
      </c>
      <c r="GG1316" s="649">
        <f t="shared" si="2970"/>
        <v>13.4110715669</v>
      </c>
      <c r="GH1316" s="649">
        <f t="shared" si="2971"/>
        <v>13.845630439600001</v>
      </c>
      <c r="GI1316" s="649">
        <f t="shared" si="2972"/>
        <v>14.3921568624</v>
      </c>
      <c r="GJ1316" s="649">
        <f t="shared" si="2973"/>
        <v>0</v>
      </c>
      <c r="GK1316" s="649">
        <f t="shared" si="2974"/>
        <v>0</v>
      </c>
      <c r="GL1316" s="649">
        <f t="shared" si="2975"/>
        <v>0</v>
      </c>
      <c r="GM1316" s="98">
        <f t="shared" si="2735"/>
        <v>0</v>
      </c>
      <c r="GN1316" s="98">
        <f t="shared" si="2735"/>
        <v>0</v>
      </c>
      <c r="GO1316" s="98">
        <f t="shared" si="2735"/>
        <v>0</v>
      </c>
      <c r="GP1316" s="98">
        <f t="shared" si="2736"/>
        <v>0</v>
      </c>
      <c r="GQ1316" s="98">
        <f t="shared" si="2736"/>
        <v>0</v>
      </c>
      <c r="GR1316" s="98">
        <f t="shared" si="2736"/>
        <v>0</v>
      </c>
      <c r="GS1316" s="103"/>
      <c r="GT1316" s="103"/>
      <c r="GU1316" s="103"/>
      <c r="GV1316" s="98">
        <f t="shared" si="2737"/>
        <v>0</v>
      </c>
      <c r="GW1316" s="98">
        <f t="shared" si="2738"/>
        <v>0</v>
      </c>
      <c r="GX1316" s="98">
        <f t="shared" si="2739"/>
        <v>0</v>
      </c>
      <c r="GY1316" s="98">
        <f t="shared" si="2740"/>
        <v>0</v>
      </c>
      <c r="GZ1316" s="98">
        <f t="shared" si="2741"/>
        <v>0</v>
      </c>
      <c r="HA1316" s="98">
        <f t="shared" si="2742"/>
        <v>0</v>
      </c>
      <c r="HB1316" s="649">
        <f t="shared" si="2976"/>
        <v>12.905691261299999</v>
      </c>
      <c r="HC1316" s="649">
        <f t="shared" si="2977"/>
        <v>13.322811467599999</v>
      </c>
      <c r="HD1316" s="649">
        <f t="shared" si="2978"/>
        <v>13.826540504700001</v>
      </c>
      <c r="HE1316" s="649">
        <f t="shared" si="2979"/>
        <v>0</v>
      </c>
      <c r="HF1316" s="649">
        <f t="shared" si="2980"/>
        <v>0</v>
      </c>
      <c r="HG1316" s="649">
        <f t="shared" si="2981"/>
        <v>0</v>
      </c>
      <c r="HH1316" s="98">
        <f t="shared" si="2743"/>
        <v>0</v>
      </c>
      <c r="HI1316" s="98">
        <f t="shared" si="2743"/>
        <v>0</v>
      </c>
      <c r="HJ1316" s="98">
        <f t="shared" si="2743"/>
        <v>0</v>
      </c>
      <c r="HK1316" s="98">
        <f t="shared" si="2744"/>
        <v>0</v>
      </c>
      <c r="HL1316" s="98">
        <f t="shared" si="2744"/>
        <v>0</v>
      </c>
      <c r="HM1316" s="98">
        <f t="shared" si="2744"/>
        <v>0</v>
      </c>
      <c r="HN1316" s="103"/>
      <c r="HO1316" s="103"/>
      <c r="HP1316" s="103"/>
      <c r="HQ1316" s="98">
        <f t="shared" si="2745"/>
        <v>0</v>
      </c>
      <c r="HR1316" s="98">
        <f t="shared" si="2746"/>
        <v>0</v>
      </c>
      <c r="HS1316" s="98">
        <f t="shared" si="2747"/>
        <v>0</v>
      </c>
      <c r="HT1316" s="98">
        <f t="shared" si="2748"/>
        <v>0</v>
      </c>
      <c r="HU1316" s="98">
        <f t="shared" si="2749"/>
        <v>0</v>
      </c>
      <c r="HV1316" s="98">
        <f t="shared" si="2750"/>
        <v>0</v>
      </c>
      <c r="HW1316" s="649">
        <f t="shared" si="2982"/>
        <v>0</v>
      </c>
      <c r="HX1316" s="649">
        <f t="shared" si="2983"/>
        <v>0</v>
      </c>
      <c r="HY1316" s="649">
        <f t="shared" si="2984"/>
        <v>0</v>
      </c>
      <c r="HZ1316" s="649">
        <f t="shared" si="2985"/>
        <v>0</v>
      </c>
      <c r="IA1316" s="649">
        <f t="shared" si="2986"/>
        <v>0</v>
      </c>
      <c r="IB1316" s="649">
        <f t="shared" si="2987"/>
        <v>0</v>
      </c>
      <c r="IC1316" s="98">
        <f t="shared" si="2751"/>
        <v>0</v>
      </c>
      <c r="ID1316" s="98">
        <f t="shared" si="2751"/>
        <v>0</v>
      </c>
      <c r="IE1316" s="98">
        <f t="shared" si="2751"/>
        <v>0</v>
      </c>
      <c r="IF1316" s="98">
        <f t="shared" si="2752"/>
        <v>0</v>
      </c>
      <c r="IG1316" s="98">
        <f t="shared" si="2752"/>
        <v>0</v>
      </c>
      <c r="IH1316" s="98">
        <f t="shared" si="2752"/>
        <v>0</v>
      </c>
      <c r="II1316" s="103">
        <v>3150</v>
      </c>
      <c r="IJ1316" s="103">
        <v>3150</v>
      </c>
      <c r="IK1316" s="103">
        <v>3150</v>
      </c>
      <c r="IL1316" s="98">
        <f t="shared" si="2753"/>
        <v>23184</v>
      </c>
      <c r="IM1316" s="98">
        <f t="shared" si="2754"/>
        <v>23940</v>
      </c>
      <c r="IN1316" s="98">
        <f t="shared" si="2755"/>
        <v>24885</v>
      </c>
      <c r="IO1316" s="98">
        <f t="shared" si="2756"/>
        <v>0</v>
      </c>
      <c r="IP1316" s="98">
        <f t="shared" si="2757"/>
        <v>0</v>
      </c>
      <c r="IQ1316" s="98">
        <f t="shared" si="2758"/>
        <v>0</v>
      </c>
      <c r="IR1316" s="649">
        <f t="shared" si="2988"/>
        <v>7.7565204740000002</v>
      </c>
      <c r="IS1316" s="649">
        <f t="shared" si="2989"/>
        <v>8.0051033532999991</v>
      </c>
      <c r="IT1316" s="649">
        <f t="shared" si="2990"/>
        <v>8.3152985451999992</v>
      </c>
      <c r="IU1316" s="649">
        <f t="shared" si="2991"/>
        <v>0</v>
      </c>
      <c r="IV1316" s="649">
        <f t="shared" si="2992"/>
        <v>0</v>
      </c>
      <c r="IW1316" s="649">
        <f t="shared" si="2993"/>
        <v>0</v>
      </c>
      <c r="IX1316" s="98">
        <f t="shared" si="2759"/>
        <v>24433.040000000001</v>
      </c>
      <c r="IY1316" s="98">
        <f t="shared" si="2759"/>
        <v>25216.080000000002</v>
      </c>
      <c r="IZ1316" s="98">
        <f t="shared" si="2759"/>
        <v>26193.19</v>
      </c>
      <c r="JA1316" s="98">
        <f t="shared" si="2760"/>
        <v>0</v>
      </c>
      <c r="JB1316" s="98">
        <f t="shared" si="2760"/>
        <v>0</v>
      </c>
      <c r="JC1316" s="98">
        <f t="shared" si="2760"/>
        <v>0</v>
      </c>
      <c r="JD1316" s="103"/>
      <c r="JE1316" s="103"/>
      <c r="JF1316" s="103"/>
      <c r="JG1316" s="98">
        <f t="shared" si="2761"/>
        <v>0</v>
      </c>
      <c r="JH1316" s="98">
        <f t="shared" si="2762"/>
        <v>0</v>
      </c>
      <c r="JI1316" s="98">
        <f t="shared" si="2763"/>
        <v>0</v>
      </c>
      <c r="JJ1316" s="98">
        <f t="shared" si="2764"/>
        <v>0</v>
      </c>
      <c r="JK1316" s="98">
        <f t="shared" si="2765"/>
        <v>0</v>
      </c>
      <c r="JL1316" s="98">
        <f t="shared" si="2766"/>
        <v>0</v>
      </c>
      <c r="JM1316" s="649">
        <f t="shared" si="2994"/>
        <v>3.451401422</v>
      </c>
      <c r="JN1316" s="649">
        <f t="shared" si="2995"/>
        <v>3.5642709338</v>
      </c>
      <c r="JO1316" s="649">
        <f t="shared" si="2996"/>
        <v>3.6953234908999999</v>
      </c>
      <c r="JP1316" s="649">
        <f t="shared" si="2997"/>
        <v>0</v>
      </c>
      <c r="JQ1316" s="649">
        <f t="shared" si="2998"/>
        <v>0</v>
      </c>
      <c r="JR1316" s="649">
        <f t="shared" si="2999"/>
        <v>0</v>
      </c>
      <c r="JS1316" s="98">
        <f t="shared" si="2767"/>
        <v>0</v>
      </c>
      <c r="JT1316" s="98">
        <f t="shared" si="2767"/>
        <v>0</v>
      </c>
      <c r="JU1316" s="98">
        <f t="shared" si="2767"/>
        <v>0</v>
      </c>
      <c r="JV1316" s="98">
        <f t="shared" si="2768"/>
        <v>0</v>
      </c>
      <c r="JW1316" s="98">
        <f t="shared" si="2768"/>
        <v>0</v>
      </c>
      <c r="JX1316" s="98">
        <f t="shared" si="2768"/>
        <v>0</v>
      </c>
      <c r="JY1316" s="103">
        <v>1980</v>
      </c>
      <c r="JZ1316" s="103">
        <v>1980</v>
      </c>
      <c r="KA1316" s="103">
        <v>1980</v>
      </c>
      <c r="KB1316" s="98">
        <f t="shared" si="2769"/>
        <v>14572.8</v>
      </c>
      <c r="KC1316" s="98">
        <f t="shared" si="2770"/>
        <v>15048</v>
      </c>
      <c r="KD1316" s="98">
        <f t="shared" si="2771"/>
        <v>15642</v>
      </c>
      <c r="KE1316" s="98">
        <f t="shared" si="2772"/>
        <v>0</v>
      </c>
      <c r="KF1316" s="98">
        <f t="shared" si="2773"/>
        <v>0</v>
      </c>
      <c r="KG1316" s="98">
        <f t="shared" si="2774"/>
        <v>0</v>
      </c>
      <c r="KH1316" s="649">
        <f t="shared" si="3000"/>
        <v>36.165858912099999</v>
      </c>
      <c r="KI1316" s="649">
        <f t="shared" si="3001"/>
        <v>37.347654953000003</v>
      </c>
      <c r="KJ1316" s="649">
        <f t="shared" si="3002"/>
        <v>38.774441142100002</v>
      </c>
      <c r="KK1316" s="649">
        <f t="shared" si="3003"/>
        <v>0</v>
      </c>
      <c r="KL1316" s="649">
        <f t="shared" si="3004"/>
        <v>0</v>
      </c>
      <c r="KM1316" s="649">
        <f t="shared" si="3005"/>
        <v>0</v>
      </c>
      <c r="KN1316" s="98">
        <f t="shared" si="2775"/>
        <v>71608.399999999994</v>
      </c>
      <c r="KO1316" s="98">
        <f t="shared" si="2775"/>
        <v>73948.36</v>
      </c>
      <c r="KP1316" s="98">
        <f t="shared" si="2775"/>
        <v>76773.39</v>
      </c>
      <c r="KQ1316" s="98">
        <f t="shared" si="2776"/>
        <v>0</v>
      </c>
      <c r="KR1316" s="98">
        <f t="shared" si="2776"/>
        <v>0</v>
      </c>
      <c r="KS1316" s="98">
        <f t="shared" si="2776"/>
        <v>0</v>
      </c>
      <c r="KT1316" s="103"/>
      <c r="KU1316" s="103"/>
      <c r="KV1316" s="103"/>
      <c r="KW1316" s="98">
        <f t="shared" si="2777"/>
        <v>0</v>
      </c>
      <c r="KX1316" s="98">
        <f t="shared" si="2778"/>
        <v>0</v>
      </c>
      <c r="KY1316" s="98">
        <f t="shared" si="2779"/>
        <v>0</v>
      </c>
      <c r="KZ1316" s="98">
        <f t="shared" si="2780"/>
        <v>0</v>
      </c>
      <c r="LA1316" s="98">
        <f t="shared" si="2781"/>
        <v>0</v>
      </c>
      <c r="LB1316" s="98">
        <f t="shared" si="2782"/>
        <v>0</v>
      </c>
      <c r="LC1316" s="649">
        <f t="shared" si="3006"/>
        <v>0</v>
      </c>
      <c r="LD1316" s="649">
        <f t="shared" si="3007"/>
        <v>0</v>
      </c>
      <c r="LE1316" s="649">
        <f t="shared" si="3008"/>
        <v>0</v>
      </c>
      <c r="LF1316" s="649">
        <f t="shared" si="3009"/>
        <v>0</v>
      </c>
      <c r="LG1316" s="649">
        <f t="shared" si="3010"/>
        <v>0</v>
      </c>
      <c r="LH1316" s="649">
        <f t="shared" si="3011"/>
        <v>0</v>
      </c>
      <c r="LI1316" s="98">
        <f t="shared" si="2783"/>
        <v>0</v>
      </c>
      <c r="LJ1316" s="98">
        <f t="shared" si="2783"/>
        <v>0</v>
      </c>
      <c r="LK1316" s="98">
        <f t="shared" si="2783"/>
        <v>0</v>
      </c>
      <c r="LL1316" s="98">
        <f t="shared" si="2784"/>
        <v>0</v>
      </c>
      <c r="LM1316" s="98">
        <f t="shared" si="2784"/>
        <v>0</v>
      </c>
      <c r="LN1316" s="98">
        <f t="shared" si="2784"/>
        <v>0</v>
      </c>
      <c r="LO1316" s="103"/>
      <c r="LP1316" s="103"/>
      <c r="LQ1316" s="103"/>
      <c r="LR1316" s="98">
        <f t="shared" si="2785"/>
        <v>0</v>
      </c>
      <c r="LS1316" s="98">
        <f t="shared" si="2786"/>
        <v>0</v>
      </c>
      <c r="LT1316" s="98">
        <f t="shared" si="2787"/>
        <v>0</v>
      </c>
      <c r="LU1316" s="98">
        <f t="shared" si="2788"/>
        <v>0</v>
      </c>
      <c r="LV1316" s="98">
        <f t="shared" si="2789"/>
        <v>0</v>
      </c>
      <c r="LW1316" s="98">
        <f t="shared" si="2790"/>
        <v>0</v>
      </c>
      <c r="LX1316" s="649">
        <f t="shared" si="3012"/>
        <v>13.7013618062</v>
      </c>
      <c r="LY1316" s="649">
        <f t="shared" si="3013"/>
        <v>14.155336189</v>
      </c>
      <c r="LZ1316" s="649">
        <f t="shared" si="3014"/>
        <v>14.677395775300001</v>
      </c>
      <c r="MA1316" s="649">
        <f t="shared" si="3015"/>
        <v>0</v>
      </c>
      <c r="MB1316" s="649">
        <f t="shared" si="3016"/>
        <v>0</v>
      </c>
      <c r="MC1316" s="649">
        <f t="shared" si="3017"/>
        <v>0</v>
      </c>
      <c r="MD1316" s="98">
        <f t="shared" si="2791"/>
        <v>0</v>
      </c>
      <c r="ME1316" s="98">
        <f t="shared" si="2791"/>
        <v>0</v>
      </c>
      <c r="MF1316" s="98">
        <f t="shared" si="2791"/>
        <v>0</v>
      </c>
      <c r="MG1316" s="98">
        <f t="shared" si="2792"/>
        <v>0</v>
      </c>
      <c r="MH1316" s="98">
        <f t="shared" si="2792"/>
        <v>0</v>
      </c>
      <c r="MI1316" s="98">
        <f t="shared" si="2792"/>
        <v>0</v>
      </c>
      <c r="MJ1316" s="103"/>
      <c r="MK1316" s="103"/>
      <c r="ML1316" s="103"/>
      <c r="MM1316" s="98">
        <f t="shared" si="2793"/>
        <v>0</v>
      </c>
      <c r="MN1316" s="98">
        <f t="shared" si="2794"/>
        <v>0</v>
      </c>
      <c r="MO1316" s="98">
        <f t="shared" si="2795"/>
        <v>0</v>
      </c>
      <c r="MP1316" s="98">
        <f t="shared" si="2796"/>
        <v>0</v>
      </c>
      <c r="MQ1316" s="98">
        <f t="shared" si="2797"/>
        <v>0</v>
      </c>
      <c r="MR1316" s="98">
        <f t="shared" si="2798"/>
        <v>0</v>
      </c>
      <c r="MS1316" s="649">
        <f t="shared" si="3018"/>
        <v>5.1740968499999997</v>
      </c>
      <c r="MT1316" s="649">
        <f t="shared" si="3019"/>
        <v>5.3421745343999998</v>
      </c>
      <c r="MU1316" s="649">
        <f t="shared" si="3020"/>
        <v>5.5422078494999996</v>
      </c>
      <c r="MV1316" s="649">
        <f t="shared" si="3021"/>
        <v>0</v>
      </c>
      <c r="MW1316" s="649">
        <f t="shared" si="3022"/>
        <v>0</v>
      </c>
      <c r="MX1316" s="649">
        <f t="shared" si="3023"/>
        <v>0</v>
      </c>
      <c r="MY1316" s="98">
        <f t="shared" si="2799"/>
        <v>0</v>
      </c>
      <c r="MZ1316" s="98">
        <f t="shared" si="2799"/>
        <v>0</v>
      </c>
      <c r="NA1316" s="98">
        <f t="shared" si="2799"/>
        <v>0</v>
      </c>
      <c r="NB1316" s="98">
        <f t="shared" si="2800"/>
        <v>0</v>
      </c>
      <c r="NC1316" s="98">
        <f t="shared" si="2800"/>
        <v>0</v>
      </c>
      <c r="ND1316" s="98">
        <f t="shared" si="2800"/>
        <v>0</v>
      </c>
      <c r="NE1316" s="103"/>
      <c r="NF1316" s="103"/>
      <c r="NG1316" s="103"/>
      <c r="NH1316" s="98">
        <f t="shared" si="2801"/>
        <v>0</v>
      </c>
      <c r="NI1316" s="98">
        <f t="shared" si="2802"/>
        <v>0</v>
      </c>
      <c r="NJ1316" s="98">
        <f t="shared" si="2803"/>
        <v>0</v>
      </c>
      <c r="NK1316" s="98">
        <f t="shared" si="2804"/>
        <v>0</v>
      </c>
      <c r="NL1316" s="98">
        <f t="shared" si="2805"/>
        <v>0</v>
      </c>
      <c r="NM1316" s="98">
        <f t="shared" si="2806"/>
        <v>0</v>
      </c>
      <c r="NN1316" s="649">
        <f t="shared" si="3024"/>
        <v>0</v>
      </c>
      <c r="NO1316" s="649">
        <f t="shared" si="3025"/>
        <v>0</v>
      </c>
      <c r="NP1316" s="649">
        <f t="shared" si="3026"/>
        <v>0</v>
      </c>
      <c r="NQ1316" s="649">
        <f t="shared" si="3027"/>
        <v>0</v>
      </c>
      <c r="NR1316" s="649">
        <f t="shared" si="3028"/>
        <v>0</v>
      </c>
      <c r="NS1316" s="649">
        <f t="shared" si="3029"/>
        <v>0</v>
      </c>
      <c r="NT1316" s="98">
        <f t="shared" si="2807"/>
        <v>0</v>
      </c>
      <c r="NU1316" s="98">
        <f t="shared" si="2807"/>
        <v>0</v>
      </c>
      <c r="NV1316" s="98">
        <f t="shared" si="2807"/>
        <v>0</v>
      </c>
      <c r="NW1316" s="98">
        <f t="shared" si="2808"/>
        <v>0</v>
      </c>
      <c r="NX1316" s="98">
        <f t="shared" si="2808"/>
        <v>0</v>
      </c>
      <c r="NY1316" s="98">
        <f t="shared" si="2808"/>
        <v>0</v>
      </c>
      <c r="NZ1316" s="103"/>
      <c r="OA1316" s="103"/>
      <c r="OB1316" s="103"/>
      <c r="OC1316" s="98">
        <f t="shared" si="2809"/>
        <v>0</v>
      </c>
      <c r="OD1316" s="98">
        <f t="shared" si="2810"/>
        <v>0</v>
      </c>
      <c r="OE1316" s="98">
        <f t="shared" si="2811"/>
        <v>0</v>
      </c>
      <c r="OF1316" s="98">
        <f t="shared" si="2812"/>
        <v>0</v>
      </c>
      <c r="OG1316" s="98">
        <f t="shared" si="2813"/>
        <v>0</v>
      </c>
      <c r="OH1316" s="98">
        <f t="shared" si="2814"/>
        <v>0</v>
      </c>
      <c r="OI1316" s="649">
        <f t="shared" si="3030"/>
        <v>25.4156713004</v>
      </c>
      <c r="OJ1316" s="649">
        <f t="shared" si="3031"/>
        <v>26.2431895623</v>
      </c>
      <c r="OK1316" s="649">
        <f t="shared" si="3032"/>
        <v>27.242650382699999</v>
      </c>
      <c r="OL1316" s="649">
        <f t="shared" si="3033"/>
        <v>0</v>
      </c>
      <c r="OM1316" s="649">
        <f t="shared" si="3034"/>
        <v>0</v>
      </c>
      <c r="ON1316" s="649">
        <f t="shared" si="3035"/>
        <v>0</v>
      </c>
      <c r="OO1316" s="98">
        <f t="shared" si="2815"/>
        <v>0</v>
      </c>
      <c r="OP1316" s="98">
        <f t="shared" si="2815"/>
        <v>0</v>
      </c>
      <c r="OQ1316" s="98">
        <f t="shared" si="2815"/>
        <v>0</v>
      </c>
      <c r="OR1316" s="98">
        <f t="shared" si="2816"/>
        <v>0</v>
      </c>
      <c r="OS1316" s="98">
        <f t="shared" si="2816"/>
        <v>0</v>
      </c>
      <c r="OT1316" s="98">
        <f t="shared" si="2816"/>
        <v>0</v>
      </c>
      <c r="OU1316" s="103"/>
      <c r="OV1316" s="103"/>
      <c r="OW1316" s="103"/>
      <c r="OX1316" s="98">
        <f t="shared" si="2817"/>
        <v>0</v>
      </c>
      <c r="OY1316" s="98">
        <f t="shared" si="2818"/>
        <v>0</v>
      </c>
      <c r="OZ1316" s="98">
        <f t="shared" si="2819"/>
        <v>0</v>
      </c>
      <c r="PA1316" s="98">
        <f t="shared" si="2820"/>
        <v>0</v>
      </c>
      <c r="PB1316" s="98">
        <f t="shared" si="2821"/>
        <v>0</v>
      </c>
      <c r="PC1316" s="98">
        <f t="shared" si="2822"/>
        <v>0</v>
      </c>
      <c r="PD1316" s="649">
        <f t="shared" si="3036"/>
        <v>0</v>
      </c>
      <c r="PE1316" s="649">
        <f t="shared" si="3037"/>
        <v>0</v>
      </c>
      <c r="PF1316" s="649">
        <f t="shared" si="3038"/>
        <v>0</v>
      </c>
      <c r="PG1316" s="649">
        <f t="shared" si="3039"/>
        <v>0</v>
      </c>
      <c r="PH1316" s="649">
        <f t="shared" si="3040"/>
        <v>0</v>
      </c>
      <c r="PI1316" s="649">
        <f t="shared" si="3041"/>
        <v>0</v>
      </c>
      <c r="PJ1316" s="98">
        <f t="shared" si="2823"/>
        <v>0</v>
      </c>
      <c r="PK1316" s="98">
        <f t="shared" si="2823"/>
        <v>0</v>
      </c>
      <c r="PL1316" s="98">
        <f t="shared" si="2823"/>
        <v>0</v>
      </c>
      <c r="PM1316" s="98">
        <f t="shared" si="2824"/>
        <v>0</v>
      </c>
      <c r="PN1316" s="98">
        <f t="shared" si="2824"/>
        <v>0</v>
      </c>
      <c r="PO1316" s="98">
        <f t="shared" si="2824"/>
        <v>0</v>
      </c>
      <c r="PP1316" s="103">
        <v>9766</v>
      </c>
      <c r="PQ1316" s="103">
        <v>9766</v>
      </c>
      <c r="PR1316" s="103">
        <v>9766</v>
      </c>
      <c r="PS1316" s="98">
        <f t="shared" si="2825"/>
        <v>71877.759999999995</v>
      </c>
      <c r="PT1316" s="98">
        <f t="shared" si="2826"/>
        <v>74221.600000000006</v>
      </c>
      <c r="PU1316" s="98">
        <f t="shared" si="2827"/>
        <v>77151.399999999994</v>
      </c>
      <c r="PV1316" s="98">
        <f t="shared" si="2828"/>
        <v>0</v>
      </c>
      <c r="PW1316" s="98">
        <f t="shared" si="2829"/>
        <v>0</v>
      </c>
      <c r="PX1316" s="98">
        <f t="shared" si="2830"/>
        <v>0</v>
      </c>
      <c r="PY1316" s="649">
        <f t="shared" si="3042"/>
        <v>5.4719056318000003</v>
      </c>
      <c r="PZ1316" s="649">
        <f t="shared" si="3043"/>
        <v>5.6504190417000002</v>
      </c>
      <c r="QA1316" s="649">
        <f t="shared" si="3044"/>
        <v>5.8642110247000003</v>
      </c>
      <c r="QB1316" s="649">
        <f t="shared" si="3045"/>
        <v>0</v>
      </c>
      <c r="QC1316" s="649">
        <f t="shared" si="3046"/>
        <v>0</v>
      </c>
      <c r="QD1316" s="649">
        <f t="shared" si="3047"/>
        <v>0</v>
      </c>
      <c r="QE1316" s="98">
        <f t="shared" si="2831"/>
        <v>53438.63</v>
      </c>
      <c r="QF1316" s="98">
        <f t="shared" si="2831"/>
        <v>55181.99</v>
      </c>
      <c r="QG1316" s="98">
        <f t="shared" si="2831"/>
        <v>57269.88</v>
      </c>
      <c r="QH1316" s="98">
        <f t="shared" si="2832"/>
        <v>0</v>
      </c>
      <c r="QI1316" s="98">
        <f t="shared" si="2832"/>
        <v>0</v>
      </c>
      <c r="QJ1316" s="98">
        <f t="shared" si="2832"/>
        <v>0</v>
      </c>
      <c r="QK1316" s="103"/>
      <c r="QL1316" s="103"/>
      <c r="QM1316" s="103"/>
      <c r="QN1316" s="98">
        <f t="shared" si="2833"/>
        <v>0</v>
      </c>
      <c r="QO1316" s="98">
        <f t="shared" si="2834"/>
        <v>0</v>
      </c>
      <c r="QP1316" s="98">
        <f t="shared" si="2835"/>
        <v>0</v>
      </c>
      <c r="QQ1316" s="98">
        <f t="shared" si="2836"/>
        <v>0</v>
      </c>
      <c r="QR1316" s="98">
        <f t="shared" si="2837"/>
        <v>0</v>
      </c>
      <c r="QS1316" s="98">
        <f t="shared" si="2838"/>
        <v>0</v>
      </c>
      <c r="QT1316" s="649">
        <f t="shared" si="3048"/>
        <v>6.3522676687999997</v>
      </c>
      <c r="QU1316" s="649">
        <f t="shared" si="3049"/>
        <v>6.5620422678999999</v>
      </c>
      <c r="QV1316" s="649">
        <f t="shared" si="3050"/>
        <v>6.8053200348000003</v>
      </c>
      <c r="QW1316" s="649">
        <f t="shared" si="3051"/>
        <v>0</v>
      </c>
      <c r="QX1316" s="649">
        <f t="shared" si="3052"/>
        <v>0</v>
      </c>
      <c r="QY1316" s="649">
        <f t="shared" si="3053"/>
        <v>0</v>
      </c>
      <c r="QZ1316" s="98">
        <f t="shared" si="2839"/>
        <v>0</v>
      </c>
      <c r="RA1316" s="98">
        <f t="shared" si="2839"/>
        <v>0</v>
      </c>
      <c r="RB1316" s="98">
        <f t="shared" si="2839"/>
        <v>0</v>
      </c>
      <c r="RC1316" s="98">
        <f t="shared" si="2840"/>
        <v>0</v>
      </c>
      <c r="RD1316" s="98">
        <f t="shared" si="2840"/>
        <v>0</v>
      </c>
      <c r="RE1316" s="98">
        <f t="shared" si="2840"/>
        <v>0</v>
      </c>
      <c r="RF1316" s="103">
        <v>2625</v>
      </c>
      <c r="RG1316" s="103">
        <v>2625</v>
      </c>
      <c r="RH1316" s="103">
        <v>2625</v>
      </c>
      <c r="RI1316" s="98">
        <f t="shared" si="2841"/>
        <v>19320</v>
      </c>
      <c r="RJ1316" s="98">
        <f t="shared" si="2842"/>
        <v>19950</v>
      </c>
      <c r="RK1316" s="98">
        <f t="shared" si="2843"/>
        <v>20737.5</v>
      </c>
      <c r="RL1316" s="98">
        <f t="shared" si="2844"/>
        <v>0</v>
      </c>
      <c r="RM1316" s="98">
        <f t="shared" si="2845"/>
        <v>0</v>
      </c>
      <c r="RN1316" s="98">
        <f t="shared" si="2846"/>
        <v>0</v>
      </c>
      <c r="RO1316" s="649">
        <f t="shared" si="3054"/>
        <v>13.617130574800001</v>
      </c>
      <c r="RP1316" s="649">
        <f t="shared" si="3055"/>
        <v>14.060755306200001</v>
      </c>
      <c r="RQ1316" s="649">
        <f t="shared" si="3056"/>
        <v>14.5979708303</v>
      </c>
      <c r="RR1316" s="649">
        <f t="shared" si="3057"/>
        <v>0</v>
      </c>
      <c r="RS1316" s="649">
        <f t="shared" si="3058"/>
        <v>0</v>
      </c>
      <c r="RT1316" s="649">
        <f t="shared" si="3059"/>
        <v>0</v>
      </c>
      <c r="RU1316" s="98">
        <f t="shared" si="2847"/>
        <v>35744.97</v>
      </c>
      <c r="RV1316" s="98">
        <f t="shared" si="2847"/>
        <v>36909.480000000003</v>
      </c>
      <c r="RW1316" s="98">
        <f t="shared" si="2847"/>
        <v>38319.67</v>
      </c>
      <c r="RX1316" s="98">
        <f t="shared" si="2848"/>
        <v>0</v>
      </c>
      <c r="RY1316" s="98">
        <f t="shared" si="2848"/>
        <v>0</v>
      </c>
      <c r="RZ1316" s="98">
        <f t="shared" si="2848"/>
        <v>0</v>
      </c>
      <c r="SA1316" s="103">
        <v>2363</v>
      </c>
      <c r="SB1316" s="103">
        <v>2363</v>
      </c>
      <c r="SC1316" s="103">
        <v>2363</v>
      </c>
      <c r="SD1316" s="98">
        <f t="shared" si="2849"/>
        <v>17391.68</v>
      </c>
      <c r="SE1316" s="98">
        <f t="shared" si="2850"/>
        <v>17958.8</v>
      </c>
      <c r="SF1316" s="98">
        <f t="shared" si="2851"/>
        <v>18667.7</v>
      </c>
      <c r="SG1316" s="98">
        <f t="shared" si="2852"/>
        <v>0</v>
      </c>
      <c r="SH1316" s="98">
        <f t="shared" si="2853"/>
        <v>0</v>
      </c>
      <c r="SI1316" s="98">
        <f t="shared" si="2854"/>
        <v>0</v>
      </c>
      <c r="SJ1316" s="649">
        <f t="shared" si="3060"/>
        <v>13.8127899997</v>
      </c>
      <c r="SK1316" s="649">
        <f t="shared" si="3061"/>
        <v>14.260932796100001</v>
      </c>
      <c r="SL1316" s="649">
        <f t="shared" si="3062"/>
        <v>14.8278848076</v>
      </c>
      <c r="SM1316" s="649">
        <f t="shared" si="3063"/>
        <v>0</v>
      </c>
      <c r="SN1316" s="649">
        <f t="shared" si="3064"/>
        <v>0</v>
      </c>
      <c r="SO1316" s="649">
        <f t="shared" si="3065"/>
        <v>0</v>
      </c>
      <c r="SP1316" s="98">
        <f t="shared" si="2855"/>
        <v>32639.62</v>
      </c>
      <c r="SQ1316" s="98">
        <f t="shared" si="2855"/>
        <v>33698.58</v>
      </c>
      <c r="SR1316" s="98">
        <f t="shared" si="2855"/>
        <v>35038.29</v>
      </c>
      <c r="SS1316" s="98">
        <f t="shared" si="2856"/>
        <v>0</v>
      </c>
      <c r="ST1316" s="98">
        <f t="shared" si="2856"/>
        <v>0</v>
      </c>
      <c r="SU1316" s="98">
        <f t="shared" si="2856"/>
        <v>0</v>
      </c>
      <c r="SV1316" s="103"/>
      <c r="SW1316" s="103"/>
      <c r="SX1316" s="103"/>
      <c r="SY1316" s="98">
        <f t="shared" si="2857"/>
        <v>0</v>
      </c>
      <c r="SZ1316" s="98">
        <f t="shared" si="2858"/>
        <v>0</v>
      </c>
      <c r="TA1316" s="98">
        <f t="shared" si="2859"/>
        <v>0</v>
      </c>
      <c r="TB1316" s="98">
        <f t="shared" si="2860"/>
        <v>0</v>
      </c>
      <c r="TC1316" s="98">
        <f t="shared" si="2861"/>
        <v>0</v>
      </c>
      <c r="TD1316" s="98">
        <f t="shared" si="2862"/>
        <v>0</v>
      </c>
      <c r="TE1316" s="649">
        <f t="shared" si="3066"/>
        <v>0</v>
      </c>
      <c r="TF1316" s="649">
        <f t="shared" si="3067"/>
        <v>0</v>
      </c>
      <c r="TG1316" s="649">
        <f t="shared" si="3068"/>
        <v>0</v>
      </c>
      <c r="TH1316" s="649">
        <f t="shared" si="3069"/>
        <v>0</v>
      </c>
      <c r="TI1316" s="649">
        <f t="shared" si="3070"/>
        <v>0</v>
      </c>
      <c r="TJ1316" s="649">
        <f t="shared" si="3071"/>
        <v>0</v>
      </c>
      <c r="TK1316" s="98">
        <f t="shared" si="2863"/>
        <v>0</v>
      </c>
      <c r="TL1316" s="98">
        <f t="shared" si="2863"/>
        <v>0</v>
      </c>
      <c r="TM1316" s="98">
        <f t="shared" si="2863"/>
        <v>0</v>
      </c>
      <c r="TN1316" s="98">
        <f t="shared" si="2864"/>
        <v>0</v>
      </c>
      <c r="TO1316" s="98">
        <f t="shared" si="2864"/>
        <v>0</v>
      </c>
      <c r="TP1316" s="98">
        <f t="shared" si="2864"/>
        <v>0</v>
      </c>
      <c r="TQ1316" s="103">
        <v>9450</v>
      </c>
      <c r="TR1316" s="103">
        <v>9450</v>
      </c>
      <c r="TS1316" s="103">
        <v>9450</v>
      </c>
      <c r="TT1316" s="98">
        <f t="shared" si="2865"/>
        <v>69552</v>
      </c>
      <c r="TU1316" s="98">
        <f t="shared" si="2866"/>
        <v>71820</v>
      </c>
      <c r="TV1316" s="98">
        <f t="shared" si="2867"/>
        <v>74655</v>
      </c>
      <c r="TW1316" s="98">
        <f t="shared" si="2868"/>
        <v>0</v>
      </c>
      <c r="TX1316" s="98">
        <f t="shared" si="2869"/>
        <v>0</v>
      </c>
      <c r="TY1316" s="98">
        <f t="shared" si="2870"/>
        <v>0</v>
      </c>
      <c r="TZ1316" s="649">
        <f t="shared" si="3072"/>
        <v>3.1566424226000001</v>
      </c>
      <c r="UA1316" s="649">
        <f t="shared" si="3073"/>
        <v>3.2586068948000002</v>
      </c>
      <c r="UB1316" s="649">
        <f t="shared" si="3074"/>
        <v>3.3819103088000002</v>
      </c>
      <c r="UC1316" s="649">
        <f t="shared" si="3075"/>
        <v>0</v>
      </c>
      <c r="UD1316" s="649">
        <f t="shared" si="3076"/>
        <v>0</v>
      </c>
      <c r="UE1316" s="649">
        <f t="shared" si="3077"/>
        <v>0</v>
      </c>
      <c r="UF1316" s="98">
        <f t="shared" si="2871"/>
        <v>29830.27</v>
      </c>
      <c r="UG1316" s="98">
        <f t="shared" si="2871"/>
        <v>30793.84</v>
      </c>
      <c r="UH1316" s="98">
        <f t="shared" si="2871"/>
        <v>31959.05</v>
      </c>
      <c r="UI1316" s="98">
        <f t="shared" si="2872"/>
        <v>0</v>
      </c>
      <c r="UJ1316" s="98">
        <f t="shared" si="2872"/>
        <v>0</v>
      </c>
      <c r="UK1316" s="98">
        <f t="shared" si="2872"/>
        <v>0</v>
      </c>
      <c r="UL1316" s="103">
        <v>10098</v>
      </c>
      <c r="UM1316" s="103">
        <v>10098</v>
      </c>
      <c r="UN1316" s="103">
        <v>10098</v>
      </c>
      <c r="UO1316" s="98">
        <f t="shared" si="2873"/>
        <v>74321.279999999999</v>
      </c>
      <c r="UP1316" s="98">
        <f t="shared" si="2874"/>
        <v>76744.800000000003</v>
      </c>
      <c r="UQ1316" s="98">
        <f t="shared" si="2875"/>
        <v>79774.2</v>
      </c>
      <c r="UR1316" s="98">
        <f t="shared" si="2876"/>
        <v>0</v>
      </c>
      <c r="US1316" s="98">
        <f t="shared" si="2877"/>
        <v>0</v>
      </c>
      <c r="UT1316" s="98">
        <f t="shared" si="2878"/>
        <v>0</v>
      </c>
      <c r="UU1316" s="649">
        <f t="shared" si="3078"/>
        <v>3.7247625285999999</v>
      </c>
      <c r="UV1316" s="649">
        <f t="shared" si="3079"/>
        <v>3.8455051040999999</v>
      </c>
      <c r="UW1316" s="649">
        <f t="shared" si="3080"/>
        <v>3.9943888367999998</v>
      </c>
      <c r="UX1316" s="649">
        <f t="shared" si="3081"/>
        <v>0</v>
      </c>
      <c r="UY1316" s="649">
        <f t="shared" si="3082"/>
        <v>0</v>
      </c>
      <c r="UZ1316" s="649">
        <f t="shared" si="3083"/>
        <v>0</v>
      </c>
      <c r="VA1316" s="98">
        <f t="shared" si="2879"/>
        <v>37612.65</v>
      </c>
      <c r="VB1316" s="98">
        <f t="shared" si="2879"/>
        <v>38831.910000000003</v>
      </c>
      <c r="VC1316" s="98">
        <f t="shared" si="2879"/>
        <v>40335.339999999997</v>
      </c>
      <c r="VD1316" s="98">
        <f t="shared" si="2880"/>
        <v>0</v>
      </c>
      <c r="VE1316" s="98">
        <f t="shared" si="2880"/>
        <v>0</v>
      </c>
      <c r="VF1316" s="98">
        <f t="shared" si="2880"/>
        <v>0</v>
      </c>
      <c r="VG1316" s="103">
        <v>27300</v>
      </c>
      <c r="VH1316" s="103">
        <v>27300</v>
      </c>
      <c r="VI1316" s="103">
        <v>27300</v>
      </c>
      <c r="VJ1316" s="98">
        <f t="shared" si="2881"/>
        <v>200928</v>
      </c>
      <c r="VK1316" s="98">
        <f t="shared" si="2882"/>
        <v>207480</v>
      </c>
      <c r="VL1316" s="98">
        <f t="shared" si="2883"/>
        <v>215670</v>
      </c>
      <c r="VM1316" s="98">
        <f t="shared" si="2884"/>
        <v>0</v>
      </c>
      <c r="VN1316" s="98">
        <f t="shared" si="2885"/>
        <v>0</v>
      </c>
      <c r="VO1316" s="98">
        <f t="shared" si="2886"/>
        <v>0</v>
      </c>
      <c r="VP1316" s="649">
        <f t="shared" si="3084"/>
        <v>3.5714285713999998</v>
      </c>
      <c r="VQ1316" s="649">
        <f t="shared" si="3085"/>
        <v>3.6923076922</v>
      </c>
      <c r="VR1316" s="649">
        <f t="shared" si="3086"/>
        <v>3.8315018312000002</v>
      </c>
      <c r="VS1316" s="649">
        <f t="shared" si="3087"/>
        <v>0</v>
      </c>
      <c r="VT1316" s="649">
        <f t="shared" si="3088"/>
        <v>0</v>
      </c>
      <c r="VU1316" s="649">
        <f t="shared" si="3089"/>
        <v>0</v>
      </c>
      <c r="VV1316" s="98">
        <f t="shared" si="2887"/>
        <v>97500</v>
      </c>
      <c r="VW1316" s="98">
        <f t="shared" si="2887"/>
        <v>100800</v>
      </c>
      <c r="VX1316" s="98">
        <f t="shared" si="2887"/>
        <v>104600</v>
      </c>
      <c r="VY1316" s="98">
        <f t="shared" si="2888"/>
        <v>0</v>
      </c>
      <c r="VZ1316" s="98">
        <f t="shared" si="2888"/>
        <v>0</v>
      </c>
      <c r="WA1316" s="98">
        <f t="shared" si="2888"/>
        <v>0</v>
      </c>
      <c r="WB1316" s="103"/>
      <c r="WC1316" s="103"/>
      <c r="WD1316" s="103"/>
      <c r="WE1316" s="98">
        <f t="shared" si="2889"/>
        <v>0</v>
      </c>
      <c r="WF1316" s="98">
        <f t="shared" si="2890"/>
        <v>0</v>
      </c>
      <c r="WG1316" s="98">
        <f t="shared" si="2891"/>
        <v>0</v>
      </c>
      <c r="WH1316" s="98">
        <f t="shared" si="2892"/>
        <v>0</v>
      </c>
      <c r="WI1316" s="98">
        <f t="shared" si="2893"/>
        <v>0</v>
      </c>
      <c r="WJ1316" s="98">
        <f t="shared" si="2894"/>
        <v>0</v>
      </c>
      <c r="WK1316" s="649">
        <f t="shared" si="3090"/>
        <v>0</v>
      </c>
      <c r="WL1316" s="649">
        <f t="shared" si="3091"/>
        <v>0</v>
      </c>
      <c r="WM1316" s="649">
        <f t="shared" si="3092"/>
        <v>0</v>
      </c>
      <c r="WN1316" s="649">
        <f t="shared" si="3093"/>
        <v>0</v>
      </c>
      <c r="WO1316" s="649">
        <f t="shared" si="3094"/>
        <v>0</v>
      </c>
      <c r="WP1316" s="649">
        <f t="shared" si="3095"/>
        <v>0</v>
      </c>
      <c r="WQ1316" s="98">
        <f t="shared" si="2895"/>
        <v>0</v>
      </c>
      <c r="WR1316" s="98">
        <f t="shared" si="2895"/>
        <v>0</v>
      </c>
      <c r="WS1316" s="98">
        <f t="shared" si="2895"/>
        <v>0</v>
      </c>
      <c r="WT1316" s="98">
        <f t="shared" si="2896"/>
        <v>0</v>
      </c>
      <c r="WU1316" s="98">
        <f t="shared" si="2896"/>
        <v>0</v>
      </c>
      <c r="WV1316" s="98">
        <f t="shared" si="2896"/>
        <v>0</v>
      </c>
      <c r="WW1316" s="103"/>
      <c r="WX1316" s="103"/>
      <c r="WY1316" s="103"/>
      <c r="WZ1316" s="98">
        <f t="shared" si="2897"/>
        <v>0</v>
      </c>
      <c r="XA1316" s="98">
        <f t="shared" si="2898"/>
        <v>0</v>
      </c>
      <c r="XB1316" s="98">
        <f t="shared" si="2899"/>
        <v>0</v>
      </c>
      <c r="XC1316" s="98">
        <f t="shared" si="2900"/>
        <v>0</v>
      </c>
      <c r="XD1316" s="98">
        <f t="shared" si="2901"/>
        <v>0</v>
      </c>
      <c r="XE1316" s="98">
        <f t="shared" si="2902"/>
        <v>0</v>
      </c>
      <c r="XF1316" s="649">
        <f t="shared" si="3096"/>
        <v>0</v>
      </c>
      <c r="XG1316" s="649">
        <f t="shared" si="3097"/>
        <v>0</v>
      </c>
      <c r="XH1316" s="649">
        <f t="shared" si="3098"/>
        <v>0</v>
      </c>
      <c r="XI1316" s="649">
        <f t="shared" si="3099"/>
        <v>0</v>
      </c>
      <c r="XJ1316" s="649">
        <f t="shared" si="3100"/>
        <v>0</v>
      </c>
      <c r="XK1316" s="649">
        <f t="shared" si="3101"/>
        <v>0</v>
      </c>
      <c r="XL1316" s="98">
        <f t="shared" si="2903"/>
        <v>0</v>
      </c>
      <c r="XM1316" s="98">
        <f t="shared" si="2903"/>
        <v>0</v>
      </c>
      <c r="XN1316" s="98">
        <f t="shared" si="2903"/>
        <v>0</v>
      </c>
      <c r="XO1316" s="98">
        <f t="shared" si="2904"/>
        <v>0</v>
      </c>
      <c r="XP1316" s="98">
        <f t="shared" si="2904"/>
        <v>0</v>
      </c>
      <c r="XQ1316" s="98">
        <f t="shared" si="2904"/>
        <v>0</v>
      </c>
      <c r="XR1316" s="103"/>
      <c r="XS1316" s="103"/>
      <c r="XT1316" s="103"/>
      <c r="XU1316" s="98">
        <f t="shared" si="2905"/>
        <v>0</v>
      </c>
      <c r="XV1316" s="98">
        <f t="shared" si="2906"/>
        <v>0</v>
      </c>
      <c r="XW1316" s="98">
        <f t="shared" si="2907"/>
        <v>0</v>
      </c>
      <c r="XX1316" s="98">
        <f t="shared" si="2908"/>
        <v>0</v>
      </c>
      <c r="XY1316" s="98">
        <f t="shared" si="2909"/>
        <v>0</v>
      </c>
      <c r="XZ1316" s="98">
        <f t="shared" si="2910"/>
        <v>0</v>
      </c>
      <c r="YA1316" s="649">
        <f t="shared" si="3102"/>
        <v>0</v>
      </c>
      <c r="YB1316" s="649">
        <f t="shared" si="3103"/>
        <v>0</v>
      </c>
      <c r="YC1316" s="649">
        <f t="shared" si="3104"/>
        <v>0</v>
      </c>
      <c r="YD1316" s="649">
        <f t="shared" si="3105"/>
        <v>0</v>
      </c>
      <c r="YE1316" s="649">
        <f t="shared" si="3106"/>
        <v>0</v>
      </c>
      <c r="YF1316" s="649">
        <f t="shared" si="3107"/>
        <v>0</v>
      </c>
      <c r="YG1316" s="98">
        <f t="shared" si="2911"/>
        <v>0</v>
      </c>
      <c r="YH1316" s="98">
        <f t="shared" si="2911"/>
        <v>0</v>
      </c>
      <c r="YI1316" s="98">
        <f t="shared" si="2911"/>
        <v>0</v>
      </c>
      <c r="YJ1316" s="98">
        <f t="shared" si="2912"/>
        <v>0</v>
      </c>
      <c r="YK1316" s="98">
        <f t="shared" si="2912"/>
        <v>0</v>
      </c>
      <c r="YL1316" s="98">
        <f t="shared" si="2912"/>
        <v>0</v>
      </c>
      <c r="YM1316" s="146">
        <f t="shared" si="2913"/>
        <v>126337</v>
      </c>
      <c r="YN1316" s="146">
        <f t="shared" si="2913"/>
        <v>126337</v>
      </c>
      <c r="YO1316" s="146">
        <f t="shared" si="2913"/>
        <v>126337</v>
      </c>
      <c r="YP1316" s="98">
        <f t="shared" si="2914"/>
        <v>929840.32</v>
      </c>
      <c r="YQ1316" s="98">
        <f t="shared" si="2915"/>
        <v>960161.2</v>
      </c>
      <c r="YR1316" s="98">
        <f t="shared" si="2916"/>
        <v>998062.3</v>
      </c>
      <c r="YS1316" s="98">
        <f t="shared" si="2917"/>
        <v>0</v>
      </c>
      <c r="YT1316" s="98">
        <f t="shared" si="2918"/>
        <v>0</v>
      </c>
      <c r="YU1316" s="98">
        <f t="shared" si="2919"/>
        <v>0</v>
      </c>
      <c r="YV1316" s="649">
        <f t="shared" si="3108"/>
        <v>7.3644035881000001</v>
      </c>
      <c r="YW1316" s="649">
        <f t="shared" si="3109"/>
        <v>7.6040128623000003</v>
      </c>
      <c r="YX1316" s="649">
        <f t="shared" si="3110"/>
        <v>7.8966412076000001</v>
      </c>
      <c r="YY1316" s="649">
        <f t="shared" si="3111"/>
        <v>0</v>
      </c>
      <c r="YZ1316" s="649">
        <f t="shared" si="3112"/>
        <v>0</v>
      </c>
      <c r="ZA1316" s="649">
        <f t="shared" si="3113"/>
        <v>0</v>
      </c>
      <c r="ZB1316" s="98">
        <f t="shared" si="2920"/>
        <v>930396.66</v>
      </c>
      <c r="ZC1316" s="98">
        <f t="shared" si="2920"/>
        <v>960668.17</v>
      </c>
      <c r="ZD1316" s="98">
        <f t="shared" si="2920"/>
        <v>997637.96</v>
      </c>
      <c r="ZE1316" s="98">
        <f t="shared" si="2921"/>
        <v>0</v>
      </c>
      <c r="ZF1316" s="98">
        <f t="shared" si="2921"/>
        <v>0</v>
      </c>
      <c r="ZG1316" s="98">
        <f t="shared" si="2921"/>
        <v>0</v>
      </c>
    </row>
    <row r="1317" spans="1:683" hidden="1">
      <c r="A1317" s="12"/>
      <c r="B1317" s="297"/>
      <c r="C1317" s="5"/>
      <c r="D1317" s="652"/>
      <c r="E1317" s="286"/>
      <c r="F1317" s="111"/>
      <c r="G1317" s="111"/>
      <c r="H1317" s="111"/>
      <c r="I1317" s="98"/>
      <c r="J1317" s="98"/>
      <c r="K1317" s="98"/>
      <c r="L1317" s="103"/>
      <c r="M1317" s="103"/>
      <c r="N1317" s="103"/>
      <c r="O1317" s="98"/>
      <c r="P1317" s="98"/>
      <c r="Q1317" s="98"/>
      <c r="R1317" s="98"/>
      <c r="S1317" s="98"/>
      <c r="T1317" s="98"/>
      <c r="U1317" s="649"/>
      <c r="V1317" s="649"/>
      <c r="W1317" s="649"/>
      <c r="X1317" s="649"/>
      <c r="Y1317" s="649"/>
      <c r="Z1317" s="649"/>
      <c r="AA1317" s="98"/>
      <c r="AB1317" s="98"/>
      <c r="AC1317" s="98"/>
      <c r="AD1317" s="98"/>
      <c r="AE1317" s="98"/>
      <c r="AF1317" s="98"/>
      <c r="AG1317" s="103"/>
      <c r="AH1317" s="103"/>
      <c r="AI1317" s="103"/>
      <c r="AJ1317" s="98"/>
      <c r="AK1317" s="98"/>
      <c r="AL1317" s="98"/>
      <c r="AM1317" s="98"/>
      <c r="AN1317" s="98"/>
      <c r="AO1317" s="98"/>
      <c r="AP1317" s="649"/>
      <c r="AQ1317" s="649"/>
      <c r="AR1317" s="649"/>
      <c r="AS1317" s="649"/>
      <c r="AT1317" s="649"/>
      <c r="AU1317" s="649"/>
      <c r="AV1317" s="98"/>
      <c r="AW1317" s="98"/>
      <c r="AX1317" s="98"/>
      <c r="AY1317" s="98"/>
      <c r="AZ1317" s="98"/>
      <c r="BA1317" s="98"/>
      <c r="BB1317" s="103"/>
      <c r="BC1317" s="103"/>
      <c r="BD1317" s="103"/>
      <c r="BE1317" s="98"/>
      <c r="BF1317" s="98"/>
      <c r="BG1317" s="98"/>
      <c r="BH1317" s="98"/>
      <c r="BI1317" s="98"/>
      <c r="BJ1317" s="98"/>
      <c r="BK1317" s="649"/>
      <c r="BL1317" s="649"/>
      <c r="BM1317" s="649"/>
      <c r="BN1317" s="649"/>
      <c r="BO1317" s="649"/>
      <c r="BP1317" s="649"/>
      <c r="BQ1317" s="98"/>
      <c r="BR1317" s="98"/>
      <c r="BS1317" s="98"/>
      <c r="BT1317" s="98"/>
      <c r="BU1317" s="98"/>
      <c r="BV1317" s="98"/>
      <c r="BW1317" s="103"/>
      <c r="BX1317" s="103"/>
      <c r="BY1317" s="103"/>
      <c r="BZ1317" s="98"/>
      <c r="CA1317" s="98"/>
      <c r="CB1317" s="98"/>
      <c r="CC1317" s="98"/>
      <c r="CD1317" s="98"/>
      <c r="CE1317" s="98"/>
      <c r="CF1317" s="649"/>
      <c r="CG1317" s="649"/>
      <c r="CH1317" s="649"/>
      <c r="CI1317" s="649"/>
      <c r="CJ1317" s="649"/>
      <c r="CK1317" s="649"/>
      <c r="CL1317" s="98"/>
      <c r="CM1317" s="98"/>
      <c r="CN1317" s="98"/>
      <c r="CO1317" s="98"/>
      <c r="CP1317" s="98"/>
      <c r="CQ1317" s="98"/>
      <c r="CR1317" s="103"/>
      <c r="CS1317" s="103"/>
      <c r="CT1317" s="103"/>
      <c r="CU1317" s="98"/>
      <c r="CV1317" s="98"/>
      <c r="CW1317" s="98"/>
      <c r="CX1317" s="98"/>
      <c r="CY1317" s="98"/>
      <c r="CZ1317" s="98"/>
      <c r="DA1317" s="649"/>
      <c r="DB1317" s="649"/>
      <c r="DC1317" s="649"/>
      <c r="DD1317" s="649"/>
      <c r="DE1317" s="649"/>
      <c r="DF1317" s="649"/>
      <c r="DG1317" s="98"/>
      <c r="DH1317" s="98"/>
      <c r="DI1317" s="98"/>
      <c r="DJ1317" s="98"/>
      <c r="DK1317" s="98"/>
      <c r="DL1317" s="98"/>
      <c r="DM1317" s="103"/>
      <c r="DN1317" s="103"/>
      <c r="DO1317" s="103"/>
      <c r="DP1317" s="98"/>
      <c r="DQ1317" s="98"/>
      <c r="DR1317" s="98"/>
      <c r="DS1317" s="98"/>
      <c r="DT1317" s="98"/>
      <c r="DU1317" s="98"/>
      <c r="DV1317" s="649"/>
      <c r="DW1317" s="649"/>
      <c r="DX1317" s="649"/>
      <c r="DY1317" s="649"/>
      <c r="DZ1317" s="649"/>
      <c r="EA1317" s="649"/>
      <c r="EB1317" s="98"/>
      <c r="EC1317" s="98"/>
      <c r="ED1317" s="98"/>
      <c r="EE1317" s="98"/>
      <c r="EF1317" s="98"/>
      <c r="EG1317" s="98"/>
      <c r="EH1317" s="103"/>
      <c r="EI1317" s="103"/>
      <c r="EJ1317" s="103"/>
      <c r="EK1317" s="98"/>
      <c r="EL1317" s="98"/>
      <c r="EM1317" s="98"/>
      <c r="EN1317" s="98"/>
      <c r="EO1317" s="98"/>
      <c r="EP1317" s="98"/>
      <c r="EQ1317" s="649"/>
      <c r="ER1317" s="649"/>
      <c r="ES1317" s="649"/>
      <c r="ET1317" s="649"/>
      <c r="EU1317" s="649"/>
      <c r="EV1317" s="649"/>
      <c r="EW1317" s="98"/>
      <c r="EX1317" s="98"/>
      <c r="EY1317" s="98"/>
      <c r="EZ1317" s="98"/>
      <c r="FA1317" s="98"/>
      <c r="FB1317" s="98"/>
      <c r="FC1317" s="103"/>
      <c r="FD1317" s="103"/>
      <c r="FE1317" s="103"/>
      <c r="FF1317" s="98"/>
      <c r="FG1317" s="98"/>
      <c r="FH1317" s="98"/>
      <c r="FI1317" s="98"/>
      <c r="FJ1317" s="98"/>
      <c r="FK1317" s="98"/>
      <c r="FL1317" s="649"/>
      <c r="FM1317" s="649"/>
      <c r="FN1317" s="649"/>
      <c r="FO1317" s="649"/>
      <c r="FP1317" s="649"/>
      <c r="FQ1317" s="649"/>
      <c r="FR1317" s="98"/>
      <c r="FS1317" s="98"/>
      <c r="FT1317" s="98"/>
      <c r="FU1317" s="98"/>
      <c r="FV1317" s="98"/>
      <c r="FW1317" s="98"/>
      <c r="FX1317" s="103"/>
      <c r="FY1317" s="103"/>
      <c r="FZ1317" s="103"/>
      <c r="GA1317" s="98"/>
      <c r="GB1317" s="98"/>
      <c r="GC1317" s="98"/>
      <c r="GD1317" s="98"/>
      <c r="GE1317" s="98"/>
      <c r="GF1317" s="98"/>
      <c r="GG1317" s="649"/>
      <c r="GH1317" s="649"/>
      <c r="GI1317" s="649"/>
      <c r="GJ1317" s="649"/>
      <c r="GK1317" s="649"/>
      <c r="GL1317" s="649"/>
      <c r="GM1317" s="98"/>
      <c r="GN1317" s="98"/>
      <c r="GO1317" s="98"/>
      <c r="GP1317" s="98"/>
      <c r="GQ1317" s="98"/>
      <c r="GR1317" s="98"/>
      <c r="GS1317" s="103"/>
      <c r="GT1317" s="103"/>
      <c r="GU1317" s="103"/>
      <c r="GV1317" s="98"/>
      <c r="GW1317" s="98"/>
      <c r="GX1317" s="98"/>
      <c r="GY1317" s="98"/>
      <c r="GZ1317" s="98"/>
      <c r="HA1317" s="98"/>
      <c r="HB1317" s="649"/>
      <c r="HC1317" s="649"/>
      <c r="HD1317" s="649"/>
      <c r="HE1317" s="649"/>
      <c r="HF1317" s="649"/>
      <c r="HG1317" s="649"/>
      <c r="HH1317" s="98"/>
      <c r="HI1317" s="98"/>
      <c r="HJ1317" s="98"/>
      <c r="HK1317" s="98"/>
      <c r="HL1317" s="98"/>
      <c r="HM1317" s="98"/>
      <c r="HN1317" s="103"/>
      <c r="HO1317" s="103"/>
      <c r="HP1317" s="103"/>
      <c r="HQ1317" s="98"/>
      <c r="HR1317" s="98"/>
      <c r="HS1317" s="98"/>
      <c r="HT1317" s="98"/>
      <c r="HU1317" s="98"/>
      <c r="HV1317" s="98"/>
      <c r="HW1317" s="649"/>
      <c r="HX1317" s="649"/>
      <c r="HY1317" s="649"/>
      <c r="HZ1317" s="649"/>
      <c r="IA1317" s="649"/>
      <c r="IB1317" s="649"/>
      <c r="IC1317" s="98"/>
      <c r="ID1317" s="98"/>
      <c r="IE1317" s="98"/>
      <c r="IF1317" s="98"/>
      <c r="IG1317" s="98"/>
      <c r="IH1317" s="98"/>
      <c r="II1317" s="103"/>
      <c r="IJ1317" s="103"/>
      <c r="IK1317" s="103"/>
      <c r="IL1317" s="98"/>
      <c r="IM1317" s="98"/>
      <c r="IN1317" s="98"/>
      <c r="IO1317" s="98"/>
      <c r="IP1317" s="98"/>
      <c r="IQ1317" s="98"/>
      <c r="IR1317" s="649"/>
      <c r="IS1317" s="649"/>
      <c r="IT1317" s="649"/>
      <c r="IU1317" s="649"/>
      <c r="IV1317" s="649"/>
      <c r="IW1317" s="649"/>
      <c r="IX1317" s="98"/>
      <c r="IY1317" s="98"/>
      <c r="IZ1317" s="98"/>
      <c r="JA1317" s="98"/>
      <c r="JB1317" s="98"/>
      <c r="JC1317" s="98"/>
      <c r="JD1317" s="103"/>
      <c r="JE1317" s="103"/>
      <c r="JF1317" s="103"/>
      <c r="JG1317" s="98"/>
      <c r="JH1317" s="98"/>
      <c r="JI1317" s="98"/>
      <c r="JJ1317" s="98"/>
      <c r="JK1317" s="98"/>
      <c r="JL1317" s="98"/>
      <c r="JM1317" s="649"/>
      <c r="JN1317" s="649"/>
      <c r="JO1317" s="649"/>
      <c r="JP1317" s="649"/>
      <c r="JQ1317" s="649"/>
      <c r="JR1317" s="649"/>
      <c r="JS1317" s="98"/>
      <c r="JT1317" s="98"/>
      <c r="JU1317" s="98"/>
      <c r="JV1317" s="98"/>
      <c r="JW1317" s="98"/>
      <c r="JX1317" s="98"/>
      <c r="JY1317" s="103"/>
      <c r="JZ1317" s="103"/>
      <c r="KA1317" s="103"/>
      <c r="KB1317" s="98"/>
      <c r="KC1317" s="98"/>
      <c r="KD1317" s="98"/>
      <c r="KE1317" s="98"/>
      <c r="KF1317" s="98"/>
      <c r="KG1317" s="98"/>
      <c r="KH1317" s="649"/>
      <c r="KI1317" s="649"/>
      <c r="KJ1317" s="649"/>
      <c r="KK1317" s="649"/>
      <c r="KL1317" s="649"/>
      <c r="KM1317" s="649"/>
      <c r="KN1317" s="98"/>
      <c r="KO1317" s="98"/>
      <c r="KP1317" s="98"/>
      <c r="KQ1317" s="98"/>
      <c r="KR1317" s="98"/>
      <c r="KS1317" s="98"/>
      <c r="KT1317" s="103"/>
      <c r="KU1317" s="103"/>
      <c r="KV1317" s="103"/>
      <c r="KW1317" s="98"/>
      <c r="KX1317" s="98"/>
      <c r="KY1317" s="98"/>
      <c r="KZ1317" s="98"/>
      <c r="LA1317" s="98"/>
      <c r="LB1317" s="98"/>
      <c r="LC1317" s="649"/>
      <c r="LD1317" s="649"/>
      <c r="LE1317" s="649"/>
      <c r="LF1317" s="649"/>
      <c r="LG1317" s="649"/>
      <c r="LH1317" s="649"/>
      <c r="LI1317" s="98"/>
      <c r="LJ1317" s="98"/>
      <c r="LK1317" s="98"/>
      <c r="LL1317" s="98"/>
      <c r="LM1317" s="98"/>
      <c r="LN1317" s="98"/>
      <c r="LO1317" s="103"/>
      <c r="LP1317" s="103"/>
      <c r="LQ1317" s="103"/>
      <c r="LR1317" s="98"/>
      <c r="LS1317" s="98"/>
      <c r="LT1317" s="98"/>
      <c r="LU1317" s="98"/>
      <c r="LV1317" s="98"/>
      <c r="LW1317" s="98"/>
      <c r="LX1317" s="649"/>
      <c r="LY1317" s="649"/>
      <c r="LZ1317" s="649"/>
      <c r="MA1317" s="649"/>
      <c r="MB1317" s="649"/>
      <c r="MC1317" s="649"/>
      <c r="MD1317" s="98"/>
      <c r="ME1317" s="98"/>
      <c r="MF1317" s="98"/>
      <c r="MG1317" s="98"/>
      <c r="MH1317" s="98"/>
      <c r="MI1317" s="98"/>
      <c r="MJ1317" s="103"/>
      <c r="MK1317" s="103"/>
      <c r="ML1317" s="103"/>
      <c r="MM1317" s="98"/>
      <c r="MN1317" s="98"/>
      <c r="MO1317" s="98"/>
      <c r="MP1317" s="98"/>
      <c r="MQ1317" s="98"/>
      <c r="MR1317" s="98"/>
      <c r="MS1317" s="649"/>
      <c r="MT1317" s="649"/>
      <c r="MU1317" s="649"/>
      <c r="MV1317" s="649"/>
      <c r="MW1317" s="649"/>
      <c r="MX1317" s="649"/>
      <c r="MY1317" s="98"/>
      <c r="MZ1317" s="98"/>
      <c r="NA1317" s="98"/>
      <c r="NB1317" s="98"/>
      <c r="NC1317" s="98"/>
      <c r="ND1317" s="98"/>
      <c r="NE1317" s="103"/>
      <c r="NF1317" s="103"/>
      <c r="NG1317" s="103"/>
      <c r="NH1317" s="98"/>
      <c r="NI1317" s="98"/>
      <c r="NJ1317" s="98"/>
      <c r="NK1317" s="98"/>
      <c r="NL1317" s="98"/>
      <c r="NM1317" s="98"/>
      <c r="NN1317" s="649"/>
      <c r="NO1317" s="649"/>
      <c r="NP1317" s="649"/>
      <c r="NQ1317" s="649"/>
      <c r="NR1317" s="649"/>
      <c r="NS1317" s="649"/>
      <c r="NT1317" s="98"/>
      <c r="NU1317" s="98"/>
      <c r="NV1317" s="98"/>
      <c r="NW1317" s="98"/>
      <c r="NX1317" s="98"/>
      <c r="NY1317" s="98"/>
      <c r="NZ1317" s="103"/>
      <c r="OA1317" s="103"/>
      <c r="OB1317" s="103"/>
      <c r="OC1317" s="98"/>
      <c r="OD1317" s="98"/>
      <c r="OE1317" s="98"/>
      <c r="OF1317" s="98"/>
      <c r="OG1317" s="98"/>
      <c r="OH1317" s="98"/>
      <c r="OI1317" s="649"/>
      <c r="OJ1317" s="649"/>
      <c r="OK1317" s="649"/>
      <c r="OL1317" s="649"/>
      <c r="OM1317" s="649"/>
      <c r="ON1317" s="649"/>
      <c r="OO1317" s="98"/>
      <c r="OP1317" s="98"/>
      <c r="OQ1317" s="98"/>
      <c r="OR1317" s="98"/>
      <c r="OS1317" s="98"/>
      <c r="OT1317" s="98"/>
      <c r="OU1317" s="103"/>
      <c r="OV1317" s="103"/>
      <c r="OW1317" s="103"/>
      <c r="OX1317" s="98"/>
      <c r="OY1317" s="98"/>
      <c r="OZ1317" s="98"/>
      <c r="PA1317" s="98"/>
      <c r="PB1317" s="98"/>
      <c r="PC1317" s="98"/>
      <c r="PD1317" s="649"/>
      <c r="PE1317" s="649"/>
      <c r="PF1317" s="649"/>
      <c r="PG1317" s="649"/>
      <c r="PH1317" s="649"/>
      <c r="PI1317" s="649"/>
      <c r="PJ1317" s="98"/>
      <c r="PK1317" s="98"/>
      <c r="PL1317" s="98"/>
      <c r="PM1317" s="98"/>
      <c r="PN1317" s="98"/>
      <c r="PO1317" s="98"/>
      <c r="PP1317" s="103"/>
      <c r="PQ1317" s="103"/>
      <c r="PR1317" s="103"/>
      <c r="PS1317" s="98"/>
      <c r="PT1317" s="98"/>
      <c r="PU1317" s="98"/>
      <c r="PV1317" s="98"/>
      <c r="PW1317" s="98"/>
      <c r="PX1317" s="98"/>
      <c r="PY1317" s="649"/>
      <c r="PZ1317" s="649"/>
      <c r="QA1317" s="649"/>
      <c r="QB1317" s="649"/>
      <c r="QC1317" s="649"/>
      <c r="QD1317" s="649"/>
      <c r="QE1317" s="98"/>
      <c r="QF1317" s="98"/>
      <c r="QG1317" s="98"/>
      <c r="QH1317" s="98"/>
      <c r="QI1317" s="98"/>
      <c r="QJ1317" s="98"/>
      <c r="QK1317" s="103"/>
      <c r="QL1317" s="103"/>
      <c r="QM1317" s="103"/>
      <c r="QN1317" s="98"/>
      <c r="QO1317" s="98"/>
      <c r="QP1317" s="98"/>
      <c r="QQ1317" s="98"/>
      <c r="QR1317" s="98"/>
      <c r="QS1317" s="98"/>
      <c r="QT1317" s="649"/>
      <c r="QU1317" s="649"/>
      <c r="QV1317" s="649"/>
      <c r="QW1317" s="649"/>
      <c r="QX1317" s="649"/>
      <c r="QY1317" s="649"/>
      <c r="QZ1317" s="98"/>
      <c r="RA1317" s="98"/>
      <c r="RB1317" s="98"/>
      <c r="RC1317" s="98"/>
      <c r="RD1317" s="98"/>
      <c r="RE1317" s="98"/>
      <c r="RF1317" s="103"/>
      <c r="RG1317" s="103"/>
      <c r="RH1317" s="103"/>
      <c r="RI1317" s="98"/>
      <c r="RJ1317" s="98"/>
      <c r="RK1317" s="98"/>
      <c r="RL1317" s="98"/>
      <c r="RM1317" s="98"/>
      <c r="RN1317" s="98"/>
      <c r="RO1317" s="649"/>
      <c r="RP1317" s="649"/>
      <c r="RQ1317" s="649"/>
      <c r="RR1317" s="649"/>
      <c r="RS1317" s="649"/>
      <c r="RT1317" s="649"/>
      <c r="RU1317" s="98"/>
      <c r="RV1317" s="98"/>
      <c r="RW1317" s="98"/>
      <c r="RX1317" s="98"/>
      <c r="RY1317" s="98"/>
      <c r="RZ1317" s="98"/>
      <c r="SA1317" s="103"/>
      <c r="SB1317" s="103"/>
      <c r="SC1317" s="103"/>
      <c r="SD1317" s="98"/>
      <c r="SE1317" s="98"/>
      <c r="SF1317" s="98"/>
      <c r="SG1317" s="98"/>
      <c r="SH1317" s="98"/>
      <c r="SI1317" s="98"/>
      <c r="SJ1317" s="649"/>
      <c r="SK1317" s="649"/>
      <c r="SL1317" s="649"/>
      <c r="SM1317" s="649"/>
      <c r="SN1317" s="649"/>
      <c r="SO1317" s="649"/>
      <c r="SP1317" s="98"/>
      <c r="SQ1317" s="98"/>
      <c r="SR1317" s="98"/>
      <c r="SS1317" s="98"/>
      <c r="ST1317" s="98"/>
      <c r="SU1317" s="98"/>
      <c r="SV1317" s="103"/>
      <c r="SW1317" s="103"/>
      <c r="SX1317" s="103"/>
      <c r="SY1317" s="98"/>
      <c r="SZ1317" s="98"/>
      <c r="TA1317" s="98"/>
      <c r="TB1317" s="98"/>
      <c r="TC1317" s="98"/>
      <c r="TD1317" s="98"/>
      <c r="TE1317" s="649"/>
      <c r="TF1317" s="649"/>
      <c r="TG1317" s="649"/>
      <c r="TH1317" s="649"/>
      <c r="TI1317" s="649"/>
      <c r="TJ1317" s="649"/>
      <c r="TK1317" s="98"/>
      <c r="TL1317" s="98"/>
      <c r="TM1317" s="98"/>
      <c r="TN1317" s="98"/>
      <c r="TO1317" s="98"/>
      <c r="TP1317" s="98"/>
      <c r="TQ1317" s="103"/>
      <c r="TR1317" s="103"/>
      <c r="TS1317" s="103"/>
      <c r="TT1317" s="98"/>
      <c r="TU1317" s="98"/>
      <c r="TV1317" s="98"/>
      <c r="TW1317" s="98"/>
      <c r="TX1317" s="98"/>
      <c r="TY1317" s="98"/>
      <c r="TZ1317" s="649"/>
      <c r="UA1317" s="649"/>
      <c r="UB1317" s="649"/>
      <c r="UC1317" s="649"/>
      <c r="UD1317" s="649"/>
      <c r="UE1317" s="649"/>
      <c r="UF1317" s="98"/>
      <c r="UG1317" s="98"/>
      <c r="UH1317" s="98"/>
      <c r="UI1317" s="98"/>
      <c r="UJ1317" s="98"/>
      <c r="UK1317" s="98"/>
      <c r="UL1317" s="103"/>
      <c r="UM1317" s="103"/>
      <c r="UN1317" s="103"/>
      <c r="UO1317" s="98"/>
      <c r="UP1317" s="98"/>
      <c r="UQ1317" s="98"/>
      <c r="UR1317" s="98"/>
      <c r="US1317" s="98"/>
      <c r="UT1317" s="98"/>
      <c r="UU1317" s="649"/>
      <c r="UV1317" s="649"/>
      <c r="UW1317" s="649"/>
      <c r="UX1317" s="649"/>
      <c r="UY1317" s="649"/>
      <c r="UZ1317" s="649"/>
      <c r="VA1317" s="98"/>
      <c r="VB1317" s="98"/>
      <c r="VC1317" s="98"/>
      <c r="VD1317" s="98"/>
      <c r="VE1317" s="98"/>
      <c r="VF1317" s="98"/>
      <c r="VG1317" s="103"/>
      <c r="VH1317" s="103"/>
      <c r="VI1317" s="103"/>
      <c r="VJ1317" s="98"/>
      <c r="VK1317" s="98"/>
      <c r="VL1317" s="98"/>
      <c r="VM1317" s="98"/>
      <c r="VN1317" s="98"/>
      <c r="VO1317" s="98"/>
      <c r="VP1317" s="649"/>
      <c r="VQ1317" s="649"/>
      <c r="VR1317" s="649"/>
      <c r="VS1317" s="649"/>
      <c r="VT1317" s="649"/>
      <c r="VU1317" s="649"/>
      <c r="VV1317" s="98"/>
      <c r="VW1317" s="98"/>
      <c r="VX1317" s="98"/>
      <c r="VY1317" s="98"/>
      <c r="VZ1317" s="98"/>
      <c r="WA1317" s="98"/>
      <c r="WB1317" s="103"/>
      <c r="WC1317" s="103"/>
      <c r="WD1317" s="103"/>
      <c r="WE1317" s="98"/>
      <c r="WF1317" s="98"/>
      <c r="WG1317" s="98"/>
      <c r="WH1317" s="98"/>
      <c r="WI1317" s="98"/>
      <c r="WJ1317" s="98"/>
      <c r="WK1317" s="649"/>
      <c r="WL1317" s="649"/>
      <c r="WM1317" s="649"/>
      <c r="WN1317" s="649"/>
      <c r="WO1317" s="649"/>
      <c r="WP1317" s="649"/>
      <c r="WQ1317" s="98"/>
      <c r="WR1317" s="98"/>
      <c r="WS1317" s="98"/>
      <c r="WT1317" s="98"/>
      <c r="WU1317" s="98"/>
      <c r="WV1317" s="98"/>
      <c r="WW1317" s="103"/>
      <c r="WX1317" s="103"/>
      <c r="WY1317" s="103"/>
      <c r="WZ1317" s="98"/>
      <c r="XA1317" s="98"/>
      <c r="XB1317" s="98"/>
      <c r="XC1317" s="98"/>
      <c r="XD1317" s="98"/>
      <c r="XE1317" s="98"/>
      <c r="XF1317" s="649"/>
      <c r="XG1317" s="649"/>
      <c r="XH1317" s="649"/>
      <c r="XI1317" s="649"/>
      <c r="XJ1317" s="649"/>
      <c r="XK1317" s="649"/>
      <c r="XL1317" s="98"/>
      <c r="XM1317" s="98"/>
      <c r="XN1317" s="98"/>
      <c r="XO1317" s="98"/>
      <c r="XP1317" s="98"/>
      <c r="XQ1317" s="98"/>
      <c r="XR1317" s="103"/>
      <c r="XS1317" s="103"/>
      <c r="XT1317" s="103"/>
      <c r="XU1317" s="98"/>
      <c r="XV1317" s="98"/>
      <c r="XW1317" s="98"/>
      <c r="XX1317" s="98"/>
      <c r="XY1317" s="98"/>
      <c r="XZ1317" s="98"/>
      <c r="YA1317" s="649"/>
      <c r="YB1317" s="649"/>
      <c r="YC1317" s="649"/>
      <c r="YD1317" s="649"/>
      <c r="YE1317" s="649"/>
      <c r="YF1317" s="649"/>
      <c r="YG1317" s="98"/>
      <c r="YH1317" s="98"/>
      <c r="YI1317" s="98"/>
      <c r="YJ1317" s="98"/>
      <c r="YK1317" s="98"/>
      <c r="YL1317" s="98"/>
      <c r="YM1317" s="146"/>
      <c r="YN1317" s="146"/>
      <c r="YO1317" s="146"/>
      <c r="YP1317" s="98"/>
      <c r="YQ1317" s="98"/>
      <c r="YR1317" s="98"/>
      <c r="YS1317" s="98"/>
      <c r="YT1317" s="98"/>
      <c r="YU1317" s="98"/>
      <c r="YV1317" s="649"/>
      <c r="YW1317" s="649"/>
      <c r="YX1317" s="649"/>
      <c r="YY1317" s="649"/>
      <c r="YZ1317" s="649"/>
      <c r="ZA1317" s="649"/>
      <c r="ZB1317" s="98"/>
      <c r="ZC1317" s="98"/>
      <c r="ZD1317" s="98"/>
      <c r="ZE1317" s="98"/>
      <c r="ZF1317" s="98"/>
      <c r="ZG1317" s="98"/>
    </row>
    <row r="1318" spans="1:683">
      <c r="A1318" s="12" t="s">
        <v>450</v>
      </c>
      <c r="B1318" s="297" t="s">
        <v>756</v>
      </c>
      <c r="C1318" s="5"/>
      <c r="D1318" s="652"/>
      <c r="E1318" s="286"/>
      <c r="F1318" s="111">
        <f t="shared" ref="F1318:H1320" si="3114">F70</f>
        <v>3.43</v>
      </c>
      <c r="G1318" s="111">
        <f t="shared" si="3114"/>
        <v>3.54</v>
      </c>
      <c r="H1318" s="111">
        <f t="shared" si="3114"/>
        <v>3.69</v>
      </c>
      <c r="I1318" s="98"/>
      <c r="J1318" s="98"/>
      <c r="K1318" s="98"/>
      <c r="L1318" s="103">
        <v>2188</v>
      </c>
      <c r="M1318" s="103">
        <v>2188</v>
      </c>
      <c r="N1318" s="103">
        <v>2188</v>
      </c>
      <c r="O1318" s="98">
        <f t="shared" si="2665"/>
        <v>7504.84</v>
      </c>
      <c r="P1318" s="98">
        <f t="shared" si="2666"/>
        <v>7745.52</v>
      </c>
      <c r="Q1318" s="98">
        <f t="shared" si="2667"/>
        <v>8073.72</v>
      </c>
      <c r="R1318" s="98">
        <f t="shared" si="2668"/>
        <v>0</v>
      </c>
      <c r="S1318" s="98">
        <f t="shared" si="2669"/>
        <v>0</v>
      </c>
      <c r="T1318" s="98">
        <f t="shared" si="2670"/>
        <v>0</v>
      </c>
      <c r="U1318" s="649">
        <f t="shared" si="2922"/>
        <v>16.0723611423</v>
      </c>
      <c r="V1318" s="649">
        <f t="shared" si="2923"/>
        <v>16.5867781215</v>
      </c>
      <c r="W1318" s="649">
        <f t="shared" si="2924"/>
        <v>17.283963643100002</v>
      </c>
      <c r="X1318" s="649">
        <f t="shared" si="2925"/>
        <v>0</v>
      </c>
      <c r="Y1318" s="649">
        <f t="shared" si="2926"/>
        <v>0</v>
      </c>
      <c r="Z1318" s="649">
        <f t="shared" si="2927"/>
        <v>0</v>
      </c>
      <c r="AA1318" s="98">
        <f t="shared" si="2671"/>
        <v>35166.33</v>
      </c>
      <c r="AB1318" s="98">
        <f t="shared" si="2671"/>
        <v>36291.870000000003</v>
      </c>
      <c r="AC1318" s="98">
        <f t="shared" si="2671"/>
        <v>37817.31</v>
      </c>
      <c r="AD1318" s="98">
        <f t="shared" si="2672"/>
        <v>0</v>
      </c>
      <c r="AE1318" s="98">
        <f t="shared" si="2672"/>
        <v>0</v>
      </c>
      <c r="AF1318" s="98">
        <f t="shared" si="2672"/>
        <v>0</v>
      </c>
      <c r="AG1318" s="103">
        <v>9765</v>
      </c>
      <c r="AH1318" s="103">
        <v>9765</v>
      </c>
      <c r="AI1318" s="103">
        <v>9765</v>
      </c>
      <c r="AJ1318" s="98">
        <f t="shared" si="2673"/>
        <v>33493.949999999997</v>
      </c>
      <c r="AK1318" s="98">
        <f t="shared" si="2674"/>
        <v>34568.1</v>
      </c>
      <c r="AL1318" s="98">
        <f t="shared" si="2675"/>
        <v>36032.85</v>
      </c>
      <c r="AM1318" s="98">
        <f t="shared" si="2676"/>
        <v>0</v>
      </c>
      <c r="AN1318" s="98">
        <f t="shared" si="2677"/>
        <v>0</v>
      </c>
      <c r="AO1318" s="98">
        <f t="shared" si="2678"/>
        <v>0</v>
      </c>
      <c r="AP1318" s="649">
        <f t="shared" si="2928"/>
        <v>6.4049675450999999</v>
      </c>
      <c r="AQ1318" s="649">
        <f t="shared" si="2929"/>
        <v>6.6093075291999996</v>
      </c>
      <c r="AR1318" s="649">
        <f t="shared" si="2930"/>
        <v>6.8884696540999997</v>
      </c>
      <c r="AS1318" s="649">
        <f t="shared" si="2931"/>
        <v>0</v>
      </c>
      <c r="AT1318" s="649">
        <f t="shared" si="2932"/>
        <v>0</v>
      </c>
      <c r="AU1318" s="649">
        <f t="shared" si="2933"/>
        <v>0</v>
      </c>
      <c r="AV1318" s="98">
        <f t="shared" si="2679"/>
        <v>62544.51</v>
      </c>
      <c r="AW1318" s="98">
        <f t="shared" si="2679"/>
        <v>64539.89</v>
      </c>
      <c r="AX1318" s="98">
        <f t="shared" si="2679"/>
        <v>67265.91</v>
      </c>
      <c r="AY1318" s="98">
        <f t="shared" si="2680"/>
        <v>0</v>
      </c>
      <c r="AZ1318" s="98">
        <f t="shared" si="2680"/>
        <v>0</v>
      </c>
      <c r="BA1318" s="98">
        <f t="shared" si="2680"/>
        <v>0</v>
      </c>
      <c r="BB1318" s="103">
        <v>50400</v>
      </c>
      <c r="BC1318" s="103">
        <v>50400</v>
      </c>
      <c r="BD1318" s="103">
        <v>50400</v>
      </c>
      <c r="BE1318" s="98">
        <f t="shared" si="2681"/>
        <v>172872</v>
      </c>
      <c r="BF1318" s="98">
        <f t="shared" si="2682"/>
        <v>178416</v>
      </c>
      <c r="BG1318" s="98">
        <f t="shared" si="2683"/>
        <v>185976</v>
      </c>
      <c r="BH1318" s="98">
        <f t="shared" si="2684"/>
        <v>0</v>
      </c>
      <c r="BI1318" s="98">
        <f t="shared" si="2685"/>
        <v>0</v>
      </c>
      <c r="BJ1318" s="98">
        <f t="shared" si="2686"/>
        <v>0</v>
      </c>
      <c r="BK1318" s="649">
        <f t="shared" si="2934"/>
        <v>2.4358437936000001</v>
      </c>
      <c r="BL1318" s="649">
        <f t="shared" si="2935"/>
        <v>2.5146620896999998</v>
      </c>
      <c r="BM1318" s="649">
        <f t="shared" si="2936"/>
        <v>2.6175150445000002</v>
      </c>
      <c r="BN1318" s="649">
        <f t="shared" si="2937"/>
        <v>0</v>
      </c>
      <c r="BO1318" s="649">
        <f t="shared" si="2938"/>
        <v>0</v>
      </c>
      <c r="BP1318" s="649">
        <f t="shared" si="2939"/>
        <v>0</v>
      </c>
      <c r="BQ1318" s="98">
        <f t="shared" si="2687"/>
        <v>122766.53</v>
      </c>
      <c r="BR1318" s="98">
        <f t="shared" si="2687"/>
        <v>126738.97</v>
      </c>
      <c r="BS1318" s="98">
        <f t="shared" si="2687"/>
        <v>131922.76</v>
      </c>
      <c r="BT1318" s="98">
        <f t="shared" si="2688"/>
        <v>0</v>
      </c>
      <c r="BU1318" s="98">
        <f t="shared" si="2688"/>
        <v>0</v>
      </c>
      <c r="BV1318" s="98">
        <f t="shared" si="2688"/>
        <v>0</v>
      </c>
      <c r="BW1318" s="103"/>
      <c r="BX1318" s="103"/>
      <c r="BY1318" s="103"/>
      <c r="BZ1318" s="98">
        <f t="shared" si="2689"/>
        <v>0</v>
      </c>
      <c r="CA1318" s="98">
        <f t="shared" si="2690"/>
        <v>0</v>
      </c>
      <c r="CB1318" s="98">
        <f t="shared" si="2691"/>
        <v>0</v>
      </c>
      <c r="CC1318" s="98">
        <f t="shared" si="2692"/>
        <v>0</v>
      </c>
      <c r="CD1318" s="98">
        <f t="shared" si="2693"/>
        <v>0</v>
      </c>
      <c r="CE1318" s="98">
        <f t="shared" si="2694"/>
        <v>0</v>
      </c>
      <c r="CF1318" s="649">
        <f t="shared" si="2940"/>
        <v>14.7160438071</v>
      </c>
      <c r="CG1318" s="649">
        <f t="shared" si="2941"/>
        <v>15.159632626200001</v>
      </c>
      <c r="CH1318" s="649">
        <f t="shared" si="2942"/>
        <v>15.794905462299999</v>
      </c>
      <c r="CI1318" s="649">
        <f t="shared" si="2943"/>
        <v>0</v>
      </c>
      <c r="CJ1318" s="649">
        <f t="shared" si="2944"/>
        <v>0</v>
      </c>
      <c r="CK1318" s="649">
        <f t="shared" si="2945"/>
        <v>0</v>
      </c>
      <c r="CL1318" s="98">
        <f t="shared" si="2695"/>
        <v>0</v>
      </c>
      <c r="CM1318" s="98">
        <f t="shared" si="2695"/>
        <v>0</v>
      </c>
      <c r="CN1318" s="98">
        <f t="shared" si="2695"/>
        <v>0</v>
      </c>
      <c r="CO1318" s="98">
        <f t="shared" si="2696"/>
        <v>0</v>
      </c>
      <c r="CP1318" s="98">
        <f t="shared" si="2696"/>
        <v>0</v>
      </c>
      <c r="CQ1318" s="98">
        <f t="shared" si="2696"/>
        <v>0</v>
      </c>
      <c r="CR1318" s="103">
        <v>58905</v>
      </c>
      <c r="CS1318" s="103">
        <v>58905</v>
      </c>
      <c r="CT1318" s="103">
        <v>58905</v>
      </c>
      <c r="CU1318" s="98">
        <f t="shared" si="2697"/>
        <v>202044.15</v>
      </c>
      <c r="CV1318" s="98">
        <f t="shared" si="2698"/>
        <v>208523.7</v>
      </c>
      <c r="CW1318" s="98">
        <f t="shared" si="2699"/>
        <v>217359.45</v>
      </c>
      <c r="CX1318" s="98">
        <f t="shared" si="2700"/>
        <v>0</v>
      </c>
      <c r="CY1318" s="98">
        <f t="shared" si="2701"/>
        <v>0</v>
      </c>
      <c r="CZ1318" s="98">
        <f t="shared" si="2702"/>
        <v>0</v>
      </c>
      <c r="DA1318" s="649">
        <f t="shared" si="2946"/>
        <v>2.9242938884999998</v>
      </c>
      <c r="DB1318" s="649">
        <f t="shared" si="2947"/>
        <v>3.0180211664000001</v>
      </c>
      <c r="DC1318" s="649">
        <f t="shared" si="2948"/>
        <v>3.1435522693000002</v>
      </c>
      <c r="DD1318" s="649">
        <f t="shared" si="2949"/>
        <v>0</v>
      </c>
      <c r="DE1318" s="649">
        <f t="shared" si="2950"/>
        <v>0</v>
      </c>
      <c r="DF1318" s="649">
        <f t="shared" si="2951"/>
        <v>0</v>
      </c>
      <c r="DG1318" s="98">
        <f t="shared" si="2703"/>
        <v>172255.53</v>
      </c>
      <c r="DH1318" s="98">
        <f t="shared" si="2703"/>
        <v>177776.54</v>
      </c>
      <c r="DI1318" s="98">
        <f t="shared" si="2703"/>
        <v>185170.95</v>
      </c>
      <c r="DJ1318" s="98">
        <f t="shared" si="2704"/>
        <v>0</v>
      </c>
      <c r="DK1318" s="98">
        <f t="shared" si="2704"/>
        <v>0</v>
      </c>
      <c r="DL1318" s="98">
        <f t="shared" si="2704"/>
        <v>0</v>
      </c>
      <c r="DM1318" s="103"/>
      <c r="DN1318" s="103"/>
      <c r="DO1318" s="103"/>
      <c r="DP1318" s="98">
        <f t="shared" si="2705"/>
        <v>0</v>
      </c>
      <c r="DQ1318" s="98">
        <f t="shared" si="2706"/>
        <v>0</v>
      </c>
      <c r="DR1318" s="98">
        <f t="shared" si="2707"/>
        <v>0</v>
      </c>
      <c r="DS1318" s="98">
        <f t="shared" si="2708"/>
        <v>0</v>
      </c>
      <c r="DT1318" s="98">
        <f t="shared" si="2709"/>
        <v>0</v>
      </c>
      <c r="DU1318" s="98">
        <f t="shared" si="2710"/>
        <v>0</v>
      </c>
      <c r="DV1318" s="649">
        <f t="shared" si="2952"/>
        <v>0</v>
      </c>
      <c r="DW1318" s="649">
        <f t="shared" si="2953"/>
        <v>0</v>
      </c>
      <c r="DX1318" s="649">
        <f t="shared" si="2954"/>
        <v>0</v>
      </c>
      <c r="DY1318" s="649">
        <f t="shared" si="2955"/>
        <v>0</v>
      </c>
      <c r="DZ1318" s="649">
        <f t="shared" si="2956"/>
        <v>0</v>
      </c>
      <c r="EA1318" s="649">
        <f t="shared" si="2957"/>
        <v>0</v>
      </c>
      <c r="EB1318" s="98">
        <f t="shared" si="2711"/>
        <v>0</v>
      </c>
      <c r="EC1318" s="98">
        <f t="shared" si="2711"/>
        <v>0</v>
      </c>
      <c r="ED1318" s="98">
        <f t="shared" si="2711"/>
        <v>0</v>
      </c>
      <c r="EE1318" s="98">
        <f t="shared" si="2712"/>
        <v>0</v>
      </c>
      <c r="EF1318" s="98">
        <f t="shared" si="2712"/>
        <v>0</v>
      </c>
      <c r="EG1318" s="98">
        <f t="shared" si="2712"/>
        <v>0</v>
      </c>
      <c r="EH1318" s="103"/>
      <c r="EI1318" s="103"/>
      <c r="EJ1318" s="103"/>
      <c r="EK1318" s="98">
        <f t="shared" si="2713"/>
        <v>0</v>
      </c>
      <c r="EL1318" s="98">
        <f t="shared" si="2714"/>
        <v>0</v>
      </c>
      <c r="EM1318" s="98">
        <f t="shared" si="2715"/>
        <v>0</v>
      </c>
      <c r="EN1318" s="98">
        <f t="shared" si="2716"/>
        <v>0</v>
      </c>
      <c r="EO1318" s="98">
        <f t="shared" si="2717"/>
        <v>0</v>
      </c>
      <c r="EP1318" s="98">
        <f t="shared" si="2718"/>
        <v>0</v>
      </c>
      <c r="EQ1318" s="649">
        <f t="shared" si="2958"/>
        <v>0</v>
      </c>
      <c r="ER1318" s="649">
        <f t="shared" si="2959"/>
        <v>0</v>
      </c>
      <c r="ES1318" s="649">
        <f t="shared" si="2960"/>
        <v>0</v>
      </c>
      <c r="ET1318" s="649">
        <f t="shared" si="2961"/>
        <v>0</v>
      </c>
      <c r="EU1318" s="649">
        <f t="shared" si="2962"/>
        <v>0</v>
      </c>
      <c r="EV1318" s="649">
        <f t="shared" si="2963"/>
        <v>0</v>
      </c>
      <c r="EW1318" s="98">
        <f t="shared" si="2719"/>
        <v>0</v>
      </c>
      <c r="EX1318" s="98">
        <f t="shared" si="2719"/>
        <v>0</v>
      </c>
      <c r="EY1318" s="98">
        <f t="shared" si="2719"/>
        <v>0</v>
      </c>
      <c r="EZ1318" s="98">
        <f t="shared" si="2720"/>
        <v>0</v>
      </c>
      <c r="FA1318" s="98">
        <f t="shared" si="2720"/>
        <v>0</v>
      </c>
      <c r="FB1318" s="98">
        <f t="shared" si="2720"/>
        <v>0</v>
      </c>
      <c r="FC1318" s="103">
        <v>2100</v>
      </c>
      <c r="FD1318" s="103">
        <v>2100</v>
      </c>
      <c r="FE1318" s="103">
        <v>2100</v>
      </c>
      <c r="FF1318" s="98">
        <f t="shared" si="2721"/>
        <v>7203</v>
      </c>
      <c r="FG1318" s="98">
        <f t="shared" si="2722"/>
        <v>7434</v>
      </c>
      <c r="FH1318" s="98">
        <f t="shared" si="2723"/>
        <v>7749</v>
      </c>
      <c r="FI1318" s="98">
        <f t="shared" si="2724"/>
        <v>0</v>
      </c>
      <c r="FJ1318" s="98">
        <f t="shared" si="2725"/>
        <v>0</v>
      </c>
      <c r="FK1318" s="98">
        <f t="shared" si="2726"/>
        <v>0</v>
      </c>
      <c r="FL1318" s="649">
        <f t="shared" si="2964"/>
        <v>2.0510079844</v>
      </c>
      <c r="FM1318" s="649">
        <f t="shared" si="2965"/>
        <v>2.1164032987999999</v>
      </c>
      <c r="FN1318" s="649">
        <f t="shared" si="2966"/>
        <v>2.2060213359</v>
      </c>
      <c r="FO1318" s="649">
        <f t="shared" si="2967"/>
        <v>0</v>
      </c>
      <c r="FP1318" s="649">
        <f t="shared" si="2968"/>
        <v>0</v>
      </c>
      <c r="FQ1318" s="649">
        <f t="shared" si="2969"/>
        <v>0</v>
      </c>
      <c r="FR1318" s="98">
        <f t="shared" si="2727"/>
        <v>4307.12</v>
      </c>
      <c r="FS1318" s="98">
        <f t="shared" si="2727"/>
        <v>4444.45</v>
      </c>
      <c r="FT1318" s="98">
        <f t="shared" si="2727"/>
        <v>4632.6400000000003</v>
      </c>
      <c r="FU1318" s="98">
        <f t="shared" si="2728"/>
        <v>0</v>
      </c>
      <c r="FV1318" s="98">
        <f t="shared" si="2728"/>
        <v>0</v>
      </c>
      <c r="FW1318" s="98">
        <f t="shared" si="2728"/>
        <v>0</v>
      </c>
      <c r="FX1318" s="103"/>
      <c r="FY1318" s="103"/>
      <c r="FZ1318" s="103"/>
      <c r="GA1318" s="98">
        <f t="shared" si="2729"/>
        <v>0</v>
      </c>
      <c r="GB1318" s="98">
        <f t="shared" si="2730"/>
        <v>0</v>
      </c>
      <c r="GC1318" s="98">
        <f t="shared" si="2731"/>
        <v>0</v>
      </c>
      <c r="GD1318" s="98">
        <f t="shared" si="2732"/>
        <v>0</v>
      </c>
      <c r="GE1318" s="98">
        <f t="shared" si="2733"/>
        <v>0</v>
      </c>
      <c r="GF1318" s="98">
        <f t="shared" si="2734"/>
        <v>0</v>
      </c>
      <c r="GG1318" s="649">
        <f t="shared" si="2970"/>
        <v>6.2499966676999996</v>
      </c>
      <c r="GH1318" s="649">
        <f t="shared" si="2971"/>
        <v>6.4491489153000003</v>
      </c>
      <c r="GI1318" s="649">
        <f t="shared" si="2972"/>
        <v>6.7224125091999998</v>
      </c>
      <c r="GJ1318" s="649">
        <f t="shared" si="2973"/>
        <v>0</v>
      </c>
      <c r="GK1318" s="649">
        <f t="shared" si="2974"/>
        <v>0</v>
      </c>
      <c r="GL1318" s="649">
        <f t="shared" si="2975"/>
        <v>0</v>
      </c>
      <c r="GM1318" s="98">
        <f t="shared" si="2735"/>
        <v>0</v>
      </c>
      <c r="GN1318" s="98">
        <f t="shared" si="2735"/>
        <v>0</v>
      </c>
      <c r="GO1318" s="98">
        <f t="shared" si="2735"/>
        <v>0</v>
      </c>
      <c r="GP1318" s="98">
        <f t="shared" si="2736"/>
        <v>0</v>
      </c>
      <c r="GQ1318" s="98">
        <f t="shared" si="2736"/>
        <v>0</v>
      </c>
      <c r="GR1318" s="98">
        <f t="shared" si="2736"/>
        <v>0</v>
      </c>
      <c r="GS1318" s="103">
        <v>14648</v>
      </c>
      <c r="GT1318" s="103">
        <v>14648</v>
      </c>
      <c r="GU1318" s="103">
        <v>14648</v>
      </c>
      <c r="GV1318" s="98">
        <f t="shared" si="2737"/>
        <v>50242.64</v>
      </c>
      <c r="GW1318" s="98">
        <f t="shared" si="2738"/>
        <v>51853.919999999998</v>
      </c>
      <c r="GX1318" s="98">
        <f t="shared" si="2739"/>
        <v>54051.12</v>
      </c>
      <c r="GY1318" s="98">
        <f t="shared" si="2740"/>
        <v>0</v>
      </c>
      <c r="GZ1318" s="98">
        <f t="shared" si="2741"/>
        <v>0</v>
      </c>
      <c r="HA1318" s="98">
        <f t="shared" si="2742"/>
        <v>0</v>
      </c>
      <c r="HB1318" s="649">
        <f t="shared" si="2976"/>
        <v>6.0144729655000004</v>
      </c>
      <c r="HC1318" s="649">
        <f t="shared" si="2977"/>
        <v>6.2056253415000002</v>
      </c>
      <c r="HD1318" s="649">
        <f t="shared" si="2978"/>
        <v>6.4582195522000001</v>
      </c>
      <c r="HE1318" s="649">
        <f t="shared" si="2979"/>
        <v>0</v>
      </c>
      <c r="HF1318" s="649">
        <f t="shared" si="2980"/>
        <v>0</v>
      </c>
      <c r="HG1318" s="649">
        <f t="shared" si="2981"/>
        <v>0</v>
      </c>
      <c r="HH1318" s="98">
        <f t="shared" si="2743"/>
        <v>88100</v>
      </c>
      <c r="HI1318" s="98">
        <f t="shared" si="2743"/>
        <v>90900</v>
      </c>
      <c r="HJ1318" s="98">
        <f t="shared" si="2743"/>
        <v>94600</v>
      </c>
      <c r="HK1318" s="98">
        <f t="shared" si="2744"/>
        <v>0</v>
      </c>
      <c r="HL1318" s="98">
        <f t="shared" si="2744"/>
        <v>0</v>
      </c>
      <c r="HM1318" s="98">
        <f t="shared" si="2744"/>
        <v>0</v>
      </c>
      <c r="HN1318" s="103"/>
      <c r="HO1318" s="103"/>
      <c r="HP1318" s="103"/>
      <c r="HQ1318" s="98">
        <f t="shared" si="2745"/>
        <v>0</v>
      </c>
      <c r="HR1318" s="98">
        <f t="shared" si="2746"/>
        <v>0</v>
      </c>
      <c r="HS1318" s="98">
        <f t="shared" si="2747"/>
        <v>0</v>
      </c>
      <c r="HT1318" s="98">
        <f t="shared" si="2748"/>
        <v>0</v>
      </c>
      <c r="HU1318" s="98">
        <f t="shared" si="2749"/>
        <v>0</v>
      </c>
      <c r="HV1318" s="98">
        <f t="shared" si="2750"/>
        <v>0</v>
      </c>
      <c r="HW1318" s="649">
        <f t="shared" si="2982"/>
        <v>0</v>
      </c>
      <c r="HX1318" s="649">
        <f t="shared" si="2983"/>
        <v>0</v>
      </c>
      <c r="HY1318" s="649">
        <f t="shared" si="2984"/>
        <v>0</v>
      </c>
      <c r="HZ1318" s="649">
        <f t="shared" si="2985"/>
        <v>0</v>
      </c>
      <c r="IA1318" s="649">
        <f t="shared" si="2986"/>
        <v>0</v>
      </c>
      <c r="IB1318" s="649">
        <f t="shared" si="2987"/>
        <v>0</v>
      </c>
      <c r="IC1318" s="98">
        <f t="shared" si="2751"/>
        <v>0</v>
      </c>
      <c r="ID1318" s="98">
        <f t="shared" si="2751"/>
        <v>0</v>
      </c>
      <c r="IE1318" s="98">
        <f t="shared" si="2751"/>
        <v>0</v>
      </c>
      <c r="IF1318" s="98">
        <f t="shared" si="2752"/>
        <v>0</v>
      </c>
      <c r="IG1318" s="98">
        <f t="shared" si="2752"/>
        <v>0</v>
      </c>
      <c r="IH1318" s="98">
        <f t="shared" si="2752"/>
        <v>0</v>
      </c>
      <c r="II1318" s="103">
        <v>14963</v>
      </c>
      <c r="IJ1318" s="103">
        <v>14963</v>
      </c>
      <c r="IK1318" s="103">
        <v>14963</v>
      </c>
      <c r="IL1318" s="98">
        <f t="shared" si="2753"/>
        <v>51323.09</v>
      </c>
      <c r="IM1318" s="98">
        <f t="shared" si="2754"/>
        <v>52969.02</v>
      </c>
      <c r="IN1318" s="98">
        <f t="shared" si="2755"/>
        <v>55213.47</v>
      </c>
      <c r="IO1318" s="98">
        <f t="shared" si="2756"/>
        <v>0</v>
      </c>
      <c r="IP1318" s="98">
        <f t="shared" si="2757"/>
        <v>0</v>
      </c>
      <c r="IQ1318" s="98">
        <f t="shared" si="2758"/>
        <v>0</v>
      </c>
      <c r="IR1318" s="649">
        <f t="shared" si="2988"/>
        <v>3.6147914709000002</v>
      </c>
      <c r="IS1318" s="649">
        <f t="shared" si="2989"/>
        <v>3.7286928776999999</v>
      </c>
      <c r="IT1318" s="649">
        <f t="shared" si="2990"/>
        <v>3.8839812191999998</v>
      </c>
      <c r="IU1318" s="649">
        <f t="shared" si="2991"/>
        <v>0</v>
      </c>
      <c r="IV1318" s="649">
        <f t="shared" si="2992"/>
        <v>0</v>
      </c>
      <c r="IW1318" s="649">
        <f t="shared" si="2993"/>
        <v>0</v>
      </c>
      <c r="IX1318" s="98">
        <f t="shared" si="2759"/>
        <v>54088.12</v>
      </c>
      <c r="IY1318" s="98">
        <f t="shared" si="2759"/>
        <v>55792.43</v>
      </c>
      <c r="IZ1318" s="98">
        <f t="shared" si="2759"/>
        <v>58116.01</v>
      </c>
      <c r="JA1318" s="98">
        <f t="shared" si="2760"/>
        <v>0</v>
      </c>
      <c r="JB1318" s="98">
        <f t="shared" si="2760"/>
        <v>0</v>
      </c>
      <c r="JC1318" s="98">
        <f t="shared" si="2760"/>
        <v>0</v>
      </c>
      <c r="JD1318" s="103">
        <v>42525</v>
      </c>
      <c r="JE1318" s="103">
        <v>42525</v>
      </c>
      <c r="JF1318" s="103">
        <v>42525</v>
      </c>
      <c r="JG1318" s="98">
        <f t="shared" si="2761"/>
        <v>145860.75</v>
      </c>
      <c r="JH1318" s="98">
        <f t="shared" si="2762"/>
        <v>150538.5</v>
      </c>
      <c r="JI1318" s="98">
        <f t="shared" si="2763"/>
        <v>156917.25</v>
      </c>
      <c r="JJ1318" s="98">
        <f t="shared" si="2764"/>
        <v>0</v>
      </c>
      <c r="JK1318" s="98">
        <f t="shared" si="2765"/>
        <v>0</v>
      </c>
      <c r="JL1318" s="98">
        <f t="shared" si="2766"/>
        <v>0</v>
      </c>
      <c r="JM1318" s="649">
        <f t="shared" si="2994"/>
        <v>1.6084656084</v>
      </c>
      <c r="JN1318" s="649">
        <f t="shared" si="2995"/>
        <v>1.6601998822999999</v>
      </c>
      <c r="JO1318" s="649">
        <f t="shared" si="2996"/>
        <v>1.726043504</v>
      </c>
      <c r="JP1318" s="649">
        <f t="shared" si="2997"/>
        <v>0</v>
      </c>
      <c r="JQ1318" s="649">
        <f t="shared" si="2998"/>
        <v>0</v>
      </c>
      <c r="JR1318" s="649">
        <f t="shared" si="2999"/>
        <v>0</v>
      </c>
      <c r="JS1318" s="98">
        <f t="shared" si="2767"/>
        <v>68400</v>
      </c>
      <c r="JT1318" s="98">
        <f t="shared" si="2767"/>
        <v>70600</v>
      </c>
      <c r="JU1318" s="98">
        <f t="shared" si="2767"/>
        <v>73400</v>
      </c>
      <c r="JV1318" s="98">
        <f t="shared" si="2768"/>
        <v>0</v>
      </c>
      <c r="JW1318" s="98">
        <f t="shared" si="2768"/>
        <v>0</v>
      </c>
      <c r="JX1318" s="98">
        <f t="shared" si="2768"/>
        <v>0</v>
      </c>
      <c r="JY1318" s="103">
        <v>5280</v>
      </c>
      <c r="JZ1318" s="103">
        <v>5280</v>
      </c>
      <c r="KA1318" s="103">
        <v>5280</v>
      </c>
      <c r="KB1318" s="98">
        <f t="shared" si="2769"/>
        <v>18110.400000000001</v>
      </c>
      <c r="KC1318" s="98">
        <f t="shared" si="2770"/>
        <v>18691.2</v>
      </c>
      <c r="KD1318" s="98">
        <f t="shared" si="2771"/>
        <v>19483.2</v>
      </c>
      <c r="KE1318" s="98">
        <f t="shared" si="2772"/>
        <v>0</v>
      </c>
      <c r="KF1318" s="98">
        <f t="shared" si="2773"/>
        <v>0</v>
      </c>
      <c r="KG1318" s="98">
        <f t="shared" si="2774"/>
        <v>0</v>
      </c>
      <c r="KH1318" s="649">
        <f t="shared" si="3000"/>
        <v>16.854469574500001</v>
      </c>
      <c r="KI1318" s="649">
        <f t="shared" si="3001"/>
        <v>17.3961445439</v>
      </c>
      <c r="KJ1318" s="649">
        <f t="shared" si="3002"/>
        <v>18.111099723399999</v>
      </c>
      <c r="KK1318" s="649">
        <f t="shared" si="3003"/>
        <v>0</v>
      </c>
      <c r="KL1318" s="649">
        <f t="shared" si="3004"/>
        <v>0</v>
      </c>
      <c r="KM1318" s="649">
        <f t="shared" si="3005"/>
        <v>0</v>
      </c>
      <c r="KN1318" s="98">
        <f t="shared" si="2775"/>
        <v>88991.6</v>
      </c>
      <c r="KO1318" s="98">
        <f t="shared" si="2775"/>
        <v>91851.64</v>
      </c>
      <c r="KP1318" s="98">
        <f t="shared" si="2775"/>
        <v>95626.61</v>
      </c>
      <c r="KQ1318" s="98">
        <f t="shared" si="2776"/>
        <v>0</v>
      </c>
      <c r="KR1318" s="98">
        <f t="shared" si="2776"/>
        <v>0</v>
      </c>
      <c r="KS1318" s="98">
        <f t="shared" si="2776"/>
        <v>0</v>
      </c>
      <c r="KT1318" s="103"/>
      <c r="KU1318" s="103"/>
      <c r="KV1318" s="103"/>
      <c r="KW1318" s="98">
        <f t="shared" si="2777"/>
        <v>0</v>
      </c>
      <c r="KX1318" s="98">
        <f t="shared" si="2778"/>
        <v>0</v>
      </c>
      <c r="KY1318" s="98">
        <f t="shared" si="2779"/>
        <v>0</v>
      </c>
      <c r="KZ1318" s="98">
        <f t="shared" si="2780"/>
        <v>0</v>
      </c>
      <c r="LA1318" s="98">
        <f t="shared" si="2781"/>
        <v>0</v>
      </c>
      <c r="LB1318" s="98">
        <f t="shared" si="2782"/>
        <v>0</v>
      </c>
      <c r="LC1318" s="649">
        <f t="shared" si="3006"/>
        <v>0</v>
      </c>
      <c r="LD1318" s="649">
        <f t="shared" si="3007"/>
        <v>0</v>
      </c>
      <c r="LE1318" s="649">
        <f t="shared" si="3008"/>
        <v>0</v>
      </c>
      <c r="LF1318" s="649">
        <f t="shared" si="3009"/>
        <v>0</v>
      </c>
      <c r="LG1318" s="649">
        <f t="shared" si="3010"/>
        <v>0</v>
      </c>
      <c r="LH1318" s="649">
        <f t="shared" si="3011"/>
        <v>0</v>
      </c>
      <c r="LI1318" s="98">
        <f t="shared" si="2783"/>
        <v>0</v>
      </c>
      <c r="LJ1318" s="98">
        <f t="shared" si="2783"/>
        <v>0</v>
      </c>
      <c r="LK1318" s="98">
        <f t="shared" si="2783"/>
        <v>0</v>
      </c>
      <c r="LL1318" s="98">
        <f t="shared" si="2784"/>
        <v>0</v>
      </c>
      <c r="LM1318" s="98">
        <f t="shared" si="2784"/>
        <v>0</v>
      </c>
      <c r="LN1318" s="98">
        <f t="shared" si="2784"/>
        <v>0</v>
      </c>
      <c r="LO1318" s="103">
        <v>24024</v>
      </c>
      <c r="LP1318" s="103">
        <v>24024</v>
      </c>
      <c r="LQ1318" s="103">
        <v>24024</v>
      </c>
      <c r="LR1318" s="98">
        <f t="shared" si="2785"/>
        <v>82402.320000000007</v>
      </c>
      <c r="LS1318" s="98">
        <f t="shared" si="2786"/>
        <v>85044.96</v>
      </c>
      <c r="LT1318" s="98">
        <f t="shared" si="2787"/>
        <v>88648.56</v>
      </c>
      <c r="LU1318" s="98">
        <f t="shared" si="2788"/>
        <v>0</v>
      </c>
      <c r="LV1318" s="98">
        <f t="shared" si="2789"/>
        <v>0</v>
      </c>
      <c r="LW1318" s="98">
        <f t="shared" si="2790"/>
        <v>0</v>
      </c>
      <c r="LX1318" s="649">
        <f t="shared" si="3012"/>
        <v>6.3852813851999999</v>
      </c>
      <c r="LY1318" s="649">
        <f t="shared" si="3013"/>
        <v>6.5934065933000001</v>
      </c>
      <c r="LZ1318" s="649">
        <f t="shared" si="3014"/>
        <v>6.8556443558</v>
      </c>
      <c r="MA1318" s="649">
        <f t="shared" si="3015"/>
        <v>0</v>
      </c>
      <c r="MB1318" s="649">
        <f t="shared" si="3016"/>
        <v>0</v>
      </c>
      <c r="MC1318" s="649">
        <f t="shared" si="3017"/>
        <v>0</v>
      </c>
      <c r="MD1318" s="98">
        <f t="shared" si="2791"/>
        <v>153400</v>
      </c>
      <c r="ME1318" s="98">
        <f t="shared" si="2791"/>
        <v>158400</v>
      </c>
      <c r="MF1318" s="98">
        <f t="shared" si="2791"/>
        <v>164700</v>
      </c>
      <c r="MG1318" s="98">
        <f t="shared" si="2792"/>
        <v>0</v>
      </c>
      <c r="MH1318" s="98">
        <f t="shared" si="2792"/>
        <v>0</v>
      </c>
      <c r="MI1318" s="98">
        <f t="shared" si="2792"/>
        <v>0</v>
      </c>
      <c r="MJ1318" s="103">
        <v>42840</v>
      </c>
      <c r="MK1318" s="103">
        <v>42840</v>
      </c>
      <c r="ML1318" s="103">
        <v>42840</v>
      </c>
      <c r="MM1318" s="98">
        <f t="shared" si="2793"/>
        <v>146941.20000000001</v>
      </c>
      <c r="MN1318" s="98">
        <f t="shared" si="2794"/>
        <v>151653.6</v>
      </c>
      <c r="MO1318" s="98">
        <f t="shared" si="2795"/>
        <v>158079.6</v>
      </c>
      <c r="MP1318" s="98">
        <f t="shared" si="2796"/>
        <v>0</v>
      </c>
      <c r="MQ1318" s="98">
        <f t="shared" si="2797"/>
        <v>0</v>
      </c>
      <c r="MR1318" s="98">
        <f t="shared" si="2798"/>
        <v>0</v>
      </c>
      <c r="MS1318" s="649">
        <f t="shared" si="3018"/>
        <v>2.4112978526000002</v>
      </c>
      <c r="MT1318" s="649">
        <f t="shared" si="3019"/>
        <v>2.4883286647</v>
      </c>
      <c r="MU1318" s="649">
        <f t="shared" si="3020"/>
        <v>2.5887021473999998</v>
      </c>
      <c r="MV1318" s="649">
        <f t="shared" si="3021"/>
        <v>0</v>
      </c>
      <c r="MW1318" s="649">
        <f t="shared" si="3022"/>
        <v>0</v>
      </c>
      <c r="MX1318" s="649">
        <f t="shared" si="3023"/>
        <v>0</v>
      </c>
      <c r="MY1318" s="98">
        <f t="shared" si="2799"/>
        <v>103300</v>
      </c>
      <c r="MZ1318" s="98">
        <f t="shared" si="2799"/>
        <v>106600</v>
      </c>
      <c r="NA1318" s="98">
        <f t="shared" si="2799"/>
        <v>110900</v>
      </c>
      <c r="NB1318" s="98">
        <f t="shared" si="2800"/>
        <v>0</v>
      </c>
      <c r="NC1318" s="98">
        <f t="shared" si="2800"/>
        <v>0</v>
      </c>
      <c r="ND1318" s="98">
        <f t="shared" si="2800"/>
        <v>0</v>
      </c>
      <c r="NE1318" s="103"/>
      <c r="NF1318" s="103"/>
      <c r="NG1318" s="103"/>
      <c r="NH1318" s="98">
        <f t="shared" si="2801"/>
        <v>0</v>
      </c>
      <c r="NI1318" s="98">
        <f t="shared" si="2802"/>
        <v>0</v>
      </c>
      <c r="NJ1318" s="98">
        <f t="shared" si="2803"/>
        <v>0</v>
      </c>
      <c r="NK1318" s="98">
        <f t="shared" si="2804"/>
        <v>0</v>
      </c>
      <c r="NL1318" s="98">
        <f t="shared" si="2805"/>
        <v>0</v>
      </c>
      <c r="NM1318" s="98">
        <f t="shared" si="2806"/>
        <v>0</v>
      </c>
      <c r="NN1318" s="649">
        <f t="shared" si="3024"/>
        <v>0</v>
      </c>
      <c r="NO1318" s="649">
        <f t="shared" si="3025"/>
        <v>0</v>
      </c>
      <c r="NP1318" s="649">
        <f t="shared" si="3026"/>
        <v>0</v>
      </c>
      <c r="NQ1318" s="649">
        <f t="shared" si="3027"/>
        <v>0</v>
      </c>
      <c r="NR1318" s="649">
        <f t="shared" si="3028"/>
        <v>0</v>
      </c>
      <c r="NS1318" s="649">
        <f t="shared" si="3029"/>
        <v>0</v>
      </c>
      <c r="NT1318" s="98">
        <f t="shared" si="2807"/>
        <v>0</v>
      </c>
      <c r="NU1318" s="98">
        <f t="shared" si="2807"/>
        <v>0</v>
      </c>
      <c r="NV1318" s="98">
        <f t="shared" si="2807"/>
        <v>0</v>
      </c>
      <c r="NW1318" s="98">
        <f t="shared" si="2808"/>
        <v>0</v>
      </c>
      <c r="NX1318" s="98">
        <f t="shared" si="2808"/>
        <v>0</v>
      </c>
      <c r="NY1318" s="98">
        <f t="shared" si="2808"/>
        <v>0</v>
      </c>
      <c r="NZ1318" s="103">
        <v>8820</v>
      </c>
      <c r="OA1318" s="103">
        <v>8820</v>
      </c>
      <c r="OB1318" s="103">
        <v>8820</v>
      </c>
      <c r="OC1318" s="98">
        <f t="shared" si="2809"/>
        <v>30252.6</v>
      </c>
      <c r="OD1318" s="98">
        <f t="shared" si="2810"/>
        <v>31222.799999999999</v>
      </c>
      <c r="OE1318" s="98">
        <f t="shared" si="2811"/>
        <v>32545.8</v>
      </c>
      <c r="OF1318" s="98">
        <f t="shared" si="2812"/>
        <v>0</v>
      </c>
      <c r="OG1318" s="98">
        <f t="shared" si="2813"/>
        <v>0</v>
      </c>
      <c r="OH1318" s="98">
        <f t="shared" si="2814"/>
        <v>0</v>
      </c>
      <c r="OI1318" s="649">
        <f t="shared" si="3030"/>
        <v>11.8445315979</v>
      </c>
      <c r="OJ1318" s="649">
        <f t="shared" si="3031"/>
        <v>12.223801454</v>
      </c>
      <c r="OK1318" s="649">
        <f t="shared" si="3032"/>
        <v>12.724731634399999</v>
      </c>
      <c r="OL1318" s="649">
        <f t="shared" si="3033"/>
        <v>0</v>
      </c>
      <c r="OM1318" s="649">
        <f t="shared" si="3034"/>
        <v>0</v>
      </c>
      <c r="ON1318" s="649">
        <f t="shared" si="3035"/>
        <v>0</v>
      </c>
      <c r="OO1318" s="98">
        <f t="shared" si="2815"/>
        <v>104468.77</v>
      </c>
      <c r="OP1318" s="98">
        <f t="shared" si="2815"/>
        <v>107813.93</v>
      </c>
      <c r="OQ1318" s="98">
        <f t="shared" si="2815"/>
        <v>112232.13</v>
      </c>
      <c r="OR1318" s="98">
        <f t="shared" si="2816"/>
        <v>0</v>
      </c>
      <c r="OS1318" s="98">
        <f t="shared" si="2816"/>
        <v>0</v>
      </c>
      <c r="OT1318" s="98">
        <f t="shared" si="2816"/>
        <v>0</v>
      </c>
      <c r="OU1318" s="103"/>
      <c r="OV1318" s="103"/>
      <c r="OW1318" s="103"/>
      <c r="OX1318" s="98">
        <f t="shared" si="2817"/>
        <v>0</v>
      </c>
      <c r="OY1318" s="98">
        <f t="shared" si="2818"/>
        <v>0</v>
      </c>
      <c r="OZ1318" s="98">
        <f t="shared" si="2819"/>
        <v>0</v>
      </c>
      <c r="PA1318" s="98">
        <f t="shared" si="2820"/>
        <v>0</v>
      </c>
      <c r="PB1318" s="98">
        <f t="shared" si="2821"/>
        <v>0</v>
      </c>
      <c r="PC1318" s="98">
        <f t="shared" si="2822"/>
        <v>0</v>
      </c>
      <c r="PD1318" s="649">
        <f t="shared" si="3036"/>
        <v>0</v>
      </c>
      <c r="PE1318" s="649">
        <f t="shared" si="3037"/>
        <v>0</v>
      </c>
      <c r="PF1318" s="649">
        <f t="shared" si="3038"/>
        <v>0</v>
      </c>
      <c r="PG1318" s="649">
        <f t="shared" si="3039"/>
        <v>0</v>
      </c>
      <c r="PH1318" s="649">
        <f t="shared" si="3040"/>
        <v>0</v>
      </c>
      <c r="PI1318" s="649">
        <f t="shared" si="3041"/>
        <v>0</v>
      </c>
      <c r="PJ1318" s="98">
        <f t="shared" si="2823"/>
        <v>0</v>
      </c>
      <c r="PK1318" s="98">
        <f t="shared" si="2823"/>
        <v>0</v>
      </c>
      <c r="PL1318" s="98">
        <f t="shared" si="2823"/>
        <v>0</v>
      </c>
      <c r="PM1318" s="98">
        <f t="shared" si="2824"/>
        <v>0</v>
      </c>
      <c r="PN1318" s="98">
        <f t="shared" si="2824"/>
        <v>0</v>
      </c>
      <c r="PO1318" s="98">
        <f t="shared" si="2824"/>
        <v>0</v>
      </c>
      <c r="PP1318" s="103">
        <v>100643</v>
      </c>
      <c r="PQ1318" s="103">
        <v>100643</v>
      </c>
      <c r="PR1318" s="103">
        <v>100643</v>
      </c>
      <c r="PS1318" s="98">
        <f t="shared" si="2825"/>
        <v>345205.49</v>
      </c>
      <c r="PT1318" s="98">
        <f t="shared" si="2826"/>
        <v>356276.22</v>
      </c>
      <c r="PU1318" s="98">
        <f t="shared" si="2827"/>
        <v>371372.67</v>
      </c>
      <c r="PV1318" s="98">
        <f t="shared" si="2828"/>
        <v>0</v>
      </c>
      <c r="PW1318" s="98">
        <f t="shared" si="2829"/>
        <v>0</v>
      </c>
      <c r="PX1318" s="98">
        <f t="shared" si="2830"/>
        <v>0</v>
      </c>
      <c r="PY1318" s="649">
        <f t="shared" si="3042"/>
        <v>2.5500864560999998</v>
      </c>
      <c r="PZ1318" s="649">
        <f t="shared" si="3043"/>
        <v>2.6319057115</v>
      </c>
      <c r="QA1318" s="649">
        <f t="shared" si="3044"/>
        <v>2.7391061622000001</v>
      </c>
      <c r="QB1318" s="649">
        <f t="shared" si="3045"/>
        <v>0</v>
      </c>
      <c r="QC1318" s="649">
        <f t="shared" si="3046"/>
        <v>0</v>
      </c>
      <c r="QD1318" s="649">
        <f t="shared" si="3047"/>
        <v>0</v>
      </c>
      <c r="QE1318" s="98">
        <f t="shared" si="2831"/>
        <v>256648.35</v>
      </c>
      <c r="QF1318" s="98">
        <f t="shared" si="2831"/>
        <v>264882.89</v>
      </c>
      <c r="QG1318" s="98">
        <f t="shared" si="2831"/>
        <v>275671.86</v>
      </c>
      <c r="QH1318" s="98">
        <f t="shared" si="2832"/>
        <v>0</v>
      </c>
      <c r="QI1318" s="98">
        <f t="shared" si="2832"/>
        <v>0</v>
      </c>
      <c r="QJ1318" s="98">
        <f t="shared" si="2832"/>
        <v>0</v>
      </c>
      <c r="QK1318" s="103">
        <v>38475</v>
      </c>
      <c r="QL1318" s="103">
        <v>38475</v>
      </c>
      <c r="QM1318" s="103">
        <v>38475</v>
      </c>
      <c r="QN1318" s="98">
        <f t="shared" si="2833"/>
        <v>131969.25</v>
      </c>
      <c r="QO1318" s="98">
        <f t="shared" si="2834"/>
        <v>136201.5</v>
      </c>
      <c r="QP1318" s="98">
        <f t="shared" si="2835"/>
        <v>141972.75</v>
      </c>
      <c r="QQ1318" s="98">
        <f t="shared" si="2836"/>
        <v>0</v>
      </c>
      <c r="QR1318" s="98">
        <f t="shared" si="2837"/>
        <v>0</v>
      </c>
      <c r="QS1318" s="98">
        <f t="shared" si="2838"/>
        <v>0</v>
      </c>
      <c r="QT1318" s="649">
        <f t="shared" si="3048"/>
        <v>2.9603638727999999</v>
      </c>
      <c r="QU1318" s="649">
        <f t="shared" si="3049"/>
        <v>3.0565302142999999</v>
      </c>
      <c r="QV1318" s="649">
        <f t="shared" si="3050"/>
        <v>3.1786874592999999</v>
      </c>
      <c r="QW1318" s="649">
        <f t="shared" si="3051"/>
        <v>0</v>
      </c>
      <c r="QX1318" s="649">
        <f t="shared" si="3052"/>
        <v>0</v>
      </c>
      <c r="QY1318" s="649">
        <f t="shared" si="3053"/>
        <v>0</v>
      </c>
      <c r="QZ1318" s="98">
        <f t="shared" si="2839"/>
        <v>113900</v>
      </c>
      <c r="RA1318" s="98">
        <f t="shared" si="2839"/>
        <v>117600</v>
      </c>
      <c r="RB1318" s="98">
        <f t="shared" si="2839"/>
        <v>122300</v>
      </c>
      <c r="RC1318" s="98">
        <f t="shared" si="2840"/>
        <v>0</v>
      </c>
      <c r="RD1318" s="98">
        <f t="shared" si="2840"/>
        <v>0</v>
      </c>
      <c r="RE1318" s="98">
        <f t="shared" si="2840"/>
        <v>0</v>
      </c>
      <c r="RF1318" s="103">
        <v>42998</v>
      </c>
      <c r="RG1318" s="103">
        <v>42998</v>
      </c>
      <c r="RH1318" s="103">
        <v>42998</v>
      </c>
      <c r="RI1318" s="98">
        <f t="shared" si="2841"/>
        <v>147483.14000000001</v>
      </c>
      <c r="RJ1318" s="98">
        <f t="shared" si="2842"/>
        <v>152212.92000000001</v>
      </c>
      <c r="RK1318" s="98">
        <f t="shared" si="2843"/>
        <v>158662.62</v>
      </c>
      <c r="RL1318" s="98">
        <f t="shared" si="2844"/>
        <v>0</v>
      </c>
      <c r="RM1318" s="98">
        <f t="shared" si="2845"/>
        <v>0</v>
      </c>
      <c r="RN1318" s="98">
        <f t="shared" si="2846"/>
        <v>0</v>
      </c>
      <c r="RO1318" s="649">
        <f t="shared" si="3054"/>
        <v>6.3460268846999996</v>
      </c>
      <c r="RP1318" s="649">
        <f t="shared" si="3055"/>
        <v>6.5493518137000004</v>
      </c>
      <c r="RQ1318" s="649">
        <f t="shared" si="3056"/>
        <v>6.8185458688000002</v>
      </c>
      <c r="RR1318" s="649">
        <f t="shared" si="3057"/>
        <v>0</v>
      </c>
      <c r="RS1318" s="649">
        <f t="shared" si="3058"/>
        <v>0</v>
      </c>
      <c r="RT1318" s="649">
        <f t="shared" si="3059"/>
        <v>0</v>
      </c>
      <c r="RU1318" s="98">
        <f t="shared" si="2847"/>
        <v>272866.46000000002</v>
      </c>
      <c r="RV1318" s="98">
        <f t="shared" si="2847"/>
        <v>281609.03000000003</v>
      </c>
      <c r="RW1318" s="98">
        <f t="shared" si="2847"/>
        <v>293183.84000000003</v>
      </c>
      <c r="RX1318" s="98">
        <f t="shared" si="2848"/>
        <v>0</v>
      </c>
      <c r="RY1318" s="98">
        <f t="shared" si="2848"/>
        <v>0</v>
      </c>
      <c r="RZ1318" s="98">
        <f t="shared" si="2848"/>
        <v>0</v>
      </c>
      <c r="SA1318" s="103">
        <v>4095</v>
      </c>
      <c r="SB1318" s="103">
        <v>4095</v>
      </c>
      <c r="SC1318" s="103">
        <v>4095</v>
      </c>
      <c r="SD1318" s="98">
        <f t="shared" si="2849"/>
        <v>14045.85</v>
      </c>
      <c r="SE1318" s="98">
        <f t="shared" si="2850"/>
        <v>14496.3</v>
      </c>
      <c r="SF1318" s="98">
        <f t="shared" si="2851"/>
        <v>15110.55</v>
      </c>
      <c r="SG1318" s="98">
        <f t="shared" si="2852"/>
        <v>0</v>
      </c>
      <c r="SH1318" s="98">
        <f t="shared" si="2853"/>
        <v>0</v>
      </c>
      <c r="SI1318" s="98">
        <f t="shared" si="2854"/>
        <v>0</v>
      </c>
      <c r="SJ1318" s="649">
        <f t="shared" si="3060"/>
        <v>6.4372105569000002</v>
      </c>
      <c r="SK1318" s="649">
        <f t="shared" si="3061"/>
        <v>6.6425923813000001</v>
      </c>
      <c r="SL1318" s="649">
        <f t="shared" si="3062"/>
        <v>6.9259360684000004</v>
      </c>
      <c r="SM1318" s="649">
        <f t="shared" si="3063"/>
        <v>0</v>
      </c>
      <c r="SN1318" s="649">
        <f t="shared" si="3064"/>
        <v>0</v>
      </c>
      <c r="SO1318" s="649">
        <f t="shared" si="3065"/>
        <v>0</v>
      </c>
      <c r="SP1318" s="98">
        <f t="shared" si="2855"/>
        <v>26360.38</v>
      </c>
      <c r="SQ1318" s="98">
        <f t="shared" si="2855"/>
        <v>27201.42</v>
      </c>
      <c r="SR1318" s="98">
        <f t="shared" si="2855"/>
        <v>28361.71</v>
      </c>
      <c r="SS1318" s="98">
        <f t="shared" si="2856"/>
        <v>0</v>
      </c>
      <c r="ST1318" s="98">
        <f t="shared" si="2856"/>
        <v>0</v>
      </c>
      <c r="SU1318" s="98">
        <f t="shared" si="2856"/>
        <v>0</v>
      </c>
      <c r="SV1318" s="103"/>
      <c r="SW1318" s="103"/>
      <c r="SX1318" s="103"/>
      <c r="SY1318" s="98">
        <f t="shared" si="2857"/>
        <v>0</v>
      </c>
      <c r="SZ1318" s="98">
        <f t="shared" si="2858"/>
        <v>0</v>
      </c>
      <c r="TA1318" s="98">
        <f t="shared" si="2859"/>
        <v>0</v>
      </c>
      <c r="TB1318" s="98">
        <f t="shared" si="2860"/>
        <v>0</v>
      </c>
      <c r="TC1318" s="98">
        <f t="shared" si="2861"/>
        <v>0</v>
      </c>
      <c r="TD1318" s="98">
        <f t="shared" si="2862"/>
        <v>0</v>
      </c>
      <c r="TE1318" s="649">
        <f t="shared" si="3066"/>
        <v>0</v>
      </c>
      <c r="TF1318" s="649">
        <f t="shared" si="3067"/>
        <v>0</v>
      </c>
      <c r="TG1318" s="649">
        <f t="shared" si="3068"/>
        <v>0</v>
      </c>
      <c r="TH1318" s="649">
        <f t="shared" si="3069"/>
        <v>0</v>
      </c>
      <c r="TI1318" s="649">
        <f t="shared" si="3070"/>
        <v>0</v>
      </c>
      <c r="TJ1318" s="649">
        <f t="shared" si="3071"/>
        <v>0</v>
      </c>
      <c r="TK1318" s="98">
        <f t="shared" si="2863"/>
        <v>0</v>
      </c>
      <c r="TL1318" s="98">
        <f t="shared" si="2863"/>
        <v>0</v>
      </c>
      <c r="TM1318" s="98">
        <f t="shared" si="2863"/>
        <v>0</v>
      </c>
      <c r="TN1318" s="98">
        <f t="shared" si="2864"/>
        <v>0</v>
      </c>
      <c r="TO1318" s="98">
        <f t="shared" si="2864"/>
        <v>0</v>
      </c>
      <c r="TP1318" s="98">
        <f t="shared" si="2864"/>
        <v>0</v>
      </c>
      <c r="TQ1318" s="103">
        <f>99225</f>
        <v>99225</v>
      </c>
      <c r="TR1318" s="103">
        <f t="shared" ref="TR1318:TS1318" si="3115">99225</f>
        <v>99225</v>
      </c>
      <c r="TS1318" s="103">
        <f t="shared" si="3115"/>
        <v>99225</v>
      </c>
      <c r="TT1318" s="98">
        <f t="shared" si="2865"/>
        <v>340341.75</v>
      </c>
      <c r="TU1318" s="98">
        <f t="shared" si="2866"/>
        <v>351256.5</v>
      </c>
      <c r="TV1318" s="98">
        <f t="shared" si="2867"/>
        <v>366140.25</v>
      </c>
      <c r="TW1318" s="98">
        <f t="shared" si="2868"/>
        <v>0</v>
      </c>
      <c r="TX1318" s="98">
        <f t="shared" si="2869"/>
        <v>0</v>
      </c>
      <c r="TY1318" s="98">
        <f t="shared" si="2870"/>
        <v>0</v>
      </c>
      <c r="TZ1318" s="649">
        <f t="shared" si="3072"/>
        <v>1.4710983029</v>
      </c>
      <c r="UA1318" s="649">
        <f t="shared" si="3073"/>
        <v>1.5178247905</v>
      </c>
      <c r="UB1318" s="649">
        <f t="shared" si="3074"/>
        <v>1.5796517771</v>
      </c>
      <c r="UC1318" s="649">
        <f t="shared" si="3075"/>
        <v>0</v>
      </c>
      <c r="UD1318" s="649">
        <f t="shared" si="3076"/>
        <v>0</v>
      </c>
      <c r="UE1318" s="649">
        <f t="shared" si="3077"/>
        <v>0</v>
      </c>
      <c r="UF1318" s="98">
        <f t="shared" si="2871"/>
        <v>145969.73000000001</v>
      </c>
      <c r="UG1318" s="98">
        <f t="shared" si="2871"/>
        <v>150606.16</v>
      </c>
      <c r="UH1318" s="98">
        <f t="shared" si="2871"/>
        <v>156740.95000000001</v>
      </c>
      <c r="UI1318" s="98">
        <f t="shared" si="2872"/>
        <v>0</v>
      </c>
      <c r="UJ1318" s="98">
        <f t="shared" si="2872"/>
        <v>0</v>
      </c>
      <c r="UK1318" s="98">
        <f t="shared" si="2872"/>
        <v>0</v>
      </c>
      <c r="UL1318" s="103">
        <v>40576</v>
      </c>
      <c r="UM1318" s="103">
        <v>40576</v>
      </c>
      <c r="UN1318" s="103">
        <v>40576</v>
      </c>
      <c r="UO1318" s="98">
        <f t="shared" si="2873"/>
        <v>139175.67999999999</v>
      </c>
      <c r="UP1318" s="98">
        <f t="shared" si="2874"/>
        <v>143639.04000000001</v>
      </c>
      <c r="UQ1318" s="98">
        <f t="shared" si="2875"/>
        <v>149725.44</v>
      </c>
      <c r="UR1318" s="98">
        <f t="shared" si="2876"/>
        <v>0</v>
      </c>
      <c r="US1318" s="98">
        <f t="shared" si="2877"/>
        <v>0</v>
      </c>
      <c r="UT1318" s="98">
        <f t="shared" si="2878"/>
        <v>0</v>
      </c>
      <c r="UU1318" s="649">
        <f t="shared" si="3078"/>
        <v>1.735860798</v>
      </c>
      <c r="UV1318" s="649">
        <f t="shared" si="3079"/>
        <v>1.7911957985</v>
      </c>
      <c r="UW1318" s="649">
        <f t="shared" si="3080"/>
        <v>1.86573352</v>
      </c>
      <c r="UX1318" s="649">
        <f t="shared" si="3081"/>
        <v>0</v>
      </c>
      <c r="UY1318" s="649">
        <f t="shared" si="3082"/>
        <v>0</v>
      </c>
      <c r="UZ1318" s="649">
        <f t="shared" si="3083"/>
        <v>0</v>
      </c>
      <c r="VA1318" s="98">
        <f t="shared" si="2879"/>
        <v>70434.289999999994</v>
      </c>
      <c r="VB1318" s="98">
        <f t="shared" si="2879"/>
        <v>72679.56</v>
      </c>
      <c r="VC1318" s="98">
        <f t="shared" si="2879"/>
        <v>75704</v>
      </c>
      <c r="VD1318" s="98">
        <f t="shared" si="2880"/>
        <v>0</v>
      </c>
      <c r="VE1318" s="98">
        <f t="shared" si="2880"/>
        <v>0</v>
      </c>
      <c r="VF1318" s="98">
        <f t="shared" si="2880"/>
        <v>0</v>
      </c>
      <c r="VG1318" s="103"/>
      <c r="VH1318" s="103"/>
      <c r="VI1318" s="103"/>
      <c r="VJ1318" s="98">
        <f t="shared" si="2881"/>
        <v>0</v>
      </c>
      <c r="VK1318" s="98">
        <f t="shared" si="2882"/>
        <v>0</v>
      </c>
      <c r="VL1318" s="98">
        <f t="shared" si="2883"/>
        <v>0</v>
      </c>
      <c r="VM1318" s="98">
        <f t="shared" si="2884"/>
        <v>0</v>
      </c>
      <c r="VN1318" s="98">
        <f t="shared" si="2885"/>
        <v>0</v>
      </c>
      <c r="VO1318" s="98">
        <f t="shared" si="2886"/>
        <v>0</v>
      </c>
      <c r="VP1318" s="649">
        <f t="shared" si="3084"/>
        <v>1.6644021738999999</v>
      </c>
      <c r="VQ1318" s="649">
        <f t="shared" si="3085"/>
        <v>1.7198380566</v>
      </c>
      <c r="VR1318" s="649">
        <f t="shared" si="3086"/>
        <v>1.7896508552999999</v>
      </c>
      <c r="VS1318" s="649">
        <f t="shared" si="3087"/>
        <v>0</v>
      </c>
      <c r="VT1318" s="649">
        <f t="shared" si="3088"/>
        <v>0</v>
      </c>
      <c r="VU1318" s="649">
        <f t="shared" si="3089"/>
        <v>0</v>
      </c>
      <c r="VV1318" s="98">
        <f t="shared" si="2887"/>
        <v>0</v>
      </c>
      <c r="VW1318" s="98">
        <f t="shared" si="2887"/>
        <v>0</v>
      </c>
      <c r="VX1318" s="98">
        <f t="shared" si="2887"/>
        <v>0</v>
      </c>
      <c r="VY1318" s="98">
        <f t="shared" si="2888"/>
        <v>0</v>
      </c>
      <c r="VZ1318" s="98">
        <f t="shared" si="2888"/>
        <v>0</v>
      </c>
      <c r="WA1318" s="98">
        <f t="shared" si="2888"/>
        <v>0</v>
      </c>
      <c r="WB1318" s="103"/>
      <c r="WC1318" s="103"/>
      <c r="WD1318" s="103"/>
      <c r="WE1318" s="98">
        <f t="shared" si="2889"/>
        <v>0</v>
      </c>
      <c r="WF1318" s="98">
        <f t="shared" si="2890"/>
        <v>0</v>
      </c>
      <c r="WG1318" s="98">
        <f t="shared" si="2891"/>
        <v>0</v>
      </c>
      <c r="WH1318" s="98">
        <f t="shared" si="2892"/>
        <v>0</v>
      </c>
      <c r="WI1318" s="98">
        <f t="shared" si="2893"/>
        <v>0</v>
      </c>
      <c r="WJ1318" s="98">
        <f t="shared" si="2894"/>
        <v>0</v>
      </c>
      <c r="WK1318" s="649">
        <f t="shared" si="3090"/>
        <v>0</v>
      </c>
      <c r="WL1318" s="649">
        <f t="shared" si="3091"/>
        <v>0</v>
      </c>
      <c r="WM1318" s="649">
        <f t="shared" si="3092"/>
        <v>0</v>
      </c>
      <c r="WN1318" s="649">
        <f t="shared" si="3093"/>
        <v>0</v>
      </c>
      <c r="WO1318" s="649">
        <f t="shared" si="3094"/>
        <v>0</v>
      </c>
      <c r="WP1318" s="649">
        <f t="shared" si="3095"/>
        <v>0</v>
      </c>
      <c r="WQ1318" s="98">
        <f t="shared" si="2895"/>
        <v>0</v>
      </c>
      <c r="WR1318" s="98">
        <f t="shared" si="2895"/>
        <v>0</v>
      </c>
      <c r="WS1318" s="98">
        <f t="shared" si="2895"/>
        <v>0</v>
      </c>
      <c r="WT1318" s="98">
        <f t="shared" si="2896"/>
        <v>0</v>
      </c>
      <c r="WU1318" s="98">
        <f t="shared" si="2896"/>
        <v>0</v>
      </c>
      <c r="WV1318" s="98">
        <f t="shared" si="2896"/>
        <v>0</v>
      </c>
      <c r="WW1318" s="103"/>
      <c r="WX1318" s="103"/>
      <c r="WY1318" s="103"/>
      <c r="WZ1318" s="98">
        <f t="shared" si="2897"/>
        <v>0</v>
      </c>
      <c r="XA1318" s="98">
        <f t="shared" si="2898"/>
        <v>0</v>
      </c>
      <c r="XB1318" s="98">
        <f t="shared" si="2899"/>
        <v>0</v>
      </c>
      <c r="XC1318" s="98">
        <f t="shared" si="2900"/>
        <v>0</v>
      </c>
      <c r="XD1318" s="98">
        <f t="shared" si="2901"/>
        <v>0</v>
      </c>
      <c r="XE1318" s="98">
        <f t="shared" si="2902"/>
        <v>0</v>
      </c>
      <c r="XF1318" s="649">
        <f t="shared" si="3096"/>
        <v>0</v>
      </c>
      <c r="XG1318" s="649">
        <f t="shared" si="3097"/>
        <v>0</v>
      </c>
      <c r="XH1318" s="649">
        <f t="shared" si="3098"/>
        <v>0</v>
      </c>
      <c r="XI1318" s="649">
        <f t="shared" si="3099"/>
        <v>0</v>
      </c>
      <c r="XJ1318" s="649">
        <f t="shared" si="3100"/>
        <v>0</v>
      </c>
      <c r="XK1318" s="649">
        <f t="shared" si="3101"/>
        <v>0</v>
      </c>
      <c r="XL1318" s="98">
        <f t="shared" si="2903"/>
        <v>0</v>
      </c>
      <c r="XM1318" s="98">
        <f t="shared" si="2903"/>
        <v>0</v>
      </c>
      <c r="XN1318" s="98">
        <f t="shared" si="2903"/>
        <v>0</v>
      </c>
      <c r="XO1318" s="98">
        <f t="shared" si="2904"/>
        <v>0</v>
      </c>
      <c r="XP1318" s="98">
        <f t="shared" si="2904"/>
        <v>0</v>
      </c>
      <c r="XQ1318" s="98">
        <f t="shared" si="2904"/>
        <v>0</v>
      </c>
      <c r="XR1318" s="103"/>
      <c r="XS1318" s="103"/>
      <c r="XT1318" s="103"/>
      <c r="XU1318" s="98">
        <f t="shared" si="2905"/>
        <v>0</v>
      </c>
      <c r="XV1318" s="98">
        <f t="shared" si="2906"/>
        <v>0</v>
      </c>
      <c r="XW1318" s="98">
        <f t="shared" si="2907"/>
        <v>0</v>
      </c>
      <c r="XX1318" s="98">
        <f t="shared" si="2908"/>
        <v>0</v>
      </c>
      <c r="XY1318" s="98">
        <f t="shared" si="2909"/>
        <v>0</v>
      </c>
      <c r="XZ1318" s="98">
        <f t="shared" si="2910"/>
        <v>0</v>
      </c>
      <c r="YA1318" s="649">
        <f t="shared" si="3102"/>
        <v>0</v>
      </c>
      <c r="YB1318" s="649">
        <f t="shared" si="3103"/>
        <v>0</v>
      </c>
      <c r="YC1318" s="649">
        <f t="shared" si="3104"/>
        <v>0</v>
      </c>
      <c r="YD1318" s="649">
        <f t="shared" si="3105"/>
        <v>0</v>
      </c>
      <c r="YE1318" s="649">
        <f t="shared" si="3106"/>
        <v>0</v>
      </c>
      <c r="YF1318" s="649">
        <f t="shared" si="3107"/>
        <v>0</v>
      </c>
      <c r="YG1318" s="98">
        <f t="shared" si="2911"/>
        <v>0</v>
      </c>
      <c r="YH1318" s="98">
        <f t="shared" si="2911"/>
        <v>0</v>
      </c>
      <c r="YI1318" s="98">
        <f t="shared" si="2911"/>
        <v>0</v>
      </c>
      <c r="YJ1318" s="98">
        <f t="shared" si="2912"/>
        <v>0</v>
      </c>
      <c r="YK1318" s="98">
        <f t="shared" si="2912"/>
        <v>0</v>
      </c>
      <c r="YL1318" s="98">
        <f t="shared" si="2912"/>
        <v>0</v>
      </c>
      <c r="YM1318" s="146">
        <f t="shared" si="2913"/>
        <v>602470</v>
      </c>
      <c r="YN1318" s="146">
        <f t="shared" si="2913"/>
        <v>602470</v>
      </c>
      <c r="YO1318" s="146">
        <f t="shared" si="2913"/>
        <v>602470</v>
      </c>
      <c r="YP1318" s="98">
        <f t="shared" si="2914"/>
        <v>2066472.1</v>
      </c>
      <c r="YQ1318" s="98">
        <f t="shared" si="2915"/>
        <v>2132743.7999999998</v>
      </c>
      <c r="YR1318" s="98">
        <f t="shared" si="2916"/>
        <v>2223114.2999999998</v>
      </c>
      <c r="YS1318" s="98">
        <f t="shared" si="2917"/>
        <v>0</v>
      </c>
      <c r="YT1318" s="98">
        <f t="shared" si="2918"/>
        <v>0</v>
      </c>
      <c r="YU1318" s="98">
        <f t="shared" si="2919"/>
        <v>0</v>
      </c>
      <c r="YV1318" s="649">
        <f t="shared" si="3108"/>
        <v>3.4320522156000002</v>
      </c>
      <c r="YW1318" s="649">
        <f t="shared" si="3109"/>
        <v>3.541869149</v>
      </c>
      <c r="YX1318" s="649">
        <f t="shared" si="3110"/>
        <v>3.6884311463000001</v>
      </c>
      <c r="YY1318" s="649">
        <f t="shared" si="3111"/>
        <v>0</v>
      </c>
      <c r="YZ1318" s="649">
        <f t="shared" si="3112"/>
        <v>0</v>
      </c>
      <c r="ZA1318" s="649">
        <f t="shared" si="3113"/>
        <v>0</v>
      </c>
      <c r="ZB1318" s="98">
        <f t="shared" si="2920"/>
        <v>2067708.5</v>
      </c>
      <c r="ZC1318" s="98">
        <f t="shared" si="2920"/>
        <v>2133869.91</v>
      </c>
      <c r="ZD1318" s="98">
        <f t="shared" si="2920"/>
        <v>2222169.11</v>
      </c>
      <c r="ZE1318" s="98">
        <f t="shared" si="2921"/>
        <v>0</v>
      </c>
      <c r="ZF1318" s="98">
        <f t="shared" si="2921"/>
        <v>0</v>
      </c>
      <c r="ZG1318" s="98">
        <f t="shared" si="2921"/>
        <v>0</v>
      </c>
    </row>
    <row r="1319" spans="1:683">
      <c r="A1319" s="12" t="s">
        <v>451</v>
      </c>
      <c r="B1319" s="297" t="s">
        <v>757</v>
      </c>
      <c r="C1319" s="5"/>
      <c r="D1319" s="652"/>
      <c r="E1319" s="286"/>
      <c r="F1319" s="111">
        <f t="shared" si="3114"/>
        <v>12.16</v>
      </c>
      <c r="G1319" s="111">
        <f t="shared" si="3114"/>
        <v>12.55</v>
      </c>
      <c r="H1319" s="111">
        <f t="shared" si="3114"/>
        <v>13.06</v>
      </c>
      <c r="I1319" s="98"/>
      <c r="J1319" s="98"/>
      <c r="K1319" s="98"/>
      <c r="L1319" s="103">
        <v>1750</v>
      </c>
      <c r="M1319" s="103">
        <v>1750</v>
      </c>
      <c r="N1319" s="103">
        <v>1750</v>
      </c>
      <c r="O1319" s="98">
        <f t="shared" si="2665"/>
        <v>21280</v>
      </c>
      <c r="P1319" s="98">
        <f t="shared" si="2666"/>
        <v>21962.5</v>
      </c>
      <c r="Q1319" s="98">
        <f t="shared" si="2667"/>
        <v>22855</v>
      </c>
      <c r="R1319" s="98">
        <f t="shared" si="2668"/>
        <v>0</v>
      </c>
      <c r="S1319" s="98">
        <f t="shared" si="2669"/>
        <v>0</v>
      </c>
      <c r="T1319" s="98">
        <f t="shared" si="2670"/>
        <v>0</v>
      </c>
      <c r="U1319" s="649">
        <f t="shared" si="2922"/>
        <v>56.979566032000001</v>
      </c>
      <c r="V1319" s="649">
        <f t="shared" si="2923"/>
        <v>58.803408312099997</v>
      </c>
      <c r="W1319" s="649">
        <f t="shared" si="2924"/>
        <v>61.173052894100003</v>
      </c>
      <c r="X1319" s="649">
        <f t="shared" si="2925"/>
        <v>0</v>
      </c>
      <c r="Y1319" s="649">
        <f t="shared" si="2926"/>
        <v>0</v>
      </c>
      <c r="Z1319" s="649">
        <f t="shared" si="2927"/>
        <v>0</v>
      </c>
      <c r="AA1319" s="98">
        <f t="shared" si="2671"/>
        <v>99714.240000000005</v>
      </c>
      <c r="AB1319" s="98">
        <f t="shared" si="2671"/>
        <v>102905.96</v>
      </c>
      <c r="AC1319" s="98">
        <f t="shared" si="2671"/>
        <v>107052.84</v>
      </c>
      <c r="AD1319" s="98">
        <f t="shared" si="2672"/>
        <v>0</v>
      </c>
      <c r="AE1319" s="98">
        <f t="shared" si="2672"/>
        <v>0</v>
      </c>
      <c r="AF1319" s="98">
        <f t="shared" si="2672"/>
        <v>0</v>
      </c>
      <c r="AG1319" s="103">
        <v>2100</v>
      </c>
      <c r="AH1319" s="103">
        <v>2100</v>
      </c>
      <c r="AI1319" s="103">
        <v>2100</v>
      </c>
      <c r="AJ1319" s="98">
        <f t="shared" si="2673"/>
        <v>25536</v>
      </c>
      <c r="AK1319" s="98">
        <f t="shared" si="2674"/>
        <v>26355</v>
      </c>
      <c r="AL1319" s="98">
        <f t="shared" si="2675"/>
        <v>27426</v>
      </c>
      <c r="AM1319" s="98">
        <f t="shared" si="2676"/>
        <v>0</v>
      </c>
      <c r="AN1319" s="98">
        <f t="shared" si="2677"/>
        <v>0</v>
      </c>
      <c r="AO1319" s="98">
        <f t="shared" si="2678"/>
        <v>0</v>
      </c>
      <c r="AP1319" s="649">
        <f t="shared" si="2928"/>
        <v>22.706823716700001</v>
      </c>
      <c r="AQ1319" s="649">
        <f t="shared" si="2929"/>
        <v>23.431302116299999</v>
      </c>
      <c r="AR1319" s="649">
        <f t="shared" si="2930"/>
        <v>24.380328911300001</v>
      </c>
      <c r="AS1319" s="649">
        <f t="shared" si="2931"/>
        <v>0</v>
      </c>
      <c r="AT1319" s="649">
        <f t="shared" si="2932"/>
        <v>0</v>
      </c>
      <c r="AU1319" s="649">
        <f t="shared" si="2933"/>
        <v>0</v>
      </c>
      <c r="AV1319" s="98">
        <f t="shared" si="2679"/>
        <v>47684.33</v>
      </c>
      <c r="AW1319" s="98">
        <f t="shared" si="2679"/>
        <v>49205.73</v>
      </c>
      <c r="AX1319" s="98">
        <f t="shared" si="2679"/>
        <v>51198.69</v>
      </c>
      <c r="AY1319" s="98">
        <f t="shared" si="2680"/>
        <v>0</v>
      </c>
      <c r="AZ1319" s="98">
        <f t="shared" si="2680"/>
        <v>0</v>
      </c>
      <c r="BA1319" s="98">
        <f t="shared" si="2680"/>
        <v>0</v>
      </c>
      <c r="BB1319" s="103"/>
      <c r="BC1319" s="103"/>
      <c r="BD1319" s="103"/>
      <c r="BE1319" s="98">
        <f t="shared" si="2681"/>
        <v>0</v>
      </c>
      <c r="BF1319" s="98">
        <f t="shared" si="2682"/>
        <v>0</v>
      </c>
      <c r="BG1319" s="98">
        <f t="shared" si="2683"/>
        <v>0</v>
      </c>
      <c r="BH1319" s="98">
        <f t="shared" si="2684"/>
        <v>0</v>
      </c>
      <c r="BI1319" s="98">
        <f t="shared" si="2685"/>
        <v>0</v>
      </c>
      <c r="BJ1319" s="98">
        <f t="shared" si="2686"/>
        <v>0</v>
      </c>
      <c r="BK1319" s="649">
        <f t="shared" si="2934"/>
        <v>8.6355278512999991</v>
      </c>
      <c r="BL1319" s="649">
        <f t="shared" si="2935"/>
        <v>8.9149743574000002</v>
      </c>
      <c r="BM1319" s="649">
        <f t="shared" si="2936"/>
        <v>9.2641589379999996</v>
      </c>
      <c r="BN1319" s="649">
        <f t="shared" si="2937"/>
        <v>0</v>
      </c>
      <c r="BO1319" s="649">
        <f t="shared" si="2938"/>
        <v>0</v>
      </c>
      <c r="BP1319" s="649">
        <f t="shared" si="2939"/>
        <v>0</v>
      </c>
      <c r="BQ1319" s="98">
        <f t="shared" si="2687"/>
        <v>0</v>
      </c>
      <c r="BR1319" s="98">
        <f t="shared" si="2687"/>
        <v>0</v>
      </c>
      <c r="BS1319" s="98">
        <f t="shared" si="2687"/>
        <v>0</v>
      </c>
      <c r="BT1319" s="98">
        <f t="shared" si="2688"/>
        <v>0</v>
      </c>
      <c r="BU1319" s="98">
        <f t="shared" si="2688"/>
        <v>0</v>
      </c>
      <c r="BV1319" s="98">
        <f t="shared" si="2688"/>
        <v>0</v>
      </c>
      <c r="BW1319" s="103"/>
      <c r="BX1319" s="103"/>
      <c r="BY1319" s="103"/>
      <c r="BZ1319" s="98">
        <f t="shared" si="2689"/>
        <v>0</v>
      </c>
      <c r="CA1319" s="98">
        <f t="shared" si="2690"/>
        <v>0</v>
      </c>
      <c r="CB1319" s="98">
        <f t="shared" si="2691"/>
        <v>0</v>
      </c>
      <c r="CC1319" s="98">
        <f t="shared" si="2692"/>
        <v>0</v>
      </c>
      <c r="CD1319" s="98">
        <f t="shared" si="2693"/>
        <v>0</v>
      </c>
      <c r="CE1319" s="98">
        <f t="shared" si="2694"/>
        <v>0</v>
      </c>
      <c r="CF1319" s="649">
        <f t="shared" si="2940"/>
        <v>52.171164050900003</v>
      </c>
      <c r="CG1319" s="649">
        <f t="shared" si="2941"/>
        <v>53.743895327399997</v>
      </c>
      <c r="CH1319" s="649">
        <f t="shared" si="2942"/>
        <v>55.902836134799998</v>
      </c>
      <c r="CI1319" s="649">
        <f t="shared" si="2943"/>
        <v>0</v>
      </c>
      <c r="CJ1319" s="649">
        <f t="shared" si="2944"/>
        <v>0</v>
      </c>
      <c r="CK1319" s="649">
        <f t="shared" si="2945"/>
        <v>0</v>
      </c>
      <c r="CL1319" s="98">
        <f t="shared" si="2695"/>
        <v>0</v>
      </c>
      <c r="CM1319" s="98">
        <f t="shared" si="2695"/>
        <v>0</v>
      </c>
      <c r="CN1319" s="98">
        <f t="shared" si="2695"/>
        <v>0</v>
      </c>
      <c r="CO1319" s="98">
        <f t="shared" si="2696"/>
        <v>0</v>
      </c>
      <c r="CP1319" s="98">
        <f t="shared" si="2696"/>
        <v>0</v>
      </c>
      <c r="CQ1319" s="98">
        <f t="shared" si="2696"/>
        <v>0</v>
      </c>
      <c r="CR1319" s="103">
        <v>18585</v>
      </c>
      <c r="CS1319" s="103">
        <v>18585</v>
      </c>
      <c r="CT1319" s="103">
        <v>18585</v>
      </c>
      <c r="CU1319" s="98">
        <f t="shared" si="2697"/>
        <v>225993.60000000001</v>
      </c>
      <c r="CV1319" s="98">
        <f t="shared" si="2698"/>
        <v>233241.75</v>
      </c>
      <c r="CW1319" s="98">
        <f t="shared" si="2699"/>
        <v>242720.1</v>
      </c>
      <c r="CX1319" s="98">
        <f t="shared" si="2700"/>
        <v>0</v>
      </c>
      <c r="CY1319" s="98">
        <f t="shared" si="2701"/>
        <v>0</v>
      </c>
      <c r="CZ1319" s="98">
        <f t="shared" si="2702"/>
        <v>0</v>
      </c>
      <c r="DA1319" s="649">
        <f t="shared" si="2946"/>
        <v>10.367176001300001</v>
      </c>
      <c r="DB1319" s="649">
        <f t="shared" si="2947"/>
        <v>10.699481818900001</v>
      </c>
      <c r="DC1319" s="649">
        <f t="shared" si="2948"/>
        <v>11.125960064299999</v>
      </c>
      <c r="DD1319" s="649">
        <f t="shared" si="2949"/>
        <v>0</v>
      </c>
      <c r="DE1319" s="649">
        <f t="shared" si="2950"/>
        <v>0</v>
      </c>
      <c r="DF1319" s="649">
        <f t="shared" si="2951"/>
        <v>0</v>
      </c>
      <c r="DG1319" s="98">
        <f t="shared" si="2703"/>
        <v>192673.97</v>
      </c>
      <c r="DH1319" s="98">
        <f t="shared" si="2703"/>
        <v>198849.87</v>
      </c>
      <c r="DI1319" s="98">
        <f t="shared" si="2703"/>
        <v>206775.97</v>
      </c>
      <c r="DJ1319" s="98">
        <f t="shared" si="2704"/>
        <v>0</v>
      </c>
      <c r="DK1319" s="98">
        <f t="shared" si="2704"/>
        <v>0</v>
      </c>
      <c r="DL1319" s="98">
        <f t="shared" si="2704"/>
        <v>0</v>
      </c>
      <c r="DM1319" s="103"/>
      <c r="DN1319" s="103"/>
      <c r="DO1319" s="103"/>
      <c r="DP1319" s="98">
        <f t="shared" si="2705"/>
        <v>0</v>
      </c>
      <c r="DQ1319" s="98">
        <f t="shared" si="2706"/>
        <v>0</v>
      </c>
      <c r="DR1319" s="98">
        <f t="shared" si="2707"/>
        <v>0</v>
      </c>
      <c r="DS1319" s="98">
        <f t="shared" si="2708"/>
        <v>0</v>
      </c>
      <c r="DT1319" s="98">
        <f t="shared" si="2709"/>
        <v>0</v>
      </c>
      <c r="DU1319" s="98">
        <f t="shared" si="2710"/>
        <v>0</v>
      </c>
      <c r="DV1319" s="649">
        <f t="shared" si="2952"/>
        <v>0</v>
      </c>
      <c r="DW1319" s="649">
        <f t="shared" si="2953"/>
        <v>0</v>
      </c>
      <c r="DX1319" s="649">
        <f t="shared" si="2954"/>
        <v>0</v>
      </c>
      <c r="DY1319" s="649">
        <f t="shared" si="2955"/>
        <v>0</v>
      </c>
      <c r="DZ1319" s="649">
        <f t="shared" si="2956"/>
        <v>0</v>
      </c>
      <c r="EA1319" s="649">
        <f t="shared" si="2957"/>
        <v>0</v>
      </c>
      <c r="EB1319" s="98">
        <f t="shared" si="2711"/>
        <v>0</v>
      </c>
      <c r="EC1319" s="98">
        <f t="shared" si="2711"/>
        <v>0</v>
      </c>
      <c r="ED1319" s="98">
        <f t="shared" si="2711"/>
        <v>0</v>
      </c>
      <c r="EE1319" s="98">
        <f t="shared" si="2712"/>
        <v>0</v>
      </c>
      <c r="EF1319" s="98">
        <f t="shared" si="2712"/>
        <v>0</v>
      </c>
      <c r="EG1319" s="98">
        <f t="shared" si="2712"/>
        <v>0</v>
      </c>
      <c r="EH1319" s="103"/>
      <c r="EI1319" s="103"/>
      <c r="EJ1319" s="103"/>
      <c r="EK1319" s="98">
        <f t="shared" si="2713"/>
        <v>0</v>
      </c>
      <c r="EL1319" s="98">
        <f t="shared" si="2714"/>
        <v>0</v>
      </c>
      <c r="EM1319" s="98">
        <f t="shared" si="2715"/>
        <v>0</v>
      </c>
      <c r="EN1319" s="98">
        <f t="shared" si="2716"/>
        <v>0</v>
      </c>
      <c r="EO1319" s="98">
        <f t="shared" si="2717"/>
        <v>0</v>
      </c>
      <c r="EP1319" s="98">
        <f t="shared" si="2718"/>
        <v>0</v>
      </c>
      <c r="EQ1319" s="649">
        <f t="shared" si="2958"/>
        <v>0</v>
      </c>
      <c r="ER1319" s="649">
        <f t="shared" si="2959"/>
        <v>0</v>
      </c>
      <c r="ES1319" s="649">
        <f t="shared" si="2960"/>
        <v>0</v>
      </c>
      <c r="ET1319" s="649">
        <f t="shared" si="2961"/>
        <v>0</v>
      </c>
      <c r="EU1319" s="649">
        <f t="shared" si="2962"/>
        <v>0</v>
      </c>
      <c r="EV1319" s="649">
        <f t="shared" si="2963"/>
        <v>0</v>
      </c>
      <c r="EW1319" s="98">
        <f t="shared" si="2719"/>
        <v>0</v>
      </c>
      <c r="EX1319" s="98">
        <f t="shared" si="2719"/>
        <v>0</v>
      </c>
      <c r="EY1319" s="98">
        <f t="shared" si="2719"/>
        <v>0</v>
      </c>
      <c r="EZ1319" s="98">
        <f t="shared" si="2720"/>
        <v>0</v>
      </c>
      <c r="FA1319" s="98">
        <f t="shared" si="2720"/>
        <v>0</v>
      </c>
      <c r="FB1319" s="98">
        <f t="shared" si="2720"/>
        <v>0</v>
      </c>
      <c r="FC1319" s="103">
        <v>2100</v>
      </c>
      <c r="FD1319" s="103">
        <v>2100</v>
      </c>
      <c r="FE1319" s="103">
        <v>2100</v>
      </c>
      <c r="FF1319" s="98">
        <f t="shared" si="2721"/>
        <v>25536</v>
      </c>
      <c r="FG1319" s="98">
        <f t="shared" si="2722"/>
        <v>26355</v>
      </c>
      <c r="FH1319" s="98">
        <f t="shared" si="2723"/>
        <v>27426</v>
      </c>
      <c r="FI1319" s="98">
        <f t="shared" si="2724"/>
        <v>0</v>
      </c>
      <c r="FJ1319" s="98">
        <f t="shared" si="2725"/>
        <v>0</v>
      </c>
      <c r="FK1319" s="98">
        <f t="shared" si="2726"/>
        <v>0</v>
      </c>
      <c r="FL1319" s="649">
        <f t="shared" si="2964"/>
        <v>7.2712119798000003</v>
      </c>
      <c r="FM1319" s="649">
        <f t="shared" si="2965"/>
        <v>7.5030681919999997</v>
      </c>
      <c r="FN1319" s="649">
        <f t="shared" si="2966"/>
        <v>7.8077611508000002</v>
      </c>
      <c r="FO1319" s="649">
        <f t="shared" si="2967"/>
        <v>0</v>
      </c>
      <c r="FP1319" s="649">
        <f t="shared" si="2968"/>
        <v>0</v>
      </c>
      <c r="FQ1319" s="649">
        <f t="shared" si="2969"/>
        <v>0</v>
      </c>
      <c r="FR1319" s="98">
        <f t="shared" si="2727"/>
        <v>15269.55</v>
      </c>
      <c r="FS1319" s="98">
        <f t="shared" si="2727"/>
        <v>15756.44</v>
      </c>
      <c r="FT1319" s="98">
        <f t="shared" si="2727"/>
        <v>16396.3</v>
      </c>
      <c r="FU1319" s="98">
        <f t="shared" si="2728"/>
        <v>0</v>
      </c>
      <c r="FV1319" s="98">
        <f t="shared" si="2728"/>
        <v>0</v>
      </c>
      <c r="FW1319" s="98">
        <f t="shared" si="2728"/>
        <v>0</v>
      </c>
      <c r="FX1319" s="103"/>
      <c r="FY1319" s="103"/>
      <c r="FZ1319" s="103"/>
      <c r="GA1319" s="98">
        <f t="shared" si="2729"/>
        <v>0</v>
      </c>
      <c r="GB1319" s="98">
        <f t="shared" si="2730"/>
        <v>0</v>
      </c>
      <c r="GC1319" s="98">
        <f t="shared" si="2731"/>
        <v>0</v>
      </c>
      <c r="GD1319" s="98">
        <f t="shared" si="2732"/>
        <v>0</v>
      </c>
      <c r="GE1319" s="98">
        <f t="shared" si="2733"/>
        <v>0</v>
      </c>
      <c r="GF1319" s="98">
        <f t="shared" si="2734"/>
        <v>0</v>
      </c>
      <c r="GG1319" s="649">
        <f t="shared" si="2970"/>
        <v>22.157422588900001</v>
      </c>
      <c r="GH1319" s="649">
        <f t="shared" si="2971"/>
        <v>22.863508160199999</v>
      </c>
      <c r="GI1319" s="649">
        <f t="shared" si="2972"/>
        <v>23.792603623200002</v>
      </c>
      <c r="GJ1319" s="649">
        <f t="shared" si="2973"/>
        <v>0</v>
      </c>
      <c r="GK1319" s="649">
        <f t="shared" si="2974"/>
        <v>0</v>
      </c>
      <c r="GL1319" s="649">
        <f t="shared" si="2975"/>
        <v>0</v>
      </c>
      <c r="GM1319" s="98">
        <f t="shared" si="2735"/>
        <v>0</v>
      </c>
      <c r="GN1319" s="98">
        <f t="shared" si="2735"/>
        <v>0</v>
      </c>
      <c r="GO1319" s="98">
        <f t="shared" si="2735"/>
        <v>0</v>
      </c>
      <c r="GP1319" s="98">
        <f t="shared" si="2736"/>
        <v>0</v>
      </c>
      <c r="GQ1319" s="98">
        <f t="shared" si="2736"/>
        <v>0</v>
      </c>
      <c r="GR1319" s="98">
        <f t="shared" si="2736"/>
        <v>0</v>
      </c>
      <c r="GS1319" s="103"/>
      <c r="GT1319" s="103"/>
      <c r="GU1319" s="103"/>
      <c r="GV1319" s="98">
        <f t="shared" si="2737"/>
        <v>0</v>
      </c>
      <c r="GW1319" s="98">
        <f t="shared" si="2738"/>
        <v>0</v>
      </c>
      <c r="GX1319" s="98">
        <f t="shared" si="2739"/>
        <v>0</v>
      </c>
      <c r="GY1319" s="98">
        <f t="shared" si="2740"/>
        <v>0</v>
      </c>
      <c r="GZ1319" s="98">
        <f t="shared" si="2741"/>
        <v>0</v>
      </c>
      <c r="HA1319" s="98">
        <f t="shared" si="2742"/>
        <v>0</v>
      </c>
      <c r="HB1319" s="649">
        <f t="shared" si="2976"/>
        <v>21.322446431700001</v>
      </c>
      <c r="HC1319" s="649">
        <f t="shared" si="2977"/>
        <v>22.0001689367</v>
      </c>
      <c r="HD1319" s="649">
        <f t="shared" si="2978"/>
        <v>22.857546707800001</v>
      </c>
      <c r="HE1319" s="649">
        <f t="shared" si="2979"/>
        <v>0</v>
      </c>
      <c r="HF1319" s="649">
        <f t="shared" si="2980"/>
        <v>0</v>
      </c>
      <c r="HG1319" s="649">
        <f t="shared" si="2981"/>
        <v>0</v>
      </c>
      <c r="HH1319" s="98">
        <f t="shared" si="2743"/>
        <v>0</v>
      </c>
      <c r="HI1319" s="98">
        <f t="shared" si="2743"/>
        <v>0</v>
      </c>
      <c r="HJ1319" s="98">
        <f t="shared" si="2743"/>
        <v>0</v>
      </c>
      <c r="HK1319" s="98">
        <f t="shared" si="2744"/>
        <v>0</v>
      </c>
      <c r="HL1319" s="98">
        <f t="shared" si="2744"/>
        <v>0</v>
      </c>
      <c r="HM1319" s="98">
        <f t="shared" si="2744"/>
        <v>0</v>
      </c>
      <c r="HN1319" s="103"/>
      <c r="HO1319" s="103"/>
      <c r="HP1319" s="103"/>
      <c r="HQ1319" s="98">
        <f t="shared" si="2745"/>
        <v>0</v>
      </c>
      <c r="HR1319" s="98">
        <f t="shared" si="2746"/>
        <v>0</v>
      </c>
      <c r="HS1319" s="98">
        <f t="shared" si="2747"/>
        <v>0</v>
      </c>
      <c r="HT1319" s="98">
        <f t="shared" si="2748"/>
        <v>0</v>
      </c>
      <c r="HU1319" s="98">
        <f t="shared" si="2749"/>
        <v>0</v>
      </c>
      <c r="HV1319" s="98">
        <f t="shared" si="2750"/>
        <v>0</v>
      </c>
      <c r="HW1319" s="649">
        <f t="shared" si="2982"/>
        <v>0</v>
      </c>
      <c r="HX1319" s="649">
        <f t="shared" si="2983"/>
        <v>0</v>
      </c>
      <c r="HY1319" s="649">
        <f t="shared" si="2984"/>
        <v>0</v>
      </c>
      <c r="HZ1319" s="649">
        <f t="shared" si="2985"/>
        <v>0</v>
      </c>
      <c r="IA1319" s="649">
        <f t="shared" si="2986"/>
        <v>0</v>
      </c>
      <c r="IB1319" s="649">
        <f t="shared" si="2987"/>
        <v>0</v>
      </c>
      <c r="IC1319" s="98">
        <f t="shared" si="2751"/>
        <v>0</v>
      </c>
      <c r="ID1319" s="98">
        <f t="shared" si="2751"/>
        <v>0</v>
      </c>
      <c r="IE1319" s="98">
        <f t="shared" si="2751"/>
        <v>0</v>
      </c>
      <c r="IF1319" s="98">
        <f t="shared" si="2752"/>
        <v>0</v>
      </c>
      <c r="IG1319" s="98">
        <f t="shared" si="2752"/>
        <v>0</v>
      </c>
      <c r="IH1319" s="98">
        <f t="shared" si="2752"/>
        <v>0</v>
      </c>
      <c r="II1319" s="103"/>
      <c r="IJ1319" s="103"/>
      <c r="IK1319" s="103"/>
      <c r="IL1319" s="98">
        <f t="shared" si="2753"/>
        <v>0</v>
      </c>
      <c r="IM1319" s="98">
        <f t="shared" si="2754"/>
        <v>0</v>
      </c>
      <c r="IN1319" s="98">
        <f t="shared" si="2755"/>
        <v>0</v>
      </c>
      <c r="IO1319" s="98">
        <f t="shared" si="2756"/>
        <v>0</v>
      </c>
      <c r="IP1319" s="98">
        <f t="shared" si="2757"/>
        <v>0</v>
      </c>
      <c r="IQ1319" s="98">
        <f t="shared" si="2758"/>
        <v>0</v>
      </c>
      <c r="IR1319" s="649">
        <f t="shared" si="2988"/>
        <v>12.815120783099999</v>
      </c>
      <c r="IS1319" s="649">
        <f t="shared" si="2989"/>
        <v>13.2189535636</v>
      </c>
      <c r="IT1319" s="649">
        <f t="shared" si="2990"/>
        <v>13.7465568355</v>
      </c>
      <c r="IU1319" s="649">
        <f t="shared" si="2991"/>
        <v>0</v>
      </c>
      <c r="IV1319" s="649">
        <f t="shared" si="2992"/>
        <v>0</v>
      </c>
      <c r="IW1319" s="649">
        <f t="shared" si="2993"/>
        <v>0</v>
      </c>
      <c r="IX1319" s="98">
        <f t="shared" si="2759"/>
        <v>0</v>
      </c>
      <c r="IY1319" s="98">
        <f t="shared" si="2759"/>
        <v>0</v>
      </c>
      <c r="IZ1319" s="98">
        <f t="shared" si="2759"/>
        <v>0</v>
      </c>
      <c r="JA1319" s="98">
        <f t="shared" si="2760"/>
        <v>0</v>
      </c>
      <c r="JB1319" s="98">
        <f t="shared" si="2760"/>
        <v>0</v>
      </c>
      <c r="JC1319" s="98">
        <f t="shared" si="2760"/>
        <v>0</v>
      </c>
      <c r="JD1319" s="103"/>
      <c r="JE1319" s="103"/>
      <c r="JF1319" s="103"/>
      <c r="JG1319" s="98">
        <f t="shared" si="2761"/>
        <v>0</v>
      </c>
      <c r="JH1319" s="98">
        <f t="shared" si="2762"/>
        <v>0</v>
      </c>
      <c r="JI1319" s="98">
        <f t="shared" si="2763"/>
        <v>0</v>
      </c>
      <c r="JJ1319" s="98">
        <f t="shared" si="2764"/>
        <v>0</v>
      </c>
      <c r="JK1319" s="98">
        <f t="shared" si="2765"/>
        <v>0</v>
      </c>
      <c r="JL1319" s="98">
        <f t="shared" si="2766"/>
        <v>0</v>
      </c>
      <c r="JM1319" s="649">
        <f t="shared" si="2994"/>
        <v>5.7023153929000001</v>
      </c>
      <c r="JN1319" s="649">
        <f t="shared" si="2995"/>
        <v>5.8857368708999998</v>
      </c>
      <c r="JO1319" s="649">
        <f t="shared" si="2996"/>
        <v>6.1089778215999999</v>
      </c>
      <c r="JP1319" s="649">
        <f t="shared" si="2997"/>
        <v>0</v>
      </c>
      <c r="JQ1319" s="649">
        <f t="shared" si="2998"/>
        <v>0</v>
      </c>
      <c r="JR1319" s="649">
        <f t="shared" si="2999"/>
        <v>0</v>
      </c>
      <c r="JS1319" s="98">
        <f t="shared" si="2767"/>
        <v>0</v>
      </c>
      <c r="JT1319" s="98">
        <f t="shared" si="2767"/>
        <v>0</v>
      </c>
      <c r="JU1319" s="98">
        <f t="shared" si="2767"/>
        <v>0</v>
      </c>
      <c r="JV1319" s="98">
        <f t="shared" si="2768"/>
        <v>0</v>
      </c>
      <c r="JW1319" s="98">
        <f t="shared" si="2768"/>
        <v>0</v>
      </c>
      <c r="JX1319" s="98">
        <f t="shared" si="2768"/>
        <v>0</v>
      </c>
      <c r="JY1319" s="103"/>
      <c r="JZ1319" s="103"/>
      <c r="KA1319" s="103"/>
      <c r="KB1319" s="98">
        <f t="shared" si="2769"/>
        <v>0</v>
      </c>
      <c r="KC1319" s="98">
        <f t="shared" si="2770"/>
        <v>0</v>
      </c>
      <c r="KD1319" s="98">
        <f t="shared" si="2771"/>
        <v>0</v>
      </c>
      <c r="KE1319" s="98">
        <f t="shared" si="2772"/>
        <v>0</v>
      </c>
      <c r="KF1319" s="98">
        <f t="shared" si="2773"/>
        <v>0</v>
      </c>
      <c r="KG1319" s="98">
        <f t="shared" si="2774"/>
        <v>0</v>
      </c>
      <c r="KH1319" s="649">
        <f t="shared" si="3000"/>
        <v>59.7522886374</v>
      </c>
      <c r="KI1319" s="649">
        <f t="shared" si="3001"/>
        <v>61.672772323799997</v>
      </c>
      <c r="KJ1319" s="649">
        <f t="shared" si="3002"/>
        <v>64.100531812200003</v>
      </c>
      <c r="KK1319" s="649">
        <f t="shared" si="3003"/>
        <v>0</v>
      </c>
      <c r="KL1319" s="649">
        <f t="shared" si="3004"/>
        <v>0</v>
      </c>
      <c r="KM1319" s="649">
        <f t="shared" si="3005"/>
        <v>0</v>
      </c>
      <c r="KN1319" s="98">
        <f t="shared" si="2775"/>
        <v>0</v>
      </c>
      <c r="KO1319" s="98">
        <f t="shared" si="2775"/>
        <v>0</v>
      </c>
      <c r="KP1319" s="98">
        <f t="shared" si="2775"/>
        <v>0</v>
      </c>
      <c r="KQ1319" s="98">
        <f t="shared" si="2776"/>
        <v>0</v>
      </c>
      <c r="KR1319" s="98">
        <f t="shared" si="2776"/>
        <v>0</v>
      </c>
      <c r="KS1319" s="98">
        <f t="shared" si="2776"/>
        <v>0</v>
      </c>
      <c r="KT1319" s="103"/>
      <c r="KU1319" s="103"/>
      <c r="KV1319" s="103"/>
      <c r="KW1319" s="98">
        <f t="shared" si="2777"/>
        <v>0</v>
      </c>
      <c r="KX1319" s="98">
        <f t="shared" si="2778"/>
        <v>0</v>
      </c>
      <c r="KY1319" s="98">
        <f t="shared" si="2779"/>
        <v>0</v>
      </c>
      <c r="KZ1319" s="98">
        <f t="shared" si="2780"/>
        <v>0</v>
      </c>
      <c r="LA1319" s="98">
        <f t="shared" si="2781"/>
        <v>0</v>
      </c>
      <c r="LB1319" s="98">
        <f t="shared" si="2782"/>
        <v>0</v>
      </c>
      <c r="LC1319" s="649">
        <f t="shared" si="3006"/>
        <v>0</v>
      </c>
      <c r="LD1319" s="649">
        <f t="shared" si="3007"/>
        <v>0</v>
      </c>
      <c r="LE1319" s="649">
        <f t="shared" si="3008"/>
        <v>0</v>
      </c>
      <c r="LF1319" s="649">
        <f t="shared" si="3009"/>
        <v>0</v>
      </c>
      <c r="LG1319" s="649">
        <f t="shared" si="3010"/>
        <v>0</v>
      </c>
      <c r="LH1319" s="649">
        <f t="shared" si="3011"/>
        <v>0</v>
      </c>
      <c r="LI1319" s="98">
        <f t="shared" si="2783"/>
        <v>0</v>
      </c>
      <c r="LJ1319" s="98">
        <f t="shared" si="2783"/>
        <v>0</v>
      </c>
      <c r="LK1319" s="98">
        <f t="shared" si="2783"/>
        <v>0</v>
      </c>
      <c r="LL1319" s="98">
        <f t="shared" si="2784"/>
        <v>0</v>
      </c>
      <c r="LM1319" s="98">
        <f t="shared" si="2784"/>
        <v>0</v>
      </c>
      <c r="LN1319" s="98">
        <f t="shared" si="2784"/>
        <v>0</v>
      </c>
      <c r="LO1319" s="103"/>
      <c r="LP1319" s="103"/>
      <c r="LQ1319" s="103"/>
      <c r="LR1319" s="98">
        <f t="shared" si="2785"/>
        <v>0</v>
      </c>
      <c r="LS1319" s="98">
        <f t="shared" si="2786"/>
        <v>0</v>
      </c>
      <c r="LT1319" s="98">
        <f t="shared" si="2787"/>
        <v>0</v>
      </c>
      <c r="LU1319" s="98">
        <f t="shared" si="2788"/>
        <v>0</v>
      </c>
      <c r="LV1319" s="98">
        <f t="shared" si="2789"/>
        <v>0</v>
      </c>
      <c r="LW1319" s="98">
        <f t="shared" si="2790"/>
        <v>0</v>
      </c>
      <c r="LX1319" s="649">
        <f t="shared" si="3012"/>
        <v>22.637032549400001</v>
      </c>
      <c r="LY1319" s="649">
        <f t="shared" si="3013"/>
        <v>23.374930154299999</v>
      </c>
      <c r="LZ1319" s="649">
        <f t="shared" si="3014"/>
        <v>24.264150484200002</v>
      </c>
      <c r="MA1319" s="649">
        <f t="shared" si="3015"/>
        <v>0</v>
      </c>
      <c r="MB1319" s="649">
        <f t="shared" si="3016"/>
        <v>0</v>
      </c>
      <c r="MC1319" s="649">
        <f t="shared" si="3017"/>
        <v>0</v>
      </c>
      <c r="MD1319" s="98">
        <f t="shared" si="2791"/>
        <v>0</v>
      </c>
      <c r="ME1319" s="98">
        <f t="shared" si="2791"/>
        <v>0</v>
      </c>
      <c r="MF1319" s="98">
        <f t="shared" si="2791"/>
        <v>0</v>
      </c>
      <c r="MG1319" s="98">
        <f t="shared" si="2792"/>
        <v>0</v>
      </c>
      <c r="MH1319" s="98">
        <f t="shared" si="2792"/>
        <v>0</v>
      </c>
      <c r="MI1319" s="98">
        <f t="shared" si="2792"/>
        <v>0</v>
      </c>
      <c r="MJ1319" s="103"/>
      <c r="MK1319" s="103"/>
      <c r="ML1319" s="103"/>
      <c r="MM1319" s="98">
        <f t="shared" si="2793"/>
        <v>0</v>
      </c>
      <c r="MN1319" s="98">
        <f t="shared" si="2794"/>
        <v>0</v>
      </c>
      <c r="MO1319" s="98">
        <f t="shared" si="2795"/>
        <v>0</v>
      </c>
      <c r="MP1319" s="98">
        <f t="shared" si="2796"/>
        <v>0</v>
      </c>
      <c r="MQ1319" s="98">
        <f t="shared" si="2797"/>
        <v>0</v>
      </c>
      <c r="MR1319" s="98">
        <f t="shared" si="2798"/>
        <v>0</v>
      </c>
      <c r="MS1319" s="649">
        <f t="shared" si="3018"/>
        <v>8.5485078390999991</v>
      </c>
      <c r="MT1319" s="649">
        <f t="shared" si="3019"/>
        <v>8.8216171588000005</v>
      </c>
      <c r="MU1319" s="649">
        <f t="shared" si="3020"/>
        <v>9.1621815840000007</v>
      </c>
      <c r="MV1319" s="649">
        <f t="shared" si="3021"/>
        <v>0</v>
      </c>
      <c r="MW1319" s="649">
        <f t="shared" si="3022"/>
        <v>0</v>
      </c>
      <c r="MX1319" s="649">
        <f t="shared" si="3023"/>
        <v>0</v>
      </c>
      <c r="MY1319" s="98">
        <f t="shared" si="2799"/>
        <v>0</v>
      </c>
      <c r="MZ1319" s="98">
        <f t="shared" si="2799"/>
        <v>0</v>
      </c>
      <c r="NA1319" s="98">
        <f t="shared" si="2799"/>
        <v>0</v>
      </c>
      <c r="NB1319" s="98">
        <f t="shared" si="2800"/>
        <v>0</v>
      </c>
      <c r="NC1319" s="98">
        <f t="shared" si="2800"/>
        <v>0</v>
      </c>
      <c r="ND1319" s="98">
        <f t="shared" si="2800"/>
        <v>0</v>
      </c>
      <c r="NE1319" s="103"/>
      <c r="NF1319" s="103"/>
      <c r="NG1319" s="103"/>
      <c r="NH1319" s="98">
        <f t="shared" si="2801"/>
        <v>0</v>
      </c>
      <c r="NI1319" s="98">
        <f t="shared" si="2802"/>
        <v>0</v>
      </c>
      <c r="NJ1319" s="98">
        <f t="shared" si="2803"/>
        <v>0</v>
      </c>
      <c r="NK1319" s="98">
        <f t="shared" si="2804"/>
        <v>0</v>
      </c>
      <c r="NL1319" s="98">
        <f t="shared" si="2805"/>
        <v>0</v>
      </c>
      <c r="NM1319" s="98">
        <f t="shared" si="2806"/>
        <v>0</v>
      </c>
      <c r="NN1319" s="649">
        <f t="shared" si="3024"/>
        <v>0</v>
      </c>
      <c r="NO1319" s="649">
        <f t="shared" si="3025"/>
        <v>0</v>
      </c>
      <c r="NP1319" s="649">
        <f t="shared" si="3026"/>
        <v>0</v>
      </c>
      <c r="NQ1319" s="649">
        <f t="shared" si="3027"/>
        <v>0</v>
      </c>
      <c r="NR1319" s="649">
        <f t="shared" si="3028"/>
        <v>0</v>
      </c>
      <c r="NS1319" s="649">
        <f t="shared" si="3029"/>
        <v>0</v>
      </c>
      <c r="NT1319" s="98">
        <f t="shared" si="2807"/>
        <v>0</v>
      </c>
      <c r="NU1319" s="98">
        <f t="shared" si="2807"/>
        <v>0</v>
      </c>
      <c r="NV1319" s="98">
        <f t="shared" si="2807"/>
        <v>0</v>
      </c>
      <c r="NW1319" s="98">
        <f t="shared" si="2808"/>
        <v>0</v>
      </c>
      <c r="NX1319" s="98">
        <f t="shared" si="2808"/>
        <v>0</v>
      </c>
      <c r="NY1319" s="98">
        <f t="shared" si="2808"/>
        <v>0</v>
      </c>
      <c r="NZ1319" s="103"/>
      <c r="OA1319" s="103"/>
      <c r="OB1319" s="103"/>
      <c r="OC1319" s="98">
        <f t="shared" si="2809"/>
        <v>0</v>
      </c>
      <c r="OD1319" s="98">
        <f t="shared" si="2810"/>
        <v>0</v>
      </c>
      <c r="OE1319" s="98">
        <f t="shared" si="2811"/>
        <v>0</v>
      </c>
      <c r="OF1319" s="98">
        <f t="shared" si="2812"/>
        <v>0</v>
      </c>
      <c r="OG1319" s="98">
        <f t="shared" si="2813"/>
        <v>0</v>
      </c>
      <c r="OH1319" s="98">
        <f t="shared" si="2814"/>
        <v>0</v>
      </c>
      <c r="OI1319" s="649">
        <f t="shared" si="3030"/>
        <v>41.991109105100001</v>
      </c>
      <c r="OJ1319" s="649">
        <f t="shared" si="3031"/>
        <v>43.335793290399998</v>
      </c>
      <c r="OK1319" s="649">
        <f t="shared" si="3032"/>
        <v>45.0365840503</v>
      </c>
      <c r="OL1319" s="649">
        <f t="shared" si="3033"/>
        <v>0</v>
      </c>
      <c r="OM1319" s="649">
        <f t="shared" si="3034"/>
        <v>0</v>
      </c>
      <c r="ON1319" s="649">
        <f t="shared" si="3035"/>
        <v>0</v>
      </c>
      <c r="OO1319" s="98">
        <f t="shared" si="2815"/>
        <v>0</v>
      </c>
      <c r="OP1319" s="98">
        <f t="shared" si="2815"/>
        <v>0</v>
      </c>
      <c r="OQ1319" s="98">
        <f t="shared" si="2815"/>
        <v>0</v>
      </c>
      <c r="OR1319" s="98">
        <f t="shared" si="2816"/>
        <v>0</v>
      </c>
      <c r="OS1319" s="98">
        <f t="shared" si="2816"/>
        <v>0</v>
      </c>
      <c r="OT1319" s="98">
        <f t="shared" si="2816"/>
        <v>0</v>
      </c>
      <c r="OU1319" s="103"/>
      <c r="OV1319" s="103"/>
      <c r="OW1319" s="103"/>
      <c r="OX1319" s="98">
        <f t="shared" si="2817"/>
        <v>0</v>
      </c>
      <c r="OY1319" s="98">
        <f t="shared" si="2818"/>
        <v>0</v>
      </c>
      <c r="OZ1319" s="98">
        <f t="shared" si="2819"/>
        <v>0</v>
      </c>
      <c r="PA1319" s="98">
        <f t="shared" si="2820"/>
        <v>0</v>
      </c>
      <c r="PB1319" s="98">
        <f t="shared" si="2821"/>
        <v>0</v>
      </c>
      <c r="PC1319" s="98">
        <f t="shared" si="2822"/>
        <v>0</v>
      </c>
      <c r="PD1319" s="649">
        <f t="shared" si="3036"/>
        <v>0</v>
      </c>
      <c r="PE1319" s="649">
        <f t="shared" si="3037"/>
        <v>0</v>
      </c>
      <c r="PF1319" s="649">
        <f t="shared" si="3038"/>
        <v>0</v>
      </c>
      <c r="PG1319" s="649">
        <f t="shared" si="3039"/>
        <v>0</v>
      </c>
      <c r="PH1319" s="649">
        <f t="shared" si="3040"/>
        <v>0</v>
      </c>
      <c r="PI1319" s="649">
        <f t="shared" si="3041"/>
        <v>0</v>
      </c>
      <c r="PJ1319" s="98">
        <f t="shared" si="2823"/>
        <v>0</v>
      </c>
      <c r="PK1319" s="98">
        <f t="shared" si="2823"/>
        <v>0</v>
      </c>
      <c r="PL1319" s="98">
        <f t="shared" si="2823"/>
        <v>0</v>
      </c>
      <c r="PM1319" s="98">
        <f t="shared" si="2824"/>
        <v>0</v>
      </c>
      <c r="PN1319" s="98">
        <f t="shared" si="2824"/>
        <v>0</v>
      </c>
      <c r="PO1319" s="98">
        <f t="shared" si="2824"/>
        <v>0</v>
      </c>
      <c r="PP1319" s="103"/>
      <c r="PQ1319" s="103"/>
      <c r="PR1319" s="103"/>
      <c r="PS1319" s="98">
        <f t="shared" si="2825"/>
        <v>0</v>
      </c>
      <c r="PT1319" s="98">
        <f t="shared" si="2826"/>
        <v>0</v>
      </c>
      <c r="PU1319" s="98">
        <f t="shared" si="2827"/>
        <v>0</v>
      </c>
      <c r="PV1319" s="98">
        <f t="shared" si="2828"/>
        <v>0</v>
      </c>
      <c r="PW1319" s="98">
        <f t="shared" si="2829"/>
        <v>0</v>
      </c>
      <c r="PX1319" s="98">
        <f t="shared" si="2830"/>
        <v>0</v>
      </c>
      <c r="PY1319" s="649">
        <f t="shared" si="3042"/>
        <v>9.0405397394999998</v>
      </c>
      <c r="PZ1319" s="649">
        <f t="shared" si="3043"/>
        <v>9.3306261806999995</v>
      </c>
      <c r="QA1319" s="649">
        <f t="shared" si="3044"/>
        <v>9.6945058205999999</v>
      </c>
      <c r="QB1319" s="649">
        <f t="shared" si="3045"/>
        <v>0</v>
      </c>
      <c r="QC1319" s="649">
        <f t="shared" si="3046"/>
        <v>0</v>
      </c>
      <c r="QD1319" s="649">
        <f t="shared" si="3047"/>
        <v>0</v>
      </c>
      <c r="QE1319" s="98">
        <f t="shared" si="2831"/>
        <v>0</v>
      </c>
      <c r="QF1319" s="98">
        <f t="shared" si="2831"/>
        <v>0</v>
      </c>
      <c r="QG1319" s="98">
        <f t="shared" si="2831"/>
        <v>0</v>
      </c>
      <c r="QH1319" s="98">
        <f t="shared" si="2832"/>
        <v>0</v>
      </c>
      <c r="QI1319" s="98">
        <f t="shared" si="2832"/>
        <v>0</v>
      </c>
      <c r="QJ1319" s="98">
        <f t="shared" si="2832"/>
        <v>0</v>
      </c>
      <c r="QK1319" s="103"/>
      <c r="QL1319" s="103"/>
      <c r="QM1319" s="103"/>
      <c r="QN1319" s="98">
        <f t="shared" si="2833"/>
        <v>0</v>
      </c>
      <c r="QO1319" s="98">
        <f t="shared" si="2834"/>
        <v>0</v>
      </c>
      <c r="QP1319" s="98">
        <f t="shared" si="2835"/>
        <v>0</v>
      </c>
      <c r="QQ1319" s="98">
        <f t="shared" si="2836"/>
        <v>0</v>
      </c>
      <c r="QR1319" s="98">
        <f t="shared" si="2837"/>
        <v>0</v>
      </c>
      <c r="QS1319" s="98">
        <f t="shared" si="2838"/>
        <v>0</v>
      </c>
      <c r="QT1319" s="649">
        <f t="shared" si="3048"/>
        <v>10.495050931</v>
      </c>
      <c r="QU1319" s="649">
        <f t="shared" si="3049"/>
        <v>10.8360040082</v>
      </c>
      <c r="QV1319" s="649">
        <f t="shared" si="3050"/>
        <v>11.2503138803</v>
      </c>
      <c r="QW1319" s="649">
        <f t="shared" si="3051"/>
        <v>0</v>
      </c>
      <c r="QX1319" s="649">
        <f t="shared" si="3052"/>
        <v>0</v>
      </c>
      <c r="QY1319" s="649">
        <f t="shared" si="3053"/>
        <v>0</v>
      </c>
      <c r="QZ1319" s="98">
        <f t="shared" si="2839"/>
        <v>0</v>
      </c>
      <c r="RA1319" s="98">
        <f t="shared" si="2839"/>
        <v>0</v>
      </c>
      <c r="RB1319" s="98">
        <f t="shared" si="2839"/>
        <v>0</v>
      </c>
      <c r="RC1319" s="98">
        <f t="shared" si="2840"/>
        <v>0</v>
      </c>
      <c r="RD1319" s="98">
        <f t="shared" si="2840"/>
        <v>0</v>
      </c>
      <c r="RE1319" s="98">
        <f t="shared" si="2840"/>
        <v>0</v>
      </c>
      <c r="RF1319" s="103"/>
      <c r="RG1319" s="103"/>
      <c r="RH1319" s="103"/>
      <c r="RI1319" s="98">
        <f t="shared" si="2841"/>
        <v>0</v>
      </c>
      <c r="RJ1319" s="98">
        <f t="shared" si="2842"/>
        <v>0</v>
      </c>
      <c r="RK1319" s="98">
        <f t="shared" si="2843"/>
        <v>0</v>
      </c>
      <c r="RL1319" s="98">
        <f t="shared" si="2844"/>
        <v>0</v>
      </c>
      <c r="RM1319" s="98">
        <f t="shared" si="2845"/>
        <v>0</v>
      </c>
      <c r="RN1319" s="98">
        <f t="shared" si="2846"/>
        <v>0</v>
      </c>
      <c r="RO1319" s="649">
        <f t="shared" si="3054"/>
        <v>22.497867906100002</v>
      </c>
      <c r="RP1319" s="649">
        <f t="shared" si="3055"/>
        <v>23.218747249100002</v>
      </c>
      <c r="RQ1319" s="649">
        <f t="shared" si="3056"/>
        <v>24.132847980200001</v>
      </c>
      <c r="RR1319" s="649">
        <f t="shared" si="3057"/>
        <v>0</v>
      </c>
      <c r="RS1319" s="649">
        <f t="shared" si="3058"/>
        <v>0</v>
      </c>
      <c r="RT1319" s="649">
        <f t="shared" si="3059"/>
        <v>0</v>
      </c>
      <c r="RU1319" s="98">
        <f t="shared" si="2847"/>
        <v>0</v>
      </c>
      <c r="RV1319" s="98">
        <f t="shared" si="2847"/>
        <v>0</v>
      </c>
      <c r="RW1319" s="98">
        <f t="shared" si="2847"/>
        <v>0</v>
      </c>
      <c r="RX1319" s="98">
        <f t="shared" si="2848"/>
        <v>0</v>
      </c>
      <c r="RY1319" s="98">
        <f t="shared" si="2848"/>
        <v>0</v>
      </c>
      <c r="RZ1319" s="98">
        <f t="shared" si="2848"/>
        <v>0</v>
      </c>
      <c r="SA1319" s="103"/>
      <c r="SB1319" s="103"/>
      <c r="SC1319" s="103"/>
      <c r="SD1319" s="98">
        <f t="shared" si="2849"/>
        <v>0</v>
      </c>
      <c r="SE1319" s="98">
        <f t="shared" si="2850"/>
        <v>0</v>
      </c>
      <c r="SF1319" s="98">
        <f t="shared" si="2851"/>
        <v>0</v>
      </c>
      <c r="SG1319" s="98">
        <f t="shared" si="2852"/>
        <v>0</v>
      </c>
      <c r="SH1319" s="98">
        <f t="shared" si="2853"/>
        <v>0</v>
      </c>
      <c r="SI1319" s="98">
        <f t="shared" si="2854"/>
        <v>0</v>
      </c>
      <c r="SJ1319" s="649">
        <f t="shared" si="3060"/>
        <v>22.8211313039</v>
      </c>
      <c r="SK1319" s="649">
        <f t="shared" si="3061"/>
        <v>23.549303498800001</v>
      </c>
      <c r="SL1319" s="649">
        <f t="shared" si="3062"/>
        <v>24.512933618600002</v>
      </c>
      <c r="SM1319" s="649">
        <f t="shared" si="3063"/>
        <v>0</v>
      </c>
      <c r="SN1319" s="649">
        <f t="shared" si="3064"/>
        <v>0</v>
      </c>
      <c r="SO1319" s="649">
        <f t="shared" si="3065"/>
        <v>0</v>
      </c>
      <c r="SP1319" s="98">
        <f t="shared" si="2855"/>
        <v>0</v>
      </c>
      <c r="SQ1319" s="98">
        <f t="shared" si="2855"/>
        <v>0</v>
      </c>
      <c r="SR1319" s="98">
        <f t="shared" si="2855"/>
        <v>0</v>
      </c>
      <c r="SS1319" s="98">
        <f t="shared" si="2856"/>
        <v>0</v>
      </c>
      <c r="ST1319" s="98">
        <f t="shared" si="2856"/>
        <v>0</v>
      </c>
      <c r="SU1319" s="98">
        <f t="shared" si="2856"/>
        <v>0</v>
      </c>
      <c r="SV1319" s="103"/>
      <c r="SW1319" s="103"/>
      <c r="SX1319" s="103"/>
      <c r="SY1319" s="98">
        <f t="shared" si="2857"/>
        <v>0</v>
      </c>
      <c r="SZ1319" s="98">
        <f t="shared" si="2858"/>
        <v>0</v>
      </c>
      <c r="TA1319" s="98">
        <f t="shared" si="2859"/>
        <v>0</v>
      </c>
      <c r="TB1319" s="98">
        <f t="shared" si="2860"/>
        <v>0</v>
      </c>
      <c r="TC1319" s="98">
        <f t="shared" si="2861"/>
        <v>0</v>
      </c>
      <c r="TD1319" s="98">
        <f t="shared" si="2862"/>
        <v>0</v>
      </c>
      <c r="TE1319" s="649">
        <f t="shared" si="3066"/>
        <v>0</v>
      </c>
      <c r="TF1319" s="649">
        <f t="shared" si="3067"/>
        <v>0</v>
      </c>
      <c r="TG1319" s="649">
        <f t="shared" si="3068"/>
        <v>0</v>
      </c>
      <c r="TH1319" s="649">
        <f t="shared" si="3069"/>
        <v>0</v>
      </c>
      <c r="TI1319" s="649">
        <f t="shared" si="3070"/>
        <v>0</v>
      </c>
      <c r="TJ1319" s="649">
        <f t="shared" si="3071"/>
        <v>0</v>
      </c>
      <c r="TK1319" s="98">
        <f t="shared" si="2863"/>
        <v>0</v>
      </c>
      <c r="TL1319" s="98">
        <f t="shared" si="2863"/>
        <v>0</v>
      </c>
      <c r="TM1319" s="98">
        <f t="shared" si="2863"/>
        <v>0</v>
      </c>
      <c r="TN1319" s="98">
        <f t="shared" si="2864"/>
        <v>0</v>
      </c>
      <c r="TO1319" s="98">
        <f t="shared" si="2864"/>
        <v>0</v>
      </c>
      <c r="TP1319" s="98">
        <f t="shared" si="2864"/>
        <v>0</v>
      </c>
      <c r="TQ1319" s="103"/>
      <c r="TR1319" s="103"/>
      <c r="TS1319" s="103"/>
      <c r="TT1319" s="98">
        <f t="shared" si="2865"/>
        <v>0</v>
      </c>
      <c r="TU1319" s="98">
        <f t="shared" si="2866"/>
        <v>0</v>
      </c>
      <c r="TV1319" s="98">
        <f t="shared" si="2867"/>
        <v>0</v>
      </c>
      <c r="TW1319" s="98">
        <f t="shared" si="2868"/>
        <v>0</v>
      </c>
      <c r="TX1319" s="98">
        <f t="shared" si="2869"/>
        <v>0</v>
      </c>
      <c r="TY1319" s="98">
        <f t="shared" si="2870"/>
        <v>0</v>
      </c>
      <c r="TZ1319" s="649">
        <f t="shared" si="3072"/>
        <v>5.2153222634</v>
      </c>
      <c r="UA1319" s="649">
        <f t="shared" si="3073"/>
        <v>5.3809890170000001</v>
      </c>
      <c r="UB1319" s="649">
        <f t="shared" si="3074"/>
        <v>5.5908542573000002</v>
      </c>
      <c r="UC1319" s="649">
        <f t="shared" si="3075"/>
        <v>0</v>
      </c>
      <c r="UD1319" s="649">
        <f t="shared" si="3076"/>
        <v>0</v>
      </c>
      <c r="UE1319" s="649">
        <f t="shared" si="3077"/>
        <v>0</v>
      </c>
      <c r="UF1319" s="98">
        <f t="shared" si="2871"/>
        <v>0</v>
      </c>
      <c r="UG1319" s="98">
        <f t="shared" si="2871"/>
        <v>0</v>
      </c>
      <c r="UH1319" s="98">
        <f t="shared" si="2871"/>
        <v>0</v>
      </c>
      <c r="UI1319" s="98">
        <f t="shared" si="2872"/>
        <v>0</v>
      </c>
      <c r="UJ1319" s="98">
        <f t="shared" si="2872"/>
        <v>0</v>
      </c>
      <c r="UK1319" s="98">
        <f t="shared" si="2872"/>
        <v>0</v>
      </c>
      <c r="UL1319" s="103">
        <v>2448</v>
      </c>
      <c r="UM1319" s="103">
        <v>2448</v>
      </c>
      <c r="UN1319" s="103">
        <v>2448</v>
      </c>
      <c r="UO1319" s="98">
        <f t="shared" si="2873"/>
        <v>29767.68</v>
      </c>
      <c r="UP1319" s="98">
        <f t="shared" si="2874"/>
        <v>30722.400000000001</v>
      </c>
      <c r="UQ1319" s="98">
        <f t="shared" si="2875"/>
        <v>31970.880000000001</v>
      </c>
      <c r="UR1319" s="98">
        <f t="shared" si="2876"/>
        <v>0</v>
      </c>
      <c r="US1319" s="98">
        <f t="shared" si="2877"/>
        <v>0</v>
      </c>
      <c r="UT1319" s="98">
        <f t="shared" si="2878"/>
        <v>0</v>
      </c>
      <c r="UU1319" s="649">
        <f t="shared" si="3078"/>
        <v>6.1539554819999998</v>
      </c>
      <c r="UV1319" s="649">
        <f t="shared" si="3079"/>
        <v>6.3501432968999998</v>
      </c>
      <c r="UW1319" s="649">
        <f t="shared" si="3080"/>
        <v>6.6033820516999997</v>
      </c>
      <c r="UX1319" s="649">
        <f t="shared" si="3081"/>
        <v>0</v>
      </c>
      <c r="UY1319" s="649">
        <f t="shared" si="3082"/>
        <v>0</v>
      </c>
      <c r="UZ1319" s="649">
        <f t="shared" si="3083"/>
        <v>0</v>
      </c>
      <c r="VA1319" s="98">
        <f t="shared" si="2879"/>
        <v>15064.88</v>
      </c>
      <c r="VB1319" s="98">
        <f t="shared" si="2879"/>
        <v>15545.15</v>
      </c>
      <c r="VC1319" s="98">
        <f t="shared" si="2879"/>
        <v>16165.08</v>
      </c>
      <c r="VD1319" s="98">
        <f t="shared" si="2880"/>
        <v>0</v>
      </c>
      <c r="VE1319" s="98">
        <f t="shared" si="2880"/>
        <v>0</v>
      </c>
      <c r="VF1319" s="98">
        <f t="shared" si="2880"/>
        <v>0</v>
      </c>
      <c r="VG1319" s="103"/>
      <c r="VH1319" s="103"/>
      <c r="VI1319" s="103"/>
      <c r="VJ1319" s="98">
        <f t="shared" si="2881"/>
        <v>0</v>
      </c>
      <c r="VK1319" s="98">
        <f t="shared" si="2882"/>
        <v>0</v>
      </c>
      <c r="VL1319" s="98">
        <f t="shared" si="2883"/>
        <v>0</v>
      </c>
      <c r="VM1319" s="98">
        <f t="shared" si="2884"/>
        <v>0</v>
      </c>
      <c r="VN1319" s="98">
        <f t="shared" si="2885"/>
        <v>0</v>
      </c>
      <c r="VO1319" s="98">
        <f t="shared" si="2886"/>
        <v>0</v>
      </c>
      <c r="VP1319" s="649">
        <f t="shared" si="3084"/>
        <v>5.9006211180000001</v>
      </c>
      <c r="VQ1319" s="649">
        <f t="shared" si="3085"/>
        <v>6.0971659916999998</v>
      </c>
      <c r="VR1319" s="649">
        <f t="shared" si="3086"/>
        <v>6.3341030273000003</v>
      </c>
      <c r="VS1319" s="649">
        <f t="shared" si="3087"/>
        <v>0</v>
      </c>
      <c r="VT1319" s="649">
        <f t="shared" si="3088"/>
        <v>0</v>
      </c>
      <c r="VU1319" s="649">
        <f t="shared" si="3089"/>
        <v>0</v>
      </c>
      <c r="VV1319" s="98">
        <f t="shared" si="2887"/>
        <v>0</v>
      </c>
      <c r="VW1319" s="98">
        <f t="shared" si="2887"/>
        <v>0</v>
      </c>
      <c r="VX1319" s="98">
        <f t="shared" si="2887"/>
        <v>0</v>
      </c>
      <c r="VY1319" s="98">
        <f t="shared" si="2888"/>
        <v>0</v>
      </c>
      <c r="VZ1319" s="98">
        <f t="shared" si="2888"/>
        <v>0</v>
      </c>
      <c r="WA1319" s="98">
        <f t="shared" si="2888"/>
        <v>0</v>
      </c>
      <c r="WB1319" s="103"/>
      <c r="WC1319" s="103"/>
      <c r="WD1319" s="103"/>
      <c r="WE1319" s="98">
        <f t="shared" si="2889"/>
        <v>0</v>
      </c>
      <c r="WF1319" s="98">
        <f t="shared" si="2890"/>
        <v>0</v>
      </c>
      <c r="WG1319" s="98">
        <f t="shared" si="2891"/>
        <v>0</v>
      </c>
      <c r="WH1319" s="98">
        <f t="shared" si="2892"/>
        <v>0</v>
      </c>
      <c r="WI1319" s="98">
        <f t="shared" si="2893"/>
        <v>0</v>
      </c>
      <c r="WJ1319" s="98">
        <f t="shared" si="2894"/>
        <v>0</v>
      </c>
      <c r="WK1319" s="649">
        <f t="shared" si="3090"/>
        <v>0</v>
      </c>
      <c r="WL1319" s="649">
        <f t="shared" si="3091"/>
        <v>0</v>
      </c>
      <c r="WM1319" s="649">
        <f t="shared" si="3092"/>
        <v>0</v>
      </c>
      <c r="WN1319" s="649">
        <f t="shared" si="3093"/>
        <v>0</v>
      </c>
      <c r="WO1319" s="649">
        <f t="shared" si="3094"/>
        <v>0</v>
      </c>
      <c r="WP1319" s="649">
        <f t="shared" si="3095"/>
        <v>0</v>
      </c>
      <c r="WQ1319" s="98">
        <f t="shared" si="2895"/>
        <v>0</v>
      </c>
      <c r="WR1319" s="98">
        <f t="shared" si="2895"/>
        <v>0</v>
      </c>
      <c r="WS1319" s="98">
        <f t="shared" si="2895"/>
        <v>0</v>
      </c>
      <c r="WT1319" s="98">
        <f t="shared" si="2896"/>
        <v>0</v>
      </c>
      <c r="WU1319" s="98">
        <f t="shared" si="2896"/>
        <v>0</v>
      </c>
      <c r="WV1319" s="98">
        <f t="shared" si="2896"/>
        <v>0</v>
      </c>
      <c r="WW1319" s="103"/>
      <c r="WX1319" s="103"/>
      <c r="WY1319" s="103"/>
      <c r="WZ1319" s="98">
        <f t="shared" si="2897"/>
        <v>0</v>
      </c>
      <c r="XA1319" s="98">
        <f t="shared" si="2898"/>
        <v>0</v>
      </c>
      <c r="XB1319" s="98">
        <f t="shared" si="2899"/>
        <v>0</v>
      </c>
      <c r="XC1319" s="98">
        <f t="shared" si="2900"/>
        <v>0</v>
      </c>
      <c r="XD1319" s="98">
        <f t="shared" si="2901"/>
        <v>0</v>
      </c>
      <c r="XE1319" s="98">
        <f t="shared" si="2902"/>
        <v>0</v>
      </c>
      <c r="XF1319" s="649">
        <f t="shared" si="3096"/>
        <v>0</v>
      </c>
      <c r="XG1319" s="649">
        <f t="shared" si="3097"/>
        <v>0</v>
      </c>
      <c r="XH1319" s="649">
        <f t="shared" si="3098"/>
        <v>0</v>
      </c>
      <c r="XI1319" s="649">
        <f t="shared" si="3099"/>
        <v>0</v>
      </c>
      <c r="XJ1319" s="649">
        <f t="shared" si="3100"/>
        <v>0</v>
      </c>
      <c r="XK1319" s="649">
        <f t="shared" si="3101"/>
        <v>0</v>
      </c>
      <c r="XL1319" s="98">
        <f t="shared" si="2903"/>
        <v>0</v>
      </c>
      <c r="XM1319" s="98">
        <f t="shared" si="2903"/>
        <v>0</v>
      </c>
      <c r="XN1319" s="98">
        <f t="shared" si="2903"/>
        <v>0</v>
      </c>
      <c r="XO1319" s="98">
        <f t="shared" si="2904"/>
        <v>0</v>
      </c>
      <c r="XP1319" s="98">
        <f t="shared" si="2904"/>
        <v>0</v>
      </c>
      <c r="XQ1319" s="98">
        <f t="shared" si="2904"/>
        <v>0</v>
      </c>
      <c r="XR1319" s="103"/>
      <c r="XS1319" s="103"/>
      <c r="XT1319" s="103"/>
      <c r="XU1319" s="98">
        <f t="shared" si="2905"/>
        <v>0</v>
      </c>
      <c r="XV1319" s="98">
        <f t="shared" si="2906"/>
        <v>0</v>
      </c>
      <c r="XW1319" s="98">
        <f t="shared" si="2907"/>
        <v>0</v>
      </c>
      <c r="XX1319" s="98">
        <f t="shared" si="2908"/>
        <v>0</v>
      </c>
      <c r="XY1319" s="98">
        <f t="shared" si="2909"/>
        <v>0</v>
      </c>
      <c r="XZ1319" s="98">
        <f t="shared" si="2910"/>
        <v>0</v>
      </c>
      <c r="YA1319" s="649">
        <f t="shared" si="3102"/>
        <v>0</v>
      </c>
      <c r="YB1319" s="649">
        <f t="shared" si="3103"/>
        <v>0</v>
      </c>
      <c r="YC1319" s="649">
        <f t="shared" si="3104"/>
        <v>0</v>
      </c>
      <c r="YD1319" s="649">
        <f t="shared" si="3105"/>
        <v>0</v>
      </c>
      <c r="YE1319" s="649">
        <f t="shared" si="3106"/>
        <v>0</v>
      </c>
      <c r="YF1319" s="649">
        <f t="shared" si="3107"/>
        <v>0</v>
      </c>
      <c r="YG1319" s="98">
        <f t="shared" si="2911"/>
        <v>0</v>
      </c>
      <c r="YH1319" s="98">
        <f t="shared" si="2911"/>
        <v>0</v>
      </c>
      <c r="YI1319" s="98">
        <f t="shared" si="2911"/>
        <v>0</v>
      </c>
      <c r="YJ1319" s="98">
        <f t="shared" si="2912"/>
        <v>0</v>
      </c>
      <c r="YK1319" s="98">
        <f t="shared" si="2912"/>
        <v>0</v>
      </c>
      <c r="YL1319" s="98">
        <f t="shared" si="2912"/>
        <v>0</v>
      </c>
      <c r="YM1319" s="146">
        <f t="shared" si="2913"/>
        <v>26983</v>
      </c>
      <c r="YN1319" s="146">
        <f t="shared" si="2913"/>
        <v>26983</v>
      </c>
      <c r="YO1319" s="146">
        <f t="shared" si="2913"/>
        <v>26983</v>
      </c>
      <c r="YP1319" s="98">
        <f t="shared" si="2914"/>
        <v>328113.28000000003</v>
      </c>
      <c r="YQ1319" s="98">
        <f t="shared" si="2915"/>
        <v>338636.65</v>
      </c>
      <c r="YR1319" s="98">
        <f t="shared" si="2916"/>
        <v>352397.98</v>
      </c>
      <c r="YS1319" s="98">
        <f t="shared" si="2917"/>
        <v>0</v>
      </c>
      <c r="YT1319" s="98">
        <f t="shared" si="2918"/>
        <v>0</v>
      </c>
      <c r="YU1319" s="98">
        <f t="shared" si="2919"/>
        <v>0</v>
      </c>
      <c r="YV1319" s="649">
        <f t="shared" si="3108"/>
        <v>12.1672754934</v>
      </c>
      <c r="YW1319" s="649">
        <f t="shared" si="3109"/>
        <v>12.5566265029</v>
      </c>
      <c r="YX1319" s="649">
        <f t="shared" si="3110"/>
        <v>13.0544473634</v>
      </c>
      <c r="YY1319" s="649">
        <f t="shared" si="3111"/>
        <v>0</v>
      </c>
      <c r="YZ1319" s="649">
        <f t="shared" si="3112"/>
        <v>0</v>
      </c>
      <c r="ZA1319" s="649">
        <f t="shared" si="3113"/>
        <v>0</v>
      </c>
      <c r="ZB1319" s="98">
        <f t="shared" si="2920"/>
        <v>328309.59000000003</v>
      </c>
      <c r="ZC1319" s="98">
        <f t="shared" si="2920"/>
        <v>338815.45</v>
      </c>
      <c r="ZD1319" s="98">
        <f t="shared" si="2920"/>
        <v>352248.15</v>
      </c>
      <c r="ZE1319" s="98">
        <f t="shared" si="2921"/>
        <v>0</v>
      </c>
      <c r="ZF1319" s="98">
        <f t="shared" si="2921"/>
        <v>0</v>
      </c>
      <c r="ZG1319" s="98">
        <f t="shared" si="2921"/>
        <v>0</v>
      </c>
    </row>
    <row r="1320" spans="1:683" ht="24">
      <c r="A1320" s="12" t="s">
        <v>452</v>
      </c>
      <c r="B1320" s="297" t="s">
        <v>758</v>
      </c>
      <c r="C1320" s="5"/>
      <c r="D1320" s="652"/>
      <c r="E1320" s="286"/>
      <c r="F1320" s="111">
        <f t="shared" si="3114"/>
        <v>5.21</v>
      </c>
      <c r="G1320" s="111">
        <f t="shared" si="3114"/>
        <v>5.38</v>
      </c>
      <c r="H1320" s="111">
        <f t="shared" si="3114"/>
        <v>5.6</v>
      </c>
      <c r="I1320" s="98"/>
      <c r="J1320" s="98"/>
      <c r="K1320" s="98"/>
      <c r="L1320" s="103">
        <v>2625</v>
      </c>
      <c r="M1320" s="103">
        <v>2625</v>
      </c>
      <c r="N1320" s="103">
        <v>2625</v>
      </c>
      <c r="O1320" s="98">
        <f t="shared" si="2665"/>
        <v>13676.25</v>
      </c>
      <c r="P1320" s="98">
        <f t="shared" si="2666"/>
        <v>14122.5</v>
      </c>
      <c r="Q1320" s="98">
        <f t="shared" si="2667"/>
        <v>14700</v>
      </c>
      <c r="R1320" s="98">
        <f t="shared" si="2668"/>
        <v>0</v>
      </c>
      <c r="S1320" s="98">
        <f t="shared" si="2669"/>
        <v>0</v>
      </c>
      <c r="T1320" s="98">
        <f t="shared" si="2670"/>
        <v>0</v>
      </c>
      <c r="U1320" s="649">
        <f t="shared" si="2922"/>
        <v>24.413119985800002</v>
      </c>
      <c r="V1320" s="649">
        <f t="shared" si="2923"/>
        <v>25.2081543203</v>
      </c>
      <c r="W1320" s="649">
        <f t="shared" si="2924"/>
        <v>26.2304055289</v>
      </c>
      <c r="X1320" s="649">
        <f t="shared" si="2925"/>
        <v>0</v>
      </c>
      <c r="Y1320" s="649">
        <f t="shared" si="2926"/>
        <v>0</v>
      </c>
      <c r="Z1320" s="649">
        <f t="shared" si="2927"/>
        <v>0</v>
      </c>
      <c r="AA1320" s="98">
        <f t="shared" si="2671"/>
        <v>64084.44</v>
      </c>
      <c r="AB1320" s="98">
        <f t="shared" si="2671"/>
        <v>66171.41</v>
      </c>
      <c r="AC1320" s="98">
        <f t="shared" si="2671"/>
        <v>68854.81</v>
      </c>
      <c r="AD1320" s="98">
        <f t="shared" si="2672"/>
        <v>0</v>
      </c>
      <c r="AE1320" s="98">
        <f t="shared" si="2672"/>
        <v>0</v>
      </c>
      <c r="AF1320" s="98">
        <f t="shared" si="2672"/>
        <v>0</v>
      </c>
      <c r="AG1320" s="103">
        <v>1330</v>
      </c>
      <c r="AH1320" s="103">
        <v>1330</v>
      </c>
      <c r="AI1320" s="103">
        <v>1330</v>
      </c>
      <c r="AJ1320" s="98">
        <f t="shared" si="2673"/>
        <v>6929.3</v>
      </c>
      <c r="AK1320" s="98">
        <f t="shared" si="2674"/>
        <v>7155.4</v>
      </c>
      <c r="AL1320" s="98">
        <f t="shared" si="2675"/>
        <v>7448</v>
      </c>
      <c r="AM1320" s="98">
        <f t="shared" si="2676"/>
        <v>0</v>
      </c>
      <c r="AN1320" s="98">
        <f t="shared" si="2677"/>
        <v>0</v>
      </c>
      <c r="AO1320" s="98">
        <f t="shared" si="2678"/>
        <v>0</v>
      </c>
      <c r="AP1320" s="649">
        <f t="shared" si="2928"/>
        <v>9.7288282535999997</v>
      </c>
      <c r="AQ1320" s="649">
        <f t="shared" si="2929"/>
        <v>10.0446538156</v>
      </c>
      <c r="AR1320" s="649">
        <f t="shared" si="2930"/>
        <v>10.4540460875</v>
      </c>
      <c r="AS1320" s="649">
        <f t="shared" si="2931"/>
        <v>0</v>
      </c>
      <c r="AT1320" s="649">
        <f t="shared" si="2932"/>
        <v>0</v>
      </c>
      <c r="AU1320" s="649">
        <f t="shared" si="2933"/>
        <v>0</v>
      </c>
      <c r="AV1320" s="98">
        <f t="shared" si="2679"/>
        <v>12939.34</v>
      </c>
      <c r="AW1320" s="98">
        <f t="shared" si="2679"/>
        <v>13359.39</v>
      </c>
      <c r="AX1320" s="98">
        <f t="shared" si="2679"/>
        <v>13903.88</v>
      </c>
      <c r="AY1320" s="98">
        <f t="shared" si="2680"/>
        <v>0</v>
      </c>
      <c r="AZ1320" s="98">
        <f t="shared" si="2680"/>
        <v>0</v>
      </c>
      <c r="BA1320" s="98">
        <f t="shared" si="2680"/>
        <v>0</v>
      </c>
      <c r="BB1320" s="103"/>
      <c r="BC1320" s="103"/>
      <c r="BD1320" s="103"/>
      <c r="BE1320" s="98">
        <f t="shared" si="2681"/>
        <v>0</v>
      </c>
      <c r="BF1320" s="98">
        <f t="shared" si="2682"/>
        <v>0</v>
      </c>
      <c r="BG1320" s="98">
        <f t="shared" si="2683"/>
        <v>0</v>
      </c>
      <c r="BH1320" s="98">
        <f t="shared" si="2684"/>
        <v>0</v>
      </c>
      <c r="BI1320" s="98">
        <f t="shared" si="2685"/>
        <v>0</v>
      </c>
      <c r="BJ1320" s="98">
        <f t="shared" si="2686"/>
        <v>0</v>
      </c>
      <c r="BK1320" s="649">
        <f t="shared" si="2934"/>
        <v>3.6999259955000001</v>
      </c>
      <c r="BL1320" s="649">
        <f t="shared" si="2935"/>
        <v>3.8217180911000002</v>
      </c>
      <c r="BM1320" s="649">
        <f t="shared" si="2936"/>
        <v>3.9723805554</v>
      </c>
      <c r="BN1320" s="649">
        <f t="shared" si="2937"/>
        <v>0</v>
      </c>
      <c r="BO1320" s="649">
        <f t="shared" si="2938"/>
        <v>0</v>
      </c>
      <c r="BP1320" s="649">
        <f t="shared" si="2939"/>
        <v>0</v>
      </c>
      <c r="BQ1320" s="98">
        <f t="shared" si="2687"/>
        <v>0</v>
      </c>
      <c r="BR1320" s="98">
        <f t="shared" si="2687"/>
        <v>0</v>
      </c>
      <c r="BS1320" s="98">
        <f t="shared" si="2687"/>
        <v>0</v>
      </c>
      <c r="BT1320" s="98">
        <f t="shared" si="2688"/>
        <v>0</v>
      </c>
      <c r="BU1320" s="98">
        <f t="shared" si="2688"/>
        <v>0</v>
      </c>
      <c r="BV1320" s="98">
        <f t="shared" si="2688"/>
        <v>0</v>
      </c>
      <c r="BW1320" s="103">
        <v>2040</v>
      </c>
      <c r="BX1320" s="103">
        <v>2040</v>
      </c>
      <c r="BY1320" s="103">
        <v>2040</v>
      </c>
      <c r="BZ1320" s="98">
        <f t="shared" si="2689"/>
        <v>10628.4</v>
      </c>
      <c r="CA1320" s="98">
        <f t="shared" si="2690"/>
        <v>10975.2</v>
      </c>
      <c r="CB1320" s="98">
        <f t="shared" si="2691"/>
        <v>11424</v>
      </c>
      <c r="CC1320" s="98">
        <f t="shared" si="2692"/>
        <v>0</v>
      </c>
      <c r="CD1320" s="98">
        <f t="shared" si="2693"/>
        <v>0</v>
      </c>
      <c r="CE1320" s="98">
        <f t="shared" si="2694"/>
        <v>0</v>
      </c>
      <c r="CF1320" s="649">
        <f t="shared" si="2940"/>
        <v>22.352941176400002</v>
      </c>
      <c r="CG1320" s="649">
        <f t="shared" si="2941"/>
        <v>23.039215686199999</v>
      </c>
      <c r="CH1320" s="649">
        <f t="shared" si="2942"/>
        <v>23.970588235400001</v>
      </c>
      <c r="CI1320" s="649">
        <f t="shared" si="2943"/>
        <v>0</v>
      </c>
      <c r="CJ1320" s="649">
        <f t="shared" si="2944"/>
        <v>0</v>
      </c>
      <c r="CK1320" s="649">
        <f t="shared" si="2945"/>
        <v>0</v>
      </c>
      <c r="CL1320" s="98">
        <f t="shared" si="2695"/>
        <v>45600</v>
      </c>
      <c r="CM1320" s="98">
        <f t="shared" si="2695"/>
        <v>47000</v>
      </c>
      <c r="CN1320" s="98">
        <f t="shared" si="2695"/>
        <v>48900</v>
      </c>
      <c r="CO1320" s="98">
        <f t="shared" si="2696"/>
        <v>0</v>
      </c>
      <c r="CP1320" s="98">
        <f t="shared" si="2696"/>
        <v>0</v>
      </c>
      <c r="CQ1320" s="98">
        <f t="shared" si="2696"/>
        <v>0</v>
      </c>
      <c r="CR1320" s="103">
        <v>14910</v>
      </c>
      <c r="CS1320" s="103">
        <v>14910</v>
      </c>
      <c r="CT1320" s="103">
        <v>14910</v>
      </c>
      <c r="CU1320" s="98">
        <f t="shared" si="2697"/>
        <v>77681.100000000006</v>
      </c>
      <c r="CV1320" s="98">
        <f t="shared" si="2698"/>
        <v>80215.8</v>
      </c>
      <c r="CW1320" s="98">
        <f t="shared" si="2699"/>
        <v>83496</v>
      </c>
      <c r="CX1320" s="98">
        <f t="shared" si="2700"/>
        <v>0</v>
      </c>
      <c r="CY1320" s="98">
        <f t="shared" si="2701"/>
        <v>0</v>
      </c>
      <c r="CZ1320" s="98">
        <f t="shared" si="2702"/>
        <v>0</v>
      </c>
      <c r="DA1320" s="649">
        <f t="shared" si="2946"/>
        <v>4.4418574808000004</v>
      </c>
      <c r="DB1320" s="649">
        <f t="shared" si="2947"/>
        <v>4.5867101342999996</v>
      </c>
      <c r="DC1320" s="649">
        <f t="shared" si="2948"/>
        <v>4.7707026309999998</v>
      </c>
      <c r="DD1320" s="649">
        <f t="shared" si="2949"/>
        <v>0</v>
      </c>
      <c r="DE1320" s="649">
        <f t="shared" si="2950"/>
        <v>0</v>
      </c>
      <c r="DF1320" s="649">
        <f t="shared" si="2951"/>
        <v>0</v>
      </c>
      <c r="DG1320" s="98">
        <f t="shared" si="2703"/>
        <v>66228.100000000006</v>
      </c>
      <c r="DH1320" s="98">
        <f t="shared" si="2703"/>
        <v>68387.850000000006</v>
      </c>
      <c r="DI1320" s="98">
        <f t="shared" si="2703"/>
        <v>71131.179999999993</v>
      </c>
      <c r="DJ1320" s="98">
        <f t="shared" si="2704"/>
        <v>0</v>
      </c>
      <c r="DK1320" s="98">
        <f t="shared" si="2704"/>
        <v>0</v>
      </c>
      <c r="DL1320" s="98">
        <f t="shared" si="2704"/>
        <v>0</v>
      </c>
      <c r="DM1320" s="103"/>
      <c r="DN1320" s="103"/>
      <c r="DO1320" s="103"/>
      <c r="DP1320" s="98">
        <f t="shared" si="2705"/>
        <v>0</v>
      </c>
      <c r="DQ1320" s="98">
        <f t="shared" si="2706"/>
        <v>0</v>
      </c>
      <c r="DR1320" s="98">
        <f t="shared" si="2707"/>
        <v>0</v>
      </c>
      <c r="DS1320" s="98">
        <f t="shared" si="2708"/>
        <v>0</v>
      </c>
      <c r="DT1320" s="98">
        <f t="shared" si="2709"/>
        <v>0</v>
      </c>
      <c r="DU1320" s="98">
        <f t="shared" si="2710"/>
        <v>0</v>
      </c>
      <c r="DV1320" s="649">
        <f t="shared" si="2952"/>
        <v>0</v>
      </c>
      <c r="DW1320" s="649">
        <f t="shared" si="2953"/>
        <v>0</v>
      </c>
      <c r="DX1320" s="649">
        <f t="shared" si="2954"/>
        <v>0</v>
      </c>
      <c r="DY1320" s="649">
        <f t="shared" si="2955"/>
        <v>0</v>
      </c>
      <c r="DZ1320" s="649">
        <f t="shared" si="2956"/>
        <v>0</v>
      </c>
      <c r="EA1320" s="649">
        <f t="shared" si="2957"/>
        <v>0</v>
      </c>
      <c r="EB1320" s="98">
        <f t="shared" si="2711"/>
        <v>0</v>
      </c>
      <c r="EC1320" s="98">
        <f t="shared" si="2711"/>
        <v>0</v>
      </c>
      <c r="ED1320" s="98">
        <f t="shared" si="2711"/>
        <v>0</v>
      </c>
      <c r="EE1320" s="98">
        <f t="shared" si="2712"/>
        <v>0</v>
      </c>
      <c r="EF1320" s="98">
        <f t="shared" si="2712"/>
        <v>0</v>
      </c>
      <c r="EG1320" s="98">
        <f t="shared" si="2712"/>
        <v>0</v>
      </c>
      <c r="EH1320" s="103"/>
      <c r="EI1320" s="103"/>
      <c r="EJ1320" s="103"/>
      <c r="EK1320" s="98">
        <f t="shared" si="2713"/>
        <v>0</v>
      </c>
      <c r="EL1320" s="98">
        <f t="shared" si="2714"/>
        <v>0</v>
      </c>
      <c r="EM1320" s="98">
        <f t="shared" si="2715"/>
        <v>0</v>
      </c>
      <c r="EN1320" s="98">
        <f t="shared" si="2716"/>
        <v>0</v>
      </c>
      <c r="EO1320" s="98">
        <f t="shared" si="2717"/>
        <v>0</v>
      </c>
      <c r="EP1320" s="98">
        <f t="shared" si="2718"/>
        <v>0</v>
      </c>
      <c r="EQ1320" s="649">
        <f t="shared" si="2958"/>
        <v>0</v>
      </c>
      <c r="ER1320" s="649">
        <f t="shared" si="2959"/>
        <v>0</v>
      </c>
      <c r="ES1320" s="649">
        <f t="shared" si="2960"/>
        <v>0</v>
      </c>
      <c r="ET1320" s="649">
        <f t="shared" si="2961"/>
        <v>0</v>
      </c>
      <c r="EU1320" s="649">
        <f t="shared" si="2962"/>
        <v>0</v>
      </c>
      <c r="EV1320" s="649">
        <f t="shared" si="2963"/>
        <v>0</v>
      </c>
      <c r="EW1320" s="98">
        <f t="shared" si="2719"/>
        <v>0</v>
      </c>
      <c r="EX1320" s="98">
        <f t="shared" si="2719"/>
        <v>0</v>
      </c>
      <c r="EY1320" s="98">
        <f t="shared" si="2719"/>
        <v>0</v>
      </c>
      <c r="EZ1320" s="98">
        <f t="shared" si="2720"/>
        <v>0</v>
      </c>
      <c r="FA1320" s="98">
        <f t="shared" si="2720"/>
        <v>0</v>
      </c>
      <c r="FB1320" s="98">
        <f t="shared" si="2720"/>
        <v>0</v>
      </c>
      <c r="FC1320" s="103">
        <v>14700</v>
      </c>
      <c r="FD1320" s="103">
        <v>14700</v>
      </c>
      <c r="FE1320" s="103">
        <v>14700</v>
      </c>
      <c r="FF1320" s="98">
        <f t="shared" si="2721"/>
        <v>76587</v>
      </c>
      <c r="FG1320" s="98">
        <f t="shared" si="2722"/>
        <v>79086</v>
      </c>
      <c r="FH1320" s="98">
        <f t="shared" si="2723"/>
        <v>82320</v>
      </c>
      <c r="FI1320" s="98">
        <f t="shared" si="2724"/>
        <v>0</v>
      </c>
      <c r="FJ1320" s="98">
        <f t="shared" si="2725"/>
        <v>0</v>
      </c>
      <c r="FK1320" s="98">
        <f t="shared" si="2726"/>
        <v>0</v>
      </c>
      <c r="FL1320" s="649">
        <f t="shared" si="2964"/>
        <v>3.1153794749000001</v>
      </c>
      <c r="FM1320" s="649">
        <f t="shared" si="2965"/>
        <v>3.2164547308999998</v>
      </c>
      <c r="FN1320" s="649">
        <f t="shared" si="2966"/>
        <v>3.3478914581999999</v>
      </c>
      <c r="FO1320" s="649">
        <f t="shared" si="2967"/>
        <v>0</v>
      </c>
      <c r="FP1320" s="649">
        <f t="shared" si="2968"/>
        <v>0</v>
      </c>
      <c r="FQ1320" s="649">
        <f t="shared" si="2969"/>
        <v>0</v>
      </c>
      <c r="FR1320" s="98">
        <f t="shared" si="2727"/>
        <v>45796.08</v>
      </c>
      <c r="FS1320" s="98">
        <f t="shared" si="2727"/>
        <v>47281.88</v>
      </c>
      <c r="FT1320" s="98">
        <f t="shared" si="2727"/>
        <v>49214</v>
      </c>
      <c r="FU1320" s="98">
        <f t="shared" si="2728"/>
        <v>0</v>
      </c>
      <c r="FV1320" s="98">
        <f t="shared" si="2728"/>
        <v>0</v>
      </c>
      <c r="FW1320" s="98">
        <f t="shared" si="2728"/>
        <v>0</v>
      </c>
      <c r="FX1320" s="103">
        <v>6120</v>
      </c>
      <c r="FY1320" s="103">
        <v>6120</v>
      </c>
      <c r="FZ1320" s="103">
        <v>6120</v>
      </c>
      <c r="GA1320" s="98">
        <f t="shared" si="2729"/>
        <v>31885.200000000001</v>
      </c>
      <c r="GB1320" s="98">
        <f t="shared" si="2730"/>
        <v>32925.599999999999</v>
      </c>
      <c r="GC1320" s="98">
        <f t="shared" si="2731"/>
        <v>34272</v>
      </c>
      <c r="GD1320" s="98">
        <f t="shared" si="2732"/>
        <v>0</v>
      </c>
      <c r="GE1320" s="98">
        <f t="shared" si="2733"/>
        <v>0</v>
      </c>
      <c r="GF1320" s="98">
        <f t="shared" si="2734"/>
        <v>0</v>
      </c>
      <c r="GG1320" s="649">
        <f t="shared" si="2970"/>
        <v>9.4934351716999998</v>
      </c>
      <c r="GH1320" s="649">
        <f t="shared" si="2971"/>
        <v>9.8012489165000005</v>
      </c>
      <c r="GI1320" s="649">
        <f t="shared" si="2972"/>
        <v>10.202035244199999</v>
      </c>
      <c r="GJ1320" s="649">
        <f t="shared" si="2973"/>
        <v>0</v>
      </c>
      <c r="GK1320" s="649">
        <f t="shared" si="2974"/>
        <v>0</v>
      </c>
      <c r="GL1320" s="649">
        <f t="shared" si="2975"/>
        <v>0</v>
      </c>
      <c r="GM1320" s="98">
        <f t="shared" si="2735"/>
        <v>58099.82</v>
      </c>
      <c r="GN1320" s="98">
        <f t="shared" si="2735"/>
        <v>59983.64</v>
      </c>
      <c r="GO1320" s="98">
        <f t="shared" si="2735"/>
        <v>62436.46</v>
      </c>
      <c r="GP1320" s="98">
        <f t="shared" si="2736"/>
        <v>0</v>
      </c>
      <c r="GQ1320" s="98">
        <f t="shared" si="2736"/>
        <v>0</v>
      </c>
      <c r="GR1320" s="98">
        <f t="shared" si="2736"/>
        <v>0</v>
      </c>
      <c r="GS1320" s="103"/>
      <c r="GT1320" s="103"/>
      <c r="GU1320" s="103"/>
      <c r="GV1320" s="98">
        <f t="shared" si="2737"/>
        <v>0</v>
      </c>
      <c r="GW1320" s="98">
        <f t="shared" si="2738"/>
        <v>0</v>
      </c>
      <c r="GX1320" s="98">
        <f t="shared" si="2739"/>
        <v>0</v>
      </c>
      <c r="GY1320" s="98">
        <f t="shared" si="2740"/>
        <v>0</v>
      </c>
      <c r="GZ1320" s="98">
        <f t="shared" si="2741"/>
        <v>0</v>
      </c>
      <c r="HA1320" s="98">
        <f t="shared" si="2742"/>
        <v>0</v>
      </c>
      <c r="HB1320" s="649">
        <f t="shared" si="2976"/>
        <v>9.1356863411999996</v>
      </c>
      <c r="HC1320" s="649">
        <f t="shared" si="2977"/>
        <v>9.4311481178999994</v>
      </c>
      <c r="HD1320" s="649">
        <f t="shared" si="2978"/>
        <v>9.8010920034000009</v>
      </c>
      <c r="HE1320" s="649">
        <f t="shared" si="2979"/>
        <v>0</v>
      </c>
      <c r="HF1320" s="649">
        <f t="shared" si="2980"/>
        <v>0</v>
      </c>
      <c r="HG1320" s="649">
        <f t="shared" si="2981"/>
        <v>0</v>
      </c>
      <c r="HH1320" s="98">
        <f t="shared" si="2743"/>
        <v>0</v>
      </c>
      <c r="HI1320" s="98">
        <f t="shared" si="2743"/>
        <v>0</v>
      </c>
      <c r="HJ1320" s="98">
        <f t="shared" si="2743"/>
        <v>0</v>
      </c>
      <c r="HK1320" s="98">
        <f t="shared" si="2744"/>
        <v>0</v>
      </c>
      <c r="HL1320" s="98">
        <f t="shared" si="2744"/>
        <v>0</v>
      </c>
      <c r="HM1320" s="98">
        <f t="shared" si="2744"/>
        <v>0</v>
      </c>
      <c r="HN1320" s="103"/>
      <c r="HO1320" s="103"/>
      <c r="HP1320" s="103"/>
      <c r="HQ1320" s="98">
        <f t="shared" si="2745"/>
        <v>0</v>
      </c>
      <c r="HR1320" s="98">
        <f t="shared" si="2746"/>
        <v>0</v>
      </c>
      <c r="HS1320" s="98">
        <f t="shared" si="2747"/>
        <v>0</v>
      </c>
      <c r="HT1320" s="98">
        <f t="shared" si="2748"/>
        <v>0</v>
      </c>
      <c r="HU1320" s="98">
        <f t="shared" si="2749"/>
        <v>0</v>
      </c>
      <c r="HV1320" s="98">
        <f t="shared" si="2750"/>
        <v>0</v>
      </c>
      <c r="HW1320" s="649">
        <f t="shared" si="2982"/>
        <v>0</v>
      </c>
      <c r="HX1320" s="649">
        <f t="shared" si="2983"/>
        <v>0</v>
      </c>
      <c r="HY1320" s="649">
        <f t="shared" si="2984"/>
        <v>0</v>
      </c>
      <c r="HZ1320" s="649">
        <f t="shared" si="2985"/>
        <v>0</v>
      </c>
      <c r="IA1320" s="649">
        <f t="shared" si="2986"/>
        <v>0</v>
      </c>
      <c r="IB1320" s="649">
        <f t="shared" si="2987"/>
        <v>0</v>
      </c>
      <c r="IC1320" s="98">
        <f t="shared" si="2751"/>
        <v>0</v>
      </c>
      <c r="ID1320" s="98">
        <f t="shared" si="2751"/>
        <v>0</v>
      </c>
      <c r="IE1320" s="98">
        <f t="shared" si="2751"/>
        <v>0</v>
      </c>
      <c r="IF1320" s="98">
        <f t="shared" si="2752"/>
        <v>0</v>
      </c>
      <c r="IG1320" s="98">
        <f t="shared" si="2752"/>
        <v>0</v>
      </c>
      <c r="IH1320" s="98">
        <f t="shared" si="2752"/>
        <v>0</v>
      </c>
      <c r="II1320" s="103"/>
      <c r="IJ1320" s="103"/>
      <c r="IK1320" s="103"/>
      <c r="IL1320" s="98">
        <f t="shared" si="2753"/>
        <v>0</v>
      </c>
      <c r="IM1320" s="98">
        <f t="shared" si="2754"/>
        <v>0</v>
      </c>
      <c r="IN1320" s="98">
        <f t="shared" si="2755"/>
        <v>0</v>
      </c>
      <c r="IO1320" s="98">
        <f t="shared" si="2756"/>
        <v>0</v>
      </c>
      <c r="IP1320" s="98">
        <f t="shared" si="2757"/>
        <v>0</v>
      </c>
      <c r="IQ1320" s="98">
        <f t="shared" si="2758"/>
        <v>0</v>
      </c>
      <c r="IR1320" s="649">
        <f t="shared" si="2988"/>
        <v>5.4906890854999997</v>
      </c>
      <c r="IS1320" s="649">
        <f t="shared" si="2989"/>
        <v>5.6667705317000001</v>
      </c>
      <c r="IT1320" s="649">
        <f t="shared" si="2990"/>
        <v>5.8943888421999997</v>
      </c>
      <c r="IU1320" s="649">
        <f t="shared" si="2991"/>
        <v>0</v>
      </c>
      <c r="IV1320" s="649">
        <f t="shared" si="2992"/>
        <v>0</v>
      </c>
      <c r="IW1320" s="649">
        <f t="shared" si="2993"/>
        <v>0</v>
      </c>
      <c r="IX1320" s="98">
        <f t="shared" si="2759"/>
        <v>0</v>
      </c>
      <c r="IY1320" s="98">
        <f t="shared" si="2759"/>
        <v>0</v>
      </c>
      <c r="IZ1320" s="98">
        <f t="shared" si="2759"/>
        <v>0</v>
      </c>
      <c r="JA1320" s="98">
        <f t="shared" si="2760"/>
        <v>0</v>
      </c>
      <c r="JB1320" s="98">
        <f t="shared" si="2760"/>
        <v>0</v>
      </c>
      <c r="JC1320" s="98">
        <f t="shared" si="2760"/>
        <v>0</v>
      </c>
      <c r="JD1320" s="103"/>
      <c r="JE1320" s="103"/>
      <c r="JF1320" s="103"/>
      <c r="JG1320" s="98">
        <f t="shared" si="2761"/>
        <v>0</v>
      </c>
      <c r="JH1320" s="98">
        <f t="shared" si="2762"/>
        <v>0</v>
      </c>
      <c r="JI1320" s="98">
        <f t="shared" si="2763"/>
        <v>0</v>
      </c>
      <c r="JJ1320" s="98">
        <f t="shared" si="2764"/>
        <v>0</v>
      </c>
      <c r="JK1320" s="98">
        <f t="shared" si="2765"/>
        <v>0</v>
      </c>
      <c r="JL1320" s="98">
        <f t="shared" si="2766"/>
        <v>0</v>
      </c>
      <c r="JM1320" s="649">
        <f t="shared" si="2994"/>
        <v>2.4431795392</v>
      </c>
      <c r="JN1320" s="649">
        <f t="shared" si="2995"/>
        <v>2.5231286346999999</v>
      </c>
      <c r="JO1320" s="649">
        <f t="shared" si="2996"/>
        <v>2.6194698163000001</v>
      </c>
      <c r="JP1320" s="649">
        <f t="shared" si="2997"/>
        <v>0</v>
      </c>
      <c r="JQ1320" s="649">
        <f t="shared" si="2998"/>
        <v>0</v>
      </c>
      <c r="JR1320" s="649">
        <f t="shared" si="2999"/>
        <v>0</v>
      </c>
      <c r="JS1320" s="98">
        <f t="shared" si="2767"/>
        <v>0</v>
      </c>
      <c r="JT1320" s="98">
        <f t="shared" si="2767"/>
        <v>0</v>
      </c>
      <c r="JU1320" s="98">
        <f t="shared" si="2767"/>
        <v>0</v>
      </c>
      <c r="JV1320" s="98">
        <f t="shared" si="2768"/>
        <v>0</v>
      </c>
      <c r="JW1320" s="98">
        <f t="shared" si="2768"/>
        <v>0</v>
      </c>
      <c r="JX1320" s="98">
        <f t="shared" si="2768"/>
        <v>0</v>
      </c>
      <c r="JY1320" s="103"/>
      <c r="JZ1320" s="103"/>
      <c r="KA1320" s="103"/>
      <c r="KB1320" s="98">
        <f t="shared" si="2769"/>
        <v>0</v>
      </c>
      <c r="KC1320" s="98">
        <f t="shared" si="2770"/>
        <v>0</v>
      </c>
      <c r="KD1320" s="98">
        <f t="shared" si="2771"/>
        <v>0</v>
      </c>
      <c r="KE1320" s="98">
        <f t="shared" si="2772"/>
        <v>0</v>
      </c>
      <c r="KF1320" s="98">
        <f t="shared" si="2773"/>
        <v>0</v>
      </c>
      <c r="KG1320" s="98">
        <f t="shared" si="2774"/>
        <v>0</v>
      </c>
      <c r="KH1320" s="649">
        <f t="shared" si="3000"/>
        <v>25.601103931000001</v>
      </c>
      <c r="KI1320" s="649">
        <f t="shared" si="3001"/>
        <v>26.4382083747</v>
      </c>
      <c r="KJ1320" s="649">
        <f t="shared" si="3002"/>
        <v>27.485679797</v>
      </c>
      <c r="KK1320" s="649">
        <f t="shared" si="3003"/>
        <v>0</v>
      </c>
      <c r="KL1320" s="649">
        <f t="shared" si="3004"/>
        <v>0</v>
      </c>
      <c r="KM1320" s="649">
        <f t="shared" si="3005"/>
        <v>0</v>
      </c>
      <c r="KN1320" s="98">
        <f t="shared" si="2775"/>
        <v>0</v>
      </c>
      <c r="KO1320" s="98">
        <f t="shared" si="2775"/>
        <v>0</v>
      </c>
      <c r="KP1320" s="98">
        <f t="shared" si="2775"/>
        <v>0</v>
      </c>
      <c r="KQ1320" s="98">
        <f t="shared" si="2776"/>
        <v>0</v>
      </c>
      <c r="KR1320" s="98">
        <f t="shared" si="2776"/>
        <v>0</v>
      </c>
      <c r="KS1320" s="98">
        <f t="shared" si="2776"/>
        <v>0</v>
      </c>
      <c r="KT1320" s="103"/>
      <c r="KU1320" s="103"/>
      <c r="KV1320" s="103"/>
      <c r="KW1320" s="98">
        <f t="shared" si="2777"/>
        <v>0</v>
      </c>
      <c r="KX1320" s="98">
        <f t="shared" si="2778"/>
        <v>0</v>
      </c>
      <c r="KY1320" s="98">
        <f t="shared" si="2779"/>
        <v>0</v>
      </c>
      <c r="KZ1320" s="98">
        <f t="shared" si="2780"/>
        <v>0</v>
      </c>
      <c r="LA1320" s="98">
        <f t="shared" si="2781"/>
        <v>0</v>
      </c>
      <c r="LB1320" s="98">
        <f t="shared" si="2782"/>
        <v>0</v>
      </c>
      <c r="LC1320" s="649">
        <f t="shared" si="3006"/>
        <v>0</v>
      </c>
      <c r="LD1320" s="649">
        <f t="shared" si="3007"/>
        <v>0</v>
      </c>
      <c r="LE1320" s="649">
        <f t="shared" si="3008"/>
        <v>0</v>
      </c>
      <c r="LF1320" s="649">
        <f t="shared" si="3009"/>
        <v>0</v>
      </c>
      <c r="LG1320" s="649">
        <f t="shared" si="3010"/>
        <v>0</v>
      </c>
      <c r="LH1320" s="649">
        <f t="shared" si="3011"/>
        <v>0</v>
      </c>
      <c r="LI1320" s="98">
        <f t="shared" si="2783"/>
        <v>0</v>
      </c>
      <c r="LJ1320" s="98">
        <f t="shared" si="2783"/>
        <v>0</v>
      </c>
      <c r="LK1320" s="98">
        <f t="shared" si="2783"/>
        <v>0</v>
      </c>
      <c r="LL1320" s="98">
        <f t="shared" si="2784"/>
        <v>0</v>
      </c>
      <c r="LM1320" s="98">
        <f t="shared" si="2784"/>
        <v>0</v>
      </c>
      <c r="LN1320" s="98">
        <f t="shared" si="2784"/>
        <v>0</v>
      </c>
      <c r="LO1320" s="103"/>
      <c r="LP1320" s="103"/>
      <c r="LQ1320" s="103"/>
      <c r="LR1320" s="98">
        <f t="shared" si="2785"/>
        <v>0</v>
      </c>
      <c r="LS1320" s="98">
        <f t="shared" si="2786"/>
        <v>0</v>
      </c>
      <c r="LT1320" s="98">
        <f t="shared" si="2787"/>
        <v>0</v>
      </c>
      <c r="LU1320" s="98">
        <f t="shared" si="2788"/>
        <v>0</v>
      </c>
      <c r="LV1320" s="98">
        <f t="shared" si="2789"/>
        <v>0</v>
      </c>
      <c r="LW1320" s="98">
        <f t="shared" si="2790"/>
        <v>0</v>
      </c>
      <c r="LX1320" s="649">
        <f t="shared" si="3012"/>
        <v>9.6989259524999998</v>
      </c>
      <c r="LY1320" s="649">
        <f t="shared" si="3013"/>
        <v>10.020487986499999</v>
      </c>
      <c r="LZ1320" s="649">
        <f t="shared" si="3014"/>
        <v>10.4042299166</v>
      </c>
      <c r="MA1320" s="649">
        <f t="shared" si="3015"/>
        <v>0</v>
      </c>
      <c r="MB1320" s="649">
        <f t="shared" si="3016"/>
        <v>0</v>
      </c>
      <c r="MC1320" s="649">
        <f t="shared" si="3017"/>
        <v>0</v>
      </c>
      <c r="MD1320" s="98">
        <f t="shared" si="2791"/>
        <v>0</v>
      </c>
      <c r="ME1320" s="98">
        <f t="shared" si="2791"/>
        <v>0</v>
      </c>
      <c r="MF1320" s="98">
        <f t="shared" si="2791"/>
        <v>0</v>
      </c>
      <c r="MG1320" s="98">
        <f t="shared" si="2792"/>
        <v>0</v>
      </c>
      <c r="MH1320" s="98">
        <f t="shared" si="2792"/>
        <v>0</v>
      </c>
      <c r="MI1320" s="98">
        <f t="shared" si="2792"/>
        <v>0</v>
      </c>
      <c r="MJ1320" s="103"/>
      <c r="MK1320" s="103"/>
      <c r="ML1320" s="103"/>
      <c r="MM1320" s="98">
        <f t="shared" si="2793"/>
        <v>0</v>
      </c>
      <c r="MN1320" s="98">
        <f t="shared" si="2794"/>
        <v>0</v>
      </c>
      <c r="MO1320" s="98">
        <f t="shared" si="2795"/>
        <v>0</v>
      </c>
      <c r="MP1320" s="98">
        <f t="shared" si="2796"/>
        <v>0</v>
      </c>
      <c r="MQ1320" s="98">
        <f t="shared" si="2797"/>
        <v>0</v>
      </c>
      <c r="MR1320" s="98">
        <f t="shared" si="2798"/>
        <v>0</v>
      </c>
      <c r="MS1320" s="649">
        <f t="shared" si="3018"/>
        <v>3.6626419278000002</v>
      </c>
      <c r="MT1320" s="649">
        <f t="shared" si="3019"/>
        <v>3.7816972361999999</v>
      </c>
      <c r="MU1320" s="649">
        <f t="shared" si="3020"/>
        <v>3.9286536654000002</v>
      </c>
      <c r="MV1320" s="649">
        <f t="shared" si="3021"/>
        <v>0</v>
      </c>
      <c r="MW1320" s="649">
        <f t="shared" si="3022"/>
        <v>0</v>
      </c>
      <c r="MX1320" s="649">
        <f t="shared" si="3023"/>
        <v>0</v>
      </c>
      <c r="MY1320" s="98">
        <f t="shared" si="2799"/>
        <v>0</v>
      </c>
      <c r="MZ1320" s="98">
        <f t="shared" si="2799"/>
        <v>0</v>
      </c>
      <c r="NA1320" s="98">
        <f t="shared" si="2799"/>
        <v>0</v>
      </c>
      <c r="NB1320" s="98">
        <f t="shared" si="2800"/>
        <v>0</v>
      </c>
      <c r="NC1320" s="98">
        <f t="shared" si="2800"/>
        <v>0</v>
      </c>
      <c r="ND1320" s="98">
        <f t="shared" si="2800"/>
        <v>0</v>
      </c>
      <c r="NE1320" s="103"/>
      <c r="NF1320" s="103"/>
      <c r="NG1320" s="103"/>
      <c r="NH1320" s="98">
        <f t="shared" si="2801"/>
        <v>0</v>
      </c>
      <c r="NI1320" s="98">
        <f t="shared" si="2802"/>
        <v>0</v>
      </c>
      <c r="NJ1320" s="98">
        <f t="shared" si="2803"/>
        <v>0</v>
      </c>
      <c r="NK1320" s="98">
        <f t="shared" si="2804"/>
        <v>0</v>
      </c>
      <c r="NL1320" s="98">
        <f t="shared" si="2805"/>
        <v>0</v>
      </c>
      <c r="NM1320" s="98">
        <f t="shared" si="2806"/>
        <v>0</v>
      </c>
      <c r="NN1320" s="649">
        <f t="shared" si="3024"/>
        <v>0</v>
      </c>
      <c r="NO1320" s="649">
        <f t="shared" si="3025"/>
        <v>0</v>
      </c>
      <c r="NP1320" s="649">
        <f t="shared" si="3026"/>
        <v>0</v>
      </c>
      <c r="NQ1320" s="649">
        <f t="shared" si="3027"/>
        <v>0</v>
      </c>
      <c r="NR1320" s="649">
        <f t="shared" si="3028"/>
        <v>0</v>
      </c>
      <c r="NS1320" s="649">
        <f t="shared" si="3029"/>
        <v>0</v>
      </c>
      <c r="NT1320" s="98">
        <f t="shared" si="2807"/>
        <v>0</v>
      </c>
      <c r="NU1320" s="98">
        <f t="shared" si="2807"/>
        <v>0</v>
      </c>
      <c r="NV1320" s="98">
        <f t="shared" si="2807"/>
        <v>0</v>
      </c>
      <c r="NW1320" s="98">
        <f t="shared" si="2808"/>
        <v>0</v>
      </c>
      <c r="NX1320" s="98">
        <f t="shared" si="2808"/>
        <v>0</v>
      </c>
      <c r="NY1320" s="98">
        <f t="shared" si="2808"/>
        <v>0</v>
      </c>
      <c r="NZ1320" s="103">
        <v>2700</v>
      </c>
      <c r="OA1320" s="103">
        <v>2700</v>
      </c>
      <c r="OB1320" s="103">
        <v>2700</v>
      </c>
      <c r="OC1320" s="98">
        <f t="shared" si="2809"/>
        <v>14067</v>
      </c>
      <c r="OD1320" s="98">
        <f t="shared" si="2810"/>
        <v>14526</v>
      </c>
      <c r="OE1320" s="98">
        <f t="shared" si="2811"/>
        <v>15120</v>
      </c>
      <c r="OF1320" s="98">
        <f t="shared" si="2812"/>
        <v>0</v>
      </c>
      <c r="OG1320" s="98">
        <f t="shared" si="2813"/>
        <v>0</v>
      </c>
      <c r="OH1320" s="98">
        <f t="shared" si="2814"/>
        <v>0</v>
      </c>
      <c r="OI1320" s="649">
        <f t="shared" si="3030"/>
        <v>17.9912564505</v>
      </c>
      <c r="OJ1320" s="649">
        <f t="shared" si="3031"/>
        <v>18.5774157691</v>
      </c>
      <c r="OK1320" s="649">
        <f t="shared" si="3032"/>
        <v>19.3112458409</v>
      </c>
      <c r="OL1320" s="649">
        <f t="shared" si="3033"/>
        <v>0</v>
      </c>
      <c r="OM1320" s="649">
        <f t="shared" si="3034"/>
        <v>0</v>
      </c>
      <c r="ON1320" s="649">
        <f t="shared" si="3035"/>
        <v>0</v>
      </c>
      <c r="OO1320" s="98">
        <f t="shared" si="2815"/>
        <v>48576.39</v>
      </c>
      <c r="OP1320" s="98">
        <f t="shared" si="2815"/>
        <v>50159.02</v>
      </c>
      <c r="OQ1320" s="98">
        <f t="shared" si="2815"/>
        <v>52140.36</v>
      </c>
      <c r="OR1320" s="98">
        <f t="shared" si="2816"/>
        <v>0</v>
      </c>
      <c r="OS1320" s="98">
        <f t="shared" si="2816"/>
        <v>0</v>
      </c>
      <c r="OT1320" s="98">
        <f t="shared" si="2816"/>
        <v>0</v>
      </c>
      <c r="OU1320" s="103"/>
      <c r="OV1320" s="103"/>
      <c r="OW1320" s="103"/>
      <c r="OX1320" s="98">
        <f t="shared" si="2817"/>
        <v>0</v>
      </c>
      <c r="OY1320" s="98">
        <f t="shared" si="2818"/>
        <v>0</v>
      </c>
      <c r="OZ1320" s="98">
        <f t="shared" si="2819"/>
        <v>0</v>
      </c>
      <c r="PA1320" s="98">
        <f t="shared" si="2820"/>
        <v>0</v>
      </c>
      <c r="PB1320" s="98">
        <f t="shared" si="2821"/>
        <v>0</v>
      </c>
      <c r="PC1320" s="98">
        <f t="shared" si="2822"/>
        <v>0</v>
      </c>
      <c r="PD1320" s="649">
        <f t="shared" si="3036"/>
        <v>0</v>
      </c>
      <c r="PE1320" s="649">
        <f t="shared" si="3037"/>
        <v>0</v>
      </c>
      <c r="PF1320" s="649">
        <f t="shared" si="3038"/>
        <v>0</v>
      </c>
      <c r="PG1320" s="649">
        <f t="shared" si="3039"/>
        <v>0</v>
      </c>
      <c r="PH1320" s="649">
        <f t="shared" si="3040"/>
        <v>0</v>
      </c>
      <c r="PI1320" s="649">
        <f t="shared" si="3041"/>
        <v>0</v>
      </c>
      <c r="PJ1320" s="98">
        <f t="shared" si="2823"/>
        <v>0</v>
      </c>
      <c r="PK1320" s="98">
        <f t="shared" si="2823"/>
        <v>0</v>
      </c>
      <c r="PL1320" s="98">
        <f t="shared" si="2823"/>
        <v>0</v>
      </c>
      <c r="PM1320" s="98">
        <f t="shared" si="2824"/>
        <v>0</v>
      </c>
      <c r="PN1320" s="98">
        <f t="shared" si="2824"/>
        <v>0</v>
      </c>
      <c r="PO1320" s="98">
        <f t="shared" si="2824"/>
        <v>0</v>
      </c>
      <c r="PP1320" s="103"/>
      <c r="PQ1320" s="103"/>
      <c r="PR1320" s="103"/>
      <c r="PS1320" s="98">
        <f t="shared" si="2825"/>
        <v>0</v>
      </c>
      <c r="PT1320" s="98">
        <f t="shared" si="2826"/>
        <v>0</v>
      </c>
      <c r="PU1320" s="98">
        <f t="shared" si="2827"/>
        <v>0</v>
      </c>
      <c r="PV1320" s="98">
        <f t="shared" si="2828"/>
        <v>0</v>
      </c>
      <c r="PW1320" s="98">
        <f t="shared" si="2829"/>
        <v>0</v>
      </c>
      <c r="PX1320" s="98">
        <f t="shared" si="2830"/>
        <v>0</v>
      </c>
      <c r="PY1320" s="649">
        <f t="shared" si="3042"/>
        <v>3.8734549377</v>
      </c>
      <c r="PZ1320" s="649">
        <f t="shared" si="3043"/>
        <v>3.9999019005999998</v>
      </c>
      <c r="QA1320" s="649">
        <f t="shared" si="3044"/>
        <v>4.1569090808000002</v>
      </c>
      <c r="QB1320" s="649">
        <f t="shared" si="3045"/>
        <v>0</v>
      </c>
      <c r="QC1320" s="649">
        <f t="shared" si="3046"/>
        <v>0</v>
      </c>
      <c r="QD1320" s="649">
        <f t="shared" si="3047"/>
        <v>0</v>
      </c>
      <c r="QE1320" s="98">
        <f t="shared" si="2831"/>
        <v>0</v>
      </c>
      <c r="QF1320" s="98">
        <f t="shared" si="2831"/>
        <v>0</v>
      </c>
      <c r="QG1320" s="98">
        <f t="shared" si="2831"/>
        <v>0</v>
      </c>
      <c r="QH1320" s="98">
        <f t="shared" si="2832"/>
        <v>0</v>
      </c>
      <c r="QI1320" s="98">
        <f t="shared" si="2832"/>
        <v>0</v>
      </c>
      <c r="QJ1320" s="98">
        <f t="shared" si="2832"/>
        <v>0</v>
      </c>
      <c r="QK1320" s="103"/>
      <c r="QL1320" s="103"/>
      <c r="QM1320" s="103"/>
      <c r="QN1320" s="98">
        <f t="shared" si="2833"/>
        <v>0</v>
      </c>
      <c r="QO1320" s="98">
        <f t="shared" si="2834"/>
        <v>0</v>
      </c>
      <c r="QP1320" s="98">
        <f t="shared" si="2835"/>
        <v>0</v>
      </c>
      <c r="QQ1320" s="98">
        <f t="shared" si="2836"/>
        <v>0</v>
      </c>
      <c r="QR1320" s="98">
        <f t="shared" si="2837"/>
        <v>0</v>
      </c>
      <c r="QS1320" s="98">
        <f t="shared" si="2838"/>
        <v>0</v>
      </c>
      <c r="QT1320" s="649">
        <f t="shared" si="3048"/>
        <v>4.4966459992000001</v>
      </c>
      <c r="QU1320" s="649">
        <f t="shared" si="3049"/>
        <v>4.6452351843999997</v>
      </c>
      <c r="QV1320" s="649">
        <f t="shared" si="3050"/>
        <v>4.8240243285000002</v>
      </c>
      <c r="QW1320" s="649">
        <f t="shared" si="3051"/>
        <v>0</v>
      </c>
      <c r="QX1320" s="649">
        <f t="shared" si="3052"/>
        <v>0</v>
      </c>
      <c r="QY1320" s="649">
        <f t="shared" si="3053"/>
        <v>0</v>
      </c>
      <c r="QZ1320" s="98">
        <f t="shared" si="2839"/>
        <v>0</v>
      </c>
      <c r="RA1320" s="98">
        <f t="shared" si="2839"/>
        <v>0</v>
      </c>
      <c r="RB1320" s="98">
        <f t="shared" si="2839"/>
        <v>0</v>
      </c>
      <c r="RC1320" s="98">
        <f t="shared" si="2840"/>
        <v>0</v>
      </c>
      <c r="RD1320" s="98">
        <f t="shared" si="2840"/>
        <v>0</v>
      </c>
      <c r="RE1320" s="98">
        <f t="shared" si="2840"/>
        <v>0</v>
      </c>
      <c r="RF1320" s="103">
        <v>23048</v>
      </c>
      <c r="RG1320" s="103">
        <v>23048</v>
      </c>
      <c r="RH1320" s="103">
        <v>23048</v>
      </c>
      <c r="RI1320" s="98">
        <f t="shared" si="2841"/>
        <v>120080.08</v>
      </c>
      <c r="RJ1320" s="98">
        <f t="shared" si="2842"/>
        <v>123998.24</v>
      </c>
      <c r="RK1320" s="98">
        <f t="shared" si="2843"/>
        <v>129068.8</v>
      </c>
      <c r="RL1320" s="98">
        <f t="shared" si="2844"/>
        <v>0</v>
      </c>
      <c r="RM1320" s="98">
        <f t="shared" si="2845"/>
        <v>0</v>
      </c>
      <c r="RN1320" s="98">
        <f t="shared" si="2846"/>
        <v>0</v>
      </c>
      <c r="RO1320" s="649">
        <f t="shared" si="3054"/>
        <v>9.6393003116999996</v>
      </c>
      <c r="RP1320" s="649">
        <f t="shared" si="3055"/>
        <v>9.9535346773000004</v>
      </c>
      <c r="RQ1320" s="649">
        <f t="shared" si="3056"/>
        <v>10.3479286898</v>
      </c>
      <c r="RR1320" s="649">
        <f t="shared" si="3057"/>
        <v>0</v>
      </c>
      <c r="RS1320" s="649">
        <f t="shared" si="3058"/>
        <v>0</v>
      </c>
      <c r="RT1320" s="649">
        <f t="shared" si="3059"/>
        <v>0</v>
      </c>
      <c r="RU1320" s="98">
        <f t="shared" si="2847"/>
        <v>222166.59</v>
      </c>
      <c r="RV1320" s="98">
        <f t="shared" si="2847"/>
        <v>229409.07</v>
      </c>
      <c r="RW1320" s="98">
        <f t="shared" si="2847"/>
        <v>238499.06</v>
      </c>
      <c r="RX1320" s="98">
        <f t="shared" si="2848"/>
        <v>0</v>
      </c>
      <c r="RY1320" s="98">
        <f t="shared" si="2848"/>
        <v>0</v>
      </c>
      <c r="RZ1320" s="98">
        <f t="shared" si="2848"/>
        <v>0</v>
      </c>
      <c r="SA1320" s="103"/>
      <c r="SB1320" s="103"/>
      <c r="SC1320" s="103"/>
      <c r="SD1320" s="98">
        <f t="shared" si="2849"/>
        <v>0</v>
      </c>
      <c r="SE1320" s="98">
        <f t="shared" si="2850"/>
        <v>0</v>
      </c>
      <c r="SF1320" s="98">
        <f t="shared" si="2851"/>
        <v>0</v>
      </c>
      <c r="SG1320" s="98">
        <f t="shared" si="2852"/>
        <v>0</v>
      </c>
      <c r="SH1320" s="98">
        <f t="shared" si="2853"/>
        <v>0</v>
      </c>
      <c r="SI1320" s="98">
        <f t="shared" si="2854"/>
        <v>0</v>
      </c>
      <c r="SJ1320" s="649">
        <f t="shared" si="3060"/>
        <v>9.7778037906000002</v>
      </c>
      <c r="SK1320" s="649">
        <f t="shared" si="3061"/>
        <v>10.0952392688</v>
      </c>
      <c r="SL1320" s="649">
        <f t="shared" si="3062"/>
        <v>10.510905686399999</v>
      </c>
      <c r="SM1320" s="649">
        <f t="shared" si="3063"/>
        <v>0</v>
      </c>
      <c r="SN1320" s="649">
        <f t="shared" si="3064"/>
        <v>0</v>
      </c>
      <c r="SO1320" s="649">
        <f t="shared" si="3065"/>
        <v>0</v>
      </c>
      <c r="SP1320" s="98">
        <f t="shared" si="2855"/>
        <v>0</v>
      </c>
      <c r="SQ1320" s="98">
        <f t="shared" si="2855"/>
        <v>0</v>
      </c>
      <c r="SR1320" s="98">
        <f t="shared" si="2855"/>
        <v>0</v>
      </c>
      <c r="SS1320" s="98">
        <f t="shared" si="2856"/>
        <v>0</v>
      </c>
      <c r="ST1320" s="98">
        <f t="shared" si="2856"/>
        <v>0</v>
      </c>
      <c r="SU1320" s="98">
        <f t="shared" si="2856"/>
        <v>0</v>
      </c>
      <c r="SV1320" s="103"/>
      <c r="SW1320" s="103"/>
      <c r="SX1320" s="103"/>
      <c r="SY1320" s="98">
        <f t="shared" si="2857"/>
        <v>0</v>
      </c>
      <c r="SZ1320" s="98">
        <f t="shared" si="2858"/>
        <v>0</v>
      </c>
      <c r="TA1320" s="98">
        <f t="shared" si="2859"/>
        <v>0</v>
      </c>
      <c r="TB1320" s="98">
        <f t="shared" si="2860"/>
        <v>0</v>
      </c>
      <c r="TC1320" s="98">
        <f t="shared" si="2861"/>
        <v>0</v>
      </c>
      <c r="TD1320" s="98">
        <f t="shared" si="2862"/>
        <v>0</v>
      </c>
      <c r="TE1320" s="649">
        <f t="shared" si="3066"/>
        <v>0</v>
      </c>
      <c r="TF1320" s="649">
        <f t="shared" si="3067"/>
        <v>0</v>
      </c>
      <c r="TG1320" s="649">
        <f t="shared" si="3068"/>
        <v>0</v>
      </c>
      <c r="TH1320" s="649">
        <f t="shared" si="3069"/>
        <v>0</v>
      </c>
      <c r="TI1320" s="649">
        <f t="shared" si="3070"/>
        <v>0</v>
      </c>
      <c r="TJ1320" s="649">
        <f t="shared" si="3071"/>
        <v>0</v>
      </c>
      <c r="TK1320" s="98">
        <f t="shared" si="2863"/>
        <v>0</v>
      </c>
      <c r="TL1320" s="98">
        <f t="shared" si="2863"/>
        <v>0</v>
      </c>
      <c r="TM1320" s="98">
        <f t="shared" si="2863"/>
        <v>0</v>
      </c>
      <c r="TN1320" s="98">
        <f t="shared" si="2864"/>
        <v>0</v>
      </c>
      <c r="TO1320" s="98">
        <f t="shared" si="2864"/>
        <v>0</v>
      </c>
      <c r="TP1320" s="98">
        <f t="shared" si="2864"/>
        <v>0</v>
      </c>
      <c r="TQ1320" s="103"/>
      <c r="TR1320" s="103"/>
      <c r="TS1320" s="103"/>
      <c r="TT1320" s="98">
        <f t="shared" si="2865"/>
        <v>0</v>
      </c>
      <c r="TU1320" s="98">
        <f t="shared" si="2866"/>
        <v>0</v>
      </c>
      <c r="TV1320" s="98">
        <f t="shared" si="2867"/>
        <v>0</v>
      </c>
      <c r="TW1320" s="98">
        <f t="shared" si="2868"/>
        <v>0</v>
      </c>
      <c r="TX1320" s="98">
        <f t="shared" si="2869"/>
        <v>0</v>
      </c>
      <c r="TY1320" s="98">
        <f t="shared" si="2870"/>
        <v>0</v>
      </c>
      <c r="TZ1320" s="649">
        <f t="shared" si="3072"/>
        <v>2.2345254104999999</v>
      </c>
      <c r="UA1320" s="649">
        <f t="shared" si="3073"/>
        <v>2.3067506702</v>
      </c>
      <c r="UB1320" s="649">
        <f t="shared" si="3074"/>
        <v>2.39730351</v>
      </c>
      <c r="UC1320" s="649">
        <f t="shared" si="3075"/>
        <v>0</v>
      </c>
      <c r="UD1320" s="649">
        <f t="shared" si="3076"/>
        <v>0</v>
      </c>
      <c r="UE1320" s="649">
        <f t="shared" si="3077"/>
        <v>0</v>
      </c>
      <c r="UF1320" s="98">
        <f t="shared" si="2871"/>
        <v>0</v>
      </c>
      <c r="UG1320" s="98">
        <f t="shared" si="2871"/>
        <v>0</v>
      </c>
      <c r="UH1320" s="98">
        <f t="shared" si="2871"/>
        <v>0</v>
      </c>
      <c r="UI1320" s="98">
        <f t="shared" si="2872"/>
        <v>0</v>
      </c>
      <c r="UJ1320" s="98">
        <f t="shared" si="2872"/>
        <v>0</v>
      </c>
      <c r="UK1320" s="98">
        <f t="shared" si="2872"/>
        <v>0</v>
      </c>
      <c r="UL1320" s="103">
        <v>173128</v>
      </c>
      <c r="UM1320" s="103">
        <v>173128</v>
      </c>
      <c r="UN1320" s="103">
        <v>173128</v>
      </c>
      <c r="UO1320" s="98">
        <f t="shared" si="2873"/>
        <v>901996.88</v>
      </c>
      <c r="UP1320" s="98">
        <f t="shared" si="2874"/>
        <v>931428.64</v>
      </c>
      <c r="UQ1320" s="98">
        <f t="shared" si="2875"/>
        <v>969516.8</v>
      </c>
      <c r="UR1320" s="98">
        <f t="shared" si="2876"/>
        <v>0</v>
      </c>
      <c r="US1320" s="98">
        <f t="shared" si="2877"/>
        <v>0</v>
      </c>
      <c r="UT1320" s="98">
        <f t="shared" si="2878"/>
        <v>0</v>
      </c>
      <c r="UU1320" s="649">
        <f t="shared" si="3078"/>
        <v>2.6366865181999999</v>
      </c>
      <c r="UV1320" s="649">
        <f t="shared" si="3079"/>
        <v>2.7222128237000001</v>
      </c>
      <c r="UW1320" s="649">
        <f t="shared" si="3080"/>
        <v>2.8314655046000001</v>
      </c>
      <c r="UX1320" s="649">
        <f t="shared" si="3081"/>
        <v>0</v>
      </c>
      <c r="UY1320" s="649">
        <f t="shared" si="3082"/>
        <v>0</v>
      </c>
      <c r="UZ1320" s="649">
        <f t="shared" si="3083"/>
        <v>0</v>
      </c>
      <c r="VA1320" s="98">
        <f t="shared" si="2879"/>
        <v>456484.26</v>
      </c>
      <c r="VB1320" s="98">
        <f t="shared" si="2879"/>
        <v>471291.26</v>
      </c>
      <c r="VC1320" s="98">
        <f t="shared" si="2879"/>
        <v>490205.96</v>
      </c>
      <c r="VD1320" s="98">
        <f t="shared" si="2880"/>
        <v>0</v>
      </c>
      <c r="VE1320" s="98">
        <f t="shared" si="2880"/>
        <v>0</v>
      </c>
      <c r="VF1320" s="98">
        <f t="shared" si="2880"/>
        <v>0</v>
      </c>
      <c r="VG1320" s="103"/>
      <c r="VH1320" s="103"/>
      <c r="VI1320" s="103"/>
      <c r="VJ1320" s="98">
        <f t="shared" si="2881"/>
        <v>0</v>
      </c>
      <c r="VK1320" s="98">
        <f t="shared" si="2882"/>
        <v>0</v>
      </c>
      <c r="VL1320" s="98">
        <f t="shared" si="2883"/>
        <v>0</v>
      </c>
      <c r="VM1320" s="98">
        <f t="shared" si="2884"/>
        <v>0</v>
      </c>
      <c r="VN1320" s="98">
        <f t="shared" si="2885"/>
        <v>0</v>
      </c>
      <c r="VO1320" s="98">
        <f t="shared" si="2886"/>
        <v>0</v>
      </c>
      <c r="VP1320" s="649">
        <f t="shared" si="3084"/>
        <v>2.5281444098999999</v>
      </c>
      <c r="VQ1320" s="649">
        <f t="shared" si="3085"/>
        <v>2.6137651820999999</v>
      </c>
      <c r="VR1320" s="649">
        <f t="shared" si="3086"/>
        <v>2.7160012981000001</v>
      </c>
      <c r="VS1320" s="649">
        <f t="shared" si="3087"/>
        <v>0</v>
      </c>
      <c r="VT1320" s="649">
        <f t="shared" si="3088"/>
        <v>0</v>
      </c>
      <c r="VU1320" s="649">
        <f t="shared" si="3089"/>
        <v>0</v>
      </c>
      <c r="VV1320" s="98">
        <f t="shared" si="2887"/>
        <v>0</v>
      </c>
      <c r="VW1320" s="98">
        <f t="shared" si="2887"/>
        <v>0</v>
      </c>
      <c r="VX1320" s="98">
        <f t="shared" si="2887"/>
        <v>0</v>
      </c>
      <c r="VY1320" s="98">
        <f t="shared" si="2888"/>
        <v>0</v>
      </c>
      <c r="VZ1320" s="98">
        <f t="shared" si="2888"/>
        <v>0</v>
      </c>
      <c r="WA1320" s="98">
        <f t="shared" si="2888"/>
        <v>0</v>
      </c>
      <c r="WB1320" s="103"/>
      <c r="WC1320" s="103"/>
      <c r="WD1320" s="103"/>
      <c r="WE1320" s="98">
        <f t="shared" si="2889"/>
        <v>0</v>
      </c>
      <c r="WF1320" s="98">
        <f t="shared" si="2890"/>
        <v>0</v>
      </c>
      <c r="WG1320" s="98">
        <f t="shared" si="2891"/>
        <v>0</v>
      </c>
      <c r="WH1320" s="98">
        <f t="shared" si="2892"/>
        <v>0</v>
      </c>
      <c r="WI1320" s="98">
        <f t="shared" si="2893"/>
        <v>0</v>
      </c>
      <c r="WJ1320" s="98">
        <f t="shared" si="2894"/>
        <v>0</v>
      </c>
      <c r="WK1320" s="649">
        <f t="shared" si="3090"/>
        <v>0</v>
      </c>
      <c r="WL1320" s="649">
        <f t="shared" si="3091"/>
        <v>0</v>
      </c>
      <c r="WM1320" s="649">
        <f t="shared" si="3092"/>
        <v>0</v>
      </c>
      <c r="WN1320" s="649">
        <f t="shared" si="3093"/>
        <v>0</v>
      </c>
      <c r="WO1320" s="649">
        <f t="shared" si="3094"/>
        <v>0</v>
      </c>
      <c r="WP1320" s="649">
        <f t="shared" si="3095"/>
        <v>0</v>
      </c>
      <c r="WQ1320" s="98">
        <f t="shared" si="2895"/>
        <v>0</v>
      </c>
      <c r="WR1320" s="98">
        <f t="shared" si="2895"/>
        <v>0</v>
      </c>
      <c r="WS1320" s="98">
        <f t="shared" si="2895"/>
        <v>0</v>
      </c>
      <c r="WT1320" s="98">
        <f t="shared" si="2896"/>
        <v>0</v>
      </c>
      <c r="WU1320" s="98">
        <f t="shared" si="2896"/>
        <v>0</v>
      </c>
      <c r="WV1320" s="98">
        <f t="shared" si="2896"/>
        <v>0</v>
      </c>
      <c r="WW1320" s="103"/>
      <c r="WX1320" s="103"/>
      <c r="WY1320" s="103"/>
      <c r="WZ1320" s="98">
        <f t="shared" si="2897"/>
        <v>0</v>
      </c>
      <c r="XA1320" s="98">
        <f t="shared" si="2898"/>
        <v>0</v>
      </c>
      <c r="XB1320" s="98">
        <f t="shared" si="2899"/>
        <v>0</v>
      </c>
      <c r="XC1320" s="98">
        <f t="shared" si="2900"/>
        <v>0</v>
      </c>
      <c r="XD1320" s="98">
        <f t="shared" si="2901"/>
        <v>0</v>
      </c>
      <c r="XE1320" s="98">
        <f t="shared" si="2902"/>
        <v>0</v>
      </c>
      <c r="XF1320" s="649">
        <f t="shared" si="3096"/>
        <v>0</v>
      </c>
      <c r="XG1320" s="649">
        <f t="shared" si="3097"/>
        <v>0</v>
      </c>
      <c r="XH1320" s="649">
        <f t="shared" si="3098"/>
        <v>0</v>
      </c>
      <c r="XI1320" s="649">
        <f t="shared" si="3099"/>
        <v>0</v>
      </c>
      <c r="XJ1320" s="649">
        <f t="shared" si="3100"/>
        <v>0</v>
      </c>
      <c r="XK1320" s="649">
        <f t="shared" si="3101"/>
        <v>0</v>
      </c>
      <c r="XL1320" s="98">
        <f t="shared" si="2903"/>
        <v>0</v>
      </c>
      <c r="XM1320" s="98">
        <f t="shared" si="2903"/>
        <v>0</v>
      </c>
      <c r="XN1320" s="98">
        <f t="shared" si="2903"/>
        <v>0</v>
      </c>
      <c r="XO1320" s="98">
        <f t="shared" si="2904"/>
        <v>0</v>
      </c>
      <c r="XP1320" s="98">
        <f t="shared" si="2904"/>
        <v>0</v>
      </c>
      <c r="XQ1320" s="98">
        <f t="shared" si="2904"/>
        <v>0</v>
      </c>
      <c r="XR1320" s="103"/>
      <c r="XS1320" s="103"/>
      <c r="XT1320" s="103"/>
      <c r="XU1320" s="98">
        <f t="shared" si="2905"/>
        <v>0</v>
      </c>
      <c r="XV1320" s="98">
        <f t="shared" si="2906"/>
        <v>0</v>
      </c>
      <c r="XW1320" s="98">
        <f t="shared" si="2907"/>
        <v>0</v>
      </c>
      <c r="XX1320" s="98">
        <f t="shared" si="2908"/>
        <v>0</v>
      </c>
      <c r="XY1320" s="98">
        <f t="shared" si="2909"/>
        <v>0</v>
      </c>
      <c r="XZ1320" s="98">
        <f t="shared" si="2910"/>
        <v>0</v>
      </c>
      <c r="YA1320" s="649">
        <f t="shared" si="3102"/>
        <v>0</v>
      </c>
      <c r="YB1320" s="649">
        <f t="shared" si="3103"/>
        <v>0</v>
      </c>
      <c r="YC1320" s="649">
        <f t="shared" si="3104"/>
        <v>0</v>
      </c>
      <c r="YD1320" s="649">
        <f t="shared" si="3105"/>
        <v>0</v>
      </c>
      <c r="YE1320" s="649">
        <f t="shared" si="3106"/>
        <v>0</v>
      </c>
      <c r="YF1320" s="649">
        <f t="shared" si="3107"/>
        <v>0</v>
      </c>
      <c r="YG1320" s="98">
        <f t="shared" si="2911"/>
        <v>0</v>
      </c>
      <c r="YH1320" s="98">
        <f t="shared" si="2911"/>
        <v>0</v>
      </c>
      <c r="YI1320" s="98">
        <f t="shared" si="2911"/>
        <v>0</v>
      </c>
      <c r="YJ1320" s="98">
        <f t="shared" si="2912"/>
        <v>0</v>
      </c>
      <c r="YK1320" s="98">
        <f t="shared" si="2912"/>
        <v>0</v>
      </c>
      <c r="YL1320" s="98">
        <f t="shared" si="2912"/>
        <v>0</v>
      </c>
      <c r="YM1320" s="146">
        <f t="shared" si="2913"/>
        <v>240601</v>
      </c>
      <c r="YN1320" s="146">
        <f t="shared" si="2913"/>
        <v>240601</v>
      </c>
      <c r="YO1320" s="146">
        <f t="shared" si="2913"/>
        <v>240601</v>
      </c>
      <c r="YP1320" s="98">
        <f t="shared" si="2914"/>
        <v>1253531.21</v>
      </c>
      <c r="YQ1320" s="98">
        <f t="shared" si="2915"/>
        <v>1294433.3799999999</v>
      </c>
      <c r="YR1320" s="98">
        <f t="shared" si="2916"/>
        <v>1347365.6</v>
      </c>
      <c r="YS1320" s="98">
        <f t="shared" si="2917"/>
        <v>0</v>
      </c>
      <c r="YT1320" s="98">
        <f t="shared" si="2918"/>
        <v>0</v>
      </c>
      <c r="YU1320" s="98">
        <f t="shared" si="2919"/>
        <v>0</v>
      </c>
      <c r="YV1320" s="649">
        <f t="shared" si="3108"/>
        <v>5.2131172139000004</v>
      </c>
      <c r="YW1320" s="649">
        <f t="shared" si="3109"/>
        <v>5.3828406840999996</v>
      </c>
      <c r="YX1320" s="649">
        <f t="shared" si="3110"/>
        <v>5.5976190837999997</v>
      </c>
      <c r="YY1320" s="649">
        <f t="shared" si="3111"/>
        <v>0</v>
      </c>
      <c r="YZ1320" s="649">
        <f t="shared" si="3112"/>
        <v>0</v>
      </c>
      <c r="ZA1320" s="649">
        <f t="shared" si="3113"/>
        <v>0</v>
      </c>
      <c r="ZB1320" s="98">
        <f t="shared" si="2920"/>
        <v>1254281.21</v>
      </c>
      <c r="ZC1320" s="98">
        <f t="shared" si="2920"/>
        <v>1295116.8500000001</v>
      </c>
      <c r="ZD1320" s="98">
        <f t="shared" si="2920"/>
        <v>1346792.75</v>
      </c>
      <c r="ZE1320" s="98">
        <f t="shared" si="2921"/>
        <v>0</v>
      </c>
      <c r="ZF1320" s="98">
        <f t="shared" si="2921"/>
        <v>0</v>
      </c>
      <c r="ZG1320" s="98">
        <f t="shared" si="2921"/>
        <v>0</v>
      </c>
    </row>
    <row r="1321" spans="1:683" s="67" customFormat="1" ht="24" customHeight="1">
      <c r="A1321" s="308" t="s">
        <v>828</v>
      </c>
      <c r="B1321" s="1197"/>
      <c r="C1321" s="310"/>
      <c r="D1321" s="665"/>
      <c r="E1321" s="311"/>
      <c r="F1321" s="311"/>
      <c r="G1321" s="311"/>
      <c r="H1321" s="311"/>
      <c r="I1321" s="312"/>
      <c r="J1321" s="312"/>
      <c r="K1321" s="312"/>
      <c r="L1321" s="312"/>
      <c r="M1321" s="312"/>
      <c r="N1321" s="312"/>
      <c r="O1321" s="312"/>
      <c r="P1321" s="312"/>
      <c r="Q1321" s="312"/>
      <c r="R1321" s="312"/>
      <c r="S1321" s="312"/>
      <c r="T1321" s="312"/>
      <c r="U1321" s="312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2"/>
      <c r="AH1321" s="312"/>
      <c r="AI1321" s="312"/>
      <c r="AJ1321" s="312"/>
      <c r="AK1321" s="312"/>
      <c r="AL1321" s="312"/>
      <c r="AM1321" s="312"/>
      <c r="AN1321" s="312"/>
      <c r="AO1321" s="312"/>
      <c r="AP1321" s="312"/>
      <c r="AQ1321" s="312"/>
      <c r="AR1321" s="312"/>
      <c r="AS1321" s="312"/>
      <c r="AT1321" s="312"/>
      <c r="AU1321" s="312"/>
      <c r="AV1321" s="312"/>
      <c r="AW1321" s="312"/>
      <c r="AX1321" s="312"/>
      <c r="AY1321" s="312"/>
      <c r="AZ1321" s="312"/>
      <c r="BA1321" s="312"/>
      <c r="BB1321" s="312"/>
      <c r="BC1321" s="312"/>
      <c r="BD1321" s="312"/>
      <c r="BE1321" s="312"/>
      <c r="BF1321" s="312"/>
      <c r="BG1321" s="312"/>
      <c r="BH1321" s="312"/>
      <c r="BI1321" s="312"/>
      <c r="BJ1321" s="312"/>
      <c r="BK1321" s="312"/>
      <c r="BL1321" s="312"/>
      <c r="BM1321" s="312"/>
      <c r="BN1321" s="312"/>
      <c r="BO1321" s="312"/>
      <c r="BP1321" s="312"/>
      <c r="BQ1321" s="312"/>
      <c r="BR1321" s="312"/>
      <c r="BS1321" s="312"/>
      <c r="BT1321" s="312"/>
      <c r="BU1321" s="312"/>
      <c r="BV1321" s="312"/>
      <c r="BW1321" s="312"/>
      <c r="BX1321" s="312"/>
      <c r="BY1321" s="312"/>
      <c r="BZ1321" s="312"/>
      <c r="CA1321" s="312"/>
      <c r="CB1321" s="312"/>
      <c r="CC1321" s="312"/>
      <c r="CD1321" s="312"/>
      <c r="CE1321" s="312"/>
      <c r="CF1321" s="312"/>
      <c r="CG1321" s="312"/>
      <c r="CH1321" s="312"/>
      <c r="CI1321" s="312"/>
      <c r="CJ1321" s="312"/>
      <c r="CK1321" s="312"/>
      <c r="CL1321" s="312"/>
      <c r="CM1321" s="312"/>
      <c r="CN1321" s="312"/>
      <c r="CO1321" s="312"/>
      <c r="CP1321" s="312"/>
      <c r="CQ1321" s="312"/>
      <c r="CR1321" s="312"/>
      <c r="CS1321" s="312"/>
      <c r="CT1321" s="312"/>
      <c r="CU1321" s="312"/>
      <c r="CV1321" s="312"/>
      <c r="CW1321" s="312"/>
      <c r="CX1321" s="312"/>
      <c r="CY1321" s="312"/>
      <c r="CZ1321" s="312"/>
      <c r="DA1321" s="312"/>
      <c r="DB1321" s="312"/>
      <c r="DC1321" s="312"/>
      <c r="DD1321" s="312"/>
      <c r="DE1321" s="312"/>
      <c r="DF1321" s="312"/>
      <c r="DG1321" s="312"/>
      <c r="DH1321" s="312"/>
      <c r="DI1321" s="312"/>
      <c r="DJ1321" s="312"/>
      <c r="DK1321" s="312"/>
      <c r="DL1321" s="312"/>
      <c r="DM1321" s="312"/>
      <c r="DN1321" s="312"/>
      <c r="DO1321" s="312"/>
      <c r="DP1321" s="312"/>
      <c r="DQ1321" s="312"/>
      <c r="DR1321" s="312"/>
      <c r="DS1321" s="312"/>
      <c r="DT1321" s="312"/>
      <c r="DU1321" s="312"/>
      <c r="DV1321" s="312"/>
      <c r="DW1321" s="312"/>
      <c r="DX1321" s="312"/>
      <c r="DY1321" s="312"/>
      <c r="DZ1321" s="312"/>
      <c r="EA1321" s="312"/>
      <c r="EB1321" s="312"/>
      <c r="EC1321" s="312"/>
      <c r="ED1321" s="312"/>
      <c r="EE1321" s="312"/>
      <c r="EF1321" s="312"/>
      <c r="EG1321" s="312"/>
      <c r="EH1321" s="312"/>
      <c r="EI1321" s="312"/>
      <c r="EJ1321" s="312"/>
      <c r="EK1321" s="312"/>
      <c r="EL1321" s="312"/>
      <c r="EM1321" s="312"/>
      <c r="EN1321" s="312"/>
      <c r="EO1321" s="312"/>
      <c r="EP1321" s="312"/>
      <c r="EQ1321" s="312"/>
      <c r="ER1321" s="312"/>
      <c r="ES1321" s="312"/>
      <c r="ET1321" s="312"/>
      <c r="EU1321" s="312"/>
      <c r="EV1321" s="312"/>
      <c r="EW1321" s="312"/>
      <c r="EX1321" s="312"/>
      <c r="EY1321" s="312"/>
      <c r="EZ1321" s="312"/>
      <c r="FA1321" s="312"/>
      <c r="FB1321" s="312"/>
      <c r="FC1321" s="312"/>
      <c r="FD1321" s="312"/>
      <c r="FE1321" s="312"/>
      <c r="FF1321" s="312"/>
      <c r="FG1321" s="312"/>
      <c r="FH1321" s="312"/>
      <c r="FI1321" s="312"/>
      <c r="FJ1321" s="312"/>
      <c r="FK1321" s="312"/>
      <c r="FL1321" s="312"/>
      <c r="FM1321" s="312"/>
      <c r="FN1321" s="312"/>
      <c r="FO1321" s="312"/>
      <c r="FP1321" s="312"/>
      <c r="FQ1321" s="312"/>
      <c r="FR1321" s="312"/>
      <c r="FS1321" s="312"/>
      <c r="FT1321" s="312"/>
      <c r="FU1321" s="312"/>
      <c r="FV1321" s="312"/>
      <c r="FW1321" s="312"/>
      <c r="FX1321" s="312"/>
      <c r="FY1321" s="312"/>
      <c r="FZ1321" s="312"/>
      <c r="GA1321" s="312"/>
      <c r="GB1321" s="312"/>
      <c r="GC1321" s="312"/>
      <c r="GD1321" s="312"/>
      <c r="GE1321" s="312"/>
      <c r="GF1321" s="312"/>
      <c r="GG1321" s="312"/>
      <c r="GH1321" s="312"/>
      <c r="GI1321" s="312"/>
      <c r="GJ1321" s="312"/>
      <c r="GK1321" s="312"/>
      <c r="GL1321" s="312"/>
      <c r="GM1321" s="312"/>
      <c r="GN1321" s="312"/>
      <c r="GO1321" s="312"/>
      <c r="GP1321" s="312"/>
      <c r="GQ1321" s="312"/>
      <c r="GR1321" s="312"/>
      <c r="GS1321" s="312"/>
      <c r="GT1321" s="312"/>
      <c r="GU1321" s="312"/>
      <c r="GV1321" s="312"/>
      <c r="GW1321" s="312"/>
      <c r="GX1321" s="312"/>
      <c r="GY1321" s="312"/>
      <c r="GZ1321" s="312"/>
      <c r="HA1321" s="312"/>
      <c r="HB1321" s="312"/>
      <c r="HC1321" s="312"/>
      <c r="HD1321" s="312"/>
      <c r="HE1321" s="312"/>
      <c r="HF1321" s="312"/>
      <c r="HG1321" s="312"/>
      <c r="HH1321" s="312"/>
      <c r="HI1321" s="312"/>
      <c r="HJ1321" s="312"/>
      <c r="HK1321" s="312"/>
      <c r="HL1321" s="312"/>
      <c r="HM1321" s="312"/>
      <c r="HN1321" s="312"/>
      <c r="HO1321" s="312"/>
      <c r="HP1321" s="312"/>
      <c r="HQ1321" s="312"/>
      <c r="HR1321" s="312"/>
      <c r="HS1321" s="312"/>
      <c r="HT1321" s="312"/>
      <c r="HU1321" s="312"/>
      <c r="HV1321" s="312"/>
      <c r="HW1321" s="312"/>
      <c r="HX1321" s="312"/>
      <c r="HY1321" s="312"/>
      <c r="HZ1321" s="312"/>
      <c r="IA1321" s="312"/>
      <c r="IB1321" s="312"/>
      <c r="IC1321" s="312"/>
      <c r="ID1321" s="312"/>
      <c r="IE1321" s="312"/>
      <c r="IF1321" s="312"/>
      <c r="IG1321" s="312"/>
      <c r="IH1321" s="312"/>
      <c r="II1321" s="312"/>
      <c r="IJ1321" s="312"/>
      <c r="IK1321" s="312"/>
      <c r="IL1321" s="312"/>
      <c r="IM1321" s="312"/>
      <c r="IN1321" s="312"/>
      <c r="IO1321" s="312"/>
      <c r="IP1321" s="312"/>
      <c r="IQ1321" s="312"/>
      <c r="IR1321" s="312"/>
      <c r="IS1321" s="312"/>
      <c r="IT1321" s="312"/>
      <c r="IU1321" s="312"/>
      <c r="IV1321" s="312"/>
      <c r="IW1321" s="312"/>
      <c r="IX1321" s="312"/>
      <c r="IY1321" s="312"/>
      <c r="IZ1321" s="312"/>
      <c r="JA1321" s="312"/>
      <c r="JB1321" s="312"/>
      <c r="JC1321" s="312"/>
      <c r="JD1321" s="312"/>
      <c r="JE1321" s="312"/>
      <c r="JF1321" s="312"/>
      <c r="JG1321" s="312"/>
      <c r="JH1321" s="312"/>
      <c r="JI1321" s="312"/>
      <c r="JJ1321" s="312"/>
      <c r="JK1321" s="312"/>
      <c r="JL1321" s="312"/>
      <c r="JM1321" s="312"/>
      <c r="JN1321" s="312"/>
      <c r="JO1321" s="312"/>
      <c r="JP1321" s="312"/>
      <c r="JQ1321" s="312"/>
      <c r="JR1321" s="312"/>
      <c r="JS1321" s="312"/>
      <c r="JT1321" s="312"/>
      <c r="JU1321" s="312"/>
      <c r="JV1321" s="312"/>
      <c r="JW1321" s="312"/>
      <c r="JX1321" s="312"/>
      <c r="JY1321" s="312"/>
      <c r="JZ1321" s="312"/>
      <c r="KA1321" s="312"/>
      <c r="KB1321" s="312"/>
      <c r="KC1321" s="312"/>
      <c r="KD1321" s="312"/>
      <c r="KE1321" s="312"/>
      <c r="KF1321" s="312"/>
      <c r="KG1321" s="312"/>
      <c r="KH1321" s="312"/>
      <c r="KI1321" s="312"/>
      <c r="KJ1321" s="312"/>
      <c r="KK1321" s="312"/>
      <c r="KL1321" s="312"/>
      <c r="KM1321" s="312"/>
      <c r="KN1321" s="312"/>
      <c r="KO1321" s="312"/>
      <c r="KP1321" s="312"/>
      <c r="KQ1321" s="312"/>
      <c r="KR1321" s="312"/>
      <c r="KS1321" s="312"/>
      <c r="KT1321" s="312"/>
      <c r="KU1321" s="312"/>
      <c r="KV1321" s="312"/>
      <c r="KW1321" s="312"/>
      <c r="KX1321" s="312"/>
      <c r="KY1321" s="312"/>
      <c r="KZ1321" s="312"/>
      <c r="LA1321" s="312"/>
      <c r="LB1321" s="312"/>
      <c r="LC1321" s="312"/>
      <c r="LD1321" s="312"/>
      <c r="LE1321" s="312"/>
      <c r="LF1321" s="312"/>
      <c r="LG1321" s="312"/>
      <c r="LH1321" s="312"/>
      <c r="LI1321" s="312"/>
      <c r="LJ1321" s="312"/>
      <c r="LK1321" s="312"/>
      <c r="LL1321" s="312"/>
      <c r="LM1321" s="312"/>
      <c r="LN1321" s="312"/>
      <c r="LO1321" s="312"/>
      <c r="LP1321" s="312"/>
      <c r="LQ1321" s="312"/>
      <c r="LR1321" s="312"/>
      <c r="LS1321" s="312"/>
      <c r="LT1321" s="312"/>
      <c r="LU1321" s="312"/>
      <c r="LV1321" s="312"/>
      <c r="LW1321" s="312"/>
      <c r="LX1321" s="312"/>
      <c r="LY1321" s="312"/>
      <c r="LZ1321" s="312"/>
      <c r="MA1321" s="312"/>
      <c r="MB1321" s="312"/>
      <c r="MC1321" s="312"/>
      <c r="MD1321" s="312"/>
      <c r="ME1321" s="312"/>
      <c r="MF1321" s="312"/>
      <c r="MG1321" s="312"/>
      <c r="MH1321" s="312"/>
      <c r="MI1321" s="312"/>
      <c r="MJ1321" s="312"/>
      <c r="MK1321" s="312"/>
      <c r="ML1321" s="312"/>
      <c r="MM1321" s="312"/>
      <c r="MN1321" s="312"/>
      <c r="MO1321" s="312"/>
      <c r="MP1321" s="312"/>
      <c r="MQ1321" s="312"/>
      <c r="MR1321" s="312"/>
      <c r="MS1321" s="312"/>
      <c r="MT1321" s="312"/>
      <c r="MU1321" s="312"/>
      <c r="MV1321" s="312"/>
      <c r="MW1321" s="312"/>
      <c r="MX1321" s="312"/>
      <c r="MY1321" s="312"/>
      <c r="MZ1321" s="312"/>
      <c r="NA1321" s="312"/>
      <c r="NB1321" s="312"/>
      <c r="NC1321" s="312"/>
      <c r="ND1321" s="312"/>
      <c r="NE1321" s="312"/>
      <c r="NF1321" s="312"/>
      <c r="NG1321" s="312"/>
      <c r="NH1321" s="312"/>
      <c r="NI1321" s="312"/>
      <c r="NJ1321" s="312"/>
      <c r="NK1321" s="312"/>
      <c r="NL1321" s="312"/>
      <c r="NM1321" s="312"/>
      <c r="NN1321" s="312"/>
      <c r="NO1321" s="312"/>
      <c r="NP1321" s="312"/>
      <c r="NQ1321" s="312"/>
      <c r="NR1321" s="312"/>
      <c r="NS1321" s="312"/>
      <c r="NT1321" s="312"/>
      <c r="NU1321" s="312"/>
      <c r="NV1321" s="312"/>
      <c r="NW1321" s="312"/>
      <c r="NX1321" s="312"/>
      <c r="NY1321" s="312"/>
      <c r="NZ1321" s="312"/>
      <c r="OA1321" s="312"/>
      <c r="OB1321" s="312"/>
      <c r="OC1321" s="312"/>
      <c r="OD1321" s="312"/>
      <c r="OE1321" s="312"/>
      <c r="OF1321" s="312"/>
      <c r="OG1321" s="312"/>
      <c r="OH1321" s="312"/>
      <c r="OI1321" s="312"/>
      <c r="OJ1321" s="312"/>
      <c r="OK1321" s="312"/>
      <c r="OL1321" s="312"/>
      <c r="OM1321" s="312"/>
      <c r="ON1321" s="312"/>
      <c r="OO1321" s="312"/>
      <c r="OP1321" s="312"/>
      <c r="OQ1321" s="312"/>
      <c r="OR1321" s="312"/>
      <c r="OS1321" s="312"/>
      <c r="OT1321" s="312"/>
      <c r="OU1321" s="312"/>
      <c r="OV1321" s="312"/>
      <c r="OW1321" s="312"/>
      <c r="OX1321" s="312"/>
      <c r="OY1321" s="312"/>
      <c r="OZ1321" s="312"/>
      <c r="PA1321" s="312"/>
      <c r="PB1321" s="312"/>
      <c r="PC1321" s="312"/>
      <c r="PD1321" s="312"/>
      <c r="PE1321" s="312"/>
      <c r="PF1321" s="312"/>
      <c r="PG1321" s="312"/>
      <c r="PH1321" s="312"/>
      <c r="PI1321" s="312"/>
      <c r="PJ1321" s="312"/>
      <c r="PK1321" s="312"/>
      <c r="PL1321" s="312"/>
      <c r="PM1321" s="312"/>
      <c r="PN1321" s="312"/>
      <c r="PO1321" s="312"/>
      <c r="PP1321" s="312"/>
      <c r="PQ1321" s="312"/>
      <c r="PR1321" s="312"/>
      <c r="PS1321" s="312"/>
      <c r="PT1321" s="312"/>
      <c r="PU1321" s="312"/>
      <c r="PV1321" s="312"/>
      <c r="PW1321" s="312"/>
      <c r="PX1321" s="312"/>
      <c r="PY1321" s="312"/>
      <c r="PZ1321" s="312"/>
      <c r="QA1321" s="312"/>
      <c r="QB1321" s="312"/>
      <c r="QC1321" s="312"/>
      <c r="QD1321" s="312"/>
      <c r="QE1321" s="312"/>
      <c r="QF1321" s="312"/>
      <c r="QG1321" s="312"/>
      <c r="QH1321" s="312"/>
      <c r="QI1321" s="312"/>
      <c r="QJ1321" s="312"/>
      <c r="QK1321" s="312"/>
      <c r="QL1321" s="312"/>
      <c r="QM1321" s="312"/>
      <c r="QN1321" s="312"/>
      <c r="QO1321" s="312"/>
      <c r="QP1321" s="312"/>
      <c r="QQ1321" s="312"/>
      <c r="QR1321" s="312"/>
      <c r="QS1321" s="312"/>
      <c r="QT1321" s="312"/>
      <c r="QU1321" s="312"/>
      <c r="QV1321" s="312"/>
      <c r="QW1321" s="312"/>
      <c r="QX1321" s="312"/>
      <c r="QY1321" s="312"/>
      <c r="QZ1321" s="312"/>
      <c r="RA1321" s="312"/>
      <c r="RB1321" s="312"/>
      <c r="RC1321" s="312"/>
      <c r="RD1321" s="312"/>
      <c r="RE1321" s="312"/>
      <c r="RF1321" s="312"/>
      <c r="RG1321" s="312"/>
      <c r="RH1321" s="312"/>
      <c r="RI1321" s="312"/>
      <c r="RJ1321" s="312"/>
      <c r="RK1321" s="312"/>
      <c r="RL1321" s="312"/>
      <c r="RM1321" s="312"/>
      <c r="RN1321" s="312"/>
      <c r="RO1321" s="312"/>
      <c r="RP1321" s="312"/>
      <c r="RQ1321" s="312"/>
      <c r="RR1321" s="312"/>
      <c r="RS1321" s="312"/>
      <c r="RT1321" s="312"/>
      <c r="RU1321" s="312"/>
      <c r="RV1321" s="312"/>
      <c r="RW1321" s="312"/>
      <c r="RX1321" s="312"/>
      <c r="RY1321" s="312"/>
      <c r="RZ1321" s="312"/>
      <c r="SA1321" s="312"/>
      <c r="SB1321" s="312"/>
      <c r="SC1321" s="312"/>
      <c r="SD1321" s="312"/>
      <c r="SE1321" s="312"/>
      <c r="SF1321" s="312"/>
      <c r="SG1321" s="312"/>
      <c r="SH1321" s="312"/>
      <c r="SI1321" s="312"/>
      <c r="SJ1321" s="312"/>
      <c r="SK1321" s="312"/>
      <c r="SL1321" s="312"/>
      <c r="SM1321" s="312"/>
      <c r="SN1321" s="312"/>
      <c r="SO1321" s="312"/>
      <c r="SP1321" s="312"/>
      <c r="SQ1321" s="312"/>
      <c r="SR1321" s="312"/>
      <c r="SS1321" s="312"/>
      <c r="ST1321" s="312"/>
      <c r="SU1321" s="312"/>
      <c r="SV1321" s="312"/>
      <c r="SW1321" s="312"/>
      <c r="SX1321" s="312"/>
      <c r="SY1321" s="312"/>
      <c r="SZ1321" s="312"/>
      <c r="TA1321" s="312"/>
      <c r="TB1321" s="312"/>
      <c r="TC1321" s="312"/>
      <c r="TD1321" s="312"/>
      <c r="TE1321" s="312"/>
      <c r="TF1321" s="312"/>
      <c r="TG1321" s="312"/>
      <c r="TH1321" s="312"/>
      <c r="TI1321" s="312"/>
      <c r="TJ1321" s="312"/>
      <c r="TK1321" s="312"/>
      <c r="TL1321" s="312"/>
      <c r="TM1321" s="312"/>
      <c r="TN1321" s="312"/>
      <c r="TO1321" s="312"/>
      <c r="TP1321" s="312"/>
      <c r="TQ1321" s="312"/>
      <c r="TR1321" s="312"/>
      <c r="TS1321" s="312"/>
      <c r="TT1321" s="312"/>
      <c r="TU1321" s="312"/>
      <c r="TV1321" s="312"/>
      <c r="TW1321" s="312"/>
      <c r="TX1321" s="312"/>
      <c r="TY1321" s="312"/>
      <c r="TZ1321" s="312"/>
      <c r="UA1321" s="312"/>
      <c r="UB1321" s="312"/>
      <c r="UC1321" s="312"/>
      <c r="UD1321" s="312"/>
      <c r="UE1321" s="312"/>
      <c r="UF1321" s="312"/>
      <c r="UG1321" s="312"/>
      <c r="UH1321" s="312"/>
      <c r="UI1321" s="312"/>
      <c r="UJ1321" s="312"/>
      <c r="UK1321" s="312"/>
      <c r="UL1321" s="312"/>
      <c r="UM1321" s="312"/>
      <c r="UN1321" s="312"/>
      <c r="UO1321" s="312"/>
      <c r="UP1321" s="312"/>
      <c r="UQ1321" s="312"/>
      <c r="UR1321" s="312"/>
      <c r="US1321" s="312"/>
      <c r="UT1321" s="312"/>
      <c r="UU1321" s="312"/>
      <c r="UV1321" s="312"/>
      <c r="UW1321" s="312"/>
      <c r="UX1321" s="312"/>
      <c r="UY1321" s="312"/>
      <c r="UZ1321" s="312"/>
      <c r="VA1321" s="312"/>
      <c r="VB1321" s="312"/>
      <c r="VC1321" s="312"/>
      <c r="VD1321" s="312"/>
      <c r="VE1321" s="312"/>
      <c r="VF1321" s="312"/>
      <c r="VG1321" s="312"/>
      <c r="VH1321" s="312"/>
      <c r="VI1321" s="312"/>
      <c r="VJ1321" s="312"/>
      <c r="VK1321" s="312"/>
      <c r="VL1321" s="312"/>
      <c r="VM1321" s="312"/>
      <c r="VN1321" s="312"/>
      <c r="VO1321" s="312"/>
      <c r="VP1321" s="312"/>
      <c r="VQ1321" s="312"/>
      <c r="VR1321" s="312"/>
      <c r="VS1321" s="312"/>
      <c r="VT1321" s="312"/>
      <c r="VU1321" s="312"/>
      <c r="VV1321" s="312"/>
      <c r="VW1321" s="312"/>
      <c r="VX1321" s="312"/>
      <c r="VY1321" s="312"/>
      <c r="VZ1321" s="312"/>
      <c r="WA1321" s="312"/>
      <c r="WB1321" s="312"/>
      <c r="WC1321" s="312"/>
      <c r="WD1321" s="312"/>
      <c r="WE1321" s="312"/>
      <c r="WF1321" s="312"/>
      <c r="WG1321" s="312"/>
      <c r="WH1321" s="312"/>
      <c r="WI1321" s="312"/>
      <c r="WJ1321" s="312"/>
      <c r="WK1321" s="312"/>
      <c r="WL1321" s="312"/>
      <c r="WM1321" s="312"/>
      <c r="WN1321" s="312"/>
      <c r="WO1321" s="312"/>
      <c r="WP1321" s="312"/>
      <c r="WQ1321" s="312"/>
      <c r="WR1321" s="312"/>
      <c r="WS1321" s="312"/>
      <c r="WT1321" s="312"/>
      <c r="WU1321" s="312"/>
      <c r="WV1321" s="312"/>
      <c r="WW1321" s="312"/>
      <c r="WX1321" s="312"/>
      <c r="WY1321" s="312"/>
      <c r="WZ1321" s="312"/>
      <c r="XA1321" s="312"/>
      <c r="XB1321" s="312"/>
      <c r="XC1321" s="312"/>
      <c r="XD1321" s="312"/>
      <c r="XE1321" s="312"/>
      <c r="XF1321" s="312"/>
      <c r="XG1321" s="312"/>
      <c r="XH1321" s="312"/>
      <c r="XI1321" s="312"/>
      <c r="XJ1321" s="312"/>
      <c r="XK1321" s="312"/>
      <c r="XL1321" s="312"/>
      <c r="XM1321" s="312"/>
      <c r="XN1321" s="312"/>
      <c r="XO1321" s="312"/>
      <c r="XP1321" s="312"/>
      <c r="XQ1321" s="312"/>
      <c r="XR1321" s="312"/>
      <c r="XS1321" s="312"/>
      <c r="XT1321" s="312"/>
      <c r="XU1321" s="312"/>
      <c r="XV1321" s="312"/>
      <c r="XW1321" s="312"/>
      <c r="XX1321" s="312"/>
      <c r="XY1321" s="312"/>
      <c r="XZ1321" s="312"/>
      <c r="YA1321" s="312"/>
      <c r="YB1321" s="312"/>
      <c r="YC1321" s="312"/>
      <c r="YD1321" s="312"/>
      <c r="YE1321" s="312"/>
      <c r="YF1321" s="312"/>
      <c r="YG1321" s="312"/>
      <c r="YH1321" s="312"/>
      <c r="YI1321" s="312"/>
      <c r="YJ1321" s="312"/>
      <c r="YK1321" s="312"/>
      <c r="YL1321" s="312"/>
      <c r="YM1321" s="312"/>
      <c r="YN1321" s="312"/>
      <c r="YO1321" s="312"/>
      <c r="YP1321" s="312"/>
      <c r="YQ1321" s="312"/>
      <c r="YR1321" s="312"/>
      <c r="YS1321" s="312"/>
      <c r="YT1321" s="312"/>
      <c r="YU1321" s="312"/>
      <c r="YV1321" s="312"/>
      <c r="YW1321" s="312"/>
      <c r="YX1321" s="312"/>
      <c r="YY1321" s="312"/>
      <c r="YZ1321" s="312"/>
      <c r="ZA1321" s="312"/>
      <c r="ZB1321" s="312"/>
      <c r="ZC1321" s="312"/>
      <c r="ZD1321" s="312"/>
      <c r="ZE1321" s="312"/>
      <c r="ZF1321" s="312"/>
      <c r="ZG1321" s="312"/>
    </row>
    <row r="1322" spans="1:683" s="279" customFormat="1" ht="24">
      <c r="A1322" s="115" t="s">
        <v>820</v>
      </c>
      <c r="B1322" s="1198"/>
      <c r="C1322" s="273" t="s">
        <v>705</v>
      </c>
      <c r="D1322" s="919"/>
      <c r="E1322" s="920"/>
      <c r="F1322" s="274"/>
      <c r="G1322" s="274"/>
      <c r="H1322" s="274"/>
      <c r="I1322" s="313"/>
      <c r="J1322" s="313"/>
      <c r="K1322" s="313"/>
      <c r="L1322" s="309" t="s">
        <v>808</v>
      </c>
      <c r="M1322" s="309" t="s">
        <v>808</v>
      </c>
      <c r="N1322" s="309" t="s">
        <v>808</v>
      </c>
      <c r="O1322" s="274">
        <f>O1313</f>
        <v>116479.09</v>
      </c>
      <c r="P1322" s="274">
        <f t="shared" ref="P1322:T1322" si="3116">P1313</f>
        <v>120242.52</v>
      </c>
      <c r="Q1322" s="274">
        <f t="shared" si="3116"/>
        <v>125106.72</v>
      </c>
      <c r="R1322" s="274">
        <f t="shared" si="3116"/>
        <v>0</v>
      </c>
      <c r="S1322" s="274">
        <f t="shared" si="3116"/>
        <v>0</v>
      </c>
      <c r="T1322" s="274">
        <f t="shared" si="3116"/>
        <v>0</v>
      </c>
      <c r="U1322" s="309" t="s">
        <v>808</v>
      </c>
      <c r="V1322" s="309" t="s">
        <v>808</v>
      </c>
      <c r="W1322" s="309" t="s">
        <v>808</v>
      </c>
      <c r="X1322" s="309" t="s">
        <v>808</v>
      </c>
      <c r="Y1322" s="309" t="s">
        <v>808</v>
      </c>
      <c r="Z1322" s="309" t="s">
        <v>808</v>
      </c>
      <c r="AA1322" s="309" t="s">
        <v>808</v>
      </c>
      <c r="AB1322" s="309" t="s">
        <v>808</v>
      </c>
      <c r="AC1322" s="309" t="s">
        <v>808</v>
      </c>
      <c r="AD1322" s="309" t="s">
        <v>808</v>
      </c>
      <c r="AE1322" s="309" t="s">
        <v>808</v>
      </c>
      <c r="AF1322" s="309" t="s">
        <v>808</v>
      </c>
      <c r="AG1322" s="309" t="s">
        <v>808</v>
      </c>
      <c r="AH1322" s="309" t="s">
        <v>808</v>
      </c>
      <c r="AI1322" s="309" t="s">
        <v>808</v>
      </c>
      <c r="AJ1322" s="274">
        <f t="shared" ref="AJ1322:AO1322" si="3117">AJ1313</f>
        <v>360459.75</v>
      </c>
      <c r="AK1322" s="274">
        <f t="shared" si="3117"/>
        <v>372140.65</v>
      </c>
      <c r="AL1322" s="274">
        <f t="shared" si="3117"/>
        <v>387080.75</v>
      </c>
      <c r="AM1322" s="274">
        <f t="shared" si="3117"/>
        <v>0</v>
      </c>
      <c r="AN1322" s="274">
        <f t="shared" si="3117"/>
        <v>0</v>
      </c>
      <c r="AO1322" s="274">
        <f t="shared" si="3117"/>
        <v>0</v>
      </c>
      <c r="AP1322" s="309" t="s">
        <v>808</v>
      </c>
      <c r="AQ1322" s="309" t="s">
        <v>808</v>
      </c>
      <c r="AR1322" s="309" t="s">
        <v>808</v>
      </c>
      <c r="AS1322" s="309" t="s">
        <v>808</v>
      </c>
      <c r="AT1322" s="309" t="s">
        <v>808</v>
      </c>
      <c r="AU1322" s="309" t="s">
        <v>808</v>
      </c>
      <c r="AV1322" s="309" t="s">
        <v>808</v>
      </c>
      <c r="AW1322" s="309" t="s">
        <v>808</v>
      </c>
      <c r="AX1322" s="309" t="s">
        <v>808</v>
      </c>
      <c r="AY1322" s="309" t="s">
        <v>808</v>
      </c>
      <c r="AZ1322" s="309" t="s">
        <v>808</v>
      </c>
      <c r="BA1322" s="309" t="s">
        <v>808</v>
      </c>
      <c r="BB1322" s="309" t="s">
        <v>808</v>
      </c>
      <c r="BC1322" s="309" t="s">
        <v>808</v>
      </c>
      <c r="BD1322" s="309" t="s">
        <v>808</v>
      </c>
      <c r="BE1322" s="274">
        <f t="shared" ref="BE1322:BJ1322" si="3118">BE1313</f>
        <v>281064</v>
      </c>
      <c r="BF1322" s="274">
        <f t="shared" si="3118"/>
        <v>290136</v>
      </c>
      <c r="BG1322" s="274">
        <f t="shared" si="3118"/>
        <v>302106</v>
      </c>
      <c r="BH1322" s="274">
        <f t="shared" si="3118"/>
        <v>0</v>
      </c>
      <c r="BI1322" s="274">
        <f t="shared" si="3118"/>
        <v>0</v>
      </c>
      <c r="BJ1322" s="274">
        <f t="shared" si="3118"/>
        <v>0</v>
      </c>
      <c r="BK1322" s="309" t="s">
        <v>808</v>
      </c>
      <c r="BL1322" s="309" t="s">
        <v>808</v>
      </c>
      <c r="BM1322" s="309" t="s">
        <v>808</v>
      </c>
      <c r="BN1322" s="309" t="s">
        <v>808</v>
      </c>
      <c r="BO1322" s="309" t="s">
        <v>808</v>
      </c>
      <c r="BP1322" s="309" t="s">
        <v>808</v>
      </c>
      <c r="BQ1322" s="309" t="s">
        <v>808</v>
      </c>
      <c r="BR1322" s="309" t="s">
        <v>808</v>
      </c>
      <c r="BS1322" s="309" t="s">
        <v>808</v>
      </c>
      <c r="BT1322" s="309" t="s">
        <v>808</v>
      </c>
      <c r="BU1322" s="309" t="s">
        <v>808</v>
      </c>
      <c r="BV1322" s="309" t="s">
        <v>808</v>
      </c>
      <c r="BW1322" s="309" t="s">
        <v>808</v>
      </c>
      <c r="BX1322" s="309" t="s">
        <v>808</v>
      </c>
      <c r="BY1322" s="309" t="s">
        <v>808</v>
      </c>
      <c r="BZ1322" s="274">
        <f t="shared" ref="BZ1322:CE1322" si="3119">BZ1313</f>
        <v>10628.4</v>
      </c>
      <c r="CA1322" s="274">
        <f t="shared" si="3119"/>
        <v>10975.2</v>
      </c>
      <c r="CB1322" s="274">
        <f t="shared" si="3119"/>
        <v>11424</v>
      </c>
      <c r="CC1322" s="274">
        <f t="shared" si="3119"/>
        <v>0</v>
      </c>
      <c r="CD1322" s="274">
        <f t="shared" si="3119"/>
        <v>0</v>
      </c>
      <c r="CE1322" s="274">
        <f t="shared" si="3119"/>
        <v>0</v>
      </c>
      <c r="CF1322" s="309" t="s">
        <v>808</v>
      </c>
      <c r="CG1322" s="309" t="s">
        <v>808</v>
      </c>
      <c r="CH1322" s="309" t="s">
        <v>808</v>
      </c>
      <c r="CI1322" s="309" t="s">
        <v>808</v>
      </c>
      <c r="CJ1322" s="309" t="s">
        <v>808</v>
      </c>
      <c r="CK1322" s="309" t="s">
        <v>808</v>
      </c>
      <c r="CL1322" s="309" t="s">
        <v>808</v>
      </c>
      <c r="CM1322" s="309" t="s">
        <v>808</v>
      </c>
      <c r="CN1322" s="309" t="s">
        <v>808</v>
      </c>
      <c r="CO1322" s="309" t="s">
        <v>808</v>
      </c>
      <c r="CP1322" s="309" t="s">
        <v>808</v>
      </c>
      <c r="CQ1322" s="309" t="s">
        <v>808</v>
      </c>
      <c r="CR1322" s="309" t="s">
        <v>808</v>
      </c>
      <c r="CS1322" s="309" t="s">
        <v>808</v>
      </c>
      <c r="CT1322" s="309" t="s">
        <v>808</v>
      </c>
      <c r="CU1322" s="274">
        <f t="shared" ref="CU1322:CZ1322" si="3120">CU1313</f>
        <v>720063.4</v>
      </c>
      <c r="CV1322" s="274">
        <f t="shared" si="3120"/>
        <v>743300.95</v>
      </c>
      <c r="CW1322" s="274">
        <f t="shared" si="3120"/>
        <v>773672.2</v>
      </c>
      <c r="CX1322" s="274">
        <f t="shared" si="3120"/>
        <v>0</v>
      </c>
      <c r="CY1322" s="274">
        <f t="shared" si="3120"/>
        <v>0</v>
      </c>
      <c r="CZ1322" s="274">
        <f t="shared" si="3120"/>
        <v>0</v>
      </c>
      <c r="DA1322" s="309" t="s">
        <v>808</v>
      </c>
      <c r="DB1322" s="309" t="s">
        <v>808</v>
      </c>
      <c r="DC1322" s="309" t="s">
        <v>808</v>
      </c>
      <c r="DD1322" s="309" t="s">
        <v>808</v>
      </c>
      <c r="DE1322" s="309" t="s">
        <v>808</v>
      </c>
      <c r="DF1322" s="309" t="s">
        <v>808</v>
      </c>
      <c r="DG1322" s="309" t="s">
        <v>808</v>
      </c>
      <c r="DH1322" s="309" t="s">
        <v>808</v>
      </c>
      <c r="DI1322" s="309" t="s">
        <v>808</v>
      </c>
      <c r="DJ1322" s="309" t="s">
        <v>808</v>
      </c>
      <c r="DK1322" s="309" t="s">
        <v>808</v>
      </c>
      <c r="DL1322" s="309" t="s">
        <v>808</v>
      </c>
      <c r="DM1322" s="309" t="s">
        <v>808</v>
      </c>
      <c r="DN1322" s="309" t="s">
        <v>808</v>
      </c>
      <c r="DO1322" s="309" t="s">
        <v>808</v>
      </c>
      <c r="DP1322" s="274">
        <f t="shared" ref="DP1322:DU1322" si="3121">DP1313</f>
        <v>0</v>
      </c>
      <c r="DQ1322" s="274">
        <f t="shared" si="3121"/>
        <v>0</v>
      </c>
      <c r="DR1322" s="274">
        <f t="shared" si="3121"/>
        <v>0</v>
      </c>
      <c r="DS1322" s="274">
        <f t="shared" si="3121"/>
        <v>0</v>
      </c>
      <c r="DT1322" s="274">
        <f t="shared" si="3121"/>
        <v>0</v>
      </c>
      <c r="DU1322" s="274">
        <f t="shared" si="3121"/>
        <v>0</v>
      </c>
      <c r="DV1322" s="309" t="s">
        <v>808</v>
      </c>
      <c r="DW1322" s="309" t="s">
        <v>808</v>
      </c>
      <c r="DX1322" s="309" t="s">
        <v>808</v>
      </c>
      <c r="DY1322" s="309" t="s">
        <v>808</v>
      </c>
      <c r="DZ1322" s="309" t="s">
        <v>808</v>
      </c>
      <c r="EA1322" s="309" t="s">
        <v>808</v>
      </c>
      <c r="EB1322" s="309" t="s">
        <v>808</v>
      </c>
      <c r="EC1322" s="309" t="s">
        <v>808</v>
      </c>
      <c r="ED1322" s="309" t="s">
        <v>808</v>
      </c>
      <c r="EE1322" s="309" t="s">
        <v>808</v>
      </c>
      <c r="EF1322" s="309" t="s">
        <v>808</v>
      </c>
      <c r="EG1322" s="309" t="s">
        <v>808</v>
      </c>
      <c r="EH1322" s="309" t="s">
        <v>808</v>
      </c>
      <c r="EI1322" s="309" t="s">
        <v>808</v>
      </c>
      <c r="EJ1322" s="309" t="s">
        <v>808</v>
      </c>
      <c r="EK1322" s="274">
        <f t="shared" ref="EK1322:EP1322" si="3122">EK1313</f>
        <v>0</v>
      </c>
      <c r="EL1322" s="274">
        <f t="shared" si="3122"/>
        <v>0</v>
      </c>
      <c r="EM1322" s="274">
        <f t="shared" si="3122"/>
        <v>0</v>
      </c>
      <c r="EN1322" s="274">
        <f t="shared" si="3122"/>
        <v>0</v>
      </c>
      <c r="EO1322" s="274">
        <f t="shared" si="3122"/>
        <v>0</v>
      </c>
      <c r="EP1322" s="274">
        <f t="shared" si="3122"/>
        <v>0</v>
      </c>
      <c r="EQ1322" s="309" t="s">
        <v>808</v>
      </c>
      <c r="ER1322" s="309" t="s">
        <v>808</v>
      </c>
      <c r="ES1322" s="309" t="s">
        <v>808</v>
      </c>
      <c r="ET1322" s="309" t="s">
        <v>808</v>
      </c>
      <c r="EU1322" s="309" t="s">
        <v>808</v>
      </c>
      <c r="EV1322" s="309" t="s">
        <v>808</v>
      </c>
      <c r="EW1322" s="309" t="s">
        <v>808</v>
      </c>
      <c r="EX1322" s="309" t="s">
        <v>808</v>
      </c>
      <c r="EY1322" s="309" t="s">
        <v>808</v>
      </c>
      <c r="EZ1322" s="309" t="s">
        <v>808</v>
      </c>
      <c r="FA1322" s="309" t="s">
        <v>808</v>
      </c>
      <c r="FB1322" s="309" t="s">
        <v>808</v>
      </c>
      <c r="FC1322" s="309" t="s">
        <v>808</v>
      </c>
      <c r="FD1322" s="309" t="s">
        <v>808</v>
      </c>
      <c r="FE1322" s="309" t="s">
        <v>808</v>
      </c>
      <c r="FF1322" s="274">
        <f t="shared" ref="FF1322:FK1322" si="3123">FF1313</f>
        <v>546189</v>
      </c>
      <c r="FG1322" s="274">
        <f t="shared" si="3123"/>
        <v>563850</v>
      </c>
      <c r="FH1322" s="274">
        <f t="shared" si="3123"/>
        <v>586614</v>
      </c>
      <c r="FI1322" s="274">
        <f t="shared" si="3123"/>
        <v>0</v>
      </c>
      <c r="FJ1322" s="274">
        <f t="shared" si="3123"/>
        <v>0</v>
      </c>
      <c r="FK1322" s="274">
        <f t="shared" si="3123"/>
        <v>0</v>
      </c>
      <c r="FL1322" s="309" t="s">
        <v>808</v>
      </c>
      <c r="FM1322" s="309" t="s">
        <v>808</v>
      </c>
      <c r="FN1322" s="309" t="s">
        <v>808</v>
      </c>
      <c r="FO1322" s="309" t="s">
        <v>808</v>
      </c>
      <c r="FP1322" s="309" t="s">
        <v>808</v>
      </c>
      <c r="FQ1322" s="309" t="s">
        <v>808</v>
      </c>
      <c r="FR1322" s="309" t="s">
        <v>808</v>
      </c>
      <c r="FS1322" s="309" t="s">
        <v>808</v>
      </c>
      <c r="FT1322" s="309" t="s">
        <v>808</v>
      </c>
      <c r="FU1322" s="309" t="s">
        <v>808</v>
      </c>
      <c r="FV1322" s="309" t="s">
        <v>808</v>
      </c>
      <c r="FW1322" s="309" t="s">
        <v>808</v>
      </c>
      <c r="FX1322" s="309" t="s">
        <v>808</v>
      </c>
      <c r="FY1322" s="309" t="s">
        <v>808</v>
      </c>
      <c r="FZ1322" s="309" t="s">
        <v>808</v>
      </c>
      <c r="GA1322" s="274">
        <f t="shared" ref="GA1322:GF1322" si="3124">GA1313</f>
        <v>150042</v>
      </c>
      <c r="GB1322" s="274">
        <f t="shared" si="3124"/>
        <v>154902.29999999999</v>
      </c>
      <c r="GC1322" s="274">
        <f t="shared" si="3124"/>
        <v>161160</v>
      </c>
      <c r="GD1322" s="274">
        <f t="shared" si="3124"/>
        <v>0</v>
      </c>
      <c r="GE1322" s="274">
        <f t="shared" si="3124"/>
        <v>0</v>
      </c>
      <c r="GF1322" s="274">
        <f t="shared" si="3124"/>
        <v>0</v>
      </c>
      <c r="GG1322" s="309" t="s">
        <v>808</v>
      </c>
      <c r="GH1322" s="309" t="s">
        <v>808</v>
      </c>
      <c r="GI1322" s="309" t="s">
        <v>808</v>
      </c>
      <c r="GJ1322" s="309" t="s">
        <v>808</v>
      </c>
      <c r="GK1322" s="309" t="s">
        <v>808</v>
      </c>
      <c r="GL1322" s="309" t="s">
        <v>808</v>
      </c>
      <c r="GM1322" s="309" t="s">
        <v>808</v>
      </c>
      <c r="GN1322" s="309" t="s">
        <v>808</v>
      </c>
      <c r="GO1322" s="309" t="s">
        <v>808</v>
      </c>
      <c r="GP1322" s="309" t="s">
        <v>808</v>
      </c>
      <c r="GQ1322" s="309" t="s">
        <v>808</v>
      </c>
      <c r="GR1322" s="309" t="s">
        <v>808</v>
      </c>
      <c r="GS1322" s="309" t="s">
        <v>808</v>
      </c>
      <c r="GT1322" s="309" t="s">
        <v>808</v>
      </c>
      <c r="GU1322" s="309" t="s">
        <v>808</v>
      </c>
      <c r="GV1322" s="274">
        <f t="shared" ref="GV1322:HA1322" si="3125">GV1313</f>
        <v>50242.64</v>
      </c>
      <c r="GW1322" s="274">
        <f t="shared" si="3125"/>
        <v>51853.919999999998</v>
      </c>
      <c r="GX1322" s="274">
        <f t="shared" si="3125"/>
        <v>54051.12</v>
      </c>
      <c r="GY1322" s="274">
        <f t="shared" si="3125"/>
        <v>0</v>
      </c>
      <c r="GZ1322" s="274">
        <f t="shared" si="3125"/>
        <v>0</v>
      </c>
      <c r="HA1322" s="274">
        <f t="shared" si="3125"/>
        <v>0</v>
      </c>
      <c r="HB1322" s="309" t="s">
        <v>808</v>
      </c>
      <c r="HC1322" s="309" t="s">
        <v>808</v>
      </c>
      <c r="HD1322" s="309" t="s">
        <v>808</v>
      </c>
      <c r="HE1322" s="309" t="s">
        <v>808</v>
      </c>
      <c r="HF1322" s="309" t="s">
        <v>808</v>
      </c>
      <c r="HG1322" s="309" t="s">
        <v>808</v>
      </c>
      <c r="HH1322" s="309" t="s">
        <v>808</v>
      </c>
      <c r="HI1322" s="309" t="s">
        <v>808</v>
      </c>
      <c r="HJ1322" s="309" t="s">
        <v>808</v>
      </c>
      <c r="HK1322" s="309" t="s">
        <v>808</v>
      </c>
      <c r="HL1322" s="309" t="s">
        <v>808</v>
      </c>
      <c r="HM1322" s="309" t="s">
        <v>808</v>
      </c>
      <c r="HN1322" s="309" t="s">
        <v>808</v>
      </c>
      <c r="HO1322" s="309" t="s">
        <v>808</v>
      </c>
      <c r="HP1322" s="309" t="s">
        <v>808</v>
      </c>
      <c r="HQ1322" s="274">
        <f t="shared" ref="HQ1322:HV1322" si="3126">HQ1313</f>
        <v>0</v>
      </c>
      <c r="HR1322" s="274">
        <f t="shared" si="3126"/>
        <v>0</v>
      </c>
      <c r="HS1322" s="274">
        <f t="shared" si="3126"/>
        <v>0</v>
      </c>
      <c r="HT1322" s="274">
        <f t="shared" si="3126"/>
        <v>0</v>
      </c>
      <c r="HU1322" s="274">
        <f t="shared" si="3126"/>
        <v>0</v>
      </c>
      <c r="HV1322" s="274">
        <f t="shared" si="3126"/>
        <v>0</v>
      </c>
      <c r="HW1322" s="309" t="s">
        <v>808</v>
      </c>
      <c r="HX1322" s="309" t="s">
        <v>808</v>
      </c>
      <c r="HY1322" s="309" t="s">
        <v>808</v>
      </c>
      <c r="HZ1322" s="309" t="s">
        <v>808</v>
      </c>
      <c r="IA1322" s="309" t="s">
        <v>808</v>
      </c>
      <c r="IB1322" s="309" t="s">
        <v>808</v>
      </c>
      <c r="IC1322" s="309" t="s">
        <v>808</v>
      </c>
      <c r="ID1322" s="309" t="s">
        <v>808</v>
      </c>
      <c r="IE1322" s="309" t="s">
        <v>808</v>
      </c>
      <c r="IF1322" s="309" t="s">
        <v>808</v>
      </c>
      <c r="IG1322" s="309" t="s">
        <v>808</v>
      </c>
      <c r="IH1322" s="309" t="s">
        <v>808</v>
      </c>
      <c r="II1322" s="309" t="s">
        <v>808</v>
      </c>
      <c r="IJ1322" s="309" t="s">
        <v>808</v>
      </c>
      <c r="IK1322" s="309" t="s">
        <v>808</v>
      </c>
      <c r="IL1322" s="274">
        <f t="shared" ref="IL1322:IQ1322" si="3127">IL1313</f>
        <v>125631.59</v>
      </c>
      <c r="IM1322" s="274">
        <f t="shared" si="3127"/>
        <v>129687.27</v>
      </c>
      <c r="IN1322" s="274">
        <f t="shared" si="3127"/>
        <v>135002.97</v>
      </c>
      <c r="IO1322" s="274">
        <f t="shared" si="3127"/>
        <v>0</v>
      </c>
      <c r="IP1322" s="274">
        <f t="shared" si="3127"/>
        <v>0</v>
      </c>
      <c r="IQ1322" s="274">
        <f t="shared" si="3127"/>
        <v>0</v>
      </c>
      <c r="IR1322" s="309" t="s">
        <v>808</v>
      </c>
      <c r="IS1322" s="309" t="s">
        <v>808</v>
      </c>
      <c r="IT1322" s="309" t="s">
        <v>808</v>
      </c>
      <c r="IU1322" s="309" t="s">
        <v>808</v>
      </c>
      <c r="IV1322" s="309" t="s">
        <v>808</v>
      </c>
      <c r="IW1322" s="309" t="s">
        <v>808</v>
      </c>
      <c r="IX1322" s="309" t="s">
        <v>808</v>
      </c>
      <c r="IY1322" s="309" t="s">
        <v>808</v>
      </c>
      <c r="IZ1322" s="309" t="s">
        <v>808</v>
      </c>
      <c r="JA1322" s="309" t="s">
        <v>808</v>
      </c>
      <c r="JB1322" s="309" t="s">
        <v>808</v>
      </c>
      <c r="JC1322" s="309" t="s">
        <v>808</v>
      </c>
      <c r="JD1322" s="309" t="s">
        <v>808</v>
      </c>
      <c r="JE1322" s="309" t="s">
        <v>808</v>
      </c>
      <c r="JF1322" s="309" t="s">
        <v>808</v>
      </c>
      <c r="JG1322" s="274">
        <f t="shared" ref="JG1322:JL1322" si="3128">JG1313</f>
        <v>145860.75</v>
      </c>
      <c r="JH1322" s="274">
        <f t="shared" si="3128"/>
        <v>150538.5</v>
      </c>
      <c r="JI1322" s="274">
        <f t="shared" si="3128"/>
        <v>156917.25</v>
      </c>
      <c r="JJ1322" s="274">
        <f t="shared" si="3128"/>
        <v>0</v>
      </c>
      <c r="JK1322" s="274">
        <f t="shared" si="3128"/>
        <v>0</v>
      </c>
      <c r="JL1322" s="274">
        <f t="shared" si="3128"/>
        <v>0</v>
      </c>
      <c r="JM1322" s="309" t="s">
        <v>808</v>
      </c>
      <c r="JN1322" s="309" t="s">
        <v>808</v>
      </c>
      <c r="JO1322" s="309" t="s">
        <v>808</v>
      </c>
      <c r="JP1322" s="309" t="s">
        <v>808</v>
      </c>
      <c r="JQ1322" s="309" t="s">
        <v>808</v>
      </c>
      <c r="JR1322" s="309" t="s">
        <v>808</v>
      </c>
      <c r="JS1322" s="309" t="s">
        <v>808</v>
      </c>
      <c r="JT1322" s="309" t="s">
        <v>808</v>
      </c>
      <c r="JU1322" s="309" t="s">
        <v>808</v>
      </c>
      <c r="JV1322" s="309" t="s">
        <v>808</v>
      </c>
      <c r="JW1322" s="309" t="s">
        <v>808</v>
      </c>
      <c r="JX1322" s="309" t="s">
        <v>808</v>
      </c>
      <c r="JY1322" s="309" t="s">
        <v>808</v>
      </c>
      <c r="JZ1322" s="309" t="s">
        <v>808</v>
      </c>
      <c r="KA1322" s="309" t="s">
        <v>808</v>
      </c>
      <c r="KB1322" s="274">
        <f t="shared" ref="KB1322:KG1322" si="3129">KB1313</f>
        <v>32683.200000000001</v>
      </c>
      <c r="KC1322" s="274">
        <f t="shared" si="3129"/>
        <v>33739.199999999997</v>
      </c>
      <c r="KD1322" s="274">
        <f t="shared" si="3129"/>
        <v>35125.199999999997</v>
      </c>
      <c r="KE1322" s="274">
        <f t="shared" si="3129"/>
        <v>0</v>
      </c>
      <c r="KF1322" s="274">
        <f t="shared" si="3129"/>
        <v>0</v>
      </c>
      <c r="KG1322" s="274">
        <f t="shared" si="3129"/>
        <v>0</v>
      </c>
      <c r="KH1322" s="309" t="s">
        <v>808</v>
      </c>
      <c r="KI1322" s="309" t="s">
        <v>808</v>
      </c>
      <c r="KJ1322" s="309" t="s">
        <v>808</v>
      </c>
      <c r="KK1322" s="309" t="s">
        <v>808</v>
      </c>
      <c r="KL1322" s="309" t="s">
        <v>808</v>
      </c>
      <c r="KM1322" s="309" t="s">
        <v>808</v>
      </c>
      <c r="KN1322" s="309" t="s">
        <v>808</v>
      </c>
      <c r="KO1322" s="309" t="s">
        <v>808</v>
      </c>
      <c r="KP1322" s="309" t="s">
        <v>808</v>
      </c>
      <c r="KQ1322" s="309" t="s">
        <v>808</v>
      </c>
      <c r="KR1322" s="309" t="s">
        <v>808</v>
      </c>
      <c r="KS1322" s="309" t="s">
        <v>808</v>
      </c>
      <c r="KT1322" s="309" t="s">
        <v>808</v>
      </c>
      <c r="KU1322" s="309" t="s">
        <v>808</v>
      </c>
      <c r="KV1322" s="309" t="s">
        <v>808</v>
      </c>
      <c r="KW1322" s="274">
        <f t="shared" ref="KW1322:LB1322" si="3130">KW1313</f>
        <v>0</v>
      </c>
      <c r="KX1322" s="274">
        <f t="shared" si="3130"/>
        <v>0</v>
      </c>
      <c r="KY1322" s="274">
        <f t="shared" si="3130"/>
        <v>0</v>
      </c>
      <c r="KZ1322" s="274">
        <f t="shared" si="3130"/>
        <v>0</v>
      </c>
      <c r="LA1322" s="274">
        <f t="shared" si="3130"/>
        <v>0</v>
      </c>
      <c r="LB1322" s="274">
        <f t="shared" si="3130"/>
        <v>0</v>
      </c>
      <c r="LC1322" s="309" t="s">
        <v>808</v>
      </c>
      <c r="LD1322" s="309" t="s">
        <v>808</v>
      </c>
      <c r="LE1322" s="309" t="s">
        <v>808</v>
      </c>
      <c r="LF1322" s="309" t="s">
        <v>808</v>
      </c>
      <c r="LG1322" s="309" t="s">
        <v>808</v>
      </c>
      <c r="LH1322" s="309" t="s">
        <v>808</v>
      </c>
      <c r="LI1322" s="309" t="s">
        <v>808</v>
      </c>
      <c r="LJ1322" s="309" t="s">
        <v>808</v>
      </c>
      <c r="LK1322" s="309" t="s">
        <v>808</v>
      </c>
      <c r="LL1322" s="309" t="s">
        <v>808</v>
      </c>
      <c r="LM1322" s="309" t="s">
        <v>808</v>
      </c>
      <c r="LN1322" s="309" t="s">
        <v>808</v>
      </c>
      <c r="LO1322" s="309" t="s">
        <v>808</v>
      </c>
      <c r="LP1322" s="309" t="s">
        <v>808</v>
      </c>
      <c r="LQ1322" s="309" t="s">
        <v>808</v>
      </c>
      <c r="LR1322" s="274">
        <f t="shared" ref="LR1322:LW1322" si="3131">LR1313</f>
        <v>82402.320000000007</v>
      </c>
      <c r="LS1322" s="274">
        <f t="shared" si="3131"/>
        <v>85044.96</v>
      </c>
      <c r="LT1322" s="274">
        <f t="shared" si="3131"/>
        <v>88648.56</v>
      </c>
      <c r="LU1322" s="274">
        <f t="shared" si="3131"/>
        <v>0</v>
      </c>
      <c r="LV1322" s="274">
        <f t="shared" si="3131"/>
        <v>0</v>
      </c>
      <c r="LW1322" s="274">
        <f t="shared" si="3131"/>
        <v>0</v>
      </c>
      <c r="LX1322" s="309" t="s">
        <v>808</v>
      </c>
      <c r="LY1322" s="309" t="s">
        <v>808</v>
      </c>
      <c r="LZ1322" s="309" t="s">
        <v>808</v>
      </c>
      <c r="MA1322" s="309" t="s">
        <v>808</v>
      </c>
      <c r="MB1322" s="309" t="s">
        <v>808</v>
      </c>
      <c r="MC1322" s="309" t="s">
        <v>808</v>
      </c>
      <c r="MD1322" s="309" t="s">
        <v>808</v>
      </c>
      <c r="ME1322" s="309" t="s">
        <v>808</v>
      </c>
      <c r="MF1322" s="309" t="s">
        <v>808</v>
      </c>
      <c r="MG1322" s="309" t="s">
        <v>808</v>
      </c>
      <c r="MH1322" s="309" t="s">
        <v>808</v>
      </c>
      <c r="MI1322" s="309" t="s">
        <v>808</v>
      </c>
      <c r="MJ1322" s="309" t="s">
        <v>808</v>
      </c>
      <c r="MK1322" s="309" t="s">
        <v>808</v>
      </c>
      <c r="ML1322" s="309" t="s">
        <v>808</v>
      </c>
      <c r="MM1322" s="274">
        <f t="shared" ref="MM1322:MR1322" si="3132">MM1313</f>
        <v>146941.20000000001</v>
      </c>
      <c r="MN1322" s="274">
        <f t="shared" si="3132"/>
        <v>151653.6</v>
      </c>
      <c r="MO1322" s="274">
        <f t="shared" si="3132"/>
        <v>158079.6</v>
      </c>
      <c r="MP1322" s="274">
        <f t="shared" si="3132"/>
        <v>0</v>
      </c>
      <c r="MQ1322" s="274">
        <f t="shared" si="3132"/>
        <v>0</v>
      </c>
      <c r="MR1322" s="274">
        <f t="shared" si="3132"/>
        <v>0</v>
      </c>
      <c r="MS1322" s="309" t="s">
        <v>808</v>
      </c>
      <c r="MT1322" s="309" t="s">
        <v>808</v>
      </c>
      <c r="MU1322" s="309" t="s">
        <v>808</v>
      </c>
      <c r="MV1322" s="309" t="s">
        <v>808</v>
      </c>
      <c r="MW1322" s="309" t="s">
        <v>808</v>
      </c>
      <c r="MX1322" s="309" t="s">
        <v>808</v>
      </c>
      <c r="MY1322" s="309" t="s">
        <v>808</v>
      </c>
      <c r="MZ1322" s="309" t="s">
        <v>808</v>
      </c>
      <c r="NA1322" s="309" t="s">
        <v>808</v>
      </c>
      <c r="NB1322" s="309" t="s">
        <v>808</v>
      </c>
      <c r="NC1322" s="309" t="s">
        <v>808</v>
      </c>
      <c r="ND1322" s="309" t="s">
        <v>808</v>
      </c>
      <c r="NE1322" s="309" t="s">
        <v>808</v>
      </c>
      <c r="NF1322" s="309" t="s">
        <v>808</v>
      </c>
      <c r="NG1322" s="309" t="s">
        <v>808</v>
      </c>
      <c r="NH1322" s="274">
        <f t="shared" ref="NH1322:NM1322" si="3133">NH1313</f>
        <v>0</v>
      </c>
      <c r="NI1322" s="274">
        <f t="shared" si="3133"/>
        <v>0</v>
      </c>
      <c r="NJ1322" s="274">
        <f t="shared" si="3133"/>
        <v>0</v>
      </c>
      <c r="NK1322" s="274">
        <f t="shared" si="3133"/>
        <v>0</v>
      </c>
      <c r="NL1322" s="274">
        <f t="shared" si="3133"/>
        <v>0</v>
      </c>
      <c r="NM1322" s="274">
        <f t="shared" si="3133"/>
        <v>0</v>
      </c>
      <c r="NN1322" s="309" t="s">
        <v>808</v>
      </c>
      <c r="NO1322" s="309" t="s">
        <v>808</v>
      </c>
      <c r="NP1322" s="309" t="s">
        <v>808</v>
      </c>
      <c r="NQ1322" s="309" t="s">
        <v>808</v>
      </c>
      <c r="NR1322" s="309" t="s">
        <v>808</v>
      </c>
      <c r="NS1322" s="309" t="s">
        <v>808</v>
      </c>
      <c r="NT1322" s="309" t="s">
        <v>808</v>
      </c>
      <c r="NU1322" s="309" t="s">
        <v>808</v>
      </c>
      <c r="NV1322" s="309" t="s">
        <v>808</v>
      </c>
      <c r="NW1322" s="309" t="s">
        <v>808</v>
      </c>
      <c r="NX1322" s="309" t="s">
        <v>808</v>
      </c>
      <c r="NY1322" s="309" t="s">
        <v>808</v>
      </c>
      <c r="NZ1322" s="309" t="s">
        <v>808</v>
      </c>
      <c r="OA1322" s="309" t="s">
        <v>808</v>
      </c>
      <c r="OB1322" s="309" t="s">
        <v>808</v>
      </c>
      <c r="OC1322" s="274">
        <f t="shared" ref="OC1322:OH1322" si="3134">OC1313</f>
        <v>63795.6</v>
      </c>
      <c r="OD1322" s="274">
        <f t="shared" si="3134"/>
        <v>65854.8</v>
      </c>
      <c r="OE1322" s="274">
        <f t="shared" si="3134"/>
        <v>68581.8</v>
      </c>
      <c r="OF1322" s="274">
        <f t="shared" si="3134"/>
        <v>0</v>
      </c>
      <c r="OG1322" s="274">
        <f t="shared" si="3134"/>
        <v>0</v>
      </c>
      <c r="OH1322" s="274">
        <f t="shared" si="3134"/>
        <v>0</v>
      </c>
      <c r="OI1322" s="309" t="s">
        <v>808</v>
      </c>
      <c r="OJ1322" s="309" t="s">
        <v>808</v>
      </c>
      <c r="OK1322" s="309" t="s">
        <v>808</v>
      </c>
      <c r="OL1322" s="309" t="s">
        <v>808</v>
      </c>
      <c r="OM1322" s="309" t="s">
        <v>808</v>
      </c>
      <c r="ON1322" s="309" t="s">
        <v>808</v>
      </c>
      <c r="OO1322" s="309" t="s">
        <v>808</v>
      </c>
      <c r="OP1322" s="309" t="s">
        <v>808</v>
      </c>
      <c r="OQ1322" s="309" t="s">
        <v>808</v>
      </c>
      <c r="OR1322" s="309" t="s">
        <v>808</v>
      </c>
      <c r="OS1322" s="309" t="s">
        <v>808</v>
      </c>
      <c r="OT1322" s="309" t="s">
        <v>808</v>
      </c>
      <c r="OU1322" s="309" t="s">
        <v>808</v>
      </c>
      <c r="OV1322" s="309" t="s">
        <v>808</v>
      </c>
      <c r="OW1322" s="309" t="s">
        <v>808</v>
      </c>
      <c r="OX1322" s="274">
        <f t="shared" ref="OX1322:PC1322" si="3135">OX1313</f>
        <v>0</v>
      </c>
      <c r="OY1322" s="274">
        <f t="shared" si="3135"/>
        <v>0</v>
      </c>
      <c r="OZ1322" s="274">
        <f t="shared" si="3135"/>
        <v>0</v>
      </c>
      <c r="PA1322" s="274">
        <f t="shared" si="3135"/>
        <v>0</v>
      </c>
      <c r="PB1322" s="274">
        <f t="shared" si="3135"/>
        <v>0</v>
      </c>
      <c r="PC1322" s="274">
        <f t="shared" si="3135"/>
        <v>0</v>
      </c>
      <c r="PD1322" s="309" t="s">
        <v>808</v>
      </c>
      <c r="PE1322" s="309" t="s">
        <v>808</v>
      </c>
      <c r="PF1322" s="309" t="s">
        <v>808</v>
      </c>
      <c r="PG1322" s="309" t="s">
        <v>808</v>
      </c>
      <c r="PH1322" s="309" t="s">
        <v>808</v>
      </c>
      <c r="PI1322" s="309" t="s">
        <v>808</v>
      </c>
      <c r="PJ1322" s="309" t="s">
        <v>808</v>
      </c>
      <c r="PK1322" s="309" t="s">
        <v>808</v>
      </c>
      <c r="PL1322" s="309" t="s">
        <v>808</v>
      </c>
      <c r="PM1322" s="309" t="s">
        <v>808</v>
      </c>
      <c r="PN1322" s="309" t="s">
        <v>808</v>
      </c>
      <c r="PO1322" s="309" t="s">
        <v>808</v>
      </c>
      <c r="PP1322" s="309" t="s">
        <v>808</v>
      </c>
      <c r="PQ1322" s="309" t="s">
        <v>808</v>
      </c>
      <c r="PR1322" s="309" t="s">
        <v>808</v>
      </c>
      <c r="PS1322" s="274">
        <f t="shared" ref="PS1322:PX1322" si="3136">PS1313</f>
        <v>488657.55</v>
      </c>
      <c r="PT1322" s="274">
        <f t="shared" si="3136"/>
        <v>504387.37</v>
      </c>
      <c r="PU1322" s="274">
        <f t="shared" si="3136"/>
        <v>525390.37</v>
      </c>
      <c r="PV1322" s="274">
        <f t="shared" si="3136"/>
        <v>0</v>
      </c>
      <c r="PW1322" s="274">
        <f t="shared" si="3136"/>
        <v>0</v>
      </c>
      <c r="PX1322" s="274">
        <f t="shared" si="3136"/>
        <v>0</v>
      </c>
      <c r="PY1322" s="309" t="s">
        <v>808</v>
      </c>
      <c r="PZ1322" s="309" t="s">
        <v>808</v>
      </c>
      <c r="QA1322" s="309" t="s">
        <v>808</v>
      </c>
      <c r="QB1322" s="309" t="s">
        <v>808</v>
      </c>
      <c r="QC1322" s="309" t="s">
        <v>808</v>
      </c>
      <c r="QD1322" s="309" t="s">
        <v>808</v>
      </c>
      <c r="QE1322" s="309" t="s">
        <v>808</v>
      </c>
      <c r="QF1322" s="309" t="s">
        <v>808</v>
      </c>
      <c r="QG1322" s="309" t="s">
        <v>808</v>
      </c>
      <c r="QH1322" s="309" t="s">
        <v>808</v>
      </c>
      <c r="QI1322" s="309" t="s">
        <v>808</v>
      </c>
      <c r="QJ1322" s="309" t="s">
        <v>808</v>
      </c>
      <c r="QK1322" s="309" t="s">
        <v>808</v>
      </c>
      <c r="QL1322" s="309" t="s">
        <v>808</v>
      </c>
      <c r="QM1322" s="309" t="s">
        <v>808</v>
      </c>
      <c r="QN1322" s="274">
        <f t="shared" ref="QN1322:QS1322" si="3137">QN1313</f>
        <v>131969.25</v>
      </c>
      <c r="QO1322" s="274">
        <f t="shared" si="3137"/>
        <v>136201.5</v>
      </c>
      <c r="QP1322" s="274">
        <f t="shared" si="3137"/>
        <v>141972.75</v>
      </c>
      <c r="QQ1322" s="274">
        <f t="shared" si="3137"/>
        <v>0</v>
      </c>
      <c r="QR1322" s="274">
        <f t="shared" si="3137"/>
        <v>0</v>
      </c>
      <c r="QS1322" s="274">
        <f t="shared" si="3137"/>
        <v>0</v>
      </c>
      <c r="QT1322" s="309" t="s">
        <v>808</v>
      </c>
      <c r="QU1322" s="309" t="s">
        <v>808</v>
      </c>
      <c r="QV1322" s="309" t="s">
        <v>808</v>
      </c>
      <c r="QW1322" s="309" t="s">
        <v>808</v>
      </c>
      <c r="QX1322" s="309" t="s">
        <v>808</v>
      </c>
      <c r="QY1322" s="309" t="s">
        <v>808</v>
      </c>
      <c r="QZ1322" s="309" t="s">
        <v>808</v>
      </c>
      <c r="RA1322" s="309" t="s">
        <v>808</v>
      </c>
      <c r="RB1322" s="309" t="s">
        <v>808</v>
      </c>
      <c r="RC1322" s="309" t="s">
        <v>808</v>
      </c>
      <c r="RD1322" s="309" t="s">
        <v>808</v>
      </c>
      <c r="RE1322" s="309" t="s">
        <v>808</v>
      </c>
      <c r="RF1322" s="309" t="s">
        <v>808</v>
      </c>
      <c r="RG1322" s="309" t="s">
        <v>808</v>
      </c>
      <c r="RH1322" s="309" t="s">
        <v>808</v>
      </c>
      <c r="RI1322" s="274">
        <f t="shared" ref="RI1322:RN1322" si="3138">RI1313</f>
        <v>346349.62</v>
      </c>
      <c r="RJ1322" s="274">
        <f t="shared" si="3138"/>
        <v>357548.36</v>
      </c>
      <c r="RK1322" s="274">
        <f t="shared" si="3138"/>
        <v>372325.72</v>
      </c>
      <c r="RL1322" s="274">
        <f t="shared" si="3138"/>
        <v>0</v>
      </c>
      <c r="RM1322" s="274">
        <f t="shared" si="3138"/>
        <v>0</v>
      </c>
      <c r="RN1322" s="274">
        <f t="shared" si="3138"/>
        <v>0</v>
      </c>
      <c r="RO1322" s="309" t="s">
        <v>808</v>
      </c>
      <c r="RP1322" s="309" t="s">
        <v>808</v>
      </c>
      <c r="RQ1322" s="309" t="s">
        <v>808</v>
      </c>
      <c r="RR1322" s="309" t="s">
        <v>808</v>
      </c>
      <c r="RS1322" s="309" t="s">
        <v>808</v>
      </c>
      <c r="RT1322" s="309" t="s">
        <v>808</v>
      </c>
      <c r="RU1322" s="309" t="s">
        <v>808</v>
      </c>
      <c r="RV1322" s="309" t="s">
        <v>808</v>
      </c>
      <c r="RW1322" s="309" t="s">
        <v>808</v>
      </c>
      <c r="RX1322" s="309" t="s">
        <v>808</v>
      </c>
      <c r="RY1322" s="309" t="s">
        <v>808</v>
      </c>
      <c r="RZ1322" s="309" t="s">
        <v>808</v>
      </c>
      <c r="SA1322" s="309" t="s">
        <v>808</v>
      </c>
      <c r="SB1322" s="309" t="s">
        <v>808</v>
      </c>
      <c r="SC1322" s="309" t="s">
        <v>808</v>
      </c>
      <c r="SD1322" s="274">
        <f t="shared" ref="SD1322:SI1322" si="3139">SD1313</f>
        <v>31437.53</v>
      </c>
      <c r="SE1322" s="274">
        <f t="shared" si="3139"/>
        <v>32455.1</v>
      </c>
      <c r="SF1322" s="274">
        <f t="shared" si="3139"/>
        <v>33778.25</v>
      </c>
      <c r="SG1322" s="274">
        <f t="shared" si="3139"/>
        <v>0</v>
      </c>
      <c r="SH1322" s="274">
        <f t="shared" si="3139"/>
        <v>0</v>
      </c>
      <c r="SI1322" s="274">
        <f t="shared" si="3139"/>
        <v>0</v>
      </c>
      <c r="SJ1322" s="309" t="s">
        <v>808</v>
      </c>
      <c r="SK1322" s="309" t="s">
        <v>808</v>
      </c>
      <c r="SL1322" s="309" t="s">
        <v>808</v>
      </c>
      <c r="SM1322" s="309" t="s">
        <v>808</v>
      </c>
      <c r="SN1322" s="309" t="s">
        <v>808</v>
      </c>
      <c r="SO1322" s="309" t="s">
        <v>808</v>
      </c>
      <c r="SP1322" s="309" t="s">
        <v>808</v>
      </c>
      <c r="SQ1322" s="309" t="s">
        <v>808</v>
      </c>
      <c r="SR1322" s="309" t="s">
        <v>808</v>
      </c>
      <c r="SS1322" s="309" t="s">
        <v>808</v>
      </c>
      <c r="ST1322" s="309" t="s">
        <v>808</v>
      </c>
      <c r="SU1322" s="309" t="s">
        <v>808</v>
      </c>
      <c r="SV1322" s="309" t="s">
        <v>808</v>
      </c>
      <c r="SW1322" s="309" t="s">
        <v>808</v>
      </c>
      <c r="SX1322" s="309" t="s">
        <v>808</v>
      </c>
      <c r="SY1322" s="274">
        <f t="shared" ref="SY1322:TD1322" si="3140">SY1313</f>
        <v>0</v>
      </c>
      <c r="SZ1322" s="274">
        <f t="shared" si="3140"/>
        <v>0</v>
      </c>
      <c r="TA1322" s="274">
        <f t="shared" si="3140"/>
        <v>0</v>
      </c>
      <c r="TB1322" s="274">
        <f t="shared" si="3140"/>
        <v>0</v>
      </c>
      <c r="TC1322" s="274">
        <f t="shared" si="3140"/>
        <v>0</v>
      </c>
      <c r="TD1322" s="274">
        <f t="shared" si="3140"/>
        <v>0</v>
      </c>
      <c r="TE1322" s="309" t="s">
        <v>808</v>
      </c>
      <c r="TF1322" s="309" t="s">
        <v>808</v>
      </c>
      <c r="TG1322" s="309" t="s">
        <v>808</v>
      </c>
      <c r="TH1322" s="309" t="s">
        <v>808</v>
      </c>
      <c r="TI1322" s="309" t="s">
        <v>808</v>
      </c>
      <c r="TJ1322" s="309" t="s">
        <v>808</v>
      </c>
      <c r="TK1322" s="309" t="s">
        <v>808</v>
      </c>
      <c r="TL1322" s="309" t="s">
        <v>808</v>
      </c>
      <c r="TM1322" s="309" t="s">
        <v>808</v>
      </c>
      <c r="TN1322" s="309" t="s">
        <v>808</v>
      </c>
      <c r="TO1322" s="309" t="s">
        <v>808</v>
      </c>
      <c r="TP1322" s="309" t="s">
        <v>808</v>
      </c>
      <c r="TQ1322" s="309" t="s">
        <v>808</v>
      </c>
      <c r="TR1322" s="309" t="s">
        <v>808</v>
      </c>
      <c r="TS1322" s="309" t="s">
        <v>808</v>
      </c>
      <c r="TT1322" s="274">
        <f t="shared" ref="TT1322:TY1322" si="3141">TT1313</f>
        <v>409893.75</v>
      </c>
      <c r="TU1322" s="274">
        <f t="shared" si="3141"/>
        <v>423076.5</v>
      </c>
      <c r="TV1322" s="274">
        <f t="shared" si="3141"/>
        <v>440795.25</v>
      </c>
      <c r="TW1322" s="274">
        <f t="shared" si="3141"/>
        <v>0</v>
      </c>
      <c r="TX1322" s="274">
        <f t="shared" si="3141"/>
        <v>0</v>
      </c>
      <c r="TY1322" s="274">
        <f t="shared" si="3141"/>
        <v>0</v>
      </c>
      <c r="TZ1322" s="309" t="s">
        <v>808</v>
      </c>
      <c r="UA1322" s="309" t="s">
        <v>808</v>
      </c>
      <c r="UB1322" s="309" t="s">
        <v>808</v>
      </c>
      <c r="UC1322" s="309" t="s">
        <v>808</v>
      </c>
      <c r="UD1322" s="309" t="s">
        <v>808</v>
      </c>
      <c r="UE1322" s="309" t="s">
        <v>808</v>
      </c>
      <c r="UF1322" s="309" t="s">
        <v>808</v>
      </c>
      <c r="UG1322" s="309" t="s">
        <v>808</v>
      </c>
      <c r="UH1322" s="309" t="s">
        <v>808</v>
      </c>
      <c r="UI1322" s="309" t="s">
        <v>808</v>
      </c>
      <c r="UJ1322" s="309" t="s">
        <v>808</v>
      </c>
      <c r="UK1322" s="309" t="s">
        <v>808</v>
      </c>
      <c r="UL1322" s="309" t="s">
        <v>808</v>
      </c>
      <c r="UM1322" s="309" t="s">
        <v>808</v>
      </c>
      <c r="UN1322" s="309" t="s">
        <v>808</v>
      </c>
      <c r="UO1322" s="274">
        <f t="shared" ref="UO1322:UT1322" si="3142">UO1313</f>
        <v>1234385.27</v>
      </c>
      <c r="UP1322" s="274">
        <f t="shared" si="3142"/>
        <v>1274537.3799999999</v>
      </c>
      <c r="UQ1322" s="274">
        <f t="shared" si="3142"/>
        <v>1326691.07</v>
      </c>
      <c r="UR1322" s="274">
        <f t="shared" si="3142"/>
        <v>0</v>
      </c>
      <c r="US1322" s="274">
        <f t="shared" si="3142"/>
        <v>0</v>
      </c>
      <c r="UT1322" s="274">
        <f t="shared" si="3142"/>
        <v>0</v>
      </c>
      <c r="UU1322" s="309" t="s">
        <v>808</v>
      </c>
      <c r="UV1322" s="309" t="s">
        <v>808</v>
      </c>
      <c r="UW1322" s="309" t="s">
        <v>808</v>
      </c>
      <c r="UX1322" s="309" t="s">
        <v>808</v>
      </c>
      <c r="UY1322" s="309" t="s">
        <v>808</v>
      </c>
      <c r="UZ1322" s="309" t="s">
        <v>808</v>
      </c>
      <c r="VA1322" s="309" t="s">
        <v>808</v>
      </c>
      <c r="VB1322" s="309" t="s">
        <v>808</v>
      </c>
      <c r="VC1322" s="309" t="s">
        <v>808</v>
      </c>
      <c r="VD1322" s="309" t="s">
        <v>808</v>
      </c>
      <c r="VE1322" s="309" t="s">
        <v>808</v>
      </c>
      <c r="VF1322" s="309" t="s">
        <v>808</v>
      </c>
      <c r="VG1322" s="309" t="s">
        <v>808</v>
      </c>
      <c r="VH1322" s="309" t="s">
        <v>808</v>
      </c>
      <c r="VI1322" s="309" t="s">
        <v>808</v>
      </c>
      <c r="VJ1322" s="274">
        <f t="shared" ref="VJ1322:VO1322" si="3143">VJ1313</f>
        <v>200928</v>
      </c>
      <c r="VK1322" s="274">
        <f t="shared" si="3143"/>
        <v>207480</v>
      </c>
      <c r="VL1322" s="274">
        <f t="shared" si="3143"/>
        <v>215670</v>
      </c>
      <c r="VM1322" s="274">
        <f t="shared" si="3143"/>
        <v>0</v>
      </c>
      <c r="VN1322" s="274">
        <f t="shared" si="3143"/>
        <v>0</v>
      </c>
      <c r="VO1322" s="274">
        <f t="shared" si="3143"/>
        <v>0</v>
      </c>
      <c r="VP1322" s="309" t="s">
        <v>808</v>
      </c>
      <c r="VQ1322" s="309" t="s">
        <v>808</v>
      </c>
      <c r="VR1322" s="309" t="s">
        <v>808</v>
      </c>
      <c r="VS1322" s="309" t="s">
        <v>808</v>
      </c>
      <c r="VT1322" s="309" t="s">
        <v>808</v>
      </c>
      <c r="VU1322" s="309" t="s">
        <v>808</v>
      </c>
      <c r="VV1322" s="309" t="s">
        <v>808</v>
      </c>
      <c r="VW1322" s="309" t="s">
        <v>808</v>
      </c>
      <c r="VX1322" s="309" t="s">
        <v>808</v>
      </c>
      <c r="VY1322" s="309" t="s">
        <v>808</v>
      </c>
      <c r="VZ1322" s="309" t="s">
        <v>808</v>
      </c>
      <c r="WA1322" s="309" t="s">
        <v>808</v>
      </c>
      <c r="WB1322" s="309" t="s">
        <v>808</v>
      </c>
      <c r="WC1322" s="309" t="s">
        <v>808</v>
      </c>
      <c r="WD1322" s="309" t="s">
        <v>808</v>
      </c>
      <c r="WE1322" s="274">
        <f t="shared" ref="WE1322:WJ1322" si="3144">WE1313</f>
        <v>0</v>
      </c>
      <c r="WF1322" s="274">
        <f t="shared" si="3144"/>
        <v>0</v>
      </c>
      <c r="WG1322" s="274">
        <f t="shared" si="3144"/>
        <v>0</v>
      </c>
      <c r="WH1322" s="274">
        <f t="shared" si="3144"/>
        <v>0</v>
      </c>
      <c r="WI1322" s="274">
        <f t="shared" si="3144"/>
        <v>0</v>
      </c>
      <c r="WJ1322" s="274">
        <f t="shared" si="3144"/>
        <v>0</v>
      </c>
      <c r="WK1322" s="309" t="s">
        <v>808</v>
      </c>
      <c r="WL1322" s="309" t="s">
        <v>808</v>
      </c>
      <c r="WM1322" s="309" t="s">
        <v>808</v>
      </c>
      <c r="WN1322" s="309" t="s">
        <v>808</v>
      </c>
      <c r="WO1322" s="309" t="s">
        <v>808</v>
      </c>
      <c r="WP1322" s="309" t="s">
        <v>808</v>
      </c>
      <c r="WQ1322" s="309" t="s">
        <v>808</v>
      </c>
      <c r="WR1322" s="309" t="s">
        <v>808</v>
      </c>
      <c r="WS1322" s="309" t="s">
        <v>808</v>
      </c>
      <c r="WT1322" s="309" t="s">
        <v>808</v>
      </c>
      <c r="WU1322" s="309" t="s">
        <v>808</v>
      </c>
      <c r="WV1322" s="309" t="s">
        <v>808</v>
      </c>
      <c r="WW1322" s="309" t="s">
        <v>808</v>
      </c>
      <c r="WX1322" s="309" t="s">
        <v>808</v>
      </c>
      <c r="WY1322" s="309" t="s">
        <v>808</v>
      </c>
      <c r="WZ1322" s="274">
        <f t="shared" ref="WZ1322:XE1322" si="3145">WZ1313</f>
        <v>0</v>
      </c>
      <c r="XA1322" s="274">
        <f t="shared" si="3145"/>
        <v>0</v>
      </c>
      <c r="XB1322" s="274">
        <f t="shared" si="3145"/>
        <v>0</v>
      </c>
      <c r="XC1322" s="274">
        <f t="shared" si="3145"/>
        <v>0</v>
      </c>
      <c r="XD1322" s="274">
        <f t="shared" si="3145"/>
        <v>0</v>
      </c>
      <c r="XE1322" s="274">
        <f t="shared" si="3145"/>
        <v>0</v>
      </c>
      <c r="XF1322" s="309" t="s">
        <v>808</v>
      </c>
      <c r="XG1322" s="309" t="s">
        <v>808</v>
      </c>
      <c r="XH1322" s="309" t="s">
        <v>808</v>
      </c>
      <c r="XI1322" s="309" t="s">
        <v>808</v>
      </c>
      <c r="XJ1322" s="309" t="s">
        <v>808</v>
      </c>
      <c r="XK1322" s="309" t="s">
        <v>808</v>
      </c>
      <c r="XL1322" s="309" t="s">
        <v>808</v>
      </c>
      <c r="XM1322" s="309" t="s">
        <v>808</v>
      </c>
      <c r="XN1322" s="309" t="s">
        <v>808</v>
      </c>
      <c r="XO1322" s="309" t="s">
        <v>808</v>
      </c>
      <c r="XP1322" s="309" t="s">
        <v>808</v>
      </c>
      <c r="XQ1322" s="309" t="s">
        <v>808</v>
      </c>
      <c r="XR1322" s="309" t="s">
        <v>808</v>
      </c>
      <c r="XS1322" s="309" t="s">
        <v>808</v>
      </c>
      <c r="XT1322" s="309" t="s">
        <v>808</v>
      </c>
      <c r="XU1322" s="274">
        <f t="shared" ref="XU1322:XZ1322" si="3146">XU1313</f>
        <v>0</v>
      </c>
      <c r="XV1322" s="274">
        <f t="shared" si="3146"/>
        <v>0</v>
      </c>
      <c r="XW1322" s="274">
        <f t="shared" si="3146"/>
        <v>0</v>
      </c>
      <c r="XX1322" s="274">
        <f t="shared" si="3146"/>
        <v>0</v>
      </c>
      <c r="XY1322" s="274">
        <f t="shared" si="3146"/>
        <v>0</v>
      </c>
      <c r="XZ1322" s="274">
        <f t="shared" si="3146"/>
        <v>0</v>
      </c>
      <c r="YA1322" s="309" t="s">
        <v>808</v>
      </c>
      <c r="YB1322" s="309" t="s">
        <v>808</v>
      </c>
      <c r="YC1322" s="309" t="s">
        <v>808</v>
      </c>
      <c r="YD1322" s="309" t="s">
        <v>808</v>
      </c>
      <c r="YE1322" s="309" t="s">
        <v>808</v>
      </c>
      <c r="YF1322" s="309" t="s">
        <v>808</v>
      </c>
      <c r="YG1322" s="309" t="s">
        <v>808</v>
      </c>
      <c r="YH1322" s="309" t="s">
        <v>808</v>
      </c>
      <c r="YI1322" s="309" t="s">
        <v>808</v>
      </c>
      <c r="YJ1322" s="309" t="s">
        <v>808</v>
      </c>
      <c r="YK1322" s="309" t="s">
        <v>808</v>
      </c>
      <c r="YL1322" s="309" t="s">
        <v>808</v>
      </c>
      <c r="YM1322" s="309" t="s">
        <v>808</v>
      </c>
      <c r="YN1322" s="309" t="s">
        <v>808</v>
      </c>
      <c r="YO1322" s="309" t="s">
        <v>808</v>
      </c>
      <c r="YP1322" s="274">
        <f t="shared" ref="YP1322:YU1322" si="3147">YP1313</f>
        <v>5676103.9100000001</v>
      </c>
      <c r="YQ1322" s="274">
        <f t="shared" si="3147"/>
        <v>5859606.0800000001</v>
      </c>
      <c r="YR1322" s="274">
        <f t="shared" si="3147"/>
        <v>6100193.5800000001</v>
      </c>
      <c r="YS1322" s="274">
        <f t="shared" si="3147"/>
        <v>0</v>
      </c>
      <c r="YT1322" s="274">
        <f t="shared" si="3147"/>
        <v>0</v>
      </c>
      <c r="YU1322" s="274">
        <f t="shared" si="3147"/>
        <v>0</v>
      </c>
      <c r="YV1322" s="309" t="s">
        <v>808</v>
      </c>
      <c r="YW1322" s="309" t="s">
        <v>808</v>
      </c>
      <c r="YX1322" s="309" t="s">
        <v>808</v>
      </c>
      <c r="YY1322" s="309" t="s">
        <v>808</v>
      </c>
      <c r="YZ1322" s="309" t="s">
        <v>808</v>
      </c>
      <c r="ZA1322" s="309" t="s">
        <v>808</v>
      </c>
      <c r="ZB1322" s="309" t="s">
        <v>808</v>
      </c>
      <c r="ZC1322" s="309" t="s">
        <v>808</v>
      </c>
      <c r="ZD1322" s="309" t="s">
        <v>808</v>
      </c>
      <c r="ZE1322" s="309" t="s">
        <v>808</v>
      </c>
      <c r="ZF1322" s="309" t="s">
        <v>808</v>
      </c>
      <c r="ZG1322" s="309" t="s">
        <v>808</v>
      </c>
    </row>
    <row r="1323" spans="1:683" s="272" customFormat="1">
      <c r="A1323" s="104" t="s">
        <v>821</v>
      </c>
      <c r="B1323" s="1199"/>
      <c r="C1323" s="270" t="s">
        <v>829</v>
      </c>
      <c r="D1323" s="921"/>
      <c r="E1323" s="922"/>
      <c r="F1323" s="271"/>
      <c r="G1323" s="271"/>
      <c r="H1323" s="271"/>
      <c r="I1323" s="271"/>
      <c r="J1323" s="271"/>
      <c r="K1323" s="271"/>
      <c r="L1323" s="309" t="s">
        <v>808</v>
      </c>
      <c r="M1323" s="309" t="s">
        <v>808</v>
      </c>
      <c r="N1323" s="309" t="s">
        <v>808</v>
      </c>
      <c r="O1323" s="309" t="s">
        <v>808</v>
      </c>
      <c r="P1323" s="309" t="s">
        <v>808</v>
      </c>
      <c r="Q1323" s="309" t="s">
        <v>808</v>
      </c>
      <c r="R1323" s="309" t="s">
        <v>808</v>
      </c>
      <c r="S1323" s="309" t="s">
        <v>808</v>
      </c>
      <c r="T1323" s="309" t="s">
        <v>808</v>
      </c>
      <c r="U1323" s="271">
        <f>IF(O1322=0,0,(AA1327-AA1326)/O1322)</f>
        <v>4.685819575</v>
      </c>
      <c r="V1323" s="271">
        <f t="shared" ref="V1323:Z1323" si="3148">IF(P1322=0,0,(AB1327-AB1326)/P1322)</f>
        <v>4.6855305427999996</v>
      </c>
      <c r="W1323" s="271">
        <f t="shared" si="3148"/>
        <v>4.6840009873000001</v>
      </c>
      <c r="X1323" s="271">
        <f t="shared" si="3148"/>
        <v>0</v>
      </c>
      <c r="Y1323" s="271">
        <f t="shared" si="3148"/>
        <v>0</v>
      </c>
      <c r="Z1323" s="271">
        <f t="shared" si="3148"/>
        <v>0</v>
      </c>
      <c r="AA1323" s="309" t="s">
        <v>808</v>
      </c>
      <c r="AB1323" s="309" t="s">
        <v>808</v>
      </c>
      <c r="AC1323" s="309" t="s">
        <v>808</v>
      </c>
      <c r="AD1323" s="309" t="s">
        <v>808</v>
      </c>
      <c r="AE1323" s="309" t="s">
        <v>808</v>
      </c>
      <c r="AF1323" s="309" t="s">
        <v>808</v>
      </c>
      <c r="AG1323" s="309" t="s">
        <v>808</v>
      </c>
      <c r="AH1323" s="309" t="s">
        <v>808</v>
      </c>
      <c r="AI1323" s="309" t="s">
        <v>808</v>
      </c>
      <c r="AJ1323" s="309" t="s">
        <v>808</v>
      </c>
      <c r="AK1323" s="309" t="s">
        <v>808</v>
      </c>
      <c r="AL1323" s="309" t="s">
        <v>808</v>
      </c>
      <c r="AM1323" s="309" t="s">
        <v>808</v>
      </c>
      <c r="AN1323" s="309" t="s">
        <v>808</v>
      </c>
      <c r="AO1323" s="309" t="s">
        <v>808</v>
      </c>
      <c r="AP1323" s="271">
        <f>IF(AJ1322=0,0,(AV1327-AV1326)/AJ1322)</f>
        <v>1.8673374766999999</v>
      </c>
      <c r="AQ1323" s="271">
        <f t="shared" ref="AQ1323:AU1323" si="3149">IF(AK1322=0,0,(AW1327-AW1326)/AK1322)</f>
        <v>1.8670360252</v>
      </c>
      <c r="AR1323" s="271">
        <f t="shared" si="3149"/>
        <v>1.8667939442000001</v>
      </c>
      <c r="AS1323" s="271">
        <f t="shared" si="3149"/>
        <v>0</v>
      </c>
      <c r="AT1323" s="271">
        <f t="shared" si="3149"/>
        <v>0</v>
      </c>
      <c r="AU1323" s="271">
        <f t="shared" si="3149"/>
        <v>0</v>
      </c>
      <c r="AV1323" s="309" t="s">
        <v>808</v>
      </c>
      <c r="AW1323" s="309" t="s">
        <v>808</v>
      </c>
      <c r="AX1323" s="309" t="s">
        <v>808</v>
      </c>
      <c r="AY1323" s="309" t="s">
        <v>808</v>
      </c>
      <c r="AZ1323" s="309" t="s">
        <v>808</v>
      </c>
      <c r="BA1323" s="309" t="s">
        <v>808</v>
      </c>
      <c r="BB1323" s="309" t="s">
        <v>808</v>
      </c>
      <c r="BC1323" s="309" t="s">
        <v>808</v>
      </c>
      <c r="BD1323" s="309" t="s">
        <v>808</v>
      </c>
      <c r="BE1323" s="309" t="s">
        <v>808</v>
      </c>
      <c r="BF1323" s="309" t="s">
        <v>808</v>
      </c>
      <c r="BG1323" s="309" t="s">
        <v>808</v>
      </c>
      <c r="BH1323" s="309" t="s">
        <v>808</v>
      </c>
      <c r="BI1323" s="309" t="s">
        <v>808</v>
      </c>
      <c r="BJ1323" s="309" t="s">
        <v>808</v>
      </c>
      <c r="BK1323" s="271">
        <f>IF(BE1322=0,0,(BQ1327-BQ1326)/BE1322)</f>
        <v>0.71015854040000004</v>
      </c>
      <c r="BL1323" s="271">
        <f t="shared" ref="BL1323:BP1323" si="3150">IF(BF1322=0,0,(BR1327-BR1326)/BF1322)</f>
        <v>0.71035652250000003</v>
      </c>
      <c r="BM1323" s="271">
        <f t="shared" si="3150"/>
        <v>0.70935367059999999</v>
      </c>
      <c r="BN1323" s="271">
        <f t="shared" si="3150"/>
        <v>0</v>
      </c>
      <c r="BO1323" s="271">
        <f t="shared" si="3150"/>
        <v>0</v>
      </c>
      <c r="BP1323" s="271">
        <f t="shared" si="3150"/>
        <v>0</v>
      </c>
      <c r="BQ1323" s="309" t="s">
        <v>808</v>
      </c>
      <c r="BR1323" s="309" t="s">
        <v>808</v>
      </c>
      <c r="BS1323" s="309" t="s">
        <v>808</v>
      </c>
      <c r="BT1323" s="309" t="s">
        <v>808</v>
      </c>
      <c r="BU1323" s="309" t="s">
        <v>808</v>
      </c>
      <c r="BV1323" s="309" t="s">
        <v>808</v>
      </c>
      <c r="BW1323" s="309" t="s">
        <v>808</v>
      </c>
      <c r="BX1323" s="309" t="s">
        <v>808</v>
      </c>
      <c r="BY1323" s="309" t="s">
        <v>808</v>
      </c>
      <c r="BZ1323" s="309" t="s">
        <v>808</v>
      </c>
      <c r="CA1323" s="309" t="s">
        <v>808</v>
      </c>
      <c r="CB1323" s="309" t="s">
        <v>808</v>
      </c>
      <c r="CC1323" s="309" t="s">
        <v>808</v>
      </c>
      <c r="CD1323" s="309" t="s">
        <v>808</v>
      </c>
      <c r="CE1323" s="309" t="s">
        <v>808</v>
      </c>
      <c r="CF1323" s="271">
        <f>IF(BZ1322=0,0,(CL1327-CL1326)/BZ1322)</f>
        <v>4.2903917805000003</v>
      </c>
      <c r="CG1323" s="271">
        <f t="shared" ref="CG1323:CK1323" si="3151">IF(CA1322=0,0,(CM1327-CM1326)/CA1322)</f>
        <v>4.2823820978000002</v>
      </c>
      <c r="CH1323" s="271">
        <f t="shared" si="3151"/>
        <v>4.2804621849000002</v>
      </c>
      <c r="CI1323" s="271">
        <f t="shared" si="3151"/>
        <v>0</v>
      </c>
      <c r="CJ1323" s="271">
        <f t="shared" si="3151"/>
        <v>0</v>
      </c>
      <c r="CK1323" s="271">
        <f t="shared" si="3151"/>
        <v>0</v>
      </c>
      <c r="CL1323" s="309" t="s">
        <v>808</v>
      </c>
      <c r="CM1323" s="309" t="s">
        <v>808</v>
      </c>
      <c r="CN1323" s="309" t="s">
        <v>808</v>
      </c>
      <c r="CO1323" s="309" t="s">
        <v>808</v>
      </c>
      <c r="CP1323" s="309" t="s">
        <v>808</v>
      </c>
      <c r="CQ1323" s="309" t="s">
        <v>808</v>
      </c>
      <c r="CR1323" s="309" t="s">
        <v>808</v>
      </c>
      <c r="CS1323" s="309" t="s">
        <v>808</v>
      </c>
      <c r="CT1323" s="309" t="s">
        <v>808</v>
      </c>
      <c r="CU1323" s="309" t="s">
        <v>808</v>
      </c>
      <c r="CV1323" s="309" t="s">
        <v>808</v>
      </c>
      <c r="CW1323" s="309" t="s">
        <v>808</v>
      </c>
      <c r="CX1323" s="309" t="s">
        <v>808</v>
      </c>
      <c r="CY1323" s="309" t="s">
        <v>808</v>
      </c>
      <c r="CZ1323" s="309" t="s">
        <v>808</v>
      </c>
      <c r="DA1323" s="271">
        <f>IF(CU1322=0,0,(DG1327-DG1326)/CU1322)</f>
        <v>0.85256381589999997</v>
      </c>
      <c r="DB1323" s="271">
        <f t="shared" ref="DB1323:DF1323" si="3152">IF(CV1322=0,0,(DH1327-DH1326)/CV1322)</f>
        <v>0.85254835210000002</v>
      </c>
      <c r="DC1323" s="271">
        <f t="shared" si="3152"/>
        <v>0.8519111841</v>
      </c>
      <c r="DD1323" s="271">
        <f t="shared" si="3152"/>
        <v>0</v>
      </c>
      <c r="DE1323" s="271">
        <f t="shared" si="3152"/>
        <v>0</v>
      </c>
      <c r="DF1323" s="271">
        <f t="shared" si="3152"/>
        <v>0</v>
      </c>
      <c r="DG1323" s="309" t="s">
        <v>808</v>
      </c>
      <c r="DH1323" s="309" t="s">
        <v>808</v>
      </c>
      <c r="DI1323" s="309" t="s">
        <v>808</v>
      </c>
      <c r="DJ1323" s="309" t="s">
        <v>808</v>
      </c>
      <c r="DK1323" s="309" t="s">
        <v>808</v>
      </c>
      <c r="DL1323" s="309" t="s">
        <v>808</v>
      </c>
      <c r="DM1323" s="309" t="s">
        <v>808</v>
      </c>
      <c r="DN1323" s="309" t="s">
        <v>808</v>
      </c>
      <c r="DO1323" s="309" t="s">
        <v>808</v>
      </c>
      <c r="DP1323" s="309" t="s">
        <v>808</v>
      </c>
      <c r="DQ1323" s="309" t="s">
        <v>808</v>
      </c>
      <c r="DR1323" s="309" t="s">
        <v>808</v>
      </c>
      <c r="DS1323" s="309" t="s">
        <v>808</v>
      </c>
      <c r="DT1323" s="309" t="s">
        <v>808</v>
      </c>
      <c r="DU1323" s="309" t="s">
        <v>808</v>
      </c>
      <c r="DV1323" s="271">
        <f>IF(DP1322=0,0,(EB1327-EB1326)/DP1322)</f>
        <v>0</v>
      </c>
      <c r="DW1323" s="271">
        <f t="shared" ref="DW1323:EA1323" si="3153">IF(DQ1322=0,0,(EC1327-EC1326)/DQ1322)</f>
        <v>0</v>
      </c>
      <c r="DX1323" s="271">
        <f t="shared" si="3153"/>
        <v>0</v>
      </c>
      <c r="DY1323" s="271">
        <f t="shared" si="3153"/>
        <v>0</v>
      </c>
      <c r="DZ1323" s="271">
        <f t="shared" si="3153"/>
        <v>0</v>
      </c>
      <c r="EA1323" s="271">
        <f t="shared" si="3153"/>
        <v>0</v>
      </c>
      <c r="EB1323" s="309" t="s">
        <v>808</v>
      </c>
      <c r="EC1323" s="309" t="s">
        <v>808</v>
      </c>
      <c r="ED1323" s="309" t="s">
        <v>808</v>
      </c>
      <c r="EE1323" s="309" t="s">
        <v>808</v>
      </c>
      <c r="EF1323" s="309" t="s">
        <v>808</v>
      </c>
      <c r="EG1323" s="309" t="s">
        <v>808</v>
      </c>
      <c r="EH1323" s="309" t="s">
        <v>808</v>
      </c>
      <c r="EI1323" s="309" t="s">
        <v>808</v>
      </c>
      <c r="EJ1323" s="309" t="s">
        <v>808</v>
      </c>
      <c r="EK1323" s="309" t="s">
        <v>808</v>
      </c>
      <c r="EL1323" s="309" t="s">
        <v>808</v>
      </c>
      <c r="EM1323" s="309" t="s">
        <v>808</v>
      </c>
      <c r="EN1323" s="309" t="s">
        <v>808</v>
      </c>
      <c r="EO1323" s="309" t="s">
        <v>808</v>
      </c>
      <c r="EP1323" s="309" t="s">
        <v>808</v>
      </c>
      <c r="EQ1323" s="271">
        <f>IF(EK1322=0,0,(EW1327-EW1326)/EK1322)</f>
        <v>0</v>
      </c>
      <c r="ER1323" s="271">
        <f t="shared" ref="ER1323:EV1323" si="3154">IF(EL1322=0,0,(EX1327-EX1326)/EL1322)</f>
        <v>0</v>
      </c>
      <c r="ES1323" s="271">
        <f t="shared" si="3154"/>
        <v>0</v>
      </c>
      <c r="ET1323" s="271">
        <f t="shared" si="3154"/>
        <v>0</v>
      </c>
      <c r="EU1323" s="271">
        <f t="shared" si="3154"/>
        <v>0</v>
      </c>
      <c r="EV1323" s="271">
        <f t="shared" si="3154"/>
        <v>0</v>
      </c>
      <c r="EW1323" s="309" t="s">
        <v>808</v>
      </c>
      <c r="EX1323" s="309" t="s">
        <v>808</v>
      </c>
      <c r="EY1323" s="309" t="s">
        <v>808</v>
      </c>
      <c r="EZ1323" s="309" t="s">
        <v>808</v>
      </c>
      <c r="FA1323" s="309" t="s">
        <v>808</v>
      </c>
      <c r="FB1323" s="309" t="s">
        <v>808</v>
      </c>
      <c r="FC1323" s="309" t="s">
        <v>808</v>
      </c>
      <c r="FD1323" s="309" t="s">
        <v>808</v>
      </c>
      <c r="FE1323" s="309" t="s">
        <v>808</v>
      </c>
      <c r="FF1323" s="309" t="s">
        <v>808</v>
      </c>
      <c r="FG1323" s="309" t="s">
        <v>808</v>
      </c>
      <c r="FH1323" s="309" t="s">
        <v>808</v>
      </c>
      <c r="FI1323" s="309" t="s">
        <v>808</v>
      </c>
      <c r="FJ1323" s="309" t="s">
        <v>808</v>
      </c>
      <c r="FK1323" s="309" t="s">
        <v>808</v>
      </c>
      <c r="FL1323" s="271">
        <f>IF(FF1322=0,0,(FR1327-FR1326)/FF1322)</f>
        <v>0.59796151149999999</v>
      </c>
      <c r="FM1323" s="271">
        <f t="shared" ref="FM1323:FQ1323" si="3155">IF(FG1322=0,0,(FS1327-FS1326)/FG1322)</f>
        <v>0.59785403920000002</v>
      </c>
      <c r="FN1323" s="271">
        <f t="shared" si="3155"/>
        <v>0.59783776040000003</v>
      </c>
      <c r="FO1323" s="271">
        <f t="shared" si="3155"/>
        <v>0</v>
      </c>
      <c r="FP1323" s="271">
        <f t="shared" si="3155"/>
        <v>0</v>
      </c>
      <c r="FQ1323" s="271">
        <f t="shared" si="3155"/>
        <v>0</v>
      </c>
      <c r="FR1323" s="309" t="s">
        <v>808</v>
      </c>
      <c r="FS1323" s="309" t="s">
        <v>808</v>
      </c>
      <c r="FT1323" s="309" t="s">
        <v>808</v>
      </c>
      <c r="FU1323" s="309" t="s">
        <v>808</v>
      </c>
      <c r="FV1323" s="309" t="s">
        <v>808</v>
      </c>
      <c r="FW1323" s="309" t="s">
        <v>808</v>
      </c>
      <c r="FX1323" s="309" t="s">
        <v>808</v>
      </c>
      <c r="FY1323" s="309" t="s">
        <v>808</v>
      </c>
      <c r="FZ1323" s="309" t="s">
        <v>808</v>
      </c>
      <c r="GA1323" s="309" t="s">
        <v>808</v>
      </c>
      <c r="GB1323" s="309" t="s">
        <v>808</v>
      </c>
      <c r="GC1323" s="309" t="s">
        <v>808</v>
      </c>
      <c r="GD1323" s="309" t="s">
        <v>808</v>
      </c>
      <c r="GE1323" s="309" t="s">
        <v>808</v>
      </c>
      <c r="GF1323" s="309" t="s">
        <v>808</v>
      </c>
      <c r="GG1323" s="271">
        <f>IF(GA1322=0,0,(GM1327-GM1326)/GA1322)</f>
        <v>1.8221564629</v>
      </c>
      <c r="GH1323" s="271">
        <f t="shared" ref="GH1323:GL1323" si="3156">IF(GB1322=0,0,(GN1327-GN1326)/GB1322)</f>
        <v>1.8217934789000001</v>
      </c>
      <c r="GI1323" s="271">
        <f t="shared" si="3156"/>
        <v>1.8217920079000001</v>
      </c>
      <c r="GJ1323" s="271">
        <f t="shared" si="3156"/>
        <v>0</v>
      </c>
      <c r="GK1323" s="271">
        <f t="shared" si="3156"/>
        <v>0</v>
      </c>
      <c r="GL1323" s="271">
        <f t="shared" si="3156"/>
        <v>0</v>
      </c>
      <c r="GM1323" s="309" t="s">
        <v>808</v>
      </c>
      <c r="GN1323" s="309" t="s">
        <v>808</v>
      </c>
      <c r="GO1323" s="309" t="s">
        <v>808</v>
      </c>
      <c r="GP1323" s="309" t="s">
        <v>808</v>
      </c>
      <c r="GQ1323" s="309" t="s">
        <v>808</v>
      </c>
      <c r="GR1323" s="309" t="s">
        <v>808</v>
      </c>
      <c r="GS1323" s="309" t="s">
        <v>808</v>
      </c>
      <c r="GT1323" s="309" t="s">
        <v>808</v>
      </c>
      <c r="GU1323" s="309" t="s">
        <v>808</v>
      </c>
      <c r="GV1323" s="309" t="s">
        <v>808</v>
      </c>
      <c r="GW1323" s="309" t="s">
        <v>808</v>
      </c>
      <c r="GX1323" s="309" t="s">
        <v>808</v>
      </c>
      <c r="GY1323" s="309" t="s">
        <v>808</v>
      </c>
      <c r="GZ1323" s="309" t="s">
        <v>808</v>
      </c>
      <c r="HA1323" s="309" t="s">
        <v>808</v>
      </c>
      <c r="HB1323" s="271">
        <f>IF(GV1322=0,0,(HH1327-HH1326)/GV1322)</f>
        <v>1.7534906605</v>
      </c>
      <c r="HC1323" s="271">
        <f t="shared" ref="HC1323:HG1323" si="3157">IF(GW1322=0,0,(HI1327-HI1326)/GW1322)</f>
        <v>1.7530015088999999</v>
      </c>
      <c r="HD1323" s="271">
        <f t="shared" si="3157"/>
        <v>1.7501950006</v>
      </c>
      <c r="HE1323" s="271">
        <f t="shared" si="3157"/>
        <v>0</v>
      </c>
      <c r="HF1323" s="271">
        <f t="shared" si="3157"/>
        <v>0</v>
      </c>
      <c r="HG1323" s="271">
        <f t="shared" si="3157"/>
        <v>0</v>
      </c>
      <c r="HH1323" s="309" t="s">
        <v>808</v>
      </c>
      <c r="HI1323" s="309" t="s">
        <v>808</v>
      </c>
      <c r="HJ1323" s="309" t="s">
        <v>808</v>
      </c>
      <c r="HK1323" s="309" t="s">
        <v>808</v>
      </c>
      <c r="HL1323" s="309" t="s">
        <v>808</v>
      </c>
      <c r="HM1323" s="309" t="s">
        <v>808</v>
      </c>
      <c r="HN1323" s="309" t="s">
        <v>808</v>
      </c>
      <c r="HO1323" s="309" t="s">
        <v>808</v>
      </c>
      <c r="HP1323" s="309" t="s">
        <v>808</v>
      </c>
      <c r="HQ1323" s="309" t="s">
        <v>808</v>
      </c>
      <c r="HR1323" s="309" t="s">
        <v>808</v>
      </c>
      <c r="HS1323" s="309" t="s">
        <v>808</v>
      </c>
      <c r="HT1323" s="309" t="s">
        <v>808</v>
      </c>
      <c r="HU1323" s="309" t="s">
        <v>808</v>
      </c>
      <c r="HV1323" s="309" t="s">
        <v>808</v>
      </c>
      <c r="HW1323" s="271">
        <f>IF(HQ1322=0,0,(IC1327-IC1326)/HQ1322)</f>
        <v>0</v>
      </c>
      <c r="HX1323" s="271">
        <f t="shared" ref="HX1323:IB1323" si="3158">IF(HR1322=0,0,(ID1327-ID1326)/HR1322)</f>
        <v>0</v>
      </c>
      <c r="HY1323" s="271">
        <f t="shared" si="3158"/>
        <v>0</v>
      </c>
      <c r="HZ1323" s="271">
        <f t="shared" si="3158"/>
        <v>0</v>
      </c>
      <c r="IA1323" s="271">
        <f t="shared" si="3158"/>
        <v>0</v>
      </c>
      <c r="IB1323" s="271">
        <f t="shared" si="3158"/>
        <v>0</v>
      </c>
      <c r="IC1323" s="309" t="s">
        <v>808</v>
      </c>
      <c r="ID1323" s="309" t="s">
        <v>808</v>
      </c>
      <c r="IE1323" s="309" t="s">
        <v>808</v>
      </c>
      <c r="IF1323" s="309" t="s">
        <v>808</v>
      </c>
      <c r="IG1323" s="309" t="s">
        <v>808</v>
      </c>
      <c r="IH1323" s="309" t="s">
        <v>808</v>
      </c>
      <c r="II1323" s="309" t="s">
        <v>808</v>
      </c>
      <c r="IJ1323" s="309" t="s">
        <v>808</v>
      </c>
      <c r="IK1323" s="309" t="s">
        <v>808</v>
      </c>
      <c r="IL1323" s="309" t="s">
        <v>808</v>
      </c>
      <c r="IM1323" s="309" t="s">
        <v>808</v>
      </c>
      <c r="IN1323" s="309" t="s">
        <v>808</v>
      </c>
      <c r="IO1323" s="309" t="s">
        <v>808</v>
      </c>
      <c r="IP1323" s="309" t="s">
        <v>808</v>
      </c>
      <c r="IQ1323" s="309" t="s">
        <v>808</v>
      </c>
      <c r="IR1323" s="271">
        <f>IF(IL1322=0,0,(IX1327-IX1326)/IL1322)</f>
        <v>1.0538750643999999</v>
      </c>
      <c r="IS1323" s="271">
        <f t="shared" ref="IS1323:IW1323" si="3159">IF(IM1322=0,0,(IY1327-IY1326)/IM1322)</f>
        <v>1.0533030727999999</v>
      </c>
      <c r="IT1323" s="271">
        <f t="shared" si="3159"/>
        <v>1.0525694361</v>
      </c>
      <c r="IU1323" s="271">
        <f t="shared" si="3159"/>
        <v>0</v>
      </c>
      <c r="IV1323" s="271">
        <f t="shared" si="3159"/>
        <v>0</v>
      </c>
      <c r="IW1323" s="271">
        <f t="shared" si="3159"/>
        <v>0</v>
      </c>
      <c r="IX1323" s="309" t="s">
        <v>808</v>
      </c>
      <c r="IY1323" s="309" t="s">
        <v>808</v>
      </c>
      <c r="IZ1323" s="309" t="s">
        <v>808</v>
      </c>
      <c r="JA1323" s="309" t="s">
        <v>808</v>
      </c>
      <c r="JB1323" s="309" t="s">
        <v>808</v>
      </c>
      <c r="JC1323" s="309" t="s">
        <v>808</v>
      </c>
      <c r="JD1323" s="309" t="s">
        <v>808</v>
      </c>
      <c r="JE1323" s="309" t="s">
        <v>808</v>
      </c>
      <c r="JF1323" s="309" t="s">
        <v>808</v>
      </c>
      <c r="JG1323" s="309" t="s">
        <v>808</v>
      </c>
      <c r="JH1323" s="309" t="s">
        <v>808</v>
      </c>
      <c r="JI1323" s="309" t="s">
        <v>808</v>
      </c>
      <c r="JJ1323" s="309" t="s">
        <v>808</v>
      </c>
      <c r="JK1323" s="309" t="s">
        <v>808</v>
      </c>
      <c r="JL1323" s="309" t="s">
        <v>808</v>
      </c>
      <c r="JM1323" s="271">
        <f>IF(JG1322=0,0,(JS1327-JS1326)/JG1322)</f>
        <v>0.46894041060000002</v>
      </c>
      <c r="JN1323" s="271">
        <f t="shared" ref="JN1323:JR1323" si="3160">IF(JH1322=0,0,(JT1327-JT1326)/JH1322)</f>
        <v>0.4689830176</v>
      </c>
      <c r="JO1323" s="271">
        <f t="shared" si="3160"/>
        <v>0.46776246719999998</v>
      </c>
      <c r="JP1323" s="271">
        <f t="shared" si="3160"/>
        <v>0</v>
      </c>
      <c r="JQ1323" s="271">
        <f t="shared" si="3160"/>
        <v>0</v>
      </c>
      <c r="JR1323" s="271">
        <f t="shared" si="3160"/>
        <v>0</v>
      </c>
      <c r="JS1323" s="309" t="s">
        <v>808</v>
      </c>
      <c r="JT1323" s="309" t="s">
        <v>808</v>
      </c>
      <c r="JU1323" s="309" t="s">
        <v>808</v>
      </c>
      <c r="JV1323" s="309" t="s">
        <v>808</v>
      </c>
      <c r="JW1323" s="309" t="s">
        <v>808</v>
      </c>
      <c r="JX1323" s="309" t="s">
        <v>808</v>
      </c>
      <c r="JY1323" s="309" t="s">
        <v>808</v>
      </c>
      <c r="JZ1323" s="309" t="s">
        <v>808</v>
      </c>
      <c r="KA1323" s="309" t="s">
        <v>808</v>
      </c>
      <c r="KB1323" s="309" t="s">
        <v>808</v>
      </c>
      <c r="KC1323" s="309" t="s">
        <v>808</v>
      </c>
      <c r="KD1323" s="309" t="s">
        <v>808</v>
      </c>
      <c r="KE1323" s="309" t="s">
        <v>808</v>
      </c>
      <c r="KF1323" s="309" t="s">
        <v>808</v>
      </c>
      <c r="KG1323" s="309" t="s">
        <v>808</v>
      </c>
      <c r="KH1323" s="271">
        <f>IF(KB1322=0,0,(KN1327-KN1326)/KB1322)</f>
        <v>4.9138395261000003</v>
      </c>
      <c r="KI1323" s="271">
        <f t="shared" ref="KI1323:KM1323" si="3161">IF(KC1322=0,0,(KO1327-KO1326)/KC1322)</f>
        <v>4.9141651254000003</v>
      </c>
      <c r="KJ1323" s="271">
        <f t="shared" si="3161"/>
        <v>4.9081571066</v>
      </c>
      <c r="KK1323" s="271">
        <f t="shared" si="3161"/>
        <v>0</v>
      </c>
      <c r="KL1323" s="271">
        <f t="shared" si="3161"/>
        <v>0</v>
      </c>
      <c r="KM1323" s="271">
        <f t="shared" si="3161"/>
        <v>0</v>
      </c>
      <c r="KN1323" s="309" t="s">
        <v>808</v>
      </c>
      <c r="KO1323" s="309" t="s">
        <v>808</v>
      </c>
      <c r="KP1323" s="309" t="s">
        <v>808</v>
      </c>
      <c r="KQ1323" s="309" t="s">
        <v>808</v>
      </c>
      <c r="KR1323" s="309" t="s">
        <v>808</v>
      </c>
      <c r="KS1323" s="309" t="s">
        <v>808</v>
      </c>
      <c r="KT1323" s="309" t="s">
        <v>808</v>
      </c>
      <c r="KU1323" s="309" t="s">
        <v>808</v>
      </c>
      <c r="KV1323" s="309" t="s">
        <v>808</v>
      </c>
      <c r="KW1323" s="309" t="s">
        <v>808</v>
      </c>
      <c r="KX1323" s="309" t="s">
        <v>808</v>
      </c>
      <c r="KY1323" s="309" t="s">
        <v>808</v>
      </c>
      <c r="KZ1323" s="309" t="s">
        <v>808</v>
      </c>
      <c r="LA1323" s="309" t="s">
        <v>808</v>
      </c>
      <c r="LB1323" s="309" t="s">
        <v>808</v>
      </c>
      <c r="LC1323" s="271">
        <f>IF(KW1322=0,0,(LI1327-LI1326)/KW1322)</f>
        <v>0</v>
      </c>
      <c r="LD1323" s="271">
        <f t="shared" ref="LD1323:LH1323" si="3162">IF(KX1322=0,0,(LJ1327-LJ1326)/KX1322)</f>
        <v>0</v>
      </c>
      <c r="LE1323" s="271">
        <f t="shared" si="3162"/>
        <v>0</v>
      </c>
      <c r="LF1323" s="271">
        <f t="shared" si="3162"/>
        <v>0</v>
      </c>
      <c r="LG1323" s="271">
        <f t="shared" si="3162"/>
        <v>0</v>
      </c>
      <c r="LH1323" s="271">
        <f t="shared" si="3162"/>
        <v>0</v>
      </c>
      <c r="LI1323" s="309" t="s">
        <v>808</v>
      </c>
      <c r="LJ1323" s="309" t="s">
        <v>808</v>
      </c>
      <c r="LK1323" s="309" t="s">
        <v>808</v>
      </c>
      <c r="LL1323" s="309" t="s">
        <v>808</v>
      </c>
      <c r="LM1323" s="309" t="s">
        <v>808</v>
      </c>
      <c r="LN1323" s="309" t="s">
        <v>808</v>
      </c>
      <c r="LO1323" s="309" t="s">
        <v>808</v>
      </c>
      <c r="LP1323" s="309" t="s">
        <v>808</v>
      </c>
      <c r="LQ1323" s="309" t="s">
        <v>808</v>
      </c>
      <c r="LR1323" s="309" t="s">
        <v>808</v>
      </c>
      <c r="LS1323" s="309" t="s">
        <v>808</v>
      </c>
      <c r="LT1323" s="309" t="s">
        <v>808</v>
      </c>
      <c r="LU1323" s="309" t="s">
        <v>808</v>
      </c>
      <c r="LV1323" s="309" t="s">
        <v>808</v>
      </c>
      <c r="LW1323" s="309" t="s">
        <v>808</v>
      </c>
      <c r="LX1323" s="271">
        <f>IF(LR1322=0,0,(MD1327-MD1326)/LR1322)</f>
        <v>1.8615980715</v>
      </c>
      <c r="LY1323" s="271">
        <f t="shared" ref="LY1323:MC1323" si="3163">IF(LS1322=0,0,(ME1327-ME1326)/LS1322)</f>
        <v>1.8625442353999999</v>
      </c>
      <c r="LZ1323" s="271">
        <f t="shared" si="3163"/>
        <v>1.8578981993999999</v>
      </c>
      <c r="MA1323" s="271">
        <f t="shared" si="3163"/>
        <v>0</v>
      </c>
      <c r="MB1323" s="271">
        <f t="shared" si="3163"/>
        <v>0</v>
      </c>
      <c r="MC1323" s="271">
        <f t="shared" si="3163"/>
        <v>0</v>
      </c>
      <c r="MD1323" s="309" t="s">
        <v>808</v>
      </c>
      <c r="ME1323" s="309" t="s">
        <v>808</v>
      </c>
      <c r="MF1323" s="309" t="s">
        <v>808</v>
      </c>
      <c r="MG1323" s="309" t="s">
        <v>808</v>
      </c>
      <c r="MH1323" s="309" t="s">
        <v>808</v>
      </c>
      <c r="MI1323" s="309" t="s">
        <v>808</v>
      </c>
      <c r="MJ1323" s="309" t="s">
        <v>808</v>
      </c>
      <c r="MK1323" s="309" t="s">
        <v>808</v>
      </c>
      <c r="ML1323" s="309" t="s">
        <v>808</v>
      </c>
      <c r="MM1323" s="309" t="s">
        <v>808</v>
      </c>
      <c r="MN1323" s="309" t="s">
        <v>808</v>
      </c>
      <c r="MO1323" s="309" t="s">
        <v>808</v>
      </c>
      <c r="MP1323" s="309" t="s">
        <v>808</v>
      </c>
      <c r="MQ1323" s="309" t="s">
        <v>808</v>
      </c>
      <c r="MR1323" s="309" t="s">
        <v>808</v>
      </c>
      <c r="MS1323" s="271">
        <f>IF(MM1322=0,0,(MY1327-MY1326)/MM1322)</f>
        <v>0.70300228939999998</v>
      </c>
      <c r="MT1323" s="271">
        <f t="shared" ref="MT1323:MX1323" si="3164">IF(MN1322=0,0,(MZ1327-MZ1326)/MN1322)</f>
        <v>0.70291770190000002</v>
      </c>
      <c r="MU1323" s="271">
        <f t="shared" si="3164"/>
        <v>0.70154529740000005</v>
      </c>
      <c r="MV1323" s="271">
        <f t="shared" si="3164"/>
        <v>0</v>
      </c>
      <c r="MW1323" s="271">
        <f t="shared" si="3164"/>
        <v>0</v>
      </c>
      <c r="MX1323" s="271">
        <f t="shared" si="3164"/>
        <v>0</v>
      </c>
      <c r="MY1323" s="309" t="s">
        <v>808</v>
      </c>
      <c r="MZ1323" s="309" t="s">
        <v>808</v>
      </c>
      <c r="NA1323" s="309" t="s">
        <v>808</v>
      </c>
      <c r="NB1323" s="309" t="s">
        <v>808</v>
      </c>
      <c r="NC1323" s="309" t="s">
        <v>808</v>
      </c>
      <c r="ND1323" s="309" t="s">
        <v>808</v>
      </c>
      <c r="NE1323" s="309" t="s">
        <v>808</v>
      </c>
      <c r="NF1323" s="309" t="s">
        <v>808</v>
      </c>
      <c r="NG1323" s="309" t="s">
        <v>808</v>
      </c>
      <c r="NH1323" s="309" t="s">
        <v>808</v>
      </c>
      <c r="NI1323" s="309" t="s">
        <v>808</v>
      </c>
      <c r="NJ1323" s="309" t="s">
        <v>808</v>
      </c>
      <c r="NK1323" s="309" t="s">
        <v>808</v>
      </c>
      <c r="NL1323" s="309" t="s">
        <v>808</v>
      </c>
      <c r="NM1323" s="309" t="s">
        <v>808</v>
      </c>
      <c r="NN1323" s="271">
        <f>IF(NH1322=0,0,(NT1327-NT1326)/NH1322)</f>
        <v>0</v>
      </c>
      <c r="NO1323" s="271">
        <f t="shared" ref="NO1323:NS1323" si="3165">IF(NI1322=0,0,(NU1327-NU1326)/NI1322)</f>
        <v>0</v>
      </c>
      <c r="NP1323" s="271">
        <f t="shared" si="3165"/>
        <v>0</v>
      </c>
      <c r="NQ1323" s="271">
        <f t="shared" si="3165"/>
        <v>0</v>
      </c>
      <c r="NR1323" s="271">
        <f t="shared" si="3165"/>
        <v>0</v>
      </c>
      <c r="NS1323" s="271">
        <f t="shared" si="3165"/>
        <v>0</v>
      </c>
      <c r="NT1323" s="309" t="s">
        <v>808</v>
      </c>
      <c r="NU1323" s="309" t="s">
        <v>808</v>
      </c>
      <c r="NV1323" s="309" t="s">
        <v>808</v>
      </c>
      <c r="NW1323" s="309" t="s">
        <v>808</v>
      </c>
      <c r="NX1323" s="309" t="s">
        <v>808</v>
      </c>
      <c r="NY1323" s="309" t="s">
        <v>808</v>
      </c>
      <c r="NZ1323" s="309" t="s">
        <v>808</v>
      </c>
      <c r="OA1323" s="309" t="s">
        <v>808</v>
      </c>
      <c r="OB1323" s="309" t="s">
        <v>808</v>
      </c>
      <c r="OC1323" s="309" t="s">
        <v>808</v>
      </c>
      <c r="OD1323" s="309" t="s">
        <v>808</v>
      </c>
      <c r="OE1323" s="309" t="s">
        <v>808</v>
      </c>
      <c r="OF1323" s="309" t="s">
        <v>808</v>
      </c>
      <c r="OG1323" s="309" t="s">
        <v>808</v>
      </c>
      <c r="OH1323" s="309" t="s">
        <v>808</v>
      </c>
      <c r="OI1323" s="271">
        <f>IF(OC1322=0,0,(OO1327-OO1326)/OC1322)</f>
        <v>3.4532162092999998</v>
      </c>
      <c r="OJ1323" s="271">
        <f t="shared" ref="OJ1323:ON1323" si="3166">IF(OD1322=0,0,(OP1327-OP1326)/OD1322)</f>
        <v>3.4530512581999999</v>
      </c>
      <c r="OK1323" s="271">
        <f t="shared" si="3166"/>
        <v>3.4484367573000001</v>
      </c>
      <c r="OL1323" s="271">
        <f t="shared" si="3166"/>
        <v>0</v>
      </c>
      <c r="OM1323" s="271">
        <f t="shared" si="3166"/>
        <v>0</v>
      </c>
      <c r="ON1323" s="271">
        <f t="shared" si="3166"/>
        <v>0</v>
      </c>
      <c r="OO1323" s="309" t="s">
        <v>808</v>
      </c>
      <c r="OP1323" s="309" t="s">
        <v>808</v>
      </c>
      <c r="OQ1323" s="309" t="s">
        <v>808</v>
      </c>
      <c r="OR1323" s="309" t="s">
        <v>808</v>
      </c>
      <c r="OS1323" s="309" t="s">
        <v>808</v>
      </c>
      <c r="OT1323" s="309" t="s">
        <v>808</v>
      </c>
      <c r="OU1323" s="309" t="s">
        <v>808</v>
      </c>
      <c r="OV1323" s="309" t="s">
        <v>808</v>
      </c>
      <c r="OW1323" s="309" t="s">
        <v>808</v>
      </c>
      <c r="OX1323" s="309" t="s">
        <v>808</v>
      </c>
      <c r="OY1323" s="309" t="s">
        <v>808</v>
      </c>
      <c r="OZ1323" s="309" t="s">
        <v>808</v>
      </c>
      <c r="PA1323" s="309" t="s">
        <v>808</v>
      </c>
      <c r="PB1323" s="309" t="s">
        <v>808</v>
      </c>
      <c r="PC1323" s="309" t="s">
        <v>808</v>
      </c>
      <c r="PD1323" s="271">
        <f>IF(OX1322=0,0,(PJ1327-PJ1326)/OX1322)</f>
        <v>0</v>
      </c>
      <c r="PE1323" s="271">
        <f t="shared" ref="PE1323:PI1323" si="3167">IF(OY1322=0,0,(PK1327-PK1326)/OY1322)</f>
        <v>0</v>
      </c>
      <c r="PF1323" s="271">
        <f t="shared" si="3167"/>
        <v>0</v>
      </c>
      <c r="PG1323" s="271">
        <f t="shared" si="3167"/>
        <v>0</v>
      </c>
      <c r="PH1323" s="271">
        <f t="shared" si="3167"/>
        <v>0</v>
      </c>
      <c r="PI1323" s="271">
        <f t="shared" si="3167"/>
        <v>0</v>
      </c>
      <c r="PJ1323" s="309" t="s">
        <v>808</v>
      </c>
      <c r="PK1323" s="309" t="s">
        <v>808</v>
      </c>
      <c r="PL1323" s="309" t="s">
        <v>808</v>
      </c>
      <c r="PM1323" s="309" t="s">
        <v>808</v>
      </c>
      <c r="PN1323" s="309" t="s">
        <v>808</v>
      </c>
      <c r="PO1323" s="309" t="s">
        <v>808</v>
      </c>
      <c r="PP1323" s="309" t="s">
        <v>808</v>
      </c>
      <c r="PQ1323" s="309" t="s">
        <v>808</v>
      </c>
      <c r="PR1323" s="309" t="s">
        <v>808</v>
      </c>
      <c r="PS1323" s="309" t="s">
        <v>808</v>
      </c>
      <c r="PT1323" s="309" t="s">
        <v>808</v>
      </c>
      <c r="PU1323" s="309" t="s">
        <v>808</v>
      </c>
      <c r="PV1323" s="309" t="s">
        <v>808</v>
      </c>
      <c r="PW1323" s="309" t="s">
        <v>808</v>
      </c>
      <c r="PX1323" s="309" t="s">
        <v>808</v>
      </c>
      <c r="PY1323" s="271">
        <f>IF(PS1322=0,0,(QE1327-QE1326)/PS1322)</f>
        <v>0.74346543909999996</v>
      </c>
      <c r="PZ1323" s="271">
        <f t="shared" ref="PZ1323:QD1323" si="3168">IF(PT1322=0,0,(QF1327-QF1326)/PT1322)</f>
        <v>0.74347618969999996</v>
      </c>
      <c r="QA1323" s="271">
        <f t="shared" si="3168"/>
        <v>0.74230519299999997</v>
      </c>
      <c r="QB1323" s="271">
        <f t="shared" si="3168"/>
        <v>0</v>
      </c>
      <c r="QC1323" s="271">
        <f t="shared" si="3168"/>
        <v>0</v>
      </c>
      <c r="QD1323" s="271">
        <f t="shared" si="3168"/>
        <v>0</v>
      </c>
      <c r="QE1323" s="309" t="s">
        <v>808</v>
      </c>
      <c r="QF1323" s="309" t="s">
        <v>808</v>
      </c>
      <c r="QG1323" s="309" t="s">
        <v>808</v>
      </c>
      <c r="QH1323" s="309" t="s">
        <v>808</v>
      </c>
      <c r="QI1323" s="309" t="s">
        <v>808</v>
      </c>
      <c r="QJ1323" s="309" t="s">
        <v>808</v>
      </c>
      <c r="QK1323" s="309" t="s">
        <v>808</v>
      </c>
      <c r="QL1323" s="309" t="s">
        <v>808</v>
      </c>
      <c r="QM1323" s="309" t="s">
        <v>808</v>
      </c>
      <c r="QN1323" s="309" t="s">
        <v>808</v>
      </c>
      <c r="QO1323" s="309" t="s">
        <v>808</v>
      </c>
      <c r="QP1323" s="309" t="s">
        <v>808</v>
      </c>
      <c r="QQ1323" s="309" t="s">
        <v>808</v>
      </c>
      <c r="QR1323" s="309" t="s">
        <v>808</v>
      </c>
      <c r="QS1323" s="309" t="s">
        <v>808</v>
      </c>
      <c r="QT1323" s="271">
        <f>IF(QN1322=0,0,(QZ1327-QZ1326)/QN1322)</f>
        <v>0.86307984630000001</v>
      </c>
      <c r="QU1323" s="271">
        <f t="shared" ref="QU1323:QY1323" si="3169">IF(QO1322=0,0,(RA1327-RA1326)/QO1322)</f>
        <v>0.8634266142</v>
      </c>
      <c r="QV1323" s="271">
        <f t="shared" si="3169"/>
        <v>0.86143291580000003</v>
      </c>
      <c r="QW1323" s="271">
        <f t="shared" si="3169"/>
        <v>0</v>
      </c>
      <c r="QX1323" s="271">
        <f t="shared" si="3169"/>
        <v>0</v>
      </c>
      <c r="QY1323" s="271">
        <f t="shared" si="3169"/>
        <v>0</v>
      </c>
      <c r="QZ1323" s="309" t="s">
        <v>808</v>
      </c>
      <c r="RA1323" s="309" t="s">
        <v>808</v>
      </c>
      <c r="RB1323" s="309" t="s">
        <v>808</v>
      </c>
      <c r="RC1323" s="309" t="s">
        <v>808</v>
      </c>
      <c r="RD1323" s="309" t="s">
        <v>808</v>
      </c>
      <c r="RE1323" s="309" t="s">
        <v>808</v>
      </c>
      <c r="RF1323" s="309" t="s">
        <v>808</v>
      </c>
      <c r="RG1323" s="309" t="s">
        <v>808</v>
      </c>
      <c r="RH1323" s="309" t="s">
        <v>808</v>
      </c>
      <c r="RI1323" s="309" t="s">
        <v>808</v>
      </c>
      <c r="RJ1323" s="309" t="s">
        <v>808</v>
      </c>
      <c r="RK1323" s="309" t="s">
        <v>808</v>
      </c>
      <c r="RL1323" s="309" t="s">
        <v>808</v>
      </c>
      <c r="RM1323" s="309" t="s">
        <v>808</v>
      </c>
      <c r="RN1323" s="309" t="s">
        <v>808</v>
      </c>
      <c r="RO1323" s="271">
        <f>IF(RI1322=0,0,(RU1327-RU1326)/RI1322)</f>
        <v>1.8501536107000001</v>
      </c>
      <c r="RP1323" s="271">
        <f t="shared" ref="RP1323:RT1323" si="3170">IF(RJ1322=0,0,(RV1327-RV1326)/RJ1322)</f>
        <v>1.8500993824</v>
      </c>
      <c r="RQ1323" s="271">
        <f t="shared" si="3170"/>
        <v>1.8478444088999999</v>
      </c>
      <c r="RR1323" s="271">
        <f t="shared" si="3170"/>
        <v>0</v>
      </c>
      <c r="RS1323" s="271">
        <f t="shared" si="3170"/>
        <v>0</v>
      </c>
      <c r="RT1323" s="271">
        <f t="shared" si="3170"/>
        <v>0</v>
      </c>
      <c r="RU1323" s="309" t="s">
        <v>808</v>
      </c>
      <c r="RV1323" s="309" t="s">
        <v>808</v>
      </c>
      <c r="RW1323" s="309" t="s">
        <v>808</v>
      </c>
      <c r="RX1323" s="309" t="s">
        <v>808</v>
      </c>
      <c r="RY1323" s="309" t="s">
        <v>808</v>
      </c>
      <c r="RZ1323" s="309" t="s">
        <v>808</v>
      </c>
      <c r="SA1323" s="309" t="s">
        <v>808</v>
      </c>
      <c r="SB1323" s="309" t="s">
        <v>808</v>
      </c>
      <c r="SC1323" s="309" t="s">
        <v>808</v>
      </c>
      <c r="SD1323" s="309" t="s">
        <v>808</v>
      </c>
      <c r="SE1323" s="309" t="s">
        <v>808</v>
      </c>
      <c r="SF1323" s="309" t="s">
        <v>808</v>
      </c>
      <c r="SG1323" s="309" t="s">
        <v>808</v>
      </c>
      <c r="SH1323" s="309" t="s">
        <v>808</v>
      </c>
      <c r="SI1323" s="309" t="s">
        <v>808</v>
      </c>
      <c r="SJ1323" s="271">
        <f>IF(SD1322=0,0,(SP1327-SP1326)/SD1322)</f>
        <v>1.8767377717</v>
      </c>
      <c r="SK1323" s="271">
        <f t="shared" ref="SK1323:SO1323" si="3171">IF(SE1322=0,0,(SQ1327-SQ1326)/SE1322)</f>
        <v>1.8764385258</v>
      </c>
      <c r="SL1323" s="271">
        <f t="shared" si="3171"/>
        <v>1.876947444</v>
      </c>
      <c r="SM1323" s="271">
        <f t="shared" si="3171"/>
        <v>0</v>
      </c>
      <c r="SN1323" s="271">
        <f t="shared" si="3171"/>
        <v>0</v>
      </c>
      <c r="SO1323" s="271">
        <f t="shared" si="3171"/>
        <v>0</v>
      </c>
      <c r="SP1323" s="309" t="s">
        <v>808</v>
      </c>
      <c r="SQ1323" s="309" t="s">
        <v>808</v>
      </c>
      <c r="SR1323" s="309" t="s">
        <v>808</v>
      </c>
      <c r="SS1323" s="309" t="s">
        <v>808</v>
      </c>
      <c r="ST1323" s="309" t="s">
        <v>808</v>
      </c>
      <c r="SU1323" s="309" t="s">
        <v>808</v>
      </c>
      <c r="SV1323" s="309" t="s">
        <v>808</v>
      </c>
      <c r="SW1323" s="309" t="s">
        <v>808</v>
      </c>
      <c r="SX1323" s="309" t="s">
        <v>808</v>
      </c>
      <c r="SY1323" s="309" t="s">
        <v>808</v>
      </c>
      <c r="SZ1323" s="309" t="s">
        <v>808</v>
      </c>
      <c r="TA1323" s="309" t="s">
        <v>808</v>
      </c>
      <c r="TB1323" s="309" t="s">
        <v>808</v>
      </c>
      <c r="TC1323" s="309" t="s">
        <v>808</v>
      </c>
      <c r="TD1323" s="309" t="s">
        <v>808</v>
      </c>
      <c r="TE1323" s="271">
        <f>IF(SY1322=0,0,(TK1327-TK1326)/SY1322)</f>
        <v>0</v>
      </c>
      <c r="TF1323" s="271">
        <f t="shared" ref="TF1323:TJ1323" si="3172">IF(SZ1322=0,0,(TL1327-TL1326)/SZ1322)</f>
        <v>0</v>
      </c>
      <c r="TG1323" s="271">
        <f t="shared" si="3172"/>
        <v>0</v>
      </c>
      <c r="TH1323" s="271">
        <f t="shared" si="3172"/>
        <v>0</v>
      </c>
      <c r="TI1323" s="271">
        <f t="shared" si="3172"/>
        <v>0</v>
      </c>
      <c r="TJ1323" s="271">
        <f t="shared" si="3172"/>
        <v>0</v>
      </c>
      <c r="TK1323" s="309" t="s">
        <v>808</v>
      </c>
      <c r="TL1323" s="309" t="s">
        <v>808</v>
      </c>
      <c r="TM1323" s="309" t="s">
        <v>808</v>
      </c>
      <c r="TN1323" s="309" t="s">
        <v>808</v>
      </c>
      <c r="TO1323" s="309" t="s">
        <v>808</v>
      </c>
      <c r="TP1323" s="309" t="s">
        <v>808</v>
      </c>
      <c r="TQ1323" s="309" t="s">
        <v>808</v>
      </c>
      <c r="TR1323" s="309" t="s">
        <v>808</v>
      </c>
      <c r="TS1323" s="309" t="s">
        <v>808</v>
      </c>
      <c r="TT1323" s="309" t="s">
        <v>808</v>
      </c>
      <c r="TU1323" s="309" t="s">
        <v>808</v>
      </c>
      <c r="TV1323" s="309" t="s">
        <v>808</v>
      </c>
      <c r="TW1323" s="309" t="s">
        <v>808</v>
      </c>
      <c r="TX1323" s="309" t="s">
        <v>808</v>
      </c>
      <c r="TY1323" s="309" t="s">
        <v>808</v>
      </c>
      <c r="TZ1323" s="271">
        <f>IF(TT1322=0,0,(UF1327-UF1326)/TT1322)</f>
        <v>0.42889163349999998</v>
      </c>
      <c r="UA1323" s="271">
        <f t="shared" ref="UA1323:UE1323" si="3173">IF(TU1322=0,0,(UG1327-UG1326)/TU1322)</f>
        <v>0.42876406509999998</v>
      </c>
      <c r="UB1323" s="271">
        <f t="shared" si="3173"/>
        <v>0.4280899125</v>
      </c>
      <c r="UC1323" s="271">
        <f t="shared" si="3173"/>
        <v>0</v>
      </c>
      <c r="UD1323" s="271">
        <f t="shared" si="3173"/>
        <v>0</v>
      </c>
      <c r="UE1323" s="271">
        <f t="shared" si="3173"/>
        <v>0</v>
      </c>
      <c r="UF1323" s="309" t="s">
        <v>808</v>
      </c>
      <c r="UG1323" s="309" t="s">
        <v>808</v>
      </c>
      <c r="UH1323" s="309" t="s">
        <v>808</v>
      </c>
      <c r="UI1323" s="309" t="s">
        <v>808</v>
      </c>
      <c r="UJ1323" s="309" t="s">
        <v>808</v>
      </c>
      <c r="UK1323" s="309" t="s">
        <v>808</v>
      </c>
      <c r="UL1323" s="309" t="s">
        <v>808</v>
      </c>
      <c r="UM1323" s="309" t="s">
        <v>808</v>
      </c>
      <c r="UN1323" s="309" t="s">
        <v>808</v>
      </c>
      <c r="UO1323" s="309" t="s">
        <v>808</v>
      </c>
      <c r="UP1323" s="309" t="s">
        <v>808</v>
      </c>
      <c r="UQ1323" s="309" t="s">
        <v>808</v>
      </c>
      <c r="UR1323" s="309" t="s">
        <v>808</v>
      </c>
      <c r="US1323" s="309" t="s">
        <v>808</v>
      </c>
      <c r="UT1323" s="309" t="s">
        <v>808</v>
      </c>
      <c r="UU1323" s="271">
        <f>IF(UO1322=0,0,(VA1327-VA1326)/UO1322)</f>
        <v>0.50608186529999999</v>
      </c>
      <c r="UV1323" s="271">
        <f t="shared" ref="UV1323:UZ1323" si="3174">IF(UP1322=0,0,(VB1327-VB1326)/UP1322)</f>
        <v>0.50598751369999995</v>
      </c>
      <c r="UW1323" s="271">
        <f t="shared" si="3174"/>
        <v>0.50561884010000002</v>
      </c>
      <c r="UX1323" s="271">
        <f t="shared" si="3174"/>
        <v>0</v>
      </c>
      <c r="UY1323" s="271">
        <f t="shared" si="3174"/>
        <v>0</v>
      </c>
      <c r="UZ1323" s="271">
        <f t="shared" si="3174"/>
        <v>0</v>
      </c>
      <c r="VA1323" s="309" t="s">
        <v>808</v>
      </c>
      <c r="VB1323" s="309" t="s">
        <v>808</v>
      </c>
      <c r="VC1323" s="309" t="s">
        <v>808</v>
      </c>
      <c r="VD1323" s="309" t="s">
        <v>808</v>
      </c>
      <c r="VE1323" s="309" t="s">
        <v>808</v>
      </c>
      <c r="VF1323" s="309" t="s">
        <v>808</v>
      </c>
      <c r="VG1323" s="309" t="s">
        <v>808</v>
      </c>
      <c r="VH1323" s="309" t="s">
        <v>808</v>
      </c>
      <c r="VI1323" s="309" t="s">
        <v>808</v>
      </c>
      <c r="VJ1323" s="309" t="s">
        <v>808</v>
      </c>
      <c r="VK1323" s="309" t="s">
        <v>808</v>
      </c>
      <c r="VL1323" s="309" t="s">
        <v>808</v>
      </c>
      <c r="VM1323" s="309" t="s">
        <v>808</v>
      </c>
      <c r="VN1323" s="309" t="s">
        <v>808</v>
      </c>
      <c r="VO1323" s="309" t="s">
        <v>808</v>
      </c>
      <c r="VP1323" s="271">
        <f>IF(VJ1322=0,0,(VV1327-VV1326)/VJ1322)</f>
        <v>0.48524844719999999</v>
      </c>
      <c r="VQ1323" s="271">
        <f t="shared" ref="VQ1323:VU1323" si="3175">IF(VK1322=0,0,(VW1327-VW1326)/VK1322)</f>
        <v>0.48582995950000002</v>
      </c>
      <c r="VR1323" s="271">
        <f t="shared" si="3175"/>
        <v>0.48500023180000001</v>
      </c>
      <c r="VS1323" s="271">
        <f t="shared" si="3175"/>
        <v>0</v>
      </c>
      <c r="VT1323" s="271">
        <f t="shared" si="3175"/>
        <v>0</v>
      </c>
      <c r="VU1323" s="271">
        <f t="shared" si="3175"/>
        <v>0</v>
      </c>
      <c r="VV1323" s="309" t="s">
        <v>808</v>
      </c>
      <c r="VW1323" s="309" t="s">
        <v>808</v>
      </c>
      <c r="VX1323" s="309" t="s">
        <v>808</v>
      </c>
      <c r="VY1323" s="309" t="s">
        <v>808</v>
      </c>
      <c r="VZ1323" s="309" t="s">
        <v>808</v>
      </c>
      <c r="WA1323" s="309" t="s">
        <v>808</v>
      </c>
      <c r="WB1323" s="309" t="s">
        <v>808</v>
      </c>
      <c r="WC1323" s="309" t="s">
        <v>808</v>
      </c>
      <c r="WD1323" s="309" t="s">
        <v>808</v>
      </c>
      <c r="WE1323" s="309" t="s">
        <v>808</v>
      </c>
      <c r="WF1323" s="309" t="s">
        <v>808</v>
      </c>
      <c r="WG1323" s="309" t="s">
        <v>808</v>
      </c>
      <c r="WH1323" s="309" t="s">
        <v>808</v>
      </c>
      <c r="WI1323" s="309" t="s">
        <v>808</v>
      </c>
      <c r="WJ1323" s="309" t="s">
        <v>808</v>
      </c>
      <c r="WK1323" s="271">
        <f>IF(WE1322=0,0,(WQ1327-WQ1326)/WE1322)</f>
        <v>0</v>
      </c>
      <c r="WL1323" s="271">
        <f t="shared" ref="WL1323:WP1323" si="3176">IF(WF1322=0,0,(WR1327-WR1326)/WF1322)</f>
        <v>0</v>
      </c>
      <c r="WM1323" s="271">
        <f t="shared" si="3176"/>
        <v>0</v>
      </c>
      <c r="WN1323" s="271">
        <f t="shared" si="3176"/>
        <v>0</v>
      </c>
      <c r="WO1323" s="271">
        <f t="shared" si="3176"/>
        <v>0</v>
      </c>
      <c r="WP1323" s="271">
        <f t="shared" si="3176"/>
        <v>0</v>
      </c>
      <c r="WQ1323" s="309" t="s">
        <v>808</v>
      </c>
      <c r="WR1323" s="309" t="s">
        <v>808</v>
      </c>
      <c r="WS1323" s="309" t="s">
        <v>808</v>
      </c>
      <c r="WT1323" s="309" t="s">
        <v>808</v>
      </c>
      <c r="WU1323" s="309" t="s">
        <v>808</v>
      </c>
      <c r="WV1323" s="309" t="s">
        <v>808</v>
      </c>
      <c r="WW1323" s="309" t="s">
        <v>808</v>
      </c>
      <c r="WX1323" s="309" t="s">
        <v>808</v>
      </c>
      <c r="WY1323" s="309" t="s">
        <v>808</v>
      </c>
      <c r="WZ1323" s="309" t="s">
        <v>808</v>
      </c>
      <c r="XA1323" s="309" t="s">
        <v>808</v>
      </c>
      <c r="XB1323" s="309" t="s">
        <v>808</v>
      </c>
      <c r="XC1323" s="309" t="s">
        <v>808</v>
      </c>
      <c r="XD1323" s="309" t="s">
        <v>808</v>
      </c>
      <c r="XE1323" s="309" t="s">
        <v>808</v>
      </c>
      <c r="XF1323" s="271">
        <f>IF(WZ1322=0,0,(XL1327-XL1326)/WZ1322)</f>
        <v>0</v>
      </c>
      <c r="XG1323" s="271">
        <f t="shared" ref="XG1323:XK1323" si="3177">IF(XA1322=0,0,(XM1327-XM1326)/XA1322)</f>
        <v>0</v>
      </c>
      <c r="XH1323" s="271">
        <f t="shared" si="3177"/>
        <v>0</v>
      </c>
      <c r="XI1323" s="271">
        <f t="shared" si="3177"/>
        <v>0</v>
      </c>
      <c r="XJ1323" s="271">
        <f t="shared" si="3177"/>
        <v>0</v>
      </c>
      <c r="XK1323" s="271">
        <f t="shared" si="3177"/>
        <v>0</v>
      </c>
      <c r="XL1323" s="309" t="s">
        <v>808</v>
      </c>
      <c r="XM1323" s="309" t="s">
        <v>808</v>
      </c>
      <c r="XN1323" s="309" t="s">
        <v>808</v>
      </c>
      <c r="XO1323" s="309" t="s">
        <v>808</v>
      </c>
      <c r="XP1323" s="309" t="s">
        <v>808</v>
      </c>
      <c r="XQ1323" s="309" t="s">
        <v>808</v>
      </c>
      <c r="XR1323" s="309" t="s">
        <v>808</v>
      </c>
      <c r="XS1323" s="309" t="s">
        <v>808</v>
      </c>
      <c r="XT1323" s="309" t="s">
        <v>808</v>
      </c>
      <c r="XU1323" s="309" t="s">
        <v>808</v>
      </c>
      <c r="XV1323" s="309" t="s">
        <v>808</v>
      </c>
      <c r="XW1323" s="309" t="s">
        <v>808</v>
      </c>
      <c r="XX1323" s="309" t="s">
        <v>808</v>
      </c>
      <c r="XY1323" s="309" t="s">
        <v>808</v>
      </c>
      <c r="XZ1323" s="309" t="s">
        <v>808</v>
      </c>
      <c r="YA1323" s="271">
        <f>IF(XU1322=0,0,(YG1327-YG1326)/XU1322)</f>
        <v>0</v>
      </c>
      <c r="YB1323" s="271">
        <f t="shared" ref="YB1323:YF1323" si="3178">IF(XV1322=0,0,(YH1327-YH1326)/XV1322)</f>
        <v>0</v>
      </c>
      <c r="YC1323" s="271">
        <f t="shared" si="3178"/>
        <v>0</v>
      </c>
      <c r="YD1323" s="271">
        <f t="shared" si="3178"/>
        <v>0</v>
      </c>
      <c r="YE1323" s="271">
        <f t="shared" si="3178"/>
        <v>0</v>
      </c>
      <c r="YF1323" s="271">
        <f t="shared" si="3178"/>
        <v>0</v>
      </c>
      <c r="YG1323" s="309" t="s">
        <v>808</v>
      </c>
      <c r="YH1323" s="309" t="s">
        <v>808</v>
      </c>
      <c r="YI1323" s="309" t="s">
        <v>808</v>
      </c>
      <c r="YJ1323" s="309" t="s">
        <v>808</v>
      </c>
      <c r="YK1323" s="309" t="s">
        <v>808</v>
      </c>
      <c r="YL1323" s="309" t="s">
        <v>808</v>
      </c>
      <c r="YM1323" s="309" t="s">
        <v>808</v>
      </c>
      <c r="YN1323" s="309" t="s">
        <v>808</v>
      </c>
      <c r="YO1323" s="309" t="s">
        <v>808</v>
      </c>
      <c r="YP1323" s="309" t="s">
        <v>808</v>
      </c>
      <c r="YQ1323" s="309" t="s">
        <v>808</v>
      </c>
      <c r="YR1323" s="309" t="s">
        <v>808</v>
      </c>
      <c r="YS1323" s="309" t="s">
        <v>808</v>
      </c>
      <c r="YT1323" s="309" t="s">
        <v>808</v>
      </c>
      <c r="YU1323" s="309" t="s">
        <v>808</v>
      </c>
      <c r="YV1323" s="271">
        <f>IF(YP1322=0,0,(ZB1327-ZB1326)/YP1322)</f>
        <v>1.0005983136000001</v>
      </c>
      <c r="YW1323" s="271">
        <f t="shared" ref="YW1323:ZA1323" si="3179">IF(YQ1322=0,0,(ZC1327-ZC1326)/YQ1322)</f>
        <v>1.0005280082000001</v>
      </c>
      <c r="YX1323" s="271">
        <f t="shared" si="3179"/>
        <v>0.9995748364</v>
      </c>
      <c r="YY1323" s="271">
        <f t="shared" si="3179"/>
        <v>0</v>
      </c>
      <c r="YZ1323" s="271">
        <f t="shared" si="3179"/>
        <v>0</v>
      </c>
      <c r="ZA1323" s="271">
        <f t="shared" si="3179"/>
        <v>0</v>
      </c>
      <c r="ZB1323" s="309" t="s">
        <v>808</v>
      </c>
      <c r="ZC1323" s="309" t="s">
        <v>808</v>
      </c>
      <c r="ZD1323" s="309" t="s">
        <v>808</v>
      </c>
      <c r="ZE1323" s="309" t="s">
        <v>808</v>
      </c>
      <c r="ZF1323" s="309" t="s">
        <v>808</v>
      </c>
      <c r="ZG1323" s="309" t="s">
        <v>808</v>
      </c>
    </row>
    <row r="1324" spans="1:683" s="279" customFormat="1" ht="24">
      <c r="A1324" s="115" t="s">
        <v>822</v>
      </c>
      <c r="B1324" s="1198"/>
      <c r="C1324" s="273" t="s">
        <v>830</v>
      </c>
      <c r="D1324" s="919"/>
      <c r="E1324" s="920"/>
      <c r="F1324" s="274"/>
      <c r="G1324" s="274"/>
      <c r="H1324" s="274"/>
      <c r="I1324" s="313"/>
      <c r="J1324" s="313"/>
      <c r="K1324" s="313"/>
      <c r="L1324" s="309" t="s">
        <v>808</v>
      </c>
      <c r="M1324" s="309" t="s">
        <v>808</v>
      </c>
      <c r="N1324" s="309" t="s">
        <v>808</v>
      </c>
      <c r="O1324" s="309" t="s">
        <v>808</v>
      </c>
      <c r="P1324" s="309" t="s">
        <v>808</v>
      </c>
      <c r="Q1324" s="309" t="s">
        <v>808</v>
      </c>
      <c r="R1324" s="309" t="s">
        <v>808</v>
      </c>
      <c r="S1324" s="309" t="s">
        <v>808</v>
      </c>
      <c r="T1324" s="309" t="s">
        <v>808</v>
      </c>
      <c r="U1324" s="309" t="s">
        <v>808</v>
      </c>
      <c r="V1324" s="309" t="s">
        <v>808</v>
      </c>
      <c r="W1324" s="309" t="s">
        <v>808</v>
      </c>
      <c r="X1324" s="309" t="s">
        <v>808</v>
      </c>
      <c r="Y1324" s="309" t="s">
        <v>808</v>
      </c>
      <c r="Z1324" s="309" t="s">
        <v>808</v>
      </c>
      <c r="AA1324" s="274">
        <f>AA1313</f>
        <v>545800</v>
      </c>
      <c r="AB1324" s="274">
        <f t="shared" ref="AB1324:AF1324" si="3180">AB1313</f>
        <v>563399.99</v>
      </c>
      <c r="AC1324" s="274">
        <f t="shared" si="3180"/>
        <v>585999.99</v>
      </c>
      <c r="AD1324" s="274">
        <f t="shared" si="3180"/>
        <v>0</v>
      </c>
      <c r="AE1324" s="274">
        <f t="shared" si="3180"/>
        <v>0</v>
      </c>
      <c r="AF1324" s="274">
        <f t="shared" si="3180"/>
        <v>0</v>
      </c>
      <c r="AG1324" s="309" t="s">
        <v>808</v>
      </c>
      <c r="AH1324" s="309" t="s">
        <v>808</v>
      </c>
      <c r="AI1324" s="309" t="s">
        <v>808</v>
      </c>
      <c r="AJ1324" s="309" t="s">
        <v>808</v>
      </c>
      <c r="AK1324" s="309" t="s">
        <v>808</v>
      </c>
      <c r="AL1324" s="309" t="s">
        <v>808</v>
      </c>
      <c r="AM1324" s="309" t="s">
        <v>808</v>
      </c>
      <c r="AN1324" s="309" t="s">
        <v>808</v>
      </c>
      <c r="AO1324" s="309" t="s">
        <v>808</v>
      </c>
      <c r="AP1324" s="309" t="s">
        <v>808</v>
      </c>
      <c r="AQ1324" s="309" t="s">
        <v>808</v>
      </c>
      <c r="AR1324" s="309" t="s">
        <v>808</v>
      </c>
      <c r="AS1324" s="309" t="s">
        <v>808</v>
      </c>
      <c r="AT1324" s="309" t="s">
        <v>808</v>
      </c>
      <c r="AU1324" s="309" t="s">
        <v>808</v>
      </c>
      <c r="AV1324" s="274">
        <f t="shared" ref="AV1324:BA1324" si="3181">AV1313</f>
        <v>673100</v>
      </c>
      <c r="AW1324" s="274">
        <f t="shared" si="3181"/>
        <v>694800</v>
      </c>
      <c r="AX1324" s="274">
        <f t="shared" si="3181"/>
        <v>722600</v>
      </c>
      <c r="AY1324" s="274">
        <f t="shared" si="3181"/>
        <v>0</v>
      </c>
      <c r="AZ1324" s="274">
        <f t="shared" si="3181"/>
        <v>0</v>
      </c>
      <c r="BA1324" s="274">
        <f t="shared" si="3181"/>
        <v>0</v>
      </c>
      <c r="BB1324" s="309" t="s">
        <v>808</v>
      </c>
      <c r="BC1324" s="309" t="s">
        <v>808</v>
      </c>
      <c r="BD1324" s="309" t="s">
        <v>808</v>
      </c>
      <c r="BE1324" s="309" t="s">
        <v>808</v>
      </c>
      <c r="BF1324" s="309" t="s">
        <v>808</v>
      </c>
      <c r="BG1324" s="309" t="s">
        <v>808</v>
      </c>
      <c r="BH1324" s="309" t="s">
        <v>808</v>
      </c>
      <c r="BI1324" s="309" t="s">
        <v>808</v>
      </c>
      <c r="BJ1324" s="309" t="s">
        <v>808</v>
      </c>
      <c r="BK1324" s="309" t="s">
        <v>808</v>
      </c>
      <c r="BL1324" s="309" t="s">
        <v>808</v>
      </c>
      <c r="BM1324" s="309" t="s">
        <v>808</v>
      </c>
      <c r="BN1324" s="309" t="s">
        <v>808</v>
      </c>
      <c r="BO1324" s="309" t="s">
        <v>808</v>
      </c>
      <c r="BP1324" s="309" t="s">
        <v>808</v>
      </c>
      <c r="BQ1324" s="274">
        <f t="shared" ref="BQ1324:BV1324" si="3182">BQ1313</f>
        <v>199600</v>
      </c>
      <c r="BR1324" s="274">
        <f t="shared" si="3182"/>
        <v>206100</v>
      </c>
      <c r="BS1324" s="274">
        <f t="shared" si="3182"/>
        <v>214300</v>
      </c>
      <c r="BT1324" s="274">
        <f t="shared" si="3182"/>
        <v>0</v>
      </c>
      <c r="BU1324" s="274">
        <f t="shared" si="3182"/>
        <v>0</v>
      </c>
      <c r="BV1324" s="274">
        <f t="shared" si="3182"/>
        <v>0</v>
      </c>
      <c r="BW1324" s="309" t="s">
        <v>808</v>
      </c>
      <c r="BX1324" s="309" t="s">
        <v>808</v>
      </c>
      <c r="BY1324" s="309" t="s">
        <v>808</v>
      </c>
      <c r="BZ1324" s="309" t="s">
        <v>808</v>
      </c>
      <c r="CA1324" s="309" t="s">
        <v>808</v>
      </c>
      <c r="CB1324" s="309" t="s">
        <v>808</v>
      </c>
      <c r="CC1324" s="309" t="s">
        <v>808</v>
      </c>
      <c r="CD1324" s="309" t="s">
        <v>808</v>
      </c>
      <c r="CE1324" s="309" t="s">
        <v>808</v>
      </c>
      <c r="CF1324" s="309" t="s">
        <v>808</v>
      </c>
      <c r="CG1324" s="309" t="s">
        <v>808</v>
      </c>
      <c r="CH1324" s="309" t="s">
        <v>808</v>
      </c>
      <c r="CI1324" s="309" t="s">
        <v>808</v>
      </c>
      <c r="CJ1324" s="309" t="s">
        <v>808</v>
      </c>
      <c r="CK1324" s="309" t="s">
        <v>808</v>
      </c>
      <c r="CL1324" s="274">
        <f t="shared" ref="CL1324:CQ1324" si="3183">CL1313</f>
        <v>45600</v>
      </c>
      <c r="CM1324" s="274">
        <f t="shared" si="3183"/>
        <v>47000</v>
      </c>
      <c r="CN1324" s="274">
        <f t="shared" si="3183"/>
        <v>48900</v>
      </c>
      <c r="CO1324" s="274">
        <f t="shared" si="3183"/>
        <v>0</v>
      </c>
      <c r="CP1324" s="274">
        <f t="shared" si="3183"/>
        <v>0</v>
      </c>
      <c r="CQ1324" s="274">
        <f t="shared" si="3183"/>
        <v>0</v>
      </c>
      <c r="CR1324" s="309" t="s">
        <v>808</v>
      </c>
      <c r="CS1324" s="309" t="s">
        <v>808</v>
      </c>
      <c r="CT1324" s="309" t="s">
        <v>808</v>
      </c>
      <c r="CU1324" s="309" t="s">
        <v>808</v>
      </c>
      <c r="CV1324" s="309" t="s">
        <v>808</v>
      </c>
      <c r="CW1324" s="309" t="s">
        <v>808</v>
      </c>
      <c r="CX1324" s="309" t="s">
        <v>808</v>
      </c>
      <c r="CY1324" s="309" t="s">
        <v>808</v>
      </c>
      <c r="CZ1324" s="309" t="s">
        <v>808</v>
      </c>
      <c r="DA1324" s="309" t="s">
        <v>808</v>
      </c>
      <c r="DB1324" s="309" t="s">
        <v>808</v>
      </c>
      <c r="DC1324" s="309" t="s">
        <v>808</v>
      </c>
      <c r="DD1324" s="309" t="s">
        <v>808</v>
      </c>
      <c r="DE1324" s="309" t="s">
        <v>808</v>
      </c>
      <c r="DF1324" s="309" t="s">
        <v>808</v>
      </c>
      <c r="DG1324" s="274">
        <f t="shared" ref="DG1324:DL1324" si="3184">DG1313</f>
        <v>613900.01</v>
      </c>
      <c r="DH1324" s="274">
        <f t="shared" si="3184"/>
        <v>633700.01</v>
      </c>
      <c r="DI1324" s="274">
        <f t="shared" si="3184"/>
        <v>659100.01</v>
      </c>
      <c r="DJ1324" s="274">
        <f t="shared" si="3184"/>
        <v>0</v>
      </c>
      <c r="DK1324" s="274">
        <f t="shared" si="3184"/>
        <v>0</v>
      </c>
      <c r="DL1324" s="274">
        <f t="shared" si="3184"/>
        <v>0</v>
      </c>
      <c r="DM1324" s="309" t="s">
        <v>808</v>
      </c>
      <c r="DN1324" s="309" t="s">
        <v>808</v>
      </c>
      <c r="DO1324" s="309" t="s">
        <v>808</v>
      </c>
      <c r="DP1324" s="309" t="s">
        <v>808</v>
      </c>
      <c r="DQ1324" s="309" t="s">
        <v>808</v>
      </c>
      <c r="DR1324" s="309" t="s">
        <v>808</v>
      </c>
      <c r="DS1324" s="309" t="s">
        <v>808</v>
      </c>
      <c r="DT1324" s="309" t="s">
        <v>808</v>
      </c>
      <c r="DU1324" s="309" t="s">
        <v>808</v>
      </c>
      <c r="DV1324" s="309" t="s">
        <v>808</v>
      </c>
      <c r="DW1324" s="309" t="s">
        <v>808</v>
      </c>
      <c r="DX1324" s="309" t="s">
        <v>808</v>
      </c>
      <c r="DY1324" s="309" t="s">
        <v>808</v>
      </c>
      <c r="DZ1324" s="309" t="s">
        <v>808</v>
      </c>
      <c r="EA1324" s="309" t="s">
        <v>808</v>
      </c>
      <c r="EB1324" s="274">
        <f t="shared" ref="EB1324:EG1324" si="3185">EB1313</f>
        <v>0</v>
      </c>
      <c r="EC1324" s="274">
        <f t="shared" si="3185"/>
        <v>0</v>
      </c>
      <c r="ED1324" s="274">
        <f t="shared" si="3185"/>
        <v>0</v>
      </c>
      <c r="EE1324" s="274">
        <f t="shared" si="3185"/>
        <v>0</v>
      </c>
      <c r="EF1324" s="274">
        <f t="shared" si="3185"/>
        <v>0</v>
      </c>
      <c r="EG1324" s="274">
        <f t="shared" si="3185"/>
        <v>0</v>
      </c>
      <c r="EH1324" s="309" t="s">
        <v>808</v>
      </c>
      <c r="EI1324" s="309" t="s">
        <v>808</v>
      </c>
      <c r="EJ1324" s="309" t="s">
        <v>808</v>
      </c>
      <c r="EK1324" s="309" t="s">
        <v>808</v>
      </c>
      <c r="EL1324" s="309" t="s">
        <v>808</v>
      </c>
      <c r="EM1324" s="309" t="s">
        <v>808</v>
      </c>
      <c r="EN1324" s="309" t="s">
        <v>808</v>
      </c>
      <c r="EO1324" s="309" t="s">
        <v>808</v>
      </c>
      <c r="EP1324" s="309" t="s">
        <v>808</v>
      </c>
      <c r="EQ1324" s="309" t="s">
        <v>808</v>
      </c>
      <c r="ER1324" s="309" t="s">
        <v>808</v>
      </c>
      <c r="ES1324" s="309" t="s">
        <v>808</v>
      </c>
      <c r="ET1324" s="309" t="s">
        <v>808</v>
      </c>
      <c r="EU1324" s="309" t="s">
        <v>808</v>
      </c>
      <c r="EV1324" s="309" t="s">
        <v>808</v>
      </c>
      <c r="EW1324" s="274">
        <f t="shared" ref="EW1324:FB1324" si="3186">EW1313</f>
        <v>0</v>
      </c>
      <c r="EX1324" s="274">
        <f t="shared" si="3186"/>
        <v>0</v>
      </c>
      <c r="EY1324" s="274">
        <f t="shared" si="3186"/>
        <v>0</v>
      </c>
      <c r="EZ1324" s="274">
        <f t="shared" si="3186"/>
        <v>0</v>
      </c>
      <c r="FA1324" s="274">
        <f t="shared" si="3186"/>
        <v>0</v>
      </c>
      <c r="FB1324" s="274">
        <f t="shared" si="3186"/>
        <v>0</v>
      </c>
      <c r="FC1324" s="309" t="s">
        <v>808</v>
      </c>
      <c r="FD1324" s="309" t="s">
        <v>808</v>
      </c>
      <c r="FE1324" s="309" t="s">
        <v>808</v>
      </c>
      <c r="FF1324" s="309" t="s">
        <v>808</v>
      </c>
      <c r="FG1324" s="309" t="s">
        <v>808</v>
      </c>
      <c r="FH1324" s="309" t="s">
        <v>808</v>
      </c>
      <c r="FI1324" s="309" t="s">
        <v>808</v>
      </c>
      <c r="FJ1324" s="309" t="s">
        <v>808</v>
      </c>
      <c r="FK1324" s="309" t="s">
        <v>808</v>
      </c>
      <c r="FL1324" s="309" t="s">
        <v>808</v>
      </c>
      <c r="FM1324" s="309" t="s">
        <v>808</v>
      </c>
      <c r="FN1324" s="309" t="s">
        <v>808</v>
      </c>
      <c r="FO1324" s="309" t="s">
        <v>808</v>
      </c>
      <c r="FP1324" s="309" t="s">
        <v>808</v>
      </c>
      <c r="FQ1324" s="309" t="s">
        <v>808</v>
      </c>
      <c r="FR1324" s="274">
        <f t="shared" ref="FR1324:FW1324" si="3187">FR1313</f>
        <v>326600.01</v>
      </c>
      <c r="FS1324" s="274">
        <f t="shared" si="3187"/>
        <v>337099.99</v>
      </c>
      <c r="FT1324" s="274">
        <f t="shared" si="3187"/>
        <v>350700</v>
      </c>
      <c r="FU1324" s="274">
        <f t="shared" si="3187"/>
        <v>0</v>
      </c>
      <c r="FV1324" s="274">
        <f t="shared" si="3187"/>
        <v>0</v>
      </c>
      <c r="FW1324" s="274">
        <f t="shared" si="3187"/>
        <v>0</v>
      </c>
      <c r="FX1324" s="309" t="s">
        <v>808</v>
      </c>
      <c r="FY1324" s="309" t="s">
        <v>808</v>
      </c>
      <c r="FZ1324" s="309" t="s">
        <v>808</v>
      </c>
      <c r="GA1324" s="309" t="s">
        <v>808</v>
      </c>
      <c r="GB1324" s="309" t="s">
        <v>808</v>
      </c>
      <c r="GC1324" s="309" t="s">
        <v>808</v>
      </c>
      <c r="GD1324" s="309" t="s">
        <v>808</v>
      </c>
      <c r="GE1324" s="309" t="s">
        <v>808</v>
      </c>
      <c r="GF1324" s="309" t="s">
        <v>808</v>
      </c>
      <c r="GG1324" s="309" t="s">
        <v>808</v>
      </c>
      <c r="GH1324" s="309" t="s">
        <v>808</v>
      </c>
      <c r="GI1324" s="309" t="s">
        <v>808</v>
      </c>
      <c r="GJ1324" s="309" t="s">
        <v>808</v>
      </c>
      <c r="GK1324" s="309" t="s">
        <v>808</v>
      </c>
      <c r="GL1324" s="309" t="s">
        <v>808</v>
      </c>
      <c r="GM1324" s="274">
        <f t="shared" ref="GM1324:GR1324" si="3188">GM1313</f>
        <v>273400</v>
      </c>
      <c r="GN1324" s="274">
        <f t="shared" si="3188"/>
        <v>282199.99</v>
      </c>
      <c r="GO1324" s="274">
        <f t="shared" si="3188"/>
        <v>293600</v>
      </c>
      <c r="GP1324" s="274">
        <f t="shared" si="3188"/>
        <v>0</v>
      </c>
      <c r="GQ1324" s="274">
        <f t="shared" si="3188"/>
        <v>0</v>
      </c>
      <c r="GR1324" s="274">
        <f t="shared" si="3188"/>
        <v>0</v>
      </c>
      <c r="GS1324" s="309" t="s">
        <v>808</v>
      </c>
      <c r="GT1324" s="309" t="s">
        <v>808</v>
      </c>
      <c r="GU1324" s="309" t="s">
        <v>808</v>
      </c>
      <c r="GV1324" s="309" t="s">
        <v>808</v>
      </c>
      <c r="GW1324" s="309" t="s">
        <v>808</v>
      </c>
      <c r="GX1324" s="309" t="s">
        <v>808</v>
      </c>
      <c r="GY1324" s="309" t="s">
        <v>808</v>
      </c>
      <c r="GZ1324" s="309" t="s">
        <v>808</v>
      </c>
      <c r="HA1324" s="309" t="s">
        <v>808</v>
      </c>
      <c r="HB1324" s="309" t="s">
        <v>808</v>
      </c>
      <c r="HC1324" s="309" t="s">
        <v>808</v>
      </c>
      <c r="HD1324" s="309" t="s">
        <v>808</v>
      </c>
      <c r="HE1324" s="309" t="s">
        <v>808</v>
      </c>
      <c r="HF1324" s="309" t="s">
        <v>808</v>
      </c>
      <c r="HG1324" s="309" t="s">
        <v>808</v>
      </c>
      <c r="HH1324" s="274">
        <f t="shared" ref="HH1324:HM1324" si="3189">HH1313</f>
        <v>88100</v>
      </c>
      <c r="HI1324" s="274">
        <f t="shared" si="3189"/>
        <v>90900</v>
      </c>
      <c r="HJ1324" s="274">
        <f t="shared" si="3189"/>
        <v>94600</v>
      </c>
      <c r="HK1324" s="274">
        <f t="shared" si="3189"/>
        <v>0</v>
      </c>
      <c r="HL1324" s="274">
        <f t="shared" si="3189"/>
        <v>0</v>
      </c>
      <c r="HM1324" s="274">
        <f t="shared" si="3189"/>
        <v>0</v>
      </c>
      <c r="HN1324" s="309" t="s">
        <v>808</v>
      </c>
      <c r="HO1324" s="309" t="s">
        <v>808</v>
      </c>
      <c r="HP1324" s="309" t="s">
        <v>808</v>
      </c>
      <c r="HQ1324" s="309" t="s">
        <v>808</v>
      </c>
      <c r="HR1324" s="309" t="s">
        <v>808</v>
      </c>
      <c r="HS1324" s="309" t="s">
        <v>808</v>
      </c>
      <c r="HT1324" s="309" t="s">
        <v>808</v>
      </c>
      <c r="HU1324" s="309" t="s">
        <v>808</v>
      </c>
      <c r="HV1324" s="309" t="s">
        <v>808</v>
      </c>
      <c r="HW1324" s="309" t="s">
        <v>808</v>
      </c>
      <c r="HX1324" s="309" t="s">
        <v>808</v>
      </c>
      <c r="HY1324" s="309" t="s">
        <v>808</v>
      </c>
      <c r="HZ1324" s="309" t="s">
        <v>808</v>
      </c>
      <c r="IA1324" s="309" t="s">
        <v>808</v>
      </c>
      <c r="IB1324" s="309" t="s">
        <v>808</v>
      </c>
      <c r="IC1324" s="274">
        <f t="shared" ref="IC1324:IH1324" si="3190">IC1313</f>
        <v>0</v>
      </c>
      <c r="ID1324" s="274">
        <f t="shared" si="3190"/>
        <v>0</v>
      </c>
      <c r="IE1324" s="274">
        <f t="shared" si="3190"/>
        <v>0</v>
      </c>
      <c r="IF1324" s="274">
        <f t="shared" si="3190"/>
        <v>0</v>
      </c>
      <c r="IG1324" s="274">
        <f t="shared" si="3190"/>
        <v>0</v>
      </c>
      <c r="IH1324" s="274">
        <f t="shared" si="3190"/>
        <v>0</v>
      </c>
      <c r="II1324" s="309" t="s">
        <v>808</v>
      </c>
      <c r="IJ1324" s="309" t="s">
        <v>808</v>
      </c>
      <c r="IK1324" s="309" t="s">
        <v>808</v>
      </c>
      <c r="IL1324" s="309" t="s">
        <v>808</v>
      </c>
      <c r="IM1324" s="309" t="s">
        <v>808</v>
      </c>
      <c r="IN1324" s="309" t="s">
        <v>808</v>
      </c>
      <c r="IO1324" s="309" t="s">
        <v>808</v>
      </c>
      <c r="IP1324" s="309" t="s">
        <v>808</v>
      </c>
      <c r="IQ1324" s="309" t="s">
        <v>808</v>
      </c>
      <c r="IR1324" s="309" t="s">
        <v>808</v>
      </c>
      <c r="IS1324" s="309" t="s">
        <v>808</v>
      </c>
      <c r="IT1324" s="309" t="s">
        <v>808</v>
      </c>
      <c r="IU1324" s="309" t="s">
        <v>808</v>
      </c>
      <c r="IV1324" s="309" t="s">
        <v>808</v>
      </c>
      <c r="IW1324" s="309" t="s">
        <v>808</v>
      </c>
      <c r="IX1324" s="274">
        <f t="shared" ref="IX1324:JC1324" si="3191">IX1313</f>
        <v>132400</v>
      </c>
      <c r="IY1324" s="274">
        <f t="shared" si="3191"/>
        <v>136600</v>
      </c>
      <c r="IZ1324" s="274">
        <f t="shared" si="3191"/>
        <v>142100</v>
      </c>
      <c r="JA1324" s="274">
        <f t="shared" si="3191"/>
        <v>0</v>
      </c>
      <c r="JB1324" s="274">
        <f t="shared" si="3191"/>
        <v>0</v>
      </c>
      <c r="JC1324" s="274">
        <f t="shared" si="3191"/>
        <v>0</v>
      </c>
      <c r="JD1324" s="309" t="s">
        <v>808</v>
      </c>
      <c r="JE1324" s="309" t="s">
        <v>808</v>
      </c>
      <c r="JF1324" s="309" t="s">
        <v>808</v>
      </c>
      <c r="JG1324" s="309" t="s">
        <v>808</v>
      </c>
      <c r="JH1324" s="309" t="s">
        <v>808</v>
      </c>
      <c r="JI1324" s="309" t="s">
        <v>808</v>
      </c>
      <c r="JJ1324" s="309" t="s">
        <v>808</v>
      </c>
      <c r="JK1324" s="309" t="s">
        <v>808</v>
      </c>
      <c r="JL1324" s="309" t="s">
        <v>808</v>
      </c>
      <c r="JM1324" s="309" t="s">
        <v>808</v>
      </c>
      <c r="JN1324" s="309" t="s">
        <v>808</v>
      </c>
      <c r="JO1324" s="309" t="s">
        <v>808</v>
      </c>
      <c r="JP1324" s="309" t="s">
        <v>808</v>
      </c>
      <c r="JQ1324" s="309" t="s">
        <v>808</v>
      </c>
      <c r="JR1324" s="309" t="s">
        <v>808</v>
      </c>
      <c r="JS1324" s="274">
        <f t="shared" ref="JS1324:JX1324" si="3192">JS1313</f>
        <v>68400</v>
      </c>
      <c r="JT1324" s="274">
        <f t="shared" si="3192"/>
        <v>70600</v>
      </c>
      <c r="JU1324" s="274">
        <f t="shared" si="3192"/>
        <v>73400</v>
      </c>
      <c r="JV1324" s="274">
        <f t="shared" si="3192"/>
        <v>0</v>
      </c>
      <c r="JW1324" s="274">
        <f t="shared" si="3192"/>
        <v>0</v>
      </c>
      <c r="JX1324" s="274">
        <f t="shared" si="3192"/>
        <v>0</v>
      </c>
      <c r="JY1324" s="309" t="s">
        <v>808</v>
      </c>
      <c r="JZ1324" s="309" t="s">
        <v>808</v>
      </c>
      <c r="KA1324" s="309" t="s">
        <v>808</v>
      </c>
      <c r="KB1324" s="309" t="s">
        <v>808</v>
      </c>
      <c r="KC1324" s="309" t="s">
        <v>808</v>
      </c>
      <c r="KD1324" s="309" t="s">
        <v>808</v>
      </c>
      <c r="KE1324" s="309" t="s">
        <v>808</v>
      </c>
      <c r="KF1324" s="309" t="s">
        <v>808</v>
      </c>
      <c r="KG1324" s="309" t="s">
        <v>808</v>
      </c>
      <c r="KH1324" s="309" t="s">
        <v>808</v>
      </c>
      <c r="KI1324" s="309" t="s">
        <v>808</v>
      </c>
      <c r="KJ1324" s="309" t="s">
        <v>808</v>
      </c>
      <c r="KK1324" s="309" t="s">
        <v>808</v>
      </c>
      <c r="KL1324" s="309" t="s">
        <v>808</v>
      </c>
      <c r="KM1324" s="309" t="s">
        <v>808</v>
      </c>
      <c r="KN1324" s="274">
        <f t="shared" ref="KN1324:KS1324" si="3193">KN1313</f>
        <v>160600</v>
      </c>
      <c r="KO1324" s="274">
        <f t="shared" si="3193"/>
        <v>165800</v>
      </c>
      <c r="KP1324" s="274">
        <f t="shared" si="3193"/>
        <v>172400</v>
      </c>
      <c r="KQ1324" s="274">
        <f t="shared" si="3193"/>
        <v>0</v>
      </c>
      <c r="KR1324" s="274">
        <f t="shared" si="3193"/>
        <v>0</v>
      </c>
      <c r="KS1324" s="274">
        <f t="shared" si="3193"/>
        <v>0</v>
      </c>
      <c r="KT1324" s="309" t="s">
        <v>808</v>
      </c>
      <c r="KU1324" s="309" t="s">
        <v>808</v>
      </c>
      <c r="KV1324" s="309" t="s">
        <v>808</v>
      </c>
      <c r="KW1324" s="309" t="s">
        <v>808</v>
      </c>
      <c r="KX1324" s="309" t="s">
        <v>808</v>
      </c>
      <c r="KY1324" s="309" t="s">
        <v>808</v>
      </c>
      <c r="KZ1324" s="309" t="s">
        <v>808</v>
      </c>
      <c r="LA1324" s="309" t="s">
        <v>808</v>
      </c>
      <c r="LB1324" s="309" t="s">
        <v>808</v>
      </c>
      <c r="LC1324" s="309" t="s">
        <v>808</v>
      </c>
      <c r="LD1324" s="309" t="s">
        <v>808</v>
      </c>
      <c r="LE1324" s="309" t="s">
        <v>808</v>
      </c>
      <c r="LF1324" s="309" t="s">
        <v>808</v>
      </c>
      <c r="LG1324" s="309" t="s">
        <v>808</v>
      </c>
      <c r="LH1324" s="309" t="s">
        <v>808</v>
      </c>
      <c r="LI1324" s="274">
        <f t="shared" ref="LI1324:LN1324" si="3194">LI1313</f>
        <v>0</v>
      </c>
      <c r="LJ1324" s="274">
        <f t="shared" si="3194"/>
        <v>0</v>
      </c>
      <c r="LK1324" s="274">
        <f t="shared" si="3194"/>
        <v>0</v>
      </c>
      <c r="LL1324" s="274">
        <f t="shared" si="3194"/>
        <v>0</v>
      </c>
      <c r="LM1324" s="274">
        <f t="shared" si="3194"/>
        <v>0</v>
      </c>
      <c r="LN1324" s="274">
        <f t="shared" si="3194"/>
        <v>0</v>
      </c>
      <c r="LO1324" s="309" t="s">
        <v>808</v>
      </c>
      <c r="LP1324" s="309" t="s">
        <v>808</v>
      </c>
      <c r="LQ1324" s="309" t="s">
        <v>808</v>
      </c>
      <c r="LR1324" s="309" t="s">
        <v>808</v>
      </c>
      <c r="LS1324" s="309" t="s">
        <v>808</v>
      </c>
      <c r="LT1324" s="309" t="s">
        <v>808</v>
      </c>
      <c r="LU1324" s="309" t="s">
        <v>808</v>
      </c>
      <c r="LV1324" s="309" t="s">
        <v>808</v>
      </c>
      <c r="LW1324" s="309" t="s">
        <v>808</v>
      </c>
      <c r="LX1324" s="309" t="s">
        <v>808</v>
      </c>
      <c r="LY1324" s="309" t="s">
        <v>808</v>
      </c>
      <c r="LZ1324" s="309" t="s">
        <v>808</v>
      </c>
      <c r="MA1324" s="309" t="s">
        <v>808</v>
      </c>
      <c r="MB1324" s="309" t="s">
        <v>808</v>
      </c>
      <c r="MC1324" s="309" t="s">
        <v>808</v>
      </c>
      <c r="MD1324" s="274">
        <f t="shared" ref="MD1324:MI1324" si="3195">MD1313</f>
        <v>153400</v>
      </c>
      <c r="ME1324" s="274">
        <f t="shared" si="3195"/>
        <v>158400</v>
      </c>
      <c r="MF1324" s="274">
        <f t="shared" si="3195"/>
        <v>164700</v>
      </c>
      <c r="MG1324" s="274">
        <f t="shared" si="3195"/>
        <v>0</v>
      </c>
      <c r="MH1324" s="274">
        <f t="shared" si="3195"/>
        <v>0</v>
      </c>
      <c r="MI1324" s="274">
        <f t="shared" si="3195"/>
        <v>0</v>
      </c>
      <c r="MJ1324" s="309" t="s">
        <v>808</v>
      </c>
      <c r="MK1324" s="309" t="s">
        <v>808</v>
      </c>
      <c r="ML1324" s="309" t="s">
        <v>808</v>
      </c>
      <c r="MM1324" s="309" t="s">
        <v>808</v>
      </c>
      <c r="MN1324" s="309" t="s">
        <v>808</v>
      </c>
      <c r="MO1324" s="309" t="s">
        <v>808</v>
      </c>
      <c r="MP1324" s="309" t="s">
        <v>808</v>
      </c>
      <c r="MQ1324" s="309" t="s">
        <v>808</v>
      </c>
      <c r="MR1324" s="309" t="s">
        <v>808</v>
      </c>
      <c r="MS1324" s="309" t="s">
        <v>808</v>
      </c>
      <c r="MT1324" s="309" t="s">
        <v>808</v>
      </c>
      <c r="MU1324" s="309" t="s">
        <v>808</v>
      </c>
      <c r="MV1324" s="309" t="s">
        <v>808</v>
      </c>
      <c r="MW1324" s="309" t="s">
        <v>808</v>
      </c>
      <c r="MX1324" s="309" t="s">
        <v>808</v>
      </c>
      <c r="MY1324" s="274">
        <f t="shared" ref="MY1324:ND1324" si="3196">MY1313</f>
        <v>103300</v>
      </c>
      <c r="MZ1324" s="274">
        <f t="shared" si="3196"/>
        <v>106600</v>
      </c>
      <c r="NA1324" s="274">
        <f t="shared" si="3196"/>
        <v>110900</v>
      </c>
      <c r="NB1324" s="274">
        <f t="shared" si="3196"/>
        <v>0</v>
      </c>
      <c r="NC1324" s="274">
        <f t="shared" si="3196"/>
        <v>0</v>
      </c>
      <c r="ND1324" s="274">
        <f t="shared" si="3196"/>
        <v>0</v>
      </c>
      <c r="NE1324" s="309" t="s">
        <v>808</v>
      </c>
      <c r="NF1324" s="309" t="s">
        <v>808</v>
      </c>
      <c r="NG1324" s="309" t="s">
        <v>808</v>
      </c>
      <c r="NH1324" s="309" t="s">
        <v>808</v>
      </c>
      <c r="NI1324" s="309" t="s">
        <v>808</v>
      </c>
      <c r="NJ1324" s="309" t="s">
        <v>808</v>
      </c>
      <c r="NK1324" s="309" t="s">
        <v>808</v>
      </c>
      <c r="NL1324" s="309" t="s">
        <v>808</v>
      </c>
      <c r="NM1324" s="309" t="s">
        <v>808</v>
      </c>
      <c r="NN1324" s="309" t="s">
        <v>808</v>
      </c>
      <c r="NO1324" s="309" t="s">
        <v>808</v>
      </c>
      <c r="NP1324" s="309" t="s">
        <v>808</v>
      </c>
      <c r="NQ1324" s="309" t="s">
        <v>808</v>
      </c>
      <c r="NR1324" s="309" t="s">
        <v>808</v>
      </c>
      <c r="NS1324" s="309" t="s">
        <v>808</v>
      </c>
      <c r="NT1324" s="274">
        <f t="shared" ref="NT1324:NY1324" si="3197">NT1313</f>
        <v>0</v>
      </c>
      <c r="NU1324" s="274">
        <f t="shared" si="3197"/>
        <v>0</v>
      </c>
      <c r="NV1324" s="274">
        <f t="shared" si="3197"/>
        <v>0</v>
      </c>
      <c r="NW1324" s="274">
        <f t="shared" si="3197"/>
        <v>0</v>
      </c>
      <c r="NX1324" s="274">
        <f t="shared" si="3197"/>
        <v>0</v>
      </c>
      <c r="NY1324" s="274">
        <f t="shared" si="3197"/>
        <v>0</v>
      </c>
      <c r="NZ1324" s="309" t="s">
        <v>808</v>
      </c>
      <c r="OA1324" s="309" t="s">
        <v>808</v>
      </c>
      <c r="OB1324" s="309" t="s">
        <v>808</v>
      </c>
      <c r="OC1324" s="309" t="s">
        <v>808</v>
      </c>
      <c r="OD1324" s="309" t="s">
        <v>808</v>
      </c>
      <c r="OE1324" s="309" t="s">
        <v>808</v>
      </c>
      <c r="OF1324" s="309" t="s">
        <v>808</v>
      </c>
      <c r="OG1324" s="309" t="s">
        <v>808</v>
      </c>
      <c r="OH1324" s="309" t="s">
        <v>808</v>
      </c>
      <c r="OI1324" s="309" t="s">
        <v>808</v>
      </c>
      <c r="OJ1324" s="309" t="s">
        <v>808</v>
      </c>
      <c r="OK1324" s="309" t="s">
        <v>808</v>
      </c>
      <c r="OL1324" s="309" t="s">
        <v>808</v>
      </c>
      <c r="OM1324" s="309" t="s">
        <v>808</v>
      </c>
      <c r="ON1324" s="309" t="s">
        <v>808</v>
      </c>
      <c r="OO1324" s="274">
        <f t="shared" ref="OO1324:OT1324" si="3198">OO1313</f>
        <v>220300</v>
      </c>
      <c r="OP1324" s="274">
        <f t="shared" si="3198"/>
        <v>227400</v>
      </c>
      <c r="OQ1324" s="274">
        <f t="shared" si="3198"/>
        <v>236499.99</v>
      </c>
      <c r="OR1324" s="274">
        <f t="shared" si="3198"/>
        <v>0</v>
      </c>
      <c r="OS1324" s="274">
        <f t="shared" si="3198"/>
        <v>0</v>
      </c>
      <c r="OT1324" s="274">
        <f t="shared" si="3198"/>
        <v>0</v>
      </c>
      <c r="OU1324" s="309" t="s">
        <v>808</v>
      </c>
      <c r="OV1324" s="309" t="s">
        <v>808</v>
      </c>
      <c r="OW1324" s="309" t="s">
        <v>808</v>
      </c>
      <c r="OX1324" s="309" t="s">
        <v>808</v>
      </c>
      <c r="OY1324" s="309" t="s">
        <v>808</v>
      </c>
      <c r="OZ1324" s="309" t="s">
        <v>808</v>
      </c>
      <c r="PA1324" s="309" t="s">
        <v>808</v>
      </c>
      <c r="PB1324" s="309" t="s">
        <v>808</v>
      </c>
      <c r="PC1324" s="309" t="s">
        <v>808</v>
      </c>
      <c r="PD1324" s="309" t="s">
        <v>808</v>
      </c>
      <c r="PE1324" s="309" t="s">
        <v>808</v>
      </c>
      <c r="PF1324" s="309" t="s">
        <v>808</v>
      </c>
      <c r="PG1324" s="309" t="s">
        <v>808</v>
      </c>
      <c r="PH1324" s="309" t="s">
        <v>808</v>
      </c>
      <c r="PI1324" s="309" t="s">
        <v>808</v>
      </c>
      <c r="PJ1324" s="274">
        <f t="shared" ref="PJ1324:PO1324" si="3199">PJ1313</f>
        <v>0</v>
      </c>
      <c r="PK1324" s="274">
        <f t="shared" si="3199"/>
        <v>0</v>
      </c>
      <c r="PL1324" s="274">
        <f t="shared" si="3199"/>
        <v>0</v>
      </c>
      <c r="PM1324" s="274">
        <f t="shared" si="3199"/>
        <v>0</v>
      </c>
      <c r="PN1324" s="274">
        <f t="shared" si="3199"/>
        <v>0</v>
      </c>
      <c r="PO1324" s="274">
        <f t="shared" si="3199"/>
        <v>0</v>
      </c>
      <c r="PP1324" s="309" t="s">
        <v>808</v>
      </c>
      <c r="PQ1324" s="309" t="s">
        <v>808</v>
      </c>
      <c r="PR1324" s="309" t="s">
        <v>808</v>
      </c>
      <c r="PS1324" s="309" t="s">
        <v>808</v>
      </c>
      <c r="PT1324" s="309" t="s">
        <v>808</v>
      </c>
      <c r="PU1324" s="309" t="s">
        <v>808</v>
      </c>
      <c r="PV1324" s="309" t="s">
        <v>808</v>
      </c>
      <c r="PW1324" s="309" t="s">
        <v>808</v>
      </c>
      <c r="PX1324" s="309" t="s">
        <v>808</v>
      </c>
      <c r="PY1324" s="309" t="s">
        <v>808</v>
      </c>
      <c r="PZ1324" s="309" t="s">
        <v>808</v>
      </c>
      <c r="QA1324" s="309" t="s">
        <v>808</v>
      </c>
      <c r="QB1324" s="309" t="s">
        <v>808</v>
      </c>
      <c r="QC1324" s="309" t="s">
        <v>808</v>
      </c>
      <c r="QD1324" s="309" t="s">
        <v>808</v>
      </c>
      <c r="QE1324" s="274">
        <f t="shared" ref="QE1324:QJ1324" si="3200">QE1313</f>
        <v>363300</v>
      </c>
      <c r="QF1324" s="274">
        <f t="shared" si="3200"/>
        <v>375000</v>
      </c>
      <c r="QG1324" s="274">
        <f t="shared" si="3200"/>
        <v>389999.99</v>
      </c>
      <c r="QH1324" s="274">
        <f t="shared" si="3200"/>
        <v>0</v>
      </c>
      <c r="QI1324" s="274">
        <f t="shared" si="3200"/>
        <v>0</v>
      </c>
      <c r="QJ1324" s="274">
        <f t="shared" si="3200"/>
        <v>0</v>
      </c>
      <c r="QK1324" s="309" t="s">
        <v>808</v>
      </c>
      <c r="QL1324" s="309" t="s">
        <v>808</v>
      </c>
      <c r="QM1324" s="309" t="s">
        <v>808</v>
      </c>
      <c r="QN1324" s="309" t="s">
        <v>808</v>
      </c>
      <c r="QO1324" s="309" t="s">
        <v>808</v>
      </c>
      <c r="QP1324" s="309" t="s">
        <v>808</v>
      </c>
      <c r="QQ1324" s="309" t="s">
        <v>808</v>
      </c>
      <c r="QR1324" s="309" t="s">
        <v>808</v>
      </c>
      <c r="QS1324" s="309" t="s">
        <v>808</v>
      </c>
      <c r="QT1324" s="309" t="s">
        <v>808</v>
      </c>
      <c r="QU1324" s="309" t="s">
        <v>808</v>
      </c>
      <c r="QV1324" s="309" t="s">
        <v>808</v>
      </c>
      <c r="QW1324" s="309" t="s">
        <v>808</v>
      </c>
      <c r="QX1324" s="309" t="s">
        <v>808</v>
      </c>
      <c r="QY1324" s="309" t="s">
        <v>808</v>
      </c>
      <c r="QZ1324" s="274">
        <f t="shared" ref="QZ1324:RE1324" si="3201">QZ1313</f>
        <v>113900</v>
      </c>
      <c r="RA1324" s="274">
        <f t="shared" si="3201"/>
        <v>117600</v>
      </c>
      <c r="RB1324" s="274">
        <f t="shared" si="3201"/>
        <v>122300</v>
      </c>
      <c r="RC1324" s="274">
        <f t="shared" si="3201"/>
        <v>0</v>
      </c>
      <c r="RD1324" s="274">
        <f t="shared" si="3201"/>
        <v>0</v>
      </c>
      <c r="RE1324" s="274">
        <f t="shared" si="3201"/>
        <v>0</v>
      </c>
      <c r="RF1324" s="309" t="s">
        <v>808</v>
      </c>
      <c r="RG1324" s="309" t="s">
        <v>808</v>
      </c>
      <c r="RH1324" s="309" t="s">
        <v>808</v>
      </c>
      <c r="RI1324" s="309" t="s">
        <v>808</v>
      </c>
      <c r="RJ1324" s="309" t="s">
        <v>808</v>
      </c>
      <c r="RK1324" s="309" t="s">
        <v>808</v>
      </c>
      <c r="RL1324" s="309" t="s">
        <v>808</v>
      </c>
      <c r="RM1324" s="309" t="s">
        <v>808</v>
      </c>
      <c r="RN1324" s="309" t="s">
        <v>808</v>
      </c>
      <c r="RO1324" s="309" t="s">
        <v>808</v>
      </c>
      <c r="RP1324" s="309" t="s">
        <v>808</v>
      </c>
      <c r="RQ1324" s="309" t="s">
        <v>808</v>
      </c>
      <c r="RR1324" s="309" t="s">
        <v>808</v>
      </c>
      <c r="RS1324" s="309" t="s">
        <v>808</v>
      </c>
      <c r="RT1324" s="309" t="s">
        <v>808</v>
      </c>
      <c r="RU1324" s="274">
        <f t="shared" ref="RU1324:RZ1324" si="3202">RU1313</f>
        <v>640799.99</v>
      </c>
      <c r="RV1324" s="274">
        <f t="shared" si="3202"/>
        <v>661500</v>
      </c>
      <c r="RW1324" s="274">
        <f t="shared" si="3202"/>
        <v>688000</v>
      </c>
      <c r="RX1324" s="274">
        <f t="shared" si="3202"/>
        <v>0</v>
      </c>
      <c r="RY1324" s="274">
        <f t="shared" si="3202"/>
        <v>0</v>
      </c>
      <c r="RZ1324" s="274">
        <f t="shared" si="3202"/>
        <v>0</v>
      </c>
      <c r="SA1324" s="309" t="s">
        <v>808</v>
      </c>
      <c r="SB1324" s="309" t="s">
        <v>808</v>
      </c>
      <c r="SC1324" s="309" t="s">
        <v>808</v>
      </c>
      <c r="SD1324" s="309" t="s">
        <v>808</v>
      </c>
      <c r="SE1324" s="309" t="s">
        <v>808</v>
      </c>
      <c r="SF1324" s="309" t="s">
        <v>808</v>
      </c>
      <c r="SG1324" s="309" t="s">
        <v>808</v>
      </c>
      <c r="SH1324" s="309" t="s">
        <v>808</v>
      </c>
      <c r="SI1324" s="309" t="s">
        <v>808</v>
      </c>
      <c r="SJ1324" s="309" t="s">
        <v>808</v>
      </c>
      <c r="SK1324" s="309" t="s">
        <v>808</v>
      </c>
      <c r="SL1324" s="309" t="s">
        <v>808</v>
      </c>
      <c r="SM1324" s="309" t="s">
        <v>808</v>
      </c>
      <c r="SN1324" s="309" t="s">
        <v>808</v>
      </c>
      <c r="SO1324" s="309" t="s">
        <v>808</v>
      </c>
      <c r="SP1324" s="274">
        <f t="shared" ref="SP1324:SU1324" si="3203">SP1313</f>
        <v>59000</v>
      </c>
      <c r="SQ1324" s="274">
        <f t="shared" si="3203"/>
        <v>60900</v>
      </c>
      <c r="SR1324" s="274">
        <f t="shared" si="3203"/>
        <v>63400</v>
      </c>
      <c r="SS1324" s="274">
        <f t="shared" si="3203"/>
        <v>0</v>
      </c>
      <c r="ST1324" s="274">
        <f t="shared" si="3203"/>
        <v>0</v>
      </c>
      <c r="SU1324" s="274">
        <f t="shared" si="3203"/>
        <v>0</v>
      </c>
      <c r="SV1324" s="309" t="s">
        <v>808</v>
      </c>
      <c r="SW1324" s="309" t="s">
        <v>808</v>
      </c>
      <c r="SX1324" s="309" t="s">
        <v>808</v>
      </c>
      <c r="SY1324" s="309" t="s">
        <v>808</v>
      </c>
      <c r="SZ1324" s="309" t="s">
        <v>808</v>
      </c>
      <c r="TA1324" s="309" t="s">
        <v>808</v>
      </c>
      <c r="TB1324" s="309" t="s">
        <v>808</v>
      </c>
      <c r="TC1324" s="309" t="s">
        <v>808</v>
      </c>
      <c r="TD1324" s="309" t="s">
        <v>808</v>
      </c>
      <c r="TE1324" s="309" t="s">
        <v>808</v>
      </c>
      <c r="TF1324" s="309" t="s">
        <v>808</v>
      </c>
      <c r="TG1324" s="309" t="s">
        <v>808</v>
      </c>
      <c r="TH1324" s="309" t="s">
        <v>808</v>
      </c>
      <c r="TI1324" s="309" t="s">
        <v>808</v>
      </c>
      <c r="TJ1324" s="309" t="s">
        <v>808</v>
      </c>
      <c r="TK1324" s="274">
        <f t="shared" ref="TK1324:TP1324" si="3204">TK1313</f>
        <v>0</v>
      </c>
      <c r="TL1324" s="274">
        <f t="shared" si="3204"/>
        <v>0</v>
      </c>
      <c r="TM1324" s="274">
        <f t="shared" si="3204"/>
        <v>0</v>
      </c>
      <c r="TN1324" s="274">
        <f t="shared" si="3204"/>
        <v>0</v>
      </c>
      <c r="TO1324" s="274">
        <f t="shared" si="3204"/>
        <v>0</v>
      </c>
      <c r="TP1324" s="274">
        <f t="shared" si="3204"/>
        <v>0</v>
      </c>
      <c r="TQ1324" s="309" t="s">
        <v>808</v>
      </c>
      <c r="TR1324" s="309" t="s">
        <v>808</v>
      </c>
      <c r="TS1324" s="309" t="s">
        <v>808</v>
      </c>
      <c r="TT1324" s="309" t="s">
        <v>808</v>
      </c>
      <c r="TU1324" s="309" t="s">
        <v>808</v>
      </c>
      <c r="TV1324" s="309" t="s">
        <v>808</v>
      </c>
      <c r="TW1324" s="309" t="s">
        <v>808</v>
      </c>
      <c r="TX1324" s="309" t="s">
        <v>808</v>
      </c>
      <c r="TY1324" s="309" t="s">
        <v>808</v>
      </c>
      <c r="TZ1324" s="309" t="s">
        <v>808</v>
      </c>
      <c r="UA1324" s="309" t="s">
        <v>808</v>
      </c>
      <c r="UB1324" s="309" t="s">
        <v>808</v>
      </c>
      <c r="UC1324" s="309" t="s">
        <v>808</v>
      </c>
      <c r="UD1324" s="309" t="s">
        <v>808</v>
      </c>
      <c r="UE1324" s="309" t="s">
        <v>808</v>
      </c>
      <c r="UF1324" s="274">
        <f t="shared" ref="UF1324:UK1324" si="3205">UF1313</f>
        <v>175800</v>
      </c>
      <c r="UG1324" s="274">
        <f t="shared" si="3205"/>
        <v>181400</v>
      </c>
      <c r="UH1324" s="274">
        <f t="shared" si="3205"/>
        <v>188700</v>
      </c>
      <c r="UI1324" s="274">
        <f t="shared" si="3205"/>
        <v>0</v>
      </c>
      <c r="UJ1324" s="274">
        <f t="shared" si="3205"/>
        <v>0</v>
      </c>
      <c r="UK1324" s="274">
        <f t="shared" si="3205"/>
        <v>0</v>
      </c>
      <c r="UL1324" s="309" t="s">
        <v>808</v>
      </c>
      <c r="UM1324" s="309" t="s">
        <v>808</v>
      </c>
      <c r="UN1324" s="309" t="s">
        <v>808</v>
      </c>
      <c r="UO1324" s="309" t="s">
        <v>808</v>
      </c>
      <c r="UP1324" s="309" t="s">
        <v>808</v>
      </c>
      <c r="UQ1324" s="309" t="s">
        <v>808</v>
      </c>
      <c r="UR1324" s="309" t="s">
        <v>808</v>
      </c>
      <c r="US1324" s="309" t="s">
        <v>808</v>
      </c>
      <c r="UT1324" s="309" t="s">
        <v>808</v>
      </c>
      <c r="UU1324" s="309" t="s">
        <v>808</v>
      </c>
      <c r="UV1324" s="309" t="s">
        <v>808</v>
      </c>
      <c r="UW1324" s="309" t="s">
        <v>808</v>
      </c>
      <c r="UX1324" s="309" t="s">
        <v>808</v>
      </c>
      <c r="UY1324" s="309" t="s">
        <v>808</v>
      </c>
      <c r="UZ1324" s="309" t="s">
        <v>808</v>
      </c>
      <c r="VA1324" s="274">
        <f t="shared" ref="VA1324:VF1324" si="3206">VA1313</f>
        <v>624699.99</v>
      </c>
      <c r="VB1324" s="274">
        <f t="shared" si="3206"/>
        <v>644900</v>
      </c>
      <c r="VC1324" s="274">
        <f t="shared" si="3206"/>
        <v>670800</v>
      </c>
      <c r="VD1324" s="274">
        <f t="shared" si="3206"/>
        <v>0</v>
      </c>
      <c r="VE1324" s="274">
        <f t="shared" si="3206"/>
        <v>0</v>
      </c>
      <c r="VF1324" s="274">
        <f t="shared" si="3206"/>
        <v>0</v>
      </c>
      <c r="VG1324" s="309" t="s">
        <v>808</v>
      </c>
      <c r="VH1324" s="309" t="s">
        <v>808</v>
      </c>
      <c r="VI1324" s="309" t="s">
        <v>808</v>
      </c>
      <c r="VJ1324" s="309" t="s">
        <v>808</v>
      </c>
      <c r="VK1324" s="309" t="s">
        <v>808</v>
      </c>
      <c r="VL1324" s="309" t="s">
        <v>808</v>
      </c>
      <c r="VM1324" s="309" t="s">
        <v>808</v>
      </c>
      <c r="VN1324" s="309" t="s">
        <v>808</v>
      </c>
      <c r="VO1324" s="309" t="s">
        <v>808</v>
      </c>
      <c r="VP1324" s="309" t="s">
        <v>808</v>
      </c>
      <c r="VQ1324" s="309" t="s">
        <v>808</v>
      </c>
      <c r="VR1324" s="309" t="s">
        <v>808</v>
      </c>
      <c r="VS1324" s="309" t="s">
        <v>808</v>
      </c>
      <c r="VT1324" s="309" t="s">
        <v>808</v>
      </c>
      <c r="VU1324" s="309" t="s">
        <v>808</v>
      </c>
      <c r="VV1324" s="274">
        <f t="shared" ref="VV1324:WA1324" si="3207">VV1313</f>
        <v>97500</v>
      </c>
      <c r="VW1324" s="274">
        <f t="shared" si="3207"/>
        <v>100800</v>
      </c>
      <c r="VX1324" s="274">
        <f t="shared" si="3207"/>
        <v>104600</v>
      </c>
      <c r="VY1324" s="274">
        <f t="shared" si="3207"/>
        <v>0</v>
      </c>
      <c r="VZ1324" s="274">
        <f t="shared" si="3207"/>
        <v>0</v>
      </c>
      <c r="WA1324" s="274">
        <f t="shared" si="3207"/>
        <v>0</v>
      </c>
      <c r="WB1324" s="309" t="s">
        <v>808</v>
      </c>
      <c r="WC1324" s="309" t="s">
        <v>808</v>
      </c>
      <c r="WD1324" s="309" t="s">
        <v>808</v>
      </c>
      <c r="WE1324" s="309" t="s">
        <v>808</v>
      </c>
      <c r="WF1324" s="309" t="s">
        <v>808</v>
      </c>
      <c r="WG1324" s="309" t="s">
        <v>808</v>
      </c>
      <c r="WH1324" s="309" t="s">
        <v>808</v>
      </c>
      <c r="WI1324" s="309" t="s">
        <v>808</v>
      </c>
      <c r="WJ1324" s="309" t="s">
        <v>808</v>
      </c>
      <c r="WK1324" s="309" t="s">
        <v>808</v>
      </c>
      <c r="WL1324" s="309" t="s">
        <v>808</v>
      </c>
      <c r="WM1324" s="309" t="s">
        <v>808</v>
      </c>
      <c r="WN1324" s="309" t="s">
        <v>808</v>
      </c>
      <c r="WO1324" s="309" t="s">
        <v>808</v>
      </c>
      <c r="WP1324" s="309" t="s">
        <v>808</v>
      </c>
      <c r="WQ1324" s="274">
        <f t="shared" ref="WQ1324:WV1324" si="3208">WQ1313</f>
        <v>0</v>
      </c>
      <c r="WR1324" s="274">
        <f t="shared" si="3208"/>
        <v>0</v>
      </c>
      <c r="WS1324" s="274">
        <f t="shared" si="3208"/>
        <v>0</v>
      </c>
      <c r="WT1324" s="274">
        <f t="shared" si="3208"/>
        <v>0</v>
      </c>
      <c r="WU1324" s="274">
        <f t="shared" si="3208"/>
        <v>0</v>
      </c>
      <c r="WV1324" s="274">
        <f t="shared" si="3208"/>
        <v>0</v>
      </c>
      <c r="WW1324" s="309" t="s">
        <v>808</v>
      </c>
      <c r="WX1324" s="309" t="s">
        <v>808</v>
      </c>
      <c r="WY1324" s="309" t="s">
        <v>808</v>
      </c>
      <c r="WZ1324" s="309" t="s">
        <v>808</v>
      </c>
      <c r="XA1324" s="309" t="s">
        <v>808</v>
      </c>
      <c r="XB1324" s="309" t="s">
        <v>808</v>
      </c>
      <c r="XC1324" s="309" t="s">
        <v>808</v>
      </c>
      <c r="XD1324" s="309" t="s">
        <v>808</v>
      </c>
      <c r="XE1324" s="309" t="s">
        <v>808</v>
      </c>
      <c r="XF1324" s="309" t="s">
        <v>808</v>
      </c>
      <c r="XG1324" s="309" t="s">
        <v>808</v>
      </c>
      <c r="XH1324" s="309" t="s">
        <v>808</v>
      </c>
      <c r="XI1324" s="309" t="s">
        <v>808</v>
      </c>
      <c r="XJ1324" s="309" t="s">
        <v>808</v>
      </c>
      <c r="XK1324" s="309" t="s">
        <v>808</v>
      </c>
      <c r="XL1324" s="274">
        <f t="shared" ref="XL1324:XQ1324" si="3209">XL1313</f>
        <v>0</v>
      </c>
      <c r="XM1324" s="274">
        <f t="shared" si="3209"/>
        <v>0</v>
      </c>
      <c r="XN1324" s="274">
        <f t="shared" si="3209"/>
        <v>0</v>
      </c>
      <c r="XO1324" s="274">
        <f t="shared" si="3209"/>
        <v>0</v>
      </c>
      <c r="XP1324" s="274">
        <f t="shared" si="3209"/>
        <v>0</v>
      </c>
      <c r="XQ1324" s="274">
        <f t="shared" si="3209"/>
        <v>0</v>
      </c>
      <c r="XR1324" s="309" t="s">
        <v>808</v>
      </c>
      <c r="XS1324" s="309" t="s">
        <v>808</v>
      </c>
      <c r="XT1324" s="309" t="s">
        <v>808</v>
      </c>
      <c r="XU1324" s="309" t="s">
        <v>808</v>
      </c>
      <c r="XV1324" s="309" t="s">
        <v>808</v>
      </c>
      <c r="XW1324" s="309" t="s">
        <v>808</v>
      </c>
      <c r="XX1324" s="309" t="s">
        <v>808</v>
      </c>
      <c r="XY1324" s="309" t="s">
        <v>808</v>
      </c>
      <c r="XZ1324" s="309" t="s">
        <v>808</v>
      </c>
      <c r="YA1324" s="309" t="s">
        <v>808</v>
      </c>
      <c r="YB1324" s="309" t="s">
        <v>808</v>
      </c>
      <c r="YC1324" s="309" t="s">
        <v>808</v>
      </c>
      <c r="YD1324" s="309" t="s">
        <v>808</v>
      </c>
      <c r="YE1324" s="309" t="s">
        <v>808</v>
      </c>
      <c r="YF1324" s="309" t="s">
        <v>808</v>
      </c>
      <c r="YG1324" s="274">
        <f t="shared" ref="YG1324:YL1324" si="3210">YG1313</f>
        <v>0</v>
      </c>
      <c r="YH1324" s="274">
        <f t="shared" si="3210"/>
        <v>0</v>
      </c>
      <c r="YI1324" s="274">
        <f t="shared" si="3210"/>
        <v>0</v>
      </c>
      <c r="YJ1324" s="274">
        <f t="shared" si="3210"/>
        <v>0</v>
      </c>
      <c r="YK1324" s="274">
        <f t="shared" si="3210"/>
        <v>0</v>
      </c>
      <c r="YL1324" s="274">
        <f t="shared" si="3210"/>
        <v>0</v>
      </c>
      <c r="YM1324" s="309" t="s">
        <v>808</v>
      </c>
      <c r="YN1324" s="309" t="s">
        <v>808</v>
      </c>
      <c r="YO1324" s="309" t="s">
        <v>808</v>
      </c>
      <c r="YP1324" s="309" t="s">
        <v>808</v>
      </c>
      <c r="YQ1324" s="309" t="s">
        <v>808</v>
      </c>
      <c r="YR1324" s="309" t="s">
        <v>808</v>
      </c>
      <c r="YS1324" s="309" t="s">
        <v>808</v>
      </c>
      <c r="YT1324" s="309" t="s">
        <v>808</v>
      </c>
      <c r="YU1324" s="309" t="s">
        <v>808</v>
      </c>
      <c r="YV1324" s="309" t="s">
        <v>808</v>
      </c>
      <c r="YW1324" s="309" t="s">
        <v>808</v>
      </c>
      <c r="YX1324" s="309" t="s">
        <v>808</v>
      </c>
      <c r="YY1324" s="309" t="s">
        <v>808</v>
      </c>
      <c r="YZ1324" s="309" t="s">
        <v>808</v>
      </c>
      <c r="ZA1324" s="309" t="s">
        <v>808</v>
      </c>
      <c r="ZB1324" s="274">
        <f t="shared" ref="ZB1324:ZG1324" si="3211">ZB1313</f>
        <v>5679500</v>
      </c>
      <c r="ZC1324" s="274">
        <f t="shared" si="3211"/>
        <v>5862699.9900000002</v>
      </c>
      <c r="ZD1324" s="274">
        <f t="shared" si="3211"/>
        <v>6097599.9900000002</v>
      </c>
      <c r="ZE1324" s="274">
        <f t="shared" si="3211"/>
        <v>0</v>
      </c>
      <c r="ZF1324" s="274">
        <f t="shared" si="3211"/>
        <v>0</v>
      </c>
      <c r="ZG1324" s="274">
        <f t="shared" si="3211"/>
        <v>0</v>
      </c>
    </row>
    <row r="1325" spans="1:683" s="291" customFormat="1">
      <c r="A1325" s="288" t="s">
        <v>823</v>
      </c>
      <c r="B1325" s="1200"/>
      <c r="C1325" s="287"/>
      <c r="D1325" s="288"/>
      <c r="E1325" s="289"/>
      <c r="F1325" s="290"/>
      <c r="G1325" s="290"/>
      <c r="H1325" s="290"/>
      <c r="I1325" s="290"/>
      <c r="J1325" s="290"/>
      <c r="K1325" s="290"/>
      <c r="L1325" s="290"/>
      <c r="M1325" s="290"/>
      <c r="N1325" s="290"/>
      <c r="O1325" s="290"/>
      <c r="P1325" s="290"/>
      <c r="Q1325" s="290"/>
      <c r="R1325" s="290"/>
      <c r="S1325" s="290"/>
      <c r="T1325" s="290"/>
      <c r="U1325" s="290"/>
      <c r="V1325" s="290"/>
      <c r="W1325" s="290"/>
      <c r="X1325" s="290"/>
      <c r="Y1325" s="290"/>
      <c r="Z1325" s="290"/>
      <c r="AA1325" s="290">
        <f>AA1327-AA1326-AA1324</f>
        <v>0</v>
      </c>
      <c r="AB1325" s="290">
        <f t="shared" ref="AB1325:AF1325" si="3212">AB1327-AB1326-AB1324</f>
        <v>0.01</v>
      </c>
      <c r="AC1325" s="290">
        <f t="shared" si="3212"/>
        <v>0.01</v>
      </c>
      <c r="AD1325" s="290">
        <f t="shared" si="3212"/>
        <v>0</v>
      </c>
      <c r="AE1325" s="290">
        <f t="shared" si="3212"/>
        <v>0</v>
      </c>
      <c r="AF1325" s="290">
        <f t="shared" si="3212"/>
        <v>0</v>
      </c>
      <c r="AG1325" s="290"/>
      <c r="AH1325" s="290"/>
      <c r="AI1325" s="290"/>
      <c r="AJ1325" s="290"/>
      <c r="AK1325" s="290"/>
      <c r="AL1325" s="290"/>
      <c r="AM1325" s="290"/>
      <c r="AN1325" s="290"/>
      <c r="AO1325" s="290"/>
      <c r="AP1325" s="290"/>
      <c r="AQ1325" s="290"/>
      <c r="AR1325" s="290"/>
      <c r="AS1325" s="290"/>
      <c r="AT1325" s="290"/>
      <c r="AU1325" s="290"/>
      <c r="AV1325" s="290">
        <f t="shared" ref="AV1325:BA1325" si="3213">AV1327-AV1326-AV1324</f>
        <v>0</v>
      </c>
      <c r="AW1325" s="290">
        <f t="shared" si="3213"/>
        <v>0</v>
      </c>
      <c r="AX1325" s="290">
        <f t="shared" si="3213"/>
        <v>0</v>
      </c>
      <c r="AY1325" s="290">
        <f t="shared" si="3213"/>
        <v>0</v>
      </c>
      <c r="AZ1325" s="290">
        <f t="shared" si="3213"/>
        <v>0</v>
      </c>
      <c r="BA1325" s="290">
        <f t="shared" si="3213"/>
        <v>0</v>
      </c>
      <c r="BB1325" s="290"/>
      <c r="BC1325" s="290"/>
      <c r="BD1325" s="290"/>
      <c r="BE1325" s="290"/>
      <c r="BF1325" s="290"/>
      <c r="BG1325" s="290"/>
      <c r="BH1325" s="290"/>
      <c r="BI1325" s="290"/>
      <c r="BJ1325" s="290"/>
      <c r="BK1325" s="290"/>
      <c r="BL1325" s="290"/>
      <c r="BM1325" s="290"/>
      <c r="BN1325" s="290"/>
      <c r="BO1325" s="290"/>
      <c r="BP1325" s="290"/>
      <c r="BQ1325" s="290">
        <f t="shared" ref="BQ1325:BV1325" si="3214">BQ1327-BQ1326-BQ1324</f>
        <v>0</v>
      </c>
      <c r="BR1325" s="290">
        <f t="shared" si="3214"/>
        <v>0</v>
      </c>
      <c r="BS1325" s="290">
        <f t="shared" si="3214"/>
        <v>0</v>
      </c>
      <c r="BT1325" s="290">
        <f t="shared" si="3214"/>
        <v>0</v>
      </c>
      <c r="BU1325" s="290">
        <f t="shared" si="3214"/>
        <v>0</v>
      </c>
      <c r="BV1325" s="290">
        <f t="shared" si="3214"/>
        <v>0</v>
      </c>
      <c r="BW1325" s="290"/>
      <c r="BX1325" s="290"/>
      <c r="BY1325" s="290"/>
      <c r="BZ1325" s="290"/>
      <c r="CA1325" s="290"/>
      <c r="CB1325" s="290"/>
      <c r="CC1325" s="290"/>
      <c r="CD1325" s="290"/>
      <c r="CE1325" s="290"/>
      <c r="CF1325" s="290"/>
      <c r="CG1325" s="290"/>
      <c r="CH1325" s="290"/>
      <c r="CI1325" s="290"/>
      <c r="CJ1325" s="290"/>
      <c r="CK1325" s="290"/>
      <c r="CL1325" s="290">
        <f t="shared" ref="CL1325:CQ1325" si="3215">CL1327-CL1326-CL1324</f>
        <v>0</v>
      </c>
      <c r="CM1325" s="290">
        <f t="shared" si="3215"/>
        <v>0</v>
      </c>
      <c r="CN1325" s="290">
        <f t="shared" si="3215"/>
        <v>0</v>
      </c>
      <c r="CO1325" s="290">
        <f t="shared" si="3215"/>
        <v>0</v>
      </c>
      <c r="CP1325" s="290">
        <f t="shared" si="3215"/>
        <v>0</v>
      </c>
      <c r="CQ1325" s="290">
        <f t="shared" si="3215"/>
        <v>0</v>
      </c>
      <c r="CR1325" s="290"/>
      <c r="CS1325" s="290"/>
      <c r="CT1325" s="290"/>
      <c r="CU1325" s="290"/>
      <c r="CV1325" s="290"/>
      <c r="CW1325" s="290"/>
      <c r="CX1325" s="290"/>
      <c r="CY1325" s="290"/>
      <c r="CZ1325" s="290"/>
      <c r="DA1325" s="290"/>
      <c r="DB1325" s="290"/>
      <c r="DC1325" s="290"/>
      <c r="DD1325" s="290"/>
      <c r="DE1325" s="290"/>
      <c r="DF1325" s="290"/>
      <c r="DG1325" s="290">
        <f t="shared" ref="DG1325:DL1325" si="3216">DG1327-DG1326-DG1324</f>
        <v>-0.01</v>
      </c>
      <c r="DH1325" s="290">
        <f t="shared" si="3216"/>
        <v>-0.01</v>
      </c>
      <c r="DI1325" s="290">
        <f t="shared" si="3216"/>
        <v>-0.01</v>
      </c>
      <c r="DJ1325" s="290">
        <f t="shared" si="3216"/>
        <v>0</v>
      </c>
      <c r="DK1325" s="290">
        <f t="shared" si="3216"/>
        <v>0</v>
      </c>
      <c r="DL1325" s="290">
        <f t="shared" si="3216"/>
        <v>0</v>
      </c>
      <c r="DM1325" s="290"/>
      <c r="DN1325" s="290"/>
      <c r="DO1325" s="290"/>
      <c r="DP1325" s="290"/>
      <c r="DQ1325" s="290"/>
      <c r="DR1325" s="290"/>
      <c r="DS1325" s="290"/>
      <c r="DT1325" s="290"/>
      <c r="DU1325" s="290"/>
      <c r="DV1325" s="290"/>
      <c r="DW1325" s="290"/>
      <c r="DX1325" s="290"/>
      <c r="DY1325" s="290"/>
      <c r="DZ1325" s="290"/>
      <c r="EA1325" s="290"/>
      <c r="EB1325" s="290">
        <f t="shared" ref="EB1325:EG1325" si="3217">EB1327-EB1326-EB1324</f>
        <v>0</v>
      </c>
      <c r="EC1325" s="290">
        <f t="shared" si="3217"/>
        <v>0</v>
      </c>
      <c r="ED1325" s="290">
        <f t="shared" si="3217"/>
        <v>0</v>
      </c>
      <c r="EE1325" s="290">
        <f t="shared" si="3217"/>
        <v>0</v>
      </c>
      <c r="EF1325" s="290">
        <f t="shared" si="3217"/>
        <v>0</v>
      </c>
      <c r="EG1325" s="290">
        <f t="shared" si="3217"/>
        <v>0</v>
      </c>
      <c r="EH1325" s="290"/>
      <c r="EI1325" s="290"/>
      <c r="EJ1325" s="290"/>
      <c r="EK1325" s="290"/>
      <c r="EL1325" s="290"/>
      <c r="EM1325" s="290"/>
      <c r="EN1325" s="290"/>
      <c r="EO1325" s="290"/>
      <c r="EP1325" s="290"/>
      <c r="EQ1325" s="290"/>
      <c r="ER1325" s="290"/>
      <c r="ES1325" s="290"/>
      <c r="ET1325" s="290"/>
      <c r="EU1325" s="290"/>
      <c r="EV1325" s="290"/>
      <c r="EW1325" s="290">
        <f t="shared" ref="EW1325:FB1325" si="3218">EW1327-EW1326-EW1324</f>
        <v>0</v>
      </c>
      <c r="EX1325" s="290">
        <f t="shared" si="3218"/>
        <v>0</v>
      </c>
      <c r="EY1325" s="290">
        <f t="shared" si="3218"/>
        <v>0</v>
      </c>
      <c r="EZ1325" s="290">
        <f t="shared" si="3218"/>
        <v>0</v>
      </c>
      <c r="FA1325" s="290">
        <f t="shared" si="3218"/>
        <v>0</v>
      </c>
      <c r="FB1325" s="290">
        <f t="shared" si="3218"/>
        <v>0</v>
      </c>
      <c r="FC1325" s="290"/>
      <c r="FD1325" s="290"/>
      <c r="FE1325" s="290"/>
      <c r="FF1325" s="290"/>
      <c r="FG1325" s="290"/>
      <c r="FH1325" s="290"/>
      <c r="FI1325" s="290"/>
      <c r="FJ1325" s="290"/>
      <c r="FK1325" s="290"/>
      <c r="FL1325" s="290"/>
      <c r="FM1325" s="290"/>
      <c r="FN1325" s="290"/>
      <c r="FO1325" s="290"/>
      <c r="FP1325" s="290"/>
      <c r="FQ1325" s="290"/>
      <c r="FR1325" s="290">
        <f t="shared" ref="FR1325:FW1325" si="3219">FR1327-FR1326-FR1324</f>
        <v>-0.01</v>
      </c>
      <c r="FS1325" s="290">
        <f t="shared" si="3219"/>
        <v>0.01</v>
      </c>
      <c r="FT1325" s="290">
        <f t="shared" si="3219"/>
        <v>0</v>
      </c>
      <c r="FU1325" s="290">
        <f t="shared" si="3219"/>
        <v>0</v>
      </c>
      <c r="FV1325" s="290">
        <f t="shared" si="3219"/>
        <v>0</v>
      </c>
      <c r="FW1325" s="290">
        <f t="shared" si="3219"/>
        <v>0</v>
      </c>
      <c r="FX1325" s="290"/>
      <c r="FY1325" s="290"/>
      <c r="FZ1325" s="290"/>
      <c r="GA1325" s="290"/>
      <c r="GB1325" s="290"/>
      <c r="GC1325" s="290"/>
      <c r="GD1325" s="290"/>
      <c r="GE1325" s="290"/>
      <c r="GF1325" s="290"/>
      <c r="GG1325" s="290"/>
      <c r="GH1325" s="290"/>
      <c r="GI1325" s="290"/>
      <c r="GJ1325" s="290"/>
      <c r="GK1325" s="290"/>
      <c r="GL1325" s="290"/>
      <c r="GM1325" s="290">
        <f t="shared" ref="GM1325:GR1325" si="3220">GM1327-GM1326-GM1324</f>
        <v>0</v>
      </c>
      <c r="GN1325" s="290">
        <f t="shared" si="3220"/>
        <v>0.01</v>
      </c>
      <c r="GO1325" s="290">
        <f t="shared" si="3220"/>
        <v>0</v>
      </c>
      <c r="GP1325" s="290">
        <f t="shared" si="3220"/>
        <v>0</v>
      </c>
      <c r="GQ1325" s="290">
        <f t="shared" si="3220"/>
        <v>0</v>
      </c>
      <c r="GR1325" s="290">
        <f t="shared" si="3220"/>
        <v>0</v>
      </c>
      <c r="GS1325" s="290"/>
      <c r="GT1325" s="290"/>
      <c r="GU1325" s="290"/>
      <c r="GV1325" s="290"/>
      <c r="GW1325" s="290"/>
      <c r="GX1325" s="290"/>
      <c r="GY1325" s="290"/>
      <c r="GZ1325" s="290"/>
      <c r="HA1325" s="290"/>
      <c r="HB1325" s="290"/>
      <c r="HC1325" s="290"/>
      <c r="HD1325" s="290"/>
      <c r="HE1325" s="290"/>
      <c r="HF1325" s="290"/>
      <c r="HG1325" s="290"/>
      <c r="HH1325" s="290">
        <f t="shared" ref="HH1325:HM1325" si="3221">HH1327-HH1326-HH1324</f>
        <v>0</v>
      </c>
      <c r="HI1325" s="290">
        <f t="shared" si="3221"/>
        <v>0</v>
      </c>
      <c r="HJ1325" s="290">
        <f t="shared" si="3221"/>
        <v>0</v>
      </c>
      <c r="HK1325" s="290">
        <f t="shared" si="3221"/>
        <v>0</v>
      </c>
      <c r="HL1325" s="290">
        <f t="shared" si="3221"/>
        <v>0</v>
      </c>
      <c r="HM1325" s="290">
        <f t="shared" si="3221"/>
        <v>0</v>
      </c>
      <c r="HN1325" s="290"/>
      <c r="HO1325" s="290"/>
      <c r="HP1325" s="290"/>
      <c r="HQ1325" s="290"/>
      <c r="HR1325" s="290"/>
      <c r="HS1325" s="290"/>
      <c r="HT1325" s="290"/>
      <c r="HU1325" s="290"/>
      <c r="HV1325" s="290"/>
      <c r="HW1325" s="290"/>
      <c r="HX1325" s="290"/>
      <c r="HY1325" s="290"/>
      <c r="HZ1325" s="290"/>
      <c r="IA1325" s="290"/>
      <c r="IB1325" s="290"/>
      <c r="IC1325" s="290">
        <f t="shared" ref="IC1325:IH1325" si="3222">IC1327-IC1326-IC1324</f>
        <v>0</v>
      </c>
      <c r="ID1325" s="290">
        <f t="shared" si="3222"/>
        <v>0</v>
      </c>
      <c r="IE1325" s="290">
        <f t="shared" si="3222"/>
        <v>0</v>
      </c>
      <c r="IF1325" s="290">
        <f t="shared" si="3222"/>
        <v>0</v>
      </c>
      <c r="IG1325" s="290">
        <f t="shared" si="3222"/>
        <v>0</v>
      </c>
      <c r="IH1325" s="290">
        <f t="shared" si="3222"/>
        <v>0</v>
      </c>
      <c r="II1325" s="290"/>
      <c r="IJ1325" s="290"/>
      <c r="IK1325" s="290"/>
      <c r="IL1325" s="290"/>
      <c r="IM1325" s="290"/>
      <c r="IN1325" s="290"/>
      <c r="IO1325" s="290"/>
      <c r="IP1325" s="290"/>
      <c r="IQ1325" s="290"/>
      <c r="IR1325" s="290"/>
      <c r="IS1325" s="290"/>
      <c r="IT1325" s="290"/>
      <c r="IU1325" s="290"/>
      <c r="IV1325" s="290"/>
      <c r="IW1325" s="290"/>
      <c r="IX1325" s="290">
        <f t="shared" ref="IX1325:JC1325" si="3223">IX1327-IX1326-IX1324</f>
        <v>0</v>
      </c>
      <c r="IY1325" s="290">
        <f t="shared" si="3223"/>
        <v>0</v>
      </c>
      <c r="IZ1325" s="290">
        <f t="shared" si="3223"/>
        <v>0</v>
      </c>
      <c r="JA1325" s="290">
        <f t="shared" si="3223"/>
        <v>0</v>
      </c>
      <c r="JB1325" s="290">
        <f t="shared" si="3223"/>
        <v>0</v>
      </c>
      <c r="JC1325" s="290">
        <f t="shared" si="3223"/>
        <v>0</v>
      </c>
      <c r="JD1325" s="290"/>
      <c r="JE1325" s="290"/>
      <c r="JF1325" s="290"/>
      <c r="JG1325" s="290"/>
      <c r="JH1325" s="290"/>
      <c r="JI1325" s="290"/>
      <c r="JJ1325" s="290"/>
      <c r="JK1325" s="290"/>
      <c r="JL1325" s="290"/>
      <c r="JM1325" s="290"/>
      <c r="JN1325" s="290"/>
      <c r="JO1325" s="290"/>
      <c r="JP1325" s="290"/>
      <c r="JQ1325" s="290"/>
      <c r="JR1325" s="290"/>
      <c r="JS1325" s="290">
        <f t="shared" ref="JS1325:JX1325" si="3224">JS1327-JS1326-JS1324</f>
        <v>0</v>
      </c>
      <c r="JT1325" s="290">
        <f t="shared" si="3224"/>
        <v>0</v>
      </c>
      <c r="JU1325" s="290">
        <f t="shared" si="3224"/>
        <v>0</v>
      </c>
      <c r="JV1325" s="290">
        <f t="shared" si="3224"/>
        <v>0</v>
      </c>
      <c r="JW1325" s="290">
        <f t="shared" si="3224"/>
        <v>0</v>
      </c>
      <c r="JX1325" s="290">
        <f t="shared" si="3224"/>
        <v>0</v>
      </c>
      <c r="JY1325" s="290"/>
      <c r="JZ1325" s="290"/>
      <c r="KA1325" s="290"/>
      <c r="KB1325" s="290"/>
      <c r="KC1325" s="290"/>
      <c r="KD1325" s="290"/>
      <c r="KE1325" s="290"/>
      <c r="KF1325" s="290"/>
      <c r="KG1325" s="290"/>
      <c r="KH1325" s="290"/>
      <c r="KI1325" s="290"/>
      <c r="KJ1325" s="290"/>
      <c r="KK1325" s="290"/>
      <c r="KL1325" s="290"/>
      <c r="KM1325" s="290"/>
      <c r="KN1325" s="290">
        <f t="shared" ref="KN1325:KS1325" si="3225">KN1327-KN1326-KN1324</f>
        <v>0</v>
      </c>
      <c r="KO1325" s="290">
        <f t="shared" si="3225"/>
        <v>0</v>
      </c>
      <c r="KP1325" s="290">
        <f t="shared" si="3225"/>
        <v>0</v>
      </c>
      <c r="KQ1325" s="290">
        <f t="shared" si="3225"/>
        <v>0</v>
      </c>
      <c r="KR1325" s="290">
        <f t="shared" si="3225"/>
        <v>0</v>
      </c>
      <c r="KS1325" s="290">
        <f t="shared" si="3225"/>
        <v>0</v>
      </c>
      <c r="KT1325" s="290"/>
      <c r="KU1325" s="290"/>
      <c r="KV1325" s="290"/>
      <c r="KW1325" s="290"/>
      <c r="KX1325" s="290"/>
      <c r="KY1325" s="290"/>
      <c r="KZ1325" s="290"/>
      <c r="LA1325" s="290"/>
      <c r="LB1325" s="290"/>
      <c r="LC1325" s="290"/>
      <c r="LD1325" s="290"/>
      <c r="LE1325" s="290"/>
      <c r="LF1325" s="290"/>
      <c r="LG1325" s="290"/>
      <c r="LH1325" s="290"/>
      <c r="LI1325" s="290">
        <f t="shared" ref="LI1325:LN1325" si="3226">LI1327-LI1326-LI1324</f>
        <v>0</v>
      </c>
      <c r="LJ1325" s="290">
        <f t="shared" si="3226"/>
        <v>0</v>
      </c>
      <c r="LK1325" s="290">
        <f t="shared" si="3226"/>
        <v>0</v>
      </c>
      <c r="LL1325" s="290">
        <f t="shared" si="3226"/>
        <v>0</v>
      </c>
      <c r="LM1325" s="290">
        <f t="shared" si="3226"/>
        <v>0</v>
      </c>
      <c r="LN1325" s="290">
        <f t="shared" si="3226"/>
        <v>0</v>
      </c>
      <c r="LO1325" s="290"/>
      <c r="LP1325" s="290"/>
      <c r="LQ1325" s="290"/>
      <c r="LR1325" s="290"/>
      <c r="LS1325" s="290"/>
      <c r="LT1325" s="290"/>
      <c r="LU1325" s="290"/>
      <c r="LV1325" s="290"/>
      <c r="LW1325" s="290"/>
      <c r="LX1325" s="290"/>
      <c r="LY1325" s="290"/>
      <c r="LZ1325" s="290"/>
      <c r="MA1325" s="290"/>
      <c r="MB1325" s="290"/>
      <c r="MC1325" s="290"/>
      <c r="MD1325" s="290">
        <f t="shared" ref="MD1325:MI1325" si="3227">MD1327-MD1326-MD1324</f>
        <v>0</v>
      </c>
      <c r="ME1325" s="290">
        <f t="shared" si="3227"/>
        <v>0</v>
      </c>
      <c r="MF1325" s="290">
        <f t="shared" si="3227"/>
        <v>0</v>
      </c>
      <c r="MG1325" s="290">
        <f t="shared" si="3227"/>
        <v>0</v>
      </c>
      <c r="MH1325" s="290">
        <f t="shared" si="3227"/>
        <v>0</v>
      </c>
      <c r="MI1325" s="290">
        <f t="shared" si="3227"/>
        <v>0</v>
      </c>
      <c r="MJ1325" s="290"/>
      <c r="MK1325" s="290"/>
      <c r="ML1325" s="290"/>
      <c r="MM1325" s="290"/>
      <c r="MN1325" s="290"/>
      <c r="MO1325" s="290"/>
      <c r="MP1325" s="290"/>
      <c r="MQ1325" s="290"/>
      <c r="MR1325" s="290"/>
      <c r="MS1325" s="290"/>
      <c r="MT1325" s="290"/>
      <c r="MU1325" s="290"/>
      <c r="MV1325" s="290"/>
      <c r="MW1325" s="290"/>
      <c r="MX1325" s="290"/>
      <c r="MY1325" s="290">
        <f t="shared" ref="MY1325:ND1325" si="3228">MY1327-MY1326-MY1324</f>
        <v>0</v>
      </c>
      <c r="MZ1325" s="290">
        <f t="shared" si="3228"/>
        <v>0</v>
      </c>
      <c r="NA1325" s="290">
        <f t="shared" si="3228"/>
        <v>0</v>
      </c>
      <c r="NB1325" s="290">
        <f t="shared" si="3228"/>
        <v>0</v>
      </c>
      <c r="NC1325" s="290">
        <f t="shared" si="3228"/>
        <v>0</v>
      </c>
      <c r="ND1325" s="290">
        <f t="shared" si="3228"/>
        <v>0</v>
      </c>
      <c r="NE1325" s="290"/>
      <c r="NF1325" s="290"/>
      <c r="NG1325" s="290"/>
      <c r="NH1325" s="290"/>
      <c r="NI1325" s="290"/>
      <c r="NJ1325" s="290"/>
      <c r="NK1325" s="290"/>
      <c r="NL1325" s="290"/>
      <c r="NM1325" s="290"/>
      <c r="NN1325" s="290"/>
      <c r="NO1325" s="290"/>
      <c r="NP1325" s="290"/>
      <c r="NQ1325" s="290"/>
      <c r="NR1325" s="290"/>
      <c r="NS1325" s="290"/>
      <c r="NT1325" s="290">
        <f t="shared" ref="NT1325:NY1325" si="3229">NT1327-NT1326-NT1324</f>
        <v>0</v>
      </c>
      <c r="NU1325" s="290">
        <f t="shared" si="3229"/>
        <v>0</v>
      </c>
      <c r="NV1325" s="290">
        <f t="shared" si="3229"/>
        <v>0</v>
      </c>
      <c r="NW1325" s="290">
        <f t="shared" si="3229"/>
        <v>0</v>
      </c>
      <c r="NX1325" s="290">
        <f t="shared" si="3229"/>
        <v>0</v>
      </c>
      <c r="NY1325" s="290">
        <f t="shared" si="3229"/>
        <v>0</v>
      </c>
      <c r="NZ1325" s="290"/>
      <c r="OA1325" s="290"/>
      <c r="OB1325" s="290"/>
      <c r="OC1325" s="290"/>
      <c r="OD1325" s="290"/>
      <c r="OE1325" s="290"/>
      <c r="OF1325" s="290"/>
      <c r="OG1325" s="290"/>
      <c r="OH1325" s="290"/>
      <c r="OI1325" s="290"/>
      <c r="OJ1325" s="290"/>
      <c r="OK1325" s="290"/>
      <c r="OL1325" s="290"/>
      <c r="OM1325" s="290"/>
      <c r="ON1325" s="290"/>
      <c r="OO1325" s="290">
        <f t="shared" ref="OO1325:OT1325" si="3230">OO1327-OO1326-OO1324</f>
        <v>0</v>
      </c>
      <c r="OP1325" s="290">
        <f t="shared" si="3230"/>
        <v>0</v>
      </c>
      <c r="OQ1325" s="290">
        <f t="shared" si="3230"/>
        <v>0.01</v>
      </c>
      <c r="OR1325" s="290">
        <f t="shared" si="3230"/>
        <v>0</v>
      </c>
      <c r="OS1325" s="290">
        <f t="shared" si="3230"/>
        <v>0</v>
      </c>
      <c r="OT1325" s="290">
        <f t="shared" si="3230"/>
        <v>0</v>
      </c>
      <c r="OU1325" s="290"/>
      <c r="OV1325" s="290"/>
      <c r="OW1325" s="290"/>
      <c r="OX1325" s="290"/>
      <c r="OY1325" s="290"/>
      <c r="OZ1325" s="290"/>
      <c r="PA1325" s="290"/>
      <c r="PB1325" s="290"/>
      <c r="PC1325" s="290"/>
      <c r="PD1325" s="290"/>
      <c r="PE1325" s="290"/>
      <c r="PF1325" s="290"/>
      <c r="PG1325" s="290"/>
      <c r="PH1325" s="290"/>
      <c r="PI1325" s="290"/>
      <c r="PJ1325" s="290">
        <f t="shared" ref="PJ1325:PO1325" si="3231">PJ1327-PJ1326-PJ1324</f>
        <v>0</v>
      </c>
      <c r="PK1325" s="290">
        <f t="shared" si="3231"/>
        <v>0</v>
      </c>
      <c r="PL1325" s="290">
        <f t="shared" si="3231"/>
        <v>0</v>
      </c>
      <c r="PM1325" s="290">
        <f t="shared" si="3231"/>
        <v>0</v>
      </c>
      <c r="PN1325" s="290">
        <f t="shared" si="3231"/>
        <v>0</v>
      </c>
      <c r="PO1325" s="290">
        <f t="shared" si="3231"/>
        <v>0</v>
      </c>
      <c r="PP1325" s="290"/>
      <c r="PQ1325" s="290"/>
      <c r="PR1325" s="290"/>
      <c r="PS1325" s="290"/>
      <c r="PT1325" s="290"/>
      <c r="PU1325" s="290"/>
      <c r="PV1325" s="290"/>
      <c r="PW1325" s="290"/>
      <c r="PX1325" s="290"/>
      <c r="PY1325" s="290"/>
      <c r="PZ1325" s="290"/>
      <c r="QA1325" s="290"/>
      <c r="QB1325" s="290"/>
      <c r="QC1325" s="290"/>
      <c r="QD1325" s="290"/>
      <c r="QE1325" s="290">
        <f t="shared" ref="QE1325:QJ1325" si="3232">QE1327-QE1326-QE1324</f>
        <v>0</v>
      </c>
      <c r="QF1325" s="290">
        <f t="shared" si="3232"/>
        <v>0</v>
      </c>
      <c r="QG1325" s="290">
        <f t="shared" si="3232"/>
        <v>0.01</v>
      </c>
      <c r="QH1325" s="290">
        <f t="shared" si="3232"/>
        <v>0</v>
      </c>
      <c r="QI1325" s="290">
        <f t="shared" si="3232"/>
        <v>0</v>
      </c>
      <c r="QJ1325" s="290">
        <f t="shared" si="3232"/>
        <v>0</v>
      </c>
      <c r="QK1325" s="290"/>
      <c r="QL1325" s="290"/>
      <c r="QM1325" s="290"/>
      <c r="QN1325" s="290"/>
      <c r="QO1325" s="290"/>
      <c r="QP1325" s="290"/>
      <c r="QQ1325" s="290"/>
      <c r="QR1325" s="290"/>
      <c r="QS1325" s="290"/>
      <c r="QT1325" s="290"/>
      <c r="QU1325" s="290"/>
      <c r="QV1325" s="290"/>
      <c r="QW1325" s="290"/>
      <c r="QX1325" s="290"/>
      <c r="QY1325" s="290"/>
      <c r="QZ1325" s="290">
        <f t="shared" ref="QZ1325:RE1325" si="3233">QZ1327-QZ1326-QZ1324</f>
        <v>0</v>
      </c>
      <c r="RA1325" s="290">
        <f t="shared" si="3233"/>
        <v>0</v>
      </c>
      <c r="RB1325" s="290">
        <f t="shared" si="3233"/>
        <v>0</v>
      </c>
      <c r="RC1325" s="290">
        <f t="shared" si="3233"/>
        <v>0</v>
      </c>
      <c r="RD1325" s="290">
        <f t="shared" si="3233"/>
        <v>0</v>
      </c>
      <c r="RE1325" s="290">
        <f t="shared" si="3233"/>
        <v>0</v>
      </c>
      <c r="RF1325" s="290"/>
      <c r="RG1325" s="290"/>
      <c r="RH1325" s="290"/>
      <c r="RI1325" s="290"/>
      <c r="RJ1325" s="290"/>
      <c r="RK1325" s="290"/>
      <c r="RL1325" s="290"/>
      <c r="RM1325" s="290"/>
      <c r="RN1325" s="290"/>
      <c r="RO1325" s="290"/>
      <c r="RP1325" s="290"/>
      <c r="RQ1325" s="290"/>
      <c r="RR1325" s="290"/>
      <c r="RS1325" s="290"/>
      <c r="RT1325" s="290"/>
      <c r="RU1325" s="290">
        <f t="shared" ref="RU1325:RZ1325" si="3234">RU1327-RU1326-RU1324</f>
        <v>0.01</v>
      </c>
      <c r="RV1325" s="290">
        <f t="shared" si="3234"/>
        <v>0</v>
      </c>
      <c r="RW1325" s="290">
        <f t="shared" si="3234"/>
        <v>0</v>
      </c>
      <c r="RX1325" s="290">
        <f t="shared" si="3234"/>
        <v>0</v>
      </c>
      <c r="RY1325" s="290">
        <f t="shared" si="3234"/>
        <v>0</v>
      </c>
      <c r="RZ1325" s="290">
        <f t="shared" si="3234"/>
        <v>0</v>
      </c>
      <c r="SA1325" s="290"/>
      <c r="SB1325" s="290"/>
      <c r="SC1325" s="290"/>
      <c r="SD1325" s="290"/>
      <c r="SE1325" s="290"/>
      <c r="SF1325" s="290"/>
      <c r="SG1325" s="290"/>
      <c r="SH1325" s="290"/>
      <c r="SI1325" s="290"/>
      <c r="SJ1325" s="290"/>
      <c r="SK1325" s="290"/>
      <c r="SL1325" s="290"/>
      <c r="SM1325" s="290"/>
      <c r="SN1325" s="290"/>
      <c r="SO1325" s="290"/>
      <c r="SP1325" s="290">
        <f t="shared" ref="SP1325:SU1325" si="3235">SP1327-SP1326-SP1324</f>
        <v>0</v>
      </c>
      <c r="SQ1325" s="290">
        <f t="shared" si="3235"/>
        <v>0</v>
      </c>
      <c r="SR1325" s="290">
        <f t="shared" si="3235"/>
        <v>0</v>
      </c>
      <c r="SS1325" s="290">
        <f t="shared" si="3235"/>
        <v>0</v>
      </c>
      <c r="ST1325" s="290">
        <f t="shared" si="3235"/>
        <v>0</v>
      </c>
      <c r="SU1325" s="290">
        <f t="shared" si="3235"/>
        <v>0</v>
      </c>
      <c r="SV1325" s="290"/>
      <c r="SW1325" s="290"/>
      <c r="SX1325" s="290"/>
      <c r="SY1325" s="290"/>
      <c r="SZ1325" s="290"/>
      <c r="TA1325" s="290"/>
      <c r="TB1325" s="290"/>
      <c r="TC1325" s="290"/>
      <c r="TD1325" s="290"/>
      <c r="TE1325" s="290"/>
      <c r="TF1325" s="290"/>
      <c r="TG1325" s="290"/>
      <c r="TH1325" s="290"/>
      <c r="TI1325" s="290"/>
      <c r="TJ1325" s="290"/>
      <c r="TK1325" s="290">
        <f t="shared" ref="TK1325:TP1325" si="3236">TK1327-TK1326-TK1324</f>
        <v>0</v>
      </c>
      <c r="TL1325" s="290">
        <f t="shared" si="3236"/>
        <v>0</v>
      </c>
      <c r="TM1325" s="290">
        <f t="shared" si="3236"/>
        <v>0</v>
      </c>
      <c r="TN1325" s="290">
        <f t="shared" si="3236"/>
        <v>0</v>
      </c>
      <c r="TO1325" s="290">
        <f t="shared" si="3236"/>
        <v>0</v>
      </c>
      <c r="TP1325" s="290">
        <f t="shared" si="3236"/>
        <v>0</v>
      </c>
      <c r="TQ1325" s="290"/>
      <c r="TR1325" s="290"/>
      <c r="TS1325" s="290"/>
      <c r="TT1325" s="290"/>
      <c r="TU1325" s="290"/>
      <c r="TV1325" s="290"/>
      <c r="TW1325" s="290"/>
      <c r="TX1325" s="290"/>
      <c r="TY1325" s="290"/>
      <c r="TZ1325" s="290"/>
      <c r="UA1325" s="290"/>
      <c r="UB1325" s="290"/>
      <c r="UC1325" s="290"/>
      <c r="UD1325" s="290"/>
      <c r="UE1325" s="290"/>
      <c r="UF1325" s="290">
        <f t="shared" ref="UF1325:UK1325" si="3237">UF1327-UF1326-UF1324</f>
        <v>0</v>
      </c>
      <c r="UG1325" s="290">
        <f t="shared" si="3237"/>
        <v>0</v>
      </c>
      <c r="UH1325" s="290">
        <f t="shared" si="3237"/>
        <v>0</v>
      </c>
      <c r="UI1325" s="290">
        <f t="shared" si="3237"/>
        <v>0</v>
      </c>
      <c r="UJ1325" s="290">
        <f t="shared" si="3237"/>
        <v>0</v>
      </c>
      <c r="UK1325" s="290">
        <f t="shared" si="3237"/>
        <v>0</v>
      </c>
      <c r="UL1325" s="290"/>
      <c r="UM1325" s="290"/>
      <c r="UN1325" s="290"/>
      <c r="UO1325" s="290"/>
      <c r="UP1325" s="290"/>
      <c r="UQ1325" s="290"/>
      <c r="UR1325" s="290"/>
      <c r="US1325" s="290"/>
      <c r="UT1325" s="290"/>
      <c r="UU1325" s="290"/>
      <c r="UV1325" s="290"/>
      <c r="UW1325" s="290"/>
      <c r="UX1325" s="290"/>
      <c r="UY1325" s="290"/>
      <c r="UZ1325" s="290"/>
      <c r="VA1325" s="290">
        <f t="shared" ref="VA1325:VF1325" si="3238">VA1327-VA1326-VA1324</f>
        <v>0.01</v>
      </c>
      <c r="VB1325" s="290">
        <f t="shared" si="3238"/>
        <v>0</v>
      </c>
      <c r="VC1325" s="290">
        <f t="shared" si="3238"/>
        <v>0</v>
      </c>
      <c r="VD1325" s="290">
        <f t="shared" si="3238"/>
        <v>0</v>
      </c>
      <c r="VE1325" s="290">
        <f t="shared" si="3238"/>
        <v>0</v>
      </c>
      <c r="VF1325" s="290">
        <f t="shared" si="3238"/>
        <v>0</v>
      </c>
      <c r="VG1325" s="290"/>
      <c r="VH1325" s="290"/>
      <c r="VI1325" s="290"/>
      <c r="VJ1325" s="290"/>
      <c r="VK1325" s="290"/>
      <c r="VL1325" s="290"/>
      <c r="VM1325" s="290"/>
      <c r="VN1325" s="290"/>
      <c r="VO1325" s="290"/>
      <c r="VP1325" s="290"/>
      <c r="VQ1325" s="290"/>
      <c r="VR1325" s="290"/>
      <c r="VS1325" s="290"/>
      <c r="VT1325" s="290"/>
      <c r="VU1325" s="290"/>
      <c r="VV1325" s="290">
        <f t="shared" ref="VV1325:WA1325" si="3239">VV1327-VV1326-VV1324</f>
        <v>0</v>
      </c>
      <c r="VW1325" s="290">
        <f t="shared" si="3239"/>
        <v>0</v>
      </c>
      <c r="VX1325" s="290">
        <f t="shared" si="3239"/>
        <v>0</v>
      </c>
      <c r="VY1325" s="290">
        <f t="shared" si="3239"/>
        <v>0</v>
      </c>
      <c r="VZ1325" s="290">
        <f t="shared" si="3239"/>
        <v>0</v>
      </c>
      <c r="WA1325" s="290">
        <f t="shared" si="3239"/>
        <v>0</v>
      </c>
      <c r="WB1325" s="290"/>
      <c r="WC1325" s="290"/>
      <c r="WD1325" s="290"/>
      <c r="WE1325" s="290"/>
      <c r="WF1325" s="290"/>
      <c r="WG1325" s="290"/>
      <c r="WH1325" s="290"/>
      <c r="WI1325" s="290"/>
      <c r="WJ1325" s="290"/>
      <c r="WK1325" s="290"/>
      <c r="WL1325" s="290"/>
      <c r="WM1325" s="290"/>
      <c r="WN1325" s="290"/>
      <c r="WO1325" s="290"/>
      <c r="WP1325" s="290"/>
      <c r="WQ1325" s="290">
        <f t="shared" ref="WQ1325:WV1325" si="3240">WQ1327-WQ1326-WQ1324</f>
        <v>0</v>
      </c>
      <c r="WR1325" s="290">
        <f t="shared" si="3240"/>
        <v>0</v>
      </c>
      <c r="WS1325" s="290">
        <f t="shared" si="3240"/>
        <v>0</v>
      </c>
      <c r="WT1325" s="290">
        <f t="shared" si="3240"/>
        <v>0</v>
      </c>
      <c r="WU1325" s="290">
        <f t="shared" si="3240"/>
        <v>0</v>
      </c>
      <c r="WV1325" s="290">
        <f t="shared" si="3240"/>
        <v>0</v>
      </c>
      <c r="WW1325" s="290"/>
      <c r="WX1325" s="290"/>
      <c r="WY1325" s="290"/>
      <c r="WZ1325" s="290"/>
      <c r="XA1325" s="290"/>
      <c r="XB1325" s="290"/>
      <c r="XC1325" s="290"/>
      <c r="XD1325" s="290"/>
      <c r="XE1325" s="290"/>
      <c r="XF1325" s="290"/>
      <c r="XG1325" s="290"/>
      <c r="XH1325" s="290"/>
      <c r="XI1325" s="290"/>
      <c r="XJ1325" s="290"/>
      <c r="XK1325" s="290"/>
      <c r="XL1325" s="290">
        <f t="shared" ref="XL1325:XQ1325" si="3241">XL1327-XL1326-XL1324</f>
        <v>0</v>
      </c>
      <c r="XM1325" s="290">
        <f t="shared" si="3241"/>
        <v>0</v>
      </c>
      <c r="XN1325" s="290">
        <f t="shared" si="3241"/>
        <v>0</v>
      </c>
      <c r="XO1325" s="290">
        <f t="shared" si="3241"/>
        <v>0</v>
      </c>
      <c r="XP1325" s="290">
        <f t="shared" si="3241"/>
        <v>0</v>
      </c>
      <c r="XQ1325" s="290">
        <f t="shared" si="3241"/>
        <v>0</v>
      </c>
      <c r="XR1325" s="290"/>
      <c r="XS1325" s="290"/>
      <c r="XT1325" s="290"/>
      <c r="XU1325" s="290"/>
      <c r="XV1325" s="290"/>
      <c r="XW1325" s="290"/>
      <c r="XX1325" s="290"/>
      <c r="XY1325" s="290"/>
      <c r="XZ1325" s="290"/>
      <c r="YA1325" s="290"/>
      <c r="YB1325" s="290"/>
      <c r="YC1325" s="290"/>
      <c r="YD1325" s="290"/>
      <c r="YE1325" s="290"/>
      <c r="YF1325" s="290"/>
      <c r="YG1325" s="290">
        <f t="shared" ref="YG1325:YL1325" si="3242">YG1327-YG1326-YG1324</f>
        <v>0</v>
      </c>
      <c r="YH1325" s="290">
        <f t="shared" si="3242"/>
        <v>0</v>
      </c>
      <c r="YI1325" s="290">
        <f t="shared" si="3242"/>
        <v>0</v>
      </c>
      <c r="YJ1325" s="290">
        <f t="shared" si="3242"/>
        <v>0</v>
      </c>
      <c r="YK1325" s="290">
        <f t="shared" si="3242"/>
        <v>0</v>
      </c>
      <c r="YL1325" s="290">
        <f t="shared" si="3242"/>
        <v>0</v>
      </c>
      <c r="YM1325" s="290"/>
      <c r="YN1325" s="290"/>
      <c r="YO1325" s="290"/>
      <c r="YP1325" s="290"/>
      <c r="YQ1325" s="290"/>
      <c r="YR1325" s="290"/>
      <c r="YS1325" s="290"/>
      <c r="YT1325" s="290"/>
      <c r="YU1325" s="290"/>
      <c r="YV1325" s="290"/>
      <c r="YW1325" s="290"/>
      <c r="YX1325" s="290"/>
      <c r="YY1325" s="290"/>
      <c r="YZ1325" s="290"/>
      <c r="ZA1325" s="290"/>
      <c r="ZB1325" s="290">
        <f t="shared" ref="ZB1325:ZG1327" si="3243">AA1325+AV1325+BQ1325+CL1325+DG1325+EB1325+EW1325+FR1325+GM1325+HH1325+IC1325+IX1325+JS1325+KN1325+LI1325+MD1325+MY1325+NT1325+OO1325+PJ1325+QE1325+QZ1325+RU1325+SP1325+TK1325+UF1325+VA1325+VV1325+WQ1325+XL1325+YG1325</f>
        <v>0</v>
      </c>
      <c r="ZC1325" s="290">
        <f t="shared" si="3243"/>
        <v>0.02</v>
      </c>
      <c r="ZD1325" s="290">
        <f t="shared" si="3243"/>
        <v>0.02</v>
      </c>
      <c r="ZE1325" s="290">
        <f t="shared" si="3243"/>
        <v>0</v>
      </c>
      <c r="ZF1325" s="290">
        <f t="shared" si="3243"/>
        <v>0</v>
      </c>
      <c r="ZG1325" s="290">
        <f t="shared" si="3243"/>
        <v>0</v>
      </c>
    </row>
    <row r="1326" spans="1:683" ht="51.75" customHeight="1">
      <c r="A1326" s="115" t="s">
        <v>824</v>
      </c>
      <c r="B1326" s="1198"/>
      <c r="C1326" s="275" t="s">
        <v>831</v>
      </c>
      <c r="D1326" s="919"/>
      <c r="E1326" s="920"/>
      <c r="F1326" s="276"/>
      <c r="G1326" s="276"/>
      <c r="H1326" s="276"/>
      <c r="I1326" s="314"/>
      <c r="J1326" s="314"/>
      <c r="K1326" s="314"/>
      <c r="L1326" s="309" t="s">
        <v>808</v>
      </c>
      <c r="M1326" s="309" t="s">
        <v>808</v>
      </c>
      <c r="N1326" s="309" t="s">
        <v>808</v>
      </c>
      <c r="O1326" s="309" t="s">
        <v>808</v>
      </c>
      <c r="P1326" s="309" t="s">
        <v>808</v>
      </c>
      <c r="Q1326" s="309" t="s">
        <v>808</v>
      </c>
      <c r="R1326" s="309" t="s">
        <v>808</v>
      </c>
      <c r="S1326" s="309" t="s">
        <v>808</v>
      </c>
      <c r="T1326" s="309" t="s">
        <v>808</v>
      </c>
      <c r="U1326" s="309" t="s">
        <v>808</v>
      </c>
      <c r="V1326" s="309" t="s">
        <v>808</v>
      </c>
      <c r="W1326" s="309" t="s">
        <v>808</v>
      </c>
      <c r="X1326" s="309" t="s">
        <v>808</v>
      </c>
      <c r="Y1326" s="309" t="s">
        <v>808</v>
      </c>
      <c r="Z1326" s="309" t="s">
        <v>808</v>
      </c>
      <c r="AA1326" s="277"/>
      <c r="AB1326" s="277"/>
      <c r="AC1326" s="277"/>
      <c r="AD1326" s="277"/>
      <c r="AE1326" s="277"/>
      <c r="AF1326" s="277"/>
      <c r="AG1326" s="309" t="s">
        <v>808</v>
      </c>
      <c r="AH1326" s="309" t="s">
        <v>808</v>
      </c>
      <c r="AI1326" s="309" t="s">
        <v>808</v>
      </c>
      <c r="AJ1326" s="309" t="s">
        <v>808</v>
      </c>
      <c r="AK1326" s="309" t="s">
        <v>808</v>
      </c>
      <c r="AL1326" s="309" t="s">
        <v>808</v>
      </c>
      <c r="AM1326" s="309" t="s">
        <v>808</v>
      </c>
      <c r="AN1326" s="309" t="s">
        <v>808</v>
      </c>
      <c r="AO1326" s="309" t="s">
        <v>808</v>
      </c>
      <c r="AP1326" s="309" t="s">
        <v>808</v>
      </c>
      <c r="AQ1326" s="309" t="s">
        <v>808</v>
      </c>
      <c r="AR1326" s="309" t="s">
        <v>808</v>
      </c>
      <c r="AS1326" s="309" t="s">
        <v>808</v>
      </c>
      <c r="AT1326" s="309" t="s">
        <v>808</v>
      </c>
      <c r="AU1326" s="309" t="s">
        <v>808</v>
      </c>
      <c r="AV1326" s="277"/>
      <c r="AW1326" s="277"/>
      <c r="AX1326" s="277"/>
      <c r="AY1326" s="277"/>
      <c r="AZ1326" s="277"/>
      <c r="BA1326" s="277"/>
      <c r="BB1326" s="309" t="s">
        <v>808</v>
      </c>
      <c r="BC1326" s="309" t="s">
        <v>808</v>
      </c>
      <c r="BD1326" s="309" t="s">
        <v>808</v>
      </c>
      <c r="BE1326" s="309" t="s">
        <v>808</v>
      </c>
      <c r="BF1326" s="309" t="s">
        <v>808</v>
      </c>
      <c r="BG1326" s="309" t="s">
        <v>808</v>
      </c>
      <c r="BH1326" s="309" t="s">
        <v>808</v>
      </c>
      <c r="BI1326" s="309" t="s">
        <v>808</v>
      </c>
      <c r="BJ1326" s="309" t="s">
        <v>808</v>
      </c>
      <c r="BK1326" s="309" t="s">
        <v>808</v>
      </c>
      <c r="BL1326" s="309" t="s">
        <v>808</v>
      </c>
      <c r="BM1326" s="309" t="s">
        <v>808</v>
      </c>
      <c r="BN1326" s="309" t="s">
        <v>808</v>
      </c>
      <c r="BO1326" s="309" t="s">
        <v>808</v>
      </c>
      <c r="BP1326" s="309" t="s">
        <v>808</v>
      </c>
      <c r="BQ1326" s="277"/>
      <c r="BR1326" s="277"/>
      <c r="BS1326" s="277"/>
      <c r="BT1326" s="277"/>
      <c r="BU1326" s="277"/>
      <c r="BV1326" s="277"/>
      <c r="BW1326" s="309" t="s">
        <v>808</v>
      </c>
      <c r="BX1326" s="309" t="s">
        <v>808</v>
      </c>
      <c r="BY1326" s="309" t="s">
        <v>808</v>
      </c>
      <c r="BZ1326" s="309" t="s">
        <v>808</v>
      </c>
      <c r="CA1326" s="309" t="s">
        <v>808</v>
      </c>
      <c r="CB1326" s="309" t="s">
        <v>808</v>
      </c>
      <c r="CC1326" s="309" t="s">
        <v>808</v>
      </c>
      <c r="CD1326" s="309" t="s">
        <v>808</v>
      </c>
      <c r="CE1326" s="309" t="s">
        <v>808</v>
      </c>
      <c r="CF1326" s="309" t="s">
        <v>808</v>
      </c>
      <c r="CG1326" s="309" t="s">
        <v>808</v>
      </c>
      <c r="CH1326" s="309" t="s">
        <v>808</v>
      </c>
      <c r="CI1326" s="309" t="s">
        <v>808</v>
      </c>
      <c r="CJ1326" s="309" t="s">
        <v>808</v>
      </c>
      <c r="CK1326" s="309" t="s">
        <v>808</v>
      </c>
      <c r="CL1326" s="277"/>
      <c r="CM1326" s="277"/>
      <c r="CN1326" s="277"/>
      <c r="CO1326" s="277"/>
      <c r="CP1326" s="277"/>
      <c r="CQ1326" s="277"/>
      <c r="CR1326" s="309" t="s">
        <v>808</v>
      </c>
      <c r="CS1326" s="309" t="s">
        <v>808</v>
      </c>
      <c r="CT1326" s="309" t="s">
        <v>808</v>
      </c>
      <c r="CU1326" s="309" t="s">
        <v>808</v>
      </c>
      <c r="CV1326" s="309" t="s">
        <v>808</v>
      </c>
      <c r="CW1326" s="309" t="s">
        <v>808</v>
      </c>
      <c r="CX1326" s="309" t="s">
        <v>808</v>
      </c>
      <c r="CY1326" s="309" t="s">
        <v>808</v>
      </c>
      <c r="CZ1326" s="309" t="s">
        <v>808</v>
      </c>
      <c r="DA1326" s="309" t="s">
        <v>808</v>
      </c>
      <c r="DB1326" s="309" t="s">
        <v>808</v>
      </c>
      <c r="DC1326" s="309" t="s">
        <v>808</v>
      </c>
      <c r="DD1326" s="309" t="s">
        <v>808</v>
      </c>
      <c r="DE1326" s="309" t="s">
        <v>808</v>
      </c>
      <c r="DF1326" s="309" t="s">
        <v>808</v>
      </c>
      <c r="DG1326" s="277"/>
      <c r="DH1326" s="277"/>
      <c r="DI1326" s="277"/>
      <c r="DJ1326" s="277"/>
      <c r="DK1326" s="277"/>
      <c r="DL1326" s="277"/>
      <c r="DM1326" s="309" t="s">
        <v>808</v>
      </c>
      <c r="DN1326" s="309" t="s">
        <v>808</v>
      </c>
      <c r="DO1326" s="309" t="s">
        <v>808</v>
      </c>
      <c r="DP1326" s="309" t="s">
        <v>808</v>
      </c>
      <c r="DQ1326" s="309" t="s">
        <v>808</v>
      </c>
      <c r="DR1326" s="309" t="s">
        <v>808</v>
      </c>
      <c r="DS1326" s="309" t="s">
        <v>808</v>
      </c>
      <c r="DT1326" s="309" t="s">
        <v>808</v>
      </c>
      <c r="DU1326" s="309" t="s">
        <v>808</v>
      </c>
      <c r="DV1326" s="309" t="s">
        <v>808</v>
      </c>
      <c r="DW1326" s="309" t="s">
        <v>808</v>
      </c>
      <c r="DX1326" s="309" t="s">
        <v>808</v>
      </c>
      <c r="DY1326" s="309" t="s">
        <v>808</v>
      </c>
      <c r="DZ1326" s="309" t="s">
        <v>808</v>
      </c>
      <c r="EA1326" s="309" t="s">
        <v>808</v>
      </c>
      <c r="EB1326" s="277"/>
      <c r="EC1326" s="277"/>
      <c r="ED1326" s="277"/>
      <c r="EE1326" s="277"/>
      <c r="EF1326" s="277"/>
      <c r="EG1326" s="277"/>
      <c r="EH1326" s="309" t="s">
        <v>808</v>
      </c>
      <c r="EI1326" s="309" t="s">
        <v>808</v>
      </c>
      <c r="EJ1326" s="309" t="s">
        <v>808</v>
      </c>
      <c r="EK1326" s="309" t="s">
        <v>808</v>
      </c>
      <c r="EL1326" s="309" t="s">
        <v>808</v>
      </c>
      <c r="EM1326" s="309" t="s">
        <v>808</v>
      </c>
      <c r="EN1326" s="309" t="s">
        <v>808</v>
      </c>
      <c r="EO1326" s="309" t="s">
        <v>808</v>
      </c>
      <c r="EP1326" s="309" t="s">
        <v>808</v>
      </c>
      <c r="EQ1326" s="309" t="s">
        <v>808</v>
      </c>
      <c r="ER1326" s="309" t="s">
        <v>808</v>
      </c>
      <c r="ES1326" s="309" t="s">
        <v>808</v>
      </c>
      <c r="ET1326" s="309" t="s">
        <v>808</v>
      </c>
      <c r="EU1326" s="309" t="s">
        <v>808</v>
      </c>
      <c r="EV1326" s="309" t="s">
        <v>808</v>
      </c>
      <c r="EW1326" s="277"/>
      <c r="EX1326" s="277"/>
      <c r="EY1326" s="277"/>
      <c r="EZ1326" s="277"/>
      <c r="FA1326" s="277"/>
      <c r="FB1326" s="277"/>
      <c r="FC1326" s="309" t="s">
        <v>808</v>
      </c>
      <c r="FD1326" s="309" t="s">
        <v>808</v>
      </c>
      <c r="FE1326" s="309" t="s">
        <v>808</v>
      </c>
      <c r="FF1326" s="309" t="s">
        <v>808</v>
      </c>
      <c r="FG1326" s="309" t="s">
        <v>808</v>
      </c>
      <c r="FH1326" s="309" t="s">
        <v>808</v>
      </c>
      <c r="FI1326" s="309" t="s">
        <v>808</v>
      </c>
      <c r="FJ1326" s="309" t="s">
        <v>808</v>
      </c>
      <c r="FK1326" s="309" t="s">
        <v>808</v>
      </c>
      <c r="FL1326" s="309" t="s">
        <v>808</v>
      </c>
      <c r="FM1326" s="309" t="s">
        <v>808</v>
      </c>
      <c r="FN1326" s="309" t="s">
        <v>808</v>
      </c>
      <c r="FO1326" s="309" t="s">
        <v>808</v>
      </c>
      <c r="FP1326" s="309" t="s">
        <v>808</v>
      </c>
      <c r="FQ1326" s="309" t="s">
        <v>808</v>
      </c>
      <c r="FR1326" s="277"/>
      <c r="FS1326" s="277"/>
      <c r="FT1326" s="277"/>
      <c r="FU1326" s="277"/>
      <c r="FV1326" s="277"/>
      <c r="FW1326" s="277"/>
      <c r="FX1326" s="309" t="s">
        <v>808</v>
      </c>
      <c r="FY1326" s="309" t="s">
        <v>808</v>
      </c>
      <c r="FZ1326" s="309" t="s">
        <v>808</v>
      </c>
      <c r="GA1326" s="309" t="s">
        <v>808</v>
      </c>
      <c r="GB1326" s="309" t="s">
        <v>808</v>
      </c>
      <c r="GC1326" s="309" t="s">
        <v>808</v>
      </c>
      <c r="GD1326" s="309" t="s">
        <v>808</v>
      </c>
      <c r="GE1326" s="309" t="s">
        <v>808</v>
      </c>
      <c r="GF1326" s="309" t="s">
        <v>808</v>
      </c>
      <c r="GG1326" s="309" t="s">
        <v>808</v>
      </c>
      <c r="GH1326" s="309" t="s">
        <v>808</v>
      </c>
      <c r="GI1326" s="309" t="s">
        <v>808</v>
      </c>
      <c r="GJ1326" s="309" t="s">
        <v>808</v>
      </c>
      <c r="GK1326" s="309" t="s">
        <v>808</v>
      </c>
      <c r="GL1326" s="309" t="s">
        <v>808</v>
      </c>
      <c r="GM1326" s="277"/>
      <c r="GN1326" s="277"/>
      <c r="GO1326" s="277"/>
      <c r="GP1326" s="277"/>
      <c r="GQ1326" s="277"/>
      <c r="GR1326" s="277"/>
      <c r="GS1326" s="309" t="s">
        <v>808</v>
      </c>
      <c r="GT1326" s="309" t="s">
        <v>808</v>
      </c>
      <c r="GU1326" s="309" t="s">
        <v>808</v>
      </c>
      <c r="GV1326" s="309" t="s">
        <v>808</v>
      </c>
      <c r="GW1326" s="309" t="s">
        <v>808</v>
      </c>
      <c r="GX1326" s="309" t="s">
        <v>808</v>
      </c>
      <c r="GY1326" s="309" t="s">
        <v>808</v>
      </c>
      <c r="GZ1326" s="309" t="s">
        <v>808</v>
      </c>
      <c r="HA1326" s="309" t="s">
        <v>808</v>
      </c>
      <c r="HB1326" s="309" t="s">
        <v>808</v>
      </c>
      <c r="HC1326" s="309" t="s">
        <v>808</v>
      </c>
      <c r="HD1326" s="309" t="s">
        <v>808</v>
      </c>
      <c r="HE1326" s="309" t="s">
        <v>808</v>
      </c>
      <c r="HF1326" s="309" t="s">
        <v>808</v>
      </c>
      <c r="HG1326" s="309" t="s">
        <v>808</v>
      </c>
      <c r="HH1326" s="277"/>
      <c r="HI1326" s="277"/>
      <c r="HJ1326" s="277"/>
      <c r="HK1326" s="277"/>
      <c r="HL1326" s="277"/>
      <c r="HM1326" s="277"/>
      <c r="HN1326" s="309" t="s">
        <v>808</v>
      </c>
      <c r="HO1326" s="309" t="s">
        <v>808</v>
      </c>
      <c r="HP1326" s="309" t="s">
        <v>808</v>
      </c>
      <c r="HQ1326" s="309" t="s">
        <v>808</v>
      </c>
      <c r="HR1326" s="309" t="s">
        <v>808</v>
      </c>
      <c r="HS1326" s="309" t="s">
        <v>808</v>
      </c>
      <c r="HT1326" s="309" t="s">
        <v>808</v>
      </c>
      <c r="HU1326" s="309" t="s">
        <v>808</v>
      </c>
      <c r="HV1326" s="309" t="s">
        <v>808</v>
      </c>
      <c r="HW1326" s="309" t="s">
        <v>808</v>
      </c>
      <c r="HX1326" s="309" t="s">
        <v>808</v>
      </c>
      <c r="HY1326" s="309" t="s">
        <v>808</v>
      </c>
      <c r="HZ1326" s="309" t="s">
        <v>808</v>
      </c>
      <c r="IA1326" s="309" t="s">
        <v>808</v>
      </c>
      <c r="IB1326" s="309" t="s">
        <v>808</v>
      </c>
      <c r="IC1326" s="277"/>
      <c r="ID1326" s="277"/>
      <c r="IE1326" s="277"/>
      <c r="IF1326" s="277"/>
      <c r="IG1326" s="277"/>
      <c r="IH1326" s="277"/>
      <c r="II1326" s="309" t="s">
        <v>808</v>
      </c>
      <c r="IJ1326" s="309" t="s">
        <v>808</v>
      </c>
      <c r="IK1326" s="309" t="s">
        <v>808</v>
      </c>
      <c r="IL1326" s="309" t="s">
        <v>808</v>
      </c>
      <c r="IM1326" s="309" t="s">
        <v>808</v>
      </c>
      <c r="IN1326" s="309" t="s">
        <v>808</v>
      </c>
      <c r="IO1326" s="309" t="s">
        <v>808</v>
      </c>
      <c r="IP1326" s="309" t="s">
        <v>808</v>
      </c>
      <c r="IQ1326" s="309" t="s">
        <v>808</v>
      </c>
      <c r="IR1326" s="309" t="s">
        <v>808</v>
      </c>
      <c r="IS1326" s="309" t="s">
        <v>808</v>
      </c>
      <c r="IT1326" s="309" t="s">
        <v>808</v>
      </c>
      <c r="IU1326" s="309" t="s">
        <v>808</v>
      </c>
      <c r="IV1326" s="309" t="s">
        <v>808</v>
      </c>
      <c r="IW1326" s="309" t="s">
        <v>808</v>
      </c>
      <c r="IX1326" s="277"/>
      <c r="IY1326" s="277"/>
      <c r="IZ1326" s="277"/>
      <c r="JA1326" s="277"/>
      <c r="JB1326" s="277"/>
      <c r="JC1326" s="277"/>
      <c r="JD1326" s="309" t="s">
        <v>808</v>
      </c>
      <c r="JE1326" s="309" t="s">
        <v>808</v>
      </c>
      <c r="JF1326" s="309" t="s">
        <v>808</v>
      </c>
      <c r="JG1326" s="309" t="s">
        <v>808</v>
      </c>
      <c r="JH1326" s="309" t="s">
        <v>808</v>
      </c>
      <c r="JI1326" s="309" t="s">
        <v>808</v>
      </c>
      <c r="JJ1326" s="309" t="s">
        <v>808</v>
      </c>
      <c r="JK1326" s="309" t="s">
        <v>808</v>
      </c>
      <c r="JL1326" s="309" t="s">
        <v>808</v>
      </c>
      <c r="JM1326" s="309" t="s">
        <v>808</v>
      </c>
      <c r="JN1326" s="309" t="s">
        <v>808</v>
      </c>
      <c r="JO1326" s="309" t="s">
        <v>808</v>
      </c>
      <c r="JP1326" s="309" t="s">
        <v>808</v>
      </c>
      <c r="JQ1326" s="309" t="s">
        <v>808</v>
      </c>
      <c r="JR1326" s="309" t="s">
        <v>808</v>
      </c>
      <c r="JS1326" s="277"/>
      <c r="JT1326" s="277"/>
      <c r="JU1326" s="277"/>
      <c r="JV1326" s="277"/>
      <c r="JW1326" s="277"/>
      <c r="JX1326" s="277"/>
      <c r="JY1326" s="309" t="s">
        <v>808</v>
      </c>
      <c r="JZ1326" s="309" t="s">
        <v>808</v>
      </c>
      <c r="KA1326" s="309" t="s">
        <v>808</v>
      </c>
      <c r="KB1326" s="309" t="s">
        <v>808</v>
      </c>
      <c r="KC1326" s="309" t="s">
        <v>808</v>
      </c>
      <c r="KD1326" s="309" t="s">
        <v>808</v>
      </c>
      <c r="KE1326" s="309" t="s">
        <v>808</v>
      </c>
      <c r="KF1326" s="309" t="s">
        <v>808</v>
      </c>
      <c r="KG1326" s="309" t="s">
        <v>808</v>
      </c>
      <c r="KH1326" s="309" t="s">
        <v>808</v>
      </c>
      <c r="KI1326" s="309" t="s">
        <v>808</v>
      </c>
      <c r="KJ1326" s="309" t="s">
        <v>808</v>
      </c>
      <c r="KK1326" s="309" t="s">
        <v>808</v>
      </c>
      <c r="KL1326" s="309" t="s">
        <v>808</v>
      </c>
      <c r="KM1326" s="309" t="s">
        <v>808</v>
      </c>
      <c r="KN1326" s="277"/>
      <c r="KO1326" s="277"/>
      <c r="KP1326" s="277"/>
      <c r="KQ1326" s="277"/>
      <c r="KR1326" s="277"/>
      <c r="KS1326" s="277"/>
      <c r="KT1326" s="309" t="s">
        <v>808</v>
      </c>
      <c r="KU1326" s="309" t="s">
        <v>808</v>
      </c>
      <c r="KV1326" s="309" t="s">
        <v>808</v>
      </c>
      <c r="KW1326" s="309" t="s">
        <v>808</v>
      </c>
      <c r="KX1326" s="309" t="s">
        <v>808</v>
      </c>
      <c r="KY1326" s="309" t="s">
        <v>808</v>
      </c>
      <c r="KZ1326" s="309" t="s">
        <v>808</v>
      </c>
      <c r="LA1326" s="309" t="s">
        <v>808</v>
      </c>
      <c r="LB1326" s="309" t="s">
        <v>808</v>
      </c>
      <c r="LC1326" s="309" t="s">
        <v>808</v>
      </c>
      <c r="LD1326" s="309" t="s">
        <v>808</v>
      </c>
      <c r="LE1326" s="309" t="s">
        <v>808</v>
      </c>
      <c r="LF1326" s="309" t="s">
        <v>808</v>
      </c>
      <c r="LG1326" s="309" t="s">
        <v>808</v>
      </c>
      <c r="LH1326" s="309" t="s">
        <v>808</v>
      </c>
      <c r="LI1326" s="277"/>
      <c r="LJ1326" s="277"/>
      <c r="LK1326" s="277"/>
      <c r="LL1326" s="277"/>
      <c r="LM1326" s="277"/>
      <c r="LN1326" s="277"/>
      <c r="LO1326" s="309" t="s">
        <v>808</v>
      </c>
      <c r="LP1326" s="309" t="s">
        <v>808</v>
      </c>
      <c r="LQ1326" s="309" t="s">
        <v>808</v>
      </c>
      <c r="LR1326" s="309" t="s">
        <v>808</v>
      </c>
      <c r="LS1326" s="309" t="s">
        <v>808</v>
      </c>
      <c r="LT1326" s="309" t="s">
        <v>808</v>
      </c>
      <c r="LU1326" s="309" t="s">
        <v>808</v>
      </c>
      <c r="LV1326" s="309" t="s">
        <v>808</v>
      </c>
      <c r="LW1326" s="309" t="s">
        <v>808</v>
      </c>
      <c r="LX1326" s="309" t="s">
        <v>808</v>
      </c>
      <c r="LY1326" s="309" t="s">
        <v>808</v>
      </c>
      <c r="LZ1326" s="309" t="s">
        <v>808</v>
      </c>
      <c r="MA1326" s="309" t="s">
        <v>808</v>
      </c>
      <c r="MB1326" s="309" t="s">
        <v>808</v>
      </c>
      <c r="MC1326" s="309" t="s">
        <v>808</v>
      </c>
      <c r="MD1326" s="277"/>
      <c r="ME1326" s="277"/>
      <c r="MF1326" s="277"/>
      <c r="MG1326" s="277"/>
      <c r="MH1326" s="277"/>
      <c r="MI1326" s="277"/>
      <c r="MJ1326" s="309" t="s">
        <v>808</v>
      </c>
      <c r="MK1326" s="309" t="s">
        <v>808</v>
      </c>
      <c r="ML1326" s="309" t="s">
        <v>808</v>
      </c>
      <c r="MM1326" s="309" t="s">
        <v>808</v>
      </c>
      <c r="MN1326" s="309" t="s">
        <v>808</v>
      </c>
      <c r="MO1326" s="309" t="s">
        <v>808</v>
      </c>
      <c r="MP1326" s="309" t="s">
        <v>808</v>
      </c>
      <c r="MQ1326" s="309" t="s">
        <v>808</v>
      </c>
      <c r="MR1326" s="309" t="s">
        <v>808</v>
      </c>
      <c r="MS1326" s="309" t="s">
        <v>808</v>
      </c>
      <c r="MT1326" s="309" t="s">
        <v>808</v>
      </c>
      <c r="MU1326" s="309" t="s">
        <v>808</v>
      </c>
      <c r="MV1326" s="309" t="s">
        <v>808</v>
      </c>
      <c r="MW1326" s="309" t="s">
        <v>808</v>
      </c>
      <c r="MX1326" s="309" t="s">
        <v>808</v>
      </c>
      <c r="MY1326" s="277"/>
      <c r="MZ1326" s="277"/>
      <c r="NA1326" s="277"/>
      <c r="NB1326" s="277"/>
      <c r="NC1326" s="277"/>
      <c r="ND1326" s="277"/>
      <c r="NE1326" s="309" t="s">
        <v>808</v>
      </c>
      <c r="NF1326" s="309" t="s">
        <v>808</v>
      </c>
      <c r="NG1326" s="309" t="s">
        <v>808</v>
      </c>
      <c r="NH1326" s="309" t="s">
        <v>808</v>
      </c>
      <c r="NI1326" s="309" t="s">
        <v>808</v>
      </c>
      <c r="NJ1326" s="309" t="s">
        <v>808</v>
      </c>
      <c r="NK1326" s="309" t="s">
        <v>808</v>
      </c>
      <c r="NL1326" s="309" t="s">
        <v>808</v>
      </c>
      <c r="NM1326" s="309" t="s">
        <v>808</v>
      </c>
      <c r="NN1326" s="309" t="s">
        <v>808</v>
      </c>
      <c r="NO1326" s="309" t="s">
        <v>808</v>
      </c>
      <c r="NP1326" s="309" t="s">
        <v>808</v>
      </c>
      <c r="NQ1326" s="309" t="s">
        <v>808</v>
      </c>
      <c r="NR1326" s="309" t="s">
        <v>808</v>
      </c>
      <c r="NS1326" s="309" t="s">
        <v>808</v>
      </c>
      <c r="NT1326" s="277"/>
      <c r="NU1326" s="277"/>
      <c r="NV1326" s="277"/>
      <c r="NW1326" s="277"/>
      <c r="NX1326" s="277"/>
      <c r="NY1326" s="277"/>
      <c r="NZ1326" s="309" t="s">
        <v>808</v>
      </c>
      <c r="OA1326" s="309" t="s">
        <v>808</v>
      </c>
      <c r="OB1326" s="309" t="s">
        <v>808</v>
      </c>
      <c r="OC1326" s="309" t="s">
        <v>808</v>
      </c>
      <c r="OD1326" s="309" t="s">
        <v>808</v>
      </c>
      <c r="OE1326" s="309" t="s">
        <v>808</v>
      </c>
      <c r="OF1326" s="309" t="s">
        <v>808</v>
      </c>
      <c r="OG1326" s="309" t="s">
        <v>808</v>
      </c>
      <c r="OH1326" s="309" t="s">
        <v>808</v>
      </c>
      <c r="OI1326" s="309" t="s">
        <v>808</v>
      </c>
      <c r="OJ1326" s="309" t="s">
        <v>808</v>
      </c>
      <c r="OK1326" s="309" t="s">
        <v>808</v>
      </c>
      <c r="OL1326" s="309" t="s">
        <v>808</v>
      </c>
      <c r="OM1326" s="309" t="s">
        <v>808</v>
      </c>
      <c r="ON1326" s="309" t="s">
        <v>808</v>
      </c>
      <c r="OO1326" s="277"/>
      <c r="OP1326" s="277"/>
      <c r="OQ1326" s="277"/>
      <c r="OR1326" s="277"/>
      <c r="OS1326" s="277"/>
      <c r="OT1326" s="277"/>
      <c r="OU1326" s="309" t="s">
        <v>808</v>
      </c>
      <c r="OV1326" s="309" t="s">
        <v>808</v>
      </c>
      <c r="OW1326" s="309" t="s">
        <v>808</v>
      </c>
      <c r="OX1326" s="309" t="s">
        <v>808</v>
      </c>
      <c r="OY1326" s="309" t="s">
        <v>808</v>
      </c>
      <c r="OZ1326" s="309" t="s">
        <v>808</v>
      </c>
      <c r="PA1326" s="309" t="s">
        <v>808</v>
      </c>
      <c r="PB1326" s="309" t="s">
        <v>808</v>
      </c>
      <c r="PC1326" s="309" t="s">
        <v>808</v>
      </c>
      <c r="PD1326" s="309" t="s">
        <v>808</v>
      </c>
      <c r="PE1326" s="309" t="s">
        <v>808</v>
      </c>
      <c r="PF1326" s="309" t="s">
        <v>808</v>
      </c>
      <c r="PG1326" s="309" t="s">
        <v>808</v>
      </c>
      <c r="PH1326" s="309" t="s">
        <v>808</v>
      </c>
      <c r="PI1326" s="309" t="s">
        <v>808</v>
      </c>
      <c r="PJ1326" s="277"/>
      <c r="PK1326" s="277"/>
      <c r="PL1326" s="277"/>
      <c r="PM1326" s="277"/>
      <c r="PN1326" s="277"/>
      <c r="PO1326" s="277"/>
      <c r="PP1326" s="309" t="s">
        <v>808</v>
      </c>
      <c r="PQ1326" s="309" t="s">
        <v>808</v>
      </c>
      <c r="PR1326" s="309" t="s">
        <v>808</v>
      </c>
      <c r="PS1326" s="309" t="s">
        <v>808</v>
      </c>
      <c r="PT1326" s="309" t="s">
        <v>808</v>
      </c>
      <c r="PU1326" s="309" t="s">
        <v>808</v>
      </c>
      <c r="PV1326" s="309" t="s">
        <v>808</v>
      </c>
      <c r="PW1326" s="309" t="s">
        <v>808</v>
      </c>
      <c r="PX1326" s="309" t="s">
        <v>808</v>
      </c>
      <c r="PY1326" s="309" t="s">
        <v>808</v>
      </c>
      <c r="PZ1326" s="309" t="s">
        <v>808</v>
      </c>
      <c r="QA1326" s="309" t="s">
        <v>808</v>
      </c>
      <c r="QB1326" s="309" t="s">
        <v>808</v>
      </c>
      <c r="QC1326" s="309" t="s">
        <v>808</v>
      </c>
      <c r="QD1326" s="309" t="s">
        <v>808</v>
      </c>
      <c r="QE1326" s="277"/>
      <c r="QF1326" s="277"/>
      <c r="QG1326" s="277"/>
      <c r="QH1326" s="277"/>
      <c r="QI1326" s="277"/>
      <c r="QJ1326" s="277"/>
      <c r="QK1326" s="309" t="s">
        <v>808</v>
      </c>
      <c r="QL1326" s="309" t="s">
        <v>808</v>
      </c>
      <c r="QM1326" s="309" t="s">
        <v>808</v>
      </c>
      <c r="QN1326" s="309" t="s">
        <v>808</v>
      </c>
      <c r="QO1326" s="309" t="s">
        <v>808</v>
      </c>
      <c r="QP1326" s="309" t="s">
        <v>808</v>
      </c>
      <c r="QQ1326" s="309" t="s">
        <v>808</v>
      </c>
      <c r="QR1326" s="309" t="s">
        <v>808</v>
      </c>
      <c r="QS1326" s="309" t="s">
        <v>808</v>
      </c>
      <c r="QT1326" s="309" t="s">
        <v>808</v>
      </c>
      <c r="QU1326" s="309" t="s">
        <v>808</v>
      </c>
      <c r="QV1326" s="309" t="s">
        <v>808</v>
      </c>
      <c r="QW1326" s="309" t="s">
        <v>808</v>
      </c>
      <c r="QX1326" s="309" t="s">
        <v>808</v>
      </c>
      <c r="QY1326" s="309" t="s">
        <v>808</v>
      </c>
      <c r="QZ1326" s="277"/>
      <c r="RA1326" s="277"/>
      <c r="RB1326" s="277"/>
      <c r="RC1326" s="277"/>
      <c r="RD1326" s="277"/>
      <c r="RE1326" s="277"/>
      <c r="RF1326" s="309" t="s">
        <v>808</v>
      </c>
      <c r="RG1326" s="309" t="s">
        <v>808</v>
      </c>
      <c r="RH1326" s="309" t="s">
        <v>808</v>
      </c>
      <c r="RI1326" s="309" t="s">
        <v>808</v>
      </c>
      <c r="RJ1326" s="309" t="s">
        <v>808</v>
      </c>
      <c r="RK1326" s="309" t="s">
        <v>808</v>
      </c>
      <c r="RL1326" s="309" t="s">
        <v>808</v>
      </c>
      <c r="RM1326" s="309" t="s">
        <v>808</v>
      </c>
      <c r="RN1326" s="309" t="s">
        <v>808</v>
      </c>
      <c r="RO1326" s="309" t="s">
        <v>808</v>
      </c>
      <c r="RP1326" s="309" t="s">
        <v>808</v>
      </c>
      <c r="RQ1326" s="309" t="s">
        <v>808</v>
      </c>
      <c r="RR1326" s="309" t="s">
        <v>808</v>
      </c>
      <c r="RS1326" s="309" t="s">
        <v>808</v>
      </c>
      <c r="RT1326" s="309" t="s">
        <v>808</v>
      </c>
      <c r="RU1326" s="277"/>
      <c r="RV1326" s="277"/>
      <c r="RW1326" s="277"/>
      <c r="RX1326" s="277"/>
      <c r="RY1326" s="277"/>
      <c r="RZ1326" s="277"/>
      <c r="SA1326" s="309" t="s">
        <v>808</v>
      </c>
      <c r="SB1326" s="309" t="s">
        <v>808</v>
      </c>
      <c r="SC1326" s="309" t="s">
        <v>808</v>
      </c>
      <c r="SD1326" s="309" t="s">
        <v>808</v>
      </c>
      <c r="SE1326" s="309" t="s">
        <v>808</v>
      </c>
      <c r="SF1326" s="309" t="s">
        <v>808</v>
      </c>
      <c r="SG1326" s="309" t="s">
        <v>808</v>
      </c>
      <c r="SH1326" s="309" t="s">
        <v>808</v>
      </c>
      <c r="SI1326" s="309" t="s">
        <v>808</v>
      </c>
      <c r="SJ1326" s="309" t="s">
        <v>808</v>
      </c>
      <c r="SK1326" s="309" t="s">
        <v>808</v>
      </c>
      <c r="SL1326" s="309" t="s">
        <v>808</v>
      </c>
      <c r="SM1326" s="309" t="s">
        <v>808</v>
      </c>
      <c r="SN1326" s="309" t="s">
        <v>808</v>
      </c>
      <c r="SO1326" s="309" t="s">
        <v>808</v>
      </c>
      <c r="SP1326" s="277"/>
      <c r="SQ1326" s="277"/>
      <c r="SR1326" s="277"/>
      <c r="SS1326" s="277"/>
      <c r="ST1326" s="277"/>
      <c r="SU1326" s="277"/>
      <c r="SV1326" s="309" t="s">
        <v>808</v>
      </c>
      <c r="SW1326" s="309" t="s">
        <v>808</v>
      </c>
      <c r="SX1326" s="309" t="s">
        <v>808</v>
      </c>
      <c r="SY1326" s="309" t="s">
        <v>808</v>
      </c>
      <c r="SZ1326" s="309" t="s">
        <v>808</v>
      </c>
      <c r="TA1326" s="309" t="s">
        <v>808</v>
      </c>
      <c r="TB1326" s="309" t="s">
        <v>808</v>
      </c>
      <c r="TC1326" s="309" t="s">
        <v>808</v>
      </c>
      <c r="TD1326" s="309" t="s">
        <v>808</v>
      </c>
      <c r="TE1326" s="309" t="s">
        <v>808</v>
      </c>
      <c r="TF1326" s="309" t="s">
        <v>808</v>
      </c>
      <c r="TG1326" s="309" t="s">
        <v>808</v>
      </c>
      <c r="TH1326" s="309" t="s">
        <v>808</v>
      </c>
      <c r="TI1326" s="309" t="s">
        <v>808</v>
      </c>
      <c r="TJ1326" s="309" t="s">
        <v>808</v>
      </c>
      <c r="TK1326" s="277"/>
      <c r="TL1326" s="277"/>
      <c r="TM1326" s="277"/>
      <c r="TN1326" s="277"/>
      <c r="TO1326" s="277"/>
      <c r="TP1326" s="277"/>
      <c r="TQ1326" s="309" t="s">
        <v>808</v>
      </c>
      <c r="TR1326" s="309" t="s">
        <v>808</v>
      </c>
      <c r="TS1326" s="309" t="s">
        <v>808</v>
      </c>
      <c r="TT1326" s="309" t="s">
        <v>808</v>
      </c>
      <c r="TU1326" s="309" t="s">
        <v>808</v>
      </c>
      <c r="TV1326" s="309" t="s">
        <v>808</v>
      </c>
      <c r="TW1326" s="309" t="s">
        <v>808</v>
      </c>
      <c r="TX1326" s="309" t="s">
        <v>808</v>
      </c>
      <c r="TY1326" s="309" t="s">
        <v>808</v>
      </c>
      <c r="TZ1326" s="309" t="s">
        <v>808</v>
      </c>
      <c r="UA1326" s="309" t="s">
        <v>808</v>
      </c>
      <c r="UB1326" s="309" t="s">
        <v>808</v>
      </c>
      <c r="UC1326" s="309" t="s">
        <v>808</v>
      </c>
      <c r="UD1326" s="309" t="s">
        <v>808</v>
      </c>
      <c r="UE1326" s="309" t="s">
        <v>808</v>
      </c>
      <c r="UF1326" s="277"/>
      <c r="UG1326" s="277"/>
      <c r="UH1326" s="277"/>
      <c r="UI1326" s="277"/>
      <c r="UJ1326" s="277"/>
      <c r="UK1326" s="277"/>
      <c r="UL1326" s="309" t="s">
        <v>808</v>
      </c>
      <c r="UM1326" s="309" t="s">
        <v>808</v>
      </c>
      <c r="UN1326" s="309" t="s">
        <v>808</v>
      </c>
      <c r="UO1326" s="309" t="s">
        <v>808</v>
      </c>
      <c r="UP1326" s="309" t="s">
        <v>808</v>
      </c>
      <c r="UQ1326" s="309" t="s">
        <v>808</v>
      </c>
      <c r="UR1326" s="309" t="s">
        <v>808</v>
      </c>
      <c r="US1326" s="309" t="s">
        <v>808</v>
      </c>
      <c r="UT1326" s="309" t="s">
        <v>808</v>
      </c>
      <c r="UU1326" s="309" t="s">
        <v>808</v>
      </c>
      <c r="UV1326" s="309" t="s">
        <v>808</v>
      </c>
      <c r="UW1326" s="309" t="s">
        <v>808</v>
      </c>
      <c r="UX1326" s="309" t="s">
        <v>808</v>
      </c>
      <c r="UY1326" s="309" t="s">
        <v>808</v>
      </c>
      <c r="UZ1326" s="309" t="s">
        <v>808</v>
      </c>
      <c r="VA1326" s="277"/>
      <c r="VB1326" s="277"/>
      <c r="VC1326" s="277"/>
      <c r="VD1326" s="277"/>
      <c r="VE1326" s="277"/>
      <c r="VF1326" s="277"/>
      <c r="VG1326" s="309" t="s">
        <v>808</v>
      </c>
      <c r="VH1326" s="309" t="s">
        <v>808</v>
      </c>
      <c r="VI1326" s="309" t="s">
        <v>808</v>
      </c>
      <c r="VJ1326" s="309" t="s">
        <v>808</v>
      </c>
      <c r="VK1326" s="309" t="s">
        <v>808</v>
      </c>
      <c r="VL1326" s="309" t="s">
        <v>808</v>
      </c>
      <c r="VM1326" s="309" t="s">
        <v>808</v>
      </c>
      <c r="VN1326" s="309" t="s">
        <v>808</v>
      </c>
      <c r="VO1326" s="309" t="s">
        <v>808</v>
      </c>
      <c r="VP1326" s="309" t="s">
        <v>808</v>
      </c>
      <c r="VQ1326" s="309" t="s">
        <v>808</v>
      </c>
      <c r="VR1326" s="309" t="s">
        <v>808</v>
      </c>
      <c r="VS1326" s="309" t="s">
        <v>808</v>
      </c>
      <c r="VT1326" s="309" t="s">
        <v>808</v>
      </c>
      <c r="VU1326" s="309" t="s">
        <v>808</v>
      </c>
      <c r="VV1326" s="277"/>
      <c r="VW1326" s="277"/>
      <c r="VX1326" s="277"/>
      <c r="VY1326" s="277"/>
      <c r="VZ1326" s="277"/>
      <c r="WA1326" s="277"/>
      <c r="WB1326" s="309" t="s">
        <v>808</v>
      </c>
      <c r="WC1326" s="309" t="s">
        <v>808</v>
      </c>
      <c r="WD1326" s="309" t="s">
        <v>808</v>
      </c>
      <c r="WE1326" s="309" t="s">
        <v>808</v>
      </c>
      <c r="WF1326" s="309" t="s">
        <v>808</v>
      </c>
      <c r="WG1326" s="309" t="s">
        <v>808</v>
      </c>
      <c r="WH1326" s="309" t="s">
        <v>808</v>
      </c>
      <c r="WI1326" s="309" t="s">
        <v>808</v>
      </c>
      <c r="WJ1326" s="309" t="s">
        <v>808</v>
      </c>
      <c r="WK1326" s="309" t="s">
        <v>808</v>
      </c>
      <c r="WL1326" s="309" t="s">
        <v>808</v>
      </c>
      <c r="WM1326" s="309" t="s">
        <v>808</v>
      </c>
      <c r="WN1326" s="309" t="s">
        <v>808</v>
      </c>
      <c r="WO1326" s="309" t="s">
        <v>808</v>
      </c>
      <c r="WP1326" s="309" t="s">
        <v>808</v>
      </c>
      <c r="WQ1326" s="277"/>
      <c r="WR1326" s="277"/>
      <c r="WS1326" s="277"/>
      <c r="WT1326" s="277"/>
      <c r="WU1326" s="277"/>
      <c r="WV1326" s="277"/>
      <c r="WW1326" s="309" t="s">
        <v>808</v>
      </c>
      <c r="WX1326" s="309" t="s">
        <v>808</v>
      </c>
      <c r="WY1326" s="309" t="s">
        <v>808</v>
      </c>
      <c r="WZ1326" s="309" t="s">
        <v>808</v>
      </c>
      <c r="XA1326" s="309" t="s">
        <v>808</v>
      </c>
      <c r="XB1326" s="309" t="s">
        <v>808</v>
      </c>
      <c r="XC1326" s="309" t="s">
        <v>808</v>
      </c>
      <c r="XD1326" s="309" t="s">
        <v>808</v>
      </c>
      <c r="XE1326" s="309" t="s">
        <v>808</v>
      </c>
      <c r="XF1326" s="309" t="s">
        <v>808</v>
      </c>
      <c r="XG1326" s="309" t="s">
        <v>808</v>
      </c>
      <c r="XH1326" s="309" t="s">
        <v>808</v>
      </c>
      <c r="XI1326" s="309" t="s">
        <v>808</v>
      </c>
      <c r="XJ1326" s="309" t="s">
        <v>808</v>
      </c>
      <c r="XK1326" s="309" t="s">
        <v>808</v>
      </c>
      <c r="XL1326" s="277"/>
      <c r="XM1326" s="277"/>
      <c r="XN1326" s="277"/>
      <c r="XO1326" s="277"/>
      <c r="XP1326" s="277"/>
      <c r="XQ1326" s="277"/>
      <c r="XR1326" s="309" t="s">
        <v>808</v>
      </c>
      <c r="XS1326" s="309" t="s">
        <v>808</v>
      </c>
      <c r="XT1326" s="309" t="s">
        <v>808</v>
      </c>
      <c r="XU1326" s="309" t="s">
        <v>808</v>
      </c>
      <c r="XV1326" s="309" t="s">
        <v>808</v>
      </c>
      <c r="XW1326" s="309" t="s">
        <v>808</v>
      </c>
      <c r="XX1326" s="309" t="s">
        <v>808</v>
      </c>
      <c r="XY1326" s="309" t="s">
        <v>808</v>
      </c>
      <c r="XZ1326" s="309" t="s">
        <v>808</v>
      </c>
      <c r="YA1326" s="309" t="s">
        <v>808</v>
      </c>
      <c r="YB1326" s="309" t="s">
        <v>808</v>
      </c>
      <c r="YC1326" s="309" t="s">
        <v>808</v>
      </c>
      <c r="YD1326" s="309" t="s">
        <v>808</v>
      </c>
      <c r="YE1326" s="309" t="s">
        <v>808</v>
      </c>
      <c r="YF1326" s="309" t="s">
        <v>808</v>
      </c>
      <c r="YG1326" s="277"/>
      <c r="YH1326" s="277"/>
      <c r="YI1326" s="277"/>
      <c r="YJ1326" s="277"/>
      <c r="YK1326" s="277"/>
      <c r="YL1326" s="277"/>
      <c r="YM1326" s="309" t="s">
        <v>808</v>
      </c>
      <c r="YN1326" s="309" t="s">
        <v>808</v>
      </c>
      <c r="YO1326" s="309" t="s">
        <v>808</v>
      </c>
      <c r="YP1326" s="309" t="s">
        <v>808</v>
      </c>
      <c r="YQ1326" s="309" t="s">
        <v>808</v>
      </c>
      <c r="YR1326" s="309" t="s">
        <v>808</v>
      </c>
      <c r="YS1326" s="309" t="s">
        <v>808</v>
      </c>
      <c r="YT1326" s="309" t="s">
        <v>808</v>
      </c>
      <c r="YU1326" s="309" t="s">
        <v>808</v>
      </c>
      <c r="YV1326" s="309" t="s">
        <v>808</v>
      </c>
      <c r="YW1326" s="309" t="s">
        <v>808</v>
      </c>
      <c r="YX1326" s="309" t="s">
        <v>808</v>
      </c>
      <c r="YY1326" s="309" t="s">
        <v>808</v>
      </c>
      <c r="YZ1326" s="309" t="s">
        <v>808</v>
      </c>
      <c r="ZA1326" s="309" t="s">
        <v>808</v>
      </c>
      <c r="ZB1326" s="315">
        <f t="shared" si="3243"/>
        <v>0</v>
      </c>
      <c r="ZC1326" s="315">
        <f t="shared" si="3243"/>
        <v>0</v>
      </c>
      <c r="ZD1326" s="315">
        <f t="shared" si="3243"/>
        <v>0</v>
      </c>
      <c r="ZE1326" s="315">
        <f t="shared" si="3243"/>
        <v>0</v>
      </c>
      <c r="ZF1326" s="315">
        <f t="shared" si="3243"/>
        <v>0</v>
      </c>
      <c r="ZG1326" s="315">
        <f t="shared" si="3243"/>
        <v>0</v>
      </c>
    </row>
    <row r="1327" spans="1:683" ht="74.25" customHeight="1">
      <c r="A1327" s="661" t="s">
        <v>825</v>
      </c>
      <c r="B1327" s="106"/>
      <c r="C1327" s="114" t="s">
        <v>832</v>
      </c>
      <c r="D1327" s="919"/>
      <c r="E1327" s="920"/>
      <c r="F1327" s="130"/>
      <c r="G1327" s="130"/>
      <c r="H1327" s="130"/>
      <c r="I1327" s="316"/>
      <c r="J1327" s="316"/>
      <c r="K1327" s="316"/>
      <c r="L1327" s="309" t="s">
        <v>808</v>
      </c>
      <c r="M1327" s="309" t="s">
        <v>808</v>
      </c>
      <c r="N1327" s="309" t="s">
        <v>808</v>
      </c>
      <c r="O1327" s="309" t="s">
        <v>808</v>
      </c>
      <c r="P1327" s="309" t="s">
        <v>808</v>
      </c>
      <c r="Q1327" s="309" t="s">
        <v>808</v>
      </c>
      <c r="R1327" s="309" t="s">
        <v>808</v>
      </c>
      <c r="S1327" s="309" t="s">
        <v>808</v>
      </c>
      <c r="T1327" s="309" t="s">
        <v>808</v>
      </c>
      <c r="U1327" s="309" t="s">
        <v>808</v>
      </c>
      <c r="V1327" s="309" t="s">
        <v>808</v>
      </c>
      <c r="W1327" s="309" t="s">
        <v>808</v>
      </c>
      <c r="X1327" s="309" t="s">
        <v>808</v>
      </c>
      <c r="Y1327" s="309" t="s">
        <v>808</v>
      </c>
      <c r="Z1327" s="309" t="s">
        <v>808</v>
      </c>
      <c r="AA1327" s="277">
        <v>545800</v>
      </c>
      <c r="AB1327" s="277">
        <v>563400</v>
      </c>
      <c r="AC1327" s="277">
        <v>586000</v>
      </c>
      <c r="AD1327" s="277"/>
      <c r="AE1327" s="277"/>
      <c r="AF1327" s="277"/>
      <c r="AG1327" s="309" t="s">
        <v>808</v>
      </c>
      <c r="AH1327" s="309" t="s">
        <v>808</v>
      </c>
      <c r="AI1327" s="309" t="s">
        <v>808</v>
      </c>
      <c r="AJ1327" s="309" t="s">
        <v>808</v>
      </c>
      <c r="AK1327" s="309" t="s">
        <v>808</v>
      </c>
      <c r="AL1327" s="309" t="s">
        <v>808</v>
      </c>
      <c r="AM1327" s="309" t="s">
        <v>808</v>
      </c>
      <c r="AN1327" s="309" t="s">
        <v>808</v>
      </c>
      <c r="AO1327" s="309" t="s">
        <v>808</v>
      </c>
      <c r="AP1327" s="309" t="s">
        <v>808</v>
      </c>
      <c r="AQ1327" s="309" t="s">
        <v>808</v>
      </c>
      <c r="AR1327" s="309" t="s">
        <v>808</v>
      </c>
      <c r="AS1327" s="309" t="s">
        <v>808</v>
      </c>
      <c r="AT1327" s="309" t="s">
        <v>808</v>
      </c>
      <c r="AU1327" s="309" t="s">
        <v>808</v>
      </c>
      <c r="AV1327" s="277">
        <v>673100</v>
      </c>
      <c r="AW1327" s="277">
        <v>694800</v>
      </c>
      <c r="AX1327" s="277">
        <v>722600</v>
      </c>
      <c r="AY1327" s="277"/>
      <c r="AZ1327" s="277"/>
      <c r="BA1327" s="277"/>
      <c r="BB1327" s="309" t="s">
        <v>808</v>
      </c>
      <c r="BC1327" s="309" t="s">
        <v>808</v>
      </c>
      <c r="BD1327" s="309" t="s">
        <v>808</v>
      </c>
      <c r="BE1327" s="309" t="s">
        <v>808</v>
      </c>
      <c r="BF1327" s="309" t="s">
        <v>808</v>
      </c>
      <c r="BG1327" s="309" t="s">
        <v>808</v>
      </c>
      <c r="BH1327" s="309" t="s">
        <v>808</v>
      </c>
      <c r="BI1327" s="309" t="s">
        <v>808</v>
      </c>
      <c r="BJ1327" s="309" t="s">
        <v>808</v>
      </c>
      <c r="BK1327" s="309" t="s">
        <v>808</v>
      </c>
      <c r="BL1327" s="309" t="s">
        <v>808</v>
      </c>
      <c r="BM1327" s="309" t="s">
        <v>808</v>
      </c>
      <c r="BN1327" s="309" t="s">
        <v>808</v>
      </c>
      <c r="BO1327" s="309" t="s">
        <v>808</v>
      </c>
      <c r="BP1327" s="309" t="s">
        <v>808</v>
      </c>
      <c r="BQ1327" s="277">
        <v>199600</v>
      </c>
      <c r="BR1327" s="277">
        <v>206100</v>
      </c>
      <c r="BS1327" s="277">
        <v>214300</v>
      </c>
      <c r="BT1327" s="277"/>
      <c r="BU1327" s="277"/>
      <c r="BV1327" s="277"/>
      <c r="BW1327" s="309" t="s">
        <v>808</v>
      </c>
      <c r="BX1327" s="309" t="s">
        <v>808</v>
      </c>
      <c r="BY1327" s="309" t="s">
        <v>808</v>
      </c>
      <c r="BZ1327" s="309" t="s">
        <v>808</v>
      </c>
      <c r="CA1327" s="309" t="s">
        <v>808</v>
      </c>
      <c r="CB1327" s="309" t="s">
        <v>808</v>
      </c>
      <c r="CC1327" s="309" t="s">
        <v>808</v>
      </c>
      <c r="CD1327" s="309" t="s">
        <v>808</v>
      </c>
      <c r="CE1327" s="309" t="s">
        <v>808</v>
      </c>
      <c r="CF1327" s="309" t="s">
        <v>808</v>
      </c>
      <c r="CG1327" s="309" t="s">
        <v>808</v>
      </c>
      <c r="CH1327" s="309" t="s">
        <v>808</v>
      </c>
      <c r="CI1327" s="309" t="s">
        <v>808</v>
      </c>
      <c r="CJ1327" s="309" t="s">
        <v>808</v>
      </c>
      <c r="CK1327" s="309" t="s">
        <v>808</v>
      </c>
      <c r="CL1327" s="277">
        <v>45600</v>
      </c>
      <c r="CM1327" s="277">
        <v>47000</v>
      </c>
      <c r="CN1327" s="277">
        <v>48900</v>
      </c>
      <c r="CO1327" s="277"/>
      <c r="CP1327" s="277"/>
      <c r="CQ1327" s="277"/>
      <c r="CR1327" s="309" t="s">
        <v>808</v>
      </c>
      <c r="CS1327" s="309" t="s">
        <v>808</v>
      </c>
      <c r="CT1327" s="309" t="s">
        <v>808</v>
      </c>
      <c r="CU1327" s="309" t="s">
        <v>808</v>
      </c>
      <c r="CV1327" s="309" t="s">
        <v>808</v>
      </c>
      <c r="CW1327" s="309" t="s">
        <v>808</v>
      </c>
      <c r="CX1327" s="309" t="s">
        <v>808</v>
      </c>
      <c r="CY1327" s="309" t="s">
        <v>808</v>
      </c>
      <c r="CZ1327" s="309" t="s">
        <v>808</v>
      </c>
      <c r="DA1327" s="309" t="s">
        <v>808</v>
      </c>
      <c r="DB1327" s="309" t="s">
        <v>808</v>
      </c>
      <c r="DC1327" s="309" t="s">
        <v>808</v>
      </c>
      <c r="DD1327" s="309" t="s">
        <v>808</v>
      </c>
      <c r="DE1327" s="309" t="s">
        <v>808</v>
      </c>
      <c r="DF1327" s="309" t="s">
        <v>808</v>
      </c>
      <c r="DG1327" s="277">
        <v>613900</v>
      </c>
      <c r="DH1327" s="277">
        <v>633700</v>
      </c>
      <c r="DI1327" s="277">
        <v>659100</v>
      </c>
      <c r="DJ1327" s="277"/>
      <c r="DK1327" s="277"/>
      <c r="DL1327" s="277"/>
      <c r="DM1327" s="309" t="s">
        <v>808</v>
      </c>
      <c r="DN1327" s="309" t="s">
        <v>808</v>
      </c>
      <c r="DO1327" s="309" t="s">
        <v>808</v>
      </c>
      <c r="DP1327" s="309" t="s">
        <v>808</v>
      </c>
      <c r="DQ1327" s="309" t="s">
        <v>808</v>
      </c>
      <c r="DR1327" s="309" t="s">
        <v>808</v>
      </c>
      <c r="DS1327" s="309" t="s">
        <v>808</v>
      </c>
      <c r="DT1327" s="309" t="s">
        <v>808</v>
      </c>
      <c r="DU1327" s="309" t="s">
        <v>808</v>
      </c>
      <c r="DV1327" s="309" t="s">
        <v>808</v>
      </c>
      <c r="DW1327" s="309" t="s">
        <v>808</v>
      </c>
      <c r="DX1327" s="309" t="s">
        <v>808</v>
      </c>
      <c r="DY1327" s="309" t="s">
        <v>808</v>
      </c>
      <c r="DZ1327" s="309" t="s">
        <v>808</v>
      </c>
      <c r="EA1327" s="309" t="s">
        <v>808</v>
      </c>
      <c r="EB1327" s="277"/>
      <c r="EC1327" s="277"/>
      <c r="ED1327" s="277"/>
      <c r="EE1327" s="277"/>
      <c r="EF1327" s="277"/>
      <c r="EG1327" s="277"/>
      <c r="EH1327" s="309" t="s">
        <v>808</v>
      </c>
      <c r="EI1327" s="309" t="s">
        <v>808</v>
      </c>
      <c r="EJ1327" s="309" t="s">
        <v>808</v>
      </c>
      <c r="EK1327" s="309" t="s">
        <v>808</v>
      </c>
      <c r="EL1327" s="309" t="s">
        <v>808</v>
      </c>
      <c r="EM1327" s="309" t="s">
        <v>808</v>
      </c>
      <c r="EN1327" s="309" t="s">
        <v>808</v>
      </c>
      <c r="EO1327" s="309" t="s">
        <v>808</v>
      </c>
      <c r="EP1327" s="309" t="s">
        <v>808</v>
      </c>
      <c r="EQ1327" s="309" t="s">
        <v>808</v>
      </c>
      <c r="ER1327" s="309" t="s">
        <v>808</v>
      </c>
      <c r="ES1327" s="309" t="s">
        <v>808</v>
      </c>
      <c r="ET1327" s="309" t="s">
        <v>808</v>
      </c>
      <c r="EU1327" s="309" t="s">
        <v>808</v>
      </c>
      <c r="EV1327" s="309" t="s">
        <v>808</v>
      </c>
      <c r="EW1327" s="277"/>
      <c r="EX1327" s="277"/>
      <c r="EY1327" s="277"/>
      <c r="EZ1327" s="277"/>
      <c r="FA1327" s="277"/>
      <c r="FB1327" s="277"/>
      <c r="FC1327" s="309" t="s">
        <v>808</v>
      </c>
      <c r="FD1327" s="309" t="s">
        <v>808</v>
      </c>
      <c r="FE1327" s="309" t="s">
        <v>808</v>
      </c>
      <c r="FF1327" s="309" t="s">
        <v>808</v>
      </c>
      <c r="FG1327" s="309" t="s">
        <v>808</v>
      </c>
      <c r="FH1327" s="309" t="s">
        <v>808</v>
      </c>
      <c r="FI1327" s="309" t="s">
        <v>808</v>
      </c>
      <c r="FJ1327" s="309" t="s">
        <v>808</v>
      </c>
      <c r="FK1327" s="309" t="s">
        <v>808</v>
      </c>
      <c r="FL1327" s="309" t="s">
        <v>808</v>
      </c>
      <c r="FM1327" s="309" t="s">
        <v>808</v>
      </c>
      <c r="FN1327" s="309" t="s">
        <v>808</v>
      </c>
      <c r="FO1327" s="309" t="s">
        <v>808</v>
      </c>
      <c r="FP1327" s="309" t="s">
        <v>808</v>
      </c>
      <c r="FQ1327" s="309" t="s">
        <v>808</v>
      </c>
      <c r="FR1327" s="277">
        <v>326600</v>
      </c>
      <c r="FS1327" s="277">
        <v>337100</v>
      </c>
      <c r="FT1327" s="277">
        <v>350700</v>
      </c>
      <c r="FU1327" s="277"/>
      <c r="FV1327" s="277"/>
      <c r="FW1327" s="277"/>
      <c r="FX1327" s="309" t="s">
        <v>808</v>
      </c>
      <c r="FY1327" s="309" t="s">
        <v>808</v>
      </c>
      <c r="FZ1327" s="309" t="s">
        <v>808</v>
      </c>
      <c r="GA1327" s="309" t="s">
        <v>808</v>
      </c>
      <c r="GB1327" s="309" t="s">
        <v>808</v>
      </c>
      <c r="GC1327" s="309" t="s">
        <v>808</v>
      </c>
      <c r="GD1327" s="309" t="s">
        <v>808</v>
      </c>
      <c r="GE1327" s="309" t="s">
        <v>808</v>
      </c>
      <c r="GF1327" s="309" t="s">
        <v>808</v>
      </c>
      <c r="GG1327" s="309" t="s">
        <v>808</v>
      </c>
      <c r="GH1327" s="309" t="s">
        <v>808</v>
      </c>
      <c r="GI1327" s="309" t="s">
        <v>808</v>
      </c>
      <c r="GJ1327" s="309" t="s">
        <v>808</v>
      </c>
      <c r="GK1327" s="309" t="s">
        <v>808</v>
      </c>
      <c r="GL1327" s="309" t="s">
        <v>808</v>
      </c>
      <c r="GM1327" s="277">
        <v>273400</v>
      </c>
      <c r="GN1327" s="277">
        <v>282200</v>
      </c>
      <c r="GO1327" s="277">
        <v>293600</v>
      </c>
      <c r="GP1327" s="277"/>
      <c r="GQ1327" s="277"/>
      <c r="GR1327" s="277"/>
      <c r="GS1327" s="309" t="s">
        <v>808</v>
      </c>
      <c r="GT1327" s="309" t="s">
        <v>808</v>
      </c>
      <c r="GU1327" s="309" t="s">
        <v>808</v>
      </c>
      <c r="GV1327" s="309" t="s">
        <v>808</v>
      </c>
      <c r="GW1327" s="309" t="s">
        <v>808</v>
      </c>
      <c r="GX1327" s="309" t="s">
        <v>808</v>
      </c>
      <c r="GY1327" s="309" t="s">
        <v>808</v>
      </c>
      <c r="GZ1327" s="309" t="s">
        <v>808</v>
      </c>
      <c r="HA1327" s="309" t="s">
        <v>808</v>
      </c>
      <c r="HB1327" s="309" t="s">
        <v>808</v>
      </c>
      <c r="HC1327" s="309" t="s">
        <v>808</v>
      </c>
      <c r="HD1327" s="309" t="s">
        <v>808</v>
      </c>
      <c r="HE1327" s="309" t="s">
        <v>808</v>
      </c>
      <c r="HF1327" s="309" t="s">
        <v>808</v>
      </c>
      <c r="HG1327" s="309" t="s">
        <v>808</v>
      </c>
      <c r="HH1327" s="277">
        <v>88100</v>
      </c>
      <c r="HI1327" s="277">
        <v>90900</v>
      </c>
      <c r="HJ1327" s="277">
        <v>94600</v>
      </c>
      <c r="HK1327" s="277"/>
      <c r="HL1327" s="277"/>
      <c r="HM1327" s="277"/>
      <c r="HN1327" s="309" t="s">
        <v>808</v>
      </c>
      <c r="HO1327" s="309" t="s">
        <v>808</v>
      </c>
      <c r="HP1327" s="309" t="s">
        <v>808</v>
      </c>
      <c r="HQ1327" s="309" t="s">
        <v>808</v>
      </c>
      <c r="HR1327" s="309" t="s">
        <v>808</v>
      </c>
      <c r="HS1327" s="309" t="s">
        <v>808</v>
      </c>
      <c r="HT1327" s="309" t="s">
        <v>808</v>
      </c>
      <c r="HU1327" s="309" t="s">
        <v>808</v>
      </c>
      <c r="HV1327" s="309" t="s">
        <v>808</v>
      </c>
      <c r="HW1327" s="309" t="s">
        <v>808</v>
      </c>
      <c r="HX1327" s="309" t="s">
        <v>808</v>
      </c>
      <c r="HY1327" s="309" t="s">
        <v>808</v>
      </c>
      <c r="HZ1327" s="309" t="s">
        <v>808</v>
      </c>
      <c r="IA1327" s="309" t="s">
        <v>808</v>
      </c>
      <c r="IB1327" s="309" t="s">
        <v>808</v>
      </c>
      <c r="IC1327" s="277"/>
      <c r="ID1327" s="277"/>
      <c r="IE1327" s="277"/>
      <c r="IF1327" s="277"/>
      <c r="IG1327" s="277"/>
      <c r="IH1327" s="277"/>
      <c r="II1327" s="309" t="s">
        <v>808</v>
      </c>
      <c r="IJ1327" s="309" t="s">
        <v>808</v>
      </c>
      <c r="IK1327" s="309" t="s">
        <v>808</v>
      </c>
      <c r="IL1327" s="309" t="s">
        <v>808</v>
      </c>
      <c r="IM1327" s="309" t="s">
        <v>808</v>
      </c>
      <c r="IN1327" s="309" t="s">
        <v>808</v>
      </c>
      <c r="IO1327" s="309" t="s">
        <v>808</v>
      </c>
      <c r="IP1327" s="309" t="s">
        <v>808</v>
      </c>
      <c r="IQ1327" s="309" t="s">
        <v>808</v>
      </c>
      <c r="IR1327" s="309" t="s">
        <v>808</v>
      </c>
      <c r="IS1327" s="309" t="s">
        <v>808</v>
      </c>
      <c r="IT1327" s="309" t="s">
        <v>808</v>
      </c>
      <c r="IU1327" s="309" t="s">
        <v>808</v>
      </c>
      <c r="IV1327" s="309" t="s">
        <v>808</v>
      </c>
      <c r="IW1327" s="309" t="s">
        <v>808</v>
      </c>
      <c r="IX1327" s="277">
        <v>132400</v>
      </c>
      <c r="IY1327" s="277">
        <v>136600</v>
      </c>
      <c r="IZ1327" s="277">
        <v>142100</v>
      </c>
      <c r="JA1327" s="277"/>
      <c r="JB1327" s="277"/>
      <c r="JC1327" s="277"/>
      <c r="JD1327" s="309" t="s">
        <v>808</v>
      </c>
      <c r="JE1327" s="309" t="s">
        <v>808</v>
      </c>
      <c r="JF1327" s="309" t="s">
        <v>808</v>
      </c>
      <c r="JG1327" s="309" t="s">
        <v>808</v>
      </c>
      <c r="JH1327" s="309" t="s">
        <v>808</v>
      </c>
      <c r="JI1327" s="309" t="s">
        <v>808</v>
      </c>
      <c r="JJ1327" s="309" t="s">
        <v>808</v>
      </c>
      <c r="JK1327" s="309" t="s">
        <v>808</v>
      </c>
      <c r="JL1327" s="309" t="s">
        <v>808</v>
      </c>
      <c r="JM1327" s="309" t="s">
        <v>808</v>
      </c>
      <c r="JN1327" s="309" t="s">
        <v>808</v>
      </c>
      <c r="JO1327" s="309" t="s">
        <v>808</v>
      </c>
      <c r="JP1327" s="309" t="s">
        <v>808</v>
      </c>
      <c r="JQ1327" s="309" t="s">
        <v>808</v>
      </c>
      <c r="JR1327" s="309" t="s">
        <v>808</v>
      </c>
      <c r="JS1327" s="277">
        <v>68400</v>
      </c>
      <c r="JT1327" s="277">
        <v>70600</v>
      </c>
      <c r="JU1327" s="277">
        <v>73400</v>
      </c>
      <c r="JV1327" s="277"/>
      <c r="JW1327" s="277"/>
      <c r="JX1327" s="277"/>
      <c r="JY1327" s="309" t="s">
        <v>808</v>
      </c>
      <c r="JZ1327" s="309" t="s">
        <v>808</v>
      </c>
      <c r="KA1327" s="309" t="s">
        <v>808</v>
      </c>
      <c r="KB1327" s="309" t="s">
        <v>808</v>
      </c>
      <c r="KC1327" s="309" t="s">
        <v>808</v>
      </c>
      <c r="KD1327" s="309" t="s">
        <v>808</v>
      </c>
      <c r="KE1327" s="309" t="s">
        <v>808</v>
      </c>
      <c r="KF1327" s="309" t="s">
        <v>808</v>
      </c>
      <c r="KG1327" s="309" t="s">
        <v>808</v>
      </c>
      <c r="KH1327" s="309" t="s">
        <v>808</v>
      </c>
      <c r="KI1327" s="309" t="s">
        <v>808</v>
      </c>
      <c r="KJ1327" s="309" t="s">
        <v>808</v>
      </c>
      <c r="KK1327" s="309" t="s">
        <v>808</v>
      </c>
      <c r="KL1327" s="309" t="s">
        <v>808</v>
      </c>
      <c r="KM1327" s="309" t="s">
        <v>808</v>
      </c>
      <c r="KN1327" s="277">
        <v>160600</v>
      </c>
      <c r="KO1327" s="277">
        <v>165800</v>
      </c>
      <c r="KP1327" s="277">
        <v>172400</v>
      </c>
      <c r="KQ1327" s="277"/>
      <c r="KR1327" s="277"/>
      <c r="KS1327" s="277"/>
      <c r="KT1327" s="309" t="s">
        <v>808</v>
      </c>
      <c r="KU1327" s="309" t="s">
        <v>808</v>
      </c>
      <c r="KV1327" s="309" t="s">
        <v>808</v>
      </c>
      <c r="KW1327" s="309" t="s">
        <v>808</v>
      </c>
      <c r="KX1327" s="309" t="s">
        <v>808</v>
      </c>
      <c r="KY1327" s="309" t="s">
        <v>808</v>
      </c>
      <c r="KZ1327" s="309" t="s">
        <v>808</v>
      </c>
      <c r="LA1327" s="309" t="s">
        <v>808</v>
      </c>
      <c r="LB1327" s="309" t="s">
        <v>808</v>
      </c>
      <c r="LC1327" s="309" t="s">
        <v>808</v>
      </c>
      <c r="LD1327" s="309" t="s">
        <v>808</v>
      </c>
      <c r="LE1327" s="309" t="s">
        <v>808</v>
      </c>
      <c r="LF1327" s="309" t="s">
        <v>808</v>
      </c>
      <c r="LG1327" s="309" t="s">
        <v>808</v>
      </c>
      <c r="LH1327" s="309" t="s">
        <v>808</v>
      </c>
      <c r="LI1327" s="277"/>
      <c r="LJ1327" s="277"/>
      <c r="LK1327" s="277"/>
      <c r="LL1327" s="277"/>
      <c r="LM1327" s="277"/>
      <c r="LN1327" s="277"/>
      <c r="LO1327" s="309" t="s">
        <v>808</v>
      </c>
      <c r="LP1327" s="309" t="s">
        <v>808</v>
      </c>
      <c r="LQ1327" s="309" t="s">
        <v>808</v>
      </c>
      <c r="LR1327" s="309" t="s">
        <v>808</v>
      </c>
      <c r="LS1327" s="309" t="s">
        <v>808</v>
      </c>
      <c r="LT1327" s="309" t="s">
        <v>808</v>
      </c>
      <c r="LU1327" s="309" t="s">
        <v>808</v>
      </c>
      <c r="LV1327" s="309" t="s">
        <v>808</v>
      </c>
      <c r="LW1327" s="309" t="s">
        <v>808</v>
      </c>
      <c r="LX1327" s="309" t="s">
        <v>808</v>
      </c>
      <c r="LY1327" s="309" t="s">
        <v>808</v>
      </c>
      <c r="LZ1327" s="309" t="s">
        <v>808</v>
      </c>
      <c r="MA1327" s="309" t="s">
        <v>808</v>
      </c>
      <c r="MB1327" s="309" t="s">
        <v>808</v>
      </c>
      <c r="MC1327" s="309" t="s">
        <v>808</v>
      </c>
      <c r="MD1327" s="277">
        <v>153400</v>
      </c>
      <c r="ME1327" s="277">
        <v>158400</v>
      </c>
      <c r="MF1327" s="277">
        <v>164700</v>
      </c>
      <c r="MG1327" s="277"/>
      <c r="MH1327" s="277"/>
      <c r="MI1327" s="277"/>
      <c r="MJ1327" s="309" t="s">
        <v>808</v>
      </c>
      <c r="MK1327" s="309" t="s">
        <v>808</v>
      </c>
      <c r="ML1327" s="309" t="s">
        <v>808</v>
      </c>
      <c r="MM1327" s="309" t="s">
        <v>808</v>
      </c>
      <c r="MN1327" s="309" t="s">
        <v>808</v>
      </c>
      <c r="MO1327" s="309" t="s">
        <v>808</v>
      </c>
      <c r="MP1327" s="309" t="s">
        <v>808</v>
      </c>
      <c r="MQ1327" s="309" t="s">
        <v>808</v>
      </c>
      <c r="MR1327" s="309" t="s">
        <v>808</v>
      </c>
      <c r="MS1327" s="309" t="s">
        <v>808</v>
      </c>
      <c r="MT1327" s="309" t="s">
        <v>808</v>
      </c>
      <c r="MU1327" s="309" t="s">
        <v>808</v>
      </c>
      <c r="MV1327" s="309" t="s">
        <v>808</v>
      </c>
      <c r="MW1327" s="309" t="s">
        <v>808</v>
      </c>
      <c r="MX1327" s="309" t="s">
        <v>808</v>
      </c>
      <c r="MY1327" s="277">
        <v>103300</v>
      </c>
      <c r="MZ1327" s="277">
        <v>106600</v>
      </c>
      <c r="NA1327" s="277">
        <v>110900</v>
      </c>
      <c r="NB1327" s="277"/>
      <c r="NC1327" s="277"/>
      <c r="ND1327" s="277"/>
      <c r="NE1327" s="309" t="s">
        <v>808</v>
      </c>
      <c r="NF1327" s="309" t="s">
        <v>808</v>
      </c>
      <c r="NG1327" s="309" t="s">
        <v>808</v>
      </c>
      <c r="NH1327" s="309" t="s">
        <v>808</v>
      </c>
      <c r="NI1327" s="309" t="s">
        <v>808</v>
      </c>
      <c r="NJ1327" s="309" t="s">
        <v>808</v>
      </c>
      <c r="NK1327" s="309" t="s">
        <v>808</v>
      </c>
      <c r="NL1327" s="309" t="s">
        <v>808</v>
      </c>
      <c r="NM1327" s="309" t="s">
        <v>808</v>
      </c>
      <c r="NN1327" s="309" t="s">
        <v>808</v>
      </c>
      <c r="NO1327" s="309" t="s">
        <v>808</v>
      </c>
      <c r="NP1327" s="309" t="s">
        <v>808</v>
      </c>
      <c r="NQ1327" s="309" t="s">
        <v>808</v>
      </c>
      <c r="NR1327" s="309" t="s">
        <v>808</v>
      </c>
      <c r="NS1327" s="309" t="s">
        <v>808</v>
      </c>
      <c r="NT1327" s="277"/>
      <c r="NU1327" s="277"/>
      <c r="NV1327" s="277"/>
      <c r="NW1327" s="277"/>
      <c r="NX1327" s="277"/>
      <c r="NY1327" s="277"/>
      <c r="NZ1327" s="309" t="s">
        <v>808</v>
      </c>
      <c r="OA1327" s="309" t="s">
        <v>808</v>
      </c>
      <c r="OB1327" s="309" t="s">
        <v>808</v>
      </c>
      <c r="OC1327" s="309" t="s">
        <v>808</v>
      </c>
      <c r="OD1327" s="309" t="s">
        <v>808</v>
      </c>
      <c r="OE1327" s="309" t="s">
        <v>808</v>
      </c>
      <c r="OF1327" s="309" t="s">
        <v>808</v>
      </c>
      <c r="OG1327" s="309" t="s">
        <v>808</v>
      </c>
      <c r="OH1327" s="309" t="s">
        <v>808</v>
      </c>
      <c r="OI1327" s="309" t="s">
        <v>808</v>
      </c>
      <c r="OJ1327" s="309" t="s">
        <v>808</v>
      </c>
      <c r="OK1327" s="309" t="s">
        <v>808</v>
      </c>
      <c r="OL1327" s="309" t="s">
        <v>808</v>
      </c>
      <c r="OM1327" s="309" t="s">
        <v>808</v>
      </c>
      <c r="ON1327" s="309" t="s">
        <v>808</v>
      </c>
      <c r="OO1327" s="277">
        <v>220300</v>
      </c>
      <c r="OP1327" s="277">
        <v>227400</v>
      </c>
      <c r="OQ1327" s="277">
        <v>236500</v>
      </c>
      <c r="OR1327" s="277"/>
      <c r="OS1327" s="277"/>
      <c r="OT1327" s="277"/>
      <c r="OU1327" s="309" t="s">
        <v>808</v>
      </c>
      <c r="OV1327" s="309" t="s">
        <v>808</v>
      </c>
      <c r="OW1327" s="309" t="s">
        <v>808</v>
      </c>
      <c r="OX1327" s="309" t="s">
        <v>808</v>
      </c>
      <c r="OY1327" s="309" t="s">
        <v>808</v>
      </c>
      <c r="OZ1327" s="309" t="s">
        <v>808</v>
      </c>
      <c r="PA1327" s="309" t="s">
        <v>808</v>
      </c>
      <c r="PB1327" s="309" t="s">
        <v>808</v>
      </c>
      <c r="PC1327" s="309" t="s">
        <v>808</v>
      </c>
      <c r="PD1327" s="309" t="s">
        <v>808</v>
      </c>
      <c r="PE1327" s="309" t="s">
        <v>808</v>
      </c>
      <c r="PF1327" s="309" t="s">
        <v>808</v>
      </c>
      <c r="PG1327" s="309" t="s">
        <v>808</v>
      </c>
      <c r="PH1327" s="309" t="s">
        <v>808</v>
      </c>
      <c r="PI1327" s="309" t="s">
        <v>808</v>
      </c>
      <c r="PJ1327" s="277"/>
      <c r="PK1327" s="277"/>
      <c r="PL1327" s="277"/>
      <c r="PM1327" s="277"/>
      <c r="PN1327" s="277"/>
      <c r="PO1327" s="277"/>
      <c r="PP1327" s="309" t="s">
        <v>808</v>
      </c>
      <c r="PQ1327" s="309" t="s">
        <v>808</v>
      </c>
      <c r="PR1327" s="309" t="s">
        <v>808</v>
      </c>
      <c r="PS1327" s="309" t="s">
        <v>808</v>
      </c>
      <c r="PT1327" s="309" t="s">
        <v>808</v>
      </c>
      <c r="PU1327" s="309" t="s">
        <v>808</v>
      </c>
      <c r="PV1327" s="309" t="s">
        <v>808</v>
      </c>
      <c r="PW1327" s="309" t="s">
        <v>808</v>
      </c>
      <c r="PX1327" s="309" t="s">
        <v>808</v>
      </c>
      <c r="PY1327" s="309" t="s">
        <v>808</v>
      </c>
      <c r="PZ1327" s="309" t="s">
        <v>808</v>
      </c>
      <c r="QA1327" s="309" t="s">
        <v>808</v>
      </c>
      <c r="QB1327" s="309" t="s">
        <v>808</v>
      </c>
      <c r="QC1327" s="309" t="s">
        <v>808</v>
      </c>
      <c r="QD1327" s="309" t="s">
        <v>808</v>
      </c>
      <c r="QE1327" s="277">
        <v>363300</v>
      </c>
      <c r="QF1327" s="277">
        <v>375000</v>
      </c>
      <c r="QG1327" s="277">
        <v>390000</v>
      </c>
      <c r="QH1327" s="277"/>
      <c r="QI1327" s="277"/>
      <c r="QJ1327" s="277"/>
      <c r="QK1327" s="309" t="s">
        <v>808</v>
      </c>
      <c r="QL1327" s="309" t="s">
        <v>808</v>
      </c>
      <c r="QM1327" s="309" t="s">
        <v>808</v>
      </c>
      <c r="QN1327" s="309" t="s">
        <v>808</v>
      </c>
      <c r="QO1327" s="309" t="s">
        <v>808</v>
      </c>
      <c r="QP1327" s="309" t="s">
        <v>808</v>
      </c>
      <c r="QQ1327" s="309" t="s">
        <v>808</v>
      </c>
      <c r="QR1327" s="309" t="s">
        <v>808</v>
      </c>
      <c r="QS1327" s="309" t="s">
        <v>808</v>
      </c>
      <c r="QT1327" s="309" t="s">
        <v>808</v>
      </c>
      <c r="QU1327" s="309" t="s">
        <v>808</v>
      </c>
      <c r="QV1327" s="309" t="s">
        <v>808</v>
      </c>
      <c r="QW1327" s="309" t="s">
        <v>808</v>
      </c>
      <c r="QX1327" s="309" t="s">
        <v>808</v>
      </c>
      <c r="QY1327" s="309" t="s">
        <v>808</v>
      </c>
      <c r="QZ1327" s="277">
        <v>113900</v>
      </c>
      <c r="RA1327" s="277">
        <v>117600</v>
      </c>
      <c r="RB1327" s="277">
        <v>122300</v>
      </c>
      <c r="RC1327" s="277"/>
      <c r="RD1327" s="277"/>
      <c r="RE1327" s="277"/>
      <c r="RF1327" s="309" t="s">
        <v>808</v>
      </c>
      <c r="RG1327" s="309" t="s">
        <v>808</v>
      </c>
      <c r="RH1327" s="309" t="s">
        <v>808</v>
      </c>
      <c r="RI1327" s="309" t="s">
        <v>808</v>
      </c>
      <c r="RJ1327" s="309" t="s">
        <v>808</v>
      </c>
      <c r="RK1327" s="309" t="s">
        <v>808</v>
      </c>
      <c r="RL1327" s="309" t="s">
        <v>808</v>
      </c>
      <c r="RM1327" s="309" t="s">
        <v>808</v>
      </c>
      <c r="RN1327" s="309" t="s">
        <v>808</v>
      </c>
      <c r="RO1327" s="309" t="s">
        <v>808</v>
      </c>
      <c r="RP1327" s="309" t="s">
        <v>808</v>
      </c>
      <c r="RQ1327" s="309" t="s">
        <v>808</v>
      </c>
      <c r="RR1327" s="309" t="s">
        <v>808</v>
      </c>
      <c r="RS1327" s="309" t="s">
        <v>808</v>
      </c>
      <c r="RT1327" s="309" t="s">
        <v>808</v>
      </c>
      <c r="RU1327" s="277">
        <v>640800</v>
      </c>
      <c r="RV1327" s="277">
        <v>661500</v>
      </c>
      <c r="RW1327" s="277">
        <v>688000</v>
      </c>
      <c r="RX1327" s="277"/>
      <c r="RY1327" s="277"/>
      <c r="RZ1327" s="277"/>
      <c r="SA1327" s="309" t="s">
        <v>808</v>
      </c>
      <c r="SB1327" s="309" t="s">
        <v>808</v>
      </c>
      <c r="SC1327" s="309" t="s">
        <v>808</v>
      </c>
      <c r="SD1327" s="309" t="s">
        <v>808</v>
      </c>
      <c r="SE1327" s="309" t="s">
        <v>808</v>
      </c>
      <c r="SF1327" s="309" t="s">
        <v>808</v>
      </c>
      <c r="SG1327" s="309" t="s">
        <v>808</v>
      </c>
      <c r="SH1327" s="309" t="s">
        <v>808</v>
      </c>
      <c r="SI1327" s="309" t="s">
        <v>808</v>
      </c>
      <c r="SJ1327" s="309" t="s">
        <v>808</v>
      </c>
      <c r="SK1327" s="309" t="s">
        <v>808</v>
      </c>
      <c r="SL1327" s="309" t="s">
        <v>808</v>
      </c>
      <c r="SM1327" s="309" t="s">
        <v>808</v>
      </c>
      <c r="SN1327" s="309" t="s">
        <v>808</v>
      </c>
      <c r="SO1327" s="309" t="s">
        <v>808</v>
      </c>
      <c r="SP1327" s="277">
        <v>59000</v>
      </c>
      <c r="SQ1327" s="277">
        <v>60900</v>
      </c>
      <c r="SR1327" s="277">
        <v>63400</v>
      </c>
      <c r="SS1327" s="277"/>
      <c r="ST1327" s="277"/>
      <c r="SU1327" s="277"/>
      <c r="SV1327" s="309" t="s">
        <v>808</v>
      </c>
      <c r="SW1327" s="309" t="s">
        <v>808</v>
      </c>
      <c r="SX1327" s="309" t="s">
        <v>808</v>
      </c>
      <c r="SY1327" s="309" t="s">
        <v>808</v>
      </c>
      <c r="SZ1327" s="309" t="s">
        <v>808</v>
      </c>
      <c r="TA1327" s="309" t="s">
        <v>808</v>
      </c>
      <c r="TB1327" s="309" t="s">
        <v>808</v>
      </c>
      <c r="TC1327" s="309" t="s">
        <v>808</v>
      </c>
      <c r="TD1327" s="309" t="s">
        <v>808</v>
      </c>
      <c r="TE1327" s="309" t="s">
        <v>808</v>
      </c>
      <c r="TF1327" s="309" t="s">
        <v>808</v>
      </c>
      <c r="TG1327" s="309" t="s">
        <v>808</v>
      </c>
      <c r="TH1327" s="309" t="s">
        <v>808</v>
      </c>
      <c r="TI1327" s="309" t="s">
        <v>808</v>
      </c>
      <c r="TJ1327" s="309" t="s">
        <v>808</v>
      </c>
      <c r="TK1327" s="277"/>
      <c r="TL1327" s="277"/>
      <c r="TM1327" s="277"/>
      <c r="TN1327" s="277"/>
      <c r="TO1327" s="277"/>
      <c r="TP1327" s="277"/>
      <c r="TQ1327" s="309" t="s">
        <v>808</v>
      </c>
      <c r="TR1327" s="309" t="s">
        <v>808</v>
      </c>
      <c r="TS1327" s="309" t="s">
        <v>808</v>
      </c>
      <c r="TT1327" s="309" t="s">
        <v>808</v>
      </c>
      <c r="TU1327" s="309" t="s">
        <v>808</v>
      </c>
      <c r="TV1327" s="309" t="s">
        <v>808</v>
      </c>
      <c r="TW1327" s="309" t="s">
        <v>808</v>
      </c>
      <c r="TX1327" s="309" t="s">
        <v>808</v>
      </c>
      <c r="TY1327" s="309" t="s">
        <v>808</v>
      </c>
      <c r="TZ1327" s="309" t="s">
        <v>808</v>
      </c>
      <c r="UA1327" s="309" t="s">
        <v>808</v>
      </c>
      <c r="UB1327" s="309" t="s">
        <v>808</v>
      </c>
      <c r="UC1327" s="309" t="s">
        <v>808</v>
      </c>
      <c r="UD1327" s="309" t="s">
        <v>808</v>
      </c>
      <c r="UE1327" s="309" t="s">
        <v>808</v>
      </c>
      <c r="UF1327" s="277">
        <v>175800</v>
      </c>
      <c r="UG1327" s="277">
        <v>181400</v>
      </c>
      <c r="UH1327" s="277">
        <v>188700</v>
      </c>
      <c r="UI1327" s="277"/>
      <c r="UJ1327" s="277"/>
      <c r="UK1327" s="277"/>
      <c r="UL1327" s="309" t="s">
        <v>808</v>
      </c>
      <c r="UM1327" s="309" t="s">
        <v>808</v>
      </c>
      <c r="UN1327" s="309" t="s">
        <v>808</v>
      </c>
      <c r="UO1327" s="309" t="s">
        <v>808</v>
      </c>
      <c r="UP1327" s="309" t="s">
        <v>808</v>
      </c>
      <c r="UQ1327" s="309" t="s">
        <v>808</v>
      </c>
      <c r="UR1327" s="309" t="s">
        <v>808</v>
      </c>
      <c r="US1327" s="309" t="s">
        <v>808</v>
      </c>
      <c r="UT1327" s="309" t="s">
        <v>808</v>
      </c>
      <c r="UU1327" s="309" t="s">
        <v>808</v>
      </c>
      <c r="UV1327" s="309" t="s">
        <v>808</v>
      </c>
      <c r="UW1327" s="309" t="s">
        <v>808</v>
      </c>
      <c r="UX1327" s="309" t="s">
        <v>808</v>
      </c>
      <c r="UY1327" s="309" t="s">
        <v>808</v>
      </c>
      <c r="UZ1327" s="309" t="s">
        <v>808</v>
      </c>
      <c r="VA1327" s="277">
        <v>624700</v>
      </c>
      <c r="VB1327" s="277">
        <v>644900</v>
      </c>
      <c r="VC1327" s="277">
        <v>670800</v>
      </c>
      <c r="VD1327" s="277"/>
      <c r="VE1327" s="277"/>
      <c r="VF1327" s="277"/>
      <c r="VG1327" s="309" t="s">
        <v>808</v>
      </c>
      <c r="VH1327" s="309" t="s">
        <v>808</v>
      </c>
      <c r="VI1327" s="309" t="s">
        <v>808</v>
      </c>
      <c r="VJ1327" s="309" t="s">
        <v>808</v>
      </c>
      <c r="VK1327" s="309" t="s">
        <v>808</v>
      </c>
      <c r="VL1327" s="309" t="s">
        <v>808</v>
      </c>
      <c r="VM1327" s="309" t="s">
        <v>808</v>
      </c>
      <c r="VN1327" s="309" t="s">
        <v>808</v>
      </c>
      <c r="VO1327" s="309" t="s">
        <v>808</v>
      </c>
      <c r="VP1327" s="309" t="s">
        <v>808</v>
      </c>
      <c r="VQ1327" s="309" t="s">
        <v>808</v>
      </c>
      <c r="VR1327" s="309" t="s">
        <v>808</v>
      </c>
      <c r="VS1327" s="309" t="s">
        <v>808</v>
      </c>
      <c r="VT1327" s="309" t="s">
        <v>808</v>
      </c>
      <c r="VU1327" s="309" t="s">
        <v>808</v>
      </c>
      <c r="VV1327" s="277">
        <v>97500</v>
      </c>
      <c r="VW1327" s="277">
        <v>100800</v>
      </c>
      <c r="VX1327" s="277">
        <v>104600</v>
      </c>
      <c r="VY1327" s="277"/>
      <c r="VZ1327" s="277"/>
      <c r="WA1327" s="277"/>
      <c r="WB1327" s="309" t="s">
        <v>808</v>
      </c>
      <c r="WC1327" s="309" t="s">
        <v>808</v>
      </c>
      <c r="WD1327" s="309" t="s">
        <v>808</v>
      </c>
      <c r="WE1327" s="309" t="s">
        <v>808</v>
      </c>
      <c r="WF1327" s="309" t="s">
        <v>808</v>
      </c>
      <c r="WG1327" s="309" t="s">
        <v>808</v>
      </c>
      <c r="WH1327" s="309" t="s">
        <v>808</v>
      </c>
      <c r="WI1327" s="309" t="s">
        <v>808</v>
      </c>
      <c r="WJ1327" s="309" t="s">
        <v>808</v>
      </c>
      <c r="WK1327" s="309" t="s">
        <v>808</v>
      </c>
      <c r="WL1327" s="309" t="s">
        <v>808</v>
      </c>
      <c r="WM1327" s="309" t="s">
        <v>808</v>
      </c>
      <c r="WN1327" s="309" t="s">
        <v>808</v>
      </c>
      <c r="WO1327" s="309" t="s">
        <v>808</v>
      </c>
      <c r="WP1327" s="309" t="s">
        <v>808</v>
      </c>
      <c r="WQ1327" s="277"/>
      <c r="WR1327" s="277"/>
      <c r="WS1327" s="277"/>
      <c r="WT1327" s="277"/>
      <c r="WU1327" s="277"/>
      <c r="WV1327" s="277"/>
      <c r="WW1327" s="309" t="s">
        <v>808</v>
      </c>
      <c r="WX1327" s="309" t="s">
        <v>808</v>
      </c>
      <c r="WY1327" s="309" t="s">
        <v>808</v>
      </c>
      <c r="WZ1327" s="309" t="s">
        <v>808</v>
      </c>
      <c r="XA1327" s="309" t="s">
        <v>808</v>
      </c>
      <c r="XB1327" s="309" t="s">
        <v>808</v>
      </c>
      <c r="XC1327" s="309" t="s">
        <v>808</v>
      </c>
      <c r="XD1327" s="309" t="s">
        <v>808</v>
      </c>
      <c r="XE1327" s="309" t="s">
        <v>808</v>
      </c>
      <c r="XF1327" s="309" t="s">
        <v>808</v>
      </c>
      <c r="XG1327" s="309" t="s">
        <v>808</v>
      </c>
      <c r="XH1327" s="309" t="s">
        <v>808</v>
      </c>
      <c r="XI1327" s="309" t="s">
        <v>808</v>
      </c>
      <c r="XJ1327" s="309" t="s">
        <v>808</v>
      </c>
      <c r="XK1327" s="309" t="s">
        <v>808</v>
      </c>
      <c r="XL1327" s="277"/>
      <c r="XM1327" s="277"/>
      <c r="XN1327" s="277"/>
      <c r="XO1327" s="277"/>
      <c r="XP1327" s="277"/>
      <c r="XQ1327" s="277"/>
      <c r="XR1327" s="309" t="s">
        <v>808</v>
      </c>
      <c r="XS1327" s="309" t="s">
        <v>808</v>
      </c>
      <c r="XT1327" s="309" t="s">
        <v>808</v>
      </c>
      <c r="XU1327" s="309" t="s">
        <v>808</v>
      </c>
      <c r="XV1327" s="309" t="s">
        <v>808</v>
      </c>
      <c r="XW1327" s="309" t="s">
        <v>808</v>
      </c>
      <c r="XX1327" s="309" t="s">
        <v>808</v>
      </c>
      <c r="XY1327" s="309" t="s">
        <v>808</v>
      </c>
      <c r="XZ1327" s="309" t="s">
        <v>808</v>
      </c>
      <c r="YA1327" s="309" t="s">
        <v>808</v>
      </c>
      <c r="YB1327" s="309" t="s">
        <v>808</v>
      </c>
      <c r="YC1327" s="309" t="s">
        <v>808</v>
      </c>
      <c r="YD1327" s="309" t="s">
        <v>808</v>
      </c>
      <c r="YE1327" s="309" t="s">
        <v>808</v>
      </c>
      <c r="YF1327" s="309" t="s">
        <v>808</v>
      </c>
      <c r="YG1327" s="277"/>
      <c r="YH1327" s="277"/>
      <c r="YI1327" s="277"/>
      <c r="YJ1327" s="277"/>
      <c r="YK1327" s="277"/>
      <c r="YL1327" s="277"/>
      <c r="YM1327" s="309" t="s">
        <v>808</v>
      </c>
      <c r="YN1327" s="309" t="s">
        <v>808</v>
      </c>
      <c r="YO1327" s="309" t="s">
        <v>808</v>
      </c>
      <c r="YP1327" s="309" t="s">
        <v>808</v>
      </c>
      <c r="YQ1327" s="309" t="s">
        <v>808</v>
      </c>
      <c r="YR1327" s="309" t="s">
        <v>808</v>
      </c>
      <c r="YS1327" s="309" t="s">
        <v>808</v>
      </c>
      <c r="YT1327" s="309" t="s">
        <v>808</v>
      </c>
      <c r="YU1327" s="309" t="s">
        <v>808</v>
      </c>
      <c r="YV1327" s="309" t="s">
        <v>808</v>
      </c>
      <c r="YW1327" s="309" t="s">
        <v>808</v>
      </c>
      <c r="YX1327" s="309" t="s">
        <v>808</v>
      </c>
      <c r="YY1327" s="309" t="s">
        <v>808</v>
      </c>
      <c r="YZ1327" s="309" t="s">
        <v>808</v>
      </c>
      <c r="ZA1327" s="309" t="s">
        <v>808</v>
      </c>
      <c r="ZB1327" s="315">
        <f t="shared" si="3243"/>
        <v>5679500</v>
      </c>
      <c r="ZC1327" s="315">
        <f t="shared" si="3243"/>
        <v>5862700</v>
      </c>
      <c r="ZD1327" s="315">
        <f t="shared" si="3243"/>
        <v>6097600</v>
      </c>
      <c r="ZE1327" s="315">
        <f t="shared" si="3243"/>
        <v>0</v>
      </c>
      <c r="ZF1327" s="315">
        <f t="shared" si="3243"/>
        <v>0</v>
      </c>
      <c r="ZG1327" s="315">
        <f t="shared" si="3243"/>
        <v>0</v>
      </c>
    </row>
    <row r="1328" spans="1:683">
      <c r="C1328" s="860" t="s">
        <v>318</v>
      </c>
      <c r="F1328" s="923" t="s">
        <v>402</v>
      </c>
      <c r="G1328" s="923"/>
      <c r="H1328" s="923"/>
      <c r="I1328" s="923"/>
      <c r="J1328" s="923"/>
    </row>
    <row r="1329" spans="3:683">
      <c r="C1329" s="860"/>
      <c r="ZE1329" s="399"/>
    </row>
    <row r="1330" spans="3:683">
      <c r="C1330" s="860" t="s">
        <v>403</v>
      </c>
      <c r="ZE1330" s="399"/>
    </row>
    <row r="1331" spans="3:683">
      <c r="YJ1331" s="1" t="s">
        <v>318</v>
      </c>
      <c r="ZE1331" s="924"/>
      <c r="ZF1331" s="924"/>
      <c r="ZG1331" s="924"/>
    </row>
    <row r="1333" spans="3:683">
      <c r="YJ1333" s="1" t="s">
        <v>403</v>
      </c>
      <c r="YM1333" s="1" t="s">
        <v>403</v>
      </c>
    </row>
  </sheetData>
  <mergeCells count="1031">
    <mergeCell ref="F1328:J1328"/>
    <mergeCell ref="E1:H1"/>
    <mergeCell ref="E2:H2"/>
    <mergeCell ref="ZE1331:ZG1331"/>
    <mergeCell ref="I795:J795"/>
    <mergeCell ref="I796:J796"/>
    <mergeCell ref="I797:J797"/>
    <mergeCell ref="I799:J799"/>
    <mergeCell ref="I800:J800"/>
    <mergeCell ref="I801:J801"/>
    <mergeCell ref="I802:J802"/>
    <mergeCell ref="I803:J803"/>
    <mergeCell ref="I804:J804"/>
    <mergeCell ref="I785:J785"/>
    <mergeCell ref="I786:J786"/>
    <mergeCell ref="I787:J787"/>
    <mergeCell ref="I788:J788"/>
    <mergeCell ref="I790:J790"/>
    <mergeCell ref="I791:J791"/>
    <mergeCell ref="I792:J792"/>
    <mergeCell ref="I793:J793"/>
    <mergeCell ref="I794:J794"/>
    <mergeCell ref="I775:J775"/>
    <mergeCell ref="I776:J776"/>
    <mergeCell ref="I777:J777"/>
    <mergeCell ref="I778:J778"/>
    <mergeCell ref="I779:J779"/>
    <mergeCell ref="I781:J781"/>
    <mergeCell ref="I782:J782"/>
    <mergeCell ref="I783:J783"/>
    <mergeCell ref="I784:J784"/>
    <mergeCell ref="I765:J765"/>
    <mergeCell ref="I766:J766"/>
    <mergeCell ref="I767:J767"/>
    <mergeCell ref="I768:J768"/>
    <mergeCell ref="I769:J769"/>
    <mergeCell ref="I770:J770"/>
    <mergeCell ref="I772:J772"/>
    <mergeCell ref="I773:J773"/>
    <mergeCell ref="I774:J774"/>
    <mergeCell ref="I755:J755"/>
    <mergeCell ref="I756:J756"/>
    <mergeCell ref="I757:J757"/>
    <mergeCell ref="I758:J758"/>
    <mergeCell ref="I759:J759"/>
    <mergeCell ref="I761:J761"/>
    <mergeCell ref="I762:J762"/>
    <mergeCell ref="I763:J763"/>
    <mergeCell ref="I764:J764"/>
    <mergeCell ref="I746:J746"/>
    <mergeCell ref="I747:J747"/>
    <mergeCell ref="I748:J748"/>
    <mergeCell ref="I749:J749"/>
    <mergeCell ref="I750:J750"/>
    <mergeCell ref="I751:J751"/>
    <mergeCell ref="I752:J752"/>
    <mergeCell ref="I753:J753"/>
    <mergeCell ref="I754:J754"/>
    <mergeCell ref="D1322:E1322"/>
    <mergeCell ref="D1323:E1323"/>
    <mergeCell ref="D1324:E1324"/>
    <mergeCell ref="D1326:E1326"/>
    <mergeCell ref="D1327:E1327"/>
    <mergeCell ref="D1305:E1305"/>
    <mergeCell ref="D1306:E1306"/>
    <mergeCell ref="D1307:E1307"/>
    <mergeCell ref="D1309:E1309"/>
    <mergeCell ref="D1310:E1310"/>
    <mergeCell ref="D1313:E1313"/>
    <mergeCell ref="D1269:E1269"/>
    <mergeCell ref="D1271:E1271"/>
    <mergeCell ref="D1272:E1272"/>
    <mergeCell ref="D1275:E1275"/>
    <mergeCell ref="D1285:E1285"/>
    <mergeCell ref="D1295:E1295"/>
    <mergeCell ref="E1156:E1163"/>
    <mergeCell ref="I1156:J1156"/>
    <mergeCell ref="I1157:J1157"/>
    <mergeCell ref="I1158:J1158"/>
    <mergeCell ref="I1159:J1159"/>
    <mergeCell ref="I1160:J1160"/>
    <mergeCell ref="ZE1235:ZG1235"/>
    <mergeCell ref="F1237:H1237"/>
    <mergeCell ref="D1239:E1239"/>
    <mergeCell ref="D1255:E1255"/>
    <mergeCell ref="D1267:E1267"/>
    <mergeCell ref="D1268:E1268"/>
    <mergeCell ref="YM1235:YO1235"/>
    <mergeCell ref="YP1235:YR1235"/>
    <mergeCell ref="YS1235:YU1235"/>
    <mergeCell ref="YV1235:YX1235"/>
    <mergeCell ref="YY1235:ZA1235"/>
    <mergeCell ref="ZB1235:ZD1235"/>
    <mergeCell ref="XU1235:XW1235"/>
    <mergeCell ref="XX1235:XZ1235"/>
    <mergeCell ref="YA1235:YC1235"/>
    <mergeCell ref="YD1235:YF1235"/>
    <mergeCell ref="YG1235:YI1235"/>
    <mergeCell ref="YJ1235:YL1235"/>
    <mergeCell ref="XC1235:XE1235"/>
    <mergeCell ref="XF1235:XH1235"/>
    <mergeCell ref="XI1235:XK1235"/>
    <mergeCell ref="XL1235:XN1235"/>
    <mergeCell ref="XO1235:XQ1235"/>
    <mergeCell ref="XR1235:XT1235"/>
    <mergeCell ref="WK1235:WM1235"/>
    <mergeCell ref="WN1235:WP1235"/>
    <mergeCell ref="WQ1235:WS1235"/>
    <mergeCell ref="WT1235:WV1235"/>
    <mergeCell ref="WW1235:WY1235"/>
    <mergeCell ref="WZ1235:XB1235"/>
    <mergeCell ref="VS1235:VU1235"/>
    <mergeCell ref="VV1235:VX1235"/>
    <mergeCell ref="VY1235:WA1235"/>
    <mergeCell ref="WB1235:WD1235"/>
    <mergeCell ref="WE1235:WG1235"/>
    <mergeCell ref="WH1235:WJ1235"/>
    <mergeCell ref="VA1235:VC1235"/>
    <mergeCell ref="VD1235:VF1235"/>
    <mergeCell ref="VG1235:VI1235"/>
    <mergeCell ref="VJ1235:VL1235"/>
    <mergeCell ref="VM1235:VO1235"/>
    <mergeCell ref="VP1235:VR1235"/>
    <mergeCell ref="UI1235:UK1235"/>
    <mergeCell ref="UL1235:UN1235"/>
    <mergeCell ref="UO1235:UQ1235"/>
    <mergeCell ref="UR1235:UT1235"/>
    <mergeCell ref="UU1235:UW1235"/>
    <mergeCell ref="UX1235:UZ1235"/>
    <mergeCell ref="TQ1235:TS1235"/>
    <mergeCell ref="TT1235:TV1235"/>
    <mergeCell ref="TW1235:TY1235"/>
    <mergeCell ref="TZ1235:UB1235"/>
    <mergeCell ref="UC1235:UE1235"/>
    <mergeCell ref="UF1235:UH1235"/>
    <mergeCell ref="SY1235:TA1235"/>
    <mergeCell ref="TB1235:TD1235"/>
    <mergeCell ref="TE1235:TG1235"/>
    <mergeCell ref="TH1235:TJ1235"/>
    <mergeCell ref="TK1235:TM1235"/>
    <mergeCell ref="TN1235:TP1235"/>
    <mergeCell ref="SG1235:SI1235"/>
    <mergeCell ref="SJ1235:SL1235"/>
    <mergeCell ref="SM1235:SO1235"/>
    <mergeCell ref="SP1235:SR1235"/>
    <mergeCell ref="SS1235:SU1235"/>
    <mergeCell ref="SV1235:SX1235"/>
    <mergeCell ref="RO1235:RQ1235"/>
    <mergeCell ref="RR1235:RT1235"/>
    <mergeCell ref="RU1235:RW1235"/>
    <mergeCell ref="RX1235:RZ1235"/>
    <mergeCell ref="SA1235:SC1235"/>
    <mergeCell ref="SD1235:SF1235"/>
    <mergeCell ref="QW1235:QY1235"/>
    <mergeCell ref="QZ1235:RB1235"/>
    <mergeCell ref="RC1235:RE1235"/>
    <mergeCell ref="RF1235:RH1235"/>
    <mergeCell ref="RI1235:RK1235"/>
    <mergeCell ref="RL1235:RN1235"/>
    <mergeCell ref="QE1235:QG1235"/>
    <mergeCell ref="QH1235:QJ1235"/>
    <mergeCell ref="QK1235:QM1235"/>
    <mergeCell ref="QN1235:QP1235"/>
    <mergeCell ref="QQ1235:QS1235"/>
    <mergeCell ref="QT1235:QV1235"/>
    <mergeCell ref="PM1235:PO1235"/>
    <mergeCell ref="PP1235:PR1235"/>
    <mergeCell ref="PS1235:PU1235"/>
    <mergeCell ref="PV1235:PX1235"/>
    <mergeCell ref="PY1235:QA1235"/>
    <mergeCell ref="QB1235:QD1235"/>
    <mergeCell ref="OU1235:OW1235"/>
    <mergeCell ref="OX1235:OZ1235"/>
    <mergeCell ref="PA1235:PC1235"/>
    <mergeCell ref="PD1235:PF1235"/>
    <mergeCell ref="PG1235:PI1235"/>
    <mergeCell ref="PJ1235:PL1235"/>
    <mergeCell ref="OC1235:OE1235"/>
    <mergeCell ref="OF1235:OH1235"/>
    <mergeCell ref="OI1235:OK1235"/>
    <mergeCell ref="OL1235:ON1235"/>
    <mergeCell ref="OO1235:OQ1235"/>
    <mergeCell ref="OR1235:OT1235"/>
    <mergeCell ref="NK1235:NM1235"/>
    <mergeCell ref="NN1235:NP1235"/>
    <mergeCell ref="NQ1235:NS1235"/>
    <mergeCell ref="NT1235:NV1235"/>
    <mergeCell ref="NW1235:NY1235"/>
    <mergeCell ref="NZ1235:OB1235"/>
    <mergeCell ref="MS1235:MU1235"/>
    <mergeCell ref="MV1235:MX1235"/>
    <mergeCell ref="MY1235:NA1235"/>
    <mergeCell ref="NB1235:ND1235"/>
    <mergeCell ref="NE1235:NG1235"/>
    <mergeCell ref="NH1235:NJ1235"/>
    <mergeCell ref="MA1235:MC1235"/>
    <mergeCell ref="MD1235:MF1235"/>
    <mergeCell ref="MG1235:MI1235"/>
    <mergeCell ref="MJ1235:ML1235"/>
    <mergeCell ref="MM1235:MO1235"/>
    <mergeCell ref="MP1235:MR1235"/>
    <mergeCell ref="LI1235:LK1235"/>
    <mergeCell ref="LL1235:LN1235"/>
    <mergeCell ref="LO1235:LQ1235"/>
    <mergeCell ref="LR1235:LT1235"/>
    <mergeCell ref="LU1235:LW1235"/>
    <mergeCell ref="LX1235:LZ1235"/>
    <mergeCell ref="KQ1235:KS1235"/>
    <mergeCell ref="KT1235:KV1235"/>
    <mergeCell ref="KW1235:KY1235"/>
    <mergeCell ref="KZ1235:LB1235"/>
    <mergeCell ref="LC1235:LE1235"/>
    <mergeCell ref="LF1235:LH1235"/>
    <mergeCell ref="JY1235:KA1235"/>
    <mergeCell ref="KB1235:KD1235"/>
    <mergeCell ref="KE1235:KG1235"/>
    <mergeCell ref="KH1235:KJ1235"/>
    <mergeCell ref="KK1235:KM1235"/>
    <mergeCell ref="KN1235:KP1235"/>
    <mergeCell ref="JG1235:JI1235"/>
    <mergeCell ref="JJ1235:JL1235"/>
    <mergeCell ref="JM1235:JO1235"/>
    <mergeCell ref="JP1235:JR1235"/>
    <mergeCell ref="JS1235:JU1235"/>
    <mergeCell ref="JV1235:JX1235"/>
    <mergeCell ref="IO1235:IQ1235"/>
    <mergeCell ref="IR1235:IT1235"/>
    <mergeCell ref="IU1235:IW1235"/>
    <mergeCell ref="IX1235:IZ1235"/>
    <mergeCell ref="JA1235:JC1235"/>
    <mergeCell ref="JD1235:JF1235"/>
    <mergeCell ref="HW1235:HY1235"/>
    <mergeCell ref="HZ1235:IB1235"/>
    <mergeCell ref="IC1235:IE1235"/>
    <mergeCell ref="IF1235:IH1235"/>
    <mergeCell ref="II1235:IK1235"/>
    <mergeCell ref="IL1235:IN1235"/>
    <mergeCell ref="HE1235:HG1235"/>
    <mergeCell ref="HH1235:HJ1235"/>
    <mergeCell ref="HK1235:HM1235"/>
    <mergeCell ref="HN1235:HP1235"/>
    <mergeCell ref="HQ1235:HS1235"/>
    <mergeCell ref="HT1235:HV1235"/>
    <mergeCell ref="GM1235:GO1235"/>
    <mergeCell ref="GP1235:GR1235"/>
    <mergeCell ref="GS1235:GU1235"/>
    <mergeCell ref="GV1235:GX1235"/>
    <mergeCell ref="GY1235:HA1235"/>
    <mergeCell ref="HB1235:HD1235"/>
    <mergeCell ref="FU1235:FW1235"/>
    <mergeCell ref="FX1235:FZ1235"/>
    <mergeCell ref="GA1235:GC1235"/>
    <mergeCell ref="GD1235:GF1235"/>
    <mergeCell ref="GG1235:GI1235"/>
    <mergeCell ref="GJ1235:GL1235"/>
    <mergeCell ref="FC1235:FE1235"/>
    <mergeCell ref="FF1235:FH1235"/>
    <mergeCell ref="FI1235:FK1235"/>
    <mergeCell ref="FL1235:FN1235"/>
    <mergeCell ref="FO1235:FQ1235"/>
    <mergeCell ref="FR1235:FT1235"/>
    <mergeCell ref="EK1235:EM1235"/>
    <mergeCell ref="EN1235:EP1235"/>
    <mergeCell ref="EQ1235:ES1235"/>
    <mergeCell ref="ET1235:EV1235"/>
    <mergeCell ref="EW1235:EY1235"/>
    <mergeCell ref="EZ1235:FB1235"/>
    <mergeCell ref="DS1235:DU1235"/>
    <mergeCell ref="DV1235:DX1235"/>
    <mergeCell ref="DY1235:EA1235"/>
    <mergeCell ref="EB1235:ED1235"/>
    <mergeCell ref="EE1235:EG1235"/>
    <mergeCell ref="EH1235:EJ1235"/>
    <mergeCell ref="DA1235:DC1235"/>
    <mergeCell ref="DD1235:DF1235"/>
    <mergeCell ref="DG1235:DI1235"/>
    <mergeCell ref="DJ1235:DL1235"/>
    <mergeCell ref="DM1235:DO1235"/>
    <mergeCell ref="DP1235:DR1235"/>
    <mergeCell ref="CI1235:CK1235"/>
    <mergeCell ref="CL1235:CN1235"/>
    <mergeCell ref="CO1235:CQ1235"/>
    <mergeCell ref="CR1235:CT1235"/>
    <mergeCell ref="CU1235:CW1235"/>
    <mergeCell ref="CX1235:CZ1235"/>
    <mergeCell ref="BQ1235:BS1235"/>
    <mergeCell ref="BT1235:BV1235"/>
    <mergeCell ref="BW1235:BY1235"/>
    <mergeCell ref="BZ1235:CB1235"/>
    <mergeCell ref="CC1235:CE1235"/>
    <mergeCell ref="CF1235:CH1235"/>
    <mergeCell ref="YM1234:ZG1234"/>
    <mergeCell ref="F1235:H1235"/>
    <mergeCell ref="I1235:K1235"/>
    <mergeCell ref="L1235:N1235"/>
    <mergeCell ref="O1235:Q1235"/>
    <mergeCell ref="R1235:T1235"/>
    <mergeCell ref="U1235:W1235"/>
    <mergeCell ref="X1235:Z1235"/>
    <mergeCell ref="AA1235:AC1235"/>
    <mergeCell ref="AD1235:AF1235"/>
    <mergeCell ref="TQ1234:UK1234"/>
    <mergeCell ref="UL1234:VF1234"/>
    <mergeCell ref="VG1234:WA1234"/>
    <mergeCell ref="WB1234:WV1234"/>
    <mergeCell ref="WW1234:XQ1234"/>
    <mergeCell ref="XR1234:YL1234"/>
    <mergeCell ref="OU1234:PO1234"/>
    <mergeCell ref="PP1234:QJ1234"/>
    <mergeCell ref="QK1234:RE1234"/>
    <mergeCell ref="RF1234:RZ1234"/>
    <mergeCell ref="SA1234:SU1234"/>
    <mergeCell ref="SV1234:TP1234"/>
    <mergeCell ref="JY1234:KS1234"/>
    <mergeCell ref="KT1234:LN1234"/>
    <mergeCell ref="LO1234:MI1234"/>
    <mergeCell ref="MJ1234:ND1234"/>
    <mergeCell ref="NE1234:NY1234"/>
    <mergeCell ref="NZ1234:OT1234"/>
    <mergeCell ref="FC1234:FW1234"/>
    <mergeCell ref="FX1234:GR1234"/>
    <mergeCell ref="GS1234:HM1234"/>
    <mergeCell ref="HN1234:IH1234"/>
    <mergeCell ref="II1234:JC1234"/>
    <mergeCell ref="JD1234:JX1234"/>
    <mergeCell ref="AG1234:BA1234"/>
    <mergeCell ref="BB1234:BV1234"/>
    <mergeCell ref="BW1234:CQ1234"/>
    <mergeCell ref="CR1234:DL1234"/>
    <mergeCell ref="DM1234:EG1234"/>
    <mergeCell ref="EH1234:FB1234"/>
    <mergeCell ref="A1234:A1235"/>
    <mergeCell ref="B1234:B1235"/>
    <mergeCell ref="C1234:C1235"/>
    <mergeCell ref="D1234:E1235"/>
    <mergeCell ref="F1234:K1234"/>
    <mergeCell ref="L1234:AF1234"/>
    <mergeCell ref="AY1235:BA1235"/>
    <mergeCell ref="BB1235:BD1235"/>
    <mergeCell ref="BE1235:BG1235"/>
    <mergeCell ref="BH1235:BJ1235"/>
    <mergeCell ref="BK1235:BM1235"/>
    <mergeCell ref="BN1235:BP1235"/>
    <mergeCell ref="AG1235:AI1235"/>
    <mergeCell ref="AJ1235:AL1235"/>
    <mergeCell ref="AM1235:AO1235"/>
    <mergeCell ref="AP1235:AR1235"/>
    <mergeCell ref="AS1235:AU1235"/>
    <mergeCell ref="AV1235:AX1235"/>
    <mergeCell ref="I1161:J1161"/>
    <mergeCell ref="I1162:J1162"/>
    <mergeCell ref="I1163:J1163"/>
    <mergeCell ref="E1147:E1154"/>
    <mergeCell ref="I1147:J1147"/>
    <mergeCell ref="I1148:J1148"/>
    <mergeCell ref="I1149:J1149"/>
    <mergeCell ref="I1150:J1150"/>
    <mergeCell ref="I1151:J1151"/>
    <mergeCell ref="I1152:J1152"/>
    <mergeCell ref="I1153:J1153"/>
    <mergeCell ref="I1154:J1154"/>
    <mergeCell ref="E1138:E1145"/>
    <mergeCell ref="I1138:J1138"/>
    <mergeCell ref="I1139:J1139"/>
    <mergeCell ref="I1140:J1140"/>
    <mergeCell ref="I1141:J1141"/>
    <mergeCell ref="I1142:J1142"/>
    <mergeCell ref="I1143:J1143"/>
    <mergeCell ref="I1144:J1144"/>
    <mergeCell ref="I1145:J1145"/>
    <mergeCell ref="I1120:J1120"/>
    <mergeCell ref="I1121:J1121"/>
    <mergeCell ref="I1122:J1122"/>
    <mergeCell ref="I1123:J1123"/>
    <mergeCell ref="I1124:J1124"/>
    <mergeCell ref="I1125:J1125"/>
    <mergeCell ref="I1102:J1102"/>
    <mergeCell ref="E1112:E1125"/>
    <mergeCell ref="I1112:J1112"/>
    <mergeCell ref="I1113:J1113"/>
    <mergeCell ref="I1114:J1114"/>
    <mergeCell ref="I1115:J1115"/>
    <mergeCell ref="I1116:J1116"/>
    <mergeCell ref="I1117:J1117"/>
    <mergeCell ref="I1118:J1118"/>
    <mergeCell ref="I1119:J1119"/>
    <mergeCell ref="I1096:J1096"/>
    <mergeCell ref="I1097:J1097"/>
    <mergeCell ref="I1098:J1098"/>
    <mergeCell ref="I1099:J1099"/>
    <mergeCell ref="I1100:J1100"/>
    <mergeCell ref="I1101:J1101"/>
    <mergeCell ref="E955:E962"/>
    <mergeCell ref="E964:E971"/>
    <mergeCell ref="E973:E980"/>
    <mergeCell ref="E982:E987"/>
    <mergeCell ref="I1051:J1051"/>
    <mergeCell ref="I1089:J1089"/>
    <mergeCell ref="I1090:J1090"/>
    <mergeCell ref="I1091:J1091"/>
    <mergeCell ref="I1092:J1092"/>
    <mergeCell ref="I1093:J1093"/>
    <mergeCell ref="I1095:J1095"/>
    <mergeCell ref="I1082:J1082"/>
    <mergeCell ref="I1083:J1083"/>
    <mergeCell ref="I1084:J1084"/>
    <mergeCell ref="I1086:J1086"/>
    <mergeCell ref="I1087:J1087"/>
    <mergeCell ref="I1088:J1088"/>
    <mergeCell ref="I1064:J1064"/>
    <mergeCell ref="I1077:J1077"/>
    <mergeCell ref="I1078:J1078"/>
    <mergeCell ref="I1079:J1079"/>
    <mergeCell ref="I1080:J1080"/>
    <mergeCell ref="I1081:J1081"/>
    <mergeCell ref="I905:J905"/>
    <mergeCell ref="I906:J906"/>
    <mergeCell ref="I907:J907"/>
    <mergeCell ref="I908:J908"/>
    <mergeCell ref="I909:J909"/>
    <mergeCell ref="I1058:J1058"/>
    <mergeCell ref="I1059:J1059"/>
    <mergeCell ref="I1060:J1060"/>
    <mergeCell ref="I1061:J1061"/>
    <mergeCell ref="I1062:J1062"/>
    <mergeCell ref="I1063:J1063"/>
    <mergeCell ref="I1052:J1052"/>
    <mergeCell ref="I1053:J1053"/>
    <mergeCell ref="I1054:J1054"/>
    <mergeCell ref="I1055:J1055"/>
    <mergeCell ref="I1056:J1056"/>
    <mergeCell ref="I1057:J1057"/>
    <mergeCell ref="E929:E942"/>
    <mergeCell ref="I890:J890"/>
    <mergeCell ref="I891:J891"/>
    <mergeCell ref="I892:J892"/>
    <mergeCell ref="E894:E901"/>
    <mergeCell ref="I894:J894"/>
    <mergeCell ref="I895:J895"/>
    <mergeCell ref="I896:J896"/>
    <mergeCell ref="I897:J897"/>
    <mergeCell ref="I898:J898"/>
    <mergeCell ref="I899:J899"/>
    <mergeCell ref="I900:J900"/>
    <mergeCell ref="I901:J901"/>
    <mergeCell ref="I884:J884"/>
    <mergeCell ref="I885:J885"/>
    <mergeCell ref="I886:J886"/>
    <mergeCell ref="I887:J887"/>
    <mergeCell ref="I888:J888"/>
    <mergeCell ref="I889:J889"/>
    <mergeCell ref="I910:J910"/>
    <mergeCell ref="E912:E919"/>
    <mergeCell ref="I912:J912"/>
    <mergeCell ref="I913:J913"/>
    <mergeCell ref="I914:J914"/>
    <mergeCell ref="I915:J915"/>
    <mergeCell ref="I916:J916"/>
    <mergeCell ref="I917:J917"/>
    <mergeCell ref="I918:J918"/>
    <mergeCell ref="I919:J919"/>
    <mergeCell ref="E903:E910"/>
    <mergeCell ref="I903:J903"/>
    <mergeCell ref="I904:J904"/>
    <mergeCell ref="I877:J877"/>
    <mergeCell ref="I878:J878"/>
    <mergeCell ref="I879:J879"/>
    <mergeCell ref="I880:J880"/>
    <mergeCell ref="I881:J881"/>
    <mergeCell ref="I883:J883"/>
    <mergeCell ref="E868:E881"/>
    <mergeCell ref="I868:J868"/>
    <mergeCell ref="I869:J869"/>
    <mergeCell ref="I870:J870"/>
    <mergeCell ref="I871:J871"/>
    <mergeCell ref="I872:J872"/>
    <mergeCell ref="I873:J873"/>
    <mergeCell ref="I874:J874"/>
    <mergeCell ref="I875:J875"/>
    <mergeCell ref="I876:J876"/>
    <mergeCell ref="E851:E858"/>
    <mergeCell ref="I851:J851"/>
    <mergeCell ref="I852:J852"/>
    <mergeCell ref="I853:J853"/>
    <mergeCell ref="I854:J854"/>
    <mergeCell ref="I855:J855"/>
    <mergeCell ref="I856:J856"/>
    <mergeCell ref="I857:J857"/>
    <mergeCell ref="I858:J858"/>
    <mergeCell ref="E842:E849"/>
    <mergeCell ref="I842:J842"/>
    <mergeCell ref="I843:J843"/>
    <mergeCell ref="I844:J844"/>
    <mergeCell ref="I845:J845"/>
    <mergeCell ref="I846:J846"/>
    <mergeCell ref="I847:J847"/>
    <mergeCell ref="I848:J848"/>
    <mergeCell ref="I849:J849"/>
    <mergeCell ref="I829:J829"/>
    <mergeCell ref="I830:J830"/>
    <mergeCell ref="I831:J831"/>
    <mergeCell ref="E833:E840"/>
    <mergeCell ref="I833:J833"/>
    <mergeCell ref="I834:J834"/>
    <mergeCell ref="I835:J835"/>
    <mergeCell ref="I836:J836"/>
    <mergeCell ref="I837:J837"/>
    <mergeCell ref="I838:J838"/>
    <mergeCell ref="I839:J839"/>
    <mergeCell ref="I840:J840"/>
    <mergeCell ref="I823:J823"/>
    <mergeCell ref="I824:J824"/>
    <mergeCell ref="I825:J825"/>
    <mergeCell ref="I826:J826"/>
    <mergeCell ref="I827:J827"/>
    <mergeCell ref="I828:J828"/>
    <mergeCell ref="I816:J816"/>
    <mergeCell ref="I817:J817"/>
    <mergeCell ref="I818:J818"/>
    <mergeCell ref="I819:J819"/>
    <mergeCell ref="I820:J820"/>
    <mergeCell ref="I822:J822"/>
    <mergeCell ref="E807:E820"/>
    <mergeCell ref="I807:J807"/>
    <mergeCell ref="I808:J808"/>
    <mergeCell ref="I809:J809"/>
    <mergeCell ref="I810:J810"/>
    <mergeCell ref="I811:J811"/>
    <mergeCell ref="I812:J812"/>
    <mergeCell ref="I813:J813"/>
    <mergeCell ref="I814:J814"/>
    <mergeCell ref="I815:J815"/>
    <mergeCell ref="I738:J738"/>
    <mergeCell ref="I739:J739"/>
    <mergeCell ref="I740:J740"/>
    <mergeCell ref="I741:J741"/>
    <mergeCell ref="I742:J742"/>
    <mergeCell ref="I743:J743"/>
    <mergeCell ref="I731:J731"/>
    <mergeCell ref="I732:J732"/>
    <mergeCell ref="I733:J733"/>
    <mergeCell ref="I734:J734"/>
    <mergeCell ref="I735:J735"/>
    <mergeCell ref="I736:J736"/>
    <mergeCell ref="I724:J724"/>
    <mergeCell ref="I725:J725"/>
    <mergeCell ref="I726:J726"/>
    <mergeCell ref="I727:J727"/>
    <mergeCell ref="I729:J729"/>
    <mergeCell ref="I730:J730"/>
    <mergeCell ref="I717:J717"/>
    <mergeCell ref="I718:J718"/>
    <mergeCell ref="I720:J720"/>
    <mergeCell ref="I721:J721"/>
    <mergeCell ref="I722:J722"/>
    <mergeCell ref="I723:J723"/>
    <mergeCell ref="I711:J711"/>
    <mergeCell ref="I712:J712"/>
    <mergeCell ref="I713:J713"/>
    <mergeCell ref="I714:J714"/>
    <mergeCell ref="I715:J715"/>
    <mergeCell ref="I716:J716"/>
    <mergeCell ref="I704:J704"/>
    <mergeCell ref="I705:J705"/>
    <mergeCell ref="I706:J706"/>
    <mergeCell ref="I707:J707"/>
    <mergeCell ref="I708:J708"/>
    <mergeCell ref="I709:J709"/>
    <mergeCell ref="I697:J697"/>
    <mergeCell ref="I698:J698"/>
    <mergeCell ref="I700:J700"/>
    <mergeCell ref="I701:J701"/>
    <mergeCell ref="I702:J702"/>
    <mergeCell ref="I703:J703"/>
    <mergeCell ref="I691:J691"/>
    <mergeCell ref="I692:J692"/>
    <mergeCell ref="I693:J693"/>
    <mergeCell ref="I694:J694"/>
    <mergeCell ref="I695:J695"/>
    <mergeCell ref="I696:J696"/>
    <mergeCell ref="I685:J685"/>
    <mergeCell ref="I686:J686"/>
    <mergeCell ref="I687:J687"/>
    <mergeCell ref="I688:J688"/>
    <mergeCell ref="I689:J689"/>
    <mergeCell ref="I690:J690"/>
    <mergeCell ref="I677:J677"/>
    <mergeCell ref="I678:J678"/>
    <mergeCell ref="I679:J679"/>
    <mergeCell ref="I680:J680"/>
    <mergeCell ref="I681:J681"/>
    <mergeCell ref="I682:J682"/>
    <mergeCell ref="I670:J670"/>
    <mergeCell ref="I671:J671"/>
    <mergeCell ref="I672:J672"/>
    <mergeCell ref="I673:J673"/>
    <mergeCell ref="I674:J674"/>
    <mergeCell ref="I675:J675"/>
    <mergeCell ref="I663:J663"/>
    <mergeCell ref="I664:J664"/>
    <mergeCell ref="I665:J665"/>
    <mergeCell ref="I666:J666"/>
    <mergeCell ref="I668:J668"/>
    <mergeCell ref="I669:J669"/>
    <mergeCell ref="I656:J656"/>
    <mergeCell ref="I657:J657"/>
    <mergeCell ref="I659:J659"/>
    <mergeCell ref="I660:J660"/>
    <mergeCell ref="I661:J661"/>
    <mergeCell ref="I662:J662"/>
    <mergeCell ref="I650:J650"/>
    <mergeCell ref="I651:J651"/>
    <mergeCell ref="I652:J652"/>
    <mergeCell ref="I653:J653"/>
    <mergeCell ref="I654:J654"/>
    <mergeCell ref="I655:J655"/>
    <mergeCell ref="I643:J643"/>
    <mergeCell ref="I644:J644"/>
    <mergeCell ref="I645:J645"/>
    <mergeCell ref="I646:J646"/>
    <mergeCell ref="I647:J647"/>
    <mergeCell ref="I648:J648"/>
    <mergeCell ref="I636:J636"/>
    <mergeCell ref="I637:J637"/>
    <mergeCell ref="I639:J639"/>
    <mergeCell ref="I640:J640"/>
    <mergeCell ref="I641:J641"/>
    <mergeCell ref="I642:J642"/>
    <mergeCell ref="I630:J630"/>
    <mergeCell ref="I631:J631"/>
    <mergeCell ref="I632:J632"/>
    <mergeCell ref="I633:J633"/>
    <mergeCell ref="I634:J634"/>
    <mergeCell ref="I635:J635"/>
    <mergeCell ref="I624:J624"/>
    <mergeCell ref="I625:J625"/>
    <mergeCell ref="I626:J626"/>
    <mergeCell ref="I627:J627"/>
    <mergeCell ref="I628:J628"/>
    <mergeCell ref="I629:J629"/>
    <mergeCell ref="I616:J616"/>
    <mergeCell ref="I617:J617"/>
    <mergeCell ref="I618:J618"/>
    <mergeCell ref="I619:J619"/>
    <mergeCell ref="I620:J620"/>
    <mergeCell ref="I621:J621"/>
    <mergeCell ref="I609:J609"/>
    <mergeCell ref="I610:J610"/>
    <mergeCell ref="I611:J611"/>
    <mergeCell ref="I612:J612"/>
    <mergeCell ref="I613:J613"/>
    <mergeCell ref="I614:J614"/>
    <mergeCell ref="I602:J602"/>
    <mergeCell ref="I603:J603"/>
    <mergeCell ref="I604:J604"/>
    <mergeCell ref="I605:J605"/>
    <mergeCell ref="I607:J607"/>
    <mergeCell ref="I608:J608"/>
    <mergeCell ref="I595:J595"/>
    <mergeCell ref="I596:J596"/>
    <mergeCell ref="I598:J598"/>
    <mergeCell ref="I599:J599"/>
    <mergeCell ref="I600:J600"/>
    <mergeCell ref="I601:J601"/>
    <mergeCell ref="I589:J589"/>
    <mergeCell ref="I590:J590"/>
    <mergeCell ref="I591:J591"/>
    <mergeCell ref="I592:J592"/>
    <mergeCell ref="I593:J593"/>
    <mergeCell ref="I594:J594"/>
    <mergeCell ref="I582:J582"/>
    <mergeCell ref="I583:J583"/>
    <mergeCell ref="I584:J584"/>
    <mergeCell ref="I585:J585"/>
    <mergeCell ref="I586:J586"/>
    <mergeCell ref="I587:J587"/>
    <mergeCell ref="I575:J575"/>
    <mergeCell ref="I576:J576"/>
    <mergeCell ref="I578:J578"/>
    <mergeCell ref="I579:J579"/>
    <mergeCell ref="I580:J580"/>
    <mergeCell ref="I581:J581"/>
    <mergeCell ref="I569:J569"/>
    <mergeCell ref="I570:J570"/>
    <mergeCell ref="I571:J571"/>
    <mergeCell ref="I572:J572"/>
    <mergeCell ref="I573:J573"/>
    <mergeCell ref="I574:J574"/>
    <mergeCell ref="I563:J563"/>
    <mergeCell ref="I564:J564"/>
    <mergeCell ref="I565:J565"/>
    <mergeCell ref="I566:J566"/>
    <mergeCell ref="I567:J567"/>
    <mergeCell ref="I568:J568"/>
    <mergeCell ref="I555:J555"/>
    <mergeCell ref="I556:J556"/>
    <mergeCell ref="I557:J557"/>
    <mergeCell ref="I558:J558"/>
    <mergeCell ref="I559:J559"/>
    <mergeCell ref="I560:J560"/>
    <mergeCell ref="I548:J548"/>
    <mergeCell ref="I549:J549"/>
    <mergeCell ref="I550:J550"/>
    <mergeCell ref="I551:J551"/>
    <mergeCell ref="I552:J552"/>
    <mergeCell ref="I553:J553"/>
    <mergeCell ref="I541:J541"/>
    <mergeCell ref="I542:J542"/>
    <mergeCell ref="I543:J543"/>
    <mergeCell ref="I544:J544"/>
    <mergeCell ref="I546:J546"/>
    <mergeCell ref="I547:J547"/>
    <mergeCell ref="I534:J534"/>
    <mergeCell ref="I535:J535"/>
    <mergeCell ref="I537:J537"/>
    <mergeCell ref="I538:J538"/>
    <mergeCell ref="I539:J539"/>
    <mergeCell ref="I540:J540"/>
    <mergeCell ref="I528:J528"/>
    <mergeCell ref="I529:J529"/>
    <mergeCell ref="I530:J530"/>
    <mergeCell ref="I531:J531"/>
    <mergeCell ref="I532:J532"/>
    <mergeCell ref="I533:J533"/>
    <mergeCell ref="I521:J521"/>
    <mergeCell ref="I522:J522"/>
    <mergeCell ref="I523:J523"/>
    <mergeCell ref="I524:J524"/>
    <mergeCell ref="I525:J525"/>
    <mergeCell ref="I526:J526"/>
    <mergeCell ref="I514:J514"/>
    <mergeCell ref="I515:J515"/>
    <mergeCell ref="I517:J517"/>
    <mergeCell ref="I518:J518"/>
    <mergeCell ref="I519:J519"/>
    <mergeCell ref="I520:J520"/>
    <mergeCell ref="I508:J508"/>
    <mergeCell ref="I509:J509"/>
    <mergeCell ref="I510:J510"/>
    <mergeCell ref="I511:J511"/>
    <mergeCell ref="I512:J512"/>
    <mergeCell ref="I513:J513"/>
    <mergeCell ref="I502:J502"/>
    <mergeCell ref="I503:J503"/>
    <mergeCell ref="I504:J504"/>
    <mergeCell ref="I505:J505"/>
    <mergeCell ref="I506:J506"/>
    <mergeCell ref="I507:J507"/>
    <mergeCell ref="I494:J494"/>
    <mergeCell ref="I495:J495"/>
    <mergeCell ref="I496:J496"/>
    <mergeCell ref="I497:J497"/>
    <mergeCell ref="I498:J498"/>
    <mergeCell ref="I499:J499"/>
    <mergeCell ref="I487:J487"/>
    <mergeCell ref="I488:J488"/>
    <mergeCell ref="I489:J489"/>
    <mergeCell ref="I490:J490"/>
    <mergeCell ref="I491:J491"/>
    <mergeCell ref="I492:J492"/>
    <mergeCell ref="I480:J480"/>
    <mergeCell ref="I481:J481"/>
    <mergeCell ref="I482:J482"/>
    <mergeCell ref="I483:J483"/>
    <mergeCell ref="I485:J485"/>
    <mergeCell ref="I486:J486"/>
    <mergeCell ref="I473:J473"/>
    <mergeCell ref="I474:J474"/>
    <mergeCell ref="I476:J476"/>
    <mergeCell ref="I477:J477"/>
    <mergeCell ref="I478:J478"/>
    <mergeCell ref="I479:J479"/>
    <mergeCell ref="I467:J467"/>
    <mergeCell ref="I468:J468"/>
    <mergeCell ref="I469:J469"/>
    <mergeCell ref="I470:J470"/>
    <mergeCell ref="I471:J471"/>
    <mergeCell ref="I472:J472"/>
    <mergeCell ref="I460:J460"/>
    <mergeCell ref="I461:J461"/>
    <mergeCell ref="I462:J462"/>
    <mergeCell ref="I463:J463"/>
    <mergeCell ref="I464:J464"/>
    <mergeCell ref="I465:J465"/>
    <mergeCell ref="I453:J453"/>
    <mergeCell ref="I454:J454"/>
    <mergeCell ref="I456:J456"/>
    <mergeCell ref="I457:J457"/>
    <mergeCell ref="I458:J458"/>
    <mergeCell ref="I459:J459"/>
    <mergeCell ref="I447:J447"/>
    <mergeCell ref="I448:J448"/>
    <mergeCell ref="I449:J449"/>
    <mergeCell ref="I450:J450"/>
    <mergeCell ref="I451:J451"/>
    <mergeCell ref="I452:J452"/>
    <mergeCell ref="I443:J443"/>
    <mergeCell ref="I444:J444"/>
    <mergeCell ref="I445:J445"/>
    <mergeCell ref="I446:J446"/>
    <mergeCell ref="I308:J308"/>
    <mergeCell ref="I309:J309"/>
    <mergeCell ref="E311:E316"/>
    <mergeCell ref="I311:J311"/>
    <mergeCell ref="I312:J312"/>
    <mergeCell ref="I313:J313"/>
    <mergeCell ref="I314:J314"/>
    <mergeCell ref="I315:J315"/>
    <mergeCell ref="I316:J316"/>
    <mergeCell ref="E302:E309"/>
    <mergeCell ref="I302:J302"/>
    <mergeCell ref="I303:J303"/>
    <mergeCell ref="I304:J304"/>
    <mergeCell ref="I305:J305"/>
    <mergeCell ref="I306:J306"/>
    <mergeCell ref="I307:J307"/>
    <mergeCell ref="I441:J441"/>
    <mergeCell ref="I442:J442"/>
    <mergeCell ref="E293:E300"/>
    <mergeCell ref="I293:J293"/>
    <mergeCell ref="I294:J294"/>
    <mergeCell ref="I295:J295"/>
    <mergeCell ref="I296:J296"/>
    <mergeCell ref="I297:J297"/>
    <mergeCell ref="I298:J298"/>
    <mergeCell ref="I299:J299"/>
    <mergeCell ref="I300:J300"/>
    <mergeCell ref="I237:J237"/>
    <mergeCell ref="I238:J238"/>
    <mergeCell ref="I239:J239"/>
    <mergeCell ref="I267:J267"/>
    <mergeCell ref="I268:J268"/>
    <mergeCell ref="I269:J269"/>
    <mergeCell ref="I270:J270"/>
    <mergeCell ref="I271:J271"/>
    <mergeCell ref="E284:E291"/>
    <mergeCell ref="I284:J284"/>
    <mergeCell ref="I285:J285"/>
    <mergeCell ref="I286:J286"/>
    <mergeCell ref="I287:J287"/>
    <mergeCell ref="E258:E271"/>
    <mergeCell ref="I258:J258"/>
    <mergeCell ref="I259:J259"/>
    <mergeCell ref="I260:J260"/>
    <mergeCell ref="I261:J261"/>
    <mergeCell ref="I262:J262"/>
    <mergeCell ref="I263:J263"/>
    <mergeCell ref="I264:J264"/>
    <mergeCell ref="I265:J265"/>
    <mergeCell ref="I266:J266"/>
    <mergeCell ref="I288:J288"/>
    <mergeCell ref="I289:J289"/>
    <mergeCell ref="I290:J290"/>
    <mergeCell ref="I291:J291"/>
    <mergeCell ref="I205:J205"/>
    <mergeCell ref="I216:J216"/>
    <mergeCell ref="I217:J217"/>
    <mergeCell ref="I218:J218"/>
    <mergeCell ref="I219:J219"/>
    <mergeCell ref="I220:J220"/>
    <mergeCell ref="I221:J221"/>
    <mergeCell ref="I206:J206"/>
    <mergeCell ref="I207:J207"/>
    <mergeCell ref="I208:J208"/>
    <mergeCell ref="E250:E255"/>
    <mergeCell ref="I250:J250"/>
    <mergeCell ref="I251:J251"/>
    <mergeCell ref="I252:J252"/>
    <mergeCell ref="I253:J253"/>
    <mergeCell ref="I254:J254"/>
    <mergeCell ref="I255:J255"/>
    <mergeCell ref="E241:E248"/>
    <mergeCell ref="I241:J241"/>
    <mergeCell ref="I242:J242"/>
    <mergeCell ref="I243:J243"/>
    <mergeCell ref="I244:J244"/>
    <mergeCell ref="I245:J245"/>
    <mergeCell ref="I246:J246"/>
    <mergeCell ref="I247:J247"/>
    <mergeCell ref="I248:J248"/>
    <mergeCell ref="E232:E239"/>
    <mergeCell ref="I232:J232"/>
    <mergeCell ref="I233:J233"/>
    <mergeCell ref="I234:J234"/>
    <mergeCell ref="I235:J235"/>
    <mergeCell ref="I236:J236"/>
    <mergeCell ref="E223:E230"/>
    <mergeCell ref="I223:J223"/>
    <mergeCell ref="I224:J224"/>
    <mergeCell ref="I225:J225"/>
    <mergeCell ref="I226:J226"/>
    <mergeCell ref="I227:J227"/>
    <mergeCell ref="I228:J228"/>
    <mergeCell ref="I229:J229"/>
    <mergeCell ref="I230:J230"/>
    <mergeCell ref="I209:J209"/>
    <mergeCell ref="I210:J210"/>
    <mergeCell ref="E128:E133"/>
    <mergeCell ref="I128:J128"/>
    <mergeCell ref="I129:J129"/>
    <mergeCell ref="I130:J130"/>
    <mergeCell ref="I131:J131"/>
    <mergeCell ref="I132:J132"/>
    <mergeCell ref="I133:J133"/>
    <mergeCell ref="E212:E221"/>
    <mergeCell ref="I212:J212"/>
    <mergeCell ref="I213:J213"/>
    <mergeCell ref="I214:J214"/>
    <mergeCell ref="I215:J215"/>
    <mergeCell ref="E197:E210"/>
    <mergeCell ref="I197:J197"/>
    <mergeCell ref="I198:J198"/>
    <mergeCell ref="I199:J199"/>
    <mergeCell ref="I200:J200"/>
    <mergeCell ref="I201:J201"/>
    <mergeCell ref="I202:J202"/>
    <mergeCell ref="I203:J203"/>
    <mergeCell ref="I204:J204"/>
    <mergeCell ref="E119:E126"/>
    <mergeCell ref="I119:J119"/>
    <mergeCell ref="I120:J120"/>
    <mergeCell ref="I121:J121"/>
    <mergeCell ref="I122:J122"/>
    <mergeCell ref="I123:J123"/>
    <mergeCell ref="I124:J124"/>
    <mergeCell ref="I125:J125"/>
    <mergeCell ref="I126:J126"/>
    <mergeCell ref="E110:E117"/>
    <mergeCell ref="I110:J110"/>
    <mergeCell ref="I111:J111"/>
    <mergeCell ref="I112:J112"/>
    <mergeCell ref="I113:J113"/>
    <mergeCell ref="I114:J114"/>
    <mergeCell ref="I115:J115"/>
    <mergeCell ref="I116:J116"/>
    <mergeCell ref="I117:J117"/>
    <mergeCell ref="E101:E108"/>
    <mergeCell ref="I101:J101"/>
    <mergeCell ref="I102:J102"/>
    <mergeCell ref="I103:J103"/>
    <mergeCell ref="I104:J104"/>
    <mergeCell ref="I105:J105"/>
    <mergeCell ref="I106:J106"/>
    <mergeCell ref="I107:J107"/>
    <mergeCell ref="I108:J108"/>
    <mergeCell ref="I83:J83"/>
    <mergeCell ref="I84:J84"/>
    <mergeCell ref="I85:J85"/>
    <mergeCell ref="I86:J86"/>
    <mergeCell ref="I87:J87"/>
    <mergeCell ref="I88:J88"/>
    <mergeCell ref="I72:J72"/>
    <mergeCell ref="E75:E88"/>
    <mergeCell ref="I75:J75"/>
    <mergeCell ref="I76:J76"/>
    <mergeCell ref="I77:J77"/>
    <mergeCell ref="I78:J78"/>
    <mergeCell ref="I79:J79"/>
    <mergeCell ref="I80:J80"/>
    <mergeCell ref="I81:J81"/>
    <mergeCell ref="I82:J82"/>
    <mergeCell ref="I65:J65"/>
    <mergeCell ref="I67:J67"/>
    <mergeCell ref="I68:J68"/>
    <mergeCell ref="I69:J69"/>
    <mergeCell ref="I70:J70"/>
    <mergeCell ref="I71:J71"/>
    <mergeCell ref="I59:J59"/>
    <mergeCell ref="I60:J60"/>
    <mergeCell ref="I61:J61"/>
    <mergeCell ref="I62:J62"/>
    <mergeCell ref="I63:J63"/>
    <mergeCell ref="I64:J64"/>
    <mergeCell ref="I53:J53"/>
    <mergeCell ref="I54:J54"/>
    <mergeCell ref="I55:J55"/>
    <mergeCell ref="I56:J56"/>
    <mergeCell ref="I57:J57"/>
    <mergeCell ref="I58:J58"/>
    <mergeCell ref="I47:J47"/>
    <mergeCell ref="I48:J48"/>
    <mergeCell ref="I49:J49"/>
    <mergeCell ref="I50:J50"/>
    <mergeCell ref="I51:J51"/>
    <mergeCell ref="I52:J52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30:J30"/>
    <mergeCell ref="I31:J31"/>
    <mergeCell ref="I32:J32"/>
    <mergeCell ref="I33:J33"/>
    <mergeCell ref="I34:J34"/>
    <mergeCell ref="I23:J23"/>
    <mergeCell ref="I24:J24"/>
    <mergeCell ref="I25:J25"/>
    <mergeCell ref="I26:J26"/>
    <mergeCell ref="I27:J27"/>
    <mergeCell ref="I28:J28"/>
    <mergeCell ref="I17:J17"/>
    <mergeCell ref="I18:J18"/>
    <mergeCell ref="I19:J19"/>
    <mergeCell ref="I20:J20"/>
    <mergeCell ref="I21:J21"/>
    <mergeCell ref="I22:J22"/>
    <mergeCell ref="I8:J10"/>
    <mergeCell ref="F11:H11"/>
    <mergeCell ref="I13:J13"/>
    <mergeCell ref="I14:J14"/>
    <mergeCell ref="I15:J15"/>
    <mergeCell ref="I16:J16"/>
    <mergeCell ref="A5:H5"/>
    <mergeCell ref="A6:H6"/>
    <mergeCell ref="A7:H7"/>
    <mergeCell ref="A8:A10"/>
    <mergeCell ref="B8:B10"/>
    <mergeCell ref="C8:D9"/>
    <mergeCell ref="E8:E10"/>
    <mergeCell ref="F8:F10"/>
    <mergeCell ref="G8:G10"/>
    <mergeCell ref="H8:H10"/>
    <mergeCell ref="I29:J29"/>
  </mergeCells>
  <pageMargins left="0.31496062992125984" right="0.11811023622047245" top="0.15748031496062992" bottom="0.15748031496062992" header="0.19685039370078741" footer="0.11811023622047245"/>
  <pageSetup paperSize="9" scale="45" fitToWidth="0" fitToHeight="3" orientation="landscape" verticalDpi="0" r:id="rId1"/>
  <rowBreaks count="2" manualBreakCount="2">
    <brk id="1272" max="682" man="1"/>
    <brk id="1310" max="682" man="1"/>
  </rowBreaks>
  <colBreaks count="1" manualBreakCount="1">
    <brk id="659" max="132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17"/>
  <sheetViews>
    <sheetView view="pageBreakPreview" zoomScale="75" zoomScaleNormal="75" zoomScaleSheetLayoutView="75" workbookViewId="0">
      <pane xSplit="3" ySplit="7" topLeftCell="D53" activePane="bottomRight" state="frozen"/>
      <selection activeCell="L107" sqref="L107"/>
      <selection pane="topRight" activeCell="L107" sqref="L107"/>
      <selection pane="bottomLeft" activeCell="L107" sqref="L107"/>
      <selection pane="bottomRight" activeCell="A112" sqref="A112:XFD170"/>
    </sheetView>
  </sheetViews>
  <sheetFormatPr defaultRowHeight="15"/>
  <cols>
    <col min="1" max="1" width="6.5703125" style="335" hidden="1" customWidth="1"/>
    <col min="2" max="2" width="7.28515625" style="335" hidden="1" customWidth="1"/>
    <col min="3" max="3" width="38.5703125" style="335" customWidth="1"/>
    <col min="4" max="15" width="6.42578125" style="335" customWidth="1"/>
    <col min="16" max="23" width="7.5703125" style="335" customWidth="1"/>
    <col min="24" max="256" width="9.140625" style="335"/>
    <col min="257" max="258" width="0" style="335" hidden="1" customWidth="1"/>
    <col min="259" max="259" width="38.5703125" style="335" customWidth="1"/>
    <col min="260" max="271" width="12" style="335" bestFit="1" customWidth="1"/>
    <col min="272" max="272" width="13.7109375" style="335" customWidth="1"/>
    <col min="273" max="279" width="13.7109375" style="335" bestFit="1" customWidth="1"/>
    <col min="280" max="512" width="9.140625" style="335"/>
    <col min="513" max="514" width="0" style="335" hidden="1" customWidth="1"/>
    <col min="515" max="515" width="38.5703125" style="335" customWidth="1"/>
    <col min="516" max="527" width="12" style="335" bestFit="1" customWidth="1"/>
    <col min="528" max="528" width="13.7109375" style="335" customWidth="1"/>
    <col min="529" max="535" width="13.7109375" style="335" bestFit="1" customWidth="1"/>
    <col min="536" max="768" width="9.140625" style="335"/>
    <col min="769" max="770" width="0" style="335" hidden="1" customWidth="1"/>
    <col min="771" max="771" width="38.5703125" style="335" customWidth="1"/>
    <col min="772" max="783" width="12" style="335" bestFit="1" customWidth="1"/>
    <col min="784" max="784" width="13.7109375" style="335" customWidth="1"/>
    <col min="785" max="791" width="13.7109375" style="335" bestFit="1" customWidth="1"/>
    <col min="792" max="1024" width="9.140625" style="335"/>
    <col min="1025" max="1026" width="0" style="335" hidden="1" customWidth="1"/>
    <col min="1027" max="1027" width="38.5703125" style="335" customWidth="1"/>
    <col min="1028" max="1039" width="12" style="335" bestFit="1" customWidth="1"/>
    <col min="1040" max="1040" width="13.7109375" style="335" customWidth="1"/>
    <col min="1041" max="1047" width="13.7109375" style="335" bestFit="1" customWidth="1"/>
    <col min="1048" max="1280" width="9.140625" style="335"/>
    <col min="1281" max="1282" width="0" style="335" hidden="1" customWidth="1"/>
    <col min="1283" max="1283" width="38.5703125" style="335" customWidth="1"/>
    <col min="1284" max="1295" width="12" style="335" bestFit="1" customWidth="1"/>
    <col min="1296" max="1296" width="13.7109375" style="335" customWidth="1"/>
    <col min="1297" max="1303" width="13.7109375" style="335" bestFit="1" customWidth="1"/>
    <col min="1304" max="1536" width="9.140625" style="335"/>
    <col min="1537" max="1538" width="0" style="335" hidden="1" customWidth="1"/>
    <col min="1539" max="1539" width="38.5703125" style="335" customWidth="1"/>
    <col min="1540" max="1551" width="12" style="335" bestFit="1" customWidth="1"/>
    <col min="1552" max="1552" width="13.7109375" style="335" customWidth="1"/>
    <col min="1553" max="1559" width="13.7109375" style="335" bestFit="1" customWidth="1"/>
    <col min="1560" max="1792" width="9.140625" style="335"/>
    <col min="1793" max="1794" width="0" style="335" hidden="1" customWidth="1"/>
    <col min="1795" max="1795" width="38.5703125" style="335" customWidth="1"/>
    <col min="1796" max="1807" width="12" style="335" bestFit="1" customWidth="1"/>
    <col min="1808" max="1808" width="13.7109375" style="335" customWidth="1"/>
    <col min="1809" max="1815" width="13.7109375" style="335" bestFit="1" customWidth="1"/>
    <col min="1816" max="2048" width="9.140625" style="335"/>
    <col min="2049" max="2050" width="0" style="335" hidden="1" customWidth="1"/>
    <col min="2051" max="2051" width="38.5703125" style="335" customWidth="1"/>
    <col min="2052" max="2063" width="12" style="335" bestFit="1" customWidth="1"/>
    <col min="2064" max="2064" width="13.7109375" style="335" customWidth="1"/>
    <col min="2065" max="2071" width="13.7109375" style="335" bestFit="1" customWidth="1"/>
    <col min="2072" max="2304" width="9.140625" style="335"/>
    <col min="2305" max="2306" width="0" style="335" hidden="1" customWidth="1"/>
    <col min="2307" max="2307" width="38.5703125" style="335" customWidth="1"/>
    <col min="2308" max="2319" width="12" style="335" bestFit="1" customWidth="1"/>
    <col min="2320" max="2320" width="13.7109375" style="335" customWidth="1"/>
    <col min="2321" max="2327" width="13.7109375" style="335" bestFit="1" customWidth="1"/>
    <col min="2328" max="2560" width="9.140625" style="335"/>
    <col min="2561" max="2562" width="0" style="335" hidden="1" customWidth="1"/>
    <col min="2563" max="2563" width="38.5703125" style="335" customWidth="1"/>
    <col min="2564" max="2575" width="12" style="335" bestFit="1" customWidth="1"/>
    <col min="2576" max="2576" width="13.7109375" style="335" customWidth="1"/>
    <col min="2577" max="2583" width="13.7109375" style="335" bestFit="1" customWidth="1"/>
    <col min="2584" max="2816" width="9.140625" style="335"/>
    <col min="2817" max="2818" width="0" style="335" hidden="1" customWidth="1"/>
    <col min="2819" max="2819" width="38.5703125" style="335" customWidth="1"/>
    <col min="2820" max="2831" width="12" style="335" bestFit="1" customWidth="1"/>
    <col min="2832" max="2832" width="13.7109375" style="335" customWidth="1"/>
    <col min="2833" max="2839" width="13.7109375" style="335" bestFit="1" customWidth="1"/>
    <col min="2840" max="3072" width="9.140625" style="335"/>
    <col min="3073" max="3074" width="0" style="335" hidden="1" customWidth="1"/>
    <col min="3075" max="3075" width="38.5703125" style="335" customWidth="1"/>
    <col min="3076" max="3087" width="12" style="335" bestFit="1" customWidth="1"/>
    <col min="3088" max="3088" width="13.7109375" style="335" customWidth="1"/>
    <col min="3089" max="3095" width="13.7109375" style="335" bestFit="1" customWidth="1"/>
    <col min="3096" max="3328" width="9.140625" style="335"/>
    <col min="3329" max="3330" width="0" style="335" hidden="1" customWidth="1"/>
    <col min="3331" max="3331" width="38.5703125" style="335" customWidth="1"/>
    <col min="3332" max="3343" width="12" style="335" bestFit="1" customWidth="1"/>
    <col min="3344" max="3344" width="13.7109375" style="335" customWidth="1"/>
    <col min="3345" max="3351" width="13.7109375" style="335" bestFit="1" customWidth="1"/>
    <col min="3352" max="3584" width="9.140625" style="335"/>
    <col min="3585" max="3586" width="0" style="335" hidden="1" customWidth="1"/>
    <col min="3587" max="3587" width="38.5703125" style="335" customWidth="1"/>
    <col min="3588" max="3599" width="12" style="335" bestFit="1" customWidth="1"/>
    <col min="3600" max="3600" width="13.7109375" style="335" customWidth="1"/>
    <col min="3601" max="3607" width="13.7109375" style="335" bestFit="1" customWidth="1"/>
    <col min="3608" max="3840" width="9.140625" style="335"/>
    <col min="3841" max="3842" width="0" style="335" hidden="1" customWidth="1"/>
    <col min="3843" max="3843" width="38.5703125" style="335" customWidth="1"/>
    <col min="3844" max="3855" width="12" style="335" bestFit="1" customWidth="1"/>
    <col min="3856" max="3856" width="13.7109375" style="335" customWidth="1"/>
    <col min="3857" max="3863" width="13.7109375" style="335" bestFit="1" customWidth="1"/>
    <col min="3864" max="4096" width="9.140625" style="335"/>
    <col min="4097" max="4098" width="0" style="335" hidden="1" customWidth="1"/>
    <col min="4099" max="4099" width="38.5703125" style="335" customWidth="1"/>
    <col min="4100" max="4111" width="12" style="335" bestFit="1" customWidth="1"/>
    <col min="4112" max="4112" width="13.7109375" style="335" customWidth="1"/>
    <col min="4113" max="4119" width="13.7109375" style="335" bestFit="1" customWidth="1"/>
    <col min="4120" max="4352" width="9.140625" style="335"/>
    <col min="4353" max="4354" width="0" style="335" hidden="1" customWidth="1"/>
    <col min="4355" max="4355" width="38.5703125" style="335" customWidth="1"/>
    <col min="4356" max="4367" width="12" style="335" bestFit="1" customWidth="1"/>
    <col min="4368" max="4368" width="13.7109375" style="335" customWidth="1"/>
    <col min="4369" max="4375" width="13.7109375" style="335" bestFit="1" customWidth="1"/>
    <col min="4376" max="4608" width="9.140625" style="335"/>
    <col min="4609" max="4610" width="0" style="335" hidden="1" customWidth="1"/>
    <col min="4611" max="4611" width="38.5703125" style="335" customWidth="1"/>
    <col min="4612" max="4623" width="12" style="335" bestFit="1" customWidth="1"/>
    <col min="4624" max="4624" width="13.7109375" style="335" customWidth="1"/>
    <col min="4625" max="4631" width="13.7109375" style="335" bestFit="1" customWidth="1"/>
    <col min="4632" max="4864" width="9.140625" style="335"/>
    <col min="4865" max="4866" width="0" style="335" hidden="1" customWidth="1"/>
    <col min="4867" max="4867" width="38.5703125" style="335" customWidth="1"/>
    <col min="4868" max="4879" width="12" style="335" bestFit="1" customWidth="1"/>
    <col min="4880" max="4880" width="13.7109375" style="335" customWidth="1"/>
    <col min="4881" max="4887" width="13.7109375" style="335" bestFit="1" customWidth="1"/>
    <col min="4888" max="5120" width="9.140625" style="335"/>
    <col min="5121" max="5122" width="0" style="335" hidden="1" customWidth="1"/>
    <col min="5123" max="5123" width="38.5703125" style="335" customWidth="1"/>
    <col min="5124" max="5135" width="12" style="335" bestFit="1" customWidth="1"/>
    <col min="5136" max="5136" width="13.7109375" style="335" customWidth="1"/>
    <col min="5137" max="5143" width="13.7109375" style="335" bestFit="1" customWidth="1"/>
    <col min="5144" max="5376" width="9.140625" style="335"/>
    <col min="5377" max="5378" width="0" style="335" hidden="1" customWidth="1"/>
    <col min="5379" max="5379" width="38.5703125" style="335" customWidth="1"/>
    <col min="5380" max="5391" width="12" style="335" bestFit="1" customWidth="1"/>
    <col min="5392" max="5392" width="13.7109375" style="335" customWidth="1"/>
    <col min="5393" max="5399" width="13.7109375" style="335" bestFit="1" customWidth="1"/>
    <col min="5400" max="5632" width="9.140625" style="335"/>
    <col min="5633" max="5634" width="0" style="335" hidden="1" customWidth="1"/>
    <col min="5635" max="5635" width="38.5703125" style="335" customWidth="1"/>
    <col min="5636" max="5647" width="12" style="335" bestFit="1" customWidth="1"/>
    <col min="5648" max="5648" width="13.7109375" style="335" customWidth="1"/>
    <col min="5649" max="5655" width="13.7109375" style="335" bestFit="1" customWidth="1"/>
    <col min="5656" max="5888" width="9.140625" style="335"/>
    <col min="5889" max="5890" width="0" style="335" hidden="1" customWidth="1"/>
    <col min="5891" max="5891" width="38.5703125" style="335" customWidth="1"/>
    <col min="5892" max="5903" width="12" style="335" bestFit="1" customWidth="1"/>
    <col min="5904" max="5904" width="13.7109375" style="335" customWidth="1"/>
    <col min="5905" max="5911" width="13.7109375" style="335" bestFit="1" customWidth="1"/>
    <col min="5912" max="6144" width="9.140625" style="335"/>
    <col min="6145" max="6146" width="0" style="335" hidden="1" customWidth="1"/>
    <col min="6147" max="6147" width="38.5703125" style="335" customWidth="1"/>
    <col min="6148" max="6159" width="12" style="335" bestFit="1" customWidth="1"/>
    <col min="6160" max="6160" width="13.7109375" style="335" customWidth="1"/>
    <col min="6161" max="6167" width="13.7109375" style="335" bestFit="1" customWidth="1"/>
    <col min="6168" max="6400" width="9.140625" style="335"/>
    <col min="6401" max="6402" width="0" style="335" hidden="1" customWidth="1"/>
    <col min="6403" max="6403" width="38.5703125" style="335" customWidth="1"/>
    <col min="6404" max="6415" width="12" style="335" bestFit="1" customWidth="1"/>
    <col min="6416" max="6416" width="13.7109375" style="335" customWidth="1"/>
    <col min="6417" max="6423" width="13.7109375" style="335" bestFit="1" customWidth="1"/>
    <col min="6424" max="6656" width="9.140625" style="335"/>
    <col min="6657" max="6658" width="0" style="335" hidden="1" customWidth="1"/>
    <col min="6659" max="6659" width="38.5703125" style="335" customWidth="1"/>
    <col min="6660" max="6671" width="12" style="335" bestFit="1" customWidth="1"/>
    <col min="6672" max="6672" width="13.7109375" style="335" customWidth="1"/>
    <col min="6673" max="6679" width="13.7109375" style="335" bestFit="1" customWidth="1"/>
    <col min="6680" max="6912" width="9.140625" style="335"/>
    <col min="6913" max="6914" width="0" style="335" hidden="1" customWidth="1"/>
    <col min="6915" max="6915" width="38.5703125" style="335" customWidth="1"/>
    <col min="6916" max="6927" width="12" style="335" bestFit="1" customWidth="1"/>
    <col min="6928" max="6928" width="13.7109375" style="335" customWidth="1"/>
    <col min="6929" max="6935" width="13.7109375" style="335" bestFit="1" customWidth="1"/>
    <col min="6936" max="7168" width="9.140625" style="335"/>
    <col min="7169" max="7170" width="0" style="335" hidden="1" customWidth="1"/>
    <col min="7171" max="7171" width="38.5703125" style="335" customWidth="1"/>
    <col min="7172" max="7183" width="12" style="335" bestFit="1" customWidth="1"/>
    <col min="7184" max="7184" width="13.7109375" style="335" customWidth="1"/>
    <col min="7185" max="7191" width="13.7109375" style="335" bestFit="1" customWidth="1"/>
    <col min="7192" max="7424" width="9.140625" style="335"/>
    <col min="7425" max="7426" width="0" style="335" hidden="1" customWidth="1"/>
    <col min="7427" max="7427" width="38.5703125" style="335" customWidth="1"/>
    <col min="7428" max="7439" width="12" style="335" bestFit="1" customWidth="1"/>
    <col min="7440" max="7440" width="13.7109375" style="335" customWidth="1"/>
    <col min="7441" max="7447" width="13.7109375" style="335" bestFit="1" customWidth="1"/>
    <col min="7448" max="7680" width="9.140625" style="335"/>
    <col min="7681" max="7682" width="0" style="335" hidden="1" customWidth="1"/>
    <col min="7683" max="7683" width="38.5703125" style="335" customWidth="1"/>
    <col min="7684" max="7695" width="12" style="335" bestFit="1" customWidth="1"/>
    <col min="7696" max="7696" width="13.7109375" style="335" customWidth="1"/>
    <col min="7697" max="7703" width="13.7109375" style="335" bestFit="1" customWidth="1"/>
    <col min="7704" max="7936" width="9.140625" style="335"/>
    <col min="7937" max="7938" width="0" style="335" hidden="1" customWidth="1"/>
    <col min="7939" max="7939" width="38.5703125" style="335" customWidth="1"/>
    <col min="7940" max="7951" width="12" style="335" bestFit="1" customWidth="1"/>
    <col min="7952" max="7952" width="13.7109375" style="335" customWidth="1"/>
    <col min="7953" max="7959" width="13.7109375" style="335" bestFit="1" customWidth="1"/>
    <col min="7960" max="8192" width="9.140625" style="335"/>
    <col min="8193" max="8194" width="0" style="335" hidden="1" customWidth="1"/>
    <col min="8195" max="8195" width="38.5703125" style="335" customWidth="1"/>
    <col min="8196" max="8207" width="12" style="335" bestFit="1" customWidth="1"/>
    <col min="8208" max="8208" width="13.7109375" style="335" customWidth="1"/>
    <col min="8209" max="8215" width="13.7109375" style="335" bestFit="1" customWidth="1"/>
    <col min="8216" max="8448" width="9.140625" style="335"/>
    <col min="8449" max="8450" width="0" style="335" hidden="1" customWidth="1"/>
    <col min="8451" max="8451" width="38.5703125" style="335" customWidth="1"/>
    <col min="8452" max="8463" width="12" style="335" bestFit="1" customWidth="1"/>
    <col min="8464" max="8464" width="13.7109375" style="335" customWidth="1"/>
    <col min="8465" max="8471" width="13.7109375" style="335" bestFit="1" customWidth="1"/>
    <col min="8472" max="8704" width="9.140625" style="335"/>
    <col min="8705" max="8706" width="0" style="335" hidden="1" customWidth="1"/>
    <col min="8707" max="8707" width="38.5703125" style="335" customWidth="1"/>
    <col min="8708" max="8719" width="12" style="335" bestFit="1" customWidth="1"/>
    <col min="8720" max="8720" width="13.7109375" style="335" customWidth="1"/>
    <col min="8721" max="8727" width="13.7109375" style="335" bestFit="1" customWidth="1"/>
    <col min="8728" max="8960" width="9.140625" style="335"/>
    <col min="8961" max="8962" width="0" style="335" hidden="1" customWidth="1"/>
    <col min="8963" max="8963" width="38.5703125" style="335" customWidth="1"/>
    <col min="8964" max="8975" width="12" style="335" bestFit="1" customWidth="1"/>
    <col min="8976" max="8976" width="13.7109375" style="335" customWidth="1"/>
    <col min="8977" max="8983" width="13.7109375" style="335" bestFit="1" customWidth="1"/>
    <col min="8984" max="9216" width="9.140625" style="335"/>
    <col min="9217" max="9218" width="0" style="335" hidden="1" customWidth="1"/>
    <col min="9219" max="9219" width="38.5703125" style="335" customWidth="1"/>
    <col min="9220" max="9231" width="12" style="335" bestFit="1" customWidth="1"/>
    <col min="9232" max="9232" width="13.7109375" style="335" customWidth="1"/>
    <col min="9233" max="9239" width="13.7109375" style="335" bestFit="1" customWidth="1"/>
    <col min="9240" max="9472" width="9.140625" style="335"/>
    <col min="9473" max="9474" width="0" style="335" hidden="1" customWidth="1"/>
    <col min="9475" max="9475" width="38.5703125" style="335" customWidth="1"/>
    <col min="9476" max="9487" width="12" style="335" bestFit="1" customWidth="1"/>
    <col min="9488" max="9488" width="13.7109375" style="335" customWidth="1"/>
    <col min="9489" max="9495" width="13.7109375" style="335" bestFit="1" customWidth="1"/>
    <col min="9496" max="9728" width="9.140625" style="335"/>
    <col min="9729" max="9730" width="0" style="335" hidden="1" customWidth="1"/>
    <col min="9731" max="9731" width="38.5703125" style="335" customWidth="1"/>
    <col min="9732" max="9743" width="12" style="335" bestFit="1" customWidth="1"/>
    <col min="9744" max="9744" width="13.7109375" style="335" customWidth="1"/>
    <col min="9745" max="9751" width="13.7109375" style="335" bestFit="1" customWidth="1"/>
    <col min="9752" max="9984" width="9.140625" style="335"/>
    <col min="9985" max="9986" width="0" style="335" hidden="1" customWidth="1"/>
    <col min="9987" max="9987" width="38.5703125" style="335" customWidth="1"/>
    <col min="9988" max="9999" width="12" style="335" bestFit="1" customWidth="1"/>
    <col min="10000" max="10000" width="13.7109375" style="335" customWidth="1"/>
    <col min="10001" max="10007" width="13.7109375" style="335" bestFit="1" customWidth="1"/>
    <col min="10008" max="10240" width="9.140625" style="335"/>
    <col min="10241" max="10242" width="0" style="335" hidden="1" customWidth="1"/>
    <col min="10243" max="10243" width="38.5703125" style="335" customWidth="1"/>
    <col min="10244" max="10255" width="12" style="335" bestFit="1" customWidth="1"/>
    <col min="10256" max="10256" width="13.7109375" style="335" customWidth="1"/>
    <col min="10257" max="10263" width="13.7109375" style="335" bestFit="1" customWidth="1"/>
    <col min="10264" max="10496" width="9.140625" style="335"/>
    <col min="10497" max="10498" width="0" style="335" hidden="1" customWidth="1"/>
    <col min="10499" max="10499" width="38.5703125" style="335" customWidth="1"/>
    <col min="10500" max="10511" width="12" style="335" bestFit="1" customWidth="1"/>
    <col min="10512" max="10512" width="13.7109375" style="335" customWidth="1"/>
    <col min="10513" max="10519" width="13.7109375" style="335" bestFit="1" customWidth="1"/>
    <col min="10520" max="10752" width="9.140625" style="335"/>
    <col min="10753" max="10754" width="0" style="335" hidden="1" customWidth="1"/>
    <col min="10755" max="10755" width="38.5703125" style="335" customWidth="1"/>
    <col min="10756" max="10767" width="12" style="335" bestFit="1" customWidth="1"/>
    <col min="10768" max="10768" width="13.7109375" style="335" customWidth="1"/>
    <col min="10769" max="10775" width="13.7109375" style="335" bestFit="1" customWidth="1"/>
    <col min="10776" max="11008" width="9.140625" style="335"/>
    <col min="11009" max="11010" width="0" style="335" hidden="1" customWidth="1"/>
    <col min="11011" max="11011" width="38.5703125" style="335" customWidth="1"/>
    <col min="11012" max="11023" width="12" style="335" bestFit="1" customWidth="1"/>
    <col min="11024" max="11024" width="13.7109375" style="335" customWidth="1"/>
    <col min="11025" max="11031" width="13.7109375" style="335" bestFit="1" customWidth="1"/>
    <col min="11032" max="11264" width="9.140625" style="335"/>
    <col min="11265" max="11266" width="0" style="335" hidden="1" customWidth="1"/>
    <col min="11267" max="11267" width="38.5703125" style="335" customWidth="1"/>
    <col min="11268" max="11279" width="12" style="335" bestFit="1" customWidth="1"/>
    <col min="11280" max="11280" width="13.7109375" style="335" customWidth="1"/>
    <col min="11281" max="11287" width="13.7109375" style="335" bestFit="1" customWidth="1"/>
    <col min="11288" max="11520" width="9.140625" style="335"/>
    <col min="11521" max="11522" width="0" style="335" hidden="1" customWidth="1"/>
    <col min="11523" max="11523" width="38.5703125" style="335" customWidth="1"/>
    <col min="11524" max="11535" width="12" style="335" bestFit="1" customWidth="1"/>
    <col min="11536" max="11536" width="13.7109375" style="335" customWidth="1"/>
    <col min="11537" max="11543" width="13.7109375" style="335" bestFit="1" customWidth="1"/>
    <col min="11544" max="11776" width="9.140625" style="335"/>
    <col min="11777" max="11778" width="0" style="335" hidden="1" customWidth="1"/>
    <col min="11779" max="11779" width="38.5703125" style="335" customWidth="1"/>
    <col min="11780" max="11791" width="12" style="335" bestFit="1" customWidth="1"/>
    <col min="11792" max="11792" width="13.7109375" style="335" customWidth="1"/>
    <col min="11793" max="11799" width="13.7109375" style="335" bestFit="1" customWidth="1"/>
    <col min="11800" max="12032" width="9.140625" style="335"/>
    <col min="12033" max="12034" width="0" style="335" hidden="1" customWidth="1"/>
    <col min="12035" max="12035" width="38.5703125" style="335" customWidth="1"/>
    <col min="12036" max="12047" width="12" style="335" bestFit="1" customWidth="1"/>
    <col min="12048" max="12048" width="13.7109375" style="335" customWidth="1"/>
    <col min="12049" max="12055" width="13.7109375" style="335" bestFit="1" customWidth="1"/>
    <col min="12056" max="12288" width="9.140625" style="335"/>
    <col min="12289" max="12290" width="0" style="335" hidden="1" customWidth="1"/>
    <col min="12291" max="12291" width="38.5703125" style="335" customWidth="1"/>
    <col min="12292" max="12303" width="12" style="335" bestFit="1" customWidth="1"/>
    <col min="12304" max="12304" width="13.7109375" style="335" customWidth="1"/>
    <col min="12305" max="12311" width="13.7109375" style="335" bestFit="1" customWidth="1"/>
    <col min="12312" max="12544" width="9.140625" style="335"/>
    <col min="12545" max="12546" width="0" style="335" hidden="1" customWidth="1"/>
    <col min="12547" max="12547" width="38.5703125" style="335" customWidth="1"/>
    <col min="12548" max="12559" width="12" style="335" bestFit="1" customWidth="1"/>
    <col min="12560" max="12560" width="13.7109375" style="335" customWidth="1"/>
    <col min="12561" max="12567" width="13.7109375" style="335" bestFit="1" customWidth="1"/>
    <col min="12568" max="12800" width="9.140625" style="335"/>
    <col min="12801" max="12802" width="0" style="335" hidden="1" customWidth="1"/>
    <col min="12803" max="12803" width="38.5703125" style="335" customWidth="1"/>
    <col min="12804" max="12815" width="12" style="335" bestFit="1" customWidth="1"/>
    <col min="12816" max="12816" width="13.7109375" style="335" customWidth="1"/>
    <col min="12817" max="12823" width="13.7109375" style="335" bestFit="1" customWidth="1"/>
    <col min="12824" max="13056" width="9.140625" style="335"/>
    <col min="13057" max="13058" width="0" style="335" hidden="1" customWidth="1"/>
    <col min="13059" max="13059" width="38.5703125" style="335" customWidth="1"/>
    <col min="13060" max="13071" width="12" style="335" bestFit="1" customWidth="1"/>
    <col min="13072" max="13072" width="13.7109375" style="335" customWidth="1"/>
    <col min="13073" max="13079" width="13.7109375" style="335" bestFit="1" customWidth="1"/>
    <col min="13080" max="13312" width="9.140625" style="335"/>
    <col min="13313" max="13314" width="0" style="335" hidden="1" customWidth="1"/>
    <col min="13315" max="13315" width="38.5703125" style="335" customWidth="1"/>
    <col min="13316" max="13327" width="12" style="335" bestFit="1" customWidth="1"/>
    <col min="13328" max="13328" width="13.7109375" style="335" customWidth="1"/>
    <col min="13329" max="13335" width="13.7109375" style="335" bestFit="1" customWidth="1"/>
    <col min="13336" max="13568" width="9.140625" style="335"/>
    <col min="13569" max="13570" width="0" style="335" hidden="1" customWidth="1"/>
    <col min="13571" max="13571" width="38.5703125" style="335" customWidth="1"/>
    <col min="13572" max="13583" width="12" style="335" bestFit="1" customWidth="1"/>
    <col min="13584" max="13584" width="13.7109375" style="335" customWidth="1"/>
    <col min="13585" max="13591" width="13.7109375" style="335" bestFit="1" customWidth="1"/>
    <col min="13592" max="13824" width="9.140625" style="335"/>
    <col min="13825" max="13826" width="0" style="335" hidden="1" customWidth="1"/>
    <col min="13827" max="13827" width="38.5703125" style="335" customWidth="1"/>
    <col min="13828" max="13839" width="12" style="335" bestFit="1" customWidth="1"/>
    <col min="13840" max="13840" width="13.7109375" style="335" customWidth="1"/>
    <col min="13841" max="13847" width="13.7109375" style="335" bestFit="1" customWidth="1"/>
    <col min="13848" max="14080" width="9.140625" style="335"/>
    <col min="14081" max="14082" width="0" style="335" hidden="1" customWidth="1"/>
    <col min="14083" max="14083" width="38.5703125" style="335" customWidth="1"/>
    <col min="14084" max="14095" width="12" style="335" bestFit="1" customWidth="1"/>
    <col min="14096" max="14096" width="13.7109375" style="335" customWidth="1"/>
    <col min="14097" max="14103" width="13.7109375" style="335" bestFit="1" customWidth="1"/>
    <col min="14104" max="14336" width="9.140625" style="335"/>
    <col min="14337" max="14338" width="0" style="335" hidden="1" customWidth="1"/>
    <col min="14339" max="14339" width="38.5703125" style="335" customWidth="1"/>
    <col min="14340" max="14351" width="12" style="335" bestFit="1" customWidth="1"/>
    <col min="14352" max="14352" width="13.7109375" style="335" customWidth="1"/>
    <col min="14353" max="14359" width="13.7109375" style="335" bestFit="1" customWidth="1"/>
    <col min="14360" max="14592" width="9.140625" style="335"/>
    <col min="14593" max="14594" width="0" style="335" hidden="1" customWidth="1"/>
    <col min="14595" max="14595" width="38.5703125" style="335" customWidth="1"/>
    <col min="14596" max="14607" width="12" style="335" bestFit="1" customWidth="1"/>
    <col min="14608" max="14608" width="13.7109375" style="335" customWidth="1"/>
    <col min="14609" max="14615" width="13.7109375" style="335" bestFit="1" customWidth="1"/>
    <col min="14616" max="14848" width="9.140625" style="335"/>
    <col min="14849" max="14850" width="0" style="335" hidden="1" customWidth="1"/>
    <col min="14851" max="14851" width="38.5703125" style="335" customWidth="1"/>
    <col min="14852" max="14863" width="12" style="335" bestFit="1" customWidth="1"/>
    <col min="14864" max="14864" width="13.7109375" style="335" customWidth="1"/>
    <col min="14865" max="14871" width="13.7109375" style="335" bestFit="1" customWidth="1"/>
    <col min="14872" max="15104" width="9.140625" style="335"/>
    <col min="15105" max="15106" width="0" style="335" hidden="1" customWidth="1"/>
    <col min="15107" max="15107" width="38.5703125" style="335" customWidth="1"/>
    <col min="15108" max="15119" width="12" style="335" bestFit="1" customWidth="1"/>
    <col min="15120" max="15120" width="13.7109375" style="335" customWidth="1"/>
    <col min="15121" max="15127" width="13.7109375" style="335" bestFit="1" customWidth="1"/>
    <col min="15128" max="15360" width="9.140625" style="335"/>
    <col min="15361" max="15362" width="0" style="335" hidden="1" customWidth="1"/>
    <col min="15363" max="15363" width="38.5703125" style="335" customWidth="1"/>
    <col min="15364" max="15375" width="12" style="335" bestFit="1" customWidth="1"/>
    <col min="15376" max="15376" width="13.7109375" style="335" customWidth="1"/>
    <col min="15377" max="15383" width="13.7109375" style="335" bestFit="1" customWidth="1"/>
    <col min="15384" max="15616" width="9.140625" style="335"/>
    <col min="15617" max="15618" width="0" style="335" hidden="1" customWidth="1"/>
    <col min="15619" max="15619" width="38.5703125" style="335" customWidth="1"/>
    <col min="15620" max="15631" width="12" style="335" bestFit="1" customWidth="1"/>
    <col min="15632" max="15632" width="13.7109375" style="335" customWidth="1"/>
    <col min="15633" max="15639" width="13.7109375" style="335" bestFit="1" customWidth="1"/>
    <col min="15640" max="15872" width="9.140625" style="335"/>
    <col min="15873" max="15874" width="0" style="335" hidden="1" customWidth="1"/>
    <col min="15875" max="15875" width="38.5703125" style="335" customWidth="1"/>
    <col min="15876" max="15887" width="12" style="335" bestFit="1" customWidth="1"/>
    <col min="15888" max="15888" width="13.7109375" style="335" customWidth="1"/>
    <col min="15889" max="15895" width="13.7109375" style="335" bestFit="1" customWidth="1"/>
    <col min="15896" max="16128" width="9.140625" style="335"/>
    <col min="16129" max="16130" width="0" style="335" hidden="1" customWidth="1"/>
    <col min="16131" max="16131" width="38.5703125" style="335" customWidth="1"/>
    <col min="16132" max="16143" width="12" style="335" bestFit="1" customWidth="1"/>
    <col min="16144" max="16144" width="13.7109375" style="335" customWidth="1"/>
    <col min="16145" max="16151" width="13.7109375" style="335" bestFit="1" customWidth="1"/>
    <col min="16152" max="16384" width="9.140625" style="335"/>
  </cols>
  <sheetData>
    <row r="1" spans="1:29">
      <c r="C1" s="336" t="s">
        <v>877</v>
      </c>
    </row>
    <row r="2" spans="1:29" hidden="1"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</row>
    <row r="3" spans="1:29">
      <c r="A3" s="983" t="s">
        <v>2</v>
      </c>
      <c r="B3" s="983" t="s">
        <v>878</v>
      </c>
      <c r="C3" s="983" t="s">
        <v>879</v>
      </c>
      <c r="D3" s="986" t="s">
        <v>880</v>
      </c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86"/>
      <c r="P3" s="986"/>
      <c r="Q3" s="986"/>
      <c r="R3" s="986"/>
      <c r="S3" s="986"/>
      <c r="T3" s="986"/>
      <c r="U3" s="986"/>
      <c r="V3" s="986"/>
      <c r="W3" s="986"/>
    </row>
    <row r="4" spans="1:29">
      <c r="A4" s="984"/>
      <c r="B4" s="984"/>
      <c r="C4" s="984"/>
      <c r="D4" s="987" t="s">
        <v>881</v>
      </c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</row>
    <row r="5" spans="1:29">
      <c r="A5" s="984"/>
      <c r="B5" s="984"/>
      <c r="C5" s="985"/>
      <c r="D5" s="986" t="s">
        <v>882</v>
      </c>
      <c r="E5" s="986"/>
      <c r="F5" s="986"/>
      <c r="G5" s="986"/>
      <c r="H5" s="986"/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</row>
    <row r="6" spans="1:29">
      <c r="A6" s="985"/>
      <c r="B6" s="985"/>
      <c r="C6" s="338" t="s">
        <v>883</v>
      </c>
      <c r="D6" s="400">
        <v>1</v>
      </c>
      <c r="E6" s="339">
        <v>2</v>
      </c>
      <c r="F6" s="339">
        <v>3</v>
      </c>
      <c r="G6" s="339">
        <v>4</v>
      </c>
      <c r="H6" s="339">
        <v>5</v>
      </c>
      <c r="I6" s="339">
        <v>6</v>
      </c>
      <c r="J6" s="339">
        <v>7</v>
      </c>
      <c r="K6" s="340">
        <v>8</v>
      </c>
      <c r="L6" s="339">
        <v>9</v>
      </c>
      <c r="M6" s="339">
        <v>10</v>
      </c>
      <c r="N6" s="339">
        <v>11</v>
      </c>
      <c r="O6" s="339">
        <v>12</v>
      </c>
      <c r="P6" s="339">
        <v>13</v>
      </c>
      <c r="Q6" s="339">
        <v>14</v>
      </c>
      <c r="R6" s="339">
        <v>15</v>
      </c>
      <c r="S6" s="339">
        <v>16</v>
      </c>
      <c r="T6" s="339">
        <v>17</v>
      </c>
      <c r="U6" s="339">
        <v>18</v>
      </c>
      <c r="V6" s="339">
        <v>19</v>
      </c>
      <c r="W6" s="339">
        <v>20</v>
      </c>
    </row>
    <row r="7" spans="1:29" s="344" customFormat="1">
      <c r="A7" s="341"/>
      <c r="B7" s="341"/>
      <c r="C7" s="342" t="s">
        <v>884</v>
      </c>
      <c r="D7" s="343">
        <f>D6*15</f>
        <v>15</v>
      </c>
      <c r="E7" s="343">
        <f t="shared" ref="E7:W7" si="0">E6*15</f>
        <v>30</v>
      </c>
      <c r="F7" s="343">
        <f t="shared" si="0"/>
        <v>45</v>
      </c>
      <c r="G7" s="343">
        <f t="shared" si="0"/>
        <v>60</v>
      </c>
      <c r="H7" s="343">
        <f t="shared" si="0"/>
        <v>75</v>
      </c>
      <c r="I7" s="343">
        <f t="shared" si="0"/>
        <v>90</v>
      </c>
      <c r="J7" s="343">
        <f t="shared" si="0"/>
        <v>105</v>
      </c>
      <c r="K7" s="343">
        <f t="shared" si="0"/>
        <v>120</v>
      </c>
      <c r="L7" s="343">
        <f t="shared" si="0"/>
        <v>135</v>
      </c>
      <c r="M7" s="343">
        <f t="shared" si="0"/>
        <v>150</v>
      </c>
      <c r="N7" s="343">
        <f t="shared" si="0"/>
        <v>165</v>
      </c>
      <c r="O7" s="343">
        <f t="shared" si="0"/>
        <v>180</v>
      </c>
      <c r="P7" s="343">
        <f t="shared" si="0"/>
        <v>195</v>
      </c>
      <c r="Q7" s="343">
        <f t="shared" si="0"/>
        <v>210</v>
      </c>
      <c r="R7" s="343">
        <f t="shared" si="0"/>
        <v>225</v>
      </c>
      <c r="S7" s="343">
        <f t="shared" si="0"/>
        <v>240</v>
      </c>
      <c r="T7" s="343">
        <f t="shared" si="0"/>
        <v>255</v>
      </c>
      <c r="U7" s="343">
        <f t="shared" si="0"/>
        <v>270</v>
      </c>
      <c r="V7" s="343">
        <f t="shared" si="0"/>
        <v>285</v>
      </c>
      <c r="W7" s="343">
        <f t="shared" si="0"/>
        <v>300</v>
      </c>
      <c r="X7" s="335">
        <f>K7/K6</f>
        <v>15</v>
      </c>
      <c r="Y7" s="335"/>
      <c r="Z7" s="335"/>
      <c r="AA7" s="335"/>
      <c r="AB7" s="335"/>
      <c r="AC7" s="335"/>
    </row>
    <row r="8" spans="1:29" s="344" customFormat="1">
      <c r="A8" s="341"/>
      <c r="B8" s="341"/>
      <c r="C8" s="345" t="s">
        <v>885</v>
      </c>
      <c r="D8" s="343">
        <f>10*D6</f>
        <v>10</v>
      </c>
      <c r="E8" s="343">
        <f t="shared" ref="E8:W8" si="1">10*E6</f>
        <v>20</v>
      </c>
      <c r="F8" s="343">
        <f t="shared" si="1"/>
        <v>30</v>
      </c>
      <c r="G8" s="343">
        <f t="shared" si="1"/>
        <v>40</v>
      </c>
      <c r="H8" s="343">
        <f t="shared" si="1"/>
        <v>50</v>
      </c>
      <c r="I8" s="343">
        <f t="shared" si="1"/>
        <v>60</v>
      </c>
      <c r="J8" s="343">
        <f t="shared" si="1"/>
        <v>70</v>
      </c>
      <c r="K8" s="343">
        <f t="shared" si="1"/>
        <v>80</v>
      </c>
      <c r="L8" s="343">
        <f t="shared" si="1"/>
        <v>90</v>
      </c>
      <c r="M8" s="343">
        <f t="shared" si="1"/>
        <v>100</v>
      </c>
      <c r="N8" s="343">
        <f t="shared" si="1"/>
        <v>110</v>
      </c>
      <c r="O8" s="343">
        <f t="shared" si="1"/>
        <v>120</v>
      </c>
      <c r="P8" s="343">
        <f t="shared" si="1"/>
        <v>130</v>
      </c>
      <c r="Q8" s="343">
        <f t="shared" si="1"/>
        <v>140</v>
      </c>
      <c r="R8" s="343">
        <f t="shared" si="1"/>
        <v>150</v>
      </c>
      <c r="S8" s="343">
        <f t="shared" si="1"/>
        <v>160</v>
      </c>
      <c r="T8" s="343">
        <f t="shared" si="1"/>
        <v>170</v>
      </c>
      <c r="U8" s="343">
        <f t="shared" si="1"/>
        <v>180</v>
      </c>
      <c r="V8" s="343">
        <f t="shared" si="1"/>
        <v>190</v>
      </c>
      <c r="W8" s="343">
        <f t="shared" si="1"/>
        <v>200</v>
      </c>
      <c r="X8" s="335">
        <f>K8/K6</f>
        <v>10</v>
      </c>
      <c r="Y8" s="335"/>
      <c r="Z8" s="335"/>
      <c r="AA8" s="335"/>
      <c r="AB8" s="335"/>
      <c r="AC8" s="335"/>
    </row>
    <row r="9" spans="1:29" s="344" customFormat="1">
      <c r="A9" s="341"/>
      <c r="B9" s="341"/>
      <c r="C9" s="345" t="s">
        <v>886</v>
      </c>
      <c r="D9" s="343">
        <f>6*D6</f>
        <v>6</v>
      </c>
      <c r="E9" s="343">
        <f t="shared" ref="E9:W9" si="2">6*E6</f>
        <v>12</v>
      </c>
      <c r="F9" s="343">
        <f t="shared" si="2"/>
        <v>18</v>
      </c>
      <c r="G9" s="343">
        <f t="shared" si="2"/>
        <v>24</v>
      </c>
      <c r="H9" s="343">
        <f t="shared" si="2"/>
        <v>30</v>
      </c>
      <c r="I9" s="343">
        <f t="shared" si="2"/>
        <v>36</v>
      </c>
      <c r="J9" s="343">
        <f t="shared" si="2"/>
        <v>42</v>
      </c>
      <c r="K9" s="343">
        <f t="shared" si="2"/>
        <v>48</v>
      </c>
      <c r="L9" s="343">
        <f t="shared" si="2"/>
        <v>54</v>
      </c>
      <c r="M9" s="343">
        <f t="shared" si="2"/>
        <v>60</v>
      </c>
      <c r="N9" s="343">
        <f t="shared" si="2"/>
        <v>66</v>
      </c>
      <c r="O9" s="343">
        <f t="shared" si="2"/>
        <v>72</v>
      </c>
      <c r="P9" s="343">
        <f t="shared" si="2"/>
        <v>78</v>
      </c>
      <c r="Q9" s="343">
        <f t="shared" si="2"/>
        <v>84</v>
      </c>
      <c r="R9" s="343">
        <f t="shared" si="2"/>
        <v>90</v>
      </c>
      <c r="S9" s="343">
        <f t="shared" si="2"/>
        <v>96</v>
      </c>
      <c r="T9" s="343">
        <f t="shared" si="2"/>
        <v>102</v>
      </c>
      <c r="U9" s="343">
        <f t="shared" si="2"/>
        <v>108</v>
      </c>
      <c r="V9" s="343">
        <f t="shared" si="2"/>
        <v>114</v>
      </c>
      <c r="W9" s="343">
        <f t="shared" si="2"/>
        <v>120</v>
      </c>
      <c r="X9" s="335">
        <f>K9/K6</f>
        <v>6</v>
      </c>
      <c r="Y9" s="335"/>
      <c r="Z9" s="335"/>
      <c r="AA9" s="335"/>
      <c r="AB9" s="335"/>
      <c r="AC9" s="335"/>
    </row>
    <row r="10" spans="1:29" s="344" customFormat="1">
      <c r="A10" s="341"/>
      <c r="B10" s="341"/>
      <c r="C10" s="345" t="s">
        <v>887</v>
      </c>
      <c r="D10" s="343">
        <f>7*D6</f>
        <v>7</v>
      </c>
      <c r="E10" s="343">
        <f t="shared" ref="E10:W10" si="3">7*E6</f>
        <v>14</v>
      </c>
      <c r="F10" s="343">
        <f t="shared" si="3"/>
        <v>21</v>
      </c>
      <c r="G10" s="343">
        <f t="shared" si="3"/>
        <v>28</v>
      </c>
      <c r="H10" s="343">
        <f t="shared" si="3"/>
        <v>35</v>
      </c>
      <c r="I10" s="343">
        <f t="shared" si="3"/>
        <v>42</v>
      </c>
      <c r="J10" s="343">
        <f t="shared" si="3"/>
        <v>49</v>
      </c>
      <c r="K10" s="343">
        <f t="shared" si="3"/>
        <v>56</v>
      </c>
      <c r="L10" s="343">
        <f t="shared" si="3"/>
        <v>63</v>
      </c>
      <c r="M10" s="343">
        <f t="shared" si="3"/>
        <v>70</v>
      </c>
      <c r="N10" s="343">
        <f t="shared" si="3"/>
        <v>77</v>
      </c>
      <c r="O10" s="343">
        <f t="shared" si="3"/>
        <v>84</v>
      </c>
      <c r="P10" s="343">
        <f t="shared" si="3"/>
        <v>91</v>
      </c>
      <c r="Q10" s="343">
        <f t="shared" si="3"/>
        <v>98</v>
      </c>
      <c r="R10" s="343">
        <f t="shared" si="3"/>
        <v>105</v>
      </c>
      <c r="S10" s="343">
        <f t="shared" si="3"/>
        <v>112</v>
      </c>
      <c r="T10" s="343">
        <f t="shared" si="3"/>
        <v>119</v>
      </c>
      <c r="U10" s="343">
        <f t="shared" si="3"/>
        <v>126</v>
      </c>
      <c r="V10" s="343">
        <f t="shared" si="3"/>
        <v>133</v>
      </c>
      <c r="W10" s="343">
        <f t="shared" si="3"/>
        <v>140</v>
      </c>
      <c r="X10" s="335">
        <f>K10/K6</f>
        <v>7</v>
      </c>
      <c r="Y10" s="335"/>
      <c r="Z10" s="335"/>
      <c r="AA10" s="335"/>
      <c r="AB10" s="335"/>
      <c r="AC10" s="335"/>
    </row>
    <row r="11" spans="1:29" s="344" customFormat="1">
      <c r="A11" s="341"/>
      <c r="B11" s="341"/>
      <c r="C11" s="345"/>
      <c r="D11" s="343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35"/>
      <c r="Y11" s="335"/>
      <c r="Z11" s="335"/>
      <c r="AA11" s="335"/>
      <c r="AB11" s="335"/>
      <c r="AC11" s="335"/>
    </row>
    <row r="12" spans="1:29">
      <c r="A12" s="346">
        <v>1</v>
      </c>
      <c r="B12" s="347" t="s">
        <v>888</v>
      </c>
      <c r="C12" s="348" t="s">
        <v>889</v>
      </c>
      <c r="D12" s="401">
        <v>1</v>
      </c>
      <c r="E12" s="349">
        <v>1</v>
      </c>
      <c r="F12" s="349">
        <v>1</v>
      </c>
      <c r="G12" s="349">
        <v>1</v>
      </c>
      <c r="H12" s="349">
        <v>1</v>
      </c>
      <c r="I12" s="349">
        <v>1</v>
      </c>
      <c r="J12" s="349">
        <v>1</v>
      </c>
      <c r="K12" s="350">
        <v>1</v>
      </c>
      <c r="L12" s="349">
        <v>1</v>
      </c>
      <c r="M12" s="349">
        <v>1</v>
      </c>
      <c r="N12" s="349">
        <v>1</v>
      </c>
      <c r="O12" s="349">
        <v>1</v>
      </c>
      <c r="P12" s="349">
        <v>1</v>
      </c>
      <c r="Q12" s="349">
        <v>1</v>
      </c>
      <c r="R12" s="349">
        <v>1</v>
      </c>
      <c r="S12" s="349">
        <v>1</v>
      </c>
      <c r="T12" s="349">
        <v>1</v>
      </c>
      <c r="U12" s="349">
        <v>1</v>
      </c>
      <c r="V12" s="349">
        <v>1</v>
      </c>
      <c r="W12" s="349">
        <v>1</v>
      </c>
    </row>
    <row r="13" spans="1:29" ht="45">
      <c r="A13" s="346">
        <v>2</v>
      </c>
      <c r="B13" s="347" t="s">
        <v>888</v>
      </c>
      <c r="C13" s="351" t="s">
        <v>890</v>
      </c>
      <c r="D13" s="401"/>
      <c r="E13" s="349"/>
      <c r="F13" s="349"/>
      <c r="G13" s="349"/>
      <c r="H13" s="349"/>
      <c r="I13" s="349">
        <v>0.5</v>
      </c>
      <c r="J13" s="349">
        <v>0.5</v>
      </c>
      <c r="K13" s="350">
        <v>0.5</v>
      </c>
      <c r="L13" s="349">
        <v>0.5</v>
      </c>
      <c r="M13" s="349">
        <v>1</v>
      </c>
      <c r="N13" s="349">
        <v>1</v>
      </c>
      <c r="O13" s="349">
        <v>1</v>
      </c>
      <c r="P13" s="349">
        <v>1</v>
      </c>
      <c r="Q13" s="349">
        <v>1</v>
      </c>
      <c r="R13" s="349">
        <v>1</v>
      </c>
      <c r="S13" s="349">
        <v>1</v>
      </c>
      <c r="T13" s="349">
        <v>1</v>
      </c>
      <c r="U13" s="349">
        <v>1.5</v>
      </c>
      <c r="V13" s="349">
        <v>1.5</v>
      </c>
      <c r="W13" s="349">
        <v>1.5</v>
      </c>
    </row>
    <row r="14" spans="1:29">
      <c r="A14" s="346">
        <v>3</v>
      </c>
      <c r="B14" s="347" t="s">
        <v>888</v>
      </c>
      <c r="C14" s="348" t="s">
        <v>891</v>
      </c>
      <c r="D14" s="401"/>
      <c r="E14" s="349"/>
      <c r="F14" s="349"/>
      <c r="G14" s="349"/>
      <c r="H14" s="349"/>
      <c r="I14" s="349"/>
      <c r="J14" s="349"/>
      <c r="K14" s="350"/>
      <c r="L14" s="349"/>
      <c r="M14" s="349"/>
      <c r="N14" s="349"/>
      <c r="O14" s="349">
        <v>1</v>
      </c>
      <c r="P14" s="349">
        <v>1</v>
      </c>
      <c r="Q14" s="349">
        <v>1</v>
      </c>
      <c r="R14" s="349">
        <v>1</v>
      </c>
      <c r="S14" s="349">
        <v>1</v>
      </c>
      <c r="T14" s="349">
        <v>1</v>
      </c>
      <c r="U14" s="349">
        <v>1</v>
      </c>
      <c r="V14" s="349">
        <v>1</v>
      </c>
      <c r="W14" s="349">
        <v>1</v>
      </c>
    </row>
    <row r="15" spans="1:29" ht="30">
      <c r="A15" s="346">
        <v>4</v>
      </c>
      <c r="B15" s="347" t="s">
        <v>888</v>
      </c>
      <c r="C15" s="351" t="s">
        <v>892</v>
      </c>
      <c r="D15" s="401"/>
      <c r="E15" s="349"/>
      <c r="F15" s="349"/>
      <c r="G15" s="349">
        <v>0.5</v>
      </c>
      <c r="H15" s="349">
        <v>0.5</v>
      </c>
      <c r="I15" s="349">
        <v>1</v>
      </c>
      <c r="J15" s="349">
        <v>1</v>
      </c>
      <c r="K15" s="350">
        <v>1</v>
      </c>
      <c r="L15" s="349">
        <v>1</v>
      </c>
      <c r="M15" s="349">
        <v>1</v>
      </c>
      <c r="N15" s="349">
        <v>1</v>
      </c>
      <c r="O15" s="349"/>
      <c r="P15" s="349"/>
      <c r="Q15" s="349"/>
      <c r="R15" s="349"/>
      <c r="S15" s="349"/>
      <c r="T15" s="349"/>
      <c r="U15" s="349"/>
      <c r="V15" s="349"/>
      <c r="W15" s="349"/>
    </row>
    <row r="16" spans="1:29">
      <c r="A16" s="346">
        <v>5</v>
      </c>
      <c r="B16" s="347" t="s">
        <v>888</v>
      </c>
      <c r="C16" s="348" t="s">
        <v>316</v>
      </c>
      <c r="D16" s="401">
        <v>1</v>
      </c>
      <c r="E16" s="349">
        <v>1</v>
      </c>
      <c r="F16" s="349">
        <v>1</v>
      </c>
      <c r="G16" s="349">
        <v>1</v>
      </c>
      <c r="H16" s="349">
        <v>1</v>
      </c>
      <c r="I16" s="349">
        <v>1</v>
      </c>
      <c r="J16" s="349">
        <v>1</v>
      </c>
      <c r="K16" s="350">
        <v>1</v>
      </c>
      <c r="L16" s="349">
        <v>1</v>
      </c>
      <c r="M16" s="349">
        <v>1</v>
      </c>
      <c r="N16" s="349">
        <v>1</v>
      </c>
      <c r="O16" s="349">
        <v>1</v>
      </c>
      <c r="P16" s="349">
        <v>1</v>
      </c>
      <c r="Q16" s="349">
        <v>1</v>
      </c>
      <c r="R16" s="349">
        <v>1</v>
      </c>
      <c r="S16" s="349">
        <v>1</v>
      </c>
      <c r="T16" s="349">
        <v>1</v>
      </c>
      <c r="U16" s="349">
        <v>1</v>
      </c>
      <c r="V16" s="349">
        <v>1</v>
      </c>
      <c r="W16" s="349">
        <v>1</v>
      </c>
    </row>
    <row r="17" spans="1:23" ht="30">
      <c r="A17" s="346">
        <v>6</v>
      </c>
      <c r="B17" s="347" t="s">
        <v>888</v>
      </c>
      <c r="C17" s="351" t="s">
        <v>893</v>
      </c>
      <c r="D17" s="401"/>
      <c r="E17" s="349">
        <v>0.5</v>
      </c>
      <c r="F17" s="349">
        <v>0.5</v>
      </c>
      <c r="G17" s="349">
        <v>0.5</v>
      </c>
      <c r="H17" s="349">
        <v>0.5</v>
      </c>
      <c r="I17" s="349">
        <v>0.5</v>
      </c>
      <c r="J17" s="349">
        <v>0.5</v>
      </c>
      <c r="K17" s="350">
        <v>1</v>
      </c>
      <c r="L17" s="349">
        <v>1</v>
      </c>
      <c r="M17" s="349">
        <v>1</v>
      </c>
      <c r="N17" s="349">
        <v>1</v>
      </c>
      <c r="O17" s="349">
        <v>1</v>
      </c>
      <c r="P17" s="349">
        <v>1</v>
      </c>
      <c r="Q17" s="349">
        <v>1.5</v>
      </c>
      <c r="R17" s="349">
        <v>1.5</v>
      </c>
      <c r="S17" s="349">
        <v>1.5</v>
      </c>
      <c r="T17" s="349">
        <v>1.5</v>
      </c>
      <c r="U17" s="349">
        <v>1.5</v>
      </c>
      <c r="V17" s="349">
        <v>1.5</v>
      </c>
      <c r="W17" s="349">
        <v>1.5</v>
      </c>
    </row>
    <row r="18" spans="1:23">
      <c r="A18" s="346">
        <v>7</v>
      </c>
      <c r="B18" s="347" t="s">
        <v>888</v>
      </c>
      <c r="C18" s="348" t="s">
        <v>894</v>
      </c>
      <c r="D18" s="401"/>
      <c r="E18" s="349"/>
      <c r="F18" s="349"/>
      <c r="G18" s="349"/>
      <c r="H18" s="349">
        <v>0.25</v>
      </c>
      <c r="I18" s="349">
        <v>0.25</v>
      </c>
      <c r="J18" s="349">
        <v>0.25</v>
      </c>
      <c r="K18" s="350">
        <v>0.25</v>
      </c>
      <c r="L18" s="349">
        <v>0.25</v>
      </c>
      <c r="M18" s="349">
        <v>0.5</v>
      </c>
      <c r="N18" s="349">
        <v>0.5</v>
      </c>
      <c r="O18" s="349">
        <v>0.5</v>
      </c>
      <c r="P18" s="349">
        <v>0.5</v>
      </c>
      <c r="Q18" s="349">
        <v>0.5</v>
      </c>
      <c r="R18" s="349">
        <v>0.75</v>
      </c>
      <c r="S18" s="349">
        <v>0.75</v>
      </c>
      <c r="T18" s="349">
        <v>0.75</v>
      </c>
      <c r="U18" s="349">
        <v>0.75</v>
      </c>
      <c r="V18" s="349">
        <v>0.75</v>
      </c>
      <c r="W18" s="349">
        <v>1</v>
      </c>
    </row>
    <row r="19" spans="1:23" ht="30">
      <c r="A19" s="346">
        <v>8</v>
      </c>
      <c r="B19" s="347" t="s">
        <v>888</v>
      </c>
      <c r="C19" s="351" t="s">
        <v>895</v>
      </c>
      <c r="D19" s="401"/>
      <c r="E19" s="349"/>
      <c r="F19" s="349"/>
      <c r="G19" s="349">
        <v>0.5</v>
      </c>
      <c r="H19" s="349">
        <v>0.5</v>
      </c>
      <c r="I19" s="349">
        <v>0.5</v>
      </c>
      <c r="J19" s="349">
        <v>0.5</v>
      </c>
      <c r="K19" s="350">
        <v>0.5</v>
      </c>
      <c r="L19" s="349">
        <v>0.5</v>
      </c>
      <c r="M19" s="349">
        <v>1</v>
      </c>
      <c r="N19" s="349">
        <v>1</v>
      </c>
      <c r="O19" s="349">
        <v>1</v>
      </c>
      <c r="P19" s="349">
        <v>1</v>
      </c>
      <c r="Q19" s="349">
        <v>1</v>
      </c>
      <c r="R19" s="349">
        <v>1</v>
      </c>
      <c r="S19" s="349">
        <v>1</v>
      </c>
      <c r="T19" s="349">
        <v>1</v>
      </c>
      <c r="U19" s="349">
        <v>1</v>
      </c>
      <c r="V19" s="349">
        <v>1</v>
      </c>
      <c r="W19" s="349">
        <v>1</v>
      </c>
    </row>
    <row r="20" spans="1:23" ht="120">
      <c r="A20" s="346">
        <v>16</v>
      </c>
      <c r="B20" s="347" t="s">
        <v>888</v>
      </c>
      <c r="C20" s="352" t="s">
        <v>896</v>
      </c>
      <c r="D20" s="402">
        <v>0.25</v>
      </c>
      <c r="E20" s="353">
        <v>0.25</v>
      </c>
      <c r="F20" s="353">
        <v>0.25</v>
      </c>
      <c r="G20" s="353">
        <v>0.25</v>
      </c>
      <c r="H20" s="353">
        <v>0.25</v>
      </c>
      <c r="I20" s="353">
        <v>0.25</v>
      </c>
      <c r="J20" s="353">
        <v>0.25</v>
      </c>
      <c r="K20" s="354">
        <v>0.25</v>
      </c>
      <c r="L20" s="353">
        <v>0.25</v>
      </c>
      <c r="M20" s="353">
        <v>0.25</v>
      </c>
      <c r="N20" s="353">
        <v>0.25</v>
      </c>
      <c r="O20" s="353">
        <v>0.25</v>
      </c>
      <c r="P20" s="353">
        <v>0.25</v>
      </c>
      <c r="Q20" s="353">
        <v>0.25</v>
      </c>
      <c r="R20" s="353">
        <v>0.25</v>
      </c>
      <c r="S20" s="353">
        <v>0.25</v>
      </c>
      <c r="T20" s="353">
        <v>0.25</v>
      </c>
      <c r="U20" s="353">
        <v>0.25</v>
      </c>
      <c r="V20" s="353">
        <v>0.25</v>
      </c>
      <c r="W20" s="353">
        <v>0.25</v>
      </c>
    </row>
    <row r="21" spans="1:23">
      <c r="A21" s="346">
        <v>17</v>
      </c>
      <c r="B21" s="347" t="s">
        <v>888</v>
      </c>
      <c r="C21" s="348" t="s">
        <v>897</v>
      </c>
      <c r="D21" s="402">
        <v>0.5</v>
      </c>
      <c r="E21" s="353">
        <v>0.5</v>
      </c>
      <c r="F21" s="353">
        <v>0.5</v>
      </c>
      <c r="G21" s="353">
        <v>0.5</v>
      </c>
      <c r="H21" s="353">
        <v>0.5</v>
      </c>
      <c r="I21" s="353">
        <v>1</v>
      </c>
      <c r="J21" s="353">
        <v>1</v>
      </c>
      <c r="K21" s="354">
        <v>1</v>
      </c>
      <c r="L21" s="353">
        <v>1</v>
      </c>
      <c r="M21" s="353">
        <v>1</v>
      </c>
      <c r="N21" s="353">
        <v>1</v>
      </c>
      <c r="O21" s="353">
        <v>1</v>
      </c>
      <c r="P21" s="353">
        <v>1</v>
      </c>
      <c r="Q21" s="353">
        <v>1</v>
      </c>
      <c r="R21" s="353">
        <v>1</v>
      </c>
      <c r="S21" s="353">
        <v>1.25</v>
      </c>
      <c r="T21" s="353">
        <v>1.25</v>
      </c>
      <c r="U21" s="353">
        <v>1.25</v>
      </c>
      <c r="V21" s="353">
        <v>1.25</v>
      </c>
      <c r="W21" s="353">
        <v>1.25</v>
      </c>
    </row>
    <row r="22" spans="1:23">
      <c r="A22" s="346"/>
      <c r="B22" s="346"/>
      <c r="C22" s="346"/>
      <c r="D22" s="401"/>
      <c r="E22" s="349"/>
      <c r="F22" s="349"/>
      <c r="G22" s="349"/>
      <c r="H22" s="349"/>
      <c r="I22" s="349"/>
      <c r="J22" s="349"/>
      <c r="K22" s="350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</row>
    <row r="23" spans="1:23">
      <c r="A23" s="346"/>
      <c r="B23" s="346"/>
      <c r="C23" s="355" t="s">
        <v>898</v>
      </c>
      <c r="D23" s="403">
        <f>0.25/3*D6</f>
        <v>0.08</v>
      </c>
      <c r="E23" s="356">
        <f t="shared" ref="E23:W23" si="4">0.25/3*E6</f>
        <v>0.17</v>
      </c>
      <c r="F23" s="356">
        <f t="shared" si="4"/>
        <v>0.25</v>
      </c>
      <c r="G23" s="356">
        <f t="shared" si="4"/>
        <v>0.33</v>
      </c>
      <c r="H23" s="356">
        <f t="shared" si="4"/>
        <v>0.42</v>
      </c>
      <c r="I23" s="356">
        <f t="shared" si="4"/>
        <v>0.5</v>
      </c>
      <c r="J23" s="356">
        <f t="shared" si="4"/>
        <v>0.57999999999999996</v>
      </c>
      <c r="K23" s="357">
        <f t="shared" si="4"/>
        <v>0.67</v>
      </c>
      <c r="L23" s="356">
        <f t="shared" si="4"/>
        <v>0.75</v>
      </c>
      <c r="M23" s="356">
        <f t="shared" si="4"/>
        <v>0.83</v>
      </c>
      <c r="N23" s="356">
        <f t="shared" si="4"/>
        <v>0.92</v>
      </c>
      <c r="O23" s="356">
        <f t="shared" si="4"/>
        <v>1</v>
      </c>
      <c r="P23" s="356">
        <f t="shared" si="4"/>
        <v>1.08</v>
      </c>
      <c r="Q23" s="356">
        <f t="shared" si="4"/>
        <v>1.17</v>
      </c>
      <c r="R23" s="356">
        <f t="shared" si="4"/>
        <v>1.25</v>
      </c>
      <c r="S23" s="356">
        <f t="shared" si="4"/>
        <v>1.33</v>
      </c>
      <c r="T23" s="356">
        <f t="shared" si="4"/>
        <v>1.42</v>
      </c>
      <c r="U23" s="356">
        <f t="shared" si="4"/>
        <v>1.5</v>
      </c>
      <c r="V23" s="356">
        <f t="shared" si="4"/>
        <v>1.58</v>
      </c>
      <c r="W23" s="356">
        <f t="shared" si="4"/>
        <v>1.67</v>
      </c>
    </row>
    <row r="24" spans="1:23" ht="30">
      <c r="A24" s="346"/>
      <c r="B24" s="346"/>
      <c r="C24" s="355" t="s">
        <v>899</v>
      </c>
      <c r="D24" s="403">
        <f>0.12*D6</f>
        <v>0.12</v>
      </c>
      <c r="E24" s="356">
        <f t="shared" ref="E24:W24" si="5">0.12*E6</f>
        <v>0.24</v>
      </c>
      <c r="F24" s="356">
        <f t="shared" si="5"/>
        <v>0.36</v>
      </c>
      <c r="G24" s="356">
        <f t="shared" si="5"/>
        <v>0.48</v>
      </c>
      <c r="H24" s="356">
        <f t="shared" si="5"/>
        <v>0.6</v>
      </c>
      <c r="I24" s="356">
        <f t="shared" si="5"/>
        <v>0.72</v>
      </c>
      <c r="J24" s="356">
        <f t="shared" si="5"/>
        <v>0.84</v>
      </c>
      <c r="K24" s="357">
        <f t="shared" si="5"/>
        <v>0.96</v>
      </c>
      <c r="L24" s="356">
        <f t="shared" si="5"/>
        <v>1.08</v>
      </c>
      <c r="M24" s="356">
        <f t="shared" si="5"/>
        <v>1.2</v>
      </c>
      <c r="N24" s="356">
        <f t="shared" si="5"/>
        <v>1.32</v>
      </c>
      <c r="O24" s="356">
        <f t="shared" si="5"/>
        <v>1.44</v>
      </c>
      <c r="P24" s="356">
        <f t="shared" si="5"/>
        <v>1.56</v>
      </c>
      <c r="Q24" s="356">
        <f t="shared" si="5"/>
        <v>1.68</v>
      </c>
      <c r="R24" s="356">
        <f t="shared" si="5"/>
        <v>1.8</v>
      </c>
      <c r="S24" s="356">
        <f t="shared" si="5"/>
        <v>1.92</v>
      </c>
      <c r="T24" s="356">
        <f t="shared" si="5"/>
        <v>2.04</v>
      </c>
      <c r="U24" s="356">
        <f t="shared" si="5"/>
        <v>2.16</v>
      </c>
      <c r="V24" s="356">
        <f t="shared" si="5"/>
        <v>2.2799999999999998</v>
      </c>
      <c r="W24" s="356">
        <f t="shared" si="5"/>
        <v>2.4</v>
      </c>
    </row>
    <row r="25" spans="1:23">
      <c r="A25" s="346"/>
      <c r="B25" s="346"/>
      <c r="C25" s="355" t="s">
        <v>900</v>
      </c>
      <c r="D25" s="403">
        <f>0.25*D6</f>
        <v>0.25</v>
      </c>
      <c r="E25" s="356">
        <f t="shared" ref="E25:W25" si="6">0.25*E6</f>
        <v>0.5</v>
      </c>
      <c r="F25" s="356">
        <f t="shared" si="6"/>
        <v>0.75</v>
      </c>
      <c r="G25" s="356">
        <f t="shared" si="6"/>
        <v>1</v>
      </c>
      <c r="H25" s="356">
        <f t="shared" si="6"/>
        <v>1.25</v>
      </c>
      <c r="I25" s="356">
        <f t="shared" si="6"/>
        <v>1.5</v>
      </c>
      <c r="J25" s="356">
        <f t="shared" si="6"/>
        <v>1.75</v>
      </c>
      <c r="K25" s="357">
        <f t="shared" si="6"/>
        <v>2</v>
      </c>
      <c r="L25" s="356">
        <f t="shared" si="6"/>
        <v>2.25</v>
      </c>
      <c r="M25" s="356">
        <f t="shared" si="6"/>
        <v>2.5</v>
      </c>
      <c r="N25" s="356">
        <f t="shared" si="6"/>
        <v>2.75</v>
      </c>
      <c r="O25" s="356">
        <f t="shared" si="6"/>
        <v>3</v>
      </c>
      <c r="P25" s="356">
        <f t="shared" si="6"/>
        <v>3.25</v>
      </c>
      <c r="Q25" s="356">
        <f t="shared" si="6"/>
        <v>3.5</v>
      </c>
      <c r="R25" s="356">
        <f t="shared" si="6"/>
        <v>3.75</v>
      </c>
      <c r="S25" s="356">
        <f t="shared" si="6"/>
        <v>4</v>
      </c>
      <c r="T25" s="356">
        <f t="shared" si="6"/>
        <v>4.25</v>
      </c>
      <c r="U25" s="356">
        <f t="shared" si="6"/>
        <v>4.5</v>
      </c>
      <c r="V25" s="356">
        <f t="shared" si="6"/>
        <v>4.75</v>
      </c>
      <c r="W25" s="356">
        <f t="shared" si="6"/>
        <v>5</v>
      </c>
    </row>
    <row r="26" spans="1:23">
      <c r="A26" s="346"/>
      <c r="B26" s="346"/>
      <c r="C26" s="355" t="s">
        <v>901</v>
      </c>
      <c r="D26" s="403">
        <f>0.12*D6</f>
        <v>0.12</v>
      </c>
      <c r="E26" s="356">
        <f t="shared" ref="E26:W26" si="7">0.12*E6</f>
        <v>0.24</v>
      </c>
      <c r="F26" s="356">
        <f t="shared" si="7"/>
        <v>0.36</v>
      </c>
      <c r="G26" s="356">
        <f t="shared" si="7"/>
        <v>0.48</v>
      </c>
      <c r="H26" s="356">
        <f t="shared" si="7"/>
        <v>0.6</v>
      </c>
      <c r="I26" s="356">
        <f t="shared" si="7"/>
        <v>0.72</v>
      </c>
      <c r="J26" s="356">
        <f t="shared" si="7"/>
        <v>0.84</v>
      </c>
      <c r="K26" s="357">
        <f t="shared" si="7"/>
        <v>0.96</v>
      </c>
      <c r="L26" s="356">
        <f t="shared" si="7"/>
        <v>1.08</v>
      </c>
      <c r="M26" s="356">
        <f t="shared" si="7"/>
        <v>1.2</v>
      </c>
      <c r="N26" s="356">
        <f t="shared" si="7"/>
        <v>1.32</v>
      </c>
      <c r="O26" s="356">
        <f t="shared" si="7"/>
        <v>1.44</v>
      </c>
      <c r="P26" s="356">
        <f t="shared" si="7"/>
        <v>1.56</v>
      </c>
      <c r="Q26" s="356">
        <f t="shared" si="7"/>
        <v>1.68</v>
      </c>
      <c r="R26" s="356">
        <f t="shared" si="7"/>
        <v>1.8</v>
      </c>
      <c r="S26" s="356">
        <f t="shared" si="7"/>
        <v>1.92</v>
      </c>
      <c r="T26" s="356">
        <f t="shared" si="7"/>
        <v>2.04</v>
      </c>
      <c r="U26" s="356">
        <f t="shared" si="7"/>
        <v>2.16</v>
      </c>
      <c r="V26" s="356">
        <f t="shared" si="7"/>
        <v>2.2799999999999998</v>
      </c>
      <c r="W26" s="356">
        <f t="shared" si="7"/>
        <v>2.4</v>
      </c>
    </row>
    <row r="27" spans="1:23" ht="47.25" customHeight="1">
      <c r="A27" s="346"/>
      <c r="B27" s="346"/>
      <c r="C27" s="355" t="s">
        <v>902</v>
      </c>
      <c r="D27" s="404">
        <f>1*D6</f>
        <v>1</v>
      </c>
      <c r="E27" s="358">
        <f t="shared" ref="E27:W27" si="8">1*E6</f>
        <v>2</v>
      </c>
      <c r="F27" s="358">
        <f t="shared" si="8"/>
        <v>3</v>
      </c>
      <c r="G27" s="358">
        <f t="shared" si="8"/>
        <v>4</v>
      </c>
      <c r="H27" s="358">
        <f t="shared" si="8"/>
        <v>5</v>
      </c>
      <c r="I27" s="358">
        <f t="shared" si="8"/>
        <v>6</v>
      </c>
      <c r="J27" s="358">
        <f t="shared" si="8"/>
        <v>7</v>
      </c>
      <c r="K27" s="359">
        <f t="shared" si="8"/>
        <v>8</v>
      </c>
      <c r="L27" s="358">
        <f t="shared" si="8"/>
        <v>9</v>
      </c>
      <c r="M27" s="358">
        <f t="shared" si="8"/>
        <v>10</v>
      </c>
      <c r="N27" s="358">
        <f t="shared" si="8"/>
        <v>11</v>
      </c>
      <c r="O27" s="358">
        <f t="shared" si="8"/>
        <v>12</v>
      </c>
      <c r="P27" s="358">
        <f t="shared" si="8"/>
        <v>13</v>
      </c>
      <c r="Q27" s="358">
        <f t="shared" si="8"/>
        <v>14</v>
      </c>
      <c r="R27" s="358">
        <f t="shared" si="8"/>
        <v>15</v>
      </c>
      <c r="S27" s="358">
        <f t="shared" si="8"/>
        <v>16</v>
      </c>
      <c r="T27" s="358">
        <f t="shared" si="8"/>
        <v>17</v>
      </c>
      <c r="U27" s="358">
        <f t="shared" si="8"/>
        <v>18</v>
      </c>
      <c r="V27" s="358">
        <f t="shared" si="8"/>
        <v>19</v>
      </c>
      <c r="W27" s="358">
        <f t="shared" si="8"/>
        <v>20</v>
      </c>
    </row>
    <row r="28" spans="1:23" ht="60">
      <c r="A28" s="346"/>
      <c r="B28" s="346"/>
      <c r="C28" s="355" t="s">
        <v>903</v>
      </c>
      <c r="D28" s="404">
        <f t="shared" ref="D28:J28" si="9">1/8*D6</f>
        <v>0.13</v>
      </c>
      <c r="E28" s="358">
        <f t="shared" si="9"/>
        <v>0.25</v>
      </c>
      <c r="F28" s="358">
        <f t="shared" si="9"/>
        <v>0.38</v>
      </c>
      <c r="G28" s="358">
        <f t="shared" si="9"/>
        <v>0.5</v>
      </c>
      <c r="H28" s="358">
        <f t="shared" si="9"/>
        <v>0.63</v>
      </c>
      <c r="I28" s="358">
        <f t="shared" si="9"/>
        <v>0.75</v>
      </c>
      <c r="J28" s="358">
        <f t="shared" si="9"/>
        <v>0.88</v>
      </c>
      <c r="K28" s="359">
        <f>1/8*K6</f>
        <v>1</v>
      </c>
      <c r="L28" s="358">
        <f t="shared" ref="L28:W28" si="10">1/8*L6</f>
        <v>1.1299999999999999</v>
      </c>
      <c r="M28" s="358">
        <f t="shared" si="10"/>
        <v>1.25</v>
      </c>
      <c r="N28" s="358">
        <f t="shared" si="10"/>
        <v>1.38</v>
      </c>
      <c r="O28" s="358">
        <f t="shared" si="10"/>
        <v>1.5</v>
      </c>
      <c r="P28" s="358">
        <f t="shared" si="10"/>
        <v>1.63</v>
      </c>
      <c r="Q28" s="358">
        <f t="shared" si="10"/>
        <v>1.75</v>
      </c>
      <c r="R28" s="358">
        <f t="shared" si="10"/>
        <v>1.88</v>
      </c>
      <c r="S28" s="358">
        <f t="shared" si="10"/>
        <v>2</v>
      </c>
      <c r="T28" s="358">
        <f t="shared" si="10"/>
        <v>2.13</v>
      </c>
      <c r="U28" s="358">
        <f t="shared" si="10"/>
        <v>2.25</v>
      </c>
      <c r="V28" s="358">
        <f t="shared" si="10"/>
        <v>2.38</v>
      </c>
      <c r="W28" s="358">
        <f t="shared" si="10"/>
        <v>2.5</v>
      </c>
    </row>
    <row r="29" spans="1:23" ht="30">
      <c r="A29" s="346"/>
      <c r="B29" s="346"/>
      <c r="C29" s="355" t="s">
        <v>904</v>
      </c>
      <c r="D29" s="403"/>
      <c r="E29" s="356"/>
      <c r="F29" s="356"/>
      <c r="G29" s="356"/>
      <c r="H29" s="356"/>
      <c r="I29" s="356"/>
      <c r="J29" s="356"/>
      <c r="K29" s="357"/>
      <c r="L29" s="356"/>
      <c r="M29" s="356"/>
      <c r="N29" s="356"/>
      <c r="O29" s="356"/>
      <c r="P29" s="356"/>
      <c r="Q29" s="356"/>
      <c r="R29" s="356"/>
      <c r="S29" s="356"/>
      <c r="T29" s="356"/>
      <c r="U29" s="356"/>
      <c r="V29" s="356"/>
      <c r="W29" s="356"/>
    </row>
    <row r="30" spans="1:23" ht="30">
      <c r="A30" s="346"/>
      <c r="B30" s="346"/>
      <c r="C30" s="355" t="s">
        <v>905</v>
      </c>
      <c r="D30" s="403"/>
      <c r="E30" s="356"/>
      <c r="F30" s="356"/>
      <c r="G30" s="356"/>
      <c r="H30" s="356"/>
      <c r="I30" s="356"/>
      <c r="J30" s="356"/>
      <c r="K30" s="357"/>
      <c r="L30" s="356"/>
      <c r="M30" s="356"/>
      <c r="N30" s="356"/>
      <c r="O30" s="356"/>
      <c r="P30" s="356"/>
      <c r="Q30" s="356"/>
      <c r="R30" s="356"/>
      <c r="S30" s="356"/>
      <c r="T30" s="356"/>
      <c r="U30" s="356"/>
      <c r="V30" s="356"/>
      <c r="W30" s="356"/>
    </row>
    <row r="31" spans="1:23">
      <c r="A31" s="346"/>
      <c r="B31" s="346"/>
      <c r="C31" s="355" t="s">
        <v>906</v>
      </c>
      <c r="D31" s="404">
        <f>1.67*D6</f>
        <v>1.67</v>
      </c>
      <c r="E31" s="358">
        <f t="shared" ref="E31:W31" si="11">1.67*E6</f>
        <v>3.34</v>
      </c>
      <c r="F31" s="358">
        <f t="shared" si="11"/>
        <v>5.01</v>
      </c>
      <c r="G31" s="358">
        <f t="shared" si="11"/>
        <v>6.68</v>
      </c>
      <c r="H31" s="358">
        <f t="shared" si="11"/>
        <v>8.35</v>
      </c>
      <c r="I31" s="358">
        <f t="shared" si="11"/>
        <v>10.02</v>
      </c>
      <c r="J31" s="358">
        <f t="shared" si="11"/>
        <v>11.69</v>
      </c>
      <c r="K31" s="359">
        <f t="shared" si="11"/>
        <v>13.36</v>
      </c>
      <c r="L31" s="358">
        <f t="shared" si="11"/>
        <v>15.03</v>
      </c>
      <c r="M31" s="358">
        <f t="shared" si="11"/>
        <v>16.7</v>
      </c>
      <c r="N31" s="358">
        <f t="shared" si="11"/>
        <v>18.37</v>
      </c>
      <c r="O31" s="358">
        <f t="shared" si="11"/>
        <v>20.04</v>
      </c>
      <c r="P31" s="358">
        <f t="shared" si="11"/>
        <v>21.71</v>
      </c>
      <c r="Q31" s="358">
        <f t="shared" si="11"/>
        <v>23.38</v>
      </c>
      <c r="R31" s="358">
        <f t="shared" si="11"/>
        <v>25.05</v>
      </c>
      <c r="S31" s="358">
        <f t="shared" si="11"/>
        <v>26.72</v>
      </c>
      <c r="T31" s="358">
        <f t="shared" si="11"/>
        <v>28.39</v>
      </c>
      <c r="U31" s="358">
        <f t="shared" si="11"/>
        <v>30.06</v>
      </c>
      <c r="V31" s="358">
        <f t="shared" si="11"/>
        <v>31.73</v>
      </c>
      <c r="W31" s="358">
        <f t="shared" si="11"/>
        <v>33.4</v>
      </c>
    </row>
    <row r="32" spans="1:23" ht="30">
      <c r="A32" s="346"/>
      <c r="B32" s="346"/>
      <c r="C32" s="355" t="s">
        <v>907</v>
      </c>
      <c r="D32" s="404">
        <f>2.4*D6</f>
        <v>2.4</v>
      </c>
      <c r="E32" s="358">
        <f t="shared" ref="E32:W32" si="12">2.4*E6</f>
        <v>4.8</v>
      </c>
      <c r="F32" s="358">
        <f t="shared" si="12"/>
        <v>7.2</v>
      </c>
      <c r="G32" s="358">
        <f t="shared" si="12"/>
        <v>9.6</v>
      </c>
      <c r="H32" s="358">
        <f t="shared" si="12"/>
        <v>12</v>
      </c>
      <c r="I32" s="358">
        <f t="shared" si="12"/>
        <v>14.4</v>
      </c>
      <c r="J32" s="358">
        <f t="shared" si="12"/>
        <v>16.8</v>
      </c>
      <c r="K32" s="359">
        <f t="shared" si="12"/>
        <v>19.2</v>
      </c>
      <c r="L32" s="358">
        <f t="shared" si="12"/>
        <v>21.6</v>
      </c>
      <c r="M32" s="358">
        <f t="shared" si="12"/>
        <v>24</v>
      </c>
      <c r="N32" s="358">
        <f t="shared" si="12"/>
        <v>26.4</v>
      </c>
      <c r="O32" s="358">
        <f t="shared" si="12"/>
        <v>28.8</v>
      </c>
      <c r="P32" s="358">
        <f t="shared" si="12"/>
        <v>31.2</v>
      </c>
      <c r="Q32" s="358">
        <f t="shared" si="12"/>
        <v>33.6</v>
      </c>
      <c r="R32" s="358">
        <f t="shared" si="12"/>
        <v>36</v>
      </c>
      <c r="S32" s="358">
        <f t="shared" si="12"/>
        <v>38.4</v>
      </c>
      <c r="T32" s="358">
        <f t="shared" si="12"/>
        <v>40.799999999999997</v>
      </c>
      <c r="U32" s="358">
        <f t="shared" si="12"/>
        <v>43.2</v>
      </c>
      <c r="V32" s="358">
        <f t="shared" si="12"/>
        <v>45.6</v>
      </c>
      <c r="W32" s="358">
        <f t="shared" si="12"/>
        <v>48</v>
      </c>
    </row>
    <row r="33" spans="1:23" ht="30">
      <c r="A33" s="346"/>
      <c r="B33" s="346"/>
      <c r="C33" s="355" t="s">
        <v>908</v>
      </c>
      <c r="D33" s="404">
        <f>1.4*D6</f>
        <v>1.4</v>
      </c>
      <c r="E33" s="358">
        <f t="shared" ref="E33:W33" si="13">1.4*E6</f>
        <v>2.8</v>
      </c>
      <c r="F33" s="358">
        <f t="shared" si="13"/>
        <v>4.2</v>
      </c>
      <c r="G33" s="358">
        <f t="shared" si="13"/>
        <v>5.6</v>
      </c>
      <c r="H33" s="358">
        <f t="shared" si="13"/>
        <v>7</v>
      </c>
      <c r="I33" s="358">
        <f t="shared" si="13"/>
        <v>8.4</v>
      </c>
      <c r="J33" s="358">
        <f t="shared" si="13"/>
        <v>9.8000000000000007</v>
      </c>
      <c r="K33" s="359">
        <f t="shared" si="13"/>
        <v>11.2</v>
      </c>
      <c r="L33" s="358">
        <f t="shared" si="13"/>
        <v>12.6</v>
      </c>
      <c r="M33" s="358">
        <f t="shared" si="13"/>
        <v>14</v>
      </c>
      <c r="N33" s="358">
        <f t="shared" si="13"/>
        <v>15.4</v>
      </c>
      <c r="O33" s="358">
        <f t="shared" si="13"/>
        <v>16.8</v>
      </c>
      <c r="P33" s="358">
        <f t="shared" si="13"/>
        <v>18.2</v>
      </c>
      <c r="Q33" s="358">
        <f t="shared" si="13"/>
        <v>19.600000000000001</v>
      </c>
      <c r="R33" s="358">
        <f t="shared" si="13"/>
        <v>21</v>
      </c>
      <c r="S33" s="358">
        <f t="shared" si="13"/>
        <v>22.4</v>
      </c>
      <c r="T33" s="358">
        <f t="shared" si="13"/>
        <v>23.8</v>
      </c>
      <c r="U33" s="358">
        <f t="shared" si="13"/>
        <v>25.2</v>
      </c>
      <c r="V33" s="358">
        <f t="shared" si="13"/>
        <v>26.6</v>
      </c>
      <c r="W33" s="358">
        <f t="shared" si="13"/>
        <v>28</v>
      </c>
    </row>
    <row r="34" spans="1:23">
      <c r="A34" s="346"/>
      <c r="B34" s="346"/>
      <c r="C34" s="360"/>
      <c r="D34" s="403"/>
      <c r="E34" s="356"/>
      <c r="F34" s="356"/>
      <c r="G34" s="356"/>
      <c r="H34" s="356"/>
      <c r="I34" s="356"/>
      <c r="J34" s="356"/>
      <c r="K34" s="357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</row>
    <row r="35" spans="1:23" ht="75">
      <c r="A35" s="346"/>
      <c r="B35" s="346"/>
      <c r="C35" s="355" t="s">
        <v>909</v>
      </c>
      <c r="D35" s="404">
        <f>1.5*D6</f>
        <v>1.5</v>
      </c>
      <c r="E35" s="358">
        <f t="shared" ref="E35:W35" si="14">1.5*E6</f>
        <v>3</v>
      </c>
      <c r="F35" s="358">
        <f t="shared" si="14"/>
        <v>4.5</v>
      </c>
      <c r="G35" s="358">
        <f t="shared" si="14"/>
        <v>6</v>
      </c>
      <c r="H35" s="358">
        <f t="shared" si="14"/>
        <v>7.5</v>
      </c>
      <c r="I35" s="358">
        <f t="shared" si="14"/>
        <v>9</v>
      </c>
      <c r="J35" s="358">
        <f t="shared" si="14"/>
        <v>10.5</v>
      </c>
      <c r="K35" s="359">
        <f t="shared" si="14"/>
        <v>12</v>
      </c>
      <c r="L35" s="358">
        <f t="shared" si="14"/>
        <v>13.5</v>
      </c>
      <c r="M35" s="358">
        <f t="shared" si="14"/>
        <v>15</v>
      </c>
      <c r="N35" s="358">
        <f t="shared" si="14"/>
        <v>16.5</v>
      </c>
      <c r="O35" s="358">
        <f t="shared" si="14"/>
        <v>18</v>
      </c>
      <c r="P35" s="358">
        <f t="shared" si="14"/>
        <v>19.5</v>
      </c>
      <c r="Q35" s="358">
        <f t="shared" si="14"/>
        <v>21</v>
      </c>
      <c r="R35" s="358">
        <f t="shared" si="14"/>
        <v>22.5</v>
      </c>
      <c r="S35" s="358">
        <f t="shared" si="14"/>
        <v>24</v>
      </c>
      <c r="T35" s="358">
        <f t="shared" si="14"/>
        <v>25.5</v>
      </c>
      <c r="U35" s="358">
        <f t="shared" si="14"/>
        <v>27</v>
      </c>
      <c r="V35" s="358">
        <f t="shared" si="14"/>
        <v>28.5</v>
      </c>
      <c r="W35" s="358">
        <f t="shared" si="14"/>
        <v>30</v>
      </c>
    </row>
    <row r="36" spans="1:23" ht="30">
      <c r="A36" s="346"/>
      <c r="B36" s="346"/>
      <c r="C36" s="355" t="s">
        <v>910</v>
      </c>
      <c r="D36" s="404">
        <f>1.5*D6</f>
        <v>1.5</v>
      </c>
      <c r="E36" s="358">
        <f t="shared" ref="E36:W36" si="15">1.5*E6</f>
        <v>3</v>
      </c>
      <c r="F36" s="358">
        <f t="shared" si="15"/>
        <v>4.5</v>
      </c>
      <c r="G36" s="358">
        <f t="shared" si="15"/>
        <v>6</v>
      </c>
      <c r="H36" s="358">
        <f t="shared" si="15"/>
        <v>7.5</v>
      </c>
      <c r="I36" s="358">
        <f t="shared" si="15"/>
        <v>9</v>
      </c>
      <c r="J36" s="358">
        <f t="shared" si="15"/>
        <v>10.5</v>
      </c>
      <c r="K36" s="359">
        <f t="shared" si="15"/>
        <v>12</v>
      </c>
      <c r="L36" s="358">
        <f t="shared" si="15"/>
        <v>13.5</v>
      </c>
      <c r="M36" s="358">
        <f t="shared" si="15"/>
        <v>15</v>
      </c>
      <c r="N36" s="358">
        <f t="shared" si="15"/>
        <v>16.5</v>
      </c>
      <c r="O36" s="358">
        <f t="shared" si="15"/>
        <v>18</v>
      </c>
      <c r="P36" s="358">
        <f t="shared" si="15"/>
        <v>19.5</v>
      </c>
      <c r="Q36" s="358">
        <f t="shared" si="15"/>
        <v>21</v>
      </c>
      <c r="R36" s="358">
        <f t="shared" si="15"/>
        <v>22.5</v>
      </c>
      <c r="S36" s="358">
        <f t="shared" si="15"/>
        <v>24</v>
      </c>
      <c r="T36" s="358">
        <f t="shared" si="15"/>
        <v>25.5</v>
      </c>
      <c r="U36" s="358">
        <f t="shared" si="15"/>
        <v>27</v>
      </c>
      <c r="V36" s="358">
        <f t="shared" si="15"/>
        <v>28.5</v>
      </c>
      <c r="W36" s="358">
        <f t="shared" si="15"/>
        <v>30</v>
      </c>
    </row>
    <row r="37" spans="1:23">
      <c r="A37" s="346"/>
      <c r="B37" s="346"/>
      <c r="C37" s="346"/>
      <c r="D37" s="401"/>
      <c r="E37" s="349"/>
      <c r="F37" s="349"/>
      <c r="G37" s="349"/>
      <c r="H37" s="349"/>
      <c r="I37" s="349"/>
      <c r="J37" s="349"/>
      <c r="K37" s="350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</row>
    <row r="38" spans="1:23">
      <c r="A38" s="346">
        <v>15</v>
      </c>
      <c r="B38" s="347" t="s">
        <v>911</v>
      </c>
      <c r="C38" s="361" t="s">
        <v>912</v>
      </c>
      <c r="D38" s="401">
        <v>0.5</v>
      </c>
      <c r="E38" s="349">
        <v>0.75</v>
      </c>
      <c r="F38" s="349">
        <v>1</v>
      </c>
      <c r="G38" s="349">
        <v>1</v>
      </c>
      <c r="H38" s="349">
        <v>1</v>
      </c>
      <c r="I38" s="349">
        <v>1</v>
      </c>
      <c r="J38" s="349">
        <v>1</v>
      </c>
      <c r="K38" s="350">
        <v>1.5</v>
      </c>
      <c r="L38" s="349">
        <v>1.5</v>
      </c>
      <c r="M38" s="349">
        <v>1.5</v>
      </c>
      <c r="N38" s="349">
        <v>1.5</v>
      </c>
      <c r="O38" s="349">
        <v>1.5</v>
      </c>
      <c r="P38" s="349">
        <v>2</v>
      </c>
      <c r="Q38" s="349">
        <v>2</v>
      </c>
      <c r="R38" s="349">
        <v>2</v>
      </c>
      <c r="S38" s="349">
        <v>2</v>
      </c>
      <c r="T38" s="349">
        <v>2.5</v>
      </c>
      <c r="U38" s="349">
        <v>2.5</v>
      </c>
      <c r="V38" s="349">
        <v>2.5</v>
      </c>
      <c r="W38" s="349">
        <v>2.5</v>
      </c>
    </row>
    <row r="39" spans="1:23">
      <c r="A39" s="346">
        <v>15</v>
      </c>
      <c r="B39" s="347" t="s">
        <v>911</v>
      </c>
      <c r="C39" s="361" t="s">
        <v>913</v>
      </c>
      <c r="D39" s="401">
        <f>0.25*D6</f>
        <v>0.25</v>
      </c>
      <c r="E39" s="349">
        <f t="shared" ref="E39:W39" si="16">0.25*E6</f>
        <v>0.5</v>
      </c>
      <c r="F39" s="349">
        <f t="shared" si="16"/>
        <v>0.75</v>
      </c>
      <c r="G39" s="349">
        <f t="shared" si="16"/>
        <v>1</v>
      </c>
      <c r="H39" s="349">
        <f t="shared" si="16"/>
        <v>1.25</v>
      </c>
      <c r="I39" s="349">
        <f t="shared" si="16"/>
        <v>1.5</v>
      </c>
      <c r="J39" s="349">
        <f t="shared" si="16"/>
        <v>1.75</v>
      </c>
      <c r="K39" s="350">
        <f t="shared" si="16"/>
        <v>2</v>
      </c>
      <c r="L39" s="349">
        <f t="shared" si="16"/>
        <v>2.25</v>
      </c>
      <c r="M39" s="349">
        <f t="shared" si="16"/>
        <v>2.5</v>
      </c>
      <c r="N39" s="349">
        <f t="shared" si="16"/>
        <v>2.75</v>
      </c>
      <c r="O39" s="349">
        <f t="shared" si="16"/>
        <v>3</v>
      </c>
      <c r="P39" s="349">
        <f t="shared" si="16"/>
        <v>3.25</v>
      </c>
      <c r="Q39" s="349">
        <f t="shared" si="16"/>
        <v>3.5</v>
      </c>
      <c r="R39" s="349">
        <f t="shared" si="16"/>
        <v>3.75</v>
      </c>
      <c r="S39" s="349">
        <f t="shared" si="16"/>
        <v>4</v>
      </c>
      <c r="T39" s="349">
        <f t="shared" si="16"/>
        <v>4.25</v>
      </c>
      <c r="U39" s="349">
        <f t="shared" si="16"/>
        <v>4.5</v>
      </c>
      <c r="V39" s="349">
        <f t="shared" si="16"/>
        <v>4.75</v>
      </c>
      <c r="W39" s="349">
        <f t="shared" si="16"/>
        <v>5</v>
      </c>
    </row>
    <row r="40" spans="1:23">
      <c r="A40" s="346">
        <v>18</v>
      </c>
      <c r="B40" s="347" t="s">
        <v>911</v>
      </c>
      <c r="C40" s="362" t="s">
        <v>914</v>
      </c>
      <c r="D40" s="401"/>
      <c r="E40" s="349"/>
      <c r="F40" s="349"/>
      <c r="G40" s="349"/>
      <c r="H40" s="349"/>
      <c r="I40" s="349"/>
      <c r="J40" s="349"/>
      <c r="K40" s="350">
        <v>1</v>
      </c>
      <c r="L40" s="349">
        <v>1</v>
      </c>
      <c r="M40" s="349">
        <v>1</v>
      </c>
      <c r="N40" s="349">
        <v>1</v>
      </c>
      <c r="O40" s="349">
        <v>1</v>
      </c>
      <c r="P40" s="349">
        <v>1</v>
      </c>
      <c r="Q40" s="349">
        <v>1</v>
      </c>
      <c r="R40" s="349">
        <v>1</v>
      </c>
      <c r="S40" s="349">
        <v>1</v>
      </c>
      <c r="T40" s="349">
        <v>1</v>
      </c>
      <c r="U40" s="349">
        <v>1</v>
      </c>
      <c r="V40" s="349">
        <v>1</v>
      </c>
      <c r="W40" s="349">
        <v>1</v>
      </c>
    </row>
    <row r="41" spans="1:23" ht="106.5" customHeight="1">
      <c r="A41" s="346">
        <v>19</v>
      </c>
      <c r="B41" s="347" t="s">
        <v>911</v>
      </c>
      <c r="C41" s="361" t="s">
        <v>915</v>
      </c>
      <c r="D41" s="401">
        <v>1</v>
      </c>
      <c r="E41" s="349">
        <v>2</v>
      </c>
      <c r="F41" s="349">
        <v>2</v>
      </c>
      <c r="G41" s="349">
        <v>3</v>
      </c>
      <c r="H41" s="349">
        <v>3</v>
      </c>
      <c r="I41" s="349">
        <v>3.5</v>
      </c>
      <c r="J41" s="349">
        <v>4</v>
      </c>
      <c r="K41" s="350">
        <v>5</v>
      </c>
      <c r="L41" s="349">
        <v>5</v>
      </c>
      <c r="M41" s="349">
        <v>5.5</v>
      </c>
      <c r="N41" s="349">
        <v>6</v>
      </c>
      <c r="O41" s="349">
        <v>6.5</v>
      </c>
      <c r="P41" s="349">
        <v>7</v>
      </c>
      <c r="Q41" s="349">
        <v>7.5</v>
      </c>
      <c r="R41" s="349">
        <v>8</v>
      </c>
      <c r="S41" s="349">
        <v>8</v>
      </c>
      <c r="T41" s="349">
        <v>8</v>
      </c>
      <c r="U41" s="349">
        <v>8.5</v>
      </c>
      <c r="V41" s="349">
        <v>8.5</v>
      </c>
      <c r="W41" s="349">
        <v>9.5</v>
      </c>
    </row>
    <row r="42" spans="1:23">
      <c r="A42" s="346"/>
      <c r="B42" s="346"/>
      <c r="C42" s="363" t="s">
        <v>916</v>
      </c>
      <c r="D42" s="405">
        <v>1</v>
      </c>
      <c r="E42" s="364">
        <v>1.5</v>
      </c>
      <c r="F42" s="364">
        <v>1.5</v>
      </c>
      <c r="G42" s="364">
        <v>2</v>
      </c>
      <c r="H42" s="364">
        <v>2</v>
      </c>
      <c r="I42" s="364">
        <v>2.5</v>
      </c>
      <c r="J42" s="364">
        <v>2.5</v>
      </c>
      <c r="K42" s="365">
        <v>3.5</v>
      </c>
      <c r="L42" s="364">
        <v>3.5</v>
      </c>
      <c r="M42" s="364">
        <v>3.5</v>
      </c>
      <c r="N42" s="364">
        <v>4</v>
      </c>
      <c r="O42" s="364">
        <v>4</v>
      </c>
      <c r="P42" s="364">
        <v>4.5</v>
      </c>
      <c r="Q42" s="364">
        <v>4.5</v>
      </c>
      <c r="R42" s="364">
        <v>5</v>
      </c>
      <c r="S42" s="364">
        <v>5</v>
      </c>
      <c r="T42" s="364">
        <v>5</v>
      </c>
      <c r="U42" s="364">
        <v>5</v>
      </c>
      <c r="V42" s="364">
        <v>5</v>
      </c>
      <c r="W42" s="364">
        <v>6</v>
      </c>
    </row>
    <row r="43" spans="1:23">
      <c r="A43" s="346"/>
      <c r="B43" s="346"/>
      <c r="C43" s="363" t="s">
        <v>917</v>
      </c>
      <c r="D43" s="406">
        <f>D41-D42</f>
        <v>0</v>
      </c>
      <c r="E43" s="366">
        <f t="shared" ref="E43:W43" si="17">E41-E42</f>
        <v>0.5</v>
      </c>
      <c r="F43" s="366">
        <f t="shared" si="17"/>
        <v>0.5</v>
      </c>
      <c r="G43" s="366">
        <f t="shared" si="17"/>
        <v>1</v>
      </c>
      <c r="H43" s="366">
        <f t="shared" si="17"/>
        <v>1</v>
      </c>
      <c r="I43" s="366">
        <f t="shared" si="17"/>
        <v>1</v>
      </c>
      <c r="J43" s="366">
        <f t="shared" si="17"/>
        <v>1.5</v>
      </c>
      <c r="K43" s="367">
        <f t="shared" si="17"/>
        <v>1.5</v>
      </c>
      <c r="L43" s="366">
        <f t="shared" si="17"/>
        <v>1.5</v>
      </c>
      <c r="M43" s="366">
        <f t="shared" si="17"/>
        <v>2</v>
      </c>
      <c r="N43" s="366">
        <f t="shared" si="17"/>
        <v>2</v>
      </c>
      <c r="O43" s="366">
        <f t="shared" si="17"/>
        <v>2.5</v>
      </c>
      <c r="P43" s="366">
        <f t="shared" si="17"/>
        <v>2.5</v>
      </c>
      <c r="Q43" s="366">
        <f t="shared" si="17"/>
        <v>3</v>
      </c>
      <c r="R43" s="366">
        <f t="shared" si="17"/>
        <v>3</v>
      </c>
      <c r="S43" s="366">
        <f t="shared" si="17"/>
        <v>3</v>
      </c>
      <c r="T43" s="366">
        <f t="shared" si="17"/>
        <v>3</v>
      </c>
      <c r="U43" s="366">
        <f t="shared" si="17"/>
        <v>3.5</v>
      </c>
      <c r="V43" s="366">
        <f t="shared" si="17"/>
        <v>3.5</v>
      </c>
      <c r="W43" s="366">
        <f t="shared" si="17"/>
        <v>3.5</v>
      </c>
    </row>
    <row r="44" spans="1:23">
      <c r="A44" s="346">
        <v>20</v>
      </c>
      <c r="B44" s="347" t="s">
        <v>911</v>
      </c>
      <c r="C44" s="362" t="s">
        <v>918</v>
      </c>
      <c r="D44" s="401"/>
      <c r="E44" s="349">
        <v>0.25</v>
      </c>
      <c r="F44" s="349">
        <v>0.25</v>
      </c>
      <c r="G44" s="349">
        <v>0.5</v>
      </c>
      <c r="H44" s="349">
        <v>0.5</v>
      </c>
      <c r="I44" s="349">
        <v>1</v>
      </c>
      <c r="J44" s="349">
        <v>1</v>
      </c>
      <c r="K44" s="350">
        <v>1</v>
      </c>
      <c r="L44" s="349">
        <v>1</v>
      </c>
      <c r="M44" s="349">
        <v>1</v>
      </c>
      <c r="N44" s="349">
        <v>1</v>
      </c>
      <c r="O44" s="349">
        <v>1</v>
      </c>
      <c r="P44" s="349">
        <v>1</v>
      </c>
      <c r="Q44" s="349">
        <v>1</v>
      </c>
      <c r="R44" s="349">
        <v>1</v>
      </c>
      <c r="S44" s="349">
        <v>1</v>
      </c>
      <c r="T44" s="349">
        <v>1</v>
      </c>
      <c r="U44" s="349">
        <v>1</v>
      </c>
      <c r="V44" s="349">
        <v>1</v>
      </c>
      <c r="W44" s="349">
        <v>1</v>
      </c>
    </row>
    <row r="45" spans="1:23" ht="60">
      <c r="A45" s="346">
        <v>21</v>
      </c>
      <c r="B45" s="347" t="s">
        <v>911</v>
      </c>
      <c r="C45" s="368" t="s">
        <v>919</v>
      </c>
      <c r="D45" s="401"/>
      <c r="E45" s="349">
        <f>0.5+0.5</f>
        <v>1</v>
      </c>
      <c r="F45" s="349">
        <f t="shared" ref="F45:J45" si="18">0.5+0.5</f>
        <v>1</v>
      </c>
      <c r="G45" s="349">
        <f t="shared" si="18"/>
        <v>1</v>
      </c>
      <c r="H45" s="349">
        <f t="shared" si="18"/>
        <v>1</v>
      </c>
      <c r="I45" s="349">
        <f t="shared" si="18"/>
        <v>1</v>
      </c>
      <c r="J45" s="349">
        <f t="shared" si="18"/>
        <v>1</v>
      </c>
      <c r="K45" s="350">
        <f>1+0.5</f>
        <v>1.5</v>
      </c>
      <c r="L45" s="349">
        <f t="shared" ref="L45:P45" si="19">1+0.5</f>
        <v>1.5</v>
      </c>
      <c r="M45" s="349">
        <f t="shared" si="19"/>
        <v>1.5</v>
      </c>
      <c r="N45" s="349">
        <f t="shared" si="19"/>
        <v>1.5</v>
      </c>
      <c r="O45" s="349">
        <f t="shared" si="19"/>
        <v>1.5</v>
      </c>
      <c r="P45" s="349">
        <f t="shared" si="19"/>
        <v>1.5</v>
      </c>
      <c r="Q45" s="349">
        <f>1.5+0.5</f>
        <v>2</v>
      </c>
      <c r="R45" s="349">
        <f t="shared" ref="R45:W45" si="20">1.5+0.5</f>
        <v>2</v>
      </c>
      <c r="S45" s="349">
        <f t="shared" si="20"/>
        <v>2</v>
      </c>
      <c r="T45" s="349">
        <f t="shared" si="20"/>
        <v>2</v>
      </c>
      <c r="U45" s="349">
        <f t="shared" si="20"/>
        <v>2</v>
      </c>
      <c r="V45" s="349">
        <f t="shared" si="20"/>
        <v>2</v>
      </c>
      <c r="W45" s="349">
        <f t="shared" si="20"/>
        <v>2</v>
      </c>
    </row>
    <row r="46" spans="1:23">
      <c r="A46" s="346">
        <v>22</v>
      </c>
      <c r="B46" s="347" t="s">
        <v>911</v>
      </c>
      <c r="C46" s="362" t="s">
        <v>920</v>
      </c>
      <c r="D46" s="401"/>
      <c r="E46" s="349"/>
      <c r="F46" s="349"/>
      <c r="G46" s="349"/>
      <c r="H46" s="349"/>
      <c r="I46" s="349"/>
      <c r="J46" s="349"/>
      <c r="K46" s="350">
        <v>0.5</v>
      </c>
      <c r="L46" s="349">
        <v>0.5</v>
      </c>
      <c r="M46" s="349">
        <v>0.5</v>
      </c>
      <c r="N46" s="349">
        <v>0.5</v>
      </c>
      <c r="O46" s="349">
        <v>0.5</v>
      </c>
      <c r="P46" s="349">
        <v>0.5</v>
      </c>
      <c r="Q46" s="349">
        <v>0.5</v>
      </c>
      <c r="R46" s="349">
        <v>0.5</v>
      </c>
      <c r="S46" s="349">
        <v>0.5</v>
      </c>
      <c r="T46" s="349">
        <v>0.5</v>
      </c>
      <c r="U46" s="349">
        <v>0.5</v>
      </c>
      <c r="V46" s="349">
        <v>0.5</v>
      </c>
      <c r="W46" s="349">
        <v>0.5</v>
      </c>
    </row>
    <row r="47" spans="1:23" ht="45">
      <c r="A47" s="346">
        <v>23</v>
      </c>
      <c r="B47" s="347" t="s">
        <v>911</v>
      </c>
      <c r="C47" s="368" t="s">
        <v>921</v>
      </c>
      <c r="D47" s="401">
        <v>0.5</v>
      </c>
      <c r="E47" s="349">
        <v>0.75</v>
      </c>
      <c r="F47" s="349">
        <v>1</v>
      </c>
      <c r="G47" s="349">
        <v>1.25</v>
      </c>
      <c r="H47" s="349">
        <v>1.25</v>
      </c>
      <c r="I47" s="349">
        <v>1.75</v>
      </c>
      <c r="J47" s="349">
        <v>1.75</v>
      </c>
      <c r="K47" s="350">
        <v>2</v>
      </c>
      <c r="L47" s="349">
        <v>2</v>
      </c>
      <c r="M47" s="349">
        <v>2.5</v>
      </c>
      <c r="N47" s="349">
        <v>2.5</v>
      </c>
      <c r="O47" s="349">
        <v>3</v>
      </c>
      <c r="P47" s="349">
        <v>3</v>
      </c>
      <c r="Q47" s="349">
        <v>3</v>
      </c>
      <c r="R47" s="349">
        <v>3</v>
      </c>
      <c r="S47" s="349">
        <v>3</v>
      </c>
      <c r="T47" s="349">
        <v>3</v>
      </c>
      <c r="U47" s="349">
        <v>3</v>
      </c>
      <c r="V47" s="349">
        <v>3</v>
      </c>
      <c r="W47" s="349">
        <v>3</v>
      </c>
    </row>
    <row r="48" spans="1:23" ht="30">
      <c r="A48" s="346">
        <v>24</v>
      </c>
      <c r="B48" s="347" t="s">
        <v>911</v>
      </c>
      <c r="C48" s="368" t="s">
        <v>922</v>
      </c>
      <c r="D48" s="401"/>
      <c r="E48" s="349"/>
      <c r="F48" s="349">
        <v>0.5</v>
      </c>
      <c r="G48" s="349">
        <v>0.5</v>
      </c>
      <c r="H48" s="349">
        <v>0.5</v>
      </c>
      <c r="I48" s="349">
        <v>0.5</v>
      </c>
      <c r="J48" s="349">
        <v>0.5</v>
      </c>
      <c r="K48" s="350">
        <f>0.5+0.5</f>
        <v>1</v>
      </c>
      <c r="L48" s="349">
        <v>1</v>
      </c>
      <c r="M48" s="349">
        <v>1</v>
      </c>
      <c r="N48" s="349">
        <v>1</v>
      </c>
      <c r="O48" s="349">
        <v>1</v>
      </c>
      <c r="P48" s="349">
        <f>1+0.5</f>
        <v>1.5</v>
      </c>
      <c r="Q48" s="349">
        <v>1.5</v>
      </c>
      <c r="R48" s="349">
        <v>1.5</v>
      </c>
      <c r="S48" s="349">
        <v>1.5</v>
      </c>
      <c r="T48" s="349">
        <v>1.5</v>
      </c>
      <c r="U48" s="349">
        <v>2</v>
      </c>
      <c r="V48" s="349">
        <v>2</v>
      </c>
      <c r="W48" s="349">
        <v>2</v>
      </c>
    </row>
    <row r="49" spans="1:23" ht="30">
      <c r="A49" s="346">
        <v>25</v>
      </c>
      <c r="B49" s="347" t="s">
        <v>911</v>
      </c>
      <c r="C49" s="368" t="s">
        <v>923</v>
      </c>
      <c r="D49" s="405">
        <f>0.25/2*D6</f>
        <v>0.13</v>
      </c>
      <c r="E49" s="364">
        <f t="shared" ref="E49:W49" si="21">0.25/2*E6</f>
        <v>0.25</v>
      </c>
      <c r="F49" s="364">
        <f t="shared" si="21"/>
        <v>0.38</v>
      </c>
      <c r="G49" s="364">
        <f t="shared" si="21"/>
        <v>0.5</v>
      </c>
      <c r="H49" s="364">
        <f t="shared" si="21"/>
        <v>0.63</v>
      </c>
      <c r="I49" s="364">
        <f t="shared" si="21"/>
        <v>0.75</v>
      </c>
      <c r="J49" s="364">
        <f t="shared" si="21"/>
        <v>0.88</v>
      </c>
      <c r="K49" s="365">
        <f t="shared" si="21"/>
        <v>1</v>
      </c>
      <c r="L49" s="364">
        <f t="shared" si="21"/>
        <v>1.1299999999999999</v>
      </c>
      <c r="M49" s="364">
        <f t="shared" si="21"/>
        <v>1.25</v>
      </c>
      <c r="N49" s="364">
        <f t="shared" si="21"/>
        <v>1.38</v>
      </c>
      <c r="O49" s="364">
        <f t="shared" si="21"/>
        <v>1.5</v>
      </c>
      <c r="P49" s="364">
        <f t="shared" si="21"/>
        <v>1.63</v>
      </c>
      <c r="Q49" s="364">
        <f t="shared" si="21"/>
        <v>1.75</v>
      </c>
      <c r="R49" s="364">
        <f t="shared" si="21"/>
        <v>1.88</v>
      </c>
      <c r="S49" s="364">
        <f t="shared" si="21"/>
        <v>2</v>
      </c>
      <c r="T49" s="364">
        <f t="shared" si="21"/>
        <v>2.13</v>
      </c>
      <c r="U49" s="364">
        <f t="shared" si="21"/>
        <v>2.25</v>
      </c>
      <c r="V49" s="364">
        <f t="shared" si="21"/>
        <v>2.38</v>
      </c>
      <c r="W49" s="364">
        <f t="shared" si="21"/>
        <v>2.5</v>
      </c>
    </row>
    <row r="50" spans="1:23" ht="30">
      <c r="A50" s="346"/>
      <c r="B50" s="346"/>
      <c r="C50" s="369" t="s">
        <v>924</v>
      </c>
      <c r="D50" s="405">
        <v>0.13</v>
      </c>
      <c r="E50" s="364">
        <v>0.25</v>
      </c>
      <c r="F50" s="364">
        <v>0.38</v>
      </c>
      <c r="G50" s="364">
        <v>0.5</v>
      </c>
      <c r="H50" s="364">
        <v>0.63</v>
      </c>
      <c r="I50" s="364">
        <v>0.75</v>
      </c>
      <c r="J50" s="364">
        <v>0.88</v>
      </c>
      <c r="K50" s="365">
        <v>1</v>
      </c>
      <c r="L50" s="364">
        <v>1.1299999999999999</v>
      </c>
      <c r="M50" s="364">
        <v>1.25</v>
      </c>
      <c r="N50" s="364">
        <v>1.38</v>
      </c>
      <c r="O50" s="364">
        <v>1.5</v>
      </c>
      <c r="P50" s="364">
        <v>1.63</v>
      </c>
      <c r="Q50" s="364">
        <v>1.75</v>
      </c>
      <c r="R50" s="364">
        <v>1.88</v>
      </c>
      <c r="S50" s="364">
        <v>2</v>
      </c>
      <c r="T50" s="364">
        <v>2.13</v>
      </c>
      <c r="U50" s="364">
        <v>2.25</v>
      </c>
      <c r="V50" s="364">
        <v>2.38</v>
      </c>
      <c r="W50" s="364">
        <v>2.5</v>
      </c>
    </row>
    <row r="51" spans="1:23">
      <c r="A51" s="346"/>
      <c r="B51" s="346"/>
      <c r="C51" s="370" t="s">
        <v>925</v>
      </c>
      <c r="D51" s="405"/>
      <c r="E51" s="364"/>
      <c r="F51" s="364"/>
      <c r="G51" s="364"/>
      <c r="H51" s="364"/>
      <c r="I51" s="364"/>
      <c r="J51" s="364"/>
      <c r="K51" s="365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</row>
    <row r="52" spans="1:23" ht="30">
      <c r="A52" s="346"/>
      <c r="B52" s="346"/>
      <c r="C52" s="371" t="s">
        <v>926</v>
      </c>
      <c r="D52" s="406">
        <f>D49-D50</f>
        <v>0</v>
      </c>
      <c r="E52" s="366">
        <f t="shared" ref="E52:W52" si="22">E49-E50</f>
        <v>0</v>
      </c>
      <c r="F52" s="366">
        <f t="shared" si="22"/>
        <v>0</v>
      </c>
      <c r="G52" s="366">
        <f t="shared" si="22"/>
        <v>0</v>
      </c>
      <c r="H52" s="366">
        <f t="shared" si="22"/>
        <v>0</v>
      </c>
      <c r="I52" s="366">
        <f t="shared" si="22"/>
        <v>0</v>
      </c>
      <c r="J52" s="366">
        <f t="shared" si="22"/>
        <v>0</v>
      </c>
      <c r="K52" s="367">
        <f t="shared" si="22"/>
        <v>0</v>
      </c>
      <c r="L52" s="366">
        <f t="shared" si="22"/>
        <v>0</v>
      </c>
      <c r="M52" s="366">
        <f t="shared" si="22"/>
        <v>0</v>
      </c>
      <c r="N52" s="366">
        <f t="shared" si="22"/>
        <v>0</v>
      </c>
      <c r="O52" s="366">
        <f t="shared" si="22"/>
        <v>0</v>
      </c>
      <c r="P52" s="366">
        <f t="shared" si="22"/>
        <v>0</v>
      </c>
      <c r="Q52" s="366">
        <f t="shared" si="22"/>
        <v>0</v>
      </c>
      <c r="R52" s="366">
        <f t="shared" si="22"/>
        <v>0</v>
      </c>
      <c r="S52" s="366">
        <f t="shared" si="22"/>
        <v>0</v>
      </c>
      <c r="T52" s="366">
        <f t="shared" si="22"/>
        <v>0</v>
      </c>
      <c r="U52" s="366">
        <f t="shared" si="22"/>
        <v>0</v>
      </c>
      <c r="V52" s="366">
        <f t="shared" si="22"/>
        <v>0</v>
      </c>
      <c r="W52" s="366">
        <f t="shared" si="22"/>
        <v>0</v>
      </c>
    </row>
    <row r="53" spans="1:23">
      <c r="A53" s="346"/>
      <c r="B53" s="346"/>
      <c r="C53" s="370" t="s">
        <v>927</v>
      </c>
      <c r="D53" s="405"/>
      <c r="E53" s="364"/>
      <c r="F53" s="364"/>
      <c r="G53" s="364"/>
      <c r="H53" s="364"/>
      <c r="I53" s="364"/>
      <c r="J53" s="364"/>
      <c r="K53" s="365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</row>
    <row r="54" spans="1:23">
      <c r="A54" s="346"/>
      <c r="B54" s="346"/>
      <c r="C54" s="370" t="s">
        <v>928</v>
      </c>
      <c r="D54" s="405"/>
      <c r="E54" s="364"/>
      <c r="F54" s="364"/>
      <c r="G54" s="364"/>
      <c r="H54" s="364"/>
      <c r="I54" s="364"/>
      <c r="J54" s="364"/>
      <c r="K54" s="365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</row>
    <row r="55" spans="1:23" ht="38.25">
      <c r="A55" s="346">
        <v>26</v>
      </c>
      <c r="B55" s="347" t="s">
        <v>911</v>
      </c>
      <c r="C55" s="372" t="s">
        <v>929</v>
      </c>
      <c r="D55" s="401"/>
      <c r="E55" s="349">
        <v>0.25</v>
      </c>
      <c r="F55" s="349">
        <v>0.25</v>
      </c>
      <c r="G55" s="349">
        <v>0.5</v>
      </c>
      <c r="H55" s="349">
        <v>0.5</v>
      </c>
      <c r="I55" s="349">
        <v>0.75</v>
      </c>
      <c r="J55" s="349">
        <v>0.75</v>
      </c>
      <c r="K55" s="350">
        <v>1</v>
      </c>
      <c r="L55" s="349">
        <v>1</v>
      </c>
      <c r="M55" s="349">
        <v>1.25</v>
      </c>
      <c r="N55" s="349">
        <v>1.25</v>
      </c>
      <c r="O55" s="349">
        <v>1.5</v>
      </c>
      <c r="P55" s="349">
        <v>1.5</v>
      </c>
      <c r="Q55" s="349">
        <v>1.75</v>
      </c>
      <c r="R55" s="349">
        <v>1.75</v>
      </c>
      <c r="S55" s="349">
        <v>2</v>
      </c>
      <c r="T55" s="349">
        <v>2</v>
      </c>
      <c r="U55" s="349">
        <v>2.25</v>
      </c>
      <c r="V55" s="349">
        <v>2.25</v>
      </c>
      <c r="W55" s="349">
        <v>2.5</v>
      </c>
    </row>
    <row r="56" spans="1:23">
      <c r="A56" s="346">
        <v>26</v>
      </c>
      <c r="B56" s="347" t="s">
        <v>911</v>
      </c>
      <c r="C56" s="373" t="s">
        <v>930</v>
      </c>
      <c r="D56" s="401">
        <v>4.5</v>
      </c>
      <c r="E56" s="349">
        <v>4.5</v>
      </c>
      <c r="F56" s="349">
        <v>4.5</v>
      </c>
      <c r="G56" s="349">
        <v>4.5</v>
      </c>
      <c r="H56" s="349">
        <v>4.5</v>
      </c>
      <c r="I56" s="349">
        <v>4.5</v>
      </c>
      <c r="J56" s="349">
        <v>4.5</v>
      </c>
      <c r="K56" s="350">
        <v>4.5</v>
      </c>
      <c r="L56" s="349">
        <v>4.5</v>
      </c>
      <c r="M56" s="349">
        <v>4.5</v>
      </c>
      <c r="N56" s="349">
        <v>4.5</v>
      </c>
      <c r="O56" s="349">
        <v>4.5</v>
      </c>
      <c r="P56" s="349">
        <v>4.5</v>
      </c>
      <c r="Q56" s="349">
        <v>4.5</v>
      </c>
      <c r="R56" s="349">
        <v>4.5</v>
      </c>
      <c r="S56" s="349">
        <v>4.5</v>
      </c>
      <c r="T56" s="349">
        <v>4.5</v>
      </c>
      <c r="U56" s="349">
        <v>4.5</v>
      </c>
      <c r="V56" s="349">
        <v>4.5</v>
      </c>
      <c r="W56" s="349">
        <v>4.5</v>
      </c>
    </row>
    <row r="57" spans="1:23"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</row>
    <row r="58" spans="1:23">
      <c r="C58" s="336" t="s">
        <v>931</v>
      </c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</row>
    <row r="59" spans="1:23">
      <c r="A59" s="346"/>
      <c r="B59" s="346"/>
      <c r="C59" s="375" t="s">
        <v>932</v>
      </c>
      <c r="D59" s="376">
        <f t="shared" ref="D59:W59" si="23">D63+D71</f>
        <v>12.88</v>
      </c>
      <c r="E59" s="376">
        <f t="shared" si="23"/>
        <v>19.760000000000002</v>
      </c>
      <c r="F59" s="376">
        <f t="shared" si="23"/>
        <v>24.39</v>
      </c>
      <c r="G59" s="376">
        <f t="shared" si="23"/>
        <v>30.51</v>
      </c>
      <c r="H59" s="376">
        <f t="shared" si="23"/>
        <v>34.4</v>
      </c>
      <c r="I59" s="376">
        <f t="shared" si="23"/>
        <v>41.02</v>
      </c>
      <c r="J59" s="376">
        <f t="shared" si="23"/>
        <v>45.15</v>
      </c>
      <c r="K59" s="376">
        <f t="shared" si="23"/>
        <v>53.53</v>
      </c>
      <c r="L59" s="376">
        <f t="shared" si="23"/>
        <v>57.16</v>
      </c>
      <c r="M59" s="376">
        <f t="shared" si="23"/>
        <v>63.03</v>
      </c>
      <c r="N59" s="376">
        <f t="shared" si="23"/>
        <v>67.17</v>
      </c>
      <c r="O59" s="376">
        <f t="shared" si="23"/>
        <v>71.790000000000006</v>
      </c>
      <c r="P59" s="376">
        <f t="shared" si="23"/>
        <v>76.92</v>
      </c>
      <c r="Q59" s="376">
        <f t="shared" si="23"/>
        <v>82.05</v>
      </c>
      <c r="R59" s="376">
        <f t="shared" si="23"/>
        <v>86.43</v>
      </c>
      <c r="S59" s="376">
        <f t="shared" si="23"/>
        <v>90.3</v>
      </c>
      <c r="T59" s="376">
        <f t="shared" si="23"/>
        <v>94.44</v>
      </c>
      <c r="U59" s="376">
        <f t="shared" si="23"/>
        <v>99.56</v>
      </c>
      <c r="V59" s="376">
        <f t="shared" si="23"/>
        <v>103.19</v>
      </c>
      <c r="W59" s="376">
        <f t="shared" si="23"/>
        <v>108.07</v>
      </c>
    </row>
    <row r="60" spans="1:23">
      <c r="A60" s="346"/>
      <c r="B60" s="346"/>
      <c r="C60" s="375" t="s">
        <v>933</v>
      </c>
      <c r="D60" s="376">
        <f t="shared" ref="D60:W60" si="24">D65+D72</f>
        <v>13.01</v>
      </c>
      <c r="E60" s="376">
        <f t="shared" si="24"/>
        <v>20.260000000000002</v>
      </c>
      <c r="F60" s="376">
        <f t="shared" si="24"/>
        <v>25.02</v>
      </c>
      <c r="G60" s="376">
        <f t="shared" si="24"/>
        <v>31.51</v>
      </c>
      <c r="H60" s="376">
        <f t="shared" si="24"/>
        <v>35.53</v>
      </c>
      <c r="I60" s="376">
        <f t="shared" si="24"/>
        <v>42.52</v>
      </c>
      <c r="J60" s="376">
        <f t="shared" si="24"/>
        <v>46.78</v>
      </c>
      <c r="K60" s="376">
        <f t="shared" si="24"/>
        <v>55.53</v>
      </c>
      <c r="L60" s="376">
        <f t="shared" si="24"/>
        <v>59.29</v>
      </c>
      <c r="M60" s="376">
        <f t="shared" si="24"/>
        <v>65.53</v>
      </c>
      <c r="N60" s="376">
        <f t="shared" si="24"/>
        <v>69.8</v>
      </c>
      <c r="O60" s="376">
        <f t="shared" si="24"/>
        <v>74.790000000000006</v>
      </c>
      <c r="P60" s="376">
        <f t="shared" si="24"/>
        <v>80.05</v>
      </c>
      <c r="Q60" s="376">
        <f t="shared" si="24"/>
        <v>85.55</v>
      </c>
      <c r="R60" s="376">
        <f t="shared" si="24"/>
        <v>90.06</v>
      </c>
      <c r="S60" s="376">
        <f t="shared" si="24"/>
        <v>94.3</v>
      </c>
      <c r="T60" s="376">
        <f t="shared" si="24"/>
        <v>98.57</v>
      </c>
      <c r="U60" s="376">
        <f t="shared" si="24"/>
        <v>104.06</v>
      </c>
      <c r="V60" s="376">
        <f t="shared" si="24"/>
        <v>107.82</v>
      </c>
      <c r="W60" s="376">
        <f t="shared" si="24"/>
        <v>113.07</v>
      </c>
    </row>
    <row r="61" spans="1:23">
      <c r="A61" s="346"/>
      <c r="B61" s="346"/>
      <c r="C61" s="375" t="s">
        <v>934</v>
      </c>
      <c r="D61" s="376">
        <f t="shared" ref="D61:W61" si="25">D67+D73</f>
        <v>14.61</v>
      </c>
      <c r="E61" s="376">
        <f t="shared" si="25"/>
        <v>23.47</v>
      </c>
      <c r="F61" s="376">
        <f t="shared" si="25"/>
        <v>29.83</v>
      </c>
      <c r="G61" s="376">
        <f t="shared" si="25"/>
        <v>37.93</v>
      </c>
      <c r="H61" s="376">
        <f t="shared" si="25"/>
        <v>43.55</v>
      </c>
      <c r="I61" s="376">
        <f t="shared" si="25"/>
        <v>52.15</v>
      </c>
      <c r="J61" s="376">
        <f t="shared" si="25"/>
        <v>58.01</v>
      </c>
      <c r="K61" s="376">
        <f t="shared" si="25"/>
        <v>68.37</v>
      </c>
      <c r="L61" s="376">
        <f t="shared" si="25"/>
        <v>73.73</v>
      </c>
      <c r="M61" s="376">
        <f t="shared" si="25"/>
        <v>81.58</v>
      </c>
      <c r="N61" s="376">
        <f t="shared" si="25"/>
        <v>87.45</v>
      </c>
      <c r="O61" s="376">
        <f t="shared" si="25"/>
        <v>94.05</v>
      </c>
      <c r="P61" s="376">
        <f t="shared" si="25"/>
        <v>100.91</v>
      </c>
      <c r="Q61" s="376">
        <f t="shared" si="25"/>
        <v>108.02</v>
      </c>
      <c r="R61" s="376">
        <f t="shared" si="25"/>
        <v>114.13</v>
      </c>
      <c r="S61" s="376">
        <f t="shared" si="25"/>
        <v>119.98</v>
      </c>
      <c r="T61" s="376">
        <f t="shared" si="25"/>
        <v>125.85</v>
      </c>
      <c r="U61" s="376">
        <f t="shared" si="25"/>
        <v>132.94999999999999</v>
      </c>
      <c r="V61" s="376">
        <f t="shared" si="25"/>
        <v>138.31</v>
      </c>
      <c r="W61" s="376">
        <f t="shared" si="25"/>
        <v>145.16999999999999</v>
      </c>
    </row>
    <row r="62" spans="1:23">
      <c r="A62" s="346"/>
      <c r="B62" s="346"/>
      <c r="C62" s="375" t="s">
        <v>935</v>
      </c>
      <c r="D62" s="376">
        <f t="shared" ref="D62:W62" si="26">D69+D74</f>
        <v>7.02</v>
      </c>
      <c r="E62" s="376">
        <f t="shared" si="26"/>
        <v>13.53</v>
      </c>
      <c r="F62" s="376">
        <f t="shared" si="26"/>
        <v>17.8</v>
      </c>
      <c r="G62" s="376">
        <f t="shared" si="26"/>
        <v>23.81</v>
      </c>
      <c r="H62" s="376">
        <f t="shared" si="26"/>
        <v>27.58</v>
      </c>
      <c r="I62" s="376">
        <f t="shared" si="26"/>
        <v>33.590000000000003</v>
      </c>
      <c r="J62" s="376">
        <f t="shared" si="26"/>
        <v>37.61</v>
      </c>
      <c r="K62" s="376">
        <f t="shared" si="26"/>
        <v>45.37</v>
      </c>
      <c r="L62" s="376">
        <f t="shared" si="26"/>
        <v>48.89</v>
      </c>
      <c r="M62" s="376">
        <f t="shared" si="26"/>
        <v>54.65</v>
      </c>
      <c r="N62" s="376">
        <f t="shared" si="26"/>
        <v>58.67</v>
      </c>
      <c r="O62" s="376">
        <f t="shared" si="26"/>
        <v>63.18</v>
      </c>
      <c r="P62" s="376">
        <f t="shared" si="26"/>
        <v>67.7</v>
      </c>
      <c r="Q62" s="376">
        <f t="shared" si="26"/>
        <v>72.709999999999994</v>
      </c>
      <c r="R62" s="376">
        <f t="shared" si="26"/>
        <v>76.98</v>
      </c>
      <c r="S62" s="376">
        <f t="shared" si="26"/>
        <v>80.489999999999995</v>
      </c>
      <c r="T62" s="376">
        <f t="shared" si="26"/>
        <v>84.01</v>
      </c>
      <c r="U62" s="376">
        <f t="shared" si="26"/>
        <v>89.02</v>
      </c>
      <c r="V62" s="376">
        <f t="shared" si="26"/>
        <v>92.54</v>
      </c>
      <c r="W62" s="376">
        <f t="shared" si="26"/>
        <v>97.3</v>
      </c>
    </row>
    <row r="63" spans="1:23">
      <c r="A63" s="346"/>
      <c r="B63" s="346"/>
      <c r="C63" s="377" t="s">
        <v>936</v>
      </c>
      <c r="D63" s="378">
        <f>D12+D13+D14+D15+D16+D17+D18+D19+D20+D21+D23+D25+D29+D31+D35</f>
        <v>6.25</v>
      </c>
      <c r="E63" s="378">
        <f t="shared" ref="E63:W63" si="27">E12+E13+E14+E15+E16+E17+E18+E19+E20+E21+E23+E25+E29+E31+E35</f>
        <v>10.26</v>
      </c>
      <c r="F63" s="378">
        <f t="shared" si="27"/>
        <v>13.76</v>
      </c>
      <c r="G63" s="378">
        <f t="shared" si="27"/>
        <v>18.260000000000002</v>
      </c>
      <c r="H63" s="378">
        <f t="shared" si="27"/>
        <v>22.02</v>
      </c>
      <c r="I63" s="378">
        <f t="shared" si="27"/>
        <v>27.02</v>
      </c>
      <c r="J63" s="378">
        <f t="shared" si="27"/>
        <v>30.52</v>
      </c>
      <c r="K63" s="378">
        <f t="shared" si="27"/>
        <v>34.53</v>
      </c>
      <c r="L63" s="378">
        <f t="shared" si="27"/>
        <v>38.03</v>
      </c>
      <c r="M63" s="378">
        <f t="shared" si="27"/>
        <v>42.78</v>
      </c>
      <c r="N63" s="378">
        <f t="shared" si="27"/>
        <v>46.29</v>
      </c>
      <c r="O63" s="378">
        <f t="shared" si="27"/>
        <v>49.79</v>
      </c>
      <c r="P63" s="378">
        <f t="shared" si="27"/>
        <v>53.29</v>
      </c>
      <c r="Q63" s="378">
        <f t="shared" si="27"/>
        <v>57.3</v>
      </c>
      <c r="R63" s="378">
        <f t="shared" si="27"/>
        <v>61.05</v>
      </c>
      <c r="S63" s="378">
        <f t="shared" si="27"/>
        <v>64.8</v>
      </c>
      <c r="T63" s="378">
        <f t="shared" si="27"/>
        <v>68.31</v>
      </c>
      <c r="U63" s="378">
        <f t="shared" si="27"/>
        <v>72.31</v>
      </c>
      <c r="V63" s="378">
        <f t="shared" si="27"/>
        <v>75.81</v>
      </c>
      <c r="W63" s="378">
        <f t="shared" si="27"/>
        <v>79.569999999999993</v>
      </c>
    </row>
    <row r="64" spans="1:23">
      <c r="A64" s="346"/>
      <c r="B64" s="346"/>
      <c r="C64" s="377" t="s">
        <v>937</v>
      </c>
      <c r="D64" s="378">
        <f>D23+D25+D29+D31</f>
        <v>2</v>
      </c>
      <c r="E64" s="378">
        <f t="shared" ref="E64:W64" si="28">E23+E25+E29+E31</f>
        <v>4.01</v>
      </c>
      <c r="F64" s="378">
        <f t="shared" si="28"/>
        <v>6.01</v>
      </c>
      <c r="G64" s="378">
        <f t="shared" si="28"/>
        <v>8.01</v>
      </c>
      <c r="H64" s="378">
        <f t="shared" si="28"/>
        <v>10.02</v>
      </c>
      <c r="I64" s="378">
        <f t="shared" si="28"/>
        <v>12.02</v>
      </c>
      <c r="J64" s="378">
        <f t="shared" si="28"/>
        <v>14.02</v>
      </c>
      <c r="K64" s="378">
        <f t="shared" si="28"/>
        <v>16.03</v>
      </c>
      <c r="L64" s="378">
        <f t="shared" si="28"/>
        <v>18.03</v>
      </c>
      <c r="M64" s="378">
        <f t="shared" si="28"/>
        <v>20.03</v>
      </c>
      <c r="N64" s="378">
        <f t="shared" si="28"/>
        <v>22.04</v>
      </c>
      <c r="O64" s="378">
        <f t="shared" si="28"/>
        <v>24.04</v>
      </c>
      <c r="P64" s="378">
        <f t="shared" si="28"/>
        <v>26.04</v>
      </c>
      <c r="Q64" s="378">
        <f t="shared" si="28"/>
        <v>28.05</v>
      </c>
      <c r="R64" s="378">
        <f t="shared" si="28"/>
        <v>30.05</v>
      </c>
      <c r="S64" s="378">
        <f t="shared" si="28"/>
        <v>32.049999999999997</v>
      </c>
      <c r="T64" s="378">
        <f t="shared" si="28"/>
        <v>34.06</v>
      </c>
      <c r="U64" s="378">
        <f t="shared" si="28"/>
        <v>36.06</v>
      </c>
      <c r="V64" s="378">
        <f t="shared" si="28"/>
        <v>38.06</v>
      </c>
      <c r="W64" s="378">
        <f t="shared" si="28"/>
        <v>40.07</v>
      </c>
    </row>
    <row r="65" spans="1:23">
      <c r="A65" s="346"/>
      <c r="B65" s="346"/>
      <c r="C65" s="377" t="s">
        <v>938</v>
      </c>
      <c r="D65" s="378">
        <f>D12+D13+D14+D15+D16+D17+D18+D19+D20+D21+D23+D25+D28+D29+D31+D35</f>
        <v>6.38</v>
      </c>
      <c r="E65" s="378">
        <f t="shared" ref="E65:W65" si="29">E12+E13+E14+E15+E16+E17+E18+E19+E20+E21+E23+E25+E28+E29+E31+E35</f>
        <v>10.51</v>
      </c>
      <c r="F65" s="378">
        <f t="shared" si="29"/>
        <v>14.14</v>
      </c>
      <c r="G65" s="378">
        <f t="shared" si="29"/>
        <v>18.760000000000002</v>
      </c>
      <c r="H65" s="378">
        <f t="shared" si="29"/>
        <v>22.65</v>
      </c>
      <c r="I65" s="378">
        <f t="shared" si="29"/>
        <v>27.77</v>
      </c>
      <c r="J65" s="378">
        <f t="shared" si="29"/>
        <v>31.4</v>
      </c>
      <c r="K65" s="378">
        <f t="shared" si="29"/>
        <v>35.53</v>
      </c>
      <c r="L65" s="378">
        <f t="shared" si="29"/>
        <v>39.159999999999997</v>
      </c>
      <c r="M65" s="378">
        <f t="shared" si="29"/>
        <v>44.03</v>
      </c>
      <c r="N65" s="378">
        <f t="shared" si="29"/>
        <v>47.67</v>
      </c>
      <c r="O65" s="378">
        <f t="shared" si="29"/>
        <v>51.29</v>
      </c>
      <c r="P65" s="378">
        <f t="shared" si="29"/>
        <v>54.92</v>
      </c>
      <c r="Q65" s="378">
        <f t="shared" si="29"/>
        <v>59.05</v>
      </c>
      <c r="R65" s="378">
        <f t="shared" si="29"/>
        <v>62.93</v>
      </c>
      <c r="S65" s="378">
        <f t="shared" si="29"/>
        <v>66.8</v>
      </c>
      <c r="T65" s="378">
        <f t="shared" si="29"/>
        <v>70.44</v>
      </c>
      <c r="U65" s="378">
        <f t="shared" si="29"/>
        <v>74.56</v>
      </c>
      <c r="V65" s="378">
        <f t="shared" si="29"/>
        <v>78.19</v>
      </c>
      <c r="W65" s="378">
        <f t="shared" si="29"/>
        <v>82.07</v>
      </c>
    </row>
    <row r="66" spans="1:23">
      <c r="A66" s="346"/>
      <c r="B66" s="346"/>
      <c r="C66" s="377" t="s">
        <v>937</v>
      </c>
      <c r="D66" s="378">
        <f>D23+D25+D28+D29+D31</f>
        <v>2.13</v>
      </c>
      <c r="E66" s="378">
        <f t="shared" ref="E66:W66" si="30">E23+E25+E28+E29+E31</f>
        <v>4.26</v>
      </c>
      <c r="F66" s="378">
        <f t="shared" si="30"/>
        <v>6.39</v>
      </c>
      <c r="G66" s="378">
        <f t="shared" si="30"/>
        <v>8.51</v>
      </c>
      <c r="H66" s="378">
        <f t="shared" si="30"/>
        <v>10.65</v>
      </c>
      <c r="I66" s="378">
        <f t="shared" si="30"/>
        <v>12.77</v>
      </c>
      <c r="J66" s="378">
        <f t="shared" si="30"/>
        <v>14.9</v>
      </c>
      <c r="K66" s="378">
        <f t="shared" si="30"/>
        <v>17.03</v>
      </c>
      <c r="L66" s="378">
        <f t="shared" si="30"/>
        <v>19.16</v>
      </c>
      <c r="M66" s="378">
        <f t="shared" si="30"/>
        <v>21.28</v>
      </c>
      <c r="N66" s="378">
        <f t="shared" si="30"/>
        <v>23.42</v>
      </c>
      <c r="O66" s="378">
        <f t="shared" si="30"/>
        <v>25.54</v>
      </c>
      <c r="P66" s="378">
        <f t="shared" si="30"/>
        <v>27.67</v>
      </c>
      <c r="Q66" s="378">
        <f t="shared" si="30"/>
        <v>29.8</v>
      </c>
      <c r="R66" s="378">
        <f t="shared" si="30"/>
        <v>31.93</v>
      </c>
      <c r="S66" s="378">
        <f t="shared" si="30"/>
        <v>34.049999999999997</v>
      </c>
      <c r="T66" s="378">
        <f t="shared" si="30"/>
        <v>36.19</v>
      </c>
      <c r="U66" s="378">
        <f t="shared" si="30"/>
        <v>38.31</v>
      </c>
      <c r="V66" s="378">
        <f t="shared" si="30"/>
        <v>40.44</v>
      </c>
      <c r="W66" s="378">
        <f t="shared" si="30"/>
        <v>42.57</v>
      </c>
    </row>
    <row r="67" spans="1:23">
      <c r="A67" s="346"/>
      <c r="B67" s="346"/>
      <c r="C67" s="377" t="s">
        <v>939</v>
      </c>
      <c r="D67" s="378">
        <f>D12+D13+D14+D15+D16+D17+D18+D19+D20+D21+D23+D25+D27+D29+D32+D35</f>
        <v>7.98</v>
      </c>
      <c r="E67" s="378">
        <f t="shared" ref="E67:W67" si="31">E12+E13+E14+E15+E16+E17+E18+E19+E20+E21+E23+E25+E27+E29+E32+E35</f>
        <v>13.72</v>
      </c>
      <c r="F67" s="378">
        <f t="shared" si="31"/>
        <v>18.95</v>
      </c>
      <c r="G67" s="378">
        <f t="shared" si="31"/>
        <v>25.18</v>
      </c>
      <c r="H67" s="378">
        <f t="shared" si="31"/>
        <v>30.67</v>
      </c>
      <c r="I67" s="378">
        <f t="shared" si="31"/>
        <v>37.4</v>
      </c>
      <c r="J67" s="378">
        <f t="shared" si="31"/>
        <v>42.63</v>
      </c>
      <c r="K67" s="378">
        <f t="shared" si="31"/>
        <v>48.37</v>
      </c>
      <c r="L67" s="378">
        <f t="shared" si="31"/>
        <v>53.6</v>
      </c>
      <c r="M67" s="378">
        <f t="shared" si="31"/>
        <v>60.08</v>
      </c>
      <c r="N67" s="378">
        <f t="shared" si="31"/>
        <v>65.319999999999993</v>
      </c>
      <c r="O67" s="378">
        <f t="shared" si="31"/>
        <v>70.55</v>
      </c>
      <c r="P67" s="378">
        <f t="shared" si="31"/>
        <v>75.78</v>
      </c>
      <c r="Q67" s="378">
        <f t="shared" si="31"/>
        <v>81.52</v>
      </c>
      <c r="R67" s="378">
        <f t="shared" si="31"/>
        <v>87</v>
      </c>
      <c r="S67" s="378">
        <f t="shared" si="31"/>
        <v>92.48</v>
      </c>
      <c r="T67" s="378">
        <f t="shared" si="31"/>
        <v>97.72</v>
      </c>
      <c r="U67" s="378">
        <f t="shared" si="31"/>
        <v>103.45</v>
      </c>
      <c r="V67" s="378">
        <f t="shared" si="31"/>
        <v>108.68</v>
      </c>
      <c r="W67" s="378">
        <f t="shared" si="31"/>
        <v>114.17</v>
      </c>
    </row>
    <row r="68" spans="1:23">
      <c r="A68" s="346"/>
      <c r="B68" s="346"/>
      <c r="C68" s="377" t="s">
        <v>937</v>
      </c>
      <c r="D68" s="378">
        <f>D23+D25+D27+D29+D32</f>
        <v>3.73</v>
      </c>
      <c r="E68" s="378">
        <f t="shared" ref="E68:W68" si="32">E23+E25+E27+E29+E32</f>
        <v>7.47</v>
      </c>
      <c r="F68" s="378">
        <f t="shared" si="32"/>
        <v>11.2</v>
      </c>
      <c r="G68" s="378">
        <f t="shared" si="32"/>
        <v>14.93</v>
      </c>
      <c r="H68" s="378">
        <f t="shared" si="32"/>
        <v>18.670000000000002</v>
      </c>
      <c r="I68" s="378">
        <f t="shared" si="32"/>
        <v>22.4</v>
      </c>
      <c r="J68" s="378">
        <f t="shared" si="32"/>
        <v>26.13</v>
      </c>
      <c r="K68" s="378">
        <f t="shared" si="32"/>
        <v>29.87</v>
      </c>
      <c r="L68" s="378">
        <f t="shared" si="32"/>
        <v>33.6</v>
      </c>
      <c r="M68" s="378">
        <f t="shared" si="32"/>
        <v>37.33</v>
      </c>
      <c r="N68" s="378">
        <f t="shared" si="32"/>
        <v>41.07</v>
      </c>
      <c r="O68" s="378">
        <f t="shared" si="32"/>
        <v>44.8</v>
      </c>
      <c r="P68" s="378">
        <f t="shared" si="32"/>
        <v>48.53</v>
      </c>
      <c r="Q68" s="378">
        <f t="shared" si="32"/>
        <v>52.27</v>
      </c>
      <c r="R68" s="378">
        <f t="shared" si="32"/>
        <v>56</v>
      </c>
      <c r="S68" s="378">
        <f t="shared" si="32"/>
        <v>59.73</v>
      </c>
      <c r="T68" s="378">
        <f t="shared" si="32"/>
        <v>63.47</v>
      </c>
      <c r="U68" s="378">
        <f t="shared" si="32"/>
        <v>67.2</v>
      </c>
      <c r="V68" s="378">
        <f t="shared" si="32"/>
        <v>70.930000000000007</v>
      </c>
      <c r="W68" s="378">
        <f t="shared" si="32"/>
        <v>74.67</v>
      </c>
    </row>
    <row r="69" spans="1:23">
      <c r="A69" s="346"/>
      <c r="B69" s="346"/>
      <c r="C69" s="377" t="s">
        <v>940</v>
      </c>
      <c r="D69" s="378">
        <f>D12+D13+D14+D15+D16+D17+D18+D19+D24+D26+D30+D33+D36</f>
        <v>5.14</v>
      </c>
      <c r="E69" s="378">
        <f t="shared" ref="E69:W69" si="33">E12+E13+E14+E15+E16+E17+E18+E19+E24+E26+E30+E33+E36</f>
        <v>8.7799999999999994</v>
      </c>
      <c r="F69" s="378">
        <f t="shared" si="33"/>
        <v>11.92</v>
      </c>
      <c r="G69" s="378">
        <f t="shared" si="33"/>
        <v>16.059999999999999</v>
      </c>
      <c r="H69" s="378">
        <f t="shared" si="33"/>
        <v>19.45</v>
      </c>
      <c r="I69" s="378">
        <f t="shared" si="33"/>
        <v>23.59</v>
      </c>
      <c r="J69" s="378">
        <f t="shared" si="33"/>
        <v>26.73</v>
      </c>
      <c r="K69" s="378">
        <f t="shared" si="33"/>
        <v>30.37</v>
      </c>
      <c r="L69" s="378">
        <f t="shared" si="33"/>
        <v>33.51</v>
      </c>
      <c r="M69" s="378">
        <f t="shared" si="33"/>
        <v>37.9</v>
      </c>
      <c r="N69" s="378">
        <f t="shared" si="33"/>
        <v>41.04</v>
      </c>
      <c r="O69" s="378">
        <f t="shared" si="33"/>
        <v>44.18</v>
      </c>
      <c r="P69" s="378">
        <f t="shared" si="33"/>
        <v>47.32</v>
      </c>
      <c r="Q69" s="378">
        <f t="shared" si="33"/>
        <v>50.96</v>
      </c>
      <c r="R69" s="378">
        <f t="shared" si="33"/>
        <v>54.35</v>
      </c>
      <c r="S69" s="378">
        <f t="shared" si="33"/>
        <v>57.49</v>
      </c>
      <c r="T69" s="378">
        <f t="shared" si="33"/>
        <v>60.63</v>
      </c>
      <c r="U69" s="378">
        <f t="shared" si="33"/>
        <v>64.27</v>
      </c>
      <c r="V69" s="378">
        <f t="shared" si="33"/>
        <v>67.41</v>
      </c>
      <c r="W69" s="378">
        <f t="shared" si="33"/>
        <v>70.8</v>
      </c>
    </row>
    <row r="70" spans="1:23">
      <c r="A70" s="346"/>
      <c r="B70" s="346"/>
      <c r="C70" s="377" t="s">
        <v>937</v>
      </c>
      <c r="D70" s="378">
        <f>D24+D26+D30+D33</f>
        <v>1.64</v>
      </c>
      <c r="E70" s="378">
        <f t="shared" ref="E70:W70" si="34">E24+E26+E30+E33</f>
        <v>3.28</v>
      </c>
      <c r="F70" s="378">
        <f t="shared" si="34"/>
        <v>4.92</v>
      </c>
      <c r="G70" s="378">
        <f t="shared" si="34"/>
        <v>6.56</v>
      </c>
      <c r="H70" s="378">
        <f t="shared" si="34"/>
        <v>8.1999999999999993</v>
      </c>
      <c r="I70" s="378">
        <f t="shared" si="34"/>
        <v>9.84</v>
      </c>
      <c r="J70" s="378">
        <f t="shared" si="34"/>
        <v>11.48</v>
      </c>
      <c r="K70" s="378">
        <f t="shared" si="34"/>
        <v>13.12</v>
      </c>
      <c r="L70" s="378">
        <f t="shared" si="34"/>
        <v>14.76</v>
      </c>
      <c r="M70" s="378">
        <f t="shared" si="34"/>
        <v>16.399999999999999</v>
      </c>
      <c r="N70" s="378">
        <f t="shared" si="34"/>
        <v>18.04</v>
      </c>
      <c r="O70" s="378">
        <f t="shared" si="34"/>
        <v>19.68</v>
      </c>
      <c r="P70" s="378">
        <f t="shared" si="34"/>
        <v>21.32</v>
      </c>
      <c r="Q70" s="378">
        <f t="shared" si="34"/>
        <v>22.96</v>
      </c>
      <c r="R70" s="378">
        <f t="shared" si="34"/>
        <v>24.6</v>
      </c>
      <c r="S70" s="378">
        <f t="shared" si="34"/>
        <v>26.24</v>
      </c>
      <c r="T70" s="378">
        <f t="shared" si="34"/>
        <v>27.88</v>
      </c>
      <c r="U70" s="378">
        <f t="shared" si="34"/>
        <v>29.52</v>
      </c>
      <c r="V70" s="378">
        <f t="shared" si="34"/>
        <v>31.16</v>
      </c>
      <c r="W70" s="378">
        <f t="shared" si="34"/>
        <v>32.799999999999997</v>
      </c>
    </row>
    <row r="71" spans="1:23">
      <c r="A71" s="346"/>
      <c r="B71" s="346"/>
      <c r="C71" s="379" t="s">
        <v>941</v>
      </c>
      <c r="D71" s="380">
        <f>D38+D40+D41+D44+D45+D46+D47+D48+D49+D56</f>
        <v>6.63</v>
      </c>
      <c r="E71" s="380">
        <f t="shared" ref="E71:W71" si="35">E38+E40+E41+E44+E45+E46+E47+E48+E49+E56</f>
        <v>9.5</v>
      </c>
      <c r="F71" s="380">
        <f t="shared" si="35"/>
        <v>10.63</v>
      </c>
      <c r="G71" s="380">
        <f t="shared" si="35"/>
        <v>12.25</v>
      </c>
      <c r="H71" s="380">
        <f t="shared" si="35"/>
        <v>12.38</v>
      </c>
      <c r="I71" s="380">
        <f t="shared" si="35"/>
        <v>14</v>
      </c>
      <c r="J71" s="380">
        <f t="shared" si="35"/>
        <v>14.63</v>
      </c>
      <c r="K71" s="380">
        <f t="shared" si="35"/>
        <v>19</v>
      </c>
      <c r="L71" s="380">
        <f t="shared" si="35"/>
        <v>19.13</v>
      </c>
      <c r="M71" s="380">
        <f t="shared" si="35"/>
        <v>20.25</v>
      </c>
      <c r="N71" s="380">
        <f t="shared" si="35"/>
        <v>20.88</v>
      </c>
      <c r="O71" s="380">
        <f t="shared" si="35"/>
        <v>22</v>
      </c>
      <c r="P71" s="380">
        <f t="shared" si="35"/>
        <v>23.63</v>
      </c>
      <c r="Q71" s="380">
        <f t="shared" si="35"/>
        <v>24.75</v>
      </c>
      <c r="R71" s="380">
        <f t="shared" si="35"/>
        <v>25.38</v>
      </c>
      <c r="S71" s="380">
        <f t="shared" si="35"/>
        <v>25.5</v>
      </c>
      <c r="T71" s="380">
        <f t="shared" si="35"/>
        <v>26.13</v>
      </c>
      <c r="U71" s="380">
        <f t="shared" si="35"/>
        <v>27.25</v>
      </c>
      <c r="V71" s="380">
        <f t="shared" si="35"/>
        <v>27.38</v>
      </c>
      <c r="W71" s="380">
        <f t="shared" si="35"/>
        <v>28.5</v>
      </c>
    </row>
    <row r="72" spans="1:23">
      <c r="A72" s="346"/>
      <c r="B72" s="346"/>
      <c r="C72" s="379" t="s">
        <v>942</v>
      </c>
      <c r="D72" s="380">
        <f>D38+D40+D41+D44+D45+D46+D47+D48+D49+D55+D56</f>
        <v>6.63</v>
      </c>
      <c r="E72" s="380">
        <f t="shared" ref="E72:W72" si="36">E38+E40+E41+E44+E45+E46+E47+E48+E49+E55+E56</f>
        <v>9.75</v>
      </c>
      <c r="F72" s="380">
        <f t="shared" si="36"/>
        <v>10.88</v>
      </c>
      <c r="G72" s="380">
        <f t="shared" si="36"/>
        <v>12.75</v>
      </c>
      <c r="H72" s="380">
        <f t="shared" si="36"/>
        <v>12.88</v>
      </c>
      <c r="I72" s="380">
        <f t="shared" si="36"/>
        <v>14.75</v>
      </c>
      <c r="J72" s="380">
        <f t="shared" si="36"/>
        <v>15.38</v>
      </c>
      <c r="K72" s="380">
        <f t="shared" si="36"/>
        <v>20</v>
      </c>
      <c r="L72" s="380">
        <f t="shared" si="36"/>
        <v>20.13</v>
      </c>
      <c r="M72" s="380">
        <f t="shared" si="36"/>
        <v>21.5</v>
      </c>
      <c r="N72" s="380">
        <f t="shared" si="36"/>
        <v>22.13</v>
      </c>
      <c r="O72" s="380">
        <f t="shared" si="36"/>
        <v>23.5</v>
      </c>
      <c r="P72" s="380">
        <f t="shared" si="36"/>
        <v>25.13</v>
      </c>
      <c r="Q72" s="380">
        <f t="shared" si="36"/>
        <v>26.5</v>
      </c>
      <c r="R72" s="380">
        <f t="shared" si="36"/>
        <v>27.13</v>
      </c>
      <c r="S72" s="380">
        <f t="shared" si="36"/>
        <v>27.5</v>
      </c>
      <c r="T72" s="380">
        <f t="shared" si="36"/>
        <v>28.13</v>
      </c>
      <c r="U72" s="380">
        <f t="shared" si="36"/>
        <v>29.5</v>
      </c>
      <c r="V72" s="380">
        <f t="shared" si="36"/>
        <v>29.63</v>
      </c>
      <c r="W72" s="380">
        <f t="shared" si="36"/>
        <v>31</v>
      </c>
    </row>
    <row r="73" spans="1:23">
      <c r="A73" s="346"/>
      <c r="B73" s="346"/>
      <c r="C73" s="379" t="s">
        <v>943</v>
      </c>
      <c r="D73" s="380">
        <f>D38+D40+D41+D44+D45+D46+D47+D48+D49+D55+D56</f>
        <v>6.63</v>
      </c>
      <c r="E73" s="380">
        <f t="shared" ref="E73:W73" si="37">E38+E40+E41+E44+E45+E46+E47+E48+E49+E55+E56</f>
        <v>9.75</v>
      </c>
      <c r="F73" s="380">
        <f t="shared" si="37"/>
        <v>10.88</v>
      </c>
      <c r="G73" s="380">
        <f t="shared" si="37"/>
        <v>12.75</v>
      </c>
      <c r="H73" s="380">
        <f t="shared" si="37"/>
        <v>12.88</v>
      </c>
      <c r="I73" s="380">
        <f t="shared" si="37"/>
        <v>14.75</v>
      </c>
      <c r="J73" s="380">
        <f t="shared" si="37"/>
        <v>15.38</v>
      </c>
      <c r="K73" s="380">
        <f t="shared" si="37"/>
        <v>20</v>
      </c>
      <c r="L73" s="380">
        <f t="shared" si="37"/>
        <v>20.13</v>
      </c>
      <c r="M73" s="380">
        <f t="shared" si="37"/>
        <v>21.5</v>
      </c>
      <c r="N73" s="380">
        <f t="shared" si="37"/>
        <v>22.13</v>
      </c>
      <c r="O73" s="380">
        <f t="shared" si="37"/>
        <v>23.5</v>
      </c>
      <c r="P73" s="380">
        <f t="shared" si="37"/>
        <v>25.13</v>
      </c>
      <c r="Q73" s="380">
        <f t="shared" si="37"/>
        <v>26.5</v>
      </c>
      <c r="R73" s="380">
        <f t="shared" si="37"/>
        <v>27.13</v>
      </c>
      <c r="S73" s="380">
        <f t="shared" si="37"/>
        <v>27.5</v>
      </c>
      <c r="T73" s="380">
        <f t="shared" si="37"/>
        <v>28.13</v>
      </c>
      <c r="U73" s="380">
        <f t="shared" si="37"/>
        <v>29.5</v>
      </c>
      <c r="V73" s="380">
        <f t="shared" si="37"/>
        <v>29.63</v>
      </c>
      <c r="W73" s="380">
        <f t="shared" si="37"/>
        <v>31</v>
      </c>
    </row>
    <row r="74" spans="1:23">
      <c r="A74" s="346"/>
      <c r="B74" s="346"/>
      <c r="C74" s="379" t="s">
        <v>944</v>
      </c>
      <c r="D74" s="380">
        <f>D39+D40+D41+D44+D45+D46+D47+D48+D49</f>
        <v>1.88</v>
      </c>
      <c r="E74" s="380">
        <f t="shared" ref="E74:W74" si="38">E39+E40+E41+E44+E45+E46+E47+E48+E49</f>
        <v>4.75</v>
      </c>
      <c r="F74" s="380">
        <f t="shared" si="38"/>
        <v>5.88</v>
      </c>
      <c r="G74" s="380">
        <f t="shared" si="38"/>
        <v>7.75</v>
      </c>
      <c r="H74" s="380">
        <f t="shared" si="38"/>
        <v>8.1300000000000008</v>
      </c>
      <c r="I74" s="380">
        <f t="shared" si="38"/>
        <v>10</v>
      </c>
      <c r="J74" s="380">
        <f t="shared" si="38"/>
        <v>10.88</v>
      </c>
      <c r="K74" s="380">
        <f t="shared" si="38"/>
        <v>15</v>
      </c>
      <c r="L74" s="380">
        <f t="shared" si="38"/>
        <v>15.38</v>
      </c>
      <c r="M74" s="380">
        <f t="shared" si="38"/>
        <v>16.75</v>
      </c>
      <c r="N74" s="380">
        <f t="shared" si="38"/>
        <v>17.63</v>
      </c>
      <c r="O74" s="380">
        <f t="shared" si="38"/>
        <v>19</v>
      </c>
      <c r="P74" s="380">
        <f t="shared" si="38"/>
        <v>20.38</v>
      </c>
      <c r="Q74" s="380">
        <f t="shared" si="38"/>
        <v>21.75</v>
      </c>
      <c r="R74" s="380">
        <f t="shared" si="38"/>
        <v>22.63</v>
      </c>
      <c r="S74" s="380">
        <f t="shared" si="38"/>
        <v>23</v>
      </c>
      <c r="T74" s="380">
        <f t="shared" si="38"/>
        <v>23.38</v>
      </c>
      <c r="U74" s="380">
        <f t="shared" si="38"/>
        <v>24.75</v>
      </c>
      <c r="V74" s="380">
        <f t="shared" si="38"/>
        <v>25.13</v>
      </c>
      <c r="W74" s="380">
        <f t="shared" si="38"/>
        <v>26.5</v>
      </c>
    </row>
    <row r="75" spans="1:23"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  <c r="U75" s="374"/>
      <c r="V75" s="374"/>
      <c r="W75" s="374"/>
    </row>
    <row r="76" spans="1:23">
      <c r="C76" s="336" t="s">
        <v>945</v>
      </c>
      <c r="D76" s="374"/>
      <c r="E76" s="374"/>
      <c r="F76" s="374"/>
      <c r="G76" s="374"/>
      <c r="H76" s="374"/>
      <c r="I76" s="374"/>
      <c r="J76" s="374"/>
      <c r="K76" s="374"/>
      <c r="L76" s="374"/>
      <c r="M76" s="374"/>
      <c r="N76" s="374"/>
      <c r="O76" s="374"/>
      <c r="P76" s="374"/>
      <c r="Q76" s="374"/>
      <c r="R76" s="374"/>
      <c r="S76" s="374"/>
      <c r="T76" s="374"/>
      <c r="U76" s="374"/>
      <c r="V76" s="374"/>
      <c r="W76" s="374"/>
    </row>
    <row r="77" spans="1:23">
      <c r="A77" s="346"/>
      <c r="B77" s="346"/>
      <c r="C77" s="375" t="s">
        <v>932</v>
      </c>
      <c r="D77" s="376">
        <f t="shared" ref="D77:W77" si="39">D81+D89</f>
        <v>8.39</v>
      </c>
      <c r="E77" s="376">
        <f t="shared" si="39"/>
        <v>10.62</v>
      </c>
      <c r="F77" s="376">
        <f t="shared" si="39"/>
        <v>12.15</v>
      </c>
      <c r="G77" s="376">
        <f t="shared" si="39"/>
        <v>14.12</v>
      </c>
      <c r="H77" s="376">
        <f t="shared" si="39"/>
        <v>15.43</v>
      </c>
      <c r="I77" s="376">
        <f t="shared" si="39"/>
        <v>17.93</v>
      </c>
      <c r="J77" s="376">
        <f t="shared" si="39"/>
        <v>19.27</v>
      </c>
      <c r="K77" s="376">
        <f t="shared" si="39"/>
        <v>21.92</v>
      </c>
      <c r="L77" s="376">
        <f t="shared" si="39"/>
        <v>23.14</v>
      </c>
      <c r="M77" s="376">
        <f t="shared" si="39"/>
        <v>25.05</v>
      </c>
      <c r="N77" s="376">
        <f t="shared" si="39"/>
        <v>26.4</v>
      </c>
      <c r="O77" s="376">
        <f t="shared" si="39"/>
        <v>28.57</v>
      </c>
      <c r="P77" s="376">
        <f t="shared" si="39"/>
        <v>30.25</v>
      </c>
      <c r="Q77" s="376">
        <f t="shared" si="39"/>
        <v>31.92</v>
      </c>
      <c r="R77" s="376">
        <f t="shared" si="39"/>
        <v>33.35</v>
      </c>
      <c r="S77" s="376">
        <f t="shared" si="39"/>
        <v>34.799999999999997</v>
      </c>
      <c r="T77" s="376">
        <f t="shared" si="39"/>
        <v>36.18</v>
      </c>
      <c r="U77" s="376">
        <f t="shared" si="39"/>
        <v>37.86</v>
      </c>
      <c r="V77" s="376">
        <f t="shared" si="39"/>
        <v>39.06</v>
      </c>
      <c r="W77" s="376">
        <f t="shared" si="39"/>
        <v>40.619999999999997</v>
      </c>
    </row>
    <row r="78" spans="1:23">
      <c r="A78" s="346"/>
      <c r="B78" s="346"/>
      <c r="C78" s="375" t="s">
        <v>933</v>
      </c>
      <c r="D78" s="376">
        <f t="shared" ref="D78:W78" si="40">D83+D90</f>
        <v>9.1</v>
      </c>
      <c r="E78" s="376">
        <f t="shared" si="40"/>
        <v>11.45</v>
      </c>
      <c r="F78" s="376">
        <f t="shared" si="40"/>
        <v>13.04</v>
      </c>
      <c r="G78" s="376">
        <f t="shared" si="40"/>
        <v>15.13</v>
      </c>
      <c r="H78" s="376">
        <f t="shared" si="40"/>
        <v>16.46</v>
      </c>
      <c r="I78" s="376">
        <f t="shared" si="40"/>
        <v>19.09</v>
      </c>
      <c r="J78" s="376">
        <f t="shared" si="40"/>
        <v>20.48</v>
      </c>
      <c r="K78" s="376">
        <f t="shared" si="40"/>
        <v>23.26</v>
      </c>
      <c r="L78" s="376">
        <f t="shared" si="40"/>
        <v>24.51</v>
      </c>
      <c r="M78" s="376">
        <f t="shared" si="40"/>
        <v>26.55</v>
      </c>
      <c r="N78" s="376">
        <f t="shared" si="40"/>
        <v>27.95</v>
      </c>
      <c r="O78" s="376">
        <f t="shared" si="40"/>
        <v>29.57</v>
      </c>
      <c r="P78" s="376">
        <f t="shared" si="40"/>
        <v>31.29</v>
      </c>
      <c r="Q78" s="376">
        <f t="shared" si="40"/>
        <v>33.090000000000003</v>
      </c>
      <c r="R78" s="376">
        <f t="shared" si="40"/>
        <v>34.549999999999997</v>
      </c>
      <c r="S78" s="376">
        <f t="shared" si="40"/>
        <v>36.14</v>
      </c>
      <c r="T78" s="376">
        <f t="shared" si="40"/>
        <v>37.56</v>
      </c>
      <c r="U78" s="376">
        <f t="shared" si="40"/>
        <v>39.36</v>
      </c>
      <c r="V78" s="376">
        <f t="shared" si="40"/>
        <v>40.61</v>
      </c>
      <c r="W78" s="376">
        <f t="shared" si="40"/>
        <v>42.29</v>
      </c>
    </row>
    <row r="79" spans="1:23">
      <c r="A79" s="346"/>
      <c r="B79" s="346"/>
      <c r="C79" s="375" t="s">
        <v>934</v>
      </c>
      <c r="D79" s="376">
        <f t="shared" ref="D79:W79" si="41">D85+D91</f>
        <v>9.6300000000000008</v>
      </c>
      <c r="E79" s="376">
        <f t="shared" si="41"/>
        <v>12.52</v>
      </c>
      <c r="F79" s="376">
        <f t="shared" si="41"/>
        <v>14.64</v>
      </c>
      <c r="G79" s="376">
        <f t="shared" si="41"/>
        <v>17.27</v>
      </c>
      <c r="H79" s="376">
        <f t="shared" si="41"/>
        <v>19.14</v>
      </c>
      <c r="I79" s="376">
        <f t="shared" si="41"/>
        <v>22.3</v>
      </c>
      <c r="J79" s="376">
        <f t="shared" si="41"/>
        <v>24.23</v>
      </c>
      <c r="K79" s="376">
        <f t="shared" si="41"/>
        <v>27.54</v>
      </c>
      <c r="L79" s="376">
        <f t="shared" si="41"/>
        <v>29.32</v>
      </c>
      <c r="M79" s="376">
        <f t="shared" si="41"/>
        <v>31.9</v>
      </c>
      <c r="N79" s="376">
        <f t="shared" si="41"/>
        <v>33.83</v>
      </c>
      <c r="O79" s="376">
        <f t="shared" si="41"/>
        <v>35.99</v>
      </c>
      <c r="P79" s="376">
        <f t="shared" si="41"/>
        <v>38.25</v>
      </c>
      <c r="Q79" s="376">
        <f t="shared" si="41"/>
        <v>40.58</v>
      </c>
      <c r="R79" s="376">
        <f t="shared" si="41"/>
        <v>42.58</v>
      </c>
      <c r="S79" s="376">
        <f t="shared" si="41"/>
        <v>44.7</v>
      </c>
      <c r="T79" s="376">
        <f t="shared" si="41"/>
        <v>46.66</v>
      </c>
      <c r="U79" s="376">
        <f t="shared" si="41"/>
        <v>48.99</v>
      </c>
      <c r="V79" s="376">
        <f t="shared" si="41"/>
        <v>50.77</v>
      </c>
      <c r="W79" s="376">
        <f t="shared" si="41"/>
        <v>52.99</v>
      </c>
    </row>
    <row r="80" spans="1:23">
      <c r="A80" s="346"/>
      <c r="B80" s="346"/>
      <c r="C80" s="375" t="s">
        <v>935</v>
      </c>
      <c r="D80" s="376">
        <f t="shared" ref="D80:W80" si="42">D87+D92</f>
        <v>3.77</v>
      </c>
      <c r="E80" s="376">
        <f t="shared" si="42"/>
        <v>6.02</v>
      </c>
      <c r="F80" s="376">
        <f t="shared" si="42"/>
        <v>7.61</v>
      </c>
      <c r="G80" s="376">
        <f t="shared" si="42"/>
        <v>9.6999999999999993</v>
      </c>
      <c r="H80" s="376">
        <f t="shared" si="42"/>
        <v>11.12</v>
      </c>
      <c r="I80" s="376">
        <f t="shared" si="42"/>
        <v>13.25</v>
      </c>
      <c r="J80" s="376">
        <f t="shared" si="42"/>
        <v>14.71</v>
      </c>
      <c r="K80" s="376">
        <f t="shared" si="42"/>
        <v>17.32</v>
      </c>
      <c r="L80" s="376">
        <f t="shared" si="42"/>
        <v>18.649999999999999</v>
      </c>
      <c r="M80" s="376">
        <f t="shared" si="42"/>
        <v>20.7</v>
      </c>
      <c r="N80" s="376">
        <f t="shared" si="42"/>
        <v>22.16</v>
      </c>
      <c r="O80" s="376">
        <f t="shared" si="42"/>
        <v>23.79</v>
      </c>
      <c r="P80" s="376">
        <f t="shared" si="42"/>
        <v>25.42</v>
      </c>
      <c r="Q80" s="376">
        <f t="shared" si="42"/>
        <v>27.21</v>
      </c>
      <c r="R80" s="376">
        <f t="shared" si="42"/>
        <v>28.76</v>
      </c>
      <c r="S80" s="376">
        <f t="shared" si="42"/>
        <v>30.1</v>
      </c>
      <c r="T80" s="376">
        <f t="shared" si="42"/>
        <v>31.42</v>
      </c>
      <c r="U80" s="376">
        <f t="shared" si="42"/>
        <v>33.22</v>
      </c>
      <c r="V80" s="376">
        <f t="shared" si="42"/>
        <v>34.549999999999997</v>
      </c>
      <c r="W80" s="376">
        <f t="shared" si="42"/>
        <v>36.229999999999997</v>
      </c>
    </row>
    <row r="81" spans="1:23">
      <c r="A81" s="346"/>
      <c r="B81" s="346"/>
      <c r="C81" s="377" t="s">
        <v>936</v>
      </c>
      <c r="D81" s="378">
        <f>D12+D13/12*4+D14+D15/12*4+D16/12*4+D17/12*4+D18/12*4+D19/12*4+D20+D21+D23/12*4+D25/12*4+D29/12*4+D31/12*4+D35/12*4</f>
        <v>3.25</v>
      </c>
      <c r="E81" s="378">
        <f t="shared" ref="E81:W81" si="43">E12+E13/12*4+E14+E15/12*4+E16/12*4+E17/12*4+E18/12*4+E19/12*4+E20+E21+E23/12*4+E25/12*4+E29/12*4+E31/12*4+E35/12*4</f>
        <v>4.59</v>
      </c>
      <c r="F81" s="378">
        <f t="shared" si="43"/>
        <v>5.75</v>
      </c>
      <c r="G81" s="378">
        <f t="shared" si="43"/>
        <v>7.25</v>
      </c>
      <c r="H81" s="378">
        <f t="shared" si="43"/>
        <v>8.51</v>
      </c>
      <c r="I81" s="378">
        <f t="shared" si="43"/>
        <v>10.51</v>
      </c>
      <c r="J81" s="378">
        <f t="shared" si="43"/>
        <v>11.67</v>
      </c>
      <c r="K81" s="378">
        <f t="shared" si="43"/>
        <v>13.01</v>
      </c>
      <c r="L81" s="378">
        <f t="shared" si="43"/>
        <v>14.18</v>
      </c>
      <c r="M81" s="378">
        <f t="shared" si="43"/>
        <v>15.76</v>
      </c>
      <c r="N81" s="378">
        <f t="shared" si="43"/>
        <v>16.93</v>
      </c>
      <c r="O81" s="378">
        <f t="shared" si="43"/>
        <v>18.760000000000002</v>
      </c>
      <c r="P81" s="378">
        <f t="shared" si="43"/>
        <v>19.93</v>
      </c>
      <c r="Q81" s="378">
        <f t="shared" si="43"/>
        <v>21.27</v>
      </c>
      <c r="R81" s="378">
        <f t="shared" si="43"/>
        <v>22.52</v>
      </c>
      <c r="S81" s="378">
        <f t="shared" si="43"/>
        <v>23.93</v>
      </c>
      <c r="T81" s="378">
        <f t="shared" si="43"/>
        <v>25.1</v>
      </c>
      <c r="U81" s="378">
        <f t="shared" si="43"/>
        <v>26.44</v>
      </c>
      <c r="V81" s="378">
        <f t="shared" si="43"/>
        <v>27.6</v>
      </c>
      <c r="W81" s="378">
        <f t="shared" si="43"/>
        <v>28.86</v>
      </c>
    </row>
    <row r="82" spans="1:23">
      <c r="A82" s="346"/>
      <c r="B82" s="346"/>
      <c r="C82" s="377" t="s">
        <v>937</v>
      </c>
      <c r="D82" s="378">
        <f>D23/12*4+D25/12*4+D29/12*4+D31/12*4</f>
        <v>0.67</v>
      </c>
      <c r="E82" s="378">
        <f t="shared" ref="E82:W82" si="44">E23/12*4+E25/12*4+E29/12*4+E31/12*4</f>
        <v>1.34</v>
      </c>
      <c r="F82" s="378">
        <f t="shared" si="44"/>
        <v>2</v>
      </c>
      <c r="G82" s="378">
        <f t="shared" si="44"/>
        <v>2.67</v>
      </c>
      <c r="H82" s="378">
        <f t="shared" si="44"/>
        <v>3.34</v>
      </c>
      <c r="I82" s="378">
        <f t="shared" si="44"/>
        <v>4.01</v>
      </c>
      <c r="J82" s="378">
        <f t="shared" si="44"/>
        <v>4.67</v>
      </c>
      <c r="K82" s="378">
        <f t="shared" si="44"/>
        <v>5.34</v>
      </c>
      <c r="L82" s="378">
        <f t="shared" si="44"/>
        <v>6.01</v>
      </c>
      <c r="M82" s="378">
        <f t="shared" si="44"/>
        <v>6.68</v>
      </c>
      <c r="N82" s="378">
        <f t="shared" si="44"/>
        <v>7.35</v>
      </c>
      <c r="O82" s="378">
        <f t="shared" si="44"/>
        <v>8.01</v>
      </c>
      <c r="P82" s="378">
        <f t="shared" si="44"/>
        <v>8.68</v>
      </c>
      <c r="Q82" s="378">
        <f t="shared" si="44"/>
        <v>9.35</v>
      </c>
      <c r="R82" s="378">
        <f t="shared" si="44"/>
        <v>10.02</v>
      </c>
      <c r="S82" s="378">
        <f t="shared" si="44"/>
        <v>10.68</v>
      </c>
      <c r="T82" s="378">
        <f t="shared" si="44"/>
        <v>11.35</v>
      </c>
      <c r="U82" s="378">
        <f t="shared" si="44"/>
        <v>12.02</v>
      </c>
      <c r="V82" s="378">
        <f t="shared" si="44"/>
        <v>12.69</v>
      </c>
      <c r="W82" s="378">
        <f t="shared" si="44"/>
        <v>13.36</v>
      </c>
    </row>
    <row r="83" spans="1:23">
      <c r="A83" s="346"/>
      <c r="B83" s="346"/>
      <c r="C83" s="377" t="s">
        <v>938</v>
      </c>
      <c r="D83" s="378">
        <f>D12+D13/12*4+D14/12*4+D15/12*4+D16+D17/12*4+D18/12*4+D19/12*4+D20+D21+D23/12*4+D25/12*4+D28/12*4+D29/12*4+D31/12*4+D35/12*4</f>
        <v>3.96</v>
      </c>
      <c r="E83" s="378">
        <f t="shared" ref="E83:W83" si="45">E12+E13/12*4+E14/12*4+E15/12*4+E16+E17/12*4+E18/12*4+E19/12*4+E20+E21+E23/12*4+E25/12*4+E28/12*4+E29/12*4+E31/12*4+E35/12*4</f>
        <v>5.34</v>
      </c>
      <c r="F83" s="378">
        <f t="shared" si="45"/>
        <v>6.55</v>
      </c>
      <c r="G83" s="378">
        <f t="shared" si="45"/>
        <v>8.09</v>
      </c>
      <c r="H83" s="378">
        <f t="shared" si="45"/>
        <v>9.3800000000000008</v>
      </c>
      <c r="I83" s="378">
        <f t="shared" si="45"/>
        <v>11.42</v>
      </c>
      <c r="J83" s="378">
        <f t="shared" si="45"/>
        <v>12.63</v>
      </c>
      <c r="K83" s="378">
        <f t="shared" si="45"/>
        <v>14.01</v>
      </c>
      <c r="L83" s="378">
        <f t="shared" si="45"/>
        <v>15.22</v>
      </c>
      <c r="M83" s="378">
        <f t="shared" si="45"/>
        <v>16.84</v>
      </c>
      <c r="N83" s="378">
        <f t="shared" si="45"/>
        <v>18.059999999999999</v>
      </c>
      <c r="O83" s="378">
        <f t="shared" si="45"/>
        <v>19.260000000000002</v>
      </c>
      <c r="P83" s="378">
        <f t="shared" si="45"/>
        <v>20.47</v>
      </c>
      <c r="Q83" s="378">
        <f t="shared" si="45"/>
        <v>21.85</v>
      </c>
      <c r="R83" s="378">
        <f t="shared" si="45"/>
        <v>23.14</v>
      </c>
      <c r="S83" s="378">
        <f t="shared" si="45"/>
        <v>24.6</v>
      </c>
      <c r="T83" s="378">
        <f t="shared" si="45"/>
        <v>25.81</v>
      </c>
      <c r="U83" s="378">
        <f t="shared" si="45"/>
        <v>27.19</v>
      </c>
      <c r="V83" s="378">
        <f t="shared" si="45"/>
        <v>28.4</v>
      </c>
      <c r="W83" s="378">
        <f t="shared" si="45"/>
        <v>29.69</v>
      </c>
    </row>
    <row r="84" spans="1:23">
      <c r="A84" s="346"/>
      <c r="B84" s="346"/>
      <c r="C84" s="377" t="s">
        <v>937</v>
      </c>
      <c r="D84" s="378">
        <f>D23/12*4+D25/12*4+D28/12*4+D29/12*4+D31/12*4</f>
        <v>0.71</v>
      </c>
      <c r="E84" s="378">
        <f t="shared" ref="E84:W84" si="46">E23/12*4+E25/12*4+E28/12*4+E29/12*4+E31/12*4</f>
        <v>1.42</v>
      </c>
      <c r="F84" s="378">
        <f t="shared" si="46"/>
        <v>2.13</v>
      </c>
      <c r="G84" s="378">
        <f t="shared" si="46"/>
        <v>2.84</v>
      </c>
      <c r="H84" s="378">
        <f t="shared" si="46"/>
        <v>3.55</v>
      </c>
      <c r="I84" s="378">
        <f t="shared" si="46"/>
        <v>4.26</v>
      </c>
      <c r="J84" s="378">
        <f t="shared" si="46"/>
        <v>4.97</v>
      </c>
      <c r="K84" s="378">
        <f t="shared" si="46"/>
        <v>5.68</v>
      </c>
      <c r="L84" s="378">
        <f t="shared" si="46"/>
        <v>6.39</v>
      </c>
      <c r="M84" s="378">
        <f t="shared" si="46"/>
        <v>7.09</v>
      </c>
      <c r="N84" s="378">
        <f t="shared" si="46"/>
        <v>7.81</v>
      </c>
      <c r="O84" s="378">
        <f t="shared" si="46"/>
        <v>8.51</v>
      </c>
      <c r="P84" s="378">
        <f t="shared" si="46"/>
        <v>9.2200000000000006</v>
      </c>
      <c r="Q84" s="378">
        <f t="shared" si="46"/>
        <v>9.93</v>
      </c>
      <c r="R84" s="378">
        <f t="shared" si="46"/>
        <v>10.64</v>
      </c>
      <c r="S84" s="378">
        <f t="shared" si="46"/>
        <v>11.35</v>
      </c>
      <c r="T84" s="378">
        <f t="shared" si="46"/>
        <v>12.06</v>
      </c>
      <c r="U84" s="378">
        <f t="shared" si="46"/>
        <v>12.77</v>
      </c>
      <c r="V84" s="378">
        <f t="shared" si="46"/>
        <v>13.48</v>
      </c>
      <c r="W84" s="378">
        <f t="shared" si="46"/>
        <v>14.19</v>
      </c>
    </row>
    <row r="85" spans="1:23">
      <c r="A85" s="346"/>
      <c r="B85" s="346"/>
      <c r="C85" s="377" t="s">
        <v>939</v>
      </c>
      <c r="D85" s="378">
        <f>D12+D13/12*4+D14/12*4+D15/12*4+D16+D17/12*4+D18/12*4+D19/12*4+D20+D21+D23/12*4+D25/12*4+D27/12*4+D29/12*4+D32/12*4+D35/12*4</f>
        <v>4.49</v>
      </c>
      <c r="E85" s="378">
        <f t="shared" ref="E85:W85" si="47">E12+E13/12*4+E14/12*4+E15/12*4+E16+E17/12*4+E18/12*4+E19/12*4+E20+E21+E23/12*4+E25/12*4+E27/12*4+E29/12*4+E32/12*4+E35/12*4</f>
        <v>6.41</v>
      </c>
      <c r="F85" s="378">
        <f t="shared" si="47"/>
        <v>8.15</v>
      </c>
      <c r="G85" s="378">
        <f t="shared" si="47"/>
        <v>10.23</v>
      </c>
      <c r="H85" s="378">
        <f t="shared" si="47"/>
        <v>12.06</v>
      </c>
      <c r="I85" s="378">
        <f t="shared" si="47"/>
        <v>14.63</v>
      </c>
      <c r="J85" s="378">
        <f t="shared" si="47"/>
        <v>16.38</v>
      </c>
      <c r="K85" s="378">
        <f t="shared" si="47"/>
        <v>18.29</v>
      </c>
      <c r="L85" s="378">
        <f t="shared" si="47"/>
        <v>20.03</v>
      </c>
      <c r="M85" s="378">
        <f t="shared" si="47"/>
        <v>22.19</v>
      </c>
      <c r="N85" s="378">
        <f t="shared" si="47"/>
        <v>23.94</v>
      </c>
      <c r="O85" s="378">
        <f t="shared" si="47"/>
        <v>25.68</v>
      </c>
      <c r="P85" s="378">
        <f t="shared" si="47"/>
        <v>27.43</v>
      </c>
      <c r="Q85" s="378">
        <f t="shared" si="47"/>
        <v>29.34</v>
      </c>
      <c r="R85" s="378">
        <f t="shared" si="47"/>
        <v>31.17</v>
      </c>
      <c r="S85" s="378">
        <f t="shared" si="47"/>
        <v>33.159999999999997</v>
      </c>
      <c r="T85" s="378">
        <f t="shared" si="47"/>
        <v>34.909999999999997</v>
      </c>
      <c r="U85" s="378">
        <f t="shared" si="47"/>
        <v>36.82</v>
      </c>
      <c r="V85" s="378">
        <f t="shared" si="47"/>
        <v>38.56</v>
      </c>
      <c r="W85" s="378">
        <f t="shared" si="47"/>
        <v>40.39</v>
      </c>
    </row>
    <row r="86" spans="1:23">
      <c r="A86" s="346"/>
      <c r="B86" s="346"/>
      <c r="C86" s="377" t="s">
        <v>937</v>
      </c>
      <c r="D86" s="378">
        <f>D23/12*4+D25/12*4+D27/12*4+D29/12*4+D32/12*4</f>
        <v>1.24</v>
      </c>
      <c r="E86" s="378">
        <f t="shared" ref="E86:W86" si="48">E23/12*4+E25/12*4+E27/12*4+E29/12*4+E32/12*4</f>
        <v>2.4900000000000002</v>
      </c>
      <c r="F86" s="378">
        <f t="shared" si="48"/>
        <v>3.73</v>
      </c>
      <c r="G86" s="378">
        <f t="shared" si="48"/>
        <v>4.9800000000000004</v>
      </c>
      <c r="H86" s="378">
        <f t="shared" si="48"/>
        <v>6.22</v>
      </c>
      <c r="I86" s="378">
        <f t="shared" si="48"/>
        <v>7.47</v>
      </c>
      <c r="J86" s="378">
        <f t="shared" si="48"/>
        <v>8.7100000000000009</v>
      </c>
      <c r="K86" s="378">
        <f t="shared" si="48"/>
        <v>9.9600000000000009</v>
      </c>
      <c r="L86" s="378">
        <f t="shared" si="48"/>
        <v>11.2</v>
      </c>
      <c r="M86" s="378">
        <f t="shared" si="48"/>
        <v>12.44</v>
      </c>
      <c r="N86" s="378">
        <f t="shared" si="48"/>
        <v>13.69</v>
      </c>
      <c r="O86" s="378">
        <f t="shared" si="48"/>
        <v>14.93</v>
      </c>
      <c r="P86" s="378">
        <f t="shared" si="48"/>
        <v>16.18</v>
      </c>
      <c r="Q86" s="378">
        <f t="shared" si="48"/>
        <v>17.420000000000002</v>
      </c>
      <c r="R86" s="378">
        <f t="shared" si="48"/>
        <v>18.670000000000002</v>
      </c>
      <c r="S86" s="378">
        <f t="shared" si="48"/>
        <v>19.91</v>
      </c>
      <c r="T86" s="378">
        <f t="shared" si="48"/>
        <v>21.16</v>
      </c>
      <c r="U86" s="378">
        <f t="shared" si="48"/>
        <v>22.4</v>
      </c>
      <c r="V86" s="378">
        <f t="shared" si="48"/>
        <v>23.64</v>
      </c>
      <c r="W86" s="378">
        <f t="shared" si="48"/>
        <v>24.89</v>
      </c>
    </row>
    <row r="87" spans="1:23">
      <c r="A87" s="346"/>
      <c r="B87" s="346"/>
      <c r="C87" s="377" t="s">
        <v>940</v>
      </c>
      <c r="D87" s="378">
        <f>D12+D13/12*4+D14/12*4+D15/12*4+D16+D17/12*4+D18/12*4+D19/12*4+D24+D26+D30+D33/12*4+D36/12*4</f>
        <v>3.21</v>
      </c>
      <c r="E87" s="378">
        <f t="shared" ref="E87:W87" si="49">E12+E13/12*4+E14/12*4+E15/12*4+E16+E17/12*4+E18/12*4+E19/12*4+E24+E26+E30+E33/12*4+E36/12*4</f>
        <v>4.58</v>
      </c>
      <c r="F87" s="378">
        <f t="shared" si="49"/>
        <v>5.79</v>
      </c>
      <c r="G87" s="378">
        <f t="shared" si="49"/>
        <v>7.33</v>
      </c>
      <c r="H87" s="378">
        <f t="shared" si="49"/>
        <v>8.6199999999999992</v>
      </c>
      <c r="I87" s="378">
        <f t="shared" si="49"/>
        <v>10.16</v>
      </c>
      <c r="J87" s="378">
        <f t="shared" si="49"/>
        <v>11.36</v>
      </c>
      <c r="K87" s="378">
        <f t="shared" si="49"/>
        <v>12.74</v>
      </c>
      <c r="L87" s="378">
        <f t="shared" si="49"/>
        <v>13.94</v>
      </c>
      <c r="M87" s="378">
        <f t="shared" si="49"/>
        <v>15.57</v>
      </c>
      <c r="N87" s="378">
        <f t="shared" si="49"/>
        <v>16.77</v>
      </c>
      <c r="O87" s="378">
        <f t="shared" si="49"/>
        <v>17.98</v>
      </c>
      <c r="P87" s="378">
        <f t="shared" si="49"/>
        <v>19.190000000000001</v>
      </c>
      <c r="Q87" s="378">
        <f t="shared" si="49"/>
        <v>20.56</v>
      </c>
      <c r="R87" s="378">
        <f t="shared" si="49"/>
        <v>21.85</v>
      </c>
      <c r="S87" s="378">
        <f t="shared" si="49"/>
        <v>23.06</v>
      </c>
      <c r="T87" s="378">
        <f t="shared" si="49"/>
        <v>24.26</v>
      </c>
      <c r="U87" s="378">
        <f t="shared" si="49"/>
        <v>25.64</v>
      </c>
      <c r="V87" s="378">
        <f t="shared" si="49"/>
        <v>26.84</v>
      </c>
      <c r="W87" s="378">
        <f t="shared" si="49"/>
        <v>28.13</v>
      </c>
    </row>
    <row r="88" spans="1:23">
      <c r="A88" s="346"/>
      <c r="B88" s="346"/>
      <c r="C88" s="377" t="s">
        <v>937</v>
      </c>
      <c r="D88" s="378">
        <f>D24+D26+D30+D33/12*4</f>
        <v>0.71</v>
      </c>
      <c r="E88" s="378">
        <f t="shared" ref="E88:W88" si="50">E24+E26+E30+E33/12*4</f>
        <v>1.41</v>
      </c>
      <c r="F88" s="378">
        <f t="shared" si="50"/>
        <v>2.12</v>
      </c>
      <c r="G88" s="378">
        <f t="shared" si="50"/>
        <v>2.83</v>
      </c>
      <c r="H88" s="378">
        <f t="shared" si="50"/>
        <v>3.53</v>
      </c>
      <c r="I88" s="378">
        <f t="shared" si="50"/>
        <v>4.24</v>
      </c>
      <c r="J88" s="378">
        <f t="shared" si="50"/>
        <v>4.95</v>
      </c>
      <c r="K88" s="378">
        <f t="shared" si="50"/>
        <v>5.65</v>
      </c>
      <c r="L88" s="378">
        <f t="shared" si="50"/>
        <v>6.36</v>
      </c>
      <c r="M88" s="378">
        <f t="shared" si="50"/>
        <v>7.07</v>
      </c>
      <c r="N88" s="378">
        <f t="shared" si="50"/>
        <v>7.77</v>
      </c>
      <c r="O88" s="378">
        <f t="shared" si="50"/>
        <v>8.48</v>
      </c>
      <c r="P88" s="378">
        <f t="shared" si="50"/>
        <v>9.19</v>
      </c>
      <c r="Q88" s="378">
        <f t="shared" si="50"/>
        <v>9.89</v>
      </c>
      <c r="R88" s="378">
        <f t="shared" si="50"/>
        <v>10.6</v>
      </c>
      <c r="S88" s="378">
        <f t="shared" si="50"/>
        <v>11.31</v>
      </c>
      <c r="T88" s="378">
        <f t="shared" si="50"/>
        <v>12.01</v>
      </c>
      <c r="U88" s="378">
        <f t="shared" si="50"/>
        <v>12.72</v>
      </c>
      <c r="V88" s="378">
        <f t="shared" si="50"/>
        <v>13.43</v>
      </c>
      <c r="W88" s="378">
        <f t="shared" si="50"/>
        <v>14.13</v>
      </c>
    </row>
    <row r="89" spans="1:23">
      <c r="A89" s="346"/>
      <c r="B89" s="346"/>
      <c r="C89" s="379" t="s">
        <v>941</v>
      </c>
      <c r="D89" s="380">
        <f>D38/12*4+D40/0.95*0.25+D41/0.95*0.25+D44/12*4+D45/12*4+D46/12*4+D47/12*4+D48/12*4+D49/12*4+D56</f>
        <v>5.14</v>
      </c>
      <c r="E89" s="380">
        <f t="shared" ref="E89:W89" si="51">E38/12*4+E40/0.95*0.25+E41/0.95*0.25+E44/12*4+E45/12*4+E46/12*4+E47/12*4+E48/12*4+E49/12*4+E56</f>
        <v>6.03</v>
      </c>
      <c r="F89" s="380">
        <f t="shared" si="51"/>
        <v>6.4</v>
      </c>
      <c r="G89" s="380">
        <f t="shared" si="51"/>
        <v>6.87</v>
      </c>
      <c r="H89" s="380">
        <f t="shared" si="51"/>
        <v>6.92</v>
      </c>
      <c r="I89" s="380">
        <f t="shared" si="51"/>
        <v>7.42</v>
      </c>
      <c r="J89" s="380">
        <f t="shared" si="51"/>
        <v>7.6</v>
      </c>
      <c r="K89" s="380">
        <f t="shared" si="51"/>
        <v>8.91</v>
      </c>
      <c r="L89" s="380">
        <f t="shared" si="51"/>
        <v>8.9600000000000009</v>
      </c>
      <c r="M89" s="380">
        <f t="shared" si="51"/>
        <v>9.2899999999999991</v>
      </c>
      <c r="N89" s="380">
        <f t="shared" si="51"/>
        <v>9.4700000000000006</v>
      </c>
      <c r="O89" s="380">
        <f t="shared" si="51"/>
        <v>9.81</v>
      </c>
      <c r="P89" s="380">
        <f t="shared" si="51"/>
        <v>10.32</v>
      </c>
      <c r="Q89" s="380">
        <f t="shared" si="51"/>
        <v>10.65</v>
      </c>
      <c r="R89" s="380">
        <f t="shared" si="51"/>
        <v>10.83</v>
      </c>
      <c r="S89" s="380">
        <f t="shared" si="51"/>
        <v>10.87</v>
      </c>
      <c r="T89" s="380">
        <f t="shared" si="51"/>
        <v>11.08</v>
      </c>
      <c r="U89" s="380">
        <f t="shared" si="51"/>
        <v>11.42</v>
      </c>
      <c r="V89" s="380">
        <f t="shared" si="51"/>
        <v>11.46</v>
      </c>
      <c r="W89" s="380">
        <f t="shared" si="51"/>
        <v>11.76</v>
      </c>
    </row>
    <row r="90" spans="1:23">
      <c r="A90" s="346"/>
      <c r="B90" s="346"/>
      <c r="C90" s="379" t="s">
        <v>942</v>
      </c>
      <c r="D90" s="380">
        <f>D38/12*4+D40/0.95*0.25+D41/0.95*0.25+D44/12*4+D45/12*4+D46/12*4+D47/12*4+D48/12*4+D49/12*4+D55/12*4+D56</f>
        <v>5.14</v>
      </c>
      <c r="E90" s="380">
        <f t="shared" ref="E90:W90" si="52">E38/12*4+E40/0.95*0.25+E41/0.95*0.25+E44/12*4+E45/12*4+E46/12*4+E47/12*4+E48/12*4+E49/12*4+E55/12*4+E56</f>
        <v>6.11</v>
      </c>
      <c r="F90" s="380">
        <f t="shared" si="52"/>
        <v>6.49</v>
      </c>
      <c r="G90" s="380">
        <f t="shared" si="52"/>
        <v>7.04</v>
      </c>
      <c r="H90" s="380">
        <f t="shared" si="52"/>
        <v>7.08</v>
      </c>
      <c r="I90" s="380">
        <f t="shared" si="52"/>
        <v>7.67</v>
      </c>
      <c r="J90" s="380">
        <f t="shared" si="52"/>
        <v>7.85</v>
      </c>
      <c r="K90" s="380">
        <f t="shared" si="52"/>
        <v>9.25</v>
      </c>
      <c r="L90" s="380">
        <f t="shared" si="52"/>
        <v>9.2899999999999991</v>
      </c>
      <c r="M90" s="380">
        <f t="shared" si="52"/>
        <v>9.7100000000000009</v>
      </c>
      <c r="N90" s="380">
        <f t="shared" si="52"/>
        <v>9.89</v>
      </c>
      <c r="O90" s="380">
        <f t="shared" si="52"/>
        <v>10.31</v>
      </c>
      <c r="P90" s="380">
        <f t="shared" si="52"/>
        <v>10.82</v>
      </c>
      <c r="Q90" s="380">
        <f t="shared" si="52"/>
        <v>11.24</v>
      </c>
      <c r="R90" s="380">
        <f t="shared" si="52"/>
        <v>11.41</v>
      </c>
      <c r="S90" s="380">
        <f t="shared" si="52"/>
        <v>11.54</v>
      </c>
      <c r="T90" s="380">
        <f t="shared" si="52"/>
        <v>11.75</v>
      </c>
      <c r="U90" s="380">
        <f t="shared" si="52"/>
        <v>12.17</v>
      </c>
      <c r="V90" s="380">
        <f t="shared" si="52"/>
        <v>12.21</v>
      </c>
      <c r="W90" s="380">
        <f t="shared" si="52"/>
        <v>12.6</v>
      </c>
    </row>
    <row r="91" spans="1:23">
      <c r="A91" s="346"/>
      <c r="B91" s="346"/>
      <c r="C91" s="379" t="s">
        <v>943</v>
      </c>
      <c r="D91" s="380">
        <f>D38/12*4+D40/0.95*0.25+D41/0.95*0.25+D44/12*4+D45/12*4+D46/12*4+D47/12*4+D48/12*4+D49/12*4+D55/12*4+D56</f>
        <v>5.14</v>
      </c>
      <c r="E91" s="380">
        <f t="shared" ref="E91:W91" si="53">E38/12*4+E40/0.95*0.25+E41/0.95*0.25+E44/12*4+E45/12*4+E46/12*4+E47/12*4+E48/12*4+E49/12*4+E55/12*4+E56</f>
        <v>6.11</v>
      </c>
      <c r="F91" s="380">
        <f t="shared" si="53"/>
        <v>6.49</v>
      </c>
      <c r="G91" s="380">
        <f t="shared" si="53"/>
        <v>7.04</v>
      </c>
      <c r="H91" s="380">
        <f t="shared" si="53"/>
        <v>7.08</v>
      </c>
      <c r="I91" s="380">
        <f t="shared" si="53"/>
        <v>7.67</v>
      </c>
      <c r="J91" s="380">
        <f t="shared" si="53"/>
        <v>7.85</v>
      </c>
      <c r="K91" s="380">
        <f t="shared" si="53"/>
        <v>9.25</v>
      </c>
      <c r="L91" s="380">
        <f t="shared" si="53"/>
        <v>9.2899999999999991</v>
      </c>
      <c r="M91" s="380">
        <f t="shared" si="53"/>
        <v>9.7100000000000009</v>
      </c>
      <c r="N91" s="380">
        <f t="shared" si="53"/>
        <v>9.89</v>
      </c>
      <c r="O91" s="380">
        <f t="shared" si="53"/>
        <v>10.31</v>
      </c>
      <c r="P91" s="380">
        <f t="shared" si="53"/>
        <v>10.82</v>
      </c>
      <c r="Q91" s="380">
        <f t="shared" si="53"/>
        <v>11.24</v>
      </c>
      <c r="R91" s="380">
        <f t="shared" si="53"/>
        <v>11.41</v>
      </c>
      <c r="S91" s="380">
        <f t="shared" si="53"/>
        <v>11.54</v>
      </c>
      <c r="T91" s="380">
        <f t="shared" si="53"/>
        <v>11.75</v>
      </c>
      <c r="U91" s="380">
        <f t="shared" si="53"/>
        <v>12.17</v>
      </c>
      <c r="V91" s="380">
        <f t="shared" si="53"/>
        <v>12.21</v>
      </c>
      <c r="W91" s="380">
        <f t="shared" si="53"/>
        <v>12.6</v>
      </c>
    </row>
    <row r="92" spans="1:23">
      <c r="A92" s="346"/>
      <c r="B92" s="346"/>
      <c r="C92" s="379" t="s">
        <v>944</v>
      </c>
      <c r="D92" s="380">
        <f>D39/12*4+D40/0.95*0.25+D41/0.95*0.25+D44/12*4+D45/12*4+D46/12*4+D47/12*4+D48/12*4+D49/12*4</f>
        <v>0.56000000000000005</v>
      </c>
      <c r="E92" s="380">
        <f t="shared" ref="E92:W92" si="54">E39/12*4+E40/0.95*0.25+E41/0.95*0.25+E44/12*4+E45/12*4+E46/12*4+E47/12*4+E48/12*4+E49/12*4</f>
        <v>1.44</v>
      </c>
      <c r="F92" s="380">
        <f t="shared" si="54"/>
        <v>1.82</v>
      </c>
      <c r="G92" s="380">
        <f t="shared" si="54"/>
        <v>2.37</v>
      </c>
      <c r="H92" s="380">
        <f t="shared" si="54"/>
        <v>2.5</v>
      </c>
      <c r="I92" s="380">
        <f t="shared" si="54"/>
        <v>3.09</v>
      </c>
      <c r="J92" s="380">
        <f t="shared" si="54"/>
        <v>3.35</v>
      </c>
      <c r="K92" s="380">
        <f t="shared" si="54"/>
        <v>4.58</v>
      </c>
      <c r="L92" s="380">
        <f t="shared" si="54"/>
        <v>4.71</v>
      </c>
      <c r="M92" s="380">
        <f t="shared" si="54"/>
        <v>5.13</v>
      </c>
      <c r="N92" s="380">
        <f t="shared" si="54"/>
        <v>5.39</v>
      </c>
      <c r="O92" s="380">
        <f t="shared" si="54"/>
        <v>5.81</v>
      </c>
      <c r="P92" s="380">
        <f t="shared" si="54"/>
        <v>6.23</v>
      </c>
      <c r="Q92" s="380">
        <f t="shared" si="54"/>
        <v>6.65</v>
      </c>
      <c r="R92" s="380">
        <f t="shared" si="54"/>
        <v>6.91</v>
      </c>
      <c r="S92" s="380">
        <f t="shared" si="54"/>
        <v>7.04</v>
      </c>
      <c r="T92" s="380">
        <f t="shared" si="54"/>
        <v>7.16</v>
      </c>
      <c r="U92" s="380">
        <f t="shared" si="54"/>
        <v>7.58</v>
      </c>
      <c r="V92" s="380">
        <f t="shared" si="54"/>
        <v>7.71</v>
      </c>
      <c r="W92" s="380">
        <f t="shared" si="54"/>
        <v>8.1</v>
      </c>
    </row>
    <row r="93" spans="1:23">
      <c r="D93" s="374"/>
      <c r="E93" s="374"/>
      <c r="F93" s="374"/>
      <c r="G93" s="374"/>
      <c r="H93" s="374"/>
      <c r="I93" s="374"/>
      <c r="J93" s="374"/>
      <c r="K93" s="374"/>
      <c r="L93" s="374"/>
      <c r="M93" s="374"/>
      <c r="N93" s="374"/>
      <c r="O93" s="374"/>
      <c r="P93" s="374"/>
      <c r="Q93" s="374"/>
      <c r="R93" s="374"/>
      <c r="S93" s="374"/>
      <c r="T93" s="374"/>
      <c r="U93" s="374"/>
      <c r="V93" s="374"/>
      <c r="W93" s="374"/>
    </row>
    <row r="94" spans="1:23">
      <c r="C94" s="336" t="s">
        <v>946</v>
      </c>
      <c r="D94" s="374"/>
      <c r="E94" s="374"/>
      <c r="F94" s="374"/>
      <c r="G94" s="374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74"/>
      <c r="S94" s="374"/>
      <c r="T94" s="374"/>
      <c r="U94" s="374"/>
      <c r="V94" s="374"/>
      <c r="W94" s="374"/>
    </row>
    <row r="95" spans="1:23">
      <c r="A95" s="346"/>
      <c r="B95" s="346"/>
      <c r="C95" s="375" t="s">
        <v>932</v>
      </c>
      <c r="D95" s="376">
        <f t="shared" ref="D95:W95" si="55">D99+D107</f>
        <v>11.27</v>
      </c>
      <c r="E95" s="376">
        <f t="shared" si="55"/>
        <v>16.46</v>
      </c>
      <c r="F95" s="376">
        <f t="shared" si="55"/>
        <v>19.940000000000001</v>
      </c>
      <c r="G95" s="376">
        <f t="shared" si="55"/>
        <v>24.56</v>
      </c>
      <c r="H95" s="376">
        <f t="shared" si="55"/>
        <v>27.48</v>
      </c>
      <c r="I95" s="376">
        <f t="shared" si="55"/>
        <v>32.590000000000003</v>
      </c>
      <c r="J95" s="376">
        <f t="shared" si="55"/>
        <v>35.71</v>
      </c>
      <c r="K95" s="376">
        <f t="shared" si="55"/>
        <v>42.07</v>
      </c>
      <c r="L95" s="376">
        <f t="shared" si="55"/>
        <v>44.8</v>
      </c>
      <c r="M95" s="376">
        <f t="shared" si="55"/>
        <v>49.22</v>
      </c>
      <c r="N95" s="376">
        <f t="shared" si="55"/>
        <v>52.34</v>
      </c>
      <c r="O95" s="376">
        <f t="shared" si="55"/>
        <v>56.08</v>
      </c>
      <c r="P95" s="376">
        <f t="shared" si="55"/>
        <v>59.94</v>
      </c>
      <c r="Q95" s="376">
        <f t="shared" si="55"/>
        <v>63.81</v>
      </c>
      <c r="R95" s="376">
        <f t="shared" si="55"/>
        <v>67.12</v>
      </c>
      <c r="S95" s="376">
        <f t="shared" si="55"/>
        <v>70.09</v>
      </c>
      <c r="T95" s="376">
        <f t="shared" si="55"/>
        <v>73.19</v>
      </c>
      <c r="U95" s="376">
        <f t="shared" si="55"/>
        <v>77.05</v>
      </c>
      <c r="V95" s="376">
        <f t="shared" si="55"/>
        <v>79.77</v>
      </c>
      <c r="W95" s="376">
        <f t="shared" si="55"/>
        <v>83.46</v>
      </c>
    </row>
    <row r="96" spans="1:23">
      <c r="A96" s="346"/>
      <c r="B96" s="346"/>
      <c r="C96" s="375" t="s">
        <v>933</v>
      </c>
      <c r="D96" s="376">
        <f t="shared" ref="D96:W96" si="56">D101+D108</f>
        <v>11.61</v>
      </c>
      <c r="E96" s="376">
        <f t="shared" si="56"/>
        <v>17.09</v>
      </c>
      <c r="F96" s="376">
        <f t="shared" si="56"/>
        <v>20.65</v>
      </c>
      <c r="G96" s="376">
        <f t="shared" si="56"/>
        <v>25.57</v>
      </c>
      <c r="H96" s="376">
        <f t="shared" si="56"/>
        <v>28.58</v>
      </c>
      <c r="I96" s="376">
        <f t="shared" si="56"/>
        <v>33.97</v>
      </c>
      <c r="J96" s="376">
        <f t="shared" si="56"/>
        <v>37.18</v>
      </c>
      <c r="K96" s="376">
        <f t="shared" si="56"/>
        <v>43.82</v>
      </c>
      <c r="L96" s="376">
        <f t="shared" si="56"/>
        <v>46.64</v>
      </c>
      <c r="M96" s="376">
        <f t="shared" si="56"/>
        <v>51.35</v>
      </c>
      <c r="N96" s="376">
        <f t="shared" si="56"/>
        <v>54.57</v>
      </c>
      <c r="O96" s="376">
        <f t="shared" si="56"/>
        <v>58.33</v>
      </c>
      <c r="P96" s="376">
        <f t="shared" si="56"/>
        <v>62.29</v>
      </c>
      <c r="Q96" s="376">
        <f t="shared" si="56"/>
        <v>66.44</v>
      </c>
      <c r="R96" s="376">
        <f t="shared" si="56"/>
        <v>69.84</v>
      </c>
      <c r="S96" s="376">
        <f t="shared" si="56"/>
        <v>73.09</v>
      </c>
      <c r="T96" s="376">
        <f t="shared" si="56"/>
        <v>76.290000000000006</v>
      </c>
      <c r="U96" s="376">
        <f t="shared" si="56"/>
        <v>80.430000000000007</v>
      </c>
      <c r="V96" s="376">
        <f t="shared" si="56"/>
        <v>83.24</v>
      </c>
      <c r="W96" s="376">
        <f t="shared" si="56"/>
        <v>87.22</v>
      </c>
    </row>
    <row r="97" spans="1:23">
      <c r="A97" s="346"/>
      <c r="B97" s="346"/>
      <c r="C97" s="375" t="s">
        <v>934</v>
      </c>
      <c r="D97" s="376">
        <f t="shared" ref="D97:W97" si="57">D103+D109</f>
        <v>12.81</v>
      </c>
      <c r="E97" s="376">
        <f t="shared" si="57"/>
        <v>19.5</v>
      </c>
      <c r="F97" s="376">
        <f t="shared" si="57"/>
        <v>24.26</v>
      </c>
      <c r="G97" s="376">
        <f t="shared" si="57"/>
        <v>30.38</v>
      </c>
      <c r="H97" s="376">
        <f t="shared" si="57"/>
        <v>34.590000000000003</v>
      </c>
      <c r="I97" s="376">
        <f t="shared" si="57"/>
        <v>41.19</v>
      </c>
      <c r="J97" s="376">
        <f t="shared" si="57"/>
        <v>45.61</v>
      </c>
      <c r="K97" s="376">
        <f t="shared" si="57"/>
        <v>53.45</v>
      </c>
      <c r="L97" s="376">
        <f t="shared" si="57"/>
        <v>57.47</v>
      </c>
      <c r="M97" s="376">
        <f t="shared" si="57"/>
        <v>63.38</v>
      </c>
      <c r="N97" s="376">
        <f t="shared" si="57"/>
        <v>67.8</v>
      </c>
      <c r="O97" s="376">
        <f t="shared" si="57"/>
        <v>72.78</v>
      </c>
      <c r="P97" s="376">
        <f t="shared" si="57"/>
        <v>77.94</v>
      </c>
      <c r="Q97" s="376">
        <f t="shared" si="57"/>
        <v>83.29</v>
      </c>
      <c r="R97" s="376">
        <f t="shared" si="57"/>
        <v>87.89</v>
      </c>
      <c r="S97" s="376">
        <f t="shared" si="57"/>
        <v>92.35</v>
      </c>
      <c r="T97" s="376">
        <f t="shared" si="57"/>
        <v>96.75</v>
      </c>
      <c r="U97" s="376">
        <f t="shared" si="57"/>
        <v>102.09</v>
      </c>
      <c r="V97" s="376">
        <f t="shared" si="57"/>
        <v>106.11</v>
      </c>
      <c r="W97" s="376">
        <f t="shared" si="57"/>
        <v>111.29</v>
      </c>
    </row>
    <row r="98" spans="1:23">
      <c r="A98" s="346"/>
      <c r="B98" s="346"/>
      <c r="C98" s="375" t="s">
        <v>935</v>
      </c>
      <c r="D98" s="376">
        <f t="shared" ref="D98:W98" si="58">D105+D110</f>
        <v>5.41</v>
      </c>
      <c r="E98" s="376">
        <f t="shared" si="58"/>
        <v>9.94</v>
      </c>
      <c r="F98" s="376">
        <f t="shared" si="58"/>
        <v>13.2</v>
      </c>
      <c r="G98" s="376">
        <f t="shared" si="58"/>
        <v>17.350000000000001</v>
      </c>
      <c r="H98" s="376">
        <f t="shared" si="58"/>
        <v>20.239999999999998</v>
      </c>
      <c r="I98" s="376">
        <f t="shared" si="58"/>
        <v>24.59</v>
      </c>
      <c r="J98" s="376">
        <f t="shared" si="58"/>
        <v>27.46</v>
      </c>
      <c r="K98" s="376">
        <f t="shared" si="58"/>
        <v>32.97</v>
      </c>
      <c r="L98" s="376">
        <f t="shared" si="58"/>
        <v>35.659999999999997</v>
      </c>
      <c r="M98" s="376">
        <f t="shared" si="58"/>
        <v>39.840000000000003</v>
      </c>
      <c r="N98" s="376">
        <f t="shared" si="58"/>
        <v>42.7</v>
      </c>
      <c r="O98" s="376">
        <f t="shared" si="58"/>
        <v>45.94</v>
      </c>
      <c r="P98" s="376">
        <f t="shared" si="58"/>
        <v>49.18</v>
      </c>
      <c r="Q98" s="376">
        <f t="shared" si="58"/>
        <v>52.79</v>
      </c>
      <c r="R98" s="376">
        <f t="shared" si="58"/>
        <v>55.84</v>
      </c>
      <c r="S98" s="376">
        <f t="shared" si="58"/>
        <v>58.54</v>
      </c>
      <c r="T98" s="376">
        <f t="shared" si="58"/>
        <v>61.23</v>
      </c>
      <c r="U98" s="376">
        <f t="shared" si="58"/>
        <v>64.84</v>
      </c>
      <c r="V98" s="376">
        <f t="shared" si="58"/>
        <v>67.55</v>
      </c>
      <c r="W98" s="376">
        <f t="shared" si="58"/>
        <v>70.760000000000005</v>
      </c>
    </row>
    <row r="99" spans="1:23">
      <c r="A99" s="346"/>
      <c r="B99" s="346"/>
      <c r="C99" s="377" t="s">
        <v>936</v>
      </c>
      <c r="D99" s="378">
        <f>D12+D13/12*9+D14+D15/12*9+D16/12*9+D17/12*9+D18/12*9+D19/12*9+D20+D21+D23/12*9+D25/12*9+D29/12*9+D31/12*9+D35/12*9</f>
        <v>5.13</v>
      </c>
      <c r="E99" s="378">
        <f t="shared" ref="E99:W99" si="59">E12+E13/12*9+E14+E15/12*9+E16/12*9+E17/12*9+E18/12*9+E19/12*9+E20+E21+E23/12*9+E25/12*9+E29/12*9+E31/12*9+E35/12*9</f>
        <v>8.1300000000000008</v>
      </c>
      <c r="F99" s="378">
        <f t="shared" si="59"/>
        <v>10.76</v>
      </c>
      <c r="G99" s="378">
        <f t="shared" si="59"/>
        <v>14.13</v>
      </c>
      <c r="H99" s="378">
        <f t="shared" si="59"/>
        <v>16.95</v>
      </c>
      <c r="I99" s="378">
        <f t="shared" si="59"/>
        <v>20.83</v>
      </c>
      <c r="J99" s="378">
        <f t="shared" si="59"/>
        <v>23.45</v>
      </c>
      <c r="K99" s="378">
        <f t="shared" si="59"/>
        <v>26.46</v>
      </c>
      <c r="L99" s="378">
        <f t="shared" si="59"/>
        <v>29.09</v>
      </c>
      <c r="M99" s="378">
        <f t="shared" si="59"/>
        <v>32.65</v>
      </c>
      <c r="N99" s="378">
        <f t="shared" si="59"/>
        <v>35.28</v>
      </c>
      <c r="O99" s="378">
        <f t="shared" si="59"/>
        <v>38.159999999999997</v>
      </c>
      <c r="P99" s="378">
        <f t="shared" si="59"/>
        <v>40.78</v>
      </c>
      <c r="Q99" s="378">
        <f t="shared" si="59"/>
        <v>43.79</v>
      </c>
      <c r="R99" s="378">
        <f t="shared" si="59"/>
        <v>46.6</v>
      </c>
      <c r="S99" s="378">
        <f t="shared" si="59"/>
        <v>49.48</v>
      </c>
      <c r="T99" s="378">
        <f t="shared" si="59"/>
        <v>52.11</v>
      </c>
      <c r="U99" s="378">
        <f t="shared" si="59"/>
        <v>55.11</v>
      </c>
      <c r="V99" s="378">
        <f t="shared" si="59"/>
        <v>57.73</v>
      </c>
      <c r="W99" s="378">
        <f t="shared" si="59"/>
        <v>60.55</v>
      </c>
    </row>
    <row r="100" spans="1:23">
      <c r="A100" s="346"/>
      <c r="B100" s="346"/>
      <c r="C100" s="377" t="s">
        <v>937</v>
      </c>
      <c r="D100" s="378">
        <f>D23/12*9+D25/12*9+D29/12*9+D31/12*9</f>
        <v>1.5</v>
      </c>
      <c r="E100" s="378">
        <f t="shared" ref="E100:W100" si="60">E23/12*9+E25/12*9+E29/12*9+E31/12*9</f>
        <v>3.01</v>
      </c>
      <c r="F100" s="378">
        <f t="shared" si="60"/>
        <v>4.51</v>
      </c>
      <c r="G100" s="378">
        <f t="shared" si="60"/>
        <v>6.01</v>
      </c>
      <c r="H100" s="378">
        <f t="shared" si="60"/>
        <v>7.52</v>
      </c>
      <c r="I100" s="378">
        <f t="shared" si="60"/>
        <v>9.02</v>
      </c>
      <c r="J100" s="378">
        <f t="shared" si="60"/>
        <v>10.52</v>
      </c>
      <c r="K100" s="378">
        <f t="shared" si="60"/>
        <v>12.02</v>
      </c>
      <c r="L100" s="378">
        <f t="shared" si="60"/>
        <v>13.52</v>
      </c>
      <c r="M100" s="378">
        <f t="shared" si="60"/>
        <v>15.02</v>
      </c>
      <c r="N100" s="378">
        <f t="shared" si="60"/>
        <v>16.53</v>
      </c>
      <c r="O100" s="378">
        <f t="shared" si="60"/>
        <v>18.03</v>
      </c>
      <c r="P100" s="378">
        <f t="shared" si="60"/>
        <v>19.53</v>
      </c>
      <c r="Q100" s="378">
        <f t="shared" si="60"/>
        <v>21.04</v>
      </c>
      <c r="R100" s="378">
        <f t="shared" si="60"/>
        <v>22.54</v>
      </c>
      <c r="S100" s="378">
        <f t="shared" si="60"/>
        <v>24.04</v>
      </c>
      <c r="T100" s="378">
        <f t="shared" si="60"/>
        <v>25.55</v>
      </c>
      <c r="U100" s="378">
        <f t="shared" si="60"/>
        <v>27.05</v>
      </c>
      <c r="V100" s="378">
        <f t="shared" si="60"/>
        <v>28.55</v>
      </c>
      <c r="W100" s="378">
        <f t="shared" si="60"/>
        <v>30.05</v>
      </c>
    </row>
    <row r="101" spans="1:23">
      <c r="A101" s="346"/>
      <c r="B101" s="346"/>
      <c r="C101" s="377" t="s">
        <v>938</v>
      </c>
      <c r="D101" s="378">
        <f>D12+D13/12*9+D14/12*9+D15/12*9+D16+D17/12*9+D18/12*9+D19/12*9+D20+D21+D23/12*9+D25/12*9+D28/12*9+D29/12*9+D31/12*9+D35/12*9</f>
        <v>5.47</v>
      </c>
      <c r="E101" s="378">
        <f t="shared" ref="E101:W101" si="61">E12+E13/12*9+E14/12*9+E15/12*9+E16+E17/12*9+E18/12*9+E19/12*9+E20+E21+E23/12*9+E25/12*9+E28/12*9+E29/12*9+E31/12*9+E35/12*9</f>
        <v>8.57</v>
      </c>
      <c r="F101" s="378">
        <f t="shared" si="61"/>
        <v>11.29</v>
      </c>
      <c r="G101" s="378">
        <f t="shared" si="61"/>
        <v>14.76</v>
      </c>
      <c r="H101" s="378">
        <f t="shared" si="61"/>
        <v>17.68</v>
      </c>
      <c r="I101" s="378">
        <f t="shared" si="61"/>
        <v>21.64</v>
      </c>
      <c r="J101" s="378">
        <f t="shared" si="61"/>
        <v>24.36</v>
      </c>
      <c r="K101" s="378">
        <f t="shared" si="61"/>
        <v>27.46</v>
      </c>
      <c r="L101" s="378">
        <f t="shared" si="61"/>
        <v>30.18</v>
      </c>
      <c r="M101" s="378">
        <f t="shared" si="61"/>
        <v>33.840000000000003</v>
      </c>
      <c r="N101" s="378">
        <f t="shared" si="61"/>
        <v>36.57</v>
      </c>
      <c r="O101" s="378">
        <f t="shared" si="61"/>
        <v>39.28</v>
      </c>
      <c r="P101" s="378">
        <f t="shared" si="61"/>
        <v>42</v>
      </c>
      <c r="Q101" s="378">
        <f t="shared" si="61"/>
        <v>45.1</v>
      </c>
      <c r="R101" s="378">
        <f t="shared" si="61"/>
        <v>48.01</v>
      </c>
      <c r="S101" s="378">
        <f t="shared" si="61"/>
        <v>50.98</v>
      </c>
      <c r="T101" s="378">
        <f t="shared" si="61"/>
        <v>53.71</v>
      </c>
      <c r="U101" s="378">
        <f t="shared" si="61"/>
        <v>56.8</v>
      </c>
      <c r="V101" s="378">
        <f t="shared" si="61"/>
        <v>59.52</v>
      </c>
      <c r="W101" s="378">
        <f t="shared" si="61"/>
        <v>62.43</v>
      </c>
    </row>
    <row r="102" spans="1:23">
      <c r="A102" s="346"/>
      <c r="B102" s="346"/>
      <c r="C102" s="377" t="s">
        <v>937</v>
      </c>
      <c r="D102" s="378">
        <f>D23/12*9+D25/12*9+D28/12*9+D29/12*9+D31/12*9</f>
        <v>1.6</v>
      </c>
      <c r="E102" s="378">
        <f t="shared" ref="E102:W102" si="62">E23/12*9+E25/12*9+E28/12*9+E29/12*9+E31/12*9</f>
        <v>3.2</v>
      </c>
      <c r="F102" s="378">
        <f t="shared" si="62"/>
        <v>4.79</v>
      </c>
      <c r="G102" s="378">
        <f t="shared" si="62"/>
        <v>6.38</v>
      </c>
      <c r="H102" s="378">
        <f t="shared" si="62"/>
        <v>7.99</v>
      </c>
      <c r="I102" s="378">
        <f t="shared" si="62"/>
        <v>9.58</v>
      </c>
      <c r="J102" s="378">
        <f t="shared" si="62"/>
        <v>11.18</v>
      </c>
      <c r="K102" s="378">
        <f t="shared" si="62"/>
        <v>12.77</v>
      </c>
      <c r="L102" s="378">
        <f t="shared" si="62"/>
        <v>14.37</v>
      </c>
      <c r="M102" s="378">
        <f t="shared" si="62"/>
        <v>15.96</v>
      </c>
      <c r="N102" s="378">
        <f t="shared" si="62"/>
        <v>17.57</v>
      </c>
      <c r="O102" s="378">
        <f t="shared" si="62"/>
        <v>19.16</v>
      </c>
      <c r="P102" s="378">
        <f t="shared" si="62"/>
        <v>20.75</v>
      </c>
      <c r="Q102" s="378">
        <f t="shared" si="62"/>
        <v>22.35</v>
      </c>
      <c r="R102" s="378">
        <f t="shared" si="62"/>
        <v>23.95</v>
      </c>
      <c r="S102" s="378">
        <f t="shared" si="62"/>
        <v>25.54</v>
      </c>
      <c r="T102" s="378">
        <f t="shared" si="62"/>
        <v>27.14</v>
      </c>
      <c r="U102" s="378">
        <f t="shared" si="62"/>
        <v>28.73</v>
      </c>
      <c r="V102" s="378">
        <f t="shared" si="62"/>
        <v>30.33</v>
      </c>
      <c r="W102" s="378">
        <f t="shared" si="62"/>
        <v>31.93</v>
      </c>
    </row>
    <row r="103" spans="1:23">
      <c r="A103" s="346"/>
      <c r="B103" s="346"/>
      <c r="C103" s="377" t="s">
        <v>939</v>
      </c>
      <c r="D103" s="378">
        <f>D12+D13/12*9+D14/12*9+D15/12*9+D16+D17/12*9+D18/12*9+D19/12*9+D20+D21+D23/12*9+D25/12*9+D27/12*9+D29/12*9+D32/12*9+D35/12*9</f>
        <v>6.67</v>
      </c>
      <c r="E103" s="378">
        <f t="shared" ref="E103:W103" si="63">E12+E13/12*9+E14/12*9+E15/12*9+E16+E17/12*9+E18/12*9+E19/12*9+E20+E21+E23/12*9+E25/12*9+E27/12*9+E29/12*9+E32/12*9+E35/12*9</f>
        <v>10.98</v>
      </c>
      <c r="F103" s="378">
        <f t="shared" si="63"/>
        <v>14.9</v>
      </c>
      <c r="G103" s="378">
        <f t="shared" si="63"/>
        <v>19.57</v>
      </c>
      <c r="H103" s="378">
        <f t="shared" si="63"/>
        <v>23.69</v>
      </c>
      <c r="I103" s="378">
        <f t="shared" si="63"/>
        <v>28.86</v>
      </c>
      <c r="J103" s="378">
        <f t="shared" si="63"/>
        <v>32.79</v>
      </c>
      <c r="K103" s="378">
        <f t="shared" si="63"/>
        <v>37.090000000000003</v>
      </c>
      <c r="L103" s="378">
        <f t="shared" si="63"/>
        <v>41.01</v>
      </c>
      <c r="M103" s="378">
        <f t="shared" si="63"/>
        <v>45.87</v>
      </c>
      <c r="N103" s="378">
        <f t="shared" si="63"/>
        <v>49.8</v>
      </c>
      <c r="O103" s="378">
        <f t="shared" si="63"/>
        <v>53.73</v>
      </c>
      <c r="P103" s="378">
        <f t="shared" si="63"/>
        <v>57.65</v>
      </c>
      <c r="Q103" s="378">
        <f t="shared" si="63"/>
        <v>61.95</v>
      </c>
      <c r="R103" s="378">
        <f t="shared" si="63"/>
        <v>66.06</v>
      </c>
      <c r="S103" s="378">
        <f t="shared" si="63"/>
        <v>70.239999999999995</v>
      </c>
      <c r="T103" s="378">
        <f t="shared" si="63"/>
        <v>74.17</v>
      </c>
      <c r="U103" s="378">
        <f t="shared" si="63"/>
        <v>78.459999999999994</v>
      </c>
      <c r="V103" s="378">
        <f t="shared" si="63"/>
        <v>82.39</v>
      </c>
      <c r="W103" s="378">
        <f t="shared" si="63"/>
        <v>86.5</v>
      </c>
    </row>
    <row r="104" spans="1:23">
      <c r="A104" s="346"/>
      <c r="B104" s="346"/>
      <c r="C104" s="377" t="s">
        <v>937</v>
      </c>
      <c r="D104" s="378">
        <f>D23/12*9+D25/12*9+D27/12*9+D29/12*9+D32/12*9</f>
        <v>2.8</v>
      </c>
      <c r="E104" s="378">
        <f t="shared" ref="E104:W104" si="64">E23/12*9+E25/12*9+E27/12*9+E29/12*9+E32/12*9</f>
        <v>5.6</v>
      </c>
      <c r="F104" s="378">
        <f t="shared" si="64"/>
        <v>8.4</v>
      </c>
      <c r="G104" s="378">
        <f t="shared" si="64"/>
        <v>11.2</v>
      </c>
      <c r="H104" s="378">
        <f t="shared" si="64"/>
        <v>14</v>
      </c>
      <c r="I104" s="378">
        <f t="shared" si="64"/>
        <v>16.8</v>
      </c>
      <c r="J104" s="378">
        <f t="shared" si="64"/>
        <v>19.600000000000001</v>
      </c>
      <c r="K104" s="378">
        <f t="shared" si="64"/>
        <v>22.4</v>
      </c>
      <c r="L104" s="378">
        <f t="shared" si="64"/>
        <v>25.2</v>
      </c>
      <c r="M104" s="378">
        <f t="shared" si="64"/>
        <v>28</v>
      </c>
      <c r="N104" s="378">
        <f t="shared" si="64"/>
        <v>30.8</v>
      </c>
      <c r="O104" s="378">
        <f t="shared" si="64"/>
        <v>33.6</v>
      </c>
      <c r="P104" s="378">
        <f t="shared" si="64"/>
        <v>36.4</v>
      </c>
      <c r="Q104" s="378">
        <f t="shared" si="64"/>
        <v>39.200000000000003</v>
      </c>
      <c r="R104" s="378">
        <f t="shared" si="64"/>
        <v>42</v>
      </c>
      <c r="S104" s="378">
        <f t="shared" si="64"/>
        <v>44.8</v>
      </c>
      <c r="T104" s="378">
        <f t="shared" si="64"/>
        <v>47.6</v>
      </c>
      <c r="U104" s="378">
        <f t="shared" si="64"/>
        <v>50.4</v>
      </c>
      <c r="V104" s="378">
        <f t="shared" si="64"/>
        <v>53.2</v>
      </c>
      <c r="W104" s="378">
        <f t="shared" si="64"/>
        <v>56</v>
      </c>
    </row>
    <row r="105" spans="1:23">
      <c r="A105" s="346"/>
      <c r="B105" s="346"/>
      <c r="C105" s="377" t="s">
        <v>940</v>
      </c>
      <c r="D105" s="378">
        <f>D12+D13/12*9+D14/12*9+D15/12*9+D16+D17/12*9+D18/12*9+D19/12*9+D24+D26+D30+D33/12*9+D36/12*9</f>
        <v>4.42</v>
      </c>
      <c r="E105" s="378">
        <f t="shared" ref="E105:W105" si="65">E12+E13/12*9+E14/12*9+E15/12*9+E16+E17/12*9+E18/12*9+E19/12*9+E24+E26+E30+E33/12*9+E36/12*9</f>
        <v>7.21</v>
      </c>
      <c r="F105" s="378">
        <f t="shared" si="65"/>
        <v>9.6199999999999992</v>
      </c>
      <c r="G105" s="378">
        <f t="shared" si="65"/>
        <v>12.79</v>
      </c>
      <c r="H105" s="378">
        <f t="shared" si="65"/>
        <v>15.39</v>
      </c>
      <c r="I105" s="378">
        <f t="shared" si="65"/>
        <v>18.55</v>
      </c>
      <c r="J105" s="378">
        <f t="shared" si="65"/>
        <v>20.97</v>
      </c>
      <c r="K105" s="378">
        <f t="shared" si="65"/>
        <v>23.76</v>
      </c>
      <c r="L105" s="378">
        <f t="shared" si="65"/>
        <v>26.17</v>
      </c>
      <c r="M105" s="378">
        <f t="shared" si="65"/>
        <v>29.53</v>
      </c>
      <c r="N105" s="378">
        <f t="shared" si="65"/>
        <v>31.94</v>
      </c>
      <c r="O105" s="378">
        <f t="shared" si="65"/>
        <v>34.36</v>
      </c>
      <c r="P105" s="378">
        <f t="shared" si="65"/>
        <v>36.770000000000003</v>
      </c>
      <c r="Q105" s="378">
        <f t="shared" si="65"/>
        <v>39.56</v>
      </c>
      <c r="R105" s="378">
        <f t="shared" si="65"/>
        <v>42.16</v>
      </c>
      <c r="S105" s="378">
        <f t="shared" si="65"/>
        <v>44.58</v>
      </c>
      <c r="T105" s="378">
        <f t="shared" si="65"/>
        <v>46.99</v>
      </c>
      <c r="U105" s="378">
        <f t="shared" si="65"/>
        <v>49.78</v>
      </c>
      <c r="V105" s="378">
        <f t="shared" si="65"/>
        <v>52.2</v>
      </c>
      <c r="W105" s="378">
        <f t="shared" si="65"/>
        <v>54.8</v>
      </c>
    </row>
    <row r="106" spans="1:23">
      <c r="A106" s="346"/>
      <c r="B106" s="346"/>
      <c r="C106" s="377" t="s">
        <v>937</v>
      </c>
      <c r="D106" s="378">
        <f>D24+D26+D30+D33/12*9</f>
        <v>1.29</v>
      </c>
      <c r="E106" s="378">
        <f t="shared" ref="E106:W106" si="66">E24+E26+E30+E33/12*9</f>
        <v>2.58</v>
      </c>
      <c r="F106" s="378">
        <f t="shared" si="66"/>
        <v>3.87</v>
      </c>
      <c r="G106" s="378">
        <f t="shared" si="66"/>
        <v>5.16</v>
      </c>
      <c r="H106" s="378">
        <f t="shared" si="66"/>
        <v>6.45</v>
      </c>
      <c r="I106" s="378">
        <f t="shared" si="66"/>
        <v>7.74</v>
      </c>
      <c r="J106" s="378">
        <f t="shared" si="66"/>
        <v>9.0299999999999994</v>
      </c>
      <c r="K106" s="378">
        <f t="shared" si="66"/>
        <v>10.32</v>
      </c>
      <c r="L106" s="378">
        <f t="shared" si="66"/>
        <v>11.61</v>
      </c>
      <c r="M106" s="378">
        <f t="shared" si="66"/>
        <v>12.9</v>
      </c>
      <c r="N106" s="378">
        <f t="shared" si="66"/>
        <v>14.19</v>
      </c>
      <c r="O106" s="378">
        <f t="shared" si="66"/>
        <v>15.48</v>
      </c>
      <c r="P106" s="378">
        <f t="shared" si="66"/>
        <v>16.77</v>
      </c>
      <c r="Q106" s="378">
        <f t="shared" si="66"/>
        <v>18.059999999999999</v>
      </c>
      <c r="R106" s="378">
        <f t="shared" si="66"/>
        <v>19.350000000000001</v>
      </c>
      <c r="S106" s="378">
        <f t="shared" si="66"/>
        <v>20.64</v>
      </c>
      <c r="T106" s="378">
        <f t="shared" si="66"/>
        <v>21.93</v>
      </c>
      <c r="U106" s="378">
        <f t="shared" si="66"/>
        <v>23.22</v>
      </c>
      <c r="V106" s="378">
        <f t="shared" si="66"/>
        <v>24.51</v>
      </c>
      <c r="W106" s="378">
        <f t="shared" si="66"/>
        <v>25.8</v>
      </c>
    </row>
    <row r="107" spans="1:23">
      <c r="A107" s="346"/>
      <c r="B107" s="346"/>
      <c r="C107" s="379" t="s">
        <v>941</v>
      </c>
      <c r="D107" s="380">
        <f>D38/12*9+D40/0.95*0.75+D41/0.95*0.75+D44/12*9+D45/12*9+D46/12*9+D47/12*9+D48/12*9+D49/12*9+D56</f>
        <v>6.14</v>
      </c>
      <c r="E107" s="380">
        <f t="shared" ref="E107:W107" si="67">E38/12*9+E40/0.95*0.75+E41/0.95*0.75+E44/12*9+E45/12*9+E46/12*9+E47/12*9+E48/12*9+E49/12*9+E56</f>
        <v>8.33</v>
      </c>
      <c r="F107" s="380">
        <f t="shared" si="67"/>
        <v>9.18</v>
      </c>
      <c r="G107" s="380">
        <f t="shared" si="67"/>
        <v>10.43</v>
      </c>
      <c r="H107" s="380">
        <f t="shared" si="67"/>
        <v>10.53</v>
      </c>
      <c r="I107" s="380">
        <f t="shared" si="67"/>
        <v>11.76</v>
      </c>
      <c r="J107" s="380">
        <f t="shared" si="67"/>
        <v>12.26</v>
      </c>
      <c r="K107" s="380">
        <f t="shared" si="67"/>
        <v>15.61</v>
      </c>
      <c r="L107" s="380">
        <f t="shared" si="67"/>
        <v>15.71</v>
      </c>
      <c r="M107" s="380">
        <f t="shared" si="67"/>
        <v>16.57</v>
      </c>
      <c r="N107" s="380">
        <f t="shared" si="67"/>
        <v>17.059999999999999</v>
      </c>
      <c r="O107" s="380">
        <f t="shared" si="67"/>
        <v>17.920000000000002</v>
      </c>
      <c r="P107" s="380">
        <f t="shared" si="67"/>
        <v>19.16</v>
      </c>
      <c r="Q107" s="380">
        <f t="shared" si="67"/>
        <v>20.02</v>
      </c>
      <c r="R107" s="380">
        <f t="shared" si="67"/>
        <v>20.52</v>
      </c>
      <c r="S107" s="380">
        <f t="shared" si="67"/>
        <v>20.61</v>
      </c>
      <c r="T107" s="380">
        <f t="shared" si="67"/>
        <v>21.08</v>
      </c>
      <c r="U107" s="380">
        <f t="shared" si="67"/>
        <v>21.94</v>
      </c>
      <c r="V107" s="380">
        <f t="shared" si="67"/>
        <v>22.04</v>
      </c>
      <c r="W107" s="380">
        <f t="shared" si="67"/>
        <v>22.91</v>
      </c>
    </row>
    <row r="108" spans="1:23">
      <c r="A108" s="346"/>
      <c r="B108" s="346"/>
      <c r="C108" s="379" t="s">
        <v>942</v>
      </c>
      <c r="D108" s="380">
        <f>D38/12*9+D40/0.95*0.75+D41/0.95*0.75+D44/12*9+D45/12*9+D46/12*9+D47/12*9+D48/12*9+D49/12*9+D55/12*9+D56</f>
        <v>6.14</v>
      </c>
      <c r="E108" s="380">
        <f t="shared" ref="E108:W108" si="68">E38/12*9+E40/0.95*0.75+E41/0.95*0.75+E44/12*9+E45/12*9+E46/12*9+E47/12*9+E48/12*9+E49/12*9+E55/12*9+E56</f>
        <v>8.52</v>
      </c>
      <c r="F108" s="380">
        <f t="shared" si="68"/>
        <v>9.36</v>
      </c>
      <c r="G108" s="380">
        <f t="shared" si="68"/>
        <v>10.81</v>
      </c>
      <c r="H108" s="380">
        <f t="shared" si="68"/>
        <v>10.9</v>
      </c>
      <c r="I108" s="380">
        <f t="shared" si="68"/>
        <v>12.33</v>
      </c>
      <c r="J108" s="380">
        <f t="shared" si="68"/>
        <v>12.82</v>
      </c>
      <c r="K108" s="380">
        <f t="shared" si="68"/>
        <v>16.36</v>
      </c>
      <c r="L108" s="380">
        <f t="shared" si="68"/>
        <v>16.46</v>
      </c>
      <c r="M108" s="380">
        <f t="shared" si="68"/>
        <v>17.510000000000002</v>
      </c>
      <c r="N108" s="380">
        <f t="shared" si="68"/>
        <v>18</v>
      </c>
      <c r="O108" s="380">
        <f t="shared" si="68"/>
        <v>19.05</v>
      </c>
      <c r="P108" s="380">
        <f t="shared" si="68"/>
        <v>20.29</v>
      </c>
      <c r="Q108" s="380">
        <f t="shared" si="68"/>
        <v>21.34</v>
      </c>
      <c r="R108" s="380">
        <f t="shared" si="68"/>
        <v>21.83</v>
      </c>
      <c r="S108" s="380">
        <f t="shared" si="68"/>
        <v>22.11</v>
      </c>
      <c r="T108" s="380">
        <f t="shared" si="68"/>
        <v>22.58</v>
      </c>
      <c r="U108" s="380">
        <f t="shared" si="68"/>
        <v>23.63</v>
      </c>
      <c r="V108" s="380">
        <f t="shared" si="68"/>
        <v>23.72</v>
      </c>
      <c r="W108" s="380">
        <f t="shared" si="68"/>
        <v>24.79</v>
      </c>
    </row>
    <row r="109" spans="1:23">
      <c r="A109" s="346"/>
      <c r="B109" s="346"/>
      <c r="C109" s="379" t="s">
        <v>943</v>
      </c>
      <c r="D109" s="380">
        <f>D38/12*9+D40/0.95*0.75+D41/0.95*0.75+D44/12*9+D45/12*9+D46/12*9+D47/12*9+D48/12*9+D49/12*9+D55/12*9+D56</f>
        <v>6.14</v>
      </c>
      <c r="E109" s="380">
        <f t="shared" ref="E109:W109" si="69">E38/12*9+E40/0.95*0.75+E41/0.95*0.75+E44/12*9+E45/12*9+E46/12*9+E47/12*9+E48/12*9+E49/12*9+E55/12*9+E56</f>
        <v>8.52</v>
      </c>
      <c r="F109" s="380">
        <f t="shared" si="69"/>
        <v>9.36</v>
      </c>
      <c r="G109" s="380">
        <f t="shared" si="69"/>
        <v>10.81</v>
      </c>
      <c r="H109" s="380">
        <f t="shared" si="69"/>
        <v>10.9</v>
      </c>
      <c r="I109" s="380">
        <f t="shared" si="69"/>
        <v>12.33</v>
      </c>
      <c r="J109" s="380">
        <f t="shared" si="69"/>
        <v>12.82</v>
      </c>
      <c r="K109" s="380">
        <f t="shared" si="69"/>
        <v>16.36</v>
      </c>
      <c r="L109" s="380">
        <f t="shared" si="69"/>
        <v>16.46</v>
      </c>
      <c r="M109" s="380">
        <f t="shared" si="69"/>
        <v>17.510000000000002</v>
      </c>
      <c r="N109" s="380">
        <f t="shared" si="69"/>
        <v>18</v>
      </c>
      <c r="O109" s="380">
        <f t="shared" si="69"/>
        <v>19.05</v>
      </c>
      <c r="P109" s="380">
        <f t="shared" si="69"/>
        <v>20.29</v>
      </c>
      <c r="Q109" s="380">
        <f t="shared" si="69"/>
        <v>21.34</v>
      </c>
      <c r="R109" s="380">
        <f t="shared" si="69"/>
        <v>21.83</v>
      </c>
      <c r="S109" s="380">
        <f t="shared" si="69"/>
        <v>22.11</v>
      </c>
      <c r="T109" s="380">
        <f t="shared" si="69"/>
        <v>22.58</v>
      </c>
      <c r="U109" s="380">
        <f t="shared" si="69"/>
        <v>23.63</v>
      </c>
      <c r="V109" s="380">
        <f t="shared" si="69"/>
        <v>23.72</v>
      </c>
      <c r="W109" s="380">
        <f t="shared" si="69"/>
        <v>24.79</v>
      </c>
    </row>
    <row r="110" spans="1:23">
      <c r="A110" s="346"/>
      <c r="B110" s="346"/>
      <c r="C110" s="379" t="s">
        <v>944</v>
      </c>
      <c r="D110" s="380">
        <f>D39/12*9+D40/0.95*0.75+D41/0.75*0.25+D44/12*9+D45/12*9+D46/12*9+D47/12*9+D48/12*9+D49/12*9</f>
        <v>0.99</v>
      </c>
      <c r="E110" s="380">
        <f t="shared" ref="E110:W110" si="70">E39/12*9+E40/0.95*0.75+E41/0.75*0.25+E44/12*9+E45/12*9+E46/12*9+E47/12*9+E48/12*9+E49/12*9</f>
        <v>2.73</v>
      </c>
      <c r="F110" s="380">
        <f t="shared" si="70"/>
        <v>3.58</v>
      </c>
      <c r="G110" s="380">
        <f t="shared" si="70"/>
        <v>4.5599999999999996</v>
      </c>
      <c r="H110" s="380">
        <f t="shared" si="70"/>
        <v>4.8499999999999996</v>
      </c>
      <c r="I110" s="380">
        <f t="shared" si="70"/>
        <v>6.04</v>
      </c>
      <c r="J110" s="380">
        <f t="shared" si="70"/>
        <v>6.49</v>
      </c>
      <c r="K110" s="380">
        <f t="shared" si="70"/>
        <v>9.2100000000000009</v>
      </c>
      <c r="L110" s="380">
        <f t="shared" si="70"/>
        <v>9.49</v>
      </c>
      <c r="M110" s="380">
        <f t="shared" si="70"/>
        <v>10.31</v>
      </c>
      <c r="N110" s="380">
        <f t="shared" si="70"/>
        <v>10.76</v>
      </c>
      <c r="O110" s="380">
        <f t="shared" si="70"/>
        <v>11.58</v>
      </c>
      <c r="P110" s="380">
        <f t="shared" si="70"/>
        <v>12.41</v>
      </c>
      <c r="Q110" s="380">
        <f t="shared" si="70"/>
        <v>13.23</v>
      </c>
      <c r="R110" s="380">
        <f t="shared" si="70"/>
        <v>13.68</v>
      </c>
      <c r="S110" s="380">
        <f t="shared" si="70"/>
        <v>13.96</v>
      </c>
      <c r="T110" s="380">
        <f t="shared" si="70"/>
        <v>14.24</v>
      </c>
      <c r="U110" s="380">
        <f t="shared" si="70"/>
        <v>15.06</v>
      </c>
      <c r="V110" s="380">
        <f t="shared" si="70"/>
        <v>15.35</v>
      </c>
      <c r="W110" s="380">
        <f t="shared" si="70"/>
        <v>15.96</v>
      </c>
    </row>
    <row r="111" spans="1:23"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374"/>
      <c r="P111" s="374"/>
      <c r="Q111" s="374"/>
      <c r="R111" s="374"/>
      <c r="S111" s="374"/>
      <c r="T111" s="374"/>
      <c r="U111" s="374"/>
      <c r="V111" s="374"/>
      <c r="W111" s="374"/>
    </row>
    <row r="113" spans="1:23" hidden="1">
      <c r="A113" s="346"/>
      <c r="B113" s="346"/>
      <c r="C113" s="381" t="s">
        <v>947</v>
      </c>
      <c r="D113" s="376">
        <f>D38+D40+D41+D44+D45+D46+D47+D48+D49+D56</f>
        <v>6.63</v>
      </c>
      <c r="E113" s="376">
        <f t="shared" ref="E113:W113" si="71">E38+E40+E41+E44+E45+E46+E47+E48+E49+E56</f>
        <v>9.5</v>
      </c>
      <c r="F113" s="376">
        <f t="shared" si="71"/>
        <v>10.63</v>
      </c>
      <c r="G113" s="376">
        <f t="shared" si="71"/>
        <v>12.25</v>
      </c>
      <c r="H113" s="376">
        <f t="shared" si="71"/>
        <v>12.38</v>
      </c>
      <c r="I113" s="376">
        <f t="shared" si="71"/>
        <v>14</v>
      </c>
      <c r="J113" s="376">
        <f t="shared" si="71"/>
        <v>14.63</v>
      </c>
      <c r="K113" s="382">
        <f t="shared" si="71"/>
        <v>19</v>
      </c>
      <c r="L113" s="376">
        <f t="shared" si="71"/>
        <v>19.13</v>
      </c>
      <c r="M113" s="376">
        <f t="shared" si="71"/>
        <v>20.25</v>
      </c>
      <c r="N113" s="376">
        <f t="shared" si="71"/>
        <v>20.88</v>
      </c>
      <c r="O113" s="376">
        <f t="shared" si="71"/>
        <v>22</v>
      </c>
      <c r="P113" s="376">
        <f t="shared" si="71"/>
        <v>23.63</v>
      </c>
      <c r="Q113" s="376">
        <f t="shared" si="71"/>
        <v>24.75</v>
      </c>
      <c r="R113" s="376">
        <f t="shared" si="71"/>
        <v>25.38</v>
      </c>
      <c r="S113" s="376">
        <f t="shared" si="71"/>
        <v>25.5</v>
      </c>
      <c r="T113" s="376">
        <f t="shared" si="71"/>
        <v>26.13</v>
      </c>
      <c r="U113" s="376">
        <f t="shared" si="71"/>
        <v>27.25</v>
      </c>
      <c r="V113" s="376">
        <f t="shared" si="71"/>
        <v>27.38</v>
      </c>
      <c r="W113" s="376">
        <f t="shared" si="71"/>
        <v>28.5</v>
      </c>
    </row>
    <row r="114" spans="1:23" hidden="1">
      <c r="A114" s="346"/>
      <c r="B114" s="346"/>
      <c r="C114" s="381" t="s">
        <v>948</v>
      </c>
      <c r="D114" s="376">
        <f>D40+D41+D44+D45+D47</f>
        <v>1.5</v>
      </c>
      <c r="E114" s="376">
        <f t="shared" ref="E114:W114" si="72">E40+E41+E44+E45+E47</f>
        <v>4</v>
      </c>
      <c r="F114" s="376">
        <f t="shared" si="72"/>
        <v>4.25</v>
      </c>
      <c r="G114" s="376">
        <f t="shared" si="72"/>
        <v>5.75</v>
      </c>
      <c r="H114" s="376">
        <f t="shared" si="72"/>
        <v>5.75</v>
      </c>
      <c r="I114" s="376">
        <f t="shared" si="72"/>
        <v>7.25</v>
      </c>
      <c r="J114" s="376">
        <f t="shared" si="72"/>
        <v>7.75</v>
      </c>
      <c r="K114" s="382">
        <f t="shared" si="72"/>
        <v>10.5</v>
      </c>
      <c r="L114" s="376">
        <f t="shared" si="72"/>
        <v>10.5</v>
      </c>
      <c r="M114" s="376">
        <f t="shared" si="72"/>
        <v>11.5</v>
      </c>
      <c r="N114" s="376">
        <f t="shared" si="72"/>
        <v>12</v>
      </c>
      <c r="O114" s="376">
        <f t="shared" si="72"/>
        <v>13</v>
      </c>
      <c r="P114" s="376">
        <f t="shared" si="72"/>
        <v>13.5</v>
      </c>
      <c r="Q114" s="376">
        <f t="shared" si="72"/>
        <v>14.5</v>
      </c>
      <c r="R114" s="376">
        <f t="shared" si="72"/>
        <v>15</v>
      </c>
      <c r="S114" s="376">
        <f t="shared" si="72"/>
        <v>15</v>
      </c>
      <c r="T114" s="376">
        <f t="shared" si="72"/>
        <v>15</v>
      </c>
      <c r="U114" s="376">
        <f t="shared" si="72"/>
        <v>15.5</v>
      </c>
      <c r="V114" s="376">
        <f t="shared" si="72"/>
        <v>15.5</v>
      </c>
      <c r="W114" s="376">
        <f t="shared" si="72"/>
        <v>16.5</v>
      </c>
    </row>
    <row r="115" spans="1:23" ht="45" hidden="1">
      <c r="A115" s="346"/>
      <c r="B115" s="346"/>
      <c r="C115" s="381" t="s">
        <v>949</v>
      </c>
      <c r="D115" s="376">
        <f>D113*6204*1.302*12</f>
        <v>642654.49</v>
      </c>
      <c r="E115" s="376">
        <f t="shared" ref="E115:W115" si="73">E113*6204*1.302*12</f>
        <v>920847.31</v>
      </c>
      <c r="F115" s="376">
        <f t="shared" si="73"/>
        <v>1030379.68</v>
      </c>
      <c r="G115" s="376">
        <f t="shared" si="73"/>
        <v>1187408.3799999999</v>
      </c>
      <c r="H115" s="376">
        <f t="shared" si="73"/>
        <v>1200009.44</v>
      </c>
      <c r="I115" s="376">
        <f t="shared" si="73"/>
        <v>1357038.14</v>
      </c>
      <c r="J115" s="376">
        <f t="shared" si="73"/>
        <v>1418104.86</v>
      </c>
      <c r="K115" s="376">
        <f t="shared" si="73"/>
        <v>1841694.62</v>
      </c>
      <c r="L115" s="376">
        <f t="shared" si="73"/>
        <v>1854295.69</v>
      </c>
      <c r="M115" s="376">
        <f t="shared" si="73"/>
        <v>1962858.74</v>
      </c>
      <c r="N115" s="376">
        <f t="shared" si="73"/>
        <v>2023925.46</v>
      </c>
      <c r="O115" s="376">
        <f t="shared" si="73"/>
        <v>2132488.5099999998</v>
      </c>
      <c r="P115" s="376">
        <f t="shared" si="73"/>
        <v>2290486.52</v>
      </c>
      <c r="Q115" s="376">
        <f t="shared" si="73"/>
        <v>2399049.58</v>
      </c>
      <c r="R115" s="376">
        <f t="shared" si="73"/>
        <v>2460116.29</v>
      </c>
      <c r="S115" s="376">
        <f t="shared" si="73"/>
        <v>2471748.0499999998</v>
      </c>
      <c r="T115" s="376">
        <f t="shared" si="73"/>
        <v>2532814.7599999998</v>
      </c>
      <c r="U115" s="376">
        <f t="shared" si="73"/>
        <v>2641377.8199999998</v>
      </c>
      <c r="V115" s="376">
        <f t="shared" si="73"/>
        <v>2653978.88</v>
      </c>
      <c r="W115" s="376">
        <f t="shared" si="73"/>
        <v>2762541.94</v>
      </c>
    </row>
    <row r="116" spans="1:23" ht="30" hidden="1">
      <c r="A116" s="346"/>
      <c r="B116" s="346"/>
      <c r="C116" s="381" t="s">
        <v>950</v>
      </c>
      <c r="D116" s="376">
        <f>D115/D7</f>
        <v>42843.63</v>
      </c>
      <c r="E116" s="376">
        <f>E115/E7</f>
        <v>30694.91</v>
      </c>
      <c r="F116" s="376">
        <f>F115/F7</f>
        <v>22897.33</v>
      </c>
      <c r="G116" s="376">
        <f>G115/G7</f>
        <v>19790.14</v>
      </c>
      <c r="H116" s="376">
        <f>H115/H7</f>
        <v>16000.13</v>
      </c>
      <c r="I116" s="376">
        <f>I115/I7</f>
        <v>15078.2</v>
      </c>
      <c r="J116" s="376">
        <f>J115/J7</f>
        <v>13505.76</v>
      </c>
      <c r="K116" s="382">
        <f>K115/K7</f>
        <v>15347.46</v>
      </c>
      <c r="L116" s="376">
        <f>L115/L7</f>
        <v>13735.52</v>
      </c>
      <c r="M116" s="376">
        <f>M115/M7</f>
        <v>13085.72</v>
      </c>
      <c r="N116" s="376">
        <f>N115/N7</f>
        <v>12266.21</v>
      </c>
      <c r="O116" s="376">
        <f>O115/O7</f>
        <v>11847.16</v>
      </c>
      <c r="P116" s="376">
        <f>P115/P7</f>
        <v>11746.08</v>
      </c>
      <c r="Q116" s="376">
        <f>Q115/Q7</f>
        <v>11424.05</v>
      </c>
      <c r="R116" s="376">
        <f>R115/R7</f>
        <v>10933.85</v>
      </c>
      <c r="S116" s="376">
        <f>S115/S7</f>
        <v>10298.950000000001</v>
      </c>
      <c r="T116" s="376">
        <f>T115/T7</f>
        <v>9932.61</v>
      </c>
      <c r="U116" s="376">
        <f>U115/U7</f>
        <v>9782.8799999999992</v>
      </c>
      <c r="V116" s="376">
        <f>V115/V7</f>
        <v>9312.2099999999991</v>
      </c>
      <c r="W116" s="376">
        <f>W115/W7</f>
        <v>9208.4699999999993</v>
      </c>
    </row>
    <row r="117" spans="1:23" ht="45" hidden="1" customHeight="1">
      <c r="C117" s="383" t="s">
        <v>951</v>
      </c>
      <c r="D117" s="384">
        <f>D116/$K116</f>
        <v>2.79</v>
      </c>
      <c r="E117" s="384">
        <f t="shared" ref="E117:W117" si="74">E116/$K116</f>
        <v>2</v>
      </c>
      <c r="F117" s="384">
        <f t="shared" si="74"/>
        <v>1.49</v>
      </c>
      <c r="G117" s="384">
        <f t="shared" si="74"/>
        <v>1.29</v>
      </c>
      <c r="H117" s="384">
        <f t="shared" si="74"/>
        <v>1.04</v>
      </c>
      <c r="I117" s="384">
        <f t="shared" si="74"/>
        <v>0.98</v>
      </c>
      <c r="J117" s="384">
        <f t="shared" si="74"/>
        <v>0.88</v>
      </c>
      <c r="K117" s="384">
        <f t="shared" si="74"/>
        <v>1</v>
      </c>
      <c r="L117" s="384">
        <f t="shared" si="74"/>
        <v>0.89</v>
      </c>
      <c r="M117" s="384">
        <f t="shared" si="74"/>
        <v>0.85</v>
      </c>
      <c r="N117" s="384">
        <f t="shared" si="74"/>
        <v>0.8</v>
      </c>
      <c r="O117" s="384">
        <f t="shared" si="74"/>
        <v>0.77</v>
      </c>
      <c r="P117" s="384">
        <f t="shared" si="74"/>
        <v>0.77</v>
      </c>
      <c r="Q117" s="384">
        <f t="shared" si="74"/>
        <v>0.74</v>
      </c>
      <c r="R117" s="384">
        <f t="shared" si="74"/>
        <v>0.71</v>
      </c>
      <c r="S117" s="384">
        <f t="shared" si="74"/>
        <v>0.67</v>
      </c>
      <c r="T117" s="384">
        <f t="shared" si="74"/>
        <v>0.65</v>
      </c>
      <c r="U117" s="384">
        <f t="shared" si="74"/>
        <v>0.64</v>
      </c>
      <c r="V117" s="384">
        <f t="shared" si="74"/>
        <v>0.61</v>
      </c>
      <c r="W117" s="384">
        <f t="shared" si="74"/>
        <v>0.6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17"/>
  <sheetViews>
    <sheetView view="pageBreakPreview" zoomScale="75" zoomScaleNormal="75" zoomScaleSheetLayoutView="75" workbookViewId="0">
      <pane xSplit="3" ySplit="7" topLeftCell="D47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A112" sqref="A112:XFD170"/>
    </sheetView>
  </sheetViews>
  <sheetFormatPr defaultRowHeight="15"/>
  <cols>
    <col min="1" max="1" width="6.85546875" style="335" hidden="1" customWidth="1"/>
    <col min="2" max="2" width="7.42578125" style="335" hidden="1" customWidth="1"/>
    <col min="3" max="3" width="37.85546875" style="335" customWidth="1"/>
    <col min="4" max="15" width="6.42578125" style="335" customWidth="1"/>
    <col min="16" max="23" width="7.5703125" style="335" customWidth="1"/>
    <col min="24" max="256" width="9.140625" style="335"/>
    <col min="257" max="258" width="0" style="335" hidden="1" customWidth="1"/>
    <col min="259" max="259" width="37.85546875" style="335" customWidth="1"/>
    <col min="260" max="271" width="12" style="335" bestFit="1" customWidth="1"/>
    <col min="272" max="272" width="13.7109375" style="335" customWidth="1"/>
    <col min="273" max="279" width="13.7109375" style="335" bestFit="1" customWidth="1"/>
    <col min="280" max="512" width="9.140625" style="335"/>
    <col min="513" max="514" width="0" style="335" hidden="1" customWidth="1"/>
    <col min="515" max="515" width="37.85546875" style="335" customWidth="1"/>
    <col min="516" max="527" width="12" style="335" bestFit="1" customWidth="1"/>
    <col min="528" max="528" width="13.7109375" style="335" customWidth="1"/>
    <col min="529" max="535" width="13.7109375" style="335" bestFit="1" customWidth="1"/>
    <col min="536" max="768" width="9.140625" style="335"/>
    <col min="769" max="770" width="0" style="335" hidden="1" customWidth="1"/>
    <col min="771" max="771" width="37.85546875" style="335" customWidth="1"/>
    <col min="772" max="783" width="12" style="335" bestFit="1" customWidth="1"/>
    <col min="784" max="784" width="13.7109375" style="335" customWidth="1"/>
    <col min="785" max="791" width="13.7109375" style="335" bestFit="1" customWidth="1"/>
    <col min="792" max="1024" width="9.140625" style="335"/>
    <col min="1025" max="1026" width="0" style="335" hidden="1" customWidth="1"/>
    <col min="1027" max="1027" width="37.85546875" style="335" customWidth="1"/>
    <col min="1028" max="1039" width="12" style="335" bestFit="1" customWidth="1"/>
    <col min="1040" max="1040" width="13.7109375" style="335" customWidth="1"/>
    <col min="1041" max="1047" width="13.7109375" style="335" bestFit="1" customWidth="1"/>
    <col min="1048" max="1280" width="9.140625" style="335"/>
    <col min="1281" max="1282" width="0" style="335" hidden="1" customWidth="1"/>
    <col min="1283" max="1283" width="37.85546875" style="335" customWidth="1"/>
    <col min="1284" max="1295" width="12" style="335" bestFit="1" customWidth="1"/>
    <col min="1296" max="1296" width="13.7109375" style="335" customWidth="1"/>
    <col min="1297" max="1303" width="13.7109375" style="335" bestFit="1" customWidth="1"/>
    <col min="1304" max="1536" width="9.140625" style="335"/>
    <col min="1537" max="1538" width="0" style="335" hidden="1" customWidth="1"/>
    <col min="1539" max="1539" width="37.85546875" style="335" customWidth="1"/>
    <col min="1540" max="1551" width="12" style="335" bestFit="1" customWidth="1"/>
    <col min="1552" max="1552" width="13.7109375" style="335" customWidth="1"/>
    <col min="1553" max="1559" width="13.7109375" style="335" bestFit="1" customWidth="1"/>
    <col min="1560" max="1792" width="9.140625" style="335"/>
    <col min="1793" max="1794" width="0" style="335" hidden="1" customWidth="1"/>
    <col min="1795" max="1795" width="37.85546875" style="335" customWidth="1"/>
    <col min="1796" max="1807" width="12" style="335" bestFit="1" customWidth="1"/>
    <col min="1808" max="1808" width="13.7109375" style="335" customWidth="1"/>
    <col min="1809" max="1815" width="13.7109375" style="335" bestFit="1" customWidth="1"/>
    <col min="1816" max="2048" width="9.140625" style="335"/>
    <col min="2049" max="2050" width="0" style="335" hidden="1" customWidth="1"/>
    <col min="2051" max="2051" width="37.85546875" style="335" customWidth="1"/>
    <col min="2052" max="2063" width="12" style="335" bestFit="1" customWidth="1"/>
    <col min="2064" max="2064" width="13.7109375" style="335" customWidth="1"/>
    <col min="2065" max="2071" width="13.7109375" style="335" bestFit="1" customWidth="1"/>
    <col min="2072" max="2304" width="9.140625" style="335"/>
    <col min="2305" max="2306" width="0" style="335" hidden="1" customWidth="1"/>
    <col min="2307" max="2307" width="37.85546875" style="335" customWidth="1"/>
    <col min="2308" max="2319" width="12" style="335" bestFit="1" customWidth="1"/>
    <col min="2320" max="2320" width="13.7109375" style="335" customWidth="1"/>
    <col min="2321" max="2327" width="13.7109375" style="335" bestFit="1" customWidth="1"/>
    <col min="2328" max="2560" width="9.140625" style="335"/>
    <col min="2561" max="2562" width="0" style="335" hidden="1" customWidth="1"/>
    <col min="2563" max="2563" width="37.85546875" style="335" customWidth="1"/>
    <col min="2564" max="2575" width="12" style="335" bestFit="1" customWidth="1"/>
    <col min="2576" max="2576" width="13.7109375" style="335" customWidth="1"/>
    <col min="2577" max="2583" width="13.7109375" style="335" bestFit="1" customWidth="1"/>
    <col min="2584" max="2816" width="9.140625" style="335"/>
    <col min="2817" max="2818" width="0" style="335" hidden="1" customWidth="1"/>
    <col min="2819" max="2819" width="37.85546875" style="335" customWidth="1"/>
    <col min="2820" max="2831" width="12" style="335" bestFit="1" customWidth="1"/>
    <col min="2832" max="2832" width="13.7109375" style="335" customWidth="1"/>
    <col min="2833" max="2839" width="13.7109375" style="335" bestFit="1" customWidth="1"/>
    <col min="2840" max="3072" width="9.140625" style="335"/>
    <col min="3073" max="3074" width="0" style="335" hidden="1" customWidth="1"/>
    <col min="3075" max="3075" width="37.85546875" style="335" customWidth="1"/>
    <col min="3076" max="3087" width="12" style="335" bestFit="1" customWidth="1"/>
    <col min="3088" max="3088" width="13.7109375" style="335" customWidth="1"/>
    <col min="3089" max="3095" width="13.7109375" style="335" bestFit="1" customWidth="1"/>
    <col min="3096" max="3328" width="9.140625" style="335"/>
    <col min="3329" max="3330" width="0" style="335" hidden="1" customWidth="1"/>
    <col min="3331" max="3331" width="37.85546875" style="335" customWidth="1"/>
    <col min="3332" max="3343" width="12" style="335" bestFit="1" customWidth="1"/>
    <col min="3344" max="3344" width="13.7109375" style="335" customWidth="1"/>
    <col min="3345" max="3351" width="13.7109375" style="335" bestFit="1" customWidth="1"/>
    <col min="3352" max="3584" width="9.140625" style="335"/>
    <col min="3585" max="3586" width="0" style="335" hidden="1" customWidth="1"/>
    <col min="3587" max="3587" width="37.85546875" style="335" customWidth="1"/>
    <col min="3588" max="3599" width="12" style="335" bestFit="1" customWidth="1"/>
    <col min="3600" max="3600" width="13.7109375" style="335" customWidth="1"/>
    <col min="3601" max="3607" width="13.7109375" style="335" bestFit="1" customWidth="1"/>
    <col min="3608" max="3840" width="9.140625" style="335"/>
    <col min="3841" max="3842" width="0" style="335" hidden="1" customWidth="1"/>
    <col min="3843" max="3843" width="37.85546875" style="335" customWidth="1"/>
    <col min="3844" max="3855" width="12" style="335" bestFit="1" customWidth="1"/>
    <col min="3856" max="3856" width="13.7109375" style="335" customWidth="1"/>
    <col min="3857" max="3863" width="13.7109375" style="335" bestFit="1" customWidth="1"/>
    <col min="3864" max="4096" width="9.140625" style="335"/>
    <col min="4097" max="4098" width="0" style="335" hidden="1" customWidth="1"/>
    <col min="4099" max="4099" width="37.85546875" style="335" customWidth="1"/>
    <col min="4100" max="4111" width="12" style="335" bestFit="1" customWidth="1"/>
    <col min="4112" max="4112" width="13.7109375" style="335" customWidth="1"/>
    <col min="4113" max="4119" width="13.7109375" style="335" bestFit="1" customWidth="1"/>
    <col min="4120" max="4352" width="9.140625" style="335"/>
    <col min="4353" max="4354" width="0" style="335" hidden="1" customWidth="1"/>
    <col min="4355" max="4355" width="37.85546875" style="335" customWidth="1"/>
    <col min="4356" max="4367" width="12" style="335" bestFit="1" customWidth="1"/>
    <col min="4368" max="4368" width="13.7109375" style="335" customWidth="1"/>
    <col min="4369" max="4375" width="13.7109375" style="335" bestFit="1" customWidth="1"/>
    <col min="4376" max="4608" width="9.140625" style="335"/>
    <col min="4609" max="4610" width="0" style="335" hidden="1" customWidth="1"/>
    <col min="4611" max="4611" width="37.85546875" style="335" customWidth="1"/>
    <col min="4612" max="4623" width="12" style="335" bestFit="1" customWidth="1"/>
    <col min="4624" max="4624" width="13.7109375" style="335" customWidth="1"/>
    <col min="4625" max="4631" width="13.7109375" style="335" bestFit="1" customWidth="1"/>
    <col min="4632" max="4864" width="9.140625" style="335"/>
    <col min="4865" max="4866" width="0" style="335" hidden="1" customWidth="1"/>
    <col min="4867" max="4867" width="37.85546875" style="335" customWidth="1"/>
    <col min="4868" max="4879" width="12" style="335" bestFit="1" customWidth="1"/>
    <col min="4880" max="4880" width="13.7109375" style="335" customWidth="1"/>
    <col min="4881" max="4887" width="13.7109375" style="335" bestFit="1" customWidth="1"/>
    <col min="4888" max="5120" width="9.140625" style="335"/>
    <col min="5121" max="5122" width="0" style="335" hidden="1" customWidth="1"/>
    <col min="5123" max="5123" width="37.85546875" style="335" customWidth="1"/>
    <col min="5124" max="5135" width="12" style="335" bestFit="1" customWidth="1"/>
    <col min="5136" max="5136" width="13.7109375" style="335" customWidth="1"/>
    <col min="5137" max="5143" width="13.7109375" style="335" bestFit="1" customWidth="1"/>
    <col min="5144" max="5376" width="9.140625" style="335"/>
    <col min="5377" max="5378" width="0" style="335" hidden="1" customWidth="1"/>
    <col min="5379" max="5379" width="37.85546875" style="335" customWidth="1"/>
    <col min="5380" max="5391" width="12" style="335" bestFit="1" customWidth="1"/>
    <col min="5392" max="5392" width="13.7109375" style="335" customWidth="1"/>
    <col min="5393" max="5399" width="13.7109375" style="335" bestFit="1" customWidth="1"/>
    <col min="5400" max="5632" width="9.140625" style="335"/>
    <col min="5633" max="5634" width="0" style="335" hidden="1" customWidth="1"/>
    <col min="5635" max="5635" width="37.85546875" style="335" customWidth="1"/>
    <col min="5636" max="5647" width="12" style="335" bestFit="1" customWidth="1"/>
    <col min="5648" max="5648" width="13.7109375" style="335" customWidth="1"/>
    <col min="5649" max="5655" width="13.7109375" style="335" bestFit="1" customWidth="1"/>
    <col min="5656" max="5888" width="9.140625" style="335"/>
    <col min="5889" max="5890" width="0" style="335" hidden="1" customWidth="1"/>
    <col min="5891" max="5891" width="37.85546875" style="335" customWidth="1"/>
    <col min="5892" max="5903" width="12" style="335" bestFit="1" customWidth="1"/>
    <col min="5904" max="5904" width="13.7109375" style="335" customWidth="1"/>
    <col min="5905" max="5911" width="13.7109375" style="335" bestFit="1" customWidth="1"/>
    <col min="5912" max="6144" width="9.140625" style="335"/>
    <col min="6145" max="6146" width="0" style="335" hidden="1" customWidth="1"/>
    <col min="6147" max="6147" width="37.85546875" style="335" customWidth="1"/>
    <col min="6148" max="6159" width="12" style="335" bestFit="1" customWidth="1"/>
    <col min="6160" max="6160" width="13.7109375" style="335" customWidth="1"/>
    <col min="6161" max="6167" width="13.7109375" style="335" bestFit="1" customWidth="1"/>
    <col min="6168" max="6400" width="9.140625" style="335"/>
    <col min="6401" max="6402" width="0" style="335" hidden="1" customWidth="1"/>
    <col min="6403" max="6403" width="37.85546875" style="335" customWidth="1"/>
    <col min="6404" max="6415" width="12" style="335" bestFit="1" customWidth="1"/>
    <col min="6416" max="6416" width="13.7109375" style="335" customWidth="1"/>
    <col min="6417" max="6423" width="13.7109375" style="335" bestFit="1" customWidth="1"/>
    <col min="6424" max="6656" width="9.140625" style="335"/>
    <col min="6657" max="6658" width="0" style="335" hidden="1" customWidth="1"/>
    <col min="6659" max="6659" width="37.85546875" style="335" customWidth="1"/>
    <col min="6660" max="6671" width="12" style="335" bestFit="1" customWidth="1"/>
    <col min="6672" max="6672" width="13.7109375" style="335" customWidth="1"/>
    <col min="6673" max="6679" width="13.7109375" style="335" bestFit="1" customWidth="1"/>
    <col min="6680" max="6912" width="9.140625" style="335"/>
    <col min="6913" max="6914" width="0" style="335" hidden="1" customWidth="1"/>
    <col min="6915" max="6915" width="37.85546875" style="335" customWidth="1"/>
    <col min="6916" max="6927" width="12" style="335" bestFit="1" customWidth="1"/>
    <col min="6928" max="6928" width="13.7109375" style="335" customWidth="1"/>
    <col min="6929" max="6935" width="13.7109375" style="335" bestFit="1" customWidth="1"/>
    <col min="6936" max="7168" width="9.140625" style="335"/>
    <col min="7169" max="7170" width="0" style="335" hidden="1" customWidth="1"/>
    <col min="7171" max="7171" width="37.85546875" style="335" customWidth="1"/>
    <col min="7172" max="7183" width="12" style="335" bestFit="1" customWidth="1"/>
    <col min="7184" max="7184" width="13.7109375" style="335" customWidth="1"/>
    <col min="7185" max="7191" width="13.7109375" style="335" bestFit="1" customWidth="1"/>
    <col min="7192" max="7424" width="9.140625" style="335"/>
    <col min="7425" max="7426" width="0" style="335" hidden="1" customWidth="1"/>
    <col min="7427" max="7427" width="37.85546875" style="335" customWidth="1"/>
    <col min="7428" max="7439" width="12" style="335" bestFit="1" customWidth="1"/>
    <col min="7440" max="7440" width="13.7109375" style="335" customWidth="1"/>
    <col min="7441" max="7447" width="13.7109375" style="335" bestFit="1" customWidth="1"/>
    <col min="7448" max="7680" width="9.140625" style="335"/>
    <col min="7681" max="7682" width="0" style="335" hidden="1" customWidth="1"/>
    <col min="7683" max="7683" width="37.85546875" style="335" customWidth="1"/>
    <col min="7684" max="7695" width="12" style="335" bestFit="1" customWidth="1"/>
    <col min="7696" max="7696" width="13.7109375" style="335" customWidth="1"/>
    <col min="7697" max="7703" width="13.7109375" style="335" bestFit="1" customWidth="1"/>
    <col min="7704" max="7936" width="9.140625" style="335"/>
    <col min="7937" max="7938" width="0" style="335" hidden="1" customWidth="1"/>
    <col min="7939" max="7939" width="37.85546875" style="335" customWidth="1"/>
    <col min="7940" max="7951" width="12" style="335" bestFit="1" customWidth="1"/>
    <col min="7952" max="7952" width="13.7109375" style="335" customWidth="1"/>
    <col min="7953" max="7959" width="13.7109375" style="335" bestFit="1" customWidth="1"/>
    <col min="7960" max="8192" width="9.140625" style="335"/>
    <col min="8193" max="8194" width="0" style="335" hidden="1" customWidth="1"/>
    <col min="8195" max="8195" width="37.85546875" style="335" customWidth="1"/>
    <col min="8196" max="8207" width="12" style="335" bestFit="1" customWidth="1"/>
    <col min="8208" max="8208" width="13.7109375" style="335" customWidth="1"/>
    <col min="8209" max="8215" width="13.7109375" style="335" bestFit="1" customWidth="1"/>
    <col min="8216" max="8448" width="9.140625" style="335"/>
    <col min="8449" max="8450" width="0" style="335" hidden="1" customWidth="1"/>
    <col min="8451" max="8451" width="37.85546875" style="335" customWidth="1"/>
    <col min="8452" max="8463" width="12" style="335" bestFit="1" customWidth="1"/>
    <col min="8464" max="8464" width="13.7109375" style="335" customWidth="1"/>
    <col min="8465" max="8471" width="13.7109375" style="335" bestFit="1" customWidth="1"/>
    <col min="8472" max="8704" width="9.140625" style="335"/>
    <col min="8705" max="8706" width="0" style="335" hidden="1" customWidth="1"/>
    <col min="8707" max="8707" width="37.85546875" style="335" customWidth="1"/>
    <col min="8708" max="8719" width="12" style="335" bestFit="1" customWidth="1"/>
    <col min="8720" max="8720" width="13.7109375" style="335" customWidth="1"/>
    <col min="8721" max="8727" width="13.7109375" style="335" bestFit="1" customWidth="1"/>
    <col min="8728" max="8960" width="9.140625" style="335"/>
    <col min="8961" max="8962" width="0" style="335" hidden="1" customWidth="1"/>
    <col min="8963" max="8963" width="37.85546875" style="335" customWidth="1"/>
    <col min="8964" max="8975" width="12" style="335" bestFit="1" customWidth="1"/>
    <col min="8976" max="8976" width="13.7109375" style="335" customWidth="1"/>
    <col min="8977" max="8983" width="13.7109375" style="335" bestFit="1" customWidth="1"/>
    <col min="8984" max="9216" width="9.140625" style="335"/>
    <col min="9217" max="9218" width="0" style="335" hidden="1" customWidth="1"/>
    <col min="9219" max="9219" width="37.85546875" style="335" customWidth="1"/>
    <col min="9220" max="9231" width="12" style="335" bestFit="1" customWidth="1"/>
    <col min="9232" max="9232" width="13.7109375" style="335" customWidth="1"/>
    <col min="9233" max="9239" width="13.7109375" style="335" bestFit="1" customWidth="1"/>
    <col min="9240" max="9472" width="9.140625" style="335"/>
    <col min="9473" max="9474" width="0" style="335" hidden="1" customWidth="1"/>
    <col min="9475" max="9475" width="37.85546875" style="335" customWidth="1"/>
    <col min="9476" max="9487" width="12" style="335" bestFit="1" customWidth="1"/>
    <col min="9488" max="9488" width="13.7109375" style="335" customWidth="1"/>
    <col min="9489" max="9495" width="13.7109375" style="335" bestFit="1" customWidth="1"/>
    <col min="9496" max="9728" width="9.140625" style="335"/>
    <col min="9729" max="9730" width="0" style="335" hidden="1" customWidth="1"/>
    <col min="9731" max="9731" width="37.85546875" style="335" customWidth="1"/>
    <col min="9732" max="9743" width="12" style="335" bestFit="1" customWidth="1"/>
    <col min="9744" max="9744" width="13.7109375" style="335" customWidth="1"/>
    <col min="9745" max="9751" width="13.7109375" style="335" bestFit="1" customWidth="1"/>
    <col min="9752" max="9984" width="9.140625" style="335"/>
    <col min="9985" max="9986" width="0" style="335" hidden="1" customWidth="1"/>
    <col min="9987" max="9987" width="37.85546875" style="335" customWidth="1"/>
    <col min="9988" max="9999" width="12" style="335" bestFit="1" customWidth="1"/>
    <col min="10000" max="10000" width="13.7109375" style="335" customWidth="1"/>
    <col min="10001" max="10007" width="13.7109375" style="335" bestFit="1" customWidth="1"/>
    <col min="10008" max="10240" width="9.140625" style="335"/>
    <col min="10241" max="10242" width="0" style="335" hidden="1" customWidth="1"/>
    <col min="10243" max="10243" width="37.85546875" style="335" customWidth="1"/>
    <col min="10244" max="10255" width="12" style="335" bestFit="1" customWidth="1"/>
    <col min="10256" max="10256" width="13.7109375" style="335" customWidth="1"/>
    <col min="10257" max="10263" width="13.7109375" style="335" bestFit="1" customWidth="1"/>
    <col min="10264" max="10496" width="9.140625" style="335"/>
    <col min="10497" max="10498" width="0" style="335" hidden="1" customWidth="1"/>
    <col min="10499" max="10499" width="37.85546875" style="335" customWidth="1"/>
    <col min="10500" max="10511" width="12" style="335" bestFit="1" customWidth="1"/>
    <col min="10512" max="10512" width="13.7109375" style="335" customWidth="1"/>
    <col min="10513" max="10519" width="13.7109375" style="335" bestFit="1" customWidth="1"/>
    <col min="10520" max="10752" width="9.140625" style="335"/>
    <col min="10753" max="10754" width="0" style="335" hidden="1" customWidth="1"/>
    <col min="10755" max="10755" width="37.85546875" style="335" customWidth="1"/>
    <col min="10756" max="10767" width="12" style="335" bestFit="1" customWidth="1"/>
    <col min="10768" max="10768" width="13.7109375" style="335" customWidth="1"/>
    <col min="10769" max="10775" width="13.7109375" style="335" bestFit="1" customWidth="1"/>
    <col min="10776" max="11008" width="9.140625" style="335"/>
    <col min="11009" max="11010" width="0" style="335" hidden="1" customWidth="1"/>
    <col min="11011" max="11011" width="37.85546875" style="335" customWidth="1"/>
    <col min="11012" max="11023" width="12" style="335" bestFit="1" customWidth="1"/>
    <col min="11024" max="11024" width="13.7109375" style="335" customWidth="1"/>
    <col min="11025" max="11031" width="13.7109375" style="335" bestFit="1" customWidth="1"/>
    <col min="11032" max="11264" width="9.140625" style="335"/>
    <col min="11265" max="11266" width="0" style="335" hidden="1" customWidth="1"/>
    <col min="11267" max="11267" width="37.85546875" style="335" customWidth="1"/>
    <col min="11268" max="11279" width="12" style="335" bestFit="1" customWidth="1"/>
    <col min="11280" max="11280" width="13.7109375" style="335" customWidth="1"/>
    <col min="11281" max="11287" width="13.7109375" style="335" bestFit="1" customWidth="1"/>
    <col min="11288" max="11520" width="9.140625" style="335"/>
    <col min="11521" max="11522" width="0" style="335" hidden="1" customWidth="1"/>
    <col min="11523" max="11523" width="37.85546875" style="335" customWidth="1"/>
    <col min="11524" max="11535" width="12" style="335" bestFit="1" customWidth="1"/>
    <col min="11536" max="11536" width="13.7109375" style="335" customWidth="1"/>
    <col min="11537" max="11543" width="13.7109375" style="335" bestFit="1" customWidth="1"/>
    <col min="11544" max="11776" width="9.140625" style="335"/>
    <col min="11777" max="11778" width="0" style="335" hidden="1" customWidth="1"/>
    <col min="11779" max="11779" width="37.85546875" style="335" customWidth="1"/>
    <col min="11780" max="11791" width="12" style="335" bestFit="1" customWidth="1"/>
    <col min="11792" max="11792" width="13.7109375" style="335" customWidth="1"/>
    <col min="11793" max="11799" width="13.7109375" style="335" bestFit="1" customWidth="1"/>
    <col min="11800" max="12032" width="9.140625" style="335"/>
    <col min="12033" max="12034" width="0" style="335" hidden="1" customWidth="1"/>
    <col min="12035" max="12035" width="37.85546875" style="335" customWidth="1"/>
    <col min="12036" max="12047" width="12" style="335" bestFit="1" customWidth="1"/>
    <col min="12048" max="12048" width="13.7109375" style="335" customWidth="1"/>
    <col min="12049" max="12055" width="13.7109375" style="335" bestFit="1" customWidth="1"/>
    <col min="12056" max="12288" width="9.140625" style="335"/>
    <col min="12289" max="12290" width="0" style="335" hidden="1" customWidth="1"/>
    <col min="12291" max="12291" width="37.85546875" style="335" customWidth="1"/>
    <col min="12292" max="12303" width="12" style="335" bestFit="1" customWidth="1"/>
    <col min="12304" max="12304" width="13.7109375" style="335" customWidth="1"/>
    <col min="12305" max="12311" width="13.7109375" style="335" bestFit="1" customWidth="1"/>
    <col min="12312" max="12544" width="9.140625" style="335"/>
    <col min="12545" max="12546" width="0" style="335" hidden="1" customWidth="1"/>
    <col min="12547" max="12547" width="37.85546875" style="335" customWidth="1"/>
    <col min="12548" max="12559" width="12" style="335" bestFit="1" customWidth="1"/>
    <col min="12560" max="12560" width="13.7109375" style="335" customWidth="1"/>
    <col min="12561" max="12567" width="13.7109375" style="335" bestFit="1" customWidth="1"/>
    <col min="12568" max="12800" width="9.140625" style="335"/>
    <col min="12801" max="12802" width="0" style="335" hidden="1" customWidth="1"/>
    <col min="12803" max="12803" width="37.85546875" style="335" customWidth="1"/>
    <col min="12804" max="12815" width="12" style="335" bestFit="1" customWidth="1"/>
    <col min="12816" max="12816" width="13.7109375" style="335" customWidth="1"/>
    <col min="12817" max="12823" width="13.7109375" style="335" bestFit="1" customWidth="1"/>
    <col min="12824" max="13056" width="9.140625" style="335"/>
    <col min="13057" max="13058" width="0" style="335" hidden="1" customWidth="1"/>
    <col min="13059" max="13059" width="37.85546875" style="335" customWidth="1"/>
    <col min="13060" max="13071" width="12" style="335" bestFit="1" customWidth="1"/>
    <col min="13072" max="13072" width="13.7109375" style="335" customWidth="1"/>
    <col min="13073" max="13079" width="13.7109375" style="335" bestFit="1" customWidth="1"/>
    <col min="13080" max="13312" width="9.140625" style="335"/>
    <col min="13313" max="13314" width="0" style="335" hidden="1" customWidth="1"/>
    <col min="13315" max="13315" width="37.85546875" style="335" customWidth="1"/>
    <col min="13316" max="13327" width="12" style="335" bestFit="1" customWidth="1"/>
    <col min="13328" max="13328" width="13.7109375" style="335" customWidth="1"/>
    <col min="13329" max="13335" width="13.7109375" style="335" bestFit="1" customWidth="1"/>
    <col min="13336" max="13568" width="9.140625" style="335"/>
    <col min="13569" max="13570" width="0" style="335" hidden="1" customWidth="1"/>
    <col min="13571" max="13571" width="37.85546875" style="335" customWidth="1"/>
    <col min="13572" max="13583" width="12" style="335" bestFit="1" customWidth="1"/>
    <col min="13584" max="13584" width="13.7109375" style="335" customWidth="1"/>
    <col min="13585" max="13591" width="13.7109375" style="335" bestFit="1" customWidth="1"/>
    <col min="13592" max="13824" width="9.140625" style="335"/>
    <col min="13825" max="13826" width="0" style="335" hidden="1" customWidth="1"/>
    <col min="13827" max="13827" width="37.85546875" style="335" customWidth="1"/>
    <col min="13828" max="13839" width="12" style="335" bestFit="1" customWidth="1"/>
    <col min="13840" max="13840" width="13.7109375" style="335" customWidth="1"/>
    <col min="13841" max="13847" width="13.7109375" style="335" bestFit="1" customWidth="1"/>
    <col min="13848" max="14080" width="9.140625" style="335"/>
    <col min="14081" max="14082" width="0" style="335" hidden="1" customWidth="1"/>
    <col min="14083" max="14083" width="37.85546875" style="335" customWidth="1"/>
    <col min="14084" max="14095" width="12" style="335" bestFit="1" customWidth="1"/>
    <col min="14096" max="14096" width="13.7109375" style="335" customWidth="1"/>
    <col min="14097" max="14103" width="13.7109375" style="335" bestFit="1" customWidth="1"/>
    <col min="14104" max="14336" width="9.140625" style="335"/>
    <col min="14337" max="14338" width="0" style="335" hidden="1" customWidth="1"/>
    <col min="14339" max="14339" width="37.85546875" style="335" customWidth="1"/>
    <col min="14340" max="14351" width="12" style="335" bestFit="1" customWidth="1"/>
    <col min="14352" max="14352" width="13.7109375" style="335" customWidth="1"/>
    <col min="14353" max="14359" width="13.7109375" style="335" bestFit="1" customWidth="1"/>
    <col min="14360" max="14592" width="9.140625" style="335"/>
    <col min="14593" max="14594" width="0" style="335" hidden="1" customWidth="1"/>
    <col min="14595" max="14595" width="37.85546875" style="335" customWidth="1"/>
    <col min="14596" max="14607" width="12" style="335" bestFit="1" customWidth="1"/>
    <col min="14608" max="14608" width="13.7109375" style="335" customWidth="1"/>
    <col min="14609" max="14615" width="13.7109375" style="335" bestFit="1" customWidth="1"/>
    <col min="14616" max="14848" width="9.140625" style="335"/>
    <col min="14849" max="14850" width="0" style="335" hidden="1" customWidth="1"/>
    <col min="14851" max="14851" width="37.85546875" style="335" customWidth="1"/>
    <col min="14852" max="14863" width="12" style="335" bestFit="1" customWidth="1"/>
    <col min="14864" max="14864" width="13.7109375" style="335" customWidth="1"/>
    <col min="14865" max="14871" width="13.7109375" style="335" bestFit="1" customWidth="1"/>
    <col min="14872" max="15104" width="9.140625" style="335"/>
    <col min="15105" max="15106" width="0" style="335" hidden="1" customWidth="1"/>
    <col min="15107" max="15107" width="37.85546875" style="335" customWidth="1"/>
    <col min="15108" max="15119" width="12" style="335" bestFit="1" customWidth="1"/>
    <col min="15120" max="15120" width="13.7109375" style="335" customWidth="1"/>
    <col min="15121" max="15127" width="13.7109375" style="335" bestFit="1" customWidth="1"/>
    <col min="15128" max="15360" width="9.140625" style="335"/>
    <col min="15361" max="15362" width="0" style="335" hidden="1" customWidth="1"/>
    <col min="15363" max="15363" width="37.85546875" style="335" customWidth="1"/>
    <col min="15364" max="15375" width="12" style="335" bestFit="1" customWidth="1"/>
    <col min="15376" max="15376" width="13.7109375" style="335" customWidth="1"/>
    <col min="15377" max="15383" width="13.7109375" style="335" bestFit="1" customWidth="1"/>
    <col min="15384" max="15616" width="9.140625" style="335"/>
    <col min="15617" max="15618" width="0" style="335" hidden="1" customWidth="1"/>
    <col min="15619" max="15619" width="37.85546875" style="335" customWidth="1"/>
    <col min="15620" max="15631" width="12" style="335" bestFit="1" customWidth="1"/>
    <col min="15632" max="15632" width="13.7109375" style="335" customWidth="1"/>
    <col min="15633" max="15639" width="13.7109375" style="335" bestFit="1" customWidth="1"/>
    <col min="15640" max="15872" width="9.140625" style="335"/>
    <col min="15873" max="15874" width="0" style="335" hidden="1" customWidth="1"/>
    <col min="15875" max="15875" width="37.85546875" style="335" customWidth="1"/>
    <col min="15876" max="15887" width="12" style="335" bestFit="1" customWidth="1"/>
    <col min="15888" max="15888" width="13.7109375" style="335" customWidth="1"/>
    <col min="15889" max="15895" width="13.7109375" style="335" bestFit="1" customWidth="1"/>
    <col min="15896" max="16128" width="9.140625" style="335"/>
    <col min="16129" max="16130" width="0" style="335" hidden="1" customWidth="1"/>
    <col min="16131" max="16131" width="37.85546875" style="335" customWidth="1"/>
    <col min="16132" max="16143" width="12" style="335" bestFit="1" customWidth="1"/>
    <col min="16144" max="16144" width="13.7109375" style="335" customWidth="1"/>
    <col min="16145" max="16151" width="13.7109375" style="335" bestFit="1" customWidth="1"/>
    <col min="16152" max="16384" width="9.140625" style="335"/>
  </cols>
  <sheetData>
    <row r="1" spans="1:29">
      <c r="C1" s="336" t="s">
        <v>877</v>
      </c>
    </row>
    <row r="2" spans="1:29" hidden="1">
      <c r="D2" s="337"/>
      <c r="E2" s="337"/>
      <c r="F2" s="337"/>
      <c r="G2" s="337"/>
      <c r="H2" s="337"/>
      <c r="I2" s="337"/>
      <c r="J2" s="337"/>
      <c r="K2" s="337"/>
      <c r="L2" s="337"/>
      <c r="M2" s="337"/>
      <c r="N2" s="337"/>
      <c r="O2" s="337"/>
      <c r="P2" s="337"/>
      <c r="Q2" s="337"/>
      <c r="R2" s="337"/>
      <c r="S2" s="337"/>
      <c r="T2" s="337"/>
      <c r="U2" s="337"/>
      <c r="V2" s="337"/>
      <c r="W2" s="337"/>
    </row>
    <row r="3" spans="1:29">
      <c r="A3" s="983" t="s">
        <v>2</v>
      </c>
      <c r="B3" s="983" t="s">
        <v>878</v>
      </c>
      <c r="C3" s="983" t="s">
        <v>879</v>
      </c>
      <c r="D3" s="986" t="s">
        <v>880</v>
      </c>
      <c r="E3" s="986"/>
      <c r="F3" s="986"/>
      <c r="G3" s="986"/>
      <c r="H3" s="986"/>
      <c r="I3" s="986"/>
      <c r="J3" s="986"/>
      <c r="K3" s="986"/>
      <c r="L3" s="986"/>
      <c r="M3" s="986"/>
      <c r="N3" s="986"/>
      <c r="O3" s="986"/>
      <c r="P3" s="986"/>
      <c r="Q3" s="986"/>
      <c r="R3" s="986"/>
      <c r="S3" s="986"/>
      <c r="T3" s="986"/>
      <c r="U3" s="986"/>
      <c r="V3" s="986"/>
      <c r="W3" s="986"/>
    </row>
    <row r="4" spans="1:29">
      <c r="A4" s="984"/>
      <c r="B4" s="984"/>
      <c r="C4" s="984"/>
      <c r="D4" s="987" t="s">
        <v>881</v>
      </c>
      <c r="E4" s="987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987"/>
      <c r="W4" s="987"/>
    </row>
    <row r="5" spans="1:29">
      <c r="A5" s="984"/>
      <c r="B5" s="984"/>
      <c r="C5" s="985"/>
      <c r="D5" s="986" t="s">
        <v>952</v>
      </c>
      <c r="E5" s="986"/>
      <c r="F5" s="986"/>
      <c r="G5" s="986"/>
      <c r="H5" s="986"/>
      <c r="I5" s="986"/>
      <c r="J5" s="986"/>
      <c r="K5" s="986"/>
      <c r="L5" s="986"/>
      <c r="M5" s="986"/>
      <c r="N5" s="986"/>
      <c r="O5" s="986"/>
      <c r="P5" s="986"/>
      <c r="Q5" s="986"/>
      <c r="R5" s="986"/>
      <c r="S5" s="986"/>
      <c r="T5" s="986"/>
      <c r="U5" s="986"/>
      <c r="V5" s="986"/>
      <c r="W5" s="986"/>
    </row>
    <row r="6" spans="1:29">
      <c r="A6" s="985"/>
      <c r="B6" s="985"/>
      <c r="C6" s="338" t="s">
        <v>883</v>
      </c>
      <c r="D6" s="400">
        <v>1</v>
      </c>
      <c r="E6" s="339">
        <v>2</v>
      </c>
      <c r="F6" s="339">
        <v>3</v>
      </c>
      <c r="G6" s="339">
        <v>4</v>
      </c>
      <c r="H6" s="339">
        <v>5</v>
      </c>
      <c r="I6" s="339">
        <v>6</v>
      </c>
      <c r="J6" s="339">
        <v>7</v>
      </c>
      <c r="K6" s="340">
        <v>8</v>
      </c>
      <c r="L6" s="339">
        <v>9</v>
      </c>
      <c r="M6" s="339">
        <v>10</v>
      </c>
      <c r="N6" s="339">
        <v>11</v>
      </c>
      <c r="O6" s="339">
        <v>12</v>
      </c>
      <c r="P6" s="339">
        <v>13</v>
      </c>
      <c r="Q6" s="339">
        <v>14</v>
      </c>
      <c r="R6" s="339">
        <v>15</v>
      </c>
      <c r="S6" s="339">
        <v>16</v>
      </c>
      <c r="T6" s="339">
        <v>17</v>
      </c>
      <c r="U6" s="339">
        <v>18</v>
      </c>
      <c r="V6" s="339">
        <v>19</v>
      </c>
      <c r="W6" s="339">
        <v>20</v>
      </c>
    </row>
    <row r="7" spans="1:29" s="344" customFormat="1">
      <c r="A7" s="341"/>
      <c r="B7" s="341"/>
      <c r="C7" s="342" t="s">
        <v>884</v>
      </c>
      <c r="D7" s="343">
        <f>D6*20</f>
        <v>20</v>
      </c>
      <c r="E7" s="343">
        <f>E6*20</f>
        <v>40</v>
      </c>
      <c r="F7" s="343">
        <f>F6*20</f>
        <v>60</v>
      </c>
      <c r="G7" s="343">
        <f t="shared" ref="G7:W7" si="0">G6*20</f>
        <v>80</v>
      </c>
      <c r="H7" s="343">
        <f t="shared" si="0"/>
        <v>100</v>
      </c>
      <c r="I7" s="343">
        <f t="shared" si="0"/>
        <v>120</v>
      </c>
      <c r="J7" s="343">
        <f t="shared" si="0"/>
        <v>140</v>
      </c>
      <c r="K7" s="343">
        <f t="shared" si="0"/>
        <v>160</v>
      </c>
      <c r="L7" s="343">
        <f t="shared" si="0"/>
        <v>180</v>
      </c>
      <c r="M7" s="343">
        <f t="shared" si="0"/>
        <v>200</v>
      </c>
      <c r="N7" s="343">
        <f t="shared" si="0"/>
        <v>220</v>
      </c>
      <c r="O7" s="343">
        <f t="shared" si="0"/>
        <v>240</v>
      </c>
      <c r="P7" s="343">
        <f t="shared" si="0"/>
        <v>260</v>
      </c>
      <c r="Q7" s="343">
        <f t="shared" si="0"/>
        <v>280</v>
      </c>
      <c r="R7" s="343">
        <f t="shared" si="0"/>
        <v>300</v>
      </c>
      <c r="S7" s="343">
        <f t="shared" si="0"/>
        <v>320</v>
      </c>
      <c r="T7" s="343">
        <f t="shared" si="0"/>
        <v>340</v>
      </c>
      <c r="U7" s="343">
        <f t="shared" si="0"/>
        <v>360</v>
      </c>
      <c r="V7" s="343">
        <f t="shared" si="0"/>
        <v>380</v>
      </c>
      <c r="W7" s="343">
        <f t="shared" si="0"/>
        <v>400</v>
      </c>
      <c r="X7" s="335">
        <f>K7/K6</f>
        <v>20</v>
      </c>
      <c r="Y7" s="335"/>
      <c r="Z7" s="335"/>
      <c r="AA7" s="335"/>
      <c r="AB7" s="335"/>
      <c r="AC7" s="335"/>
    </row>
    <row r="8" spans="1:29" s="344" customFormat="1">
      <c r="A8" s="341"/>
      <c r="B8" s="341"/>
      <c r="C8" s="345" t="s">
        <v>885</v>
      </c>
      <c r="D8" s="343">
        <f>14*D6</f>
        <v>14</v>
      </c>
      <c r="E8" s="343">
        <f t="shared" ref="E8:W8" si="1">14*E6</f>
        <v>28</v>
      </c>
      <c r="F8" s="343">
        <f t="shared" si="1"/>
        <v>42</v>
      </c>
      <c r="G8" s="343">
        <f t="shared" si="1"/>
        <v>56</v>
      </c>
      <c r="H8" s="343">
        <f t="shared" si="1"/>
        <v>70</v>
      </c>
      <c r="I8" s="343">
        <f t="shared" si="1"/>
        <v>84</v>
      </c>
      <c r="J8" s="343">
        <f t="shared" si="1"/>
        <v>98</v>
      </c>
      <c r="K8" s="343">
        <f t="shared" si="1"/>
        <v>112</v>
      </c>
      <c r="L8" s="343">
        <f t="shared" si="1"/>
        <v>126</v>
      </c>
      <c r="M8" s="343">
        <f t="shared" si="1"/>
        <v>140</v>
      </c>
      <c r="N8" s="343">
        <f t="shared" si="1"/>
        <v>154</v>
      </c>
      <c r="O8" s="343">
        <f t="shared" si="1"/>
        <v>168</v>
      </c>
      <c r="P8" s="343">
        <f t="shared" si="1"/>
        <v>182</v>
      </c>
      <c r="Q8" s="343">
        <f t="shared" si="1"/>
        <v>196</v>
      </c>
      <c r="R8" s="343">
        <f t="shared" si="1"/>
        <v>210</v>
      </c>
      <c r="S8" s="343">
        <f t="shared" si="1"/>
        <v>224</v>
      </c>
      <c r="T8" s="343">
        <f t="shared" si="1"/>
        <v>238</v>
      </c>
      <c r="U8" s="343">
        <f t="shared" si="1"/>
        <v>252</v>
      </c>
      <c r="V8" s="343">
        <f t="shared" si="1"/>
        <v>266</v>
      </c>
      <c r="W8" s="343">
        <f t="shared" si="1"/>
        <v>280</v>
      </c>
      <c r="X8" s="335">
        <f>K8/K6</f>
        <v>14</v>
      </c>
      <c r="Y8" s="335"/>
      <c r="Z8" s="335"/>
      <c r="AA8" s="335"/>
      <c r="AB8" s="335"/>
      <c r="AC8" s="335"/>
    </row>
    <row r="9" spans="1:29" s="344" customFormat="1">
      <c r="A9" s="341"/>
      <c r="B9" s="341"/>
      <c r="C9" s="345" t="s">
        <v>886</v>
      </c>
      <c r="D9" s="343">
        <f>9*D6</f>
        <v>9</v>
      </c>
      <c r="E9" s="343">
        <f t="shared" ref="E9:W9" si="2">9*E6</f>
        <v>18</v>
      </c>
      <c r="F9" s="343">
        <f t="shared" si="2"/>
        <v>27</v>
      </c>
      <c r="G9" s="343">
        <f t="shared" si="2"/>
        <v>36</v>
      </c>
      <c r="H9" s="343">
        <f t="shared" si="2"/>
        <v>45</v>
      </c>
      <c r="I9" s="343">
        <f t="shared" si="2"/>
        <v>54</v>
      </c>
      <c r="J9" s="343">
        <f t="shared" si="2"/>
        <v>63</v>
      </c>
      <c r="K9" s="343">
        <f t="shared" si="2"/>
        <v>72</v>
      </c>
      <c r="L9" s="343">
        <f t="shared" si="2"/>
        <v>81</v>
      </c>
      <c r="M9" s="343">
        <f t="shared" si="2"/>
        <v>90</v>
      </c>
      <c r="N9" s="343">
        <f t="shared" si="2"/>
        <v>99</v>
      </c>
      <c r="O9" s="343">
        <f t="shared" si="2"/>
        <v>108</v>
      </c>
      <c r="P9" s="343">
        <f t="shared" si="2"/>
        <v>117</v>
      </c>
      <c r="Q9" s="343">
        <f t="shared" si="2"/>
        <v>126</v>
      </c>
      <c r="R9" s="343">
        <f t="shared" si="2"/>
        <v>135</v>
      </c>
      <c r="S9" s="343">
        <f t="shared" si="2"/>
        <v>144</v>
      </c>
      <c r="T9" s="343">
        <f t="shared" si="2"/>
        <v>153</v>
      </c>
      <c r="U9" s="343">
        <f t="shared" si="2"/>
        <v>162</v>
      </c>
      <c r="V9" s="343">
        <f t="shared" si="2"/>
        <v>171</v>
      </c>
      <c r="W9" s="343">
        <f t="shared" si="2"/>
        <v>180</v>
      </c>
      <c r="X9" s="335">
        <f>K9/K6</f>
        <v>9</v>
      </c>
      <c r="Y9" s="335"/>
      <c r="Z9" s="335"/>
      <c r="AA9" s="335"/>
      <c r="AB9" s="335"/>
      <c r="AC9" s="335"/>
    </row>
    <row r="10" spans="1:29" s="344" customFormat="1">
      <c r="A10" s="341"/>
      <c r="B10" s="341"/>
      <c r="C10" s="345" t="s">
        <v>887</v>
      </c>
      <c r="D10" s="343">
        <f>13*D6</f>
        <v>13</v>
      </c>
      <c r="E10" s="343">
        <f t="shared" ref="E10:W10" si="3">13*E6</f>
        <v>26</v>
      </c>
      <c r="F10" s="343">
        <f t="shared" si="3"/>
        <v>39</v>
      </c>
      <c r="G10" s="343">
        <f t="shared" si="3"/>
        <v>52</v>
      </c>
      <c r="H10" s="343">
        <f t="shared" si="3"/>
        <v>65</v>
      </c>
      <c r="I10" s="343">
        <f t="shared" si="3"/>
        <v>78</v>
      </c>
      <c r="J10" s="343">
        <f t="shared" si="3"/>
        <v>91</v>
      </c>
      <c r="K10" s="343">
        <f t="shared" si="3"/>
        <v>104</v>
      </c>
      <c r="L10" s="343">
        <f t="shared" si="3"/>
        <v>117</v>
      </c>
      <c r="M10" s="343">
        <f t="shared" si="3"/>
        <v>130</v>
      </c>
      <c r="N10" s="343">
        <f t="shared" si="3"/>
        <v>143</v>
      </c>
      <c r="O10" s="343">
        <f t="shared" si="3"/>
        <v>156</v>
      </c>
      <c r="P10" s="343">
        <f t="shared" si="3"/>
        <v>169</v>
      </c>
      <c r="Q10" s="343">
        <f t="shared" si="3"/>
        <v>182</v>
      </c>
      <c r="R10" s="343">
        <f t="shared" si="3"/>
        <v>195</v>
      </c>
      <c r="S10" s="343">
        <f t="shared" si="3"/>
        <v>208</v>
      </c>
      <c r="T10" s="343">
        <f t="shared" si="3"/>
        <v>221</v>
      </c>
      <c r="U10" s="343">
        <f t="shared" si="3"/>
        <v>234</v>
      </c>
      <c r="V10" s="343">
        <f t="shared" si="3"/>
        <v>247</v>
      </c>
      <c r="W10" s="343">
        <f t="shared" si="3"/>
        <v>260</v>
      </c>
      <c r="X10" s="335">
        <f>K10/K6</f>
        <v>13</v>
      </c>
      <c r="Y10" s="335"/>
      <c r="Z10" s="335"/>
      <c r="AA10" s="335"/>
      <c r="AB10" s="335"/>
      <c r="AC10" s="335"/>
    </row>
    <row r="11" spans="1:29" s="344" customFormat="1">
      <c r="A11" s="341"/>
      <c r="B11" s="341"/>
      <c r="C11" s="341"/>
      <c r="D11" s="343"/>
      <c r="E11" s="343"/>
      <c r="F11" s="343"/>
      <c r="G11" s="343"/>
      <c r="H11" s="343"/>
      <c r="I11" s="343"/>
      <c r="J11" s="343"/>
      <c r="K11" s="343"/>
      <c r="L11" s="343"/>
      <c r="M11" s="343"/>
      <c r="N11" s="343"/>
      <c r="O11" s="343"/>
      <c r="P11" s="343"/>
      <c r="Q11" s="343"/>
      <c r="R11" s="343"/>
      <c r="S11" s="343"/>
      <c r="T11" s="343"/>
      <c r="U11" s="343"/>
      <c r="V11" s="343"/>
      <c r="W11" s="343"/>
      <c r="X11" s="335"/>
      <c r="Y11" s="335"/>
      <c r="Z11" s="335"/>
      <c r="AA11" s="335"/>
      <c r="AB11" s="335"/>
      <c r="AC11" s="335"/>
    </row>
    <row r="12" spans="1:29">
      <c r="A12" s="346">
        <v>1</v>
      </c>
      <c r="B12" s="347" t="s">
        <v>888</v>
      </c>
      <c r="C12" s="348" t="s">
        <v>889</v>
      </c>
      <c r="D12" s="401">
        <v>1</v>
      </c>
      <c r="E12" s="349">
        <v>1</v>
      </c>
      <c r="F12" s="349">
        <v>1</v>
      </c>
      <c r="G12" s="349">
        <v>1</v>
      </c>
      <c r="H12" s="349">
        <v>1</v>
      </c>
      <c r="I12" s="349">
        <v>1</v>
      </c>
      <c r="J12" s="349">
        <v>1</v>
      </c>
      <c r="K12" s="350">
        <v>1</v>
      </c>
      <c r="L12" s="349">
        <v>1</v>
      </c>
      <c r="M12" s="349">
        <v>1</v>
      </c>
      <c r="N12" s="349">
        <v>1</v>
      </c>
      <c r="O12" s="349">
        <v>1</v>
      </c>
      <c r="P12" s="349">
        <v>1</v>
      </c>
      <c r="Q12" s="349">
        <v>1</v>
      </c>
      <c r="R12" s="349">
        <v>1</v>
      </c>
      <c r="S12" s="349">
        <v>1</v>
      </c>
      <c r="T12" s="349">
        <v>1</v>
      </c>
      <c r="U12" s="349">
        <v>1</v>
      </c>
      <c r="V12" s="349">
        <v>1</v>
      </c>
      <c r="W12" s="349">
        <v>1</v>
      </c>
    </row>
    <row r="13" spans="1:29" ht="45">
      <c r="A13" s="346">
        <v>2</v>
      </c>
      <c r="B13" s="347" t="s">
        <v>888</v>
      </c>
      <c r="C13" s="351" t="s">
        <v>890</v>
      </c>
      <c r="D13" s="401"/>
      <c r="E13" s="349"/>
      <c r="F13" s="349"/>
      <c r="G13" s="349"/>
      <c r="H13" s="349"/>
      <c r="I13" s="349">
        <v>0.5</v>
      </c>
      <c r="J13" s="349">
        <v>0.5</v>
      </c>
      <c r="K13" s="350">
        <v>0.5</v>
      </c>
      <c r="L13" s="349">
        <v>0.5</v>
      </c>
      <c r="M13" s="349">
        <v>1</v>
      </c>
      <c r="N13" s="349">
        <v>1</v>
      </c>
      <c r="O13" s="349">
        <v>1</v>
      </c>
      <c r="P13" s="349">
        <v>1</v>
      </c>
      <c r="Q13" s="349">
        <v>1</v>
      </c>
      <c r="R13" s="349">
        <v>1</v>
      </c>
      <c r="S13" s="349">
        <v>1</v>
      </c>
      <c r="T13" s="349">
        <v>1</v>
      </c>
      <c r="U13" s="349">
        <v>1.5</v>
      </c>
      <c r="V13" s="349">
        <v>1.5</v>
      </c>
      <c r="W13" s="349">
        <v>1.5</v>
      </c>
    </row>
    <row r="14" spans="1:29">
      <c r="A14" s="346">
        <v>3</v>
      </c>
      <c r="B14" s="347" t="s">
        <v>888</v>
      </c>
      <c r="C14" s="348" t="s">
        <v>891</v>
      </c>
      <c r="D14" s="401"/>
      <c r="E14" s="349"/>
      <c r="F14" s="349"/>
      <c r="G14" s="349"/>
      <c r="H14" s="349"/>
      <c r="I14" s="349"/>
      <c r="J14" s="349"/>
      <c r="K14" s="350"/>
      <c r="L14" s="349"/>
      <c r="M14" s="349"/>
      <c r="N14" s="349"/>
      <c r="O14" s="349">
        <v>1</v>
      </c>
      <c r="P14" s="349">
        <v>1</v>
      </c>
      <c r="Q14" s="349">
        <v>1</v>
      </c>
      <c r="R14" s="349">
        <v>1</v>
      </c>
      <c r="S14" s="349">
        <v>1</v>
      </c>
      <c r="T14" s="349">
        <v>1</v>
      </c>
      <c r="U14" s="349">
        <v>1</v>
      </c>
      <c r="V14" s="349">
        <v>1</v>
      </c>
      <c r="W14" s="349">
        <v>1</v>
      </c>
    </row>
    <row r="15" spans="1:29" ht="30">
      <c r="A15" s="346">
        <v>4</v>
      </c>
      <c r="B15" s="347" t="s">
        <v>888</v>
      </c>
      <c r="C15" s="351" t="s">
        <v>892</v>
      </c>
      <c r="D15" s="401"/>
      <c r="E15" s="349"/>
      <c r="F15" s="349"/>
      <c r="G15" s="349">
        <v>0.5</v>
      </c>
      <c r="H15" s="349">
        <v>0.5</v>
      </c>
      <c r="I15" s="349">
        <v>1</v>
      </c>
      <c r="J15" s="349">
        <v>1</v>
      </c>
      <c r="K15" s="350">
        <v>1</v>
      </c>
      <c r="L15" s="349">
        <v>1</v>
      </c>
      <c r="M15" s="349">
        <v>1</v>
      </c>
      <c r="N15" s="349">
        <v>1</v>
      </c>
      <c r="O15" s="349"/>
      <c r="P15" s="349"/>
      <c r="Q15" s="349"/>
      <c r="R15" s="349"/>
      <c r="S15" s="349"/>
      <c r="T15" s="349"/>
      <c r="U15" s="349"/>
      <c r="V15" s="349"/>
      <c r="W15" s="349"/>
    </row>
    <row r="16" spans="1:29">
      <c r="A16" s="346">
        <v>5</v>
      </c>
      <c r="B16" s="347" t="s">
        <v>888</v>
      </c>
      <c r="C16" s="348" t="s">
        <v>316</v>
      </c>
      <c r="D16" s="401">
        <v>1</v>
      </c>
      <c r="E16" s="349">
        <v>1</v>
      </c>
      <c r="F16" s="349">
        <v>1</v>
      </c>
      <c r="G16" s="349">
        <v>1</v>
      </c>
      <c r="H16" s="349">
        <v>1</v>
      </c>
      <c r="I16" s="349">
        <v>1</v>
      </c>
      <c r="J16" s="349">
        <v>1</v>
      </c>
      <c r="K16" s="350">
        <v>1</v>
      </c>
      <c r="L16" s="349">
        <v>1</v>
      </c>
      <c r="M16" s="349">
        <v>1</v>
      </c>
      <c r="N16" s="349">
        <v>1</v>
      </c>
      <c r="O16" s="349">
        <v>1</v>
      </c>
      <c r="P16" s="349">
        <v>1</v>
      </c>
      <c r="Q16" s="349">
        <v>1</v>
      </c>
      <c r="R16" s="349">
        <v>1</v>
      </c>
      <c r="S16" s="349">
        <v>1</v>
      </c>
      <c r="T16" s="349">
        <v>1</v>
      </c>
      <c r="U16" s="349">
        <v>1</v>
      </c>
      <c r="V16" s="349">
        <v>1</v>
      </c>
      <c r="W16" s="349">
        <v>1</v>
      </c>
    </row>
    <row r="17" spans="1:23" ht="30">
      <c r="A17" s="346">
        <v>6</v>
      </c>
      <c r="B17" s="347" t="s">
        <v>888</v>
      </c>
      <c r="C17" s="351" t="s">
        <v>893</v>
      </c>
      <c r="D17" s="401"/>
      <c r="E17" s="349">
        <v>0.5</v>
      </c>
      <c r="F17" s="349">
        <v>0.5</v>
      </c>
      <c r="G17" s="349">
        <v>0.5</v>
      </c>
      <c r="H17" s="349">
        <v>0.5</v>
      </c>
      <c r="I17" s="349">
        <v>0.5</v>
      </c>
      <c r="J17" s="349">
        <v>0.5</v>
      </c>
      <c r="K17" s="350">
        <v>1</v>
      </c>
      <c r="L17" s="349">
        <v>1</v>
      </c>
      <c r="M17" s="349">
        <v>1</v>
      </c>
      <c r="N17" s="349">
        <v>1</v>
      </c>
      <c r="O17" s="349">
        <v>1</v>
      </c>
      <c r="P17" s="349">
        <v>1</v>
      </c>
      <c r="Q17" s="349">
        <v>1.5</v>
      </c>
      <c r="R17" s="349">
        <v>1.5</v>
      </c>
      <c r="S17" s="349">
        <v>1.5</v>
      </c>
      <c r="T17" s="349">
        <v>1.5</v>
      </c>
      <c r="U17" s="349">
        <v>1.5</v>
      </c>
      <c r="V17" s="349">
        <v>1.5</v>
      </c>
      <c r="W17" s="349">
        <v>1.5</v>
      </c>
    </row>
    <row r="18" spans="1:23">
      <c r="A18" s="346">
        <v>7</v>
      </c>
      <c r="B18" s="347" t="s">
        <v>888</v>
      </c>
      <c r="C18" s="348" t="s">
        <v>894</v>
      </c>
      <c r="D18" s="401"/>
      <c r="E18" s="349"/>
      <c r="F18" s="349"/>
      <c r="G18" s="349"/>
      <c r="H18" s="349">
        <v>0.25</v>
      </c>
      <c r="I18" s="349">
        <v>0.25</v>
      </c>
      <c r="J18" s="349">
        <v>0.25</v>
      </c>
      <c r="K18" s="350">
        <v>0.25</v>
      </c>
      <c r="L18" s="349">
        <v>0.25</v>
      </c>
      <c r="M18" s="349">
        <v>0.5</v>
      </c>
      <c r="N18" s="349">
        <v>0.5</v>
      </c>
      <c r="O18" s="349">
        <v>0.5</v>
      </c>
      <c r="P18" s="349">
        <v>0.5</v>
      </c>
      <c r="Q18" s="349">
        <v>0.5</v>
      </c>
      <c r="R18" s="349">
        <v>0.75</v>
      </c>
      <c r="S18" s="349">
        <v>0.75</v>
      </c>
      <c r="T18" s="349">
        <v>0.75</v>
      </c>
      <c r="U18" s="349">
        <v>0.75</v>
      </c>
      <c r="V18" s="349">
        <v>0.75</v>
      </c>
      <c r="W18" s="349">
        <v>1</v>
      </c>
    </row>
    <row r="19" spans="1:23" ht="30">
      <c r="A19" s="346">
        <v>8</v>
      </c>
      <c r="B19" s="347" t="s">
        <v>888</v>
      </c>
      <c r="C19" s="351" t="s">
        <v>895</v>
      </c>
      <c r="D19" s="401"/>
      <c r="E19" s="349"/>
      <c r="F19" s="349"/>
      <c r="G19" s="349">
        <v>0.5</v>
      </c>
      <c r="H19" s="349">
        <v>0.5</v>
      </c>
      <c r="I19" s="349">
        <v>0.5</v>
      </c>
      <c r="J19" s="349">
        <v>0.5</v>
      </c>
      <c r="K19" s="350">
        <v>0.5</v>
      </c>
      <c r="L19" s="349">
        <v>0.5</v>
      </c>
      <c r="M19" s="349">
        <v>1</v>
      </c>
      <c r="N19" s="349">
        <v>1</v>
      </c>
      <c r="O19" s="349">
        <v>1</v>
      </c>
      <c r="P19" s="349">
        <v>1</v>
      </c>
      <c r="Q19" s="349">
        <v>1</v>
      </c>
      <c r="R19" s="349">
        <v>1</v>
      </c>
      <c r="S19" s="349">
        <v>1</v>
      </c>
      <c r="T19" s="349">
        <v>1</v>
      </c>
      <c r="U19" s="349">
        <v>1</v>
      </c>
      <c r="V19" s="349">
        <v>1</v>
      </c>
      <c r="W19" s="349">
        <v>1</v>
      </c>
    </row>
    <row r="20" spans="1:23" ht="120">
      <c r="A20" s="346">
        <v>16</v>
      </c>
      <c r="B20" s="347" t="s">
        <v>888</v>
      </c>
      <c r="C20" s="352" t="s">
        <v>896</v>
      </c>
      <c r="D20" s="402">
        <v>0.25</v>
      </c>
      <c r="E20" s="353">
        <v>0.25</v>
      </c>
      <c r="F20" s="353">
        <v>0.25</v>
      </c>
      <c r="G20" s="353">
        <v>0.25</v>
      </c>
      <c r="H20" s="353">
        <v>0.25</v>
      </c>
      <c r="I20" s="353">
        <v>0.25</v>
      </c>
      <c r="J20" s="353">
        <v>0.25</v>
      </c>
      <c r="K20" s="354">
        <v>0.25</v>
      </c>
      <c r="L20" s="353">
        <v>0.25</v>
      </c>
      <c r="M20" s="353">
        <v>0.25</v>
      </c>
      <c r="N20" s="353">
        <v>0.25</v>
      </c>
      <c r="O20" s="353">
        <v>0.25</v>
      </c>
      <c r="P20" s="353">
        <v>0.25</v>
      </c>
      <c r="Q20" s="353">
        <v>0.25</v>
      </c>
      <c r="R20" s="353">
        <v>0.25</v>
      </c>
      <c r="S20" s="353">
        <v>0.25</v>
      </c>
      <c r="T20" s="353">
        <v>0.25</v>
      </c>
      <c r="U20" s="353">
        <v>0.25</v>
      </c>
      <c r="V20" s="353">
        <v>0.25</v>
      </c>
      <c r="W20" s="353">
        <v>0.25</v>
      </c>
    </row>
    <row r="21" spans="1:23">
      <c r="A21" s="346">
        <v>17</v>
      </c>
      <c r="B21" s="347" t="s">
        <v>888</v>
      </c>
      <c r="C21" s="348" t="s">
        <v>897</v>
      </c>
      <c r="D21" s="402">
        <v>0.5</v>
      </c>
      <c r="E21" s="353">
        <v>0.5</v>
      </c>
      <c r="F21" s="353">
        <v>0.5</v>
      </c>
      <c r="G21" s="353">
        <v>0.5</v>
      </c>
      <c r="H21" s="353">
        <v>0.5</v>
      </c>
      <c r="I21" s="353">
        <v>1</v>
      </c>
      <c r="J21" s="353">
        <v>1</v>
      </c>
      <c r="K21" s="354">
        <v>1</v>
      </c>
      <c r="L21" s="353">
        <v>1</v>
      </c>
      <c r="M21" s="353">
        <v>1</v>
      </c>
      <c r="N21" s="353">
        <v>1</v>
      </c>
      <c r="O21" s="353">
        <v>1</v>
      </c>
      <c r="P21" s="353">
        <v>1</v>
      </c>
      <c r="Q21" s="353">
        <v>1</v>
      </c>
      <c r="R21" s="353">
        <v>1</v>
      </c>
      <c r="S21" s="353">
        <v>1.25</v>
      </c>
      <c r="T21" s="353">
        <v>1.25</v>
      </c>
      <c r="U21" s="353">
        <v>1.25</v>
      </c>
      <c r="V21" s="353">
        <v>1.25</v>
      </c>
      <c r="W21" s="353">
        <v>1.25</v>
      </c>
    </row>
    <row r="22" spans="1:23">
      <c r="A22" s="346"/>
      <c r="B22" s="346"/>
      <c r="C22" s="346"/>
      <c r="D22" s="401"/>
      <c r="E22" s="349"/>
      <c r="F22" s="349"/>
      <c r="G22" s="349"/>
      <c r="H22" s="349"/>
      <c r="I22" s="349"/>
      <c r="J22" s="349"/>
      <c r="K22" s="350"/>
      <c r="L22" s="349"/>
      <c r="M22" s="349"/>
      <c r="N22" s="349"/>
      <c r="O22" s="349"/>
      <c r="P22" s="349"/>
      <c r="Q22" s="349"/>
      <c r="R22" s="349"/>
      <c r="S22" s="349"/>
      <c r="T22" s="349"/>
      <c r="U22" s="349"/>
      <c r="V22" s="349"/>
      <c r="W22" s="349"/>
    </row>
    <row r="23" spans="1:23">
      <c r="A23" s="346"/>
      <c r="B23" s="346"/>
      <c r="C23" s="355" t="s">
        <v>898</v>
      </c>
      <c r="D23" s="403">
        <f>0.25/3*D6</f>
        <v>0.08</v>
      </c>
      <c r="E23" s="356">
        <f t="shared" ref="E23:W23" si="4">0.25/3*E6</f>
        <v>0.17</v>
      </c>
      <c r="F23" s="356">
        <f t="shared" si="4"/>
        <v>0.25</v>
      </c>
      <c r="G23" s="356">
        <f t="shared" si="4"/>
        <v>0.33</v>
      </c>
      <c r="H23" s="356">
        <f t="shared" si="4"/>
        <v>0.42</v>
      </c>
      <c r="I23" s="356">
        <f t="shared" si="4"/>
        <v>0.5</v>
      </c>
      <c r="J23" s="356">
        <f t="shared" si="4"/>
        <v>0.57999999999999996</v>
      </c>
      <c r="K23" s="357">
        <f t="shared" si="4"/>
        <v>0.67</v>
      </c>
      <c r="L23" s="356">
        <f t="shared" si="4"/>
        <v>0.75</v>
      </c>
      <c r="M23" s="356">
        <f t="shared" si="4"/>
        <v>0.83</v>
      </c>
      <c r="N23" s="356">
        <f t="shared" si="4"/>
        <v>0.92</v>
      </c>
      <c r="O23" s="356">
        <f t="shared" si="4"/>
        <v>1</v>
      </c>
      <c r="P23" s="356">
        <f t="shared" si="4"/>
        <v>1.08</v>
      </c>
      <c r="Q23" s="356">
        <f t="shared" si="4"/>
        <v>1.17</v>
      </c>
      <c r="R23" s="356">
        <f t="shared" si="4"/>
        <v>1.25</v>
      </c>
      <c r="S23" s="356">
        <f t="shared" si="4"/>
        <v>1.33</v>
      </c>
      <c r="T23" s="356">
        <f t="shared" si="4"/>
        <v>1.42</v>
      </c>
      <c r="U23" s="356">
        <f t="shared" si="4"/>
        <v>1.5</v>
      </c>
      <c r="V23" s="356">
        <f t="shared" si="4"/>
        <v>1.58</v>
      </c>
      <c r="W23" s="356">
        <f t="shared" si="4"/>
        <v>1.67</v>
      </c>
    </row>
    <row r="24" spans="1:23" ht="30">
      <c r="A24" s="346"/>
      <c r="B24" s="346"/>
      <c r="C24" s="355" t="s">
        <v>899</v>
      </c>
      <c r="D24" s="403">
        <f>0.12*D6</f>
        <v>0.12</v>
      </c>
      <c r="E24" s="356">
        <f t="shared" ref="E24:W24" si="5">0.12*E6</f>
        <v>0.24</v>
      </c>
      <c r="F24" s="356">
        <f t="shared" si="5"/>
        <v>0.36</v>
      </c>
      <c r="G24" s="356">
        <f t="shared" si="5"/>
        <v>0.48</v>
      </c>
      <c r="H24" s="356">
        <f t="shared" si="5"/>
        <v>0.6</v>
      </c>
      <c r="I24" s="356">
        <f t="shared" si="5"/>
        <v>0.72</v>
      </c>
      <c r="J24" s="356">
        <f t="shared" si="5"/>
        <v>0.84</v>
      </c>
      <c r="K24" s="357">
        <f t="shared" si="5"/>
        <v>0.96</v>
      </c>
      <c r="L24" s="356">
        <f t="shared" si="5"/>
        <v>1.08</v>
      </c>
      <c r="M24" s="356">
        <f t="shared" si="5"/>
        <v>1.2</v>
      </c>
      <c r="N24" s="356">
        <f t="shared" si="5"/>
        <v>1.32</v>
      </c>
      <c r="O24" s="356">
        <f t="shared" si="5"/>
        <v>1.44</v>
      </c>
      <c r="P24" s="356">
        <f t="shared" si="5"/>
        <v>1.56</v>
      </c>
      <c r="Q24" s="356">
        <f t="shared" si="5"/>
        <v>1.68</v>
      </c>
      <c r="R24" s="356">
        <f t="shared" si="5"/>
        <v>1.8</v>
      </c>
      <c r="S24" s="356">
        <f t="shared" si="5"/>
        <v>1.92</v>
      </c>
      <c r="T24" s="356">
        <f t="shared" si="5"/>
        <v>2.04</v>
      </c>
      <c r="U24" s="356">
        <f t="shared" si="5"/>
        <v>2.16</v>
      </c>
      <c r="V24" s="356">
        <f t="shared" si="5"/>
        <v>2.2799999999999998</v>
      </c>
      <c r="W24" s="356">
        <f t="shared" si="5"/>
        <v>2.4</v>
      </c>
    </row>
    <row r="25" spans="1:23">
      <c r="A25" s="346"/>
      <c r="B25" s="346"/>
      <c r="C25" s="355" t="s">
        <v>900</v>
      </c>
      <c r="D25" s="403">
        <f>0.25*D6</f>
        <v>0.25</v>
      </c>
      <c r="E25" s="356">
        <f t="shared" ref="E25:W25" si="6">0.25*E6</f>
        <v>0.5</v>
      </c>
      <c r="F25" s="356">
        <f t="shared" si="6"/>
        <v>0.75</v>
      </c>
      <c r="G25" s="356">
        <f t="shared" si="6"/>
        <v>1</v>
      </c>
      <c r="H25" s="356">
        <f t="shared" si="6"/>
        <v>1.25</v>
      </c>
      <c r="I25" s="356">
        <f t="shared" si="6"/>
        <v>1.5</v>
      </c>
      <c r="J25" s="356">
        <f t="shared" si="6"/>
        <v>1.75</v>
      </c>
      <c r="K25" s="357">
        <f t="shared" si="6"/>
        <v>2</v>
      </c>
      <c r="L25" s="356">
        <f t="shared" si="6"/>
        <v>2.25</v>
      </c>
      <c r="M25" s="356">
        <f t="shared" si="6"/>
        <v>2.5</v>
      </c>
      <c r="N25" s="356">
        <f t="shared" si="6"/>
        <v>2.75</v>
      </c>
      <c r="O25" s="356">
        <f t="shared" si="6"/>
        <v>3</v>
      </c>
      <c r="P25" s="356">
        <f t="shared" si="6"/>
        <v>3.25</v>
      </c>
      <c r="Q25" s="356">
        <f t="shared" si="6"/>
        <v>3.5</v>
      </c>
      <c r="R25" s="356">
        <f t="shared" si="6"/>
        <v>3.75</v>
      </c>
      <c r="S25" s="356">
        <f t="shared" si="6"/>
        <v>4</v>
      </c>
      <c r="T25" s="356">
        <f t="shared" si="6"/>
        <v>4.25</v>
      </c>
      <c r="U25" s="356">
        <f t="shared" si="6"/>
        <v>4.5</v>
      </c>
      <c r="V25" s="356">
        <f t="shared" si="6"/>
        <v>4.75</v>
      </c>
      <c r="W25" s="356">
        <f t="shared" si="6"/>
        <v>5</v>
      </c>
    </row>
    <row r="26" spans="1:23">
      <c r="A26" s="346"/>
      <c r="B26" s="346"/>
      <c r="C26" s="355" t="s">
        <v>901</v>
      </c>
      <c r="D26" s="403">
        <f>0.12*D6</f>
        <v>0.12</v>
      </c>
      <c r="E26" s="356">
        <f t="shared" ref="E26:W26" si="7">0.12*E6</f>
        <v>0.24</v>
      </c>
      <c r="F26" s="356">
        <f t="shared" si="7"/>
        <v>0.36</v>
      </c>
      <c r="G26" s="356">
        <f t="shared" si="7"/>
        <v>0.48</v>
      </c>
      <c r="H26" s="356">
        <f t="shared" si="7"/>
        <v>0.6</v>
      </c>
      <c r="I26" s="356">
        <f t="shared" si="7"/>
        <v>0.72</v>
      </c>
      <c r="J26" s="356">
        <f t="shared" si="7"/>
        <v>0.84</v>
      </c>
      <c r="K26" s="357">
        <f t="shared" si="7"/>
        <v>0.96</v>
      </c>
      <c r="L26" s="356">
        <f t="shared" si="7"/>
        <v>1.08</v>
      </c>
      <c r="M26" s="356">
        <f t="shared" si="7"/>
        <v>1.2</v>
      </c>
      <c r="N26" s="356">
        <f t="shared" si="7"/>
        <v>1.32</v>
      </c>
      <c r="O26" s="356">
        <f t="shared" si="7"/>
        <v>1.44</v>
      </c>
      <c r="P26" s="356">
        <f t="shared" si="7"/>
        <v>1.56</v>
      </c>
      <c r="Q26" s="356">
        <f t="shared" si="7"/>
        <v>1.68</v>
      </c>
      <c r="R26" s="356">
        <f t="shared" si="7"/>
        <v>1.8</v>
      </c>
      <c r="S26" s="356">
        <f t="shared" si="7"/>
        <v>1.92</v>
      </c>
      <c r="T26" s="356">
        <f t="shared" si="7"/>
        <v>2.04</v>
      </c>
      <c r="U26" s="356">
        <f t="shared" si="7"/>
        <v>2.16</v>
      </c>
      <c r="V26" s="356">
        <f t="shared" si="7"/>
        <v>2.2799999999999998</v>
      </c>
      <c r="W26" s="356">
        <f t="shared" si="7"/>
        <v>2.4</v>
      </c>
    </row>
    <row r="27" spans="1:23" ht="60">
      <c r="A27" s="346"/>
      <c r="B27" s="346"/>
      <c r="C27" s="355" t="s">
        <v>902</v>
      </c>
      <c r="D27" s="404">
        <f>1*D6</f>
        <v>1</v>
      </c>
      <c r="E27" s="358">
        <f t="shared" ref="E27:W27" si="8">1*E6</f>
        <v>2</v>
      </c>
      <c r="F27" s="358">
        <f t="shared" si="8"/>
        <v>3</v>
      </c>
      <c r="G27" s="358">
        <f t="shared" si="8"/>
        <v>4</v>
      </c>
      <c r="H27" s="358">
        <f t="shared" si="8"/>
        <v>5</v>
      </c>
      <c r="I27" s="358">
        <f t="shared" si="8"/>
        <v>6</v>
      </c>
      <c r="J27" s="358">
        <f t="shared" si="8"/>
        <v>7</v>
      </c>
      <c r="K27" s="359">
        <f t="shared" si="8"/>
        <v>8</v>
      </c>
      <c r="L27" s="358">
        <f t="shared" si="8"/>
        <v>9</v>
      </c>
      <c r="M27" s="358">
        <f t="shared" si="8"/>
        <v>10</v>
      </c>
      <c r="N27" s="358">
        <f t="shared" si="8"/>
        <v>11</v>
      </c>
      <c r="O27" s="358">
        <f t="shared" si="8"/>
        <v>12</v>
      </c>
      <c r="P27" s="358">
        <f t="shared" si="8"/>
        <v>13</v>
      </c>
      <c r="Q27" s="358">
        <f t="shared" si="8"/>
        <v>14</v>
      </c>
      <c r="R27" s="358">
        <f t="shared" si="8"/>
        <v>15</v>
      </c>
      <c r="S27" s="358">
        <f t="shared" si="8"/>
        <v>16</v>
      </c>
      <c r="T27" s="358">
        <f t="shared" si="8"/>
        <v>17</v>
      </c>
      <c r="U27" s="358">
        <f t="shared" si="8"/>
        <v>18</v>
      </c>
      <c r="V27" s="358">
        <f t="shared" si="8"/>
        <v>19</v>
      </c>
      <c r="W27" s="358">
        <f t="shared" si="8"/>
        <v>20</v>
      </c>
    </row>
    <row r="28" spans="1:23" ht="60">
      <c r="A28" s="346"/>
      <c r="B28" s="346"/>
      <c r="C28" s="355" t="s">
        <v>903</v>
      </c>
      <c r="D28" s="404">
        <f t="shared" ref="D28:J28" si="9">1/8*D6</f>
        <v>0.13</v>
      </c>
      <c r="E28" s="358">
        <f t="shared" si="9"/>
        <v>0.25</v>
      </c>
      <c r="F28" s="358">
        <f t="shared" si="9"/>
        <v>0.38</v>
      </c>
      <c r="G28" s="358">
        <f t="shared" si="9"/>
        <v>0.5</v>
      </c>
      <c r="H28" s="358">
        <f t="shared" si="9"/>
        <v>0.63</v>
      </c>
      <c r="I28" s="358">
        <f t="shared" si="9"/>
        <v>0.75</v>
      </c>
      <c r="J28" s="358">
        <f t="shared" si="9"/>
        <v>0.88</v>
      </c>
      <c r="K28" s="359">
        <f>1/8*K6</f>
        <v>1</v>
      </c>
      <c r="L28" s="358">
        <f t="shared" ref="L28:W28" si="10">1/8*L6</f>
        <v>1.1299999999999999</v>
      </c>
      <c r="M28" s="358">
        <f t="shared" si="10"/>
        <v>1.25</v>
      </c>
      <c r="N28" s="358">
        <f t="shared" si="10"/>
        <v>1.38</v>
      </c>
      <c r="O28" s="358">
        <f t="shared" si="10"/>
        <v>1.5</v>
      </c>
      <c r="P28" s="358">
        <f t="shared" si="10"/>
        <v>1.63</v>
      </c>
      <c r="Q28" s="358">
        <f t="shared" si="10"/>
        <v>1.75</v>
      </c>
      <c r="R28" s="358">
        <f t="shared" si="10"/>
        <v>1.88</v>
      </c>
      <c r="S28" s="358">
        <f t="shared" si="10"/>
        <v>2</v>
      </c>
      <c r="T28" s="358">
        <f t="shared" si="10"/>
        <v>2.13</v>
      </c>
      <c r="U28" s="358">
        <f t="shared" si="10"/>
        <v>2.25</v>
      </c>
      <c r="V28" s="358">
        <f t="shared" si="10"/>
        <v>2.38</v>
      </c>
      <c r="W28" s="358">
        <f t="shared" si="10"/>
        <v>2.5</v>
      </c>
    </row>
    <row r="29" spans="1:23" ht="30">
      <c r="A29" s="346"/>
      <c r="B29" s="346"/>
      <c r="C29" s="355" t="s">
        <v>904</v>
      </c>
      <c r="D29" s="403">
        <f>0.25/2*D6</f>
        <v>0.13</v>
      </c>
      <c r="E29" s="356">
        <f t="shared" ref="E29:W29" si="11">0.25/2*E6</f>
        <v>0.25</v>
      </c>
      <c r="F29" s="356">
        <f t="shared" si="11"/>
        <v>0.38</v>
      </c>
      <c r="G29" s="356">
        <f t="shared" si="11"/>
        <v>0.5</v>
      </c>
      <c r="H29" s="356">
        <f t="shared" si="11"/>
        <v>0.63</v>
      </c>
      <c r="I29" s="356">
        <f t="shared" si="11"/>
        <v>0.75</v>
      </c>
      <c r="J29" s="356">
        <f t="shared" si="11"/>
        <v>0.88</v>
      </c>
      <c r="K29" s="357">
        <f t="shared" si="11"/>
        <v>1</v>
      </c>
      <c r="L29" s="356">
        <f t="shared" si="11"/>
        <v>1.1299999999999999</v>
      </c>
      <c r="M29" s="356">
        <f t="shared" si="11"/>
        <v>1.25</v>
      </c>
      <c r="N29" s="356">
        <f t="shared" si="11"/>
        <v>1.38</v>
      </c>
      <c r="O29" s="356">
        <f t="shared" si="11"/>
        <v>1.5</v>
      </c>
      <c r="P29" s="356">
        <f t="shared" si="11"/>
        <v>1.63</v>
      </c>
      <c r="Q29" s="356">
        <f t="shared" si="11"/>
        <v>1.75</v>
      </c>
      <c r="R29" s="356">
        <f t="shared" si="11"/>
        <v>1.88</v>
      </c>
      <c r="S29" s="356">
        <f t="shared" si="11"/>
        <v>2</v>
      </c>
      <c r="T29" s="356">
        <f t="shared" si="11"/>
        <v>2.13</v>
      </c>
      <c r="U29" s="356">
        <f t="shared" si="11"/>
        <v>2.25</v>
      </c>
      <c r="V29" s="356">
        <f t="shared" si="11"/>
        <v>2.38</v>
      </c>
      <c r="W29" s="356">
        <f t="shared" si="11"/>
        <v>2.5</v>
      </c>
    </row>
    <row r="30" spans="1:23" ht="30">
      <c r="A30" s="346"/>
      <c r="B30" s="346"/>
      <c r="C30" s="355" t="s">
        <v>905</v>
      </c>
      <c r="D30" s="403">
        <f>0.12*D6</f>
        <v>0.12</v>
      </c>
      <c r="E30" s="356">
        <f t="shared" ref="E30:W30" si="12">0.12*E6</f>
        <v>0.24</v>
      </c>
      <c r="F30" s="356">
        <f t="shared" si="12"/>
        <v>0.36</v>
      </c>
      <c r="G30" s="356">
        <f t="shared" si="12"/>
        <v>0.48</v>
      </c>
      <c r="H30" s="356">
        <f t="shared" si="12"/>
        <v>0.6</v>
      </c>
      <c r="I30" s="356">
        <f t="shared" si="12"/>
        <v>0.72</v>
      </c>
      <c r="J30" s="356">
        <f t="shared" si="12"/>
        <v>0.84</v>
      </c>
      <c r="K30" s="357">
        <f t="shared" si="12"/>
        <v>0.96</v>
      </c>
      <c r="L30" s="356">
        <f t="shared" si="12"/>
        <v>1.08</v>
      </c>
      <c r="M30" s="356">
        <f t="shared" si="12"/>
        <v>1.2</v>
      </c>
      <c r="N30" s="356">
        <f t="shared" si="12"/>
        <v>1.32</v>
      </c>
      <c r="O30" s="356">
        <f t="shared" si="12"/>
        <v>1.44</v>
      </c>
      <c r="P30" s="356">
        <f t="shared" si="12"/>
        <v>1.56</v>
      </c>
      <c r="Q30" s="356">
        <f t="shared" si="12"/>
        <v>1.68</v>
      </c>
      <c r="R30" s="356">
        <f t="shared" si="12"/>
        <v>1.8</v>
      </c>
      <c r="S30" s="356">
        <f t="shared" si="12"/>
        <v>1.92</v>
      </c>
      <c r="T30" s="356">
        <f t="shared" si="12"/>
        <v>2.04</v>
      </c>
      <c r="U30" s="356">
        <f t="shared" si="12"/>
        <v>2.16</v>
      </c>
      <c r="V30" s="356">
        <f t="shared" si="12"/>
        <v>2.2799999999999998</v>
      </c>
      <c r="W30" s="356">
        <f t="shared" si="12"/>
        <v>2.4</v>
      </c>
    </row>
    <row r="31" spans="1:23">
      <c r="A31" s="346"/>
      <c r="B31" s="346"/>
      <c r="C31" s="355" t="s">
        <v>906</v>
      </c>
      <c r="D31" s="404">
        <f>1.67*D6</f>
        <v>1.67</v>
      </c>
      <c r="E31" s="358">
        <f t="shared" ref="E31:W31" si="13">1.67*E6</f>
        <v>3.34</v>
      </c>
      <c r="F31" s="358">
        <f t="shared" si="13"/>
        <v>5.01</v>
      </c>
      <c r="G31" s="358">
        <f t="shared" si="13"/>
        <v>6.68</v>
      </c>
      <c r="H31" s="358">
        <f t="shared" si="13"/>
        <v>8.35</v>
      </c>
      <c r="I31" s="358">
        <f t="shared" si="13"/>
        <v>10.02</v>
      </c>
      <c r="J31" s="358">
        <f t="shared" si="13"/>
        <v>11.69</v>
      </c>
      <c r="K31" s="359">
        <f t="shared" si="13"/>
        <v>13.36</v>
      </c>
      <c r="L31" s="358">
        <f t="shared" si="13"/>
        <v>15.03</v>
      </c>
      <c r="M31" s="358">
        <f t="shared" si="13"/>
        <v>16.7</v>
      </c>
      <c r="N31" s="358">
        <f t="shared" si="13"/>
        <v>18.37</v>
      </c>
      <c r="O31" s="358">
        <f t="shared" si="13"/>
        <v>20.04</v>
      </c>
      <c r="P31" s="358">
        <f t="shared" si="13"/>
        <v>21.71</v>
      </c>
      <c r="Q31" s="358">
        <f t="shared" si="13"/>
        <v>23.38</v>
      </c>
      <c r="R31" s="358">
        <f t="shared" si="13"/>
        <v>25.05</v>
      </c>
      <c r="S31" s="358">
        <f t="shared" si="13"/>
        <v>26.72</v>
      </c>
      <c r="T31" s="358">
        <f t="shared" si="13"/>
        <v>28.39</v>
      </c>
      <c r="U31" s="358">
        <f t="shared" si="13"/>
        <v>30.06</v>
      </c>
      <c r="V31" s="358">
        <f t="shared" si="13"/>
        <v>31.73</v>
      </c>
      <c r="W31" s="358">
        <f t="shared" si="13"/>
        <v>33.4</v>
      </c>
    </row>
    <row r="32" spans="1:23" ht="30">
      <c r="A32" s="346"/>
      <c r="B32" s="346"/>
      <c r="C32" s="355" t="s">
        <v>907</v>
      </c>
      <c r="D32" s="404">
        <f>2.4*D6</f>
        <v>2.4</v>
      </c>
      <c r="E32" s="358">
        <f t="shared" ref="E32:W32" si="14">2.4*E6</f>
        <v>4.8</v>
      </c>
      <c r="F32" s="358">
        <f t="shared" si="14"/>
        <v>7.2</v>
      </c>
      <c r="G32" s="358">
        <f t="shared" si="14"/>
        <v>9.6</v>
      </c>
      <c r="H32" s="358">
        <f t="shared" si="14"/>
        <v>12</v>
      </c>
      <c r="I32" s="358">
        <f t="shared" si="14"/>
        <v>14.4</v>
      </c>
      <c r="J32" s="358">
        <f t="shared" si="14"/>
        <v>16.8</v>
      </c>
      <c r="K32" s="359">
        <f t="shared" si="14"/>
        <v>19.2</v>
      </c>
      <c r="L32" s="358">
        <f t="shared" si="14"/>
        <v>21.6</v>
      </c>
      <c r="M32" s="358">
        <f t="shared" si="14"/>
        <v>24</v>
      </c>
      <c r="N32" s="358">
        <f t="shared" si="14"/>
        <v>26.4</v>
      </c>
      <c r="O32" s="358">
        <f t="shared" si="14"/>
        <v>28.8</v>
      </c>
      <c r="P32" s="358">
        <f t="shared" si="14"/>
        <v>31.2</v>
      </c>
      <c r="Q32" s="358">
        <f t="shared" si="14"/>
        <v>33.6</v>
      </c>
      <c r="R32" s="358">
        <f t="shared" si="14"/>
        <v>36</v>
      </c>
      <c r="S32" s="358">
        <f t="shared" si="14"/>
        <v>38.4</v>
      </c>
      <c r="T32" s="358">
        <f t="shared" si="14"/>
        <v>40.799999999999997</v>
      </c>
      <c r="U32" s="358">
        <f t="shared" si="14"/>
        <v>43.2</v>
      </c>
      <c r="V32" s="358">
        <f t="shared" si="14"/>
        <v>45.6</v>
      </c>
      <c r="W32" s="358">
        <f t="shared" si="14"/>
        <v>48</v>
      </c>
    </row>
    <row r="33" spans="1:23" ht="30">
      <c r="A33" s="346"/>
      <c r="B33" s="346"/>
      <c r="C33" s="355" t="s">
        <v>908</v>
      </c>
      <c r="D33" s="404">
        <f>1.4*D6</f>
        <v>1.4</v>
      </c>
      <c r="E33" s="358">
        <f t="shared" ref="E33:W33" si="15">1.4*E6</f>
        <v>2.8</v>
      </c>
      <c r="F33" s="358">
        <f t="shared" si="15"/>
        <v>4.2</v>
      </c>
      <c r="G33" s="358">
        <f t="shared" si="15"/>
        <v>5.6</v>
      </c>
      <c r="H33" s="358">
        <f t="shared" si="15"/>
        <v>7</v>
      </c>
      <c r="I33" s="358">
        <f t="shared" si="15"/>
        <v>8.4</v>
      </c>
      <c r="J33" s="358">
        <f t="shared" si="15"/>
        <v>9.8000000000000007</v>
      </c>
      <c r="K33" s="359">
        <f t="shared" si="15"/>
        <v>11.2</v>
      </c>
      <c r="L33" s="358">
        <f t="shared" si="15"/>
        <v>12.6</v>
      </c>
      <c r="M33" s="358">
        <f t="shared" si="15"/>
        <v>14</v>
      </c>
      <c r="N33" s="358">
        <f t="shared" si="15"/>
        <v>15.4</v>
      </c>
      <c r="O33" s="358">
        <f t="shared" si="15"/>
        <v>16.8</v>
      </c>
      <c r="P33" s="358">
        <f t="shared" si="15"/>
        <v>18.2</v>
      </c>
      <c r="Q33" s="358">
        <f t="shared" si="15"/>
        <v>19.600000000000001</v>
      </c>
      <c r="R33" s="358">
        <f t="shared" si="15"/>
        <v>21</v>
      </c>
      <c r="S33" s="358">
        <f t="shared" si="15"/>
        <v>22.4</v>
      </c>
      <c r="T33" s="358">
        <f t="shared" si="15"/>
        <v>23.8</v>
      </c>
      <c r="U33" s="358">
        <f t="shared" si="15"/>
        <v>25.2</v>
      </c>
      <c r="V33" s="358">
        <f t="shared" si="15"/>
        <v>26.6</v>
      </c>
      <c r="W33" s="358">
        <f t="shared" si="15"/>
        <v>28</v>
      </c>
    </row>
    <row r="34" spans="1:23">
      <c r="A34" s="346"/>
      <c r="B34" s="346"/>
      <c r="C34" s="360"/>
      <c r="D34" s="403"/>
      <c r="E34" s="356"/>
      <c r="F34" s="356"/>
      <c r="G34" s="356"/>
      <c r="H34" s="356"/>
      <c r="I34" s="356"/>
      <c r="J34" s="356"/>
      <c r="K34" s="357"/>
      <c r="L34" s="356"/>
      <c r="M34" s="356"/>
      <c r="N34" s="356"/>
      <c r="O34" s="356"/>
      <c r="P34" s="356"/>
      <c r="Q34" s="356"/>
      <c r="R34" s="356"/>
      <c r="S34" s="356"/>
      <c r="T34" s="356"/>
      <c r="U34" s="356"/>
      <c r="V34" s="356"/>
      <c r="W34" s="356"/>
    </row>
    <row r="35" spans="1:23" ht="75">
      <c r="A35" s="346"/>
      <c r="B35" s="346"/>
      <c r="C35" s="355" t="s">
        <v>909</v>
      </c>
      <c r="D35" s="404">
        <f>1.25*D6</f>
        <v>1.25</v>
      </c>
      <c r="E35" s="358">
        <f t="shared" ref="E35:W35" si="16">1.25*E6</f>
        <v>2.5</v>
      </c>
      <c r="F35" s="358">
        <f t="shared" si="16"/>
        <v>3.75</v>
      </c>
      <c r="G35" s="358">
        <f t="shared" si="16"/>
        <v>5</v>
      </c>
      <c r="H35" s="358">
        <f t="shared" si="16"/>
        <v>6.25</v>
      </c>
      <c r="I35" s="358">
        <f t="shared" si="16"/>
        <v>7.5</v>
      </c>
      <c r="J35" s="358">
        <f t="shared" si="16"/>
        <v>8.75</v>
      </c>
      <c r="K35" s="359">
        <f t="shared" si="16"/>
        <v>10</v>
      </c>
      <c r="L35" s="358">
        <f t="shared" si="16"/>
        <v>11.25</v>
      </c>
      <c r="M35" s="358">
        <f t="shared" si="16"/>
        <v>12.5</v>
      </c>
      <c r="N35" s="358">
        <f t="shared" si="16"/>
        <v>13.75</v>
      </c>
      <c r="O35" s="358">
        <f t="shared" si="16"/>
        <v>15</v>
      </c>
      <c r="P35" s="358">
        <f t="shared" si="16"/>
        <v>16.25</v>
      </c>
      <c r="Q35" s="358">
        <f t="shared" si="16"/>
        <v>17.5</v>
      </c>
      <c r="R35" s="358">
        <f t="shared" si="16"/>
        <v>18.75</v>
      </c>
      <c r="S35" s="358">
        <f t="shared" si="16"/>
        <v>20</v>
      </c>
      <c r="T35" s="358">
        <f t="shared" si="16"/>
        <v>21.25</v>
      </c>
      <c r="U35" s="358">
        <f t="shared" si="16"/>
        <v>22.5</v>
      </c>
      <c r="V35" s="358">
        <f t="shared" si="16"/>
        <v>23.75</v>
      </c>
      <c r="W35" s="358">
        <f t="shared" si="16"/>
        <v>25</v>
      </c>
    </row>
    <row r="36" spans="1:23" ht="30">
      <c r="A36" s="346"/>
      <c r="B36" s="346"/>
      <c r="C36" s="355" t="s">
        <v>910</v>
      </c>
      <c r="D36" s="404">
        <f>1.5*D6</f>
        <v>1.5</v>
      </c>
      <c r="E36" s="358">
        <f t="shared" ref="E36:W36" si="17">1.5*E6</f>
        <v>3</v>
      </c>
      <c r="F36" s="358">
        <f t="shared" si="17"/>
        <v>4.5</v>
      </c>
      <c r="G36" s="358">
        <f t="shared" si="17"/>
        <v>6</v>
      </c>
      <c r="H36" s="358">
        <f t="shared" si="17"/>
        <v>7.5</v>
      </c>
      <c r="I36" s="358">
        <f t="shared" si="17"/>
        <v>9</v>
      </c>
      <c r="J36" s="358">
        <f t="shared" si="17"/>
        <v>10.5</v>
      </c>
      <c r="K36" s="359">
        <f t="shared" si="17"/>
        <v>12</v>
      </c>
      <c r="L36" s="358">
        <f t="shared" si="17"/>
        <v>13.5</v>
      </c>
      <c r="M36" s="358">
        <f t="shared" si="17"/>
        <v>15</v>
      </c>
      <c r="N36" s="358">
        <f t="shared" si="17"/>
        <v>16.5</v>
      </c>
      <c r="O36" s="358">
        <f t="shared" si="17"/>
        <v>18</v>
      </c>
      <c r="P36" s="358">
        <f t="shared" si="17"/>
        <v>19.5</v>
      </c>
      <c r="Q36" s="358">
        <f t="shared" si="17"/>
        <v>21</v>
      </c>
      <c r="R36" s="358">
        <f t="shared" si="17"/>
        <v>22.5</v>
      </c>
      <c r="S36" s="358">
        <f t="shared" si="17"/>
        <v>24</v>
      </c>
      <c r="T36" s="358">
        <f t="shared" si="17"/>
        <v>25.5</v>
      </c>
      <c r="U36" s="358">
        <f t="shared" si="17"/>
        <v>27</v>
      </c>
      <c r="V36" s="358">
        <f t="shared" si="17"/>
        <v>28.5</v>
      </c>
      <c r="W36" s="358">
        <f t="shared" si="17"/>
        <v>30</v>
      </c>
    </row>
    <row r="37" spans="1:23">
      <c r="A37" s="346"/>
      <c r="B37" s="346"/>
      <c r="C37" s="346"/>
      <c r="D37" s="401"/>
      <c r="E37" s="349"/>
      <c r="F37" s="349"/>
      <c r="G37" s="349"/>
      <c r="H37" s="349"/>
      <c r="I37" s="349"/>
      <c r="J37" s="349"/>
      <c r="K37" s="350"/>
      <c r="L37" s="349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</row>
    <row r="38" spans="1:23">
      <c r="A38" s="346">
        <v>15</v>
      </c>
      <c r="B38" s="347" t="s">
        <v>911</v>
      </c>
      <c r="C38" s="361" t="s">
        <v>912</v>
      </c>
      <c r="D38" s="401">
        <v>0.5</v>
      </c>
      <c r="E38" s="349">
        <v>0.75</v>
      </c>
      <c r="F38" s="349">
        <v>1</v>
      </c>
      <c r="G38" s="349">
        <v>1</v>
      </c>
      <c r="H38" s="349">
        <v>1</v>
      </c>
      <c r="I38" s="349">
        <v>1</v>
      </c>
      <c r="J38" s="349">
        <v>1</v>
      </c>
      <c r="K38" s="350">
        <v>1.5</v>
      </c>
      <c r="L38" s="349">
        <v>1.5</v>
      </c>
      <c r="M38" s="349">
        <v>1.5</v>
      </c>
      <c r="N38" s="349">
        <v>1.5</v>
      </c>
      <c r="O38" s="349">
        <v>1.5</v>
      </c>
      <c r="P38" s="349">
        <v>2</v>
      </c>
      <c r="Q38" s="349">
        <v>2</v>
      </c>
      <c r="R38" s="349">
        <v>2</v>
      </c>
      <c r="S38" s="349">
        <v>2</v>
      </c>
      <c r="T38" s="349">
        <v>2.5</v>
      </c>
      <c r="U38" s="349">
        <v>2.5</v>
      </c>
      <c r="V38" s="349">
        <v>2.5</v>
      </c>
      <c r="W38" s="349">
        <v>2.5</v>
      </c>
    </row>
    <row r="39" spans="1:23">
      <c r="A39" s="346">
        <v>15</v>
      </c>
      <c r="B39" s="347" t="s">
        <v>911</v>
      </c>
      <c r="C39" s="361" t="s">
        <v>913</v>
      </c>
      <c r="D39" s="401">
        <f>0.25*D6</f>
        <v>0.25</v>
      </c>
      <c r="E39" s="349">
        <f t="shared" ref="E39:W39" si="18">0.25*E6</f>
        <v>0.5</v>
      </c>
      <c r="F39" s="349">
        <f t="shared" si="18"/>
        <v>0.75</v>
      </c>
      <c r="G39" s="349">
        <f t="shared" si="18"/>
        <v>1</v>
      </c>
      <c r="H39" s="349">
        <f t="shared" si="18"/>
        <v>1.25</v>
      </c>
      <c r="I39" s="349">
        <f t="shared" si="18"/>
        <v>1.5</v>
      </c>
      <c r="J39" s="349">
        <f t="shared" si="18"/>
        <v>1.75</v>
      </c>
      <c r="K39" s="350">
        <f t="shared" si="18"/>
        <v>2</v>
      </c>
      <c r="L39" s="349">
        <f t="shared" si="18"/>
        <v>2.25</v>
      </c>
      <c r="M39" s="349">
        <f t="shared" si="18"/>
        <v>2.5</v>
      </c>
      <c r="N39" s="349">
        <f t="shared" si="18"/>
        <v>2.75</v>
      </c>
      <c r="O39" s="349">
        <f t="shared" si="18"/>
        <v>3</v>
      </c>
      <c r="P39" s="349">
        <f t="shared" si="18"/>
        <v>3.25</v>
      </c>
      <c r="Q39" s="349">
        <f t="shared" si="18"/>
        <v>3.5</v>
      </c>
      <c r="R39" s="349">
        <f t="shared" si="18"/>
        <v>3.75</v>
      </c>
      <c r="S39" s="349">
        <f t="shared" si="18"/>
        <v>4</v>
      </c>
      <c r="T39" s="349">
        <f t="shared" si="18"/>
        <v>4.25</v>
      </c>
      <c r="U39" s="349">
        <f t="shared" si="18"/>
        <v>4.5</v>
      </c>
      <c r="V39" s="349">
        <f t="shared" si="18"/>
        <v>4.75</v>
      </c>
      <c r="W39" s="349">
        <f t="shared" si="18"/>
        <v>5</v>
      </c>
    </row>
    <row r="40" spans="1:23">
      <c r="A40" s="346">
        <v>18</v>
      </c>
      <c r="B40" s="347" t="s">
        <v>911</v>
      </c>
      <c r="C40" s="362" t="s">
        <v>914</v>
      </c>
      <c r="D40" s="401">
        <f t="shared" ref="D40:G40" si="19">0.25*D6</f>
        <v>0.25</v>
      </c>
      <c r="E40" s="349">
        <f t="shared" si="19"/>
        <v>0.5</v>
      </c>
      <c r="F40" s="349">
        <f t="shared" si="19"/>
        <v>0.75</v>
      </c>
      <c r="G40" s="349">
        <f t="shared" si="19"/>
        <v>1</v>
      </c>
      <c r="H40" s="349">
        <f>0.25*H6</f>
        <v>1.25</v>
      </c>
      <c r="I40" s="349">
        <f t="shared" ref="I40:W40" si="20">0.25*I6</f>
        <v>1.5</v>
      </c>
      <c r="J40" s="349">
        <f t="shared" si="20"/>
        <v>1.75</v>
      </c>
      <c r="K40" s="350">
        <f t="shared" si="20"/>
        <v>2</v>
      </c>
      <c r="L40" s="349">
        <f t="shared" si="20"/>
        <v>2.25</v>
      </c>
      <c r="M40" s="349">
        <f t="shared" si="20"/>
        <v>2.5</v>
      </c>
      <c r="N40" s="349">
        <f t="shared" si="20"/>
        <v>2.75</v>
      </c>
      <c r="O40" s="349">
        <f t="shared" si="20"/>
        <v>3</v>
      </c>
      <c r="P40" s="349">
        <f t="shared" si="20"/>
        <v>3.25</v>
      </c>
      <c r="Q40" s="349">
        <f t="shared" si="20"/>
        <v>3.5</v>
      </c>
      <c r="R40" s="349">
        <f t="shared" si="20"/>
        <v>3.75</v>
      </c>
      <c r="S40" s="349">
        <f t="shared" si="20"/>
        <v>4</v>
      </c>
      <c r="T40" s="349">
        <f t="shared" si="20"/>
        <v>4.25</v>
      </c>
      <c r="U40" s="349">
        <f t="shared" si="20"/>
        <v>4.5</v>
      </c>
      <c r="V40" s="349">
        <f t="shared" si="20"/>
        <v>4.75</v>
      </c>
      <c r="W40" s="349">
        <f t="shared" si="20"/>
        <v>5</v>
      </c>
    </row>
    <row r="41" spans="1:23" ht="106.5" customHeight="1">
      <c r="A41" s="346">
        <v>19</v>
      </c>
      <c r="B41" s="347" t="s">
        <v>911</v>
      </c>
      <c r="C41" s="361" t="s">
        <v>915</v>
      </c>
      <c r="D41" s="401">
        <v>1.5</v>
      </c>
      <c r="E41" s="349">
        <v>2</v>
      </c>
      <c r="F41" s="349">
        <v>3</v>
      </c>
      <c r="G41" s="349">
        <v>3.5</v>
      </c>
      <c r="H41" s="349">
        <v>4</v>
      </c>
      <c r="I41" s="349">
        <v>4.5</v>
      </c>
      <c r="J41" s="349">
        <v>5.5</v>
      </c>
      <c r="K41" s="350">
        <v>6</v>
      </c>
      <c r="L41" s="349">
        <v>6.5</v>
      </c>
      <c r="M41" s="349">
        <v>7</v>
      </c>
      <c r="N41" s="349">
        <v>7.5</v>
      </c>
      <c r="O41" s="349">
        <v>8</v>
      </c>
      <c r="P41" s="349">
        <v>8.5</v>
      </c>
      <c r="Q41" s="349">
        <v>8.5</v>
      </c>
      <c r="R41" s="349">
        <v>9.5</v>
      </c>
      <c r="S41" s="349">
        <v>9.5</v>
      </c>
      <c r="T41" s="349">
        <v>9.5</v>
      </c>
      <c r="U41" s="349">
        <v>9.5</v>
      </c>
      <c r="V41" s="349">
        <v>9.5</v>
      </c>
      <c r="W41" s="349">
        <v>9.5</v>
      </c>
    </row>
    <row r="42" spans="1:23">
      <c r="A42" s="346"/>
      <c r="B42" s="346"/>
      <c r="C42" s="363" t="s">
        <v>916</v>
      </c>
      <c r="D42" s="405">
        <v>1</v>
      </c>
      <c r="E42" s="364">
        <v>1.5</v>
      </c>
      <c r="F42" s="364">
        <v>1.5</v>
      </c>
      <c r="G42" s="364">
        <v>2</v>
      </c>
      <c r="H42" s="364">
        <v>2</v>
      </c>
      <c r="I42" s="364">
        <v>2.5</v>
      </c>
      <c r="J42" s="364">
        <v>2.5</v>
      </c>
      <c r="K42" s="365">
        <v>3.5</v>
      </c>
      <c r="L42" s="364">
        <v>3.5</v>
      </c>
      <c r="M42" s="364">
        <v>3.5</v>
      </c>
      <c r="N42" s="364">
        <v>4</v>
      </c>
      <c r="O42" s="364">
        <v>4</v>
      </c>
      <c r="P42" s="364">
        <v>4.5</v>
      </c>
      <c r="Q42" s="364">
        <v>4.5</v>
      </c>
      <c r="R42" s="364">
        <v>5</v>
      </c>
      <c r="S42" s="364">
        <v>5</v>
      </c>
      <c r="T42" s="364">
        <v>5</v>
      </c>
      <c r="U42" s="364">
        <v>5</v>
      </c>
      <c r="V42" s="364">
        <v>5</v>
      </c>
      <c r="W42" s="364">
        <v>6</v>
      </c>
    </row>
    <row r="43" spans="1:23">
      <c r="A43" s="346"/>
      <c r="B43" s="346"/>
      <c r="C43" s="363" t="s">
        <v>917</v>
      </c>
      <c r="D43" s="406">
        <f>D41-D42</f>
        <v>0.5</v>
      </c>
      <c r="E43" s="366">
        <f t="shared" ref="E43:W43" si="21">E41-E42</f>
        <v>0.5</v>
      </c>
      <c r="F43" s="366">
        <f t="shared" si="21"/>
        <v>1.5</v>
      </c>
      <c r="G43" s="366">
        <f t="shared" si="21"/>
        <v>1.5</v>
      </c>
      <c r="H43" s="366">
        <f t="shared" si="21"/>
        <v>2</v>
      </c>
      <c r="I43" s="366">
        <f t="shared" si="21"/>
        <v>2</v>
      </c>
      <c r="J43" s="366">
        <f t="shared" si="21"/>
        <v>3</v>
      </c>
      <c r="K43" s="367">
        <f t="shared" si="21"/>
        <v>2.5</v>
      </c>
      <c r="L43" s="366">
        <f t="shared" si="21"/>
        <v>3</v>
      </c>
      <c r="M43" s="366">
        <f t="shared" si="21"/>
        <v>3.5</v>
      </c>
      <c r="N43" s="366">
        <f t="shared" si="21"/>
        <v>3.5</v>
      </c>
      <c r="O43" s="366">
        <f t="shared" si="21"/>
        <v>4</v>
      </c>
      <c r="P43" s="366">
        <f t="shared" si="21"/>
        <v>4</v>
      </c>
      <c r="Q43" s="366">
        <f t="shared" si="21"/>
        <v>4</v>
      </c>
      <c r="R43" s="366">
        <f t="shared" si="21"/>
        <v>4.5</v>
      </c>
      <c r="S43" s="366">
        <f t="shared" si="21"/>
        <v>4.5</v>
      </c>
      <c r="T43" s="366">
        <f t="shared" si="21"/>
        <v>4.5</v>
      </c>
      <c r="U43" s="366">
        <f t="shared" si="21"/>
        <v>4.5</v>
      </c>
      <c r="V43" s="366">
        <f t="shared" si="21"/>
        <v>4.5</v>
      </c>
      <c r="W43" s="366">
        <f t="shared" si="21"/>
        <v>3.5</v>
      </c>
    </row>
    <row r="44" spans="1:23">
      <c r="A44" s="346">
        <v>20</v>
      </c>
      <c r="B44" s="347" t="s">
        <v>911</v>
      </c>
      <c r="C44" s="362" t="s">
        <v>918</v>
      </c>
      <c r="D44" s="401"/>
      <c r="E44" s="349">
        <v>0.25</v>
      </c>
      <c r="F44" s="349">
        <v>0.25</v>
      </c>
      <c r="G44" s="349">
        <v>0.5</v>
      </c>
      <c r="H44" s="349">
        <v>0.5</v>
      </c>
      <c r="I44" s="349">
        <v>1</v>
      </c>
      <c r="J44" s="349">
        <v>1</v>
      </c>
      <c r="K44" s="350">
        <v>1</v>
      </c>
      <c r="L44" s="349">
        <v>1</v>
      </c>
      <c r="M44" s="349">
        <v>1</v>
      </c>
      <c r="N44" s="349">
        <v>1</v>
      </c>
      <c r="O44" s="349">
        <v>1</v>
      </c>
      <c r="P44" s="349">
        <v>1</v>
      </c>
      <c r="Q44" s="349">
        <v>1</v>
      </c>
      <c r="R44" s="349">
        <v>1</v>
      </c>
      <c r="S44" s="349">
        <v>1</v>
      </c>
      <c r="T44" s="349">
        <v>1</v>
      </c>
      <c r="U44" s="349">
        <v>1</v>
      </c>
      <c r="V44" s="349">
        <v>1</v>
      </c>
      <c r="W44" s="349">
        <v>1</v>
      </c>
    </row>
    <row r="45" spans="1:23" ht="60">
      <c r="A45" s="346">
        <v>21</v>
      </c>
      <c r="B45" s="347" t="s">
        <v>911</v>
      </c>
      <c r="C45" s="368" t="s">
        <v>919</v>
      </c>
      <c r="D45" s="401">
        <v>0.25</v>
      </c>
      <c r="E45" s="349">
        <v>0.5</v>
      </c>
      <c r="F45" s="349">
        <v>0.5</v>
      </c>
      <c r="G45" s="349">
        <v>0.5</v>
      </c>
      <c r="H45" s="349">
        <v>0.5</v>
      </c>
      <c r="I45" s="349">
        <v>0.5</v>
      </c>
      <c r="J45" s="349">
        <v>0.5</v>
      </c>
      <c r="K45" s="350">
        <v>1</v>
      </c>
      <c r="L45" s="349">
        <v>1</v>
      </c>
      <c r="M45" s="349">
        <v>1</v>
      </c>
      <c r="N45" s="349">
        <v>1</v>
      </c>
      <c r="O45" s="349">
        <v>1</v>
      </c>
      <c r="P45" s="349">
        <v>1</v>
      </c>
      <c r="Q45" s="349">
        <v>1.5</v>
      </c>
      <c r="R45" s="349">
        <v>1.5</v>
      </c>
      <c r="S45" s="349">
        <v>1.5</v>
      </c>
      <c r="T45" s="349">
        <v>1.5</v>
      </c>
      <c r="U45" s="349">
        <v>1.5</v>
      </c>
      <c r="V45" s="349">
        <v>1.5</v>
      </c>
      <c r="W45" s="349">
        <v>1.5</v>
      </c>
    </row>
    <row r="46" spans="1:23">
      <c r="A46" s="346">
        <v>22</v>
      </c>
      <c r="B46" s="347" t="s">
        <v>911</v>
      </c>
      <c r="C46" s="362" t="s">
        <v>920</v>
      </c>
      <c r="D46" s="401"/>
      <c r="E46" s="349"/>
      <c r="F46" s="349"/>
      <c r="G46" s="349"/>
      <c r="H46" s="349"/>
      <c r="I46" s="349"/>
      <c r="J46" s="349"/>
      <c r="K46" s="350">
        <v>0.5</v>
      </c>
      <c r="L46" s="349">
        <v>0.5</v>
      </c>
      <c r="M46" s="349">
        <v>0.5</v>
      </c>
      <c r="N46" s="349">
        <v>0.5</v>
      </c>
      <c r="O46" s="349">
        <v>0.5</v>
      </c>
      <c r="P46" s="349">
        <v>0.5</v>
      </c>
      <c r="Q46" s="349">
        <v>0.5</v>
      </c>
      <c r="R46" s="349">
        <v>0.5</v>
      </c>
      <c r="S46" s="349">
        <v>0.5</v>
      </c>
      <c r="T46" s="349">
        <v>0.5</v>
      </c>
      <c r="U46" s="349">
        <v>0.5</v>
      </c>
      <c r="V46" s="349">
        <v>0.5</v>
      </c>
      <c r="W46" s="349">
        <v>0.5</v>
      </c>
    </row>
    <row r="47" spans="1:23" ht="45">
      <c r="A47" s="346">
        <v>23</v>
      </c>
      <c r="B47" s="347" t="s">
        <v>911</v>
      </c>
      <c r="C47" s="368" t="s">
        <v>921</v>
      </c>
      <c r="D47" s="401">
        <v>0.5</v>
      </c>
      <c r="E47" s="349">
        <v>0.75</v>
      </c>
      <c r="F47" s="349">
        <v>1</v>
      </c>
      <c r="G47" s="349">
        <v>1.25</v>
      </c>
      <c r="H47" s="349">
        <v>1.25</v>
      </c>
      <c r="I47" s="349">
        <v>1.75</v>
      </c>
      <c r="J47" s="349">
        <v>1.75</v>
      </c>
      <c r="K47" s="350">
        <v>2</v>
      </c>
      <c r="L47" s="349">
        <v>2</v>
      </c>
      <c r="M47" s="349">
        <v>2.5</v>
      </c>
      <c r="N47" s="349">
        <v>2.5</v>
      </c>
      <c r="O47" s="349">
        <v>3</v>
      </c>
      <c r="P47" s="349">
        <v>3</v>
      </c>
      <c r="Q47" s="349">
        <v>3</v>
      </c>
      <c r="R47" s="349">
        <v>3</v>
      </c>
      <c r="S47" s="349">
        <v>3</v>
      </c>
      <c r="T47" s="349">
        <v>3</v>
      </c>
      <c r="U47" s="349">
        <v>3</v>
      </c>
      <c r="V47" s="349">
        <v>3</v>
      </c>
      <c r="W47" s="349">
        <v>3</v>
      </c>
    </row>
    <row r="48" spans="1:23" ht="30">
      <c r="A48" s="346">
        <v>24</v>
      </c>
      <c r="B48" s="347" t="s">
        <v>911</v>
      </c>
      <c r="C48" s="368" t="s">
        <v>922</v>
      </c>
      <c r="D48" s="401"/>
      <c r="E48" s="349"/>
      <c r="F48" s="349">
        <v>0.5</v>
      </c>
      <c r="G48" s="349">
        <v>0.5</v>
      </c>
      <c r="H48" s="349">
        <v>0.5</v>
      </c>
      <c r="I48" s="349">
        <v>0.5</v>
      </c>
      <c r="J48" s="349">
        <v>0.5</v>
      </c>
      <c r="K48" s="350">
        <f>0.5+0.5</f>
        <v>1</v>
      </c>
      <c r="L48" s="349">
        <v>1</v>
      </c>
      <c r="M48" s="349">
        <v>1</v>
      </c>
      <c r="N48" s="349">
        <v>1</v>
      </c>
      <c r="O48" s="349">
        <v>1</v>
      </c>
      <c r="P48" s="349">
        <f>1+0.5</f>
        <v>1.5</v>
      </c>
      <c r="Q48" s="349">
        <v>1.5</v>
      </c>
      <c r="R48" s="349">
        <v>1.5</v>
      </c>
      <c r="S48" s="349">
        <v>1.5</v>
      </c>
      <c r="T48" s="349">
        <v>1.5</v>
      </c>
      <c r="U48" s="349">
        <v>2</v>
      </c>
      <c r="V48" s="349">
        <v>2</v>
      </c>
      <c r="W48" s="349">
        <v>2</v>
      </c>
    </row>
    <row r="49" spans="1:23" ht="30">
      <c r="A49" s="346">
        <v>25</v>
      </c>
      <c r="B49" s="347" t="s">
        <v>911</v>
      </c>
      <c r="C49" s="368" t="s">
        <v>923</v>
      </c>
      <c r="D49" s="405">
        <f>0.25/2*D6</f>
        <v>0.13</v>
      </c>
      <c r="E49" s="364">
        <f t="shared" ref="E49:W49" si="22">0.25/2*E6</f>
        <v>0.25</v>
      </c>
      <c r="F49" s="364">
        <f t="shared" si="22"/>
        <v>0.38</v>
      </c>
      <c r="G49" s="364">
        <f t="shared" si="22"/>
        <v>0.5</v>
      </c>
      <c r="H49" s="364">
        <f t="shared" si="22"/>
        <v>0.63</v>
      </c>
      <c r="I49" s="364">
        <f t="shared" si="22"/>
        <v>0.75</v>
      </c>
      <c r="J49" s="364">
        <f t="shared" si="22"/>
        <v>0.88</v>
      </c>
      <c r="K49" s="365">
        <f t="shared" si="22"/>
        <v>1</v>
      </c>
      <c r="L49" s="364">
        <f t="shared" si="22"/>
        <v>1.1299999999999999</v>
      </c>
      <c r="M49" s="364">
        <f t="shared" si="22"/>
        <v>1.25</v>
      </c>
      <c r="N49" s="364">
        <f t="shared" si="22"/>
        <v>1.38</v>
      </c>
      <c r="O49" s="364">
        <f t="shared" si="22"/>
        <v>1.5</v>
      </c>
      <c r="P49" s="364">
        <f t="shared" si="22"/>
        <v>1.63</v>
      </c>
      <c r="Q49" s="364">
        <f t="shared" si="22"/>
        <v>1.75</v>
      </c>
      <c r="R49" s="364">
        <f t="shared" si="22"/>
        <v>1.88</v>
      </c>
      <c r="S49" s="364">
        <f t="shared" si="22"/>
        <v>2</v>
      </c>
      <c r="T49" s="364">
        <f t="shared" si="22"/>
        <v>2.13</v>
      </c>
      <c r="U49" s="364">
        <f t="shared" si="22"/>
        <v>2.25</v>
      </c>
      <c r="V49" s="364">
        <f t="shared" si="22"/>
        <v>2.38</v>
      </c>
      <c r="W49" s="364">
        <f t="shared" si="22"/>
        <v>2.5</v>
      </c>
    </row>
    <row r="50" spans="1:23" ht="30">
      <c r="A50" s="346"/>
      <c r="B50" s="346"/>
      <c r="C50" s="369" t="s">
        <v>924</v>
      </c>
      <c r="D50" s="405">
        <v>0.13</v>
      </c>
      <c r="E50" s="364">
        <v>0.25</v>
      </c>
      <c r="F50" s="364">
        <v>0.38</v>
      </c>
      <c r="G50" s="364">
        <v>0.5</v>
      </c>
      <c r="H50" s="364">
        <v>0.63</v>
      </c>
      <c r="I50" s="364">
        <v>0.75</v>
      </c>
      <c r="J50" s="364">
        <v>0.88</v>
      </c>
      <c r="K50" s="365">
        <v>1</v>
      </c>
      <c r="L50" s="364">
        <v>1.1299999999999999</v>
      </c>
      <c r="M50" s="364">
        <v>1.25</v>
      </c>
      <c r="N50" s="364">
        <v>1.38</v>
      </c>
      <c r="O50" s="364">
        <v>1.5</v>
      </c>
      <c r="P50" s="364">
        <v>1.63</v>
      </c>
      <c r="Q50" s="364">
        <v>1.75</v>
      </c>
      <c r="R50" s="364">
        <v>1.88</v>
      </c>
      <c r="S50" s="364">
        <v>2</v>
      </c>
      <c r="T50" s="364">
        <v>2.13</v>
      </c>
      <c r="U50" s="364">
        <v>2.25</v>
      </c>
      <c r="V50" s="364">
        <v>2.38</v>
      </c>
      <c r="W50" s="364">
        <v>2.5</v>
      </c>
    </row>
    <row r="51" spans="1:23">
      <c r="A51" s="346"/>
      <c r="B51" s="346"/>
      <c r="C51" s="370" t="s">
        <v>925</v>
      </c>
      <c r="D51" s="405"/>
      <c r="E51" s="364"/>
      <c r="F51" s="364"/>
      <c r="G51" s="364"/>
      <c r="H51" s="364"/>
      <c r="I51" s="364"/>
      <c r="J51" s="364"/>
      <c r="K51" s="365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</row>
    <row r="52" spans="1:23" ht="30">
      <c r="A52" s="346"/>
      <c r="B52" s="346"/>
      <c r="C52" s="371" t="s">
        <v>926</v>
      </c>
      <c r="D52" s="406">
        <f>D49-D50</f>
        <v>0</v>
      </c>
      <c r="E52" s="366">
        <f t="shared" ref="E52:W52" si="23">E49-E50</f>
        <v>0</v>
      </c>
      <c r="F52" s="366">
        <f t="shared" si="23"/>
        <v>0</v>
      </c>
      <c r="G52" s="366">
        <f t="shared" si="23"/>
        <v>0</v>
      </c>
      <c r="H52" s="366">
        <f t="shared" si="23"/>
        <v>0</v>
      </c>
      <c r="I52" s="366">
        <f t="shared" si="23"/>
        <v>0</v>
      </c>
      <c r="J52" s="366">
        <f t="shared" si="23"/>
        <v>0</v>
      </c>
      <c r="K52" s="367">
        <f t="shared" si="23"/>
        <v>0</v>
      </c>
      <c r="L52" s="366">
        <f t="shared" si="23"/>
        <v>0</v>
      </c>
      <c r="M52" s="366">
        <f t="shared" si="23"/>
        <v>0</v>
      </c>
      <c r="N52" s="366">
        <f t="shared" si="23"/>
        <v>0</v>
      </c>
      <c r="O52" s="366">
        <f t="shared" si="23"/>
        <v>0</v>
      </c>
      <c r="P52" s="366">
        <f t="shared" si="23"/>
        <v>0</v>
      </c>
      <c r="Q52" s="366">
        <f t="shared" si="23"/>
        <v>0</v>
      </c>
      <c r="R52" s="366">
        <f t="shared" si="23"/>
        <v>0</v>
      </c>
      <c r="S52" s="366">
        <f t="shared" si="23"/>
        <v>0</v>
      </c>
      <c r="T52" s="366">
        <f t="shared" si="23"/>
        <v>0</v>
      </c>
      <c r="U52" s="366">
        <f t="shared" si="23"/>
        <v>0</v>
      </c>
      <c r="V52" s="366">
        <f t="shared" si="23"/>
        <v>0</v>
      </c>
      <c r="W52" s="366">
        <f t="shared" si="23"/>
        <v>0</v>
      </c>
    </row>
    <row r="53" spans="1:23">
      <c r="A53" s="346"/>
      <c r="B53" s="346"/>
      <c r="C53" s="370" t="s">
        <v>927</v>
      </c>
      <c r="D53" s="405"/>
      <c r="E53" s="364"/>
      <c r="F53" s="364"/>
      <c r="G53" s="364"/>
      <c r="H53" s="364"/>
      <c r="I53" s="364"/>
      <c r="J53" s="364"/>
      <c r="K53" s="365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</row>
    <row r="54" spans="1:23">
      <c r="A54" s="346"/>
      <c r="B54" s="346"/>
      <c r="C54" s="370" t="s">
        <v>928</v>
      </c>
      <c r="D54" s="405"/>
      <c r="E54" s="364"/>
      <c r="F54" s="364"/>
      <c r="G54" s="364"/>
      <c r="H54" s="364"/>
      <c r="I54" s="364"/>
      <c r="J54" s="364"/>
      <c r="K54" s="365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</row>
    <row r="55" spans="1:23" ht="38.25">
      <c r="A55" s="346">
        <v>26</v>
      </c>
      <c r="B55" s="347" t="s">
        <v>911</v>
      </c>
      <c r="C55" s="372" t="s">
        <v>929</v>
      </c>
      <c r="D55" s="401">
        <f>0.25/2*D6</f>
        <v>0.13</v>
      </c>
      <c r="E55" s="349">
        <f t="shared" ref="E55:W55" si="24">0.25/2*E6</f>
        <v>0.25</v>
      </c>
      <c r="F55" s="349">
        <f t="shared" si="24"/>
        <v>0.38</v>
      </c>
      <c r="G55" s="349">
        <f t="shared" si="24"/>
        <v>0.5</v>
      </c>
      <c r="H55" s="349">
        <f t="shared" si="24"/>
        <v>0.63</v>
      </c>
      <c r="I55" s="349">
        <f t="shared" si="24"/>
        <v>0.75</v>
      </c>
      <c r="J55" s="349">
        <f t="shared" si="24"/>
        <v>0.88</v>
      </c>
      <c r="K55" s="350">
        <f t="shared" si="24"/>
        <v>1</v>
      </c>
      <c r="L55" s="349">
        <f t="shared" si="24"/>
        <v>1.1299999999999999</v>
      </c>
      <c r="M55" s="349">
        <f t="shared" si="24"/>
        <v>1.25</v>
      </c>
      <c r="N55" s="349">
        <f t="shared" si="24"/>
        <v>1.38</v>
      </c>
      <c r="O55" s="349">
        <f t="shared" si="24"/>
        <v>1.5</v>
      </c>
      <c r="P55" s="349">
        <f t="shared" si="24"/>
        <v>1.63</v>
      </c>
      <c r="Q55" s="349">
        <f t="shared" si="24"/>
        <v>1.75</v>
      </c>
      <c r="R55" s="349">
        <f t="shared" si="24"/>
        <v>1.88</v>
      </c>
      <c r="S55" s="349">
        <f t="shared" si="24"/>
        <v>2</v>
      </c>
      <c r="T55" s="349">
        <f t="shared" si="24"/>
        <v>2.13</v>
      </c>
      <c r="U55" s="349">
        <f t="shared" si="24"/>
        <v>2.25</v>
      </c>
      <c r="V55" s="349">
        <f t="shared" si="24"/>
        <v>2.38</v>
      </c>
      <c r="W55" s="349">
        <f t="shared" si="24"/>
        <v>2.5</v>
      </c>
    </row>
    <row r="56" spans="1:23">
      <c r="A56" s="346">
        <v>26</v>
      </c>
      <c r="B56" s="347" t="s">
        <v>911</v>
      </c>
      <c r="C56" s="373" t="s">
        <v>930</v>
      </c>
      <c r="D56" s="401">
        <v>4.5</v>
      </c>
      <c r="E56" s="349">
        <v>4.5</v>
      </c>
      <c r="F56" s="349">
        <v>4.5</v>
      </c>
      <c r="G56" s="349">
        <v>4.5</v>
      </c>
      <c r="H56" s="349">
        <v>4.5</v>
      </c>
      <c r="I56" s="349">
        <v>4.5</v>
      </c>
      <c r="J56" s="349">
        <v>4.5</v>
      </c>
      <c r="K56" s="350">
        <v>4.5</v>
      </c>
      <c r="L56" s="349">
        <v>4.5</v>
      </c>
      <c r="M56" s="349">
        <v>4.5</v>
      </c>
      <c r="N56" s="349">
        <v>4.5</v>
      </c>
      <c r="O56" s="349">
        <v>4.5</v>
      </c>
      <c r="P56" s="349">
        <v>4.5</v>
      </c>
      <c r="Q56" s="349">
        <v>4.5</v>
      </c>
      <c r="R56" s="349">
        <v>4.5</v>
      </c>
      <c r="S56" s="349">
        <v>4.5</v>
      </c>
      <c r="T56" s="349">
        <v>4.5</v>
      </c>
      <c r="U56" s="349">
        <v>4.5</v>
      </c>
      <c r="V56" s="349">
        <v>4.5</v>
      </c>
      <c r="W56" s="349">
        <v>4.5</v>
      </c>
    </row>
    <row r="57" spans="1:23">
      <c r="D57" s="374"/>
      <c r="E57" s="374"/>
      <c r="F57" s="374"/>
      <c r="G57" s="374"/>
      <c r="H57" s="374"/>
      <c r="I57" s="374"/>
      <c r="J57" s="374"/>
      <c r="K57" s="374"/>
      <c r="L57" s="374"/>
      <c r="M57" s="374"/>
      <c r="N57" s="374"/>
      <c r="O57" s="374"/>
      <c r="P57" s="374"/>
      <c r="Q57" s="374"/>
      <c r="R57" s="374"/>
      <c r="S57" s="374"/>
      <c r="T57" s="374"/>
      <c r="U57" s="374"/>
      <c r="V57" s="374"/>
      <c r="W57" s="374"/>
    </row>
    <row r="58" spans="1:23">
      <c r="C58" s="336" t="s">
        <v>931</v>
      </c>
      <c r="D58" s="374"/>
      <c r="E58" s="374"/>
      <c r="F58" s="374"/>
      <c r="G58" s="374"/>
      <c r="H58" s="374"/>
      <c r="I58" s="374"/>
      <c r="J58" s="374"/>
      <c r="K58" s="374"/>
      <c r="L58" s="374"/>
      <c r="M58" s="374"/>
      <c r="N58" s="374"/>
      <c r="O58" s="374"/>
      <c r="P58" s="374"/>
      <c r="Q58" s="374"/>
      <c r="R58" s="374"/>
      <c r="S58" s="374"/>
      <c r="T58" s="374"/>
      <c r="U58" s="374"/>
      <c r="V58" s="374"/>
      <c r="W58" s="374"/>
    </row>
    <row r="59" spans="1:23">
      <c r="A59" s="346"/>
      <c r="B59" s="346"/>
      <c r="C59" s="375" t="s">
        <v>932</v>
      </c>
      <c r="D59" s="376">
        <f t="shared" ref="D59:W59" si="25">D63+D71</f>
        <v>13.76</v>
      </c>
      <c r="E59" s="376">
        <f t="shared" si="25"/>
        <v>19.510000000000002</v>
      </c>
      <c r="F59" s="376">
        <f t="shared" si="25"/>
        <v>25.27</v>
      </c>
      <c r="G59" s="376">
        <f t="shared" si="25"/>
        <v>31.01</v>
      </c>
      <c r="H59" s="376">
        <f t="shared" si="25"/>
        <v>35.53</v>
      </c>
      <c r="I59" s="376">
        <f t="shared" si="25"/>
        <v>42.27</v>
      </c>
      <c r="J59" s="376">
        <f t="shared" si="25"/>
        <v>47.03</v>
      </c>
      <c r="K59" s="376">
        <f t="shared" si="25"/>
        <v>54.03</v>
      </c>
      <c r="L59" s="376">
        <f t="shared" si="25"/>
        <v>58.29</v>
      </c>
      <c r="M59" s="376">
        <f t="shared" si="25"/>
        <v>64.28</v>
      </c>
      <c r="N59" s="376">
        <f t="shared" si="25"/>
        <v>68.55</v>
      </c>
      <c r="O59" s="376">
        <f t="shared" si="25"/>
        <v>73.290000000000006</v>
      </c>
      <c r="P59" s="376">
        <f t="shared" si="25"/>
        <v>78.55</v>
      </c>
      <c r="Q59" s="376">
        <f t="shared" si="25"/>
        <v>83.3</v>
      </c>
      <c r="R59" s="376">
        <f t="shared" si="25"/>
        <v>88.31</v>
      </c>
      <c r="S59" s="376">
        <f t="shared" si="25"/>
        <v>92.3</v>
      </c>
      <c r="T59" s="376">
        <f t="shared" si="25"/>
        <v>96.57</v>
      </c>
      <c r="U59" s="376">
        <f t="shared" si="25"/>
        <v>101.31</v>
      </c>
      <c r="V59" s="376">
        <f t="shared" si="25"/>
        <v>105.07</v>
      </c>
      <c r="W59" s="376">
        <f t="shared" si="25"/>
        <v>109.07</v>
      </c>
    </row>
    <row r="60" spans="1:23">
      <c r="A60" s="346"/>
      <c r="B60" s="346"/>
      <c r="C60" s="375" t="s">
        <v>933</v>
      </c>
      <c r="D60" s="376">
        <f t="shared" ref="D60:W60" si="26">D65+D72</f>
        <v>14.02</v>
      </c>
      <c r="E60" s="376">
        <f t="shared" si="26"/>
        <v>20.010000000000002</v>
      </c>
      <c r="F60" s="376">
        <f t="shared" si="26"/>
        <v>26.03</v>
      </c>
      <c r="G60" s="376">
        <f t="shared" si="26"/>
        <v>32.01</v>
      </c>
      <c r="H60" s="376">
        <f t="shared" si="26"/>
        <v>36.79</v>
      </c>
      <c r="I60" s="376">
        <f t="shared" si="26"/>
        <v>43.77</v>
      </c>
      <c r="J60" s="376">
        <f t="shared" si="26"/>
        <v>48.79</v>
      </c>
      <c r="K60" s="376">
        <f t="shared" si="26"/>
        <v>56.03</v>
      </c>
      <c r="L60" s="376">
        <f t="shared" si="26"/>
        <v>60.55</v>
      </c>
      <c r="M60" s="376">
        <f t="shared" si="26"/>
        <v>66.78</v>
      </c>
      <c r="N60" s="376">
        <f t="shared" si="26"/>
        <v>71.31</v>
      </c>
      <c r="O60" s="376">
        <f t="shared" si="26"/>
        <v>76.290000000000006</v>
      </c>
      <c r="P60" s="376">
        <f t="shared" si="26"/>
        <v>81.81</v>
      </c>
      <c r="Q60" s="376">
        <f t="shared" si="26"/>
        <v>86.8</v>
      </c>
      <c r="R60" s="376">
        <f t="shared" si="26"/>
        <v>92.07</v>
      </c>
      <c r="S60" s="376">
        <f t="shared" si="26"/>
        <v>96.3</v>
      </c>
      <c r="T60" s="376">
        <f t="shared" si="26"/>
        <v>100.83</v>
      </c>
      <c r="U60" s="376">
        <f t="shared" si="26"/>
        <v>105.81</v>
      </c>
      <c r="V60" s="376">
        <f t="shared" si="26"/>
        <v>109.83</v>
      </c>
      <c r="W60" s="376">
        <f t="shared" si="26"/>
        <v>114.07</v>
      </c>
    </row>
    <row r="61" spans="1:23">
      <c r="A61" s="346"/>
      <c r="B61" s="346"/>
      <c r="C61" s="375" t="s">
        <v>934</v>
      </c>
      <c r="D61" s="376">
        <f t="shared" ref="D61:W61" si="27">D67+D73</f>
        <v>15.62</v>
      </c>
      <c r="E61" s="376">
        <f t="shared" si="27"/>
        <v>23.22</v>
      </c>
      <c r="F61" s="376">
        <f t="shared" si="27"/>
        <v>30.84</v>
      </c>
      <c r="G61" s="376">
        <f t="shared" si="27"/>
        <v>38.43</v>
      </c>
      <c r="H61" s="376">
        <f t="shared" si="27"/>
        <v>44.81</v>
      </c>
      <c r="I61" s="376">
        <f t="shared" si="27"/>
        <v>53.4</v>
      </c>
      <c r="J61" s="376">
        <f t="shared" si="27"/>
        <v>60.02</v>
      </c>
      <c r="K61" s="376">
        <f t="shared" si="27"/>
        <v>68.87</v>
      </c>
      <c r="L61" s="376">
        <f t="shared" si="27"/>
        <v>74.989999999999995</v>
      </c>
      <c r="M61" s="376">
        <f t="shared" si="27"/>
        <v>82.83</v>
      </c>
      <c r="N61" s="376">
        <f t="shared" si="27"/>
        <v>88.96</v>
      </c>
      <c r="O61" s="376">
        <f t="shared" si="27"/>
        <v>95.55</v>
      </c>
      <c r="P61" s="376">
        <f t="shared" si="27"/>
        <v>102.67</v>
      </c>
      <c r="Q61" s="376">
        <f t="shared" si="27"/>
        <v>109.27</v>
      </c>
      <c r="R61" s="376">
        <f t="shared" si="27"/>
        <v>116.14</v>
      </c>
      <c r="S61" s="376">
        <f t="shared" si="27"/>
        <v>121.98</v>
      </c>
      <c r="T61" s="376">
        <f t="shared" si="27"/>
        <v>128.11000000000001</v>
      </c>
      <c r="U61" s="376">
        <f t="shared" si="27"/>
        <v>134.69999999999999</v>
      </c>
      <c r="V61" s="376">
        <f t="shared" si="27"/>
        <v>140.32</v>
      </c>
      <c r="W61" s="376">
        <f t="shared" si="27"/>
        <v>146.16999999999999</v>
      </c>
    </row>
    <row r="62" spans="1:23">
      <c r="A62" s="346"/>
      <c r="B62" s="346"/>
      <c r="C62" s="375" t="s">
        <v>935</v>
      </c>
      <c r="D62" s="376">
        <f t="shared" ref="D62:W62" si="28">D69+D74</f>
        <v>8.14</v>
      </c>
      <c r="E62" s="376">
        <f t="shared" si="28"/>
        <v>13.77</v>
      </c>
      <c r="F62" s="376">
        <f t="shared" si="28"/>
        <v>19.41</v>
      </c>
      <c r="G62" s="376">
        <f t="shared" si="28"/>
        <v>25.29</v>
      </c>
      <c r="H62" s="376">
        <f t="shared" si="28"/>
        <v>29.93</v>
      </c>
      <c r="I62" s="376">
        <f t="shared" si="28"/>
        <v>36.31</v>
      </c>
      <c r="J62" s="376">
        <f t="shared" si="28"/>
        <v>41.2</v>
      </c>
      <c r="K62" s="376">
        <f t="shared" si="28"/>
        <v>47.83</v>
      </c>
      <c r="L62" s="376">
        <f t="shared" si="28"/>
        <v>52.22</v>
      </c>
      <c r="M62" s="376">
        <f t="shared" si="28"/>
        <v>58.35</v>
      </c>
      <c r="N62" s="376">
        <f t="shared" si="28"/>
        <v>62.74</v>
      </c>
      <c r="O62" s="376">
        <f t="shared" si="28"/>
        <v>67.62</v>
      </c>
      <c r="P62" s="376">
        <f t="shared" si="28"/>
        <v>72.510000000000005</v>
      </c>
      <c r="Q62" s="376">
        <f t="shared" si="28"/>
        <v>77.39</v>
      </c>
      <c r="R62" s="376">
        <f t="shared" si="28"/>
        <v>82.53</v>
      </c>
      <c r="S62" s="376">
        <f t="shared" si="28"/>
        <v>86.41</v>
      </c>
      <c r="T62" s="376">
        <f t="shared" si="28"/>
        <v>90.3</v>
      </c>
      <c r="U62" s="376">
        <f t="shared" si="28"/>
        <v>95.18</v>
      </c>
      <c r="V62" s="376">
        <f t="shared" si="28"/>
        <v>99.07</v>
      </c>
      <c r="W62" s="376">
        <f t="shared" si="28"/>
        <v>103.2</v>
      </c>
    </row>
    <row r="63" spans="1:23">
      <c r="A63" s="346"/>
      <c r="B63" s="346"/>
      <c r="C63" s="377" t="s">
        <v>936</v>
      </c>
      <c r="D63" s="378">
        <f>D12+D13+D14+D15+D16+D17+D18+D19+D20+D21+D23+D25+D29+D31+D35</f>
        <v>6.13</v>
      </c>
      <c r="E63" s="378">
        <f t="shared" ref="E63:W63" si="29">E12+E13+E14+E15+E16+E17+E18+E19+E20+E21+E23+E25+E29+E31+E35</f>
        <v>10.01</v>
      </c>
      <c r="F63" s="378">
        <f t="shared" si="29"/>
        <v>13.39</v>
      </c>
      <c r="G63" s="378">
        <f t="shared" si="29"/>
        <v>17.760000000000002</v>
      </c>
      <c r="H63" s="378">
        <f t="shared" si="29"/>
        <v>21.4</v>
      </c>
      <c r="I63" s="378">
        <f t="shared" si="29"/>
        <v>26.27</v>
      </c>
      <c r="J63" s="378">
        <f t="shared" si="29"/>
        <v>29.65</v>
      </c>
      <c r="K63" s="378">
        <f t="shared" si="29"/>
        <v>33.53</v>
      </c>
      <c r="L63" s="378">
        <f t="shared" si="29"/>
        <v>36.909999999999997</v>
      </c>
      <c r="M63" s="378">
        <f t="shared" si="29"/>
        <v>41.53</v>
      </c>
      <c r="N63" s="378">
        <f t="shared" si="29"/>
        <v>44.92</v>
      </c>
      <c r="O63" s="378">
        <f t="shared" si="29"/>
        <v>48.29</v>
      </c>
      <c r="P63" s="378">
        <f t="shared" si="29"/>
        <v>51.67</v>
      </c>
      <c r="Q63" s="378">
        <f t="shared" si="29"/>
        <v>55.55</v>
      </c>
      <c r="R63" s="378">
        <f t="shared" si="29"/>
        <v>59.18</v>
      </c>
      <c r="S63" s="378">
        <f t="shared" si="29"/>
        <v>62.8</v>
      </c>
      <c r="T63" s="378">
        <f t="shared" si="29"/>
        <v>66.19</v>
      </c>
      <c r="U63" s="378">
        <f t="shared" si="29"/>
        <v>70.06</v>
      </c>
      <c r="V63" s="378">
        <f t="shared" si="29"/>
        <v>73.44</v>
      </c>
      <c r="W63" s="378">
        <f t="shared" si="29"/>
        <v>77.069999999999993</v>
      </c>
    </row>
    <row r="64" spans="1:23">
      <c r="A64" s="346"/>
      <c r="B64" s="346"/>
      <c r="C64" s="377" t="s">
        <v>937</v>
      </c>
      <c r="D64" s="378">
        <f>D23+D25+D29+D31</f>
        <v>2.13</v>
      </c>
      <c r="E64" s="378">
        <f t="shared" ref="E64:W64" si="30">E23+E25+E29+E31</f>
        <v>4.26</v>
      </c>
      <c r="F64" s="378">
        <f t="shared" si="30"/>
        <v>6.39</v>
      </c>
      <c r="G64" s="378">
        <f t="shared" si="30"/>
        <v>8.51</v>
      </c>
      <c r="H64" s="378">
        <f t="shared" si="30"/>
        <v>10.65</v>
      </c>
      <c r="I64" s="378">
        <f t="shared" si="30"/>
        <v>12.77</v>
      </c>
      <c r="J64" s="378">
        <f t="shared" si="30"/>
        <v>14.9</v>
      </c>
      <c r="K64" s="378">
        <f t="shared" si="30"/>
        <v>17.03</v>
      </c>
      <c r="L64" s="378">
        <f t="shared" si="30"/>
        <v>19.16</v>
      </c>
      <c r="M64" s="378">
        <f t="shared" si="30"/>
        <v>21.28</v>
      </c>
      <c r="N64" s="378">
        <f t="shared" si="30"/>
        <v>23.42</v>
      </c>
      <c r="O64" s="378">
        <f t="shared" si="30"/>
        <v>25.54</v>
      </c>
      <c r="P64" s="378">
        <f t="shared" si="30"/>
        <v>27.67</v>
      </c>
      <c r="Q64" s="378">
        <f t="shared" si="30"/>
        <v>29.8</v>
      </c>
      <c r="R64" s="378">
        <f t="shared" si="30"/>
        <v>31.93</v>
      </c>
      <c r="S64" s="378">
        <f t="shared" si="30"/>
        <v>34.049999999999997</v>
      </c>
      <c r="T64" s="378">
        <f t="shared" si="30"/>
        <v>36.19</v>
      </c>
      <c r="U64" s="378">
        <f t="shared" si="30"/>
        <v>38.31</v>
      </c>
      <c r="V64" s="378">
        <f t="shared" si="30"/>
        <v>40.44</v>
      </c>
      <c r="W64" s="378">
        <f t="shared" si="30"/>
        <v>42.57</v>
      </c>
    </row>
    <row r="65" spans="1:23">
      <c r="A65" s="346"/>
      <c r="B65" s="346"/>
      <c r="C65" s="377" t="s">
        <v>938</v>
      </c>
      <c r="D65" s="378">
        <f>D12+D13+D14+D15+D16+D17+D18+D19+D20+D21+D23+D25+D28+D29+D31+D35</f>
        <v>6.26</v>
      </c>
      <c r="E65" s="378">
        <f t="shared" ref="E65:W65" si="31">E12+E13+E14+E15+E16+E17+E18+E19+E20+E21+E23+E25+E28+E29+E31+E35</f>
        <v>10.26</v>
      </c>
      <c r="F65" s="378">
        <f t="shared" si="31"/>
        <v>13.77</v>
      </c>
      <c r="G65" s="378">
        <f t="shared" si="31"/>
        <v>18.260000000000002</v>
      </c>
      <c r="H65" s="378">
        <f t="shared" si="31"/>
        <v>22.03</v>
      </c>
      <c r="I65" s="378">
        <f t="shared" si="31"/>
        <v>27.02</v>
      </c>
      <c r="J65" s="378">
        <f t="shared" si="31"/>
        <v>30.53</v>
      </c>
      <c r="K65" s="378">
        <f t="shared" si="31"/>
        <v>34.53</v>
      </c>
      <c r="L65" s="378">
        <f t="shared" si="31"/>
        <v>38.04</v>
      </c>
      <c r="M65" s="378">
        <f t="shared" si="31"/>
        <v>42.78</v>
      </c>
      <c r="N65" s="378">
        <f t="shared" si="31"/>
        <v>46.3</v>
      </c>
      <c r="O65" s="378">
        <f t="shared" si="31"/>
        <v>49.79</v>
      </c>
      <c r="P65" s="378">
        <f t="shared" si="31"/>
        <v>53.3</v>
      </c>
      <c r="Q65" s="378">
        <f t="shared" si="31"/>
        <v>57.3</v>
      </c>
      <c r="R65" s="378">
        <f t="shared" si="31"/>
        <v>61.06</v>
      </c>
      <c r="S65" s="378">
        <f t="shared" si="31"/>
        <v>64.8</v>
      </c>
      <c r="T65" s="378">
        <f t="shared" si="31"/>
        <v>68.319999999999993</v>
      </c>
      <c r="U65" s="378">
        <f t="shared" si="31"/>
        <v>72.31</v>
      </c>
      <c r="V65" s="378">
        <f t="shared" si="31"/>
        <v>75.819999999999993</v>
      </c>
      <c r="W65" s="378">
        <f t="shared" si="31"/>
        <v>79.569999999999993</v>
      </c>
    </row>
    <row r="66" spans="1:23">
      <c r="A66" s="346"/>
      <c r="B66" s="346"/>
      <c r="C66" s="377" t="s">
        <v>937</v>
      </c>
      <c r="D66" s="378">
        <f>D23+D25+D28+D29+D31</f>
        <v>2.2599999999999998</v>
      </c>
      <c r="E66" s="378">
        <f t="shared" ref="E66:W66" si="32">E23+E25+E28+E29+E31</f>
        <v>4.51</v>
      </c>
      <c r="F66" s="378">
        <f t="shared" si="32"/>
        <v>6.77</v>
      </c>
      <c r="G66" s="378">
        <f t="shared" si="32"/>
        <v>9.01</v>
      </c>
      <c r="H66" s="378">
        <f t="shared" si="32"/>
        <v>11.28</v>
      </c>
      <c r="I66" s="378">
        <f t="shared" si="32"/>
        <v>13.52</v>
      </c>
      <c r="J66" s="378">
        <f t="shared" si="32"/>
        <v>15.78</v>
      </c>
      <c r="K66" s="378">
        <f t="shared" si="32"/>
        <v>18.03</v>
      </c>
      <c r="L66" s="378">
        <f t="shared" si="32"/>
        <v>20.29</v>
      </c>
      <c r="M66" s="378">
        <f t="shared" si="32"/>
        <v>22.53</v>
      </c>
      <c r="N66" s="378">
        <f t="shared" si="32"/>
        <v>24.8</v>
      </c>
      <c r="O66" s="378">
        <f t="shared" si="32"/>
        <v>27.04</v>
      </c>
      <c r="P66" s="378">
        <f t="shared" si="32"/>
        <v>29.3</v>
      </c>
      <c r="Q66" s="378">
        <f t="shared" si="32"/>
        <v>31.55</v>
      </c>
      <c r="R66" s="378">
        <f t="shared" si="32"/>
        <v>33.81</v>
      </c>
      <c r="S66" s="378">
        <f t="shared" si="32"/>
        <v>36.049999999999997</v>
      </c>
      <c r="T66" s="378">
        <f t="shared" si="32"/>
        <v>38.32</v>
      </c>
      <c r="U66" s="378">
        <f t="shared" si="32"/>
        <v>40.56</v>
      </c>
      <c r="V66" s="378">
        <f t="shared" si="32"/>
        <v>42.82</v>
      </c>
      <c r="W66" s="378">
        <f t="shared" si="32"/>
        <v>45.07</v>
      </c>
    </row>
    <row r="67" spans="1:23">
      <c r="A67" s="346"/>
      <c r="B67" s="346"/>
      <c r="C67" s="377" t="s">
        <v>939</v>
      </c>
      <c r="D67" s="378">
        <f>D12+D13+D14+D15+D16+D17+D18+D19+D20+D21+D23+D25+D27+D29+D32+D35</f>
        <v>7.86</v>
      </c>
      <c r="E67" s="378">
        <f t="shared" ref="E67:W67" si="33">E12+E13+E14+E15+E16+E17+E18+E19+E20+E21+E23+E25+E27+E29+E32+E35</f>
        <v>13.47</v>
      </c>
      <c r="F67" s="378">
        <f t="shared" si="33"/>
        <v>18.579999999999998</v>
      </c>
      <c r="G67" s="378">
        <f t="shared" si="33"/>
        <v>24.68</v>
      </c>
      <c r="H67" s="378">
        <f t="shared" si="33"/>
        <v>30.05</v>
      </c>
      <c r="I67" s="378">
        <f t="shared" si="33"/>
        <v>36.65</v>
      </c>
      <c r="J67" s="378">
        <f t="shared" si="33"/>
        <v>41.76</v>
      </c>
      <c r="K67" s="378">
        <f t="shared" si="33"/>
        <v>47.37</v>
      </c>
      <c r="L67" s="378">
        <f t="shared" si="33"/>
        <v>52.48</v>
      </c>
      <c r="M67" s="378">
        <f t="shared" si="33"/>
        <v>58.83</v>
      </c>
      <c r="N67" s="378">
        <f t="shared" si="33"/>
        <v>63.95</v>
      </c>
      <c r="O67" s="378">
        <f t="shared" si="33"/>
        <v>69.05</v>
      </c>
      <c r="P67" s="378">
        <f t="shared" si="33"/>
        <v>74.16</v>
      </c>
      <c r="Q67" s="378">
        <f t="shared" si="33"/>
        <v>79.77</v>
      </c>
      <c r="R67" s="378">
        <f t="shared" si="33"/>
        <v>85.13</v>
      </c>
      <c r="S67" s="378">
        <f t="shared" si="33"/>
        <v>90.48</v>
      </c>
      <c r="T67" s="378">
        <f t="shared" si="33"/>
        <v>95.6</v>
      </c>
      <c r="U67" s="378">
        <f t="shared" si="33"/>
        <v>101.2</v>
      </c>
      <c r="V67" s="378">
        <f t="shared" si="33"/>
        <v>106.31</v>
      </c>
      <c r="W67" s="378">
        <f t="shared" si="33"/>
        <v>111.67</v>
      </c>
    </row>
    <row r="68" spans="1:23">
      <c r="A68" s="346"/>
      <c r="B68" s="346"/>
      <c r="C68" s="377" t="s">
        <v>937</v>
      </c>
      <c r="D68" s="378">
        <f>D23+D25+D27+D29+D32</f>
        <v>3.86</v>
      </c>
      <c r="E68" s="378">
        <f t="shared" ref="E68:W68" si="34">E23+E25+E27+E29+E32</f>
        <v>7.72</v>
      </c>
      <c r="F68" s="378">
        <f t="shared" si="34"/>
        <v>11.58</v>
      </c>
      <c r="G68" s="378">
        <f t="shared" si="34"/>
        <v>15.43</v>
      </c>
      <c r="H68" s="378">
        <f t="shared" si="34"/>
        <v>19.3</v>
      </c>
      <c r="I68" s="378">
        <f t="shared" si="34"/>
        <v>23.15</v>
      </c>
      <c r="J68" s="378">
        <f t="shared" si="34"/>
        <v>27.01</v>
      </c>
      <c r="K68" s="378">
        <f t="shared" si="34"/>
        <v>30.87</v>
      </c>
      <c r="L68" s="378">
        <f t="shared" si="34"/>
        <v>34.729999999999997</v>
      </c>
      <c r="M68" s="378">
        <f t="shared" si="34"/>
        <v>38.58</v>
      </c>
      <c r="N68" s="378">
        <f t="shared" si="34"/>
        <v>42.45</v>
      </c>
      <c r="O68" s="378">
        <f t="shared" si="34"/>
        <v>46.3</v>
      </c>
      <c r="P68" s="378">
        <f t="shared" si="34"/>
        <v>50.16</v>
      </c>
      <c r="Q68" s="378">
        <f t="shared" si="34"/>
        <v>54.02</v>
      </c>
      <c r="R68" s="378">
        <f t="shared" si="34"/>
        <v>57.88</v>
      </c>
      <c r="S68" s="378">
        <f t="shared" si="34"/>
        <v>61.73</v>
      </c>
      <c r="T68" s="378">
        <f t="shared" si="34"/>
        <v>65.599999999999994</v>
      </c>
      <c r="U68" s="378">
        <f t="shared" si="34"/>
        <v>69.45</v>
      </c>
      <c r="V68" s="378">
        <f t="shared" si="34"/>
        <v>73.31</v>
      </c>
      <c r="W68" s="378">
        <f t="shared" si="34"/>
        <v>77.17</v>
      </c>
    </row>
    <row r="69" spans="1:23">
      <c r="A69" s="346"/>
      <c r="B69" s="346"/>
      <c r="C69" s="377" t="s">
        <v>940</v>
      </c>
      <c r="D69" s="378">
        <f>D12+D13+D14+D15+D16+D17+D18+D19+D24+D26+D30+D33+D36</f>
        <v>5.26</v>
      </c>
      <c r="E69" s="378">
        <f t="shared" ref="E69:W69" si="35">E12+E13+E14+E15+E16+E17+E18+E19+E24+E26+E30+E33+E36</f>
        <v>9.02</v>
      </c>
      <c r="F69" s="378">
        <f t="shared" si="35"/>
        <v>12.28</v>
      </c>
      <c r="G69" s="378">
        <f t="shared" si="35"/>
        <v>16.54</v>
      </c>
      <c r="H69" s="378">
        <f t="shared" si="35"/>
        <v>20.05</v>
      </c>
      <c r="I69" s="378">
        <f t="shared" si="35"/>
        <v>24.31</v>
      </c>
      <c r="J69" s="378">
        <f t="shared" si="35"/>
        <v>27.57</v>
      </c>
      <c r="K69" s="378">
        <f t="shared" si="35"/>
        <v>31.33</v>
      </c>
      <c r="L69" s="378">
        <f t="shared" si="35"/>
        <v>34.590000000000003</v>
      </c>
      <c r="M69" s="378">
        <f t="shared" si="35"/>
        <v>39.1</v>
      </c>
      <c r="N69" s="378">
        <f t="shared" si="35"/>
        <v>42.36</v>
      </c>
      <c r="O69" s="378">
        <f t="shared" si="35"/>
        <v>45.62</v>
      </c>
      <c r="P69" s="378">
        <f t="shared" si="35"/>
        <v>48.88</v>
      </c>
      <c r="Q69" s="378">
        <f t="shared" si="35"/>
        <v>52.64</v>
      </c>
      <c r="R69" s="378">
        <f t="shared" si="35"/>
        <v>56.15</v>
      </c>
      <c r="S69" s="378">
        <f t="shared" si="35"/>
        <v>59.41</v>
      </c>
      <c r="T69" s="378">
        <f t="shared" si="35"/>
        <v>62.67</v>
      </c>
      <c r="U69" s="378">
        <f t="shared" si="35"/>
        <v>66.430000000000007</v>
      </c>
      <c r="V69" s="378">
        <f t="shared" si="35"/>
        <v>69.69</v>
      </c>
      <c r="W69" s="378">
        <f t="shared" si="35"/>
        <v>73.2</v>
      </c>
    </row>
    <row r="70" spans="1:23">
      <c r="A70" s="346"/>
      <c r="B70" s="346"/>
      <c r="C70" s="377" t="s">
        <v>937</v>
      </c>
      <c r="D70" s="378">
        <f>D24+D26+D30+D33</f>
        <v>1.76</v>
      </c>
      <c r="E70" s="378">
        <f t="shared" ref="E70:W70" si="36">E24+E26+E30+E33</f>
        <v>3.52</v>
      </c>
      <c r="F70" s="378">
        <f t="shared" si="36"/>
        <v>5.28</v>
      </c>
      <c r="G70" s="378">
        <f t="shared" si="36"/>
        <v>7.04</v>
      </c>
      <c r="H70" s="378">
        <f t="shared" si="36"/>
        <v>8.8000000000000007</v>
      </c>
      <c r="I70" s="378">
        <f t="shared" si="36"/>
        <v>10.56</v>
      </c>
      <c r="J70" s="378">
        <f t="shared" si="36"/>
        <v>12.32</v>
      </c>
      <c r="K70" s="378">
        <f t="shared" si="36"/>
        <v>14.08</v>
      </c>
      <c r="L70" s="378">
        <f t="shared" si="36"/>
        <v>15.84</v>
      </c>
      <c r="M70" s="378">
        <f t="shared" si="36"/>
        <v>17.600000000000001</v>
      </c>
      <c r="N70" s="378">
        <f t="shared" si="36"/>
        <v>19.36</v>
      </c>
      <c r="O70" s="378">
        <f t="shared" si="36"/>
        <v>21.12</v>
      </c>
      <c r="P70" s="378">
        <f t="shared" si="36"/>
        <v>22.88</v>
      </c>
      <c r="Q70" s="378">
        <f t="shared" si="36"/>
        <v>24.64</v>
      </c>
      <c r="R70" s="378">
        <f t="shared" si="36"/>
        <v>26.4</v>
      </c>
      <c r="S70" s="378">
        <f t="shared" si="36"/>
        <v>28.16</v>
      </c>
      <c r="T70" s="378">
        <f t="shared" si="36"/>
        <v>29.92</v>
      </c>
      <c r="U70" s="378">
        <f t="shared" si="36"/>
        <v>31.68</v>
      </c>
      <c r="V70" s="378">
        <f t="shared" si="36"/>
        <v>33.44</v>
      </c>
      <c r="W70" s="378">
        <f t="shared" si="36"/>
        <v>35.200000000000003</v>
      </c>
    </row>
    <row r="71" spans="1:23">
      <c r="A71" s="346"/>
      <c r="B71" s="346"/>
      <c r="C71" s="379" t="s">
        <v>941</v>
      </c>
      <c r="D71" s="380">
        <f>D38+D40+D41+D44+D45+D46+D47+D48+D49+D56</f>
        <v>7.63</v>
      </c>
      <c r="E71" s="380">
        <f t="shared" ref="E71:W71" si="37">E38+E40+E41+E44+E45+E46+E47+E48+E49+E56</f>
        <v>9.5</v>
      </c>
      <c r="F71" s="380">
        <f t="shared" si="37"/>
        <v>11.88</v>
      </c>
      <c r="G71" s="380">
        <f t="shared" si="37"/>
        <v>13.25</v>
      </c>
      <c r="H71" s="380">
        <f t="shared" si="37"/>
        <v>14.13</v>
      </c>
      <c r="I71" s="380">
        <f t="shared" si="37"/>
        <v>16</v>
      </c>
      <c r="J71" s="380">
        <f t="shared" si="37"/>
        <v>17.38</v>
      </c>
      <c r="K71" s="380">
        <f t="shared" si="37"/>
        <v>20.5</v>
      </c>
      <c r="L71" s="380">
        <f t="shared" si="37"/>
        <v>21.38</v>
      </c>
      <c r="M71" s="380">
        <f t="shared" si="37"/>
        <v>22.75</v>
      </c>
      <c r="N71" s="380">
        <f t="shared" si="37"/>
        <v>23.63</v>
      </c>
      <c r="O71" s="380">
        <f t="shared" si="37"/>
        <v>25</v>
      </c>
      <c r="P71" s="380">
        <f t="shared" si="37"/>
        <v>26.88</v>
      </c>
      <c r="Q71" s="380">
        <f t="shared" si="37"/>
        <v>27.75</v>
      </c>
      <c r="R71" s="380">
        <f t="shared" si="37"/>
        <v>29.13</v>
      </c>
      <c r="S71" s="380">
        <f t="shared" si="37"/>
        <v>29.5</v>
      </c>
      <c r="T71" s="380">
        <f t="shared" si="37"/>
        <v>30.38</v>
      </c>
      <c r="U71" s="380">
        <f t="shared" si="37"/>
        <v>31.25</v>
      </c>
      <c r="V71" s="380">
        <f t="shared" si="37"/>
        <v>31.63</v>
      </c>
      <c r="W71" s="380">
        <f t="shared" si="37"/>
        <v>32</v>
      </c>
    </row>
    <row r="72" spans="1:23">
      <c r="A72" s="346"/>
      <c r="B72" s="346"/>
      <c r="C72" s="379" t="s">
        <v>942</v>
      </c>
      <c r="D72" s="380">
        <f>D38+D40+D41+D44+D45+D46+D47+D48+D49+D55+D56</f>
        <v>7.76</v>
      </c>
      <c r="E72" s="380">
        <f t="shared" ref="E72:W72" si="38">E38+E40+E41+E44+E45+E46+E47+E48+E49+E55+E56</f>
        <v>9.75</v>
      </c>
      <c r="F72" s="380">
        <f t="shared" si="38"/>
        <v>12.26</v>
      </c>
      <c r="G72" s="380">
        <f t="shared" si="38"/>
        <v>13.75</v>
      </c>
      <c r="H72" s="380">
        <f t="shared" si="38"/>
        <v>14.76</v>
      </c>
      <c r="I72" s="380">
        <f t="shared" si="38"/>
        <v>16.75</v>
      </c>
      <c r="J72" s="380">
        <f t="shared" si="38"/>
        <v>18.260000000000002</v>
      </c>
      <c r="K72" s="380">
        <f t="shared" si="38"/>
        <v>21.5</v>
      </c>
      <c r="L72" s="380">
        <f t="shared" si="38"/>
        <v>22.51</v>
      </c>
      <c r="M72" s="380">
        <f t="shared" si="38"/>
        <v>24</v>
      </c>
      <c r="N72" s="380">
        <f t="shared" si="38"/>
        <v>25.01</v>
      </c>
      <c r="O72" s="380">
        <f t="shared" si="38"/>
        <v>26.5</v>
      </c>
      <c r="P72" s="380">
        <f t="shared" si="38"/>
        <v>28.51</v>
      </c>
      <c r="Q72" s="380">
        <f t="shared" si="38"/>
        <v>29.5</v>
      </c>
      <c r="R72" s="380">
        <f t="shared" si="38"/>
        <v>31.01</v>
      </c>
      <c r="S72" s="380">
        <f t="shared" si="38"/>
        <v>31.5</v>
      </c>
      <c r="T72" s="380">
        <f t="shared" si="38"/>
        <v>32.51</v>
      </c>
      <c r="U72" s="380">
        <f t="shared" si="38"/>
        <v>33.5</v>
      </c>
      <c r="V72" s="380">
        <f t="shared" si="38"/>
        <v>34.01</v>
      </c>
      <c r="W72" s="380">
        <f t="shared" si="38"/>
        <v>34.5</v>
      </c>
    </row>
    <row r="73" spans="1:23">
      <c r="A73" s="346"/>
      <c r="B73" s="346"/>
      <c r="C73" s="379" t="s">
        <v>943</v>
      </c>
      <c r="D73" s="380">
        <f>D38+D40+D41+D44+D45+D46+D47+D48+D49+D55+D56</f>
        <v>7.76</v>
      </c>
      <c r="E73" s="380">
        <f t="shared" ref="E73:W73" si="39">E38+E40+E41+E44+E45+E46+E47+E48+E49+E55+E56</f>
        <v>9.75</v>
      </c>
      <c r="F73" s="380">
        <f t="shared" si="39"/>
        <v>12.26</v>
      </c>
      <c r="G73" s="380">
        <f t="shared" si="39"/>
        <v>13.75</v>
      </c>
      <c r="H73" s="380">
        <f t="shared" si="39"/>
        <v>14.76</v>
      </c>
      <c r="I73" s="380">
        <f t="shared" si="39"/>
        <v>16.75</v>
      </c>
      <c r="J73" s="380">
        <f t="shared" si="39"/>
        <v>18.260000000000002</v>
      </c>
      <c r="K73" s="380">
        <f t="shared" si="39"/>
        <v>21.5</v>
      </c>
      <c r="L73" s="380">
        <f t="shared" si="39"/>
        <v>22.51</v>
      </c>
      <c r="M73" s="380">
        <f t="shared" si="39"/>
        <v>24</v>
      </c>
      <c r="N73" s="380">
        <f t="shared" si="39"/>
        <v>25.01</v>
      </c>
      <c r="O73" s="380">
        <f t="shared" si="39"/>
        <v>26.5</v>
      </c>
      <c r="P73" s="380">
        <f t="shared" si="39"/>
        <v>28.51</v>
      </c>
      <c r="Q73" s="380">
        <f t="shared" si="39"/>
        <v>29.5</v>
      </c>
      <c r="R73" s="380">
        <f t="shared" si="39"/>
        <v>31.01</v>
      </c>
      <c r="S73" s="380">
        <f t="shared" si="39"/>
        <v>31.5</v>
      </c>
      <c r="T73" s="380">
        <f t="shared" si="39"/>
        <v>32.51</v>
      </c>
      <c r="U73" s="380">
        <f t="shared" si="39"/>
        <v>33.5</v>
      </c>
      <c r="V73" s="380">
        <f t="shared" si="39"/>
        <v>34.01</v>
      </c>
      <c r="W73" s="380">
        <f t="shared" si="39"/>
        <v>34.5</v>
      </c>
    </row>
    <row r="74" spans="1:23">
      <c r="A74" s="346"/>
      <c r="B74" s="346"/>
      <c r="C74" s="379" t="s">
        <v>944</v>
      </c>
      <c r="D74" s="380">
        <f>D39+D40+D41+D44+D45+D46+D47+D48+D49</f>
        <v>2.88</v>
      </c>
      <c r="E74" s="380">
        <f t="shared" ref="E74:W74" si="40">E39+E40+E41+E44+E45+E46+E47+E48+E49</f>
        <v>4.75</v>
      </c>
      <c r="F74" s="380">
        <f t="shared" si="40"/>
        <v>7.13</v>
      </c>
      <c r="G74" s="380">
        <f t="shared" si="40"/>
        <v>8.75</v>
      </c>
      <c r="H74" s="380">
        <f t="shared" si="40"/>
        <v>9.8800000000000008</v>
      </c>
      <c r="I74" s="380">
        <f t="shared" si="40"/>
        <v>12</v>
      </c>
      <c r="J74" s="380">
        <f t="shared" si="40"/>
        <v>13.63</v>
      </c>
      <c r="K74" s="380">
        <f t="shared" si="40"/>
        <v>16.5</v>
      </c>
      <c r="L74" s="380">
        <f t="shared" si="40"/>
        <v>17.63</v>
      </c>
      <c r="M74" s="380">
        <f t="shared" si="40"/>
        <v>19.25</v>
      </c>
      <c r="N74" s="380">
        <f t="shared" si="40"/>
        <v>20.38</v>
      </c>
      <c r="O74" s="380">
        <f t="shared" si="40"/>
        <v>22</v>
      </c>
      <c r="P74" s="380">
        <f t="shared" si="40"/>
        <v>23.63</v>
      </c>
      <c r="Q74" s="380">
        <f t="shared" si="40"/>
        <v>24.75</v>
      </c>
      <c r="R74" s="380">
        <f t="shared" si="40"/>
        <v>26.38</v>
      </c>
      <c r="S74" s="380">
        <f t="shared" si="40"/>
        <v>27</v>
      </c>
      <c r="T74" s="380">
        <f t="shared" si="40"/>
        <v>27.63</v>
      </c>
      <c r="U74" s="380">
        <f t="shared" si="40"/>
        <v>28.75</v>
      </c>
      <c r="V74" s="380">
        <f t="shared" si="40"/>
        <v>29.38</v>
      </c>
      <c r="W74" s="380">
        <f t="shared" si="40"/>
        <v>30</v>
      </c>
    </row>
    <row r="75" spans="1:23"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  <c r="U75" s="374"/>
      <c r="V75" s="374"/>
      <c r="W75" s="374"/>
    </row>
    <row r="76" spans="1:23">
      <c r="C76" s="336" t="s">
        <v>945</v>
      </c>
      <c r="D76" s="374"/>
      <c r="E76" s="374"/>
      <c r="F76" s="374"/>
      <c r="G76" s="374"/>
      <c r="H76" s="374"/>
      <c r="I76" s="374"/>
      <c r="J76" s="374"/>
      <c r="K76" s="374"/>
      <c r="L76" s="374"/>
      <c r="M76" s="374"/>
      <c r="N76" s="374"/>
      <c r="O76" s="374"/>
      <c r="P76" s="374"/>
      <c r="Q76" s="374"/>
      <c r="R76" s="374"/>
      <c r="S76" s="374"/>
      <c r="T76" s="374"/>
      <c r="U76" s="374"/>
      <c r="V76" s="374"/>
      <c r="W76" s="374"/>
    </row>
    <row r="77" spans="1:23">
      <c r="A77" s="346"/>
      <c r="B77" s="346"/>
      <c r="C77" s="375" t="s">
        <v>932</v>
      </c>
      <c r="D77" s="376">
        <f t="shared" ref="D77:W77" si="41">D81+D89</f>
        <v>8.6300000000000008</v>
      </c>
      <c r="E77" s="376">
        <f t="shared" si="41"/>
        <v>10.49</v>
      </c>
      <c r="F77" s="376">
        <f t="shared" si="41"/>
        <v>12.33</v>
      </c>
      <c r="G77" s="376">
        <f t="shared" si="41"/>
        <v>14.19</v>
      </c>
      <c r="H77" s="376">
        <f t="shared" si="41"/>
        <v>15.64</v>
      </c>
      <c r="I77" s="376">
        <f t="shared" si="41"/>
        <v>18.170000000000002</v>
      </c>
      <c r="J77" s="376">
        <f t="shared" si="41"/>
        <v>19.66</v>
      </c>
      <c r="K77" s="376">
        <f t="shared" si="41"/>
        <v>21.95</v>
      </c>
      <c r="L77" s="376">
        <f t="shared" si="41"/>
        <v>23.31</v>
      </c>
      <c r="M77" s="376">
        <f t="shared" si="41"/>
        <v>25.26</v>
      </c>
      <c r="N77" s="376">
        <f t="shared" si="41"/>
        <v>26.63</v>
      </c>
      <c r="O77" s="376">
        <f t="shared" si="41"/>
        <v>28.82</v>
      </c>
      <c r="P77" s="376">
        <f t="shared" si="41"/>
        <v>30.53</v>
      </c>
      <c r="Q77" s="376">
        <f t="shared" si="41"/>
        <v>32.090000000000003</v>
      </c>
      <c r="R77" s="376">
        <f t="shared" si="41"/>
        <v>33.67</v>
      </c>
      <c r="S77" s="376">
        <f t="shared" si="41"/>
        <v>35.159999999999997</v>
      </c>
      <c r="T77" s="376">
        <f t="shared" si="41"/>
        <v>36.56</v>
      </c>
      <c r="U77" s="376">
        <f t="shared" si="41"/>
        <v>38.119999999999997</v>
      </c>
      <c r="V77" s="376">
        <f t="shared" si="41"/>
        <v>39.35</v>
      </c>
      <c r="W77" s="376">
        <f t="shared" si="41"/>
        <v>40.67</v>
      </c>
    </row>
    <row r="78" spans="1:23">
      <c r="A78" s="346"/>
      <c r="B78" s="346"/>
      <c r="C78" s="375" t="s">
        <v>933</v>
      </c>
      <c r="D78" s="376">
        <f t="shared" ref="D78:W78" si="42">D83+D90</f>
        <v>9.3800000000000008</v>
      </c>
      <c r="E78" s="376">
        <f t="shared" si="42"/>
        <v>11.32</v>
      </c>
      <c r="F78" s="376">
        <f t="shared" si="42"/>
        <v>13.24</v>
      </c>
      <c r="G78" s="376">
        <f t="shared" si="42"/>
        <v>15.19</v>
      </c>
      <c r="H78" s="376">
        <f t="shared" si="42"/>
        <v>16.73</v>
      </c>
      <c r="I78" s="376">
        <f t="shared" si="42"/>
        <v>19.329999999999998</v>
      </c>
      <c r="J78" s="376">
        <f t="shared" si="42"/>
        <v>20.92</v>
      </c>
      <c r="K78" s="376">
        <f t="shared" si="42"/>
        <v>23.29</v>
      </c>
      <c r="L78" s="376">
        <f t="shared" si="42"/>
        <v>24.74</v>
      </c>
      <c r="M78" s="376">
        <f t="shared" si="42"/>
        <v>26.76</v>
      </c>
      <c r="N78" s="376">
        <f t="shared" si="42"/>
        <v>28.22</v>
      </c>
      <c r="O78" s="376">
        <f t="shared" si="42"/>
        <v>29.82</v>
      </c>
      <c r="P78" s="376">
        <f t="shared" si="42"/>
        <v>31.61</v>
      </c>
      <c r="Q78" s="376">
        <f t="shared" si="42"/>
        <v>33.26</v>
      </c>
      <c r="R78" s="376">
        <f t="shared" si="42"/>
        <v>34.93</v>
      </c>
      <c r="S78" s="376">
        <f t="shared" si="42"/>
        <v>36.479999999999997</v>
      </c>
      <c r="T78" s="376">
        <f t="shared" si="42"/>
        <v>37.979999999999997</v>
      </c>
      <c r="U78" s="376">
        <f t="shared" si="42"/>
        <v>39.619999999999997</v>
      </c>
      <c r="V78" s="376">
        <f t="shared" si="42"/>
        <v>40.950000000000003</v>
      </c>
      <c r="W78" s="376">
        <f t="shared" si="42"/>
        <v>42.34</v>
      </c>
    </row>
    <row r="79" spans="1:23">
      <c r="A79" s="346"/>
      <c r="B79" s="346"/>
      <c r="C79" s="375" t="s">
        <v>934</v>
      </c>
      <c r="D79" s="376">
        <f t="shared" ref="D79:W79" si="43">D85+D91</f>
        <v>9.91</v>
      </c>
      <c r="E79" s="376">
        <f t="shared" si="43"/>
        <v>12.39</v>
      </c>
      <c r="F79" s="376">
        <f t="shared" si="43"/>
        <v>14.85</v>
      </c>
      <c r="G79" s="376">
        <f t="shared" si="43"/>
        <v>17.329999999999998</v>
      </c>
      <c r="H79" s="376">
        <f t="shared" si="43"/>
        <v>19.399999999999999</v>
      </c>
      <c r="I79" s="376">
        <f t="shared" si="43"/>
        <v>22.54</v>
      </c>
      <c r="J79" s="376">
        <f t="shared" si="43"/>
        <v>24.67</v>
      </c>
      <c r="K79" s="376">
        <f t="shared" si="43"/>
        <v>27.57</v>
      </c>
      <c r="L79" s="376">
        <f t="shared" si="43"/>
        <v>29.55</v>
      </c>
      <c r="M79" s="376">
        <f t="shared" si="43"/>
        <v>32.11</v>
      </c>
      <c r="N79" s="376">
        <f t="shared" si="43"/>
        <v>34.1</v>
      </c>
      <c r="O79" s="376">
        <f t="shared" si="43"/>
        <v>36.24</v>
      </c>
      <c r="P79" s="376">
        <f t="shared" si="43"/>
        <v>38.57</v>
      </c>
      <c r="Q79" s="376">
        <f t="shared" si="43"/>
        <v>40.75</v>
      </c>
      <c r="R79" s="376">
        <f t="shared" si="43"/>
        <v>42.95</v>
      </c>
      <c r="S79" s="376">
        <f t="shared" si="43"/>
        <v>45.04</v>
      </c>
      <c r="T79" s="376">
        <f t="shared" si="43"/>
        <v>47.07</v>
      </c>
      <c r="U79" s="376">
        <f t="shared" si="43"/>
        <v>49.25</v>
      </c>
      <c r="V79" s="376">
        <f t="shared" si="43"/>
        <v>51.11</v>
      </c>
      <c r="W79" s="376">
        <f t="shared" si="43"/>
        <v>53.04</v>
      </c>
    </row>
    <row r="80" spans="1:23">
      <c r="A80" s="346"/>
      <c r="B80" s="346"/>
      <c r="C80" s="375" t="s">
        <v>935</v>
      </c>
      <c r="D80" s="376">
        <f t="shared" ref="D80:W80" si="44">D87+D92</f>
        <v>4.17</v>
      </c>
      <c r="E80" s="376">
        <f t="shared" si="44"/>
        <v>6.23</v>
      </c>
      <c r="F80" s="376">
        <f t="shared" si="44"/>
        <v>8.26</v>
      </c>
      <c r="G80" s="376">
        <f t="shared" si="44"/>
        <v>10.41</v>
      </c>
      <c r="H80" s="376">
        <f t="shared" si="44"/>
        <v>12.14</v>
      </c>
      <c r="I80" s="376">
        <f t="shared" si="44"/>
        <v>14.46</v>
      </c>
      <c r="J80" s="376">
        <f t="shared" si="44"/>
        <v>16.23</v>
      </c>
      <c r="K80" s="376">
        <f t="shared" si="44"/>
        <v>18.64</v>
      </c>
      <c r="L80" s="376">
        <f t="shared" si="44"/>
        <v>20.28</v>
      </c>
      <c r="M80" s="376">
        <f t="shared" si="44"/>
        <v>22.52</v>
      </c>
      <c r="N80" s="376">
        <f t="shared" si="44"/>
        <v>24.16</v>
      </c>
      <c r="O80" s="376">
        <f t="shared" si="44"/>
        <v>25.98</v>
      </c>
      <c r="P80" s="376">
        <f t="shared" si="44"/>
        <v>27.8</v>
      </c>
      <c r="Q80" s="376">
        <f t="shared" si="44"/>
        <v>29.65</v>
      </c>
      <c r="R80" s="376">
        <f t="shared" si="44"/>
        <v>31.51</v>
      </c>
      <c r="S80" s="376">
        <f t="shared" si="44"/>
        <v>33.03</v>
      </c>
      <c r="T80" s="376">
        <f t="shared" si="44"/>
        <v>34.549999999999997</v>
      </c>
      <c r="U80" s="376">
        <f t="shared" si="44"/>
        <v>36.4</v>
      </c>
      <c r="V80" s="376">
        <f t="shared" si="44"/>
        <v>37.909999999999997</v>
      </c>
      <c r="W80" s="376">
        <f t="shared" si="44"/>
        <v>39.51</v>
      </c>
    </row>
    <row r="81" spans="1:23">
      <c r="A81" s="346"/>
      <c r="B81" s="346"/>
      <c r="C81" s="377" t="s">
        <v>936</v>
      </c>
      <c r="D81" s="378">
        <f>D12+D13/12*4+D14+D15/12*4+D16/12*4+D17/12*4+D18/12*4+D19/12*4+D20+D21+D23/12*4+D25/12*4+D29/12*4+D31/12*4+D35/12*4</f>
        <v>3.21</v>
      </c>
      <c r="E81" s="378">
        <f t="shared" ref="E81:W81" si="45">E12+E13/12*4+E14+E15/12*4+E16/12*4+E17/12*4+E18/12*4+E19/12*4+E20+E21+E23/12*4+E25/12*4+E29/12*4+E31/12*4+E35/12*4</f>
        <v>4.5</v>
      </c>
      <c r="F81" s="378">
        <f t="shared" si="45"/>
        <v>5.63</v>
      </c>
      <c r="G81" s="378">
        <f t="shared" si="45"/>
        <v>7.09</v>
      </c>
      <c r="H81" s="378">
        <f t="shared" si="45"/>
        <v>8.3000000000000007</v>
      </c>
      <c r="I81" s="378">
        <f t="shared" si="45"/>
        <v>10.26</v>
      </c>
      <c r="J81" s="378">
        <f t="shared" si="45"/>
        <v>11.38</v>
      </c>
      <c r="K81" s="378">
        <f t="shared" si="45"/>
        <v>12.68</v>
      </c>
      <c r="L81" s="378">
        <f t="shared" si="45"/>
        <v>13.8</v>
      </c>
      <c r="M81" s="378">
        <f t="shared" si="45"/>
        <v>15.34</v>
      </c>
      <c r="N81" s="378">
        <f t="shared" si="45"/>
        <v>16.47</v>
      </c>
      <c r="O81" s="378">
        <f t="shared" si="45"/>
        <v>18.260000000000002</v>
      </c>
      <c r="P81" s="378">
        <f t="shared" si="45"/>
        <v>19.39</v>
      </c>
      <c r="Q81" s="378">
        <f t="shared" si="45"/>
        <v>20.68</v>
      </c>
      <c r="R81" s="378">
        <f t="shared" si="45"/>
        <v>21.89</v>
      </c>
      <c r="S81" s="378">
        <f t="shared" si="45"/>
        <v>23.27</v>
      </c>
      <c r="T81" s="378">
        <f t="shared" si="45"/>
        <v>24.4</v>
      </c>
      <c r="U81" s="378">
        <f t="shared" si="45"/>
        <v>25.69</v>
      </c>
      <c r="V81" s="378">
        <f t="shared" si="45"/>
        <v>26.81</v>
      </c>
      <c r="W81" s="378">
        <f t="shared" si="45"/>
        <v>28.02</v>
      </c>
    </row>
    <row r="82" spans="1:23">
      <c r="A82" s="346"/>
      <c r="B82" s="346"/>
      <c r="C82" s="377" t="s">
        <v>937</v>
      </c>
      <c r="D82" s="378">
        <f>D23/12*4+D25/12*4+D29/12*4+D31/12*4</f>
        <v>0.71</v>
      </c>
      <c r="E82" s="378">
        <f t="shared" ref="E82:W82" si="46">E23/12*4+E25/12*4+E29/12*4+E31/12*4</f>
        <v>1.42</v>
      </c>
      <c r="F82" s="378">
        <f t="shared" si="46"/>
        <v>2.13</v>
      </c>
      <c r="G82" s="378">
        <f t="shared" si="46"/>
        <v>2.84</v>
      </c>
      <c r="H82" s="378">
        <f t="shared" si="46"/>
        <v>3.55</v>
      </c>
      <c r="I82" s="378">
        <f t="shared" si="46"/>
        <v>4.26</v>
      </c>
      <c r="J82" s="378">
        <f t="shared" si="46"/>
        <v>4.97</v>
      </c>
      <c r="K82" s="378">
        <f t="shared" si="46"/>
        <v>5.68</v>
      </c>
      <c r="L82" s="378">
        <f t="shared" si="46"/>
        <v>6.39</v>
      </c>
      <c r="M82" s="378">
        <f t="shared" si="46"/>
        <v>7.09</v>
      </c>
      <c r="N82" s="378">
        <f t="shared" si="46"/>
        <v>7.81</v>
      </c>
      <c r="O82" s="378">
        <f t="shared" si="46"/>
        <v>8.51</v>
      </c>
      <c r="P82" s="378">
        <f t="shared" si="46"/>
        <v>9.2200000000000006</v>
      </c>
      <c r="Q82" s="378">
        <f t="shared" si="46"/>
        <v>9.93</v>
      </c>
      <c r="R82" s="378">
        <f t="shared" si="46"/>
        <v>10.64</v>
      </c>
      <c r="S82" s="378">
        <f t="shared" si="46"/>
        <v>11.35</v>
      </c>
      <c r="T82" s="378">
        <f t="shared" si="46"/>
        <v>12.06</v>
      </c>
      <c r="U82" s="378">
        <f t="shared" si="46"/>
        <v>12.77</v>
      </c>
      <c r="V82" s="378">
        <f t="shared" si="46"/>
        <v>13.48</v>
      </c>
      <c r="W82" s="378">
        <f t="shared" si="46"/>
        <v>14.19</v>
      </c>
    </row>
    <row r="83" spans="1:23">
      <c r="A83" s="346"/>
      <c r="B83" s="346"/>
      <c r="C83" s="377" t="s">
        <v>938</v>
      </c>
      <c r="D83" s="378">
        <f>D12+D13/12*4+D14/12*4+D15/12*4+D16+D17/12*4+D18/12*4+D19/12*4+D20+D21+D23/12*4+D25/12*4+D28/12*4+D29/12*4+D31/12*4+D35/12*4</f>
        <v>3.92</v>
      </c>
      <c r="E83" s="378">
        <f t="shared" ref="E83:W83" si="47">E12+E13/12*4+E14/12*4+E15/12*4+E16+E17/12*4+E18/12*4+E19/12*4+E20+E21+E23/12*4+E25/12*4+E28/12*4+E29/12*4+E31/12*4+E35/12*4</f>
        <v>5.25</v>
      </c>
      <c r="F83" s="378">
        <f t="shared" si="47"/>
        <v>6.42</v>
      </c>
      <c r="G83" s="378">
        <f t="shared" si="47"/>
        <v>7.92</v>
      </c>
      <c r="H83" s="378">
        <f t="shared" si="47"/>
        <v>9.18</v>
      </c>
      <c r="I83" s="378">
        <f t="shared" si="47"/>
        <v>11.17</v>
      </c>
      <c r="J83" s="378">
        <f t="shared" si="47"/>
        <v>12.34</v>
      </c>
      <c r="K83" s="378">
        <f t="shared" si="47"/>
        <v>13.68</v>
      </c>
      <c r="L83" s="378">
        <f t="shared" si="47"/>
        <v>14.85</v>
      </c>
      <c r="M83" s="378">
        <f t="shared" si="47"/>
        <v>16.43</v>
      </c>
      <c r="N83" s="378">
        <f t="shared" si="47"/>
        <v>17.600000000000001</v>
      </c>
      <c r="O83" s="378">
        <f t="shared" si="47"/>
        <v>18.760000000000002</v>
      </c>
      <c r="P83" s="378">
        <f t="shared" si="47"/>
        <v>19.93</v>
      </c>
      <c r="Q83" s="378">
        <f t="shared" si="47"/>
        <v>21.27</v>
      </c>
      <c r="R83" s="378">
        <f t="shared" si="47"/>
        <v>22.52</v>
      </c>
      <c r="S83" s="378">
        <f t="shared" si="47"/>
        <v>23.93</v>
      </c>
      <c r="T83" s="378">
        <f t="shared" si="47"/>
        <v>25.11</v>
      </c>
      <c r="U83" s="378">
        <f t="shared" si="47"/>
        <v>26.44</v>
      </c>
      <c r="V83" s="378">
        <f t="shared" si="47"/>
        <v>27.61</v>
      </c>
      <c r="W83" s="378">
        <f t="shared" si="47"/>
        <v>28.86</v>
      </c>
    </row>
    <row r="84" spans="1:23">
      <c r="A84" s="346"/>
      <c r="B84" s="346"/>
      <c r="C84" s="377" t="s">
        <v>937</v>
      </c>
      <c r="D84" s="378">
        <f>D23/12*4+D25/12*4+D28/12*4+D29/12*4+D31/12*4</f>
        <v>0.75</v>
      </c>
      <c r="E84" s="378">
        <f t="shared" ref="E84:W84" si="48">E23/12*4+E25/12*4+E28/12*4+E29/12*4+E31/12*4</f>
        <v>1.5</v>
      </c>
      <c r="F84" s="378">
        <f t="shared" si="48"/>
        <v>2.2599999999999998</v>
      </c>
      <c r="G84" s="378">
        <f t="shared" si="48"/>
        <v>3</v>
      </c>
      <c r="H84" s="378">
        <f t="shared" si="48"/>
        <v>3.76</v>
      </c>
      <c r="I84" s="378">
        <f t="shared" si="48"/>
        <v>4.51</v>
      </c>
      <c r="J84" s="378">
        <f t="shared" si="48"/>
        <v>5.26</v>
      </c>
      <c r="K84" s="378">
        <f t="shared" si="48"/>
        <v>6.01</v>
      </c>
      <c r="L84" s="378">
        <f t="shared" si="48"/>
        <v>6.76</v>
      </c>
      <c r="M84" s="378">
        <f t="shared" si="48"/>
        <v>7.51</v>
      </c>
      <c r="N84" s="378">
        <f t="shared" si="48"/>
        <v>8.27</v>
      </c>
      <c r="O84" s="378">
        <f t="shared" si="48"/>
        <v>9.01</v>
      </c>
      <c r="P84" s="378">
        <f t="shared" si="48"/>
        <v>9.77</v>
      </c>
      <c r="Q84" s="378">
        <f t="shared" si="48"/>
        <v>10.52</v>
      </c>
      <c r="R84" s="378">
        <f t="shared" si="48"/>
        <v>11.27</v>
      </c>
      <c r="S84" s="378">
        <f t="shared" si="48"/>
        <v>12.02</v>
      </c>
      <c r="T84" s="378">
        <f t="shared" si="48"/>
        <v>12.77</v>
      </c>
      <c r="U84" s="378">
        <f t="shared" si="48"/>
        <v>13.52</v>
      </c>
      <c r="V84" s="378">
        <f t="shared" si="48"/>
        <v>14.27</v>
      </c>
      <c r="W84" s="378">
        <f t="shared" si="48"/>
        <v>15.02</v>
      </c>
    </row>
    <row r="85" spans="1:23">
      <c r="A85" s="346"/>
      <c r="B85" s="346"/>
      <c r="C85" s="377" t="s">
        <v>939</v>
      </c>
      <c r="D85" s="378">
        <f>D12+D13/12*4+D14/12*4+D15/12*4+D16+D17/12*4+D18/12*4+D19/12*4+D20+D21+D23/12*4+D25/12*4+D27/12*4+D29/12*4+D32/12*4+D35/12*4</f>
        <v>4.45</v>
      </c>
      <c r="E85" s="378">
        <f t="shared" ref="E85:W85" si="49">E12+E13/12*4+E14/12*4+E15/12*4+E16+E17/12*4+E18/12*4+E19/12*4+E20+E21+E23/12*4+E25/12*4+E27/12*4+E29/12*4+E32/12*4+E35/12*4</f>
        <v>6.32</v>
      </c>
      <c r="F85" s="378">
        <f t="shared" si="49"/>
        <v>8.0299999999999994</v>
      </c>
      <c r="G85" s="378">
        <f t="shared" si="49"/>
        <v>10.06</v>
      </c>
      <c r="H85" s="378">
        <f t="shared" si="49"/>
        <v>11.85</v>
      </c>
      <c r="I85" s="378">
        <f t="shared" si="49"/>
        <v>14.38</v>
      </c>
      <c r="J85" s="378">
        <f t="shared" si="49"/>
        <v>16.09</v>
      </c>
      <c r="K85" s="378">
        <f t="shared" si="49"/>
        <v>17.96</v>
      </c>
      <c r="L85" s="378">
        <f t="shared" si="49"/>
        <v>19.66</v>
      </c>
      <c r="M85" s="378">
        <f t="shared" si="49"/>
        <v>21.78</v>
      </c>
      <c r="N85" s="378">
        <f t="shared" si="49"/>
        <v>23.48</v>
      </c>
      <c r="O85" s="378">
        <f t="shared" si="49"/>
        <v>25.18</v>
      </c>
      <c r="P85" s="378">
        <f t="shared" si="49"/>
        <v>26.89</v>
      </c>
      <c r="Q85" s="378">
        <f t="shared" si="49"/>
        <v>28.76</v>
      </c>
      <c r="R85" s="378">
        <f t="shared" si="49"/>
        <v>30.54</v>
      </c>
      <c r="S85" s="378">
        <f t="shared" si="49"/>
        <v>32.49</v>
      </c>
      <c r="T85" s="378">
        <f t="shared" si="49"/>
        <v>34.200000000000003</v>
      </c>
      <c r="U85" s="378">
        <f t="shared" si="49"/>
        <v>36.07</v>
      </c>
      <c r="V85" s="378">
        <f t="shared" si="49"/>
        <v>37.770000000000003</v>
      </c>
      <c r="W85" s="378">
        <f t="shared" si="49"/>
        <v>39.56</v>
      </c>
    </row>
    <row r="86" spans="1:23">
      <c r="A86" s="346"/>
      <c r="B86" s="346"/>
      <c r="C86" s="377" t="s">
        <v>937</v>
      </c>
      <c r="D86" s="378">
        <f>D23/12*4+D25/12*4+D27/12*4+D29/12*4+D32/12*4</f>
        <v>1.29</v>
      </c>
      <c r="E86" s="378">
        <f t="shared" ref="E86:W86" si="50">E23/12*4+E25/12*4+E27/12*4+E29/12*4+E32/12*4</f>
        <v>2.57</v>
      </c>
      <c r="F86" s="378">
        <f t="shared" si="50"/>
        <v>3.86</v>
      </c>
      <c r="G86" s="378">
        <f t="shared" si="50"/>
        <v>5.14</v>
      </c>
      <c r="H86" s="378">
        <f t="shared" si="50"/>
        <v>6.43</v>
      </c>
      <c r="I86" s="378">
        <f t="shared" si="50"/>
        <v>7.72</v>
      </c>
      <c r="J86" s="378">
        <f t="shared" si="50"/>
        <v>9</v>
      </c>
      <c r="K86" s="378">
        <f t="shared" si="50"/>
        <v>10.29</v>
      </c>
      <c r="L86" s="378">
        <f t="shared" si="50"/>
        <v>11.58</v>
      </c>
      <c r="M86" s="378">
        <f t="shared" si="50"/>
        <v>12.86</v>
      </c>
      <c r="N86" s="378">
        <f t="shared" si="50"/>
        <v>14.15</v>
      </c>
      <c r="O86" s="378">
        <f t="shared" si="50"/>
        <v>15.43</v>
      </c>
      <c r="P86" s="378">
        <f t="shared" si="50"/>
        <v>16.72</v>
      </c>
      <c r="Q86" s="378">
        <f t="shared" si="50"/>
        <v>18.010000000000002</v>
      </c>
      <c r="R86" s="378">
        <f t="shared" si="50"/>
        <v>19.29</v>
      </c>
      <c r="S86" s="378">
        <f t="shared" si="50"/>
        <v>20.58</v>
      </c>
      <c r="T86" s="378">
        <f t="shared" si="50"/>
        <v>21.87</v>
      </c>
      <c r="U86" s="378">
        <f t="shared" si="50"/>
        <v>23.15</v>
      </c>
      <c r="V86" s="378">
        <f t="shared" si="50"/>
        <v>24.44</v>
      </c>
      <c r="W86" s="378">
        <f t="shared" si="50"/>
        <v>25.72</v>
      </c>
    </row>
    <row r="87" spans="1:23">
      <c r="A87" s="346"/>
      <c r="B87" s="346"/>
      <c r="C87" s="377" t="s">
        <v>940</v>
      </c>
      <c r="D87" s="378">
        <f>D12+D13/12*4+D14/12*4+D15/12*4+D16+D17/12*4+D18/12*4+D19/12*4+D24+D26+D30+D33/12*4+D36/12*4</f>
        <v>3.33</v>
      </c>
      <c r="E87" s="378">
        <f t="shared" ref="E87:W87" si="51">E12+E13/12*4+E14/12*4+E15/12*4+E16+E17/12*4+E18/12*4+E19/12*4+E24+E26+E30+E33/12*4+E36/12*4</f>
        <v>4.82</v>
      </c>
      <c r="F87" s="378">
        <f t="shared" si="51"/>
        <v>6.15</v>
      </c>
      <c r="G87" s="378">
        <f t="shared" si="51"/>
        <v>7.81</v>
      </c>
      <c r="H87" s="378">
        <f t="shared" si="51"/>
        <v>9.2200000000000006</v>
      </c>
      <c r="I87" s="378">
        <f t="shared" si="51"/>
        <v>10.88</v>
      </c>
      <c r="J87" s="378">
        <f t="shared" si="51"/>
        <v>12.2</v>
      </c>
      <c r="K87" s="378">
        <f t="shared" si="51"/>
        <v>13.7</v>
      </c>
      <c r="L87" s="378">
        <f t="shared" si="51"/>
        <v>15.02</v>
      </c>
      <c r="M87" s="378">
        <f t="shared" si="51"/>
        <v>16.77</v>
      </c>
      <c r="N87" s="378">
        <f t="shared" si="51"/>
        <v>18.09</v>
      </c>
      <c r="O87" s="378">
        <f t="shared" si="51"/>
        <v>19.420000000000002</v>
      </c>
      <c r="P87" s="378">
        <f t="shared" si="51"/>
        <v>20.75</v>
      </c>
      <c r="Q87" s="378">
        <f t="shared" si="51"/>
        <v>22.24</v>
      </c>
      <c r="R87" s="378">
        <f t="shared" si="51"/>
        <v>23.65</v>
      </c>
      <c r="S87" s="378">
        <f t="shared" si="51"/>
        <v>24.98</v>
      </c>
      <c r="T87" s="378">
        <f t="shared" si="51"/>
        <v>26.3</v>
      </c>
      <c r="U87" s="378">
        <f t="shared" si="51"/>
        <v>27.8</v>
      </c>
      <c r="V87" s="378">
        <f t="shared" si="51"/>
        <v>29.12</v>
      </c>
      <c r="W87" s="378">
        <f t="shared" si="51"/>
        <v>30.53</v>
      </c>
    </row>
    <row r="88" spans="1:23">
      <c r="A88" s="346"/>
      <c r="B88" s="346"/>
      <c r="C88" s="377" t="s">
        <v>937</v>
      </c>
      <c r="D88" s="378">
        <f>D24+D26+D30+D33/12*4</f>
        <v>0.83</v>
      </c>
      <c r="E88" s="378">
        <f t="shared" ref="E88:W88" si="52">E24+E26+E30+E33/12*4</f>
        <v>1.65</v>
      </c>
      <c r="F88" s="378">
        <f t="shared" si="52"/>
        <v>2.48</v>
      </c>
      <c r="G88" s="378">
        <f t="shared" si="52"/>
        <v>3.31</v>
      </c>
      <c r="H88" s="378">
        <f t="shared" si="52"/>
        <v>4.13</v>
      </c>
      <c r="I88" s="378">
        <f t="shared" si="52"/>
        <v>4.96</v>
      </c>
      <c r="J88" s="378">
        <f t="shared" si="52"/>
        <v>5.79</v>
      </c>
      <c r="K88" s="378">
        <f t="shared" si="52"/>
        <v>6.61</v>
      </c>
      <c r="L88" s="378">
        <f t="shared" si="52"/>
        <v>7.44</v>
      </c>
      <c r="M88" s="378">
        <f t="shared" si="52"/>
        <v>8.27</v>
      </c>
      <c r="N88" s="378">
        <f t="shared" si="52"/>
        <v>9.09</v>
      </c>
      <c r="O88" s="378">
        <f t="shared" si="52"/>
        <v>9.92</v>
      </c>
      <c r="P88" s="378">
        <f t="shared" si="52"/>
        <v>10.75</v>
      </c>
      <c r="Q88" s="378">
        <f t="shared" si="52"/>
        <v>11.57</v>
      </c>
      <c r="R88" s="378">
        <f t="shared" si="52"/>
        <v>12.4</v>
      </c>
      <c r="S88" s="378">
        <f t="shared" si="52"/>
        <v>13.23</v>
      </c>
      <c r="T88" s="378">
        <f t="shared" si="52"/>
        <v>14.05</v>
      </c>
      <c r="U88" s="378">
        <f t="shared" si="52"/>
        <v>14.88</v>
      </c>
      <c r="V88" s="378">
        <f t="shared" si="52"/>
        <v>15.71</v>
      </c>
      <c r="W88" s="378">
        <f t="shared" si="52"/>
        <v>16.53</v>
      </c>
    </row>
    <row r="89" spans="1:23">
      <c r="A89" s="346"/>
      <c r="B89" s="346"/>
      <c r="C89" s="379" t="s">
        <v>941</v>
      </c>
      <c r="D89" s="380">
        <f>D38/12*4+D40/0.95*0.25+D41/0.95*0.25+D44/12*4+D45/12*4+D46/12*4+D47/12*4+D48/12*4+D49/12*4+D56</f>
        <v>5.42</v>
      </c>
      <c r="E89" s="380">
        <f t="shared" ref="E89:W89" si="53">E38/12*4+E40/0.95*0.25+E41/0.95*0.25+E44/12*4+E45/12*4+E46/12*4+E47/12*4+E48/12*4+E49/12*4+E56</f>
        <v>5.99</v>
      </c>
      <c r="F89" s="380">
        <f t="shared" si="53"/>
        <v>6.7</v>
      </c>
      <c r="G89" s="380">
        <f t="shared" si="53"/>
        <v>7.1</v>
      </c>
      <c r="H89" s="380">
        <f t="shared" si="53"/>
        <v>7.34</v>
      </c>
      <c r="I89" s="380">
        <f t="shared" si="53"/>
        <v>7.91</v>
      </c>
      <c r="J89" s="380">
        <f t="shared" si="53"/>
        <v>8.2799999999999994</v>
      </c>
      <c r="K89" s="380">
        <f t="shared" si="53"/>
        <v>9.27</v>
      </c>
      <c r="L89" s="380">
        <f t="shared" si="53"/>
        <v>9.51</v>
      </c>
      <c r="M89" s="380">
        <f t="shared" si="53"/>
        <v>9.92</v>
      </c>
      <c r="N89" s="380">
        <f t="shared" si="53"/>
        <v>10.16</v>
      </c>
      <c r="O89" s="380">
        <f t="shared" si="53"/>
        <v>10.56</v>
      </c>
      <c r="P89" s="380">
        <f t="shared" si="53"/>
        <v>11.14</v>
      </c>
      <c r="Q89" s="380">
        <f t="shared" si="53"/>
        <v>11.41</v>
      </c>
      <c r="R89" s="380">
        <f t="shared" si="53"/>
        <v>11.78</v>
      </c>
      <c r="S89" s="380">
        <f t="shared" si="53"/>
        <v>11.89</v>
      </c>
      <c r="T89" s="380">
        <f t="shared" si="53"/>
        <v>12.16</v>
      </c>
      <c r="U89" s="380">
        <f t="shared" si="53"/>
        <v>12.43</v>
      </c>
      <c r="V89" s="380">
        <f t="shared" si="53"/>
        <v>12.54</v>
      </c>
      <c r="W89" s="380">
        <f t="shared" si="53"/>
        <v>12.65</v>
      </c>
    </row>
    <row r="90" spans="1:23">
      <c r="A90" s="346"/>
      <c r="B90" s="346"/>
      <c r="C90" s="379" t="s">
        <v>942</v>
      </c>
      <c r="D90" s="380">
        <f>D38/12*4+D40/0.95*0.25+D41/0.95*0.25+D44/12*4+D45/12*4+D46/12*4+D47/12*4+D48/12*4+D49/12*4+D55/12*4+D56</f>
        <v>5.46</v>
      </c>
      <c r="E90" s="380">
        <f t="shared" ref="E90:W90" si="54">E38/12*4+E40/0.95*0.25+E41/0.95*0.25+E44/12*4+E45/12*4+E46/12*4+E47/12*4+E48/12*4+E49/12*4+E55/12*4+E56</f>
        <v>6.07</v>
      </c>
      <c r="F90" s="380">
        <f t="shared" si="54"/>
        <v>6.82</v>
      </c>
      <c r="G90" s="380">
        <f t="shared" si="54"/>
        <v>7.27</v>
      </c>
      <c r="H90" s="380">
        <f t="shared" si="54"/>
        <v>7.55</v>
      </c>
      <c r="I90" s="380">
        <f t="shared" si="54"/>
        <v>8.16</v>
      </c>
      <c r="J90" s="380">
        <f t="shared" si="54"/>
        <v>8.58</v>
      </c>
      <c r="K90" s="380">
        <f t="shared" si="54"/>
        <v>9.61</v>
      </c>
      <c r="L90" s="380">
        <f t="shared" si="54"/>
        <v>9.89</v>
      </c>
      <c r="M90" s="380">
        <f t="shared" si="54"/>
        <v>10.33</v>
      </c>
      <c r="N90" s="380">
        <f t="shared" si="54"/>
        <v>10.62</v>
      </c>
      <c r="O90" s="380">
        <f t="shared" si="54"/>
        <v>11.06</v>
      </c>
      <c r="P90" s="380">
        <f t="shared" si="54"/>
        <v>11.68</v>
      </c>
      <c r="Q90" s="380">
        <f t="shared" si="54"/>
        <v>11.99</v>
      </c>
      <c r="R90" s="380">
        <f t="shared" si="54"/>
        <v>12.41</v>
      </c>
      <c r="S90" s="380">
        <f t="shared" si="54"/>
        <v>12.55</v>
      </c>
      <c r="T90" s="380">
        <f t="shared" si="54"/>
        <v>12.87</v>
      </c>
      <c r="U90" s="380">
        <f t="shared" si="54"/>
        <v>13.18</v>
      </c>
      <c r="V90" s="380">
        <f t="shared" si="54"/>
        <v>13.34</v>
      </c>
      <c r="W90" s="380">
        <f t="shared" si="54"/>
        <v>13.48</v>
      </c>
    </row>
    <row r="91" spans="1:23">
      <c r="A91" s="346"/>
      <c r="B91" s="346"/>
      <c r="C91" s="379" t="s">
        <v>943</v>
      </c>
      <c r="D91" s="380">
        <f>D38/12*4+D40/0.95*0.25+D41/0.95*0.25+D44/12*4+D45/12*4+D46/12*4+D47/12*4+D48/12*4+D49/12*4+D55/12*4+D56</f>
        <v>5.46</v>
      </c>
      <c r="E91" s="380">
        <f t="shared" ref="E91:W91" si="55">E38/12*4+E40/0.95*0.25+E41/0.95*0.25+E44/12*4+E45/12*4+E46/12*4+E47/12*4+E48/12*4+E49/12*4+E55/12*4+E56</f>
        <v>6.07</v>
      </c>
      <c r="F91" s="380">
        <f t="shared" si="55"/>
        <v>6.82</v>
      </c>
      <c r="G91" s="380">
        <f t="shared" si="55"/>
        <v>7.27</v>
      </c>
      <c r="H91" s="380">
        <f t="shared" si="55"/>
        <v>7.55</v>
      </c>
      <c r="I91" s="380">
        <f t="shared" si="55"/>
        <v>8.16</v>
      </c>
      <c r="J91" s="380">
        <f t="shared" si="55"/>
        <v>8.58</v>
      </c>
      <c r="K91" s="380">
        <f t="shared" si="55"/>
        <v>9.61</v>
      </c>
      <c r="L91" s="380">
        <f t="shared" si="55"/>
        <v>9.89</v>
      </c>
      <c r="M91" s="380">
        <f t="shared" si="55"/>
        <v>10.33</v>
      </c>
      <c r="N91" s="380">
        <f t="shared" si="55"/>
        <v>10.62</v>
      </c>
      <c r="O91" s="380">
        <f t="shared" si="55"/>
        <v>11.06</v>
      </c>
      <c r="P91" s="380">
        <f t="shared" si="55"/>
        <v>11.68</v>
      </c>
      <c r="Q91" s="380">
        <f t="shared" si="55"/>
        <v>11.99</v>
      </c>
      <c r="R91" s="380">
        <f t="shared" si="55"/>
        <v>12.41</v>
      </c>
      <c r="S91" s="380">
        <f t="shared" si="55"/>
        <v>12.55</v>
      </c>
      <c r="T91" s="380">
        <f t="shared" si="55"/>
        <v>12.87</v>
      </c>
      <c r="U91" s="380">
        <f t="shared" si="55"/>
        <v>13.18</v>
      </c>
      <c r="V91" s="380">
        <f t="shared" si="55"/>
        <v>13.34</v>
      </c>
      <c r="W91" s="380">
        <f t="shared" si="55"/>
        <v>13.48</v>
      </c>
    </row>
    <row r="92" spans="1:23">
      <c r="A92" s="346"/>
      <c r="B92" s="346"/>
      <c r="C92" s="379" t="s">
        <v>944</v>
      </c>
      <c r="D92" s="380">
        <f>D39/12*4+D40/0.95*0.25+D41/0.95*0.25+D44/12*4+D45/12*4+D46/12*4+D47/12*4+D48/12*4+D49/12*4</f>
        <v>0.84</v>
      </c>
      <c r="E92" s="380">
        <f t="shared" ref="E92:W92" si="56">E39/12*4+E40/0.95*0.25+E41/0.95*0.25+E44/12*4+E45/12*4+E46/12*4+E47/12*4+E48/12*4+E49/12*4</f>
        <v>1.41</v>
      </c>
      <c r="F92" s="380">
        <f t="shared" si="56"/>
        <v>2.11</v>
      </c>
      <c r="G92" s="380">
        <f t="shared" si="56"/>
        <v>2.6</v>
      </c>
      <c r="H92" s="380">
        <f t="shared" si="56"/>
        <v>2.92</v>
      </c>
      <c r="I92" s="380">
        <f t="shared" si="56"/>
        <v>3.58</v>
      </c>
      <c r="J92" s="380">
        <f t="shared" si="56"/>
        <v>4.03</v>
      </c>
      <c r="K92" s="380">
        <f t="shared" si="56"/>
        <v>4.9400000000000004</v>
      </c>
      <c r="L92" s="380">
        <f t="shared" si="56"/>
        <v>5.26</v>
      </c>
      <c r="M92" s="380">
        <f t="shared" si="56"/>
        <v>5.75</v>
      </c>
      <c r="N92" s="380">
        <f t="shared" si="56"/>
        <v>6.07</v>
      </c>
      <c r="O92" s="380">
        <f t="shared" si="56"/>
        <v>6.56</v>
      </c>
      <c r="P92" s="380">
        <f t="shared" si="56"/>
        <v>7.05</v>
      </c>
      <c r="Q92" s="380">
        <f t="shared" si="56"/>
        <v>7.41</v>
      </c>
      <c r="R92" s="380">
        <f t="shared" si="56"/>
        <v>7.86</v>
      </c>
      <c r="S92" s="380">
        <f t="shared" si="56"/>
        <v>8.0500000000000007</v>
      </c>
      <c r="T92" s="380">
        <f t="shared" si="56"/>
        <v>8.25</v>
      </c>
      <c r="U92" s="380">
        <f t="shared" si="56"/>
        <v>8.6</v>
      </c>
      <c r="V92" s="380">
        <f t="shared" si="56"/>
        <v>8.7899999999999991</v>
      </c>
      <c r="W92" s="380">
        <f t="shared" si="56"/>
        <v>8.98</v>
      </c>
    </row>
    <row r="93" spans="1:23">
      <c r="D93" s="374"/>
      <c r="E93" s="374"/>
      <c r="F93" s="374"/>
      <c r="G93" s="374"/>
      <c r="H93" s="374"/>
      <c r="I93" s="374"/>
      <c r="J93" s="374"/>
      <c r="K93" s="374"/>
      <c r="L93" s="374"/>
      <c r="M93" s="374"/>
      <c r="N93" s="374"/>
      <c r="O93" s="374"/>
      <c r="P93" s="374"/>
      <c r="Q93" s="374"/>
      <c r="R93" s="374"/>
      <c r="S93" s="374"/>
      <c r="T93" s="374"/>
      <c r="U93" s="374"/>
      <c r="V93" s="374"/>
      <c r="W93" s="374"/>
    </row>
    <row r="94" spans="1:23">
      <c r="C94" s="336" t="s">
        <v>946</v>
      </c>
      <c r="D94" s="374"/>
      <c r="E94" s="374"/>
      <c r="F94" s="374"/>
      <c r="G94" s="374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74"/>
      <c r="S94" s="374"/>
      <c r="T94" s="374"/>
      <c r="U94" s="374"/>
      <c r="V94" s="374"/>
      <c r="W94" s="374"/>
    </row>
    <row r="95" spans="1:23">
      <c r="A95" s="346"/>
      <c r="B95" s="346"/>
      <c r="C95" s="375" t="s">
        <v>932</v>
      </c>
      <c r="D95" s="376">
        <f t="shared" ref="D95:W95" si="57">D99+D107</f>
        <v>11.96</v>
      </c>
      <c r="E95" s="376">
        <f t="shared" si="57"/>
        <v>16.3</v>
      </c>
      <c r="F95" s="376">
        <f t="shared" si="57"/>
        <v>20.66</v>
      </c>
      <c r="G95" s="376">
        <f t="shared" si="57"/>
        <v>25</v>
      </c>
      <c r="H95" s="376">
        <f t="shared" si="57"/>
        <v>28.42</v>
      </c>
      <c r="I95" s="376">
        <f t="shared" si="57"/>
        <v>33.630000000000003</v>
      </c>
      <c r="J95" s="376">
        <f t="shared" si="57"/>
        <v>37.25</v>
      </c>
      <c r="K95" s="376">
        <f t="shared" si="57"/>
        <v>42.53</v>
      </c>
      <c r="L95" s="376">
        <f t="shared" si="57"/>
        <v>45.76</v>
      </c>
      <c r="M95" s="376">
        <f t="shared" si="57"/>
        <v>50.27</v>
      </c>
      <c r="N95" s="376">
        <f t="shared" si="57"/>
        <v>53.5</v>
      </c>
      <c r="O95" s="376">
        <f t="shared" si="57"/>
        <v>57.34</v>
      </c>
      <c r="P95" s="376">
        <f t="shared" si="57"/>
        <v>61.32</v>
      </c>
      <c r="Q95" s="376">
        <f t="shared" si="57"/>
        <v>64.89</v>
      </c>
      <c r="R95" s="376">
        <f t="shared" si="57"/>
        <v>68.7</v>
      </c>
      <c r="S95" s="376">
        <f t="shared" si="57"/>
        <v>71.760000000000005</v>
      </c>
      <c r="T95" s="376">
        <f t="shared" si="57"/>
        <v>74.97</v>
      </c>
      <c r="U95" s="376">
        <f t="shared" si="57"/>
        <v>78.540000000000006</v>
      </c>
      <c r="V95" s="376">
        <f t="shared" si="57"/>
        <v>81.37</v>
      </c>
      <c r="W95" s="376">
        <f t="shared" si="57"/>
        <v>84.38</v>
      </c>
    </row>
    <row r="96" spans="1:23">
      <c r="A96" s="346"/>
      <c r="B96" s="346"/>
      <c r="C96" s="375" t="s">
        <v>933</v>
      </c>
      <c r="D96" s="376">
        <f t="shared" ref="D96:W96" si="58">D101+D108</f>
        <v>12.39</v>
      </c>
      <c r="E96" s="376">
        <f t="shared" si="58"/>
        <v>16.920000000000002</v>
      </c>
      <c r="F96" s="376">
        <f t="shared" si="58"/>
        <v>21.49</v>
      </c>
      <c r="G96" s="376">
        <f t="shared" si="58"/>
        <v>26</v>
      </c>
      <c r="H96" s="376">
        <f t="shared" si="58"/>
        <v>29.61</v>
      </c>
      <c r="I96" s="376">
        <f t="shared" si="58"/>
        <v>35</v>
      </c>
      <c r="J96" s="376">
        <f t="shared" si="58"/>
        <v>38.82</v>
      </c>
      <c r="K96" s="376">
        <f t="shared" si="58"/>
        <v>44.28</v>
      </c>
      <c r="L96" s="376">
        <f t="shared" si="58"/>
        <v>47.69</v>
      </c>
      <c r="M96" s="376">
        <f t="shared" si="58"/>
        <v>52.4</v>
      </c>
      <c r="N96" s="376">
        <f t="shared" si="58"/>
        <v>55.83</v>
      </c>
      <c r="O96" s="376">
        <f t="shared" si="58"/>
        <v>59.59</v>
      </c>
      <c r="P96" s="376">
        <f t="shared" si="58"/>
        <v>63.76</v>
      </c>
      <c r="Q96" s="376">
        <f t="shared" si="58"/>
        <v>67.510000000000005</v>
      </c>
      <c r="R96" s="376">
        <f t="shared" si="58"/>
        <v>71.52</v>
      </c>
      <c r="S96" s="376">
        <f t="shared" si="58"/>
        <v>74.760000000000005</v>
      </c>
      <c r="T96" s="376">
        <f t="shared" si="58"/>
        <v>78.17</v>
      </c>
      <c r="U96" s="376">
        <f t="shared" si="58"/>
        <v>81.91</v>
      </c>
      <c r="V96" s="376">
        <f t="shared" si="58"/>
        <v>84.94</v>
      </c>
      <c r="W96" s="376">
        <f t="shared" si="58"/>
        <v>88.12</v>
      </c>
    </row>
    <row r="97" spans="1:23">
      <c r="A97" s="346"/>
      <c r="B97" s="346"/>
      <c r="C97" s="375" t="s">
        <v>934</v>
      </c>
      <c r="D97" s="376">
        <f t="shared" ref="D97:W97" si="59">D103+D109</f>
        <v>13.59</v>
      </c>
      <c r="E97" s="376">
        <f t="shared" si="59"/>
        <v>19.329999999999998</v>
      </c>
      <c r="F97" s="376">
        <f t="shared" si="59"/>
        <v>25.09</v>
      </c>
      <c r="G97" s="376">
        <f t="shared" si="59"/>
        <v>30.82</v>
      </c>
      <c r="H97" s="376">
        <f t="shared" si="59"/>
        <v>35.630000000000003</v>
      </c>
      <c r="I97" s="376">
        <f t="shared" si="59"/>
        <v>42.22</v>
      </c>
      <c r="J97" s="376">
        <f t="shared" si="59"/>
        <v>47.24</v>
      </c>
      <c r="K97" s="376">
        <f t="shared" si="59"/>
        <v>53.91</v>
      </c>
      <c r="L97" s="376">
        <f t="shared" si="59"/>
        <v>58.52</v>
      </c>
      <c r="M97" s="376">
        <f t="shared" si="59"/>
        <v>64.44</v>
      </c>
      <c r="N97" s="376">
        <f t="shared" si="59"/>
        <v>69.069999999999993</v>
      </c>
      <c r="O97" s="376">
        <f t="shared" si="59"/>
        <v>74.03</v>
      </c>
      <c r="P97" s="376">
        <f t="shared" si="59"/>
        <v>79.400000000000006</v>
      </c>
      <c r="Q97" s="376">
        <f t="shared" si="59"/>
        <v>84.36</v>
      </c>
      <c r="R97" s="376">
        <f t="shared" si="59"/>
        <v>89.57</v>
      </c>
      <c r="S97" s="376">
        <f t="shared" si="59"/>
        <v>94.02</v>
      </c>
      <c r="T97" s="376">
        <f t="shared" si="59"/>
        <v>98.63</v>
      </c>
      <c r="U97" s="376">
        <f t="shared" si="59"/>
        <v>103.58</v>
      </c>
      <c r="V97" s="376">
        <f t="shared" si="59"/>
        <v>107.81</v>
      </c>
      <c r="W97" s="376">
        <f t="shared" si="59"/>
        <v>112.2</v>
      </c>
    </row>
    <row r="98" spans="1:23">
      <c r="A98" s="346"/>
      <c r="B98" s="346"/>
      <c r="C98" s="375" t="s">
        <v>935</v>
      </c>
      <c r="D98" s="376">
        <f t="shared" ref="D98:W98" si="60">D105+D110</f>
        <v>6.08</v>
      </c>
      <c r="E98" s="376">
        <f t="shared" si="60"/>
        <v>10.199999999999999</v>
      </c>
      <c r="F98" s="376">
        <f t="shared" si="60"/>
        <v>14.11</v>
      </c>
      <c r="G98" s="376">
        <f t="shared" si="60"/>
        <v>18.41</v>
      </c>
      <c r="H98" s="376">
        <f t="shared" si="60"/>
        <v>21.78</v>
      </c>
      <c r="I98" s="376">
        <f t="shared" si="60"/>
        <v>26.45</v>
      </c>
      <c r="J98" s="376">
        <f t="shared" si="60"/>
        <v>29.81</v>
      </c>
      <c r="K98" s="376">
        <f t="shared" si="60"/>
        <v>34.67</v>
      </c>
      <c r="L98" s="376">
        <f t="shared" si="60"/>
        <v>37.85</v>
      </c>
      <c r="M98" s="376">
        <f t="shared" si="60"/>
        <v>42.35</v>
      </c>
      <c r="N98" s="376">
        <f t="shared" si="60"/>
        <v>45.53</v>
      </c>
      <c r="O98" s="376">
        <f t="shared" si="60"/>
        <v>49.09</v>
      </c>
      <c r="P98" s="376">
        <f t="shared" si="60"/>
        <v>52.64</v>
      </c>
      <c r="Q98" s="376">
        <f t="shared" si="60"/>
        <v>56.4</v>
      </c>
      <c r="R98" s="376">
        <f t="shared" si="60"/>
        <v>59.93</v>
      </c>
      <c r="S98" s="376">
        <f t="shared" si="60"/>
        <v>62.95</v>
      </c>
      <c r="T98" s="376">
        <f t="shared" si="60"/>
        <v>65.959999999999994</v>
      </c>
      <c r="U98" s="376">
        <f t="shared" si="60"/>
        <v>69.72</v>
      </c>
      <c r="V98" s="376">
        <f t="shared" si="60"/>
        <v>72.739999999999995</v>
      </c>
      <c r="W98" s="376">
        <f t="shared" si="60"/>
        <v>75.94</v>
      </c>
    </row>
    <row r="99" spans="1:23">
      <c r="A99" s="346"/>
      <c r="B99" s="346"/>
      <c r="C99" s="377" t="s">
        <v>936</v>
      </c>
      <c r="D99" s="378">
        <f>D12+D13/12*9+D14+D15/12*9+D16/12*9+D17/12*9+D18/12*9+D19/12*9+D20+D21+D23/12*9+D25/12*9+D29/12*9+D31/12*9+D35/12*9</f>
        <v>5.04</v>
      </c>
      <c r="E99" s="378">
        <f t="shared" ref="E99:W99" si="61">E12+E13/12*9+E14+E15/12*9+E16/12*9+E17/12*9+E18/12*9+E19/12*9+E20+E21+E23/12*9+E25/12*9+E29/12*9+E31/12*9+E35/12*9</f>
        <v>7.95</v>
      </c>
      <c r="F99" s="378">
        <f t="shared" si="61"/>
        <v>10.48</v>
      </c>
      <c r="G99" s="378">
        <f t="shared" si="61"/>
        <v>13.76</v>
      </c>
      <c r="H99" s="378">
        <f t="shared" si="61"/>
        <v>16.489999999999998</v>
      </c>
      <c r="I99" s="378">
        <f t="shared" si="61"/>
        <v>20.27</v>
      </c>
      <c r="J99" s="378">
        <f t="shared" si="61"/>
        <v>22.8</v>
      </c>
      <c r="K99" s="378">
        <f t="shared" si="61"/>
        <v>25.71</v>
      </c>
      <c r="L99" s="378">
        <f t="shared" si="61"/>
        <v>28.25</v>
      </c>
      <c r="M99" s="378">
        <f t="shared" si="61"/>
        <v>31.71</v>
      </c>
      <c r="N99" s="378">
        <f t="shared" si="61"/>
        <v>34.25</v>
      </c>
      <c r="O99" s="378">
        <f t="shared" si="61"/>
        <v>37.03</v>
      </c>
      <c r="P99" s="378">
        <f t="shared" si="61"/>
        <v>39.57</v>
      </c>
      <c r="Q99" s="378">
        <f t="shared" si="61"/>
        <v>42.48</v>
      </c>
      <c r="R99" s="378">
        <f t="shared" si="61"/>
        <v>45.2</v>
      </c>
      <c r="S99" s="378">
        <f t="shared" si="61"/>
        <v>47.98</v>
      </c>
      <c r="T99" s="378">
        <f t="shared" si="61"/>
        <v>50.52</v>
      </c>
      <c r="U99" s="378">
        <f t="shared" si="61"/>
        <v>53.42</v>
      </c>
      <c r="V99" s="378">
        <f t="shared" si="61"/>
        <v>55.96</v>
      </c>
      <c r="W99" s="378">
        <f t="shared" si="61"/>
        <v>58.68</v>
      </c>
    </row>
    <row r="100" spans="1:23">
      <c r="A100" s="346"/>
      <c r="B100" s="346"/>
      <c r="C100" s="377" t="s">
        <v>937</v>
      </c>
      <c r="D100" s="378">
        <f>D23/12*9+D25/12*9+D29/12*9+D31/12*9</f>
        <v>1.6</v>
      </c>
      <c r="E100" s="378">
        <f t="shared" ref="E100:W100" si="62">E23/12*9+E25/12*9+E29/12*9+E31/12*9</f>
        <v>3.2</v>
      </c>
      <c r="F100" s="378">
        <f t="shared" si="62"/>
        <v>4.79</v>
      </c>
      <c r="G100" s="378">
        <f t="shared" si="62"/>
        <v>6.38</v>
      </c>
      <c r="H100" s="378">
        <f t="shared" si="62"/>
        <v>7.99</v>
      </c>
      <c r="I100" s="378">
        <f t="shared" si="62"/>
        <v>9.58</v>
      </c>
      <c r="J100" s="378">
        <f t="shared" si="62"/>
        <v>11.18</v>
      </c>
      <c r="K100" s="378">
        <f t="shared" si="62"/>
        <v>12.77</v>
      </c>
      <c r="L100" s="378">
        <f t="shared" si="62"/>
        <v>14.37</v>
      </c>
      <c r="M100" s="378">
        <f t="shared" si="62"/>
        <v>15.96</v>
      </c>
      <c r="N100" s="378">
        <f t="shared" si="62"/>
        <v>17.57</v>
      </c>
      <c r="O100" s="378">
        <f t="shared" si="62"/>
        <v>19.16</v>
      </c>
      <c r="P100" s="378">
        <f t="shared" si="62"/>
        <v>20.75</v>
      </c>
      <c r="Q100" s="378">
        <f t="shared" si="62"/>
        <v>22.35</v>
      </c>
      <c r="R100" s="378">
        <f t="shared" si="62"/>
        <v>23.95</v>
      </c>
      <c r="S100" s="378">
        <f t="shared" si="62"/>
        <v>25.54</v>
      </c>
      <c r="T100" s="378">
        <f t="shared" si="62"/>
        <v>27.14</v>
      </c>
      <c r="U100" s="378">
        <f t="shared" si="62"/>
        <v>28.73</v>
      </c>
      <c r="V100" s="378">
        <f t="shared" si="62"/>
        <v>30.33</v>
      </c>
      <c r="W100" s="378">
        <f t="shared" si="62"/>
        <v>31.93</v>
      </c>
    </row>
    <row r="101" spans="1:23">
      <c r="A101" s="346"/>
      <c r="B101" s="346"/>
      <c r="C101" s="377" t="s">
        <v>938</v>
      </c>
      <c r="D101" s="378">
        <f>D12+D13/12*9+D14/12*9+D15/12*9+D16+D17/12*9+D18/12*9+D19/12*9+D20+D21+D23/12*9+D25/12*9+D28/12*9+D29/12*9+D31/12*9+D35/12*9</f>
        <v>5.38</v>
      </c>
      <c r="E101" s="378">
        <f t="shared" ref="E101:W101" si="63">E12+E13/12*9+E14/12*9+E15/12*9+E16+E17/12*9+E18/12*9+E19/12*9+E20+E21+E23/12*9+E25/12*9+E28/12*9+E29/12*9+E31/12*9+E35/12*9</f>
        <v>8.3800000000000008</v>
      </c>
      <c r="F101" s="378">
        <f t="shared" si="63"/>
        <v>11.02</v>
      </c>
      <c r="G101" s="378">
        <f t="shared" si="63"/>
        <v>14.38</v>
      </c>
      <c r="H101" s="378">
        <f t="shared" si="63"/>
        <v>17.21</v>
      </c>
      <c r="I101" s="378">
        <f t="shared" si="63"/>
        <v>21.08</v>
      </c>
      <c r="J101" s="378">
        <f t="shared" si="63"/>
        <v>23.71</v>
      </c>
      <c r="K101" s="378">
        <f t="shared" si="63"/>
        <v>26.71</v>
      </c>
      <c r="L101" s="378">
        <f t="shared" si="63"/>
        <v>29.34</v>
      </c>
      <c r="M101" s="378">
        <f t="shared" si="63"/>
        <v>32.9</v>
      </c>
      <c r="N101" s="378">
        <f t="shared" si="63"/>
        <v>35.54</v>
      </c>
      <c r="O101" s="378">
        <f t="shared" si="63"/>
        <v>38.159999999999997</v>
      </c>
      <c r="P101" s="378">
        <f t="shared" si="63"/>
        <v>40.79</v>
      </c>
      <c r="Q101" s="378">
        <f t="shared" si="63"/>
        <v>43.79</v>
      </c>
      <c r="R101" s="378">
        <f t="shared" si="63"/>
        <v>46.61</v>
      </c>
      <c r="S101" s="378">
        <f t="shared" si="63"/>
        <v>49.48</v>
      </c>
      <c r="T101" s="378">
        <f t="shared" si="63"/>
        <v>52.12</v>
      </c>
      <c r="U101" s="378">
        <f t="shared" si="63"/>
        <v>55.11</v>
      </c>
      <c r="V101" s="378">
        <f t="shared" si="63"/>
        <v>57.74</v>
      </c>
      <c r="W101" s="378">
        <f t="shared" si="63"/>
        <v>60.55</v>
      </c>
    </row>
    <row r="102" spans="1:23">
      <c r="A102" s="346"/>
      <c r="B102" s="346"/>
      <c r="C102" s="377" t="s">
        <v>937</v>
      </c>
      <c r="D102" s="378">
        <f>D23/12*9+D25/12*9+D28/12*9+D29/12*9+D31/12*9</f>
        <v>1.7</v>
      </c>
      <c r="E102" s="378">
        <f t="shared" ref="E102:W102" si="64">E23/12*9+E25/12*9+E28/12*9+E29/12*9+E31/12*9</f>
        <v>3.38</v>
      </c>
      <c r="F102" s="378">
        <f t="shared" si="64"/>
        <v>5.08</v>
      </c>
      <c r="G102" s="378">
        <f t="shared" si="64"/>
        <v>6.76</v>
      </c>
      <c r="H102" s="378">
        <f t="shared" si="64"/>
        <v>8.4600000000000009</v>
      </c>
      <c r="I102" s="378">
        <f t="shared" si="64"/>
        <v>10.14</v>
      </c>
      <c r="J102" s="378">
        <f t="shared" si="64"/>
        <v>11.84</v>
      </c>
      <c r="K102" s="378">
        <f t="shared" si="64"/>
        <v>13.52</v>
      </c>
      <c r="L102" s="378">
        <f t="shared" si="64"/>
        <v>15.22</v>
      </c>
      <c r="M102" s="378">
        <f t="shared" si="64"/>
        <v>16.899999999999999</v>
      </c>
      <c r="N102" s="378">
        <f t="shared" si="64"/>
        <v>18.600000000000001</v>
      </c>
      <c r="O102" s="378">
        <f t="shared" si="64"/>
        <v>20.28</v>
      </c>
      <c r="P102" s="378">
        <f t="shared" si="64"/>
        <v>21.98</v>
      </c>
      <c r="Q102" s="378">
        <f t="shared" si="64"/>
        <v>23.66</v>
      </c>
      <c r="R102" s="378">
        <f t="shared" si="64"/>
        <v>25.36</v>
      </c>
      <c r="S102" s="378">
        <f t="shared" si="64"/>
        <v>27.04</v>
      </c>
      <c r="T102" s="378">
        <f t="shared" si="64"/>
        <v>28.74</v>
      </c>
      <c r="U102" s="378">
        <f t="shared" si="64"/>
        <v>30.42</v>
      </c>
      <c r="V102" s="378">
        <f t="shared" si="64"/>
        <v>32.119999999999997</v>
      </c>
      <c r="W102" s="378">
        <f t="shared" si="64"/>
        <v>33.799999999999997</v>
      </c>
    </row>
    <row r="103" spans="1:23">
      <c r="A103" s="346"/>
      <c r="B103" s="346"/>
      <c r="C103" s="377" t="s">
        <v>939</v>
      </c>
      <c r="D103" s="378">
        <f>D12+D13/12*9+D14/12*9+D15/12*9+D16+D17/12*9+D18/12*9+D19/12*9+D20+D21+D23/12*9+D25/12*9+D27/12*9+D29/12*9+D32/12*9+D35/12*9</f>
        <v>6.58</v>
      </c>
      <c r="E103" s="378">
        <f t="shared" ref="E103:W103" si="65">E12+E13/12*9+E14/12*9+E15/12*9+E16+E17/12*9+E18/12*9+E19/12*9+E20+E21+E23/12*9+E25/12*9+E27/12*9+E29/12*9+E32/12*9+E35/12*9</f>
        <v>10.79</v>
      </c>
      <c r="F103" s="378">
        <f t="shared" si="65"/>
        <v>14.62</v>
      </c>
      <c r="G103" s="378">
        <f t="shared" si="65"/>
        <v>19.2</v>
      </c>
      <c r="H103" s="378">
        <f t="shared" si="65"/>
        <v>23.23</v>
      </c>
      <c r="I103" s="378">
        <f t="shared" si="65"/>
        <v>28.3</v>
      </c>
      <c r="J103" s="378">
        <f t="shared" si="65"/>
        <v>32.130000000000003</v>
      </c>
      <c r="K103" s="378">
        <f t="shared" si="65"/>
        <v>36.340000000000003</v>
      </c>
      <c r="L103" s="378">
        <f t="shared" si="65"/>
        <v>40.17</v>
      </c>
      <c r="M103" s="378">
        <f t="shared" si="65"/>
        <v>44.94</v>
      </c>
      <c r="N103" s="378">
        <f t="shared" si="65"/>
        <v>48.78</v>
      </c>
      <c r="O103" s="378">
        <f t="shared" si="65"/>
        <v>52.6</v>
      </c>
      <c r="P103" s="378">
        <f t="shared" si="65"/>
        <v>56.43</v>
      </c>
      <c r="Q103" s="378">
        <f t="shared" si="65"/>
        <v>60.64</v>
      </c>
      <c r="R103" s="378">
        <f t="shared" si="65"/>
        <v>64.66</v>
      </c>
      <c r="S103" s="378">
        <f t="shared" si="65"/>
        <v>68.739999999999995</v>
      </c>
      <c r="T103" s="378">
        <f t="shared" si="65"/>
        <v>72.58</v>
      </c>
      <c r="U103" s="378">
        <f t="shared" si="65"/>
        <v>76.78</v>
      </c>
      <c r="V103" s="378">
        <f t="shared" si="65"/>
        <v>80.61</v>
      </c>
      <c r="W103" s="378">
        <f t="shared" si="65"/>
        <v>84.63</v>
      </c>
    </row>
    <row r="104" spans="1:23">
      <c r="A104" s="346"/>
      <c r="B104" s="346"/>
      <c r="C104" s="377" t="s">
        <v>937</v>
      </c>
      <c r="D104" s="378">
        <f>D23/12*9+D25/12*9+D27/12*9+D29/12*9+D32/12*9</f>
        <v>2.9</v>
      </c>
      <c r="E104" s="378">
        <f t="shared" ref="E104:W104" si="66">E23/12*9+E25/12*9+E27/12*9+E29/12*9+E32/12*9</f>
        <v>5.79</v>
      </c>
      <c r="F104" s="378">
        <f t="shared" si="66"/>
        <v>8.69</v>
      </c>
      <c r="G104" s="378">
        <f t="shared" si="66"/>
        <v>11.57</v>
      </c>
      <c r="H104" s="378">
        <f t="shared" si="66"/>
        <v>14.48</v>
      </c>
      <c r="I104" s="378">
        <f t="shared" si="66"/>
        <v>17.36</v>
      </c>
      <c r="J104" s="378">
        <f t="shared" si="66"/>
        <v>20.260000000000002</v>
      </c>
      <c r="K104" s="378">
        <f t="shared" si="66"/>
        <v>23.15</v>
      </c>
      <c r="L104" s="378">
        <f t="shared" si="66"/>
        <v>26.05</v>
      </c>
      <c r="M104" s="378">
        <f t="shared" si="66"/>
        <v>28.94</v>
      </c>
      <c r="N104" s="378">
        <f t="shared" si="66"/>
        <v>31.84</v>
      </c>
      <c r="O104" s="378">
        <f t="shared" si="66"/>
        <v>34.729999999999997</v>
      </c>
      <c r="P104" s="378">
        <f t="shared" si="66"/>
        <v>37.619999999999997</v>
      </c>
      <c r="Q104" s="378">
        <f t="shared" si="66"/>
        <v>40.520000000000003</v>
      </c>
      <c r="R104" s="378">
        <f t="shared" si="66"/>
        <v>43.41</v>
      </c>
      <c r="S104" s="378">
        <f t="shared" si="66"/>
        <v>46.3</v>
      </c>
      <c r="T104" s="378">
        <f t="shared" si="66"/>
        <v>49.2</v>
      </c>
      <c r="U104" s="378">
        <f t="shared" si="66"/>
        <v>52.09</v>
      </c>
      <c r="V104" s="378">
        <f t="shared" si="66"/>
        <v>54.98</v>
      </c>
      <c r="W104" s="378">
        <f t="shared" si="66"/>
        <v>57.88</v>
      </c>
    </row>
    <row r="105" spans="1:23">
      <c r="A105" s="346"/>
      <c r="B105" s="346"/>
      <c r="C105" s="377" t="s">
        <v>940</v>
      </c>
      <c r="D105" s="378">
        <f>D12+D13/12*9+D14/12*9+D15/12*9+D16+D17/12*9+D18/12*9+D19/12*9+D24+D26+D30+D33/12*9+D36/12*9</f>
        <v>4.54</v>
      </c>
      <c r="E105" s="378">
        <f t="shared" ref="E105:W105" si="67">E12+E13/12*9+E14/12*9+E15/12*9+E16+E17/12*9+E18/12*9+E19/12*9+E24+E26+E30+E33/12*9+E36/12*9</f>
        <v>7.45</v>
      </c>
      <c r="F105" s="378">
        <f t="shared" si="67"/>
        <v>9.98</v>
      </c>
      <c r="G105" s="378">
        <f t="shared" si="67"/>
        <v>13.27</v>
      </c>
      <c r="H105" s="378">
        <f t="shared" si="67"/>
        <v>15.99</v>
      </c>
      <c r="I105" s="378">
        <f t="shared" si="67"/>
        <v>19.27</v>
      </c>
      <c r="J105" s="378">
        <f t="shared" si="67"/>
        <v>21.81</v>
      </c>
      <c r="K105" s="378">
        <f t="shared" si="67"/>
        <v>24.72</v>
      </c>
      <c r="L105" s="378">
        <f t="shared" si="67"/>
        <v>27.25</v>
      </c>
      <c r="M105" s="378">
        <f t="shared" si="67"/>
        <v>30.73</v>
      </c>
      <c r="N105" s="378">
        <f t="shared" si="67"/>
        <v>33.26</v>
      </c>
      <c r="O105" s="378">
        <f t="shared" si="67"/>
        <v>35.799999999999997</v>
      </c>
      <c r="P105" s="378">
        <f t="shared" si="67"/>
        <v>38.33</v>
      </c>
      <c r="Q105" s="378">
        <f t="shared" si="67"/>
        <v>41.24</v>
      </c>
      <c r="R105" s="378">
        <f t="shared" si="67"/>
        <v>43.96</v>
      </c>
      <c r="S105" s="378">
        <f t="shared" si="67"/>
        <v>46.5</v>
      </c>
      <c r="T105" s="378">
        <f t="shared" si="67"/>
        <v>49.03</v>
      </c>
      <c r="U105" s="378">
        <f t="shared" si="67"/>
        <v>51.94</v>
      </c>
      <c r="V105" s="378">
        <f t="shared" si="67"/>
        <v>54.48</v>
      </c>
      <c r="W105" s="378">
        <f t="shared" si="67"/>
        <v>57.2</v>
      </c>
    </row>
    <row r="106" spans="1:23">
      <c r="A106" s="346"/>
      <c r="B106" s="346"/>
      <c r="C106" s="377" t="s">
        <v>937</v>
      </c>
      <c r="D106" s="378">
        <f>D24+D26+D30+D33/12*9</f>
        <v>1.41</v>
      </c>
      <c r="E106" s="378">
        <f t="shared" ref="E106:W106" si="68">E24+E26+E30+E33/12*9</f>
        <v>2.82</v>
      </c>
      <c r="F106" s="378">
        <f t="shared" si="68"/>
        <v>4.2300000000000004</v>
      </c>
      <c r="G106" s="378">
        <f t="shared" si="68"/>
        <v>5.64</v>
      </c>
      <c r="H106" s="378">
        <f t="shared" si="68"/>
        <v>7.05</v>
      </c>
      <c r="I106" s="378">
        <f t="shared" si="68"/>
        <v>8.4600000000000009</v>
      </c>
      <c r="J106" s="378">
        <f t="shared" si="68"/>
        <v>9.8699999999999992</v>
      </c>
      <c r="K106" s="378">
        <f t="shared" si="68"/>
        <v>11.28</v>
      </c>
      <c r="L106" s="378">
        <f t="shared" si="68"/>
        <v>12.69</v>
      </c>
      <c r="M106" s="378">
        <f t="shared" si="68"/>
        <v>14.1</v>
      </c>
      <c r="N106" s="378">
        <f t="shared" si="68"/>
        <v>15.51</v>
      </c>
      <c r="O106" s="378">
        <f t="shared" si="68"/>
        <v>16.920000000000002</v>
      </c>
      <c r="P106" s="378">
        <f t="shared" si="68"/>
        <v>18.329999999999998</v>
      </c>
      <c r="Q106" s="378">
        <f t="shared" si="68"/>
        <v>19.739999999999998</v>
      </c>
      <c r="R106" s="378">
        <f t="shared" si="68"/>
        <v>21.15</v>
      </c>
      <c r="S106" s="378">
        <f t="shared" si="68"/>
        <v>22.56</v>
      </c>
      <c r="T106" s="378">
        <f t="shared" si="68"/>
        <v>23.97</v>
      </c>
      <c r="U106" s="378">
        <f t="shared" si="68"/>
        <v>25.38</v>
      </c>
      <c r="V106" s="378">
        <f t="shared" si="68"/>
        <v>26.79</v>
      </c>
      <c r="W106" s="378">
        <f t="shared" si="68"/>
        <v>28.2</v>
      </c>
    </row>
    <row r="107" spans="1:23">
      <c r="A107" s="346"/>
      <c r="B107" s="346"/>
      <c r="C107" s="379" t="s">
        <v>941</v>
      </c>
      <c r="D107" s="380">
        <f>D38/12*9+D40/0.95*0.75+D41/0.95*0.75+D44/12*9+D45/12*9+D46/12*9+D47/12*9+D48/12*9+D49/12*9+D56</f>
        <v>6.92</v>
      </c>
      <c r="E107" s="380">
        <f t="shared" ref="E107:W107" si="69">E38/12*9+E40/0.95*0.75+E41/0.95*0.75+E44/12*9+E45/12*9+E46/12*9+E47/12*9+E48/12*9+E49/12*9+E56</f>
        <v>8.35</v>
      </c>
      <c r="F107" s="380">
        <f t="shared" si="69"/>
        <v>10.18</v>
      </c>
      <c r="G107" s="380">
        <f t="shared" si="69"/>
        <v>11.24</v>
      </c>
      <c r="H107" s="380">
        <f t="shared" si="69"/>
        <v>11.93</v>
      </c>
      <c r="I107" s="380">
        <f t="shared" si="69"/>
        <v>13.36</v>
      </c>
      <c r="J107" s="380">
        <f t="shared" si="69"/>
        <v>14.45</v>
      </c>
      <c r="K107" s="380">
        <f t="shared" si="69"/>
        <v>16.82</v>
      </c>
      <c r="L107" s="380">
        <f t="shared" si="69"/>
        <v>17.510000000000002</v>
      </c>
      <c r="M107" s="380">
        <f t="shared" si="69"/>
        <v>18.559999999999999</v>
      </c>
      <c r="N107" s="380">
        <f t="shared" si="69"/>
        <v>19.25</v>
      </c>
      <c r="O107" s="380">
        <f t="shared" si="69"/>
        <v>20.309999999999999</v>
      </c>
      <c r="P107" s="380">
        <f t="shared" si="69"/>
        <v>21.75</v>
      </c>
      <c r="Q107" s="380">
        <f t="shared" si="69"/>
        <v>22.41</v>
      </c>
      <c r="R107" s="380">
        <f t="shared" si="69"/>
        <v>23.5</v>
      </c>
      <c r="S107" s="380">
        <f t="shared" si="69"/>
        <v>23.78</v>
      </c>
      <c r="T107" s="380">
        <f t="shared" si="69"/>
        <v>24.45</v>
      </c>
      <c r="U107" s="380">
        <f t="shared" si="69"/>
        <v>25.12</v>
      </c>
      <c r="V107" s="380">
        <f t="shared" si="69"/>
        <v>25.41</v>
      </c>
      <c r="W107" s="380">
        <f t="shared" si="69"/>
        <v>25.7</v>
      </c>
    </row>
    <row r="108" spans="1:23">
      <c r="A108" s="346"/>
      <c r="B108" s="346"/>
      <c r="C108" s="379" t="s">
        <v>942</v>
      </c>
      <c r="D108" s="380">
        <f>D38/12*9+D40/0.95*0.75+D41/0.95*0.75+D44/12*9+D45/12*9+D46/12*9+D47/12*9+D48/12*9+D49/12*9+D55/12*9+D56</f>
        <v>7.01</v>
      </c>
      <c r="E108" s="380">
        <f t="shared" ref="E108:W108" si="70">E38/12*9+E40/0.95*0.75+E41/0.95*0.75+E44/12*9+E45/12*9+E46/12*9+E47/12*9+E48/12*9+E49/12*9+E55/12*9+E56</f>
        <v>8.5399999999999991</v>
      </c>
      <c r="F108" s="380">
        <f t="shared" si="70"/>
        <v>10.47</v>
      </c>
      <c r="G108" s="380">
        <f t="shared" si="70"/>
        <v>11.62</v>
      </c>
      <c r="H108" s="380">
        <f t="shared" si="70"/>
        <v>12.4</v>
      </c>
      <c r="I108" s="380">
        <f t="shared" si="70"/>
        <v>13.92</v>
      </c>
      <c r="J108" s="380">
        <f t="shared" si="70"/>
        <v>15.11</v>
      </c>
      <c r="K108" s="380">
        <f t="shared" si="70"/>
        <v>17.57</v>
      </c>
      <c r="L108" s="380">
        <f t="shared" si="70"/>
        <v>18.350000000000001</v>
      </c>
      <c r="M108" s="380">
        <f t="shared" si="70"/>
        <v>19.5</v>
      </c>
      <c r="N108" s="380">
        <f t="shared" si="70"/>
        <v>20.29</v>
      </c>
      <c r="O108" s="380">
        <f t="shared" si="70"/>
        <v>21.43</v>
      </c>
      <c r="P108" s="380">
        <f t="shared" si="70"/>
        <v>22.97</v>
      </c>
      <c r="Q108" s="380">
        <f t="shared" si="70"/>
        <v>23.72</v>
      </c>
      <c r="R108" s="380">
        <f t="shared" si="70"/>
        <v>24.91</v>
      </c>
      <c r="S108" s="380">
        <f t="shared" si="70"/>
        <v>25.28</v>
      </c>
      <c r="T108" s="380">
        <f t="shared" si="70"/>
        <v>26.05</v>
      </c>
      <c r="U108" s="380">
        <f t="shared" si="70"/>
        <v>26.8</v>
      </c>
      <c r="V108" s="380">
        <f t="shared" si="70"/>
        <v>27.2</v>
      </c>
      <c r="W108" s="380">
        <f t="shared" si="70"/>
        <v>27.57</v>
      </c>
    </row>
    <row r="109" spans="1:23">
      <c r="A109" s="346"/>
      <c r="B109" s="346"/>
      <c r="C109" s="379" t="s">
        <v>943</v>
      </c>
      <c r="D109" s="380">
        <f>D38/12*9+D40/0.95*0.75+D41/0.95*0.75+D44/12*9+D45/12*9+D46/12*9+D47/12*9+D48/12*9+D49/12*9+D55/12*9+D56</f>
        <v>7.01</v>
      </c>
      <c r="E109" s="380">
        <f t="shared" ref="E109:W109" si="71">E38/12*9+E40/0.95*0.75+E41/0.95*0.75+E44/12*9+E45/12*9+E46/12*9+E47/12*9+E48/12*9+E49/12*9+E55/12*9+E56</f>
        <v>8.5399999999999991</v>
      </c>
      <c r="F109" s="380">
        <f t="shared" si="71"/>
        <v>10.47</v>
      </c>
      <c r="G109" s="380">
        <f t="shared" si="71"/>
        <v>11.62</v>
      </c>
      <c r="H109" s="380">
        <f t="shared" si="71"/>
        <v>12.4</v>
      </c>
      <c r="I109" s="380">
        <f t="shared" si="71"/>
        <v>13.92</v>
      </c>
      <c r="J109" s="380">
        <f t="shared" si="71"/>
        <v>15.11</v>
      </c>
      <c r="K109" s="380">
        <f t="shared" si="71"/>
        <v>17.57</v>
      </c>
      <c r="L109" s="380">
        <f t="shared" si="71"/>
        <v>18.350000000000001</v>
      </c>
      <c r="M109" s="380">
        <f t="shared" si="71"/>
        <v>19.5</v>
      </c>
      <c r="N109" s="380">
        <f t="shared" si="71"/>
        <v>20.29</v>
      </c>
      <c r="O109" s="380">
        <f t="shared" si="71"/>
        <v>21.43</v>
      </c>
      <c r="P109" s="380">
        <f t="shared" si="71"/>
        <v>22.97</v>
      </c>
      <c r="Q109" s="380">
        <f t="shared" si="71"/>
        <v>23.72</v>
      </c>
      <c r="R109" s="380">
        <f t="shared" si="71"/>
        <v>24.91</v>
      </c>
      <c r="S109" s="380">
        <f t="shared" si="71"/>
        <v>25.28</v>
      </c>
      <c r="T109" s="380">
        <f t="shared" si="71"/>
        <v>26.05</v>
      </c>
      <c r="U109" s="380">
        <f t="shared" si="71"/>
        <v>26.8</v>
      </c>
      <c r="V109" s="380">
        <f t="shared" si="71"/>
        <v>27.2</v>
      </c>
      <c r="W109" s="380">
        <f t="shared" si="71"/>
        <v>27.57</v>
      </c>
    </row>
    <row r="110" spans="1:23">
      <c r="A110" s="346"/>
      <c r="B110" s="346"/>
      <c r="C110" s="379" t="s">
        <v>944</v>
      </c>
      <c r="D110" s="380">
        <f>D39/12*9+D40/0.95*0.75+D41/0.75*0.25+D44/12*9+D45/12*9+D46/12*9+D47/12*9+D48/12*9+D49/12*9</f>
        <v>1.54</v>
      </c>
      <c r="E110" s="380">
        <f t="shared" ref="E110:W110" si="72">E39/12*9+E40/0.95*0.75+E41/0.75*0.25+E44/12*9+E45/12*9+E46/12*9+E47/12*9+E48/12*9+E49/12*9</f>
        <v>2.75</v>
      </c>
      <c r="F110" s="380">
        <f t="shared" si="72"/>
        <v>4.13</v>
      </c>
      <c r="G110" s="380">
        <f t="shared" si="72"/>
        <v>5.14</v>
      </c>
      <c r="H110" s="380">
        <f t="shared" si="72"/>
        <v>5.79</v>
      </c>
      <c r="I110" s="380">
        <f t="shared" si="72"/>
        <v>7.18</v>
      </c>
      <c r="J110" s="380">
        <f t="shared" si="72"/>
        <v>8</v>
      </c>
      <c r="K110" s="380">
        <f t="shared" si="72"/>
        <v>9.9499999999999993</v>
      </c>
      <c r="L110" s="380">
        <f t="shared" si="72"/>
        <v>10.6</v>
      </c>
      <c r="M110" s="380">
        <f t="shared" si="72"/>
        <v>11.62</v>
      </c>
      <c r="N110" s="380">
        <f t="shared" si="72"/>
        <v>12.27</v>
      </c>
      <c r="O110" s="380">
        <f t="shared" si="72"/>
        <v>13.29</v>
      </c>
      <c r="P110" s="380">
        <f t="shared" si="72"/>
        <v>14.31</v>
      </c>
      <c r="Q110" s="380">
        <f t="shared" si="72"/>
        <v>15.16</v>
      </c>
      <c r="R110" s="380">
        <f t="shared" si="72"/>
        <v>15.97</v>
      </c>
      <c r="S110" s="380">
        <f t="shared" si="72"/>
        <v>16.45</v>
      </c>
      <c r="T110" s="380">
        <f t="shared" si="72"/>
        <v>16.93</v>
      </c>
      <c r="U110" s="380">
        <f t="shared" si="72"/>
        <v>17.78</v>
      </c>
      <c r="V110" s="380">
        <f t="shared" si="72"/>
        <v>18.260000000000002</v>
      </c>
      <c r="W110" s="380">
        <f t="shared" si="72"/>
        <v>18.739999999999998</v>
      </c>
    </row>
    <row r="111" spans="1:23"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374"/>
      <c r="P111" s="374"/>
      <c r="Q111" s="374"/>
      <c r="R111" s="374"/>
      <c r="S111" s="374"/>
      <c r="T111" s="374"/>
      <c r="U111" s="374"/>
      <c r="V111" s="374"/>
      <c r="W111" s="374"/>
    </row>
    <row r="113" spans="1:23" hidden="1">
      <c r="A113" s="346"/>
      <c r="B113" s="346"/>
      <c r="C113" s="381" t="s">
        <v>947</v>
      </c>
      <c r="D113" s="376">
        <f>D38+D40+D41+D44+D45+D46+D47+D48+D49+D56</f>
        <v>7.63</v>
      </c>
      <c r="E113" s="376">
        <f t="shared" ref="E113:W113" si="73">E38+E40+E41+E44+E45+E46+E47+E48+E49+E56</f>
        <v>9.5</v>
      </c>
      <c r="F113" s="376">
        <f t="shared" si="73"/>
        <v>11.88</v>
      </c>
      <c r="G113" s="376">
        <f t="shared" si="73"/>
        <v>13.25</v>
      </c>
      <c r="H113" s="376">
        <f t="shared" si="73"/>
        <v>14.13</v>
      </c>
      <c r="I113" s="376">
        <f t="shared" si="73"/>
        <v>16</v>
      </c>
      <c r="J113" s="376">
        <f t="shared" si="73"/>
        <v>17.38</v>
      </c>
      <c r="K113" s="382">
        <f t="shared" si="73"/>
        <v>20.5</v>
      </c>
      <c r="L113" s="376">
        <f t="shared" si="73"/>
        <v>21.38</v>
      </c>
      <c r="M113" s="376">
        <f t="shared" si="73"/>
        <v>22.75</v>
      </c>
      <c r="N113" s="376">
        <f t="shared" si="73"/>
        <v>23.63</v>
      </c>
      <c r="O113" s="376">
        <f t="shared" si="73"/>
        <v>25</v>
      </c>
      <c r="P113" s="376">
        <f t="shared" si="73"/>
        <v>26.88</v>
      </c>
      <c r="Q113" s="376">
        <f t="shared" si="73"/>
        <v>27.75</v>
      </c>
      <c r="R113" s="376">
        <f t="shared" si="73"/>
        <v>29.13</v>
      </c>
      <c r="S113" s="376">
        <f t="shared" si="73"/>
        <v>29.5</v>
      </c>
      <c r="T113" s="376">
        <f t="shared" si="73"/>
        <v>30.38</v>
      </c>
      <c r="U113" s="376">
        <f t="shared" si="73"/>
        <v>31.25</v>
      </c>
      <c r="V113" s="376">
        <f t="shared" si="73"/>
        <v>31.63</v>
      </c>
      <c r="W113" s="376">
        <f t="shared" si="73"/>
        <v>32</v>
      </c>
    </row>
    <row r="114" spans="1:23" hidden="1">
      <c r="A114" s="346"/>
      <c r="B114" s="346"/>
      <c r="C114" s="381" t="s">
        <v>948</v>
      </c>
      <c r="D114" s="376">
        <f>D40+D41+D44+D45+D47</f>
        <v>2.5</v>
      </c>
      <c r="E114" s="376">
        <f t="shared" ref="E114:W114" si="74">E40+E41+E44+E45+E47</f>
        <v>4</v>
      </c>
      <c r="F114" s="376">
        <f t="shared" si="74"/>
        <v>5.5</v>
      </c>
      <c r="G114" s="376">
        <f t="shared" si="74"/>
        <v>6.75</v>
      </c>
      <c r="H114" s="376">
        <f t="shared" si="74"/>
        <v>7.5</v>
      </c>
      <c r="I114" s="376">
        <f t="shared" si="74"/>
        <v>9.25</v>
      </c>
      <c r="J114" s="376">
        <f t="shared" si="74"/>
        <v>10.5</v>
      </c>
      <c r="K114" s="382">
        <f t="shared" si="74"/>
        <v>12</v>
      </c>
      <c r="L114" s="376">
        <f t="shared" si="74"/>
        <v>12.75</v>
      </c>
      <c r="M114" s="376">
        <f t="shared" si="74"/>
        <v>14</v>
      </c>
      <c r="N114" s="376">
        <f t="shared" si="74"/>
        <v>14.75</v>
      </c>
      <c r="O114" s="376">
        <f t="shared" si="74"/>
        <v>16</v>
      </c>
      <c r="P114" s="376">
        <f t="shared" si="74"/>
        <v>16.75</v>
      </c>
      <c r="Q114" s="376">
        <f t="shared" si="74"/>
        <v>17.5</v>
      </c>
      <c r="R114" s="376">
        <f t="shared" si="74"/>
        <v>18.75</v>
      </c>
      <c r="S114" s="376">
        <f t="shared" si="74"/>
        <v>19</v>
      </c>
      <c r="T114" s="376">
        <f t="shared" si="74"/>
        <v>19.25</v>
      </c>
      <c r="U114" s="376">
        <f t="shared" si="74"/>
        <v>19.5</v>
      </c>
      <c r="V114" s="376">
        <f t="shared" si="74"/>
        <v>19.75</v>
      </c>
      <c r="W114" s="376">
        <f t="shared" si="74"/>
        <v>20</v>
      </c>
    </row>
    <row r="115" spans="1:23" ht="45" hidden="1">
      <c r="A115" s="346"/>
      <c r="B115" s="346"/>
      <c r="C115" s="381" t="s">
        <v>949</v>
      </c>
      <c r="D115" s="376">
        <f>D113*6204*1.302*12</f>
        <v>739585.79</v>
      </c>
      <c r="E115" s="376">
        <f t="shared" ref="E115:W115" si="75">E113*6204*1.302*12</f>
        <v>920847.31</v>
      </c>
      <c r="F115" s="376">
        <f t="shared" si="75"/>
        <v>1151543.8</v>
      </c>
      <c r="G115" s="376">
        <f t="shared" si="75"/>
        <v>1284339.67</v>
      </c>
      <c r="H115" s="376">
        <f t="shared" si="75"/>
        <v>1369639.21</v>
      </c>
      <c r="I115" s="376">
        <f t="shared" si="75"/>
        <v>1550900.74</v>
      </c>
      <c r="J115" s="376">
        <f t="shared" si="75"/>
        <v>1684665.92</v>
      </c>
      <c r="K115" s="376">
        <f t="shared" si="75"/>
        <v>1987091.57</v>
      </c>
      <c r="L115" s="376">
        <f t="shared" si="75"/>
        <v>2072391.11</v>
      </c>
      <c r="M115" s="376">
        <f t="shared" si="75"/>
        <v>2205186.98</v>
      </c>
      <c r="N115" s="376">
        <f t="shared" si="75"/>
        <v>2290486.52</v>
      </c>
      <c r="O115" s="376">
        <f t="shared" si="75"/>
        <v>2423282.4</v>
      </c>
      <c r="P115" s="376">
        <f t="shared" si="75"/>
        <v>2605513.2400000002</v>
      </c>
      <c r="Q115" s="376">
        <f t="shared" si="75"/>
        <v>2689843.46</v>
      </c>
      <c r="R115" s="376">
        <f t="shared" si="75"/>
        <v>2823608.65</v>
      </c>
      <c r="S115" s="376">
        <f t="shared" si="75"/>
        <v>2859473.23</v>
      </c>
      <c r="T115" s="376">
        <f t="shared" si="75"/>
        <v>2944772.77</v>
      </c>
      <c r="U115" s="376">
        <f t="shared" si="75"/>
        <v>3029103</v>
      </c>
      <c r="V115" s="376">
        <f t="shared" si="75"/>
        <v>3065936.89</v>
      </c>
      <c r="W115" s="376">
        <f t="shared" si="75"/>
        <v>3101801.47</v>
      </c>
    </row>
    <row r="116" spans="1:23" ht="30" hidden="1">
      <c r="A116" s="346"/>
      <c r="B116" s="346"/>
      <c r="C116" s="381" t="s">
        <v>950</v>
      </c>
      <c r="D116" s="376">
        <f>D115/D7</f>
        <v>36979.29</v>
      </c>
      <c r="E116" s="376">
        <f>E115/E7</f>
        <v>23021.18</v>
      </c>
      <c r="F116" s="376">
        <f>F115/F7</f>
        <v>19192.400000000001</v>
      </c>
      <c r="G116" s="376">
        <f>G115/G7</f>
        <v>16054.25</v>
      </c>
      <c r="H116" s="376">
        <f>H115/H7</f>
        <v>13696.39</v>
      </c>
      <c r="I116" s="376">
        <f>I115/I7</f>
        <v>12924.17</v>
      </c>
      <c r="J116" s="376">
        <f>J115/J7</f>
        <v>12033.33</v>
      </c>
      <c r="K116" s="382">
        <f>K115/K7</f>
        <v>12419.32</v>
      </c>
      <c r="L116" s="376">
        <f>L115/L7</f>
        <v>11513.28</v>
      </c>
      <c r="M116" s="376">
        <f>M115/M7</f>
        <v>11025.93</v>
      </c>
      <c r="N116" s="376">
        <f>N115/N7</f>
        <v>10411.299999999999</v>
      </c>
      <c r="O116" s="376">
        <f>O115/O7</f>
        <v>10097.01</v>
      </c>
      <c r="P116" s="376">
        <f>P115/P7</f>
        <v>10021.200000000001</v>
      </c>
      <c r="Q116" s="376">
        <f>Q115/Q7</f>
        <v>9606.58</v>
      </c>
      <c r="R116" s="376">
        <f>R115/R7</f>
        <v>9412.0300000000007</v>
      </c>
      <c r="S116" s="376">
        <f>S115/S7</f>
        <v>8935.85</v>
      </c>
      <c r="T116" s="376">
        <f>T115/T7</f>
        <v>8661.1</v>
      </c>
      <c r="U116" s="376">
        <f>U115/U7</f>
        <v>8414.18</v>
      </c>
      <c r="V116" s="376">
        <f>V115/V7</f>
        <v>8068.25</v>
      </c>
      <c r="W116" s="376">
        <f>W115/W7</f>
        <v>7754.5</v>
      </c>
    </row>
    <row r="117" spans="1:23" ht="45" hidden="1" customHeight="1">
      <c r="C117" s="383" t="s">
        <v>951</v>
      </c>
      <c r="D117" s="384">
        <f>D116/$K116</f>
        <v>2.98</v>
      </c>
      <c r="E117" s="384">
        <f t="shared" ref="E117:W117" si="76">E116/$K116</f>
        <v>1.85</v>
      </c>
      <c r="F117" s="384">
        <f t="shared" si="76"/>
        <v>1.55</v>
      </c>
      <c r="G117" s="384">
        <f t="shared" si="76"/>
        <v>1.29</v>
      </c>
      <c r="H117" s="384">
        <f t="shared" si="76"/>
        <v>1.1000000000000001</v>
      </c>
      <c r="I117" s="384">
        <f t="shared" si="76"/>
        <v>1.04</v>
      </c>
      <c r="J117" s="384">
        <f t="shared" si="76"/>
        <v>0.97</v>
      </c>
      <c r="K117" s="384">
        <f t="shared" si="76"/>
        <v>1</v>
      </c>
      <c r="L117" s="384">
        <f t="shared" si="76"/>
        <v>0.93</v>
      </c>
      <c r="M117" s="384">
        <f t="shared" si="76"/>
        <v>0.89</v>
      </c>
      <c r="N117" s="384">
        <f t="shared" si="76"/>
        <v>0.84</v>
      </c>
      <c r="O117" s="384">
        <f t="shared" si="76"/>
        <v>0.81</v>
      </c>
      <c r="P117" s="384">
        <f t="shared" si="76"/>
        <v>0.81</v>
      </c>
      <c r="Q117" s="384">
        <f t="shared" si="76"/>
        <v>0.77</v>
      </c>
      <c r="R117" s="384">
        <f t="shared" si="76"/>
        <v>0.76</v>
      </c>
      <c r="S117" s="384">
        <f t="shared" si="76"/>
        <v>0.72</v>
      </c>
      <c r="T117" s="384">
        <f t="shared" si="76"/>
        <v>0.7</v>
      </c>
      <c r="U117" s="384">
        <f t="shared" si="76"/>
        <v>0.68</v>
      </c>
      <c r="V117" s="384">
        <f t="shared" si="76"/>
        <v>0.65</v>
      </c>
      <c r="W117" s="384">
        <f t="shared" si="76"/>
        <v>0.62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5F995"/>
  </sheetPr>
  <dimension ref="A1:Q278"/>
  <sheetViews>
    <sheetView view="pageBreakPreview" zoomScale="75" zoomScaleSheetLayoutView="75" workbookViewId="0">
      <pane xSplit="2" ySplit="10" topLeftCell="C238" activePane="bottomRight" state="frozen"/>
      <selection pane="topRight" activeCell="C1" sqref="C1"/>
      <selection pane="bottomLeft" activeCell="A32" sqref="A32"/>
      <selection pane="bottomRight" activeCell="K279" sqref="K279"/>
    </sheetView>
  </sheetViews>
  <sheetFormatPr defaultColWidth="9.140625"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7">
      <c r="P1" s="1" t="s">
        <v>1244</v>
      </c>
    </row>
    <row r="2" spans="1:17">
      <c r="B2" s="924" t="s">
        <v>47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  <c r="O2" s="924"/>
      <c r="P2" s="924"/>
    </row>
    <row r="3" spans="1:17">
      <c r="B3" s="924" t="s">
        <v>48</v>
      </c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</row>
    <row r="4" spans="1:17">
      <c r="B4" s="924" t="s">
        <v>251</v>
      </c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</row>
    <row r="5" spans="1:17">
      <c r="B5" s="923" t="s">
        <v>352</v>
      </c>
      <c r="C5" s="923"/>
      <c r="D5" s="923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</row>
    <row r="6" spans="1:17">
      <c r="B6" s="501"/>
      <c r="C6" s="501"/>
      <c r="D6" s="501"/>
      <c r="E6" s="501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</row>
    <row r="7" spans="1:17" ht="60" customHeight="1">
      <c r="A7" s="988" t="s">
        <v>221</v>
      </c>
      <c r="B7" s="876" t="s">
        <v>3</v>
      </c>
      <c r="C7" s="990" t="s">
        <v>49</v>
      </c>
      <c r="D7" s="990" t="s">
        <v>241</v>
      </c>
      <c r="E7" s="992" t="s">
        <v>205</v>
      </c>
      <c r="F7" s="993"/>
      <c r="G7" s="990" t="s">
        <v>57</v>
      </c>
      <c r="H7" s="996" t="s">
        <v>31</v>
      </c>
      <c r="I7" s="997"/>
      <c r="J7" s="998"/>
      <c r="K7" s="990" t="s">
        <v>62</v>
      </c>
      <c r="L7" s="990" t="s">
        <v>61</v>
      </c>
      <c r="M7" s="996" t="s">
        <v>31</v>
      </c>
      <c r="N7" s="997"/>
      <c r="O7" s="998"/>
      <c r="P7" s="890" t="s">
        <v>50</v>
      </c>
      <c r="Q7" s="994" t="s">
        <v>194</v>
      </c>
    </row>
    <row r="8" spans="1:17" ht="65.25" customHeight="1">
      <c r="A8" s="989"/>
      <c r="B8" s="880"/>
      <c r="C8" s="991"/>
      <c r="D8" s="991"/>
      <c r="E8" s="36" t="s">
        <v>191</v>
      </c>
      <c r="F8" s="36" t="s">
        <v>192</v>
      </c>
      <c r="G8" s="991"/>
      <c r="H8" s="36" t="s">
        <v>146</v>
      </c>
      <c r="I8" s="36" t="s">
        <v>224</v>
      </c>
      <c r="J8" s="36" t="s">
        <v>147</v>
      </c>
      <c r="K8" s="991"/>
      <c r="L8" s="991"/>
      <c r="M8" s="36" t="s">
        <v>146</v>
      </c>
      <c r="N8" s="36" t="s">
        <v>224</v>
      </c>
      <c r="O8" s="36" t="s">
        <v>147</v>
      </c>
      <c r="P8" s="892"/>
      <c r="Q8" s="995"/>
    </row>
    <row r="9" spans="1:17" ht="33.75">
      <c r="A9" s="58">
        <v>1</v>
      </c>
      <c r="B9" s="500">
        <v>2</v>
      </c>
      <c r="C9" s="3">
        <v>3</v>
      </c>
      <c r="D9" s="3">
        <v>4</v>
      </c>
      <c r="E9" s="3">
        <v>5</v>
      </c>
      <c r="F9" s="3">
        <v>6</v>
      </c>
      <c r="G9" s="3" t="s">
        <v>253</v>
      </c>
      <c r="H9" s="3" t="s">
        <v>254</v>
      </c>
      <c r="I9" s="3" t="s">
        <v>255</v>
      </c>
      <c r="J9" s="3">
        <v>9</v>
      </c>
      <c r="K9" s="3">
        <v>10</v>
      </c>
      <c r="L9" s="3" t="s">
        <v>256</v>
      </c>
      <c r="M9" s="3" t="s">
        <v>257</v>
      </c>
      <c r="N9" s="3" t="s">
        <v>258</v>
      </c>
      <c r="O9" s="3" t="s">
        <v>259</v>
      </c>
      <c r="P9" s="3">
        <v>14</v>
      </c>
      <c r="Q9" s="3">
        <v>15</v>
      </c>
    </row>
    <row r="10" spans="1:17">
      <c r="A10" s="51"/>
      <c r="B10" s="999" t="s">
        <v>71</v>
      </c>
      <c r="C10" s="999"/>
      <c r="D10" s="999"/>
      <c r="E10" s="999"/>
      <c r="F10" s="999"/>
      <c r="G10" s="999"/>
      <c r="H10" s="999"/>
      <c r="I10" s="999"/>
      <c r="J10" s="999"/>
      <c r="K10" s="999"/>
      <c r="L10" s="999"/>
      <c r="M10" s="999"/>
      <c r="N10" s="999"/>
      <c r="O10" s="999"/>
      <c r="P10" s="1000"/>
      <c r="Q10" s="52"/>
    </row>
    <row r="11" spans="1:17" ht="22.5">
      <c r="A11" s="46"/>
      <c r="B11" s="504" t="s">
        <v>52</v>
      </c>
      <c r="C11" s="19">
        <v>5</v>
      </c>
      <c r="D11" s="21">
        <v>136</v>
      </c>
      <c r="E11" s="25">
        <f>1+1+2+1+1</f>
        <v>6</v>
      </c>
      <c r="F11" s="25">
        <f>1*13/10</f>
        <v>1</v>
      </c>
      <c r="G11" s="22">
        <f>(E11+F11)/D11/C11</f>
        <v>1.0290000000000001E-2</v>
      </c>
      <c r="H11" s="22">
        <f>G11-J11</f>
        <v>1.0290000000000001E-2</v>
      </c>
      <c r="I11" s="22">
        <f>(F11)/D11/C11</f>
        <v>1.47E-3</v>
      </c>
      <c r="J11" s="22"/>
      <c r="K11" s="19">
        <v>40000</v>
      </c>
      <c r="L11" s="23">
        <f>G11*K11</f>
        <v>411.6</v>
      </c>
      <c r="M11" s="23">
        <f>H11*K11</f>
        <v>411.6</v>
      </c>
      <c r="N11" s="23">
        <f>I11*K11</f>
        <v>58.8</v>
      </c>
      <c r="O11" s="23">
        <f>L11-M11</f>
        <v>0</v>
      </c>
      <c r="P11" s="20" t="s">
        <v>139</v>
      </c>
      <c r="Q11" s="20"/>
    </row>
    <row r="12" spans="1:17" ht="22.5">
      <c r="A12" s="46"/>
      <c r="B12" s="504" t="s">
        <v>53</v>
      </c>
      <c r="C12" s="19">
        <v>5</v>
      </c>
      <c r="D12" s="21">
        <v>136</v>
      </c>
      <c r="E12" s="25">
        <f>E11</f>
        <v>6</v>
      </c>
      <c r="F12" s="25">
        <f>F11</f>
        <v>1</v>
      </c>
      <c r="G12" s="22">
        <f>(E12+F12)/D12/C12</f>
        <v>1.0290000000000001E-2</v>
      </c>
      <c r="H12" s="22">
        <f t="shared" ref="H12:H18" si="0">G12-J12</f>
        <v>1.0290000000000001E-2</v>
      </c>
      <c r="I12" s="22">
        <f>(F12)/D12/C12</f>
        <v>1.47E-3</v>
      </c>
      <c r="J12" s="22"/>
      <c r="K12" s="19">
        <v>6700</v>
      </c>
      <c r="L12" s="23">
        <f>G12*K12</f>
        <v>68.94</v>
      </c>
      <c r="M12" s="23">
        <f t="shared" ref="M12:M18" si="1">H12*K12</f>
        <v>68.94</v>
      </c>
      <c r="N12" s="23">
        <f t="shared" ref="N12:N18" si="2">I12*K12</f>
        <v>9.85</v>
      </c>
      <c r="O12" s="23">
        <f t="shared" ref="O12:O18" si="3">L12-M12</f>
        <v>0</v>
      </c>
      <c r="P12" s="20" t="s">
        <v>139</v>
      </c>
      <c r="Q12" s="20"/>
    </row>
    <row r="13" spans="1:17" ht="33.75">
      <c r="A13" s="46"/>
      <c r="B13" s="504" t="s">
        <v>54</v>
      </c>
      <c r="C13" s="19">
        <v>5</v>
      </c>
      <c r="D13" s="21">
        <v>136</v>
      </c>
      <c r="E13" s="25">
        <v>1</v>
      </c>
      <c r="F13" s="25"/>
      <c r="G13" s="22">
        <f>(E13+F13)/D13/C13</f>
        <v>1.47E-3</v>
      </c>
      <c r="H13" s="22">
        <f t="shared" si="0"/>
        <v>1.47E-3</v>
      </c>
      <c r="I13" s="22"/>
      <c r="J13" s="22"/>
      <c r="K13" s="19">
        <v>25800</v>
      </c>
      <c r="L13" s="23">
        <f>G13*K13</f>
        <v>37.93</v>
      </c>
      <c r="M13" s="23">
        <f t="shared" si="1"/>
        <v>37.93</v>
      </c>
      <c r="N13" s="23">
        <f t="shared" si="2"/>
        <v>0</v>
      </c>
      <c r="O13" s="23">
        <f t="shared" si="3"/>
        <v>0</v>
      </c>
      <c r="P13" s="19" t="s">
        <v>64</v>
      </c>
      <c r="Q13" s="20"/>
    </row>
    <row r="14" spans="1:17">
      <c r="A14" s="46"/>
      <c r="B14" s="504" t="s">
        <v>55</v>
      </c>
      <c r="C14" s="19">
        <v>5</v>
      </c>
      <c r="D14" s="21">
        <v>136</v>
      </c>
      <c r="E14" s="25">
        <v>1</v>
      </c>
      <c r="F14" s="25"/>
      <c r="G14" s="22">
        <f>(E14+F14)/D14/C14</f>
        <v>1.47E-3</v>
      </c>
      <c r="H14" s="22">
        <f t="shared" si="0"/>
        <v>1.47E-3</v>
      </c>
      <c r="I14" s="22"/>
      <c r="J14" s="22"/>
      <c r="K14" s="19">
        <v>7500</v>
      </c>
      <c r="L14" s="23">
        <f>G14*K14</f>
        <v>11.03</v>
      </c>
      <c r="M14" s="23">
        <f t="shared" si="1"/>
        <v>11.03</v>
      </c>
      <c r="N14" s="23">
        <f t="shared" si="2"/>
        <v>0</v>
      </c>
      <c r="O14" s="23">
        <f t="shared" si="3"/>
        <v>0</v>
      </c>
      <c r="P14" s="19" t="s">
        <v>63</v>
      </c>
      <c r="Q14" s="20"/>
    </row>
    <row r="15" spans="1:17" ht="22.5">
      <c r="A15" s="46"/>
      <c r="B15" s="504" t="s">
        <v>59</v>
      </c>
      <c r="C15" s="19">
        <v>1</v>
      </c>
      <c r="D15" s="21">
        <v>136</v>
      </c>
      <c r="E15" s="25">
        <f>1*E12/5</f>
        <v>1</v>
      </c>
      <c r="F15" s="25">
        <f>1*F12/5</f>
        <v>0</v>
      </c>
      <c r="G15" s="22">
        <f t="shared" ref="G15:G75" si="4">(E15+F15)/D15/C15</f>
        <v>7.3499999999999998E-3</v>
      </c>
      <c r="H15" s="22">
        <f t="shared" si="0"/>
        <v>7.3499999999999998E-3</v>
      </c>
      <c r="I15" s="22">
        <f>(F15)/D15/C15</f>
        <v>0</v>
      </c>
      <c r="J15" s="22"/>
      <c r="K15" s="19">
        <v>7000</v>
      </c>
      <c r="L15" s="23">
        <f t="shared" ref="L15:L75" si="5">G15*K15</f>
        <v>51.45</v>
      </c>
      <c r="M15" s="23">
        <f t="shared" si="1"/>
        <v>51.45</v>
      </c>
      <c r="N15" s="23">
        <f t="shared" si="2"/>
        <v>0</v>
      </c>
      <c r="O15" s="23">
        <f t="shared" si="3"/>
        <v>0</v>
      </c>
      <c r="P15" s="19" t="s">
        <v>193</v>
      </c>
      <c r="Q15" s="20"/>
    </row>
    <row r="16" spans="1:17">
      <c r="A16" s="46"/>
      <c r="B16" s="504" t="s">
        <v>60</v>
      </c>
      <c r="C16" s="19">
        <v>1</v>
      </c>
      <c r="D16" s="21">
        <v>136</v>
      </c>
      <c r="E16" s="25">
        <f>1*E13</f>
        <v>1</v>
      </c>
      <c r="F16" s="25">
        <f>1*F13</f>
        <v>0</v>
      </c>
      <c r="G16" s="22">
        <f t="shared" si="4"/>
        <v>7.3499999999999998E-3</v>
      </c>
      <c r="H16" s="22">
        <f t="shared" si="0"/>
        <v>7.3499999999999998E-3</v>
      </c>
      <c r="I16" s="22"/>
      <c r="J16" s="22"/>
      <c r="K16" s="19">
        <v>9000</v>
      </c>
      <c r="L16" s="23">
        <f t="shared" si="5"/>
        <v>66.150000000000006</v>
      </c>
      <c r="M16" s="23">
        <f t="shared" si="1"/>
        <v>66.150000000000006</v>
      </c>
      <c r="N16" s="23">
        <f t="shared" si="2"/>
        <v>0</v>
      </c>
      <c r="O16" s="23">
        <f t="shared" si="3"/>
        <v>0</v>
      </c>
      <c r="P16" s="19" t="s">
        <v>58</v>
      </c>
      <c r="Q16" s="20"/>
    </row>
    <row r="17" spans="1:17" ht="22.5">
      <c r="A17" s="46"/>
      <c r="B17" s="504" t="s">
        <v>56</v>
      </c>
      <c r="C17" s="19">
        <v>1</v>
      </c>
      <c r="D17" s="21">
        <v>136</v>
      </c>
      <c r="E17" s="25">
        <f>1*E14*12</f>
        <v>12</v>
      </c>
      <c r="F17" s="25">
        <f>1*F14*12</f>
        <v>0</v>
      </c>
      <c r="G17" s="22">
        <f t="shared" si="4"/>
        <v>8.8239999999999999E-2</v>
      </c>
      <c r="H17" s="22">
        <f t="shared" si="0"/>
        <v>8.8239999999999999E-2</v>
      </c>
      <c r="I17" s="22"/>
      <c r="J17" s="22"/>
      <c r="K17" s="19">
        <v>90</v>
      </c>
      <c r="L17" s="23">
        <f t="shared" si="5"/>
        <v>7.94</v>
      </c>
      <c r="M17" s="23">
        <f t="shared" si="1"/>
        <v>7.94</v>
      </c>
      <c r="N17" s="23">
        <f t="shared" si="2"/>
        <v>0</v>
      </c>
      <c r="O17" s="23">
        <f t="shared" si="3"/>
        <v>0</v>
      </c>
      <c r="P17" s="19" t="s">
        <v>65</v>
      </c>
      <c r="Q17" s="20"/>
    </row>
    <row r="18" spans="1:17" ht="33.75">
      <c r="A18" s="46"/>
      <c r="B18" s="504" t="s">
        <v>51</v>
      </c>
      <c r="C18" s="19">
        <v>1</v>
      </c>
      <c r="D18" s="21">
        <v>136</v>
      </c>
      <c r="E18" s="25">
        <f>(1+4+1+2)*12</f>
        <v>96</v>
      </c>
      <c r="F18" s="25">
        <f>2*13*4</f>
        <v>104</v>
      </c>
      <c r="G18" s="22">
        <f t="shared" si="4"/>
        <v>1.4705900000000001</v>
      </c>
      <c r="H18" s="22">
        <f t="shared" si="0"/>
        <v>1.4705900000000001</v>
      </c>
      <c r="I18" s="22">
        <f>(F18)/D18/C18</f>
        <v>0.76471</v>
      </c>
      <c r="J18" s="22"/>
      <c r="K18" s="19">
        <v>220</v>
      </c>
      <c r="L18" s="23">
        <f t="shared" si="5"/>
        <v>323.52999999999997</v>
      </c>
      <c r="M18" s="23">
        <f t="shared" si="1"/>
        <v>323.52999999999997</v>
      </c>
      <c r="N18" s="23">
        <f t="shared" si="2"/>
        <v>168.24</v>
      </c>
      <c r="O18" s="23">
        <f t="shared" si="3"/>
        <v>0</v>
      </c>
      <c r="P18" s="20" t="s">
        <v>140</v>
      </c>
      <c r="Q18" s="20"/>
    </row>
    <row r="19" spans="1:17">
      <c r="A19" s="46"/>
      <c r="B19" s="1001" t="s">
        <v>66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1"/>
      <c r="N19" s="1001"/>
      <c r="O19" s="1001"/>
      <c r="P19" s="1002"/>
      <c r="Q19" s="20"/>
    </row>
    <row r="20" spans="1:17" ht="45">
      <c r="A20" s="46"/>
      <c r="B20" s="504" t="s">
        <v>67</v>
      </c>
      <c r="C20" s="19">
        <v>3</v>
      </c>
      <c r="D20" s="21">
        <v>136</v>
      </c>
      <c r="E20" s="25">
        <f>1*6+1+1</f>
        <v>8</v>
      </c>
      <c r="F20" s="25">
        <f>1*13</f>
        <v>13</v>
      </c>
      <c r="G20" s="22">
        <f t="shared" si="4"/>
        <v>5.1470000000000002E-2</v>
      </c>
      <c r="H20" s="22">
        <f>G20-J20</f>
        <v>5.1470000000000002E-2</v>
      </c>
      <c r="I20" s="22"/>
      <c r="J20" s="22"/>
      <c r="K20" s="19">
        <v>500</v>
      </c>
      <c r="L20" s="23">
        <f t="shared" si="5"/>
        <v>25.74</v>
      </c>
      <c r="M20" s="23">
        <f>H20*K20</f>
        <v>25.74</v>
      </c>
      <c r="N20" s="23">
        <f>I20*K20</f>
        <v>0</v>
      </c>
      <c r="O20" s="23">
        <f>L20-M20</f>
        <v>0</v>
      </c>
      <c r="P20" s="20" t="s">
        <v>141</v>
      </c>
      <c r="Q20" s="20"/>
    </row>
    <row r="21" spans="1:17">
      <c r="A21" s="46"/>
      <c r="B21" s="504" t="s">
        <v>68</v>
      </c>
      <c r="C21" s="19">
        <v>5</v>
      </c>
      <c r="D21" s="21">
        <v>136</v>
      </c>
      <c r="E21" s="21">
        <v>2</v>
      </c>
      <c r="F21" s="21"/>
      <c r="G21" s="22">
        <f t="shared" si="4"/>
        <v>2.9399999999999999E-3</v>
      </c>
      <c r="H21" s="22">
        <f>G21-J21</f>
        <v>2.9399999999999999E-3</v>
      </c>
      <c r="I21" s="22"/>
      <c r="J21" s="22"/>
      <c r="K21" s="19">
        <v>5500</v>
      </c>
      <c r="L21" s="23">
        <f t="shared" si="5"/>
        <v>16.170000000000002</v>
      </c>
      <c r="M21" s="23">
        <f>H21*K21</f>
        <v>16.170000000000002</v>
      </c>
      <c r="N21" s="23">
        <f>I21*K21</f>
        <v>0</v>
      </c>
      <c r="O21" s="23">
        <f>L21-M21</f>
        <v>0</v>
      </c>
      <c r="P21" s="19" t="s">
        <v>69</v>
      </c>
      <c r="Q21" s="20"/>
    </row>
    <row r="22" spans="1:17">
      <c r="A22" s="46"/>
      <c r="B22" s="43" t="s">
        <v>213</v>
      </c>
      <c r="C22" s="38"/>
      <c r="D22" s="39"/>
      <c r="E22" s="39"/>
      <c r="F22" s="39"/>
      <c r="G22" s="40"/>
      <c r="H22" s="40"/>
      <c r="I22" s="40"/>
      <c r="J22" s="40"/>
      <c r="K22" s="38"/>
      <c r="L22" s="41">
        <f>SUM(L11:L18,L20:L21)</f>
        <v>1020.48</v>
      </c>
      <c r="M22" s="41">
        <f>SUM(M11:M18,M20:M21)</f>
        <v>1020.48</v>
      </c>
      <c r="N22" s="41">
        <f>SUM(N11:N18,N20:N21)</f>
        <v>236.89</v>
      </c>
      <c r="O22" s="41">
        <f>SUM(O11:O18,O20:O21)</f>
        <v>0</v>
      </c>
      <c r="P22" s="38"/>
      <c r="Q22" s="20"/>
    </row>
    <row r="23" spans="1:17">
      <c r="A23" s="46" t="s">
        <v>222</v>
      </c>
      <c r="B23" s="43"/>
      <c r="C23" s="38"/>
      <c r="D23" s="39"/>
      <c r="E23" s="39"/>
      <c r="F23" s="39"/>
      <c r="G23" s="40"/>
      <c r="H23" s="40"/>
      <c r="I23" s="40"/>
      <c r="J23" s="40"/>
      <c r="K23" s="38"/>
      <c r="L23" s="41">
        <f>SUM(M23:O23)</f>
        <v>236.89</v>
      </c>
      <c r="M23" s="41"/>
      <c r="N23" s="41">
        <f>N22</f>
        <v>236.89</v>
      </c>
      <c r="O23" s="41"/>
      <c r="P23" s="38" t="s">
        <v>295</v>
      </c>
      <c r="Q23" s="20"/>
    </row>
    <row r="24" spans="1:17">
      <c r="A24" s="46" t="s">
        <v>223</v>
      </c>
      <c r="B24" s="43"/>
      <c r="C24" s="38"/>
      <c r="D24" s="39"/>
      <c r="E24" s="39"/>
      <c r="F24" s="39"/>
      <c r="G24" s="40"/>
      <c r="H24" s="40"/>
      <c r="I24" s="40"/>
      <c r="J24" s="40"/>
      <c r="K24" s="38"/>
      <c r="L24" s="41">
        <f>SUM(M24:O24)</f>
        <v>783.59</v>
      </c>
      <c r="M24" s="41">
        <f>M22-N23</f>
        <v>783.59</v>
      </c>
      <c r="N24" s="41"/>
      <c r="O24" s="41"/>
      <c r="P24" s="38" t="s">
        <v>295</v>
      </c>
      <c r="Q24" s="20"/>
    </row>
    <row r="25" spans="1:17">
      <c r="A25" s="51"/>
      <c r="B25" s="999" t="s">
        <v>70</v>
      </c>
      <c r="C25" s="999"/>
      <c r="D25" s="999"/>
      <c r="E25" s="999"/>
      <c r="F25" s="999"/>
      <c r="G25" s="999"/>
      <c r="H25" s="999"/>
      <c r="I25" s="999"/>
      <c r="J25" s="999"/>
      <c r="K25" s="999"/>
      <c r="L25" s="999"/>
      <c r="M25" s="999"/>
      <c r="N25" s="999"/>
      <c r="O25" s="999"/>
      <c r="P25" s="1000"/>
      <c r="Q25" s="52"/>
    </row>
    <row r="26" spans="1:17" ht="22.5">
      <c r="A26" s="46"/>
      <c r="B26" s="504" t="s">
        <v>72</v>
      </c>
      <c r="C26" s="19">
        <v>1</v>
      </c>
      <c r="D26" s="21">
        <v>136</v>
      </c>
      <c r="E26" s="21">
        <f>6*1</f>
        <v>6</v>
      </c>
      <c r="F26" s="25">
        <f>13</f>
        <v>13</v>
      </c>
      <c r="G26" s="22">
        <f t="shared" si="4"/>
        <v>0.13971</v>
      </c>
      <c r="H26" s="22">
        <f t="shared" ref="H26:H66" si="6">G26-J26</f>
        <v>0.13971</v>
      </c>
      <c r="I26" s="22">
        <f t="shared" ref="I26:I66" si="7">(F26)/D26/C26</f>
        <v>9.5589999999999994E-2</v>
      </c>
      <c r="J26" s="22"/>
      <c r="K26" s="19">
        <v>170</v>
      </c>
      <c r="L26" s="23">
        <f t="shared" si="5"/>
        <v>23.75</v>
      </c>
      <c r="M26" s="23">
        <f t="shared" ref="M26:M66" si="8">H26*K26</f>
        <v>23.75</v>
      </c>
      <c r="N26" s="23">
        <f t="shared" ref="N26:N66" si="9">I26*K26</f>
        <v>16.25</v>
      </c>
      <c r="O26" s="23">
        <f t="shared" ref="O26:O66" si="10">L26-M26</f>
        <v>0</v>
      </c>
      <c r="P26" s="19" t="s">
        <v>142</v>
      </c>
      <c r="Q26" s="20"/>
    </row>
    <row r="27" spans="1:17">
      <c r="A27" s="46"/>
      <c r="B27" s="504" t="s">
        <v>73</v>
      </c>
      <c r="C27" s="19">
        <v>5</v>
      </c>
      <c r="D27" s="21">
        <v>136</v>
      </c>
      <c r="E27" s="21">
        <f t="shared" ref="E27:E29" si="11">6*1</f>
        <v>6</v>
      </c>
      <c r="F27" s="25">
        <f>13</f>
        <v>13</v>
      </c>
      <c r="G27" s="22">
        <f t="shared" si="4"/>
        <v>2.794E-2</v>
      </c>
      <c r="H27" s="22">
        <f t="shared" si="6"/>
        <v>2.794E-2</v>
      </c>
      <c r="I27" s="22">
        <f t="shared" si="7"/>
        <v>1.9120000000000002E-2</v>
      </c>
      <c r="J27" s="22"/>
      <c r="K27" s="19">
        <v>360</v>
      </c>
      <c r="L27" s="23">
        <f t="shared" si="5"/>
        <v>10.06</v>
      </c>
      <c r="M27" s="23">
        <f t="shared" si="8"/>
        <v>10.06</v>
      </c>
      <c r="N27" s="23">
        <f t="shared" si="9"/>
        <v>6.88</v>
      </c>
      <c r="O27" s="23">
        <f t="shared" si="10"/>
        <v>0</v>
      </c>
      <c r="P27" s="19" t="s">
        <v>142</v>
      </c>
      <c r="Q27" s="20"/>
    </row>
    <row r="28" spans="1:17">
      <c r="A28" s="46"/>
      <c r="B28" s="504" t="s">
        <v>74</v>
      </c>
      <c r="C28" s="19">
        <v>3</v>
      </c>
      <c r="D28" s="21">
        <v>136</v>
      </c>
      <c r="E28" s="21">
        <f t="shared" si="11"/>
        <v>6</v>
      </c>
      <c r="F28" s="25">
        <f>13</f>
        <v>13</v>
      </c>
      <c r="G28" s="22">
        <f t="shared" si="4"/>
        <v>4.657E-2</v>
      </c>
      <c r="H28" s="22">
        <f t="shared" si="6"/>
        <v>4.657E-2</v>
      </c>
      <c r="I28" s="22">
        <f t="shared" si="7"/>
        <v>3.1859999999999999E-2</v>
      </c>
      <c r="J28" s="22"/>
      <c r="K28" s="19">
        <v>20</v>
      </c>
      <c r="L28" s="23">
        <f t="shared" si="5"/>
        <v>0.93</v>
      </c>
      <c r="M28" s="23">
        <f t="shared" si="8"/>
        <v>0.93</v>
      </c>
      <c r="N28" s="23">
        <f t="shared" si="9"/>
        <v>0.64</v>
      </c>
      <c r="O28" s="23">
        <f t="shared" si="10"/>
        <v>0</v>
      </c>
      <c r="P28" s="19" t="s">
        <v>142</v>
      </c>
      <c r="Q28" s="20"/>
    </row>
    <row r="29" spans="1:17">
      <c r="A29" s="46"/>
      <c r="B29" s="504" t="s">
        <v>75</v>
      </c>
      <c r="C29" s="19">
        <v>1</v>
      </c>
      <c r="D29" s="21">
        <v>136</v>
      </c>
      <c r="E29" s="21">
        <f t="shared" si="11"/>
        <v>6</v>
      </c>
      <c r="F29" s="25">
        <f>13</f>
        <v>13</v>
      </c>
      <c r="G29" s="22">
        <f t="shared" si="4"/>
        <v>0.13971</v>
      </c>
      <c r="H29" s="22">
        <f t="shared" si="6"/>
        <v>0.13971</v>
      </c>
      <c r="I29" s="22">
        <f t="shared" si="7"/>
        <v>9.5589999999999994E-2</v>
      </c>
      <c r="J29" s="22"/>
      <c r="K29" s="19">
        <v>20</v>
      </c>
      <c r="L29" s="23">
        <f t="shared" si="5"/>
        <v>2.79</v>
      </c>
      <c r="M29" s="23">
        <f t="shared" si="8"/>
        <v>2.79</v>
      </c>
      <c r="N29" s="23">
        <f t="shared" si="9"/>
        <v>1.91</v>
      </c>
      <c r="O29" s="23">
        <f t="shared" si="10"/>
        <v>0</v>
      </c>
      <c r="P29" s="19" t="s">
        <v>142</v>
      </c>
      <c r="Q29" s="20"/>
    </row>
    <row r="30" spans="1:17">
      <c r="A30" s="46"/>
      <c r="B30" s="504" t="s">
        <v>76</v>
      </c>
      <c r="C30" s="19">
        <v>1</v>
      </c>
      <c r="D30" s="21">
        <v>136</v>
      </c>
      <c r="E30" s="21">
        <v>5</v>
      </c>
      <c r="F30" s="21"/>
      <c r="G30" s="22">
        <f t="shared" si="4"/>
        <v>3.6760000000000001E-2</v>
      </c>
      <c r="H30" s="22">
        <f t="shared" si="6"/>
        <v>3.6760000000000001E-2</v>
      </c>
      <c r="I30" s="22">
        <f t="shared" si="7"/>
        <v>0</v>
      </c>
      <c r="J30" s="22"/>
      <c r="K30" s="19">
        <v>120</v>
      </c>
      <c r="L30" s="23">
        <f t="shared" si="5"/>
        <v>4.41</v>
      </c>
      <c r="M30" s="23">
        <f t="shared" si="8"/>
        <v>4.41</v>
      </c>
      <c r="N30" s="23">
        <f t="shared" si="9"/>
        <v>0</v>
      </c>
      <c r="O30" s="23">
        <f t="shared" si="10"/>
        <v>0</v>
      </c>
      <c r="P30" s="19" t="s">
        <v>77</v>
      </c>
      <c r="Q30" s="20"/>
    </row>
    <row r="31" spans="1:17">
      <c r="A31" s="46"/>
      <c r="B31" s="504" t="s">
        <v>78</v>
      </c>
      <c r="C31" s="19">
        <v>1</v>
      </c>
      <c r="D31" s="21">
        <v>136</v>
      </c>
      <c r="E31" s="25">
        <f>6*4</f>
        <v>24</v>
      </c>
      <c r="F31" s="25">
        <f>4*8</f>
        <v>32</v>
      </c>
      <c r="G31" s="22">
        <f t="shared" si="4"/>
        <v>0.41176000000000001</v>
      </c>
      <c r="H31" s="22">
        <f t="shared" si="6"/>
        <v>0.41176000000000001</v>
      </c>
      <c r="I31" s="22">
        <f t="shared" si="7"/>
        <v>0.23529</v>
      </c>
      <c r="J31" s="22"/>
      <c r="K31" s="19">
        <v>15</v>
      </c>
      <c r="L31" s="23">
        <f t="shared" si="5"/>
        <v>6.18</v>
      </c>
      <c r="M31" s="23">
        <f t="shared" si="8"/>
        <v>6.18</v>
      </c>
      <c r="N31" s="23">
        <f t="shared" si="9"/>
        <v>3.53</v>
      </c>
      <c r="O31" s="23">
        <f t="shared" si="10"/>
        <v>0</v>
      </c>
      <c r="P31" s="27" t="s">
        <v>79</v>
      </c>
      <c r="Q31" s="20"/>
    </row>
    <row r="32" spans="1:17">
      <c r="A32" s="46"/>
      <c r="B32" s="504" t="s">
        <v>80</v>
      </c>
      <c r="C32" s="19">
        <v>1</v>
      </c>
      <c r="D32" s="21">
        <v>136</v>
      </c>
      <c r="E32" s="25">
        <f>6*4</f>
        <v>24</v>
      </c>
      <c r="F32" s="25">
        <f>4*136</f>
        <v>544</v>
      </c>
      <c r="G32" s="22">
        <f t="shared" si="4"/>
        <v>4.1764700000000001</v>
      </c>
      <c r="H32" s="22">
        <f t="shared" si="6"/>
        <v>4.1764700000000001</v>
      </c>
      <c r="I32" s="22">
        <f t="shared" si="7"/>
        <v>4</v>
      </c>
      <c r="J32" s="22"/>
      <c r="K32" s="19">
        <v>15</v>
      </c>
      <c r="L32" s="23">
        <f t="shared" si="5"/>
        <v>62.65</v>
      </c>
      <c r="M32" s="23">
        <f t="shared" si="8"/>
        <v>62.65</v>
      </c>
      <c r="N32" s="23">
        <f t="shared" si="9"/>
        <v>60</v>
      </c>
      <c r="O32" s="23">
        <f t="shared" si="10"/>
        <v>0</v>
      </c>
      <c r="P32" s="27" t="s">
        <v>353</v>
      </c>
      <c r="Q32" s="20"/>
    </row>
    <row r="33" spans="1:17" ht="22.5">
      <c r="A33" s="46"/>
      <c r="B33" s="504" t="s">
        <v>81</v>
      </c>
      <c r="C33" s="19">
        <v>1</v>
      </c>
      <c r="D33" s="21">
        <v>136</v>
      </c>
      <c r="E33" s="21">
        <f>6*1</f>
        <v>6</v>
      </c>
      <c r="F33" s="21">
        <f>13*1</f>
        <v>13</v>
      </c>
      <c r="G33" s="22">
        <f t="shared" si="4"/>
        <v>0.13971</v>
      </c>
      <c r="H33" s="22">
        <f t="shared" si="6"/>
        <v>0.13971</v>
      </c>
      <c r="I33" s="22">
        <f t="shared" si="7"/>
        <v>9.5589999999999994E-2</v>
      </c>
      <c r="J33" s="22"/>
      <c r="K33" s="19">
        <v>250</v>
      </c>
      <c r="L33" s="23">
        <f t="shared" si="5"/>
        <v>34.93</v>
      </c>
      <c r="M33" s="23">
        <f t="shared" si="8"/>
        <v>34.93</v>
      </c>
      <c r="N33" s="23">
        <f t="shared" si="9"/>
        <v>23.9</v>
      </c>
      <c r="O33" s="23">
        <f t="shared" si="10"/>
        <v>0</v>
      </c>
      <c r="P33" s="26" t="s">
        <v>83</v>
      </c>
      <c r="Q33" s="20"/>
    </row>
    <row r="34" spans="1:17">
      <c r="A34" s="46"/>
      <c r="B34" s="504" t="s">
        <v>82</v>
      </c>
      <c r="C34" s="19">
        <v>1</v>
      </c>
      <c r="D34" s="21">
        <v>136</v>
      </c>
      <c r="E34" s="21">
        <f>6*1</f>
        <v>6</v>
      </c>
      <c r="F34" s="21">
        <f>13*1</f>
        <v>13</v>
      </c>
      <c r="G34" s="22">
        <f t="shared" si="4"/>
        <v>0.13971</v>
      </c>
      <c r="H34" s="22">
        <f t="shared" si="6"/>
        <v>0.13971</v>
      </c>
      <c r="I34" s="22">
        <f t="shared" si="7"/>
        <v>9.5589999999999994E-2</v>
      </c>
      <c r="J34" s="22"/>
      <c r="K34" s="19">
        <v>260</v>
      </c>
      <c r="L34" s="23">
        <f t="shared" si="5"/>
        <v>36.32</v>
      </c>
      <c r="M34" s="23">
        <f t="shared" si="8"/>
        <v>36.32</v>
      </c>
      <c r="N34" s="23">
        <f t="shared" si="9"/>
        <v>24.85</v>
      </c>
      <c r="O34" s="23">
        <f t="shared" si="10"/>
        <v>0</v>
      </c>
      <c r="P34" s="27" t="s">
        <v>142</v>
      </c>
      <c r="Q34" s="20"/>
    </row>
    <row r="35" spans="1:17">
      <c r="A35" s="46"/>
      <c r="B35" s="504" t="s">
        <v>84</v>
      </c>
      <c r="C35" s="19">
        <v>1</v>
      </c>
      <c r="D35" s="21">
        <v>136</v>
      </c>
      <c r="E35" s="25">
        <f>6*4</f>
        <v>24</v>
      </c>
      <c r="F35" s="25">
        <f>4*8</f>
        <v>32</v>
      </c>
      <c r="G35" s="22">
        <f t="shared" si="4"/>
        <v>0.41176000000000001</v>
      </c>
      <c r="H35" s="22">
        <f t="shared" si="6"/>
        <v>0.41176000000000001</v>
      </c>
      <c r="I35" s="22">
        <f t="shared" si="7"/>
        <v>0.23529</v>
      </c>
      <c r="J35" s="22"/>
      <c r="K35" s="19">
        <v>10</v>
      </c>
      <c r="L35" s="23">
        <f t="shared" si="5"/>
        <v>4.12</v>
      </c>
      <c r="M35" s="23">
        <f t="shared" si="8"/>
        <v>4.12</v>
      </c>
      <c r="N35" s="23">
        <f t="shared" si="9"/>
        <v>2.35</v>
      </c>
      <c r="O35" s="23">
        <f t="shared" si="10"/>
        <v>0</v>
      </c>
      <c r="P35" s="27" t="s">
        <v>79</v>
      </c>
      <c r="Q35" s="20"/>
    </row>
    <row r="36" spans="1:17">
      <c r="A36" s="46"/>
      <c r="B36" s="504" t="s">
        <v>85</v>
      </c>
      <c r="C36" s="19">
        <v>5</v>
      </c>
      <c r="D36" s="21">
        <v>136</v>
      </c>
      <c r="E36" s="21">
        <f>6*1</f>
        <v>6</v>
      </c>
      <c r="F36" s="21">
        <f>13*1</f>
        <v>13</v>
      </c>
      <c r="G36" s="22">
        <f t="shared" si="4"/>
        <v>2.794E-2</v>
      </c>
      <c r="H36" s="22">
        <f t="shared" si="6"/>
        <v>2.794E-2</v>
      </c>
      <c r="I36" s="22">
        <f t="shared" si="7"/>
        <v>1.9120000000000002E-2</v>
      </c>
      <c r="J36" s="22"/>
      <c r="K36" s="19">
        <v>27</v>
      </c>
      <c r="L36" s="23">
        <f t="shared" si="5"/>
        <v>0.75</v>
      </c>
      <c r="M36" s="23">
        <f t="shared" si="8"/>
        <v>0.75</v>
      </c>
      <c r="N36" s="23">
        <f t="shared" si="9"/>
        <v>0.52</v>
      </c>
      <c r="O36" s="23">
        <f t="shared" si="10"/>
        <v>0</v>
      </c>
      <c r="P36" s="19" t="s">
        <v>142</v>
      </c>
      <c r="Q36" s="20"/>
    </row>
    <row r="37" spans="1:17">
      <c r="A37" s="46"/>
      <c r="B37" s="504" t="s">
        <v>86</v>
      </c>
      <c r="C37" s="19">
        <v>3</v>
      </c>
      <c r="D37" s="21">
        <v>136</v>
      </c>
      <c r="E37" s="21">
        <f>6*1</f>
        <v>6</v>
      </c>
      <c r="F37" s="21">
        <f>13*1</f>
        <v>13</v>
      </c>
      <c r="G37" s="22">
        <f t="shared" si="4"/>
        <v>4.657E-2</v>
      </c>
      <c r="H37" s="22">
        <f t="shared" si="6"/>
        <v>4.657E-2</v>
      </c>
      <c r="I37" s="22">
        <f t="shared" si="7"/>
        <v>3.1859999999999999E-2</v>
      </c>
      <c r="J37" s="22"/>
      <c r="K37" s="19">
        <v>250</v>
      </c>
      <c r="L37" s="23">
        <f t="shared" si="5"/>
        <v>11.64</v>
      </c>
      <c r="M37" s="23">
        <f t="shared" si="8"/>
        <v>11.64</v>
      </c>
      <c r="N37" s="23">
        <f t="shared" si="9"/>
        <v>7.97</v>
      </c>
      <c r="O37" s="23">
        <f t="shared" si="10"/>
        <v>0</v>
      </c>
      <c r="P37" s="19" t="s">
        <v>142</v>
      </c>
      <c r="Q37" s="20"/>
    </row>
    <row r="38" spans="1:17">
      <c r="A38" s="46"/>
      <c r="B38" s="504" t="s">
        <v>87</v>
      </c>
      <c r="C38" s="19">
        <v>3</v>
      </c>
      <c r="D38" s="21">
        <v>136</v>
      </c>
      <c r="E38" s="21">
        <f>6*1</f>
        <v>6</v>
      </c>
      <c r="F38" s="21">
        <f>13*1</f>
        <v>13</v>
      </c>
      <c r="G38" s="22">
        <f t="shared" si="4"/>
        <v>4.657E-2</v>
      </c>
      <c r="H38" s="22">
        <f t="shared" si="6"/>
        <v>4.657E-2</v>
      </c>
      <c r="I38" s="22">
        <f t="shared" si="7"/>
        <v>3.1859999999999999E-2</v>
      </c>
      <c r="J38" s="22"/>
      <c r="K38" s="19">
        <v>316</v>
      </c>
      <c r="L38" s="23">
        <f t="shared" si="5"/>
        <v>14.72</v>
      </c>
      <c r="M38" s="23">
        <f t="shared" si="8"/>
        <v>14.72</v>
      </c>
      <c r="N38" s="23">
        <f t="shared" si="9"/>
        <v>10.07</v>
      </c>
      <c r="O38" s="23">
        <f t="shared" si="10"/>
        <v>0</v>
      </c>
      <c r="P38" s="19" t="s">
        <v>142</v>
      </c>
      <c r="Q38" s="20"/>
    </row>
    <row r="39" spans="1:17">
      <c r="A39" s="46"/>
      <c r="B39" s="504" t="s">
        <v>88</v>
      </c>
      <c r="C39" s="19">
        <v>1</v>
      </c>
      <c r="D39" s="21">
        <v>136</v>
      </c>
      <c r="E39" s="21">
        <f>6*4</f>
        <v>24</v>
      </c>
      <c r="F39" s="21">
        <f>13*4</f>
        <v>52</v>
      </c>
      <c r="G39" s="22">
        <f t="shared" si="4"/>
        <v>0.55881999999999998</v>
      </c>
      <c r="H39" s="22">
        <f t="shared" si="6"/>
        <v>0.55881999999999998</v>
      </c>
      <c r="I39" s="22">
        <f t="shared" si="7"/>
        <v>0.38235000000000002</v>
      </c>
      <c r="J39" s="22"/>
      <c r="K39" s="19">
        <v>20</v>
      </c>
      <c r="L39" s="23">
        <f t="shared" si="5"/>
        <v>11.18</v>
      </c>
      <c r="M39" s="23">
        <f t="shared" si="8"/>
        <v>11.18</v>
      </c>
      <c r="N39" s="23">
        <f t="shared" si="9"/>
        <v>7.65</v>
      </c>
      <c r="O39" s="23">
        <f t="shared" si="10"/>
        <v>0</v>
      </c>
      <c r="P39" s="19" t="s">
        <v>144</v>
      </c>
      <c r="Q39" s="20"/>
    </row>
    <row r="40" spans="1:17">
      <c r="A40" s="46"/>
      <c r="B40" s="504" t="s">
        <v>89</v>
      </c>
      <c r="C40" s="19">
        <v>1</v>
      </c>
      <c r="D40" s="21">
        <v>136</v>
      </c>
      <c r="E40" s="21">
        <f>6*4</f>
        <v>24</v>
      </c>
      <c r="F40" s="21">
        <f>13*4</f>
        <v>52</v>
      </c>
      <c r="G40" s="22">
        <f t="shared" si="4"/>
        <v>0.55881999999999998</v>
      </c>
      <c r="H40" s="22">
        <f t="shared" si="6"/>
        <v>0.55881999999999998</v>
      </c>
      <c r="I40" s="22">
        <f t="shared" si="7"/>
        <v>0.38235000000000002</v>
      </c>
      <c r="J40" s="22"/>
      <c r="K40" s="19">
        <v>30</v>
      </c>
      <c r="L40" s="23">
        <f t="shared" si="5"/>
        <v>16.760000000000002</v>
      </c>
      <c r="M40" s="23">
        <f t="shared" si="8"/>
        <v>16.760000000000002</v>
      </c>
      <c r="N40" s="23">
        <f t="shared" si="9"/>
        <v>11.47</v>
      </c>
      <c r="O40" s="23">
        <f t="shared" si="10"/>
        <v>0</v>
      </c>
      <c r="P40" s="19" t="s">
        <v>144</v>
      </c>
      <c r="Q40" s="20"/>
    </row>
    <row r="41" spans="1:17">
      <c r="A41" s="46"/>
      <c r="B41" s="504" t="s">
        <v>319</v>
      </c>
      <c r="C41" s="19">
        <v>1</v>
      </c>
      <c r="D41" s="21">
        <v>136</v>
      </c>
      <c r="E41" s="21">
        <f>6*1</f>
        <v>6</v>
      </c>
      <c r="F41" s="21">
        <f>13*1</f>
        <v>13</v>
      </c>
      <c r="G41" s="22">
        <f t="shared" si="4"/>
        <v>0.13971</v>
      </c>
      <c r="H41" s="22">
        <f t="shared" si="6"/>
        <v>0.13971</v>
      </c>
      <c r="I41" s="22">
        <f t="shared" si="7"/>
        <v>9.5589999999999994E-2</v>
      </c>
      <c r="J41" s="22"/>
      <c r="K41" s="19">
        <v>20</v>
      </c>
      <c r="L41" s="23">
        <f t="shared" si="5"/>
        <v>2.79</v>
      </c>
      <c r="M41" s="23">
        <f t="shared" si="8"/>
        <v>2.79</v>
      </c>
      <c r="N41" s="23">
        <f t="shared" si="9"/>
        <v>1.91</v>
      </c>
      <c r="O41" s="23">
        <f t="shared" si="10"/>
        <v>0</v>
      </c>
      <c r="P41" s="19" t="s">
        <v>142</v>
      </c>
      <c r="Q41" s="20"/>
    </row>
    <row r="42" spans="1:17">
      <c r="A42" s="46"/>
      <c r="B42" s="504" t="s">
        <v>90</v>
      </c>
      <c r="C42" s="19">
        <v>1</v>
      </c>
      <c r="D42" s="21">
        <v>136</v>
      </c>
      <c r="E42" s="21">
        <f>6*4</f>
        <v>24</v>
      </c>
      <c r="F42" s="21">
        <f>13*4</f>
        <v>52</v>
      </c>
      <c r="G42" s="22">
        <f t="shared" si="4"/>
        <v>0.55881999999999998</v>
      </c>
      <c r="H42" s="22">
        <f t="shared" si="6"/>
        <v>0.55881999999999998</v>
      </c>
      <c r="I42" s="22">
        <f t="shared" si="7"/>
        <v>0.38235000000000002</v>
      </c>
      <c r="J42" s="22"/>
      <c r="K42" s="19">
        <v>25</v>
      </c>
      <c r="L42" s="23">
        <f t="shared" si="5"/>
        <v>13.97</v>
      </c>
      <c r="M42" s="23">
        <f t="shared" si="8"/>
        <v>13.97</v>
      </c>
      <c r="N42" s="23">
        <f t="shared" si="9"/>
        <v>9.56</v>
      </c>
      <c r="O42" s="23">
        <f t="shared" si="10"/>
        <v>0</v>
      </c>
      <c r="P42" s="19" t="s">
        <v>144</v>
      </c>
      <c r="Q42" s="20"/>
    </row>
    <row r="43" spans="1:17">
      <c r="A43" s="46"/>
      <c r="B43" s="504" t="s">
        <v>91</v>
      </c>
      <c r="C43" s="19">
        <v>1</v>
      </c>
      <c r="D43" s="21">
        <v>136</v>
      </c>
      <c r="E43" s="21">
        <f>6*1</f>
        <v>6</v>
      </c>
      <c r="F43" s="21">
        <f>13*1</f>
        <v>13</v>
      </c>
      <c r="G43" s="22">
        <f t="shared" si="4"/>
        <v>0.13971</v>
      </c>
      <c r="H43" s="22">
        <f t="shared" si="6"/>
        <v>0.13971</v>
      </c>
      <c r="I43" s="22">
        <f t="shared" si="7"/>
        <v>9.5589999999999994E-2</v>
      </c>
      <c r="J43" s="22"/>
      <c r="K43" s="19">
        <v>60</v>
      </c>
      <c r="L43" s="23">
        <f t="shared" si="5"/>
        <v>8.3800000000000008</v>
      </c>
      <c r="M43" s="23">
        <f t="shared" si="8"/>
        <v>8.3800000000000008</v>
      </c>
      <c r="N43" s="23">
        <f t="shared" si="9"/>
        <v>5.74</v>
      </c>
      <c r="O43" s="23">
        <f t="shared" si="10"/>
        <v>0</v>
      </c>
      <c r="P43" s="19" t="s">
        <v>142</v>
      </c>
      <c r="Q43" s="20"/>
    </row>
    <row r="44" spans="1:17">
      <c r="A44" s="46"/>
      <c r="B44" s="504" t="s">
        <v>92</v>
      </c>
      <c r="C44" s="19">
        <v>1</v>
      </c>
      <c r="D44" s="21">
        <v>136</v>
      </c>
      <c r="E44" s="21">
        <f>6*1</f>
        <v>6</v>
      </c>
      <c r="F44" s="21">
        <f>13*1</f>
        <v>13</v>
      </c>
      <c r="G44" s="22">
        <f t="shared" si="4"/>
        <v>0.13971</v>
      </c>
      <c r="H44" s="22">
        <f t="shared" si="6"/>
        <v>0.13971</v>
      </c>
      <c r="I44" s="22">
        <f t="shared" si="7"/>
        <v>9.5589999999999994E-2</v>
      </c>
      <c r="J44" s="22"/>
      <c r="K44" s="19">
        <v>60</v>
      </c>
      <c r="L44" s="23">
        <f t="shared" si="5"/>
        <v>8.3800000000000008</v>
      </c>
      <c r="M44" s="23">
        <f t="shared" si="8"/>
        <v>8.3800000000000008</v>
      </c>
      <c r="N44" s="23">
        <f t="shared" si="9"/>
        <v>5.74</v>
      </c>
      <c r="O44" s="23">
        <f t="shared" si="10"/>
        <v>0</v>
      </c>
      <c r="P44" s="19" t="s">
        <v>142</v>
      </c>
      <c r="Q44" s="20"/>
    </row>
    <row r="45" spans="1:17">
      <c r="A45" s="46"/>
      <c r="B45" s="504" t="s">
        <v>93</v>
      </c>
      <c r="C45" s="19">
        <v>5</v>
      </c>
      <c r="D45" s="21">
        <v>136</v>
      </c>
      <c r="E45" s="21">
        <f>6*1</f>
        <v>6</v>
      </c>
      <c r="F45" s="21">
        <f>13*1</f>
        <v>13</v>
      </c>
      <c r="G45" s="22">
        <f t="shared" si="4"/>
        <v>2.794E-2</v>
      </c>
      <c r="H45" s="22">
        <f t="shared" si="6"/>
        <v>2.794E-2</v>
      </c>
      <c r="I45" s="22">
        <f t="shared" si="7"/>
        <v>1.9120000000000002E-2</v>
      </c>
      <c r="J45" s="22"/>
      <c r="K45" s="19">
        <v>1000</v>
      </c>
      <c r="L45" s="23">
        <f t="shared" si="5"/>
        <v>27.94</v>
      </c>
      <c r="M45" s="23">
        <f t="shared" si="8"/>
        <v>27.94</v>
      </c>
      <c r="N45" s="23">
        <f t="shared" si="9"/>
        <v>19.12</v>
      </c>
      <c r="O45" s="23">
        <f t="shared" si="10"/>
        <v>0</v>
      </c>
      <c r="P45" s="19" t="s">
        <v>142</v>
      </c>
      <c r="Q45" s="20"/>
    </row>
    <row r="46" spans="1:17">
      <c r="A46" s="46"/>
      <c r="B46" s="504" t="s">
        <v>94</v>
      </c>
      <c r="C46" s="19">
        <v>1</v>
      </c>
      <c r="D46" s="21">
        <v>136</v>
      </c>
      <c r="E46" s="21">
        <f>6*4</f>
        <v>24</v>
      </c>
      <c r="F46" s="21">
        <f>13*4</f>
        <v>52</v>
      </c>
      <c r="G46" s="22">
        <f t="shared" si="4"/>
        <v>0.55881999999999998</v>
      </c>
      <c r="H46" s="22">
        <f t="shared" si="6"/>
        <v>0.55881999999999998</v>
      </c>
      <c r="I46" s="22">
        <f t="shared" si="7"/>
        <v>0.38235000000000002</v>
      </c>
      <c r="J46" s="22"/>
      <c r="K46" s="19">
        <v>20</v>
      </c>
      <c r="L46" s="23">
        <f t="shared" si="5"/>
        <v>11.18</v>
      </c>
      <c r="M46" s="23">
        <f t="shared" si="8"/>
        <v>11.18</v>
      </c>
      <c r="N46" s="23">
        <f t="shared" si="9"/>
        <v>7.65</v>
      </c>
      <c r="O46" s="23">
        <f t="shared" si="10"/>
        <v>0</v>
      </c>
      <c r="P46" s="19" t="s">
        <v>144</v>
      </c>
      <c r="Q46" s="20"/>
    </row>
    <row r="47" spans="1:17">
      <c r="A47" s="46"/>
      <c r="B47" s="504" t="s">
        <v>95</v>
      </c>
      <c r="C47" s="19">
        <v>1</v>
      </c>
      <c r="D47" s="21">
        <v>136</v>
      </c>
      <c r="E47" s="21">
        <f>6*1</f>
        <v>6</v>
      </c>
      <c r="F47" s="21">
        <f>13*1</f>
        <v>13</v>
      </c>
      <c r="G47" s="22">
        <f t="shared" si="4"/>
        <v>0.13971</v>
      </c>
      <c r="H47" s="22">
        <f t="shared" si="6"/>
        <v>0.13971</v>
      </c>
      <c r="I47" s="22">
        <f t="shared" si="7"/>
        <v>9.5589999999999994E-2</v>
      </c>
      <c r="J47" s="22"/>
      <c r="K47" s="19">
        <v>25</v>
      </c>
      <c r="L47" s="23">
        <f t="shared" si="5"/>
        <v>3.49</v>
      </c>
      <c r="M47" s="23">
        <f t="shared" si="8"/>
        <v>3.49</v>
      </c>
      <c r="N47" s="23">
        <f t="shared" si="9"/>
        <v>2.39</v>
      </c>
      <c r="O47" s="23">
        <f t="shared" si="10"/>
        <v>0</v>
      </c>
      <c r="P47" s="19" t="s">
        <v>142</v>
      </c>
      <c r="Q47" s="20"/>
    </row>
    <row r="48" spans="1:17">
      <c r="A48" s="46"/>
      <c r="B48" s="504" t="s">
        <v>96</v>
      </c>
      <c r="C48" s="19">
        <v>5</v>
      </c>
      <c r="D48" s="21">
        <v>136</v>
      </c>
      <c r="E48" s="21">
        <f>6*1</f>
        <v>6</v>
      </c>
      <c r="F48" s="21">
        <f>13*1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60</v>
      </c>
      <c r="L48" s="23">
        <f t="shared" si="5"/>
        <v>1.68</v>
      </c>
      <c r="M48" s="23">
        <f t="shared" si="8"/>
        <v>1.68</v>
      </c>
      <c r="N48" s="23">
        <f t="shared" si="9"/>
        <v>1.1499999999999999</v>
      </c>
      <c r="O48" s="23">
        <f t="shared" si="10"/>
        <v>0</v>
      </c>
      <c r="P48" s="19" t="s">
        <v>142</v>
      </c>
      <c r="Q48" s="20"/>
    </row>
    <row r="49" spans="1:17">
      <c r="A49" s="46"/>
      <c r="B49" s="504" t="s">
        <v>97</v>
      </c>
      <c r="C49" s="19">
        <v>5</v>
      </c>
      <c r="D49" s="21">
        <v>136</v>
      </c>
      <c r="E49" s="21">
        <v>4</v>
      </c>
      <c r="F49" s="21"/>
      <c r="G49" s="22">
        <f t="shared" si="4"/>
        <v>5.8799999999999998E-3</v>
      </c>
      <c r="H49" s="22">
        <f t="shared" si="6"/>
        <v>5.8799999999999998E-3</v>
      </c>
      <c r="I49" s="22">
        <f t="shared" si="7"/>
        <v>0</v>
      </c>
      <c r="J49" s="22"/>
      <c r="K49" s="19">
        <v>250</v>
      </c>
      <c r="L49" s="23">
        <f t="shared" si="5"/>
        <v>1.47</v>
      </c>
      <c r="M49" s="23">
        <f t="shared" si="8"/>
        <v>1.47</v>
      </c>
      <c r="N49" s="23">
        <f t="shared" si="9"/>
        <v>0</v>
      </c>
      <c r="O49" s="23">
        <f t="shared" si="10"/>
        <v>0</v>
      </c>
      <c r="P49" s="20" t="s">
        <v>290</v>
      </c>
      <c r="Q49" s="20"/>
    </row>
    <row r="50" spans="1:17">
      <c r="A50" s="46"/>
      <c r="B50" s="504" t="s">
        <v>98</v>
      </c>
      <c r="C50" s="19">
        <v>1</v>
      </c>
      <c r="D50" s="21">
        <v>136</v>
      </c>
      <c r="E50" s="21">
        <f t="shared" ref="E50:E56" si="12">6*1</f>
        <v>6</v>
      </c>
      <c r="F50" s="21">
        <f t="shared" ref="F50:F56" si="13">13*1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3</v>
      </c>
      <c r="L50" s="23">
        <f t="shared" si="5"/>
        <v>0.42</v>
      </c>
      <c r="M50" s="23">
        <f t="shared" si="8"/>
        <v>0.42</v>
      </c>
      <c r="N50" s="23">
        <f t="shared" si="9"/>
        <v>0.28999999999999998</v>
      </c>
      <c r="O50" s="23">
        <f t="shared" si="10"/>
        <v>0</v>
      </c>
      <c r="P50" s="19" t="s">
        <v>142</v>
      </c>
      <c r="Q50" s="20"/>
    </row>
    <row r="51" spans="1:17">
      <c r="A51" s="46"/>
      <c r="B51" s="504" t="s">
        <v>99</v>
      </c>
      <c r="C51" s="19">
        <v>1</v>
      </c>
      <c r="D51" s="21">
        <v>136</v>
      </c>
      <c r="E51" s="21">
        <f t="shared" si="12"/>
        <v>6</v>
      </c>
      <c r="F51" s="21">
        <f t="shared" si="13"/>
        <v>13</v>
      </c>
      <c r="G51" s="22">
        <f t="shared" si="4"/>
        <v>0.13971</v>
      </c>
      <c r="H51" s="22">
        <f t="shared" si="6"/>
        <v>0.13971</v>
      </c>
      <c r="I51" s="22">
        <f t="shared" si="7"/>
        <v>9.5589999999999994E-2</v>
      </c>
      <c r="J51" s="22"/>
      <c r="K51" s="19">
        <v>6</v>
      </c>
      <c r="L51" s="23">
        <f t="shared" si="5"/>
        <v>0.84</v>
      </c>
      <c r="M51" s="23">
        <f t="shared" si="8"/>
        <v>0.84</v>
      </c>
      <c r="N51" s="23">
        <f t="shared" si="9"/>
        <v>0.56999999999999995</v>
      </c>
      <c r="O51" s="23">
        <f t="shared" si="10"/>
        <v>0</v>
      </c>
      <c r="P51" s="19" t="s">
        <v>142</v>
      </c>
      <c r="Q51" s="20"/>
    </row>
    <row r="52" spans="1:17">
      <c r="A52" s="46"/>
      <c r="B52" s="504" t="s">
        <v>100</v>
      </c>
      <c r="C52" s="19">
        <v>1</v>
      </c>
      <c r="D52" s="21">
        <v>136</v>
      </c>
      <c r="E52" s="21">
        <f t="shared" si="12"/>
        <v>6</v>
      </c>
      <c r="F52" s="21">
        <f t="shared" si="13"/>
        <v>13</v>
      </c>
      <c r="G52" s="22">
        <f t="shared" si="4"/>
        <v>0.13971</v>
      </c>
      <c r="H52" s="22">
        <f t="shared" si="6"/>
        <v>0.13971</v>
      </c>
      <c r="I52" s="22">
        <f t="shared" si="7"/>
        <v>9.5589999999999994E-2</v>
      </c>
      <c r="J52" s="22"/>
      <c r="K52" s="19">
        <v>13</v>
      </c>
      <c r="L52" s="23">
        <f t="shared" si="5"/>
        <v>1.82</v>
      </c>
      <c r="M52" s="23">
        <f t="shared" si="8"/>
        <v>1.82</v>
      </c>
      <c r="N52" s="23">
        <f t="shared" si="9"/>
        <v>1.24</v>
      </c>
      <c r="O52" s="23">
        <f t="shared" si="10"/>
        <v>0</v>
      </c>
      <c r="P52" s="19" t="s">
        <v>142</v>
      </c>
      <c r="Q52" s="20"/>
    </row>
    <row r="53" spans="1:17" ht="22.5">
      <c r="A53" s="46"/>
      <c r="B53" s="504" t="s">
        <v>101</v>
      </c>
      <c r="C53" s="19">
        <v>2</v>
      </c>
      <c r="D53" s="21">
        <v>136</v>
      </c>
      <c r="E53" s="21">
        <f t="shared" si="12"/>
        <v>6</v>
      </c>
      <c r="F53" s="21">
        <f t="shared" si="13"/>
        <v>13</v>
      </c>
      <c r="G53" s="22">
        <f t="shared" si="4"/>
        <v>6.9849999999999995E-2</v>
      </c>
      <c r="H53" s="22">
        <f t="shared" si="6"/>
        <v>6.9849999999999995E-2</v>
      </c>
      <c r="I53" s="22">
        <f t="shared" si="7"/>
        <v>4.7789999999999999E-2</v>
      </c>
      <c r="J53" s="22"/>
      <c r="K53" s="19">
        <v>50</v>
      </c>
      <c r="L53" s="23">
        <f t="shared" si="5"/>
        <v>3.49</v>
      </c>
      <c r="M53" s="23">
        <f t="shared" si="8"/>
        <v>3.49</v>
      </c>
      <c r="N53" s="23">
        <f t="shared" si="9"/>
        <v>2.39</v>
      </c>
      <c r="O53" s="23">
        <f t="shared" si="10"/>
        <v>0</v>
      </c>
      <c r="P53" s="19" t="s">
        <v>142</v>
      </c>
      <c r="Q53" s="20"/>
    </row>
    <row r="54" spans="1:17">
      <c r="A54" s="46"/>
      <c r="B54" s="504" t="s">
        <v>102</v>
      </c>
      <c r="C54" s="19">
        <v>1</v>
      </c>
      <c r="D54" s="21">
        <v>136</v>
      </c>
      <c r="E54" s="21">
        <f t="shared" si="12"/>
        <v>6</v>
      </c>
      <c r="F54" s="21">
        <f t="shared" si="13"/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50</v>
      </c>
      <c r="L54" s="23">
        <f t="shared" si="5"/>
        <v>6.99</v>
      </c>
      <c r="M54" s="23">
        <f t="shared" si="8"/>
        <v>6.99</v>
      </c>
      <c r="N54" s="23">
        <f t="shared" si="9"/>
        <v>4.78</v>
      </c>
      <c r="O54" s="23">
        <f t="shared" si="10"/>
        <v>0</v>
      </c>
      <c r="P54" s="19" t="s">
        <v>142</v>
      </c>
      <c r="Q54" s="20"/>
    </row>
    <row r="55" spans="1:17">
      <c r="A55" s="46"/>
      <c r="B55" s="504" t="s">
        <v>103</v>
      </c>
      <c r="C55" s="19">
        <v>1</v>
      </c>
      <c r="D55" s="21">
        <v>136</v>
      </c>
      <c r="E55" s="21">
        <f t="shared" si="12"/>
        <v>6</v>
      </c>
      <c r="F55" s="21">
        <f t="shared" si="13"/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50</v>
      </c>
      <c r="L55" s="23">
        <f t="shared" si="5"/>
        <v>6.99</v>
      </c>
      <c r="M55" s="23">
        <f t="shared" si="8"/>
        <v>6.99</v>
      </c>
      <c r="N55" s="23">
        <f t="shared" si="9"/>
        <v>4.78</v>
      </c>
      <c r="O55" s="23">
        <f t="shared" si="10"/>
        <v>0</v>
      </c>
      <c r="P55" s="19" t="s">
        <v>142</v>
      </c>
      <c r="Q55" s="20"/>
    </row>
    <row r="56" spans="1:17">
      <c r="A56" s="46"/>
      <c r="B56" s="504" t="s">
        <v>104</v>
      </c>
      <c r="C56" s="19">
        <v>5</v>
      </c>
      <c r="D56" s="21">
        <v>136</v>
      </c>
      <c r="E56" s="21">
        <f t="shared" si="12"/>
        <v>6</v>
      </c>
      <c r="F56" s="21">
        <f t="shared" si="13"/>
        <v>13</v>
      </c>
      <c r="G56" s="22">
        <f t="shared" si="4"/>
        <v>2.794E-2</v>
      </c>
      <c r="H56" s="22">
        <f t="shared" si="6"/>
        <v>2.794E-2</v>
      </c>
      <c r="I56" s="22">
        <f t="shared" si="7"/>
        <v>1.9120000000000002E-2</v>
      </c>
      <c r="J56" s="22"/>
      <c r="K56" s="19">
        <v>100</v>
      </c>
      <c r="L56" s="23">
        <f t="shared" si="5"/>
        <v>2.79</v>
      </c>
      <c r="M56" s="23">
        <f t="shared" si="8"/>
        <v>2.79</v>
      </c>
      <c r="N56" s="23">
        <f t="shared" si="9"/>
        <v>1.91</v>
      </c>
      <c r="O56" s="23">
        <f t="shared" si="10"/>
        <v>0</v>
      </c>
      <c r="P56" s="19" t="s">
        <v>142</v>
      </c>
      <c r="Q56" s="20"/>
    </row>
    <row r="57" spans="1:17" ht="33.75">
      <c r="A57" s="46"/>
      <c r="B57" s="504" t="s">
        <v>105</v>
      </c>
      <c r="C57" s="19">
        <v>1</v>
      </c>
      <c r="D57" s="21">
        <v>136</v>
      </c>
      <c r="E57" s="21">
        <f>6*2</f>
        <v>12</v>
      </c>
      <c r="F57" s="21">
        <f>13*2</f>
        <v>26</v>
      </c>
      <c r="G57" s="22">
        <f t="shared" si="4"/>
        <v>0.27940999999999999</v>
      </c>
      <c r="H57" s="22">
        <f t="shared" si="6"/>
        <v>0.27940999999999999</v>
      </c>
      <c r="I57" s="22">
        <f t="shared" si="7"/>
        <v>0.19117999999999999</v>
      </c>
      <c r="J57" s="22"/>
      <c r="K57" s="19">
        <v>40</v>
      </c>
      <c r="L57" s="23">
        <f t="shared" si="5"/>
        <v>11.18</v>
      </c>
      <c r="M57" s="23">
        <f t="shared" si="8"/>
        <v>11.18</v>
      </c>
      <c r="N57" s="23">
        <f t="shared" si="9"/>
        <v>7.65</v>
      </c>
      <c r="O57" s="23">
        <f t="shared" si="10"/>
        <v>0</v>
      </c>
      <c r="P57" s="19" t="s">
        <v>143</v>
      </c>
      <c r="Q57" s="20"/>
    </row>
    <row r="58" spans="1:17" ht="22.5">
      <c r="A58" s="46"/>
      <c r="B58" s="504" t="s">
        <v>106</v>
      </c>
      <c r="C58" s="19">
        <v>1</v>
      </c>
      <c r="D58" s="21">
        <v>136</v>
      </c>
      <c r="E58" s="21">
        <f>6*2</f>
        <v>12</v>
      </c>
      <c r="F58" s="21">
        <f>13*2</f>
        <v>26</v>
      </c>
      <c r="G58" s="22">
        <f t="shared" si="4"/>
        <v>0.27940999999999999</v>
      </c>
      <c r="H58" s="22">
        <f t="shared" si="6"/>
        <v>0.27940999999999999</v>
      </c>
      <c r="I58" s="22">
        <f t="shared" si="7"/>
        <v>0.19117999999999999</v>
      </c>
      <c r="J58" s="22"/>
      <c r="K58" s="19">
        <v>200</v>
      </c>
      <c r="L58" s="23">
        <f t="shared" si="5"/>
        <v>55.88</v>
      </c>
      <c r="M58" s="23">
        <f t="shared" si="8"/>
        <v>55.88</v>
      </c>
      <c r="N58" s="23">
        <f t="shared" si="9"/>
        <v>38.24</v>
      </c>
      <c r="O58" s="23">
        <f t="shared" si="10"/>
        <v>0</v>
      </c>
      <c r="P58" s="19" t="s">
        <v>143</v>
      </c>
      <c r="Q58" s="20"/>
    </row>
    <row r="59" spans="1:17">
      <c r="A59" s="46"/>
      <c r="B59" s="504" t="s">
        <v>107</v>
      </c>
      <c r="C59" s="19">
        <v>1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0.13971</v>
      </c>
      <c r="H59" s="22">
        <f t="shared" si="6"/>
        <v>0.13971</v>
      </c>
      <c r="I59" s="22">
        <f t="shared" si="7"/>
        <v>9.5589999999999994E-2</v>
      </c>
      <c r="J59" s="22"/>
      <c r="K59" s="19">
        <v>50</v>
      </c>
      <c r="L59" s="23">
        <f t="shared" si="5"/>
        <v>6.99</v>
      </c>
      <c r="M59" s="23">
        <f t="shared" si="8"/>
        <v>6.99</v>
      </c>
      <c r="N59" s="23">
        <f t="shared" si="9"/>
        <v>4.78</v>
      </c>
      <c r="O59" s="23">
        <f t="shared" si="10"/>
        <v>0</v>
      </c>
      <c r="P59" s="19" t="s">
        <v>142</v>
      </c>
      <c r="Q59" s="20"/>
    </row>
    <row r="60" spans="1:17">
      <c r="A60" s="46"/>
      <c r="B60" s="504" t="s">
        <v>108</v>
      </c>
      <c r="C60" s="19">
        <v>1</v>
      </c>
      <c r="D60" s="21">
        <v>136</v>
      </c>
      <c r="E60" s="21">
        <f>6*2</f>
        <v>12</v>
      </c>
      <c r="F60" s="21">
        <f>13*2</f>
        <v>26</v>
      </c>
      <c r="G60" s="22">
        <f t="shared" si="4"/>
        <v>0.27940999999999999</v>
      </c>
      <c r="H60" s="22">
        <f t="shared" si="6"/>
        <v>0.27940999999999999</v>
      </c>
      <c r="I60" s="22">
        <f t="shared" si="7"/>
        <v>0.19117999999999999</v>
      </c>
      <c r="J60" s="22"/>
      <c r="K60" s="19">
        <v>45</v>
      </c>
      <c r="L60" s="23">
        <f t="shared" si="5"/>
        <v>12.57</v>
      </c>
      <c r="M60" s="23">
        <f t="shared" si="8"/>
        <v>12.57</v>
      </c>
      <c r="N60" s="23">
        <f t="shared" si="9"/>
        <v>8.6</v>
      </c>
      <c r="O60" s="23">
        <f t="shared" si="10"/>
        <v>0</v>
      </c>
      <c r="P60" s="19" t="s">
        <v>143</v>
      </c>
      <c r="Q60" s="20"/>
    </row>
    <row r="61" spans="1:17">
      <c r="A61" s="46"/>
      <c r="B61" s="504" t="s">
        <v>109</v>
      </c>
      <c r="C61" s="19">
        <v>3</v>
      </c>
      <c r="D61" s="21">
        <v>136</v>
      </c>
      <c r="E61" s="21">
        <f>6*1</f>
        <v>6</v>
      </c>
      <c r="F61" s="21">
        <f>13*1</f>
        <v>13</v>
      </c>
      <c r="G61" s="22">
        <f t="shared" si="4"/>
        <v>4.657E-2</v>
      </c>
      <c r="H61" s="22">
        <f t="shared" si="6"/>
        <v>4.657E-2</v>
      </c>
      <c r="I61" s="22">
        <f t="shared" si="7"/>
        <v>3.1859999999999999E-2</v>
      </c>
      <c r="J61" s="22"/>
      <c r="K61" s="19">
        <v>60</v>
      </c>
      <c r="L61" s="23">
        <f t="shared" si="5"/>
        <v>2.79</v>
      </c>
      <c r="M61" s="23">
        <f t="shared" si="8"/>
        <v>2.79</v>
      </c>
      <c r="N61" s="23">
        <f t="shared" si="9"/>
        <v>1.91</v>
      </c>
      <c r="O61" s="23">
        <f t="shared" si="10"/>
        <v>0</v>
      </c>
      <c r="P61" s="19" t="s">
        <v>142</v>
      </c>
      <c r="Q61" s="20"/>
    </row>
    <row r="62" spans="1:17">
      <c r="A62" s="46"/>
      <c r="B62" s="504" t="s">
        <v>110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60</v>
      </c>
      <c r="L62" s="23">
        <f t="shared" si="5"/>
        <v>8.3800000000000008</v>
      </c>
      <c r="M62" s="23">
        <f t="shared" si="8"/>
        <v>8.3800000000000008</v>
      </c>
      <c r="N62" s="23">
        <f t="shared" si="9"/>
        <v>5.74</v>
      </c>
      <c r="O62" s="23">
        <f t="shared" si="10"/>
        <v>0</v>
      </c>
      <c r="P62" s="19" t="s">
        <v>142</v>
      </c>
      <c r="Q62" s="20"/>
    </row>
    <row r="63" spans="1:17">
      <c r="A63" s="46"/>
      <c r="B63" s="504" t="s">
        <v>111</v>
      </c>
      <c r="C63" s="19">
        <v>5</v>
      </c>
      <c r="D63" s="21">
        <v>136</v>
      </c>
      <c r="E63" s="21">
        <f>6*1</f>
        <v>6</v>
      </c>
      <c r="F63" s="21">
        <f>13*1</f>
        <v>13</v>
      </c>
      <c r="G63" s="22">
        <f t="shared" si="4"/>
        <v>2.794E-2</v>
      </c>
      <c r="H63" s="22">
        <f t="shared" si="6"/>
        <v>2.794E-2</v>
      </c>
      <c r="I63" s="22">
        <f t="shared" si="7"/>
        <v>1.9120000000000002E-2</v>
      </c>
      <c r="J63" s="22"/>
      <c r="K63" s="19">
        <v>150</v>
      </c>
      <c r="L63" s="23">
        <f t="shared" si="5"/>
        <v>4.1900000000000004</v>
      </c>
      <c r="M63" s="23">
        <f t="shared" si="8"/>
        <v>4.1900000000000004</v>
      </c>
      <c r="N63" s="23">
        <f t="shared" si="9"/>
        <v>2.87</v>
      </c>
      <c r="O63" s="23">
        <f t="shared" si="10"/>
        <v>0</v>
      </c>
      <c r="P63" s="19" t="s">
        <v>142</v>
      </c>
      <c r="Q63" s="20"/>
    </row>
    <row r="64" spans="1:17">
      <c r="A64" s="46"/>
      <c r="B64" s="504" t="s">
        <v>112</v>
      </c>
      <c r="C64" s="19">
        <v>5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2.794E-2</v>
      </c>
      <c r="H64" s="22">
        <f t="shared" si="6"/>
        <v>2.794E-2</v>
      </c>
      <c r="I64" s="22">
        <f t="shared" si="7"/>
        <v>1.9120000000000002E-2</v>
      </c>
      <c r="J64" s="22"/>
      <c r="K64" s="19">
        <v>300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142</v>
      </c>
      <c r="Q64" s="20"/>
    </row>
    <row r="65" spans="1:17">
      <c r="A65" s="46"/>
      <c r="B65" s="504" t="s">
        <v>113</v>
      </c>
      <c r="C65" s="19">
        <v>1</v>
      </c>
      <c r="D65" s="21">
        <v>136</v>
      </c>
      <c r="E65" s="21">
        <v>2</v>
      </c>
      <c r="F65" s="21"/>
      <c r="G65" s="22">
        <f t="shared" si="4"/>
        <v>1.4710000000000001E-2</v>
      </c>
      <c r="H65" s="22">
        <f t="shared" si="6"/>
        <v>1.4710000000000001E-2</v>
      </c>
      <c r="I65" s="22">
        <f t="shared" si="7"/>
        <v>0</v>
      </c>
      <c r="J65" s="22"/>
      <c r="K65" s="19">
        <v>60</v>
      </c>
      <c r="L65" s="23">
        <f t="shared" si="5"/>
        <v>0.88</v>
      </c>
      <c r="M65" s="23">
        <f t="shared" si="8"/>
        <v>0.88</v>
      </c>
      <c r="N65" s="23">
        <f t="shared" si="9"/>
        <v>0</v>
      </c>
      <c r="O65" s="23">
        <f t="shared" si="10"/>
        <v>0</v>
      </c>
      <c r="P65" s="19" t="s">
        <v>115</v>
      </c>
      <c r="Q65" s="20"/>
    </row>
    <row r="66" spans="1:17">
      <c r="A66" s="46"/>
      <c r="B66" s="504" t="s">
        <v>114</v>
      </c>
      <c r="C66" s="19">
        <v>1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0.13971</v>
      </c>
      <c r="H66" s="22">
        <f t="shared" si="6"/>
        <v>0.13971</v>
      </c>
      <c r="I66" s="22">
        <f t="shared" si="7"/>
        <v>9.5589999999999994E-2</v>
      </c>
      <c r="J66" s="22"/>
      <c r="K66" s="19">
        <v>600</v>
      </c>
      <c r="L66" s="23">
        <f t="shared" si="5"/>
        <v>83.83</v>
      </c>
      <c r="M66" s="23">
        <f t="shared" si="8"/>
        <v>83.83</v>
      </c>
      <c r="N66" s="23">
        <f t="shared" si="9"/>
        <v>57.35</v>
      </c>
      <c r="O66" s="23">
        <f t="shared" si="10"/>
        <v>0</v>
      </c>
      <c r="P66" s="19" t="s">
        <v>142</v>
      </c>
      <c r="Q66" s="20"/>
    </row>
    <row r="67" spans="1:17">
      <c r="A67" s="46"/>
      <c r="B67" s="43" t="s">
        <v>213</v>
      </c>
      <c r="C67" s="38"/>
      <c r="D67" s="39"/>
      <c r="E67" s="39"/>
      <c r="F67" s="39"/>
      <c r="G67" s="40"/>
      <c r="H67" s="40"/>
      <c r="I67" s="40"/>
      <c r="J67" s="40"/>
      <c r="K67" s="38"/>
      <c r="L67" s="41">
        <f>SUM(L26:L66)</f>
        <v>538.88</v>
      </c>
      <c r="M67" s="41">
        <f>SUM(M26:M66)</f>
        <v>538.88</v>
      </c>
      <c r="N67" s="41">
        <f>SUM(N26:N66)</f>
        <v>380.09</v>
      </c>
      <c r="O67" s="41">
        <f>SUM(O26:O66)</f>
        <v>0</v>
      </c>
      <c r="P67" s="38"/>
      <c r="Q67" s="20"/>
    </row>
    <row r="68" spans="1:17">
      <c r="A68" s="46" t="s">
        <v>222</v>
      </c>
      <c r="B68" s="43"/>
      <c r="C68" s="38"/>
      <c r="D68" s="39"/>
      <c r="E68" s="39"/>
      <c r="F68" s="39"/>
      <c r="G68" s="40"/>
      <c r="H68" s="40"/>
      <c r="I68" s="40"/>
      <c r="J68" s="40"/>
      <c r="K68" s="38"/>
      <c r="L68" s="41">
        <f>SUM(M68:O68)</f>
        <v>380.09</v>
      </c>
      <c r="M68" s="41"/>
      <c r="N68" s="41">
        <f>N67</f>
        <v>380.09</v>
      </c>
      <c r="O68" s="41"/>
      <c r="P68" s="38" t="s">
        <v>295</v>
      </c>
      <c r="Q68" s="20"/>
    </row>
    <row r="69" spans="1:17">
      <c r="A69" s="46" t="s">
        <v>223</v>
      </c>
      <c r="B69" s="43"/>
      <c r="C69" s="38"/>
      <c r="D69" s="39"/>
      <c r="E69" s="39"/>
      <c r="F69" s="39"/>
      <c r="G69" s="40"/>
      <c r="H69" s="40"/>
      <c r="I69" s="40"/>
      <c r="J69" s="40"/>
      <c r="K69" s="38"/>
      <c r="L69" s="41">
        <f>SUM(M69:O69)</f>
        <v>158.79</v>
      </c>
      <c r="M69" s="41">
        <f>M67-N68</f>
        <v>158.79</v>
      </c>
      <c r="N69" s="41"/>
      <c r="O69" s="41"/>
      <c r="P69" s="38" t="s">
        <v>295</v>
      </c>
      <c r="Q69" s="20"/>
    </row>
    <row r="70" spans="1:17">
      <c r="A70" s="51"/>
      <c r="B70" s="999" t="s">
        <v>321</v>
      </c>
      <c r="C70" s="999"/>
      <c r="D70" s="999"/>
      <c r="E70" s="999"/>
      <c r="F70" s="999"/>
      <c r="G70" s="999"/>
      <c r="H70" s="999"/>
      <c r="I70" s="999"/>
      <c r="J70" s="999"/>
      <c r="K70" s="999"/>
      <c r="L70" s="999"/>
      <c r="M70" s="999"/>
      <c r="N70" s="999"/>
      <c r="O70" s="999"/>
      <c r="P70" s="1000"/>
      <c r="Q70" s="52"/>
    </row>
    <row r="71" spans="1:17">
      <c r="A71" s="46"/>
      <c r="B71" s="1201" t="s">
        <v>116</v>
      </c>
      <c r="C71" s="1202">
        <v>5</v>
      </c>
      <c r="D71" s="25">
        <v>136</v>
      </c>
      <c r="E71" s="25">
        <f>6*1</f>
        <v>6</v>
      </c>
      <c r="F71" s="25">
        <f>9*1</f>
        <v>9</v>
      </c>
      <c r="G71" s="22">
        <f t="shared" si="4"/>
        <v>2.206E-2</v>
      </c>
      <c r="H71" s="22">
        <f t="shared" ref="H71:H87" si="14">G71-J71</f>
        <v>2.206E-2</v>
      </c>
      <c r="I71" s="22"/>
      <c r="J71" s="22"/>
      <c r="K71" s="19">
        <v>80</v>
      </c>
      <c r="L71" s="23">
        <f t="shared" si="5"/>
        <v>1.76</v>
      </c>
      <c r="M71" s="23">
        <f t="shared" ref="M71:M87" si="15">H71*K71</f>
        <v>1.76</v>
      </c>
      <c r="N71" s="23">
        <f t="shared" ref="N71:N87" si="16">I71*K71</f>
        <v>0</v>
      </c>
      <c r="O71" s="23">
        <f t="shared" ref="O71:O87" si="17">L71-M71</f>
        <v>0</v>
      </c>
      <c r="P71" s="19" t="s">
        <v>320</v>
      </c>
      <c r="Q71" s="20"/>
    </row>
    <row r="72" spans="1:17">
      <c r="A72" s="46"/>
      <c r="B72" s="1201" t="s">
        <v>119</v>
      </c>
      <c r="C72" s="1202">
        <v>5</v>
      </c>
      <c r="D72" s="25">
        <v>136</v>
      </c>
      <c r="E72" s="25">
        <v>2</v>
      </c>
      <c r="F72" s="25"/>
      <c r="G72" s="22">
        <f>(E72+F72)/D72/C72</f>
        <v>2.9399999999999999E-3</v>
      </c>
      <c r="H72" s="22">
        <f t="shared" si="14"/>
        <v>2.9399999999999999E-3</v>
      </c>
      <c r="I72" s="22"/>
      <c r="J72" s="22"/>
      <c r="K72" s="19">
        <v>80</v>
      </c>
      <c r="L72" s="23">
        <f>G72*K72</f>
        <v>0.24</v>
      </c>
      <c r="M72" s="23">
        <f t="shared" si="15"/>
        <v>0.24</v>
      </c>
      <c r="N72" s="23">
        <f t="shared" si="16"/>
        <v>0</v>
      </c>
      <c r="O72" s="23">
        <f t="shared" si="17"/>
        <v>0</v>
      </c>
      <c r="P72" s="20" t="s">
        <v>322</v>
      </c>
      <c r="Q72" s="20"/>
    </row>
    <row r="73" spans="1:17" ht="33.75">
      <c r="A73" s="46"/>
      <c r="B73" s="1201" t="s">
        <v>120</v>
      </c>
      <c r="C73" s="1202">
        <v>1</v>
      </c>
      <c r="D73" s="25">
        <v>136</v>
      </c>
      <c r="E73" s="25">
        <f>(E71+E72)*12</f>
        <v>96</v>
      </c>
      <c r="F73" s="25">
        <f>(F71+F72)*12</f>
        <v>108</v>
      </c>
      <c r="G73" s="22">
        <f>(E73+F73)/D73/C73</f>
        <v>1.5</v>
      </c>
      <c r="H73" s="22">
        <f t="shared" si="14"/>
        <v>1.5</v>
      </c>
      <c r="I73" s="22"/>
      <c r="J73" s="22"/>
      <c r="K73" s="19">
        <v>16</v>
      </c>
      <c r="L73" s="23">
        <f>G73*K73</f>
        <v>24</v>
      </c>
      <c r="M73" s="23">
        <f t="shared" si="15"/>
        <v>24</v>
      </c>
      <c r="N73" s="23">
        <f t="shared" si="16"/>
        <v>0</v>
      </c>
      <c r="O73" s="23">
        <f t="shared" si="17"/>
        <v>0</v>
      </c>
      <c r="P73" s="20" t="s">
        <v>323</v>
      </c>
      <c r="Q73" s="20"/>
    </row>
    <row r="74" spans="1:17">
      <c r="A74" s="46"/>
      <c r="B74" s="1201" t="s">
        <v>117</v>
      </c>
      <c r="C74" s="1202">
        <v>10</v>
      </c>
      <c r="D74" s="25">
        <v>136</v>
      </c>
      <c r="E74" s="25">
        <f>6*1</f>
        <v>6</v>
      </c>
      <c r="F74" s="25">
        <f>13*1</f>
        <v>13</v>
      </c>
      <c r="G74" s="22">
        <f t="shared" si="4"/>
        <v>1.397E-2</v>
      </c>
      <c r="H74" s="22">
        <f t="shared" si="14"/>
        <v>1.397E-2</v>
      </c>
      <c r="I74" s="22"/>
      <c r="J74" s="22"/>
      <c r="K74" s="19">
        <v>100</v>
      </c>
      <c r="L74" s="23">
        <f t="shared" si="5"/>
        <v>1.4</v>
      </c>
      <c r="M74" s="23">
        <f t="shared" si="15"/>
        <v>1.4</v>
      </c>
      <c r="N74" s="23">
        <f t="shared" si="16"/>
        <v>0</v>
      </c>
      <c r="O74" s="23">
        <f t="shared" si="17"/>
        <v>0</v>
      </c>
      <c r="P74" s="19" t="s">
        <v>142</v>
      </c>
      <c r="Q74" s="20"/>
    </row>
    <row r="75" spans="1:17" ht="22.5">
      <c r="A75" s="46"/>
      <c r="B75" s="1201" t="s">
        <v>118</v>
      </c>
      <c r="C75" s="1202">
        <v>1</v>
      </c>
      <c r="D75" s="25">
        <v>136</v>
      </c>
      <c r="E75" s="25">
        <v>2</v>
      </c>
      <c r="F75" s="25">
        <v>1</v>
      </c>
      <c r="G75" s="22">
        <f t="shared" si="4"/>
        <v>2.206E-2</v>
      </c>
      <c r="H75" s="22">
        <f t="shared" si="14"/>
        <v>2.206E-2</v>
      </c>
      <c r="I75" s="22"/>
      <c r="J75" s="22"/>
      <c r="K75" s="19">
        <v>30</v>
      </c>
      <c r="L75" s="23">
        <f t="shared" si="5"/>
        <v>0.66</v>
      </c>
      <c r="M75" s="23">
        <f t="shared" si="15"/>
        <v>0.66</v>
      </c>
      <c r="N75" s="23">
        <f t="shared" si="16"/>
        <v>0</v>
      </c>
      <c r="O75" s="23">
        <f t="shared" si="17"/>
        <v>0</v>
      </c>
      <c r="P75" s="20" t="s">
        <v>136</v>
      </c>
      <c r="Q75" s="20"/>
    </row>
    <row r="76" spans="1:17">
      <c r="A76" s="46"/>
      <c r="B76" s="1201" t="s">
        <v>122</v>
      </c>
      <c r="C76" s="1202">
        <v>1</v>
      </c>
      <c r="D76" s="25">
        <v>136</v>
      </c>
      <c r="E76" s="25">
        <f>1+1+2+1+1</f>
        <v>6</v>
      </c>
      <c r="F76" s="25">
        <f>1*13/10</f>
        <v>1</v>
      </c>
      <c r="G76" s="22">
        <f>(E76+F76)/D76/C76</f>
        <v>5.1470000000000002E-2</v>
      </c>
      <c r="H76" s="22">
        <f t="shared" si="14"/>
        <v>5.1470000000000002E-2</v>
      </c>
      <c r="I76" s="22"/>
      <c r="J76" s="22"/>
      <c r="K76" s="19">
        <v>200</v>
      </c>
      <c r="L76" s="23">
        <f>G76*K76</f>
        <v>10.29</v>
      </c>
      <c r="M76" s="23">
        <f t="shared" si="15"/>
        <v>10.29</v>
      </c>
      <c r="N76" s="23">
        <f t="shared" si="16"/>
        <v>0</v>
      </c>
      <c r="O76" s="23">
        <f t="shared" si="17"/>
        <v>0</v>
      </c>
      <c r="P76" s="19" t="s">
        <v>133</v>
      </c>
      <c r="Q76" s="20"/>
    </row>
    <row r="77" spans="1:17" ht="22.5">
      <c r="A77" s="46"/>
      <c r="B77" s="1201" t="s">
        <v>127</v>
      </c>
      <c r="C77" s="1202">
        <v>1</v>
      </c>
      <c r="D77" s="25">
        <v>136</v>
      </c>
      <c r="E77" s="1203">
        <f>12*1</f>
        <v>12</v>
      </c>
      <c r="F77" s="25"/>
      <c r="G77" s="22">
        <f>(E77+F77)/D77/C77</f>
        <v>8.8239999999999999E-2</v>
      </c>
      <c r="H77" s="22">
        <f t="shared" si="14"/>
        <v>8.8239999999999999E-2</v>
      </c>
      <c r="I77" s="22"/>
      <c r="J77" s="22"/>
      <c r="K77" s="19">
        <v>55</v>
      </c>
      <c r="L77" s="23">
        <f>G77*K77</f>
        <v>4.8499999999999996</v>
      </c>
      <c r="M77" s="23">
        <f t="shared" si="15"/>
        <v>4.8499999999999996</v>
      </c>
      <c r="N77" s="23">
        <f t="shared" si="16"/>
        <v>0</v>
      </c>
      <c r="O77" s="23">
        <f t="shared" si="17"/>
        <v>0</v>
      </c>
      <c r="P77" s="19" t="s">
        <v>291</v>
      </c>
      <c r="Q77" s="20"/>
    </row>
    <row r="78" spans="1:17" ht="22.5">
      <c r="A78" s="46"/>
      <c r="B78" s="1201" t="s">
        <v>128</v>
      </c>
      <c r="C78" s="1202">
        <v>5</v>
      </c>
      <c r="D78" s="25">
        <v>136</v>
      </c>
      <c r="E78" s="25">
        <v>1</v>
      </c>
      <c r="F78" s="25"/>
      <c r="G78" s="22">
        <f t="shared" ref="G78:G87" si="18">(E78+F78)/D78/C78</f>
        <v>1.47E-3</v>
      </c>
      <c r="H78" s="22">
        <f t="shared" si="14"/>
        <v>1.47E-3</v>
      </c>
      <c r="I78" s="22"/>
      <c r="J78" s="22"/>
      <c r="K78" s="19">
        <v>250</v>
      </c>
      <c r="L78" s="23">
        <f t="shared" ref="L78:L87" si="19">G78*K78</f>
        <v>0.37</v>
      </c>
      <c r="M78" s="23">
        <f t="shared" si="15"/>
        <v>0.37</v>
      </c>
      <c r="N78" s="23">
        <f t="shared" si="16"/>
        <v>0</v>
      </c>
      <c r="O78" s="23">
        <f t="shared" si="17"/>
        <v>0</v>
      </c>
      <c r="P78" s="27" t="s">
        <v>207</v>
      </c>
      <c r="Q78" s="20"/>
    </row>
    <row r="79" spans="1:17" ht="22.5">
      <c r="A79" s="46"/>
      <c r="B79" s="1201" t="s">
        <v>132</v>
      </c>
      <c r="C79" s="1202">
        <v>5</v>
      </c>
      <c r="D79" s="25">
        <v>136</v>
      </c>
      <c r="E79" s="25">
        <v>1</v>
      </c>
      <c r="F79" s="25"/>
      <c r="G79" s="22">
        <f t="shared" si="18"/>
        <v>1.47E-3</v>
      </c>
      <c r="H79" s="22">
        <f t="shared" si="14"/>
        <v>1.47E-3</v>
      </c>
      <c r="I79" s="22"/>
      <c r="J79" s="22"/>
      <c r="K79" s="19">
        <v>1282</v>
      </c>
      <c r="L79" s="23">
        <f t="shared" si="19"/>
        <v>1.88</v>
      </c>
      <c r="M79" s="23">
        <f t="shared" si="15"/>
        <v>1.88</v>
      </c>
      <c r="N79" s="23">
        <f t="shared" si="16"/>
        <v>0</v>
      </c>
      <c r="O79" s="23">
        <f t="shared" si="17"/>
        <v>0</v>
      </c>
      <c r="P79" s="27" t="s">
        <v>207</v>
      </c>
      <c r="Q79" s="20"/>
    </row>
    <row r="80" spans="1:17" ht="22.5">
      <c r="A80" s="46"/>
      <c r="B80" s="1201" t="s">
        <v>129</v>
      </c>
      <c r="C80" s="1202">
        <v>1</v>
      </c>
      <c r="D80" s="25">
        <v>136</v>
      </c>
      <c r="E80" s="25">
        <f>4*1</f>
        <v>4</v>
      </c>
      <c r="F80" s="25"/>
      <c r="G80" s="22">
        <f t="shared" si="18"/>
        <v>2.9409999999999999E-2</v>
      </c>
      <c r="H80" s="22">
        <f t="shared" si="14"/>
        <v>2.9409999999999999E-2</v>
      </c>
      <c r="I80" s="22"/>
      <c r="J80" s="22"/>
      <c r="K80" s="19">
        <v>270</v>
      </c>
      <c r="L80" s="23">
        <f t="shared" si="19"/>
        <v>7.94</v>
      </c>
      <c r="M80" s="23">
        <f t="shared" si="15"/>
        <v>7.94</v>
      </c>
      <c r="N80" s="23">
        <f t="shared" si="16"/>
        <v>0</v>
      </c>
      <c r="O80" s="23">
        <f t="shared" si="17"/>
        <v>0</v>
      </c>
      <c r="P80" s="27" t="s">
        <v>354</v>
      </c>
      <c r="Q80" s="20"/>
    </row>
    <row r="81" spans="1:17" ht="22.5">
      <c r="A81" s="46"/>
      <c r="B81" s="1201" t="s">
        <v>123</v>
      </c>
      <c r="C81" s="1202">
        <v>1</v>
      </c>
      <c r="D81" s="25">
        <v>136</v>
      </c>
      <c r="E81" s="25">
        <v>2</v>
      </c>
      <c r="F81" s="25"/>
      <c r="G81" s="22">
        <f t="shared" si="18"/>
        <v>1.4710000000000001E-2</v>
      </c>
      <c r="H81" s="22">
        <f t="shared" si="14"/>
        <v>1.4710000000000001E-2</v>
      </c>
      <c r="I81" s="22"/>
      <c r="J81" s="22"/>
      <c r="K81" s="19">
        <v>150</v>
      </c>
      <c r="L81" s="23">
        <f t="shared" si="19"/>
        <v>2.21</v>
      </c>
      <c r="M81" s="23">
        <f t="shared" si="15"/>
        <v>2.21</v>
      </c>
      <c r="N81" s="23">
        <f t="shared" si="16"/>
        <v>0</v>
      </c>
      <c r="O81" s="23">
        <f t="shared" si="17"/>
        <v>0</v>
      </c>
      <c r="P81" s="20" t="s">
        <v>325</v>
      </c>
      <c r="Q81" s="20"/>
    </row>
    <row r="82" spans="1:17" ht="22.5">
      <c r="A82" s="46"/>
      <c r="B82" s="1201" t="s">
        <v>134</v>
      </c>
      <c r="C82" s="1202">
        <v>1</v>
      </c>
      <c r="D82" s="25">
        <v>136</v>
      </c>
      <c r="E82" s="25">
        <f>4*1</f>
        <v>4</v>
      </c>
      <c r="F82" s="25"/>
      <c r="G82" s="22">
        <f>(E82+F82)/D82/C82</f>
        <v>2.9409999999999999E-2</v>
      </c>
      <c r="H82" s="22">
        <f t="shared" si="14"/>
        <v>2.9409999999999999E-2</v>
      </c>
      <c r="I82" s="22"/>
      <c r="J82" s="22"/>
      <c r="K82" s="19">
        <v>150</v>
      </c>
      <c r="L82" s="23">
        <f>G82*K82</f>
        <v>4.41</v>
      </c>
      <c r="M82" s="23">
        <f t="shared" si="15"/>
        <v>4.41</v>
      </c>
      <c r="N82" s="23">
        <f t="shared" si="16"/>
        <v>0</v>
      </c>
      <c r="O82" s="23">
        <f t="shared" si="17"/>
        <v>0</v>
      </c>
      <c r="P82" s="20" t="s">
        <v>292</v>
      </c>
      <c r="Q82" s="20"/>
    </row>
    <row r="83" spans="1:17" ht="22.5">
      <c r="A83" s="46"/>
      <c r="B83" s="1201" t="s">
        <v>208</v>
      </c>
      <c r="C83" s="1202">
        <v>1</v>
      </c>
      <c r="D83" s="25">
        <v>136</v>
      </c>
      <c r="E83" s="25">
        <v>2</v>
      </c>
      <c r="F83" s="25">
        <f>0.5*9</f>
        <v>5</v>
      </c>
      <c r="G83" s="22">
        <f>(E83+F83)/D83/C83</f>
        <v>5.1470000000000002E-2</v>
      </c>
      <c r="H83" s="22">
        <f t="shared" si="14"/>
        <v>5.1470000000000002E-2</v>
      </c>
      <c r="I83" s="22"/>
      <c r="J83" s="22"/>
      <c r="K83" s="19">
        <v>300</v>
      </c>
      <c r="L83" s="23">
        <f>G83*K83</f>
        <v>15.44</v>
      </c>
      <c r="M83" s="23">
        <f t="shared" si="15"/>
        <v>15.44</v>
      </c>
      <c r="N83" s="23">
        <f t="shared" si="16"/>
        <v>0</v>
      </c>
      <c r="O83" s="23">
        <f t="shared" si="17"/>
        <v>0</v>
      </c>
      <c r="P83" s="26" t="s">
        <v>326</v>
      </c>
      <c r="Q83" s="20"/>
    </row>
    <row r="84" spans="1:17">
      <c r="A84" s="46"/>
      <c r="B84" s="1201" t="s">
        <v>130</v>
      </c>
      <c r="C84" s="1202">
        <v>1</v>
      </c>
      <c r="D84" s="25">
        <v>136</v>
      </c>
      <c r="E84" s="25">
        <f>2*12*1</f>
        <v>24</v>
      </c>
      <c r="F84" s="25"/>
      <c r="G84" s="22">
        <f t="shared" si="18"/>
        <v>0.17646999999999999</v>
      </c>
      <c r="H84" s="22">
        <f t="shared" si="14"/>
        <v>0.17646999999999999</v>
      </c>
      <c r="I84" s="22"/>
      <c r="J84" s="22"/>
      <c r="K84" s="19">
        <v>50</v>
      </c>
      <c r="L84" s="23">
        <f t="shared" si="19"/>
        <v>8.82</v>
      </c>
      <c r="M84" s="23">
        <f t="shared" si="15"/>
        <v>8.82</v>
      </c>
      <c r="N84" s="23">
        <f t="shared" si="16"/>
        <v>0</v>
      </c>
      <c r="O84" s="23">
        <f t="shared" si="17"/>
        <v>0</v>
      </c>
      <c r="P84" s="19" t="s">
        <v>137</v>
      </c>
      <c r="Q84" s="20"/>
    </row>
    <row r="85" spans="1:17">
      <c r="A85" s="46"/>
      <c r="B85" s="1201" t="s">
        <v>131</v>
      </c>
      <c r="C85" s="1202">
        <v>1</v>
      </c>
      <c r="D85" s="25">
        <v>136</v>
      </c>
      <c r="E85" s="25">
        <f>4*12</f>
        <v>48</v>
      </c>
      <c r="F85" s="25"/>
      <c r="G85" s="22">
        <f t="shared" si="18"/>
        <v>0.35293999999999998</v>
      </c>
      <c r="H85" s="22">
        <f t="shared" si="14"/>
        <v>0.35293999999999998</v>
      </c>
      <c r="I85" s="22"/>
      <c r="J85" s="22"/>
      <c r="K85" s="19">
        <v>13</v>
      </c>
      <c r="L85" s="23">
        <f t="shared" si="19"/>
        <v>4.59</v>
      </c>
      <c r="M85" s="23">
        <f t="shared" si="15"/>
        <v>4.59</v>
      </c>
      <c r="N85" s="23">
        <f t="shared" si="16"/>
        <v>0</v>
      </c>
      <c r="O85" s="23">
        <f t="shared" si="17"/>
        <v>0</v>
      </c>
      <c r="P85" s="20" t="s">
        <v>327</v>
      </c>
      <c r="Q85" s="20"/>
    </row>
    <row r="86" spans="1:17">
      <c r="A86" s="46"/>
      <c r="B86" s="1201" t="s">
        <v>121</v>
      </c>
      <c r="C86" s="1202">
        <v>1</v>
      </c>
      <c r="D86" s="25">
        <v>136</v>
      </c>
      <c r="E86" s="25">
        <f>2*12</f>
        <v>24</v>
      </c>
      <c r="F86" s="25"/>
      <c r="G86" s="22">
        <f t="shared" si="18"/>
        <v>0.17646999999999999</v>
      </c>
      <c r="H86" s="22">
        <f t="shared" si="14"/>
        <v>0.17646999999999999</v>
      </c>
      <c r="I86" s="22"/>
      <c r="J86" s="22"/>
      <c r="K86" s="19">
        <v>60</v>
      </c>
      <c r="L86" s="23">
        <f t="shared" si="19"/>
        <v>10.59</v>
      </c>
      <c r="M86" s="23">
        <f t="shared" si="15"/>
        <v>10.59</v>
      </c>
      <c r="N86" s="23">
        <f t="shared" si="16"/>
        <v>0</v>
      </c>
      <c r="O86" s="23">
        <f t="shared" si="17"/>
        <v>0</v>
      </c>
      <c r="P86" s="20" t="s">
        <v>328</v>
      </c>
      <c r="Q86" s="20"/>
    </row>
    <row r="87" spans="1:17" ht="22.5">
      <c r="A87" s="46"/>
      <c r="B87" s="1201" t="s">
        <v>206</v>
      </c>
      <c r="C87" s="1204">
        <v>5</v>
      </c>
      <c r="D87" s="25">
        <v>136</v>
      </c>
      <c r="E87" s="1203">
        <f>1*1</f>
        <v>1</v>
      </c>
      <c r="F87" s="1203"/>
      <c r="G87" s="29">
        <f t="shared" si="18"/>
        <v>1.47E-3</v>
      </c>
      <c r="H87" s="22">
        <f t="shared" si="14"/>
        <v>1.47E-3</v>
      </c>
      <c r="I87" s="22"/>
      <c r="J87" s="29"/>
      <c r="K87" s="27">
        <v>750</v>
      </c>
      <c r="L87" s="30">
        <f t="shared" si="19"/>
        <v>1.1000000000000001</v>
      </c>
      <c r="M87" s="23">
        <f t="shared" si="15"/>
        <v>1.1000000000000001</v>
      </c>
      <c r="N87" s="23">
        <f t="shared" si="16"/>
        <v>0</v>
      </c>
      <c r="O87" s="23">
        <f t="shared" si="17"/>
        <v>0</v>
      </c>
      <c r="P87" s="19" t="s">
        <v>207</v>
      </c>
      <c r="Q87" s="20"/>
    </row>
    <row r="88" spans="1:17">
      <c r="A88" s="46" t="s">
        <v>223</v>
      </c>
      <c r="B88" s="43" t="s">
        <v>213</v>
      </c>
      <c r="C88" s="38"/>
      <c r="D88" s="39"/>
      <c r="E88" s="39"/>
      <c r="F88" s="39"/>
      <c r="G88" s="40"/>
      <c r="H88" s="40"/>
      <c r="I88" s="40"/>
      <c r="J88" s="40"/>
      <c r="K88" s="38"/>
      <c r="L88" s="41">
        <f>SUM(L71:L87)</f>
        <v>100.55</v>
      </c>
      <c r="M88" s="41">
        <f>SUM(M71:M87)</f>
        <v>100.55</v>
      </c>
      <c r="N88" s="41">
        <f>SUM(N71:N87)</f>
        <v>0</v>
      </c>
      <c r="O88" s="41">
        <f>SUM(O71:O87)</f>
        <v>0</v>
      </c>
      <c r="P88" s="38" t="s">
        <v>295</v>
      </c>
      <c r="Q88" s="20"/>
    </row>
    <row r="89" spans="1:17">
      <c r="A89" s="51"/>
      <c r="B89" s="999" t="s">
        <v>324</v>
      </c>
      <c r="C89" s="999"/>
      <c r="D89" s="999"/>
      <c r="E89" s="999"/>
      <c r="F89" s="999"/>
      <c r="G89" s="999"/>
      <c r="H89" s="999"/>
      <c r="I89" s="999"/>
      <c r="J89" s="999"/>
      <c r="K89" s="999"/>
      <c r="L89" s="999"/>
      <c r="M89" s="999"/>
      <c r="N89" s="999"/>
      <c r="O89" s="999"/>
      <c r="P89" s="1000"/>
      <c r="Q89" s="52"/>
    </row>
    <row r="90" spans="1:17" hidden="1">
      <c r="A90" s="46"/>
      <c r="B90" s="503" t="s">
        <v>126</v>
      </c>
      <c r="C90" s="27">
        <v>10</v>
      </c>
      <c r="D90" s="21">
        <v>136</v>
      </c>
      <c r="E90" s="28">
        <f>1*1+28*1</f>
        <v>29</v>
      </c>
      <c r="F90" s="28"/>
      <c r="G90" s="29">
        <f>(E90+F90)/D90/C90</f>
        <v>2.1319999999999999E-2</v>
      </c>
      <c r="H90" s="22">
        <f>G90-J90</f>
        <v>0</v>
      </c>
      <c r="I90" s="22"/>
      <c r="J90" s="22">
        <f>E90/D90/C90</f>
        <v>2.1319999999999999E-2</v>
      </c>
      <c r="K90" s="27"/>
      <c r="L90" s="30">
        <f>G90*K90</f>
        <v>0</v>
      </c>
      <c r="M90" s="23">
        <f>H90*K90</f>
        <v>0</v>
      </c>
      <c r="N90" s="23">
        <f>I90*K90</f>
        <v>0</v>
      </c>
      <c r="O90" s="23">
        <f>L90-M90</f>
        <v>0</v>
      </c>
      <c r="P90" s="27" t="s">
        <v>135</v>
      </c>
      <c r="Q90" s="20"/>
    </row>
    <row r="91" spans="1:17" hidden="1">
      <c r="A91" s="46"/>
      <c r="B91" s="504" t="s">
        <v>124</v>
      </c>
      <c r="C91" s="19">
        <v>1</v>
      </c>
      <c r="D91" s="21">
        <v>136</v>
      </c>
      <c r="E91" s="21">
        <f>1*1+28*1</f>
        <v>29</v>
      </c>
      <c r="F91" s="21"/>
      <c r="G91" s="22">
        <f>(E91+F91)/D91/C91</f>
        <v>0.21324000000000001</v>
      </c>
      <c r="H91" s="22">
        <f>G91-J91</f>
        <v>0</v>
      </c>
      <c r="I91" s="22"/>
      <c r="J91" s="22">
        <f>E91/D91/C91</f>
        <v>0.21324000000000001</v>
      </c>
      <c r="K91" s="19">
        <f>250-250</f>
        <v>0</v>
      </c>
      <c r="L91" s="23">
        <f>G91*K91</f>
        <v>0</v>
      </c>
      <c r="M91" s="23">
        <f>H91*K91</f>
        <v>0</v>
      </c>
      <c r="N91" s="23">
        <f>I91*K91</f>
        <v>0</v>
      </c>
      <c r="O91" s="23">
        <f>L91-M91</f>
        <v>0</v>
      </c>
      <c r="P91" s="19" t="s">
        <v>125</v>
      </c>
      <c r="Q91" s="20"/>
    </row>
    <row r="92" spans="1:17" hidden="1">
      <c r="A92" s="46"/>
      <c r="B92" s="45" t="s">
        <v>308</v>
      </c>
      <c r="C92" s="19">
        <v>1</v>
      </c>
      <c r="D92" s="21">
        <v>136</v>
      </c>
      <c r="E92" s="24"/>
      <c r="F92" s="24"/>
      <c r="G92" s="22">
        <f>(E92+F92)/D92/C92</f>
        <v>0</v>
      </c>
      <c r="H92" s="22">
        <f>G92-J92</f>
        <v>0</v>
      </c>
      <c r="I92" s="22"/>
      <c r="J92" s="22">
        <f>E92/D92/C92</f>
        <v>0</v>
      </c>
      <c r="K92" s="19">
        <v>3.5</v>
      </c>
      <c r="L92" s="23">
        <f>G92*K92</f>
        <v>0</v>
      </c>
      <c r="M92" s="23">
        <f>H92*K92</f>
        <v>0</v>
      </c>
      <c r="N92" s="23">
        <f>I92*K92</f>
        <v>0</v>
      </c>
      <c r="O92" s="23">
        <f>L92-M92</f>
        <v>0</v>
      </c>
      <c r="P92" s="20"/>
      <c r="Q92" s="20"/>
    </row>
    <row r="93" spans="1:17" ht="22.5" hidden="1">
      <c r="A93" s="46"/>
      <c r="B93" s="45" t="s">
        <v>309</v>
      </c>
      <c r="C93" s="19">
        <v>1</v>
      </c>
      <c r="D93" s="21">
        <v>136</v>
      </c>
      <c r="E93" s="24"/>
      <c r="F93" s="24"/>
      <c r="G93" s="22">
        <f>(E93+F93)/D93/C93</f>
        <v>0</v>
      </c>
      <c r="H93" s="22">
        <f>G93-J93</f>
        <v>0</v>
      </c>
      <c r="I93" s="22"/>
      <c r="J93" s="22">
        <f>E93/D93/C93</f>
        <v>0</v>
      </c>
      <c r="K93" s="19">
        <v>0.6</v>
      </c>
      <c r="L93" s="23">
        <f>G93*K93</f>
        <v>0</v>
      </c>
      <c r="M93" s="23">
        <f>H93*K93</f>
        <v>0</v>
      </c>
      <c r="N93" s="23">
        <f>I93*K93</f>
        <v>0</v>
      </c>
      <c r="O93" s="23">
        <f>L93-M93</f>
        <v>0</v>
      </c>
      <c r="P93" s="20"/>
      <c r="Q93" s="20"/>
    </row>
    <row r="94" spans="1:17">
      <c r="A94" s="46"/>
      <c r="B94" s="503" t="s">
        <v>395</v>
      </c>
      <c r="C94" s="19">
        <v>5</v>
      </c>
      <c r="D94" s="21">
        <v>136</v>
      </c>
      <c r="E94" s="25">
        <v>1</v>
      </c>
      <c r="F94" s="24"/>
      <c r="G94" s="22">
        <f t="shared" ref="G94:G108" si="20">(E94+F94)/D94/C94</f>
        <v>1.47E-3</v>
      </c>
      <c r="H94" s="22">
        <f t="shared" ref="H94:H108" si="21">G94-J94</f>
        <v>0</v>
      </c>
      <c r="I94" s="22"/>
      <c r="J94" s="22">
        <f t="shared" ref="J94:J108" si="22">E94/D94/C94</f>
        <v>1.47E-3</v>
      </c>
      <c r="K94" s="19">
        <v>25000</v>
      </c>
      <c r="L94" s="23">
        <f t="shared" ref="L94:L108" si="23">G94*K94</f>
        <v>36.75</v>
      </c>
      <c r="M94" s="23">
        <f t="shared" ref="M94:M108" si="24">H94*K94</f>
        <v>0</v>
      </c>
      <c r="N94" s="23">
        <f t="shared" ref="N94:N108" si="25">I94*K94</f>
        <v>0</v>
      </c>
      <c r="O94" s="23">
        <f t="shared" ref="O94:O108" si="26">L94-M94</f>
        <v>36.75</v>
      </c>
      <c r="P94" s="20" t="s">
        <v>63</v>
      </c>
      <c r="Q94" s="20"/>
    </row>
    <row r="95" spans="1:17">
      <c r="A95" s="46"/>
      <c r="B95" s="503" t="s">
        <v>383</v>
      </c>
      <c r="C95" s="19">
        <v>5</v>
      </c>
      <c r="D95" s="21">
        <v>136</v>
      </c>
      <c r="E95" s="25">
        <v>1</v>
      </c>
      <c r="F95" s="24"/>
      <c r="G95" s="22">
        <f t="shared" si="20"/>
        <v>1.47E-3</v>
      </c>
      <c r="H95" s="22">
        <f t="shared" si="21"/>
        <v>0</v>
      </c>
      <c r="I95" s="22"/>
      <c r="J95" s="22">
        <f t="shared" si="22"/>
        <v>1.47E-3</v>
      </c>
      <c r="K95" s="19">
        <v>35000</v>
      </c>
      <c r="L95" s="23">
        <f t="shared" si="23"/>
        <v>51.45</v>
      </c>
      <c r="M95" s="23">
        <f t="shared" si="24"/>
        <v>0</v>
      </c>
      <c r="N95" s="23">
        <f t="shared" si="25"/>
        <v>0</v>
      </c>
      <c r="O95" s="23">
        <f t="shared" si="26"/>
        <v>51.45</v>
      </c>
      <c r="P95" s="20" t="s">
        <v>63</v>
      </c>
      <c r="Q95" s="20"/>
    </row>
    <row r="96" spans="1:17" ht="22.5">
      <c r="A96" s="46"/>
      <c r="B96" s="503" t="s">
        <v>393</v>
      </c>
      <c r="C96" s="19">
        <v>5</v>
      </c>
      <c r="D96" s="21">
        <v>136</v>
      </c>
      <c r="E96" s="25">
        <v>1</v>
      </c>
      <c r="F96" s="24"/>
      <c r="G96" s="22">
        <f t="shared" si="20"/>
        <v>1.47E-3</v>
      </c>
      <c r="H96" s="22">
        <f t="shared" si="21"/>
        <v>0</v>
      </c>
      <c r="I96" s="22"/>
      <c r="J96" s="22">
        <f t="shared" si="22"/>
        <v>1.47E-3</v>
      </c>
      <c r="K96" s="19">
        <v>25000</v>
      </c>
      <c r="L96" s="23">
        <f t="shared" si="23"/>
        <v>36.75</v>
      </c>
      <c r="M96" s="23">
        <f t="shared" si="24"/>
        <v>0</v>
      </c>
      <c r="N96" s="23">
        <f t="shared" si="25"/>
        <v>0</v>
      </c>
      <c r="O96" s="23">
        <f t="shared" si="26"/>
        <v>36.75</v>
      </c>
      <c r="P96" s="20" t="s">
        <v>63</v>
      </c>
      <c r="Q96" s="20"/>
    </row>
    <row r="97" spans="1:17">
      <c r="A97" s="46"/>
      <c r="B97" s="503" t="s">
        <v>384</v>
      </c>
      <c r="C97" s="19">
        <v>5</v>
      </c>
      <c r="D97" s="21">
        <v>136</v>
      </c>
      <c r="E97" s="25">
        <v>1</v>
      </c>
      <c r="F97" s="24"/>
      <c r="G97" s="22">
        <f t="shared" si="20"/>
        <v>1.47E-3</v>
      </c>
      <c r="H97" s="22">
        <f t="shared" si="21"/>
        <v>0</v>
      </c>
      <c r="I97" s="22"/>
      <c r="J97" s="22">
        <f t="shared" si="22"/>
        <v>1.47E-3</v>
      </c>
      <c r="K97" s="19">
        <v>65000</v>
      </c>
      <c r="L97" s="23">
        <f t="shared" si="23"/>
        <v>95.55</v>
      </c>
      <c r="M97" s="23">
        <f t="shared" si="24"/>
        <v>0</v>
      </c>
      <c r="N97" s="23">
        <f t="shared" si="25"/>
        <v>0</v>
      </c>
      <c r="O97" s="23">
        <f t="shared" si="26"/>
        <v>95.55</v>
      </c>
      <c r="P97" s="20" t="s">
        <v>63</v>
      </c>
      <c r="Q97" s="20"/>
    </row>
    <row r="98" spans="1:17">
      <c r="A98" s="46"/>
      <c r="B98" s="503" t="s">
        <v>385</v>
      </c>
      <c r="C98" s="19">
        <v>5</v>
      </c>
      <c r="D98" s="21">
        <v>136</v>
      </c>
      <c r="E98" s="25">
        <v>1</v>
      </c>
      <c r="F98" s="24"/>
      <c r="G98" s="22">
        <f t="shared" si="20"/>
        <v>1.47E-3</v>
      </c>
      <c r="H98" s="22">
        <f t="shared" si="21"/>
        <v>0</v>
      </c>
      <c r="I98" s="22"/>
      <c r="J98" s="22">
        <f t="shared" si="22"/>
        <v>1.47E-3</v>
      </c>
      <c r="K98" s="19">
        <v>50000</v>
      </c>
      <c r="L98" s="23">
        <f t="shared" si="23"/>
        <v>73.5</v>
      </c>
      <c r="M98" s="23">
        <f t="shared" si="24"/>
        <v>0</v>
      </c>
      <c r="N98" s="23">
        <f t="shared" si="25"/>
        <v>0</v>
      </c>
      <c r="O98" s="23">
        <f t="shared" si="26"/>
        <v>73.5</v>
      </c>
      <c r="P98" s="20" t="s">
        <v>63</v>
      </c>
      <c r="Q98" s="20"/>
    </row>
    <row r="99" spans="1:17">
      <c r="A99" s="46"/>
      <c r="B99" s="503" t="s">
        <v>386</v>
      </c>
      <c r="C99" s="19">
        <v>5</v>
      </c>
      <c r="D99" s="21">
        <v>136</v>
      </c>
      <c r="E99" s="25">
        <v>1</v>
      </c>
      <c r="F99" s="24"/>
      <c r="G99" s="22">
        <f t="shared" si="20"/>
        <v>1.47E-3</v>
      </c>
      <c r="H99" s="22">
        <f t="shared" si="21"/>
        <v>0</v>
      </c>
      <c r="I99" s="22"/>
      <c r="J99" s="22">
        <f t="shared" si="22"/>
        <v>1.47E-3</v>
      </c>
      <c r="K99" s="19">
        <v>50000</v>
      </c>
      <c r="L99" s="23">
        <f t="shared" si="23"/>
        <v>73.5</v>
      </c>
      <c r="M99" s="23">
        <f t="shared" si="24"/>
        <v>0</v>
      </c>
      <c r="N99" s="23">
        <f t="shared" si="25"/>
        <v>0</v>
      </c>
      <c r="O99" s="23">
        <f t="shared" si="26"/>
        <v>73.5</v>
      </c>
      <c r="P99" s="20" t="s">
        <v>63</v>
      </c>
      <c r="Q99" s="20"/>
    </row>
    <row r="100" spans="1:17">
      <c r="A100" s="46"/>
      <c r="B100" s="503" t="s">
        <v>387</v>
      </c>
      <c r="C100" s="19">
        <v>5</v>
      </c>
      <c r="D100" s="21">
        <v>136</v>
      </c>
      <c r="E100" s="25">
        <v>1</v>
      </c>
      <c r="F100" s="24"/>
      <c r="G100" s="22">
        <f t="shared" si="20"/>
        <v>1.47E-3</v>
      </c>
      <c r="H100" s="22">
        <f t="shared" si="21"/>
        <v>0</v>
      </c>
      <c r="I100" s="22"/>
      <c r="J100" s="22">
        <f t="shared" si="22"/>
        <v>1.47E-3</v>
      </c>
      <c r="K100" s="19">
        <v>25000</v>
      </c>
      <c r="L100" s="23">
        <f t="shared" si="23"/>
        <v>36.75</v>
      </c>
      <c r="M100" s="23">
        <f t="shared" si="24"/>
        <v>0</v>
      </c>
      <c r="N100" s="23">
        <f t="shared" si="25"/>
        <v>0</v>
      </c>
      <c r="O100" s="23">
        <f t="shared" si="26"/>
        <v>36.75</v>
      </c>
      <c r="P100" s="20" t="s">
        <v>63</v>
      </c>
      <c r="Q100" s="20"/>
    </row>
    <row r="101" spans="1:17">
      <c r="A101" s="46"/>
      <c r="B101" s="503" t="s">
        <v>388</v>
      </c>
      <c r="C101" s="19">
        <v>5</v>
      </c>
      <c r="D101" s="21">
        <v>136</v>
      </c>
      <c r="E101" s="25">
        <v>1</v>
      </c>
      <c r="F101" s="24"/>
      <c r="G101" s="22">
        <f t="shared" si="20"/>
        <v>1.47E-3</v>
      </c>
      <c r="H101" s="22">
        <f t="shared" si="21"/>
        <v>0</v>
      </c>
      <c r="I101" s="22"/>
      <c r="J101" s="22">
        <f t="shared" si="22"/>
        <v>1.47E-3</v>
      </c>
      <c r="K101" s="19">
        <v>50000</v>
      </c>
      <c r="L101" s="23">
        <f t="shared" si="23"/>
        <v>73.5</v>
      </c>
      <c r="M101" s="23">
        <f t="shared" si="24"/>
        <v>0</v>
      </c>
      <c r="N101" s="23">
        <f t="shared" si="25"/>
        <v>0</v>
      </c>
      <c r="O101" s="23">
        <f t="shared" si="26"/>
        <v>73.5</v>
      </c>
      <c r="P101" s="20" t="s">
        <v>63</v>
      </c>
      <c r="Q101" s="20"/>
    </row>
    <row r="102" spans="1:17">
      <c r="A102" s="46"/>
      <c r="B102" s="503" t="s">
        <v>391</v>
      </c>
      <c r="C102" s="19">
        <v>5</v>
      </c>
      <c r="D102" s="21">
        <v>136</v>
      </c>
      <c r="E102" s="25">
        <v>1</v>
      </c>
      <c r="F102" s="24"/>
      <c r="G102" s="22">
        <f t="shared" si="20"/>
        <v>1.47E-3</v>
      </c>
      <c r="H102" s="22">
        <f t="shared" si="21"/>
        <v>0</v>
      </c>
      <c r="I102" s="22"/>
      <c r="J102" s="22">
        <f t="shared" si="22"/>
        <v>1.47E-3</v>
      </c>
      <c r="K102" s="19">
        <v>50000</v>
      </c>
      <c r="L102" s="23">
        <f t="shared" si="23"/>
        <v>73.5</v>
      </c>
      <c r="M102" s="23">
        <f t="shared" si="24"/>
        <v>0</v>
      </c>
      <c r="N102" s="23">
        <f t="shared" si="25"/>
        <v>0</v>
      </c>
      <c r="O102" s="23">
        <f t="shared" si="26"/>
        <v>73.5</v>
      </c>
      <c r="P102" s="20" t="s">
        <v>63</v>
      </c>
      <c r="Q102" s="20"/>
    </row>
    <row r="103" spans="1:17">
      <c r="A103" s="46"/>
      <c r="B103" s="503" t="s">
        <v>394</v>
      </c>
      <c r="C103" s="19">
        <v>5</v>
      </c>
      <c r="D103" s="21">
        <v>136</v>
      </c>
      <c r="E103" s="25">
        <v>1</v>
      </c>
      <c r="F103" s="24"/>
      <c r="G103" s="22">
        <f t="shared" si="20"/>
        <v>1.47E-3</v>
      </c>
      <c r="H103" s="22">
        <f t="shared" si="21"/>
        <v>0</v>
      </c>
      <c r="I103" s="22"/>
      <c r="J103" s="22">
        <f t="shared" si="22"/>
        <v>1.47E-3</v>
      </c>
      <c r="K103" s="19">
        <v>30000</v>
      </c>
      <c r="L103" s="23">
        <f t="shared" si="23"/>
        <v>44.1</v>
      </c>
      <c r="M103" s="23">
        <f t="shared" si="24"/>
        <v>0</v>
      </c>
      <c r="N103" s="23">
        <f t="shared" si="25"/>
        <v>0</v>
      </c>
      <c r="O103" s="23">
        <f t="shared" si="26"/>
        <v>44.1</v>
      </c>
      <c r="P103" s="20" t="s">
        <v>63</v>
      </c>
      <c r="Q103" s="20"/>
    </row>
    <row r="104" spans="1:17">
      <c r="A104" s="46"/>
      <c r="B104" s="503" t="s">
        <v>390</v>
      </c>
      <c r="C104" s="19">
        <v>5</v>
      </c>
      <c r="D104" s="21">
        <v>136</v>
      </c>
      <c r="E104" s="25">
        <v>1</v>
      </c>
      <c r="F104" s="24"/>
      <c r="G104" s="22">
        <f t="shared" si="20"/>
        <v>1.47E-3</v>
      </c>
      <c r="H104" s="22">
        <f t="shared" si="21"/>
        <v>0</v>
      </c>
      <c r="I104" s="22"/>
      <c r="J104" s="22">
        <f t="shared" si="22"/>
        <v>1.47E-3</v>
      </c>
      <c r="K104" s="19">
        <v>4000</v>
      </c>
      <c r="L104" s="23">
        <f t="shared" si="23"/>
        <v>5.88</v>
      </c>
      <c r="M104" s="23">
        <f t="shared" si="24"/>
        <v>0</v>
      </c>
      <c r="N104" s="23">
        <f t="shared" si="25"/>
        <v>0</v>
      </c>
      <c r="O104" s="23">
        <f t="shared" si="26"/>
        <v>5.88</v>
      </c>
      <c r="P104" s="20" t="s">
        <v>63</v>
      </c>
      <c r="Q104" s="20"/>
    </row>
    <row r="105" spans="1:17">
      <c r="A105" s="46"/>
      <c r="B105" s="503" t="s">
        <v>389</v>
      </c>
      <c r="C105" s="19">
        <v>5</v>
      </c>
      <c r="D105" s="21">
        <v>136</v>
      </c>
      <c r="E105" s="25">
        <v>1</v>
      </c>
      <c r="F105" s="24"/>
      <c r="G105" s="22">
        <f t="shared" si="20"/>
        <v>1.47E-3</v>
      </c>
      <c r="H105" s="22">
        <f t="shared" si="21"/>
        <v>0</v>
      </c>
      <c r="I105" s="22"/>
      <c r="J105" s="22">
        <f t="shared" si="22"/>
        <v>1.47E-3</v>
      </c>
      <c r="K105" s="19">
        <v>1500</v>
      </c>
      <c r="L105" s="23">
        <f t="shared" si="23"/>
        <v>2.21</v>
      </c>
      <c r="M105" s="23">
        <f t="shared" si="24"/>
        <v>0</v>
      </c>
      <c r="N105" s="23">
        <f t="shared" si="25"/>
        <v>0</v>
      </c>
      <c r="O105" s="23">
        <f t="shared" si="26"/>
        <v>2.21</v>
      </c>
      <c r="P105" s="20" t="s">
        <v>63</v>
      </c>
      <c r="Q105" s="20"/>
    </row>
    <row r="106" spans="1:17">
      <c r="A106" s="46"/>
      <c r="B106" s="503" t="s">
        <v>392</v>
      </c>
      <c r="C106" s="19">
        <v>5</v>
      </c>
      <c r="D106" s="21">
        <v>136</v>
      </c>
      <c r="E106" s="25">
        <v>1</v>
      </c>
      <c r="F106" s="24"/>
      <c r="G106" s="22">
        <f t="shared" si="20"/>
        <v>1.47E-3</v>
      </c>
      <c r="H106" s="22">
        <f t="shared" si="21"/>
        <v>0</v>
      </c>
      <c r="I106" s="22"/>
      <c r="J106" s="22">
        <f t="shared" si="22"/>
        <v>1.47E-3</v>
      </c>
      <c r="K106" s="19">
        <v>1500</v>
      </c>
      <c r="L106" s="23">
        <f t="shared" si="23"/>
        <v>2.21</v>
      </c>
      <c r="M106" s="23">
        <f t="shared" si="24"/>
        <v>0</v>
      </c>
      <c r="N106" s="23">
        <f t="shared" si="25"/>
        <v>0</v>
      </c>
      <c r="O106" s="23">
        <f t="shared" si="26"/>
        <v>2.21</v>
      </c>
      <c r="P106" s="20" t="s">
        <v>63</v>
      </c>
      <c r="Q106" s="20"/>
    </row>
    <row r="107" spans="1:17">
      <c r="A107" s="46"/>
      <c r="B107" s="503" t="s">
        <v>396</v>
      </c>
      <c r="C107" s="19">
        <v>5</v>
      </c>
      <c r="D107" s="21">
        <v>136</v>
      </c>
      <c r="E107" s="25">
        <v>1</v>
      </c>
      <c r="F107" s="24"/>
      <c r="G107" s="22">
        <f t="shared" si="20"/>
        <v>1.47E-3</v>
      </c>
      <c r="H107" s="22">
        <f t="shared" si="21"/>
        <v>0</v>
      </c>
      <c r="I107" s="22"/>
      <c r="J107" s="22">
        <f t="shared" si="22"/>
        <v>1.47E-3</v>
      </c>
      <c r="K107" s="19">
        <v>25000</v>
      </c>
      <c r="L107" s="23">
        <f t="shared" si="23"/>
        <v>36.75</v>
      </c>
      <c r="M107" s="23">
        <f t="shared" si="24"/>
        <v>0</v>
      </c>
      <c r="N107" s="23">
        <f t="shared" si="25"/>
        <v>0</v>
      </c>
      <c r="O107" s="23">
        <f t="shared" si="26"/>
        <v>36.75</v>
      </c>
      <c r="P107" s="20" t="s">
        <v>63</v>
      </c>
      <c r="Q107" s="20"/>
    </row>
    <row r="108" spans="1:17">
      <c r="A108" s="46"/>
      <c r="B108" s="503" t="s">
        <v>397</v>
      </c>
      <c r="C108" s="19">
        <v>5</v>
      </c>
      <c r="D108" s="21">
        <v>136</v>
      </c>
      <c r="E108" s="25">
        <v>1</v>
      </c>
      <c r="F108" s="24"/>
      <c r="G108" s="22">
        <f t="shared" si="20"/>
        <v>1.47E-3</v>
      </c>
      <c r="H108" s="22">
        <f t="shared" si="21"/>
        <v>0</v>
      </c>
      <c r="I108" s="22"/>
      <c r="J108" s="22">
        <f t="shared" si="22"/>
        <v>1.47E-3</v>
      </c>
      <c r="K108" s="19">
        <v>20000</v>
      </c>
      <c r="L108" s="23">
        <f t="shared" si="23"/>
        <v>29.4</v>
      </c>
      <c r="M108" s="23">
        <f t="shared" si="24"/>
        <v>0</v>
      </c>
      <c r="N108" s="23">
        <f t="shared" si="25"/>
        <v>0</v>
      </c>
      <c r="O108" s="23">
        <f t="shared" si="26"/>
        <v>29.4</v>
      </c>
      <c r="P108" s="20" t="s">
        <v>63</v>
      </c>
      <c r="Q108" s="20"/>
    </row>
    <row r="109" spans="1:17">
      <c r="A109" s="46" t="s">
        <v>225</v>
      </c>
      <c r="B109" s="43" t="s">
        <v>213</v>
      </c>
      <c r="C109" s="38"/>
      <c r="D109" s="39"/>
      <c r="E109" s="39"/>
      <c r="F109" s="39"/>
      <c r="G109" s="40"/>
      <c r="H109" s="40"/>
      <c r="I109" s="40"/>
      <c r="J109" s="40"/>
      <c r="K109" s="38"/>
      <c r="L109" s="41">
        <f>SUM(L90:L108)</f>
        <v>671.8</v>
      </c>
      <c r="M109" s="41">
        <f>SUM(M90:M108)</f>
        <v>0</v>
      </c>
      <c r="N109" s="41">
        <f>SUM(N90:N108)</f>
        <v>0</v>
      </c>
      <c r="O109" s="41">
        <f>SUM(O90:O108)</f>
        <v>671.8</v>
      </c>
      <c r="P109" s="38" t="s">
        <v>296</v>
      </c>
      <c r="Q109" s="20"/>
    </row>
    <row r="110" spans="1:17">
      <c r="A110" s="51"/>
      <c r="B110" s="999" t="s">
        <v>145</v>
      </c>
      <c r="C110" s="999"/>
      <c r="D110" s="999"/>
      <c r="E110" s="999"/>
      <c r="F110" s="999"/>
      <c r="G110" s="999"/>
      <c r="H110" s="999"/>
      <c r="I110" s="999"/>
      <c r="J110" s="999"/>
      <c r="K110" s="999"/>
      <c r="L110" s="999"/>
      <c r="M110" s="999"/>
      <c r="N110" s="999"/>
      <c r="O110" s="999"/>
      <c r="P110" s="1000"/>
      <c r="Q110" s="52"/>
    </row>
    <row r="111" spans="1:17" ht="22.5">
      <c r="A111" s="46"/>
      <c r="B111" s="504" t="s">
        <v>148</v>
      </c>
      <c r="C111" s="19">
        <v>1</v>
      </c>
      <c r="D111" s="21">
        <v>136</v>
      </c>
      <c r="E111" s="21">
        <v>1</v>
      </c>
      <c r="F111" s="21"/>
      <c r="G111" s="22">
        <f t="shared" ref="G111:G174" si="27">(E111+F111)/D111/C111</f>
        <v>7.3499999999999998E-3</v>
      </c>
      <c r="H111" s="22">
        <f t="shared" ref="H111:H116" si="28">G111-J111</f>
        <v>0</v>
      </c>
      <c r="I111" s="22"/>
      <c r="J111" s="22">
        <f t="shared" ref="J111:J116" si="29">E111/D111/C111</f>
        <v>7.3499999999999998E-3</v>
      </c>
      <c r="K111" s="19">
        <v>1200</v>
      </c>
      <c r="L111" s="23">
        <f t="shared" ref="L111:L174" si="30">G111*K111</f>
        <v>8.82</v>
      </c>
      <c r="M111" s="23">
        <f t="shared" ref="M111:M116" si="31">H111*K111</f>
        <v>0</v>
      </c>
      <c r="N111" s="23">
        <f t="shared" ref="N111:N116" si="32">I111*K111</f>
        <v>0</v>
      </c>
      <c r="O111" s="23">
        <f t="shared" ref="O111:O116" si="33">L111-M111</f>
        <v>8.82</v>
      </c>
      <c r="P111" s="19" t="s">
        <v>153</v>
      </c>
      <c r="Q111" s="20"/>
    </row>
    <row r="112" spans="1:17">
      <c r="A112" s="46"/>
      <c r="B112" s="504" t="s">
        <v>149</v>
      </c>
      <c r="C112" s="19">
        <v>1</v>
      </c>
      <c r="D112" s="21">
        <v>136</v>
      </c>
      <c r="E112" s="21">
        <v>1</v>
      </c>
      <c r="F112" s="21"/>
      <c r="G112" s="22">
        <f t="shared" si="27"/>
        <v>7.3499999999999998E-3</v>
      </c>
      <c r="H112" s="22">
        <f t="shared" si="28"/>
        <v>0</v>
      </c>
      <c r="I112" s="22"/>
      <c r="J112" s="22">
        <f t="shared" si="29"/>
        <v>7.3499999999999998E-3</v>
      </c>
      <c r="K112" s="19">
        <v>1200</v>
      </c>
      <c r="L112" s="23">
        <f t="shared" si="30"/>
        <v>8.82</v>
      </c>
      <c r="M112" s="23">
        <f t="shared" si="31"/>
        <v>0</v>
      </c>
      <c r="N112" s="23">
        <f t="shared" si="32"/>
        <v>0</v>
      </c>
      <c r="O112" s="23">
        <f t="shared" si="33"/>
        <v>8.82</v>
      </c>
      <c r="P112" s="19" t="s">
        <v>153</v>
      </c>
      <c r="Q112" s="20"/>
    </row>
    <row r="113" spans="1:17" ht="22.5">
      <c r="A113" s="46"/>
      <c r="B113" s="504" t="s">
        <v>151</v>
      </c>
      <c r="C113" s="19">
        <v>1</v>
      </c>
      <c r="D113" s="21">
        <v>136</v>
      </c>
      <c r="E113" s="21">
        <v>2</v>
      </c>
      <c r="F113" s="21"/>
      <c r="G113" s="22">
        <f t="shared" si="27"/>
        <v>1.4710000000000001E-2</v>
      </c>
      <c r="H113" s="22">
        <f t="shared" si="28"/>
        <v>0</v>
      </c>
      <c r="I113" s="22"/>
      <c r="J113" s="22">
        <f t="shared" si="29"/>
        <v>1.4710000000000001E-2</v>
      </c>
      <c r="K113" s="19">
        <v>1200</v>
      </c>
      <c r="L113" s="23">
        <f t="shared" si="30"/>
        <v>17.649999999999999</v>
      </c>
      <c r="M113" s="23">
        <f t="shared" si="31"/>
        <v>0</v>
      </c>
      <c r="N113" s="23">
        <f t="shared" si="32"/>
        <v>0</v>
      </c>
      <c r="O113" s="23">
        <f t="shared" si="33"/>
        <v>17.649999999999999</v>
      </c>
      <c r="P113" s="19" t="s">
        <v>154</v>
      </c>
      <c r="Q113" s="20"/>
    </row>
    <row r="114" spans="1:17">
      <c r="A114" s="46"/>
      <c r="B114" s="504" t="s">
        <v>150</v>
      </c>
      <c r="C114" s="19">
        <v>1</v>
      </c>
      <c r="D114" s="21">
        <v>136</v>
      </c>
      <c r="E114" s="21">
        <v>2</v>
      </c>
      <c r="F114" s="21"/>
      <c r="G114" s="22">
        <f t="shared" si="27"/>
        <v>1.4710000000000001E-2</v>
      </c>
      <c r="H114" s="22">
        <f t="shared" si="28"/>
        <v>0</v>
      </c>
      <c r="I114" s="22"/>
      <c r="J114" s="22">
        <f t="shared" si="29"/>
        <v>1.4710000000000001E-2</v>
      </c>
      <c r="K114" s="19">
        <v>1500</v>
      </c>
      <c r="L114" s="23">
        <f t="shared" si="30"/>
        <v>22.07</v>
      </c>
      <c r="M114" s="23">
        <f t="shared" si="31"/>
        <v>0</v>
      </c>
      <c r="N114" s="23">
        <f t="shared" si="32"/>
        <v>0</v>
      </c>
      <c r="O114" s="23">
        <f t="shared" si="33"/>
        <v>22.07</v>
      </c>
      <c r="P114" s="19" t="s">
        <v>154</v>
      </c>
      <c r="Q114" s="20"/>
    </row>
    <row r="115" spans="1:17">
      <c r="A115" s="46"/>
      <c r="B115" s="504" t="s">
        <v>152</v>
      </c>
      <c r="C115" s="19">
        <v>1</v>
      </c>
      <c r="D115" s="21">
        <v>136</v>
      </c>
      <c r="E115" s="21">
        <v>44</v>
      </c>
      <c r="F115" s="21"/>
      <c r="G115" s="22">
        <f t="shared" si="27"/>
        <v>0.32352999999999998</v>
      </c>
      <c r="H115" s="22">
        <f t="shared" si="28"/>
        <v>0</v>
      </c>
      <c r="I115" s="22"/>
      <c r="J115" s="22">
        <f t="shared" si="29"/>
        <v>0.32352999999999998</v>
      </c>
      <c r="K115" s="19">
        <v>350</v>
      </c>
      <c r="L115" s="23">
        <f t="shared" si="30"/>
        <v>113.24</v>
      </c>
      <c r="M115" s="23">
        <f t="shared" si="31"/>
        <v>0</v>
      </c>
      <c r="N115" s="23">
        <f t="shared" si="32"/>
        <v>0</v>
      </c>
      <c r="O115" s="23">
        <f t="shared" si="33"/>
        <v>113.24</v>
      </c>
      <c r="P115" s="19" t="s">
        <v>155</v>
      </c>
      <c r="Q115" s="20"/>
    </row>
    <row r="116" spans="1:17" ht="22.5">
      <c r="A116" s="46"/>
      <c r="B116" s="504" t="s">
        <v>138</v>
      </c>
      <c r="C116" s="19">
        <v>1</v>
      </c>
      <c r="D116" s="21">
        <v>136</v>
      </c>
      <c r="E116" s="21">
        <v>1</v>
      </c>
      <c r="F116" s="21"/>
      <c r="G116" s="22">
        <f t="shared" si="27"/>
        <v>7.3499999999999998E-3</v>
      </c>
      <c r="H116" s="22">
        <f t="shared" si="28"/>
        <v>0</v>
      </c>
      <c r="I116" s="22"/>
      <c r="J116" s="22">
        <f t="shared" si="29"/>
        <v>7.3499999999999998E-3</v>
      </c>
      <c r="K116" s="19">
        <v>1200</v>
      </c>
      <c r="L116" s="23">
        <f t="shared" si="30"/>
        <v>8.82</v>
      </c>
      <c r="M116" s="23">
        <f t="shared" si="31"/>
        <v>0</v>
      </c>
      <c r="N116" s="23">
        <f t="shared" si="32"/>
        <v>0</v>
      </c>
      <c r="O116" s="23">
        <f t="shared" si="33"/>
        <v>8.82</v>
      </c>
      <c r="P116" s="19" t="s">
        <v>153</v>
      </c>
      <c r="Q116" s="20"/>
    </row>
    <row r="117" spans="1:17">
      <c r="A117" s="46" t="s">
        <v>225</v>
      </c>
      <c r="B117" s="43" t="s">
        <v>213</v>
      </c>
      <c r="C117" s="38"/>
      <c r="D117" s="39"/>
      <c r="E117" s="39"/>
      <c r="F117" s="39"/>
      <c r="G117" s="40"/>
      <c r="H117" s="40"/>
      <c r="I117" s="40"/>
      <c r="J117" s="40"/>
      <c r="K117" s="38"/>
      <c r="L117" s="41">
        <f>SUM(L111:L116)</f>
        <v>179.42</v>
      </c>
      <c r="M117" s="41">
        <f>SUM(M111:M116)</f>
        <v>0</v>
      </c>
      <c r="N117" s="41">
        <f>SUM(N111:N116)</f>
        <v>0</v>
      </c>
      <c r="O117" s="41">
        <f>SUM(O111:O116)</f>
        <v>179.42</v>
      </c>
      <c r="P117" s="38" t="s">
        <v>296</v>
      </c>
      <c r="Q117" s="20"/>
    </row>
    <row r="118" spans="1:17">
      <c r="A118" s="51"/>
      <c r="B118" s="999" t="s">
        <v>331</v>
      </c>
      <c r="C118" s="999"/>
      <c r="D118" s="999"/>
      <c r="E118" s="999"/>
      <c r="F118" s="999"/>
      <c r="G118" s="999"/>
      <c r="H118" s="999"/>
      <c r="I118" s="999"/>
      <c r="J118" s="999"/>
      <c r="K118" s="999"/>
      <c r="L118" s="999"/>
      <c r="M118" s="999"/>
      <c r="N118" s="999"/>
      <c r="O118" s="999"/>
      <c r="P118" s="1000"/>
      <c r="Q118" s="52"/>
    </row>
    <row r="119" spans="1:17">
      <c r="A119" s="46"/>
      <c r="B119" s="504" t="s">
        <v>156</v>
      </c>
      <c r="C119" s="19">
        <v>1</v>
      </c>
      <c r="D119" s="21">
        <v>136</v>
      </c>
      <c r="E119" s="28">
        <v>3</v>
      </c>
      <c r="F119" s="28">
        <v>1</v>
      </c>
      <c r="G119" s="22">
        <f t="shared" si="27"/>
        <v>2.9409999999999999E-2</v>
      </c>
      <c r="H119" s="22">
        <f t="shared" ref="H119:H125" si="34">G119-J119</f>
        <v>7.3499999999999998E-3</v>
      </c>
      <c r="I119" s="22">
        <f>(F119)/D119/C119</f>
        <v>7.3499999999999998E-3</v>
      </c>
      <c r="J119" s="22">
        <f t="shared" ref="J119:J125" si="35">E119/D119/C119</f>
        <v>2.206E-2</v>
      </c>
      <c r="K119" s="19">
        <v>1323</v>
      </c>
      <c r="L119" s="23">
        <f t="shared" si="30"/>
        <v>38.909999999999997</v>
      </c>
      <c r="M119" s="23">
        <f t="shared" ref="M119:M125" si="36">H119*K119</f>
        <v>9.7200000000000006</v>
      </c>
      <c r="N119" s="23">
        <f t="shared" ref="N119:N125" si="37">I119*K119</f>
        <v>9.7200000000000006</v>
      </c>
      <c r="O119" s="23">
        <f t="shared" ref="O119:O125" si="38">L119-M119</f>
        <v>29.19</v>
      </c>
      <c r="P119" s="19" t="s">
        <v>177</v>
      </c>
      <c r="Q119" s="20"/>
    </row>
    <row r="120" spans="1:17">
      <c r="A120" s="46"/>
      <c r="B120" s="504" t="s">
        <v>157</v>
      </c>
      <c r="C120" s="19">
        <v>1</v>
      </c>
      <c r="D120" s="21">
        <v>136</v>
      </c>
      <c r="E120" s="28">
        <v>23</v>
      </c>
      <c r="F120" s="28">
        <v>17</v>
      </c>
      <c r="G120" s="22">
        <f t="shared" si="27"/>
        <v>0.29411999999999999</v>
      </c>
      <c r="H120" s="22">
        <f>G120-J120</f>
        <v>0.125</v>
      </c>
      <c r="I120" s="22">
        <f>(F120)/D120/C120</f>
        <v>0.125</v>
      </c>
      <c r="J120" s="22">
        <f t="shared" si="35"/>
        <v>0.16911999999999999</v>
      </c>
      <c r="K120" s="19">
        <v>1745</v>
      </c>
      <c r="L120" s="23">
        <f t="shared" si="30"/>
        <v>513.24</v>
      </c>
      <c r="M120" s="23">
        <f t="shared" si="36"/>
        <v>218.13</v>
      </c>
      <c r="N120" s="23">
        <f t="shared" si="37"/>
        <v>218.13</v>
      </c>
      <c r="O120" s="23">
        <f t="shared" si="38"/>
        <v>295.11</v>
      </c>
      <c r="P120" s="19" t="s">
        <v>177</v>
      </c>
      <c r="Q120" s="20"/>
    </row>
    <row r="121" spans="1:17">
      <c r="A121" s="46"/>
      <c r="B121" s="503" t="s">
        <v>158</v>
      </c>
      <c r="C121" s="19">
        <v>1</v>
      </c>
      <c r="D121" s="28">
        <v>209</v>
      </c>
      <c r="E121" s="21">
        <v>2300</v>
      </c>
      <c r="F121" s="21"/>
      <c r="G121" s="22">
        <f t="shared" si="27"/>
        <v>11.00478</v>
      </c>
      <c r="H121" s="22">
        <f t="shared" si="34"/>
        <v>0</v>
      </c>
      <c r="I121" s="22"/>
      <c r="J121" s="22">
        <f t="shared" si="35"/>
        <v>11.00478</v>
      </c>
      <c r="K121" s="19">
        <v>0.22</v>
      </c>
      <c r="L121" s="23">
        <f t="shared" si="30"/>
        <v>2.42</v>
      </c>
      <c r="M121" s="23">
        <f t="shared" si="36"/>
        <v>0</v>
      </c>
      <c r="N121" s="23">
        <f t="shared" si="37"/>
        <v>0</v>
      </c>
      <c r="O121" s="23">
        <f t="shared" si="38"/>
        <v>2.42</v>
      </c>
      <c r="P121" s="20" t="s">
        <v>293</v>
      </c>
      <c r="Q121" s="20" t="s">
        <v>332</v>
      </c>
    </row>
    <row r="122" spans="1:17">
      <c r="A122" s="46"/>
      <c r="B122" s="504" t="s">
        <v>159</v>
      </c>
      <c r="C122" s="19">
        <v>1</v>
      </c>
      <c r="D122" s="28">
        <v>209</v>
      </c>
      <c r="E122" s="21">
        <v>2300</v>
      </c>
      <c r="F122" s="21"/>
      <c r="G122" s="22">
        <f t="shared" si="27"/>
        <v>11.00478</v>
      </c>
      <c r="H122" s="22">
        <f t="shared" si="34"/>
        <v>0</v>
      </c>
      <c r="I122" s="22"/>
      <c r="J122" s="22">
        <f t="shared" si="35"/>
        <v>11.00478</v>
      </c>
      <c r="K122" s="19">
        <v>0.8</v>
      </c>
      <c r="L122" s="23">
        <f t="shared" si="30"/>
        <v>8.8000000000000007</v>
      </c>
      <c r="M122" s="23">
        <f t="shared" si="36"/>
        <v>0</v>
      </c>
      <c r="N122" s="23">
        <f t="shared" si="37"/>
        <v>0</v>
      </c>
      <c r="O122" s="23">
        <f t="shared" si="38"/>
        <v>8.8000000000000007</v>
      </c>
      <c r="P122" s="20" t="s">
        <v>293</v>
      </c>
      <c r="Q122" s="20" t="s">
        <v>332</v>
      </c>
    </row>
    <row r="123" spans="1:17">
      <c r="A123" s="46"/>
      <c r="B123" s="504" t="s">
        <v>160</v>
      </c>
      <c r="C123" s="19">
        <v>1</v>
      </c>
      <c r="D123" s="28">
        <v>209</v>
      </c>
      <c r="E123" s="21">
        <f>600*2</f>
        <v>1200</v>
      </c>
      <c r="F123" s="21"/>
      <c r="G123" s="22">
        <f t="shared" si="27"/>
        <v>5.7416299999999998</v>
      </c>
      <c r="H123" s="22">
        <f t="shared" si="34"/>
        <v>0</v>
      </c>
      <c r="I123" s="22"/>
      <c r="J123" s="22">
        <f t="shared" si="35"/>
        <v>5.7416299999999998</v>
      </c>
      <c r="K123" s="19">
        <f>400/1000</f>
        <v>0.4</v>
      </c>
      <c r="L123" s="23">
        <f t="shared" si="30"/>
        <v>2.2999999999999998</v>
      </c>
      <c r="M123" s="23">
        <f t="shared" si="36"/>
        <v>0</v>
      </c>
      <c r="N123" s="23">
        <f t="shared" si="37"/>
        <v>0</v>
      </c>
      <c r="O123" s="23">
        <f t="shared" si="38"/>
        <v>2.2999999999999998</v>
      </c>
      <c r="P123" s="20" t="s">
        <v>333</v>
      </c>
      <c r="Q123" s="20" t="s">
        <v>332</v>
      </c>
    </row>
    <row r="124" spans="1:17">
      <c r="A124" s="46"/>
      <c r="B124" s="504" t="s">
        <v>161</v>
      </c>
      <c r="C124" s="19">
        <v>1</v>
      </c>
      <c r="D124" s="28">
        <v>209</v>
      </c>
      <c r="E124" s="21">
        <v>6</v>
      </c>
      <c r="F124" s="21"/>
      <c r="G124" s="22">
        <f t="shared" si="27"/>
        <v>2.8709999999999999E-2</v>
      </c>
      <c r="H124" s="22">
        <f t="shared" si="34"/>
        <v>0</v>
      </c>
      <c r="I124" s="22"/>
      <c r="J124" s="22">
        <f t="shared" si="35"/>
        <v>2.8709999999999999E-2</v>
      </c>
      <c r="K124" s="19">
        <v>1220</v>
      </c>
      <c r="L124" s="23">
        <f t="shared" si="30"/>
        <v>35.03</v>
      </c>
      <c r="M124" s="23">
        <f t="shared" si="36"/>
        <v>0</v>
      </c>
      <c r="N124" s="23">
        <f t="shared" si="37"/>
        <v>0</v>
      </c>
      <c r="O124" s="23">
        <f t="shared" si="38"/>
        <v>35.03</v>
      </c>
      <c r="P124" s="19" t="s">
        <v>334</v>
      </c>
      <c r="Q124" s="20" t="s">
        <v>332</v>
      </c>
    </row>
    <row r="125" spans="1:17" ht="14.25" customHeight="1">
      <c r="A125" s="46"/>
      <c r="B125" s="503" t="s">
        <v>162</v>
      </c>
      <c r="C125" s="19">
        <v>1</v>
      </c>
      <c r="D125" s="28">
        <v>209</v>
      </c>
      <c r="E125" s="21">
        <v>2</v>
      </c>
      <c r="F125" s="21"/>
      <c r="G125" s="22">
        <f t="shared" si="27"/>
        <v>9.5700000000000004E-3</v>
      </c>
      <c r="H125" s="22">
        <f t="shared" si="34"/>
        <v>0</v>
      </c>
      <c r="I125" s="22"/>
      <c r="J125" s="22">
        <f t="shared" si="35"/>
        <v>9.5700000000000004E-3</v>
      </c>
      <c r="K125" s="19">
        <v>1320</v>
      </c>
      <c r="L125" s="23">
        <f t="shared" si="30"/>
        <v>12.63</v>
      </c>
      <c r="M125" s="23">
        <f t="shared" si="36"/>
        <v>0</v>
      </c>
      <c r="N125" s="23">
        <f t="shared" si="37"/>
        <v>0</v>
      </c>
      <c r="O125" s="23">
        <f t="shared" si="38"/>
        <v>12.63</v>
      </c>
      <c r="P125" s="19" t="s">
        <v>335</v>
      </c>
      <c r="Q125" s="20" t="s">
        <v>332</v>
      </c>
    </row>
    <row r="126" spans="1:17">
      <c r="A126" s="46"/>
      <c r="B126" s="43" t="s">
        <v>213</v>
      </c>
      <c r="C126" s="38"/>
      <c r="D126" s="39"/>
      <c r="E126" s="39"/>
      <c r="F126" s="39"/>
      <c r="G126" s="40"/>
      <c r="H126" s="40"/>
      <c r="I126" s="40"/>
      <c r="J126" s="40"/>
      <c r="K126" s="38"/>
      <c r="L126" s="42">
        <f>SUM(L119:L125)</f>
        <v>613.33000000000004</v>
      </c>
      <c r="M126" s="42">
        <f>SUM(M119:M125)</f>
        <v>227.85</v>
      </c>
      <c r="N126" s="42">
        <f>SUM(N119:N125)</f>
        <v>227.85</v>
      </c>
      <c r="O126" s="42">
        <f>SUM(O119:O125)</f>
        <v>385.48</v>
      </c>
      <c r="P126" s="38"/>
      <c r="Q126" s="20"/>
    </row>
    <row r="127" spans="1:17">
      <c r="A127" s="46" t="s">
        <v>223</v>
      </c>
      <c r="B127" s="43"/>
      <c r="C127" s="38"/>
      <c r="D127" s="39"/>
      <c r="E127" s="39"/>
      <c r="F127" s="39"/>
      <c r="G127" s="40"/>
      <c r="H127" s="40"/>
      <c r="I127" s="40"/>
      <c r="J127" s="40"/>
      <c r="K127" s="38"/>
      <c r="L127" s="41">
        <f>SUM(M127:O127)</f>
        <v>227.85</v>
      </c>
      <c r="M127" s="41"/>
      <c r="N127" s="41">
        <f>N126</f>
        <v>227.85</v>
      </c>
      <c r="O127" s="41"/>
      <c r="P127" s="38" t="s">
        <v>295</v>
      </c>
      <c r="Q127" s="20"/>
    </row>
    <row r="128" spans="1:17">
      <c r="A128" s="46" t="s">
        <v>225</v>
      </c>
      <c r="B128" s="43"/>
      <c r="C128" s="38"/>
      <c r="D128" s="39"/>
      <c r="E128" s="39"/>
      <c r="F128" s="39"/>
      <c r="G128" s="40"/>
      <c r="H128" s="40"/>
      <c r="I128" s="40"/>
      <c r="J128" s="40"/>
      <c r="K128" s="38"/>
      <c r="L128" s="41">
        <f>SUM(M128:O128)</f>
        <v>385.48</v>
      </c>
      <c r="M128" s="41">
        <f>M126-N127</f>
        <v>0</v>
      </c>
      <c r="N128" s="41"/>
      <c r="O128" s="41">
        <f>O126</f>
        <v>385.48</v>
      </c>
      <c r="P128" s="38" t="s">
        <v>296</v>
      </c>
      <c r="Q128" s="20"/>
    </row>
    <row r="129" spans="1:17">
      <c r="A129" s="51"/>
      <c r="B129" s="999" t="s">
        <v>164</v>
      </c>
      <c r="C129" s="999"/>
      <c r="D129" s="999"/>
      <c r="E129" s="999"/>
      <c r="F129" s="999"/>
      <c r="G129" s="999"/>
      <c r="H129" s="999"/>
      <c r="I129" s="999"/>
      <c r="J129" s="999"/>
      <c r="K129" s="999"/>
      <c r="L129" s="999"/>
      <c r="M129" s="999"/>
      <c r="N129" s="999"/>
      <c r="O129" s="999"/>
      <c r="P129" s="1000"/>
      <c r="Q129" s="52"/>
    </row>
    <row r="130" spans="1:17">
      <c r="A130" s="46"/>
      <c r="B130" s="504" t="s">
        <v>165</v>
      </c>
      <c r="C130" s="19">
        <v>1</v>
      </c>
      <c r="D130" s="21">
        <v>136</v>
      </c>
      <c r="E130" s="21">
        <v>12</v>
      </c>
      <c r="F130" s="21"/>
      <c r="G130" s="22">
        <f t="shared" si="27"/>
        <v>8.8239999999999999E-2</v>
      </c>
      <c r="H130" s="22">
        <f t="shared" ref="H130:H134" si="39">G130-J130</f>
        <v>8.8239999999999999E-2</v>
      </c>
      <c r="I130" s="22"/>
      <c r="J130" s="22"/>
      <c r="K130" s="21">
        <v>2000</v>
      </c>
      <c r="L130" s="23">
        <f t="shared" si="30"/>
        <v>176.48</v>
      </c>
      <c r="M130" s="23">
        <f t="shared" ref="M130:M134" si="40">H130*K130</f>
        <v>176.48</v>
      </c>
      <c r="N130" s="23">
        <f t="shared" ref="N130:N134" si="41">I130*K130</f>
        <v>0</v>
      </c>
      <c r="O130" s="23">
        <f t="shared" ref="O130:O134" si="42">L130-M130</f>
        <v>0</v>
      </c>
      <c r="P130" s="19" t="s">
        <v>169</v>
      </c>
      <c r="Q130" s="20"/>
    </row>
    <row r="131" spans="1:17">
      <c r="A131" s="46"/>
      <c r="B131" s="504" t="s">
        <v>166</v>
      </c>
      <c r="C131" s="19">
        <v>1</v>
      </c>
      <c r="D131" s="21">
        <v>136</v>
      </c>
      <c r="E131" s="21">
        <v>12</v>
      </c>
      <c r="F131" s="21"/>
      <c r="G131" s="22">
        <f t="shared" si="27"/>
        <v>8.8239999999999999E-2</v>
      </c>
      <c r="H131" s="22">
        <f t="shared" si="39"/>
        <v>8.8239999999999999E-2</v>
      </c>
      <c r="I131" s="22"/>
      <c r="J131" s="22"/>
      <c r="K131" s="21">
        <v>6000</v>
      </c>
      <c r="L131" s="23">
        <f t="shared" si="30"/>
        <v>529.44000000000005</v>
      </c>
      <c r="M131" s="23">
        <f t="shared" si="40"/>
        <v>529.44000000000005</v>
      </c>
      <c r="N131" s="23">
        <f t="shared" si="41"/>
        <v>0</v>
      </c>
      <c r="O131" s="23">
        <f t="shared" si="42"/>
        <v>0</v>
      </c>
      <c r="P131" s="19" t="s">
        <v>169</v>
      </c>
      <c r="Q131" s="20"/>
    </row>
    <row r="132" spans="1:17">
      <c r="A132" s="46"/>
      <c r="B132" s="504" t="s">
        <v>167</v>
      </c>
      <c r="C132" s="19">
        <v>1</v>
      </c>
      <c r="D132" s="21">
        <v>136</v>
      </c>
      <c r="E132" s="21">
        <v>12</v>
      </c>
      <c r="F132" s="21"/>
      <c r="G132" s="22">
        <f t="shared" si="27"/>
        <v>8.8239999999999999E-2</v>
      </c>
      <c r="H132" s="22">
        <f t="shared" si="39"/>
        <v>8.8239999999999999E-2</v>
      </c>
      <c r="I132" s="22"/>
      <c r="J132" s="22"/>
      <c r="K132" s="21">
        <v>380</v>
      </c>
      <c r="L132" s="23">
        <f t="shared" si="30"/>
        <v>33.53</v>
      </c>
      <c r="M132" s="23">
        <f t="shared" si="40"/>
        <v>33.53</v>
      </c>
      <c r="N132" s="23">
        <f t="shared" si="41"/>
        <v>0</v>
      </c>
      <c r="O132" s="23">
        <f t="shared" si="42"/>
        <v>0</v>
      </c>
      <c r="P132" s="19" t="s">
        <v>169</v>
      </c>
      <c r="Q132" s="20"/>
    </row>
    <row r="133" spans="1:17">
      <c r="A133" s="46"/>
      <c r="B133" s="504" t="s">
        <v>168</v>
      </c>
      <c r="C133" s="19">
        <v>1</v>
      </c>
      <c r="D133" s="21">
        <v>136</v>
      </c>
      <c r="E133" s="21">
        <v>12</v>
      </c>
      <c r="F133" s="21"/>
      <c r="G133" s="22">
        <f t="shared" si="27"/>
        <v>8.8239999999999999E-2</v>
      </c>
      <c r="H133" s="22">
        <f t="shared" si="39"/>
        <v>8.8239999999999999E-2</v>
      </c>
      <c r="I133" s="22"/>
      <c r="J133" s="22"/>
      <c r="K133" s="21">
        <v>260</v>
      </c>
      <c r="L133" s="23">
        <f t="shared" si="30"/>
        <v>22.94</v>
      </c>
      <c r="M133" s="23">
        <f t="shared" si="40"/>
        <v>22.94</v>
      </c>
      <c r="N133" s="23">
        <f t="shared" si="41"/>
        <v>0</v>
      </c>
      <c r="O133" s="23">
        <f t="shared" si="42"/>
        <v>0</v>
      </c>
      <c r="P133" s="19" t="s">
        <v>169</v>
      </c>
      <c r="Q133" s="20"/>
    </row>
    <row r="134" spans="1:17" ht="22.5">
      <c r="A134" s="46"/>
      <c r="B134" s="504" t="s">
        <v>196</v>
      </c>
      <c r="C134" s="19">
        <v>1</v>
      </c>
      <c r="D134" s="21">
        <v>136</v>
      </c>
      <c r="E134" s="21">
        <v>1</v>
      </c>
      <c r="F134" s="21"/>
      <c r="G134" s="22">
        <f t="shared" si="27"/>
        <v>7.3499999999999998E-3</v>
      </c>
      <c r="H134" s="22">
        <f t="shared" si="39"/>
        <v>7.3499999999999998E-3</v>
      </c>
      <c r="I134" s="22"/>
      <c r="J134" s="22"/>
      <c r="K134" s="21">
        <v>6320</v>
      </c>
      <c r="L134" s="23">
        <f t="shared" si="30"/>
        <v>46.45</v>
      </c>
      <c r="M134" s="23">
        <f t="shared" si="40"/>
        <v>46.45</v>
      </c>
      <c r="N134" s="23">
        <f t="shared" si="41"/>
        <v>0</v>
      </c>
      <c r="O134" s="23">
        <f t="shared" si="42"/>
        <v>0</v>
      </c>
      <c r="P134" s="19" t="s">
        <v>170</v>
      </c>
      <c r="Q134" s="20"/>
    </row>
    <row r="135" spans="1:17">
      <c r="A135" s="46"/>
      <c r="B135" s="43" t="s">
        <v>213</v>
      </c>
      <c r="C135" s="38"/>
      <c r="D135" s="39"/>
      <c r="E135" s="39"/>
      <c r="F135" s="39"/>
      <c r="G135" s="40"/>
      <c r="H135" s="40"/>
      <c r="I135" s="40"/>
      <c r="J135" s="40"/>
      <c r="K135" s="38"/>
      <c r="L135" s="41">
        <f>SUM(L130:L134)</f>
        <v>808.84</v>
      </c>
      <c r="M135" s="41">
        <f>SUM(M130:M134)</f>
        <v>808.84</v>
      </c>
      <c r="N135" s="41">
        <f>SUM(N130:N134)</f>
        <v>0</v>
      </c>
      <c r="O135" s="41">
        <f>SUM(O130:O134)</f>
        <v>0</v>
      </c>
      <c r="P135" s="38"/>
      <c r="Q135" s="20"/>
    </row>
    <row r="136" spans="1:17">
      <c r="A136" s="46" t="s">
        <v>223</v>
      </c>
      <c r="B136" s="43"/>
      <c r="C136" s="38"/>
      <c r="D136" s="39"/>
      <c r="E136" s="39"/>
      <c r="F136" s="39"/>
      <c r="G136" s="40"/>
      <c r="H136" s="40"/>
      <c r="I136" s="40"/>
      <c r="J136" s="40"/>
      <c r="K136" s="38"/>
      <c r="L136" s="41">
        <f>SUM(M136:O136)</f>
        <v>808.84</v>
      </c>
      <c r="M136" s="41">
        <f>M135</f>
        <v>808.84</v>
      </c>
      <c r="N136" s="41">
        <f>N135</f>
        <v>0</v>
      </c>
      <c r="O136" s="81"/>
      <c r="P136" s="38" t="s">
        <v>295</v>
      </c>
      <c r="Q136" s="20"/>
    </row>
    <row r="137" spans="1:17">
      <c r="A137" s="46" t="s">
        <v>243</v>
      </c>
      <c r="B137" s="43"/>
      <c r="C137" s="38"/>
      <c r="D137" s="39"/>
      <c r="E137" s="39"/>
      <c r="F137" s="39"/>
      <c r="G137" s="40"/>
      <c r="H137" s="40"/>
      <c r="I137" s="40"/>
      <c r="J137" s="40"/>
      <c r="K137" s="38"/>
      <c r="L137" s="41">
        <f>SUM(M137:O137)</f>
        <v>0</v>
      </c>
      <c r="M137" s="81"/>
      <c r="N137" s="81"/>
      <c r="O137" s="41">
        <f>O135</f>
        <v>0</v>
      </c>
      <c r="P137" s="38" t="s">
        <v>296</v>
      </c>
      <c r="Q137" s="20"/>
    </row>
    <row r="138" spans="1:17">
      <c r="A138" s="51"/>
      <c r="B138" s="999" t="s">
        <v>171</v>
      </c>
      <c r="C138" s="999"/>
      <c r="D138" s="999"/>
      <c r="E138" s="999"/>
      <c r="F138" s="999"/>
      <c r="G138" s="999"/>
      <c r="H138" s="999"/>
      <c r="I138" s="999"/>
      <c r="J138" s="999"/>
      <c r="K138" s="999"/>
      <c r="L138" s="999"/>
      <c r="M138" s="999"/>
      <c r="N138" s="999"/>
      <c r="O138" s="999"/>
      <c r="P138" s="1000"/>
      <c r="Q138" s="52"/>
    </row>
    <row r="139" spans="1:17" hidden="1">
      <c r="A139" s="46"/>
      <c r="B139" s="504" t="s">
        <v>176</v>
      </c>
      <c r="C139" s="19">
        <v>1</v>
      </c>
      <c r="D139" s="34">
        <v>209</v>
      </c>
      <c r="E139" s="21">
        <v>12</v>
      </c>
      <c r="F139" s="21"/>
      <c r="G139" s="22">
        <f t="shared" si="27"/>
        <v>5.7419999999999999E-2</v>
      </c>
      <c r="H139" s="22">
        <f>G139-J139</f>
        <v>0</v>
      </c>
      <c r="I139" s="22"/>
      <c r="J139" s="22">
        <f>E139/D139/C139</f>
        <v>5.7419999999999999E-2</v>
      </c>
      <c r="K139" s="21">
        <f>2340-2340</f>
        <v>0</v>
      </c>
      <c r="L139" s="23">
        <f t="shared" si="30"/>
        <v>0</v>
      </c>
      <c r="M139" s="23">
        <f>H139*K139</f>
        <v>0</v>
      </c>
      <c r="N139" s="23">
        <f>I139*K139</f>
        <v>0</v>
      </c>
      <c r="O139" s="23">
        <f>L139-M139</f>
        <v>0</v>
      </c>
      <c r="P139" s="19" t="s">
        <v>169</v>
      </c>
      <c r="Q139" s="20" t="s">
        <v>332</v>
      </c>
    </row>
    <row r="140" spans="1:17">
      <c r="A140" s="46"/>
      <c r="B140" s="504" t="s">
        <v>174</v>
      </c>
      <c r="C140" s="19">
        <v>1</v>
      </c>
      <c r="D140" s="28">
        <v>209</v>
      </c>
      <c r="E140" s="31">
        <v>2436</v>
      </c>
      <c r="F140" s="21"/>
      <c r="G140" s="22">
        <f t="shared" si="27"/>
        <v>11.6555</v>
      </c>
      <c r="H140" s="22">
        <f>G140-J140</f>
        <v>0</v>
      </c>
      <c r="I140" s="22"/>
      <c r="J140" s="22">
        <f>E140/D140/C140</f>
        <v>11.6555</v>
      </c>
      <c r="K140" s="19">
        <v>0.64</v>
      </c>
      <c r="L140" s="23">
        <f t="shared" si="30"/>
        <v>7.46</v>
      </c>
      <c r="M140" s="23">
        <f>H140*K140</f>
        <v>0</v>
      </c>
      <c r="N140" s="23">
        <f>I140*K140</f>
        <v>0</v>
      </c>
      <c r="O140" s="23">
        <f>L140-M140</f>
        <v>7.46</v>
      </c>
      <c r="P140" s="20" t="s">
        <v>172</v>
      </c>
      <c r="Q140" s="20" t="s">
        <v>332</v>
      </c>
    </row>
    <row r="141" spans="1:17">
      <c r="A141" s="46"/>
      <c r="B141" s="504" t="s">
        <v>175</v>
      </c>
      <c r="C141" s="19">
        <v>1</v>
      </c>
      <c r="D141" s="28">
        <v>209</v>
      </c>
      <c r="E141" s="31">
        <v>2436</v>
      </c>
      <c r="F141" s="21"/>
      <c r="G141" s="22">
        <f t="shared" si="27"/>
        <v>11.6555</v>
      </c>
      <c r="H141" s="22">
        <f>G141-J141</f>
        <v>0</v>
      </c>
      <c r="I141" s="22"/>
      <c r="J141" s="22">
        <f>E141/D141/C141</f>
        <v>11.6555</v>
      </c>
      <c r="K141" s="32">
        <v>0.73</v>
      </c>
      <c r="L141" s="23">
        <f t="shared" si="30"/>
        <v>8.51</v>
      </c>
      <c r="M141" s="23">
        <f>H141*K141</f>
        <v>0</v>
      </c>
      <c r="N141" s="23">
        <f>I141*K141</f>
        <v>0</v>
      </c>
      <c r="O141" s="23">
        <f>L141-M141</f>
        <v>8.51</v>
      </c>
      <c r="P141" s="20" t="s">
        <v>173</v>
      </c>
      <c r="Q141" s="20" t="s">
        <v>332</v>
      </c>
    </row>
    <row r="142" spans="1:17">
      <c r="A142" s="46" t="s">
        <v>244</v>
      </c>
      <c r="B142" s="43" t="s">
        <v>213</v>
      </c>
      <c r="C142" s="38"/>
      <c r="D142" s="39"/>
      <c r="E142" s="39"/>
      <c r="F142" s="39"/>
      <c r="G142" s="40"/>
      <c r="H142" s="40"/>
      <c r="I142" s="40"/>
      <c r="J142" s="40"/>
      <c r="K142" s="38"/>
      <c r="L142" s="41">
        <f>SUM(L139:L141)</f>
        <v>15.97</v>
      </c>
      <c r="M142" s="41">
        <f>SUM(M139:M141)</f>
        <v>0</v>
      </c>
      <c r="N142" s="41">
        <f>SUM(N139:N141)</f>
        <v>0</v>
      </c>
      <c r="O142" s="41">
        <f>SUM(O139:O141)</f>
        <v>15.97</v>
      </c>
      <c r="P142" s="38" t="s">
        <v>296</v>
      </c>
      <c r="Q142" s="20"/>
    </row>
    <row r="143" spans="1:17">
      <c r="A143" s="51"/>
      <c r="B143" s="999" t="s">
        <v>179</v>
      </c>
      <c r="C143" s="999"/>
      <c r="D143" s="999"/>
      <c r="E143" s="999"/>
      <c r="F143" s="999"/>
      <c r="G143" s="999"/>
      <c r="H143" s="999"/>
      <c r="I143" s="999"/>
      <c r="J143" s="999"/>
      <c r="K143" s="999"/>
      <c r="L143" s="999"/>
      <c r="M143" s="999"/>
      <c r="N143" s="999"/>
      <c r="O143" s="999"/>
      <c r="P143" s="1000"/>
      <c r="Q143" s="52"/>
    </row>
    <row r="144" spans="1:17">
      <c r="A144" s="46"/>
      <c r="B144" s="504" t="s">
        <v>178</v>
      </c>
      <c r="C144" s="19">
        <v>1</v>
      </c>
      <c r="D144" s="28">
        <v>100</v>
      </c>
      <c r="E144" s="21">
        <v>1</v>
      </c>
      <c r="F144" s="21"/>
      <c r="G144" s="22">
        <f t="shared" si="27"/>
        <v>0.01</v>
      </c>
      <c r="H144" s="22">
        <f>G144-J144</f>
        <v>0</v>
      </c>
      <c r="I144" s="22"/>
      <c r="J144" s="22">
        <f>E144/D144/C144</f>
        <v>0.01</v>
      </c>
      <c r="K144" s="27">
        <v>5000</v>
      </c>
      <c r="L144" s="23">
        <f t="shared" si="30"/>
        <v>50</v>
      </c>
      <c r="M144" s="23">
        <f t="shared" ref="M144:M157" si="43">H144*K144</f>
        <v>0</v>
      </c>
      <c r="N144" s="23">
        <f t="shared" ref="N144:N157" si="44">I144*K144</f>
        <v>0</v>
      </c>
      <c r="O144" s="23">
        <f t="shared" ref="O144:O157" si="45">L144-M144</f>
        <v>50</v>
      </c>
      <c r="P144" s="19" t="s">
        <v>170</v>
      </c>
      <c r="Q144" s="20" t="s">
        <v>336</v>
      </c>
    </row>
    <row r="145" spans="1:17">
      <c r="A145" s="46"/>
      <c r="B145" s="504" t="s">
        <v>180</v>
      </c>
      <c r="C145" s="19">
        <v>1</v>
      </c>
      <c r="D145" s="28">
        <v>100</v>
      </c>
      <c r="E145" s="21">
        <v>1</v>
      </c>
      <c r="F145" s="21"/>
      <c r="G145" s="22">
        <f t="shared" si="27"/>
        <v>0.01</v>
      </c>
      <c r="H145" s="22">
        <f>G145-J145</f>
        <v>0</v>
      </c>
      <c r="I145" s="22"/>
      <c r="J145" s="22">
        <f>E145/D145/C145</f>
        <v>0.01</v>
      </c>
      <c r="K145" s="27">
        <v>11000</v>
      </c>
      <c r="L145" s="23">
        <f t="shared" si="30"/>
        <v>110</v>
      </c>
      <c r="M145" s="23">
        <f t="shared" si="43"/>
        <v>0</v>
      </c>
      <c r="N145" s="23">
        <f t="shared" si="44"/>
        <v>0</v>
      </c>
      <c r="O145" s="23">
        <f t="shared" si="45"/>
        <v>110</v>
      </c>
      <c r="P145" s="19" t="s">
        <v>170</v>
      </c>
      <c r="Q145" s="20" t="s">
        <v>336</v>
      </c>
    </row>
    <row r="146" spans="1:17" ht="22.5">
      <c r="A146" s="46"/>
      <c r="B146" s="504" t="s">
        <v>181</v>
      </c>
      <c r="C146" s="19">
        <v>1</v>
      </c>
      <c r="D146" s="28">
        <v>100</v>
      </c>
      <c r="E146" s="21">
        <v>1</v>
      </c>
      <c r="F146" s="21"/>
      <c r="G146" s="22">
        <f t="shared" si="27"/>
        <v>0.01</v>
      </c>
      <c r="H146" s="22">
        <f>G146-J146</f>
        <v>0</v>
      </c>
      <c r="I146" s="22"/>
      <c r="J146" s="22">
        <f>E146/D146/C146</f>
        <v>0.01</v>
      </c>
      <c r="K146" s="27">
        <v>600</v>
      </c>
      <c r="L146" s="23">
        <f t="shared" si="30"/>
        <v>6</v>
      </c>
      <c r="M146" s="23">
        <f t="shared" si="43"/>
        <v>0</v>
      </c>
      <c r="N146" s="23">
        <f t="shared" si="44"/>
        <v>0</v>
      </c>
      <c r="O146" s="23">
        <f t="shared" si="45"/>
        <v>6</v>
      </c>
      <c r="P146" s="19" t="s">
        <v>170</v>
      </c>
      <c r="Q146" s="20" t="s">
        <v>336</v>
      </c>
    </row>
    <row r="147" spans="1:17">
      <c r="A147" s="46"/>
      <c r="B147" s="504" t="s">
        <v>182</v>
      </c>
      <c r="C147" s="19">
        <v>1</v>
      </c>
      <c r="D147" s="28">
        <v>100</v>
      </c>
      <c r="E147" s="21">
        <v>1</v>
      </c>
      <c r="F147" s="21"/>
      <c r="G147" s="22">
        <f t="shared" si="27"/>
        <v>0.01</v>
      </c>
      <c r="H147" s="22">
        <f>G147-J147</f>
        <v>0</v>
      </c>
      <c r="I147" s="22"/>
      <c r="J147" s="22">
        <f>E147/D147/C147</f>
        <v>0.01</v>
      </c>
      <c r="K147" s="27">
        <v>13200</v>
      </c>
      <c r="L147" s="23">
        <f t="shared" si="30"/>
        <v>132</v>
      </c>
      <c r="M147" s="23">
        <f t="shared" si="43"/>
        <v>0</v>
      </c>
      <c r="N147" s="23">
        <f t="shared" si="44"/>
        <v>0</v>
      </c>
      <c r="O147" s="23">
        <f t="shared" si="45"/>
        <v>132</v>
      </c>
      <c r="P147" s="19" t="s">
        <v>170</v>
      </c>
      <c r="Q147" s="20" t="s">
        <v>336</v>
      </c>
    </row>
    <row r="148" spans="1:17" ht="22.5">
      <c r="A148" s="46"/>
      <c r="B148" s="504" t="s">
        <v>183</v>
      </c>
      <c r="C148" s="19">
        <v>1</v>
      </c>
      <c r="D148" s="28">
        <v>100</v>
      </c>
      <c r="E148" s="21">
        <v>1</v>
      </c>
      <c r="F148" s="21"/>
      <c r="G148" s="22">
        <f t="shared" si="27"/>
        <v>0.01</v>
      </c>
      <c r="H148" s="22">
        <f>G148-J148</f>
        <v>0</v>
      </c>
      <c r="I148" s="22"/>
      <c r="J148" s="22">
        <f>E148/D148/C148</f>
        <v>0.01</v>
      </c>
      <c r="K148" s="27">
        <v>2800</v>
      </c>
      <c r="L148" s="23">
        <f t="shared" si="30"/>
        <v>28</v>
      </c>
      <c r="M148" s="23">
        <f t="shared" si="43"/>
        <v>0</v>
      </c>
      <c r="N148" s="23">
        <f t="shared" si="44"/>
        <v>0</v>
      </c>
      <c r="O148" s="23">
        <f t="shared" si="45"/>
        <v>28</v>
      </c>
      <c r="P148" s="19" t="s">
        <v>170</v>
      </c>
      <c r="Q148" s="20" t="s">
        <v>336</v>
      </c>
    </row>
    <row r="149" spans="1:17">
      <c r="A149" s="46"/>
      <c r="B149" s="504"/>
      <c r="C149" s="19"/>
      <c r="D149" s="21"/>
      <c r="E149" s="21"/>
      <c r="F149" s="21"/>
      <c r="G149" s="22"/>
      <c r="H149" s="22"/>
      <c r="I149" s="22"/>
      <c r="J149" s="22"/>
      <c r="K149" s="19"/>
      <c r="L149" s="23"/>
      <c r="M149" s="23">
        <f t="shared" si="43"/>
        <v>0</v>
      </c>
      <c r="N149" s="23">
        <f t="shared" si="44"/>
        <v>0</v>
      </c>
      <c r="O149" s="23">
        <f t="shared" si="45"/>
        <v>0</v>
      </c>
      <c r="P149" s="19"/>
      <c r="Q149" s="20"/>
    </row>
    <row r="150" spans="1:17">
      <c r="A150" s="46"/>
      <c r="B150" s="504" t="s">
        <v>186</v>
      </c>
      <c r="C150" s="19">
        <v>1</v>
      </c>
      <c r="D150" s="21">
        <v>136</v>
      </c>
      <c r="E150" s="21">
        <f>12*3</f>
        <v>36</v>
      </c>
      <c r="F150" s="21"/>
      <c r="G150" s="22">
        <f t="shared" si="27"/>
        <v>0.26471</v>
      </c>
      <c r="H150" s="22">
        <f>G150-J150</f>
        <v>0.26471</v>
      </c>
      <c r="I150" s="22">
        <f>(F150)/D150/C150</f>
        <v>0</v>
      </c>
      <c r="J150" s="22"/>
      <c r="K150" s="21">
        <v>578</v>
      </c>
      <c r="L150" s="23">
        <f t="shared" si="30"/>
        <v>153</v>
      </c>
      <c r="M150" s="23">
        <f t="shared" si="43"/>
        <v>153</v>
      </c>
      <c r="N150" s="23">
        <f t="shared" si="44"/>
        <v>0</v>
      </c>
      <c r="O150" s="23">
        <f t="shared" si="45"/>
        <v>0</v>
      </c>
      <c r="P150" s="19" t="s">
        <v>297</v>
      </c>
      <c r="Q150" s="20" t="s">
        <v>195</v>
      </c>
    </row>
    <row r="151" spans="1:17">
      <c r="A151" s="46"/>
      <c r="B151" s="504" t="s">
        <v>184</v>
      </c>
      <c r="C151" s="19">
        <v>1</v>
      </c>
      <c r="D151" s="21">
        <v>136</v>
      </c>
      <c r="E151" s="21">
        <f>12*1</f>
        <v>12</v>
      </c>
      <c r="F151" s="21"/>
      <c r="G151" s="22">
        <f t="shared" si="27"/>
        <v>8.8239999999999999E-2</v>
      </c>
      <c r="H151" s="22">
        <f>G151-J151</f>
        <v>8.8239999999999999E-2</v>
      </c>
      <c r="I151" s="22">
        <f>(F151)/D151/C151</f>
        <v>0</v>
      </c>
      <c r="J151" s="22"/>
      <c r="K151" s="21">
        <v>2000</v>
      </c>
      <c r="L151" s="23">
        <f t="shared" si="30"/>
        <v>176.48</v>
      </c>
      <c r="M151" s="23">
        <f t="shared" si="43"/>
        <v>176.48</v>
      </c>
      <c r="N151" s="23">
        <f t="shared" si="44"/>
        <v>0</v>
      </c>
      <c r="O151" s="23">
        <f t="shared" si="45"/>
        <v>0</v>
      </c>
      <c r="P151" s="19" t="s">
        <v>188</v>
      </c>
      <c r="Q151" s="20" t="s">
        <v>195</v>
      </c>
    </row>
    <row r="152" spans="1:17">
      <c r="A152" s="46"/>
      <c r="B152" s="504" t="s">
        <v>185</v>
      </c>
      <c r="C152" s="19">
        <v>1</v>
      </c>
      <c r="D152" s="21">
        <v>136</v>
      </c>
      <c r="E152" s="21">
        <f>1*2</f>
        <v>2</v>
      </c>
      <c r="F152" s="21"/>
      <c r="G152" s="22">
        <f t="shared" si="27"/>
        <v>1.4710000000000001E-2</v>
      </c>
      <c r="H152" s="22">
        <f>G152-J152</f>
        <v>1.4710000000000001E-2</v>
      </c>
      <c r="I152" s="22">
        <f>(F152)/D152/C152</f>
        <v>0</v>
      </c>
      <c r="J152" s="22"/>
      <c r="K152" s="21">
        <v>7000</v>
      </c>
      <c r="L152" s="23">
        <f t="shared" si="30"/>
        <v>102.97</v>
      </c>
      <c r="M152" s="23">
        <f t="shared" si="43"/>
        <v>102.97</v>
      </c>
      <c r="N152" s="23">
        <f t="shared" si="44"/>
        <v>0</v>
      </c>
      <c r="O152" s="23">
        <f t="shared" si="45"/>
        <v>0</v>
      </c>
      <c r="P152" s="19" t="s">
        <v>298</v>
      </c>
      <c r="Q152" s="20" t="s">
        <v>195</v>
      </c>
    </row>
    <row r="153" spans="1:17" ht="22.5">
      <c r="A153" s="46"/>
      <c r="B153" s="504" t="s">
        <v>187</v>
      </c>
      <c r="C153" s="19">
        <v>1</v>
      </c>
      <c r="D153" s="21">
        <v>136</v>
      </c>
      <c r="E153" s="21">
        <f>1*4</f>
        <v>4</v>
      </c>
      <c r="F153" s="21"/>
      <c r="G153" s="22">
        <f t="shared" si="27"/>
        <v>2.9409999999999999E-2</v>
      </c>
      <c r="H153" s="22">
        <f>G153-J153</f>
        <v>2.9409999999999999E-2</v>
      </c>
      <c r="I153" s="22">
        <f>(F153)/D153/C153</f>
        <v>0</v>
      </c>
      <c r="J153" s="22"/>
      <c r="K153" s="21">
        <v>4692</v>
      </c>
      <c r="L153" s="23">
        <f t="shared" si="30"/>
        <v>137.99</v>
      </c>
      <c r="M153" s="23">
        <f t="shared" si="43"/>
        <v>137.99</v>
      </c>
      <c r="N153" s="23">
        <f t="shared" si="44"/>
        <v>0</v>
      </c>
      <c r="O153" s="23">
        <f t="shared" si="45"/>
        <v>0</v>
      </c>
      <c r="P153" s="19" t="s">
        <v>189</v>
      </c>
      <c r="Q153" s="20" t="s">
        <v>195</v>
      </c>
    </row>
    <row r="154" spans="1:17">
      <c r="A154" s="46"/>
      <c r="B154" s="504"/>
      <c r="C154" s="19"/>
      <c r="D154" s="21"/>
      <c r="E154" s="21"/>
      <c r="F154" s="21"/>
      <c r="G154" s="22"/>
      <c r="H154" s="22"/>
      <c r="I154" s="22"/>
      <c r="J154" s="22"/>
      <c r="K154" s="21"/>
      <c r="L154" s="23"/>
      <c r="M154" s="23"/>
      <c r="N154" s="23"/>
      <c r="O154" s="23"/>
      <c r="P154" s="19"/>
      <c r="Q154" s="20"/>
    </row>
    <row r="155" spans="1:17" ht="15" hidden="1" customHeight="1">
      <c r="A155" s="46"/>
      <c r="B155" s="45" t="s">
        <v>300</v>
      </c>
      <c r="C155" s="19">
        <v>1</v>
      </c>
      <c r="D155" s="34">
        <v>1000</v>
      </c>
      <c r="E155" s="21">
        <v>1</v>
      </c>
      <c r="F155" s="21"/>
      <c r="G155" s="22">
        <f>(E155+F155)/D155/C155</f>
        <v>1E-3</v>
      </c>
      <c r="H155" s="22">
        <f>G155-J155</f>
        <v>0</v>
      </c>
      <c r="I155" s="22"/>
      <c r="J155" s="22">
        <f>E155/D155/C155</f>
        <v>1E-3</v>
      </c>
      <c r="K155" s="21">
        <v>0</v>
      </c>
      <c r="L155" s="23">
        <f>G155*K155</f>
        <v>0</v>
      </c>
      <c r="M155" s="23">
        <f>H155*K155</f>
        <v>0</v>
      </c>
      <c r="N155" s="23">
        <f>I155*K155</f>
        <v>0</v>
      </c>
      <c r="O155" s="23">
        <f>L155-M155</f>
        <v>0</v>
      </c>
      <c r="P155" s="19" t="s">
        <v>299</v>
      </c>
      <c r="Q155" s="20"/>
    </row>
    <row r="156" spans="1:17" ht="78.75">
      <c r="A156" s="46"/>
      <c r="B156" s="504" t="s">
        <v>301</v>
      </c>
      <c r="C156" s="19">
        <v>1</v>
      </c>
      <c r="D156" s="28">
        <v>215</v>
      </c>
      <c r="E156" s="21">
        <v>1</v>
      </c>
      <c r="F156" s="21"/>
      <c r="G156" s="22">
        <f>(E156+F156)/D156/C156</f>
        <v>4.6499999999999996E-3</v>
      </c>
      <c r="H156" s="22">
        <f>G156-J156</f>
        <v>0</v>
      </c>
      <c r="I156" s="22"/>
      <c r="J156" s="22">
        <f>E156/D156/C156</f>
        <v>4.6499999999999996E-3</v>
      </c>
      <c r="K156" s="21">
        <v>9000</v>
      </c>
      <c r="L156" s="23">
        <f>G156*K156</f>
        <v>41.85</v>
      </c>
      <c r="M156" s="23">
        <f>H156*K156</f>
        <v>0</v>
      </c>
      <c r="N156" s="23">
        <f>I156*K156</f>
        <v>0</v>
      </c>
      <c r="O156" s="23">
        <f>L156-M156</f>
        <v>41.85</v>
      </c>
      <c r="P156" s="19" t="s">
        <v>299</v>
      </c>
      <c r="Q156" s="20" t="s">
        <v>337</v>
      </c>
    </row>
    <row r="157" spans="1:17" ht="33.75">
      <c r="A157" s="46"/>
      <c r="B157" s="504" t="s">
        <v>338</v>
      </c>
      <c r="C157" s="19">
        <v>1</v>
      </c>
      <c r="D157" s="28">
        <v>743</v>
      </c>
      <c r="E157" s="21">
        <v>1</v>
      </c>
      <c r="F157" s="21"/>
      <c r="G157" s="22">
        <f t="shared" si="27"/>
        <v>1.3500000000000001E-3</v>
      </c>
      <c r="H157" s="22">
        <f>G157-J157</f>
        <v>0</v>
      </c>
      <c r="I157" s="22"/>
      <c r="J157" s="22">
        <f>E157/D157/C157</f>
        <v>1.3500000000000001E-3</v>
      </c>
      <c r="K157" s="21">
        <v>55734.720000000001</v>
      </c>
      <c r="L157" s="23">
        <f t="shared" si="30"/>
        <v>75.239999999999995</v>
      </c>
      <c r="M157" s="23">
        <f t="shared" si="43"/>
        <v>0</v>
      </c>
      <c r="N157" s="23">
        <f t="shared" si="44"/>
        <v>0</v>
      </c>
      <c r="O157" s="23">
        <f t="shared" si="45"/>
        <v>75.239999999999995</v>
      </c>
      <c r="P157" s="19" t="s">
        <v>299</v>
      </c>
      <c r="Q157" s="20" t="s">
        <v>339</v>
      </c>
    </row>
    <row r="158" spans="1:17">
      <c r="A158" s="46"/>
      <c r="B158" s="43" t="s">
        <v>213</v>
      </c>
      <c r="C158" s="38"/>
      <c r="D158" s="39"/>
      <c r="E158" s="39"/>
      <c r="F158" s="39"/>
      <c r="G158" s="40"/>
      <c r="H158" s="40"/>
      <c r="I158" s="40"/>
      <c r="J158" s="40"/>
      <c r="K158" s="38"/>
      <c r="L158" s="41">
        <f>SUM(L144:L157)</f>
        <v>1013.53</v>
      </c>
      <c r="M158" s="41">
        <f>SUM(M144:M157)</f>
        <v>570.44000000000005</v>
      </c>
      <c r="N158" s="41">
        <f>SUM(N144:N157)</f>
        <v>0</v>
      </c>
      <c r="O158" s="41">
        <f>SUM(O144:O157)</f>
        <v>443.09</v>
      </c>
      <c r="P158" s="38"/>
      <c r="Q158" s="20"/>
    </row>
    <row r="159" spans="1:17">
      <c r="A159" s="46" t="s">
        <v>223</v>
      </c>
      <c r="B159" s="43"/>
      <c r="C159" s="38"/>
      <c r="D159" s="39"/>
      <c r="E159" s="39"/>
      <c r="F159" s="39"/>
      <c r="G159" s="40"/>
      <c r="H159" s="40"/>
      <c r="I159" s="40"/>
      <c r="J159" s="40"/>
      <c r="K159" s="38"/>
      <c r="L159" s="41">
        <f>SUM(M159:O159)</f>
        <v>570.44000000000005</v>
      </c>
      <c r="M159" s="41">
        <f>M158</f>
        <v>570.44000000000005</v>
      </c>
      <c r="N159" s="41">
        <f>N158</f>
        <v>0</v>
      </c>
      <c r="O159" s="41"/>
      <c r="P159" s="38" t="s">
        <v>295</v>
      </c>
      <c r="Q159" s="20"/>
    </row>
    <row r="160" spans="1:17">
      <c r="A160" s="46" t="s">
        <v>245</v>
      </c>
      <c r="B160" s="43"/>
      <c r="C160" s="38"/>
      <c r="D160" s="39"/>
      <c r="E160" s="39"/>
      <c r="F160" s="39"/>
      <c r="G160" s="40"/>
      <c r="H160" s="40"/>
      <c r="I160" s="40"/>
      <c r="J160" s="40"/>
      <c r="K160" s="38"/>
      <c r="L160" s="41">
        <f>SUM(M160:O160)</f>
        <v>443.09</v>
      </c>
      <c r="M160" s="41"/>
      <c r="N160" s="41"/>
      <c r="O160" s="41">
        <f>O158</f>
        <v>443.09</v>
      </c>
      <c r="P160" s="38" t="s">
        <v>296</v>
      </c>
      <c r="Q160" s="20"/>
    </row>
    <row r="161" spans="1:17" hidden="1">
      <c r="A161" s="51"/>
      <c r="B161" s="999" t="s">
        <v>306</v>
      </c>
      <c r="C161" s="999"/>
      <c r="D161" s="999"/>
      <c r="E161" s="999"/>
      <c r="F161" s="999"/>
      <c r="G161" s="999"/>
      <c r="H161" s="999"/>
      <c r="I161" s="999"/>
      <c r="J161" s="999"/>
      <c r="K161" s="999"/>
      <c r="L161" s="999"/>
      <c r="M161" s="999"/>
      <c r="N161" s="999"/>
      <c r="O161" s="999"/>
      <c r="P161" s="1000"/>
      <c r="Q161" s="52"/>
    </row>
    <row r="162" spans="1:17" hidden="1">
      <c r="A162" s="46"/>
      <c r="B162" s="504" t="s">
        <v>340</v>
      </c>
      <c r="C162" s="19">
        <v>1</v>
      </c>
      <c r="D162" s="34">
        <v>230</v>
      </c>
      <c r="E162" s="21">
        <v>12</v>
      </c>
      <c r="F162" s="21"/>
      <c r="G162" s="22">
        <f>(E162+F162)/D162/C162</f>
        <v>5.2170000000000001E-2</v>
      </c>
      <c r="H162" s="22">
        <f>G162-J162</f>
        <v>0</v>
      </c>
      <c r="I162" s="22"/>
      <c r="J162" s="22">
        <f>E162/D162/C162</f>
        <v>5.2170000000000001E-2</v>
      </c>
      <c r="K162" s="21">
        <f>3400-3400</f>
        <v>0</v>
      </c>
      <c r="L162" s="23">
        <f>G162*K162</f>
        <v>0</v>
      </c>
      <c r="M162" s="23">
        <f>H162*K162</f>
        <v>0</v>
      </c>
      <c r="N162" s="23">
        <f>I162*K162</f>
        <v>0</v>
      </c>
      <c r="O162" s="23">
        <f>L162-M162</f>
        <v>0</v>
      </c>
      <c r="P162" s="19" t="s">
        <v>299</v>
      </c>
      <c r="Q162" s="20" t="s">
        <v>341</v>
      </c>
    </row>
    <row r="163" spans="1:17" ht="46.5" hidden="1" customHeight="1">
      <c r="A163" s="46"/>
      <c r="B163" s="504" t="s">
        <v>307</v>
      </c>
      <c r="C163" s="19">
        <v>1</v>
      </c>
      <c r="D163" s="34">
        <v>230</v>
      </c>
      <c r="E163" s="21">
        <v>12</v>
      </c>
      <c r="F163" s="21"/>
      <c r="G163" s="22">
        <f>(E163+F163)/D163/C163</f>
        <v>5.2170000000000001E-2</v>
      </c>
      <c r="H163" s="22">
        <f>G163-J163</f>
        <v>0</v>
      </c>
      <c r="I163" s="22"/>
      <c r="J163" s="22">
        <f>E163/D163/C163</f>
        <v>5.2170000000000001E-2</v>
      </c>
      <c r="K163" s="19">
        <f>50000-50000</f>
        <v>0</v>
      </c>
      <c r="L163" s="23">
        <f>G163*K163</f>
        <v>0</v>
      </c>
      <c r="M163" s="23">
        <f>H163*K163</f>
        <v>0</v>
      </c>
      <c r="N163" s="23">
        <f>I163*K163</f>
        <v>0</v>
      </c>
      <c r="O163" s="23">
        <f>L163-M163</f>
        <v>0</v>
      </c>
      <c r="P163" s="19" t="s">
        <v>299</v>
      </c>
      <c r="Q163" s="20" t="s">
        <v>341</v>
      </c>
    </row>
    <row r="164" spans="1:17" hidden="1">
      <c r="A164" s="82" t="s">
        <v>225</v>
      </c>
      <c r="B164" s="43" t="s">
        <v>213</v>
      </c>
      <c r="C164" s="38"/>
      <c r="D164" s="39"/>
      <c r="E164" s="39"/>
      <c r="F164" s="39"/>
      <c r="G164" s="40"/>
      <c r="H164" s="40"/>
      <c r="I164" s="40"/>
      <c r="J164" s="40"/>
      <c r="K164" s="38"/>
      <c r="L164" s="41">
        <f t="shared" ref="L164:N164" si="46">SUM(L162:L163)</f>
        <v>0</v>
      </c>
      <c r="M164" s="41">
        <f t="shared" si="46"/>
        <v>0</v>
      </c>
      <c r="N164" s="41">
        <f t="shared" si="46"/>
        <v>0</v>
      </c>
      <c r="O164" s="41">
        <f>SUM(O162:O163)</f>
        <v>0</v>
      </c>
      <c r="P164" s="38" t="s">
        <v>296</v>
      </c>
      <c r="Q164" s="20"/>
    </row>
    <row r="165" spans="1:17">
      <c r="A165" s="51"/>
      <c r="B165" s="999" t="s">
        <v>190</v>
      </c>
      <c r="C165" s="999"/>
      <c r="D165" s="999"/>
      <c r="E165" s="999"/>
      <c r="F165" s="999"/>
      <c r="G165" s="999"/>
      <c r="H165" s="999"/>
      <c r="I165" s="999"/>
      <c r="J165" s="999"/>
      <c r="K165" s="999"/>
      <c r="L165" s="999"/>
      <c r="M165" s="999"/>
      <c r="N165" s="999"/>
      <c r="O165" s="999"/>
      <c r="P165" s="1000"/>
      <c r="Q165" s="52"/>
    </row>
    <row r="166" spans="1:17">
      <c r="A166" s="46"/>
      <c r="B166" s="504" t="s">
        <v>197</v>
      </c>
      <c r="C166" s="19">
        <v>1</v>
      </c>
      <c r="D166" s="21">
        <v>136</v>
      </c>
      <c r="E166" s="21">
        <v>1</v>
      </c>
      <c r="F166" s="21"/>
      <c r="G166" s="22">
        <f t="shared" si="27"/>
        <v>7.3499999999999998E-3</v>
      </c>
      <c r="H166" s="22">
        <f t="shared" ref="H166:H174" si="47">G166-J166</f>
        <v>7.3499999999999998E-3</v>
      </c>
      <c r="I166" s="22"/>
      <c r="J166" s="22"/>
      <c r="K166" s="19">
        <v>6000</v>
      </c>
      <c r="L166" s="23">
        <f t="shared" si="30"/>
        <v>44.1</v>
      </c>
      <c r="M166" s="23">
        <f t="shared" ref="M166:M174" si="48">H166*K166</f>
        <v>44.1</v>
      </c>
      <c r="N166" s="23">
        <f t="shared" ref="N166:N174" si="49">I166*K166</f>
        <v>0</v>
      </c>
      <c r="O166" s="23">
        <f t="shared" ref="O166:O174" si="50">L166-M166</f>
        <v>0</v>
      </c>
      <c r="P166" s="19" t="s">
        <v>209</v>
      </c>
      <c r="Q166" s="20"/>
    </row>
    <row r="167" spans="1:17">
      <c r="A167" s="46"/>
      <c r="B167" s="504" t="s">
        <v>198</v>
      </c>
      <c r="C167" s="19">
        <v>1</v>
      </c>
      <c r="D167" s="21">
        <v>136</v>
      </c>
      <c r="E167" s="21">
        <v>1</v>
      </c>
      <c r="F167" s="21"/>
      <c r="G167" s="22">
        <f t="shared" si="27"/>
        <v>7.3499999999999998E-3</v>
      </c>
      <c r="H167" s="22">
        <f t="shared" si="47"/>
        <v>7.3499999999999998E-3</v>
      </c>
      <c r="I167" s="22"/>
      <c r="J167" s="22"/>
      <c r="K167" s="19">
        <v>7500</v>
      </c>
      <c r="L167" s="23">
        <f t="shared" si="30"/>
        <v>55.13</v>
      </c>
      <c r="M167" s="23">
        <f t="shared" si="48"/>
        <v>55.13</v>
      </c>
      <c r="N167" s="23">
        <f t="shared" si="49"/>
        <v>0</v>
      </c>
      <c r="O167" s="23">
        <f t="shared" si="50"/>
        <v>0</v>
      </c>
      <c r="P167" s="19" t="s">
        <v>209</v>
      </c>
      <c r="Q167" s="20"/>
    </row>
    <row r="168" spans="1:17" ht="22.5">
      <c r="A168" s="46"/>
      <c r="B168" s="504" t="s">
        <v>199</v>
      </c>
      <c r="C168" s="19">
        <v>1</v>
      </c>
      <c r="D168" s="21">
        <v>136</v>
      </c>
      <c r="E168" s="21">
        <v>1</v>
      </c>
      <c r="F168" s="21"/>
      <c r="G168" s="22">
        <f t="shared" si="27"/>
        <v>7.3499999999999998E-3</v>
      </c>
      <c r="H168" s="22">
        <f t="shared" si="47"/>
        <v>7.3499999999999998E-3</v>
      </c>
      <c r="I168" s="22"/>
      <c r="J168" s="22"/>
      <c r="K168" s="19">
        <v>10000</v>
      </c>
      <c r="L168" s="23">
        <f t="shared" si="30"/>
        <v>73.5</v>
      </c>
      <c r="M168" s="23">
        <f t="shared" si="48"/>
        <v>73.5</v>
      </c>
      <c r="N168" s="23">
        <f t="shared" si="49"/>
        <v>0</v>
      </c>
      <c r="O168" s="23">
        <f t="shared" si="50"/>
        <v>0</v>
      </c>
      <c r="P168" s="19" t="s">
        <v>209</v>
      </c>
      <c r="Q168" s="20"/>
    </row>
    <row r="169" spans="1:17">
      <c r="A169" s="46"/>
      <c r="B169" s="504" t="s">
        <v>200</v>
      </c>
      <c r="C169" s="19">
        <v>1</v>
      </c>
      <c r="D169" s="21">
        <v>136</v>
      </c>
      <c r="E169" s="21">
        <v>1</v>
      </c>
      <c r="F169" s="21"/>
      <c r="G169" s="22">
        <f t="shared" si="27"/>
        <v>7.3499999999999998E-3</v>
      </c>
      <c r="H169" s="22">
        <f t="shared" si="47"/>
        <v>7.3499999999999998E-3</v>
      </c>
      <c r="I169" s="22"/>
      <c r="J169" s="22"/>
      <c r="K169" s="19">
        <v>15000</v>
      </c>
      <c r="L169" s="23">
        <f t="shared" si="30"/>
        <v>110.25</v>
      </c>
      <c r="M169" s="23">
        <f t="shared" si="48"/>
        <v>110.25</v>
      </c>
      <c r="N169" s="23">
        <f t="shared" si="49"/>
        <v>0</v>
      </c>
      <c r="O169" s="23">
        <f t="shared" si="50"/>
        <v>0</v>
      </c>
      <c r="P169" s="19" t="s">
        <v>209</v>
      </c>
      <c r="Q169" s="20"/>
    </row>
    <row r="170" spans="1:17">
      <c r="A170" s="46"/>
      <c r="B170" s="504" t="s">
        <v>201</v>
      </c>
      <c r="C170" s="19">
        <v>1</v>
      </c>
      <c r="D170" s="21">
        <v>136</v>
      </c>
      <c r="E170" s="21">
        <v>1</v>
      </c>
      <c r="F170" s="21"/>
      <c r="G170" s="22">
        <f t="shared" si="27"/>
        <v>7.3499999999999998E-3</v>
      </c>
      <c r="H170" s="22">
        <f t="shared" si="47"/>
        <v>7.3499999999999998E-3</v>
      </c>
      <c r="I170" s="22"/>
      <c r="J170" s="22"/>
      <c r="K170" s="19">
        <v>3000</v>
      </c>
      <c r="L170" s="23">
        <f t="shared" si="30"/>
        <v>22.05</v>
      </c>
      <c r="M170" s="23">
        <f t="shared" si="48"/>
        <v>22.05</v>
      </c>
      <c r="N170" s="23">
        <f t="shared" si="49"/>
        <v>0</v>
      </c>
      <c r="O170" s="23">
        <f t="shared" si="50"/>
        <v>0</v>
      </c>
      <c r="P170" s="19" t="s">
        <v>209</v>
      </c>
      <c r="Q170" s="20"/>
    </row>
    <row r="171" spans="1:17" ht="22.5">
      <c r="A171" s="46"/>
      <c r="B171" s="504" t="s">
        <v>202</v>
      </c>
      <c r="C171" s="19">
        <v>1</v>
      </c>
      <c r="D171" s="21">
        <v>136</v>
      </c>
      <c r="E171" s="21">
        <v>1</v>
      </c>
      <c r="F171" s="21"/>
      <c r="G171" s="22">
        <f t="shared" si="27"/>
        <v>7.3499999999999998E-3</v>
      </c>
      <c r="H171" s="22">
        <f t="shared" si="47"/>
        <v>7.3499999999999998E-3</v>
      </c>
      <c r="I171" s="22"/>
      <c r="J171" s="22"/>
      <c r="K171" s="19">
        <v>6500</v>
      </c>
      <c r="L171" s="23">
        <f t="shared" si="30"/>
        <v>47.78</v>
      </c>
      <c r="M171" s="23">
        <f t="shared" si="48"/>
        <v>47.78</v>
      </c>
      <c r="N171" s="23">
        <f t="shared" si="49"/>
        <v>0</v>
      </c>
      <c r="O171" s="23">
        <f t="shared" si="50"/>
        <v>0</v>
      </c>
      <c r="P171" s="19" t="s">
        <v>209</v>
      </c>
      <c r="Q171" s="20"/>
    </row>
    <row r="172" spans="1:17" ht="22.5">
      <c r="A172" s="46"/>
      <c r="B172" s="504" t="s">
        <v>203</v>
      </c>
      <c r="C172" s="19">
        <v>1</v>
      </c>
      <c r="D172" s="21">
        <v>136</v>
      </c>
      <c r="E172" s="21">
        <v>7</v>
      </c>
      <c r="F172" s="21"/>
      <c r="G172" s="22">
        <f t="shared" si="27"/>
        <v>5.1470000000000002E-2</v>
      </c>
      <c r="H172" s="22">
        <f t="shared" si="47"/>
        <v>5.1470000000000002E-2</v>
      </c>
      <c r="I172" s="22"/>
      <c r="J172" s="22"/>
      <c r="K172" s="19">
        <v>2500</v>
      </c>
      <c r="L172" s="23">
        <f t="shared" si="30"/>
        <v>128.68</v>
      </c>
      <c r="M172" s="23">
        <f t="shared" si="48"/>
        <v>128.68</v>
      </c>
      <c r="N172" s="23">
        <f t="shared" si="49"/>
        <v>0</v>
      </c>
      <c r="O172" s="23">
        <f t="shared" si="50"/>
        <v>0</v>
      </c>
      <c r="P172" s="19" t="s">
        <v>209</v>
      </c>
      <c r="Q172" s="20"/>
    </row>
    <row r="173" spans="1:17" ht="22.5">
      <c r="A173" s="46"/>
      <c r="B173" s="504" t="s">
        <v>204</v>
      </c>
      <c r="C173" s="19">
        <v>1</v>
      </c>
      <c r="D173" s="21">
        <v>136</v>
      </c>
      <c r="E173" s="21">
        <v>7</v>
      </c>
      <c r="F173" s="21"/>
      <c r="G173" s="22">
        <f t="shared" si="27"/>
        <v>5.1470000000000002E-2</v>
      </c>
      <c r="H173" s="22">
        <f t="shared" si="47"/>
        <v>5.1470000000000002E-2</v>
      </c>
      <c r="I173" s="22"/>
      <c r="J173" s="22"/>
      <c r="K173" s="19">
        <v>6200</v>
      </c>
      <c r="L173" s="23">
        <f t="shared" si="30"/>
        <v>319.11</v>
      </c>
      <c r="M173" s="23">
        <f t="shared" si="48"/>
        <v>319.11</v>
      </c>
      <c r="N173" s="23">
        <f t="shared" si="49"/>
        <v>0</v>
      </c>
      <c r="O173" s="23">
        <f t="shared" si="50"/>
        <v>0</v>
      </c>
      <c r="P173" s="19" t="s">
        <v>209</v>
      </c>
      <c r="Q173" s="20"/>
    </row>
    <row r="174" spans="1:17" ht="22.5">
      <c r="A174" s="46"/>
      <c r="B174" s="504" t="s">
        <v>355</v>
      </c>
      <c r="C174" s="19">
        <v>1</v>
      </c>
      <c r="D174" s="21">
        <v>136</v>
      </c>
      <c r="E174" s="21">
        <v>1</v>
      </c>
      <c r="F174" s="21"/>
      <c r="G174" s="22">
        <f t="shared" si="27"/>
        <v>7.3499999999999998E-3</v>
      </c>
      <c r="H174" s="22">
        <f t="shared" si="47"/>
        <v>7.3499999999999998E-3</v>
      </c>
      <c r="I174" s="22"/>
      <c r="J174" s="22"/>
      <c r="K174" s="19">
        <v>4500</v>
      </c>
      <c r="L174" s="23">
        <f t="shared" si="30"/>
        <v>33.08</v>
      </c>
      <c r="M174" s="23">
        <f t="shared" si="48"/>
        <v>33.08</v>
      </c>
      <c r="N174" s="23">
        <f t="shared" si="49"/>
        <v>0</v>
      </c>
      <c r="O174" s="23">
        <f t="shared" si="50"/>
        <v>0</v>
      </c>
      <c r="P174" s="19" t="s">
        <v>209</v>
      </c>
      <c r="Q174" s="20"/>
    </row>
    <row r="175" spans="1:17">
      <c r="A175" s="49" t="s">
        <v>223</v>
      </c>
      <c r="B175" s="43" t="s">
        <v>213</v>
      </c>
      <c r="C175" s="38"/>
      <c r="D175" s="39"/>
      <c r="E175" s="39"/>
      <c r="F175" s="39"/>
      <c r="G175" s="40"/>
      <c r="H175" s="40"/>
      <c r="I175" s="40"/>
      <c r="J175" s="40"/>
      <c r="K175" s="38"/>
      <c r="L175" s="41">
        <f>SUM(L166:L174)</f>
        <v>833.68</v>
      </c>
      <c r="M175" s="41">
        <f>SUM(M166:M174)</f>
        <v>833.68</v>
      </c>
      <c r="N175" s="41">
        <f>SUM(N166:N174)</f>
        <v>0</v>
      </c>
      <c r="O175" s="41">
        <f>SUM(O166:O174)</f>
        <v>0</v>
      </c>
      <c r="P175" s="38" t="s">
        <v>295</v>
      </c>
      <c r="Q175" s="20"/>
    </row>
    <row r="176" spans="1:17">
      <c r="A176" s="51"/>
      <c r="B176" s="999" t="s">
        <v>210</v>
      </c>
      <c r="C176" s="999"/>
      <c r="D176" s="999"/>
      <c r="E176" s="999"/>
      <c r="F176" s="999"/>
      <c r="G176" s="999"/>
      <c r="H176" s="999"/>
      <c r="I176" s="999"/>
      <c r="J176" s="999"/>
      <c r="K176" s="999"/>
      <c r="L176" s="999"/>
      <c r="M176" s="999"/>
      <c r="N176" s="999"/>
      <c r="O176" s="999"/>
      <c r="P176" s="1000"/>
      <c r="Q176" s="52"/>
    </row>
    <row r="177" spans="1:17">
      <c r="A177" s="46"/>
      <c r="B177" s="504" t="s">
        <v>211</v>
      </c>
      <c r="C177" s="19">
        <v>1</v>
      </c>
      <c r="D177" s="28">
        <v>970</v>
      </c>
      <c r="E177" s="21">
        <v>1</v>
      </c>
      <c r="F177" s="21"/>
      <c r="G177" s="22">
        <f t="shared" ref="G177" si="51">(E177+F177)/D177/C177</f>
        <v>1.0300000000000001E-3</v>
      </c>
      <c r="H177" s="22">
        <f>G177-J177</f>
        <v>0</v>
      </c>
      <c r="I177" s="22"/>
      <c r="J177" s="22">
        <f>E177/D177/C177</f>
        <v>1.0300000000000001E-3</v>
      </c>
      <c r="K177" s="19">
        <v>75400</v>
      </c>
      <c r="L177" s="23">
        <f t="shared" ref="L177" si="52">G177*K177</f>
        <v>77.66</v>
      </c>
      <c r="M177" s="23">
        <f>H177*K177</f>
        <v>0</v>
      </c>
      <c r="N177" s="23">
        <f>I177*K177</f>
        <v>0</v>
      </c>
      <c r="O177" s="23">
        <f>L177-M177</f>
        <v>77.66</v>
      </c>
      <c r="P177" s="19" t="s">
        <v>209</v>
      </c>
      <c r="Q177" s="20"/>
    </row>
    <row r="178" spans="1:17">
      <c r="A178" s="46" t="s">
        <v>244</v>
      </c>
      <c r="B178" s="43" t="s">
        <v>213</v>
      </c>
      <c r="C178" s="38"/>
      <c r="D178" s="39"/>
      <c r="E178" s="39"/>
      <c r="F178" s="39"/>
      <c r="G178" s="40"/>
      <c r="H178" s="40"/>
      <c r="I178" s="40"/>
      <c r="J178" s="40"/>
      <c r="K178" s="38"/>
      <c r="L178" s="41">
        <f>SUM(L177:L177)</f>
        <v>77.66</v>
      </c>
      <c r="M178" s="41">
        <f>SUM(M177:M177)</f>
        <v>0</v>
      </c>
      <c r="N178" s="41">
        <f>SUM(N177:N177)</f>
        <v>0</v>
      </c>
      <c r="O178" s="41">
        <f>SUM(O177:O177)</f>
        <v>77.66</v>
      </c>
      <c r="P178" s="38" t="s">
        <v>296</v>
      </c>
      <c r="Q178" s="20"/>
    </row>
    <row r="179" spans="1:17">
      <c r="A179" s="51"/>
      <c r="B179" s="999" t="s">
        <v>226</v>
      </c>
      <c r="C179" s="999"/>
      <c r="D179" s="999"/>
      <c r="E179" s="999"/>
      <c r="F179" s="999"/>
      <c r="G179" s="999"/>
      <c r="H179" s="999"/>
      <c r="I179" s="999"/>
      <c r="J179" s="999"/>
      <c r="K179" s="999"/>
      <c r="L179" s="999"/>
      <c r="M179" s="999"/>
      <c r="N179" s="999"/>
      <c r="O179" s="999"/>
      <c r="P179" s="1000"/>
      <c r="Q179" s="52"/>
    </row>
    <row r="180" spans="1:17">
      <c r="A180" s="46"/>
      <c r="B180" s="504" t="s">
        <v>229</v>
      </c>
      <c r="C180" s="19">
        <v>1</v>
      </c>
      <c r="D180" s="28">
        <v>209</v>
      </c>
      <c r="E180" s="21">
        <f>12*1</f>
        <v>12</v>
      </c>
      <c r="F180" s="21"/>
      <c r="G180" s="22">
        <f>(E180+F180)/D180/C180</f>
        <v>5.7419999999999999E-2</v>
      </c>
      <c r="H180" s="22">
        <f>G180-J180</f>
        <v>0</v>
      </c>
      <c r="I180" s="22"/>
      <c r="J180" s="22">
        <f>E180/D180/C180</f>
        <v>5.7419999999999999E-2</v>
      </c>
      <c r="K180" s="19">
        <v>500</v>
      </c>
      <c r="L180" s="23">
        <f>G180*K180</f>
        <v>28.71</v>
      </c>
      <c r="M180" s="23">
        <f>H180*K180</f>
        <v>0</v>
      </c>
      <c r="N180" s="23">
        <f>I180*K180</f>
        <v>0</v>
      </c>
      <c r="O180" s="23">
        <f>L180-M180</f>
        <v>28.71</v>
      </c>
      <c r="P180" s="19" t="s">
        <v>302</v>
      </c>
      <c r="Q180" s="20" t="s">
        <v>332</v>
      </c>
    </row>
    <row r="181" spans="1:17">
      <c r="A181" s="46" t="s">
        <v>225</v>
      </c>
      <c r="B181" s="43" t="s">
        <v>213</v>
      </c>
      <c r="C181" s="38"/>
      <c r="D181" s="39"/>
      <c r="E181" s="39"/>
      <c r="F181" s="39"/>
      <c r="G181" s="40"/>
      <c r="H181" s="40"/>
      <c r="I181" s="40"/>
      <c r="J181" s="40"/>
      <c r="K181" s="38"/>
      <c r="L181" s="41">
        <f>SUM(L180:L180)</f>
        <v>28.71</v>
      </c>
      <c r="M181" s="41">
        <f>SUM(M180:M180)</f>
        <v>0</v>
      </c>
      <c r="N181" s="41">
        <f>SUM(N180:N180)</f>
        <v>0</v>
      </c>
      <c r="O181" s="41">
        <f>SUM(O180:O180)</f>
        <v>28.71</v>
      </c>
      <c r="P181" s="38" t="s">
        <v>296</v>
      </c>
      <c r="Q181" s="20"/>
    </row>
    <row r="182" spans="1:17">
      <c r="A182" s="51"/>
      <c r="B182" s="999" t="s">
        <v>228</v>
      </c>
      <c r="C182" s="999"/>
      <c r="D182" s="999"/>
      <c r="E182" s="999"/>
      <c r="F182" s="999"/>
      <c r="G182" s="999"/>
      <c r="H182" s="999"/>
      <c r="I182" s="999"/>
      <c r="J182" s="999"/>
      <c r="K182" s="999"/>
      <c r="L182" s="999"/>
      <c r="M182" s="999"/>
      <c r="N182" s="999"/>
      <c r="O182" s="999"/>
      <c r="P182" s="1000"/>
      <c r="Q182" s="52"/>
    </row>
    <row r="183" spans="1:17">
      <c r="A183" s="46"/>
      <c r="B183" s="504" t="s">
        <v>229</v>
      </c>
      <c r="C183" s="19">
        <v>1</v>
      </c>
      <c r="D183" s="28">
        <v>209</v>
      </c>
      <c r="E183" s="21">
        <f>12*1</f>
        <v>12</v>
      </c>
      <c r="F183" s="21"/>
      <c r="G183" s="22">
        <f>(E183+F183)/D183/C183</f>
        <v>5.7419999999999999E-2</v>
      </c>
      <c r="H183" s="22">
        <f>G183-J183</f>
        <v>0</v>
      </c>
      <c r="I183" s="22"/>
      <c r="J183" s="22">
        <f>E183/D183/C183</f>
        <v>5.7419999999999999E-2</v>
      </c>
      <c r="K183" s="19">
        <v>3294</v>
      </c>
      <c r="L183" s="23">
        <f>G183*K183</f>
        <v>189.14</v>
      </c>
      <c r="M183" s="23">
        <f>H183*K183</f>
        <v>0</v>
      </c>
      <c r="N183" s="23">
        <f>I183*K183</f>
        <v>0</v>
      </c>
      <c r="O183" s="23">
        <f>L183-M183</f>
        <v>189.14</v>
      </c>
      <c r="P183" s="19" t="s">
        <v>302</v>
      </c>
      <c r="Q183" s="20" t="s">
        <v>332</v>
      </c>
    </row>
    <row r="184" spans="1:17">
      <c r="A184" s="46"/>
      <c r="B184" s="504" t="s">
        <v>230</v>
      </c>
      <c r="C184" s="19">
        <v>1</v>
      </c>
      <c r="D184" s="28">
        <v>209</v>
      </c>
      <c r="E184" s="21">
        <f>12*1</f>
        <v>12</v>
      </c>
      <c r="F184" s="21"/>
      <c r="G184" s="22">
        <f>(E184+F184)/D184/C184</f>
        <v>5.7419999999999999E-2</v>
      </c>
      <c r="H184" s="22">
        <f>G184-J184</f>
        <v>0</v>
      </c>
      <c r="I184" s="22"/>
      <c r="J184" s="22">
        <f>E184/D184/C184</f>
        <v>5.7419999999999999E-2</v>
      </c>
      <c r="K184" s="19">
        <v>1495</v>
      </c>
      <c r="L184" s="23">
        <f>G184*K184</f>
        <v>85.84</v>
      </c>
      <c r="M184" s="23">
        <f>H184*K184</f>
        <v>0</v>
      </c>
      <c r="N184" s="23">
        <f>I184*K184</f>
        <v>0</v>
      </c>
      <c r="O184" s="23">
        <f>L184-M184</f>
        <v>85.84</v>
      </c>
      <c r="P184" s="19" t="s">
        <v>302</v>
      </c>
      <c r="Q184" s="20" t="s">
        <v>332</v>
      </c>
    </row>
    <row r="185" spans="1:17">
      <c r="A185" s="46" t="s">
        <v>245</v>
      </c>
      <c r="B185" s="43" t="s">
        <v>213</v>
      </c>
      <c r="C185" s="38"/>
      <c r="D185" s="39"/>
      <c r="E185" s="39"/>
      <c r="F185" s="39"/>
      <c r="G185" s="40"/>
      <c r="H185" s="40"/>
      <c r="I185" s="40"/>
      <c r="J185" s="40"/>
      <c r="K185" s="38"/>
      <c r="L185" s="41">
        <f>SUM(L183:L184)</f>
        <v>274.98</v>
      </c>
      <c r="M185" s="41">
        <f>SUM(M183:M184)</f>
        <v>0</v>
      </c>
      <c r="N185" s="41">
        <f>SUM(N183:N184)</f>
        <v>0</v>
      </c>
      <c r="O185" s="41">
        <f>SUM(O183:O184)</f>
        <v>274.98</v>
      </c>
      <c r="P185" s="38" t="s">
        <v>296</v>
      </c>
      <c r="Q185" s="20"/>
    </row>
    <row r="186" spans="1:17">
      <c r="A186" s="51"/>
      <c r="B186" s="999" t="s">
        <v>227</v>
      </c>
      <c r="C186" s="999"/>
      <c r="D186" s="999"/>
      <c r="E186" s="999"/>
      <c r="F186" s="999"/>
      <c r="G186" s="999"/>
      <c r="H186" s="999"/>
      <c r="I186" s="999"/>
      <c r="J186" s="999"/>
      <c r="K186" s="999"/>
      <c r="L186" s="999"/>
      <c r="M186" s="999"/>
      <c r="N186" s="999"/>
      <c r="O186" s="999"/>
      <c r="P186" s="1000"/>
      <c r="Q186" s="52"/>
    </row>
    <row r="187" spans="1:17">
      <c r="A187" s="46"/>
      <c r="B187" s="504" t="s">
        <v>231</v>
      </c>
      <c r="C187" s="19">
        <v>1</v>
      </c>
      <c r="D187" s="28">
        <v>115</v>
      </c>
      <c r="E187" s="21">
        <v>7</v>
      </c>
      <c r="F187" s="21"/>
      <c r="G187" s="22">
        <f>(E187+F187)/D187/C187</f>
        <v>6.087E-2</v>
      </c>
      <c r="H187" s="22">
        <f>G187-J187</f>
        <v>0</v>
      </c>
      <c r="I187" s="22"/>
      <c r="J187" s="22">
        <f>E187/D187/C187</f>
        <v>6.087E-2</v>
      </c>
      <c r="K187" s="19">
        <v>600</v>
      </c>
      <c r="L187" s="23">
        <f>G187*K187</f>
        <v>36.520000000000003</v>
      </c>
      <c r="M187" s="23">
        <f>H187*K187</f>
        <v>0</v>
      </c>
      <c r="N187" s="23">
        <f>I187*K187</f>
        <v>0</v>
      </c>
      <c r="O187" s="23">
        <f>L187-M187</f>
        <v>36.520000000000003</v>
      </c>
      <c r="P187" s="19" t="s">
        <v>235</v>
      </c>
      <c r="Q187" s="20" t="s">
        <v>342</v>
      </c>
    </row>
    <row r="188" spans="1:17">
      <c r="A188" s="46"/>
      <c r="B188" s="504" t="s">
        <v>232</v>
      </c>
      <c r="C188" s="19">
        <v>1</v>
      </c>
      <c r="D188" s="28">
        <v>245</v>
      </c>
      <c r="E188" s="21">
        <v>1</v>
      </c>
      <c r="F188" s="21"/>
      <c r="G188" s="22">
        <f>(E188+F188)/D188/C188</f>
        <v>4.0800000000000003E-3</v>
      </c>
      <c r="H188" s="22">
        <f>G188-J188</f>
        <v>0</v>
      </c>
      <c r="I188" s="22"/>
      <c r="J188" s="22">
        <f>E188/D188/C188</f>
        <v>4.0800000000000003E-3</v>
      </c>
      <c r="K188" s="19">
        <v>1029</v>
      </c>
      <c r="L188" s="23">
        <f>G188*K188</f>
        <v>4.2</v>
      </c>
      <c r="M188" s="23">
        <f>H188*K188</f>
        <v>0</v>
      </c>
      <c r="N188" s="23">
        <f>I188*K188</f>
        <v>0</v>
      </c>
      <c r="O188" s="23">
        <f>L188-M188</f>
        <v>4.2</v>
      </c>
      <c r="P188" s="19" t="s">
        <v>237</v>
      </c>
      <c r="Q188" s="20" t="s">
        <v>343</v>
      </c>
    </row>
    <row r="189" spans="1:17" ht="22.5">
      <c r="A189" s="46"/>
      <c r="B189" s="504" t="s">
        <v>233</v>
      </c>
      <c r="C189" s="19">
        <v>1</v>
      </c>
      <c r="D189" s="28">
        <v>115</v>
      </c>
      <c r="E189" s="21">
        <f>2*1</f>
        <v>2</v>
      </c>
      <c r="F189" s="21"/>
      <c r="G189" s="22">
        <f>(E189+F189)/D189/C189</f>
        <v>1.7389999999999999E-2</v>
      </c>
      <c r="H189" s="22">
        <f>G189-J189</f>
        <v>0</v>
      </c>
      <c r="I189" s="22"/>
      <c r="J189" s="22">
        <f>E189/D189/C189</f>
        <v>1.7389999999999999E-2</v>
      </c>
      <c r="K189" s="19">
        <v>750</v>
      </c>
      <c r="L189" s="23">
        <f>G189*K189</f>
        <v>13.04</v>
      </c>
      <c r="M189" s="23">
        <f>H189*K189</f>
        <v>0</v>
      </c>
      <c r="N189" s="23">
        <f>I189*K189</f>
        <v>0</v>
      </c>
      <c r="O189" s="23">
        <f>L189-M189</f>
        <v>13.04</v>
      </c>
      <c r="P189" s="19" t="s">
        <v>236</v>
      </c>
      <c r="Q189" s="20" t="s">
        <v>342</v>
      </c>
    </row>
    <row r="190" spans="1:17">
      <c r="A190" s="46"/>
      <c r="B190" s="504" t="s">
        <v>234</v>
      </c>
      <c r="C190" s="19">
        <v>5</v>
      </c>
      <c r="D190" s="28">
        <v>115</v>
      </c>
      <c r="E190" s="21">
        <v>2</v>
      </c>
      <c r="F190" s="21"/>
      <c r="G190" s="22">
        <f>(E190+F190)/D190/C190</f>
        <v>3.48E-3</v>
      </c>
      <c r="H190" s="22">
        <f>G190-J190</f>
        <v>0</v>
      </c>
      <c r="I190" s="22"/>
      <c r="J190" s="22">
        <f>E190/D190/C190</f>
        <v>3.48E-3</v>
      </c>
      <c r="K190" s="19">
        <v>7250</v>
      </c>
      <c r="L190" s="23">
        <f>G190*K190</f>
        <v>25.23</v>
      </c>
      <c r="M190" s="23">
        <f>H190*K190</f>
        <v>0</v>
      </c>
      <c r="N190" s="23">
        <f>I190*K190</f>
        <v>0</v>
      </c>
      <c r="O190" s="23">
        <f>L190-M190</f>
        <v>25.23</v>
      </c>
      <c r="P190" s="19" t="s">
        <v>344</v>
      </c>
      <c r="Q190" s="20" t="s">
        <v>342</v>
      </c>
    </row>
    <row r="191" spans="1:17" hidden="1">
      <c r="A191" s="46"/>
      <c r="B191" s="45" t="s">
        <v>303</v>
      </c>
      <c r="C191" s="19">
        <v>5</v>
      </c>
      <c r="D191" s="34">
        <v>750</v>
      </c>
      <c r="E191" s="21">
        <v>1</v>
      </c>
      <c r="F191" s="21"/>
      <c r="G191" s="22">
        <f>(E191+F191)/D191/C191</f>
        <v>2.7E-4</v>
      </c>
      <c r="H191" s="22">
        <f>G191-J191</f>
        <v>0</v>
      </c>
      <c r="I191" s="22"/>
      <c r="J191" s="22">
        <f>E191/D191/C191</f>
        <v>2.7E-4</v>
      </c>
      <c r="K191" s="19">
        <v>0</v>
      </c>
      <c r="L191" s="23">
        <f>G191*K191</f>
        <v>0</v>
      </c>
      <c r="M191" s="23">
        <f>H191*K191</f>
        <v>0</v>
      </c>
      <c r="N191" s="23">
        <f>I191*K191</f>
        <v>0</v>
      </c>
      <c r="O191" s="23">
        <f>L191-M191</f>
        <v>0</v>
      </c>
      <c r="P191" s="19" t="s">
        <v>304</v>
      </c>
      <c r="Q191" s="20" t="s">
        <v>305</v>
      </c>
    </row>
    <row r="192" spans="1:17">
      <c r="A192" s="46" t="s">
        <v>245</v>
      </c>
      <c r="B192" s="43" t="s">
        <v>213</v>
      </c>
      <c r="C192" s="38"/>
      <c r="D192" s="39"/>
      <c r="E192" s="39"/>
      <c r="F192" s="39"/>
      <c r="G192" s="40"/>
      <c r="H192" s="40"/>
      <c r="I192" s="40"/>
      <c r="J192" s="40"/>
      <c r="K192" s="38"/>
      <c r="L192" s="41">
        <f>SUM(L187:L191)</f>
        <v>78.989999999999995</v>
      </c>
      <c r="M192" s="41">
        <f>SUM(M187:M191)</f>
        <v>0</v>
      </c>
      <c r="N192" s="41">
        <f>SUM(N187:N191)</f>
        <v>0</v>
      </c>
      <c r="O192" s="41">
        <f>SUM(O187:O191)</f>
        <v>78.989999999999995</v>
      </c>
      <c r="P192" s="38" t="s">
        <v>296</v>
      </c>
      <c r="Q192" s="20"/>
    </row>
    <row r="193" spans="1:17" hidden="1">
      <c r="A193" s="51"/>
      <c r="B193" s="999" t="s">
        <v>240</v>
      </c>
      <c r="C193" s="999"/>
      <c r="D193" s="999"/>
      <c r="E193" s="999"/>
      <c r="F193" s="999"/>
      <c r="G193" s="999"/>
      <c r="H193" s="999"/>
      <c r="I193" s="999"/>
      <c r="J193" s="999"/>
      <c r="K193" s="999"/>
      <c r="L193" s="999"/>
      <c r="M193" s="999"/>
      <c r="N193" s="999"/>
      <c r="O193" s="999"/>
      <c r="P193" s="1000"/>
      <c r="Q193" s="52"/>
    </row>
    <row r="194" spans="1:17" hidden="1">
      <c r="A194" s="46"/>
      <c r="B194" s="504" t="s">
        <v>238</v>
      </c>
      <c r="C194" s="19">
        <v>1</v>
      </c>
      <c r="D194" s="21">
        <v>136</v>
      </c>
      <c r="E194" s="21">
        <v>4</v>
      </c>
      <c r="F194" s="21"/>
      <c r="G194" s="22">
        <f>(E194+F194)/D194/C194</f>
        <v>2.9409999999999999E-2</v>
      </c>
      <c r="H194" s="22">
        <f>G194-J194</f>
        <v>0</v>
      </c>
      <c r="I194" s="22"/>
      <c r="J194" s="22">
        <f>E194/D194/C194</f>
        <v>2.9409999999999999E-2</v>
      </c>
      <c r="K194" s="21"/>
      <c r="L194" s="23">
        <f>G194*K194</f>
        <v>0</v>
      </c>
      <c r="M194" s="23">
        <f>H194*K194</f>
        <v>0</v>
      </c>
      <c r="N194" s="23">
        <f>I194*K194</f>
        <v>0</v>
      </c>
      <c r="O194" s="23">
        <f>L194-M194</f>
        <v>0</v>
      </c>
      <c r="P194" s="19" t="s">
        <v>242</v>
      </c>
      <c r="Q194" s="20"/>
    </row>
    <row r="195" spans="1:17" hidden="1">
      <c r="A195" s="46" t="s">
        <v>225</v>
      </c>
      <c r="B195" s="43" t="s">
        <v>213</v>
      </c>
      <c r="C195" s="38"/>
      <c r="D195" s="39"/>
      <c r="E195" s="39"/>
      <c r="F195" s="39"/>
      <c r="G195" s="40"/>
      <c r="H195" s="40"/>
      <c r="I195" s="40"/>
      <c r="J195" s="40"/>
      <c r="K195" s="38"/>
      <c r="L195" s="41">
        <f>SUM(L194:L194)</f>
        <v>0</v>
      </c>
      <c r="M195" s="41">
        <f>SUM(M194:M194)</f>
        <v>0</v>
      </c>
      <c r="N195" s="41">
        <f>SUM(N194:N194)</f>
        <v>0</v>
      </c>
      <c r="O195" s="41">
        <f>SUM(O194:O194)</f>
        <v>0</v>
      </c>
      <c r="P195" s="38" t="s">
        <v>296</v>
      </c>
      <c r="Q195" s="20"/>
    </row>
    <row r="196" spans="1:17">
      <c r="A196" s="51"/>
      <c r="B196" s="999" t="s">
        <v>345</v>
      </c>
      <c r="C196" s="999"/>
      <c r="D196" s="999"/>
      <c r="E196" s="999"/>
      <c r="F196" s="999"/>
      <c r="G196" s="999"/>
      <c r="H196" s="999"/>
      <c r="I196" s="999"/>
      <c r="J196" s="999"/>
      <c r="K196" s="999"/>
      <c r="L196" s="999"/>
      <c r="M196" s="999"/>
      <c r="N196" s="999"/>
      <c r="O196" s="999"/>
      <c r="P196" s="1000"/>
      <c r="Q196" s="52"/>
    </row>
    <row r="197" spans="1:17">
      <c r="A197" s="46" t="s">
        <v>245</v>
      </c>
      <c r="B197" s="503" t="s">
        <v>346</v>
      </c>
      <c r="C197" s="19">
        <v>1</v>
      </c>
      <c r="D197" s="28">
        <v>270</v>
      </c>
      <c r="E197" s="21">
        <v>12</v>
      </c>
      <c r="F197" s="21"/>
      <c r="G197" s="22">
        <f>(E197+F197)/D197/C197</f>
        <v>4.444E-2</v>
      </c>
      <c r="H197" s="22">
        <f>G197-J197</f>
        <v>0</v>
      </c>
      <c r="I197" s="22"/>
      <c r="J197" s="22">
        <f>E197/D197/C197</f>
        <v>4.444E-2</v>
      </c>
      <c r="K197" s="21">
        <v>32500</v>
      </c>
      <c r="L197" s="23">
        <f>G197*K197</f>
        <v>1444.3</v>
      </c>
      <c r="M197" s="23">
        <f>H197*K197</f>
        <v>0</v>
      </c>
      <c r="N197" s="23">
        <f>I197*K197</f>
        <v>0</v>
      </c>
      <c r="O197" s="23">
        <f>L197-M197</f>
        <v>1444.3</v>
      </c>
      <c r="P197" s="19" t="s">
        <v>347</v>
      </c>
      <c r="Q197" s="20" t="s">
        <v>348</v>
      </c>
    </row>
    <row r="198" spans="1:17" hidden="1">
      <c r="A198" s="46" t="s">
        <v>245</v>
      </c>
      <c r="B198" s="45" t="s">
        <v>310</v>
      </c>
      <c r="C198" s="19">
        <v>1</v>
      </c>
      <c r="D198" s="34">
        <v>925</v>
      </c>
      <c r="E198" s="21"/>
      <c r="F198" s="21"/>
      <c r="G198" s="22">
        <f t="shared" ref="G198:G203" si="53">(E198+F198)/D198/C198</f>
        <v>0</v>
      </c>
      <c r="H198" s="22">
        <f t="shared" ref="H198:H203" si="54">G198-J198</f>
        <v>0</v>
      </c>
      <c r="I198" s="22"/>
      <c r="J198" s="22">
        <f t="shared" ref="J198:J203" si="55">E198/D198/C198</f>
        <v>0</v>
      </c>
      <c r="K198" s="21"/>
      <c r="L198" s="23">
        <f t="shared" ref="L198:L203" si="56">G198*K198</f>
        <v>0</v>
      </c>
      <c r="M198" s="23">
        <f t="shared" ref="M198:M203" si="57">H198*K198</f>
        <v>0</v>
      </c>
      <c r="N198" s="23">
        <f t="shared" ref="N198:N203" si="58">I198*K198</f>
        <v>0</v>
      </c>
      <c r="O198" s="23">
        <f t="shared" ref="O198:O203" si="59">L198-M198</f>
        <v>0</v>
      </c>
      <c r="P198" s="19"/>
      <c r="Q198" s="20"/>
    </row>
    <row r="199" spans="1:17" hidden="1">
      <c r="A199" s="46" t="s">
        <v>245</v>
      </c>
      <c r="B199" s="45" t="s">
        <v>311</v>
      </c>
      <c r="C199" s="19">
        <v>1</v>
      </c>
      <c r="D199" s="34">
        <v>925</v>
      </c>
      <c r="E199" s="21"/>
      <c r="F199" s="21"/>
      <c r="G199" s="22">
        <f t="shared" si="53"/>
        <v>0</v>
      </c>
      <c r="H199" s="22">
        <f t="shared" si="54"/>
        <v>0</v>
      </c>
      <c r="I199" s="22"/>
      <c r="J199" s="22">
        <f t="shared" si="55"/>
        <v>0</v>
      </c>
      <c r="K199" s="21"/>
      <c r="L199" s="23">
        <f t="shared" si="56"/>
        <v>0</v>
      </c>
      <c r="M199" s="23">
        <f t="shared" si="57"/>
        <v>0</v>
      </c>
      <c r="N199" s="23">
        <f t="shared" si="58"/>
        <v>0</v>
      </c>
      <c r="O199" s="23">
        <f t="shared" si="59"/>
        <v>0</v>
      </c>
      <c r="P199" s="19"/>
      <c r="Q199" s="20"/>
    </row>
    <row r="200" spans="1:17" hidden="1">
      <c r="A200" s="46" t="s">
        <v>245</v>
      </c>
      <c r="B200" s="45" t="s">
        <v>312</v>
      </c>
      <c r="C200" s="19">
        <v>1</v>
      </c>
      <c r="D200" s="34">
        <v>925</v>
      </c>
      <c r="E200" s="21"/>
      <c r="F200" s="21"/>
      <c r="G200" s="22">
        <f>(E200+F200)/D200/C200</f>
        <v>0</v>
      </c>
      <c r="H200" s="22">
        <f>G200-J200</f>
        <v>0</v>
      </c>
      <c r="I200" s="22"/>
      <c r="J200" s="22">
        <f>E200/D200/C200</f>
        <v>0</v>
      </c>
      <c r="K200" s="21"/>
      <c r="L200" s="23">
        <f>G200*K200</f>
        <v>0</v>
      </c>
      <c r="M200" s="23">
        <f>H200*K200</f>
        <v>0</v>
      </c>
      <c r="N200" s="23">
        <f>I200*K200</f>
        <v>0</v>
      </c>
      <c r="O200" s="23">
        <f>L200-M200</f>
        <v>0</v>
      </c>
      <c r="P200" s="19"/>
      <c r="Q200" s="20"/>
    </row>
    <row r="201" spans="1:17" ht="39.75" hidden="1" customHeight="1">
      <c r="A201" s="46" t="s">
        <v>243</v>
      </c>
      <c r="B201" s="45" t="s">
        <v>294</v>
      </c>
      <c r="C201" s="19">
        <v>1</v>
      </c>
      <c r="D201" s="34">
        <v>925</v>
      </c>
      <c r="E201" s="21"/>
      <c r="F201" s="21"/>
      <c r="G201" s="22">
        <f t="shared" ref="G201" si="60">(E201+F201)/D201/C201</f>
        <v>0</v>
      </c>
      <c r="H201" s="22">
        <f t="shared" ref="H201" si="61">G201-J201</f>
        <v>0</v>
      </c>
      <c r="I201" s="22"/>
      <c r="J201" s="22">
        <f>E201/D201/C201</f>
        <v>0</v>
      </c>
      <c r="K201" s="21"/>
      <c r="L201" s="23">
        <f t="shared" ref="L201" si="62">G201*K201</f>
        <v>0</v>
      </c>
      <c r="M201" s="23">
        <f t="shared" ref="M201" si="63">H201*K201</f>
        <v>0</v>
      </c>
      <c r="N201" s="23">
        <f t="shared" ref="N201" si="64">I201*K201</f>
        <v>0</v>
      </c>
      <c r="O201" s="23">
        <f t="shared" ref="O201" si="65">L201-M201</f>
        <v>0</v>
      </c>
      <c r="P201" s="19"/>
      <c r="Q201" s="20"/>
    </row>
    <row r="202" spans="1:17" hidden="1">
      <c r="A202" s="46" t="s">
        <v>225</v>
      </c>
      <c r="B202" s="45" t="s">
        <v>288</v>
      </c>
      <c r="C202" s="19">
        <v>1</v>
      </c>
      <c r="D202" s="34">
        <v>925</v>
      </c>
      <c r="E202" s="21"/>
      <c r="F202" s="21"/>
      <c r="G202" s="22">
        <f t="shared" si="53"/>
        <v>0</v>
      </c>
      <c r="H202" s="22">
        <f t="shared" si="54"/>
        <v>0</v>
      </c>
      <c r="I202" s="22"/>
      <c r="J202" s="22">
        <f t="shared" si="55"/>
        <v>0</v>
      </c>
      <c r="K202" s="21"/>
      <c r="L202" s="23">
        <f t="shared" si="56"/>
        <v>0</v>
      </c>
      <c r="M202" s="23">
        <f t="shared" si="57"/>
        <v>0</v>
      </c>
      <c r="N202" s="23">
        <f t="shared" si="58"/>
        <v>0</v>
      </c>
      <c r="O202" s="23">
        <f t="shared" si="59"/>
        <v>0</v>
      </c>
      <c r="P202" s="19"/>
      <c r="Q202" s="20"/>
    </row>
    <row r="203" spans="1:17" hidden="1">
      <c r="A203" s="46" t="s">
        <v>225</v>
      </c>
      <c r="B203" s="45" t="s">
        <v>289</v>
      </c>
      <c r="C203" s="19">
        <v>1</v>
      </c>
      <c r="D203" s="34">
        <v>925</v>
      </c>
      <c r="E203" s="21"/>
      <c r="F203" s="21"/>
      <c r="G203" s="22">
        <f t="shared" si="53"/>
        <v>0</v>
      </c>
      <c r="H203" s="22">
        <f t="shared" si="54"/>
        <v>0</v>
      </c>
      <c r="I203" s="22"/>
      <c r="J203" s="22">
        <f t="shared" si="55"/>
        <v>0</v>
      </c>
      <c r="K203" s="21"/>
      <c r="L203" s="23">
        <f t="shared" si="56"/>
        <v>0</v>
      </c>
      <c r="M203" s="23">
        <f t="shared" si="57"/>
        <v>0</v>
      </c>
      <c r="N203" s="23">
        <f t="shared" si="58"/>
        <v>0</v>
      </c>
      <c r="O203" s="23">
        <f t="shared" si="59"/>
        <v>0</v>
      </c>
      <c r="P203" s="19"/>
      <c r="Q203" s="20"/>
    </row>
    <row r="204" spans="1:17" hidden="1">
      <c r="A204" s="46" t="s">
        <v>225</v>
      </c>
      <c r="B204" s="45" t="s">
        <v>239</v>
      </c>
      <c r="C204" s="19">
        <v>1</v>
      </c>
      <c r="D204" s="34">
        <v>925</v>
      </c>
      <c r="E204" s="21"/>
      <c r="F204" s="21"/>
      <c r="G204" s="22">
        <f>(E204+F204)/D204/C204</f>
        <v>0</v>
      </c>
      <c r="H204" s="22">
        <f>G204-J204</f>
        <v>0</v>
      </c>
      <c r="I204" s="22"/>
      <c r="J204" s="22">
        <f>E204/D204/C204</f>
        <v>0</v>
      </c>
      <c r="K204" s="21"/>
      <c r="L204" s="23">
        <f>G204*K204</f>
        <v>0</v>
      </c>
      <c r="M204" s="23">
        <f>H204*K204</f>
        <v>0</v>
      </c>
      <c r="N204" s="23">
        <f>I204*K204</f>
        <v>0</v>
      </c>
      <c r="O204" s="23">
        <f>L204-M204</f>
        <v>0</v>
      </c>
      <c r="P204" s="19"/>
      <c r="Q204" s="20"/>
    </row>
    <row r="205" spans="1:17">
      <c r="A205" s="46" t="s">
        <v>245</v>
      </c>
      <c r="B205" s="43" t="s">
        <v>213</v>
      </c>
      <c r="C205" s="38"/>
      <c r="D205" s="39"/>
      <c r="E205" s="39"/>
      <c r="F205" s="39"/>
      <c r="G205" s="40"/>
      <c r="H205" s="40"/>
      <c r="I205" s="40"/>
      <c r="J205" s="40"/>
      <c r="K205" s="38"/>
      <c r="L205" s="41">
        <f>L197+L198+L199+L200</f>
        <v>1444.3</v>
      </c>
      <c r="M205" s="41">
        <f t="shared" ref="M205:O205" si="66">M197+M198+M199+M200</f>
        <v>0</v>
      </c>
      <c r="N205" s="41">
        <f t="shared" si="66"/>
        <v>0</v>
      </c>
      <c r="O205" s="41">
        <f t="shared" si="66"/>
        <v>1444.3</v>
      </c>
      <c r="P205" s="38" t="s">
        <v>296</v>
      </c>
      <c r="Q205" s="20"/>
    </row>
    <row r="206" spans="1:17" hidden="1">
      <c r="A206" s="46" t="s">
        <v>243</v>
      </c>
      <c r="B206" s="43" t="s">
        <v>213</v>
      </c>
      <c r="C206" s="38"/>
      <c r="D206" s="39"/>
      <c r="E206" s="39"/>
      <c r="F206" s="39"/>
      <c r="G206" s="40"/>
      <c r="H206" s="40"/>
      <c r="I206" s="40"/>
      <c r="J206" s="40"/>
      <c r="K206" s="38"/>
      <c r="L206" s="41">
        <f>L201</f>
        <v>0</v>
      </c>
      <c r="M206" s="41">
        <f t="shared" ref="M206:O206" si="67">M201</f>
        <v>0</v>
      </c>
      <c r="N206" s="41">
        <f t="shared" si="67"/>
        <v>0</v>
      </c>
      <c r="O206" s="41">
        <f t="shared" si="67"/>
        <v>0</v>
      </c>
      <c r="P206" s="38" t="s">
        <v>400</v>
      </c>
      <c r="Q206" s="20"/>
    </row>
    <row r="207" spans="1:17" hidden="1">
      <c r="A207" s="46" t="s">
        <v>225</v>
      </c>
      <c r="B207" s="43" t="s">
        <v>213</v>
      </c>
      <c r="C207" s="38"/>
      <c r="D207" s="39"/>
      <c r="E207" s="39"/>
      <c r="F207" s="39"/>
      <c r="G207" s="40"/>
      <c r="H207" s="40"/>
      <c r="I207" s="40"/>
      <c r="J207" s="40"/>
      <c r="K207" s="38"/>
      <c r="L207" s="41">
        <f>L202+L203+L204</f>
        <v>0</v>
      </c>
      <c r="M207" s="41">
        <f t="shared" ref="M207:O207" si="68">M202+M203+M204</f>
        <v>0</v>
      </c>
      <c r="N207" s="41">
        <f t="shared" si="68"/>
        <v>0</v>
      </c>
      <c r="O207" s="41">
        <f t="shared" si="68"/>
        <v>0</v>
      </c>
      <c r="P207" s="38" t="s">
        <v>400</v>
      </c>
      <c r="Q207" s="20"/>
    </row>
    <row r="208" spans="1:17">
      <c r="A208" s="51"/>
      <c r="B208" s="999" t="s">
        <v>349</v>
      </c>
      <c r="C208" s="999"/>
      <c r="D208" s="999"/>
      <c r="E208" s="999"/>
      <c r="F208" s="999"/>
      <c r="G208" s="999"/>
      <c r="H208" s="999"/>
      <c r="I208" s="999"/>
      <c r="J208" s="999"/>
      <c r="K208" s="999"/>
      <c r="L208" s="999"/>
      <c r="M208" s="999"/>
      <c r="N208" s="999"/>
      <c r="O208" s="999"/>
      <c r="P208" s="1000"/>
      <c r="Q208" s="52"/>
    </row>
    <row r="209" spans="1:17" ht="45">
      <c r="A209" s="46"/>
      <c r="B209" s="504" t="s">
        <v>350</v>
      </c>
      <c r="C209" s="19">
        <v>1</v>
      </c>
      <c r="D209" s="28">
        <v>46</v>
      </c>
      <c r="E209" s="31">
        <v>12</v>
      </c>
      <c r="F209" s="21"/>
      <c r="G209" s="22">
        <f>(E209+F209)/D209/C209</f>
        <v>0.26086999999999999</v>
      </c>
      <c r="H209" s="22">
        <f>G209-J209</f>
        <v>0</v>
      </c>
      <c r="I209" s="22"/>
      <c r="J209" s="22">
        <f>E209/D209/C209</f>
        <v>0.26086999999999999</v>
      </c>
      <c r="K209" s="32">
        <v>1100</v>
      </c>
      <c r="L209" s="23">
        <f>G209*K209</f>
        <v>286.95999999999998</v>
      </c>
      <c r="M209" s="23">
        <f>H209*K209</f>
        <v>0</v>
      </c>
      <c r="N209" s="23">
        <f>I209*K209</f>
        <v>0</v>
      </c>
      <c r="O209" s="23">
        <f>L209-M209</f>
        <v>286.95999999999998</v>
      </c>
      <c r="P209" s="19" t="s">
        <v>169</v>
      </c>
      <c r="Q209" s="20" t="s">
        <v>329</v>
      </c>
    </row>
    <row r="210" spans="1:17">
      <c r="A210" s="82" t="s">
        <v>225</v>
      </c>
      <c r="B210" s="43" t="s">
        <v>213</v>
      </c>
      <c r="C210" s="38"/>
      <c r="D210" s="39"/>
      <c r="E210" s="39"/>
      <c r="F210" s="39"/>
      <c r="G210" s="40"/>
      <c r="H210" s="40"/>
      <c r="I210" s="40"/>
      <c r="J210" s="40"/>
      <c r="K210" s="38"/>
      <c r="L210" s="41">
        <f>SUM(L209:L209)</f>
        <v>286.95999999999998</v>
      </c>
      <c r="M210" s="41">
        <f>SUM(M209:M209)</f>
        <v>0</v>
      </c>
      <c r="N210" s="41">
        <f>SUM(N209:N209)</f>
        <v>0</v>
      </c>
      <c r="O210" s="41">
        <f>SUM(O209:O209)</f>
        <v>286.95999999999998</v>
      </c>
      <c r="P210" s="38" t="s">
        <v>330</v>
      </c>
      <c r="Q210" s="20"/>
    </row>
    <row r="211" spans="1:17">
      <c r="A211" s="51"/>
      <c r="B211" s="999" t="s">
        <v>356</v>
      </c>
      <c r="C211" s="999"/>
      <c r="D211" s="999"/>
      <c r="E211" s="999"/>
      <c r="F211" s="999"/>
      <c r="G211" s="999"/>
      <c r="H211" s="999"/>
      <c r="I211" s="999"/>
      <c r="J211" s="999"/>
      <c r="K211" s="999"/>
      <c r="L211" s="999"/>
      <c r="M211" s="999"/>
      <c r="N211" s="999"/>
      <c r="O211" s="999"/>
      <c r="P211" s="1000"/>
      <c r="Q211" s="52"/>
    </row>
    <row r="212" spans="1:17" ht="22.5">
      <c r="A212" s="46"/>
      <c r="B212" s="504" t="s">
        <v>357</v>
      </c>
      <c r="C212" s="19">
        <v>5</v>
      </c>
      <c r="D212" s="21">
        <v>136</v>
      </c>
      <c r="E212" s="21">
        <f>2*10</f>
        <v>20</v>
      </c>
      <c r="F212" s="21">
        <f>(18)*10</f>
        <v>180</v>
      </c>
      <c r="G212" s="22">
        <f t="shared" ref="G212:G214" si="69">(E212+F212)/D212/C212</f>
        <v>0.29411999999999999</v>
      </c>
      <c r="H212" s="22">
        <f t="shared" ref="H212:H214" si="70">G212-J212</f>
        <v>0.29411999999999999</v>
      </c>
      <c r="I212" s="22"/>
      <c r="J212" s="22"/>
      <c r="K212" s="21">
        <v>700</v>
      </c>
      <c r="L212" s="23">
        <f t="shared" ref="L212:L214" si="71">G212*K212</f>
        <v>205.88</v>
      </c>
      <c r="M212" s="23">
        <f>H212*K212</f>
        <v>205.88</v>
      </c>
      <c r="N212" s="23">
        <f>I212*K212</f>
        <v>0</v>
      </c>
      <c r="O212" s="23">
        <f>L212-M212</f>
        <v>0</v>
      </c>
      <c r="P212" s="20" t="s">
        <v>370</v>
      </c>
      <c r="Q212" s="20"/>
    </row>
    <row r="213" spans="1:17" ht="22.5">
      <c r="A213" s="46"/>
      <c r="B213" s="504" t="s">
        <v>358</v>
      </c>
      <c r="C213" s="19">
        <v>5</v>
      </c>
      <c r="D213" s="21">
        <v>136</v>
      </c>
      <c r="E213" s="21">
        <f>2*2</f>
        <v>4</v>
      </c>
      <c r="F213" s="21">
        <f>(18)*2</f>
        <v>36</v>
      </c>
      <c r="G213" s="22">
        <f t="shared" si="69"/>
        <v>5.8819999999999997E-2</v>
      </c>
      <c r="H213" s="22">
        <f t="shared" si="70"/>
        <v>5.8819999999999997E-2</v>
      </c>
      <c r="I213" s="22"/>
      <c r="J213" s="22"/>
      <c r="K213" s="21">
        <v>120</v>
      </c>
      <c r="L213" s="23">
        <f t="shared" si="71"/>
        <v>7.06</v>
      </c>
      <c r="M213" s="23">
        <f>H213*K213</f>
        <v>7.06</v>
      </c>
      <c r="N213" s="23">
        <f>I213*K213</f>
        <v>0</v>
      </c>
      <c r="O213" s="23">
        <f>L213-M213</f>
        <v>0</v>
      </c>
      <c r="P213" s="20" t="s">
        <v>371</v>
      </c>
      <c r="Q213" s="20"/>
    </row>
    <row r="214" spans="1:17" ht="22.5">
      <c r="A214" s="46"/>
      <c r="B214" s="503" t="s">
        <v>359</v>
      </c>
      <c r="C214" s="19">
        <v>5</v>
      </c>
      <c r="D214" s="21">
        <v>136</v>
      </c>
      <c r="E214" s="21">
        <f>2*10</f>
        <v>20</v>
      </c>
      <c r="F214" s="21">
        <f>(18)*10</f>
        <v>180</v>
      </c>
      <c r="G214" s="22">
        <f t="shared" si="69"/>
        <v>0.29411999999999999</v>
      </c>
      <c r="H214" s="22">
        <f t="shared" si="70"/>
        <v>0.29411999999999999</v>
      </c>
      <c r="I214" s="22"/>
      <c r="J214" s="22"/>
      <c r="K214" s="21">
        <v>550</v>
      </c>
      <c r="L214" s="23">
        <f t="shared" si="71"/>
        <v>161.77000000000001</v>
      </c>
      <c r="M214" s="23">
        <f t="shared" ref="M214" si="72">H214*K214</f>
        <v>161.77000000000001</v>
      </c>
      <c r="N214" s="23">
        <f t="shared" ref="N214" si="73">I214*K214</f>
        <v>0</v>
      </c>
      <c r="O214" s="23">
        <f t="shared" ref="O214" si="74">L214-M214</f>
        <v>0</v>
      </c>
      <c r="P214" s="20" t="s">
        <v>370</v>
      </c>
      <c r="Q214" s="20"/>
    </row>
    <row r="215" spans="1:17">
      <c r="A215" s="46"/>
      <c r="B215" s="43" t="s">
        <v>213</v>
      </c>
      <c r="C215" s="38"/>
      <c r="D215" s="39"/>
      <c r="E215" s="39"/>
      <c r="F215" s="39"/>
      <c r="G215" s="40"/>
      <c r="H215" s="40"/>
      <c r="I215" s="40"/>
      <c r="J215" s="40"/>
      <c r="K215" s="38"/>
      <c r="L215" s="41">
        <f>SUM(L212:L214)</f>
        <v>374.71</v>
      </c>
      <c r="M215" s="41">
        <f>SUM(M212:M214)</f>
        <v>374.71</v>
      </c>
      <c r="N215" s="41">
        <f>SUM(N212:N214)</f>
        <v>0</v>
      </c>
      <c r="O215" s="41">
        <f>SUM(O212:O214)</f>
        <v>0</v>
      </c>
      <c r="P215" s="38"/>
      <c r="Q215" s="20"/>
    </row>
    <row r="216" spans="1:17">
      <c r="A216" s="46" t="s">
        <v>223</v>
      </c>
      <c r="B216" s="43"/>
      <c r="C216" s="38"/>
      <c r="D216" s="39"/>
      <c r="E216" s="39"/>
      <c r="F216" s="39"/>
      <c r="G216" s="40"/>
      <c r="H216" s="40"/>
      <c r="I216" s="40"/>
      <c r="J216" s="40"/>
      <c r="K216" s="38"/>
      <c r="L216" s="41">
        <f t="shared" ref="L216:L217" si="75">SUM(M216:O216)</f>
        <v>367.65</v>
      </c>
      <c r="M216" s="41">
        <f>M212+M214</f>
        <v>367.65</v>
      </c>
      <c r="N216" s="41">
        <f>N215</f>
        <v>0</v>
      </c>
      <c r="O216" s="41"/>
      <c r="P216" s="38" t="s">
        <v>295</v>
      </c>
      <c r="Q216" s="20"/>
    </row>
    <row r="217" spans="1:17">
      <c r="A217" s="46" t="s">
        <v>248</v>
      </c>
      <c r="B217" s="43"/>
      <c r="C217" s="38"/>
      <c r="D217" s="39"/>
      <c r="E217" s="39"/>
      <c r="F217" s="39"/>
      <c r="G217" s="40"/>
      <c r="H217" s="40"/>
      <c r="I217" s="40"/>
      <c r="J217" s="40"/>
      <c r="K217" s="38"/>
      <c r="L217" s="41">
        <f t="shared" si="75"/>
        <v>0</v>
      </c>
      <c r="M217" s="41"/>
      <c r="N217" s="41"/>
      <c r="O217" s="41">
        <f>O215</f>
        <v>0</v>
      </c>
      <c r="P217" s="38" t="s">
        <v>296</v>
      </c>
      <c r="Q217" s="20"/>
    </row>
    <row r="218" spans="1:17">
      <c r="A218" s="51"/>
      <c r="B218" s="999" t="s">
        <v>360</v>
      </c>
      <c r="C218" s="999"/>
      <c r="D218" s="999"/>
      <c r="E218" s="999"/>
      <c r="F218" s="999"/>
      <c r="G218" s="999"/>
      <c r="H218" s="999"/>
      <c r="I218" s="999"/>
      <c r="J218" s="999"/>
      <c r="K218" s="999"/>
      <c r="L218" s="999"/>
      <c r="M218" s="999"/>
      <c r="N218" s="999"/>
      <c r="O218" s="999"/>
      <c r="P218" s="1000"/>
      <c r="Q218" s="52"/>
    </row>
    <row r="219" spans="1:17" ht="33.75">
      <c r="A219" s="46"/>
      <c r="B219" s="504" t="s">
        <v>361</v>
      </c>
      <c r="C219" s="19">
        <v>5</v>
      </c>
      <c r="D219" s="21">
        <v>136</v>
      </c>
      <c r="E219" s="21">
        <f>1+1</f>
        <v>2</v>
      </c>
      <c r="F219" s="21">
        <f>(18)</f>
        <v>18</v>
      </c>
      <c r="G219" s="22">
        <f t="shared" ref="G219" si="76">(E219+F219)/D219/C219</f>
        <v>2.9409999999999999E-2</v>
      </c>
      <c r="H219" s="22">
        <f t="shared" ref="H219" si="77">G219-J219</f>
        <v>2.9409999999999999E-2</v>
      </c>
      <c r="I219" s="22"/>
      <c r="J219" s="22"/>
      <c r="K219" s="21">
        <v>5300</v>
      </c>
      <c r="L219" s="23">
        <f t="shared" ref="L219" si="78">G219*K219</f>
        <v>155.87</v>
      </c>
      <c r="M219" s="23">
        <f>H219*K219</f>
        <v>155.87</v>
      </c>
      <c r="N219" s="23">
        <f>I219*K219</f>
        <v>0</v>
      </c>
      <c r="O219" s="23">
        <f>L219-M219</f>
        <v>0</v>
      </c>
      <c r="P219" s="20" t="s">
        <v>372</v>
      </c>
      <c r="Q219" s="20"/>
    </row>
    <row r="220" spans="1:17">
      <c r="A220" s="46" t="s">
        <v>223</v>
      </c>
      <c r="B220" s="43" t="s">
        <v>213</v>
      </c>
      <c r="C220" s="38"/>
      <c r="D220" s="39"/>
      <c r="E220" s="39"/>
      <c r="F220" s="39"/>
      <c r="G220" s="40"/>
      <c r="H220" s="40"/>
      <c r="I220" s="40"/>
      <c r="J220" s="40"/>
      <c r="K220" s="38"/>
      <c r="L220" s="41">
        <f>SUM(L219:L219)</f>
        <v>155.87</v>
      </c>
      <c r="M220" s="41">
        <f>SUM(M219:M219)</f>
        <v>155.87</v>
      </c>
      <c r="N220" s="41">
        <f>SUM(N219:N219)</f>
        <v>0</v>
      </c>
      <c r="O220" s="41">
        <f>SUM(O219:O219)</f>
        <v>0</v>
      </c>
      <c r="P220" s="38" t="s">
        <v>295</v>
      </c>
      <c r="Q220" s="20"/>
    </row>
    <row r="221" spans="1:17">
      <c r="A221" s="51"/>
      <c r="B221" s="999" t="s">
        <v>362</v>
      </c>
      <c r="C221" s="999"/>
      <c r="D221" s="999"/>
      <c r="E221" s="999"/>
      <c r="F221" s="999"/>
      <c r="G221" s="999"/>
      <c r="H221" s="999"/>
      <c r="I221" s="999"/>
      <c r="J221" s="999"/>
      <c r="K221" s="999"/>
      <c r="L221" s="999"/>
      <c r="M221" s="999"/>
      <c r="N221" s="999"/>
      <c r="O221" s="999"/>
      <c r="P221" s="1000"/>
      <c r="Q221" s="52"/>
    </row>
    <row r="222" spans="1:17">
      <c r="A222" s="46"/>
      <c r="B222" s="504" t="s">
        <v>363</v>
      </c>
      <c r="C222" s="19">
        <v>1</v>
      </c>
      <c r="D222" s="21">
        <v>136</v>
      </c>
      <c r="E222" s="21">
        <v>12</v>
      </c>
      <c r="F222" s="21"/>
      <c r="G222" s="22">
        <f t="shared" ref="G222:G230" si="79">(E222+F222)/D222/C222</f>
        <v>8.8239999999999999E-2</v>
      </c>
      <c r="H222" s="22">
        <f t="shared" ref="H222:H230" si="80">G222-J222</f>
        <v>8.8239999999999999E-2</v>
      </c>
      <c r="I222" s="22"/>
      <c r="J222" s="22"/>
      <c r="K222" s="21">
        <v>400</v>
      </c>
      <c r="L222" s="23">
        <f t="shared" ref="L222:L230" si="81">G222*K222</f>
        <v>35.299999999999997</v>
      </c>
      <c r="M222" s="23">
        <f>H222*K222</f>
        <v>35.299999999999997</v>
      </c>
      <c r="N222" s="23">
        <f>I222*K222</f>
        <v>0</v>
      </c>
      <c r="O222" s="23">
        <f>L222-M222</f>
        <v>0</v>
      </c>
      <c r="P222" s="20" t="s">
        <v>364</v>
      </c>
      <c r="Q222" s="20"/>
    </row>
    <row r="223" spans="1:17">
      <c r="A223" s="46"/>
      <c r="B223" s="504" t="s">
        <v>316</v>
      </c>
      <c r="C223" s="19">
        <v>1</v>
      </c>
      <c r="D223" s="21">
        <v>136</v>
      </c>
      <c r="E223" s="21">
        <v>12</v>
      </c>
      <c r="F223" s="21"/>
      <c r="G223" s="22">
        <f t="shared" si="79"/>
        <v>8.8239999999999999E-2</v>
      </c>
      <c r="H223" s="22">
        <f t="shared" si="80"/>
        <v>8.8239999999999999E-2</v>
      </c>
      <c r="I223" s="22"/>
      <c r="J223" s="22"/>
      <c r="K223" s="21">
        <v>1400</v>
      </c>
      <c r="L223" s="23">
        <f t="shared" si="81"/>
        <v>123.54</v>
      </c>
      <c r="M223" s="23">
        <f>H223*K223</f>
        <v>123.54</v>
      </c>
      <c r="N223" s="23">
        <f>I223*K223</f>
        <v>0</v>
      </c>
      <c r="O223" s="23">
        <f>L223-M223</f>
        <v>0</v>
      </c>
      <c r="P223" s="20" t="s">
        <v>364</v>
      </c>
      <c r="Q223" s="20"/>
    </row>
    <row r="224" spans="1:17" ht="22.5" hidden="1">
      <c r="A224" s="46"/>
      <c r="B224" s="503" t="s">
        <v>376</v>
      </c>
      <c r="C224" s="19">
        <v>1</v>
      </c>
      <c r="D224" s="21">
        <v>136</v>
      </c>
      <c r="E224" s="21"/>
      <c r="F224" s="21">
        <v>12</v>
      </c>
      <c r="G224" s="22">
        <f t="shared" si="79"/>
        <v>8.8239999999999999E-2</v>
      </c>
      <c r="H224" s="22">
        <f t="shared" si="80"/>
        <v>8.8239999999999999E-2</v>
      </c>
      <c r="I224" s="22"/>
      <c r="J224" s="22"/>
      <c r="K224" s="28">
        <f>300-300</f>
        <v>0</v>
      </c>
      <c r="L224" s="23">
        <f t="shared" si="81"/>
        <v>0</v>
      </c>
      <c r="M224" s="23">
        <f t="shared" ref="M224:M230" si="82">H224*K224</f>
        <v>0</v>
      </c>
      <c r="N224" s="23">
        <f t="shared" ref="N224:N230" si="83">I224*K224</f>
        <v>0</v>
      </c>
      <c r="O224" s="23">
        <f t="shared" ref="O224:O230" si="84">L224-M224</f>
        <v>0</v>
      </c>
      <c r="P224" s="20" t="s">
        <v>364</v>
      </c>
      <c r="Q224" s="20"/>
    </row>
    <row r="225" spans="1:17">
      <c r="A225" s="46"/>
      <c r="B225" s="503" t="s">
        <v>373</v>
      </c>
      <c r="C225" s="19">
        <v>1</v>
      </c>
      <c r="D225" s="21">
        <v>136</v>
      </c>
      <c r="E225" s="21"/>
      <c r="F225" s="21">
        <v>12</v>
      </c>
      <c r="G225" s="22">
        <f t="shared" si="79"/>
        <v>8.8239999999999999E-2</v>
      </c>
      <c r="H225" s="22">
        <f t="shared" si="80"/>
        <v>8.8239999999999999E-2</v>
      </c>
      <c r="I225" s="22"/>
      <c r="J225" s="22"/>
      <c r="K225" s="28">
        <v>200</v>
      </c>
      <c r="L225" s="23">
        <f t="shared" si="81"/>
        <v>17.649999999999999</v>
      </c>
      <c r="M225" s="23">
        <f t="shared" si="82"/>
        <v>17.649999999999999</v>
      </c>
      <c r="N225" s="23">
        <f t="shared" si="83"/>
        <v>0</v>
      </c>
      <c r="O225" s="23">
        <f t="shared" si="84"/>
        <v>0</v>
      </c>
      <c r="P225" s="20" t="s">
        <v>364</v>
      </c>
      <c r="Q225" s="20"/>
    </row>
    <row r="226" spans="1:17">
      <c r="A226" s="46"/>
      <c r="B226" s="503" t="s">
        <v>374</v>
      </c>
      <c r="C226" s="19">
        <v>1</v>
      </c>
      <c r="D226" s="21">
        <v>136</v>
      </c>
      <c r="E226" s="21"/>
      <c r="F226" s="21">
        <v>12</v>
      </c>
      <c r="G226" s="22">
        <f t="shared" si="79"/>
        <v>8.8239999999999999E-2</v>
      </c>
      <c r="H226" s="22">
        <f t="shared" si="80"/>
        <v>8.8239999999999999E-2</v>
      </c>
      <c r="I226" s="22"/>
      <c r="J226" s="22"/>
      <c r="K226" s="28">
        <v>250</v>
      </c>
      <c r="L226" s="23">
        <f t="shared" si="81"/>
        <v>22.06</v>
      </c>
      <c r="M226" s="23">
        <f t="shared" si="82"/>
        <v>22.06</v>
      </c>
      <c r="N226" s="23">
        <f t="shared" si="83"/>
        <v>0</v>
      </c>
      <c r="O226" s="23">
        <f t="shared" si="84"/>
        <v>0</v>
      </c>
      <c r="P226" s="20" t="s">
        <v>364</v>
      </c>
      <c r="Q226" s="20"/>
    </row>
    <row r="227" spans="1:17">
      <c r="A227" s="46"/>
      <c r="B227" s="503" t="s">
        <v>375</v>
      </c>
      <c r="C227" s="19">
        <v>1</v>
      </c>
      <c r="D227" s="21">
        <v>136</v>
      </c>
      <c r="E227" s="21"/>
      <c r="F227" s="21">
        <v>12</v>
      </c>
      <c r="G227" s="22">
        <f t="shared" si="79"/>
        <v>8.8239999999999999E-2</v>
      </c>
      <c r="H227" s="22">
        <f t="shared" si="80"/>
        <v>8.8239999999999999E-2</v>
      </c>
      <c r="I227" s="22"/>
      <c r="J227" s="22"/>
      <c r="K227" s="28">
        <v>150</v>
      </c>
      <c r="L227" s="23">
        <f t="shared" si="81"/>
        <v>13.24</v>
      </c>
      <c r="M227" s="23">
        <f t="shared" si="82"/>
        <v>13.24</v>
      </c>
      <c r="N227" s="23">
        <f t="shared" si="83"/>
        <v>0</v>
      </c>
      <c r="O227" s="23">
        <f t="shared" si="84"/>
        <v>0</v>
      </c>
      <c r="P227" s="20" t="s">
        <v>364</v>
      </c>
      <c r="Q227" s="20"/>
    </row>
    <row r="228" spans="1:17">
      <c r="A228" s="46"/>
      <c r="B228" s="503" t="s">
        <v>377</v>
      </c>
      <c r="C228" s="19">
        <v>1</v>
      </c>
      <c r="D228" s="21">
        <v>136</v>
      </c>
      <c r="E228" s="21"/>
      <c r="F228" s="21">
        <v>12</v>
      </c>
      <c r="G228" s="22">
        <f t="shared" si="79"/>
        <v>8.8239999999999999E-2</v>
      </c>
      <c r="H228" s="22">
        <f t="shared" si="80"/>
        <v>8.8239999999999999E-2</v>
      </c>
      <c r="I228" s="22"/>
      <c r="J228" s="22"/>
      <c r="K228" s="21">
        <v>150</v>
      </c>
      <c r="L228" s="23">
        <f t="shared" si="81"/>
        <v>13.24</v>
      </c>
      <c r="M228" s="23">
        <f t="shared" si="82"/>
        <v>13.24</v>
      </c>
      <c r="N228" s="23">
        <f t="shared" si="83"/>
        <v>0</v>
      </c>
      <c r="O228" s="23">
        <f t="shared" si="84"/>
        <v>0</v>
      </c>
      <c r="P228" s="20" t="s">
        <v>364</v>
      </c>
      <c r="Q228" s="20"/>
    </row>
    <row r="229" spans="1:17">
      <c r="A229" s="46"/>
      <c r="B229" s="503" t="s">
        <v>365</v>
      </c>
      <c r="C229" s="19">
        <v>1</v>
      </c>
      <c r="D229" s="21">
        <v>136</v>
      </c>
      <c r="E229" s="21"/>
      <c r="F229" s="21">
        <v>12</v>
      </c>
      <c r="G229" s="22">
        <f t="shared" si="79"/>
        <v>8.8239999999999999E-2</v>
      </c>
      <c r="H229" s="22">
        <f t="shared" si="80"/>
        <v>8.8239999999999999E-2</v>
      </c>
      <c r="I229" s="22"/>
      <c r="J229" s="22"/>
      <c r="K229" s="21">
        <v>250</v>
      </c>
      <c r="L229" s="23">
        <f t="shared" si="81"/>
        <v>22.06</v>
      </c>
      <c r="M229" s="23">
        <f t="shared" si="82"/>
        <v>22.06</v>
      </c>
      <c r="N229" s="23">
        <f t="shared" si="83"/>
        <v>0</v>
      </c>
      <c r="O229" s="23">
        <f t="shared" si="84"/>
        <v>0</v>
      </c>
      <c r="P229" s="20" t="s">
        <v>364</v>
      </c>
      <c r="Q229" s="20"/>
    </row>
    <row r="230" spans="1:17" ht="22.5">
      <c r="A230" s="46"/>
      <c r="B230" s="503" t="s">
        <v>378</v>
      </c>
      <c r="C230" s="19">
        <v>1</v>
      </c>
      <c r="D230" s="21">
        <v>136</v>
      </c>
      <c r="E230" s="21"/>
      <c r="F230" s="21">
        <v>12</v>
      </c>
      <c r="G230" s="22">
        <f t="shared" si="79"/>
        <v>8.8239999999999999E-2</v>
      </c>
      <c r="H230" s="22">
        <f t="shared" si="80"/>
        <v>8.8239999999999999E-2</v>
      </c>
      <c r="I230" s="22"/>
      <c r="J230" s="22"/>
      <c r="K230" s="21">
        <v>350</v>
      </c>
      <c r="L230" s="23">
        <f t="shared" si="81"/>
        <v>30.88</v>
      </c>
      <c r="M230" s="23">
        <f t="shared" si="82"/>
        <v>30.88</v>
      </c>
      <c r="N230" s="23">
        <f t="shared" si="83"/>
        <v>0</v>
      </c>
      <c r="O230" s="23">
        <f t="shared" si="84"/>
        <v>0</v>
      </c>
      <c r="P230" s="20" t="s">
        <v>364</v>
      </c>
      <c r="Q230" s="20"/>
    </row>
    <row r="231" spans="1:17">
      <c r="A231" s="46" t="s">
        <v>223</v>
      </c>
      <c r="B231" s="43" t="s">
        <v>213</v>
      </c>
      <c r="C231" s="38"/>
      <c r="D231" s="39"/>
      <c r="E231" s="39"/>
      <c r="F231" s="39"/>
      <c r="G231" s="40"/>
      <c r="H231" s="40"/>
      <c r="I231" s="40"/>
      <c r="J231" s="40"/>
      <c r="K231" s="38"/>
      <c r="L231" s="41">
        <f>SUM(L222:L230)</f>
        <v>277.97000000000003</v>
      </c>
      <c r="M231" s="41">
        <f>SUM(M222:M230)</f>
        <v>277.97000000000003</v>
      </c>
      <c r="N231" s="41">
        <f>SUM(N222:N230)</f>
        <v>0</v>
      </c>
      <c r="O231" s="41">
        <f>SUM(O222:O230)</f>
        <v>0</v>
      </c>
      <c r="P231" s="38" t="s">
        <v>295</v>
      </c>
      <c r="Q231" s="20"/>
    </row>
    <row r="232" spans="1:17">
      <c r="A232" s="51"/>
      <c r="B232" s="999" t="s">
        <v>366</v>
      </c>
      <c r="C232" s="999"/>
      <c r="D232" s="999"/>
      <c r="E232" s="999"/>
      <c r="F232" s="999"/>
      <c r="G232" s="999"/>
      <c r="H232" s="999"/>
      <c r="I232" s="999"/>
      <c r="J232" s="999"/>
      <c r="K232" s="999"/>
      <c r="L232" s="999"/>
      <c r="M232" s="999"/>
      <c r="N232" s="999"/>
      <c r="O232" s="999"/>
      <c r="P232" s="1000"/>
      <c r="Q232" s="52"/>
    </row>
    <row r="233" spans="1:17">
      <c r="A233" s="46"/>
      <c r="B233" s="504" t="s">
        <v>367</v>
      </c>
      <c r="C233" s="19">
        <v>2</v>
      </c>
      <c r="D233" s="21">
        <v>136</v>
      </c>
      <c r="E233" s="21"/>
      <c r="F233" s="21">
        <f t="shared" ref="F233:F234" si="85">1*8</f>
        <v>8</v>
      </c>
      <c r="G233" s="22">
        <f t="shared" ref="G233:G239" si="86">(E233+F233)/D233/C233</f>
        <v>2.9409999999999999E-2</v>
      </c>
      <c r="H233" s="22">
        <f t="shared" ref="H233:H239" si="87">G233-J233</f>
        <v>2.9409999999999999E-2</v>
      </c>
      <c r="I233" s="22"/>
      <c r="J233" s="22"/>
      <c r="K233" s="21">
        <v>5000</v>
      </c>
      <c r="L233" s="23">
        <f t="shared" ref="L233:L239" si="88">G233*K233</f>
        <v>147.05000000000001</v>
      </c>
      <c r="M233" s="23">
        <f>H233*K233</f>
        <v>147.05000000000001</v>
      </c>
      <c r="N233" s="23">
        <f>I233*K233</f>
        <v>0</v>
      </c>
      <c r="O233" s="23">
        <f>L233-M233</f>
        <v>0</v>
      </c>
      <c r="P233" s="20" t="s">
        <v>381</v>
      </c>
      <c r="Q233" s="20"/>
    </row>
    <row r="234" spans="1:17">
      <c r="A234" s="46"/>
      <c r="B234" s="504" t="s">
        <v>398</v>
      </c>
      <c r="C234" s="19">
        <v>2</v>
      </c>
      <c r="D234" s="21">
        <v>136</v>
      </c>
      <c r="E234" s="21"/>
      <c r="F234" s="21">
        <f t="shared" si="85"/>
        <v>8</v>
      </c>
      <c r="G234" s="22">
        <f t="shared" si="86"/>
        <v>2.9409999999999999E-2</v>
      </c>
      <c r="H234" s="22">
        <f t="shared" si="87"/>
        <v>2.9409999999999999E-2</v>
      </c>
      <c r="I234" s="22"/>
      <c r="J234" s="22"/>
      <c r="K234" s="21">
        <v>5000</v>
      </c>
      <c r="L234" s="23">
        <f t="shared" si="88"/>
        <v>147.05000000000001</v>
      </c>
      <c r="M234" s="23">
        <f>H234*K234</f>
        <v>147.05000000000001</v>
      </c>
      <c r="N234" s="23">
        <f>I234*K234</f>
        <v>0</v>
      </c>
      <c r="O234" s="23">
        <f>L234-M234</f>
        <v>0</v>
      </c>
      <c r="P234" s="20" t="s">
        <v>381</v>
      </c>
      <c r="Q234" s="20"/>
    </row>
    <row r="235" spans="1:17">
      <c r="A235" s="46"/>
      <c r="B235" s="504" t="s">
        <v>379</v>
      </c>
      <c r="C235" s="19">
        <v>1</v>
      </c>
      <c r="D235" s="21">
        <v>136</v>
      </c>
      <c r="E235" s="21"/>
      <c r="F235" s="21">
        <f>1*8</f>
        <v>8</v>
      </c>
      <c r="G235" s="22">
        <f t="shared" si="86"/>
        <v>5.8819999999999997E-2</v>
      </c>
      <c r="H235" s="22">
        <f t="shared" si="87"/>
        <v>5.8819999999999997E-2</v>
      </c>
      <c r="I235" s="22"/>
      <c r="J235" s="22"/>
      <c r="K235" s="21">
        <v>5000</v>
      </c>
      <c r="L235" s="23">
        <f t="shared" si="88"/>
        <v>294.10000000000002</v>
      </c>
      <c r="M235" s="23">
        <f>H235*K235</f>
        <v>294.10000000000002</v>
      </c>
      <c r="N235" s="23">
        <f>I235*K235</f>
        <v>0</v>
      </c>
      <c r="O235" s="23">
        <f>L235-M235</f>
        <v>0</v>
      </c>
      <c r="P235" s="20" t="s">
        <v>381</v>
      </c>
      <c r="Q235" s="20"/>
    </row>
    <row r="236" spans="1:17">
      <c r="A236" s="46"/>
      <c r="B236" s="503" t="s">
        <v>382</v>
      </c>
      <c r="C236" s="19">
        <v>2</v>
      </c>
      <c r="D236" s="21">
        <v>136</v>
      </c>
      <c r="E236" s="21"/>
      <c r="F236" s="21">
        <f t="shared" ref="F236:F237" si="89">1*8</f>
        <v>8</v>
      </c>
      <c r="G236" s="22">
        <f t="shared" si="86"/>
        <v>2.9409999999999999E-2</v>
      </c>
      <c r="H236" s="22">
        <f t="shared" si="87"/>
        <v>2.9409999999999999E-2</v>
      </c>
      <c r="I236" s="22"/>
      <c r="J236" s="22"/>
      <c r="K236" s="21">
        <v>5000</v>
      </c>
      <c r="L236" s="23">
        <f t="shared" si="88"/>
        <v>147.05000000000001</v>
      </c>
      <c r="M236" s="23">
        <f t="shared" ref="M236:M239" si="90">H236*K236</f>
        <v>147.05000000000001</v>
      </c>
      <c r="N236" s="23">
        <f t="shared" ref="N236:N239" si="91">I236*K236</f>
        <v>0</v>
      </c>
      <c r="O236" s="23">
        <f t="shared" ref="O236:O239" si="92">L236-M236</f>
        <v>0</v>
      </c>
      <c r="P236" s="20" t="s">
        <v>381</v>
      </c>
      <c r="Q236" s="20"/>
    </row>
    <row r="237" spans="1:17" ht="22.5">
      <c r="A237" s="46"/>
      <c r="B237" s="503" t="s">
        <v>399</v>
      </c>
      <c r="C237" s="19">
        <v>5</v>
      </c>
      <c r="D237" s="21">
        <v>136</v>
      </c>
      <c r="E237" s="21"/>
      <c r="F237" s="21">
        <f t="shared" si="89"/>
        <v>8</v>
      </c>
      <c r="G237" s="22">
        <f t="shared" si="86"/>
        <v>1.176E-2</v>
      </c>
      <c r="H237" s="22">
        <f t="shared" si="87"/>
        <v>1.176E-2</v>
      </c>
      <c r="I237" s="22"/>
      <c r="J237" s="22"/>
      <c r="K237" s="21">
        <v>5000</v>
      </c>
      <c r="L237" s="23">
        <f t="shared" si="88"/>
        <v>58.8</v>
      </c>
      <c r="M237" s="23">
        <f t="shared" si="90"/>
        <v>58.8</v>
      </c>
      <c r="N237" s="23">
        <f t="shared" si="91"/>
        <v>0</v>
      </c>
      <c r="O237" s="23">
        <f t="shared" si="92"/>
        <v>0</v>
      </c>
      <c r="P237" s="20" t="s">
        <v>381</v>
      </c>
      <c r="Q237" s="20"/>
    </row>
    <row r="238" spans="1:17">
      <c r="A238" s="46"/>
      <c r="B238" s="503" t="s">
        <v>368</v>
      </c>
      <c r="C238" s="19">
        <v>10</v>
      </c>
      <c r="D238" s="21">
        <v>136</v>
      </c>
      <c r="E238" s="21"/>
      <c r="F238" s="21">
        <v>1</v>
      </c>
      <c r="G238" s="22">
        <f t="shared" si="86"/>
        <v>7.3999999999999999E-4</v>
      </c>
      <c r="H238" s="22">
        <f t="shared" si="87"/>
        <v>7.3999999999999999E-4</v>
      </c>
      <c r="I238" s="22"/>
      <c r="J238" s="22"/>
      <c r="K238" s="21">
        <v>30000</v>
      </c>
      <c r="L238" s="23">
        <f t="shared" si="88"/>
        <v>22.2</v>
      </c>
      <c r="M238" s="23">
        <f t="shared" si="90"/>
        <v>22.2</v>
      </c>
      <c r="N238" s="23">
        <f t="shared" si="91"/>
        <v>0</v>
      </c>
      <c r="O238" s="23">
        <f t="shared" si="92"/>
        <v>0</v>
      </c>
      <c r="P238" s="20" t="s">
        <v>380</v>
      </c>
      <c r="Q238" s="20"/>
    </row>
    <row r="239" spans="1:17">
      <c r="A239" s="46"/>
      <c r="B239" s="503" t="s">
        <v>369</v>
      </c>
      <c r="C239" s="19">
        <v>10</v>
      </c>
      <c r="D239" s="21">
        <v>136</v>
      </c>
      <c r="E239" s="21"/>
      <c r="F239" s="21">
        <v>1</v>
      </c>
      <c r="G239" s="22">
        <f t="shared" si="86"/>
        <v>7.3999999999999999E-4</v>
      </c>
      <c r="H239" s="22">
        <f t="shared" si="87"/>
        <v>7.3999999999999999E-4</v>
      </c>
      <c r="I239" s="22"/>
      <c r="J239" s="22"/>
      <c r="K239" s="21">
        <v>30000</v>
      </c>
      <c r="L239" s="23">
        <f t="shared" si="88"/>
        <v>22.2</v>
      </c>
      <c r="M239" s="23">
        <f t="shared" si="90"/>
        <v>22.2</v>
      </c>
      <c r="N239" s="23">
        <f t="shared" si="91"/>
        <v>0</v>
      </c>
      <c r="O239" s="23">
        <f t="shared" si="92"/>
        <v>0</v>
      </c>
      <c r="P239" s="20" t="s">
        <v>380</v>
      </c>
      <c r="Q239" s="20"/>
    </row>
    <row r="240" spans="1:17">
      <c r="A240" s="46" t="s">
        <v>222</v>
      </c>
      <c r="B240" s="43" t="s">
        <v>213</v>
      </c>
      <c r="C240" s="38"/>
      <c r="D240" s="39"/>
      <c r="E240" s="39"/>
      <c r="F240" s="39"/>
      <c r="G240" s="40"/>
      <c r="H240" s="40"/>
      <c r="I240" s="40"/>
      <c r="J240" s="40"/>
      <c r="K240" s="38"/>
      <c r="L240" s="41">
        <f>SUM(L233:L239)</f>
        <v>838.45</v>
      </c>
      <c r="M240" s="41">
        <f>SUM(M233:M239)</f>
        <v>838.45</v>
      </c>
      <c r="N240" s="41">
        <f>SUM(N233:N239)</f>
        <v>0</v>
      </c>
      <c r="O240" s="41">
        <f>SUM(O233:O239)</f>
        <v>0</v>
      </c>
      <c r="P240" s="38" t="s">
        <v>295</v>
      </c>
      <c r="Q240" s="20"/>
    </row>
    <row r="241" spans="1:17">
      <c r="A241" s="67"/>
      <c r="B241" s="83"/>
      <c r="C241" s="84"/>
      <c r="D241" s="85"/>
      <c r="E241" s="85"/>
      <c r="F241" s="85"/>
      <c r="G241" s="86"/>
      <c r="H241" s="86"/>
      <c r="I241" s="86"/>
      <c r="J241" s="86"/>
      <c r="K241" s="84"/>
      <c r="L241" s="87"/>
      <c r="M241" s="87"/>
      <c r="N241" s="87"/>
      <c r="O241" s="87"/>
      <c r="P241" s="84"/>
      <c r="Q241" s="88"/>
    </row>
    <row r="242" spans="1:17">
      <c r="A242" s="51"/>
      <c r="B242" s="53" t="s">
        <v>212</v>
      </c>
      <c r="C242" s="54"/>
      <c r="D242" s="55"/>
      <c r="E242" s="55"/>
      <c r="F242" s="55"/>
      <c r="G242" s="56"/>
      <c r="H242" s="56"/>
      <c r="I242" s="56"/>
      <c r="J242" s="56"/>
      <c r="K242" s="55"/>
      <c r="L242" s="57">
        <f>L22+L67+L88+L109+L117+L126+L135+L142+L158+L164+L175+L178+L181+L185+L192+L195+L215+L220+L231+L240</f>
        <v>7903.82</v>
      </c>
      <c r="M242" s="57">
        <f t="shared" ref="M242:O242" si="93">M22+M67+M88+M109+M117+M126+M135+M142+M158+M164+M175+M178+M181+M185+M192+M195+M215+M220+M231+M240</f>
        <v>5747.72</v>
      </c>
      <c r="N242" s="57">
        <f t="shared" si="93"/>
        <v>844.83</v>
      </c>
      <c r="O242" s="57">
        <f t="shared" si="93"/>
        <v>2156.1</v>
      </c>
      <c r="P242" s="54"/>
      <c r="Q242" s="52"/>
    </row>
    <row r="243" spans="1:17" ht="22.5">
      <c r="A243" s="51"/>
      <c r="B243" s="53" t="s">
        <v>313</v>
      </c>
      <c r="C243" s="54"/>
      <c r="D243" s="55"/>
      <c r="E243" s="55"/>
      <c r="F243" s="55"/>
      <c r="G243" s="56"/>
      <c r="H243" s="56"/>
      <c r="I243" s="56"/>
      <c r="J243" s="56"/>
      <c r="K243" s="55"/>
      <c r="L243" s="57">
        <f>L109+L117+L128+L137+L142+L160+L164+L178+L181+L185+L192+L195+L217</f>
        <v>2156.1</v>
      </c>
      <c r="M243" s="57">
        <f t="shared" ref="M243:O243" si="94">M109+M117+M128+M137+M142+M160+M164+M178+M181+M185+M192+M195+M217</f>
        <v>0</v>
      </c>
      <c r="N243" s="57">
        <f t="shared" si="94"/>
        <v>0</v>
      </c>
      <c r="O243" s="57">
        <f t="shared" si="94"/>
        <v>2156.1</v>
      </c>
      <c r="P243" s="54"/>
      <c r="Q243" s="52"/>
    </row>
    <row r="245" spans="1:17">
      <c r="A245" s="1" t="s">
        <v>314</v>
      </c>
    </row>
    <row r="246" spans="1:17">
      <c r="A246" s="46" t="s">
        <v>247</v>
      </c>
      <c r="B246" s="43" t="s">
        <v>213</v>
      </c>
      <c r="C246" s="38"/>
      <c r="D246" s="39"/>
      <c r="E246" s="39"/>
      <c r="F246" s="39"/>
      <c r="G246" s="40"/>
      <c r="H246" s="40"/>
      <c r="I246" s="40"/>
      <c r="J246" s="40"/>
      <c r="K246" s="38"/>
      <c r="L246" s="64">
        <v>0</v>
      </c>
      <c r="M246" s="64">
        <v>0</v>
      </c>
      <c r="N246" s="64">
        <v>0</v>
      </c>
      <c r="O246" s="64">
        <v>0</v>
      </c>
      <c r="P246" s="38" t="s">
        <v>315</v>
      </c>
      <c r="Q246" s="20"/>
    </row>
    <row r="247" spans="1:17">
      <c r="A247" s="46" t="s">
        <v>222</v>
      </c>
      <c r="B247" s="43" t="s">
        <v>213</v>
      </c>
      <c r="C247" s="38"/>
      <c r="D247" s="39"/>
      <c r="E247" s="39"/>
      <c r="F247" s="39"/>
      <c r="G247" s="40"/>
      <c r="H247" s="40"/>
      <c r="I247" s="40"/>
      <c r="J247" s="40"/>
      <c r="K247" s="38"/>
      <c r="L247" s="609">
        <f>L23+L68+L240</f>
        <v>1455</v>
      </c>
      <c r="M247" s="64">
        <f t="shared" ref="M247:O247" si="95">M23+M68+M240</f>
        <v>838</v>
      </c>
      <c r="N247" s="64">
        <f t="shared" si="95"/>
        <v>617</v>
      </c>
      <c r="O247" s="64">
        <f t="shared" si="95"/>
        <v>0</v>
      </c>
      <c r="P247" s="38" t="s">
        <v>315</v>
      </c>
      <c r="Q247" s="20"/>
    </row>
    <row r="248" spans="1:17">
      <c r="A248" s="46" t="s">
        <v>223</v>
      </c>
      <c r="B248" s="43" t="s">
        <v>213</v>
      </c>
      <c r="C248" s="38"/>
      <c r="D248" s="39"/>
      <c r="E248" s="39"/>
      <c r="F248" s="39"/>
      <c r="G248" s="40"/>
      <c r="H248" s="40"/>
      <c r="I248" s="40"/>
      <c r="J248" s="40"/>
      <c r="K248" s="38"/>
      <c r="L248" s="609">
        <f>L24+L69+L88+L127+L136+L159+L175+L216+L220+L231</f>
        <v>4285</v>
      </c>
      <c r="M248" s="64">
        <f t="shared" ref="M248:O248" si="96">M24+M69+M88+M127+M136+M159+M175+M216+M220+M231</f>
        <v>4057</v>
      </c>
      <c r="N248" s="64">
        <f t="shared" si="96"/>
        <v>228</v>
      </c>
      <c r="O248" s="64">
        <f t="shared" si="96"/>
        <v>0</v>
      </c>
      <c r="P248" s="38" t="s">
        <v>315</v>
      </c>
      <c r="Q248" s="20"/>
    </row>
    <row r="249" spans="1:17">
      <c r="A249" s="46" t="s">
        <v>249</v>
      </c>
      <c r="B249" s="43" t="s">
        <v>213</v>
      </c>
      <c r="C249" s="38"/>
      <c r="D249" s="39"/>
      <c r="E249" s="39"/>
      <c r="F249" s="39"/>
      <c r="G249" s="40"/>
      <c r="H249" s="40"/>
      <c r="I249" s="40"/>
      <c r="J249" s="40"/>
      <c r="K249" s="38"/>
      <c r="L249" s="64">
        <v>0</v>
      </c>
      <c r="M249" s="64">
        <v>0</v>
      </c>
      <c r="N249" s="64">
        <v>0</v>
      </c>
      <c r="O249" s="64">
        <v>0</v>
      </c>
      <c r="P249" s="38" t="s">
        <v>954</v>
      </c>
      <c r="Q249" s="20"/>
    </row>
    <row r="250" spans="1:17">
      <c r="A250" s="46" t="s">
        <v>244</v>
      </c>
      <c r="B250" s="43" t="s">
        <v>213</v>
      </c>
      <c r="C250" s="38"/>
      <c r="D250" s="39"/>
      <c r="E250" s="39"/>
      <c r="F250" s="39"/>
      <c r="G250" s="40"/>
      <c r="H250" s="40"/>
      <c r="I250" s="40"/>
      <c r="J250" s="40"/>
      <c r="K250" s="38"/>
      <c r="L250" s="65">
        <f>L142+L178</f>
        <v>94</v>
      </c>
      <c r="M250" s="65">
        <f t="shared" ref="M250:O250" si="97">M142+M178</f>
        <v>0</v>
      </c>
      <c r="N250" s="65">
        <f t="shared" si="97"/>
        <v>0</v>
      </c>
      <c r="O250" s="65">
        <f t="shared" si="97"/>
        <v>94</v>
      </c>
      <c r="P250" s="38"/>
      <c r="Q250" s="20"/>
    </row>
    <row r="251" spans="1:17">
      <c r="A251" s="46" t="s">
        <v>245</v>
      </c>
      <c r="B251" s="43" t="s">
        <v>213</v>
      </c>
      <c r="C251" s="38"/>
      <c r="D251" s="39"/>
      <c r="E251" s="39"/>
      <c r="F251" s="39"/>
      <c r="G251" s="40"/>
      <c r="H251" s="40"/>
      <c r="I251" s="40"/>
      <c r="J251" s="40"/>
      <c r="K251" s="38"/>
      <c r="L251" s="65">
        <f>L160+L185+L192</f>
        <v>797</v>
      </c>
      <c r="M251" s="65">
        <f t="shared" ref="M251:O251" si="98">M160+M185+M192</f>
        <v>0</v>
      </c>
      <c r="N251" s="65">
        <f t="shared" si="98"/>
        <v>0</v>
      </c>
      <c r="O251" s="65">
        <f t="shared" si="98"/>
        <v>797</v>
      </c>
      <c r="P251" s="38"/>
      <c r="Q251" s="20"/>
    </row>
    <row r="252" spans="1:17">
      <c r="A252" s="46" t="s">
        <v>243</v>
      </c>
      <c r="B252" s="43" t="s">
        <v>213</v>
      </c>
      <c r="C252" s="38"/>
      <c r="D252" s="39"/>
      <c r="E252" s="39"/>
      <c r="F252" s="39"/>
      <c r="G252" s="40"/>
      <c r="H252" s="40"/>
      <c r="I252" s="40"/>
      <c r="J252" s="40"/>
      <c r="K252" s="38"/>
      <c r="L252" s="64">
        <v>0</v>
      </c>
      <c r="M252" s="64">
        <v>0</v>
      </c>
      <c r="N252" s="64">
        <v>0</v>
      </c>
      <c r="O252" s="64">
        <v>0</v>
      </c>
      <c r="P252" s="38" t="s">
        <v>315</v>
      </c>
      <c r="Q252" s="20"/>
    </row>
    <row r="253" spans="1:17">
      <c r="A253" s="46" t="s">
        <v>248</v>
      </c>
      <c r="B253" s="43" t="s">
        <v>213</v>
      </c>
      <c r="C253" s="38"/>
      <c r="D253" s="39"/>
      <c r="E253" s="39"/>
      <c r="F253" s="39"/>
      <c r="G253" s="40"/>
      <c r="H253" s="40"/>
      <c r="I253" s="40"/>
      <c r="J253" s="40"/>
      <c r="K253" s="38"/>
      <c r="L253" s="64">
        <v>0</v>
      </c>
      <c r="M253" s="64">
        <v>0</v>
      </c>
      <c r="N253" s="64">
        <v>0</v>
      </c>
      <c r="O253" s="64">
        <v>0</v>
      </c>
      <c r="P253" s="37" t="s">
        <v>252</v>
      </c>
      <c r="Q253" s="20"/>
    </row>
    <row r="254" spans="1:17">
      <c r="A254" s="46" t="s">
        <v>246</v>
      </c>
      <c r="B254" s="43" t="s">
        <v>213</v>
      </c>
      <c r="C254" s="38"/>
      <c r="D254" s="39"/>
      <c r="E254" s="39"/>
      <c r="F254" s="39"/>
      <c r="G254" s="40"/>
      <c r="H254" s="40"/>
      <c r="I254" s="40"/>
      <c r="J254" s="40"/>
      <c r="K254" s="38"/>
      <c r="L254" s="64">
        <v>0</v>
      </c>
      <c r="M254" s="64">
        <v>0</v>
      </c>
      <c r="N254" s="64">
        <v>0</v>
      </c>
      <c r="O254" s="64">
        <v>0</v>
      </c>
      <c r="P254" s="38" t="s">
        <v>955</v>
      </c>
      <c r="Q254" s="20"/>
    </row>
    <row r="255" spans="1:17">
      <c r="A255" s="46" t="s">
        <v>225</v>
      </c>
      <c r="B255" s="43" t="s">
        <v>213</v>
      </c>
      <c r="C255" s="38"/>
      <c r="D255" s="39"/>
      <c r="E255" s="39"/>
      <c r="F255" s="39"/>
      <c r="G255" s="40"/>
      <c r="H255" s="40"/>
      <c r="I255" s="40"/>
      <c r="J255" s="40"/>
      <c r="K255" s="38"/>
      <c r="L255" s="65">
        <f>L109+L117+L128+L164+L181+L195</f>
        <v>1265</v>
      </c>
      <c r="M255" s="65">
        <f t="shared" ref="M255:O255" si="99">M109+M117+M128+M164+M181+M195</f>
        <v>0</v>
      </c>
      <c r="N255" s="65">
        <f t="shared" si="99"/>
        <v>0</v>
      </c>
      <c r="O255" s="65">
        <f t="shared" si="99"/>
        <v>1265</v>
      </c>
      <c r="P255" s="38"/>
      <c r="Q255" s="20"/>
    </row>
    <row r="256" spans="1:17">
      <c r="A256" s="47"/>
      <c r="B256" s="59" t="s">
        <v>212</v>
      </c>
      <c r="C256" s="60"/>
      <c r="D256" s="61"/>
      <c r="E256" s="61"/>
      <c r="F256" s="61"/>
      <c r="G256" s="62"/>
      <c r="H256" s="62"/>
      <c r="I256" s="62"/>
      <c r="J256" s="62"/>
      <c r="K256" s="61"/>
      <c r="L256" s="66">
        <f>SUM(L246:L255)</f>
        <v>7896</v>
      </c>
      <c r="M256" s="66">
        <f>SUM(M246:M255)</f>
        <v>4895</v>
      </c>
      <c r="N256" s="66">
        <f>SUM(N246:N255)</f>
        <v>845</v>
      </c>
      <c r="O256" s="66">
        <f>SUM(O246:O255)</f>
        <v>2156</v>
      </c>
      <c r="P256" s="60"/>
      <c r="Q256" s="48"/>
    </row>
    <row r="257" spans="2:16" hidden="1">
      <c r="L257" s="91">
        <f>M257+N257+O257</f>
        <v>5740</v>
      </c>
      <c r="M257" s="91">
        <f t="shared" ref="M257:N257" si="100">M246+M247+M248+M252</f>
        <v>4895</v>
      </c>
      <c r="N257" s="91">
        <f t="shared" si="100"/>
        <v>845</v>
      </c>
      <c r="O257" s="91">
        <f>O246+O247+O248+O252</f>
        <v>0</v>
      </c>
      <c r="P257" s="92" t="s">
        <v>417</v>
      </c>
    </row>
    <row r="258" spans="2:16" hidden="1">
      <c r="L258" s="91">
        <f>M258+N258+O258</f>
        <v>2156</v>
      </c>
      <c r="M258" s="91">
        <v>0</v>
      </c>
      <c r="N258" s="91">
        <v>0</v>
      </c>
      <c r="O258" s="91">
        <f>O249+O250+O251+O253+O254+O255</f>
        <v>2156</v>
      </c>
      <c r="P258" s="92" t="s">
        <v>956</v>
      </c>
    </row>
    <row r="260" spans="2:16" ht="21">
      <c r="B260" s="385" t="s">
        <v>957</v>
      </c>
      <c r="L260" s="386" t="s">
        <v>958</v>
      </c>
      <c r="M260" s="386" t="s">
        <v>959</v>
      </c>
      <c r="N260" s="386" t="s">
        <v>960</v>
      </c>
      <c r="O260" s="386" t="s">
        <v>961</v>
      </c>
    </row>
    <row r="261" spans="2:16" ht="33.75" customHeight="1">
      <c r="B261" s="387" t="s">
        <v>413</v>
      </c>
      <c r="C261" s="1003" t="s">
        <v>839</v>
      </c>
      <c r="D261" s="1004"/>
      <c r="E261" s="1004"/>
      <c r="F261" s="1004"/>
      <c r="G261" s="1004"/>
      <c r="H261" s="1005"/>
      <c r="I261" s="1006" t="s">
        <v>419</v>
      </c>
      <c r="J261" s="1007"/>
      <c r="K261" s="1008"/>
      <c r="L261" s="388">
        <f>O$250</f>
        <v>94</v>
      </c>
      <c r="M261" s="388">
        <f>O$251</f>
        <v>797</v>
      </c>
      <c r="N261" s="388">
        <f>O$253</f>
        <v>0</v>
      </c>
      <c r="O261" s="388">
        <f>O$255</f>
        <v>1265</v>
      </c>
    </row>
    <row r="262" spans="2:16" ht="33.75" customHeight="1">
      <c r="B262" s="387" t="s">
        <v>405</v>
      </c>
      <c r="C262" s="1003" t="s">
        <v>840</v>
      </c>
      <c r="D262" s="1004"/>
      <c r="E262" s="1004"/>
      <c r="F262" s="1004"/>
      <c r="G262" s="1004"/>
      <c r="H262" s="1005"/>
      <c r="I262" s="1006" t="s">
        <v>422</v>
      </c>
      <c r="J262" s="1007"/>
      <c r="K262" s="1008"/>
      <c r="L262" s="388">
        <f t="shared" ref="L262:L273" si="101">O$250</f>
        <v>94</v>
      </c>
      <c r="M262" s="388">
        <f t="shared" ref="M262:M273" si="102">O$251</f>
        <v>797</v>
      </c>
      <c r="N262" s="388">
        <f t="shared" ref="N262:N273" si="103">O$253</f>
        <v>0</v>
      </c>
      <c r="O262" s="388">
        <f t="shared" ref="O262:O273" si="104">O$255</f>
        <v>1265</v>
      </c>
    </row>
    <row r="263" spans="2:16" ht="33.75" customHeight="1">
      <c r="B263" s="387" t="s">
        <v>809</v>
      </c>
      <c r="C263" s="1003" t="s">
        <v>839</v>
      </c>
      <c r="D263" s="1004"/>
      <c r="E263" s="1004"/>
      <c r="F263" s="1004"/>
      <c r="G263" s="1004"/>
      <c r="H263" s="1005"/>
      <c r="I263" s="1006" t="s">
        <v>419</v>
      </c>
      <c r="J263" s="1007"/>
      <c r="K263" s="1008"/>
      <c r="L263" s="388">
        <f t="shared" si="101"/>
        <v>94</v>
      </c>
      <c r="M263" s="388">
        <f t="shared" si="102"/>
        <v>797</v>
      </c>
      <c r="N263" s="388">
        <f t="shared" si="103"/>
        <v>0</v>
      </c>
      <c r="O263" s="388">
        <f t="shared" si="104"/>
        <v>1265</v>
      </c>
    </row>
    <row r="264" spans="2:16" ht="33.75" customHeight="1">
      <c r="B264" s="387" t="s">
        <v>406</v>
      </c>
      <c r="C264" s="1003" t="s">
        <v>840</v>
      </c>
      <c r="D264" s="1004"/>
      <c r="E264" s="1004"/>
      <c r="F264" s="1004"/>
      <c r="G264" s="1004"/>
      <c r="H264" s="1005"/>
      <c r="I264" s="1006" t="s">
        <v>422</v>
      </c>
      <c r="J264" s="1007"/>
      <c r="K264" s="1008"/>
      <c r="L264" s="388">
        <f t="shared" si="101"/>
        <v>94</v>
      </c>
      <c r="M264" s="388">
        <f t="shared" si="102"/>
        <v>797</v>
      </c>
      <c r="N264" s="388">
        <f t="shared" si="103"/>
        <v>0</v>
      </c>
      <c r="O264" s="388">
        <f t="shared" si="104"/>
        <v>1265</v>
      </c>
    </row>
    <row r="265" spans="2:16" ht="33.75" customHeight="1">
      <c r="B265" s="387" t="s">
        <v>407</v>
      </c>
      <c r="C265" s="1003" t="s">
        <v>840</v>
      </c>
      <c r="D265" s="1004"/>
      <c r="E265" s="1004"/>
      <c r="F265" s="1004"/>
      <c r="G265" s="1004"/>
      <c r="H265" s="1005"/>
      <c r="I265" s="1006" t="s">
        <v>422</v>
      </c>
      <c r="J265" s="1007"/>
      <c r="K265" s="1008"/>
      <c r="L265" s="388">
        <f t="shared" si="101"/>
        <v>94</v>
      </c>
      <c r="M265" s="388">
        <f t="shared" si="102"/>
        <v>797</v>
      </c>
      <c r="N265" s="388">
        <f t="shared" si="103"/>
        <v>0</v>
      </c>
      <c r="O265" s="388">
        <f t="shared" si="104"/>
        <v>1265</v>
      </c>
    </row>
    <row r="266" spans="2:16" ht="45" customHeight="1">
      <c r="B266" s="389" t="s">
        <v>408</v>
      </c>
      <c r="C266" s="1003" t="s">
        <v>841</v>
      </c>
      <c r="D266" s="1004"/>
      <c r="E266" s="1004"/>
      <c r="F266" s="1004"/>
      <c r="G266" s="1004"/>
      <c r="H266" s="1005"/>
      <c r="I266" s="1006" t="s">
        <v>421</v>
      </c>
      <c r="J266" s="1007"/>
      <c r="K266" s="1008"/>
      <c r="L266" s="388">
        <f t="shared" si="101"/>
        <v>94</v>
      </c>
      <c r="M266" s="388">
        <f t="shared" si="102"/>
        <v>797</v>
      </c>
      <c r="N266" s="388">
        <f t="shared" si="103"/>
        <v>0</v>
      </c>
      <c r="O266" s="388">
        <f t="shared" si="104"/>
        <v>1265</v>
      </c>
    </row>
    <row r="267" spans="2:16" ht="78.75" customHeight="1">
      <c r="B267" s="390" t="s">
        <v>409</v>
      </c>
      <c r="C267" s="1003" t="s">
        <v>841</v>
      </c>
      <c r="D267" s="1004"/>
      <c r="E267" s="1004"/>
      <c r="F267" s="1004"/>
      <c r="G267" s="1004"/>
      <c r="H267" s="1005"/>
      <c r="I267" s="1006" t="s">
        <v>421</v>
      </c>
      <c r="J267" s="1007"/>
      <c r="K267" s="1008"/>
      <c r="L267" s="388">
        <f t="shared" si="101"/>
        <v>94</v>
      </c>
      <c r="M267" s="388">
        <f t="shared" si="102"/>
        <v>797</v>
      </c>
      <c r="N267" s="388">
        <f t="shared" si="103"/>
        <v>0</v>
      </c>
      <c r="O267" s="388">
        <f t="shared" si="104"/>
        <v>1265</v>
      </c>
    </row>
    <row r="268" spans="2:16" ht="78.75" customHeight="1">
      <c r="B268" s="390" t="s">
        <v>414</v>
      </c>
      <c r="C268" s="1003" t="s">
        <v>842</v>
      </c>
      <c r="D268" s="1004"/>
      <c r="E268" s="1004"/>
      <c r="F268" s="1004"/>
      <c r="G268" s="1004"/>
      <c r="H268" s="1005"/>
      <c r="I268" s="1006" t="s">
        <v>420</v>
      </c>
      <c r="J268" s="1007"/>
      <c r="K268" s="1008"/>
      <c r="L268" s="388">
        <f t="shared" si="101"/>
        <v>94</v>
      </c>
      <c r="M268" s="388">
        <f t="shared" si="102"/>
        <v>797</v>
      </c>
      <c r="N268" s="388">
        <f t="shared" si="103"/>
        <v>0</v>
      </c>
      <c r="O268" s="388">
        <f t="shared" si="104"/>
        <v>1265</v>
      </c>
    </row>
    <row r="269" spans="2:16" ht="90" customHeight="1">
      <c r="B269" s="390" t="s">
        <v>410</v>
      </c>
      <c r="C269" s="1003" t="s">
        <v>841</v>
      </c>
      <c r="D269" s="1004"/>
      <c r="E269" s="1004"/>
      <c r="F269" s="1004"/>
      <c r="G269" s="1004"/>
      <c r="H269" s="1005"/>
      <c r="I269" s="1006" t="s">
        <v>421</v>
      </c>
      <c r="J269" s="1007"/>
      <c r="K269" s="1008"/>
      <c r="L269" s="388">
        <f t="shared" si="101"/>
        <v>94</v>
      </c>
      <c r="M269" s="388">
        <f t="shared" si="102"/>
        <v>797</v>
      </c>
      <c r="N269" s="388">
        <f t="shared" si="103"/>
        <v>0</v>
      </c>
      <c r="O269" s="388">
        <f t="shared" si="104"/>
        <v>1265</v>
      </c>
    </row>
    <row r="270" spans="2:16" ht="22.5" customHeight="1">
      <c r="B270" s="389" t="s">
        <v>415</v>
      </c>
      <c r="C270" s="1003" t="s">
        <v>839</v>
      </c>
      <c r="D270" s="1004"/>
      <c r="E270" s="1004"/>
      <c r="F270" s="1004"/>
      <c r="G270" s="1004"/>
      <c r="H270" s="1005"/>
      <c r="I270" s="1006" t="s">
        <v>419</v>
      </c>
      <c r="J270" s="1007"/>
      <c r="K270" s="1008"/>
      <c r="L270" s="388">
        <f t="shared" si="101"/>
        <v>94</v>
      </c>
      <c r="M270" s="388">
        <f t="shared" si="102"/>
        <v>797</v>
      </c>
      <c r="N270" s="388">
        <f t="shared" si="103"/>
        <v>0</v>
      </c>
      <c r="O270" s="388">
        <f t="shared" si="104"/>
        <v>1265</v>
      </c>
    </row>
    <row r="271" spans="2:16" ht="22.5" customHeight="1">
      <c r="B271" s="387" t="s">
        <v>411</v>
      </c>
      <c r="C271" s="1003" t="s">
        <v>840</v>
      </c>
      <c r="D271" s="1004"/>
      <c r="E271" s="1004"/>
      <c r="F271" s="1004"/>
      <c r="G271" s="1004"/>
      <c r="H271" s="1005"/>
      <c r="I271" s="1006" t="s">
        <v>422</v>
      </c>
      <c r="J271" s="1007"/>
      <c r="K271" s="1008"/>
      <c r="L271" s="388">
        <f t="shared" si="101"/>
        <v>94</v>
      </c>
      <c r="M271" s="388">
        <f t="shared" si="102"/>
        <v>797</v>
      </c>
      <c r="N271" s="388">
        <f t="shared" si="103"/>
        <v>0</v>
      </c>
      <c r="O271" s="388">
        <f t="shared" si="104"/>
        <v>1265</v>
      </c>
    </row>
    <row r="272" spans="2:16" ht="22.5" customHeight="1">
      <c r="B272" s="389" t="s">
        <v>416</v>
      </c>
      <c r="C272" s="1003" t="s">
        <v>839</v>
      </c>
      <c r="D272" s="1004"/>
      <c r="E272" s="1004"/>
      <c r="F272" s="1004"/>
      <c r="G272" s="1004"/>
      <c r="H272" s="1005"/>
      <c r="I272" s="1006" t="s">
        <v>419</v>
      </c>
      <c r="J272" s="1007"/>
      <c r="K272" s="1008"/>
      <c r="L272" s="388">
        <f t="shared" si="101"/>
        <v>94</v>
      </c>
      <c r="M272" s="388">
        <f t="shared" si="102"/>
        <v>797</v>
      </c>
      <c r="N272" s="388">
        <f t="shared" si="103"/>
        <v>0</v>
      </c>
      <c r="O272" s="388">
        <f t="shared" si="104"/>
        <v>1265</v>
      </c>
    </row>
    <row r="273" spans="2:17" ht="22.5" customHeight="1">
      <c r="B273" s="387" t="s">
        <v>412</v>
      </c>
      <c r="C273" s="1003" t="s">
        <v>840</v>
      </c>
      <c r="D273" s="1004"/>
      <c r="E273" s="1004"/>
      <c r="F273" s="1004"/>
      <c r="G273" s="1004"/>
      <c r="H273" s="1005"/>
      <c r="I273" s="1006" t="s">
        <v>422</v>
      </c>
      <c r="J273" s="1007"/>
      <c r="K273" s="1008"/>
      <c r="L273" s="388">
        <f t="shared" si="101"/>
        <v>94</v>
      </c>
      <c r="M273" s="388">
        <f t="shared" si="102"/>
        <v>797</v>
      </c>
      <c r="N273" s="388">
        <f t="shared" si="103"/>
        <v>0</v>
      </c>
      <c r="O273" s="388">
        <f t="shared" si="104"/>
        <v>1265</v>
      </c>
    </row>
    <row r="274" spans="2:17">
      <c r="B274" s="26"/>
      <c r="C274" s="1009"/>
      <c r="D274" s="1010"/>
      <c r="E274" s="1010"/>
      <c r="F274" s="1010"/>
      <c r="G274" s="1010"/>
      <c r="H274" s="1011"/>
      <c r="I274" s="1012"/>
      <c r="J274" s="1013"/>
      <c r="K274" s="1014"/>
      <c r="L274" s="19"/>
      <c r="M274" s="19"/>
      <c r="N274" s="19"/>
      <c r="O274" s="19"/>
    </row>
    <row r="276" spans="2:17">
      <c r="B276" s="860" t="s">
        <v>318</v>
      </c>
      <c r="I276" s="860" t="s">
        <v>402</v>
      </c>
    </row>
    <row r="277" spans="2:17" ht="15.75">
      <c r="B277" s="860"/>
      <c r="I277" s="71"/>
      <c r="Q277" s="1"/>
    </row>
    <row r="278" spans="2:17" ht="15.75">
      <c r="B278" s="860" t="s">
        <v>403</v>
      </c>
      <c r="I278" s="71"/>
    </row>
  </sheetData>
  <mergeCells count="67">
    <mergeCell ref="C274:H274"/>
    <mergeCell ref="I274:K274"/>
    <mergeCell ref="C271:H271"/>
    <mergeCell ref="I271:K271"/>
    <mergeCell ref="C272:H272"/>
    <mergeCell ref="I272:K272"/>
    <mergeCell ref="C273:H273"/>
    <mergeCell ref="I273:K273"/>
    <mergeCell ref="C268:H268"/>
    <mergeCell ref="I268:K268"/>
    <mergeCell ref="C269:H269"/>
    <mergeCell ref="I269:K269"/>
    <mergeCell ref="C270:H270"/>
    <mergeCell ref="I270:K270"/>
    <mergeCell ref="C265:H265"/>
    <mergeCell ref="I265:K265"/>
    <mergeCell ref="C266:H266"/>
    <mergeCell ref="I266:K266"/>
    <mergeCell ref="C267:H267"/>
    <mergeCell ref="I267:K267"/>
    <mergeCell ref="C262:H262"/>
    <mergeCell ref="I262:K262"/>
    <mergeCell ref="C263:H263"/>
    <mergeCell ref="I263:K263"/>
    <mergeCell ref="C264:H264"/>
    <mergeCell ref="I264:K264"/>
    <mergeCell ref="C261:H261"/>
    <mergeCell ref="I261:K261"/>
    <mergeCell ref="B176:P176"/>
    <mergeCell ref="B179:P179"/>
    <mergeCell ref="B182:P182"/>
    <mergeCell ref="B186:P186"/>
    <mergeCell ref="B193:P193"/>
    <mergeCell ref="B196:P196"/>
    <mergeCell ref="B208:P208"/>
    <mergeCell ref="B211:P211"/>
    <mergeCell ref="B218:P218"/>
    <mergeCell ref="B221:P221"/>
    <mergeCell ref="B232:P232"/>
    <mergeCell ref="B165:P165"/>
    <mergeCell ref="B10:P10"/>
    <mergeCell ref="B19:P19"/>
    <mergeCell ref="B25:P25"/>
    <mergeCell ref="B70:P70"/>
    <mergeCell ref="B89:P89"/>
    <mergeCell ref="B110:P110"/>
    <mergeCell ref="B118:P118"/>
    <mergeCell ref="B129:P129"/>
    <mergeCell ref="B138:P138"/>
    <mergeCell ref="B143:P143"/>
    <mergeCell ref="B161:P161"/>
    <mergeCell ref="Q7:Q8"/>
    <mergeCell ref="B2:P2"/>
    <mergeCell ref="B3:P3"/>
    <mergeCell ref="B4:P4"/>
    <mergeCell ref="B5:P5"/>
    <mergeCell ref="G7:G8"/>
    <mergeCell ref="H7:J7"/>
    <mergeCell ref="K7:K8"/>
    <mergeCell ref="L7:L8"/>
    <mergeCell ref="M7:O7"/>
    <mergeCell ref="P7:P8"/>
    <mergeCell ref="A7:A8"/>
    <mergeCell ref="B7:B8"/>
    <mergeCell ref="C7:C8"/>
    <mergeCell ref="D7:D8"/>
    <mergeCell ref="E7:F7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  <rowBreaks count="1" manualBreakCount="1">
    <brk id="259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T61"/>
  <sheetViews>
    <sheetView view="pageBreakPreview" zoomScale="75" zoomScaleNormal="85" zoomScaleSheetLayoutView="75" workbookViewId="0">
      <pane xSplit="1" ySplit="9" topLeftCell="B22" activePane="bottomRight" state="frozen"/>
      <selection pane="topRight" activeCell="B1" sqref="B1"/>
      <selection pane="bottomLeft" activeCell="A10" sqref="A10"/>
      <selection pane="bottomRight" activeCell="Q58" sqref="Q58"/>
    </sheetView>
  </sheetViews>
  <sheetFormatPr defaultRowHeight="15"/>
  <cols>
    <col min="1" max="1" width="44" style="1" customWidth="1"/>
    <col min="2" max="2" width="10.85546875" style="1" bestFit="1" customWidth="1"/>
    <col min="3" max="5" width="9.42578125" style="1" bestFit="1" customWidth="1"/>
    <col min="6" max="6" width="9.7109375" style="1" bestFit="1" customWidth="1"/>
    <col min="7" max="7" width="9.42578125" style="1" bestFit="1" customWidth="1"/>
    <col min="8" max="8" width="9.7109375" style="1" bestFit="1" customWidth="1"/>
    <col min="9" max="9" width="9.42578125" style="1" bestFit="1" customWidth="1"/>
    <col min="10" max="10" width="9.7109375" style="1" bestFit="1" customWidth="1"/>
    <col min="11" max="11" width="9.42578125" style="1" bestFit="1" customWidth="1"/>
    <col min="12" max="16" width="9.28515625" style="1" hidden="1" customWidth="1"/>
    <col min="17" max="17" width="10.85546875" style="1" bestFit="1" customWidth="1"/>
    <col min="18" max="18" width="9.7109375" style="1" bestFit="1" customWidth="1"/>
    <col min="19" max="19" width="9.42578125" style="1" bestFit="1" customWidth="1"/>
    <col min="20" max="20" width="10.85546875" style="1" bestFit="1" customWidth="1"/>
    <col min="21" max="21" width="9.7109375" style="1" bestFit="1" customWidth="1"/>
    <col min="22" max="22" width="9.28515625" style="1" bestFit="1" customWidth="1"/>
    <col min="23" max="28" width="12.7109375" style="1" customWidth="1"/>
    <col min="29" max="34" width="12.7109375" style="1" hidden="1" customWidth="1"/>
    <col min="35" max="35" width="12.7109375" style="1" customWidth="1"/>
    <col min="36" max="36" width="12.7109375" style="1" hidden="1" customWidth="1"/>
    <col min="37" max="37" width="12.7109375" style="1" customWidth="1"/>
    <col min="38" max="38" width="12.7109375" style="1" hidden="1" customWidth="1"/>
    <col min="39" max="39" width="12.7109375" style="1" customWidth="1"/>
    <col min="40" max="40" width="9.7109375" style="1" hidden="1" customWidth="1"/>
    <col min="41" max="41" width="10.7109375" style="1" customWidth="1"/>
    <col min="42" max="42" width="10.7109375" style="1" hidden="1" customWidth="1"/>
    <col min="43" max="43" width="10.7109375" style="1" customWidth="1"/>
    <col min="44" max="44" width="10.7109375" style="1" hidden="1" customWidth="1"/>
    <col min="45" max="45" width="10.7109375" style="1" customWidth="1"/>
    <col min="46" max="46" width="10.7109375" style="1" hidden="1" customWidth="1"/>
    <col min="257" max="257" width="52.28515625" bestFit="1" customWidth="1"/>
    <col min="258" max="258" width="10.85546875" bestFit="1" customWidth="1"/>
    <col min="259" max="261" width="9.42578125" bestFit="1" customWidth="1"/>
    <col min="262" max="262" width="9.7109375" bestFit="1" customWidth="1"/>
    <col min="263" max="263" width="9.42578125" bestFit="1" customWidth="1"/>
    <col min="264" max="264" width="9.7109375" bestFit="1" customWidth="1"/>
    <col min="265" max="265" width="9.42578125" bestFit="1" customWidth="1"/>
    <col min="266" max="266" width="9.7109375" bestFit="1" customWidth="1"/>
    <col min="267" max="267" width="9.42578125" bestFit="1" customWidth="1"/>
    <col min="268" max="272" width="0" hidden="1" customWidth="1"/>
    <col min="273" max="273" width="10.85546875" bestFit="1" customWidth="1"/>
    <col min="274" max="274" width="9.7109375" bestFit="1" customWidth="1"/>
    <col min="275" max="275" width="9.42578125" bestFit="1" customWidth="1"/>
    <col min="276" max="276" width="10.85546875" bestFit="1" customWidth="1"/>
    <col min="277" max="277" width="9.7109375" bestFit="1" customWidth="1"/>
    <col min="278" max="278" width="9.28515625" bestFit="1" customWidth="1"/>
    <col min="279" max="295" width="12.7109375" customWidth="1"/>
    <col min="296" max="296" width="9.7109375" bestFit="1" customWidth="1"/>
    <col min="297" max="302" width="10.7109375" customWidth="1"/>
    <col min="513" max="513" width="52.28515625" bestFit="1" customWidth="1"/>
    <col min="514" max="514" width="10.85546875" bestFit="1" customWidth="1"/>
    <col min="515" max="517" width="9.42578125" bestFit="1" customWidth="1"/>
    <col min="518" max="518" width="9.7109375" bestFit="1" customWidth="1"/>
    <col min="519" max="519" width="9.42578125" bestFit="1" customWidth="1"/>
    <col min="520" max="520" width="9.7109375" bestFit="1" customWidth="1"/>
    <col min="521" max="521" width="9.42578125" bestFit="1" customWidth="1"/>
    <col min="522" max="522" width="9.7109375" bestFit="1" customWidth="1"/>
    <col min="523" max="523" width="9.42578125" bestFit="1" customWidth="1"/>
    <col min="524" max="528" width="0" hidden="1" customWidth="1"/>
    <col min="529" max="529" width="10.85546875" bestFit="1" customWidth="1"/>
    <col min="530" max="530" width="9.7109375" bestFit="1" customWidth="1"/>
    <col min="531" max="531" width="9.42578125" bestFit="1" customWidth="1"/>
    <col min="532" max="532" width="10.85546875" bestFit="1" customWidth="1"/>
    <col min="533" max="533" width="9.7109375" bestFit="1" customWidth="1"/>
    <col min="534" max="534" width="9.28515625" bestFit="1" customWidth="1"/>
    <col min="535" max="551" width="12.7109375" customWidth="1"/>
    <col min="552" max="552" width="9.7109375" bestFit="1" customWidth="1"/>
    <col min="553" max="558" width="10.7109375" customWidth="1"/>
    <col min="769" max="769" width="52.28515625" bestFit="1" customWidth="1"/>
    <col min="770" max="770" width="10.85546875" bestFit="1" customWidth="1"/>
    <col min="771" max="773" width="9.42578125" bestFit="1" customWidth="1"/>
    <col min="774" max="774" width="9.7109375" bestFit="1" customWidth="1"/>
    <col min="775" max="775" width="9.42578125" bestFit="1" customWidth="1"/>
    <col min="776" max="776" width="9.7109375" bestFit="1" customWidth="1"/>
    <col min="777" max="777" width="9.42578125" bestFit="1" customWidth="1"/>
    <col min="778" max="778" width="9.7109375" bestFit="1" customWidth="1"/>
    <col min="779" max="779" width="9.42578125" bestFit="1" customWidth="1"/>
    <col min="780" max="784" width="0" hidden="1" customWidth="1"/>
    <col min="785" max="785" width="10.85546875" bestFit="1" customWidth="1"/>
    <col min="786" max="786" width="9.7109375" bestFit="1" customWidth="1"/>
    <col min="787" max="787" width="9.42578125" bestFit="1" customWidth="1"/>
    <col min="788" max="788" width="10.85546875" bestFit="1" customWidth="1"/>
    <col min="789" max="789" width="9.7109375" bestFit="1" customWidth="1"/>
    <col min="790" max="790" width="9.28515625" bestFit="1" customWidth="1"/>
    <col min="791" max="807" width="12.7109375" customWidth="1"/>
    <col min="808" max="808" width="9.7109375" bestFit="1" customWidth="1"/>
    <col min="809" max="814" width="10.7109375" customWidth="1"/>
    <col min="1025" max="1025" width="52.28515625" bestFit="1" customWidth="1"/>
    <col min="1026" max="1026" width="10.85546875" bestFit="1" customWidth="1"/>
    <col min="1027" max="1029" width="9.42578125" bestFit="1" customWidth="1"/>
    <col min="1030" max="1030" width="9.7109375" bestFit="1" customWidth="1"/>
    <col min="1031" max="1031" width="9.42578125" bestFit="1" customWidth="1"/>
    <col min="1032" max="1032" width="9.7109375" bestFit="1" customWidth="1"/>
    <col min="1033" max="1033" width="9.42578125" bestFit="1" customWidth="1"/>
    <col min="1034" max="1034" width="9.7109375" bestFit="1" customWidth="1"/>
    <col min="1035" max="1035" width="9.42578125" bestFit="1" customWidth="1"/>
    <col min="1036" max="1040" width="0" hidden="1" customWidth="1"/>
    <col min="1041" max="1041" width="10.85546875" bestFit="1" customWidth="1"/>
    <col min="1042" max="1042" width="9.7109375" bestFit="1" customWidth="1"/>
    <col min="1043" max="1043" width="9.42578125" bestFit="1" customWidth="1"/>
    <col min="1044" max="1044" width="10.85546875" bestFit="1" customWidth="1"/>
    <col min="1045" max="1045" width="9.7109375" bestFit="1" customWidth="1"/>
    <col min="1046" max="1046" width="9.28515625" bestFit="1" customWidth="1"/>
    <col min="1047" max="1063" width="12.7109375" customWidth="1"/>
    <col min="1064" max="1064" width="9.7109375" bestFit="1" customWidth="1"/>
    <col min="1065" max="1070" width="10.7109375" customWidth="1"/>
    <col min="1281" max="1281" width="52.28515625" bestFit="1" customWidth="1"/>
    <col min="1282" max="1282" width="10.85546875" bestFit="1" customWidth="1"/>
    <col min="1283" max="1285" width="9.42578125" bestFit="1" customWidth="1"/>
    <col min="1286" max="1286" width="9.7109375" bestFit="1" customWidth="1"/>
    <col min="1287" max="1287" width="9.42578125" bestFit="1" customWidth="1"/>
    <col min="1288" max="1288" width="9.7109375" bestFit="1" customWidth="1"/>
    <col min="1289" max="1289" width="9.42578125" bestFit="1" customWidth="1"/>
    <col min="1290" max="1290" width="9.7109375" bestFit="1" customWidth="1"/>
    <col min="1291" max="1291" width="9.42578125" bestFit="1" customWidth="1"/>
    <col min="1292" max="1296" width="0" hidden="1" customWidth="1"/>
    <col min="1297" max="1297" width="10.85546875" bestFit="1" customWidth="1"/>
    <col min="1298" max="1298" width="9.7109375" bestFit="1" customWidth="1"/>
    <col min="1299" max="1299" width="9.42578125" bestFit="1" customWidth="1"/>
    <col min="1300" max="1300" width="10.85546875" bestFit="1" customWidth="1"/>
    <col min="1301" max="1301" width="9.7109375" bestFit="1" customWidth="1"/>
    <col min="1302" max="1302" width="9.28515625" bestFit="1" customWidth="1"/>
    <col min="1303" max="1319" width="12.7109375" customWidth="1"/>
    <col min="1320" max="1320" width="9.7109375" bestFit="1" customWidth="1"/>
    <col min="1321" max="1326" width="10.7109375" customWidth="1"/>
    <col min="1537" max="1537" width="52.28515625" bestFit="1" customWidth="1"/>
    <col min="1538" max="1538" width="10.85546875" bestFit="1" customWidth="1"/>
    <col min="1539" max="1541" width="9.42578125" bestFit="1" customWidth="1"/>
    <col min="1542" max="1542" width="9.7109375" bestFit="1" customWidth="1"/>
    <col min="1543" max="1543" width="9.42578125" bestFit="1" customWidth="1"/>
    <col min="1544" max="1544" width="9.7109375" bestFit="1" customWidth="1"/>
    <col min="1545" max="1545" width="9.42578125" bestFit="1" customWidth="1"/>
    <col min="1546" max="1546" width="9.7109375" bestFit="1" customWidth="1"/>
    <col min="1547" max="1547" width="9.42578125" bestFit="1" customWidth="1"/>
    <col min="1548" max="1552" width="0" hidden="1" customWidth="1"/>
    <col min="1553" max="1553" width="10.85546875" bestFit="1" customWidth="1"/>
    <col min="1554" max="1554" width="9.7109375" bestFit="1" customWidth="1"/>
    <col min="1555" max="1555" width="9.42578125" bestFit="1" customWidth="1"/>
    <col min="1556" max="1556" width="10.85546875" bestFit="1" customWidth="1"/>
    <col min="1557" max="1557" width="9.7109375" bestFit="1" customWidth="1"/>
    <col min="1558" max="1558" width="9.28515625" bestFit="1" customWidth="1"/>
    <col min="1559" max="1575" width="12.7109375" customWidth="1"/>
    <col min="1576" max="1576" width="9.7109375" bestFit="1" customWidth="1"/>
    <col min="1577" max="1582" width="10.7109375" customWidth="1"/>
    <col min="1793" max="1793" width="52.28515625" bestFit="1" customWidth="1"/>
    <col min="1794" max="1794" width="10.85546875" bestFit="1" customWidth="1"/>
    <col min="1795" max="1797" width="9.42578125" bestFit="1" customWidth="1"/>
    <col min="1798" max="1798" width="9.7109375" bestFit="1" customWidth="1"/>
    <col min="1799" max="1799" width="9.42578125" bestFit="1" customWidth="1"/>
    <col min="1800" max="1800" width="9.7109375" bestFit="1" customWidth="1"/>
    <col min="1801" max="1801" width="9.42578125" bestFit="1" customWidth="1"/>
    <col min="1802" max="1802" width="9.7109375" bestFit="1" customWidth="1"/>
    <col min="1803" max="1803" width="9.42578125" bestFit="1" customWidth="1"/>
    <col min="1804" max="1808" width="0" hidden="1" customWidth="1"/>
    <col min="1809" max="1809" width="10.85546875" bestFit="1" customWidth="1"/>
    <col min="1810" max="1810" width="9.7109375" bestFit="1" customWidth="1"/>
    <col min="1811" max="1811" width="9.42578125" bestFit="1" customWidth="1"/>
    <col min="1812" max="1812" width="10.85546875" bestFit="1" customWidth="1"/>
    <col min="1813" max="1813" width="9.7109375" bestFit="1" customWidth="1"/>
    <col min="1814" max="1814" width="9.28515625" bestFit="1" customWidth="1"/>
    <col min="1815" max="1831" width="12.7109375" customWidth="1"/>
    <col min="1832" max="1832" width="9.7109375" bestFit="1" customWidth="1"/>
    <col min="1833" max="1838" width="10.7109375" customWidth="1"/>
    <col min="2049" max="2049" width="52.28515625" bestFit="1" customWidth="1"/>
    <col min="2050" max="2050" width="10.85546875" bestFit="1" customWidth="1"/>
    <col min="2051" max="2053" width="9.42578125" bestFit="1" customWidth="1"/>
    <col min="2054" max="2054" width="9.7109375" bestFit="1" customWidth="1"/>
    <col min="2055" max="2055" width="9.42578125" bestFit="1" customWidth="1"/>
    <col min="2056" max="2056" width="9.7109375" bestFit="1" customWidth="1"/>
    <col min="2057" max="2057" width="9.42578125" bestFit="1" customWidth="1"/>
    <col min="2058" max="2058" width="9.7109375" bestFit="1" customWidth="1"/>
    <col min="2059" max="2059" width="9.42578125" bestFit="1" customWidth="1"/>
    <col min="2060" max="2064" width="0" hidden="1" customWidth="1"/>
    <col min="2065" max="2065" width="10.85546875" bestFit="1" customWidth="1"/>
    <col min="2066" max="2066" width="9.7109375" bestFit="1" customWidth="1"/>
    <col min="2067" max="2067" width="9.42578125" bestFit="1" customWidth="1"/>
    <col min="2068" max="2068" width="10.85546875" bestFit="1" customWidth="1"/>
    <col min="2069" max="2069" width="9.7109375" bestFit="1" customWidth="1"/>
    <col min="2070" max="2070" width="9.28515625" bestFit="1" customWidth="1"/>
    <col min="2071" max="2087" width="12.7109375" customWidth="1"/>
    <col min="2088" max="2088" width="9.7109375" bestFit="1" customWidth="1"/>
    <col min="2089" max="2094" width="10.7109375" customWidth="1"/>
    <col min="2305" max="2305" width="52.28515625" bestFit="1" customWidth="1"/>
    <col min="2306" max="2306" width="10.85546875" bestFit="1" customWidth="1"/>
    <col min="2307" max="2309" width="9.42578125" bestFit="1" customWidth="1"/>
    <col min="2310" max="2310" width="9.7109375" bestFit="1" customWidth="1"/>
    <col min="2311" max="2311" width="9.42578125" bestFit="1" customWidth="1"/>
    <col min="2312" max="2312" width="9.7109375" bestFit="1" customWidth="1"/>
    <col min="2313" max="2313" width="9.42578125" bestFit="1" customWidth="1"/>
    <col min="2314" max="2314" width="9.7109375" bestFit="1" customWidth="1"/>
    <col min="2315" max="2315" width="9.42578125" bestFit="1" customWidth="1"/>
    <col min="2316" max="2320" width="0" hidden="1" customWidth="1"/>
    <col min="2321" max="2321" width="10.85546875" bestFit="1" customWidth="1"/>
    <col min="2322" max="2322" width="9.7109375" bestFit="1" customWidth="1"/>
    <col min="2323" max="2323" width="9.42578125" bestFit="1" customWidth="1"/>
    <col min="2324" max="2324" width="10.85546875" bestFit="1" customWidth="1"/>
    <col min="2325" max="2325" width="9.7109375" bestFit="1" customWidth="1"/>
    <col min="2326" max="2326" width="9.28515625" bestFit="1" customWidth="1"/>
    <col min="2327" max="2343" width="12.7109375" customWidth="1"/>
    <col min="2344" max="2344" width="9.7109375" bestFit="1" customWidth="1"/>
    <col min="2345" max="2350" width="10.7109375" customWidth="1"/>
    <col min="2561" max="2561" width="52.28515625" bestFit="1" customWidth="1"/>
    <col min="2562" max="2562" width="10.85546875" bestFit="1" customWidth="1"/>
    <col min="2563" max="2565" width="9.42578125" bestFit="1" customWidth="1"/>
    <col min="2566" max="2566" width="9.7109375" bestFit="1" customWidth="1"/>
    <col min="2567" max="2567" width="9.42578125" bestFit="1" customWidth="1"/>
    <col min="2568" max="2568" width="9.7109375" bestFit="1" customWidth="1"/>
    <col min="2569" max="2569" width="9.42578125" bestFit="1" customWidth="1"/>
    <col min="2570" max="2570" width="9.7109375" bestFit="1" customWidth="1"/>
    <col min="2571" max="2571" width="9.42578125" bestFit="1" customWidth="1"/>
    <col min="2572" max="2576" width="0" hidden="1" customWidth="1"/>
    <col min="2577" max="2577" width="10.85546875" bestFit="1" customWidth="1"/>
    <col min="2578" max="2578" width="9.7109375" bestFit="1" customWidth="1"/>
    <col min="2579" max="2579" width="9.42578125" bestFit="1" customWidth="1"/>
    <col min="2580" max="2580" width="10.85546875" bestFit="1" customWidth="1"/>
    <col min="2581" max="2581" width="9.7109375" bestFit="1" customWidth="1"/>
    <col min="2582" max="2582" width="9.28515625" bestFit="1" customWidth="1"/>
    <col min="2583" max="2599" width="12.7109375" customWidth="1"/>
    <col min="2600" max="2600" width="9.7109375" bestFit="1" customWidth="1"/>
    <col min="2601" max="2606" width="10.7109375" customWidth="1"/>
    <col min="2817" max="2817" width="52.28515625" bestFit="1" customWidth="1"/>
    <col min="2818" max="2818" width="10.85546875" bestFit="1" customWidth="1"/>
    <col min="2819" max="2821" width="9.42578125" bestFit="1" customWidth="1"/>
    <col min="2822" max="2822" width="9.7109375" bestFit="1" customWidth="1"/>
    <col min="2823" max="2823" width="9.42578125" bestFit="1" customWidth="1"/>
    <col min="2824" max="2824" width="9.7109375" bestFit="1" customWidth="1"/>
    <col min="2825" max="2825" width="9.42578125" bestFit="1" customWidth="1"/>
    <col min="2826" max="2826" width="9.7109375" bestFit="1" customWidth="1"/>
    <col min="2827" max="2827" width="9.42578125" bestFit="1" customWidth="1"/>
    <col min="2828" max="2832" width="0" hidden="1" customWidth="1"/>
    <col min="2833" max="2833" width="10.85546875" bestFit="1" customWidth="1"/>
    <col min="2834" max="2834" width="9.7109375" bestFit="1" customWidth="1"/>
    <col min="2835" max="2835" width="9.42578125" bestFit="1" customWidth="1"/>
    <col min="2836" max="2836" width="10.85546875" bestFit="1" customWidth="1"/>
    <col min="2837" max="2837" width="9.7109375" bestFit="1" customWidth="1"/>
    <col min="2838" max="2838" width="9.28515625" bestFit="1" customWidth="1"/>
    <col min="2839" max="2855" width="12.7109375" customWidth="1"/>
    <col min="2856" max="2856" width="9.7109375" bestFit="1" customWidth="1"/>
    <col min="2857" max="2862" width="10.7109375" customWidth="1"/>
    <col min="3073" max="3073" width="52.28515625" bestFit="1" customWidth="1"/>
    <col min="3074" max="3074" width="10.85546875" bestFit="1" customWidth="1"/>
    <col min="3075" max="3077" width="9.42578125" bestFit="1" customWidth="1"/>
    <col min="3078" max="3078" width="9.7109375" bestFit="1" customWidth="1"/>
    <col min="3079" max="3079" width="9.42578125" bestFit="1" customWidth="1"/>
    <col min="3080" max="3080" width="9.7109375" bestFit="1" customWidth="1"/>
    <col min="3081" max="3081" width="9.42578125" bestFit="1" customWidth="1"/>
    <col min="3082" max="3082" width="9.7109375" bestFit="1" customWidth="1"/>
    <col min="3083" max="3083" width="9.42578125" bestFit="1" customWidth="1"/>
    <col min="3084" max="3088" width="0" hidden="1" customWidth="1"/>
    <col min="3089" max="3089" width="10.85546875" bestFit="1" customWidth="1"/>
    <col min="3090" max="3090" width="9.7109375" bestFit="1" customWidth="1"/>
    <col min="3091" max="3091" width="9.42578125" bestFit="1" customWidth="1"/>
    <col min="3092" max="3092" width="10.85546875" bestFit="1" customWidth="1"/>
    <col min="3093" max="3093" width="9.7109375" bestFit="1" customWidth="1"/>
    <col min="3094" max="3094" width="9.28515625" bestFit="1" customWidth="1"/>
    <col min="3095" max="3111" width="12.7109375" customWidth="1"/>
    <col min="3112" max="3112" width="9.7109375" bestFit="1" customWidth="1"/>
    <col min="3113" max="3118" width="10.7109375" customWidth="1"/>
    <col min="3329" max="3329" width="52.28515625" bestFit="1" customWidth="1"/>
    <col min="3330" max="3330" width="10.85546875" bestFit="1" customWidth="1"/>
    <col min="3331" max="3333" width="9.42578125" bestFit="1" customWidth="1"/>
    <col min="3334" max="3334" width="9.7109375" bestFit="1" customWidth="1"/>
    <col min="3335" max="3335" width="9.42578125" bestFit="1" customWidth="1"/>
    <col min="3336" max="3336" width="9.7109375" bestFit="1" customWidth="1"/>
    <col min="3337" max="3337" width="9.42578125" bestFit="1" customWidth="1"/>
    <col min="3338" max="3338" width="9.7109375" bestFit="1" customWidth="1"/>
    <col min="3339" max="3339" width="9.42578125" bestFit="1" customWidth="1"/>
    <col min="3340" max="3344" width="0" hidden="1" customWidth="1"/>
    <col min="3345" max="3345" width="10.85546875" bestFit="1" customWidth="1"/>
    <col min="3346" max="3346" width="9.7109375" bestFit="1" customWidth="1"/>
    <col min="3347" max="3347" width="9.42578125" bestFit="1" customWidth="1"/>
    <col min="3348" max="3348" width="10.85546875" bestFit="1" customWidth="1"/>
    <col min="3349" max="3349" width="9.7109375" bestFit="1" customWidth="1"/>
    <col min="3350" max="3350" width="9.28515625" bestFit="1" customWidth="1"/>
    <col min="3351" max="3367" width="12.7109375" customWidth="1"/>
    <col min="3368" max="3368" width="9.7109375" bestFit="1" customWidth="1"/>
    <col min="3369" max="3374" width="10.7109375" customWidth="1"/>
    <col min="3585" max="3585" width="52.28515625" bestFit="1" customWidth="1"/>
    <col min="3586" max="3586" width="10.85546875" bestFit="1" customWidth="1"/>
    <col min="3587" max="3589" width="9.42578125" bestFit="1" customWidth="1"/>
    <col min="3590" max="3590" width="9.7109375" bestFit="1" customWidth="1"/>
    <col min="3591" max="3591" width="9.42578125" bestFit="1" customWidth="1"/>
    <col min="3592" max="3592" width="9.7109375" bestFit="1" customWidth="1"/>
    <col min="3593" max="3593" width="9.42578125" bestFit="1" customWidth="1"/>
    <col min="3594" max="3594" width="9.7109375" bestFit="1" customWidth="1"/>
    <col min="3595" max="3595" width="9.42578125" bestFit="1" customWidth="1"/>
    <col min="3596" max="3600" width="0" hidden="1" customWidth="1"/>
    <col min="3601" max="3601" width="10.85546875" bestFit="1" customWidth="1"/>
    <col min="3602" max="3602" width="9.7109375" bestFit="1" customWidth="1"/>
    <col min="3603" max="3603" width="9.42578125" bestFit="1" customWidth="1"/>
    <col min="3604" max="3604" width="10.85546875" bestFit="1" customWidth="1"/>
    <col min="3605" max="3605" width="9.7109375" bestFit="1" customWidth="1"/>
    <col min="3606" max="3606" width="9.28515625" bestFit="1" customWidth="1"/>
    <col min="3607" max="3623" width="12.7109375" customWidth="1"/>
    <col min="3624" max="3624" width="9.7109375" bestFit="1" customWidth="1"/>
    <col min="3625" max="3630" width="10.7109375" customWidth="1"/>
    <col min="3841" max="3841" width="52.28515625" bestFit="1" customWidth="1"/>
    <col min="3842" max="3842" width="10.85546875" bestFit="1" customWidth="1"/>
    <col min="3843" max="3845" width="9.42578125" bestFit="1" customWidth="1"/>
    <col min="3846" max="3846" width="9.7109375" bestFit="1" customWidth="1"/>
    <col min="3847" max="3847" width="9.42578125" bestFit="1" customWidth="1"/>
    <col min="3848" max="3848" width="9.7109375" bestFit="1" customWidth="1"/>
    <col min="3849" max="3849" width="9.42578125" bestFit="1" customWidth="1"/>
    <col min="3850" max="3850" width="9.7109375" bestFit="1" customWidth="1"/>
    <col min="3851" max="3851" width="9.42578125" bestFit="1" customWidth="1"/>
    <col min="3852" max="3856" width="0" hidden="1" customWidth="1"/>
    <col min="3857" max="3857" width="10.85546875" bestFit="1" customWidth="1"/>
    <col min="3858" max="3858" width="9.7109375" bestFit="1" customWidth="1"/>
    <col min="3859" max="3859" width="9.42578125" bestFit="1" customWidth="1"/>
    <col min="3860" max="3860" width="10.85546875" bestFit="1" customWidth="1"/>
    <col min="3861" max="3861" width="9.7109375" bestFit="1" customWidth="1"/>
    <col min="3862" max="3862" width="9.28515625" bestFit="1" customWidth="1"/>
    <col min="3863" max="3879" width="12.7109375" customWidth="1"/>
    <col min="3880" max="3880" width="9.7109375" bestFit="1" customWidth="1"/>
    <col min="3881" max="3886" width="10.7109375" customWidth="1"/>
    <col min="4097" max="4097" width="52.28515625" bestFit="1" customWidth="1"/>
    <col min="4098" max="4098" width="10.85546875" bestFit="1" customWidth="1"/>
    <col min="4099" max="4101" width="9.42578125" bestFit="1" customWidth="1"/>
    <col min="4102" max="4102" width="9.7109375" bestFit="1" customWidth="1"/>
    <col min="4103" max="4103" width="9.42578125" bestFit="1" customWidth="1"/>
    <col min="4104" max="4104" width="9.7109375" bestFit="1" customWidth="1"/>
    <col min="4105" max="4105" width="9.42578125" bestFit="1" customWidth="1"/>
    <col min="4106" max="4106" width="9.7109375" bestFit="1" customWidth="1"/>
    <col min="4107" max="4107" width="9.42578125" bestFit="1" customWidth="1"/>
    <col min="4108" max="4112" width="0" hidden="1" customWidth="1"/>
    <col min="4113" max="4113" width="10.85546875" bestFit="1" customWidth="1"/>
    <col min="4114" max="4114" width="9.7109375" bestFit="1" customWidth="1"/>
    <col min="4115" max="4115" width="9.42578125" bestFit="1" customWidth="1"/>
    <col min="4116" max="4116" width="10.85546875" bestFit="1" customWidth="1"/>
    <col min="4117" max="4117" width="9.7109375" bestFit="1" customWidth="1"/>
    <col min="4118" max="4118" width="9.28515625" bestFit="1" customWidth="1"/>
    <col min="4119" max="4135" width="12.7109375" customWidth="1"/>
    <col min="4136" max="4136" width="9.7109375" bestFit="1" customWidth="1"/>
    <col min="4137" max="4142" width="10.7109375" customWidth="1"/>
    <col min="4353" max="4353" width="52.28515625" bestFit="1" customWidth="1"/>
    <col min="4354" max="4354" width="10.85546875" bestFit="1" customWidth="1"/>
    <col min="4355" max="4357" width="9.42578125" bestFit="1" customWidth="1"/>
    <col min="4358" max="4358" width="9.7109375" bestFit="1" customWidth="1"/>
    <col min="4359" max="4359" width="9.42578125" bestFit="1" customWidth="1"/>
    <col min="4360" max="4360" width="9.7109375" bestFit="1" customWidth="1"/>
    <col min="4361" max="4361" width="9.42578125" bestFit="1" customWidth="1"/>
    <col min="4362" max="4362" width="9.7109375" bestFit="1" customWidth="1"/>
    <col min="4363" max="4363" width="9.42578125" bestFit="1" customWidth="1"/>
    <col min="4364" max="4368" width="0" hidden="1" customWidth="1"/>
    <col min="4369" max="4369" width="10.85546875" bestFit="1" customWidth="1"/>
    <col min="4370" max="4370" width="9.7109375" bestFit="1" customWidth="1"/>
    <col min="4371" max="4371" width="9.42578125" bestFit="1" customWidth="1"/>
    <col min="4372" max="4372" width="10.85546875" bestFit="1" customWidth="1"/>
    <col min="4373" max="4373" width="9.7109375" bestFit="1" customWidth="1"/>
    <col min="4374" max="4374" width="9.28515625" bestFit="1" customWidth="1"/>
    <col min="4375" max="4391" width="12.7109375" customWidth="1"/>
    <col min="4392" max="4392" width="9.7109375" bestFit="1" customWidth="1"/>
    <col min="4393" max="4398" width="10.7109375" customWidth="1"/>
    <col min="4609" max="4609" width="52.28515625" bestFit="1" customWidth="1"/>
    <col min="4610" max="4610" width="10.85546875" bestFit="1" customWidth="1"/>
    <col min="4611" max="4613" width="9.42578125" bestFit="1" customWidth="1"/>
    <col min="4614" max="4614" width="9.7109375" bestFit="1" customWidth="1"/>
    <col min="4615" max="4615" width="9.42578125" bestFit="1" customWidth="1"/>
    <col min="4616" max="4616" width="9.7109375" bestFit="1" customWidth="1"/>
    <col min="4617" max="4617" width="9.42578125" bestFit="1" customWidth="1"/>
    <col min="4618" max="4618" width="9.7109375" bestFit="1" customWidth="1"/>
    <col min="4619" max="4619" width="9.42578125" bestFit="1" customWidth="1"/>
    <col min="4620" max="4624" width="0" hidden="1" customWidth="1"/>
    <col min="4625" max="4625" width="10.85546875" bestFit="1" customWidth="1"/>
    <col min="4626" max="4626" width="9.7109375" bestFit="1" customWidth="1"/>
    <col min="4627" max="4627" width="9.42578125" bestFit="1" customWidth="1"/>
    <col min="4628" max="4628" width="10.85546875" bestFit="1" customWidth="1"/>
    <col min="4629" max="4629" width="9.7109375" bestFit="1" customWidth="1"/>
    <col min="4630" max="4630" width="9.28515625" bestFit="1" customWidth="1"/>
    <col min="4631" max="4647" width="12.7109375" customWidth="1"/>
    <col min="4648" max="4648" width="9.7109375" bestFit="1" customWidth="1"/>
    <col min="4649" max="4654" width="10.7109375" customWidth="1"/>
    <col min="4865" max="4865" width="52.28515625" bestFit="1" customWidth="1"/>
    <col min="4866" max="4866" width="10.85546875" bestFit="1" customWidth="1"/>
    <col min="4867" max="4869" width="9.42578125" bestFit="1" customWidth="1"/>
    <col min="4870" max="4870" width="9.7109375" bestFit="1" customWidth="1"/>
    <col min="4871" max="4871" width="9.42578125" bestFit="1" customWidth="1"/>
    <col min="4872" max="4872" width="9.7109375" bestFit="1" customWidth="1"/>
    <col min="4873" max="4873" width="9.42578125" bestFit="1" customWidth="1"/>
    <col min="4874" max="4874" width="9.7109375" bestFit="1" customWidth="1"/>
    <col min="4875" max="4875" width="9.42578125" bestFit="1" customWidth="1"/>
    <col min="4876" max="4880" width="0" hidden="1" customWidth="1"/>
    <col min="4881" max="4881" width="10.85546875" bestFit="1" customWidth="1"/>
    <col min="4882" max="4882" width="9.7109375" bestFit="1" customWidth="1"/>
    <col min="4883" max="4883" width="9.42578125" bestFit="1" customWidth="1"/>
    <col min="4884" max="4884" width="10.85546875" bestFit="1" customWidth="1"/>
    <col min="4885" max="4885" width="9.7109375" bestFit="1" customWidth="1"/>
    <col min="4886" max="4886" width="9.28515625" bestFit="1" customWidth="1"/>
    <col min="4887" max="4903" width="12.7109375" customWidth="1"/>
    <col min="4904" max="4904" width="9.7109375" bestFit="1" customWidth="1"/>
    <col min="4905" max="4910" width="10.7109375" customWidth="1"/>
    <col min="5121" max="5121" width="52.28515625" bestFit="1" customWidth="1"/>
    <col min="5122" max="5122" width="10.85546875" bestFit="1" customWidth="1"/>
    <col min="5123" max="5125" width="9.42578125" bestFit="1" customWidth="1"/>
    <col min="5126" max="5126" width="9.7109375" bestFit="1" customWidth="1"/>
    <col min="5127" max="5127" width="9.42578125" bestFit="1" customWidth="1"/>
    <col min="5128" max="5128" width="9.7109375" bestFit="1" customWidth="1"/>
    <col min="5129" max="5129" width="9.42578125" bestFit="1" customWidth="1"/>
    <col min="5130" max="5130" width="9.7109375" bestFit="1" customWidth="1"/>
    <col min="5131" max="5131" width="9.42578125" bestFit="1" customWidth="1"/>
    <col min="5132" max="5136" width="0" hidden="1" customWidth="1"/>
    <col min="5137" max="5137" width="10.85546875" bestFit="1" customWidth="1"/>
    <col min="5138" max="5138" width="9.7109375" bestFit="1" customWidth="1"/>
    <col min="5139" max="5139" width="9.42578125" bestFit="1" customWidth="1"/>
    <col min="5140" max="5140" width="10.85546875" bestFit="1" customWidth="1"/>
    <col min="5141" max="5141" width="9.7109375" bestFit="1" customWidth="1"/>
    <col min="5142" max="5142" width="9.28515625" bestFit="1" customWidth="1"/>
    <col min="5143" max="5159" width="12.7109375" customWidth="1"/>
    <col min="5160" max="5160" width="9.7109375" bestFit="1" customWidth="1"/>
    <col min="5161" max="5166" width="10.7109375" customWidth="1"/>
    <col min="5377" max="5377" width="52.28515625" bestFit="1" customWidth="1"/>
    <col min="5378" max="5378" width="10.85546875" bestFit="1" customWidth="1"/>
    <col min="5379" max="5381" width="9.42578125" bestFit="1" customWidth="1"/>
    <col min="5382" max="5382" width="9.7109375" bestFit="1" customWidth="1"/>
    <col min="5383" max="5383" width="9.42578125" bestFit="1" customWidth="1"/>
    <col min="5384" max="5384" width="9.7109375" bestFit="1" customWidth="1"/>
    <col min="5385" max="5385" width="9.42578125" bestFit="1" customWidth="1"/>
    <col min="5386" max="5386" width="9.7109375" bestFit="1" customWidth="1"/>
    <col min="5387" max="5387" width="9.42578125" bestFit="1" customWidth="1"/>
    <col min="5388" max="5392" width="0" hidden="1" customWidth="1"/>
    <col min="5393" max="5393" width="10.85546875" bestFit="1" customWidth="1"/>
    <col min="5394" max="5394" width="9.7109375" bestFit="1" customWidth="1"/>
    <col min="5395" max="5395" width="9.42578125" bestFit="1" customWidth="1"/>
    <col min="5396" max="5396" width="10.85546875" bestFit="1" customWidth="1"/>
    <col min="5397" max="5397" width="9.7109375" bestFit="1" customWidth="1"/>
    <col min="5398" max="5398" width="9.28515625" bestFit="1" customWidth="1"/>
    <col min="5399" max="5415" width="12.7109375" customWidth="1"/>
    <col min="5416" max="5416" width="9.7109375" bestFit="1" customWidth="1"/>
    <col min="5417" max="5422" width="10.7109375" customWidth="1"/>
    <col min="5633" max="5633" width="52.28515625" bestFit="1" customWidth="1"/>
    <col min="5634" max="5634" width="10.85546875" bestFit="1" customWidth="1"/>
    <col min="5635" max="5637" width="9.42578125" bestFit="1" customWidth="1"/>
    <col min="5638" max="5638" width="9.7109375" bestFit="1" customWidth="1"/>
    <col min="5639" max="5639" width="9.42578125" bestFit="1" customWidth="1"/>
    <col min="5640" max="5640" width="9.7109375" bestFit="1" customWidth="1"/>
    <col min="5641" max="5641" width="9.42578125" bestFit="1" customWidth="1"/>
    <col min="5642" max="5642" width="9.7109375" bestFit="1" customWidth="1"/>
    <col min="5643" max="5643" width="9.42578125" bestFit="1" customWidth="1"/>
    <col min="5644" max="5648" width="0" hidden="1" customWidth="1"/>
    <col min="5649" max="5649" width="10.85546875" bestFit="1" customWidth="1"/>
    <col min="5650" max="5650" width="9.7109375" bestFit="1" customWidth="1"/>
    <col min="5651" max="5651" width="9.42578125" bestFit="1" customWidth="1"/>
    <col min="5652" max="5652" width="10.85546875" bestFit="1" customWidth="1"/>
    <col min="5653" max="5653" width="9.7109375" bestFit="1" customWidth="1"/>
    <col min="5654" max="5654" width="9.28515625" bestFit="1" customWidth="1"/>
    <col min="5655" max="5671" width="12.7109375" customWidth="1"/>
    <col min="5672" max="5672" width="9.7109375" bestFit="1" customWidth="1"/>
    <col min="5673" max="5678" width="10.7109375" customWidth="1"/>
    <col min="5889" max="5889" width="52.28515625" bestFit="1" customWidth="1"/>
    <col min="5890" max="5890" width="10.85546875" bestFit="1" customWidth="1"/>
    <col min="5891" max="5893" width="9.42578125" bestFit="1" customWidth="1"/>
    <col min="5894" max="5894" width="9.7109375" bestFit="1" customWidth="1"/>
    <col min="5895" max="5895" width="9.42578125" bestFit="1" customWidth="1"/>
    <col min="5896" max="5896" width="9.7109375" bestFit="1" customWidth="1"/>
    <col min="5897" max="5897" width="9.42578125" bestFit="1" customWidth="1"/>
    <col min="5898" max="5898" width="9.7109375" bestFit="1" customWidth="1"/>
    <col min="5899" max="5899" width="9.42578125" bestFit="1" customWidth="1"/>
    <col min="5900" max="5904" width="0" hidden="1" customWidth="1"/>
    <col min="5905" max="5905" width="10.85546875" bestFit="1" customWidth="1"/>
    <col min="5906" max="5906" width="9.7109375" bestFit="1" customWidth="1"/>
    <col min="5907" max="5907" width="9.42578125" bestFit="1" customWidth="1"/>
    <col min="5908" max="5908" width="10.85546875" bestFit="1" customWidth="1"/>
    <col min="5909" max="5909" width="9.7109375" bestFit="1" customWidth="1"/>
    <col min="5910" max="5910" width="9.28515625" bestFit="1" customWidth="1"/>
    <col min="5911" max="5927" width="12.7109375" customWidth="1"/>
    <col min="5928" max="5928" width="9.7109375" bestFit="1" customWidth="1"/>
    <col min="5929" max="5934" width="10.7109375" customWidth="1"/>
    <col min="6145" max="6145" width="52.28515625" bestFit="1" customWidth="1"/>
    <col min="6146" max="6146" width="10.85546875" bestFit="1" customWidth="1"/>
    <col min="6147" max="6149" width="9.42578125" bestFit="1" customWidth="1"/>
    <col min="6150" max="6150" width="9.7109375" bestFit="1" customWidth="1"/>
    <col min="6151" max="6151" width="9.42578125" bestFit="1" customWidth="1"/>
    <col min="6152" max="6152" width="9.7109375" bestFit="1" customWidth="1"/>
    <col min="6153" max="6153" width="9.42578125" bestFit="1" customWidth="1"/>
    <col min="6154" max="6154" width="9.7109375" bestFit="1" customWidth="1"/>
    <col min="6155" max="6155" width="9.42578125" bestFit="1" customWidth="1"/>
    <col min="6156" max="6160" width="0" hidden="1" customWidth="1"/>
    <col min="6161" max="6161" width="10.85546875" bestFit="1" customWidth="1"/>
    <col min="6162" max="6162" width="9.7109375" bestFit="1" customWidth="1"/>
    <col min="6163" max="6163" width="9.42578125" bestFit="1" customWidth="1"/>
    <col min="6164" max="6164" width="10.85546875" bestFit="1" customWidth="1"/>
    <col min="6165" max="6165" width="9.7109375" bestFit="1" customWidth="1"/>
    <col min="6166" max="6166" width="9.28515625" bestFit="1" customWidth="1"/>
    <col min="6167" max="6183" width="12.7109375" customWidth="1"/>
    <col min="6184" max="6184" width="9.7109375" bestFit="1" customWidth="1"/>
    <col min="6185" max="6190" width="10.7109375" customWidth="1"/>
    <col min="6401" max="6401" width="52.28515625" bestFit="1" customWidth="1"/>
    <col min="6402" max="6402" width="10.85546875" bestFit="1" customWidth="1"/>
    <col min="6403" max="6405" width="9.42578125" bestFit="1" customWidth="1"/>
    <col min="6406" max="6406" width="9.7109375" bestFit="1" customWidth="1"/>
    <col min="6407" max="6407" width="9.42578125" bestFit="1" customWidth="1"/>
    <col min="6408" max="6408" width="9.7109375" bestFit="1" customWidth="1"/>
    <col min="6409" max="6409" width="9.42578125" bestFit="1" customWidth="1"/>
    <col min="6410" max="6410" width="9.7109375" bestFit="1" customWidth="1"/>
    <col min="6411" max="6411" width="9.42578125" bestFit="1" customWidth="1"/>
    <col min="6412" max="6416" width="0" hidden="1" customWidth="1"/>
    <col min="6417" max="6417" width="10.85546875" bestFit="1" customWidth="1"/>
    <col min="6418" max="6418" width="9.7109375" bestFit="1" customWidth="1"/>
    <col min="6419" max="6419" width="9.42578125" bestFit="1" customWidth="1"/>
    <col min="6420" max="6420" width="10.85546875" bestFit="1" customWidth="1"/>
    <col min="6421" max="6421" width="9.7109375" bestFit="1" customWidth="1"/>
    <col min="6422" max="6422" width="9.28515625" bestFit="1" customWidth="1"/>
    <col min="6423" max="6439" width="12.7109375" customWidth="1"/>
    <col min="6440" max="6440" width="9.7109375" bestFit="1" customWidth="1"/>
    <col min="6441" max="6446" width="10.7109375" customWidth="1"/>
    <col min="6657" max="6657" width="52.28515625" bestFit="1" customWidth="1"/>
    <col min="6658" max="6658" width="10.85546875" bestFit="1" customWidth="1"/>
    <col min="6659" max="6661" width="9.42578125" bestFit="1" customWidth="1"/>
    <col min="6662" max="6662" width="9.7109375" bestFit="1" customWidth="1"/>
    <col min="6663" max="6663" width="9.42578125" bestFit="1" customWidth="1"/>
    <col min="6664" max="6664" width="9.7109375" bestFit="1" customWidth="1"/>
    <col min="6665" max="6665" width="9.42578125" bestFit="1" customWidth="1"/>
    <col min="6666" max="6666" width="9.7109375" bestFit="1" customWidth="1"/>
    <col min="6667" max="6667" width="9.42578125" bestFit="1" customWidth="1"/>
    <col min="6668" max="6672" width="0" hidden="1" customWidth="1"/>
    <col min="6673" max="6673" width="10.85546875" bestFit="1" customWidth="1"/>
    <col min="6674" max="6674" width="9.7109375" bestFit="1" customWidth="1"/>
    <col min="6675" max="6675" width="9.42578125" bestFit="1" customWidth="1"/>
    <col min="6676" max="6676" width="10.85546875" bestFit="1" customWidth="1"/>
    <col min="6677" max="6677" width="9.7109375" bestFit="1" customWidth="1"/>
    <col min="6678" max="6678" width="9.28515625" bestFit="1" customWidth="1"/>
    <col min="6679" max="6695" width="12.7109375" customWidth="1"/>
    <col min="6696" max="6696" width="9.7109375" bestFit="1" customWidth="1"/>
    <col min="6697" max="6702" width="10.7109375" customWidth="1"/>
    <col min="6913" max="6913" width="52.28515625" bestFit="1" customWidth="1"/>
    <col min="6914" max="6914" width="10.85546875" bestFit="1" customWidth="1"/>
    <col min="6915" max="6917" width="9.42578125" bestFit="1" customWidth="1"/>
    <col min="6918" max="6918" width="9.7109375" bestFit="1" customWidth="1"/>
    <col min="6919" max="6919" width="9.42578125" bestFit="1" customWidth="1"/>
    <col min="6920" max="6920" width="9.7109375" bestFit="1" customWidth="1"/>
    <col min="6921" max="6921" width="9.42578125" bestFit="1" customWidth="1"/>
    <col min="6922" max="6922" width="9.7109375" bestFit="1" customWidth="1"/>
    <col min="6923" max="6923" width="9.42578125" bestFit="1" customWidth="1"/>
    <col min="6924" max="6928" width="0" hidden="1" customWidth="1"/>
    <col min="6929" max="6929" width="10.85546875" bestFit="1" customWidth="1"/>
    <col min="6930" max="6930" width="9.7109375" bestFit="1" customWidth="1"/>
    <col min="6931" max="6931" width="9.42578125" bestFit="1" customWidth="1"/>
    <col min="6932" max="6932" width="10.85546875" bestFit="1" customWidth="1"/>
    <col min="6933" max="6933" width="9.7109375" bestFit="1" customWidth="1"/>
    <col min="6934" max="6934" width="9.28515625" bestFit="1" customWidth="1"/>
    <col min="6935" max="6951" width="12.7109375" customWidth="1"/>
    <col min="6952" max="6952" width="9.7109375" bestFit="1" customWidth="1"/>
    <col min="6953" max="6958" width="10.7109375" customWidth="1"/>
    <col min="7169" max="7169" width="52.28515625" bestFit="1" customWidth="1"/>
    <col min="7170" max="7170" width="10.85546875" bestFit="1" customWidth="1"/>
    <col min="7171" max="7173" width="9.42578125" bestFit="1" customWidth="1"/>
    <col min="7174" max="7174" width="9.7109375" bestFit="1" customWidth="1"/>
    <col min="7175" max="7175" width="9.42578125" bestFit="1" customWidth="1"/>
    <col min="7176" max="7176" width="9.7109375" bestFit="1" customWidth="1"/>
    <col min="7177" max="7177" width="9.42578125" bestFit="1" customWidth="1"/>
    <col min="7178" max="7178" width="9.7109375" bestFit="1" customWidth="1"/>
    <col min="7179" max="7179" width="9.42578125" bestFit="1" customWidth="1"/>
    <col min="7180" max="7184" width="0" hidden="1" customWidth="1"/>
    <col min="7185" max="7185" width="10.85546875" bestFit="1" customWidth="1"/>
    <col min="7186" max="7186" width="9.7109375" bestFit="1" customWidth="1"/>
    <col min="7187" max="7187" width="9.42578125" bestFit="1" customWidth="1"/>
    <col min="7188" max="7188" width="10.85546875" bestFit="1" customWidth="1"/>
    <col min="7189" max="7189" width="9.7109375" bestFit="1" customWidth="1"/>
    <col min="7190" max="7190" width="9.28515625" bestFit="1" customWidth="1"/>
    <col min="7191" max="7207" width="12.7109375" customWidth="1"/>
    <col min="7208" max="7208" width="9.7109375" bestFit="1" customWidth="1"/>
    <col min="7209" max="7214" width="10.7109375" customWidth="1"/>
    <col min="7425" max="7425" width="52.28515625" bestFit="1" customWidth="1"/>
    <col min="7426" max="7426" width="10.85546875" bestFit="1" customWidth="1"/>
    <col min="7427" max="7429" width="9.42578125" bestFit="1" customWidth="1"/>
    <col min="7430" max="7430" width="9.7109375" bestFit="1" customWidth="1"/>
    <col min="7431" max="7431" width="9.42578125" bestFit="1" customWidth="1"/>
    <col min="7432" max="7432" width="9.7109375" bestFit="1" customWidth="1"/>
    <col min="7433" max="7433" width="9.42578125" bestFit="1" customWidth="1"/>
    <col min="7434" max="7434" width="9.7109375" bestFit="1" customWidth="1"/>
    <col min="7435" max="7435" width="9.42578125" bestFit="1" customWidth="1"/>
    <col min="7436" max="7440" width="0" hidden="1" customWidth="1"/>
    <col min="7441" max="7441" width="10.85546875" bestFit="1" customWidth="1"/>
    <col min="7442" max="7442" width="9.7109375" bestFit="1" customWidth="1"/>
    <col min="7443" max="7443" width="9.42578125" bestFit="1" customWidth="1"/>
    <col min="7444" max="7444" width="10.85546875" bestFit="1" customWidth="1"/>
    <col min="7445" max="7445" width="9.7109375" bestFit="1" customWidth="1"/>
    <col min="7446" max="7446" width="9.28515625" bestFit="1" customWidth="1"/>
    <col min="7447" max="7463" width="12.7109375" customWidth="1"/>
    <col min="7464" max="7464" width="9.7109375" bestFit="1" customWidth="1"/>
    <col min="7465" max="7470" width="10.7109375" customWidth="1"/>
    <col min="7681" max="7681" width="52.28515625" bestFit="1" customWidth="1"/>
    <col min="7682" max="7682" width="10.85546875" bestFit="1" customWidth="1"/>
    <col min="7683" max="7685" width="9.42578125" bestFit="1" customWidth="1"/>
    <col min="7686" max="7686" width="9.7109375" bestFit="1" customWidth="1"/>
    <col min="7687" max="7687" width="9.42578125" bestFit="1" customWidth="1"/>
    <col min="7688" max="7688" width="9.7109375" bestFit="1" customWidth="1"/>
    <col min="7689" max="7689" width="9.42578125" bestFit="1" customWidth="1"/>
    <col min="7690" max="7690" width="9.7109375" bestFit="1" customWidth="1"/>
    <col min="7691" max="7691" width="9.42578125" bestFit="1" customWidth="1"/>
    <col min="7692" max="7696" width="0" hidden="1" customWidth="1"/>
    <col min="7697" max="7697" width="10.85546875" bestFit="1" customWidth="1"/>
    <col min="7698" max="7698" width="9.7109375" bestFit="1" customWidth="1"/>
    <col min="7699" max="7699" width="9.42578125" bestFit="1" customWidth="1"/>
    <col min="7700" max="7700" width="10.85546875" bestFit="1" customWidth="1"/>
    <col min="7701" max="7701" width="9.7109375" bestFit="1" customWidth="1"/>
    <col min="7702" max="7702" width="9.28515625" bestFit="1" customWidth="1"/>
    <col min="7703" max="7719" width="12.7109375" customWidth="1"/>
    <col min="7720" max="7720" width="9.7109375" bestFit="1" customWidth="1"/>
    <col min="7721" max="7726" width="10.7109375" customWidth="1"/>
    <col min="7937" max="7937" width="52.28515625" bestFit="1" customWidth="1"/>
    <col min="7938" max="7938" width="10.85546875" bestFit="1" customWidth="1"/>
    <col min="7939" max="7941" width="9.42578125" bestFit="1" customWidth="1"/>
    <col min="7942" max="7942" width="9.7109375" bestFit="1" customWidth="1"/>
    <col min="7943" max="7943" width="9.42578125" bestFit="1" customWidth="1"/>
    <col min="7944" max="7944" width="9.7109375" bestFit="1" customWidth="1"/>
    <col min="7945" max="7945" width="9.42578125" bestFit="1" customWidth="1"/>
    <col min="7946" max="7946" width="9.7109375" bestFit="1" customWidth="1"/>
    <col min="7947" max="7947" width="9.42578125" bestFit="1" customWidth="1"/>
    <col min="7948" max="7952" width="0" hidden="1" customWidth="1"/>
    <col min="7953" max="7953" width="10.85546875" bestFit="1" customWidth="1"/>
    <col min="7954" max="7954" width="9.7109375" bestFit="1" customWidth="1"/>
    <col min="7955" max="7955" width="9.42578125" bestFit="1" customWidth="1"/>
    <col min="7956" max="7956" width="10.85546875" bestFit="1" customWidth="1"/>
    <col min="7957" max="7957" width="9.7109375" bestFit="1" customWidth="1"/>
    <col min="7958" max="7958" width="9.28515625" bestFit="1" customWidth="1"/>
    <col min="7959" max="7975" width="12.7109375" customWidth="1"/>
    <col min="7976" max="7976" width="9.7109375" bestFit="1" customWidth="1"/>
    <col min="7977" max="7982" width="10.7109375" customWidth="1"/>
    <col min="8193" max="8193" width="52.28515625" bestFit="1" customWidth="1"/>
    <col min="8194" max="8194" width="10.85546875" bestFit="1" customWidth="1"/>
    <col min="8195" max="8197" width="9.42578125" bestFit="1" customWidth="1"/>
    <col min="8198" max="8198" width="9.7109375" bestFit="1" customWidth="1"/>
    <col min="8199" max="8199" width="9.42578125" bestFit="1" customWidth="1"/>
    <col min="8200" max="8200" width="9.7109375" bestFit="1" customWidth="1"/>
    <col min="8201" max="8201" width="9.42578125" bestFit="1" customWidth="1"/>
    <col min="8202" max="8202" width="9.7109375" bestFit="1" customWidth="1"/>
    <col min="8203" max="8203" width="9.42578125" bestFit="1" customWidth="1"/>
    <col min="8204" max="8208" width="0" hidden="1" customWidth="1"/>
    <col min="8209" max="8209" width="10.85546875" bestFit="1" customWidth="1"/>
    <col min="8210" max="8210" width="9.7109375" bestFit="1" customWidth="1"/>
    <col min="8211" max="8211" width="9.42578125" bestFit="1" customWidth="1"/>
    <col min="8212" max="8212" width="10.85546875" bestFit="1" customWidth="1"/>
    <col min="8213" max="8213" width="9.7109375" bestFit="1" customWidth="1"/>
    <col min="8214" max="8214" width="9.28515625" bestFit="1" customWidth="1"/>
    <col min="8215" max="8231" width="12.7109375" customWidth="1"/>
    <col min="8232" max="8232" width="9.7109375" bestFit="1" customWidth="1"/>
    <col min="8233" max="8238" width="10.7109375" customWidth="1"/>
    <col min="8449" max="8449" width="52.28515625" bestFit="1" customWidth="1"/>
    <col min="8450" max="8450" width="10.85546875" bestFit="1" customWidth="1"/>
    <col min="8451" max="8453" width="9.42578125" bestFit="1" customWidth="1"/>
    <col min="8454" max="8454" width="9.7109375" bestFit="1" customWidth="1"/>
    <col min="8455" max="8455" width="9.42578125" bestFit="1" customWidth="1"/>
    <col min="8456" max="8456" width="9.7109375" bestFit="1" customWidth="1"/>
    <col min="8457" max="8457" width="9.42578125" bestFit="1" customWidth="1"/>
    <col min="8458" max="8458" width="9.7109375" bestFit="1" customWidth="1"/>
    <col min="8459" max="8459" width="9.42578125" bestFit="1" customWidth="1"/>
    <col min="8460" max="8464" width="0" hidden="1" customWidth="1"/>
    <col min="8465" max="8465" width="10.85546875" bestFit="1" customWidth="1"/>
    <col min="8466" max="8466" width="9.7109375" bestFit="1" customWidth="1"/>
    <col min="8467" max="8467" width="9.42578125" bestFit="1" customWidth="1"/>
    <col min="8468" max="8468" width="10.85546875" bestFit="1" customWidth="1"/>
    <col min="8469" max="8469" width="9.7109375" bestFit="1" customWidth="1"/>
    <col min="8470" max="8470" width="9.28515625" bestFit="1" customWidth="1"/>
    <col min="8471" max="8487" width="12.7109375" customWidth="1"/>
    <col min="8488" max="8488" width="9.7109375" bestFit="1" customWidth="1"/>
    <col min="8489" max="8494" width="10.7109375" customWidth="1"/>
    <col min="8705" max="8705" width="52.28515625" bestFit="1" customWidth="1"/>
    <col min="8706" max="8706" width="10.85546875" bestFit="1" customWidth="1"/>
    <col min="8707" max="8709" width="9.42578125" bestFit="1" customWidth="1"/>
    <col min="8710" max="8710" width="9.7109375" bestFit="1" customWidth="1"/>
    <col min="8711" max="8711" width="9.42578125" bestFit="1" customWidth="1"/>
    <col min="8712" max="8712" width="9.7109375" bestFit="1" customWidth="1"/>
    <col min="8713" max="8713" width="9.42578125" bestFit="1" customWidth="1"/>
    <col min="8714" max="8714" width="9.7109375" bestFit="1" customWidth="1"/>
    <col min="8715" max="8715" width="9.42578125" bestFit="1" customWidth="1"/>
    <col min="8716" max="8720" width="0" hidden="1" customWidth="1"/>
    <col min="8721" max="8721" width="10.85546875" bestFit="1" customWidth="1"/>
    <col min="8722" max="8722" width="9.7109375" bestFit="1" customWidth="1"/>
    <col min="8723" max="8723" width="9.42578125" bestFit="1" customWidth="1"/>
    <col min="8724" max="8724" width="10.85546875" bestFit="1" customWidth="1"/>
    <col min="8725" max="8725" width="9.7109375" bestFit="1" customWidth="1"/>
    <col min="8726" max="8726" width="9.28515625" bestFit="1" customWidth="1"/>
    <col min="8727" max="8743" width="12.7109375" customWidth="1"/>
    <col min="8744" max="8744" width="9.7109375" bestFit="1" customWidth="1"/>
    <col min="8745" max="8750" width="10.7109375" customWidth="1"/>
    <col min="8961" max="8961" width="52.28515625" bestFit="1" customWidth="1"/>
    <col min="8962" max="8962" width="10.85546875" bestFit="1" customWidth="1"/>
    <col min="8963" max="8965" width="9.42578125" bestFit="1" customWidth="1"/>
    <col min="8966" max="8966" width="9.7109375" bestFit="1" customWidth="1"/>
    <col min="8967" max="8967" width="9.42578125" bestFit="1" customWidth="1"/>
    <col min="8968" max="8968" width="9.7109375" bestFit="1" customWidth="1"/>
    <col min="8969" max="8969" width="9.42578125" bestFit="1" customWidth="1"/>
    <col min="8970" max="8970" width="9.7109375" bestFit="1" customWidth="1"/>
    <col min="8971" max="8971" width="9.42578125" bestFit="1" customWidth="1"/>
    <col min="8972" max="8976" width="0" hidden="1" customWidth="1"/>
    <col min="8977" max="8977" width="10.85546875" bestFit="1" customWidth="1"/>
    <col min="8978" max="8978" width="9.7109375" bestFit="1" customWidth="1"/>
    <col min="8979" max="8979" width="9.42578125" bestFit="1" customWidth="1"/>
    <col min="8980" max="8980" width="10.85546875" bestFit="1" customWidth="1"/>
    <col min="8981" max="8981" width="9.7109375" bestFit="1" customWidth="1"/>
    <col min="8982" max="8982" width="9.28515625" bestFit="1" customWidth="1"/>
    <col min="8983" max="8999" width="12.7109375" customWidth="1"/>
    <col min="9000" max="9000" width="9.7109375" bestFit="1" customWidth="1"/>
    <col min="9001" max="9006" width="10.7109375" customWidth="1"/>
    <col min="9217" max="9217" width="52.28515625" bestFit="1" customWidth="1"/>
    <col min="9218" max="9218" width="10.85546875" bestFit="1" customWidth="1"/>
    <col min="9219" max="9221" width="9.42578125" bestFit="1" customWidth="1"/>
    <col min="9222" max="9222" width="9.7109375" bestFit="1" customWidth="1"/>
    <col min="9223" max="9223" width="9.42578125" bestFit="1" customWidth="1"/>
    <col min="9224" max="9224" width="9.7109375" bestFit="1" customWidth="1"/>
    <col min="9225" max="9225" width="9.42578125" bestFit="1" customWidth="1"/>
    <col min="9226" max="9226" width="9.7109375" bestFit="1" customWidth="1"/>
    <col min="9227" max="9227" width="9.42578125" bestFit="1" customWidth="1"/>
    <col min="9228" max="9232" width="0" hidden="1" customWidth="1"/>
    <col min="9233" max="9233" width="10.85546875" bestFit="1" customWidth="1"/>
    <col min="9234" max="9234" width="9.7109375" bestFit="1" customWidth="1"/>
    <col min="9235" max="9235" width="9.42578125" bestFit="1" customWidth="1"/>
    <col min="9236" max="9236" width="10.85546875" bestFit="1" customWidth="1"/>
    <col min="9237" max="9237" width="9.7109375" bestFit="1" customWidth="1"/>
    <col min="9238" max="9238" width="9.28515625" bestFit="1" customWidth="1"/>
    <col min="9239" max="9255" width="12.7109375" customWidth="1"/>
    <col min="9256" max="9256" width="9.7109375" bestFit="1" customWidth="1"/>
    <col min="9257" max="9262" width="10.7109375" customWidth="1"/>
    <col min="9473" max="9473" width="52.28515625" bestFit="1" customWidth="1"/>
    <col min="9474" max="9474" width="10.85546875" bestFit="1" customWidth="1"/>
    <col min="9475" max="9477" width="9.42578125" bestFit="1" customWidth="1"/>
    <col min="9478" max="9478" width="9.7109375" bestFit="1" customWidth="1"/>
    <col min="9479" max="9479" width="9.42578125" bestFit="1" customWidth="1"/>
    <col min="9480" max="9480" width="9.7109375" bestFit="1" customWidth="1"/>
    <col min="9481" max="9481" width="9.42578125" bestFit="1" customWidth="1"/>
    <col min="9482" max="9482" width="9.7109375" bestFit="1" customWidth="1"/>
    <col min="9483" max="9483" width="9.42578125" bestFit="1" customWidth="1"/>
    <col min="9484" max="9488" width="0" hidden="1" customWidth="1"/>
    <col min="9489" max="9489" width="10.85546875" bestFit="1" customWidth="1"/>
    <col min="9490" max="9490" width="9.7109375" bestFit="1" customWidth="1"/>
    <col min="9491" max="9491" width="9.42578125" bestFit="1" customWidth="1"/>
    <col min="9492" max="9492" width="10.85546875" bestFit="1" customWidth="1"/>
    <col min="9493" max="9493" width="9.7109375" bestFit="1" customWidth="1"/>
    <col min="9494" max="9494" width="9.28515625" bestFit="1" customWidth="1"/>
    <col min="9495" max="9511" width="12.7109375" customWidth="1"/>
    <col min="9512" max="9512" width="9.7109375" bestFit="1" customWidth="1"/>
    <col min="9513" max="9518" width="10.7109375" customWidth="1"/>
    <col min="9729" max="9729" width="52.28515625" bestFit="1" customWidth="1"/>
    <col min="9730" max="9730" width="10.85546875" bestFit="1" customWidth="1"/>
    <col min="9731" max="9733" width="9.42578125" bestFit="1" customWidth="1"/>
    <col min="9734" max="9734" width="9.7109375" bestFit="1" customWidth="1"/>
    <col min="9735" max="9735" width="9.42578125" bestFit="1" customWidth="1"/>
    <col min="9736" max="9736" width="9.7109375" bestFit="1" customWidth="1"/>
    <col min="9737" max="9737" width="9.42578125" bestFit="1" customWidth="1"/>
    <col min="9738" max="9738" width="9.7109375" bestFit="1" customWidth="1"/>
    <col min="9739" max="9739" width="9.42578125" bestFit="1" customWidth="1"/>
    <col min="9740" max="9744" width="0" hidden="1" customWidth="1"/>
    <col min="9745" max="9745" width="10.85546875" bestFit="1" customWidth="1"/>
    <col min="9746" max="9746" width="9.7109375" bestFit="1" customWidth="1"/>
    <col min="9747" max="9747" width="9.42578125" bestFit="1" customWidth="1"/>
    <col min="9748" max="9748" width="10.85546875" bestFit="1" customWidth="1"/>
    <col min="9749" max="9749" width="9.7109375" bestFit="1" customWidth="1"/>
    <col min="9750" max="9750" width="9.28515625" bestFit="1" customWidth="1"/>
    <col min="9751" max="9767" width="12.7109375" customWidth="1"/>
    <col min="9768" max="9768" width="9.7109375" bestFit="1" customWidth="1"/>
    <col min="9769" max="9774" width="10.7109375" customWidth="1"/>
    <col min="9985" max="9985" width="52.28515625" bestFit="1" customWidth="1"/>
    <col min="9986" max="9986" width="10.85546875" bestFit="1" customWidth="1"/>
    <col min="9987" max="9989" width="9.42578125" bestFit="1" customWidth="1"/>
    <col min="9990" max="9990" width="9.7109375" bestFit="1" customWidth="1"/>
    <col min="9991" max="9991" width="9.42578125" bestFit="1" customWidth="1"/>
    <col min="9992" max="9992" width="9.7109375" bestFit="1" customWidth="1"/>
    <col min="9993" max="9993" width="9.42578125" bestFit="1" customWidth="1"/>
    <col min="9994" max="9994" width="9.7109375" bestFit="1" customWidth="1"/>
    <col min="9995" max="9995" width="9.42578125" bestFit="1" customWidth="1"/>
    <col min="9996" max="10000" width="0" hidden="1" customWidth="1"/>
    <col min="10001" max="10001" width="10.85546875" bestFit="1" customWidth="1"/>
    <col min="10002" max="10002" width="9.7109375" bestFit="1" customWidth="1"/>
    <col min="10003" max="10003" width="9.42578125" bestFit="1" customWidth="1"/>
    <col min="10004" max="10004" width="10.85546875" bestFit="1" customWidth="1"/>
    <col min="10005" max="10005" width="9.7109375" bestFit="1" customWidth="1"/>
    <col min="10006" max="10006" width="9.28515625" bestFit="1" customWidth="1"/>
    <col min="10007" max="10023" width="12.7109375" customWidth="1"/>
    <col min="10024" max="10024" width="9.7109375" bestFit="1" customWidth="1"/>
    <col min="10025" max="10030" width="10.7109375" customWidth="1"/>
    <col min="10241" max="10241" width="52.28515625" bestFit="1" customWidth="1"/>
    <col min="10242" max="10242" width="10.85546875" bestFit="1" customWidth="1"/>
    <col min="10243" max="10245" width="9.42578125" bestFit="1" customWidth="1"/>
    <col min="10246" max="10246" width="9.7109375" bestFit="1" customWidth="1"/>
    <col min="10247" max="10247" width="9.42578125" bestFit="1" customWidth="1"/>
    <col min="10248" max="10248" width="9.7109375" bestFit="1" customWidth="1"/>
    <col min="10249" max="10249" width="9.42578125" bestFit="1" customWidth="1"/>
    <col min="10250" max="10250" width="9.7109375" bestFit="1" customWidth="1"/>
    <col min="10251" max="10251" width="9.42578125" bestFit="1" customWidth="1"/>
    <col min="10252" max="10256" width="0" hidden="1" customWidth="1"/>
    <col min="10257" max="10257" width="10.85546875" bestFit="1" customWidth="1"/>
    <col min="10258" max="10258" width="9.7109375" bestFit="1" customWidth="1"/>
    <col min="10259" max="10259" width="9.42578125" bestFit="1" customWidth="1"/>
    <col min="10260" max="10260" width="10.85546875" bestFit="1" customWidth="1"/>
    <col min="10261" max="10261" width="9.7109375" bestFit="1" customWidth="1"/>
    <col min="10262" max="10262" width="9.28515625" bestFit="1" customWidth="1"/>
    <col min="10263" max="10279" width="12.7109375" customWidth="1"/>
    <col min="10280" max="10280" width="9.7109375" bestFit="1" customWidth="1"/>
    <col min="10281" max="10286" width="10.7109375" customWidth="1"/>
    <col min="10497" max="10497" width="52.28515625" bestFit="1" customWidth="1"/>
    <col min="10498" max="10498" width="10.85546875" bestFit="1" customWidth="1"/>
    <col min="10499" max="10501" width="9.42578125" bestFit="1" customWidth="1"/>
    <col min="10502" max="10502" width="9.7109375" bestFit="1" customWidth="1"/>
    <col min="10503" max="10503" width="9.42578125" bestFit="1" customWidth="1"/>
    <col min="10504" max="10504" width="9.7109375" bestFit="1" customWidth="1"/>
    <col min="10505" max="10505" width="9.42578125" bestFit="1" customWidth="1"/>
    <col min="10506" max="10506" width="9.7109375" bestFit="1" customWidth="1"/>
    <col min="10507" max="10507" width="9.42578125" bestFit="1" customWidth="1"/>
    <col min="10508" max="10512" width="0" hidden="1" customWidth="1"/>
    <col min="10513" max="10513" width="10.85546875" bestFit="1" customWidth="1"/>
    <col min="10514" max="10514" width="9.7109375" bestFit="1" customWidth="1"/>
    <col min="10515" max="10515" width="9.42578125" bestFit="1" customWidth="1"/>
    <col min="10516" max="10516" width="10.85546875" bestFit="1" customWidth="1"/>
    <col min="10517" max="10517" width="9.7109375" bestFit="1" customWidth="1"/>
    <col min="10518" max="10518" width="9.28515625" bestFit="1" customWidth="1"/>
    <col min="10519" max="10535" width="12.7109375" customWidth="1"/>
    <col min="10536" max="10536" width="9.7109375" bestFit="1" customWidth="1"/>
    <col min="10537" max="10542" width="10.7109375" customWidth="1"/>
    <col min="10753" max="10753" width="52.28515625" bestFit="1" customWidth="1"/>
    <col min="10754" max="10754" width="10.85546875" bestFit="1" customWidth="1"/>
    <col min="10755" max="10757" width="9.42578125" bestFit="1" customWidth="1"/>
    <col min="10758" max="10758" width="9.7109375" bestFit="1" customWidth="1"/>
    <col min="10759" max="10759" width="9.42578125" bestFit="1" customWidth="1"/>
    <col min="10760" max="10760" width="9.7109375" bestFit="1" customWidth="1"/>
    <col min="10761" max="10761" width="9.42578125" bestFit="1" customWidth="1"/>
    <col min="10762" max="10762" width="9.7109375" bestFit="1" customWidth="1"/>
    <col min="10763" max="10763" width="9.42578125" bestFit="1" customWidth="1"/>
    <col min="10764" max="10768" width="0" hidden="1" customWidth="1"/>
    <col min="10769" max="10769" width="10.85546875" bestFit="1" customWidth="1"/>
    <col min="10770" max="10770" width="9.7109375" bestFit="1" customWidth="1"/>
    <col min="10771" max="10771" width="9.42578125" bestFit="1" customWidth="1"/>
    <col min="10772" max="10772" width="10.85546875" bestFit="1" customWidth="1"/>
    <col min="10773" max="10773" width="9.7109375" bestFit="1" customWidth="1"/>
    <col min="10774" max="10774" width="9.28515625" bestFit="1" customWidth="1"/>
    <col min="10775" max="10791" width="12.7109375" customWidth="1"/>
    <col min="10792" max="10792" width="9.7109375" bestFit="1" customWidth="1"/>
    <col min="10793" max="10798" width="10.7109375" customWidth="1"/>
    <col min="11009" max="11009" width="52.28515625" bestFit="1" customWidth="1"/>
    <col min="11010" max="11010" width="10.85546875" bestFit="1" customWidth="1"/>
    <col min="11011" max="11013" width="9.42578125" bestFit="1" customWidth="1"/>
    <col min="11014" max="11014" width="9.7109375" bestFit="1" customWidth="1"/>
    <col min="11015" max="11015" width="9.42578125" bestFit="1" customWidth="1"/>
    <col min="11016" max="11016" width="9.7109375" bestFit="1" customWidth="1"/>
    <col min="11017" max="11017" width="9.42578125" bestFit="1" customWidth="1"/>
    <col min="11018" max="11018" width="9.7109375" bestFit="1" customWidth="1"/>
    <col min="11019" max="11019" width="9.42578125" bestFit="1" customWidth="1"/>
    <col min="11020" max="11024" width="0" hidden="1" customWidth="1"/>
    <col min="11025" max="11025" width="10.85546875" bestFit="1" customWidth="1"/>
    <col min="11026" max="11026" width="9.7109375" bestFit="1" customWidth="1"/>
    <col min="11027" max="11027" width="9.42578125" bestFit="1" customWidth="1"/>
    <col min="11028" max="11028" width="10.85546875" bestFit="1" customWidth="1"/>
    <col min="11029" max="11029" width="9.7109375" bestFit="1" customWidth="1"/>
    <col min="11030" max="11030" width="9.28515625" bestFit="1" customWidth="1"/>
    <col min="11031" max="11047" width="12.7109375" customWidth="1"/>
    <col min="11048" max="11048" width="9.7109375" bestFit="1" customWidth="1"/>
    <col min="11049" max="11054" width="10.7109375" customWidth="1"/>
    <col min="11265" max="11265" width="52.28515625" bestFit="1" customWidth="1"/>
    <col min="11266" max="11266" width="10.85546875" bestFit="1" customWidth="1"/>
    <col min="11267" max="11269" width="9.42578125" bestFit="1" customWidth="1"/>
    <col min="11270" max="11270" width="9.7109375" bestFit="1" customWidth="1"/>
    <col min="11271" max="11271" width="9.42578125" bestFit="1" customWidth="1"/>
    <col min="11272" max="11272" width="9.7109375" bestFit="1" customWidth="1"/>
    <col min="11273" max="11273" width="9.42578125" bestFit="1" customWidth="1"/>
    <col min="11274" max="11274" width="9.7109375" bestFit="1" customWidth="1"/>
    <col min="11275" max="11275" width="9.42578125" bestFit="1" customWidth="1"/>
    <col min="11276" max="11280" width="0" hidden="1" customWidth="1"/>
    <col min="11281" max="11281" width="10.85546875" bestFit="1" customWidth="1"/>
    <col min="11282" max="11282" width="9.7109375" bestFit="1" customWidth="1"/>
    <col min="11283" max="11283" width="9.42578125" bestFit="1" customWidth="1"/>
    <col min="11284" max="11284" width="10.85546875" bestFit="1" customWidth="1"/>
    <col min="11285" max="11285" width="9.7109375" bestFit="1" customWidth="1"/>
    <col min="11286" max="11286" width="9.28515625" bestFit="1" customWidth="1"/>
    <col min="11287" max="11303" width="12.7109375" customWidth="1"/>
    <col min="11304" max="11304" width="9.7109375" bestFit="1" customWidth="1"/>
    <col min="11305" max="11310" width="10.7109375" customWidth="1"/>
    <col min="11521" max="11521" width="52.28515625" bestFit="1" customWidth="1"/>
    <col min="11522" max="11522" width="10.85546875" bestFit="1" customWidth="1"/>
    <col min="11523" max="11525" width="9.42578125" bestFit="1" customWidth="1"/>
    <col min="11526" max="11526" width="9.7109375" bestFit="1" customWidth="1"/>
    <col min="11527" max="11527" width="9.42578125" bestFit="1" customWidth="1"/>
    <col min="11528" max="11528" width="9.7109375" bestFit="1" customWidth="1"/>
    <col min="11529" max="11529" width="9.42578125" bestFit="1" customWidth="1"/>
    <col min="11530" max="11530" width="9.7109375" bestFit="1" customWidth="1"/>
    <col min="11531" max="11531" width="9.42578125" bestFit="1" customWidth="1"/>
    <col min="11532" max="11536" width="0" hidden="1" customWidth="1"/>
    <col min="11537" max="11537" width="10.85546875" bestFit="1" customWidth="1"/>
    <col min="11538" max="11538" width="9.7109375" bestFit="1" customWidth="1"/>
    <col min="11539" max="11539" width="9.42578125" bestFit="1" customWidth="1"/>
    <col min="11540" max="11540" width="10.85546875" bestFit="1" customWidth="1"/>
    <col min="11541" max="11541" width="9.7109375" bestFit="1" customWidth="1"/>
    <col min="11542" max="11542" width="9.28515625" bestFit="1" customWidth="1"/>
    <col min="11543" max="11559" width="12.7109375" customWidth="1"/>
    <col min="11560" max="11560" width="9.7109375" bestFit="1" customWidth="1"/>
    <col min="11561" max="11566" width="10.7109375" customWidth="1"/>
    <col min="11777" max="11777" width="52.28515625" bestFit="1" customWidth="1"/>
    <col min="11778" max="11778" width="10.85546875" bestFit="1" customWidth="1"/>
    <col min="11779" max="11781" width="9.42578125" bestFit="1" customWidth="1"/>
    <col min="11782" max="11782" width="9.7109375" bestFit="1" customWidth="1"/>
    <col min="11783" max="11783" width="9.42578125" bestFit="1" customWidth="1"/>
    <col min="11784" max="11784" width="9.7109375" bestFit="1" customWidth="1"/>
    <col min="11785" max="11785" width="9.42578125" bestFit="1" customWidth="1"/>
    <col min="11786" max="11786" width="9.7109375" bestFit="1" customWidth="1"/>
    <col min="11787" max="11787" width="9.42578125" bestFit="1" customWidth="1"/>
    <col min="11788" max="11792" width="0" hidden="1" customWidth="1"/>
    <col min="11793" max="11793" width="10.85546875" bestFit="1" customWidth="1"/>
    <col min="11794" max="11794" width="9.7109375" bestFit="1" customWidth="1"/>
    <col min="11795" max="11795" width="9.42578125" bestFit="1" customWidth="1"/>
    <col min="11796" max="11796" width="10.85546875" bestFit="1" customWidth="1"/>
    <col min="11797" max="11797" width="9.7109375" bestFit="1" customWidth="1"/>
    <col min="11798" max="11798" width="9.28515625" bestFit="1" customWidth="1"/>
    <col min="11799" max="11815" width="12.7109375" customWidth="1"/>
    <col min="11816" max="11816" width="9.7109375" bestFit="1" customWidth="1"/>
    <col min="11817" max="11822" width="10.7109375" customWidth="1"/>
    <col min="12033" max="12033" width="52.28515625" bestFit="1" customWidth="1"/>
    <col min="12034" max="12034" width="10.85546875" bestFit="1" customWidth="1"/>
    <col min="12035" max="12037" width="9.42578125" bestFit="1" customWidth="1"/>
    <col min="12038" max="12038" width="9.7109375" bestFit="1" customWidth="1"/>
    <col min="12039" max="12039" width="9.42578125" bestFit="1" customWidth="1"/>
    <col min="12040" max="12040" width="9.7109375" bestFit="1" customWidth="1"/>
    <col min="12041" max="12041" width="9.42578125" bestFit="1" customWidth="1"/>
    <col min="12042" max="12042" width="9.7109375" bestFit="1" customWidth="1"/>
    <col min="12043" max="12043" width="9.42578125" bestFit="1" customWidth="1"/>
    <col min="12044" max="12048" width="0" hidden="1" customWidth="1"/>
    <col min="12049" max="12049" width="10.85546875" bestFit="1" customWidth="1"/>
    <col min="12050" max="12050" width="9.7109375" bestFit="1" customWidth="1"/>
    <col min="12051" max="12051" width="9.42578125" bestFit="1" customWidth="1"/>
    <col min="12052" max="12052" width="10.85546875" bestFit="1" customWidth="1"/>
    <col min="12053" max="12053" width="9.7109375" bestFit="1" customWidth="1"/>
    <col min="12054" max="12054" width="9.28515625" bestFit="1" customWidth="1"/>
    <col min="12055" max="12071" width="12.7109375" customWidth="1"/>
    <col min="12072" max="12072" width="9.7109375" bestFit="1" customWidth="1"/>
    <col min="12073" max="12078" width="10.7109375" customWidth="1"/>
    <col min="12289" max="12289" width="52.28515625" bestFit="1" customWidth="1"/>
    <col min="12290" max="12290" width="10.85546875" bestFit="1" customWidth="1"/>
    <col min="12291" max="12293" width="9.42578125" bestFit="1" customWidth="1"/>
    <col min="12294" max="12294" width="9.7109375" bestFit="1" customWidth="1"/>
    <col min="12295" max="12295" width="9.42578125" bestFit="1" customWidth="1"/>
    <col min="12296" max="12296" width="9.7109375" bestFit="1" customWidth="1"/>
    <col min="12297" max="12297" width="9.42578125" bestFit="1" customWidth="1"/>
    <col min="12298" max="12298" width="9.7109375" bestFit="1" customWidth="1"/>
    <col min="12299" max="12299" width="9.42578125" bestFit="1" customWidth="1"/>
    <col min="12300" max="12304" width="0" hidden="1" customWidth="1"/>
    <col min="12305" max="12305" width="10.85546875" bestFit="1" customWidth="1"/>
    <col min="12306" max="12306" width="9.7109375" bestFit="1" customWidth="1"/>
    <col min="12307" max="12307" width="9.42578125" bestFit="1" customWidth="1"/>
    <col min="12308" max="12308" width="10.85546875" bestFit="1" customWidth="1"/>
    <col min="12309" max="12309" width="9.7109375" bestFit="1" customWidth="1"/>
    <col min="12310" max="12310" width="9.28515625" bestFit="1" customWidth="1"/>
    <col min="12311" max="12327" width="12.7109375" customWidth="1"/>
    <col min="12328" max="12328" width="9.7109375" bestFit="1" customWidth="1"/>
    <col min="12329" max="12334" width="10.7109375" customWidth="1"/>
    <col min="12545" max="12545" width="52.28515625" bestFit="1" customWidth="1"/>
    <col min="12546" max="12546" width="10.85546875" bestFit="1" customWidth="1"/>
    <col min="12547" max="12549" width="9.42578125" bestFit="1" customWidth="1"/>
    <col min="12550" max="12550" width="9.7109375" bestFit="1" customWidth="1"/>
    <col min="12551" max="12551" width="9.42578125" bestFit="1" customWidth="1"/>
    <col min="12552" max="12552" width="9.7109375" bestFit="1" customWidth="1"/>
    <col min="12553" max="12553" width="9.42578125" bestFit="1" customWidth="1"/>
    <col min="12554" max="12554" width="9.7109375" bestFit="1" customWidth="1"/>
    <col min="12555" max="12555" width="9.42578125" bestFit="1" customWidth="1"/>
    <col min="12556" max="12560" width="0" hidden="1" customWidth="1"/>
    <col min="12561" max="12561" width="10.85546875" bestFit="1" customWidth="1"/>
    <col min="12562" max="12562" width="9.7109375" bestFit="1" customWidth="1"/>
    <col min="12563" max="12563" width="9.42578125" bestFit="1" customWidth="1"/>
    <col min="12564" max="12564" width="10.85546875" bestFit="1" customWidth="1"/>
    <col min="12565" max="12565" width="9.7109375" bestFit="1" customWidth="1"/>
    <col min="12566" max="12566" width="9.28515625" bestFit="1" customWidth="1"/>
    <col min="12567" max="12583" width="12.7109375" customWidth="1"/>
    <col min="12584" max="12584" width="9.7109375" bestFit="1" customWidth="1"/>
    <col min="12585" max="12590" width="10.7109375" customWidth="1"/>
    <col min="12801" max="12801" width="52.28515625" bestFit="1" customWidth="1"/>
    <col min="12802" max="12802" width="10.85546875" bestFit="1" customWidth="1"/>
    <col min="12803" max="12805" width="9.42578125" bestFit="1" customWidth="1"/>
    <col min="12806" max="12806" width="9.7109375" bestFit="1" customWidth="1"/>
    <col min="12807" max="12807" width="9.42578125" bestFit="1" customWidth="1"/>
    <col min="12808" max="12808" width="9.7109375" bestFit="1" customWidth="1"/>
    <col min="12809" max="12809" width="9.42578125" bestFit="1" customWidth="1"/>
    <col min="12810" max="12810" width="9.7109375" bestFit="1" customWidth="1"/>
    <col min="12811" max="12811" width="9.42578125" bestFit="1" customWidth="1"/>
    <col min="12812" max="12816" width="0" hidden="1" customWidth="1"/>
    <col min="12817" max="12817" width="10.85546875" bestFit="1" customWidth="1"/>
    <col min="12818" max="12818" width="9.7109375" bestFit="1" customWidth="1"/>
    <col min="12819" max="12819" width="9.42578125" bestFit="1" customWidth="1"/>
    <col min="12820" max="12820" width="10.85546875" bestFit="1" customWidth="1"/>
    <col min="12821" max="12821" width="9.7109375" bestFit="1" customWidth="1"/>
    <col min="12822" max="12822" width="9.28515625" bestFit="1" customWidth="1"/>
    <col min="12823" max="12839" width="12.7109375" customWidth="1"/>
    <col min="12840" max="12840" width="9.7109375" bestFit="1" customWidth="1"/>
    <col min="12841" max="12846" width="10.7109375" customWidth="1"/>
    <col min="13057" max="13057" width="52.28515625" bestFit="1" customWidth="1"/>
    <col min="13058" max="13058" width="10.85546875" bestFit="1" customWidth="1"/>
    <col min="13059" max="13061" width="9.42578125" bestFit="1" customWidth="1"/>
    <col min="13062" max="13062" width="9.7109375" bestFit="1" customWidth="1"/>
    <col min="13063" max="13063" width="9.42578125" bestFit="1" customWidth="1"/>
    <col min="13064" max="13064" width="9.7109375" bestFit="1" customWidth="1"/>
    <col min="13065" max="13065" width="9.42578125" bestFit="1" customWidth="1"/>
    <col min="13066" max="13066" width="9.7109375" bestFit="1" customWidth="1"/>
    <col min="13067" max="13067" width="9.42578125" bestFit="1" customWidth="1"/>
    <col min="13068" max="13072" width="0" hidden="1" customWidth="1"/>
    <col min="13073" max="13073" width="10.85546875" bestFit="1" customWidth="1"/>
    <col min="13074" max="13074" width="9.7109375" bestFit="1" customWidth="1"/>
    <col min="13075" max="13075" width="9.42578125" bestFit="1" customWidth="1"/>
    <col min="13076" max="13076" width="10.85546875" bestFit="1" customWidth="1"/>
    <col min="13077" max="13077" width="9.7109375" bestFit="1" customWidth="1"/>
    <col min="13078" max="13078" width="9.28515625" bestFit="1" customWidth="1"/>
    <col min="13079" max="13095" width="12.7109375" customWidth="1"/>
    <col min="13096" max="13096" width="9.7109375" bestFit="1" customWidth="1"/>
    <col min="13097" max="13102" width="10.7109375" customWidth="1"/>
    <col min="13313" max="13313" width="52.28515625" bestFit="1" customWidth="1"/>
    <col min="13314" max="13314" width="10.85546875" bestFit="1" customWidth="1"/>
    <col min="13315" max="13317" width="9.42578125" bestFit="1" customWidth="1"/>
    <col min="13318" max="13318" width="9.7109375" bestFit="1" customWidth="1"/>
    <col min="13319" max="13319" width="9.42578125" bestFit="1" customWidth="1"/>
    <col min="13320" max="13320" width="9.7109375" bestFit="1" customWidth="1"/>
    <col min="13321" max="13321" width="9.42578125" bestFit="1" customWidth="1"/>
    <col min="13322" max="13322" width="9.7109375" bestFit="1" customWidth="1"/>
    <col min="13323" max="13323" width="9.42578125" bestFit="1" customWidth="1"/>
    <col min="13324" max="13328" width="0" hidden="1" customWidth="1"/>
    <col min="13329" max="13329" width="10.85546875" bestFit="1" customWidth="1"/>
    <col min="13330" max="13330" width="9.7109375" bestFit="1" customWidth="1"/>
    <col min="13331" max="13331" width="9.42578125" bestFit="1" customWidth="1"/>
    <col min="13332" max="13332" width="10.85546875" bestFit="1" customWidth="1"/>
    <col min="13333" max="13333" width="9.7109375" bestFit="1" customWidth="1"/>
    <col min="13334" max="13334" width="9.28515625" bestFit="1" customWidth="1"/>
    <col min="13335" max="13351" width="12.7109375" customWidth="1"/>
    <col min="13352" max="13352" width="9.7109375" bestFit="1" customWidth="1"/>
    <col min="13353" max="13358" width="10.7109375" customWidth="1"/>
    <col min="13569" max="13569" width="52.28515625" bestFit="1" customWidth="1"/>
    <col min="13570" max="13570" width="10.85546875" bestFit="1" customWidth="1"/>
    <col min="13571" max="13573" width="9.42578125" bestFit="1" customWidth="1"/>
    <col min="13574" max="13574" width="9.7109375" bestFit="1" customWidth="1"/>
    <col min="13575" max="13575" width="9.42578125" bestFit="1" customWidth="1"/>
    <col min="13576" max="13576" width="9.7109375" bestFit="1" customWidth="1"/>
    <col min="13577" max="13577" width="9.42578125" bestFit="1" customWidth="1"/>
    <col min="13578" max="13578" width="9.7109375" bestFit="1" customWidth="1"/>
    <col min="13579" max="13579" width="9.42578125" bestFit="1" customWidth="1"/>
    <col min="13580" max="13584" width="0" hidden="1" customWidth="1"/>
    <col min="13585" max="13585" width="10.85546875" bestFit="1" customWidth="1"/>
    <col min="13586" max="13586" width="9.7109375" bestFit="1" customWidth="1"/>
    <col min="13587" max="13587" width="9.42578125" bestFit="1" customWidth="1"/>
    <col min="13588" max="13588" width="10.85546875" bestFit="1" customWidth="1"/>
    <col min="13589" max="13589" width="9.7109375" bestFit="1" customWidth="1"/>
    <col min="13590" max="13590" width="9.28515625" bestFit="1" customWidth="1"/>
    <col min="13591" max="13607" width="12.7109375" customWidth="1"/>
    <col min="13608" max="13608" width="9.7109375" bestFit="1" customWidth="1"/>
    <col min="13609" max="13614" width="10.7109375" customWidth="1"/>
    <col min="13825" max="13825" width="52.28515625" bestFit="1" customWidth="1"/>
    <col min="13826" max="13826" width="10.85546875" bestFit="1" customWidth="1"/>
    <col min="13827" max="13829" width="9.42578125" bestFit="1" customWidth="1"/>
    <col min="13830" max="13830" width="9.7109375" bestFit="1" customWidth="1"/>
    <col min="13831" max="13831" width="9.42578125" bestFit="1" customWidth="1"/>
    <col min="13832" max="13832" width="9.7109375" bestFit="1" customWidth="1"/>
    <col min="13833" max="13833" width="9.42578125" bestFit="1" customWidth="1"/>
    <col min="13834" max="13834" width="9.7109375" bestFit="1" customWidth="1"/>
    <col min="13835" max="13835" width="9.42578125" bestFit="1" customWidth="1"/>
    <col min="13836" max="13840" width="0" hidden="1" customWidth="1"/>
    <col min="13841" max="13841" width="10.85546875" bestFit="1" customWidth="1"/>
    <col min="13842" max="13842" width="9.7109375" bestFit="1" customWidth="1"/>
    <col min="13843" max="13843" width="9.42578125" bestFit="1" customWidth="1"/>
    <col min="13844" max="13844" width="10.85546875" bestFit="1" customWidth="1"/>
    <col min="13845" max="13845" width="9.7109375" bestFit="1" customWidth="1"/>
    <col min="13846" max="13846" width="9.28515625" bestFit="1" customWidth="1"/>
    <col min="13847" max="13863" width="12.7109375" customWidth="1"/>
    <col min="13864" max="13864" width="9.7109375" bestFit="1" customWidth="1"/>
    <col min="13865" max="13870" width="10.7109375" customWidth="1"/>
    <col min="14081" max="14081" width="52.28515625" bestFit="1" customWidth="1"/>
    <col min="14082" max="14082" width="10.85546875" bestFit="1" customWidth="1"/>
    <col min="14083" max="14085" width="9.42578125" bestFit="1" customWidth="1"/>
    <col min="14086" max="14086" width="9.7109375" bestFit="1" customWidth="1"/>
    <col min="14087" max="14087" width="9.42578125" bestFit="1" customWidth="1"/>
    <col min="14088" max="14088" width="9.7109375" bestFit="1" customWidth="1"/>
    <col min="14089" max="14089" width="9.42578125" bestFit="1" customWidth="1"/>
    <col min="14090" max="14090" width="9.7109375" bestFit="1" customWidth="1"/>
    <col min="14091" max="14091" width="9.42578125" bestFit="1" customWidth="1"/>
    <col min="14092" max="14096" width="0" hidden="1" customWidth="1"/>
    <col min="14097" max="14097" width="10.85546875" bestFit="1" customWidth="1"/>
    <col min="14098" max="14098" width="9.7109375" bestFit="1" customWidth="1"/>
    <col min="14099" max="14099" width="9.42578125" bestFit="1" customWidth="1"/>
    <col min="14100" max="14100" width="10.85546875" bestFit="1" customWidth="1"/>
    <col min="14101" max="14101" width="9.7109375" bestFit="1" customWidth="1"/>
    <col min="14102" max="14102" width="9.28515625" bestFit="1" customWidth="1"/>
    <col min="14103" max="14119" width="12.7109375" customWidth="1"/>
    <col min="14120" max="14120" width="9.7109375" bestFit="1" customWidth="1"/>
    <col min="14121" max="14126" width="10.7109375" customWidth="1"/>
    <col min="14337" max="14337" width="52.28515625" bestFit="1" customWidth="1"/>
    <col min="14338" max="14338" width="10.85546875" bestFit="1" customWidth="1"/>
    <col min="14339" max="14341" width="9.42578125" bestFit="1" customWidth="1"/>
    <col min="14342" max="14342" width="9.7109375" bestFit="1" customWidth="1"/>
    <col min="14343" max="14343" width="9.42578125" bestFit="1" customWidth="1"/>
    <col min="14344" max="14344" width="9.7109375" bestFit="1" customWidth="1"/>
    <col min="14345" max="14345" width="9.42578125" bestFit="1" customWidth="1"/>
    <col min="14346" max="14346" width="9.7109375" bestFit="1" customWidth="1"/>
    <col min="14347" max="14347" width="9.42578125" bestFit="1" customWidth="1"/>
    <col min="14348" max="14352" width="0" hidden="1" customWidth="1"/>
    <col min="14353" max="14353" width="10.85546875" bestFit="1" customWidth="1"/>
    <col min="14354" max="14354" width="9.7109375" bestFit="1" customWidth="1"/>
    <col min="14355" max="14355" width="9.42578125" bestFit="1" customWidth="1"/>
    <col min="14356" max="14356" width="10.85546875" bestFit="1" customWidth="1"/>
    <col min="14357" max="14357" width="9.7109375" bestFit="1" customWidth="1"/>
    <col min="14358" max="14358" width="9.28515625" bestFit="1" customWidth="1"/>
    <col min="14359" max="14375" width="12.7109375" customWidth="1"/>
    <col min="14376" max="14376" width="9.7109375" bestFit="1" customWidth="1"/>
    <col min="14377" max="14382" width="10.7109375" customWidth="1"/>
    <col min="14593" max="14593" width="52.28515625" bestFit="1" customWidth="1"/>
    <col min="14594" max="14594" width="10.85546875" bestFit="1" customWidth="1"/>
    <col min="14595" max="14597" width="9.42578125" bestFit="1" customWidth="1"/>
    <col min="14598" max="14598" width="9.7109375" bestFit="1" customWidth="1"/>
    <col min="14599" max="14599" width="9.42578125" bestFit="1" customWidth="1"/>
    <col min="14600" max="14600" width="9.7109375" bestFit="1" customWidth="1"/>
    <col min="14601" max="14601" width="9.42578125" bestFit="1" customWidth="1"/>
    <col min="14602" max="14602" width="9.7109375" bestFit="1" customWidth="1"/>
    <col min="14603" max="14603" width="9.42578125" bestFit="1" customWidth="1"/>
    <col min="14604" max="14608" width="0" hidden="1" customWidth="1"/>
    <col min="14609" max="14609" width="10.85546875" bestFit="1" customWidth="1"/>
    <col min="14610" max="14610" width="9.7109375" bestFit="1" customWidth="1"/>
    <col min="14611" max="14611" width="9.42578125" bestFit="1" customWidth="1"/>
    <col min="14612" max="14612" width="10.85546875" bestFit="1" customWidth="1"/>
    <col min="14613" max="14613" width="9.7109375" bestFit="1" customWidth="1"/>
    <col min="14614" max="14614" width="9.28515625" bestFit="1" customWidth="1"/>
    <col min="14615" max="14631" width="12.7109375" customWidth="1"/>
    <col min="14632" max="14632" width="9.7109375" bestFit="1" customWidth="1"/>
    <col min="14633" max="14638" width="10.7109375" customWidth="1"/>
    <col min="14849" max="14849" width="52.28515625" bestFit="1" customWidth="1"/>
    <col min="14850" max="14850" width="10.85546875" bestFit="1" customWidth="1"/>
    <col min="14851" max="14853" width="9.42578125" bestFit="1" customWidth="1"/>
    <col min="14854" max="14854" width="9.7109375" bestFit="1" customWidth="1"/>
    <col min="14855" max="14855" width="9.42578125" bestFit="1" customWidth="1"/>
    <col min="14856" max="14856" width="9.7109375" bestFit="1" customWidth="1"/>
    <col min="14857" max="14857" width="9.42578125" bestFit="1" customWidth="1"/>
    <col min="14858" max="14858" width="9.7109375" bestFit="1" customWidth="1"/>
    <col min="14859" max="14859" width="9.42578125" bestFit="1" customWidth="1"/>
    <col min="14860" max="14864" width="0" hidden="1" customWidth="1"/>
    <col min="14865" max="14865" width="10.85546875" bestFit="1" customWidth="1"/>
    <col min="14866" max="14866" width="9.7109375" bestFit="1" customWidth="1"/>
    <col min="14867" max="14867" width="9.42578125" bestFit="1" customWidth="1"/>
    <col min="14868" max="14868" width="10.85546875" bestFit="1" customWidth="1"/>
    <col min="14869" max="14869" width="9.7109375" bestFit="1" customWidth="1"/>
    <col min="14870" max="14870" width="9.28515625" bestFit="1" customWidth="1"/>
    <col min="14871" max="14887" width="12.7109375" customWidth="1"/>
    <col min="14888" max="14888" width="9.7109375" bestFit="1" customWidth="1"/>
    <col min="14889" max="14894" width="10.7109375" customWidth="1"/>
    <col min="15105" max="15105" width="52.28515625" bestFit="1" customWidth="1"/>
    <col min="15106" max="15106" width="10.85546875" bestFit="1" customWidth="1"/>
    <col min="15107" max="15109" width="9.42578125" bestFit="1" customWidth="1"/>
    <col min="15110" max="15110" width="9.7109375" bestFit="1" customWidth="1"/>
    <col min="15111" max="15111" width="9.42578125" bestFit="1" customWidth="1"/>
    <col min="15112" max="15112" width="9.7109375" bestFit="1" customWidth="1"/>
    <col min="15113" max="15113" width="9.42578125" bestFit="1" customWidth="1"/>
    <col min="15114" max="15114" width="9.7109375" bestFit="1" customWidth="1"/>
    <col min="15115" max="15115" width="9.42578125" bestFit="1" customWidth="1"/>
    <col min="15116" max="15120" width="0" hidden="1" customWidth="1"/>
    <col min="15121" max="15121" width="10.85546875" bestFit="1" customWidth="1"/>
    <col min="15122" max="15122" width="9.7109375" bestFit="1" customWidth="1"/>
    <col min="15123" max="15123" width="9.42578125" bestFit="1" customWidth="1"/>
    <col min="15124" max="15124" width="10.85546875" bestFit="1" customWidth="1"/>
    <col min="15125" max="15125" width="9.7109375" bestFit="1" customWidth="1"/>
    <col min="15126" max="15126" width="9.28515625" bestFit="1" customWidth="1"/>
    <col min="15127" max="15143" width="12.7109375" customWidth="1"/>
    <col min="15144" max="15144" width="9.7109375" bestFit="1" customWidth="1"/>
    <col min="15145" max="15150" width="10.7109375" customWidth="1"/>
    <col min="15361" max="15361" width="52.28515625" bestFit="1" customWidth="1"/>
    <col min="15362" max="15362" width="10.85546875" bestFit="1" customWidth="1"/>
    <col min="15363" max="15365" width="9.42578125" bestFit="1" customWidth="1"/>
    <col min="15366" max="15366" width="9.7109375" bestFit="1" customWidth="1"/>
    <col min="15367" max="15367" width="9.42578125" bestFit="1" customWidth="1"/>
    <col min="15368" max="15368" width="9.7109375" bestFit="1" customWidth="1"/>
    <col min="15369" max="15369" width="9.42578125" bestFit="1" customWidth="1"/>
    <col min="15370" max="15370" width="9.7109375" bestFit="1" customWidth="1"/>
    <col min="15371" max="15371" width="9.42578125" bestFit="1" customWidth="1"/>
    <col min="15372" max="15376" width="0" hidden="1" customWidth="1"/>
    <col min="15377" max="15377" width="10.85546875" bestFit="1" customWidth="1"/>
    <col min="15378" max="15378" width="9.7109375" bestFit="1" customWidth="1"/>
    <col min="15379" max="15379" width="9.42578125" bestFit="1" customWidth="1"/>
    <col min="15380" max="15380" width="10.85546875" bestFit="1" customWidth="1"/>
    <col min="15381" max="15381" width="9.7109375" bestFit="1" customWidth="1"/>
    <col min="15382" max="15382" width="9.28515625" bestFit="1" customWidth="1"/>
    <col min="15383" max="15399" width="12.7109375" customWidth="1"/>
    <col min="15400" max="15400" width="9.7109375" bestFit="1" customWidth="1"/>
    <col min="15401" max="15406" width="10.7109375" customWidth="1"/>
    <col min="15617" max="15617" width="52.28515625" bestFit="1" customWidth="1"/>
    <col min="15618" max="15618" width="10.85546875" bestFit="1" customWidth="1"/>
    <col min="15619" max="15621" width="9.42578125" bestFit="1" customWidth="1"/>
    <col min="15622" max="15622" width="9.7109375" bestFit="1" customWidth="1"/>
    <col min="15623" max="15623" width="9.42578125" bestFit="1" customWidth="1"/>
    <col min="15624" max="15624" width="9.7109375" bestFit="1" customWidth="1"/>
    <col min="15625" max="15625" width="9.42578125" bestFit="1" customWidth="1"/>
    <col min="15626" max="15626" width="9.7109375" bestFit="1" customWidth="1"/>
    <col min="15627" max="15627" width="9.42578125" bestFit="1" customWidth="1"/>
    <col min="15628" max="15632" width="0" hidden="1" customWidth="1"/>
    <col min="15633" max="15633" width="10.85546875" bestFit="1" customWidth="1"/>
    <col min="15634" max="15634" width="9.7109375" bestFit="1" customWidth="1"/>
    <col min="15635" max="15635" width="9.42578125" bestFit="1" customWidth="1"/>
    <col min="15636" max="15636" width="10.85546875" bestFit="1" customWidth="1"/>
    <col min="15637" max="15637" width="9.7109375" bestFit="1" customWidth="1"/>
    <col min="15638" max="15638" width="9.28515625" bestFit="1" customWidth="1"/>
    <col min="15639" max="15655" width="12.7109375" customWidth="1"/>
    <col min="15656" max="15656" width="9.7109375" bestFit="1" customWidth="1"/>
    <col min="15657" max="15662" width="10.7109375" customWidth="1"/>
    <col min="15873" max="15873" width="52.28515625" bestFit="1" customWidth="1"/>
    <col min="15874" max="15874" width="10.85546875" bestFit="1" customWidth="1"/>
    <col min="15875" max="15877" width="9.42578125" bestFit="1" customWidth="1"/>
    <col min="15878" max="15878" width="9.7109375" bestFit="1" customWidth="1"/>
    <col min="15879" max="15879" width="9.42578125" bestFit="1" customWidth="1"/>
    <col min="15880" max="15880" width="9.7109375" bestFit="1" customWidth="1"/>
    <col min="15881" max="15881" width="9.42578125" bestFit="1" customWidth="1"/>
    <col min="15882" max="15882" width="9.7109375" bestFit="1" customWidth="1"/>
    <col min="15883" max="15883" width="9.42578125" bestFit="1" customWidth="1"/>
    <col min="15884" max="15888" width="0" hidden="1" customWidth="1"/>
    <col min="15889" max="15889" width="10.85546875" bestFit="1" customWidth="1"/>
    <col min="15890" max="15890" width="9.7109375" bestFit="1" customWidth="1"/>
    <col min="15891" max="15891" width="9.42578125" bestFit="1" customWidth="1"/>
    <col min="15892" max="15892" width="10.85546875" bestFit="1" customWidth="1"/>
    <col min="15893" max="15893" width="9.7109375" bestFit="1" customWidth="1"/>
    <col min="15894" max="15894" width="9.28515625" bestFit="1" customWidth="1"/>
    <col min="15895" max="15911" width="12.7109375" customWidth="1"/>
    <col min="15912" max="15912" width="9.7109375" bestFit="1" customWidth="1"/>
    <col min="15913" max="15918" width="10.7109375" customWidth="1"/>
    <col min="16129" max="16129" width="52.28515625" bestFit="1" customWidth="1"/>
    <col min="16130" max="16130" width="10.85546875" bestFit="1" customWidth="1"/>
    <col min="16131" max="16133" width="9.42578125" bestFit="1" customWidth="1"/>
    <col min="16134" max="16134" width="9.7109375" bestFit="1" customWidth="1"/>
    <col min="16135" max="16135" width="9.42578125" bestFit="1" customWidth="1"/>
    <col min="16136" max="16136" width="9.7109375" bestFit="1" customWidth="1"/>
    <col min="16137" max="16137" width="9.42578125" bestFit="1" customWidth="1"/>
    <col min="16138" max="16138" width="9.7109375" bestFit="1" customWidth="1"/>
    <col min="16139" max="16139" width="9.42578125" bestFit="1" customWidth="1"/>
    <col min="16140" max="16144" width="0" hidden="1" customWidth="1"/>
    <col min="16145" max="16145" width="10.85546875" bestFit="1" customWidth="1"/>
    <col min="16146" max="16146" width="9.7109375" bestFit="1" customWidth="1"/>
    <col min="16147" max="16147" width="9.42578125" bestFit="1" customWidth="1"/>
    <col min="16148" max="16148" width="10.85546875" bestFit="1" customWidth="1"/>
    <col min="16149" max="16149" width="9.7109375" bestFit="1" customWidth="1"/>
    <col min="16150" max="16150" width="9.28515625" bestFit="1" customWidth="1"/>
    <col min="16151" max="16167" width="12.7109375" customWidth="1"/>
    <col min="16168" max="16168" width="9.7109375" bestFit="1" customWidth="1"/>
    <col min="16169" max="16174" width="10.7109375" customWidth="1"/>
  </cols>
  <sheetData>
    <row r="1" spans="1:46">
      <c r="U1" s="1" t="s">
        <v>965</v>
      </c>
    </row>
    <row r="3" spans="1:46">
      <c r="B3" s="924" t="s">
        <v>47</v>
      </c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  <c r="Q3" s="924"/>
      <c r="R3" s="924"/>
      <c r="S3" s="924"/>
      <c r="T3" s="924"/>
      <c r="U3" s="924"/>
      <c r="V3" s="924"/>
      <c r="Z3" s="668"/>
      <c r="AA3" s="668"/>
      <c r="AB3" s="668"/>
      <c r="AI3" s="668"/>
      <c r="AJ3" s="668"/>
      <c r="AK3" s="668"/>
      <c r="AL3" s="668"/>
      <c r="AM3" s="668"/>
      <c r="AN3" s="668"/>
      <c r="AO3" s="668"/>
      <c r="AP3" s="668"/>
      <c r="AQ3" s="668"/>
      <c r="AR3" s="668"/>
      <c r="AS3" s="668"/>
      <c r="AT3" s="668"/>
    </row>
    <row r="4" spans="1:46" ht="15" customHeight="1">
      <c r="A4" s="90"/>
      <c r="B4" s="888" t="s">
        <v>48</v>
      </c>
      <c r="C4" s="888"/>
      <c r="D4" s="888"/>
      <c r="E4" s="888"/>
      <c r="F4" s="888"/>
      <c r="G4" s="888"/>
      <c r="H4" s="888"/>
      <c r="I4" s="888"/>
      <c r="J4" s="888"/>
      <c r="K4" s="888"/>
      <c r="L4" s="888"/>
      <c r="M4" s="888"/>
      <c r="N4" s="888"/>
      <c r="O4" s="888"/>
      <c r="P4" s="888"/>
      <c r="Q4" s="888"/>
      <c r="R4" s="888"/>
      <c r="S4" s="888"/>
      <c r="T4" s="888"/>
      <c r="U4" s="888"/>
      <c r="V4" s="888"/>
      <c r="W4" s="90"/>
      <c r="X4" s="90"/>
      <c r="Y4" s="90"/>
      <c r="Z4" s="666"/>
      <c r="AA4" s="666"/>
      <c r="AB4" s="666"/>
      <c r="AI4" s="666"/>
      <c r="AJ4" s="666"/>
      <c r="AK4" s="666"/>
      <c r="AL4" s="666"/>
      <c r="AM4" s="666"/>
      <c r="AN4" s="666"/>
      <c r="AO4" s="666"/>
      <c r="AP4" s="666"/>
      <c r="AQ4" s="666"/>
      <c r="AR4" s="666"/>
      <c r="AS4" s="666"/>
      <c r="AT4" s="666"/>
    </row>
    <row r="5" spans="1:46" ht="32.25" customHeight="1">
      <c r="A5" s="693"/>
      <c r="B5" s="971" t="s">
        <v>466</v>
      </c>
      <c r="C5" s="971"/>
      <c r="D5" s="971"/>
      <c r="E5" s="971"/>
      <c r="F5" s="971"/>
      <c r="G5" s="971"/>
      <c r="H5" s="971"/>
      <c r="I5" s="971"/>
      <c r="J5" s="971"/>
      <c r="K5" s="971"/>
      <c r="L5" s="971"/>
      <c r="M5" s="971"/>
      <c r="N5" s="971"/>
      <c r="O5" s="971"/>
      <c r="P5" s="971"/>
      <c r="Q5" s="971"/>
      <c r="R5" s="971"/>
      <c r="S5" s="971"/>
      <c r="T5" s="971"/>
      <c r="U5" s="971"/>
      <c r="V5" s="971"/>
      <c r="W5" s="693"/>
      <c r="X5" s="693"/>
      <c r="Y5" s="693"/>
      <c r="Z5" s="667"/>
      <c r="AA5" s="667"/>
      <c r="AB5" s="667"/>
      <c r="AI5" s="667"/>
      <c r="AJ5" s="667"/>
      <c r="AK5" s="667"/>
      <c r="AL5" s="667"/>
      <c r="AM5" s="667"/>
      <c r="AN5" s="667"/>
      <c r="AO5" s="1015" t="s">
        <v>467</v>
      </c>
      <c r="AP5" s="1015"/>
      <c r="AQ5" s="1015"/>
      <c r="AR5" s="1015"/>
      <c r="AS5" s="1015"/>
      <c r="AT5" s="1015"/>
    </row>
    <row r="6" spans="1:46" ht="16.5" thickBot="1">
      <c r="A6" s="147" t="s">
        <v>1335</v>
      </c>
      <c r="B6" s="147"/>
      <c r="C6" s="147"/>
      <c r="D6" s="147"/>
      <c r="E6" s="148"/>
      <c r="F6" s="147"/>
      <c r="G6" s="148"/>
      <c r="H6" s="1016" t="s">
        <v>1336</v>
      </c>
      <c r="I6" s="1016"/>
      <c r="J6" s="1016"/>
      <c r="K6" s="1016"/>
      <c r="L6" s="148"/>
      <c r="M6" s="148"/>
      <c r="N6" s="147"/>
      <c r="O6" s="147"/>
      <c r="P6" s="148"/>
      <c r="Q6" s="147"/>
      <c r="R6" s="147"/>
      <c r="S6" s="148"/>
      <c r="T6" s="147"/>
      <c r="U6" s="147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017">
        <v>0.63</v>
      </c>
      <c r="AP6" s="1018"/>
      <c r="AQ6" s="1018"/>
      <c r="AR6" s="1018"/>
      <c r="AS6" s="1018"/>
      <c r="AT6" s="1019"/>
    </row>
    <row r="7" spans="1:46" ht="165.75">
      <c r="A7" s="1020" t="s">
        <v>468</v>
      </c>
      <c r="B7" s="1022" t="s">
        <v>469</v>
      </c>
      <c r="C7" s="1023"/>
      <c r="D7" s="1023" t="s">
        <v>470</v>
      </c>
      <c r="E7" s="1023"/>
      <c r="F7" s="1023" t="s">
        <v>471</v>
      </c>
      <c r="G7" s="1024"/>
      <c r="H7" s="1023" t="s">
        <v>472</v>
      </c>
      <c r="I7" s="1024"/>
      <c r="J7" s="1023" t="s">
        <v>473</v>
      </c>
      <c r="K7" s="1023"/>
      <c r="L7" s="1025" t="s">
        <v>474</v>
      </c>
      <c r="M7" s="1025"/>
      <c r="N7" s="1025" t="s">
        <v>475</v>
      </c>
      <c r="O7" s="1025"/>
      <c r="P7" s="1026"/>
      <c r="Q7" s="1027" t="s">
        <v>476</v>
      </c>
      <c r="R7" s="1027"/>
      <c r="S7" s="1028"/>
      <c r="T7" s="1029" t="s">
        <v>477</v>
      </c>
      <c r="U7" s="1030"/>
      <c r="V7" s="1031"/>
      <c r="W7" s="149" t="s">
        <v>478</v>
      </c>
      <c r="X7" s="150" t="s">
        <v>479</v>
      </c>
      <c r="Y7" s="694" t="s">
        <v>1337</v>
      </c>
      <c r="Z7" s="695" t="s">
        <v>480</v>
      </c>
      <c r="AA7" s="695" t="s">
        <v>481</v>
      </c>
      <c r="AB7" s="695" t="s">
        <v>1338</v>
      </c>
      <c r="AC7" s="152" t="s">
        <v>478</v>
      </c>
      <c r="AD7" s="152" t="s">
        <v>479</v>
      </c>
      <c r="AE7" s="152" t="s">
        <v>482</v>
      </c>
      <c r="AF7" s="151" t="s">
        <v>480</v>
      </c>
      <c r="AG7" s="151" t="s">
        <v>481</v>
      </c>
      <c r="AH7" s="151" t="s">
        <v>483</v>
      </c>
      <c r="AI7" s="153" t="s">
        <v>484</v>
      </c>
      <c r="AJ7" s="153" t="s">
        <v>485</v>
      </c>
      <c r="AK7" s="153" t="s">
        <v>484</v>
      </c>
      <c r="AL7" s="153" t="s">
        <v>485</v>
      </c>
      <c r="AM7" s="153" t="s">
        <v>484</v>
      </c>
      <c r="AN7" s="153" t="s">
        <v>485</v>
      </c>
      <c r="AO7" s="154" t="s">
        <v>484</v>
      </c>
      <c r="AP7" s="154" t="s">
        <v>485</v>
      </c>
      <c r="AQ7" s="154" t="s">
        <v>484</v>
      </c>
      <c r="AR7" s="154" t="s">
        <v>485</v>
      </c>
      <c r="AS7" s="154" t="s">
        <v>484</v>
      </c>
      <c r="AT7" s="154" t="s">
        <v>485</v>
      </c>
    </row>
    <row r="8" spans="1:46" ht="24.75" thickBot="1">
      <c r="A8" s="1021"/>
      <c r="B8" s="155" t="s">
        <v>486</v>
      </c>
      <c r="C8" s="156" t="s">
        <v>487</v>
      </c>
      <c r="D8" s="156" t="s">
        <v>486</v>
      </c>
      <c r="E8" s="156" t="s">
        <v>487</v>
      </c>
      <c r="F8" s="156" t="s">
        <v>486</v>
      </c>
      <c r="G8" s="157" t="s">
        <v>487</v>
      </c>
      <c r="H8" s="156" t="s">
        <v>486</v>
      </c>
      <c r="I8" s="157" t="s">
        <v>487</v>
      </c>
      <c r="J8" s="156" t="s">
        <v>486</v>
      </c>
      <c r="K8" s="156" t="s">
        <v>487</v>
      </c>
      <c r="L8" s="156" t="s">
        <v>486</v>
      </c>
      <c r="M8" s="156" t="s">
        <v>487</v>
      </c>
      <c r="N8" s="156" t="s">
        <v>486</v>
      </c>
      <c r="O8" s="156" t="s">
        <v>488</v>
      </c>
      <c r="P8" s="157" t="s">
        <v>487</v>
      </c>
      <c r="Q8" s="156" t="s">
        <v>486</v>
      </c>
      <c r="R8" s="156" t="s">
        <v>488</v>
      </c>
      <c r="S8" s="157" t="s">
        <v>487</v>
      </c>
      <c r="T8" s="156" t="s">
        <v>486</v>
      </c>
      <c r="U8" s="156" t="s">
        <v>488</v>
      </c>
      <c r="V8" s="157" t="s">
        <v>487</v>
      </c>
      <c r="W8" s="158" t="s">
        <v>489</v>
      </c>
      <c r="X8" s="158" t="s">
        <v>489</v>
      </c>
      <c r="Y8" s="158" t="s">
        <v>486</v>
      </c>
      <c r="Z8" s="158" t="s">
        <v>489</v>
      </c>
      <c r="AA8" s="158" t="s">
        <v>489</v>
      </c>
      <c r="AB8" s="158" t="s">
        <v>486</v>
      </c>
      <c r="AC8" s="159" t="s">
        <v>490</v>
      </c>
      <c r="AD8" s="159" t="s">
        <v>490</v>
      </c>
      <c r="AE8" s="159" t="s">
        <v>486</v>
      </c>
      <c r="AF8" s="159" t="s">
        <v>490</v>
      </c>
      <c r="AG8" s="159" t="s">
        <v>490</v>
      </c>
      <c r="AH8" s="159" t="s">
        <v>486</v>
      </c>
      <c r="AI8" s="160" t="s">
        <v>491</v>
      </c>
      <c r="AJ8" s="160" t="s">
        <v>491</v>
      </c>
      <c r="AK8" s="160" t="s">
        <v>492</v>
      </c>
      <c r="AL8" s="160" t="s">
        <v>492</v>
      </c>
      <c r="AM8" s="696" t="s">
        <v>493</v>
      </c>
      <c r="AN8" s="160" t="s">
        <v>493</v>
      </c>
      <c r="AO8" s="160" t="s">
        <v>491</v>
      </c>
      <c r="AP8" s="160" t="s">
        <v>491</v>
      </c>
      <c r="AQ8" s="160" t="s">
        <v>492</v>
      </c>
      <c r="AR8" s="160" t="s">
        <v>492</v>
      </c>
      <c r="AS8" s="696" t="s">
        <v>493</v>
      </c>
      <c r="AT8" s="160" t="s">
        <v>493</v>
      </c>
    </row>
    <row r="9" spans="1:46" ht="34.5" thickBot="1">
      <c r="A9" s="161">
        <v>1</v>
      </c>
      <c r="B9" s="162" t="s">
        <v>1339</v>
      </c>
      <c r="C9" s="163">
        <v>3</v>
      </c>
      <c r="D9" s="163">
        <v>4</v>
      </c>
      <c r="E9" s="163" t="s">
        <v>1340</v>
      </c>
      <c r="F9" s="163">
        <v>6</v>
      </c>
      <c r="G9" s="163" t="s">
        <v>1341</v>
      </c>
      <c r="H9" s="163" t="s">
        <v>494</v>
      </c>
      <c r="I9" s="163" t="s">
        <v>1342</v>
      </c>
      <c r="J9" s="163">
        <v>8</v>
      </c>
      <c r="K9" s="164" t="s">
        <v>1343</v>
      </c>
      <c r="L9" s="165">
        <v>10</v>
      </c>
      <c r="M9" s="166" t="s">
        <v>495</v>
      </c>
      <c r="N9" s="166" t="s">
        <v>496</v>
      </c>
      <c r="O9" s="166" t="s">
        <v>497</v>
      </c>
      <c r="P9" s="165" t="s">
        <v>498</v>
      </c>
      <c r="Q9" s="166" t="s">
        <v>499</v>
      </c>
      <c r="R9" s="166" t="s">
        <v>500</v>
      </c>
      <c r="S9" s="165" t="s">
        <v>501</v>
      </c>
      <c r="T9" s="166" t="s">
        <v>502</v>
      </c>
      <c r="U9" s="166" t="s">
        <v>503</v>
      </c>
      <c r="V9" s="165" t="s">
        <v>504</v>
      </c>
      <c r="W9" s="167" t="s">
        <v>505</v>
      </c>
      <c r="X9" s="167" t="s">
        <v>506</v>
      </c>
      <c r="Y9" s="697" t="s">
        <v>1344</v>
      </c>
      <c r="Z9" s="167" t="s">
        <v>507</v>
      </c>
      <c r="AA9" s="167" t="s">
        <v>508</v>
      </c>
      <c r="AB9" s="697" t="s">
        <v>1345</v>
      </c>
      <c r="AC9" s="167" t="s">
        <v>509</v>
      </c>
      <c r="AD9" s="167" t="s">
        <v>510</v>
      </c>
      <c r="AE9" s="167" t="s">
        <v>511</v>
      </c>
      <c r="AF9" s="167" t="s">
        <v>512</v>
      </c>
      <c r="AG9" s="167" t="s">
        <v>513</v>
      </c>
      <c r="AH9" s="167" t="s">
        <v>514</v>
      </c>
      <c r="AI9" s="167" t="s">
        <v>515</v>
      </c>
      <c r="AJ9" s="167" t="s">
        <v>516</v>
      </c>
      <c r="AK9" s="167" t="s">
        <v>517</v>
      </c>
      <c r="AL9" s="167" t="s">
        <v>518</v>
      </c>
      <c r="AM9" s="167" t="s">
        <v>519</v>
      </c>
      <c r="AN9" s="167" t="s">
        <v>520</v>
      </c>
      <c r="AO9" s="167" t="s">
        <v>521</v>
      </c>
      <c r="AP9" s="167" t="s">
        <v>522</v>
      </c>
      <c r="AQ9" s="167" t="s">
        <v>523</v>
      </c>
      <c r="AR9" s="167" t="s">
        <v>524</v>
      </c>
      <c r="AS9" s="167" t="s">
        <v>525</v>
      </c>
      <c r="AT9" s="167" t="s">
        <v>526</v>
      </c>
    </row>
    <row r="10" spans="1:46">
      <c r="A10" s="168" t="s">
        <v>527</v>
      </c>
      <c r="B10" s="169"/>
      <c r="C10" s="170"/>
      <c r="D10" s="170"/>
      <c r="E10" s="170"/>
      <c r="F10" s="170"/>
      <c r="G10" s="171"/>
      <c r="H10" s="170"/>
      <c r="I10" s="171"/>
      <c r="J10" s="170"/>
      <c r="K10" s="170"/>
      <c r="L10" s="170"/>
      <c r="M10" s="170"/>
      <c r="N10" s="170"/>
      <c r="O10" s="170"/>
      <c r="P10" s="171"/>
      <c r="Q10" s="170"/>
      <c r="R10" s="170"/>
      <c r="S10" s="171"/>
      <c r="T10" s="170"/>
      <c r="U10" s="170"/>
      <c r="V10" s="171"/>
      <c r="W10" s="172"/>
      <c r="X10" s="172"/>
      <c r="Y10" s="172"/>
      <c r="Z10" s="172"/>
      <c r="AA10" s="172"/>
      <c r="AB10" s="172"/>
      <c r="AC10" s="172"/>
      <c r="AD10" s="172"/>
      <c r="AE10" s="172"/>
      <c r="AF10" s="172"/>
      <c r="AG10" s="172"/>
      <c r="AH10" s="172"/>
      <c r="AI10" s="172"/>
      <c r="AJ10" s="172"/>
      <c r="AK10" s="172"/>
      <c r="AL10" s="172"/>
      <c r="AM10" s="172"/>
      <c r="AN10" s="172"/>
      <c r="AO10" s="172"/>
      <c r="AP10" s="172"/>
      <c r="AQ10" s="172"/>
      <c r="AR10" s="172"/>
      <c r="AS10" s="172"/>
      <c r="AT10" s="172"/>
    </row>
    <row r="11" spans="1:46">
      <c r="A11" s="173" t="s">
        <v>528</v>
      </c>
      <c r="B11" s="174"/>
      <c r="C11" s="175"/>
      <c r="D11" s="175"/>
      <c r="E11" s="175"/>
      <c r="F11" s="175"/>
      <c r="G11" s="176"/>
      <c r="H11" s="175"/>
      <c r="I11" s="176"/>
      <c r="J11" s="175"/>
      <c r="K11" s="175"/>
      <c r="L11" s="175"/>
      <c r="M11" s="175"/>
      <c r="N11" s="175"/>
      <c r="O11" s="176"/>
      <c r="P11" s="176"/>
      <c r="Q11" s="175"/>
      <c r="R11" s="176"/>
      <c r="S11" s="176"/>
      <c r="T11" s="175"/>
      <c r="U11" s="176"/>
      <c r="V11" s="176"/>
      <c r="W11" s="177"/>
      <c r="X11" s="177"/>
      <c r="Y11" s="177"/>
      <c r="Z11" s="177"/>
      <c r="AA11" s="177"/>
      <c r="AB11" s="177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  <c r="AO11" s="177"/>
      <c r="AP11" s="177"/>
      <c r="AQ11" s="177"/>
      <c r="AR11" s="177"/>
      <c r="AS11" s="177"/>
      <c r="AT11" s="177"/>
    </row>
    <row r="12" spans="1:46" ht="30" hidden="1">
      <c r="A12" s="178" t="s">
        <v>529</v>
      </c>
      <c r="B12" s="179">
        <f>C12*247</f>
        <v>6669</v>
      </c>
      <c r="C12" s="180">
        <v>27</v>
      </c>
      <c r="D12" s="181">
        <f>394/0.95*0.25</f>
        <v>103.68</v>
      </c>
      <c r="E12" s="182">
        <f>D12/247</f>
        <v>0.42</v>
      </c>
      <c r="F12" s="181">
        <f>1203/12*4</f>
        <v>401</v>
      </c>
      <c r="G12" s="183">
        <f>F12/247</f>
        <v>1.62</v>
      </c>
      <c r="H12" s="181">
        <f>859/12*4</f>
        <v>286.33</v>
      </c>
      <c r="I12" s="183">
        <f>H12/247</f>
        <v>1.1599999999999999</v>
      </c>
      <c r="J12" s="181">
        <f>1437/12*4</f>
        <v>479</v>
      </c>
      <c r="K12" s="182">
        <f>J12/247</f>
        <v>1.94</v>
      </c>
      <c r="L12" s="181">
        <f>7068/12*4</f>
        <v>2356</v>
      </c>
      <c r="M12" s="182">
        <f>L12/247</f>
        <v>9.5399999999999991</v>
      </c>
      <c r="N12" s="182">
        <f>B12+D12+F12+J12+L12</f>
        <v>10008.68</v>
      </c>
      <c r="O12" s="183">
        <f>N12/12</f>
        <v>834.06</v>
      </c>
      <c r="P12" s="183">
        <f>C12+E12+G12+K12+M12</f>
        <v>40.520000000000003</v>
      </c>
      <c r="Q12" s="184">
        <f>B12+D12+F12+J12</f>
        <v>7652.68</v>
      </c>
      <c r="R12" s="183">
        <f>Q12/12</f>
        <v>637.72</v>
      </c>
      <c r="S12" s="183">
        <f>C12+E12+G12+K12</f>
        <v>30.98</v>
      </c>
      <c r="T12" s="182">
        <f>B12+D12+H12</f>
        <v>7059.01</v>
      </c>
      <c r="U12" s="183">
        <f>T12/12</f>
        <v>588.25</v>
      </c>
      <c r="V12" s="183">
        <f>C12+E12+I12</f>
        <v>28.58</v>
      </c>
      <c r="W12" s="185"/>
      <c r="X12" s="185"/>
      <c r="Y12" s="186"/>
      <c r="Z12" s="185"/>
      <c r="AA12" s="185"/>
      <c r="AB12" s="186"/>
      <c r="AC12" s="185">
        <f>AE12/Q12</f>
        <v>0.77</v>
      </c>
      <c r="AD12" s="185">
        <f>AE12/T12</f>
        <v>0.84</v>
      </c>
      <c r="AE12" s="187">
        <f>24*247</f>
        <v>5928</v>
      </c>
      <c r="AF12" s="185">
        <f>AH12/Q12</f>
        <v>0.39</v>
      </c>
      <c r="AG12" s="185">
        <f>AH12/T12</f>
        <v>0.42</v>
      </c>
      <c r="AH12" s="187">
        <f>24*247*0.5</f>
        <v>2964</v>
      </c>
      <c r="AI12" s="186"/>
      <c r="AJ12" s="188">
        <f>Q12-(Q12*AC12)</f>
        <v>1760.12</v>
      </c>
      <c r="AK12" s="186"/>
      <c r="AL12" s="188">
        <f>Q12</f>
        <v>7652.68</v>
      </c>
      <c r="AM12" s="186"/>
      <c r="AN12" s="188">
        <f>Q12-Q12*AF12</f>
        <v>4668.13</v>
      </c>
      <c r="AO12" s="186"/>
      <c r="AP12" s="188">
        <f>AJ12*$AO$6</f>
        <v>1108.8800000000001</v>
      </c>
      <c r="AQ12" s="186"/>
      <c r="AR12" s="188">
        <f>AL12*$AO$6</f>
        <v>4821.1899999999996</v>
      </c>
      <c r="AS12" s="186"/>
      <c r="AT12" s="188">
        <f>AN12*$AO$6</f>
        <v>2940.92</v>
      </c>
    </row>
    <row r="13" spans="1:46" hidden="1">
      <c r="A13" s="178" t="s">
        <v>530</v>
      </c>
      <c r="B13" s="179">
        <f>C13*247</f>
        <v>18122.39</v>
      </c>
      <c r="C13" s="180">
        <v>73.37</v>
      </c>
      <c r="D13" s="181">
        <f>394/0.95*0.75</f>
        <v>311.05</v>
      </c>
      <c r="E13" s="182">
        <f>D13/247</f>
        <v>1.26</v>
      </c>
      <c r="F13" s="181">
        <f>1203/12*9</f>
        <v>902.25</v>
      </c>
      <c r="G13" s="183">
        <f>F13/247</f>
        <v>3.65</v>
      </c>
      <c r="H13" s="181">
        <f>1203/12*9</f>
        <v>902.25</v>
      </c>
      <c r="I13" s="183">
        <f>H13/247</f>
        <v>3.65</v>
      </c>
      <c r="J13" s="181">
        <v>1437</v>
      </c>
      <c r="K13" s="182">
        <f>J13/247</f>
        <v>5.82</v>
      </c>
      <c r="L13" s="181">
        <f>6796/12*9</f>
        <v>5097</v>
      </c>
      <c r="M13" s="182">
        <f>L13/247</f>
        <v>20.64</v>
      </c>
      <c r="N13" s="182">
        <f t="shared" ref="N13:N19" si="0">B13+D13+F13+J13+L13</f>
        <v>25869.69</v>
      </c>
      <c r="O13" s="183">
        <f t="shared" ref="O13:O19" si="1">N13/12</f>
        <v>2155.81</v>
      </c>
      <c r="P13" s="183">
        <f t="shared" ref="P13:P19" si="2">C13+E13+G13+K13+M13</f>
        <v>104.74</v>
      </c>
      <c r="Q13" s="184">
        <f t="shared" ref="Q13:Q20" si="3">B13+D13+F13+J13</f>
        <v>20772.689999999999</v>
      </c>
      <c r="R13" s="183">
        <f t="shared" ref="R13:R20" si="4">Q13/12</f>
        <v>1731.06</v>
      </c>
      <c r="S13" s="183">
        <f t="shared" ref="S13:S20" si="5">C13+E13+G13+K13</f>
        <v>84.1</v>
      </c>
      <c r="T13" s="182">
        <f t="shared" ref="T13:T20" si="6">B13+D13+H13</f>
        <v>19335.689999999999</v>
      </c>
      <c r="U13" s="183">
        <f t="shared" ref="U13:U20" si="7">T13/12</f>
        <v>1611.31</v>
      </c>
      <c r="V13" s="183">
        <f t="shared" ref="V13:V20" si="8">C13+E13+I13</f>
        <v>78.28</v>
      </c>
      <c r="W13" s="189"/>
      <c r="X13" s="189"/>
      <c r="Y13" s="190"/>
      <c r="Z13" s="189"/>
      <c r="AA13" s="189"/>
      <c r="AB13" s="190"/>
      <c r="AC13" s="185"/>
      <c r="AD13" s="185"/>
      <c r="AE13" s="177"/>
      <c r="AF13" s="185"/>
      <c r="AG13" s="185"/>
      <c r="AH13" s="177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</row>
    <row r="14" spans="1:46">
      <c r="A14" s="178" t="s">
        <v>531</v>
      </c>
      <c r="B14" s="179">
        <f>C14*248</f>
        <v>25407.599999999999</v>
      </c>
      <c r="C14" s="180">
        <v>102.45</v>
      </c>
      <c r="D14" s="181">
        <v>394</v>
      </c>
      <c r="E14" s="182">
        <f>D14/248</f>
        <v>1.59</v>
      </c>
      <c r="F14" s="181">
        <v>1203</v>
      </c>
      <c r="G14" s="183">
        <f>F14/248</f>
        <v>4.8499999999999996</v>
      </c>
      <c r="H14" s="181">
        <v>859</v>
      </c>
      <c r="I14" s="183">
        <f>H14/248</f>
        <v>3.46</v>
      </c>
      <c r="J14" s="181">
        <v>1437</v>
      </c>
      <c r="K14" s="182">
        <f>J14/248</f>
        <v>5.79</v>
      </c>
      <c r="L14" s="181">
        <v>7068</v>
      </c>
      <c r="M14" s="182">
        <f>L14/247</f>
        <v>28.62</v>
      </c>
      <c r="N14" s="182">
        <f t="shared" si="0"/>
        <v>35509.599999999999</v>
      </c>
      <c r="O14" s="183">
        <f t="shared" si="1"/>
        <v>2959.13</v>
      </c>
      <c r="P14" s="183">
        <f t="shared" si="2"/>
        <v>143.30000000000001</v>
      </c>
      <c r="Q14" s="191">
        <f t="shared" si="3"/>
        <v>28441.599999999999</v>
      </c>
      <c r="R14" s="183">
        <f t="shared" si="4"/>
        <v>2370.13</v>
      </c>
      <c r="S14" s="183">
        <f t="shared" si="5"/>
        <v>114.68</v>
      </c>
      <c r="T14" s="182">
        <f t="shared" si="6"/>
        <v>26660.6</v>
      </c>
      <c r="U14" s="183">
        <f t="shared" si="7"/>
        <v>2221.7199999999998</v>
      </c>
      <c r="V14" s="183">
        <f t="shared" si="8"/>
        <v>107.5</v>
      </c>
      <c r="W14" s="185">
        <f>Y14/Q14</f>
        <v>0.78</v>
      </c>
      <c r="X14" s="185">
        <f>Y14/T14</f>
        <v>0.84</v>
      </c>
      <c r="Y14" s="187">
        <f>90*248</f>
        <v>22320</v>
      </c>
      <c r="Z14" s="185">
        <f>AB14/Q14</f>
        <v>0.39</v>
      </c>
      <c r="AA14" s="185">
        <f>AB14/T14</f>
        <v>0.42</v>
      </c>
      <c r="AB14" s="187">
        <f>90*248*0.5</f>
        <v>11160</v>
      </c>
      <c r="AC14" s="185"/>
      <c r="AD14" s="185"/>
      <c r="AE14" s="192"/>
      <c r="AF14" s="185"/>
      <c r="AG14" s="185"/>
      <c r="AH14" s="192"/>
      <c r="AI14" s="187">
        <f>Q14-(Q14*W14)</f>
        <v>6257.15</v>
      </c>
      <c r="AJ14" s="187"/>
      <c r="AK14" s="187">
        <f>Q14</f>
        <v>28441.599999999999</v>
      </c>
      <c r="AL14" s="187"/>
      <c r="AM14" s="187">
        <f>Q14-Q14*Z14</f>
        <v>17349.38</v>
      </c>
      <c r="AN14" s="187"/>
      <c r="AO14" s="187">
        <f>AI14*$AO$6</f>
        <v>3942</v>
      </c>
      <c r="AP14" s="187"/>
      <c r="AQ14" s="187">
        <f>AK14*$AO$6</f>
        <v>17918.21</v>
      </c>
      <c r="AR14" s="187"/>
      <c r="AS14" s="187">
        <f>AM14*$AO$6</f>
        <v>10930.11</v>
      </c>
      <c r="AT14" s="187"/>
    </row>
    <row r="15" spans="1:46" ht="30" hidden="1">
      <c r="A15" s="178" t="s">
        <v>532</v>
      </c>
      <c r="B15" s="179">
        <f>C15*247</f>
        <v>21242</v>
      </c>
      <c r="C15" s="180">
        <v>86</v>
      </c>
      <c r="D15" s="181">
        <f>199/0.95*1</f>
        <v>209.47</v>
      </c>
      <c r="E15" s="182">
        <f>D15/247</f>
        <v>0.85</v>
      </c>
      <c r="F15" s="181">
        <v>1012</v>
      </c>
      <c r="G15" s="183">
        <f>F15/247</f>
        <v>4.0999999999999996</v>
      </c>
      <c r="H15" s="181">
        <v>1012</v>
      </c>
      <c r="I15" s="183">
        <f>H15/247</f>
        <v>4.0999999999999996</v>
      </c>
      <c r="J15" s="181">
        <v>1209</v>
      </c>
      <c r="K15" s="182">
        <f>J15/247</f>
        <v>4.8899999999999997</v>
      </c>
      <c r="L15" s="181">
        <f>6327.39</f>
        <v>6327.39</v>
      </c>
      <c r="M15" s="182">
        <f>L15/247</f>
        <v>25.62</v>
      </c>
      <c r="N15" s="182">
        <f t="shared" si="0"/>
        <v>29999.86</v>
      </c>
      <c r="O15" s="183">
        <f t="shared" si="1"/>
        <v>2499.9899999999998</v>
      </c>
      <c r="P15" s="183">
        <f t="shared" si="2"/>
        <v>121.46</v>
      </c>
      <c r="Q15" s="182">
        <f t="shared" si="3"/>
        <v>23672.47</v>
      </c>
      <c r="R15" s="183">
        <f t="shared" si="4"/>
        <v>1972.71</v>
      </c>
      <c r="S15" s="183">
        <f t="shared" si="5"/>
        <v>95.84</v>
      </c>
      <c r="T15" s="182">
        <f t="shared" si="6"/>
        <v>22463.47</v>
      </c>
      <c r="U15" s="183">
        <f t="shared" si="7"/>
        <v>1871.96</v>
      </c>
      <c r="V15" s="183">
        <f t="shared" si="8"/>
        <v>90.95</v>
      </c>
      <c r="W15" s="185"/>
      <c r="X15" s="185"/>
      <c r="Y15" s="177"/>
      <c r="Z15" s="185"/>
      <c r="AA15" s="185"/>
      <c r="AB15" s="177"/>
      <c r="AC15" s="185"/>
      <c r="AD15" s="185"/>
      <c r="AE15" s="177"/>
      <c r="AF15" s="185"/>
      <c r="AG15" s="185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</row>
    <row r="16" spans="1:46">
      <c r="A16" s="173" t="s">
        <v>533</v>
      </c>
      <c r="B16" s="174"/>
      <c r="C16" s="175"/>
      <c r="D16" s="175"/>
      <c r="E16" s="175"/>
      <c r="F16" s="175"/>
      <c r="G16" s="176"/>
      <c r="H16" s="175"/>
      <c r="I16" s="176"/>
      <c r="J16" s="175"/>
      <c r="K16" s="175"/>
      <c r="L16" s="175"/>
      <c r="M16" s="175"/>
      <c r="N16" s="193"/>
      <c r="O16" s="194"/>
      <c r="P16" s="194"/>
      <c r="Q16" s="193"/>
      <c r="R16" s="194"/>
      <c r="S16" s="194"/>
      <c r="T16" s="193"/>
      <c r="U16" s="194"/>
      <c r="V16" s="194"/>
      <c r="W16" s="195"/>
      <c r="X16" s="195"/>
      <c r="Y16" s="177"/>
      <c r="Z16" s="195"/>
      <c r="AA16" s="195"/>
      <c r="AB16" s="177"/>
      <c r="AC16" s="195"/>
      <c r="AD16" s="195"/>
      <c r="AE16" s="177"/>
      <c r="AF16" s="195"/>
      <c r="AG16" s="195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</row>
    <row r="17" spans="1:46" ht="30" hidden="1">
      <c r="A17" s="178" t="s">
        <v>529</v>
      </c>
      <c r="B17" s="179">
        <f>C17*247</f>
        <v>8141.12</v>
      </c>
      <c r="C17" s="180">
        <v>32.96</v>
      </c>
      <c r="D17" s="181">
        <f>394/0.95*0.25</f>
        <v>103.68</v>
      </c>
      <c r="E17" s="182">
        <f>D17/247</f>
        <v>0.42</v>
      </c>
      <c r="F17" s="181">
        <f>1203/12*4</f>
        <v>401</v>
      </c>
      <c r="G17" s="183">
        <f>F17/247</f>
        <v>1.62</v>
      </c>
      <c r="H17" s="181">
        <f>859/12*4</f>
        <v>286.33</v>
      </c>
      <c r="I17" s="183">
        <f>H17/247</f>
        <v>1.1599999999999999</v>
      </c>
      <c r="J17" s="181">
        <f>1437/12*4</f>
        <v>479</v>
      </c>
      <c r="K17" s="182">
        <f>J17/247</f>
        <v>1.94</v>
      </c>
      <c r="L17" s="181">
        <f>5907/12*4</f>
        <v>1969</v>
      </c>
      <c r="M17" s="182">
        <f>L17/247</f>
        <v>7.97</v>
      </c>
      <c r="N17" s="182">
        <f t="shared" si="0"/>
        <v>11093.8</v>
      </c>
      <c r="O17" s="183">
        <f t="shared" si="1"/>
        <v>924.48</v>
      </c>
      <c r="P17" s="183">
        <f t="shared" si="2"/>
        <v>44.91</v>
      </c>
      <c r="Q17" s="184">
        <f t="shared" si="3"/>
        <v>9124.7999999999993</v>
      </c>
      <c r="R17" s="183">
        <f t="shared" si="4"/>
        <v>760.4</v>
      </c>
      <c r="S17" s="183">
        <f t="shared" si="5"/>
        <v>36.94</v>
      </c>
      <c r="T17" s="182">
        <f t="shared" si="6"/>
        <v>8531.1299999999992</v>
      </c>
      <c r="U17" s="183">
        <f t="shared" si="7"/>
        <v>710.93</v>
      </c>
      <c r="V17" s="183">
        <f t="shared" si="8"/>
        <v>34.54</v>
      </c>
      <c r="W17" s="185"/>
      <c r="X17" s="185"/>
      <c r="Y17" s="177"/>
      <c r="Z17" s="185"/>
      <c r="AA17" s="185"/>
      <c r="AB17" s="177"/>
      <c r="AC17" s="185">
        <f>AE17/Q17</f>
        <v>0.65</v>
      </c>
      <c r="AD17" s="185">
        <f>AE17/T17</f>
        <v>0.69</v>
      </c>
      <c r="AE17" s="187">
        <f>24*247</f>
        <v>5928</v>
      </c>
      <c r="AF17" s="185">
        <f>AH17/Q17</f>
        <v>0.32</v>
      </c>
      <c r="AG17" s="185">
        <f>AH17/T17</f>
        <v>0.35</v>
      </c>
      <c r="AH17" s="187">
        <f>24*247*0.5</f>
        <v>2964</v>
      </c>
      <c r="AI17" s="186"/>
      <c r="AJ17" s="188">
        <f>Q17-(Q17*AC17)</f>
        <v>3193.68</v>
      </c>
      <c r="AK17" s="186"/>
      <c r="AL17" s="188">
        <f>Q17</f>
        <v>9124.7999999999993</v>
      </c>
      <c r="AM17" s="186"/>
      <c r="AN17" s="188">
        <f>Q17-Q17*AF17</f>
        <v>6204.86</v>
      </c>
      <c r="AO17" s="186"/>
      <c r="AP17" s="188">
        <f>AJ17*$AO$6</f>
        <v>2012.02</v>
      </c>
      <c r="AQ17" s="186"/>
      <c r="AR17" s="188">
        <f>AL17*$AO$6</f>
        <v>5748.62</v>
      </c>
      <c r="AS17" s="186"/>
      <c r="AT17" s="188">
        <f>AN17*$AO$6</f>
        <v>3909.06</v>
      </c>
    </row>
    <row r="18" spans="1:46" hidden="1">
      <c r="A18" s="178" t="s">
        <v>530</v>
      </c>
      <c r="B18" s="179">
        <f>C18*247</f>
        <v>22363.38</v>
      </c>
      <c r="C18" s="180">
        <v>90.54</v>
      </c>
      <c r="D18" s="181">
        <f>394/0.95*0.75</f>
        <v>311.05</v>
      </c>
      <c r="E18" s="182">
        <f>D18/247</f>
        <v>1.26</v>
      </c>
      <c r="F18" s="181">
        <f>1203/12*9</f>
        <v>902.25</v>
      </c>
      <c r="G18" s="183">
        <f>F18/247</f>
        <v>3.65</v>
      </c>
      <c r="H18" s="181">
        <f>1203/12*9</f>
        <v>902.25</v>
      </c>
      <c r="I18" s="183">
        <f>H18/247</f>
        <v>3.65</v>
      </c>
      <c r="J18" s="181">
        <v>1437</v>
      </c>
      <c r="K18" s="182">
        <f>J18/247</f>
        <v>5.82</v>
      </c>
      <c r="L18" s="181">
        <f>5679/12*9</f>
        <v>4259.25</v>
      </c>
      <c r="M18" s="182">
        <f>L18/247</f>
        <v>17.239999999999998</v>
      </c>
      <c r="N18" s="182">
        <f t="shared" si="0"/>
        <v>29272.93</v>
      </c>
      <c r="O18" s="183">
        <f t="shared" si="1"/>
        <v>2439.41</v>
      </c>
      <c r="P18" s="183">
        <f t="shared" si="2"/>
        <v>118.51</v>
      </c>
      <c r="Q18" s="184">
        <f t="shared" si="3"/>
        <v>25013.68</v>
      </c>
      <c r="R18" s="183">
        <f t="shared" si="4"/>
        <v>2084.4699999999998</v>
      </c>
      <c r="S18" s="183">
        <f t="shared" si="5"/>
        <v>101.27</v>
      </c>
      <c r="T18" s="182">
        <f t="shared" si="6"/>
        <v>23576.68</v>
      </c>
      <c r="U18" s="183">
        <f t="shared" si="7"/>
        <v>1964.72</v>
      </c>
      <c r="V18" s="183">
        <f t="shared" si="8"/>
        <v>95.45</v>
      </c>
      <c r="W18" s="185"/>
      <c r="X18" s="185"/>
      <c r="Y18" s="177"/>
      <c r="Z18" s="185"/>
      <c r="AA18" s="185"/>
      <c r="AB18" s="177"/>
      <c r="AC18" s="185"/>
      <c r="AD18" s="185"/>
      <c r="AE18" s="177"/>
      <c r="AF18" s="185"/>
      <c r="AG18" s="185"/>
      <c r="AH18" s="177"/>
      <c r="AI18" s="177"/>
      <c r="AJ18" s="177"/>
      <c r="AK18" s="177"/>
      <c r="AL18" s="177"/>
      <c r="AM18" s="177"/>
      <c r="AN18" s="177"/>
      <c r="AO18" s="177"/>
      <c r="AP18" s="177"/>
      <c r="AQ18" s="177"/>
      <c r="AR18" s="177"/>
      <c r="AS18" s="177"/>
      <c r="AT18" s="177"/>
    </row>
    <row r="19" spans="1:46" ht="15.75" thickBot="1">
      <c r="A19" s="178" t="s">
        <v>531</v>
      </c>
      <c r="B19" s="179">
        <f>C19*248</f>
        <v>31012.400000000001</v>
      </c>
      <c r="C19" s="180">
        <v>125.05</v>
      </c>
      <c r="D19" s="181">
        <v>394</v>
      </c>
      <c r="E19" s="182">
        <f>D19/248</f>
        <v>1.59</v>
      </c>
      <c r="F19" s="181">
        <v>1203</v>
      </c>
      <c r="G19" s="183">
        <f>F19/248</f>
        <v>4.8499999999999996</v>
      </c>
      <c r="H19" s="181">
        <v>859</v>
      </c>
      <c r="I19" s="183">
        <f>H19/248</f>
        <v>3.46</v>
      </c>
      <c r="J19" s="181">
        <v>1437</v>
      </c>
      <c r="K19" s="182">
        <f>J19/248</f>
        <v>5.79</v>
      </c>
      <c r="L19" s="181">
        <v>5907</v>
      </c>
      <c r="M19" s="182">
        <f>L19/247</f>
        <v>23.91</v>
      </c>
      <c r="N19" s="182">
        <f t="shared" si="0"/>
        <v>39953.4</v>
      </c>
      <c r="O19" s="183">
        <f t="shared" si="1"/>
        <v>3329.45</v>
      </c>
      <c r="P19" s="183">
        <f t="shared" si="2"/>
        <v>161.19</v>
      </c>
      <c r="Q19" s="191">
        <f t="shared" si="3"/>
        <v>34046.400000000001</v>
      </c>
      <c r="R19" s="183">
        <f t="shared" si="4"/>
        <v>2837.2</v>
      </c>
      <c r="S19" s="183">
        <f t="shared" si="5"/>
        <v>137.28</v>
      </c>
      <c r="T19" s="182">
        <f t="shared" si="6"/>
        <v>32265.4</v>
      </c>
      <c r="U19" s="183">
        <f t="shared" si="7"/>
        <v>2688.78</v>
      </c>
      <c r="V19" s="183">
        <f t="shared" si="8"/>
        <v>130.1</v>
      </c>
      <c r="W19" s="189">
        <f>Y19/Q19</f>
        <v>0.66</v>
      </c>
      <c r="X19" s="189">
        <f>Y19/T19</f>
        <v>0.69</v>
      </c>
      <c r="Y19" s="196">
        <f>90*248</f>
        <v>22320</v>
      </c>
      <c r="Z19" s="189">
        <f>AB19/Q19</f>
        <v>0.33</v>
      </c>
      <c r="AA19" s="189">
        <f>AB19/T19</f>
        <v>0.35</v>
      </c>
      <c r="AB19" s="196">
        <f>90*248*0.5</f>
        <v>11160</v>
      </c>
      <c r="AC19" s="189"/>
      <c r="AD19" s="189"/>
      <c r="AE19" s="197"/>
      <c r="AF19" s="189"/>
      <c r="AG19" s="189"/>
      <c r="AH19" s="197"/>
      <c r="AI19" s="196">
        <f>Q19-(Q19*W19)</f>
        <v>11575.78</v>
      </c>
      <c r="AJ19" s="196"/>
      <c r="AK19" s="196">
        <f>Q19</f>
        <v>34046.400000000001</v>
      </c>
      <c r="AL19" s="196"/>
      <c r="AM19" s="196">
        <f>Q19-Q19*Z19</f>
        <v>22811.09</v>
      </c>
      <c r="AN19" s="196"/>
      <c r="AO19" s="196">
        <f>AI19*$AO$6</f>
        <v>7292.74</v>
      </c>
      <c r="AP19" s="196"/>
      <c r="AQ19" s="196">
        <f>AK19*$AO$6</f>
        <v>21449.23</v>
      </c>
      <c r="AR19" s="196"/>
      <c r="AS19" s="196">
        <f>AM19*$AO$6</f>
        <v>14370.99</v>
      </c>
      <c r="AT19" s="196"/>
    </row>
    <row r="20" spans="1:46" ht="30.75" hidden="1" thickBot="1">
      <c r="A20" s="198" t="s">
        <v>532</v>
      </c>
      <c r="B20" s="179">
        <f>C20*247</f>
        <v>26182</v>
      </c>
      <c r="C20" s="180">
        <v>106</v>
      </c>
      <c r="D20" s="181">
        <f>199/0.95*1</f>
        <v>209.47</v>
      </c>
      <c r="E20" s="199">
        <f>D20/247</f>
        <v>0.85</v>
      </c>
      <c r="F20" s="181">
        <v>1012</v>
      </c>
      <c r="G20" s="200">
        <f>F20/247</f>
        <v>4.0999999999999996</v>
      </c>
      <c r="H20" s="181">
        <v>1012</v>
      </c>
      <c r="I20" s="200">
        <f>H20/247</f>
        <v>4.0999999999999996</v>
      </c>
      <c r="J20" s="181">
        <v>1209</v>
      </c>
      <c r="K20" s="199">
        <f>J20/247</f>
        <v>4.8899999999999997</v>
      </c>
      <c r="L20" s="181">
        <v>5288</v>
      </c>
      <c r="M20" s="199">
        <f>L20/247</f>
        <v>21.41</v>
      </c>
      <c r="N20" s="181">
        <f>B20+D20+F20</f>
        <v>27403.47</v>
      </c>
      <c r="O20" s="201">
        <f>N20/12</f>
        <v>2283.62</v>
      </c>
      <c r="P20" s="201">
        <f>C20+E20+G20</f>
        <v>110.95</v>
      </c>
      <c r="Q20" s="184">
        <f t="shared" si="3"/>
        <v>28612.47</v>
      </c>
      <c r="R20" s="202">
        <f t="shared" si="4"/>
        <v>2384.37</v>
      </c>
      <c r="S20" s="202">
        <f t="shared" si="5"/>
        <v>115.84</v>
      </c>
      <c r="T20" s="184">
        <f t="shared" si="6"/>
        <v>27403.47</v>
      </c>
      <c r="U20" s="202">
        <f t="shared" si="7"/>
        <v>2283.62</v>
      </c>
      <c r="V20" s="202">
        <f t="shared" si="8"/>
        <v>110.95</v>
      </c>
      <c r="W20" s="203"/>
      <c r="X20" s="203"/>
      <c r="Y20" s="204"/>
      <c r="Z20" s="203"/>
      <c r="AA20" s="203"/>
      <c r="AB20" s="204"/>
      <c r="AC20" s="203"/>
      <c r="AD20" s="203"/>
      <c r="AE20" s="204"/>
      <c r="AF20" s="203"/>
      <c r="AG20" s="203"/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</row>
    <row r="21" spans="1:46">
      <c r="A21" s="205" t="s">
        <v>534</v>
      </c>
      <c r="B21" s="169"/>
      <c r="C21" s="170"/>
      <c r="D21" s="170"/>
      <c r="E21" s="170"/>
      <c r="F21" s="170"/>
      <c r="G21" s="171"/>
      <c r="H21" s="170"/>
      <c r="I21" s="171"/>
      <c r="J21" s="170"/>
      <c r="K21" s="170"/>
      <c r="L21" s="170"/>
      <c r="M21" s="170"/>
      <c r="N21" s="170"/>
      <c r="O21" s="170"/>
      <c r="P21" s="171"/>
      <c r="Q21" s="170"/>
      <c r="R21" s="170"/>
      <c r="S21" s="171"/>
      <c r="T21" s="170"/>
      <c r="U21" s="170"/>
      <c r="V21" s="171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</row>
    <row r="22" spans="1:46">
      <c r="A22" s="173" t="s">
        <v>528</v>
      </c>
      <c r="B22" s="174"/>
      <c r="C22" s="175"/>
      <c r="D22" s="175"/>
      <c r="E22" s="175"/>
      <c r="F22" s="175"/>
      <c r="G22" s="176"/>
      <c r="H22" s="175"/>
      <c r="I22" s="176"/>
      <c r="J22" s="175"/>
      <c r="K22" s="175"/>
      <c r="L22" s="175"/>
      <c r="M22" s="175"/>
      <c r="N22" s="175"/>
      <c r="O22" s="176"/>
      <c r="P22" s="176"/>
      <c r="Q22" s="175"/>
      <c r="R22" s="176"/>
      <c r="S22" s="176"/>
      <c r="T22" s="175"/>
      <c r="U22" s="176"/>
      <c r="V22" s="176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</row>
    <row r="23" spans="1:46" ht="30" hidden="1">
      <c r="A23" s="178" t="s">
        <v>529</v>
      </c>
      <c r="B23" s="179">
        <f>C23*247</f>
        <v>6669</v>
      </c>
      <c r="C23" s="180">
        <v>27</v>
      </c>
      <c r="D23" s="181">
        <f>394/0.95*0.25</f>
        <v>103.68</v>
      </c>
      <c r="E23" s="182">
        <f>D23/247</f>
        <v>0.42</v>
      </c>
      <c r="F23" s="181">
        <f>1203/12*4</f>
        <v>401</v>
      </c>
      <c r="G23" s="183">
        <f>F23/247</f>
        <v>1.62</v>
      </c>
      <c r="H23" s="181">
        <f>859/12*4</f>
        <v>286.33</v>
      </c>
      <c r="I23" s="183">
        <f>H23/247</f>
        <v>1.1599999999999999</v>
      </c>
      <c r="J23" s="181">
        <f>1437/12*4</f>
        <v>479</v>
      </c>
      <c r="K23" s="182">
        <f>J23/247</f>
        <v>1.94</v>
      </c>
      <c r="L23" s="181">
        <f>7068/12*4</f>
        <v>2356</v>
      </c>
      <c r="M23" s="182">
        <f>L23/247</f>
        <v>9.5399999999999991</v>
      </c>
      <c r="N23" s="182">
        <f>B23+D23+F23+J23+L23</f>
        <v>10008.68</v>
      </c>
      <c r="O23" s="183">
        <f>N23/12</f>
        <v>834.06</v>
      </c>
      <c r="P23" s="183">
        <f>C23+E23+G23+K23+M23</f>
        <v>40.520000000000003</v>
      </c>
      <c r="Q23" s="182">
        <f>B23+D23+F23+J23</f>
        <v>7652.68</v>
      </c>
      <c r="R23" s="183">
        <f>Q23/12</f>
        <v>637.72</v>
      </c>
      <c r="S23" s="183">
        <f>C23+E23+G23+K23</f>
        <v>30.98</v>
      </c>
      <c r="T23" s="182">
        <f>B23+D23+H23</f>
        <v>7059.01</v>
      </c>
      <c r="U23" s="183">
        <f>T23/12</f>
        <v>588.25</v>
      </c>
      <c r="V23" s="183">
        <f>C23+E23+I23</f>
        <v>28.58</v>
      </c>
      <c r="W23" s="185"/>
      <c r="X23" s="185"/>
      <c r="Y23" s="177"/>
      <c r="Z23" s="185"/>
      <c r="AA23" s="185"/>
      <c r="AB23" s="177"/>
      <c r="AC23" s="185">
        <f>AE23/Q23</f>
        <v>0.77</v>
      </c>
      <c r="AD23" s="185">
        <f>AE23/T23</f>
        <v>0.84</v>
      </c>
      <c r="AE23" s="187">
        <f>24*247</f>
        <v>5928</v>
      </c>
      <c r="AF23" s="185">
        <f>AH23/Q23</f>
        <v>0.39</v>
      </c>
      <c r="AG23" s="185">
        <f>AH23/T23</f>
        <v>0.42</v>
      </c>
      <c r="AH23" s="187">
        <f>24*247*0.5</f>
        <v>2964</v>
      </c>
      <c r="AI23" s="186"/>
      <c r="AJ23" s="188">
        <f>Q23-(Q23*AC23)</f>
        <v>1760.12</v>
      </c>
      <c r="AK23" s="186"/>
      <c r="AL23" s="188">
        <f>Q23</f>
        <v>7652.68</v>
      </c>
      <c r="AM23" s="186"/>
      <c r="AN23" s="188">
        <f>Q23-Q23*AF23</f>
        <v>4668.13</v>
      </c>
      <c r="AO23" s="186"/>
      <c r="AP23" s="188">
        <f>AJ23*$AO$6</f>
        <v>1108.8800000000001</v>
      </c>
      <c r="AQ23" s="186"/>
      <c r="AR23" s="188">
        <f>AL23*$AO$6</f>
        <v>4821.1899999999996</v>
      </c>
      <c r="AS23" s="186"/>
      <c r="AT23" s="188">
        <f>AN23*$AO$6</f>
        <v>2940.92</v>
      </c>
    </row>
    <row r="24" spans="1:46" hidden="1">
      <c r="A24" s="178" t="s">
        <v>530</v>
      </c>
      <c r="B24" s="179">
        <f>C24*247</f>
        <v>18122.39</v>
      </c>
      <c r="C24" s="180">
        <v>73.37</v>
      </c>
      <c r="D24" s="181">
        <f>394/0.95*0.75</f>
        <v>311.05</v>
      </c>
      <c r="E24" s="182">
        <f>D24/247</f>
        <v>1.26</v>
      </c>
      <c r="F24" s="181">
        <f>1203/12*9</f>
        <v>902.25</v>
      </c>
      <c r="G24" s="183">
        <f>F24/247</f>
        <v>3.65</v>
      </c>
      <c r="H24" s="181">
        <f>1203/12*9</f>
        <v>902.25</v>
      </c>
      <c r="I24" s="183">
        <f>H24/247</f>
        <v>3.65</v>
      </c>
      <c r="J24" s="181">
        <v>1437</v>
      </c>
      <c r="K24" s="182">
        <f>J24/247</f>
        <v>5.82</v>
      </c>
      <c r="L24" s="181">
        <f>6796/12*9</f>
        <v>5097</v>
      </c>
      <c r="M24" s="182">
        <f>L24/247</f>
        <v>20.64</v>
      </c>
      <c r="N24" s="182">
        <f>B24+D24+F24+J24+L24</f>
        <v>25869.69</v>
      </c>
      <c r="O24" s="183">
        <f t="shared" ref="O24:O30" si="9">N24/12</f>
        <v>2155.81</v>
      </c>
      <c r="P24" s="183">
        <f>C24+E24+G24+K24+M24</f>
        <v>104.74</v>
      </c>
      <c r="Q24" s="182">
        <f>B24+D24+F24+J24</f>
        <v>20772.689999999999</v>
      </c>
      <c r="R24" s="183">
        <f t="shared" ref="R24:R31" si="10">Q24/12</f>
        <v>1731.06</v>
      </c>
      <c r="S24" s="183">
        <f>C24+E24+G24+K24</f>
        <v>84.1</v>
      </c>
      <c r="T24" s="182">
        <f>B24+D24+H24</f>
        <v>19335.689999999999</v>
      </c>
      <c r="U24" s="183">
        <f t="shared" ref="U24:U31" si="11">T24/12</f>
        <v>1611.31</v>
      </c>
      <c r="V24" s="183">
        <f>C24+E24+I24</f>
        <v>78.28</v>
      </c>
      <c r="W24" s="185"/>
      <c r="X24" s="185"/>
      <c r="Y24" s="177"/>
      <c r="Z24" s="185"/>
      <c r="AA24" s="185"/>
      <c r="AB24" s="177"/>
      <c r="AC24" s="185"/>
      <c r="AD24" s="185"/>
      <c r="AE24" s="177"/>
      <c r="AF24" s="185"/>
      <c r="AG24" s="185"/>
      <c r="AH24" s="177"/>
      <c r="AI24" s="190"/>
      <c r="AJ24" s="190"/>
      <c r="AK24" s="190"/>
      <c r="AL24" s="190"/>
      <c r="AM24" s="190"/>
      <c r="AN24" s="190"/>
      <c r="AO24" s="190"/>
      <c r="AP24" s="190"/>
      <c r="AQ24" s="190"/>
      <c r="AR24" s="190"/>
      <c r="AS24" s="190"/>
      <c r="AT24" s="190"/>
    </row>
    <row r="25" spans="1:46">
      <c r="A25" s="178" t="s">
        <v>531</v>
      </c>
      <c r="B25" s="179">
        <f>C25*248</f>
        <v>25407.599999999999</v>
      </c>
      <c r="C25" s="180">
        <v>102.45</v>
      </c>
      <c r="D25" s="181">
        <v>394</v>
      </c>
      <c r="E25" s="182">
        <f>D25/248</f>
        <v>1.59</v>
      </c>
      <c r="F25" s="181">
        <v>1203</v>
      </c>
      <c r="G25" s="183">
        <f>F25/248</f>
        <v>4.8499999999999996</v>
      </c>
      <c r="H25" s="181">
        <v>859</v>
      </c>
      <c r="I25" s="183">
        <f>H25/248</f>
        <v>3.46</v>
      </c>
      <c r="J25" s="181">
        <v>1437</v>
      </c>
      <c r="K25" s="182">
        <f>J25/248</f>
        <v>5.79</v>
      </c>
      <c r="L25" s="181">
        <v>7068</v>
      </c>
      <c r="M25" s="182">
        <f>L25/247</f>
        <v>28.62</v>
      </c>
      <c r="N25" s="182">
        <f>B25+D25+F25+J25+L25</f>
        <v>35509.599999999999</v>
      </c>
      <c r="O25" s="183">
        <f t="shared" si="9"/>
        <v>2959.13</v>
      </c>
      <c r="P25" s="183">
        <f>C25+E25+G25+K25+M25</f>
        <v>143.30000000000001</v>
      </c>
      <c r="Q25" s="191">
        <f>B25+D25+F25+J25</f>
        <v>28441.599999999999</v>
      </c>
      <c r="R25" s="183">
        <f t="shared" si="10"/>
        <v>2370.13</v>
      </c>
      <c r="S25" s="183">
        <f>C25+E25+G25+K25</f>
        <v>114.68</v>
      </c>
      <c r="T25" s="182">
        <f>B25+D25+H25</f>
        <v>26660.6</v>
      </c>
      <c r="U25" s="183">
        <f t="shared" si="11"/>
        <v>2221.7199999999998</v>
      </c>
      <c r="V25" s="183">
        <f>C25+E25+I25</f>
        <v>107.5</v>
      </c>
      <c r="W25" s="185">
        <f>Y25/Q25</f>
        <v>0.78</v>
      </c>
      <c r="X25" s="185">
        <f>Y25/T25</f>
        <v>0.84</v>
      </c>
      <c r="Y25" s="187">
        <f>90*248</f>
        <v>22320</v>
      </c>
      <c r="Z25" s="185">
        <f>AB25/Q25</f>
        <v>0.39</v>
      </c>
      <c r="AA25" s="185">
        <f>AB25/T25</f>
        <v>0.42</v>
      </c>
      <c r="AB25" s="187">
        <f>90*248*0.5</f>
        <v>11160</v>
      </c>
      <c r="AC25" s="185"/>
      <c r="AD25" s="185"/>
      <c r="AE25" s="192"/>
      <c r="AF25" s="185"/>
      <c r="AG25" s="185"/>
      <c r="AH25" s="192"/>
      <c r="AI25" s="187">
        <f>Q25-(Q25*W25)</f>
        <v>6257.15</v>
      </c>
      <c r="AJ25" s="187"/>
      <c r="AK25" s="187">
        <f>Q25</f>
        <v>28441.599999999999</v>
      </c>
      <c r="AL25" s="187"/>
      <c r="AM25" s="187">
        <f>Q25-Q25*Z25</f>
        <v>17349.38</v>
      </c>
      <c r="AN25" s="187"/>
      <c r="AO25" s="187">
        <f>AI25*$AO$6</f>
        <v>3942</v>
      </c>
      <c r="AP25" s="187"/>
      <c r="AQ25" s="187">
        <f>AK25*$AO$6</f>
        <v>17918.21</v>
      </c>
      <c r="AR25" s="187"/>
      <c r="AS25" s="187">
        <f>AM25*$AO$6</f>
        <v>10930.11</v>
      </c>
      <c r="AT25" s="187"/>
    </row>
    <row r="26" spans="1:46" ht="30" hidden="1">
      <c r="A26" s="178" t="s">
        <v>532</v>
      </c>
      <c r="B26" s="179">
        <f>C26*247</f>
        <v>21242</v>
      </c>
      <c r="C26" s="180">
        <v>86</v>
      </c>
      <c r="D26" s="181">
        <f>199/0.95*1</f>
        <v>209.47</v>
      </c>
      <c r="E26" s="182">
        <f>D26/247</f>
        <v>0.85</v>
      </c>
      <c r="F26" s="181">
        <v>1012</v>
      </c>
      <c r="G26" s="183">
        <f>F26/247</f>
        <v>4.0999999999999996</v>
      </c>
      <c r="H26" s="181">
        <v>1012</v>
      </c>
      <c r="I26" s="183">
        <f>H26/247</f>
        <v>4.0999999999999996</v>
      </c>
      <c r="J26" s="181">
        <v>1209</v>
      </c>
      <c r="K26" s="182">
        <f>J26/247</f>
        <v>4.8899999999999997</v>
      </c>
      <c r="L26" s="181">
        <f>6327.39</f>
        <v>6327.39</v>
      </c>
      <c r="M26" s="182">
        <f>L26/247</f>
        <v>25.62</v>
      </c>
      <c r="N26" s="182">
        <f>B26+D26+F26+J26+L26</f>
        <v>29999.86</v>
      </c>
      <c r="O26" s="183">
        <f t="shared" si="9"/>
        <v>2499.9899999999998</v>
      </c>
      <c r="P26" s="183">
        <f>C26+E26+G26+K26+M26</f>
        <v>121.46</v>
      </c>
      <c r="Q26" s="182">
        <f>B26+D26+F26+J26</f>
        <v>23672.47</v>
      </c>
      <c r="R26" s="183">
        <f t="shared" si="10"/>
        <v>1972.71</v>
      </c>
      <c r="S26" s="183">
        <f>C26+E26+G26+K26</f>
        <v>95.84</v>
      </c>
      <c r="T26" s="182">
        <f>B26+D26+H26</f>
        <v>22463.47</v>
      </c>
      <c r="U26" s="183">
        <f t="shared" si="11"/>
        <v>1871.96</v>
      </c>
      <c r="V26" s="183">
        <f>C26+E26+I26</f>
        <v>90.95</v>
      </c>
      <c r="W26" s="185"/>
      <c r="X26" s="185"/>
      <c r="Y26" s="177"/>
      <c r="Z26" s="185"/>
      <c r="AA26" s="185"/>
      <c r="AB26" s="177"/>
      <c r="AC26" s="185"/>
      <c r="AD26" s="185"/>
      <c r="AE26" s="177"/>
      <c r="AF26" s="185"/>
      <c r="AG26" s="185"/>
      <c r="AH26" s="177"/>
      <c r="AI26" s="177"/>
      <c r="AJ26" s="177"/>
      <c r="AK26" s="177"/>
      <c r="AL26" s="177"/>
      <c r="AM26" s="177"/>
      <c r="AN26" s="177"/>
      <c r="AO26" s="177"/>
      <c r="AP26" s="177"/>
      <c r="AQ26" s="177"/>
      <c r="AR26" s="177"/>
      <c r="AS26" s="177"/>
      <c r="AT26" s="177"/>
    </row>
    <row r="27" spans="1:46">
      <c r="A27" s="173" t="s">
        <v>533</v>
      </c>
      <c r="B27" s="174"/>
      <c r="C27" s="175"/>
      <c r="D27" s="175"/>
      <c r="E27" s="175"/>
      <c r="F27" s="175"/>
      <c r="G27" s="176"/>
      <c r="H27" s="175"/>
      <c r="I27" s="176"/>
      <c r="J27" s="175"/>
      <c r="K27" s="175"/>
      <c r="L27" s="175"/>
      <c r="M27" s="175"/>
      <c r="N27" s="193"/>
      <c r="O27" s="194"/>
      <c r="P27" s="194"/>
      <c r="Q27" s="193"/>
      <c r="R27" s="194"/>
      <c r="S27" s="194"/>
      <c r="T27" s="193"/>
      <c r="U27" s="194"/>
      <c r="V27" s="194"/>
      <c r="W27" s="195"/>
      <c r="X27" s="195"/>
      <c r="Y27" s="177"/>
      <c r="Z27" s="195"/>
      <c r="AA27" s="195"/>
      <c r="AB27" s="177"/>
      <c r="AC27" s="195"/>
      <c r="AD27" s="195"/>
      <c r="AE27" s="177"/>
      <c r="AF27" s="195"/>
      <c r="AG27" s="195"/>
      <c r="AH27" s="177"/>
      <c r="AI27" s="177"/>
      <c r="AJ27" s="1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</row>
    <row r="28" spans="1:46" ht="30" hidden="1">
      <c r="A28" s="178" t="s">
        <v>529</v>
      </c>
      <c r="B28" s="179">
        <f>C28*247</f>
        <v>8141.12</v>
      </c>
      <c r="C28" s="180">
        <v>32.96</v>
      </c>
      <c r="D28" s="181">
        <f>394/0.95*0.25</f>
        <v>103.68</v>
      </c>
      <c r="E28" s="182">
        <f>D28/247</f>
        <v>0.42</v>
      </c>
      <c r="F28" s="181">
        <f>1203/12*4</f>
        <v>401</v>
      </c>
      <c r="G28" s="183">
        <f>F28/247</f>
        <v>1.62</v>
      </c>
      <c r="H28" s="181">
        <f>859/12*4</f>
        <v>286.33</v>
      </c>
      <c r="I28" s="183">
        <f>H28/247</f>
        <v>1.1599999999999999</v>
      </c>
      <c r="J28" s="181">
        <f>1437/12*4</f>
        <v>479</v>
      </c>
      <c r="K28" s="182">
        <f>J28/247</f>
        <v>1.94</v>
      </c>
      <c r="L28" s="181">
        <f>5907/12*4</f>
        <v>1969</v>
      </c>
      <c r="M28" s="182">
        <f>L28/247</f>
        <v>7.97</v>
      </c>
      <c r="N28" s="182">
        <f>B28+D28+F28+J28+L28</f>
        <v>11093.8</v>
      </c>
      <c r="O28" s="183">
        <f t="shared" si="9"/>
        <v>924.48</v>
      </c>
      <c r="P28" s="183">
        <f>C28+E28+G28+K28+M28</f>
        <v>44.91</v>
      </c>
      <c r="Q28" s="182">
        <f>B28+D28+F28+J28</f>
        <v>9124.7999999999993</v>
      </c>
      <c r="R28" s="183">
        <f t="shared" si="10"/>
        <v>760.4</v>
      </c>
      <c r="S28" s="183">
        <f>C28+E28+G28+K28</f>
        <v>36.94</v>
      </c>
      <c r="T28" s="182">
        <f>B28+D28+H28</f>
        <v>8531.1299999999992</v>
      </c>
      <c r="U28" s="183">
        <f t="shared" si="11"/>
        <v>710.93</v>
      </c>
      <c r="V28" s="183">
        <f>C28+E28+I28</f>
        <v>34.54</v>
      </c>
      <c r="W28" s="185"/>
      <c r="X28" s="185"/>
      <c r="Y28" s="177"/>
      <c r="Z28" s="185"/>
      <c r="AA28" s="185"/>
      <c r="AB28" s="177"/>
      <c r="AC28" s="185">
        <f>AE28/Q28</f>
        <v>0.65</v>
      </c>
      <c r="AD28" s="185">
        <f>AE28/T28</f>
        <v>0.69</v>
      </c>
      <c r="AE28" s="187">
        <f>24*247</f>
        <v>5928</v>
      </c>
      <c r="AF28" s="185">
        <f>AH28/Q28</f>
        <v>0.32</v>
      </c>
      <c r="AG28" s="185">
        <f>AH28/T28</f>
        <v>0.35</v>
      </c>
      <c r="AH28" s="187">
        <f>24*247*0.5</f>
        <v>2964</v>
      </c>
      <c r="AI28" s="186"/>
      <c r="AJ28" s="188">
        <f>Q28-(Q28*AC28)</f>
        <v>3193.68</v>
      </c>
      <c r="AK28" s="186"/>
      <c r="AL28" s="188">
        <f>Q28</f>
        <v>9124.7999999999993</v>
      </c>
      <c r="AM28" s="186"/>
      <c r="AN28" s="188">
        <f>Q28-Q28*AF28</f>
        <v>6204.86</v>
      </c>
      <c r="AO28" s="186"/>
      <c r="AP28" s="188">
        <f>AJ28*$AO$6</f>
        <v>2012.02</v>
      </c>
      <c r="AQ28" s="186"/>
      <c r="AR28" s="188">
        <f>AL28*$AO$6</f>
        <v>5748.62</v>
      </c>
      <c r="AS28" s="186"/>
      <c r="AT28" s="188">
        <f>AN28*$AO$6</f>
        <v>3909.06</v>
      </c>
    </row>
    <row r="29" spans="1:46" hidden="1">
      <c r="A29" s="178" t="s">
        <v>530</v>
      </c>
      <c r="B29" s="179">
        <f>C29*247</f>
        <v>22363.38</v>
      </c>
      <c r="C29" s="180">
        <v>90.54</v>
      </c>
      <c r="D29" s="181">
        <f>394/0.95*0.75</f>
        <v>311.05</v>
      </c>
      <c r="E29" s="182">
        <f>D29/247</f>
        <v>1.26</v>
      </c>
      <c r="F29" s="181">
        <f>1203/12*9</f>
        <v>902.25</v>
      </c>
      <c r="G29" s="183">
        <f>F29/247</f>
        <v>3.65</v>
      </c>
      <c r="H29" s="181">
        <f>1203/12*9</f>
        <v>902.25</v>
      </c>
      <c r="I29" s="183">
        <f>H29/247</f>
        <v>3.65</v>
      </c>
      <c r="J29" s="181">
        <v>1437</v>
      </c>
      <c r="K29" s="182">
        <f>J29/247</f>
        <v>5.82</v>
      </c>
      <c r="L29" s="181">
        <f>5679/12*9</f>
        <v>4259.25</v>
      </c>
      <c r="M29" s="182">
        <f>L29/247</f>
        <v>17.239999999999998</v>
      </c>
      <c r="N29" s="182">
        <f>B29+D29+F29+J29+L29</f>
        <v>29272.93</v>
      </c>
      <c r="O29" s="183">
        <f t="shared" si="9"/>
        <v>2439.41</v>
      </c>
      <c r="P29" s="183">
        <f>C29+E29+G29+K29+M29</f>
        <v>118.51</v>
      </c>
      <c r="Q29" s="182">
        <f>B29+D29+F29+J29</f>
        <v>25013.68</v>
      </c>
      <c r="R29" s="183">
        <f t="shared" si="10"/>
        <v>2084.4699999999998</v>
      </c>
      <c r="S29" s="183">
        <f>C29+E29+G29+K29</f>
        <v>101.27</v>
      </c>
      <c r="T29" s="182">
        <f>B29+D29+H29</f>
        <v>23576.68</v>
      </c>
      <c r="U29" s="183">
        <f t="shared" si="11"/>
        <v>1964.72</v>
      </c>
      <c r="V29" s="183">
        <f>C29+E29+I29</f>
        <v>95.45</v>
      </c>
      <c r="W29" s="185"/>
      <c r="X29" s="185"/>
      <c r="Y29" s="177"/>
      <c r="Z29" s="185"/>
      <c r="AA29" s="185"/>
      <c r="AB29" s="177"/>
      <c r="AC29" s="185"/>
      <c r="AD29" s="185"/>
      <c r="AE29" s="177"/>
      <c r="AF29" s="185"/>
      <c r="AG29" s="185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</row>
    <row r="30" spans="1:46" ht="15.75" thickBot="1">
      <c r="A30" s="178" t="s">
        <v>531</v>
      </c>
      <c r="B30" s="179">
        <f>C30*248</f>
        <v>31012.400000000001</v>
      </c>
      <c r="C30" s="180">
        <v>125.05</v>
      </c>
      <c r="D30" s="181">
        <v>394</v>
      </c>
      <c r="E30" s="182">
        <f>D30/248</f>
        <v>1.59</v>
      </c>
      <c r="F30" s="181">
        <v>1203</v>
      </c>
      <c r="G30" s="183">
        <f>F30/248</f>
        <v>4.8499999999999996</v>
      </c>
      <c r="H30" s="181">
        <v>859</v>
      </c>
      <c r="I30" s="183">
        <f>H30/248</f>
        <v>3.46</v>
      </c>
      <c r="J30" s="181">
        <v>1437</v>
      </c>
      <c r="K30" s="182">
        <f>J30/248</f>
        <v>5.79</v>
      </c>
      <c r="L30" s="181">
        <v>5907</v>
      </c>
      <c r="M30" s="182">
        <f>L30/247</f>
        <v>23.91</v>
      </c>
      <c r="N30" s="182">
        <f>B30+D30+F30+J30+L30</f>
        <v>39953.4</v>
      </c>
      <c r="O30" s="183">
        <f t="shared" si="9"/>
        <v>3329.45</v>
      </c>
      <c r="P30" s="183">
        <f>C30+E30+G30+K30+M30</f>
        <v>161.19</v>
      </c>
      <c r="Q30" s="191">
        <f>B30+D30+F30+J30</f>
        <v>34046.400000000001</v>
      </c>
      <c r="R30" s="183">
        <f t="shared" si="10"/>
        <v>2837.2</v>
      </c>
      <c r="S30" s="183">
        <f>C30+E30+G30+K30</f>
        <v>137.28</v>
      </c>
      <c r="T30" s="182">
        <f>B30+D30+H30</f>
        <v>32265.4</v>
      </c>
      <c r="U30" s="183">
        <f t="shared" si="11"/>
        <v>2688.78</v>
      </c>
      <c r="V30" s="183">
        <f>C30+E30+I30</f>
        <v>130.1</v>
      </c>
      <c r="W30" s="185">
        <f>Y30/Q30</f>
        <v>0.66</v>
      </c>
      <c r="X30" s="185">
        <f>Y30/T30</f>
        <v>0.69</v>
      </c>
      <c r="Y30" s="187">
        <f>90*248</f>
        <v>22320</v>
      </c>
      <c r="Z30" s="185">
        <f>AB30/Q30</f>
        <v>0.33</v>
      </c>
      <c r="AA30" s="185">
        <f>AB30/T30</f>
        <v>0.35</v>
      </c>
      <c r="AB30" s="187">
        <f>90*248*0.5</f>
        <v>11160</v>
      </c>
      <c r="AC30" s="185"/>
      <c r="AD30" s="185"/>
      <c r="AE30" s="192"/>
      <c r="AF30" s="185"/>
      <c r="AG30" s="185"/>
      <c r="AH30" s="192"/>
      <c r="AI30" s="196">
        <f>Q30-(Q30*W30)</f>
        <v>11575.78</v>
      </c>
      <c r="AJ30" s="196"/>
      <c r="AK30" s="196">
        <f>Q30</f>
        <v>34046.400000000001</v>
      </c>
      <c r="AL30" s="196"/>
      <c r="AM30" s="196">
        <f>Q30-Q30*Z30</f>
        <v>22811.09</v>
      </c>
      <c r="AN30" s="196"/>
      <c r="AO30" s="196">
        <f>AI30*$AO$6</f>
        <v>7292.74</v>
      </c>
      <c r="AP30" s="196"/>
      <c r="AQ30" s="196">
        <f>AK30*$AO$6</f>
        <v>21449.23</v>
      </c>
      <c r="AR30" s="196"/>
      <c r="AS30" s="196">
        <f>AM30*$AO$6</f>
        <v>14370.99</v>
      </c>
      <c r="AT30" s="196"/>
    </row>
    <row r="31" spans="1:46" ht="30.75" hidden="1" thickBot="1">
      <c r="A31" s="198" t="s">
        <v>532</v>
      </c>
      <c r="B31" s="179">
        <f>C31*247</f>
        <v>26182</v>
      </c>
      <c r="C31" s="180">
        <v>106</v>
      </c>
      <c r="D31" s="181">
        <f>199/0.95*1</f>
        <v>209.47</v>
      </c>
      <c r="E31" s="199">
        <f>D31/247</f>
        <v>0.85</v>
      </c>
      <c r="F31" s="181">
        <v>1012</v>
      </c>
      <c r="G31" s="200">
        <f>F31/247</f>
        <v>4.0999999999999996</v>
      </c>
      <c r="H31" s="181">
        <v>1012</v>
      </c>
      <c r="I31" s="200">
        <f>H31/247</f>
        <v>4.0999999999999996</v>
      </c>
      <c r="J31" s="181">
        <v>1209</v>
      </c>
      <c r="K31" s="199">
        <f>J31/247</f>
        <v>4.8899999999999997</v>
      </c>
      <c r="L31" s="181">
        <v>5288</v>
      </c>
      <c r="M31" s="199">
        <f>L31/247</f>
        <v>21.41</v>
      </c>
      <c r="N31" s="181">
        <f>B31+D31+F31</f>
        <v>27403.47</v>
      </c>
      <c r="O31" s="201">
        <f>N31/12</f>
        <v>2283.62</v>
      </c>
      <c r="P31" s="201">
        <f>C31+E31+G31</f>
        <v>110.95</v>
      </c>
      <c r="Q31" s="182">
        <f>B31+D31+F31+J31</f>
        <v>28612.47</v>
      </c>
      <c r="R31" s="183">
        <f t="shared" si="10"/>
        <v>2384.37</v>
      </c>
      <c r="S31" s="183">
        <f>C31+E31+G31+K31</f>
        <v>115.84</v>
      </c>
      <c r="T31" s="182">
        <f>B31+D31+H31</f>
        <v>27403.47</v>
      </c>
      <c r="U31" s="183">
        <f t="shared" si="11"/>
        <v>2283.62</v>
      </c>
      <c r="V31" s="183">
        <f>C31+E31+I31</f>
        <v>110.95</v>
      </c>
      <c r="W31" s="206"/>
      <c r="X31" s="206"/>
      <c r="Y31" s="207"/>
      <c r="Z31" s="206"/>
      <c r="AA31" s="206"/>
      <c r="AB31" s="207"/>
      <c r="AC31" s="192"/>
      <c r="AD31" s="192"/>
      <c r="AE31" s="177"/>
      <c r="AF31" s="192"/>
      <c r="AG31" s="192"/>
      <c r="AH31" s="177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</row>
    <row r="32" spans="1:46">
      <c r="A32" s="205" t="s">
        <v>535</v>
      </c>
      <c r="B32" s="169"/>
      <c r="C32" s="170"/>
      <c r="D32" s="170"/>
      <c r="E32" s="170"/>
      <c r="F32" s="170"/>
      <c r="G32" s="171"/>
      <c r="H32" s="170"/>
      <c r="I32" s="171"/>
      <c r="J32" s="170"/>
      <c r="K32" s="170"/>
      <c r="L32" s="170"/>
      <c r="M32" s="170"/>
      <c r="N32" s="170"/>
      <c r="O32" s="170"/>
      <c r="P32" s="171"/>
      <c r="Q32" s="170"/>
      <c r="R32" s="170"/>
      <c r="S32" s="171"/>
      <c r="T32" s="170"/>
      <c r="U32" s="170"/>
      <c r="V32" s="171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</row>
    <row r="33" spans="1:46">
      <c r="A33" s="173" t="s">
        <v>528</v>
      </c>
      <c r="B33" s="174"/>
      <c r="C33" s="175"/>
      <c r="D33" s="175"/>
      <c r="E33" s="175"/>
      <c r="F33" s="175"/>
      <c r="G33" s="176"/>
      <c r="H33" s="175"/>
      <c r="I33" s="176"/>
      <c r="J33" s="175"/>
      <c r="K33" s="175"/>
      <c r="L33" s="175"/>
      <c r="M33" s="175"/>
      <c r="N33" s="175"/>
      <c r="O33" s="176"/>
      <c r="P33" s="176"/>
      <c r="Q33" s="175"/>
      <c r="R33" s="176"/>
      <c r="S33" s="176"/>
      <c r="T33" s="175"/>
      <c r="U33" s="176"/>
      <c r="V33" s="176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</row>
    <row r="34" spans="1:46" ht="30" hidden="1">
      <c r="A34" s="178" t="s">
        <v>529</v>
      </c>
      <c r="B34" s="179">
        <f>C34*247</f>
        <v>6669</v>
      </c>
      <c r="C34" s="180">
        <v>27</v>
      </c>
      <c r="D34" s="181">
        <f>394/0.95*0.25</f>
        <v>103.68</v>
      </c>
      <c r="E34" s="182">
        <f>D34/247</f>
        <v>0.42</v>
      </c>
      <c r="F34" s="181">
        <f>1203/12*4</f>
        <v>401</v>
      </c>
      <c r="G34" s="183">
        <f>F34/247</f>
        <v>1.62</v>
      </c>
      <c r="H34" s="181">
        <f>859/12*4</f>
        <v>286.33</v>
      </c>
      <c r="I34" s="183">
        <f>H34/247</f>
        <v>1.1599999999999999</v>
      </c>
      <c r="J34" s="181">
        <f>1437/12*4</f>
        <v>479</v>
      </c>
      <c r="K34" s="182">
        <f>J34/247</f>
        <v>1.94</v>
      </c>
      <c r="L34" s="181">
        <f>7068/12*4</f>
        <v>2356</v>
      </c>
      <c r="M34" s="182">
        <f>L34/247</f>
        <v>9.5399999999999991</v>
      </c>
      <c r="N34" s="182">
        <f>B34+D34+F34+J34+L34</f>
        <v>10008.68</v>
      </c>
      <c r="O34" s="183">
        <f>N34/12</f>
        <v>834.06</v>
      </c>
      <c r="P34" s="183">
        <f>C34+E34+G34+K34+M34</f>
        <v>40.520000000000003</v>
      </c>
      <c r="Q34" s="182">
        <f>B34+D34+F34+J34</f>
        <v>7652.68</v>
      </c>
      <c r="R34" s="183">
        <f>Q34/12</f>
        <v>637.72</v>
      </c>
      <c r="S34" s="183">
        <f>C34+E34+G34+K34</f>
        <v>30.98</v>
      </c>
      <c r="T34" s="182">
        <f>B34+D34+H34</f>
        <v>7059.01</v>
      </c>
      <c r="U34" s="183">
        <f>T34/12</f>
        <v>588.25</v>
      </c>
      <c r="V34" s="183">
        <f>C34+E34+I34</f>
        <v>28.58</v>
      </c>
      <c r="W34" s="185"/>
      <c r="X34" s="185"/>
      <c r="Y34" s="177"/>
      <c r="Z34" s="185"/>
      <c r="AA34" s="185"/>
      <c r="AB34" s="177"/>
      <c r="AC34" s="185">
        <f>AE34/Q34</f>
        <v>0.77</v>
      </c>
      <c r="AD34" s="185">
        <f>AE34/T34</f>
        <v>0.84</v>
      </c>
      <c r="AE34" s="187">
        <f>24*247</f>
        <v>5928</v>
      </c>
      <c r="AF34" s="185">
        <f>AH34/Q34</f>
        <v>0.39</v>
      </c>
      <c r="AG34" s="185">
        <f>AH34/T34</f>
        <v>0.42</v>
      </c>
      <c r="AH34" s="187">
        <f>24*247*0.5</f>
        <v>2964</v>
      </c>
      <c r="AI34" s="186"/>
      <c r="AJ34" s="188">
        <f>Q34-(Q34*AC34)</f>
        <v>1760.12</v>
      </c>
      <c r="AK34" s="186"/>
      <c r="AL34" s="188">
        <f>Q34</f>
        <v>7652.68</v>
      </c>
      <c r="AM34" s="186"/>
      <c r="AN34" s="188">
        <f>Q34-Q34*AF34</f>
        <v>4668.13</v>
      </c>
      <c r="AO34" s="186"/>
      <c r="AP34" s="188">
        <f>AJ34*$AO$6</f>
        <v>1108.8800000000001</v>
      </c>
      <c r="AQ34" s="186"/>
      <c r="AR34" s="188">
        <f>AL34*$AO$6</f>
        <v>4821.1899999999996</v>
      </c>
      <c r="AS34" s="186"/>
      <c r="AT34" s="188">
        <f>AN34*$AO$6</f>
        <v>2940.92</v>
      </c>
    </row>
    <row r="35" spans="1:46" hidden="1">
      <c r="A35" s="178" t="s">
        <v>530</v>
      </c>
      <c r="B35" s="179">
        <f>C35*247</f>
        <v>18122.39</v>
      </c>
      <c r="C35" s="180">
        <v>73.37</v>
      </c>
      <c r="D35" s="181">
        <f>394/0.95*0.75</f>
        <v>311.05</v>
      </c>
      <c r="E35" s="182">
        <f>D35/247</f>
        <v>1.26</v>
      </c>
      <c r="F35" s="181">
        <f>1203/12*9</f>
        <v>902.25</v>
      </c>
      <c r="G35" s="183">
        <f>F35/247</f>
        <v>3.65</v>
      </c>
      <c r="H35" s="181">
        <f>1203/12*9</f>
        <v>902.25</v>
      </c>
      <c r="I35" s="183">
        <f>H35/247</f>
        <v>3.65</v>
      </c>
      <c r="J35" s="181">
        <v>1437</v>
      </c>
      <c r="K35" s="182">
        <f>J35/247</f>
        <v>5.82</v>
      </c>
      <c r="L35" s="181">
        <f>6796/12*9</f>
        <v>5097</v>
      </c>
      <c r="M35" s="182">
        <f>L35/247</f>
        <v>20.64</v>
      </c>
      <c r="N35" s="182">
        <f>B35+D35+F35+J35+L35</f>
        <v>25869.69</v>
      </c>
      <c r="O35" s="183">
        <f t="shared" ref="O35:O41" si="12">N35/12</f>
        <v>2155.81</v>
      </c>
      <c r="P35" s="183">
        <f>C35+E35+G35+K35+M35</f>
        <v>104.74</v>
      </c>
      <c r="Q35" s="182">
        <f>B35+D35+F35+J35</f>
        <v>20772.689999999999</v>
      </c>
      <c r="R35" s="183">
        <f t="shared" ref="R35:R42" si="13">Q35/12</f>
        <v>1731.06</v>
      </c>
      <c r="S35" s="183">
        <f>C35+E35+G35+K35</f>
        <v>84.1</v>
      </c>
      <c r="T35" s="182">
        <f>B35+D35+H35</f>
        <v>19335.689999999999</v>
      </c>
      <c r="U35" s="183">
        <f t="shared" ref="U35:U42" si="14">T35/12</f>
        <v>1611.31</v>
      </c>
      <c r="V35" s="183">
        <f>C35+E35+I35</f>
        <v>78.28</v>
      </c>
      <c r="W35" s="185"/>
      <c r="X35" s="185"/>
      <c r="Y35" s="177"/>
      <c r="Z35" s="185"/>
      <c r="AA35" s="185"/>
      <c r="AB35" s="177"/>
      <c r="AC35" s="185"/>
      <c r="AD35" s="185"/>
      <c r="AE35" s="177"/>
      <c r="AF35" s="185"/>
      <c r="AG35" s="185"/>
      <c r="AH35" s="177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</row>
    <row r="36" spans="1:46">
      <c r="A36" s="178" t="s">
        <v>531</v>
      </c>
      <c r="B36" s="179">
        <f>C36*248</f>
        <v>25407.599999999999</v>
      </c>
      <c r="C36" s="180">
        <v>102.45</v>
      </c>
      <c r="D36" s="181">
        <v>394</v>
      </c>
      <c r="E36" s="182">
        <f>D36/248</f>
        <v>1.59</v>
      </c>
      <c r="F36" s="181">
        <v>1203</v>
      </c>
      <c r="G36" s="183">
        <f>F36/248</f>
        <v>4.8499999999999996</v>
      </c>
      <c r="H36" s="181">
        <v>859</v>
      </c>
      <c r="I36" s="183">
        <f>H36/248</f>
        <v>3.46</v>
      </c>
      <c r="J36" s="181">
        <v>1437</v>
      </c>
      <c r="K36" s="182">
        <f>J36/248</f>
        <v>5.79</v>
      </c>
      <c r="L36" s="181">
        <v>7068</v>
      </c>
      <c r="M36" s="182">
        <f>L36/247</f>
        <v>28.62</v>
      </c>
      <c r="N36" s="182">
        <f>B36+D36+F36+J36+L36</f>
        <v>35509.599999999999</v>
      </c>
      <c r="O36" s="183">
        <f t="shared" si="12"/>
        <v>2959.13</v>
      </c>
      <c r="P36" s="183">
        <f>C36+E36+G36+K36+M36</f>
        <v>143.30000000000001</v>
      </c>
      <c r="Q36" s="191">
        <f>B36+D36+F36+J36</f>
        <v>28441.599999999999</v>
      </c>
      <c r="R36" s="183">
        <f t="shared" si="13"/>
        <v>2370.13</v>
      </c>
      <c r="S36" s="183">
        <f>C36+E36+G36+K36</f>
        <v>114.68</v>
      </c>
      <c r="T36" s="182">
        <f>B36+D36+H36</f>
        <v>26660.6</v>
      </c>
      <c r="U36" s="183">
        <f t="shared" si="14"/>
        <v>2221.7199999999998</v>
      </c>
      <c r="V36" s="183">
        <f>C36+E36+I36</f>
        <v>107.5</v>
      </c>
      <c r="W36" s="185">
        <f>Y36/Q36</f>
        <v>0.78</v>
      </c>
      <c r="X36" s="185">
        <f>Y36/T36</f>
        <v>0.84</v>
      </c>
      <c r="Y36" s="187">
        <f>90*248</f>
        <v>22320</v>
      </c>
      <c r="Z36" s="185">
        <f>AB36/Q36</f>
        <v>0.39</v>
      </c>
      <c r="AA36" s="185">
        <f>AB36/T36</f>
        <v>0.42</v>
      </c>
      <c r="AB36" s="187">
        <f>90*248*0.5</f>
        <v>11160</v>
      </c>
      <c r="AC36" s="185"/>
      <c r="AD36" s="185"/>
      <c r="AE36" s="192"/>
      <c r="AF36" s="185"/>
      <c r="AG36" s="185"/>
      <c r="AH36" s="192"/>
      <c r="AI36" s="187">
        <f>Q36-(Q36*W36)</f>
        <v>6257.15</v>
      </c>
      <c r="AJ36" s="187"/>
      <c r="AK36" s="187">
        <f>Q36</f>
        <v>28441.599999999999</v>
      </c>
      <c r="AL36" s="187"/>
      <c r="AM36" s="187">
        <f>Q36-Q36*Z36</f>
        <v>17349.38</v>
      </c>
      <c r="AN36" s="187"/>
      <c r="AO36" s="187">
        <f>AI36*$AO$6</f>
        <v>3942</v>
      </c>
      <c r="AP36" s="187"/>
      <c r="AQ36" s="187">
        <f>AK36*$AO$6</f>
        <v>17918.21</v>
      </c>
      <c r="AR36" s="187"/>
      <c r="AS36" s="187">
        <f>AM36*$AO$6</f>
        <v>10930.11</v>
      </c>
      <c r="AT36" s="187"/>
    </row>
    <row r="37" spans="1:46" ht="30" hidden="1">
      <c r="A37" s="178" t="s">
        <v>532</v>
      </c>
      <c r="B37" s="179">
        <f>C37*247</f>
        <v>21242</v>
      </c>
      <c r="C37" s="180">
        <v>86</v>
      </c>
      <c r="D37" s="181">
        <f>199/0.95*1</f>
        <v>209.47</v>
      </c>
      <c r="E37" s="182">
        <f>D37/247</f>
        <v>0.85</v>
      </c>
      <c r="F37" s="181">
        <v>1012</v>
      </c>
      <c r="G37" s="183">
        <f>F37/247</f>
        <v>4.0999999999999996</v>
      </c>
      <c r="H37" s="181">
        <v>1012</v>
      </c>
      <c r="I37" s="183">
        <f>H37/247</f>
        <v>4.0999999999999996</v>
      </c>
      <c r="J37" s="181">
        <v>1209</v>
      </c>
      <c r="K37" s="182">
        <f>J37/247</f>
        <v>4.8899999999999997</v>
      </c>
      <c r="L37" s="181">
        <f>6327.39</f>
        <v>6327.39</v>
      </c>
      <c r="M37" s="182">
        <f>L37/247</f>
        <v>25.62</v>
      </c>
      <c r="N37" s="182">
        <f>B37+D37+F37+J37+L37</f>
        <v>29999.86</v>
      </c>
      <c r="O37" s="183">
        <f t="shared" si="12"/>
        <v>2499.9899999999998</v>
      </c>
      <c r="P37" s="183">
        <f>C37+E37+G37+K37+M37</f>
        <v>121.46</v>
      </c>
      <c r="Q37" s="182">
        <f>B37+D37+F37+J37</f>
        <v>23672.47</v>
      </c>
      <c r="R37" s="183">
        <f t="shared" si="13"/>
        <v>1972.71</v>
      </c>
      <c r="S37" s="183">
        <f>C37+E37+G37+K37</f>
        <v>95.84</v>
      </c>
      <c r="T37" s="182">
        <f>B37+D37+H37</f>
        <v>22463.47</v>
      </c>
      <c r="U37" s="183">
        <f t="shared" si="14"/>
        <v>1871.96</v>
      </c>
      <c r="V37" s="183">
        <f>C37+E37+I37</f>
        <v>90.95</v>
      </c>
      <c r="W37" s="185"/>
      <c r="X37" s="185"/>
      <c r="Y37" s="177"/>
      <c r="Z37" s="185"/>
      <c r="AA37" s="185"/>
      <c r="AB37" s="177"/>
      <c r="AC37" s="185"/>
      <c r="AD37" s="185"/>
      <c r="AE37" s="177"/>
      <c r="AF37" s="185"/>
      <c r="AG37" s="185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7"/>
      <c r="AT37" s="177"/>
    </row>
    <row r="38" spans="1:46">
      <c r="A38" s="173" t="s">
        <v>533</v>
      </c>
      <c r="B38" s="174"/>
      <c r="C38" s="175"/>
      <c r="D38" s="175"/>
      <c r="E38" s="175"/>
      <c r="F38" s="175"/>
      <c r="G38" s="176"/>
      <c r="H38" s="175"/>
      <c r="I38" s="176"/>
      <c r="J38" s="175"/>
      <c r="K38" s="175"/>
      <c r="L38" s="175"/>
      <c r="M38" s="175"/>
      <c r="N38" s="193"/>
      <c r="O38" s="194"/>
      <c r="P38" s="194"/>
      <c r="Q38" s="193"/>
      <c r="R38" s="194"/>
      <c r="S38" s="194"/>
      <c r="T38" s="193"/>
      <c r="U38" s="194"/>
      <c r="V38" s="194"/>
      <c r="W38" s="195"/>
      <c r="X38" s="195"/>
      <c r="Y38" s="177"/>
      <c r="Z38" s="195"/>
      <c r="AA38" s="195"/>
      <c r="AB38" s="177"/>
      <c r="AC38" s="195"/>
      <c r="AD38" s="195"/>
      <c r="AE38" s="177"/>
      <c r="AF38" s="195"/>
      <c r="AG38" s="195"/>
      <c r="AH38" s="177"/>
      <c r="AI38" s="177"/>
      <c r="AJ38" s="177"/>
      <c r="AK38" s="177"/>
      <c r="AL38" s="177"/>
      <c r="AM38" s="177"/>
      <c r="AN38" s="177"/>
      <c r="AO38" s="177"/>
      <c r="AP38" s="177"/>
      <c r="AQ38" s="177"/>
      <c r="AR38" s="177"/>
      <c r="AS38" s="177"/>
      <c r="AT38" s="177"/>
    </row>
    <row r="39" spans="1:46" ht="30" hidden="1">
      <c r="A39" s="178" t="s">
        <v>529</v>
      </c>
      <c r="B39" s="179">
        <f>C39*247</f>
        <v>8141.12</v>
      </c>
      <c r="C39" s="180">
        <v>32.96</v>
      </c>
      <c r="D39" s="181">
        <f>394/0.95*0.25</f>
        <v>103.68</v>
      </c>
      <c r="E39" s="182">
        <f>D39/247</f>
        <v>0.42</v>
      </c>
      <c r="F39" s="181">
        <f>1203/12*4</f>
        <v>401</v>
      </c>
      <c r="G39" s="183">
        <f>F39/247</f>
        <v>1.62</v>
      </c>
      <c r="H39" s="181">
        <f>859/12*4</f>
        <v>286.33</v>
      </c>
      <c r="I39" s="183">
        <f>H39/247</f>
        <v>1.1599999999999999</v>
      </c>
      <c r="J39" s="181">
        <v>479</v>
      </c>
      <c r="K39" s="182">
        <f>J39/247</f>
        <v>1.94</v>
      </c>
      <c r="L39" s="181">
        <f>5907/12*4</f>
        <v>1969</v>
      </c>
      <c r="M39" s="182">
        <f>L39/247</f>
        <v>7.97</v>
      </c>
      <c r="N39" s="182">
        <f>B39+D39+F39+J39+L39</f>
        <v>11093.8</v>
      </c>
      <c r="O39" s="183">
        <f t="shared" si="12"/>
        <v>924.48</v>
      </c>
      <c r="P39" s="183">
        <f>C39+E39+G39+K39+M39</f>
        <v>44.91</v>
      </c>
      <c r="Q39" s="182">
        <f>B39+D39+F39+J39</f>
        <v>9124.7999999999993</v>
      </c>
      <c r="R39" s="183">
        <f t="shared" si="13"/>
        <v>760.4</v>
      </c>
      <c r="S39" s="183">
        <f>C39+E39+G39+K39</f>
        <v>36.94</v>
      </c>
      <c r="T39" s="182">
        <f>B39+D39+H39</f>
        <v>8531.1299999999992</v>
      </c>
      <c r="U39" s="183">
        <f t="shared" si="14"/>
        <v>710.93</v>
      </c>
      <c r="V39" s="183">
        <f>C39+E39+I39</f>
        <v>34.54</v>
      </c>
      <c r="W39" s="185"/>
      <c r="X39" s="185"/>
      <c r="Y39" s="177"/>
      <c r="Z39" s="185"/>
      <c r="AA39" s="185"/>
      <c r="AB39" s="177"/>
      <c r="AC39" s="185">
        <f>AE39/Q39</f>
        <v>0.65</v>
      </c>
      <c r="AD39" s="185">
        <f>AE39/T39</f>
        <v>0.69</v>
      </c>
      <c r="AE39" s="187">
        <f>24*247</f>
        <v>5928</v>
      </c>
      <c r="AF39" s="185">
        <f>AH39/Q39</f>
        <v>0.32</v>
      </c>
      <c r="AG39" s="185">
        <f>AH39/T39</f>
        <v>0.35</v>
      </c>
      <c r="AH39" s="187">
        <f>24*247*0.5</f>
        <v>2964</v>
      </c>
      <c r="AI39" s="186"/>
      <c r="AJ39" s="188">
        <f>Q39-(Q39*AC39)</f>
        <v>3193.68</v>
      </c>
      <c r="AK39" s="186"/>
      <c r="AL39" s="188">
        <f>Q39</f>
        <v>9124.7999999999993</v>
      </c>
      <c r="AM39" s="186"/>
      <c r="AN39" s="188">
        <f>Q39-Q39*AF39</f>
        <v>6204.86</v>
      </c>
      <c r="AO39" s="186"/>
      <c r="AP39" s="188">
        <f>AJ39*$AO$6</f>
        <v>2012.02</v>
      </c>
      <c r="AQ39" s="186"/>
      <c r="AR39" s="188">
        <f>AL39*$AO$6</f>
        <v>5748.62</v>
      </c>
      <c r="AS39" s="186"/>
      <c r="AT39" s="188">
        <f>AN39*$AO$6</f>
        <v>3909.06</v>
      </c>
    </row>
    <row r="40" spans="1:46" hidden="1">
      <c r="A40" s="178" t="s">
        <v>530</v>
      </c>
      <c r="B40" s="179">
        <f>C40*247</f>
        <v>22363.38</v>
      </c>
      <c r="C40" s="180">
        <v>90.54</v>
      </c>
      <c r="D40" s="181">
        <f>394/0.95*0.75</f>
        <v>311.05</v>
      </c>
      <c r="E40" s="182">
        <f>D40/247</f>
        <v>1.26</v>
      </c>
      <c r="F40" s="181">
        <f>1203/12*9</f>
        <v>902.25</v>
      </c>
      <c r="G40" s="183">
        <f>F40/247</f>
        <v>3.65</v>
      </c>
      <c r="H40" s="181">
        <f>1203/12*9</f>
        <v>902.25</v>
      </c>
      <c r="I40" s="183">
        <f>H40/247</f>
        <v>3.65</v>
      </c>
      <c r="J40" s="181">
        <v>1437</v>
      </c>
      <c r="K40" s="182">
        <f>J40/247</f>
        <v>5.82</v>
      </c>
      <c r="L40" s="181">
        <f>5679/12*9</f>
        <v>4259.25</v>
      </c>
      <c r="M40" s="182">
        <f>L40/247</f>
        <v>17.239999999999998</v>
      </c>
      <c r="N40" s="182">
        <f>B40+D40+F40+J40+L40</f>
        <v>29272.93</v>
      </c>
      <c r="O40" s="183">
        <f t="shared" si="12"/>
        <v>2439.41</v>
      </c>
      <c r="P40" s="183">
        <f>C40+E40+G40+K40+M40</f>
        <v>118.51</v>
      </c>
      <c r="Q40" s="182">
        <f>B40+D40+F40+J40</f>
        <v>25013.68</v>
      </c>
      <c r="R40" s="183">
        <f t="shared" si="13"/>
        <v>2084.4699999999998</v>
      </c>
      <c r="S40" s="183">
        <f>C40+E40+G40+K40</f>
        <v>101.27</v>
      </c>
      <c r="T40" s="182">
        <f>B40+D40+H40</f>
        <v>23576.68</v>
      </c>
      <c r="U40" s="183">
        <f t="shared" si="14"/>
        <v>1964.72</v>
      </c>
      <c r="V40" s="183">
        <f>C40+E40+I40</f>
        <v>95.45</v>
      </c>
      <c r="W40" s="185"/>
      <c r="X40" s="185"/>
      <c r="Y40" s="177"/>
      <c r="Z40" s="185"/>
      <c r="AA40" s="185"/>
      <c r="AB40" s="177"/>
      <c r="AC40" s="185"/>
      <c r="AD40" s="185"/>
      <c r="AE40" s="177"/>
      <c r="AF40" s="185"/>
      <c r="AG40" s="185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</row>
    <row r="41" spans="1:46" ht="15.75" thickBot="1">
      <c r="A41" s="178" t="s">
        <v>531</v>
      </c>
      <c r="B41" s="179">
        <f>C41*248</f>
        <v>31012.400000000001</v>
      </c>
      <c r="C41" s="180">
        <v>125.05</v>
      </c>
      <c r="D41" s="181">
        <v>394</v>
      </c>
      <c r="E41" s="182">
        <f>D41/248</f>
        <v>1.59</v>
      </c>
      <c r="F41" s="181">
        <v>1203</v>
      </c>
      <c r="G41" s="183">
        <f>F41/248</f>
        <v>4.8499999999999996</v>
      </c>
      <c r="H41" s="181">
        <v>859</v>
      </c>
      <c r="I41" s="183">
        <f>H41/248</f>
        <v>3.46</v>
      </c>
      <c r="J41" s="181">
        <v>1437</v>
      </c>
      <c r="K41" s="182">
        <f>J41/248</f>
        <v>5.79</v>
      </c>
      <c r="L41" s="181">
        <v>5907</v>
      </c>
      <c r="M41" s="182">
        <f>L41/247</f>
        <v>23.91</v>
      </c>
      <c r="N41" s="182">
        <f>B41+D41+F41+J41+L41</f>
        <v>39953.4</v>
      </c>
      <c r="O41" s="183">
        <f t="shared" si="12"/>
        <v>3329.45</v>
      </c>
      <c r="P41" s="183">
        <f>C41+E41+G41+K41+M41</f>
        <v>161.19</v>
      </c>
      <c r="Q41" s="191">
        <f>B41+D41+F41+J41</f>
        <v>34046.400000000001</v>
      </c>
      <c r="R41" s="183">
        <f t="shared" si="13"/>
        <v>2837.2</v>
      </c>
      <c r="S41" s="183">
        <f>C41+E41+G41+K41</f>
        <v>137.28</v>
      </c>
      <c r="T41" s="182">
        <f>B41+D41+H41</f>
        <v>32265.4</v>
      </c>
      <c r="U41" s="183">
        <f t="shared" si="14"/>
        <v>2688.78</v>
      </c>
      <c r="V41" s="183">
        <f>C41+E41+I41</f>
        <v>130.1</v>
      </c>
      <c r="W41" s="208">
        <f>Y41/Q41</f>
        <v>0.66</v>
      </c>
      <c r="X41" s="208">
        <f>Y41/T41</f>
        <v>0.69</v>
      </c>
      <c r="Y41" s="209">
        <f>90*248</f>
        <v>22320</v>
      </c>
      <c r="Z41" s="208">
        <f>AB41/Q41</f>
        <v>0.33</v>
      </c>
      <c r="AA41" s="208">
        <f>AB41/T41</f>
        <v>0.35</v>
      </c>
      <c r="AB41" s="209">
        <f>90*248*0.5</f>
        <v>11160</v>
      </c>
      <c r="AC41" s="185"/>
      <c r="AD41" s="185"/>
      <c r="AE41" s="192"/>
      <c r="AF41" s="185"/>
      <c r="AG41" s="185"/>
      <c r="AH41" s="192"/>
      <c r="AI41" s="196">
        <f>Q41-(Q41*W41)</f>
        <v>11575.78</v>
      </c>
      <c r="AJ41" s="196"/>
      <c r="AK41" s="196">
        <f>Q41</f>
        <v>34046.400000000001</v>
      </c>
      <c r="AL41" s="196"/>
      <c r="AM41" s="196">
        <f>Q41-Q41*Z41</f>
        <v>22811.09</v>
      </c>
      <c r="AN41" s="196"/>
      <c r="AO41" s="196">
        <f>AI41*$AO$6</f>
        <v>7292.74</v>
      </c>
      <c r="AP41" s="196"/>
      <c r="AQ41" s="196">
        <f>AK41*$AO$6</f>
        <v>21449.23</v>
      </c>
      <c r="AR41" s="196"/>
      <c r="AS41" s="196">
        <f>AM41*$AO$6</f>
        <v>14370.99</v>
      </c>
      <c r="AT41" s="196"/>
    </row>
    <row r="42" spans="1:46" ht="30.75" hidden="1" thickBot="1">
      <c r="A42" s="198" t="s">
        <v>532</v>
      </c>
      <c r="B42" s="179">
        <f>C42*247</f>
        <v>26182</v>
      </c>
      <c r="C42" s="180">
        <v>106</v>
      </c>
      <c r="D42" s="181">
        <f>199/0.95*1</f>
        <v>209.47</v>
      </c>
      <c r="E42" s="199">
        <f>D42/247</f>
        <v>0.85</v>
      </c>
      <c r="F42" s="181">
        <v>1012</v>
      </c>
      <c r="G42" s="200">
        <f>F42/247</f>
        <v>4.0999999999999996</v>
      </c>
      <c r="H42" s="181">
        <v>1012</v>
      </c>
      <c r="I42" s="200">
        <f>H42/247</f>
        <v>4.0999999999999996</v>
      </c>
      <c r="J42" s="181">
        <v>1209</v>
      </c>
      <c r="K42" s="199">
        <f>J42/247</f>
        <v>4.8899999999999997</v>
      </c>
      <c r="L42" s="181">
        <v>5288</v>
      </c>
      <c r="M42" s="199">
        <f>L42/247</f>
        <v>21.41</v>
      </c>
      <c r="N42" s="181">
        <f>B42+D42+F42</f>
        <v>27403.47</v>
      </c>
      <c r="O42" s="201">
        <f>N42/12</f>
        <v>2283.62</v>
      </c>
      <c r="P42" s="201">
        <f>C42+E42+G42</f>
        <v>110.95</v>
      </c>
      <c r="Q42" s="182">
        <f>B42+D42+F42+J42</f>
        <v>28612.47</v>
      </c>
      <c r="R42" s="183">
        <f t="shared" si="13"/>
        <v>2384.37</v>
      </c>
      <c r="S42" s="183">
        <f>C42+E42+G42+K42</f>
        <v>115.84</v>
      </c>
      <c r="T42" s="182">
        <f>B42+D42+H42</f>
        <v>27403.47</v>
      </c>
      <c r="U42" s="183">
        <f t="shared" si="14"/>
        <v>2283.62</v>
      </c>
      <c r="V42" s="183">
        <f>C42+E42+I42</f>
        <v>110.95</v>
      </c>
      <c r="W42" s="192"/>
      <c r="X42" s="192"/>
      <c r="Y42" s="177"/>
      <c r="Z42" s="192"/>
      <c r="AA42" s="192"/>
      <c r="AB42" s="177"/>
      <c r="AC42" s="192"/>
      <c r="AD42" s="192"/>
      <c r="AE42" s="177"/>
      <c r="AF42" s="192"/>
      <c r="AG42" s="192"/>
      <c r="AH42" s="177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</row>
    <row r="43" spans="1:46">
      <c r="A43" s="210" t="s">
        <v>536</v>
      </c>
      <c r="B43" s="169"/>
      <c r="C43" s="170"/>
      <c r="D43" s="170"/>
      <c r="E43" s="170"/>
      <c r="F43" s="170"/>
      <c r="G43" s="171"/>
      <c r="H43" s="170"/>
      <c r="I43" s="171"/>
      <c r="J43" s="170"/>
      <c r="K43" s="170"/>
      <c r="L43" s="170"/>
      <c r="M43" s="170"/>
      <c r="N43" s="170"/>
      <c r="O43" s="170"/>
      <c r="P43" s="171"/>
      <c r="Q43" s="170"/>
      <c r="R43" s="170"/>
      <c r="S43" s="171"/>
      <c r="T43" s="170"/>
      <c r="U43" s="170"/>
      <c r="V43" s="171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</row>
    <row r="44" spans="1:46">
      <c r="A44" s="173" t="s">
        <v>528</v>
      </c>
      <c r="B44" s="174"/>
      <c r="C44" s="175"/>
      <c r="D44" s="175"/>
      <c r="E44" s="175"/>
      <c r="F44" s="175"/>
      <c r="G44" s="176"/>
      <c r="H44" s="175"/>
      <c r="I44" s="176"/>
      <c r="J44" s="175"/>
      <c r="K44" s="175"/>
      <c r="L44" s="175"/>
      <c r="M44" s="175"/>
      <c r="N44" s="175"/>
      <c r="O44" s="176"/>
      <c r="P44" s="176"/>
      <c r="Q44" s="175"/>
      <c r="R44" s="176"/>
      <c r="S44" s="176"/>
      <c r="T44" s="175"/>
      <c r="U44" s="176"/>
      <c r="V44" s="176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  <c r="AO44" s="177"/>
      <c r="AP44" s="177"/>
      <c r="AQ44" s="177"/>
      <c r="AR44" s="177"/>
      <c r="AS44" s="177"/>
      <c r="AT44" s="177"/>
    </row>
    <row r="45" spans="1:46" ht="30" hidden="1">
      <c r="A45" s="178" t="s">
        <v>529</v>
      </c>
      <c r="B45" s="179">
        <f>C45*247</f>
        <v>6669</v>
      </c>
      <c r="C45" s="180">
        <v>27</v>
      </c>
      <c r="D45" s="181">
        <f>394/0.95*0.25</f>
        <v>103.68</v>
      </c>
      <c r="E45" s="182">
        <f>D45/247</f>
        <v>0.42</v>
      </c>
      <c r="F45" s="181">
        <f>1203/12*4</f>
        <v>401</v>
      </c>
      <c r="G45" s="183">
        <f>F45/247</f>
        <v>1.62</v>
      </c>
      <c r="H45" s="181">
        <f>859/12*4</f>
        <v>286.33</v>
      </c>
      <c r="I45" s="183">
        <f>H45/247</f>
        <v>1.1599999999999999</v>
      </c>
      <c r="J45" s="181">
        <f>1437/12*4</f>
        <v>479</v>
      </c>
      <c r="K45" s="182">
        <f>J45/247</f>
        <v>1.94</v>
      </c>
      <c r="L45" s="181">
        <f>7068/12*4</f>
        <v>2356</v>
      </c>
      <c r="M45" s="182">
        <f>L45/247</f>
        <v>9.5399999999999991</v>
      </c>
      <c r="N45" s="182">
        <f>B45+D45+F45+J45+L45</f>
        <v>10008.68</v>
      </c>
      <c r="O45" s="183">
        <f>N45/12</f>
        <v>834.06</v>
      </c>
      <c r="P45" s="183">
        <f>C45+E45+G45+K45+M45</f>
        <v>40.520000000000003</v>
      </c>
      <c r="Q45" s="182">
        <f>B45+D45+F45+J45</f>
        <v>7652.68</v>
      </c>
      <c r="R45" s="183">
        <f>Q45/12</f>
        <v>637.72</v>
      </c>
      <c r="S45" s="183">
        <f>C45+E45+G45+K45</f>
        <v>30.98</v>
      </c>
      <c r="T45" s="182">
        <f>B45+D45+H45</f>
        <v>7059.01</v>
      </c>
      <c r="U45" s="183">
        <f>T45/12</f>
        <v>588.25</v>
      </c>
      <c r="V45" s="183">
        <f>C45+E45+I45</f>
        <v>28.58</v>
      </c>
      <c r="W45" s="185"/>
      <c r="X45" s="185"/>
      <c r="Y45" s="177"/>
      <c r="Z45" s="185"/>
      <c r="AA45" s="185"/>
      <c r="AB45" s="177"/>
      <c r="AC45" s="185">
        <f>AE45/Q45</f>
        <v>0.77</v>
      </c>
      <c r="AD45" s="185">
        <f>AE45/T45</f>
        <v>0.84</v>
      </c>
      <c r="AE45" s="187">
        <f>24*247</f>
        <v>5928</v>
      </c>
      <c r="AF45" s="185">
        <f>AH45/Q45</f>
        <v>0.39</v>
      </c>
      <c r="AG45" s="185">
        <f>AH45/T45</f>
        <v>0.42</v>
      </c>
      <c r="AH45" s="187">
        <f>24*247*0.5</f>
        <v>2964</v>
      </c>
      <c r="AI45" s="186"/>
      <c r="AJ45" s="188">
        <f>Q45-(Q45*AC45)</f>
        <v>1760.12</v>
      </c>
      <c r="AK45" s="186"/>
      <c r="AL45" s="188">
        <f>Q45</f>
        <v>7652.68</v>
      </c>
      <c r="AM45" s="186"/>
      <c r="AN45" s="188">
        <f>Q45-Q45*AF45</f>
        <v>4668.13</v>
      </c>
      <c r="AO45" s="186"/>
      <c r="AP45" s="188">
        <f>AJ45*$AO$6</f>
        <v>1108.8800000000001</v>
      </c>
      <c r="AQ45" s="186"/>
      <c r="AR45" s="188">
        <f>AL45*$AO$6</f>
        <v>4821.1899999999996</v>
      </c>
      <c r="AS45" s="186"/>
      <c r="AT45" s="188">
        <f>AN45*$AO$6</f>
        <v>2940.92</v>
      </c>
    </row>
    <row r="46" spans="1:46" hidden="1">
      <c r="A46" s="178" t="s">
        <v>530</v>
      </c>
      <c r="B46" s="179">
        <f>C46*247</f>
        <v>18122.39</v>
      </c>
      <c r="C46" s="180">
        <v>73.37</v>
      </c>
      <c r="D46" s="181">
        <f>394/0.95*0.75</f>
        <v>311.05</v>
      </c>
      <c r="E46" s="182">
        <f>D46/247</f>
        <v>1.26</v>
      </c>
      <c r="F46" s="181">
        <f>1203/12*9</f>
        <v>902.25</v>
      </c>
      <c r="G46" s="183">
        <f>F46/247</f>
        <v>3.65</v>
      </c>
      <c r="H46" s="181">
        <f>1203/12*9</f>
        <v>902.25</v>
      </c>
      <c r="I46" s="183">
        <f>H46/247</f>
        <v>3.65</v>
      </c>
      <c r="J46" s="181">
        <v>1437</v>
      </c>
      <c r="K46" s="182">
        <f>J46/247</f>
        <v>5.82</v>
      </c>
      <c r="L46" s="181">
        <f>6796/12*9</f>
        <v>5097</v>
      </c>
      <c r="M46" s="182">
        <f>L46/247</f>
        <v>20.64</v>
      </c>
      <c r="N46" s="182">
        <f>B46+D46+F46+J46+L46</f>
        <v>25869.69</v>
      </c>
      <c r="O46" s="183">
        <f t="shared" ref="O46:O52" si="15">N46/12</f>
        <v>2155.81</v>
      </c>
      <c r="P46" s="183">
        <f>C46+E46+G46+K46+M46</f>
        <v>104.74</v>
      </c>
      <c r="Q46" s="182">
        <f>B46+D46+F46+J46</f>
        <v>20772.689999999999</v>
      </c>
      <c r="R46" s="183">
        <f t="shared" ref="R46:R53" si="16">Q46/12</f>
        <v>1731.06</v>
      </c>
      <c r="S46" s="183">
        <f>C46+E46+G46+K46</f>
        <v>84.1</v>
      </c>
      <c r="T46" s="182">
        <f>B46+D46+H46</f>
        <v>19335.689999999999</v>
      </c>
      <c r="U46" s="183">
        <f t="shared" ref="U46:U53" si="17">T46/12</f>
        <v>1611.31</v>
      </c>
      <c r="V46" s="183">
        <f>C46+E46+I46</f>
        <v>78.28</v>
      </c>
      <c r="W46" s="185"/>
      <c r="X46" s="185"/>
      <c r="Y46" s="177"/>
      <c r="Z46" s="185"/>
      <c r="AA46" s="185"/>
      <c r="AB46" s="177"/>
      <c r="AC46" s="185"/>
      <c r="AD46" s="185"/>
      <c r="AE46" s="177"/>
      <c r="AF46" s="185"/>
      <c r="AG46" s="185"/>
      <c r="AH46" s="177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</row>
    <row r="47" spans="1:46">
      <c r="A47" s="178" t="s">
        <v>531</v>
      </c>
      <c r="B47" s="179">
        <f>C47*248</f>
        <v>25407.599999999999</v>
      </c>
      <c r="C47" s="180">
        <v>102.45</v>
      </c>
      <c r="D47" s="181">
        <v>394</v>
      </c>
      <c r="E47" s="182">
        <f>D47/248</f>
        <v>1.59</v>
      </c>
      <c r="F47" s="181">
        <v>1203</v>
      </c>
      <c r="G47" s="183">
        <f>F47/248</f>
        <v>4.8499999999999996</v>
      </c>
      <c r="H47" s="181">
        <v>859</v>
      </c>
      <c r="I47" s="183">
        <f>H47/248</f>
        <v>3.46</v>
      </c>
      <c r="J47" s="181">
        <v>1437</v>
      </c>
      <c r="K47" s="182">
        <f>J47/248</f>
        <v>5.79</v>
      </c>
      <c r="L47" s="181">
        <v>7068</v>
      </c>
      <c r="M47" s="182">
        <f>L47/247</f>
        <v>28.62</v>
      </c>
      <c r="N47" s="182">
        <f>B47+D47+F47+J47+L47</f>
        <v>35509.599999999999</v>
      </c>
      <c r="O47" s="183">
        <f t="shared" si="15"/>
        <v>2959.13</v>
      </c>
      <c r="P47" s="183">
        <f>C47+E47+G47+K47+M47</f>
        <v>143.30000000000001</v>
      </c>
      <c r="Q47" s="191">
        <f>B47+D47+F47+J47</f>
        <v>28441.599999999999</v>
      </c>
      <c r="R47" s="183">
        <f t="shared" si="16"/>
        <v>2370.13</v>
      </c>
      <c r="S47" s="183">
        <f>C47+E47+G47+K47</f>
        <v>114.68</v>
      </c>
      <c r="T47" s="182">
        <f>B47+D47+H47</f>
        <v>26660.6</v>
      </c>
      <c r="U47" s="183">
        <f t="shared" si="17"/>
        <v>2221.7199999999998</v>
      </c>
      <c r="V47" s="183">
        <f>C47+E47+I47</f>
        <v>107.5</v>
      </c>
      <c r="W47" s="185">
        <f>Y47/Q47</f>
        <v>0.78</v>
      </c>
      <c r="X47" s="185">
        <f>Y47/T47</f>
        <v>0.84</v>
      </c>
      <c r="Y47" s="187">
        <f>90*248</f>
        <v>22320</v>
      </c>
      <c r="Z47" s="185">
        <f>AB47/Q47</f>
        <v>0.39</v>
      </c>
      <c r="AA47" s="185">
        <f>AB47/T47</f>
        <v>0.42</v>
      </c>
      <c r="AB47" s="187">
        <f>90*248*0.5</f>
        <v>11160</v>
      </c>
      <c r="AC47" s="185"/>
      <c r="AD47" s="185"/>
      <c r="AE47" s="192"/>
      <c r="AF47" s="185"/>
      <c r="AG47" s="185"/>
      <c r="AH47" s="192"/>
      <c r="AI47" s="187">
        <f>Q47-(Q47*W47)</f>
        <v>6257.15</v>
      </c>
      <c r="AJ47" s="187"/>
      <c r="AK47" s="187">
        <f>Q47</f>
        <v>28441.599999999999</v>
      </c>
      <c r="AL47" s="187"/>
      <c r="AM47" s="187">
        <f>Q47-Q47*Z47</f>
        <v>17349.38</v>
      </c>
      <c r="AN47" s="187"/>
      <c r="AO47" s="187">
        <f>AI47*$AO$6</f>
        <v>3942</v>
      </c>
      <c r="AP47" s="187"/>
      <c r="AQ47" s="187">
        <f>AK47*$AO$6</f>
        <v>17918.21</v>
      </c>
      <c r="AR47" s="187"/>
      <c r="AS47" s="187">
        <f>AM47*$AO$6</f>
        <v>10930.11</v>
      </c>
      <c r="AT47" s="187"/>
    </row>
    <row r="48" spans="1:46" ht="30" hidden="1">
      <c r="A48" s="211" t="s">
        <v>532</v>
      </c>
      <c r="B48" s="179">
        <f>C48*247</f>
        <v>21242</v>
      </c>
      <c r="C48" s="180">
        <v>86</v>
      </c>
      <c r="D48" s="181">
        <f>199/0.95*1</f>
        <v>209.47</v>
      </c>
      <c r="E48" s="182">
        <f>D48/247</f>
        <v>0.85</v>
      </c>
      <c r="F48" s="181">
        <v>1012</v>
      </c>
      <c r="G48" s="183">
        <f>F48/247</f>
        <v>4.0999999999999996</v>
      </c>
      <c r="H48" s="181">
        <v>1012</v>
      </c>
      <c r="I48" s="183">
        <f>H48/247</f>
        <v>4.0999999999999996</v>
      </c>
      <c r="J48" s="181">
        <v>1209</v>
      </c>
      <c r="K48" s="182">
        <f>J48/247</f>
        <v>4.8899999999999997</v>
      </c>
      <c r="L48" s="181">
        <f>6327.39</f>
        <v>6327.39</v>
      </c>
      <c r="M48" s="182">
        <f>L48/247</f>
        <v>25.62</v>
      </c>
      <c r="N48" s="182">
        <f>B48+D48+F48+J48+L48</f>
        <v>29999.86</v>
      </c>
      <c r="O48" s="183">
        <f t="shared" si="15"/>
        <v>2499.9899999999998</v>
      </c>
      <c r="P48" s="183">
        <f>C48+E48+G48+K48+M48</f>
        <v>121.46</v>
      </c>
      <c r="Q48" s="182">
        <f>B48+D48+F48+J48</f>
        <v>23672.47</v>
      </c>
      <c r="R48" s="183">
        <f t="shared" si="16"/>
        <v>1972.71</v>
      </c>
      <c r="S48" s="183">
        <f>C48+E48+G48+K48</f>
        <v>95.84</v>
      </c>
      <c r="T48" s="182">
        <f>B48+D48+H48</f>
        <v>22463.47</v>
      </c>
      <c r="U48" s="183">
        <f t="shared" si="17"/>
        <v>1871.96</v>
      </c>
      <c r="V48" s="183">
        <f>C48+E48+I48</f>
        <v>90.95</v>
      </c>
      <c r="W48" s="185"/>
      <c r="X48" s="185"/>
      <c r="Y48" s="177"/>
      <c r="Z48" s="185"/>
      <c r="AA48" s="185"/>
      <c r="AB48" s="177"/>
      <c r="AC48" s="185"/>
      <c r="AD48" s="185"/>
      <c r="AE48" s="177"/>
      <c r="AF48" s="185"/>
      <c r="AG48" s="185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</row>
    <row r="49" spans="1:46">
      <c r="A49" s="173" t="s">
        <v>533</v>
      </c>
      <c r="B49" s="174"/>
      <c r="C49" s="175"/>
      <c r="D49" s="175"/>
      <c r="E49" s="175"/>
      <c r="F49" s="175"/>
      <c r="G49" s="176"/>
      <c r="H49" s="175"/>
      <c r="I49" s="176"/>
      <c r="J49" s="175"/>
      <c r="K49" s="175"/>
      <c r="L49" s="175"/>
      <c r="M49" s="175"/>
      <c r="N49" s="193"/>
      <c r="O49" s="194"/>
      <c r="P49" s="194"/>
      <c r="Q49" s="193"/>
      <c r="R49" s="194"/>
      <c r="S49" s="194"/>
      <c r="T49" s="193"/>
      <c r="U49" s="194"/>
      <c r="V49" s="194"/>
      <c r="W49" s="195"/>
      <c r="X49" s="195"/>
      <c r="Y49" s="177"/>
      <c r="Z49" s="195"/>
      <c r="AA49" s="195"/>
      <c r="AB49" s="177"/>
      <c r="AC49" s="195"/>
      <c r="AD49" s="195"/>
      <c r="AE49" s="177"/>
      <c r="AF49" s="195"/>
      <c r="AG49" s="195"/>
      <c r="AH49" s="177"/>
      <c r="AI49" s="177"/>
      <c r="AJ49" s="177"/>
      <c r="AK49" s="177"/>
      <c r="AL49" s="177"/>
      <c r="AM49" s="177"/>
      <c r="AN49" s="177"/>
      <c r="AO49" s="177"/>
      <c r="AP49" s="177"/>
      <c r="AQ49" s="177"/>
      <c r="AR49" s="177"/>
      <c r="AS49" s="177"/>
      <c r="AT49" s="177"/>
    </row>
    <row r="50" spans="1:46" ht="30" hidden="1">
      <c r="A50" s="178" t="s">
        <v>529</v>
      </c>
      <c r="B50" s="179">
        <f>C50*247</f>
        <v>8141.12</v>
      </c>
      <c r="C50" s="180">
        <v>32.96</v>
      </c>
      <c r="D50" s="181">
        <f>394/0.95*0.25</f>
        <v>103.68</v>
      </c>
      <c r="E50" s="182">
        <f>D50/247</f>
        <v>0.42</v>
      </c>
      <c r="F50" s="181">
        <f>1203/12*4</f>
        <v>401</v>
      </c>
      <c r="G50" s="183">
        <f>F50/247</f>
        <v>1.62</v>
      </c>
      <c r="H50" s="181">
        <f>859/12*4</f>
        <v>286.33</v>
      </c>
      <c r="I50" s="183">
        <f>H50/247</f>
        <v>1.1599999999999999</v>
      </c>
      <c r="J50" s="181">
        <f>1437/12*4</f>
        <v>479</v>
      </c>
      <c r="K50" s="182">
        <f>J50/247</f>
        <v>1.94</v>
      </c>
      <c r="L50" s="181">
        <f>5907/12*4</f>
        <v>1969</v>
      </c>
      <c r="M50" s="182">
        <f>L50/247</f>
        <v>7.97</v>
      </c>
      <c r="N50" s="182">
        <f>B50+D50+F50+J50+L50</f>
        <v>11093.8</v>
      </c>
      <c r="O50" s="183">
        <f t="shared" si="15"/>
        <v>924.48</v>
      </c>
      <c r="P50" s="183">
        <f>C50+E50+G50+K50+M50</f>
        <v>44.91</v>
      </c>
      <c r="Q50" s="182">
        <f>B50+D50+F50+J50</f>
        <v>9124.7999999999993</v>
      </c>
      <c r="R50" s="183">
        <f t="shared" si="16"/>
        <v>760.4</v>
      </c>
      <c r="S50" s="183">
        <f>C50+E50+G50+K50</f>
        <v>36.94</v>
      </c>
      <c r="T50" s="182">
        <f>B50+D50+H50</f>
        <v>8531.1299999999992</v>
      </c>
      <c r="U50" s="183">
        <f t="shared" si="17"/>
        <v>710.93</v>
      </c>
      <c r="V50" s="183">
        <f>C50+E50+I50</f>
        <v>34.54</v>
      </c>
      <c r="W50" s="185"/>
      <c r="X50" s="185"/>
      <c r="Y50" s="177"/>
      <c r="Z50" s="185"/>
      <c r="AA50" s="185"/>
      <c r="AB50" s="177"/>
      <c r="AC50" s="185">
        <f>AE50/Q50</f>
        <v>0.65</v>
      </c>
      <c r="AD50" s="185">
        <f>AE50/T50</f>
        <v>0.69</v>
      </c>
      <c r="AE50" s="187">
        <f>24*247</f>
        <v>5928</v>
      </c>
      <c r="AF50" s="185">
        <f>AH50/Q50</f>
        <v>0.32</v>
      </c>
      <c r="AG50" s="185">
        <f>AH50/T50</f>
        <v>0.35</v>
      </c>
      <c r="AH50" s="187">
        <f>24*247*0.5</f>
        <v>2964</v>
      </c>
      <c r="AI50" s="186"/>
      <c r="AJ50" s="188">
        <f>Q50-(Q50*AC50)</f>
        <v>3193.68</v>
      </c>
      <c r="AK50" s="186"/>
      <c r="AL50" s="188">
        <f>Q50</f>
        <v>9124.7999999999993</v>
      </c>
      <c r="AM50" s="186"/>
      <c r="AN50" s="188">
        <f>Q50-Q50*AF50</f>
        <v>6204.86</v>
      </c>
      <c r="AO50" s="186"/>
      <c r="AP50" s="188">
        <f>AJ50*$AO$6</f>
        <v>2012.02</v>
      </c>
      <c r="AQ50" s="186"/>
      <c r="AR50" s="188">
        <f>AL50*$AO$6</f>
        <v>5748.62</v>
      </c>
      <c r="AS50" s="186"/>
      <c r="AT50" s="188">
        <f>AN50*$AO$6</f>
        <v>3909.06</v>
      </c>
    </row>
    <row r="51" spans="1:46" hidden="1">
      <c r="A51" s="178" t="s">
        <v>530</v>
      </c>
      <c r="B51" s="179">
        <f>C51*247</f>
        <v>22363.38</v>
      </c>
      <c r="C51" s="180">
        <v>90.54</v>
      </c>
      <c r="D51" s="181">
        <f>394/0.95*0.75</f>
        <v>311.05</v>
      </c>
      <c r="E51" s="182">
        <f>D51/247</f>
        <v>1.26</v>
      </c>
      <c r="F51" s="181">
        <f>1203/12*9</f>
        <v>902.25</v>
      </c>
      <c r="G51" s="183">
        <f>F51/247</f>
        <v>3.65</v>
      </c>
      <c r="H51" s="181">
        <f>1203/12*9</f>
        <v>902.25</v>
      </c>
      <c r="I51" s="183">
        <f>H51/247</f>
        <v>3.65</v>
      </c>
      <c r="J51" s="181">
        <v>1437</v>
      </c>
      <c r="K51" s="182">
        <f>J51/247</f>
        <v>5.82</v>
      </c>
      <c r="L51" s="181">
        <f>5679/12*9</f>
        <v>4259.25</v>
      </c>
      <c r="M51" s="182">
        <f>L51/247</f>
        <v>17.239999999999998</v>
      </c>
      <c r="N51" s="182">
        <f>B51+D51+F51+J51+L51</f>
        <v>29272.93</v>
      </c>
      <c r="O51" s="183">
        <f t="shared" si="15"/>
        <v>2439.41</v>
      </c>
      <c r="P51" s="183">
        <f>C51+E51+G51+K51+M51</f>
        <v>118.51</v>
      </c>
      <c r="Q51" s="182">
        <f>B51+D51+F51+J51</f>
        <v>25013.68</v>
      </c>
      <c r="R51" s="183">
        <f t="shared" si="16"/>
        <v>2084.4699999999998</v>
      </c>
      <c r="S51" s="183">
        <f>C51+E51+G51+K51</f>
        <v>101.27</v>
      </c>
      <c r="T51" s="182">
        <f>B51+D51+H51</f>
        <v>23576.68</v>
      </c>
      <c r="U51" s="183">
        <f t="shared" si="17"/>
        <v>1964.72</v>
      </c>
      <c r="V51" s="183">
        <f>C51+E51+I51</f>
        <v>95.45</v>
      </c>
      <c r="W51" s="185"/>
      <c r="X51" s="185"/>
      <c r="Y51" s="177"/>
      <c r="Z51" s="185"/>
      <c r="AA51" s="185"/>
      <c r="AB51" s="177"/>
      <c r="AC51" s="185"/>
      <c r="AD51" s="185"/>
      <c r="AE51" s="177"/>
      <c r="AF51" s="185"/>
      <c r="AG51" s="185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77"/>
      <c r="AS51" s="177"/>
      <c r="AT51" s="177"/>
    </row>
    <row r="52" spans="1:46" ht="15.75" thickBot="1">
      <c r="A52" s="178" t="s">
        <v>531</v>
      </c>
      <c r="B52" s="179">
        <f>C52*248</f>
        <v>31012.400000000001</v>
      </c>
      <c r="C52" s="180">
        <v>125.05</v>
      </c>
      <c r="D52" s="181">
        <v>394</v>
      </c>
      <c r="E52" s="182">
        <f>D52/248</f>
        <v>1.59</v>
      </c>
      <c r="F52" s="181">
        <v>1203</v>
      </c>
      <c r="G52" s="183">
        <f>F52/248</f>
        <v>4.8499999999999996</v>
      </c>
      <c r="H52" s="181">
        <v>859</v>
      </c>
      <c r="I52" s="183">
        <f>H52/248</f>
        <v>3.46</v>
      </c>
      <c r="J52" s="181">
        <v>1437</v>
      </c>
      <c r="K52" s="182">
        <f>J52/248</f>
        <v>5.79</v>
      </c>
      <c r="L52" s="181">
        <v>5907</v>
      </c>
      <c r="M52" s="182">
        <f>L52/247</f>
        <v>23.91</v>
      </c>
      <c r="N52" s="182">
        <f>B52+D52+F52+J52+L52</f>
        <v>39953.4</v>
      </c>
      <c r="O52" s="183">
        <f t="shared" si="15"/>
        <v>3329.45</v>
      </c>
      <c r="P52" s="183">
        <f>C52+E52+G52+K52+M52</f>
        <v>161.19</v>
      </c>
      <c r="Q52" s="191">
        <f>B52+D52+F52+J52</f>
        <v>34046.400000000001</v>
      </c>
      <c r="R52" s="183">
        <f t="shared" si="16"/>
        <v>2837.2</v>
      </c>
      <c r="S52" s="183">
        <f>C52+E52+G52+K52</f>
        <v>137.28</v>
      </c>
      <c r="T52" s="182">
        <f>B52+D52+H52</f>
        <v>32265.4</v>
      </c>
      <c r="U52" s="183">
        <f t="shared" si="17"/>
        <v>2688.78</v>
      </c>
      <c r="V52" s="183">
        <f>C52+E52+I52</f>
        <v>130.1</v>
      </c>
      <c r="W52" s="208">
        <f>Y52/Q52</f>
        <v>0.66</v>
      </c>
      <c r="X52" s="208">
        <f>Y52/T52</f>
        <v>0.69</v>
      </c>
      <c r="Y52" s="209">
        <f>90*248</f>
        <v>22320</v>
      </c>
      <c r="Z52" s="208">
        <f>AB52/Q52</f>
        <v>0.33</v>
      </c>
      <c r="AA52" s="208">
        <f>AB52/T52</f>
        <v>0.35</v>
      </c>
      <c r="AB52" s="209">
        <f>90*248*0.5</f>
        <v>11160</v>
      </c>
      <c r="AC52" s="185"/>
      <c r="AD52" s="185"/>
      <c r="AE52" s="192"/>
      <c r="AF52" s="185"/>
      <c r="AG52" s="185"/>
      <c r="AH52" s="192"/>
      <c r="AI52" s="196">
        <f>Q52-(Q52*W52)</f>
        <v>11575.78</v>
      </c>
      <c r="AJ52" s="196"/>
      <c r="AK52" s="196">
        <f>Q52</f>
        <v>34046.400000000001</v>
      </c>
      <c r="AL52" s="196"/>
      <c r="AM52" s="196">
        <f>Q52-Q52*Z52</f>
        <v>22811.09</v>
      </c>
      <c r="AN52" s="196"/>
      <c r="AO52" s="196">
        <f>AI52*$AO$6</f>
        <v>7292.74</v>
      </c>
      <c r="AP52" s="196"/>
      <c r="AQ52" s="196">
        <f>AK52*$AO$6</f>
        <v>21449.23</v>
      </c>
      <c r="AR52" s="196"/>
      <c r="AS52" s="196">
        <f>AM52*$AO$6</f>
        <v>14370.99</v>
      </c>
      <c r="AT52" s="196"/>
    </row>
    <row r="53" spans="1:46" ht="30.75" hidden="1" thickBot="1">
      <c r="A53" s="211" t="s">
        <v>532</v>
      </c>
      <c r="B53" s="212">
        <f>C53*247</f>
        <v>26182</v>
      </c>
      <c r="C53" s="213">
        <v>106</v>
      </c>
      <c r="D53" s="214">
        <f>199/0.95*1</f>
        <v>209.47</v>
      </c>
      <c r="E53" s="215">
        <f>D53/247</f>
        <v>0.85</v>
      </c>
      <c r="F53" s="214">
        <v>1012</v>
      </c>
      <c r="G53" s="216">
        <f>F53/247</f>
        <v>4.0999999999999996</v>
      </c>
      <c r="H53" s="214">
        <v>1012</v>
      </c>
      <c r="I53" s="216">
        <f>H53/247</f>
        <v>4.0999999999999996</v>
      </c>
      <c r="J53" s="214">
        <v>1209</v>
      </c>
      <c r="K53" s="215">
        <f>J53/247</f>
        <v>4.8899999999999997</v>
      </c>
      <c r="L53" s="214">
        <v>5288</v>
      </c>
      <c r="M53" s="215">
        <f>L53/247</f>
        <v>21.41</v>
      </c>
      <c r="N53" s="214" t="e">
        <f>E53+G53+#REF!+#REF!+#REF!+#REF!</f>
        <v>#REF!</v>
      </c>
      <c r="O53" s="217" t="e">
        <f>N53/12</f>
        <v>#REF!</v>
      </c>
      <c r="P53" s="217" t="e">
        <f>F53+#REF!+#REF!+#REF!+#REF!+#REF!</f>
        <v>#REF!</v>
      </c>
      <c r="Q53" s="182">
        <f>B53+D53+F53+J53</f>
        <v>28612.47</v>
      </c>
      <c r="R53" s="183">
        <f t="shared" si="16"/>
        <v>2384.37</v>
      </c>
      <c r="S53" s="183">
        <f>C53+E53+G53+K53</f>
        <v>115.84</v>
      </c>
      <c r="T53" s="182">
        <f>B53+D53+H53</f>
        <v>27403.47</v>
      </c>
      <c r="U53" s="183">
        <f t="shared" si="17"/>
        <v>2283.62</v>
      </c>
      <c r="V53" s="183">
        <f>C53+E53+I53</f>
        <v>110.95</v>
      </c>
      <c r="W53" s="197"/>
      <c r="X53" s="197"/>
      <c r="Y53" s="190" t="s">
        <v>434</v>
      </c>
      <c r="Z53" s="197"/>
      <c r="AA53" s="197"/>
      <c r="AB53" s="190" t="s">
        <v>434</v>
      </c>
      <c r="AC53" s="197"/>
      <c r="AD53" s="197"/>
      <c r="AE53" s="190" t="s">
        <v>434</v>
      </c>
      <c r="AF53" s="197"/>
      <c r="AG53" s="197"/>
      <c r="AH53" s="190" t="s">
        <v>434</v>
      </c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</row>
    <row r="54" spans="1:46" ht="15.75" hidden="1" thickBot="1">
      <c r="A54" s="218" t="s">
        <v>537</v>
      </c>
      <c r="B54" s="219">
        <f t="shared" ref="B54:V54" si="18">(B12+B17+B23+B28+B34+B39+B45+B50)/8</f>
        <v>7405.06</v>
      </c>
      <c r="C54" s="220">
        <f t="shared" si="18"/>
        <v>29.98</v>
      </c>
      <c r="D54" s="220">
        <f t="shared" si="18"/>
        <v>103.68</v>
      </c>
      <c r="E54" s="220">
        <f t="shared" si="18"/>
        <v>0.42</v>
      </c>
      <c r="F54" s="220">
        <f t="shared" si="18"/>
        <v>401</v>
      </c>
      <c r="G54" s="221">
        <f t="shared" si="18"/>
        <v>1.62</v>
      </c>
      <c r="H54" s="220">
        <f>(H12+H17+H23+H28+H34+H39+H45+H50)/8</f>
        <v>286.33</v>
      </c>
      <c r="I54" s="221">
        <f>(I12+I17+I23+I28+I34+I39+I45+I50)/8</f>
        <v>1.1599999999999999</v>
      </c>
      <c r="J54" s="220">
        <f>(J12+J17+J23+J28+J34+J39+J45+J50)/8</f>
        <v>479</v>
      </c>
      <c r="K54" s="220">
        <f>(K12+K17+K23+K28+K34+K39+K45+K50)/8</f>
        <v>1.94</v>
      </c>
      <c r="L54" s="220">
        <f t="shared" si="18"/>
        <v>2162.5</v>
      </c>
      <c r="M54" s="220">
        <f t="shared" si="18"/>
        <v>8.76</v>
      </c>
      <c r="N54" s="220">
        <f t="shared" si="18"/>
        <v>10551.24</v>
      </c>
      <c r="O54" s="220">
        <f t="shared" si="18"/>
        <v>879.27</v>
      </c>
      <c r="P54" s="221">
        <f t="shared" si="18"/>
        <v>42.72</v>
      </c>
      <c r="Q54" s="222">
        <f>(Q12+Q17+Q23+Q28+Q34+Q39+Q45+Q50)/8</f>
        <v>8388.74</v>
      </c>
      <c r="R54" s="222">
        <f>(R12+R17+R23+R28+R34+R39+R45+R50)/8</f>
        <v>699.06</v>
      </c>
      <c r="S54" s="223">
        <f>(S12+S17+S23+S28+S34+S39+S45+S50)/8</f>
        <v>33.96</v>
      </c>
      <c r="T54" s="222">
        <f t="shared" si="18"/>
        <v>7795.07</v>
      </c>
      <c r="U54" s="222">
        <f t="shared" si="18"/>
        <v>649.59</v>
      </c>
      <c r="V54" s="223">
        <f t="shared" si="18"/>
        <v>31.56</v>
      </c>
      <c r="W54" s="224"/>
      <c r="X54" s="224"/>
      <c r="Y54" s="225"/>
      <c r="Z54" s="224"/>
      <c r="AA54" s="224"/>
      <c r="AB54" s="225"/>
      <c r="AC54" s="224">
        <f>AE54/Q54</f>
        <v>0.71</v>
      </c>
      <c r="AD54" s="224">
        <f>AE54/T54</f>
        <v>0.76</v>
      </c>
      <c r="AE54" s="225">
        <f>24*247</f>
        <v>5928</v>
      </c>
      <c r="AF54" s="224">
        <f>AH54/Q54</f>
        <v>0.35</v>
      </c>
      <c r="AG54" s="224">
        <f>AH54/T54</f>
        <v>0.38</v>
      </c>
      <c r="AH54" s="225">
        <f>24*247*0.5</f>
        <v>2964</v>
      </c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</row>
    <row r="55" spans="1:46" ht="30.75" thickBot="1">
      <c r="A55" s="218" t="s">
        <v>538</v>
      </c>
      <c r="B55" s="219">
        <f t="shared" ref="B55:V55" si="19">(B14+B19+B25+B30+B36+B41+B47+B52)/8</f>
        <v>28210</v>
      </c>
      <c r="C55" s="220">
        <f t="shared" si="19"/>
        <v>113.75</v>
      </c>
      <c r="D55" s="220">
        <f t="shared" si="19"/>
        <v>394</v>
      </c>
      <c r="E55" s="220">
        <f t="shared" si="19"/>
        <v>1.59</v>
      </c>
      <c r="F55" s="220">
        <f t="shared" si="19"/>
        <v>1203</v>
      </c>
      <c r="G55" s="221">
        <f t="shared" si="19"/>
        <v>4.8499999999999996</v>
      </c>
      <c r="H55" s="220">
        <f>(H14+H19+H25+H30+H36+H41+H47+H52)/8</f>
        <v>859</v>
      </c>
      <c r="I55" s="221">
        <f>(I14+I19+I25+I30+I36+I41+I47+I52)/8</f>
        <v>3.46</v>
      </c>
      <c r="J55" s="220">
        <f>(J14+J19+J25+J30+J36+J41+J47+J52)/8</f>
        <v>1437</v>
      </c>
      <c r="K55" s="220">
        <f>(K14+K19+K25+K30+K36+K41+K47+K52)/8</f>
        <v>5.79</v>
      </c>
      <c r="L55" s="220">
        <f t="shared" si="19"/>
        <v>6487.5</v>
      </c>
      <c r="M55" s="220">
        <f t="shared" si="19"/>
        <v>26.27</v>
      </c>
      <c r="N55" s="220">
        <f t="shared" si="19"/>
        <v>37731.5</v>
      </c>
      <c r="O55" s="220">
        <f t="shared" si="19"/>
        <v>3144.29</v>
      </c>
      <c r="P55" s="221">
        <f t="shared" si="19"/>
        <v>152.25</v>
      </c>
      <c r="Q55" s="222">
        <f>(Q14+Q19+Q25+Q30+Q36+Q41+Q47+Q52)/8</f>
        <v>31244</v>
      </c>
      <c r="R55" s="222">
        <f>(R14+R19+R25+R30+R36+R41+R47+R52)/8</f>
        <v>2603.67</v>
      </c>
      <c r="S55" s="223">
        <f>(S14+S19+S25+S30+S36+S41+S47+S52)/8</f>
        <v>125.98</v>
      </c>
      <c r="T55" s="222">
        <f t="shared" si="19"/>
        <v>29463</v>
      </c>
      <c r="U55" s="222">
        <f t="shared" si="19"/>
        <v>2455.25</v>
      </c>
      <c r="V55" s="223">
        <f t="shared" si="19"/>
        <v>118.8</v>
      </c>
      <c r="W55" s="224">
        <f>Y55/Q55</f>
        <v>0.71</v>
      </c>
      <c r="X55" s="224">
        <f>Y55/T55</f>
        <v>0.76</v>
      </c>
      <c r="Y55" s="225">
        <f>90*248</f>
        <v>22320</v>
      </c>
      <c r="Z55" s="224">
        <f>AB55/T55</f>
        <v>0.38</v>
      </c>
      <c r="AA55" s="224">
        <f>AB55/W55</f>
        <v>15718.31</v>
      </c>
      <c r="AB55" s="225">
        <f>90*248*0.5</f>
        <v>11160</v>
      </c>
      <c r="AC55" s="224"/>
      <c r="AD55" s="224"/>
      <c r="AE55" s="225"/>
      <c r="AF55" s="224"/>
      <c r="AG55" s="224"/>
      <c r="AH55" s="225"/>
      <c r="AI55" s="225"/>
      <c r="AJ55" s="225"/>
      <c r="AK55" s="225"/>
      <c r="AL55" s="225"/>
      <c r="AM55" s="225"/>
      <c r="AN55" s="225"/>
      <c r="AO55" s="225"/>
      <c r="AP55" s="225"/>
      <c r="AQ55" s="225"/>
      <c r="AR55" s="225"/>
      <c r="AS55" s="225"/>
      <c r="AT55" s="225"/>
    </row>
    <row r="57" spans="1:46">
      <c r="B57" s="856" t="s">
        <v>317</v>
      </c>
      <c r="Q57" s="1033" t="s">
        <v>1539</v>
      </c>
      <c r="R57" s="1033"/>
      <c r="S57" s="1033"/>
      <c r="T57" s="1033"/>
      <c r="U57" s="1033"/>
      <c r="V57" s="1033"/>
      <c r="Y57" s="856" t="s">
        <v>317</v>
      </c>
      <c r="AO57" s="1033" t="s">
        <v>1539</v>
      </c>
      <c r="AP57" s="1033"/>
      <c r="AQ57" s="1033"/>
      <c r="AR57" s="1033"/>
      <c r="AS57" s="1033"/>
      <c r="AT57" s="1033"/>
    </row>
    <row r="59" spans="1:46">
      <c r="A59" s="226"/>
      <c r="B59" s="1032" t="s">
        <v>318</v>
      </c>
      <c r="C59" s="1032"/>
      <c r="D59" s="1032"/>
      <c r="E59" s="1032"/>
      <c r="F59" s="1032"/>
      <c r="G59" s="1032"/>
      <c r="H59" s="1032"/>
      <c r="I59" s="1032"/>
      <c r="J59" s="1032"/>
      <c r="K59" s="1032"/>
      <c r="Q59" s="1033" t="s">
        <v>402</v>
      </c>
      <c r="R59" s="1033"/>
      <c r="S59" s="1033"/>
      <c r="T59" s="1033"/>
      <c r="U59" s="1033"/>
      <c r="V59" s="1033"/>
      <c r="W59" s="226"/>
      <c r="X59" s="226"/>
      <c r="Y59" s="226" t="s">
        <v>318</v>
      </c>
      <c r="Z59" s="226"/>
      <c r="AA59" s="226"/>
      <c r="AB59" s="226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3" t="s">
        <v>402</v>
      </c>
      <c r="AP59" s="1033"/>
      <c r="AQ59" s="1033"/>
      <c r="AR59" s="1033"/>
      <c r="AS59" s="1033"/>
      <c r="AT59" s="1033"/>
    </row>
    <row r="60" spans="1:46">
      <c r="B60" s="698"/>
      <c r="C60" s="698"/>
      <c r="D60" s="698"/>
      <c r="E60" s="698"/>
      <c r="F60" s="698"/>
      <c r="G60" s="698"/>
      <c r="H60" s="698"/>
      <c r="I60" s="698"/>
      <c r="J60" s="698"/>
      <c r="K60" s="698"/>
      <c r="Q60" s="320"/>
      <c r="R60" s="320"/>
      <c r="S60" s="320"/>
      <c r="T60" s="320"/>
      <c r="U60" s="320"/>
      <c r="V60" s="320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6"/>
      <c r="AI60" s="226"/>
      <c r="AJ60" s="226"/>
      <c r="AK60" s="226"/>
      <c r="AL60" s="226"/>
      <c r="AM60" s="226"/>
      <c r="AN60" s="226"/>
      <c r="AO60" s="699"/>
      <c r="AP60" s="699"/>
      <c r="AQ60" s="699"/>
      <c r="AR60" s="699"/>
      <c r="AS60" s="699"/>
      <c r="AT60" s="699"/>
    </row>
    <row r="61" spans="1:46">
      <c r="A61" s="226"/>
      <c r="B61" s="1032" t="s">
        <v>539</v>
      </c>
      <c r="C61" s="1032"/>
      <c r="D61" s="1032"/>
      <c r="E61" s="1032"/>
      <c r="F61" s="1032"/>
      <c r="G61" s="1032"/>
      <c r="H61" s="1032"/>
      <c r="I61" s="1032"/>
      <c r="J61" s="1032"/>
      <c r="K61" s="1032"/>
      <c r="L61" s="226"/>
      <c r="M61" s="226"/>
      <c r="Q61" s="1033" t="s">
        <v>260</v>
      </c>
      <c r="R61" s="1033"/>
      <c r="S61" s="1033"/>
      <c r="T61" s="1033"/>
      <c r="U61" s="1033"/>
      <c r="V61" s="1033"/>
      <c r="W61" s="226"/>
      <c r="X61" s="226"/>
      <c r="Y61" s="226" t="s">
        <v>539</v>
      </c>
      <c r="Z61" s="226"/>
      <c r="AA61" s="226"/>
      <c r="AB61" s="226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3" t="s">
        <v>260</v>
      </c>
      <c r="AP61" s="1033"/>
      <c r="AQ61" s="1033"/>
      <c r="AR61" s="1033"/>
      <c r="AS61" s="1033"/>
      <c r="AT61" s="1033"/>
    </row>
  </sheetData>
  <mergeCells count="26">
    <mergeCell ref="AO57:AT57"/>
    <mergeCell ref="Q57:V57"/>
    <mergeCell ref="AC59:AN59"/>
    <mergeCell ref="AO59:AT59"/>
    <mergeCell ref="B61:K61"/>
    <mergeCell ref="Q61:V61"/>
    <mergeCell ref="AC61:AN61"/>
    <mergeCell ref="AO61:AT61"/>
    <mergeCell ref="L7:M7"/>
    <mergeCell ref="N7:P7"/>
    <mergeCell ref="Q7:S7"/>
    <mergeCell ref="T7:V7"/>
    <mergeCell ref="B59:K59"/>
    <mergeCell ref="Q59:V59"/>
    <mergeCell ref="J7:K7"/>
    <mergeCell ref="A7:A8"/>
    <mergeCell ref="B7:C7"/>
    <mergeCell ref="D7:E7"/>
    <mergeCell ref="F7:G7"/>
    <mergeCell ref="H7:I7"/>
    <mergeCell ref="B3:V3"/>
    <mergeCell ref="B4:V4"/>
    <mergeCell ref="B5:V5"/>
    <mergeCell ref="AO5:AT5"/>
    <mergeCell ref="H6:K6"/>
    <mergeCell ref="AO6:AT6"/>
  </mergeCells>
  <pageMargins left="0.70866141732283472" right="0.70866141732283472" top="0.74803149606299213" bottom="0.74803149606299213" header="0.31496062992125984" footer="0.31496062992125984"/>
  <pageSetup paperSize="9" scale="65" orientation="landscape" verticalDpi="0" r:id="rId1"/>
  <colBreaks count="1" manualBreakCount="1">
    <brk id="22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L42"/>
  <sheetViews>
    <sheetView view="pageBreakPreview" zoomScale="60" workbookViewId="0">
      <pane xSplit="1" ySplit="7" topLeftCell="B20" activePane="bottomRight" state="frozen"/>
      <selection pane="topRight" activeCell="B1" sqref="B1"/>
      <selection pane="bottomLeft" activeCell="A8" sqref="A8"/>
      <selection pane="bottomRight" activeCell="A2" sqref="A2:L2"/>
    </sheetView>
  </sheetViews>
  <sheetFormatPr defaultRowHeight="15"/>
  <cols>
    <col min="1" max="1" width="41.7109375" style="226" customWidth="1"/>
    <col min="2" max="3" width="9.28515625" style="226" bestFit="1" customWidth="1"/>
    <col min="4" max="4" width="12.5703125" style="226" customWidth="1"/>
    <col min="5" max="6" width="9.28515625" style="226" bestFit="1" customWidth="1"/>
    <col min="7" max="10" width="10.85546875" style="226" bestFit="1" customWidth="1"/>
    <col min="11" max="12" width="9.7109375" style="226" bestFit="1" customWidth="1"/>
    <col min="13" max="256" width="9.140625" style="226"/>
    <col min="257" max="257" width="41.7109375" style="226" customWidth="1"/>
    <col min="258" max="259" width="9.140625" style="226"/>
    <col min="260" max="260" width="12.5703125" style="226" customWidth="1"/>
    <col min="261" max="512" width="9.140625" style="226"/>
    <col min="513" max="513" width="41.7109375" style="226" customWidth="1"/>
    <col min="514" max="515" width="9.140625" style="226"/>
    <col min="516" max="516" width="12.5703125" style="226" customWidth="1"/>
    <col min="517" max="768" width="9.140625" style="226"/>
    <col min="769" max="769" width="41.7109375" style="226" customWidth="1"/>
    <col min="770" max="771" width="9.140625" style="226"/>
    <col min="772" max="772" width="12.5703125" style="226" customWidth="1"/>
    <col min="773" max="1024" width="9.140625" style="226"/>
    <col min="1025" max="1025" width="41.7109375" style="226" customWidth="1"/>
    <col min="1026" max="1027" width="9.140625" style="226"/>
    <col min="1028" max="1028" width="12.5703125" style="226" customWidth="1"/>
    <col min="1029" max="1280" width="9.140625" style="226"/>
    <col min="1281" max="1281" width="41.7109375" style="226" customWidth="1"/>
    <col min="1282" max="1283" width="9.140625" style="226"/>
    <col min="1284" max="1284" width="12.5703125" style="226" customWidth="1"/>
    <col min="1285" max="1536" width="9.140625" style="226"/>
    <col min="1537" max="1537" width="41.7109375" style="226" customWidth="1"/>
    <col min="1538" max="1539" width="9.140625" style="226"/>
    <col min="1540" max="1540" width="12.5703125" style="226" customWidth="1"/>
    <col min="1541" max="1792" width="9.140625" style="226"/>
    <col min="1793" max="1793" width="41.7109375" style="226" customWidth="1"/>
    <col min="1794" max="1795" width="9.140625" style="226"/>
    <col min="1796" max="1796" width="12.5703125" style="226" customWidth="1"/>
    <col min="1797" max="2048" width="9.140625" style="226"/>
    <col min="2049" max="2049" width="41.7109375" style="226" customWidth="1"/>
    <col min="2050" max="2051" width="9.140625" style="226"/>
    <col min="2052" max="2052" width="12.5703125" style="226" customWidth="1"/>
    <col min="2053" max="2304" width="9.140625" style="226"/>
    <col min="2305" max="2305" width="41.7109375" style="226" customWidth="1"/>
    <col min="2306" max="2307" width="9.140625" style="226"/>
    <col min="2308" max="2308" width="12.5703125" style="226" customWidth="1"/>
    <col min="2309" max="2560" width="9.140625" style="226"/>
    <col min="2561" max="2561" width="41.7109375" style="226" customWidth="1"/>
    <col min="2562" max="2563" width="9.140625" style="226"/>
    <col min="2564" max="2564" width="12.5703125" style="226" customWidth="1"/>
    <col min="2565" max="2816" width="9.140625" style="226"/>
    <col min="2817" max="2817" width="41.7109375" style="226" customWidth="1"/>
    <col min="2818" max="2819" width="9.140625" style="226"/>
    <col min="2820" max="2820" width="12.5703125" style="226" customWidth="1"/>
    <col min="2821" max="3072" width="9.140625" style="226"/>
    <col min="3073" max="3073" width="41.7109375" style="226" customWidth="1"/>
    <col min="3074" max="3075" width="9.140625" style="226"/>
    <col min="3076" max="3076" width="12.5703125" style="226" customWidth="1"/>
    <col min="3077" max="3328" width="9.140625" style="226"/>
    <col min="3329" max="3329" width="41.7109375" style="226" customWidth="1"/>
    <col min="3330" max="3331" width="9.140625" style="226"/>
    <col min="3332" max="3332" width="12.5703125" style="226" customWidth="1"/>
    <col min="3333" max="3584" width="9.140625" style="226"/>
    <col min="3585" max="3585" width="41.7109375" style="226" customWidth="1"/>
    <col min="3586" max="3587" width="9.140625" style="226"/>
    <col min="3588" max="3588" width="12.5703125" style="226" customWidth="1"/>
    <col min="3589" max="3840" width="9.140625" style="226"/>
    <col min="3841" max="3841" width="41.7109375" style="226" customWidth="1"/>
    <col min="3842" max="3843" width="9.140625" style="226"/>
    <col min="3844" max="3844" width="12.5703125" style="226" customWidth="1"/>
    <col min="3845" max="4096" width="9.140625" style="226"/>
    <col min="4097" max="4097" width="41.7109375" style="226" customWidth="1"/>
    <col min="4098" max="4099" width="9.140625" style="226"/>
    <col min="4100" max="4100" width="12.5703125" style="226" customWidth="1"/>
    <col min="4101" max="4352" width="9.140625" style="226"/>
    <col min="4353" max="4353" width="41.7109375" style="226" customWidth="1"/>
    <col min="4354" max="4355" width="9.140625" style="226"/>
    <col min="4356" max="4356" width="12.5703125" style="226" customWidth="1"/>
    <col min="4357" max="4608" width="9.140625" style="226"/>
    <col min="4609" max="4609" width="41.7109375" style="226" customWidth="1"/>
    <col min="4610" max="4611" width="9.140625" style="226"/>
    <col min="4612" max="4612" width="12.5703125" style="226" customWidth="1"/>
    <col min="4613" max="4864" width="9.140625" style="226"/>
    <col min="4865" max="4865" width="41.7109375" style="226" customWidth="1"/>
    <col min="4866" max="4867" width="9.140625" style="226"/>
    <col min="4868" max="4868" width="12.5703125" style="226" customWidth="1"/>
    <col min="4869" max="5120" width="9.140625" style="226"/>
    <col min="5121" max="5121" width="41.7109375" style="226" customWidth="1"/>
    <col min="5122" max="5123" width="9.140625" style="226"/>
    <col min="5124" max="5124" width="12.5703125" style="226" customWidth="1"/>
    <col min="5125" max="5376" width="9.140625" style="226"/>
    <col min="5377" max="5377" width="41.7109375" style="226" customWidth="1"/>
    <col min="5378" max="5379" width="9.140625" style="226"/>
    <col min="5380" max="5380" width="12.5703125" style="226" customWidth="1"/>
    <col min="5381" max="5632" width="9.140625" style="226"/>
    <col min="5633" max="5633" width="41.7109375" style="226" customWidth="1"/>
    <col min="5634" max="5635" width="9.140625" style="226"/>
    <col min="5636" max="5636" width="12.5703125" style="226" customWidth="1"/>
    <col min="5637" max="5888" width="9.140625" style="226"/>
    <col min="5889" max="5889" width="41.7109375" style="226" customWidth="1"/>
    <col min="5890" max="5891" width="9.140625" style="226"/>
    <col min="5892" max="5892" width="12.5703125" style="226" customWidth="1"/>
    <col min="5893" max="6144" width="9.140625" style="226"/>
    <col min="6145" max="6145" width="41.7109375" style="226" customWidth="1"/>
    <col min="6146" max="6147" width="9.140625" style="226"/>
    <col min="6148" max="6148" width="12.5703125" style="226" customWidth="1"/>
    <col min="6149" max="6400" width="9.140625" style="226"/>
    <col min="6401" max="6401" width="41.7109375" style="226" customWidth="1"/>
    <col min="6402" max="6403" width="9.140625" style="226"/>
    <col min="6404" max="6404" width="12.5703125" style="226" customWidth="1"/>
    <col min="6405" max="6656" width="9.140625" style="226"/>
    <col min="6657" max="6657" width="41.7109375" style="226" customWidth="1"/>
    <col min="6658" max="6659" width="9.140625" style="226"/>
    <col min="6660" max="6660" width="12.5703125" style="226" customWidth="1"/>
    <col min="6661" max="6912" width="9.140625" style="226"/>
    <col min="6913" max="6913" width="41.7109375" style="226" customWidth="1"/>
    <col min="6914" max="6915" width="9.140625" style="226"/>
    <col min="6916" max="6916" width="12.5703125" style="226" customWidth="1"/>
    <col min="6917" max="7168" width="9.140625" style="226"/>
    <col min="7169" max="7169" width="41.7109375" style="226" customWidth="1"/>
    <col min="7170" max="7171" width="9.140625" style="226"/>
    <col min="7172" max="7172" width="12.5703125" style="226" customWidth="1"/>
    <col min="7173" max="7424" width="9.140625" style="226"/>
    <col min="7425" max="7425" width="41.7109375" style="226" customWidth="1"/>
    <col min="7426" max="7427" width="9.140625" style="226"/>
    <col min="7428" max="7428" width="12.5703125" style="226" customWidth="1"/>
    <col min="7429" max="7680" width="9.140625" style="226"/>
    <col min="7681" max="7681" width="41.7109375" style="226" customWidth="1"/>
    <col min="7682" max="7683" width="9.140625" style="226"/>
    <col min="7684" max="7684" width="12.5703125" style="226" customWidth="1"/>
    <col min="7685" max="7936" width="9.140625" style="226"/>
    <col min="7937" max="7937" width="41.7109375" style="226" customWidth="1"/>
    <col min="7938" max="7939" width="9.140625" style="226"/>
    <col min="7940" max="7940" width="12.5703125" style="226" customWidth="1"/>
    <col min="7941" max="8192" width="9.140625" style="226"/>
    <col min="8193" max="8193" width="41.7109375" style="226" customWidth="1"/>
    <col min="8194" max="8195" width="9.140625" style="226"/>
    <col min="8196" max="8196" width="12.5703125" style="226" customWidth="1"/>
    <col min="8197" max="8448" width="9.140625" style="226"/>
    <col min="8449" max="8449" width="41.7109375" style="226" customWidth="1"/>
    <col min="8450" max="8451" width="9.140625" style="226"/>
    <col min="8452" max="8452" width="12.5703125" style="226" customWidth="1"/>
    <col min="8453" max="8704" width="9.140625" style="226"/>
    <col min="8705" max="8705" width="41.7109375" style="226" customWidth="1"/>
    <col min="8706" max="8707" width="9.140625" style="226"/>
    <col min="8708" max="8708" width="12.5703125" style="226" customWidth="1"/>
    <col min="8709" max="8960" width="9.140625" style="226"/>
    <col min="8961" max="8961" width="41.7109375" style="226" customWidth="1"/>
    <col min="8962" max="8963" width="9.140625" style="226"/>
    <col min="8964" max="8964" width="12.5703125" style="226" customWidth="1"/>
    <col min="8965" max="9216" width="9.140625" style="226"/>
    <col min="9217" max="9217" width="41.7109375" style="226" customWidth="1"/>
    <col min="9218" max="9219" width="9.140625" style="226"/>
    <col min="9220" max="9220" width="12.5703125" style="226" customWidth="1"/>
    <col min="9221" max="9472" width="9.140625" style="226"/>
    <col min="9473" max="9473" width="41.7109375" style="226" customWidth="1"/>
    <col min="9474" max="9475" width="9.140625" style="226"/>
    <col min="9476" max="9476" width="12.5703125" style="226" customWidth="1"/>
    <col min="9477" max="9728" width="9.140625" style="226"/>
    <col min="9729" max="9729" width="41.7109375" style="226" customWidth="1"/>
    <col min="9730" max="9731" width="9.140625" style="226"/>
    <col min="9732" max="9732" width="12.5703125" style="226" customWidth="1"/>
    <col min="9733" max="9984" width="9.140625" style="226"/>
    <col min="9985" max="9985" width="41.7109375" style="226" customWidth="1"/>
    <col min="9986" max="9987" width="9.140625" style="226"/>
    <col min="9988" max="9988" width="12.5703125" style="226" customWidth="1"/>
    <col min="9989" max="10240" width="9.140625" style="226"/>
    <col min="10241" max="10241" width="41.7109375" style="226" customWidth="1"/>
    <col min="10242" max="10243" width="9.140625" style="226"/>
    <col min="10244" max="10244" width="12.5703125" style="226" customWidth="1"/>
    <col min="10245" max="10496" width="9.140625" style="226"/>
    <col min="10497" max="10497" width="41.7109375" style="226" customWidth="1"/>
    <col min="10498" max="10499" width="9.140625" style="226"/>
    <col min="10500" max="10500" width="12.5703125" style="226" customWidth="1"/>
    <col min="10501" max="10752" width="9.140625" style="226"/>
    <col min="10753" max="10753" width="41.7109375" style="226" customWidth="1"/>
    <col min="10754" max="10755" width="9.140625" style="226"/>
    <col min="10756" max="10756" width="12.5703125" style="226" customWidth="1"/>
    <col min="10757" max="11008" width="9.140625" style="226"/>
    <col min="11009" max="11009" width="41.7109375" style="226" customWidth="1"/>
    <col min="11010" max="11011" width="9.140625" style="226"/>
    <col min="11012" max="11012" width="12.5703125" style="226" customWidth="1"/>
    <col min="11013" max="11264" width="9.140625" style="226"/>
    <col min="11265" max="11265" width="41.7109375" style="226" customWidth="1"/>
    <col min="11266" max="11267" width="9.140625" style="226"/>
    <col min="11268" max="11268" width="12.5703125" style="226" customWidth="1"/>
    <col min="11269" max="11520" width="9.140625" style="226"/>
    <col min="11521" max="11521" width="41.7109375" style="226" customWidth="1"/>
    <col min="11522" max="11523" width="9.140625" style="226"/>
    <col min="11524" max="11524" width="12.5703125" style="226" customWidth="1"/>
    <col min="11525" max="11776" width="9.140625" style="226"/>
    <col min="11777" max="11777" width="41.7109375" style="226" customWidth="1"/>
    <col min="11778" max="11779" width="9.140625" style="226"/>
    <col min="11780" max="11780" width="12.5703125" style="226" customWidth="1"/>
    <col min="11781" max="12032" width="9.140625" style="226"/>
    <col min="12033" max="12033" width="41.7109375" style="226" customWidth="1"/>
    <col min="12034" max="12035" width="9.140625" style="226"/>
    <col min="12036" max="12036" width="12.5703125" style="226" customWidth="1"/>
    <col min="12037" max="12288" width="9.140625" style="226"/>
    <col min="12289" max="12289" width="41.7109375" style="226" customWidth="1"/>
    <col min="12290" max="12291" width="9.140625" style="226"/>
    <col min="12292" max="12292" width="12.5703125" style="226" customWidth="1"/>
    <col min="12293" max="12544" width="9.140625" style="226"/>
    <col min="12545" max="12545" width="41.7109375" style="226" customWidth="1"/>
    <col min="12546" max="12547" width="9.140625" style="226"/>
    <col min="12548" max="12548" width="12.5703125" style="226" customWidth="1"/>
    <col min="12549" max="12800" width="9.140625" style="226"/>
    <col min="12801" max="12801" width="41.7109375" style="226" customWidth="1"/>
    <col min="12802" max="12803" width="9.140625" style="226"/>
    <col min="12804" max="12804" width="12.5703125" style="226" customWidth="1"/>
    <col min="12805" max="13056" width="9.140625" style="226"/>
    <col min="13057" max="13057" width="41.7109375" style="226" customWidth="1"/>
    <col min="13058" max="13059" width="9.140625" style="226"/>
    <col min="13060" max="13060" width="12.5703125" style="226" customWidth="1"/>
    <col min="13061" max="13312" width="9.140625" style="226"/>
    <col min="13313" max="13313" width="41.7109375" style="226" customWidth="1"/>
    <col min="13314" max="13315" width="9.140625" style="226"/>
    <col min="13316" max="13316" width="12.5703125" style="226" customWidth="1"/>
    <col min="13317" max="13568" width="9.140625" style="226"/>
    <col min="13569" max="13569" width="41.7109375" style="226" customWidth="1"/>
    <col min="13570" max="13571" width="9.140625" style="226"/>
    <col min="13572" max="13572" width="12.5703125" style="226" customWidth="1"/>
    <col min="13573" max="13824" width="9.140625" style="226"/>
    <col min="13825" max="13825" width="41.7109375" style="226" customWidth="1"/>
    <col min="13826" max="13827" width="9.140625" style="226"/>
    <col min="13828" max="13828" width="12.5703125" style="226" customWidth="1"/>
    <col min="13829" max="14080" width="9.140625" style="226"/>
    <col min="14081" max="14081" width="41.7109375" style="226" customWidth="1"/>
    <col min="14082" max="14083" width="9.140625" style="226"/>
    <col min="14084" max="14084" width="12.5703125" style="226" customWidth="1"/>
    <col min="14085" max="14336" width="9.140625" style="226"/>
    <col min="14337" max="14337" width="41.7109375" style="226" customWidth="1"/>
    <col min="14338" max="14339" width="9.140625" style="226"/>
    <col min="14340" max="14340" width="12.5703125" style="226" customWidth="1"/>
    <col min="14341" max="14592" width="9.140625" style="226"/>
    <col min="14593" max="14593" width="41.7109375" style="226" customWidth="1"/>
    <col min="14594" max="14595" width="9.140625" style="226"/>
    <col min="14596" max="14596" width="12.5703125" style="226" customWidth="1"/>
    <col min="14597" max="14848" width="9.140625" style="226"/>
    <col min="14849" max="14849" width="41.7109375" style="226" customWidth="1"/>
    <col min="14850" max="14851" width="9.140625" style="226"/>
    <col min="14852" max="14852" width="12.5703125" style="226" customWidth="1"/>
    <col min="14853" max="15104" width="9.140625" style="226"/>
    <col min="15105" max="15105" width="41.7109375" style="226" customWidth="1"/>
    <col min="15106" max="15107" width="9.140625" style="226"/>
    <col min="15108" max="15108" width="12.5703125" style="226" customWidth="1"/>
    <col min="15109" max="15360" width="9.140625" style="226"/>
    <col min="15361" max="15361" width="41.7109375" style="226" customWidth="1"/>
    <col min="15362" max="15363" width="9.140625" style="226"/>
    <col min="15364" max="15364" width="12.5703125" style="226" customWidth="1"/>
    <col min="15365" max="15616" width="9.140625" style="226"/>
    <col min="15617" max="15617" width="41.7109375" style="226" customWidth="1"/>
    <col min="15618" max="15619" width="9.140625" style="226"/>
    <col min="15620" max="15620" width="12.5703125" style="226" customWidth="1"/>
    <col min="15621" max="15872" width="9.140625" style="226"/>
    <col min="15873" max="15873" width="41.7109375" style="226" customWidth="1"/>
    <col min="15874" max="15875" width="9.140625" style="226"/>
    <col min="15876" max="15876" width="12.5703125" style="226" customWidth="1"/>
    <col min="15877" max="16128" width="9.140625" style="226"/>
    <col min="16129" max="16129" width="41.7109375" style="226" customWidth="1"/>
    <col min="16130" max="16131" width="9.140625" style="226"/>
    <col min="16132" max="16132" width="12.5703125" style="226" customWidth="1"/>
    <col min="16133" max="16384" width="9.140625" style="226"/>
  </cols>
  <sheetData>
    <row r="2" spans="1:12" ht="33.75" customHeight="1">
      <c r="A2" s="1035" t="s">
        <v>540</v>
      </c>
      <c r="B2" s="1035"/>
      <c r="C2" s="1035"/>
      <c r="D2" s="1035"/>
      <c r="E2" s="1035"/>
      <c r="F2" s="1035"/>
      <c r="G2" s="1035"/>
      <c r="H2" s="1035"/>
      <c r="I2" s="1035"/>
      <c r="J2" s="1035"/>
      <c r="K2" s="1035"/>
      <c r="L2" s="1035"/>
    </row>
    <row r="4" spans="1:12" ht="49.5" customHeight="1">
      <c r="A4" s="1036" t="s">
        <v>541</v>
      </c>
      <c r="B4" s="1037" t="s">
        <v>542</v>
      </c>
      <c r="C4" s="1037"/>
      <c r="D4" s="1037" t="s">
        <v>543</v>
      </c>
      <c r="E4" s="1038" t="s">
        <v>544</v>
      </c>
      <c r="F4" s="1039"/>
      <c r="G4" s="1040" t="s">
        <v>545</v>
      </c>
      <c r="H4" s="1040"/>
      <c r="I4" s="1040"/>
      <c r="J4" s="1040"/>
      <c r="K4" s="1040"/>
      <c r="L4" s="1040"/>
    </row>
    <row r="5" spans="1:12" ht="51.75" customHeight="1">
      <c r="A5" s="1036"/>
      <c r="B5" s="1036" t="s">
        <v>546</v>
      </c>
      <c r="C5" s="1036"/>
      <c r="D5" s="1037"/>
      <c r="E5" s="1041" t="s">
        <v>547</v>
      </c>
      <c r="F5" s="1041"/>
      <c r="G5" s="967" t="s">
        <v>548</v>
      </c>
      <c r="H5" s="967"/>
      <c r="I5" s="967" t="s">
        <v>549</v>
      </c>
      <c r="J5" s="967"/>
      <c r="K5" s="967" t="s">
        <v>550</v>
      </c>
      <c r="L5" s="967"/>
    </row>
    <row r="6" spans="1:12">
      <c r="A6" s="1036"/>
      <c r="B6" s="227" t="s">
        <v>551</v>
      </c>
      <c r="C6" s="227" t="s">
        <v>552</v>
      </c>
      <c r="D6" s="1037"/>
      <c r="E6" s="228" t="s">
        <v>551</v>
      </c>
      <c r="F6" s="228" t="s">
        <v>552</v>
      </c>
      <c r="G6" s="228" t="s">
        <v>551</v>
      </c>
      <c r="H6" s="228" t="s">
        <v>552</v>
      </c>
      <c r="I6" s="228" t="s">
        <v>551</v>
      </c>
      <c r="J6" s="228" t="s">
        <v>552</v>
      </c>
      <c r="K6" s="228" t="s">
        <v>551</v>
      </c>
      <c r="L6" s="228" t="s">
        <v>552</v>
      </c>
    </row>
    <row r="7" spans="1:12" s="230" customFormat="1" ht="22.5">
      <c r="A7" s="229">
        <v>1</v>
      </c>
      <c r="B7" s="229">
        <v>2</v>
      </c>
      <c r="C7" s="229">
        <v>3</v>
      </c>
      <c r="D7" s="229">
        <v>4</v>
      </c>
      <c r="E7" s="229" t="s">
        <v>553</v>
      </c>
      <c r="F7" s="229" t="s">
        <v>554</v>
      </c>
      <c r="G7" s="229" t="s">
        <v>555</v>
      </c>
      <c r="H7" s="229" t="s">
        <v>556</v>
      </c>
      <c r="I7" s="229" t="s">
        <v>557</v>
      </c>
      <c r="J7" s="229" t="s">
        <v>558</v>
      </c>
      <c r="K7" s="229" t="s">
        <v>559</v>
      </c>
      <c r="L7" s="229" t="s">
        <v>560</v>
      </c>
    </row>
    <row r="8" spans="1:12">
      <c r="A8" s="231" t="s">
        <v>561</v>
      </c>
      <c r="B8" s="232">
        <v>40</v>
      </c>
      <c r="C8" s="232">
        <v>50</v>
      </c>
      <c r="D8" s="233">
        <v>30.63</v>
      </c>
      <c r="E8" s="234">
        <f t="shared" ref="E8:E30" si="0">B8*D8/1000</f>
        <v>1.23</v>
      </c>
      <c r="F8" s="234">
        <f t="shared" ref="F8:F30" si="1">C8*D8/1000</f>
        <v>1.53</v>
      </c>
      <c r="G8" s="234">
        <f t="shared" ref="G8:H38" si="2">E8*1</f>
        <v>1.23</v>
      </c>
      <c r="H8" s="234">
        <f t="shared" si="2"/>
        <v>1.53</v>
      </c>
      <c r="I8" s="234">
        <f t="shared" ref="I8:J38" si="3">E8*0.95</f>
        <v>1.17</v>
      </c>
      <c r="J8" s="234">
        <f t="shared" si="3"/>
        <v>1.45</v>
      </c>
      <c r="K8" s="234">
        <f t="shared" ref="K8:L38" si="4">E8*0.25</f>
        <v>0.31</v>
      </c>
      <c r="L8" s="234">
        <f t="shared" si="4"/>
        <v>0.38</v>
      </c>
    </row>
    <row r="9" spans="1:12">
      <c r="A9" s="231" t="s">
        <v>562</v>
      </c>
      <c r="B9" s="232">
        <v>60</v>
      </c>
      <c r="C9" s="232">
        <v>80</v>
      </c>
      <c r="D9" s="233">
        <v>27.43</v>
      </c>
      <c r="E9" s="234">
        <f t="shared" si="0"/>
        <v>1.65</v>
      </c>
      <c r="F9" s="234">
        <f t="shared" si="1"/>
        <v>2.19</v>
      </c>
      <c r="G9" s="234">
        <f t="shared" si="2"/>
        <v>1.65</v>
      </c>
      <c r="H9" s="234">
        <f t="shared" si="2"/>
        <v>2.19</v>
      </c>
      <c r="I9" s="234">
        <f t="shared" si="3"/>
        <v>1.57</v>
      </c>
      <c r="J9" s="234">
        <f t="shared" si="3"/>
        <v>2.08</v>
      </c>
      <c r="K9" s="234">
        <f t="shared" si="4"/>
        <v>0.41</v>
      </c>
      <c r="L9" s="234">
        <f t="shared" si="4"/>
        <v>0.55000000000000004</v>
      </c>
    </row>
    <row r="10" spans="1:12">
      <c r="A10" s="231" t="s">
        <v>563</v>
      </c>
      <c r="B10" s="232">
        <v>25</v>
      </c>
      <c r="C10" s="232">
        <v>29</v>
      </c>
      <c r="D10" s="233">
        <v>31.8</v>
      </c>
      <c r="E10" s="234">
        <f t="shared" si="0"/>
        <v>0.8</v>
      </c>
      <c r="F10" s="234">
        <f t="shared" si="1"/>
        <v>0.92</v>
      </c>
      <c r="G10" s="234">
        <f t="shared" si="2"/>
        <v>0.8</v>
      </c>
      <c r="H10" s="234">
        <f t="shared" si="2"/>
        <v>0.92</v>
      </c>
      <c r="I10" s="234">
        <f t="shared" si="3"/>
        <v>0.76</v>
      </c>
      <c r="J10" s="234">
        <f t="shared" si="3"/>
        <v>0.87</v>
      </c>
      <c r="K10" s="234">
        <f t="shared" si="4"/>
        <v>0.2</v>
      </c>
      <c r="L10" s="234">
        <f t="shared" si="4"/>
        <v>0.23</v>
      </c>
    </row>
    <row r="11" spans="1:12">
      <c r="A11" s="231" t="s">
        <v>564</v>
      </c>
      <c r="B11" s="232">
        <v>30</v>
      </c>
      <c r="C11" s="232">
        <v>43</v>
      </c>
      <c r="D11" s="233">
        <v>33.08</v>
      </c>
      <c r="E11" s="234">
        <f t="shared" si="0"/>
        <v>0.99</v>
      </c>
      <c r="F11" s="234">
        <f t="shared" si="1"/>
        <v>1.42</v>
      </c>
      <c r="G11" s="234">
        <f t="shared" si="2"/>
        <v>0.99</v>
      </c>
      <c r="H11" s="234">
        <f t="shared" si="2"/>
        <v>1.42</v>
      </c>
      <c r="I11" s="234">
        <f t="shared" si="3"/>
        <v>0.94</v>
      </c>
      <c r="J11" s="234">
        <f t="shared" si="3"/>
        <v>1.35</v>
      </c>
      <c r="K11" s="234">
        <f t="shared" si="4"/>
        <v>0.25</v>
      </c>
      <c r="L11" s="234">
        <f t="shared" si="4"/>
        <v>0.36</v>
      </c>
    </row>
    <row r="12" spans="1:12">
      <c r="A12" s="231" t="s">
        <v>565</v>
      </c>
      <c r="B12" s="232">
        <v>8</v>
      </c>
      <c r="C12" s="232">
        <v>12</v>
      </c>
      <c r="D12" s="233">
        <v>65.44</v>
      </c>
      <c r="E12" s="234">
        <f t="shared" si="0"/>
        <v>0.52</v>
      </c>
      <c r="F12" s="234">
        <f t="shared" si="1"/>
        <v>0.79</v>
      </c>
      <c r="G12" s="234">
        <f t="shared" si="2"/>
        <v>0.52</v>
      </c>
      <c r="H12" s="234">
        <f t="shared" si="2"/>
        <v>0.79</v>
      </c>
      <c r="I12" s="234">
        <f t="shared" si="3"/>
        <v>0.49</v>
      </c>
      <c r="J12" s="234">
        <f t="shared" si="3"/>
        <v>0.75</v>
      </c>
      <c r="K12" s="234">
        <f t="shared" si="4"/>
        <v>0.13</v>
      </c>
      <c r="L12" s="234">
        <f t="shared" si="4"/>
        <v>0.2</v>
      </c>
    </row>
    <row r="13" spans="1:12">
      <c r="A13" s="231" t="s">
        <v>566</v>
      </c>
      <c r="B13" s="235">
        <f>(160*2+172*2+185*2+200*6)/12</f>
        <v>186</v>
      </c>
      <c r="C13" s="235">
        <f>(187*2+200*2+215*2+234*6)/12</f>
        <v>217</v>
      </c>
      <c r="D13" s="233">
        <v>32.03</v>
      </c>
      <c r="E13" s="234">
        <f t="shared" si="0"/>
        <v>5.96</v>
      </c>
      <c r="F13" s="234">
        <f t="shared" si="1"/>
        <v>6.95</v>
      </c>
      <c r="G13" s="234">
        <f t="shared" si="2"/>
        <v>5.96</v>
      </c>
      <c r="H13" s="234">
        <f t="shared" si="2"/>
        <v>6.95</v>
      </c>
      <c r="I13" s="234">
        <f t="shared" si="3"/>
        <v>5.66</v>
      </c>
      <c r="J13" s="234">
        <f t="shared" si="3"/>
        <v>6.6</v>
      </c>
      <c r="K13" s="234">
        <f t="shared" si="4"/>
        <v>1.49</v>
      </c>
      <c r="L13" s="234">
        <f t="shared" si="4"/>
        <v>1.74</v>
      </c>
    </row>
    <row r="14" spans="1:12">
      <c r="A14" s="231" t="s">
        <v>567</v>
      </c>
      <c r="B14" s="232">
        <v>256</v>
      </c>
      <c r="C14" s="232">
        <v>325</v>
      </c>
      <c r="D14" s="233">
        <v>36.22</v>
      </c>
      <c r="E14" s="234">
        <f t="shared" si="0"/>
        <v>9.27</v>
      </c>
      <c r="F14" s="234">
        <f t="shared" si="1"/>
        <v>11.77</v>
      </c>
      <c r="G14" s="234">
        <f t="shared" si="2"/>
        <v>9.27</v>
      </c>
      <c r="H14" s="234">
        <f t="shared" si="2"/>
        <v>11.77</v>
      </c>
      <c r="I14" s="234">
        <f t="shared" si="3"/>
        <v>8.81</v>
      </c>
      <c r="J14" s="234">
        <f t="shared" si="3"/>
        <v>11.18</v>
      </c>
      <c r="K14" s="234">
        <f t="shared" si="4"/>
        <v>2.3199999999999998</v>
      </c>
      <c r="L14" s="234">
        <f t="shared" si="4"/>
        <v>2.94</v>
      </c>
    </row>
    <row r="15" spans="1:12">
      <c r="A15" s="231" t="s">
        <v>568</v>
      </c>
      <c r="B15" s="232">
        <v>108</v>
      </c>
      <c r="C15" s="232">
        <v>114</v>
      </c>
      <c r="D15" s="233">
        <v>79.39</v>
      </c>
      <c r="E15" s="234">
        <f t="shared" si="0"/>
        <v>8.57</v>
      </c>
      <c r="F15" s="234">
        <f t="shared" si="1"/>
        <v>9.0500000000000007</v>
      </c>
      <c r="G15" s="234">
        <f t="shared" si="2"/>
        <v>8.57</v>
      </c>
      <c r="H15" s="234">
        <f t="shared" si="2"/>
        <v>9.0500000000000007</v>
      </c>
      <c r="I15" s="234">
        <f t="shared" si="3"/>
        <v>8.14</v>
      </c>
      <c r="J15" s="234">
        <f t="shared" si="3"/>
        <v>8.6</v>
      </c>
      <c r="K15" s="234">
        <f t="shared" si="4"/>
        <v>2.14</v>
      </c>
      <c r="L15" s="234">
        <f t="shared" si="4"/>
        <v>2.2599999999999998</v>
      </c>
    </row>
    <row r="16" spans="1:12">
      <c r="A16" s="231" t="s">
        <v>569</v>
      </c>
      <c r="B16" s="232">
        <v>9</v>
      </c>
      <c r="C16" s="232">
        <v>11</v>
      </c>
      <c r="D16" s="233">
        <v>228.42</v>
      </c>
      <c r="E16" s="234">
        <f t="shared" si="0"/>
        <v>2.06</v>
      </c>
      <c r="F16" s="234">
        <f t="shared" si="1"/>
        <v>2.5099999999999998</v>
      </c>
      <c r="G16" s="234">
        <f t="shared" si="2"/>
        <v>2.06</v>
      </c>
      <c r="H16" s="234">
        <f t="shared" si="2"/>
        <v>2.5099999999999998</v>
      </c>
      <c r="I16" s="234">
        <f t="shared" si="3"/>
        <v>1.96</v>
      </c>
      <c r="J16" s="234">
        <f t="shared" si="3"/>
        <v>2.38</v>
      </c>
      <c r="K16" s="234">
        <f t="shared" si="4"/>
        <v>0.52</v>
      </c>
      <c r="L16" s="234">
        <f t="shared" si="4"/>
        <v>0.63</v>
      </c>
    </row>
    <row r="17" spans="1:12">
      <c r="A17" s="231" t="s">
        <v>570</v>
      </c>
      <c r="B17" s="232">
        <v>100</v>
      </c>
      <c r="C17" s="232">
        <v>100</v>
      </c>
      <c r="D17" s="233">
        <v>59</v>
      </c>
      <c r="E17" s="234">
        <f t="shared" si="0"/>
        <v>5.9</v>
      </c>
      <c r="F17" s="234">
        <f t="shared" si="1"/>
        <v>5.9</v>
      </c>
      <c r="G17" s="234">
        <f t="shared" si="2"/>
        <v>5.9</v>
      </c>
      <c r="H17" s="234">
        <f t="shared" si="2"/>
        <v>5.9</v>
      </c>
      <c r="I17" s="234">
        <f t="shared" si="3"/>
        <v>5.61</v>
      </c>
      <c r="J17" s="234">
        <f t="shared" si="3"/>
        <v>5.61</v>
      </c>
      <c r="K17" s="234">
        <f t="shared" si="4"/>
        <v>1.48</v>
      </c>
      <c r="L17" s="234">
        <f t="shared" si="4"/>
        <v>1.48</v>
      </c>
    </row>
    <row r="18" spans="1:12">
      <c r="A18" s="231" t="s">
        <v>571</v>
      </c>
      <c r="B18" s="232">
        <f>(55+68)/2</f>
        <v>61.5</v>
      </c>
      <c r="C18" s="232">
        <f>(60.5+75)/2</f>
        <v>67.75</v>
      </c>
      <c r="D18" s="233">
        <v>309.06</v>
      </c>
      <c r="E18" s="234">
        <f t="shared" si="0"/>
        <v>19.010000000000002</v>
      </c>
      <c r="F18" s="234">
        <f t="shared" si="1"/>
        <v>20.94</v>
      </c>
      <c r="G18" s="234">
        <f t="shared" si="2"/>
        <v>19.010000000000002</v>
      </c>
      <c r="H18" s="234">
        <f t="shared" si="2"/>
        <v>20.94</v>
      </c>
      <c r="I18" s="234">
        <f t="shared" si="3"/>
        <v>18.059999999999999</v>
      </c>
      <c r="J18" s="234">
        <f t="shared" si="3"/>
        <v>19.89</v>
      </c>
      <c r="K18" s="234">
        <f t="shared" si="4"/>
        <v>4.75</v>
      </c>
      <c r="L18" s="234">
        <f t="shared" si="4"/>
        <v>5.24</v>
      </c>
    </row>
    <row r="19" spans="1:12" hidden="1">
      <c r="A19" s="236" t="s">
        <v>572</v>
      </c>
      <c r="B19" s="237"/>
      <c r="C19" s="237"/>
      <c r="D19" s="233">
        <v>290.39</v>
      </c>
      <c r="E19" s="234">
        <f t="shared" si="0"/>
        <v>0</v>
      </c>
      <c r="F19" s="234">
        <f t="shared" si="1"/>
        <v>0</v>
      </c>
      <c r="G19" s="234">
        <f t="shared" si="2"/>
        <v>0</v>
      </c>
      <c r="H19" s="234">
        <f t="shared" si="2"/>
        <v>0</v>
      </c>
      <c r="I19" s="234">
        <f t="shared" si="3"/>
        <v>0</v>
      </c>
      <c r="J19" s="234">
        <f t="shared" si="3"/>
        <v>0</v>
      </c>
      <c r="K19" s="234">
        <f t="shared" si="4"/>
        <v>0</v>
      </c>
      <c r="L19" s="234">
        <f t="shared" si="4"/>
        <v>0</v>
      </c>
    </row>
    <row r="20" spans="1:12" ht="30">
      <c r="A20" s="231" t="s">
        <v>573</v>
      </c>
      <c r="B20" s="238">
        <f>(23+23+22)/3</f>
        <v>22.7</v>
      </c>
      <c r="C20" s="238">
        <f>(27+27+26)/3</f>
        <v>26.7</v>
      </c>
      <c r="D20" s="233">
        <v>121.3</v>
      </c>
      <c r="E20" s="234">
        <f t="shared" si="0"/>
        <v>2.75</v>
      </c>
      <c r="F20" s="234">
        <f t="shared" si="1"/>
        <v>3.24</v>
      </c>
      <c r="G20" s="234">
        <f t="shared" si="2"/>
        <v>2.75</v>
      </c>
      <c r="H20" s="234">
        <f t="shared" si="2"/>
        <v>3.24</v>
      </c>
      <c r="I20" s="234">
        <f t="shared" si="3"/>
        <v>2.61</v>
      </c>
      <c r="J20" s="234">
        <f t="shared" si="3"/>
        <v>3.08</v>
      </c>
      <c r="K20" s="234">
        <f t="shared" si="4"/>
        <v>0.69</v>
      </c>
      <c r="L20" s="234">
        <f t="shared" si="4"/>
        <v>0.81</v>
      </c>
    </row>
    <row r="21" spans="1:12" hidden="1">
      <c r="A21" s="236" t="s">
        <v>574</v>
      </c>
      <c r="B21" s="237"/>
      <c r="C21" s="237"/>
      <c r="D21" s="233"/>
      <c r="E21" s="239">
        <f t="shared" si="0"/>
        <v>0</v>
      </c>
      <c r="F21" s="239">
        <f t="shared" si="1"/>
        <v>0</v>
      </c>
      <c r="G21" s="234">
        <f t="shared" si="2"/>
        <v>0</v>
      </c>
      <c r="H21" s="234">
        <f t="shared" si="2"/>
        <v>0</v>
      </c>
      <c r="I21" s="234">
        <f t="shared" si="3"/>
        <v>0</v>
      </c>
      <c r="J21" s="234">
        <f t="shared" si="3"/>
        <v>0</v>
      </c>
      <c r="K21" s="234">
        <f t="shared" si="4"/>
        <v>0</v>
      </c>
      <c r="L21" s="234">
        <f t="shared" si="4"/>
        <v>0</v>
      </c>
    </row>
    <row r="22" spans="1:12">
      <c r="A22" s="231" t="s">
        <v>575</v>
      </c>
      <c r="B22" s="232">
        <v>34</v>
      </c>
      <c r="C22" s="232">
        <v>39</v>
      </c>
      <c r="D22" s="233">
        <v>232.38</v>
      </c>
      <c r="E22" s="234">
        <f t="shared" si="0"/>
        <v>7.9</v>
      </c>
      <c r="F22" s="234">
        <f t="shared" si="1"/>
        <v>9.06</v>
      </c>
      <c r="G22" s="234">
        <f t="shared" si="2"/>
        <v>7.9</v>
      </c>
      <c r="H22" s="234">
        <f t="shared" si="2"/>
        <v>9.06</v>
      </c>
      <c r="I22" s="234">
        <f t="shared" si="3"/>
        <v>7.51</v>
      </c>
      <c r="J22" s="234">
        <f t="shared" si="3"/>
        <v>8.61</v>
      </c>
      <c r="K22" s="234">
        <f t="shared" si="4"/>
        <v>1.98</v>
      </c>
      <c r="L22" s="234">
        <f t="shared" si="4"/>
        <v>2.27</v>
      </c>
    </row>
    <row r="23" spans="1:12">
      <c r="A23" s="231" t="s">
        <v>576</v>
      </c>
      <c r="B23" s="232">
        <v>0</v>
      </c>
      <c r="C23" s="232">
        <v>7</v>
      </c>
      <c r="D23" s="233">
        <v>280.79000000000002</v>
      </c>
      <c r="E23" s="234">
        <f t="shared" si="0"/>
        <v>0</v>
      </c>
      <c r="F23" s="234">
        <f t="shared" si="1"/>
        <v>1.97</v>
      </c>
      <c r="G23" s="234">
        <f t="shared" si="2"/>
        <v>0</v>
      </c>
      <c r="H23" s="234">
        <f t="shared" si="2"/>
        <v>1.97</v>
      </c>
      <c r="I23" s="234">
        <f t="shared" si="3"/>
        <v>0</v>
      </c>
      <c r="J23" s="234">
        <f t="shared" si="3"/>
        <v>1.87</v>
      </c>
      <c r="K23" s="234">
        <f t="shared" si="4"/>
        <v>0</v>
      </c>
      <c r="L23" s="234">
        <f t="shared" si="4"/>
        <v>0.49</v>
      </c>
    </row>
    <row r="24" spans="1:12" ht="30">
      <c r="A24" s="231" t="s">
        <v>577</v>
      </c>
      <c r="B24" s="232">
        <v>390</v>
      </c>
      <c r="C24" s="232">
        <v>450</v>
      </c>
      <c r="D24" s="233">
        <v>48.05</v>
      </c>
      <c r="E24" s="234">
        <f t="shared" si="0"/>
        <v>18.739999999999998</v>
      </c>
      <c r="F24" s="234">
        <f t="shared" si="1"/>
        <v>21.62</v>
      </c>
      <c r="G24" s="234">
        <f t="shared" si="2"/>
        <v>18.739999999999998</v>
      </c>
      <c r="H24" s="234">
        <f t="shared" si="2"/>
        <v>21.62</v>
      </c>
      <c r="I24" s="234">
        <f t="shared" si="3"/>
        <v>17.8</v>
      </c>
      <c r="J24" s="234">
        <f t="shared" si="3"/>
        <v>20.54</v>
      </c>
      <c r="K24" s="234">
        <f t="shared" si="4"/>
        <v>4.6900000000000004</v>
      </c>
      <c r="L24" s="234">
        <f t="shared" si="4"/>
        <v>5.41</v>
      </c>
    </row>
    <row r="25" spans="1:12" ht="30">
      <c r="A25" s="231" t="s">
        <v>578</v>
      </c>
      <c r="B25" s="232">
        <v>0</v>
      </c>
      <c r="C25" s="232">
        <v>50</v>
      </c>
      <c r="D25" s="233">
        <v>59</v>
      </c>
      <c r="E25" s="234">
        <f t="shared" si="0"/>
        <v>0</v>
      </c>
      <c r="F25" s="234">
        <f t="shared" si="1"/>
        <v>2.95</v>
      </c>
      <c r="G25" s="234">
        <f t="shared" si="2"/>
        <v>0</v>
      </c>
      <c r="H25" s="234">
        <f t="shared" si="2"/>
        <v>2.95</v>
      </c>
      <c r="I25" s="234">
        <f t="shared" si="3"/>
        <v>0</v>
      </c>
      <c r="J25" s="234">
        <f t="shared" si="3"/>
        <v>2.8</v>
      </c>
      <c r="K25" s="234">
        <f t="shared" si="4"/>
        <v>0</v>
      </c>
      <c r="L25" s="234">
        <f t="shared" si="4"/>
        <v>0.74</v>
      </c>
    </row>
    <row r="26" spans="1:12" ht="30">
      <c r="A26" s="231" t="s">
        <v>579</v>
      </c>
      <c r="B26" s="232">
        <v>30</v>
      </c>
      <c r="C26" s="232">
        <v>40</v>
      </c>
      <c r="D26" s="233">
        <v>208.96</v>
      </c>
      <c r="E26" s="234">
        <f t="shared" si="0"/>
        <v>6.27</v>
      </c>
      <c r="F26" s="234">
        <f t="shared" si="1"/>
        <v>8.36</v>
      </c>
      <c r="G26" s="234">
        <f t="shared" si="2"/>
        <v>6.27</v>
      </c>
      <c r="H26" s="234">
        <f t="shared" si="2"/>
        <v>8.36</v>
      </c>
      <c r="I26" s="234">
        <f t="shared" si="3"/>
        <v>5.96</v>
      </c>
      <c r="J26" s="234">
        <f t="shared" si="3"/>
        <v>7.94</v>
      </c>
      <c r="K26" s="234">
        <f t="shared" si="4"/>
        <v>1.57</v>
      </c>
      <c r="L26" s="234">
        <f t="shared" si="4"/>
        <v>2.09</v>
      </c>
    </row>
    <row r="27" spans="1:12">
      <c r="A27" s="231" t="s">
        <v>580</v>
      </c>
      <c r="B27" s="232">
        <v>4.3</v>
      </c>
      <c r="C27" s="232">
        <v>6.4</v>
      </c>
      <c r="D27" s="233">
        <v>386.49</v>
      </c>
      <c r="E27" s="234">
        <f t="shared" si="0"/>
        <v>1.66</v>
      </c>
      <c r="F27" s="234">
        <f t="shared" si="1"/>
        <v>2.4700000000000002</v>
      </c>
      <c r="G27" s="234">
        <f t="shared" si="2"/>
        <v>1.66</v>
      </c>
      <c r="H27" s="234">
        <f t="shared" si="2"/>
        <v>2.4700000000000002</v>
      </c>
      <c r="I27" s="234">
        <f t="shared" si="3"/>
        <v>1.58</v>
      </c>
      <c r="J27" s="234">
        <f t="shared" si="3"/>
        <v>2.35</v>
      </c>
      <c r="K27" s="234">
        <f t="shared" si="4"/>
        <v>0.42</v>
      </c>
      <c r="L27" s="234">
        <f t="shared" si="4"/>
        <v>0.62</v>
      </c>
    </row>
    <row r="28" spans="1:12" ht="30">
      <c r="A28" s="231" t="s">
        <v>581</v>
      </c>
      <c r="B28" s="232">
        <v>9</v>
      </c>
      <c r="C28" s="232">
        <v>11</v>
      </c>
      <c r="D28" s="233">
        <v>160.13999999999999</v>
      </c>
      <c r="E28" s="234">
        <f t="shared" si="0"/>
        <v>1.44</v>
      </c>
      <c r="F28" s="234">
        <f t="shared" si="1"/>
        <v>1.76</v>
      </c>
      <c r="G28" s="234">
        <f t="shared" si="2"/>
        <v>1.44</v>
      </c>
      <c r="H28" s="234">
        <f t="shared" si="2"/>
        <v>1.76</v>
      </c>
      <c r="I28" s="234">
        <f t="shared" si="3"/>
        <v>1.37</v>
      </c>
      <c r="J28" s="234">
        <f t="shared" si="3"/>
        <v>1.67</v>
      </c>
      <c r="K28" s="234">
        <f t="shared" si="4"/>
        <v>0.36</v>
      </c>
      <c r="L28" s="234">
        <f t="shared" si="4"/>
        <v>0.44</v>
      </c>
    </row>
    <row r="29" spans="1:12">
      <c r="A29" s="232" t="s">
        <v>582</v>
      </c>
      <c r="B29" s="232">
        <v>18</v>
      </c>
      <c r="C29" s="232">
        <v>21</v>
      </c>
      <c r="D29" s="233">
        <v>334.71</v>
      </c>
      <c r="E29" s="234">
        <f t="shared" si="0"/>
        <v>6.02</v>
      </c>
      <c r="F29" s="234">
        <f t="shared" si="1"/>
        <v>7.03</v>
      </c>
      <c r="G29" s="234">
        <f t="shared" si="2"/>
        <v>6.02</v>
      </c>
      <c r="H29" s="234">
        <f t="shared" si="2"/>
        <v>7.03</v>
      </c>
      <c r="I29" s="234">
        <f t="shared" si="3"/>
        <v>5.72</v>
      </c>
      <c r="J29" s="234">
        <f t="shared" si="3"/>
        <v>6.68</v>
      </c>
      <c r="K29" s="234">
        <f t="shared" si="4"/>
        <v>1.51</v>
      </c>
      <c r="L29" s="234">
        <f t="shared" si="4"/>
        <v>1.76</v>
      </c>
    </row>
    <row r="30" spans="1:12">
      <c r="A30" s="232" t="s">
        <v>583</v>
      </c>
      <c r="B30" s="232">
        <v>9</v>
      </c>
      <c r="C30" s="232">
        <v>11</v>
      </c>
      <c r="D30" s="233">
        <v>93.08</v>
      </c>
      <c r="E30" s="234">
        <f t="shared" si="0"/>
        <v>0.84</v>
      </c>
      <c r="F30" s="234">
        <f t="shared" si="1"/>
        <v>1.02</v>
      </c>
      <c r="G30" s="234">
        <f t="shared" si="2"/>
        <v>0.84</v>
      </c>
      <c r="H30" s="234">
        <f t="shared" si="2"/>
        <v>1.02</v>
      </c>
      <c r="I30" s="234">
        <f t="shared" si="3"/>
        <v>0.8</v>
      </c>
      <c r="J30" s="234">
        <f t="shared" si="3"/>
        <v>0.97</v>
      </c>
      <c r="K30" s="234">
        <f t="shared" si="4"/>
        <v>0.21</v>
      </c>
      <c r="L30" s="234">
        <f t="shared" si="4"/>
        <v>0.26</v>
      </c>
    </row>
    <row r="31" spans="1:12">
      <c r="A31" s="232" t="s">
        <v>584</v>
      </c>
      <c r="B31" s="232">
        <v>0.5</v>
      </c>
      <c r="C31" s="232">
        <v>0.5</v>
      </c>
      <c r="D31" s="233">
        <v>5.71</v>
      </c>
      <c r="E31" s="234">
        <f>B31*D31</f>
        <v>2.86</v>
      </c>
      <c r="F31" s="234">
        <f>C31*D31</f>
        <v>2.86</v>
      </c>
      <c r="G31" s="234">
        <f t="shared" si="2"/>
        <v>2.86</v>
      </c>
      <c r="H31" s="234">
        <f t="shared" si="2"/>
        <v>2.86</v>
      </c>
      <c r="I31" s="234">
        <f t="shared" si="3"/>
        <v>2.72</v>
      </c>
      <c r="J31" s="234">
        <f t="shared" si="3"/>
        <v>2.72</v>
      </c>
      <c r="K31" s="234">
        <f t="shared" si="4"/>
        <v>0.72</v>
      </c>
      <c r="L31" s="234">
        <f t="shared" si="4"/>
        <v>0.72</v>
      </c>
    </row>
    <row r="32" spans="1:12">
      <c r="A32" s="232" t="s">
        <v>585</v>
      </c>
      <c r="B32" s="232">
        <v>37</v>
      </c>
      <c r="C32" s="232">
        <v>47</v>
      </c>
      <c r="D32" s="233">
        <v>49.04</v>
      </c>
      <c r="E32" s="234">
        <f t="shared" ref="E32:E38" si="5">B32*D32/1000</f>
        <v>1.81</v>
      </c>
      <c r="F32" s="234">
        <f t="shared" ref="F32:F38" si="6">C32*D32/1000</f>
        <v>2.2999999999999998</v>
      </c>
      <c r="G32" s="234">
        <f t="shared" si="2"/>
        <v>1.81</v>
      </c>
      <c r="H32" s="234">
        <f t="shared" si="2"/>
        <v>2.2999999999999998</v>
      </c>
      <c r="I32" s="234">
        <f t="shared" si="3"/>
        <v>1.72</v>
      </c>
      <c r="J32" s="234">
        <f t="shared" si="3"/>
        <v>2.19</v>
      </c>
      <c r="K32" s="234">
        <f t="shared" si="4"/>
        <v>0.45</v>
      </c>
      <c r="L32" s="234">
        <f t="shared" si="4"/>
        <v>0.57999999999999996</v>
      </c>
    </row>
    <row r="33" spans="1:12">
      <c r="A33" s="232" t="s">
        <v>586</v>
      </c>
      <c r="B33" s="232">
        <v>7</v>
      </c>
      <c r="C33" s="232">
        <v>20</v>
      </c>
      <c r="D33" s="233">
        <v>96.02</v>
      </c>
      <c r="E33" s="234">
        <f t="shared" si="5"/>
        <v>0.67</v>
      </c>
      <c r="F33" s="234">
        <f t="shared" si="6"/>
        <v>1.92</v>
      </c>
      <c r="G33" s="234">
        <f t="shared" si="2"/>
        <v>0.67</v>
      </c>
      <c r="H33" s="234">
        <f t="shared" si="2"/>
        <v>1.92</v>
      </c>
      <c r="I33" s="234">
        <f t="shared" si="3"/>
        <v>0.64</v>
      </c>
      <c r="J33" s="234">
        <f t="shared" si="3"/>
        <v>1.82</v>
      </c>
      <c r="K33" s="234">
        <f t="shared" si="4"/>
        <v>0.17</v>
      </c>
      <c r="L33" s="234">
        <f t="shared" si="4"/>
        <v>0.48</v>
      </c>
    </row>
    <row r="34" spans="1:12">
      <c r="A34" s="232" t="s">
        <v>587</v>
      </c>
      <c r="B34" s="232">
        <v>0.5</v>
      </c>
      <c r="C34" s="232">
        <v>0.6</v>
      </c>
      <c r="D34" s="233">
        <v>675.36</v>
      </c>
      <c r="E34" s="234">
        <f t="shared" si="5"/>
        <v>0.34</v>
      </c>
      <c r="F34" s="234">
        <f t="shared" si="6"/>
        <v>0.41</v>
      </c>
      <c r="G34" s="234">
        <f t="shared" si="2"/>
        <v>0.34</v>
      </c>
      <c r="H34" s="234">
        <f t="shared" si="2"/>
        <v>0.41</v>
      </c>
      <c r="I34" s="234">
        <f t="shared" si="3"/>
        <v>0.32</v>
      </c>
      <c r="J34" s="234">
        <f t="shared" si="3"/>
        <v>0.39</v>
      </c>
      <c r="K34" s="234">
        <f t="shared" si="4"/>
        <v>0.09</v>
      </c>
      <c r="L34" s="234">
        <f t="shared" si="4"/>
        <v>0.1</v>
      </c>
    </row>
    <row r="35" spans="1:12">
      <c r="A35" s="232" t="s">
        <v>588</v>
      </c>
      <c r="B35" s="232">
        <v>0.5</v>
      </c>
      <c r="C35" s="232">
        <v>0.6</v>
      </c>
      <c r="D35" s="233">
        <v>240</v>
      </c>
      <c r="E35" s="234">
        <f t="shared" si="5"/>
        <v>0.12</v>
      </c>
      <c r="F35" s="234">
        <f t="shared" si="6"/>
        <v>0.14000000000000001</v>
      </c>
      <c r="G35" s="234">
        <f t="shared" si="2"/>
        <v>0.12</v>
      </c>
      <c r="H35" s="234">
        <f t="shared" si="2"/>
        <v>0.14000000000000001</v>
      </c>
      <c r="I35" s="234">
        <f t="shared" si="3"/>
        <v>0.11</v>
      </c>
      <c r="J35" s="234">
        <f t="shared" si="3"/>
        <v>0.13</v>
      </c>
      <c r="K35" s="234">
        <f t="shared" si="4"/>
        <v>0.03</v>
      </c>
      <c r="L35" s="234">
        <f t="shared" si="4"/>
        <v>0.04</v>
      </c>
    </row>
    <row r="36" spans="1:12">
      <c r="A36" s="232" t="s">
        <v>589</v>
      </c>
      <c r="B36" s="232">
        <v>1</v>
      </c>
      <c r="C36" s="232">
        <v>1.2</v>
      </c>
      <c r="D36" s="233">
        <v>240</v>
      </c>
      <c r="E36" s="234">
        <f t="shared" si="5"/>
        <v>0.24</v>
      </c>
      <c r="F36" s="234">
        <f t="shared" si="6"/>
        <v>0.28999999999999998</v>
      </c>
      <c r="G36" s="234">
        <f t="shared" si="2"/>
        <v>0.24</v>
      </c>
      <c r="H36" s="234">
        <f t="shared" si="2"/>
        <v>0.28999999999999998</v>
      </c>
      <c r="I36" s="234">
        <f t="shared" si="3"/>
        <v>0.23</v>
      </c>
      <c r="J36" s="234">
        <f t="shared" si="3"/>
        <v>0.28000000000000003</v>
      </c>
      <c r="K36" s="234">
        <f t="shared" si="4"/>
        <v>0.06</v>
      </c>
      <c r="L36" s="234">
        <f t="shared" si="4"/>
        <v>7.0000000000000007E-2</v>
      </c>
    </row>
    <row r="37" spans="1:12">
      <c r="A37" s="232" t="s">
        <v>590</v>
      </c>
      <c r="B37" s="232">
        <v>0.4</v>
      </c>
      <c r="C37" s="232">
        <v>0.5</v>
      </c>
      <c r="D37" s="233">
        <v>380</v>
      </c>
      <c r="E37" s="234">
        <f t="shared" si="5"/>
        <v>0.15</v>
      </c>
      <c r="F37" s="234">
        <f t="shared" si="6"/>
        <v>0.19</v>
      </c>
      <c r="G37" s="234">
        <f t="shared" si="2"/>
        <v>0.15</v>
      </c>
      <c r="H37" s="234">
        <f t="shared" si="2"/>
        <v>0.19</v>
      </c>
      <c r="I37" s="234">
        <f t="shared" si="3"/>
        <v>0.14000000000000001</v>
      </c>
      <c r="J37" s="234">
        <f t="shared" si="3"/>
        <v>0.18</v>
      </c>
      <c r="K37" s="234">
        <f t="shared" si="4"/>
        <v>0.04</v>
      </c>
      <c r="L37" s="234">
        <f t="shared" si="4"/>
        <v>0.05</v>
      </c>
    </row>
    <row r="38" spans="1:12">
      <c r="A38" s="232" t="s">
        <v>591</v>
      </c>
      <c r="B38" s="232">
        <v>4</v>
      </c>
      <c r="C38" s="232">
        <v>6</v>
      </c>
      <c r="D38" s="233">
        <v>12.1</v>
      </c>
      <c r="E38" s="234">
        <f t="shared" si="5"/>
        <v>0.05</v>
      </c>
      <c r="F38" s="234">
        <f t="shared" si="6"/>
        <v>7.0000000000000007E-2</v>
      </c>
      <c r="G38" s="234">
        <f t="shared" si="2"/>
        <v>0.05</v>
      </c>
      <c r="H38" s="234">
        <f t="shared" si="2"/>
        <v>7.0000000000000007E-2</v>
      </c>
      <c r="I38" s="234">
        <f t="shared" si="3"/>
        <v>0.05</v>
      </c>
      <c r="J38" s="234">
        <f t="shared" si="3"/>
        <v>7.0000000000000007E-2</v>
      </c>
      <c r="K38" s="234">
        <f t="shared" si="4"/>
        <v>0.01</v>
      </c>
      <c r="L38" s="234">
        <f t="shared" si="4"/>
        <v>0.02</v>
      </c>
    </row>
    <row r="39" spans="1:12">
      <c r="A39" s="232" t="s">
        <v>592</v>
      </c>
      <c r="B39" s="232"/>
      <c r="C39" s="232"/>
      <c r="D39" s="234"/>
      <c r="E39" s="240">
        <f>SUM(E8:E38)-E19-E21</f>
        <v>107.82</v>
      </c>
      <c r="F39" s="240">
        <f t="shared" ref="F39:L39" si="7">SUM(F8:F38)-F19-F21</f>
        <v>131.63</v>
      </c>
      <c r="G39" s="240">
        <f t="shared" si="7"/>
        <v>107.82</v>
      </c>
      <c r="H39" s="240">
        <f t="shared" si="7"/>
        <v>131.63</v>
      </c>
      <c r="I39" s="241">
        <f t="shared" si="7"/>
        <v>102.45</v>
      </c>
      <c r="J39" s="241">
        <f t="shared" si="7"/>
        <v>125.05</v>
      </c>
      <c r="K39" s="241">
        <f t="shared" si="7"/>
        <v>27</v>
      </c>
      <c r="L39" s="241">
        <f t="shared" si="7"/>
        <v>32.96</v>
      </c>
    </row>
    <row r="40" spans="1:12">
      <c r="A40" s="232" t="s">
        <v>593</v>
      </c>
      <c r="B40" s="232"/>
      <c r="C40" s="232"/>
      <c r="D40" s="234"/>
      <c r="E40" s="242">
        <f>E39*247</f>
        <v>26632</v>
      </c>
      <c r="F40" s="242">
        <f t="shared" ref="F40:L40" si="8">F39*247</f>
        <v>32513</v>
      </c>
      <c r="G40" s="240">
        <f t="shared" si="8"/>
        <v>26631.54</v>
      </c>
      <c r="H40" s="240">
        <f t="shared" si="8"/>
        <v>32512.61</v>
      </c>
      <c r="I40" s="240">
        <f t="shared" si="8"/>
        <v>25305.15</v>
      </c>
      <c r="J40" s="240">
        <f t="shared" si="8"/>
        <v>30887.35</v>
      </c>
      <c r="K40" s="240">
        <f t="shared" si="8"/>
        <v>6669</v>
      </c>
      <c r="L40" s="240">
        <f t="shared" si="8"/>
        <v>8141.12</v>
      </c>
    </row>
    <row r="42" spans="1:12">
      <c r="D42" s="243"/>
    </row>
  </sheetData>
  <mergeCells count="11">
    <mergeCell ref="K5:L5"/>
    <mergeCell ref="A2:L2"/>
    <mergeCell ref="A4:A6"/>
    <mergeCell ref="B4:C4"/>
    <mergeCell ref="D4:D6"/>
    <mergeCell ref="E4:F4"/>
    <mergeCell ref="G4:L4"/>
    <mergeCell ref="B5:C5"/>
    <mergeCell ref="E5:F5"/>
    <mergeCell ref="G5:H5"/>
    <mergeCell ref="I5:J5"/>
  </mergeCells>
  <pageMargins left="0.7" right="0.7" top="0.75" bottom="0.75" header="0.3" footer="0.3"/>
  <pageSetup paperSize="9" scale="68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H21"/>
  <sheetViews>
    <sheetView view="pageBreakPreview" zoomScale="60" workbookViewId="0">
      <selection activeCell="B5" sqref="B5:C10"/>
    </sheetView>
  </sheetViews>
  <sheetFormatPr defaultRowHeight="15"/>
  <cols>
    <col min="1" max="2" width="28.7109375" style="226" customWidth="1"/>
    <col min="3" max="3" width="9.140625" style="226"/>
    <col min="4" max="5" width="0" style="226" hidden="1" customWidth="1"/>
    <col min="6" max="6" width="15.5703125" style="226" customWidth="1"/>
    <col min="7" max="7" width="12.85546875" style="226" customWidth="1"/>
    <col min="8" max="8" width="17.5703125" style="226" customWidth="1"/>
    <col min="9" max="256" width="9.140625" style="226"/>
    <col min="257" max="258" width="28.7109375" style="226" customWidth="1"/>
    <col min="259" max="259" width="9.140625" style="226"/>
    <col min="260" max="261" width="0" style="226" hidden="1" customWidth="1"/>
    <col min="262" max="262" width="15.5703125" style="226" customWidth="1"/>
    <col min="263" max="263" width="12.85546875" style="226" customWidth="1"/>
    <col min="264" max="264" width="17.5703125" style="226" customWidth="1"/>
    <col min="265" max="512" width="9.140625" style="226"/>
    <col min="513" max="514" width="28.7109375" style="226" customWidth="1"/>
    <col min="515" max="515" width="9.140625" style="226"/>
    <col min="516" max="517" width="0" style="226" hidden="1" customWidth="1"/>
    <col min="518" max="518" width="15.5703125" style="226" customWidth="1"/>
    <col min="519" max="519" width="12.85546875" style="226" customWidth="1"/>
    <col min="520" max="520" width="17.5703125" style="226" customWidth="1"/>
    <col min="521" max="768" width="9.140625" style="226"/>
    <col min="769" max="770" width="28.7109375" style="226" customWidth="1"/>
    <col min="771" max="771" width="9.140625" style="226"/>
    <col min="772" max="773" width="0" style="226" hidden="1" customWidth="1"/>
    <col min="774" max="774" width="15.5703125" style="226" customWidth="1"/>
    <col min="775" max="775" width="12.85546875" style="226" customWidth="1"/>
    <col min="776" max="776" width="17.5703125" style="226" customWidth="1"/>
    <col min="777" max="1024" width="9.140625" style="226"/>
    <col min="1025" max="1026" width="28.7109375" style="226" customWidth="1"/>
    <col min="1027" max="1027" width="9.140625" style="226"/>
    <col min="1028" max="1029" width="0" style="226" hidden="1" customWidth="1"/>
    <col min="1030" max="1030" width="15.5703125" style="226" customWidth="1"/>
    <col min="1031" max="1031" width="12.85546875" style="226" customWidth="1"/>
    <col min="1032" max="1032" width="17.5703125" style="226" customWidth="1"/>
    <col min="1033" max="1280" width="9.140625" style="226"/>
    <col min="1281" max="1282" width="28.7109375" style="226" customWidth="1"/>
    <col min="1283" max="1283" width="9.140625" style="226"/>
    <col min="1284" max="1285" width="0" style="226" hidden="1" customWidth="1"/>
    <col min="1286" max="1286" width="15.5703125" style="226" customWidth="1"/>
    <col min="1287" max="1287" width="12.85546875" style="226" customWidth="1"/>
    <col min="1288" max="1288" width="17.5703125" style="226" customWidth="1"/>
    <col min="1289" max="1536" width="9.140625" style="226"/>
    <col min="1537" max="1538" width="28.7109375" style="226" customWidth="1"/>
    <col min="1539" max="1539" width="9.140625" style="226"/>
    <col min="1540" max="1541" width="0" style="226" hidden="1" customWidth="1"/>
    <col min="1542" max="1542" width="15.5703125" style="226" customWidth="1"/>
    <col min="1543" max="1543" width="12.85546875" style="226" customWidth="1"/>
    <col min="1544" max="1544" width="17.5703125" style="226" customWidth="1"/>
    <col min="1545" max="1792" width="9.140625" style="226"/>
    <col min="1793" max="1794" width="28.7109375" style="226" customWidth="1"/>
    <col min="1795" max="1795" width="9.140625" style="226"/>
    <col min="1796" max="1797" width="0" style="226" hidden="1" customWidth="1"/>
    <col min="1798" max="1798" width="15.5703125" style="226" customWidth="1"/>
    <col min="1799" max="1799" width="12.85546875" style="226" customWidth="1"/>
    <col min="1800" max="1800" width="17.5703125" style="226" customWidth="1"/>
    <col min="1801" max="2048" width="9.140625" style="226"/>
    <col min="2049" max="2050" width="28.7109375" style="226" customWidth="1"/>
    <col min="2051" max="2051" width="9.140625" style="226"/>
    <col min="2052" max="2053" width="0" style="226" hidden="1" customWidth="1"/>
    <col min="2054" max="2054" width="15.5703125" style="226" customWidth="1"/>
    <col min="2055" max="2055" width="12.85546875" style="226" customWidth="1"/>
    <col min="2056" max="2056" width="17.5703125" style="226" customWidth="1"/>
    <col min="2057" max="2304" width="9.140625" style="226"/>
    <col min="2305" max="2306" width="28.7109375" style="226" customWidth="1"/>
    <col min="2307" max="2307" width="9.140625" style="226"/>
    <col min="2308" max="2309" width="0" style="226" hidden="1" customWidth="1"/>
    <col min="2310" max="2310" width="15.5703125" style="226" customWidth="1"/>
    <col min="2311" max="2311" width="12.85546875" style="226" customWidth="1"/>
    <col min="2312" max="2312" width="17.5703125" style="226" customWidth="1"/>
    <col min="2313" max="2560" width="9.140625" style="226"/>
    <col min="2561" max="2562" width="28.7109375" style="226" customWidth="1"/>
    <col min="2563" max="2563" width="9.140625" style="226"/>
    <col min="2564" max="2565" width="0" style="226" hidden="1" customWidth="1"/>
    <col min="2566" max="2566" width="15.5703125" style="226" customWidth="1"/>
    <col min="2567" max="2567" width="12.85546875" style="226" customWidth="1"/>
    <col min="2568" max="2568" width="17.5703125" style="226" customWidth="1"/>
    <col min="2569" max="2816" width="9.140625" style="226"/>
    <col min="2817" max="2818" width="28.7109375" style="226" customWidth="1"/>
    <col min="2819" max="2819" width="9.140625" style="226"/>
    <col min="2820" max="2821" width="0" style="226" hidden="1" customWidth="1"/>
    <col min="2822" max="2822" width="15.5703125" style="226" customWidth="1"/>
    <col min="2823" max="2823" width="12.85546875" style="226" customWidth="1"/>
    <col min="2824" max="2824" width="17.5703125" style="226" customWidth="1"/>
    <col min="2825" max="3072" width="9.140625" style="226"/>
    <col min="3073" max="3074" width="28.7109375" style="226" customWidth="1"/>
    <col min="3075" max="3075" width="9.140625" style="226"/>
    <col min="3076" max="3077" width="0" style="226" hidden="1" customWidth="1"/>
    <col min="3078" max="3078" width="15.5703125" style="226" customWidth="1"/>
    <col min="3079" max="3079" width="12.85546875" style="226" customWidth="1"/>
    <col min="3080" max="3080" width="17.5703125" style="226" customWidth="1"/>
    <col min="3081" max="3328" width="9.140625" style="226"/>
    <col min="3329" max="3330" width="28.7109375" style="226" customWidth="1"/>
    <col min="3331" max="3331" width="9.140625" style="226"/>
    <col min="3332" max="3333" width="0" style="226" hidden="1" customWidth="1"/>
    <col min="3334" max="3334" width="15.5703125" style="226" customWidth="1"/>
    <col min="3335" max="3335" width="12.85546875" style="226" customWidth="1"/>
    <col min="3336" max="3336" width="17.5703125" style="226" customWidth="1"/>
    <col min="3337" max="3584" width="9.140625" style="226"/>
    <col min="3585" max="3586" width="28.7109375" style="226" customWidth="1"/>
    <col min="3587" max="3587" width="9.140625" style="226"/>
    <col min="3588" max="3589" width="0" style="226" hidden="1" customWidth="1"/>
    <col min="3590" max="3590" width="15.5703125" style="226" customWidth="1"/>
    <col min="3591" max="3591" width="12.85546875" style="226" customWidth="1"/>
    <col min="3592" max="3592" width="17.5703125" style="226" customWidth="1"/>
    <col min="3593" max="3840" width="9.140625" style="226"/>
    <col min="3841" max="3842" width="28.7109375" style="226" customWidth="1"/>
    <col min="3843" max="3843" width="9.140625" style="226"/>
    <col min="3844" max="3845" width="0" style="226" hidden="1" customWidth="1"/>
    <col min="3846" max="3846" width="15.5703125" style="226" customWidth="1"/>
    <col min="3847" max="3847" width="12.85546875" style="226" customWidth="1"/>
    <col min="3848" max="3848" width="17.5703125" style="226" customWidth="1"/>
    <col min="3849" max="4096" width="9.140625" style="226"/>
    <col min="4097" max="4098" width="28.7109375" style="226" customWidth="1"/>
    <col min="4099" max="4099" width="9.140625" style="226"/>
    <col min="4100" max="4101" width="0" style="226" hidden="1" customWidth="1"/>
    <col min="4102" max="4102" width="15.5703125" style="226" customWidth="1"/>
    <col min="4103" max="4103" width="12.85546875" style="226" customWidth="1"/>
    <col min="4104" max="4104" width="17.5703125" style="226" customWidth="1"/>
    <col min="4105" max="4352" width="9.140625" style="226"/>
    <col min="4353" max="4354" width="28.7109375" style="226" customWidth="1"/>
    <col min="4355" max="4355" width="9.140625" style="226"/>
    <col min="4356" max="4357" width="0" style="226" hidden="1" customWidth="1"/>
    <col min="4358" max="4358" width="15.5703125" style="226" customWidth="1"/>
    <col min="4359" max="4359" width="12.85546875" style="226" customWidth="1"/>
    <col min="4360" max="4360" width="17.5703125" style="226" customWidth="1"/>
    <col min="4361" max="4608" width="9.140625" style="226"/>
    <col min="4609" max="4610" width="28.7109375" style="226" customWidth="1"/>
    <col min="4611" max="4611" width="9.140625" style="226"/>
    <col min="4612" max="4613" width="0" style="226" hidden="1" customWidth="1"/>
    <col min="4614" max="4614" width="15.5703125" style="226" customWidth="1"/>
    <col min="4615" max="4615" width="12.85546875" style="226" customWidth="1"/>
    <col min="4616" max="4616" width="17.5703125" style="226" customWidth="1"/>
    <col min="4617" max="4864" width="9.140625" style="226"/>
    <col min="4865" max="4866" width="28.7109375" style="226" customWidth="1"/>
    <col min="4867" max="4867" width="9.140625" style="226"/>
    <col min="4868" max="4869" width="0" style="226" hidden="1" customWidth="1"/>
    <col min="4870" max="4870" width="15.5703125" style="226" customWidth="1"/>
    <col min="4871" max="4871" width="12.85546875" style="226" customWidth="1"/>
    <col min="4872" max="4872" width="17.5703125" style="226" customWidth="1"/>
    <col min="4873" max="5120" width="9.140625" style="226"/>
    <col min="5121" max="5122" width="28.7109375" style="226" customWidth="1"/>
    <col min="5123" max="5123" width="9.140625" style="226"/>
    <col min="5124" max="5125" width="0" style="226" hidden="1" customWidth="1"/>
    <col min="5126" max="5126" width="15.5703125" style="226" customWidth="1"/>
    <col min="5127" max="5127" width="12.85546875" style="226" customWidth="1"/>
    <col min="5128" max="5128" width="17.5703125" style="226" customWidth="1"/>
    <col min="5129" max="5376" width="9.140625" style="226"/>
    <col min="5377" max="5378" width="28.7109375" style="226" customWidth="1"/>
    <col min="5379" max="5379" width="9.140625" style="226"/>
    <col min="5380" max="5381" width="0" style="226" hidden="1" customWidth="1"/>
    <col min="5382" max="5382" width="15.5703125" style="226" customWidth="1"/>
    <col min="5383" max="5383" width="12.85546875" style="226" customWidth="1"/>
    <col min="5384" max="5384" width="17.5703125" style="226" customWidth="1"/>
    <col min="5385" max="5632" width="9.140625" style="226"/>
    <col min="5633" max="5634" width="28.7109375" style="226" customWidth="1"/>
    <col min="5635" max="5635" width="9.140625" style="226"/>
    <col min="5636" max="5637" width="0" style="226" hidden="1" customWidth="1"/>
    <col min="5638" max="5638" width="15.5703125" style="226" customWidth="1"/>
    <col min="5639" max="5639" width="12.85546875" style="226" customWidth="1"/>
    <col min="5640" max="5640" width="17.5703125" style="226" customWidth="1"/>
    <col min="5641" max="5888" width="9.140625" style="226"/>
    <col min="5889" max="5890" width="28.7109375" style="226" customWidth="1"/>
    <col min="5891" max="5891" width="9.140625" style="226"/>
    <col min="5892" max="5893" width="0" style="226" hidden="1" customWidth="1"/>
    <col min="5894" max="5894" width="15.5703125" style="226" customWidth="1"/>
    <col min="5895" max="5895" width="12.85546875" style="226" customWidth="1"/>
    <col min="5896" max="5896" width="17.5703125" style="226" customWidth="1"/>
    <col min="5897" max="6144" width="9.140625" style="226"/>
    <col min="6145" max="6146" width="28.7109375" style="226" customWidth="1"/>
    <col min="6147" max="6147" width="9.140625" style="226"/>
    <col min="6148" max="6149" width="0" style="226" hidden="1" customWidth="1"/>
    <col min="6150" max="6150" width="15.5703125" style="226" customWidth="1"/>
    <col min="6151" max="6151" width="12.85546875" style="226" customWidth="1"/>
    <col min="6152" max="6152" width="17.5703125" style="226" customWidth="1"/>
    <col min="6153" max="6400" width="9.140625" style="226"/>
    <col min="6401" max="6402" width="28.7109375" style="226" customWidth="1"/>
    <col min="6403" max="6403" width="9.140625" style="226"/>
    <col min="6404" max="6405" width="0" style="226" hidden="1" customWidth="1"/>
    <col min="6406" max="6406" width="15.5703125" style="226" customWidth="1"/>
    <col min="6407" max="6407" width="12.85546875" style="226" customWidth="1"/>
    <col min="6408" max="6408" width="17.5703125" style="226" customWidth="1"/>
    <col min="6409" max="6656" width="9.140625" style="226"/>
    <col min="6657" max="6658" width="28.7109375" style="226" customWidth="1"/>
    <col min="6659" max="6659" width="9.140625" style="226"/>
    <col min="6660" max="6661" width="0" style="226" hidden="1" customWidth="1"/>
    <col min="6662" max="6662" width="15.5703125" style="226" customWidth="1"/>
    <col min="6663" max="6663" width="12.85546875" style="226" customWidth="1"/>
    <col min="6664" max="6664" width="17.5703125" style="226" customWidth="1"/>
    <col min="6665" max="6912" width="9.140625" style="226"/>
    <col min="6913" max="6914" width="28.7109375" style="226" customWidth="1"/>
    <col min="6915" max="6915" width="9.140625" style="226"/>
    <col min="6916" max="6917" width="0" style="226" hidden="1" customWidth="1"/>
    <col min="6918" max="6918" width="15.5703125" style="226" customWidth="1"/>
    <col min="6919" max="6919" width="12.85546875" style="226" customWidth="1"/>
    <col min="6920" max="6920" width="17.5703125" style="226" customWidth="1"/>
    <col min="6921" max="7168" width="9.140625" style="226"/>
    <col min="7169" max="7170" width="28.7109375" style="226" customWidth="1"/>
    <col min="7171" max="7171" width="9.140625" style="226"/>
    <col min="7172" max="7173" width="0" style="226" hidden="1" customWidth="1"/>
    <col min="7174" max="7174" width="15.5703125" style="226" customWidth="1"/>
    <col min="7175" max="7175" width="12.85546875" style="226" customWidth="1"/>
    <col min="7176" max="7176" width="17.5703125" style="226" customWidth="1"/>
    <col min="7177" max="7424" width="9.140625" style="226"/>
    <col min="7425" max="7426" width="28.7109375" style="226" customWidth="1"/>
    <col min="7427" max="7427" width="9.140625" style="226"/>
    <col min="7428" max="7429" width="0" style="226" hidden="1" customWidth="1"/>
    <col min="7430" max="7430" width="15.5703125" style="226" customWidth="1"/>
    <col min="7431" max="7431" width="12.85546875" style="226" customWidth="1"/>
    <col min="7432" max="7432" width="17.5703125" style="226" customWidth="1"/>
    <col min="7433" max="7680" width="9.140625" style="226"/>
    <col min="7681" max="7682" width="28.7109375" style="226" customWidth="1"/>
    <col min="7683" max="7683" width="9.140625" style="226"/>
    <col min="7684" max="7685" width="0" style="226" hidden="1" customWidth="1"/>
    <col min="7686" max="7686" width="15.5703125" style="226" customWidth="1"/>
    <col min="7687" max="7687" width="12.85546875" style="226" customWidth="1"/>
    <col min="7688" max="7688" width="17.5703125" style="226" customWidth="1"/>
    <col min="7689" max="7936" width="9.140625" style="226"/>
    <col min="7937" max="7938" width="28.7109375" style="226" customWidth="1"/>
    <col min="7939" max="7939" width="9.140625" style="226"/>
    <col min="7940" max="7941" width="0" style="226" hidden="1" customWidth="1"/>
    <col min="7942" max="7942" width="15.5703125" style="226" customWidth="1"/>
    <col min="7943" max="7943" width="12.85546875" style="226" customWidth="1"/>
    <col min="7944" max="7944" width="17.5703125" style="226" customWidth="1"/>
    <col min="7945" max="8192" width="9.140625" style="226"/>
    <col min="8193" max="8194" width="28.7109375" style="226" customWidth="1"/>
    <col min="8195" max="8195" width="9.140625" style="226"/>
    <col min="8196" max="8197" width="0" style="226" hidden="1" customWidth="1"/>
    <col min="8198" max="8198" width="15.5703125" style="226" customWidth="1"/>
    <col min="8199" max="8199" width="12.85546875" style="226" customWidth="1"/>
    <col min="8200" max="8200" width="17.5703125" style="226" customWidth="1"/>
    <col min="8201" max="8448" width="9.140625" style="226"/>
    <col min="8449" max="8450" width="28.7109375" style="226" customWidth="1"/>
    <col min="8451" max="8451" width="9.140625" style="226"/>
    <col min="8452" max="8453" width="0" style="226" hidden="1" customWidth="1"/>
    <col min="8454" max="8454" width="15.5703125" style="226" customWidth="1"/>
    <col min="8455" max="8455" width="12.85546875" style="226" customWidth="1"/>
    <col min="8456" max="8456" width="17.5703125" style="226" customWidth="1"/>
    <col min="8457" max="8704" width="9.140625" style="226"/>
    <col min="8705" max="8706" width="28.7109375" style="226" customWidth="1"/>
    <col min="8707" max="8707" width="9.140625" style="226"/>
    <col min="8708" max="8709" width="0" style="226" hidden="1" customWidth="1"/>
    <col min="8710" max="8710" width="15.5703125" style="226" customWidth="1"/>
    <col min="8711" max="8711" width="12.85546875" style="226" customWidth="1"/>
    <col min="8712" max="8712" width="17.5703125" style="226" customWidth="1"/>
    <col min="8713" max="8960" width="9.140625" style="226"/>
    <col min="8961" max="8962" width="28.7109375" style="226" customWidth="1"/>
    <col min="8963" max="8963" width="9.140625" style="226"/>
    <col min="8964" max="8965" width="0" style="226" hidden="1" customWidth="1"/>
    <col min="8966" max="8966" width="15.5703125" style="226" customWidth="1"/>
    <col min="8967" max="8967" width="12.85546875" style="226" customWidth="1"/>
    <col min="8968" max="8968" width="17.5703125" style="226" customWidth="1"/>
    <col min="8969" max="9216" width="9.140625" style="226"/>
    <col min="9217" max="9218" width="28.7109375" style="226" customWidth="1"/>
    <col min="9219" max="9219" width="9.140625" style="226"/>
    <col min="9220" max="9221" width="0" style="226" hidden="1" customWidth="1"/>
    <col min="9222" max="9222" width="15.5703125" style="226" customWidth="1"/>
    <col min="9223" max="9223" width="12.85546875" style="226" customWidth="1"/>
    <col min="9224" max="9224" width="17.5703125" style="226" customWidth="1"/>
    <col min="9225" max="9472" width="9.140625" style="226"/>
    <col min="9473" max="9474" width="28.7109375" style="226" customWidth="1"/>
    <col min="9475" max="9475" width="9.140625" style="226"/>
    <col min="9476" max="9477" width="0" style="226" hidden="1" customWidth="1"/>
    <col min="9478" max="9478" width="15.5703125" style="226" customWidth="1"/>
    <col min="9479" max="9479" width="12.85546875" style="226" customWidth="1"/>
    <col min="9480" max="9480" width="17.5703125" style="226" customWidth="1"/>
    <col min="9481" max="9728" width="9.140625" style="226"/>
    <col min="9729" max="9730" width="28.7109375" style="226" customWidth="1"/>
    <col min="9731" max="9731" width="9.140625" style="226"/>
    <col min="9732" max="9733" width="0" style="226" hidden="1" customWidth="1"/>
    <col min="9734" max="9734" width="15.5703125" style="226" customWidth="1"/>
    <col min="9735" max="9735" width="12.85546875" style="226" customWidth="1"/>
    <col min="9736" max="9736" width="17.5703125" style="226" customWidth="1"/>
    <col min="9737" max="9984" width="9.140625" style="226"/>
    <col min="9985" max="9986" width="28.7109375" style="226" customWidth="1"/>
    <col min="9987" max="9987" width="9.140625" style="226"/>
    <col min="9988" max="9989" width="0" style="226" hidden="1" customWidth="1"/>
    <col min="9990" max="9990" width="15.5703125" style="226" customWidth="1"/>
    <col min="9991" max="9991" width="12.85546875" style="226" customWidth="1"/>
    <col min="9992" max="9992" width="17.5703125" style="226" customWidth="1"/>
    <col min="9993" max="10240" width="9.140625" style="226"/>
    <col min="10241" max="10242" width="28.7109375" style="226" customWidth="1"/>
    <col min="10243" max="10243" width="9.140625" style="226"/>
    <col min="10244" max="10245" width="0" style="226" hidden="1" customWidth="1"/>
    <col min="10246" max="10246" width="15.5703125" style="226" customWidth="1"/>
    <col min="10247" max="10247" width="12.85546875" style="226" customWidth="1"/>
    <col min="10248" max="10248" width="17.5703125" style="226" customWidth="1"/>
    <col min="10249" max="10496" width="9.140625" style="226"/>
    <col min="10497" max="10498" width="28.7109375" style="226" customWidth="1"/>
    <col min="10499" max="10499" width="9.140625" style="226"/>
    <col min="10500" max="10501" width="0" style="226" hidden="1" customWidth="1"/>
    <col min="10502" max="10502" width="15.5703125" style="226" customWidth="1"/>
    <col min="10503" max="10503" width="12.85546875" style="226" customWidth="1"/>
    <col min="10504" max="10504" width="17.5703125" style="226" customWidth="1"/>
    <col min="10505" max="10752" width="9.140625" style="226"/>
    <col min="10753" max="10754" width="28.7109375" style="226" customWidth="1"/>
    <col min="10755" max="10755" width="9.140625" style="226"/>
    <col min="10756" max="10757" width="0" style="226" hidden="1" customWidth="1"/>
    <col min="10758" max="10758" width="15.5703125" style="226" customWidth="1"/>
    <col min="10759" max="10759" width="12.85546875" style="226" customWidth="1"/>
    <col min="10760" max="10760" width="17.5703125" style="226" customWidth="1"/>
    <col min="10761" max="11008" width="9.140625" style="226"/>
    <col min="11009" max="11010" width="28.7109375" style="226" customWidth="1"/>
    <col min="11011" max="11011" width="9.140625" style="226"/>
    <col min="11012" max="11013" width="0" style="226" hidden="1" customWidth="1"/>
    <col min="11014" max="11014" width="15.5703125" style="226" customWidth="1"/>
    <col min="11015" max="11015" width="12.85546875" style="226" customWidth="1"/>
    <col min="11016" max="11016" width="17.5703125" style="226" customWidth="1"/>
    <col min="11017" max="11264" width="9.140625" style="226"/>
    <col min="11265" max="11266" width="28.7109375" style="226" customWidth="1"/>
    <col min="11267" max="11267" width="9.140625" style="226"/>
    <col min="11268" max="11269" width="0" style="226" hidden="1" customWidth="1"/>
    <col min="11270" max="11270" width="15.5703125" style="226" customWidth="1"/>
    <col min="11271" max="11271" width="12.85546875" style="226" customWidth="1"/>
    <col min="11272" max="11272" width="17.5703125" style="226" customWidth="1"/>
    <col min="11273" max="11520" width="9.140625" style="226"/>
    <col min="11521" max="11522" width="28.7109375" style="226" customWidth="1"/>
    <col min="11523" max="11523" width="9.140625" style="226"/>
    <col min="11524" max="11525" width="0" style="226" hidden="1" customWidth="1"/>
    <col min="11526" max="11526" width="15.5703125" style="226" customWidth="1"/>
    <col min="11527" max="11527" width="12.85546875" style="226" customWidth="1"/>
    <col min="11528" max="11528" width="17.5703125" style="226" customWidth="1"/>
    <col min="11529" max="11776" width="9.140625" style="226"/>
    <col min="11777" max="11778" width="28.7109375" style="226" customWidth="1"/>
    <col min="11779" max="11779" width="9.140625" style="226"/>
    <col min="11780" max="11781" width="0" style="226" hidden="1" customWidth="1"/>
    <col min="11782" max="11782" width="15.5703125" style="226" customWidth="1"/>
    <col min="11783" max="11783" width="12.85546875" style="226" customWidth="1"/>
    <col min="11784" max="11784" width="17.5703125" style="226" customWidth="1"/>
    <col min="11785" max="12032" width="9.140625" style="226"/>
    <col min="12033" max="12034" width="28.7109375" style="226" customWidth="1"/>
    <col min="12035" max="12035" width="9.140625" style="226"/>
    <col min="12036" max="12037" width="0" style="226" hidden="1" customWidth="1"/>
    <col min="12038" max="12038" width="15.5703125" style="226" customWidth="1"/>
    <col min="12039" max="12039" width="12.85546875" style="226" customWidth="1"/>
    <col min="12040" max="12040" width="17.5703125" style="226" customWidth="1"/>
    <col min="12041" max="12288" width="9.140625" style="226"/>
    <col min="12289" max="12290" width="28.7109375" style="226" customWidth="1"/>
    <col min="12291" max="12291" width="9.140625" style="226"/>
    <col min="12292" max="12293" width="0" style="226" hidden="1" customWidth="1"/>
    <col min="12294" max="12294" width="15.5703125" style="226" customWidth="1"/>
    <col min="12295" max="12295" width="12.85546875" style="226" customWidth="1"/>
    <col min="12296" max="12296" width="17.5703125" style="226" customWidth="1"/>
    <col min="12297" max="12544" width="9.140625" style="226"/>
    <col min="12545" max="12546" width="28.7109375" style="226" customWidth="1"/>
    <col min="12547" max="12547" width="9.140625" style="226"/>
    <col min="12548" max="12549" width="0" style="226" hidden="1" customWidth="1"/>
    <col min="12550" max="12550" width="15.5703125" style="226" customWidth="1"/>
    <col min="12551" max="12551" width="12.85546875" style="226" customWidth="1"/>
    <col min="12552" max="12552" width="17.5703125" style="226" customWidth="1"/>
    <col min="12553" max="12800" width="9.140625" style="226"/>
    <col min="12801" max="12802" width="28.7109375" style="226" customWidth="1"/>
    <col min="12803" max="12803" width="9.140625" style="226"/>
    <col min="12804" max="12805" width="0" style="226" hidden="1" customWidth="1"/>
    <col min="12806" max="12806" width="15.5703125" style="226" customWidth="1"/>
    <col min="12807" max="12807" width="12.85546875" style="226" customWidth="1"/>
    <col min="12808" max="12808" width="17.5703125" style="226" customWidth="1"/>
    <col min="12809" max="13056" width="9.140625" style="226"/>
    <col min="13057" max="13058" width="28.7109375" style="226" customWidth="1"/>
    <col min="13059" max="13059" width="9.140625" style="226"/>
    <col min="13060" max="13061" width="0" style="226" hidden="1" customWidth="1"/>
    <col min="13062" max="13062" width="15.5703125" style="226" customWidth="1"/>
    <col min="13063" max="13063" width="12.85546875" style="226" customWidth="1"/>
    <col min="13064" max="13064" width="17.5703125" style="226" customWidth="1"/>
    <col min="13065" max="13312" width="9.140625" style="226"/>
    <col min="13313" max="13314" width="28.7109375" style="226" customWidth="1"/>
    <col min="13315" max="13315" width="9.140625" style="226"/>
    <col min="13316" max="13317" width="0" style="226" hidden="1" customWidth="1"/>
    <col min="13318" max="13318" width="15.5703125" style="226" customWidth="1"/>
    <col min="13319" max="13319" width="12.85546875" style="226" customWidth="1"/>
    <col min="13320" max="13320" width="17.5703125" style="226" customWidth="1"/>
    <col min="13321" max="13568" width="9.140625" style="226"/>
    <col min="13569" max="13570" width="28.7109375" style="226" customWidth="1"/>
    <col min="13571" max="13571" width="9.140625" style="226"/>
    <col min="13572" max="13573" width="0" style="226" hidden="1" customWidth="1"/>
    <col min="13574" max="13574" width="15.5703125" style="226" customWidth="1"/>
    <col min="13575" max="13575" width="12.85546875" style="226" customWidth="1"/>
    <col min="13576" max="13576" width="17.5703125" style="226" customWidth="1"/>
    <col min="13577" max="13824" width="9.140625" style="226"/>
    <col min="13825" max="13826" width="28.7109375" style="226" customWidth="1"/>
    <col min="13827" max="13827" width="9.140625" style="226"/>
    <col min="13828" max="13829" width="0" style="226" hidden="1" customWidth="1"/>
    <col min="13830" max="13830" width="15.5703125" style="226" customWidth="1"/>
    <col min="13831" max="13831" width="12.85546875" style="226" customWidth="1"/>
    <col min="13832" max="13832" width="17.5703125" style="226" customWidth="1"/>
    <col min="13833" max="14080" width="9.140625" style="226"/>
    <col min="14081" max="14082" width="28.7109375" style="226" customWidth="1"/>
    <col min="14083" max="14083" width="9.140625" style="226"/>
    <col min="14084" max="14085" width="0" style="226" hidden="1" customWidth="1"/>
    <col min="14086" max="14086" width="15.5703125" style="226" customWidth="1"/>
    <col min="14087" max="14087" width="12.85546875" style="226" customWidth="1"/>
    <col min="14088" max="14088" width="17.5703125" style="226" customWidth="1"/>
    <col min="14089" max="14336" width="9.140625" style="226"/>
    <col min="14337" max="14338" width="28.7109375" style="226" customWidth="1"/>
    <col min="14339" max="14339" width="9.140625" style="226"/>
    <col min="14340" max="14341" width="0" style="226" hidden="1" customWidth="1"/>
    <col min="14342" max="14342" width="15.5703125" style="226" customWidth="1"/>
    <col min="14343" max="14343" width="12.85546875" style="226" customWidth="1"/>
    <col min="14344" max="14344" width="17.5703125" style="226" customWidth="1"/>
    <col min="14345" max="14592" width="9.140625" style="226"/>
    <col min="14593" max="14594" width="28.7109375" style="226" customWidth="1"/>
    <col min="14595" max="14595" width="9.140625" style="226"/>
    <col min="14596" max="14597" width="0" style="226" hidden="1" customWidth="1"/>
    <col min="14598" max="14598" width="15.5703125" style="226" customWidth="1"/>
    <col min="14599" max="14599" width="12.85546875" style="226" customWidth="1"/>
    <col min="14600" max="14600" width="17.5703125" style="226" customWidth="1"/>
    <col min="14601" max="14848" width="9.140625" style="226"/>
    <col min="14849" max="14850" width="28.7109375" style="226" customWidth="1"/>
    <col min="14851" max="14851" width="9.140625" style="226"/>
    <col min="14852" max="14853" width="0" style="226" hidden="1" customWidth="1"/>
    <col min="14854" max="14854" width="15.5703125" style="226" customWidth="1"/>
    <col min="14855" max="14855" width="12.85546875" style="226" customWidth="1"/>
    <col min="14856" max="14856" width="17.5703125" style="226" customWidth="1"/>
    <col min="14857" max="15104" width="9.140625" style="226"/>
    <col min="15105" max="15106" width="28.7109375" style="226" customWidth="1"/>
    <col min="15107" max="15107" width="9.140625" style="226"/>
    <col min="15108" max="15109" width="0" style="226" hidden="1" customWidth="1"/>
    <col min="15110" max="15110" width="15.5703125" style="226" customWidth="1"/>
    <col min="15111" max="15111" width="12.85546875" style="226" customWidth="1"/>
    <col min="15112" max="15112" width="17.5703125" style="226" customWidth="1"/>
    <col min="15113" max="15360" width="9.140625" style="226"/>
    <col min="15361" max="15362" width="28.7109375" style="226" customWidth="1"/>
    <col min="15363" max="15363" width="9.140625" style="226"/>
    <col min="15364" max="15365" width="0" style="226" hidden="1" customWidth="1"/>
    <col min="15366" max="15366" width="15.5703125" style="226" customWidth="1"/>
    <col min="15367" max="15367" width="12.85546875" style="226" customWidth="1"/>
    <col min="15368" max="15368" width="17.5703125" style="226" customWidth="1"/>
    <col min="15369" max="15616" width="9.140625" style="226"/>
    <col min="15617" max="15618" width="28.7109375" style="226" customWidth="1"/>
    <col min="15619" max="15619" width="9.140625" style="226"/>
    <col min="15620" max="15621" width="0" style="226" hidden="1" customWidth="1"/>
    <col min="15622" max="15622" width="15.5703125" style="226" customWidth="1"/>
    <col min="15623" max="15623" width="12.85546875" style="226" customWidth="1"/>
    <col min="15624" max="15624" width="17.5703125" style="226" customWidth="1"/>
    <col min="15625" max="15872" width="9.140625" style="226"/>
    <col min="15873" max="15874" width="28.7109375" style="226" customWidth="1"/>
    <col min="15875" max="15875" width="9.140625" style="226"/>
    <col min="15876" max="15877" width="0" style="226" hidden="1" customWidth="1"/>
    <col min="15878" max="15878" width="15.5703125" style="226" customWidth="1"/>
    <col min="15879" max="15879" width="12.85546875" style="226" customWidth="1"/>
    <col min="15880" max="15880" width="17.5703125" style="226" customWidth="1"/>
    <col min="15881" max="16128" width="9.140625" style="226"/>
    <col min="16129" max="16130" width="28.7109375" style="226" customWidth="1"/>
    <col min="16131" max="16131" width="9.140625" style="226"/>
    <col min="16132" max="16133" width="0" style="226" hidden="1" customWidth="1"/>
    <col min="16134" max="16134" width="15.5703125" style="226" customWidth="1"/>
    <col min="16135" max="16135" width="12.85546875" style="226" customWidth="1"/>
    <col min="16136" max="16136" width="17.5703125" style="226" customWidth="1"/>
    <col min="16137" max="16384" width="9.140625" style="226"/>
  </cols>
  <sheetData>
    <row r="2" spans="1:8" ht="29.25" customHeight="1">
      <c r="A2" s="1035" t="s">
        <v>594</v>
      </c>
      <c r="B2" s="1035"/>
      <c r="C2" s="1035"/>
      <c r="D2" s="1035"/>
      <c r="E2" s="1035"/>
      <c r="F2" s="1035"/>
      <c r="G2" s="1035"/>
      <c r="H2" s="1035"/>
    </row>
    <row r="4" spans="1:8" ht="132">
      <c r="A4" s="244" t="s">
        <v>595</v>
      </c>
      <c r="B4" s="245" t="s">
        <v>596</v>
      </c>
      <c r="C4" s="245" t="s">
        <v>597</v>
      </c>
      <c r="D4" s="246" t="s">
        <v>598</v>
      </c>
      <c r="E4" s="246" t="s">
        <v>599</v>
      </c>
      <c r="F4" s="245" t="s">
        <v>600</v>
      </c>
      <c r="G4" s="245" t="s">
        <v>601</v>
      </c>
      <c r="H4" s="245" t="s">
        <v>602</v>
      </c>
    </row>
    <row r="5" spans="1:8">
      <c r="A5" s="247" t="s">
        <v>603</v>
      </c>
      <c r="B5" s="1205" t="s">
        <v>604</v>
      </c>
      <c r="C5" s="255">
        <f>3/2</f>
        <v>1.5</v>
      </c>
      <c r="D5" s="248">
        <v>43.6</v>
      </c>
      <c r="E5" s="248">
        <f t="shared" ref="E5:E20" si="0">1.0658*1.0645*1.1136</f>
        <v>1.26</v>
      </c>
      <c r="F5" s="234">
        <v>54.94</v>
      </c>
      <c r="G5" s="234">
        <f t="shared" ref="G5:G20" si="1">C5*F5</f>
        <v>82.41</v>
      </c>
      <c r="H5" s="234"/>
    </row>
    <row r="6" spans="1:8">
      <c r="A6" s="247" t="s">
        <v>605</v>
      </c>
      <c r="B6" s="1205" t="s">
        <v>606</v>
      </c>
      <c r="C6" s="255">
        <f>1/4</f>
        <v>0.25</v>
      </c>
      <c r="D6" s="248">
        <v>54.5</v>
      </c>
      <c r="E6" s="248">
        <f t="shared" si="0"/>
        <v>1.26</v>
      </c>
      <c r="F6" s="234">
        <v>68.67</v>
      </c>
      <c r="G6" s="234">
        <f t="shared" si="1"/>
        <v>17.170000000000002</v>
      </c>
      <c r="H6" s="234"/>
    </row>
    <row r="7" spans="1:8">
      <c r="A7" s="247" t="s">
        <v>607</v>
      </c>
      <c r="B7" s="1205" t="s">
        <v>608</v>
      </c>
      <c r="C7" s="255">
        <f>3/3</f>
        <v>1</v>
      </c>
      <c r="D7" s="248">
        <v>98.1</v>
      </c>
      <c r="E7" s="248">
        <f t="shared" si="0"/>
        <v>1.26</v>
      </c>
      <c r="F7" s="234">
        <v>123.61</v>
      </c>
      <c r="G7" s="234">
        <f t="shared" si="1"/>
        <v>123.61</v>
      </c>
      <c r="H7" s="234"/>
    </row>
    <row r="8" spans="1:8">
      <c r="A8" s="247" t="s">
        <v>609</v>
      </c>
      <c r="B8" s="1205" t="s">
        <v>608</v>
      </c>
      <c r="C8" s="255">
        <f>3/3</f>
        <v>1</v>
      </c>
      <c r="D8" s="248">
        <v>163.5</v>
      </c>
      <c r="E8" s="248">
        <f t="shared" si="0"/>
        <v>1.26</v>
      </c>
      <c r="F8" s="234">
        <v>206.01</v>
      </c>
      <c r="G8" s="234">
        <f t="shared" si="1"/>
        <v>206.01</v>
      </c>
      <c r="H8" s="234"/>
    </row>
    <row r="9" spans="1:8">
      <c r="A9" s="247" t="s">
        <v>610</v>
      </c>
      <c r="B9" s="1205" t="s">
        <v>611</v>
      </c>
      <c r="C9" s="255">
        <f>2/5</f>
        <v>0.4</v>
      </c>
      <c r="D9" s="248">
        <v>185.3</v>
      </c>
      <c r="E9" s="248">
        <f t="shared" si="0"/>
        <v>1.26</v>
      </c>
      <c r="F9" s="234">
        <v>233.48</v>
      </c>
      <c r="G9" s="234">
        <f t="shared" si="1"/>
        <v>93.39</v>
      </c>
      <c r="H9" s="234"/>
    </row>
    <row r="10" spans="1:8">
      <c r="A10" s="247" t="s">
        <v>612</v>
      </c>
      <c r="B10" s="1206" t="s">
        <v>613</v>
      </c>
      <c r="C10" s="1207">
        <f>3/1</f>
        <v>3</v>
      </c>
      <c r="D10" s="248">
        <v>65.400000000000006</v>
      </c>
      <c r="E10" s="248">
        <f t="shared" si="0"/>
        <v>1.26</v>
      </c>
      <c r="F10" s="234">
        <v>82.4</v>
      </c>
      <c r="G10" s="234">
        <f t="shared" si="1"/>
        <v>247.2</v>
      </c>
      <c r="H10" s="234"/>
    </row>
    <row r="11" spans="1:8">
      <c r="A11" s="247" t="s">
        <v>614</v>
      </c>
      <c r="B11" s="249" t="s">
        <v>615</v>
      </c>
      <c r="C11" s="250">
        <f>2/2</f>
        <v>1</v>
      </c>
      <c r="D11" s="248">
        <v>43.6</v>
      </c>
      <c r="E11" s="248">
        <f t="shared" si="0"/>
        <v>1.26</v>
      </c>
      <c r="F11" s="234">
        <v>54.94</v>
      </c>
      <c r="G11" s="234">
        <f t="shared" si="1"/>
        <v>54.94</v>
      </c>
      <c r="H11" s="234"/>
    </row>
    <row r="12" spans="1:8">
      <c r="A12" s="247" t="s">
        <v>616</v>
      </c>
      <c r="B12" s="249" t="s">
        <v>617</v>
      </c>
      <c r="C12" s="250">
        <f>1/10</f>
        <v>0.1</v>
      </c>
      <c r="D12" s="248">
        <v>163.5</v>
      </c>
      <c r="E12" s="248">
        <f t="shared" si="0"/>
        <v>1.26</v>
      </c>
      <c r="F12" s="234">
        <v>206.01</v>
      </c>
      <c r="G12" s="234">
        <f t="shared" si="1"/>
        <v>20.6</v>
      </c>
      <c r="H12" s="234"/>
    </row>
    <row r="13" spans="1:8">
      <c r="A13" s="247" t="s">
        <v>618</v>
      </c>
      <c r="B13" s="249" t="s">
        <v>619</v>
      </c>
      <c r="C13" s="250">
        <f>1/5</f>
        <v>0.2</v>
      </c>
      <c r="D13" s="248">
        <v>425.1</v>
      </c>
      <c r="E13" s="248">
        <f t="shared" si="0"/>
        <v>1.26</v>
      </c>
      <c r="F13" s="234">
        <v>535.63</v>
      </c>
      <c r="G13" s="234">
        <f t="shared" si="1"/>
        <v>107.13</v>
      </c>
      <c r="H13" s="234"/>
    </row>
    <row r="14" spans="1:8">
      <c r="A14" s="247" t="s">
        <v>620</v>
      </c>
      <c r="B14" s="249" t="s">
        <v>619</v>
      </c>
      <c r="C14" s="250">
        <f>1/5</f>
        <v>0.2</v>
      </c>
      <c r="D14" s="248">
        <v>327</v>
      </c>
      <c r="E14" s="248">
        <f t="shared" si="0"/>
        <v>1.26</v>
      </c>
      <c r="F14" s="234">
        <v>412.02</v>
      </c>
      <c r="G14" s="234">
        <f t="shared" si="1"/>
        <v>82.4</v>
      </c>
      <c r="H14" s="234"/>
    </row>
    <row r="15" spans="1:8">
      <c r="A15" s="247" t="s">
        <v>621</v>
      </c>
      <c r="B15" s="249" t="s">
        <v>619</v>
      </c>
      <c r="C15" s="250">
        <f>1/5</f>
        <v>0.2</v>
      </c>
      <c r="D15" s="248">
        <v>261.60000000000002</v>
      </c>
      <c r="E15" s="248">
        <f t="shared" si="0"/>
        <v>1.26</v>
      </c>
      <c r="F15" s="234">
        <v>329.62</v>
      </c>
      <c r="G15" s="234">
        <f t="shared" si="1"/>
        <v>65.92</v>
      </c>
      <c r="H15" s="234"/>
    </row>
    <row r="16" spans="1:8">
      <c r="A16" s="247" t="s">
        <v>622</v>
      </c>
      <c r="B16" s="249" t="s">
        <v>623</v>
      </c>
      <c r="C16" s="250">
        <f>1/6</f>
        <v>0.17</v>
      </c>
      <c r="D16" s="248">
        <v>294.3</v>
      </c>
      <c r="E16" s="248">
        <f t="shared" si="0"/>
        <v>1.26</v>
      </c>
      <c r="F16" s="234">
        <v>370.82</v>
      </c>
      <c r="G16" s="234">
        <f t="shared" si="1"/>
        <v>63.04</v>
      </c>
      <c r="H16" s="234"/>
    </row>
    <row r="17" spans="1:8">
      <c r="A17" s="247" t="s">
        <v>624</v>
      </c>
      <c r="B17" s="249" t="s">
        <v>625</v>
      </c>
      <c r="C17" s="250">
        <f>40/100/3</f>
        <v>0.13</v>
      </c>
      <c r="D17" s="248">
        <v>174.4</v>
      </c>
      <c r="E17" s="248">
        <f t="shared" si="0"/>
        <v>1.26</v>
      </c>
      <c r="F17" s="234">
        <v>219.74</v>
      </c>
      <c r="G17" s="234">
        <f t="shared" si="1"/>
        <v>28.57</v>
      </c>
      <c r="H17" s="234"/>
    </row>
    <row r="18" spans="1:8">
      <c r="A18" s="247" t="s">
        <v>626</v>
      </c>
      <c r="B18" s="251" t="s">
        <v>627</v>
      </c>
      <c r="C18" s="252">
        <f>20/100/1</f>
        <v>0.2</v>
      </c>
      <c r="D18" s="248">
        <v>32.700000000000003</v>
      </c>
      <c r="E18" s="248">
        <f t="shared" si="0"/>
        <v>1.26</v>
      </c>
      <c r="F18" s="234">
        <v>41.2</v>
      </c>
      <c r="G18" s="234">
        <f t="shared" si="1"/>
        <v>8.24</v>
      </c>
      <c r="H18" s="234"/>
    </row>
    <row r="19" spans="1:8">
      <c r="A19" s="247" t="s">
        <v>628</v>
      </c>
      <c r="B19" s="249" t="s">
        <v>629</v>
      </c>
      <c r="C19" s="250">
        <f>30/100/5</f>
        <v>0.06</v>
      </c>
      <c r="D19" s="248">
        <v>109</v>
      </c>
      <c r="E19" s="248">
        <f t="shared" si="0"/>
        <v>1.26</v>
      </c>
      <c r="F19" s="234">
        <v>137.34</v>
      </c>
      <c r="G19" s="234">
        <f t="shared" si="1"/>
        <v>8.24</v>
      </c>
      <c r="H19" s="234"/>
    </row>
    <row r="20" spans="1:8">
      <c r="A20" s="247" t="s">
        <v>630</v>
      </c>
      <c r="B20" s="249" t="s">
        <v>631</v>
      </c>
      <c r="C20" s="250">
        <f>250/100/3</f>
        <v>0.83</v>
      </c>
      <c r="D20" s="248">
        <v>218</v>
      </c>
      <c r="E20" s="248">
        <f t="shared" si="0"/>
        <v>1.26</v>
      </c>
      <c r="F20" s="234">
        <v>274.68</v>
      </c>
      <c r="G20" s="234">
        <f t="shared" si="1"/>
        <v>227.98</v>
      </c>
      <c r="H20" s="234"/>
    </row>
    <row r="21" spans="1:8">
      <c r="A21" s="249" t="s">
        <v>35</v>
      </c>
      <c r="B21" s="249"/>
      <c r="C21" s="250"/>
      <c r="D21" s="248"/>
      <c r="E21" s="248"/>
      <c r="F21" s="234"/>
      <c r="G21" s="242">
        <f>SUM(G5:G20)</f>
        <v>1437</v>
      </c>
      <c r="H21" s="242">
        <f>G21/12*4</f>
        <v>479</v>
      </c>
    </row>
  </sheetData>
  <mergeCells count="1">
    <mergeCell ref="A2:H2"/>
  </mergeCells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14"/>
  <sheetViews>
    <sheetView view="pageBreakPreview" zoomScale="60" workbookViewId="0">
      <selection activeCell="D6" sqref="D6"/>
    </sheetView>
  </sheetViews>
  <sheetFormatPr defaultRowHeight="15"/>
  <cols>
    <col min="1" max="1" width="22.5703125" style="226" customWidth="1"/>
    <col min="2" max="2" width="10.28515625" style="226" customWidth="1"/>
    <col min="3" max="5" width="9.140625" style="226"/>
    <col min="6" max="6" width="10.5703125" style="226" customWidth="1"/>
    <col min="7" max="7" width="9.140625" style="226"/>
    <col min="8" max="8" width="19.7109375" style="226" customWidth="1"/>
    <col min="9" max="9" width="17.5703125" style="226" customWidth="1"/>
    <col min="10" max="256" width="9.140625" style="226"/>
    <col min="257" max="257" width="22.5703125" style="226" customWidth="1"/>
    <col min="258" max="258" width="10.28515625" style="226" customWidth="1"/>
    <col min="259" max="261" width="9.140625" style="226"/>
    <col min="262" max="262" width="10.5703125" style="226" customWidth="1"/>
    <col min="263" max="263" width="9.140625" style="226"/>
    <col min="264" max="264" width="19.7109375" style="226" customWidth="1"/>
    <col min="265" max="265" width="17.5703125" style="226" customWidth="1"/>
    <col min="266" max="512" width="9.140625" style="226"/>
    <col min="513" max="513" width="22.5703125" style="226" customWidth="1"/>
    <col min="514" max="514" width="10.28515625" style="226" customWidth="1"/>
    <col min="515" max="517" width="9.140625" style="226"/>
    <col min="518" max="518" width="10.5703125" style="226" customWidth="1"/>
    <col min="519" max="519" width="9.140625" style="226"/>
    <col min="520" max="520" width="19.7109375" style="226" customWidth="1"/>
    <col min="521" max="521" width="17.5703125" style="226" customWidth="1"/>
    <col min="522" max="768" width="9.140625" style="226"/>
    <col min="769" max="769" width="22.5703125" style="226" customWidth="1"/>
    <col min="770" max="770" width="10.28515625" style="226" customWidth="1"/>
    <col min="771" max="773" width="9.140625" style="226"/>
    <col min="774" max="774" width="10.5703125" style="226" customWidth="1"/>
    <col min="775" max="775" width="9.140625" style="226"/>
    <col min="776" max="776" width="19.7109375" style="226" customWidth="1"/>
    <col min="777" max="777" width="17.5703125" style="226" customWidth="1"/>
    <col min="778" max="1024" width="9.140625" style="226"/>
    <col min="1025" max="1025" width="22.5703125" style="226" customWidth="1"/>
    <col min="1026" max="1026" width="10.28515625" style="226" customWidth="1"/>
    <col min="1027" max="1029" width="9.140625" style="226"/>
    <col min="1030" max="1030" width="10.5703125" style="226" customWidth="1"/>
    <col min="1031" max="1031" width="9.140625" style="226"/>
    <col min="1032" max="1032" width="19.7109375" style="226" customWidth="1"/>
    <col min="1033" max="1033" width="17.5703125" style="226" customWidth="1"/>
    <col min="1034" max="1280" width="9.140625" style="226"/>
    <col min="1281" max="1281" width="22.5703125" style="226" customWidth="1"/>
    <col min="1282" max="1282" width="10.28515625" style="226" customWidth="1"/>
    <col min="1283" max="1285" width="9.140625" style="226"/>
    <col min="1286" max="1286" width="10.5703125" style="226" customWidth="1"/>
    <col min="1287" max="1287" width="9.140625" style="226"/>
    <col min="1288" max="1288" width="19.7109375" style="226" customWidth="1"/>
    <col min="1289" max="1289" width="17.5703125" style="226" customWidth="1"/>
    <col min="1290" max="1536" width="9.140625" style="226"/>
    <col min="1537" max="1537" width="22.5703125" style="226" customWidth="1"/>
    <col min="1538" max="1538" width="10.28515625" style="226" customWidth="1"/>
    <col min="1539" max="1541" width="9.140625" style="226"/>
    <col min="1542" max="1542" width="10.5703125" style="226" customWidth="1"/>
    <col min="1543" max="1543" width="9.140625" style="226"/>
    <col min="1544" max="1544" width="19.7109375" style="226" customWidth="1"/>
    <col min="1545" max="1545" width="17.5703125" style="226" customWidth="1"/>
    <col min="1546" max="1792" width="9.140625" style="226"/>
    <col min="1793" max="1793" width="22.5703125" style="226" customWidth="1"/>
    <col min="1794" max="1794" width="10.28515625" style="226" customWidth="1"/>
    <col min="1795" max="1797" width="9.140625" style="226"/>
    <col min="1798" max="1798" width="10.5703125" style="226" customWidth="1"/>
    <col min="1799" max="1799" width="9.140625" style="226"/>
    <col min="1800" max="1800" width="19.7109375" style="226" customWidth="1"/>
    <col min="1801" max="1801" width="17.5703125" style="226" customWidth="1"/>
    <col min="1802" max="2048" width="9.140625" style="226"/>
    <col min="2049" max="2049" width="22.5703125" style="226" customWidth="1"/>
    <col min="2050" max="2050" width="10.28515625" style="226" customWidth="1"/>
    <col min="2051" max="2053" width="9.140625" style="226"/>
    <col min="2054" max="2054" width="10.5703125" style="226" customWidth="1"/>
    <col min="2055" max="2055" width="9.140625" style="226"/>
    <col min="2056" max="2056" width="19.7109375" style="226" customWidth="1"/>
    <col min="2057" max="2057" width="17.5703125" style="226" customWidth="1"/>
    <col min="2058" max="2304" width="9.140625" style="226"/>
    <col min="2305" max="2305" width="22.5703125" style="226" customWidth="1"/>
    <col min="2306" max="2306" width="10.28515625" style="226" customWidth="1"/>
    <col min="2307" max="2309" width="9.140625" style="226"/>
    <col min="2310" max="2310" width="10.5703125" style="226" customWidth="1"/>
    <col min="2311" max="2311" width="9.140625" style="226"/>
    <col min="2312" max="2312" width="19.7109375" style="226" customWidth="1"/>
    <col min="2313" max="2313" width="17.5703125" style="226" customWidth="1"/>
    <col min="2314" max="2560" width="9.140625" style="226"/>
    <col min="2561" max="2561" width="22.5703125" style="226" customWidth="1"/>
    <col min="2562" max="2562" width="10.28515625" style="226" customWidth="1"/>
    <col min="2563" max="2565" width="9.140625" style="226"/>
    <col min="2566" max="2566" width="10.5703125" style="226" customWidth="1"/>
    <col min="2567" max="2567" width="9.140625" style="226"/>
    <col min="2568" max="2568" width="19.7109375" style="226" customWidth="1"/>
    <col min="2569" max="2569" width="17.5703125" style="226" customWidth="1"/>
    <col min="2570" max="2816" width="9.140625" style="226"/>
    <col min="2817" max="2817" width="22.5703125" style="226" customWidth="1"/>
    <col min="2818" max="2818" width="10.28515625" style="226" customWidth="1"/>
    <col min="2819" max="2821" width="9.140625" style="226"/>
    <col min="2822" max="2822" width="10.5703125" style="226" customWidth="1"/>
    <col min="2823" max="2823" width="9.140625" style="226"/>
    <col min="2824" max="2824" width="19.7109375" style="226" customWidth="1"/>
    <col min="2825" max="2825" width="17.5703125" style="226" customWidth="1"/>
    <col min="2826" max="3072" width="9.140625" style="226"/>
    <col min="3073" max="3073" width="22.5703125" style="226" customWidth="1"/>
    <col min="3074" max="3074" width="10.28515625" style="226" customWidth="1"/>
    <col min="3075" max="3077" width="9.140625" style="226"/>
    <col min="3078" max="3078" width="10.5703125" style="226" customWidth="1"/>
    <col min="3079" max="3079" width="9.140625" style="226"/>
    <col min="3080" max="3080" width="19.7109375" style="226" customWidth="1"/>
    <col min="3081" max="3081" width="17.5703125" style="226" customWidth="1"/>
    <col min="3082" max="3328" width="9.140625" style="226"/>
    <col min="3329" max="3329" width="22.5703125" style="226" customWidth="1"/>
    <col min="3330" max="3330" width="10.28515625" style="226" customWidth="1"/>
    <col min="3331" max="3333" width="9.140625" style="226"/>
    <col min="3334" max="3334" width="10.5703125" style="226" customWidth="1"/>
    <col min="3335" max="3335" width="9.140625" style="226"/>
    <col min="3336" max="3336" width="19.7109375" style="226" customWidth="1"/>
    <col min="3337" max="3337" width="17.5703125" style="226" customWidth="1"/>
    <col min="3338" max="3584" width="9.140625" style="226"/>
    <col min="3585" max="3585" width="22.5703125" style="226" customWidth="1"/>
    <col min="3586" max="3586" width="10.28515625" style="226" customWidth="1"/>
    <col min="3587" max="3589" width="9.140625" style="226"/>
    <col min="3590" max="3590" width="10.5703125" style="226" customWidth="1"/>
    <col min="3591" max="3591" width="9.140625" style="226"/>
    <col min="3592" max="3592" width="19.7109375" style="226" customWidth="1"/>
    <col min="3593" max="3593" width="17.5703125" style="226" customWidth="1"/>
    <col min="3594" max="3840" width="9.140625" style="226"/>
    <col min="3841" max="3841" width="22.5703125" style="226" customWidth="1"/>
    <col min="3842" max="3842" width="10.28515625" style="226" customWidth="1"/>
    <col min="3843" max="3845" width="9.140625" style="226"/>
    <col min="3846" max="3846" width="10.5703125" style="226" customWidth="1"/>
    <col min="3847" max="3847" width="9.140625" style="226"/>
    <col min="3848" max="3848" width="19.7109375" style="226" customWidth="1"/>
    <col min="3849" max="3849" width="17.5703125" style="226" customWidth="1"/>
    <col min="3850" max="4096" width="9.140625" style="226"/>
    <col min="4097" max="4097" width="22.5703125" style="226" customWidth="1"/>
    <col min="4098" max="4098" width="10.28515625" style="226" customWidth="1"/>
    <col min="4099" max="4101" width="9.140625" style="226"/>
    <col min="4102" max="4102" width="10.5703125" style="226" customWidth="1"/>
    <col min="4103" max="4103" width="9.140625" style="226"/>
    <col min="4104" max="4104" width="19.7109375" style="226" customWidth="1"/>
    <col min="4105" max="4105" width="17.5703125" style="226" customWidth="1"/>
    <col min="4106" max="4352" width="9.140625" style="226"/>
    <col min="4353" max="4353" width="22.5703125" style="226" customWidth="1"/>
    <col min="4354" max="4354" width="10.28515625" style="226" customWidth="1"/>
    <col min="4355" max="4357" width="9.140625" style="226"/>
    <col min="4358" max="4358" width="10.5703125" style="226" customWidth="1"/>
    <col min="4359" max="4359" width="9.140625" style="226"/>
    <col min="4360" max="4360" width="19.7109375" style="226" customWidth="1"/>
    <col min="4361" max="4361" width="17.5703125" style="226" customWidth="1"/>
    <col min="4362" max="4608" width="9.140625" style="226"/>
    <col min="4609" max="4609" width="22.5703125" style="226" customWidth="1"/>
    <col min="4610" max="4610" width="10.28515625" style="226" customWidth="1"/>
    <col min="4611" max="4613" width="9.140625" style="226"/>
    <col min="4614" max="4614" width="10.5703125" style="226" customWidth="1"/>
    <col min="4615" max="4615" width="9.140625" style="226"/>
    <col min="4616" max="4616" width="19.7109375" style="226" customWidth="1"/>
    <col min="4617" max="4617" width="17.5703125" style="226" customWidth="1"/>
    <col min="4618" max="4864" width="9.140625" style="226"/>
    <col min="4865" max="4865" width="22.5703125" style="226" customWidth="1"/>
    <col min="4866" max="4866" width="10.28515625" style="226" customWidth="1"/>
    <col min="4867" max="4869" width="9.140625" style="226"/>
    <col min="4870" max="4870" width="10.5703125" style="226" customWidth="1"/>
    <col min="4871" max="4871" width="9.140625" style="226"/>
    <col min="4872" max="4872" width="19.7109375" style="226" customWidth="1"/>
    <col min="4873" max="4873" width="17.5703125" style="226" customWidth="1"/>
    <col min="4874" max="5120" width="9.140625" style="226"/>
    <col min="5121" max="5121" width="22.5703125" style="226" customWidth="1"/>
    <col min="5122" max="5122" width="10.28515625" style="226" customWidth="1"/>
    <col min="5123" max="5125" width="9.140625" style="226"/>
    <col min="5126" max="5126" width="10.5703125" style="226" customWidth="1"/>
    <col min="5127" max="5127" width="9.140625" style="226"/>
    <col min="5128" max="5128" width="19.7109375" style="226" customWidth="1"/>
    <col min="5129" max="5129" width="17.5703125" style="226" customWidth="1"/>
    <col min="5130" max="5376" width="9.140625" style="226"/>
    <col min="5377" max="5377" width="22.5703125" style="226" customWidth="1"/>
    <col min="5378" max="5378" width="10.28515625" style="226" customWidth="1"/>
    <col min="5379" max="5381" width="9.140625" style="226"/>
    <col min="5382" max="5382" width="10.5703125" style="226" customWidth="1"/>
    <col min="5383" max="5383" width="9.140625" style="226"/>
    <col min="5384" max="5384" width="19.7109375" style="226" customWidth="1"/>
    <col min="5385" max="5385" width="17.5703125" style="226" customWidth="1"/>
    <col min="5386" max="5632" width="9.140625" style="226"/>
    <col min="5633" max="5633" width="22.5703125" style="226" customWidth="1"/>
    <col min="5634" max="5634" width="10.28515625" style="226" customWidth="1"/>
    <col min="5635" max="5637" width="9.140625" style="226"/>
    <col min="5638" max="5638" width="10.5703125" style="226" customWidth="1"/>
    <col min="5639" max="5639" width="9.140625" style="226"/>
    <col min="5640" max="5640" width="19.7109375" style="226" customWidth="1"/>
    <col min="5641" max="5641" width="17.5703125" style="226" customWidth="1"/>
    <col min="5642" max="5888" width="9.140625" style="226"/>
    <col min="5889" max="5889" width="22.5703125" style="226" customWidth="1"/>
    <col min="5890" max="5890" width="10.28515625" style="226" customWidth="1"/>
    <col min="5891" max="5893" width="9.140625" style="226"/>
    <col min="5894" max="5894" width="10.5703125" style="226" customWidth="1"/>
    <col min="5895" max="5895" width="9.140625" style="226"/>
    <col min="5896" max="5896" width="19.7109375" style="226" customWidth="1"/>
    <col min="5897" max="5897" width="17.5703125" style="226" customWidth="1"/>
    <col min="5898" max="6144" width="9.140625" style="226"/>
    <col min="6145" max="6145" width="22.5703125" style="226" customWidth="1"/>
    <col min="6146" max="6146" width="10.28515625" style="226" customWidth="1"/>
    <col min="6147" max="6149" width="9.140625" style="226"/>
    <col min="6150" max="6150" width="10.5703125" style="226" customWidth="1"/>
    <col min="6151" max="6151" width="9.140625" style="226"/>
    <col min="6152" max="6152" width="19.7109375" style="226" customWidth="1"/>
    <col min="6153" max="6153" width="17.5703125" style="226" customWidth="1"/>
    <col min="6154" max="6400" width="9.140625" style="226"/>
    <col min="6401" max="6401" width="22.5703125" style="226" customWidth="1"/>
    <col min="6402" max="6402" width="10.28515625" style="226" customWidth="1"/>
    <col min="6403" max="6405" width="9.140625" style="226"/>
    <col min="6406" max="6406" width="10.5703125" style="226" customWidth="1"/>
    <col min="6407" max="6407" width="9.140625" style="226"/>
    <col min="6408" max="6408" width="19.7109375" style="226" customWidth="1"/>
    <col min="6409" max="6409" width="17.5703125" style="226" customWidth="1"/>
    <col min="6410" max="6656" width="9.140625" style="226"/>
    <col min="6657" max="6657" width="22.5703125" style="226" customWidth="1"/>
    <col min="6658" max="6658" width="10.28515625" style="226" customWidth="1"/>
    <col min="6659" max="6661" width="9.140625" style="226"/>
    <col min="6662" max="6662" width="10.5703125" style="226" customWidth="1"/>
    <col min="6663" max="6663" width="9.140625" style="226"/>
    <col min="6664" max="6664" width="19.7109375" style="226" customWidth="1"/>
    <col min="6665" max="6665" width="17.5703125" style="226" customWidth="1"/>
    <col min="6666" max="6912" width="9.140625" style="226"/>
    <col min="6913" max="6913" width="22.5703125" style="226" customWidth="1"/>
    <col min="6914" max="6914" width="10.28515625" style="226" customWidth="1"/>
    <col min="6915" max="6917" width="9.140625" style="226"/>
    <col min="6918" max="6918" width="10.5703125" style="226" customWidth="1"/>
    <col min="6919" max="6919" width="9.140625" style="226"/>
    <col min="6920" max="6920" width="19.7109375" style="226" customWidth="1"/>
    <col min="6921" max="6921" width="17.5703125" style="226" customWidth="1"/>
    <col min="6922" max="7168" width="9.140625" style="226"/>
    <col min="7169" max="7169" width="22.5703125" style="226" customWidth="1"/>
    <col min="7170" max="7170" width="10.28515625" style="226" customWidth="1"/>
    <col min="7171" max="7173" width="9.140625" style="226"/>
    <col min="7174" max="7174" width="10.5703125" style="226" customWidth="1"/>
    <col min="7175" max="7175" width="9.140625" style="226"/>
    <col min="7176" max="7176" width="19.7109375" style="226" customWidth="1"/>
    <col min="7177" max="7177" width="17.5703125" style="226" customWidth="1"/>
    <col min="7178" max="7424" width="9.140625" style="226"/>
    <col min="7425" max="7425" width="22.5703125" style="226" customWidth="1"/>
    <col min="7426" max="7426" width="10.28515625" style="226" customWidth="1"/>
    <col min="7427" max="7429" width="9.140625" style="226"/>
    <col min="7430" max="7430" width="10.5703125" style="226" customWidth="1"/>
    <col min="7431" max="7431" width="9.140625" style="226"/>
    <col min="7432" max="7432" width="19.7109375" style="226" customWidth="1"/>
    <col min="7433" max="7433" width="17.5703125" style="226" customWidth="1"/>
    <col min="7434" max="7680" width="9.140625" style="226"/>
    <col min="7681" max="7681" width="22.5703125" style="226" customWidth="1"/>
    <col min="7682" max="7682" width="10.28515625" style="226" customWidth="1"/>
    <col min="7683" max="7685" width="9.140625" style="226"/>
    <col min="7686" max="7686" width="10.5703125" style="226" customWidth="1"/>
    <col min="7687" max="7687" width="9.140625" style="226"/>
    <col min="7688" max="7688" width="19.7109375" style="226" customWidth="1"/>
    <col min="7689" max="7689" width="17.5703125" style="226" customWidth="1"/>
    <col min="7690" max="7936" width="9.140625" style="226"/>
    <col min="7937" max="7937" width="22.5703125" style="226" customWidth="1"/>
    <col min="7938" max="7938" width="10.28515625" style="226" customWidth="1"/>
    <col min="7939" max="7941" width="9.140625" style="226"/>
    <col min="7942" max="7942" width="10.5703125" style="226" customWidth="1"/>
    <col min="7943" max="7943" width="9.140625" style="226"/>
    <col min="7944" max="7944" width="19.7109375" style="226" customWidth="1"/>
    <col min="7945" max="7945" width="17.5703125" style="226" customWidth="1"/>
    <col min="7946" max="8192" width="9.140625" style="226"/>
    <col min="8193" max="8193" width="22.5703125" style="226" customWidth="1"/>
    <col min="8194" max="8194" width="10.28515625" style="226" customWidth="1"/>
    <col min="8195" max="8197" width="9.140625" style="226"/>
    <col min="8198" max="8198" width="10.5703125" style="226" customWidth="1"/>
    <col min="8199" max="8199" width="9.140625" style="226"/>
    <col min="8200" max="8200" width="19.7109375" style="226" customWidth="1"/>
    <col min="8201" max="8201" width="17.5703125" style="226" customWidth="1"/>
    <col min="8202" max="8448" width="9.140625" style="226"/>
    <col min="8449" max="8449" width="22.5703125" style="226" customWidth="1"/>
    <col min="8450" max="8450" width="10.28515625" style="226" customWidth="1"/>
    <col min="8451" max="8453" width="9.140625" style="226"/>
    <col min="8454" max="8454" width="10.5703125" style="226" customWidth="1"/>
    <col min="8455" max="8455" width="9.140625" style="226"/>
    <col min="8456" max="8456" width="19.7109375" style="226" customWidth="1"/>
    <col min="8457" max="8457" width="17.5703125" style="226" customWidth="1"/>
    <col min="8458" max="8704" width="9.140625" style="226"/>
    <col min="8705" max="8705" width="22.5703125" style="226" customWidth="1"/>
    <col min="8706" max="8706" width="10.28515625" style="226" customWidth="1"/>
    <col min="8707" max="8709" width="9.140625" style="226"/>
    <col min="8710" max="8710" width="10.5703125" style="226" customWidth="1"/>
    <col min="8711" max="8711" width="9.140625" style="226"/>
    <col min="8712" max="8712" width="19.7109375" style="226" customWidth="1"/>
    <col min="8713" max="8713" width="17.5703125" style="226" customWidth="1"/>
    <col min="8714" max="8960" width="9.140625" style="226"/>
    <col min="8961" max="8961" width="22.5703125" style="226" customWidth="1"/>
    <col min="8962" max="8962" width="10.28515625" style="226" customWidth="1"/>
    <col min="8963" max="8965" width="9.140625" style="226"/>
    <col min="8966" max="8966" width="10.5703125" style="226" customWidth="1"/>
    <col min="8967" max="8967" width="9.140625" style="226"/>
    <col min="8968" max="8968" width="19.7109375" style="226" customWidth="1"/>
    <col min="8969" max="8969" width="17.5703125" style="226" customWidth="1"/>
    <col min="8970" max="9216" width="9.140625" style="226"/>
    <col min="9217" max="9217" width="22.5703125" style="226" customWidth="1"/>
    <col min="9218" max="9218" width="10.28515625" style="226" customWidth="1"/>
    <col min="9219" max="9221" width="9.140625" style="226"/>
    <col min="9222" max="9222" width="10.5703125" style="226" customWidth="1"/>
    <col min="9223" max="9223" width="9.140625" style="226"/>
    <col min="9224" max="9224" width="19.7109375" style="226" customWidth="1"/>
    <col min="9225" max="9225" width="17.5703125" style="226" customWidth="1"/>
    <col min="9226" max="9472" width="9.140625" style="226"/>
    <col min="9473" max="9473" width="22.5703125" style="226" customWidth="1"/>
    <col min="9474" max="9474" width="10.28515625" style="226" customWidth="1"/>
    <col min="9475" max="9477" width="9.140625" style="226"/>
    <col min="9478" max="9478" width="10.5703125" style="226" customWidth="1"/>
    <col min="9479" max="9479" width="9.140625" style="226"/>
    <col min="9480" max="9480" width="19.7109375" style="226" customWidth="1"/>
    <col min="9481" max="9481" width="17.5703125" style="226" customWidth="1"/>
    <col min="9482" max="9728" width="9.140625" style="226"/>
    <col min="9729" max="9729" width="22.5703125" style="226" customWidth="1"/>
    <col min="9730" max="9730" width="10.28515625" style="226" customWidth="1"/>
    <col min="9731" max="9733" width="9.140625" style="226"/>
    <col min="9734" max="9734" width="10.5703125" style="226" customWidth="1"/>
    <col min="9735" max="9735" width="9.140625" style="226"/>
    <col min="9736" max="9736" width="19.7109375" style="226" customWidth="1"/>
    <col min="9737" max="9737" width="17.5703125" style="226" customWidth="1"/>
    <col min="9738" max="9984" width="9.140625" style="226"/>
    <col min="9985" max="9985" width="22.5703125" style="226" customWidth="1"/>
    <col min="9986" max="9986" width="10.28515625" style="226" customWidth="1"/>
    <col min="9987" max="9989" width="9.140625" style="226"/>
    <col min="9990" max="9990" width="10.5703125" style="226" customWidth="1"/>
    <col min="9991" max="9991" width="9.140625" style="226"/>
    <col min="9992" max="9992" width="19.7109375" style="226" customWidth="1"/>
    <col min="9993" max="9993" width="17.5703125" style="226" customWidth="1"/>
    <col min="9994" max="10240" width="9.140625" style="226"/>
    <col min="10241" max="10241" width="22.5703125" style="226" customWidth="1"/>
    <col min="10242" max="10242" width="10.28515625" style="226" customWidth="1"/>
    <col min="10243" max="10245" width="9.140625" style="226"/>
    <col min="10246" max="10246" width="10.5703125" style="226" customWidth="1"/>
    <col min="10247" max="10247" width="9.140625" style="226"/>
    <col min="10248" max="10248" width="19.7109375" style="226" customWidth="1"/>
    <col min="10249" max="10249" width="17.5703125" style="226" customWidth="1"/>
    <col min="10250" max="10496" width="9.140625" style="226"/>
    <col min="10497" max="10497" width="22.5703125" style="226" customWidth="1"/>
    <col min="10498" max="10498" width="10.28515625" style="226" customWidth="1"/>
    <col min="10499" max="10501" width="9.140625" style="226"/>
    <col min="10502" max="10502" width="10.5703125" style="226" customWidth="1"/>
    <col min="10503" max="10503" width="9.140625" style="226"/>
    <col min="10504" max="10504" width="19.7109375" style="226" customWidth="1"/>
    <col min="10505" max="10505" width="17.5703125" style="226" customWidth="1"/>
    <col min="10506" max="10752" width="9.140625" style="226"/>
    <col min="10753" max="10753" width="22.5703125" style="226" customWidth="1"/>
    <col min="10754" max="10754" width="10.28515625" style="226" customWidth="1"/>
    <col min="10755" max="10757" width="9.140625" style="226"/>
    <col min="10758" max="10758" width="10.5703125" style="226" customWidth="1"/>
    <col min="10759" max="10759" width="9.140625" style="226"/>
    <col min="10760" max="10760" width="19.7109375" style="226" customWidth="1"/>
    <col min="10761" max="10761" width="17.5703125" style="226" customWidth="1"/>
    <col min="10762" max="11008" width="9.140625" style="226"/>
    <col min="11009" max="11009" width="22.5703125" style="226" customWidth="1"/>
    <col min="11010" max="11010" width="10.28515625" style="226" customWidth="1"/>
    <col min="11011" max="11013" width="9.140625" style="226"/>
    <col min="11014" max="11014" width="10.5703125" style="226" customWidth="1"/>
    <col min="11015" max="11015" width="9.140625" style="226"/>
    <col min="11016" max="11016" width="19.7109375" style="226" customWidth="1"/>
    <col min="11017" max="11017" width="17.5703125" style="226" customWidth="1"/>
    <col min="11018" max="11264" width="9.140625" style="226"/>
    <col min="11265" max="11265" width="22.5703125" style="226" customWidth="1"/>
    <col min="11266" max="11266" width="10.28515625" style="226" customWidth="1"/>
    <col min="11267" max="11269" width="9.140625" style="226"/>
    <col min="11270" max="11270" width="10.5703125" style="226" customWidth="1"/>
    <col min="11271" max="11271" width="9.140625" style="226"/>
    <col min="11272" max="11272" width="19.7109375" style="226" customWidth="1"/>
    <col min="11273" max="11273" width="17.5703125" style="226" customWidth="1"/>
    <col min="11274" max="11520" width="9.140625" style="226"/>
    <col min="11521" max="11521" width="22.5703125" style="226" customWidth="1"/>
    <col min="11522" max="11522" width="10.28515625" style="226" customWidth="1"/>
    <col min="11523" max="11525" width="9.140625" style="226"/>
    <col min="11526" max="11526" width="10.5703125" style="226" customWidth="1"/>
    <col min="11527" max="11527" width="9.140625" style="226"/>
    <col min="11528" max="11528" width="19.7109375" style="226" customWidth="1"/>
    <col min="11529" max="11529" width="17.5703125" style="226" customWidth="1"/>
    <col min="11530" max="11776" width="9.140625" style="226"/>
    <col min="11777" max="11777" width="22.5703125" style="226" customWidth="1"/>
    <col min="11778" max="11778" width="10.28515625" style="226" customWidth="1"/>
    <col min="11779" max="11781" width="9.140625" style="226"/>
    <col min="11782" max="11782" width="10.5703125" style="226" customWidth="1"/>
    <col min="11783" max="11783" width="9.140625" style="226"/>
    <col min="11784" max="11784" width="19.7109375" style="226" customWidth="1"/>
    <col min="11785" max="11785" width="17.5703125" style="226" customWidth="1"/>
    <col min="11786" max="12032" width="9.140625" style="226"/>
    <col min="12033" max="12033" width="22.5703125" style="226" customWidth="1"/>
    <col min="12034" max="12034" width="10.28515625" style="226" customWidth="1"/>
    <col min="12035" max="12037" width="9.140625" style="226"/>
    <col min="12038" max="12038" width="10.5703125" style="226" customWidth="1"/>
    <col min="12039" max="12039" width="9.140625" style="226"/>
    <col min="12040" max="12040" width="19.7109375" style="226" customWidth="1"/>
    <col min="12041" max="12041" width="17.5703125" style="226" customWidth="1"/>
    <col min="12042" max="12288" width="9.140625" style="226"/>
    <col min="12289" max="12289" width="22.5703125" style="226" customWidth="1"/>
    <col min="12290" max="12290" width="10.28515625" style="226" customWidth="1"/>
    <col min="12291" max="12293" width="9.140625" style="226"/>
    <col min="12294" max="12294" width="10.5703125" style="226" customWidth="1"/>
    <col min="12295" max="12295" width="9.140625" style="226"/>
    <col min="12296" max="12296" width="19.7109375" style="226" customWidth="1"/>
    <col min="12297" max="12297" width="17.5703125" style="226" customWidth="1"/>
    <col min="12298" max="12544" width="9.140625" style="226"/>
    <col min="12545" max="12545" width="22.5703125" style="226" customWidth="1"/>
    <col min="12546" max="12546" width="10.28515625" style="226" customWidth="1"/>
    <col min="12547" max="12549" width="9.140625" style="226"/>
    <col min="12550" max="12550" width="10.5703125" style="226" customWidth="1"/>
    <col min="12551" max="12551" width="9.140625" style="226"/>
    <col min="12552" max="12552" width="19.7109375" style="226" customWidth="1"/>
    <col min="12553" max="12553" width="17.5703125" style="226" customWidth="1"/>
    <col min="12554" max="12800" width="9.140625" style="226"/>
    <col min="12801" max="12801" width="22.5703125" style="226" customWidth="1"/>
    <col min="12802" max="12802" width="10.28515625" style="226" customWidth="1"/>
    <col min="12803" max="12805" width="9.140625" style="226"/>
    <col min="12806" max="12806" width="10.5703125" style="226" customWidth="1"/>
    <col min="12807" max="12807" width="9.140625" style="226"/>
    <col min="12808" max="12808" width="19.7109375" style="226" customWidth="1"/>
    <col min="12809" max="12809" width="17.5703125" style="226" customWidth="1"/>
    <col min="12810" max="13056" width="9.140625" style="226"/>
    <col min="13057" max="13057" width="22.5703125" style="226" customWidth="1"/>
    <col min="13058" max="13058" width="10.28515625" style="226" customWidth="1"/>
    <col min="13059" max="13061" width="9.140625" style="226"/>
    <col min="13062" max="13062" width="10.5703125" style="226" customWidth="1"/>
    <col min="13063" max="13063" width="9.140625" style="226"/>
    <col min="13064" max="13064" width="19.7109375" style="226" customWidth="1"/>
    <col min="13065" max="13065" width="17.5703125" style="226" customWidth="1"/>
    <col min="13066" max="13312" width="9.140625" style="226"/>
    <col min="13313" max="13313" width="22.5703125" style="226" customWidth="1"/>
    <col min="13314" max="13314" width="10.28515625" style="226" customWidth="1"/>
    <col min="13315" max="13317" width="9.140625" style="226"/>
    <col min="13318" max="13318" width="10.5703125" style="226" customWidth="1"/>
    <col min="13319" max="13319" width="9.140625" style="226"/>
    <col min="13320" max="13320" width="19.7109375" style="226" customWidth="1"/>
    <col min="13321" max="13321" width="17.5703125" style="226" customWidth="1"/>
    <col min="13322" max="13568" width="9.140625" style="226"/>
    <col min="13569" max="13569" width="22.5703125" style="226" customWidth="1"/>
    <col min="13570" max="13570" width="10.28515625" style="226" customWidth="1"/>
    <col min="13571" max="13573" width="9.140625" style="226"/>
    <col min="13574" max="13574" width="10.5703125" style="226" customWidth="1"/>
    <col min="13575" max="13575" width="9.140625" style="226"/>
    <col min="13576" max="13576" width="19.7109375" style="226" customWidth="1"/>
    <col min="13577" max="13577" width="17.5703125" style="226" customWidth="1"/>
    <col min="13578" max="13824" width="9.140625" style="226"/>
    <col min="13825" max="13825" width="22.5703125" style="226" customWidth="1"/>
    <col min="13826" max="13826" width="10.28515625" style="226" customWidth="1"/>
    <col min="13827" max="13829" width="9.140625" style="226"/>
    <col min="13830" max="13830" width="10.5703125" style="226" customWidth="1"/>
    <col min="13831" max="13831" width="9.140625" style="226"/>
    <col min="13832" max="13832" width="19.7109375" style="226" customWidth="1"/>
    <col min="13833" max="13833" width="17.5703125" style="226" customWidth="1"/>
    <col min="13834" max="14080" width="9.140625" style="226"/>
    <col min="14081" max="14081" width="22.5703125" style="226" customWidth="1"/>
    <col min="14082" max="14082" width="10.28515625" style="226" customWidth="1"/>
    <col min="14083" max="14085" width="9.140625" style="226"/>
    <col min="14086" max="14086" width="10.5703125" style="226" customWidth="1"/>
    <col min="14087" max="14087" width="9.140625" style="226"/>
    <col min="14088" max="14088" width="19.7109375" style="226" customWidth="1"/>
    <col min="14089" max="14089" width="17.5703125" style="226" customWidth="1"/>
    <col min="14090" max="14336" width="9.140625" style="226"/>
    <col min="14337" max="14337" width="22.5703125" style="226" customWidth="1"/>
    <col min="14338" max="14338" width="10.28515625" style="226" customWidth="1"/>
    <col min="14339" max="14341" width="9.140625" style="226"/>
    <col min="14342" max="14342" width="10.5703125" style="226" customWidth="1"/>
    <col min="14343" max="14343" width="9.140625" style="226"/>
    <col min="14344" max="14344" width="19.7109375" style="226" customWidth="1"/>
    <col min="14345" max="14345" width="17.5703125" style="226" customWidth="1"/>
    <col min="14346" max="14592" width="9.140625" style="226"/>
    <col min="14593" max="14593" width="22.5703125" style="226" customWidth="1"/>
    <col min="14594" max="14594" width="10.28515625" style="226" customWidth="1"/>
    <col min="14595" max="14597" width="9.140625" style="226"/>
    <col min="14598" max="14598" width="10.5703125" style="226" customWidth="1"/>
    <col min="14599" max="14599" width="9.140625" style="226"/>
    <col min="14600" max="14600" width="19.7109375" style="226" customWidth="1"/>
    <col min="14601" max="14601" width="17.5703125" style="226" customWidth="1"/>
    <col min="14602" max="14848" width="9.140625" style="226"/>
    <col min="14849" max="14849" width="22.5703125" style="226" customWidth="1"/>
    <col min="14850" max="14850" width="10.28515625" style="226" customWidth="1"/>
    <col min="14851" max="14853" width="9.140625" style="226"/>
    <col min="14854" max="14854" width="10.5703125" style="226" customWidth="1"/>
    <col min="14855" max="14855" width="9.140625" style="226"/>
    <col min="14856" max="14856" width="19.7109375" style="226" customWidth="1"/>
    <col min="14857" max="14857" width="17.5703125" style="226" customWidth="1"/>
    <col min="14858" max="15104" width="9.140625" style="226"/>
    <col min="15105" max="15105" width="22.5703125" style="226" customWidth="1"/>
    <col min="15106" max="15106" width="10.28515625" style="226" customWidth="1"/>
    <col min="15107" max="15109" width="9.140625" style="226"/>
    <col min="15110" max="15110" width="10.5703125" style="226" customWidth="1"/>
    <col min="15111" max="15111" width="9.140625" style="226"/>
    <col min="15112" max="15112" width="19.7109375" style="226" customWidth="1"/>
    <col min="15113" max="15113" width="17.5703125" style="226" customWidth="1"/>
    <col min="15114" max="15360" width="9.140625" style="226"/>
    <col min="15361" max="15361" width="22.5703125" style="226" customWidth="1"/>
    <col min="15362" max="15362" width="10.28515625" style="226" customWidth="1"/>
    <col min="15363" max="15365" width="9.140625" style="226"/>
    <col min="15366" max="15366" width="10.5703125" style="226" customWidth="1"/>
    <col min="15367" max="15367" width="9.140625" style="226"/>
    <col min="15368" max="15368" width="19.7109375" style="226" customWidth="1"/>
    <col min="15369" max="15369" width="17.5703125" style="226" customWidth="1"/>
    <col min="15370" max="15616" width="9.140625" style="226"/>
    <col min="15617" max="15617" width="22.5703125" style="226" customWidth="1"/>
    <col min="15618" max="15618" width="10.28515625" style="226" customWidth="1"/>
    <col min="15619" max="15621" width="9.140625" style="226"/>
    <col min="15622" max="15622" width="10.5703125" style="226" customWidth="1"/>
    <col min="15623" max="15623" width="9.140625" style="226"/>
    <col min="15624" max="15624" width="19.7109375" style="226" customWidth="1"/>
    <col min="15625" max="15625" width="17.5703125" style="226" customWidth="1"/>
    <col min="15626" max="15872" width="9.140625" style="226"/>
    <col min="15873" max="15873" width="22.5703125" style="226" customWidth="1"/>
    <col min="15874" max="15874" width="10.28515625" style="226" customWidth="1"/>
    <col min="15875" max="15877" width="9.140625" style="226"/>
    <col min="15878" max="15878" width="10.5703125" style="226" customWidth="1"/>
    <col min="15879" max="15879" width="9.140625" style="226"/>
    <col min="15880" max="15880" width="19.7109375" style="226" customWidth="1"/>
    <col min="15881" max="15881" width="17.5703125" style="226" customWidth="1"/>
    <col min="15882" max="16128" width="9.140625" style="226"/>
    <col min="16129" max="16129" width="22.5703125" style="226" customWidth="1"/>
    <col min="16130" max="16130" width="10.28515625" style="226" customWidth="1"/>
    <col min="16131" max="16133" width="9.140625" style="226"/>
    <col min="16134" max="16134" width="10.5703125" style="226" customWidth="1"/>
    <col min="16135" max="16135" width="9.140625" style="226"/>
    <col min="16136" max="16136" width="19.7109375" style="226" customWidth="1"/>
    <col min="16137" max="16137" width="17.5703125" style="226" customWidth="1"/>
    <col min="16138" max="16384" width="9.140625" style="226"/>
  </cols>
  <sheetData>
    <row r="2" spans="1:10">
      <c r="A2" s="1035" t="s">
        <v>632</v>
      </c>
      <c r="B2" s="1035"/>
      <c r="C2" s="1035"/>
      <c r="D2" s="1035"/>
      <c r="E2" s="1035"/>
      <c r="F2" s="1035"/>
      <c r="G2" s="1035"/>
      <c r="H2" s="1035"/>
      <c r="I2" s="1035"/>
      <c r="J2" s="1035"/>
    </row>
    <row r="4" spans="1:10" ht="180">
      <c r="A4" s="231" t="s">
        <v>633</v>
      </c>
      <c r="B4" s="253" t="s">
        <v>634</v>
      </c>
      <c r="C4" s="253" t="s">
        <v>635</v>
      </c>
      <c r="D4" s="253" t="s">
        <v>636</v>
      </c>
      <c r="E4" s="253" t="s">
        <v>637</v>
      </c>
      <c r="F4" s="253" t="s">
        <v>638</v>
      </c>
      <c r="G4" s="253" t="s">
        <v>601</v>
      </c>
      <c r="H4" s="253" t="s">
        <v>639</v>
      </c>
      <c r="I4" s="253" t="s">
        <v>640</v>
      </c>
      <c r="J4" s="253" t="s">
        <v>641</v>
      </c>
    </row>
    <row r="5" spans="1:10" ht="15.75">
      <c r="A5" s="254" t="s">
        <v>642</v>
      </c>
      <c r="B5" s="227" t="s">
        <v>643</v>
      </c>
      <c r="C5" s="248">
        <v>0.4</v>
      </c>
      <c r="D5" s="227">
        <v>248</v>
      </c>
      <c r="E5" s="248">
        <f>C5*D5</f>
        <v>99.2</v>
      </c>
      <c r="F5" s="255">
        <v>3.99</v>
      </c>
      <c r="G5" s="242">
        <f>E5*F5</f>
        <v>396</v>
      </c>
      <c r="H5" s="255">
        <v>95</v>
      </c>
      <c r="I5" s="255">
        <v>25</v>
      </c>
      <c r="J5" s="234">
        <f>G5/H5*I5</f>
        <v>104.21</v>
      </c>
    </row>
    <row r="8" spans="1:10">
      <c r="A8" s="226" t="s">
        <v>644</v>
      </c>
    </row>
    <row r="10" spans="1:10" ht="45">
      <c r="A10" s="253" t="s">
        <v>645</v>
      </c>
      <c r="B10" s="253" t="s">
        <v>646</v>
      </c>
    </row>
    <row r="11" spans="1:10">
      <c r="A11" s="232" t="s">
        <v>647</v>
      </c>
      <c r="B11" s="248">
        <v>4.21</v>
      </c>
    </row>
    <row r="12" spans="1:10">
      <c r="A12" s="232" t="s">
        <v>648</v>
      </c>
      <c r="B12" s="248">
        <v>4.1500000000000004</v>
      </c>
    </row>
    <row r="13" spans="1:10">
      <c r="A13" s="232" t="s">
        <v>649</v>
      </c>
      <c r="B13" s="248">
        <v>3.6</v>
      </c>
    </row>
    <row r="14" spans="1:10">
      <c r="A14" s="256" t="s">
        <v>650</v>
      </c>
      <c r="B14" s="257">
        <f>(B11+B12+B13)/3</f>
        <v>3.99</v>
      </c>
    </row>
  </sheetData>
  <mergeCells count="1">
    <mergeCell ref="A2:J2"/>
  </mergeCells>
  <pageMargins left="0.7" right="0.7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2:I33"/>
  <sheetViews>
    <sheetView view="pageBreakPreview" topLeftCell="A4" zoomScale="60" workbookViewId="0">
      <selection activeCell="L4" sqref="L4"/>
    </sheetView>
  </sheetViews>
  <sheetFormatPr defaultRowHeight="15"/>
  <cols>
    <col min="1" max="2" width="28.7109375" style="226" customWidth="1"/>
    <col min="3" max="4" width="9.140625" style="226"/>
    <col min="5" max="6" width="0" style="226" hidden="1" customWidth="1"/>
    <col min="7" max="7" width="17.140625" style="226" customWidth="1"/>
    <col min="8" max="8" width="16.140625" style="226" customWidth="1"/>
    <col min="9" max="9" width="19.85546875" style="226" customWidth="1"/>
    <col min="10" max="256" width="9.140625" style="226"/>
    <col min="257" max="258" width="28.7109375" style="226" customWidth="1"/>
    <col min="259" max="260" width="9.140625" style="226"/>
    <col min="261" max="262" width="0" style="226" hidden="1" customWidth="1"/>
    <col min="263" max="263" width="17.140625" style="226" customWidth="1"/>
    <col min="264" max="264" width="16.140625" style="226" customWidth="1"/>
    <col min="265" max="265" width="19.85546875" style="226" customWidth="1"/>
    <col min="266" max="512" width="9.140625" style="226"/>
    <col min="513" max="514" width="28.7109375" style="226" customWidth="1"/>
    <col min="515" max="516" width="9.140625" style="226"/>
    <col min="517" max="518" width="0" style="226" hidden="1" customWidth="1"/>
    <col min="519" max="519" width="17.140625" style="226" customWidth="1"/>
    <col min="520" max="520" width="16.140625" style="226" customWidth="1"/>
    <col min="521" max="521" width="19.85546875" style="226" customWidth="1"/>
    <col min="522" max="768" width="9.140625" style="226"/>
    <col min="769" max="770" width="28.7109375" style="226" customWidth="1"/>
    <col min="771" max="772" width="9.140625" style="226"/>
    <col min="773" max="774" width="0" style="226" hidden="1" customWidth="1"/>
    <col min="775" max="775" width="17.140625" style="226" customWidth="1"/>
    <col min="776" max="776" width="16.140625" style="226" customWidth="1"/>
    <col min="777" max="777" width="19.85546875" style="226" customWidth="1"/>
    <col min="778" max="1024" width="9.140625" style="226"/>
    <col min="1025" max="1026" width="28.7109375" style="226" customWidth="1"/>
    <col min="1027" max="1028" width="9.140625" style="226"/>
    <col min="1029" max="1030" width="0" style="226" hidden="1" customWidth="1"/>
    <col min="1031" max="1031" width="17.140625" style="226" customWidth="1"/>
    <col min="1032" max="1032" width="16.140625" style="226" customWidth="1"/>
    <col min="1033" max="1033" width="19.85546875" style="226" customWidth="1"/>
    <col min="1034" max="1280" width="9.140625" style="226"/>
    <col min="1281" max="1282" width="28.7109375" style="226" customWidth="1"/>
    <col min="1283" max="1284" width="9.140625" style="226"/>
    <col min="1285" max="1286" width="0" style="226" hidden="1" customWidth="1"/>
    <col min="1287" max="1287" width="17.140625" style="226" customWidth="1"/>
    <col min="1288" max="1288" width="16.140625" style="226" customWidth="1"/>
    <col min="1289" max="1289" width="19.85546875" style="226" customWidth="1"/>
    <col min="1290" max="1536" width="9.140625" style="226"/>
    <col min="1537" max="1538" width="28.7109375" style="226" customWidth="1"/>
    <col min="1539" max="1540" width="9.140625" style="226"/>
    <col min="1541" max="1542" width="0" style="226" hidden="1" customWidth="1"/>
    <col min="1543" max="1543" width="17.140625" style="226" customWidth="1"/>
    <col min="1544" max="1544" width="16.140625" style="226" customWidth="1"/>
    <col min="1545" max="1545" width="19.85546875" style="226" customWidth="1"/>
    <col min="1546" max="1792" width="9.140625" style="226"/>
    <col min="1793" max="1794" width="28.7109375" style="226" customWidth="1"/>
    <col min="1795" max="1796" width="9.140625" style="226"/>
    <col min="1797" max="1798" width="0" style="226" hidden="1" customWidth="1"/>
    <col min="1799" max="1799" width="17.140625" style="226" customWidth="1"/>
    <col min="1800" max="1800" width="16.140625" style="226" customWidth="1"/>
    <col min="1801" max="1801" width="19.85546875" style="226" customWidth="1"/>
    <col min="1802" max="2048" width="9.140625" style="226"/>
    <col min="2049" max="2050" width="28.7109375" style="226" customWidth="1"/>
    <col min="2051" max="2052" width="9.140625" style="226"/>
    <col min="2053" max="2054" width="0" style="226" hidden="1" customWidth="1"/>
    <col min="2055" max="2055" width="17.140625" style="226" customWidth="1"/>
    <col min="2056" max="2056" width="16.140625" style="226" customWidth="1"/>
    <col min="2057" max="2057" width="19.85546875" style="226" customWidth="1"/>
    <col min="2058" max="2304" width="9.140625" style="226"/>
    <col min="2305" max="2306" width="28.7109375" style="226" customWidth="1"/>
    <col min="2307" max="2308" width="9.140625" style="226"/>
    <col min="2309" max="2310" width="0" style="226" hidden="1" customWidth="1"/>
    <col min="2311" max="2311" width="17.140625" style="226" customWidth="1"/>
    <col min="2312" max="2312" width="16.140625" style="226" customWidth="1"/>
    <col min="2313" max="2313" width="19.85546875" style="226" customWidth="1"/>
    <col min="2314" max="2560" width="9.140625" style="226"/>
    <col min="2561" max="2562" width="28.7109375" style="226" customWidth="1"/>
    <col min="2563" max="2564" width="9.140625" style="226"/>
    <col min="2565" max="2566" width="0" style="226" hidden="1" customWidth="1"/>
    <col min="2567" max="2567" width="17.140625" style="226" customWidth="1"/>
    <col min="2568" max="2568" width="16.140625" style="226" customWidth="1"/>
    <col min="2569" max="2569" width="19.85546875" style="226" customWidth="1"/>
    <col min="2570" max="2816" width="9.140625" style="226"/>
    <col min="2817" max="2818" width="28.7109375" style="226" customWidth="1"/>
    <col min="2819" max="2820" width="9.140625" style="226"/>
    <col min="2821" max="2822" width="0" style="226" hidden="1" customWidth="1"/>
    <col min="2823" max="2823" width="17.140625" style="226" customWidth="1"/>
    <col min="2824" max="2824" width="16.140625" style="226" customWidth="1"/>
    <col min="2825" max="2825" width="19.85546875" style="226" customWidth="1"/>
    <col min="2826" max="3072" width="9.140625" style="226"/>
    <col min="3073" max="3074" width="28.7109375" style="226" customWidth="1"/>
    <col min="3075" max="3076" width="9.140625" style="226"/>
    <col min="3077" max="3078" width="0" style="226" hidden="1" customWidth="1"/>
    <col min="3079" max="3079" width="17.140625" style="226" customWidth="1"/>
    <col min="3080" max="3080" width="16.140625" style="226" customWidth="1"/>
    <col min="3081" max="3081" width="19.85546875" style="226" customWidth="1"/>
    <col min="3082" max="3328" width="9.140625" style="226"/>
    <col min="3329" max="3330" width="28.7109375" style="226" customWidth="1"/>
    <col min="3331" max="3332" width="9.140625" style="226"/>
    <col min="3333" max="3334" width="0" style="226" hidden="1" customWidth="1"/>
    <col min="3335" max="3335" width="17.140625" style="226" customWidth="1"/>
    <col min="3336" max="3336" width="16.140625" style="226" customWidth="1"/>
    <col min="3337" max="3337" width="19.85546875" style="226" customWidth="1"/>
    <col min="3338" max="3584" width="9.140625" style="226"/>
    <col min="3585" max="3586" width="28.7109375" style="226" customWidth="1"/>
    <col min="3587" max="3588" width="9.140625" style="226"/>
    <col min="3589" max="3590" width="0" style="226" hidden="1" customWidth="1"/>
    <col min="3591" max="3591" width="17.140625" style="226" customWidth="1"/>
    <col min="3592" max="3592" width="16.140625" style="226" customWidth="1"/>
    <col min="3593" max="3593" width="19.85546875" style="226" customWidth="1"/>
    <col min="3594" max="3840" width="9.140625" style="226"/>
    <col min="3841" max="3842" width="28.7109375" style="226" customWidth="1"/>
    <col min="3843" max="3844" width="9.140625" style="226"/>
    <col min="3845" max="3846" width="0" style="226" hidden="1" customWidth="1"/>
    <col min="3847" max="3847" width="17.140625" style="226" customWidth="1"/>
    <col min="3848" max="3848" width="16.140625" style="226" customWidth="1"/>
    <col min="3849" max="3849" width="19.85546875" style="226" customWidth="1"/>
    <col min="3850" max="4096" width="9.140625" style="226"/>
    <col min="4097" max="4098" width="28.7109375" style="226" customWidth="1"/>
    <col min="4099" max="4100" width="9.140625" style="226"/>
    <col min="4101" max="4102" width="0" style="226" hidden="1" customWidth="1"/>
    <col min="4103" max="4103" width="17.140625" style="226" customWidth="1"/>
    <col min="4104" max="4104" width="16.140625" style="226" customWidth="1"/>
    <col min="4105" max="4105" width="19.85546875" style="226" customWidth="1"/>
    <col min="4106" max="4352" width="9.140625" style="226"/>
    <col min="4353" max="4354" width="28.7109375" style="226" customWidth="1"/>
    <col min="4355" max="4356" width="9.140625" style="226"/>
    <col min="4357" max="4358" width="0" style="226" hidden="1" customWidth="1"/>
    <col min="4359" max="4359" width="17.140625" style="226" customWidth="1"/>
    <col min="4360" max="4360" width="16.140625" style="226" customWidth="1"/>
    <col min="4361" max="4361" width="19.85546875" style="226" customWidth="1"/>
    <col min="4362" max="4608" width="9.140625" style="226"/>
    <col min="4609" max="4610" width="28.7109375" style="226" customWidth="1"/>
    <col min="4611" max="4612" width="9.140625" style="226"/>
    <col min="4613" max="4614" width="0" style="226" hidden="1" customWidth="1"/>
    <col min="4615" max="4615" width="17.140625" style="226" customWidth="1"/>
    <col min="4616" max="4616" width="16.140625" style="226" customWidth="1"/>
    <col min="4617" max="4617" width="19.85546875" style="226" customWidth="1"/>
    <col min="4618" max="4864" width="9.140625" style="226"/>
    <col min="4865" max="4866" width="28.7109375" style="226" customWidth="1"/>
    <col min="4867" max="4868" width="9.140625" style="226"/>
    <col min="4869" max="4870" width="0" style="226" hidden="1" customWidth="1"/>
    <col min="4871" max="4871" width="17.140625" style="226" customWidth="1"/>
    <col min="4872" max="4872" width="16.140625" style="226" customWidth="1"/>
    <col min="4873" max="4873" width="19.85546875" style="226" customWidth="1"/>
    <col min="4874" max="5120" width="9.140625" style="226"/>
    <col min="5121" max="5122" width="28.7109375" style="226" customWidth="1"/>
    <col min="5123" max="5124" width="9.140625" style="226"/>
    <col min="5125" max="5126" width="0" style="226" hidden="1" customWidth="1"/>
    <col min="5127" max="5127" width="17.140625" style="226" customWidth="1"/>
    <col min="5128" max="5128" width="16.140625" style="226" customWidth="1"/>
    <col min="5129" max="5129" width="19.85546875" style="226" customWidth="1"/>
    <col min="5130" max="5376" width="9.140625" style="226"/>
    <col min="5377" max="5378" width="28.7109375" style="226" customWidth="1"/>
    <col min="5379" max="5380" width="9.140625" style="226"/>
    <col min="5381" max="5382" width="0" style="226" hidden="1" customWidth="1"/>
    <col min="5383" max="5383" width="17.140625" style="226" customWidth="1"/>
    <col min="5384" max="5384" width="16.140625" style="226" customWidth="1"/>
    <col min="5385" max="5385" width="19.85546875" style="226" customWidth="1"/>
    <col min="5386" max="5632" width="9.140625" style="226"/>
    <col min="5633" max="5634" width="28.7109375" style="226" customWidth="1"/>
    <col min="5635" max="5636" width="9.140625" style="226"/>
    <col min="5637" max="5638" width="0" style="226" hidden="1" customWidth="1"/>
    <col min="5639" max="5639" width="17.140625" style="226" customWidth="1"/>
    <col min="5640" max="5640" width="16.140625" style="226" customWidth="1"/>
    <col min="5641" max="5641" width="19.85546875" style="226" customWidth="1"/>
    <col min="5642" max="5888" width="9.140625" style="226"/>
    <col min="5889" max="5890" width="28.7109375" style="226" customWidth="1"/>
    <col min="5891" max="5892" width="9.140625" style="226"/>
    <col min="5893" max="5894" width="0" style="226" hidden="1" customWidth="1"/>
    <col min="5895" max="5895" width="17.140625" style="226" customWidth="1"/>
    <col min="5896" max="5896" width="16.140625" style="226" customWidth="1"/>
    <col min="5897" max="5897" width="19.85546875" style="226" customWidth="1"/>
    <col min="5898" max="6144" width="9.140625" style="226"/>
    <col min="6145" max="6146" width="28.7109375" style="226" customWidth="1"/>
    <col min="6147" max="6148" width="9.140625" style="226"/>
    <col min="6149" max="6150" width="0" style="226" hidden="1" customWidth="1"/>
    <col min="6151" max="6151" width="17.140625" style="226" customWidth="1"/>
    <col min="6152" max="6152" width="16.140625" style="226" customWidth="1"/>
    <col min="6153" max="6153" width="19.85546875" style="226" customWidth="1"/>
    <col min="6154" max="6400" width="9.140625" style="226"/>
    <col min="6401" max="6402" width="28.7109375" style="226" customWidth="1"/>
    <col min="6403" max="6404" width="9.140625" style="226"/>
    <col min="6405" max="6406" width="0" style="226" hidden="1" customWidth="1"/>
    <col min="6407" max="6407" width="17.140625" style="226" customWidth="1"/>
    <col min="6408" max="6408" width="16.140625" style="226" customWidth="1"/>
    <col min="6409" max="6409" width="19.85546875" style="226" customWidth="1"/>
    <col min="6410" max="6656" width="9.140625" style="226"/>
    <col min="6657" max="6658" width="28.7109375" style="226" customWidth="1"/>
    <col min="6659" max="6660" width="9.140625" style="226"/>
    <col min="6661" max="6662" width="0" style="226" hidden="1" customWidth="1"/>
    <col min="6663" max="6663" width="17.140625" style="226" customWidth="1"/>
    <col min="6664" max="6664" width="16.140625" style="226" customWidth="1"/>
    <col min="6665" max="6665" width="19.85546875" style="226" customWidth="1"/>
    <col min="6666" max="6912" width="9.140625" style="226"/>
    <col min="6913" max="6914" width="28.7109375" style="226" customWidth="1"/>
    <col min="6915" max="6916" width="9.140625" style="226"/>
    <col min="6917" max="6918" width="0" style="226" hidden="1" customWidth="1"/>
    <col min="6919" max="6919" width="17.140625" style="226" customWidth="1"/>
    <col min="6920" max="6920" width="16.140625" style="226" customWidth="1"/>
    <col min="6921" max="6921" width="19.85546875" style="226" customWidth="1"/>
    <col min="6922" max="7168" width="9.140625" style="226"/>
    <col min="7169" max="7170" width="28.7109375" style="226" customWidth="1"/>
    <col min="7171" max="7172" width="9.140625" style="226"/>
    <col min="7173" max="7174" width="0" style="226" hidden="1" customWidth="1"/>
    <col min="7175" max="7175" width="17.140625" style="226" customWidth="1"/>
    <col min="7176" max="7176" width="16.140625" style="226" customWidth="1"/>
    <col min="7177" max="7177" width="19.85546875" style="226" customWidth="1"/>
    <col min="7178" max="7424" width="9.140625" style="226"/>
    <col min="7425" max="7426" width="28.7109375" style="226" customWidth="1"/>
    <col min="7427" max="7428" width="9.140625" style="226"/>
    <col min="7429" max="7430" width="0" style="226" hidden="1" customWidth="1"/>
    <col min="7431" max="7431" width="17.140625" style="226" customWidth="1"/>
    <col min="7432" max="7432" width="16.140625" style="226" customWidth="1"/>
    <col min="7433" max="7433" width="19.85546875" style="226" customWidth="1"/>
    <col min="7434" max="7680" width="9.140625" style="226"/>
    <col min="7681" max="7682" width="28.7109375" style="226" customWidth="1"/>
    <col min="7683" max="7684" width="9.140625" style="226"/>
    <col min="7685" max="7686" width="0" style="226" hidden="1" customWidth="1"/>
    <col min="7687" max="7687" width="17.140625" style="226" customWidth="1"/>
    <col min="7688" max="7688" width="16.140625" style="226" customWidth="1"/>
    <col min="7689" max="7689" width="19.85546875" style="226" customWidth="1"/>
    <col min="7690" max="7936" width="9.140625" style="226"/>
    <col min="7937" max="7938" width="28.7109375" style="226" customWidth="1"/>
    <col min="7939" max="7940" width="9.140625" style="226"/>
    <col min="7941" max="7942" width="0" style="226" hidden="1" customWidth="1"/>
    <col min="7943" max="7943" width="17.140625" style="226" customWidth="1"/>
    <col min="7944" max="7944" width="16.140625" style="226" customWidth="1"/>
    <col min="7945" max="7945" width="19.85546875" style="226" customWidth="1"/>
    <col min="7946" max="8192" width="9.140625" style="226"/>
    <col min="8193" max="8194" width="28.7109375" style="226" customWidth="1"/>
    <col min="8195" max="8196" width="9.140625" style="226"/>
    <col min="8197" max="8198" width="0" style="226" hidden="1" customWidth="1"/>
    <col min="8199" max="8199" width="17.140625" style="226" customWidth="1"/>
    <col min="8200" max="8200" width="16.140625" style="226" customWidth="1"/>
    <col min="8201" max="8201" width="19.85546875" style="226" customWidth="1"/>
    <col min="8202" max="8448" width="9.140625" style="226"/>
    <col min="8449" max="8450" width="28.7109375" style="226" customWidth="1"/>
    <col min="8451" max="8452" width="9.140625" style="226"/>
    <col min="8453" max="8454" width="0" style="226" hidden="1" customWidth="1"/>
    <col min="8455" max="8455" width="17.140625" style="226" customWidth="1"/>
    <col min="8456" max="8456" width="16.140625" style="226" customWidth="1"/>
    <col min="8457" max="8457" width="19.85546875" style="226" customWidth="1"/>
    <col min="8458" max="8704" width="9.140625" style="226"/>
    <col min="8705" max="8706" width="28.7109375" style="226" customWidth="1"/>
    <col min="8707" max="8708" width="9.140625" style="226"/>
    <col min="8709" max="8710" width="0" style="226" hidden="1" customWidth="1"/>
    <col min="8711" max="8711" width="17.140625" style="226" customWidth="1"/>
    <col min="8712" max="8712" width="16.140625" style="226" customWidth="1"/>
    <col min="8713" max="8713" width="19.85546875" style="226" customWidth="1"/>
    <col min="8714" max="8960" width="9.140625" style="226"/>
    <col min="8961" max="8962" width="28.7109375" style="226" customWidth="1"/>
    <col min="8963" max="8964" width="9.140625" style="226"/>
    <col min="8965" max="8966" width="0" style="226" hidden="1" customWidth="1"/>
    <col min="8967" max="8967" width="17.140625" style="226" customWidth="1"/>
    <col min="8968" max="8968" width="16.140625" style="226" customWidth="1"/>
    <col min="8969" max="8969" width="19.85546875" style="226" customWidth="1"/>
    <col min="8970" max="9216" width="9.140625" style="226"/>
    <col min="9217" max="9218" width="28.7109375" style="226" customWidth="1"/>
    <col min="9219" max="9220" width="9.140625" style="226"/>
    <col min="9221" max="9222" width="0" style="226" hidden="1" customWidth="1"/>
    <col min="9223" max="9223" width="17.140625" style="226" customWidth="1"/>
    <col min="9224" max="9224" width="16.140625" style="226" customWidth="1"/>
    <col min="9225" max="9225" width="19.85546875" style="226" customWidth="1"/>
    <col min="9226" max="9472" width="9.140625" style="226"/>
    <col min="9473" max="9474" width="28.7109375" style="226" customWidth="1"/>
    <col min="9475" max="9476" width="9.140625" style="226"/>
    <col min="9477" max="9478" width="0" style="226" hidden="1" customWidth="1"/>
    <col min="9479" max="9479" width="17.140625" style="226" customWidth="1"/>
    <col min="9480" max="9480" width="16.140625" style="226" customWidth="1"/>
    <col min="9481" max="9481" width="19.85546875" style="226" customWidth="1"/>
    <col min="9482" max="9728" width="9.140625" style="226"/>
    <col min="9729" max="9730" width="28.7109375" style="226" customWidth="1"/>
    <col min="9731" max="9732" width="9.140625" style="226"/>
    <col min="9733" max="9734" width="0" style="226" hidden="1" customWidth="1"/>
    <col min="9735" max="9735" width="17.140625" style="226" customWidth="1"/>
    <col min="9736" max="9736" width="16.140625" style="226" customWidth="1"/>
    <col min="9737" max="9737" width="19.85546875" style="226" customWidth="1"/>
    <col min="9738" max="9984" width="9.140625" style="226"/>
    <col min="9985" max="9986" width="28.7109375" style="226" customWidth="1"/>
    <col min="9987" max="9988" width="9.140625" style="226"/>
    <col min="9989" max="9990" width="0" style="226" hidden="1" customWidth="1"/>
    <col min="9991" max="9991" width="17.140625" style="226" customWidth="1"/>
    <col min="9992" max="9992" width="16.140625" style="226" customWidth="1"/>
    <col min="9993" max="9993" width="19.85546875" style="226" customWidth="1"/>
    <col min="9994" max="10240" width="9.140625" style="226"/>
    <col min="10241" max="10242" width="28.7109375" style="226" customWidth="1"/>
    <col min="10243" max="10244" width="9.140625" style="226"/>
    <col min="10245" max="10246" width="0" style="226" hidden="1" customWidth="1"/>
    <col min="10247" max="10247" width="17.140625" style="226" customWidth="1"/>
    <col min="10248" max="10248" width="16.140625" style="226" customWidth="1"/>
    <col min="10249" max="10249" width="19.85546875" style="226" customWidth="1"/>
    <col min="10250" max="10496" width="9.140625" style="226"/>
    <col min="10497" max="10498" width="28.7109375" style="226" customWidth="1"/>
    <col min="10499" max="10500" width="9.140625" style="226"/>
    <col min="10501" max="10502" width="0" style="226" hidden="1" customWidth="1"/>
    <col min="10503" max="10503" width="17.140625" style="226" customWidth="1"/>
    <col min="10504" max="10504" width="16.140625" style="226" customWidth="1"/>
    <col min="10505" max="10505" width="19.85546875" style="226" customWidth="1"/>
    <col min="10506" max="10752" width="9.140625" style="226"/>
    <col min="10753" max="10754" width="28.7109375" style="226" customWidth="1"/>
    <col min="10755" max="10756" width="9.140625" style="226"/>
    <col min="10757" max="10758" width="0" style="226" hidden="1" customWidth="1"/>
    <col min="10759" max="10759" width="17.140625" style="226" customWidth="1"/>
    <col min="10760" max="10760" width="16.140625" style="226" customWidth="1"/>
    <col min="10761" max="10761" width="19.85546875" style="226" customWidth="1"/>
    <col min="10762" max="11008" width="9.140625" style="226"/>
    <col min="11009" max="11010" width="28.7109375" style="226" customWidth="1"/>
    <col min="11011" max="11012" width="9.140625" style="226"/>
    <col min="11013" max="11014" width="0" style="226" hidden="1" customWidth="1"/>
    <col min="11015" max="11015" width="17.140625" style="226" customWidth="1"/>
    <col min="11016" max="11016" width="16.140625" style="226" customWidth="1"/>
    <col min="11017" max="11017" width="19.85546875" style="226" customWidth="1"/>
    <col min="11018" max="11264" width="9.140625" style="226"/>
    <col min="11265" max="11266" width="28.7109375" style="226" customWidth="1"/>
    <col min="11267" max="11268" width="9.140625" style="226"/>
    <col min="11269" max="11270" width="0" style="226" hidden="1" customWidth="1"/>
    <col min="11271" max="11271" width="17.140625" style="226" customWidth="1"/>
    <col min="11272" max="11272" width="16.140625" style="226" customWidth="1"/>
    <col min="11273" max="11273" width="19.85546875" style="226" customWidth="1"/>
    <col min="11274" max="11520" width="9.140625" style="226"/>
    <col min="11521" max="11522" width="28.7109375" style="226" customWidth="1"/>
    <col min="11523" max="11524" width="9.140625" style="226"/>
    <col min="11525" max="11526" width="0" style="226" hidden="1" customWidth="1"/>
    <col min="11527" max="11527" width="17.140625" style="226" customWidth="1"/>
    <col min="11528" max="11528" width="16.140625" style="226" customWidth="1"/>
    <col min="11529" max="11529" width="19.85546875" style="226" customWidth="1"/>
    <col min="11530" max="11776" width="9.140625" style="226"/>
    <col min="11777" max="11778" width="28.7109375" style="226" customWidth="1"/>
    <col min="11779" max="11780" width="9.140625" style="226"/>
    <col min="11781" max="11782" width="0" style="226" hidden="1" customWidth="1"/>
    <col min="11783" max="11783" width="17.140625" style="226" customWidth="1"/>
    <col min="11784" max="11784" width="16.140625" style="226" customWidth="1"/>
    <col min="11785" max="11785" width="19.85546875" style="226" customWidth="1"/>
    <col min="11786" max="12032" width="9.140625" style="226"/>
    <col min="12033" max="12034" width="28.7109375" style="226" customWidth="1"/>
    <col min="12035" max="12036" width="9.140625" style="226"/>
    <col min="12037" max="12038" width="0" style="226" hidden="1" customWidth="1"/>
    <col min="12039" max="12039" width="17.140625" style="226" customWidth="1"/>
    <col min="12040" max="12040" width="16.140625" style="226" customWidth="1"/>
    <col min="12041" max="12041" width="19.85546875" style="226" customWidth="1"/>
    <col min="12042" max="12288" width="9.140625" style="226"/>
    <col min="12289" max="12290" width="28.7109375" style="226" customWidth="1"/>
    <col min="12291" max="12292" width="9.140625" style="226"/>
    <col min="12293" max="12294" width="0" style="226" hidden="1" customWidth="1"/>
    <col min="12295" max="12295" width="17.140625" style="226" customWidth="1"/>
    <col min="12296" max="12296" width="16.140625" style="226" customWidth="1"/>
    <col min="12297" max="12297" width="19.85546875" style="226" customWidth="1"/>
    <col min="12298" max="12544" width="9.140625" style="226"/>
    <col min="12545" max="12546" width="28.7109375" style="226" customWidth="1"/>
    <col min="12547" max="12548" width="9.140625" style="226"/>
    <col min="12549" max="12550" width="0" style="226" hidden="1" customWidth="1"/>
    <col min="12551" max="12551" width="17.140625" style="226" customWidth="1"/>
    <col min="12552" max="12552" width="16.140625" style="226" customWidth="1"/>
    <col min="12553" max="12553" width="19.85546875" style="226" customWidth="1"/>
    <col min="12554" max="12800" width="9.140625" style="226"/>
    <col min="12801" max="12802" width="28.7109375" style="226" customWidth="1"/>
    <col min="12803" max="12804" width="9.140625" style="226"/>
    <col min="12805" max="12806" width="0" style="226" hidden="1" customWidth="1"/>
    <col min="12807" max="12807" width="17.140625" style="226" customWidth="1"/>
    <col min="12808" max="12808" width="16.140625" style="226" customWidth="1"/>
    <col min="12809" max="12809" width="19.85546875" style="226" customWidth="1"/>
    <col min="12810" max="13056" width="9.140625" style="226"/>
    <col min="13057" max="13058" width="28.7109375" style="226" customWidth="1"/>
    <col min="13059" max="13060" width="9.140625" style="226"/>
    <col min="13061" max="13062" width="0" style="226" hidden="1" customWidth="1"/>
    <col min="13063" max="13063" width="17.140625" style="226" customWidth="1"/>
    <col min="13064" max="13064" width="16.140625" style="226" customWidth="1"/>
    <col min="13065" max="13065" width="19.85546875" style="226" customWidth="1"/>
    <col min="13066" max="13312" width="9.140625" style="226"/>
    <col min="13313" max="13314" width="28.7109375" style="226" customWidth="1"/>
    <col min="13315" max="13316" width="9.140625" style="226"/>
    <col min="13317" max="13318" width="0" style="226" hidden="1" customWidth="1"/>
    <col min="13319" max="13319" width="17.140625" style="226" customWidth="1"/>
    <col min="13320" max="13320" width="16.140625" style="226" customWidth="1"/>
    <col min="13321" max="13321" width="19.85546875" style="226" customWidth="1"/>
    <col min="13322" max="13568" width="9.140625" style="226"/>
    <col min="13569" max="13570" width="28.7109375" style="226" customWidth="1"/>
    <col min="13571" max="13572" width="9.140625" style="226"/>
    <col min="13573" max="13574" width="0" style="226" hidden="1" customWidth="1"/>
    <col min="13575" max="13575" width="17.140625" style="226" customWidth="1"/>
    <col min="13576" max="13576" width="16.140625" style="226" customWidth="1"/>
    <col min="13577" max="13577" width="19.85546875" style="226" customWidth="1"/>
    <col min="13578" max="13824" width="9.140625" style="226"/>
    <col min="13825" max="13826" width="28.7109375" style="226" customWidth="1"/>
    <col min="13827" max="13828" width="9.140625" style="226"/>
    <col min="13829" max="13830" width="0" style="226" hidden="1" customWidth="1"/>
    <col min="13831" max="13831" width="17.140625" style="226" customWidth="1"/>
    <col min="13832" max="13832" width="16.140625" style="226" customWidth="1"/>
    <col min="13833" max="13833" width="19.85546875" style="226" customWidth="1"/>
    <col min="13834" max="14080" width="9.140625" style="226"/>
    <col min="14081" max="14082" width="28.7109375" style="226" customWidth="1"/>
    <col min="14083" max="14084" width="9.140625" style="226"/>
    <col min="14085" max="14086" width="0" style="226" hidden="1" customWidth="1"/>
    <col min="14087" max="14087" width="17.140625" style="226" customWidth="1"/>
    <col min="14088" max="14088" width="16.140625" style="226" customWidth="1"/>
    <col min="14089" max="14089" width="19.85546875" style="226" customWidth="1"/>
    <col min="14090" max="14336" width="9.140625" style="226"/>
    <col min="14337" max="14338" width="28.7109375" style="226" customWidth="1"/>
    <col min="14339" max="14340" width="9.140625" style="226"/>
    <col min="14341" max="14342" width="0" style="226" hidden="1" customWidth="1"/>
    <col min="14343" max="14343" width="17.140625" style="226" customWidth="1"/>
    <col min="14344" max="14344" width="16.140625" style="226" customWidth="1"/>
    <col min="14345" max="14345" width="19.85546875" style="226" customWidth="1"/>
    <col min="14346" max="14592" width="9.140625" style="226"/>
    <col min="14593" max="14594" width="28.7109375" style="226" customWidth="1"/>
    <col min="14595" max="14596" width="9.140625" style="226"/>
    <col min="14597" max="14598" width="0" style="226" hidden="1" customWidth="1"/>
    <col min="14599" max="14599" width="17.140625" style="226" customWidth="1"/>
    <col min="14600" max="14600" width="16.140625" style="226" customWidth="1"/>
    <col min="14601" max="14601" width="19.85546875" style="226" customWidth="1"/>
    <col min="14602" max="14848" width="9.140625" style="226"/>
    <col min="14849" max="14850" width="28.7109375" style="226" customWidth="1"/>
    <col min="14851" max="14852" width="9.140625" style="226"/>
    <col min="14853" max="14854" width="0" style="226" hidden="1" customWidth="1"/>
    <col min="14855" max="14855" width="17.140625" style="226" customWidth="1"/>
    <col min="14856" max="14856" width="16.140625" style="226" customWidth="1"/>
    <col min="14857" max="14857" width="19.85546875" style="226" customWidth="1"/>
    <col min="14858" max="15104" width="9.140625" style="226"/>
    <col min="15105" max="15106" width="28.7109375" style="226" customWidth="1"/>
    <col min="15107" max="15108" width="9.140625" style="226"/>
    <col min="15109" max="15110" width="0" style="226" hidden="1" customWidth="1"/>
    <col min="15111" max="15111" width="17.140625" style="226" customWidth="1"/>
    <col min="15112" max="15112" width="16.140625" style="226" customWidth="1"/>
    <col min="15113" max="15113" width="19.85546875" style="226" customWidth="1"/>
    <col min="15114" max="15360" width="9.140625" style="226"/>
    <col min="15361" max="15362" width="28.7109375" style="226" customWidth="1"/>
    <col min="15363" max="15364" width="9.140625" style="226"/>
    <col min="15365" max="15366" width="0" style="226" hidden="1" customWidth="1"/>
    <col min="15367" max="15367" width="17.140625" style="226" customWidth="1"/>
    <col min="15368" max="15368" width="16.140625" style="226" customWidth="1"/>
    <col min="15369" max="15369" width="19.85546875" style="226" customWidth="1"/>
    <col min="15370" max="15616" width="9.140625" style="226"/>
    <col min="15617" max="15618" width="28.7109375" style="226" customWidth="1"/>
    <col min="15619" max="15620" width="9.140625" style="226"/>
    <col min="15621" max="15622" width="0" style="226" hidden="1" customWidth="1"/>
    <col min="15623" max="15623" width="17.140625" style="226" customWidth="1"/>
    <col min="15624" max="15624" width="16.140625" style="226" customWidth="1"/>
    <col min="15625" max="15625" width="19.85546875" style="226" customWidth="1"/>
    <col min="15626" max="15872" width="9.140625" style="226"/>
    <col min="15873" max="15874" width="28.7109375" style="226" customWidth="1"/>
    <col min="15875" max="15876" width="9.140625" style="226"/>
    <col min="15877" max="15878" width="0" style="226" hidden="1" customWidth="1"/>
    <col min="15879" max="15879" width="17.140625" style="226" customWidth="1"/>
    <col min="15880" max="15880" width="16.140625" style="226" customWidth="1"/>
    <col min="15881" max="15881" width="19.85546875" style="226" customWidth="1"/>
    <col min="15882" max="16128" width="9.140625" style="226"/>
    <col min="16129" max="16130" width="28.7109375" style="226" customWidth="1"/>
    <col min="16131" max="16132" width="9.140625" style="226"/>
    <col min="16133" max="16134" width="0" style="226" hidden="1" customWidth="1"/>
    <col min="16135" max="16135" width="17.140625" style="226" customWidth="1"/>
    <col min="16136" max="16136" width="16.140625" style="226" customWidth="1"/>
    <col min="16137" max="16137" width="19.85546875" style="226" customWidth="1"/>
    <col min="16138" max="16384" width="9.140625" style="226"/>
  </cols>
  <sheetData>
    <row r="2" spans="1:9" ht="29.25" customHeight="1">
      <c r="A2" s="1035" t="s">
        <v>651</v>
      </c>
      <c r="B2" s="1035"/>
      <c r="C2" s="1035"/>
      <c r="D2" s="1035"/>
      <c r="E2" s="1035"/>
      <c r="F2" s="1035"/>
      <c r="G2" s="1035"/>
      <c r="H2" s="1035"/>
      <c r="I2" s="1035"/>
    </row>
    <row r="4" spans="1:9" ht="93" customHeight="1">
      <c r="A4" s="231" t="s">
        <v>595</v>
      </c>
      <c r="B4" s="253" t="s">
        <v>652</v>
      </c>
      <c r="C4" s="253" t="s">
        <v>653</v>
      </c>
      <c r="D4" s="253" t="s">
        <v>597</v>
      </c>
      <c r="E4" s="246" t="s">
        <v>598</v>
      </c>
      <c r="F4" s="246" t="s">
        <v>599</v>
      </c>
      <c r="G4" s="253" t="s">
        <v>600</v>
      </c>
      <c r="H4" s="245" t="s">
        <v>601</v>
      </c>
      <c r="I4" s="245" t="s">
        <v>602</v>
      </c>
    </row>
    <row r="5" spans="1:9">
      <c r="A5" s="231" t="s">
        <v>654</v>
      </c>
      <c r="B5" s="247" t="s">
        <v>655</v>
      </c>
      <c r="C5" s="258">
        <v>0.45</v>
      </c>
      <c r="D5" s="234">
        <f>C5*12</f>
        <v>5.4</v>
      </c>
      <c r="E5" s="248">
        <v>18</v>
      </c>
      <c r="F5" s="248">
        <f>1.0658*1.0645*1.1136</f>
        <v>1.26</v>
      </c>
      <c r="G5" s="234">
        <f>E5*F5</f>
        <v>22.68</v>
      </c>
      <c r="H5" s="234">
        <f>D5*G5</f>
        <v>122.47</v>
      </c>
      <c r="I5" s="234"/>
    </row>
    <row r="6" spans="1:9">
      <c r="A6" s="231" t="s">
        <v>656</v>
      </c>
      <c r="B6" s="259" t="s">
        <v>657</v>
      </c>
      <c r="C6" s="258">
        <v>0.25</v>
      </c>
      <c r="D6" s="234">
        <f t="shared" ref="D6:D17" si="0">C6*12</f>
        <v>3</v>
      </c>
      <c r="E6" s="248">
        <v>13</v>
      </c>
      <c r="F6" s="248">
        <f t="shared" ref="F6:F17" si="1">1.0658*1.0645*1.1136</f>
        <v>1.26</v>
      </c>
      <c r="G6" s="234">
        <f>E6*F6</f>
        <v>16.38</v>
      </c>
      <c r="H6" s="234">
        <f>D6*G6</f>
        <v>49.14</v>
      </c>
      <c r="I6" s="234"/>
    </row>
    <row r="7" spans="1:9">
      <c r="A7" s="231" t="s">
        <v>658</v>
      </c>
      <c r="B7" s="247" t="s">
        <v>659</v>
      </c>
      <c r="C7" s="258">
        <v>0.5</v>
      </c>
      <c r="D7" s="234">
        <f t="shared" si="0"/>
        <v>6</v>
      </c>
      <c r="E7" s="248">
        <v>64</v>
      </c>
      <c r="F7" s="248">
        <f t="shared" si="1"/>
        <v>1.26</v>
      </c>
      <c r="G7" s="234">
        <f>E7*F7</f>
        <v>80.64</v>
      </c>
      <c r="H7" s="234">
        <f>D7*G7</f>
        <v>483.84</v>
      </c>
      <c r="I7" s="234"/>
    </row>
    <row r="8" spans="1:9">
      <c r="A8" s="231" t="s">
        <v>660</v>
      </c>
      <c r="B8" s="247" t="s">
        <v>661</v>
      </c>
      <c r="C8" s="258">
        <v>0.45</v>
      </c>
      <c r="D8" s="234">
        <f>C8*12</f>
        <v>5.4</v>
      </c>
      <c r="E8" s="248">
        <v>16</v>
      </c>
      <c r="F8" s="248">
        <f t="shared" si="1"/>
        <v>1.26</v>
      </c>
      <c r="G8" s="234">
        <f>E8*F8</f>
        <v>20.16</v>
      </c>
      <c r="H8" s="234">
        <f>D8*G8</f>
        <v>108.86</v>
      </c>
      <c r="I8" s="234"/>
    </row>
    <row r="9" spans="1:9">
      <c r="A9" s="231" t="s">
        <v>662</v>
      </c>
      <c r="B9" s="247" t="s">
        <v>663</v>
      </c>
      <c r="C9" s="258">
        <v>0.1</v>
      </c>
      <c r="D9" s="234">
        <f t="shared" si="0"/>
        <v>1.2</v>
      </c>
      <c r="E9" s="248">
        <v>15</v>
      </c>
      <c r="F9" s="248">
        <f t="shared" si="1"/>
        <v>1.26</v>
      </c>
      <c r="G9" s="234">
        <f t="shared" ref="G9:G17" si="2">E9*F9</f>
        <v>18.899999999999999</v>
      </c>
      <c r="H9" s="234">
        <f t="shared" ref="H9:H17" si="3">D9*G9</f>
        <v>22.68</v>
      </c>
      <c r="I9" s="234"/>
    </row>
    <row r="10" spans="1:9">
      <c r="A10" s="251" t="s">
        <v>664</v>
      </c>
      <c r="B10" s="247" t="s">
        <v>665</v>
      </c>
      <c r="C10" s="258">
        <v>0.05</v>
      </c>
      <c r="D10" s="234">
        <f t="shared" si="0"/>
        <v>0.6</v>
      </c>
      <c r="E10" s="248">
        <v>16</v>
      </c>
      <c r="F10" s="248">
        <f t="shared" si="1"/>
        <v>1.26</v>
      </c>
      <c r="G10" s="234">
        <f t="shared" si="2"/>
        <v>20.16</v>
      </c>
      <c r="H10" s="234">
        <f t="shared" si="3"/>
        <v>12.1</v>
      </c>
      <c r="I10" s="234"/>
    </row>
    <row r="11" spans="1:9">
      <c r="A11" s="231" t="s">
        <v>666</v>
      </c>
      <c r="B11" s="247" t="s">
        <v>667</v>
      </c>
      <c r="C11" s="258">
        <v>2.5000000000000001E-2</v>
      </c>
      <c r="D11" s="234">
        <f t="shared" si="0"/>
        <v>0.3</v>
      </c>
      <c r="E11" s="248">
        <v>15</v>
      </c>
      <c r="F11" s="248">
        <f t="shared" si="1"/>
        <v>1.26</v>
      </c>
      <c r="G11" s="234">
        <f t="shared" si="2"/>
        <v>18.899999999999999</v>
      </c>
      <c r="H11" s="234">
        <f t="shared" si="3"/>
        <v>5.67</v>
      </c>
      <c r="I11" s="234"/>
    </row>
    <row r="12" spans="1:9">
      <c r="A12" s="251" t="s">
        <v>668</v>
      </c>
      <c r="B12" s="247" t="s">
        <v>665</v>
      </c>
      <c r="C12" s="258">
        <v>0.05</v>
      </c>
      <c r="D12" s="234">
        <f t="shared" si="0"/>
        <v>0.6</v>
      </c>
      <c r="E12" s="248">
        <v>72</v>
      </c>
      <c r="F12" s="248">
        <f t="shared" si="1"/>
        <v>1.26</v>
      </c>
      <c r="G12" s="234">
        <f t="shared" si="2"/>
        <v>90.72</v>
      </c>
      <c r="H12" s="234">
        <f t="shared" si="3"/>
        <v>54.43</v>
      </c>
      <c r="I12" s="234"/>
    </row>
    <row r="13" spans="1:9">
      <c r="A13" s="251" t="s">
        <v>669</v>
      </c>
      <c r="B13" s="247" t="s">
        <v>670</v>
      </c>
      <c r="C13" s="258">
        <v>2.5000000000000001E-2</v>
      </c>
      <c r="D13" s="234">
        <f t="shared" si="0"/>
        <v>0.3</v>
      </c>
      <c r="E13" s="248">
        <v>51</v>
      </c>
      <c r="F13" s="248">
        <f t="shared" si="1"/>
        <v>1.26</v>
      </c>
      <c r="G13" s="234">
        <f t="shared" si="2"/>
        <v>64.260000000000005</v>
      </c>
      <c r="H13" s="234">
        <f t="shared" si="3"/>
        <v>19.28</v>
      </c>
      <c r="I13" s="234"/>
    </row>
    <row r="14" spans="1:9">
      <c r="A14" s="251" t="s">
        <v>671</v>
      </c>
      <c r="B14" s="247" t="s">
        <v>672</v>
      </c>
      <c r="C14" s="258">
        <v>1.7000000000000001E-2</v>
      </c>
      <c r="D14" s="234">
        <f t="shared" si="0"/>
        <v>0.2</v>
      </c>
      <c r="E14" s="248">
        <f>61+87</f>
        <v>148</v>
      </c>
      <c r="F14" s="248">
        <f t="shared" si="1"/>
        <v>1.26</v>
      </c>
      <c r="G14" s="234">
        <f t="shared" si="2"/>
        <v>186.48</v>
      </c>
      <c r="H14" s="234">
        <f t="shared" si="3"/>
        <v>37.299999999999997</v>
      </c>
      <c r="I14" s="234"/>
    </row>
    <row r="15" spans="1:9">
      <c r="A15" s="251" t="s">
        <v>673</v>
      </c>
      <c r="B15" s="247" t="s">
        <v>674</v>
      </c>
      <c r="C15" s="258">
        <v>0.05</v>
      </c>
      <c r="D15" s="234">
        <f t="shared" si="0"/>
        <v>0.6</v>
      </c>
      <c r="E15" s="248">
        <v>85</v>
      </c>
      <c r="F15" s="248">
        <f t="shared" si="1"/>
        <v>1.26</v>
      </c>
      <c r="G15" s="234">
        <f t="shared" si="2"/>
        <v>107.1</v>
      </c>
      <c r="H15" s="234">
        <f t="shared" si="3"/>
        <v>64.260000000000005</v>
      </c>
      <c r="I15" s="234"/>
    </row>
    <row r="16" spans="1:9">
      <c r="A16" s="251" t="s">
        <v>675</v>
      </c>
      <c r="B16" s="247" t="s">
        <v>674</v>
      </c>
      <c r="C16" s="258">
        <v>0.05</v>
      </c>
      <c r="D16" s="234">
        <f t="shared" si="0"/>
        <v>0.6</v>
      </c>
      <c r="E16" s="248">
        <v>95</v>
      </c>
      <c r="F16" s="248">
        <f t="shared" si="1"/>
        <v>1.26</v>
      </c>
      <c r="G16" s="234">
        <f t="shared" si="2"/>
        <v>119.7</v>
      </c>
      <c r="H16" s="234">
        <f t="shared" si="3"/>
        <v>71.819999999999993</v>
      </c>
      <c r="I16" s="234"/>
    </row>
    <row r="17" spans="1:9" ht="30">
      <c r="A17" s="251" t="s">
        <v>676</v>
      </c>
      <c r="B17" s="247" t="s">
        <v>677</v>
      </c>
      <c r="C17" s="258">
        <v>0.1</v>
      </c>
      <c r="D17" s="234">
        <f t="shared" si="0"/>
        <v>1.2</v>
      </c>
      <c r="E17" s="248">
        <v>100</v>
      </c>
      <c r="F17" s="248">
        <f t="shared" si="1"/>
        <v>1.26</v>
      </c>
      <c r="G17" s="234">
        <f t="shared" si="2"/>
        <v>126</v>
      </c>
      <c r="H17" s="234">
        <f t="shared" si="3"/>
        <v>151.19999999999999</v>
      </c>
      <c r="I17" s="234"/>
    </row>
    <row r="18" spans="1:9">
      <c r="A18" s="249" t="s">
        <v>35</v>
      </c>
      <c r="B18" s="249"/>
      <c r="C18" s="258"/>
      <c r="D18" s="234"/>
      <c r="E18" s="248"/>
      <c r="F18" s="248"/>
      <c r="G18" s="234"/>
      <c r="H18" s="242">
        <f>SUM(H5:H17)</f>
        <v>1203</v>
      </c>
      <c r="I18" s="242">
        <f>H18/12*4</f>
        <v>401</v>
      </c>
    </row>
    <row r="20" spans="1:9" ht="15.75" hidden="1">
      <c r="A20" s="260" t="s">
        <v>678</v>
      </c>
      <c r="B20" s="261"/>
      <c r="C20" s="262"/>
      <c r="D20" s="263"/>
      <c r="E20" s="264"/>
      <c r="F20" s="264"/>
      <c r="G20" s="265"/>
      <c r="H20" s="266">
        <v>1.0549999999999999</v>
      </c>
      <c r="I20" s="266">
        <v>1.0549999999999999</v>
      </c>
    </row>
    <row r="21" spans="1:9" ht="15.75" hidden="1">
      <c r="A21" s="260" t="s">
        <v>679</v>
      </c>
      <c r="B21" s="261"/>
      <c r="C21" s="262"/>
      <c r="D21" s="263"/>
      <c r="E21" s="264"/>
      <c r="F21" s="264"/>
      <c r="G21" s="265"/>
      <c r="H21" s="242">
        <f>H18*H20</f>
        <v>1269</v>
      </c>
      <c r="I21" s="242">
        <f>I18*I20</f>
        <v>423</v>
      </c>
    </row>
    <row r="22" spans="1:9" ht="15.75" hidden="1">
      <c r="A22" s="267" t="s">
        <v>680</v>
      </c>
      <c r="B22" s="261"/>
      <c r="C22" s="262"/>
      <c r="D22" s="263"/>
      <c r="E22" s="264"/>
      <c r="F22" s="264"/>
      <c r="G22" s="265"/>
      <c r="H22" s="268"/>
      <c r="I22" s="268"/>
    </row>
    <row r="23" spans="1:9" ht="15.75" hidden="1">
      <c r="A23" s="267" t="s">
        <v>681</v>
      </c>
      <c r="B23" s="261"/>
      <c r="C23" s="262"/>
      <c r="D23" s="263"/>
      <c r="E23" s="264"/>
      <c r="F23" s="264"/>
      <c r="G23" s="265"/>
      <c r="H23" s="242">
        <f>H21*H22</f>
        <v>0</v>
      </c>
      <c r="I23" s="242">
        <f>I21*I22</f>
        <v>0</v>
      </c>
    </row>
    <row r="24" spans="1:9">
      <c r="A24" s="226" t="s">
        <v>682</v>
      </c>
    </row>
    <row r="25" spans="1:9">
      <c r="A25" s="231" t="s">
        <v>654</v>
      </c>
      <c r="B25" s="247" t="s">
        <v>655</v>
      </c>
      <c r="C25" s="258">
        <v>0.45</v>
      </c>
      <c r="D25" s="234">
        <f t="shared" ref="D25:D32" si="4">C25*12</f>
        <v>5.4</v>
      </c>
      <c r="E25" s="248">
        <v>18</v>
      </c>
      <c r="F25" s="248">
        <f>1.0658*1.0645*1.1136</f>
        <v>1.26</v>
      </c>
      <c r="G25" s="234">
        <f t="shared" ref="G25:G32" si="5">E25*F25</f>
        <v>22.68</v>
      </c>
      <c r="H25" s="234">
        <f t="shared" ref="H25:H32" si="6">D25*G25</f>
        <v>122.47</v>
      </c>
      <c r="I25" s="234"/>
    </row>
    <row r="26" spans="1:9">
      <c r="A26" s="231" t="s">
        <v>656</v>
      </c>
      <c r="B26" s="259" t="s">
        <v>657</v>
      </c>
      <c r="C26" s="258">
        <v>0.25</v>
      </c>
      <c r="D26" s="234">
        <f t="shared" si="4"/>
        <v>3</v>
      </c>
      <c r="E26" s="248">
        <v>13</v>
      </c>
      <c r="F26" s="248">
        <f t="shared" ref="F26:F32" si="7">1.0658*1.0645*1.1136</f>
        <v>1.26</v>
      </c>
      <c r="G26" s="234">
        <f t="shared" si="5"/>
        <v>16.38</v>
      </c>
      <c r="H26" s="234">
        <f t="shared" si="6"/>
        <v>49.14</v>
      </c>
      <c r="I26" s="234"/>
    </row>
    <row r="27" spans="1:9">
      <c r="A27" s="231" t="s">
        <v>658</v>
      </c>
      <c r="B27" s="247" t="s">
        <v>659</v>
      </c>
      <c r="C27" s="258">
        <v>0.5</v>
      </c>
      <c r="D27" s="234">
        <f t="shared" si="4"/>
        <v>6</v>
      </c>
      <c r="E27" s="248">
        <v>64</v>
      </c>
      <c r="F27" s="248">
        <f t="shared" si="7"/>
        <v>1.26</v>
      </c>
      <c r="G27" s="234">
        <f t="shared" si="5"/>
        <v>80.64</v>
      </c>
      <c r="H27" s="234">
        <f t="shared" si="6"/>
        <v>483.84</v>
      </c>
      <c r="I27" s="234"/>
    </row>
    <row r="28" spans="1:9">
      <c r="A28" s="231" t="s">
        <v>660</v>
      </c>
      <c r="B28" s="247" t="s">
        <v>661</v>
      </c>
      <c r="C28" s="258">
        <v>0.45</v>
      </c>
      <c r="D28" s="234">
        <f t="shared" si="4"/>
        <v>5.4</v>
      </c>
      <c r="E28" s="248">
        <v>16</v>
      </c>
      <c r="F28" s="248">
        <f t="shared" si="7"/>
        <v>1.26</v>
      </c>
      <c r="G28" s="234">
        <f t="shared" si="5"/>
        <v>20.16</v>
      </c>
      <c r="H28" s="234">
        <f t="shared" si="6"/>
        <v>108.86</v>
      </c>
      <c r="I28" s="234"/>
    </row>
    <row r="29" spans="1:9">
      <c r="A29" s="231" t="s">
        <v>662</v>
      </c>
      <c r="B29" s="247" t="s">
        <v>663</v>
      </c>
      <c r="C29" s="258">
        <v>0.1</v>
      </c>
      <c r="D29" s="234">
        <f t="shared" si="4"/>
        <v>1.2</v>
      </c>
      <c r="E29" s="248">
        <v>15</v>
      </c>
      <c r="F29" s="248">
        <f t="shared" si="7"/>
        <v>1.26</v>
      </c>
      <c r="G29" s="234">
        <f t="shared" si="5"/>
        <v>18.899999999999999</v>
      </c>
      <c r="H29" s="234">
        <f t="shared" si="6"/>
        <v>22.68</v>
      </c>
      <c r="I29" s="234"/>
    </row>
    <row r="30" spans="1:9">
      <c r="A30" s="251" t="s">
        <v>664</v>
      </c>
      <c r="B30" s="247" t="s">
        <v>665</v>
      </c>
      <c r="C30" s="258">
        <v>0.05</v>
      </c>
      <c r="D30" s="234">
        <f t="shared" si="4"/>
        <v>0.6</v>
      </c>
      <c r="E30" s="248">
        <v>16</v>
      </c>
      <c r="F30" s="248">
        <f t="shared" si="7"/>
        <v>1.26</v>
      </c>
      <c r="G30" s="234">
        <f t="shared" si="5"/>
        <v>20.16</v>
      </c>
      <c r="H30" s="234">
        <f t="shared" si="6"/>
        <v>12.1</v>
      </c>
      <c r="I30" s="234"/>
    </row>
    <row r="31" spans="1:9">
      <c r="A31" s="231" t="s">
        <v>666</v>
      </c>
      <c r="B31" s="247" t="s">
        <v>667</v>
      </c>
      <c r="C31" s="258">
        <v>2.5000000000000001E-2</v>
      </c>
      <c r="D31" s="234">
        <f t="shared" si="4"/>
        <v>0.3</v>
      </c>
      <c r="E31" s="248">
        <v>15</v>
      </c>
      <c r="F31" s="248">
        <f t="shared" si="7"/>
        <v>1.26</v>
      </c>
      <c r="G31" s="234">
        <f t="shared" si="5"/>
        <v>18.899999999999999</v>
      </c>
      <c r="H31" s="234">
        <f t="shared" si="6"/>
        <v>5.67</v>
      </c>
      <c r="I31" s="234"/>
    </row>
    <row r="32" spans="1:9">
      <c r="A32" s="251" t="s">
        <v>668</v>
      </c>
      <c r="B32" s="247" t="s">
        <v>665</v>
      </c>
      <c r="C32" s="258">
        <v>0.05</v>
      </c>
      <c r="D32" s="234">
        <f t="shared" si="4"/>
        <v>0.6</v>
      </c>
      <c r="E32" s="248">
        <v>72</v>
      </c>
      <c r="F32" s="248">
        <f t="shared" si="7"/>
        <v>1.26</v>
      </c>
      <c r="G32" s="234">
        <f t="shared" si="5"/>
        <v>90.72</v>
      </c>
      <c r="H32" s="234">
        <f t="shared" si="6"/>
        <v>54.43</v>
      </c>
      <c r="I32" s="234"/>
    </row>
    <row r="33" spans="1:9">
      <c r="A33" s="249" t="s">
        <v>35</v>
      </c>
      <c r="B33" s="249"/>
      <c r="C33" s="258"/>
      <c r="D33" s="234"/>
      <c r="E33" s="248"/>
      <c r="F33" s="248"/>
      <c r="G33" s="234"/>
      <c r="H33" s="242">
        <f>SUM(H25:H32)</f>
        <v>859</v>
      </c>
      <c r="I33" s="234">
        <f>H33/12*4</f>
        <v>286.33</v>
      </c>
    </row>
  </sheetData>
  <mergeCells count="1">
    <mergeCell ref="A2:I2"/>
  </mergeCells>
  <pageMargins left="0.7" right="0.7" top="0.75" bottom="0.75" header="0.3" footer="0.3"/>
  <pageSetup paperSize="9" scale="93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OL89"/>
  <sheetViews>
    <sheetView workbookViewId="0">
      <pane xSplit="5" ySplit="9" topLeftCell="JE31" activePane="bottomRight" state="frozen"/>
      <selection pane="topRight" activeCell="F1" sqref="F1"/>
      <selection pane="bottomLeft" activeCell="A10" sqref="A10"/>
      <selection pane="bottomRight" activeCell="L40" sqref="L11:L40"/>
    </sheetView>
  </sheetViews>
  <sheetFormatPr defaultRowHeight="15"/>
  <cols>
    <col min="1" max="1" width="27.5703125" style="436" customWidth="1"/>
    <col min="2" max="2" width="5.7109375" style="436" hidden="1" customWidth="1"/>
    <col min="3" max="3" width="7.85546875" style="436" customWidth="1"/>
    <col min="4" max="4" width="6.42578125" style="436" customWidth="1"/>
    <col min="5" max="6" width="5.7109375" style="436" customWidth="1"/>
    <col min="7" max="7" width="11.5703125" style="436" hidden="1" customWidth="1"/>
    <col min="8" max="8" width="7.85546875" style="436" customWidth="1"/>
    <col min="9" max="10" width="9.28515625" style="436" customWidth="1"/>
    <col min="11" max="11" width="10.28515625" style="436" customWidth="1"/>
    <col min="12" max="15" width="9" style="436" customWidth="1"/>
    <col min="16" max="16" width="7.28515625" style="436" customWidth="1"/>
    <col min="17" max="17" width="5.7109375" style="436" hidden="1" customWidth="1"/>
    <col min="18" max="18" width="5.7109375" style="436" customWidth="1"/>
    <col min="19" max="19" width="6.42578125" style="436" hidden="1" customWidth="1"/>
    <col min="20" max="20" width="5.7109375" style="436" customWidth="1"/>
    <col min="21" max="21" width="6.85546875" style="436" customWidth="1"/>
    <col min="22" max="22" width="7.5703125" style="436" customWidth="1"/>
    <col min="23" max="23" width="5.7109375" style="436" hidden="1" customWidth="1"/>
    <col min="24" max="26" width="5.7109375" style="436" customWidth="1"/>
    <col min="27" max="27" width="7.140625" style="436" customWidth="1"/>
    <col min="28" max="28" width="7.7109375" style="436" customWidth="1"/>
    <col min="29" max="29" width="5.7109375" style="436" hidden="1" customWidth="1"/>
    <col min="30" max="30" width="7.5703125" style="436" hidden="1" customWidth="1"/>
    <col min="31" max="32" width="5.7109375" style="436" customWidth="1"/>
    <col min="33" max="33" width="6.7109375" style="436" customWidth="1"/>
    <col min="34" max="34" width="8.5703125" style="436" customWidth="1"/>
    <col min="35" max="35" width="7.42578125" style="436" customWidth="1"/>
    <col min="36" max="37" width="7.7109375" style="436" customWidth="1"/>
    <col min="38" max="46" width="5.7109375" style="436" customWidth="1"/>
    <col min="47" max="47" width="7.85546875" style="436" customWidth="1"/>
    <col min="48" max="59" width="5.7109375" style="436" customWidth="1"/>
    <col min="60" max="60" width="13" style="436" hidden="1" customWidth="1"/>
    <col min="61" max="61" width="10.85546875" style="436" hidden="1" customWidth="1"/>
    <col min="62" max="63" width="11.28515625" style="436" hidden="1" customWidth="1"/>
    <col min="64" max="64" width="10.85546875" style="436" hidden="1" customWidth="1"/>
    <col min="65" max="65" width="9.85546875" style="436" hidden="1" customWidth="1"/>
    <col min="66" max="66" width="10.85546875" style="436" hidden="1" customWidth="1"/>
    <col min="67" max="69" width="9.85546875" style="436" hidden="1" customWidth="1"/>
    <col min="70" max="70" width="10.28515625" style="436" hidden="1" customWidth="1"/>
    <col min="71" max="71" width="10.85546875" style="436" hidden="1" customWidth="1"/>
    <col min="72" max="73" width="10.28515625" style="436" hidden="1" customWidth="1"/>
    <col min="74" max="74" width="9.85546875" style="436" hidden="1" customWidth="1"/>
    <col min="75" max="79" width="3.140625" style="436" hidden="1" customWidth="1"/>
    <col min="80" max="80" width="9.28515625" style="436" hidden="1" customWidth="1"/>
    <col min="81" max="81" width="10.85546875" style="436" hidden="1" customWidth="1"/>
    <col min="82" max="83" width="9.28515625" style="436" hidden="1" customWidth="1"/>
    <col min="84" max="84" width="8.85546875" style="436" hidden="1" customWidth="1"/>
    <col min="85" max="85" width="14.42578125" style="436" hidden="1" customWidth="1"/>
    <col min="86" max="86" width="12.28515625" style="436" hidden="1" customWidth="1"/>
    <col min="87" max="87" width="10.85546875" style="436" hidden="1" customWidth="1"/>
    <col min="88" max="88" width="12.5703125" style="436" hidden="1" customWidth="1"/>
    <col min="89" max="89" width="12.28515625" style="436" hidden="1" customWidth="1"/>
    <col min="90" max="90" width="10.85546875" style="436" hidden="1" customWidth="1"/>
    <col min="91" max="95" width="9.85546875" style="436" hidden="1" customWidth="1"/>
    <col min="96" max="96" width="13.42578125" style="436" hidden="1" customWidth="1"/>
    <col min="97" max="97" width="10.85546875" style="436" hidden="1" customWidth="1"/>
    <col min="98" max="98" width="11.28515625" style="436" hidden="1" customWidth="1"/>
    <col min="99" max="99" width="12.42578125" style="436" hidden="1" customWidth="1"/>
    <col min="100" max="100" width="12.5703125" style="436" hidden="1" customWidth="1"/>
    <col min="101" max="101" width="9.28515625" style="436" hidden="1" customWidth="1"/>
    <col min="102" max="102" width="10.85546875" style="436" hidden="1" customWidth="1"/>
    <col min="103" max="105" width="9.28515625" style="436" hidden="1" customWidth="1"/>
    <col min="106" max="106" width="10.28515625" style="436" hidden="1" customWidth="1"/>
    <col min="107" max="107" width="10.85546875" style="436" hidden="1" customWidth="1"/>
    <col min="108" max="109" width="10.28515625" style="436" hidden="1" customWidth="1"/>
    <col min="110" max="110" width="9.85546875" style="436" hidden="1" customWidth="1"/>
    <col min="111" max="111" width="12.28515625" style="436" hidden="1" customWidth="1"/>
    <col min="112" max="112" width="10.28515625" style="436" hidden="1" customWidth="1"/>
    <col min="113" max="113" width="9.28515625" style="436" hidden="1" customWidth="1"/>
    <col min="114" max="116" width="10.28515625" style="436" hidden="1" customWidth="1"/>
    <col min="117" max="121" width="9.85546875" style="436" hidden="1" customWidth="1"/>
    <col min="122" max="126" width="3.42578125" style="436" hidden="1" customWidth="1"/>
    <col min="127" max="127" width="9.28515625" style="436" hidden="1" customWidth="1"/>
    <col min="128" max="128" width="10.85546875" style="436" hidden="1" customWidth="1"/>
    <col min="129" max="131" width="8.85546875" style="436" hidden="1" customWidth="1"/>
    <col min="132" max="132" width="9.28515625" style="436" hidden="1" customWidth="1"/>
    <col min="133" max="133" width="10.85546875" style="436" hidden="1" customWidth="1"/>
    <col min="134" max="135" width="9.28515625" style="436" hidden="1" customWidth="1"/>
    <col min="136" max="136" width="8.85546875" style="436" hidden="1" customWidth="1"/>
    <col min="137" max="137" width="10.85546875" style="436" hidden="1" customWidth="1"/>
    <col min="138" max="138" width="12.28515625" style="436" hidden="1" customWidth="1"/>
    <col min="139" max="139" width="10.85546875" style="436" hidden="1" customWidth="1"/>
    <col min="140" max="143" width="11.28515625" style="436" hidden="1" customWidth="1"/>
    <col min="144" max="147" width="10.85546875" style="436" hidden="1" customWidth="1"/>
    <col min="148" max="148" width="7.85546875" style="436" customWidth="1"/>
    <col min="149" max="149" width="10.85546875" style="436" customWidth="1"/>
    <col min="150" max="151" width="7.85546875" style="436" customWidth="1"/>
    <col min="152" max="152" width="6.85546875" style="436" customWidth="1"/>
    <col min="153" max="153" width="7.85546875" style="436" customWidth="1"/>
    <col min="154" max="154" width="10.85546875" style="436" customWidth="1"/>
    <col min="155" max="156" width="7.85546875" style="436" customWidth="1"/>
    <col min="157" max="157" width="6.85546875" style="436" customWidth="1"/>
    <col min="158" max="158" width="7.85546875" style="436" customWidth="1"/>
    <col min="159" max="159" width="10.85546875" style="436" customWidth="1"/>
    <col min="160" max="161" width="7.85546875" style="436" customWidth="1"/>
    <col min="162" max="163" width="7.42578125" style="436" customWidth="1"/>
    <col min="164" max="164" width="10.85546875" style="436" customWidth="1"/>
    <col min="165" max="167" width="7.42578125" style="436" customWidth="1"/>
    <col min="168" max="168" width="8.85546875" style="436" customWidth="1"/>
    <col min="169" max="169" width="10.85546875" style="436" customWidth="1"/>
    <col min="170" max="173" width="8.85546875" style="436" customWidth="1"/>
    <col min="174" max="174" width="10.85546875" style="436" customWidth="1"/>
    <col min="175" max="177" width="8.85546875" style="436" customWidth="1"/>
    <col min="178" max="178" width="7.85546875" style="436" customWidth="1"/>
    <col min="179" max="179" width="10.85546875" style="436" customWidth="1"/>
    <col min="180" max="180" width="7.85546875" style="436" customWidth="1"/>
    <col min="181" max="182" width="7.42578125" style="436" customWidth="1"/>
    <col min="183" max="183" width="9.7109375" style="436" customWidth="1"/>
    <col min="184" max="184" width="10.85546875" style="436" customWidth="1"/>
    <col min="185" max="186" width="7.85546875" style="436" customWidth="1"/>
    <col min="187" max="187" width="6.5703125" style="436" customWidth="1"/>
    <col min="188" max="188" width="8.85546875" style="436" customWidth="1"/>
    <col min="189" max="189" width="10.85546875" style="436" customWidth="1"/>
    <col min="190" max="192" width="8.85546875" style="436" customWidth="1"/>
    <col min="193" max="193" width="10.28515625" style="436" customWidth="1"/>
    <col min="194" max="194" width="10.85546875" style="436" customWidth="1"/>
    <col min="195" max="196" width="7.85546875" style="436" customWidth="1"/>
    <col min="197" max="197" width="6.85546875" style="436" customWidth="1"/>
    <col min="198" max="198" width="9.42578125" style="436" customWidth="1"/>
    <col min="199" max="199" width="10.85546875" style="436" customWidth="1"/>
    <col min="200" max="201" width="6.85546875" style="436" customWidth="1"/>
    <col min="202" max="202" width="5.7109375" style="436" customWidth="1"/>
    <col min="203" max="203" width="11.85546875" style="436" customWidth="1"/>
    <col min="204" max="204" width="10.85546875" style="436" customWidth="1"/>
    <col min="205" max="205" width="6.85546875" style="436" customWidth="1"/>
    <col min="206" max="206" width="7.5703125" style="436" customWidth="1"/>
    <col min="207" max="207" width="6.85546875" style="436" customWidth="1"/>
    <col min="208" max="208" width="9.28515625" style="436" customWidth="1"/>
    <col min="209" max="209" width="10.85546875" style="436" customWidth="1"/>
    <col min="210" max="210" width="9.28515625" style="436" customWidth="1"/>
    <col min="211" max="211" width="8.140625" style="436" customWidth="1"/>
    <col min="212" max="212" width="8" style="436" customWidth="1"/>
    <col min="213" max="213" width="11.140625" style="436" customWidth="1"/>
    <col min="214" max="214" width="10.85546875" style="436" customWidth="1"/>
    <col min="215" max="215" width="9.85546875" style="436" customWidth="1"/>
    <col min="216" max="216" width="8.85546875" style="436" customWidth="1"/>
    <col min="217" max="217" width="8.140625" style="436" customWidth="1"/>
    <col min="218" max="218" width="9.28515625" style="436" customWidth="1"/>
    <col min="219" max="219" width="10.85546875" style="436" customWidth="1"/>
    <col min="220" max="222" width="7.85546875" style="436" customWidth="1"/>
    <col min="223" max="223" width="10" style="436" customWidth="1"/>
    <col min="224" max="224" width="10.85546875" style="436" customWidth="1"/>
    <col min="225" max="225" width="7.85546875" style="436" customWidth="1"/>
    <col min="226" max="226" width="8" style="436" customWidth="1"/>
    <col min="227" max="227" width="7.85546875" style="436" customWidth="1"/>
    <col min="228" max="228" width="10.140625" style="436" customWidth="1"/>
    <col min="229" max="229" width="10.85546875" style="436" customWidth="1"/>
    <col min="230" max="232" width="7.85546875" style="436" customWidth="1"/>
    <col min="233" max="233" width="10.28515625" style="436" customWidth="1"/>
    <col min="234" max="234" width="10.85546875" style="436" customWidth="1"/>
    <col min="235" max="235" width="6.7109375" style="436" customWidth="1"/>
    <col min="236" max="236" width="6.5703125" style="436" customWidth="1"/>
    <col min="237" max="237" width="6.85546875" style="436" customWidth="1"/>
    <col min="238" max="238" width="10" style="436" customWidth="1"/>
    <col min="239" max="239" width="10.85546875" style="436" customWidth="1"/>
    <col min="240" max="240" width="7.5703125" style="436" customWidth="1"/>
    <col min="241" max="241" width="7.85546875" style="436" customWidth="1"/>
    <col min="242" max="242" width="7.140625" style="436" customWidth="1"/>
    <col min="243" max="243" width="10.5703125" style="436" customWidth="1"/>
    <col min="244" max="244" width="10.85546875" style="436" customWidth="1"/>
    <col min="245" max="245" width="7.85546875" style="436" customWidth="1"/>
    <col min="246" max="246" width="8.140625" style="436" customWidth="1"/>
    <col min="247" max="247" width="7.5703125" style="436" customWidth="1"/>
    <col min="248" max="248" width="11.28515625" style="436" customWidth="1"/>
    <col min="249" max="249" width="10.85546875" style="436" customWidth="1"/>
    <col min="250" max="250" width="7.85546875" style="436" customWidth="1"/>
    <col min="251" max="252" width="7.7109375" style="436" customWidth="1"/>
    <col min="253" max="253" width="9.85546875" style="436" customWidth="1"/>
    <col min="254" max="254" width="10.85546875" style="436" customWidth="1"/>
    <col min="255" max="258" width="7.85546875" style="436" customWidth="1"/>
    <col min="259" max="259" width="10.85546875" style="436" customWidth="1"/>
    <col min="260" max="262" width="7.85546875" style="436" customWidth="1"/>
    <col min="263" max="263" width="8.28515625" style="436" customWidth="1"/>
    <col min="264" max="264" width="10.85546875" style="436" customWidth="1"/>
    <col min="265" max="266" width="7.85546875" style="436" customWidth="1"/>
    <col min="267" max="267" width="6.85546875" style="436" customWidth="1"/>
    <col min="268" max="268" width="9.28515625" style="436" customWidth="1"/>
    <col min="269" max="269" width="8.85546875" style="436" customWidth="1"/>
    <col min="270" max="272" width="9.28515625" style="436" customWidth="1"/>
    <col min="273" max="273" width="7.28515625" style="436" hidden="1" customWidth="1"/>
    <col min="274" max="274" width="6.85546875" style="436" hidden="1" customWidth="1"/>
    <col min="275" max="275" width="8.140625" style="436" hidden="1" customWidth="1"/>
    <col min="276" max="276" width="8.28515625" style="436" hidden="1" customWidth="1"/>
    <col min="277" max="279" width="5.7109375" style="436" hidden="1" customWidth="1"/>
    <col min="280" max="280" width="8.85546875" style="436" hidden="1" customWidth="1"/>
    <col min="281" max="281" width="10.85546875" style="436" hidden="1" customWidth="1"/>
    <col min="282" max="285" width="8.85546875" style="436" hidden="1" customWidth="1"/>
    <col min="286" max="286" width="10.85546875" style="436" hidden="1" customWidth="1"/>
    <col min="287" max="289" width="8.85546875" style="436" hidden="1" customWidth="1"/>
    <col min="290" max="290" width="7.85546875" style="436" hidden="1" customWidth="1"/>
    <col min="291" max="291" width="10.85546875" style="436" hidden="1" customWidth="1"/>
    <col min="292" max="294" width="7.85546875" style="436" hidden="1" customWidth="1"/>
    <col min="295" max="295" width="10.7109375" style="436" hidden="1" customWidth="1"/>
    <col min="296" max="296" width="10.85546875" style="436" hidden="1" customWidth="1"/>
    <col min="297" max="297" width="9.42578125" style="436" hidden="1" customWidth="1"/>
    <col min="298" max="298" width="10.28515625" style="436" hidden="1" customWidth="1"/>
    <col min="299" max="299" width="7.42578125" style="436" hidden="1" customWidth="1"/>
    <col min="300" max="300" width="9.28515625" style="436" hidden="1" customWidth="1"/>
    <col min="301" max="301" width="10.85546875" style="436" hidden="1" customWidth="1"/>
    <col min="302" max="303" width="9.28515625" style="436" hidden="1" customWidth="1"/>
    <col min="304" max="305" width="8.85546875" style="436" hidden="1" customWidth="1"/>
    <col min="306" max="306" width="10.85546875" style="436" hidden="1" customWidth="1"/>
    <col min="307" max="309" width="8.85546875" style="436" hidden="1" customWidth="1"/>
    <col min="310" max="310" width="9.28515625" style="436" hidden="1" customWidth="1"/>
    <col min="311" max="311" width="8.85546875" style="436" hidden="1" customWidth="1"/>
    <col min="312" max="313" width="9.28515625" style="436" hidden="1" customWidth="1"/>
    <col min="314" max="314" width="8.85546875" style="436" hidden="1" customWidth="1"/>
    <col min="315" max="316" width="11.140625" style="436" hidden="1" customWidth="1"/>
    <col min="317" max="317" width="9.7109375" style="436" hidden="1" customWidth="1"/>
    <col min="318" max="318" width="14.28515625" style="436" hidden="1" customWidth="1"/>
    <col min="319" max="319" width="11.28515625" style="436" hidden="1" customWidth="1"/>
    <col min="320" max="320" width="12.85546875" style="436" hidden="1" customWidth="1"/>
    <col min="321" max="321" width="13.28515625" style="436" hidden="1" customWidth="1"/>
    <col min="322" max="322" width="13" style="436" hidden="1" customWidth="1"/>
    <col min="323" max="323" width="9.140625" style="710" hidden="1" customWidth="1"/>
    <col min="324" max="324" width="12.7109375" style="710" hidden="1" customWidth="1"/>
    <col min="325" max="325" width="9.140625" style="710" hidden="1" customWidth="1"/>
    <col min="326" max="326" width="14.42578125" style="710" hidden="1" customWidth="1"/>
    <col min="327" max="327" width="10.85546875" style="710" hidden="1" customWidth="1"/>
    <col min="328" max="328" width="9.85546875" style="436" hidden="1" customWidth="1"/>
    <col min="329" max="329" width="11.140625" style="436" hidden="1" customWidth="1"/>
    <col min="330" max="330" width="9.7109375" style="436" hidden="1" customWidth="1"/>
    <col min="331" max="331" width="10.7109375" style="710" hidden="1" customWidth="1"/>
    <col min="332" max="332" width="10.85546875" style="1" hidden="1" customWidth="1"/>
    <col min="333" max="334" width="7.28515625" style="436" hidden="1" customWidth="1"/>
    <col min="335" max="335" width="8.140625" style="436" hidden="1" customWidth="1"/>
    <col min="336" max="336" width="8.28515625" style="436" hidden="1" customWidth="1"/>
    <col min="337" max="337" width="7" style="436" hidden="1" customWidth="1"/>
    <col min="338" max="338" width="7.28515625" style="436" hidden="1" customWidth="1"/>
    <col min="339" max="341" width="8.85546875" style="436" hidden="1" customWidth="1"/>
    <col min="342" max="343" width="9.85546875" style="436" hidden="1" customWidth="1"/>
    <col min="344" max="344" width="11.28515625" style="436" hidden="1" customWidth="1"/>
    <col min="345" max="347" width="7.28515625" style="436" hidden="1" customWidth="1"/>
    <col min="348" max="348" width="9.28515625" style="436" hidden="1" customWidth="1"/>
    <col min="349" max="349" width="8.5703125" style="436" hidden="1" customWidth="1"/>
    <col min="350" max="356" width="9.7109375" style="436" hidden="1" customWidth="1"/>
    <col min="357" max="362" width="10.85546875" style="436" hidden="1" customWidth="1"/>
    <col min="363" max="365" width="8.85546875" style="436" hidden="1" customWidth="1"/>
    <col min="366" max="367" width="9.85546875" style="436" hidden="1" customWidth="1"/>
    <col min="368" max="368" width="7.85546875" style="436" hidden="1" customWidth="1"/>
    <col min="369" max="371" width="8.85546875" style="436" hidden="1" customWidth="1"/>
    <col min="372" max="373" width="9.85546875" style="436" hidden="1" customWidth="1"/>
    <col min="374" max="374" width="11.28515625" style="436" hidden="1" customWidth="1"/>
    <col min="375" max="377" width="7.28515625" style="436" hidden="1" customWidth="1"/>
    <col min="378" max="378" width="9.28515625" style="436" hidden="1" customWidth="1"/>
    <col min="379" max="379" width="8.5703125" style="436" hidden="1" customWidth="1"/>
    <col min="380" max="386" width="9.7109375" style="436" hidden="1" customWidth="1"/>
    <col min="387" max="392" width="10.85546875" style="436" hidden="1" customWidth="1"/>
    <col min="393" max="393" width="7.140625" style="1" hidden="1" customWidth="1"/>
    <col min="394" max="394" width="8.140625" style="436" customWidth="1"/>
    <col min="395" max="399" width="7.7109375" style="436" customWidth="1"/>
    <col min="400" max="401" width="11.7109375" style="436" customWidth="1"/>
    <col min="402" max="402" width="10.85546875" style="436" customWidth="1"/>
    <col min="403" max="16384" width="9.140625" style="1"/>
  </cols>
  <sheetData>
    <row r="2" spans="1:402" ht="18.75" customHeight="1">
      <c r="B2" s="1083" t="s">
        <v>1349</v>
      </c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1083"/>
      <c r="Z2" s="1083"/>
      <c r="AA2" s="1083"/>
      <c r="AB2" s="1083"/>
      <c r="AC2" s="1083"/>
      <c r="AD2" s="1083"/>
      <c r="AE2" s="1083"/>
      <c r="AF2" s="1083"/>
      <c r="AG2" s="1083"/>
    </row>
    <row r="3" spans="1:402">
      <c r="A3" s="437"/>
      <c r="C3" s="1043" t="s">
        <v>1372</v>
      </c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5"/>
      <c r="P3" s="1043" t="s">
        <v>1373</v>
      </c>
      <c r="Q3" s="1044"/>
      <c r="R3" s="1044"/>
      <c r="S3" s="1044"/>
      <c r="T3" s="1044"/>
      <c r="U3" s="1044"/>
      <c r="V3" s="1044"/>
      <c r="W3" s="1044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/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44"/>
      <c r="DG3" s="1044"/>
      <c r="DH3" s="1044"/>
      <c r="DI3" s="1044"/>
      <c r="DJ3" s="1044"/>
      <c r="DK3" s="1044"/>
      <c r="DL3" s="1044"/>
      <c r="DM3" s="1044"/>
      <c r="DN3" s="1044"/>
      <c r="DO3" s="1044"/>
      <c r="DP3" s="1044"/>
      <c r="DQ3" s="1044"/>
      <c r="DR3" s="1044"/>
      <c r="DS3" s="1044"/>
      <c r="DT3" s="1044"/>
      <c r="DU3" s="1044"/>
      <c r="DV3" s="1044"/>
      <c r="DW3" s="1044"/>
      <c r="DX3" s="1044"/>
      <c r="DY3" s="1044"/>
      <c r="DZ3" s="1044"/>
      <c r="EA3" s="1044"/>
      <c r="EB3" s="1044"/>
      <c r="EC3" s="1044"/>
      <c r="ED3" s="1044"/>
      <c r="EE3" s="1044"/>
      <c r="EF3" s="1044"/>
      <c r="EG3" s="1044"/>
      <c r="EH3" s="1044"/>
      <c r="EI3" s="1044"/>
      <c r="EJ3" s="1044"/>
      <c r="EK3" s="1044"/>
      <c r="EL3" s="1044"/>
      <c r="EM3" s="1044"/>
      <c r="EN3" s="1044"/>
      <c r="EO3" s="1044"/>
      <c r="EP3" s="1044"/>
      <c r="EQ3" s="1044"/>
      <c r="ER3" s="1044"/>
      <c r="ES3" s="1044"/>
      <c r="ET3" s="1044"/>
      <c r="EU3" s="1044"/>
      <c r="EV3" s="1044"/>
      <c r="EW3" s="1044"/>
      <c r="EX3" s="1044"/>
      <c r="EY3" s="1044"/>
      <c r="EZ3" s="1044"/>
      <c r="FA3" s="1044"/>
      <c r="FB3" s="1044"/>
      <c r="FC3" s="1044"/>
      <c r="FD3" s="1044"/>
      <c r="FE3" s="1044"/>
      <c r="FF3" s="1044"/>
      <c r="FG3" s="1044"/>
      <c r="FH3" s="1044"/>
      <c r="FI3" s="1044"/>
      <c r="FJ3" s="1044"/>
      <c r="FK3" s="1044"/>
      <c r="FL3" s="1044"/>
      <c r="FM3" s="1044"/>
      <c r="FN3" s="1044"/>
      <c r="FO3" s="1044"/>
      <c r="FP3" s="1044"/>
      <c r="FQ3" s="1044"/>
      <c r="FR3" s="1044"/>
      <c r="FS3" s="1044"/>
      <c r="FT3" s="1044"/>
      <c r="FU3" s="1044"/>
      <c r="FV3" s="1044"/>
      <c r="FW3" s="1044"/>
      <c r="FX3" s="1044"/>
      <c r="FY3" s="1044"/>
      <c r="FZ3" s="1044"/>
      <c r="GA3" s="1044"/>
      <c r="GB3" s="1044"/>
      <c r="GC3" s="1044"/>
      <c r="GD3" s="1044"/>
      <c r="GE3" s="1044"/>
      <c r="GF3" s="1044"/>
      <c r="GG3" s="1044"/>
      <c r="GH3" s="1044"/>
      <c r="GI3" s="1044"/>
      <c r="GJ3" s="1044"/>
      <c r="GK3" s="1044"/>
      <c r="GL3" s="1044"/>
      <c r="GM3" s="1044"/>
      <c r="GN3" s="1044"/>
      <c r="GO3" s="1044"/>
      <c r="GP3" s="1044"/>
      <c r="GQ3" s="1044"/>
      <c r="GR3" s="1044"/>
      <c r="GS3" s="1044"/>
      <c r="GT3" s="1044"/>
      <c r="GU3" s="1044"/>
      <c r="GV3" s="1044"/>
      <c r="GW3" s="1044"/>
      <c r="GX3" s="1044"/>
      <c r="GY3" s="1044"/>
      <c r="GZ3" s="1044"/>
      <c r="HA3" s="1044"/>
      <c r="HB3" s="1044"/>
      <c r="HC3" s="1044"/>
      <c r="HD3" s="1044"/>
      <c r="HE3" s="1044"/>
      <c r="HF3" s="1044"/>
      <c r="HG3" s="1044"/>
      <c r="HH3" s="1044"/>
      <c r="HI3" s="1044"/>
      <c r="HJ3" s="1044"/>
      <c r="HK3" s="1044"/>
      <c r="HL3" s="1044"/>
      <c r="HM3" s="1044"/>
      <c r="HN3" s="1044"/>
      <c r="HO3" s="1044"/>
      <c r="HP3" s="1044"/>
      <c r="HQ3" s="1044"/>
      <c r="HR3" s="1044"/>
      <c r="HS3" s="1044"/>
      <c r="HT3" s="1044"/>
      <c r="HU3" s="1044"/>
      <c r="HV3" s="1044"/>
      <c r="HW3" s="1044"/>
      <c r="HX3" s="1044"/>
      <c r="HY3" s="1044"/>
      <c r="HZ3" s="1044"/>
      <c r="IA3" s="1044"/>
      <c r="IB3" s="1044"/>
      <c r="IC3" s="1044"/>
      <c r="ID3" s="1044"/>
      <c r="IE3" s="1044"/>
      <c r="IF3" s="1044"/>
      <c r="IG3" s="1044"/>
      <c r="IH3" s="1044"/>
      <c r="II3" s="1044"/>
      <c r="IJ3" s="1044"/>
      <c r="IK3" s="1044"/>
      <c r="IL3" s="1044"/>
      <c r="IM3" s="1044"/>
      <c r="IN3" s="1044"/>
      <c r="IO3" s="1044"/>
      <c r="IP3" s="1044"/>
      <c r="IQ3" s="1044"/>
      <c r="IR3" s="1044"/>
      <c r="IS3" s="1044"/>
      <c r="IT3" s="1044"/>
      <c r="IU3" s="1044"/>
      <c r="IV3" s="1044"/>
      <c r="IW3" s="1044"/>
      <c r="IX3" s="1044"/>
      <c r="IY3" s="1044"/>
      <c r="IZ3" s="1044"/>
      <c r="JA3" s="1044"/>
      <c r="JB3" s="1044"/>
      <c r="JC3" s="1044"/>
      <c r="JD3" s="1044"/>
      <c r="JE3" s="1044"/>
      <c r="JF3" s="1044"/>
      <c r="JG3" s="1044"/>
      <c r="JH3" s="1044"/>
      <c r="JI3" s="1044"/>
      <c r="JJ3" s="1044"/>
      <c r="JK3" s="1044"/>
      <c r="JL3" s="1045"/>
      <c r="JM3" s="1043" t="s">
        <v>1374</v>
      </c>
      <c r="JN3" s="1044"/>
      <c r="JO3" s="1044"/>
      <c r="JP3" s="1044"/>
      <c r="JQ3" s="1044"/>
      <c r="JR3" s="1044"/>
      <c r="JS3" s="1044"/>
      <c r="JT3" s="1044"/>
      <c r="JU3" s="1044"/>
      <c r="JV3" s="1044"/>
      <c r="JW3" s="1044"/>
      <c r="JX3" s="1044"/>
      <c r="JY3" s="1044"/>
      <c r="JZ3" s="1044"/>
      <c r="KA3" s="1044"/>
      <c r="KB3" s="1044"/>
      <c r="KC3" s="1044"/>
      <c r="KD3" s="1044"/>
      <c r="KE3" s="1044"/>
      <c r="KF3" s="1044"/>
      <c r="KG3" s="1044"/>
      <c r="KH3" s="1044"/>
      <c r="KI3" s="1044"/>
      <c r="KJ3" s="1044"/>
      <c r="KK3" s="1044"/>
      <c r="KL3" s="1044"/>
      <c r="KM3" s="1044"/>
      <c r="KN3" s="1044"/>
      <c r="KO3" s="1044"/>
      <c r="KP3" s="1044"/>
      <c r="KQ3" s="1044"/>
      <c r="KR3" s="1044"/>
      <c r="KS3" s="1044"/>
      <c r="KT3" s="1044"/>
      <c r="KU3" s="1044"/>
      <c r="KV3" s="1044"/>
      <c r="KW3" s="1044"/>
      <c r="KX3" s="1044"/>
      <c r="KY3" s="1044"/>
      <c r="KZ3" s="1044"/>
      <c r="LA3" s="1044"/>
      <c r="LB3" s="1045"/>
      <c r="LC3" s="1046" t="s">
        <v>1381</v>
      </c>
      <c r="LD3" s="1046"/>
      <c r="LE3" s="1046"/>
      <c r="LF3" s="1046"/>
      <c r="LG3" s="1046"/>
      <c r="LH3" s="1046"/>
      <c r="LI3" s="1046"/>
      <c r="LJ3" s="1046"/>
      <c r="LK3" s="1054" t="s">
        <v>1380</v>
      </c>
      <c r="LL3" s="1054"/>
      <c r="LM3" s="1054"/>
      <c r="LN3" s="1054"/>
      <c r="LO3" s="1054"/>
      <c r="LP3" s="1054" t="s">
        <v>1376</v>
      </c>
      <c r="LQ3" s="1054"/>
      <c r="LR3" s="1054"/>
      <c r="LS3" s="1054"/>
      <c r="MM3" s="1080" t="s">
        <v>1472</v>
      </c>
      <c r="MN3" s="1081"/>
      <c r="MO3" s="1081"/>
      <c r="MP3" s="1081"/>
      <c r="MQ3" s="1081"/>
      <c r="MR3" s="1081"/>
      <c r="MS3" s="1081"/>
      <c r="MT3" s="1081"/>
      <c r="MU3" s="1081"/>
      <c r="MV3" s="1081"/>
      <c r="MW3" s="1081"/>
      <c r="MX3" s="1082"/>
      <c r="OG3" s="1042" t="s">
        <v>1472</v>
      </c>
      <c r="OH3" s="1042"/>
      <c r="OI3" s="1042"/>
      <c r="OJ3" s="1042"/>
      <c r="OK3" s="1042"/>
      <c r="OL3" s="1042"/>
    </row>
    <row r="4" spans="1:402" s="436" customFormat="1" ht="28.5" customHeight="1">
      <c r="A4" s="990" t="s">
        <v>1071</v>
      </c>
      <c r="B4" s="1050" t="s">
        <v>1072</v>
      </c>
      <c r="C4" s="1050"/>
      <c r="D4" s="1050"/>
      <c r="E4" s="1050"/>
      <c r="F4" s="1050"/>
      <c r="G4" s="1085" t="s">
        <v>1073</v>
      </c>
      <c r="H4" s="1086"/>
      <c r="I4" s="1086"/>
      <c r="J4" s="1086"/>
      <c r="K4" s="1086"/>
      <c r="L4" s="1086"/>
      <c r="M4" s="1086"/>
      <c r="N4" s="1086"/>
      <c r="O4" s="1087"/>
      <c r="P4" s="1050" t="s">
        <v>1360</v>
      </c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1" t="s">
        <v>1361</v>
      </c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3"/>
      <c r="BH4" s="1043" t="s">
        <v>1362</v>
      </c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44"/>
      <c r="DV4" s="1044"/>
      <c r="DW4" s="1044"/>
      <c r="DX4" s="1044"/>
      <c r="DY4" s="1044"/>
      <c r="DZ4" s="1044"/>
      <c r="EA4" s="1044"/>
      <c r="EB4" s="1044"/>
      <c r="EC4" s="1044"/>
      <c r="ED4" s="1044"/>
      <c r="EE4" s="1044"/>
      <c r="EF4" s="1044"/>
      <c r="EG4" s="1044"/>
      <c r="EH4" s="1044"/>
      <c r="EI4" s="1044"/>
      <c r="EJ4" s="1044"/>
      <c r="EK4" s="1044"/>
      <c r="EL4" s="1044"/>
      <c r="EM4" s="1044"/>
      <c r="EN4" s="1044"/>
      <c r="EO4" s="1044"/>
      <c r="EP4" s="1044"/>
      <c r="EQ4" s="1045"/>
      <c r="ER4" s="1043" t="s">
        <v>1371</v>
      </c>
      <c r="ES4" s="1044"/>
      <c r="ET4" s="1044"/>
      <c r="EU4" s="1044"/>
      <c r="EV4" s="1044"/>
      <c r="EW4" s="1044"/>
      <c r="EX4" s="1044"/>
      <c r="EY4" s="1044"/>
      <c r="EZ4" s="1044"/>
      <c r="FA4" s="1044"/>
      <c r="FB4" s="1044"/>
      <c r="FC4" s="1044"/>
      <c r="FD4" s="1044"/>
      <c r="FE4" s="1044"/>
      <c r="FF4" s="1044"/>
      <c r="FG4" s="1044"/>
      <c r="FH4" s="1044"/>
      <c r="FI4" s="1044"/>
      <c r="FJ4" s="1044"/>
      <c r="FK4" s="1044"/>
      <c r="FL4" s="1044"/>
      <c r="FM4" s="1044"/>
      <c r="FN4" s="1044"/>
      <c r="FO4" s="1044"/>
      <c r="FP4" s="1044"/>
      <c r="FQ4" s="1044"/>
      <c r="FR4" s="1044"/>
      <c r="FS4" s="1044"/>
      <c r="FT4" s="1044"/>
      <c r="FU4" s="1044"/>
      <c r="FV4" s="1044"/>
      <c r="FW4" s="1044"/>
      <c r="FX4" s="1044"/>
      <c r="FY4" s="1044"/>
      <c r="FZ4" s="1044"/>
      <c r="GA4" s="1044"/>
      <c r="GB4" s="1044"/>
      <c r="GC4" s="1044"/>
      <c r="GD4" s="1044"/>
      <c r="GE4" s="1044"/>
      <c r="GF4" s="1044"/>
      <c r="GG4" s="1044"/>
      <c r="GH4" s="1044"/>
      <c r="GI4" s="1044"/>
      <c r="GJ4" s="1044"/>
      <c r="GK4" s="1044"/>
      <c r="GL4" s="1044"/>
      <c r="GM4" s="1044"/>
      <c r="GN4" s="1044"/>
      <c r="GO4" s="1044"/>
      <c r="GP4" s="1044"/>
      <c r="GQ4" s="1044"/>
      <c r="GR4" s="1044"/>
      <c r="GS4" s="1044"/>
      <c r="GT4" s="1044"/>
      <c r="GU4" s="1044"/>
      <c r="GV4" s="1044"/>
      <c r="GW4" s="1044"/>
      <c r="GX4" s="1044"/>
      <c r="GY4" s="1044"/>
      <c r="GZ4" s="1044"/>
      <c r="HA4" s="1044"/>
      <c r="HB4" s="1044"/>
      <c r="HC4" s="1044"/>
      <c r="HD4" s="1044"/>
      <c r="HE4" s="1044"/>
      <c r="HF4" s="1044"/>
      <c r="HG4" s="1044"/>
      <c r="HH4" s="1044"/>
      <c r="HI4" s="1044"/>
      <c r="HJ4" s="1044"/>
      <c r="HK4" s="1044"/>
      <c r="HL4" s="1044"/>
      <c r="HM4" s="1044"/>
      <c r="HN4" s="1044"/>
      <c r="HO4" s="1044"/>
      <c r="HP4" s="1044"/>
      <c r="HQ4" s="1044"/>
      <c r="HR4" s="1044"/>
      <c r="HS4" s="1044"/>
      <c r="HT4" s="1044"/>
      <c r="HU4" s="1044"/>
      <c r="HV4" s="1044"/>
      <c r="HW4" s="1044"/>
      <c r="HX4" s="1044"/>
      <c r="HY4" s="1044"/>
      <c r="HZ4" s="1044"/>
      <c r="IA4" s="1044"/>
      <c r="IB4" s="1044"/>
      <c r="IC4" s="1044"/>
      <c r="ID4" s="1044"/>
      <c r="IE4" s="1044"/>
      <c r="IF4" s="1044"/>
      <c r="IG4" s="1044"/>
      <c r="IH4" s="1044"/>
      <c r="II4" s="1044"/>
      <c r="IJ4" s="1044"/>
      <c r="IK4" s="1044"/>
      <c r="IL4" s="1044"/>
      <c r="IM4" s="1044"/>
      <c r="IN4" s="1044"/>
      <c r="IO4" s="1044"/>
      <c r="IP4" s="1044"/>
      <c r="IQ4" s="1044"/>
      <c r="IR4" s="1044"/>
      <c r="IS4" s="1044"/>
      <c r="IT4" s="1044"/>
      <c r="IU4" s="1044"/>
      <c r="IV4" s="1044"/>
      <c r="IW4" s="1044"/>
      <c r="IX4" s="1044"/>
      <c r="IY4" s="1044"/>
      <c r="IZ4" s="1044"/>
      <c r="JA4" s="1044"/>
      <c r="JB4" s="1044"/>
      <c r="JC4" s="1044"/>
      <c r="JD4" s="1044"/>
      <c r="JE4" s="1044"/>
      <c r="JF4" s="1044"/>
      <c r="JG4" s="1044"/>
      <c r="JH4" s="1044"/>
      <c r="JI4" s="1044"/>
      <c r="JJ4" s="1044"/>
      <c r="JK4" s="1044"/>
      <c r="JL4" s="1045"/>
      <c r="JM4" s="1047" t="s">
        <v>1359</v>
      </c>
      <c r="JN4" s="1048"/>
      <c r="JO4" s="1048"/>
      <c r="JP4" s="1048"/>
      <c r="JQ4" s="1048"/>
      <c r="JR4" s="1048"/>
      <c r="JS4" s="1049"/>
      <c r="JT4" s="1043" t="s">
        <v>1363</v>
      </c>
      <c r="JU4" s="1044"/>
      <c r="JV4" s="1044"/>
      <c r="JW4" s="1044"/>
      <c r="JX4" s="1044"/>
      <c r="JY4" s="1044"/>
      <c r="JZ4" s="1044"/>
      <c r="KA4" s="1044"/>
      <c r="KB4" s="1044"/>
      <c r="KC4" s="1044"/>
      <c r="KD4" s="1044"/>
      <c r="KE4" s="1044"/>
      <c r="KF4" s="1044"/>
      <c r="KG4" s="1044"/>
      <c r="KH4" s="1044"/>
      <c r="KI4" s="1044"/>
      <c r="KJ4" s="1044"/>
      <c r="KK4" s="1044"/>
      <c r="KL4" s="1044"/>
      <c r="KM4" s="1044"/>
      <c r="KN4" s="1044"/>
      <c r="KO4" s="1044"/>
      <c r="KP4" s="1044"/>
      <c r="KQ4" s="1044"/>
      <c r="KR4" s="1044"/>
      <c r="KS4" s="1044"/>
      <c r="KT4" s="1044"/>
      <c r="KU4" s="1044"/>
      <c r="KV4" s="1044"/>
      <c r="KW4" s="1044"/>
      <c r="KX4" s="1044"/>
      <c r="KY4" s="1044"/>
      <c r="KZ4" s="1044"/>
      <c r="LA4" s="1044"/>
      <c r="LB4" s="1045"/>
      <c r="LC4" s="1046"/>
      <c r="LD4" s="1046"/>
      <c r="LE4" s="1046"/>
      <c r="LF4" s="1046"/>
      <c r="LG4" s="1046"/>
      <c r="LH4" s="1046"/>
      <c r="LI4" s="1046"/>
      <c r="LJ4" s="1046"/>
      <c r="LK4" s="1054"/>
      <c r="LL4" s="1054"/>
      <c r="LM4" s="1054"/>
      <c r="LN4" s="1054"/>
      <c r="LO4" s="1054"/>
      <c r="LP4" s="1054"/>
      <c r="LQ4" s="1054"/>
      <c r="LR4" s="1054"/>
      <c r="LS4" s="1054"/>
      <c r="LU4" s="1051" t="s">
        <v>1074</v>
      </c>
      <c r="LV4" s="1052"/>
      <c r="LW4" s="1052"/>
      <c r="LX4" s="1052"/>
      <c r="LY4" s="1052"/>
      <c r="LZ4" s="1053"/>
      <c r="MA4" s="1051" t="s">
        <v>1261</v>
      </c>
      <c r="MB4" s="1052"/>
      <c r="MC4" s="1052"/>
      <c r="MD4" s="1052"/>
      <c r="ME4" s="1052"/>
      <c r="MF4" s="1053"/>
      <c r="MG4" s="1051" t="s">
        <v>1075</v>
      </c>
      <c r="MH4" s="1052"/>
      <c r="MI4" s="1052"/>
      <c r="MJ4" s="1052"/>
      <c r="MK4" s="1052"/>
      <c r="ML4" s="1053"/>
      <c r="MM4" s="1051" t="s">
        <v>1269</v>
      </c>
      <c r="MN4" s="1052"/>
      <c r="MO4" s="1052"/>
      <c r="MP4" s="1052"/>
      <c r="MQ4" s="1052"/>
      <c r="MR4" s="1053"/>
      <c r="MS4" s="1051" t="s">
        <v>1270</v>
      </c>
      <c r="MT4" s="1052"/>
      <c r="MU4" s="1052"/>
      <c r="MV4" s="1052"/>
      <c r="MW4" s="1052"/>
      <c r="MX4" s="1053"/>
      <c r="MY4" s="1074" t="s">
        <v>1076</v>
      </c>
      <c r="MZ4" s="1075"/>
      <c r="NA4" s="1075"/>
      <c r="NB4" s="1075"/>
      <c r="NC4" s="1075"/>
      <c r="ND4" s="1076"/>
      <c r="NE4" s="1077" t="s">
        <v>1077</v>
      </c>
      <c r="NF4" s="1078"/>
      <c r="NG4" s="1078"/>
      <c r="NH4" s="1078"/>
      <c r="NI4" s="1078"/>
      <c r="NJ4" s="1079"/>
      <c r="NK4" s="1077" t="s">
        <v>1078</v>
      </c>
      <c r="NL4" s="1078"/>
      <c r="NM4" s="1078"/>
      <c r="NN4" s="1078"/>
      <c r="NO4" s="1078"/>
      <c r="NP4" s="1079"/>
      <c r="NQ4" s="1077" t="s">
        <v>1274</v>
      </c>
      <c r="NR4" s="1078"/>
      <c r="NS4" s="1078"/>
      <c r="NT4" s="1078"/>
      <c r="NU4" s="1078"/>
      <c r="NV4" s="1079"/>
      <c r="NW4" s="1077" t="s">
        <v>1275</v>
      </c>
      <c r="NX4" s="1078"/>
      <c r="NY4" s="1078"/>
      <c r="NZ4" s="1078"/>
      <c r="OA4" s="1078"/>
      <c r="OB4" s="1079"/>
      <c r="OD4" s="1051" t="s">
        <v>1079</v>
      </c>
      <c r="OE4" s="1052"/>
      <c r="OF4" s="1053"/>
      <c r="OG4" s="1051" t="s">
        <v>1268</v>
      </c>
      <c r="OH4" s="1052"/>
      <c r="OI4" s="1053"/>
      <c r="OJ4" s="1051" t="s">
        <v>1267</v>
      </c>
      <c r="OK4" s="1052"/>
      <c r="OL4" s="1053"/>
    </row>
    <row r="5" spans="1:402" s="436" customFormat="1" ht="39" customHeight="1">
      <c r="A5" s="1084"/>
      <c r="B5" s="901" t="s">
        <v>1080</v>
      </c>
      <c r="C5" s="902"/>
      <c r="D5" s="902"/>
      <c r="E5" s="902"/>
      <c r="F5" s="903"/>
      <c r="G5" s="1047" t="s">
        <v>1080</v>
      </c>
      <c r="H5" s="1048"/>
      <c r="I5" s="1048"/>
      <c r="J5" s="1048"/>
      <c r="K5" s="1049"/>
      <c r="L5" s="1069" t="s">
        <v>1081</v>
      </c>
      <c r="M5" s="1069" t="s">
        <v>1358</v>
      </c>
      <c r="N5" s="705" t="s">
        <v>1350</v>
      </c>
      <c r="O5" s="1069" t="s">
        <v>1370</v>
      </c>
      <c r="P5" s="1071" t="s">
        <v>1082</v>
      </c>
      <c r="Q5" s="1072"/>
      <c r="R5" s="1072"/>
      <c r="S5" s="1072"/>
      <c r="T5" s="1072"/>
      <c r="U5" s="1073"/>
      <c r="V5" s="1071" t="s">
        <v>1083</v>
      </c>
      <c r="W5" s="1072"/>
      <c r="X5" s="1072"/>
      <c r="Y5" s="1072"/>
      <c r="Z5" s="1072"/>
      <c r="AA5" s="1073"/>
      <c r="AB5" s="1071" t="s">
        <v>1084</v>
      </c>
      <c r="AC5" s="1072"/>
      <c r="AD5" s="1072"/>
      <c r="AE5" s="1072"/>
      <c r="AF5" s="1072"/>
      <c r="AG5" s="1073"/>
      <c r="AH5" s="1057" t="s">
        <v>1085</v>
      </c>
      <c r="AI5" s="1042" t="s">
        <v>1087</v>
      </c>
      <c r="AJ5" s="1042"/>
      <c r="AK5" s="1042"/>
      <c r="AL5" s="1046" t="s">
        <v>1088</v>
      </c>
      <c r="AM5" s="1046"/>
      <c r="AN5" s="1046"/>
      <c r="AO5" s="1046" t="s">
        <v>1089</v>
      </c>
      <c r="AP5" s="1046"/>
      <c r="AQ5" s="1046"/>
      <c r="AR5" s="1046" t="s">
        <v>1090</v>
      </c>
      <c r="AS5" s="1046"/>
      <c r="AT5" s="1046"/>
      <c r="AU5" s="1046" t="s">
        <v>1091</v>
      </c>
      <c r="AV5" s="1046"/>
      <c r="AW5" s="1046"/>
      <c r="AX5" s="1046" t="s">
        <v>1092</v>
      </c>
      <c r="AY5" s="1046"/>
      <c r="AZ5" s="1046"/>
      <c r="BA5" s="1046" t="s">
        <v>1093</v>
      </c>
      <c r="BB5" s="1046"/>
      <c r="BC5" s="1046"/>
      <c r="BD5" s="1046" t="s">
        <v>1094</v>
      </c>
      <c r="BE5" s="1046"/>
      <c r="BF5" s="1046"/>
      <c r="BG5" s="1066" t="s">
        <v>266</v>
      </c>
      <c r="BH5" s="1060" t="s">
        <v>1082</v>
      </c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2"/>
      <c r="CH5" s="1060" t="s">
        <v>1083</v>
      </c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2"/>
      <c r="DH5" s="1060" t="s">
        <v>1084</v>
      </c>
      <c r="DI5" s="1061"/>
      <c r="DJ5" s="1061"/>
      <c r="DK5" s="1061"/>
      <c r="DL5" s="1061"/>
      <c r="DM5" s="1061"/>
      <c r="DN5" s="1061"/>
      <c r="DO5" s="1061"/>
      <c r="DP5" s="1061"/>
      <c r="DQ5" s="1061"/>
      <c r="DR5" s="1061"/>
      <c r="DS5" s="1061"/>
      <c r="DT5" s="1061"/>
      <c r="DU5" s="1061"/>
      <c r="DV5" s="1061"/>
      <c r="DW5" s="1061"/>
      <c r="DX5" s="1061"/>
      <c r="DY5" s="1061"/>
      <c r="DZ5" s="1061"/>
      <c r="EA5" s="1061"/>
      <c r="EB5" s="1061"/>
      <c r="EC5" s="1061"/>
      <c r="ED5" s="1061"/>
      <c r="EE5" s="1061"/>
      <c r="EF5" s="1061"/>
      <c r="EG5" s="1062"/>
      <c r="EH5" s="1057" t="s">
        <v>1095</v>
      </c>
      <c r="EI5" s="1047" t="s">
        <v>1096</v>
      </c>
      <c r="EJ5" s="1048"/>
      <c r="EK5" s="1048"/>
      <c r="EL5" s="1049"/>
      <c r="EM5" s="1063" t="s">
        <v>1097</v>
      </c>
      <c r="EN5" s="1064"/>
      <c r="EO5" s="1064"/>
      <c r="EP5" s="1064"/>
      <c r="EQ5" s="1065"/>
      <c r="ER5" s="1068" t="s">
        <v>1099</v>
      </c>
      <c r="ES5" s="1068"/>
      <c r="ET5" s="1068"/>
      <c r="EU5" s="1068"/>
      <c r="EV5" s="1068"/>
      <c r="EW5" s="1068"/>
      <c r="EX5" s="1068"/>
      <c r="EY5" s="1068"/>
      <c r="EZ5" s="1068"/>
      <c r="FA5" s="1068"/>
      <c r="FB5" s="1068"/>
      <c r="FC5" s="1068"/>
      <c r="FD5" s="1068"/>
      <c r="FE5" s="1068"/>
      <c r="FF5" s="1068"/>
      <c r="FG5" s="1068"/>
      <c r="FH5" s="1068"/>
      <c r="FI5" s="1068"/>
      <c r="FJ5" s="1068"/>
      <c r="FK5" s="1068"/>
      <c r="FL5" s="1068"/>
      <c r="FM5" s="1068"/>
      <c r="FN5" s="1068"/>
      <c r="FO5" s="1068"/>
      <c r="FP5" s="1068"/>
      <c r="FQ5" s="1068"/>
      <c r="FR5" s="1068"/>
      <c r="FS5" s="1068"/>
      <c r="FT5" s="1068"/>
      <c r="FU5" s="1068"/>
      <c r="FV5" s="1068"/>
      <c r="FW5" s="1068"/>
      <c r="FX5" s="1068"/>
      <c r="FY5" s="1068"/>
      <c r="FZ5" s="1068"/>
      <c r="GA5" s="1068"/>
      <c r="GB5" s="1068"/>
      <c r="GC5" s="1068"/>
      <c r="GD5" s="1068"/>
      <c r="GE5" s="1068"/>
      <c r="GF5" s="1068"/>
      <c r="GG5" s="1068"/>
      <c r="GH5" s="1068"/>
      <c r="GI5" s="1068"/>
      <c r="GJ5" s="1068"/>
      <c r="GK5" s="1068"/>
      <c r="GL5" s="1068"/>
      <c r="GM5" s="1068"/>
      <c r="GN5" s="1068"/>
      <c r="GO5" s="1068"/>
      <c r="GP5" s="1068"/>
      <c r="GQ5" s="1068"/>
      <c r="GR5" s="1068"/>
      <c r="GS5" s="1068"/>
      <c r="GT5" s="1068"/>
      <c r="GU5" s="1068"/>
      <c r="GV5" s="1068"/>
      <c r="GW5" s="1068"/>
      <c r="GX5" s="1068"/>
      <c r="GY5" s="1068"/>
      <c r="GZ5" s="1068"/>
      <c r="HA5" s="1068"/>
      <c r="HB5" s="1068"/>
      <c r="HC5" s="1068"/>
      <c r="HD5" s="1068"/>
      <c r="HE5" s="1068"/>
      <c r="HF5" s="1068"/>
      <c r="HG5" s="1068"/>
      <c r="HH5" s="1068"/>
      <c r="HI5" s="1068"/>
      <c r="HJ5" s="1068"/>
      <c r="HK5" s="1068"/>
      <c r="HL5" s="1068"/>
      <c r="HM5" s="1068"/>
      <c r="HN5" s="1068"/>
      <c r="HO5" s="1068"/>
      <c r="HP5" s="1068"/>
      <c r="HQ5" s="1068"/>
      <c r="HR5" s="1068"/>
      <c r="HS5" s="1068"/>
      <c r="HT5" s="1068"/>
      <c r="HU5" s="1068"/>
      <c r="HV5" s="1068"/>
      <c r="HW5" s="1068"/>
      <c r="HX5" s="1068"/>
      <c r="HY5" s="1068"/>
      <c r="HZ5" s="1068"/>
      <c r="IA5" s="1068"/>
      <c r="IB5" s="1068"/>
      <c r="IC5" s="1068"/>
      <c r="ID5" s="1068"/>
      <c r="IE5" s="1068"/>
      <c r="IF5" s="1068"/>
      <c r="IG5" s="1068"/>
      <c r="IH5" s="1068"/>
      <c r="II5" s="1068"/>
      <c r="IJ5" s="1068"/>
      <c r="IK5" s="1068"/>
      <c r="IL5" s="1068"/>
      <c r="IM5" s="1068"/>
      <c r="IN5" s="1068"/>
      <c r="IO5" s="1068"/>
      <c r="IP5" s="1068"/>
      <c r="IQ5" s="1068"/>
      <c r="IR5" s="1068"/>
      <c r="IS5" s="1068"/>
      <c r="IT5" s="1068"/>
      <c r="IU5" s="1068"/>
      <c r="IV5" s="1068"/>
      <c r="IW5" s="1068"/>
      <c r="IX5" s="1068"/>
      <c r="IY5" s="1068"/>
      <c r="IZ5" s="1068"/>
      <c r="JA5" s="1068"/>
      <c r="JB5" s="1068"/>
      <c r="JC5" s="1068"/>
      <c r="JD5" s="1068"/>
      <c r="JE5" s="1068"/>
      <c r="JF5" s="1068"/>
      <c r="JG5" s="1068"/>
      <c r="JH5" s="1068" t="s">
        <v>35</v>
      </c>
      <c r="JI5" s="1068"/>
      <c r="JJ5" s="1068"/>
      <c r="JK5" s="1068"/>
      <c r="JL5" s="1068"/>
      <c r="JM5" s="901" t="s">
        <v>1086</v>
      </c>
      <c r="JN5" s="902"/>
      <c r="JO5" s="902"/>
      <c r="JP5" s="902"/>
      <c r="JQ5" s="902"/>
      <c r="JR5" s="902"/>
      <c r="JS5" s="903"/>
      <c r="JT5" s="1050" t="s">
        <v>1098</v>
      </c>
      <c r="JU5" s="1050"/>
      <c r="JV5" s="1050"/>
      <c r="JW5" s="1050"/>
      <c r="JX5" s="1050"/>
      <c r="JY5" s="1050"/>
      <c r="JZ5" s="1050"/>
      <c r="KA5" s="1050"/>
      <c r="KB5" s="1050"/>
      <c r="KC5" s="1050"/>
      <c r="KD5" s="1050"/>
      <c r="KE5" s="1050"/>
      <c r="KF5" s="1050"/>
      <c r="KG5" s="1050"/>
      <c r="KH5" s="1050"/>
      <c r="KI5" s="1050"/>
      <c r="KJ5" s="1050"/>
      <c r="KK5" s="1050"/>
      <c r="KL5" s="1050"/>
      <c r="KM5" s="1050"/>
      <c r="KN5" s="1050"/>
      <c r="KO5" s="1050"/>
      <c r="KP5" s="1050"/>
      <c r="KQ5" s="1050"/>
      <c r="KR5" s="1050"/>
      <c r="KS5" s="1050"/>
      <c r="KT5" s="1050"/>
      <c r="KU5" s="1050"/>
      <c r="KV5" s="1050"/>
      <c r="KW5" s="1050"/>
      <c r="KX5" s="1051" t="s">
        <v>35</v>
      </c>
      <c r="KY5" s="1052"/>
      <c r="KZ5" s="1052"/>
      <c r="LA5" s="1052"/>
      <c r="LB5" s="1053"/>
      <c r="LC5" s="439" t="s">
        <v>1101</v>
      </c>
      <c r="LD5" s="439" t="s">
        <v>1101</v>
      </c>
      <c r="LE5" s="438" t="s">
        <v>1100</v>
      </c>
      <c r="LF5" s="1057" t="s">
        <v>1364</v>
      </c>
      <c r="LG5" s="1059" t="s">
        <v>1096</v>
      </c>
      <c r="LH5" s="1059"/>
      <c r="LI5" s="1059"/>
      <c r="LJ5" s="1059"/>
      <c r="LK5" s="899" t="s">
        <v>1351</v>
      </c>
      <c r="LL5" s="899" t="s">
        <v>1352</v>
      </c>
      <c r="LM5" s="899" t="s">
        <v>1353</v>
      </c>
      <c r="LN5" s="1057" t="s">
        <v>1368</v>
      </c>
      <c r="LO5" s="1058" t="s">
        <v>1354</v>
      </c>
      <c r="LP5" s="674" t="s">
        <v>1375</v>
      </c>
      <c r="LQ5" s="674" t="s">
        <v>1101</v>
      </c>
      <c r="LR5" s="708" t="s">
        <v>1100</v>
      </c>
      <c r="LS5" s="1055" t="s">
        <v>1369</v>
      </c>
      <c r="LU5" s="1046" t="s">
        <v>1086</v>
      </c>
      <c r="LV5" s="1046"/>
      <c r="LW5" s="1046"/>
      <c r="LX5" s="1046"/>
      <c r="LY5" s="1046"/>
      <c r="LZ5" s="1046"/>
      <c r="MA5" s="1046" t="s">
        <v>1086</v>
      </c>
      <c r="MB5" s="1046"/>
      <c r="MC5" s="1046"/>
      <c r="MD5" s="1046"/>
      <c r="ME5" s="1046"/>
      <c r="MF5" s="1046"/>
      <c r="MG5" s="1046" t="s">
        <v>1086</v>
      </c>
      <c r="MH5" s="1046"/>
      <c r="MI5" s="1046"/>
      <c r="MJ5" s="1046"/>
      <c r="MK5" s="1046"/>
      <c r="ML5" s="1046"/>
      <c r="MM5" s="1046" t="s">
        <v>1086</v>
      </c>
      <c r="MN5" s="1046"/>
      <c r="MO5" s="1046"/>
      <c r="MP5" s="1046"/>
      <c r="MQ5" s="1046"/>
      <c r="MR5" s="1046"/>
      <c r="MS5" s="1046" t="s">
        <v>1086</v>
      </c>
      <c r="MT5" s="1046"/>
      <c r="MU5" s="1046"/>
      <c r="MV5" s="1046"/>
      <c r="MW5" s="1046"/>
      <c r="MX5" s="1046"/>
      <c r="MY5" s="1046" t="s">
        <v>1086</v>
      </c>
      <c r="MZ5" s="1046"/>
      <c r="NA5" s="1046"/>
      <c r="NB5" s="1046"/>
      <c r="NC5" s="1046"/>
      <c r="ND5" s="1046"/>
      <c r="NE5" s="1046" t="s">
        <v>1086</v>
      </c>
      <c r="NF5" s="1046"/>
      <c r="NG5" s="1046"/>
      <c r="NH5" s="1046"/>
      <c r="NI5" s="1046"/>
      <c r="NJ5" s="1046"/>
      <c r="NK5" s="1046" t="s">
        <v>1086</v>
      </c>
      <c r="NL5" s="1046"/>
      <c r="NM5" s="1046"/>
      <c r="NN5" s="1046"/>
      <c r="NO5" s="1046"/>
      <c r="NP5" s="1046"/>
      <c r="NQ5" s="1046" t="s">
        <v>1086</v>
      </c>
      <c r="NR5" s="1046"/>
      <c r="NS5" s="1046"/>
      <c r="NT5" s="1046"/>
      <c r="NU5" s="1046"/>
      <c r="NV5" s="1046"/>
      <c r="NW5" s="1046" t="s">
        <v>1086</v>
      </c>
      <c r="NX5" s="1046"/>
      <c r="NY5" s="1046"/>
      <c r="NZ5" s="1046"/>
      <c r="OA5" s="1046"/>
      <c r="OB5" s="1046"/>
      <c r="OD5" s="1042" t="s">
        <v>1102</v>
      </c>
      <c r="OE5" s="1042"/>
      <c r="OF5" s="1042"/>
      <c r="OG5" s="1042" t="s">
        <v>1102</v>
      </c>
      <c r="OH5" s="1042"/>
      <c r="OI5" s="1042"/>
      <c r="OJ5" s="1042" t="s">
        <v>1102</v>
      </c>
      <c r="OK5" s="1042"/>
      <c r="OL5" s="1042"/>
    </row>
    <row r="6" spans="1:402" s="450" customFormat="1" ht="71.25" customHeight="1">
      <c r="A6" s="991"/>
      <c r="B6" s="669" t="s">
        <v>1103</v>
      </c>
      <c r="C6" s="669" t="s">
        <v>1104</v>
      </c>
      <c r="D6" s="669" t="s">
        <v>1355</v>
      </c>
      <c r="E6" s="669" t="s">
        <v>1105</v>
      </c>
      <c r="F6" s="673" t="s">
        <v>266</v>
      </c>
      <c r="G6" s="669" t="s">
        <v>1103</v>
      </c>
      <c r="H6" s="669" t="s">
        <v>1104</v>
      </c>
      <c r="I6" s="669" t="s">
        <v>1355</v>
      </c>
      <c r="J6" s="669" t="s">
        <v>1105</v>
      </c>
      <c r="K6" s="673" t="s">
        <v>1106</v>
      </c>
      <c r="L6" s="1070"/>
      <c r="M6" s="1070"/>
      <c r="N6" s="671"/>
      <c r="O6" s="1070"/>
      <c r="P6" s="669" t="s">
        <v>1107</v>
      </c>
      <c r="Q6" s="669"/>
      <c r="R6" s="669" t="s">
        <v>1108</v>
      </c>
      <c r="S6" s="440" t="s">
        <v>1109</v>
      </c>
      <c r="T6" s="669" t="s">
        <v>1110</v>
      </c>
      <c r="U6" s="673" t="s">
        <v>266</v>
      </c>
      <c r="V6" s="669" t="s">
        <v>1111</v>
      </c>
      <c r="W6" s="669"/>
      <c r="X6" s="669" t="s">
        <v>1112</v>
      </c>
      <c r="Y6" s="80" t="s">
        <v>1109</v>
      </c>
      <c r="Z6" s="669" t="s">
        <v>1110</v>
      </c>
      <c r="AA6" s="673" t="s">
        <v>266</v>
      </c>
      <c r="AB6" s="669" t="s">
        <v>1111</v>
      </c>
      <c r="AC6" s="669"/>
      <c r="AD6" s="80"/>
      <c r="AE6" s="80" t="s">
        <v>1109</v>
      </c>
      <c r="AF6" s="669" t="s">
        <v>1110</v>
      </c>
      <c r="AG6" s="673" t="s">
        <v>266</v>
      </c>
      <c r="AH6" s="1057"/>
      <c r="AI6" s="441" t="s">
        <v>1082</v>
      </c>
      <c r="AJ6" s="441" t="s">
        <v>1083</v>
      </c>
      <c r="AK6" s="669" t="s">
        <v>1084</v>
      </c>
      <c r="AL6" s="441" t="s">
        <v>1082</v>
      </c>
      <c r="AM6" s="441" t="s">
        <v>1083</v>
      </c>
      <c r="AN6" s="669" t="s">
        <v>1084</v>
      </c>
      <c r="AO6" s="441" t="s">
        <v>1082</v>
      </c>
      <c r="AP6" s="441" t="s">
        <v>1083</v>
      </c>
      <c r="AQ6" s="669" t="s">
        <v>1084</v>
      </c>
      <c r="AR6" s="441" t="s">
        <v>1082</v>
      </c>
      <c r="AS6" s="441" t="s">
        <v>1083</v>
      </c>
      <c r="AT6" s="669" t="s">
        <v>1084</v>
      </c>
      <c r="AU6" s="441" t="s">
        <v>1082</v>
      </c>
      <c r="AV6" s="441" t="s">
        <v>1083</v>
      </c>
      <c r="AW6" s="669" t="s">
        <v>1084</v>
      </c>
      <c r="AX6" s="441" t="s">
        <v>1082</v>
      </c>
      <c r="AY6" s="441" t="s">
        <v>1083</v>
      </c>
      <c r="AZ6" s="669" t="s">
        <v>1084</v>
      </c>
      <c r="BA6" s="441" t="s">
        <v>1082</v>
      </c>
      <c r="BB6" s="441" t="s">
        <v>1083</v>
      </c>
      <c r="BC6" s="669" t="s">
        <v>1084</v>
      </c>
      <c r="BD6" s="441" t="s">
        <v>1082</v>
      </c>
      <c r="BE6" s="441" t="s">
        <v>1083</v>
      </c>
      <c r="BF6" s="669" t="s">
        <v>1084</v>
      </c>
      <c r="BG6" s="1067"/>
      <c r="BH6" s="670" t="s">
        <v>1119</v>
      </c>
      <c r="BI6" s="669" t="s">
        <v>1120</v>
      </c>
      <c r="BJ6" s="669" t="s">
        <v>1121</v>
      </c>
      <c r="BK6" s="669" t="s">
        <v>1122</v>
      </c>
      <c r="BL6" s="669" t="s">
        <v>1123</v>
      </c>
      <c r="BM6" s="670" t="s">
        <v>1124</v>
      </c>
      <c r="BN6" s="669" t="s">
        <v>1120</v>
      </c>
      <c r="BO6" s="669" t="s">
        <v>1121</v>
      </c>
      <c r="BP6" s="669" t="s">
        <v>1122</v>
      </c>
      <c r="BQ6" s="669" t="s">
        <v>1123</v>
      </c>
      <c r="BR6" s="670" t="s">
        <v>1125</v>
      </c>
      <c r="BS6" s="669" t="s">
        <v>1120</v>
      </c>
      <c r="BT6" s="669" t="s">
        <v>1121</v>
      </c>
      <c r="BU6" s="669" t="s">
        <v>1122</v>
      </c>
      <c r="BV6" s="669" t="s">
        <v>1123</v>
      </c>
      <c r="BW6" s="442"/>
      <c r="BX6" s="440"/>
      <c r="BY6" s="440"/>
      <c r="BZ6" s="440"/>
      <c r="CA6" s="440"/>
      <c r="CB6" s="670" t="s">
        <v>1110</v>
      </c>
      <c r="CC6" s="669" t="s">
        <v>1120</v>
      </c>
      <c r="CD6" s="669" t="s">
        <v>1121</v>
      </c>
      <c r="CE6" s="669" t="s">
        <v>1122</v>
      </c>
      <c r="CF6" s="669" t="s">
        <v>1123</v>
      </c>
      <c r="CG6" s="672" t="s">
        <v>266</v>
      </c>
      <c r="CH6" s="670" t="s">
        <v>1111</v>
      </c>
      <c r="CI6" s="669" t="s">
        <v>1120</v>
      </c>
      <c r="CJ6" s="669" t="s">
        <v>1121</v>
      </c>
      <c r="CK6" s="669" t="s">
        <v>1122</v>
      </c>
      <c r="CL6" s="669" t="s">
        <v>1123</v>
      </c>
      <c r="CM6" s="670" t="s">
        <v>1126</v>
      </c>
      <c r="CN6" s="669" t="s">
        <v>1120</v>
      </c>
      <c r="CO6" s="669" t="s">
        <v>1121</v>
      </c>
      <c r="CP6" s="669" t="s">
        <v>1122</v>
      </c>
      <c r="CQ6" s="669" t="s">
        <v>1123</v>
      </c>
      <c r="CR6" s="670" t="s">
        <v>1112</v>
      </c>
      <c r="CS6" s="669" t="s">
        <v>1120</v>
      </c>
      <c r="CT6" s="669" t="s">
        <v>1121</v>
      </c>
      <c r="CU6" s="669" t="s">
        <v>1122</v>
      </c>
      <c r="CV6" s="669" t="s">
        <v>1123</v>
      </c>
      <c r="CW6" s="443" t="s">
        <v>1109</v>
      </c>
      <c r="CX6" s="669" t="s">
        <v>1120</v>
      </c>
      <c r="CY6" s="669" t="s">
        <v>1121</v>
      </c>
      <c r="CZ6" s="669" t="s">
        <v>1122</v>
      </c>
      <c r="DA6" s="669" t="s">
        <v>1123</v>
      </c>
      <c r="DB6" s="670" t="s">
        <v>1110</v>
      </c>
      <c r="DC6" s="669" t="s">
        <v>1120</v>
      </c>
      <c r="DD6" s="669" t="s">
        <v>1121</v>
      </c>
      <c r="DE6" s="669" t="s">
        <v>1122</v>
      </c>
      <c r="DF6" s="669" t="s">
        <v>1123</v>
      </c>
      <c r="DG6" s="672" t="s">
        <v>266</v>
      </c>
      <c r="DH6" s="670" t="s">
        <v>1111</v>
      </c>
      <c r="DI6" s="669" t="s">
        <v>1120</v>
      </c>
      <c r="DJ6" s="669" t="s">
        <v>1121</v>
      </c>
      <c r="DK6" s="669" t="s">
        <v>1122</v>
      </c>
      <c r="DL6" s="669" t="s">
        <v>1123</v>
      </c>
      <c r="DM6" s="670" t="s">
        <v>1126</v>
      </c>
      <c r="DN6" s="669" t="s">
        <v>1120</v>
      </c>
      <c r="DO6" s="669" t="s">
        <v>1121</v>
      </c>
      <c r="DP6" s="669" t="s">
        <v>1122</v>
      </c>
      <c r="DQ6" s="669" t="s">
        <v>1123</v>
      </c>
      <c r="DR6" s="444"/>
      <c r="DS6" s="445"/>
      <c r="DT6" s="445"/>
      <c r="DU6" s="445"/>
      <c r="DV6" s="445"/>
      <c r="DW6" s="443" t="s">
        <v>1109</v>
      </c>
      <c r="DX6" s="669" t="s">
        <v>1120</v>
      </c>
      <c r="DY6" s="669" t="s">
        <v>1121</v>
      </c>
      <c r="DZ6" s="669" t="s">
        <v>1122</v>
      </c>
      <c r="EA6" s="669" t="s">
        <v>1123</v>
      </c>
      <c r="EB6" s="670" t="s">
        <v>1110</v>
      </c>
      <c r="EC6" s="669" t="s">
        <v>1120</v>
      </c>
      <c r="ED6" s="669" t="s">
        <v>1121</v>
      </c>
      <c r="EE6" s="669" t="s">
        <v>1122</v>
      </c>
      <c r="EF6" s="669" t="s">
        <v>1123</v>
      </c>
      <c r="EG6" s="672" t="s">
        <v>266</v>
      </c>
      <c r="EH6" s="1057"/>
      <c r="EI6" s="672" t="s">
        <v>1120</v>
      </c>
      <c r="EJ6" s="672" t="s">
        <v>1121</v>
      </c>
      <c r="EK6" s="672" t="s">
        <v>1122</v>
      </c>
      <c r="EL6" s="672" t="s">
        <v>1123</v>
      </c>
      <c r="EM6" s="446" t="s">
        <v>1111</v>
      </c>
      <c r="EN6" s="446" t="s">
        <v>1126</v>
      </c>
      <c r="EO6" s="446" t="s">
        <v>1112</v>
      </c>
      <c r="EP6" s="446" t="s">
        <v>1109</v>
      </c>
      <c r="EQ6" s="446" t="s">
        <v>1110</v>
      </c>
      <c r="ER6" s="448" t="s">
        <v>1129</v>
      </c>
      <c r="ES6" s="441" t="s">
        <v>1120</v>
      </c>
      <c r="ET6" s="441" t="s">
        <v>1121</v>
      </c>
      <c r="EU6" s="441" t="s">
        <v>1122</v>
      </c>
      <c r="EV6" s="441" t="s">
        <v>1123</v>
      </c>
      <c r="EW6" s="448" t="s">
        <v>1130</v>
      </c>
      <c r="EX6" s="441" t="s">
        <v>1120</v>
      </c>
      <c r="EY6" s="441" t="s">
        <v>1121</v>
      </c>
      <c r="EZ6" s="441" t="s">
        <v>1122</v>
      </c>
      <c r="FA6" s="441" t="s">
        <v>1123</v>
      </c>
      <c r="FB6" s="448" t="s">
        <v>1131</v>
      </c>
      <c r="FC6" s="441" t="s">
        <v>1120</v>
      </c>
      <c r="FD6" s="441" t="s">
        <v>1121</v>
      </c>
      <c r="FE6" s="441" t="s">
        <v>1122</v>
      </c>
      <c r="FF6" s="441" t="s">
        <v>1123</v>
      </c>
      <c r="FG6" s="448" t="s">
        <v>1132</v>
      </c>
      <c r="FH6" s="441" t="s">
        <v>1120</v>
      </c>
      <c r="FI6" s="441" t="s">
        <v>1121</v>
      </c>
      <c r="FJ6" s="441" t="s">
        <v>1122</v>
      </c>
      <c r="FK6" s="441" t="s">
        <v>1123</v>
      </c>
      <c r="FL6" s="448" t="s">
        <v>1133</v>
      </c>
      <c r="FM6" s="669" t="s">
        <v>1120</v>
      </c>
      <c r="FN6" s="669" t="s">
        <v>1121</v>
      </c>
      <c r="FO6" s="669" t="s">
        <v>1122</v>
      </c>
      <c r="FP6" s="669" t="s">
        <v>1123</v>
      </c>
      <c r="FQ6" s="448" t="s">
        <v>1134</v>
      </c>
      <c r="FR6" s="669" t="s">
        <v>1120</v>
      </c>
      <c r="FS6" s="669" t="s">
        <v>1121</v>
      </c>
      <c r="FT6" s="669" t="s">
        <v>1122</v>
      </c>
      <c r="FU6" s="669" t="s">
        <v>1123</v>
      </c>
      <c r="FV6" s="448" t="s">
        <v>1135</v>
      </c>
      <c r="FW6" s="441" t="s">
        <v>1120</v>
      </c>
      <c r="FX6" s="441" t="s">
        <v>1121</v>
      </c>
      <c r="FY6" s="441" t="s">
        <v>1122</v>
      </c>
      <c r="FZ6" s="441" t="s">
        <v>1123</v>
      </c>
      <c r="GA6" s="448" t="s">
        <v>1136</v>
      </c>
      <c r="GB6" s="441" t="s">
        <v>1120</v>
      </c>
      <c r="GC6" s="441" t="s">
        <v>1121</v>
      </c>
      <c r="GD6" s="441" t="s">
        <v>1122</v>
      </c>
      <c r="GE6" s="441" t="s">
        <v>1123</v>
      </c>
      <c r="GF6" s="448" t="s">
        <v>1137</v>
      </c>
      <c r="GG6" s="669" t="s">
        <v>1120</v>
      </c>
      <c r="GH6" s="669" t="s">
        <v>1121</v>
      </c>
      <c r="GI6" s="669" t="s">
        <v>1122</v>
      </c>
      <c r="GJ6" s="669" t="s">
        <v>1123</v>
      </c>
      <c r="GK6" s="670" t="s">
        <v>1138</v>
      </c>
      <c r="GL6" s="669" t="s">
        <v>1120</v>
      </c>
      <c r="GM6" s="669" t="s">
        <v>1121</v>
      </c>
      <c r="GN6" s="669" t="s">
        <v>1122</v>
      </c>
      <c r="GO6" s="669" t="s">
        <v>1123</v>
      </c>
      <c r="GP6" s="670" t="s">
        <v>1139</v>
      </c>
      <c r="GQ6" s="441" t="s">
        <v>1120</v>
      </c>
      <c r="GR6" s="441" t="s">
        <v>1121</v>
      </c>
      <c r="GS6" s="441" t="s">
        <v>1122</v>
      </c>
      <c r="GT6" s="441" t="s">
        <v>1123</v>
      </c>
      <c r="GU6" s="670" t="s">
        <v>1140</v>
      </c>
      <c r="GV6" s="441" t="s">
        <v>1120</v>
      </c>
      <c r="GW6" s="441" t="s">
        <v>1121</v>
      </c>
      <c r="GX6" s="441" t="s">
        <v>1122</v>
      </c>
      <c r="GY6" s="441" t="s">
        <v>1123</v>
      </c>
      <c r="GZ6" s="670" t="s">
        <v>1141</v>
      </c>
      <c r="HA6" s="669" t="s">
        <v>1120</v>
      </c>
      <c r="HB6" s="669" t="s">
        <v>1121</v>
      </c>
      <c r="HC6" s="669" t="s">
        <v>1122</v>
      </c>
      <c r="HD6" s="669" t="s">
        <v>1123</v>
      </c>
      <c r="HE6" s="670" t="s">
        <v>1142</v>
      </c>
      <c r="HF6" s="669" t="s">
        <v>1120</v>
      </c>
      <c r="HG6" s="669" t="s">
        <v>1121</v>
      </c>
      <c r="HH6" s="669" t="s">
        <v>1122</v>
      </c>
      <c r="HI6" s="669" t="s">
        <v>1123</v>
      </c>
      <c r="HJ6" s="670" t="s">
        <v>1143</v>
      </c>
      <c r="HK6" s="441" t="s">
        <v>1120</v>
      </c>
      <c r="HL6" s="441" t="s">
        <v>1121</v>
      </c>
      <c r="HM6" s="441" t="s">
        <v>1122</v>
      </c>
      <c r="HN6" s="441" t="s">
        <v>1123</v>
      </c>
      <c r="HO6" s="448" t="s">
        <v>1144</v>
      </c>
      <c r="HP6" s="441" t="s">
        <v>1120</v>
      </c>
      <c r="HQ6" s="441" t="s">
        <v>1121</v>
      </c>
      <c r="HR6" s="441" t="s">
        <v>1122</v>
      </c>
      <c r="HS6" s="441" t="s">
        <v>1123</v>
      </c>
      <c r="HT6" s="448" t="s">
        <v>1145</v>
      </c>
      <c r="HU6" s="669" t="s">
        <v>1120</v>
      </c>
      <c r="HV6" s="669" t="s">
        <v>1121</v>
      </c>
      <c r="HW6" s="669" t="s">
        <v>1122</v>
      </c>
      <c r="HX6" s="669" t="s">
        <v>1123</v>
      </c>
      <c r="HY6" s="448" t="s">
        <v>1146</v>
      </c>
      <c r="HZ6" s="669" t="s">
        <v>1120</v>
      </c>
      <c r="IA6" s="669" t="s">
        <v>1121</v>
      </c>
      <c r="IB6" s="669" t="s">
        <v>1122</v>
      </c>
      <c r="IC6" s="669" t="s">
        <v>1123</v>
      </c>
      <c r="ID6" s="448" t="s">
        <v>1147</v>
      </c>
      <c r="IE6" s="441" t="s">
        <v>1120</v>
      </c>
      <c r="IF6" s="441" t="s">
        <v>1121</v>
      </c>
      <c r="IG6" s="441" t="s">
        <v>1122</v>
      </c>
      <c r="IH6" s="441" t="s">
        <v>1123</v>
      </c>
      <c r="II6" s="448" t="s">
        <v>1148</v>
      </c>
      <c r="IJ6" s="441" t="s">
        <v>1120</v>
      </c>
      <c r="IK6" s="441" t="s">
        <v>1121</v>
      </c>
      <c r="IL6" s="441" t="s">
        <v>1122</v>
      </c>
      <c r="IM6" s="441" t="s">
        <v>1123</v>
      </c>
      <c r="IN6" s="448" t="s">
        <v>1149</v>
      </c>
      <c r="IO6" s="669" t="s">
        <v>1120</v>
      </c>
      <c r="IP6" s="669" t="s">
        <v>1121</v>
      </c>
      <c r="IQ6" s="669" t="s">
        <v>1122</v>
      </c>
      <c r="IR6" s="669" t="s">
        <v>1123</v>
      </c>
      <c r="IS6" s="670" t="s">
        <v>1150</v>
      </c>
      <c r="IT6" s="669" t="s">
        <v>1120</v>
      </c>
      <c r="IU6" s="669" t="s">
        <v>1121</v>
      </c>
      <c r="IV6" s="669" t="s">
        <v>1122</v>
      </c>
      <c r="IW6" s="669" t="s">
        <v>1123</v>
      </c>
      <c r="IX6" s="670" t="s">
        <v>1151</v>
      </c>
      <c r="IY6" s="441" t="s">
        <v>1120</v>
      </c>
      <c r="IZ6" s="441" t="s">
        <v>1121</v>
      </c>
      <c r="JA6" s="441" t="s">
        <v>1122</v>
      </c>
      <c r="JB6" s="441" t="s">
        <v>1123</v>
      </c>
      <c r="JC6" s="670" t="s">
        <v>1152</v>
      </c>
      <c r="JD6" s="441" t="s">
        <v>1120</v>
      </c>
      <c r="JE6" s="441" t="s">
        <v>1121</v>
      </c>
      <c r="JF6" s="441" t="s">
        <v>1122</v>
      </c>
      <c r="JG6" s="441" t="s">
        <v>1123</v>
      </c>
      <c r="JH6" s="670" t="s">
        <v>1033</v>
      </c>
      <c r="JI6" s="441" t="s">
        <v>1120</v>
      </c>
      <c r="JJ6" s="441" t="s">
        <v>1121</v>
      </c>
      <c r="JK6" s="441" t="s">
        <v>1122</v>
      </c>
      <c r="JL6" s="441" t="s">
        <v>1123</v>
      </c>
      <c r="JM6" s="669" t="s">
        <v>1113</v>
      </c>
      <c r="JN6" s="722" t="s">
        <v>1114</v>
      </c>
      <c r="JO6" s="80" t="s">
        <v>1115</v>
      </c>
      <c r="JP6" s="80" t="s">
        <v>1116</v>
      </c>
      <c r="JQ6" s="669" t="s">
        <v>1117</v>
      </c>
      <c r="JR6" s="669" t="s">
        <v>1118</v>
      </c>
      <c r="JS6" s="673" t="s">
        <v>266</v>
      </c>
      <c r="JT6" s="447" t="s">
        <v>1113</v>
      </c>
      <c r="JU6" s="669" t="s">
        <v>1120</v>
      </c>
      <c r="JV6" s="669" t="s">
        <v>1121</v>
      </c>
      <c r="JW6" s="669" t="s">
        <v>1122</v>
      </c>
      <c r="JX6" s="669" t="s">
        <v>1123</v>
      </c>
      <c r="JY6" s="447" t="s">
        <v>1114</v>
      </c>
      <c r="JZ6" s="669" t="s">
        <v>1120</v>
      </c>
      <c r="KA6" s="669" t="s">
        <v>1121</v>
      </c>
      <c r="KB6" s="669" t="s">
        <v>1122</v>
      </c>
      <c r="KC6" s="669" t="s">
        <v>1123</v>
      </c>
      <c r="KD6" s="447" t="s">
        <v>1115</v>
      </c>
      <c r="KE6" s="80" t="s">
        <v>1120</v>
      </c>
      <c r="KF6" s="80" t="s">
        <v>1121</v>
      </c>
      <c r="KG6" s="80" t="s">
        <v>1122</v>
      </c>
      <c r="KH6" s="80" t="s">
        <v>1123</v>
      </c>
      <c r="KI6" s="447" t="s">
        <v>1116</v>
      </c>
      <c r="KJ6" s="80" t="s">
        <v>1120</v>
      </c>
      <c r="KK6" s="80" t="s">
        <v>1121</v>
      </c>
      <c r="KL6" s="80" t="s">
        <v>1122</v>
      </c>
      <c r="KM6" s="80" t="s">
        <v>1123</v>
      </c>
      <c r="KN6" s="447" t="s">
        <v>1127</v>
      </c>
      <c r="KO6" s="669" t="s">
        <v>1120</v>
      </c>
      <c r="KP6" s="669" t="s">
        <v>1121</v>
      </c>
      <c r="KQ6" s="669" t="s">
        <v>1122</v>
      </c>
      <c r="KR6" s="669" t="s">
        <v>1123</v>
      </c>
      <c r="KS6" s="447" t="s">
        <v>1128</v>
      </c>
      <c r="KT6" s="669" t="s">
        <v>1120</v>
      </c>
      <c r="KU6" s="669" t="s">
        <v>1121</v>
      </c>
      <c r="KV6" s="669" t="s">
        <v>1122</v>
      </c>
      <c r="KW6" s="669" t="s">
        <v>1123</v>
      </c>
      <c r="KX6" s="447" t="s">
        <v>1033</v>
      </c>
      <c r="KY6" s="669" t="s">
        <v>1120</v>
      </c>
      <c r="KZ6" s="669" t="s">
        <v>1121</v>
      </c>
      <c r="LA6" s="669" t="s">
        <v>1122</v>
      </c>
      <c r="LB6" s="669" t="s">
        <v>1123</v>
      </c>
      <c r="LC6" s="445" t="s">
        <v>1382</v>
      </c>
      <c r="LD6" s="445" t="s">
        <v>1383</v>
      </c>
      <c r="LE6" s="449" t="s">
        <v>1384</v>
      </c>
      <c r="LF6" s="1057"/>
      <c r="LG6" s="673" t="s">
        <v>1120</v>
      </c>
      <c r="LH6" s="673" t="s">
        <v>1121</v>
      </c>
      <c r="LI6" s="673" t="s">
        <v>1122</v>
      </c>
      <c r="LJ6" s="673" t="s">
        <v>1123</v>
      </c>
      <c r="LK6" s="899"/>
      <c r="LL6" s="899"/>
      <c r="LM6" s="899"/>
      <c r="LN6" s="1057"/>
      <c r="LO6" s="1058"/>
      <c r="LP6" s="80" t="s">
        <v>1377</v>
      </c>
      <c r="LQ6" s="80" t="s">
        <v>1378</v>
      </c>
      <c r="LR6" s="80" t="s">
        <v>1379</v>
      </c>
      <c r="LS6" s="1056"/>
      <c r="LU6" s="669" t="s">
        <v>1113</v>
      </c>
      <c r="LV6" s="669" t="s">
        <v>1114</v>
      </c>
      <c r="LW6" s="80" t="s">
        <v>1115</v>
      </c>
      <c r="LX6" s="80" t="s">
        <v>1116</v>
      </c>
      <c r="LY6" s="669" t="s">
        <v>1117</v>
      </c>
      <c r="LZ6" s="669" t="s">
        <v>1118</v>
      </c>
      <c r="MA6" s="669" t="s">
        <v>1113</v>
      </c>
      <c r="MB6" s="669" t="s">
        <v>1114</v>
      </c>
      <c r="MC6" s="80" t="s">
        <v>1115</v>
      </c>
      <c r="MD6" s="80" t="s">
        <v>1116</v>
      </c>
      <c r="ME6" s="669" t="s">
        <v>1117</v>
      </c>
      <c r="MF6" s="669" t="s">
        <v>1118</v>
      </c>
      <c r="MG6" s="669" t="s">
        <v>1113</v>
      </c>
      <c r="MH6" s="669" t="s">
        <v>1114</v>
      </c>
      <c r="MI6" s="80" t="s">
        <v>1115</v>
      </c>
      <c r="MJ6" s="80" t="s">
        <v>1116</v>
      </c>
      <c r="MK6" s="669" t="s">
        <v>1117</v>
      </c>
      <c r="ML6" s="669" t="s">
        <v>1118</v>
      </c>
      <c r="MM6" s="669" t="s">
        <v>1113</v>
      </c>
      <c r="MN6" s="669" t="s">
        <v>1114</v>
      </c>
      <c r="MO6" s="80" t="s">
        <v>1115</v>
      </c>
      <c r="MP6" s="80" t="s">
        <v>1116</v>
      </c>
      <c r="MQ6" s="669" t="s">
        <v>1117</v>
      </c>
      <c r="MR6" s="669" t="s">
        <v>1118</v>
      </c>
      <c r="MS6" s="669" t="s">
        <v>1113</v>
      </c>
      <c r="MT6" s="669" t="s">
        <v>1114</v>
      </c>
      <c r="MU6" s="80" t="s">
        <v>1115</v>
      </c>
      <c r="MV6" s="80" t="s">
        <v>1116</v>
      </c>
      <c r="MW6" s="669" t="s">
        <v>1117</v>
      </c>
      <c r="MX6" s="669" t="s">
        <v>1118</v>
      </c>
      <c r="MY6" s="669" t="s">
        <v>1113</v>
      </c>
      <c r="MZ6" s="669" t="s">
        <v>1114</v>
      </c>
      <c r="NA6" s="80" t="s">
        <v>1115</v>
      </c>
      <c r="NB6" s="80" t="s">
        <v>1116</v>
      </c>
      <c r="NC6" s="669" t="s">
        <v>1117</v>
      </c>
      <c r="ND6" s="669" t="s">
        <v>1118</v>
      </c>
      <c r="NE6" s="669" t="s">
        <v>1113</v>
      </c>
      <c r="NF6" s="669" t="s">
        <v>1114</v>
      </c>
      <c r="NG6" s="80" t="s">
        <v>1115</v>
      </c>
      <c r="NH6" s="80" t="s">
        <v>1116</v>
      </c>
      <c r="NI6" s="669" t="s">
        <v>1117</v>
      </c>
      <c r="NJ6" s="669" t="s">
        <v>1118</v>
      </c>
      <c r="NK6" s="669" t="s">
        <v>1113</v>
      </c>
      <c r="NL6" s="669" t="s">
        <v>1114</v>
      </c>
      <c r="NM6" s="80" t="s">
        <v>1115</v>
      </c>
      <c r="NN6" s="80" t="s">
        <v>1116</v>
      </c>
      <c r="NO6" s="669" t="s">
        <v>1117</v>
      </c>
      <c r="NP6" s="669" t="s">
        <v>1118</v>
      </c>
      <c r="NQ6" s="669" t="s">
        <v>1113</v>
      </c>
      <c r="NR6" s="669" t="s">
        <v>1114</v>
      </c>
      <c r="NS6" s="80" t="s">
        <v>1115</v>
      </c>
      <c r="NT6" s="80" t="s">
        <v>1116</v>
      </c>
      <c r="NU6" s="669" t="s">
        <v>1117</v>
      </c>
      <c r="NV6" s="669" t="s">
        <v>1118</v>
      </c>
      <c r="NW6" s="669" t="s">
        <v>1113</v>
      </c>
      <c r="NX6" s="669" t="s">
        <v>1114</v>
      </c>
      <c r="NY6" s="80" t="s">
        <v>1115</v>
      </c>
      <c r="NZ6" s="80" t="s">
        <v>1116</v>
      </c>
      <c r="OA6" s="669" t="s">
        <v>1117</v>
      </c>
      <c r="OB6" s="669" t="s">
        <v>1118</v>
      </c>
      <c r="OD6" s="451" t="s">
        <v>1082</v>
      </c>
      <c r="OE6" s="451" t="s">
        <v>1083</v>
      </c>
      <c r="OF6" s="451" t="s">
        <v>1084</v>
      </c>
      <c r="OG6" s="451" t="s">
        <v>1082</v>
      </c>
      <c r="OH6" s="451" t="s">
        <v>1083</v>
      </c>
      <c r="OI6" s="451" t="s">
        <v>1084</v>
      </c>
      <c r="OJ6" s="451" t="s">
        <v>1082</v>
      </c>
      <c r="OK6" s="451" t="s">
        <v>1083</v>
      </c>
      <c r="OL6" s="451" t="s">
        <v>1084</v>
      </c>
    </row>
    <row r="7" spans="1:402" s="279" customFormat="1" ht="27" customHeight="1">
      <c r="A7" s="456" t="s">
        <v>1273</v>
      </c>
      <c r="B7" s="452"/>
      <c r="C7" s="452"/>
      <c r="D7" s="452"/>
      <c r="E7" s="452"/>
      <c r="F7" s="452"/>
      <c r="G7" s="453"/>
      <c r="H7" s="453">
        <v>42192</v>
      </c>
      <c r="I7" s="453">
        <v>42192</v>
      </c>
      <c r="J7" s="453">
        <v>42192</v>
      </c>
      <c r="K7" s="453"/>
      <c r="L7" s="453"/>
      <c r="M7" s="453"/>
      <c r="N7" s="453"/>
      <c r="O7" s="453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2"/>
      <c r="AQ7" s="452"/>
      <c r="AR7" s="452"/>
      <c r="AS7" s="452"/>
      <c r="AT7" s="452"/>
      <c r="AU7" s="452"/>
      <c r="AV7" s="452"/>
      <c r="AW7" s="452"/>
      <c r="AX7" s="452"/>
      <c r="AY7" s="452"/>
      <c r="AZ7" s="452"/>
      <c r="BA7" s="452"/>
      <c r="BB7" s="452"/>
      <c r="BC7" s="452"/>
      <c r="BD7" s="452"/>
      <c r="BE7" s="452"/>
      <c r="BF7" s="452"/>
      <c r="BG7" s="452"/>
      <c r="BH7" s="454">
        <v>25428</v>
      </c>
      <c r="BI7" s="454">
        <v>2157</v>
      </c>
      <c r="BJ7" s="454">
        <v>23271</v>
      </c>
      <c r="BK7" s="454">
        <v>18062</v>
      </c>
      <c r="BL7" s="454">
        <v>5209</v>
      </c>
      <c r="BM7" s="455"/>
      <c r="BN7" s="455"/>
      <c r="BO7" s="455"/>
      <c r="BP7" s="455"/>
      <c r="BQ7" s="455"/>
      <c r="BR7" s="454">
        <v>71332</v>
      </c>
      <c r="BS7" s="454">
        <v>2157</v>
      </c>
      <c r="BT7" s="454">
        <v>69175</v>
      </c>
      <c r="BU7" s="454">
        <v>53929</v>
      </c>
      <c r="BV7" s="454">
        <v>15246</v>
      </c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4">
        <v>35447</v>
      </c>
      <c r="CI7" s="454">
        <v>2934</v>
      </c>
      <c r="CJ7" s="454">
        <v>32513</v>
      </c>
      <c r="CK7" s="454">
        <v>24669</v>
      </c>
      <c r="CL7" s="454">
        <v>7844</v>
      </c>
      <c r="CM7" s="453"/>
      <c r="CN7" s="453"/>
      <c r="CO7" s="453"/>
      <c r="CP7" s="453"/>
      <c r="CQ7" s="453"/>
      <c r="CR7" s="454">
        <v>99000</v>
      </c>
      <c r="CS7" s="454">
        <v>2934</v>
      </c>
      <c r="CT7" s="454">
        <v>96066</v>
      </c>
      <c r="CU7" s="454">
        <v>73152</v>
      </c>
      <c r="CV7" s="454">
        <v>22914</v>
      </c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4">
        <v>35934</v>
      </c>
      <c r="DI7" s="454">
        <v>2855</v>
      </c>
      <c r="DJ7" s="454">
        <v>33079</v>
      </c>
      <c r="DK7" s="454">
        <v>23890</v>
      </c>
      <c r="DL7" s="454">
        <v>9189</v>
      </c>
      <c r="DM7" s="453"/>
      <c r="DN7" s="453"/>
      <c r="DO7" s="453"/>
      <c r="DP7" s="453"/>
      <c r="DQ7" s="453"/>
      <c r="DR7" s="453">
        <v>0</v>
      </c>
      <c r="DS7" s="453"/>
      <c r="DT7" s="453"/>
      <c r="DU7" s="453"/>
      <c r="DV7" s="453"/>
      <c r="DW7" s="453"/>
      <c r="DX7" s="453"/>
      <c r="DY7" s="453"/>
      <c r="DZ7" s="453"/>
      <c r="EA7" s="453"/>
      <c r="EB7" s="453"/>
      <c r="EC7" s="453"/>
      <c r="ED7" s="453"/>
      <c r="EE7" s="453"/>
      <c r="EF7" s="453"/>
      <c r="EG7" s="453"/>
      <c r="EH7" s="453"/>
      <c r="EI7" s="453"/>
      <c r="EJ7" s="453"/>
      <c r="EK7" s="453"/>
      <c r="EL7" s="453"/>
      <c r="EM7" s="453"/>
      <c r="EN7" s="453"/>
      <c r="EO7" s="453"/>
      <c r="EP7" s="453"/>
      <c r="EQ7" s="453"/>
      <c r="ER7" s="453"/>
      <c r="ES7" s="453"/>
      <c r="ET7" s="453"/>
      <c r="EU7" s="453"/>
      <c r="EV7" s="453"/>
      <c r="EW7" s="453"/>
      <c r="EX7" s="453"/>
      <c r="EY7" s="453"/>
      <c r="EZ7" s="453"/>
      <c r="FA7" s="453"/>
      <c r="FB7" s="453"/>
      <c r="FC7" s="453"/>
      <c r="FD7" s="453"/>
      <c r="FE7" s="453"/>
      <c r="FF7" s="453"/>
      <c r="FG7" s="453"/>
      <c r="FH7" s="453"/>
      <c r="FI7" s="453"/>
      <c r="FJ7" s="453"/>
      <c r="FK7" s="453"/>
      <c r="FL7" s="453"/>
      <c r="FM7" s="453"/>
      <c r="FN7" s="453"/>
      <c r="FO7" s="453"/>
      <c r="FP7" s="453"/>
      <c r="FQ7" s="453"/>
      <c r="FR7" s="453"/>
      <c r="FS7" s="453"/>
      <c r="FT7" s="453"/>
      <c r="FU7" s="453"/>
      <c r="FV7" s="453"/>
      <c r="FW7" s="453"/>
      <c r="FX7" s="453"/>
      <c r="FY7" s="453"/>
      <c r="FZ7" s="453"/>
      <c r="GA7" s="453"/>
      <c r="GB7" s="453"/>
      <c r="GC7" s="453"/>
      <c r="GD7" s="453"/>
      <c r="GE7" s="453"/>
      <c r="GF7" s="453"/>
      <c r="GG7" s="453"/>
      <c r="GH7" s="453"/>
      <c r="GI7" s="453"/>
      <c r="GJ7" s="453"/>
      <c r="GK7" s="453"/>
      <c r="GL7" s="453"/>
      <c r="GM7" s="453"/>
      <c r="GN7" s="453"/>
      <c r="GO7" s="453"/>
      <c r="GP7" s="453"/>
      <c r="GQ7" s="453"/>
      <c r="GR7" s="453"/>
      <c r="GS7" s="453"/>
      <c r="GT7" s="453"/>
      <c r="GU7" s="453"/>
      <c r="GV7" s="453"/>
      <c r="GW7" s="453"/>
      <c r="GX7" s="453"/>
      <c r="GY7" s="453"/>
      <c r="GZ7" s="453"/>
      <c r="HA7" s="453"/>
      <c r="HB7" s="453"/>
      <c r="HC7" s="453"/>
      <c r="HD7" s="453"/>
      <c r="HE7" s="453"/>
      <c r="HF7" s="453"/>
      <c r="HG7" s="453"/>
      <c r="HH7" s="453"/>
      <c r="HI7" s="453"/>
      <c r="HJ7" s="453"/>
      <c r="HK7" s="453"/>
      <c r="HL7" s="453"/>
      <c r="HM7" s="453"/>
      <c r="HN7" s="453"/>
      <c r="HO7" s="453"/>
      <c r="HP7" s="453"/>
      <c r="HQ7" s="453"/>
      <c r="HR7" s="453"/>
      <c r="HS7" s="453"/>
      <c r="HT7" s="453"/>
      <c r="HU7" s="453"/>
      <c r="HV7" s="453"/>
      <c r="HW7" s="453"/>
      <c r="HX7" s="453"/>
      <c r="HY7" s="453"/>
      <c r="HZ7" s="453"/>
      <c r="IA7" s="453"/>
      <c r="IB7" s="453"/>
      <c r="IC7" s="453"/>
      <c r="ID7" s="453"/>
      <c r="IE7" s="453"/>
      <c r="IF7" s="453"/>
      <c r="IG7" s="453"/>
      <c r="IH7" s="453"/>
      <c r="II7" s="453"/>
      <c r="IJ7" s="453"/>
      <c r="IK7" s="453"/>
      <c r="IL7" s="453"/>
      <c r="IM7" s="453"/>
      <c r="IN7" s="453"/>
      <c r="IO7" s="453"/>
      <c r="IP7" s="453"/>
      <c r="IQ7" s="453"/>
      <c r="IR7" s="453"/>
      <c r="IS7" s="453"/>
      <c r="IT7" s="453"/>
      <c r="IU7" s="453"/>
      <c r="IV7" s="453"/>
      <c r="IW7" s="453"/>
      <c r="IX7" s="453"/>
      <c r="IY7" s="453"/>
      <c r="IZ7" s="453"/>
      <c r="JA7" s="453"/>
      <c r="JB7" s="453"/>
      <c r="JC7" s="453"/>
      <c r="JD7" s="453"/>
      <c r="JE7" s="453"/>
      <c r="JF7" s="453"/>
      <c r="JG7" s="453"/>
      <c r="JH7" s="453"/>
      <c r="JI7" s="453"/>
      <c r="JJ7" s="453"/>
      <c r="JK7" s="453"/>
      <c r="JL7" s="453"/>
      <c r="JM7" s="452"/>
      <c r="JN7" s="452"/>
      <c r="JO7" s="452"/>
      <c r="JP7" s="452"/>
      <c r="JQ7" s="452"/>
      <c r="JR7" s="452"/>
      <c r="JS7" s="452"/>
      <c r="JT7" s="453"/>
      <c r="JU7" s="453"/>
      <c r="JV7" s="453"/>
      <c r="JW7" s="453"/>
      <c r="JX7" s="453"/>
      <c r="JY7" s="453"/>
      <c r="JZ7" s="453"/>
      <c r="KA7" s="453"/>
      <c r="KB7" s="453"/>
      <c r="KC7" s="453"/>
      <c r="KD7" s="453"/>
      <c r="KE7" s="453"/>
      <c r="KF7" s="453"/>
      <c r="KG7" s="453"/>
      <c r="KH7" s="453"/>
      <c r="KI7" s="453"/>
      <c r="KJ7" s="453"/>
      <c r="KK7" s="453"/>
      <c r="KL7" s="453"/>
      <c r="KM7" s="453"/>
      <c r="KN7" s="453"/>
      <c r="KO7" s="453"/>
      <c r="KP7" s="453"/>
      <c r="KQ7" s="453"/>
      <c r="KR7" s="453"/>
      <c r="KS7" s="453"/>
      <c r="KT7" s="453"/>
      <c r="KU7" s="453"/>
      <c r="KV7" s="453"/>
      <c r="KW7" s="453"/>
      <c r="KX7" s="453"/>
      <c r="KY7" s="453"/>
      <c r="KZ7" s="453"/>
      <c r="LA7" s="453"/>
      <c r="LB7" s="453"/>
      <c r="LC7" s="711"/>
      <c r="LD7" s="711"/>
      <c r="LE7" s="711"/>
      <c r="LF7" s="711"/>
      <c r="LG7" s="711"/>
      <c r="LH7" s="711"/>
      <c r="LI7" s="711"/>
      <c r="LJ7" s="711"/>
      <c r="LK7" s="711"/>
      <c r="LL7" s="711"/>
      <c r="LM7" s="711"/>
      <c r="LN7" s="711"/>
      <c r="LO7" s="711"/>
      <c r="LP7" s="711"/>
      <c r="LQ7" s="711"/>
      <c r="LR7" s="711"/>
      <c r="LS7" s="711"/>
      <c r="LU7" s="452"/>
      <c r="LV7" s="452"/>
      <c r="LW7" s="452"/>
      <c r="LX7" s="452"/>
      <c r="LY7" s="452"/>
      <c r="LZ7" s="452"/>
      <c r="MA7" s="452"/>
      <c r="MB7" s="452"/>
      <c r="MC7" s="452"/>
      <c r="MD7" s="452"/>
      <c r="ME7" s="452"/>
      <c r="MF7" s="452"/>
      <c r="MG7" s="452"/>
      <c r="MH7" s="452"/>
      <c r="MI7" s="452"/>
      <c r="MJ7" s="452"/>
      <c r="MK7" s="452"/>
      <c r="ML7" s="452"/>
      <c r="MM7" s="452"/>
      <c r="MN7" s="452"/>
      <c r="MO7" s="452"/>
      <c r="MP7" s="452"/>
      <c r="MQ7" s="452"/>
      <c r="MR7" s="452"/>
      <c r="MS7" s="452"/>
      <c r="MT7" s="452"/>
      <c r="MU7" s="452"/>
      <c r="MV7" s="452"/>
      <c r="MW7" s="452"/>
      <c r="MX7" s="452"/>
      <c r="MY7" s="452"/>
      <c r="MZ7" s="452"/>
      <c r="NA7" s="452"/>
      <c r="NB7" s="452"/>
      <c r="NC7" s="452"/>
      <c r="ND7" s="452"/>
      <c r="NE7" s="452"/>
      <c r="NF7" s="452"/>
      <c r="NG7" s="452"/>
      <c r="NH7" s="452"/>
      <c r="NI7" s="452"/>
      <c r="NJ7" s="452"/>
      <c r="NK7" s="452"/>
      <c r="NL7" s="452"/>
      <c r="NM7" s="452"/>
      <c r="NN7" s="452"/>
      <c r="NO7" s="452"/>
      <c r="NP7" s="452"/>
      <c r="NQ7" s="452"/>
      <c r="NR7" s="452"/>
      <c r="NS7" s="452"/>
      <c r="NT7" s="452"/>
      <c r="NU7" s="452"/>
      <c r="NV7" s="452"/>
      <c r="NW7" s="452"/>
      <c r="NX7" s="452"/>
      <c r="NY7" s="452"/>
      <c r="NZ7" s="452"/>
      <c r="OA7" s="452"/>
      <c r="OB7" s="452"/>
      <c r="OD7" s="452"/>
      <c r="OE7" s="452"/>
      <c r="OF7" s="452"/>
      <c r="OG7" s="452"/>
      <c r="OH7" s="452"/>
      <c r="OI7" s="452"/>
      <c r="OJ7" s="452"/>
      <c r="OK7" s="452"/>
      <c r="OL7" s="452"/>
    </row>
    <row r="8" spans="1:402" s="279" customFormat="1" ht="25.5">
      <c r="A8" s="456" t="s">
        <v>1272</v>
      </c>
      <c r="B8" s="452"/>
      <c r="C8" s="452"/>
      <c r="D8" s="452"/>
      <c r="E8" s="452"/>
      <c r="F8" s="452"/>
      <c r="G8" s="453"/>
      <c r="H8" s="453"/>
      <c r="I8" s="453"/>
      <c r="J8" s="453"/>
      <c r="K8" s="453"/>
      <c r="L8" s="453"/>
      <c r="M8" s="453"/>
      <c r="N8" s="453"/>
      <c r="O8" s="453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  <c r="BE8" s="452"/>
      <c r="BF8" s="452"/>
      <c r="BG8" s="452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>
        <v>0</v>
      </c>
      <c r="BX8" s="453"/>
      <c r="BY8" s="453"/>
      <c r="BZ8" s="453"/>
      <c r="CA8" s="453"/>
      <c r="CB8" s="454">
        <v>197552</v>
      </c>
      <c r="CC8" s="454">
        <v>451</v>
      </c>
      <c r="CD8" s="454">
        <v>197101</v>
      </c>
      <c r="CE8" s="454">
        <v>197101</v>
      </c>
      <c r="CF8" s="454">
        <v>0</v>
      </c>
      <c r="CG8" s="453"/>
      <c r="CH8" s="457"/>
      <c r="CI8" s="457"/>
      <c r="CJ8" s="457"/>
      <c r="CK8" s="457"/>
      <c r="CL8" s="457"/>
      <c r="CM8" s="458"/>
      <c r="CN8" s="458"/>
      <c r="CO8" s="458"/>
      <c r="CP8" s="458"/>
      <c r="CQ8" s="458"/>
      <c r="CR8" s="457"/>
      <c r="CS8" s="457"/>
      <c r="CT8" s="457"/>
      <c r="CU8" s="457"/>
      <c r="CV8" s="457"/>
      <c r="CW8" s="454">
        <v>22244</v>
      </c>
      <c r="CX8" s="454">
        <v>2449</v>
      </c>
      <c r="CY8" s="454">
        <v>19795</v>
      </c>
      <c r="CZ8" s="454">
        <v>14150</v>
      </c>
      <c r="DA8" s="454">
        <v>5645</v>
      </c>
      <c r="DB8" s="454">
        <v>228176</v>
      </c>
      <c r="DC8" s="454">
        <v>752</v>
      </c>
      <c r="DD8" s="454">
        <v>227424</v>
      </c>
      <c r="DE8" s="454">
        <v>227424</v>
      </c>
      <c r="DF8" s="454">
        <v>0</v>
      </c>
      <c r="DG8" s="453"/>
      <c r="DH8" s="454"/>
      <c r="DI8" s="454"/>
      <c r="DJ8" s="454"/>
      <c r="DK8" s="454"/>
      <c r="DL8" s="454"/>
      <c r="DM8" s="455"/>
      <c r="DN8" s="455"/>
      <c r="DO8" s="455"/>
      <c r="DP8" s="455"/>
      <c r="DQ8" s="455"/>
      <c r="DR8" s="453">
        <v>0</v>
      </c>
      <c r="DS8" s="453"/>
      <c r="DT8" s="453"/>
      <c r="DU8" s="453"/>
      <c r="DV8" s="453"/>
      <c r="DW8" s="454">
        <v>22607</v>
      </c>
      <c r="DX8" s="454">
        <v>2769</v>
      </c>
      <c r="DY8" s="454">
        <v>19838</v>
      </c>
      <c r="DZ8" s="454">
        <v>14181</v>
      </c>
      <c r="EA8" s="454">
        <v>5657</v>
      </c>
      <c r="EB8" s="454">
        <v>273811</v>
      </c>
      <c r="EC8" s="454">
        <v>903</v>
      </c>
      <c r="ED8" s="454">
        <v>272908</v>
      </c>
      <c r="EE8" s="454">
        <v>272908</v>
      </c>
      <c r="EF8" s="454">
        <v>0</v>
      </c>
      <c r="EG8" s="453"/>
      <c r="EH8" s="453"/>
      <c r="EI8" s="453"/>
      <c r="EJ8" s="453"/>
      <c r="EK8" s="453"/>
      <c r="EL8" s="453"/>
      <c r="EM8" s="453"/>
      <c r="EN8" s="453"/>
      <c r="EO8" s="453"/>
      <c r="EP8" s="453"/>
      <c r="EQ8" s="453"/>
      <c r="ER8" s="453"/>
      <c r="ES8" s="453"/>
      <c r="ET8" s="453"/>
      <c r="EU8" s="453"/>
      <c r="EV8" s="453"/>
      <c r="EW8" s="453"/>
      <c r="EX8" s="453"/>
      <c r="EY8" s="453"/>
      <c r="EZ8" s="453"/>
      <c r="FA8" s="453"/>
      <c r="FB8" s="453"/>
      <c r="FC8" s="453"/>
      <c r="FD8" s="453"/>
      <c r="FE8" s="453"/>
      <c r="FF8" s="453"/>
      <c r="FG8" s="453"/>
      <c r="FH8" s="453"/>
      <c r="FI8" s="453"/>
      <c r="FJ8" s="453"/>
      <c r="FK8" s="453"/>
      <c r="FL8" s="453"/>
      <c r="FM8" s="453"/>
      <c r="FN8" s="453"/>
      <c r="FO8" s="453"/>
      <c r="FP8" s="453"/>
      <c r="FQ8" s="453"/>
      <c r="FR8" s="453"/>
      <c r="FS8" s="453"/>
      <c r="FT8" s="453"/>
      <c r="FU8" s="453"/>
      <c r="FV8" s="453"/>
      <c r="FW8" s="453"/>
      <c r="FX8" s="453"/>
      <c r="FY8" s="453"/>
      <c r="FZ8" s="453"/>
      <c r="GA8" s="453"/>
      <c r="GB8" s="453"/>
      <c r="GC8" s="453"/>
      <c r="GD8" s="453"/>
      <c r="GE8" s="453"/>
      <c r="GF8" s="453"/>
      <c r="GG8" s="453"/>
      <c r="GH8" s="453"/>
      <c r="GI8" s="453"/>
      <c r="GJ8" s="453"/>
      <c r="GK8" s="453"/>
      <c r="GL8" s="453"/>
      <c r="GM8" s="453"/>
      <c r="GN8" s="453"/>
      <c r="GO8" s="453"/>
      <c r="GP8" s="453"/>
      <c r="GQ8" s="453"/>
      <c r="GR8" s="453"/>
      <c r="GS8" s="453"/>
      <c r="GT8" s="453"/>
      <c r="GU8" s="453"/>
      <c r="GV8" s="453"/>
      <c r="GW8" s="453"/>
      <c r="GX8" s="453"/>
      <c r="GY8" s="453"/>
      <c r="GZ8" s="453"/>
      <c r="HA8" s="453"/>
      <c r="HB8" s="453"/>
      <c r="HC8" s="453"/>
      <c r="HD8" s="453"/>
      <c r="HE8" s="453"/>
      <c r="HF8" s="453"/>
      <c r="HG8" s="453"/>
      <c r="HH8" s="453"/>
      <c r="HI8" s="453"/>
      <c r="HJ8" s="453"/>
      <c r="HK8" s="453"/>
      <c r="HL8" s="453"/>
      <c r="HM8" s="453"/>
      <c r="HN8" s="453"/>
      <c r="HO8" s="453"/>
      <c r="HP8" s="453"/>
      <c r="HQ8" s="453"/>
      <c r="HR8" s="453"/>
      <c r="HS8" s="453"/>
      <c r="HT8" s="453"/>
      <c r="HU8" s="453"/>
      <c r="HV8" s="453"/>
      <c r="HW8" s="453"/>
      <c r="HX8" s="453"/>
      <c r="HY8" s="453"/>
      <c r="HZ8" s="453"/>
      <c r="IA8" s="453"/>
      <c r="IB8" s="453"/>
      <c r="IC8" s="453"/>
      <c r="ID8" s="453"/>
      <c r="IE8" s="453"/>
      <c r="IF8" s="453"/>
      <c r="IG8" s="453"/>
      <c r="IH8" s="453"/>
      <c r="II8" s="453"/>
      <c r="IJ8" s="453"/>
      <c r="IK8" s="453"/>
      <c r="IL8" s="453"/>
      <c r="IM8" s="453"/>
      <c r="IN8" s="453"/>
      <c r="IO8" s="453"/>
      <c r="IP8" s="453"/>
      <c r="IQ8" s="453"/>
      <c r="IR8" s="453"/>
      <c r="IS8" s="453"/>
      <c r="IT8" s="453"/>
      <c r="IU8" s="453"/>
      <c r="IV8" s="453"/>
      <c r="IW8" s="453"/>
      <c r="IX8" s="453"/>
      <c r="IY8" s="453"/>
      <c r="IZ8" s="453"/>
      <c r="JA8" s="453"/>
      <c r="JB8" s="453"/>
      <c r="JC8" s="453"/>
      <c r="JD8" s="453"/>
      <c r="JE8" s="453"/>
      <c r="JF8" s="453"/>
      <c r="JG8" s="453"/>
      <c r="JH8" s="453"/>
      <c r="JI8" s="453"/>
      <c r="JJ8" s="453"/>
      <c r="JK8" s="453"/>
      <c r="JL8" s="453"/>
      <c r="JM8" s="452"/>
      <c r="JN8" s="452"/>
      <c r="JO8" s="452"/>
      <c r="JP8" s="452"/>
      <c r="JQ8" s="452"/>
      <c r="JR8" s="452"/>
      <c r="JS8" s="452"/>
      <c r="JT8" s="453"/>
      <c r="JU8" s="453"/>
      <c r="JV8" s="453"/>
      <c r="JW8" s="453"/>
      <c r="JX8" s="453"/>
      <c r="JY8" s="453"/>
      <c r="JZ8" s="453"/>
      <c r="KA8" s="453"/>
      <c r="KB8" s="453"/>
      <c r="KC8" s="453"/>
      <c r="KD8" s="453"/>
      <c r="KE8" s="453"/>
      <c r="KF8" s="453"/>
      <c r="KG8" s="453"/>
      <c r="KH8" s="453"/>
      <c r="KI8" s="453"/>
      <c r="KJ8" s="453"/>
      <c r="KK8" s="453"/>
      <c r="KL8" s="453"/>
      <c r="KM8" s="453"/>
      <c r="KN8" s="453"/>
      <c r="KO8" s="453"/>
      <c r="KP8" s="453"/>
      <c r="KQ8" s="453"/>
      <c r="KR8" s="453"/>
      <c r="KS8" s="453"/>
      <c r="KT8" s="453"/>
      <c r="KU8" s="453"/>
      <c r="KV8" s="453"/>
      <c r="KW8" s="453"/>
      <c r="KX8" s="453"/>
      <c r="KY8" s="453"/>
      <c r="KZ8" s="453"/>
      <c r="LA8" s="453"/>
      <c r="LB8" s="453"/>
      <c r="LC8" s="711"/>
      <c r="LD8" s="711"/>
      <c r="LE8" s="711"/>
      <c r="LF8" s="711"/>
      <c r="LG8" s="711"/>
      <c r="LH8" s="711"/>
      <c r="LI8" s="711"/>
      <c r="LJ8" s="711"/>
      <c r="LK8" s="711"/>
      <c r="LL8" s="711"/>
      <c r="LM8" s="711"/>
      <c r="LN8" s="711"/>
      <c r="LO8" s="711"/>
      <c r="LP8" s="711"/>
      <c r="LQ8" s="711"/>
      <c r="LR8" s="711"/>
      <c r="LS8" s="711"/>
      <c r="LU8" s="452"/>
      <c r="LV8" s="452"/>
      <c r="LW8" s="452"/>
      <c r="LX8" s="452"/>
      <c r="LY8" s="452"/>
      <c r="LZ8" s="452"/>
      <c r="MA8" s="452"/>
      <c r="MB8" s="452"/>
      <c r="MC8" s="452"/>
      <c r="MD8" s="452"/>
      <c r="ME8" s="452"/>
      <c r="MF8" s="452"/>
      <c r="MG8" s="452"/>
      <c r="MH8" s="452"/>
      <c r="MI8" s="452"/>
      <c r="MJ8" s="452"/>
      <c r="MK8" s="452"/>
      <c r="ML8" s="452"/>
      <c r="MM8" s="452"/>
      <c r="MN8" s="452"/>
      <c r="MO8" s="452"/>
      <c r="MP8" s="452"/>
      <c r="MQ8" s="452"/>
      <c r="MR8" s="452"/>
      <c r="MS8" s="452"/>
      <c r="MT8" s="452"/>
      <c r="MU8" s="452"/>
      <c r="MV8" s="452"/>
      <c r="MW8" s="452"/>
      <c r="MX8" s="452"/>
      <c r="MY8" s="452"/>
      <c r="MZ8" s="452"/>
      <c r="NA8" s="452"/>
      <c r="NB8" s="452"/>
      <c r="NC8" s="452"/>
      <c r="ND8" s="452"/>
      <c r="NE8" s="452"/>
      <c r="NF8" s="452"/>
      <c r="NG8" s="452"/>
      <c r="NH8" s="452"/>
      <c r="NI8" s="452"/>
      <c r="NJ8" s="452"/>
      <c r="NK8" s="452"/>
      <c r="NL8" s="452"/>
      <c r="NM8" s="452"/>
      <c r="NN8" s="452"/>
      <c r="NO8" s="452"/>
      <c r="NP8" s="452"/>
      <c r="NQ8" s="452"/>
      <c r="NR8" s="452"/>
      <c r="NS8" s="452"/>
      <c r="NT8" s="452"/>
      <c r="NU8" s="452"/>
      <c r="NV8" s="452"/>
      <c r="NW8" s="452"/>
      <c r="NX8" s="452"/>
      <c r="NY8" s="452"/>
      <c r="NZ8" s="452"/>
      <c r="OA8" s="452"/>
      <c r="OB8" s="452"/>
      <c r="OD8" s="452"/>
      <c r="OE8" s="452"/>
      <c r="OF8" s="452"/>
      <c r="OG8" s="452"/>
      <c r="OH8" s="452"/>
      <c r="OI8" s="452"/>
      <c r="OJ8" s="452"/>
      <c r="OK8" s="452"/>
      <c r="OL8" s="452"/>
    </row>
    <row r="9" spans="1:402" s="279" customFormat="1" ht="24" customHeight="1">
      <c r="A9" s="456" t="s">
        <v>1271</v>
      </c>
      <c r="B9" s="452"/>
      <c r="C9" s="452"/>
      <c r="D9" s="452"/>
      <c r="E9" s="452"/>
      <c r="F9" s="452"/>
      <c r="G9" s="453"/>
      <c r="H9" s="453"/>
      <c r="I9" s="453"/>
      <c r="J9" s="453"/>
      <c r="K9" s="453"/>
      <c r="L9" s="453"/>
      <c r="M9" s="453"/>
      <c r="N9" s="453"/>
      <c r="O9" s="453"/>
      <c r="P9" s="452"/>
      <c r="Q9" s="452"/>
      <c r="R9" s="452"/>
      <c r="S9" s="452"/>
      <c r="T9" s="452"/>
      <c r="U9" s="452"/>
      <c r="V9" s="452"/>
      <c r="W9" s="452"/>
      <c r="X9" s="452"/>
      <c r="Y9" s="452"/>
      <c r="Z9" s="452"/>
      <c r="AA9" s="452"/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2"/>
      <c r="AY9" s="452"/>
      <c r="AZ9" s="452"/>
      <c r="BA9" s="452"/>
      <c r="BB9" s="452"/>
      <c r="BC9" s="452"/>
      <c r="BD9" s="452"/>
      <c r="BE9" s="452"/>
      <c r="BF9" s="452"/>
      <c r="BG9" s="452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9"/>
      <c r="CI9" s="459"/>
      <c r="CJ9" s="459"/>
      <c r="CK9" s="459"/>
      <c r="CL9" s="459"/>
      <c r="CM9" s="453"/>
      <c r="CN9" s="453"/>
      <c r="CO9" s="453"/>
      <c r="CP9" s="453"/>
      <c r="CQ9" s="453"/>
      <c r="CR9" s="459">
        <f>CR7-CR8</f>
        <v>99000</v>
      </c>
      <c r="CS9" s="459">
        <f t="shared" ref="CS9:CV9" si="0">CS7-CS8</f>
        <v>2934</v>
      </c>
      <c r="CT9" s="459">
        <f t="shared" si="0"/>
        <v>96066</v>
      </c>
      <c r="CU9" s="459">
        <f t="shared" si="0"/>
        <v>73152</v>
      </c>
      <c r="CV9" s="459">
        <f t="shared" si="0"/>
        <v>22914</v>
      </c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9"/>
      <c r="DI9" s="459"/>
      <c r="DJ9" s="459"/>
      <c r="DK9" s="459"/>
      <c r="DL9" s="459"/>
      <c r="DM9" s="453"/>
      <c r="DN9" s="453"/>
      <c r="DO9" s="453"/>
      <c r="DP9" s="453"/>
      <c r="DQ9" s="453"/>
      <c r="DR9" s="459">
        <f>DR7-DR8</f>
        <v>0</v>
      </c>
      <c r="DS9" s="459"/>
      <c r="DT9" s="459"/>
      <c r="DU9" s="459"/>
      <c r="DV9" s="459"/>
      <c r="DW9" s="453"/>
      <c r="DX9" s="453"/>
      <c r="DY9" s="453"/>
      <c r="DZ9" s="453"/>
      <c r="EA9" s="453"/>
      <c r="EB9" s="453"/>
      <c r="EC9" s="453"/>
      <c r="ED9" s="453"/>
      <c r="EE9" s="453"/>
      <c r="EF9" s="453"/>
      <c r="EG9" s="453"/>
      <c r="EH9" s="453"/>
      <c r="EI9" s="453"/>
      <c r="EJ9" s="453"/>
      <c r="EK9" s="453"/>
      <c r="EL9" s="453"/>
      <c r="EM9" s="453"/>
      <c r="EN9" s="453"/>
      <c r="EO9" s="453"/>
      <c r="EP9" s="453"/>
      <c r="EQ9" s="453"/>
      <c r="ER9" s="453">
        <v>197206</v>
      </c>
      <c r="ES9" s="453">
        <v>39442</v>
      </c>
      <c r="ET9" s="453">
        <v>157764</v>
      </c>
      <c r="EU9" s="453">
        <v>122454</v>
      </c>
      <c r="EV9" s="453">
        <v>35310</v>
      </c>
      <c r="EW9" s="453">
        <v>264532</v>
      </c>
      <c r="EX9" s="453">
        <v>44104</v>
      </c>
      <c r="EY9" s="453">
        <v>220428</v>
      </c>
      <c r="EZ9" s="453">
        <v>167250</v>
      </c>
      <c r="FA9" s="453">
        <v>53178</v>
      </c>
      <c r="FB9" s="453">
        <v>267902</v>
      </c>
      <c r="FC9" s="453">
        <v>43628</v>
      </c>
      <c r="FD9" s="453">
        <v>224274</v>
      </c>
      <c r="FE9" s="453">
        <v>161976</v>
      </c>
      <c r="FF9" s="453">
        <v>62298</v>
      </c>
      <c r="FG9" s="453">
        <v>53151</v>
      </c>
      <c r="FH9" s="453">
        <v>26857</v>
      </c>
      <c r="FI9" s="453">
        <v>26294</v>
      </c>
      <c r="FJ9" s="453">
        <v>20409</v>
      </c>
      <c r="FK9" s="453">
        <v>5885</v>
      </c>
      <c r="FL9" s="453">
        <v>64372</v>
      </c>
      <c r="FM9" s="453">
        <v>27634</v>
      </c>
      <c r="FN9" s="453">
        <v>36738</v>
      </c>
      <c r="FO9" s="453">
        <v>27875</v>
      </c>
      <c r="FP9" s="453">
        <v>8863</v>
      </c>
      <c r="FQ9" s="453">
        <v>64935</v>
      </c>
      <c r="FR9" s="453">
        <v>27556</v>
      </c>
      <c r="FS9" s="453">
        <v>37379</v>
      </c>
      <c r="FT9" s="453">
        <v>26996</v>
      </c>
      <c r="FU9" s="453">
        <v>10383</v>
      </c>
      <c r="FV9" s="453">
        <v>30551</v>
      </c>
      <c r="FW9" s="453">
        <v>4257</v>
      </c>
      <c r="FX9" s="453">
        <v>26294</v>
      </c>
      <c r="FY9" s="453">
        <v>20409</v>
      </c>
      <c r="FZ9" s="453">
        <v>5885</v>
      </c>
      <c r="GA9" s="453">
        <v>41772</v>
      </c>
      <c r="GB9" s="453">
        <v>5034</v>
      </c>
      <c r="GC9" s="453">
        <v>36738</v>
      </c>
      <c r="GD9" s="453">
        <v>27875</v>
      </c>
      <c r="GE9" s="453">
        <v>8863</v>
      </c>
      <c r="GF9" s="453">
        <v>42335</v>
      </c>
      <c r="GG9" s="453">
        <v>4956</v>
      </c>
      <c r="GH9" s="453">
        <v>37379</v>
      </c>
      <c r="GI9" s="453">
        <v>26996</v>
      </c>
      <c r="GJ9" s="453">
        <v>10383</v>
      </c>
      <c r="GK9" s="453">
        <v>35151</v>
      </c>
      <c r="GL9" s="453">
        <v>8857</v>
      </c>
      <c r="GM9" s="453">
        <v>26294</v>
      </c>
      <c r="GN9" s="453">
        <v>20409</v>
      </c>
      <c r="GO9" s="453">
        <v>5885</v>
      </c>
      <c r="GP9" s="453">
        <v>46372</v>
      </c>
      <c r="GQ9" s="453">
        <v>9634</v>
      </c>
      <c r="GR9" s="453">
        <v>36738</v>
      </c>
      <c r="GS9" s="453">
        <v>27875</v>
      </c>
      <c r="GT9" s="453">
        <v>8863</v>
      </c>
      <c r="GU9" s="453">
        <v>46935</v>
      </c>
      <c r="GV9" s="453">
        <v>9556</v>
      </c>
      <c r="GW9" s="453">
        <v>37379</v>
      </c>
      <c r="GX9" s="453">
        <v>26996</v>
      </c>
      <c r="GY9" s="453">
        <v>10383</v>
      </c>
      <c r="GZ9" s="453">
        <v>186206</v>
      </c>
      <c r="HA9" s="453">
        <v>28442</v>
      </c>
      <c r="HB9" s="453">
        <v>157764</v>
      </c>
      <c r="HC9" s="453">
        <v>122454</v>
      </c>
      <c r="HD9" s="453">
        <v>35310</v>
      </c>
      <c r="HE9" s="453">
        <v>253532</v>
      </c>
      <c r="HF9" s="453">
        <v>33104</v>
      </c>
      <c r="HG9" s="453">
        <v>220428</v>
      </c>
      <c r="HH9" s="453">
        <v>167250</v>
      </c>
      <c r="HI9" s="453">
        <v>53178</v>
      </c>
      <c r="HJ9" s="453">
        <v>256902</v>
      </c>
      <c r="HK9" s="453">
        <v>32628</v>
      </c>
      <c r="HL9" s="453">
        <v>224274</v>
      </c>
      <c r="HM9" s="453">
        <v>161976</v>
      </c>
      <c r="HN9" s="453">
        <v>62298</v>
      </c>
      <c r="HO9" s="453">
        <v>32851</v>
      </c>
      <c r="HP9" s="453">
        <v>6557</v>
      </c>
      <c r="HQ9" s="453">
        <v>26294</v>
      </c>
      <c r="HR9" s="453">
        <v>20409</v>
      </c>
      <c r="HS9" s="453">
        <v>5885</v>
      </c>
      <c r="HT9" s="453">
        <v>44072</v>
      </c>
      <c r="HU9" s="453">
        <v>7334</v>
      </c>
      <c r="HV9" s="453">
        <v>36738</v>
      </c>
      <c r="HW9" s="453">
        <v>27875</v>
      </c>
      <c r="HX9" s="453">
        <v>8863</v>
      </c>
      <c r="HY9" s="453">
        <v>44635</v>
      </c>
      <c r="HZ9" s="453">
        <v>7256</v>
      </c>
      <c r="IA9" s="453">
        <v>37379</v>
      </c>
      <c r="IB9" s="453">
        <v>26996</v>
      </c>
      <c r="IC9" s="453">
        <v>10383</v>
      </c>
      <c r="ID9" s="453">
        <v>178206</v>
      </c>
      <c r="IE9" s="453">
        <v>20442</v>
      </c>
      <c r="IF9" s="453">
        <v>157764</v>
      </c>
      <c r="IG9" s="453">
        <v>122454</v>
      </c>
      <c r="IH9" s="453">
        <v>35310</v>
      </c>
      <c r="II9" s="453">
        <v>245532</v>
      </c>
      <c r="IJ9" s="453">
        <v>25104</v>
      </c>
      <c r="IK9" s="453">
        <v>220428</v>
      </c>
      <c r="IL9" s="453">
        <v>167250</v>
      </c>
      <c r="IM9" s="453">
        <v>53178</v>
      </c>
      <c r="IN9" s="453">
        <v>248902</v>
      </c>
      <c r="IO9" s="453">
        <v>24628</v>
      </c>
      <c r="IP9" s="453">
        <v>224274</v>
      </c>
      <c r="IQ9" s="453">
        <v>161976</v>
      </c>
      <c r="IR9" s="453">
        <v>62298</v>
      </c>
      <c r="IS9" s="453">
        <v>170706</v>
      </c>
      <c r="IT9" s="453">
        <v>12942</v>
      </c>
      <c r="IU9" s="453">
        <v>157764</v>
      </c>
      <c r="IV9" s="453">
        <v>122454</v>
      </c>
      <c r="IW9" s="453">
        <v>35310</v>
      </c>
      <c r="IX9" s="453">
        <v>238032</v>
      </c>
      <c r="IY9" s="453">
        <v>17604</v>
      </c>
      <c r="IZ9" s="453">
        <v>220428</v>
      </c>
      <c r="JA9" s="453">
        <v>167250</v>
      </c>
      <c r="JB9" s="453">
        <v>53178</v>
      </c>
      <c r="JC9" s="453">
        <v>241402</v>
      </c>
      <c r="JD9" s="453">
        <v>17128</v>
      </c>
      <c r="JE9" s="453">
        <v>224274</v>
      </c>
      <c r="JF9" s="453">
        <v>161976</v>
      </c>
      <c r="JG9" s="453">
        <v>62298</v>
      </c>
      <c r="JH9" s="453"/>
      <c r="JI9" s="453"/>
      <c r="JJ9" s="453"/>
      <c r="JK9" s="453"/>
      <c r="JL9" s="453"/>
      <c r="JM9" s="452"/>
      <c r="JN9" s="452"/>
      <c r="JO9" s="452"/>
      <c r="JP9" s="452"/>
      <c r="JQ9" s="452"/>
      <c r="JR9" s="452"/>
      <c r="JS9" s="452"/>
      <c r="JT9" s="453">
        <v>1519</v>
      </c>
      <c r="JU9" s="453">
        <v>30</v>
      </c>
      <c r="JV9" s="453">
        <v>1489</v>
      </c>
      <c r="JW9" s="453">
        <v>1489</v>
      </c>
      <c r="JX9" s="453">
        <v>0</v>
      </c>
      <c r="JY9" s="453">
        <v>1519</v>
      </c>
      <c r="JZ9" s="453">
        <v>30</v>
      </c>
      <c r="KA9" s="453">
        <v>1489</v>
      </c>
      <c r="KB9" s="453">
        <v>1489</v>
      </c>
      <c r="KC9" s="453">
        <v>0</v>
      </c>
      <c r="KD9" s="453">
        <v>1519</v>
      </c>
      <c r="KE9" s="453">
        <v>30</v>
      </c>
      <c r="KF9" s="453">
        <v>1489</v>
      </c>
      <c r="KG9" s="453">
        <v>1489</v>
      </c>
      <c r="KH9" s="453">
        <v>0</v>
      </c>
      <c r="KI9" s="453">
        <v>1519</v>
      </c>
      <c r="KJ9" s="453">
        <v>30</v>
      </c>
      <c r="KK9" s="453">
        <v>1489</v>
      </c>
      <c r="KL9" s="453">
        <v>1489</v>
      </c>
      <c r="KM9" s="453">
        <v>0</v>
      </c>
      <c r="KN9" s="453">
        <v>1519</v>
      </c>
      <c r="KO9" s="453">
        <v>30</v>
      </c>
      <c r="KP9" s="453">
        <v>1489</v>
      </c>
      <c r="KQ9" s="453">
        <v>1489</v>
      </c>
      <c r="KR9" s="453">
        <v>0</v>
      </c>
      <c r="KS9" s="453">
        <v>1302</v>
      </c>
      <c r="KT9" s="453">
        <v>26</v>
      </c>
      <c r="KU9" s="453">
        <v>1276</v>
      </c>
      <c r="KV9" s="453">
        <v>1276</v>
      </c>
      <c r="KW9" s="453">
        <v>0</v>
      </c>
      <c r="KX9" s="453"/>
      <c r="KY9" s="453"/>
      <c r="KZ9" s="453"/>
      <c r="LA9" s="453"/>
      <c r="LB9" s="453"/>
      <c r="LC9" s="711"/>
      <c r="LD9" s="711"/>
      <c r="LE9" s="711"/>
      <c r="LF9" s="711"/>
      <c r="LG9" s="711"/>
      <c r="LH9" s="711"/>
      <c r="LI9" s="711"/>
      <c r="LJ9" s="711"/>
      <c r="LK9" s="711"/>
      <c r="LL9" s="711"/>
      <c r="LM9" s="711"/>
      <c r="LN9" s="711"/>
      <c r="LO9" s="711"/>
      <c r="LP9" s="711"/>
      <c r="LQ9" s="711"/>
      <c r="LR9" s="711"/>
      <c r="LS9" s="711"/>
      <c r="LU9" s="721">
        <f>JT9</f>
        <v>1519</v>
      </c>
      <c r="LV9" s="721">
        <f>JY9</f>
        <v>1519</v>
      </c>
      <c r="LW9" s="721">
        <f>KD9</f>
        <v>1519</v>
      </c>
      <c r="LX9" s="721">
        <f>KI9</f>
        <v>1519</v>
      </c>
      <c r="LY9" s="721">
        <f>KN9</f>
        <v>1519</v>
      </c>
      <c r="LZ9" s="721">
        <f>KS9</f>
        <v>1302</v>
      </c>
      <c r="MA9" s="452"/>
      <c r="MB9" s="452"/>
      <c r="MC9" s="452"/>
      <c r="MD9" s="452"/>
      <c r="ME9" s="452"/>
      <c r="MF9" s="452"/>
      <c r="MG9" s="452"/>
      <c r="MH9" s="452"/>
      <c r="MI9" s="452"/>
      <c r="MJ9" s="452"/>
      <c r="MK9" s="452"/>
      <c r="ML9" s="452"/>
      <c r="MM9" s="721">
        <f>JV9</f>
        <v>1489</v>
      </c>
      <c r="MN9" s="721">
        <f>KA9</f>
        <v>1489</v>
      </c>
      <c r="MO9" s="721">
        <f>KF9</f>
        <v>1489</v>
      </c>
      <c r="MP9" s="721">
        <f>KK9</f>
        <v>1489</v>
      </c>
      <c r="MQ9" s="721">
        <f>KP9</f>
        <v>1489</v>
      </c>
      <c r="MR9" s="721">
        <f>KU9</f>
        <v>1276</v>
      </c>
      <c r="MS9" s="721">
        <f>JU9</f>
        <v>30</v>
      </c>
      <c r="MT9" s="721">
        <f>JZ9</f>
        <v>30</v>
      </c>
      <c r="MU9" s="721">
        <f>KE9</f>
        <v>30</v>
      </c>
      <c r="MV9" s="721">
        <f>KJ9</f>
        <v>30</v>
      </c>
      <c r="MW9" s="721">
        <f>KO9</f>
        <v>30</v>
      </c>
      <c r="MX9" s="721">
        <f>KT9</f>
        <v>26</v>
      </c>
      <c r="MY9" s="452"/>
      <c r="MZ9" s="452"/>
      <c r="NA9" s="452"/>
      <c r="NB9" s="452"/>
      <c r="NC9" s="452"/>
      <c r="ND9" s="452"/>
      <c r="NE9" s="452"/>
      <c r="NF9" s="452"/>
      <c r="NG9" s="452"/>
      <c r="NH9" s="452"/>
      <c r="NI9" s="452"/>
      <c r="NJ9" s="452"/>
      <c r="NK9" s="452"/>
      <c r="NL9" s="452"/>
      <c r="NM9" s="452"/>
      <c r="NN9" s="452"/>
      <c r="NO9" s="452"/>
      <c r="NP9" s="452"/>
      <c r="NQ9" s="721">
        <f>MM9</f>
        <v>1489</v>
      </c>
      <c r="NR9" s="721">
        <f t="shared" ref="NR9:OB9" si="1">MN9</f>
        <v>1489</v>
      </c>
      <c r="NS9" s="721">
        <f t="shared" si="1"/>
        <v>1489</v>
      </c>
      <c r="NT9" s="721">
        <f t="shared" si="1"/>
        <v>1489</v>
      </c>
      <c r="NU9" s="721">
        <f t="shared" si="1"/>
        <v>1489</v>
      </c>
      <c r="NV9" s="721">
        <f t="shared" si="1"/>
        <v>1276</v>
      </c>
      <c r="NW9" s="721">
        <f t="shared" si="1"/>
        <v>30</v>
      </c>
      <c r="NX9" s="721">
        <f t="shared" si="1"/>
        <v>30</v>
      </c>
      <c r="NY9" s="721">
        <f t="shared" si="1"/>
        <v>30</v>
      </c>
      <c r="NZ9" s="721">
        <f t="shared" si="1"/>
        <v>30</v>
      </c>
      <c r="OA9" s="721">
        <f t="shared" si="1"/>
        <v>30</v>
      </c>
      <c r="OB9" s="721">
        <f t="shared" si="1"/>
        <v>26</v>
      </c>
      <c r="OD9" s="452"/>
      <c r="OE9" s="452"/>
      <c r="OF9" s="452"/>
      <c r="OG9" s="452"/>
      <c r="OH9" s="452"/>
      <c r="OI9" s="452"/>
      <c r="OJ9" s="452"/>
      <c r="OK9" s="452"/>
      <c r="OL9" s="452"/>
    </row>
    <row r="10" spans="1:402">
      <c r="A10" s="709" t="s">
        <v>1365</v>
      </c>
      <c r="B10" s="461"/>
      <c r="C10" s="461"/>
      <c r="D10" s="461"/>
      <c r="E10" s="461"/>
      <c r="F10" s="462">
        <f>SUM(B10:E10)</f>
        <v>0</v>
      </c>
      <c r="G10" s="463"/>
      <c r="H10" s="463"/>
      <c r="I10" s="463"/>
      <c r="J10" s="463"/>
      <c r="K10" s="462">
        <f>SUM(G10:J10)</f>
        <v>0</v>
      </c>
      <c r="L10" s="464">
        <f>K10/1000</f>
        <v>0</v>
      </c>
      <c r="M10" s="715"/>
      <c r="N10" s="464"/>
      <c r="O10" s="464"/>
      <c r="P10" s="465">
        <v>231</v>
      </c>
      <c r="Q10" s="461"/>
      <c r="R10" s="466">
        <v>0</v>
      </c>
      <c r="S10" s="461"/>
      <c r="T10" s="465">
        <v>1</v>
      </c>
      <c r="U10" s="462">
        <f t="shared" ref="U10:U39" si="2">SUM(P10:T10)</f>
        <v>232</v>
      </c>
      <c r="V10" s="465">
        <v>284</v>
      </c>
      <c r="W10" s="461"/>
      <c r="X10" s="466">
        <v>12</v>
      </c>
      <c r="Y10" s="461"/>
      <c r="Z10" s="465">
        <v>1</v>
      </c>
      <c r="AA10" s="462">
        <f t="shared" ref="AA10:AA39" si="3">SUM(V10:Z10)</f>
        <v>297</v>
      </c>
      <c r="AB10" s="465">
        <v>92</v>
      </c>
      <c r="AC10" s="461"/>
      <c r="AD10" s="461"/>
      <c r="AE10" s="461"/>
      <c r="AF10" s="465">
        <v>0</v>
      </c>
      <c r="AG10" s="462">
        <f>SUM(AB10:AF10)</f>
        <v>92</v>
      </c>
      <c r="AH10" s="459">
        <f>U10+AA10+AG10</f>
        <v>621</v>
      </c>
      <c r="AI10" s="467"/>
      <c r="AJ10" s="468">
        <v>0</v>
      </c>
      <c r="AK10" s="469"/>
      <c r="AL10" s="470">
        <v>0</v>
      </c>
      <c r="AM10" s="470"/>
      <c r="AN10" s="467"/>
      <c r="AO10" s="471"/>
      <c r="AP10" s="470"/>
      <c r="AQ10" s="472"/>
      <c r="AR10" s="472"/>
      <c r="AS10" s="461"/>
      <c r="AT10" s="461"/>
      <c r="AU10" s="470">
        <v>1</v>
      </c>
      <c r="AV10" s="470"/>
      <c r="AW10" s="472"/>
      <c r="AX10" s="470"/>
      <c r="AY10" s="470"/>
      <c r="AZ10" s="472"/>
      <c r="BA10" s="470"/>
      <c r="BB10" s="461"/>
      <c r="BC10" s="461"/>
      <c r="BD10" s="470"/>
      <c r="BE10" s="470"/>
      <c r="BF10" s="473"/>
      <c r="BG10" s="462">
        <f>SUM(AI10:BF10)</f>
        <v>1</v>
      </c>
      <c r="BH10" s="474">
        <f>$P10*BH$7</f>
        <v>5873868</v>
      </c>
      <c r="BI10" s="475">
        <f t="shared" ref="BI10:BL25" si="4">$P10*BI$7</f>
        <v>498267</v>
      </c>
      <c r="BJ10" s="475">
        <f t="shared" si="4"/>
        <v>5375601</v>
      </c>
      <c r="BK10" s="475">
        <f t="shared" si="4"/>
        <v>4172322</v>
      </c>
      <c r="BL10" s="475">
        <f t="shared" si="4"/>
        <v>1203279</v>
      </c>
      <c r="BM10" s="474">
        <f>$Q10*BM$7</f>
        <v>0</v>
      </c>
      <c r="BN10" s="475">
        <f t="shared" ref="BN10:BQ40" si="5">$Q10*BN$7</f>
        <v>0</v>
      </c>
      <c r="BO10" s="475">
        <f t="shared" si="5"/>
        <v>0</v>
      </c>
      <c r="BP10" s="475">
        <f t="shared" si="5"/>
        <v>0</v>
      </c>
      <c r="BQ10" s="475">
        <f t="shared" si="5"/>
        <v>0</v>
      </c>
      <c r="BR10" s="474">
        <f>$R10*BR$7</f>
        <v>0</v>
      </c>
      <c r="BS10" s="475">
        <f t="shared" ref="BS10:BV40" si="6">$R10*BS$7</f>
        <v>0</v>
      </c>
      <c r="BT10" s="475">
        <f t="shared" si="6"/>
        <v>0</v>
      </c>
      <c r="BU10" s="475">
        <f t="shared" si="6"/>
        <v>0</v>
      </c>
      <c r="BV10" s="475">
        <f t="shared" si="6"/>
        <v>0</v>
      </c>
      <c r="BW10" s="475"/>
      <c r="BX10" s="475"/>
      <c r="BY10" s="475"/>
      <c r="BZ10" s="475"/>
      <c r="CA10" s="475"/>
      <c r="CB10" s="474">
        <f>$T10*CB$8</f>
        <v>197552</v>
      </c>
      <c r="CC10" s="475">
        <f t="shared" ref="CC10:CF40" si="7">$T10*CC$8</f>
        <v>451</v>
      </c>
      <c r="CD10" s="475">
        <f t="shared" si="7"/>
        <v>197101</v>
      </c>
      <c r="CE10" s="475">
        <f t="shared" si="7"/>
        <v>197101</v>
      </c>
      <c r="CF10" s="475">
        <f t="shared" si="7"/>
        <v>0</v>
      </c>
      <c r="CG10" s="476">
        <f>BH10+BM10+BR10+BW10+CB10</f>
        <v>6071420</v>
      </c>
      <c r="CH10" s="474">
        <f>$V10*CH$7</f>
        <v>10066948</v>
      </c>
      <c r="CI10" s="475">
        <f>$V10*CI$7</f>
        <v>833256</v>
      </c>
      <c r="CJ10" s="475">
        <f>$V10*CJ$7</f>
        <v>9233692</v>
      </c>
      <c r="CK10" s="475">
        <f>$V10*CK$7</f>
        <v>7005996</v>
      </c>
      <c r="CL10" s="475">
        <f>$V10*CL$7</f>
        <v>2227696</v>
      </c>
      <c r="CM10" s="474">
        <f>$W10*CM$8</f>
        <v>0</v>
      </c>
      <c r="CN10" s="475">
        <f t="shared" ref="CN10:CQ40" si="8">$W10*CN$8</f>
        <v>0</v>
      </c>
      <c r="CO10" s="475">
        <f t="shared" si="8"/>
        <v>0</v>
      </c>
      <c r="CP10" s="475">
        <f t="shared" si="8"/>
        <v>0</v>
      </c>
      <c r="CQ10" s="475">
        <f t="shared" si="8"/>
        <v>0</v>
      </c>
      <c r="CR10" s="474">
        <f>$X10*CR$7</f>
        <v>1188000</v>
      </c>
      <c r="CS10" s="475">
        <f>$X10*CS$7</f>
        <v>35208</v>
      </c>
      <c r="CT10" s="475">
        <f>$X10*CT$7</f>
        <v>1152792</v>
      </c>
      <c r="CU10" s="475">
        <f>$X10*CU$7</f>
        <v>877824</v>
      </c>
      <c r="CV10" s="475">
        <f>$X10*CV$7</f>
        <v>274968</v>
      </c>
      <c r="CW10" s="474">
        <f>$Y10*CW$8</f>
        <v>0</v>
      </c>
      <c r="CX10" s="475">
        <f t="shared" ref="CX10:DA40" si="9">$Y10*CX$8</f>
        <v>0</v>
      </c>
      <c r="CY10" s="475">
        <f t="shared" si="9"/>
        <v>0</v>
      </c>
      <c r="CZ10" s="475">
        <f t="shared" si="9"/>
        <v>0</v>
      </c>
      <c r="DA10" s="475">
        <f t="shared" si="9"/>
        <v>0</v>
      </c>
      <c r="DB10" s="474">
        <f>$Z10*DB$8</f>
        <v>228176</v>
      </c>
      <c r="DC10" s="475">
        <f t="shared" ref="DC10:DF40" si="10">$Z10*DC$8</f>
        <v>752</v>
      </c>
      <c r="DD10" s="475">
        <f t="shared" si="10"/>
        <v>227424</v>
      </c>
      <c r="DE10" s="475">
        <f t="shared" si="10"/>
        <v>227424</v>
      </c>
      <c r="DF10" s="475">
        <f t="shared" si="10"/>
        <v>0</v>
      </c>
      <c r="DG10" s="476">
        <f>CH10+CM10+CR10+CW10+DB10</f>
        <v>11483124</v>
      </c>
      <c r="DH10" s="474">
        <f>$AB10*DH$7</f>
        <v>3305928</v>
      </c>
      <c r="DI10" s="475">
        <f>$AB10*DI$7</f>
        <v>262660</v>
      </c>
      <c r="DJ10" s="475">
        <f>$AB10*DJ$7</f>
        <v>3043268</v>
      </c>
      <c r="DK10" s="475">
        <f>$AB10*DK$7</f>
        <v>2197880</v>
      </c>
      <c r="DL10" s="475">
        <f>$AB10*DL$7</f>
        <v>845388</v>
      </c>
      <c r="DM10" s="474">
        <f>$AC10*DM$8</f>
        <v>0</v>
      </c>
      <c r="DN10" s="475">
        <f t="shared" ref="DN10:DQ40" si="11">$AC10*DN$8</f>
        <v>0</v>
      </c>
      <c r="DO10" s="475">
        <f t="shared" si="11"/>
        <v>0</v>
      </c>
      <c r="DP10" s="475">
        <f t="shared" si="11"/>
        <v>0</v>
      </c>
      <c r="DQ10" s="475">
        <f t="shared" si="11"/>
        <v>0</v>
      </c>
      <c r="DR10" s="475"/>
      <c r="DS10" s="475"/>
      <c r="DT10" s="475"/>
      <c r="DU10" s="475"/>
      <c r="DV10" s="475"/>
      <c r="DW10" s="474">
        <f>$AE10*DW$8</f>
        <v>0</v>
      </c>
      <c r="DX10" s="475">
        <f t="shared" ref="DX10:EA40" si="12">$AE10*DX$8</f>
        <v>0</v>
      </c>
      <c r="DY10" s="475">
        <f t="shared" si="12"/>
        <v>0</v>
      </c>
      <c r="DZ10" s="475">
        <f t="shared" si="12"/>
        <v>0</v>
      </c>
      <c r="EA10" s="475">
        <f t="shared" si="12"/>
        <v>0</v>
      </c>
      <c r="EB10" s="474">
        <f>$AF10*EB$8</f>
        <v>0</v>
      </c>
      <c r="EC10" s="475">
        <f t="shared" ref="EC10:EF40" si="13">$AF10*EC$8</f>
        <v>0</v>
      </c>
      <c r="ED10" s="475">
        <f t="shared" si="13"/>
        <v>0</v>
      </c>
      <c r="EE10" s="475">
        <f t="shared" si="13"/>
        <v>0</v>
      </c>
      <c r="EF10" s="475">
        <f t="shared" si="13"/>
        <v>0</v>
      </c>
      <c r="EG10" s="476">
        <f>DH10+DM10+DR10+DW10+EB10</f>
        <v>3305928</v>
      </c>
      <c r="EH10" s="476">
        <f>CG10+DG10+EG10</f>
        <v>20860472</v>
      </c>
      <c r="EI10" s="477">
        <f>BI10+BN10+BS10+BX10+CC10+CI10+CN10+CS10+CX10+DC10+DI10+DN10+DS10+DX10+EC10</f>
        <v>1630594</v>
      </c>
      <c r="EJ10" s="477">
        <f t="shared" ref="EJ10:EL40" si="14">BJ10+BO10+BT10+BY10+CD10+CJ10+CO10+CT10+CY10+DD10+DJ10+DO10+DT10+DY10+ED10</f>
        <v>19229878</v>
      </c>
      <c r="EK10" s="477">
        <f t="shared" si="14"/>
        <v>14678547</v>
      </c>
      <c r="EL10" s="477">
        <f t="shared" si="14"/>
        <v>4551331</v>
      </c>
      <c r="EM10" s="478">
        <f>BH10+CH10+DH10</f>
        <v>19246744</v>
      </c>
      <c r="EN10" s="478">
        <f>BM10+CM10+DM10</f>
        <v>0</v>
      </c>
      <c r="EO10" s="478">
        <f>BR10+CR10+DR10</f>
        <v>1188000</v>
      </c>
      <c r="EP10" s="478">
        <f>BW10+CW10+DW10</f>
        <v>0</v>
      </c>
      <c r="EQ10" s="478">
        <f>CB10+DB10+EB10</f>
        <v>425728</v>
      </c>
      <c r="ER10" s="479">
        <f>$AI10*ER$9</f>
        <v>0</v>
      </c>
      <c r="ES10" s="479">
        <f t="shared" ref="ES10:EV25" si="15">$AI10*ES$9</f>
        <v>0</v>
      </c>
      <c r="ET10" s="479">
        <f t="shared" si="15"/>
        <v>0</v>
      </c>
      <c r="EU10" s="479">
        <f t="shared" si="15"/>
        <v>0</v>
      </c>
      <c r="EV10" s="479">
        <f t="shared" si="15"/>
        <v>0</v>
      </c>
      <c r="EW10" s="479">
        <f>$AJ10*EW$9</f>
        <v>0</v>
      </c>
      <c r="EX10" s="479">
        <f t="shared" ref="EX10:FA25" si="16">$AJ10*EX$9</f>
        <v>0</v>
      </c>
      <c r="EY10" s="479">
        <f>$AJ10*EY$9</f>
        <v>0</v>
      </c>
      <c r="EZ10" s="479">
        <f t="shared" si="16"/>
        <v>0</v>
      </c>
      <c r="FA10" s="479">
        <f>$AJ10*FA$9</f>
        <v>0</v>
      </c>
      <c r="FB10" s="479">
        <f>$AK10*FB$9</f>
        <v>0</v>
      </c>
      <c r="FC10" s="479">
        <f t="shared" ref="FC10:FF25" si="17">$AK10*FC$9</f>
        <v>0</v>
      </c>
      <c r="FD10" s="479">
        <f t="shared" si="17"/>
        <v>0</v>
      </c>
      <c r="FE10" s="479">
        <f t="shared" si="17"/>
        <v>0</v>
      </c>
      <c r="FF10" s="479">
        <f t="shared" si="17"/>
        <v>0</v>
      </c>
      <c r="FG10" s="479">
        <f>$AL10*FG$9</f>
        <v>0</v>
      </c>
      <c r="FH10" s="479">
        <f t="shared" ref="FH10:FK25" si="18">$AL10*FH$9</f>
        <v>0</v>
      </c>
      <c r="FI10" s="479">
        <f t="shared" si="18"/>
        <v>0</v>
      </c>
      <c r="FJ10" s="479">
        <f t="shared" si="18"/>
        <v>0</v>
      </c>
      <c r="FK10" s="479">
        <f t="shared" si="18"/>
        <v>0</v>
      </c>
      <c r="FL10" s="474">
        <f>$AM10*FL$9</f>
        <v>0</v>
      </c>
      <c r="FM10" s="474">
        <f t="shared" ref="FM10:FP25" si="19">$AM10*FM$9</f>
        <v>0</v>
      </c>
      <c r="FN10" s="474">
        <f>$AM10*FN$9</f>
        <v>0</v>
      </c>
      <c r="FO10" s="474">
        <f t="shared" si="19"/>
        <v>0</v>
      </c>
      <c r="FP10" s="474">
        <f t="shared" si="19"/>
        <v>0</v>
      </c>
      <c r="FQ10" s="474">
        <f>$AN10*FQ$9</f>
        <v>0</v>
      </c>
      <c r="FR10" s="474">
        <f t="shared" ref="FR10:FU25" si="20">$AN10*FR$9</f>
        <v>0</v>
      </c>
      <c r="FS10" s="474">
        <f t="shared" si="20"/>
        <v>0</v>
      </c>
      <c r="FT10" s="474">
        <f t="shared" si="20"/>
        <v>0</v>
      </c>
      <c r="FU10" s="474">
        <f>$AN10*FU$9</f>
        <v>0</v>
      </c>
      <c r="FV10" s="479">
        <f>$AO10*FV$9</f>
        <v>0</v>
      </c>
      <c r="FW10" s="479">
        <f t="shared" ref="FW10:FZ25" si="21">$AO10*FW$9</f>
        <v>0</v>
      </c>
      <c r="FX10" s="479">
        <f t="shared" si="21"/>
        <v>0</v>
      </c>
      <c r="FY10" s="479">
        <f t="shared" si="21"/>
        <v>0</v>
      </c>
      <c r="FZ10" s="479">
        <f t="shared" si="21"/>
        <v>0</v>
      </c>
      <c r="GA10" s="479">
        <f>$AP10*GA$9</f>
        <v>0</v>
      </c>
      <c r="GB10" s="479">
        <f t="shared" ref="GB10:GE25" si="22">$AP10*GB$9</f>
        <v>0</v>
      </c>
      <c r="GC10" s="479">
        <f t="shared" si="22"/>
        <v>0</v>
      </c>
      <c r="GD10" s="479">
        <f t="shared" si="22"/>
        <v>0</v>
      </c>
      <c r="GE10" s="479">
        <f t="shared" si="22"/>
        <v>0</v>
      </c>
      <c r="GF10" s="474">
        <f>$AQ10*GF$9</f>
        <v>0</v>
      </c>
      <c r="GG10" s="474">
        <f t="shared" ref="GG10:GJ25" si="23">$AQ10*GG$9</f>
        <v>0</v>
      </c>
      <c r="GH10" s="474">
        <f t="shared" si="23"/>
        <v>0</v>
      </c>
      <c r="GI10" s="474">
        <f t="shared" si="23"/>
        <v>0</v>
      </c>
      <c r="GJ10" s="474">
        <f t="shared" si="23"/>
        <v>0</v>
      </c>
      <c r="GK10" s="474">
        <f>$AR10*GK$9</f>
        <v>0</v>
      </c>
      <c r="GL10" s="474">
        <f t="shared" ref="GL10:GO25" si="24">$AR10*GL$9</f>
        <v>0</v>
      </c>
      <c r="GM10" s="474">
        <f t="shared" si="24"/>
        <v>0</v>
      </c>
      <c r="GN10" s="474">
        <f t="shared" si="24"/>
        <v>0</v>
      </c>
      <c r="GO10" s="474">
        <f t="shared" si="24"/>
        <v>0</v>
      </c>
      <c r="GP10" s="479">
        <f>$AS10*GP$9</f>
        <v>0</v>
      </c>
      <c r="GQ10" s="479">
        <f t="shared" ref="GQ10:GT25" si="25">$AS10*GQ$9</f>
        <v>0</v>
      </c>
      <c r="GR10" s="479">
        <f t="shared" si="25"/>
        <v>0</v>
      </c>
      <c r="GS10" s="479">
        <f t="shared" si="25"/>
        <v>0</v>
      </c>
      <c r="GT10" s="479">
        <f t="shared" si="25"/>
        <v>0</v>
      </c>
      <c r="GU10" s="479">
        <f>$AT10*GU$9</f>
        <v>0</v>
      </c>
      <c r="GV10" s="479">
        <f t="shared" ref="GV10:GY25" si="26">$AT10*GV$9</f>
        <v>0</v>
      </c>
      <c r="GW10" s="479">
        <f t="shared" si="26"/>
        <v>0</v>
      </c>
      <c r="GX10" s="479">
        <f t="shared" si="26"/>
        <v>0</v>
      </c>
      <c r="GY10" s="479">
        <f t="shared" si="26"/>
        <v>0</v>
      </c>
      <c r="GZ10" s="474">
        <f>$AU10*GZ$9</f>
        <v>186206</v>
      </c>
      <c r="HA10" s="474">
        <f t="shared" ref="HA10:HD25" si="27">$AU10*HA$9</f>
        <v>28442</v>
      </c>
      <c r="HB10" s="474">
        <f t="shared" si="27"/>
        <v>157764</v>
      </c>
      <c r="HC10" s="474">
        <f t="shared" si="27"/>
        <v>122454</v>
      </c>
      <c r="HD10" s="474">
        <f t="shared" si="27"/>
        <v>35310</v>
      </c>
      <c r="HE10" s="474">
        <f>$AV10*HE$9</f>
        <v>0</v>
      </c>
      <c r="HF10" s="474">
        <f t="shared" ref="HF10:HI25" si="28">$AV10*HF$9</f>
        <v>0</v>
      </c>
      <c r="HG10" s="474">
        <f t="shared" si="28"/>
        <v>0</v>
      </c>
      <c r="HH10" s="474">
        <f t="shared" si="28"/>
        <v>0</v>
      </c>
      <c r="HI10" s="474">
        <f t="shared" si="28"/>
        <v>0</v>
      </c>
      <c r="HJ10" s="479">
        <f>$AW10*HJ$9</f>
        <v>0</v>
      </c>
      <c r="HK10" s="479">
        <f t="shared" ref="HK10:HN25" si="29">$AW10*HK$9</f>
        <v>0</v>
      </c>
      <c r="HL10" s="479">
        <f t="shared" si="29"/>
        <v>0</v>
      </c>
      <c r="HM10" s="479">
        <f t="shared" si="29"/>
        <v>0</v>
      </c>
      <c r="HN10" s="479">
        <f t="shared" si="29"/>
        <v>0</v>
      </c>
      <c r="HO10" s="479">
        <f>$AX10*HO$9</f>
        <v>0</v>
      </c>
      <c r="HP10" s="479">
        <f t="shared" ref="HP10:HS25" si="30">$AX10*HP$9</f>
        <v>0</v>
      </c>
      <c r="HQ10" s="479">
        <f t="shared" si="30"/>
        <v>0</v>
      </c>
      <c r="HR10" s="479">
        <f t="shared" si="30"/>
        <v>0</v>
      </c>
      <c r="HS10" s="479">
        <f t="shared" si="30"/>
        <v>0</v>
      </c>
      <c r="HT10" s="474">
        <f>$AY10*HT$9</f>
        <v>0</v>
      </c>
      <c r="HU10" s="474">
        <f t="shared" ref="HU10:HX25" si="31">$AY10*HU$9</f>
        <v>0</v>
      </c>
      <c r="HV10" s="474">
        <f t="shared" si="31"/>
        <v>0</v>
      </c>
      <c r="HW10" s="474">
        <f t="shared" si="31"/>
        <v>0</v>
      </c>
      <c r="HX10" s="474">
        <f t="shared" si="31"/>
        <v>0</v>
      </c>
      <c r="HY10" s="474">
        <f>$AZ10*HY$9</f>
        <v>0</v>
      </c>
      <c r="HZ10" s="474">
        <f t="shared" ref="HZ10:IC25" si="32">$AZ10*HZ$9</f>
        <v>0</v>
      </c>
      <c r="IA10" s="474">
        <f t="shared" si="32"/>
        <v>0</v>
      </c>
      <c r="IB10" s="474">
        <f t="shared" si="32"/>
        <v>0</v>
      </c>
      <c r="IC10" s="474">
        <f t="shared" si="32"/>
        <v>0</v>
      </c>
      <c r="ID10" s="479">
        <f>$BA10*ID$9</f>
        <v>0</v>
      </c>
      <c r="IE10" s="479">
        <f t="shared" ref="IE10:IH25" si="33">$BA10*IE$9</f>
        <v>0</v>
      </c>
      <c r="IF10" s="479">
        <f t="shared" si="33"/>
        <v>0</v>
      </c>
      <c r="IG10" s="479">
        <f t="shared" si="33"/>
        <v>0</v>
      </c>
      <c r="IH10" s="479">
        <f t="shared" si="33"/>
        <v>0</v>
      </c>
      <c r="II10" s="479">
        <f>$BB10*II$9</f>
        <v>0</v>
      </c>
      <c r="IJ10" s="479">
        <f t="shared" ref="IJ10:IM25" si="34">$BB10*IJ$9</f>
        <v>0</v>
      </c>
      <c r="IK10" s="479">
        <f t="shared" si="34"/>
        <v>0</v>
      </c>
      <c r="IL10" s="479">
        <f t="shared" si="34"/>
        <v>0</v>
      </c>
      <c r="IM10" s="479">
        <f t="shared" si="34"/>
        <v>0</v>
      </c>
      <c r="IN10" s="474">
        <f>$BC10*IN$9</f>
        <v>0</v>
      </c>
      <c r="IO10" s="474">
        <f t="shared" ref="IO10:IR25" si="35">$BC10*IO$9</f>
        <v>0</v>
      </c>
      <c r="IP10" s="474">
        <f t="shared" si="35"/>
        <v>0</v>
      </c>
      <c r="IQ10" s="474">
        <f t="shared" si="35"/>
        <v>0</v>
      </c>
      <c r="IR10" s="474">
        <f t="shared" si="35"/>
        <v>0</v>
      </c>
      <c r="IS10" s="474">
        <f>$BD10*IS$9</f>
        <v>0</v>
      </c>
      <c r="IT10" s="474">
        <f t="shared" ref="IT10:IW25" si="36">$BD10*IT$9</f>
        <v>0</v>
      </c>
      <c r="IU10" s="474">
        <f t="shared" si="36"/>
        <v>0</v>
      </c>
      <c r="IV10" s="474">
        <f t="shared" si="36"/>
        <v>0</v>
      </c>
      <c r="IW10" s="474">
        <f t="shared" si="36"/>
        <v>0</v>
      </c>
      <c r="IX10" s="479">
        <f>$BE10*IX$9</f>
        <v>0</v>
      </c>
      <c r="IY10" s="479">
        <f t="shared" ref="IY10:JB25" si="37">$BE10*IY$9</f>
        <v>0</v>
      </c>
      <c r="IZ10" s="479">
        <f t="shared" si="37"/>
        <v>0</v>
      </c>
      <c r="JA10" s="479">
        <f t="shared" si="37"/>
        <v>0</v>
      </c>
      <c r="JB10" s="479">
        <f t="shared" si="37"/>
        <v>0</v>
      </c>
      <c r="JC10" s="479">
        <f>$BF10*JC$9</f>
        <v>0</v>
      </c>
      <c r="JD10" s="479">
        <f t="shared" ref="JD10:JG25" si="38">$BF10*JD$9</f>
        <v>0</v>
      </c>
      <c r="JE10" s="479">
        <f t="shared" si="38"/>
        <v>0</v>
      </c>
      <c r="JF10" s="479">
        <f t="shared" si="38"/>
        <v>0</v>
      </c>
      <c r="JG10" s="479">
        <f t="shared" si="38"/>
        <v>0</v>
      </c>
      <c r="JH10" s="479">
        <f>ER10+EW10+FB10+FG10+FL10+FQ10+FV10+GA10+GF10+GK10+GP10+GU10+GZ10+HE10+HJ10+HO10+HT10+HY10+ID10+II10+IN10+IS10+IX10+JC10</f>
        <v>186206</v>
      </c>
      <c r="JI10" s="479">
        <f t="shared" ref="JI10:JL40" si="39">ES10+EX10+FC10+FH10+FM10+FR10+FW10+GB10+GG10+GL10+GQ10+GV10+HA10+HF10+HK10+HP10+HU10+HZ10+IE10+IJ10+IO10+IT10+IY10+JD10</f>
        <v>28442</v>
      </c>
      <c r="JJ10" s="479">
        <f t="shared" si="39"/>
        <v>157764</v>
      </c>
      <c r="JK10" s="479">
        <f t="shared" si="39"/>
        <v>122454</v>
      </c>
      <c r="JL10" s="479">
        <f t="shared" si="39"/>
        <v>35310</v>
      </c>
      <c r="JM10" s="669">
        <v>0</v>
      </c>
      <c r="JN10" s="669">
        <v>120</v>
      </c>
      <c r="JO10" s="669">
        <v>50</v>
      </c>
      <c r="JP10" s="669">
        <v>75</v>
      </c>
      <c r="JQ10" s="669">
        <v>80</v>
      </c>
      <c r="JR10" s="669">
        <v>40</v>
      </c>
      <c r="JS10" s="462">
        <f>SUM(JM10:JR10)</f>
        <v>365</v>
      </c>
      <c r="JT10" s="474">
        <f>$JM10*JT$9</f>
        <v>0</v>
      </c>
      <c r="JU10" s="474">
        <f t="shared" ref="JU10:JX40" si="40">$JM10*JU$9</f>
        <v>0</v>
      </c>
      <c r="JV10" s="474">
        <f t="shared" si="40"/>
        <v>0</v>
      </c>
      <c r="JW10" s="474">
        <f t="shared" si="40"/>
        <v>0</v>
      </c>
      <c r="JX10" s="474">
        <f t="shared" si="40"/>
        <v>0</v>
      </c>
      <c r="JY10" s="474">
        <f>$JN10*JY$9</f>
        <v>182280</v>
      </c>
      <c r="JZ10" s="474">
        <f t="shared" ref="JZ10:KC40" si="41">$JN10*JZ$9</f>
        <v>3600</v>
      </c>
      <c r="KA10" s="474">
        <f t="shared" si="41"/>
        <v>178680</v>
      </c>
      <c r="KB10" s="474">
        <f t="shared" si="41"/>
        <v>178680</v>
      </c>
      <c r="KC10" s="474">
        <f t="shared" si="41"/>
        <v>0</v>
      </c>
      <c r="KD10" s="723">
        <f>$JO10*KD$9</f>
        <v>75950</v>
      </c>
      <c r="KE10" s="723">
        <f t="shared" ref="KE10:KH40" si="42">$JO10*KE$9</f>
        <v>1500</v>
      </c>
      <c r="KF10" s="723">
        <f t="shared" si="42"/>
        <v>74450</v>
      </c>
      <c r="KG10" s="723">
        <f t="shared" si="42"/>
        <v>74450</v>
      </c>
      <c r="KH10" s="723">
        <f t="shared" si="42"/>
        <v>0</v>
      </c>
      <c r="KI10" s="723">
        <f>$JP10*KI$9</f>
        <v>113925</v>
      </c>
      <c r="KJ10" s="723">
        <f t="shared" ref="KJ10:KM40" si="43">$JP10*KJ$9</f>
        <v>2250</v>
      </c>
      <c r="KK10" s="723">
        <f t="shared" si="43"/>
        <v>111675</v>
      </c>
      <c r="KL10" s="723">
        <f t="shared" si="43"/>
        <v>111675</v>
      </c>
      <c r="KM10" s="723">
        <f t="shared" si="43"/>
        <v>0</v>
      </c>
      <c r="KN10" s="474">
        <f>$JQ10*KN$9</f>
        <v>121520</v>
      </c>
      <c r="KO10" s="474">
        <f t="shared" ref="KO10:KR40" si="44">$JQ10*KO$9</f>
        <v>2400</v>
      </c>
      <c r="KP10" s="474">
        <f t="shared" si="44"/>
        <v>119120</v>
      </c>
      <c r="KQ10" s="474">
        <f t="shared" si="44"/>
        <v>119120</v>
      </c>
      <c r="KR10" s="474">
        <f t="shared" si="44"/>
        <v>0</v>
      </c>
      <c r="KS10" s="474">
        <f>$JR10*KS$9</f>
        <v>52080</v>
      </c>
      <c r="KT10" s="474">
        <f t="shared" ref="KT10:KW40" si="45">$JR10*KT$9</f>
        <v>1040</v>
      </c>
      <c r="KU10" s="474">
        <f t="shared" si="45"/>
        <v>51040</v>
      </c>
      <c r="KV10" s="474">
        <f t="shared" si="45"/>
        <v>51040</v>
      </c>
      <c r="KW10" s="474">
        <f t="shared" si="45"/>
        <v>0</v>
      </c>
      <c r="KX10" s="474">
        <f t="shared" ref="KX10:KX40" si="46">JT10+JY10+KD10+KI10+KN10+KS10</f>
        <v>545755</v>
      </c>
      <c r="KY10" s="474">
        <f>JU10+JZ10+KE10+KJ10+KO10+KT10</f>
        <v>10790</v>
      </c>
      <c r="KZ10" s="474">
        <f t="shared" ref="KZ10:KZ40" si="47">JV10+KA10+KF10+KK10+KP10+KU10</f>
        <v>534965</v>
      </c>
      <c r="LA10" s="474">
        <f t="shared" ref="LA10:LA40" si="48">JW10+KB10+KG10+KL10+KQ10+KV10</f>
        <v>534965</v>
      </c>
      <c r="LB10" s="474">
        <f t="shared" ref="LB10:LB40" si="49">JX10+KC10+KH10+KM10+KR10+KW10</f>
        <v>0</v>
      </c>
      <c r="LC10" s="479">
        <f t="shared" ref="LC10:LC40" si="50">EH10</f>
        <v>20860472</v>
      </c>
      <c r="LD10" s="479">
        <f>JH10</f>
        <v>186206</v>
      </c>
      <c r="LE10" s="479">
        <f>KX10</f>
        <v>545755</v>
      </c>
      <c r="LF10" s="476">
        <f>EH10+JH10+KX10</f>
        <v>21592433</v>
      </c>
      <c r="LG10" s="476">
        <f t="shared" ref="LG10:LG40" si="51">EI10+JI10+KY10</f>
        <v>1669826</v>
      </c>
      <c r="LH10" s="476">
        <f t="shared" ref="LH10:LH40" si="52">EJ10+JJ10+KZ10</f>
        <v>19922607</v>
      </c>
      <c r="LI10" s="476">
        <f t="shared" ref="LI10:LI40" si="53">EK10+JK10+LA10</f>
        <v>15335966</v>
      </c>
      <c r="LJ10" s="476">
        <f t="shared" ref="LJ10:LJ40" si="54">EL10+JL10+LB10</f>
        <v>4586641</v>
      </c>
      <c r="LK10" s="714">
        <v>62.11</v>
      </c>
      <c r="LL10" s="717">
        <f t="shared" ref="LL10:LL38" si="55">LK10*$LL$44</f>
        <v>2640448.6</v>
      </c>
      <c r="LM10" s="720">
        <f>LL10/1000</f>
        <v>2640.4</v>
      </c>
      <c r="LN10" s="718">
        <f t="shared" ref="LN10:LN40" si="56">LC10+LD10+LL10</f>
        <v>23687126.600000001</v>
      </c>
      <c r="LO10" s="713">
        <f>LN10/1000</f>
        <v>23687.1</v>
      </c>
      <c r="LP10" s="724">
        <f>O10</f>
        <v>0</v>
      </c>
      <c r="LQ10" s="724">
        <f>LO10</f>
        <v>23687.1</v>
      </c>
      <c r="LR10" s="724">
        <f t="shared" ref="LR10:LR36" si="57">KX10/1000</f>
        <v>545.79999999999995</v>
      </c>
      <c r="LS10" s="713">
        <f>LP10+LQ10+LR10</f>
        <v>24232.9</v>
      </c>
      <c r="LT10" s="437"/>
      <c r="LU10" s="617">
        <f>IF(JM10=0,0,JT10/JM10)</f>
        <v>0</v>
      </c>
      <c r="LV10" s="617">
        <f>IF(JN10=0,0,JY10/JN10)</f>
        <v>1519</v>
      </c>
      <c r="LW10" s="617">
        <f>IF(JO10=0,0,KD10/JO10)</f>
        <v>1519</v>
      </c>
      <c r="LX10" s="617">
        <f>IF(JP10=0,0,KI10/JP10)</f>
        <v>1519</v>
      </c>
      <c r="LY10" s="617">
        <f>IF(JQ10=0,0,KN10/JQ10)</f>
        <v>1519</v>
      </c>
      <c r="LZ10" s="617">
        <f>IF(JR10=0,0,KS10/JR10)</f>
        <v>1302</v>
      </c>
      <c r="MA10" s="480"/>
      <c r="MB10" s="480"/>
      <c r="MC10" s="480"/>
      <c r="MD10" s="480"/>
      <c r="ME10" s="480"/>
      <c r="MF10" s="480"/>
      <c r="MG10" s="480"/>
      <c r="MH10" s="480"/>
      <c r="MI10" s="480"/>
      <c r="MJ10" s="480"/>
      <c r="MK10" s="480"/>
      <c r="ML10" s="480"/>
      <c r="MM10" s="480"/>
      <c r="MN10" s="480"/>
      <c r="MO10" s="480"/>
      <c r="MP10" s="480"/>
      <c r="MQ10" s="480"/>
      <c r="MR10" s="480"/>
      <c r="MS10" s="480"/>
      <c r="MT10" s="480"/>
      <c r="MU10" s="480"/>
      <c r="MV10" s="480"/>
      <c r="MW10" s="480"/>
      <c r="MX10" s="480"/>
      <c r="MY10" s="480"/>
      <c r="MZ10" s="480"/>
      <c r="NA10" s="480"/>
      <c r="NB10" s="480"/>
      <c r="NC10" s="480"/>
      <c r="ND10" s="480"/>
      <c r="NE10" s="480"/>
      <c r="NF10" s="480"/>
      <c r="NG10" s="480"/>
      <c r="NH10" s="480"/>
      <c r="NI10" s="480"/>
      <c r="NJ10" s="480"/>
      <c r="NK10" s="480"/>
      <c r="NL10" s="480"/>
      <c r="NM10" s="480"/>
      <c r="NN10" s="480"/>
      <c r="NO10" s="480"/>
      <c r="NP10" s="480"/>
      <c r="NQ10" s="480"/>
      <c r="NR10" s="480"/>
      <c r="NS10" s="480"/>
      <c r="NT10" s="480"/>
      <c r="NU10" s="480"/>
      <c r="NV10" s="480"/>
      <c r="NW10" s="480"/>
      <c r="NX10" s="480"/>
      <c r="NY10" s="480"/>
      <c r="NZ10" s="480"/>
      <c r="OA10" s="480"/>
      <c r="OB10" s="480"/>
      <c r="OD10" s="642">
        <f t="shared" ref="OD10:OD41" si="58">IF((AI10+AL10+AO10+AR10+AU10+AX10+BA10+BD10)=0,0,(ER10+FG10+FV10+GK10+GZ10+HO10+ID10+IS10)/(AI10+AL10+AO10+AR10+AU10+AX10+BA10+BD10))</f>
        <v>186206</v>
      </c>
      <c r="OE10" s="618">
        <f t="shared" ref="OE10:OE41" si="59">IF((AJ10+AM10+AP10+AS10+AV10+AY10+BB10+BE10)=0,0,(EW10+FL10+GA10+GP10+HE10+HT10+II10+IX10)/(AJ10+AM10+AP10+AS10+AV10+AY10+BB10+BE10))</f>
        <v>0</v>
      </c>
      <c r="OF10" s="618">
        <f t="shared" ref="OF10:OF41" si="60">IF((AK10+AN10+AQ10+AT10+AW10+AZ10+BC10+BF10)=0,0,(FB10+FQ10+GF10+GU10+HJ10+HY10+IN10+JC10)/(AK10+AN10+AQ10+AT10+AW10+AZ10+BC10+BF10))</f>
        <v>0</v>
      </c>
      <c r="OG10" s="643">
        <f>OD10-OJ10</f>
        <v>157764</v>
      </c>
      <c r="OH10" s="644">
        <f t="shared" ref="OH10:OI41" si="61">OE10-OK10</f>
        <v>0</v>
      </c>
      <c r="OI10" s="644">
        <f t="shared" si="61"/>
        <v>0</v>
      </c>
      <c r="OJ10" s="642">
        <f t="shared" ref="OJ10:OJ41" si="62">IF((AI10+AL10+AO10+AR10+AU10+AX10+BA10+BD10)=0,0,(ES10+FH10+FW10+GL10+HA10+HP10+IE10+IT10)/(AI10+AL10+AO10+AR10+AU10+AX10+BA10+BD10))</f>
        <v>28442</v>
      </c>
      <c r="OK10" s="618">
        <f t="shared" ref="OK10:OK41" si="63">IF((AJ10+AM10+AP10+AS10+AV10+AY10+BB10+BE10)=0,0,(EX10+FM10+GB10+GQ10+HF10+HU10+IJ10+IY10)/(AJ10+AM10+AP10+AS10+AV10+AY10+BB10+BE10))</f>
        <v>0</v>
      </c>
      <c r="OL10" s="618">
        <f t="shared" ref="OL10:OL41" si="64">IF((AK10+AN10+AQ10+AT10+AW10+AZ10+BC10+BF10)=0,0,(FC10+FR10+GG10+GV10+HK10+HZ10+IO10+JD10)/(AK10+AN10+AQ10+AT10+AW10+AZ10+BC10+BF10))</f>
        <v>0</v>
      </c>
    </row>
    <row r="11" spans="1:402">
      <c r="A11" s="460" t="s">
        <v>1153</v>
      </c>
      <c r="B11" s="461"/>
      <c r="C11" s="461"/>
      <c r="D11" s="461"/>
      <c r="E11" s="461"/>
      <c r="F11" s="462">
        <f t="shared" ref="F11:F40" si="65">SUM(B11:E11)</f>
        <v>0</v>
      </c>
      <c r="G11" s="463"/>
      <c r="H11" s="463"/>
      <c r="I11" s="463"/>
      <c r="J11" s="463"/>
      <c r="K11" s="462">
        <f t="shared" ref="K11:K40" si="66">SUM(G11:J11)</f>
        <v>0</v>
      </c>
      <c r="L11" s="464">
        <f t="shared" ref="L11:L40" si="67">K11/1000</f>
        <v>0</v>
      </c>
      <c r="M11" s="715"/>
      <c r="N11" s="464"/>
      <c r="O11" s="464"/>
      <c r="P11" s="465">
        <v>461</v>
      </c>
      <c r="Q11" s="461"/>
      <c r="R11" s="481">
        <v>0</v>
      </c>
      <c r="S11" s="461"/>
      <c r="T11" s="465">
        <v>3</v>
      </c>
      <c r="U11" s="462">
        <f t="shared" si="2"/>
        <v>464</v>
      </c>
      <c r="V11" s="465">
        <v>522</v>
      </c>
      <c r="W11" s="461"/>
      <c r="X11" s="481">
        <v>0</v>
      </c>
      <c r="Y11" s="461"/>
      <c r="Z11" s="465">
        <v>1</v>
      </c>
      <c r="AA11" s="462">
        <f t="shared" si="3"/>
        <v>523</v>
      </c>
      <c r="AB11" s="465">
        <v>104</v>
      </c>
      <c r="AC11" s="461"/>
      <c r="AD11" s="461"/>
      <c r="AE11" s="461"/>
      <c r="AF11" s="465">
        <v>0</v>
      </c>
      <c r="AG11" s="462">
        <f t="shared" ref="AG11:AG40" si="68">SUM(AB11:AF11)</f>
        <v>104</v>
      </c>
      <c r="AH11" s="459">
        <f t="shared" ref="AH11:AH40" si="69">U11+AA11+AG11</f>
        <v>1091</v>
      </c>
      <c r="AI11" s="467"/>
      <c r="AJ11" s="468">
        <v>0</v>
      </c>
      <c r="AK11" s="469"/>
      <c r="AL11" s="470">
        <v>0</v>
      </c>
      <c r="AM11" s="470"/>
      <c r="AN11" s="467"/>
      <c r="AO11" s="471"/>
      <c r="AP11" s="470"/>
      <c r="AQ11" s="472"/>
      <c r="AR11" s="472"/>
      <c r="AS11" s="461"/>
      <c r="AT11" s="461"/>
      <c r="AU11" s="470"/>
      <c r="AV11" s="470"/>
      <c r="AW11" s="472"/>
      <c r="AX11" s="470"/>
      <c r="AY11" s="470"/>
      <c r="AZ11" s="472"/>
      <c r="BA11" s="470"/>
      <c r="BB11" s="461"/>
      <c r="BC11" s="461"/>
      <c r="BD11" s="470"/>
      <c r="BE11" s="470"/>
      <c r="BF11" s="473"/>
      <c r="BG11" s="462">
        <f t="shared" ref="BG11:BG40" si="70">SUM(AI11:BF11)</f>
        <v>0</v>
      </c>
      <c r="BH11" s="474">
        <f t="shared" ref="BH11:BH40" si="71">P11*BH$7</f>
        <v>11722308</v>
      </c>
      <c r="BI11" s="475">
        <f t="shared" si="4"/>
        <v>994377</v>
      </c>
      <c r="BJ11" s="475">
        <f t="shared" si="4"/>
        <v>10727931</v>
      </c>
      <c r="BK11" s="475">
        <f t="shared" si="4"/>
        <v>8326582</v>
      </c>
      <c r="BL11" s="475">
        <f t="shared" si="4"/>
        <v>2401349</v>
      </c>
      <c r="BM11" s="474">
        <f t="shared" ref="BM11:BM40" si="72">Q11*BM$7</f>
        <v>0</v>
      </c>
      <c r="BN11" s="475">
        <f t="shared" si="5"/>
        <v>0</v>
      </c>
      <c r="BO11" s="475">
        <f t="shared" si="5"/>
        <v>0</v>
      </c>
      <c r="BP11" s="475">
        <f t="shared" si="5"/>
        <v>0</v>
      </c>
      <c r="BQ11" s="475">
        <f t="shared" si="5"/>
        <v>0</v>
      </c>
      <c r="BR11" s="474">
        <f t="shared" ref="BR11:BR40" si="73">R11*BR$7</f>
        <v>0</v>
      </c>
      <c r="BS11" s="475">
        <f t="shared" si="6"/>
        <v>0</v>
      </c>
      <c r="BT11" s="475">
        <f t="shared" si="6"/>
        <v>0</v>
      </c>
      <c r="BU11" s="475">
        <f t="shared" si="6"/>
        <v>0</v>
      </c>
      <c r="BV11" s="475">
        <f t="shared" si="6"/>
        <v>0</v>
      </c>
      <c r="BW11" s="475"/>
      <c r="BX11" s="475"/>
      <c r="BY11" s="475"/>
      <c r="BZ11" s="475"/>
      <c r="CA11" s="475"/>
      <c r="CB11" s="474">
        <f t="shared" ref="CB11:CB40" si="74">T11*CB$8</f>
        <v>592656</v>
      </c>
      <c r="CC11" s="475">
        <f t="shared" si="7"/>
        <v>1353</v>
      </c>
      <c r="CD11" s="475">
        <f t="shared" si="7"/>
        <v>591303</v>
      </c>
      <c r="CE11" s="475">
        <f t="shared" si="7"/>
        <v>591303</v>
      </c>
      <c r="CF11" s="475">
        <f t="shared" si="7"/>
        <v>0</v>
      </c>
      <c r="CG11" s="476">
        <f t="shared" ref="CG11:CG40" si="75">BH11+BM11+BR11+BW11+CB11</f>
        <v>12314964</v>
      </c>
      <c r="CH11" s="474">
        <f t="shared" ref="CH11:CL40" si="76">$V11*CH$7</f>
        <v>18503334</v>
      </c>
      <c r="CI11" s="475">
        <f t="shared" si="76"/>
        <v>1531548</v>
      </c>
      <c r="CJ11" s="475">
        <f t="shared" si="76"/>
        <v>16971786</v>
      </c>
      <c r="CK11" s="475">
        <f t="shared" si="76"/>
        <v>12877218</v>
      </c>
      <c r="CL11" s="475">
        <f t="shared" si="76"/>
        <v>4094568</v>
      </c>
      <c r="CM11" s="474">
        <f t="shared" ref="CM11:CM40" si="77">W11*CM$8</f>
        <v>0</v>
      </c>
      <c r="CN11" s="475">
        <f t="shared" si="8"/>
        <v>0</v>
      </c>
      <c r="CO11" s="475">
        <f t="shared" si="8"/>
        <v>0</v>
      </c>
      <c r="CP11" s="475">
        <f t="shared" si="8"/>
        <v>0</v>
      </c>
      <c r="CQ11" s="475">
        <f t="shared" si="8"/>
        <v>0</v>
      </c>
      <c r="CR11" s="474">
        <f t="shared" ref="CR11:CV40" si="78">$X11*CR$7</f>
        <v>0</v>
      </c>
      <c r="CS11" s="475">
        <f t="shared" si="78"/>
        <v>0</v>
      </c>
      <c r="CT11" s="475">
        <f t="shared" si="78"/>
        <v>0</v>
      </c>
      <c r="CU11" s="475">
        <f t="shared" si="78"/>
        <v>0</v>
      </c>
      <c r="CV11" s="475">
        <f t="shared" si="78"/>
        <v>0</v>
      </c>
      <c r="CW11" s="474">
        <f t="shared" ref="CW11:CW40" si="79">Y11*CW$8</f>
        <v>0</v>
      </c>
      <c r="CX11" s="475">
        <f t="shared" si="9"/>
        <v>0</v>
      </c>
      <c r="CY11" s="475">
        <f t="shared" si="9"/>
        <v>0</v>
      </c>
      <c r="CZ11" s="475">
        <f t="shared" si="9"/>
        <v>0</v>
      </c>
      <c r="DA11" s="475">
        <f t="shared" si="9"/>
        <v>0</v>
      </c>
      <c r="DB11" s="474">
        <f t="shared" ref="DB11:DB40" si="80">Z11*DB$8</f>
        <v>228176</v>
      </c>
      <c r="DC11" s="475">
        <f t="shared" si="10"/>
        <v>752</v>
      </c>
      <c r="DD11" s="475">
        <f t="shared" si="10"/>
        <v>227424</v>
      </c>
      <c r="DE11" s="475">
        <f t="shared" si="10"/>
        <v>227424</v>
      </c>
      <c r="DF11" s="475">
        <f t="shared" si="10"/>
        <v>0</v>
      </c>
      <c r="DG11" s="476">
        <f t="shared" ref="DG11:DG40" si="81">CH11+CM11+CR11+CW11+DB11</f>
        <v>18731510</v>
      </c>
      <c r="DH11" s="474">
        <f t="shared" ref="DH11:DL40" si="82">$AB11*DH$7</f>
        <v>3737136</v>
      </c>
      <c r="DI11" s="475">
        <f t="shared" si="82"/>
        <v>296920</v>
      </c>
      <c r="DJ11" s="475">
        <f t="shared" si="82"/>
        <v>3440216</v>
      </c>
      <c r="DK11" s="475">
        <f t="shared" si="82"/>
        <v>2484560</v>
      </c>
      <c r="DL11" s="475">
        <f t="shared" si="82"/>
        <v>955656</v>
      </c>
      <c r="DM11" s="474">
        <f t="shared" ref="DM11:DM40" si="83">AC11*DM$8</f>
        <v>0</v>
      </c>
      <c r="DN11" s="475">
        <f t="shared" si="11"/>
        <v>0</v>
      </c>
      <c r="DO11" s="475">
        <f t="shared" si="11"/>
        <v>0</v>
      </c>
      <c r="DP11" s="475">
        <f t="shared" si="11"/>
        <v>0</v>
      </c>
      <c r="DQ11" s="475">
        <f t="shared" si="11"/>
        <v>0</v>
      </c>
      <c r="DR11" s="475"/>
      <c r="DS11" s="475"/>
      <c r="DT11" s="475"/>
      <c r="DU11" s="475"/>
      <c r="DV11" s="475"/>
      <c r="DW11" s="474">
        <f t="shared" ref="DW11:DW40" si="84">AE11*DW$8</f>
        <v>0</v>
      </c>
      <c r="DX11" s="475">
        <f t="shared" si="12"/>
        <v>0</v>
      </c>
      <c r="DY11" s="475">
        <f t="shared" si="12"/>
        <v>0</v>
      </c>
      <c r="DZ11" s="475">
        <f t="shared" si="12"/>
        <v>0</v>
      </c>
      <c r="EA11" s="475">
        <f t="shared" si="12"/>
        <v>0</v>
      </c>
      <c r="EB11" s="474">
        <f t="shared" ref="EB11:EB40" si="85">AF11*EB$8</f>
        <v>0</v>
      </c>
      <c r="EC11" s="475">
        <f t="shared" si="13"/>
        <v>0</v>
      </c>
      <c r="ED11" s="475">
        <f t="shared" si="13"/>
        <v>0</v>
      </c>
      <c r="EE11" s="475">
        <f t="shared" si="13"/>
        <v>0</v>
      </c>
      <c r="EF11" s="475">
        <f t="shared" si="13"/>
        <v>0</v>
      </c>
      <c r="EG11" s="476">
        <f t="shared" ref="EG11:EG40" si="86">DH11+DM11+DR11+DW11+EB11</f>
        <v>3737136</v>
      </c>
      <c r="EH11" s="476">
        <f t="shared" ref="EH11:EH40" si="87">CG11+DG11+EG11</f>
        <v>34783610</v>
      </c>
      <c r="EI11" s="477">
        <f t="shared" ref="EI11:EI40" si="88">BI11+BN11+BS11+BX11+CC11+CI11+CN11+CS11+CX11+DC11+DI11+DN11+DS11+DX11+EC11</f>
        <v>2824950</v>
      </c>
      <c r="EJ11" s="477">
        <f t="shared" si="14"/>
        <v>31958660</v>
      </c>
      <c r="EK11" s="477">
        <f t="shared" si="14"/>
        <v>24507087</v>
      </c>
      <c r="EL11" s="477">
        <f t="shared" si="14"/>
        <v>7451573</v>
      </c>
      <c r="EM11" s="478">
        <f t="shared" ref="EM11:EM40" si="89">BH11+CH11+DH11</f>
        <v>33962778</v>
      </c>
      <c r="EN11" s="478">
        <f t="shared" ref="EN11:EN40" si="90">BM11+CM11+DM11</f>
        <v>0</v>
      </c>
      <c r="EO11" s="478">
        <f t="shared" ref="EO11:EO40" si="91">BR11+CR11+DR11</f>
        <v>0</v>
      </c>
      <c r="EP11" s="478">
        <f t="shared" ref="EP11:EP40" si="92">BW11+CW11+DW11</f>
        <v>0</v>
      </c>
      <c r="EQ11" s="478">
        <f t="shared" ref="EQ11:EQ40" si="93">CB11+DB11+EB11</f>
        <v>820832</v>
      </c>
      <c r="ER11" s="479">
        <f t="shared" ref="ER11:EV40" si="94">$AI11*ER$9</f>
        <v>0</v>
      </c>
      <c r="ES11" s="479">
        <f t="shared" si="15"/>
        <v>0</v>
      </c>
      <c r="ET11" s="479">
        <f t="shared" si="15"/>
        <v>0</v>
      </c>
      <c r="EU11" s="479">
        <f t="shared" si="15"/>
        <v>0</v>
      </c>
      <c r="EV11" s="479">
        <f t="shared" si="15"/>
        <v>0</v>
      </c>
      <c r="EW11" s="479">
        <f t="shared" ref="EW11:FA40" si="95">$AJ11*EW$9</f>
        <v>0</v>
      </c>
      <c r="EX11" s="479">
        <f t="shared" si="16"/>
        <v>0</v>
      </c>
      <c r="EY11" s="479">
        <f t="shared" si="16"/>
        <v>0</v>
      </c>
      <c r="EZ11" s="479">
        <f t="shared" si="16"/>
        <v>0</v>
      </c>
      <c r="FA11" s="479">
        <f t="shared" si="16"/>
        <v>0</v>
      </c>
      <c r="FB11" s="479">
        <f t="shared" ref="FB11:FF40" si="96">$AK11*FB$9</f>
        <v>0</v>
      </c>
      <c r="FC11" s="479">
        <f t="shared" si="17"/>
        <v>0</v>
      </c>
      <c r="FD11" s="479">
        <f t="shared" si="17"/>
        <v>0</v>
      </c>
      <c r="FE11" s="479">
        <f t="shared" si="17"/>
        <v>0</v>
      </c>
      <c r="FF11" s="479">
        <f t="shared" si="17"/>
        <v>0</v>
      </c>
      <c r="FG11" s="479">
        <f t="shared" ref="FG11:FK40" si="97">$AL11*FG$9</f>
        <v>0</v>
      </c>
      <c r="FH11" s="479">
        <f t="shared" si="18"/>
        <v>0</v>
      </c>
      <c r="FI11" s="479">
        <f t="shared" si="18"/>
        <v>0</v>
      </c>
      <c r="FJ11" s="479">
        <f t="shared" si="18"/>
        <v>0</v>
      </c>
      <c r="FK11" s="479">
        <f t="shared" si="18"/>
        <v>0</v>
      </c>
      <c r="FL11" s="474">
        <f t="shared" ref="FL11:FP40" si="98">$AM11*FL$9</f>
        <v>0</v>
      </c>
      <c r="FM11" s="474">
        <f t="shared" si="19"/>
        <v>0</v>
      </c>
      <c r="FN11" s="474">
        <f t="shared" si="19"/>
        <v>0</v>
      </c>
      <c r="FO11" s="474">
        <f t="shared" si="19"/>
        <v>0</v>
      </c>
      <c r="FP11" s="474">
        <f t="shared" si="19"/>
        <v>0</v>
      </c>
      <c r="FQ11" s="474">
        <f t="shared" ref="FQ11:FU40" si="99">$AN11*FQ$9</f>
        <v>0</v>
      </c>
      <c r="FR11" s="474">
        <f t="shared" si="20"/>
        <v>0</v>
      </c>
      <c r="FS11" s="474">
        <f t="shared" si="20"/>
        <v>0</v>
      </c>
      <c r="FT11" s="474">
        <f t="shared" si="20"/>
        <v>0</v>
      </c>
      <c r="FU11" s="474">
        <f t="shared" si="20"/>
        <v>0</v>
      </c>
      <c r="FV11" s="479">
        <f t="shared" ref="FV11:FZ40" si="100">$AO11*FV$9</f>
        <v>0</v>
      </c>
      <c r="FW11" s="479">
        <f t="shared" si="21"/>
        <v>0</v>
      </c>
      <c r="FX11" s="479">
        <f t="shared" si="21"/>
        <v>0</v>
      </c>
      <c r="FY11" s="479">
        <f t="shared" si="21"/>
        <v>0</v>
      </c>
      <c r="FZ11" s="479">
        <f t="shared" si="21"/>
        <v>0</v>
      </c>
      <c r="GA11" s="479">
        <f t="shared" ref="GA11:GE40" si="101">$AP11*GA$9</f>
        <v>0</v>
      </c>
      <c r="GB11" s="479">
        <f t="shared" si="22"/>
        <v>0</v>
      </c>
      <c r="GC11" s="479">
        <f t="shared" si="22"/>
        <v>0</v>
      </c>
      <c r="GD11" s="479">
        <f t="shared" si="22"/>
        <v>0</v>
      </c>
      <c r="GE11" s="479">
        <f t="shared" si="22"/>
        <v>0</v>
      </c>
      <c r="GF11" s="474">
        <f t="shared" ref="GF11:GJ40" si="102">$AQ11*GF$9</f>
        <v>0</v>
      </c>
      <c r="GG11" s="474">
        <f t="shared" si="23"/>
        <v>0</v>
      </c>
      <c r="GH11" s="474">
        <f t="shared" si="23"/>
        <v>0</v>
      </c>
      <c r="GI11" s="474">
        <f t="shared" si="23"/>
        <v>0</v>
      </c>
      <c r="GJ11" s="474">
        <f t="shared" si="23"/>
        <v>0</v>
      </c>
      <c r="GK11" s="474">
        <f t="shared" ref="GK11:GO40" si="103">$AR11*GK$9</f>
        <v>0</v>
      </c>
      <c r="GL11" s="474">
        <f t="shared" si="24"/>
        <v>0</v>
      </c>
      <c r="GM11" s="474">
        <f t="shared" si="24"/>
        <v>0</v>
      </c>
      <c r="GN11" s="474">
        <f t="shared" si="24"/>
        <v>0</v>
      </c>
      <c r="GO11" s="474">
        <f t="shared" si="24"/>
        <v>0</v>
      </c>
      <c r="GP11" s="479">
        <f t="shared" ref="GP11:GT40" si="104">$AS11*GP$9</f>
        <v>0</v>
      </c>
      <c r="GQ11" s="479">
        <f t="shared" si="25"/>
        <v>0</v>
      </c>
      <c r="GR11" s="479">
        <f t="shared" si="25"/>
        <v>0</v>
      </c>
      <c r="GS11" s="479">
        <f t="shared" si="25"/>
        <v>0</v>
      </c>
      <c r="GT11" s="479">
        <f t="shared" si="25"/>
        <v>0</v>
      </c>
      <c r="GU11" s="479">
        <f t="shared" ref="GU11:GY40" si="105">$AT11*GU$9</f>
        <v>0</v>
      </c>
      <c r="GV11" s="479">
        <f t="shared" si="26"/>
        <v>0</v>
      </c>
      <c r="GW11" s="479">
        <f t="shared" si="26"/>
        <v>0</v>
      </c>
      <c r="GX11" s="479">
        <f t="shared" si="26"/>
        <v>0</v>
      </c>
      <c r="GY11" s="479">
        <f t="shared" si="26"/>
        <v>0</v>
      </c>
      <c r="GZ11" s="474">
        <f t="shared" ref="GZ11:HD40" si="106">$AU11*GZ$9</f>
        <v>0</v>
      </c>
      <c r="HA11" s="474">
        <f t="shared" si="27"/>
        <v>0</v>
      </c>
      <c r="HB11" s="474">
        <f t="shared" si="27"/>
        <v>0</v>
      </c>
      <c r="HC11" s="474">
        <f t="shared" si="27"/>
        <v>0</v>
      </c>
      <c r="HD11" s="474">
        <f t="shared" si="27"/>
        <v>0</v>
      </c>
      <c r="HE11" s="474">
        <f t="shared" ref="HE11:HI40" si="107">$AV11*HE$9</f>
        <v>0</v>
      </c>
      <c r="HF11" s="474">
        <f t="shared" si="28"/>
        <v>0</v>
      </c>
      <c r="HG11" s="474">
        <f t="shared" si="28"/>
        <v>0</v>
      </c>
      <c r="HH11" s="474">
        <f t="shared" si="28"/>
        <v>0</v>
      </c>
      <c r="HI11" s="474">
        <f t="shared" si="28"/>
        <v>0</v>
      </c>
      <c r="HJ11" s="479">
        <f t="shared" ref="HJ11:HN40" si="108">$AW11*HJ$9</f>
        <v>0</v>
      </c>
      <c r="HK11" s="479">
        <f t="shared" si="29"/>
        <v>0</v>
      </c>
      <c r="HL11" s="479">
        <f t="shared" si="29"/>
        <v>0</v>
      </c>
      <c r="HM11" s="479">
        <f t="shared" si="29"/>
        <v>0</v>
      </c>
      <c r="HN11" s="479">
        <f t="shared" si="29"/>
        <v>0</v>
      </c>
      <c r="HO11" s="479">
        <f t="shared" ref="HO11:HS40" si="109">$AX11*HO$9</f>
        <v>0</v>
      </c>
      <c r="HP11" s="479">
        <f t="shared" si="30"/>
        <v>0</v>
      </c>
      <c r="HQ11" s="479">
        <f t="shared" si="30"/>
        <v>0</v>
      </c>
      <c r="HR11" s="479">
        <f t="shared" si="30"/>
        <v>0</v>
      </c>
      <c r="HS11" s="479">
        <f t="shared" si="30"/>
        <v>0</v>
      </c>
      <c r="HT11" s="474">
        <f t="shared" ref="HT11:HX40" si="110">$AY11*HT$9</f>
        <v>0</v>
      </c>
      <c r="HU11" s="474">
        <f t="shared" si="31"/>
        <v>0</v>
      </c>
      <c r="HV11" s="474">
        <f t="shared" si="31"/>
        <v>0</v>
      </c>
      <c r="HW11" s="474">
        <f t="shared" si="31"/>
        <v>0</v>
      </c>
      <c r="HX11" s="474">
        <f t="shared" si="31"/>
        <v>0</v>
      </c>
      <c r="HY11" s="474">
        <f t="shared" ref="HY11:IC40" si="111">$AZ11*HY$9</f>
        <v>0</v>
      </c>
      <c r="HZ11" s="474">
        <f t="shared" si="32"/>
        <v>0</v>
      </c>
      <c r="IA11" s="474">
        <f t="shared" si="32"/>
        <v>0</v>
      </c>
      <c r="IB11" s="474">
        <f t="shared" si="32"/>
        <v>0</v>
      </c>
      <c r="IC11" s="474">
        <f t="shared" si="32"/>
        <v>0</v>
      </c>
      <c r="ID11" s="479">
        <f t="shared" ref="ID11:IH40" si="112">$BA11*ID$9</f>
        <v>0</v>
      </c>
      <c r="IE11" s="479">
        <f t="shared" si="33"/>
        <v>0</v>
      </c>
      <c r="IF11" s="479">
        <f t="shared" si="33"/>
        <v>0</v>
      </c>
      <c r="IG11" s="479">
        <f t="shared" si="33"/>
        <v>0</v>
      </c>
      <c r="IH11" s="479">
        <f t="shared" si="33"/>
        <v>0</v>
      </c>
      <c r="II11" s="479">
        <f t="shared" ref="II11:IM40" si="113">$BB11*II$9</f>
        <v>0</v>
      </c>
      <c r="IJ11" s="479">
        <f t="shared" si="34"/>
        <v>0</v>
      </c>
      <c r="IK11" s="479">
        <f t="shared" si="34"/>
        <v>0</v>
      </c>
      <c r="IL11" s="479">
        <f t="shared" si="34"/>
        <v>0</v>
      </c>
      <c r="IM11" s="479">
        <f t="shared" si="34"/>
        <v>0</v>
      </c>
      <c r="IN11" s="474">
        <f t="shared" ref="IN11:IR40" si="114">$BC11*IN$9</f>
        <v>0</v>
      </c>
      <c r="IO11" s="474">
        <f t="shared" si="35"/>
        <v>0</v>
      </c>
      <c r="IP11" s="474">
        <f t="shared" si="35"/>
        <v>0</v>
      </c>
      <c r="IQ11" s="474">
        <f t="shared" si="35"/>
        <v>0</v>
      </c>
      <c r="IR11" s="474">
        <f t="shared" si="35"/>
        <v>0</v>
      </c>
      <c r="IS11" s="474">
        <f t="shared" ref="IS11:IW40" si="115">$BD11*IS$9</f>
        <v>0</v>
      </c>
      <c r="IT11" s="474">
        <f t="shared" si="36"/>
        <v>0</v>
      </c>
      <c r="IU11" s="474">
        <f t="shared" si="36"/>
        <v>0</v>
      </c>
      <c r="IV11" s="474">
        <f t="shared" si="36"/>
        <v>0</v>
      </c>
      <c r="IW11" s="474">
        <f t="shared" si="36"/>
        <v>0</v>
      </c>
      <c r="IX11" s="479">
        <f t="shared" ref="IX11:JB40" si="116">$BE11*IX$9</f>
        <v>0</v>
      </c>
      <c r="IY11" s="479">
        <f t="shared" si="37"/>
        <v>0</v>
      </c>
      <c r="IZ11" s="479">
        <f t="shared" si="37"/>
        <v>0</v>
      </c>
      <c r="JA11" s="479">
        <f t="shared" si="37"/>
        <v>0</v>
      </c>
      <c r="JB11" s="479">
        <f t="shared" si="37"/>
        <v>0</v>
      </c>
      <c r="JC11" s="479">
        <f t="shared" ref="JC11:JG40" si="117">$BF11*JC$9</f>
        <v>0</v>
      </c>
      <c r="JD11" s="479">
        <f t="shared" si="38"/>
        <v>0</v>
      </c>
      <c r="JE11" s="479">
        <f t="shared" si="38"/>
        <v>0</v>
      </c>
      <c r="JF11" s="479">
        <f t="shared" si="38"/>
        <v>0</v>
      </c>
      <c r="JG11" s="479">
        <f t="shared" si="38"/>
        <v>0</v>
      </c>
      <c r="JH11" s="479">
        <f t="shared" ref="JH11:JH40" si="118">ER11+EW11+FB11+FG11+FL11+FQ11+FV11+GA11+GF11+GK11+GP11+GU11+GZ11+HE11+HJ11+HO11+HT11+HY11+ID11+II11+IN11+IS11+IX11+JC11</f>
        <v>0</v>
      </c>
      <c r="JI11" s="479">
        <f t="shared" si="39"/>
        <v>0</v>
      </c>
      <c r="JJ11" s="479">
        <f t="shared" si="39"/>
        <v>0</v>
      </c>
      <c r="JK11" s="479">
        <f t="shared" si="39"/>
        <v>0</v>
      </c>
      <c r="JL11" s="479">
        <f t="shared" si="39"/>
        <v>0</v>
      </c>
      <c r="JM11" s="669">
        <v>19</v>
      </c>
      <c r="JN11" s="669">
        <v>103</v>
      </c>
      <c r="JO11" s="669">
        <v>30</v>
      </c>
      <c r="JP11" s="669">
        <v>19</v>
      </c>
      <c r="JQ11" s="669">
        <v>93</v>
      </c>
      <c r="JR11" s="669">
        <v>209</v>
      </c>
      <c r="JS11" s="462">
        <f t="shared" ref="JS11:JS40" si="119">SUM(JM11:JR11)</f>
        <v>473</v>
      </c>
      <c r="JT11" s="474">
        <f t="shared" ref="JT11:JT26" si="120">$JM11*JT$9</f>
        <v>28861</v>
      </c>
      <c r="JU11" s="474">
        <f t="shared" si="40"/>
        <v>570</v>
      </c>
      <c r="JV11" s="474">
        <f t="shared" si="40"/>
        <v>28291</v>
      </c>
      <c r="JW11" s="474">
        <f t="shared" si="40"/>
        <v>28291</v>
      </c>
      <c r="JX11" s="474">
        <f t="shared" si="40"/>
        <v>0</v>
      </c>
      <c r="JY11" s="474">
        <f t="shared" ref="JY11:JY26" si="121">$JN11*JY$9</f>
        <v>156457</v>
      </c>
      <c r="JZ11" s="474">
        <f t="shared" si="41"/>
        <v>3090</v>
      </c>
      <c r="KA11" s="474">
        <f t="shared" si="41"/>
        <v>153367</v>
      </c>
      <c r="KB11" s="474">
        <f t="shared" si="41"/>
        <v>153367</v>
      </c>
      <c r="KC11" s="474">
        <f t="shared" si="41"/>
        <v>0</v>
      </c>
      <c r="KD11" s="723">
        <f t="shared" ref="KD11:KD26" si="122">$JO11*KD$9</f>
        <v>45570</v>
      </c>
      <c r="KE11" s="723">
        <f t="shared" si="42"/>
        <v>900</v>
      </c>
      <c r="KF11" s="723">
        <f t="shared" si="42"/>
        <v>44670</v>
      </c>
      <c r="KG11" s="723">
        <f t="shared" si="42"/>
        <v>44670</v>
      </c>
      <c r="KH11" s="723">
        <f t="shared" si="42"/>
        <v>0</v>
      </c>
      <c r="KI11" s="723">
        <f t="shared" ref="KI11:KI26" si="123">$JP11*KI$9</f>
        <v>28861</v>
      </c>
      <c r="KJ11" s="723">
        <f t="shared" si="43"/>
        <v>570</v>
      </c>
      <c r="KK11" s="723">
        <f t="shared" si="43"/>
        <v>28291</v>
      </c>
      <c r="KL11" s="723">
        <f t="shared" si="43"/>
        <v>28291</v>
      </c>
      <c r="KM11" s="723">
        <f t="shared" si="43"/>
        <v>0</v>
      </c>
      <c r="KN11" s="474">
        <f t="shared" ref="KN11:KN26" si="124">$JQ11*KN$9</f>
        <v>141267</v>
      </c>
      <c r="KO11" s="474">
        <f t="shared" si="44"/>
        <v>2790</v>
      </c>
      <c r="KP11" s="474">
        <f t="shared" si="44"/>
        <v>138477</v>
      </c>
      <c r="KQ11" s="474">
        <f t="shared" si="44"/>
        <v>138477</v>
      </c>
      <c r="KR11" s="474">
        <f t="shared" si="44"/>
        <v>0</v>
      </c>
      <c r="KS11" s="474">
        <f t="shared" ref="KS11:KS26" si="125">$JR11*KS$9</f>
        <v>272118</v>
      </c>
      <c r="KT11" s="474">
        <f t="shared" si="45"/>
        <v>5434</v>
      </c>
      <c r="KU11" s="474">
        <f t="shared" si="45"/>
        <v>266684</v>
      </c>
      <c r="KV11" s="474">
        <f t="shared" si="45"/>
        <v>266684</v>
      </c>
      <c r="KW11" s="474">
        <f t="shared" si="45"/>
        <v>0</v>
      </c>
      <c r="KX11" s="474">
        <f t="shared" si="46"/>
        <v>673134</v>
      </c>
      <c r="KY11" s="474">
        <f t="shared" ref="KY11:KY40" si="126">JU11+JZ11+KE11+KJ11+KO11+KT11</f>
        <v>13354</v>
      </c>
      <c r="KZ11" s="474">
        <f t="shared" si="47"/>
        <v>659780</v>
      </c>
      <c r="LA11" s="474">
        <f t="shared" si="48"/>
        <v>659780</v>
      </c>
      <c r="LB11" s="474">
        <f t="shared" si="49"/>
        <v>0</v>
      </c>
      <c r="LC11" s="479">
        <f t="shared" si="50"/>
        <v>34783610</v>
      </c>
      <c r="LD11" s="479">
        <f t="shared" ref="LD11:LD40" si="127">JH11</f>
        <v>0</v>
      </c>
      <c r="LE11" s="479">
        <f t="shared" ref="LE11:LE40" si="128">KX11</f>
        <v>673134</v>
      </c>
      <c r="LF11" s="476">
        <f t="shared" ref="LF11:LF40" si="129">EH11+JH11+KX11</f>
        <v>35456744</v>
      </c>
      <c r="LG11" s="476">
        <f t="shared" si="51"/>
        <v>2838304</v>
      </c>
      <c r="LH11" s="476">
        <f t="shared" si="52"/>
        <v>32618440</v>
      </c>
      <c r="LI11" s="476">
        <f t="shared" si="53"/>
        <v>25166867</v>
      </c>
      <c r="LJ11" s="476">
        <f t="shared" si="54"/>
        <v>7451573</v>
      </c>
      <c r="LK11" s="714">
        <v>101.28</v>
      </c>
      <c r="LL11" s="717">
        <f t="shared" si="55"/>
        <v>4305661.5999999996</v>
      </c>
      <c r="LM11" s="720">
        <f t="shared" ref="LM11:LM38" si="130">LL11/1000</f>
        <v>4305.7</v>
      </c>
      <c r="LN11" s="718">
        <f t="shared" si="56"/>
        <v>39089271.600000001</v>
      </c>
      <c r="LO11" s="713">
        <f t="shared" ref="LO11:LO38" si="131">LN11/1000</f>
        <v>39089.300000000003</v>
      </c>
      <c r="LP11" s="724">
        <f t="shared" ref="LP11:LP40" si="132">O11</f>
        <v>0</v>
      </c>
      <c r="LQ11" s="724">
        <f t="shared" ref="LQ11:LQ40" si="133">LO11</f>
        <v>39089.300000000003</v>
      </c>
      <c r="LR11" s="724">
        <f t="shared" si="57"/>
        <v>673.1</v>
      </c>
      <c r="LS11" s="713">
        <f t="shared" ref="LS11:LS40" si="134">LP11+LQ11+LR11</f>
        <v>39762.400000000001</v>
      </c>
      <c r="LT11" s="437"/>
      <c r="LU11" s="617">
        <f t="shared" ref="LU11:LU40" si="135">IF(JM11=0,0,JT11/JM11)</f>
        <v>1519</v>
      </c>
      <c r="LV11" s="617">
        <f t="shared" ref="LV11:LV41" si="136">IF(JN11=0,0,JY11/JN11)</f>
        <v>1519</v>
      </c>
      <c r="LW11" s="617">
        <f t="shared" ref="LW11:LW40" si="137">IF(JO11=0,0,KD11/JO11)</f>
        <v>1519</v>
      </c>
      <c r="LX11" s="617">
        <f t="shared" ref="LX11:LX40" si="138">IF(JP11=0,0,KI11/JP11)</f>
        <v>1519</v>
      </c>
      <c r="LY11" s="617">
        <f t="shared" ref="LY11:LY40" si="139">IF(JQ11=0,0,KN11/JQ11)</f>
        <v>1519</v>
      </c>
      <c r="LZ11" s="617">
        <f t="shared" ref="LZ11:LZ40" si="140">IF(JR11=0,0,KS11/JR11)</f>
        <v>1302</v>
      </c>
      <c r="MA11" s="480"/>
      <c r="MB11" s="480"/>
      <c r="MC11" s="480"/>
      <c r="MD11" s="480"/>
      <c r="ME11" s="480"/>
      <c r="MF11" s="480"/>
      <c r="MG11" s="480"/>
      <c r="MH11" s="480"/>
      <c r="MI11" s="480"/>
      <c r="MJ11" s="480"/>
      <c r="MK11" s="480"/>
      <c r="ML11" s="480"/>
      <c r="MM11" s="480"/>
      <c r="MN11" s="480"/>
      <c r="MO11" s="480"/>
      <c r="MP11" s="480"/>
      <c r="MQ11" s="480"/>
      <c r="MR11" s="480"/>
      <c r="MS11" s="480"/>
      <c r="MT11" s="480"/>
      <c r="MU11" s="480"/>
      <c r="MV11" s="480"/>
      <c r="MW11" s="480"/>
      <c r="MX11" s="480"/>
      <c r="MY11" s="480"/>
      <c r="MZ11" s="480"/>
      <c r="NA11" s="480"/>
      <c r="NB11" s="480"/>
      <c r="NC11" s="480"/>
      <c r="ND11" s="480"/>
      <c r="NE11" s="480"/>
      <c r="NF11" s="480"/>
      <c r="NG11" s="480"/>
      <c r="NH11" s="480"/>
      <c r="NI11" s="480"/>
      <c r="NJ11" s="480"/>
      <c r="NK11" s="480"/>
      <c r="NL11" s="480"/>
      <c r="NM11" s="480"/>
      <c r="NN11" s="480"/>
      <c r="NO11" s="480"/>
      <c r="NP11" s="480"/>
      <c r="NQ11" s="480"/>
      <c r="NR11" s="480"/>
      <c r="NS11" s="480"/>
      <c r="NT11" s="480"/>
      <c r="NU11" s="480"/>
      <c r="NV11" s="480"/>
      <c r="NW11" s="480"/>
      <c r="NX11" s="480"/>
      <c r="NY11" s="480"/>
      <c r="NZ11" s="480"/>
      <c r="OA11" s="480"/>
      <c r="OB11" s="480"/>
      <c r="OD11" s="642">
        <f t="shared" si="58"/>
        <v>0</v>
      </c>
      <c r="OE11" s="618">
        <f t="shared" si="59"/>
        <v>0</v>
      </c>
      <c r="OF11" s="618">
        <f t="shared" si="60"/>
        <v>0</v>
      </c>
      <c r="OG11" s="643">
        <f t="shared" ref="OG11:OG41" si="141">OD11-OJ11</f>
        <v>0</v>
      </c>
      <c r="OH11" s="644">
        <f t="shared" si="61"/>
        <v>0</v>
      </c>
      <c r="OI11" s="644">
        <f t="shared" si="61"/>
        <v>0</v>
      </c>
      <c r="OJ11" s="642">
        <f t="shared" si="62"/>
        <v>0</v>
      </c>
      <c r="OK11" s="618">
        <f t="shared" si="63"/>
        <v>0</v>
      </c>
      <c r="OL11" s="618">
        <f t="shared" si="64"/>
        <v>0</v>
      </c>
    </row>
    <row r="12" spans="1:402">
      <c r="A12" s="709" t="s">
        <v>1154</v>
      </c>
      <c r="B12" s="461"/>
      <c r="C12" s="461"/>
      <c r="D12" s="461"/>
      <c r="E12" s="461"/>
      <c r="F12" s="462">
        <f t="shared" si="65"/>
        <v>0</v>
      </c>
      <c r="G12" s="463"/>
      <c r="H12" s="463"/>
      <c r="I12" s="463"/>
      <c r="J12" s="463"/>
      <c r="K12" s="462">
        <f t="shared" si="66"/>
        <v>0</v>
      </c>
      <c r="L12" s="464">
        <f t="shared" si="67"/>
        <v>0</v>
      </c>
      <c r="M12" s="715"/>
      <c r="N12" s="464"/>
      <c r="O12" s="464"/>
      <c r="P12" s="465">
        <v>259</v>
      </c>
      <c r="Q12" s="461"/>
      <c r="R12" s="481">
        <v>0</v>
      </c>
      <c r="S12" s="461"/>
      <c r="T12" s="465">
        <v>0</v>
      </c>
      <c r="U12" s="462">
        <f t="shared" si="2"/>
        <v>259</v>
      </c>
      <c r="V12" s="465">
        <v>363</v>
      </c>
      <c r="W12" s="461"/>
      <c r="X12" s="481">
        <v>0</v>
      </c>
      <c r="Y12" s="461"/>
      <c r="Z12" s="465">
        <v>1</v>
      </c>
      <c r="AA12" s="462">
        <f t="shared" si="3"/>
        <v>364</v>
      </c>
      <c r="AB12" s="465">
        <v>206</v>
      </c>
      <c r="AC12" s="461"/>
      <c r="AD12" s="461"/>
      <c r="AE12" s="461"/>
      <c r="AF12" s="465">
        <v>0</v>
      </c>
      <c r="AG12" s="462">
        <f t="shared" si="68"/>
        <v>206</v>
      </c>
      <c r="AH12" s="459">
        <f t="shared" si="69"/>
        <v>829</v>
      </c>
      <c r="AI12" s="467"/>
      <c r="AJ12" s="468">
        <v>0</v>
      </c>
      <c r="AK12" s="469"/>
      <c r="AL12" s="470">
        <v>0</v>
      </c>
      <c r="AM12" s="470"/>
      <c r="AN12" s="467"/>
      <c r="AO12" s="471"/>
      <c r="AP12" s="470"/>
      <c r="AQ12" s="468"/>
      <c r="AR12" s="468"/>
      <c r="AS12" s="461"/>
      <c r="AT12" s="461"/>
      <c r="AU12" s="470"/>
      <c r="AV12" s="470"/>
      <c r="AW12" s="468"/>
      <c r="AX12" s="470"/>
      <c r="AY12" s="470"/>
      <c r="AZ12" s="468"/>
      <c r="BA12" s="470"/>
      <c r="BB12" s="461"/>
      <c r="BC12" s="461"/>
      <c r="BD12" s="470"/>
      <c r="BE12" s="470"/>
      <c r="BF12" s="473"/>
      <c r="BG12" s="462">
        <f t="shared" si="70"/>
        <v>0</v>
      </c>
      <c r="BH12" s="474">
        <f t="shared" si="71"/>
        <v>6585852</v>
      </c>
      <c r="BI12" s="475">
        <f t="shared" si="4"/>
        <v>558663</v>
      </c>
      <c r="BJ12" s="475">
        <f t="shared" si="4"/>
        <v>6027189</v>
      </c>
      <c r="BK12" s="475">
        <f t="shared" si="4"/>
        <v>4678058</v>
      </c>
      <c r="BL12" s="475">
        <f t="shared" si="4"/>
        <v>1349131</v>
      </c>
      <c r="BM12" s="474">
        <f t="shared" si="72"/>
        <v>0</v>
      </c>
      <c r="BN12" s="475">
        <f t="shared" si="5"/>
        <v>0</v>
      </c>
      <c r="BO12" s="475">
        <f t="shared" si="5"/>
        <v>0</v>
      </c>
      <c r="BP12" s="475">
        <f t="shared" si="5"/>
        <v>0</v>
      </c>
      <c r="BQ12" s="475">
        <f t="shared" si="5"/>
        <v>0</v>
      </c>
      <c r="BR12" s="474">
        <f t="shared" si="73"/>
        <v>0</v>
      </c>
      <c r="BS12" s="475">
        <f t="shared" si="6"/>
        <v>0</v>
      </c>
      <c r="BT12" s="475">
        <f t="shared" si="6"/>
        <v>0</v>
      </c>
      <c r="BU12" s="475">
        <f t="shared" si="6"/>
        <v>0</v>
      </c>
      <c r="BV12" s="475">
        <f t="shared" si="6"/>
        <v>0</v>
      </c>
      <c r="BW12" s="475"/>
      <c r="BX12" s="475"/>
      <c r="BY12" s="475"/>
      <c r="BZ12" s="475"/>
      <c r="CA12" s="475"/>
      <c r="CB12" s="474">
        <f t="shared" si="74"/>
        <v>0</v>
      </c>
      <c r="CC12" s="475">
        <f t="shared" si="7"/>
        <v>0</v>
      </c>
      <c r="CD12" s="475">
        <f t="shared" si="7"/>
        <v>0</v>
      </c>
      <c r="CE12" s="475">
        <f t="shared" si="7"/>
        <v>0</v>
      </c>
      <c r="CF12" s="475">
        <f t="shared" si="7"/>
        <v>0</v>
      </c>
      <c r="CG12" s="476">
        <f t="shared" si="75"/>
        <v>6585852</v>
      </c>
      <c r="CH12" s="474">
        <f t="shared" si="76"/>
        <v>12867261</v>
      </c>
      <c r="CI12" s="475">
        <f t="shared" si="76"/>
        <v>1065042</v>
      </c>
      <c r="CJ12" s="475">
        <f t="shared" si="76"/>
        <v>11802219</v>
      </c>
      <c r="CK12" s="475">
        <f t="shared" si="76"/>
        <v>8954847</v>
      </c>
      <c r="CL12" s="475">
        <f t="shared" si="76"/>
        <v>2847372</v>
      </c>
      <c r="CM12" s="474">
        <f t="shared" si="77"/>
        <v>0</v>
      </c>
      <c r="CN12" s="475">
        <f t="shared" si="8"/>
        <v>0</v>
      </c>
      <c r="CO12" s="475">
        <f t="shared" si="8"/>
        <v>0</v>
      </c>
      <c r="CP12" s="475">
        <f t="shared" si="8"/>
        <v>0</v>
      </c>
      <c r="CQ12" s="475">
        <f t="shared" si="8"/>
        <v>0</v>
      </c>
      <c r="CR12" s="474">
        <f t="shared" si="78"/>
        <v>0</v>
      </c>
      <c r="CS12" s="475">
        <f t="shared" si="78"/>
        <v>0</v>
      </c>
      <c r="CT12" s="475">
        <f t="shared" si="78"/>
        <v>0</v>
      </c>
      <c r="CU12" s="475">
        <f t="shared" si="78"/>
        <v>0</v>
      </c>
      <c r="CV12" s="475">
        <f t="shared" si="78"/>
        <v>0</v>
      </c>
      <c r="CW12" s="474">
        <f t="shared" si="79"/>
        <v>0</v>
      </c>
      <c r="CX12" s="475">
        <f t="shared" si="9"/>
        <v>0</v>
      </c>
      <c r="CY12" s="475">
        <f t="shared" si="9"/>
        <v>0</v>
      </c>
      <c r="CZ12" s="475">
        <f t="shared" si="9"/>
        <v>0</v>
      </c>
      <c r="DA12" s="475">
        <f t="shared" si="9"/>
        <v>0</v>
      </c>
      <c r="DB12" s="474">
        <f t="shared" si="80"/>
        <v>228176</v>
      </c>
      <c r="DC12" s="475">
        <f t="shared" si="10"/>
        <v>752</v>
      </c>
      <c r="DD12" s="475">
        <f t="shared" si="10"/>
        <v>227424</v>
      </c>
      <c r="DE12" s="475">
        <f t="shared" si="10"/>
        <v>227424</v>
      </c>
      <c r="DF12" s="475">
        <f t="shared" si="10"/>
        <v>0</v>
      </c>
      <c r="DG12" s="476">
        <f t="shared" si="81"/>
        <v>13095437</v>
      </c>
      <c r="DH12" s="474">
        <f t="shared" si="82"/>
        <v>7402404</v>
      </c>
      <c r="DI12" s="475">
        <f t="shared" si="82"/>
        <v>588130</v>
      </c>
      <c r="DJ12" s="475">
        <f t="shared" si="82"/>
        <v>6814274</v>
      </c>
      <c r="DK12" s="475">
        <f t="shared" si="82"/>
        <v>4921340</v>
      </c>
      <c r="DL12" s="475">
        <f t="shared" si="82"/>
        <v>1892934</v>
      </c>
      <c r="DM12" s="474">
        <f t="shared" si="83"/>
        <v>0</v>
      </c>
      <c r="DN12" s="475">
        <f t="shared" si="11"/>
        <v>0</v>
      </c>
      <c r="DO12" s="475">
        <f t="shared" si="11"/>
        <v>0</v>
      </c>
      <c r="DP12" s="475">
        <f t="shared" si="11"/>
        <v>0</v>
      </c>
      <c r="DQ12" s="475">
        <f t="shared" si="11"/>
        <v>0</v>
      </c>
      <c r="DR12" s="475"/>
      <c r="DS12" s="475"/>
      <c r="DT12" s="475"/>
      <c r="DU12" s="475"/>
      <c r="DV12" s="475"/>
      <c r="DW12" s="474">
        <f t="shared" si="84"/>
        <v>0</v>
      </c>
      <c r="DX12" s="475">
        <f t="shared" si="12"/>
        <v>0</v>
      </c>
      <c r="DY12" s="475">
        <f t="shared" si="12"/>
        <v>0</v>
      </c>
      <c r="DZ12" s="475">
        <f t="shared" si="12"/>
        <v>0</v>
      </c>
      <c r="EA12" s="475">
        <f t="shared" si="12"/>
        <v>0</v>
      </c>
      <c r="EB12" s="474">
        <f t="shared" si="85"/>
        <v>0</v>
      </c>
      <c r="EC12" s="475">
        <f t="shared" si="13"/>
        <v>0</v>
      </c>
      <c r="ED12" s="475">
        <f t="shared" si="13"/>
        <v>0</v>
      </c>
      <c r="EE12" s="475">
        <f t="shared" si="13"/>
        <v>0</v>
      </c>
      <c r="EF12" s="475">
        <f t="shared" si="13"/>
        <v>0</v>
      </c>
      <c r="EG12" s="476">
        <f t="shared" si="86"/>
        <v>7402404</v>
      </c>
      <c r="EH12" s="476">
        <f t="shared" si="87"/>
        <v>27083693</v>
      </c>
      <c r="EI12" s="477">
        <f t="shared" si="88"/>
        <v>2212587</v>
      </c>
      <c r="EJ12" s="477">
        <f t="shared" si="14"/>
        <v>24871106</v>
      </c>
      <c r="EK12" s="477">
        <f t="shared" si="14"/>
        <v>18781669</v>
      </c>
      <c r="EL12" s="477">
        <f t="shared" si="14"/>
        <v>6089437</v>
      </c>
      <c r="EM12" s="478">
        <f t="shared" si="89"/>
        <v>26855517</v>
      </c>
      <c r="EN12" s="478">
        <f t="shared" si="90"/>
        <v>0</v>
      </c>
      <c r="EO12" s="478">
        <f t="shared" si="91"/>
        <v>0</v>
      </c>
      <c r="EP12" s="478">
        <f t="shared" si="92"/>
        <v>0</v>
      </c>
      <c r="EQ12" s="478">
        <f t="shared" si="93"/>
        <v>228176</v>
      </c>
      <c r="ER12" s="479">
        <f t="shared" si="94"/>
        <v>0</v>
      </c>
      <c r="ES12" s="479">
        <f t="shared" si="15"/>
        <v>0</v>
      </c>
      <c r="ET12" s="479">
        <f t="shared" si="15"/>
        <v>0</v>
      </c>
      <c r="EU12" s="479">
        <f t="shared" si="15"/>
        <v>0</v>
      </c>
      <c r="EV12" s="479">
        <f t="shared" si="15"/>
        <v>0</v>
      </c>
      <c r="EW12" s="479">
        <f t="shared" si="95"/>
        <v>0</v>
      </c>
      <c r="EX12" s="479">
        <f t="shared" si="16"/>
        <v>0</v>
      </c>
      <c r="EY12" s="479">
        <f t="shared" si="16"/>
        <v>0</v>
      </c>
      <c r="EZ12" s="479">
        <f t="shared" si="16"/>
        <v>0</v>
      </c>
      <c r="FA12" s="479">
        <f t="shared" si="16"/>
        <v>0</v>
      </c>
      <c r="FB12" s="479">
        <f t="shared" si="96"/>
        <v>0</v>
      </c>
      <c r="FC12" s="479">
        <f t="shared" si="17"/>
        <v>0</v>
      </c>
      <c r="FD12" s="479">
        <f t="shared" si="17"/>
        <v>0</v>
      </c>
      <c r="FE12" s="479">
        <f t="shared" si="17"/>
        <v>0</v>
      </c>
      <c r="FF12" s="479">
        <f t="shared" si="17"/>
        <v>0</v>
      </c>
      <c r="FG12" s="479">
        <f t="shared" si="97"/>
        <v>0</v>
      </c>
      <c r="FH12" s="479">
        <f t="shared" si="18"/>
        <v>0</v>
      </c>
      <c r="FI12" s="479">
        <f t="shared" si="18"/>
        <v>0</v>
      </c>
      <c r="FJ12" s="479">
        <f t="shared" si="18"/>
        <v>0</v>
      </c>
      <c r="FK12" s="479">
        <f t="shared" si="18"/>
        <v>0</v>
      </c>
      <c r="FL12" s="474">
        <f t="shared" si="98"/>
        <v>0</v>
      </c>
      <c r="FM12" s="474">
        <f t="shared" si="19"/>
        <v>0</v>
      </c>
      <c r="FN12" s="474">
        <f t="shared" si="19"/>
        <v>0</v>
      </c>
      <c r="FO12" s="474">
        <f t="shared" si="19"/>
        <v>0</v>
      </c>
      <c r="FP12" s="474">
        <f t="shared" si="19"/>
        <v>0</v>
      </c>
      <c r="FQ12" s="474">
        <f t="shared" si="99"/>
        <v>0</v>
      </c>
      <c r="FR12" s="474">
        <f t="shared" si="20"/>
        <v>0</v>
      </c>
      <c r="FS12" s="474">
        <f t="shared" si="20"/>
        <v>0</v>
      </c>
      <c r="FT12" s="474">
        <f t="shared" si="20"/>
        <v>0</v>
      </c>
      <c r="FU12" s="474">
        <f t="shared" si="20"/>
        <v>0</v>
      </c>
      <c r="FV12" s="479">
        <f t="shared" si="100"/>
        <v>0</v>
      </c>
      <c r="FW12" s="479">
        <f t="shared" si="21"/>
        <v>0</v>
      </c>
      <c r="FX12" s="479">
        <f t="shared" si="21"/>
        <v>0</v>
      </c>
      <c r="FY12" s="479">
        <f t="shared" si="21"/>
        <v>0</v>
      </c>
      <c r="FZ12" s="479">
        <f t="shared" si="21"/>
        <v>0</v>
      </c>
      <c r="GA12" s="479">
        <f t="shared" si="101"/>
        <v>0</v>
      </c>
      <c r="GB12" s="479">
        <f t="shared" si="22"/>
        <v>0</v>
      </c>
      <c r="GC12" s="479">
        <f t="shared" si="22"/>
        <v>0</v>
      </c>
      <c r="GD12" s="479">
        <f t="shared" si="22"/>
        <v>0</v>
      </c>
      <c r="GE12" s="479">
        <f t="shared" si="22"/>
        <v>0</v>
      </c>
      <c r="GF12" s="474">
        <f t="shared" si="102"/>
        <v>0</v>
      </c>
      <c r="GG12" s="474">
        <f t="shared" si="23"/>
        <v>0</v>
      </c>
      <c r="GH12" s="474">
        <f t="shared" si="23"/>
        <v>0</v>
      </c>
      <c r="GI12" s="474">
        <f t="shared" si="23"/>
        <v>0</v>
      </c>
      <c r="GJ12" s="474">
        <f t="shared" si="23"/>
        <v>0</v>
      </c>
      <c r="GK12" s="474">
        <f t="shared" si="103"/>
        <v>0</v>
      </c>
      <c r="GL12" s="474">
        <f t="shared" si="24"/>
        <v>0</v>
      </c>
      <c r="GM12" s="474">
        <f t="shared" si="24"/>
        <v>0</v>
      </c>
      <c r="GN12" s="474">
        <f t="shared" si="24"/>
        <v>0</v>
      </c>
      <c r="GO12" s="474">
        <f t="shared" si="24"/>
        <v>0</v>
      </c>
      <c r="GP12" s="479">
        <f t="shared" si="104"/>
        <v>0</v>
      </c>
      <c r="GQ12" s="479">
        <f t="shared" si="25"/>
        <v>0</v>
      </c>
      <c r="GR12" s="479">
        <f t="shared" si="25"/>
        <v>0</v>
      </c>
      <c r="GS12" s="479">
        <f t="shared" si="25"/>
        <v>0</v>
      </c>
      <c r="GT12" s="479">
        <f t="shared" si="25"/>
        <v>0</v>
      </c>
      <c r="GU12" s="479">
        <f t="shared" si="105"/>
        <v>0</v>
      </c>
      <c r="GV12" s="479">
        <f t="shared" si="26"/>
        <v>0</v>
      </c>
      <c r="GW12" s="479">
        <f t="shared" si="26"/>
        <v>0</v>
      </c>
      <c r="GX12" s="479">
        <f t="shared" si="26"/>
        <v>0</v>
      </c>
      <c r="GY12" s="479">
        <f t="shared" si="26"/>
        <v>0</v>
      </c>
      <c r="GZ12" s="474">
        <f t="shared" si="106"/>
        <v>0</v>
      </c>
      <c r="HA12" s="474">
        <f t="shared" si="27"/>
        <v>0</v>
      </c>
      <c r="HB12" s="474">
        <f t="shared" si="27"/>
        <v>0</v>
      </c>
      <c r="HC12" s="474">
        <f t="shared" si="27"/>
        <v>0</v>
      </c>
      <c r="HD12" s="474">
        <f t="shared" si="27"/>
        <v>0</v>
      </c>
      <c r="HE12" s="474">
        <f t="shared" si="107"/>
        <v>0</v>
      </c>
      <c r="HF12" s="474">
        <f t="shared" si="28"/>
        <v>0</v>
      </c>
      <c r="HG12" s="474">
        <f t="shared" si="28"/>
        <v>0</v>
      </c>
      <c r="HH12" s="474">
        <f t="shared" si="28"/>
        <v>0</v>
      </c>
      <c r="HI12" s="474">
        <f t="shared" si="28"/>
        <v>0</v>
      </c>
      <c r="HJ12" s="479">
        <f t="shared" si="108"/>
        <v>0</v>
      </c>
      <c r="HK12" s="479">
        <f t="shared" si="29"/>
        <v>0</v>
      </c>
      <c r="HL12" s="479">
        <f t="shared" si="29"/>
        <v>0</v>
      </c>
      <c r="HM12" s="479">
        <f t="shared" si="29"/>
        <v>0</v>
      </c>
      <c r="HN12" s="479">
        <f t="shared" si="29"/>
        <v>0</v>
      </c>
      <c r="HO12" s="479">
        <f t="shared" si="109"/>
        <v>0</v>
      </c>
      <c r="HP12" s="479">
        <f t="shared" si="30"/>
        <v>0</v>
      </c>
      <c r="HQ12" s="479">
        <f t="shared" si="30"/>
        <v>0</v>
      </c>
      <c r="HR12" s="479">
        <f t="shared" si="30"/>
        <v>0</v>
      </c>
      <c r="HS12" s="479">
        <f t="shared" si="30"/>
        <v>0</v>
      </c>
      <c r="HT12" s="474">
        <f t="shared" si="110"/>
        <v>0</v>
      </c>
      <c r="HU12" s="474">
        <f t="shared" si="31"/>
        <v>0</v>
      </c>
      <c r="HV12" s="474">
        <f t="shared" si="31"/>
        <v>0</v>
      </c>
      <c r="HW12" s="474">
        <f t="shared" si="31"/>
        <v>0</v>
      </c>
      <c r="HX12" s="474">
        <f t="shared" si="31"/>
        <v>0</v>
      </c>
      <c r="HY12" s="474">
        <f t="shared" si="111"/>
        <v>0</v>
      </c>
      <c r="HZ12" s="474">
        <f t="shared" si="32"/>
        <v>0</v>
      </c>
      <c r="IA12" s="474">
        <f t="shared" si="32"/>
        <v>0</v>
      </c>
      <c r="IB12" s="474">
        <f t="shared" si="32"/>
        <v>0</v>
      </c>
      <c r="IC12" s="474">
        <f t="shared" si="32"/>
        <v>0</v>
      </c>
      <c r="ID12" s="479">
        <f t="shared" si="112"/>
        <v>0</v>
      </c>
      <c r="IE12" s="479">
        <f t="shared" si="33"/>
        <v>0</v>
      </c>
      <c r="IF12" s="479">
        <f t="shared" si="33"/>
        <v>0</v>
      </c>
      <c r="IG12" s="479">
        <f t="shared" si="33"/>
        <v>0</v>
      </c>
      <c r="IH12" s="479">
        <f t="shared" si="33"/>
        <v>0</v>
      </c>
      <c r="II12" s="479">
        <f t="shared" si="113"/>
        <v>0</v>
      </c>
      <c r="IJ12" s="479">
        <f t="shared" si="34"/>
        <v>0</v>
      </c>
      <c r="IK12" s="479">
        <f t="shared" si="34"/>
        <v>0</v>
      </c>
      <c r="IL12" s="479">
        <f t="shared" si="34"/>
        <v>0</v>
      </c>
      <c r="IM12" s="479">
        <f t="shared" si="34"/>
        <v>0</v>
      </c>
      <c r="IN12" s="474">
        <f t="shared" si="114"/>
        <v>0</v>
      </c>
      <c r="IO12" s="474">
        <f t="shared" si="35"/>
        <v>0</v>
      </c>
      <c r="IP12" s="474">
        <f t="shared" si="35"/>
        <v>0</v>
      </c>
      <c r="IQ12" s="474">
        <f t="shared" si="35"/>
        <v>0</v>
      </c>
      <c r="IR12" s="474">
        <f t="shared" si="35"/>
        <v>0</v>
      </c>
      <c r="IS12" s="474">
        <f t="shared" si="115"/>
        <v>0</v>
      </c>
      <c r="IT12" s="474">
        <f t="shared" si="36"/>
        <v>0</v>
      </c>
      <c r="IU12" s="474">
        <f t="shared" si="36"/>
        <v>0</v>
      </c>
      <c r="IV12" s="474">
        <f t="shared" si="36"/>
        <v>0</v>
      </c>
      <c r="IW12" s="474">
        <f t="shared" si="36"/>
        <v>0</v>
      </c>
      <c r="IX12" s="479">
        <f t="shared" si="116"/>
        <v>0</v>
      </c>
      <c r="IY12" s="479">
        <f t="shared" si="37"/>
        <v>0</v>
      </c>
      <c r="IZ12" s="479">
        <f t="shared" si="37"/>
        <v>0</v>
      </c>
      <c r="JA12" s="479">
        <f t="shared" si="37"/>
        <v>0</v>
      </c>
      <c r="JB12" s="479">
        <f t="shared" si="37"/>
        <v>0</v>
      </c>
      <c r="JC12" s="479">
        <f t="shared" si="117"/>
        <v>0</v>
      </c>
      <c r="JD12" s="479">
        <f t="shared" si="38"/>
        <v>0</v>
      </c>
      <c r="JE12" s="479">
        <f t="shared" si="38"/>
        <v>0</v>
      </c>
      <c r="JF12" s="479">
        <f t="shared" si="38"/>
        <v>0</v>
      </c>
      <c r="JG12" s="479">
        <f t="shared" si="38"/>
        <v>0</v>
      </c>
      <c r="JH12" s="479">
        <f t="shared" si="118"/>
        <v>0</v>
      </c>
      <c r="JI12" s="479">
        <f t="shared" si="39"/>
        <v>0</v>
      </c>
      <c r="JJ12" s="479">
        <f t="shared" si="39"/>
        <v>0</v>
      </c>
      <c r="JK12" s="479">
        <f t="shared" si="39"/>
        <v>0</v>
      </c>
      <c r="JL12" s="479">
        <f t="shared" si="39"/>
        <v>0</v>
      </c>
      <c r="JM12" s="669">
        <v>0</v>
      </c>
      <c r="JN12" s="669">
        <v>0</v>
      </c>
      <c r="JO12" s="669">
        <v>0</v>
      </c>
      <c r="JP12" s="669">
        <v>0</v>
      </c>
      <c r="JQ12" s="669">
        <v>80</v>
      </c>
      <c r="JR12" s="669">
        <v>60</v>
      </c>
      <c r="JS12" s="462">
        <f t="shared" si="119"/>
        <v>140</v>
      </c>
      <c r="JT12" s="474">
        <f t="shared" si="120"/>
        <v>0</v>
      </c>
      <c r="JU12" s="474">
        <f t="shared" si="40"/>
        <v>0</v>
      </c>
      <c r="JV12" s="474">
        <f t="shared" si="40"/>
        <v>0</v>
      </c>
      <c r="JW12" s="474">
        <f t="shared" si="40"/>
        <v>0</v>
      </c>
      <c r="JX12" s="474">
        <f t="shared" si="40"/>
        <v>0</v>
      </c>
      <c r="JY12" s="474">
        <f t="shared" si="121"/>
        <v>0</v>
      </c>
      <c r="JZ12" s="474">
        <f t="shared" si="41"/>
        <v>0</v>
      </c>
      <c r="KA12" s="474">
        <f t="shared" si="41"/>
        <v>0</v>
      </c>
      <c r="KB12" s="474">
        <f t="shared" si="41"/>
        <v>0</v>
      </c>
      <c r="KC12" s="474">
        <f t="shared" si="41"/>
        <v>0</v>
      </c>
      <c r="KD12" s="723">
        <f t="shared" si="122"/>
        <v>0</v>
      </c>
      <c r="KE12" s="723">
        <f t="shared" si="42"/>
        <v>0</v>
      </c>
      <c r="KF12" s="723">
        <f t="shared" si="42"/>
        <v>0</v>
      </c>
      <c r="KG12" s="723">
        <f t="shared" si="42"/>
        <v>0</v>
      </c>
      <c r="KH12" s="723">
        <f t="shared" si="42"/>
        <v>0</v>
      </c>
      <c r="KI12" s="723">
        <f t="shared" si="123"/>
        <v>0</v>
      </c>
      <c r="KJ12" s="723">
        <f t="shared" si="43"/>
        <v>0</v>
      </c>
      <c r="KK12" s="723">
        <f t="shared" si="43"/>
        <v>0</v>
      </c>
      <c r="KL12" s="723">
        <f t="shared" si="43"/>
        <v>0</v>
      </c>
      <c r="KM12" s="723">
        <f t="shared" si="43"/>
        <v>0</v>
      </c>
      <c r="KN12" s="474">
        <f t="shared" si="124"/>
        <v>121520</v>
      </c>
      <c r="KO12" s="474">
        <f t="shared" si="44"/>
        <v>2400</v>
      </c>
      <c r="KP12" s="474">
        <f t="shared" si="44"/>
        <v>119120</v>
      </c>
      <c r="KQ12" s="474">
        <f t="shared" si="44"/>
        <v>119120</v>
      </c>
      <c r="KR12" s="474">
        <f t="shared" si="44"/>
        <v>0</v>
      </c>
      <c r="KS12" s="474">
        <f t="shared" si="125"/>
        <v>78120</v>
      </c>
      <c r="KT12" s="474">
        <f t="shared" si="45"/>
        <v>1560</v>
      </c>
      <c r="KU12" s="474">
        <f t="shared" si="45"/>
        <v>76560</v>
      </c>
      <c r="KV12" s="474">
        <f t="shared" si="45"/>
        <v>76560</v>
      </c>
      <c r="KW12" s="474">
        <f t="shared" si="45"/>
        <v>0</v>
      </c>
      <c r="KX12" s="474">
        <f t="shared" si="46"/>
        <v>199640</v>
      </c>
      <c r="KY12" s="474">
        <f t="shared" si="126"/>
        <v>3960</v>
      </c>
      <c r="KZ12" s="474">
        <f t="shared" si="47"/>
        <v>195680</v>
      </c>
      <c r="LA12" s="474">
        <f t="shared" si="48"/>
        <v>195680</v>
      </c>
      <c r="LB12" s="474">
        <f t="shared" si="49"/>
        <v>0</v>
      </c>
      <c r="LC12" s="479">
        <f t="shared" si="50"/>
        <v>27083693</v>
      </c>
      <c r="LD12" s="479">
        <f t="shared" si="127"/>
        <v>0</v>
      </c>
      <c r="LE12" s="479">
        <f t="shared" si="128"/>
        <v>199640</v>
      </c>
      <c r="LF12" s="476">
        <f t="shared" si="129"/>
        <v>27283333</v>
      </c>
      <c r="LG12" s="476">
        <f t="shared" si="51"/>
        <v>2216547</v>
      </c>
      <c r="LH12" s="476">
        <f t="shared" si="52"/>
        <v>25066786</v>
      </c>
      <c r="LI12" s="476">
        <f t="shared" si="53"/>
        <v>18977349</v>
      </c>
      <c r="LJ12" s="476">
        <f t="shared" si="54"/>
        <v>6089437</v>
      </c>
      <c r="LK12" s="714">
        <v>75.12</v>
      </c>
      <c r="LL12" s="717">
        <f t="shared" si="55"/>
        <v>3193535.7</v>
      </c>
      <c r="LM12" s="720">
        <f t="shared" si="130"/>
        <v>3193.5</v>
      </c>
      <c r="LN12" s="718">
        <f t="shared" si="56"/>
        <v>30277228.699999999</v>
      </c>
      <c r="LO12" s="713">
        <f t="shared" si="131"/>
        <v>30277.200000000001</v>
      </c>
      <c r="LP12" s="724">
        <f t="shared" si="132"/>
        <v>0</v>
      </c>
      <c r="LQ12" s="724">
        <f t="shared" si="133"/>
        <v>30277.200000000001</v>
      </c>
      <c r="LR12" s="724">
        <f t="shared" si="57"/>
        <v>199.6</v>
      </c>
      <c r="LS12" s="713">
        <f t="shared" si="134"/>
        <v>30476.799999999999</v>
      </c>
      <c r="LT12" s="437"/>
      <c r="LU12" s="617">
        <f t="shared" si="135"/>
        <v>0</v>
      </c>
      <c r="LV12" s="617">
        <f t="shared" si="136"/>
        <v>0</v>
      </c>
      <c r="LW12" s="617">
        <f t="shared" si="137"/>
        <v>0</v>
      </c>
      <c r="LX12" s="617">
        <f t="shared" si="138"/>
        <v>0</v>
      </c>
      <c r="LY12" s="617">
        <f t="shared" si="139"/>
        <v>1519</v>
      </c>
      <c r="LZ12" s="617">
        <f t="shared" si="140"/>
        <v>1302</v>
      </c>
      <c r="MA12" s="480"/>
      <c r="MB12" s="480"/>
      <c r="MC12" s="480"/>
      <c r="MD12" s="480"/>
      <c r="ME12" s="480"/>
      <c r="MF12" s="480"/>
      <c r="MG12" s="480"/>
      <c r="MH12" s="480"/>
      <c r="MI12" s="480"/>
      <c r="MJ12" s="480"/>
      <c r="MK12" s="480"/>
      <c r="ML12" s="480"/>
      <c r="MM12" s="480"/>
      <c r="MN12" s="480"/>
      <c r="MO12" s="480"/>
      <c r="MP12" s="480"/>
      <c r="MQ12" s="480"/>
      <c r="MR12" s="480"/>
      <c r="MS12" s="480"/>
      <c r="MT12" s="480"/>
      <c r="MU12" s="480"/>
      <c r="MV12" s="480"/>
      <c r="MW12" s="480"/>
      <c r="MX12" s="480"/>
      <c r="MY12" s="480"/>
      <c r="MZ12" s="480"/>
      <c r="NA12" s="480"/>
      <c r="NB12" s="480"/>
      <c r="NC12" s="480"/>
      <c r="ND12" s="480"/>
      <c r="NE12" s="480"/>
      <c r="NF12" s="480"/>
      <c r="NG12" s="480"/>
      <c r="NH12" s="480"/>
      <c r="NI12" s="480"/>
      <c r="NJ12" s="480"/>
      <c r="NK12" s="480"/>
      <c r="NL12" s="480"/>
      <c r="NM12" s="480"/>
      <c r="NN12" s="480"/>
      <c r="NO12" s="480"/>
      <c r="NP12" s="480"/>
      <c r="NQ12" s="480"/>
      <c r="NR12" s="480"/>
      <c r="NS12" s="480"/>
      <c r="NT12" s="480"/>
      <c r="NU12" s="480"/>
      <c r="NV12" s="480"/>
      <c r="NW12" s="480"/>
      <c r="NX12" s="480"/>
      <c r="NY12" s="480"/>
      <c r="NZ12" s="480"/>
      <c r="OA12" s="480"/>
      <c r="OB12" s="480"/>
      <c r="OD12" s="642">
        <f t="shared" si="58"/>
        <v>0</v>
      </c>
      <c r="OE12" s="618">
        <f t="shared" si="59"/>
        <v>0</v>
      </c>
      <c r="OF12" s="618">
        <f t="shared" si="60"/>
        <v>0</v>
      </c>
      <c r="OG12" s="643">
        <f t="shared" si="141"/>
        <v>0</v>
      </c>
      <c r="OH12" s="644">
        <f t="shared" si="61"/>
        <v>0</v>
      </c>
      <c r="OI12" s="644">
        <f t="shared" si="61"/>
        <v>0</v>
      </c>
      <c r="OJ12" s="642">
        <f t="shared" si="62"/>
        <v>0</v>
      </c>
      <c r="OK12" s="618">
        <f t="shared" si="63"/>
        <v>0</v>
      </c>
      <c r="OL12" s="618">
        <f t="shared" si="64"/>
        <v>0</v>
      </c>
    </row>
    <row r="13" spans="1:402">
      <c r="A13" s="460" t="s">
        <v>769</v>
      </c>
      <c r="B13" s="461"/>
      <c r="C13" s="461"/>
      <c r="D13" s="461"/>
      <c r="E13" s="461"/>
      <c r="F13" s="462">
        <f t="shared" si="65"/>
        <v>0</v>
      </c>
      <c r="G13" s="463"/>
      <c r="H13" s="463"/>
      <c r="I13" s="463"/>
      <c r="J13" s="463"/>
      <c r="K13" s="462">
        <f t="shared" si="66"/>
        <v>0</v>
      </c>
      <c r="L13" s="464">
        <f t="shared" si="67"/>
        <v>0</v>
      </c>
      <c r="M13" s="715"/>
      <c r="N13" s="464"/>
      <c r="O13" s="464"/>
      <c r="P13" s="465">
        <v>273</v>
      </c>
      <c r="Q13" s="461"/>
      <c r="R13" s="481">
        <v>12</v>
      </c>
      <c r="S13" s="461"/>
      <c r="T13" s="465">
        <v>0</v>
      </c>
      <c r="U13" s="462">
        <f t="shared" si="2"/>
        <v>285</v>
      </c>
      <c r="V13" s="465">
        <v>300</v>
      </c>
      <c r="W13" s="461"/>
      <c r="X13" s="481">
        <v>0</v>
      </c>
      <c r="Y13" s="461"/>
      <c r="Z13" s="465">
        <v>2</v>
      </c>
      <c r="AA13" s="462">
        <f t="shared" si="3"/>
        <v>302</v>
      </c>
      <c r="AB13" s="465">
        <v>54</v>
      </c>
      <c r="AC13" s="461"/>
      <c r="AD13" s="461"/>
      <c r="AE13" s="461"/>
      <c r="AF13" s="465">
        <v>1</v>
      </c>
      <c r="AG13" s="462">
        <f t="shared" si="68"/>
        <v>55</v>
      </c>
      <c r="AH13" s="459">
        <f t="shared" si="69"/>
        <v>642</v>
      </c>
      <c r="AI13" s="467"/>
      <c r="AJ13" s="468">
        <v>0</v>
      </c>
      <c r="AK13" s="469"/>
      <c r="AL13" s="470">
        <v>0</v>
      </c>
      <c r="AM13" s="470"/>
      <c r="AN13" s="467"/>
      <c r="AO13" s="471"/>
      <c r="AP13" s="470"/>
      <c r="AQ13" s="468"/>
      <c r="AR13" s="468"/>
      <c r="AS13" s="461"/>
      <c r="AT13" s="461"/>
      <c r="AU13" s="470"/>
      <c r="AV13" s="470"/>
      <c r="AW13" s="468"/>
      <c r="AX13" s="470"/>
      <c r="AY13" s="470"/>
      <c r="AZ13" s="468"/>
      <c r="BA13" s="470"/>
      <c r="BB13" s="461"/>
      <c r="BC13" s="461"/>
      <c r="BD13" s="470"/>
      <c r="BE13" s="470"/>
      <c r="BF13" s="473"/>
      <c r="BG13" s="462">
        <f t="shared" si="70"/>
        <v>0</v>
      </c>
      <c r="BH13" s="474">
        <f t="shared" si="71"/>
        <v>6941844</v>
      </c>
      <c r="BI13" s="475">
        <f t="shared" si="4"/>
        <v>588861</v>
      </c>
      <c r="BJ13" s="475">
        <f t="shared" si="4"/>
        <v>6352983</v>
      </c>
      <c r="BK13" s="475">
        <f t="shared" si="4"/>
        <v>4930926</v>
      </c>
      <c r="BL13" s="475">
        <f t="shared" si="4"/>
        <v>1422057</v>
      </c>
      <c r="BM13" s="474">
        <f t="shared" si="72"/>
        <v>0</v>
      </c>
      <c r="BN13" s="475">
        <f t="shared" si="5"/>
        <v>0</v>
      </c>
      <c r="BO13" s="475">
        <f t="shared" si="5"/>
        <v>0</v>
      </c>
      <c r="BP13" s="475">
        <f t="shared" si="5"/>
        <v>0</v>
      </c>
      <c r="BQ13" s="475">
        <f t="shared" si="5"/>
        <v>0</v>
      </c>
      <c r="BR13" s="474">
        <f t="shared" si="73"/>
        <v>855984</v>
      </c>
      <c r="BS13" s="475">
        <f t="shared" si="6"/>
        <v>25884</v>
      </c>
      <c r="BT13" s="475">
        <f t="shared" si="6"/>
        <v>830100</v>
      </c>
      <c r="BU13" s="475">
        <f t="shared" si="6"/>
        <v>647148</v>
      </c>
      <c r="BV13" s="475">
        <f t="shared" si="6"/>
        <v>182952</v>
      </c>
      <c r="BW13" s="475"/>
      <c r="BX13" s="475"/>
      <c r="BY13" s="475"/>
      <c r="BZ13" s="475"/>
      <c r="CA13" s="475"/>
      <c r="CB13" s="474">
        <f t="shared" si="74"/>
        <v>0</v>
      </c>
      <c r="CC13" s="475">
        <f t="shared" si="7"/>
        <v>0</v>
      </c>
      <c r="CD13" s="475">
        <f t="shared" si="7"/>
        <v>0</v>
      </c>
      <c r="CE13" s="475">
        <f t="shared" si="7"/>
        <v>0</v>
      </c>
      <c r="CF13" s="475">
        <f t="shared" si="7"/>
        <v>0</v>
      </c>
      <c r="CG13" s="476">
        <f t="shared" si="75"/>
        <v>7797828</v>
      </c>
      <c r="CH13" s="474">
        <f t="shared" si="76"/>
        <v>10634100</v>
      </c>
      <c r="CI13" s="475">
        <f t="shared" si="76"/>
        <v>880200</v>
      </c>
      <c r="CJ13" s="475">
        <f t="shared" si="76"/>
        <v>9753900</v>
      </c>
      <c r="CK13" s="475">
        <f t="shared" si="76"/>
        <v>7400700</v>
      </c>
      <c r="CL13" s="475">
        <f t="shared" si="76"/>
        <v>2353200</v>
      </c>
      <c r="CM13" s="474">
        <f t="shared" si="77"/>
        <v>0</v>
      </c>
      <c r="CN13" s="475">
        <f t="shared" si="8"/>
        <v>0</v>
      </c>
      <c r="CO13" s="475">
        <f t="shared" si="8"/>
        <v>0</v>
      </c>
      <c r="CP13" s="475">
        <f t="shared" si="8"/>
        <v>0</v>
      </c>
      <c r="CQ13" s="475">
        <f t="shared" si="8"/>
        <v>0</v>
      </c>
      <c r="CR13" s="474">
        <f t="shared" si="78"/>
        <v>0</v>
      </c>
      <c r="CS13" s="475">
        <f t="shared" si="78"/>
        <v>0</v>
      </c>
      <c r="CT13" s="475">
        <f t="shared" si="78"/>
        <v>0</v>
      </c>
      <c r="CU13" s="475">
        <f t="shared" si="78"/>
        <v>0</v>
      </c>
      <c r="CV13" s="475">
        <f t="shared" si="78"/>
        <v>0</v>
      </c>
      <c r="CW13" s="474">
        <f t="shared" si="79"/>
        <v>0</v>
      </c>
      <c r="CX13" s="475">
        <f t="shared" si="9"/>
        <v>0</v>
      </c>
      <c r="CY13" s="475">
        <f t="shared" si="9"/>
        <v>0</v>
      </c>
      <c r="CZ13" s="475">
        <f t="shared" si="9"/>
        <v>0</v>
      </c>
      <c r="DA13" s="475">
        <f t="shared" si="9"/>
        <v>0</v>
      </c>
      <c r="DB13" s="474">
        <f t="shared" si="80"/>
        <v>456352</v>
      </c>
      <c r="DC13" s="475">
        <f t="shared" si="10"/>
        <v>1504</v>
      </c>
      <c r="DD13" s="475">
        <f t="shared" si="10"/>
        <v>454848</v>
      </c>
      <c r="DE13" s="475">
        <f t="shared" si="10"/>
        <v>454848</v>
      </c>
      <c r="DF13" s="475">
        <f t="shared" si="10"/>
        <v>0</v>
      </c>
      <c r="DG13" s="476">
        <f t="shared" si="81"/>
        <v>11090452</v>
      </c>
      <c r="DH13" s="474">
        <f t="shared" si="82"/>
        <v>1940436</v>
      </c>
      <c r="DI13" s="475">
        <f t="shared" si="82"/>
        <v>154170</v>
      </c>
      <c r="DJ13" s="475">
        <f t="shared" si="82"/>
        <v>1786266</v>
      </c>
      <c r="DK13" s="475">
        <f t="shared" si="82"/>
        <v>1290060</v>
      </c>
      <c r="DL13" s="475">
        <f t="shared" si="82"/>
        <v>496206</v>
      </c>
      <c r="DM13" s="474">
        <f t="shared" si="83"/>
        <v>0</v>
      </c>
      <c r="DN13" s="475">
        <f t="shared" si="11"/>
        <v>0</v>
      </c>
      <c r="DO13" s="475">
        <f t="shared" si="11"/>
        <v>0</v>
      </c>
      <c r="DP13" s="475">
        <f t="shared" si="11"/>
        <v>0</v>
      </c>
      <c r="DQ13" s="475">
        <f t="shared" si="11"/>
        <v>0</v>
      </c>
      <c r="DR13" s="475"/>
      <c r="DS13" s="475"/>
      <c r="DT13" s="475"/>
      <c r="DU13" s="475"/>
      <c r="DV13" s="475"/>
      <c r="DW13" s="474">
        <f t="shared" si="84"/>
        <v>0</v>
      </c>
      <c r="DX13" s="475">
        <f t="shared" si="12"/>
        <v>0</v>
      </c>
      <c r="DY13" s="475">
        <f t="shared" si="12"/>
        <v>0</v>
      </c>
      <c r="DZ13" s="475">
        <f t="shared" si="12"/>
        <v>0</v>
      </c>
      <c r="EA13" s="475">
        <f t="shared" si="12"/>
        <v>0</v>
      </c>
      <c r="EB13" s="474">
        <f t="shared" si="85"/>
        <v>273811</v>
      </c>
      <c r="EC13" s="475">
        <f t="shared" si="13"/>
        <v>903</v>
      </c>
      <c r="ED13" s="475">
        <f t="shared" si="13"/>
        <v>272908</v>
      </c>
      <c r="EE13" s="475">
        <f t="shared" si="13"/>
        <v>272908</v>
      </c>
      <c r="EF13" s="475">
        <f t="shared" si="13"/>
        <v>0</v>
      </c>
      <c r="EG13" s="476">
        <f t="shared" si="86"/>
        <v>2214247</v>
      </c>
      <c r="EH13" s="476">
        <f t="shared" si="87"/>
        <v>21102527</v>
      </c>
      <c r="EI13" s="477">
        <f t="shared" si="88"/>
        <v>1651522</v>
      </c>
      <c r="EJ13" s="477">
        <f t="shared" si="14"/>
        <v>19451005</v>
      </c>
      <c r="EK13" s="477">
        <f t="shared" si="14"/>
        <v>14996590</v>
      </c>
      <c r="EL13" s="477">
        <f t="shared" si="14"/>
        <v>4454415</v>
      </c>
      <c r="EM13" s="478">
        <f t="shared" si="89"/>
        <v>19516380</v>
      </c>
      <c r="EN13" s="478">
        <f t="shared" si="90"/>
        <v>0</v>
      </c>
      <c r="EO13" s="478">
        <f t="shared" si="91"/>
        <v>855984</v>
      </c>
      <c r="EP13" s="478">
        <f t="shared" si="92"/>
        <v>0</v>
      </c>
      <c r="EQ13" s="478">
        <f t="shared" si="93"/>
        <v>730163</v>
      </c>
      <c r="ER13" s="479">
        <f t="shared" si="94"/>
        <v>0</v>
      </c>
      <c r="ES13" s="479">
        <f t="shared" si="15"/>
        <v>0</v>
      </c>
      <c r="ET13" s="479">
        <f t="shared" si="15"/>
        <v>0</v>
      </c>
      <c r="EU13" s="479">
        <f t="shared" si="15"/>
        <v>0</v>
      </c>
      <c r="EV13" s="479">
        <f t="shared" si="15"/>
        <v>0</v>
      </c>
      <c r="EW13" s="479">
        <f t="shared" si="95"/>
        <v>0</v>
      </c>
      <c r="EX13" s="479">
        <f t="shared" si="16"/>
        <v>0</v>
      </c>
      <c r="EY13" s="479">
        <f t="shared" si="16"/>
        <v>0</v>
      </c>
      <c r="EZ13" s="479">
        <f t="shared" si="16"/>
        <v>0</v>
      </c>
      <c r="FA13" s="479">
        <f t="shared" si="16"/>
        <v>0</v>
      </c>
      <c r="FB13" s="479">
        <f t="shared" si="96"/>
        <v>0</v>
      </c>
      <c r="FC13" s="479">
        <f t="shared" si="17"/>
        <v>0</v>
      </c>
      <c r="FD13" s="479">
        <f t="shared" si="17"/>
        <v>0</v>
      </c>
      <c r="FE13" s="479">
        <f t="shared" si="17"/>
        <v>0</v>
      </c>
      <c r="FF13" s="479">
        <f t="shared" si="17"/>
        <v>0</v>
      </c>
      <c r="FG13" s="479">
        <f t="shared" si="97"/>
        <v>0</v>
      </c>
      <c r="FH13" s="479">
        <f t="shared" si="18"/>
        <v>0</v>
      </c>
      <c r="FI13" s="479">
        <f t="shared" si="18"/>
        <v>0</v>
      </c>
      <c r="FJ13" s="479">
        <f t="shared" si="18"/>
        <v>0</v>
      </c>
      <c r="FK13" s="479">
        <f t="shared" si="18"/>
        <v>0</v>
      </c>
      <c r="FL13" s="474">
        <f t="shared" si="98"/>
        <v>0</v>
      </c>
      <c r="FM13" s="474">
        <f t="shared" si="19"/>
        <v>0</v>
      </c>
      <c r="FN13" s="474">
        <f t="shared" si="19"/>
        <v>0</v>
      </c>
      <c r="FO13" s="474">
        <f t="shared" si="19"/>
        <v>0</v>
      </c>
      <c r="FP13" s="474">
        <f t="shared" si="19"/>
        <v>0</v>
      </c>
      <c r="FQ13" s="474">
        <f t="shared" si="99"/>
        <v>0</v>
      </c>
      <c r="FR13" s="474">
        <f t="shared" si="20"/>
        <v>0</v>
      </c>
      <c r="FS13" s="474">
        <f t="shared" si="20"/>
        <v>0</v>
      </c>
      <c r="FT13" s="474">
        <f t="shared" si="20"/>
        <v>0</v>
      </c>
      <c r="FU13" s="474">
        <f t="shared" si="20"/>
        <v>0</v>
      </c>
      <c r="FV13" s="479">
        <f t="shared" si="100"/>
        <v>0</v>
      </c>
      <c r="FW13" s="479">
        <f t="shared" si="21"/>
        <v>0</v>
      </c>
      <c r="FX13" s="479">
        <f t="shared" si="21"/>
        <v>0</v>
      </c>
      <c r="FY13" s="479">
        <f t="shared" si="21"/>
        <v>0</v>
      </c>
      <c r="FZ13" s="479">
        <f t="shared" si="21"/>
        <v>0</v>
      </c>
      <c r="GA13" s="479">
        <f t="shared" si="101"/>
        <v>0</v>
      </c>
      <c r="GB13" s="479">
        <f t="shared" si="22"/>
        <v>0</v>
      </c>
      <c r="GC13" s="479">
        <f t="shared" si="22"/>
        <v>0</v>
      </c>
      <c r="GD13" s="479">
        <f t="shared" si="22"/>
        <v>0</v>
      </c>
      <c r="GE13" s="479">
        <f t="shared" si="22"/>
        <v>0</v>
      </c>
      <c r="GF13" s="474">
        <f t="shared" si="102"/>
        <v>0</v>
      </c>
      <c r="GG13" s="474">
        <f t="shared" si="23"/>
        <v>0</v>
      </c>
      <c r="GH13" s="474">
        <f t="shared" si="23"/>
        <v>0</v>
      </c>
      <c r="GI13" s="474">
        <f t="shared" si="23"/>
        <v>0</v>
      </c>
      <c r="GJ13" s="474">
        <f t="shared" si="23"/>
        <v>0</v>
      </c>
      <c r="GK13" s="474">
        <f t="shared" si="103"/>
        <v>0</v>
      </c>
      <c r="GL13" s="474">
        <f t="shared" si="24"/>
        <v>0</v>
      </c>
      <c r="GM13" s="474">
        <f t="shared" si="24"/>
        <v>0</v>
      </c>
      <c r="GN13" s="474">
        <f t="shared" si="24"/>
        <v>0</v>
      </c>
      <c r="GO13" s="474">
        <f t="shared" si="24"/>
        <v>0</v>
      </c>
      <c r="GP13" s="479">
        <f t="shared" si="104"/>
        <v>0</v>
      </c>
      <c r="GQ13" s="479">
        <f t="shared" si="25"/>
        <v>0</v>
      </c>
      <c r="GR13" s="479">
        <f t="shared" si="25"/>
        <v>0</v>
      </c>
      <c r="GS13" s="479">
        <f t="shared" si="25"/>
        <v>0</v>
      </c>
      <c r="GT13" s="479">
        <f t="shared" si="25"/>
        <v>0</v>
      </c>
      <c r="GU13" s="479">
        <f t="shared" si="105"/>
        <v>0</v>
      </c>
      <c r="GV13" s="479">
        <f t="shared" si="26"/>
        <v>0</v>
      </c>
      <c r="GW13" s="479">
        <f t="shared" si="26"/>
        <v>0</v>
      </c>
      <c r="GX13" s="479">
        <f t="shared" si="26"/>
        <v>0</v>
      </c>
      <c r="GY13" s="479">
        <f t="shared" si="26"/>
        <v>0</v>
      </c>
      <c r="GZ13" s="474">
        <f t="shared" si="106"/>
        <v>0</v>
      </c>
      <c r="HA13" s="474">
        <f t="shared" si="27"/>
        <v>0</v>
      </c>
      <c r="HB13" s="474">
        <f t="shared" si="27"/>
        <v>0</v>
      </c>
      <c r="HC13" s="474">
        <f t="shared" si="27"/>
        <v>0</v>
      </c>
      <c r="HD13" s="474">
        <f t="shared" si="27"/>
        <v>0</v>
      </c>
      <c r="HE13" s="474">
        <f t="shared" si="107"/>
        <v>0</v>
      </c>
      <c r="HF13" s="474">
        <f t="shared" si="28"/>
        <v>0</v>
      </c>
      <c r="HG13" s="474">
        <f t="shared" si="28"/>
        <v>0</v>
      </c>
      <c r="HH13" s="474">
        <f t="shared" si="28"/>
        <v>0</v>
      </c>
      <c r="HI13" s="474">
        <f t="shared" si="28"/>
        <v>0</v>
      </c>
      <c r="HJ13" s="479">
        <f t="shared" si="108"/>
        <v>0</v>
      </c>
      <c r="HK13" s="479">
        <f t="shared" si="29"/>
        <v>0</v>
      </c>
      <c r="HL13" s="479">
        <f t="shared" si="29"/>
        <v>0</v>
      </c>
      <c r="HM13" s="479">
        <f t="shared" si="29"/>
        <v>0</v>
      </c>
      <c r="HN13" s="479">
        <f t="shared" si="29"/>
        <v>0</v>
      </c>
      <c r="HO13" s="479">
        <f t="shared" si="109"/>
        <v>0</v>
      </c>
      <c r="HP13" s="479">
        <f t="shared" si="30"/>
        <v>0</v>
      </c>
      <c r="HQ13" s="479">
        <f t="shared" si="30"/>
        <v>0</v>
      </c>
      <c r="HR13" s="479">
        <f t="shared" si="30"/>
        <v>0</v>
      </c>
      <c r="HS13" s="479">
        <f t="shared" si="30"/>
        <v>0</v>
      </c>
      <c r="HT13" s="474">
        <f t="shared" si="110"/>
        <v>0</v>
      </c>
      <c r="HU13" s="474">
        <f t="shared" si="31"/>
        <v>0</v>
      </c>
      <c r="HV13" s="474">
        <f t="shared" si="31"/>
        <v>0</v>
      </c>
      <c r="HW13" s="474">
        <f t="shared" si="31"/>
        <v>0</v>
      </c>
      <c r="HX13" s="474">
        <f t="shared" si="31"/>
        <v>0</v>
      </c>
      <c r="HY13" s="474">
        <f t="shared" si="111"/>
        <v>0</v>
      </c>
      <c r="HZ13" s="474">
        <f t="shared" si="32"/>
        <v>0</v>
      </c>
      <c r="IA13" s="474">
        <f t="shared" si="32"/>
        <v>0</v>
      </c>
      <c r="IB13" s="474">
        <f t="shared" si="32"/>
        <v>0</v>
      </c>
      <c r="IC13" s="474">
        <f t="shared" si="32"/>
        <v>0</v>
      </c>
      <c r="ID13" s="479">
        <f t="shared" si="112"/>
        <v>0</v>
      </c>
      <c r="IE13" s="479">
        <f t="shared" si="33"/>
        <v>0</v>
      </c>
      <c r="IF13" s="479">
        <f t="shared" si="33"/>
        <v>0</v>
      </c>
      <c r="IG13" s="479">
        <f t="shared" si="33"/>
        <v>0</v>
      </c>
      <c r="IH13" s="479">
        <f t="shared" si="33"/>
        <v>0</v>
      </c>
      <c r="II13" s="479">
        <f t="shared" si="113"/>
        <v>0</v>
      </c>
      <c r="IJ13" s="479">
        <f t="shared" si="34"/>
        <v>0</v>
      </c>
      <c r="IK13" s="479">
        <f t="shared" si="34"/>
        <v>0</v>
      </c>
      <c r="IL13" s="479">
        <f t="shared" si="34"/>
        <v>0</v>
      </c>
      <c r="IM13" s="479">
        <f t="shared" si="34"/>
        <v>0</v>
      </c>
      <c r="IN13" s="474">
        <f t="shared" si="114"/>
        <v>0</v>
      </c>
      <c r="IO13" s="474">
        <f t="shared" si="35"/>
        <v>0</v>
      </c>
      <c r="IP13" s="474">
        <f t="shared" si="35"/>
        <v>0</v>
      </c>
      <c r="IQ13" s="474">
        <f t="shared" si="35"/>
        <v>0</v>
      </c>
      <c r="IR13" s="474">
        <f t="shared" si="35"/>
        <v>0</v>
      </c>
      <c r="IS13" s="474">
        <f t="shared" si="115"/>
        <v>0</v>
      </c>
      <c r="IT13" s="474">
        <f t="shared" si="36"/>
        <v>0</v>
      </c>
      <c r="IU13" s="474">
        <f t="shared" si="36"/>
        <v>0</v>
      </c>
      <c r="IV13" s="474">
        <f t="shared" si="36"/>
        <v>0</v>
      </c>
      <c r="IW13" s="474">
        <f t="shared" si="36"/>
        <v>0</v>
      </c>
      <c r="IX13" s="479">
        <f t="shared" si="116"/>
        <v>0</v>
      </c>
      <c r="IY13" s="479">
        <f t="shared" si="37"/>
        <v>0</v>
      </c>
      <c r="IZ13" s="479">
        <f t="shared" si="37"/>
        <v>0</v>
      </c>
      <c r="JA13" s="479">
        <f t="shared" si="37"/>
        <v>0</v>
      </c>
      <c r="JB13" s="479">
        <f t="shared" si="37"/>
        <v>0</v>
      </c>
      <c r="JC13" s="479">
        <f t="shared" si="117"/>
        <v>0</v>
      </c>
      <c r="JD13" s="479">
        <f t="shared" si="38"/>
        <v>0</v>
      </c>
      <c r="JE13" s="479">
        <f t="shared" si="38"/>
        <v>0</v>
      </c>
      <c r="JF13" s="479">
        <f t="shared" si="38"/>
        <v>0</v>
      </c>
      <c r="JG13" s="479">
        <f t="shared" si="38"/>
        <v>0</v>
      </c>
      <c r="JH13" s="479">
        <f t="shared" si="118"/>
        <v>0</v>
      </c>
      <c r="JI13" s="479">
        <f t="shared" si="39"/>
        <v>0</v>
      </c>
      <c r="JJ13" s="479">
        <f t="shared" si="39"/>
        <v>0</v>
      </c>
      <c r="JK13" s="479">
        <f t="shared" si="39"/>
        <v>0</v>
      </c>
      <c r="JL13" s="479">
        <f t="shared" si="39"/>
        <v>0</v>
      </c>
      <c r="JM13" s="669">
        <v>0</v>
      </c>
      <c r="JN13" s="669">
        <v>0</v>
      </c>
      <c r="JO13" s="669">
        <v>0</v>
      </c>
      <c r="JP13" s="669">
        <v>30</v>
      </c>
      <c r="JQ13" s="669">
        <v>0</v>
      </c>
      <c r="JR13" s="669">
        <v>0</v>
      </c>
      <c r="JS13" s="462">
        <f t="shared" si="119"/>
        <v>30</v>
      </c>
      <c r="JT13" s="474">
        <f t="shared" si="120"/>
        <v>0</v>
      </c>
      <c r="JU13" s="474">
        <f t="shared" si="40"/>
        <v>0</v>
      </c>
      <c r="JV13" s="474">
        <f t="shared" si="40"/>
        <v>0</v>
      </c>
      <c r="JW13" s="474">
        <f t="shared" si="40"/>
        <v>0</v>
      </c>
      <c r="JX13" s="474">
        <f t="shared" si="40"/>
        <v>0</v>
      </c>
      <c r="JY13" s="474">
        <f t="shared" si="121"/>
        <v>0</v>
      </c>
      <c r="JZ13" s="474">
        <f t="shared" si="41"/>
        <v>0</v>
      </c>
      <c r="KA13" s="474">
        <f t="shared" si="41"/>
        <v>0</v>
      </c>
      <c r="KB13" s="474">
        <f t="shared" si="41"/>
        <v>0</v>
      </c>
      <c r="KC13" s="474">
        <f t="shared" si="41"/>
        <v>0</v>
      </c>
      <c r="KD13" s="723">
        <f t="shared" si="122"/>
        <v>0</v>
      </c>
      <c r="KE13" s="723">
        <f t="shared" si="42"/>
        <v>0</v>
      </c>
      <c r="KF13" s="723">
        <f t="shared" si="42"/>
        <v>0</v>
      </c>
      <c r="KG13" s="723">
        <f t="shared" si="42"/>
        <v>0</v>
      </c>
      <c r="KH13" s="723">
        <f t="shared" si="42"/>
        <v>0</v>
      </c>
      <c r="KI13" s="723">
        <f t="shared" si="123"/>
        <v>45570</v>
      </c>
      <c r="KJ13" s="723">
        <f t="shared" si="43"/>
        <v>900</v>
      </c>
      <c r="KK13" s="723">
        <f t="shared" si="43"/>
        <v>44670</v>
      </c>
      <c r="KL13" s="723">
        <f t="shared" si="43"/>
        <v>44670</v>
      </c>
      <c r="KM13" s="723">
        <f t="shared" si="43"/>
        <v>0</v>
      </c>
      <c r="KN13" s="474">
        <f t="shared" si="124"/>
        <v>0</v>
      </c>
      <c r="KO13" s="474">
        <f t="shared" si="44"/>
        <v>0</v>
      </c>
      <c r="KP13" s="474">
        <f t="shared" si="44"/>
        <v>0</v>
      </c>
      <c r="KQ13" s="474">
        <f t="shared" si="44"/>
        <v>0</v>
      </c>
      <c r="KR13" s="474">
        <f t="shared" si="44"/>
        <v>0</v>
      </c>
      <c r="KS13" s="474">
        <f t="shared" si="125"/>
        <v>0</v>
      </c>
      <c r="KT13" s="474">
        <f t="shared" si="45"/>
        <v>0</v>
      </c>
      <c r="KU13" s="474">
        <f t="shared" si="45"/>
        <v>0</v>
      </c>
      <c r="KV13" s="474">
        <f t="shared" si="45"/>
        <v>0</v>
      </c>
      <c r="KW13" s="474">
        <f t="shared" si="45"/>
        <v>0</v>
      </c>
      <c r="KX13" s="474">
        <f t="shared" si="46"/>
        <v>45570</v>
      </c>
      <c r="KY13" s="474">
        <f t="shared" si="126"/>
        <v>900</v>
      </c>
      <c r="KZ13" s="474">
        <f t="shared" si="47"/>
        <v>44670</v>
      </c>
      <c r="LA13" s="474">
        <f t="shared" si="48"/>
        <v>44670</v>
      </c>
      <c r="LB13" s="474">
        <f t="shared" si="49"/>
        <v>0</v>
      </c>
      <c r="LC13" s="479">
        <f t="shared" si="50"/>
        <v>21102527</v>
      </c>
      <c r="LD13" s="479">
        <f t="shared" si="127"/>
        <v>0</v>
      </c>
      <c r="LE13" s="479">
        <f t="shared" si="128"/>
        <v>45570</v>
      </c>
      <c r="LF13" s="476">
        <f t="shared" si="129"/>
        <v>21148097</v>
      </c>
      <c r="LG13" s="476">
        <f t="shared" si="51"/>
        <v>1652422</v>
      </c>
      <c r="LH13" s="476">
        <f t="shared" si="52"/>
        <v>19495675</v>
      </c>
      <c r="LI13" s="476">
        <f t="shared" si="53"/>
        <v>15041260</v>
      </c>
      <c r="LJ13" s="476">
        <f t="shared" si="54"/>
        <v>4454415</v>
      </c>
      <c r="LK13" s="714">
        <v>58.55</v>
      </c>
      <c r="LL13" s="717">
        <f t="shared" si="55"/>
        <v>2489104.2999999998</v>
      </c>
      <c r="LM13" s="720">
        <f t="shared" si="130"/>
        <v>2489.1</v>
      </c>
      <c r="LN13" s="718">
        <f t="shared" si="56"/>
        <v>23591631.300000001</v>
      </c>
      <c r="LO13" s="713">
        <f t="shared" si="131"/>
        <v>23591.599999999999</v>
      </c>
      <c r="LP13" s="724">
        <f t="shared" si="132"/>
        <v>0</v>
      </c>
      <c r="LQ13" s="724">
        <f t="shared" si="133"/>
        <v>23591.599999999999</v>
      </c>
      <c r="LR13" s="724">
        <f t="shared" si="57"/>
        <v>45.6</v>
      </c>
      <c r="LS13" s="713">
        <f t="shared" si="134"/>
        <v>23637.200000000001</v>
      </c>
      <c r="LT13" s="437"/>
      <c r="LU13" s="617">
        <f t="shared" si="135"/>
        <v>0</v>
      </c>
      <c r="LV13" s="617">
        <f t="shared" si="136"/>
        <v>0</v>
      </c>
      <c r="LW13" s="617">
        <f t="shared" si="137"/>
        <v>0</v>
      </c>
      <c r="LX13" s="617">
        <f t="shared" si="138"/>
        <v>1519</v>
      </c>
      <c r="LY13" s="617">
        <f t="shared" si="139"/>
        <v>0</v>
      </c>
      <c r="LZ13" s="617">
        <f t="shared" si="140"/>
        <v>0</v>
      </c>
      <c r="MA13" s="480"/>
      <c r="MB13" s="480"/>
      <c r="MC13" s="480"/>
      <c r="MD13" s="480"/>
      <c r="ME13" s="480"/>
      <c r="MF13" s="480"/>
      <c r="MG13" s="480"/>
      <c r="MH13" s="480"/>
      <c r="MI13" s="480"/>
      <c r="MJ13" s="480"/>
      <c r="MK13" s="480"/>
      <c r="ML13" s="480"/>
      <c r="MM13" s="480"/>
      <c r="MN13" s="480"/>
      <c r="MO13" s="480"/>
      <c r="MP13" s="480"/>
      <c r="MQ13" s="480"/>
      <c r="MR13" s="480"/>
      <c r="MS13" s="480"/>
      <c r="MT13" s="480"/>
      <c r="MU13" s="480"/>
      <c r="MV13" s="480"/>
      <c r="MW13" s="480"/>
      <c r="MX13" s="480"/>
      <c r="MY13" s="480"/>
      <c r="MZ13" s="480"/>
      <c r="NA13" s="480"/>
      <c r="NB13" s="480"/>
      <c r="NC13" s="480"/>
      <c r="ND13" s="480"/>
      <c r="NE13" s="480"/>
      <c r="NF13" s="480"/>
      <c r="NG13" s="480"/>
      <c r="NH13" s="480"/>
      <c r="NI13" s="480"/>
      <c r="NJ13" s="480"/>
      <c r="NK13" s="480"/>
      <c r="NL13" s="480"/>
      <c r="NM13" s="480"/>
      <c r="NN13" s="480"/>
      <c r="NO13" s="480"/>
      <c r="NP13" s="480"/>
      <c r="NQ13" s="480"/>
      <c r="NR13" s="480"/>
      <c r="NS13" s="480"/>
      <c r="NT13" s="480"/>
      <c r="NU13" s="480"/>
      <c r="NV13" s="480"/>
      <c r="NW13" s="480"/>
      <c r="NX13" s="480"/>
      <c r="NY13" s="480"/>
      <c r="NZ13" s="480"/>
      <c r="OA13" s="480"/>
      <c r="OB13" s="480"/>
      <c r="OD13" s="642">
        <f t="shared" si="58"/>
        <v>0</v>
      </c>
      <c r="OE13" s="618">
        <f t="shared" si="59"/>
        <v>0</v>
      </c>
      <c r="OF13" s="618">
        <f t="shared" si="60"/>
        <v>0</v>
      </c>
      <c r="OG13" s="643">
        <f t="shared" si="141"/>
        <v>0</v>
      </c>
      <c r="OH13" s="644">
        <f t="shared" si="61"/>
        <v>0</v>
      </c>
      <c r="OI13" s="644">
        <f t="shared" si="61"/>
        <v>0</v>
      </c>
      <c r="OJ13" s="642">
        <f t="shared" si="62"/>
        <v>0</v>
      </c>
      <c r="OK13" s="618">
        <f t="shared" si="63"/>
        <v>0</v>
      </c>
      <c r="OL13" s="618">
        <f t="shared" si="64"/>
        <v>0</v>
      </c>
    </row>
    <row r="14" spans="1:402">
      <c r="A14" s="460" t="s">
        <v>770</v>
      </c>
      <c r="B14" s="461"/>
      <c r="C14" s="461"/>
      <c r="D14" s="461"/>
      <c r="E14" s="461"/>
      <c r="F14" s="462">
        <f t="shared" si="65"/>
        <v>0</v>
      </c>
      <c r="G14" s="463"/>
      <c r="H14" s="463"/>
      <c r="I14" s="463"/>
      <c r="J14" s="463"/>
      <c r="K14" s="462">
        <f t="shared" si="66"/>
        <v>0</v>
      </c>
      <c r="L14" s="464">
        <f t="shared" si="67"/>
        <v>0</v>
      </c>
      <c r="M14" s="715"/>
      <c r="N14" s="464"/>
      <c r="O14" s="464"/>
      <c r="P14" s="465">
        <v>426</v>
      </c>
      <c r="Q14" s="461"/>
      <c r="R14" s="481">
        <v>0</v>
      </c>
      <c r="S14" s="461"/>
      <c r="T14" s="465">
        <v>3</v>
      </c>
      <c r="U14" s="462">
        <f t="shared" si="2"/>
        <v>429</v>
      </c>
      <c r="V14" s="465">
        <v>406</v>
      </c>
      <c r="W14" s="461"/>
      <c r="X14" s="481">
        <v>44</v>
      </c>
      <c r="Y14" s="461"/>
      <c r="Z14" s="465">
        <v>3</v>
      </c>
      <c r="AA14" s="462">
        <f t="shared" si="3"/>
        <v>453</v>
      </c>
      <c r="AB14" s="465">
        <v>72</v>
      </c>
      <c r="AC14" s="461"/>
      <c r="AD14" s="461"/>
      <c r="AE14" s="461"/>
      <c r="AF14" s="465">
        <v>1</v>
      </c>
      <c r="AG14" s="462">
        <f t="shared" si="68"/>
        <v>73</v>
      </c>
      <c r="AH14" s="459">
        <f t="shared" si="69"/>
        <v>955</v>
      </c>
      <c r="AI14" s="467"/>
      <c r="AJ14" s="468">
        <v>0</v>
      </c>
      <c r="AK14" s="469"/>
      <c r="AL14" s="470">
        <v>0</v>
      </c>
      <c r="AM14" s="470"/>
      <c r="AN14" s="467"/>
      <c r="AO14" s="471"/>
      <c r="AP14" s="470"/>
      <c r="AQ14" s="468"/>
      <c r="AR14" s="468"/>
      <c r="AS14" s="461"/>
      <c r="AT14" s="461"/>
      <c r="AU14" s="470"/>
      <c r="AV14" s="470"/>
      <c r="AW14" s="468"/>
      <c r="AX14" s="470"/>
      <c r="AY14" s="470"/>
      <c r="AZ14" s="468"/>
      <c r="BA14" s="470"/>
      <c r="BB14" s="461"/>
      <c r="BC14" s="461"/>
      <c r="BD14" s="470"/>
      <c r="BE14" s="470"/>
      <c r="BF14" s="473"/>
      <c r="BG14" s="462">
        <f t="shared" si="70"/>
        <v>0</v>
      </c>
      <c r="BH14" s="474">
        <f t="shared" si="71"/>
        <v>10832328</v>
      </c>
      <c r="BI14" s="475">
        <f t="shared" si="4"/>
        <v>918882</v>
      </c>
      <c r="BJ14" s="475">
        <f t="shared" si="4"/>
        <v>9913446</v>
      </c>
      <c r="BK14" s="475">
        <f t="shared" si="4"/>
        <v>7694412</v>
      </c>
      <c r="BL14" s="475">
        <f t="shared" si="4"/>
        <v>2219034</v>
      </c>
      <c r="BM14" s="474">
        <f t="shared" si="72"/>
        <v>0</v>
      </c>
      <c r="BN14" s="475">
        <f t="shared" si="5"/>
        <v>0</v>
      </c>
      <c r="BO14" s="475">
        <f t="shared" si="5"/>
        <v>0</v>
      </c>
      <c r="BP14" s="475">
        <f t="shared" si="5"/>
        <v>0</v>
      </c>
      <c r="BQ14" s="475">
        <f t="shared" si="5"/>
        <v>0</v>
      </c>
      <c r="BR14" s="474">
        <f t="shared" si="73"/>
        <v>0</v>
      </c>
      <c r="BS14" s="475">
        <f t="shared" si="6"/>
        <v>0</v>
      </c>
      <c r="BT14" s="475">
        <f t="shared" si="6"/>
        <v>0</v>
      </c>
      <c r="BU14" s="475">
        <f t="shared" si="6"/>
        <v>0</v>
      </c>
      <c r="BV14" s="475">
        <f t="shared" si="6"/>
        <v>0</v>
      </c>
      <c r="BW14" s="475"/>
      <c r="BX14" s="475"/>
      <c r="BY14" s="475"/>
      <c r="BZ14" s="475"/>
      <c r="CA14" s="475"/>
      <c r="CB14" s="474">
        <f t="shared" si="74"/>
        <v>592656</v>
      </c>
      <c r="CC14" s="475">
        <f t="shared" si="7"/>
        <v>1353</v>
      </c>
      <c r="CD14" s="475">
        <f t="shared" si="7"/>
        <v>591303</v>
      </c>
      <c r="CE14" s="475">
        <f t="shared" si="7"/>
        <v>591303</v>
      </c>
      <c r="CF14" s="475">
        <f t="shared" si="7"/>
        <v>0</v>
      </c>
      <c r="CG14" s="476">
        <f t="shared" si="75"/>
        <v>11424984</v>
      </c>
      <c r="CH14" s="474">
        <f t="shared" si="76"/>
        <v>14391482</v>
      </c>
      <c r="CI14" s="475">
        <f t="shared" si="76"/>
        <v>1191204</v>
      </c>
      <c r="CJ14" s="475">
        <f t="shared" si="76"/>
        <v>13200278</v>
      </c>
      <c r="CK14" s="475">
        <f t="shared" si="76"/>
        <v>10015614</v>
      </c>
      <c r="CL14" s="475">
        <f t="shared" si="76"/>
        <v>3184664</v>
      </c>
      <c r="CM14" s="474">
        <f t="shared" si="77"/>
        <v>0</v>
      </c>
      <c r="CN14" s="475">
        <f t="shared" si="8"/>
        <v>0</v>
      </c>
      <c r="CO14" s="475">
        <f t="shared" si="8"/>
        <v>0</v>
      </c>
      <c r="CP14" s="475">
        <f t="shared" si="8"/>
        <v>0</v>
      </c>
      <c r="CQ14" s="475">
        <f t="shared" si="8"/>
        <v>0</v>
      </c>
      <c r="CR14" s="474">
        <f t="shared" si="78"/>
        <v>4356000</v>
      </c>
      <c r="CS14" s="475">
        <f t="shared" si="78"/>
        <v>129096</v>
      </c>
      <c r="CT14" s="475">
        <f t="shared" si="78"/>
        <v>4226904</v>
      </c>
      <c r="CU14" s="475">
        <f t="shared" si="78"/>
        <v>3218688</v>
      </c>
      <c r="CV14" s="475">
        <f t="shared" si="78"/>
        <v>1008216</v>
      </c>
      <c r="CW14" s="474">
        <f t="shared" si="79"/>
        <v>0</v>
      </c>
      <c r="CX14" s="475">
        <f t="shared" si="9"/>
        <v>0</v>
      </c>
      <c r="CY14" s="475">
        <f t="shared" si="9"/>
        <v>0</v>
      </c>
      <c r="CZ14" s="475">
        <f t="shared" si="9"/>
        <v>0</v>
      </c>
      <c r="DA14" s="475">
        <f t="shared" si="9"/>
        <v>0</v>
      </c>
      <c r="DB14" s="474">
        <f t="shared" si="80"/>
        <v>684528</v>
      </c>
      <c r="DC14" s="475">
        <f t="shared" si="10"/>
        <v>2256</v>
      </c>
      <c r="DD14" s="475">
        <f t="shared" si="10"/>
        <v>682272</v>
      </c>
      <c r="DE14" s="475">
        <f t="shared" si="10"/>
        <v>682272</v>
      </c>
      <c r="DF14" s="475">
        <f t="shared" si="10"/>
        <v>0</v>
      </c>
      <c r="DG14" s="476">
        <f t="shared" si="81"/>
        <v>19432010</v>
      </c>
      <c r="DH14" s="474">
        <f t="shared" si="82"/>
        <v>2587248</v>
      </c>
      <c r="DI14" s="475">
        <f t="shared" si="82"/>
        <v>205560</v>
      </c>
      <c r="DJ14" s="475">
        <f t="shared" si="82"/>
        <v>2381688</v>
      </c>
      <c r="DK14" s="475">
        <f t="shared" si="82"/>
        <v>1720080</v>
      </c>
      <c r="DL14" s="475">
        <f t="shared" si="82"/>
        <v>661608</v>
      </c>
      <c r="DM14" s="474">
        <f t="shared" si="83"/>
        <v>0</v>
      </c>
      <c r="DN14" s="475">
        <f t="shared" si="11"/>
        <v>0</v>
      </c>
      <c r="DO14" s="475">
        <f t="shared" si="11"/>
        <v>0</v>
      </c>
      <c r="DP14" s="475">
        <f t="shared" si="11"/>
        <v>0</v>
      </c>
      <c r="DQ14" s="475">
        <f t="shared" si="11"/>
        <v>0</v>
      </c>
      <c r="DR14" s="475"/>
      <c r="DS14" s="475"/>
      <c r="DT14" s="475"/>
      <c r="DU14" s="475"/>
      <c r="DV14" s="475"/>
      <c r="DW14" s="474">
        <f t="shared" si="84"/>
        <v>0</v>
      </c>
      <c r="DX14" s="475">
        <f t="shared" si="12"/>
        <v>0</v>
      </c>
      <c r="DY14" s="475">
        <f t="shared" si="12"/>
        <v>0</v>
      </c>
      <c r="DZ14" s="475">
        <f t="shared" si="12"/>
        <v>0</v>
      </c>
      <c r="EA14" s="475">
        <f t="shared" si="12"/>
        <v>0</v>
      </c>
      <c r="EB14" s="474">
        <f t="shared" si="85"/>
        <v>273811</v>
      </c>
      <c r="EC14" s="475">
        <f t="shared" si="13"/>
        <v>903</v>
      </c>
      <c r="ED14" s="475">
        <f t="shared" si="13"/>
        <v>272908</v>
      </c>
      <c r="EE14" s="475">
        <f t="shared" si="13"/>
        <v>272908</v>
      </c>
      <c r="EF14" s="475">
        <f t="shared" si="13"/>
        <v>0</v>
      </c>
      <c r="EG14" s="476">
        <f t="shared" si="86"/>
        <v>2861059</v>
      </c>
      <c r="EH14" s="476">
        <f t="shared" si="87"/>
        <v>33718053</v>
      </c>
      <c r="EI14" s="477">
        <f t="shared" si="88"/>
        <v>2449254</v>
      </c>
      <c r="EJ14" s="477">
        <f t="shared" si="14"/>
        <v>31268799</v>
      </c>
      <c r="EK14" s="477">
        <f t="shared" si="14"/>
        <v>24195277</v>
      </c>
      <c r="EL14" s="477">
        <f t="shared" si="14"/>
        <v>7073522</v>
      </c>
      <c r="EM14" s="478">
        <f t="shared" si="89"/>
        <v>27811058</v>
      </c>
      <c r="EN14" s="478">
        <f t="shared" si="90"/>
        <v>0</v>
      </c>
      <c r="EO14" s="478">
        <f t="shared" si="91"/>
        <v>4356000</v>
      </c>
      <c r="EP14" s="478">
        <f t="shared" si="92"/>
        <v>0</v>
      </c>
      <c r="EQ14" s="478">
        <f t="shared" si="93"/>
        <v>1550995</v>
      </c>
      <c r="ER14" s="479">
        <f t="shared" si="94"/>
        <v>0</v>
      </c>
      <c r="ES14" s="479">
        <f t="shared" si="15"/>
        <v>0</v>
      </c>
      <c r="ET14" s="479">
        <f t="shared" si="15"/>
        <v>0</v>
      </c>
      <c r="EU14" s="479">
        <f t="shared" si="15"/>
        <v>0</v>
      </c>
      <c r="EV14" s="479">
        <f t="shared" si="15"/>
        <v>0</v>
      </c>
      <c r="EW14" s="479">
        <f t="shared" si="95"/>
        <v>0</v>
      </c>
      <c r="EX14" s="479">
        <f t="shared" si="16"/>
        <v>0</v>
      </c>
      <c r="EY14" s="479">
        <f t="shared" si="16"/>
        <v>0</v>
      </c>
      <c r="EZ14" s="479">
        <f t="shared" si="16"/>
        <v>0</v>
      </c>
      <c r="FA14" s="479">
        <f t="shared" si="16"/>
        <v>0</v>
      </c>
      <c r="FB14" s="479">
        <f t="shared" si="96"/>
        <v>0</v>
      </c>
      <c r="FC14" s="479">
        <f t="shared" si="17"/>
        <v>0</v>
      </c>
      <c r="FD14" s="479">
        <f t="shared" si="17"/>
        <v>0</v>
      </c>
      <c r="FE14" s="479">
        <f t="shared" si="17"/>
        <v>0</v>
      </c>
      <c r="FF14" s="479">
        <f t="shared" si="17"/>
        <v>0</v>
      </c>
      <c r="FG14" s="479">
        <f t="shared" si="97"/>
        <v>0</v>
      </c>
      <c r="FH14" s="479">
        <f t="shared" si="18"/>
        <v>0</v>
      </c>
      <c r="FI14" s="479">
        <f t="shared" si="18"/>
        <v>0</v>
      </c>
      <c r="FJ14" s="479">
        <f t="shared" si="18"/>
        <v>0</v>
      </c>
      <c r="FK14" s="479">
        <f t="shared" si="18"/>
        <v>0</v>
      </c>
      <c r="FL14" s="474">
        <f t="shared" si="98"/>
        <v>0</v>
      </c>
      <c r="FM14" s="474">
        <f t="shared" si="19"/>
        <v>0</v>
      </c>
      <c r="FN14" s="474">
        <f t="shared" si="19"/>
        <v>0</v>
      </c>
      <c r="FO14" s="474">
        <f t="shared" si="19"/>
        <v>0</v>
      </c>
      <c r="FP14" s="474">
        <f t="shared" si="19"/>
        <v>0</v>
      </c>
      <c r="FQ14" s="474">
        <f t="shared" si="99"/>
        <v>0</v>
      </c>
      <c r="FR14" s="474">
        <f t="shared" si="20"/>
        <v>0</v>
      </c>
      <c r="FS14" s="474">
        <f t="shared" si="20"/>
        <v>0</v>
      </c>
      <c r="FT14" s="474">
        <f t="shared" si="20"/>
        <v>0</v>
      </c>
      <c r="FU14" s="474">
        <f t="shared" si="20"/>
        <v>0</v>
      </c>
      <c r="FV14" s="479">
        <f t="shared" si="100"/>
        <v>0</v>
      </c>
      <c r="FW14" s="479">
        <f t="shared" si="21"/>
        <v>0</v>
      </c>
      <c r="FX14" s="479">
        <f t="shared" si="21"/>
        <v>0</v>
      </c>
      <c r="FY14" s="479">
        <f t="shared" si="21"/>
        <v>0</v>
      </c>
      <c r="FZ14" s="479">
        <f t="shared" si="21"/>
        <v>0</v>
      </c>
      <c r="GA14" s="479">
        <f t="shared" si="101"/>
        <v>0</v>
      </c>
      <c r="GB14" s="479">
        <f t="shared" si="22"/>
        <v>0</v>
      </c>
      <c r="GC14" s="479">
        <f t="shared" si="22"/>
        <v>0</v>
      </c>
      <c r="GD14" s="479">
        <f t="shared" si="22"/>
        <v>0</v>
      </c>
      <c r="GE14" s="479">
        <f t="shared" si="22"/>
        <v>0</v>
      </c>
      <c r="GF14" s="474">
        <f t="shared" si="102"/>
        <v>0</v>
      </c>
      <c r="GG14" s="474">
        <f t="shared" si="23"/>
        <v>0</v>
      </c>
      <c r="GH14" s="474">
        <f t="shared" si="23"/>
        <v>0</v>
      </c>
      <c r="GI14" s="474">
        <f t="shared" si="23"/>
        <v>0</v>
      </c>
      <c r="GJ14" s="474">
        <f t="shared" si="23"/>
        <v>0</v>
      </c>
      <c r="GK14" s="474">
        <f t="shared" si="103"/>
        <v>0</v>
      </c>
      <c r="GL14" s="474">
        <f t="shared" si="24"/>
        <v>0</v>
      </c>
      <c r="GM14" s="474">
        <f t="shared" si="24"/>
        <v>0</v>
      </c>
      <c r="GN14" s="474">
        <f t="shared" si="24"/>
        <v>0</v>
      </c>
      <c r="GO14" s="474">
        <f t="shared" si="24"/>
        <v>0</v>
      </c>
      <c r="GP14" s="479">
        <f t="shared" si="104"/>
        <v>0</v>
      </c>
      <c r="GQ14" s="479">
        <f t="shared" si="25"/>
        <v>0</v>
      </c>
      <c r="GR14" s="479">
        <f t="shared" si="25"/>
        <v>0</v>
      </c>
      <c r="GS14" s="479">
        <f t="shared" si="25"/>
        <v>0</v>
      </c>
      <c r="GT14" s="479">
        <f t="shared" si="25"/>
        <v>0</v>
      </c>
      <c r="GU14" s="479">
        <f t="shared" si="105"/>
        <v>0</v>
      </c>
      <c r="GV14" s="479">
        <f t="shared" si="26"/>
        <v>0</v>
      </c>
      <c r="GW14" s="479">
        <f t="shared" si="26"/>
        <v>0</v>
      </c>
      <c r="GX14" s="479">
        <f t="shared" si="26"/>
        <v>0</v>
      </c>
      <c r="GY14" s="479">
        <f t="shared" si="26"/>
        <v>0</v>
      </c>
      <c r="GZ14" s="474">
        <f t="shared" si="106"/>
        <v>0</v>
      </c>
      <c r="HA14" s="474">
        <f t="shared" si="27"/>
        <v>0</v>
      </c>
      <c r="HB14" s="474">
        <f t="shared" si="27"/>
        <v>0</v>
      </c>
      <c r="HC14" s="474">
        <f t="shared" si="27"/>
        <v>0</v>
      </c>
      <c r="HD14" s="474">
        <f t="shared" si="27"/>
        <v>0</v>
      </c>
      <c r="HE14" s="474">
        <f t="shared" si="107"/>
        <v>0</v>
      </c>
      <c r="HF14" s="474">
        <f t="shared" si="28"/>
        <v>0</v>
      </c>
      <c r="HG14" s="474">
        <f t="shared" si="28"/>
        <v>0</v>
      </c>
      <c r="HH14" s="474">
        <f t="shared" si="28"/>
        <v>0</v>
      </c>
      <c r="HI14" s="474">
        <f t="shared" si="28"/>
        <v>0</v>
      </c>
      <c r="HJ14" s="479">
        <f t="shared" si="108"/>
        <v>0</v>
      </c>
      <c r="HK14" s="479">
        <f t="shared" si="29"/>
        <v>0</v>
      </c>
      <c r="HL14" s="479">
        <f t="shared" si="29"/>
        <v>0</v>
      </c>
      <c r="HM14" s="479">
        <f t="shared" si="29"/>
        <v>0</v>
      </c>
      <c r="HN14" s="479">
        <f t="shared" si="29"/>
        <v>0</v>
      </c>
      <c r="HO14" s="479">
        <f t="shared" si="109"/>
        <v>0</v>
      </c>
      <c r="HP14" s="479">
        <f t="shared" si="30"/>
        <v>0</v>
      </c>
      <c r="HQ14" s="479">
        <f t="shared" si="30"/>
        <v>0</v>
      </c>
      <c r="HR14" s="479">
        <f t="shared" si="30"/>
        <v>0</v>
      </c>
      <c r="HS14" s="479">
        <f t="shared" si="30"/>
        <v>0</v>
      </c>
      <c r="HT14" s="474">
        <f t="shared" si="110"/>
        <v>0</v>
      </c>
      <c r="HU14" s="474">
        <f t="shared" si="31"/>
        <v>0</v>
      </c>
      <c r="HV14" s="474">
        <f t="shared" si="31"/>
        <v>0</v>
      </c>
      <c r="HW14" s="474">
        <f t="shared" si="31"/>
        <v>0</v>
      </c>
      <c r="HX14" s="474">
        <f t="shared" si="31"/>
        <v>0</v>
      </c>
      <c r="HY14" s="474">
        <f t="shared" si="111"/>
        <v>0</v>
      </c>
      <c r="HZ14" s="474">
        <f t="shared" si="32"/>
        <v>0</v>
      </c>
      <c r="IA14" s="474">
        <f t="shared" si="32"/>
        <v>0</v>
      </c>
      <c r="IB14" s="474">
        <f t="shared" si="32"/>
        <v>0</v>
      </c>
      <c r="IC14" s="474">
        <f t="shared" si="32"/>
        <v>0</v>
      </c>
      <c r="ID14" s="479">
        <f t="shared" si="112"/>
        <v>0</v>
      </c>
      <c r="IE14" s="479">
        <f t="shared" si="33"/>
        <v>0</v>
      </c>
      <c r="IF14" s="479">
        <f t="shared" si="33"/>
        <v>0</v>
      </c>
      <c r="IG14" s="479">
        <f t="shared" si="33"/>
        <v>0</v>
      </c>
      <c r="IH14" s="479">
        <f t="shared" si="33"/>
        <v>0</v>
      </c>
      <c r="II14" s="479">
        <f t="shared" si="113"/>
        <v>0</v>
      </c>
      <c r="IJ14" s="479">
        <f t="shared" si="34"/>
        <v>0</v>
      </c>
      <c r="IK14" s="479">
        <f t="shared" si="34"/>
        <v>0</v>
      </c>
      <c r="IL14" s="479">
        <f t="shared" si="34"/>
        <v>0</v>
      </c>
      <c r="IM14" s="479">
        <f t="shared" si="34"/>
        <v>0</v>
      </c>
      <c r="IN14" s="474">
        <f t="shared" si="114"/>
        <v>0</v>
      </c>
      <c r="IO14" s="474">
        <f t="shared" si="35"/>
        <v>0</v>
      </c>
      <c r="IP14" s="474">
        <f t="shared" si="35"/>
        <v>0</v>
      </c>
      <c r="IQ14" s="474">
        <f t="shared" si="35"/>
        <v>0</v>
      </c>
      <c r="IR14" s="474">
        <f t="shared" si="35"/>
        <v>0</v>
      </c>
      <c r="IS14" s="474">
        <f t="shared" si="115"/>
        <v>0</v>
      </c>
      <c r="IT14" s="474">
        <f t="shared" si="36"/>
        <v>0</v>
      </c>
      <c r="IU14" s="474">
        <f t="shared" si="36"/>
        <v>0</v>
      </c>
      <c r="IV14" s="474">
        <f t="shared" si="36"/>
        <v>0</v>
      </c>
      <c r="IW14" s="474">
        <f t="shared" si="36"/>
        <v>0</v>
      </c>
      <c r="IX14" s="479">
        <f t="shared" si="116"/>
        <v>0</v>
      </c>
      <c r="IY14" s="479">
        <f t="shared" si="37"/>
        <v>0</v>
      </c>
      <c r="IZ14" s="479">
        <f t="shared" si="37"/>
        <v>0</v>
      </c>
      <c r="JA14" s="479">
        <f t="shared" si="37"/>
        <v>0</v>
      </c>
      <c r="JB14" s="479">
        <f t="shared" si="37"/>
        <v>0</v>
      </c>
      <c r="JC14" s="479">
        <f t="shared" si="117"/>
        <v>0</v>
      </c>
      <c r="JD14" s="479">
        <f t="shared" si="38"/>
        <v>0</v>
      </c>
      <c r="JE14" s="479">
        <f t="shared" si="38"/>
        <v>0</v>
      </c>
      <c r="JF14" s="479">
        <f t="shared" si="38"/>
        <v>0</v>
      </c>
      <c r="JG14" s="479">
        <f t="shared" si="38"/>
        <v>0</v>
      </c>
      <c r="JH14" s="479">
        <f t="shared" si="118"/>
        <v>0</v>
      </c>
      <c r="JI14" s="479">
        <f t="shared" si="39"/>
        <v>0</v>
      </c>
      <c r="JJ14" s="479">
        <f t="shared" si="39"/>
        <v>0</v>
      </c>
      <c r="JK14" s="479">
        <f t="shared" si="39"/>
        <v>0</v>
      </c>
      <c r="JL14" s="479">
        <f t="shared" si="39"/>
        <v>0</v>
      </c>
      <c r="JM14" s="669">
        <v>25</v>
      </c>
      <c r="JN14" s="669">
        <v>29</v>
      </c>
      <c r="JO14" s="669">
        <v>105</v>
      </c>
      <c r="JP14" s="669">
        <v>55</v>
      </c>
      <c r="JQ14" s="669">
        <v>113</v>
      </c>
      <c r="JR14" s="669">
        <v>90</v>
      </c>
      <c r="JS14" s="462">
        <f t="shared" si="119"/>
        <v>417</v>
      </c>
      <c r="JT14" s="474">
        <f t="shared" si="120"/>
        <v>37975</v>
      </c>
      <c r="JU14" s="474">
        <f t="shared" si="40"/>
        <v>750</v>
      </c>
      <c r="JV14" s="474">
        <f t="shared" si="40"/>
        <v>37225</v>
      </c>
      <c r="JW14" s="474">
        <f t="shared" si="40"/>
        <v>37225</v>
      </c>
      <c r="JX14" s="474">
        <f t="shared" si="40"/>
        <v>0</v>
      </c>
      <c r="JY14" s="474">
        <f t="shared" si="121"/>
        <v>44051</v>
      </c>
      <c r="JZ14" s="474">
        <f t="shared" si="41"/>
        <v>870</v>
      </c>
      <c r="KA14" s="474">
        <f t="shared" si="41"/>
        <v>43181</v>
      </c>
      <c r="KB14" s="474">
        <f t="shared" si="41"/>
        <v>43181</v>
      </c>
      <c r="KC14" s="474">
        <f t="shared" si="41"/>
        <v>0</v>
      </c>
      <c r="KD14" s="723">
        <f t="shared" si="122"/>
        <v>159495</v>
      </c>
      <c r="KE14" s="723">
        <f t="shared" si="42"/>
        <v>3150</v>
      </c>
      <c r="KF14" s="723">
        <f t="shared" si="42"/>
        <v>156345</v>
      </c>
      <c r="KG14" s="723">
        <f t="shared" si="42"/>
        <v>156345</v>
      </c>
      <c r="KH14" s="723">
        <f t="shared" si="42"/>
        <v>0</v>
      </c>
      <c r="KI14" s="723">
        <f t="shared" si="123"/>
        <v>83545</v>
      </c>
      <c r="KJ14" s="723">
        <f t="shared" si="43"/>
        <v>1650</v>
      </c>
      <c r="KK14" s="723">
        <f t="shared" si="43"/>
        <v>81895</v>
      </c>
      <c r="KL14" s="723">
        <f t="shared" si="43"/>
        <v>81895</v>
      </c>
      <c r="KM14" s="723">
        <f t="shared" si="43"/>
        <v>0</v>
      </c>
      <c r="KN14" s="474">
        <f t="shared" si="124"/>
        <v>171647</v>
      </c>
      <c r="KO14" s="474">
        <f t="shared" si="44"/>
        <v>3390</v>
      </c>
      <c r="KP14" s="474">
        <f t="shared" si="44"/>
        <v>168257</v>
      </c>
      <c r="KQ14" s="474">
        <f t="shared" si="44"/>
        <v>168257</v>
      </c>
      <c r="KR14" s="474">
        <f t="shared" si="44"/>
        <v>0</v>
      </c>
      <c r="KS14" s="474">
        <f t="shared" si="125"/>
        <v>117180</v>
      </c>
      <c r="KT14" s="474">
        <f t="shared" si="45"/>
        <v>2340</v>
      </c>
      <c r="KU14" s="474">
        <f t="shared" si="45"/>
        <v>114840</v>
      </c>
      <c r="KV14" s="474">
        <f t="shared" si="45"/>
        <v>114840</v>
      </c>
      <c r="KW14" s="474">
        <f t="shared" si="45"/>
        <v>0</v>
      </c>
      <c r="KX14" s="474">
        <f t="shared" si="46"/>
        <v>613893</v>
      </c>
      <c r="KY14" s="474">
        <f t="shared" si="126"/>
        <v>12150</v>
      </c>
      <c r="KZ14" s="474">
        <f t="shared" si="47"/>
        <v>601743</v>
      </c>
      <c r="LA14" s="474">
        <f t="shared" si="48"/>
        <v>601743</v>
      </c>
      <c r="LB14" s="474">
        <f t="shared" si="49"/>
        <v>0</v>
      </c>
      <c r="LC14" s="479">
        <f t="shared" si="50"/>
        <v>33718053</v>
      </c>
      <c r="LD14" s="479">
        <f t="shared" si="127"/>
        <v>0</v>
      </c>
      <c r="LE14" s="479">
        <f t="shared" si="128"/>
        <v>613893</v>
      </c>
      <c r="LF14" s="476">
        <f t="shared" si="129"/>
        <v>34331946</v>
      </c>
      <c r="LG14" s="476">
        <f t="shared" si="51"/>
        <v>2461404</v>
      </c>
      <c r="LH14" s="476">
        <f t="shared" si="52"/>
        <v>31870542</v>
      </c>
      <c r="LI14" s="476">
        <f t="shared" si="53"/>
        <v>24797020</v>
      </c>
      <c r="LJ14" s="476">
        <f t="shared" si="54"/>
        <v>7073522</v>
      </c>
      <c r="LK14" s="714">
        <v>84.61</v>
      </c>
      <c r="LL14" s="717">
        <f t="shared" si="55"/>
        <v>3596978.9</v>
      </c>
      <c r="LM14" s="720">
        <f t="shared" si="130"/>
        <v>3597</v>
      </c>
      <c r="LN14" s="718">
        <f t="shared" si="56"/>
        <v>37315031.899999999</v>
      </c>
      <c r="LO14" s="713">
        <f t="shared" si="131"/>
        <v>37315</v>
      </c>
      <c r="LP14" s="724">
        <f t="shared" si="132"/>
        <v>0</v>
      </c>
      <c r="LQ14" s="724">
        <f t="shared" si="133"/>
        <v>37315</v>
      </c>
      <c r="LR14" s="724">
        <f t="shared" si="57"/>
        <v>613.9</v>
      </c>
      <c r="LS14" s="713">
        <f t="shared" si="134"/>
        <v>37928.9</v>
      </c>
      <c r="LT14" s="437"/>
      <c r="LU14" s="617">
        <f t="shared" si="135"/>
        <v>1519</v>
      </c>
      <c r="LV14" s="617">
        <f t="shared" si="136"/>
        <v>1519</v>
      </c>
      <c r="LW14" s="617">
        <f t="shared" si="137"/>
        <v>1519</v>
      </c>
      <c r="LX14" s="617">
        <f t="shared" si="138"/>
        <v>1519</v>
      </c>
      <c r="LY14" s="617">
        <f t="shared" si="139"/>
        <v>1519</v>
      </c>
      <c r="LZ14" s="617">
        <f t="shared" si="140"/>
        <v>1302</v>
      </c>
      <c r="MA14" s="480"/>
      <c r="MB14" s="480"/>
      <c r="MC14" s="480"/>
      <c r="MD14" s="480"/>
      <c r="ME14" s="480"/>
      <c r="MF14" s="480"/>
      <c r="MG14" s="480"/>
      <c r="MH14" s="480"/>
      <c r="MI14" s="480"/>
      <c r="MJ14" s="480"/>
      <c r="MK14" s="480"/>
      <c r="ML14" s="480"/>
      <c r="MM14" s="480"/>
      <c r="MN14" s="480"/>
      <c r="MO14" s="480"/>
      <c r="MP14" s="480"/>
      <c r="MQ14" s="480"/>
      <c r="MR14" s="480"/>
      <c r="MS14" s="480"/>
      <c r="MT14" s="480"/>
      <c r="MU14" s="480"/>
      <c r="MV14" s="480"/>
      <c r="MW14" s="480"/>
      <c r="MX14" s="480"/>
      <c r="MY14" s="480"/>
      <c r="MZ14" s="480"/>
      <c r="NA14" s="480"/>
      <c r="NB14" s="480"/>
      <c r="NC14" s="480"/>
      <c r="ND14" s="480"/>
      <c r="NE14" s="480"/>
      <c r="NF14" s="480"/>
      <c r="NG14" s="480"/>
      <c r="NH14" s="480"/>
      <c r="NI14" s="480"/>
      <c r="NJ14" s="480"/>
      <c r="NK14" s="480"/>
      <c r="NL14" s="480"/>
      <c r="NM14" s="480"/>
      <c r="NN14" s="480"/>
      <c r="NO14" s="480"/>
      <c r="NP14" s="480"/>
      <c r="NQ14" s="480"/>
      <c r="NR14" s="480"/>
      <c r="NS14" s="480"/>
      <c r="NT14" s="480"/>
      <c r="NU14" s="480"/>
      <c r="NV14" s="480"/>
      <c r="NW14" s="480"/>
      <c r="NX14" s="480"/>
      <c r="NY14" s="480"/>
      <c r="NZ14" s="480"/>
      <c r="OA14" s="480"/>
      <c r="OB14" s="480"/>
      <c r="OD14" s="642">
        <f t="shared" si="58"/>
        <v>0</v>
      </c>
      <c r="OE14" s="618">
        <f t="shared" si="59"/>
        <v>0</v>
      </c>
      <c r="OF14" s="618">
        <f t="shared" si="60"/>
        <v>0</v>
      </c>
      <c r="OG14" s="643">
        <f t="shared" si="141"/>
        <v>0</v>
      </c>
      <c r="OH14" s="644">
        <f t="shared" si="61"/>
        <v>0</v>
      </c>
      <c r="OI14" s="644">
        <f t="shared" si="61"/>
        <v>0</v>
      </c>
      <c r="OJ14" s="642">
        <f t="shared" si="62"/>
        <v>0</v>
      </c>
      <c r="OK14" s="618">
        <f t="shared" si="63"/>
        <v>0</v>
      </c>
      <c r="OL14" s="618">
        <f t="shared" si="64"/>
        <v>0</v>
      </c>
    </row>
    <row r="15" spans="1:402">
      <c r="A15" s="460" t="s">
        <v>1155</v>
      </c>
      <c r="B15" s="461"/>
      <c r="C15" s="461"/>
      <c r="D15" s="461"/>
      <c r="E15" s="461"/>
      <c r="F15" s="462">
        <f t="shared" si="65"/>
        <v>0</v>
      </c>
      <c r="G15" s="463"/>
      <c r="H15" s="463"/>
      <c r="I15" s="463"/>
      <c r="J15" s="463"/>
      <c r="K15" s="462">
        <f t="shared" si="66"/>
        <v>0</v>
      </c>
      <c r="L15" s="464">
        <f t="shared" si="67"/>
        <v>0</v>
      </c>
      <c r="M15" s="715"/>
      <c r="N15" s="464"/>
      <c r="O15" s="464"/>
      <c r="P15" s="465">
        <v>347</v>
      </c>
      <c r="Q15" s="461"/>
      <c r="R15" s="481">
        <v>0</v>
      </c>
      <c r="S15" s="461"/>
      <c r="T15" s="465">
        <v>0</v>
      </c>
      <c r="U15" s="462">
        <f t="shared" si="2"/>
        <v>347</v>
      </c>
      <c r="V15" s="465">
        <v>298</v>
      </c>
      <c r="W15" s="461"/>
      <c r="X15" s="481">
        <v>0</v>
      </c>
      <c r="Y15" s="461"/>
      <c r="Z15" s="465">
        <v>1</v>
      </c>
      <c r="AA15" s="462">
        <f t="shared" si="3"/>
        <v>299</v>
      </c>
      <c r="AB15" s="465">
        <v>69</v>
      </c>
      <c r="AC15" s="461"/>
      <c r="AD15" s="461"/>
      <c r="AE15" s="461"/>
      <c r="AF15" s="465">
        <v>0</v>
      </c>
      <c r="AG15" s="462">
        <f t="shared" si="68"/>
        <v>69</v>
      </c>
      <c r="AH15" s="459">
        <f t="shared" si="69"/>
        <v>715</v>
      </c>
      <c r="AI15" s="467"/>
      <c r="AJ15" s="468">
        <v>0</v>
      </c>
      <c r="AK15" s="469"/>
      <c r="AL15" s="470">
        <v>0</v>
      </c>
      <c r="AM15" s="470"/>
      <c r="AN15" s="467"/>
      <c r="AO15" s="471"/>
      <c r="AP15" s="470"/>
      <c r="AQ15" s="468"/>
      <c r="AR15" s="468"/>
      <c r="AS15" s="461"/>
      <c r="AT15" s="461"/>
      <c r="AU15" s="470"/>
      <c r="AV15" s="470"/>
      <c r="AW15" s="468"/>
      <c r="AX15" s="470"/>
      <c r="AY15" s="470"/>
      <c r="AZ15" s="468"/>
      <c r="BA15" s="470"/>
      <c r="BB15" s="461"/>
      <c r="BC15" s="461"/>
      <c r="BD15" s="470"/>
      <c r="BE15" s="470"/>
      <c r="BF15" s="473"/>
      <c r="BG15" s="462">
        <f t="shared" si="70"/>
        <v>0</v>
      </c>
      <c r="BH15" s="474">
        <f t="shared" si="71"/>
        <v>8823516</v>
      </c>
      <c r="BI15" s="475">
        <f t="shared" si="4"/>
        <v>748479</v>
      </c>
      <c r="BJ15" s="475">
        <f t="shared" si="4"/>
        <v>8075037</v>
      </c>
      <c r="BK15" s="475">
        <f t="shared" si="4"/>
        <v>6267514</v>
      </c>
      <c r="BL15" s="475">
        <f t="shared" si="4"/>
        <v>1807523</v>
      </c>
      <c r="BM15" s="474">
        <f t="shared" si="72"/>
        <v>0</v>
      </c>
      <c r="BN15" s="475">
        <f t="shared" si="5"/>
        <v>0</v>
      </c>
      <c r="BO15" s="475">
        <f t="shared" si="5"/>
        <v>0</v>
      </c>
      <c r="BP15" s="475">
        <f t="shared" si="5"/>
        <v>0</v>
      </c>
      <c r="BQ15" s="475">
        <f t="shared" si="5"/>
        <v>0</v>
      </c>
      <c r="BR15" s="474">
        <f t="shared" si="73"/>
        <v>0</v>
      </c>
      <c r="BS15" s="475">
        <f t="shared" si="6"/>
        <v>0</v>
      </c>
      <c r="BT15" s="475">
        <f t="shared" si="6"/>
        <v>0</v>
      </c>
      <c r="BU15" s="475">
        <f t="shared" si="6"/>
        <v>0</v>
      </c>
      <c r="BV15" s="475">
        <f t="shared" si="6"/>
        <v>0</v>
      </c>
      <c r="BW15" s="475"/>
      <c r="BX15" s="475"/>
      <c r="BY15" s="475"/>
      <c r="BZ15" s="475"/>
      <c r="CA15" s="475"/>
      <c r="CB15" s="474">
        <f t="shared" si="74"/>
        <v>0</v>
      </c>
      <c r="CC15" s="475">
        <f t="shared" si="7"/>
        <v>0</v>
      </c>
      <c r="CD15" s="475">
        <f t="shared" si="7"/>
        <v>0</v>
      </c>
      <c r="CE15" s="475">
        <f t="shared" si="7"/>
        <v>0</v>
      </c>
      <c r="CF15" s="475">
        <f t="shared" si="7"/>
        <v>0</v>
      </c>
      <c r="CG15" s="476">
        <f t="shared" si="75"/>
        <v>8823516</v>
      </c>
      <c r="CH15" s="474">
        <f t="shared" si="76"/>
        <v>10563206</v>
      </c>
      <c r="CI15" s="475">
        <f t="shared" si="76"/>
        <v>874332</v>
      </c>
      <c r="CJ15" s="475">
        <f t="shared" si="76"/>
        <v>9688874</v>
      </c>
      <c r="CK15" s="475">
        <f t="shared" si="76"/>
        <v>7351362</v>
      </c>
      <c r="CL15" s="475">
        <f t="shared" si="76"/>
        <v>2337512</v>
      </c>
      <c r="CM15" s="474">
        <f t="shared" si="77"/>
        <v>0</v>
      </c>
      <c r="CN15" s="475">
        <f t="shared" si="8"/>
        <v>0</v>
      </c>
      <c r="CO15" s="475">
        <f t="shared" si="8"/>
        <v>0</v>
      </c>
      <c r="CP15" s="475">
        <f t="shared" si="8"/>
        <v>0</v>
      </c>
      <c r="CQ15" s="475">
        <f t="shared" si="8"/>
        <v>0</v>
      </c>
      <c r="CR15" s="474">
        <f t="shared" si="78"/>
        <v>0</v>
      </c>
      <c r="CS15" s="475">
        <f t="shared" si="78"/>
        <v>0</v>
      </c>
      <c r="CT15" s="475">
        <f t="shared" si="78"/>
        <v>0</v>
      </c>
      <c r="CU15" s="475">
        <f t="shared" si="78"/>
        <v>0</v>
      </c>
      <c r="CV15" s="475">
        <f t="shared" si="78"/>
        <v>0</v>
      </c>
      <c r="CW15" s="474">
        <f t="shared" si="79"/>
        <v>0</v>
      </c>
      <c r="CX15" s="475">
        <f t="shared" si="9"/>
        <v>0</v>
      </c>
      <c r="CY15" s="475">
        <f t="shared" si="9"/>
        <v>0</v>
      </c>
      <c r="CZ15" s="475">
        <f t="shared" si="9"/>
        <v>0</v>
      </c>
      <c r="DA15" s="475">
        <f t="shared" si="9"/>
        <v>0</v>
      </c>
      <c r="DB15" s="474">
        <f t="shared" si="80"/>
        <v>228176</v>
      </c>
      <c r="DC15" s="475">
        <f t="shared" si="10"/>
        <v>752</v>
      </c>
      <c r="DD15" s="475">
        <f t="shared" si="10"/>
        <v>227424</v>
      </c>
      <c r="DE15" s="475">
        <f t="shared" si="10"/>
        <v>227424</v>
      </c>
      <c r="DF15" s="475">
        <f t="shared" si="10"/>
        <v>0</v>
      </c>
      <c r="DG15" s="476">
        <f t="shared" si="81"/>
        <v>10791382</v>
      </c>
      <c r="DH15" s="474">
        <f t="shared" si="82"/>
        <v>2479446</v>
      </c>
      <c r="DI15" s="475">
        <f t="shared" si="82"/>
        <v>196995</v>
      </c>
      <c r="DJ15" s="475">
        <f t="shared" si="82"/>
        <v>2282451</v>
      </c>
      <c r="DK15" s="475">
        <f t="shared" si="82"/>
        <v>1648410</v>
      </c>
      <c r="DL15" s="475">
        <f t="shared" si="82"/>
        <v>634041</v>
      </c>
      <c r="DM15" s="474">
        <f t="shared" si="83"/>
        <v>0</v>
      </c>
      <c r="DN15" s="475">
        <f t="shared" si="11"/>
        <v>0</v>
      </c>
      <c r="DO15" s="475">
        <f t="shared" si="11"/>
        <v>0</v>
      </c>
      <c r="DP15" s="475">
        <f t="shared" si="11"/>
        <v>0</v>
      </c>
      <c r="DQ15" s="475">
        <f t="shared" si="11"/>
        <v>0</v>
      </c>
      <c r="DR15" s="475"/>
      <c r="DS15" s="475"/>
      <c r="DT15" s="475"/>
      <c r="DU15" s="475"/>
      <c r="DV15" s="475"/>
      <c r="DW15" s="474">
        <f t="shared" si="84"/>
        <v>0</v>
      </c>
      <c r="DX15" s="475">
        <f t="shared" si="12"/>
        <v>0</v>
      </c>
      <c r="DY15" s="475">
        <f t="shared" si="12"/>
        <v>0</v>
      </c>
      <c r="DZ15" s="475">
        <f t="shared" si="12"/>
        <v>0</v>
      </c>
      <c r="EA15" s="475">
        <f t="shared" si="12"/>
        <v>0</v>
      </c>
      <c r="EB15" s="474">
        <f t="shared" si="85"/>
        <v>0</v>
      </c>
      <c r="EC15" s="475">
        <f t="shared" si="13"/>
        <v>0</v>
      </c>
      <c r="ED15" s="475">
        <f t="shared" si="13"/>
        <v>0</v>
      </c>
      <c r="EE15" s="475">
        <f t="shared" si="13"/>
        <v>0</v>
      </c>
      <c r="EF15" s="475">
        <f t="shared" si="13"/>
        <v>0</v>
      </c>
      <c r="EG15" s="476">
        <f t="shared" si="86"/>
        <v>2479446</v>
      </c>
      <c r="EH15" s="476">
        <f t="shared" si="87"/>
        <v>22094344</v>
      </c>
      <c r="EI15" s="477">
        <f t="shared" si="88"/>
        <v>1820558</v>
      </c>
      <c r="EJ15" s="477">
        <f t="shared" si="14"/>
        <v>20273786</v>
      </c>
      <c r="EK15" s="477">
        <f t="shared" si="14"/>
        <v>15494710</v>
      </c>
      <c r="EL15" s="477">
        <f t="shared" si="14"/>
        <v>4779076</v>
      </c>
      <c r="EM15" s="478">
        <f t="shared" si="89"/>
        <v>21866168</v>
      </c>
      <c r="EN15" s="478">
        <f t="shared" si="90"/>
        <v>0</v>
      </c>
      <c r="EO15" s="478">
        <f t="shared" si="91"/>
        <v>0</v>
      </c>
      <c r="EP15" s="478">
        <f t="shared" si="92"/>
        <v>0</v>
      </c>
      <c r="EQ15" s="478">
        <f t="shared" si="93"/>
        <v>228176</v>
      </c>
      <c r="ER15" s="479">
        <f t="shared" si="94"/>
        <v>0</v>
      </c>
      <c r="ES15" s="479">
        <f t="shared" si="15"/>
        <v>0</v>
      </c>
      <c r="ET15" s="479">
        <f t="shared" si="15"/>
        <v>0</v>
      </c>
      <c r="EU15" s="479">
        <f t="shared" si="15"/>
        <v>0</v>
      </c>
      <c r="EV15" s="479">
        <f t="shared" si="15"/>
        <v>0</v>
      </c>
      <c r="EW15" s="479">
        <f t="shared" si="95"/>
        <v>0</v>
      </c>
      <c r="EX15" s="479">
        <f t="shared" si="16"/>
        <v>0</v>
      </c>
      <c r="EY15" s="479">
        <f t="shared" si="16"/>
        <v>0</v>
      </c>
      <c r="EZ15" s="479">
        <f t="shared" si="16"/>
        <v>0</v>
      </c>
      <c r="FA15" s="479">
        <f t="shared" si="16"/>
        <v>0</v>
      </c>
      <c r="FB15" s="479">
        <f t="shared" si="96"/>
        <v>0</v>
      </c>
      <c r="FC15" s="479">
        <f t="shared" si="17"/>
        <v>0</v>
      </c>
      <c r="FD15" s="479">
        <f t="shared" si="17"/>
        <v>0</v>
      </c>
      <c r="FE15" s="479">
        <f t="shared" si="17"/>
        <v>0</v>
      </c>
      <c r="FF15" s="479">
        <f t="shared" si="17"/>
        <v>0</v>
      </c>
      <c r="FG15" s="479">
        <f t="shared" si="97"/>
        <v>0</v>
      </c>
      <c r="FH15" s="479">
        <f t="shared" si="18"/>
        <v>0</v>
      </c>
      <c r="FI15" s="479">
        <f t="shared" si="18"/>
        <v>0</v>
      </c>
      <c r="FJ15" s="479">
        <f t="shared" si="18"/>
        <v>0</v>
      </c>
      <c r="FK15" s="479">
        <f t="shared" si="18"/>
        <v>0</v>
      </c>
      <c r="FL15" s="474">
        <f t="shared" si="98"/>
        <v>0</v>
      </c>
      <c r="FM15" s="474">
        <f t="shared" si="19"/>
        <v>0</v>
      </c>
      <c r="FN15" s="474">
        <f t="shared" si="19"/>
        <v>0</v>
      </c>
      <c r="FO15" s="474">
        <f t="shared" si="19"/>
        <v>0</v>
      </c>
      <c r="FP15" s="474">
        <f t="shared" si="19"/>
        <v>0</v>
      </c>
      <c r="FQ15" s="474">
        <f t="shared" si="99"/>
        <v>0</v>
      </c>
      <c r="FR15" s="474">
        <f t="shared" si="20"/>
        <v>0</v>
      </c>
      <c r="FS15" s="474">
        <f t="shared" si="20"/>
        <v>0</v>
      </c>
      <c r="FT15" s="474">
        <f t="shared" si="20"/>
        <v>0</v>
      </c>
      <c r="FU15" s="474">
        <f t="shared" si="20"/>
        <v>0</v>
      </c>
      <c r="FV15" s="479">
        <f t="shared" si="100"/>
        <v>0</v>
      </c>
      <c r="FW15" s="479">
        <f t="shared" si="21"/>
        <v>0</v>
      </c>
      <c r="FX15" s="479">
        <f t="shared" si="21"/>
        <v>0</v>
      </c>
      <c r="FY15" s="479">
        <f t="shared" si="21"/>
        <v>0</v>
      </c>
      <c r="FZ15" s="479">
        <f t="shared" si="21"/>
        <v>0</v>
      </c>
      <c r="GA15" s="479">
        <f t="shared" si="101"/>
        <v>0</v>
      </c>
      <c r="GB15" s="479">
        <f t="shared" si="22"/>
        <v>0</v>
      </c>
      <c r="GC15" s="479">
        <f t="shared" si="22"/>
        <v>0</v>
      </c>
      <c r="GD15" s="479">
        <f t="shared" si="22"/>
        <v>0</v>
      </c>
      <c r="GE15" s="479">
        <f t="shared" si="22"/>
        <v>0</v>
      </c>
      <c r="GF15" s="474">
        <f t="shared" si="102"/>
        <v>0</v>
      </c>
      <c r="GG15" s="474">
        <f t="shared" si="23"/>
        <v>0</v>
      </c>
      <c r="GH15" s="474">
        <f t="shared" si="23"/>
        <v>0</v>
      </c>
      <c r="GI15" s="474">
        <f t="shared" si="23"/>
        <v>0</v>
      </c>
      <c r="GJ15" s="474">
        <f t="shared" si="23"/>
        <v>0</v>
      </c>
      <c r="GK15" s="474">
        <f t="shared" si="103"/>
        <v>0</v>
      </c>
      <c r="GL15" s="474">
        <f t="shared" si="24"/>
        <v>0</v>
      </c>
      <c r="GM15" s="474">
        <f t="shared" si="24"/>
        <v>0</v>
      </c>
      <c r="GN15" s="474">
        <f t="shared" si="24"/>
        <v>0</v>
      </c>
      <c r="GO15" s="474">
        <f t="shared" si="24"/>
        <v>0</v>
      </c>
      <c r="GP15" s="479">
        <f t="shared" si="104"/>
        <v>0</v>
      </c>
      <c r="GQ15" s="479">
        <f t="shared" si="25"/>
        <v>0</v>
      </c>
      <c r="GR15" s="479">
        <f t="shared" si="25"/>
        <v>0</v>
      </c>
      <c r="GS15" s="479">
        <f t="shared" si="25"/>
        <v>0</v>
      </c>
      <c r="GT15" s="479">
        <f t="shared" si="25"/>
        <v>0</v>
      </c>
      <c r="GU15" s="479">
        <f t="shared" si="105"/>
        <v>0</v>
      </c>
      <c r="GV15" s="479">
        <f t="shared" si="26"/>
        <v>0</v>
      </c>
      <c r="GW15" s="479">
        <f t="shared" si="26"/>
        <v>0</v>
      </c>
      <c r="GX15" s="479">
        <f t="shared" si="26"/>
        <v>0</v>
      </c>
      <c r="GY15" s="479">
        <f t="shared" si="26"/>
        <v>0</v>
      </c>
      <c r="GZ15" s="474">
        <f t="shared" si="106"/>
        <v>0</v>
      </c>
      <c r="HA15" s="474">
        <f t="shared" si="27"/>
        <v>0</v>
      </c>
      <c r="HB15" s="474">
        <f t="shared" si="27"/>
        <v>0</v>
      </c>
      <c r="HC15" s="474">
        <f t="shared" si="27"/>
        <v>0</v>
      </c>
      <c r="HD15" s="474">
        <f t="shared" si="27"/>
        <v>0</v>
      </c>
      <c r="HE15" s="474">
        <f t="shared" si="107"/>
        <v>0</v>
      </c>
      <c r="HF15" s="474">
        <f t="shared" si="28"/>
        <v>0</v>
      </c>
      <c r="HG15" s="474">
        <f t="shared" si="28"/>
        <v>0</v>
      </c>
      <c r="HH15" s="474">
        <f t="shared" si="28"/>
        <v>0</v>
      </c>
      <c r="HI15" s="474">
        <f t="shared" si="28"/>
        <v>0</v>
      </c>
      <c r="HJ15" s="479">
        <f t="shared" si="108"/>
        <v>0</v>
      </c>
      <c r="HK15" s="479">
        <f t="shared" si="29"/>
        <v>0</v>
      </c>
      <c r="HL15" s="479">
        <f t="shared" si="29"/>
        <v>0</v>
      </c>
      <c r="HM15" s="479">
        <f t="shared" si="29"/>
        <v>0</v>
      </c>
      <c r="HN15" s="479">
        <f t="shared" si="29"/>
        <v>0</v>
      </c>
      <c r="HO15" s="479">
        <f t="shared" si="109"/>
        <v>0</v>
      </c>
      <c r="HP15" s="479">
        <f t="shared" si="30"/>
        <v>0</v>
      </c>
      <c r="HQ15" s="479">
        <f t="shared" si="30"/>
        <v>0</v>
      </c>
      <c r="HR15" s="479">
        <f t="shared" si="30"/>
        <v>0</v>
      </c>
      <c r="HS15" s="479">
        <f t="shared" si="30"/>
        <v>0</v>
      </c>
      <c r="HT15" s="474">
        <f t="shared" si="110"/>
        <v>0</v>
      </c>
      <c r="HU15" s="474">
        <f t="shared" si="31"/>
        <v>0</v>
      </c>
      <c r="HV15" s="474">
        <f t="shared" si="31"/>
        <v>0</v>
      </c>
      <c r="HW15" s="474">
        <f t="shared" si="31"/>
        <v>0</v>
      </c>
      <c r="HX15" s="474">
        <f t="shared" si="31"/>
        <v>0</v>
      </c>
      <c r="HY15" s="474">
        <f t="shared" si="111"/>
        <v>0</v>
      </c>
      <c r="HZ15" s="474">
        <f t="shared" si="32"/>
        <v>0</v>
      </c>
      <c r="IA15" s="474">
        <f t="shared" si="32"/>
        <v>0</v>
      </c>
      <c r="IB15" s="474">
        <f t="shared" si="32"/>
        <v>0</v>
      </c>
      <c r="IC15" s="474">
        <f t="shared" si="32"/>
        <v>0</v>
      </c>
      <c r="ID15" s="479">
        <f t="shared" si="112"/>
        <v>0</v>
      </c>
      <c r="IE15" s="479">
        <f t="shared" si="33"/>
        <v>0</v>
      </c>
      <c r="IF15" s="479">
        <f t="shared" si="33"/>
        <v>0</v>
      </c>
      <c r="IG15" s="479">
        <f t="shared" si="33"/>
        <v>0</v>
      </c>
      <c r="IH15" s="479">
        <f t="shared" si="33"/>
        <v>0</v>
      </c>
      <c r="II15" s="479">
        <f t="shared" si="113"/>
        <v>0</v>
      </c>
      <c r="IJ15" s="479">
        <f t="shared" si="34"/>
        <v>0</v>
      </c>
      <c r="IK15" s="479">
        <f t="shared" si="34"/>
        <v>0</v>
      </c>
      <c r="IL15" s="479">
        <f t="shared" si="34"/>
        <v>0</v>
      </c>
      <c r="IM15" s="479">
        <f t="shared" si="34"/>
        <v>0</v>
      </c>
      <c r="IN15" s="474">
        <f t="shared" si="114"/>
        <v>0</v>
      </c>
      <c r="IO15" s="474">
        <f t="shared" si="35"/>
        <v>0</v>
      </c>
      <c r="IP15" s="474">
        <f t="shared" si="35"/>
        <v>0</v>
      </c>
      <c r="IQ15" s="474">
        <f t="shared" si="35"/>
        <v>0</v>
      </c>
      <c r="IR15" s="474">
        <f t="shared" si="35"/>
        <v>0</v>
      </c>
      <c r="IS15" s="474">
        <f t="shared" si="115"/>
        <v>0</v>
      </c>
      <c r="IT15" s="474">
        <f t="shared" si="36"/>
        <v>0</v>
      </c>
      <c r="IU15" s="474">
        <f t="shared" si="36"/>
        <v>0</v>
      </c>
      <c r="IV15" s="474">
        <f t="shared" si="36"/>
        <v>0</v>
      </c>
      <c r="IW15" s="474">
        <f t="shared" si="36"/>
        <v>0</v>
      </c>
      <c r="IX15" s="479">
        <f t="shared" si="116"/>
        <v>0</v>
      </c>
      <c r="IY15" s="479">
        <f t="shared" si="37"/>
        <v>0</v>
      </c>
      <c r="IZ15" s="479">
        <f t="shared" si="37"/>
        <v>0</v>
      </c>
      <c r="JA15" s="479">
        <f t="shared" si="37"/>
        <v>0</v>
      </c>
      <c r="JB15" s="479">
        <f t="shared" si="37"/>
        <v>0</v>
      </c>
      <c r="JC15" s="479">
        <f t="shared" si="117"/>
        <v>0</v>
      </c>
      <c r="JD15" s="479">
        <f t="shared" si="38"/>
        <v>0</v>
      </c>
      <c r="JE15" s="479">
        <f t="shared" si="38"/>
        <v>0</v>
      </c>
      <c r="JF15" s="479">
        <f t="shared" si="38"/>
        <v>0</v>
      </c>
      <c r="JG15" s="479">
        <f t="shared" si="38"/>
        <v>0</v>
      </c>
      <c r="JH15" s="479">
        <f t="shared" si="118"/>
        <v>0</v>
      </c>
      <c r="JI15" s="479">
        <f t="shared" si="39"/>
        <v>0</v>
      </c>
      <c r="JJ15" s="479">
        <f t="shared" si="39"/>
        <v>0</v>
      </c>
      <c r="JK15" s="479">
        <f t="shared" si="39"/>
        <v>0</v>
      </c>
      <c r="JL15" s="479">
        <f t="shared" si="39"/>
        <v>0</v>
      </c>
      <c r="JM15" s="669">
        <v>0</v>
      </c>
      <c r="JN15" s="669">
        <v>0</v>
      </c>
      <c r="JO15" s="669">
        <v>0</v>
      </c>
      <c r="JP15" s="669">
        <v>0</v>
      </c>
      <c r="JQ15" s="669">
        <v>0</v>
      </c>
      <c r="JR15" s="669">
        <v>0</v>
      </c>
      <c r="JS15" s="462">
        <f t="shared" si="119"/>
        <v>0</v>
      </c>
      <c r="JT15" s="474">
        <f t="shared" si="120"/>
        <v>0</v>
      </c>
      <c r="JU15" s="474">
        <f t="shared" si="40"/>
        <v>0</v>
      </c>
      <c r="JV15" s="474">
        <f t="shared" si="40"/>
        <v>0</v>
      </c>
      <c r="JW15" s="474">
        <f t="shared" si="40"/>
        <v>0</v>
      </c>
      <c r="JX15" s="474">
        <f t="shared" si="40"/>
        <v>0</v>
      </c>
      <c r="JY15" s="474">
        <f t="shared" si="121"/>
        <v>0</v>
      </c>
      <c r="JZ15" s="474">
        <f t="shared" si="41"/>
        <v>0</v>
      </c>
      <c r="KA15" s="474">
        <f t="shared" si="41"/>
        <v>0</v>
      </c>
      <c r="KB15" s="474">
        <f t="shared" si="41"/>
        <v>0</v>
      </c>
      <c r="KC15" s="474">
        <f t="shared" si="41"/>
        <v>0</v>
      </c>
      <c r="KD15" s="723">
        <f t="shared" si="122"/>
        <v>0</v>
      </c>
      <c r="KE15" s="723">
        <f t="shared" si="42"/>
        <v>0</v>
      </c>
      <c r="KF15" s="723">
        <f t="shared" si="42"/>
        <v>0</v>
      </c>
      <c r="KG15" s="723">
        <f t="shared" si="42"/>
        <v>0</v>
      </c>
      <c r="KH15" s="723">
        <f t="shared" si="42"/>
        <v>0</v>
      </c>
      <c r="KI15" s="723">
        <f t="shared" si="123"/>
        <v>0</v>
      </c>
      <c r="KJ15" s="723">
        <f t="shared" si="43"/>
        <v>0</v>
      </c>
      <c r="KK15" s="723">
        <f t="shared" si="43"/>
        <v>0</v>
      </c>
      <c r="KL15" s="723">
        <f t="shared" si="43"/>
        <v>0</v>
      </c>
      <c r="KM15" s="723">
        <f t="shared" si="43"/>
        <v>0</v>
      </c>
      <c r="KN15" s="474">
        <f t="shared" si="124"/>
        <v>0</v>
      </c>
      <c r="KO15" s="474">
        <f t="shared" si="44"/>
        <v>0</v>
      </c>
      <c r="KP15" s="474">
        <f t="shared" si="44"/>
        <v>0</v>
      </c>
      <c r="KQ15" s="474">
        <f t="shared" si="44"/>
        <v>0</v>
      </c>
      <c r="KR15" s="474">
        <f t="shared" si="44"/>
        <v>0</v>
      </c>
      <c r="KS15" s="474">
        <f t="shared" si="125"/>
        <v>0</v>
      </c>
      <c r="KT15" s="474">
        <f t="shared" si="45"/>
        <v>0</v>
      </c>
      <c r="KU15" s="474">
        <f t="shared" si="45"/>
        <v>0</v>
      </c>
      <c r="KV15" s="474">
        <f t="shared" si="45"/>
        <v>0</v>
      </c>
      <c r="KW15" s="474">
        <f t="shared" si="45"/>
        <v>0</v>
      </c>
      <c r="KX15" s="474">
        <f t="shared" si="46"/>
        <v>0</v>
      </c>
      <c r="KY15" s="474">
        <f t="shared" si="126"/>
        <v>0</v>
      </c>
      <c r="KZ15" s="474">
        <f t="shared" si="47"/>
        <v>0</v>
      </c>
      <c r="LA15" s="474">
        <f t="shared" si="48"/>
        <v>0</v>
      </c>
      <c r="LB15" s="474">
        <f t="shared" si="49"/>
        <v>0</v>
      </c>
      <c r="LC15" s="479">
        <f t="shared" si="50"/>
        <v>22094344</v>
      </c>
      <c r="LD15" s="479">
        <f t="shared" si="127"/>
        <v>0</v>
      </c>
      <c r="LE15" s="479">
        <f t="shared" si="128"/>
        <v>0</v>
      </c>
      <c r="LF15" s="476">
        <f t="shared" si="129"/>
        <v>22094344</v>
      </c>
      <c r="LG15" s="476">
        <f t="shared" si="51"/>
        <v>1820558</v>
      </c>
      <c r="LH15" s="476">
        <f t="shared" si="52"/>
        <v>20273786</v>
      </c>
      <c r="LI15" s="476">
        <f t="shared" si="53"/>
        <v>15494710</v>
      </c>
      <c r="LJ15" s="476">
        <f t="shared" si="54"/>
        <v>4779076</v>
      </c>
      <c r="LK15" s="714">
        <v>64.45</v>
      </c>
      <c r="LL15" s="717">
        <f t="shared" si="55"/>
        <v>2739927.8</v>
      </c>
      <c r="LM15" s="720">
        <f t="shared" si="130"/>
        <v>2739.9</v>
      </c>
      <c r="LN15" s="718">
        <f t="shared" si="56"/>
        <v>24834271.800000001</v>
      </c>
      <c r="LO15" s="713">
        <f t="shared" si="131"/>
        <v>24834.3</v>
      </c>
      <c r="LP15" s="724">
        <f t="shared" si="132"/>
        <v>0</v>
      </c>
      <c r="LQ15" s="724">
        <f t="shared" si="133"/>
        <v>24834.3</v>
      </c>
      <c r="LR15" s="724">
        <f t="shared" si="57"/>
        <v>0</v>
      </c>
      <c r="LS15" s="713">
        <f t="shared" si="134"/>
        <v>24834.3</v>
      </c>
      <c r="LT15" s="437"/>
      <c r="LU15" s="617">
        <f t="shared" si="135"/>
        <v>0</v>
      </c>
      <c r="LV15" s="617">
        <f t="shared" si="136"/>
        <v>0</v>
      </c>
      <c r="LW15" s="617">
        <f t="shared" si="137"/>
        <v>0</v>
      </c>
      <c r="LX15" s="617">
        <f t="shared" si="138"/>
        <v>0</v>
      </c>
      <c r="LY15" s="617">
        <f t="shared" si="139"/>
        <v>0</v>
      </c>
      <c r="LZ15" s="617">
        <f t="shared" si="140"/>
        <v>0</v>
      </c>
      <c r="MA15" s="480"/>
      <c r="MB15" s="480"/>
      <c r="MC15" s="480"/>
      <c r="MD15" s="480"/>
      <c r="ME15" s="480"/>
      <c r="MF15" s="480"/>
      <c r="MG15" s="480"/>
      <c r="MH15" s="480"/>
      <c r="MI15" s="480"/>
      <c r="MJ15" s="480"/>
      <c r="MK15" s="480"/>
      <c r="ML15" s="480"/>
      <c r="MM15" s="480"/>
      <c r="MN15" s="480"/>
      <c r="MO15" s="480"/>
      <c r="MP15" s="480"/>
      <c r="MQ15" s="480"/>
      <c r="MR15" s="480"/>
      <c r="MS15" s="480"/>
      <c r="MT15" s="480"/>
      <c r="MU15" s="480"/>
      <c r="MV15" s="480"/>
      <c r="MW15" s="480"/>
      <c r="MX15" s="480"/>
      <c r="MY15" s="480"/>
      <c r="MZ15" s="480"/>
      <c r="NA15" s="480"/>
      <c r="NB15" s="480"/>
      <c r="NC15" s="480"/>
      <c r="ND15" s="480"/>
      <c r="NE15" s="480"/>
      <c r="NF15" s="480"/>
      <c r="NG15" s="480"/>
      <c r="NH15" s="480"/>
      <c r="NI15" s="480"/>
      <c r="NJ15" s="480"/>
      <c r="NK15" s="480"/>
      <c r="NL15" s="480"/>
      <c r="NM15" s="480"/>
      <c r="NN15" s="480"/>
      <c r="NO15" s="480"/>
      <c r="NP15" s="480"/>
      <c r="NQ15" s="480"/>
      <c r="NR15" s="480"/>
      <c r="NS15" s="480"/>
      <c r="NT15" s="480"/>
      <c r="NU15" s="480"/>
      <c r="NV15" s="480"/>
      <c r="NW15" s="480"/>
      <c r="NX15" s="480"/>
      <c r="NY15" s="480"/>
      <c r="NZ15" s="480"/>
      <c r="OA15" s="480"/>
      <c r="OB15" s="480"/>
      <c r="OD15" s="642">
        <f t="shared" si="58"/>
        <v>0</v>
      </c>
      <c r="OE15" s="618">
        <f t="shared" si="59"/>
        <v>0</v>
      </c>
      <c r="OF15" s="618">
        <f t="shared" si="60"/>
        <v>0</v>
      </c>
      <c r="OG15" s="643">
        <f t="shared" si="141"/>
        <v>0</v>
      </c>
      <c r="OH15" s="644">
        <f t="shared" si="61"/>
        <v>0</v>
      </c>
      <c r="OI15" s="644">
        <f t="shared" si="61"/>
        <v>0</v>
      </c>
      <c r="OJ15" s="642">
        <f t="shared" si="62"/>
        <v>0</v>
      </c>
      <c r="OK15" s="618">
        <f t="shared" si="63"/>
        <v>0</v>
      </c>
      <c r="OL15" s="618">
        <f t="shared" si="64"/>
        <v>0</v>
      </c>
    </row>
    <row r="16" spans="1:402">
      <c r="A16" s="460" t="s">
        <v>1366</v>
      </c>
      <c r="B16" s="461"/>
      <c r="C16" s="461"/>
      <c r="D16" s="461"/>
      <c r="E16" s="461"/>
      <c r="F16" s="462">
        <f t="shared" si="65"/>
        <v>0</v>
      </c>
      <c r="G16" s="463"/>
      <c r="H16" s="463"/>
      <c r="I16" s="463"/>
      <c r="J16" s="463"/>
      <c r="K16" s="462">
        <f t="shared" si="66"/>
        <v>0</v>
      </c>
      <c r="L16" s="464">
        <f t="shared" si="67"/>
        <v>0</v>
      </c>
      <c r="M16" s="715"/>
      <c r="N16" s="464"/>
      <c r="O16" s="464"/>
      <c r="P16" s="465">
        <v>266</v>
      </c>
      <c r="Q16" s="461"/>
      <c r="R16" s="481">
        <v>0</v>
      </c>
      <c r="S16" s="461"/>
      <c r="T16" s="465">
        <v>1</v>
      </c>
      <c r="U16" s="462">
        <f t="shared" si="2"/>
        <v>267</v>
      </c>
      <c r="V16" s="465">
        <v>342</v>
      </c>
      <c r="W16" s="461"/>
      <c r="X16" s="481">
        <v>0</v>
      </c>
      <c r="Y16" s="461"/>
      <c r="Z16" s="465">
        <v>3</v>
      </c>
      <c r="AA16" s="462">
        <f t="shared" si="3"/>
        <v>345</v>
      </c>
      <c r="AB16" s="465">
        <v>74</v>
      </c>
      <c r="AC16" s="461"/>
      <c r="AD16" s="461"/>
      <c r="AE16" s="461"/>
      <c r="AF16" s="465">
        <v>0</v>
      </c>
      <c r="AG16" s="462">
        <f t="shared" si="68"/>
        <v>74</v>
      </c>
      <c r="AH16" s="459">
        <f t="shared" si="69"/>
        <v>686</v>
      </c>
      <c r="AI16" s="467"/>
      <c r="AJ16" s="468">
        <v>0</v>
      </c>
      <c r="AK16" s="469"/>
      <c r="AL16" s="470">
        <v>0</v>
      </c>
      <c r="AM16" s="470"/>
      <c r="AN16" s="467"/>
      <c r="AO16" s="471"/>
      <c r="AP16" s="470"/>
      <c r="AQ16" s="468"/>
      <c r="AR16" s="468"/>
      <c r="AS16" s="461"/>
      <c r="AT16" s="461"/>
      <c r="AU16" s="470"/>
      <c r="AV16" s="470"/>
      <c r="AW16" s="468"/>
      <c r="AX16" s="470"/>
      <c r="AY16" s="470"/>
      <c r="AZ16" s="468"/>
      <c r="BA16" s="470"/>
      <c r="BB16" s="461"/>
      <c r="BC16" s="461"/>
      <c r="BD16" s="470"/>
      <c r="BE16" s="470"/>
      <c r="BF16" s="473"/>
      <c r="BG16" s="462">
        <f t="shared" si="70"/>
        <v>0</v>
      </c>
      <c r="BH16" s="474">
        <f t="shared" si="71"/>
        <v>6763848</v>
      </c>
      <c r="BI16" s="475">
        <f t="shared" si="4"/>
        <v>573762</v>
      </c>
      <c r="BJ16" s="475">
        <f t="shared" si="4"/>
        <v>6190086</v>
      </c>
      <c r="BK16" s="475">
        <f t="shared" si="4"/>
        <v>4804492</v>
      </c>
      <c r="BL16" s="475">
        <f t="shared" si="4"/>
        <v>1385594</v>
      </c>
      <c r="BM16" s="474">
        <f t="shared" si="72"/>
        <v>0</v>
      </c>
      <c r="BN16" s="475">
        <f t="shared" si="5"/>
        <v>0</v>
      </c>
      <c r="BO16" s="475">
        <f t="shared" si="5"/>
        <v>0</v>
      </c>
      <c r="BP16" s="475">
        <f t="shared" si="5"/>
        <v>0</v>
      </c>
      <c r="BQ16" s="475">
        <f t="shared" si="5"/>
        <v>0</v>
      </c>
      <c r="BR16" s="474">
        <f t="shared" si="73"/>
        <v>0</v>
      </c>
      <c r="BS16" s="475">
        <f t="shared" si="6"/>
        <v>0</v>
      </c>
      <c r="BT16" s="475">
        <f t="shared" si="6"/>
        <v>0</v>
      </c>
      <c r="BU16" s="475">
        <f t="shared" si="6"/>
        <v>0</v>
      </c>
      <c r="BV16" s="475">
        <f t="shared" si="6"/>
        <v>0</v>
      </c>
      <c r="BW16" s="475"/>
      <c r="BX16" s="475"/>
      <c r="BY16" s="475"/>
      <c r="BZ16" s="475"/>
      <c r="CA16" s="475"/>
      <c r="CB16" s="474">
        <f t="shared" si="74"/>
        <v>197552</v>
      </c>
      <c r="CC16" s="475">
        <f t="shared" si="7"/>
        <v>451</v>
      </c>
      <c r="CD16" s="475">
        <f t="shared" si="7"/>
        <v>197101</v>
      </c>
      <c r="CE16" s="475">
        <f t="shared" si="7"/>
        <v>197101</v>
      </c>
      <c r="CF16" s="475">
        <f t="shared" si="7"/>
        <v>0</v>
      </c>
      <c r="CG16" s="476">
        <f t="shared" si="75"/>
        <v>6961400</v>
      </c>
      <c r="CH16" s="474">
        <f t="shared" si="76"/>
        <v>12122874</v>
      </c>
      <c r="CI16" s="475">
        <f t="shared" si="76"/>
        <v>1003428</v>
      </c>
      <c r="CJ16" s="475">
        <f t="shared" si="76"/>
        <v>11119446</v>
      </c>
      <c r="CK16" s="475">
        <f t="shared" si="76"/>
        <v>8436798</v>
      </c>
      <c r="CL16" s="475">
        <f t="shared" si="76"/>
        <v>2682648</v>
      </c>
      <c r="CM16" s="474">
        <f t="shared" si="77"/>
        <v>0</v>
      </c>
      <c r="CN16" s="475">
        <f t="shared" si="8"/>
        <v>0</v>
      </c>
      <c r="CO16" s="475">
        <f t="shared" si="8"/>
        <v>0</v>
      </c>
      <c r="CP16" s="475">
        <f t="shared" si="8"/>
        <v>0</v>
      </c>
      <c r="CQ16" s="475">
        <f t="shared" si="8"/>
        <v>0</v>
      </c>
      <c r="CR16" s="474">
        <f t="shared" si="78"/>
        <v>0</v>
      </c>
      <c r="CS16" s="475">
        <f t="shared" si="78"/>
        <v>0</v>
      </c>
      <c r="CT16" s="475">
        <f t="shared" si="78"/>
        <v>0</v>
      </c>
      <c r="CU16" s="475">
        <f t="shared" si="78"/>
        <v>0</v>
      </c>
      <c r="CV16" s="475">
        <f t="shared" si="78"/>
        <v>0</v>
      </c>
      <c r="CW16" s="474">
        <f t="shared" si="79"/>
        <v>0</v>
      </c>
      <c r="CX16" s="475">
        <f t="shared" si="9"/>
        <v>0</v>
      </c>
      <c r="CY16" s="475">
        <f t="shared" si="9"/>
        <v>0</v>
      </c>
      <c r="CZ16" s="475">
        <f t="shared" si="9"/>
        <v>0</v>
      </c>
      <c r="DA16" s="475">
        <f t="shared" si="9"/>
        <v>0</v>
      </c>
      <c r="DB16" s="474">
        <f t="shared" si="80"/>
        <v>684528</v>
      </c>
      <c r="DC16" s="475">
        <f t="shared" si="10"/>
        <v>2256</v>
      </c>
      <c r="DD16" s="475">
        <f t="shared" si="10"/>
        <v>682272</v>
      </c>
      <c r="DE16" s="475">
        <f t="shared" si="10"/>
        <v>682272</v>
      </c>
      <c r="DF16" s="475">
        <f t="shared" si="10"/>
        <v>0</v>
      </c>
      <c r="DG16" s="476">
        <f t="shared" si="81"/>
        <v>12807402</v>
      </c>
      <c r="DH16" s="474">
        <f t="shared" si="82"/>
        <v>2659116</v>
      </c>
      <c r="DI16" s="475">
        <f t="shared" si="82"/>
        <v>211270</v>
      </c>
      <c r="DJ16" s="475">
        <f t="shared" si="82"/>
        <v>2447846</v>
      </c>
      <c r="DK16" s="475">
        <f t="shared" si="82"/>
        <v>1767860</v>
      </c>
      <c r="DL16" s="475">
        <f t="shared" si="82"/>
        <v>679986</v>
      </c>
      <c r="DM16" s="474">
        <f t="shared" si="83"/>
        <v>0</v>
      </c>
      <c r="DN16" s="475">
        <f t="shared" si="11"/>
        <v>0</v>
      </c>
      <c r="DO16" s="475">
        <f t="shared" si="11"/>
        <v>0</v>
      </c>
      <c r="DP16" s="475">
        <f t="shared" si="11"/>
        <v>0</v>
      </c>
      <c r="DQ16" s="475">
        <f t="shared" si="11"/>
        <v>0</v>
      </c>
      <c r="DR16" s="475"/>
      <c r="DS16" s="475"/>
      <c r="DT16" s="475"/>
      <c r="DU16" s="475"/>
      <c r="DV16" s="475"/>
      <c r="DW16" s="474">
        <f t="shared" si="84"/>
        <v>0</v>
      </c>
      <c r="DX16" s="475">
        <f t="shared" si="12"/>
        <v>0</v>
      </c>
      <c r="DY16" s="475">
        <f t="shared" si="12"/>
        <v>0</v>
      </c>
      <c r="DZ16" s="475">
        <f t="shared" si="12"/>
        <v>0</v>
      </c>
      <c r="EA16" s="475">
        <f t="shared" si="12"/>
        <v>0</v>
      </c>
      <c r="EB16" s="474">
        <f t="shared" si="85"/>
        <v>0</v>
      </c>
      <c r="EC16" s="475">
        <f t="shared" si="13"/>
        <v>0</v>
      </c>
      <c r="ED16" s="475">
        <f t="shared" si="13"/>
        <v>0</v>
      </c>
      <c r="EE16" s="475">
        <f t="shared" si="13"/>
        <v>0</v>
      </c>
      <c r="EF16" s="475">
        <f t="shared" si="13"/>
        <v>0</v>
      </c>
      <c r="EG16" s="476">
        <f t="shared" si="86"/>
        <v>2659116</v>
      </c>
      <c r="EH16" s="476">
        <f t="shared" si="87"/>
        <v>22427918</v>
      </c>
      <c r="EI16" s="477">
        <f t="shared" si="88"/>
        <v>1791167</v>
      </c>
      <c r="EJ16" s="477">
        <f t="shared" si="14"/>
        <v>20636751</v>
      </c>
      <c r="EK16" s="477">
        <f t="shared" si="14"/>
        <v>15888523</v>
      </c>
      <c r="EL16" s="477">
        <f t="shared" si="14"/>
        <v>4748228</v>
      </c>
      <c r="EM16" s="478">
        <f t="shared" si="89"/>
        <v>21545838</v>
      </c>
      <c r="EN16" s="478">
        <f t="shared" si="90"/>
        <v>0</v>
      </c>
      <c r="EO16" s="478">
        <f t="shared" si="91"/>
        <v>0</v>
      </c>
      <c r="EP16" s="478">
        <f t="shared" si="92"/>
        <v>0</v>
      </c>
      <c r="EQ16" s="478">
        <f t="shared" si="93"/>
        <v>882080</v>
      </c>
      <c r="ER16" s="479">
        <f t="shared" si="94"/>
        <v>0</v>
      </c>
      <c r="ES16" s="479">
        <f t="shared" si="15"/>
        <v>0</v>
      </c>
      <c r="ET16" s="479">
        <f t="shared" si="15"/>
        <v>0</v>
      </c>
      <c r="EU16" s="479">
        <f t="shared" si="15"/>
        <v>0</v>
      </c>
      <c r="EV16" s="479">
        <f t="shared" si="15"/>
        <v>0</v>
      </c>
      <c r="EW16" s="479">
        <f t="shared" si="95"/>
        <v>0</v>
      </c>
      <c r="EX16" s="479">
        <f t="shared" si="16"/>
        <v>0</v>
      </c>
      <c r="EY16" s="479">
        <f t="shared" si="16"/>
        <v>0</v>
      </c>
      <c r="EZ16" s="479">
        <f t="shared" si="16"/>
        <v>0</v>
      </c>
      <c r="FA16" s="479">
        <f t="shared" si="16"/>
        <v>0</v>
      </c>
      <c r="FB16" s="479">
        <f t="shared" si="96"/>
        <v>0</v>
      </c>
      <c r="FC16" s="479">
        <f t="shared" si="17"/>
        <v>0</v>
      </c>
      <c r="FD16" s="479">
        <f t="shared" si="17"/>
        <v>0</v>
      </c>
      <c r="FE16" s="479">
        <f t="shared" si="17"/>
        <v>0</v>
      </c>
      <c r="FF16" s="479">
        <f t="shared" si="17"/>
        <v>0</v>
      </c>
      <c r="FG16" s="479">
        <f t="shared" si="97"/>
        <v>0</v>
      </c>
      <c r="FH16" s="479">
        <f t="shared" si="18"/>
        <v>0</v>
      </c>
      <c r="FI16" s="479">
        <f t="shared" si="18"/>
        <v>0</v>
      </c>
      <c r="FJ16" s="479">
        <f t="shared" si="18"/>
        <v>0</v>
      </c>
      <c r="FK16" s="479">
        <f t="shared" si="18"/>
        <v>0</v>
      </c>
      <c r="FL16" s="474">
        <f t="shared" si="98"/>
        <v>0</v>
      </c>
      <c r="FM16" s="474">
        <f t="shared" si="19"/>
        <v>0</v>
      </c>
      <c r="FN16" s="474">
        <f t="shared" si="19"/>
        <v>0</v>
      </c>
      <c r="FO16" s="474">
        <f t="shared" si="19"/>
        <v>0</v>
      </c>
      <c r="FP16" s="474">
        <f t="shared" si="19"/>
        <v>0</v>
      </c>
      <c r="FQ16" s="474">
        <f t="shared" si="99"/>
        <v>0</v>
      </c>
      <c r="FR16" s="474">
        <f t="shared" si="20"/>
        <v>0</v>
      </c>
      <c r="FS16" s="474">
        <f t="shared" si="20"/>
        <v>0</v>
      </c>
      <c r="FT16" s="474">
        <f t="shared" si="20"/>
        <v>0</v>
      </c>
      <c r="FU16" s="474">
        <f t="shared" si="20"/>
        <v>0</v>
      </c>
      <c r="FV16" s="479">
        <f t="shared" si="100"/>
        <v>0</v>
      </c>
      <c r="FW16" s="479">
        <f t="shared" si="21"/>
        <v>0</v>
      </c>
      <c r="FX16" s="479">
        <f t="shared" si="21"/>
        <v>0</v>
      </c>
      <c r="FY16" s="479">
        <f t="shared" si="21"/>
        <v>0</v>
      </c>
      <c r="FZ16" s="479">
        <f t="shared" si="21"/>
        <v>0</v>
      </c>
      <c r="GA16" s="479">
        <f t="shared" si="101"/>
        <v>0</v>
      </c>
      <c r="GB16" s="479">
        <f t="shared" si="22"/>
        <v>0</v>
      </c>
      <c r="GC16" s="479">
        <f t="shared" si="22"/>
        <v>0</v>
      </c>
      <c r="GD16" s="479">
        <f t="shared" si="22"/>
        <v>0</v>
      </c>
      <c r="GE16" s="479">
        <f t="shared" si="22"/>
        <v>0</v>
      </c>
      <c r="GF16" s="474">
        <f t="shared" si="102"/>
        <v>0</v>
      </c>
      <c r="GG16" s="474">
        <f t="shared" si="23"/>
        <v>0</v>
      </c>
      <c r="GH16" s="474">
        <f t="shared" si="23"/>
        <v>0</v>
      </c>
      <c r="GI16" s="474">
        <f t="shared" si="23"/>
        <v>0</v>
      </c>
      <c r="GJ16" s="474">
        <f t="shared" si="23"/>
        <v>0</v>
      </c>
      <c r="GK16" s="474">
        <f t="shared" si="103"/>
        <v>0</v>
      </c>
      <c r="GL16" s="474">
        <f t="shared" si="24"/>
        <v>0</v>
      </c>
      <c r="GM16" s="474">
        <f t="shared" si="24"/>
        <v>0</v>
      </c>
      <c r="GN16" s="474">
        <f t="shared" si="24"/>
        <v>0</v>
      </c>
      <c r="GO16" s="474">
        <f t="shared" si="24"/>
        <v>0</v>
      </c>
      <c r="GP16" s="479">
        <f t="shared" si="104"/>
        <v>0</v>
      </c>
      <c r="GQ16" s="479">
        <f t="shared" si="25"/>
        <v>0</v>
      </c>
      <c r="GR16" s="479">
        <f t="shared" si="25"/>
        <v>0</v>
      </c>
      <c r="GS16" s="479">
        <f t="shared" si="25"/>
        <v>0</v>
      </c>
      <c r="GT16" s="479">
        <f t="shared" si="25"/>
        <v>0</v>
      </c>
      <c r="GU16" s="479">
        <f t="shared" si="105"/>
        <v>0</v>
      </c>
      <c r="GV16" s="479">
        <f t="shared" si="26"/>
        <v>0</v>
      </c>
      <c r="GW16" s="479">
        <f t="shared" si="26"/>
        <v>0</v>
      </c>
      <c r="GX16" s="479">
        <f t="shared" si="26"/>
        <v>0</v>
      </c>
      <c r="GY16" s="479">
        <f t="shared" si="26"/>
        <v>0</v>
      </c>
      <c r="GZ16" s="474">
        <f t="shared" si="106"/>
        <v>0</v>
      </c>
      <c r="HA16" s="474">
        <f t="shared" si="27"/>
        <v>0</v>
      </c>
      <c r="HB16" s="474">
        <f t="shared" si="27"/>
        <v>0</v>
      </c>
      <c r="HC16" s="474">
        <f t="shared" si="27"/>
        <v>0</v>
      </c>
      <c r="HD16" s="474">
        <f t="shared" si="27"/>
        <v>0</v>
      </c>
      <c r="HE16" s="474">
        <f t="shared" si="107"/>
        <v>0</v>
      </c>
      <c r="HF16" s="474">
        <f t="shared" si="28"/>
        <v>0</v>
      </c>
      <c r="HG16" s="474">
        <f t="shared" si="28"/>
        <v>0</v>
      </c>
      <c r="HH16" s="474">
        <f t="shared" si="28"/>
        <v>0</v>
      </c>
      <c r="HI16" s="474">
        <f t="shared" si="28"/>
        <v>0</v>
      </c>
      <c r="HJ16" s="479">
        <f t="shared" si="108"/>
        <v>0</v>
      </c>
      <c r="HK16" s="479">
        <f t="shared" si="29"/>
        <v>0</v>
      </c>
      <c r="HL16" s="479">
        <f t="shared" si="29"/>
        <v>0</v>
      </c>
      <c r="HM16" s="479">
        <f t="shared" si="29"/>
        <v>0</v>
      </c>
      <c r="HN16" s="479">
        <f t="shared" si="29"/>
        <v>0</v>
      </c>
      <c r="HO16" s="479">
        <f t="shared" si="109"/>
        <v>0</v>
      </c>
      <c r="HP16" s="479">
        <f t="shared" si="30"/>
        <v>0</v>
      </c>
      <c r="HQ16" s="479">
        <f t="shared" si="30"/>
        <v>0</v>
      </c>
      <c r="HR16" s="479">
        <f t="shared" si="30"/>
        <v>0</v>
      </c>
      <c r="HS16" s="479">
        <f t="shared" si="30"/>
        <v>0</v>
      </c>
      <c r="HT16" s="474">
        <f t="shared" si="110"/>
        <v>0</v>
      </c>
      <c r="HU16" s="474">
        <f t="shared" si="31"/>
        <v>0</v>
      </c>
      <c r="HV16" s="474">
        <f t="shared" si="31"/>
        <v>0</v>
      </c>
      <c r="HW16" s="474">
        <f t="shared" si="31"/>
        <v>0</v>
      </c>
      <c r="HX16" s="474">
        <f t="shared" si="31"/>
        <v>0</v>
      </c>
      <c r="HY16" s="474">
        <f t="shared" si="111"/>
        <v>0</v>
      </c>
      <c r="HZ16" s="474">
        <f t="shared" si="32"/>
        <v>0</v>
      </c>
      <c r="IA16" s="474">
        <f t="shared" si="32"/>
        <v>0</v>
      </c>
      <c r="IB16" s="474">
        <f t="shared" si="32"/>
        <v>0</v>
      </c>
      <c r="IC16" s="474">
        <f t="shared" si="32"/>
        <v>0</v>
      </c>
      <c r="ID16" s="479">
        <f t="shared" si="112"/>
        <v>0</v>
      </c>
      <c r="IE16" s="479">
        <f t="shared" si="33"/>
        <v>0</v>
      </c>
      <c r="IF16" s="479">
        <f t="shared" si="33"/>
        <v>0</v>
      </c>
      <c r="IG16" s="479">
        <f t="shared" si="33"/>
        <v>0</v>
      </c>
      <c r="IH16" s="479">
        <f t="shared" si="33"/>
        <v>0</v>
      </c>
      <c r="II16" s="479">
        <f t="shared" si="113"/>
        <v>0</v>
      </c>
      <c r="IJ16" s="479">
        <f t="shared" si="34"/>
        <v>0</v>
      </c>
      <c r="IK16" s="479">
        <f t="shared" si="34"/>
        <v>0</v>
      </c>
      <c r="IL16" s="479">
        <f t="shared" si="34"/>
        <v>0</v>
      </c>
      <c r="IM16" s="479">
        <f t="shared" si="34"/>
        <v>0</v>
      </c>
      <c r="IN16" s="474">
        <f t="shared" si="114"/>
        <v>0</v>
      </c>
      <c r="IO16" s="474">
        <f t="shared" si="35"/>
        <v>0</v>
      </c>
      <c r="IP16" s="474">
        <f t="shared" si="35"/>
        <v>0</v>
      </c>
      <c r="IQ16" s="474">
        <f t="shared" si="35"/>
        <v>0</v>
      </c>
      <c r="IR16" s="474">
        <f t="shared" si="35"/>
        <v>0</v>
      </c>
      <c r="IS16" s="474">
        <f t="shared" si="115"/>
        <v>0</v>
      </c>
      <c r="IT16" s="474">
        <f t="shared" si="36"/>
        <v>0</v>
      </c>
      <c r="IU16" s="474">
        <f t="shared" si="36"/>
        <v>0</v>
      </c>
      <c r="IV16" s="474">
        <f t="shared" si="36"/>
        <v>0</v>
      </c>
      <c r="IW16" s="474">
        <f t="shared" si="36"/>
        <v>0</v>
      </c>
      <c r="IX16" s="479">
        <f t="shared" si="116"/>
        <v>0</v>
      </c>
      <c r="IY16" s="479">
        <f t="shared" si="37"/>
        <v>0</v>
      </c>
      <c r="IZ16" s="479">
        <f t="shared" si="37"/>
        <v>0</v>
      </c>
      <c r="JA16" s="479">
        <f t="shared" si="37"/>
        <v>0</v>
      </c>
      <c r="JB16" s="479">
        <f t="shared" si="37"/>
        <v>0</v>
      </c>
      <c r="JC16" s="479">
        <f t="shared" si="117"/>
        <v>0</v>
      </c>
      <c r="JD16" s="479">
        <f t="shared" si="38"/>
        <v>0</v>
      </c>
      <c r="JE16" s="479">
        <f t="shared" si="38"/>
        <v>0</v>
      </c>
      <c r="JF16" s="479">
        <f t="shared" si="38"/>
        <v>0</v>
      </c>
      <c r="JG16" s="479">
        <f t="shared" si="38"/>
        <v>0</v>
      </c>
      <c r="JH16" s="479">
        <f t="shared" si="118"/>
        <v>0</v>
      </c>
      <c r="JI16" s="479">
        <f t="shared" si="39"/>
        <v>0</v>
      </c>
      <c r="JJ16" s="479">
        <f t="shared" si="39"/>
        <v>0</v>
      </c>
      <c r="JK16" s="479">
        <f t="shared" si="39"/>
        <v>0</v>
      </c>
      <c r="JL16" s="479">
        <f t="shared" si="39"/>
        <v>0</v>
      </c>
      <c r="JM16" s="669">
        <v>0</v>
      </c>
      <c r="JN16" s="669">
        <v>0</v>
      </c>
      <c r="JO16" s="669">
        <v>0</v>
      </c>
      <c r="JP16" s="669">
        <v>0</v>
      </c>
      <c r="JQ16" s="669">
        <v>0</v>
      </c>
      <c r="JR16" s="669">
        <v>0</v>
      </c>
      <c r="JS16" s="462">
        <f t="shared" si="119"/>
        <v>0</v>
      </c>
      <c r="JT16" s="474">
        <f t="shared" si="120"/>
        <v>0</v>
      </c>
      <c r="JU16" s="474">
        <f t="shared" si="40"/>
        <v>0</v>
      </c>
      <c r="JV16" s="474">
        <f t="shared" si="40"/>
        <v>0</v>
      </c>
      <c r="JW16" s="474">
        <f t="shared" si="40"/>
        <v>0</v>
      </c>
      <c r="JX16" s="474">
        <f t="shared" si="40"/>
        <v>0</v>
      </c>
      <c r="JY16" s="474">
        <f t="shared" si="121"/>
        <v>0</v>
      </c>
      <c r="JZ16" s="474">
        <f t="shared" si="41"/>
        <v>0</v>
      </c>
      <c r="KA16" s="474">
        <f t="shared" si="41"/>
        <v>0</v>
      </c>
      <c r="KB16" s="474">
        <f t="shared" si="41"/>
        <v>0</v>
      </c>
      <c r="KC16" s="474">
        <f t="shared" si="41"/>
        <v>0</v>
      </c>
      <c r="KD16" s="723">
        <f t="shared" si="122"/>
        <v>0</v>
      </c>
      <c r="KE16" s="723">
        <f t="shared" si="42"/>
        <v>0</v>
      </c>
      <c r="KF16" s="723">
        <f t="shared" si="42"/>
        <v>0</v>
      </c>
      <c r="KG16" s="723">
        <f t="shared" si="42"/>
        <v>0</v>
      </c>
      <c r="KH16" s="723">
        <f t="shared" si="42"/>
        <v>0</v>
      </c>
      <c r="KI16" s="723">
        <f t="shared" si="123"/>
        <v>0</v>
      </c>
      <c r="KJ16" s="723">
        <f t="shared" si="43"/>
        <v>0</v>
      </c>
      <c r="KK16" s="723">
        <f t="shared" si="43"/>
        <v>0</v>
      </c>
      <c r="KL16" s="723">
        <f t="shared" si="43"/>
        <v>0</v>
      </c>
      <c r="KM16" s="723">
        <f t="shared" si="43"/>
        <v>0</v>
      </c>
      <c r="KN16" s="474">
        <f t="shared" si="124"/>
        <v>0</v>
      </c>
      <c r="KO16" s="474">
        <f t="shared" si="44"/>
        <v>0</v>
      </c>
      <c r="KP16" s="474">
        <f t="shared" si="44"/>
        <v>0</v>
      </c>
      <c r="KQ16" s="474">
        <f t="shared" si="44"/>
        <v>0</v>
      </c>
      <c r="KR16" s="474">
        <f t="shared" si="44"/>
        <v>0</v>
      </c>
      <c r="KS16" s="474">
        <f t="shared" si="125"/>
        <v>0</v>
      </c>
      <c r="KT16" s="474">
        <f t="shared" si="45"/>
        <v>0</v>
      </c>
      <c r="KU16" s="474">
        <f t="shared" si="45"/>
        <v>0</v>
      </c>
      <c r="KV16" s="474">
        <f t="shared" si="45"/>
        <v>0</v>
      </c>
      <c r="KW16" s="474">
        <f t="shared" si="45"/>
        <v>0</v>
      </c>
      <c r="KX16" s="474">
        <f t="shared" si="46"/>
        <v>0</v>
      </c>
      <c r="KY16" s="474">
        <f t="shared" si="126"/>
        <v>0</v>
      </c>
      <c r="KZ16" s="474">
        <f t="shared" si="47"/>
        <v>0</v>
      </c>
      <c r="LA16" s="474">
        <f t="shared" si="48"/>
        <v>0</v>
      </c>
      <c r="LB16" s="474">
        <f t="shared" si="49"/>
        <v>0</v>
      </c>
      <c r="LC16" s="479">
        <f t="shared" si="50"/>
        <v>22427918</v>
      </c>
      <c r="LD16" s="479">
        <f t="shared" si="127"/>
        <v>0</v>
      </c>
      <c r="LE16" s="479">
        <f t="shared" si="128"/>
        <v>0</v>
      </c>
      <c r="LF16" s="476">
        <f t="shared" si="129"/>
        <v>22427918</v>
      </c>
      <c r="LG16" s="476">
        <f t="shared" si="51"/>
        <v>1791167</v>
      </c>
      <c r="LH16" s="476">
        <f t="shared" si="52"/>
        <v>20636751</v>
      </c>
      <c r="LI16" s="476">
        <f t="shared" si="53"/>
        <v>15888523</v>
      </c>
      <c r="LJ16" s="476">
        <f t="shared" si="54"/>
        <v>4748228</v>
      </c>
      <c r="LK16" s="714">
        <v>67.88</v>
      </c>
      <c r="LL16" s="717">
        <f t="shared" si="55"/>
        <v>2885745.5</v>
      </c>
      <c r="LM16" s="720">
        <f t="shared" si="130"/>
        <v>2885.7</v>
      </c>
      <c r="LN16" s="718">
        <f t="shared" si="56"/>
        <v>25313663.5</v>
      </c>
      <c r="LO16" s="713">
        <f t="shared" si="131"/>
        <v>25313.7</v>
      </c>
      <c r="LP16" s="724">
        <f t="shared" si="132"/>
        <v>0</v>
      </c>
      <c r="LQ16" s="724">
        <f t="shared" si="133"/>
        <v>25313.7</v>
      </c>
      <c r="LR16" s="724">
        <f t="shared" si="57"/>
        <v>0</v>
      </c>
      <c r="LS16" s="713">
        <f t="shared" si="134"/>
        <v>25313.7</v>
      </c>
      <c r="LT16" s="437"/>
      <c r="LU16" s="617">
        <f t="shared" si="135"/>
        <v>0</v>
      </c>
      <c r="LV16" s="617">
        <f t="shared" si="136"/>
        <v>0</v>
      </c>
      <c r="LW16" s="617">
        <f t="shared" si="137"/>
        <v>0</v>
      </c>
      <c r="LX16" s="617">
        <f t="shared" si="138"/>
        <v>0</v>
      </c>
      <c r="LY16" s="617">
        <f t="shared" si="139"/>
        <v>0</v>
      </c>
      <c r="LZ16" s="617">
        <f t="shared" si="140"/>
        <v>0</v>
      </c>
      <c r="MA16" s="480"/>
      <c r="MB16" s="480"/>
      <c r="MC16" s="480"/>
      <c r="MD16" s="480"/>
      <c r="ME16" s="480"/>
      <c r="MF16" s="480"/>
      <c r="MG16" s="480"/>
      <c r="MH16" s="480"/>
      <c r="MI16" s="480"/>
      <c r="MJ16" s="480"/>
      <c r="MK16" s="480"/>
      <c r="ML16" s="480"/>
      <c r="MM16" s="480"/>
      <c r="MN16" s="480"/>
      <c r="MO16" s="480"/>
      <c r="MP16" s="480"/>
      <c r="MQ16" s="480"/>
      <c r="MR16" s="480"/>
      <c r="MS16" s="480"/>
      <c r="MT16" s="480"/>
      <c r="MU16" s="480"/>
      <c r="MV16" s="480"/>
      <c r="MW16" s="480"/>
      <c r="MX16" s="480"/>
      <c r="MY16" s="480"/>
      <c r="MZ16" s="480"/>
      <c r="NA16" s="480"/>
      <c r="NB16" s="480"/>
      <c r="NC16" s="480"/>
      <c r="ND16" s="480"/>
      <c r="NE16" s="480"/>
      <c r="NF16" s="480"/>
      <c r="NG16" s="480"/>
      <c r="NH16" s="480"/>
      <c r="NI16" s="480"/>
      <c r="NJ16" s="480"/>
      <c r="NK16" s="480"/>
      <c r="NL16" s="480"/>
      <c r="NM16" s="480"/>
      <c r="NN16" s="480"/>
      <c r="NO16" s="480"/>
      <c r="NP16" s="480"/>
      <c r="NQ16" s="480"/>
      <c r="NR16" s="480"/>
      <c r="NS16" s="480"/>
      <c r="NT16" s="480"/>
      <c r="NU16" s="480"/>
      <c r="NV16" s="480"/>
      <c r="NW16" s="480"/>
      <c r="NX16" s="480"/>
      <c r="NY16" s="480"/>
      <c r="NZ16" s="480"/>
      <c r="OA16" s="480"/>
      <c r="OB16" s="480"/>
      <c r="OD16" s="642">
        <f t="shared" si="58"/>
        <v>0</v>
      </c>
      <c r="OE16" s="618">
        <f t="shared" si="59"/>
        <v>0</v>
      </c>
      <c r="OF16" s="618">
        <f t="shared" si="60"/>
        <v>0</v>
      </c>
      <c r="OG16" s="643">
        <f t="shared" si="141"/>
        <v>0</v>
      </c>
      <c r="OH16" s="644">
        <f t="shared" si="61"/>
        <v>0</v>
      </c>
      <c r="OI16" s="644">
        <f t="shared" si="61"/>
        <v>0</v>
      </c>
      <c r="OJ16" s="642">
        <f t="shared" si="62"/>
        <v>0</v>
      </c>
      <c r="OK16" s="618">
        <f t="shared" si="63"/>
        <v>0</v>
      </c>
      <c r="OL16" s="618">
        <f t="shared" si="64"/>
        <v>0</v>
      </c>
    </row>
    <row r="17" spans="1:402">
      <c r="A17" s="460" t="s">
        <v>773</v>
      </c>
      <c r="B17" s="461"/>
      <c r="C17" s="461"/>
      <c r="D17" s="461"/>
      <c r="E17" s="461"/>
      <c r="F17" s="462">
        <f t="shared" si="65"/>
        <v>0</v>
      </c>
      <c r="G17" s="463"/>
      <c r="H17" s="463"/>
      <c r="I17" s="463"/>
      <c r="J17" s="463"/>
      <c r="K17" s="462">
        <f t="shared" si="66"/>
        <v>0</v>
      </c>
      <c r="L17" s="464">
        <f t="shared" si="67"/>
        <v>0</v>
      </c>
      <c r="M17" s="715"/>
      <c r="N17" s="464"/>
      <c r="O17" s="464"/>
      <c r="P17" s="465">
        <v>331</v>
      </c>
      <c r="Q17" s="461"/>
      <c r="R17" s="481">
        <v>0</v>
      </c>
      <c r="S17" s="461"/>
      <c r="T17" s="465">
        <v>0</v>
      </c>
      <c r="U17" s="462">
        <f t="shared" si="2"/>
        <v>331</v>
      </c>
      <c r="V17" s="465">
        <v>387</v>
      </c>
      <c r="W17" s="461"/>
      <c r="X17" s="481">
        <v>0</v>
      </c>
      <c r="Y17" s="461"/>
      <c r="Z17" s="465">
        <v>0</v>
      </c>
      <c r="AA17" s="462">
        <f t="shared" si="3"/>
        <v>387</v>
      </c>
      <c r="AB17" s="465">
        <v>117</v>
      </c>
      <c r="AC17" s="461"/>
      <c r="AD17" s="461"/>
      <c r="AE17" s="461"/>
      <c r="AF17" s="465">
        <v>0</v>
      </c>
      <c r="AG17" s="462">
        <f t="shared" si="68"/>
        <v>117</v>
      </c>
      <c r="AH17" s="459">
        <f t="shared" si="69"/>
        <v>835</v>
      </c>
      <c r="AI17" s="467"/>
      <c r="AJ17" s="468">
        <v>0</v>
      </c>
      <c r="AK17" s="469"/>
      <c r="AL17" s="470">
        <v>0</v>
      </c>
      <c r="AM17" s="470"/>
      <c r="AN17" s="467"/>
      <c r="AO17" s="471"/>
      <c r="AP17" s="470"/>
      <c r="AQ17" s="468"/>
      <c r="AR17" s="468">
        <v>1</v>
      </c>
      <c r="AS17" s="461"/>
      <c r="AT17" s="461"/>
      <c r="AU17" s="470">
        <v>1</v>
      </c>
      <c r="AV17" s="470">
        <v>2</v>
      </c>
      <c r="AW17" s="468">
        <v>2</v>
      </c>
      <c r="AX17" s="470"/>
      <c r="AY17" s="470"/>
      <c r="AZ17" s="468"/>
      <c r="BA17" s="470"/>
      <c r="BB17" s="461"/>
      <c r="BC17" s="461"/>
      <c r="BD17" s="470"/>
      <c r="BE17" s="470"/>
      <c r="BF17" s="473"/>
      <c r="BG17" s="462">
        <f t="shared" si="70"/>
        <v>6</v>
      </c>
      <c r="BH17" s="474">
        <f t="shared" si="71"/>
        <v>8416668</v>
      </c>
      <c r="BI17" s="475">
        <f t="shared" si="4"/>
        <v>713967</v>
      </c>
      <c r="BJ17" s="475">
        <f t="shared" si="4"/>
        <v>7702701</v>
      </c>
      <c r="BK17" s="475">
        <f t="shared" si="4"/>
        <v>5978522</v>
      </c>
      <c r="BL17" s="475">
        <f t="shared" si="4"/>
        <v>1724179</v>
      </c>
      <c r="BM17" s="474">
        <f t="shared" si="72"/>
        <v>0</v>
      </c>
      <c r="BN17" s="475">
        <f t="shared" si="5"/>
        <v>0</v>
      </c>
      <c r="BO17" s="475">
        <f t="shared" si="5"/>
        <v>0</v>
      </c>
      <c r="BP17" s="475">
        <f t="shared" si="5"/>
        <v>0</v>
      </c>
      <c r="BQ17" s="475">
        <f t="shared" si="5"/>
        <v>0</v>
      </c>
      <c r="BR17" s="474">
        <f t="shared" si="73"/>
        <v>0</v>
      </c>
      <c r="BS17" s="475">
        <f t="shared" si="6"/>
        <v>0</v>
      </c>
      <c r="BT17" s="475">
        <f t="shared" si="6"/>
        <v>0</v>
      </c>
      <c r="BU17" s="475">
        <f t="shared" si="6"/>
        <v>0</v>
      </c>
      <c r="BV17" s="475">
        <f t="shared" si="6"/>
        <v>0</v>
      </c>
      <c r="BW17" s="475"/>
      <c r="BX17" s="475"/>
      <c r="BY17" s="475"/>
      <c r="BZ17" s="475"/>
      <c r="CA17" s="475"/>
      <c r="CB17" s="474">
        <f t="shared" si="74"/>
        <v>0</v>
      </c>
      <c r="CC17" s="475">
        <f t="shared" si="7"/>
        <v>0</v>
      </c>
      <c r="CD17" s="475">
        <f t="shared" si="7"/>
        <v>0</v>
      </c>
      <c r="CE17" s="475">
        <f t="shared" si="7"/>
        <v>0</v>
      </c>
      <c r="CF17" s="475">
        <f t="shared" si="7"/>
        <v>0</v>
      </c>
      <c r="CG17" s="476">
        <f t="shared" si="75"/>
        <v>8416668</v>
      </c>
      <c r="CH17" s="474">
        <f t="shared" si="76"/>
        <v>13717989</v>
      </c>
      <c r="CI17" s="475">
        <f t="shared" si="76"/>
        <v>1135458</v>
      </c>
      <c r="CJ17" s="475">
        <f t="shared" si="76"/>
        <v>12582531</v>
      </c>
      <c r="CK17" s="475">
        <f t="shared" si="76"/>
        <v>9546903</v>
      </c>
      <c r="CL17" s="475">
        <f t="shared" si="76"/>
        <v>3035628</v>
      </c>
      <c r="CM17" s="474">
        <f t="shared" si="77"/>
        <v>0</v>
      </c>
      <c r="CN17" s="475">
        <f t="shared" si="8"/>
        <v>0</v>
      </c>
      <c r="CO17" s="475">
        <f t="shared" si="8"/>
        <v>0</v>
      </c>
      <c r="CP17" s="475">
        <f t="shared" si="8"/>
        <v>0</v>
      </c>
      <c r="CQ17" s="475">
        <f t="shared" si="8"/>
        <v>0</v>
      </c>
      <c r="CR17" s="474">
        <f t="shared" si="78"/>
        <v>0</v>
      </c>
      <c r="CS17" s="475">
        <f t="shared" si="78"/>
        <v>0</v>
      </c>
      <c r="CT17" s="475">
        <f t="shared" si="78"/>
        <v>0</v>
      </c>
      <c r="CU17" s="475">
        <f t="shared" si="78"/>
        <v>0</v>
      </c>
      <c r="CV17" s="475">
        <f t="shared" si="78"/>
        <v>0</v>
      </c>
      <c r="CW17" s="474">
        <f t="shared" si="79"/>
        <v>0</v>
      </c>
      <c r="CX17" s="475">
        <f t="shared" si="9"/>
        <v>0</v>
      </c>
      <c r="CY17" s="475">
        <f t="shared" si="9"/>
        <v>0</v>
      </c>
      <c r="CZ17" s="475">
        <f t="shared" si="9"/>
        <v>0</v>
      </c>
      <c r="DA17" s="475">
        <f t="shared" si="9"/>
        <v>0</v>
      </c>
      <c r="DB17" s="474">
        <f t="shared" si="80"/>
        <v>0</v>
      </c>
      <c r="DC17" s="475">
        <f t="shared" si="10"/>
        <v>0</v>
      </c>
      <c r="DD17" s="475">
        <f t="shared" si="10"/>
        <v>0</v>
      </c>
      <c r="DE17" s="475">
        <f t="shared" si="10"/>
        <v>0</v>
      </c>
      <c r="DF17" s="475">
        <f t="shared" si="10"/>
        <v>0</v>
      </c>
      <c r="DG17" s="476">
        <f t="shared" si="81"/>
        <v>13717989</v>
      </c>
      <c r="DH17" s="474">
        <f t="shared" si="82"/>
        <v>4204278</v>
      </c>
      <c r="DI17" s="475">
        <f t="shared" si="82"/>
        <v>334035</v>
      </c>
      <c r="DJ17" s="475">
        <f t="shared" si="82"/>
        <v>3870243</v>
      </c>
      <c r="DK17" s="475">
        <f t="shared" si="82"/>
        <v>2795130</v>
      </c>
      <c r="DL17" s="475">
        <f t="shared" si="82"/>
        <v>1075113</v>
      </c>
      <c r="DM17" s="474">
        <f t="shared" si="83"/>
        <v>0</v>
      </c>
      <c r="DN17" s="475">
        <f t="shared" si="11"/>
        <v>0</v>
      </c>
      <c r="DO17" s="475">
        <f t="shared" si="11"/>
        <v>0</v>
      </c>
      <c r="DP17" s="475">
        <f t="shared" si="11"/>
        <v>0</v>
      </c>
      <c r="DQ17" s="475">
        <f t="shared" si="11"/>
        <v>0</v>
      </c>
      <c r="DR17" s="475"/>
      <c r="DS17" s="475"/>
      <c r="DT17" s="475"/>
      <c r="DU17" s="475"/>
      <c r="DV17" s="475"/>
      <c r="DW17" s="474">
        <f t="shared" si="84"/>
        <v>0</v>
      </c>
      <c r="DX17" s="475">
        <f t="shared" si="12"/>
        <v>0</v>
      </c>
      <c r="DY17" s="475">
        <f t="shared" si="12"/>
        <v>0</v>
      </c>
      <c r="DZ17" s="475">
        <f t="shared" si="12"/>
        <v>0</v>
      </c>
      <c r="EA17" s="475">
        <f t="shared" si="12"/>
        <v>0</v>
      </c>
      <c r="EB17" s="474">
        <f t="shared" si="85"/>
        <v>0</v>
      </c>
      <c r="EC17" s="475">
        <f t="shared" si="13"/>
        <v>0</v>
      </c>
      <c r="ED17" s="475">
        <f t="shared" si="13"/>
        <v>0</v>
      </c>
      <c r="EE17" s="475">
        <f t="shared" si="13"/>
        <v>0</v>
      </c>
      <c r="EF17" s="475">
        <f t="shared" si="13"/>
        <v>0</v>
      </c>
      <c r="EG17" s="476">
        <f t="shared" si="86"/>
        <v>4204278</v>
      </c>
      <c r="EH17" s="476">
        <f t="shared" si="87"/>
        <v>26338935</v>
      </c>
      <c r="EI17" s="477">
        <f t="shared" si="88"/>
        <v>2183460</v>
      </c>
      <c r="EJ17" s="477">
        <f t="shared" si="14"/>
        <v>24155475</v>
      </c>
      <c r="EK17" s="477">
        <f t="shared" si="14"/>
        <v>18320555</v>
      </c>
      <c r="EL17" s="477">
        <f t="shared" si="14"/>
        <v>5834920</v>
      </c>
      <c r="EM17" s="478">
        <f t="shared" si="89"/>
        <v>26338935</v>
      </c>
      <c r="EN17" s="478">
        <f t="shared" si="90"/>
        <v>0</v>
      </c>
      <c r="EO17" s="478">
        <f t="shared" si="91"/>
        <v>0</v>
      </c>
      <c r="EP17" s="478">
        <f t="shared" si="92"/>
        <v>0</v>
      </c>
      <c r="EQ17" s="478">
        <f t="shared" si="93"/>
        <v>0</v>
      </c>
      <c r="ER17" s="479">
        <f t="shared" si="94"/>
        <v>0</v>
      </c>
      <c r="ES17" s="479">
        <f t="shared" si="15"/>
        <v>0</v>
      </c>
      <c r="ET17" s="479">
        <f t="shared" si="15"/>
        <v>0</v>
      </c>
      <c r="EU17" s="479">
        <f t="shared" si="15"/>
        <v>0</v>
      </c>
      <c r="EV17" s="479">
        <f t="shared" si="15"/>
        <v>0</v>
      </c>
      <c r="EW17" s="479">
        <f t="shared" si="95"/>
        <v>0</v>
      </c>
      <c r="EX17" s="479">
        <f t="shared" si="16"/>
        <v>0</v>
      </c>
      <c r="EY17" s="479">
        <f t="shared" si="16"/>
        <v>0</v>
      </c>
      <c r="EZ17" s="479">
        <f t="shared" si="16"/>
        <v>0</v>
      </c>
      <c r="FA17" s="479">
        <f t="shared" si="16"/>
        <v>0</v>
      </c>
      <c r="FB17" s="479">
        <f t="shared" si="96"/>
        <v>0</v>
      </c>
      <c r="FC17" s="479">
        <f t="shared" si="17"/>
        <v>0</v>
      </c>
      <c r="FD17" s="479">
        <f t="shared" si="17"/>
        <v>0</v>
      </c>
      <c r="FE17" s="479">
        <f t="shared" si="17"/>
        <v>0</v>
      </c>
      <c r="FF17" s="479">
        <f t="shared" si="17"/>
        <v>0</v>
      </c>
      <c r="FG17" s="479">
        <f t="shared" si="97"/>
        <v>0</v>
      </c>
      <c r="FH17" s="479">
        <f t="shared" si="18"/>
        <v>0</v>
      </c>
      <c r="FI17" s="479">
        <f t="shared" si="18"/>
        <v>0</v>
      </c>
      <c r="FJ17" s="479">
        <f t="shared" si="18"/>
        <v>0</v>
      </c>
      <c r="FK17" s="479">
        <f t="shared" si="18"/>
        <v>0</v>
      </c>
      <c r="FL17" s="474">
        <f t="shared" si="98"/>
        <v>0</v>
      </c>
      <c r="FM17" s="474">
        <f t="shared" si="19"/>
        <v>0</v>
      </c>
      <c r="FN17" s="474">
        <f t="shared" si="19"/>
        <v>0</v>
      </c>
      <c r="FO17" s="474">
        <f t="shared" si="19"/>
        <v>0</v>
      </c>
      <c r="FP17" s="474">
        <f t="shared" si="19"/>
        <v>0</v>
      </c>
      <c r="FQ17" s="474">
        <f t="shared" si="99"/>
        <v>0</v>
      </c>
      <c r="FR17" s="474">
        <f t="shared" si="20"/>
        <v>0</v>
      </c>
      <c r="FS17" s="474">
        <f t="shared" si="20"/>
        <v>0</v>
      </c>
      <c r="FT17" s="474">
        <f t="shared" si="20"/>
        <v>0</v>
      </c>
      <c r="FU17" s="474">
        <f t="shared" si="20"/>
        <v>0</v>
      </c>
      <c r="FV17" s="479">
        <f t="shared" si="100"/>
        <v>0</v>
      </c>
      <c r="FW17" s="479">
        <f t="shared" si="21"/>
        <v>0</v>
      </c>
      <c r="FX17" s="479">
        <f t="shared" si="21"/>
        <v>0</v>
      </c>
      <c r="FY17" s="479">
        <f t="shared" si="21"/>
        <v>0</v>
      </c>
      <c r="FZ17" s="479">
        <f t="shared" si="21"/>
        <v>0</v>
      </c>
      <c r="GA17" s="479">
        <f t="shared" si="101"/>
        <v>0</v>
      </c>
      <c r="GB17" s="479">
        <f t="shared" si="22"/>
        <v>0</v>
      </c>
      <c r="GC17" s="479">
        <f t="shared" si="22"/>
        <v>0</v>
      </c>
      <c r="GD17" s="479">
        <f t="shared" si="22"/>
        <v>0</v>
      </c>
      <c r="GE17" s="479">
        <f t="shared" si="22"/>
        <v>0</v>
      </c>
      <c r="GF17" s="474">
        <f t="shared" si="102"/>
        <v>0</v>
      </c>
      <c r="GG17" s="474">
        <f t="shared" si="23"/>
        <v>0</v>
      </c>
      <c r="GH17" s="474">
        <f t="shared" si="23"/>
        <v>0</v>
      </c>
      <c r="GI17" s="474">
        <f t="shared" si="23"/>
        <v>0</v>
      </c>
      <c r="GJ17" s="474">
        <f t="shared" si="23"/>
        <v>0</v>
      </c>
      <c r="GK17" s="474">
        <f t="shared" si="103"/>
        <v>35151</v>
      </c>
      <c r="GL17" s="474">
        <f t="shared" si="24"/>
        <v>8857</v>
      </c>
      <c r="GM17" s="474">
        <f t="shared" si="24"/>
        <v>26294</v>
      </c>
      <c r="GN17" s="474">
        <f t="shared" si="24"/>
        <v>20409</v>
      </c>
      <c r="GO17" s="474">
        <f t="shared" si="24"/>
        <v>5885</v>
      </c>
      <c r="GP17" s="479">
        <f t="shared" si="104"/>
        <v>0</v>
      </c>
      <c r="GQ17" s="479">
        <f t="shared" si="25"/>
        <v>0</v>
      </c>
      <c r="GR17" s="479">
        <f t="shared" si="25"/>
        <v>0</v>
      </c>
      <c r="GS17" s="479">
        <f t="shared" si="25"/>
        <v>0</v>
      </c>
      <c r="GT17" s="479">
        <f t="shared" si="25"/>
        <v>0</v>
      </c>
      <c r="GU17" s="479">
        <f t="shared" si="105"/>
        <v>0</v>
      </c>
      <c r="GV17" s="479">
        <f t="shared" si="26"/>
        <v>0</v>
      </c>
      <c r="GW17" s="479">
        <f t="shared" si="26"/>
        <v>0</v>
      </c>
      <c r="GX17" s="479">
        <f t="shared" si="26"/>
        <v>0</v>
      </c>
      <c r="GY17" s="479">
        <f t="shared" si="26"/>
        <v>0</v>
      </c>
      <c r="GZ17" s="474">
        <f t="shared" si="106"/>
        <v>186206</v>
      </c>
      <c r="HA17" s="474">
        <f t="shared" si="27"/>
        <v>28442</v>
      </c>
      <c r="HB17" s="474">
        <f t="shared" si="27"/>
        <v>157764</v>
      </c>
      <c r="HC17" s="474">
        <f t="shared" si="27"/>
        <v>122454</v>
      </c>
      <c r="HD17" s="474">
        <f t="shared" si="27"/>
        <v>35310</v>
      </c>
      <c r="HE17" s="474">
        <f t="shared" si="107"/>
        <v>507064</v>
      </c>
      <c r="HF17" s="474">
        <f t="shared" si="28"/>
        <v>66208</v>
      </c>
      <c r="HG17" s="474">
        <f t="shared" si="28"/>
        <v>440856</v>
      </c>
      <c r="HH17" s="474">
        <f t="shared" si="28"/>
        <v>334500</v>
      </c>
      <c r="HI17" s="474">
        <f t="shared" si="28"/>
        <v>106356</v>
      </c>
      <c r="HJ17" s="479">
        <f t="shared" si="108"/>
        <v>513804</v>
      </c>
      <c r="HK17" s="479">
        <f t="shared" si="29"/>
        <v>65256</v>
      </c>
      <c r="HL17" s="479">
        <f t="shared" si="29"/>
        <v>448548</v>
      </c>
      <c r="HM17" s="479">
        <f t="shared" si="29"/>
        <v>323952</v>
      </c>
      <c r="HN17" s="479">
        <f t="shared" si="29"/>
        <v>124596</v>
      </c>
      <c r="HO17" s="479">
        <f t="shared" si="109"/>
        <v>0</v>
      </c>
      <c r="HP17" s="479">
        <f t="shared" si="30"/>
        <v>0</v>
      </c>
      <c r="HQ17" s="479">
        <f t="shared" si="30"/>
        <v>0</v>
      </c>
      <c r="HR17" s="479">
        <f t="shared" si="30"/>
        <v>0</v>
      </c>
      <c r="HS17" s="479">
        <f t="shared" si="30"/>
        <v>0</v>
      </c>
      <c r="HT17" s="474">
        <f t="shared" si="110"/>
        <v>0</v>
      </c>
      <c r="HU17" s="474">
        <f t="shared" si="31"/>
        <v>0</v>
      </c>
      <c r="HV17" s="474">
        <f t="shared" si="31"/>
        <v>0</v>
      </c>
      <c r="HW17" s="474">
        <f t="shared" si="31"/>
        <v>0</v>
      </c>
      <c r="HX17" s="474">
        <f t="shared" si="31"/>
        <v>0</v>
      </c>
      <c r="HY17" s="474">
        <f t="shared" si="111"/>
        <v>0</v>
      </c>
      <c r="HZ17" s="474">
        <f t="shared" si="32"/>
        <v>0</v>
      </c>
      <c r="IA17" s="474">
        <f t="shared" si="32"/>
        <v>0</v>
      </c>
      <c r="IB17" s="474">
        <f t="shared" si="32"/>
        <v>0</v>
      </c>
      <c r="IC17" s="474">
        <f t="shared" si="32"/>
        <v>0</v>
      </c>
      <c r="ID17" s="479">
        <f t="shared" si="112"/>
        <v>0</v>
      </c>
      <c r="IE17" s="479">
        <f t="shared" si="33"/>
        <v>0</v>
      </c>
      <c r="IF17" s="479">
        <f t="shared" si="33"/>
        <v>0</v>
      </c>
      <c r="IG17" s="479">
        <f t="shared" si="33"/>
        <v>0</v>
      </c>
      <c r="IH17" s="479">
        <f t="shared" si="33"/>
        <v>0</v>
      </c>
      <c r="II17" s="479">
        <f t="shared" si="113"/>
        <v>0</v>
      </c>
      <c r="IJ17" s="479">
        <f t="shared" si="34"/>
        <v>0</v>
      </c>
      <c r="IK17" s="479">
        <f t="shared" si="34"/>
        <v>0</v>
      </c>
      <c r="IL17" s="479">
        <f t="shared" si="34"/>
        <v>0</v>
      </c>
      <c r="IM17" s="479">
        <f t="shared" si="34"/>
        <v>0</v>
      </c>
      <c r="IN17" s="474">
        <f t="shared" si="114"/>
        <v>0</v>
      </c>
      <c r="IO17" s="474">
        <f t="shared" si="35"/>
        <v>0</v>
      </c>
      <c r="IP17" s="474">
        <f t="shared" si="35"/>
        <v>0</v>
      </c>
      <c r="IQ17" s="474">
        <f t="shared" si="35"/>
        <v>0</v>
      </c>
      <c r="IR17" s="474">
        <f t="shared" si="35"/>
        <v>0</v>
      </c>
      <c r="IS17" s="474">
        <f t="shared" si="115"/>
        <v>0</v>
      </c>
      <c r="IT17" s="474">
        <f t="shared" si="36"/>
        <v>0</v>
      </c>
      <c r="IU17" s="474">
        <f t="shared" si="36"/>
        <v>0</v>
      </c>
      <c r="IV17" s="474">
        <f t="shared" si="36"/>
        <v>0</v>
      </c>
      <c r="IW17" s="474">
        <f t="shared" si="36"/>
        <v>0</v>
      </c>
      <c r="IX17" s="479">
        <f t="shared" si="116"/>
        <v>0</v>
      </c>
      <c r="IY17" s="479">
        <f t="shared" si="37"/>
        <v>0</v>
      </c>
      <c r="IZ17" s="479">
        <f t="shared" si="37"/>
        <v>0</v>
      </c>
      <c r="JA17" s="479">
        <f t="shared" si="37"/>
        <v>0</v>
      </c>
      <c r="JB17" s="479">
        <f t="shared" si="37"/>
        <v>0</v>
      </c>
      <c r="JC17" s="479">
        <f t="shared" si="117"/>
        <v>0</v>
      </c>
      <c r="JD17" s="479">
        <f t="shared" si="38"/>
        <v>0</v>
      </c>
      <c r="JE17" s="479">
        <f t="shared" si="38"/>
        <v>0</v>
      </c>
      <c r="JF17" s="479">
        <f t="shared" si="38"/>
        <v>0</v>
      </c>
      <c r="JG17" s="479">
        <f t="shared" si="38"/>
        <v>0</v>
      </c>
      <c r="JH17" s="479">
        <f t="shared" si="118"/>
        <v>1242225</v>
      </c>
      <c r="JI17" s="479">
        <f t="shared" si="39"/>
        <v>168763</v>
      </c>
      <c r="JJ17" s="479">
        <f t="shared" si="39"/>
        <v>1073462</v>
      </c>
      <c r="JK17" s="479">
        <f t="shared" si="39"/>
        <v>801315</v>
      </c>
      <c r="JL17" s="479">
        <f t="shared" si="39"/>
        <v>272147</v>
      </c>
      <c r="JM17" s="669">
        <v>0</v>
      </c>
      <c r="JN17" s="669">
        <v>80</v>
      </c>
      <c r="JO17" s="669">
        <v>15</v>
      </c>
      <c r="JP17" s="669">
        <v>105</v>
      </c>
      <c r="JQ17" s="669">
        <v>15</v>
      </c>
      <c r="JR17" s="669">
        <v>0</v>
      </c>
      <c r="JS17" s="462">
        <f t="shared" si="119"/>
        <v>215</v>
      </c>
      <c r="JT17" s="474">
        <f t="shared" si="120"/>
        <v>0</v>
      </c>
      <c r="JU17" s="474">
        <f t="shared" si="40"/>
        <v>0</v>
      </c>
      <c r="JV17" s="474">
        <f t="shared" si="40"/>
        <v>0</v>
      </c>
      <c r="JW17" s="474">
        <f t="shared" si="40"/>
        <v>0</v>
      </c>
      <c r="JX17" s="474">
        <f t="shared" si="40"/>
        <v>0</v>
      </c>
      <c r="JY17" s="474">
        <f t="shared" si="121"/>
        <v>121520</v>
      </c>
      <c r="JZ17" s="474">
        <f t="shared" si="41"/>
        <v>2400</v>
      </c>
      <c r="KA17" s="474">
        <f t="shared" si="41"/>
        <v>119120</v>
      </c>
      <c r="KB17" s="474">
        <f t="shared" si="41"/>
        <v>119120</v>
      </c>
      <c r="KC17" s="474">
        <f t="shared" si="41"/>
        <v>0</v>
      </c>
      <c r="KD17" s="723">
        <f t="shared" si="122"/>
        <v>22785</v>
      </c>
      <c r="KE17" s="723">
        <f t="shared" si="42"/>
        <v>450</v>
      </c>
      <c r="KF17" s="723">
        <f t="shared" si="42"/>
        <v>22335</v>
      </c>
      <c r="KG17" s="723">
        <f t="shared" si="42"/>
        <v>22335</v>
      </c>
      <c r="KH17" s="723">
        <f t="shared" si="42"/>
        <v>0</v>
      </c>
      <c r="KI17" s="723">
        <f t="shared" si="123"/>
        <v>159495</v>
      </c>
      <c r="KJ17" s="723">
        <f t="shared" si="43"/>
        <v>3150</v>
      </c>
      <c r="KK17" s="723">
        <f t="shared" si="43"/>
        <v>156345</v>
      </c>
      <c r="KL17" s="723">
        <f t="shared" si="43"/>
        <v>156345</v>
      </c>
      <c r="KM17" s="723">
        <f t="shared" si="43"/>
        <v>0</v>
      </c>
      <c r="KN17" s="474">
        <f t="shared" si="124"/>
        <v>22785</v>
      </c>
      <c r="KO17" s="474">
        <f t="shared" si="44"/>
        <v>450</v>
      </c>
      <c r="KP17" s="474">
        <f t="shared" si="44"/>
        <v>22335</v>
      </c>
      <c r="KQ17" s="474">
        <f t="shared" si="44"/>
        <v>22335</v>
      </c>
      <c r="KR17" s="474">
        <f t="shared" si="44"/>
        <v>0</v>
      </c>
      <c r="KS17" s="474">
        <f t="shared" si="125"/>
        <v>0</v>
      </c>
      <c r="KT17" s="474">
        <f t="shared" si="45"/>
        <v>0</v>
      </c>
      <c r="KU17" s="474">
        <f t="shared" si="45"/>
        <v>0</v>
      </c>
      <c r="KV17" s="474">
        <f t="shared" si="45"/>
        <v>0</v>
      </c>
      <c r="KW17" s="474">
        <f t="shared" si="45"/>
        <v>0</v>
      </c>
      <c r="KX17" s="474">
        <f t="shared" si="46"/>
        <v>326585</v>
      </c>
      <c r="KY17" s="474">
        <f t="shared" si="126"/>
        <v>6450</v>
      </c>
      <c r="KZ17" s="474">
        <f t="shared" si="47"/>
        <v>320135</v>
      </c>
      <c r="LA17" s="474">
        <f t="shared" si="48"/>
        <v>320135</v>
      </c>
      <c r="LB17" s="474">
        <f t="shared" si="49"/>
        <v>0</v>
      </c>
      <c r="LC17" s="479">
        <f t="shared" si="50"/>
        <v>26338935</v>
      </c>
      <c r="LD17" s="479">
        <f t="shared" si="127"/>
        <v>1242225</v>
      </c>
      <c r="LE17" s="479">
        <f t="shared" si="128"/>
        <v>326585</v>
      </c>
      <c r="LF17" s="476">
        <f t="shared" si="129"/>
        <v>27907745</v>
      </c>
      <c r="LG17" s="476">
        <f t="shared" si="51"/>
        <v>2358673</v>
      </c>
      <c r="LH17" s="476">
        <f t="shared" si="52"/>
        <v>25549072</v>
      </c>
      <c r="LI17" s="476">
        <f t="shared" si="53"/>
        <v>19442005</v>
      </c>
      <c r="LJ17" s="476">
        <f t="shared" si="54"/>
        <v>6107067</v>
      </c>
      <c r="LK17" s="714">
        <v>70.94</v>
      </c>
      <c r="LL17" s="717">
        <f t="shared" si="55"/>
        <v>3015833.6000000001</v>
      </c>
      <c r="LM17" s="720">
        <f t="shared" si="130"/>
        <v>3015.8</v>
      </c>
      <c r="LN17" s="718">
        <f t="shared" si="56"/>
        <v>30596993.600000001</v>
      </c>
      <c r="LO17" s="713">
        <f t="shared" si="131"/>
        <v>30597</v>
      </c>
      <c r="LP17" s="724">
        <f t="shared" si="132"/>
        <v>0</v>
      </c>
      <c r="LQ17" s="724">
        <f t="shared" si="133"/>
        <v>30597</v>
      </c>
      <c r="LR17" s="724">
        <f t="shared" si="57"/>
        <v>326.60000000000002</v>
      </c>
      <c r="LS17" s="713">
        <f t="shared" si="134"/>
        <v>30923.599999999999</v>
      </c>
      <c r="LT17" s="437"/>
      <c r="LU17" s="617">
        <f t="shared" si="135"/>
        <v>0</v>
      </c>
      <c r="LV17" s="617">
        <f t="shared" si="136"/>
        <v>1519</v>
      </c>
      <c r="LW17" s="617">
        <f t="shared" si="137"/>
        <v>1519</v>
      </c>
      <c r="LX17" s="617">
        <f t="shared" si="138"/>
        <v>1519</v>
      </c>
      <c r="LY17" s="617">
        <f t="shared" si="139"/>
        <v>1519</v>
      </c>
      <c r="LZ17" s="617">
        <f t="shared" si="140"/>
        <v>0</v>
      </c>
      <c r="MA17" s="480"/>
      <c r="MB17" s="480"/>
      <c r="MC17" s="480"/>
      <c r="MD17" s="480"/>
      <c r="ME17" s="480"/>
      <c r="MF17" s="480"/>
      <c r="MG17" s="480"/>
      <c r="MH17" s="480"/>
      <c r="MI17" s="480"/>
      <c r="MJ17" s="480"/>
      <c r="MK17" s="480"/>
      <c r="ML17" s="480"/>
      <c r="MM17" s="480"/>
      <c r="MN17" s="480"/>
      <c r="MO17" s="480"/>
      <c r="MP17" s="480"/>
      <c r="MQ17" s="480"/>
      <c r="MR17" s="480"/>
      <c r="MS17" s="480"/>
      <c r="MT17" s="480"/>
      <c r="MU17" s="480"/>
      <c r="MV17" s="480"/>
      <c r="MW17" s="480"/>
      <c r="MX17" s="480"/>
      <c r="MY17" s="480"/>
      <c r="MZ17" s="480"/>
      <c r="NA17" s="480"/>
      <c r="NB17" s="480"/>
      <c r="NC17" s="480"/>
      <c r="ND17" s="480"/>
      <c r="NE17" s="480"/>
      <c r="NF17" s="480"/>
      <c r="NG17" s="480"/>
      <c r="NH17" s="480"/>
      <c r="NI17" s="480"/>
      <c r="NJ17" s="480"/>
      <c r="NK17" s="480"/>
      <c r="NL17" s="480"/>
      <c r="NM17" s="480"/>
      <c r="NN17" s="480"/>
      <c r="NO17" s="480"/>
      <c r="NP17" s="480"/>
      <c r="NQ17" s="480"/>
      <c r="NR17" s="480"/>
      <c r="NS17" s="480"/>
      <c r="NT17" s="480"/>
      <c r="NU17" s="480"/>
      <c r="NV17" s="480"/>
      <c r="NW17" s="480"/>
      <c r="NX17" s="480"/>
      <c r="NY17" s="480"/>
      <c r="NZ17" s="480"/>
      <c r="OA17" s="480"/>
      <c r="OB17" s="480"/>
      <c r="OD17" s="642">
        <f t="shared" si="58"/>
        <v>110679</v>
      </c>
      <c r="OE17" s="618">
        <f t="shared" si="59"/>
        <v>253532</v>
      </c>
      <c r="OF17" s="618">
        <f t="shared" si="60"/>
        <v>256902</v>
      </c>
      <c r="OG17" s="643">
        <f t="shared" si="141"/>
        <v>92029</v>
      </c>
      <c r="OH17" s="644">
        <f t="shared" si="61"/>
        <v>220428</v>
      </c>
      <c r="OI17" s="644">
        <f t="shared" si="61"/>
        <v>224274</v>
      </c>
      <c r="OJ17" s="642">
        <f t="shared" si="62"/>
        <v>18650</v>
      </c>
      <c r="OK17" s="618">
        <f t="shared" si="63"/>
        <v>33104</v>
      </c>
      <c r="OL17" s="618">
        <f t="shared" si="64"/>
        <v>32628</v>
      </c>
    </row>
    <row r="18" spans="1:402">
      <c r="A18" s="709" t="s">
        <v>774</v>
      </c>
      <c r="B18" s="461"/>
      <c r="C18" s="461"/>
      <c r="D18" s="461"/>
      <c r="E18" s="461"/>
      <c r="F18" s="462">
        <f t="shared" si="65"/>
        <v>0</v>
      </c>
      <c r="G18" s="463"/>
      <c r="H18" s="463"/>
      <c r="I18" s="463"/>
      <c r="J18" s="463"/>
      <c r="K18" s="462">
        <f t="shared" si="66"/>
        <v>0</v>
      </c>
      <c r="L18" s="464">
        <f t="shared" si="67"/>
        <v>0</v>
      </c>
      <c r="M18" s="715"/>
      <c r="N18" s="464"/>
      <c r="O18" s="464"/>
      <c r="P18" s="465">
        <v>384</v>
      </c>
      <c r="Q18" s="461"/>
      <c r="R18" s="481">
        <v>0</v>
      </c>
      <c r="S18" s="461"/>
      <c r="T18" s="465">
        <v>3</v>
      </c>
      <c r="U18" s="462">
        <f t="shared" si="2"/>
        <v>387</v>
      </c>
      <c r="V18" s="465">
        <v>494</v>
      </c>
      <c r="W18" s="461"/>
      <c r="X18" s="481">
        <v>0</v>
      </c>
      <c r="Y18" s="461"/>
      <c r="Z18" s="465">
        <v>1</v>
      </c>
      <c r="AA18" s="462">
        <f t="shared" si="3"/>
        <v>495</v>
      </c>
      <c r="AB18" s="465">
        <v>123</v>
      </c>
      <c r="AC18" s="461"/>
      <c r="AD18" s="461"/>
      <c r="AE18" s="461"/>
      <c r="AF18" s="465">
        <v>0</v>
      </c>
      <c r="AG18" s="462">
        <f t="shared" si="68"/>
        <v>123</v>
      </c>
      <c r="AH18" s="459">
        <f t="shared" si="69"/>
        <v>1005</v>
      </c>
      <c r="AI18" s="467"/>
      <c r="AJ18" s="468">
        <v>0</v>
      </c>
      <c r="AK18" s="469"/>
      <c r="AL18" s="470">
        <v>0</v>
      </c>
      <c r="AM18" s="470"/>
      <c r="AN18" s="467"/>
      <c r="AO18" s="471"/>
      <c r="AP18" s="470"/>
      <c r="AQ18" s="468"/>
      <c r="AR18" s="468"/>
      <c r="AS18" s="461"/>
      <c r="AT18" s="461"/>
      <c r="AU18" s="470"/>
      <c r="AV18" s="470"/>
      <c r="AW18" s="468"/>
      <c r="AX18" s="470"/>
      <c r="AY18" s="470"/>
      <c r="AZ18" s="468"/>
      <c r="BA18" s="470"/>
      <c r="BB18" s="461"/>
      <c r="BC18" s="461"/>
      <c r="BD18" s="470"/>
      <c r="BE18" s="470"/>
      <c r="BF18" s="473"/>
      <c r="BG18" s="462">
        <f t="shared" si="70"/>
        <v>0</v>
      </c>
      <c r="BH18" s="474">
        <f t="shared" si="71"/>
        <v>9764352</v>
      </c>
      <c r="BI18" s="475">
        <f t="shared" si="4"/>
        <v>828288</v>
      </c>
      <c r="BJ18" s="475">
        <f t="shared" si="4"/>
        <v>8936064</v>
      </c>
      <c r="BK18" s="475">
        <f t="shared" si="4"/>
        <v>6935808</v>
      </c>
      <c r="BL18" s="475">
        <f t="shared" si="4"/>
        <v>2000256</v>
      </c>
      <c r="BM18" s="474">
        <f t="shared" si="72"/>
        <v>0</v>
      </c>
      <c r="BN18" s="475">
        <f t="shared" si="5"/>
        <v>0</v>
      </c>
      <c r="BO18" s="475">
        <f t="shared" si="5"/>
        <v>0</v>
      </c>
      <c r="BP18" s="475">
        <f t="shared" si="5"/>
        <v>0</v>
      </c>
      <c r="BQ18" s="475">
        <f t="shared" si="5"/>
        <v>0</v>
      </c>
      <c r="BR18" s="474">
        <f t="shared" si="73"/>
        <v>0</v>
      </c>
      <c r="BS18" s="475">
        <f t="shared" si="6"/>
        <v>0</v>
      </c>
      <c r="BT18" s="475">
        <f t="shared" si="6"/>
        <v>0</v>
      </c>
      <c r="BU18" s="475">
        <f t="shared" si="6"/>
        <v>0</v>
      </c>
      <c r="BV18" s="475">
        <f t="shared" si="6"/>
        <v>0</v>
      </c>
      <c r="BW18" s="475"/>
      <c r="BX18" s="475"/>
      <c r="BY18" s="475"/>
      <c r="BZ18" s="475"/>
      <c r="CA18" s="475"/>
      <c r="CB18" s="474">
        <f t="shared" si="74"/>
        <v>592656</v>
      </c>
      <c r="CC18" s="475">
        <f t="shared" si="7"/>
        <v>1353</v>
      </c>
      <c r="CD18" s="475">
        <f t="shared" si="7"/>
        <v>591303</v>
      </c>
      <c r="CE18" s="475">
        <f t="shared" si="7"/>
        <v>591303</v>
      </c>
      <c r="CF18" s="475">
        <f t="shared" si="7"/>
        <v>0</v>
      </c>
      <c r="CG18" s="476">
        <f t="shared" si="75"/>
        <v>10357008</v>
      </c>
      <c r="CH18" s="474">
        <f t="shared" si="76"/>
        <v>17510818</v>
      </c>
      <c r="CI18" s="475">
        <f t="shared" si="76"/>
        <v>1449396</v>
      </c>
      <c r="CJ18" s="475">
        <f t="shared" si="76"/>
        <v>16061422</v>
      </c>
      <c r="CK18" s="475">
        <f t="shared" si="76"/>
        <v>12186486</v>
      </c>
      <c r="CL18" s="475">
        <f t="shared" si="76"/>
        <v>3874936</v>
      </c>
      <c r="CM18" s="474">
        <f t="shared" si="77"/>
        <v>0</v>
      </c>
      <c r="CN18" s="475">
        <f t="shared" si="8"/>
        <v>0</v>
      </c>
      <c r="CO18" s="475">
        <f t="shared" si="8"/>
        <v>0</v>
      </c>
      <c r="CP18" s="475">
        <f t="shared" si="8"/>
        <v>0</v>
      </c>
      <c r="CQ18" s="475">
        <f t="shared" si="8"/>
        <v>0</v>
      </c>
      <c r="CR18" s="474">
        <f t="shared" si="78"/>
        <v>0</v>
      </c>
      <c r="CS18" s="475">
        <f t="shared" si="78"/>
        <v>0</v>
      </c>
      <c r="CT18" s="475">
        <f t="shared" si="78"/>
        <v>0</v>
      </c>
      <c r="CU18" s="475">
        <f t="shared" si="78"/>
        <v>0</v>
      </c>
      <c r="CV18" s="475">
        <f t="shared" si="78"/>
        <v>0</v>
      </c>
      <c r="CW18" s="474">
        <f t="shared" si="79"/>
        <v>0</v>
      </c>
      <c r="CX18" s="475">
        <f t="shared" si="9"/>
        <v>0</v>
      </c>
      <c r="CY18" s="475">
        <f t="shared" si="9"/>
        <v>0</v>
      </c>
      <c r="CZ18" s="475">
        <f t="shared" si="9"/>
        <v>0</v>
      </c>
      <c r="DA18" s="475">
        <f t="shared" si="9"/>
        <v>0</v>
      </c>
      <c r="DB18" s="474">
        <f t="shared" si="80"/>
        <v>228176</v>
      </c>
      <c r="DC18" s="475">
        <f t="shared" si="10"/>
        <v>752</v>
      </c>
      <c r="DD18" s="475">
        <f t="shared" si="10"/>
        <v>227424</v>
      </c>
      <c r="DE18" s="475">
        <f t="shared" si="10"/>
        <v>227424</v>
      </c>
      <c r="DF18" s="475">
        <f t="shared" si="10"/>
        <v>0</v>
      </c>
      <c r="DG18" s="476">
        <f t="shared" si="81"/>
        <v>17738994</v>
      </c>
      <c r="DH18" s="474">
        <f t="shared" si="82"/>
        <v>4419882</v>
      </c>
      <c r="DI18" s="475">
        <f t="shared" si="82"/>
        <v>351165</v>
      </c>
      <c r="DJ18" s="475">
        <f t="shared" si="82"/>
        <v>4068717</v>
      </c>
      <c r="DK18" s="475">
        <f t="shared" si="82"/>
        <v>2938470</v>
      </c>
      <c r="DL18" s="475">
        <f t="shared" si="82"/>
        <v>1130247</v>
      </c>
      <c r="DM18" s="474">
        <f t="shared" si="83"/>
        <v>0</v>
      </c>
      <c r="DN18" s="475">
        <f t="shared" si="11"/>
        <v>0</v>
      </c>
      <c r="DO18" s="475">
        <f t="shared" si="11"/>
        <v>0</v>
      </c>
      <c r="DP18" s="475">
        <f t="shared" si="11"/>
        <v>0</v>
      </c>
      <c r="DQ18" s="475">
        <f t="shared" si="11"/>
        <v>0</v>
      </c>
      <c r="DR18" s="475"/>
      <c r="DS18" s="475"/>
      <c r="DT18" s="475"/>
      <c r="DU18" s="475"/>
      <c r="DV18" s="475"/>
      <c r="DW18" s="474">
        <f t="shared" si="84"/>
        <v>0</v>
      </c>
      <c r="DX18" s="475">
        <f t="shared" si="12"/>
        <v>0</v>
      </c>
      <c r="DY18" s="475">
        <f t="shared" si="12"/>
        <v>0</v>
      </c>
      <c r="DZ18" s="475">
        <f t="shared" si="12"/>
        <v>0</v>
      </c>
      <c r="EA18" s="475">
        <f t="shared" si="12"/>
        <v>0</v>
      </c>
      <c r="EB18" s="474">
        <f t="shared" si="85"/>
        <v>0</v>
      </c>
      <c r="EC18" s="475">
        <f t="shared" si="13"/>
        <v>0</v>
      </c>
      <c r="ED18" s="475">
        <f t="shared" si="13"/>
        <v>0</v>
      </c>
      <c r="EE18" s="475">
        <f t="shared" si="13"/>
        <v>0</v>
      </c>
      <c r="EF18" s="475">
        <f t="shared" si="13"/>
        <v>0</v>
      </c>
      <c r="EG18" s="476">
        <f t="shared" si="86"/>
        <v>4419882</v>
      </c>
      <c r="EH18" s="476">
        <f t="shared" si="87"/>
        <v>32515884</v>
      </c>
      <c r="EI18" s="477">
        <f t="shared" si="88"/>
        <v>2630954</v>
      </c>
      <c r="EJ18" s="477">
        <f t="shared" si="14"/>
        <v>29884930</v>
      </c>
      <c r="EK18" s="477">
        <f t="shared" si="14"/>
        <v>22879491</v>
      </c>
      <c r="EL18" s="477">
        <f t="shared" si="14"/>
        <v>7005439</v>
      </c>
      <c r="EM18" s="478">
        <f t="shared" si="89"/>
        <v>31695052</v>
      </c>
      <c r="EN18" s="478">
        <f t="shared" si="90"/>
        <v>0</v>
      </c>
      <c r="EO18" s="478">
        <f t="shared" si="91"/>
        <v>0</v>
      </c>
      <c r="EP18" s="478">
        <f t="shared" si="92"/>
        <v>0</v>
      </c>
      <c r="EQ18" s="478">
        <f t="shared" si="93"/>
        <v>820832</v>
      </c>
      <c r="ER18" s="479">
        <f t="shared" si="94"/>
        <v>0</v>
      </c>
      <c r="ES18" s="479">
        <f t="shared" si="15"/>
        <v>0</v>
      </c>
      <c r="ET18" s="479">
        <f t="shared" si="15"/>
        <v>0</v>
      </c>
      <c r="EU18" s="479">
        <f t="shared" si="15"/>
        <v>0</v>
      </c>
      <c r="EV18" s="479">
        <f t="shared" si="15"/>
        <v>0</v>
      </c>
      <c r="EW18" s="479">
        <f t="shared" si="95"/>
        <v>0</v>
      </c>
      <c r="EX18" s="479">
        <f t="shared" si="16"/>
        <v>0</v>
      </c>
      <c r="EY18" s="479">
        <f t="shared" si="16"/>
        <v>0</v>
      </c>
      <c r="EZ18" s="479">
        <f t="shared" si="16"/>
        <v>0</v>
      </c>
      <c r="FA18" s="479">
        <f t="shared" si="16"/>
        <v>0</v>
      </c>
      <c r="FB18" s="479">
        <f t="shared" si="96"/>
        <v>0</v>
      </c>
      <c r="FC18" s="479">
        <f t="shared" si="17"/>
        <v>0</v>
      </c>
      <c r="FD18" s="479">
        <f t="shared" si="17"/>
        <v>0</v>
      </c>
      <c r="FE18" s="479">
        <f t="shared" si="17"/>
        <v>0</v>
      </c>
      <c r="FF18" s="479">
        <f t="shared" si="17"/>
        <v>0</v>
      </c>
      <c r="FG18" s="479">
        <f t="shared" si="97"/>
        <v>0</v>
      </c>
      <c r="FH18" s="479">
        <f t="shared" si="18"/>
        <v>0</v>
      </c>
      <c r="FI18" s="479">
        <f t="shared" si="18"/>
        <v>0</v>
      </c>
      <c r="FJ18" s="479">
        <f t="shared" si="18"/>
        <v>0</v>
      </c>
      <c r="FK18" s="479">
        <f t="shared" si="18"/>
        <v>0</v>
      </c>
      <c r="FL18" s="474">
        <f t="shared" si="98"/>
        <v>0</v>
      </c>
      <c r="FM18" s="474">
        <f t="shared" si="19"/>
        <v>0</v>
      </c>
      <c r="FN18" s="474">
        <f t="shared" si="19"/>
        <v>0</v>
      </c>
      <c r="FO18" s="474">
        <f t="shared" si="19"/>
        <v>0</v>
      </c>
      <c r="FP18" s="474">
        <f t="shared" si="19"/>
        <v>0</v>
      </c>
      <c r="FQ18" s="474">
        <f t="shared" si="99"/>
        <v>0</v>
      </c>
      <c r="FR18" s="474">
        <f t="shared" si="20"/>
        <v>0</v>
      </c>
      <c r="FS18" s="474">
        <f t="shared" si="20"/>
        <v>0</v>
      </c>
      <c r="FT18" s="474">
        <f t="shared" si="20"/>
        <v>0</v>
      </c>
      <c r="FU18" s="474">
        <f t="shared" si="20"/>
        <v>0</v>
      </c>
      <c r="FV18" s="479">
        <f t="shared" si="100"/>
        <v>0</v>
      </c>
      <c r="FW18" s="479">
        <f t="shared" si="21"/>
        <v>0</v>
      </c>
      <c r="FX18" s="479">
        <f t="shared" si="21"/>
        <v>0</v>
      </c>
      <c r="FY18" s="479">
        <f t="shared" si="21"/>
        <v>0</v>
      </c>
      <c r="FZ18" s="479">
        <f t="shared" si="21"/>
        <v>0</v>
      </c>
      <c r="GA18" s="479">
        <f t="shared" si="101"/>
        <v>0</v>
      </c>
      <c r="GB18" s="479">
        <f t="shared" si="22"/>
        <v>0</v>
      </c>
      <c r="GC18" s="479">
        <f t="shared" si="22"/>
        <v>0</v>
      </c>
      <c r="GD18" s="479">
        <f t="shared" si="22"/>
        <v>0</v>
      </c>
      <c r="GE18" s="479">
        <f t="shared" si="22"/>
        <v>0</v>
      </c>
      <c r="GF18" s="474">
        <f t="shared" si="102"/>
        <v>0</v>
      </c>
      <c r="GG18" s="474">
        <f t="shared" si="23"/>
        <v>0</v>
      </c>
      <c r="GH18" s="474">
        <f t="shared" si="23"/>
        <v>0</v>
      </c>
      <c r="GI18" s="474">
        <f t="shared" si="23"/>
        <v>0</v>
      </c>
      <c r="GJ18" s="474">
        <f t="shared" si="23"/>
        <v>0</v>
      </c>
      <c r="GK18" s="474">
        <f t="shared" si="103"/>
        <v>0</v>
      </c>
      <c r="GL18" s="474">
        <f t="shared" si="24"/>
        <v>0</v>
      </c>
      <c r="GM18" s="474">
        <f t="shared" si="24"/>
        <v>0</v>
      </c>
      <c r="GN18" s="474">
        <f t="shared" si="24"/>
        <v>0</v>
      </c>
      <c r="GO18" s="474">
        <f t="shared" si="24"/>
        <v>0</v>
      </c>
      <c r="GP18" s="479">
        <f t="shared" si="104"/>
        <v>0</v>
      </c>
      <c r="GQ18" s="479">
        <f t="shared" si="25"/>
        <v>0</v>
      </c>
      <c r="GR18" s="479">
        <f t="shared" si="25"/>
        <v>0</v>
      </c>
      <c r="GS18" s="479">
        <f t="shared" si="25"/>
        <v>0</v>
      </c>
      <c r="GT18" s="479">
        <f t="shared" si="25"/>
        <v>0</v>
      </c>
      <c r="GU18" s="479">
        <f t="shared" si="105"/>
        <v>0</v>
      </c>
      <c r="GV18" s="479">
        <f t="shared" si="26"/>
        <v>0</v>
      </c>
      <c r="GW18" s="479">
        <f t="shared" si="26"/>
        <v>0</v>
      </c>
      <c r="GX18" s="479">
        <f t="shared" si="26"/>
        <v>0</v>
      </c>
      <c r="GY18" s="479">
        <f t="shared" si="26"/>
        <v>0</v>
      </c>
      <c r="GZ18" s="474">
        <f t="shared" si="106"/>
        <v>0</v>
      </c>
      <c r="HA18" s="474">
        <f t="shared" si="27"/>
        <v>0</v>
      </c>
      <c r="HB18" s="474">
        <f t="shared" si="27"/>
        <v>0</v>
      </c>
      <c r="HC18" s="474">
        <f t="shared" si="27"/>
        <v>0</v>
      </c>
      <c r="HD18" s="474">
        <f t="shared" si="27"/>
        <v>0</v>
      </c>
      <c r="HE18" s="474">
        <f t="shared" si="107"/>
        <v>0</v>
      </c>
      <c r="HF18" s="474">
        <f t="shared" si="28"/>
        <v>0</v>
      </c>
      <c r="HG18" s="474">
        <f t="shared" si="28"/>
        <v>0</v>
      </c>
      <c r="HH18" s="474">
        <f t="shared" si="28"/>
        <v>0</v>
      </c>
      <c r="HI18" s="474">
        <f t="shared" si="28"/>
        <v>0</v>
      </c>
      <c r="HJ18" s="479">
        <f t="shared" si="108"/>
        <v>0</v>
      </c>
      <c r="HK18" s="479">
        <f t="shared" si="29"/>
        <v>0</v>
      </c>
      <c r="HL18" s="479">
        <f t="shared" si="29"/>
        <v>0</v>
      </c>
      <c r="HM18" s="479">
        <f t="shared" si="29"/>
        <v>0</v>
      </c>
      <c r="HN18" s="479">
        <f t="shared" si="29"/>
        <v>0</v>
      </c>
      <c r="HO18" s="479">
        <f t="shared" si="109"/>
        <v>0</v>
      </c>
      <c r="HP18" s="479">
        <f t="shared" si="30"/>
        <v>0</v>
      </c>
      <c r="HQ18" s="479">
        <f t="shared" si="30"/>
        <v>0</v>
      </c>
      <c r="HR18" s="479">
        <f t="shared" si="30"/>
        <v>0</v>
      </c>
      <c r="HS18" s="479">
        <f t="shared" si="30"/>
        <v>0</v>
      </c>
      <c r="HT18" s="474">
        <f t="shared" si="110"/>
        <v>0</v>
      </c>
      <c r="HU18" s="474">
        <f t="shared" si="31"/>
        <v>0</v>
      </c>
      <c r="HV18" s="474">
        <f t="shared" si="31"/>
        <v>0</v>
      </c>
      <c r="HW18" s="474">
        <f t="shared" si="31"/>
        <v>0</v>
      </c>
      <c r="HX18" s="474">
        <f t="shared" si="31"/>
        <v>0</v>
      </c>
      <c r="HY18" s="474">
        <f t="shared" si="111"/>
        <v>0</v>
      </c>
      <c r="HZ18" s="474">
        <f t="shared" si="32"/>
        <v>0</v>
      </c>
      <c r="IA18" s="474">
        <f t="shared" si="32"/>
        <v>0</v>
      </c>
      <c r="IB18" s="474">
        <f t="shared" si="32"/>
        <v>0</v>
      </c>
      <c r="IC18" s="474">
        <f t="shared" si="32"/>
        <v>0</v>
      </c>
      <c r="ID18" s="479">
        <f t="shared" si="112"/>
        <v>0</v>
      </c>
      <c r="IE18" s="479">
        <f t="shared" si="33"/>
        <v>0</v>
      </c>
      <c r="IF18" s="479">
        <f t="shared" si="33"/>
        <v>0</v>
      </c>
      <c r="IG18" s="479">
        <f t="shared" si="33"/>
        <v>0</v>
      </c>
      <c r="IH18" s="479">
        <f t="shared" si="33"/>
        <v>0</v>
      </c>
      <c r="II18" s="479">
        <f t="shared" si="113"/>
        <v>0</v>
      </c>
      <c r="IJ18" s="479">
        <f t="shared" si="34"/>
        <v>0</v>
      </c>
      <c r="IK18" s="479">
        <f t="shared" si="34"/>
        <v>0</v>
      </c>
      <c r="IL18" s="479">
        <f t="shared" si="34"/>
        <v>0</v>
      </c>
      <c r="IM18" s="479">
        <f t="shared" si="34"/>
        <v>0</v>
      </c>
      <c r="IN18" s="474">
        <f t="shared" si="114"/>
        <v>0</v>
      </c>
      <c r="IO18" s="474">
        <f t="shared" si="35"/>
        <v>0</v>
      </c>
      <c r="IP18" s="474">
        <f t="shared" si="35"/>
        <v>0</v>
      </c>
      <c r="IQ18" s="474">
        <f t="shared" si="35"/>
        <v>0</v>
      </c>
      <c r="IR18" s="474">
        <f t="shared" si="35"/>
        <v>0</v>
      </c>
      <c r="IS18" s="474">
        <f t="shared" si="115"/>
        <v>0</v>
      </c>
      <c r="IT18" s="474">
        <f t="shared" si="36"/>
        <v>0</v>
      </c>
      <c r="IU18" s="474">
        <f t="shared" si="36"/>
        <v>0</v>
      </c>
      <c r="IV18" s="474">
        <f t="shared" si="36"/>
        <v>0</v>
      </c>
      <c r="IW18" s="474">
        <f t="shared" si="36"/>
        <v>0</v>
      </c>
      <c r="IX18" s="479">
        <f t="shared" si="116"/>
        <v>0</v>
      </c>
      <c r="IY18" s="479">
        <f t="shared" si="37"/>
        <v>0</v>
      </c>
      <c r="IZ18" s="479">
        <f t="shared" si="37"/>
        <v>0</v>
      </c>
      <c r="JA18" s="479">
        <f t="shared" si="37"/>
        <v>0</v>
      </c>
      <c r="JB18" s="479">
        <f t="shared" si="37"/>
        <v>0</v>
      </c>
      <c r="JC18" s="479">
        <f t="shared" si="117"/>
        <v>0</v>
      </c>
      <c r="JD18" s="479">
        <f t="shared" si="38"/>
        <v>0</v>
      </c>
      <c r="JE18" s="479">
        <f t="shared" si="38"/>
        <v>0</v>
      </c>
      <c r="JF18" s="479">
        <f t="shared" si="38"/>
        <v>0</v>
      </c>
      <c r="JG18" s="479">
        <f t="shared" si="38"/>
        <v>0</v>
      </c>
      <c r="JH18" s="479">
        <f t="shared" si="118"/>
        <v>0</v>
      </c>
      <c r="JI18" s="479">
        <f t="shared" si="39"/>
        <v>0</v>
      </c>
      <c r="JJ18" s="479">
        <f t="shared" si="39"/>
        <v>0</v>
      </c>
      <c r="JK18" s="479">
        <f t="shared" si="39"/>
        <v>0</v>
      </c>
      <c r="JL18" s="479">
        <f t="shared" si="39"/>
        <v>0</v>
      </c>
      <c r="JM18" s="669">
        <v>60</v>
      </c>
      <c r="JN18" s="669">
        <v>45</v>
      </c>
      <c r="JO18" s="669">
        <v>0</v>
      </c>
      <c r="JP18" s="669">
        <v>75</v>
      </c>
      <c r="JQ18" s="669">
        <v>0</v>
      </c>
      <c r="JR18" s="669">
        <v>0</v>
      </c>
      <c r="JS18" s="462">
        <f t="shared" si="119"/>
        <v>180</v>
      </c>
      <c r="JT18" s="474">
        <f t="shared" si="120"/>
        <v>91140</v>
      </c>
      <c r="JU18" s="474">
        <f t="shared" si="40"/>
        <v>1800</v>
      </c>
      <c r="JV18" s="474">
        <f t="shared" si="40"/>
        <v>89340</v>
      </c>
      <c r="JW18" s="474">
        <f t="shared" si="40"/>
        <v>89340</v>
      </c>
      <c r="JX18" s="474">
        <f t="shared" si="40"/>
        <v>0</v>
      </c>
      <c r="JY18" s="474">
        <f t="shared" si="121"/>
        <v>68355</v>
      </c>
      <c r="JZ18" s="474">
        <f t="shared" si="41"/>
        <v>1350</v>
      </c>
      <c r="KA18" s="474">
        <f t="shared" si="41"/>
        <v>67005</v>
      </c>
      <c r="KB18" s="474">
        <f t="shared" si="41"/>
        <v>67005</v>
      </c>
      <c r="KC18" s="474">
        <f t="shared" si="41"/>
        <v>0</v>
      </c>
      <c r="KD18" s="723">
        <f t="shared" si="122"/>
        <v>0</v>
      </c>
      <c r="KE18" s="723">
        <f t="shared" si="42"/>
        <v>0</v>
      </c>
      <c r="KF18" s="723">
        <f t="shared" si="42"/>
        <v>0</v>
      </c>
      <c r="KG18" s="723">
        <f t="shared" si="42"/>
        <v>0</v>
      </c>
      <c r="KH18" s="723">
        <f t="shared" si="42"/>
        <v>0</v>
      </c>
      <c r="KI18" s="723">
        <f t="shared" si="123"/>
        <v>113925</v>
      </c>
      <c r="KJ18" s="723">
        <f t="shared" si="43"/>
        <v>2250</v>
      </c>
      <c r="KK18" s="723">
        <f t="shared" si="43"/>
        <v>111675</v>
      </c>
      <c r="KL18" s="723">
        <f t="shared" si="43"/>
        <v>111675</v>
      </c>
      <c r="KM18" s="723">
        <f t="shared" si="43"/>
        <v>0</v>
      </c>
      <c r="KN18" s="474">
        <f t="shared" si="124"/>
        <v>0</v>
      </c>
      <c r="KO18" s="474">
        <f t="shared" si="44"/>
        <v>0</v>
      </c>
      <c r="KP18" s="474">
        <f t="shared" si="44"/>
        <v>0</v>
      </c>
      <c r="KQ18" s="474">
        <f t="shared" si="44"/>
        <v>0</v>
      </c>
      <c r="KR18" s="474">
        <f t="shared" si="44"/>
        <v>0</v>
      </c>
      <c r="KS18" s="474">
        <f t="shared" si="125"/>
        <v>0</v>
      </c>
      <c r="KT18" s="474">
        <f t="shared" si="45"/>
        <v>0</v>
      </c>
      <c r="KU18" s="474">
        <f t="shared" si="45"/>
        <v>0</v>
      </c>
      <c r="KV18" s="474">
        <f t="shared" si="45"/>
        <v>0</v>
      </c>
      <c r="KW18" s="474">
        <f t="shared" si="45"/>
        <v>0</v>
      </c>
      <c r="KX18" s="474">
        <f t="shared" si="46"/>
        <v>273420</v>
      </c>
      <c r="KY18" s="474">
        <f t="shared" si="126"/>
        <v>5400</v>
      </c>
      <c r="KZ18" s="474">
        <f t="shared" si="47"/>
        <v>268020</v>
      </c>
      <c r="LA18" s="474">
        <f t="shared" si="48"/>
        <v>268020</v>
      </c>
      <c r="LB18" s="474">
        <f t="shared" si="49"/>
        <v>0</v>
      </c>
      <c r="LC18" s="479">
        <f t="shared" si="50"/>
        <v>32515884</v>
      </c>
      <c r="LD18" s="479">
        <f t="shared" si="127"/>
        <v>0</v>
      </c>
      <c r="LE18" s="479">
        <f t="shared" si="128"/>
        <v>273420</v>
      </c>
      <c r="LF18" s="476">
        <f t="shared" si="129"/>
        <v>32789304</v>
      </c>
      <c r="LG18" s="476">
        <f t="shared" si="51"/>
        <v>2636354</v>
      </c>
      <c r="LH18" s="476">
        <f t="shared" si="52"/>
        <v>30152950</v>
      </c>
      <c r="LI18" s="476">
        <f t="shared" si="53"/>
        <v>23147511</v>
      </c>
      <c r="LJ18" s="476">
        <f t="shared" si="54"/>
        <v>7005439</v>
      </c>
      <c r="LK18" s="714">
        <v>82.31</v>
      </c>
      <c r="LL18" s="717">
        <f t="shared" si="55"/>
        <v>3499200.3</v>
      </c>
      <c r="LM18" s="720">
        <f t="shared" si="130"/>
        <v>3499.2</v>
      </c>
      <c r="LN18" s="718">
        <f t="shared" si="56"/>
        <v>36015084.299999997</v>
      </c>
      <c r="LO18" s="713">
        <f t="shared" si="131"/>
        <v>36015.1</v>
      </c>
      <c r="LP18" s="724">
        <f t="shared" si="132"/>
        <v>0</v>
      </c>
      <c r="LQ18" s="724">
        <f t="shared" si="133"/>
        <v>36015.1</v>
      </c>
      <c r="LR18" s="724">
        <f t="shared" si="57"/>
        <v>273.39999999999998</v>
      </c>
      <c r="LS18" s="713">
        <f t="shared" si="134"/>
        <v>36288.5</v>
      </c>
      <c r="LT18" s="437"/>
      <c r="LU18" s="617">
        <f t="shared" si="135"/>
        <v>1519</v>
      </c>
      <c r="LV18" s="617">
        <f t="shared" si="136"/>
        <v>1519</v>
      </c>
      <c r="LW18" s="617">
        <f t="shared" si="137"/>
        <v>0</v>
      </c>
      <c r="LX18" s="617">
        <f t="shared" si="138"/>
        <v>1519</v>
      </c>
      <c r="LY18" s="617">
        <f t="shared" si="139"/>
        <v>0</v>
      </c>
      <c r="LZ18" s="617">
        <f t="shared" si="140"/>
        <v>0</v>
      </c>
      <c r="MA18" s="480"/>
      <c r="MB18" s="480"/>
      <c r="MC18" s="480"/>
      <c r="MD18" s="480"/>
      <c r="ME18" s="480"/>
      <c r="MF18" s="480"/>
      <c r="MG18" s="480"/>
      <c r="MH18" s="480"/>
      <c r="MI18" s="480"/>
      <c r="MJ18" s="480"/>
      <c r="MK18" s="480"/>
      <c r="ML18" s="480"/>
      <c r="MM18" s="480"/>
      <c r="MN18" s="480"/>
      <c r="MO18" s="480"/>
      <c r="MP18" s="480"/>
      <c r="MQ18" s="480"/>
      <c r="MR18" s="480"/>
      <c r="MS18" s="480"/>
      <c r="MT18" s="480"/>
      <c r="MU18" s="480"/>
      <c r="MV18" s="480"/>
      <c r="MW18" s="480"/>
      <c r="MX18" s="480"/>
      <c r="MY18" s="480"/>
      <c r="MZ18" s="480"/>
      <c r="NA18" s="480"/>
      <c r="NB18" s="480"/>
      <c r="NC18" s="480"/>
      <c r="ND18" s="480"/>
      <c r="NE18" s="480"/>
      <c r="NF18" s="480"/>
      <c r="NG18" s="480"/>
      <c r="NH18" s="480"/>
      <c r="NI18" s="480"/>
      <c r="NJ18" s="480"/>
      <c r="NK18" s="480"/>
      <c r="NL18" s="480"/>
      <c r="NM18" s="480"/>
      <c r="NN18" s="480"/>
      <c r="NO18" s="480"/>
      <c r="NP18" s="480"/>
      <c r="NQ18" s="480"/>
      <c r="NR18" s="480"/>
      <c r="NS18" s="480"/>
      <c r="NT18" s="480"/>
      <c r="NU18" s="480"/>
      <c r="NV18" s="480"/>
      <c r="NW18" s="480"/>
      <c r="NX18" s="480"/>
      <c r="NY18" s="480"/>
      <c r="NZ18" s="480"/>
      <c r="OA18" s="480"/>
      <c r="OB18" s="480"/>
      <c r="OD18" s="642">
        <f t="shared" si="58"/>
        <v>0</v>
      </c>
      <c r="OE18" s="618">
        <f t="shared" si="59"/>
        <v>0</v>
      </c>
      <c r="OF18" s="618">
        <f t="shared" si="60"/>
        <v>0</v>
      </c>
      <c r="OG18" s="643">
        <f t="shared" si="141"/>
        <v>0</v>
      </c>
      <c r="OH18" s="644">
        <f t="shared" si="61"/>
        <v>0</v>
      </c>
      <c r="OI18" s="644">
        <f t="shared" si="61"/>
        <v>0</v>
      </c>
      <c r="OJ18" s="642">
        <f t="shared" si="62"/>
        <v>0</v>
      </c>
      <c r="OK18" s="618">
        <f t="shared" si="63"/>
        <v>0</v>
      </c>
      <c r="OL18" s="618">
        <f t="shared" si="64"/>
        <v>0</v>
      </c>
    </row>
    <row r="19" spans="1:402">
      <c r="A19" s="709" t="s">
        <v>1156</v>
      </c>
      <c r="B19" s="461">
        <v>0</v>
      </c>
      <c r="C19" s="461">
        <v>0</v>
      </c>
      <c r="D19" s="461">
        <v>0</v>
      </c>
      <c r="E19" s="461">
        <v>27</v>
      </c>
      <c r="F19" s="462">
        <f t="shared" si="65"/>
        <v>27</v>
      </c>
      <c r="G19" s="463">
        <f>B19*G$7</f>
        <v>0</v>
      </c>
      <c r="H19" s="463">
        <f>C19*H$7</f>
        <v>0</v>
      </c>
      <c r="I19" s="463">
        <f>D19*I$7</f>
        <v>0</v>
      </c>
      <c r="J19" s="463">
        <f>E19*J$7</f>
        <v>1139184</v>
      </c>
      <c r="K19" s="462">
        <f t="shared" si="66"/>
        <v>1139184</v>
      </c>
      <c r="L19" s="464">
        <f>K19/1000-0.1</f>
        <v>1139.0999999999999</v>
      </c>
      <c r="M19" s="772">
        <v>2.25</v>
      </c>
      <c r="N19" s="464">
        <f>M19*M44</f>
        <v>104</v>
      </c>
      <c r="O19" s="464">
        <f>L19+N19</f>
        <v>1243.0999999999999</v>
      </c>
      <c r="P19" s="465">
        <v>321</v>
      </c>
      <c r="Q19" s="461"/>
      <c r="R19" s="481">
        <v>0</v>
      </c>
      <c r="S19" s="461"/>
      <c r="T19" s="465">
        <v>0</v>
      </c>
      <c r="U19" s="462">
        <f t="shared" si="2"/>
        <v>321</v>
      </c>
      <c r="V19" s="465">
        <v>383</v>
      </c>
      <c r="W19" s="461"/>
      <c r="X19" s="481">
        <v>44</v>
      </c>
      <c r="Y19" s="461"/>
      <c r="Z19" s="465">
        <v>3</v>
      </c>
      <c r="AA19" s="462">
        <f t="shared" si="3"/>
        <v>430</v>
      </c>
      <c r="AB19" s="465">
        <v>52</v>
      </c>
      <c r="AC19" s="461"/>
      <c r="AD19" s="461"/>
      <c r="AE19" s="461"/>
      <c r="AF19" s="465">
        <v>0</v>
      </c>
      <c r="AG19" s="462">
        <f t="shared" si="68"/>
        <v>52</v>
      </c>
      <c r="AH19" s="459">
        <f t="shared" si="69"/>
        <v>803</v>
      </c>
      <c r="AI19" s="467"/>
      <c r="AJ19" s="468">
        <v>0</v>
      </c>
      <c r="AK19" s="469"/>
      <c r="AL19" s="470">
        <v>0</v>
      </c>
      <c r="AM19" s="470"/>
      <c r="AN19" s="467"/>
      <c r="AO19" s="471"/>
      <c r="AP19" s="470">
        <v>1</v>
      </c>
      <c r="AQ19" s="468"/>
      <c r="AR19" s="468"/>
      <c r="AS19" s="461"/>
      <c r="AT19" s="461"/>
      <c r="AU19" s="470"/>
      <c r="AV19" s="470">
        <v>3</v>
      </c>
      <c r="AW19" s="468"/>
      <c r="AX19" s="470"/>
      <c r="AY19" s="470"/>
      <c r="AZ19" s="468"/>
      <c r="BA19" s="470"/>
      <c r="BB19" s="461"/>
      <c r="BC19" s="461"/>
      <c r="BD19" s="470"/>
      <c r="BE19" s="470"/>
      <c r="BF19" s="473"/>
      <c r="BG19" s="462">
        <f t="shared" si="70"/>
        <v>4</v>
      </c>
      <c r="BH19" s="474">
        <f t="shared" si="71"/>
        <v>8162388</v>
      </c>
      <c r="BI19" s="475">
        <f t="shared" si="4"/>
        <v>692397</v>
      </c>
      <c r="BJ19" s="475">
        <f t="shared" si="4"/>
        <v>7469991</v>
      </c>
      <c r="BK19" s="475">
        <f t="shared" si="4"/>
        <v>5797902</v>
      </c>
      <c r="BL19" s="475">
        <f t="shared" si="4"/>
        <v>1672089</v>
      </c>
      <c r="BM19" s="474">
        <f t="shared" si="72"/>
        <v>0</v>
      </c>
      <c r="BN19" s="475">
        <f t="shared" si="5"/>
        <v>0</v>
      </c>
      <c r="BO19" s="475">
        <f t="shared" si="5"/>
        <v>0</v>
      </c>
      <c r="BP19" s="475">
        <f t="shared" si="5"/>
        <v>0</v>
      </c>
      <c r="BQ19" s="475">
        <f t="shared" si="5"/>
        <v>0</v>
      </c>
      <c r="BR19" s="474">
        <f t="shared" si="73"/>
        <v>0</v>
      </c>
      <c r="BS19" s="475">
        <f t="shared" si="6"/>
        <v>0</v>
      </c>
      <c r="BT19" s="475">
        <f t="shared" si="6"/>
        <v>0</v>
      </c>
      <c r="BU19" s="475">
        <f t="shared" si="6"/>
        <v>0</v>
      </c>
      <c r="BV19" s="475">
        <f t="shared" si="6"/>
        <v>0</v>
      </c>
      <c r="BW19" s="475"/>
      <c r="BX19" s="475"/>
      <c r="BY19" s="475"/>
      <c r="BZ19" s="475"/>
      <c r="CA19" s="475"/>
      <c r="CB19" s="474">
        <f t="shared" si="74"/>
        <v>0</v>
      </c>
      <c r="CC19" s="475">
        <f t="shared" si="7"/>
        <v>0</v>
      </c>
      <c r="CD19" s="475">
        <f t="shared" si="7"/>
        <v>0</v>
      </c>
      <c r="CE19" s="475">
        <f t="shared" si="7"/>
        <v>0</v>
      </c>
      <c r="CF19" s="475">
        <f t="shared" si="7"/>
        <v>0</v>
      </c>
      <c r="CG19" s="476">
        <f t="shared" si="75"/>
        <v>8162388</v>
      </c>
      <c r="CH19" s="474">
        <f t="shared" si="76"/>
        <v>13576201</v>
      </c>
      <c r="CI19" s="475">
        <f t="shared" si="76"/>
        <v>1123722</v>
      </c>
      <c r="CJ19" s="475">
        <f t="shared" si="76"/>
        <v>12452479</v>
      </c>
      <c r="CK19" s="475">
        <f t="shared" si="76"/>
        <v>9448227</v>
      </c>
      <c r="CL19" s="475">
        <f t="shared" si="76"/>
        <v>3004252</v>
      </c>
      <c r="CM19" s="474">
        <f t="shared" si="77"/>
        <v>0</v>
      </c>
      <c r="CN19" s="475">
        <f t="shared" si="8"/>
        <v>0</v>
      </c>
      <c r="CO19" s="475">
        <f t="shared" si="8"/>
        <v>0</v>
      </c>
      <c r="CP19" s="475">
        <f t="shared" si="8"/>
        <v>0</v>
      </c>
      <c r="CQ19" s="475">
        <f t="shared" si="8"/>
        <v>0</v>
      </c>
      <c r="CR19" s="474">
        <f t="shared" si="78"/>
        <v>4356000</v>
      </c>
      <c r="CS19" s="475">
        <f t="shared" si="78"/>
        <v>129096</v>
      </c>
      <c r="CT19" s="475">
        <f t="shared" si="78"/>
        <v>4226904</v>
      </c>
      <c r="CU19" s="475">
        <f t="shared" si="78"/>
        <v>3218688</v>
      </c>
      <c r="CV19" s="475">
        <f t="shared" si="78"/>
        <v>1008216</v>
      </c>
      <c r="CW19" s="474">
        <f t="shared" si="79"/>
        <v>0</v>
      </c>
      <c r="CX19" s="475">
        <f t="shared" si="9"/>
        <v>0</v>
      </c>
      <c r="CY19" s="475">
        <f t="shared" si="9"/>
        <v>0</v>
      </c>
      <c r="CZ19" s="475">
        <f t="shared" si="9"/>
        <v>0</v>
      </c>
      <c r="DA19" s="475">
        <f t="shared" si="9"/>
        <v>0</v>
      </c>
      <c r="DB19" s="474">
        <f t="shared" si="80"/>
        <v>684528</v>
      </c>
      <c r="DC19" s="475">
        <f t="shared" si="10"/>
        <v>2256</v>
      </c>
      <c r="DD19" s="475">
        <f t="shared" si="10"/>
        <v>682272</v>
      </c>
      <c r="DE19" s="475">
        <f t="shared" si="10"/>
        <v>682272</v>
      </c>
      <c r="DF19" s="475">
        <f t="shared" si="10"/>
        <v>0</v>
      </c>
      <c r="DG19" s="476">
        <f t="shared" si="81"/>
        <v>18616729</v>
      </c>
      <c r="DH19" s="474">
        <f t="shared" si="82"/>
        <v>1868568</v>
      </c>
      <c r="DI19" s="475">
        <f t="shared" si="82"/>
        <v>148460</v>
      </c>
      <c r="DJ19" s="475">
        <f t="shared" si="82"/>
        <v>1720108</v>
      </c>
      <c r="DK19" s="475">
        <f t="shared" si="82"/>
        <v>1242280</v>
      </c>
      <c r="DL19" s="475">
        <f t="shared" si="82"/>
        <v>477828</v>
      </c>
      <c r="DM19" s="474">
        <f t="shared" si="83"/>
        <v>0</v>
      </c>
      <c r="DN19" s="475">
        <f t="shared" si="11"/>
        <v>0</v>
      </c>
      <c r="DO19" s="475">
        <f t="shared" si="11"/>
        <v>0</v>
      </c>
      <c r="DP19" s="475">
        <f t="shared" si="11"/>
        <v>0</v>
      </c>
      <c r="DQ19" s="475">
        <f t="shared" si="11"/>
        <v>0</v>
      </c>
      <c r="DR19" s="475"/>
      <c r="DS19" s="475"/>
      <c r="DT19" s="475"/>
      <c r="DU19" s="475"/>
      <c r="DV19" s="475"/>
      <c r="DW19" s="474">
        <f t="shared" si="84"/>
        <v>0</v>
      </c>
      <c r="DX19" s="475">
        <f t="shared" si="12"/>
        <v>0</v>
      </c>
      <c r="DY19" s="475">
        <f t="shared" si="12"/>
        <v>0</v>
      </c>
      <c r="DZ19" s="475">
        <f t="shared" si="12"/>
        <v>0</v>
      </c>
      <c r="EA19" s="475">
        <f t="shared" si="12"/>
        <v>0</v>
      </c>
      <c r="EB19" s="474">
        <f t="shared" si="85"/>
        <v>0</v>
      </c>
      <c r="EC19" s="475">
        <f t="shared" si="13"/>
        <v>0</v>
      </c>
      <c r="ED19" s="475">
        <f t="shared" si="13"/>
        <v>0</v>
      </c>
      <c r="EE19" s="475">
        <f t="shared" si="13"/>
        <v>0</v>
      </c>
      <c r="EF19" s="475">
        <f t="shared" si="13"/>
        <v>0</v>
      </c>
      <c r="EG19" s="476">
        <f t="shared" si="86"/>
        <v>1868568</v>
      </c>
      <c r="EH19" s="476">
        <f t="shared" si="87"/>
        <v>28647685</v>
      </c>
      <c r="EI19" s="477">
        <f t="shared" si="88"/>
        <v>2095931</v>
      </c>
      <c r="EJ19" s="477">
        <f t="shared" si="14"/>
        <v>26551754</v>
      </c>
      <c r="EK19" s="477">
        <f t="shared" si="14"/>
        <v>20389369</v>
      </c>
      <c r="EL19" s="477">
        <f t="shared" si="14"/>
        <v>6162385</v>
      </c>
      <c r="EM19" s="478">
        <f t="shared" si="89"/>
        <v>23607157</v>
      </c>
      <c r="EN19" s="478">
        <f t="shared" si="90"/>
        <v>0</v>
      </c>
      <c r="EO19" s="478">
        <f t="shared" si="91"/>
        <v>4356000</v>
      </c>
      <c r="EP19" s="478">
        <f t="shared" si="92"/>
        <v>0</v>
      </c>
      <c r="EQ19" s="478">
        <f t="shared" si="93"/>
        <v>684528</v>
      </c>
      <c r="ER19" s="479">
        <f t="shared" si="94"/>
        <v>0</v>
      </c>
      <c r="ES19" s="479">
        <f t="shared" si="15"/>
        <v>0</v>
      </c>
      <c r="ET19" s="479">
        <f t="shared" si="15"/>
        <v>0</v>
      </c>
      <c r="EU19" s="479">
        <f t="shared" si="15"/>
        <v>0</v>
      </c>
      <c r="EV19" s="479">
        <f t="shared" si="15"/>
        <v>0</v>
      </c>
      <c r="EW19" s="479">
        <f t="shared" si="95"/>
        <v>0</v>
      </c>
      <c r="EX19" s="479">
        <f t="shared" si="16"/>
        <v>0</v>
      </c>
      <c r="EY19" s="479">
        <f t="shared" si="16"/>
        <v>0</v>
      </c>
      <c r="EZ19" s="479">
        <f t="shared" si="16"/>
        <v>0</v>
      </c>
      <c r="FA19" s="479">
        <f t="shared" si="16"/>
        <v>0</v>
      </c>
      <c r="FB19" s="479">
        <f t="shared" si="96"/>
        <v>0</v>
      </c>
      <c r="FC19" s="479">
        <f t="shared" si="17"/>
        <v>0</v>
      </c>
      <c r="FD19" s="479">
        <f t="shared" si="17"/>
        <v>0</v>
      </c>
      <c r="FE19" s="479">
        <f t="shared" si="17"/>
        <v>0</v>
      </c>
      <c r="FF19" s="479">
        <f t="shared" si="17"/>
        <v>0</v>
      </c>
      <c r="FG19" s="479">
        <f t="shared" si="97"/>
        <v>0</v>
      </c>
      <c r="FH19" s="479">
        <f t="shared" si="18"/>
        <v>0</v>
      </c>
      <c r="FI19" s="479">
        <f t="shared" si="18"/>
        <v>0</v>
      </c>
      <c r="FJ19" s="479">
        <f t="shared" si="18"/>
        <v>0</v>
      </c>
      <c r="FK19" s="479">
        <f t="shared" si="18"/>
        <v>0</v>
      </c>
      <c r="FL19" s="474">
        <f t="shared" si="98"/>
        <v>0</v>
      </c>
      <c r="FM19" s="474">
        <f t="shared" si="19"/>
        <v>0</v>
      </c>
      <c r="FN19" s="474">
        <f t="shared" si="19"/>
        <v>0</v>
      </c>
      <c r="FO19" s="474">
        <f t="shared" si="19"/>
        <v>0</v>
      </c>
      <c r="FP19" s="474">
        <f t="shared" si="19"/>
        <v>0</v>
      </c>
      <c r="FQ19" s="474">
        <f t="shared" si="99"/>
        <v>0</v>
      </c>
      <c r="FR19" s="474">
        <f t="shared" si="20"/>
        <v>0</v>
      </c>
      <c r="FS19" s="474">
        <f t="shared" si="20"/>
        <v>0</v>
      </c>
      <c r="FT19" s="474">
        <f t="shared" si="20"/>
        <v>0</v>
      </c>
      <c r="FU19" s="474">
        <f t="shared" si="20"/>
        <v>0</v>
      </c>
      <c r="FV19" s="479">
        <f t="shared" si="100"/>
        <v>0</v>
      </c>
      <c r="FW19" s="479">
        <f t="shared" si="21"/>
        <v>0</v>
      </c>
      <c r="FX19" s="479">
        <f t="shared" si="21"/>
        <v>0</v>
      </c>
      <c r="FY19" s="479">
        <f t="shared" si="21"/>
        <v>0</v>
      </c>
      <c r="FZ19" s="479">
        <f t="shared" si="21"/>
        <v>0</v>
      </c>
      <c r="GA19" s="479">
        <f t="shared" si="101"/>
        <v>41772</v>
      </c>
      <c r="GB19" s="479">
        <f t="shared" si="22"/>
        <v>5034</v>
      </c>
      <c r="GC19" s="479">
        <f t="shared" si="22"/>
        <v>36738</v>
      </c>
      <c r="GD19" s="479">
        <f t="shared" si="22"/>
        <v>27875</v>
      </c>
      <c r="GE19" s="479">
        <f t="shared" si="22"/>
        <v>8863</v>
      </c>
      <c r="GF19" s="474">
        <f t="shared" si="102"/>
        <v>0</v>
      </c>
      <c r="GG19" s="474">
        <f t="shared" si="23"/>
        <v>0</v>
      </c>
      <c r="GH19" s="474">
        <f t="shared" si="23"/>
        <v>0</v>
      </c>
      <c r="GI19" s="474">
        <f t="shared" si="23"/>
        <v>0</v>
      </c>
      <c r="GJ19" s="474">
        <f t="shared" si="23"/>
        <v>0</v>
      </c>
      <c r="GK19" s="474">
        <f t="shared" si="103"/>
        <v>0</v>
      </c>
      <c r="GL19" s="474">
        <f t="shared" si="24"/>
        <v>0</v>
      </c>
      <c r="GM19" s="474">
        <f t="shared" si="24"/>
        <v>0</v>
      </c>
      <c r="GN19" s="474">
        <f t="shared" si="24"/>
        <v>0</v>
      </c>
      <c r="GO19" s="474">
        <f t="shared" si="24"/>
        <v>0</v>
      </c>
      <c r="GP19" s="479">
        <f t="shared" si="104"/>
        <v>0</v>
      </c>
      <c r="GQ19" s="479">
        <f t="shared" si="25"/>
        <v>0</v>
      </c>
      <c r="GR19" s="479">
        <f t="shared" si="25"/>
        <v>0</v>
      </c>
      <c r="GS19" s="479">
        <f t="shared" si="25"/>
        <v>0</v>
      </c>
      <c r="GT19" s="479">
        <f t="shared" si="25"/>
        <v>0</v>
      </c>
      <c r="GU19" s="479">
        <f t="shared" si="105"/>
        <v>0</v>
      </c>
      <c r="GV19" s="479">
        <f t="shared" si="26"/>
        <v>0</v>
      </c>
      <c r="GW19" s="479">
        <f t="shared" si="26"/>
        <v>0</v>
      </c>
      <c r="GX19" s="479">
        <f t="shared" si="26"/>
        <v>0</v>
      </c>
      <c r="GY19" s="479">
        <f t="shared" si="26"/>
        <v>0</v>
      </c>
      <c r="GZ19" s="474">
        <f t="shared" si="106"/>
        <v>0</v>
      </c>
      <c r="HA19" s="474">
        <f t="shared" si="27"/>
        <v>0</v>
      </c>
      <c r="HB19" s="474">
        <f t="shared" si="27"/>
        <v>0</v>
      </c>
      <c r="HC19" s="474">
        <f t="shared" si="27"/>
        <v>0</v>
      </c>
      <c r="HD19" s="474">
        <f t="shared" si="27"/>
        <v>0</v>
      </c>
      <c r="HE19" s="474">
        <f t="shared" si="107"/>
        <v>760596</v>
      </c>
      <c r="HF19" s="474">
        <f t="shared" si="28"/>
        <v>99312</v>
      </c>
      <c r="HG19" s="474">
        <f t="shared" si="28"/>
        <v>661284</v>
      </c>
      <c r="HH19" s="474">
        <f t="shared" si="28"/>
        <v>501750</v>
      </c>
      <c r="HI19" s="474">
        <f t="shared" si="28"/>
        <v>159534</v>
      </c>
      <c r="HJ19" s="479">
        <f t="shared" si="108"/>
        <v>0</v>
      </c>
      <c r="HK19" s="479">
        <f t="shared" si="29"/>
        <v>0</v>
      </c>
      <c r="HL19" s="479">
        <f t="shared" si="29"/>
        <v>0</v>
      </c>
      <c r="HM19" s="479">
        <f t="shared" si="29"/>
        <v>0</v>
      </c>
      <c r="HN19" s="479">
        <f t="shared" si="29"/>
        <v>0</v>
      </c>
      <c r="HO19" s="479">
        <f t="shared" si="109"/>
        <v>0</v>
      </c>
      <c r="HP19" s="479">
        <f t="shared" si="30"/>
        <v>0</v>
      </c>
      <c r="HQ19" s="479">
        <f t="shared" si="30"/>
        <v>0</v>
      </c>
      <c r="HR19" s="479">
        <f t="shared" si="30"/>
        <v>0</v>
      </c>
      <c r="HS19" s="479">
        <f t="shared" si="30"/>
        <v>0</v>
      </c>
      <c r="HT19" s="474">
        <f t="shared" si="110"/>
        <v>0</v>
      </c>
      <c r="HU19" s="474">
        <f t="shared" si="31"/>
        <v>0</v>
      </c>
      <c r="HV19" s="474">
        <f t="shared" si="31"/>
        <v>0</v>
      </c>
      <c r="HW19" s="474">
        <f t="shared" si="31"/>
        <v>0</v>
      </c>
      <c r="HX19" s="474">
        <f t="shared" si="31"/>
        <v>0</v>
      </c>
      <c r="HY19" s="474">
        <f t="shared" si="111"/>
        <v>0</v>
      </c>
      <c r="HZ19" s="474">
        <f t="shared" si="32"/>
        <v>0</v>
      </c>
      <c r="IA19" s="474">
        <f t="shared" si="32"/>
        <v>0</v>
      </c>
      <c r="IB19" s="474">
        <f t="shared" si="32"/>
        <v>0</v>
      </c>
      <c r="IC19" s="474">
        <f t="shared" si="32"/>
        <v>0</v>
      </c>
      <c r="ID19" s="479">
        <f t="shared" si="112"/>
        <v>0</v>
      </c>
      <c r="IE19" s="479">
        <f t="shared" si="33"/>
        <v>0</v>
      </c>
      <c r="IF19" s="479">
        <f t="shared" si="33"/>
        <v>0</v>
      </c>
      <c r="IG19" s="479">
        <f t="shared" si="33"/>
        <v>0</v>
      </c>
      <c r="IH19" s="479">
        <f t="shared" si="33"/>
        <v>0</v>
      </c>
      <c r="II19" s="479">
        <f t="shared" si="113"/>
        <v>0</v>
      </c>
      <c r="IJ19" s="479">
        <f t="shared" si="34"/>
        <v>0</v>
      </c>
      <c r="IK19" s="479">
        <f t="shared" si="34"/>
        <v>0</v>
      </c>
      <c r="IL19" s="479">
        <f t="shared" si="34"/>
        <v>0</v>
      </c>
      <c r="IM19" s="479">
        <f t="shared" si="34"/>
        <v>0</v>
      </c>
      <c r="IN19" s="474">
        <f t="shared" si="114"/>
        <v>0</v>
      </c>
      <c r="IO19" s="474">
        <f t="shared" si="35"/>
        <v>0</v>
      </c>
      <c r="IP19" s="474">
        <f t="shared" si="35"/>
        <v>0</v>
      </c>
      <c r="IQ19" s="474">
        <f t="shared" si="35"/>
        <v>0</v>
      </c>
      <c r="IR19" s="474">
        <f t="shared" si="35"/>
        <v>0</v>
      </c>
      <c r="IS19" s="474">
        <f t="shared" si="115"/>
        <v>0</v>
      </c>
      <c r="IT19" s="474">
        <f t="shared" si="36"/>
        <v>0</v>
      </c>
      <c r="IU19" s="474">
        <f t="shared" si="36"/>
        <v>0</v>
      </c>
      <c r="IV19" s="474">
        <f t="shared" si="36"/>
        <v>0</v>
      </c>
      <c r="IW19" s="474">
        <f t="shared" si="36"/>
        <v>0</v>
      </c>
      <c r="IX19" s="479">
        <f t="shared" si="116"/>
        <v>0</v>
      </c>
      <c r="IY19" s="479">
        <f t="shared" si="37"/>
        <v>0</v>
      </c>
      <c r="IZ19" s="479">
        <f t="shared" si="37"/>
        <v>0</v>
      </c>
      <c r="JA19" s="479">
        <f t="shared" si="37"/>
        <v>0</v>
      </c>
      <c r="JB19" s="479">
        <f t="shared" si="37"/>
        <v>0</v>
      </c>
      <c r="JC19" s="479">
        <f t="shared" si="117"/>
        <v>0</v>
      </c>
      <c r="JD19" s="479">
        <f t="shared" si="38"/>
        <v>0</v>
      </c>
      <c r="JE19" s="479">
        <f t="shared" si="38"/>
        <v>0</v>
      </c>
      <c r="JF19" s="479">
        <f t="shared" si="38"/>
        <v>0</v>
      </c>
      <c r="JG19" s="479">
        <f t="shared" si="38"/>
        <v>0</v>
      </c>
      <c r="JH19" s="479">
        <f t="shared" si="118"/>
        <v>802368</v>
      </c>
      <c r="JI19" s="479">
        <f t="shared" si="39"/>
        <v>104346</v>
      </c>
      <c r="JJ19" s="479">
        <f t="shared" si="39"/>
        <v>698022</v>
      </c>
      <c r="JK19" s="479">
        <f t="shared" si="39"/>
        <v>529625</v>
      </c>
      <c r="JL19" s="479">
        <f t="shared" si="39"/>
        <v>168397</v>
      </c>
      <c r="JM19" s="669">
        <v>0</v>
      </c>
      <c r="JN19" s="669">
        <v>0</v>
      </c>
      <c r="JO19" s="669">
        <v>0</v>
      </c>
      <c r="JP19" s="669">
        <v>0</v>
      </c>
      <c r="JQ19" s="669">
        <v>58</v>
      </c>
      <c r="JR19" s="669">
        <v>0</v>
      </c>
      <c r="JS19" s="462">
        <f t="shared" si="119"/>
        <v>58</v>
      </c>
      <c r="JT19" s="474">
        <f t="shared" si="120"/>
        <v>0</v>
      </c>
      <c r="JU19" s="474">
        <f t="shared" si="40"/>
        <v>0</v>
      </c>
      <c r="JV19" s="474">
        <f t="shared" si="40"/>
        <v>0</v>
      </c>
      <c r="JW19" s="474">
        <f t="shared" si="40"/>
        <v>0</v>
      </c>
      <c r="JX19" s="474">
        <f t="shared" si="40"/>
        <v>0</v>
      </c>
      <c r="JY19" s="474">
        <f t="shared" si="121"/>
        <v>0</v>
      </c>
      <c r="JZ19" s="474">
        <f t="shared" si="41"/>
        <v>0</v>
      </c>
      <c r="KA19" s="474">
        <f t="shared" si="41"/>
        <v>0</v>
      </c>
      <c r="KB19" s="474">
        <f t="shared" si="41"/>
        <v>0</v>
      </c>
      <c r="KC19" s="474">
        <f t="shared" si="41"/>
        <v>0</v>
      </c>
      <c r="KD19" s="723">
        <f t="shared" si="122"/>
        <v>0</v>
      </c>
      <c r="KE19" s="723">
        <f t="shared" si="42"/>
        <v>0</v>
      </c>
      <c r="KF19" s="723">
        <f t="shared" si="42"/>
        <v>0</v>
      </c>
      <c r="KG19" s="723">
        <f t="shared" si="42"/>
        <v>0</v>
      </c>
      <c r="KH19" s="723">
        <f t="shared" si="42"/>
        <v>0</v>
      </c>
      <c r="KI19" s="723">
        <f t="shared" si="123"/>
        <v>0</v>
      </c>
      <c r="KJ19" s="723">
        <f t="shared" si="43"/>
        <v>0</v>
      </c>
      <c r="KK19" s="723">
        <f t="shared" si="43"/>
        <v>0</v>
      </c>
      <c r="KL19" s="723">
        <f t="shared" si="43"/>
        <v>0</v>
      </c>
      <c r="KM19" s="723">
        <f t="shared" si="43"/>
        <v>0</v>
      </c>
      <c r="KN19" s="474">
        <f t="shared" si="124"/>
        <v>88102</v>
      </c>
      <c r="KO19" s="474">
        <f t="shared" si="44"/>
        <v>1740</v>
      </c>
      <c r="KP19" s="474">
        <f t="shared" si="44"/>
        <v>86362</v>
      </c>
      <c r="KQ19" s="474">
        <f t="shared" si="44"/>
        <v>86362</v>
      </c>
      <c r="KR19" s="474">
        <f t="shared" si="44"/>
        <v>0</v>
      </c>
      <c r="KS19" s="474">
        <f t="shared" si="125"/>
        <v>0</v>
      </c>
      <c r="KT19" s="474">
        <f t="shared" si="45"/>
        <v>0</v>
      </c>
      <c r="KU19" s="474">
        <f t="shared" si="45"/>
        <v>0</v>
      </c>
      <c r="KV19" s="474">
        <f t="shared" si="45"/>
        <v>0</v>
      </c>
      <c r="KW19" s="474">
        <f t="shared" si="45"/>
        <v>0</v>
      </c>
      <c r="KX19" s="474">
        <f t="shared" si="46"/>
        <v>88102</v>
      </c>
      <c r="KY19" s="474">
        <f t="shared" si="126"/>
        <v>1740</v>
      </c>
      <c r="KZ19" s="474">
        <f t="shared" si="47"/>
        <v>86362</v>
      </c>
      <c r="LA19" s="474">
        <f t="shared" si="48"/>
        <v>86362</v>
      </c>
      <c r="LB19" s="474">
        <f t="shared" si="49"/>
        <v>0</v>
      </c>
      <c r="LC19" s="479">
        <f t="shared" si="50"/>
        <v>28647685</v>
      </c>
      <c r="LD19" s="479">
        <f t="shared" si="127"/>
        <v>802368</v>
      </c>
      <c r="LE19" s="479">
        <f t="shared" si="128"/>
        <v>88102</v>
      </c>
      <c r="LF19" s="476">
        <f t="shared" si="129"/>
        <v>29538155</v>
      </c>
      <c r="LG19" s="476">
        <f t="shared" si="51"/>
        <v>2202017</v>
      </c>
      <c r="LH19" s="476">
        <f t="shared" si="52"/>
        <v>27336138</v>
      </c>
      <c r="LI19" s="476">
        <f t="shared" si="53"/>
        <v>21005356</v>
      </c>
      <c r="LJ19" s="476">
        <f t="shared" si="54"/>
        <v>6330782</v>
      </c>
      <c r="LK19" s="714">
        <v>76.05</v>
      </c>
      <c r="LL19" s="717">
        <f t="shared" si="55"/>
        <v>3233072.3</v>
      </c>
      <c r="LM19" s="720">
        <f t="shared" si="130"/>
        <v>3233.1</v>
      </c>
      <c r="LN19" s="718">
        <f t="shared" si="56"/>
        <v>32683125.300000001</v>
      </c>
      <c r="LO19" s="713">
        <f t="shared" si="131"/>
        <v>32683.1</v>
      </c>
      <c r="LP19" s="724">
        <f t="shared" si="132"/>
        <v>1243.0999999999999</v>
      </c>
      <c r="LQ19" s="724">
        <f t="shared" si="133"/>
        <v>32683.1</v>
      </c>
      <c r="LR19" s="724">
        <f t="shared" si="57"/>
        <v>88.1</v>
      </c>
      <c r="LS19" s="713">
        <f t="shared" si="134"/>
        <v>34014.300000000003</v>
      </c>
      <c r="LT19" s="437"/>
      <c r="LU19" s="617">
        <f t="shared" si="135"/>
        <v>0</v>
      </c>
      <c r="LV19" s="617">
        <f t="shared" si="136"/>
        <v>0</v>
      </c>
      <c r="LW19" s="617">
        <f t="shared" si="137"/>
        <v>0</v>
      </c>
      <c r="LX19" s="617">
        <f t="shared" si="138"/>
        <v>0</v>
      </c>
      <c r="LY19" s="617">
        <f t="shared" si="139"/>
        <v>1519</v>
      </c>
      <c r="LZ19" s="617">
        <f t="shared" si="140"/>
        <v>0</v>
      </c>
      <c r="MA19" s="480"/>
      <c r="MB19" s="480"/>
      <c r="MC19" s="480"/>
      <c r="MD19" s="480"/>
      <c r="ME19" s="480"/>
      <c r="MF19" s="480"/>
      <c r="MG19" s="480"/>
      <c r="MH19" s="480"/>
      <c r="MI19" s="480"/>
      <c r="MJ19" s="480"/>
      <c r="MK19" s="480"/>
      <c r="ML19" s="480"/>
      <c r="MM19" s="480"/>
      <c r="MN19" s="480"/>
      <c r="MO19" s="480"/>
      <c r="MP19" s="480"/>
      <c r="MQ19" s="480"/>
      <c r="MR19" s="480"/>
      <c r="MS19" s="480"/>
      <c r="MT19" s="480"/>
      <c r="MU19" s="480"/>
      <c r="MV19" s="480"/>
      <c r="MW19" s="480"/>
      <c r="MX19" s="480"/>
      <c r="MY19" s="480"/>
      <c r="MZ19" s="480"/>
      <c r="NA19" s="480"/>
      <c r="NB19" s="480"/>
      <c r="NC19" s="480"/>
      <c r="ND19" s="480"/>
      <c r="NE19" s="480"/>
      <c r="NF19" s="480"/>
      <c r="NG19" s="480"/>
      <c r="NH19" s="480"/>
      <c r="NI19" s="480"/>
      <c r="NJ19" s="480"/>
      <c r="NK19" s="480"/>
      <c r="NL19" s="480"/>
      <c r="NM19" s="480"/>
      <c r="NN19" s="480"/>
      <c r="NO19" s="480"/>
      <c r="NP19" s="480"/>
      <c r="NQ19" s="480"/>
      <c r="NR19" s="480"/>
      <c r="NS19" s="480"/>
      <c r="NT19" s="480"/>
      <c r="NU19" s="480"/>
      <c r="NV19" s="480"/>
      <c r="NW19" s="480"/>
      <c r="NX19" s="480"/>
      <c r="NY19" s="480"/>
      <c r="NZ19" s="480"/>
      <c r="OA19" s="480"/>
      <c r="OB19" s="480"/>
      <c r="OD19" s="642">
        <f t="shared" si="58"/>
        <v>0</v>
      </c>
      <c r="OE19" s="618">
        <f t="shared" si="59"/>
        <v>200592</v>
      </c>
      <c r="OF19" s="618">
        <f t="shared" si="60"/>
        <v>0</v>
      </c>
      <c r="OG19" s="643">
        <f t="shared" si="141"/>
        <v>0</v>
      </c>
      <c r="OH19" s="644">
        <f t="shared" si="61"/>
        <v>174505</v>
      </c>
      <c r="OI19" s="644">
        <f t="shared" si="61"/>
        <v>0</v>
      </c>
      <c r="OJ19" s="642">
        <f t="shared" si="62"/>
        <v>0</v>
      </c>
      <c r="OK19" s="618">
        <f t="shared" si="63"/>
        <v>26087</v>
      </c>
      <c r="OL19" s="618">
        <f t="shared" si="64"/>
        <v>0</v>
      </c>
    </row>
    <row r="20" spans="1:402">
      <c r="A20" s="709" t="s">
        <v>1367</v>
      </c>
      <c r="B20" s="461"/>
      <c r="C20" s="461"/>
      <c r="D20" s="461"/>
      <c r="E20" s="461"/>
      <c r="F20" s="462">
        <f t="shared" si="65"/>
        <v>0</v>
      </c>
      <c r="G20" s="463"/>
      <c r="H20" s="463"/>
      <c r="I20" s="463"/>
      <c r="J20" s="463"/>
      <c r="K20" s="462">
        <f t="shared" si="66"/>
        <v>0</v>
      </c>
      <c r="L20" s="464">
        <f t="shared" si="67"/>
        <v>0</v>
      </c>
      <c r="M20" s="715"/>
      <c r="N20" s="464"/>
      <c r="O20" s="464"/>
      <c r="P20" s="465">
        <v>363</v>
      </c>
      <c r="Q20" s="461"/>
      <c r="R20" s="481">
        <v>0</v>
      </c>
      <c r="S20" s="461"/>
      <c r="T20" s="465">
        <v>0</v>
      </c>
      <c r="U20" s="462">
        <f t="shared" si="2"/>
        <v>363</v>
      </c>
      <c r="V20" s="465">
        <v>361</v>
      </c>
      <c r="W20" s="461"/>
      <c r="X20" s="481">
        <v>0</v>
      </c>
      <c r="Y20" s="461"/>
      <c r="Z20" s="465">
        <v>1</v>
      </c>
      <c r="AA20" s="462">
        <f t="shared" si="3"/>
        <v>362</v>
      </c>
      <c r="AB20" s="465">
        <v>127</v>
      </c>
      <c r="AC20" s="461"/>
      <c r="AD20" s="461"/>
      <c r="AE20" s="461"/>
      <c r="AF20" s="465">
        <v>0</v>
      </c>
      <c r="AG20" s="462">
        <f t="shared" si="68"/>
        <v>127</v>
      </c>
      <c r="AH20" s="459">
        <f t="shared" si="69"/>
        <v>852</v>
      </c>
      <c r="AI20" s="467"/>
      <c r="AJ20" s="468">
        <v>0</v>
      </c>
      <c r="AK20" s="469"/>
      <c r="AL20" s="470">
        <v>0</v>
      </c>
      <c r="AM20" s="470"/>
      <c r="AN20" s="467"/>
      <c r="AO20" s="471"/>
      <c r="AP20" s="470"/>
      <c r="AQ20" s="468"/>
      <c r="AR20" s="468"/>
      <c r="AS20" s="461"/>
      <c r="AT20" s="461"/>
      <c r="AU20" s="470"/>
      <c r="AV20" s="470"/>
      <c r="AW20" s="468"/>
      <c r="AX20" s="470"/>
      <c r="AY20" s="470"/>
      <c r="AZ20" s="468"/>
      <c r="BA20" s="470"/>
      <c r="BB20" s="461"/>
      <c r="BC20" s="461"/>
      <c r="BD20" s="470"/>
      <c r="BE20" s="470"/>
      <c r="BF20" s="473"/>
      <c r="BG20" s="462">
        <f t="shared" si="70"/>
        <v>0</v>
      </c>
      <c r="BH20" s="474">
        <f t="shared" si="71"/>
        <v>9230364</v>
      </c>
      <c r="BI20" s="475">
        <f t="shared" si="4"/>
        <v>782991</v>
      </c>
      <c r="BJ20" s="475">
        <f t="shared" si="4"/>
        <v>8447373</v>
      </c>
      <c r="BK20" s="475">
        <f t="shared" si="4"/>
        <v>6556506</v>
      </c>
      <c r="BL20" s="475">
        <f t="shared" si="4"/>
        <v>1890867</v>
      </c>
      <c r="BM20" s="474">
        <f t="shared" si="72"/>
        <v>0</v>
      </c>
      <c r="BN20" s="475">
        <f t="shared" si="5"/>
        <v>0</v>
      </c>
      <c r="BO20" s="475">
        <f t="shared" si="5"/>
        <v>0</v>
      </c>
      <c r="BP20" s="475">
        <f t="shared" si="5"/>
        <v>0</v>
      </c>
      <c r="BQ20" s="475">
        <f t="shared" si="5"/>
        <v>0</v>
      </c>
      <c r="BR20" s="474">
        <f t="shared" si="73"/>
        <v>0</v>
      </c>
      <c r="BS20" s="475">
        <f t="shared" si="6"/>
        <v>0</v>
      </c>
      <c r="BT20" s="475">
        <f t="shared" si="6"/>
        <v>0</v>
      </c>
      <c r="BU20" s="475">
        <f t="shared" si="6"/>
        <v>0</v>
      </c>
      <c r="BV20" s="475">
        <f t="shared" si="6"/>
        <v>0</v>
      </c>
      <c r="BW20" s="475"/>
      <c r="BX20" s="475"/>
      <c r="BY20" s="475"/>
      <c r="BZ20" s="475"/>
      <c r="CA20" s="475"/>
      <c r="CB20" s="474">
        <f t="shared" si="74"/>
        <v>0</v>
      </c>
      <c r="CC20" s="475">
        <f t="shared" si="7"/>
        <v>0</v>
      </c>
      <c r="CD20" s="475">
        <f t="shared" si="7"/>
        <v>0</v>
      </c>
      <c r="CE20" s="475">
        <f t="shared" si="7"/>
        <v>0</v>
      </c>
      <c r="CF20" s="475">
        <f t="shared" si="7"/>
        <v>0</v>
      </c>
      <c r="CG20" s="476">
        <f t="shared" si="75"/>
        <v>9230364</v>
      </c>
      <c r="CH20" s="474">
        <f t="shared" si="76"/>
        <v>12796367</v>
      </c>
      <c r="CI20" s="475">
        <f t="shared" si="76"/>
        <v>1059174</v>
      </c>
      <c r="CJ20" s="475">
        <f t="shared" si="76"/>
        <v>11737193</v>
      </c>
      <c r="CK20" s="475">
        <f t="shared" si="76"/>
        <v>8905509</v>
      </c>
      <c r="CL20" s="475">
        <f t="shared" si="76"/>
        <v>2831684</v>
      </c>
      <c r="CM20" s="474">
        <f t="shared" si="77"/>
        <v>0</v>
      </c>
      <c r="CN20" s="475">
        <f t="shared" si="8"/>
        <v>0</v>
      </c>
      <c r="CO20" s="475">
        <f t="shared" si="8"/>
        <v>0</v>
      </c>
      <c r="CP20" s="475">
        <f t="shared" si="8"/>
        <v>0</v>
      </c>
      <c r="CQ20" s="475">
        <f t="shared" si="8"/>
        <v>0</v>
      </c>
      <c r="CR20" s="474">
        <f t="shared" si="78"/>
        <v>0</v>
      </c>
      <c r="CS20" s="475">
        <f t="shared" si="78"/>
        <v>0</v>
      </c>
      <c r="CT20" s="475">
        <f t="shared" si="78"/>
        <v>0</v>
      </c>
      <c r="CU20" s="475">
        <f t="shared" si="78"/>
        <v>0</v>
      </c>
      <c r="CV20" s="475">
        <f t="shared" si="78"/>
        <v>0</v>
      </c>
      <c r="CW20" s="474">
        <f t="shared" si="79"/>
        <v>0</v>
      </c>
      <c r="CX20" s="475">
        <f t="shared" si="9"/>
        <v>0</v>
      </c>
      <c r="CY20" s="475">
        <f t="shared" si="9"/>
        <v>0</v>
      </c>
      <c r="CZ20" s="475">
        <f t="shared" si="9"/>
        <v>0</v>
      </c>
      <c r="DA20" s="475">
        <f t="shared" si="9"/>
        <v>0</v>
      </c>
      <c r="DB20" s="474">
        <f t="shared" si="80"/>
        <v>228176</v>
      </c>
      <c r="DC20" s="475">
        <f t="shared" si="10"/>
        <v>752</v>
      </c>
      <c r="DD20" s="475">
        <f t="shared" si="10"/>
        <v>227424</v>
      </c>
      <c r="DE20" s="475">
        <f t="shared" si="10"/>
        <v>227424</v>
      </c>
      <c r="DF20" s="475">
        <f t="shared" si="10"/>
        <v>0</v>
      </c>
      <c r="DG20" s="476">
        <f t="shared" si="81"/>
        <v>13024543</v>
      </c>
      <c r="DH20" s="474">
        <f t="shared" si="82"/>
        <v>4563618</v>
      </c>
      <c r="DI20" s="475">
        <f t="shared" si="82"/>
        <v>362585</v>
      </c>
      <c r="DJ20" s="475">
        <f t="shared" si="82"/>
        <v>4201033</v>
      </c>
      <c r="DK20" s="475">
        <f t="shared" si="82"/>
        <v>3034030</v>
      </c>
      <c r="DL20" s="475">
        <f t="shared" si="82"/>
        <v>1167003</v>
      </c>
      <c r="DM20" s="474">
        <f t="shared" si="83"/>
        <v>0</v>
      </c>
      <c r="DN20" s="475">
        <f t="shared" si="11"/>
        <v>0</v>
      </c>
      <c r="DO20" s="475">
        <f t="shared" si="11"/>
        <v>0</v>
      </c>
      <c r="DP20" s="475">
        <f t="shared" si="11"/>
        <v>0</v>
      </c>
      <c r="DQ20" s="475">
        <f t="shared" si="11"/>
        <v>0</v>
      </c>
      <c r="DR20" s="475"/>
      <c r="DS20" s="475"/>
      <c r="DT20" s="475"/>
      <c r="DU20" s="475"/>
      <c r="DV20" s="475"/>
      <c r="DW20" s="474">
        <f t="shared" si="84"/>
        <v>0</v>
      </c>
      <c r="DX20" s="475">
        <f t="shared" si="12"/>
        <v>0</v>
      </c>
      <c r="DY20" s="475">
        <f t="shared" si="12"/>
        <v>0</v>
      </c>
      <c r="DZ20" s="475">
        <f t="shared" si="12"/>
        <v>0</v>
      </c>
      <c r="EA20" s="475">
        <f t="shared" si="12"/>
        <v>0</v>
      </c>
      <c r="EB20" s="474">
        <f t="shared" si="85"/>
        <v>0</v>
      </c>
      <c r="EC20" s="475">
        <f t="shared" si="13"/>
        <v>0</v>
      </c>
      <c r="ED20" s="475">
        <f t="shared" si="13"/>
        <v>0</v>
      </c>
      <c r="EE20" s="475">
        <f t="shared" si="13"/>
        <v>0</v>
      </c>
      <c r="EF20" s="475">
        <f t="shared" si="13"/>
        <v>0</v>
      </c>
      <c r="EG20" s="476">
        <f t="shared" si="86"/>
        <v>4563618</v>
      </c>
      <c r="EH20" s="476">
        <f t="shared" si="87"/>
        <v>26818525</v>
      </c>
      <c r="EI20" s="477">
        <f t="shared" si="88"/>
        <v>2205502</v>
      </c>
      <c r="EJ20" s="477">
        <f t="shared" si="14"/>
        <v>24613023</v>
      </c>
      <c r="EK20" s="477">
        <f t="shared" si="14"/>
        <v>18723469</v>
      </c>
      <c r="EL20" s="477">
        <f t="shared" si="14"/>
        <v>5889554</v>
      </c>
      <c r="EM20" s="478">
        <f t="shared" si="89"/>
        <v>26590349</v>
      </c>
      <c r="EN20" s="478">
        <f t="shared" si="90"/>
        <v>0</v>
      </c>
      <c r="EO20" s="478">
        <f t="shared" si="91"/>
        <v>0</v>
      </c>
      <c r="EP20" s="478">
        <f t="shared" si="92"/>
        <v>0</v>
      </c>
      <c r="EQ20" s="478">
        <f t="shared" si="93"/>
        <v>228176</v>
      </c>
      <c r="ER20" s="479">
        <f t="shared" si="94"/>
        <v>0</v>
      </c>
      <c r="ES20" s="479">
        <f t="shared" si="15"/>
        <v>0</v>
      </c>
      <c r="ET20" s="479">
        <f t="shared" si="15"/>
        <v>0</v>
      </c>
      <c r="EU20" s="479">
        <f t="shared" si="15"/>
        <v>0</v>
      </c>
      <c r="EV20" s="479">
        <f t="shared" si="15"/>
        <v>0</v>
      </c>
      <c r="EW20" s="479">
        <f t="shared" si="95"/>
        <v>0</v>
      </c>
      <c r="EX20" s="479">
        <f t="shared" si="16"/>
        <v>0</v>
      </c>
      <c r="EY20" s="479">
        <f t="shared" si="16"/>
        <v>0</v>
      </c>
      <c r="EZ20" s="479">
        <f t="shared" si="16"/>
        <v>0</v>
      </c>
      <c r="FA20" s="479">
        <f t="shared" si="16"/>
        <v>0</v>
      </c>
      <c r="FB20" s="479">
        <f t="shared" si="96"/>
        <v>0</v>
      </c>
      <c r="FC20" s="479">
        <f t="shared" si="17"/>
        <v>0</v>
      </c>
      <c r="FD20" s="479">
        <f t="shared" si="17"/>
        <v>0</v>
      </c>
      <c r="FE20" s="479">
        <f t="shared" si="17"/>
        <v>0</v>
      </c>
      <c r="FF20" s="479">
        <f t="shared" si="17"/>
        <v>0</v>
      </c>
      <c r="FG20" s="479">
        <f t="shared" si="97"/>
        <v>0</v>
      </c>
      <c r="FH20" s="479">
        <f t="shared" si="18"/>
        <v>0</v>
      </c>
      <c r="FI20" s="479">
        <f t="shared" si="18"/>
        <v>0</v>
      </c>
      <c r="FJ20" s="479">
        <f t="shared" si="18"/>
        <v>0</v>
      </c>
      <c r="FK20" s="479">
        <f t="shared" si="18"/>
        <v>0</v>
      </c>
      <c r="FL20" s="474">
        <f t="shared" si="98"/>
        <v>0</v>
      </c>
      <c r="FM20" s="474">
        <f t="shared" si="19"/>
        <v>0</v>
      </c>
      <c r="FN20" s="474">
        <f t="shared" si="19"/>
        <v>0</v>
      </c>
      <c r="FO20" s="474">
        <f t="shared" si="19"/>
        <v>0</v>
      </c>
      <c r="FP20" s="474">
        <f t="shared" si="19"/>
        <v>0</v>
      </c>
      <c r="FQ20" s="474">
        <f t="shared" si="99"/>
        <v>0</v>
      </c>
      <c r="FR20" s="474">
        <f t="shared" si="20"/>
        <v>0</v>
      </c>
      <c r="FS20" s="474">
        <f t="shared" si="20"/>
        <v>0</v>
      </c>
      <c r="FT20" s="474">
        <f t="shared" si="20"/>
        <v>0</v>
      </c>
      <c r="FU20" s="474">
        <f t="shared" si="20"/>
        <v>0</v>
      </c>
      <c r="FV20" s="479">
        <f t="shared" si="100"/>
        <v>0</v>
      </c>
      <c r="FW20" s="479">
        <f t="shared" si="21"/>
        <v>0</v>
      </c>
      <c r="FX20" s="479">
        <f t="shared" si="21"/>
        <v>0</v>
      </c>
      <c r="FY20" s="479">
        <f t="shared" si="21"/>
        <v>0</v>
      </c>
      <c r="FZ20" s="479">
        <f t="shared" si="21"/>
        <v>0</v>
      </c>
      <c r="GA20" s="479">
        <f t="shared" si="101"/>
        <v>0</v>
      </c>
      <c r="GB20" s="479">
        <f t="shared" si="22"/>
        <v>0</v>
      </c>
      <c r="GC20" s="479">
        <f t="shared" si="22"/>
        <v>0</v>
      </c>
      <c r="GD20" s="479">
        <f t="shared" si="22"/>
        <v>0</v>
      </c>
      <c r="GE20" s="479">
        <f t="shared" si="22"/>
        <v>0</v>
      </c>
      <c r="GF20" s="474">
        <f t="shared" si="102"/>
        <v>0</v>
      </c>
      <c r="GG20" s="474">
        <f t="shared" si="23"/>
        <v>0</v>
      </c>
      <c r="GH20" s="474">
        <f t="shared" si="23"/>
        <v>0</v>
      </c>
      <c r="GI20" s="474">
        <f t="shared" si="23"/>
        <v>0</v>
      </c>
      <c r="GJ20" s="474">
        <f t="shared" si="23"/>
        <v>0</v>
      </c>
      <c r="GK20" s="474">
        <f t="shared" si="103"/>
        <v>0</v>
      </c>
      <c r="GL20" s="474">
        <f t="shared" si="24"/>
        <v>0</v>
      </c>
      <c r="GM20" s="474">
        <f t="shared" si="24"/>
        <v>0</v>
      </c>
      <c r="GN20" s="474">
        <f t="shared" si="24"/>
        <v>0</v>
      </c>
      <c r="GO20" s="474">
        <f t="shared" si="24"/>
        <v>0</v>
      </c>
      <c r="GP20" s="479">
        <f t="shared" si="104"/>
        <v>0</v>
      </c>
      <c r="GQ20" s="479">
        <f t="shared" si="25"/>
        <v>0</v>
      </c>
      <c r="GR20" s="479">
        <f t="shared" si="25"/>
        <v>0</v>
      </c>
      <c r="GS20" s="479">
        <f t="shared" si="25"/>
        <v>0</v>
      </c>
      <c r="GT20" s="479">
        <f t="shared" si="25"/>
        <v>0</v>
      </c>
      <c r="GU20" s="479">
        <f t="shared" si="105"/>
        <v>0</v>
      </c>
      <c r="GV20" s="479">
        <f t="shared" si="26"/>
        <v>0</v>
      </c>
      <c r="GW20" s="479">
        <f t="shared" si="26"/>
        <v>0</v>
      </c>
      <c r="GX20" s="479">
        <f t="shared" si="26"/>
        <v>0</v>
      </c>
      <c r="GY20" s="479">
        <f t="shared" si="26"/>
        <v>0</v>
      </c>
      <c r="GZ20" s="474">
        <f t="shared" si="106"/>
        <v>0</v>
      </c>
      <c r="HA20" s="474">
        <f t="shared" si="27"/>
        <v>0</v>
      </c>
      <c r="HB20" s="474">
        <f t="shared" si="27"/>
        <v>0</v>
      </c>
      <c r="HC20" s="474">
        <f t="shared" si="27"/>
        <v>0</v>
      </c>
      <c r="HD20" s="474">
        <f t="shared" si="27"/>
        <v>0</v>
      </c>
      <c r="HE20" s="474">
        <f t="shared" si="107"/>
        <v>0</v>
      </c>
      <c r="HF20" s="474">
        <f t="shared" si="28"/>
        <v>0</v>
      </c>
      <c r="HG20" s="474">
        <f t="shared" si="28"/>
        <v>0</v>
      </c>
      <c r="HH20" s="474">
        <f t="shared" si="28"/>
        <v>0</v>
      </c>
      <c r="HI20" s="474">
        <f t="shared" si="28"/>
        <v>0</v>
      </c>
      <c r="HJ20" s="479">
        <f t="shared" si="108"/>
        <v>0</v>
      </c>
      <c r="HK20" s="479">
        <f t="shared" si="29"/>
        <v>0</v>
      </c>
      <c r="HL20" s="479">
        <f t="shared" si="29"/>
        <v>0</v>
      </c>
      <c r="HM20" s="479">
        <f t="shared" si="29"/>
        <v>0</v>
      </c>
      <c r="HN20" s="479">
        <f t="shared" si="29"/>
        <v>0</v>
      </c>
      <c r="HO20" s="479">
        <f t="shared" si="109"/>
        <v>0</v>
      </c>
      <c r="HP20" s="479">
        <f t="shared" si="30"/>
        <v>0</v>
      </c>
      <c r="HQ20" s="479">
        <f t="shared" si="30"/>
        <v>0</v>
      </c>
      <c r="HR20" s="479">
        <f t="shared" si="30"/>
        <v>0</v>
      </c>
      <c r="HS20" s="479">
        <f t="shared" si="30"/>
        <v>0</v>
      </c>
      <c r="HT20" s="474">
        <f t="shared" si="110"/>
        <v>0</v>
      </c>
      <c r="HU20" s="474">
        <f t="shared" si="31"/>
        <v>0</v>
      </c>
      <c r="HV20" s="474">
        <f t="shared" si="31"/>
        <v>0</v>
      </c>
      <c r="HW20" s="474">
        <f t="shared" si="31"/>
        <v>0</v>
      </c>
      <c r="HX20" s="474">
        <f t="shared" si="31"/>
        <v>0</v>
      </c>
      <c r="HY20" s="474">
        <f t="shared" si="111"/>
        <v>0</v>
      </c>
      <c r="HZ20" s="474">
        <f t="shared" si="32"/>
        <v>0</v>
      </c>
      <c r="IA20" s="474">
        <f t="shared" si="32"/>
        <v>0</v>
      </c>
      <c r="IB20" s="474">
        <f t="shared" si="32"/>
        <v>0</v>
      </c>
      <c r="IC20" s="474">
        <f t="shared" si="32"/>
        <v>0</v>
      </c>
      <c r="ID20" s="479">
        <f t="shared" si="112"/>
        <v>0</v>
      </c>
      <c r="IE20" s="479">
        <f t="shared" si="33"/>
        <v>0</v>
      </c>
      <c r="IF20" s="479">
        <f t="shared" si="33"/>
        <v>0</v>
      </c>
      <c r="IG20" s="479">
        <f t="shared" si="33"/>
        <v>0</v>
      </c>
      <c r="IH20" s="479">
        <f t="shared" si="33"/>
        <v>0</v>
      </c>
      <c r="II20" s="479">
        <f t="shared" si="113"/>
        <v>0</v>
      </c>
      <c r="IJ20" s="479">
        <f t="shared" si="34"/>
        <v>0</v>
      </c>
      <c r="IK20" s="479">
        <f t="shared" si="34"/>
        <v>0</v>
      </c>
      <c r="IL20" s="479">
        <f t="shared" si="34"/>
        <v>0</v>
      </c>
      <c r="IM20" s="479">
        <f t="shared" si="34"/>
        <v>0</v>
      </c>
      <c r="IN20" s="474">
        <f t="shared" si="114"/>
        <v>0</v>
      </c>
      <c r="IO20" s="474">
        <f t="shared" si="35"/>
        <v>0</v>
      </c>
      <c r="IP20" s="474">
        <f t="shared" si="35"/>
        <v>0</v>
      </c>
      <c r="IQ20" s="474">
        <f t="shared" si="35"/>
        <v>0</v>
      </c>
      <c r="IR20" s="474">
        <f t="shared" si="35"/>
        <v>0</v>
      </c>
      <c r="IS20" s="474">
        <f t="shared" si="115"/>
        <v>0</v>
      </c>
      <c r="IT20" s="474">
        <f t="shared" si="36"/>
        <v>0</v>
      </c>
      <c r="IU20" s="474">
        <f t="shared" si="36"/>
        <v>0</v>
      </c>
      <c r="IV20" s="474">
        <f t="shared" si="36"/>
        <v>0</v>
      </c>
      <c r="IW20" s="474">
        <f t="shared" si="36"/>
        <v>0</v>
      </c>
      <c r="IX20" s="479">
        <f t="shared" si="116"/>
        <v>0</v>
      </c>
      <c r="IY20" s="479">
        <f t="shared" si="37"/>
        <v>0</v>
      </c>
      <c r="IZ20" s="479">
        <f t="shared" si="37"/>
        <v>0</v>
      </c>
      <c r="JA20" s="479">
        <f t="shared" si="37"/>
        <v>0</v>
      </c>
      <c r="JB20" s="479">
        <f t="shared" si="37"/>
        <v>0</v>
      </c>
      <c r="JC20" s="479">
        <f t="shared" si="117"/>
        <v>0</v>
      </c>
      <c r="JD20" s="479">
        <f t="shared" si="38"/>
        <v>0</v>
      </c>
      <c r="JE20" s="479">
        <f t="shared" si="38"/>
        <v>0</v>
      </c>
      <c r="JF20" s="479">
        <f t="shared" si="38"/>
        <v>0</v>
      </c>
      <c r="JG20" s="479">
        <f t="shared" si="38"/>
        <v>0</v>
      </c>
      <c r="JH20" s="479">
        <f t="shared" si="118"/>
        <v>0</v>
      </c>
      <c r="JI20" s="479">
        <f t="shared" si="39"/>
        <v>0</v>
      </c>
      <c r="JJ20" s="479">
        <f t="shared" si="39"/>
        <v>0</v>
      </c>
      <c r="JK20" s="479">
        <f t="shared" si="39"/>
        <v>0</v>
      </c>
      <c r="JL20" s="479">
        <f t="shared" si="39"/>
        <v>0</v>
      </c>
      <c r="JM20" s="669">
        <v>0</v>
      </c>
      <c r="JN20" s="669">
        <v>0</v>
      </c>
      <c r="JO20" s="669">
        <v>0</v>
      </c>
      <c r="JP20" s="669">
        <v>0</v>
      </c>
      <c r="JQ20" s="669">
        <v>0</v>
      </c>
      <c r="JR20" s="669">
        <v>0</v>
      </c>
      <c r="JS20" s="462">
        <f t="shared" si="119"/>
        <v>0</v>
      </c>
      <c r="JT20" s="474">
        <f t="shared" si="120"/>
        <v>0</v>
      </c>
      <c r="JU20" s="474">
        <f t="shared" si="40"/>
        <v>0</v>
      </c>
      <c r="JV20" s="474">
        <f t="shared" si="40"/>
        <v>0</v>
      </c>
      <c r="JW20" s="474">
        <f t="shared" si="40"/>
        <v>0</v>
      </c>
      <c r="JX20" s="474">
        <f t="shared" si="40"/>
        <v>0</v>
      </c>
      <c r="JY20" s="474">
        <f t="shared" si="121"/>
        <v>0</v>
      </c>
      <c r="JZ20" s="474">
        <f t="shared" si="41"/>
        <v>0</v>
      </c>
      <c r="KA20" s="474">
        <f t="shared" si="41"/>
        <v>0</v>
      </c>
      <c r="KB20" s="474">
        <f t="shared" si="41"/>
        <v>0</v>
      </c>
      <c r="KC20" s="474">
        <f t="shared" si="41"/>
        <v>0</v>
      </c>
      <c r="KD20" s="723">
        <f t="shared" si="122"/>
        <v>0</v>
      </c>
      <c r="KE20" s="723">
        <f t="shared" si="42"/>
        <v>0</v>
      </c>
      <c r="KF20" s="723">
        <f t="shared" si="42"/>
        <v>0</v>
      </c>
      <c r="KG20" s="723">
        <f t="shared" si="42"/>
        <v>0</v>
      </c>
      <c r="KH20" s="723">
        <f t="shared" si="42"/>
        <v>0</v>
      </c>
      <c r="KI20" s="723">
        <f t="shared" si="123"/>
        <v>0</v>
      </c>
      <c r="KJ20" s="723">
        <f t="shared" si="43"/>
        <v>0</v>
      </c>
      <c r="KK20" s="723">
        <f t="shared" si="43"/>
        <v>0</v>
      </c>
      <c r="KL20" s="723">
        <f t="shared" si="43"/>
        <v>0</v>
      </c>
      <c r="KM20" s="723">
        <f t="shared" si="43"/>
        <v>0</v>
      </c>
      <c r="KN20" s="474">
        <f t="shared" si="124"/>
        <v>0</v>
      </c>
      <c r="KO20" s="474">
        <f t="shared" si="44"/>
        <v>0</v>
      </c>
      <c r="KP20" s="474">
        <f t="shared" si="44"/>
        <v>0</v>
      </c>
      <c r="KQ20" s="474">
        <f t="shared" si="44"/>
        <v>0</v>
      </c>
      <c r="KR20" s="474">
        <f t="shared" si="44"/>
        <v>0</v>
      </c>
      <c r="KS20" s="474">
        <f t="shared" si="125"/>
        <v>0</v>
      </c>
      <c r="KT20" s="474">
        <f t="shared" si="45"/>
        <v>0</v>
      </c>
      <c r="KU20" s="474">
        <f t="shared" si="45"/>
        <v>0</v>
      </c>
      <c r="KV20" s="474">
        <f t="shared" si="45"/>
        <v>0</v>
      </c>
      <c r="KW20" s="474">
        <f t="shared" si="45"/>
        <v>0</v>
      </c>
      <c r="KX20" s="474">
        <f t="shared" si="46"/>
        <v>0</v>
      </c>
      <c r="KY20" s="474">
        <f t="shared" si="126"/>
        <v>0</v>
      </c>
      <c r="KZ20" s="474">
        <f t="shared" si="47"/>
        <v>0</v>
      </c>
      <c r="LA20" s="474">
        <f t="shared" si="48"/>
        <v>0</v>
      </c>
      <c r="LB20" s="474">
        <f t="shared" si="49"/>
        <v>0</v>
      </c>
      <c r="LC20" s="479">
        <f t="shared" si="50"/>
        <v>26818525</v>
      </c>
      <c r="LD20" s="479">
        <f t="shared" si="127"/>
        <v>0</v>
      </c>
      <c r="LE20" s="479">
        <f t="shared" si="128"/>
        <v>0</v>
      </c>
      <c r="LF20" s="476">
        <f t="shared" si="129"/>
        <v>26818525</v>
      </c>
      <c r="LG20" s="476">
        <f t="shared" si="51"/>
        <v>2205502</v>
      </c>
      <c r="LH20" s="476">
        <f t="shared" si="52"/>
        <v>24613023</v>
      </c>
      <c r="LI20" s="476">
        <f t="shared" si="53"/>
        <v>18723469</v>
      </c>
      <c r="LJ20" s="476">
        <f t="shared" si="54"/>
        <v>5889554</v>
      </c>
      <c r="LK20" s="714">
        <v>78.5</v>
      </c>
      <c r="LL20" s="717">
        <f t="shared" si="55"/>
        <v>3337227.8</v>
      </c>
      <c r="LM20" s="720">
        <f t="shared" si="130"/>
        <v>3337.2</v>
      </c>
      <c r="LN20" s="718">
        <f t="shared" si="56"/>
        <v>30155752.800000001</v>
      </c>
      <c r="LO20" s="713">
        <f t="shared" si="131"/>
        <v>30155.8</v>
      </c>
      <c r="LP20" s="724">
        <f t="shared" si="132"/>
        <v>0</v>
      </c>
      <c r="LQ20" s="724">
        <f t="shared" si="133"/>
        <v>30155.8</v>
      </c>
      <c r="LR20" s="724">
        <f t="shared" si="57"/>
        <v>0</v>
      </c>
      <c r="LS20" s="713">
        <f t="shared" si="134"/>
        <v>30155.8</v>
      </c>
      <c r="LT20" s="437"/>
      <c r="LU20" s="617">
        <f t="shared" si="135"/>
        <v>0</v>
      </c>
      <c r="LV20" s="617">
        <f t="shared" si="136"/>
        <v>0</v>
      </c>
      <c r="LW20" s="617">
        <f t="shared" si="137"/>
        <v>0</v>
      </c>
      <c r="LX20" s="617">
        <f t="shared" si="138"/>
        <v>0</v>
      </c>
      <c r="LY20" s="617">
        <f t="shared" si="139"/>
        <v>0</v>
      </c>
      <c r="LZ20" s="617">
        <f t="shared" si="140"/>
        <v>0</v>
      </c>
      <c r="MA20" s="480"/>
      <c r="MB20" s="480"/>
      <c r="MC20" s="480"/>
      <c r="MD20" s="480"/>
      <c r="ME20" s="480"/>
      <c r="MF20" s="480"/>
      <c r="MG20" s="480"/>
      <c r="MH20" s="480"/>
      <c r="MI20" s="480"/>
      <c r="MJ20" s="480"/>
      <c r="MK20" s="480"/>
      <c r="ML20" s="480"/>
      <c r="MM20" s="480"/>
      <c r="MN20" s="480"/>
      <c r="MO20" s="480"/>
      <c r="MP20" s="480"/>
      <c r="MQ20" s="480"/>
      <c r="MR20" s="480"/>
      <c r="MS20" s="480"/>
      <c r="MT20" s="480"/>
      <c r="MU20" s="480"/>
      <c r="MV20" s="480"/>
      <c r="MW20" s="480"/>
      <c r="MX20" s="480"/>
      <c r="MY20" s="480"/>
      <c r="MZ20" s="480"/>
      <c r="NA20" s="480"/>
      <c r="NB20" s="480"/>
      <c r="NC20" s="480"/>
      <c r="ND20" s="480"/>
      <c r="NE20" s="480"/>
      <c r="NF20" s="480"/>
      <c r="NG20" s="480"/>
      <c r="NH20" s="480"/>
      <c r="NI20" s="480"/>
      <c r="NJ20" s="480"/>
      <c r="NK20" s="480"/>
      <c r="NL20" s="480"/>
      <c r="NM20" s="480"/>
      <c r="NN20" s="480"/>
      <c r="NO20" s="480"/>
      <c r="NP20" s="480"/>
      <c r="NQ20" s="480"/>
      <c r="NR20" s="480"/>
      <c r="NS20" s="480"/>
      <c r="NT20" s="480"/>
      <c r="NU20" s="480"/>
      <c r="NV20" s="480"/>
      <c r="NW20" s="480"/>
      <c r="NX20" s="480"/>
      <c r="NY20" s="480"/>
      <c r="NZ20" s="480"/>
      <c r="OA20" s="480"/>
      <c r="OB20" s="480"/>
      <c r="OD20" s="642">
        <f t="shared" si="58"/>
        <v>0</v>
      </c>
      <c r="OE20" s="618">
        <f t="shared" si="59"/>
        <v>0</v>
      </c>
      <c r="OF20" s="618">
        <f t="shared" si="60"/>
        <v>0</v>
      </c>
      <c r="OG20" s="643">
        <f t="shared" si="141"/>
        <v>0</v>
      </c>
      <c r="OH20" s="644">
        <f t="shared" si="61"/>
        <v>0</v>
      </c>
      <c r="OI20" s="644">
        <f t="shared" si="61"/>
        <v>0</v>
      </c>
      <c r="OJ20" s="642">
        <f t="shared" si="62"/>
        <v>0</v>
      </c>
      <c r="OK20" s="618">
        <f t="shared" si="63"/>
        <v>0</v>
      </c>
      <c r="OL20" s="618">
        <f t="shared" si="64"/>
        <v>0</v>
      </c>
    </row>
    <row r="21" spans="1:402">
      <c r="A21" s="460" t="s">
        <v>777</v>
      </c>
      <c r="B21" s="461"/>
      <c r="C21" s="461"/>
      <c r="D21" s="461"/>
      <c r="E21" s="461"/>
      <c r="F21" s="462">
        <f t="shared" si="65"/>
        <v>0</v>
      </c>
      <c r="G21" s="463"/>
      <c r="H21" s="463"/>
      <c r="I21" s="463"/>
      <c r="J21" s="463"/>
      <c r="K21" s="462">
        <f t="shared" si="66"/>
        <v>0</v>
      </c>
      <c r="L21" s="464">
        <f t="shared" si="67"/>
        <v>0</v>
      </c>
      <c r="M21" s="715"/>
      <c r="N21" s="464"/>
      <c r="O21" s="464"/>
      <c r="P21" s="465">
        <v>0</v>
      </c>
      <c r="Q21" s="461"/>
      <c r="R21" s="481">
        <v>0</v>
      </c>
      <c r="S21" s="461"/>
      <c r="T21" s="465">
        <v>0</v>
      </c>
      <c r="U21" s="462">
        <f t="shared" si="2"/>
        <v>0</v>
      </c>
      <c r="V21" s="465">
        <v>0</v>
      </c>
      <c r="W21" s="461"/>
      <c r="X21" s="481">
        <v>146</v>
      </c>
      <c r="Y21" s="461">
        <v>183</v>
      </c>
      <c r="Z21" s="465">
        <v>1</v>
      </c>
      <c r="AA21" s="462">
        <f t="shared" si="3"/>
        <v>330</v>
      </c>
      <c r="AB21" s="465">
        <v>0</v>
      </c>
      <c r="AC21" s="461"/>
      <c r="AD21" s="461"/>
      <c r="AE21" s="461">
        <v>46</v>
      </c>
      <c r="AF21" s="465">
        <v>0</v>
      </c>
      <c r="AG21" s="462">
        <f t="shared" si="68"/>
        <v>46</v>
      </c>
      <c r="AH21" s="459">
        <f t="shared" si="69"/>
        <v>376</v>
      </c>
      <c r="AI21" s="467"/>
      <c r="AJ21" s="468">
        <v>0</v>
      </c>
      <c r="AK21" s="469"/>
      <c r="AL21" s="470">
        <v>0</v>
      </c>
      <c r="AM21" s="470"/>
      <c r="AN21" s="467"/>
      <c r="AO21" s="471"/>
      <c r="AP21" s="470"/>
      <c r="AQ21" s="468"/>
      <c r="AR21" s="468"/>
      <c r="AS21" s="461"/>
      <c r="AT21" s="461"/>
      <c r="AU21" s="470"/>
      <c r="AV21" s="470"/>
      <c r="AW21" s="468"/>
      <c r="AX21" s="470"/>
      <c r="AY21" s="470"/>
      <c r="AZ21" s="468"/>
      <c r="BA21" s="470"/>
      <c r="BB21" s="461"/>
      <c r="BC21" s="461"/>
      <c r="BD21" s="470"/>
      <c r="BE21" s="470"/>
      <c r="BF21" s="473"/>
      <c r="BG21" s="462">
        <f t="shared" si="70"/>
        <v>0</v>
      </c>
      <c r="BH21" s="474">
        <f t="shared" si="71"/>
        <v>0</v>
      </c>
      <c r="BI21" s="475">
        <f t="shared" si="4"/>
        <v>0</v>
      </c>
      <c r="BJ21" s="475">
        <f t="shared" si="4"/>
        <v>0</v>
      </c>
      <c r="BK21" s="475">
        <f t="shared" si="4"/>
        <v>0</v>
      </c>
      <c r="BL21" s="475">
        <f t="shared" si="4"/>
        <v>0</v>
      </c>
      <c r="BM21" s="474">
        <f t="shared" si="72"/>
        <v>0</v>
      </c>
      <c r="BN21" s="475">
        <f t="shared" si="5"/>
        <v>0</v>
      </c>
      <c r="BO21" s="475">
        <f t="shared" si="5"/>
        <v>0</v>
      </c>
      <c r="BP21" s="475">
        <f t="shared" si="5"/>
        <v>0</v>
      </c>
      <c r="BQ21" s="475">
        <f t="shared" si="5"/>
        <v>0</v>
      </c>
      <c r="BR21" s="474">
        <f t="shared" si="73"/>
        <v>0</v>
      </c>
      <c r="BS21" s="475">
        <f t="shared" si="6"/>
        <v>0</v>
      </c>
      <c r="BT21" s="475">
        <f t="shared" si="6"/>
        <v>0</v>
      </c>
      <c r="BU21" s="475">
        <f t="shared" si="6"/>
        <v>0</v>
      </c>
      <c r="BV21" s="475">
        <f t="shared" si="6"/>
        <v>0</v>
      </c>
      <c r="BW21" s="475"/>
      <c r="BX21" s="475"/>
      <c r="BY21" s="475"/>
      <c r="BZ21" s="475"/>
      <c r="CA21" s="475"/>
      <c r="CB21" s="474">
        <f t="shared" si="74"/>
        <v>0</v>
      </c>
      <c r="CC21" s="475">
        <f t="shared" si="7"/>
        <v>0</v>
      </c>
      <c r="CD21" s="475">
        <f t="shared" si="7"/>
        <v>0</v>
      </c>
      <c r="CE21" s="475">
        <f t="shared" si="7"/>
        <v>0</v>
      </c>
      <c r="CF21" s="475">
        <f t="shared" si="7"/>
        <v>0</v>
      </c>
      <c r="CG21" s="476">
        <f t="shared" si="75"/>
        <v>0</v>
      </c>
      <c r="CH21" s="474">
        <f t="shared" si="76"/>
        <v>0</v>
      </c>
      <c r="CI21" s="475">
        <f t="shared" si="76"/>
        <v>0</v>
      </c>
      <c r="CJ21" s="475">
        <f t="shared" si="76"/>
        <v>0</v>
      </c>
      <c r="CK21" s="475">
        <f t="shared" si="76"/>
        <v>0</v>
      </c>
      <c r="CL21" s="475">
        <f t="shared" si="76"/>
        <v>0</v>
      </c>
      <c r="CM21" s="474">
        <f t="shared" si="77"/>
        <v>0</v>
      </c>
      <c r="CN21" s="475">
        <f t="shared" si="8"/>
        <v>0</v>
      </c>
      <c r="CO21" s="475">
        <f t="shared" si="8"/>
        <v>0</v>
      </c>
      <c r="CP21" s="475">
        <f t="shared" si="8"/>
        <v>0</v>
      </c>
      <c r="CQ21" s="475">
        <f t="shared" si="8"/>
        <v>0</v>
      </c>
      <c r="CR21" s="474">
        <f t="shared" si="78"/>
        <v>14454000</v>
      </c>
      <c r="CS21" s="475">
        <f t="shared" si="78"/>
        <v>428364</v>
      </c>
      <c r="CT21" s="475">
        <f t="shared" si="78"/>
        <v>14025636</v>
      </c>
      <c r="CU21" s="475">
        <f t="shared" si="78"/>
        <v>10680192</v>
      </c>
      <c r="CV21" s="475">
        <f t="shared" si="78"/>
        <v>3345444</v>
      </c>
      <c r="CW21" s="474">
        <f t="shared" si="79"/>
        <v>4070652</v>
      </c>
      <c r="CX21" s="475">
        <f t="shared" si="9"/>
        <v>448167</v>
      </c>
      <c r="CY21" s="475">
        <f t="shared" si="9"/>
        <v>3622485</v>
      </c>
      <c r="CZ21" s="475">
        <f t="shared" si="9"/>
        <v>2589450</v>
      </c>
      <c r="DA21" s="475">
        <f t="shared" si="9"/>
        <v>1033035</v>
      </c>
      <c r="DB21" s="474">
        <f t="shared" si="80"/>
        <v>228176</v>
      </c>
      <c r="DC21" s="475">
        <f t="shared" si="10"/>
        <v>752</v>
      </c>
      <c r="DD21" s="475">
        <f t="shared" si="10"/>
        <v>227424</v>
      </c>
      <c r="DE21" s="475">
        <f t="shared" si="10"/>
        <v>227424</v>
      </c>
      <c r="DF21" s="475">
        <f t="shared" si="10"/>
        <v>0</v>
      </c>
      <c r="DG21" s="476">
        <f t="shared" si="81"/>
        <v>18752828</v>
      </c>
      <c r="DH21" s="474">
        <f t="shared" si="82"/>
        <v>0</v>
      </c>
      <c r="DI21" s="475">
        <f t="shared" si="82"/>
        <v>0</v>
      </c>
      <c r="DJ21" s="475">
        <f t="shared" si="82"/>
        <v>0</v>
      </c>
      <c r="DK21" s="475">
        <f t="shared" si="82"/>
        <v>0</v>
      </c>
      <c r="DL21" s="475">
        <f t="shared" si="82"/>
        <v>0</v>
      </c>
      <c r="DM21" s="474">
        <f t="shared" si="83"/>
        <v>0</v>
      </c>
      <c r="DN21" s="475">
        <f t="shared" si="11"/>
        <v>0</v>
      </c>
      <c r="DO21" s="475">
        <f t="shared" si="11"/>
        <v>0</v>
      </c>
      <c r="DP21" s="475">
        <f t="shared" si="11"/>
        <v>0</v>
      </c>
      <c r="DQ21" s="475">
        <f t="shared" si="11"/>
        <v>0</v>
      </c>
      <c r="DR21" s="475"/>
      <c r="DS21" s="475"/>
      <c r="DT21" s="475"/>
      <c r="DU21" s="475"/>
      <c r="DV21" s="475"/>
      <c r="DW21" s="474">
        <f t="shared" si="84"/>
        <v>1039922</v>
      </c>
      <c r="DX21" s="475">
        <f t="shared" si="12"/>
        <v>127374</v>
      </c>
      <c r="DY21" s="475">
        <f t="shared" si="12"/>
        <v>912548</v>
      </c>
      <c r="DZ21" s="475">
        <f t="shared" si="12"/>
        <v>652326</v>
      </c>
      <c r="EA21" s="475">
        <f t="shared" si="12"/>
        <v>260222</v>
      </c>
      <c r="EB21" s="474">
        <f t="shared" si="85"/>
        <v>0</v>
      </c>
      <c r="EC21" s="475">
        <f t="shared" si="13"/>
        <v>0</v>
      </c>
      <c r="ED21" s="475">
        <f t="shared" si="13"/>
        <v>0</v>
      </c>
      <c r="EE21" s="475">
        <f t="shared" si="13"/>
        <v>0</v>
      </c>
      <c r="EF21" s="475">
        <f t="shared" si="13"/>
        <v>0</v>
      </c>
      <c r="EG21" s="476">
        <f t="shared" si="86"/>
        <v>1039922</v>
      </c>
      <c r="EH21" s="476">
        <f t="shared" si="87"/>
        <v>19792750</v>
      </c>
      <c r="EI21" s="477">
        <f t="shared" si="88"/>
        <v>1004657</v>
      </c>
      <c r="EJ21" s="477">
        <f t="shared" si="14"/>
        <v>18788093</v>
      </c>
      <c r="EK21" s="477">
        <f t="shared" si="14"/>
        <v>14149392</v>
      </c>
      <c r="EL21" s="477">
        <f t="shared" si="14"/>
        <v>4638701</v>
      </c>
      <c r="EM21" s="478">
        <f t="shared" si="89"/>
        <v>0</v>
      </c>
      <c r="EN21" s="478">
        <f t="shared" si="90"/>
        <v>0</v>
      </c>
      <c r="EO21" s="478">
        <f t="shared" si="91"/>
        <v>14454000</v>
      </c>
      <c r="EP21" s="478">
        <f t="shared" si="92"/>
        <v>5110574</v>
      </c>
      <c r="EQ21" s="478">
        <f t="shared" si="93"/>
        <v>228176</v>
      </c>
      <c r="ER21" s="479">
        <f t="shared" si="94"/>
        <v>0</v>
      </c>
      <c r="ES21" s="479">
        <f t="shared" si="15"/>
        <v>0</v>
      </c>
      <c r="ET21" s="479">
        <f t="shared" si="15"/>
        <v>0</v>
      </c>
      <c r="EU21" s="479">
        <f t="shared" si="15"/>
        <v>0</v>
      </c>
      <c r="EV21" s="479">
        <f t="shared" si="15"/>
        <v>0</v>
      </c>
      <c r="EW21" s="479">
        <f t="shared" si="95"/>
        <v>0</v>
      </c>
      <c r="EX21" s="479">
        <f t="shared" si="16"/>
        <v>0</v>
      </c>
      <c r="EY21" s="479">
        <f t="shared" si="16"/>
        <v>0</v>
      </c>
      <c r="EZ21" s="479">
        <f t="shared" si="16"/>
        <v>0</v>
      </c>
      <c r="FA21" s="479">
        <f t="shared" si="16"/>
        <v>0</v>
      </c>
      <c r="FB21" s="479">
        <f t="shared" si="96"/>
        <v>0</v>
      </c>
      <c r="FC21" s="479">
        <f t="shared" si="17"/>
        <v>0</v>
      </c>
      <c r="FD21" s="479">
        <f t="shared" si="17"/>
        <v>0</v>
      </c>
      <c r="FE21" s="479">
        <f t="shared" si="17"/>
        <v>0</v>
      </c>
      <c r="FF21" s="479">
        <f t="shared" si="17"/>
        <v>0</v>
      </c>
      <c r="FG21" s="479">
        <f t="shared" si="97"/>
        <v>0</v>
      </c>
      <c r="FH21" s="479">
        <f t="shared" si="18"/>
        <v>0</v>
      </c>
      <c r="FI21" s="479">
        <f t="shared" si="18"/>
        <v>0</v>
      </c>
      <c r="FJ21" s="479">
        <f t="shared" si="18"/>
        <v>0</v>
      </c>
      <c r="FK21" s="479">
        <f t="shared" si="18"/>
        <v>0</v>
      </c>
      <c r="FL21" s="474">
        <f t="shared" si="98"/>
        <v>0</v>
      </c>
      <c r="FM21" s="474">
        <f t="shared" si="19"/>
        <v>0</v>
      </c>
      <c r="FN21" s="474">
        <f t="shared" si="19"/>
        <v>0</v>
      </c>
      <c r="FO21" s="474">
        <f t="shared" si="19"/>
        <v>0</v>
      </c>
      <c r="FP21" s="474">
        <f t="shared" si="19"/>
        <v>0</v>
      </c>
      <c r="FQ21" s="474">
        <f t="shared" si="99"/>
        <v>0</v>
      </c>
      <c r="FR21" s="474">
        <f t="shared" si="20"/>
        <v>0</v>
      </c>
      <c r="FS21" s="474">
        <f t="shared" si="20"/>
        <v>0</v>
      </c>
      <c r="FT21" s="474">
        <f t="shared" si="20"/>
        <v>0</v>
      </c>
      <c r="FU21" s="474">
        <f t="shared" si="20"/>
        <v>0</v>
      </c>
      <c r="FV21" s="479">
        <f t="shared" si="100"/>
        <v>0</v>
      </c>
      <c r="FW21" s="479">
        <f t="shared" si="21"/>
        <v>0</v>
      </c>
      <c r="FX21" s="479">
        <f t="shared" si="21"/>
        <v>0</v>
      </c>
      <c r="FY21" s="479">
        <f t="shared" si="21"/>
        <v>0</v>
      </c>
      <c r="FZ21" s="479">
        <f t="shared" si="21"/>
        <v>0</v>
      </c>
      <c r="GA21" s="479">
        <f t="shared" si="101"/>
        <v>0</v>
      </c>
      <c r="GB21" s="479">
        <f t="shared" si="22"/>
        <v>0</v>
      </c>
      <c r="GC21" s="479">
        <f t="shared" si="22"/>
        <v>0</v>
      </c>
      <c r="GD21" s="479">
        <f t="shared" si="22"/>
        <v>0</v>
      </c>
      <c r="GE21" s="479">
        <f t="shared" si="22"/>
        <v>0</v>
      </c>
      <c r="GF21" s="474">
        <f t="shared" si="102"/>
        <v>0</v>
      </c>
      <c r="GG21" s="474">
        <f t="shared" si="23"/>
        <v>0</v>
      </c>
      <c r="GH21" s="474">
        <f t="shared" si="23"/>
        <v>0</v>
      </c>
      <c r="GI21" s="474">
        <f t="shared" si="23"/>
        <v>0</v>
      </c>
      <c r="GJ21" s="474">
        <f t="shared" si="23"/>
        <v>0</v>
      </c>
      <c r="GK21" s="474">
        <f t="shared" si="103"/>
        <v>0</v>
      </c>
      <c r="GL21" s="474">
        <f t="shared" si="24"/>
        <v>0</v>
      </c>
      <c r="GM21" s="474">
        <f t="shared" si="24"/>
        <v>0</v>
      </c>
      <c r="GN21" s="474">
        <f t="shared" si="24"/>
        <v>0</v>
      </c>
      <c r="GO21" s="474">
        <f t="shared" si="24"/>
        <v>0</v>
      </c>
      <c r="GP21" s="479">
        <f t="shared" si="104"/>
        <v>0</v>
      </c>
      <c r="GQ21" s="479">
        <f t="shared" si="25"/>
        <v>0</v>
      </c>
      <c r="GR21" s="479">
        <f t="shared" si="25"/>
        <v>0</v>
      </c>
      <c r="GS21" s="479">
        <f t="shared" si="25"/>
        <v>0</v>
      </c>
      <c r="GT21" s="479">
        <f t="shared" si="25"/>
        <v>0</v>
      </c>
      <c r="GU21" s="479">
        <f t="shared" si="105"/>
        <v>0</v>
      </c>
      <c r="GV21" s="479">
        <f t="shared" si="26"/>
        <v>0</v>
      </c>
      <c r="GW21" s="479">
        <f t="shared" si="26"/>
        <v>0</v>
      </c>
      <c r="GX21" s="479">
        <f t="shared" si="26"/>
        <v>0</v>
      </c>
      <c r="GY21" s="479">
        <f t="shared" si="26"/>
        <v>0</v>
      </c>
      <c r="GZ21" s="474">
        <f t="shared" si="106"/>
        <v>0</v>
      </c>
      <c r="HA21" s="474">
        <f t="shared" si="27"/>
        <v>0</v>
      </c>
      <c r="HB21" s="474">
        <f t="shared" si="27"/>
        <v>0</v>
      </c>
      <c r="HC21" s="474">
        <f t="shared" si="27"/>
        <v>0</v>
      </c>
      <c r="HD21" s="474">
        <f t="shared" si="27"/>
        <v>0</v>
      </c>
      <c r="HE21" s="474">
        <f t="shared" si="107"/>
        <v>0</v>
      </c>
      <c r="HF21" s="474">
        <f t="shared" si="28"/>
        <v>0</v>
      </c>
      <c r="HG21" s="474">
        <f t="shared" si="28"/>
        <v>0</v>
      </c>
      <c r="HH21" s="474">
        <f t="shared" si="28"/>
        <v>0</v>
      </c>
      <c r="HI21" s="474">
        <f t="shared" si="28"/>
        <v>0</v>
      </c>
      <c r="HJ21" s="479">
        <f t="shared" si="108"/>
        <v>0</v>
      </c>
      <c r="HK21" s="479">
        <f t="shared" si="29"/>
        <v>0</v>
      </c>
      <c r="HL21" s="479">
        <f t="shared" si="29"/>
        <v>0</v>
      </c>
      <c r="HM21" s="479">
        <f t="shared" si="29"/>
        <v>0</v>
      </c>
      <c r="HN21" s="479">
        <f t="shared" si="29"/>
        <v>0</v>
      </c>
      <c r="HO21" s="479">
        <f t="shared" si="109"/>
        <v>0</v>
      </c>
      <c r="HP21" s="479">
        <f t="shared" si="30"/>
        <v>0</v>
      </c>
      <c r="HQ21" s="479">
        <f t="shared" si="30"/>
        <v>0</v>
      </c>
      <c r="HR21" s="479">
        <f t="shared" si="30"/>
        <v>0</v>
      </c>
      <c r="HS21" s="479">
        <f t="shared" si="30"/>
        <v>0</v>
      </c>
      <c r="HT21" s="474">
        <f t="shared" si="110"/>
        <v>0</v>
      </c>
      <c r="HU21" s="474">
        <f t="shared" si="31"/>
        <v>0</v>
      </c>
      <c r="HV21" s="474">
        <f t="shared" si="31"/>
        <v>0</v>
      </c>
      <c r="HW21" s="474">
        <f t="shared" si="31"/>
        <v>0</v>
      </c>
      <c r="HX21" s="474">
        <f t="shared" si="31"/>
        <v>0</v>
      </c>
      <c r="HY21" s="474">
        <f t="shared" si="111"/>
        <v>0</v>
      </c>
      <c r="HZ21" s="474">
        <f t="shared" si="32"/>
        <v>0</v>
      </c>
      <c r="IA21" s="474">
        <f t="shared" si="32"/>
        <v>0</v>
      </c>
      <c r="IB21" s="474">
        <f t="shared" si="32"/>
        <v>0</v>
      </c>
      <c r="IC21" s="474">
        <f t="shared" si="32"/>
        <v>0</v>
      </c>
      <c r="ID21" s="479">
        <f t="shared" si="112"/>
        <v>0</v>
      </c>
      <c r="IE21" s="479">
        <f t="shared" si="33"/>
        <v>0</v>
      </c>
      <c r="IF21" s="479">
        <f t="shared" si="33"/>
        <v>0</v>
      </c>
      <c r="IG21" s="479">
        <f t="shared" si="33"/>
        <v>0</v>
      </c>
      <c r="IH21" s="479">
        <f t="shared" si="33"/>
        <v>0</v>
      </c>
      <c r="II21" s="479">
        <f t="shared" si="113"/>
        <v>0</v>
      </c>
      <c r="IJ21" s="479">
        <f t="shared" si="34"/>
        <v>0</v>
      </c>
      <c r="IK21" s="479">
        <f t="shared" si="34"/>
        <v>0</v>
      </c>
      <c r="IL21" s="479">
        <f t="shared" si="34"/>
        <v>0</v>
      </c>
      <c r="IM21" s="479">
        <f t="shared" si="34"/>
        <v>0</v>
      </c>
      <c r="IN21" s="474">
        <f t="shared" si="114"/>
        <v>0</v>
      </c>
      <c r="IO21" s="474">
        <f t="shared" si="35"/>
        <v>0</v>
      </c>
      <c r="IP21" s="474">
        <f t="shared" si="35"/>
        <v>0</v>
      </c>
      <c r="IQ21" s="474">
        <f t="shared" si="35"/>
        <v>0</v>
      </c>
      <c r="IR21" s="474">
        <f t="shared" si="35"/>
        <v>0</v>
      </c>
      <c r="IS21" s="474">
        <f t="shared" si="115"/>
        <v>0</v>
      </c>
      <c r="IT21" s="474">
        <f t="shared" si="36"/>
        <v>0</v>
      </c>
      <c r="IU21" s="474">
        <f t="shared" si="36"/>
        <v>0</v>
      </c>
      <c r="IV21" s="474">
        <f t="shared" si="36"/>
        <v>0</v>
      </c>
      <c r="IW21" s="474">
        <f t="shared" si="36"/>
        <v>0</v>
      </c>
      <c r="IX21" s="479">
        <f t="shared" si="116"/>
        <v>0</v>
      </c>
      <c r="IY21" s="479">
        <f t="shared" si="37"/>
        <v>0</v>
      </c>
      <c r="IZ21" s="479">
        <f t="shared" si="37"/>
        <v>0</v>
      </c>
      <c r="JA21" s="479">
        <f t="shared" si="37"/>
        <v>0</v>
      </c>
      <c r="JB21" s="479">
        <f t="shared" si="37"/>
        <v>0</v>
      </c>
      <c r="JC21" s="479">
        <f t="shared" si="117"/>
        <v>0</v>
      </c>
      <c r="JD21" s="479">
        <f t="shared" si="38"/>
        <v>0</v>
      </c>
      <c r="JE21" s="479">
        <f t="shared" si="38"/>
        <v>0</v>
      </c>
      <c r="JF21" s="479">
        <f t="shared" si="38"/>
        <v>0</v>
      </c>
      <c r="JG21" s="479">
        <f t="shared" si="38"/>
        <v>0</v>
      </c>
      <c r="JH21" s="479">
        <f t="shared" si="118"/>
        <v>0</v>
      </c>
      <c r="JI21" s="479">
        <f t="shared" si="39"/>
        <v>0</v>
      </c>
      <c r="JJ21" s="479">
        <f t="shared" si="39"/>
        <v>0</v>
      </c>
      <c r="JK21" s="479">
        <f t="shared" si="39"/>
        <v>0</v>
      </c>
      <c r="JL21" s="479">
        <f t="shared" si="39"/>
        <v>0</v>
      </c>
      <c r="JM21" s="669">
        <v>15</v>
      </c>
      <c r="JN21" s="669">
        <v>0</v>
      </c>
      <c r="JO21" s="669">
        <v>0</v>
      </c>
      <c r="JP21" s="669">
        <v>0</v>
      </c>
      <c r="JQ21" s="669">
        <v>55</v>
      </c>
      <c r="JR21" s="669">
        <v>20</v>
      </c>
      <c r="JS21" s="462">
        <f t="shared" si="119"/>
        <v>90</v>
      </c>
      <c r="JT21" s="474">
        <f t="shared" si="120"/>
        <v>22785</v>
      </c>
      <c r="JU21" s="474">
        <f t="shared" si="40"/>
        <v>450</v>
      </c>
      <c r="JV21" s="474">
        <f t="shared" si="40"/>
        <v>22335</v>
      </c>
      <c r="JW21" s="474">
        <f t="shared" si="40"/>
        <v>22335</v>
      </c>
      <c r="JX21" s="474">
        <f t="shared" si="40"/>
        <v>0</v>
      </c>
      <c r="JY21" s="474">
        <f t="shared" si="121"/>
        <v>0</v>
      </c>
      <c r="JZ21" s="474">
        <f t="shared" si="41"/>
        <v>0</v>
      </c>
      <c r="KA21" s="474">
        <f t="shared" si="41"/>
        <v>0</v>
      </c>
      <c r="KB21" s="474">
        <f t="shared" si="41"/>
        <v>0</v>
      </c>
      <c r="KC21" s="474">
        <f t="shared" si="41"/>
        <v>0</v>
      </c>
      <c r="KD21" s="723">
        <f t="shared" si="122"/>
        <v>0</v>
      </c>
      <c r="KE21" s="723">
        <f t="shared" si="42"/>
        <v>0</v>
      </c>
      <c r="KF21" s="723">
        <f t="shared" si="42"/>
        <v>0</v>
      </c>
      <c r="KG21" s="723">
        <f t="shared" si="42"/>
        <v>0</v>
      </c>
      <c r="KH21" s="723">
        <f t="shared" si="42"/>
        <v>0</v>
      </c>
      <c r="KI21" s="723">
        <f t="shared" si="123"/>
        <v>0</v>
      </c>
      <c r="KJ21" s="723">
        <f t="shared" si="43"/>
        <v>0</v>
      </c>
      <c r="KK21" s="723">
        <f t="shared" si="43"/>
        <v>0</v>
      </c>
      <c r="KL21" s="723">
        <f t="shared" si="43"/>
        <v>0</v>
      </c>
      <c r="KM21" s="723">
        <f t="shared" si="43"/>
        <v>0</v>
      </c>
      <c r="KN21" s="474">
        <f t="shared" si="124"/>
        <v>83545</v>
      </c>
      <c r="KO21" s="474">
        <f t="shared" si="44"/>
        <v>1650</v>
      </c>
      <c r="KP21" s="474">
        <f t="shared" si="44"/>
        <v>81895</v>
      </c>
      <c r="KQ21" s="474">
        <f t="shared" si="44"/>
        <v>81895</v>
      </c>
      <c r="KR21" s="474">
        <f t="shared" si="44"/>
        <v>0</v>
      </c>
      <c r="KS21" s="474">
        <f t="shared" si="125"/>
        <v>26040</v>
      </c>
      <c r="KT21" s="474">
        <f t="shared" si="45"/>
        <v>520</v>
      </c>
      <c r="KU21" s="474">
        <f t="shared" si="45"/>
        <v>25520</v>
      </c>
      <c r="KV21" s="474">
        <f t="shared" si="45"/>
        <v>25520</v>
      </c>
      <c r="KW21" s="474">
        <f t="shared" si="45"/>
        <v>0</v>
      </c>
      <c r="KX21" s="474">
        <f t="shared" si="46"/>
        <v>132370</v>
      </c>
      <c r="KY21" s="474">
        <f t="shared" si="126"/>
        <v>2620</v>
      </c>
      <c r="KZ21" s="474">
        <f t="shared" si="47"/>
        <v>129750</v>
      </c>
      <c r="LA21" s="474">
        <f t="shared" si="48"/>
        <v>129750</v>
      </c>
      <c r="LB21" s="474">
        <f t="shared" si="49"/>
        <v>0</v>
      </c>
      <c r="LC21" s="479">
        <f t="shared" si="50"/>
        <v>19792750</v>
      </c>
      <c r="LD21" s="479">
        <f t="shared" si="127"/>
        <v>0</v>
      </c>
      <c r="LE21" s="479">
        <f t="shared" si="128"/>
        <v>132370</v>
      </c>
      <c r="LF21" s="476">
        <f t="shared" si="129"/>
        <v>19925120</v>
      </c>
      <c r="LG21" s="476">
        <f t="shared" si="51"/>
        <v>1007277</v>
      </c>
      <c r="LH21" s="476">
        <f t="shared" si="52"/>
        <v>18917843</v>
      </c>
      <c r="LI21" s="476">
        <f t="shared" si="53"/>
        <v>14279142</v>
      </c>
      <c r="LJ21" s="476">
        <f t="shared" si="54"/>
        <v>4638701</v>
      </c>
      <c r="LK21" s="714">
        <v>45.88</v>
      </c>
      <c r="LL21" s="717">
        <f t="shared" si="55"/>
        <v>1950471.5</v>
      </c>
      <c r="LM21" s="720">
        <f t="shared" si="130"/>
        <v>1950.5</v>
      </c>
      <c r="LN21" s="718">
        <f t="shared" si="56"/>
        <v>21743221.5</v>
      </c>
      <c r="LO21" s="713">
        <f t="shared" si="131"/>
        <v>21743.200000000001</v>
      </c>
      <c r="LP21" s="724">
        <f t="shared" si="132"/>
        <v>0</v>
      </c>
      <c r="LQ21" s="724">
        <f t="shared" si="133"/>
        <v>21743.200000000001</v>
      </c>
      <c r="LR21" s="724">
        <f t="shared" si="57"/>
        <v>132.4</v>
      </c>
      <c r="LS21" s="713">
        <f t="shared" si="134"/>
        <v>21875.599999999999</v>
      </c>
      <c r="LT21" s="437"/>
      <c r="LU21" s="617">
        <f t="shared" si="135"/>
        <v>1519</v>
      </c>
      <c r="LV21" s="617">
        <f t="shared" si="136"/>
        <v>0</v>
      </c>
      <c r="LW21" s="617">
        <f t="shared" si="137"/>
        <v>0</v>
      </c>
      <c r="LX21" s="617">
        <f t="shared" si="138"/>
        <v>0</v>
      </c>
      <c r="LY21" s="617">
        <f t="shared" si="139"/>
        <v>1519</v>
      </c>
      <c r="LZ21" s="617">
        <f t="shared" si="140"/>
        <v>1302</v>
      </c>
      <c r="MA21" s="480"/>
      <c r="MB21" s="480"/>
      <c r="MC21" s="480"/>
      <c r="MD21" s="480"/>
      <c r="ME21" s="480"/>
      <c r="MF21" s="480"/>
      <c r="MG21" s="480"/>
      <c r="MH21" s="480"/>
      <c r="MI21" s="480"/>
      <c r="MJ21" s="480"/>
      <c r="MK21" s="480"/>
      <c r="ML21" s="480"/>
      <c r="MM21" s="480"/>
      <c r="MN21" s="480"/>
      <c r="MO21" s="480"/>
      <c r="MP21" s="480"/>
      <c r="MQ21" s="480"/>
      <c r="MR21" s="480"/>
      <c r="MS21" s="480"/>
      <c r="MT21" s="480"/>
      <c r="MU21" s="480"/>
      <c r="MV21" s="480"/>
      <c r="MW21" s="480"/>
      <c r="MX21" s="480"/>
      <c r="MY21" s="480"/>
      <c r="MZ21" s="480"/>
      <c r="NA21" s="480"/>
      <c r="NB21" s="480"/>
      <c r="NC21" s="480"/>
      <c r="ND21" s="480"/>
      <c r="NE21" s="480"/>
      <c r="NF21" s="480"/>
      <c r="NG21" s="480"/>
      <c r="NH21" s="480"/>
      <c r="NI21" s="480"/>
      <c r="NJ21" s="480"/>
      <c r="NK21" s="480"/>
      <c r="NL21" s="480"/>
      <c r="NM21" s="480"/>
      <c r="NN21" s="480"/>
      <c r="NO21" s="480"/>
      <c r="NP21" s="480"/>
      <c r="NQ21" s="480"/>
      <c r="NR21" s="480"/>
      <c r="NS21" s="480"/>
      <c r="NT21" s="480"/>
      <c r="NU21" s="480"/>
      <c r="NV21" s="480"/>
      <c r="NW21" s="480"/>
      <c r="NX21" s="480"/>
      <c r="NY21" s="480"/>
      <c r="NZ21" s="480"/>
      <c r="OA21" s="480"/>
      <c r="OB21" s="480"/>
      <c r="OD21" s="642">
        <f t="shared" si="58"/>
        <v>0</v>
      </c>
      <c r="OE21" s="618">
        <f t="shared" si="59"/>
        <v>0</v>
      </c>
      <c r="OF21" s="618">
        <f t="shared" si="60"/>
        <v>0</v>
      </c>
      <c r="OG21" s="643">
        <f t="shared" si="141"/>
        <v>0</v>
      </c>
      <c r="OH21" s="644">
        <f t="shared" si="61"/>
        <v>0</v>
      </c>
      <c r="OI21" s="644">
        <f t="shared" si="61"/>
        <v>0</v>
      </c>
      <c r="OJ21" s="642">
        <f t="shared" si="62"/>
        <v>0</v>
      </c>
      <c r="OK21" s="618">
        <f t="shared" si="63"/>
        <v>0</v>
      </c>
      <c r="OL21" s="618">
        <f t="shared" si="64"/>
        <v>0</v>
      </c>
    </row>
    <row r="22" spans="1:402">
      <c r="A22" s="460" t="s">
        <v>778</v>
      </c>
      <c r="B22" s="461"/>
      <c r="C22" s="461"/>
      <c r="D22" s="461"/>
      <c r="E22" s="461"/>
      <c r="F22" s="462">
        <f t="shared" si="65"/>
        <v>0</v>
      </c>
      <c r="G22" s="463"/>
      <c r="H22" s="463"/>
      <c r="I22" s="463"/>
      <c r="J22" s="463"/>
      <c r="K22" s="462">
        <f t="shared" si="66"/>
        <v>0</v>
      </c>
      <c r="L22" s="464">
        <f t="shared" si="67"/>
        <v>0</v>
      </c>
      <c r="M22" s="715"/>
      <c r="N22" s="464"/>
      <c r="O22" s="464"/>
      <c r="P22" s="465">
        <v>333</v>
      </c>
      <c r="Q22" s="461"/>
      <c r="R22" s="481">
        <v>23</v>
      </c>
      <c r="S22" s="461"/>
      <c r="T22" s="465">
        <v>2</v>
      </c>
      <c r="U22" s="462">
        <f t="shared" si="2"/>
        <v>358</v>
      </c>
      <c r="V22" s="465">
        <v>318</v>
      </c>
      <c r="W22" s="461"/>
      <c r="X22" s="481">
        <v>23</v>
      </c>
      <c r="Y22" s="461"/>
      <c r="Z22" s="465">
        <v>6</v>
      </c>
      <c r="AA22" s="462">
        <f t="shared" si="3"/>
        <v>347</v>
      </c>
      <c r="AB22" s="465">
        <v>61</v>
      </c>
      <c r="AC22" s="461"/>
      <c r="AD22" s="461"/>
      <c r="AE22" s="461"/>
      <c r="AF22" s="465">
        <v>2</v>
      </c>
      <c r="AG22" s="462">
        <f t="shared" si="68"/>
        <v>63</v>
      </c>
      <c r="AH22" s="459">
        <f t="shared" si="69"/>
        <v>768</v>
      </c>
      <c r="AI22" s="467"/>
      <c r="AJ22" s="468">
        <v>0</v>
      </c>
      <c r="AK22" s="469"/>
      <c r="AL22" s="470">
        <v>0</v>
      </c>
      <c r="AM22" s="470"/>
      <c r="AN22" s="467"/>
      <c r="AO22" s="471"/>
      <c r="AP22" s="470"/>
      <c r="AQ22" s="468"/>
      <c r="AR22" s="468"/>
      <c r="AS22" s="461"/>
      <c r="AT22" s="461"/>
      <c r="AU22" s="470"/>
      <c r="AV22" s="470"/>
      <c r="AW22" s="468"/>
      <c r="AX22" s="470"/>
      <c r="AY22" s="470"/>
      <c r="AZ22" s="468"/>
      <c r="BA22" s="470"/>
      <c r="BB22" s="461"/>
      <c r="BC22" s="461"/>
      <c r="BD22" s="470"/>
      <c r="BE22" s="470"/>
      <c r="BF22" s="473"/>
      <c r="BG22" s="462">
        <f t="shared" si="70"/>
        <v>0</v>
      </c>
      <c r="BH22" s="474">
        <f t="shared" si="71"/>
        <v>8467524</v>
      </c>
      <c r="BI22" s="475">
        <f t="shared" si="4"/>
        <v>718281</v>
      </c>
      <c r="BJ22" s="475">
        <f t="shared" si="4"/>
        <v>7749243</v>
      </c>
      <c r="BK22" s="475">
        <f t="shared" si="4"/>
        <v>6014646</v>
      </c>
      <c r="BL22" s="475">
        <f t="shared" si="4"/>
        <v>1734597</v>
      </c>
      <c r="BM22" s="474">
        <f t="shared" si="72"/>
        <v>0</v>
      </c>
      <c r="BN22" s="475">
        <f t="shared" si="5"/>
        <v>0</v>
      </c>
      <c r="BO22" s="475">
        <f t="shared" si="5"/>
        <v>0</v>
      </c>
      <c r="BP22" s="475">
        <f t="shared" si="5"/>
        <v>0</v>
      </c>
      <c r="BQ22" s="475">
        <f t="shared" si="5"/>
        <v>0</v>
      </c>
      <c r="BR22" s="474">
        <f t="shared" si="73"/>
        <v>1640636</v>
      </c>
      <c r="BS22" s="475">
        <f t="shared" si="6"/>
        <v>49611</v>
      </c>
      <c r="BT22" s="475">
        <f t="shared" si="6"/>
        <v>1591025</v>
      </c>
      <c r="BU22" s="475">
        <f t="shared" si="6"/>
        <v>1240367</v>
      </c>
      <c r="BV22" s="475">
        <f t="shared" si="6"/>
        <v>350658</v>
      </c>
      <c r="BW22" s="475"/>
      <c r="BX22" s="475"/>
      <c r="BY22" s="475"/>
      <c r="BZ22" s="475"/>
      <c r="CA22" s="475"/>
      <c r="CB22" s="474">
        <f t="shared" si="74"/>
        <v>395104</v>
      </c>
      <c r="CC22" s="475">
        <f t="shared" si="7"/>
        <v>902</v>
      </c>
      <c r="CD22" s="475">
        <f t="shared" si="7"/>
        <v>394202</v>
      </c>
      <c r="CE22" s="475">
        <f t="shared" si="7"/>
        <v>394202</v>
      </c>
      <c r="CF22" s="475">
        <f t="shared" si="7"/>
        <v>0</v>
      </c>
      <c r="CG22" s="476">
        <f t="shared" si="75"/>
        <v>10503264</v>
      </c>
      <c r="CH22" s="474">
        <f t="shared" si="76"/>
        <v>11272146</v>
      </c>
      <c r="CI22" s="475">
        <f t="shared" si="76"/>
        <v>933012</v>
      </c>
      <c r="CJ22" s="475">
        <f t="shared" si="76"/>
        <v>10339134</v>
      </c>
      <c r="CK22" s="475">
        <f t="shared" si="76"/>
        <v>7844742</v>
      </c>
      <c r="CL22" s="475">
        <f t="shared" si="76"/>
        <v>2494392</v>
      </c>
      <c r="CM22" s="474">
        <f t="shared" si="77"/>
        <v>0</v>
      </c>
      <c r="CN22" s="475">
        <f t="shared" si="8"/>
        <v>0</v>
      </c>
      <c r="CO22" s="475">
        <f t="shared" si="8"/>
        <v>0</v>
      </c>
      <c r="CP22" s="475">
        <f t="shared" si="8"/>
        <v>0</v>
      </c>
      <c r="CQ22" s="475">
        <f t="shared" si="8"/>
        <v>0</v>
      </c>
      <c r="CR22" s="474">
        <f t="shared" si="78"/>
        <v>2277000</v>
      </c>
      <c r="CS22" s="475">
        <f t="shared" si="78"/>
        <v>67482</v>
      </c>
      <c r="CT22" s="475">
        <f t="shared" si="78"/>
        <v>2209518</v>
      </c>
      <c r="CU22" s="475">
        <f t="shared" si="78"/>
        <v>1682496</v>
      </c>
      <c r="CV22" s="475">
        <f t="shared" si="78"/>
        <v>527022</v>
      </c>
      <c r="CW22" s="474">
        <f t="shared" si="79"/>
        <v>0</v>
      </c>
      <c r="CX22" s="475">
        <f t="shared" si="9"/>
        <v>0</v>
      </c>
      <c r="CY22" s="475">
        <f t="shared" si="9"/>
        <v>0</v>
      </c>
      <c r="CZ22" s="475">
        <f t="shared" si="9"/>
        <v>0</v>
      </c>
      <c r="DA22" s="475">
        <f t="shared" si="9"/>
        <v>0</v>
      </c>
      <c r="DB22" s="474">
        <f t="shared" si="80"/>
        <v>1369056</v>
      </c>
      <c r="DC22" s="475">
        <f t="shared" si="10"/>
        <v>4512</v>
      </c>
      <c r="DD22" s="475">
        <f t="shared" si="10"/>
        <v>1364544</v>
      </c>
      <c r="DE22" s="475">
        <f t="shared" si="10"/>
        <v>1364544</v>
      </c>
      <c r="DF22" s="475">
        <f t="shared" si="10"/>
        <v>0</v>
      </c>
      <c r="DG22" s="476">
        <f t="shared" si="81"/>
        <v>14918202</v>
      </c>
      <c r="DH22" s="474">
        <f t="shared" si="82"/>
        <v>2191974</v>
      </c>
      <c r="DI22" s="475">
        <f t="shared" si="82"/>
        <v>174155</v>
      </c>
      <c r="DJ22" s="475">
        <f t="shared" si="82"/>
        <v>2017819</v>
      </c>
      <c r="DK22" s="475">
        <f t="shared" si="82"/>
        <v>1457290</v>
      </c>
      <c r="DL22" s="475">
        <f t="shared" si="82"/>
        <v>560529</v>
      </c>
      <c r="DM22" s="474">
        <f t="shared" si="83"/>
        <v>0</v>
      </c>
      <c r="DN22" s="475">
        <f t="shared" si="11"/>
        <v>0</v>
      </c>
      <c r="DO22" s="475">
        <f t="shared" si="11"/>
        <v>0</v>
      </c>
      <c r="DP22" s="475">
        <f t="shared" si="11"/>
        <v>0</v>
      </c>
      <c r="DQ22" s="475">
        <f t="shared" si="11"/>
        <v>0</v>
      </c>
      <c r="DR22" s="475"/>
      <c r="DS22" s="475"/>
      <c r="DT22" s="475"/>
      <c r="DU22" s="475"/>
      <c r="DV22" s="475"/>
      <c r="DW22" s="474">
        <f t="shared" si="84"/>
        <v>0</v>
      </c>
      <c r="DX22" s="475">
        <f t="shared" si="12"/>
        <v>0</v>
      </c>
      <c r="DY22" s="475">
        <f t="shared" si="12"/>
        <v>0</v>
      </c>
      <c r="DZ22" s="475">
        <f t="shared" si="12"/>
        <v>0</v>
      </c>
      <c r="EA22" s="475">
        <f t="shared" si="12"/>
        <v>0</v>
      </c>
      <c r="EB22" s="474">
        <f t="shared" si="85"/>
        <v>547622</v>
      </c>
      <c r="EC22" s="475">
        <f t="shared" si="13"/>
        <v>1806</v>
      </c>
      <c r="ED22" s="475">
        <f t="shared" si="13"/>
        <v>545816</v>
      </c>
      <c r="EE22" s="475">
        <f t="shared" si="13"/>
        <v>545816</v>
      </c>
      <c r="EF22" s="475">
        <f t="shared" si="13"/>
        <v>0</v>
      </c>
      <c r="EG22" s="476">
        <f t="shared" si="86"/>
        <v>2739596</v>
      </c>
      <c r="EH22" s="476">
        <f t="shared" si="87"/>
        <v>28161062</v>
      </c>
      <c r="EI22" s="477">
        <f t="shared" si="88"/>
        <v>1949761</v>
      </c>
      <c r="EJ22" s="477">
        <f t="shared" si="14"/>
        <v>26211301</v>
      </c>
      <c r="EK22" s="477">
        <f t="shared" si="14"/>
        <v>20544103</v>
      </c>
      <c r="EL22" s="477">
        <f t="shared" si="14"/>
        <v>5667198</v>
      </c>
      <c r="EM22" s="478">
        <f t="shared" si="89"/>
        <v>21931644</v>
      </c>
      <c r="EN22" s="478">
        <f t="shared" si="90"/>
        <v>0</v>
      </c>
      <c r="EO22" s="478">
        <f t="shared" si="91"/>
        <v>3917636</v>
      </c>
      <c r="EP22" s="478">
        <f t="shared" si="92"/>
        <v>0</v>
      </c>
      <c r="EQ22" s="478">
        <f t="shared" si="93"/>
        <v>2311782</v>
      </c>
      <c r="ER22" s="479">
        <f t="shared" si="94"/>
        <v>0</v>
      </c>
      <c r="ES22" s="479">
        <f t="shared" si="15"/>
        <v>0</v>
      </c>
      <c r="ET22" s="479">
        <f t="shared" si="15"/>
        <v>0</v>
      </c>
      <c r="EU22" s="479">
        <f t="shared" si="15"/>
        <v>0</v>
      </c>
      <c r="EV22" s="479">
        <f t="shared" si="15"/>
        <v>0</v>
      </c>
      <c r="EW22" s="479">
        <f t="shared" si="95"/>
        <v>0</v>
      </c>
      <c r="EX22" s="479">
        <f t="shared" si="16"/>
        <v>0</v>
      </c>
      <c r="EY22" s="479">
        <f t="shared" si="16"/>
        <v>0</v>
      </c>
      <c r="EZ22" s="479">
        <f t="shared" si="16"/>
        <v>0</v>
      </c>
      <c r="FA22" s="479">
        <f t="shared" si="16"/>
        <v>0</v>
      </c>
      <c r="FB22" s="479">
        <f t="shared" si="96"/>
        <v>0</v>
      </c>
      <c r="FC22" s="479">
        <f t="shared" si="17"/>
        <v>0</v>
      </c>
      <c r="FD22" s="479">
        <f t="shared" si="17"/>
        <v>0</v>
      </c>
      <c r="FE22" s="479">
        <f t="shared" si="17"/>
        <v>0</v>
      </c>
      <c r="FF22" s="479">
        <f t="shared" si="17"/>
        <v>0</v>
      </c>
      <c r="FG22" s="479">
        <f t="shared" si="97"/>
        <v>0</v>
      </c>
      <c r="FH22" s="479">
        <f t="shared" si="18"/>
        <v>0</v>
      </c>
      <c r="FI22" s="479">
        <f t="shared" si="18"/>
        <v>0</v>
      </c>
      <c r="FJ22" s="479">
        <f t="shared" si="18"/>
        <v>0</v>
      </c>
      <c r="FK22" s="479">
        <f t="shared" si="18"/>
        <v>0</v>
      </c>
      <c r="FL22" s="474">
        <f t="shared" si="98"/>
        <v>0</v>
      </c>
      <c r="FM22" s="474">
        <f t="shared" si="19"/>
        <v>0</v>
      </c>
      <c r="FN22" s="474">
        <f t="shared" si="19"/>
        <v>0</v>
      </c>
      <c r="FO22" s="474">
        <f t="shared" si="19"/>
        <v>0</v>
      </c>
      <c r="FP22" s="474">
        <f t="shared" si="19"/>
        <v>0</v>
      </c>
      <c r="FQ22" s="474">
        <f t="shared" si="99"/>
        <v>0</v>
      </c>
      <c r="FR22" s="474">
        <f t="shared" si="20"/>
        <v>0</v>
      </c>
      <c r="FS22" s="474">
        <f t="shared" si="20"/>
        <v>0</v>
      </c>
      <c r="FT22" s="474">
        <f t="shared" si="20"/>
        <v>0</v>
      </c>
      <c r="FU22" s="474">
        <f t="shared" si="20"/>
        <v>0</v>
      </c>
      <c r="FV22" s="479">
        <f t="shared" si="100"/>
        <v>0</v>
      </c>
      <c r="FW22" s="479">
        <f t="shared" si="21"/>
        <v>0</v>
      </c>
      <c r="FX22" s="479">
        <f t="shared" si="21"/>
        <v>0</v>
      </c>
      <c r="FY22" s="479">
        <f t="shared" si="21"/>
        <v>0</v>
      </c>
      <c r="FZ22" s="479">
        <f t="shared" si="21"/>
        <v>0</v>
      </c>
      <c r="GA22" s="479">
        <f t="shared" si="101"/>
        <v>0</v>
      </c>
      <c r="GB22" s="479">
        <f t="shared" si="22"/>
        <v>0</v>
      </c>
      <c r="GC22" s="479">
        <f t="shared" si="22"/>
        <v>0</v>
      </c>
      <c r="GD22" s="479">
        <f t="shared" si="22"/>
        <v>0</v>
      </c>
      <c r="GE22" s="479">
        <f t="shared" si="22"/>
        <v>0</v>
      </c>
      <c r="GF22" s="474">
        <f t="shared" si="102"/>
        <v>0</v>
      </c>
      <c r="GG22" s="474">
        <f t="shared" si="23"/>
        <v>0</v>
      </c>
      <c r="GH22" s="474">
        <f t="shared" si="23"/>
        <v>0</v>
      </c>
      <c r="GI22" s="474">
        <f t="shared" si="23"/>
        <v>0</v>
      </c>
      <c r="GJ22" s="474">
        <f t="shared" si="23"/>
        <v>0</v>
      </c>
      <c r="GK22" s="474">
        <f t="shared" si="103"/>
        <v>0</v>
      </c>
      <c r="GL22" s="474">
        <f t="shared" si="24"/>
        <v>0</v>
      </c>
      <c r="GM22" s="474">
        <f t="shared" si="24"/>
        <v>0</v>
      </c>
      <c r="GN22" s="474">
        <f t="shared" si="24"/>
        <v>0</v>
      </c>
      <c r="GO22" s="474">
        <f t="shared" si="24"/>
        <v>0</v>
      </c>
      <c r="GP22" s="479">
        <f t="shared" si="104"/>
        <v>0</v>
      </c>
      <c r="GQ22" s="479">
        <f t="shared" si="25"/>
        <v>0</v>
      </c>
      <c r="GR22" s="479">
        <f t="shared" si="25"/>
        <v>0</v>
      </c>
      <c r="GS22" s="479">
        <f t="shared" si="25"/>
        <v>0</v>
      </c>
      <c r="GT22" s="479">
        <f t="shared" si="25"/>
        <v>0</v>
      </c>
      <c r="GU22" s="479">
        <f t="shared" si="105"/>
        <v>0</v>
      </c>
      <c r="GV22" s="479">
        <f t="shared" si="26"/>
        <v>0</v>
      </c>
      <c r="GW22" s="479">
        <f t="shared" si="26"/>
        <v>0</v>
      </c>
      <c r="GX22" s="479">
        <f t="shared" si="26"/>
        <v>0</v>
      </c>
      <c r="GY22" s="479">
        <f t="shared" si="26"/>
        <v>0</v>
      </c>
      <c r="GZ22" s="474">
        <f t="shared" si="106"/>
        <v>0</v>
      </c>
      <c r="HA22" s="474">
        <f t="shared" si="27"/>
        <v>0</v>
      </c>
      <c r="HB22" s="474">
        <f t="shared" si="27"/>
        <v>0</v>
      </c>
      <c r="HC22" s="474">
        <f t="shared" si="27"/>
        <v>0</v>
      </c>
      <c r="HD22" s="474">
        <f t="shared" si="27"/>
        <v>0</v>
      </c>
      <c r="HE22" s="474">
        <f t="shared" si="107"/>
        <v>0</v>
      </c>
      <c r="HF22" s="474">
        <f t="shared" si="28"/>
        <v>0</v>
      </c>
      <c r="HG22" s="474">
        <f t="shared" si="28"/>
        <v>0</v>
      </c>
      <c r="HH22" s="474">
        <f t="shared" si="28"/>
        <v>0</v>
      </c>
      <c r="HI22" s="474">
        <f t="shared" si="28"/>
        <v>0</v>
      </c>
      <c r="HJ22" s="479">
        <f t="shared" si="108"/>
        <v>0</v>
      </c>
      <c r="HK22" s="479">
        <f t="shared" si="29"/>
        <v>0</v>
      </c>
      <c r="HL22" s="479">
        <f t="shared" si="29"/>
        <v>0</v>
      </c>
      <c r="HM22" s="479">
        <f t="shared" si="29"/>
        <v>0</v>
      </c>
      <c r="HN22" s="479">
        <f t="shared" si="29"/>
        <v>0</v>
      </c>
      <c r="HO22" s="479">
        <f t="shared" si="109"/>
        <v>0</v>
      </c>
      <c r="HP22" s="479">
        <f t="shared" si="30"/>
        <v>0</v>
      </c>
      <c r="HQ22" s="479">
        <f t="shared" si="30"/>
        <v>0</v>
      </c>
      <c r="HR22" s="479">
        <f t="shared" si="30"/>
        <v>0</v>
      </c>
      <c r="HS22" s="479">
        <f t="shared" si="30"/>
        <v>0</v>
      </c>
      <c r="HT22" s="474">
        <f t="shared" si="110"/>
        <v>0</v>
      </c>
      <c r="HU22" s="474">
        <f t="shared" si="31"/>
        <v>0</v>
      </c>
      <c r="HV22" s="474">
        <f t="shared" si="31"/>
        <v>0</v>
      </c>
      <c r="HW22" s="474">
        <f t="shared" si="31"/>
        <v>0</v>
      </c>
      <c r="HX22" s="474">
        <f t="shared" si="31"/>
        <v>0</v>
      </c>
      <c r="HY22" s="474">
        <f t="shared" si="111"/>
        <v>0</v>
      </c>
      <c r="HZ22" s="474">
        <f t="shared" si="32"/>
        <v>0</v>
      </c>
      <c r="IA22" s="474">
        <f t="shared" si="32"/>
        <v>0</v>
      </c>
      <c r="IB22" s="474">
        <f t="shared" si="32"/>
        <v>0</v>
      </c>
      <c r="IC22" s="474">
        <f t="shared" si="32"/>
        <v>0</v>
      </c>
      <c r="ID22" s="479">
        <f t="shared" si="112"/>
        <v>0</v>
      </c>
      <c r="IE22" s="479">
        <f t="shared" si="33"/>
        <v>0</v>
      </c>
      <c r="IF22" s="479">
        <f t="shared" si="33"/>
        <v>0</v>
      </c>
      <c r="IG22" s="479">
        <f t="shared" si="33"/>
        <v>0</v>
      </c>
      <c r="IH22" s="479">
        <f t="shared" si="33"/>
        <v>0</v>
      </c>
      <c r="II22" s="479">
        <f t="shared" si="113"/>
        <v>0</v>
      </c>
      <c r="IJ22" s="479">
        <f t="shared" si="34"/>
        <v>0</v>
      </c>
      <c r="IK22" s="479">
        <f t="shared" si="34"/>
        <v>0</v>
      </c>
      <c r="IL22" s="479">
        <f t="shared" si="34"/>
        <v>0</v>
      </c>
      <c r="IM22" s="479">
        <f t="shared" si="34"/>
        <v>0</v>
      </c>
      <c r="IN22" s="474">
        <f t="shared" si="114"/>
        <v>0</v>
      </c>
      <c r="IO22" s="474">
        <f t="shared" si="35"/>
        <v>0</v>
      </c>
      <c r="IP22" s="474">
        <f t="shared" si="35"/>
        <v>0</v>
      </c>
      <c r="IQ22" s="474">
        <f t="shared" si="35"/>
        <v>0</v>
      </c>
      <c r="IR22" s="474">
        <f t="shared" si="35"/>
        <v>0</v>
      </c>
      <c r="IS22" s="474">
        <f t="shared" si="115"/>
        <v>0</v>
      </c>
      <c r="IT22" s="474">
        <f t="shared" si="36"/>
        <v>0</v>
      </c>
      <c r="IU22" s="474">
        <f t="shared" si="36"/>
        <v>0</v>
      </c>
      <c r="IV22" s="474">
        <f t="shared" si="36"/>
        <v>0</v>
      </c>
      <c r="IW22" s="474">
        <f t="shared" si="36"/>
        <v>0</v>
      </c>
      <c r="IX22" s="479">
        <f t="shared" si="116"/>
        <v>0</v>
      </c>
      <c r="IY22" s="479">
        <f t="shared" si="37"/>
        <v>0</v>
      </c>
      <c r="IZ22" s="479">
        <f t="shared" si="37"/>
        <v>0</v>
      </c>
      <c r="JA22" s="479">
        <f t="shared" si="37"/>
        <v>0</v>
      </c>
      <c r="JB22" s="479">
        <f t="shared" si="37"/>
        <v>0</v>
      </c>
      <c r="JC22" s="479">
        <f t="shared" si="117"/>
        <v>0</v>
      </c>
      <c r="JD22" s="479">
        <f t="shared" si="38"/>
        <v>0</v>
      </c>
      <c r="JE22" s="479">
        <f t="shared" si="38"/>
        <v>0</v>
      </c>
      <c r="JF22" s="479">
        <f t="shared" si="38"/>
        <v>0</v>
      </c>
      <c r="JG22" s="479">
        <f t="shared" si="38"/>
        <v>0</v>
      </c>
      <c r="JH22" s="479">
        <f t="shared" si="118"/>
        <v>0</v>
      </c>
      <c r="JI22" s="479">
        <f t="shared" si="39"/>
        <v>0</v>
      </c>
      <c r="JJ22" s="479">
        <f t="shared" si="39"/>
        <v>0</v>
      </c>
      <c r="JK22" s="479">
        <f t="shared" si="39"/>
        <v>0</v>
      </c>
      <c r="JL22" s="479">
        <f t="shared" si="39"/>
        <v>0</v>
      </c>
      <c r="JM22" s="669"/>
      <c r="JN22" s="669"/>
      <c r="JO22" s="669"/>
      <c r="JP22" s="669"/>
      <c r="JQ22" s="669">
        <v>45</v>
      </c>
      <c r="JR22" s="669"/>
      <c r="JS22" s="462">
        <f t="shared" si="119"/>
        <v>45</v>
      </c>
      <c r="JT22" s="474">
        <f t="shared" si="120"/>
        <v>0</v>
      </c>
      <c r="JU22" s="474">
        <f t="shared" si="40"/>
        <v>0</v>
      </c>
      <c r="JV22" s="474">
        <f t="shared" si="40"/>
        <v>0</v>
      </c>
      <c r="JW22" s="474">
        <f t="shared" si="40"/>
        <v>0</v>
      </c>
      <c r="JX22" s="474">
        <f t="shared" si="40"/>
        <v>0</v>
      </c>
      <c r="JY22" s="474">
        <f t="shared" si="121"/>
        <v>0</v>
      </c>
      <c r="JZ22" s="474">
        <f t="shared" si="41"/>
        <v>0</v>
      </c>
      <c r="KA22" s="474">
        <f t="shared" si="41"/>
        <v>0</v>
      </c>
      <c r="KB22" s="474">
        <f t="shared" si="41"/>
        <v>0</v>
      </c>
      <c r="KC22" s="474">
        <f t="shared" si="41"/>
        <v>0</v>
      </c>
      <c r="KD22" s="723">
        <f t="shared" si="122"/>
        <v>0</v>
      </c>
      <c r="KE22" s="723">
        <f t="shared" si="42"/>
        <v>0</v>
      </c>
      <c r="KF22" s="723">
        <f t="shared" si="42"/>
        <v>0</v>
      </c>
      <c r="KG22" s="723">
        <f t="shared" si="42"/>
        <v>0</v>
      </c>
      <c r="KH22" s="723">
        <f t="shared" si="42"/>
        <v>0</v>
      </c>
      <c r="KI22" s="723">
        <f t="shared" si="123"/>
        <v>0</v>
      </c>
      <c r="KJ22" s="723">
        <f t="shared" si="43"/>
        <v>0</v>
      </c>
      <c r="KK22" s="723">
        <f t="shared" si="43"/>
        <v>0</v>
      </c>
      <c r="KL22" s="723">
        <f t="shared" si="43"/>
        <v>0</v>
      </c>
      <c r="KM22" s="723">
        <f t="shared" si="43"/>
        <v>0</v>
      </c>
      <c r="KN22" s="474">
        <f t="shared" si="124"/>
        <v>68355</v>
      </c>
      <c r="KO22" s="474">
        <f t="shared" si="44"/>
        <v>1350</v>
      </c>
      <c r="KP22" s="474">
        <f t="shared" si="44"/>
        <v>67005</v>
      </c>
      <c r="KQ22" s="474">
        <f t="shared" si="44"/>
        <v>67005</v>
      </c>
      <c r="KR22" s="474">
        <f t="shared" si="44"/>
        <v>0</v>
      </c>
      <c r="KS22" s="474">
        <f t="shared" si="125"/>
        <v>0</v>
      </c>
      <c r="KT22" s="474">
        <f t="shared" si="45"/>
        <v>0</v>
      </c>
      <c r="KU22" s="474">
        <f t="shared" si="45"/>
        <v>0</v>
      </c>
      <c r="KV22" s="474">
        <f t="shared" si="45"/>
        <v>0</v>
      </c>
      <c r="KW22" s="474">
        <f t="shared" si="45"/>
        <v>0</v>
      </c>
      <c r="KX22" s="474">
        <f t="shared" si="46"/>
        <v>68355</v>
      </c>
      <c r="KY22" s="474">
        <f t="shared" si="126"/>
        <v>1350</v>
      </c>
      <c r="KZ22" s="474">
        <f t="shared" si="47"/>
        <v>67005</v>
      </c>
      <c r="LA22" s="474">
        <f t="shared" si="48"/>
        <v>67005</v>
      </c>
      <c r="LB22" s="474">
        <f t="shared" si="49"/>
        <v>0</v>
      </c>
      <c r="LC22" s="479">
        <f t="shared" si="50"/>
        <v>28161062</v>
      </c>
      <c r="LD22" s="479">
        <f t="shared" si="127"/>
        <v>0</v>
      </c>
      <c r="LE22" s="479">
        <f t="shared" si="128"/>
        <v>68355</v>
      </c>
      <c r="LF22" s="476">
        <f t="shared" si="129"/>
        <v>28229417</v>
      </c>
      <c r="LG22" s="476">
        <f t="shared" si="51"/>
        <v>1951111</v>
      </c>
      <c r="LH22" s="476">
        <f t="shared" si="52"/>
        <v>26278306</v>
      </c>
      <c r="LI22" s="476">
        <f t="shared" si="53"/>
        <v>20611108</v>
      </c>
      <c r="LJ22" s="476">
        <f t="shared" si="54"/>
        <v>5667198</v>
      </c>
      <c r="LK22" s="714">
        <v>76.37</v>
      </c>
      <c r="LL22" s="717">
        <f t="shared" si="55"/>
        <v>3246676.3</v>
      </c>
      <c r="LM22" s="720">
        <f t="shared" si="130"/>
        <v>3246.7</v>
      </c>
      <c r="LN22" s="718">
        <f t="shared" si="56"/>
        <v>31407738.300000001</v>
      </c>
      <c r="LO22" s="713">
        <f t="shared" si="131"/>
        <v>31407.7</v>
      </c>
      <c r="LP22" s="724">
        <f t="shared" si="132"/>
        <v>0</v>
      </c>
      <c r="LQ22" s="724">
        <f t="shared" si="133"/>
        <v>31407.7</v>
      </c>
      <c r="LR22" s="724">
        <f t="shared" si="57"/>
        <v>68.400000000000006</v>
      </c>
      <c r="LS22" s="713">
        <f t="shared" si="134"/>
        <v>31476.1</v>
      </c>
      <c r="LT22" s="437"/>
      <c r="LU22" s="617">
        <f t="shared" si="135"/>
        <v>0</v>
      </c>
      <c r="LV22" s="617">
        <f t="shared" si="136"/>
        <v>0</v>
      </c>
      <c r="LW22" s="617">
        <f t="shared" si="137"/>
        <v>0</v>
      </c>
      <c r="LX22" s="617">
        <f t="shared" si="138"/>
        <v>0</v>
      </c>
      <c r="LY22" s="617">
        <f t="shared" si="139"/>
        <v>1519</v>
      </c>
      <c r="LZ22" s="617">
        <f t="shared" si="140"/>
        <v>0</v>
      </c>
      <c r="MA22" s="480"/>
      <c r="MB22" s="480"/>
      <c r="MC22" s="480"/>
      <c r="MD22" s="480"/>
      <c r="ME22" s="480"/>
      <c r="MF22" s="480"/>
      <c r="MG22" s="480"/>
      <c r="MH22" s="480"/>
      <c r="MI22" s="480"/>
      <c r="MJ22" s="480"/>
      <c r="MK22" s="480"/>
      <c r="ML22" s="480"/>
      <c r="MM22" s="480"/>
      <c r="MN22" s="480"/>
      <c r="MO22" s="480"/>
      <c r="MP22" s="480"/>
      <c r="MQ22" s="480"/>
      <c r="MR22" s="480"/>
      <c r="MS22" s="480"/>
      <c r="MT22" s="480"/>
      <c r="MU22" s="480"/>
      <c r="MV22" s="480"/>
      <c r="MW22" s="480"/>
      <c r="MX22" s="480"/>
      <c r="MY22" s="480"/>
      <c r="MZ22" s="480"/>
      <c r="NA22" s="480"/>
      <c r="NB22" s="480"/>
      <c r="NC22" s="480"/>
      <c r="ND22" s="480"/>
      <c r="NE22" s="480"/>
      <c r="NF22" s="480"/>
      <c r="NG22" s="480"/>
      <c r="NH22" s="480"/>
      <c r="NI22" s="480"/>
      <c r="NJ22" s="480"/>
      <c r="NK22" s="480"/>
      <c r="NL22" s="480"/>
      <c r="NM22" s="480"/>
      <c r="NN22" s="480"/>
      <c r="NO22" s="480"/>
      <c r="NP22" s="480"/>
      <c r="NQ22" s="480"/>
      <c r="NR22" s="480"/>
      <c r="NS22" s="480"/>
      <c r="NT22" s="480"/>
      <c r="NU22" s="480"/>
      <c r="NV22" s="480"/>
      <c r="NW22" s="480"/>
      <c r="NX22" s="480"/>
      <c r="NY22" s="480"/>
      <c r="NZ22" s="480"/>
      <c r="OA22" s="480"/>
      <c r="OB22" s="480"/>
      <c r="OD22" s="642">
        <f t="shared" si="58"/>
        <v>0</v>
      </c>
      <c r="OE22" s="618">
        <f t="shared" si="59"/>
        <v>0</v>
      </c>
      <c r="OF22" s="618">
        <f t="shared" si="60"/>
        <v>0</v>
      </c>
      <c r="OG22" s="643">
        <f t="shared" si="141"/>
        <v>0</v>
      </c>
      <c r="OH22" s="644">
        <f t="shared" si="61"/>
        <v>0</v>
      </c>
      <c r="OI22" s="644">
        <f t="shared" si="61"/>
        <v>0</v>
      </c>
      <c r="OJ22" s="642">
        <f t="shared" si="62"/>
        <v>0</v>
      </c>
      <c r="OK22" s="618">
        <f t="shared" si="63"/>
        <v>0</v>
      </c>
      <c r="OL22" s="618">
        <f t="shared" si="64"/>
        <v>0</v>
      </c>
    </row>
    <row r="23" spans="1:402">
      <c r="A23" s="460" t="s">
        <v>779</v>
      </c>
      <c r="B23" s="461"/>
      <c r="C23" s="461"/>
      <c r="D23" s="461"/>
      <c r="E23" s="461"/>
      <c r="F23" s="462">
        <f t="shared" si="65"/>
        <v>0</v>
      </c>
      <c r="G23" s="463"/>
      <c r="H23" s="463"/>
      <c r="I23" s="463"/>
      <c r="J23" s="463"/>
      <c r="K23" s="462">
        <f t="shared" si="66"/>
        <v>0</v>
      </c>
      <c r="L23" s="464">
        <f t="shared" si="67"/>
        <v>0</v>
      </c>
      <c r="M23" s="715"/>
      <c r="N23" s="464"/>
      <c r="O23" s="464"/>
      <c r="P23" s="465">
        <v>402</v>
      </c>
      <c r="Q23" s="461"/>
      <c r="R23" s="481">
        <v>0</v>
      </c>
      <c r="S23" s="461"/>
      <c r="T23" s="465">
        <v>1</v>
      </c>
      <c r="U23" s="462">
        <f t="shared" si="2"/>
        <v>403</v>
      </c>
      <c r="V23" s="465">
        <v>389</v>
      </c>
      <c r="W23" s="461"/>
      <c r="X23" s="481">
        <v>21</v>
      </c>
      <c r="Y23" s="461"/>
      <c r="Z23" s="465">
        <v>3</v>
      </c>
      <c r="AA23" s="462">
        <f t="shared" si="3"/>
        <v>413</v>
      </c>
      <c r="AB23" s="465">
        <v>70</v>
      </c>
      <c r="AC23" s="461"/>
      <c r="AD23" s="461"/>
      <c r="AE23" s="461"/>
      <c r="AF23" s="465">
        <v>0</v>
      </c>
      <c r="AG23" s="462">
        <f t="shared" si="68"/>
        <v>70</v>
      </c>
      <c r="AH23" s="459">
        <f t="shared" si="69"/>
        <v>886</v>
      </c>
      <c r="AI23" s="467"/>
      <c r="AJ23" s="468">
        <v>0</v>
      </c>
      <c r="AK23" s="469"/>
      <c r="AL23" s="470">
        <v>0</v>
      </c>
      <c r="AM23" s="470"/>
      <c r="AN23" s="467"/>
      <c r="AO23" s="471"/>
      <c r="AP23" s="470"/>
      <c r="AQ23" s="468"/>
      <c r="AR23" s="468">
        <v>3</v>
      </c>
      <c r="AS23" s="461"/>
      <c r="AT23" s="461"/>
      <c r="AU23" s="470">
        <v>1</v>
      </c>
      <c r="AV23" s="470"/>
      <c r="AW23" s="468"/>
      <c r="AX23" s="470">
        <v>4</v>
      </c>
      <c r="AY23" s="470"/>
      <c r="AZ23" s="468"/>
      <c r="BA23" s="470"/>
      <c r="BB23" s="461"/>
      <c r="BC23" s="461"/>
      <c r="BD23" s="470"/>
      <c r="BE23" s="470">
        <v>1</v>
      </c>
      <c r="BF23" s="473"/>
      <c r="BG23" s="462">
        <f t="shared" si="70"/>
        <v>9</v>
      </c>
      <c r="BH23" s="474">
        <f t="shared" si="71"/>
        <v>10222056</v>
      </c>
      <c r="BI23" s="475">
        <f t="shared" si="4"/>
        <v>867114</v>
      </c>
      <c r="BJ23" s="475">
        <f t="shared" si="4"/>
        <v>9354942</v>
      </c>
      <c r="BK23" s="475">
        <f t="shared" si="4"/>
        <v>7260924</v>
      </c>
      <c r="BL23" s="475">
        <f t="shared" si="4"/>
        <v>2094018</v>
      </c>
      <c r="BM23" s="474">
        <f t="shared" si="72"/>
        <v>0</v>
      </c>
      <c r="BN23" s="475">
        <f t="shared" si="5"/>
        <v>0</v>
      </c>
      <c r="BO23" s="475">
        <f t="shared" si="5"/>
        <v>0</v>
      </c>
      <c r="BP23" s="475">
        <f t="shared" si="5"/>
        <v>0</v>
      </c>
      <c r="BQ23" s="475">
        <f t="shared" si="5"/>
        <v>0</v>
      </c>
      <c r="BR23" s="474">
        <f t="shared" si="73"/>
        <v>0</v>
      </c>
      <c r="BS23" s="475">
        <f t="shared" si="6"/>
        <v>0</v>
      </c>
      <c r="BT23" s="475">
        <f t="shared" si="6"/>
        <v>0</v>
      </c>
      <c r="BU23" s="475">
        <f t="shared" si="6"/>
        <v>0</v>
      </c>
      <c r="BV23" s="475">
        <f t="shared" si="6"/>
        <v>0</v>
      </c>
      <c r="BW23" s="475"/>
      <c r="BX23" s="475"/>
      <c r="BY23" s="475"/>
      <c r="BZ23" s="475"/>
      <c r="CA23" s="475"/>
      <c r="CB23" s="474">
        <f t="shared" si="74"/>
        <v>197552</v>
      </c>
      <c r="CC23" s="475">
        <f t="shared" si="7"/>
        <v>451</v>
      </c>
      <c r="CD23" s="475">
        <f t="shared" si="7"/>
        <v>197101</v>
      </c>
      <c r="CE23" s="475">
        <f t="shared" si="7"/>
        <v>197101</v>
      </c>
      <c r="CF23" s="475">
        <f t="shared" si="7"/>
        <v>0</v>
      </c>
      <c r="CG23" s="476">
        <f t="shared" si="75"/>
        <v>10419608</v>
      </c>
      <c r="CH23" s="474">
        <f t="shared" si="76"/>
        <v>13788883</v>
      </c>
      <c r="CI23" s="475">
        <f t="shared" si="76"/>
        <v>1141326</v>
      </c>
      <c r="CJ23" s="475">
        <f t="shared" si="76"/>
        <v>12647557</v>
      </c>
      <c r="CK23" s="475">
        <f t="shared" si="76"/>
        <v>9596241</v>
      </c>
      <c r="CL23" s="475">
        <f t="shared" si="76"/>
        <v>3051316</v>
      </c>
      <c r="CM23" s="474">
        <f t="shared" si="77"/>
        <v>0</v>
      </c>
      <c r="CN23" s="475">
        <f t="shared" si="8"/>
        <v>0</v>
      </c>
      <c r="CO23" s="475">
        <f t="shared" si="8"/>
        <v>0</v>
      </c>
      <c r="CP23" s="475">
        <f t="shared" si="8"/>
        <v>0</v>
      </c>
      <c r="CQ23" s="475">
        <f t="shared" si="8"/>
        <v>0</v>
      </c>
      <c r="CR23" s="474">
        <f t="shared" si="78"/>
        <v>2079000</v>
      </c>
      <c r="CS23" s="475">
        <f t="shared" si="78"/>
        <v>61614</v>
      </c>
      <c r="CT23" s="475">
        <f t="shared" si="78"/>
        <v>2017386</v>
      </c>
      <c r="CU23" s="475">
        <f t="shared" si="78"/>
        <v>1536192</v>
      </c>
      <c r="CV23" s="475">
        <f t="shared" si="78"/>
        <v>481194</v>
      </c>
      <c r="CW23" s="474">
        <f t="shared" si="79"/>
        <v>0</v>
      </c>
      <c r="CX23" s="475">
        <f t="shared" si="9"/>
        <v>0</v>
      </c>
      <c r="CY23" s="475">
        <f t="shared" si="9"/>
        <v>0</v>
      </c>
      <c r="CZ23" s="475">
        <f t="shared" si="9"/>
        <v>0</v>
      </c>
      <c r="DA23" s="475">
        <f t="shared" si="9"/>
        <v>0</v>
      </c>
      <c r="DB23" s="474">
        <f t="shared" si="80"/>
        <v>684528</v>
      </c>
      <c r="DC23" s="475">
        <f t="shared" si="10"/>
        <v>2256</v>
      </c>
      <c r="DD23" s="475">
        <f t="shared" si="10"/>
        <v>682272</v>
      </c>
      <c r="DE23" s="475">
        <f t="shared" si="10"/>
        <v>682272</v>
      </c>
      <c r="DF23" s="475">
        <f t="shared" si="10"/>
        <v>0</v>
      </c>
      <c r="DG23" s="476">
        <f t="shared" si="81"/>
        <v>16552411</v>
      </c>
      <c r="DH23" s="474">
        <f t="shared" si="82"/>
        <v>2515380</v>
      </c>
      <c r="DI23" s="475">
        <f t="shared" si="82"/>
        <v>199850</v>
      </c>
      <c r="DJ23" s="475">
        <f t="shared" si="82"/>
        <v>2315530</v>
      </c>
      <c r="DK23" s="475">
        <f t="shared" si="82"/>
        <v>1672300</v>
      </c>
      <c r="DL23" s="475">
        <f t="shared" si="82"/>
        <v>643230</v>
      </c>
      <c r="DM23" s="474">
        <f t="shared" si="83"/>
        <v>0</v>
      </c>
      <c r="DN23" s="475">
        <f t="shared" si="11"/>
        <v>0</v>
      </c>
      <c r="DO23" s="475">
        <f t="shared" si="11"/>
        <v>0</v>
      </c>
      <c r="DP23" s="475">
        <f t="shared" si="11"/>
        <v>0</v>
      </c>
      <c r="DQ23" s="475">
        <f t="shared" si="11"/>
        <v>0</v>
      </c>
      <c r="DR23" s="475"/>
      <c r="DS23" s="475"/>
      <c r="DT23" s="475"/>
      <c r="DU23" s="475"/>
      <c r="DV23" s="475"/>
      <c r="DW23" s="474">
        <f t="shared" si="84"/>
        <v>0</v>
      </c>
      <c r="DX23" s="475">
        <f t="shared" si="12"/>
        <v>0</v>
      </c>
      <c r="DY23" s="475">
        <f t="shared" si="12"/>
        <v>0</v>
      </c>
      <c r="DZ23" s="475">
        <f t="shared" si="12"/>
        <v>0</v>
      </c>
      <c r="EA23" s="475">
        <f t="shared" si="12"/>
        <v>0</v>
      </c>
      <c r="EB23" s="474">
        <f t="shared" si="85"/>
        <v>0</v>
      </c>
      <c r="EC23" s="475">
        <f t="shared" si="13"/>
        <v>0</v>
      </c>
      <c r="ED23" s="475">
        <f t="shared" si="13"/>
        <v>0</v>
      </c>
      <c r="EE23" s="475">
        <f t="shared" si="13"/>
        <v>0</v>
      </c>
      <c r="EF23" s="475">
        <f t="shared" si="13"/>
        <v>0</v>
      </c>
      <c r="EG23" s="476">
        <f t="shared" si="86"/>
        <v>2515380</v>
      </c>
      <c r="EH23" s="476">
        <f t="shared" si="87"/>
        <v>29487399</v>
      </c>
      <c r="EI23" s="477">
        <f t="shared" si="88"/>
        <v>2272611</v>
      </c>
      <c r="EJ23" s="477">
        <f t="shared" si="14"/>
        <v>27214788</v>
      </c>
      <c r="EK23" s="477">
        <f t="shared" si="14"/>
        <v>20945030</v>
      </c>
      <c r="EL23" s="477">
        <f t="shared" si="14"/>
        <v>6269758</v>
      </c>
      <c r="EM23" s="478">
        <f t="shared" si="89"/>
        <v>26526319</v>
      </c>
      <c r="EN23" s="478">
        <f t="shared" si="90"/>
        <v>0</v>
      </c>
      <c r="EO23" s="478">
        <f t="shared" si="91"/>
        <v>2079000</v>
      </c>
      <c r="EP23" s="478">
        <f t="shared" si="92"/>
        <v>0</v>
      </c>
      <c r="EQ23" s="478">
        <f t="shared" si="93"/>
        <v>882080</v>
      </c>
      <c r="ER23" s="479">
        <f t="shared" si="94"/>
        <v>0</v>
      </c>
      <c r="ES23" s="479">
        <f t="shared" si="15"/>
        <v>0</v>
      </c>
      <c r="ET23" s="479">
        <f t="shared" si="15"/>
        <v>0</v>
      </c>
      <c r="EU23" s="479">
        <f t="shared" si="15"/>
        <v>0</v>
      </c>
      <c r="EV23" s="479">
        <f t="shared" si="15"/>
        <v>0</v>
      </c>
      <c r="EW23" s="479">
        <f t="shared" si="95"/>
        <v>0</v>
      </c>
      <c r="EX23" s="479">
        <f t="shared" si="16"/>
        <v>0</v>
      </c>
      <c r="EY23" s="479">
        <f t="shared" si="16"/>
        <v>0</v>
      </c>
      <c r="EZ23" s="479">
        <f t="shared" si="16"/>
        <v>0</v>
      </c>
      <c r="FA23" s="479">
        <f t="shared" si="16"/>
        <v>0</v>
      </c>
      <c r="FB23" s="479">
        <f t="shared" si="96"/>
        <v>0</v>
      </c>
      <c r="FC23" s="479">
        <f t="shared" si="17"/>
        <v>0</v>
      </c>
      <c r="FD23" s="479">
        <f t="shared" si="17"/>
        <v>0</v>
      </c>
      <c r="FE23" s="479">
        <f t="shared" si="17"/>
        <v>0</v>
      </c>
      <c r="FF23" s="479">
        <f t="shared" si="17"/>
        <v>0</v>
      </c>
      <c r="FG23" s="479">
        <f t="shared" si="97"/>
        <v>0</v>
      </c>
      <c r="FH23" s="479">
        <f t="shared" si="18"/>
        <v>0</v>
      </c>
      <c r="FI23" s="479">
        <f t="shared" si="18"/>
        <v>0</v>
      </c>
      <c r="FJ23" s="479">
        <f t="shared" si="18"/>
        <v>0</v>
      </c>
      <c r="FK23" s="479">
        <f t="shared" si="18"/>
        <v>0</v>
      </c>
      <c r="FL23" s="474">
        <f t="shared" si="98"/>
        <v>0</v>
      </c>
      <c r="FM23" s="474">
        <f t="shared" si="19"/>
        <v>0</v>
      </c>
      <c r="FN23" s="474">
        <f t="shared" si="19"/>
        <v>0</v>
      </c>
      <c r="FO23" s="474">
        <f t="shared" si="19"/>
        <v>0</v>
      </c>
      <c r="FP23" s="474">
        <f t="shared" si="19"/>
        <v>0</v>
      </c>
      <c r="FQ23" s="474">
        <f t="shared" si="99"/>
        <v>0</v>
      </c>
      <c r="FR23" s="474">
        <f t="shared" si="20"/>
        <v>0</v>
      </c>
      <c r="FS23" s="474">
        <f t="shared" si="20"/>
        <v>0</v>
      </c>
      <c r="FT23" s="474">
        <f t="shared" si="20"/>
        <v>0</v>
      </c>
      <c r="FU23" s="474">
        <f t="shared" si="20"/>
        <v>0</v>
      </c>
      <c r="FV23" s="479">
        <f t="shared" si="100"/>
        <v>0</v>
      </c>
      <c r="FW23" s="479">
        <f t="shared" si="21"/>
        <v>0</v>
      </c>
      <c r="FX23" s="479">
        <f t="shared" si="21"/>
        <v>0</v>
      </c>
      <c r="FY23" s="479">
        <f t="shared" si="21"/>
        <v>0</v>
      </c>
      <c r="FZ23" s="479">
        <f t="shared" si="21"/>
        <v>0</v>
      </c>
      <c r="GA23" s="479">
        <f t="shared" si="101"/>
        <v>0</v>
      </c>
      <c r="GB23" s="479">
        <f t="shared" si="22"/>
        <v>0</v>
      </c>
      <c r="GC23" s="479">
        <f t="shared" si="22"/>
        <v>0</v>
      </c>
      <c r="GD23" s="479">
        <f t="shared" si="22"/>
        <v>0</v>
      </c>
      <c r="GE23" s="479">
        <f t="shared" si="22"/>
        <v>0</v>
      </c>
      <c r="GF23" s="474">
        <f t="shared" si="102"/>
        <v>0</v>
      </c>
      <c r="GG23" s="474">
        <f t="shared" si="23"/>
        <v>0</v>
      </c>
      <c r="GH23" s="474">
        <f t="shared" si="23"/>
        <v>0</v>
      </c>
      <c r="GI23" s="474">
        <f t="shared" si="23"/>
        <v>0</v>
      </c>
      <c r="GJ23" s="474">
        <f t="shared" si="23"/>
        <v>0</v>
      </c>
      <c r="GK23" s="474">
        <f t="shared" si="103"/>
        <v>105453</v>
      </c>
      <c r="GL23" s="474">
        <f t="shared" si="24"/>
        <v>26571</v>
      </c>
      <c r="GM23" s="474">
        <f t="shared" si="24"/>
        <v>78882</v>
      </c>
      <c r="GN23" s="474">
        <f t="shared" si="24"/>
        <v>61227</v>
      </c>
      <c r="GO23" s="474">
        <f t="shared" si="24"/>
        <v>17655</v>
      </c>
      <c r="GP23" s="479">
        <f t="shared" si="104"/>
        <v>0</v>
      </c>
      <c r="GQ23" s="479">
        <f t="shared" si="25"/>
        <v>0</v>
      </c>
      <c r="GR23" s="479">
        <f t="shared" si="25"/>
        <v>0</v>
      </c>
      <c r="GS23" s="479">
        <f t="shared" si="25"/>
        <v>0</v>
      </c>
      <c r="GT23" s="479">
        <f t="shared" si="25"/>
        <v>0</v>
      </c>
      <c r="GU23" s="479">
        <f t="shared" si="105"/>
        <v>0</v>
      </c>
      <c r="GV23" s="479">
        <f t="shared" si="26"/>
        <v>0</v>
      </c>
      <c r="GW23" s="479">
        <f t="shared" si="26"/>
        <v>0</v>
      </c>
      <c r="GX23" s="479">
        <f t="shared" si="26"/>
        <v>0</v>
      </c>
      <c r="GY23" s="479">
        <f t="shared" si="26"/>
        <v>0</v>
      </c>
      <c r="GZ23" s="474">
        <f t="shared" si="106"/>
        <v>186206</v>
      </c>
      <c r="HA23" s="474">
        <f t="shared" si="27"/>
        <v>28442</v>
      </c>
      <c r="HB23" s="474">
        <f t="shared" si="27"/>
        <v>157764</v>
      </c>
      <c r="HC23" s="474">
        <f t="shared" si="27"/>
        <v>122454</v>
      </c>
      <c r="HD23" s="474">
        <f t="shared" si="27"/>
        <v>35310</v>
      </c>
      <c r="HE23" s="474">
        <f t="shared" si="107"/>
        <v>0</v>
      </c>
      <c r="HF23" s="474">
        <f t="shared" si="28"/>
        <v>0</v>
      </c>
      <c r="HG23" s="474">
        <f t="shared" si="28"/>
        <v>0</v>
      </c>
      <c r="HH23" s="474">
        <f t="shared" si="28"/>
        <v>0</v>
      </c>
      <c r="HI23" s="474">
        <f t="shared" si="28"/>
        <v>0</v>
      </c>
      <c r="HJ23" s="479">
        <f t="shared" si="108"/>
        <v>0</v>
      </c>
      <c r="HK23" s="479">
        <f t="shared" si="29"/>
        <v>0</v>
      </c>
      <c r="HL23" s="479">
        <f t="shared" si="29"/>
        <v>0</v>
      </c>
      <c r="HM23" s="479">
        <f t="shared" si="29"/>
        <v>0</v>
      </c>
      <c r="HN23" s="479">
        <f t="shared" si="29"/>
        <v>0</v>
      </c>
      <c r="HO23" s="479">
        <f t="shared" si="109"/>
        <v>131404</v>
      </c>
      <c r="HP23" s="479">
        <f t="shared" si="30"/>
        <v>26228</v>
      </c>
      <c r="HQ23" s="479">
        <f t="shared" si="30"/>
        <v>105176</v>
      </c>
      <c r="HR23" s="479">
        <f t="shared" si="30"/>
        <v>81636</v>
      </c>
      <c r="HS23" s="479">
        <f t="shared" si="30"/>
        <v>23540</v>
      </c>
      <c r="HT23" s="474">
        <f t="shared" si="110"/>
        <v>0</v>
      </c>
      <c r="HU23" s="474">
        <f t="shared" si="31"/>
        <v>0</v>
      </c>
      <c r="HV23" s="474">
        <f t="shared" si="31"/>
        <v>0</v>
      </c>
      <c r="HW23" s="474">
        <f t="shared" si="31"/>
        <v>0</v>
      </c>
      <c r="HX23" s="474">
        <f t="shared" si="31"/>
        <v>0</v>
      </c>
      <c r="HY23" s="474">
        <f t="shared" si="111"/>
        <v>0</v>
      </c>
      <c r="HZ23" s="474">
        <f t="shared" si="32"/>
        <v>0</v>
      </c>
      <c r="IA23" s="474">
        <f t="shared" si="32"/>
        <v>0</v>
      </c>
      <c r="IB23" s="474">
        <f t="shared" si="32"/>
        <v>0</v>
      </c>
      <c r="IC23" s="474">
        <f t="shared" si="32"/>
        <v>0</v>
      </c>
      <c r="ID23" s="479">
        <f t="shared" si="112"/>
        <v>0</v>
      </c>
      <c r="IE23" s="479">
        <f t="shared" si="33"/>
        <v>0</v>
      </c>
      <c r="IF23" s="479">
        <f t="shared" si="33"/>
        <v>0</v>
      </c>
      <c r="IG23" s="479">
        <f t="shared" si="33"/>
        <v>0</v>
      </c>
      <c r="IH23" s="479">
        <f t="shared" si="33"/>
        <v>0</v>
      </c>
      <c r="II23" s="479">
        <f t="shared" si="113"/>
        <v>0</v>
      </c>
      <c r="IJ23" s="479">
        <f t="shared" si="34"/>
        <v>0</v>
      </c>
      <c r="IK23" s="479">
        <f t="shared" si="34"/>
        <v>0</v>
      </c>
      <c r="IL23" s="479">
        <f t="shared" si="34"/>
        <v>0</v>
      </c>
      <c r="IM23" s="479">
        <f t="shared" si="34"/>
        <v>0</v>
      </c>
      <c r="IN23" s="474">
        <f t="shared" si="114"/>
        <v>0</v>
      </c>
      <c r="IO23" s="474">
        <f t="shared" si="35"/>
        <v>0</v>
      </c>
      <c r="IP23" s="474">
        <f t="shared" si="35"/>
        <v>0</v>
      </c>
      <c r="IQ23" s="474">
        <f t="shared" si="35"/>
        <v>0</v>
      </c>
      <c r="IR23" s="474">
        <f t="shared" si="35"/>
        <v>0</v>
      </c>
      <c r="IS23" s="474">
        <f t="shared" si="115"/>
        <v>0</v>
      </c>
      <c r="IT23" s="474">
        <f t="shared" si="36"/>
        <v>0</v>
      </c>
      <c r="IU23" s="474">
        <f t="shared" si="36"/>
        <v>0</v>
      </c>
      <c r="IV23" s="474">
        <f t="shared" si="36"/>
        <v>0</v>
      </c>
      <c r="IW23" s="474">
        <f t="shared" si="36"/>
        <v>0</v>
      </c>
      <c r="IX23" s="479">
        <f t="shared" si="116"/>
        <v>238032</v>
      </c>
      <c r="IY23" s="479">
        <f t="shared" si="37"/>
        <v>17604</v>
      </c>
      <c r="IZ23" s="479">
        <f t="shared" si="37"/>
        <v>220428</v>
      </c>
      <c r="JA23" s="479">
        <f t="shared" si="37"/>
        <v>167250</v>
      </c>
      <c r="JB23" s="479">
        <f t="shared" si="37"/>
        <v>53178</v>
      </c>
      <c r="JC23" s="479">
        <f t="shared" si="117"/>
        <v>0</v>
      </c>
      <c r="JD23" s="479">
        <f t="shared" si="38"/>
        <v>0</v>
      </c>
      <c r="JE23" s="479">
        <f t="shared" si="38"/>
        <v>0</v>
      </c>
      <c r="JF23" s="479">
        <f t="shared" si="38"/>
        <v>0</v>
      </c>
      <c r="JG23" s="479">
        <f t="shared" si="38"/>
        <v>0</v>
      </c>
      <c r="JH23" s="479">
        <f t="shared" si="118"/>
        <v>661095</v>
      </c>
      <c r="JI23" s="479">
        <f t="shared" si="39"/>
        <v>98845</v>
      </c>
      <c r="JJ23" s="479">
        <f t="shared" si="39"/>
        <v>562250</v>
      </c>
      <c r="JK23" s="479">
        <f t="shared" si="39"/>
        <v>432567</v>
      </c>
      <c r="JL23" s="479">
        <f t="shared" si="39"/>
        <v>129683</v>
      </c>
      <c r="JM23" s="669">
        <v>0</v>
      </c>
      <c r="JN23" s="669">
        <v>0</v>
      </c>
      <c r="JO23" s="669">
        <v>0</v>
      </c>
      <c r="JP23" s="669">
        <v>0</v>
      </c>
      <c r="JQ23" s="669">
        <v>80</v>
      </c>
      <c r="JR23" s="669">
        <v>30</v>
      </c>
      <c r="JS23" s="462">
        <f t="shared" si="119"/>
        <v>110</v>
      </c>
      <c r="JT23" s="474">
        <f t="shared" si="120"/>
        <v>0</v>
      </c>
      <c r="JU23" s="474">
        <f t="shared" si="40"/>
        <v>0</v>
      </c>
      <c r="JV23" s="474">
        <f t="shared" si="40"/>
        <v>0</v>
      </c>
      <c r="JW23" s="474">
        <f t="shared" si="40"/>
        <v>0</v>
      </c>
      <c r="JX23" s="474">
        <f t="shared" si="40"/>
        <v>0</v>
      </c>
      <c r="JY23" s="474">
        <f t="shared" si="121"/>
        <v>0</v>
      </c>
      <c r="JZ23" s="474">
        <f t="shared" si="41"/>
        <v>0</v>
      </c>
      <c r="KA23" s="474">
        <f t="shared" si="41"/>
        <v>0</v>
      </c>
      <c r="KB23" s="474">
        <f t="shared" si="41"/>
        <v>0</v>
      </c>
      <c r="KC23" s="474">
        <f t="shared" si="41"/>
        <v>0</v>
      </c>
      <c r="KD23" s="723">
        <f t="shared" si="122"/>
        <v>0</v>
      </c>
      <c r="KE23" s="723">
        <f t="shared" si="42"/>
        <v>0</v>
      </c>
      <c r="KF23" s="723">
        <f t="shared" si="42"/>
        <v>0</v>
      </c>
      <c r="KG23" s="723">
        <f t="shared" si="42"/>
        <v>0</v>
      </c>
      <c r="KH23" s="723">
        <f t="shared" si="42"/>
        <v>0</v>
      </c>
      <c r="KI23" s="723">
        <f t="shared" si="123"/>
        <v>0</v>
      </c>
      <c r="KJ23" s="723">
        <f t="shared" si="43"/>
        <v>0</v>
      </c>
      <c r="KK23" s="723">
        <f t="shared" si="43"/>
        <v>0</v>
      </c>
      <c r="KL23" s="723">
        <f t="shared" si="43"/>
        <v>0</v>
      </c>
      <c r="KM23" s="723">
        <f t="shared" si="43"/>
        <v>0</v>
      </c>
      <c r="KN23" s="474">
        <f t="shared" si="124"/>
        <v>121520</v>
      </c>
      <c r="KO23" s="474">
        <f t="shared" si="44"/>
        <v>2400</v>
      </c>
      <c r="KP23" s="474">
        <f t="shared" si="44"/>
        <v>119120</v>
      </c>
      <c r="KQ23" s="474">
        <f t="shared" si="44"/>
        <v>119120</v>
      </c>
      <c r="KR23" s="474">
        <f t="shared" si="44"/>
        <v>0</v>
      </c>
      <c r="KS23" s="474">
        <f t="shared" si="125"/>
        <v>39060</v>
      </c>
      <c r="KT23" s="474">
        <f t="shared" si="45"/>
        <v>780</v>
      </c>
      <c r="KU23" s="474">
        <f t="shared" si="45"/>
        <v>38280</v>
      </c>
      <c r="KV23" s="474">
        <f t="shared" si="45"/>
        <v>38280</v>
      </c>
      <c r="KW23" s="474">
        <f t="shared" si="45"/>
        <v>0</v>
      </c>
      <c r="KX23" s="474">
        <f t="shared" si="46"/>
        <v>160580</v>
      </c>
      <c r="KY23" s="474">
        <f t="shared" si="126"/>
        <v>3180</v>
      </c>
      <c r="KZ23" s="474">
        <f t="shared" si="47"/>
        <v>157400</v>
      </c>
      <c r="LA23" s="474">
        <f t="shared" si="48"/>
        <v>157400</v>
      </c>
      <c r="LB23" s="474">
        <f t="shared" si="49"/>
        <v>0</v>
      </c>
      <c r="LC23" s="479">
        <f t="shared" si="50"/>
        <v>29487399</v>
      </c>
      <c r="LD23" s="479">
        <f t="shared" si="127"/>
        <v>661095</v>
      </c>
      <c r="LE23" s="479">
        <f t="shared" si="128"/>
        <v>160580</v>
      </c>
      <c r="LF23" s="476">
        <f t="shared" si="129"/>
        <v>30309074</v>
      </c>
      <c r="LG23" s="476">
        <f t="shared" si="51"/>
        <v>2374636</v>
      </c>
      <c r="LH23" s="476">
        <f t="shared" si="52"/>
        <v>27934438</v>
      </c>
      <c r="LI23" s="476">
        <f t="shared" si="53"/>
        <v>21534997</v>
      </c>
      <c r="LJ23" s="476">
        <f t="shared" si="54"/>
        <v>6399441</v>
      </c>
      <c r="LK23" s="714">
        <v>86.89</v>
      </c>
      <c r="LL23" s="717">
        <f t="shared" si="55"/>
        <v>3693907.3</v>
      </c>
      <c r="LM23" s="720">
        <f t="shared" si="130"/>
        <v>3693.9</v>
      </c>
      <c r="LN23" s="718">
        <f t="shared" si="56"/>
        <v>33842401.299999997</v>
      </c>
      <c r="LO23" s="713">
        <f t="shared" si="131"/>
        <v>33842.400000000001</v>
      </c>
      <c r="LP23" s="724">
        <f t="shared" si="132"/>
        <v>0</v>
      </c>
      <c r="LQ23" s="724">
        <f t="shared" si="133"/>
        <v>33842.400000000001</v>
      </c>
      <c r="LR23" s="724">
        <f t="shared" si="57"/>
        <v>160.6</v>
      </c>
      <c r="LS23" s="713">
        <f t="shared" si="134"/>
        <v>34003</v>
      </c>
      <c r="LT23" s="437"/>
      <c r="LU23" s="617">
        <f t="shared" si="135"/>
        <v>0</v>
      </c>
      <c r="LV23" s="617">
        <f t="shared" si="136"/>
        <v>0</v>
      </c>
      <c r="LW23" s="617">
        <f t="shared" si="137"/>
        <v>0</v>
      </c>
      <c r="LX23" s="617">
        <f t="shared" si="138"/>
        <v>0</v>
      </c>
      <c r="LY23" s="617">
        <f t="shared" si="139"/>
        <v>1519</v>
      </c>
      <c r="LZ23" s="617">
        <f t="shared" si="140"/>
        <v>1302</v>
      </c>
      <c r="MA23" s="480"/>
      <c r="MB23" s="480"/>
      <c r="MC23" s="480"/>
      <c r="MD23" s="480"/>
      <c r="ME23" s="480"/>
      <c r="MF23" s="480"/>
      <c r="MG23" s="480"/>
      <c r="MH23" s="480"/>
      <c r="MI23" s="480"/>
      <c r="MJ23" s="480"/>
      <c r="MK23" s="480"/>
      <c r="ML23" s="480"/>
      <c r="MM23" s="480"/>
      <c r="MN23" s="480"/>
      <c r="MO23" s="480"/>
      <c r="MP23" s="480"/>
      <c r="MQ23" s="480"/>
      <c r="MR23" s="480"/>
      <c r="MS23" s="480"/>
      <c r="MT23" s="480"/>
      <c r="MU23" s="480"/>
      <c r="MV23" s="480"/>
      <c r="MW23" s="480"/>
      <c r="MX23" s="480"/>
      <c r="MY23" s="480"/>
      <c r="MZ23" s="480"/>
      <c r="NA23" s="480"/>
      <c r="NB23" s="480"/>
      <c r="NC23" s="480"/>
      <c r="ND23" s="480"/>
      <c r="NE23" s="480"/>
      <c r="NF23" s="480"/>
      <c r="NG23" s="480"/>
      <c r="NH23" s="480"/>
      <c r="NI23" s="480"/>
      <c r="NJ23" s="480"/>
      <c r="NK23" s="480"/>
      <c r="NL23" s="480"/>
      <c r="NM23" s="480"/>
      <c r="NN23" s="480"/>
      <c r="NO23" s="480"/>
      <c r="NP23" s="480"/>
      <c r="NQ23" s="480"/>
      <c r="NR23" s="480"/>
      <c r="NS23" s="480"/>
      <c r="NT23" s="480"/>
      <c r="NU23" s="480"/>
      <c r="NV23" s="480"/>
      <c r="NW23" s="480"/>
      <c r="NX23" s="480"/>
      <c r="NY23" s="480"/>
      <c r="NZ23" s="480"/>
      <c r="OA23" s="480"/>
      <c r="OB23" s="480"/>
      <c r="OD23" s="642">
        <f t="shared" si="58"/>
        <v>52883</v>
      </c>
      <c r="OE23" s="618">
        <f t="shared" si="59"/>
        <v>238032</v>
      </c>
      <c r="OF23" s="618">
        <f t="shared" si="60"/>
        <v>0</v>
      </c>
      <c r="OG23" s="643">
        <f t="shared" si="141"/>
        <v>42728</v>
      </c>
      <c r="OH23" s="644">
        <f t="shared" si="61"/>
        <v>220428</v>
      </c>
      <c r="OI23" s="644">
        <f t="shared" si="61"/>
        <v>0</v>
      </c>
      <c r="OJ23" s="642">
        <f t="shared" si="62"/>
        <v>10155</v>
      </c>
      <c r="OK23" s="618">
        <f t="shared" si="63"/>
        <v>17604</v>
      </c>
      <c r="OL23" s="618">
        <f t="shared" si="64"/>
        <v>0</v>
      </c>
    </row>
    <row r="24" spans="1:402">
      <c r="A24" s="709" t="s">
        <v>780</v>
      </c>
      <c r="B24" s="461"/>
      <c r="C24" s="461"/>
      <c r="D24" s="461"/>
      <c r="E24" s="461"/>
      <c r="F24" s="462">
        <f t="shared" si="65"/>
        <v>0</v>
      </c>
      <c r="G24" s="463"/>
      <c r="H24" s="463"/>
      <c r="I24" s="463"/>
      <c r="J24" s="463"/>
      <c r="K24" s="462">
        <f t="shared" si="66"/>
        <v>0</v>
      </c>
      <c r="L24" s="464">
        <f t="shared" si="67"/>
        <v>0</v>
      </c>
      <c r="M24" s="715"/>
      <c r="N24" s="464"/>
      <c r="O24" s="464"/>
      <c r="P24" s="465">
        <v>373</v>
      </c>
      <c r="Q24" s="461"/>
      <c r="R24" s="481">
        <v>7</v>
      </c>
      <c r="S24" s="461"/>
      <c r="T24" s="465">
        <v>0</v>
      </c>
      <c r="U24" s="462">
        <f t="shared" si="2"/>
        <v>380</v>
      </c>
      <c r="V24" s="465">
        <v>388</v>
      </c>
      <c r="W24" s="461"/>
      <c r="X24" s="481">
        <v>0</v>
      </c>
      <c r="Y24" s="461"/>
      <c r="Z24" s="465">
        <v>4</v>
      </c>
      <c r="AA24" s="462">
        <f t="shared" si="3"/>
        <v>392</v>
      </c>
      <c r="AB24" s="465">
        <v>58</v>
      </c>
      <c r="AC24" s="461"/>
      <c r="AD24" s="461"/>
      <c r="AE24" s="461"/>
      <c r="AF24" s="465">
        <v>0</v>
      </c>
      <c r="AG24" s="462">
        <f t="shared" si="68"/>
        <v>58</v>
      </c>
      <c r="AH24" s="459">
        <f t="shared" si="69"/>
        <v>830</v>
      </c>
      <c r="AI24" s="467"/>
      <c r="AJ24" s="468">
        <v>0</v>
      </c>
      <c r="AK24" s="469"/>
      <c r="AL24" s="470">
        <v>0</v>
      </c>
      <c r="AM24" s="470"/>
      <c r="AN24" s="467"/>
      <c r="AO24" s="471">
        <v>1</v>
      </c>
      <c r="AP24" s="470"/>
      <c r="AQ24" s="468"/>
      <c r="AR24" s="468"/>
      <c r="AS24" s="461"/>
      <c r="AT24" s="461"/>
      <c r="AU24" s="470">
        <v>1</v>
      </c>
      <c r="AV24" s="470"/>
      <c r="AW24" s="468"/>
      <c r="AX24" s="470">
        <v>1</v>
      </c>
      <c r="AY24" s="470">
        <v>1</v>
      </c>
      <c r="AZ24" s="468"/>
      <c r="BA24" s="470"/>
      <c r="BB24" s="461"/>
      <c r="BC24" s="461"/>
      <c r="BD24" s="470"/>
      <c r="BE24" s="470"/>
      <c r="BF24" s="473"/>
      <c r="BG24" s="462">
        <f t="shared" si="70"/>
        <v>4</v>
      </c>
      <c r="BH24" s="474">
        <f t="shared" si="71"/>
        <v>9484644</v>
      </c>
      <c r="BI24" s="475">
        <f t="shared" si="4"/>
        <v>804561</v>
      </c>
      <c r="BJ24" s="475">
        <f t="shared" si="4"/>
        <v>8680083</v>
      </c>
      <c r="BK24" s="475">
        <f t="shared" si="4"/>
        <v>6737126</v>
      </c>
      <c r="BL24" s="475">
        <f t="shared" si="4"/>
        <v>1942957</v>
      </c>
      <c r="BM24" s="474">
        <f t="shared" si="72"/>
        <v>0</v>
      </c>
      <c r="BN24" s="475">
        <f t="shared" si="5"/>
        <v>0</v>
      </c>
      <c r="BO24" s="475">
        <f t="shared" si="5"/>
        <v>0</v>
      </c>
      <c r="BP24" s="475">
        <f t="shared" si="5"/>
        <v>0</v>
      </c>
      <c r="BQ24" s="475">
        <f t="shared" si="5"/>
        <v>0</v>
      </c>
      <c r="BR24" s="474">
        <f t="shared" si="73"/>
        <v>499324</v>
      </c>
      <c r="BS24" s="475">
        <f t="shared" si="6"/>
        <v>15099</v>
      </c>
      <c r="BT24" s="475">
        <f t="shared" si="6"/>
        <v>484225</v>
      </c>
      <c r="BU24" s="475">
        <f t="shared" si="6"/>
        <v>377503</v>
      </c>
      <c r="BV24" s="475">
        <f t="shared" si="6"/>
        <v>106722</v>
      </c>
      <c r="BW24" s="475"/>
      <c r="BX24" s="475"/>
      <c r="BY24" s="475"/>
      <c r="BZ24" s="475"/>
      <c r="CA24" s="475"/>
      <c r="CB24" s="474">
        <f t="shared" si="74"/>
        <v>0</v>
      </c>
      <c r="CC24" s="475">
        <f t="shared" si="7"/>
        <v>0</v>
      </c>
      <c r="CD24" s="475">
        <f t="shared" si="7"/>
        <v>0</v>
      </c>
      <c r="CE24" s="475">
        <f t="shared" si="7"/>
        <v>0</v>
      </c>
      <c r="CF24" s="475">
        <f t="shared" si="7"/>
        <v>0</v>
      </c>
      <c r="CG24" s="476">
        <f t="shared" si="75"/>
        <v>9983968</v>
      </c>
      <c r="CH24" s="474">
        <f t="shared" si="76"/>
        <v>13753436</v>
      </c>
      <c r="CI24" s="475">
        <f t="shared" si="76"/>
        <v>1138392</v>
      </c>
      <c r="CJ24" s="475">
        <f t="shared" si="76"/>
        <v>12615044</v>
      </c>
      <c r="CK24" s="475">
        <f t="shared" si="76"/>
        <v>9571572</v>
      </c>
      <c r="CL24" s="475">
        <f t="shared" si="76"/>
        <v>3043472</v>
      </c>
      <c r="CM24" s="474">
        <f t="shared" si="77"/>
        <v>0</v>
      </c>
      <c r="CN24" s="475">
        <f t="shared" si="8"/>
        <v>0</v>
      </c>
      <c r="CO24" s="475">
        <f t="shared" si="8"/>
        <v>0</v>
      </c>
      <c r="CP24" s="475">
        <f t="shared" si="8"/>
        <v>0</v>
      </c>
      <c r="CQ24" s="475">
        <f t="shared" si="8"/>
        <v>0</v>
      </c>
      <c r="CR24" s="474">
        <f t="shared" si="78"/>
        <v>0</v>
      </c>
      <c r="CS24" s="475">
        <f t="shared" si="78"/>
        <v>0</v>
      </c>
      <c r="CT24" s="475">
        <f t="shared" si="78"/>
        <v>0</v>
      </c>
      <c r="CU24" s="475">
        <f t="shared" si="78"/>
        <v>0</v>
      </c>
      <c r="CV24" s="475">
        <f t="shared" si="78"/>
        <v>0</v>
      </c>
      <c r="CW24" s="474">
        <f t="shared" si="79"/>
        <v>0</v>
      </c>
      <c r="CX24" s="475">
        <f t="shared" si="9"/>
        <v>0</v>
      </c>
      <c r="CY24" s="475">
        <f t="shared" si="9"/>
        <v>0</v>
      </c>
      <c r="CZ24" s="475">
        <f t="shared" si="9"/>
        <v>0</v>
      </c>
      <c r="DA24" s="475">
        <f t="shared" si="9"/>
        <v>0</v>
      </c>
      <c r="DB24" s="474">
        <f t="shared" si="80"/>
        <v>912704</v>
      </c>
      <c r="DC24" s="475">
        <f t="shared" si="10"/>
        <v>3008</v>
      </c>
      <c r="DD24" s="475">
        <f t="shared" si="10"/>
        <v>909696</v>
      </c>
      <c r="DE24" s="475">
        <f t="shared" si="10"/>
        <v>909696</v>
      </c>
      <c r="DF24" s="475">
        <f t="shared" si="10"/>
        <v>0</v>
      </c>
      <c r="DG24" s="476">
        <f t="shared" si="81"/>
        <v>14666140</v>
      </c>
      <c r="DH24" s="474">
        <f t="shared" si="82"/>
        <v>2084172</v>
      </c>
      <c r="DI24" s="475">
        <f t="shared" si="82"/>
        <v>165590</v>
      </c>
      <c r="DJ24" s="475">
        <f t="shared" si="82"/>
        <v>1918582</v>
      </c>
      <c r="DK24" s="475">
        <f t="shared" si="82"/>
        <v>1385620</v>
      </c>
      <c r="DL24" s="475">
        <f t="shared" si="82"/>
        <v>532962</v>
      </c>
      <c r="DM24" s="474">
        <f t="shared" si="83"/>
        <v>0</v>
      </c>
      <c r="DN24" s="475">
        <f t="shared" si="11"/>
        <v>0</v>
      </c>
      <c r="DO24" s="475">
        <f t="shared" si="11"/>
        <v>0</v>
      </c>
      <c r="DP24" s="475">
        <f t="shared" si="11"/>
        <v>0</v>
      </c>
      <c r="DQ24" s="475">
        <f t="shared" si="11"/>
        <v>0</v>
      </c>
      <c r="DR24" s="475"/>
      <c r="DS24" s="475"/>
      <c r="DT24" s="475"/>
      <c r="DU24" s="475"/>
      <c r="DV24" s="475"/>
      <c r="DW24" s="474">
        <f t="shared" si="84"/>
        <v>0</v>
      </c>
      <c r="DX24" s="475">
        <f t="shared" si="12"/>
        <v>0</v>
      </c>
      <c r="DY24" s="475">
        <f t="shared" si="12"/>
        <v>0</v>
      </c>
      <c r="DZ24" s="475">
        <f t="shared" si="12"/>
        <v>0</v>
      </c>
      <c r="EA24" s="475">
        <f t="shared" si="12"/>
        <v>0</v>
      </c>
      <c r="EB24" s="474">
        <f t="shared" si="85"/>
        <v>0</v>
      </c>
      <c r="EC24" s="475">
        <f t="shared" si="13"/>
        <v>0</v>
      </c>
      <c r="ED24" s="475">
        <f t="shared" si="13"/>
        <v>0</v>
      </c>
      <c r="EE24" s="475">
        <f t="shared" si="13"/>
        <v>0</v>
      </c>
      <c r="EF24" s="475">
        <f t="shared" si="13"/>
        <v>0</v>
      </c>
      <c r="EG24" s="476">
        <f t="shared" si="86"/>
        <v>2084172</v>
      </c>
      <c r="EH24" s="476">
        <f t="shared" si="87"/>
        <v>26734280</v>
      </c>
      <c r="EI24" s="477">
        <f t="shared" si="88"/>
        <v>2126650</v>
      </c>
      <c r="EJ24" s="477">
        <f t="shared" si="14"/>
        <v>24607630</v>
      </c>
      <c r="EK24" s="477">
        <f t="shared" si="14"/>
        <v>18981517</v>
      </c>
      <c r="EL24" s="477">
        <f t="shared" si="14"/>
        <v>5626113</v>
      </c>
      <c r="EM24" s="478">
        <f t="shared" si="89"/>
        <v>25322252</v>
      </c>
      <c r="EN24" s="478">
        <f t="shared" si="90"/>
        <v>0</v>
      </c>
      <c r="EO24" s="478">
        <f t="shared" si="91"/>
        <v>499324</v>
      </c>
      <c r="EP24" s="478">
        <f t="shared" si="92"/>
        <v>0</v>
      </c>
      <c r="EQ24" s="478">
        <f t="shared" si="93"/>
        <v>912704</v>
      </c>
      <c r="ER24" s="479">
        <f t="shared" si="94"/>
        <v>0</v>
      </c>
      <c r="ES24" s="479">
        <f t="shared" si="15"/>
        <v>0</v>
      </c>
      <c r="ET24" s="479">
        <f t="shared" si="15"/>
        <v>0</v>
      </c>
      <c r="EU24" s="479">
        <f t="shared" si="15"/>
        <v>0</v>
      </c>
      <c r="EV24" s="479">
        <f t="shared" si="15"/>
        <v>0</v>
      </c>
      <c r="EW24" s="479">
        <f t="shared" si="95"/>
        <v>0</v>
      </c>
      <c r="EX24" s="479">
        <f t="shared" si="16"/>
        <v>0</v>
      </c>
      <c r="EY24" s="479">
        <f t="shared" si="16"/>
        <v>0</v>
      </c>
      <c r="EZ24" s="479">
        <f t="shared" si="16"/>
        <v>0</v>
      </c>
      <c r="FA24" s="479">
        <f t="shared" si="16"/>
        <v>0</v>
      </c>
      <c r="FB24" s="479">
        <f t="shared" si="96"/>
        <v>0</v>
      </c>
      <c r="FC24" s="479">
        <f t="shared" si="17"/>
        <v>0</v>
      </c>
      <c r="FD24" s="479">
        <f t="shared" si="17"/>
        <v>0</v>
      </c>
      <c r="FE24" s="479">
        <f t="shared" si="17"/>
        <v>0</v>
      </c>
      <c r="FF24" s="479">
        <f t="shared" si="17"/>
        <v>0</v>
      </c>
      <c r="FG24" s="479">
        <f t="shared" si="97"/>
        <v>0</v>
      </c>
      <c r="FH24" s="479">
        <f t="shared" si="18"/>
        <v>0</v>
      </c>
      <c r="FI24" s="479">
        <f t="shared" si="18"/>
        <v>0</v>
      </c>
      <c r="FJ24" s="479">
        <f t="shared" si="18"/>
        <v>0</v>
      </c>
      <c r="FK24" s="479">
        <f t="shared" si="18"/>
        <v>0</v>
      </c>
      <c r="FL24" s="474">
        <f t="shared" si="98"/>
        <v>0</v>
      </c>
      <c r="FM24" s="474">
        <f t="shared" si="19"/>
        <v>0</v>
      </c>
      <c r="FN24" s="474">
        <f t="shared" si="19"/>
        <v>0</v>
      </c>
      <c r="FO24" s="474">
        <f t="shared" si="19"/>
        <v>0</v>
      </c>
      <c r="FP24" s="474">
        <f t="shared" si="19"/>
        <v>0</v>
      </c>
      <c r="FQ24" s="474">
        <f t="shared" si="99"/>
        <v>0</v>
      </c>
      <c r="FR24" s="474">
        <f t="shared" si="20"/>
        <v>0</v>
      </c>
      <c r="FS24" s="474">
        <f t="shared" si="20"/>
        <v>0</v>
      </c>
      <c r="FT24" s="474">
        <f t="shared" si="20"/>
        <v>0</v>
      </c>
      <c r="FU24" s="474">
        <f t="shared" si="20"/>
        <v>0</v>
      </c>
      <c r="FV24" s="479">
        <f t="shared" si="100"/>
        <v>30551</v>
      </c>
      <c r="FW24" s="479">
        <f t="shared" si="21"/>
        <v>4257</v>
      </c>
      <c r="FX24" s="479">
        <f t="shared" si="21"/>
        <v>26294</v>
      </c>
      <c r="FY24" s="479">
        <f t="shared" si="21"/>
        <v>20409</v>
      </c>
      <c r="FZ24" s="479">
        <f t="shared" si="21"/>
        <v>5885</v>
      </c>
      <c r="GA24" s="479">
        <f t="shared" si="101"/>
        <v>0</v>
      </c>
      <c r="GB24" s="479">
        <f t="shared" si="22"/>
        <v>0</v>
      </c>
      <c r="GC24" s="479">
        <f t="shared" si="22"/>
        <v>0</v>
      </c>
      <c r="GD24" s="479">
        <f t="shared" si="22"/>
        <v>0</v>
      </c>
      <c r="GE24" s="479">
        <f t="shared" si="22"/>
        <v>0</v>
      </c>
      <c r="GF24" s="474">
        <f t="shared" si="102"/>
        <v>0</v>
      </c>
      <c r="GG24" s="474">
        <f t="shared" si="23"/>
        <v>0</v>
      </c>
      <c r="GH24" s="474">
        <f t="shared" si="23"/>
        <v>0</v>
      </c>
      <c r="GI24" s="474">
        <f t="shared" si="23"/>
        <v>0</v>
      </c>
      <c r="GJ24" s="474">
        <f t="shared" si="23"/>
        <v>0</v>
      </c>
      <c r="GK24" s="474">
        <f t="shared" si="103"/>
        <v>0</v>
      </c>
      <c r="GL24" s="474">
        <f t="shared" si="24"/>
        <v>0</v>
      </c>
      <c r="GM24" s="474">
        <f t="shared" si="24"/>
        <v>0</v>
      </c>
      <c r="GN24" s="474">
        <f t="shared" si="24"/>
        <v>0</v>
      </c>
      <c r="GO24" s="474">
        <f t="shared" si="24"/>
        <v>0</v>
      </c>
      <c r="GP24" s="479">
        <f t="shared" si="104"/>
        <v>0</v>
      </c>
      <c r="GQ24" s="479">
        <f t="shared" si="25"/>
        <v>0</v>
      </c>
      <c r="GR24" s="479">
        <f t="shared" si="25"/>
        <v>0</v>
      </c>
      <c r="GS24" s="479">
        <f t="shared" si="25"/>
        <v>0</v>
      </c>
      <c r="GT24" s="479">
        <f t="shared" si="25"/>
        <v>0</v>
      </c>
      <c r="GU24" s="479">
        <f t="shared" si="105"/>
        <v>0</v>
      </c>
      <c r="GV24" s="479">
        <f t="shared" si="26"/>
        <v>0</v>
      </c>
      <c r="GW24" s="479">
        <f t="shared" si="26"/>
        <v>0</v>
      </c>
      <c r="GX24" s="479">
        <f t="shared" si="26"/>
        <v>0</v>
      </c>
      <c r="GY24" s="479">
        <f t="shared" si="26"/>
        <v>0</v>
      </c>
      <c r="GZ24" s="474">
        <f t="shared" si="106"/>
        <v>186206</v>
      </c>
      <c r="HA24" s="474">
        <f t="shared" si="27"/>
        <v>28442</v>
      </c>
      <c r="HB24" s="474">
        <f t="shared" si="27"/>
        <v>157764</v>
      </c>
      <c r="HC24" s="474">
        <f t="shared" si="27"/>
        <v>122454</v>
      </c>
      <c r="HD24" s="474">
        <f t="shared" si="27"/>
        <v>35310</v>
      </c>
      <c r="HE24" s="474">
        <f t="shared" si="107"/>
        <v>0</v>
      </c>
      <c r="HF24" s="474">
        <f t="shared" si="28"/>
        <v>0</v>
      </c>
      <c r="HG24" s="474">
        <f t="shared" si="28"/>
        <v>0</v>
      </c>
      <c r="HH24" s="474">
        <f t="shared" si="28"/>
        <v>0</v>
      </c>
      <c r="HI24" s="474">
        <f t="shared" si="28"/>
        <v>0</v>
      </c>
      <c r="HJ24" s="479">
        <f t="shared" si="108"/>
        <v>0</v>
      </c>
      <c r="HK24" s="479">
        <f t="shared" si="29"/>
        <v>0</v>
      </c>
      <c r="HL24" s="479">
        <f t="shared" si="29"/>
        <v>0</v>
      </c>
      <c r="HM24" s="479">
        <f t="shared" si="29"/>
        <v>0</v>
      </c>
      <c r="HN24" s="479">
        <f t="shared" si="29"/>
        <v>0</v>
      </c>
      <c r="HO24" s="479">
        <f t="shared" si="109"/>
        <v>32851</v>
      </c>
      <c r="HP24" s="479">
        <f t="shared" si="30"/>
        <v>6557</v>
      </c>
      <c r="HQ24" s="479">
        <f t="shared" si="30"/>
        <v>26294</v>
      </c>
      <c r="HR24" s="479">
        <f t="shared" si="30"/>
        <v>20409</v>
      </c>
      <c r="HS24" s="479">
        <f t="shared" si="30"/>
        <v>5885</v>
      </c>
      <c r="HT24" s="474">
        <f t="shared" si="110"/>
        <v>44072</v>
      </c>
      <c r="HU24" s="474">
        <f t="shared" si="31"/>
        <v>7334</v>
      </c>
      <c r="HV24" s="474">
        <f t="shared" si="31"/>
        <v>36738</v>
      </c>
      <c r="HW24" s="474">
        <f t="shared" si="31"/>
        <v>27875</v>
      </c>
      <c r="HX24" s="474">
        <f t="shared" si="31"/>
        <v>8863</v>
      </c>
      <c r="HY24" s="474">
        <f t="shared" si="111"/>
        <v>0</v>
      </c>
      <c r="HZ24" s="474">
        <f t="shared" si="32"/>
        <v>0</v>
      </c>
      <c r="IA24" s="474">
        <f t="shared" si="32"/>
        <v>0</v>
      </c>
      <c r="IB24" s="474">
        <f t="shared" si="32"/>
        <v>0</v>
      </c>
      <c r="IC24" s="474">
        <f t="shared" si="32"/>
        <v>0</v>
      </c>
      <c r="ID24" s="479">
        <f t="shared" si="112"/>
        <v>0</v>
      </c>
      <c r="IE24" s="479">
        <f t="shared" si="33"/>
        <v>0</v>
      </c>
      <c r="IF24" s="479">
        <f t="shared" si="33"/>
        <v>0</v>
      </c>
      <c r="IG24" s="479">
        <f t="shared" si="33"/>
        <v>0</v>
      </c>
      <c r="IH24" s="479">
        <f t="shared" si="33"/>
        <v>0</v>
      </c>
      <c r="II24" s="479">
        <f t="shared" si="113"/>
        <v>0</v>
      </c>
      <c r="IJ24" s="479">
        <f t="shared" si="34"/>
        <v>0</v>
      </c>
      <c r="IK24" s="479">
        <f t="shared" si="34"/>
        <v>0</v>
      </c>
      <c r="IL24" s="479">
        <f t="shared" si="34"/>
        <v>0</v>
      </c>
      <c r="IM24" s="479">
        <f t="shared" si="34"/>
        <v>0</v>
      </c>
      <c r="IN24" s="474">
        <f t="shared" si="114"/>
        <v>0</v>
      </c>
      <c r="IO24" s="474">
        <f t="shared" si="35"/>
        <v>0</v>
      </c>
      <c r="IP24" s="474">
        <f t="shared" si="35"/>
        <v>0</v>
      </c>
      <c r="IQ24" s="474">
        <f t="shared" si="35"/>
        <v>0</v>
      </c>
      <c r="IR24" s="474">
        <f t="shared" si="35"/>
        <v>0</v>
      </c>
      <c r="IS24" s="474">
        <f t="shared" si="115"/>
        <v>0</v>
      </c>
      <c r="IT24" s="474">
        <f t="shared" si="36"/>
        <v>0</v>
      </c>
      <c r="IU24" s="474">
        <f t="shared" si="36"/>
        <v>0</v>
      </c>
      <c r="IV24" s="474">
        <f t="shared" si="36"/>
        <v>0</v>
      </c>
      <c r="IW24" s="474">
        <f t="shared" si="36"/>
        <v>0</v>
      </c>
      <c r="IX24" s="479">
        <f t="shared" si="116"/>
        <v>0</v>
      </c>
      <c r="IY24" s="479">
        <f t="shared" si="37"/>
        <v>0</v>
      </c>
      <c r="IZ24" s="479">
        <f t="shared" si="37"/>
        <v>0</v>
      </c>
      <c r="JA24" s="479">
        <f t="shared" si="37"/>
        <v>0</v>
      </c>
      <c r="JB24" s="479">
        <f t="shared" si="37"/>
        <v>0</v>
      </c>
      <c r="JC24" s="479">
        <f t="shared" si="117"/>
        <v>0</v>
      </c>
      <c r="JD24" s="479">
        <f t="shared" si="38"/>
        <v>0</v>
      </c>
      <c r="JE24" s="479">
        <f t="shared" si="38"/>
        <v>0</v>
      </c>
      <c r="JF24" s="479">
        <f t="shared" si="38"/>
        <v>0</v>
      </c>
      <c r="JG24" s="479">
        <f t="shared" si="38"/>
        <v>0</v>
      </c>
      <c r="JH24" s="479">
        <f t="shared" si="118"/>
        <v>293680</v>
      </c>
      <c r="JI24" s="479">
        <f t="shared" si="39"/>
        <v>46590</v>
      </c>
      <c r="JJ24" s="479">
        <f t="shared" si="39"/>
        <v>247090</v>
      </c>
      <c r="JK24" s="479">
        <f t="shared" si="39"/>
        <v>191147</v>
      </c>
      <c r="JL24" s="479">
        <f t="shared" si="39"/>
        <v>55943</v>
      </c>
      <c r="JM24" s="669">
        <v>0</v>
      </c>
      <c r="JN24" s="669">
        <v>0</v>
      </c>
      <c r="JO24" s="669">
        <v>0</v>
      </c>
      <c r="JP24" s="669">
        <v>0</v>
      </c>
      <c r="JQ24" s="669">
        <v>0</v>
      </c>
      <c r="JR24" s="669">
        <v>0</v>
      </c>
      <c r="JS24" s="462">
        <f t="shared" si="119"/>
        <v>0</v>
      </c>
      <c r="JT24" s="474">
        <f t="shared" si="120"/>
        <v>0</v>
      </c>
      <c r="JU24" s="474">
        <f t="shared" si="40"/>
        <v>0</v>
      </c>
      <c r="JV24" s="474">
        <f t="shared" si="40"/>
        <v>0</v>
      </c>
      <c r="JW24" s="474">
        <f t="shared" si="40"/>
        <v>0</v>
      </c>
      <c r="JX24" s="474">
        <f t="shared" si="40"/>
        <v>0</v>
      </c>
      <c r="JY24" s="474">
        <f t="shared" si="121"/>
        <v>0</v>
      </c>
      <c r="JZ24" s="474">
        <f t="shared" si="41"/>
        <v>0</v>
      </c>
      <c r="KA24" s="474">
        <f t="shared" si="41"/>
        <v>0</v>
      </c>
      <c r="KB24" s="474">
        <f t="shared" si="41"/>
        <v>0</v>
      </c>
      <c r="KC24" s="474">
        <f t="shared" si="41"/>
        <v>0</v>
      </c>
      <c r="KD24" s="723">
        <f t="shared" si="122"/>
        <v>0</v>
      </c>
      <c r="KE24" s="723">
        <f t="shared" si="42"/>
        <v>0</v>
      </c>
      <c r="KF24" s="723">
        <f t="shared" si="42"/>
        <v>0</v>
      </c>
      <c r="KG24" s="723">
        <f t="shared" si="42"/>
        <v>0</v>
      </c>
      <c r="KH24" s="723">
        <f t="shared" si="42"/>
        <v>0</v>
      </c>
      <c r="KI24" s="723">
        <f t="shared" si="123"/>
        <v>0</v>
      </c>
      <c r="KJ24" s="723">
        <f t="shared" si="43"/>
        <v>0</v>
      </c>
      <c r="KK24" s="723">
        <f t="shared" si="43"/>
        <v>0</v>
      </c>
      <c r="KL24" s="723">
        <f t="shared" si="43"/>
        <v>0</v>
      </c>
      <c r="KM24" s="723">
        <f t="shared" si="43"/>
        <v>0</v>
      </c>
      <c r="KN24" s="474">
        <f t="shared" si="124"/>
        <v>0</v>
      </c>
      <c r="KO24" s="474">
        <f t="shared" si="44"/>
        <v>0</v>
      </c>
      <c r="KP24" s="474">
        <f t="shared" si="44"/>
        <v>0</v>
      </c>
      <c r="KQ24" s="474">
        <f t="shared" si="44"/>
        <v>0</v>
      </c>
      <c r="KR24" s="474">
        <f t="shared" si="44"/>
        <v>0</v>
      </c>
      <c r="KS24" s="474">
        <f t="shared" si="125"/>
        <v>0</v>
      </c>
      <c r="KT24" s="474">
        <f t="shared" si="45"/>
        <v>0</v>
      </c>
      <c r="KU24" s="474">
        <f t="shared" si="45"/>
        <v>0</v>
      </c>
      <c r="KV24" s="474">
        <f t="shared" si="45"/>
        <v>0</v>
      </c>
      <c r="KW24" s="474">
        <f t="shared" si="45"/>
        <v>0</v>
      </c>
      <c r="KX24" s="474">
        <f t="shared" si="46"/>
        <v>0</v>
      </c>
      <c r="KY24" s="474">
        <f t="shared" si="126"/>
        <v>0</v>
      </c>
      <c r="KZ24" s="474">
        <f t="shared" si="47"/>
        <v>0</v>
      </c>
      <c r="LA24" s="474">
        <f t="shared" si="48"/>
        <v>0</v>
      </c>
      <c r="LB24" s="474">
        <f t="shared" si="49"/>
        <v>0</v>
      </c>
      <c r="LC24" s="479">
        <f t="shared" si="50"/>
        <v>26734280</v>
      </c>
      <c r="LD24" s="479">
        <f t="shared" si="127"/>
        <v>293680</v>
      </c>
      <c r="LE24" s="479">
        <f t="shared" si="128"/>
        <v>0</v>
      </c>
      <c r="LF24" s="476">
        <f t="shared" si="129"/>
        <v>27027960</v>
      </c>
      <c r="LG24" s="476">
        <f t="shared" si="51"/>
        <v>2173240</v>
      </c>
      <c r="LH24" s="476">
        <f t="shared" si="52"/>
        <v>24854720</v>
      </c>
      <c r="LI24" s="476">
        <f t="shared" si="53"/>
        <v>19172664</v>
      </c>
      <c r="LJ24" s="476">
        <f t="shared" si="54"/>
        <v>5682056</v>
      </c>
      <c r="LK24" s="714">
        <v>81.900000000000006</v>
      </c>
      <c r="LL24" s="717">
        <f t="shared" si="55"/>
        <v>3481770.2</v>
      </c>
      <c r="LM24" s="720">
        <f t="shared" si="130"/>
        <v>3481.8</v>
      </c>
      <c r="LN24" s="718">
        <f t="shared" si="56"/>
        <v>30509730.199999999</v>
      </c>
      <c r="LO24" s="713">
        <f t="shared" si="131"/>
        <v>30509.7</v>
      </c>
      <c r="LP24" s="724">
        <f t="shared" si="132"/>
        <v>0</v>
      </c>
      <c r="LQ24" s="724">
        <f t="shared" si="133"/>
        <v>30509.7</v>
      </c>
      <c r="LR24" s="724">
        <f t="shared" si="57"/>
        <v>0</v>
      </c>
      <c r="LS24" s="713">
        <f t="shared" si="134"/>
        <v>30509.7</v>
      </c>
      <c r="LT24" s="437"/>
      <c r="LU24" s="617">
        <f t="shared" si="135"/>
        <v>0</v>
      </c>
      <c r="LV24" s="617">
        <f t="shared" si="136"/>
        <v>0</v>
      </c>
      <c r="LW24" s="617">
        <f t="shared" si="137"/>
        <v>0</v>
      </c>
      <c r="LX24" s="617">
        <f t="shared" si="138"/>
        <v>0</v>
      </c>
      <c r="LY24" s="617">
        <f t="shared" si="139"/>
        <v>0</v>
      </c>
      <c r="LZ24" s="617">
        <f t="shared" si="140"/>
        <v>0</v>
      </c>
      <c r="MA24" s="480"/>
      <c r="MB24" s="480"/>
      <c r="MC24" s="480"/>
      <c r="MD24" s="480"/>
      <c r="ME24" s="480"/>
      <c r="MF24" s="480"/>
      <c r="MG24" s="480"/>
      <c r="MH24" s="480"/>
      <c r="MI24" s="480"/>
      <c r="MJ24" s="480"/>
      <c r="MK24" s="480"/>
      <c r="ML24" s="480"/>
      <c r="MM24" s="480"/>
      <c r="MN24" s="480"/>
      <c r="MO24" s="480"/>
      <c r="MP24" s="480"/>
      <c r="MQ24" s="480"/>
      <c r="MR24" s="480"/>
      <c r="MS24" s="480"/>
      <c r="MT24" s="480"/>
      <c r="MU24" s="480"/>
      <c r="MV24" s="480"/>
      <c r="MW24" s="480"/>
      <c r="MX24" s="480"/>
      <c r="MY24" s="480"/>
      <c r="MZ24" s="480"/>
      <c r="NA24" s="480"/>
      <c r="NB24" s="480"/>
      <c r="NC24" s="480"/>
      <c r="ND24" s="480"/>
      <c r="NE24" s="480"/>
      <c r="NF24" s="480"/>
      <c r="NG24" s="480"/>
      <c r="NH24" s="480"/>
      <c r="NI24" s="480"/>
      <c r="NJ24" s="480"/>
      <c r="NK24" s="480"/>
      <c r="NL24" s="480"/>
      <c r="NM24" s="480"/>
      <c r="NN24" s="480"/>
      <c r="NO24" s="480"/>
      <c r="NP24" s="480"/>
      <c r="NQ24" s="480"/>
      <c r="NR24" s="480"/>
      <c r="NS24" s="480"/>
      <c r="NT24" s="480"/>
      <c r="NU24" s="480"/>
      <c r="NV24" s="480"/>
      <c r="NW24" s="480"/>
      <c r="NX24" s="480"/>
      <c r="NY24" s="480"/>
      <c r="NZ24" s="480"/>
      <c r="OA24" s="480"/>
      <c r="OB24" s="480"/>
      <c r="OD24" s="642">
        <f t="shared" si="58"/>
        <v>83203</v>
      </c>
      <c r="OE24" s="618">
        <f t="shared" si="59"/>
        <v>44072</v>
      </c>
      <c r="OF24" s="618">
        <f t="shared" si="60"/>
        <v>0</v>
      </c>
      <c r="OG24" s="643">
        <f t="shared" si="141"/>
        <v>70118</v>
      </c>
      <c r="OH24" s="644">
        <f t="shared" si="61"/>
        <v>36738</v>
      </c>
      <c r="OI24" s="644">
        <f t="shared" si="61"/>
        <v>0</v>
      </c>
      <c r="OJ24" s="642">
        <f t="shared" si="62"/>
        <v>13085</v>
      </c>
      <c r="OK24" s="618">
        <f t="shared" si="63"/>
        <v>7334</v>
      </c>
      <c r="OL24" s="618">
        <f t="shared" si="64"/>
        <v>0</v>
      </c>
    </row>
    <row r="25" spans="1:402">
      <c r="A25" s="460" t="s">
        <v>781</v>
      </c>
      <c r="B25" s="461"/>
      <c r="C25" s="461"/>
      <c r="D25" s="461"/>
      <c r="E25" s="461"/>
      <c r="F25" s="462">
        <f t="shared" si="65"/>
        <v>0</v>
      </c>
      <c r="G25" s="463"/>
      <c r="H25" s="463"/>
      <c r="I25" s="463"/>
      <c r="J25" s="463"/>
      <c r="K25" s="462">
        <f t="shared" si="66"/>
        <v>0</v>
      </c>
      <c r="L25" s="464">
        <f t="shared" si="67"/>
        <v>0</v>
      </c>
      <c r="M25" s="715"/>
      <c r="N25" s="464"/>
      <c r="O25" s="464"/>
      <c r="P25" s="465">
        <v>433</v>
      </c>
      <c r="Q25" s="461"/>
      <c r="R25" s="481">
        <v>27</v>
      </c>
      <c r="S25" s="461"/>
      <c r="T25" s="465">
        <v>3</v>
      </c>
      <c r="U25" s="462">
        <f t="shared" si="2"/>
        <v>463</v>
      </c>
      <c r="V25" s="465">
        <v>296</v>
      </c>
      <c r="W25" s="461"/>
      <c r="X25" s="481">
        <v>27</v>
      </c>
      <c r="Y25" s="461"/>
      <c r="Z25" s="465">
        <v>3</v>
      </c>
      <c r="AA25" s="462">
        <f t="shared" si="3"/>
        <v>326</v>
      </c>
      <c r="AB25" s="465">
        <v>43</v>
      </c>
      <c r="AC25" s="461"/>
      <c r="AD25" s="461"/>
      <c r="AE25" s="461"/>
      <c r="AF25" s="465">
        <v>1</v>
      </c>
      <c r="AG25" s="462">
        <f t="shared" si="68"/>
        <v>44</v>
      </c>
      <c r="AH25" s="459">
        <f t="shared" si="69"/>
        <v>833</v>
      </c>
      <c r="AI25" s="467"/>
      <c r="AJ25" s="468">
        <v>0</v>
      </c>
      <c r="AK25" s="469"/>
      <c r="AL25" s="470">
        <v>0</v>
      </c>
      <c r="AM25" s="470"/>
      <c r="AN25" s="467"/>
      <c r="AO25" s="471">
        <v>2</v>
      </c>
      <c r="AP25" s="470"/>
      <c r="AQ25" s="468"/>
      <c r="AR25" s="468">
        <v>1</v>
      </c>
      <c r="AS25" s="461"/>
      <c r="AT25" s="461"/>
      <c r="AU25" s="470">
        <v>1</v>
      </c>
      <c r="AV25" s="470"/>
      <c r="AW25" s="468"/>
      <c r="AX25" s="470">
        <v>2</v>
      </c>
      <c r="AY25" s="470">
        <v>3</v>
      </c>
      <c r="AZ25" s="468"/>
      <c r="BA25" s="470"/>
      <c r="BB25" s="461"/>
      <c r="BC25" s="461"/>
      <c r="BD25" s="470"/>
      <c r="BE25" s="470"/>
      <c r="BF25" s="473"/>
      <c r="BG25" s="462">
        <f t="shared" si="70"/>
        <v>9</v>
      </c>
      <c r="BH25" s="474">
        <f t="shared" si="71"/>
        <v>11010324</v>
      </c>
      <c r="BI25" s="475">
        <f t="shared" si="4"/>
        <v>933981</v>
      </c>
      <c r="BJ25" s="475">
        <f t="shared" si="4"/>
        <v>10076343</v>
      </c>
      <c r="BK25" s="475">
        <f t="shared" si="4"/>
        <v>7820846</v>
      </c>
      <c r="BL25" s="475">
        <f t="shared" si="4"/>
        <v>2255497</v>
      </c>
      <c r="BM25" s="474">
        <f t="shared" si="72"/>
        <v>0</v>
      </c>
      <c r="BN25" s="475">
        <f t="shared" si="5"/>
        <v>0</v>
      </c>
      <c r="BO25" s="475">
        <f t="shared" si="5"/>
        <v>0</v>
      </c>
      <c r="BP25" s="475">
        <f t="shared" si="5"/>
        <v>0</v>
      </c>
      <c r="BQ25" s="475">
        <f t="shared" si="5"/>
        <v>0</v>
      </c>
      <c r="BR25" s="474">
        <f t="shared" si="73"/>
        <v>1925964</v>
      </c>
      <c r="BS25" s="475">
        <f t="shared" si="6"/>
        <v>58239</v>
      </c>
      <c r="BT25" s="475">
        <f t="shared" si="6"/>
        <v>1867725</v>
      </c>
      <c r="BU25" s="475">
        <f t="shared" si="6"/>
        <v>1456083</v>
      </c>
      <c r="BV25" s="475">
        <f t="shared" si="6"/>
        <v>411642</v>
      </c>
      <c r="BW25" s="475"/>
      <c r="BX25" s="475"/>
      <c r="BY25" s="475"/>
      <c r="BZ25" s="475"/>
      <c r="CA25" s="475"/>
      <c r="CB25" s="474">
        <f t="shared" si="74"/>
        <v>592656</v>
      </c>
      <c r="CC25" s="475">
        <f t="shared" si="7"/>
        <v>1353</v>
      </c>
      <c r="CD25" s="475">
        <f t="shared" si="7"/>
        <v>591303</v>
      </c>
      <c r="CE25" s="475">
        <f t="shared" si="7"/>
        <v>591303</v>
      </c>
      <c r="CF25" s="475">
        <f t="shared" si="7"/>
        <v>0</v>
      </c>
      <c r="CG25" s="476">
        <f t="shared" si="75"/>
        <v>13528944</v>
      </c>
      <c r="CH25" s="474">
        <f t="shared" si="76"/>
        <v>10492312</v>
      </c>
      <c r="CI25" s="475">
        <f t="shared" si="76"/>
        <v>868464</v>
      </c>
      <c r="CJ25" s="475">
        <f t="shared" si="76"/>
        <v>9623848</v>
      </c>
      <c r="CK25" s="475">
        <f t="shared" si="76"/>
        <v>7302024</v>
      </c>
      <c r="CL25" s="475">
        <f t="shared" si="76"/>
        <v>2321824</v>
      </c>
      <c r="CM25" s="474">
        <f t="shared" si="77"/>
        <v>0</v>
      </c>
      <c r="CN25" s="475">
        <f t="shared" si="8"/>
        <v>0</v>
      </c>
      <c r="CO25" s="475">
        <f t="shared" si="8"/>
        <v>0</v>
      </c>
      <c r="CP25" s="475">
        <f t="shared" si="8"/>
        <v>0</v>
      </c>
      <c r="CQ25" s="475">
        <f t="shared" si="8"/>
        <v>0</v>
      </c>
      <c r="CR25" s="474">
        <f t="shared" si="78"/>
        <v>2673000</v>
      </c>
      <c r="CS25" s="475">
        <f t="shared" si="78"/>
        <v>79218</v>
      </c>
      <c r="CT25" s="475">
        <f t="shared" si="78"/>
        <v>2593782</v>
      </c>
      <c r="CU25" s="475">
        <f t="shared" si="78"/>
        <v>1975104</v>
      </c>
      <c r="CV25" s="475">
        <f t="shared" si="78"/>
        <v>618678</v>
      </c>
      <c r="CW25" s="474">
        <f t="shared" si="79"/>
        <v>0</v>
      </c>
      <c r="CX25" s="475">
        <f t="shared" si="9"/>
        <v>0</v>
      </c>
      <c r="CY25" s="475">
        <f t="shared" si="9"/>
        <v>0</v>
      </c>
      <c r="CZ25" s="475">
        <f t="shared" si="9"/>
        <v>0</v>
      </c>
      <c r="DA25" s="475">
        <f t="shared" si="9"/>
        <v>0</v>
      </c>
      <c r="DB25" s="474">
        <f t="shared" si="80"/>
        <v>684528</v>
      </c>
      <c r="DC25" s="475">
        <f t="shared" si="10"/>
        <v>2256</v>
      </c>
      <c r="DD25" s="475">
        <f t="shared" si="10"/>
        <v>682272</v>
      </c>
      <c r="DE25" s="475">
        <f t="shared" si="10"/>
        <v>682272</v>
      </c>
      <c r="DF25" s="475">
        <f t="shared" si="10"/>
        <v>0</v>
      </c>
      <c r="DG25" s="476">
        <f t="shared" si="81"/>
        <v>13849840</v>
      </c>
      <c r="DH25" s="474">
        <f t="shared" si="82"/>
        <v>1545162</v>
      </c>
      <c r="DI25" s="475">
        <f t="shared" si="82"/>
        <v>122765</v>
      </c>
      <c r="DJ25" s="475">
        <f t="shared" si="82"/>
        <v>1422397</v>
      </c>
      <c r="DK25" s="475">
        <f t="shared" si="82"/>
        <v>1027270</v>
      </c>
      <c r="DL25" s="475">
        <f t="shared" si="82"/>
        <v>395127</v>
      </c>
      <c r="DM25" s="474">
        <f t="shared" si="83"/>
        <v>0</v>
      </c>
      <c r="DN25" s="475">
        <f t="shared" si="11"/>
        <v>0</v>
      </c>
      <c r="DO25" s="475">
        <f t="shared" si="11"/>
        <v>0</v>
      </c>
      <c r="DP25" s="475">
        <f t="shared" si="11"/>
        <v>0</v>
      </c>
      <c r="DQ25" s="475">
        <f t="shared" si="11"/>
        <v>0</v>
      </c>
      <c r="DR25" s="475"/>
      <c r="DS25" s="475"/>
      <c r="DT25" s="475"/>
      <c r="DU25" s="475"/>
      <c r="DV25" s="475"/>
      <c r="DW25" s="474">
        <f t="shared" si="84"/>
        <v>0</v>
      </c>
      <c r="DX25" s="475">
        <f t="shared" si="12"/>
        <v>0</v>
      </c>
      <c r="DY25" s="475">
        <f t="shared" si="12"/>
        <v>0</v>
      </c>
      <c r="DZ25" s="475">
        <f t="shared" si="12"/>
        <v>0</v>
      </c>
      <c r="EA25" s="475">
        <f t="shared" si="12"/>
        <v>0</v>
      </c>
      <c r="EB25" s="474">
        <f t="shared" si="85"/>
        <v>273811</v>
      </c>
      <c r="EC25" s="475">
        <f t="shared" si="13"/>
        <v>903</v>
      </c>
      <c r="ED25" s="475">
        <f t="shared" si="13"/>
        <v>272908</v>
      </c>
      <c r="EE25" s="475">
        <f t="shared" si="13"/>
        <v>272908</v>
      </c>
      <c r="EF25" s="475">
        <f t="shared" si="13"/>
        <v>0</v>
      </c>
      <c r="EG25" s="476">
        <f t="shared" si="86"/>
        <v>1818973</v>
      </c>
      <c r="EH25" s="476">
        <f t="shared" si="87"/>
        <v>29197757</v>
      </c>
      <c r="EI25" s="477">
        <f t="shared" si="88"/>
        <v>2067179</v>
      </c>
      <c r="EJ25" s="477">
        <f t="shared" si="14"/>
        <v>27130578</v>
      </c>
      <c r="EK25" s="477">
        <f t="shared" si="14"/>
        <v>21127810</v>
      </c>
      <c r="EL25" s="477">
        <f t="shared" si="14"/>
        <v>6002768</v>
      </c>
      <c r="EM25" s="478">
        <f t="shared" si="89"/>
        <v>23047798</v>
      </c>
      <c r="EN25" s="478">
        <f t="shared" si="90"/>
        <v>0</v>
      </c>
      <c r="EO25" s="478">
        <f t="shared" si="91"/>
        <v>4598964</v>
      </c>
      <c r="EP25" s="478">
        <f t="shared" si="92"/>
        <v>0</v>
      </c>
      <c r="EQ25" s="478">
        <f t="shared" si="93"/>
        <v>1550995</v>
      </c>
      <c r="ER25" s="479">
        <f t="shared" si="94"/>
        <v>0</v>
      </c>
      <c r="ES25" s="479">
        <f t="shared" si="15"/>
        <v>0</v>
      </c>
      <c r="ET25" s="479">
        <f t="shared" si="15"/>
        <v>0</v>
      </c>
      <c r="EU25" s="479">
        <f t="shared" si="15"/>
        <v>0</v>
      </c>
      <c r="EV25" s="479">
        <f t="shared" si="15"/>
        <v>0</v>
      </c>
      <c r="EW25" s="479">
        <f t="shared" si="95"/>
        <v>0</v>
      </c>
      <c r="EX25" s="479">
        <f t="shared" si="16"/>
        <v>0</v>
      </c>
      <c r="EY25" s="479">
        <f t="shared" si="16"/>
        <v>0</v>
      </c>
      <c r="EZ25" s="479">
        <f t="shared" si="16"/>
        <v>0</v>
      </c>
      <c r="FA25" s="479">
        <f t="shared" si="16"/>
        <v>0</v>
      </c>
      <c r="FB25" s="479">
        <f t="shared" si="96"/>
        <v>0</v>
      </c>
      <c r="FC25" s="479">
        <f t="shared" si="17"/>
        <v>0</v>
      </c>
      <c r="FD25" s="479">
        <f t="shared" si="17"/>
        <v>0</v>
      </c>
      <c r="FE25" s="479">
        <f t="shared" si="17"/>
        <v>0</v>
      </c>
      <c r="FF25" s="479">
        <f t="shared" si="17"/>
        <v>0</v>
      </c>
      <c r="FG25" s="479">
        <f t="shared" si="97"/>
        <v>0</v>
      </c>
      <c r="FH25" s="479">
        <f t="shared" si="18"/>
        <v>0</v>
      </c>
      <c r="FI25" s="479">
        <f t="shared" si="18"/>
        <v>0</v>
      </c>
      <c r="FJ25" s="479">
        <f t="shared" si="18"/>
        <v>0</v>
      </c>
      <c r="FK25" s="479">
        <f t="shared" si="18"/>
        <v>0</v>
      </c>
      <c r="FL25" s="474">
        <f t="shared" si="98"/>
        <v>0</v>
      </c>
      <c r="FM25" s="474">
        <f t="shared" si="19"/>
        <v>0</v>
      </c>
      <c r="FN25" s="474">
        <f t="shared" si="19"/>
        <v>0</v>
      </c>
      <c r="FO25" s="474">
        <f t="shared" si="19"/>
        <v>0</v>
      </c>
      <c r="FP25" s="474">
        <f t="shared" si="19"/>
        <v>0</v>
      </c>
      <c r="FQ25" s="474">
        <f t="shared" si="99"/>
        <v>0</v>
      </c>
      <c r="FR25" s="474">
        <f t="shared" si="20"/>
        <v>0</v>
      </c>
      <c r="FS25" s="474">
        <f t="shared" si="20"/>
        <v>0</v>
      </c>
      <c r="FT25" s="474">
        <f t="shared" si="20"/>
        <v>0</v>
      </c>
      <c r="FU25" s="474">
        <f t="shared" si="20"/>
        <v>0</v>
      </c>
      <c r="FV25" s="479">
        <f t="shared" si="100"/>
        <v>61102</v>
      </c>
      <c r="FW25" s="479">
        <f t="shared" si="21"/>
        <v>8514</v>
      </c>
      <c r="FX25" s="479">
        <f t="shared" si="21"/>
        <v>52588</v>
      </c>
      <c r="FY25" s="479">
        <f t="shared" si="21"/>
        <v>40818</v>
      </c>
      <c r="FZ25" s="479">
        <f t="shared" si="21"/>
        <v>11770</v>
      </c>
      <c r="GA25" s="479">
        <f t="shared" si="101"/>
        <v>0</v>
      </c>
      <c r="GB25" s="479">
        <f t="shared" si="22"/>
        <v>0</v>
      </c>
      <c r="GC25" s="479">
        <f t="shared" si="22"/>
        <v>0</v>
      </c>
      <c r="GD25" s="479">
        <f t="shared" si="22"/>
        <v>0</v>
      </c>
      <c r="GE25" s="479">
        <f t="shared" si="22"/>
        <v>0</v>
      </c>
      <c r="GF25" s="474">
        <f t="shared" si="102"/>
        <v>0</v>
      </c>
      <c r="GG25" s="474">
        <f t="shared" si="23"/>
        <v>0</v>
      </c>
      <c r="GH25" s="474">
        <f t="shared" si="23"/>
        <v>0</v>
      </c>
      <c r="GI25" s="474">
        <f t="shared" si="23"/>
        <v>0</v>
      </c>
      <c r="GJ25" s="474">
        <f t="shared" si="23"/>
        <v>0</v>
      </c>
      <c r="GK25" s="474">
        <f t="shared" si="103"/>
        <v>35151</v>
      </c>
      <c r="GL25" s="474">
        <f t="shared" si="24"/>
        <v>8857</v>
      </c>
      <c r="GM25" s="474">
        <f t="shared" si="24"/>
        <v>26294</v>
      </c>
      <c r="GN25" s="474">
        <f t="shared" si="24"/>
        <v>20409</v>
      </c>
      <c r="GO25" s="474">
        <f t="shared" si="24"/>
        <v>5885</v>
      </c>
      <c r="GP25" s="479">
        <f t="shared" si="104"/>
        <v>0</v>
      </c>
      <c r="GQ25" s="479">
        <f t="shared" si="25"/>
        <v>0</v>
      </c>
      <c r="GR25" s="479">
        <f t="shared" si="25"/>
        <v>0</v>
      </c>
      <c r="GS25" s="479">
        <f t="shared" si="25"/>
        <v>0</v>
      </c>
      <c r="GT25" s="479">
        <f t="shared" si="25"/>
        <v>0</v>
      </c>
      <c r="GU25" s="479">
        <f t="shared" si="105"/>
        <v>0</v>
      </c>
      <c r="GV25" s="479">
        <f t="shared" si="26"/>
        <v>0</v>
      </c>
      <c r="GW25" s="479">
        <f t="shared" si="26"/>
        <v>0</v>
      </c>
      <c r="GX25" s="479">
        <f t="shared" si="26"/>
        <v>0</v>
      </c>
      <c r="GY25" s="479">
        <f t="shared" si="26"/>
        <v>0</v>
      </c>
      <c r="GZ25" s="474">
        <f t="shared" si="106"/>
        <v>186206</v>
      </c>
      <c r="HA25" s="474">
        <f t="shared" si="27"/>
        <v>28442</v>
      </c>
      <c r="HB25" s="474">
        <f t="shared" si="27"/>
        <v>157764</v>
      </c>
      <c r="HC25" s="474">
        <f t="shared" si="27"/>
        <v>122454</v>
      </c>
      <c r="HD25" s="474">
        <f t="shared" si="27"/>
        <v>35310</v>
      </c>
      <c r="HE25" s="474">
        <f t="shared" si="107"/>
        <v>0</v>
      </c>
      <c r="HF25" s="474">
        <f t="shared" si="28"/>
        <v>0</v>
      </c>
      <c r="HG25" s="474">
        <f t="shared" si="28"/>
        <v>0</v>
      </c>
      <c r="HH25" s="474">
        <f t="shared" si="28"/>
        <v>0</v>
      </c>
      <c r="HI25" s="474">
        <f t="shared" si="28"/>
        <v>0</v>
      </c>
      <c r="HJ25" s="479">
        <f t="shared" si="108"/>
        <v>0</v>
      </c>
      <c r="HK25" s="479">
        <f t="shared" si="29"/>
        <v>0</v>
      </c>
      <c r="HL25" s="479">
        <f t="shared" si="29"/>
        <v>0</v>
      </c>
      <c r="HM25" s="479">
        <f t="shared" si="29"/>
        <v>0</v>
      </c>
      <c r="HN25" s="479">
        <f t="shared" si="29"/>
        <v>0</v>
      </c>
      <c r="HO25" s="479">
        <f t="shared" si="109"/>
        <v>65702</v>
      </c>
      <c r="HP25" s="479">
        <f t="shared" si="30"/>
        <v>13114</v>
      </c>
      <c r="HQ25" s="479">
        <f t="shared" si="30"/>
        <v>52588</v>
      </c>
      <c r="HR25" s="479">
        <f t="shared" si="30"/>
        <v>40818</v>
      </c>
      <c r="HS25" s="479">
        <f t="shared" si="30"/>
        <v>11770</v>
      </c>
      <c r="HT25" s="474">
        <f t="shared" si="110"/>
        <v>132216</v>
      </c>
      <c r="HU25" s="474">
        <f t="shared" si="31"/>
        <v>22002</v>
      </c>
      <c r="HV25" s="474">
        <f t="shared" si="31"/>
        <v>110214</v>
      </c>
      <c r="HW25" s="474">
        <f t="shared" si="31"/>
        <v>83625</v>
      </c>
      <c r="HX25" s="474">
        <f t="shared" si="31"/>
        <v>26589</v>
      </c>
      <c r="HY25" s="474">
        <f t="shared" si="111"/>
        <v>0</v>
      </c>
      <c r="HZ25" s="474">
        <f t="shared" si="32"/>
        <v>0</v>
      </c>
      <c r="IA25" s="474">
        <f t="shared" si="32"/>
        <v>0</v>
      </c>
      <c r="IB25" s="474">
        <f t="shared" si="32"/>
        <v>0</v>
      </c>
      <c r="IC25" s="474">
        <f t="shared" si="32"/>
        <v>0</v>
      </c>
      <c r="ID25" s="479">
        <f t="shared" si="112"/>
        <v>0</v>
      </c>
      <c r="IE25" s="479">
        <f t="shared" si="33"/>
        <v>0</v>
      </c>
      <c r="IF25" s="479">
        <f t="shared" si="33"/>
        <v>0</v>
      </c>
      <c r="IG25" s="479">
        <f t="shared" si="33"/>
        <v>0</v>
      </c>
      <c r="IH25" s="479">
        <f t="shared" si="33"/>
        <v>0</v>
      </c>
      <c r="II25" s="479">
        <f t="shared" si="113"/>
        <v>0</v>
      </c>
      <c r="IJ25" s="479">
        <f t="shared" si="34"/>
        <v>0</v>
      </c>
      <c r="IK25" s="479">
        <f t="shared" si="34"/>
        <v>0</v>
      </c>
      <c r="IL25" s="479">
        <f t="shared" si="34"/>
        <v>0</v>
      </c>
      <c r="IM25" s="479">
        <f t="shared" si="34"/>
        <v>0</v>
      </c>
      <c r="IN25" s="474">
        <f t="shared" si="114"/>
        <v>0</v>
      </c>
      <c r="IO25" s="474">
        <f t="shared" si="35"/>
        <v>0</v>
      </c>
      <c r="IP25" s="474">
        <f t="shared" si="35"/>
        <v>0</v>
      </c>
      <c r="IQ25" s="474">
        <f t="shared" si="35"/>
        <v>0</v>
      </c>
      <c r="IR25" s="474">
        <f t="shared" si="35"/>
        <v>0</v>
      </c>
      <c r="IS25" s="474">
        <f t="shared" si="115"/>
        <v>0</v>
      </c>
      <c r="IT25" s="474">
        <f t="shared" si="36"/>
        <v>0</v>
      </c>
      <c r="IU25" s="474">
        <f t="shared" si="36"/>
        <v>0</v>
      </c>
      <c r="IV25" s="474">
        <f t="shared" si="36"/>
        <v>0</v>
      </c>
      <c r="IW25" s="474">
        <f t="shared" si="36"/>
        <v>0</v>
      </c>
      <c r="IX25" s="479">
        <f t="shared" si="116"/>
        <v>0</v>
      </c>
      <c r="IY25" s="479">
        <f t="shared" si="37"/>
        <v>0</v>
      </c>
      <c r="IZ25" s="479">
        <f t="shared" si="37"/>
        <v>0</v>
      </c>
      <c r="JA25" s="479">
        <f t="shared" si="37"/>
        <v>0</v>
      </c>
      <c r="JB25" s="479">
        <f t="shared" si="37"/>
        <v>0</v>
      </c>
      <c r="JC25" s="479">
        <f t="shared" si="117"/>
        <v>0</v>
      </c>
      <c r="JD25" s="479">
        <f t="shared" si="38"/>
        <v>0</v>
      </c>
      <c r="JE25" s="479">
        <f t="shared" si="38"/>
        <v>0</v>
      </c>
      <c r="JF25" s="479">
        <f t="shared" si="38"/>
        <v>0</v>
      </c>
      <c r="JG25" s="479">
        <f t="shared" si="38"/>
        <v>0</v>
      </c>
      <c r="JH25" s="479">
        <f t="shared" si="118"/>
        <v>480377</v>
      </c>
      <c r="JI25" s="479">
        <f t="shared" si="39"/>
        <v>80929</v>
      </c>
      <c r="JJ25" s="479">
        <f t="shared" si="39"/>
        <v>399448</v>
      </c>
      <c r="JK25" s="479">
        <f t="shared" si="39"/>
        <v>308124</v>
      </c>
      <c r="JL25" s="479">
        <f t="shared" si="39"/>
        <v>91324</v>
      </c>
      <c r="JM25" s="669">
        <v>0</v>
      </c>
      <c r="JN25" s="669">
        <v>0</v>
      </c>
      <c r="JO25" s="669">
        <v>0</v>
      </c>
      <c r="JP25" s="669">
        <v>0</v>
      </c>
      <c r="JQ25" s="669">
        <v>101</v>
      </c>
      <c r="JR25" s="669">
        <v>0</v>
      </c>
      <c r="JS25" s="462">
        <f t="shared" si="119"/>
        <v>101</v>
      </c>
      <c r="JT25" s="474">
        <f t="shared" si="120"/>
        <v>0</v>
      </c>
      <c r="JU25" s="474">
        <f t="shared" si="40"/>
        <v>0</v>
      </c>
      <c r="JV25" s="474">
        <f t="shared" si="40"/>
        <v>0</v>
      </c>
      <c r="JW25" s="474">
        <f t="shared" si="40"/>
        <v>0</v>
      </c>
      <c r="JX25" s="474">
        <f t="shared" si="40"/>
        <v>0</v>
      </c>
      <c r="JY25" s="474">
        <f t="shared" si="121"/>
        <v>0</v>
      </c>
      <c r="JZ25" s="474">
        <f t="shared" si="41"/>
        <v>0</v>
      </c>
      <c r="KA25" s="474">
        <f t="shared" si="41"/>
        <v>0</v>
      </c>
      <c r="KB25" s="474">
        <f t="shared" si="41"/>
        <v>0</v>
      </c>
      <c r="KC25" s="474">
        <f t="shared" si="41"/>
        <v>0</v>
      </c>
      <c r="KD25" s="723">
        <f t="shared" si="122"/>
        <v>0</v>
      </c>
      <c r="KE25" s="723">
        <f t="shared" si="42"/>
        <v>0</v>
      </c>
      <c r="KF25" s="723">
        <f t="shared" si="42"/>
        <v>0</v>
      </c>
      <c r="KG25" s="723">
        <f t="shared" si="42"/>
        <v>0</v>
      </c>
      <c r="KH25" s="723">
        <f t="shared" si="42"/>
        <v>0</v>
      </c>
      <c r="KI25" s="723">
        <f t="shared" si="123"/>
        <v>0</v>
      </c>
      <c r="KJ25" s="723">
        <f t="shared" si="43"/>
        <v>0</v>
      </c>
      <c r="KK25" s="723">
        <f t="shared" si="43"/>
        <v>0</v>
      </c>
      <c r="KL25" s="723">
        <f t="shared" si="43"/>
        <v>0</v>
      </c>
      <c r="KM25" s="723">
        <f t="shared" si="43"/>
        <v>0</v>
      </c>
      <c r="KN25" s="474">
        <f t="shared" si="124"/>
        <v>153419</v>
      </c>
      <c r="KO25" s="474">
        <f t="shared" si="44"/>
        <v>3030</v>
      </c>
      <c r="KP25" s="474">
        <f t="shared" si="44"/>
        <v>150389</v>
      </c>
      <c r="KQ25" s="474">
        <f t="shared" si="44"/>
        <v>150389</v>
      </c>
      <c r="KR25" s="474">
        <f t="shared" si="44"/>
        <v>0</v>
      </c>
      <c r="KS25" s="474">
        <f t="shared" si="125"/>
        <v>0</v>
      </c>
      <c r="KT25" s="474">
        <f t="shared" si="45"/>
        <v>0</v>
      </c>
      <c r="KU25" s="474">
        <f t="shared" si="45"/>
        <v>0</v>
      </c>
      <c r="KV25" s="474">
        <f t="shared" si="45"/>
        <v>0</v>
      </c>
      <c r="KW25" s="474">
        <f t="shared" si="45"/>
        <v>0</v>
      </c>
      <c r="KX25" s="474">
        <f t="shared" si="46"/>
        <v>153419</v>
      </c>
      <c r="KY25" s="474">
        <f t="shared" si="126"/>
        <v>3030</v>
      </c>
      <c r="KZ25" s="474">
        <f t="shared" si="47"/>
        <v>150389</v>
      </c>
      <c r="LA25" s="474">
        <f t="shared" si="48"/>
        <v>150389</v>
      </c>
      <c r="LB25" s="474">
        <f t="shared" si="49"/>
        <v>0</v>
      </c>
      <c r="LC25" s="479">
        <f t="shared" si="50"/>
        <v>29197757</v>
      </c>
      <c r="LD25" s="479">
        <f t="shared" si="127"/>
        <v>480377</v>
      </c>
      <c r="LE25" s="479">
        <f t="shared" si="128"/>
        <v>153419</v>
      </c>
      <c r="LF25" s="476">
        <f t="shared" si="129"/>
        <v>29831553</v>
      </c>
      <c r="LG25" s="476">
        <f t="shared" si="51"/>
        <v>2151138</v>
      </c>
      <c r="LH25" s="476">
        <f t="shared" si="52"/>
        <v>27680415</v>
      </c>
      <c r="LI25" s="476">
        <f t="shared" si="53"/>
        <v>21586323</v>
      </c>
      <c r="LJ25" s="476">
        <f t="shared" si="54"/>
        <v>6094092</v>
      </c>
      <c r="LK25" s="714">
        <v>75.72</v>
      </c>
      <c r="LL25" s="717">
        <f t="shared" si="55"/>
        <v>3219043.2</v>
      </c>
      <c r="LM25" s="720">
        <f t="shared" si="130"/>
        <v>3219</v>
      </c>
      <c r="LN25" s="718">
        <f t="shared" si="56"/>
        <v>32897177.199999999</v>
      </c>
      <c r="LO25" s="713">
        <f t="shared" si="131"/>
        <v>32897.199999999997</v>
      </c>
      <c r="LP25" s="724">
        <f t="shared" si="132"/>
        <v>0</v>
      </c>
      <c r="LQ25" s="724">
        <f t="shared" si="133"/>
        <v>32897.199999999997</v>
      </c>
      <c r="LR25" s="724">
        <f t="shared" si="57"/>
        <v>153.4</v>
      </c>
      <c r="LS25" s="713">
        <f t="shared" si="134"/>
        <v>33050.6</v>
      </c>
      <c r="LT25" s="437"/>
      <c r="LU25" s="617">
        <f t="shared" si="135"/>
        <v>0</v>
      </c>
      <c r="LV25" s="617">
        <f t="shared" si="136"/>
        <v>0</v>
      </c>
      <c r="LW25" s="617">
        <f t="shared" si="137"/>
        <v>0</v>
      </c>
      <c r="LX25" s="617">
        <f t="shared" si="138"/>
        <v>0</v>
      </c>
      <c r="LY25" s="617">
        <f t="shared" si="139"/>
        <v>1519</v>
      </c>
      <c r="LZ25" s="617">
        <f t="shared" si="140"/>
        <v>0</v>
      </c>
      <c r="MA25" s="480"/>
      <c r="MB25" s="480"/>
      <c r="MC25" s="480"/>
      <c r="MD25" s="480"/>
      <c r="ME25" s="480"/>
      <c r="MF25" s="480"/>
      <c r="MG25" s="480"/>
      <c r="MH25" s="480"/>
      <c r="MI25" s="480"/>
      <c r="MJ25" s="480"/>
      <c r="MK25" s="480"/>
      <c r="ML25" s="480"/>
      <c r="MM25" s="480"/>
      <c r="MN25" s="480"/>
      <c r="MO25" s="480"/>
      <c r="MP25" s="480"/>
      <c r="MQ25" s="480"/>
      <c r="MR25" s="480"/>
      <c r="MS25" s="480"/>
      <c r="MT25" s="480"/>
      <c r="MU25" s="480"/>
      <c r="MV25" s="480"/>
      <c r="MW25" s="480"/>
      <c r="MX25" s="480"/>
      <c r="MY25" s="480"/>
      <c r="MZ25" s="480"/>
      <c r="NA25" s="480"/>
      <c r="NB25" s="480"/>
      <c r="NC25" s="480"/>
      <c r="ND25" s="480"/>
      <c r="NE25" s="480"/>
      <c r="NF25" s="480"/>
      <c r="NG25" s="480"/>
      <c r="NH25" s="480"/>
      <c r="NI25" s="480"/>
      <c r="NJ25" s="480"/>
      <c r="NK25" s="480"/>
      <c r="NL25" s="480"/>
      <c r="NM25" s="480"/>
      <c r="NN25" s="480"/>
      <c r="NO25" s="480"/>
      <c r="NP25" s="480"/>
      <c r="NQ25" s="480"/>
      <c r="NR25" s="480"/>
      <c r="NS25" s="480"/>
      <c r="NT25" s="480"/>
      <c r="NU25" s="480"/>
      <c r="NV25" s="480"/>
      <c r="NW25" s="480"/>
      <c r="NX25" s="480"/>
      <c r="NY25" s="480"/>
      <c r="NZ25" s="480"/>
      <c r="OA25" s="480"/>
      <c r="OB25" s="480"/>
      <c r="OD25" s="642">
        <f t="shared" si="58"/>
        <v>58027</v>
      </c>
      <c r="OE25" s="618">
        <f t="shared" si="59"/>
        <v>44072</v>
      </c>
      <c r="OF25" s="618">
        <f t="shared" si="60"/>
        <v>0</v>
      </c>
      <c r="OG25" s="643">
        <f t="shared" si="141"/>
        <v>48206</v>
      </c>
      <c r="OH25" s="644">
        <f t="shared" si="61"/>
        <v>36738</v>
      </c>
      <c r="OI25" s="644">
        <f t="shared" si="61"/>
        <v>0</v>
      </c>
      <c r="OJ25" s="642">
        <f t="shared" si="62"/>
        <v>9821</v>
      </c>
      <c r="OK25" s="618">
        <f t="shared" si="63"/>
        <v>7334</v>
      </c>
      <c r="OL25" s="618">
        <f t="shared" si="64"/>
        <v>0</v>
      </c>
    </row>
    <row r="26" spans="1:402">
      <c r="A26" s="460" t="s">
        <v>782</v>
      </c>
      <c r="B26" s="461"/>
      <c r="C26" s="461"/>
      <c r="D26" s="461"/>
      <c r="E26" s="461"/>
      <c r="F26" s="462">
        <f t="shared" si="65"/>
        <v>0</v>
      </c>
      <c r="G26" s="463"/>
      <c r="H26" s="463"/>
      <c r="I26" s="463"/>
      <c r="J26" s="463"/>
      <c r="K26" s="462">
        <f t="shared" si="66"/>
        <v>0</v>
      </c>
      <c r="L26" s="464">
        <f t="shared" si="67"/>
        <v>0</v>
      </c>
      <c r="M26" s="715"/>
      <c r="N26" s="464"/>
      <c r="O26" s="464"/>
      <c r="P26" s="465">
        <v>431</v>
      </c>
      <c r="Q26" s="461"/>
      <c r="R26" s="481">
        <v>0</v>
      </c>
      <c r="S26" s="461"/>
      <c r="T26" s="465">
        <v>2</v>
      </c>
      <c r="U26" s="462">
        <f t="shared" si="2"/>
        <v>433</v>
      </c>
      <c r="V26" s="465">
        <v>486</v>
      </c>
      <c r="W26" s="461"/>
      <c r="X26" s="481">
        <v>0</v>
      </c>
      <c r="Y26" s="461"/>
      <c r="Z26" s="465">
        <v>2</v>
      </c>
      <c r="AA26" s="462">
        <f t="shared" si="3"/>
        <v>488</v>
      </c>
      <c r="AB26" s="465">
        <v>94</v>
      </c>
      <c r="AC26" s="461"/>
      <c r="AD26" s="461"/>
      <c r="AE26" s="461"/>
      <c r="AF26" s="465">
        <v>0</v>
      </c>
      <c r="AG26" s="462">
        <f t="shared" si="68"/>
        <v>94</v>
      </c>
      <c r="AH26" s="459">
        <f t="shared" si="69"/>
        <v>1015</v>
      </c>
      <c r="AI26" s="467"/>
      <c r="AJ26" s="468">
        <v>0</v>
      </c>
      <c r="AK26" s="469"/>
      <c r="AL26" s="470">
        <v>0</v>
      </c>
      <c r="AM26" s="470"/>
      <c r="AN26" s="467"/>
      <c r="AO26" s="471"/>
      <c r="AP26" s="470"/>
      <c r="AQ26" s="468"/>
      <c r="AR26" s="468"/>
      <c r="AS26" s="461"/>
      <c r="AT26" s="461"/>
      <c r="AU26" s="470"/>
      <c r="AV26" s="470"/>
      <c r="AW26" s="468"/>
      <c r="AX26" s="470"/>
      <c r="AY26" s="470"/>
      <c r="AZ26" s="468"/>
      <c r="BA26" s="470"/>
      <c r="BB26" s="461"/>
      <c r="BC26" s="461"/>
      <c r="BD26" s="470"/>
      <c r="BE26" s="470"/>
      <c r="BF26" s="473"/>
      <c r="BG26" s="462">
        <f t="shared" si="70"/>
        <v>0</v>
      </c>
      <c r="BH26" s="474">
        <f t="shared" si="71"/>
        <v>10959468</v>
      </c>
      <c r="BI26" s="475">
        <f t="shared" ref="BI26:BL40" si="142">$P26*BI$7</f>
        <v>929667</v>
      </c>
      <c r="BJ26" s="475">
        <f t="shared" si="142"/>
        <v>10029801</v>
      </c>
      <c r="BK26" s="475">
        <f t="shared" si="142"/>
        <v>7784722</v>
      </c>
      <c r="BL26" s="475">
        <f t="shared" si="142"/>
        <v>2245079</v>
      </c>
      <c r="BM26" s="474">
        <f t="shared" si="72"/>
        <v>0</v>
      </c>
      <c r="BN26" s="475">
        <f t="shared" si="5"/>
        <v>0</v>
      </c>
      <c r="BO26" s="475">
        <f t="shared" si="5"/>
        <v>0</v>
      </c>
      <c r="BP26" s="475">
        <f t="shared" si="5"/>
        <v>0</v>
      </c>
      <c r="BQ26" s="475">
        <f t="shared" si="5"/>
        <v>0</v>
      </c>
      <c r="BR26" s="474">
        <f t="shared" si="73"/>
        <v>0</v>
      </c>
      <c r="BS26" s="475">
        <f t="shared" si="6"/>
        <v>0</v>
      </c>
      <c r="BT26" s="475">
        <f t="shared" si="6"/>
        <v>0</v>
      </c>
      <c r="BU26" s="475">
        <f t="shared" si="6"/>
        <v>0</v>
      </c>
      <c r="BV26" s="475">
        <f t="shared" si="6"/>
        <v>0</v>
      </c>
      <c r="BW26" s="475"/>
      <c r="BX26" s="475"/>
      <c r="BY26" s="475"/>
      <c r="BZ26" s="475"/>
      <c r="CA26" s="475"/>
      <c r="CB26" s="474">
        <f t="shared" si="74"/>
        <v>395104</v>
      </c>
      <c r="CC26" s="475">
        <f t="shared" si="7"/>
        <v>902</v>
      </c>
      <c r="CD26" s="475">
        <f t="shared" si="7"/>
        <v>394202</v>
      </c>
      <c r="CE26" s="475">
        <f t="shared" si="7"/>
        <v>394202</v>
      </c>
      <c r="CF26" s="475">
        <f t="shared" si="7"/>
        <v>0</v>
      </c>
      <c r="CG26" s="476">
        <f t="shared" si="75"/>
        <v>11354572</v>
      </c>
      <c r="CH26" s="474">
        <f t="shared" si="76"/>
        <v>17227242</v>
      </c>
      <c r="CI26" s="475">
        <f t="shared" si="76"/>
        <v>1425924</v>
      </c>
      <c r="CJ26" s="475">
        <f t="shared" si="76"/>
        <v>15801318</v>
      </c>
      <c r="CK26" s="475">
        <f t="shared" si="76"/>
        <v>11989134</v>
      </c>
      <c r="CL26" s="475">
        <f t="shared" si="76"/>
        <v>3812184</v>
      </c>
      <c r="CM26" s="474">
        <f t="shared" si="77"/>
        <v>0</v>
      </c>
      <c r="CN26" s="475">
        <f t="shared" si="8"/>
        <v>0</v>
      </c>
      <c r="CO26" s="475">
        <f t="shared" si="8"/>
        <v>0</v>
      </c>
      <c r="CP26" s="475">
        <f t="shared" si="8"/>
        <v>0</v>
      </c>
      <c r="CQ26" s="475">
        <f t="shared" si="8"/>
        <v>0</v>
      </c>
      <c r="CR26" s="474">
        <f t="shared" si="78"/>
        <v>0</v>
      </c>
      <c r="CS26" s="475">
        <f t="shared" si="78"/>
        <v>0</v>
      </c>
      <c r="CT26" s="475">
        <f t="shared" si="78"/>
        <v>0</v>
      </c>
      <c r="CU26" s="475">
        <f t="shared" si="78"/>
        <v>0</v>
      </c>
      <c r="CV26" s="475">
        <f t="shared" si="78"/>
        <v>0</v>
      </c>
      <c r="CW26" s="474">
        <f t="shared" si="79"/>
        <v>0</v>
      </c>
      <c r="CX26" s="475">
        <f t="shared" si="9"/>
        <v>0</v>
      </c>
      <c r="CY26" s="475">
        <f t="shared" si="9"/>
        <v>0</v>
      </c>
      <c r="CZ26" s="475">
        <f t="shared" si="9"/>
        <v>0</v>
      </c>
      <c r="DA26" s="475">
        <f t="shared" si="9"/>
        <v>0</v>
      </c>
      <c r="DB26" s="474">
        <f t="shared" si="80"/>
        <v>456352</v>
      </c>
      <c r="DC26" s="475">
        <f t="shared" si="10"/>
        <v>1504</v>
      </c>
      <c r="DD26" s="475">
        <f t="shared" si="10"/>
        <v>454848</v>
      </c>
      <c r="DE26" s="475">
        <f t="shared" si="10"/>
        <v>454848</v>
      </c>
      <c r="DF26" s="475">
        <f t="shared" si="10"/>
        <v>0</v>
      </c>
      <c r="DG26" s="476">
        <f t="shared" si="81"/>
        <v>17683594</v>
      </c>
      <c r="DH26" s="474">
        <f t="shared" si="82"/>
        <v>3377796</v>
      </c>
      <c r="DI26" s="475">
        <f t="shared" si="82"/>
        <v>268370</v>
      </c>
      <c r="DJ26" s="475">
        <f t="shared" si="82"/>
        <v>3109426</v>
      </c>
      <c r="DK26" s="475">
        <f t="shared" si="82"/>
        <v>2245660</v>
      </c>
      <c r="DL26" s="475">
        <f t="shared" si="82"/>
        <v>863766</v>
      </c>
      <c r="DM26" s="474">
        <f t="shared" si="83"/>
        <v>0</v>
      </c>
      <c r="DN26" s="475">
        <f t="shared" si="11"/>
        <v>0</v>
      </c>
      <c r="DO26" s="475">
        <f t="shared" si="11"/>
        <v>0</v>
      </c>
      <c r="DP26" s="475">
        <f t="shared" si="11"/>
        <v>0</v>
      </c>
      <c r="DQ26" s="475">
        <f t="shared" si="11"/>
        <v>0</v>
      </c>
      <c r="DR26" s="475"/>
      <c r="DS26" s="475"/>
      <c r="DT26" s="475"/>
      <c r="DU26" s="475"/>
      <c r="DV26" s="475"/>
      <c r="DW26" s="474">
        <f t="shared" si="84"/>
        <v>0</v>
      </c>
      <c r="DX26" s="475">
        <f t="shared" si="12"/>
        <v>0</v>
      </c>
      <c r="DY26" s="475">
        <f t="shared" si="12"/>
        <v>0</v>
      </c>
      <c r="DZ26" s="475">
        <f t="shared" si="12"/>
        <v>0</v>
      </c>
      <c r="EA26" s="475">
        <f t="shared" si="12"/>
        <v>0</v>
      </c>
      <c r="EB26" s="474">
        <f t="shared" si="85"/>
        <v>0</v>
      </c>
      <c r="EC26" s="475">
        <f t="shared" si="13"/>
        <v>0</v>
      </c>
      <c r="ED26" s="475">
        <f t="shared" si="13"/>
        <v>0</v>
      </c>
      <c r="EE26" s="475">
        <f t="shared" si="13"/>
        <v>0</v>
      </c>
      <c r="EF26" s="475">
        <f t="shared" si="13"/>
        <v>0</v>
      </c>
      <c r="EG26" s="476">
        <f t="shared" si="86"/>
        <v>3377796</v>
      </c>
      <c r="EH26" s="476">
        <f t="shared" si="87"/>
        <v>32415962</v>
      </c>
      <c r="EI26" s="477">
        <f t="shared" si="88"/>
        <v>2626367</v>
      </c>
      <c r="EJ26" s="477">
        <f t="shared" si="14"/>
        <v>29789595</v>
      </c>
      <c r="EK26" s="477">
        <f t="shared" si="14"/>
        <v>22868566</v>
      </c>
      <c r="EL26" s="477">
        <f t="shared" si="14"/>
        <v>6921029</v>
      </c>
      <c r="EM26" s="478">
        <f t="shared" si="89"/>
        <v>31564506</v>
      </c>
      <c r="EN26" s="478">
        <f t="shared" si="90"/>
        <v>0</v>
      </c>
      <c r="EO26" s="478">
        <f t="shared" si="91"/>
        <v>0</v>
      </c>
      <c r="EP26" s="478">
        <f t="shared" si="92"/>
        <v>0</v>
      </c>
      <c r="EQ26" s="478">
        <f t="shared" si="93"/>
        <v>851456</v>
      </c>
      <c r="ER26" s="479">
        <f t="shared" si="94"/>
        <v>0</v>
      </c>
      <c r="ES26" s="479">
        <f t="shared" si="94"/>
        <v>0</v>
      </c>
      <c r="ET26" s="479">
        <f t="shared" si="94"/>
        <v>0</v>
      </c>
      <c r="EU26" s="479">
        <f t="shared" si="94"/>
        <v>0</v>
      </c>
      <c r="EV26" s="479">
        <f t="shared" si="94"/>
        <v>0</v>
      </c>
      <c r="EW26" s="479">
        <f t="shared" si="95"/>
        <v>0</v>
      </c>
      <c r="EX26" s="479">
        <f t="shared" si="95"/>
        <v>0</v>
      </c>
      <c r="EY26" s="479">
        <f t="shared" si="95"/>
        <v>0</v>
      </c>
      <c r="EZ26" s="479">
        <f t="shared" si="95"/>
        <v>0</v>
      </c>
      <c r="FA26" s="479">
        <f t="shared" si="95"/>
        <v>0</v>
      </c>
      <c r="FB26" s="479">
        <f t="shared" si="96"/>
        <v>0</v>
      </c>
      <c r="FC26" s="479">
        <f t="shared" si="96"/>
        <v>0</v>
      </c>
      <c r="FD26" s="479">
        <f t="shared" si="96"/>
        <v>0</v>
      </c>
      <c r="FE26" s="479">
        <f t="shared" si="96"/>
        <v>0</v>
      </c>
      <c r="FF26" s="479">
        <f t="shared" si="96"/>
        <v>0</v>
      </c>
      <c r="FG26" s="479">
        <f t="shared" si="97"/>
        <v>0</v>
      </c>
      <c r="FH26" s="479">
        <f t="shared" si="97"/>
        <v>0</v>
      </c>
      <c r="FI26" s="479">
        <f t="shared" si="97"/>
        <v>0</v>
      </c>
      <c r="FJ26" s="479">
        <f t="shared" si="97"/>
        <v>0</v>
      </c>
      <c r="FK26" s="479">
        <f t="shared" si="97"/>
        <v>0</v>
      </c>
      <c r="FL26" s="474">
        <f t="shared" si="98"/>
        <v>0</v>
      </c>
      <c r="FM26" s="474">
        <f t="shared" si="98"/>
        <v>0</v>
      </c>
      <c r="FN26" s="474">
        <f t="shared" si="98"/>
        <v>0</v>
      </c>
      <c r="FO26" s="474">
        <f t="shared" si="98"/>
        <v>0</v>
      </c>
      <c r="FP26" s="474">
        <f t="shared" si="98"/>
        <v>0</v>
      </c>
      <c r="FQ26" s="474">
        <f t="shared" si="99"/>
        <v>0</v>
      </c>
      <c r="FR26" s="474">
        <f t="shared" si="99"/>
        <v>0</v>
      </c>
      <c r="FS26" s="474">
        <f t="shared" si="99"/>
        <v>0</v>
      </c>
      <c r="FT26" s="474">
        <f t="shared" si="99"/>
        <v>0</v>
      </c>
      <c r="FU26" s="474">
        <f t="shared" si="99"/>
        <v>0</v>
      </c>
      <c r="FV26" s="479">
        <f t="shared" si="100"/>
        <v>0</v>
      </c>
      <c r="FW26" s="479">
        <f t="shared" si="100"/>
        <v>0</v>
      </c>
      <c r="FX26" s="479">
        <f t="shared" si="100"/>
        <v>0</v>
      </c>
      <c r="FY26" s="479">
        <f t="shared" si="100"/>
        <v>0</v>
      </c>
      <c r="FZ26" s="479">
        <f t="shared" si="100"/>
        <v>0</v>
      </c>
      <c r="GA26" s="479">
        <f t="shared" si="101"/>
        <v>0</v>
      </c>
      <c r="GB26" s="479">
        <f t="shared" si="101"/>
        <v>0</v>
      </c>
      <c r="GC26" s="479">
        <f t="shared" si="101"/>
        <v>0</v>
      </c>
      <c r="GD26" s="479">
        <f t="shared" si="101"/>
        <v>0</v>
      </c>
      <c r="GE26" s="479">
        <f t="shared" si="101"/>
        <v>0</v>
      </c>
      <c r="GF26" s="474">
        <f t="shared" si="102"/>
        <v>0</v>
      </c>
      <c r="GG26" s="474">
        <f t="shared" si="102"/>
        <v>0</v>
      </c>
      <c r="GH26" s="474">
        <f t="shared" si="102"/>
        <v>0</v>
      </c>
      <c r="GI26" s="474">
        <f t="shared" si="102"/>
        <v>0</v>
      </c>
      <c r="GJ26" s="474">
        <f t="shared" si="102"/>
        <v>0</v>
      </c>
      <c r="GK26" s="474">
        <f t="shared" si="103"/>
        <v>0</v>
      </c>
      <c r="GL26" s="474">
        <f t="shared" si="103"/>
        <v>0</v>
      </c>
      <c r="GM26" s="474">
        <f t="shared" si="103"/>
        <v>0</v>
      </c>
      <c r="GN26" s="474">
        <f t="shared" si="103"/>
        <v>0</v>
      </c>
      <c r="GO26" s="474">
        <f t="shared" si="103"/>
        <v>0</v>
      </c>
      <c r="GP26" s="479">
        <f t="shared" si="104"/>
        <v>0</v>
      </c>
      <c r="GQ26" s="479">
        <f t="shared" si="104"/>
        <v>0</v>
      </c>
      <c r="GR26" s="479">
        <f t="shared" si="104"/>
        <v>0</v>
      </c>
      <c r="GS26" s="479">
        <f t="shared" si="104"/>
        <v>0</v>
      </c>
      <c r="GT26" s="479">
        <f t="shared" si="104"/>
        <v>0</v>
      </c>
      <c r="GU26" s="479">
        <f t="shared" si="105"/>
        <v>0</v>
      </c>
      <c r="GV26" s="479">
        <f t="shared" si="105"/>
        <v>0</v>
      </c>
      <c r="GW26" s="479">
        <f t="shared" si="105"/>
        <v>0</v>
      </c>
      <c r="GX26" s="479">
        <f t="shared" si="105"/>
        <v>0</v>
      </c>
      <c r="GY26" s="479">
        <f t="shared" si="105"/>
        <v>0</v>
      </c>
      <c r="GZ26" s="474">
        <f t="shared" si="106"/>
        <v>0</v>
      </c>
      <c r="HA26" s="474">
        <f t="shared" si="106"/>
        <v>0</v>
      </c>
      <c r="HB26" s="474">
        <f t="shared" si="106"/>
        <v>0</v>
      </c>
      <c r="HC26" s="474">
        <f t="shared" si="106"/>
        <v>0</v>
      </c>
      <c r="HD26" s="474">
        <f t="shared" si="106"/>
        <v>0</v>
      </c>
      <c r="HE26" s="474">
        <f t="shared" si="107"/>
        <v>0</v>
      </c>
      <c r="HF26" s="474">
        <f t="shared" si="107"/>
        <v>0</v>
      </c>
      <c r="HG26" s="474">
        <f t="shared" si="107"/>
        <v>0</v>
      </c>
      <c r="HH26" s="474">
        <f t="shared" si="107"/>
        <v>0</v>
      </c>
      <c r="HI26" s="474">
        <f t="shared" si="107"/>
        <v>0</v>
      </c>
      <c r="HJ26" s="479">
        <f t="shared" si="108"/>
        <v>0</v>
      </c>
      <c r="HK26" s="479">
        <f t="shared" si="108"/>
        <v>0</v>
      </c>
      <c r="HL26" s="479">
        <f t="shared" si="108"/>
        <v>0</v>
      </c>
      <c r="HM26" s="479">
        <f t="shared" si="108"/>
        <v>0</v>
      </c>
      <c r="HN26" s="479">
        <f t="shared" si="108"/>
        <v>0</v>
      </c>
      <c r="HO26" s="479">
        <f t="shared" si="109"/>
        <v>0</v>
      </c>
      <c r="HP26" s="479">
        <f t="shared" si="109"/>
        <v>0</v>
      </c>
      <c r="HQ26" s="479">
        <f t="shared" si="109"/>
        <v>0</v>
      </c>
      <c r="HR26" s="479">
        <f t="shared" si="109"/>
        <v>0</v>
      </c>
      <c r="HS26" s="479">
        <f t="shared" si="109"/>
        <v>0</v>
      </c>
      <c r="HT26" s="474">
        <f t="shared" si="110"/>
        <v>0</v>
      </c>
      <c r="HU26" s="474">
        <f t="shared" si="110"/>
        <v>0</v>
      </c>
      <c r="HV26" s="474">
        <f t="shared" si="110"/>
        <v>0</v>
      </c>
      <c r="HW26" s="474">
        <f t="shared" si="110"/>
        <v>0</v>
      </c>
      <c r="HX26" s="474">
        <f t="shared" si="110"/>
        <v>0</v>
      </c>
      <c r="HY26" s="474">
        <f t="shared" si="111"/>
        <v>0</v>
      </c>
      <c r="HZ26" s="474">
        <f t="shared" si="111"/>
        <v>0</v>
      </c>
      <c r="IA26" s="474">
        <f t="shared" si="111"/>
        <v>0</v>
      </c>
      <c r="IB26" s="474">
        <f t="shared" si="111"/>
        <v>0</v>
      </c>
      <c r="IC26" s="474">
        <f t="shared" si="111"/>
        <v>0</v>
      </c>
      <c r="ID26" s="479">
        <f t="shared" si="112"/>
        <v>0</v>
      </c>
      <c r="IE26" s="479">
        <f t="shared" si="112"/>
        <v>0</v>
      </c>
      <c r="IF26" s="479">
        <f t="shared" si="112"/>
        <v>0</v>
      </c>
      <c r="IG26" s="479">
        <f t="shared" si="112"/>
        <v>0</v>
      </c>
      <c r="IH26" s="479">
        <f t="shared" si="112"/>
        <v>0</v>
      </c>
      <c r="II26" s="479">
        <f t="shared" si="113"/>
        <v>0</v>
      </c>
      <c r="IJ26" s="479">
        <f t="shared" si="113"/>
        <v>0</v>
      </c>
      <c r="IK26" s="479">
        <f t="shared" si="113"/>
        <v>0</v>
      </c>
      <c r="IL26" s="479">
        <f t="shared" si="113"/>
        <v>0</v>
      </c>
      <c r="IM26" s="479">
        <f t="shared" si="113"/>
        <v>0</v>
      </c>
      <c r="IN26" s="474">
        <f t="shared" si="114"/>
        <v>0</v>
      </c>
      <c r="IO26" s="474">
        <f t="shared" si="114"/>
        <v>0</v>
      </c>
      <c r="IP26" s="474">
        <f t="shared" si="114"/>
        <v>0</v>
      </c>
      <c r="IQ26" s="474">
        <f t="shared" si="114"/>
        <v>0</v>
      </c>
      <c r="IR26" s="474">
        <f t="shared" si="114"/>
        <v>0</v>
      </c>
      <c r="IS26" s="474">
        <f t="shared" si="115"/>
        <v>0</v>
      </c>
      <c r="IT26" s="474">
        <f t="shared" si="115"/>
        <v>0</v>
      </c>
      <c r="IU26" s="474">
        <f t="shared" si="115"/>
        <v>0</v>
      </c>
      <c r="IV26" s="474">
        <f t="shared" si="115"/>
        <v>0</v>
      </c>
      <c r="IW26" s="474">
        <f t="shared" si="115"/>
        <v>0</v>
      </c>
      <c r="IX26" s="479">
        <f t="shared" si="116"/>
        <v>0</v>
      </c>
      <c r="IY26" s="479">
        <f t="shared" si="116"/>
        <v>0</v>
      </c>
      <c r="IZ26" s="479">
        <f t="shared" si="116"/>
        <v>0</v>
      </c>
      <c r="JA26" s="479">
        <f t="shared" si="116"/>
        <v>0</v>
      </c>
      <c r="JB26" s="479">
        <f t="shared" si="116"/>
        <v>0</v>
      </c>
      <c r="JC26" s="479">
        <f t="shared" si="117"/>
        <v>0</v>
      </c>
      <c r="JD26" s="479">
        <f t="shared" si="117"/>
        <v>0</v>
      </c>
      <c r="JE26" s="479">
        <f t="shared" si="117"/>
        <v>0</v>
      </c>
      <c r="JF26" s="479">
        <f t="shared" si="117"/>
        <v>0</v>
      </c>
      <c r="JG26" s="479">
        <f t="shared" si="117"/>
        <v>0</v>
      </c>
      <c r="JH26" s="479">
        <f t="shared" si="118"/>
        <v>0</v>
      </c>
      <c r="JI26" s="479">
        <f t="shared" si="39"/>
        <v>0</v>
      </c>
      <c r="JJ26" s="479">
        <f t="shared" si="39"/>
        <v>0</v>
      </c>
      <c r="JK26" s="479">
        <f t="shared" si="39"/>
        <v>0</v>
      </c>
      <c r="JL26" s="479">
        <f t="shared" si="39"/>
        <v>0</v>
      </c>
      <c r="JM26" s="669"/>
      <c r="JN26" s="669"/>
      <c r="JO26" s="669"/>
      <c r="JP26" s="669"/>
      <c r="JQ26" s="669">
        <v>68</v>
      </c>
      <c r="JR26" s="669"/>
      <c r="JS26" s="462">
        <f t="shared" si="119"/>
        <v>68</v>
      </c>
      <c r="JT26" s="474">
        <f t="shared" si="120"/>
        <v>0</v>
      </c>
      <c r="JU26" s="474">
        <f t="shared" si="40"/>
        <v>0</v>
      </c>
      <c r="JV26" s="474">
        <f t="shared" si="40"/>
        <v>0</v>
      </c>
      <c r="JW26" s="474">
        <f t="shared" si="40"/>
        <v>0</v>
      </c>
      <c r="JX26" s="474">
        <f t="shared" si="40"/>
        <v>0</v>
      </c>
      <c r="JY26" s="474">
        <f t="shared" si="121"/>
        <v>0</v>
      </c>
      <c r="JZ26" s="474">
        <f t="shared" si="41"/>
        <v>0</v>
      </c>
      <c r="KA26" s="474">
        <f t="shared" si="41"/>
        <v>0</v>
      </c>
      <c r="KB26" s="474">
        <f t="shared" si="41"/>
        <v>0</v>
      </c>
      <c r="KC26" s="474">
        <f t="shared" si="41"/>
        <v>0</v>
      </c>
      <c r="KD26" s="723">
        <f t="shared" si="122"/>
        <v>0</v>
      </c>
      <c r="KE26" s="723">
        <f t="shared" si="42"/>
        <v>0</v>
      </c>
      <c r="KF26" s="723">
        <f t="shared" si="42"/>
        <v>0</v>
      </c>
      <c r="KG26" s="723">
        <f t="shared" si="42"/>
        <v>0</v>
      </c>
      <c r="KH26" s="723">
        <f t="shared" si="42"/>
        <v>0</v>
      </c>
      <c r="KI26" s="723">
        <f t="shared" si="123"/>
        <v>0</v>
      </c>
      <c r="KJ26" s="723">
        <f t="shared" si="43"/>
        <v>0</v>
      </c>
      <c r="KK26" s="723">
        <f t="shared" si="43"/>
        <v>0</v>
      </c>
      <c r="KL26" s="723">
        <f t="shared" si="43"/>
        <v>0</v>
      </c>
      <c r="KM26" s="723">
        <f t="shared" si="43"/>
        <v>0</v>
      </c>
      <c r="KN26" s="474">
        <f t="shared" si="124"/>
        <v>103292</v>
      </c>
      <c r="KO26" s="474">
        <f t="shared" si="44"/>
        <v>2040</v>
      </c>
      <c r="KP26" s="474">
        <f t="shared" si="44"/>
        <v>101252</v>
      </c>
      <c r="KQ26" s="474">
        <f t="shared" si="44"/>
        <v>101252</v>
      </c>
      <c r="KR26" s="474">
        <f t="shared" si="44"/>
        <v>0</v>
      </c>
      <c r="KS26" s="474">
        <f t="shared" si="125"/>
        <v>0</v>
      </c>
      <c r="KT26" s="474">
        <f t="shared" si="45"/>
        <v>0</v>
      </c>
      <c r="KU26" s="474">
        <f t="shared" si="45"/>
        <v>0</v>
      </c>
      <c r="KV26" s="474">
        <f t="shared" si="45"/>
        <v>0</v>
      </c>
      <c r="KW26" s="474">
        <f t="shared" si="45"/>
        <v>0</v>
      </c>
      <c r="KX26" s="474">
        <f t="shared" si="46"/>
        <v>103292</v>
      </c>
      <c r="KY26" s="474">
        <f t="shared" si="126"/>
        <v>2040</v>
      </c>
      <c r="KZ26" s="474">
        <f t="shared" si="47"/>
        <v>101252</v>
      </c>
      <c r="LA26" s="474">
        <f t="shared" si="48"/>
        <v>101252</v>
      </c>
      <c r="LB26" s="474">
        <f t="shared" si="49"/>
        <v>0</v>
      </c>
      <c r="LC26" s="479">
        <f t="shared" si="50"/>
        <v>32415962</v>
      </c>
      <c r="LD26" s="479">
        <f t="shared" si="127"/>
        <v>0</v>
      </c>
      <c r="LE26" s="479">
        <f t="shared" si="128"/>
        <v>103292</v>
      </c>
      <c r="LF26" s="476">
        <f t="shared" si="129"/>
        <v>32519254</v>
      </c>
      <c r="LG26" s="476">
        <f t="shared" si="51"/>
        <v>2628407</v>
      </c>
      <c r="LH26" s="476">
        <f t="shared" si="52"/>
        <v>29890847</v>
      </c>
      <c r="LI26" s="476">
        <f t="shared" si="53"/>
        <v>22969818</v>
      </c>
      <c r="LJ26" s="476">
        <f t="shared" si="54"/>
        <v>6921029</v>
      </c>
      <c r="LK26" s="714">
        <v>89.8</v>
      </c>
      <c r="LL26" s="717">
        <f t="shared" si="55"/>
        <v>3817618.6</v>
      </c>
      <c r="LM26" s="720">
        <f t="shared" si="130"/>
        <v>3817.6</v>
      </c>
      <c r="LN26" s="718">
        <f t="shared" si="56"/>
        <v>36233580.600000001</v>
      </c>
      <c r="LO26" s="713">
        <f t="shared" si="131"/>
        <v>36233.599999999999</v>
      </c>
      <c r="LP26" s="724">
        <f t="shared" si="132"/>
        <v>0</v>
      </c>
      <c r="LQ26" s="724">
        <f t="shared" si="133"/>
        <v>36233.599999999999</v>
      </c>
      <c r="LR26" s="724">
        <f t="shared" si="57"/>
        <v>103.3</v>
      </c>
      <c r="LS26" s="713">
        <f t="shared" si="134"/>
        <v>36336.9</v>
      </c>
      <c r="LT26" s="437"/>
      <c r="LU26" s="617">
        <f t="shared" si="135"/>
        <v>0</v>
      </c>
      <c r="LV26" s="617">
        <f t="shared" si="136"/>
        <v>0</v>
      </c>
      <c r="LW26" s="617">
        <f t="shared" si="137"/>
        <v>0</v>
      </c>
      <c r="LX26" s="617">
        <f t="shared" si="138"/>
        <v>0</v>
      </c>
      <c r="LY26" s="617">
        <f t="shared" si="139"/>
        <v>1519</v>
      </c>
      <c r="LZ26" s="617">
        <f t="shared" si="140"/>
        <v>0</v>
      </c>
      <c r="MA26" s="480"/>
      <c r="MB26" s="480"/>
      <c r="MC26" s="480"/>
      <c r="MD26" s="480"/>
      <c r="ME26" s="480"/>
      <c r="MF26" s="480"/>
      <c r="MG26" s="480"/>
      <c r="MH26" s="480"/>
      <c r="MI26" s="480"/>
      <c r="MJ26" s="480"/>
      <c r="MK26" s="480"/>
      <c r="ML26" s="480"/>
      <c r="MM26" s="480"/>
      <c r="MN26" s="480"/>
      <c r="MO26" s="480"/>
      <c r="MP26" s="480"/>
      <c r="MQ26" s="480"/>
      <c r="MR26" s="480"/>
      <c r="MS26" s="480"/>
      <c r="MT26" s="480"/>
      <c r="MU26" s="480"/>
      <c r="MV26" s="480"/>
      <c r="MW26" s="480"/>
      <c r="MX26" s="480"/>
      <c r="MY26" s="480"/>
      <c r="MZ26" s="480"/>
      <c r="NA26" s="480"/>
      <c r="NB26" s="480"/>
      <c r="NC26" s="480"/>
      <c r="ND26" s="480"/>
      <c r="NE26" s="480"/>
      <c r="NF26" s="480"/>
      <c r="NG26" s="480"/>
      <c r="NH26" s="480"/>
      <c r="NI26" s="480"/>
      <c r="NJ26" s="480"/>
      <c r="NK26" s="480"/>
      <c r="NL26" s="480"/>
      <c r="NM26" s="480"/>
      <c r="NN26" s="480"/>
      <c r="NO26" s="480"/>
      <c r="NP26" s="480"/>
      <c r="NQ26" s="480"/>
      <c r="NR26" s="480"/>
      <c r="NS26" s="480"/>
      <c r="NT26" s="480"/>
      <c r="NU26" s="480"/>
      <c r="NV26" s="480"/>
      <c r="NW26" s="480"/>
      <c r="NX26" s="480"/>
      <c r="NY26" s="480"/>
      <c r="NZ26" s="480"/>
      <c r="OA26" s="480"/>
      <c r="OB26" s="480"/>
      <c r="OD26" s="642">
        <f t="shared" si="58"/>
        <v>0</v>
      </c>
      <c r="OE26" s="618">
        <f t="shared" si="59"/>
        <v>0</v>
      </c>
      <c r="OF26" s="618">
        <f t="shared" si="60"/>
        <v>0</v>
      </c>
      <c r="OG26" s="643">
        <f t="shared" si="141"/>
        <v>0</v>
      </c>
      <c r="OH26" s="644">
        <f t="shared" si="61"/>
        <v>0</v>
      </c>
      <c r="OI26" s="644">
        <f t="shared" si="61"/>
        <v>0</v>
      </c>
      <c r="OJ26" s="642">
        <f t="shared" si="62"/>
        <v>0</v>
      </c>
      <c r="OK26" s="618">
        <f t="shared" si="63"/>
        <v>0</v>
      </c>
      <c r="OL26" s="618">
        <f t="shared" si="64"/>
        <v>0</v>
      </c>
    </row>
    <row r="27" spans="1:402">
      <c r="A27" s="709" t="s">
        <v>783</v>
      </c>
      <c r="B27" s="461"/>
      <c r="C27" s="461"/>
      <c r="D27" s="461"/>
      <c r="E27" s="461"/>
      <c r="F27" s="462">
        <f t="shared" si="65"/>
        <v>0</v>
      </c>
      <c r="G27" s="463"/>
      <c r="H27" s="463"/>
      <c r="I27" s="463"/>
      <c r="J27" s="463"/>
      <c r="K27" s="462">
        <f t="shared" si="66"/>
        <v>0</v>
      </c>
      <c r="L27" s="464">
        <f t="shared" si="67"/>
        <v>0</v>
      </c>
      <c r="M27" s="715"/>
      <c r="N27" s="464"/>
      <c r="O27" s="464"/>
      <c r="P27" s="465">
        <v>295</v>
      </c>
      <c r="Q27" s="461"/>
      <c r="R27" s="481">
        <v>0</v>
      </c>
      <c r="S27" s="461"/>
      <c r="T27" s="465">
        <v>2</v>
      </c>
      <c r="U27" s="462">
        <f t="shared" si="2"/>
        <v>297</v>
      </c>
      <c r="V27" s="465">
        <v>336</v>
      </c>
      <c r="W27" s="461"/>
      <c r="X27" s="481">
        <v>26</v>
      </c>
      <c r="Y27" s="461"/>
      <c r="Z27" s="465">
        <v>1</v>
      </c>
      <c r="AA27" s="462">
        <f t="shared" si="3"/>
        <v>363</v>
      </c>
      <c r="AB27" s="465">
        <v>61</v>
      </c>
      <c r="AC27" s="461"/>
      <c r="AD27" s="461"/>
      <c r="AE27" s="461"/>
      <c r="AF27" s="465">
        <v>0</v>
      </c>
      <c r="AG27" s="462">
        <f t="shared" si="68"/>
        <v>61</v>
      </c>
      <c r="AH27" s="459">
        <f t="shared" si="69"/>
        <v>721</v>
      </c>
      <c r="AI27" s="467"/>
      <c r="AJ27" s="468">
        <v>0</v>
      </c>
      <c r="AK27" s="469"/>
      <c r="AL27" s="470">
        <v>0</v>
      </c>
      <c r="AM27" s="470"/>
      <c r="AN27" s="467"/>
      <c r="AO27" s="471"/>
      <c r="AP27" s="470"/>
      <c r="AQ27" s="468"/>
      <c r="AR27" s="468"/>
      <c r="AS27" s="461"/>
      <c r="AT27" s="461"/>
      <c r="AU27" s="470"/>
      <c r="AV27" s="470"/>
      <c r="AW27" s="468"/>
      <c r="AX27" s="470">
        <v>1</v>
      </c>
      <c r="AY27" s="470"/>
      <c r="AZ27" s="468"/>
      <c r="BA27" s="470"/>
      <c r="BB27" s="461"/>
      <c r="BC27" s="461"/>
      <c r="BD27" s="470"/>
      <c r="BE27" s="470"/>
      <c r="BF27" s="473"/>
      <c r="BG27" s="462">
        <f t="shared" si="70"/>
        <v>1</v>
      </c>
      <c r="BH27" s="474">
        <f t="shared" si="71"/>
        <v>7501260</v>
      </c>
      <c r="BI27" s="475">
        <f t="shared" si="142"/>
        <v>636315</v>
      </c>
      <c r="BJ27" s="475">
        <f t="shared" si="142"/>
        <v>6864945</v>
      </c>
      <c r="BK27" s="475">
        <f t="shared" si="142"/>
        <v>5328290</v>
      </c>
      <c r="BL27" s="475">
        <f t="shared" si="142"/>
        <v>1536655</v>
      </c>
      <c r="BM27" s="474">
        <f t="shared" si="72"/>
        <v>0</v>
      </c>
      <c r="BN27" s="475">
        <f t="shared" si="5"/>
        <v>0</v>
      </c>
      <c r="BO27" s="475">
        <f t="shared" si="5"/>
        <v>0</v>
      </c>
      <c r="BP27" s="475">
        <f t="shared" si="5"/>
        <v>0</v>
      </c>
      <c r="BQ27" s="475">
        <f t="shared" si="5"/>
        <v>0</v>
      </c>
      <c r="BR27" s="474">
        <f t="shared" si="73"/>
        <v>0</v>
      </c>
      <c r="BS27" s="475">
        <f t="shared" si="6"/>
        <v>0</v>
      </c>
      <c r="BT27" s="475">
        <f t="shared" si="6"/>
        <v>0</v>
      </c>
      <c r="BU27" s="475">
        <f t="shared" si="6"/>
        <v>0</v>
      </c>
      <c r="BV27" s="475">
        <f t="shared" si="6"/>
        <v>0</v>
      </c>
      <c r="BW27" s="475"/>
      <c r="BX27" s="475"/>
      <c r="BY27" s="475"/>
      <c r="BZ27" s="475"/>
      <c r="CA27" s="475"/>
      <c r="CB27" s="474">
        <f t="shared" si="74"/>
        <v>395104</v>
      </c>
      <c r="CC27" s="475">
        <f t="shared" si="7"/>
        <v>902</v>
      </c>
      <c r="CD27" s="475">
        <f t="shared" si="7"/>
        <v>394202</v>
      </c>
      <c r="CE27" s="475">
        <f t="shared" si="7"/>
        <v>394202</v>
      </c>
      <c r="CF27" s="475">
        <f t="shared" si="7"/>
        <v>0</v>
      </c>
      <c r="CG27" s="476">
        <f t="shared" si="75"/>
        <v>7896364</v>
      </c>
      <c r="CH27" s="474">
        <f t="shared" si="76"/>
        <v>11910192</v>
      </c>
      <c r="CI27" s="475">
        <f t="shared" si="76"/>
        <v>985824</v>
      </c>
      <c r="CJ27" s="475">
        <f t="shared" si="76"/>
        <v>10924368</v>
      </c>
      <c r="CK27" s="475">
        <f t="shared" si="76"/>
        <v>8288784</v>
      </c>
      <c r="CL27" s="475">
        <f t="shared" si="76"/>
        <v>2635584</v>
      </c>
      <c r="CM27" s="474">
        <f t="shared" si="77"/>
        <v>0</v>
      </c>
      <c r="CN27" s="475">
        <f t="shared" si="8"/>
        <v>0</v>
      </c>
      <c r="CO27" s="475">
        <f t="shared" si="8"/>
        <v>0</v>
      </c>
      <c r="CP27" s="475">
        <f t="shared" si="8"/>
        <v>0</v>
      </c>
      <c r="CQ27" s="475">
        <f t="shared" si="8"/>
        <v>0</v>
      </c>
      <c r="CR27" s="474">
        <f t="shared" si="78"/>
        <v>2574000</v>
      </c>
      <c r="CS27" s="475">
        <f t="shared" si="78"/>
        <v>76284</v>
      </c>
      <c r="CT27" s="475">
        <f t="shared" si="78"/>
        <v>2497716</v>
      </c>
      <c r="CU27" s="475">
        <f t="shared" si="78"/>
        <v>1901952</v>
      </c>
      <c r="CV27" s="475">
        <f t="shared" si="78"/>
        <v>595764</v>
      </c>
      <c r="CW27" s="474">
        <f t="shared" si="79"/>
        <v>0</v>
      </c>
      <c r="CX27" s="475">
        <f t="shared" si="9"/>
        <v>0</v>
      </c>
      <c r="CY27" s="475">
        <f t="shared" si="9"/>
        <v>0</v>
      </c>
      <c r="CZ27" s="475">
        <f t="shared" si="9"/>
        <v>0</v>
      </c>
      <c r="DA27" s="475">
        <f t="shared" si="9"/>
        <v>0</v>
      </c>
      <c r="DB27" s="474">
        <f t="shared" si="80"/>
        <v>228176</v>
      </c>
      <c r="DC27" s="475">
        <f t="shared" si="10"/>
        <v>752</v>
      </c>
      <c r="DD27" s="475">
        <f t="shared" si="10"/>
        <v>227424</v>
      </c>
      <c r="DE27" s="475">
        <f t="shared" si="10"/>
        <v>227424</v>
      </c>
      <c r="DF27" s="475">
        <f t="shared" si="10"/>
        <v>0</v>
      </c>
      <c r="DG27" s="476">
        <f t="shared" si="81"/>
        <v>14712368</v>
      </c>
      <c r="DH27" s="474">
        <f t="shared" si="82"/>
        <v>2191974</v>
      </c>
      <c r="DI27" s="475">
        <f t="shared" si="82"/>
        <v>174155</v>
      </c>
      <c r="DJ27" s="475">
        <f t="shared" si="82"/>
        <v>2017819</v>
      </c>
      <c r="DK27" s="475">
        <f t="shared" si="82"/>
        <v>1457290</v>
      </c>
      <c r="DL27" s="475">
        <f t="shared" si="82"/>
        <v>560529</v>
      </c>
      <c r="DM27" s="474">
        <f t="shared" si="83"/>
        <v>0</v>
      </c>
      <c r="DN27" s="475">
        <f t="shared" si="11"/>
        <v>0</v>
      </c>
      <c r="DO27" s="475">
        <f t="shared" si="11"/>
        <v>0</v>
      </c>
      <c r="DP27" s="475">
        <f t="shared" si="11"/>
        <v>0</v>
      </c>
      <c r="DQ27" s="475">
        <f t="shared" si="11"/>
        <v>0</v>
      </c>
      <c r="DR27" s="475"/>
      <c r="DS27" s="475"/>
      <c r="DT27" s="475"/>
      <c r="DU27" s="475"/>
      <c r="DV27" s="475"/>
      <c r="DW27" s="474">
        <f t="shared" si="84"/>
        <v>0</v>
      </c>
      <c r="DX27" s="475">
        <f t="shared" si="12"/>
        <v>0</v>
      </c>
      <c r="DY27" s="475">
        <f t="shared" si="12"/>
        <v>0</v>
      </c>
      <c r="DZ27" s="475">
        <f t="shared" si="12"/>
        <v>0</v>
      </c>
      <c r="EA27" s="475">
        <f t="shared" si="12"/>
        <v>0</v>
      </c>
      <c r="EB27" s="474">
        <f t="shared" si="85"/>
        <v>0</v>
      </c>
      <c r="EC27" s="475">
        <f t="shared" si="13"/>
        <v>0</v>
      </c>
      <c r="ED27" s="475">
        <f t="shared" si="13"/>
        <v>0</v>
      </c>
      <c r="EE27" s="475">
        <f t="shared" si="13"/>
        <v>0</v>
      </c>
      <c r="EF27" s="475">
        <f t="shared" si="13"/>
        <v>0</v>
      </c>
      <c r="EG27" s="476">
        <f t="shared" si="86"/>
        <v>2191974</v>
      </c>
      <c r="EH27" s="476">
        <f t="shared" si="87"/>
        <v>24800706</v>
      </c>
      <c r="EI27" s="477">
        <f t="shared" si="88"/>
        <v>1874232</v>
      </c>
      <c r="EJ27" s="477">
        <f t="shared" si="14"/>
        <v>22926474</v>
      </c>
      <c r="EK27" s="477">
        <f t="shared" si="14"/>
        <v>17597942</v>
      </c>
      <c r="EL27" s="477">
        <f t="shared" si="14"/>
        <v>5328532</v>
      </c>
      <c r="EM27" s="478">
        <f t="shared" si="89"/>
        <v>21603426</v>
      </c>
      <c r="EN27" s="478">
        <f t="shared" si="90"/>
        <v>0</v>
      </c>
      <c r="EO27" s="478">
        <f t="shared" si="91"/>
        <v>2574000</v>
      </c>
      <c r="EP27" s="478">
        <f t="shared" si="92"/>
        <v>0</v>
      </c>
      <c r="EQ27" s="478">
        <f t="shared" si="93"/>
        <v>623280</v>
      </c>
      <c r="ER27" s="479">
        <f t="shared" si="94"/>
        <v>0</v>
      </c>
      <c r="ES27" s="479">
        <f t="shared" si="94"/>
        <v>0</v>
      </c>
      <c r="ET27" s="479">
        <f t="shared" si="94"/>
        <v>0</v>
      </c>
      <c r="EU27" s="479">
        <f t="shared" si="94"/>
        <v>0</v>
      </c>
      <c r="EV27" s="479">
        <f t="shared" si="94"/>
        <v>0</v>
      </c>
      <c r="EW27" s="479">
        <f t="shared" si="95"/>
        <v>0</v>
      </c>
      <c r="EX27" s="479">
        <f t="shared" si="95"/>
        <v>0</v>
      </c>
      <c r="EY27" s="479">
        <f t="shared" si="95"/>
        <v>0</v>
      </c>
      <c r="EZ27" s="479">
        <f t="shared" si="95"/>
        <v>0</v>
      </c>
      <c r="FA27" s="479">
        <f t="shared" si="95"/>
        <v>0</v>
      </c>
      <c r="FB27" s="479">
        <f t="shared" si="96"/>
        <v>0</v>
      </c>
      <c r="FC27" s="479">
        <f t="shared" si="96"/>
        <v>0</v>
      </c>
      <c r="FD27" s="479">
        <f t="shared" si="96"/>
        <v>0</v>
      </c>
      <c r="FE27" s="479">
        <f t="shared" si="96"/>
        <v>0</v>
      </c>
      <c r="FF27" s="479">
        <f t="shared" si="96"/>
        <v>0</v>
      </c>
      <c r="FG27" s="479">
        <f t="shared" si="97"/>
        <v>0</v>
      </c>
      <c r="FH27" s="479">
        <f t="shared" si="97"/>
        <v>0</v>
      </c>
      <c r="FI27" s="479">
        <f t="shared" si="97"/>
        <v>0</v>
      </c>
      <c r="FJ27" s="479">
        <f t="shared" si="97"/>
        <v>0</v>
      </c>
      <c r="FK27" s="479">
        <f t="shared" si="97"/>
        <v>0</v>
      </c>
      <c r="FL27" s="474">
        <f t="shared" si="98"/>
        <v>0</v>
      </c>
      <c r="FM27" s="474">
        <f t="shared" si="98"/>
        <v>0</v>
      </c>
      <c r="FN27" s="474">
        <f t="shared" si="98"/>
        <v>0</v>
      </c>
      <c r="FO27" s="474">
        <f t="shared" si="98"/>
        <v>0</v>
      </c>
      <c r="FP27" s="474">
        <f t="shared" si="98"/>
        <v>0</v>
      </c>
      <c r="FQ27" s="474">
        <f t="shared" si="99"/>
        <v>0</v>
      </c>
      <c r="FR27" s="474">
        <f t="shared" si="99"/>
        <v>0</v>
      </c>
      <c r="FS27" s="474">
        <f t="shared" si="99"/>
        <v>0</v>
      </c>
      <c r="FT27" s="474">
        <f t="shared" si="99"/>
        <v>0</v>
      </c>
      <c r="FU27" s="474">
        <f t="shared" si="99"/>
        <v>0</v>
      </c>
      <c r="FV27" s="479">
        <f t="shared" si="100"/>
        <v>0</v>
      </c>
      <c r="FW27" s="479">
        <f t="shared" si="100"/>
        <v>0</v>
      </c>
      <c r="FX27" s="479">
        <f t="shared" si="100"/>
        <v>0</v>
      </c>
      <c r="FY27" s="479">
        <f t="shared" si="100"/>
        <v>0</v>
      </c>
      <c r="FZ27" s="479">
        <f t="shared" si="100"/>
        <v>0</v>
      </c>
      <c r="GA27" s="479">
        <f t="shared" si="101"/>
        <v>0</v>
      </c>
      <c r="GB27" s="479">
        <f t="shared" si="101"/>
        <v>0</v>
      </c>
      <c r="GC27" s="479">
        <f t="shared" si="101"/>
        <v>0</v>
      </c>
      <c r="GD27" s="479">
        <f t="shared" si="101"/>
        <v>0</v>
      </c>
      <c r="GE27" s="479">
        <f t="shared" si="101"/>
        <v>0</v>
      </c>
      <c r="GF27" s="474">
        <f t="shared" si="102"/>
        <v>0</v>
      </c>
      <c r="GG27" s="474">
        <f t="shared" si="102"/>
        <v>0</v>
      </c>
      <c r="GH27" s="474">
        <f t="shared" si="102"/>
        <v>0</v>
      </c>
      <c r="GI27" s="474">
        <f t="shared" si="102"/>
        <v>0</v>
      </c>
      <c r="GJ27" s="474">
        <f t="shared" si="102"/>
        <v>0</v>
      </c>
      <c r="GK27" s="474">
        <f t="shared" si="103"/>
        <v>0</v>
      </c>
      <c r="GL27" s="474">
        <f t="shared" si="103"/>
        <v>0</v>
      </c>
      <c r="GM27" s="474">
        <f t="shared" si="103"/>
        <v>0</v>
      </c>
      <c r="GN27" s="474">
        <f t="shared" si="103"/>
        <v>0</v>
      </c>
      <c r="GO27" s="474">
        <f t="shared" si="103"/>
        <v>0</v>
      </c>
      <c r="GP27" s="479">
        <f t="shared" si="104"/>
        <v>0</v>
      </c>
      <c r="GQ27" s="479">
        <f t="shared" si="104"/>
        <v>0</v>
      </c>
      <c r="GR27" s="479">
        <f t="shared" si="104"/>
        <v>0</v>
      </c>
      <c r="GS27" s="479">
        <f t="shared" si="104"/>
        <v>0</v>
      </c>
      <c r="GT27" s="479">
        <f t="shared" si="104"/>
        <v>0</v>
      </c>
      <c r="GU27" s="479">
        <f t="shared" si="105"/>
        <v>0</v>
      </c>
      <c r="GV27" s="479">
        <f t="shared" si="105"/>
        <v>0</v>
      </c>
      <c r="GW27" s="479">
        <f t="shared" si="105"/>
        <v>0</v>
      </c>
      <c r="GX27" s="479">
        <f t="shared" si="105"/>
        <v>0</v>
      </c>
      <c r="GY27" s="479">
        <f t="shared" si="105"/>
        <v>0</v>
      </c>
      <c r="GZ27" s="474">
        <f t="shared" si="106"/>
        <v>0</v>
      </c>
      <c r="HA27" s="474">
        <f t="shared" si="106"/>
        <v>0</v>
      </c>
      <c r="HB27" s="474">
        <f t="shared" si="106"/>
        <v>0</v>
      </c>
      <c r="HC27" s="474">
        <f t="shared" si="106"/>
        <v>0</v>
      </c>
      <c r="HD27" s="474">
        <f t="shared" si="106"/>
        <v>0</v>
      </c>
      <c r="HE27" s="474">
        <f t="shared" si="107"/>
        <v>0</v>
      </c>
      <c r="HF27" s="474">
        <f t="shared" si="107"/>
        <v>0</v>
      </c>
      <c r="HG27" s="474">
        <f t="shared" si="107"/>
        <v>0</v>
      </c>
      <c r="HH27" s="474">
        <f t="shared" si="107"/>
        <v>0</v>
      </c>
      <c r="HI27" s="474">
        <f t="shared" si="107"/>
        <v>0</v>
      </c>
      <c r="HJ27" s="479">
        <f t="shared" si="108"/>
        <v>0</v>
      </c>
      <c r="HK27" s="479">
        <f t="shared" si="108"/>
        <v>0</v>
      </c>
      <c r="HL27" s="479">
        <f t="shared" si="108"/>
        <v>0</v>
      </c>
      <c r="HM27" s="479">
        <f t="shared" si="108"/>
        <v>0</v>
      </c>
      <c r="HN27" s="479">
        <f t="shared" si="108"/>
        <v>0</v>
      </c>
      <c r="HO27" s="479">
        <f t="shared" si="109"/>
        <v>32851</v>
      </c>
      <c r="HP27" s="479">
        <f t="shared" si="109"/>
        <v>6557</v>
      </c>
      <c r="HQ27" s="479">
        <f t="shared" si="109"/>
        <v>26294</v>
      </c>
      <c r="HR27" s="479">
        <f t="shared" si="109"/>
        <v>20409</v>
      </c>
      <c r="HS27" s="479">
        <f t="shared" si="109"/>
        <v>5885</v>
      </c>
      <c r="HT27" s="474">
        <f t="shared" si="110"/>
        <v>0</v>
      </c>
      <c r="HU27" s="474">
        <f t="shared" si="110"/>
        <v>0</v>
      </c>
      <c r="HV27" s="474">
        <f t="shared" si="110"/>
        <v>0</v>
      </c>
      <c r="HW27" s="474">
        <f t="shared" si="110"/>
        <v>0</v>
      </c>
      <c r="HX27" s="474">
        <f t="shared" si="110"/>
        <v>0</v>
      </c>
      <c r="HY27" s="474">
        <f t="shared" si="111"/>
        <v>0</v>
      </c>
      <c r="HZ27" s="474">
        <f t="shared" si="111"/>
        <v>0</v>
      </c>
      <c r="IA27" s="474">
        <f t="shared" si="111"/>
        <v>0</v>
      </c>
      <c r="IB27" s="474">
        <f t="shared" si="111"/>
        <v>0</v>
      </c>
      <c r="IC27" s="474">
        <f t="shared" si="111"/>
        <v>0</v>
      </c>
      <c r="ID27" s="479">
        <f t="shared" si="112"/>
        <v>0</v>
      </c>
      <c r="IE27" s="479">
        <f t="shared" si="112"/>
        <v>0</v>
      </c>
      <c r="IF27" s="479">
        <f t="shared" si="112"/>
        <v>0</v>
      </c>
      <c r="IG27" s="479">
        <f t="shared" si="112"/>
        <v>0</v>
      </c>
      <c r="IH27" s="479">
        <f t="shared" si="112"/>
        <v>0</v>
      </c>
      <c r="II27" s="479">
        <f t="shared" si="113"/>
        <v>0</v>
      </c>
      <c r="IJ27" s="479">
        <f t="shared" si="113"/>
        <v>0</v>
      </c>
      <c r="IK27" s="479">
        <f t="shared" si="113"/>
        <v>0</v>
      </c>
      <c r="IL27" s="479">
        <f t="shared" si="113"/>
        <v>0</v>
      </c>
      <c r="IM27" s="479">
        <f t="shared" si="113"/>
        <v>0</v>
      </c>
      <c r="IN27" s="474">
        <f t="shared" si="114"/>
        <v>0</v>
      </c>
      <c r="IO27" s="474">
        <f t="shared" si="114"/>
        <v>0</v>
      </c>
      <c r="IP27" s="474">
        <f t="shared" si="114"/>
        <v>0</v>
      </c>
      <c r="IQ27" s="474">
        <f t="shared" si="114"/>
        <v>0</v>
      </c>
      <c r="IR27" s="474">
        <f t="shared" si="114"/>
        <v>0</v>
      </c>
      <c r="IS27" s="474">
        <f t="shared" si="115"/>
        <v>0</v>
      </c>
      <c r="IT27" s="474">
        <f t="shared" si="115"/>
        <v>0</v>
      </c>
      <c r="IU27" s="474">
        <f t="shared" si="115"/>
        <v>0</v>
      </c>
      <c r="IV27" s="474">
        <f t="shared" si="115"/>
        <v>0</v>
      </c>
      <c r="IW27" s="474">
        <f t="shared" si="115"/>
        <v>0</v>
      </c>
      <c r="IX27" s="479">
        <f t="shared" si="116"/>
        <v>0</v>
      </c>
      <c r="IY27" s="479">
        <f t="shared" si="116"/>
        <v>0</v>
      </c>
      <c r="IZ27" s="479">
        <f t="shared" si="116"/>
        <v>0</v>
      </c>
      <c r="JA27" s="479">
        <f t="shared" si="116"/>
        <v>0</v>
      </c>
      <c r="JB27" s="479">
        <f t="shared" si="116"/>
        <v>0</v>
      </c>
      <c r="JC27" s="479">
        <f t="shared" si="117"/>
        <v>0</v>
      </c>
      <c r="JD27" s="479">
        <f t="shared" si="117"/>
        <v>0</v>
      </c>
      <c r="JE27" s="479">
        <f t="shared" si="117"/>
        <v>0</v>
      </c>
      <c r="JF27" s="479">
        <f t="shared" si="117"/>
        <v>0</v>
      </c>
      <c r="JG27" s="479">
        <f t="shared" si="117"/>
        <v>0</v>
      </c>
      <c r="JH27" s="479">
        <f t="shared" si="118"/>
        <v>32851</v>
      </c>
      <c r="JI27" s="479">
        <f t="shared" si="39"/>
        <v>6557</v>
      </c>
      <c r="JJ27" s="479">
        <f t="shared" si="39"/>
        <v>26294</v>
      </c>
      <c r="JK27" s="479">
        <f t="shared" si="39"/>
        <v>20409</v>
      </c>
      <c r="JL27" s="479">
        <f t="shared" si="39"/>
        <v>5885</v>
      </c>
      <c r="JM27" s="669">
        <v>0</v>
      </c>
      <c r="JN27" s="669">
        <v>0</v>
      </c>
      <c r="JO27" s="669">
        <v>0</v>
      </c>
      <c r="JP27" s="669">
        <v>0</v>
      </c>
      <c r="JQ27" s="482">
        <v>0</v>
      </c>
      <c r="JR27" s="669">
        <v>0</v>
      </c>
      <c r="JS27" s="462">
        <f t="shared" si="119"/>
        <v>0</v>
      </c>
      <c r="JT27" s="474">
        <f t="shared" ref="JT27:JT40" si="143">$JM27*JT$9</f>
        <v>0</v>
      </c>
      <c r="JU27" s="474">
        <f t="shared" si="40"/>
        <v>0</v>
      </c>
      <c r="JV27" s="474">
        <f t="shared" si="40"/>
        <v>0</v>
      </c>
      <c r="JW27" s="474">
        <f t="shared" si="40"/>
        <v>0</v>
      </c>
      <c r="JX27" s="474">
        <f t="shared" si="40"/>
        <v>0</v>
      </c>
      <c r="JY27" s="474">
        <f t="shared" ref="JY27:JY40" si="144">$JN27*JY$9</f>
        <v>0</v>
      </c>
      <c r="JZ27" s="474">
        <f t="shared" si="41"/>
        <v>0</v>
      </c>
      <c r="KA27" s="474">
        <f t="shared" si="41"/>
        <v>0</v>
      </c>
      <c r="KB27" s="474">
        <f t="shared" si="41"/>
        <v>0</v>
      </c>
      <c r="KC27" s="474">
        <f t="shared" si="41"/>
        <v>0</v>
      </c>
      <c r="KD27" s="723">
        <f t="shared" ref="KD27:KD40" si="145">$JO27*KD$9</f>
        <v>0</v>
      </c>
      <c r="KE27" s="723">
        <f t="shared" si="42"/>
        <v>0</v>
      </c>
      <c r="KF27" s="723">
        <f t="shared" si="42"/>
        <v>0</v>
      </c>
      <c r="KG27" s="723">
        <f t="shared" si="42"/>
        <v>0</v>
      </c>
      <c r="KH27" s="723">
        <f t="shared" si="42"/>
        <v>0</v>
      </c>
      <c r="KI27" s="723">
        <f t="shared" ref="KI27:KI40" si="146">$JP27*KI$9</f>
        <v>0</v>
      </c>
      <c r="KJ27" s="723">
        <f t="shared" si="43"/>
        <v>0</v>
      </c>
      <c r="KK27" s="723">
        <f t="shared" si="43"/>
        <v>0</v>
      </c>
      <c r="KL27" s="723">
        <f t="shared" si="43"/>
        <v>0</v>
      </c>
      <c r="KM27" s="723">
        <f t="shared" si="43"/>
        <v>0</v>
      </c>
      <c r="KN27" s="474">
        <f t="shared" ref="KN27:KN40" si="147">$JQ27*KN$9</f>
        <v>0</v>
      </c>
      <c r="KO27" s="474">
        <f t="shared" si="44"/>
        <v>0</v>
      </c>
      <c r="KP27" s="474">
        <f t="shared" si="44"/>
        <v>0</v>
      </c>
      <c r="KQ27" s="474">
        <f t="shared" si="44"/>
        <v>0</v>
      </c>
      <c r="KR27" s="474">
        <f t="shared" si="44"/>
        <v>0</v>
      </c>
      <c r="KS27" s="474">
        <f t="shared" ref="KS27:KS40" si="148">$JR27*KS$9</f>
        <v>0</v>
      </c>
      <c r="KT27" s="474">
        <f t="shared" si="45"/>
        <v>0</v>
      </c>
      <c r="KU27" s="474">
        <f t="shared" si="45"/>
        <v>0</v>
      </c>
      <c r="KV27" s="474">
        <f t="shared" si="45"/>
        <v>0</v>
      </c>
      <c r="KW27" s="474">
        <f t="shared" si="45"/>
        <v>0</v>
      </c>
      <c r="KX27" s="474">
        <f t="shared" si="46"/>
        <v>0</v>
      </c>
      <c r="KY27" s="474">
        <f t="shared" si="126"/>
        <v>0</v>
      </c>
      <c r="KZ27" s="474">
        <f t="shared" si="47"/>
        <v>0</v>
      </c>
      <c r="LA27" s="474">
        <f t="shared" si="48"/>
        <v>0</v>
      </c>
      <c r="LB27" s="474">
        <f t="shared" si="49"/>
        <v>0</v>
      </c>
      <c r="LC27" s="479">
        <f t="shared" si="50"/>
        <v>24800706</v>
      </c>
      <c r="LD27" s="479">
        <f t="shared" si="127"/>
        <v>32851</v>
      </c>
      <c r="LE27" s="479">
        <f t="shared" si="128"/>
        <v>0</v>
      </c>
      <c r="LF27" s="476">
        <f t="shared" si="129"/>
        <v>24833557</v>
      </c>
      <c r="LG27" s="476">
        <f t="shared" si="51"/>
        <v>1880789</v>
      </c>
      <c r="LH27" s="476">
        <f t="shared" si="52"/>
        <v>22952768</v>
      </c>
      <c r="LI27" s="476">
        <f t="shared" si="53"/>
        <v>17618351</v>
      </c>
      <c r="LJ27" s="476">
        <f t="shared" si="54"/>
        <v>5334417</v>
      </c>
      <c r="LK27" s="714">
        <v>63.5</v>
      </c>
      <c r="LL27" s="717">
        <f t="shared" si="55"/>
        <v>2699541</v>
      </c>
      <c r="LM27" s="720">
        <f t="shared" si="130"/>
        <v>2699.5</v>
      </c>
      <c r="LN27" s="718">
        <f t="shared" si="56"/>
        <v>27533098</v>
      </c>
      <c r="LO27" s="713">
        <f t="shared" si="131"/>
        <v>27533.1</v>
      </c>
      <c r="LP27" s="724">
        <f t="shared" si="132"/>
        <v>0</v>
      </c>
      <c r="LQ27" s="724">
        <f t="shared" si="133"/>
        <v>27533.1</v>
      </c>
      <c r="LR27" s="724">
        <f t="shared" si="57"/>
        <v>0</v>
      </c>
      <c r="LS27" s="713">
        <f t="shared" si="134"/>
        <v>27533.1</v>
      </c>
      <c r="LT27" s="437"/>
      <c r="LU27" s="617">
        <f t="shared" si="135"/>
        <v>0</v>
      </c>
      <c r="LV27" s="617">
        <f t="shared" si="136"/>
        <v>0</v>
      </c>
      <c r="LW27" s="617">
        <f t="shared" si="137"/>
        <v>0</v>
      </c>
      <c r="LX27" s="617">
        <f t="shared" si="138"/>
        <v>0</v>
      </c>
      <c r="LY27" s="617">
        <f t="shared" si="139"/>
        <v>0</v>
      </c>
      <c r="LZ27" s="617">
        <f t="shared" si="140"/>
        <v>0</v>
      </c>
      <c r="MA27" s="480"/>
      <c r="MB27" s="480"/>
      <c r="MC27" s="480"/>
      <c r="MD27" s="480"/>
      <c r="ME27" s="480"/>
      <c r="MF27" s="480"/>
      <c r="MG27" s="480"/>
      <c r="MH27" s="480"/>
      <c r="MI27" s="480"/>
      <c r="MJ27" s="480"/>
      <c r="MK27" s="480"/>
      <c r="ML27" s="480"/>
      <c r="MM27" s="480"/>
      <c r="MN27" s="480"/>
      <c r="MO27" s="480"/>
      <c r="MP27" s="480"/>
      <c r="MQ27" s="480"/>
      <c r="MR27" s="480"/>
      <c r="MS27" s="480"/>
      <c r="MT27" s="480"/>
      <c r="MU27" s="480"/>
      <c r="MV27" s="480"/>
      <c r="MW27" s="480"/>
      <c r="MX27" s="480"/>
      <c r="MY27" s="480"/>
      <c r="MZ27" s="480"/>
      <c r="NA27" s="480"/>
      <c r="NB27" s="480"/>
      <c r="NC27" s="480"/>
      <c r="ND27" s="480"/>
      <c r="NE27" s="480"/>
      <c r="NF27" s="480"/>
      <c r="NG27" s="480"/>
      <c r="NH27" s="480"/>
      <c r="NI27" s="480"/>
      <c r="NJ27" s="480"/>
      <c r="NK27" s="480"/>
      <c r="NL27" s="480"/>
      <c r="NM27" s="480"/>
      <c r="NN27" s="480"/>
      <c r="NO27" s="480"/>
      <c r="NP27" s="480"/>
      <c r="NQ27" s="480"/>
      <c r="NR27" s="480"/>
      <c r="NS27" s="480"/>
      <c r="NT27" s="480"/>
      <c r="NU27" s="480"/>
      <c r="NV27" s="480"/>
      <c r="NW27" s="480"/>
      <c r="NX27" s="480"/>
      <c r="NY27" s="480"/>
      <c r="NZ27" s="480"/>
      <c r="OA27" s="480"/>
      <c r="OB27" s="480"/>
      <c r="OD27" s="642">
        <f t="shared" si="58"/>
        <v>32851</v>
      </c>
      <c r="OE27" s="618">
        <f t="shared" si="59"/>
        <v>0</v>
      </c>
      <c r="OF27" s="618">
        <f t="shared" si="60"/>
        <v>0</v>
      </c>
      <c r="OG27" s="643">
        <f t="shared" si="141"/>
        <v>26294</v>
      </c>
      <c r="OH27" s="644">
        <f t="shared" si="61"/>
        <v>0</v>
      </c>
      <c r="OI27" s="644">
        <f t="shared" si="61"/>
        <v>0</v>
      </c>
      <c r="OJ27" s="642">
        <f t="shared" si="62"/>
        <v>6557</v>
      </c>
      <c r="OK27" s="618">
        <f t="shared" si="63"/>
        <v>0</v>
      </c>
      <c r="OL27" s="618">
        <f t="shared" si="64"/>
        <v>0</v>
      </c>
    </row>
    <row r="28" spans="1:402">
      <c r="A28" s="460" t="s">
        <v>784</v>
      </c>
      <c r="B28" s="461"/>
      <c r="C28" s="461"/>
      <c r="D28" s="461"/>
      <c r="E28" s="461"/>
      <c r="F28" s="462">
        <f t="shared" si="65"/>
        <v>0</v>
      </c>
      <c r="G28" s="463"/>
      <c r="H28" s="463"/>
      <c r="I28" s="463"/>
      <c r="J28" s="463"/>
      <c r="K28" s="462">
        <f t="shared" si="66"/>
        <v>0</v>
      </c>
      <c r="L28" s="464">
        <f t="shared" si="67"/>
        <v>0</v>
      </c>
      <c r="M28" s="715"/>
      <c r="N28" s="464"/>
      <c r="O28" s="464"/>
      <c r="P28" s="465">
        <v>164</v>
      </c>
      <c r="Q28" s="461"/>
      <c r="R28" s="481">
        <v>40</v>
      </c>
      <c r="S28" s="461"/>
      <c r="T28" s="465">
        <v>3</v>
      </c>
      <c r="U28" s="462">
        <f t="shared" si="2"/>
        <v>207</v>
      </c>
      <c r="V28" s="465">
        <v>200</v>
      </c>
      <c r="W28" s="461"/>
      <c r="X28" s="481">
        <v>39</v>
      </c>
      <c r="Y28" s="461"/>
      <c r="Z28" s="465">
        <v>1</v>
      </c>
      <c r="AA28" s="462">
        <f t="shared" si="3"/>
        <v>240</v>
      </c>
      <c r="AB28" s="465">
        <v>39</v>
      </c>
      <c r="AC28" s="461"/>
      <c r="AD28" s="461"/>
      <c r="AE28" s="461"/>
      <c r="AF28" s="465">
        <v>0</v>
      </c>
      <c r="AG28" s="462">
        <f t="shared" si="68"/>
        <v>39</v>
      </c>
      <c r="AH28" s="459">
        <f t="shared" si="69"/>
        <v>486</v>
      </c>
      <c r="AI28" s="467"/>
      <c r="AJ28" s="468">
        <v>0</v>
      </c>
      <c r="AK28" s="469"/>
      <c r="AL28" s="470">
        <v>0</v>
      </c>
      <c r="AM28" s="470"/>
      <c r="AN28" s="467"/>
      <c r="AO28" s="471"/>
      <c r="AP28" s="470"/>
      <c r="AQ28" s="468"/>
      <c r="AR28" s="468"/>
      <c r="AS28" s="461"/>
      <c r="AT28" s="461"/>
      <c r="AU28" s="470"/>
      <c r="AV28" s="470"/>
      <c r="AW28" s="468"/>
      <c r="AX28" s="470"/>
      <c r="AY28" s="470">
        <v>4</v>
      </c>
      <c r="AZ28" s="468"/>
      <c r="BA28" s="470"/>
      <c r="BB28" s="461"/>
      <c r="BC28" s="461"/>
      <c r="BD28" s="470"/>
      <c r="BE28" s="470"/>
      <c r="BF28" s="473"/>
      <c r="BG28" s="462">
        <f t="shared" si="70"/>
        <v>4</v>
      </c>
      <c r="BH28" s="474">
        <f t="shared" si="71"/>
        <v>4170192</v>
      </c>
      <c r="BI28" s="475">
        <f t="shared" si="142"/>
        <v>353748</v>
      </c>
      <c r="BJ28" s="475">
        <f t="shared" si="142"/>
        <v>3816444</v>
      </c>
      <c r="BK28" s="475">
        <f t="shared" si="142"/>
        <v>2962168</v>
      </c>
      <c r="BL28" s="475">
        <f t="shared" si="142"/>
        <v>854276</v>
      </c>
      <c r="BM28" s="474">
        <f t="shared" si="72"/>
        <v>0</v>
      </c>
      <c r="BN28" s="475">
        <f t="shared" si="5"/>
        <v>0</v>
      </c>
      <c r="BO28" s="475">
        <f t="shared" si="5"/>
        <v>0</v>
      </c>
      <c r="BP28" s="475">
        <f t="shared" si="5"/>
        <v>0</v>
      </c>
      <c r="BQ28" s="475">
        <f t="shared" si="5"/>
        <v>0</v>
      </c>
      <c r="BR28" s="474">
        <f t="shared" si="73"/>
        <v>2853280</v>
      </c>
      <c r="BS28" s="475">
        <f t="shared" si="6"/>
        <v>86280</v>
      </c>
      <c r="BT28" s="475">
        <f t="shared" si="6"/>
        <v>2767000</v>
      </c>
      <c r="BU28" s="475">
        <f t="shared" si="6"/>
        <v>2157160</v>
      </c>
      <c r="BV28" s="475">
        <f t="shared" si="6"/>
        <v>609840</v>
      </c>
      <c r="BW28" s="475"/>
      <c r="BX28" s="475"/>
      <c r="BY28" s="475"/>
      <c r="BZ28" s="475"/>
      <c r="CA28" s="475"/>
      <c r="CB28" s="474">
        <f t="shared" si="74"/>
        <v>592656</v>
      </c>
      <c r="CC28" s="475">
        <f t="shared" si="7"/>
        <v>1353</v>
      </c>
      <c r="CD28" s="475">
        <f t="shared" si="7"/>
        <v>591303</v>
      </c>
      <c r="CE28" s="475">
        <f t="shared" si="7"/>
        <v>591303</v>
      </c>
      <c r="CF28" s="475">
        <f t="shared" si="7"/>
        <v>0</v>
      </c>
      <c r="CG28" s="476">
        <f t="shared" si="75"/>
        <v>7616128</v>
      </c>
      <c r="CH28" s="474">
        <f t="shared" si="76"/>
        <v>7089400</v>
      </c>
      <c r="CI28" s="475">
        <f t="shared" si="76"/>
        <v>586800</v>
      </c>
      <c r="CJ28" s="475">
        <f t="shared" si="76"/>
        <v>6502600</v>
      </c>
      <c r="CK28" s="475">
        <f t="shared" si="76"/>
        <v>4933800</v>
      </c>
      <c r="CL28" s="475">
        <f t="shared" si="76"/>
        <v>1568800</v>
      </c>
      <c r="CM28" s="474">
        <f t="shared" si="77"/>
        <v>0</v>
      </c>
      <c r="CN28" s="475">
        <f t="shared" si="8"/>
        <v>0</v>
      </c>
      <c r="CO28" s="475">
        <f t="shared" si="8"/>
        <v>0</v>
      </c>
      <c r="CP28" s="475">
        <f t="shared" si="8"/>
        <v>0</v>
      </c>
      <c r="CQ28" s="475">
        <f t="shared" si="8"/>
        <v>0</v>
      </c>
      <c r="CR28" s="474">
        <f t="shared" si="78"/>
        <v>3861000</v>
      </c>
      <c r="CS28" s="475">
        <f t="shared" si="78"/>
        <v>114426</v>
      </c>
      <c r="CT28" s="475">
        <f t="shared" si="78"/>
        <v>3746574</v>
      </c>
      <c r="CU28" s="475">
        <f t="shared" si="78"/>
        <v>2852928</v>
      </c>
      <c r="CV28" s="475">
        <f t="shared" si="78"/>
        <v>893646</v>
      </c>
      <c r="CW28" s="474">
        <f t="shared" si="79"/>
        <v>0</v>
      </c>
      <c r="CX28" s="475">
        <f t="shared" si="9"/>
        <v>0</v>
      </c>
      <c r="CY28" s="475">
        <f t="shared" si="9"/>
        <v>0</v>
      </c>
      <c r="CZ28" s="475">
        <f t="shared" si="9"/>
        <v>0</v>
      </c>
      <c r="DA28" s="475">
        <f t="shared" si="9"/>
        <v>0</v>
      </c>
      <c r="DB28" s="474">
        <f t="shared" si="80"/>
        <v>228176</v>
      </c>
      <c r="DC28" s="475">
        <f t="shared" si="10"/>
        <v>752</v>
      </c>
      <c r="DD28" s="475">
        <f t="shared" si="10"/>
        <v>227424</v>
      </c>
      <c r="DE28" s="475">
        <f t="shared" si="10"/>
        <v>227424</v>
      </c>
      <c r="DF28" s="475">
        <f t="shared" si="10"/>
        <v>0</v>
      </c>
      <c r="DG28" s="476">
        <f t="shared" si="81"/>
        <v>11178576</v>
      </c>
      <c r="DH28" s="474">
        <f t="shared" si="82"/>
        <v>1401426</v>
      </c>
      <c r="DI28" s="475">
        <f t="shared" si="82"/>
        <v>111345</v>
      </c>
      <c r="DJ28" s="475">
        <f t="shared" si="82"/>
        <v>1290081</v>
      </c>
      <c r="DK28" s="475">
        <f t="shared" si="82"/>
        <v>931710</v>
      </c>
      <c r="DL28" s="475">
        <f t="shared" si="82"/>
        <v>358371</v>
      </c>
      <c r="DM28" s="474">
        <f t="shared" si="83"/>
        <v>0</v>
      </c>
      <c r="DN28" s="475">
        <f t="shared" si="11"/>
        <v>0</v>
      </c>
      <c r="DO28" s="475">
        <f t="shared" si="11"/>
        <v>0</v>
      </c>
      <c r="DP28" s="475">
        <f t="shared" si="11"/>
        <v>0</v>
      </c>
      <c r="DQ28" s="475">
        <f t="shared" si="11"/>
        <v>0</v>
      </c>
      <c r="DR28" s="475"/>
      <c r="DS28" s="475"/>
      <c r="DT28" s="475"/>
      <c r="DU28" s="475"/>
      <c r="DV28" s="475"/>
      <c r="DW28" s="474">
        <f t="shared" si="84"/>
        <v>0</v>
      </c>
      <c r="DX28" s="475">
        <f t="shared" si="12"/>
        <v>0</v>
      </c>
      <c r="DY28" s="475">
        <f t="shared" si="12"/>
        <v>0</v>
      </c>
      <c r="DZ28" s="475">
        <f t="shared" si="12"/>
        <v>0</v>
      </c>
      <c r="EA28" s="475">
        <f t="shared" si="12"/>
        <v>0</v>
      </c>
      <c r="EB28" s="474">
        <f t="shared" si="85"/>
        <v>0</v>
      </c>
      <c r="EC28" s="475">
        <f t="shared" si="13"/>
        <v>0</v>
      </c>
      <c r="ED28" s="475">
        <f t="shared" si="13"/>
        <v>0</v>
      </c>
      <c r="EE28" s="475">
        <f t="shared" si="13"/>
        <v>0</v>
      </c>
      <c r="EF28" s="475">
        <f t="shared" si="13"/>
        <v>0</v>
      </c>
      <c r="EG28" s="476">
        <f t="shared" si="86"/>
        <v>1401426</v>
      </c>
      <c r="EH28" s="476">
        <f t="shared" si="87"/>
        <v>20196130</v>
      </c>
      <c r="EI28" s="477">
        <f t="shared" si="88"/>
        <v>1254704</v>
      </c>
      <c r="EJ28" s="477">
        <f t="shared" si="14"/>
        <v>18941426</v>
      </c>
      <c r="EK28" s="477">
        <f t="shared" si="14"/>
        <v>14656493</v>
      </c>
      <c r="EL28" s="477">
        <f t="shared" si="14"/>
        <v>4284933</v>
      </c>
      <c r="EM28" s="478">
        <f t="shared" si="89"/>
        <v>12661018</v>
      </c>
      <c r="EN28" s="478">
        <f t="shared" si="90"/>
        <v>0</v>
      </c>
      <c r="EO28" s="478">
        <f t="shared" si="91"/>
        <v>6714280</v>
      </c>
      <c r="EP28" s="478">
        <f t="shared" si="92"/>
        <v>0</v>
      </c>
      <c r="EQ28" s="478">
        <f t="shared" si="93"/>
        <v>820832</v>
      </c>
      <c r="ER28" s="479">
        <f t="shared" si="94"/>
        <v>0</v>
      </c>
      <c r="ES28" s="479">
        <f t="shared" si="94"/>
        <v>0</v>
      </c>
      <c r="ET28" s="479">
        <f t="shared" si="94"/>
        <v>0</v>
      </c>
      <c r="EU28" s="479">
        <f t="shared" si="94"/>
        <v>0</v>
      </c>
      <c r="EV28" s="479">
        <f t="shared" si="94"/>
        <v>0</v>
      </c>
      <c r="EW28" s="479">
        <f t="shared" si="95"/>
        <v>0</v>
      </c>
      <c r="EX28" s="479">
        <f t="shared" si="95"/>
        <v>0</v>
      </c>
      <c r="EY28" s="479">
        <f t="shared" si="95"/>
        <v>0</v>
      </c>
      <c r="EZ28" s="479">
        <f t="shared" si="95"/>
        <v>0</v>
      </c>
      <c r="FA28" s="479">
        <f t="shared" si="95"/>
        <v>0</v>
      </c>
      <c r="FB28" s="479">
        <f t="shared" si="96"/>
        <v>0</v>
      </c>
      <c r="FC28" s="479">
        <f t="shared" si="96"/>
        <v>0</v>
      </c>
      <c r="FD28" s="479">
        <f t="shared" si="96"/>
        <v>0</v>
      </c>
      <c r="FE28" s="479">
        <f t="shared" si="96"/>
        <v>0</v>
      </c>
      <c r="FF28" s="479">
        <f t="shared" si="96"/>
        <v>0</v>
      </c>
      <c r="FG28" s="479">
        <f t="shared" si="97"/>
        <v>0</v>
      </c>
      <c r="FH28" s="479">
        <f t="shared" si="97"/>
        <v>0</v>
      </c>
      <c r="FI28" s="479">
        <f t="shared" si="97"/>
        <v>0</v>
      </c>
      <c r="FJ28" s="479">
        <f t="shared" si="97"/>
        <v>0</v>
      </c>
      <c r="FK28" s="479">
        <f t="shared" si="97"/>
        <v>0</v>
      </c>
      <c r="FL28" s="474">
        <f t="shared" si="98"/>
        <v>0</v>
      </c>
      <c r="FM28" s="474">
        <f t="shared" si="98"/>
        <v>0</v>
      </c>
      <c r="FN28" s="474">
        <f t="shared" si="98"/>
        <v>0</v>
      </c>
      <c r="FO28" s="474">
        <f t="shared" si="98"/>
        <v>0</v>
      </c>
      <c r="FP28" s="474">
        <f t="shared" si="98"/>
        <v>0</v>
      </c>
      <c r="FQ28" s="474">
        <f t="shared" si="99"/>
        <v>0</v>
      </c>
      <c r="FR28" s="474">
        <f t="shared" si="99"/>
        <v>0</v>
      </c>
      <c r="FS28" s="474">
        <f t="shared" si="99"/>
        <v>0</v>
      </c>
      <c r="FT28" s="474">
        <f t="shared" si="99"/>
        <v>0</v>
      </c>
      <c r="FU28" s="474">
        <f t="shared" si="99"/>
        <v>0</v>
      </c>
      <c r="FV28" s="479">
        <f t="shared" si="100"/>
        <v>0</v>
      </c>
      <c r="FW28" s="479">
        <f t="shared" si="100"/>
        <v>0</v>
      </c>
      <c r="FX28" s="479">
        <f t="shared" si="100"/>
        <v>0</v>
      </c>
      <c r="FY28" s="479">
        <f t="shared" si="100"/>
        <v>0</v>
      </c>
      <c r="FZ28" s="479">
        <f t="shared" si="100"/>
        <v>0</v>
      </c>
      <c r="GA28" s="479">
        <f t="shared" si="101"/>
        <v>0</v>
      </c>
      <c r="GB28" s="479">
        <f t="shared" si="101"/>
        <v>0</v>
      </c>
      <c r="GC28" s="479">
        <f t="shared" si="101"/>
        <v>0</v>
      </c>
      <c r="GD28" s="479">
        <f t="shared" si="101"/>
        <v>0</v>
      </c>
      <c r="GE28" s="479">
        <f t="shared" si="101"/>
        <v>0</v>
      </c>
      <c r="GF28" s="474">
        <f t="shared" si="102"/>
        <v>0</v>
      </c>
      <c r="GG28" s="474">
        <f t="shared" si="102"/>
        <v>0</v>
      </c>
      <c r="GH28" s="474">
        <f t="shared" si="102"/>
        <v>0</v>
      </c>
      <c r="GI28" s="474">
        <f t="shared" si="102"/>
        <v>0</v>
      </c>
      <c r="GJ28" s="474">
        <f t="shared" si="102"/>
        <v>0</v>
      </c>
      <c r="GK28" s="474">
        <f t="shared" si="103"/>
        <v>0</v>
      </c>
      <c r="GL28" s="474">
        <f t="shared" si="103"/>
        <v>0</v>
      </c>
      <c r="GM28" s="474">
        <f t="shared" si="103"/>
        <v>0</v>
      </c>
      <c r="GN28" s="474">
        <f t="shared" si="103"/>
        <v>0</v>
      </c>
      <c r="GO28" s="474">
        <f t="shared" si="103"/>
        <v>0</v>
      </c>
      <c r="GP28" s="479">
        <f t="shared" si="104"/>
        <v>0</v>
      </c>
      <c r="GQ28" s="479">
        <f t="shared" si="104"/>
        <v>0</v>
      </c>
      <c r="GR28" s="479">
        <f t="shared" si="104"/>
        <v>0</v>
      </c>
      <c r="GS28" s="479">
        <f t="shared" si="104"/>
        <v>0</v>
      </c>
      <c r="GT28" s="479">
        <f t="shared" si="104"/>
        <v>0</v>
      </c>
      <c r="GU28" s="479">
        <f t="shared" si="105"/>
        <v>0</v>
      </c>
      <c r="GV28" s="479">
        <f t="shared" si="105"/>
        <v>0</v>
      </c>
      <c r="GW28" s="479">
        <f t="shared" si="105"/>
        <v>0</v>
      </c>
      <c r="GX28" s="479">
        <f t="shared" si="105"/>
        <v>0</v>
      </c>
      <c r="GY28" s="479">
        <f t="shared" si="105"/>
        <v>0</v>
      </c>
      <c r="GZ28" s="474">
        <f t="shared" si="106"/>
        <v>0</v>
      </c>
      <c r="HA28" s="474">
        <f t="shared" si="106"/>
        <v>0</v>
      </c>
      <c r="HB28" s="474">
        <f t="shared" si="106"/>
        <v>0</v>
      </c>
      <c r="HC28" s="474">
        <f t="shared" si="106"/>
        <v>0</v>
      </c>
      <c r="HD28" s="474">
        <f t="shared" si="106"/>
        <v>0</v>
      </c>
      <c r="HE28" s="474">
        <f t="shared" si="107"/>
        <v>0</v>
      </c>
      <c r="HF28" s="474">
        <f t="shared" si="107"/>
        <v>0</v>
      </c>
      <c r="HG28" s="474">
        <f t="shared" si="107"/>
        <v>0</v>
      </c>
      <c r="HH28" s="474">
        <f t="shared" si="107"/>
        <v>0</v>
      </c>
      <c r="HI28" s="474">
        <f t="shared" si="107"/>
        <v>0</v>
      </c>
      <c r="HJ28" s="479">
        <f t="shared" si="108"/>
        <v>0</v>
      </c>
      <c r="HK28" s="479">
        <f t="shared" si="108"/>
        <v>0</v>
      </c>
      <c r="HL28" s="479">
        <f t="shared" si="108"/>
        <v>0</v>
      </c>
      <c r="HM28" s="479">
        <f t="shared" si="108"/>
        <v>0</v>
      </c>
      <c r="HN28" s="479">
        <f t="shared" si="108"/>
        <v>0</v>
      </c>
      <c r="HO28" s="479">
        <f t="shared" si="109"/>
        <v>0</v>
      </c>
      <c r="HP28" s="479">
        <f t="shared" si="109"/>
        <v>0</v>
      </c>
      <c r="HQ28" s="479">
        <f t="shared" si="109"/>
        <v>0</v>
      </c>
      <c r="HR28" s="479">
        <f t="shared" si="109"/>
        <v>0</v>
      </c>
      <c r="HS28" s="479">
        <f t="shared" si="109"/>
        <v>0</v>
      </c>
      <c r="HT28" s="474">
        <f t="shared" si="110"/>
        <v>176288</v>
      </c>
      <c r="HU28" s="474">
        <f t="shared" si="110"/>
        <v>29336</v>
      </c>
      <c r="HV28" s="474">
        <f t="shared" si="110"/>
        <v>146952</v>
      </c>
      <c r="HW28" s="474">
        <f t="shared" si="110"/>
        <v>111500</v>
      </c>
      <c r="HX28" s="474">
        <f t="shared" si="110"/>
        <v>35452</v>
      </c>
      <c r="HY28" s="474">
        <f t="shared" si="111"/>
        <v>0</v>
      </c>
      <c r="HZ28" s="474">
        <f t="shared" si="111"/>
        <v>0</v>
      </c>
      <c r="IA28" s="474">
        <f t="shared" si="111"/>
        <v>0</v>
      </c>
      <c r="IB28" s="474">
        <f t="shared" si="111"/>
        <v>0</v>
      </c>
      <c r="IC28" s="474">
        <f t="shared" si="111"/>
        <v>0</v>
      </c>
      <c r="ID28" s="479">
        <f t="shared" si="112"/>
        <v>0</v>
      </c>
      <c r="IE28" s="479">
        <f t="shared" si="112"/>
        <v>0</v>
      </c>
      <c r="IF28" s="479">
        <f t="shared" si="112"/>
        <v>0</v>
      </c>
      <c r="IG28" s="479">
        <f t="shared" si="112"/>
        <v>0</v>
      </c>
      <c r="IH28" s="479">
        <f t="shared" si="112"/>
        <v>0</v>
      </c>
      <c r="II28" s="479">
        <f t="shared" si="113"/>
        <v>0</v>
      </c>
      <c r="IJ28" s="479">
        <f t="shared" si="113"/>
        <v>0</v>
      </c>
      <c r="IK28" s="479">
        <f t="shared" si="113"/>
        <v>0</v>
      </c>
      <c r="IL28" s="479">
        <f t="shared" si="113"/>
        <v>0</v>
      </c>
      <c r="IM28" s="479">
        <f t="shared" si="113"/>
        <v>0</v>
      </c>
      <c r="IN28" s="474">
        <f t="shared" si="114"/>
        <v>0</v>
      </c>
      <c r="IO28" s="474">
        <f t="shared" si="114"/>
        <v>0</v>
      </c>
      <c r="IP28" s="474">
        <f t="shared" si="114"/>
        <v>0</v>
      </c>
      <c r="IQ28" s="474">
        <f t="shared" si="114"/>
        <v>0</v>
      </c>
      <c r="IR28" s="474">
        <f t="shared" si="114"/>
        <v>0</v>
      </c>
      <c r="IS28" s="474">
        <f t="shared" si="115"/>
        <v>0</v>
      </c>
      <c r="IT28" s="474">
        <f t="shared" si="115"/>
        <v>0</v>
      </c>
      <c r="IU28" s="474">
        <f t="shared" si="115"/>
        <v>0</v>
      </c>
      <c r="IV28" s="474">
        <f t="shared" si="115"/>
        <v>0</v>
      </c>
      <c r="IW28" s="474">
        <f t="shared" si="115"/>
        <v>0</v>
      </c>
      <c r="IX28" s="479">
        <f t="shared" si="116"/>
        <v>0</v>
      </c>
      <c r="IY28" s="479">
        <f t="shared" si="116"/>
        <v>0</v>
      </c>
      <c r="IZ28" s="479">
        <f t="shared" si="116"/>
        <v>0</v>
      </c>
      <c r="JA28" s="479">
        <f t="shared" si="116"/>
        <v>0</v>
      </c>
      <c r="JB28" s="479">
        <f t="shared" si="116"/>
        <v>0</v>
      </c>
      <c r="JC28" s="479">
        <f t="shared" si="117"/>
        <v>0</v>
      </c>
      <c r="JD28" s="479">
        <f t="shared" si="117"/>
        <v>0</v>
      </c>
      <c r="JE28" s="479">
        <f t="shared" si="117"/>
        <v>0</v>
      </c>
      <c r="JF28" s="479">
        <f t="shared" si="117"/>
        <v>0</v>
      </c>
      <c r="JG28" s="479">
        <f t="shared" si="117"/>
        <v>0</v>
      </c>
      <c r="JH28" s="479">
        <f t="shared" si="118"/>
        <v>176288</v>
      </c>
      <c r="JI28" s="479">
        <f t="shared" si="39"/>
        <v>29336</v>
      </c>
      <c r="JJ28" s="479">
        <f t="shared" si="39"/>
        <v>146952</v>
      </c>
      <c r="JK28" s="479">
        <f t="shared" si="39"/>
        <v>111500</v>
      </c>
      <c r="JL28" s="479">
        <f t="shared" si="39"/>
        <v>35452</v>
      </c>
      <c r="JM28" s="483">
        <v>25</v>
      </c>
      <c r="JN28" s="483">
        <v>0</v>
      </c>
      <c r="JO28" s="483">
        <v>0</v>
      </c>
      <c r="JP28" s="483">
        <v>25</v>
      </c>
      <c r="JQ28" s="483">
        <v>95</v>
      </c>
      <c r="JR28" s="483">
        <v>0</v>
      </c>
      <c r="JS28" s="462">
        <f t="shared" si="119"/>
        <v>145</v>
      </c>
      <c r="JT28" s="474">
        <f t="shared" si="143"/>
        <v>37975</v>
      </c>
      <c r="JU28" s="474">
        <f t="shared" si="40"/>
        <v>750</v>
      </c>
      <c r="JV28" s="474">
        <f t="shared" si="40"/>
        <v>37225</v>
      </c>
      <c r="JW28" s="474">
        <f t="shared" si="40"/>
        <v>37225</v>
      </c>
      <c r="JX28" s="474">
        <f t="shared" si="40"/>
        <v>0</v>
      </c>
      <c r="JY28" s="474">
        <f t="shared" si="144"/>
        <v>0</v>
      </c>
      <c r="JZ28" s="474">
        <f t="shared" si="41"/>
        <v>0</v>
      </c>
      <c r="KA28" s="474">
        <f t="shared" si="41"/>
        <v>0</v>
      </c>
      <c r="KB28" s="474">
        <f t="shared" si="41"/>
        <v>0</v>
      </c>
      <c r="KC28" s="474">
        <f t="shared" si="41"/>
        <v>0</v>
      </c>
      <c r="KD28" s="723">
        <f t="shared" si="145"/>
        <v>0</v>
      </c>
      <c r="KE28" s="723">
        <f t="shared" si="42"/>
        <v>0</v>
      </c>
      <c r="KF28" s="723">
        <f t="shared" si="42"/>
        <v>0</v>
      </c>
      <c r="KG28" s="723">
        <f t="shared" si="42"/>
        <v>0</v>
      </c>
      <c r="KH28" s="723">
        <f t="shared" si="42"/>
        <v>0</v>
      </c>
      <c r="KI28" s="723">
        <f t="shared" si="146"/>
        <v>37975</v>
      </c>
      <c r="KJ28" s="723">
        <f t="shared" si="43"/>
        <v>750</v>
      </c>
      <c r="KK28" s="723">
        <f t="shared" si="43"/>
        <v>37225</v>
      </c>
      <c r="KL28" s="723">
        <f t="shared" si="43"/>
        <v>37225</v>
      </c>
      <c r="KM28" s="723">
        <f t="shared" si="43"/>
        <v>0</v>
      </c>
      <c r="KN28" s="474">
        <f t="shared" si="147"/>
        <v>144305</v>
      </c>
      <c r="KO28" s="474">
        <f t="shared" si="44"/>
        <v>2850</v>
      </c>
      <c r="KP28" s="474">
        <f t="shared" si="44"/>
        <v>141455</v>
      </c>
      <c r="KQ28" s="474">
        <f t="shared" si="44"/>
        <v>141455</v>
      </c>
      <c r="KR28" s="474">
        <f t="shared" si="44"/>
        <v>0</v>
      </c>
      <c r="KS28" s="474">
        <f t="shared" si="148"/>
        <v>0</v>
      </c>
      <c r="KT28" s="474">
        <f t="shared" si="45"/>
        <v>0</v>
      </c>
      <c r="KU28" s="474">
        <f t="shared" si="45"/>
        <v>0</v>
      </c>
      <c r="KV28" s="474">
        <f t="shared" si="45"/>
        <v>0</v>
      </c>
      <c r="KW28" s="474">
        <f t="shared" si="45"/>
        <v>0</v>
      </c>
      <c r="KX28" s="474">
        <f t="shared" si="46"/>
        <v>220255</v>
      </c>
      <c r="KY28" s="474">
        <f t="shared" si="126"/>
        <v>4350</v>
      </c>
      <c r="KZ28" s="474">
        <f t="shared" si="47"/>
        <v>215905</v>
      </c>
      <c r="LA28" s="474">
        <f t="shared" si="48"/>
        <v>215905</v>
      </c>
      <c r="LB28" s="474">
        <f t="shared" si="49"/>
        <v>0</v>
      </c>
      <c r="LC28" s="479">
        <f t="shared" si="50"/>
        <v>20196130</v>
      </c>
      <c r="LD28" s="479">
        <f t="shared" si="127"/>
        <v>176288</v>
      </c>
      <c r="LE28" s="479">
        <f t="shared" si="128"/>
        <v>220255</v>
      </c>
      <c r="LF28" s="476">
        <f t="shared" si="129"/>
        <v>20592673</v>
      </c>
      <c r="LG28" s="476">
        <f t="shared" si="51"/>
        <v>1288390</v>
      </c>
      <c r="LH28" s="476">
        <f t="shared" si="52"/>
        <v>19304283</v>
      </c>
      <c r="LI28" s="476">
        <f t="shared" si="53"/>
        <v>14983898</v>
      </c>
      <c r="LJ28" s="476">
        <f t="shared" si="54"/>
        <v>4320385</v>
      </c>
      <c r="LK28" s="714">
        <v>60.38</v>
      </c>
      <c r="LL28" s="717">
        <f t="shared" si="55"/>
        <v>2566902.1</v>
      </c>
      <c r="LM28" s="720">
        <f t="shared" si="130"/>
        <v>2566.9</v>
      </c>
      <c r="LN28" s="718">
        <f t="shared" si="56"/>
        <v>22939320.100000001</v>
      </c>
      <c r="LO28" s="713">
        <f t="shared" si="131"/>
        <v>22939.3</v>
      </c>
      <c r="LP28" s="724">
        <f t="shared" si="132"/>
        <v>0</v>
      </c>
      <c r="LQ28" s="724">
        <f t="shared" si="133"/>
        <v>22939.3</v>
      </c>
      <c r="LR28" s="724">
        <f t="shared" si="57"/>
        <v>220.3</v>
      </c>
      <c r="LS28" s="713">
        <f t="shared" si="134"/>
        <v>23159.599999999999</v>
      </c>
      <c r="LT28" s="437"/>
      <c r="LU28" s="617">
        <f t="shared" si="135"/>
        <v>1519</v>
      </c>
      <c r="LV28" s="617">
        <f t="shared" si="136"/>
        <v>0</v>
      </c>
      <c r="LW28" s="617">
        <f t="shared" si="137"/>
        <v>0</v>
      </c>
      <c r="LX28" s="617">
        <f t="shared" si="138"/>
        <v>1519</v>
      </c>
      <c r="LY28" s="617">
        <f t="shared" si="139"/>
        <v>1519</v>
      </c>
      <c r="LZ28" s="617">
        <f t="shared" si="140"/>
        <v>0</v>
      </c>
      <c r="MA28" s="480"/>
      <c r="MB28" s="480"/>
      <c r="MC28" s="480"/>
      <c r="MD28" s="480"/>
      <c r="ME28" s="480"/>
      <c r="MF28" s="480"/>
      <c r="MG28" s="480"/>
      <c r="MH28" s="480"/>
      <c r="MI28" s="480"/>
      <c r="MJ28" s="480"/>
      <c r="MK28" s="480"/>
      <c r="ML28" s="480"/>
      <c r="MM28" s="480"/>
      <c r="MN28" s="480"/>
      <c r="MO28" s="480"/>
      <c r="MP28" s="480"/>
      <c r="MQ28" s="480"/>
      <c r="MR28" s="480"/>
      <c r="MS28" s="480"/>
      <c r="MT28" s="480"/>
      <c r="MU28" s="480"/>
      <c r="MV28" s="480"/>
      <c r="MW28" s="480"/>
      <c r="MX28" s="480"/>
      <c r="MY28" s="480"/>
      <c r="MZ28" s="480"/>
      <c r="NA28" s="480"/>
      <c r="NB28" s="480"/>
      <c r="NC28" s="480"/>
      <c r="ND28" s="480"/>
      <c r="NE28" s="480"/>
      <c r="NF28" s="480"/>
      <c r="NG28" s="480"/>
      <c r="NH28" s="480"/>
      <c r="NI28" s="480"/>
      <c r="NJ28" s="480"/>
      <c r="NK28" s="480"/>
      <c r="NL28" s="480"/>
      <c r="NM28" s="480"/>
      <c r="NN28" s="480"/>
      <c r="NO28" s="480"/>
      <c r="NP28" s="480"/>
      <c r="NQ28" s="480"/>
      <c r="NR28" s="480"/>
      <c r="NS28" s="480"/>
      <c r="NT28" s="480"/>
      <c r="NU28" s="480"/>
      <c r="NV28" s="480"/>
      <c r="NW28" s="480"/>
      <c r="NX28" s="480"/>
      <c r="NY28" s="480"/>
      <c r="NZ28" s="480"/>
      <c r="OA28" s="480"/>
      <c r="OB28" s="480"/>
      <c r="OD28" s="642">
        <f t="shared" si="58"/>
        <v>0</v>
      </c>
      <c r="OE28" s="618">
        <f t="shared" si="59"/>
        <v>44072</v>
      </c>
      <c r="OF28" s="618">
        <f t="shared" si="60"/>
        <v>0</v>
      </c>
      <c r="OG28" s="643">
        <f t="shared" si="141"/>
        <v>0</v>
      </c>
      <c r="OH28" s="644">
        <f t="shared" si="61"/>
        <v>36738</v>
      </c>
      <c r="OI28" s="644">
        <f t="shared" si="61"/>
        <v>0</v>
      </c>
      <c r="OJ28" s="642">
        <f t="shared" si="62"/>
        <v>0</v>
      </c>
      <c r="OK28" s="618">
        <f t="shared" si="63"/>
        <v>7334</v>
      </c>
      <c r="OL28" s="618">
        <f t="shared" si="64"/>
        <v>0</v>
      </c>
    </row>
    <row r="29" spans="1:402">
      <c r="A29" s="709" t="s">
        <v>785</v>
      </c>
      <c r="B29" s="461"/>
      <c r="C29" s="461"/>
      <c r="D29" s="461"/>
      <c r="E29" s="461"/>
      <c r="F29" s="462">
        <f t="shared" si="65"/>
        <v>0</v>
      </c>
      <c r="G29" s="463"/>
      <c r="H29" s="463"/>
      <c r="I29" s="463"/>
      <c r="J29" s="463"/>
      <c r="K29" s="462">
        <f t="shared" si="66"/>
        <v>0</v>
      </c>
      <c r="L29" s="464">
        <f t="shared" si="67"/>
        <v>0</v>
      </c>
      <c r="M29" s="715"/>
      <c r="N29" s="464"/>
      <c r="O29" s="464"/>
      <c r="P29" s="465">
        <v>338</v>
      </c>
      <c r="Q29" s="461"/>
      <c r="R29" s="481">
        <v>11</v>
      </c>
      <c r="S29" s="461"/>
      <c r="T29" s="465">
        <v>1</v>
      </c>
      <c r="U29" s="462">
        <f t="shared" si="2"/>
        <v>350</v>
      </c>
      <c r="V29" s="465">
        <v>386</v>
      </c>
      <c r="W29" s="461"/>
      <c r="X29" s="481">
        <v>15</v>
      </c>
      <c r="Y29" s="461"/>
      <c r="Z29" s="465">
        <v>0</v>
      </c>
      <c r="AA29" s="462">
        <f t="shared" si="3"/>
        <v>401</v>
      </c>
      <c r="AB29" s="465">
        <v>101</v>
      </c>
      <c r="AC29" s="461"/>
      <c r="AD29" s="461"/>
      <c r="AE29" s="461"/>
      <c r="AF29" s="465">
        <v>0</v>
      </c>
      <c r="AG29" s="462">
        <f t="shared" si="68"/>
        <v>101</v>
      </c>
      <c r="AH29" s="459">
        <f t="shared" si="69"/>
        <v>852</v>
      </c>
      <c r="AI29" s="467"/>
      <c r="AJ29" s="468">
        <v>0</v>
      </c>
      <c r="AK29" s="469"/>
      <c r="AL29" s="470">
        <v>0</v>
      </c>
      <c r="AM29" s="470"/>
      <c r="AN29" s="467"/>
      <c r="AO29" s="471"/>
      <c r="AP29" s="470"/>
      <c r="AQ29" s="468"/>
      <c r="AR29" s="468"/>
      <c r="AS29" s="461"/>
      <c r="AT29" s="461"/>
      <c r="AU29" s="470"/>
      <c r="AV29" s="470"/>
      <c r="AW29" s="468"/>
      <c r="AX29" s="470"/>
      <c r="AY29" s="470"/>
      <c r="AZ29" s="468"/>
      <c r="BA29" s="470"/>
      <c r="BB29" s="461"/>
      <c r="BC29" s="461"/>
      <c r="BD29" s="470"/>
      <c r="BE29" s="470"/>
      <c r="BF29" s="473"/>
      <c r="BG29" s="462">
        <f t="shared" si="70"/>
        <v>0</v>
      </c>
      <c r="BH29" s="474">
        <f t="shared" si="71"/>
        <v>8594664</v>
      </c>
      <c r="BI29" s="475">
        <f t="shared" si="142"/>
        <v>729066</v>
      </c>
      <c r="BJ29" s="475">
        <f t="shared" si="142"/>
        <v>7865598</v>
      </c>
      <c r="BK29" s="475">
        <f t="shared" si="142"/>
        <v>6104956</v>
      </c>
      <c r="BL29" s="475">
        <f t="shared" si="142"/>
        <v>1760642</v>
      </c>
      <c r="BM29" s="474">
        <f t="shared" si="72"/>
        <v>0</v>
      </c>
      <c r="BN29" s="475">
        <f t="shared" si="5"/>
        <v>0</v>
      </c>
      <c r="BO29" s="475">
        <f t="shared" si="5"/>
        <v>0</v>
      </c>
      <c r="BP29" s="475">
        <f t="shared" si="5"/>
        <v>0</v>
      </c>
      <c r="BQ29" s="475">
        <f t="shared" si="5"/>
        <v>0</v>
      </c>
      <c r="BR29" s="474">
        <f t="shared" si="73"/>
        <v>784652</v>
      </c>
      <c r="BS29" s="475">
        <f t="shared" si="6"/>
        <v>23727</v>
      </c>
      <c r="BT29" s="475">
        <f t="shared" si="6"/>
        <v>760925</v>
      </c>
      <c r="BU29" s="475">
        <f t="shared" si="6"/>
        <v>593219</v>
      </c>
      <c r="BV29" s="475">
        <f t="shared" si="6"/>
        <v>167706</v>
      </c>
      <c r="BW29" s="475"/>
      <c r="BX29" s="475"/>
      <c r="BY29" s="475"/>
      <c r="BZ29" s="475"/>
      <c r="CA29" s="475"/>
      <c r="CB29" s="474">
        <f t="shared" si="74"/>
        <v>197552</v>
      </c>
      <c r="CC29" s="475">
        <f t="shared" si="7"/>
        <v>451</v>
      </c>
      <c r="CD29" s="475">
        <f t="shared" si="7"/>
        <v>197101</v>
      </c>
      <c r="CE29" s="475">
        <f t="shared" si="7"/>
        <v>197101</v>
      </c>
      <c r="CF29" s="475">
        <f t="shared" si="7"/>
        <v>0</v>
      </c>
      <c r="CG29" s="476">
        <f t="shared" si="75"/>
        <v>9576868</v>
      </c>
      <c r="CH29" s="474">
        <f t="shared" si="76"/>
        <v>13682542</v>
      </c>
      <c r="CI29" s="475">
        <f t="shared" si="76"/>
        <v>1132524</v>
      </c>
      <c r="CJ29" s="475">
        <f t="shared" si="76"/>
        <v>12550018</v>
      </c>
      <c r="CK29" s="475">
        <f t="shared" si="76"/>
        <v>9522234</v>
      </c>
      <c r="CL29" s="475">
        <f t="shared" si="76"/>
        <v>3027784</v>
      </c>
      <c r="CM29" s="474">
        <f t="shared" si="77"/>
        <v>0</v>
      </c>
      <c r="CN29" s="475">
        <f t="shared" si="8"/>
        <v>0</v>
      </c>
      <c r="CO29" s="475">
        <f t="shared" si="8"/>
        <v>0</v>
      </c>
      <c r="CP29" s="475">
        <f t="shared" si="8"/>
        <v>0</v>
      </c>
      <c r="CQ29" s="475">
        <f t="shared" si="8"/>
        <v>0</v>
      </c>
      <c r="CR29" s="474">
        <f t="shared" si="78"/>
        <v>1485000</v>
      </c>
      <c r="CS29" s="475">
        <f t="shared" si="78"/>
        <v>44010</v>
      </c>
      <c r="CT29" s="475">
        <f t="shared" si="78"/>
        <v>1440990</v>
      </c>
      <c r="CU29" s="475">
        <f t="shared" si="78"/>
        <v>1097280</v>
      </c>
      <c r="CV29" s="475">
        <f t="shared" si="78"/>
        <v>343710</v>
      </c>
      <c r="CW29" s="474">
        <f t="shared" si="79"/>
        <v>0</v>
      </c>
      <c r="CX29" s="475">
        <f t="shared" si="9"/>
        <v>0</v>
      </c>
      <c r="CY29" s="475">
        <f t="shared" si="9"/>
        <v>0</v>
      </c>
      <c r="CZ29" s="475">
        <f t="shared" si="9"/>
        <v>0</v>
      </c>
      <c r="DA29" s="475">
        <f t="shared" si="9"/>
        <v>0</v>
      </c>
      <c r="DB29" s="474">
        <f t="shared" si="80"/>
        <v>0</v>
      </c>
      <c r="DC29" s="475">
        <f t="shared" si="10"/>
        <v>0</v>
      </c>
      <c r="DD29" s="475">
        <f t="shared" si="10"/>
        <v>0</v>
      </c>
      <c r="DE29" s="475">
        <f t="shared" si="10"/>
        <v>0</v>
      </c>
      <c r="DF29" s="475">
        <f t="shared" si="10"/>
        <v>0</v>
      </c>
      <c r="DG29" s="476">
        <f t="shared" si="81"/>
        <v>15167542</v>
      </c>
      <c r="DH29" s="474">
        <f t="shared" si="82"/>
        <v>3629334</v>
      </c>
      <c r="DI29" s="475">
        <f t="shared" si="82"/>
        <v>288355</v>
      </c>
      <c r="DJ29" s="475">
        <f t="shared" si="82"/>
        <v>3340979</v>
      </c>
      <c r="DK29" s="475">
        <f t="shared" si="82"/>
        <v>2412890</v>
      </c>
      <c r="DL29" s="475">
        <f t="shared" si="82"/>
        <v>928089</v>
      </c>
      <c r="DM29" s="474">
        <f t="shared" si="83"/>
        <v>0</v>
      </c>
      <c r="DN29" s="475">
        <f t="shared" si="11"/>
        <v>0</v>
      </c>
      <c r="DO29" s="475">
        <f t="shared" si="11"/>
        <v>0</v>
      </c>
      <c r="DP29" s="475">
        <f t="shared" si="11"/>
        <v>0</v>
      </c>
      <c r="DQ29" s="475">
        <f t="shared" si="11"/>
        <v>0</v>
      </c>
      <c r="DR29" s="475"/>
      <c r="DS29" s="475"/>
      <c r="DT29" s="475"/>
      <c r="DU29" s="475"/>
      <c r="DV29" s="475"/>
      <c r="DW29" s="474">
        <f t="shared" si="84"/>
        <v>0</v>
      </c>
      <c r="DX29" s="475">
        <f t="shared" si="12"/>
        <v>0</v>
      </c>
      <c r="DY29" s="475">
        <f t="shared" si="12"/>
        <v>0</v>
      </c>
      <c r="DZ29" s="475">
        <f t="shared" si="12"/>
        <v>0</v>
      </c>
      <c r="EA29" s="475">
        <f t="shared" si="12"/>
        <v>0</v>
      </c>
      <c r="EB29" s="474">
        <f t="shared" si="85"/>
        <v>0</v>
      </c>
      <c r="EC29" s="475">
        <f t="shared" si="13"/>
        <v>0</v>
      </c>
      <c r="ED29" s="475">
        <f t="shared" si="13"/>
        <v>0</v>
      </c>
      <c r="EE29" s="475">
        <f t="shared" si="13"/>
        <v>0</v>
      </c>
      <c r="EF29" s="475">
        <f t="shared" si="13"/>
        <v>0</v>
      </c>
      <c r="EG29" s="476">
        <f t="shared" si="86"/>
        <v>3629334</v>
      </c>
      <c r="EH29" s="476">
        <f t="shared" si="87"/>
        <v>28373744</v>
      </c>
      <c r="EI29" s="477">
        <f t="shared" si="88"/>
        <v>2218133</v>
      </c>
      <c r="EJ29" s="477">
        <f t="shared" si="14"/>
        <v>26155611</v>
      </c>
      <c r="EK29" s="477">
        <f t="shared" si="14"/>
        <v>19927680</v>
      </c>
      <c r="EL29" s="477">
        <f t="shared" si="14"/>
        <v>6227931</v>
      </c>
      <c r="EM29" s="478">
        <f t="shared" si="89"/>
        <v>25906540</v>
      </c>
      <c r="EN29" s="478">
        <f t="shared" si="90"/>
        <v>0</v>
      </c>
      <c r="EO29" s="478">
        <f t="shared" si="91"/>
        <v>2269652</v>
      </c>
      <c r="EP29" s="478">
        <f t="shared" si="92"/>
        <v>0</v>
      </c>
      <c r="EQ29" s="478">
        <f t="shared" si="93"/>
        <v>197552</v>
      </c>
      <c r="ER29" s="479">
        <f t="shared" si="94"/>
        <v>0</v>
      </c>
      <c r="ES29" s="479">
        <f t="shared" si="94"/>
        <v>0</v>
      </c>
      <c r="ET29" s="479">
        <f t="shared" si="94"/>
        <v>0</v>
      </c>
      <c r="EU29" s="479">
        <f t="shared" si="94"/>
        <v>0</v>
      </c>
      <c r="EV29" s="479">
        <f t="shared" si="94"/>
        <v>0</v>
      </c>
      <c r="EW29" s="479">
        <f t="shared" si="95"/>
        <v>0</v>
      </c>
      <c r="EX29" s="479">
        <f t="shared" si="95"/>
        <v>0</v>
      </c>
      <c r="EY29" s="479">
        <f t="shared" si="95"/>
        <v>0</v>
      </c>
      <c r="EZ29" s="479">
        <f t="shared" si="95"/>
        <v>0</v>
      </c>
      <c r="FA29" s="479">
        <f t="shared" si="95"/>
        <v>0</v>
      </c>
      <c r="FB29" s="479">
        <f t="shared" si="96"/>
        <v>0</v>
      </c>
      <c r="FC29" s="479">
        <f t="shared" si="96"/>
        <v>0</v>
      </c>
      <c r="FD29" s="479">
        <f t="shared" si="96"/>
        <v>0</v>
      </c>
      <c r="FE29" s="479">
        <f t="shared" si="96"/>
        <v>0</v>
      </c>
      <c r="FF29" s="479">
        <f t="shared" si="96"/>
        <v>0</v>
      </c>
      <c r="FG29" s="479">
        <f t="shared" si="97"/>
        <v>0</v>
      </c>
      <c r="FH29" s="479">
        <f t="shared" si="97"/>
        <v>0</v>
      </c>
      <c r="FI29" s="479">
        <f t="shared" si="97"/>
        <v>0</v>
      </c>
      <c r="FJ29" s="479">
        <f t="shared" si="97"/>
        <v>0</v>
      </c>
      <c r="FK29" s="479">
        <f t="shared" si="97"/>
        <v>0</v>
      </c>
      <c r="FL29" s="474">
        <f t="shared" si="98"/>
        <v>0</v>
      </c>
      <c r="FM29" s="474">
        <f t="shared" si="98"/>
        <v>0</v>
      </c>
      <c r="FN29" s="474">
        <f t="shared" si="98"/>
        <v>0</v>
      </c>
      <c r="FO29" s="474">
        <f t="shared" si="98"/>
        <v>0</v>
      </c>
      <c r="FP29" s="474">
        <f t="shared" si="98"/>
        <v>0</v>
      </c>
      <c r="FQ29" s="474">
        <f t="shared" si="99"/>
        <v>0</v>
      </c>
      <c r="FR29" s="474">
        <f t="shared" si="99"/>
        <v>0</v>
      </c>
      <c r="FS29" s="474">
        <f t="shared" si="99"/>
        <v>0</v>
      </c>
      <c r="FT29" s="474">
        <f t="shared" si="99"/>
        <v>0</v>
      </c>
      <c r="FU29" s="474">
        <f t="shared" si="99"/>
        <v>0</v>
      </c>
      <c r="FV29" s="479">
        <f t="shared" si="100"/>
        <v>0</v>
      </c>
      <c r="FW29" s="479">
        <f t="shared" si="100"/>
        <v>0</v>
      </c>
      <c r="FX29" s="479">
        <f t="shared" si="100"/>
        <v>0</v>
      </c>
      <c r="FY29" s="479">
        <f t="shared" si="100"/>
        <v>0</v>
      </c>
      <c r="FZ29" s="479">
        <f t="shared" si="100"/>
        <v>0</v>
      </c>
      <c r="GA29" s="479">
        <f t="shared" si="101"/>
        <v>0</v>
      </c>
      <c r="GB29" s="479">
        <f t="shared" si="101"/>
        <v>0</v>
      </c>
      <c r="GC29" s="479">
        <f t="shared" si="101"/>
        <v>0</v>
      </c>
      <c r="GD29" s="479">
        <f t="shared" si="101"/>
        <v>0</v>
      </c>
      <c r="GE29" s="479">
        <f t="shared" si="101"/>
        <v>0</v>
      </c>
      <c r="GF29" s="474">
        <f t="shared" si="102"/>
        <v>0</v>
      </c>
      <c r="GG29" s="474">
        <f t="shared" si="102"/>
        <v>0</v>
      </c>
      <c r="GH29" s="474">
        <f t="shared" si="102"/>
        <v>0</v>
      </c>
      <c r="GI29" s="474">
        <f t="shared" si="102"/>
        <v>0</v>
      </c>
      <c r="GJ29" s="474">
        <f t="shared" si="102"/>
        <v>0</v>
      </c>
      <c r="GK29" s="474">
        <f t="shared" si="103"/>
        <v>0</v>
      </c>
      <c r="GL29" s="474">
        <f t="shared" si="103"/>
        <v>0</v>
      </c>
      <c r="GM29" s="474">
        <f t="shared" si="103"/>
        <v>0</v>
      </c>
      <c r="GN29" s="474">
        <f t="shared" si="103"/>
        <v>0</v>
      </c>
      <c r="GO29" s="474">
        <f t="shared" si="103"/>
        <v>0</v>
      </c>
      <c r="GP29" s="479">
        <f t="shared" si="104"/>
        <v>0</v>
      </c>
      <c r="GQ29" s="479">
        <f t="shared" si="104"/>
        <v>0</v>
      </c>
      <c r="GR29" s="479">
        <f t="shared" si="104"/>
        <v>0</v>
      </c>
      <c r="GS29" s="479">
        <f t="shared" si="104"/>
        <v>0</v>
      </c>
      <c r="GT29" s="479">
        <f t="shared" si="104"/>
        <v>0</v>
      </c>
      <c r="GU29" s="479">
        <f t="shared" si="105"/>
        <v>0</v>
      </c>
      <c r="GV29" s="479">
        <f t="shared" si="105"/>
        <v>0</v>
      </c>
      <c r="GW29" s="479">
        <f t="shared" si="105"/>
        <v>0</v>
      </c>
      <c r="GX29" s="479">
        <f t="shared" si="105"/>
        <v>0</v>
      </c>
      <c r="GY29" s="479">
        <f t="shared" si="105"/>
        <v>0</v>
      </c>
      <c r="GZ29" s="474">
        <f t="shared" si="106"/>
        <v>0</v>
      </c>
      <c r="HA29" s="474">
        <f t="shared" si="106"/>
        <v>0</v>
      </c>
      <c r="HB29" s="474">
        <f t="shared" si="106"/>
        <v>0</v>
      </c>
      <c r="HC29" s="474">
        <f t="shared" si="106"/>
        <v>0</v>
      </c>
      <c r="HD29" s="474">
        <f t="shared" si="106"/>
        <v>0</v>
      </c>
      <c r="HE29" s="474">
        <f t="shared" si="107"/>
        <v>0</v>
      </c>
      <c r="HF29" s="474">
        <f t="shared" si="107"/>
        <v>0</v>
      </c>
      <c r="HG29" s="474">
        <f t="shared" si="107"/>
        <v>0</v>
      </c>
      <c r="HH29" s="474">
        <f t="shared" si="107"/>
        <v>0</v>
      </c>
      <c r="HI29" s="474">
        <f t="shared" si="107"/>
        <v>0</v>
      </c>
      <c r="HJ29" s="479">
        <f t="shared" si="108"/>
        <v>0</v>
      </c>
      <c r="HK29" s="479">
        <f t="shared" si="108"/>
        <v>0</v>
      </c>
      <c r="HL29" s="479">
        <f t="shared" si="108"/>
        <v>0</v>
      </c>
      <c r="HM29" s="479">
        <f t="shared" si="108"/>
        <v>0</v>
      </c>
      <c r="HN29" s="479">
        <f t="shared" si="108"/>
        <v>0</v>
      </c>
      <c r="HO29" s="479">
        <f t="shared" si="109"/>
        <v>0</v>
      </c>
      <c r="HP29" s="479">
        <f t="shared" si="109"/>
        <v>0</v>
      </c>
      <c r="HQ29" s="479">
        <f t="shared" si="109"/>
        <v>0</v>
      </c>
      <c r="HR29" s="479">
        <f t="shared" si="109"/>
        <v>0</v>
      </c>
      <c r="HS29" s="479">
        <f t="shared" si="109"/>
        <v>0</v>
      </c>
      <c r="HT29" s="474">
        <f t="shared" si="110"/>
        <v>0</v>
      </c>
      <c r="HU29" s="474">
        <f t="shared" si="110"/>
        <v>0</v>
      </c>
      <c r="HV29" s="474">
        <f t="shared" si="110"/>
        <v>0</v>
      </c>
      <c r="HW29" s="474">
        <f t="shared" si="110"/>
        <v>0</v>
      </c>
      <c r="HX29" s="474">
        <f t="shared" si="110"/>
        <v>0</v>
      </c>
      <c r="HY29" s="474">
        <f t="shared" si="111"/>
        <v>0</v>
      </c>
      <c r="HZ29" s="474">
        <f t="shared" si="111"/>
        <v>0</v>
      </c>
      <c r="IA29" s="474">
        <f t="shared" si="111"/>
        <v>0</v>
      </c>
      <c r="IB29" s="474">
        <f t="shared" si="111"/>
        <v>0</v>
      </c>
      <c r="IC29" s="474">
        <f t="shared" si="111"/>
        <v>0</v>
      </c>
      <c r="ID29" s="479">
        <f t="shared" si="112"/>
        <v>0</v>
      </c>
      <c r="IE29" s="479">
        <f t="shared" si="112"/>
        <v>0</v>
      </c>
      <c r="IF29" s="479">
        <f t="shared" si="112"/>
        <v>0</v>
      </c>
      <c r="IG29" s="479">
        <f t="shared" si="112"/>
        <v>0</v>
      </c>
      <c r="IH29" s="479">
        <f t="shared" si="112"/>
        <v>0</v>
      </c>
      <c r="II29" s="479">
        <f t="shared" si="113"/>
        <v>0</v>
      </c>
      <c r="IJ29" s="479">
        <f t="shared" si="113"/>
        <v>0</v>
      </c>
      <c r="IK29" s="479">
        <f t="shared" si="113"/>
        <v>0</v>
      </c>
      <c r="IL29" s="479">
        <f t="shared" si="113"/>
        <v>0</v>
      </c>
      <c r="IM29" s="479">
        <f t="shared" si="113"/>
        <v>0</v>
      </c>
      <c r="IN29" s="474">
        <f t="shared" si="114"/>
        <v>0</v>
      </c>
      <c r="IO29" s="474">
        <f t="shared" si="114"/>
        <v>0</v>
      </c>
      <c r="IP29" s="474">
        <f t="shared" si="114"/>
        <v>0</v>
      </c>
      <c r="IQ29" s="474">
        <f t="shared" si="114"/>
        <v>0</v>
      </c>
      <c r="IR29" s="474">
        <f t="shared" si="114"/>
        <v>0</v>
      </c>
      <c r="IS29" s="474">
        <f t="shared" si="115"/>
        <v>0</v>
      </c>
      <c r="IT29" s="474">
        <f t="shared" si="115"/>
        <v>0</v>
      </c>
      <c r="IU29" s="474">
        <f t="shared" si="115"/>
        <v>0</v>
      </c>
      <c r="IV29" s="474">
        <f t="shared" si="115"/>
        <v>0</v>
      </c>
      <c r="IW29" s="474">
        <f t="shared" si="115"/>
        <v>0</v>
      </c>
      <c r="IX29" s="479">
        <f t="shared" si="116"/>
        <v>0</v>
      </c>
      <c r="IY29" s="479">
        <f t="shared" si="116"/>
        <v>0</v>
      </c>
      <c r="IZ29" s="479">
        <f t="shared" si="116"/>
        <v>0</v>
      </c>
      <c r="JA29" s="479">
        <f t="shared" si="116"/>
        <v>0</v>
      </c>
      <c r="JB29" s="479">
        <f t="shared" si="116"/>
        <v>0</v>
      </c>
      <c r="JC29" s="479">
        <f t="shared" si="117"/>
        <v>0</v>
      </c>
      <c r="JD29" s="479">
        <f t="shared" si="117"/>
        <v>0</v>
      </c>
      <c r="JE29" s="479">
        <f t="shared" si="117"/>
        <v>0</v>
      </c>
      <c r="JF29" s="479">
        <f t="shared" si="117"/>
        <v>0</v>
      </c>
      <c r="JG29" s="479">
        <f t="shared" si="117"/>
        <v>0</v>
      </c>
      <c r="JH29" s="479">
        <f t="shared" si="118"/>
        <v>0</v>
      </c>
      <c r="JI29" s="479">
        <f t="shared" si="39"/>
        <v>0</v>
      </c>
      <c r="JJ29" s="479">
        <f t="shared" si="39"/>
        <v>0</v>
      </c>
      <c r="JK29" s="479">
        <f t="shared" si="39"/>
        <v>0</v>
      </c>
      <c r="JL29" s="479">
        <f t="shared" si="39"/>
        <v>0</v>
      </c>
      <c r="JM29" s="484"/>
      <c r="JN29" s="484"/>
      <c r="JO29" s="484"/>
      <c r="JP29" s="484"/>
      <c r="JQ29" s="484"/>
      <c r="JR29" s="484"/>
      <c r="JS29" s="462">
        <f t="shared" si="119"/>
        <v>0</v>
      </c>
      <c r="JT29" s="474">
        <f t="shared" si="143"/>
        <v>0</v>
      </c>
      <c r="JU29" s="474">
        <f t="shared" si="40"/>
        <v>0</v>
      </c>
      <c r="JV29" s="474">
        <f t="shared" si="40"/>
        <v>0</v>
      </c>
      <c r="JW29" s="474">
        <f t="shared" si="40"/>
        <v>0</v>
      </c>
      <c r="JX29" s="474">
        <f t="shared" si="40"/>
        <v>0</v>
      </c>
      <c r="JY29" s="474">
        <f t="shared" si="144"/>
        <v>0</v>
      </c>
      <c r="JZ29" s="474">
        <f t="shared" si="41"/>
        <v>0</v>
      </c>
      <c r="KA29" s="474">
        <f t="shared" si="41"/>
        <v>0</v>
      </c>
      <c r="KB29" s="474">
        <f t="shared" si="41"/>
        <v>0</v>
      </c>
      <c r="KC29" s="474">
        <f t="shared" si="41"/>
        <v>0</v>
      </c>
      <c r="KD29" s="723">
        <f t="shared" si="145"/>
        <v>0</v>
      </c>
      <c r="KE29" s="723">
        <f t="shared" si="42"/>
        <v>0</v>
      </c>
      <c r="KF29" s="723">
        <f t="shared" si="42"/>
        <v>0</v>
      </c>
      <c r="KG29" s="723">
        <f t="shared" si="42"/>
        <v>0</v>
      </c>
      <c r="KH29" s="723">
        <f t="shared" si="42"/>
        <v>0</v>
      </c>
      <c r="KI29" s="723">
        <f t="shared" si="146"/>
        <v>0</v>
      </c>
      <c r="KJ29" s="723">
        <f t="shared" si="43"/>
        <v>0</v>
      </c>
      <c r="KK29" s="723">
        <f t="shared" si="43"/>
        <v>0</v>
      </c>
      <c r="KL29" s="723">
        <f t="shared" si="43"/>
        <v>0</v>
      </c>
      <c r="KM29" s="723">
        <f t="shared" si="43"/>
        <v>0</v>
      </c>
      <c r="KN29" s="474">
        <f t="shared" si="147"/>
        <v>0</v>
      </c>
      <c r="KO29" s="474">
        <f t="shared" si="44"/>
        <v>0</v>
      </c>
      <c r="KP29" s="474">
        <f t="shared" si="44"/>
        <v>0</v>
      </c>
      <c r="KQ29" s="474">
        <f t="shared" si="44"/>
        <v>0</v>
      </c>
      <c r="KR29" s="474">
        <f t="shared" si="44"/>
        <v>0</v>
      </c>
      <c r="KS29" s="474">
        <f t="shared" si="148"/>
        <v>0</v>
      </c>
      <c r="KT29" s="474">
        <f t="shared" si="45"/>
        <v>0</v>
      </c>
      <c r="KU29" s="474">
        <f t="shared" si="45"/>
        <v>0</v>
      </c>
      <c r="KV29" s="474">
        <f t="shared" si="45"/>
        <v>0</v>
      </c>
      <c r="KW29" s="474">
        <f t="shared" si="45"/>
        <v>0</v>
      </c>
      <c r="KX29" s="474">
        <f t="shared" si="46"/>
        <v>0</v>
      </c>
      <c r="KY29" s="474">
        <f t="shared" si="126"/>
        <v>0</v>
      </c>
      <c r="KZ29" s="474">
        <f t="shared" si="47"/>
        <v>0</v>
      </c>
      <c r="LA29" s="474">
        <f t="shared" si="48"/>
        <v>0</v>
      </c>
      <c r="LB29" s="474">
        <f t="shared" si="49"/>
        <v>0</v>
      </c>
      <c r="LC29" s="479">
        <f t="shared" si="50"/>
        <v>28373744</v>
      </c>
      <c r="LD29" s="479">
        <f t="shared" si="127"/>
        <v>0</v>
      </c>
      <c r="LE29" s="479">
        <f t="shared" si="128"/>
        <v>0</v>
      </c>
      <c r="LF29" s="476">
        <f t="shared" si="129"/>
        <v>28373744</v>
      </c>
      <c r="LG29" s="476">
        <f t="shared" si="51"/>
        <v>2218133</v>
      </c>
      <c r="LH29" s="476">
        <f t="shared" si="52"/>
        <v>26155611</v>
      </c>
      <c r="LI29" s="476">
        <f t="shared" si="53"/>
        <v>19927680</v>
      </c>
      <c r="LJ29" s="476">
        <f t="shared" si="54"/>
        <v>6227931</v>
      </c>
      <c r="LK29" s="714">
        <v>81.599999999999994</v>
      </c>
      <c r="LL29" s="717">
        <f t="shared" si="55"/>
        <v>3469016.4</v>
      </c>
      <c r="LM29" s="720">
        <f t="shared" si="130"/>
        <v>3469</v>
      </c>
      <c r="LN29" s="718">
        <f t="shared" si="56"/>
        <v>31842760.399999999</v>
      </c>
      <c r="LO29" s="713">
        <f t="shared" si="131"/>
        <v>31842.799999999999</v>
      </c>
      <c r="LP29" s="724">
        <f t="shared" si="132"/>
        <v>0</v>
      </c>
      <c r="LQ29" s="724">
        <f t="shared" si="133"/>
        <v>31842.799999999999</v>
      </c>
      <c r="LR29" s="724">
        <f t="shared" si="57"/>
        <v>0</v>
      </c>
      <c r="LS29" s="713">
        <f t="shared" si="134"/>
        <v>31842.799999999999</v>
      </c>
      <c r="LT29" s="437"/>
      <c r="LU29" s="617">
        <f t="shared" si="135"/>
        <v>0</v>
      </c>
      <c r="LV29" s="617">
        <f t="shared" si="136"/>
        <v>0</v>
      </c>
      <c r="LW29" s="617">
        <f t="shared" si="137"/>
        <v>0</v>
      </c>
      <c r="LX29" s="617">
        <f t="shared" si="138"/>
        <v>0</v>
      </c>
      <c r="LY29" s="617">
        <f t="shared" si="139"/>
        <v>0</v>
      </c>
      <c r="LZ29" s="617">
        <f t="shared" si="140"/>
        <v>0</v>
      </c>
      <c r="MA29" s="480"/>
      <c r="MB29" s="480"/>
      <c r="MC29" s="480"/>
      <c r="MD29" s="480"/>
      <c r="ME29" s="480"/>
      <c r="MF29" s="480"/>
      <c r="MG29" s="480"/>
      <c r="MH29" s="480"/>
      <c r="MI29" s="480"/>
      <c r="MJ29" s="480"/>
      <c r="MK29" s="480"/>
      <c r="ML29" s="480"/>
      <c r="MM29" s="480"/>
      <c r="MN29" s="480"/>
      <c r="MO29" s="480"/>
      <c r="MP29" s="480"/>
      <c r="MQ29" s="480"/>
      <c r="MR29" s="480"/>
      <c r="MS29" s="480"/>
      <c r="MT29" s="480"/>
      <c r="MU29" s="480"/>
      <c r="MV29" s="480"/>
      <c r="MW29" s="480"/>
      <c r="MX29" s="480"/>
      <c r="MY29" s="480"/>
      <c r="MZ29" s="480"/>
      <c r="NA29" s="480"/>
      <c r="NB29" s="480"/>
      <c r="NC29" s="480"/>
      <c r="ND29" s="480"/>
      <c r="NE29" s="480"/>
      <c r="NF29" s="480"/>
      <c r="NG29" s="480"/>
      <c r="NH29" s="480"/>
      <c r="NI29" s="480"/>
      <c r="NJ29" s="480"/>
      <c r="NK29" s="480"/>
      <c r="NL29" s="480"/>
      <c r="NM29" s="480"/>
      <c r="NN29" s="480"/>
      <c r="NO29" s="480"/>
      <c r="NP29" s="480"/>
      <c r="NQ29" s="480"/>
      <c r="NR29" s="480"/>
      <c r="NS29" s="480"/>
      <c r="NT29" s="480"/>
      <c r="NU29" s="480"/>
      <c r="NV29" s="480"/>
      <c r="NW29" s="480"/>
      <c r="NX29" s="480"/>
      <c r="NY29" s="480"/>
      <c r="NZ29" s="480"/>
      <c r="OA29" s="480"/>
      <c r="OB29" s="480"/>
      <c r="OD29" s="642">
        <f t="shared" si="58"/>
        <v>0</v>
      </c>
      <c r="OE29" s="618">
        <f t="shared" si="59"/>
        <v>0</v>
      </c>
      <c r="OF29" s="618">
        <f t="shared" si="60"/>
        <v>0</v>
      </c>
      <c r="OG29" s="643">
        <f t="shared" si="141"/>
        <v>0</v>
      </c>
      <c r="OH29" s="644">
        <f t="shared" si="61"/>
        <v>0</v>
      </c>
      <c r="OI29" s="644">
        <f t="shared" si="61"/>
        <v>0</v>
      </c>
      <c r="OJ29" s="642">
        <f t="shared" si="62"/>
        <v>0</v>
      </c>
      <c r="OK29" s="618">
        <f t="shared" si="63"/>
        <v>0</v>
      </c>
      <c r="OL29" s="618">
        <f t="shared" si="64"/>
        <v>0</v>
      </c>
    </row>
    <row r="30" spans="1:402">
      <c r="A30" s="709" t="s">
        <v>786</v>
      </c>
      <c r="B30" s="461"/>
      <c r="C30" s="461"/>
      <c r="D30" s="461"/>
      <c r="E30" s="461"/>
      <c r="F30" s="462">
        <f t="shared" si="65"/>
        <v>0</v>
      </c>
      <c r="G30" s="463"/>
      <c r="H30" s="463"/>
      <c r="I30" s="463"/>
      <c r="J30" s="463"/>
      <c r="K30" s="462">
        <f t="shared" si="66"/>
        <v>0</v>
      </c>
      <c r="L30" s="464">
        <f t="shared" si="67"/>
        <v>0</v>
      </c>
      <c r="M30" s="715"/>
      <c r="N30" s="464"/>
      <c r="O30" s="464"/>
      <c r="P30" s="465">
        <v>650</v>
      </c>
      <c r="Q30" s="461"/>
      <c r="R30" s="481">
        <v>0</v>
      </c>
      <c r="S30" s="461"/>
      <c r="T30" s="465">
        <v>1</v>
      </c>
      <c r="U30" s="462">
        <f t="shared" si="2"/>
        <v>651</v>
      </c>
      <c r="V30" s="465">
        <v>694</v>
      </c>
      <c r="W30" s="461"/>
      <c r="X30" s="481">
        <v>0</v>
      </c>
      <c r="Y30" s="461"/>
      <c r="Z30" s="465">
        <v>3</v>
      </c>
      <c r="AA30" s="462">
        <f t="shared" si="3"/>
        <v>697</v>
      </c>
      <c r="AB30" s="465">
        <v>173</v>
      </c>
      <c r="AC30" s="461"/>
      <c r="AD30" s="461"/>
      <c r="AE30" s="461"/>
      <c r="AF30" s="465">
        <v>2</v>
      </c>
      <c r="AG30" s="462">
        <f t="shared" si="68"/>
        <v>175</v>
      </c>
      <c r="AH30" s="459">
        <f t="shared" si="69"/>
        <v>1523</v>
      </c>
      <c r="AI30" s="467"/>
      <c r="AJ30" s="468">
        <v>0</v>
      </c>
      <c r="AK30" s="469"/>
      <c r="AL30" s="470">
        <v>0</v>
      </c>
      <c r="AM30" s="470"/>
      <c r="AN30" s="467"/>
      <c r="AO30" s="471"/>
      <c r="AP30" s="470"/>
      <c r="AQ30" s="468"/>
      <c r="AR30" s="468"/>
      <c r="AS30" s="461"/>
      <c r="AT30" s="461"/>
      <c r="AU30" s="470"/>
      <c r="AV30" s="470"/>
      <c r="AW30" s="468"/>
      <c r="AX30" s="470">
        <v>1</v>
      </c>
      <c r="AY30" s="470"/>
      <c r="AZ30" s="468"/>
      <c r="BA30" s="470"/>
      <c r="BB30" s="461"/>
      <c r="BC30" s="461"/>
      <c r="BD30" s="470"/>
      <c r="BE30" s="470"/>
      <c r="BF30" s="473"/>
      <c r="BG30" s="462">
        <f t="shared" si="70"/>
        <v>1</v>
      </c>
      <c r="BH30" s="474">
        <f t="shared" si="71"/>
        <v>16528200</v>
      </c>
      <c r="BI30" s="475">
        <f t="shared" si="142"/>
        <v>1402050</v>
      </c>
      <c r="BJ30" s="475">
        <f t="shared" si="142"/>
        <v>15126150</v>
      </c>
      <c r="BK30" s="475">
        <f t="shared" si="142"/>
        <v>11740300</v>
      </c>
      <c r="BL30" s="475">
        <f t="shared" si="142"/>
        <v>3385850</v>
      </c>
      <c r="BM30" s="474">
        <f t="shared" si="72"/>
        <v>0</v>
      </c>
      <c r="BN30" s="475">
        <f t="shared" si="5"/>
        <v>0</v>
      </c>
      <c r="BO30" s="475">
        <f t="shared" si="5"/>
        <v>0</v>
      </c>
      <c r="BP30" s="475">
        <f t="shared" si="5"/>
        <v>0</v>
      </c>
      <c r="BQ30" s="475">
        <f t="shared" si="5"/>
        <v>0</v>
      </c>
      <c r="BR30" s="474">
        <f t="shared" si="73"/>
        <v>0</v>
      </c>
      <c r="BS30" s="475">
        <f t="shared" si="6"/>
        <v>0</v>
      </c>
      <c r="BT30" s="475">
        <f t="shared" si="6"/>
        <v>0</v>
      </c>
      <c r="BU30" s="475">
        <f t="shared" si="6"/>
        <v>0</v>
      </c>
      <c r="BV30" s="475">
        <f t="shared" si="6"/>
        <v>0</v>
      </c>
      <c r="BW30" s="475"/>
      <c r="BX30" s="475"/>
      <c r="BY30" s="475"/>
      <c r="BZ30" s="475"/>
      <c r="CA30" s="475"/>
      <c r="CB30" s="474">
        <f t="shared" si="74"/>
        <v>197552</v>
      </c>
      <c r="CC30" s="475">
        <f t="shared" si="7"/>
        <v>451</v>
      </c>
      <c r="CD30" s="475">
        <f t="shared" si="7"/>
        <v>197101</v>
      </c>
      <c r="CE30" s="475">
        <f t="shared" si="7"/>
        <v>197101</v>
      </c>
      <c r="CF30" s="475">
        <f t="shared" si="7"/>
        <v>0</v>
      </c>
      <c r="CG30" s="476">
        <f t="shared" si="75"/>
        <v>16725752</v>
      </c>
      <c r="CH30" s="474">
        <f t="shared" si="76"/>
        <v>24600218</v>
      </c>
      <c r="CI30" s="475">
        <f t="shared" si="76"/>
        <v>2036196</v>
      </c>
      <c r="CJ30" s="475">
        <f t="shared" si="76"/>
        <v>22564022</v>
      </c>
      <c r="CK30" s="475">
        <f t="shared" si="76"/>
        <v>17120286</v>
      </c>
      <c r="CL30" s="475">
        <f t="shared" si="76"/>
        <v>5443736</v>
      </c>
      <c r="CM30" s="474">
        <f t="shared" si="77"/>
        <v>0</v>
      </c>
      <c r="CN30" s="475">
        <f t="shared" si="8"/>
        <v>0</v>
      </c>
      <c r="CO30" s="475">
        <f t="shared" si="8"/>
        <v>0</v>
      </c>
      <c r="CP30" s="475">
        <f t="shared" si="8"/>
        <v>0</v>
      </c>
      <c r="CQ30" s="475">
        <f t="shared" si="8"/>
        <v>0</v>
      </c>
      <c r="CR30" s="474">
        <f t="shared" si="78"/>
        <v>0</v>
      </c>
      <c r="CS30" s="475">
        <f t="shared" si="78"/>
        <v>0</v>
      </c>
      <c r="CT30" s="475">
        <f t="shared" si="78"/>
        <v>0</v>
      </c>
      <c r="CU30" s="475">
        <f t="shared" si="78"/>
        <v>0</v>
      </c>
      <c r="CV30" s="475">
        <f t="shared" si="78"/>
        <v>0</v>
      </c>
      <c r="CW30" s="474">
        <f t="shared" si="79"/>
        <v>0</v>
      </c>
      <c r="CX30" s="475">
        <f t="shared" si="9"/>
        <v>0</v>
      </c>
      <c r="CY30" s="475">
        <f t="shared" si="9"/>
        <v>0</v>
      </c>
      <c r="CZ30" s="475">
        <f t="shared" si="9"/>
        <v>0</v>
      </c>
      <c r="DA30" s="475">
        <f t="shared" si="9"/>
        <v>0</v>
      </c>
      <c r="DB30" s="474">
        <f t="shared" si="80"/>
        <v>684528</v>
      </c>
      <c r="DC30" s="475">
        <f t="shared" si="10"/>
        <v>2256</v>
      </c>
      <c r="DD30" s="475">
        <f t="shared" si="10"/>
        <v>682272</v>
      </c>
      <c r="DE30" s="475">
        <f t="shared" si="10"/>
        <v>682272</v>
      </c>
      <c r="DF30" s="475">
        <f t="shared" si="10"/>
        <v>0</v>
      </c>
      <c r="DG30" s="476">
        <f t="shared" si="81"/>
        <v>25284746</v>
      </c>
      <c r="DH30" s="474">
        <f t="shared" si="82"/>
        <v>6216582</v>
      </c>
      <c r="DI30" s="475">
        <f t="shared" si="82"/>
        <v>493915</v>
      </c>
      <c r="DJ30" s="475">
        <f t="shared" si="82"/>
        <v>5722667</v>
      </c>
      <c r="DK30" s="475">
        <f t="shared" si="82"/>
        <v>4132970</v>
      </c>
      <c r="DL30" s="475">
        <f t="shared" si="82"/>
        <v>1589697</v>
      </c>
      <c r="DM30" s="474">
        <f t="shared" si="83"/>
        <v>0</v>
      </c>
      <c r="DN30" s="475">
        <f t="shared" si="11"/>
        <v>0</v>
      </c>
      <c r="DO30" s="475">
        <f t="shared" si="11"/>
        <v>0</v>
      </c>
      <c r="DP30" s="475">
        <f t="shared" si="11"/>
        <v>0</v>
      </c>
      <c r="DQ30" s="475">
        <f t="shared" si="11"/>
        <v>0</v>
      </c>
      <c r="DR30" s="475"/>
      <c r="DS30" s="475"/>
      <c r="DT30" s="475"/>
      <c r="DU30" s="475"/>
      <c r="DV30" s="475"/>
      <c r="DW30" s="474">
        <f t="shared" si="84"/>
        <v>0</v>
      </c>
      <c r="DX30" s="475">
        <f t="shared" si="12"/>
        <v>0</v>
      </c>
      <c r="DY30" s="475">
        <f t="shared" si="12"/>
        <v>0</v>
      </c>
      <c r="DZ30" s="475">
        <f t="shared" si="12"/>
        <v>0</v>
      </c>
      <c r="EA30" s="475">
        <f t="shared" si="12"/>
        <v>0</v>
      </c>
      <c r="EB30" s="474">
        <f t="shared" si="85"/>
        <v>547622</v>
      </c>
      <c r="EC30" s="475">
        <f t="shared" si="13"/>
        <v>1806</v>
      </c>
      <c r="ED30" s="475">
        <f t="shared" si="13"/>
        <v>545816</v>
      </c>
      <c r="EE30" s="475">
        <f t="shared" si="13"/>
        <v>545816</v>
      </c>
      <c r="EF30" s="475">
        <f t="shared" si="13"/>
        <v>0</v>
      </c>
      <c r="EG30" s="476">
        <f t="shared" si="86"/>
        <v>6764204</v>
      </c>
      <c r="EH30" s="476">
        <f t="shared" si="87"/>
        <v>48774702</v>
      </c>
      <c r="EI30" s="477">
        <f t="shared" si="88"/>
        <v>3936674</v>
      </c>
      <c r="EJ30" s="477">
        <f t="shared" si="14"/>
        <v>44838028</v>
      </c>
      <c r="EK30" s="477">
        <f t="shared" si="14"/>
        <v>34418745</v>
      </c>
      <c r="EL30" s="477">
        <f t="shared" si="14"/>
        <v>10419283</v>
      </c>
      <c r="EM30" s="478">
        <f t="shared" si="89"/>
        <v>47345000</v>
      </c>
      <c r="EN30" s="478">
        <f t="shared" si="90"/>
        <v>0</v>
      </c>
      <c r="EO30" s="478">
        <f t="shared" si="91"/>
        <v>0</v>
      </c>
      <c r="EP30" s="478">
        <f t="shared" si="92"/>
        <v>0</v>
      </c>
      <c r="EQ30" s="478">
        <f t="shared" si="93"/>
        <v>1429702</v>
      </c>
      <c r="ER30" s="479">
        <f t="shared" si="94"/>
        <v>0</v>
      </c>
      <c r="ES30" s="479">
        <f t="shared" si="94"/>
        <v>0</v>
      </c>
      <c r="ET30" s="479">
        <f t="shared" si="94"/>
        <v>0</v>
      </c>
      <c r="EU30" s="479">
        <f t="shared" si="94"/>
        <v>0</v>
      </c>
      <c r="EV30" s="479">
        <f t="shared" si="94"/>
        <v>0</v>
      </c>
      <c r="EW30" s="479">
        <f t="shared" si="95"/>
        <v>0</v>
      </c>
      <c r="EX30" s="479">
        <f t="shared" si="95"/>
        <v>0</v>
      </c>
      <c r="EY30" s="479">
        <f t="shared" si="95"/>
        <v>0</v>
      </c>
      <c r="EZ30" s="479">
        <f t="shared" si="95"/>
        <v>0</v>
      </c>
      <c r="FA30" s="479">
        <f t="shared" si="95"/>
        <v>0</v>
      </c>
      <c r="FB30" s="479">
        <f t="shared" si="96"/>
        <v>0</v>
      </c>
      <c r="FC30" s="479">
        <f t="shared" si="96"/>
        <v>0</v>
      </c>
      <c r="FD30" s="479">
        <f t="shared" si="96"/>
        <v>0</v>
      </c>
      <c r="FE30" s="479">
        <f t="shared" si="96"/>
        <v>0</v>
      </c>
      <c r="FF30" s="479">
        <f t="shared" si="96"/>
        <v>0</v>
      </c>
      <c r="FG30" s="479">
        <f t="shared" si="97"/>
        <v>0</v>
      </c>
      <c r="FH30" s="479">
        <f t="shared" si="97"/>
        <v>0</v>
      </c>
      <c r="FI30" s="479">
        <f t="shared" si="97"/>
        <v>0</v>
      </c>
      <c r="FJ30" s="479">
        <f t="shared" si="97"/>
        <v>0</v>
      </c>
      <c r="FK30" s="479">
        <f t="shared" si="97"/>
        <v>0</v>
      </c>
      <c r="FL30" s="474">
        <f t="shared" si="98"/>
        <v>0</v>
      </c>
      <c r="FM30" s="474">
        <f t="shared" si="98"/>
        <v>0</v>
      </c>
      <c r="FN30" s="474">
        <f t="shared" si="98"/>
        <v>0</v>
      </c>
      <c r="FO30" s="474">
        <f t="shared" si="98"/>
        <v>0</v>
      </c>
      <c r="FP30" s="474">
        <f t="shared" si="98"/>
        <v>0</v>
      </c>
      <c r="FQ30" s="474">
        <f t="shared" si="99"/>
        <v>0</v>
      </c>
      <c r="FR30" s="474">
        <f t="shared" si="99"/>
        <v>0</v>
      </c>
      <c r="FS30" s="474">
        <f t="shared" si="99"/>
        <v>0</v>
      </c>
      <c r="FT30" s="474">
        <f t="shared" si="99"/>
        <v>0</v>
      </c>
      <c r="FU30" s="474">
        <f t="shared" si="99"/>
        <v>0</v>
      </c>
      <c r="FV30" s="479">
        <f t="shared" si="100"/>
        <v>0</v>
      </c>
      <c r="FW30" s="479">
        <f t="shared" si="100"/>
        <v>0</v>
      </c>
      <c r="FX30" s="479">
        <f t="shared" si="100"/>
        <v>0</v>
      </c>
      <c r="FY30" s="479">
        <f t="shared" si="100"/>
        <v>0</v>
      </c>
      <c r="FZ30" s="479">
        <f t="shared" si="100"/>
        <v>0</v>
      </c>
      <c r="GA30" s="479">
        <f t="shared" si="101"/>
        <v>0</v>
      </c>
      <c r="GB30" s="479">
        <f t="shared" si="101"/>
        <v>0</v>
      </c>
      <c r="GC30" s="479">
        <f t="shared" si="101"/>
        <v>0</v>
      </c>
      <c r="GD30" s="479">
        <f t="shared" si="101"/>
        <v>0</v>
      </c>
      <c r="GE30" s="479">
        <f t="shared" si="101"/>
        <v>0</v>
      </c>
      <c r="GF30" s="474">
        <f t="shared" si="102"/>
        <v>0</v>
      </c>
      <c r="GG30" s="474">
        <f t="shared" si="102"/>
        <v>0</v>
      </c>
      <c r="GH30" s="474">
        <f t="shared" si="102"/>
        <v>0</v>
      </c>
      <c r="GI30" s="474">
        <f t="shared" si="102"/>
        <v>0</v>
      </c>
      <c r="GJ30" s="474">
        <f t="shared" si="102"/>
        <v>0</v>
      </c>
      <c r="GK30" s="474">
        <f t="shared" si="103"/>
        <v>0</v>
      </c>
      <c r="GL30" s="474">
        <f t="shared" si="103"/>
        <v>0</v>
      </c>
      <c r="GM30" s="474">
        <f t="shared" si="103"/>
        <v>0</v>
      </c>
      <c r="GN30" s="474">
        <f t="shared" si="103"/>
        <v>0</v>
      </c>
      <c r="GO30" s="474">
        <f t="shared" si="103"/>
        <v>0</v>
      </c>
      <c r="GP30" s="479">
        <f t="shared" si="104"/>
        <v>0</v>
      </c>
      <c r="GQ30" s="479">
        <f t="shared" si="104"/>
        <v>0</v>
      </c>
      <c r="GR30" s="479">
        <f t="shared" si="104"/>
        <v>0</v>
      </c>
      <c r="GS30" s="479">
        <f t="shared" si="104"/>
        <v>0</v>
      </c>
      <c r="GT30" s="479">
        <f t="shared" si="104"/>
        <v>0</v>
      </c>
      <c r="GU30" s="479">
        <f t="shared" si="105"/>
        <v>0</v>
      </c>
      <c r="GV30" s="479">
        <f t="shared" si="105"/>
        <v>0</v>
      </c>
      <c r="GW30" s="479">
        <f t="shared" si="105"/>
        <v>0</v>
      </c>
      <c r="GX30" s="479">
        <f t="shared" si="105"/>
        <v>0</v>
      </c>
      <c r="GY30" s="479">
        <f t="shared" si="105"/>
        <v>0</v>
      </c>
      <c r="GZ30" s="474">
        <f t="shared" si="106"/>
        <v>0</v>
      </c>
      <c r="HA30" s="474">
        <f t="shared" si="106"/>
        <v>0</v>
      </c>
      <c r="HB30" s="474">
        <f t="shared" si="106"/>
        <v>0</v>
      </c>
      <c r="HC30" s="474">
        <f t="shared" si="106"/>
        <v>0</v>
      </c>
      <c r="HD30" s="474">
        <f t="shared" si="106"/>
        <v>0</v>
      </c>
      <c r="HE30" s="474">
        <f t="shared" si="107"/>
        <v>0</v>
      </c>
      <c r="HF30" s="474">
        <f t="shared" si="107"/>
        <v>0</v>
      </c>
      <c r="HG30" s="474">
        <f t="shared" si="107"/>
        <v>0</v>
      </c>
      <c r="HH30" s="474">
        <f t="shared" si="107"/>
        <v>0</v>
      </c>
      <c r="HI30" s="474">
        <f t="shared" si="107"/>
        <v>0</v>
      </c>
      <c r="HJ30" s="479">
        <f t="shared" si="108"/>
        <v>0</v>
      </c>
      <c r="HK30" s="479">
        <f t="shared" si="108"/>
        <v>0</v>
      </c>
      <c r="HL30" s="479">
        <f t="shared" si="108"/>
        <v>0</v>
      </c>
      <c r="HM30" s="479">
        <f t="shared" si="108"/>
        <v>0</v>
      </c>
      <c r="HN30" s="479">
        <f t="shared" si="108"/>
        <v>0</v>
      </c>
      <c r="HO30" s="479">
        <f t="shared" si="109"/>
        <v>32851</v>
      </c>
      <c r="HP30" s="479">
        <f t="shared" si="109"/>
        <v>6557</v>
      </c>
      <c r="HQ30" s="479">
        <f t="shared" si="109"/>
        <v>26294</v>
      </c>
      <c r="HR30" s="479">
        <f t="shared" si="109"/>
        <v>20409</v>
      </c>
      <c r="HS30" s="479">
        <f t="shared" si="109"/>
        <v>5885</v>
      </c>
      <c r="HT30" s="474">
        <f t="shared" si="110"/>
        <v>0</v>
      </c>
      <c r="HU30" s="474">
        <f t="shared" si="110"/>
        <v>0</v>
      </c>
      <c r="HV30" s="474">
        <f t="shared" si="110"/>
        <v>0</v>
      </c>
      <c r="HW30" s="474">
        <f t="shared" si="110"/>
        <v>0</v>
      </c>
      <c r="HX30" s="474">
        <f t="shared" si="110"/>
        <v>0</v>
      </c>
      <c r="HY30" s="474">
        <f t="shared" si="111"/>
        <v>0</v>
      </c>
      <c r="HZ30" s="474">
        <f t="shared" si="111"/>
        <v>0</v>
      </c>
      <c r="IA30" s="474">
        <f t="shared" si="111"/>
        <v>0</v>
      </c>
      <c r="IB30" s="474">
        <f t="shared" si="111"/>
        <v>0</v>
      </c>
      <c r="IC30" s="474">
        <f t="shared" si="111"/>
        <v>0</v>
      </c>
      <c r="ID30" s="479">
        <f t="shared" si="112"/>
        <v>0</v>
      </c>
      <c r="IE30" s="479">
        <f t="shared" si="112"/>
        <v>0</v>
      </c>
      <c r="IF30" s="479">
        <f t="shared" si="112"/>
        <v>0</v>
      </c>
      <c r="IG30" s="479">
        <f t="shared" si="112"/>
        <v>0</v>
      </c>
      <c r="IH30" s="479">
        <f t="shared" si="112"/>
        <v>0</v>
      </c>
      <c r="II30" s="479">
        <f t="shared" si="113"/>
        <v>0</v>
      </c>
      <c r="IJ30" s="479">
        <f t="shared" si="113"/>
        <v>0</v>
      </c>
      <c r="IK30" s="479">
        <f t="shared" si="113"/>
        <v>0</v>
      </c>
      <c r="IL30" s="479">
        <f t="shared" si="113"/>
        <v>0</v>
      </c>
      <c r="IM30" s="479">
        <f t="shared" si="113"/>
        <v>0</v>
      </c>
      <c r="IN30" s="474">
        <f t="shared" si="114"/>
        <v>0</v>
      </c>
      <c r="IO30" s="474">
        <f t="shared" si="114"/>
        <v>0</v>
      </c>
      <c r="IP30" s="474">
        <f t="shared" si="114"/>
        <v>0</v>
      </c>
      <c r="IQ30" s="474">
        <f t="shared" si="114"/>
        <v>0</v>
      </c>
      <c r="IR30" s="474">
        <f t="shared" si="114"/>
        <v>0</v>
      </c>
      <c r="IS30" s="474">
        <f t="shared" si="115"/>
        <v>0</v>
      </c>
      <c r="IT30" s="474">
        <f t="shared" si="115"/>
        <v>0</v>
      </c>
      <c r="IU30" s="474">
        <f t="shared" si="115"/>
        <v>0</v>
      </c>
      <c r="IV30" s="474">
        <f t="shared" si="115"/>
        <v>0</v>
      </c>
      <c r="IW30" s="474">
        <f t="shared" si="115"/>
        <v>0</v>
      </c>
      <c r="IX30" s="479">
        <f t="shared" si="116"/>
        <v>0</v>
      </c>
      <c r="IY30" s="479">
        <f t="shared" si="116"/>
        <v>0</v>
      </c>
      <c r="IZ30" s="479">
        <f t="shared" si="116"/>
        <v>0</v>
      </c>
      <c r="JA30" s="479">
        <f t="shared" si="116"/>
        <v>0</v>
      </c>
      <c r="JB30" s="479">
        <f t="shared" si="116"/>
        <v>0</v>
      </c>
      <c r="JC30" s="479">
        <f t="shared" si="117"/>
        <v>0</v>
      </c>
      <c r="JD30" s="479">
        <f t="shared" si="117"/>
        <v>0</v>
      </c>
      <c r="JE30" s="479">
        <f t="shared" si="117"/>
        <v>0</v>
      </c>
      <c r="JF30" s="479">
        <f t="shared" si="117"/>
        <v>0</v>
      </c>
      <c r="JG30" s="479">
        <f t="shared" si="117"/>
        <v>0</v>
      </c>
      <c r="JH30" s="479">
        <f t="shared" si="118"/>
        <v>32851</v>
      </c>
      <c r="JI30" s="479">
        <f t="shared" si="39"/>
        <v>6557</v>
      </c>
      <c r="JJ30" s="479">
        <f t="shared" si="39"/>
        <v>26294</v>
      </c>
      <c r="JK30" s="479">
        <f t="shared" si="39"/>
        <v>20409</v>
      </c>
      <c r="JL30" s="479">
        <f t="shared" si="39"/>
        <v>5885</v>
      </c>
      <c r="JM30" s="669">
        <v>42</v>
      </c>
      <c r="JN30" s="669">
        <v>0</v>
      </c>
      <c r="JO30" s="669">
        <v>0</v>
      </c>
      <c r="JP30" s="669">
        <v>0</v>
      </c>
      <c r="JQ30" s="669">
        <v>144</v>
      </c>
      <c r="JR30" s="669">
        <v>62</v>
      </c>
      <c r="JS30" s="462">
        <f t="shared" si="119"/>
        <v>248</v>
      </c>
      <c r="JT30" s="474">
        <f t="shared" si="143"/>
        <v>63798</v>
      </c>
      <c r="JU30" s="474">
        <f t="shared" si="40"/>
        <v>1260</v>
      </c>
      <c r="JV30" s="474">
        <f t="shared" si="40"/>
        <v>62538</v>
      </c>
      <c r="JW30" s="474">
        <f t="shared" si="40"/>
        <v>62538</v>
      </c>
      <c r="JX30" s="474">
        <f t="shared" si="40"/>
        <v>0</v>
      </c>
      <c r="JY30" s="474">
        <f t="shared" si="144"/>
        <v>0</v>
      </c>
      <c r="JZ30" s="474">
        <f t="shared" si="41"/>
        <v>0</v>
      </c>
      <c r="KA30" s="474">
        <f t="shared" si="41"/>
        <v>0</v>
      </c>
      <c r="KB30" s="474">
        <f t="shared" si="41"/>
        <v>0</v>
      </c>
      <c r="KC30" s="474">
        <f t="shared" si="41"/>
        <v>0</v>
      </c>
      <c r="KD30" s="723">
        <f t="shared" si="145"/>
        <v>0</v>
      </c>
      <c r="KE30" s="723">
        <f t="shared" si="42"/>
        <v>0</v>
      </c>
      <c r="KF30" s="723">
        <f t="shared" si="42"/>
        <v>0</v>
      </c>
      <c r="KG30" s="723">
        <f t="shared" si="42"/>
        <v>0</v>
      </c>
      <c r="KH30" s="723">
        <f t="shared" si="42"/>
        <v>0</v>
      </c>
      <c r="KI30" s="723">
        <f t="shared" si="146"/>
        <v>0</v>
      </c>
      <c r="KJ30" s="723">
        <f t="shared" si="43"/>
        <v>0</v>
      </c>
      <c r="KK30" s="723">
        <f t="shared" si="43"/>
        <v>0</v>
      </c>
      <c r="KL30" s="723">
        <f t="shared" si="43"/>
        <v>0</v>
      </c>
      <c r="KM30" s="723">
        <f t="shared" si="43"/>
        <v>0</v>
      </c>
      <c r="KN30" s="474">
        <f t="shared" si="147"/>
        <v>218736</v>
      </c>
      <c r="KO30" s="474">
        <f t="shared" si="44"/>
        <v>4320</v>
      </c>
      <c r="KP30" s="474">
        <f t="shared" si="44"/>
        <v>214416</v>
      </c>
      <c r="KQ30" s="474">
        <f t="shared" si="44"/>
        <v>214416</v>
      </c>
      <c r="KR30" s="474">
        <f t="shared" si="44"/>
        <v>0</v>
      </c>
      <c r="KS30" s="474">
        <f t="shared" si="148"/>
        <v>80724</v>
      </c>
      <c r="KT30" s="474">
        <f t="shared" si="45"/>
        <v>1612</v>
      </c>
      <c r="KU30" s="474">
        <f t="shared" si="45"/>
        <v>79112</v>
      </c>
      <c r="KV30" s="474">
        <f t="shared" si="45"/>
        <v>79112</v>
      </c>
      <c r="KW30" s="474">
        <f t="shared" si="45"/>
        <v>0</v>
      </c>
      <c r="KX30" s="474">
        <f t="shared" si="46"/>
        <v>363258</v>
      </c>
      <c r="KY30" s="474">
        <f t="shared" si="126"/>
        <v>7192</v>
      </c>
      <c r="KZ30" s="474">
        <f t="shared" si="47"/>
        <v>356066</v>
      </c>
      <c r="LA30" s="474">
        <f t="shared" si="48"/>
        <v>356066</v>
      </c>
      <c r="LB30" s="474">
        <f t="shared" si="49"/>
        <v>0</v>
      </c>
      <c r="LC30" s="479">
        <f t="shared" si="50"/>
        <v>48774702</v>
      </c>
      <c r="LD30" s="479">
        <f t="shared" si="127"/>
        <v>32851</v>
      </c>
      <c r="LE30" s="479">
        <f t="shared" si="128"/>
        <v>363258</v>
      </c>
      <c r="LF30" s="476">
        <f t="shared" si="129"/>
        <v>49170811</v>
      </c>
      <c r="LG30" s="476">
        <f t="shared" si="51"/>
        <v>3950423</v>
      </c>
      <c r="LH30" s="476">
        <f t="shared" si="52"/>
        <v>45220388</v>
      </c>
      <c r="LI30" s="476">
        <f t="shared" si="53"/>
        <v>34795220</v>
      </c>
      <c r="LJ30" s="476">
        <f t="shared" si="54"/>
        <v>10425168</v>
      </c>
      <c r="LK30" s="714">
        <v>134.88999999999999</v>
      </c>
      <c r="LL30" s="717">
        <f t="shared" si="55"/>
        <v>5734505.2000000002</v>
      </c>
      <c r="LM30" s="720">
        <f t="shared" si="130"/>
        <v>5734.5</v>
      </c>
      <c r="LN30" s="718">
        <f t="shared" si="56"/>
        <v>54542058.200000003</v>
      </c>
      <c r="LO30" s="713">
        <f t="shared" si="131"/>
        <v>54542.1</v>
      </c>
      <c r="LP30" s="724">
        <f t="shared" si="132"/>
        <v>0</v>
      </c>
      <c r="LQ30" s="724">
        <f t="shared" si="133"/>
        <v>54542.1</v>
      </c>
      <c r="LR30" s="724">
        <f t="shared" si="57"/>
        <v>363.3</v>
      </c>
      <c r="LS30" s="713">
        <f t="shared" si="134"/>
        <v>54905.4</v>
      </c>
      <c r="LT30" s="437"/>
      <c r="LU30" s="617">
        <f t="shared" si="135"/>
        <v>1519</v>
      </c>
      <c r="LV30" s="617">
        <f t="shared" si="136"/>
        <v>0</v>
      </c>
      <c r="LW30" s="617">
        <f t="shared" si="137"/>
        <v>0</v>
      </c>
      <c r="LX30" s="617">
        <f t="shared" si="138"/>
        <v>0</v>
      </c>
      <c r="LY30" s="617">
        <f t="shared" si="139"/>
        <v>1519</v>
      </c>
      <c r="LZ30" s="617">
        <f t="shared" si="140"/>
        <v>1302</v>
      </c>
      <c r="MA30" s="480"/>
      <c r="MB30" s="480"/>
      <c r="MC30" s="480"/>
      <c r="MD30" s="480"/>
      <c r="ME30" s="480"/>
      <c r="MF30" s="480"/>
      <c r="MG30" s="480"/>
      <c r="MH30" s="480"/>
      <c r="MI30" s="480"/>
      <c r="MJ30" s="480"/>
      <c r="MK30" s="480"/>
      <c r="ML30" s="480"/>
      <c r="MM30" s="480"/>
      <c r="MN30" s="480"/>
      <c r="MO30" s="480"/>
      <c r="MP30" s="480"/>
      <c r="MQ30" s="480"/>
      <c r="MR30" s="480"/>
      <c r="MS30" s="480"/>
      <c r="MT30" s="480"/>
      <c r="MU30" s="480"/>
      <c r="MV30" s="480"/>
      <c r="MW30" s="480"/>
      <c r="MX30" s="480"/>
      <c r="MY30" s="480"/>
      <c r="MZ30" s="480"/>
      <c r="NA30" s="480"/>
      <c r="NB30" s="480"/>
      <c r="NC30" s="480"/>
      <c r="ND30" s="480"/>
      <c r="NE30" s="480"/>
      <c r="NF30" s="480"/>
      <c r="NG30" s="480"/>
      <c r="NH30" s="480"/>
      <c r="NI30" s="480"/>
      <c r="NJ30" s="480"/>
      <c r="NK30" s="480"/>
      <c r="NL30" s="480"/>
      <c r="NM30" s="480"/>
      <c r="NN30" s="480"/>
      <c r="NO30" s="480"/>
      <c r="NP30" s="480"/>
      <c r="NQ30" s="480"/>
      <c r="NR30" s="480"/>
      <c r="NS30" s="480"/>
      <c r="NT30" s="480"/>
      <c r="NU30" s="480"/>
      <c r="NV30" s="480"/>
      <c r="NW30" s="480"/>
      <c r="NX30" s="480"/>
      <c r="NY30" s="480"/>
      <c r="NZ30" s="480"/>
      <c r="OA30" s="480"/>
      <c r="OB30" s="480"/>
      <c r="OD30" s="642">
        <f t="shared" si="58"/>
        <v>32851</v>
      </c>
      <c r="OE30" s="618">
        <f t="shared" si="59"/>
        <v>0</v>
      </c>
      <c r="OF30" s="618">
        <f t="shared" si="60"/>
        <v>0</v>
      </c>
      <c r="OG30" s="643">
        <f t="shared" si="141"/>
        <v>26294</v>
      </c>
      <c r="OH30" s="644">
        <f t="shared" si="61"/>
        <v>0</v>
      </c>
      <c r="OI30" s="644">
        <f t="shared" si="61"/>
        <v>0</v>
      </c>
      <c r="OJ30" s="642">
        <f t="shared" si="62"/>
        <v>6557</v>
      </c>
      <c r="OK30" s="618">
        <f t="shared" si="63"/>
        <v>0</v>
      </c>
      <c r="OL30" s="618">
        <f t="shared" si="64"/>
        <v>0</v>
      </c>
    </row>
    <row r="31" spans="1:402">
      <c r="A31" s="460" t="s">
        <v>787</v>
      </c>
      <c r="B31" s="461"/>
      <c r="C31" s="461"/>
      <c r="D31" s="461"/>
      <c r="E31" s="461"/>
      <c r="F31" s="462">
        <f t="shared" si="65"/>
        <v>0</v>
      </c>
      <c r="G31" s="463"/>
      <c r="H31" s="463"/>
      <c r="I31" s="463"/>
      <c r="J31" s="463"/>
      <c r="K31" s="462">
        <f t="shared" si="66"/>
        <v>0</v>
      </c>
      <c r="L31" s="464">
        <f t="shared" si="67"/>
        <v>0</v>
      </c>
      <c r="M31" s="715"/>
      <c r="N31" s="464"/>
      <c r="O31" s="464"/>
      <c r="P31" s="465">
        <v>466</v>
      </c>
      <c r="Q31" s="461"/>
      <c r="R31" s="481">
        <v>27</v>
      </c>
      <c r="S31" s="461"/>
      <c r="T31" s="465">
        <v>4</v>
      </c>
      <c r="U31" s="462">
        <f t="shared" si="2"/>
        <v>497</v>
      </c>
      <c r="V31" s="465">
        <v>467</v>
      </c>
      <c r="W31" s="461"/>
      <c r="X31" s="481">
        <v>43</v>
      </c>
      <c r="Y31" s="461"/>
      <c r="Z31" s="465">
        <v>4</v>
      </c>
      <c r="AA31" s="462">
        <f t="shared" si="3"/>
        <v>514</v>
      </c>
      <c r="AB31" s="465">
        <v>92</v>
      </c>
      <c r="AC31" s="461"/>
      <c r="AD31" s="461"/>
      <c r="AE31" s="461"/>
      <c r="AF31" s="465">
        <v>0</v>
      </c>
      <c r="AG31" s="462">
        <f t="shared" si="68"/>
        <v>92</v>
      </c>
      <c r="AH31" s="459">
        <f t="shared" si="69"/>
        <v>1103</v>
      </c>
      <c r="AI31" s="467"/>
      <c r="AJ31" s="468">
        <v>0</v>
      </c>
      <c r="AK31" s="469"/>
      <c r="AL31" s="470">
        <v>0</v>
      </c>
      <c r="AM31" s="470"/>
      <c r="AN31" s="467"/>
      <c r="AO31" s="471"/>
      <c r="AP31" s="470"/>
      <c r="AQ31" s="468"/>
      <c r="AR31" s="468"/>
      <c r="AS31" s="461"/>
      <c r="AT31" s="461"/>
      <c r="AU31" s="470"/>
      <c r="AV31" s="470"/>
      <c r="AW31" s="468"/>
      <c r="AX31" s="470">
        <v>1</v>
      </c>
      <c r="AY31" s="470">
        <v>1</v>
      </c>
      <c r="AZ31" s="468"/>
      <c r="BA31" s="470"/>
      <c r="BB31" s="461"/>
      <c r="BC31" s="461"/>
      <c r="BD31" s="470"/>
      <c r="BE31" s="470"/>
      <c r="BF31" s="473"/>
      <c r="BG31" s="462">
        <f t="shared" si="70"/>
        <v>2</v>
      </c>
      <c r="BH31" s="474">
        <f t="shared" si="71"/>
        <v>11849448</v>
      </c>
      <c r="BI31" s="475">
        <f t="shared" si="142"/>
        <v>1005162</v>
      </c>
      <c r="BJ31" s="475">
        <f t="shared" si="142"/>
        <v>10844286</v>
      </c>
      <c r="BK31" s="475">
        <f t="shared" si="142"/>
        <v>8416892</v>
      </c>
      <c r="BL31" s="475">
        <f t="shared" si="142"/>
        <v>2427394</v>
      </c>
      <c r="BM31" s="474">
        <f t="shared" si="72"/>
        <v>0</v>
      </c>
      <c r="BN31" s="475">
        <f t="shared" si="5"/>
        <v>0</v>
      </c>
      <c r="BO31" s="475">
        <f t="shared" si="5"/>
        <v>0</v>
      </c>
      <c r="BP31" s="475">
        <f t="shared" si="5"/>
        <v>0</v>
      </c>
      <c r="BQ31" s="475">
        <f t="shared" si="5"/>
        <v>0</v>
      </c>
      <c r="BR31" s="474">
        <f t="shared" si="73"/>
        <v>1925964</v>
      </c>
      <c r="BS31" s="475">
        <f t="shared" si="6"/>
        <v>58239</v>
      </c>
      <c r="BT31" s="475">
        <f t="shared" si="6"/>
        <v>1867725</v>
      </c>
      <c r="BU31" s="475">
        <f t="shared" si="6"/>
        <v>1456083</v>
      </c>
      <c r="BV31" s="475">
        <f t="shared" si="6"/>
        <v>411642</v>
      </c>
      <c r="BW31" s="475"/>
      <c r="BX31" s="475"/>
      <c r="BY31" s="475"/>
      <c r="BZ31" s="475"/>
      <c r="CA31" s="475"/>
      <c r="CB31" s="474">
        <f t="shared" si="74"/>
        <v>790208</v>
      </c>
      <c r="CC31" s="475">
        <f t="shared" si="7"/>
        <v>1804</v>
      </c>
      <c r="CD31" s="475">
        <f t="shared" si="7"/>
        <v>788404</v>
      </c>
      <c r="CE31" s="475">
        <f t="shared" si="7"/>
        <v>788404</v>
      </c>
      <c r="CF31" s="475">
        <f t="shared" si="7"/>
        <v>0</v>
      </c>
      <c r="CG31" s="476">
        <f t="shared" si="75"/>
        <v>14565620</v>
      </c>
      <c r="CH31" s="474">
        <f t="shared" si="76"/>
        <v>16553749</v>
      </c>
      <c r="CI31" s="475">
        <f t="shared" si="76"/>
        <v>1370178</v>
      </c>
      <c r="CJ31" s="475">
        <f t="shared" si="76"/>
        <v>15183571</v>
      </c>
      <c r="CK31" s="475">
        <f t="shared" si="76"/>
        <v>11520423</v>
      </c>
      <c r="CL31" s="475">
        <f t="shared" si="76"/>
        <v>3663148</v>
      </c>
      <c r="CM31" s="474">
        <f t="shared" si="77"/>
        <v>0</v>
      </c>
      <c r="CN31" s="475">
        <f t="shared" si="8"/>
        <v>0</v>
      </c>
      <c r="CO31" s="475">
        <f t="shared" si="8"/>
        <v>0</v>
      </c>
      <c r="CP31" s="475">
        <f t="shared" si="8"/>
        <v>0</v>
      </c>
      <c r="CQ31" s="475">
        <f t="shared" si="8"/>
        <v>0</v>
      </c>
      <c r="CR31" s="474">
        <f t="shared" si="78"/>
        <v>4257000</v>
      </c>
      <c r="CS31" s="475">
        <f t="shared" si="78"/>
        <v>126162</v>
      </c>
      <c r="CT31" s="475">
        <f t="shared" si="78"/>
        <v>4130838</v>
      </c>
      <c r="CU31" s="475">
        <f t="shared" si="78"/>
        <v>3145536</v>
      </c>
      <c r="CV31" s="475">
        <f t="shared" si="78"/>
        <v>985302</v>
      </c>
      <c r="CW31" s="474">
        <f t="shared" si="79"/>
        <v>0</v>
      </c>
      <c r="CX31" s="475">
        <f t="shared" si="9"/>
        <v>0</v>
      </c>
      <c r="CY31" s="475">
        <f t="shared" si="9"/>
        <v>0</v>
      </c>
      <c r="CZ31" s="475">
        <f t="shared" si="9"/>
        <v>0</v>
      </c>
      <c r="DA31" s="475">
        <f t="shared" si="9"/>
        <v>0</v>
      </c>
      <c r="DB31" s="474">
        <f t="shared" si="80"/>
        <v>912704</v>
      </c>
      <c r="DC31" s="475">
        <f t="shared" si="10"/>
        <v>3008</v>
      </c>
      <c r="DD31" s="475">
        <f t="shared" si="10"/>
        <v>909696</v>
      </c>
      <c r="DE31" s="475">
        <f t="shared" si="10"/>
        <v>909696</v>
      </c>
      <c r="DF31" s="475">
        <f t="shared" si="10"/>
        <v>0</v>
      </c>
      <c r="DG31" s="476">
        <f t="shared" si="81"/>
        <v>21723453</v>
      </c>
      <c r="DH31" s="474">
        <f t="shared" si="82"/>
        <v>3305928</v>
      </c>
      <c r="DI31" s="475">
        <f t="shared" si="82"/>
        <v>262660</v>
      </c>
      <c r="DJ31" s="475">
        <f t="shared" si="82"/>
        <v>3043268</v>
      </c>
      <c r="DK31" s="475">
        <f t="shared" si="82"/>
        <v>2197880</v>
      </c>
      <c r="DL31" s="475">
        <f t="shared" si="82"/>
        <v>845388</v>
      </c>
      <c r="DM31" s="474">
        <f t="shared" si="83"/>
        <v>0</v>
      </c>
      <c r="DN31" s="475">
        <f t="shared" si="11"/>
        <v>0</v>
      </c>
      <c r="DO31" s="475">
        <f t="shared" si="11"/>
        <v>0</v>
      </c>
      <c r="DP31" s="475">
        <f t="shared" si="11"/>
        <v>0</v>
      </c>
      <c r="DQ31" s="475">
        <f t="shared" si="11"/>
        <v>0</v>
      </c>
      <c r="DR31" s="475"/>
      <c r="DS31" s="475"/>
      <c r="DT31" s="475"/>
      <c r="DU31" s="475"/>
      <c r="DV31" s="475"/>
      <c r="DW31" s="474">
        <f t="shared" si="84"/>
        <v>0</v>
      </c>
      <c r="DX31" s="475">
        <f t="shared" si="12"/>
        <v>0</v>
      </c>
      <c r="DY31" s="475">
        <f t="shared" si="12"/>
        <v>0</v>
      </c>
      <c r="DZ31" s="475">
        <f t="shared" si="12"/>
        <v>0</v>
      </c>
      <c r="EA31" s="475">
        <f t="shared" si="12"/>
        <v>0</v>
      </c>
      <c r="EB31" s="474">
        <f t="shared" si="85"/>
        <v>0</v>
      </c>
      <c r="EC31" s="475">
        <f t="shared" si="13"/>
        <v>0</v>
      </c>
      <c r="ED31" s="475">
        <f t="shared" si="13"/>
        <v>0</v>
      </c>
      <c r="EE31" s="475">
        <f t="shared" si="13"/>
        <v>0</v>
      </c>
      <c r="EF31" s="475">
        <f t="shared" si="13"/>
        <v>0</v>
      </c>
      <c r="EG31" s="476">
        <f t="shared" si="86"/>
        <v>3305928</v>
      </c>
      <c r="EH31" s="476">
        <f t="shared" si="87"/>
        <v>39595001</v>
      </c>
      <c r="EI31" s="477">
        <f t="shared" si="88"/>
        <v>2827213</v>
      </c>
      <c r="EJ31" s="477">
        <f t="shared" si="14"/>
        <v>36767788</v>
      </c>
      <c r="EK31" s="477">
        <f t="shared" si="14"/>
        <v>28434914</v>
      </c>
      <c r="EL31" s="477">
        <f t="shared" si="14"/>
        <v>8332874</v>
      </c>
      <c r="EM31" s="478">
        <f t="shared" si="89"/>
        <v>31709125</v>
      </c>
      <c r="EN31" s="478">
        <f t="shared" si="90"/>
        <v>0</v>
      </c>
      <c r="EO31" s="478">
        <f t="shared" si="91"/>
        <v>6182964</v>
      </c>
      <c r="EP31" s="478">
        <f t="shared" si="92"/>
        <v>0</v>
      </c>
      <c r="EQ31" s="478">
        <f t="shared" si="93"/>
        <v>1702912</v>
      </c>
      <c r="ER31" s="479">
        <f t="shared" si="94"/>
        <v>0</v>
      </c>
      <c r="ES31" s="479">
        <f t="shared" si="94"/>
        <v>0</v>
      </c>
      <c r="ET31" s="479">
        <f t="shared" si="94"/>
        <v>0</v>
      </c>
      <c r="EU31" s="479">
        <f t="shared" si="94"/>
        <v>0</v>
      </c>
      <c r="EV31" s="479">
        <f t="shared" si="94"/>
        <v>0</v>
      </c>
      <c r="EW31" s="479">
        <f t="shared" si="95"/>
        <v>0</v>
      </c>
      <c r="EX31" s="479">
        <f t="shared" si="95"/>
        <v>0</v>
      </c>
      <c r="EY31" s="479">
        <f t="shared" si="95"/>
        <v>0</v>
      </c>
      <c r="EZ31" s="479">
        <f t="shared" si="95"/>
        <v>0</v>
      </c>
      <c r="FA31" s="479">
        <f t="shared" si="95"/>
        <v>0</v>
      </c>
      <c r="FB31" s="479">
        <f t="shared" si="96"/>
        <v>0</v>
      </c>
      <c r="FC31" s="479">
        <f t="shared" si="96"/>
        <v>0</v>
      </c>
      <c r="FD31" s="479">
        <f t="shared" si="96"/>
        <v>0</v>
      </c>
      <c r="FE31" s="479">
        <f t="shared" si="96"/>
        <v>0</v>
      </c>
      <c r="FF31" s="479">
        <f t="shared" si="96"/>
        <v>0</v>
      </c>
      <c r="FG31" s="479">
        <f t="shared" si="97"/>
        <v>0</v>
      </c>
      <c r="FH31" s="479">
        <f t="shared" si="97"/>
        <v>0</v>
      </c>
      <c r="FI31" s="479">
        <f t="shared" si="97"/>
        <v>0</v>
      </c>
      <c r="FJ31" s="479">
        <f t="shared" si="97"/>
        <v>0</v>
      </c>
      <c r="FK31" s="479">
        <f t="shared" si="97"/>
        <v>0</v>
      </c>
      <c r="FL31" s="474">
        <f t="shared" si="98"/>
        <v>0</v>
      </c>
      <c r="FM31" s="474">
        <f t="shared" si="98"/>
        <v>0</v>
      </c>
      <c r="FN31" s="474">
        <f t="shared" si="98"/>
        <v>0</v>
      </c>
      <c r="FO31" s="474">
        <f t="shared" si="98"/>
        <v>0</v>
      </c>
      <c r="FP31" s="474">
        <f t="shared" si="98"/>
        <v>0</v>
      </c>
      <c r="FQ31" s="474">
        <f t="shared" si="99"/>
        <v>0</v>
      </c>
      <c r="FR31" s="474">
        <f t="shared" si="99"/>
        <v>0</v>
      </c>
      <c r="FS31" s="474">
        <f t="shared" si="99"/>
        <v>0</v>
      </c>
      <c r="FT31" s="474">
        <f t="shared" si="99"/>
        <v>0</v>
      </c>
      <c r="FU31" s="474">
        <f t="shared" si="99"/>
        <v>0</v>
      </c>
      <c r="FV31" s="479">
        <f t="shared" si="100"/>
        <v>0</v>
      </c>
      <c r="FW31" s="479">
        <f t="shared" si="100"/>
        <v>0</v>
      </c>
      <c r="FX31" s="479">
        <f t="shared" si="100"/>
        <v>0</v>
      </c>
      <c r="FY31" s="479">
        <f t="shared" si="100"/>
        <v>0</v>
      </c>
      <c r="FZ31" s="479">
        <f t="shared" si="100"/>
        <v>0</v>
      </c>
      <c r="GA31" s="479">
        <f t="shared" si="101"/>
        <v>0</v>
      </c>
      <c r="GB31" s="479">
        <f t="shared" si="101"/>
        <v>0</v>
      </c>
      <c r="GC31" s="479">
        <f t="shared" si="101"/>
        <v>0</v>
      </c>
      <c r="GD31" s="479">
        <f t="shared" si="101"/>
        <v>0</v>
      </c>
      <c r="GE31" s="479">
        <f t="shared" si="101"/>
        <v>0</v>
      </c>
      <c r="GF31" s="474">
        <f t="shared" si="102"/>
        <v>0</v>
      </c>
      <c r="GG31" s="474">
        <f t="shared" si="102"/>
        <v>0</v>
      </c>
      <c r="GH31" s="474">
        <f t="shared" si="102"/>
        <v>0</v>
      </c>
      <c r="GI31" s="474">
        <f t="shared" si="102"/>
        <v>0</v>
      </c>
      <c r="GJ31" s="474">
        <f t="shared" si="102"/>
        <v>0</v>
      </c>
      <c r="GK31" s="474">
        <f t="shared" si="103"/>
        <v>0</v>
      </c>
      <c r="GL31" s="474">
        <f t="shared" si="103"/>
        <v>0</v>
      </c>
      <c r="GM31" s="474">
        <f t="shared" si="103"/>
        <v>0</v>
      </c>
      <c r="GN31" s="474">
        <f t="shared" si="103"/>
        <v>0</v>
      </c>
      <c r="GO31" s="474">
        <f t="shared" si="103"/>
        <v>0</v>
      </c>
      <c r="GP31" s="479">
        <f t="shared" si="104"/>
        <v>0</v>
      </c>
      <c r="GQ31" s="479">
        <f t="shared" si="104"/>
        <v>0</v>
      </c>
      <c r="GR31" s="479">
        <f t="shared" si="104"/>
        <v>0</v>
      </c>
      <c r="GS31" s="479">
        <f t="shared" si="104"/>
        <v>0</v>
      </c>
      <c r="GT31" s="479">
        <f t="shared" si="104"/>
        <v>0</v>
      </c>
      <c r="GU31" s="479">
        <f t="shared" si="105"/>
        <v>0</v>
      </c>
      <c r="GV31" s="479">
        <f t="shared" si="105"/>
        <v>0</v>
      </c>
      <c r="GW31" s="479">
        <f t="shared" si="105"/>
        <v>0</v>
      </c>
      <c r="GX31" s="479">
        <f t="shared" si="105"/>
        <v>0</v>
      </c>
      <c r="GY31" s="479">
        <f t="shared" si="105"/>
        <v>0</v>
      </c>
      <c r="GZ31" s="474">
        <f t="shared" si="106"/>
        <v>0</v>
      </c>
      <c r="HA31" s="474">
        <f t="shared" si="106"/>
        <v>0</v>
      </c>
      <c r="HB31" s="474">
        <f t="shared" si="106"/>
        <v>0</v>
      </c>
      <c r="HC31" s="474">
        <f t="shared" si="106"/>
        <v>0</v>
      </c>
      <c r="HD31" s="474">
        <f t="shared" si="106"/>
        <v>0</v>
      </c>
      <c r="HE31" s="474">
        <f t="shared" si="107"/>
        <v>0</v>
      </c>
      <c r="HF31" s="474">
        <f t="shared" si="107"/>
        <v>0</v>
      </c>
      <c r="HG31" s="474">
        <f t="shared" si="107"/>
        <v>0</v>
      </c>
      <c r="HH31" s="474">
        <f t="shared" si="107"/>
        <v>0</v>
      </c>
      <c r="HI31" s="474">
        <f t="shared" si="107"/>
        <v>0</v>
      </c>
      <c r="HJ31" s="479">
        <f t="shared" si="108"/>
        <v>0</v>
      </c>
      <c r="HK31" s="479">
        <f t="shared" si="108"/>
        <v>0</v>
      </c>
      <c r="HL31" s="479">
        <f t="shared" si="108"/>
        <v>0</v>
      </c>
      <c r="HM31" s="479">
        <f t="shared" si="108"/>
        <v>0</v>
      </c>
      <c r="HN31" s="479">
        <f t="shared" si="108"/>
        <v>0</v>
      </c>
      <c r="HO31" s="479">
        <f t="shared" si="109"/>
        <v>32851</v>
      </c>
      <c r="HP31" s="479">
        <f t="shared" si="109"/>
        <v>6557</v>
      </c>
      <c r="HQ31" s="479">
        <f t="shared" si="109"/>
        <v>26294</v>
      </c>
      <c r="HR31" s="479">
        <f t="shared" si="109"/>
        <v>20409</v>
      </c>
      <c r="HS31" s="479">
        <f t="shared" si="109"/>
        <v>5885</v>
      </c>
      <c r="HT31" s="474">
        <f t="shared" si="110"/>
        <v>44072</v>
      </c>
      <c r="HU31" s="474">
        <f t="shared" si="110"/>
        <v>7334</v>
      </c>
      <c r="HV31" s="474">
        <f t="shared" si="110"/>
        <v>36738</v>
      </c>
      <c r="HW31" s="474">
        <f t="shared" si="110"/>
        <v>27875</v>
      </c>
      <c r="HX31" s="474">
        <f t="shared" si="110"/>
        <v>8863</v>
      </c>
      <c r="HY31" s="474">
        <f t="shared" si="111"/>
        <v>0</v>
      </c>
      <c r="HZ31" s="474">
        <f t="shared" si="111"/>
        <v>0</v>
      </c>
      <c r="IA31" s="474">
        <f t="shared" si="111"/>
        <v>0</v>
      </c>
      <c r="IB31" s="474">
        <f t="shared" si="111"/>
        <v>0</v>
      </c>
      <c r="IC31" s="474">
        <f t="shared" si="111"/>
        <v>0</v>
      </c>
      <c r="ID31" s="479">
        <f t="shared" si="112"/>
        <v>0</v>
      </c>
      <c r="IE31" s="479">
        <f t="shared" si="112"/>
        <v>0</v>
      </c>
      <c r="IF31" s="479">
        <f t="shared" si="112"/>
        <v>0</v>
      </c>
      <c r="IG31" s="479">
        <f t="shared" si="112"/>
        <v>0</v>
      </c>
      <c r="IH31" s="479">
        <f t="shared" si="112"/>
        <v>0</v>
      </c>
      <c r="II31" s="479">
        <f t="shared" si="113"/>
        <v>0</v>
      </c>
      <c r="IJ31" s="479">
        <f t="shared" si="113"/>
        <v>0</v>
      </c>
      <c r="IK31" s="479">
        <f t="shared" si="113"/>
        <v>0</v>
      </c>
      <c r="IL31" s="479">
        <f t="shared" si="113"/>
        <v>0</v>
      </c>
      <c r="IM31" s="479">
        <f t="shared" si="113"/>
        <v>0</v>
      </c>
      <c r="IN31" s="474">
        <f t="shared" si="114"/>
        <v>0</v>
      </c>
      <c r="IO31" s="474">
        <f t="shared" si="114"/>
        <v>0</v>
      </c>
      <c r="IP31" s="474">
        <f t="shared" si="114"/>
        <v>0</v>
      </c>
      <c r="IQ31" s="474">
        <f t="shared" si="114"/>
        <v>0</v>
      </c>
      <c r="IR31" s="474">
        <f t="shared" si="114"/>
        <v>0</v>
      </c>
      <c r="IS31" s="474">
        <f t="shared" si="115"/>
        <v>0</v>
      </c>
      <c r="IT31" s="474">
        <f t="shared" si="115"/>
        <v>0</v>
      </c>
      <c r="IU31" s="474">
        <f t="shared" si="115"/>
        <v>0</v>
      </c>
      <c r="IV31" s="474">
        <f t="shared" si="115"/>
        <v>0</v>
      </c>
      <c r="IW31" s="474">
        <f t="shared" si="115"/>
        <v>0</v>
      </c>
      <c r="IX31" s="479">
        <f t="shared" si="116"/>
        <v>0</v>
      </c>
      <c r="IY31" s="479">
        <f t="shared" si="116"/>
        <v>0</v>
      </c>
      <c r="IZ31" s="479">
        <f t="shared" si="116"/>
        <v>0</v>
      </c>
      <c r="JA31" s="479">
        <f t="shared" si="116"/>
        <v>0</v>
      </c>
      <c r="JB31" s="479">
        <f t="shared" si="116"/>
        <v>0</v>
      </c>
      <c r="JC31" s="479">
        <f t="shared" si="117"/>
        <v>0</v>
      </c>
      <c r="JD31" s="479">
        <f t="shared" si="117"/>
        <v>0</v>
      </c>
      <c r="JE31" s="479">
        <f t="shared" si="117"/>
        <v>0</v>
      </c>
      <c r="JF31" s="479">
        <f t="shared" si="117"/>
        <v>0</v>
      </c>
      <c r="JG31" s="479">
        <f t="shared" si="117"/>
        <v>0</v>
      </c>
      <c r="JH31" s="479">
        <f t="shared" si="118"/>
        <v>76923</v>
      </c>
      <c r="JI31" s="479">
        <f t="shared" si="39"/>
        <v>13891</v>
      </c>
      <c r="JJ31" s="479">
        <f t="shared" si="39"/>
        <v>63032</v>
      </c>
      <c r="JK31" s="479">
        <f t="shared" si="39"/>
        <v>48284</v>
      </c>
      <c r="JL31" s="479">
        <f t="shared" si="39"/>
        <v>14748</v>
      </c>
      <c r="JM31" s="302">
        <v>0</v>
      </c>
      <c r="JN31" s="302">
        <v>0</v>
      </c>
      <c r="JO31" s="302">
        <v>0</v>
      </c>
      <c r="JP31" s="302">
        <v>0</v>
      </c>
      <c r="JQ31" s="302">
        <v>75</v>
      </c>
      <c r="JR31" s="302">
        <v>0</v>
      </c>
      <c r="JS31" s="462">
        <f t="shared" si="119"/>
        <v>75</v>
      </c>
      <c r="JT31" s="474">
        <f t="shared" si="143"/>
        <v>0</v>
      </c>
      <c r="JU31" s="474">
        <f t="shared" si="40"/>
        <v>0</v>
      </c>
      <c r="JV31" s="474">
        <f t="shared" si="40"/>
        <v>0</v>
      </c>
      <c r="JW31" s="474">
        <f t="shared" si="40"/>
        <v>0</v>
      </c>
      <c r="JX31" s="474">
        <f t="shared" si="40"/>
        <v>0</v>
      </c>
      <c r="JY31" s="474">
        <f t="shared" si="144"/>
        <v>0</v>
      </c>
      <c r="JZ31" s="474">
        <f t="shared" si="41"/>
        <v>0</v>
      </c>
      <c r="KA31" s="474">
        <f t="shared" si="41"/>
        <v>0</v>
      </c>
      <c r="KB31" s="474">
        <f t="shared" si="41"/>
        <v>0</v>
      </c>
      <c r="KC31" s="474">
        <f t="shared" si="41"/>
        <v>0</v>
      </c>
      <c r="KD31" s="723">
        <f t="shared" si="145"/>
        <v>0</v>
      </c>
      <c r="KE31" s="723">
        <f t="shared" si="42"/>
        <v>0</v>
      </c>
      <c r="KF31" s="723">
        <f t="shared" si="42"/>
        <v>0</v>
      </c>
      <c r="KG31" s="723">
        <f t="shared" si="42"/>
        <v>0</v>
      </c>
      <c r="KH31" s="723">
        <f t="shared" si="42"/>
        <v>0</v>
      </c>
      <c r="KI31" s="723">
        <f t="shared" si="146"/>
        <v>0</v>
      </c>
      <c r="KJ31" s="723">
        <f t="shared" si="43"/>
        <v>0</v>
      </c>
      <c r="KK31" s="723">
        <f t="shared" si="43"/>
        <v>0</v>
      </c>
      <c r="KL31" s="723">
        <f t="shared" si="43"/>
        <v>0</v>
      </c>
      <c r="KM31" s="723">
        <f t="shared" si="43"/>
        <v>0</v>
      </c>
      <c r="KN31" s="474">
        <f t="shared" si="147"/>
        <v>113925</v>
      </c>
      <c r="KO31" s="474">
        <f t="shared" si="44"/>
        <v>2250</v>
      </c>
      <c r="KP31" s="474">
        <f t="shared" si="44"/>
        <v>111675</v>
      </c>
      <c r="KQ31" s="474">
        <f t="shared" si="44"/>
        <v>111675</v>
      </c>
      <c r="KR31" s="474">
        <f t="shared" si="44"/>
        <v>0</v>
      </c>
      <c r="KS31" s="474">
        <f t="shared" si="148"/>
        <v>0</v>
      </c>
      <c r="KT31" s="474">
        <f t="shared" si="45"/>
        <v>0</v>
      </c>
      <c r="KU31" s="474">
        <f t="shared" si="45"/>
        <v>0</v>
      </c>
      <c r="KV31" s="474">
        <f t="shared" si="45"/>
        <v>0</v>
      </c>
      <c r="KW31" s="474">
        <f t="shared" si="45"/>
        <v>0</v>
      </c>
      <c r="KX31" s="474">
        <f t="shared" si="46"/>
        <v>113925</v>
      </c>
      <c r="KY31" s="474">
        <f t="shared" si="126"/>
        <v>2250</v>
      </c>
      <c r="KZ31" s="474">
        <f t="shared" si="47"/>
        <v>111675</v>
      </c>
      <c r="LA31" s="474">
        <f t="shared" si="48"/>
        <v>111675</v>
      </c>
      <c r="LB31" s="474">
        <f t="shared" si="49"/>
        <v>0</v>
      </c>
      <c r="LC31" s="479">
        <f t="shared" si="50"/>
        <v>39595001</v>
      </c>
      <c r="LD31" s="479">
        <f t="shared" si="127"/>
        <v>76923</v>
      </c>
      <c r="LE31" s="479">
        <f t="shared" si="128"/>
        <v>113925</v>
      </c>
      <c r="LF31" s="476">
        <f t="shared" si="129"/>
        <v>39785849</v>
      </c>
      <c r="LG31" s="476">
        <f t="shared" si="51"/>
        <v>2843354</v>
      </c>
      <c r="LH31" s="476">
        <f t="shared" si="52"/>
        <v>36942495</v>
      </c>
      <c r="LI31" s="476">
        <f t="shared" si="53"/>
        <v>28594873</v>
      </c>
      <c r="LJ31" s="476">
        <f t="shared" si="54"/>
        <v>8347622</v>
      </c>
      <c r="LK31" s="714">
        <v>102.11</v>
      </c>
      <c r="LL31" s="717">
        <f t="shared" si="55"/>
        <v>4340946.9000000004</v>
      </c>
      <c r="LM31" s="720">
        <f t="shared" si="130"/>
        <v>4340.8999999999996</v>
      </c>
      <c r="LN31" s="718">
        <f t="shared" si="56"/>
        <v>44012870.899999999</v>
      </c>
      <c r="LO31" s="713">
        <f t="shared" si="131"/>
        <v>44012.9</v>
      </c>
      <c r="LP31" s="724">
        <f t="shared" si="132"/>
        <v>0</v>
      </c>
      <c r="LQ31" s="724">
        <f t="shared" si="133"/>
        <v>44012.9</v>
      </c>
      <c r="LR31" s="724">
        <f t="shared" si="57"/>
        <v>113.9</v>
      </c>
      <c r="LS31" s="713">
        <f t="shared" si="134"/>
        <v>44126.8</v>
      </c>
      <c r="LT31" s="437"/>
      <c r="LU31" s="617">
        <f t="shared" si="135"/>
        <v>0</v>
      </c>
      <c r="LV31" s="617">
        <f t="shared" si="136"/>
        <v>0</v>
      </c>
      <c r="LW31" s="617">
        <f t="shared" si="137"/>
        <v>0</v>
      </c>
      <c r="LX31" s="617">
        <f t="shared" si="138"/>
        <v>0</v>
      </c>
      <c r="LY31" s="617">
        <f t="shared" si="139"/>
        <v>1519</v>
      </c>
      <c r="LZ31" s="617">
        <f t="shared" si="140"/>
        <v>0</v>
      </c>
      <c r="MA31" s="480"/>
      <c r="MB31" s="480"/>
      <c r="MC31" s="480"/>
      <c r="MD31" s="480"/>
      <c r="ME31" s="480"/>
      <c r="MF31" s="480"/>
      <c r="MG31" s="480"/>
      <c r="MH31" s="480"/>
      <c r="MI31" s="480"/>
      <c r="MJ31" s="480"/>
      <c r="MK31" s="480"/>
      <c r="ML31" s="480"/>
      <c r="MM31" s="480"/>
      <c r="MN31" s="480"/>
      <c r="MO31" s="480"/>
      <c r="MP31" s="480"/>
      <c r="MQ31" s="480"/>
      <c r="MR31" s="480"/>
      <c r="MS31" s="480"/>
      <c r="MT31" s="480"/>
      <c r="MU31" s="480"/>
      <c r="MV31" s="480"/>
      <c r="MW31" s="480"/>
      <c r="MX31" s="480"/>
      <c r="MY31" s="480"/>
      <c r="MZ31" s="480"/>
      <c r="NA31" s="480"/>
      <c r="NB31" s="480"/>
      <c r="NC31" s="480"/>
      <c r="ND31" s="480"/>
      <c r="NE31" s="480"/>
      <c r="NF31" s="480"/>
      <c r="NG31" s="480"/>
      <c r="NH31" s="480"/>
      <c r="NI31" s="480"/>
      <c r="NJ31" s="480"/>
      <c r="NK31" s="480"/>
      <c r="NL31" s="480"/>
      <c r="NM31" s="480"/>
      <c r="NN31" s="480"/>
      <c r="NO31" s="480"/>
      <c r="NP31" s="480"/>
      <c r="NQ31" s="480"/>
      <c r="NR31" s="480"/>
      <c r="NS31" s="480"/>
      <c r="NT31" s="480"/>
      <c r="NU31" s="480"/>
      <c r="NV31" s="480"/>
      <c r="NW31" s="480"/>
      <c r="NX31" s="480"/>
      <c r="NY31" s="480"/>
      <c r="NZ31" s="480"/>
      <c r="OA31" s="480"/>
      <c r="OB31" s="480"/>
      <c r="OD31" s="642">
        <f t="shared" si="58"/>
        <v>32851</v>
      </c>
      <c r="OE31" s="618">
        <f t="shared" si="59"/>
        <v>44072</v>
      </c>
      <c r="OF31" s="618">
        <f t="shared" si="60"/>
        <v>0</v>
      </c>
      <c r="OG31" s="643">
        <f t="shared" si="141"/>
        <v>26294</v>
      </c>
      <c r="OH31" s="644">
        <f t="shared" si="61"/>
        <v>36738</v>
      </c>
      <c r="OI31" s="644">
        <f t="shared" si="61"/>
        <v>0</v>
      </c>
      <c r="OJ31" s="642">
        <f t="shared" si="62"/>
        <v>6557</v>
      </c>
      <c r="OK31" s="618">
        <f t="shared" si="63"/>
        <v>7334</v>
      </c>
      <c r="OL31" s="618">
        <f t="shared" si="64"/>
        <v>0</v>
      </c>
    </row>
    <row r="32" spans="1:402">
      <c r="A32" s="460" t="s">
        <v>788</v>
      </c>
      <c r="B32" s="461"/>
      <c r="C32" s="461"/>
      <c r="D32" s="461"/>
      <c r="E32" s="461"/>
      <c r="F32" s="462">
        <f t="shared" si="65"/>
        <v>0</v>
      </c>
      <c r="G32" s="463"/>
      <c r="H32" s="463"/>
      <c r="I32" s="463"/>
      <c r="J32" s="463"/>
      <c r="K32" s="462">
        <f t="shared" si="66"/>
        <v>0</v>
      </c>
      <c r="L32" s="464">
        <f t="shared" si="67"/>
        <v>0</v>
      </c>
      <c r="M32" s="715"/>
      <c r="N32" s="464"/>
      <c r="O32" s="464"/>
      <c r="P32" s="485">
        <v>295</v>
      </c>
      <c r="Q32" s="461"/>
      <c r="R32" s="481">
        <v>0</v>
      </c>
      <c r="S32" s="461"/>
      <c r="T32" s="465">
        <v>4</v>
      </c>
      <c r="U32" s="462">
        <f t="shared" si="2"/>
        <v>299</v>
      </c>
      <c r="V32" s="485">
        <v>344</v>
      </c>
      <c r="W32" s="461"/>
      <c r="X32" s="481">
        <v>0</v>
      </c>
      <c r="Y32" s="461"/>
      <c r="Z32" s="465">
        <v>3</v>
      </c>
      <c r="AA32" s="462">
        <f t="shared" si="3"/>
        <v>347</v>
      </c>
      <c r="AB32" s="485">
        <v>53</v>
      </c>
      <c r="AC32" s="461"/>
      <c r="AD32" s="461"/>
      <c r="AE32" s="461"/>
      <c r="AF32" s="465">
        <v>1</v>
      </c>
      <c r="AG32" s="462">
        <f t="shared" si="68"/>
        <v>54</v>
      </c>
      <c r="AH32" s="459">
        <f t="shared" si="69"/>
        <v>700</v>
      </c>
      <c r="AI32" s="467"/>
      <c r="AJ32" s="468">
        <v>0</v>
      </c>
      <c r="AK32" s="469"/>
      <c r="AL32" s="470">
        <v>0</v>
      </c>
      <c r="AM32" s="470"/>
      <c r="AN32" s="467"/>
      <c r="AO32" s="471"/>
      <c r="AP32" s="470"/>
      <c r="AQ32" s="468"/>
      <c r="AR32" s="468"/>
      <c r="AS32" s="461"/>
      <c r="AT32" s="461"/>
      <c r="AU32" s="470"/>
      <c r="AV32" s="470"/>
      <c r="AW32" s="468"/>
      <c r="AX32" s="470"/>
      <c r="AY32" s="470"/>
      <c r="AZ32" s="468"/>
      <c r="BA32" s="470"/>
      <c r="BB32" s="461"/>
      <c r="BC32" s="461"/>
      <c r="BD32" s="470">
        <v>5</v>
      </c>
      <c r="BE32" s="470">
        <v>1</v>
      </c>
      <c r="BF32" s="473"/>
      <c r="BG32" s="462">
        <f t="shared" si="70"/>
        <v>6</v>
      </c>
      <c r="BH32" s="474">
        <f t="shared" si="71"/>
        <v>7501260</v>
      </c>
      <c r="BI32" s="475">
        <f t="shared" si="142"/>
        <v>636315</v>
      </c>
      <c r="BJ32" s="475">
        <f t="shared" si="142"/>
        <v>6864945</v>
      </c>
      <c r="BK32" s="475">
        <f t="shared" si="142"/>
        <v>5328290</v>
      </c>
      <c r="BL32" s="475">
        <f t="shared" si="142"/>
        <v>1536655</v>
      </c>
      <c r="BM32" s="474">
        <f t="shared" si="72"/>
        <v>0</v>
      </c>
      <c r="BN32" s="475">
        <f t="shared" si="5"/>
        <v>0</v>
      </c>
      <c r="BO32" s="475">
        <f t="shared" si="5"/>
        <v>0</v>
      </c>
      <c r="BP32" s="475">
        <f t="shared" si="5"/>
        <v>0</v>
      </c>
      <c r="BQ32" s="475">
        <f t="shared" si="5"/>
        <v>0</v>
      </c>
      <c r="BR32" s="474">
        <f t="shared" si="73"/>
        <v>0</v>
      </c>
      <c r="BS32" s="475">
        <f t="shared" si="6"/>
        <v>0</v>
      </c>
      <c r="BT32" s="475">
        <f t="shared" si="6"/>
        <v>0</v>
      </c>
      <c r="BU32" s="475">
        <f t="shared" si="6"/>
        <v>0</v>
      </c>
      <c r="BV32" s="475">
        <f t="shared" si="6"/>
        <v>0</v>
      </c>
      <c r="BW32" s="475"/>
      <c r="BX32" s="475"/>
      <c r="BY32" s="475"/>
      <c r="BZ32" s="475"/>
      <c r="CA32" s="475"/>
      <c r="CB32" s="474">
        <f t="shared" si="74"/>
        <v>790208</v>
      </c>
      <c r="CC32" s="475">
        <f t="shared" si="7"/>
        <v>1804</v>
      </c>
      <c r="CD32" s="475">
        <f t="shared" si="7"/>
        <v>788404</v>
      </c>
      <c r="CE32" s="475">
        <f t="shared" si="7"/>
        <v>788404</v>
      </c>
      <c r="CF32" s="475">
        <f t="shared" si="7"/>
        <v>0</v>
      </c>
      <c r="CG32" s="476">
        <f t="shared" si="75"/>
        <v>8291468</v>
      </c>
      <c r="CH32" s="474">
        <f t="shared" si="76"/>
        <v>12193768</v>
      </c>
      <c r="CI32" s="475">
        <f t="shared" si="76"/>
        <v>1009296</v>
      </c>
      <c r="CJ32" s="475">
        <f t="shared" si="76"/>
        <v>11184472</v>
      </c>
      <c r="CK32" s="475">
        <f t="shared" si="76"/>
        <v>8486136</v>
      </c>
      <c r="CL32" s="475">
        <f t="shared" si="76"/>
        <v>2698336</v>
      </c>
      <c r="CM32" s="474">
        <f t="shared" si="77"/>
        <v>0</v>
      </c>
      <c r="CN32" s="475">
        <f t="shared" si="8"/>
        <v>0</v>
      </c>
      <c r="CO32" s="475">
        <f t="shared" si="8"/>
        <v>0</v>
      </c>
      <c r="CP32" s="475">
        <f t="shared" si="8"/>
        <v>0</v>
      </c>
      <c r="CQ32" s="475">
        <f t="shared" si="8"/>
        <v>0</v>
      </c>
      <c r="CR32" s="474">
        <f t="shared" si="78"/>
        <v>0</v>
      </c>
      <c r="CS32" s="475">
        <f t="shared" si="78"/>
        <v>0</v>
      </c>
      <c r="CT32" s="475">
        <f t="shared" si="78"/>
        <v>0</v>
      </c>
      <c r="CU32" s="475">
        <f t="shared" si="78"/>
        <v>0</v>
      </c>
      <c r="CV32" s="475">
        <f t="shared" si="78"/>
        <v>0</v>
      </c>
      <c r="CW32" s="474">
        <f t="shared" si="79"/>
        <v>0</v>
      </c>
      <c r="CX32" s="475">
        <f t="shared" si="9"/>
        <v>0</v>
      </c>
      <c r="CY32" s="475">
        <f t="shared" si="9"/>
        <v>0</v>
      </c>
      <c r="CZ32" s="475">
        <f t="shared" si="9"/>
        <v>0</v>
      </c>
      <c r="DA32" s="475">
        <f t="shared" si="9"/>
        <v>0</v>
      </c>
      <c r="DB32" s="474">
        <f t="shared" si="80"/>
        <v>684528</v>
      </c>
      <c r="DC32" s="475">
        <f t="shared" si="10"/>
        <v>2256</v>
      </c>
      <c r="DD32" s="475">
        <f t="shared" si="10"/>
        <v>682272</v>
      </c>
      <c r="DE32" s="475">
        <f t="shared" si="10"/>
        <v>682272</v>
      </c>
      <c r="DF32" s="475">
        <f t="shared" si="10"/>
        <v>0</v>
      </c>
      <c r="DG32" s="476">
        <f t="shared" si="81"/>
        <v>12878296</v>
      </c>
      <c r="DH32" s="474">
        <f t="shared" si="82"/>
        <v>1904502</v>
      </c>
      <c r="DI32" s="475">
        <f t="shared" si="82"/>
        <v>151315</v>
      </c>
      <c r="DJ32" s="475">
        <f t="shared" si="82"/>
        <v>1753187</v>
      </c>
      <c r="DK32" s="475">
        <f t="shared" si="82"/>
        <v>1266170</v>
      </c>
      <c r="DL32" s="475">
        <f t="shared" si="82"/>
        <v>487017</v>
      </c>
      <c r="DM32" s="474">
        <f t="shared" si="83"/>
        <v>0</v>
      </c>
      <c r="DN32" s="475">
        <f t="shared" si="11"/>
        <v>0</v>
      </c>
      <c r="DO32" s="475">
        <f t="shared" si="11"/>
        <v>0</v>
      </c>
      <c r="DP32" s="475">
        <f t="shared" si="11"/>
        <v>0</v>
      </c>
      <c r="DQ32" s="475">
        <f t="shared" si="11"/>
        <v>0</v>
      </c>
      <c r="DR32" s="475"/>
      <c r="DS32" s="475"/>
      <c r="DT32" s="475"/>
      <c r="DU32" s="475"/>
      <c r="DV32" s="475"/>
      <c r="DW32" s="474">
        <f t="shared" si="84"/>
        <v>0</v>
      </c>
      <c r="DX32" s="475">
        <f t="shared" si="12"/>
        <v>0</v>
      </c>
      <c r="DY32" s="475">
        <f t="shared" si="12"/>
        <v>0</v>
      </c>
      <c r="DZ32" s="475">
        <f t="shared" si="12"/>
        <v>0</v>
      </c>
      <c r="EA32" s="475">
        <f t="shared" si="12"/>
        <v>0</v>
      </c>
      <c r="EB32" s="474">
        <f t="shared" si="85"/>
        <v>273811</v>
      </c>
      <c r="EC32" s="475">
        <f t="shared" si="13"/>
        <v>903</v>
      </c>
      <c r="ED32" s="475">
        <f t="shared" si="13"/>
        <v>272908</v>
      </c>
      <c r="EE32" s="475">
        <f t="shared" si="13"/>
        <v>272908</v>
      </c>
      <c r="EF32" s="475">
        <f t="shared" si="13"/>
        <v>0</v>
      </c>
      <c r="EG32" s="476">
        <f t="shared" si="86"/>
        <v>2178313</v>
      </c>
      <c r="EH32" s="476">
        <f t="shared" si="87"/>
        <v>23348077</v>
      </c>
      <c r="EI32" s="477">
        <f t="shared" si="88"/>
        <v>1801889</v>
      </c>
      <c r="EJ32" s="477">
        <f t="shared" si="14"/>
        <v>21546188</v>
      </c>
      <c r="EK32" s="477">
        <f t="shared" si="14"/>
        <v>16824180</v>
      </c>
      <c r="EL32" s="477">
        <f t="shared" si="14"/>
        <v>4722008</v>
      </c>
      <c r="EM32" s="478">
        <f t="shared" si="89"/>
        <v>21599530</v>
      </c>
      <c r="EN32" s="478">
        <f t="shared" si="90"/>
        <v>0</v>
      </c>
      <c r="EO32" s="478">
        <f t="shared" si="91"/>
        <v>0</v>
      </c>
      <c r="EP32" s="478">
        <f t="shared" si="92"/>
        <v>0</v>
      </c>
      <c r="EQ32" s="478">
        <f t="shared" si="93"/>
        <v>1748547</v>
      </c>
      <c r="ER32" s="479">
        <f t="shared" si="94"/>
        <v>0</v>
      </c>
      <c r="ES32" s="479">
        <f t="shared" si="94"/>
        <v>0</v>
      </c>
      <c r="ET32" s="479">
        <f t="shared" si="94"/>
        <v>0</v>
      </c>
      <c r="EU32" s="479">
        <f t="shared" si="94"/>
        <v>0</v>
      </c>
      <c r="EV32" s="479">
        <f t="shared" si="94"/>
        <v>0</v>
      </c>
      <c r="EW32" s="479">
        <f t="shared" si="95"/>
        <v>0</v>
      </c>
      <c r="EX32" s="479">
        <f t="shared" si="95"/>
        <v>0</v>
      </c>
      <c r="EY32" s="479">
        <f t="shared" si="95"/>
        <v>0</v>
      </c>
      <c r="EZ32" s="479">
        <f t="shared" si="95"/>
        <v>0</v>
      </c>
      <c r="FA32" s="479">
        <f t="shared" si="95"/>
        <v>0</v>
      </c>
      <c r="FB32" s="479">
        <f t="shared" si="96"/>
        <v>0</v>
      </c>
      <c r="FC32" s="479">
        <f t="shared" si="96"/>
        <v>0</v>
      </c>
      <c r="FD32" s="479">
        <f t="shared" si="96"/>
        <v>0</v>
      </c>
      <c r="FE32" s="479">
        <f t="shared" si="96"/>
        <v>0</v>
      </c>
      <c r="FF32" s="479">
        <f t="shared" si="96"/>
        <v>0</v>
      </c>
      <c r="FG32" s="479">
        <f t="shared" si="97"/>
        <v>0</v>
      </c>
      <c r="FH32" s="479">
        <f t="shared" si="97"/>
        <v>0</v>
      </c>
      <c r="FI32" s="479">
        <f t="shared" si="97"/>
        <v>0</v>
      </c>
      <c r="FJ32" s="479">
        <f t="shared" si="97"/>
        <v>0</v>
      </c>
      <c r="FK32" s="479">
        <f t="shared" si="97"/>
        <v>0</v>
      </c>
      <c r="FL32" s="474">
        <f t="shared" si="98"/>
        <v>0</v>
      </c>
      <c r="FM32" s="474">
        <f t="shared" si="98"/>
        <v>0</v>
      </c>
      <c r="FN32" s="474">
        <f t="shared" si="98"/>
        <v>0</v>
      </c>
      <c r="FO32" s="474">
        <f t="shared" si="98"/>
        <v>0</v>
      </c>
      <c r="FP32" s="474">
        <f t="shared" si="98"/>
        <v>0</v>
      </c>
      <c r="FQ32" s="474">
        <f t="shared" si="99"/>
        <v>0</v>
      </c>
      <c r="FR32" s="474">
        <f t="shared" si="99"/>
        <v>0</v>
      </c>
      <c r="FS32" s="474">
        <f t="shared" si="99"/>
        <v>0</v>
      </c>
      <c r="FT32" s="474">
        <f t="shared" si="99"/>
        <v>0</v>
      </c>
      <c r="FU32" s="474">
        <f t="shared" si="99"/>
        <v>0</v>
      </c>
      <c r="FV32" s="479">
        <f t="shared" si="100"/>
        <v>0</v>
      </c>
      <c r="FW32" s="479">
        <f t="shared" si="100"/>
        <v>0</v>
      </c>
      <c r="FX32" s="479">
        <f t="shared" si="100"/>
        <v>0</v>
      </c>
      <c r="FY32" s="479">
        <f t="shared" si="100"/>
        <v>0</v>
      </c>
      <c r="FZ32" s="479">
        <f t="shared" si="100"/>
        <v>0</v>
      </c>
      <c r="GA32" s="479">
        <f t="shared" si="101"/>
        <v>0</v>
      </c>
      <c r="GB32" s="479">
        <f t="shared" si="101"/>
        <v>0</v>
      </c>
      <c r="GC32" s="479">
        <f t="shared" si="101"/>
        <v>0</v>
      </c>
      <c r="GD32" s="479">
        <f t="shared" si="101"/>
        <v>0</v>
      </c>
      <c r="GE32" s="479">
        <f t="shared" si="101"/>
        <v>0</v>
      </c>
      <c r="GF32" s="474">
        <f t="shared" si="102"/>
        <v>0</v>
      </c>
      <c r="GG32" s="474">
        <f t="shared" si="102"/>
        <v>0</v>
      </c>
      <c r="GH32" s="474">
        <f t="shared" si="102"/>
        <v>0</v>
      </c>
      <c r="GI32" s="474">
        <f t="shared" si="102"/>
        <v>0</v>
      </c>
      <c r="GJ32" s="474">
        <f t="shared" si="102"/>
        <v>0</v>
      </c>
      <c r="GK32" s="474">
        <f t="shared" si="103"/>
        <v>0</v>
      </c>
      <c r="GL32" s="474">
        <f t="shared" si="103"/>
        <v>0</v>
      </c>
      <c r="GM32" s="474">
        <f t="shared" si="103"/>
        <v>0</v>
      </c>
      <c r="GN32" s="474">
        <f t="shared" si="103"/>
        <v>0</v>
      </c>
      <c r="GO32" s="474">
        <f t="shared" si="103"/>
        <v>0</v>
      </c>
      <c r="GP32" s="479">
        <f t="shared" si="104"/>
        <v>0</v>
      </c>
      <c r="GQ32" s="479">
        <f t="shared" si="104"/>
        <v>0</v>
      </c>
      <c r="GR32" s="479">
        <f t="shared" si="104"/>
        <v>0</v>
      </c>
      <c r="GS32" s="479">
        <f t="shared" si="104"/>
        <v>0</v>
      </c>
      <c r="GT32" s="479">
        <f t="shared" si="104"/>
        <v>0</v>
      </c>
      <c r="GU32" s="479">
        <f t="shared" si="105"/>
        <v>0</v>
      </c>
      <c r="GV32" s="479">
        <f t="shared" si="105"/>
        <v>0</v>
      </c>
      <c r="GW32" s="479">
        <f t="shared" si="105"/>
        <v>0</v>
      </c>
      <c r="GX32" s="479">
        <f t="shared" si="105"/>
        <v>0</v>
      </c>
      <c r="GY32" s="479">
        <f t="shared" si="105"/>
        <v>0</v>
      </c>
      <c r="GZ32" s="474">
        <f t="shared" si="106"/>
        <v>0</v>
      </c>
      <c r="HA32" s="474">
        <f t="shared" si="106"/>
        <v>0</v>
      </c>
      <c r="HB32" s="474">
        <f t="shared" si="106"/>
        <v>0</v>
      </c>
      <c r="HC32" s="474">
        <f t="shared" si="106"/>
        <v>0</v>
      </c>
      <c r="HD32" s="474">
        <f t="shared" si="106"/>
        <v>0</v>
      </c>
      <c r="HE32" s="474">
        <f t="shared" si="107"/>
        <v>0</v>
      </c>
      <c r="HF32" s="474">
        <f t="shared" si="107"/>
        <v>0</v>
      </c>
      <c r="HG32" s="474">
        <f t="shared" si="107"/>
        <v>0</v>
      </c>
      <c r="HH32" s="474">
        <f t="shared" si="107"/>
        <v>0</v>
      </c>
      <c r="HI32" s="474">
        <f t="shared" si="107"/>
        <v>0</v>
      </c>
      <c r="HJ32" s="479">
        <f t="shared" si="108"/>
        <v>0</v>
      </c>
      <c r="HK32" s="479">
        <f t="shared" si="108"/>
        <v>0</v>
      </c>
      <c r="HL32" s="479">
        <f t="shared" si="108"/>
        <v>0</v>
      </c>
      <c r="HM32" s="479">
        <f t="shared" si="108"/>
        <v>0</v>
      </c>
      <c r="HN32" s="479">
        <f t="shared" si="108"/>
        <v>0</v>
      </c>
      <c r="HO32" s="479">
        <f t="shared" si="109"/>
        <v>0</v>
      </c>
      <c r="HP32" s="479">
        <f t="shared" si="109"/>
        <v>0</v>
      </c>
      <c r="HQ32" s="479">
        <f t="shared" si="109"/>
        <v>0</v>
      </c>
      <c r="HR32" s="479">
        <f t="shared" si="109"/>
        <v>0</v>
      </c>
      <c r="HS32" s="479">
        <f t="shared" si="109"/>
        <v>0</v>
      </c>
      <c r="HT32" s="474">
        <f t="shared" si="110"/>
        <v>0</v>
      </c>
      <c r="HU32" s="474">
        <f t="shared" si="110"/>
        <v>0</v>
      </c>
      <c r="HV32" s="474">
        <f t="shared" si="110"/>
        <v>0</v>
      </c>
      <c r="HW32" s="474">
        <f t="shared" si="110"/>
        <v>0</v>
      </c>
      <c r="HX32" s="474">
        <f t="shared" si="110"/>
        <v>0</v>
      </c>
      <c r="HY32" s="474">
        <f t="shared" si="111"/>
        <v>0</v>
      </c>
      <c r="HZ32" s="474">
        <f t="shared" si="111"/>
        <v>0</v>
      </c>
      <c r="IA32" s="474">
        <f t="shared" si="111"/>
        <v>0</v>
      </c>
      <c r="IB32" s="474">
        <f t="shared" si="111"/>
        <v>0</v>
      </c>
      <c r="IC32" s="474">
        <f t="shared" si="111"/>
        <v>0</v>
      </c>
      <c r="ID32" s="479">
        <f t="shared" si="112"/>
        <v>0</v>
      </c>
      <c r="IE32" s="479">
        <f t="shared" si="112"/>
        <v>0</v>
      </c>
      <c r="IF32" s="479">
        <f t="shared" si="112"/>
        <v>0</v>
      </c>
      <c r="IG32" s="479">
        <f t="shared" si="112"/>
        <v>0</v>
      </c>
      <c r="IH32" s="479">
        <f t="shared" si="112"/>
        <v>0</v>
      </c>
      <c r="II32" s="479">
        <f t="shared" si="113"/>
        <v>0</v>
      </c>
      <c r="IJ32" s="479">
        <f t="shared" si="113"/>
        <v>0</v>
      </c>
      <c r="IK32" s="479">
        <f t="shared" si="113"/>
        <v>0</v>
      </c>
      <c r="IL32" s="479">
        <f t="shared" si="113"/>
        <v>0</v>
      </c>
      <c r="IM32" s="479">
        <f t="shared" si="113"/>
        <v>0</v>
      </c>
      <c r="IN32" s="474">
        <f t="shared" si="114"/>
        <v>0</v>
      </c>
      <c r="IO32" s="474">
        <f t="shared" si="114"/>
        <v>0</v>
      </c>
      <c r="IP32" s="474">
        <f t="shared" si="114"/>
        <v>0</v>
      </c>
      <c r="IQ32" s="474">
        <f t="shared" si="114"/>
        <v>0</v>
      </c>
      <c r="IR32" s="474">
        <f t="shared" si="114"/>
        <v>0</v>
      </c>
      <c r="IS32" s="474">
        <f t="shared" si="115"/>
        <v>853530</v>
      </c>
      <c r="IT32" s="474">
        <f t="shared" si="115"/>
        <v>64710</v>
      </c>
      <c r="IU32" s="474">
        <f t="shared" si="115"/>
        <v>788820</v>
      </c>
      <c r="IV32" s="474">
        <f t="shared" si="115"/>
        <v>612270</v>
      </c>
      <c r="IW32" s="474">
        <f t="shared" si="115"/>
        <v>176550</v>
      </c>
      <c r="IX32" s="479">
        <f t="shared" si="116"/>
        <v>238032</v>
      </c>
      <c r="IY32" s="479">
        <f t="shared" si="116"/>
        <v>17604</v>
      </c>
      <c r="IZ32" s="479">
        <f t="shared" si="116"/>
        <v>220428</v>
      </c>
      <c r="JA32" s="479">
        <f t="shared" si="116"/>
        <v>167250</v>
      </c>
      <c r="JB32" s="479">
        <f t="shared" si="116"/>
        <v>53178</v>
      </c>
      <c r="JC32" s="479">
        <f t="shared" si="117"/>
        <v>0</v>
      </c>
      <c r="JD32" s="479">
        <f t="shared" si="117"/>
        <v>0</v>
      </c>
      <c r="JE32" s="479">
        <f t="shared" si="117"/>
        <v>0</v>
      </c>
      <c r="JF32" s="479">
        <f t="shared" si="117"/>
        <v>0</v>
      </c>
      <c r="JG32" s="479">
        <f t="shared" si="117"/>
        <v>0</v>
      </c>
      <c r="JH32" s="479">
        <f t="shared" si="118"/>
        <v>1091562</v>
      </c>
      <c r="JI32" s="479">
        <f t="shared" si="39"/>
        <v>82314</v>
      </c>
      <c r="JJ32" s="479">
        <f t="shared" si="39"/>
        <v>1009248</v>
      </c>
      <c r="JK32" s="479">
        <f t="shared" si="39"/>
        <v>779520</v>
      </c>
      <c r="JL32" s="479">
        <f t="shared" si="39"/>
        <v>229728</v>
      </c>
      <c r="JM32" s="483"/>
      <c r="JN32" s="483">
        <v>112</v>
      </c>
      <c r="JO32" s="483"/>
      <c r="JP32" s="483">
        <v>174</v>
      </c>
      <c r="JQ32" s="483">
        <v>93</v>
      </c>
      <c r="JR32" s="483">
        <v>50</v>
      </c>
      <c r="JS32" s="462">
        <f t="shared" si="119"/>
        <v>429</v>
      </c>
      <c r="JT32" s="474">
        <f t="shared" si="143"/>
        <v>0</v>
      </c>
      <c r="JU32" s="474">
        <f t="shared" si="40"/>
        <v>0</v>
      </c>
      <c r="JV32" s="474">
        <f t="shared" si="40"/>
        <v>0</v>
      </c>
      <c r="JW32" s="474">
        <f t="shared" si="40"/>
        <v>0</v>
      </c>
      <c r="JX32" s="474">
        <f t="shared" si="40"/>
        <v>0</v>
      </c>
      <c r="JY32" s="474">
        <f t="shared" si="144"/>
        <v>170128</v>
      </c>
      <c r="JZ32" s="474">
        <f t="shared" si="41"/>
        <v>3360</v>
      </c>
      <c r="KA32" s="474">
        <f t="shared" si="41"/>
        <v>166768</v>
      </c>
      <c r="KB32" s="474">
        <f t="shared" si="41"/>
        <v>166768</v>
      </c>
      <c r="KC32" s="474">
        <f t="shared" si="41"/>
        <v>0</v>
      </c>
      <c r="KD32" s="723">
        <f t="shared" si="145"/>
        <v>0</v>
      </c>
      <c r="KE32" s="723">
        <f t="shared" si="42"/>
        <v>0</v>
      </c>
      <c r="KF32" s="723">
        <f t="shared" si="42"/>
        <v>0</v>
      </c>
      <c r="KG32" s="723">
        <f t="shared" si="42"/>
        <v>0</v>
      </c>
      <c r="KH32" s="723">
        <f t="shared" si="42"/>
        <v>0</v>
      </c>
      <c r="KI32" s="723">
        <f t="shared" si="146"/>
        <v>264306</v>
      </c>
      <c r="KJ32" s="723">
        <f t="shared" si="43"/>
        <v>5220</v>
      </c>
      <c r="KK32" s="723">
        <f t="shared" si="43"/>
        <v>259086</v>
      </c>
      <c r="KL32" s="723">
        <f t="shared" si="43"/>
        <v>259086</v>
      </c>
      <c r="KM32" s="723">
        <f t="shared" si="43"/>
        <v>0</v>
      </c>
      <c r="KN32" s="474">
        <f t="shared" si="147"/>
        <v>141267</v>
      </c>
      <c r="KO32" s="474">
        <f t="shared" si="44"/>
        <v>2790</v>
      </c>
      <c r="KP32" s="474">
        <f t="shared" si="44"/>
        <v>138477</v>
      </c>
      <c r="KQ32" s="474">
        <f t="shared" si="44"/>
        <v>138477</v>
      </c>
      <c r="KR32" s="474">
        <f t="shared" si="44"/>
        <v>0</v>
      </c>
      <c r="KS32" s="474">
        <f t="shared" si="148"/>
        <v>65100</v>
      </c>
      <c r="KT32" s="474">
        <f t="shared" si="45"/>
        <v>1300</v>
      </c>
      <c r="KU32" s="474">
        <f t="shared" si="45"/>
        <v>63800</v>
      </c>
      <c r="KV32" s="474">
        <f t="shared" si="45"/>
        <v>63800</v>
      </c>
      <c r="KW32" s="474">
        <f t="shared" si="45"/>
        <v>0</v>
      </c>
      <c r="KX32" s="474">
        <f t="shared" si="46"/>
        <v>640801</v>
      </c>
      <c r="KY32" s="474">
        <f t="shared" si="126"/>
        <v>12670</v>
      </c>
      <c r="KZ32" s="474">
        <f t="shared" si="47"/>
        <v>628131</v>
      </c>
      <c r="LA32" s="474">
        <f t="shared" si="48"/>
        <v>628131</v>
      </c>
      <c r="LB32" s="474">
        <f t="shared" si="49"/>
        <v>0</v>
      </c>
      <c r="LC32" s="479">
        <f t="shared" si="50"/>
        <v>23348077</v>
      </c>
      <c r="LD32" s="479">
        <f t="shared" si="127"/>
        <v>1091562</v>
      </c>
      <c r="LE32" s="479">
        <f t="shared" si="128"/>
        <v>640801</v>
      </c>
      <c r="LF32" s="476">
        <f t="shared" si="129"/>
        <v>25080440</v>
      </c>
      <c r="LG32" s="476">
        <f t="shared" si="51"/>
        <v>1896873</v>
      </c>
      <c r="LH32" s="476">
        <f t="shared" si="52"/>
        <v>23183567</v>
      </c>
      <c r="LI32" s="476">
        <f t="shared" si="53"/>
        <v>18231831</v>
      </c>
      <c r="LJ32" s="476">
        <f t="shared" si="54"/>
        <v>4951736</v>
      </c>
      <c r="LK32" s="714">
        <v>62.56</v>
      </c>
      <c r="LL32" s="717">
        <f t="shared" si="55"/>
        <v>2659579.2999999998</v>
      </c>
      <c r="LM32" s="720">
        <f t="shared" si="130"/>
        <v>2659.6</v>
      </c>
      <c r="LN32" s="718">
        <f t="shared" si="56"/>
        <v>27099218.300000001</v>
      </c>
      <c r="LO32" s="713">
        <f t="shared" si="131"/>
        <v>27099.200000000001</v>
      </c>
      <c r="LP32" s="724">
        <f t="shared" si="132"/>
        <v>0</v>
      </c>
      <c r="LQ32" s="724">
        <f t="shared" si="133"/>
        <v>27099.200000000001</v>
      </c>
      <c r="LR32" s="724">
        <f t="shared" si="57"/>
        <v>640.79999999999995</v>
      </c>
      <c r="LS32" s="713">
        <f t="shared" si="134"/>
        <v>27740</v>
      </c>
      <c r="LT32" s="437"/>
      <c r="LU32" s="617">
        <f t="shared" si="135"/>
        <v>0</v>
      </c>
      <c r="LV32" s="617">
        <f t="shared" si="136"/>
        <v>1519</v>
      </c>
      <c r="LW32" s="617">
        <f t="shared" si="137"/>
        <v>0</v>
      </c>
      <c r="LX32" s="617">
        <f t="shared" si="138"/>
        <v>1519</v>
      </c>
      <c r="LY32" s="617">
        <f t="shared" si="139"/>
        <v>1519</v>
      </c>
      <c r="LZ32" s="617">
        <f t="shared" si="140"/>
        <v>1302</v>
      </c>
      <c r="MA32" s="480"/>
      <c r="MB32" s="480"/>
      <c r="MC32" s="480"/>
      <c r="MD32" s="480"/>
      <c r="ME32" s="480"/>
      <c r="MF32" s="480"/>
      <c r="MG32" s="480"/>
      <c r="MH32" s="480"/>
      <c r="MI32" s="480"/>
      <c r="MJ32" s="480"/>
      <c r="MK32" s="480"/>
      <c r="ML32" s="480"/>
      <c r="MM32" s="480"/>
      <c r="MN32" s="480"/>
      <c r="MO32" s="480"/>
      <c r="MP32" s="480"/>
      <c r="MQ32" s="480"/>
      <c r="MR32" s="480"/>
      <c r="MS32" s="480"/>
      <c r="MT32" s="480"/>
      <c r="MU32" s="480"/>
      <c r="MV32" s="480"/>
      <c r="MW32" s="480"/>
      <c r="MX32" s="480"/>
      <c r="MY32" s="480"/>
      <c r="MZ32" s="480"/>
      <c r="NA32" s="480"/>
      <c r="NB32" s="480"/>
      <c r="NC32" s="480"/>
      <c r="ND32" s="480"/>
      <c r="NE32" s="480"/>
      <c r="NF32" s="480"/>
      <c r="NG32" s="480"/>
      <c r="NH32" s="480"/>
      <c r="NI32" s="480"/>
      <c r="NJ32" s="480"/>
      <c r="NK32" s="480"/>
      <c r="NL32" s="480"/>
      <c r="NM32" s="480"/>
      <c r="NN32" s="480"/>
      <c r="NO32" s="480"/>
      <c r="NP32" s="480"/>
      <c r="NQ32" s="480"/>
      <c r="NR32" s="480"/>
      <c r="NS32" s="480"/>
      <c r="NT32" s="480"/>
      <c r="NU32" s="480"/>
      <c r="NV32" s="480"/>
      <c r="NW32" s="480"/>
      <c r="NX32" s="480"/>
      <c r="NY32" s="480"/>
      <c r="NZ32" s="480"/>
      <c r="OA32" s="480"/>
      <c r="OB32" s="480"/>
      <c r="OD32" s="642">
        <f t="shared" si="58"/>
        <v>170706</v>
      </c>
      <c r="OE32" s="618">
        <f t="shared" si="59"/>
        <v>238032</v>
      </c>
      <c r="OF32" s="618">
        <f t="shared" si="60"/>
        <v>0</v>
      </c>
      <c r="OG32" s="643">
        <f t="shared" si="141"/>
        <v>157764</v>
      </c>
      <c r="OH32" s="644">
        <f t="shared" si="61"/>
        <v>220428</v>
      </c>
      <c r="OI32" s="644">
        <f t="shared" si="61"/>
        <v>0</v>
      </c>
      <c r="OJ32" s="642">
        <f t="shared" si="62"/>
        <v>12942</v>
      </c>
      <c r="OK32" s="618">
        <f t="shared" si="63"/>
        <v>17604</v>
      </c>
      <c r="OL32" s="618">
        <f t="shared" si="64"/>
        <v>0</v>
      </c>
    </row>
    <row r="33" spans="1:402">
      <c r="A33" s="460" t="s">
        <v>789</v>
      </c>
      <c r="B33" s="461"/>
      <c r="C33" s="461"/>
      <c r="D33" s="461"/>
      <c r="E33" s="461"/>
      <c r="F33" s="462">
        <f t="shared" si="65"/>
        <v>0</v>
      </c>
      <c r="G33" s="463"/>
      <c r="H33" s="463"/>
      <c r="I33" s="463"/>
      <c r="J33" s="463"/>
      <c r="K33" s="462">
        <f t="shared" si="66"/>
        <v>0</v>
      </c>
      <c r="L33" s="464">
        <f t="shared" si="67"/>
        <v>0</v>
      </c>
      <c r="M33" s="715"/>
      <c r="N33" s="464"/>
      <c r="O33" s="464"/>
      <c r="P33" s="485">
        <v>181</v>
      </c>
      <c r="Q33" s="461"/>
      <c r="R33" s="481">
        <v>15</v>
      </c>
      <c r="S33" s="461"/>
      <c r="T33" s="465">
        <v>1</v>
      </c>
      <c r="U33" s="462">
        <f t="shared" si="2"/>
        <v>197</v>
      </c>
      <c r="V33" s="485">
        <v>169</v>
      </c>
      <c r="W33" s="461"/>
      <c r="X33" s="481">
        <v>41</v>
      </c>
      <c r="Y33" s="461"/>
      <c r="Z33" s="465">
        <v>6</v>
      </c>
      <c r="AA33" s="462">
        <f t="shared" si="3"/>
        <v>216</v>
      </c>
      <c r="AB33" s="485">
        <v>35</v>
      </c>
      <c r="AC33" s="461"/>
      <c r="AD33" s="461"/>
      <c r="AE33" s="461"/>
      <c r="AF33" s="465">
        <v>0</v>
      </c>
      <c r="AG33" s="462">
        <f t="shared" si="68"/>
        <v>35</v>
      </c>
      <c r="AH33" s="459">
        <f t="shared" si="69"/>
        <v>448</v>
      </c>
      <c r="AI33" s="467"/>
      <c r="AJ33" s="468">
        <v>0</v>
      </c>
      <c r="AK33" s="469"/>
      <c r="AL33" s="470">
        <v>0</v>
      </c>
      <c r="AM33" s="470">
        <v>1</v>
      </c>
      <c r="AN33" s="467"/>
      <c r="AO33" s="471"/>
      <c r="AP33" s="470"/>
      <c r="AQ33" s="468"/>
      <c r="AR33" s="468"/>
      <c r="AS33" s="461"/>
      <c r="AT33" s="461"/>
      <c r="AU33" s="470">
        <v>1</v>
      </c>
      <c r="AV33" s="470"/>
      <c r="AW33" s="468"/>
      <c r="AX33" s="470"/>
      <c r="AY33" s="470"/>
      <c r="AZ33" s="468"/>
      <c r="BA33" s="470"/>
      <c r="BB33" s="461"/>
      <c r="BC33" s="461"/>
      <c r="BD33" s="470"/>
      <c r="BE33" s="470"/>
      <c r="BF33" s="473"/>
      <c r="BG33" s="462">
        <f t="shared" si="70"/>
        <v>2</v>
      </c>
      <c r="BH33" s="474">
        <f t="shared" si="71"/>
        <v>4602468</v>
      </c>
      <c r="BI33" s="475">
        <f t="shared" si="142"/>
        <v>390417</v>
      </c>
      <c r="BJ33" s="475">
        <f t="shared" si="142"/>
        <v>4212051</v>
      </c>
      <c r="BK33" s="475">
        <f t="shared" si="142"/>
        <v>3269222</v>
      </c>
      <c r="BL33" s="475">
        <f t="shared" si="142"/>
        <v>942829</v>
      </c>
      <c r="BM33" s="474">
        <f t="shared" si="72"/>
        <v>0</v>
      </c>
      <c r="BN33" s="475">
        <f t="shared" si="5"/>
        <v>0</v>
      </c>
      <c r="BO33" s="475">
        <f t="shared" si="5"/>
        <v>0</v>
      </c>
      <c r="BP33" s="475">
        <f t="shared" si="5"/>
        <v>0</v>
      </c>
      <c r="BQ33" s="475">
        <f t="shared" si="5"/>
        <v>0</v>
      </c>
      <c r="BR33" s="474">
        <f t="shared" si="73"/>
        <v>1069980</v>
      </c>
      <c r="BS33" s="475">
        <f t="shared" si="6"/>
        <v>32355</v>
      </c>
      <c r="BT33" s="475">
        <f t="shared" si="6"/>
        <v>1037625</v>
      </c>
      <c r="BU33" s="475">
        <f t="shared" si="6"/>
        <v>808935</v>
      </c>
      <c r="BV33" s="475">
        <f t="shared" si="6"/>
        <v>228690</v>
      </c>
      <c r="BW33" s="475"/>
      <c r="BX33" s="475"/>
      <c r="BY33" s="475"/>
      <c r="BZ33" s="475"/>
      <c r="CA33" s="475"/>
      <c r="CB33" s="474">
        <f t="shared" si="74"/>
        <v>197552</v>
      </c>
      <c r="CC33" s="475">
        <f t="shared" si="7"/>
        <v>451</v>
      </c>
      <c r="CD33" s="475">
        <f t="shared" si="7"/>
        <v>197101</v>
      </c>
      <c r="CE33" s="475">
        <f t="shared" si="7"/>
        <v>197101</v>
      </c>
      <c r="CF33" s="475">
        <f t="shared" si="7"/>
        <v>0</v>
      </c>
      <c r="CG33" s="476">
        <f t="shared" si="75"/>
        <v>5870000</v>
      </c>
      <c r="CH33" s="474">
        <f t="shared" si="76"/>
        <v>5990543</v>
      </c>
      <c r="CI33" s="475">
        <f t="shared" si="76"/>
        <v>495846</v>
      </c>
      <c r="CJ33" s="475">
        <f t="shared" si="76"/>
        <v>5494697</v>
      </c>
      <c r="CK33" s="475">
        <f t="shared" si="76"/>
        <v>4169061</v>
      </c>
      <c r="CL33" s="475">
        <f t="shared" si="76"/>
        <v>1325636</v>
      </c>
      <c r="CM33" s="474">
        <f t="shared" si="77"/>
        <v>0</v>
      </c>
      <c r="CN33" s="475">
        <f t="shared" si="8"/>
        <v>0</v>
      </c>
      <c r="CO33" s="475">
        <f t="shared" si="8"/>
        <v>0</v>
      </c>
      <c r="CP33" s="475">
        <f t="shared" si="8"/>
        <v>0</v>
      </c>
      <c r="CQ33" s="475">
        <f t="shared" si="8"/>
        <v>0</v>
      </c>
      <c r="CR33" s="474">
        <f t="shared" si="78"/>
        <v>4059000</v>
      </c>
      <c r="CS33" s="475">
        <f t="shared" si="78"/>
        <v>120294</v>
      </c>
      <c r="CT33" s="475">
        <f t="shared" si="78"/>
        <v>3938706</v>
      </c>
      <c r="CU33" s="475">
        <f t="shared" si="78"/>
        <v>2999232</v>
      </c>
      <c r="CV33" s="475">
        <f t="shared" si="78"/>
        <v>939474</v>
      </c>
      <c r="CW33" s="474">
        <f t="shared" si="79"/>
        <v>0</v>
      </c>
      <c r="CX33" s="475">
        <f t="shared" si="9"/>
        <v>0</v>
      </c>
      <c r="CY33" s="475">
        <f t="shared" si="9"/>
        <v>0</v>
      </c>
      <c r="CZ33" s="475">
        <f t="shared" si="9"/>
        <v>0</v>
      </c>
      <c r="DA33" s="475">
        <f t="shared" si="9"/>
        <v>0</v>
      </c>
      <c r="DB33" s="474">
        <f t="shared" si="80"/>
        <v>1369056</v>
      </c>
      <c r="DC33" s="475">
        <f t="shared" si="10"/>
        <v>4512</v>
      </c>
      <c r="DD33" s="475">
        <f t="shared" si="10"/>
        <v>1364544</v>
      </c>
      <c r="DE33" s="475">
        <f t="shared" si="10"/>
        <v>1364544</v>
      </c>
      <c r="DF33" s="475">
        <f t="shared" si="10"/>
        <v>0</v>
      </c>
      <c r="DG33" s="476">
        <f t="shared" si="81"/>
        <v>11418599</v>
      </c>
      <c r="DH33" s="474">
        <f t="shared" si="82"/>
        <v>1257690</v>
      </c>
      <c r="DI33" s="475">
        <f t="shared" si="82"/>
        <v>99925</v>
      </c>
      <c r="DJ33" s="475">
        <f t="shared" si="82"/>
        <v>1157765</v>
      </c>
      <c r="DK33" s="475">
        <f t="shared" si="82"/>
        <v>836150</v>
      </c>
      <c r="DL33" s="475">
        <f t="shared" si="82"/>
        <v>321615</v>
      </c>
      <c r="DM33" s="474">
        <f t="shared" si="83"/>
        <v>0</v>
      </c>
      <c r="DN33" s="475">
        <f t="shared" si="11"/>
        <v>0</v>
      </c>
      <c r="DO33" s="475">
        <f t="shared" si="11"/>
        <v>0</v>
      </c>
      <c r="DP33" s="475">
        <f t="shared" si="11"/>
        <v>0</v>
      </c>
      <c r="DQ33" s="475">
        <f t="shared" si="11"/>
        <v>0</v>
      </c>
      <c r="DR33" s="475"/>
      <c r="DS33" s="475"/>
      <c r="DT33" s="475"/>
      <c r="DU33" s="475"/>
      <c r="DV33" s="475"/>
      <c r="DW33" s="474">
        <f t="shared" si="84"/>
        <v>0</v>
      </c>
      <c r="DX33" s="475">
        <f t="shared" si="12"/>
        <v>0</v>
      </c>
      <c r="DY33" s="475">
        <f t="shared" si="12"/>
        <v>0</v>
      </c>
      <c r="DZ33" s="475">
        <f t="shared" si="12"/>
        <v>0</v>
      </c>
      <c r="EA33" s="475">
        <f t="shared" si="12"/>
        <v>0</v>
      </c>
      <c r="EB33" s="474">
        <f t="shared" si="85"/>
        <v>0</v>
      </c>
      <c r="EC33" s="475">
        <f t="shared" si="13"/>
        <v>0</v>
      </c>
      <c r="ED33" s="475">
        <f t="shared" si="13"/>
        <v>0</v>
      </c>
      <c r="EE33" s="475">
        <f t="shared" si="13"/>
        <v>0</v>
      </c>
      <c r="EF33" s="475">
        <f t="shared" si="13"/>
        <v>0</v>
      </c>
      <c r="EG33" s="476">
        <f t="shared" si="86"/>
        <v>1257690</v>
      </c>
      <c r="EH33" s="476">
        <f t="shared" si="87"/>
        <v>18546289</v>
      </c>
      <c r="EI33" s="477">
        <f t="shared" si="88"/>
        <v>1143800</v>
      </c>
      <c r="EJ33" s="477">
        <f t="shared" si="14"/>
        <v>17402489</v>
      </c>
      <c r="EK33" s="477">
        <f t="shared" si="14"/>
        <v>13644245</v>
      </c>
      <c r="EL33" s="477">
        <f t="shared" si="14"/>
        <v>3758244</v>
      </c>
      <c r="EM33" s="478">
        <f t="shared" si="89"/>
        <v>11850701</v>
      </c>
      <c r="EN33" s="478">
        <f t="shared" si="90"/>
        <v>0</v>
      </c>
      <c r="EO33" s="478">
        <f t="shared" si="91"/>
        <v>5128980</v>
      </c>
      <c r="EP33" s="478">
        <f t="shared" si="92"/>
        <v>0</v>
      </c>
      <c r="EQ33" s="478">
        <f t="shared" si="93"/>
        <v>1566608</v>
      </c>
      <c r="ER33" s="479">
        <f t="shared" si="94"/>
        <v>0</v>
      </c>
      <c r="ES33" s="479">
        <f t="shared" si="94"/>
        <v>0</v>
      </c>
      <c r="ET33" s="479">
        <f t="shared" si="94"/>
        <v>0</v>
      </c>
      <c r="EU33" s="479">
        <f t="shared" si="94"/>
        <v>0</v>
      </c>
      <c r="EV33" s="479">
        <f t="shared" si="94"/>
        <v>0</v>
      </c>
      <c r="EW33" s="479">
        <f t="shared" si="95"/>
        <v>0</v>
      </c>
      <c r="EX33" s="479">
        <f t="shared" si="95"/>
        <v>0</v>
      </c>
      <c r="EY33" s="479">
        <f t="shared" si="95"/>
        <v>0</v>
      </c>
      <c r="EZ33" s="479">
        <f t="shared" si="95"/>
        <v>0</v>
      </c>
      <c r="FA33" s="479">
        <f t="shared" si="95"/>
        <v>0</v>
      </c>
      <c r="FB33" s="479">
        <f t="shared" si="96"/>
        <v>0</v>
      </c>
      <c r="FC33" s="479">
        <f t="shared" si="96"/>
        <v>0</v>
      </c>
      <c r="FD33" s="479">
        <f t="shared" si="96"/>
        <v>0</v>
      </c>
      <c r="FE33" s="479">
        <f t="shared" si="96"/>
        <v>0</v>
      </c>
      <c r="FF33" s="479">
        <f t="shared" si="96"/>
        <v>0</v>
      </c>
      <c r="FG33" s="479">
        <f t="shared" si="97"/>
        <v>0</v>
      </c>
      <c r="FH33" s="479">
        <f t="shared" si="97"/>
        <v>0</v>
      </c>
      <c r="FI33" s="479">
        <f t="shared" si="97"/>
        <v>0</v>
      </c>
      <c r="FJ33" s="479">
        <f t="shared" si="97"/>
        <v>0</v>
      </c>
      <c r="FK33" s="479">
        <f t="shared" si="97"/>
        <v>0</v>
      </c>
      <c r="FL33" s="474">
        <f t="shared" si="98"/>
        <v>64372</v>
      </c>
      <c r="FM33" s="474">
        <f t="shared" si="98"/>
        <v>27634</v>
      </c>
      <c r="FN33" s="474">
        <f t="shared" si="98"/>
        <v>36738</v>
      </c>
      <c r="FO33" s="474">
        <f t="shared" si="98"/>
        <v>27875</v>
      </c>
      <c r="FP33" s="474">
        <f t="shared" si="98"/>
        <v>8863</v>
      </c>
      <c r="FQ33" s="474">
        <f t="shared" si="99"/>
        <v>0</v>
      </c>
      <c r="FR33" s="474">
        <f t="shared" si="99"/>
        <v>0</v>
      </c>
      <c r="FS33" s="474">
        <f t="shared" si="99"/>
        <v>0</v>
      </c>
      <c r="FT33" s="474">
        <f t="shared" si="99"/>
        <v>0</v>
      </c>
      <c r="FU33" s="474">
        <f t="shared" si="99"/>
        <v>0</v>
      </c>
      <c r="FV33" s="479">
        <f t="shared" si="100"/>
        <v>0</v>
      </c>
      <c r="FW33" s="479">
        <f t="shared" si="100"/>
        <v>0</v>
      </c>
      <c r="FX33" s="479">
        <f t="shared" si="100"/>
        <v>0</v>
      </c>
      <c r="FY33" s="479">
        <f t="shared" si="100"/>
        <v>0</v>
      </c>
      <c r="FZ33" s="479">
        <f t="shared" si="100"/>
        <v>0</v>
      </c>
      <c r="GA33" s="479">
        <f t="shared" si="101"/>
        <v>0</v>
      </c>
      <c r="GB33" s="479">
        <f t="shared" si="101"/>
        <v>0</v>
      </c>
      <c r="GC33" s="479">
        <f t="shared" si="101"/>
        <v>0</v>
      </c>
      <c r="GD33" s="479">
        <f t="shared" si="101"/>
        <v>0</v>
      </c>
      <c r="GE33" s="479">
        <f t="shared" si="101"/>
        <v>0</v>
      </c>
      <c r="GF33" s="474">
        <f t="shared" si="102"/>
        <v>0</v>
      </c>
      <c r="GG33" s="474">
        <f t="shared" si="102"/>
        <v>0</v>
      </c>
      <c r="GH33" s="474">
        <f t="shared" si="102"/>
        <v>0</v>
      </c>
      <c r="GI33" s="474">
        <f t="shared" si="102"/>
        <v>0</v>
      </c>
      <c r="GJ33" s="474">
        <f t="shared" si="102"/>
        <v>0</v>
      </c>
      <c r="GK33" s="474">
        <f t="shared" si="103"/>
        <v>0</v>
      </c>
      <c r="GL33" s="474">
        <f t="shared" si="103"/>
        <v>0</v>
      </c>
      <c r="GM33" s="474">
        <f t="shared" si="103"/>
        <v>0</v>
      </c>
      <c r="GN33" s="474">
        <f t="shared" si="103"/>
        <v>0</v>
      </c>
      <c r="GO33" s="474">
        <f t="shared" si="103"/>
        <v>0</v>
      </c>
      <c r="GP33" s="479">
        <f t="shared" si="104"/>
        <v>0</v>
      </c>
      <c r="GQ33" s="479">
        <f t="shared" si="104"/>
        <v>0</v>
      </c>
      <c r="GR33" s="479">
        <f t="shared" si="104"/>
        <v>0</v>
      </c>
      <c r="GS33" s="479">
        <f t="shared" si="104"/>
        <v>0</v>
      </c>
      <c r="GT33" s="479">
        <f t="shared" si="104"/>
        <v>0</v>
      </c>
      <c r="GU33" s="479">
        <f t="shared" si="105"/>
        <v>0</v>
      </c>
      <c r="GV33" s="479">
        <f t="shared" si="105"/>
        <v>0</v>
      </c>
      <c r="GW33" s="479">
        <f t="shared" si="105"/>
        <v>0</v>
      </c>
      <c r="GX33" s="479">
        <f t="shared" si="105"/>
        <v>0</v>
      </c>
      <c r="GY33" s="479">
        <f t="shared" si="105"/>
        <v>0</v>
      </c>
      <c r="GZ33" s="474">
        <f t="shared" si="106"/>
        <v>186206</v>
      </c>
      <c r="HA33" s="474">
        <f t="shared" si="106"/>
        <v>28442</v>
      </c>
      <c r="HB33" s="474">
        <f t="shared" si="106"/>
        <v>157764</v>
      </c>
      <c r="HC33" s="474">
        <f t="shared" si="106"/>
        <v>122454</v>
      </c>
      <c r="HD33" s="474">
        <f t="shared" si="106"/>
        <v>35310</v>
      </c>
      <c r="HE33" s="474">
        <f t="shared" si="107"/>
        <v>0</v>
      </c>
      <c r="HF33" s="474">
        <f t="shared" si="107"/>
        <v>0</v>
      </c>
      <c r="HG33" s="474">
        <f t="shared" si="107"/>
        <v>0</v>
      </c>
      <c r="HH33" s="474">
        <f t="shared" si="107"/>
        <v>0</v>
      </c>
      <c r="HI33" s="474">
        <f t="shared" si="107"/>
        <v>0</v>
      </c>
      <c r="HJ33" s="479">
        <f t="shared" si="108"/>
        <v>0</v>
      </c>
      <c r="HK33" s="479">
        <f t="shared" si="108"/>
        <v>0</v>
      </c>
      <c r="HL33" s="479">
        <f t="shared" si="108"/>
        <v>0</v>
      </c>
      <c r="HM33" s="479">
        <f t="shared" si="108"/>
        <v>0</v>
      </c>
      <c r="HN33" s="479">
        <f t="shared" si="108"/>
        <v>0</v>
      </c>
      <c r="HO33" s="479">
        <f t="shared" si="109"/>
        <v>0</v>
      </c>
      <c r="HP33" s="479">
        <f t="shared" si="109"/>
        <v>0</v>
      </c>
      <c r="HQ33" s="479">
        <f t="shared" si="109"/>
        <v>0</v>
      </c>
      <c r="HR33" s="479">
        <f t="shared" si="109"/>
        <v>0</v>
      </c>
      <c r="HS33" s="479">
        <f t="shared" si="109"/>
        <v>0</v>
      </c>
      <c r="HT33" s="474">
        <f t="shared" si="110"/>
        <v>0</v>
      </c>
      <c r="HU33" s="474">
        <f t="shared" si="110"/>
        <v>0</v>
      </c>
      <c r="HV33" s="474">
        <f t="shared" si="110"/>
        <v>0</v>
      </c>
      <c r="HW33" s="474">
        <f t="shared" si="110"/>
        <v>0</v>
      </c>
      <c r="HX33" s="474">
        <f t="shared" si="110"/>
        <v>0</v>
      </c>
      <c r="HY33" s="474">
        <f t="shared" si="111"/>
        <v>0</v>
      </c>
      <c r="HZ33" s="474">
        <f t="shared" si="111"/>
        <v>0</v>
      </c>
      <c r="IA33" s="474">
        <f t="shared" si="111"/>
        <v>0</v>
      </c>
      <c r="IB33" s="474">
        <f t="shared" si="111"/>
        <v>0</v>
      </c>
      <c r="IC33" s="474">
        <f t="shared" si="111"/>
        <v>0</v>
      </c>
      <c r="ID33" s="479">
        <f t="shared" si="112"/>
        <v>0</v>
      </c>
      <c r="IE33" s="479">
        <f t="shared" si="112"/>
        <v>0</v>
      </c>
      <c r="IF33" s="479">
        <f t="shared" si="112"/>
        <v>0</v>
      </c>
      <c r="IG33" s="479">
        <f t="shared" si="112"/>
        <v>0</v>
      </c>
      <c r="IH33" s="479">
        <f t="shared" si="112"/>
        <v>0</v>
      </c>
      <c r="II33" s="479">
        <f t="shared" si="113"/>
        <v>0</v>
      </c>
      <c r="IJ33" s="479">
        <f t="shared" si="113"/>
        <v>0</v>
      </c>
      <c r="IK33" s="479">
        <f t="shared" si="113"/>
        <v>0</v>
      </c>
      <c r="IL33" s="479">
        <f t="shared" si="113"/>
        <v>0</v>
      </c>
      <c r="IM33" s="479">
        <f t="shared" si="113"/>
        <v>0</v>
      </c>
      <c r="IN33" s="474">
        <f t="shared" si="114"/>
        <v>0</v>
      </c>
      <c r="IO33" s="474">
        <f t="shared" si="114"/>
        <v>0</v>
      </c>
      <c r="IP33" s="474">
        <f t="shared" si="114"/>
        <v>0</v>
      </c>
      <c r="IQ33" s="474">
        <f t="shared" si="114"/>
        <v>0</v>
      </c>
      <c r="IR33" s="474">
        <f t="shared" si="114"/>
        <v>0</v>
      </c>
      <c r="IS33" s="474">
        <f t="shared" si="115"/>
        <v>0</v>
      </c>
      <c r="IT33" s="474">
        <f t="shared" si="115"/>
        <v>0</v>
      </c>
      <c r="IU33" s="474">
        <f t="shared" si="115"/>
        <v>0</v>
      </c>
      <c r="IV33" s="474">
        <f t="shared" si="115"/>
        <v>0</v>
      </c>
      <c r="IW33" s="474">
        <f t="shared" si="115"/>
        <v>0</v>
      </c>
      <c r="IX33" s="479">
        <f t="shared" si="116"/>
        <v>0</v>
      </c>
      <c r="IY33" s="479">
        <f t="shared" si="116"/>
        <v>0</v>
      </c>
      <c r="IZ33" s="479">
        <f t="shared" si="116"/>
        <v>0</v>
      </c>
      <c r="JA33" s="479">
        <f t="shared" si="116"/>
        <v>0</v>
      </c>
      <c r="JB33" s="479">
        <f t="shared" si="116"/>
        <v>0</v>
      </c>
      <c r="JC33" s="479">
        <f t="shared" si="117"/>
        <v>0</v>
      </c>
      <c r="JD33" s="479">
        <f t="shared" si="117"/>
        <v>0</v>
      </c>
      <c r="JE33" s="479">
        <f t="shared" si="117"/>
        <v>0</v>
      </c>
      <c r="JF33" s="479">
        <f t="shared" si="117"/>
        <v>0</v>
      </c>
      <c r="JG33" s="479">
        <f t="shared" si="117"/>
        <v>0</v>
      </c>
      <c r="JH33" s="479">
        <f t="shared" si="118"/>
        <v>250578</v>
      </c>
      <c r="JI33" s="479">
        <f t="shared" si="39"/>
        <v>56076</v>
      </c>
      <c r="JJ33" s="479">
        <f t="shared" si="39"/>
        <v>194502</v>
      </c>
      <c r="JK33" s="479">
        <f t="shared" si="39"/>
        <v>150329</v>
      </c>
      <c r="JL33" s="479">
        <f t="shared" si="39"/>
        <v>44173</v>
      </c>
      <c r="JM33" s="302">
        <v>0</v>
      </c>
      <c r="JN33" s="302">
        <v>0</v>
      </c>
      <c r="JO33" s="302">
        <v>0</v>
      </c>
      <c r="JP33" s="302">
        <v>0</v>
      </c>
      <c r="JQ33" s="669">
        <v>26</v>
      </c>
      <c r="JR33" s="669">
        <v>15</v>
      </c>
      <c r="JS33" s="462">
        <f t="shared" si="119"/>
        <v>41</v>
      </c>
      <c r="JT33" s="474">
        <f t="shared" si="143"/>
        <v>0</v>
      </c>
      <c r="JU33" s="474">
        <f t="shared" si="40"/>
        <v>0</v>
      </c>
      <c r="JV33" s="474">
        <f t="shared" si="40"/>
        <v>0</v>
      </c>
      <c r="JW33" s="474">
        <f t="shared" si="40"/>
        <v>0</v>
      </c>
      <c r="JX33" s="474">
        <f t="shared" si="40"/>
        <v>0</v>
      </c>
      <c r="JY33" s="474">
        <f t="shared" si="144"/>
        <v>0</v>
      </c>
      <c r="JZ33" s="474">
        <f t="shared" si="41"/>
        <v>0</v>
      </c>
      <c r="KA33" s="474">
        <f t="shared" si="41"/>
        <v>0</v>
      </c>
      <c r="KB33" s="474">
        <f t="shared" si="41"/>
        <v>0</v>
      </c>
      <c r="KC33" s="474">
        <f t="shared" si="41"/>
        <v>0</v>
      </c>
      <c r="KD33" s="723">
        <f t="shared" si="145"/>
        <v>0</v>
      </c>
      <c r="KE33" s="723">
        <f t="shared" si="42"/>
        <v>0</v>
      </c>
      <c r="KF33" s="723">
        <f t="shared" si="42"/>
        <v>0</v>
      </c>
      <c r="KG33" s="723">
        <f t="shared" si="42"/>
        <v>0</v>
      </c>
      <c r="KH33" s="723">
        <f t="shared" si="42"/>
        <v>0</v>
      </c>
      <c r="KI33" s="723">
        <f t="shared" si="146"/>
        <v>0</v>
      </c>
      <c r="KJ33" s="723">
        <f t="shared" si="43"/>
        <v>0</v>
      </c>
      <c r="KK33" s="723">
        <f t="shared" si="43"/>
        <v>0</v>
      </c>
      <c r="KL33" s="723">
        <f t="shared" si="43"/>
        <v>0</v>
      </c>
      <c r="KM33" s="723">
        <f t="shared" si="43"/>
        <v>0</v>
      </c>
      <c r="KN33" s="474">
        <f t="shared" si="147"/>
        <v>39494</v>
      </c>
      <c r="KO33" s="474">
        <f t="shared" si="44"/>
        <v>780</v>
      </c>
      <c r="KP33" s="474">
        <f t="shared" si="44"/>
        <v>38714</v>
      </c>
      <c r="KQ33" s="474">
        <f t="shared" si="44"/>
        <v>38714</v>
      </c>
      <c r="KR33" s="474">
        <f t="shared" si="44"/>
        <v>0</v>
      </c>
      <c r="KS33" s="474">
        <f t="shared" si="148"/>
        <v>19530</v>
      </c>
      <c r="KT33" s="474">
        <f t="shared" si="45"/>
        <v>390</v>
      </c>
      <c r="KU33" s="474">
        <f t="shared" si="45"/>
        <v>19140</v>
      </c>
      <c r="KV33" s="474">
        <f t="shared" si="45"/>
        <v>19140</v>
      </c>
      <c r="KW33" s="474">
        <f t="shared" si="45"/>
        <v>0</v>
      </c>
      <c r="KX33" s="474">
        <f t="shared" si="46"/>
        <v>59024</v>
      </c>
      <c r="KY33" s="474">
        <f t="shared" si="126"/>
        <v>1170</v>
      </c>
      <c r="KZ33" s="474">
        <f t="shared" si="47"/>
        <v>57854</v>
      </c>
      <c r="LA33" s="474">
        <f t="shared" si="48"/>
        <v>57854</v>
      </c>
      <c r="LB33" s="474">
        <f t="shared" si="49"/>
        <v>0</v>
      </c>
      <c r="LC33" s="479">
        <f t="shared" si="50"/>
        <v>18546289</v>
      </c>
      <c r="LD33" s="479">
        <f t="shared" si="127"/>
        <v>250578</v>
      </c>
      <c r="LE33" s="479">
        <f t="shared" si="128"/>
        <v>59024</v>
      </c>
      <c r="LF33" s="476">
        <f t="shared" si="129"/>
        <v>18855891</v>
      </c>
      <c r="LG33" s="476">
        <f t="shared" si="51"/>
        <v>1201046</v>
      </c>
      <c r="LH33" s="476">
        <f t="shared" si="52"/>
        <v>17654845</v>
      </c>
      <c r="LI33" s="476">
        <f t="shared" si="53"/>
        <v>13852428</v>
      </c>
      <c r="LJ33" s="476">
        <f t="shared" si="54"/>
        <v>3802417</v>
      </c>
      <c r="LK33" s="714">
        <v>51.4</v>
      </c>
      <c r="LL33" s="717">
        <f t="shared" si="55"/>
        <v>2185140.2000000002</v>
      </c>
      <c r="LM33" s="720">
        <f t="shared" si="130"/>
        <v>2185.1</v>
      </c>
      <c r="LN33" s="718">
        <f t="shared" si="56"/>
        <v>20982007.199999999</v>
      </c>
      <c r="LO33" s="713">
        <f t="shared" si="131"/>
        <v>20982</v>
      </c>
      <c r="LP33" s="724">
        <f t="shared" si="132"/>
        <v>0</v>
      </c>
      <c r="LQ33" s="724">
        <f t="shared" si="133"/>
        <v>20982</v>
      </c>
      <c r="LR33" s="724">
        <f t="shared" si="57"/>
        <v>59</v>
      </c>
      <c r="LS33" s="713">
        <f t="shared" si="134"/>
        <v>21041</v>
      </c>
      <c r="LT33" s="437"/>
      <c r="LU33" s="617">
        <f t="shared" si="135"/>
        <v>0</v>
      </c>
      <c r="LV33" s="617">
        <f t="shared" si="136"/>
        <v>0</v>
      </c>
      <c r="LW33" s="617">
        <f t="shared" si="137"/>
        <v>0</v>
      </c>
      <c r="LX33" s="617">
        <f t="shared" si="138"/>
        <v>0</v>
      </c>
      <c r="LY33" s="617">
        <f t="shared" si="139"/>
        <v>1519</v>
      </c>
      <c r="LZ33" s="617">
        <f t="shared" si="140"/>
        <v>1302</v>
      </c>
      <c r="MA33" s="480"/>
      <c r="MB33" s="480"/>
      <c r="MC33" s="480"/>
      <c r="MD33" s="480"/>
      <c r="ME33" s="480"/>
      <c r="MF33" s="480"/>
      <c r="MG33" s="480"/>
      <c r="MH33" s="480"/>
      <c r="MI33" s="480"/>
      <c r="MJ33" s="480"/>
      <c r="MK33" s="480"/>
      <c r="ML33" s="480"/>
      <c r="MM33" s="480"/>
      <c r="MN33" s="480"/>
      <c r="MO33" s="480"/>
      <c r="MP33" s="480"/>
      <c r="MQ33" s="480"/>
      <c r="MR33" s="480"/>
      <c r="MS33" s="480"/>
      <c r="MT33" s="480"/>
      <c r="MU33" s="480"/>
      <c r="MV33" s="480"/>
      <c r="MW33" s="480"/>
      <c r="MX33" s="480"/>
      <c r="MY33" s="480"/>
      <c r="MZ33" s="480"/>
      <c r="NA33" s="480"/>
      <c r="NB33" s="480"/>
      <c r="NC33" s="480"/>
      <c r="ND33" s="480"/>
      <c r="NE33" s="480"/>
      <c r="NF33" s="480"/>
      <c r="NG33" s="480"/>
      <c r="NH33" s="480"/>
      <c r="NI33" s="480"/>
      <c r="NJ33" s="480"/>
      <c r="NK33" s="480"/>
      <c r="NL33" s="480"/>
      <c r="NM33" s="480"/>
      <c r="NN33" s="480"/>
      <c r="NO33" s="480"/>
      <c r="NP33" s="480"/>
      <c r="NQ33" s="480"/>
      <c r="NR33" s="480"/>
      <c r="NS33" s="480"/>
      <c r="NT33" s="480"/>
      <c r="NU33" s="480"/>
      <c r="NV33" s="480"/>
      <c r="NW33" s="480"/>
      <c r="NX33" s="480"/>
      <c r="NY33" s="480"/>
      <c r="NZ33" s="480"/>
      <c r="OA33" s="480"/>
      <c r="OB33" s="480"/>
      <c r="OD33" s="642">
        <f t="shared" si="58"/>
        <v>186206</v>
      </c>
      <c r="OE33" s="618">
        <f t="shared" si="59"/>
        <v>64372</v>
      </c>
      <c r="OF33" s="618">
        <f t="shared" si="60"/>
        <v>0</v>
      </c>
      <c r="OG33" s="643">
        <f t="shared" si="141"/>
        <v>157764</v>
      </c>
      <c r="OH33" s="644">
        <f t="shared" si="61"/>
        <v>36738</v>
      </c>
      <c r="OI33" s="644">
        <f t="shared" si="61"/>
        <v>0</v>
      </c>
      <c r="OJ33" s="642">
        <f t="shared" si="62"/>
        <v>28442</v>
      </c>
      <c r="OK33" s="618">
        <f t="shared" si="63"/>
        <v>27634</v>
      </c>
      <c r="OL33" s="618">
        <f t="shared" si="64"/>
        <v>0</v>
      </c>
    </row>
    <row r="34" spans="1:402">
      <c r="A34" s="460" t="s">
        <v>790</v>
      </c>
      <c r="B34" s="461"/>
      <c r="C34" s="461"/>
      <c r="D34" s="461"/>
      <c r="E34" s="461"/>
      <c r="F34" s="462">
        <f t="shared" si="65"/>
        <v>0</v>
      </c>
      <c r="G34" s="463"/>
      <c r="H34" s="463"/>
      <c r="I34" s="463"/>
      <c r="J34" s="463"/>
      <c r="K34" s="462">
        <f t="shared" si="66"/>
        <v>0</v>
      </c>
      <c r="L34" s="464">
        <f t="shared" si="67"/>
        <v>0</v>
      </c>
      <c r="M34" s="715"/>
      <c r="N34" s="464"/>
      <c r="O34" s="464"/>
      <c r="P34" s="485">
        <v>522</v>
      </c>
      <c r="Q34" s="461"/>
      <c r="R34" s="481">
        <v>0</v>
      </c>
      <c r="S34" s="461"/>
      <c r="T34" s="465">
        <v>3</v>
      </c>
      <c r="U34" s="462">
        <f t="shared" si="2"/>
        <v>525</v>
      </c>
      <c r="V34" s="485">
        <v>567</v>
      </c>
      <c r="W34" s="461"/>
      <c r="X34" s="481">
        <v>0</v>
      </c>
      <c r="Y34" s="461"/>
      <c r="Z34" s="465">
        <v>4</v>
      </c>
      <c r="AA34" s="462">
        <f t="shared" si="3"/>
        <v>571</v>
      </c>
      <c r="AB34" s="485">
        <v>99</v>
      </c>
      <c r="AC34" s="461"/>
      <c r="AD34" s="461"/>
      <c r="AE34" s="461"/>
      <c r="AF34" s="465">
        <v>0</v>
      </c>
      <c r="AG34" s="462">
        <f t="shared" si="68"/>
        <v>99</v>
      </c>
      <c r="AH34" s="459">
        <f t="shared" si="69"/>
        <v>1195</v>
      </c>
      <c r="AI34" s="467"/>
      <c r="AJ34" s="468">
        <v>0</v>
      </c>
      <c r="AK34" s="469"/>
      <c r="AL34" s="470">
        <v>0</v>
      </c>
      <c r="AM34" s="470"/>
      <c r="AN34" s="467"/>
      <c r="AO34" s="471"/>
      <c r="AP34" s="470"/>
      <c r="AQ34" s="468"/>
      <c r="AR34" s="468"/>
      <c r="AS34" s="461"/>
      <c r="AT34" s="461"/>
      <c r="AU34" s="470"/>
      <c r="AV34" s="470"/>
      <c r="AW34" s="468"/>
      <c r="AX34" s="470"/>
      <c r="AY34" s="470"/>
      <c r="AZ34" s="468"/>
      <c r="BA34" s="470"/>
      <c r="BB34" s="461"/>
      <c r="BC34" s="461"/>
      <c r="BD34" s="470"/>
      <c r="BE34" s="470"/>
      <c r="BF34" s="473"/>
      <c r="BG34" s="462">
        <f t="shared" si="70"/>
        <v>0</v>
      </c>
      <c r="BH34" s="474">
        <f t="shared" si="71"/>
        <v>13273416</v>
      </c>
      <c r="BI34" s="475">
        <f t="shared" si="142"/>
        <v>1125954</v>
      </c>
      <c r="BJ34" s="475">
        <f t="shared" si="142"/>
        <v>12147462</v>
      </c>
      <c r="BK34" s="475">
        <f t="shared" si="142"/>
        <v>9428364</v>
      </c>
      <c r="BL34" s="475">
        <f t="shared" si="142"/>
        <v>2719098</v>
      </c>
      <c r="BM34" s="474">
        <f t="shared" si="72"/>
        <v>0</v>
      </c>
      <c r="BN34" s="475">
        <f t="shared" si="5"/>
        <v>0</v>
      </c>
      <c r="BO34" s="475">
        <f t="shared" si="5"/>
        <v>0</v>
      </c>
      <c r="BP34" s="475">
        <f t="shared" si="5"/>
        <v>0</v>
      </c>
      <c r="BQ34" s="475">
        <f t="shared" si="5"/>
        <v>0</v>
      </c>
      <c r="BR34" s="474">
        <f t="shared" si="73"/>
        <v>0</v>
      </c>
      <c r="BS34" s="475">
        <f t="shared" si="6"/>
        <v>0</v>
      </c>
      <c r="BT34" s="475">
        <f t="shared" si="6"/>
        <v>0</v>
      </c>
      <c r="BU34" s="475">
        <f t="shared" si="6"/>
        <v>0</v>
      </c>
      <c r="BV34" s="475">
        <f t="shared" si="6"/>
        <v>0</v>
      </c>
      <c r="BW34" s="475"/>
      <c r="BX34" s="475"/>
      <c r="BY34" s="475"/>
      <c r="BZ34" s="475"/>
      <c r="CA34" s="475"/>
      <c r="CB34" s="474">
        <f t="shared" si="74"/>
        <v>592656</v>
      </c>
      <c r="CC34" s="475">
        <f t="shared" si="7"/>
        <v>1353</v>
      </c>
      <c r="CD34" s="475">
        <f t="shared" si="7"/>
        <v>591303</v>
      </c>
      <c r="CE34" s="475">
        <f t="shared" si="7"/>
        <v>591303</v>
      </c>
      <c r="CF34" s="475">
        <f t="shared" si="7"/>
        <v>0</v>
      </c>
      <c r="CG34" s="476">
        <f t="shared" si="75"/>
        <v>13866072</v>
      </c>
      <c r="CH34" s="474">
        <f t="shared" si="76"/>
        <v>20098449</v>
      </c>
      <c r="CI34" s="475">
        <f t="shared" si="76"/>
        <v>1663578</v>
      </c>
      <c r="CJ34" s="475">
        <f t="shared" si="76"/>
        <v>18434871</v>
      </c>
      <c r="CK34" s="475">
        <f t="shared" si="76"/>
        <v>13987323</v>
      </c>
      <c r="CL34" s="475">
        <f t="shared" si="76"/>
        <v>4447548</v>
      </c>
      <c r="CM34" s="474">
        <f t="shared" si="77"/>
        <v>0</v>
      </c>
      <c r="CN34" s="475">
        <f t="shared" si="8"/>
        <v>0</v>
      </c>
      <c r="CO34" s="475">
        <f t="shared" si="8"/>
        <v>0</v>
      </c>
      <c r="CP34" s="475">
        <f t="shared" si="8"/>
        <v>0</v>
      </c>
      <c r="CQ34" s="475">
        <f t="shared" si="8"/>
        <v>0</v>
      </c>
      <c r="CR34" s="474">
        <f t="shared" si="78"/>
        <v>0</v>
      </c>
      <c r="CS34" s="475">
        <f t="shared" si="78"/>
        <v>0</v>
      </c>
      <c r="CT34" s="475">
        <f t="shared" si="78"/>
        <v>0</v>
      </c>
      <c r="CU34" s="475">
        <f t="shared" si="78"/>
        <v>0</v>
      </c>
      <c r="CV34" s="475">
        <f t="shared" si="78"/>
        <v>0</v>
      </c>
      <c r="CW34" s="474">
        <f t="shared" si="79"/>
        <v>0</v>
      </c>
      <c r="CX34" s="475">
        <f t="shared" si="9"/>
        <v>0</v>
      </c>
      <c r="CY34" s="475">
        <f t="shared" si="9"/>
        <v>0</v>
      </c>
      <c r="CZ34" s="475">
        <f t="shared" si="9"/>
        <v>0</v>
      </c>
      <c r="DA34" s="475">
        <f t="shared" si="9"/>
        <v>0</v>
      </c>
      <c r="DB34" s="474">
        <f t="shared" si="80"/>
        <v>912704</v>
      </c>
      <c r="DC34" s="475">
        <f t="shared" si="10"/>
        <v>3008</v>
      </c>
      <c r="DD34" s="475">
        <f t="shared" si="10"/>
        <v>909696</v>
      </c>
      <c r="DE34" s="475">
        <f t="shared" si="10"/>
        <v>909696</v>
      </c>
      <c r="DF34" s="475">
        <f t="shared" si="10"/>
        <v>0</v>
      </c>
      <c r="DG34" s="476">
        <f t="shared" si="81"/>
        <v>21011153</v>
      </c>
      <c r="DH34" s="474">
        <f t="shared" si="82"/>
        <v>3557466</v>
      </c>
      <c r="DI34" s="475">
        <f t="shared" si="82"/>
        <v>282645</v>
      </c>
      <c r="DJ34" s="475">
        <f t="shared" si="82"/>
        <v>3274821</v>
      </c>
      <c r="DK34" s="475">
        <f t="shared" si="82"/>
        <v>2365110</v>
      </c>
      <c r="DL34" s="475">
        <f t="shared" si="82"/>
        <v>909711</v>
      </c>
      <c r="DM34" s="474">
        <f t="shared" si="83"/>
        <v>0</v>
      </c>
      <c r="DN34" s="475">
        <f t="shared" si="11"/>
        <v>0</v>
      </c>
      <c r="DO34" s="475">
        <f t="shared" si="11"/>
        <v>0</v>
      </c>
      <c r="DP34" s="475">
        <f t="shared" si="11"/>
        <v>0</v>
      </c>
      <c r="DQ34" s="475">
        <f t="shared" si="11"/>
        <v>0</v>
      </c>
      <c r="DR34" s="475"/>
      <c r="DS34" s="475"/>
      <c r="DT34" s="475"/>
      <c r="DU34" s="475"/>
      <c r="DV34" s="475"/>
      <c r="DW34" s="474">
        <f t="shared" si="84"/>
        <v>0</v>
      </c>
      <c r="DX34" s="475">
        <f t="shared" si="12"/>
        <v>0</v>
      </c>
      <c r="DY34" s="475">
        <f t="shared" si="12"/>
        <v>0</v>
      </c>
      <c r="DZ34" s="475">
        <f t="shared" si="12"/>
        <v>0</v>
      </c>
      <c r="EA34" s="475">
        <f t="shared" si="12"/>
        <v>0</v>
      </c>
      <c r="EB34" s="474">
        <f t="shared" si="85"/>
        <v>0</v>
      </c>
      <c r="EC34" s="475">
        <f t="shared" si="13"/>
        <v>0</v>
      </c>
      <c r="ED34" s="475">
        <f t="shared" si="13"/>
        <v>0</v>
      </c>
      <c r="EE34" s="475">
        <f t="shared" si="13"/>
        <v>0</v>
      </c>
      <c r="EF34" s="475">
        <f t="shared" si="13"/>
        <v>0</v>
      </c>
      <c r="EG34" s="476">
        <f t="shared" si="86"/>
        <v>3557466</v>
      </c>
      <c r="EH34" s="476">
        <f t="shared" si="87"/>
        <v>38434691</v>
      </c>
      <c r="EI34" s="477">
        <f t="shared" si="88"/>
        <v>3076538</v>
      </c>
      <c r="EJ34" s="477">
        <f t="shared" si="14"/>
        <v>35358153</v>
      </c>
      <c r="EK34" s="477">
        <f t="shared" si="14"/>
        <v>27281796</v>
      </c>
      <c r="EL34" s="477">
        <f t="shared" si="14"/>
        <v>8076357</v>
      </c>
      <c r="EM34" s="478">
        <f t="shared" si="89"/>
        <v>36929331</v>
      </c>
      <c r="EN34" s="478">
        <f t="shared" si="90"/>
        <v>0</v>
      </c>
      <c r="EO34" s="478">
        <f t="shared" si="91"/>
        <v>0</v>
      </c>
      <c r="EP34" s="478">
        <f t="shared" si="92"/>
        <v>0</v>
      </c>
      <c r="EQ34" s="478">
        <f t="shared" si="93"/>
        <v>1505360</v>
      </c>
      <c r="ER34" s="479">
        <f t="shared" si="94"/>
        <v>0</v>
      </c>
      <c r="ES34" s="479">
        <f t="shared" si="94"/>
        <v>0</v>
      </c>
      <c r="ET34" s="479">
        <f t="shared" si="94"/>
        <v>0</v>
      </c>
      <c r="EU34" s="479">
        <f t="shared" si="94"/>
        <v>0</v>
      </c>
      <c r="EV34" s="479">
        <f t="shared" si="94"/>
        <v>0</v>
      </c>
      <c r="EW34" s="479">
        <f t="shared" si="95"/>
        <v>0</v>
      </c>
      <c r="EX34" s="479">
        <f t="shared" si="95"/>
        <v>0</v>
      </c>
      <c r="EY34" s="479">
        <f t="shared" si="95"/>
        <v>0</v>
      </c>
      <c r="EZ34" s="479">
        <f t="shared" si="95"/>
        <v>0</v>
      </c>
      <c r="FA34" s="479">
        <f t="shared" si="95"/>
        <v>0</v>
      </c>
      <c r="FB34" s="479">
        <f t="shared" si="96"/>
        <v>0</v>
      </c>
      <c r="FC34" s="479">
        <f t="shared" si="96"/>
        <v>0</v>
      </c>
      <c r="FD34" s="479">
        <f t="shared" si="96"/>
        <v>0</v>
      </c>
      <c r="FE34" s="479">
        <f t="shared" si="96"/>
        <v>0</v>
      </c>
      <c r="FF34" s="479">
        <f t="shared" si="96"/>
        <v>0</v>
      </c>
      <c r="FG34" s="479">
        <f t="shared" si="97"/>
        <v>0</v>
      </c>
      <c r="FH34" s="479">
        <f t="shared" si="97"/>
        <v>0</v>
      </c>
      <c r="FI34" s="479">
        <f t="shared" si="97"/>
        <v>0</v>
      </c>
      <c r="FJ34" s="479">
        <f t="shared" si="97"/>
        <v>0</v>
      </c>
      <c r="FK34" s="479">
        <f t="shared" si="97"/>
        <v>0</v>
      </c>
      <c r="FL34" s="474">
        <f t="shared" si="98"/>
        <v>0</v>
      </c>
      <c r="FM34" s="474">
        <f t="shared" si="98"/>
        <v>0</v>
      </c>
      <c r="FN34" s="474">
        <f t="shared" si="98"/>
        <v>0</v>
      </c>
      <c r="FO34" s="474">
        <f t="shared" si="98"/>
        <v>0</v>
      </c>
      <c r="FP34" s="474">
        <f t="shared" si="98"/>
        <v>0</v>
      </c>
      <c r="FQ34" s="474">
        <f t="shared" si="99"/>
        <v>0</v>
      </c>
      <c r="FR34" s="474">
        <f t="shared" si="99"/>
        <v>0</v>
      </c>
      <c r="FS34" s="474">
        <f t="shared" si="99"/>
        <v>0</v>
      </c>
      <c r="FT34" s="474">
        <f t="shared" si="99"/>
        <v>0</v>
      </c>
      <c r="FU34" s="474">
        <f t="shared" si="99"/>
        <v>0</v>
      </c>
      <c r="FV34" s="479">
        <f t="shared" si="100"/>
        <v>0</v>
      </c>
      <c r="FW34" s="479">
        <f t="shared" si="100"/>
        <v>0</v>
      </c>
      <c r="FX34" s="479">
        <f t="shared" si="100"/>
        <v>0</v>
      </c>
      <c r="FY34" s="479">
        <f t="shared" si="100"/>
        <v>0</v>
      </c>
      <c r="FZ34" s="479">
        <f t="shared" si="100"/>
        <v>0</v>
      </c>
      <c r="GA34" s="479">
        <f t="shared" si="101"/>
        <v>0</v>
      </c>
      <c r="GB34" s="479">
        <f t="shared" si="101"/>
        <v>0</v>
      </c>
      <c r="GC34" s="479">
        <f t="shared" si="101"/>
        <v>0</v>
      </c>
      <c r="GD34" s="479">
        <f t="shared" si="101"/>
        <v>0</v>
      </c>
      <c r="GE34" s="479">
        <f t="shared" si="101"/>
        <v>0</v>
      </c>
      <c r="GF34" s="474">
        <f t="shared" si="102"/>
        <v>0</v>
      </c>
      <c r="GG34" s="474">
        <f t="shared" si="102"/>
        <v>0</v>
      </c>
      <c r="GH34" s="474">
        <f t="shared" si="102"/>
        <v>0</v>
      </c>
      <c r="GI34" s="474">
        <f t="shared" si="102"/>
        <v>0</v>
      </c>
      <c r="GJ34" s="474">
        <f t="shared" si="102"/>
        <v>0</v>
      </c>
      <c r="GK34" s="474">
        <f t="shared" si="103"/>
        <v>0</v>
      </c>
      <c r="GL34" s="474">
        <f t="shared" si="103"/>
        <v>0</v>
      </c>
      <c r="GM34" s="474">
        <f t="shared" si="103"/>
        <v>0</v>
      </c>
      <c r="GN34" s="474">
        <f t="shared" si="103"/>
        <v>0</v>
      </c>
      <c r="GO34" s="474">
        <f t="shared" si="103"/>
        <v>0</v>
      </c>
      <c r="GP34" s="479">
        <f t="shared" si="104"/>
        <v>0</v>
      </c>
      <c r="GQ34" s="479">
        <f t="shared" si="104"/>
        <v>0</v>
      </c>
      <c r="GR34" s="479">
        <f t="shared" si="104"/>
        <v>0</v>
      </c>
      <c r="GS34" s="479">
        <f t="shared" si="104"/>
        <v>0</v>
      </c>
      <c r="GT34" s="479">
        <f t="shared" si="104"/>
        <v>0</v>
      </c>
      <c r="GU34" s="479">
        <f t="shared" si="105"/>
        <v>0</v>
      </c>
      <c r="GV34" s="479">
        <f t="shared" si="105"/>
        <v>0</v>
      </c>
      <c r="GW34" s="479">
        <f t="shared" si="105"/>
        <v>0</v>
      </c>
      <c r="GX34" s="479">
        <f t="shared" si="105"/>
        <v>0</v>
      </c>
      <c r="GY34" s="479">
        <f t="shared" si="105"/>
        <v>0</v>
      </c>
      <c r="GZ34" s="474">
        <f t="shared" si="106"/>
        <v>0</v>
      </c>
      <c r="HA34" s="474">
        <f t="shared" si="106"/>
        <v>0</v>
      </c>
      <c r="HB34" s="474">
        <f t="shared" si="106"/>
        <v>0</v>
      </c>
      <c r="HC34" s="474">
        <f t="shared" si="106"/>
        <v>0</v>
      </c>
      <c r="HD34" s="474">
        <f t="shared" si="106"/>
        <v>0</v>
      </c>
      <c r="HE34" s="474">
        <f t="shared" si="107"/>
        <v>0</v>
      </c>
      <c r="HF34" s="474">
        <f t="shared" si="107"/>
        <v>0</v>
      </c>
      <c r="HG34" s="474">
        <f t="shared" si="107"/>
        <v>0</v>
      </c>
      <c r="HH34" s="474">
        <f t="shared" si="107"/>
        <v>0</v>
      </c>
      <c r="HI34" s="474">
        <f t="shared" si="107"/>
        <v>0</v>
      </c>
      <c r="HJ34" s="479">
        <f t="shared" si="108"/>
        <v>0</v>
      </c>
      <c r="HK34" s="479">
        <f t="shared" si="108"/>
        <v>0</v>
      </c>
      <c r="HL34" s="479">
        <f t="shared" si="108"/>
        <v>0</v>
      </c>
      <c r="HM34" s="479">
        <f t="shared" si="108"/>
        <v>0</v>
      </c>
      <c r="HN34" s="479">
        <f t="shared" si="108"/>
        <v>0</v>
      </c>
      <c r="HO34" s="479">
        <f t="shared" si="109"/>
        <v>0</v>
      </c>
      <c r="HP34" s="479">
        <f t="shared" si="109"/>
        <v>0</v>
      </c>
      <c r="HQ34" s="479">
        <f t="shared" si="109"/>
        <v>0</v>
      </c>
      <c r="HR34" s="479">
        <f t="shared" si="109"/>
        <v>0</v>
      </c>
      <c r="HS34" s="479">
        <f t="shared" si="109"/>
        <v>0</v>
      </c>
      <c r="HT34" s="474">
        <f t="shared" si="110"/>
        <v>0</v>
      </c>
      <c r="HU34" s="474">
        <f t="shared" si="110"/>
        <v>0</v>
      </c>
      <c r="HV34" s="474">
        <f t="shared" si="110"/>
        <v>0</v>
      </c>
      <c r="HW34" s="474">
        <f t="shared" si="110"/>
        <v>0</v>
      </c>
      <c r="HX34" s="474">
        <f t="shared" si="110"/>
        <v>0</v>
      </c>
      <c r="HY34" s="474">
        <f t="shared" si="111"/>
        <v>0</v>
      </c>
      <c r="HZ34" s="474">
        <f t="shared" si="111"/>
        <v>0</v>
      </c>
      <c r="IA34" s="474">
        <f t="shared" si="111"/>
        <v>0</v>
      </c>
      <c r="IB34" s="474">
        <f t="shared" si="111"/>
        <v>0</v>
      </c>
      <c r="IC34" s="474">
        <f t="shared" si="111"/>
        <v>0</v>
      </c>
      <c r="ID34" s="479">
        <f t="shared" si="112"/>
        <v>0</v>
      </c>
      <c r="IE34" s="479">
        <f t="shared" si="112"/>
        <v>0</v>
      </c>
      <c r="IF34" s="479">
        <f t="shared" si="112"/>
        <v>0</v>
      </c>
      <c r="IG34" s="479">
        <f t="shared" si="112"/>
        <v>0</v>
      </c>
      <c r="IH34" s="479">
        <f t="shared" si="112"/>
        <v>0</v>
      </c>
      <c r="II34" s="479">
        <f t="shared" si="113"/>
        <v>0</v>
      </c>
      <c r="IJ34" s="479">
        <f t="shared" si="113"/>
        <v>0</v>
      </c>
      <c r="IK34" s="479">
        <f t="shared" si="113"/>
        <v>0</v>
      </c>
      <c r="IL34" s="479">
        <f t="shared" si="113"/>
        <v>0</v>
      </c>
      <c r="IM34" s="479">
        <f t="shared" si="113"/>
        <v>0</v>
      </c>
      <c r="IN34" s="474">
        <f t="shared" si="114"/>
        <v>0</v>
      </c>
      <c r="IO34" s="474">
        <f t="shared" si="114"/>
        <v>0</v>
      </c>
      <c r="IP34" s="474">
        <f t="shared" si="114"/>
        <v>0</v>
      </c>
      <c r="IQ34" s="474">
        <f t="shared" si="114"/>
        <v>0</v>
      </c>
      <c r="IR34" s="474">
        <f t="shared" si="114"/>
        <v>0</v>
      </c>
      <c r="IS34" s="474">
        <f t="shared" si="115"/>
        <v>0</v>
      </c>
      <c r="IT34" s="474">
        <f t="shared" si="115"/>
        <v>0</v>
      </c>
      <c r="IU34" s="474">
        <f t="shared" si="115"/>
        <v>0</v>
      </c>
      <c r="IV34" s="474">
        <f t="shared" si="115"/>
        <v>0</v>
      </c>
      <c r="IW34" s="474">
        <f t="shared" si="115"/>
        <v>0</v>
      </c>
      <c r="IX34" s="479">
        <f t="shared" si="116"/>
        <v>0</v>
      </c>
      <c r="IY34" s="479">
        <f t="shared" si="116"/>
        <v>0</v>
      </c>
      <c r="IZ34" s="479">
        <f t="shared" si="116"/>
        <v>0</v>
      </c>
      <c r="JA34" s="479">
        <f t="shared" si="116"/>
        <v>0</v>
      </c>
      <c r="JB34" s="479">
        <f t="shared" si="116"/>
        <v>0</v>
      </c>
      <c r="JC34" s="479">
        <f t="shared" si="117"/>
        <v>0</v>
      </c>
      <c r="JD34" s="479">
        <f t="shared" si="117"/>
        <v>0</v>
      </c>
      <c r="JE34" s="479">
        <f t="shared" si="117"/>
        <v>0</v>
      </c>
      <c r="JF34" s="479">
        <f t="shared" si="117"/>
        <v>0</v>
      </c>
      <c r="JG34" s="479">
        <f t="shared" si="117"/>
        <v>0</v>
      </c>
      <c r="JH34" s="479">
        <f t="shared" si="118"/>
        <v>0</v>
      </c>
      <c r="JI34" s="479">
        <f t="shared" si="39"/>
        <v>0</v>
      </c>
      <c r="JJ34" s="479">
        <f t="shared" si="39"/>
        <v>0</v>
      </c>
      <c r="JK34" s="479">
        <f t="shared" si="39"/>
        <v>0</v>
      </c>
      <c r="JL34" s="479">
        <f t="shared" si="39"/>
        <v>0</v>
      </c>
      <c r="JM34" s="669">
        <v>0</v>
      </c>
      <c r="JN34" s="669">
        <v>0</v>
      </c>
      <c r="JO34" s="669">
        <v>0</v>
      </c>
      <c r="JP34" s="669">
        <v>0</v>
      </c>
      <c r="JQ34" s="669">
        <v>0</v>
      </c>
      <c r="JR34" s="669">
        <v>0</v>
      </c>
      <c r="JS34" s="462">
        <f t="shared" si="119"/>
        <v>0</v>
      </c>
      <c r="JT34" s="474">
        <f t="shared" si="143"/>
        <v>0</v>
      </c>
      <c r="JU34" s="474">
        <f t="shared" si="40"/>
        <v>0</v>
      </c>
      <c r="JV34" s="474">
        <f t="shared" si="40"/>
        <v>0</v>
      </c>
      <c r="JW34" s="474">
        <f t="shared" si="40"/>
        <v>0</v>
      </c>
      <c r="JX34" s="474">
        <f t="shared" si="40"/>
        <v>0</v>
      </c>
      <c r="JY34" s="474">
        <f t="shared" si="144"/>
        <v>0</v>
      </c>
      <c r="JZ34" s="474">
        <f t="shared" si="41"/>
        <v>0</v>
      </c>
      <c r="KA34" s="474">
        <f t="shared" si="41"/>
        <v>0</v>
      </c>
      <c r="KB34" s="474">
        <f t="shared" si="41"/>
        <v>0</v>
      </c>
      <c r="KC34" s="474">
        <f t="shared" si="41"/>
        <v>0</v>
      </c>
      <c r="KD34" s="723">
        <f t="shared" si="145"/>
        <v>0</v>
      </c>
      <c r="KE34" s="723">
        <f t="shared" si="42"/>
        <v>0</v>
      </c>
      <c r="KF34" s="723">
        <f t="shared" si="42"/>
        <v>0</v>
      </c>
      <c r="KG34" s="723">
        <f t="shared" si="42"/>
        <v>0</v>
      </c>
      <c r="KH34" s="723">
        <f t="shared" si="42"/>
        <v>0</v>
      </c>
      <c r="KI34" s="723">
        <f t="shared" si="146"/>
        <v>0</v>
      </c>
      <c r="KJ34" s="723">
        <f t="shared" si="43"/>
        <v>0</v>
      </c>
      <c r="KK34" s="723">
        <f t="shared" si="43"/>
        <v>0</v>
      </c>
      <c r="KL34" s="723">
        <f t="shared" si="43"/>
        <v>0</v>
      </c>
      <c r="KM34" s="723">
        <f t="shared" si="43"/>
        <v>0</v>
      </c>
      <c r="KN34" s="474">
        <f t="shared" si="147"/>
        <v>0</v>
      </c>
      <c r="KO34" s="474">
        <f t="shared" si="44"/>
        <v>0</v>
      </c>
      <c r="KP34" s="474">
        <f t="shared" si="44"/>
        <v>0</v>
      </c>
      <c r="KQ34" s="474">
        <f t="shared" si="44"/>
        <v>0</v>
      </c>
      <c r="KR34" s="474">
        <f t="shared" si="44"/>
        <v>0</v>
      </c>
      <c r="KS34" s="474">
        <f t="shared" si="148"/>
        <v>0</v>
      </c>
      <c r="KT34" s="474">
        <f t="shared" si="45"/>
        <v>0</v>
      </c>
      <c r="KU34" s="474">
        <f t="shared" si="45"/>
        <v>0</v>
      </c>
      <c r="KV34" s="474">
        <f t="shared" si="45"/>
        <v>0</v>
      </c>
      <c r="KW34" s="474">
        <f t="shared" si="45"/>
        <v>0</v>
      </c>
      <c r="KX34" s="474">
        <f t="shared" si="46"/>
        <v>0</v>
      </c>
      <c r="KY34" s="474">
        <f t="shared" si="126"/>
        <v>0</v>
      </c>
      <c r="KZ34" s="474">
        <f t="shared" si="47"/>
        <v>0</v>
      </c>
      <c r="LA34" s="474">
        <f t="shared" si="48"/>
        <v>0</v>
      </c>
      <c r="LB34" s="474">
        <f t="shared" si="49"/>
        <v>0</v>
      </c>
      <c r="LC34" s="479">
        <f t="shared" si="50"/>
        <v>38434691</v>
      </c>
      <c r="LD34" s="479">
        <f t="shared" si="127"/>
        <v>0</v>
      </c>
      <c r="LE34" s="479">
        <f t="shared" si="128"/>
        <v>0</v>
      </c>
      <c r="LF34" s="476">
        <f t="shared" si="129"/>
        <v>38434691</v>
      </c>
      <c r="LG34" s="476">
        <f t="shared" si="51"/>
        <v>3076538</v>
      </c>
      <c r="LH34" s="476">
        <f t="shared" si="52"/>
        <v>35358153</v>
      </c>
      <c r="LI34" s="476">
        <f t="shared" si="53"/>
        <v>27281796</v>
      </c>
      <c r="LJ34" s="476">
        <f t="shared" si="54"/>
        <v>8076357</v>
      </c>
      <c r="LK34" s="714">
        <v>101.28</v>
      </c>
      <c r="LL34" s="717">
        <f t="shared" si="55"/>
        <v>4305661.5999999996</v>
      </c>
      <c r="LM34" s="720">
        <f t="shared" si="130"/>
        <v>4305.7</v>
      </c>
      <c r="LN34" s="718">
        <f t="shared" si="56"/>
        <v>42740352.600000001</v>
      </c>
      <c r="LO34" s="713">
        <f t="shared" si="131"/>
        <v>42740.4</v>
      </c>
      <c r="LP34" s="724">
        <f t="shared" si="132"/>
        <v>0</v>
      </c>
      <c r="LQ34" s="724">
        <f t="shared" si="133"/>
        <v>42740.4</v>
      </c>
      <c r="LR34" s="724">
        <f t="shared" si="57"/>
        <v>0</v>
      </c>
      <c r="LS34" s="713">
        <f t="shared" si="134"/>
        <v>42740.4</v>
      </c>
      <c r="LT34" s="437"/>
      <c r="LU34" s="617">
        <f t="shared" si="135"/>
        <v>0</v>
      </c>
      <c r="LV34" s="617">
        <f t="shared" si="136"/>
        <v>0</v>
      </c>
      <c r="LW34" s="617">
        <f t="shared" si="137"/>
        <v>0</v>
      </c>
      <c r="LX34" s="617">
        <f t="shared" si="138"/>
        <v>0</v>
      </c>
      <c r="LY34" s="617">
        <f t="shared" si="139"/>
        <v>0</v>
      </c>
      <c r="LZ34" s="617">
        <f t="shared" si="140"/>
        <v>0</v>
      </c>
      <c r="MA34" s="480"/>
      <c r="MB34" s="480"/>
      <c r="MC34" s="480"/>
      <c r="MD34" s="480"/>
      <c r="ME34" s="480"/>
      <c r="MF34" s="480"/>
      <c r="MG34" s="480"/>
      <c r="MH34" s="480"/>
      <c r="MI34" s="480"/>
      <c r="MJ34" s="480"/>
      <c r="MK34" s="480"/>
      <c r="ML34" s="480"/>
      <c r="MM34" s="480"/>
      <c r="MN34" s="480"/>
      <c r="MO34" s="480"/>
      <c r="MP34" s="480"/>
      <c r="MQ34" s="480"/>
      <c r="MR34" s="480"/>
      <c r="MS34" s="480"/>
      <c r="MT34" s="480"/>
      <c r="MU34" s="480"/>
      <c r="MV34" s="480"/>
      <c r="MW34" s="480"/>
      <c r="MX34" s="480"/>
      <c r="MY34" s="480"/>
      <c r="MZ34" s="480"/>
      <c r="NA34" s="480"/>
      <c r="NB34" s="480"/>
      <c r="NC34" s="480"/>
      <c r="ND34" s="480"/>
      <c r="NE34" s="480"/>
      <c r="NF34" s="480"/>
      <c r="NG34" s="480"/>
      <c r="NH34" s="480"/>
      <c r="NI34" s="480"/>
      <c r="NJ34" s="480"/>
      <c r="NK34" s="480"/>
      <c r="NL34" s="480"/>
      <c r="NM34" s="480"/>
      <c r="NN34" s="480"/>
      <c r="NO34" s="480"/>
      <c r="NP34" s="480"/>
      <c r="NQ34" s="480"/>
      <c r="NR34" s="480"/>
      <c r="NS34" s="480"/>
      <c r="NT34" s="480"/>
      <c r="NU34" s="480"/>
      <c r="NV34" s="480"/>
      <c r="NW34" s="480"/>
      <c r="NX34" s="480"/>
      <c r="NY34" s="480"/>
      <c r="NZ34" s="480"/>
      <c r="OA34" s="480"/>
      <c r="OB34" s="480"/>
      <c r="OD34" s="642">
        <f t="shared" si="58"/>
        <v>0</v>
      </c>
      <c r="OE34" s="618">
        <f t="shared" si="59"/>
        <v>0</v>
      </c>
      <c r="OF34" s="618">
        <f t="shared" si="60"/>
        <v>0</v>
      </c>
      <c r="OG34" s="643">
        <f t="shared" si="141"/>
        <v>0</v>
      </c>
      <c r="OH34" s="644">
        <f t="shared" si="61"/>
        <v>0</v>
      </c>
      <c r="OI34" s="644">
        <f t="shared" si="61"/>
        <v>0</v>
      </c>
      <c r="OJ34" s="642">
        <f t="shared" si="62"/>
        <v>0</v>
      </c>
      <c r="OK34" s="618">
        <f t="shared" si="63"/>
        <v>0</v>
      </c>
      <c r="OL34" s="618">
        <f t="shared" si="64"/>
        <v>0</v>
      </c>
    </row>
    <row r="35" spans="1:402">
      <c r="A35" s="460" t="s">
        <v>1030</v>
      </c>
      <c r="B35" s="461"/>
      <c r="C35" s="461"/>
      <c r="D35" s="461"/>
      <c r="E35" s="461"/>
      <c r="F35" s="462">
        <f t="shared" si="65"/>
        <v>0</v>
      </c>
      <c r="G35" s="463"/>
      <c r="H35" s="463"/>
      <c r="I35" s="463"/>
      <c r="J35" s="463"/>
      <c r="K35" s="462">
        <f t="shared" si="66"/>
        <v>0</v>
      </c>
      <c r="L35" s="464">
        <f t="shared" si="67"/>
        <v>0</v>
      </c>
      <c r="M35" s="715"/>
      <c r="N35" s="464"/>
      <c r="O35" s="464"/>
      <c r="P35" s="485">
        <v>289</v>
      </c>
      <c r="Q35" s="461"/>
      <c r="R35" s="466">
        <v>0</v>
      </c>
      <c r="S35" s="461"/>
      <c r="T35" s="465">
        <v>3</v>
      </c>
      <c r="U35" s="462">
        <f t="shared" si="2"/>
        <v>292</v>
      </c>
      <c r="V35" s="485">
        <v>319</v>
      </c>
      <c r="W35" s="461"/>
      <c r="X35" s="466">
        <v>0</v>
      </c>
      <c r="Y35" s="461"/>
      <c r="Z35" s="465">
        <v>4</v>
      </c>
      <c r="AA35" s="462">
        <f t="shared" si="3"/>
        <v>323</v>
      </c>
      <c r="AB35" s="485">
        <v>49</v>
      </c>
      <c r="AC35" s="461"/>
      <c r="AD35" s="461"/>
      <c r="AE35" s="461"/>
      <c r="AF35" s="465">
        <v>0</v>
      </c>
      <c r="AG35" s="462">
        <f t="shared" si="68"/>
        <v>49</v>
      </c>
      <c r="AH35" s="459">
        <f t="shared" si="69"/>
        <v>664</v>
      </c>
      <c r="AI35" s="467"/>
      <c r="AJ35" s="468">
        <v>0</v>
      </c>
      <c r="AK35" s="469"/>
      <c r="AL35" s="470">
        <v>0</v>
      </c>
      <c r="AM35" s="470"/>
      <c r="AN35" s="467"/>
      <c r="AO35" s="471">
        <v>1</v>
      </c>
      <c r="AP35" s="470"/>
      <c r="AQ35" s="468"/>
      <c r="AR35" s="468"/>
      <c r="AS35" s="461"/>
      <c r="AT35" s="461"/>
      <c r="AU35" s="470">
        <v>1</v>
      </c>
      <c r="AV35" s="470"/>
      <c r="AW35" s="468"/>
      <c r="AX35" s="470">
        <v>3</v>
      </c>
      <c r="AY35" s="470">
        <v>3</v>
      </c>
      <c r="AZ35" s="468"/>
      <c r="BA35" s="470"/>
      <c r="BB35" s="461"/>
      <c r="BC35" s="461"/>
      <c r="BD35" s="470"/>
      <c r="BE35" s="470"/>
      <c r="BF35" s="473"/>
      <c r="BG35" s="462">
        <f t="shared" si="70"/>
        <v>8</v>
      </c>
      <c r="BH35" s="474">
        <f t="shared" si="71"/>
        <v>7348692</v>
      </c>
      <c r="BI35" s="475">
        <f t="shared" si="142"/>
        <v>623373</v>
      </c>
      <c r="BJ35" s="475">
        <f t="shared" si="142"/>
        <v>6725319</v>
      </c>
      <c r="BK35" s="475">
        <f t="shared" si="142"/>
        <v>5219918</v>
      </c>
      <c r="BL35" s="475">
        <f t="shared" si="142"/>
        <v>1505401</v>
      </c>
      <c r="BM35" s="474">
        <f t="shared" si="72"/>
        <v>0</v>
      </c>
      <c r="BN35" s="475">
        <f t="shared" si="5"/>
        <v>0</v>
      </c>
      <c r="BO35" s="475">
        <f t="shared" si="5"/>
        <v>0</v>
      </c>
      <c r="BP35" s="475">
        <f t="shared" si="5"/>
        <v>0</v>
      </c>
      <c r="BQ35" s="475">
        <f t="shared" si="5"/>
        <v>0</v>
      </c>
      <c r="BR35" s="474">
        <f t="shared" si="73"/>
        <v>0</v>
      </c>
      <c r="BS35" s="475">
        <f t="shared" si="6"/>
        <v>0</v>
      </c>
      <c r="BT35" s="475">
        <f t="shared" si="6"/>
        <v>0</v>
      </c>
      <c r="BU35" s="475">
        <f t="shared" si="6"/>
        <v>0</v>
      </c>
      <c r="BV35" s="475">
        <f t="shared" si="6"/>
        <v>0</v>
      </c>
      <c r="BW35" s="475"/>
      <c r="BX35" s="475"/>
      <c r="BY35" s="475"/>
      <c r="BZ35" s="475"/>
      <c r="CA35" s="475"/>
      <c r="CB35" s="474">
        <f t="shared" si="74"/>
        <v>592656</v>
      </c>
      <c r="CC35" s="475">
        <f t="shared" si="7"/>
        <v>1353</v>
      </c>
      <c r="CD35" s="475">
        <f t="shared" si="7"/>
        <v>591303</v>
      </c>
      <c r="CE35" s="475">
        <f t="shared" si="7"/>
        <v>591303</v>
      </c>
      <c r="CF35" s="475">
        <f t="shared" si="7"/>
        <v>0</v>
      </c>
      <c r="CG35" s="476">
        <f t="shared" si="75"/>
        <v>7941348</v>
      </c>
      <c r="CH35" s="474">
        <f t="shared" si="76"/>
        <v>11307593</v>
      </c>
      <c r="CI35" s="475">
        <f t="shared" si="76"/>
        <v>935946</v>
      </c>
      <c r="CJ35" s="475">
        <f t="shared" si="76"/>
        <v>10371647</v>
      </c>
      <c r="CK35" s="475">
        <f t="shared" si="76"/>
        <v>7869411</v>
      </c>
      <c r="CL35" s="475">
        <f t="shared" si="76"/>
        <v>2502236</v>
      </c>
      <c r="CM35" s="474">
        <f t="shared" si="77"/>
        <v>0</v>
      </c>
      <c r="CN35" s="475">
        <f t="shared" si="8"/>
        <v>0</v>
      </c>
      <c r="CO35" s="475">
        <f t="shared" si="8"/>
        <v>0</v>
      </c>
      <c r="CP35" s="475">
        <f t="shared" si="8"/>
        <v>0</v>
      </c>
      <c r="CQ35" s="475">
        <f t="shared" si="8"/>
        <v>0</v>
      </c>
      <c r="CR35" s="474">
        <f t="shared" si="78"/>
        <v>0</v>
      </c>
      <c r="CS35" s="475">
        <f t="shared" si="78"/>
        <v>0</v>
      </c>
      <c r="CT35" s="475">
        <f t="shared" si="78"/>
        <v>0</v>
      </c>
      <c r="CU35" s="475">
        <f t="shared" si="78"/>
        <v>0</v>
      </c>
      <c r="CV35" s="475">
        <f t="shared" si="78"/>
        <v>0</v>
      </c>
      <c r="CW35" s="474">
        <f t="shared" si="79"/>
        <v>0</v>
      </c>
      <c r="CX35" s="475">
        <f t="shared" si="9"/>
        <v>0</v>
      </c>
      <c r="CY35" s="475">
        <f t="shared" si="9"/>
        <v>0</v>
      </c>
      <c r="CZ35" s="475">
        <f t="shared" si="9"/>
        <v>0</v>
      </c>
      <c r="DA35" s="475">
        <f t="shared" si="9"/>
        <v>0</v>
      </c>
      <c r="DB35" s="474">
        <f t="shared" si="80"/>
        <v>912704</v>
      </c>
      <c r="DC35" s="475">
        <f t="shared" si="10"/>
        <v>3008</v>
      </c>
      <c r="DD35" s="475">
        <f t="shared" si="10"/>
        <v>909696</v>
      </c>
      <c r="DE35" s="475">
        <f t="shared" si="10"/>
        <v>909696</v>
      </c>
      <c r="DF35" s="475">
        <f t="shared" si="10"/>
        <v>0</v>
      </c>
      <c r="DG35" s="476">
        <f t="shared" si="81"/>
        <v>12220297</v>
      </c>
      <c r="DH35" s="474">
        <f t="shared" si="82"/>
        <v>1760766</v>
      </c>
      <c r="DI35" s="475">
        <f t="shared" si="82"/>
        <v>139895</v>
      </c>
      <c r="DJ35" s="475">
        <f t="shared" si="82"/>
        <v>1620871</v>
      </c>
      <c r="DK35" s="475">
        <f t="shared" si="82"/>
        <v>1170610</v>
      </c>
      <c r="DL35" s="475">
        <f t="shared" si="82"/>
        <v>450261</v>
      </c>
      <c r="DM35" s="474">
        <f t="shared" si="83"/>
        <v>0</v>
      </c>
      <c r="DN35" s="475">
        <f t="shared" si="11"/>
        <v>0</v>
      </c>
      <c r="DO35" s="475">
        <f t="shared" si="11"/>
        <v>0</v>
      </c>
      <c r="DP35" s="475">
        <f t="shared" si="11"/>
        <v>0</v>
      </c>
      <c r="DQ35" s="475">
        <f t="shared" si="11"/>
        <v>0</v>
      </c>
      <c r="DR35" s="475"/>
      <c r="DS35" s="475"/>
      <c r="DT35" s="475"/>
      <c r="DU35" s="475"/>
      <c r="DV35" s="475"/>
      <c r="DW35" s="474">
        <f t="shared" si="84"/>
        <v>0</v>
      </c>
      <c r="DX35" s="475">
        <f t="shared" si="12"/>
        <v>0</v>
      </c>
      <c r="DY35" s="475">
        <f t="shared" si="12"/>
        <v>0</v>
      </c>
      <c r="DZ35" s="475">
        <f t="shared" si="12"/>
        <v>0</v>
      </c>
      <c r="EA35" s="475">
        <f t="shared" si="12"/>
        <v>0</v>
      </c>
      <c r="EB35" s="474">
        <f t="shared" si="85"/>
        <v>0</v>
      </c>
      <c r="EC35" s="475">
        <f t="shared" si="13"/>
        <v>0</v>
      </c>
      <c r="ED35" s="475">
        <f t="shared" si="13"/>
        <v>0</v>
      </c>
      <c r="EE35" s="475">
        <f t="shared" si="13"/>
        <v>0</v>
      </c>
      <c r="EF35" s="475">
        <f t="shared" si="13"/>
        <v>0</v>
      </c>
      <c r="EG35" s="476">
        <f t="shared" si="86"/>
        <v>1760766</v>
      </c>
      <c r="EH35" s="476">
        <f t="shared" si="87"/>
        <v>21922411</v>
      </c>
      <c r="EI35" s="477">
        <f t="shared" si="88"/>
        <v>1703575</v>
      </c>
      <c r="EJ35" s="477">
        <f t="shared" si="14"/>
        <v>20218836</v>
      </c>
      <c r="EK35" s="477">
        <f t="shared" si="14"/>
        <v>15760938</v>
      </c>
      <c r="EL35" s="477">
        <f t="shared" si="14"/>
        <v>4457898</v>
      </c>
      <c r="EM35" s="478">
        <f t="shared" si="89"/>
        <v>20417051</v>
      </c>
      <c r="EN35" s="478">
        <f t="shared" si="90"/>
        <v>0</v>
      </c>
      <c r="EO35" s="478">
        <f t="shared" si="91"/>
        <v>0</v>
      </c>
      <c r="EP35" s="478">
        <f t="shared" si="92"/>
        <v>0</v>
      </c>
      <c r="EQ35" s="478">
        <f t="shared" si="93"/>
        <v>1505360</v>
      </c>
      <c r="ER35" s="479">
        <f t="shared" si="94"/>
        <v>0</v>
      </c>
      <c r="ES35" s="479">
        <f t="shared" si="94"/>
        <v>0</v>
      </c>
      <c r="ET35" s="479">
        <f t="shared" si="94"/>
        <v>0</v>
      </c>
      <c r="EU35" s="479">
        <f t="shared" si="94"/>
        <v>0</v>
      </c>
      <c r="EV35" s="479">
        <f t="shared" si="94"/>
        <v>0</v>
      </c>
      <c r="EW35" s="479">
        <f t="shared" si="95"/>
        <v>0</v>
      </c>
      <c r="EX35" s="479">
        <f t="shared" si="95"/>
        <v>0</v>
      </c>
      <c r="EY35" s="479">
        <f t="shared" si="95"/>
        <v>0</v>
      </c>
      <c r="EZ35" s="479">
        <f t="shared" si="95"/>
        <v>0</v>
      </c>
      <c r="FA35" s="479">
        <f t="shared" si="95"/>
        <v>0</v>
      </c>
      <c r="FB35" s="479">
        <f t="shared" si="96"/>
        <v>0</v>
      </c>
      <c r="FC35" s="479">
        <f t="shared" si="96"/>
        <v>0</v>
      </c>
      <c r="FD35" s="479">
        <f t="shared" si="96"/>
        <v>0</v>
      </c>
      <c r="FE35" s="479">
        <f t="shared" si="96"/>
        <v>0</v>
      </c>
      <c r="FF35" s="479">
        <f t="shared" si="96"/>
        <v>0</v>
      </c>
      <c r="FG35" s="479">
        <f t="shared" si="97"/>
        <v>0</v>
      </c>
      <c r="FH35" s="479">
        <f t="shared" si="97"/>
        <v>0</v>
      </c>
      <c r="FI35" s="479">
        <f t="shared" si="97"/>
        <v>0</v>
      </c>
      <c r="FJ35" s="479">
        <f t="shared" si="97"/>
        <v>0</v>
      </c>
      <c r="FK35" s="479">
        <f t="shared" si="97"/>
        <v>0</v>
      </c>
      <c r="FL35" s="474">
        <f t="shared" si="98"/>
        <v>0</v>
      </c>
      <c r="FM35" s="474">
        <f t="shared" si="98"/>
        <v>0</v>
      </c>
      <c r="FN35" s="474">
        <f t="shared" si="98"/>
        <v>0</v>
      </c>
      <c r="FO35" s="474">
        <f t="shared" si="98"/>
        <v>0</v>
      </c>
      <c r="FP35" s="474">
        <f t="shared" si="98"/>
        <v>0</v>
      </c>
      <c r="FQ35" s="474">
        <f t="shared" si="99"/>
        <v>0</v>
      </c>
      <c r="FR35" s="474">
        <f t="shared" si="99"/>
        <v>0</v>
      </c>
      <c r="FS35" s="474">
        <f t="shared" si="99"/>
        <v>0</v>
      </c>
      <c r="FT35" s="474">
        <f t="shared" si="99"/>
        <v>0</v>
      </c>
      <c r="FU35" s="474">
        <f t="shared" si="99"/>
        <v>0</v>
      </c>
      <c r="FV35" s="479">
        <f t="shared" si="100"/>
        <v>30551</v>
      </c>
      <c r="FW35" s="479">
        <f t="shared" si="100"/>
        <v>4257</v>
      </c>
      <c r="FX35" s="479">
        <f t="shared" si="100"/>
        <v>26294</v>
      </c>
      <c r="FY35" s="479">
        <f t="shared" si="100"/>
        <v>20409</v>
      </c>
      <c r="FZ35" s="479">
        <f t="shared" si="100"/>
        <v>5885</v>
      </c>
      <c r="GA35" s="479">
        <f t="shared" si="101"/>
        <v>0</v>
      </c>
      <c r="GB35" s="479">
        <f t="shared" si="101"/>
        <v>0</v>
      </c>
      <c r="GC35" s="479">
        <f t="shared" si="101"/>
        <v>0</v>
      </c>
      <c r="GD35" s="479">
        <f t="shared" si="101"/>
        <v>0</v>
      </c>
      <c r="GE35" s="479">
        <f t="shared" si="101"/>
        <v>0</v>
      </c>
      <c r="GF35" s="474">
        <f t="shared" si="102"/>
        <v>0</v>
      </c>
      <c r="GG35" s="474">
        <f t="shared" si="102"/>
        <v>0</v>
      </c>
      <c r="GH35" s="474">
        <f t="shared" si="102"/>
        <v>0</v>
      </c>
      <c r="GI35" s="474">
        <f t="shared" si="102"/>
        <v>0</v>
      </c>
      <c r="GJ35" s="474">
        <f t="shared" si="102"/>
        <v>0</v>
      </c>
      <c r="GK35" s="474">
        <f t="shared" si="103"/>
        <v>0</v>
      </c>
      <c r="GL35" s="474">
        <f t="shared" si="103"/>
        <v>0</v>
      </c>
      <c r="GM35" s="474">
        <f t="shared" si="103"/>
        <v>0</v>
      </c>
      <c r="GN35" s="474">
        <f t="shared" si="103"/>
        <v>0</v>
      </c>
      <c r="GO35" s="474">
        <f t="shared" si="103"/>
        <v>0</v>
      </c>
      <c r="GP35" s="479">
        <f t="shared" si="104"/>
        <v>0</v>
      </c>
      <c r="GQ35" s="479">
        <f t="shared" si="104"/>
        <v>0</v>
      </c>
      <c r="GR35" s="479">
        <f t="shared" si="104"/>
        <v>0</v>
      </c>
      <c r="GS35" s="479">
        <f t="shared" si="104"/>
        <v>0</v>
      </c>
      <c r="GT35" s="479">
        <f t="shared" si="104"/>
        <v>0</v>
      </c>
      <c r="GU35" s="479">
        <f t="shared" si="105"/>
        <v>0</v>
      </c>
      <c r="GV35" s="479">
        <f t="shared" si="105"/>
        <v>0</v>
      </c>
      <c r="GW35" s="479">
        <f t="shared" si="105"/>
        <v>0</v>
      </c>
      <c r="GX35" s="479">
        <f t="shared" si="105"/>
        <v>0</v>
      </c>
      <c r="GY35" s="479">
        <f t="shared" si="105"/>
        <v>0</v>
      </c>
      <c r="GZ35" s="474">
        <f t="shared" si="106"/>
        <v>186206</v>
      </c>
      <c r="HA35" s="474">
        <f t="shared" si="106"/>
        <v>28442</v>
      </c>
      <c r="HB35" s="474">
        <f t="shared" si="106"/>
        <v>157764</v>
      </c>
      <c r="HC35" s="474">
        <f t="shared" si="106"/>
        <v>122454</v>
      </c>
      <c r="HD35" s="474">
        <f t="shared" si="106"/>
        <v>35310</v>
      </c>
      <c r="HE35" s="474">
        <f t="shared" si="107"/>
        <v>0</v>
      </c>
      <c r="HF35" s="474">
        <f t="shared" si="107"/>
        <v>0</v>
      </c>
      <c r="HG35" s="474">
        <f t="shared" si="107"/>
        <v>0</v>
      </c>
      <c r="HH35" s="474">
        <f t="shared" si="107"/>
        <v>0</v>
      </c>
      <c r="HI35" s="474">
        <f t="shared" si="107"/>
        <v>0</v>
      </c>
      <c r="HJ35" s="479">
        <f t="shared" si="108"/>
        <v>0</v>
      </c>
      <c r="HK35" s="479">
        <f t="shared" si="108"/>
        <v>0</v>
      </c>
      <c r="HL35" s="479">
        <f t="shared" si="108"/>
        <v>0</v>
      </c>
      <c r="HM35" s="479">
        <f t="shared" si="108"/>
        <v>0</v>
      </c>
      <c r="HN35" s="479">
        <f t="shared" si="108"/>
        <v>0</v>
      </c>
      <c r="HO35" s="479">
        <f t="shared" si="109"/>
        <v>98553</v>
      </c>
      <c r="HP35" s="479">
        <f t="shared" si="109"/>
        <v>19671</v>
      </c>
      <c r="HQ35" s="479">
        <f t="shared" si="109"/>
        <v>78882</v>
      </c>
      <c r="HR35" s="479">
        <f t="shared" si="109"/>
        <v>61227</v>
      </c>
      <c r="HS35" s="479">
        <f t="shared" si="109"/>
        <v>17655</v>
      </c>
      <c r="HT35" s="474">
        <f t="shared" si="110"/>
        <v>132216</v>
      </c>
      <c r="HU35" s="474">
        <f t="shared" si="110"/>
        <v>22002</v>
      </c>
      <c r="HV35" s="474">
        <f t="shared" si="110"/>
        <v>110214</v>
      </c>
      <c r="HW35" s="474">
        <f t="shared" si="110"/>
        <v>83625</v>
      </c>
      <c r="HX35" s="474">
        <f t="shared" si="110"/>
        <v>26589</v>
      </c>
      <c r="HY35" s="474">
        <f t="shared" si="111"/>
        <v>0</v>
      </c>
      <c r="HZ35" s="474">
        <f t="shared" si="111"/>
        <v>0</v>
      </c>
      <c r="IA35" s="474">
        <f t="shared" si="111"/>
        <v>0</v>
      </c>
      <c r="IB35" s="474">
        <f t="shared" si="111"/>
        <v>0</v>
      </c>
      <c r="IC35" s="474">
        <f t="shared" si="111"/>
        <v>0</v>
      </c>
      <c r="ID35" s="479">
        <f t="shared" si="112"/>
        <v>0</v>
      </c>
      <c r="IE35" s="479">
        <f t="shared" si="112"/>
        <v>0</v>
      </c>
      <c r="IF35" s="479">
        <f t="shared" si="112"/>
        <v>0</v>
      </c>
      <c r="IG35" s="479">
        <f t="shared" si="112"/>
        <v>0</v>
      </c>
      <c r="IH35" s="479">
        <f t="shared" si="112"/>
        <v>0</v>
      </c>
      <c r="II35" s="479">
        <f t="shared" si="113"/>
        <v>0</v>
      </c>
      <c r="IJ35" s="479">
        <f t="shared" si="113"/>
        <v>0</v>
      </c>
      <c r="IK35" s="479">
        <f t="shared" si="113"/>
        <v>0</v>
      </c>
      <c r="IL35" s="479">
        <f t="shared" si="113"/>
        <v>0</v>
      </c>
      <c r="IM35" s="479">
        <f t="shared" si="113"/>
        <v>0</v>
      </c>
      <c r="IN35" s="474">
        <f t="shared" si="114"/>
        <v>0</v>
      </c>
      <c r="IO35" s="474">
        <f t="shared" si="114"/>
        <v>0</v>
      </c>
      <c r="IP35" s="474">
        <f t="shared" si="114"/>
        <v>0</v>
      </c>
      <c r="IQ35" s="474">
        <f t="shared" si="114"/>
        <v>0</v>
      </c>
      <c r="IR35" s="474">
        <f t="shared" si="114"/>
        <v>0</v>
      </c>
      <c r="IS35" s="474">
        <f t="shared" si="115"/>
        <v>0</v>
      </c>
      <c r="IT35" s="474">
        <f t="shared" si="115"/>
        <v>0</v>
      </c>
      <c r="IU35" s="474">
        <f t="shared" si="115"/>
        <v>0</v>
      </c>
      <c r="IV35" s="474">
        <f t="shared" si="115"/>
        <v>0</v>
      </c>
      <c r="IW35" s="474">
        <f t="shared" si="115"/>
        <v>0</v>
      </c>
      <c r="IX35" s="479">
        <f t="shared" si="116"/>
        <v>0</v>
      </c>
      <c r="IY35" s="479">
        <f t="shared" si="116"/>
        <v>0</v>
      </c>
      <c r="IZ35" s="479">
        <f t="shared" si="116"/>
        <v>0</v>
      </c>
      <c r="JA35" s="479">
        <f t="shared" si="116"/>
        <v>0</v>
      </c>
      <c r="JB35" s="479">
        <f t="shared" si="116"/>
        <v>0</v>
      </c>
      <c r="JC35" s="479">
        <f t="shared" si="117"/>
        <v>0</v>
      </c>
      <c r="JD35" s="479">
        <f t="shared" si="117"/>
        <v>0</v>
      </c>
      <c r="JE35" s="479">
        <f t="shared" si="117"/>
        <v>0</v>
      </c>
      <c r="JF35" s="479">
        <f t="shared" si="117"/>
        <v>0</v>
      </c>
      <c r="JG35" s="479">
        <f t="shared" si="117"/>
        <v>0</v>
      </c>
      <c r="JH35" s="479">
        <f t="shared" si="118"/>
        <v>447526</v>
      </c>
      <c r="JI35" s="479">
        <f t="shared" si="39"/>
        <v>74372</v>
      </c>
      <c r="JJ35" s="479">
        <f t="shared" si="39"/>
        <v>373154</v>
      </c>
      <c r="JK35" s="479">
        <f t="shared" si="39"/>
        <v>287715</v>
      </c>
      <c r="JL35" s="479">
        <f t="shared" si="39"/>
        <v>85439</v>
      </c>
      <c r="JM35" s="302"/>
      <c r="JN35" s="302"/>
      <c r="JO35" s="302"/>
      <c r="JP35" s="669"/>
      <c r="JQ35" s="669">
        <v>90</v>
      </c>
      <c r="JR35" s="669">
        <v>30</v>
      </c>
      <c r="JS35" s="462">
        <f t="shared" si="119"/>
        <v>120</v>
      </c>
      <c r="JT35" s="474">
        <f t="shared" si="143"/>
        <v>0</v>
      </c>
      <c r="JU35" s="474">
        <f t="shared" si="40"/>
        <v>0</v>
      </c>
      <c r="JV35" s="474">
        <f t="shared" si="40"/>
        <v>0</v>
      </c>
      <c r="JW35" s="474">
        <f t="shared" si="40"/>
        <v>0</v>
      </c>
      <c r="JX35" s="474">
        <f t="shared" si="40"/>
        <v>0</v>
      </c>
      <c r="JY35" s="474">
        <f t="shared" si="144"/>
        <v>0</v>
      </c>
      <c r="JZ35" s="474">
        <f t="shared" si="41"/>
        <v>0</v>
      </c>
      <c r="KA35" s="474">
        <f t="shared" si="41"/>
        <v>0</v>
      </c>
      <c r="KB35" s="474">
        <f t="shared" si="41"/>
        <v>0</v>
      </c>
      <c r="KC35" s="474">
        <f t="shared" si="41"/>
        <v>0</v>
      </c>
      <c r="KD35" s="723">
        <f t="shared" si="145"/>
        <v>0</v>
      </c>
      <c r="KE35" s="723">
        <f t="shared" si="42"/>
        <v>0</v>
      </c>
      <c r="KF35" s="723">
        <f t="shared" si="42"/>
        <v>0</v>
      </c>
      <c r="KG35" s="723">
        <f t="shared" si="42"/>
        <v>0</v>
      </c>
      <c r="KH35" s="723">
        <f t="shared" si="42"/>
        <v>0</v>
      </c>
      <c r="KI35" s="723">
        <f t="shared" si="146"/>
        <v>0</v>
      </c>
      <c r="KJ35" s="723">
        <f t="shared" si="43"/>
        <v>0</v>
      </c>
      <c r="KK35" s="723">
        <f t="shared" si="43"/>
        <v>0</v>
      </c>
      <c r="KL35" s="723">
        <f t="shared" si="43"/>
        <v>0</v>
      </c>
      <c r="KM35" s="723">
        <f t="shared" si="43"/>
        <v>0</v>
      </c>
      <c r="KN35" s="474">
        <f t="shared" si="147"/>
        <v>136710</v>
      </c>
      <c r="KO35" s="474">
        <f t="shared" si="44"/>
        <v>2700</v>
      </c>
      <c r="KP35" s="474">
        <f t="shared" si="44"/>
        <v>134010</v>
      </c>
      <c r="KQ35" s="474">
        <f t="shared" si="44"/>
        <v>134010</v>
      </c>
      <c r="KR35" s="474">
        <f t="shared" si="44"/>
        <v>0</v>
      </c>
      <c r="KS35" s="474">
        <f t="shared" si="148"/>
        <v>39060</v>
      </c>
      <c r="KT35" s="474">
        <f t="shared" si="45"/>
        <v>780</v>
      </c>
      <c r="KU35" s="474">
        <f t="shared" si="45"/>
        <v>38280</v>
      </c>
      <c r="KV35" s="474">
        <f t="shared" si="45"/>
        <v>38280</v>
      </c>
      <c r="KW35" s="474">
        <f t="shared" si="45"/>
        <v>0</v>
      </c>
      <c r="KX35" s="474">
        <f t="shared" si="46"/>
        <v>175770</v>
      </c>
      <c r="KY35" s="474">
        <f t="shared" si="126"/>
        <v>3480</v>
      </c>
      <c r="KZ35" s="474">
        <f t="shared" si="47"/>
        <v>172290</v>
      </c>
      <c r="LA35" s="474">
        <f t="shared" si="48"/>
        <v>172290</v>
      </c>
      <c r="LB35" s="474">
        <f t="shared" si="49"/>
        <v>0</v>
      </c>
      <c r="LC35" s="479">
        <f t="shared" si="50"/>
        <v>21922411</v>
      </c>
      <c r="LD35" s="479">
        <f t="shared" si="127"/>
        <v>447526</v>
      </c>
      <c r="LE35" s="479">
        <f t="shared" si="128"/>
        <v>175770</v>
      </c>
      <c r="LF35" s="476">
        <f t="shared" si="129"/>
        <v>22545707</v>
      </c>
      <c r="LG35" s="476">
        <f t="shared" si="51"/>
        <v>1781427</v>
      </c>
      <c r="LH35" s="476">
        <f t="shared" si="52"/>
        <v>20764280</v>
      </c>
      <c r="LI35" s="476">
        <f t="shared" si="53"/>
        <v>16220943</v>
      </c>
      <c r="LJ35" s="476">
        <f t="shared" si="54"/>
        <v>4543337</v>
      </c>
      <c r="LK35" s="714">
        <v>59.89</v>
      </c>
      <c r="LL35" s="717">
        <f t="shared" si="55"/>
        <v>2546071</v>
      </c>
      <c r="LM35" s="720">
        <f t="shared" si="130"/>
        <v>2546.1</v>
      </c>
      <c r="LN35" s="718">
        <f t="shared" si="56"/>
        <v>24916008</v>
      </c>
      <c r="LO35" s="713">
        <f t="shared" si="131"/>
        <v>24916</v>
      </c>
      <c r="LP35" s="724">
        <f t="shared" si="132"/>
        <v>0</v>
      </c>
      <c r="LQ35" s="724">
        <f t="shared" si="133"/>
        <v>24916</v>
      </c>
      <c r="LR35" s="724">
        <f t="shared" si="57"/>
        <v>175.8</v>
      </c>
      <c r="LS35" s="713">
        <f t="shared" si="134"/>
        <v>25091.8</v>
      </c>
      <c r="LT35" s="437"/>
      <c r="LU35" s="617">
        <f t="shared" si="135"/>
        <v>0</v>
      </c>
      <c r="LV35" s="617">
        <f t="shared" si="136"/>
        <v>0</v>
      </c>
      <c r="LW35" s="617">
        <f t="shared" si="137"/>
        <v>0</v>
      </c>
      <c r="LX35" s="617">
        <f t="shared" si="138"/>
        <v>0</v>
      </c>
      <c r="LY35" s="617">
        <f t="shared" si="139"/>
        <v>1519</v>
      </c>
      <c r="LZ35" s="617">
        <f t="shared" si="140"/>
        <v>1302</v>
      </c>
      <c r="MA35" s="480"/>
      <c r="MB35" s="480"/>
      <c r="MC35" s="480"/>
      <c r="MD35" s="480"/>
      <c r="ME35" s="480"/>
      <c r="MF35" s="480"/>
      <c r="MG35" s="480"/>
      <c r="MH35" s="480"/>
      <c r="MI35" s="480"/>
      <c r="MJ35" s="480"/>
      <c r="MK35" s="480"/>
      <c r="ML35" s="480"/>
      <c r="MM35" s="480"/>
      <c r="MN35" s="480"/>
      <c r="MO35" s="480"/>
      <c r="MP35" s="480"/>
      <c r="MQ35" s="480"/>
      <c r="MR35" s="480"/>
      <c r="MS35" s="480"/>
      <c r="MT35" s="480"/>
      <c r="MU35" s="480"/>
      <c r="MV35" s="480"/>
      <c r="MW35" s="480"/>
      <c r="MX35" s="480"/>
      <c r="MY35" s="480"/>
      <c r="MZ35" s="480"/>
      <c r="NA35" s="480"/>
      <c r="NB35" s="480"/>
      <c r="NC35" s="480"/>
      <c r="ND35" s="480"/>
      <c r="NE35" s="480"/>
      <c r="NF35" s="480"/>
      <c r="NG35" s="480"/>
      <c r="NH35" s="480"/>
      <c r="NI35" s="480"/>
      <c r="NJ35" s="480"/>
      <c r="NK35" s="480"/>
      <c r="NL35" s="480"/>
      <c r="NM35" s="480"/>
      <c r="NN35" s="480"/>
      <c r="NO35" s="480"/>
      <c r="NP35" s="480"/>
      <c r="NQ35" s="480"/>
      <c r="NR35" s="480"/>
      <c r="NS35" s="480"/>
      <c r="NT35" s="480"/>
      <c r="NU35" s="480"/>
      <c r="NV35" s="480"/>
      <c r="NW35" s="480"/>
      <c r="NX35" s="480"/>
      <c r="NY35" s="480"/>
      <c r="NZ35" s="480"/>
      <c r="OA35" s="480"/>
      <c r="OB35" s="480"/>
      <c r="OD35" s="642">
        <f t="shared" si="58"/>
        <v>63062</v>
      </c>
      <c r="OE35" s="618">
        <f t="shared" si="59"/>
        <v>44072</v>
      </c>
      <c r="OF35" s="618">
        <f t="shared" si="60"/>
        <v>0</v>
      </c>
      <c r="OG35" s="643">
        <f t="shared" si="141"/>
        <v>52588</v>
      </c>
      <c r="OH35" s="644">
        <f t="shared" si="61"/>
        <v>36738</v>
      </c>
      <c r="OI35" s="644">
        <f t="shared" si="61"/>
        <v>0</v>
      </c>
      <c r="OJ35" s="642">
        <f t="shared" si="62"/>
        <v>10474</v>
      </c>
      <c r="OK35" s="618">
        <f t="shared" si="63"/>
        <v>7334</v>
      </c>
      <c r="OL35" s="618">
        <f t="shared" si="64"/>
        <v>0</v>
      </c>
    </row>
    <row r="36" spans="1:402">
      <c r="A36" s="460" t="s">
        <v>792</v>
      </c>
      <c r="B36" s="461"/>
      <c r="C36" s="461">
        <v>17</v>
      </c>
      <c r="D36" s="461">
        <v>30</v>
      </c>
      <c r="E36" s="461">
        <v>23</v>
      </c>
      <c r="F36" s="462">
        <f t="shared" si="65"/>
        <v>70</v>
      </c>
      <c r="G36" s="463">
        <f>B36*G$7</f>
        <v>0</v>
      </c>
      <c r="H36" s="463">
        <f>C36*H$7</f>
        <v>717264</v>
      </c>
      <c r="I36" s="463">
        <f>D36*I7</f>
        <v>1265760</v>
      </c>
      <c r="J36" s="463">
        <f>E36*J$7</f>
        <v>970416</v>
      </c>
      <c r="K36" s="462">
        <f>SUM(G36:J36)</f>
        <v>2953440</v>
      </c>
      <c r="L36" s="464">
        <f>K36/1000+0.2</f>
        <v>2953.6</v>
      </c>
      <c r="M36" s="772">
        <v>7.25</v>
      </c>
      <c r="N36" s="464">
        <f>M36*M44</f>
        <v>335.3</v>
      </c>
      <c r="O36" s="464">
        <f>L36+N36</f>
        <v>3288.9</v>
      </c>
      <c r="P36" s="485">
        <v>614</v>
      </c>
      <c r="Q36" s="461"/>
      <c r="R36" s="481">
        <v>0</v>
      </c>
      <c r="S36" s="461"/>
      <c r="T36" s="465">
        <v>0</v>
      </c>
      <c r="U36" s="462">
        <f t="shared" si="2"/>
        <v>614</v>
      </c>
      <c r="V36" s="485">
        <v>655</v>
      </c>
      <c r="W36" s="461"/>
      <c r="X36" s="481">
        <v>0</v>
      </c>
      <c r="Y36" s="461"/>
      <c r="Z36" s="465">
        <v>3</v>
      </c>
      <c r="AA36" s="462">
        <f t="shared" si="3"/>
        <v>658</v>
      </c>
      <c r="AB36" s="485">
        <v>123</v>
      </c>
      <c r="AC36" s="461"/>
      <c r="AD36" s="461"/>
      <c r="AE36" s="461"/>
      <c r="AF36" s="465">
        <v>0</v>
      </c>
      <c r="AG36" s="462">
        <f t="shared" si="68"/>
        <v>123</v>
      </c>
      <c r="AH36" s="459">
        <f t="shared" si="69"/>
        <v>1395</v>
      </c>
      <c r="AI36" s="467"/>
      <c r="AJ36" s="468">
        <v>0</v>
      </c>
      <c r="AK36" s="469"/>
      <c r="AL36" s="470">
        <v>0</v>
      </c>
      <c r="AM36" s="470"/>
      <c r="AN36" s="467"/>
      <c r="AO36" s="471"/>
      <c r="AP36" s="470"/>
      <c r="AQ36" s="468"/>
      <c r="AR36" s="468"/>
      <c r="AS36" s="461"/>
      <c r="AT36" s="461"/>
      <c r="AU36" s="470"/>
      <c r="AV36" s="470"/>
      <c r="AW36" s="468">
        <v>1</v>
      </c>
      <c r="AX36" s="470"/>
      <c r="AY36" s="470">
        <v>1</v>
      </c>
      <c r="AZ36" s="468"/>
      <c r="BA36" s="470"/>
      <c r="BB36" s="461"/>
      <c r="BC36" s="461"/>
      <c r="BD36" s="470"/>
      <c r="BE36" s="470"/>
      <c r="BF36" s="473"/>
      <c r="BG36" s="462">
        <f t="shared" si="70"/>
        <v>2</v>
      </c>
      <c r="BH36" s="474">
        <f t="shared" si="71"/>
        <v>15612792</v>
      </c>
      <c r="BI36" s="475">
        <f t="shared" si="142"/>
        <v>1324398</v>
      </c>
      <c r="BJ36" s="475">
        <f t="shared" si="142"/>
        <v>14288394</v>
      </c>
      <c r="BK36" s="475">
        <f t="shared" si="142"/>
        <v>11090068</v>
      </c>
      <c r="BL36" s="475">
        <f t="shared" si="142"/>
        <v>3198326</v>
      </c>
      <c r="BM36" s="474">
        <f t="shared" si="72"/>
        <v>0</v>
      </c>
      <c r="BN36" s="475">
        <f t="shared" si="5"/>
        <v>0</v>
      </c>
      <c r="BO36" s="475">
        <f t="shared" si="5"/>
        <v>0</v>
      </c>
      <c r="BP36" s="475">
        <f t="shared" si="5"/>
        <v>0</v>
      </c>
      <c r="BQ36" s="475">
        <f t="shared" si="5"/>
        <v>0</v>
      </c>
      <c r="BR36" s="474">
        <f t="shared" si="73"/>
        <v>0</v>
      </c>
      <c r="BS36" s="475">
        <f t="shared" si="6"/>
        <v>0</v>
      </c>
      <c r="BT36" s="475">
        <f t="shared" si="6"/>
        <v>0</v>
      </c>
      <c r="BU36" s="475">
        <f t="shared" si="6"/>
        <v>0</v>
      </c>
      <c r="BV36" s="475">
        <f t="shared" si="6"/>
        <v>0</v>
      </c>
      <c r="BW36" s="475"/>
      <c r="BX36" s="475"/>
      <c r="BY36" s="475"/>
      <c r="BZ36" s="475"/>
      <c r="CA36" s="475"/>
      <c r="CB36" s="474">
        <f t="shared" si="74"/>
        <v>0</v>
      </c>
      <c r="CC36" s="475">
        <f t="shared" si="7"/>
        <v>0</v>
      </c>
      <c r="CD36" s="475">
        <f t="shared" si="7"/>
        <v>0</v>
      </c>
      <c r="CE36" s="475">
        <f t="shared" si="7"/>
        <v>0</v>
      </c>
      <c r="CF36" s="475">
        <f t="shared" si="7"/>
        <v>0</v>
      </c>
      <c r="CG36" s="476">
        <f t="shared" si="75"/>
        <v>15612792</v>
      </c>
      <c r="CH36" s="474">
        <f t="shared" si="76"/>
        <v>23217785</v>
      </c>
      <c r="CI36" s="475">
        <f t="shared" si="76"/>
        <v>1921770</v>
      </c>
      <c r="CJ36" s="475">
        <f t="shared" si="76"/>
        <v>21296015</v>
      </c>
      <c r="CK36" s="475">
        <f t="shared" si="76"/>
        <v>16158195</v>
      </c>
      <c r="CL36" s="475">
        <f t="shared" si="76"/>
        <v>5137820</v>
      </c>
      <c r="CM36" s="474">
        <f t="shared" si="77"/>
        <v>0</v>
      </c>
      <c r="CN36" s="475">
        <f t="shared" si="8"/>
        <v>0</v>
      </c>
      <c r="CO36" s="475">
        <f t="shared" si="8"/>
        <v>0</v>
      </c>
      <c r="CP36" s="475">
        <f t="shared" si="8"/>
        <v>0</v>
      </c>
      <c r="CQ36" s="475">
        <f t="shared" si="8"/>
        <v>0</v>
      </c>
      <c r="CR36" s="474">
        <f t="shared" si="78"/>
        <v>0</v>
      </c>
      <c r="CS36" s="475">
        <f t="shared" si="78"/>
        <v>0</v>
      </c>
      <c r="CT36" s="475">
        <f t="shared" si="78"/>
        <v>0</v>
      </c>
      <c r="CU36" s="475">
        <f t="shared" si="78"/>
        <v>0</v>
      </c>
      <c r="CV36" s="475">
        <f t="shared" si="78"/>
        <v>0</v>
      </c>
      <c r="CW36" s="474">
        <f t="shared" si="79"/>
        <v>0</v>
      </c>
      <c r="CX36" s="475">
        <f t="shared" si="9"/>
        <v>0</v>
      </c>
      <c r="CY36" s="475">
        <f t="shared" si="9"/>
        <v>0</v>
      </c>
      <c r="CZ36" s="475">
        <f t="shared" si="9"/>
        <v>0</v>
      </c>
      <c r="DA36" s="475">
        <f t="shared" si="9"/>
        <v>0</v>
      </c>
      <c r="DB36" s="474">
        <f t="shared" si="80"/>
        <v>684528</v>
      </c>
      <c r="DC36" s="475">
        <f t="shared" si="10"/>
        <v>2256</v>
      </c>
      <c r="DD36" s="475">
        <f t="shared" si="10"/>
        <v>682272</v>
      </c>
      <c r="DE36" s="475">
        <f t="shared" si="10"/>
        <v>682272</v>
      </c>
      <c r="DF36" s="475">
        <f t="shared" si="10"/>
        <v>0</v>
      </c>
      <c r="DG36" s="476">
        <f t="shared" si="81"/>
        <v>23902313</v>
      </c>
      <c r="DH36" s="474">
        <f t="shared" si="82"/>
        <v>4419882</v>
      </c>
      <c r="DI36" s="475">
        <f t="shared" si="82"/>
        <v>351165</v>
      </c>
      <c r="DJ36" s="475">
        <f t="shared" si="82"/>
        <v>4068717</v>
      </c>
      <c r="DK36" s="475">
        <f t="shared" si="82"/>
        <v>2938470</v>
      </c>
      <c r="DL36" s="475">
        <f t="shared" si="82"/>
        <v>1130247</v>
      </c>
      <c r="DM36" s="474">
        <f t="shared" si="83"/>
        <v>0</v>
      </c>
      <c r="DN36" s="475">
        <f t="shared" si="11"/>
        <v>0</v>
      </c>
      <c r="DO36" s="475">
        <f t="shared" si="11"/>
        <v>0</v>
      </c>
      <c r="DP36" s="475">
        <f t="shared" si="11"/>
        <v>0</v>
      </c>
      <c r="DQ36" s="475">
        <f t="shared" si="11"/>
        <v>0</v>
      </c>
      <c r="DR36" s="475"/>
      <c r="DS36" s="475"/>
      <c r="DT36" s="475"/>
      <c r="DU36" s="475"/>
      <c r="DV36" s="475"/>
      <c r="DW36" s="474">
        <f t="shared" si="84"/>
        <v>0</v>
      </c>
      <c r="DX36" s="475">
        <f t="shared" si="12"/>
        <v>0</v>
      </c>
      <c r="DY36" s="475">
        <f t="shared" si="12"/>
        <v>0</v>
      </c>
      <c r="DZ36" s="475">
        <f t="shared" si="12"/>
        <v>0</v>
      </c>
      <c r="EA36" s="475">
        <f t="shared" si="12"/>
        <v>0</v>
      </c>
      <c r="EB36" s="474">
        <f t="shared" si="85"/>
        <v>0</v>
      </c>
      <c r="EC36" s="475">
        <f t="shared" si="13"/>
        <v>0</v>
      </c>
      <c r="ED36" s="475">
        <f t="shared" si="13"/>
        <v>0</v>
      </c>
      <c r="EE36" s="475">
        <f t="shared" si="13"/>
        <v>0</v>
      </c>
      <c r="EF36" s="475">
        <f t="shared" si="13"/>
        <v>0</v>
      </c>
      <c r="EG36" s="476">
        <f t="shared" si="86"/>
        <v>4419882</v>
      </c>
      <c r="EH36" s="476">
        <f t="shared" si="87"/>
        <v>43934987</v>
      </c>
      <c r="EI36" s="477">
        <f t="shared" si="88"/>
        <v>3599589</v>
      </c>
      <c r="EJ36" s="477">
        <f t="shared" si="14"/>
        <v>40335398</v>
      </c>
      <c r="EK36" s="477">
        <f t="shared" si="14"/>
        <v>30869005</v>
      </c>
      <c r="EL36" s="477">
        <f t="shared" si="14"/>
        <v>9466393</v>
      </c>
      <c r="EM36" s="478">
        <f t="shared" si="89"/>
        <v>43250459</v>
      </c>
      <c r="EN36" s="478">
        <f t="shared" si="90"/>
        <v>0</v>
      </c>
      <c r="EO36" s="478">
        <f t="shared" si="91"/>
        <v>0</v>
      </c>
      <c r="EP36" s="478">
        <f t="shared" si="92"/>
        <v>0</v>
      </c>
      <c r="EQ36" s="478">
        <f t="shared" si="93"/>
        <v>684528</v>
      </c>
      <c r="ER36" s="479">
        <f t="shared" si="94"/>
        <v>0</v>
      </c>
      <c r="ES36" s="479">
        <f t="shared" si="94"/>
        <v>0</v>
      </c>
      <c r="ET36" s="479">
        <f t="shared" si="94"/>
        <v>0</v>
      </c>
      <c r="EU36" s="479">
        <f t="shared" si="94"/>
        <v>0</v>
      </c>
      <c r="EV36" s="479">
        <f t="shared" si="94"/>
        <v>0</v>
      </c>
      <c r="EW36" s="479">
        <f t="shared" si="95"/>
        <v>0</v>
      </c>
      <c r="EX36" s="479">
        <f t="shared" si="95"/>
        <v>0</v>
      </c>
      <c r="EY36" s="479">
        <f t="shared" si="95"/>
        <v>0</v>
      </c>
      <c r="EZ36" s="479">
        <f t="shared" si="95"/>
        <v>0</v>
      </c>
      <c r="FA36" s="479">
        <f t="shared" si="95"/>
        <v>0</v>
      </c>
      <c r="FB36" s="479">
        <f t="shared" si="96"/>
        <v>0</v>
      </c>
      <c r="FC36" s="479">
        <f t="shared" si="96"/>
        <v>0</v>
      </c>
      <c r="FD36" s="479">
        <f t="shared" si="96"/>
        <v>0</v>
      </c>
      <c r="FE36" s="479">
        <f t="shared" si="96"/>
        <v>0</v>
      </c>
      <c r="FF36" s="479">
        <f t="shared" si="96"/>
        <v>0</v>
      </c>
      <c r="FG36" s="479">
        <f t="shared" si="97"/>
        <v>0</v>
      </c>
      <c r="FH36" s="479">
        <f t="shared" si="97"/>
        <v>0</v>
      </c>
      <c r="FI36" s="479">
        <f t="shared" si="97"/>
        <v>0</v>
      </c>
      <c r="FJ36" s="479">
        <f t="shared" si="97"/>
        <v>0</v>
      </c>
      <c r="FK36" s="479">
        <f t="shared" si="97"/>
        <v>0</v>
      </c>
      <c r="FL36" s="474">
        <f t="shared" si="98"/>
        <v>0</v>
      </c>
      <c r="FM36" s="474">
        <f t="shared" si="98"/>
        <v>0</v>
      </c>
      <c r="FN36" s="474">
        <f t="shared" si="98"/>
        <v>0</v>
      </c>
      <c r="FO36" s="474">
        <f t="shared" si="98"/>
        <v>0</v>
      </c>
      <c r="FP36" s="474">
        <f t="shared" si="98"/>
        <v>0</v>
      </c>
      <c r="FQ36" s="474">
        <f t="shared" si="99"/>
        <v>0</v>
      </c>
      <c r="FR36" s="474">
        <f t="shared" si="99"/>
        <v>0</v>
      </c>
      <c r="FS36" s="474">
        <f t="shared" si="99"/>
        <v>0</v>
      </c>
      <c r="FT36" s="474">
        <f t="shared" si="99"/>
        <v>0</v>
      </c>
      <c r="FU36" s="474">
        <f t="shared" si="99"/>
        <v>0</v>
      </c>
      <c r="FV36" s="479">
        <f t="shared" si="100"/>
        <v>0</v>
      </c>
      <c r="FW36" s="479">
        <f t="shared" si="100"/>
        <v>0</v>
      </c>
      <c r="FX36" s="479">
        <f t="shared" si="100"/>
        <v>0</v>
      </c>
      <c r="FY36" s="479">
        <f t="shared" si="100"/>
        <v>0</v>
      </c>
      <c r="FZ36" s="479">
        <f t="shared" si="100"/>
        <v>0</v>
      </c>
      <c r="GA36" s="479">
        <f t="shared" si="101"/>
        <v>0</v>
      </c>
      <c r="GB36" s="479">
        <f t="shared" si="101"/>
        <v>0</v>
      </c>
      <c r="GC36" s="479">
        <f t="shared" si="101"/>
        <v>0</v>
      </c>
      <c r="GD36" s="479">
        <f t="shared" si="101"/>
        <v>0</v>
      </c>
      <c r="GE36" s="479">
        <f t="shared" si="101"/>
        <v>0</v>
      </c>
      <c r="GF36" s="474">
        <f t="shared" si="102"/>
        <v>0</v>
      </c>
      <c r="GG36" s="474">
        <f t="shared" si="102"/>
        <v>0</v>
      </c>
      <c r="GH36" s="474">
        <f t="shared" si="102"/>
        <v>0</v>
      </c>
      <c r="GI36" s="474">
        <f t="shared" si="102"/>
        <v>0</v>
      </c>
      <c r="GJ36" s="474">
        <f t="shared" si="102"/>
        <v>0</v>
      </c>
      <c r="GK36" s="474">
        <f t="shared" si="103"/>
        <v>0</v>
      </c>
      <c r="GL36" s="474">
        <f t="shared" si="103"/>
        <v>0</v>
      </c>
      <c r="GM36" s="474">
        <f t="shared" si="103"/>
        <v>0</v>
      </c>
      <c r="GN36" s="474">
        <f t="shared" si="103"/>
        <v>0</v>
      </c>
      <c r="GO36" s="474">
        <f t="shared" si="103"/>
        <v>0</v>
      </c>
      <c r="GP36" s="479">
        <f t="shared" si="104"/>
        <v>0</v>
      </c>
      <c r="GQ36" s="479">
        <f t="shared" si="104"/>
        <v>0</v>
      </c>
      <c r="GR36" s="479">
        <f t="shared" si="104"/>
        <v>0</v>
      </c>
      <c r="GS36" s="479">
        <f t="shared" si="104"/>
        <v>0</v>
      </c>
      <c r="GT36" s="479">
        <f t="shared" si="104"/>
        <v>0</v>
      </c>
      <c r="GU36" s="479">
        <f t="shared" si="105"/>
        <v>0</v>
      </c>
      <c r="GV36" s="479">
        <f t="shared" si="105"/>
        <v>0</v>
      </c>
      <c r="GW36" s="479">
        <f t="shared" si="105"/>
        <v>0</v>
      </c>
      <c r="GX36" s="479">
        <f t="shared" si="105"/>
        <v>0</v>
      </c>
      <c r="GY36" s="479">
        <f t="shared" si="105"/>
        <v>0</v>
      </c>
      <c r="GZ36" s="474">
        <f t="shared" si="106"/>
        <v>0</v>
      </c>
      <c r="HA36" s="474">
        <f t="shared" si="106"/>
        <v>0</v>
      </c>
      <c r="HB36" s="474">
        <f t="shared" si="106"/>
        <v>0</v>
      </c>
      <c r="HC36" s="474">
        <f t="shared" si="106"/>
        <v>0</v>
      </c>
      <c r="HD36" s="474">
        <f t="shared" si="106"/>
        <v>0</v>
      </c>
      <c r="HE36" s="474">
        <f t="shared" si="107"/>
        <v>0</v>
      </c>
      <c r="HF36" s="474">
        <f t="shared" si="107"/>
        <v>0</v>
      </c>
      <c r="HG36" s="474">
        <f t="shared" si="107"/>
        <v>0</v>
      </c>
      <c r="HH36" s="474">
        <f t="shared" si="107"/>
        <v>0</v>
      </c>
      <c r="HI36" s="474">
        <f t="shared" si="107"/>
        <v>0</v>
      </c>
      <c r="HJ36" s="479">
        <f t="shared" si="108"/>
        <v>256902</v>
      </c>
      <c r="HK36" s="479">
        <f t="shared" si="108"/>
        <v>32628</v>
      </c>
      <c r="HL36" s="479">
        <f t="shared" si="108"/>
        <v>224274</v>
      </c>
      <c r="HM36" s="479">
        <f t="shared" si="108"/>
        <v>161976</v>
      </c>
      <c r="HN36" s="479">
        <f t="shared" si="108"/>
        <v>62298</v>
      </c>
      <c r="HO36" s="479">
        <f t="shared" si="109"/>
        <v>0</v>
      </c>
      <c r="HP36" s="479">
        <f t="shared" si="109"/>
        <v>0</v>
      </c>
      <c r="HQ36" s="479">
        <f t="shared" si="109"/>
        <v>0</v>
      </c>
      <c r="HR36" s="479">
        <f t="shared" si="109"/>
        <v>0</v>
      </c>
      <c r="HS36" s="479">
        <f t="shared" si="109"/>
        <v>0</v>
      </c>
      <c r="HT36" s="474">
        <f t="shared" si="110"/>
        <v>44072</v>
      </c>
      <c r="HU36" s="474">
        <f t="shared" si="110"/>
        <v>7334</v>
      </c>
      <c r="HV36" s="474">
        <f t="shared" si="110"/>
        <v>36738</v>
      </c>
      <c r="HW36" s="474">
        <f t="shared" si="110"/>
        <v>27875</v>
      </c>
      <c r="HX36" s="474">
        <f t="shared" si="110"/>
        <v>8863</v>
      </c>
      <c r="HY36" s="474">
        <f t="shared" si="111"/>
        <v>0</v>
      </c>
      <c r="HZ36" s="474">
        <f t="shared" si="111"/>
        <v>0</v>
      </c>
      <c r="IA36" s="474">
        <f t="shared" si="111"/>
        <v>0</v>
      </c>
      <c r="IB36" s="474">
        <f t="shared" si="111"/>
        <v>0</v>
      </c>
      <c r="IC36" s="474">
        <f t="shared" si="111"/>
        <v>0</v>
      </c>
      <c r="ID36" s="479">
        <f t="shared" si="112"/>
        <v>0</v>
      </c>
      <c r="IE36" s="479">
        <f t="shared" si="112"/>
        <v>0</v>
      </c>
      <c r="IF36" s="479">
        <f t="shared" si="112"/>
        <v>0</v>
      </c>
      <c r="IG36" s="479">
        <f t="shared" si="112"/>
        <v>0</v>
      </c>
      <c r="IH36" s="479">
        <f t="shared" si="112"/>
        <v>0</v>
      </c>
      <c r="II36" s="479">
        <f t="shared" si="113"/>
        <v>0</v>
      </c>
      <c r="IJ36" s="479">
        <f t="shared" si="113"/>
        <v>0</v>
      </c>
      <c r="IK36" s="479">
        <f t="shared" si="113"/>
        <v>0</v>
      </c>
      <c r="IL36" s="479">
        <f t="shared" si="113"/>
        <v>0</v>
      </c>
      <c r="IM36" s="479">
        <f t="shared" si="113"/>
        <v>0</v>
      </c>
      <c r="IN36" s="474">
        <f t="shared" si="114"/>
        <v>0</v>
      </c>
      <c r="IO36" s="474">
        <f t="shared" si="114"/>
        <v>0</v>
      </c>
      <c r="IP36" s="474">
        <f t="shared" si="114"/>
        <v>0</v>
      </c>
      <c r="IQ36" s="474">
        <f t="shared" si="114"/>
        <v>0</v>
      </c>
      <c r="IR36" s="474">
        <f t="shared" si="114"/>
        <v>0</v>
      </c>
      <c r="IS36" s="474">
        <f t="shared" si="115"/>
        <v>0</v>
      </c>
      <c r="IT36" s="474">
        <f t="shared" si="115"/>
        <v>0</v>
      </c>
      <c r="IU36" s="474">
        <f t="shared" si="115"/>
        <v>0</v>
      </c>
      <c r="IV36" s="474">
        <f t="shared" si="115"/>
        <v>0</v>
      </c>
      <c r="IW36" s="474">
        <f t="shared" si="115"/>
        <v>0</v>
      </c>
      <c r="IX36" s="479">
        <f t="shared" si="116"/>
        <v>0</v>
      </c>
      <c r="IY36" s="479">
        <f t="shared" si="116"/>
        <v>0</v>
      </c>
      <c r="IZ36" s="479">
        <f t="shared" si="116"/>
        <v>0</v>
      </c>
      <c r="JA36" s="479">
        <f t="shared" si="116"/>
        <v>0</v>
      </c>
      <c r="JB36" s="479">
        <f t="shared" si="116"/>
        <v>0</v>
      </c>
      <c r="JC36" s="479">
        <f t="shared" si="117"/>
        <v>0</v>
      </c>
      <c r="JD36" s="479">
        <f t="shared" si="117"/>
        <v>0</v>
      </c>
      <c r="JE36" s="479">
        <f t="shared" si="117"/>
        <v>0</v>
      </c>
      <c r="JF36" s="479">
        <f t="shared" si="117"/>
        <v>0</v>
      </c>
      <c r="JG36" s="479">
        <f t="shared" si="117"/>
        <v>0</v>
      </c>
      <c r="JH36" s="479">
        <f t="shared" si="118"/>
        <v>300974</v>
      </c>
      <c r="JI36" s="479">
        <f t="shared" si="39"/>
        <v>39962</v>
      </c>
      <c r="JJ36" s="479">
        <f t="shared" si="39"/>
        <v>261012</v>
      </c>
      <c r="JK36" s="479">
        <f t="shared" si="39"/>
        <v>189851</v>
      </c>
      <c r="JL36" s="479">
        <f t="shared" si="39"/>
        <v>71161</v>
      </c>
      <c r="JM36" s="483">
        <v>0</v>
      </c>
      <c r="JN36" s="483">
        <v>48</v>
      </c>
      <c r="JO36" s="483">
        <v>16</v>
      </c>
      <c r="JP36" s="483">
        <v>268</v>
      </c>
      <c r="JQ36" s="483">
        <v>51</v>
      </c>
      <c r="JR36" s="483">
        <v>33</v>
      </c>
      <c r="JS36" s="462">
        <f t="shared" si="119"/>
        <v>416</v>
      </c>
      <c r="JT36" s="474">
        <f t="shared" si="143"/>
        <v>0</v>
      </c>
      <c r="JU36" s="474">
        <f t="shared" si="40"/>
        <v>0</v>
      </c>
      <c r="JV36" s="474">
        <f t="shared" si="40"/>
        <v>0</v>
      </c>
      <c r="JW36" s="474">
        <f t="shared" si="40"/>
        <v>0</v>
      </c>
      <c r="JX36" s="474">
        <f t="shared" si="40"/>
        <v>0</v>
      </c>
      <c r="JY36" s="474">
        <f t="shared" si="144"/>
        <v>72912</v>
      </c>
      <c r="JZ36" s="474">
        <f t="shared" si="41"/>
        <v>1440</v>
      </c>
      <c r="KA36" s="474">
        <f t="shared" si="41"/>
        <v>71472</v>
      </c>
      <c r="KB36" s="474">
        <f t="shared" si="41"/>
        <v>71472</v>
      </c>
      <c r="KC36" s="474">
        <f t="shared" si="41"/>
        <v>0</v>
      </c>
      <c r="KD36" s="723">
        <f t="shared" si="145"/>
        <v>24304</v>
      </c>
      <c r="KE36" s="723">
        <f t="shared" si="42"/>
        <v>480</v>
      </c>
      <c r="KF36" s="723">
        <f t="shared" si="42"/>
        <v>23824</v>
      </c>
      <c r="KG36" s="723">
        <f t="shared" si="42"/>
        <v>23824</v>
      </c>
      <c r="KH36" s="723">
        <f t="shared" si="42"/>
        <v>0</v>
      </c>
      <c r="KI36" s="723">
        <f t="shared" si="146"/>
        <v>407092</v>
      </c>
      <c r="KJ36" s="723">
        <f t="shared" si="43"/>
        <v>8040</v>
      </c>
      <c r="KK36" s="723">
        <f t="shared" si="43"/>
        <v>399052</v>
      </c>
      <c r="KL36" s="723">
        <f t="shared" si="43"/>
        <v>399052</v>
      </c>
      <c r="KM36" s="723">
        <f t="shared" si="43"/>
        <v>0</v>
      </c>
      <c r="KN36" s="474">
        <f t="shared" si="147"/>
        <v>77469</v>
      </c>
      <c r="KO36" s="474">
        <f t="shared" si="44"/>
        <v>1530</v>
      </c>
      <c r="KP36" s="474">
        <f t="shared" si="44"/>
        <v>75939</v>
      </c>
      <c r="KQ36" s="474">
        <f t="shared" si="44"/>
        <v>75939</v>
      </c>
      <c r="KR36" s="474">
        <f t="shared" si="44"/>
        <v>0</v>
      </c>
      <c r="KS36" s="474">
        <f t="shared" si="148"/>
        <v>42966</v>
      </c>
      <c r="KT36" s="474">
        <f t="shared" si="45"/>
        <v>858</v>
      </c>
      <c r="KU36" s="474">
        <f t="shared" si="45"/>
        <v>42108</v>
      </c>
      <c r="KV36" s="474">
        <f t="shared" si="45"/>
        <v>42108</v>
      </c>
      <c r="KW36" s="474">
        <f t="shared" si="45"/>
        <v>0</v>
      </c>
      <c r="KX36" s="474">
        <f t="shared" si="46"/>
        <v>624743</v>
      </c>
      <c r="KY36" s="474">
        <f t="shared" si="126"/>
        <v>12348</v>
      </c>
      <c r="KZ36" s="474">
        <f t="shared" si="47"/>
        <v>612395</v>
      </c>
      <c r="LA36" s="474">
        <f t="shared" si="48"/>
        <v>612395</v>
      </c>
      <c r="LB36" s="474">
        <f t="shared" si="49"/>
        <v>0</v>
      </c>
      <c r="LC36" s="479">
        <f t="shared" si="50"/>
        <v>43934987</v>
      </c>
      <c r="LD36" s="479">
        <f t="shared" si="127"/>
        <v>300974</v>
      </c>
      <c r="LE36" s="479">
        <f t="shared" si="128"/>
        <v>624743</v>
      </c>
      <c r="LF36" s="476">
        <f t="shared" si="129"/>
        <v>44860704</v>
      </c>
      <c r="LG36" s="476">
        <f t="shared" si="51"/>
        <v>3651899</v>
      </c>
      <c r="LH36" s="476">
        <f t="shared" si="52"/>
        <v>41208805</v>
      </c>
      <c r="LI36" s="476">
        <f t="shared" si="53"/>
        <v>31671251</v>
      </c>
      <c r="LJ36" s="476">
        <f t="shared" si="54"/>
        <v>9537554</v>
      </c>
      <c r="LK36" s="714">
        <v>124.44</v>
      </c>
      <c r="LL36" s="717">
        <f t="shared" si="55"/>
        <v>5290250</v>
      </c>
      <c r="LM36" s="720">
        <f t="shared" si="130"/>
        <v>5290.3</v>
      </c>
      <c r="LN36" s="718">
        <f t="shared" si="56"/>
        <v>49526211</v>
      </c>
      <c r="LO36" s="713">
        <f t="shared" si="131"/>
        <v>49526.2</v>
      </c>
      <c r="LP36" s="724">
        <f t="shared" si="132"/>
        <v>3288.9</v>
      </c>
      <c r="LQ36" s="724">
        <f t="shared" si="133"/>
        <v>49526.2</v>
      </c>
      <c r="LR36" s="724">
        <f t="shared" si="57"/>
        <v>624.70000000000005</v>
      </c>
      <c r="LS36" s="713">
        <f t="shared" si="134"/>
        <v>53439.8</v>
      </c>
      <c r="LT36" s="437"/>
      <c r="LU36" s="617">
        <f t="shared" si="135"/>
        <v>0</v>
      </c>
      <c r="LV36" s="617">
        <f t="shared" si="136"/>
        <v>1519</v>
      </c>
      <c r="LW36" s="617">
        <f t="shared" si="137"/>
        <v>1519</v>
      </c>
      <c r="LX36" s="617">
        <f t="shared" si="138"/>
        <v>1519</v>
      </c>
      <c r="LY36" s="617">
        <f t="shared" si="139"/>
        <v>1519</v>
      </c>
      <c r="LZ36" s="617">
        <f t="shared" si="140"/>
        <v>1302</v>
      </c>
      <c r="MA36" s="480"/>
      <c r="MB36" s="480"/>
      <c r="MC36" s="480"/>
      <c r="MD36" s="480"/>
      <c r="ME36" s="480"/>
      <c r="MF36" s="480"/>
      <c r="MG36" s="480"/>
      <c r="MH36" s="480"/>
      <c r="MI36" s="480"/>
      <c r="MJ36" s="480"/>
      <c r="MK36" s="480"/>
      <c r="ML36" s="480"/>
      <c r="MM36" s="480"/>
      <c r="MN36" s="480"/>
      <c r="MO36" s="480"/>
      <c r="MP36" s="480"/>
      <c r="MQ36" s="480"/>
      <c r="MR36" s="480"/>
      <c r="MS36" s="480"/>
      <c r="MT36" s="480"/>
      <c r="MU36" s="480"/>
      <c r="MV36" s="480"/>
      <c r="MW36" s="480"/>
      <c r="MX36" s="480"/>
      <c r="MY36" s="480"/>
      <c r="MZ36" s="480"/>
      <c r="NA36" s="480"/>
      <c r="NB36" s="480"/>
      <c r="NC36" s="480"/>
      <c r="ND36" s="480"/>
      <c r="NE36" s="480"/>
      <c r="NF36" s="480"/>
      <c r="NG36" s="480"/>
      <c r="NH36" s="480"/>
      <c r="NI36" s="480"/>
      <c r="NJ36" s="480"/>
      <c r="NK36" s="480"/>
      <c r="NL36" s="480"/>
      <c r="NM36" s="480"/>
      <c r="NN36" s="480"/>
      <c r="NO36" s="480"/>
      <c r="NP36" s="480"/>
      <c r="NQ36" s="480"/>
      <c r="NR36" s="480"/>
      <c r="NS36" s="480"/>
      <c r="NT36" s="480"/>
      <c r="NU36" s="480"/>
      <c r="NV36" s="480"/>
      <c r="NW36" s="480"/>
      <c r="NX36" s="480"/>
      <c r="NY36" s="480"/>
      <c r="NZ36" s="480"/>
      <c r="OA36" s="480"/>
      <c r="OB36" s="480"/>
      <c r="OD36" s="642">
        <f t="shared" si="58"/>
        <v>0</v>
      </c>
      <c r="OE36" s="618">
        <f t="shared" si="59"/>
        <v>44072</v>
      </c>
      <c r="OF36" s="618">
        <f t="shared" si="60"/>
        <v>256902</v>
      </c>
      <c r="OG36" s="643">
        <f t="shared" si="141"/>
        <v>0</v>
      </c>
      <c r="OH36" s="644">
        <f t="shared" si="61"/>
        <v>36738</v>
      </c>
      <c r="OI36" s="644">
        <f t="shared" si="61"/>
        <v>224274</v>
      </c>
      <c r="OJ36" s="642">
        <f t="shared" si="62"/>
        <v>0</v>
      </c>
      <c r="OK36" s="618">
        <f t="shared" si="63"/>
        <v>7334</v>
      </c>
      <c r="OL36" s="618">
        <f t="shared" si="64"/>
        <v>32628</v>
      </c>
    </row>
    <row r="37" spans="1:402">
      <c r="A37" s="460" t="s">
        <v>1157</v>
      </c>
      <c r="B37" s="461"/>
      <c r="C37" s="461"/>
      <c r="D37" s="461"/>
      <c r="E37" s="461"/>
      <c r="F37" s="462">
        <f t="shared" si="65"/>
        <v>0</v>
      </c>
      <c r="G37" s="463"/>
      <c r="H37" s="463"/>
      <c r="I37" s="463"/>
      <c r="J37" s="463"/>
      <c r="K37" s="462">
        <f t="shared" si="66"/>
        <v>0</v>
      </c>
      <c r="L37" s="464">
        <f t="shared" si="67"/>
        <v>0</v>
      </c>
      <c r="M37" s="715"/>
      <c r="N37" s="464"/>
      <c r="O37" s="464"/>
      <c r="P37" s="485">
        <v>563</v>
      </c>
      <c r="Q37" s="461"/>
      <c r="R37" s="481">
        <v>26</v>
      </c>
      <c r="S37" s="461"/>
      <c r="T37" s="465">
        <v>2</v>
      </c>
      <c r="U37" s="462">
        <f t="shared" si="2"/>
        <v>591</v>
      </c>
      <c r="V37" s="485">
        <v>535</v>
      </c>
      <c r="W37" s="461"/>
      <c r="X37" s="481">
        <v>59</v>
      </c>
      <c r="Y37" s="461"/>
      <c r="Z37" s="465">
        <v>3</v>
      </c>
      <c r="AA37" s="462">
        <f t="shared" si="3"/>
        <v>597</v>
      </c>
      <c r="AB37" s="485">
        <v>65</v>
      </c>
      <c r="AC37" s="461"/>
      <c r="AD37" s="461"/>
      <c r="AE37" s="461"/>
      <c r="AF37" s="465">
        <v>1</v>
      </c>
      <c r="AG37" s="462">
        <f t="shared" si="68"/>
        <v>66</v>
      </c>
      <c r="AH37" s="459">
        <f t="shared" si="69"/>
        <v>1254</v>
      </c>
      <c r="AI37" s="467"/>
      <c r="AJ37" s="468">
        <v>0</v>
      </c>
      <c r="AK37" s="469"/>
      <c r="AL37" s="470">
        <v>0</v>
      </c>
      <c r="AM37" s="470"/>
      <c r="AN37" s="467"/>
      <c r="AO37" s="471"/>
      <c r="AP37" s="470"/>
      <c r="AQ37" s="468"/>
      <c r="AR37" s="468"/>
      <c r="AS37" s="461"/>
      <c r="AT37" s="461"/>
      <c r="AU37" s="470"/>
      <c r="AV37" s="470"/>
      <c r="AW37" s="468">
        <v>1</v>
      </c>
      <c r="AX37" s="470">
        <v>4</v>
      </c>
      <c r="AY37" s="470">
        <v>1</v>
      </c>
      <c r="AZ37" s="468"/>
      <c r="BA37" s="470"/>
      <c r="BB37" s="461"/>
      <c r="BC37" s="461"/>
      <c r="BD37" s="470"/>
      <c r="BE37" s="470"/>
      <c r="BF37" s="473"/>
      <c r="BG37" s="462">
        <f t="shared" si="70"/>
        <v>6</v>
      </c>
      <c r="BH37" s="474">
        <f t="shared" si="71"/>
        <v>14315964</v>
      </c>
      <c r="BI37" s="475">
        <f t="shared" si="142"/>
        <v>1214391</v>
      </c>
      <c r="BJ37" s="475">
        <f t="shared" si="142"/>
        <v>13101573</v>
      </c>
      <c r="BK37" s="475">
        <f t="shared" si="142"/>
        <v>10168906</v>
      </c>
      <c r="BL37" s="475">
        <f t="shared" si="142"/>
        <v>2932667</v>
      </c>
      <c r="BM37" s="474">
        <f t="shared" si="72"/>
        <v>0</v>
      </c>
      <c r="BN37" s="475">
        <f t="shared" si="5"/>
        <v>0</v>
      </c>
      <c r="BO37" s="475">
        <f t="shared" si="5"/>
        <v>0</v>
      </c>
      <c r="BP37" s="475">
        <f t="shared" si="5"/>
        <v>0</v>
      </c>
      <c r="BQ37" s="475">
        <f t="shared" si="5"/>
        <v>0</v>
      </c>
      <c r="BR37" s="474">
        <f t="shared" si="73"/>
        <v>1854632</v>
      </c>
      <c r="BS37" s="475">
        <f t="shared" si="6"/>
        <v>56082</v>
      </c>
      <c r="BT37" s="475">
        <f t="shared" si="6"/>
        <v>1798550</v>
      </c>
      <c r="BU37" s="475">
        <f t="shared" si="6"/>
        <v>1402154</v>
      </c>
      <c r="BV37" s="475">
        <f t="shared" si="6"/>
        <v>396396</v>
      </c>
      <c r="BW37" s="475"/>
      <c r="BX37" s="475"/>
      <c r="BY37" s="475"/>
      <c r="BZ37" s="475"/>
      <c r="CA37" s="475"/>
      <c r="CB37" s="474">
        <f t="shared" si="74"/>
        <v>395104</v>
      </c>
      <c r="CC37" s="475">
        <f t="shared" si="7"/>
        <v>902</v>
      </c>
      <c r="CD37" s="475">
        <f t="shared" si="7"/>
        <v>394202</v>
      </c>
      <c r="CE37" s="475">
        <f t="shared" si="7"/>
        <v>394202</v>
      </c>
      <c r="CF37" s="475">
        <f t="shared" si="7"/>
        <v>0</v>
      </c>
      <c r="CG37" s="476">
        <f t="shared" si="75"/>
        <v>16565700</v>
      </c>
      <c r="CH37" s="474">
        <f t="shared" si="76"/>
        <v>18964145</v>
      </c>
      <c r="CI37" s="475">
        <f t="shared" si="76"/>
        <v>1569690</v>
      </c>
      <c r="CJ37" s="475">
        <f t="shared" si="76"/>
        <v>17394455</v>
      </c>
      <c r="CK37" s="475">
        <f t="shared" si="76"/>
        <v>13197915</v>
      </c>
      <c r="CL37" s="475">
        <f t="shared" si="76"/>
        <v>4196540</v>
      </c>
      <c r="CM37" s="474">
        <f t="shared" si="77"/>
        <v>0</v>
      </c>
      <c r="CN37" s="475">
        <f t="shared" si="8"/>
        <v>0</v>
      </c>
      <c r="CO37" s="475">
        <f t="shared" si="8"/>
        <v>0</v>
      </c>
      <c r="CP37" s="475">
        <f t="shared" si="8"/>
        <v>0</v>
      </c>
      <c r="CQ37" s="475">
        <f t="shared" si="8"/>
        <v>0</v>
      </c>
      <c r="CR37" s="474">
        <f t="shared" si="78"/>
        <v>5841000</v>
      </c>
      <c r="CS37" s="475">
        <f t="shared" si="78"/>
        <v>173106</v>
      </c>
      <c r="CT37" s="475">
        <f t="shared" si="78"/>
        <v>5667894</v>
      </c>
      <c r="CU37" s="475">
        <f t="shared" si="78"/>
        <v>4315968</v>
      </c>
      <c r="CV37" s="475">
        <f t="shared" si="78"/>
        <v>1351926</v>
      </c>
      <c r="CW37" s="474">
        <f t="shared" si="79"/>
        <v>0</v>
      </c>
      <c r="CX37" s="475">
        <f t="shared" si="9"/>
        <v>0</v>
      </c>
      <c r="CY37" s="475">
        <f t="shared" si="9"/>
        <v>0</v>
      </c>
      <c r="CZ37" s="475">
        <f t="shared" si="9"/>
        <v>0</v>
      </c>
      <c r="DA37" s="475">
        <f t="shared" si="9"/>
        <v>0</v>
      </c>
      <c r="DB37" s="474">
        <f t="shared" si="80"/>
        <v>684528</v>
      </c>
      <c r="DC37" s="475">
        <f t="shared" si="10"/>
        <v>2256</v>
      </c>
      <c r="DD37" s="475">
        <f t="shared" si="10"/>
        <v>682272</v>
      </c>
      <c r="DE37" s="475">
        <f t="shared" si="10"/>
        <v>682272</v>
      </c>
      <c r="DF37" s="475">
        <f t="shared" si="10"/>
        <v>0</v>
      </c>
      <c r="DG37" s="476">
        <f t="shared" si="81"/>
        <v>25489673</v>
      </c>
      <c r="DH37" s="474">
        <f t="shared" si="82"/>
        <v>2335710</v>
      </c>
      <c r="DI37" s="475">
        <f t="shared" si="82"/>
        <v>185575</v>
      </c>
      <c r="DJ37" s="475">
        <f t="shared" si="82"/>
        <v>2150135</v>
      </c>
      <c r="DK37" s="475">
        <f t="shared" si="82"/>
        <v>1552850</v>
      </c>
      <c r="DL37" s="475">
        <f t="shared" si="82"/>
        <v>597285</v>
      </c>
      <c r="DM37" s="474">
        <f t="shared" si="83"/>
        <v>0</v>
      </c>
      <c r="DN37" s="475">
        <f t="shared" si="11"/>
        <v>0</v>
      </c>
      <c r="DO37" s="475">
        <f t="shared" si="11"/>
        <v>0</v>
      </c>
      <c r="DP37" s="475">
        <f t="shared" si="11"/>
        <v>0</v>
      </c>
      <c r="DQ37" s="475">
        <f t="shared" si="11"/>
        <v>0</v>
      </c>
      <c r="DR37" s="475"/>
      <c r="DS37" s="475"/>
      <c r="DT37" s="475"/>
      <c r="DU37" s="475"/>
      <c r="DV37" s="475"/>
      <c r="DW37" s="474">
        <f t="shared" si="84"/>
        <v>0</v>
      </c>
      <c r="DX37" s="475">
        <f t="shared" si="12"/>
        <v>0</v>
      </c>
      <c r="DY37" s="475">
        <f t="shared" si="12"/>
        <v>0</v>
      </c>
      <c r="DZ37" s="475">
        <f t="shared" si="12"/>
        <v>0</v>
      </c>
      <c r="EA37" s="475">
        <f t="shared" si="12"/>
        <v>0</v>
      </c>
      <c r="EB37" s="474">
        <f t="shared" si="85"/>
        <v>273811</v>
      </c>
      <c r="EC37" s="475">
        <f t="shared" si="13"/>
        <v>903</v>
      </c>
      <c r="ED37" s="475">
        <f t="shared" si="13"/>
        <v>272908</v>
      </c>
      <c r="EE37" s="475">
        <f t="shared" si="13"/>
        <v>272908</v>
      </c>
      <c r="EF37" s="475">
        <f t="shared" si="13"/>
        <v>0</v>
      </c>
      <c r="EG37" s="476">
        <f t="shared" si="86"/>
        <v>2609521</v>
      </c>
      <c r="EH37" s="476">
        <f>CG37+DG37+EG37</f>
        <v>44664894</v>
      </c>
      <c r="EI37" s="477">
        <f t="shared" si="88"/>
        <v>3202905</v>
      </c>
      <c r="EJ37" s="477">
        <f t="shared" si="14"/>
        <v>41461989</v>
      </c>
      <c r="EK37" s="477">
        <f t="shared" si="14"/>
        <v>31987175</v>
      </c>
      <c r="EL37" s="477">
        <f t="shared" si="14"/>
        <v>9474814</v>
      </c>
      <c r="EM37" s="478">
        <f t="shared" si="89"/>
        <v>35615819</v>
      </c>
      <c r="EN37" s="478">
        <f t="shared" si="90"/>
        <v>0</v>
      </c>
      <c r="EO37" s="478">
        <f t="shared" si="91"/>
        <v>7695632</v>
      </c>
      <c r="EP37" s="478">
        <f t="shared" si="92"/>
        <v>0</v>
      </c>
      <c r="EQ37" s="478">
        <f t="shared" si="93"/>
        <v>1353443</v>
      </c>
      <c r="ER37" s="479">
        <f t="shared" si="94"/>
        <v>0</v>
      </c>
      <c r="ES37" s="479">
        <f t="shared" si="94"/>
        <v>0</v>
      </c>
      <c r="ET37" s="479">
        <f t="shared" si="94"/>
        <v>0</v>
      </c>
      <c r="EU37" s="479">
        <f t="shared" si="94"/>
        <v>0</v>
      </c>
      <c r="EV37" s="479">
        <f t="shared" si="94"/>
        <v>0</v>
      </c>
      <c r="EW37" s="479">
        <f t="shared" si="95"/>
        <v>0</v>
      </c>
      <c r="EX37" s="479">
        <f t="shared" si="95"/>
        <v>0</v>
      </c>
      <c r="EY37" s="479">
        <f t="shared" si="95"/>
        <v>0</v>
      </c>
      <c r="EZ37" s="479">
        <f t="shared" si="95"/>
        <v>0</v>
      </c>
      <c r="FA37" s="479">
        <f t="shared" si="95"/>
        <v>0</v>
      </c>
      <c r="FB37" s="479">
        <f t="shared" si="96"/>
        <v>0</v>
      </c>
      <c r="FC37" s="479">
        <f t="shared" si="96"/>
        <v>0</v>
      </c>
      <c r="FD37" s="479">
        <f t="shared" si="96"/>
        <v>0</v>
      </c>
      <c r="FE37" s="479">
        <f t="shared" si="96"/>
        <v>0</v>
      </c>
      <c r="FF37" s="479">
        <f t="shared" si="96"/>
        <v>0</v>
      </c>
      <c r="FG37" s="479">
        <f t="shared" si="97"/>
        <v>0</v>
      </c>
      <c r="FH37" s="479">
        <f t="shared" si="97"/>
        <v>0</v>
      </c>
      <c r="FI37" s="479">
        <f t="shared" si="97"/>
        <v>0</v>
      </c>
      <c r="FJ37" s="479">
        <f t="shared" si="97"/>
        <v>0</v>
      </c>
      <c r="FK37" s="479">
        <f t="shared" si="97"/>
        <v>0</v>
      </c>
      <c r="FL37" s="474">
        <f t="shared" si="98"/>
        <v>0</v>
      </c>
      <c r="FM37" s="474">
        <f t="shared" si="98"/>
        <v>0</v>
      </c>
      <c r="FN37" s="474">
        <f t="shared" si="98"/>
        <v>0</v>
      </c>
      <c r="FO37" s="474">
        <f t="shared" si="98"/>
        <v>0</v>
      </c>
      <c r="FP37" s="474">
        <f t="shared" si="98"/>
        <v>0</v>
      </c>
      <c r="FQ37" s="474">
        <f t="shared" si="99"/>
        <v>0</v>
      </c>
      <c r="FR37" s="474">
        <f t="shared" si="99"/>
        <v>0</v>
      </c>
      <c r="FS37" s="474">
        <f t="shared" si="99"/>
        <v>0</v>
      </c>
      <c r="FT37" s="474">
        <f t="shared" si="99"/>
        <v>0</v>
      </c>
      <c r="FU37" s="474">
        <f t="shared" si="99"/>
        <v>0</v>
      </c>
      <c r="FV37" s="479">
        <f t="shared" si="100"/>
        <v>0</v>
      </c>
      <c r="FW37" s="479">
        <f t="shared" si="100"/>
        <v>0</v>
      </c>
      <c r="FX37" s="479">
        <f t="shared" si="100"/>
        <v>0</v>
      </c>
      <c r="FY37" s="479">
        <f t="shared" si="100"/>
        <v>0</v>
      </c>
      <c r="FZ37" s="479">
        <f t="shared" si="100"/>
        <v>0</v>
      </c>
      <c r="GA37" s="479">
        <f t="shared" si="101"/>
        <v>0</v>
      </c>
      <c r="GB37" s="479">
        <f t="shared" si="101"/>
        <v>0</v>
      </c>
      <c r="GC37" s="479">
        <f t="shared" si="101"/>
        <v>0</v>
      </c>
      <c r="GD37" s="479">
        <f t="shared" si="101"/>
        <v>0</v>
      </c>
      <c r="GE37" s="479">
        <f t="shared" si="101"/>
        <v>0</v>
      </c>
      <c r="GF37" s="474">
        <f t="shared" si="102"/>
        <v>0</v>
      </c>
      <c r="GG37" s="474">
        <f t="shared" si="102"/>
        <v>0</v>
      </c>
      <c r="GH37" s="474">
        <f t="shared" si="102"/>
        <v>0</v>
      </c>
      <c r="GI37" s="474">
        <f t="shared" si="102"/>
        <v>0</v>
      </c>
      <c r="GJ37" s="474">
        <f t="shared" si="102"/>
        <v>0</v>
      </c>
      <c r="GK37" s="474">
        <f t="shared" si="103"/>
        <v>0</v>
      </c>
      <c r="GL37" s="474">
        <f t="shared" si="103"/>
        <v>0</v>
      </c>
      <c r="GM37" s="474">
        <f t="shared" si="103"/>
        <v>0</v>
      </c>
      <c r="GN37" s="474">
        <f t="shared" si="103"/>
        <v>0</v>
      </c>
      <c r="GO37" s="474">
        <f t="shared" si="103"/>
        <v>0</v>
      </c>
      <c r="GP37" s="479">
        <f t="shared" si="104"/>
        <v>0</v>
      </c>
      <c r="GQ37" s="479">
        <f t="shared" si="104"/>
        <v>0</v>
      </c>
      <c r="GR37" s="479">
        <f t="shared" si="104"/>
        <v>0</v>
      </c>
      <c r="GS37" s="479">
        <f t="shared" si="104"/>
        <v>0</v>
      </c>
      <c r="GT37" s="479">
        <f t="shared" si="104"/>
        <v>0</v>
      </c>
      <c r="GU37" s="479">
        <f t="shared" si="105"/>
        <v>0</v>
      </c>
      <c r="GV37" s="479">
        <f t="shared" si="105"/>
        <v>0</v>
      </c>
      <c r="GW37" s="479">
        <f t="shared" si="105"/>
        <v>0</v>
      </c>
      <c r="GX37" s="479">
        <f t="shared" si="105"/>
        <v>0</v>
      </c>
      <c r="GY37" s="479">
        <f t="shared" si="105"/>
        <v>0</v>
      </c>
      <c r="GZ37" s="474">
        <f t="shared" si="106"/>
        <v>0</v>
      </c>
      <c r="HA37" s="474">
        <f t="shared" si="106"/>
        <v>0</v>
      </c>
      <c r="HB37" s="474">
        <f t="shared" si="106"/>
        <v>0</v>
      </c>
      <c r="HC37" s="474">
        <f t="shared" si="106"/>
        <v>0</v>
      </c>
      <c r="HD37" s="474">
        <f t="shared" si="106"/>
        <v>0</v>
      </c>
      <c r="HE37" s="474">
        <f t="shared" si="107"/>
        <v>0</v>
      </c>
      <c r="HF37" s="474">
        <f t="shared" si="107"/>
        <v>0</v>
      </c>
      <c r="HG37" s="474">
        <f t="shared" si="107"/>
        <v>0</v>
      </c>
      <c r="HH37" s="474">
        <f t="shared" si="107"/>
        <v>0</v>
      </c>
      <c r="HI37" s="474">
        <f t="shared" si="107"/>
        <v>0</v>
      </c>
      <c r="HJ37" s="479">
        <f t="shared" si="108"/>
        <v>256902</v>
      </c>
      <c r="HK37" s="479">
        <f t="shared" si="108"/>
        <v>32628</v>
      </c>
      <c r="HL37" s="479">
        <f t="shared" si="108"/>
        <v>224274</v>
      </c>
      <c r="HM37" s="479">
        <f t="shared" si="108"/>
        <v>161976</v>
      </c>
      <c r="HN37" s="479">
        <f t="shared" si="108"/>
        <v>62298</v>
      </c>
      <c r="HO37" s="479">
        <f t="shared" si="109"/>
        <v>131404</v>
      </c>
      <c r="HP37" s="479">
        <f t="shared" si="109"/>
        <v>26228</v>
      </c>
      <c r="HQ37" s="479">
        <f t="shared" si="109"/>
        <v>105176</v>
      </c>
      <c r="HR37" s="479">
        <f t="shared" si="109"/>
        <v>81636</v>
      </c>
      <c r="HS37" s="479">
        <f t="shared" si="109"/>
        <v>23540</v>
      </c>
      <c r="HT37" s="474">
        <f t="shared" si="110"/>
        <v>44072</v>
      </c>
      <c r="HU37" s="474">
        <f t="shared" si="110"/>
        <v>7334</v>
      </c>
      <c r="HV37" s="474">
        <f t="shared" si="110"/>
        <v>36738</v>
      </c>
      <c r="HW37" s="474">
        <f t="shared" si="110"/>
        <v>27875</v>
      </c>
      <c r="HX37" s="474">
        <f t="shared" si="110"/>
        <v>8863</v>
      </c>
      <c r="HY37" s="474">
        <f t="shared" si="111"/>
        <v>0</v>
      </c>
      <c r="HZ37" s="474">
        <f t="shared" si="111"/>
        <v>0</v>
      </c>
      <c r="IA37" s="474">
        <f t="shared" si="111"/>
        <v>0</v>
      </c>
      <c r="IB37" s="474">
        <f t="shared" si="111"/>
        <v>0</v>
      </c>
      <c r="IC37" s="474">
        <f t="shared" si="111"/>
        <v>0</v>
      </c>
      <c r="ID37" s="479">
        <f t="shared" si="112"/>
        <v>0</v>
      </c>
      <c r="IE37" s="479">
        <f t="shared" si="112"/>
        <v>0</v>
      </c>
      <c r="IF37" s="479">
        <f t="shared" si="112"/>
        <v>0</v>
      </c>
      <c r="IG37" s="479">
        <f t="shared" si="112"/>
        <v>0</v>
      </c>
      <c r="IH37" s="479">
        <f t="shared" si="112"/>
        <v>0</v>
      </c>
      <c r="II37" s="479">
        <f t="shared" si="113"/>
        <v>0</v>
      </c>
      <c r="IJ37" s="479">
        <f t="shared" si="113"/>
        <v>0</v>
      </c>
      <c r="IK37" s="479">
        <f t="shared" si="113"/>
        <v>0</v>
      </c>
      <c r="IL37" s="479">
        <f t="shared" si="113"/>
        <v>0</v>
      </c>
      <c r="IM37" s="479">
        <f t="shared" si="113"/>
        <v>0</v>
      </c>
      <c r="IN37" s="474">
        <f t="shared" si="114"/>
        <v>0</v>
      </c>
      <c r="IO37" s="474">
        <f t="shared" si="114"/>
        <v>0</v>
      </c>
      <c r="IP37" s="474">
        <f t="shared" si="114"/>
        <v>0</v>
      </c>
      <c r="IQ37" s="474">
        <f t="shared" si="114"/>
        <v>0</v>
      </c>
      <c r="IR37" s="474">
        <f t="shared" si="114"/>
        <v>0</v>
      </c>
      <c r="IS37" s="474">
        <f t="shared" si="115"/>
        <v>0</v>
      </c>
      <c r="IT37" s="474">
        <f t="shared" si="115"/>
        <v>0</v>
      </c>
      <c r="IU37" s="474">
        <f t="shared" si="115"/>
        <v>0</v>
      </c>
      <c r="IV37" s="474">
        <f t="shared" si="115"/>
        <v>0</v>
      </c>
      <c r="IW37" s="474">
        <f t="shared" si="115"/>
        <v>0</v>
      </c>
      <c r="IX37" s="479">
        <f t="shared" si="116"/>
        <v>0</v>
      </c>
      <c r="IY37" s="479">
        <f t="shared" si="116"/>
        <v>0</v>
      </c>
      <c r="IZ37" s="479">
        <f t="shared" si="116"/>
        <v>0</v>
      </c>
      <c r="JA37" s="479">
        <f t="shared" si="116"/>
        <v>0</v>
      </c>
      <c r="JB37" s="479">
        <f t="shared" si="116"/>
        <v>0</v>
      </c>
      <c r="JC37" s="479">
        <f t="shared" si="117"/>
        <v>0</v>
      </c>
      <c r="JD37" s="479">
        <f t="shared" si="117"/>
        <v>0</v>
      </c>
      <c r="JE37" s="479">
        <f t="shared" si="117"/>
        <v>0</v>
      </c>
      <c r="JF37" s="479">
        <f t="shared" si="117"/>
        <v>0</v>
      </c>
      <c r="JG37" s="479">
        <f t="shared" si="117"/>
        <v>0</v>
      </c>
      <c r="JH37" s="479">
        <f t="shared" si="118"/>
        <v>432378</v>
      </c>
      <c r="JI37" s="479">
        <f t="shared" si="39"/>
        <v>66190</v>
      </c>
      <c r="JJ37" s="479">
        <f t="shared" si="39"/>
        <v>366188</v>
      </c>
      <c r="JK37" s="479">
        <f t="shared" si="39"/>
        <v>271487</v>
      </c>
      <c r="JL37" s="479">
        <f t="shared" si="39"/>
        <v>94701</v>
      </c>
      <c r="JM37" s="302">
        <v>0</v>
      </c>
      <c r="JN37" s="302">
        <v>0</v>
      </c>
      <c r="JO37" s="302">
        <v>0</v>
      </c>
      <c r="JP37" s="302">
        <v>0</v>
      </c>
      <c r="JQ37" s="669">
        <v>0</v>
      </c>
      <c r="JR37" s="302">
        <v>75</v>
      </c>
      <c r="JS37" s="462">
        <f t="shared" si="119"/>
        <v>75</v>
      </c>
      <c r="JT37" s="474">
        <f t="shared" si="143"/>
        <v>0</v>
      </c>
      <c r="JU37" s="474">
        <f t="shared" si="40"/>
        <v>0</v>
      </c>
      <c r="JV37" s="474">
        <f t="shared" si="40"/>
        <v>0</v>
      </c>
      <c r="JW37" s="474">
        <f t="shared" si="40"/>
        <v>0</v>
      </c>
      <c r="JX37" s="474">
        <f t="shared" si="40"/>
        <v>0</v>
      </c>
      <c r="JY37" s="474">
        <f t="shared" si="144"/>
        <v>0</v>
      </c>
      <c r="JZ37" s="474">
        <f t="shared" si="41"/>
        <v>0</v>
      </c>
      <c r="KA37" s="474">
        <f t="shared" si="41"/>
        <v>0</v>
      </c>
      <c r="KB37" s="474">
        <f t="shared" si="41"/>
        <v>0</v>
      </c>
      <c r="KC37" s="474">
        <f t="shared" si="41"/>
        <v>0</v>
      </c>
      <c r="KD37" s="723">
        <f t="shared" si="145"/>
        <v>0</v>
      </c>
      <c r="KE37" s="723">
        <f t="shared" si="42"/>
        <v>0</v>
      </c>
      <c r="KF37" s="723">
        <f t="shared" si="42"/>
        <v>0</v>
      </c>
      <c r="KG37" s="723">
        <f t="shared" si="42"/>
        <v>0</v>
      </c>
      <c r="KH37" s="723">
        <f t="shared" si="42"/>
        <v>0</v>
      </c>
      <c r="KI37" s="723">
        <f t="shared" si="146"/>
        <v>0</v>
      </c>
      <c r="KJ37" s="723">
        <f t="shared" si="43"/>
        <v>0</v>
      </c>
      <c r="KK37" s="723">
        <f t="shared" si="43"/>
        <v>0</v>
      </c>
      <c r="KL37" s="723">
        <f t="shared" si="43"/>
        <v>0</v>
      </c>
      <c r="KM37" s="723">
        <f t="shared" si="43"/>
        <v>0</v>
      </c>
      <c r="KN37" s="474">
        <f t="shared" si="147"/>
        <v>0</v>
      </c>
      <c r="KO37" s="474">
        <f t="shared" si="44"/>
        <v>0</v>
      </c>
      <c r="KP37" s="474">
        <f t="shared" si="44"/>
        <v>0</v>
      </c>
      <c r="KQ37" s="474">
        <f t="shared" si="44"/>
        <v>0</v>
      </c>
      <c r="KR37" s="474">
        <f t="shared" si="44"/>
        <v>0</v>
      </c>
      <c r="KS37" s="474">
        <f t="shared" si="148"/>
        <v>97650</v>
      </c>
      <c r="KT37" s="474">
        <f t="shared" si="45"/>
        <v>1950</v>
      </c>
      <c r="KU37" s="474">
        <f t="shared" si="45"/>
        <v>95700</v>
      </c>
      <c r="KV37" s="474">
        <f t="shared" si="45"/>
        <v>95700</v>
      </c>
      <c r="KW37" s="474">
        <f t="shared" si="45"/>
        <v>0</v>
      </c>
      <c r="KX37" s="474">
        <f t="shared" si="46"/>
        <v>97650</v>
      </c>
      <c r="KY37" s="474">
        <f t="shared" si="126"/>
        <v>1950</v>
      </c>
      <c r="KZ37" s="474">
        <f t="shared" si="47"/>
        <v>95700</v>
      </c>
      <c r="LA37" s="474">
        <f t="shared" si="48"/>
        <v>95700</v>
      </c>
      <c r="LB37" s="474">
        <f t="shared" si="49"/>
        <v>0</v>
      </c>
      <c r="LC37" s="479">
        <f t="shared" si="50"/>
        <v>44664894</v>
      </c>
      <c r="LD37" s="479">
        <f t="shared" si="127"/>
        <v>432378</v>
      </c>
      <c r="LE37" s="479">
        <f t="shared" si="128"/>
        <v>97650</v>
      </c>
      <c r="LF37" s="476">
        <f t="shared" si="129"/>
        <v>45194922</v>
      </c>
      <c r="LG37" s="476">
        <f t="shared" si="51"/>
        <v>3271045</v>
      </c>
      <c r="LH37" s="476">
        <f t="shared" si="52"/>
        <v>41923877</v>
      </c>
      <c r="LI37" s="476">
        <f t="shared" si="53"/>
        <v>32354362</v>
      </c>
      <c r="LJ37" s="476">
        <f t="shared" si="54"/>
        <v>9569515</v>
      </c>
      <c r="LK37" s="714">
        <v>112.5</v>
      </c>
      <c r="LL37" s="717">
        <f t="shared" si="55"/>
        <v>4782651.3</v>
      </c>
      <c r="LM37" s="720">
        <f t="shared" si="130"/>
        <v>4782.7</v>
      </c>
      <c r="LN37" s="718">
        <f t="shared" si="56"/>
        <v>49879923.299999997</v>
      </c>
      <c r="LO37" s="713">
        <f t="shared" si="131"/>
        <v>49879.9</v>
      </c>
      <c r="LP37" s="724">
        <f t="shared" si="132"/>
        <v>0</v>
      </c>
      <c r="LQ37" s="724">
        <f t="shared" si="133"/>
        <v>49879.9</v>
      </c>
      <c r="LR37" s="725">
        <f>KX37/1000-0.2</f>
        <v>97.5</v>
      </c>
      <c r="LS37" s="713">
        <f t="shared" si="134"/>
        <v>49977.4</v>
      </c>
      <c r="LT37" s="437"/>
      <c r="LU37" s="617">
        <f t="shared" si="135"/>
        <v>0</v>
      </c>
      <c r="LV37" s="617">
        <f t="shared" si="136"/>
        <v>0</v>
      </c>
      <c r="LW37" s="617">
        <f t="shared" si="137"/>
        <v>0</v>
      </c>
      <c r="LX37" s="617">
        <f t="shared" si="138"/>
        <v>0</v>
      </c>
      <c r="LY37" s="617">
        <f t="shared" si="139"/>
        <v>0</v>
      </c>
      <c r="LZ37" s="617">
        <f t="shared" si="140"/>
        <v>1302</v>
      </c>
      <c r="MA37" s="480"/>
      <c r="MB37" s="480"/>
      <c r="MC37" s="480"/>
      <c r="MD37" s="480"/>
      <c r="ME37" s="480"/>
      <c r="MF37" s="480"/>
      <c r="MG37" s="480"/>
      <c r="MH37" s="480"/>
      <c r="MI37" s="480"/>
      <c r="MJ37" s="480"/>
      <c r="MK37" s="480"/>
      <c r="ML37" s="480"/>
      <c r="MM37" s="480"/>
      <c r="MN37" s="480"/>
      <c r="MO37" s="480"/>
      <c r="MP37" s="480"/>
      <c r="MQ37" s="480"/>
      <c r="MR37" s="480"/>
      <c r="MS37" s="480"/>
      <c r="MT37" s="480"/>
      <c r="MU37" s="480"/>
      <c r="MV37" s="480"/>
      <c r="MW37" s="480"/>
      <c r="MX37" s="480"/>
      <c r="MY37" s="480"/>
      <c r="MZ37" s="480"/>
      <c r="NA37" s="480"/>
      <c r="NB37" s="480"/>
      <c r="NC37" s="480"/>
      <c r="ND37" s="480"/>
      <c r="NE37" s="480"/>
      <c r="NF37" s="480"/>
      <c r="NG37" s="480"/>
      <c r="NH37" s="480"/>
      <c r="NI37" s="480"/>
      <c r="NJ37" s="480"/>
      <c r="NK37" s="480"/>
      <c r="NL37" s="480"/>
      <c r="NM37" s="480"/>
      <c r="NN37" s="480"/>
      <c r="NO37" s="480"/>
      <c r="NP37" s="480"/>
      <c r="NQ37" s="480"/>
      <c r="NR37" s="480"/>
      <c r="NS37" s="480"/>
      <c r="NT37" s="480"/>
      <c r="NU37" s="480"/>
      <c r="NV37" s="480"/>
      <c r="NW37" s="480"/>
      <c r="NX37" s="480"/>
      <c r="NY37" s="480"/>
      <c r="NZ37" s="480"/>
      <c r="OA37" s="480"/>
      <c r="OB37" s="480"/>
      <c r="OD37" s="642">
        <f t="shared" si="58"/>
        <v>32851</v>
      </c>
      <c r="OE37" s="618">
        <f t="shared" si="59"/>
        <v>44072</v>
      </c>
      <c r="OF37" s="618">
        <f t="shared" si="60"/>
        <v>256902</v>
      </c>
      <c r="OG37" s="643">
        <f t="shared" si="141"/>
        <v>26294</v>
      </c>
      <c r="OH37" s="644">
        <f t="shared" si="61"/>
        <v>36738</v>
      </c>
      <c r="OI37" s="644">
        <f t="shared" si="61"/>
        <v>224274</v>
      </c>
      <c r="OJ37" s="642">
        <f t="shared" si="62"/>
        <v>6557</v>
      </c>
      <c r="OK37" s="618">
        <f t="shared" si="63"/>
        <v>7334</v>
      </c>
      <c r="OL37" s="618">
        <f t="shared" si="64"/>
        <v>32628</v>
      </c>
    </row>
    <row r="38" spans="1:402">
      <c r="A38" s="709" t="s">
        <v>794</v>
      </c>
      <c r="B38" s="461"/>
      <c r="C38" s="461"/>
      <c r="D38" s="461"/>
      <c r="E38" s="461"/>
      <c r="F38" s="462">
        <f t="shared" si="65"/>
        <v>0</v>
      </c>
      <c r="G38" s="463"/>
      <c r="H38" s="463"/>
      <c r="I38" s="463"/>
      <c r="J38" s="463"/>
      <c r="K38" s="462">
        <f t="shared" si="66"/>
        <v>0</v>
      </c>
      <c r="L38" s="464">
        <f t="shared" si="67"/>
        <v>0</v>
      </c>
      <c r="M38" s="715"/>
      <c r="N38" s="464"/>
      <c r="O38" s="464"/>
      <c r="P38" s="485">
        <v>466</v>
      </c>
      <c r="Q38" s="461"/>
      <c r="R38" s="481">
        <v>0</v>
      </c>
      <c r="S38" s="461"/>
      <c r="T38" s="465">
        <v>0</v>
      </c>
      <c r="U38" s="462">
        <f t="shared" si="2"/>
        <v>466</v>
      </c>
      <c r="V38" s="485">
        <v>516</v>
      </c>
      <c r="W38" s="461"/>
      <c r="X38" s="481">
        <v>0</v>
      </c>
      <c r="Y38" s="461"/>
      <c r="Z38" s="465">
        <v>0</v>
      </c>
      <c r="AA38" s="462">
        <f t="shared" si="3"/>
        <v>516</v>
      </c>
      <c r="AB38" s="485">
        <v>137</v>
      </c>
      <c r="AC38" s="461"/>
      <c r="AD38" s="461"/>
      <c r="AE38" s="461"/>
      <c r="AF38" s="465">
        <v>0</v>
      </c>
      <c r="AG38" s="462">
        <f t="shared" si="68"/>
        <v>137</v>
      </c>
      <c r="AH38" s="459">
        <f t="shared" si="69"/>
        <v>1119</v>
      </c>
      <c r="AI38" s="467"/>
      <c r="AJ38" s="468">
        <v>0</v>
      </c>
      <c r="AK38" s="469"/>
      <c r="AL38" s="470">
        <v>0</v>
      </c>
      <c r="AM38" s="470"/>
      <c r="AN38" s="467"/>
      <c r="AO38" s="471"/>
      <c r="AP38" s="470"/>
      <c r="AQ38" s="468"/>
      <c r="AR38" s="468"/>
      <c r="AS38" s="461"/>
      <c r="AT38" s="461"/>
      <c r="AU38" s="470"/>
      <c r="AV38" s="470"/>
      <c r="AW38" s="468"/>
      <c r="AX38" s="470"/>
      <c r="AY38" s="470"/>
      <c r="AZ38" s="468"/>
      <c r="BA38" s="470"/>
      <c r="BB38" s="461"/>
      <c r="BC38" s="461"/>
      <c r="BD38" s="470"/>
      <c r="BE38" s="470"/>
      <c r="BF38" s="473"/>
      <c r="BG38" s="462">
        <f t="shared" si="70"/>
        <v>0</v>
      </c>
      <c r="BH38" s="474">
        <f t="shared" si="71"/>
        <v>11849448</v>
      </c>
      <c r="BI38" s="475">
        <f t="shared" si="142"/>
        <v>1005162</v>
      </c>
      <c r="BJ38" s="475">
        <f t="shared" si="142"/>
        <v>10844286</v>
      </c>
      <c r="BK38" s="475">
        <f t="shared" si="142"/>
        <v>8416892</v>
      </c>
      <c r="BL38" s="475">
        <f t="shared" si="142"/>
        <v>2427394</v>
      </c>
      <c r="BM38" s="474">
        <f t="shared" si="72"/>
        <v>0</v>
      </c>
      <c r="BN38" s="475">
        <f t="shared" si="5"/>
        <v>0</v>
      </c>
      <c r="BO38" s="475">
        <f t="shared" si="5"/>
        <v>0</v>
      </c>
      <c r="BP38" s="475">
        <f t="shared" si="5"/>
        <v>0</v>
      </c>
      <c r="BQ38" s="475">
        <f t="shared" si="5"/>
        <v>0</v>
      </c>
      <c r="BR38" s="474">
        <f t="shared" si="73"/>
        <v>0</v>
      </c>
      <c r="BS38" s="475">
        <f t="shared" si="6"/>
        <v>0</v>
      </c>
      <c r="BT38" s="475">
        <f t="shared" si="6"/>
        <v>0</v>
      </c>
      <c r="BU38" s="475">
        <f t="shared" si="6"/>
        <v>0</v>
      </c>
      <c r="BV38" s="475">
        <f t="shared" si="6"/>
        <v>0</v>
      </c>
      <c r="BW38" s="475"/>
      <c r="BX38" s="475"/>
      <c r="BY38" s="475"/>
      <c r="BZ38" s="475"/>
      <c r="CA38" s="475"/>
      <c r="CB38" s="474">
        <f t="shared" si="74"/>
        <v>0</v>
      </c>
      <c r="CC38" s="475">
        <f t="shared" si="7"/>
        <v>0</v>
      </c>
      <c r="CD38" s="475">
        <f t="shared" si="7"/>
        <v>0</v>
      </c>
      <c r="CE38" s="475">
        <f t="shared" si="7"/>
        <v>0</v>
      </c>
      <c r="CF38" s="475">
        <f t="shared" si="7"/>
        <v>0</v>
      </c>
      <c r="CG38" s="476">
        <f t="shared" si="75"/>
        <v>11849448</v>
      </c>
      <c r="CH38" s="474">
        <f t="shared" si="76"/>
        <v>18290652</v>
      </c>
      <c r="CI38" s="475">
        <f t="shared" si="76"/>
        <v>1513944</v>
      </c>
      <c r="CJ38" s="475">
        <f t="shared" si="76"/>
        <v>16776708</v>
      </c>
      <c r="CK38" s="475">
        <f t="shared" si="76"/>
        <v>12729204</v>
      </c>
      <c r="CL38" s="475">
        <f t="shared" si="76"/>
        <v>4047504</v>
      </c>
      <c r="CM38" s="474">
        <f t="shared" si="77"/>
        <v>0</v>
      </c>
      <c r="CN38" s="475">
        <f t="shared" si="8"/>
        <v>0</v>
      </c>
      <c r="CO38" s="475">
        <f t="shared" si="8"/>
        <v>0</v>
      </c>
      <c r="CP38" s="475">
        <f t="shared" si="8"/>
        <v>0</v>
      </c>
      <c r="CQ38" s="475">
        <f t="shared" si="8"/>
        <v>0</v>
      </c>
      <c r="CR38" s="474">
        <f t="shared" si="78"/>
        <v>0</v>
      </c>
      <c r="CS38" s="475">
        <f t="shared" si="78"/>
        <v>0</v>
      </c>
      <c r="CT38" s="475">
        <f t="shared" si="78"/>
        <v>0</v>
      </c>
      <c r="CU38" s="475">
        <f t="shared" si="78"/>
        <v>0</v>
      </c>
      <c r="CV38" s="475">
        <f t="shared" si="78"/>
        <v>0</v>
      </c>
      <c r="CW38" s="474">
        <f t="shared" si="79"/>
        <v>0</v>
      </c>
      <c r="CX38" s="475">
        <f t="shared" si="9"/>
        <v>0</v>
      </c>
      <c r="CY38" s="475">
        <f t="shared" si="9"/>
        <v>0</v>
      </c>
      <c r="CZ38" s="475">
        <f t="shared" si="9"/>
        <v>0</v>
      </c>
      <c r="DA38" s="475">
        <f t="shared" si="9"/>
        <v>0</v>
      </c>
      <c r="DB38" s="474">
        <f t="shared" si="80"/>
        <v>0</v>
      </c>
      <c r="DC38" s="475">
        <f t="shared" si="10"/>
        <v>0</v>
      </c>
      <c r="DD38" s="475">
        <f t="shared" si="10"/>
        <v>0</v>
      </c>
      <c r="DE38" s="475">
        <f t="shared" si="10"/>
        <v>0</v>
      </c>
      <c r="DF38" s="475">
        <f t="shared" si="10"/>
        <v>0</v>
      </c>
      <c r="DG38" s="476">
        <f t="shared" si="81"/>
        <v>18290652</v>
      </c>
      <c r="DH38" s="474">
        <f t="shared" si="82"/>
        <v>4922958</v>
      </c>
      <c r="DI38" s="475">
        <f t="shared" si="82"/>
        <v>391135</v>
      </c>
      <c r="DJ38" s="475">
        <f t="shared" si="82"/>
        <v>4531823</v>
      </c>
      <c r="DK38" s="475">
        <f t="shared" si="82"/>
        <v>3272930</v>
      </c>
      <c r="DL38" s="475">
        <f t="shared" si="82"/>
        <v>1258893</v>
      </c>
      <c r="DM38" s="474">
        <f t="shared" si="83"/>
        <v>0</v>
      </c>
      <c r="DN38" s="475">
        <f t="shared" si="11"/>
        <v>0</v>
      </c>
      <c r="DO38" s="475">
        <f t="shared" si="11"/>
        <v>0</v>
      </c>
      <c r="DP38" s="475">
        <f t="shared" si="11"/>
        <v>0</v>
      </c>
      <c r="DQ38" s="475">
        <f t="shared" si="11"/>
        <v>0</v>
      </c>
      <c r="DR38" s="475"/>
      <c r="DS38" s="475"/>
      <c r="DT38" s="475"/>
      <c r="DU38" s="475"/>
      <c r="DV38" s="475"/>
      <c r="DW38" s="474">
        <f t="shared" si="84"/>
        <v>0</v>
      </c>
      <c r="DX38" s="475">
        <f t="shared" si="12"/>
        <v>0</v>
      </c>
      <c r="DY38" s="475">
        <f t="shared" si="12"/>
        <v>0</v>
      </c>
      <c r="DZ38" s="475">
        <f t="shared" si="12"/>
        <v>0</v>
      </c>
      <c r="EA38" s="475">
        <f t="shared" si="12"/>
        <v>0</v>
      </c>
      <c r="EB38" s="474">
        <f t="shared" si="85"/>
        <v>0</v>
      </c>
      <c r="EC38" s="475">
        <f t="shared" si="13"/>
        <v>0</v>
      </c>
      <c r="ED38" s="475">
        <f t="shared" si="13"/>
        <v>0</v>
      </c>
      <c r="EE38" s="475">
        <f t="shared" si="13"/>
        <v>0</v>
      </c>
      <c r="EF38" s="475">
        <f t="shared" si="13"/>
        <v>0</v>
      </c>
      <c r="EG38" s="476">
        <f t="shared" si="86"/>
        <v>4922958</v>
      </c>
      <c r="EH38" s="476">
        <f t="shared" si="87"/>
        <v>35063058</v>
      </c>
      <c r="EI38" s="477">
        <f t="shared" si="88"/>
        <v>2910241</v>
      </c>
      <c r="EJ38" s="477">
        <f t="shared" si="14"/>
        <v>32152817</v>
      </c>
      <c r="EK38" s="477">
        <f t="shared" si="14"/>
        <v>24419026</v>
      </c>
      <c r="EL38" s="477">
        <f t="shared" si="14"/>
        <v>7733791</v>
      </c>
      <c r="EM38" s="478">
        <f t="shared" si="89"/>
        <v>35063058</v>
      </c>
      <c r="EN38" s="478">
        <f t="shared" si="90"/>
        <v>0</v>
      </c>
      <c r="EO38" s="478">
        <f t="shared" si="91"/>
        <v>0</v>
      </c>
      <c r="EP38" s="478">
        <f t="shared" si="92"/>
        <v>0</v>
      </c>
      <c r="EQ38" s="478">
        <f t="shared" si="93"/>
        <v>0</v>
      </c>
      <c r="ER38" s="479">
        <f t="shared" si="94"/>
        <v>0</v>
      </c>
      <c r="ES38" s="479">
        <f t="shared" si="94"/>
        <v>0</v>
      </c>
      <c r="ET38" s="479">
        <f t="shared" si="94"/>
        <v>0</v>
      </c>
      <c r="EU38" s="479">
        <f t="shared" si="94"/>
        <v>0</v>
      </c>
      <c r="EV38" s="479">
        <f t="shared" si="94"/>
        <v>0</v>
      </c>
      <c r="EW38" s="479">
        <f t="shared" si="95"/>
        <v>0</v>
      </c>
      <c r="EX38" s="479">
        <f t="shared" si="95"/>
        <v>0</v>
      </c>
      <c r="EY38" s="479">
        <f t="shared" si="95"/>
        <v>0</v>
      </c>
      <c r="EZ38" s="479">
        <f t="shared" si="95"/>
        <v>0</v>
      </c>
      <c r="FA38" s="479">
        <f t="shared" si="95"/>
        <v>0</v>
      </c>
      <c r="FB38" s="479">
        <f t="shared" si="96"/>
        <v>0</v>
      </c>
      <c r="FC38" s="479">
        <f t="shared" si="96"/>
        <v>0</v>
      </c>
      <c r="FD38" s="479">
        <f t="shared" si="96"/>
        <v>0</v>
      </c>
      <c r="FE38" s="479">
        <f t="shared" si="96"/>
        <v>0</v>
      </c>
      <c r="FF38" s="479">
        <f t="shared" si="96"/>
        <v>0</v>
      </c>
      <c r="FG38" s="479">
        <f t="shared" si="97"/>
        <v>0</v>
      </c>
      <c r="FH38" s="479">
        <f t="shared" si="97"/>
        <v>0</v>
      </c>
      <c r="FI38" s="479">
        <f t="shared" si="97"/>
        <v>0</v>
      </c>
      <c r="FJ38" s="479">
        <f t="shared" si="97"/>
        <v>0</v>
      </c>
      <c r="FK38" s="479">
        <f t="shared" si="97"/>
        <v>0</v>
      </c>
      <c r="FL38" s="474">
        <f t="shared" si="98"/>
        <v>0</v>
      </c>
      <c r="FM38" s="474">
        <f t="shared" si="98"/>
        <v>0</v>
      </c>
      <c r="FN38" s="474">
        <f t="shared" si="98"/>
        <v>0</v>
      </c>
      <c r="FO38" s="474">
        <f t="shared" si="98"/>
        <v>0</v>
      </c>
      <c r="FP38" s="474">
        <f t="shared" si="98"/>
        <v>0</v>
      </c>
      <c r="FQ38" s="474">
        <f t="shared" si="99"/>
        <v>0</v>
      </c>
      <c r="FR38" s="474">
        <f t="shared" si="99"/>
        <v>0</v>
      </c>
      <c r="FS38" s="474">
        <f t="shared" si="99"/>
        <v>0</v>
      </c>
      <c r="FT38" s="474">
        <f t="shared" si="99"/>
        <v>0</v>
      </c>
      <c r="FU38" s="474">
        <f t="shared" si="99"/>
        <v>0</v>
      </c>
      <c r="FV38" s="479">
        <f t="shared" si="100"/>
        <v>0</v>
      </c>
      <c r="FW38" s="479">
        <f t="shared" si="100"/>
        <v>0</v>
      </c>
      <c r="FX38" s="479">
        <f t="shared" si="100"/>
        <v>0</v>
      </c>
      <c r="FY38" s="479">
        <f t="shared" si="100"/>
        <v>0</v>
      </c>
      <c r="FZ38" s="479">
        <f t="shared" si="100"/>
        <v>0</v>
      </c>
      <c r="GA38" s="479">
        <f t="shared" si="101"/>
        <v>0</v>
      </c>
      <c r="GB38" s="479">
        <f t="shared" si="101"/>
        <v>0</v>
      </c>
      <c r="GC38" s="479">
        <f t="shared" si="101"/>
        <v>0</v>
      </c>
      <c r="GD38" s="479">
        <f t="shared" si="101"/>
        <v>0</v>
      </c>
      <c r="GE38" s="479">
        <f t="shared" si="101"/>
        <v>0</v>
      </c>
      <c r="GF38" s="474">
        <f t="shared" si="102"/>
        <v>0</v>
      </c>
      <c r="GG38" s="474">
        <f t="shared" si="102"/>
        <v>0</v>
      </c>
      <c r="GH38" s="474">
        <f t="shared" si="102"/>
        <v>0</v>
      </c>
      <c r="GI38" s="474">
        <f t="shared" si="102"/>
        <v>0</v>
      </c>
      <c r="GJ38" s="474">
        <f t="shared" si="102"/>
        <v>0</v>
      </c>
      <c r="GK38" s="474">
        <f t="shared" si="103"/>
        <v>0</v>
      </c>
      <c r="GL38" s="474">
        <f t="shared" si="103"/>
        <v>0</v>
      </c>
      <c r="GM38" s="474">
        <f t="shared" si="103"/>
        <v>0</v>
      </c>
      <c r="GN38" s="474">
        <f t="shared" si="103"/>
        <v>0</v>
      </c>
      <c r="GO38" s="474">
        <f t="shared" si="103"/>
        <v>0</v>
      </c>
      <c r="GP38" s="479">
        <f t="shared" si="104"/>
        <v>0</v>
      </c>
      <c r="GQ38" s="479">
        <f t="shared" si="104"/>
        <v>0</v>
      </c>
      <c r="GR38" s="479">
        <f t="shared" si="104"/>
        <v>0</v>
      </c>
      <c r="GS38" s="479">
        <f t="shared" si="104"/>
        <v>0</v>
      </c>
      <c r="GT38" s="479">
        <f t="shared" si="104"/>
        <v>0</v>
      </c>
      <c r="GU38" s="479">
        <f t="shared" si="105"/>
        <v>0</v>
      </c>
      <c r="GV38" s="479">
        <f t="shared" si="105"/>
        <v>0</v>
      </c>
      <c r="GW38" s="479">
        <f t="shared" si="105"/>
        <v>0</v>
      </c>
      <c r="GX38" s="479">
        <f t="shared" si="105"/>
        <v>0</v>
      </c>
      <c r="GY38" s="479">
        <f t="shared" si="105"/>
        <v>0</v>
      </c>
      <c r="GZ38" s="474">
        <f t="shared" si="106"/>
        <v>0</v>
      </c>
      <c r="HA38" s="474">
        <f t="shared" si="106"/>
        <v>0</v>
      </c>
      <c r="HB38" s="474">
        <f t="shared" si="106"/>
        <v>0</v>
      </c>
      <c r="HC38" s="474">
        <f t="shared" si="106"/>
        <v>0</v>
      </c>
      <c r="HD38" s="474">
        <f t="shared" si="106"/>
        <v>0</v>
      </c>
      <c r="HE38" s="474">
        <f t="shared" si="107"/>
        <v>0</v>
      </c>
      <c r="HF38" s="474">
        <f t="shared" si="107"/>
        <v>0</v>
      </c>
      <c r="HG38" s="474">
        <f t="shared" si="107"/>
        <v>0</v>
      </c>
      <c r="HH38" s="474">
        <f t="shared" si="107"/>
        <v>0</v>
      </c>
      <c r="HI38" s="474">
        <f t="shared" si="107"/>
        <v>0</v>
      </c>
      <c r="HJ38" s="479">
        <f t="shared" si="108"/>
        <v>0</v>
      </c>
      <c r="HK38" s="479">
        <f t="shared" si="108"/>
        <v>0</v>
      </c>
      <c r="HL38" s="479">
        <f t="shared" si="108"/>
        <v>0</v>
      </c>
      <c r="HM38" s="479">
        <f t="shared" si="108"/>
        <v>0</v>
      </c>
      <c r="HN38" s="479">
        <f t="shared" si="108"/>
        <v>0</v>
      </c>
      <c r="HO38" s="479">
        <f t="shared" si="109"/>
        <v>0</v>
      </c>
      <c r="HP38" s="479">
        <f t="shared" si="109"/>
        <v>0</v>
      </c>
      <c r="HQ38" s="479">
        <f t="shared" si="109"/>
        <v>0</v>
      </c>
      <c r="HR38" s="479">
        <f t="shared" si="109"/>
        <v>0</v>
      </c>
      <c r="HS38" s="479">
        <f t="shared" si="109"/>
        <v>0</v>
      </c>
      <c r="HT38" s="474">
        <f t="shared" si="110"/>
        <v>0</v>
      </c>
      <c r="HU38" s="474">
        <f t="shared" si="110"/>
        <v>0</v>
      </c>
      <c r="HV38" s="474">
        <f t="shared" si="110"/>
        <v>0</v>
      </c>
      <c r="HW38" s="474">
        <f t="shared" si="110"/>
        <v>0</v>
      </c>
      <c r="HX38" s="474">
        <f t="shared" si="110"/>
        <v>0</v>
      </c>
      <c r="HY38" s="474">
        <f t="shared" si="111"/>
        <v>0</v>
      </c>
      <c r="HZ38" s="474">
        <f t="shared" si="111"/>
        <v>0</v>
      </c>
      <c r="IA38" s="474">
        <f t="shared" si="111"/>
        <v>0</v>
      </c>
      <c r="IB38" s="474">
        <f t="shared" si="111"/>
        <v>0</v>
      </c>
      <c r="IC38" s="474">
        <f t="shared" si="111"/>
        <v>0</v>
      </c>
      <c r="ID38" s="479">
        <f t="shared" si="112"/>
        <v>0</v>
      </c>
      <c r="IE38" s="479">
        <f t="shared" si="112"/>
        <v>0</v>
      </c>
      <c r="IF38" s="479">
        <f t="shared" si="112"/>
        <v>0</v>
      </c>
      <c r="IG38" s="479">
        <f t="shared" si="112"/>
        <v>0</v>
      </c>
      <c r="IH38" s="479">
        <f t="shared" si="112"/>
        <v>0</v>
      </c>
      <c r="II38" s="479">
        <f t="shared" si="113"/>
        <v>0</v>
      </c>
      <c r="IJ38" s="479">
        <f t="shared" si="113"/>
        <v>0</v>
      </c>
      <c r="IK38" s="479">
        <f t="shared" si="113"/>
        <v>0</v>
      </c>
      <c r="IL38" s="479">
        <f t="shared" si="113"/>
        <v>0</v>
      </c>
      <c r="IM38" s="479">
        <f t="shared" si="113"/>
        <v>0</v>
      </c>
      <c r="IN38" s="474">
        <f t="shared" si="114"/>
        <v>0</v>
      </c>
      <c r="IO38" s="474">
        <f t="shared" si="114"/>
        <v>0</v>
      </c>
      <c r="IP38" s="474">
        <f t="shared" si="114"/>
        <v>0</v>
      </c>
      <c r="IQ38" s="474">
        <f t="shared" si="114"/>
        <v>0</v>
      </c>
      <c r="IR38" s="474">
        <f t="shared" si="114"/>
        <v>0</v>
      </c>
      <c r="IS38" s="474">
        <f t="shared" si="115"/>
        <v>0</v>
      </c>
      <c r="IT38" s="474">
        <f t="shared" si="115"/>
        <v>0</v>
      </c>
      <c r="IU38" s="474">
        <f t="shared" si="115"/>
        <v>0</v>
      </c>
      <c r="IV38" s="474">
        <f t="shared" si="115"/>
        <v>0</v>
      </c>
      <c r="IW38" s="474">
        <f t="shared" si="115"/>
        <v>0</v>
      </c>
      <c r="IX38" s="479">
        <f t="shared" si="116"/>
        <v>0</v>
      </c>
      <c r="IY38" s="479">
        <f t="shared" si="116"/>
        <v>0</v>
      </c>
      <c r="IZ38" s="479">
        <f t="shared" si="116"/>
        <v>0</v>
      </c>
      <c r="JA38" s="479">
        <f t="shared" si="116"/>
        <v>0</v>
      </c>
      <c r="JB38" s="479">
        <f t="shared" si="116"/>
        <v>0</v>
      </c>
      <c r="JC38" s="479">
        <f t="shared" si="117"/>
        <v>0</v>
      </c>
      <c r="JD38" s="479">
        <f t="shared" si="117"/>
        <v>0</v>
      </c>
      <c r="JE38" s="479">
        <f t="shared" si="117"/>
        <v>0</v>
      </c>
      <c r="JF38" s="479">
        <f t="shared" si="117"/>
        <v>0</v>
      </c>
      <c r="JG38" s="479">
        <f t="shared" si="117"/>
        <v>0</v>
      </c>
      <c r="JH38" s="479">
        <f t="shared" si="118"/>
        <v>0</v>
      </c>
      <c r="JI38" s="479">
        <f t="shared" si="39"/>
        <v>0</v>
      </c>
      <c r="JJ38" s="479">
        <f t="shared" si="39"/>
        <v>0</v>
      </c>
      <c r="JK38" s="479">
        <f t="shared" si="39"/>
        <v>0</v>
      </c>
      <c r="JL38" s="479">
        <f t="shared" si="39"/>
        <v>0</v>
      </c>
      <c r="JM38" s="669">
        <v>0</v>
      </c>
      <c r="JN38" s="669">
        <v>0</v>
      </c>
      <c r="JO38" s="669">
        <v>0</v>
      </c>
      <c r="JP38" s="669">
        <v>0</v>
      </c>
      <c r="JQ38" s="669">
        <v>0</v>
      </c>
      <c r="JR38" s="669">
        <v>0</v>
      </c>
      <c r="JS38" s="462">
        <f t="shared" si="119"/>
        <v>0</v>
      </c>
      <c r="JT38" s="474">
        <f t="shared" si="143"/>
        <v>0</v>
      </c>
      <c r="JU38" s="474">
        <f t="shared" si="40"/>
        <v>0</v>
      </c>
      <c r="JV38" s="474">
        <f t="shared" si="40"/>
        <v>0</v>
      </c>
      <c r="JW38" s="474">
        <f t="shared" si="40"/>
        <v>0</v>
      </c>
      <c r="JX38" s="474">
        <f t="shared" si="40"/>
        <v>0</v>
      </c>
      <c r="JY38" s="474">
        <f t="shared" si="144"/>
        <v>0</v>
      </c>
      <c r="JZ38" s="474">
        <f t="shared" si="41"/>
        <v>0</v>
      </c>
      <c r="KA38" s="474">
        <f t="shared" si="41"/>
        <v>0</v>
      </c>
      <c r="KB38" s="474">
        <f t="shared" si="41"/>
        <v>0</v>
      </c>
      <c r="KC38" s="474">
        <f t="shared" si="41"/>
        <v>0</v>
      </c>
      <c r="KD38" s="723">
        <f t="shared" si="145"/>
        <v>0</v>
      </c>
      <c r="KE38" s="723">
        <f t="shared" si="42"/>
        <v>0</v>
      </c>
      <c r="KF38" s="723">
        <f t="shared" si="42"/>
        <v>0</v>
      </c>
      <c r="KG38" s="723">
        <f t="shared" si="42"/>
        <v>0</v>
      </c>
      <c r="KH38" s="723">
        <f t="shared" si="42"/>
        <v>0</v>
      </c>
      <c r="KI38" s="723">
        <f t="shared" si="146"/>
        <v>0</v>
      </c>
      <c r="KJ38" s="723">
        <f t="shared" si="43"/>
        <v>0</v>
      </c>
      <c r="KK38" s="723">
        <f t="shared" si="43"/>
        <v>0</v>
      </c>
      <c r="KL38" s="723">
        <f t="shared" si="43"/>
        <v>0</v>
      </c>
      <c r="KM38" s="723">
        <f t="shared" si="43"/>
        <v>0</v>
      </c>
      <c r="KN38" s="474">
        <f t="shared" si="147"/>
        <v>0</v>
      </c>
      <c r="KO38" s="474">
        <f t="shared" si="44"/>
        <v>0</v>
      </c>
      <c r="KP38" s="474">
        <f t="shared" si="44"/>
        <v>0</v>
      </c>
      <c r="KQ38" s="474">
        <f t="shared" si="44"/>
        <v>0</v>
      </c>
      <c r="KR38" s="474">
        <f t="shared" si="44"/>
        <v>0</v>
      </c>
      <c r="KS38" s="474">
        <f t="shared" si="148"/>
        <v>0</v>
      </c>
      <c r="KT38" s="474">
        <f t="shared" si="45"/>
        <v>0</v>
      </c>
      <c r="KU38" s="474">
        <f t="shared" si="45"/>
        <v>0</v>
      </c>
      <c r="KV38" s="474">
        <f t="shared" si="45"/>
        <v>0</v>
      </c>
      <c r="KW38" s="474">
        <f t="shared" si="45"/>
        <v>0</v>
      </c>
      <c r="KX38" s="474">
        <f t="shared" si="46"/>
        <v>0</v>
      </c>
      <c r="KY38" s="474">
        <f t="shared" si="126"/>
        <v>0</v>
      </c>
      <c r="KZ38" s="474">
        <f t="shared" si="47"/>
        <v>0</v>
      </c>
      <c r="LA38" s="474">
        <f t="shared" si="48"/>
        <v>0</v>
      </c>
      <c r="LB38" s="474">
        <f t="shared" si="49"/>
        <v>0</v>
      </c>
      <c r="LC38" s="479">
        <f t="shared" si="50"/>
        <v>35063058</v>
      </c>
      <c r="LD38" s="479">
        <f t="shared" si="127"/>
        <v>0</v>
      </c>
      <c r="LE38" s="479">
        <f t="shared" si="128"/>
        <v>0</v>
      </c>
      <c r="LF38" s="476">
        <f t="shared" si="129"/>
        <v>35063058</v>
      </c>
      <c r="LG38" s="476">
        <f t="shared" si="51"/>
        <v>2910241</v>
      </c>
      <c r="LH38" s="476">
        <f t="shared" si="52"/>
        <v>32152817</v>
      </c>
      <c r="LI38" s="476">
        <f t="shared" si="53"/>
        <v>24419026</v>
      </c>
      <c r="LJ38" s="476">
        <f t="shared" si="54"/>
        <v>7733791</v>
      </c>
      <c r="LK38" s="714">
        <v>96.63</v>
      </c>
      <c r="LL38" s="717">
        <f t="shared" si="55"/>
        <v>4107978.6</v>
      </c>
      <c r="LM38" s="720">
        <f t="shared" si="130"/>
        <v>4108</v>
      </c>
      <c r="LN38" s="718">
        <f t="shared" si="56"/>
        <v>39171036.600000001</v>
      </c>
      <c r="LO38" s="713">
        <f t="shared" si="131"/>
        <v>39171</v>
      </c>
      <c r="LP38" s="724">
        <f t="shared" si="132"/>
        <v>0</v>
      </c>
      <c r="LQ38" s="724">
        <f t="shared" si="133"/>
        <v>39171</v>
      </c>
      <c r="LR38" s="724">
        <f>KX38/1000</f>
        <v>0</v>
      </c>
      <c r="LS38" s="713">
        <f t="shared" si="134"/>
        <v>39171</v>
      </c>
      <c r="LT38" s="437"/>
      <c r="LU38" s="617">
        <f t="shared" si="135"/>
        <v>0</v>
      </c>
      <c r="LV38" s="617">
        <f t="shared" si="136"/>
        <v>0</v>
      </c>
      <c r="LW38" s="617">
        <f t="shared" si="137"/>
        <v>0</v>
      </c>
      <c r="LX38" s="617">
        <f t="shared" si="138"/>
        <v>0</v>
      </c>
      <c r="LY38" s="617">
        <f t="shared" si="139"/>
        <v>0</v>
      </c>
      <c r="LZ38" s="617">
        <f t="shared" si="140"/>
        <v>0</v>
      </c>
      <c r="MA38" s="480"/>
      <c r="MB38" s="480"/>
      <c r="MC38" s="480"/>
      <c r="MD38" s="480"/>
      <c r="ME38" s="480"/>
      <c r="MF38" s="480"/>
      <c r="MG38" s="480"/>
      <c r="MH38" s="480"/>
      <c r="MI38" s="480"/>
      <c r="MJ38" s="480"/>
      <c r="MK38" s="480"/>
      <c r="ML38" s="480"/>
      <c r="MM38" s="480"/>
      <c r="MN38" s="480"/>
      <c r="MO38" s="480"/>
      <c r="MP38" s="480"/>
      <c r="MQ38" s="480"/>
      <c r="MR38" s="480"/>
      <c r="MS38" s="480"/>
      <c r="MT38" s="480"/>
      <c r="MU38" s="480"/>
      <c r="MV38" s="480"/>
      <c r="MW38" s="480"/>
      <c r="MX38" s="480"/>
      <c r="MY38" s="480"/>
      <c r="MZ38" s="480"/>
      <c r="NA38" s="480"/>
      <c r="NB38" s="480"/>
      <c r="NC38" s="480"/>
      <c r="ND38" s="480"/>
      <c r="NE38" s="480"/>
      <c r="NF38" s="480"/>
      <c r="NG38" s="480"/>
      <c r="NH38" s="480"/>
      <c r="NI38" s="480"/>
      <c r="NJ38" s="480"/>
      <c r="NK38" s="480"/>
      <c r="NL38" s="480"/>
      <c r="NM38" s="480"/>
      <c r="NN38" s="480"/>
      <c r="NO38" s="480"/>
      <c r="NP38" s="480"/>
      <c r="NQ38" s="480"/>
      <c r="NR38" s="480"/>
      <c r="NS38" s="480"/>
      <c r="NT38" s="480"/>
      <c r="NU38" s="480"/>
      <c r="NV38" s="480"/>
      <c r="NW38" s="480"/>
      <c r="NX38" s="480"/>
      <c r="NY38" s="480"/>
      <c r="NZ38" s="480"/>
      <c r="OA38" s="480"/>
      <c r="OB38" s="480"/>
      <c r="OD38" s="642">
        <f t="shared" si="58"/>
        <v>0</v>
      </c>
      <c r="OE38" s="618">
        <f t="shared" si="59"/>
        <v>0</v>
      </c>
      <c r="OF38" s="618">
        <f t="shared" si="60"/>
        <v>0</v>
      </c>
      <c r="OG38" s="643">
        <f t="shared" si="141"/>
        <v>0</v>
      </c>
      <c r="OH38" s="644">
        <f t="shared" si="61"/>
        <v>0</v>
      </c>
      <c r="OI38" s="644">
        <f t="shared" si="61"/>
        <v>0</v>
      </c>
      <c r="OJ38" s="642">
        <f t="shared" si="62"/>
        <v>0</v>
      </c>
      <c r="OK38" s="618">
        <f t="shared" si="63"/>
        <v>0</v>
      </c>
      <c r="OL38" s="618">
        <f t="shared" si="64"/>
        <v>0</v>
      </c>
    </row>
    <row r="39" spans="1:402">
      <c r="A39" s="460" t="s">
        <v>795</v>
      </c>
      <c r="B39" s="461"/>
      <c r="C39" s="461"/>
      <c r="D39" s="461"/>
      <c r="E39" s="461"/>
      <c r="F39" s="462">
        <f t="shared" si="65"/>
        <v>0</v>
      </c>
      <c r="G39" s="463"/>
      <c r="H39" s="463"/>
      <c r="I39" s="463"/>
      <c r="J39" s="463"/>
      <c r="K39" s="462">
        <f t="shared" si="66"/>
        <v>0</v>
      </c>
      <c r="L39" s="464">
        <f t="shared" si="67"/>
        <v>0</v>
      </c>
      <c r="M39" s="773"/>
      <c r="N39" s="706"/>
      <c r="O39" s="706"/>
      <c r="P39" s="486">
        <v>589</v>
      </c>
      <c r="Q39" s="461"/>
      <c r="R39" s="481">
        <v>0</v>
      </c>
      <c r="S39" s="461"/>
      <c r="T39" s="465">
        <v>0</v>
      </c>
      <c r="U39" s="462">
        <f t="shared" si="2"/>
        <v>589</v>
      </c>
      <c r="V39" s="486">
        <v>548</v>
      </c>
      <c r="W39" s="461"/>
      <c r="X39" s="481">
        <v>0</v>
      </c>
      <c r="Y39" s="461"/>
      <c r="Z39" s="465">
        <v>5</v>
      </c>
      <c r="AA39" s="462">
        <f t="shared" si="3"/>
        <v>553</v>
      </c>
      <c r="AB39" s="486">
        <v>129</v>
      </c>
      <c r="AC39" s="461"/>
      <c r="AD39" s="461"/>
      <c r="AE39" s="461"/>
      <c r="AF39" s="465">
        <v>0</v>
      </c>
      <c r="AG39" s="462">
        <f t="shared" si="68"/>
        <v>129</v>
      </c>
      <c r="AH39" s="459">
        <f t="shared" si="69"/>
        <v>1271</v>
      </c>
      <c r="AI39" s="467"/>
      <c r="AJ39" s="468">
        <v>0</v>
      </c>
      <c r="AK39" s="469"/>
      <c r="AL39" s="470">
        <v>0</v>
      </c>
      <c r="AM39" s="470"/>
      <c r="AN39" s="467"/>
      <c r="AO39" s="471"/>
      <c r="AP39" s="470"/>
      <c r="AQ39" s="468"/>
      <c r="AR39" s="468"/>
      <c r="AS39" s="461"/>
      <c r="AT39" s="461"/>
      <c r="AU39" s="470"/>
      <c r="AV39" s="470"/>
      <c r="AW39" s="468"/>
      <c r="AX39" s="470"/>
      <c r="AY39" s="470"/>
      <c r="AZ39" s="468"/>
      <c r="BA39" s="470"/>
      <c r="BB39" s="461"/>
      <c r="BC39" s="461"/>
      <c r="BD39" s="470"/>
      <c r="BE39" s="470"/>
      <c r="BF39" s="473"/>
      <c r="BG39" s="462">
        <f t="shared" si="70"/>
        <v>0</v>
      </c>
      <c r="BH39" s="474">
        <f t="shared" si="71"/>
        <v>14977092</v>
      </c>
      <c r="BI39" s="475">
        <f t="shared" si="142"/>
        <v>1270473</v>
      </c>
      <c r="BJ39" s="475">
        <f t="shared" si="142"/>
        <v>13706619</v>
      </c>
      <c r="BK39" s="475">
        <f t="shared" si="142"/>
        <v>10638518</v>
      </c>
      <c r="BL39" s="475">
        <f t="shared" si="142"/>
        <v>3068101</v>
      </c>
      <c r="BM39" s="474">
        <f t="shared" si="72"/>
        <v>0</v>
      </c>
      <c r="BN39" s="475">
        <f t="shared" si="5"/>
        <v>0</v>
      </c>
      <c r="BO39" s="475">
        <f t="shared" si="5"/>
        <v>0</v>
      </c>
      <c r="BP39" s="475">
        <f t="shared" si="5"/>
        <v>0</v>
      </c>
      <c r="BQ39" s="475">
        <f t="shared" si="5"/>
        <v>0</v>
      </c>
      <c r="BR39" s="474">
        <f t="shared" si="73"/>
        <v>0</v>
      </c>
      <c r="BS39" s="475">
        <f t="shared" si="6"/>
        <v>0</v>
      </c>
      <c r="BT39" s="475">
        <f t="shared" si="6"/>
        <v>0</v>
      </c>
      <c r="BU39" s="475">
        <f t="shared" si="6"/>
        <v>0</v>
      </c>
      <c r="BV39" s="475">
        <f t="shared" si="6"/>
        <v>0</v>
      </c>
      <c r="BW39" s="475"/>
      <c r="BX39" s="475"/>
      <c r="BY39" s="475"/>
      <c r="BZ39" s="475"/>
      <c r="CA39" s="475"/>
      <c r="CB39" s="474">
        <f t="shared" si="74"/>
        <v>0</v>
      </c>
      <c r="CC39" s="475">
        <f t="shared" si="7"/>
        <v>0</v>
      </c>
      <c r="CD39" s="475">
        <f t="shared" si="7"/>
        <v>0</v>
      </c>
      <c r="CE39" s="475">
        <f t="shared" si="7"/>
        <v>0</v>
      </c>
      <c r="CF39" s="475">
        <f t="shared" si="7"/>
        <v>0</v>
      </c>
      <c r="CG39" s="476">
        <f t="shared" si="75"/>
        <v>14977092</v>
      </c>
      <c r="CH39" s="474">
        <f t="shared" si="76"/>
        <v>19424956</v>
      </c>
      <c r="CI39" s="475">
        <f t="shared" si="76"/>
        <v>1607832</v>
      </c>
      <c r="CJ39" s="475">
        <f t="shared" si="76"/>
        <v>17817124</v>
      </c>
      <c r="CK39" s="475">
        <f t="shared" si="76"/>
        <v>13518612</v>
      </c>
      <c r="CL39" s="475">
        <f t="shared" si="76"/>
        <v>4298512</v>
      </c>
      <c r="CM39" s="474">
        <f t="shared" si="77"/>
        <v>0</v>
      </c>
      <c r="CN39" s="475">
        <f t="shared" si="8"/>
        <v>0</v>
      </c>
      <c r="CO39" s="475">
        <f t="shared" si="8"/>
        <v>0</v>
      </c>
      <c r="CP39" s="475">
        <f t="shared" si="8"/>
        <v>0</v>
      </c>
      <c r="CQ39" s="475">
        <f t="shared" si="8"/>
        <v>0</v>
      </c>
      <c r="CR39" s="474">
        <f t="shared" si="78"/>
        <v>0</v>
      </c>
      <c r="CS39" s="475">
        <f t="shared" si="78"/>
        <v>0</v>
      </c>
      <c r="CT39" s="475">
        <f t="shared" si="78"/>
        <v>0</v>
      </c>
      <c r="CU39" s="475">
        <f t="shared" si="78"/>
        <v>0</v>
      </c>
      <c r="CV39" s="475">
        <f t="shared" si="78"/>
        <v>0</v>
      </c>
      <c r="CW39" s="474">
        <f t="shared" si="79"/>
        <v>0</v>
      </c>
      <c r="CX39" s="475">
        <f t="shared" si="9"/>
        <v>0</v>
      </c>
      <c r="CY39" s="475">
        <f t="shared" si="9"/>
        <v>0</v>
      </c>
      <c r="CZ39" s="475">
        <f t="shared" si="9"/>
        <v>0</v>
      </c>
      <c r="DA39" s="475">
        <f t="shared" si="9"/>
        <v>0</v>
      </c>
      <c r="DB39" s="474">
        <f t="shared" si="80"/>
        <v>1140880</v>
      </c>
      <c r="DC39" s="475">
        <f t="shared" si="10"/>
        <v>3760</v>
      </c>
      <c r="DD39" s="475">
        <f t="shared" si="10"/>
        <v>1137120</v>
      </c>
      <c r="DE39" s="475">
        <f t="shared" si="10"/>
        <v>1137120</v>
      </c>
      <c r="DF39" s="475">
        <f t="shared" si="10"/>
        <v>0</v>
      </c>
      <c r="DG39" s="476">
        <f t="shared" si="81"/>
        <v>20565836</v>
      </c>
      <c r="DH39" s="474">
        <f t="shared" si="82"/>
        <v>4635486</v>
      </c>
      <c r="DI39" s="475">
        <f t="shared" si="82"/>
        <v>368295</v>
      </c>
      <c r="DJ39" s="475">
        <f t="shared" si="82"/>
        <v>4267191</v>
      </c>
      <c r="DK39" s="475">
        <f t="shared" si="82"/>
        <v>3081810</v>
      </c>
      <c r="DL39" s="475">
        <f t="shared" si="82"/>
        <v>1185381</v>
      </c>
      <c r="DM39" s="474">
        <f t="shared" si="83"/>
        <v>0</v>
      </c>
      <c r="DN39" s="475">
        <f t="shared" si="11"/>
        <v>0</v>
      </c>
      <c r="DO39" s="475">
        <f t="shared" si="11"/>
        <v>0</v>
      </c>
      <c r="DP39" s="475">
        <f t="shared" si="11"/>
        <v>0</v>
      </c>
      <c r="DQ39" s="475">
        <f t="shared" si="11"/>
        <v>0</v>
      </c>
      <c r="DR39" s="475"/>
      <c r="DS39" s="475"/>
      <c r="DT39" s="475"/>
      <c r="DU39" s="475"/>
      <c r="DV39" s="475"/>
      <c r="DW39" s="474">
        <f t="shared" si="84"/>
        <v>0</v>
      </c>
      <c r="DX39" s="475">
        <f t="shared" si="12"/>
        <v>0</v>
      </c>
      <c r="DY39" s="475">
        <f t="shared" si="12"/>
        <v>0</v>
      </c>
      <c r="DZ39" s="475">
        <f t="shared" si="12"/>
        <v>0</v>
      </c>
      <c r="EA39" s="475">
        <f t="shared" si="12"/>
        <v>0</v>
      </c>
      <c r="EB39" s="474">
        <f t="shared" si="85"/>
        <v>0</v>
      </c>
      <c r="EC39" s="475">
        <f t="shared" si="13"/>
        <v>0</v>
      </c>
      <c r="ED39" s="475">
        <f t="shared" si="13"/>
        <v>0</v>
      </c>
      <c r="EE39" s="475">
        <f t="shared" si="13"/>
        <v>0</v>
      </c>
      <c r="EF39" s="475">
        <f t="shared" si="13"/>
        <v>0</v>
      </c>
      <c r="EG39" s="476">
        <f t="shared" si="86"/>
        <v>4635486</v>
      </c>
      <c r="EH39" s="476">
        <f t="shared" si="87"/>
        <v>40178414</v>
      </c>
      <c r="EI39" s="477">
        <f t="shared" si="88"/>
        <v>3250360</v>
      </c>
      <c r="EJ39" s="477">
        <f t="shared" si="14"/>
        <v>36928054</v>
      </c>
      <c r="EK39" s="477">
        <f t="shared" si="14"/>
        <v>28376060</v>
      </c>
      <c r="EL39" s="477">
        <f t="shared" si="14"/>
        <v>8551994</v>
      </c>
      <c r="EM39" s="478">
        <f t="shared" si="89"/>
        <v>39037534</v>
      </c>
      <c r="EN39" s="478">
        <f t="shared" si="90"/>
        <v>0</v>
      </c>
      <c r="EO39" s="478">
        <f t="shared" si="91"/>
        <v>0</v>
      </c>
      <c r="EP39" s="478">
        <f t="shared" si="92"/>
        <v>0</v>
      </c>
      <c r="EQ39" s="478">
        <f t="shared" si="93"/>
        <v>1140880</v>
      </c>
      <c r="ER39" s="479">
        <f t="shared" si="94"/>
        <v>0</v>
      </c>
      <c r="ES39" s="479">
        <f t="shared" si="94"/>
        <v>0</v>
      </c>
      <c r="ET39" s="479">
        <f t="shared" si="94"/>
        <v>0</v>
      </c>
      <c r="EU39" s="479">
        <f t="shared" si="94"/>
        <v>0</v>
      </c>
      <c r="EV39" s="479">
        <f t="shared" si="94"/>
        <v>0</v>
      </c>
      <c r="EW39" s="479">
        <f t="shared" si="95"/>
        <v>0</v>
      </c>
      <c r="EX39" s="479">
        <f t="shared" si="95"/>
        <v>0</v>
      </c>
      <c r="EY39" s="479">
        <f t="shared" si="95"/>
        <v>0</v>
      </c>
      <c r="EZ39" s="479">
        <f t="shared" si="95"/>
        <v>0</v>
      </c>
      <c r="FA39" s="479">
        <f t="shared" si="95"/>
        <v>0</v>
      </c>
      <c r="FB39" s="479">
        <f t="shared" si="96"/>
        <v>0</v>
      </c>
      <c r="FC39" s="479">
        <f t="shared" si="96"/>
        <v>0</v>
      </c>
      <c r="FD39" s="479">
        <f t="shared" si="96"/>
        <v>0</v>
      </c>
      <c r="FE39" s="479">
        <f t="shared" si="96"/>
        <v>0</v>
      </c>
      <c r="FF39" s="479">
        <f t="shared" si="96"/>
        <v>0</v>
      </c>
      <c r="FG39" s="479">
        <f t="shared" si="97"/>
        <v>0</v>
      </c>
      <c r="FH39" s="479">
        <f t="shared" si="97"/>
        <v>0</v>
      </c>
      <c r="FI39" s="479">
        <f>$AL39*FI$9</f>
        <v>0</v>
      </c>
      <c r="FJ39" s="479">
        <f t="shared" si="97"/>
        <v>0</v>
      </c>
      <c r="FK39" s="479">
        <f t="shared" si="97"/>
        <v>0</v>
      </c>
      <c r="FL39" s="474">
        <f t="shared" si="98"/>
        <v>0</v>
      </c>
      <c r="FM39" s="474">
        <f t="shared" si="98"/>
        <v>0</v>
      </c>
      <c r="FN39" s="474">
        <f t="shared" si="98"/>
        <v>0</v>
      </c>
      <c r="FO39" s="474">
        <f t="shared" si="98"/>
        <v>0</v>
      </c>
      <c r="FP39" s="474">
        <f t="shared" si="98"/>
        <v>0</v>
      </c>
      <c r="FQ39" s="474">
        <f t="shared" si="99"/>
        <v>0</v>
      </c>
      <c r="FR39" s="474">
        <f t="shared" si="99"/>
        <v>0</v>
      </c>
      <c r="FS39" s="474">
        <f t="shared" si="99"/>
        <v>0</v>
      </c>
      <c r="FT39" s="474">
        <f t="shared" si="99"/>
        <v>0</v>
      </c>
      <c r="FU39" s="474">
        <f t="shared" si="99"/>
        <v>0</v>
      </c>
      <c r="FV39" s="479">
        <f t="shared" si="100"/>
        <v>0</v>
      </c>
      <c r="FW39" s="479">
        <f t="shared" si="100"/>
        <v>0</v>
      </c>
      <c r="FX39" s="479">
        <f t="shared" si="100"/>
        <v>0</v>
      </c>
      <c r="FY39" s="479">
        <f t="shared" si="100"/>
        <v>0</v>
      </c>
      <c r="FZ39" s="479">
        <f t="shared" si="100"/>
        <v>0</v>
      </c>
      <c r="GA39" s="479">
        <f t="shared" si="101"/>
        <v>0</v>
      </c>
      <c r="GB39" s="479">
        <f t="shared" si="101"/>
        <v>0</v>
      </c>
      <c r="GC39" s="479">
        <f t="shared" si="101"/>
        <v>0</v>
      </c>
      <c r="GD39" s="479">
        <f t="shared" si="101"/>
        <v>0</v>
      </c>
      <c r="GE39" s="479">
        <f t="shared" si="101"/>
        <v>0</v>
      </c>
      <c r="GF39" s="474">
        <f t="shared" si="102"/>
        <v>0</v>
      </c>
      <c r="GG39" s="474">
        <f t="shared" si="102"/>
        <v>0</v>
      </c>
      <c r="GH39" s="474">
        <f t="shared" si="102"/>
        <v>0</v>
      </c>
      <c r="GI39" s="474">
        <f t="shared" si="102"/>
        <v>0</v>
      </c>
      <c r="GJ39" s="474">
        <f t="shared" si="102"/>
        <v>0</v>
      </c>
      <c r="GK39" s="474">
        <f t="shared" si="103"/>
        <v>0</v>
      </c>
      <c r="GL39" s="474">
        <f t="shared" si="103"/>
        <v>0</v>
      </c>
      <c r="GM39" s="474">
        <f t="shared" si="103"/>
        <v>0</v>
      </c>
      <c r="GN39" s="474">
        <f t="shared" si="103"/>
        <v>0</v>
      </c>
      <c r="GO39" s="474">
        <f t="shared" si="103"/>
        <v>0</v>
      </c>
      <c r="GP39" s="479">
        <f t="shared" si="104"/>
        <v>0</v>
      </c>
      <c r="GQ39" s="479">
        <f t="shared" si="104"/>
        <v>0</v>
      </c>
      <c r="GR39" s="479">
        <f t="shared" si="104"/>
        <v>0</v>
      </c>
      <c r="GS39" s="479">
        <f t="shared" si="104"/>
        <v>0</v>
      </c>
      <c r="GT39" s="479">
        <f t="shared" si="104"/>
        <v>0</v>
      </c>
      <c r="GU39" s="479">
        <f t="shared" si="105"/>
        <v>0</v>
      </c>
      <c r="GV39" s="479">
        <f t="shared" si="105"/>
        <v>0</v>
      </c>
      <c r="GW39" s="479">
        <f t="shared" si="105"/>
        <v>0</v>
      </c>
      <c r="GX39" s="479">
        <f t="shared" si="105"/>
        <v>0</v>
      </c>
      <c r="GY39" s="479">
        <f t="shared" si="105"/>
        <v>0</v>
      </c>
      <c r="GZ39" s="474">
        <f t="shared" si="106"/>
        <v>0</v>
      </c>
      <c r="HA39" s="474">
        <f t="shared" si="106"/>
        <v>0</v>
      </c>
      <c r="HB39" s="474">
        <f t="shared" si="106"/>
        <v>0</v>
      </c>
      <c r="HC39" s="474">
        <f t="shared" si="106"/>
        <v>0</v>
      </c>
      <c r="HD39" s="474">
        <f t="shared" si="106"/>
        <v>0</v>
      </c>
      <c r="HE39" s="474">
        <f t="shared" si="107"/>
        <v>0</v>
      </c>
      <c r="HF39" s="474">
        <f t="shared" si="107"/>
        <v>0</v>
      </c>
      <c r="HG39" s="474">
        <f t="shared" si="107"/>
        <v>0</v>
      </c>
      <c r="HH39" s="474">
        <f t="shared" si="107"/>
        <v>0</v>
      </c>
      <c r="HI39" s="474">
        <f t="shared" si="107"/>
        <v>0</v>
      </c>
      <c r="HJ39" s="479">
        <f t="shared" si="108"/>
        <v>0</v>
      </c>
      <c r="HK39" s="479">
        <f t="shared" si="108"/>
        <v>0</v>
      </c>
      <c r="HL39" s="479">
        <f t="shared" si="108"/>
        <v>0</v>
      </c>
      <c r="HM39" s="479">
        <f t="shared" si="108"/>
        <v>0</v>
      </c>
      <c r="HN39" s="479">
        <f t="shared" si="108"/>
        <v>0</v>
      </c>
      <c r="HO39" s="479">
        <f t="shared" si="109"/>
        <v>0</v>
      </c>
      <c r="HP39" s="479">
        <f t="shared" si="109"/>
        <v>0</v>
      </c>
      <c r="HQ39" s="479">
        <f t="shared" si="109"/>
        <v>0</v>
      </c>
      <c r="HR39" s="479">
        <f t="shared" si="109"/>
        <v>0</v>
      </c>
      <c r="HS39" s="479">
        <f t="shared" si="109"/>
        <v>0</v>
      </c>
      <c r="HT39" s="474">
        <f t="shared" si="110"/>
        <v>0</v>
      </c>
      <c r="HU39" s="474">
        <f t="shared" si="110"/>
        <v>0</v>
      </c>
      <c r="HV39" s="474">
        <f t="shared" si="110"/>
        <v>0</v>
      </c>
      <c r="HW39" s="474">
        <f t="shared" si="110"/>
        <v>0</v>
      </c>
      <c r="HX39" s="474">
        <f t="shared" si="110"/>
        <v>0</v>
      </c>
      <c r="HY39" s="474">
        <f t="shared" si="111"/>
        <v>0</v>
      </c>
      <c r="HZ39" s="474">
        <f t="shared" si="111"/>
        <v>0</v>
      </c>
      <c r="IA39" s="474">
        <f t="shared" si="111"/>
        <v>0</v>
      </c>
      <c r="IB39" s="474">
        <f t="shared" si="111"/>
        <v>0</v>
      </c>
      <c r="IC39" s="474">
        <f t="shared" si="111"/>
        <v>0</v>
      </c>
      <c r="ID39" s="479">
        <f t="shared" si="112"/>
        <v>0</v>
      </c>
      <c r="IE39" s="479">
        <f t="shared" si="112"/>
        <v>0</v>
      </c>
      <c r="IF39" s="479">
        <f t="shared" si="112"/>
        <v>0</v>
      </c>
      <c r="IG39" s="479">
        <f t="shared" si="112"/>
        <v>0</v>
      </c>
      <c r="IH39" s="479">
        <f t="shared" si="112"/>
        <v>0</v>
      </c>
      <c r="II39" s="479">
        <f t="shared" si="113"/>
        <v>0</v>
      </c>
      <c r="IJ39" s="479">
        <f t="shared" si="113"/>
        <v>0</v>
      </c>
      <c r="IK39" s="479">
        <f t="shared" si="113"/>
        <v>0</v>
      </c>
      <c r="IL39" s="479">
        <f t="shared" si="113"/>
        <v>0</v>
      </c>
      <c r="IM39" s="479">
        <f t="shared" si="113"/>
        <v>0</v>
      </c>
      <c r="IN39" s="474">
        <f t="shared" si="114"/>
        <v>0</v>
      </c>
      <c r="IO39" s="474">
        <f t="shared" si="114"/>
        <v>0</v>
      </c>
      <c r="IP39" s="474">
        <f t="shared" si="114"/>
        <v>0</v>
      </c>
      <c r="IQ39" s="474">
        <f t="shared" si="114"/>
        <v>0</v>
      </c>
      <c r="IR39" s="474">
        <f t="shared" si="114"/>
        <v>0</v>
      </c>
      <c r="IS39" s="474">
        <f t="shared" si="115"/>
        <v>0</v>
      </c>
      <c r="IT39" s="474">
        <f t="shared" si="115"/>
        <v>0</v>
      </c>
      <c r="IU39" s="474">
        <f t="shared" si="115"/>
        <v>0</v>
      </c>
      <c r="IV39" s="474">
        <f t="shared" si="115"/>
        <v>0</v>
      </c>
      <c r="IW39" s="474">
        <f t="shared" si="115"/>
        <v>0</v>
      </c>
      <c r="IX39" s="479">
        <f t="shared" si="116"/>
        <v>0</v>
      </c>
      <c r="IY39" s="479">
        <f t="shared" si="116"/>
        <v>0</v>
      </c>
      <c r="IZ39" s="479">
        <f t="shared" si="116"/>
        <v>0</v>
      </c>
      <c r="JA39" s="479">
        <f t="shared" si="116"/>
        <v>0</v>
      </c>
      <c r="JB39" s="479">
        <f t="shared" si="116"/>
        <v>0</v>
      </c>
      <c r="JC39" s="479">
        <f t="shared" si="117"/>
        <v>0</v>
      </c>
      <c r="JD39" s="479">
        <f t="shared" si="117"/>
        <v>0</v>
      </c>
      <c r="JE39" s="479">
        <f t="shared" si="117"/>
        <v>0</v>
      </c>
      <c r="JF39" s="479">
        <f t="shared" si="117"/>
        <v>0</v>
      </c>
      <c r="JG39" s="479">
        <f t="shared" si="117"/>
        <v>0</v>
      </c>
      <c r="JH39" s="479">
        <f t="shared" si="118"/>
        <v>0</v>
      </c>
      <c r="JI39" s="479">
        <f t="shared" si="39"/>
        <v>0</v>
      </c>
      <c r="JJ39" s="479">
        <f t="shared" si="39"/>
        <v>0</v>
      </c>
      <c r="JK39" s="479">
        <f t="shared" si="39"/>
        <v>0</v>
      </c>
      <c r="JL39" s="479">
        <f t="shared" si="39"/>
        <v>0</v>
      </c>
      <c r="JM39" s="669">
        <v>0</v>
      </c>
      <c r="JN39" s="669">
        <v>0</v>
      </c>
      <c r="JO39" s="669">
        <v>0</v>
      </c>
      <c r="JP39" s="669">
        <v>0</v>
      </c>
      <c r="JQ39" s="669">
        <v>0</v>
      </c>
      <c r="JR39" s="669">
        <v>0</v>
      </c>
      <c r="JS39" s="462">
        <f t="shared" si="119"/>
        <v>0</v>
      </c>
      <c r="JT39" s="474">
        <f t="shared" si="143"/>
        <v>0</v>
      </c>
      <c r="JU39" s="474">
        <f t="shared" si="40"/>
        <v>0</v>
      </c>
      <c r="JV39" s="474">
        <f t="shared" si="40"/>
        <v>0</v>
      </c>
      <c r="JW39" s="474">
        <f t="shared" si="40"/>
        <v>0</v>
      </c>
      <c r="JX39" s="474">
        <f t="shared" si="40"/>
        <v>0</v>
      </c>
      <c r="JY39" s="474">
        <f t="shared" si="144"/>
        <v>0</v>
      </c>
      <c r="JZ39" s="474">
        <f t="shared" si="41"/>
        <v>0</v>
      </c>
      <c r="KA39" s="474">
        <f t="shared" si="41"/>
        <v>0</v>
      </c>
      <c r="KB39" s="474">
        <f t="shared" si="41"/>
        <v>0</v>
      </c>
      <c r="KC39" s="474">
        <f t="shared" si="41"/>
        <v>0</v>
      </c>
      <c r="KD39" s="723">
        <f t="shared" si="145"/>
        <v>0</v>
      </c>
      <c r="KE39" s="723">
        <f t="shared" si="42"/>
        <v>0</v>
      </c>
      <c r="KF39" s="723">
        <f t="shared" si="42"/>
        <v>0</v>
      </c>
      <c r="KG39" s="723">
        <f t="shared" si="42"/>
        <v>0</v>
      </c>
      <c r="KH39" s="723">
        <f t="shared" si="42"/>
        <v>0</v>
      </c>
      <c r="KI39" s="723">
        <f t="shared" si="146"/>
        <v>0</v>
      </c>
      <c r="KJ39" s="723">
        <f t="shared" si="43"/>
        <v>0</v>
      </c>
      <c r="KK39" s="723">
        <f t="shared" si="43"/>
        <v>0</v>
      </c>
      <c r="KL39" s="723">
        <f t="shared" si="43"/>
        <v>0</v>
      </c>
      <c r="KM39" s="723">
        <f t="shared" si="43"/>
        <v>0</v>
      </c>
      <c r="KN39" s="474">
        <f t="shared" si="147"/>
        <v>0</v>
      </c>
      <c r="KO39" s="474">
        <f t="shared" si="44"/>
        <v>0</v>
      </c>
      <c r="KP39" s="474">
        <f t="shared" si="44"/>
        <v>0</v>
      </c>
      <c r="KQ39" s="474">
        <f t="shared" si="44"/>
        <v>0</v>
      </c>
      <c r="KR39" s="474">
        <f t="shared" si="44"/>
        <v>0</v>
      </c>
      <c r="KS39" s="474">
        <f t="shared" si="148"/>
        <v>0</v>
      </c>
      <c r="KT39" s="474">
        <f t="shared" si="45"/>
        <v>0</v>
      </c>
      <c r="KU39" s="474">
        <f t="shared" si="45"/>
        <v>0</v>
      </c>
      <c r="KV39" s="474">
        <f t="shared" si="45"/>
        <v>0</v>
      </c>
      <c r="KW39" s="474">
        <f t="shared" si="45"/>
        <v>0</v>
      </c>
      <c r="KX39" s="474">
        <f t="shared" si="46"/>
        <v>0</v>
      </c>
      <c r="KY39" s="474">
        <f t="shared" si="126"/>
        <v>0</v>
      </c>
      <c r="KZ39" s="474">
        <f t="shared" si="47"/>
        <v>0</v>
      </c>
      <c r="LA39" s="474">
        <f t="shared" si="48"/>
        <v>0</v>
      </c>
      <c r="LB39" s="474">
        <f t="shared" si="49"/>
        <v>0</v>
      </c>
      <c r="LC39" s="479">
        <f t="shared" si="50"/>
        <v>40178414</v>
      </c>
      <c r="LD39" s="479">
        <f t="shared" si="127"/>
        <v>0</v>
      </c>
      <c r="LE39" s="479">
        <f t="shared" si="128"/>
        <v>0</v>
      </c>
      <c r="LF39" s="476">
        <f t="shared" si="129"/>
        <v>40178414</v>
      </c>
      <c r="LG39" s="476">
        <f t="shared" si="51"/>
        <v>3250360</v>
      </c>
      <c r="LH39" s="476">
        <f t="shared" si="52"/>
        <v>36928054</v>
      </c>
      <c r="LI39" s="476">
        <f t="shared" si="53"/>
        <v>28376060</v>
      </c>
      <c r="LJ39" s="476">
        <f t="shared" si="54"/>
        <v>8551994</v>
      </c>
      <c r="LK39" s="714">
        <v>105.01</v>
      </c>
      <c r="LL39" s="717">
        <f>LK39*$LL$44</f>
        <v>4464233</v>
      </c>
      <c r="LM39" s="720">
        <f>LL39/1000</f>
        <v>4464.2</v>
      </c>
      <c r="LN39" s="718">
        <f t="shared" si="56"/>
        <v>44642647</v>
      </c>
      <c r="LO39" s="713">
        <f>LN39/1000</f>
        <v>44642.6</v>
      </c>
      <c r="LP39" s="724">
        <f t="shared" si="132"/>
        <v>0</v>
      </c>
      <c r="LQ39" s="724">
        <f>LO39</f>
        <v>44642.6</v>
      </c>
      <c r="LR39" s="724">
        <f>KX39/1000</f>
        <v>0</v>
      </c>
      <c r="LS39" s="713">
        <f t="shared" si="134"/>
        <v>44642.6</v>
      </c>
      <c r="LT39" s="437"/>
      <c r="LU39" s="617">
        <f t="shared" si="135"/>
        <v>0</v>
      </c>
      <c r="LV39" s="617">
        <f t="shared" si="136"/>
        <v>0</v>
      </c>
      <c r="LW39" s="617">
        <f t="shared" si="137"/>
        <v>0</v>
      </c>
      <c r="LX39" s="617">
        <f t="shared" si="138"/>
        <v>0</v>
      </c>
      <c r="LY39" s="617">
        <f t="shared" si="139"/>
        <v>0</v>
      </c>
      <c r="LZ39" s="617">
        <f t="shared" si="140"/>
        <v>0</v>
      </c>
      <c r="MA39" s="480"/>
      <c r="MB39" s="480"/>
      <c r="MC39" s="480"/>
      <c r="MD39" s="480"/>
      <c r="ME39" s="480"/>
      <c r="MF39" s="480"/>
      <c r="MG39" s="480"/>
      <c r="MH39" s="480"/>
      <c r="MI39" s="480"/>
      <c r="MJ39" s="480"/>
      <c r="MK39" s="480"/>
      <c r="ML39" s="480"/>
      <c r="MM39" s="480"/>
      <c r="MN39" s="480"/>
      <c r="MO39" s="480"/>
      <c r="MP39" s="480"/>
      <c r="MQ39" s="480"/>
      <c r="MR39" s="480"/>
      <c r="MS39" s="480"/>
      <c r="MT39" s="480"/>
      <c r="MU39" s="480"/>
      <c r="MV39" s="480"/>
      <c r="MW39" s="480"/>
      <c r="MX39" s="480"/>
      <c r="MY39" s="480"/>
      <c r="MZ39" s="480"/>
      <c r="NA39" s="480"/>
      <c r="NB39" s="480"/>
      <c r="NC39" s="480"/>
      <c r="ND39" s="480"/>
      <c r="NE39" s="480"/>
      <c r="NF39" s="480"/>
      <c r="NG39" s="480"/>
      <c r="NH39" s="480"/>
      <c r="NI39" s="480"/>
      <c r="NJ39" s="480"/>
      <c r="NK39" s="480"/>
      <c r="NL39" s="480"/>
      <c r="NM39" s="480"/>
      <c r="NN39" s="480"/>
      <c r="NO39" s="480"/>
      <c r="NP39" s="480"/>
      <c r="NQ39" s="480"/>
      <c r="NR39" s="480"/>
      <c r="NS39" s="480"/>
      <c r="NT39" s="480"/>
      <c r="NU39" s="480"/>
      <c r="NV39" s="480"/>
      <c r="NW39" s="480"/>
      <c r="NX39" s="480"/>
      <c r="NY39" s="480"/>
      <c r="NZ39" s="480"/>
      <c r="OA39" s="480"/>
      <c r="OB39" s="480"/>
      <c r="OD39" s="642">
        <f t="shared" si="58"/>
        <v>0</v>
      </c>
      <c r="OE39" s="618">
        <f t="shared" si="59"/>
        <v>0</v>
      </c>
      <c r="OF39" s="618">
        <f t="shared" si="60"/>
        <v>0</v>
      </c>
      <c r="OG39" s="643">
        <f t="shared" si="141"/>
        <v>0</v>
      </c>
      <c r="OH39" s="644">
        <f t="shared" si="61"/>
        <v>0</v>
      </c>
      <c r="OI39" s="644">
        <f t="shared" si="61"/>
        <v>0</v>
      </c>
      <c r="OJ39" s="642">
        <f t="shared" si="62"/>
        <v>0</v>
      </c>
      <c r="OK39" s="618">
        <f t="shared" si="63"/>
        <v>0</v>
      </c>
      <c r="OL39" s="618">
        <f t="shared" si="64"/>
        <v>0</v>
      </c>
    </row>
    <row r="40" spans="1:402">
      <c r="A40" s="709" t="s">
        <v>796</v>
      </c>
      <c r="B40" s="461"/>
      <c r="C40" s="461"/>
      <c r="D40" s="461"/>
      <c r="E40" s="461"/>
      <c r="F40" s="462">
        <f t="shared" si="65"/>
        <v>0</v>
      </c>
      <c r="G40" s="463"/>
      <c r="H40" s="463"/>
      <c r="I40" s="463"/>
      <c r="J40" s="463"/>
      <c r="K40" s="462">
        <f t="shared" si="66"/>
        <v>0</v>
      </c>
      <c r="L40" s="464">
        <f t="shared" si="67"/>
        <v>0</v>
      </c>
      <c r="M40" s="773"/>
      <c r="N40" s="706"/>
      <c r="O40" s="706"/>
      <c r="P40" s="486"/>
      <c r="Q40" s="461"/>
      <c r="R40" s="481"/>
      <c r="S40" s="461"/>
      <c r="T40" s="465"/>
      <c r="U40" s="462">
        <f t="shared" ref="U40" si="149">SUM(P40:T40)</f>
        <v>0</v>
      </c>
      <c r="V40" s="486"/>
      <c r="W40" s="461"/>
      <c r="X40" s="481"/>
      <c r="Y40" s="461"/>
      <c r="Z40" s="465"/>
      <c r="AA40" s="462">
        <f t="shared" ref="AA40" si="150">SUM(V40:Z40)</f>
        <v>0</v>
      </c>
      <c r="AB40" s="486"/>
      <c r="AC40" s="461"/>
      <c r="AD40" s="461"/>
      <c r="AE40" s="461"/>
      <c r="AF40" s="465"/>
      <c r="AG40" s="462">
        <f t="shared" si="68"/>
        <v>0</v>
      </c>
      <c r="AH40" s="459">
        <f t="shared" si="69"/>
        <v>0</v>
      </c>
      <c r="AI40" s="467"/>
      <c r="AJ40" s="468"/>
      <c r="AK40" s="469"/>
      <c r="AL40" s="470"/>
      <c r="AM40" s="470"/>
      <c r="AN40" s="467"/>
      <c r="AO40" s="471"/>
      <c r="AP40" s="470"/>
      <c r="AQ40" s="468"/>
      <c r="AR40" s="468"/>
      <c r="AS40" s="461"/>
      <c r="AT40" s="461"/>
      <c r="AU40" s="470"/>
      <c r="AV40" s="470"/>
      <c r="AW40" s="468"/>
      <c r="AX40" s="470"/>
      <c r="AY40" s="470"/>
      <c r="AZ40" s="468"/>
      <c r="BA40" s="470"/>
      <c r="BB40" s="461"/>
      <c r="BC40" s="461"/>
      <c r="BD40" s="470"/>
      <c r="BE40" s="470"/>
      <c r="BF40" s="473"/>
      <c r="BG40" s="462">
        <f t="shared" si="70"/>
        <v>0</v>
      </c>
      <c r="BH40" s="474">
        <f t="shared" si="71"/>
        <v>0</v>
      </c>
      <c r="BI40" s="475">
        <f t="shared" si="142"/>
        <v>0</v>
      </c>
      <c r="BJ40" s="475">
        <f t="shared" si="142"/>
        <v>0</v>
      </c>
      <c r="BK40" s="475">
        <f t="shared" si="142"/>
        <v>0</v>
      </c>
      <c r="BL40" s="475">
        <f t="shared" si="142"/>
        <v>0</v>
      </c>
      <c r="BM40" s="474">
        <f t="shared" si="72"/>
        <v>0</v>
      </c>
      <c r="BN40" s="475">
        <f t="shared" si="5"/>
        <v>0</v>
      </c>
      <c r="BO40" s="475">
        <f t="shared" si="5"/>
        <v>0</v>
      </c>
      <c r="BP40" s="475">
        <f t="shared" si="5"/>
        <v>0</v>
      </c>
      <c r="BQ40" s="475">
        <f t="shared" si="5"/>
        <v>0</v>
      </c>
      <c r="BR40" s="474">
        <f t="shared" si="73"/>
        <v>0</v>
      </c>
      <c r="BS40" s="475">
        <f t="shared" si="6"/>
        <v>0</v>
      </c>
      <c r="BT40" s="475">
        <f t="shared" si="6"/>
        <v>0</v>
      </c>
      <c r="BU40" s="475">
        <f t="shared" si="6"/>
        <v>0</v>
      </c>
      <c r="BV40" s="475">
        <f t="shared" si="6"/>
        <v>0</v>
      </c>
      <c r="BW40" s="475"/>
      <c r="BX40" s="475"/>
      <c r="BY40" s="475"/>
      <c r="BZ40" s="475"/>
      <c r="CA40" s="475"/>
      <c r="CB40" s="474">
        <f t="shared" si="74"/>
        <v>0</v>
      </c>
      <c r="CC40" s="475">
        <f t="shared" si="7"/>
        <v>0</v>
      </c>
      <c r="CD40" s="475">
        <f t="shared" si="7"/>
        <v>0</v>
      </c>
      <c r="CE40" s="475">
        <f t="shared" si="7"/>
        <v>0</v>
      </c>
      <c r="CF40" s="475">
        <f t="shared" si="7"/>
        <v>0</v>
      </c>
      <c r="CG40" s="476">
        <f t="shared" si="75"/>
        <v>0</v>
      </c>
      <c r="CH40" s="474">
        <f t="shared" si="76"/>
        <v>0</v>
      </c>
      <c r="CI40" s="475">
        <f t="shared" si="76"/>
        <v>0</v>
      </c>
      <c r="CJ40" s="475">
        <f t="shared" si="76"/>
        <v>0</v>
      </c>
      <c r="CK40" s="475">
        <f t="shared" si="76"/>
        <v>0</v>
      </c>
      <c r="CL40" s="475">
        <f t="shared" si="76"/>
        <v>0</v>
      </c>
      <c r="CM40" s="474">
        <f t="shared" si="77"/>
        <v>0</v>
      </c>
      <c r="CN40" s="475">
        <f t="shared" si="8"/>
        <v>0</v>
      </c>
      <c r="CO40" s="475">
        <f t="shared" si="8"/>
        <v>0</v>
      </c>
      <c r="CP40" s="475">
        <f t="shared" si="8"/>
        <v>0</v>
      </c>
      <c r="CQ40" s="475">
        <f t="shared" si="8"/>
        <v>0</v>
      </c>
      <c r="CR40" s="474">
        <f t="shared" si="78"/>
        <v>0</v>
      </c>
      <c r="CS40" s="475">
        <f t="shared" si="78"/>
        <v>0</v>
      </c>
      <c r="CT40" s="475">
        <f t="shared" si="78"/>
        <v>0</v>
      </c>
      <c r="CU40" s="475">
        <f t="shared" si="78"/>
        <v>0</v>
      </c>
      <c r="CV40" s="475">
        <f t="shared" si="78"/>
        <v>0</v>
      </c>
      <c r="CW40" s="474">
        <f t="shared" si="79"/>
        <v>0</v>
      </c>
      <c r="CX40" s="475">
        <f t="shared" si="9"/>
        <v>0</v>
      </c>
      <c r="CY40" s="475">
        <f t="shared" si="9"/>
        <v>0</v>
      </c>
      <c r="CZ40" s="475">
        <f t="shared" si="9"/>
        <v>0</v>
      </c>
      <c r="DA40" s="475">
        <f t="shared" si="9"/>
        <v>0</v>
      </c>
      <c r="DB40" s="474">
        <f t="shared" si="80"/>
        <v>0</v>
      </c>
      <c r="DC40" s="475">
        <f t="shared" si="10"/>
        <v>0</v>
      </c>
      <c r="DD40" s="475">
        <f t="shared" si="10"/>
        <v>0</v>
      </c>
      <c r="DE40" s="475">
        <f t="shared" si="10"/>
        <v>0</v>
      </c>
      <c r="DF40" s="475">
        <f t="shared" si="10"/>
        <v>0</v>
      </c>
      <c r="DG40" s="476">
        <f t="shared" si="81"/>
        <v>0</v>
      </c>
      <c r="DH40" s="474">
        <f t="shared" si="82"/>
        <v>0</v>
      </c>
      <c r="DI40" s="475">
        <f t="shared" si="82"/>
        <v>0</v>
      </c>
      <c r="DJ40" s="475">
        <f t="shared" si="82"/>
        <v>0</v>
      </c>
      <c r="DK40" s="475">
        <f t="shared" si="82"/>
        <v>0</v>
      </c>
      <c r="DL40" s="475">
        <f t="shared" si="82"/>
        <v>0</v>
      </c>
      <c r="DM40" s="474">
        <f t="shared" si="83"/>
        <v>0</v>
      </c>
      <c r="DN40" s="475">
        <f t="shared" si="11"/>
        <v>0</v>
      </c>
      <c r="DO40" s="475">
        <f t="shared" si="11"/>
        <v>0</v>
      </c>
      <c r="DP40" s="475">
        <f t="shared" si="11"/>
        <v>0</v>
      </c>
      <c r="DQ40" s="475">
        <f t="shared" si="11"/>
        <v>0</v>
      </c>
      <c r="DR40" s="475"/>
      <c r="DS40" s="475"/>
      <c r="DT40" s="475"/>
      <c r="DU40" s="475"/>
      <c r="DV40" s="475"/>
      <c r="DW40" s="474">
        <f t="shared" si="84"/>
        <v>0</v>
      </c>
      <c r="DX40" s="475">
        <f t="shared" si="12"/>
        <v>0</v>
      </c>
      <c r="DY40" s="475">
        <f t="shared" si="12"/>
        <v>0</v>
      </c>
      <c r="DZ40" s="475">
        <f t="shared" si="12"/>
        <v>0</v>
      </c>
      <c r="EA40" s="475">
        <f t="shared" si="12"/>
        <v>0</v>
      </c>
      <c r="EB40" s="474">
        <f t="shared" si="85"/>
        <v>0</v>
      </c>
      <c r="EC40" s="475">
        <f t="shared" si="13"/>
        <v>0</v>
      </c>
      <c r="ED40" s="475">
        <f t="shared" si="13"/>
        <v>0</v>
      </c>
      <c r="EE40" s="475">
        <f t="shared" si="13"/>
        <v>0</v>
      </c>
      <c r="EF40" s="475">
        <f t="shared" si="13"/>
        <v>0</v>
      </c>
      <c r="EG40" s="476">
        <f t="shared" si="86"/>
        <v>0</v>
      </c>
      <c r="EH40" s="476">
        <f t="shared" si="87"/>
        <v>0</v>
      </c>
      <c r="EI40" s="477">
        <f t="shared" si="88"/>
        <v>0</v>
      </c>
      <c r="EJ40" s="477">
        <f t="shared" si="14"/>
        <v>0</v>
      </c>
      <c r="EK40" s="477">
        <f t="shared" si="14"/>
        <v>0</v>
      </c>
      <c r="EL40" s="477">
        <f t="shared" si="14"/>
        <v>0</v>
      </c>
      <c r="EM40" s="478">
        <f t="shared" si="89"/>
        <v>0</v>
      </c>
      <c r="EN40" s="478">
        <f t="shared" si="90"/>
        <v>0</v>
      </c>
      <c r="EO40" s="478">
        <f t="shared" si="91"/>
        <v>0</v>
      </c>
      <c r="EP40" s="478">
        <f t="shared" si="92"/>
        <v>0</v>
      </c>
      <c r="EQ40" s="478">
        <f t="shared" si="93"/>
        <v>0</v>
      </c>
      <c r="ER40" s="479">
        <f t="shared" si="94"/>
        <v>0</v>
      </c>
      <c r="ES40" s="479">
        <f t="shared" si="94"/>
        <v>0</v>
      </c>
      <c r="ET40" s="479">
        <f t="shared" si="94"/>
        <v>0</v>
      </c>
      <c r="EU40" s="479">
        <f t="shared" si="94"/>
        <v>0</v>
      </c>
      <c r="EV40" s="479">
        <f t="shared" si="94"/>
        <v>0</v>
      </c>
      <c r="EW40" s="479">
        <f t="shared" si="95"/>
        <v>0</v>
      </c>
      <c r="EX40" s="479">
        <f t="shared" si="95"/>
        <v>0</v>
      </c>
      <c r="EY40" s="479">
        <f t="shared" si="95"/>
        <v>0</v>
      </c>
      <c r="EZ40" s="479">
        <f t="shared" si="95"/>
        <v>0</v>
      </c>
      <c r="FA40" s="479">
        <f t="shared" si="95"/>
        <v>0</v>
      </c>
      <c r="FB40" s="479">
        <f t="shared" si="96"/>
        <v>0</v>
      </c>
      <c r="FC40" s="479">
        <f t="shared" si="96"/>
        <v>0</v>
      </c>
      <c r="FD40" s="479">
        <f t="shared" si="96"/>
        <v>0</v>
      </c>
      <c r="FE40" s="479">
        <f t="shared" si="96"/>
        <v>0</v>
      </c>
      <c r="FF40" s="479">
        <f t="shared" si="96"/>
        <v>0</v>
      </c>
      <c r="FG40" s="479">
        <f t="shared" si="97"/>
        <v>0</v>
      </c>
      <c r="FH40" s="479">
        <f t="shared" si="97"/>
        <v>0</v>
      </c>
      <c r="FI40" s="479">
        <f>$AL40*FI$9</f>
        <v>0</v>
      </c>
      <c r="FJ40" s="479">
        <f t="shared" si="97"/>
        <v>0</v>
      </c>
      <c r="FK40" s="479">
        <f t="shared" si="97"/>
        <v>0</v>
      </c>
      <c r="FL40" s="474">
        <f t="shared" si="98"/>
        <v>0</v>
      </c>
      <c r="FM40" s="474">
        <f t="shared" si="98"/>
        <v>0</v>
      </c>
      <c r="FN40" s="474">
        <f t="shared" si="98"/>
        <v>0</v>
      </c>
      <c r="FO40" s="474">
        <f t="shared" si="98"/>
        <v>0</v>
      </c>
      <c r="FP40" s="474">
        <f t="shared" si="98"/>
        <v>0</v>
      </c>
      <c r="FQ40" s="474">
        <f t="shared" si="99"/>
        <v>0</v>
      </c>
      <c r="FR40" s="474">
        <f t="shared" si="99"/>
        <v>0</v>
      </c>
      <c r="FS40" s="474">
        <f t="shared" si="99"/>
        <v>0</v>
      </c>
      <c r="FT40" s="474">
        <f t="shared" si="99"/>
        <v>0</v>
      </c>
      <c r="FU40" s="474">
        <f t="shared" si="99"/>
        <v>0</v>
      </c>
      <c r="FV40" s="479">
        <f t="shared" si="100"/>
        <v>0</v>
      </c>
      <c r="FW40" s="479">
        <f t="shared" si="100"/>
        <v>0</v>
      </c>
      <c r="FX40" s="479">
        <f t="shared" si="100"/>
        <v>0</v>
      </c>
      <c r="FY40" s="479">
        <f t="shared" si="100"/>
        <v>0</v>
      </c>
      <c r="FZ40" s="479">
        <f t="shared" si="100"/>
        <v>0</v>
      </c>
      <c r="GA40" s="479">
        <f t="shared" si="101"/>
        <v>0</v>
      </c>
      <c r="GB40" s="479">
        <f t="shared" si="101"/>
        <v>0</v>
      </c>
      <c r="GC40" s="479">
        <f t="shared" si="101"/>
        <v>0</v>
      </c>
      <c r="GD40" s="479">
        <f t="shared" si="101"/>
        <v>0</v>
      </c>
      <c r="GE40" s="479">
        <f t="shared" si="101"/>
        <v>0</v>
      </c>
      <c r="GF40" s="474">
        <f t="shared" si="102"/>
        <v>0</v>
      </c>
      <c r="GG40" s="474">
        <f t="shared" si="102"/>
        <v>0</v>
      </c>
      <c r="GH40" s="474">
        <f t="shared" si="102"/>
        <v>0</v>
      </c>
      <c r="GI40" s="474">
        <f t="shared" si="102"/>
        <v>0</v>
      </c>
      <c r="GJ40" s="474">
        <f t="shared" si="102"/>
        <v>0</v>
      </c>
      <c r="GK40" s="474">
        <f t="shared" si="103"/>
        <v>0</v>
      </c>
      <c r="GL40" s="474">
        <f t="shared" si="103"/>
        <v>0</v>
      </c>
      <c r="GM40" s="474">
        <f t="shared" si="103"/>
        <v>0</v>
      </c>
      <c r="GN40" s="474">
        <f t="shared" si="103"/>
        <v>0</v>
      </c>
      <c r="GO40" s="474">
        <f t="shared" si="103"/>
        <v>0</v>
      </c>
      <c r="GP40" s="479">
        <f t="shared" si="104"/>
        <v>0</v>
      </c>
      <c r="GQ40" s="479">
        <f t="shared" si="104"/>
        <v>0</v>
      </c>
      <c r="GR40" s="479">
        <f t="shared" si="104"/>
        <v>0</v>
      </c>
      <c r="GS40" s="479">
        <f t="shared" si="104"/>
        <v>0</v>
      </c>
      <c r="GT40" s="479">
        <f t="shared" si="104"/>
        <v>0</v>
      </c>
      <c r="GU40" s="479">
        <f t="shared" si="105"/>
        <v>0</v>
      </c>
      <c r="GV40" s="479">
        <f t="shared" si="105"/>
        <v>0</v>
      </c>
      <c r="GW40" s="479">
        <f t="shared" si="105"/>
        <v>0</v>
      </c>
      <c r="GX40" s="479">
        <f t="shared" si="105"/>
        <v>0</v>
      </c>
      <c r="GY40" s="479">
        <f t="shared" si="105"/>
        <v>0</v>
      </c>
      <c r="GZ40" s="474">
        <f t="shared" si="106"/>
        <v>0</v>
      </c>
      <c r="HA40" s="474">
        <f t="shared" si="106"/>
        <v>0</v>
      </c>
      <c r="HB40" s="474">
        <f t="shared" si="106"/>
        <v>0</v>
      </c>
      <c r="HC40" s="474">
        <f t="shared" si="106"/>
        <v>0</v>
      </c>
      <c r="HD40" s="474">
        <f t="shared" si="106"/>
        <v>0</v>
      </c>
      <c r="HE40" s="474">
        <f t="shared" si="107"/>
        <v>0</v>
      </c>
      <c r="HF40" s="474">
        <f t="shared" si="107"/>
        <v>0</v>
      </c>
      <c r="HG40" s="474">
        <f t="shared" si="107"/>
        <v>0</v>
      </c>
      <c r="HH40" s="474">
        <f t="shared" si="107"/>
        <v>0</v>
      </c>
      <c r="HI40" s="474">
        <f t="shared" si="107"/>
        <v>0</v>
      </c>
      <c r="HJ40" s="479">
        <f t="shared" si="108"/>
        <v>0</v>
      </c>
      <c r="HK40" s="479">
        <f t="shared" si="108"/>
        <v>0</v>
      </c>
      <c r="HL40" s="479">
        <f t="shared" si="108"/>
        <v>0</v>
      </c>
      <c r="HM40" s="479">
        <f t="shared" si="108"/>
        <v>0</v>
      </c>
      <c r="HN40" s="479">
        <f t="shared" si="108"/>
        <v>0</v>
      </c>
      <c r="HO40" s="479">
        <f t="shared" si="109"/>
        <v>0</v>
      </c>
      <c r="HP40" s="479">
        <f t="shared" si="109"/>
        <v>0</v>
      </c>
      <c r="HQ40" s="479">
        <f t="shared" si="109"/>
        <v>0</v>
      </c>
      <c r="HR40" s="479">
        <f t="shared" si="109"/>
        <v>0</v>
      </c>
      <c r="HS40" s="479">
        <f t="shared" si="109"/>
        <v>0</v>
      </c>
      <c r="HT40" s="474">
        <f t="shared" si="110"/>
        <v>0</v>
      </c>
      <c r="HU40" s="474">
        <f t="shared" si="110"/>
        <v>0</v>
      </c>
      <c r="HV40" s="474">
        <f t="shared" si="110"/>
        <v>0</v>
      </c>
      <c r="HW40" s="474">
        <f t="shared" si="110"/>
        <v>0</v>
      </c>
      <c r="HX40" s="474">
        <f t="shared" si="110"/>
        <v>0</v>
      </c>
      <c r="HY40" s="474">
        <f t="shared" si="111"/>
        <v>0</v>
      </c>
      <c r="HZ40" s="474">
        <f t="shared" si="111"/>
        <v>0</v>
      </c>
      <c r="IA40" s="474">
        <f t="shared" si="111"/>
        <v>0</v>
      </c>
      <c r="IB40" s="474">
        <f t="shared" si="111"/>
        <v>0</v>
      </c>
      <c r="IC40" s="474">
        <f t="shared" si="111"/>
        <v>0</v>
      </c>
      <c r="ID40" s="479">
        <f t="shared" si="112"/>
        <v>0</v>
      </c>
      <c r="IE40" s="479">
        <f t="shared" si="112"/>
        <v>0</v>
      </c>
      <c r="IF40" s="479">
        <f t="shared" si="112"/>
        <v>0</v>
      </c>
      <c r="IG40" s="479">
        <f t="shared" si="112"/>
        <v>0</v>
      </c>
      <c r="IH40" s="479">
        <f t="shared" si="112"/>
        <v>0</v>
      </c>
      <c r="II40" s="479">
        <f t="shared" si="113"/>
        <v>0</v>
      </c>
      <c r="IJ40" s="479">
        <f t="shared" si="113"/>
        <v>0</v>
      </c>
      <c r="IK40" s="479">
        <f t="shared" si="113"/>
        <v>0</v>
      </c>
      <c r="IL40" s="479">
        <f t="shared" si="113"/>
        <v>0</v>
      </c>
      <c r="IM40" s="479">
        <f t="shared" si="113"/>
        <v>0</v>
      </c>
      <c r="IN40" s="474">
        <f t="shared" si="114"/>
        <v>0</v>
      </c>
      <c r="IO40" s="474">
        <f t="shared" si="114"/>
        <v>0</v>
      </c>
      <c r="IP40" s="474">
        <f t="shared" si="114"/>
        <v>0</v>
      </c>
      <c r="IQ40" s="474">
        <f t="shared" si="114"/>
        <v>0</v>
      </c>
      <c r="IR40" s="474">
        <f t="shared" si="114"/>
        <v>0</v>
      </c>
      <c r="IS40" s="474">
        <f t="shared" si="115"/>
        <v>0</v>
      </c>
      <c r="IT40" s="474">
        <f t="shared" si="115"/>
        <v>0</v>
      </c>
      <c r="IU40" s="474">
        <f t="shared" si="115"/>
        <v>0</v>
      </c>
      <c r="IV40" s="474">
        <f t="shared" si="115"/>
        <v>0</v>
      </c>
      <c r="IW40" s="474">
        <f t="shared" si="115"/>
        <v>0</v>
      </c>
      <c r="IX40" s="479">
        <f t="shared" si="116"/>
        <v>0</v>
      </c>
      <c r="IY40" s="479">
        <f t="shared" si="116"/>
        <v>0</v>
      </c>
      <c r="IZ40" s="479">
        <f t="shared" si="116"/>
        <v>0</v>
      </c>
      <c r="JA40" s="479">
        <f t="shared" si="116"/>
        <v>0</v>
      </c>
      <c r="JB40" s="479">
        <f t="shared" si="116"/>
        <v>0</v>
      </c>
      <c r="JC40" s="479">
        <f t="shared" si="117"/>
        <v>0</v>
      </c>
      <c r="JD40" s="479">
        <f t="shared" si="117"/>
        <v>0</v>
      </c>
      <c r="JE40" s="479">
        <f t="shared" si="117"/>
        <v>0</v>
      </c>
      <c r="JF40" s="479">
        <f t="shared" si="117"/>
        <v>0</v>
      </c>
      <c r="JG40" s="479">
        <f t="shared" si="117"/>
        <v>0</v>
      </c>
      <c r="JH40" s="479">
        <f t="shared" si="118"/>
        <v>0</v>
      </c>
      <c r="JI40" s="479">
        <f t="shared" si="39"/>
        <v>0</v>
      </c>
      <c r="JJ40" s="479">
        <f t="shared" si="39"/>
        <v>0</v>
      </c>
      <c r="JK40" s="479">
        <f t="shared" si="39"/>
        <v>0</v>
      </c>
      <c r="JL40" s="479">
        <f t="shared" si="39"/>
        <v>0</v>
      </c>
      <c r="JM40" s="669"/>
      <c r="JN40" s="669"/>
      <c r="JO40" s="669"/>
      <c r="JP40" s="669"/>
      <c r="JQ40" s="669"/>
      <c r="JR40" s="669"/>
      <c r="JS40" s="462">
        <f t="shared" si="119"/>
        <v>0</v>
      </c>
      <c r="JT40" s="474">
        <f t="shared" si="143"/>
        <v>0</v>
      </c>
      <c r="JU40" s="474">
        <f t="shared" si="40"/>
        <v>0</v>
      </c>
      <c r="JV40" s="474">
        <f t="shared" si="40"/>
        <v>0</v>
      </c>
      <c r="JW40" s="474">
        <f t="shared" si="40"/>
        <v>0</v>
      </c>
      <c r="JX40" s="474">
        <f t="shared" si="40"/>
        <v>0</v>
      </c>
      <c r="JY40" s="474">
        <f t="shared" si="144"/>
        <v>0</v>
      </c>
      <c r="JZ40" s="474">
        <f t="shared" si="41"/>
        <v>0</v>
      </c>
      <c r="KA40" s="474">
        <f t="shared" si="41"/>
        <v>0</v>
      </c>
      <c r="KB40" s="474">
        <f t="shared" si="41"/>
        <v>0</v>
      </c>
      <c r="KC40" s="474">
        <f t="shared" si="41"/>
        <v>0</v>
      </c>
      <c r="KD40" s="723">
        <f t="shared" si="145"/>
        <v>0</v>
      </c>
      <c r="KE40" s="723">
        <f t="shared" si="42"/>
        <v>0</v>
      </c>
      <c r="KF40" s="723">
        <f t="shared" si="42"/>
        <v>0</v>
      </c>
      <c r="KG40" s="723">
        <f t="shared" si="42"/>
        <v>0</v>
      </c>
      <c r="KH40" s="723">
        <f t="shared" si="42"/>
        <v>0</v>
      </c>
      <c r="KI40" s="723">
        <f t="shared" si="146"/>
        <v>0</v>
      </c>
      <c r="KJ40" s="723">
        <f t="shared" si="43"/>
        <v>0</v>
      </c>
      <c r="KK40" s="723">
        <f t="shared" si="43"/>
        <v>0</v>
      </c>
      <c r="KL40" s="723">
        <f t="shared" si="43"/>
        <v>0</v>
      </c>
      <c r="KM40" s="723">
        <f t="shared" si="43"/>
        <v>0</v>
      </c>
      <c r="KN40" s="474">
        <f t="shared" si="147"/>
        <v>0</v>
      </c>
      <c r="KO40" s="474">
        <f t="shared" si="44"/>
        <v>0</v>
      </c>
      <c r="KP40" s="474">
        <f t="shared" si="44"/>
        <v>0</v>
      </c>
      <c r="KQ40" s="474">
        <f t="shared" si="44"/>
        <v>0</v>
      </c>
      <c r="KR40" s="474">
        <f t="shared" si="44"/>
        <v>0</v>
      </c>
      <c r="KS40" s="474">
        <f t="shared" si="148"/>
        <v>0</v>
      </c>
      <c r="KT40" s="474">
        <f t="shared" si="45"/>
        <v>0</v>
      </c>
      <c r="KU40" s="474">
        <f t="shared" si="45"/>
        <v>0</v>
      </c>
      <c r="KV40" s="474">
        <f t="shared" si="45"/>
        <v>0</v>
      </c>
      <c r="KW40" s="474">
        <f t="shared" si="45"/>
        <v>0</v>
      </c>
      <c r="KX40" s="474">
        <f t="shared" si="46"/>
        <v>0</v>
      </c>
      <c r="KY40" s="474">
        <f t="shared" si="126"/>
        <v>0</v>
      </c>
      <c r="KZ40" s="474">
        <f t="shared" si="47"/>
        <v>0</v>
      </c>
      <c r="LA40" s="474">
        <f t="shared" si="48"/>
        <v>0</v>
      </c>
      <c r="LB40" s="474">
        <f t="shared" si="49"/>
        <v>0</v>
      </c>
      <c r="LC40" s="479">
        <f t="shared" si="50"/>
        <v>0</v>
      </c>
      <c r="LD40" s="479">
        <f t="shared" si="127"/>
        <v>0</v>
      </c>
      <c r="LE40" s="479">
        <f t="shared" si="128"/>
        <v>0</v>
      </c>
      <c r="LF40" s="476">
        <f t="shared" si="129"/>
        <v>0</v>
      </c>
      <c r="LG40" s="476">
        <f t="shared" si="51"/>
        <v>0</v>
      </c>
      <c r="LH40" s="476">
        <f t="shared" si="52"/>
        <v>0</v>
      </c>
      <c r="LI40" s="476">
        <f t="shared" si="53"/>
        <v>0</v>
      </c>
      <c r="LJ40" s="476">
        <f t="shared" si="54"/>
        <v>0</v>
      </c>
      <c r="LK40" s="714"/>
      <c r="LL40" s="717"/>
      <c r="LM40" s="720">
        <f>LL40/1000</f>
        <v>0</v>
      </c>
      <c r="LN40" s="718">
        <f t="shared" si="56"/>
        <v>0</v>
      </c>
      <c r="LO40" s="713">
        <f>LN40/1000</f>
        <v>0</v>
      </c>
      <c r="LP40" s="724">
        <f t="shared" si="132"/>
        <v>0</v>
      </c>
      <c r="LQ40" s="724">
        <f t="shared" si="133"/>
        <v>0</v>
      </c>
      <c r="LR40" s="724">
        <f>KX40/1000</f>
        <v>0</v>
      </c>
      <c r="LS40" s="713">
        <f t="shared" si="134"/>
        <v>0</v>
      </c>
      <c r="LT40" s="437"/>
      <c r="LU40" s="617">
        <f t="shared" si="135"/>
        <v>0</v>
      </c>
      <c r="LV40" s="617">
        <f t="shared" si="136"/>
        <v>0</v>
      </c>
      <c r="LW40" s="617">
        <f t="shared" si="137"/>
        <v>0</v>
      </c>
      <c r="LX40" s="617">
        <f t="shared" si="138"/>
        <v>0</v>
      </c>
      <c r="LY40" s="617">
        <f t="shared" si="139"/>
        <v>0</v>
      </c>
      <c r="LZ40" s="617">
        <f t="shared" si="140"/>
        <v>0</v>
      </c>
      <c r="MA40" s="480"/>
      <c r="MB40" s="480"/>
      <c r="MC40" s="480"/>
      <c r="MD40" s="480"/>
      <c r="ME40" s="480"/>
      <c r="MF40" s="480"/>
      <c r="MG40" s="480"/>
      <c r="MH40" s="480"/>
      <c r="MI40" s="480"/>
      <c r="MJ40" s="480"/>
      <c r="MK40" s="480"/>
      <c r="ML40" s="480"/>
      <c r="MM40" s="480"/>
      <c r="MN40" s="480"/>
      <c r="MO40" s="480"/>
      <c r="MP40" s="480"/>
      <c r="MQ40" s="480"/>
      <c r="MR40" s="480"/>
      <c r="MS40" s="480"/>
      <c r="MT40" s="480"/>
      <c r="MU40" s="480"/>
      <c r="MV40" s="480"/>
      <c r="MW40" s="480"/>
      <c r="MX40" s="480"/>
      <c r="MY40" s="480"/>
      <c r="MZ40" s="480"/>
      <c r="NA40" s="480"/>
      <c r="NB40" s="480"/>
      <c r="NC40" s="480"/>
      <c r="ND40" s="480"/>
      <c r="NE40" s="480"/>
      <c r="NF40" s="480"/>
      <c r="NG40" s="480"/>
      <c r="NH40" s="480"/>
      <c r="NI40" s="480"/>
      <c r="NJ40" s="480"/>
      <c r="NK40" s="480"/>
      <c r="NL40" s="480"/>
      <c r="NM40" s="480"/>
      <c r="NN40" s="480"/>
      <c r="NO40" s="480"/>
      <c r="NP40" s="480"/>
      <c r="NQ40" s="480"/>
      <c r="NR40" s="480"/>
      <c r="NS40" s="480"/>
      <c r="NT40" s="480"/>
      <c r="NU40" s="480"/>
      <c r="NV40" s="480"/>
      <c r="NW40" s="480"/>
      <c r="NX40" s="480"/>
      <c r="NY40" s="480"/>
      <c r="NZ40" s="480"/>
      <c r="OA40" s="480"/>
      <c r="OB40" s="480"/>
      <c r="OD40" s="642">
        <f t="shared" si="58"/>
        <v>0</v>
      </c>
      <c r="OE40" s="618">
        <f t="shared" si="59"/>
        <v>0</v>
      </c>
      <c r="OF40" s="618">
        <f t="shared" si="60"/>
        <v>0</v>
      </c>
      <c r="OG40" s="643">
        <f t="shared" si="141"/>
        <v>0</v>
      </c>
      <c r="OH40" s="644">
        <f t="shared" si="61"/>
        <v>0</v>
      </c>
      <c r="OI40" s="644">
        <f t="shared" si="61"/>
        <v>0</v>
      </c>
      <c r="OJ40" s="642">
        <f t="shared" si="62"/>
        <v>0</v>
      </c>
      <c r="OK40" s="618">
        <f t="shared" si="63"/>
        <v>0</v>
      </c>
      <c r="OL40" s="618">
        <f t="shared" si="64"/>
        <v>0</v>
      </c>
    </row>
    <row r="41" spans="1:402" s="436" customFormat="1" ht="12.75">
      <c r="A41" s="452" t="s">
        <v>35</v>
      </c>
      <c r="B41" s="459">
        <f t="shared" ref="B41:BF41" si="151">SUM(B10:B40)</f>
        <v>0</v>
      </c>
      <c r="C41" s="459">
        <f t="shared" si="151"/>
        <v>17</v>
      </c>
      <c r="D41" s="459">
        <f t="shared" si="151"/>
        <v>30</v>
      </c>
      <c r="E41" s="459">
        <f t="shared" si="151"/>
        <v>50</v>
      </c>
      <c r="F41" s="459">
        <f t="shared" si="151"/>
        <v>97</v>
      </c>
      <c r="G41" s="459">
        <f t="shared" si="151"/>
        <v>0</v>
      </c>
      <c r="H41" s="459">
        <f t="shared" si="151"/>
        <v>717264</v>
      </c>
      <c r="I41" s="459">
        <f t="shared" si="151"/>
        <v>1265760</v>
      </c>
      <c r="J41" s="459">
        <f t="shared" si="151"/>
        <v>2109600</v>
      </c>
      <c r="K41" s="459">
        <f t="shared" si="151"/>
        <v>4092624</v>
      </c>
      <c r="L41" s="464">
        <f t="shared" si="151"/>
        <v>4092.7</v>
      </c>
      <c r="M41" s="715">
        <f t="shared" si="151"/>
        <v>9.5</v>
      </c>
      <c r="N41" s="464">
        <f t="shared" si="151"/>
        <v>439.3</v>
      </c>
      <c r="O41" s="464">
        <f t="shared" si="151"/>
        <v>4532</v>
      </c>
      <c r="P41" s="459">
        <f t="shared" si="151"/>
        <v>11066</v>
      </c>
      <c r="Q41" s="459">
        <f t="shared" si="151"/>
        <v>0</v>
      </c>
      <c r="R41" s="459">
        <f t="shared" si="151"/>
        <v>188</v>
      </c>
      <c r="S41" s="459">
        <f t="shared" si="151"/>
        <v>0</v>
      </c>
      <c r="T41" s="459">
        <f t="shared" si="151"/>
        <v>43</v>
      </c>
      <c r="U41" s="459">
        <f t="shared" si="151"/>
        <v>11297</v>
      </c>
      <c r="V41" s="459">
        <f t="shared" si="151"/>
        <v>11753</v>
      </c>
      <c r="W41" s="459">
        <f t="shared" si="151"/>
        <v>0</v>
      </c>
      <c r="X41" s="459">
        <f t="shared" si="151"/>
        <v>540</v>
      </c>
      <c r="Y41" s="459">
        <f t="shared" si="151"/>
        <v>183</v>
      </c>
      <c r="Z41" s="459">
        <f t="shared" si="151"/>
        <v>73</v>
      </c>
      <c r="AA41" s="459">
        <f t="shared" si="151"/>
        <v>12549</v>
      </c>
      <c r="AB41" s="459">
        <f t="shared" si="151"/>
        <v>2572</v>
      </c>
      <c r="AC41" s="459">
        <f t="shared" si="151"/>
        <v>0</v>
      </c>
      <c r="AD41" s="459">
        <f t="shared" si="151"/>
        <v>0</v>
      </c>
      <c r="AE41" s="459">
        <f t="shared" si="151"/>
        <v>46</v>
      </c>
      <c r="AF41" s="459">
        <f t="shared" si="151"/>
        <v>9</v>
      </c>
      <c r="AG41" s="459">
        <f t="shared" si="151"/>
        <v>2627</v>
      </c>
      <c r="AH41" s="459">
        <f t="shared" si="151"/>
        <v>26473</v>
      </c>
      <c r="AI41" s="459">
        <f t="shared" si="151"/>
        <v>0</v>
      </c>
      <c r="AJ41" s="459">
        <f t="shared" si="151"/>
        <v>0</v>
      </c>
      <c r="AK41" s="459">
        <f t="shared" si="151"/>
        <v>0</v>
      </c>
      <c r="AL41" s="459">
        <f t="shared" si="151"/>
        <v>0</v>
      </c>
      <c r="AM41" s="459">
        <f t="shared" si="151"/>
        <v>1</v>
      </c>
      <c r="AN41" s="459">
        <f t="shared" si="151"/>
        <v>0</v>
      </c>
      <c r="AO41" s="459">
        <f t="shared" si="151"/>
        <v>4</v>
      </c>
      <c r="AP41" s="459">
        <f t="shared" si="151"/>
        <v>1</v>
      </c>
      <c r="AQ41" s="459">
        <f t="shared" si="151"/>
        <v>0</v>
      </c>
      <c r="AR41" s="459">
        <f t="shared" si="151"/>
        <v>5</v>
      </c>
      <c r="AS41" s="459">
        <f t="shared" si="151"/>
        <v>0</v>
      </c>
      <c r="AT41" s="459">
        <f t="shared" si="151"/>
        <v>0</v>
      </c>
      <c r="AU41" s="459">
        <f t="shared" si="151"/>
        <v>7</v>
      </c>
      <c r="AV41" s="459">
        <f t="shared" si="151"/>
        <v>5</v>
      </c>
      <c r="AW41" s="459">
        <f t="shared" si="151"/>
        <v>4</v>
      </c>
      <c r="AX41" s="459">
        <f t="shared" si="151"/>
        <v>17</v>
      </c>
      <c r="AY41" s="459">
        <f t="shared" si="151"/>
        <v>14</v>
      </c>
      <c r="AZ41" s="459">
        <f t="shared" si="151"/>
        <v>0</v>
      </c>
      <c r="BA41" s="459">
        <f t="shared" si="151"/>
        <v>0</v>
      </c>
      <c r="BB41" s="459">
        <f t="shared" si="151"/>
        <v>0</v>
      </c>
      <c r="BC41" s="459">
        <f t="shared" si="151"/>
        <v>0</v>
      </c>
      <c r="BD41" s="459">
        <f t="shared" si="151"/>
        <v>5</v>
      </c>
      <c r="BE41" s="459">
        <f t="shared" si="151"/>
        <v>2</v>
      </c>
      <c r="BF41" s="459">
        <f t="shared" si="151"/>
        <v>0</v>
      </c>
      <c r="BG41" s="459">
        <f t="shared" ref="BG41:DR41" si="152">SUM(BG10:BG40)</f>
        <v>65</v>
      </c>
      <c r="BH41" s="459">
        <f t="shared" si="152"/>
        <v>281386248</v>
      </c>
      <c r="BI41" s="459">
        <f t="shared" si="152"/>
        <v>23869362</v>
      </c>
      <c r="BJ41" s="459">
        <f t="shared" si="152"/>
        <v>257516886</v>
      </c>
      <c r="BK41" s="459">
        <f t="shared" si="152"/>
        <v>199874092</v>
      </c>
      <c r="BL41" s="459">
        <f t="shared" si="152"/>
        <v>57642794</v>
      </c>
      <c r="BM41" s="459">
        <f t="shared" si="152"/>
        <v>0</v>
      </c>
      <c r="BN41" s="459">
        <f t="shared" si="152"/>
        <v>0</v>
      </c>
      <c r="BO41" s="459">
        <f t="shared" si="152"/>
        <v>0</v>
      </c>
      <c r="BP41" s="459">
        <f t="shared" si="152"/>
        <v>0</v>
      </c>
      <c r="BQ41" s="459">
        <f t="shared" si="152"/>
        <v>0</v>
      </c>
      <c r="BR41" s="459">
        <f t="shared" si="152"/>
        <v>13410416</v>
      </c>
      <c r="BS41" s="459">
        <f t="shared" si="152"/>
        <v>405516</v>
      </c>
      <c r="BT41" s="459">
        <f t="shared" si="152"/>
        <v>13004900</v>
      </c>
      <c r="BU41" s="459">
        <f t="shared" si="152"/>
        <v>10138652</v>
      </c>
      <c r="BV41" s="459">
        <f t="shared" si="152"/>
        <v>2866248</v>
      </c>
      <c r="BW41" s="459">
        <f t="shared" si="152"/>
        <v>0</v>
      </c>
      <c r="BX41" s="459">
        <f t="shared" si="152"/>
        <v>0</v>
      </c>
      <c r="BY41" s="459">
        <f t="shared" si="152"/>
        <v>0</v>
      </c>
      <c r="BZ41" s="459">
        <f t="shared" si="152"/>
        <v>0</v>
      </c>
      <c r="CA41" s="459">
        <f t="shared" si="152"/>
        <v>0</v>
      </c>
      <c r="CB41" s="459">
        <f t="shared" si="152"/>
        <v>8494736</v>
      </c>
      <c r="CC41" s="459">
        <f t="shared" si="152"/>
        <v>19393</v>
      </c>
      <c r="CD41" s="459">
        <f t="shared" si="152"/>
        <v>8475343</v>
      </c>
      <c r="CE41" s="459">
        <f t="shared" si="152"/>
        <v>8475343</v>
      </c>
      <c r="CF41" s="459">
        <f t="shared" si="152"/>
        <v>0</v>
      </c>
      <c r="CG41" s="459">
        <f t="shared" si="152"/>
        <v>303291400</v>
      </c>
      <c r="CH41" s="459">
        <f t="shared" si="152"/>
        <v>416608591</v>
      </c>
      <c r="CI41" s="459">
        <f t="shared" si="152"/>
        <v>34483302</v>
      </c>
      <c r="CJ41" s="459">
        <f t="shared" si="152"/>
        <v>382125289</v>
      </c>
      <c r="CK41" s="459">
        <f t="shared" si="152"/>
        <v>289934757</v>
      </c>
      <c r="CL41" s="459">
        <f t="shared" si="152"/>
        <v>92190532</v>
      </c>
      <c r="CM41" s="459">
        <f t="shared" si="152"/>
        <v>0</v>
      </c>
      <c r="CN41" s="459">
        <f t="shared" si="152"/>
        <v>0</v>
      </c>
      <c r="CO41" s="459">
        <f t="shared" si="152"/>
        <v>0</v>
      </c>
      <c r="CP41" s="459">
        <f t="shared" si="152"/>
        <v>0</v>
      </c>
      <c r="CQ41" s="459">
        <f t="shared" si="152"/>
        <v>0</v>
      </c>
      <c r="CR41" s="459">
        <f t="shared" si="152"/>
        <v>53460000</v>
      </c>
      <c r="CS41" s="459">
        <f t="shared" si="152"/>
        <v>1584360</v>
      </c>
      <c r="CT41" s="459">
        <f t="shared" si="152"/>
        <v>51875640</v>
      </c>
      <c r="CU41" s="459">
        <f t="shared" si="152"/>
        <v>39502080</v>
      </c>
      <c r="CV41" s="459">
        <f t="shared" si="152"/>
        <v>12373560</v>
      </c>
      <c r="CW41" s="459">
        <f t="shared" si="152"/>
        <v>4070652</v>
      </c>
      <c r="CX41" s="459">
        <f t="shared" si="152"/>
        <v>448167</v>
      </c>
      <c r="CY41" s="459">
        <f t="shared" si="152"/>
        <v>3622485</v>
      </c>
      <c r="CZ41" s="459">
        <f t="shared" si="152"/>
        <v>2589450</v>
      </c>
      <c r="DA41" s="459">
        <f t="shared" si="152"/>
        <v>1033035</v>
      </c>
      <c r="DB41" s="459">
        <f t="shared" si="152"/>
        <v>16656848</v>
      </c>
      <c r="DC41" s="459">
        <f t="shared" si="152"/>
        <v>54896</v>
      </c>
      <c r="DD41" s="459">
        <f t="shared" si="152"/>
        <v>16601952</v>
      </c>
      <c r="DE41" s="459">
        <f t="shared" si="152"/>
        <v>16601952</v>
      </c>
      <c r="DF41" s="459">
        <f t="shared" si="152"/>
        <v>0</v>
      </c>
      <c r="DG41" s="459">
        <f t="shared" si="152"/>
        <v>490796091</v>
      </c>
      <c r="DH41" s="459">
        <f t="shared" si="152"/>
        <v>92422248</v>
      </c>
      <c r="DI41" s="459">
        <f t="shared" si="152"/>
        <v>7343060</v>
      </c>
      <c r="DJ41" s="459">
        <f t="shared" si="152"/>
        <v>85079188</v>
      </c>
      <c r="DK41" s="459">
        <f t="shared" si="152"/>
        <v>61445080</v>
      </c>
      <c r="DL41" s="459">
        <f t="shared" si="152"/>
        <v>23634108</v>
      </c>
      <c r="DM41" s="459">
        <f t="shared" si="152"/>
        <v>0</v>
      </c>
      <c r="DN41" s="459">
        <f t="shared" si="152"/>
        <v>0</v>
      </c>
      <c r="DO41" s="459">
        <f t="shared" si="152"/>
        <v>0</v>
      </c>
      <c r="DP41" s="459">
        <f t="shared" si="152"/>
        <v>0</v>
      </c>
      <c r="DQ41" s="459">
        <f t="shared" si="152"/>
        <v>0</v>
      </c>
      <c r="DR41" s="459">
        <f t="shared" si="152"/>
        <v>0</v>
      </c>
      <c r="DS41" s="459">
        <f t="shared" ref="DS41:EU41" si="153">SUM(DS10:DS40)</f>
        <v>0</v>
      </c>
      <c r="DT41" s="459">
        <f t="shared" si="153"/>
        <v>0</v>
      </c>
      <c r="DU41" s="459">
        <f t="shared" si="153"/>
        <v>0</v>
      </c>
      <c r="DV41" s="459">
        <f t="shared" si="153"/>
        <v>0</v>
      </c>
      <c r="DW41" s="459">
        <f t="shared" si="153"/>
        <v>1039922</v>
      </c>
      <c r="DX41" s="459">
        <f t="shared" si="153"/>
        <v>127374</v>
      </c>
      <c r="DY41" s="459">
        <f t="shared" si="153"/>
        <v>912548</v>
      </c>
      <c r="DZ41" s="459">
        <f t="shared" si="153"/>
        <v>652326</v>
      </c>
      <c r="EA41" s="459">
        <f t="shared" si="153"/>
        <v>260222</v>
      </c>
      <c r="EB41" s="459">
        <f t="shared" si="153"/>
        <v>2464299</v>
      </c>
      <c r="EC41" s="459">
        <f t="shared" si="153"/>
        <v>8127</v>
      </c>
      <c r="ED41" s="459">
        <f t="shared" si="153"/>
        <v>2456172</v>
      </c>
      <c r="EE41" s="459">
        <f t="shared" si="153"/>
        <v>2456172</v>
      </c>
      <c r="EF41" s="459">
        <f t="shared" si="153"/>
        <v>0</v>
      </c>
      <c r="EG41" s="459">
        <f t="shared" si="153"/>
        <v>95926469</v>
      </c>
      <c r="EH41" s="459">
        <f t="shared" si="153"/>
        <v>890013960</v>
      </c>
      <c r="EI41" s="459">
        <f t="shared" si="153"/>
        <v>68343557</v>
      </c>
      <c r="EJ41" s="459">
        <f t="shared" si="153"/>
        <v>821670403</v>
      </c>
      <c r="EK41" s="459">
        <f t="shared" si="153"/>
        <v>631669904</v>
      </c>
      <c r="EL41" s="459">
        <f t="shared" si="153"/>
        <v>190000499</v>
      </c>
      <c r="EM41" s="459">
        <f t="shared" si="153"/>
        <v>790417087</v>
      </c>
      <c r="EN41" s="459">
        <f t="shared" si="153"/>
        <v>0</v>
      </c>
      <c r="EO41" s="459">
        <f t="shared" si="153"/>
        <v>66870416</v>
      </c>
      <c r="EP41" s="459">
        <f t="shared" si="153"/>
        <v>5110574</v>
      </c>
      <c r="EQ41" s="459">
        <f t="shared" si="153"/>
        <v>27615883</v>
      </c>
      <c r="ER41" s="459">
        <f t="shared" si="153"/>
        <v>0</v>
      </c>
      <c r="ES41" s="459">
        <f t="shared" si="153"/>
        <v>0</v>
      </c>
      <c r="ET41" s="459">
        <f t="shared" si="153"/>
        <v>0</v>
      </c>
      <c r="EU41" s="459">
        <f t="shared" si="153"/>
        <v>0</v>
      </c>
      <c r="EV41" s="459">
        <f t="shared" ref="EV41:HG41" si="154">SUM(EV10:EV40)</f>
        <v>0</v>
      </c>
      <c r="EW41" s="459">
        <f t="shared" si="154"/>
        <v>0</v>
      </c>
      <c r="EX41" s="459">
        <f t="shared" si="154"/>
        <v>0</v>
      </c>
      <c r="EY41" s="459">
        <f t="shared" si="154"/>
        <v>0</v>
      </c>
      <c r="EZ41" s="459">
        <f t="shared" si="154"/>
        <v>0</v>
      </c>
      <c r="FA41" s="459">
        <f t="shared" si="154"/>
        <v>0</v>
      </c>
      <c r="FB41" s="459">
        <f t="shared" si="154"/>
        <v>0</v>
      </c>
      <c r="FC41" s="459">
        <f t="shared" si="154"/>
        <v>0</v>
      </c>
      <c r="FD41" s="459">
        <f t="shared" si="154"/>
        <v>0</v>
      </c>
      <c r="FE41" s="459">
        <f t="shared" si="154"/>
        <v>0</v>
      </c>
      <c r="FF41" s="459">
        <f t="shared" si="154"/>
        <v>0</v>
      </c>
      <c r="FG41" s="459">
        <f t="shared" si="154"/>
        <v>0</v>
      </c>
      <c r="FH41" s="459">
        <f t="shared" si="154"/>
        <v>0</v>
      </c>
      <c r="FI41" s="459">
        <f t="shared" si="154"/>
        <v>0</v>
      </c>
      <c r="FJ41" s="459">
        <f t="shared" si="154"/>
        <v>0</v>
      </c>
      <c r="FK41" s="459">
        <f t="shared" si="154"/>
        <v>0</v>
      </c>
      <c r="FL41" s="459">
        <f t="shared" si="154"/>
        <v>64372</v>
      </c>
      <c r="FM41" s="459">
        <f t="shared" si="154"/>
        <v>27634</v>
      </c>
      <c r="FN41" s="459">
        <f t="shared" si="154"/>
        <v>36738</v>
      </c>
      <c r="FO41" s="459">
        <f t="shared" si="154"/>
        <v>27875</v>
      </c>
      <c r="FP41" s="459">
        <f t="shared" si="154"/>
        <v>8863</v>
      </c>
      <c r="FQ41" s="459">
        <f t="shared" si="154"/>
        <v>0</v>
      </c>
      <c r="FR41" s="459">
        <f t="shared" si="154"/>
        <v>0</v>
      </c>
      <c r="FS41" s="459">
        <f t="shared" si="154"/>
        <v>0</v>
      </c>
      <c r="FT41" s="459">
        <f t="shared" si="154"/>
        <v>0</v>
      </c>
      <c r="FU41" s="459">
        <f t="shared" si="154"/>
        <v>0</v>
      </c>
      <c r="FV41" s="459">
        <f t="shared" si="154"/>
        <v>122204</v>
      </c>
      <c r="FW41" s="459">
        <f t="shared" si="154"/>
        <v>17028</v>
      </c>
      <c r="FX41" s="459">
        <f t="shared" si="154"/>
        <v>105176</v>
      </c>
      <c r="FY41" s="459">
        <f t="shared" si="154"/>
        <v>81636</v>
      </c>
      <c r="FZ41" s="459">
        <f t="shared" si="154"/>
        <v>23540</v>
      </c>
      <c r="GA41" s="459">
        <f t="shared" si="154"/>
        <v>41772</v>
      </c>
      <c r="GB41" s="459">
        <f t="shared" si="154"/>
        <v>5034</v>
      </c>
      <c r="GC41" s="459">
        <f t="shared" si="154"/>
        <v>36738</v>
      </c>
      <c r="GD41" s="459">
        <f t="shared" si="154"/>
        <v>27875</v>
      </c>
      <c r="GE41" s="459">
        <f t="shared" si="154"/>
        <v>8863</v>
      </c>
      <c r="GF41" s="459">
        <f t="shared" si="154"/>
        <v>0</v>
      </c>
      <c r="GG41" s="459">
        <f t="shared" si="154"/>
        <v>0</v>
      </c>
      <c r="GH41" s="459">
        <f t="shared" si="154"/>
        <v>0</v>
      </c>
      <c r="GI41" s="459">
        <f t="shared" si="154"/>
        <v>0</v>
      </c>
      <c r="GJ41" s="459">
        <f t="shared" si="154"/>
        <v>0</v>
      </c>
      <c r="GK41" s="459">
        <f t="shared" si="154"/>
        <v>175755</v>
      </c>
      <c r="GL41" s="459">
        <f t="shared" si="154"/>
        <v>44285</v>
      </c>
      <c r="GM41" s="459">
        <f t="shared" si="154"/>
        <v>131470</v>
      </c>
      <c r="GN41" s="459">
        <f t="shared" si="154"/>
        <v>102045</v>
      </c>
      <c r="GO41" s="459">
        <f t="shared" si="154"/>
        <v>29425</v>
      </c>
      <c r="GP41" s="459">
        <f t="shared" si="154"/>
        <v>0</v>
      </c>
      <c r="GQ41" s="459">
        <f t="shared" si="154"/>
        <v>0</v>
      </c>
      <c r="GR41" s="459">
        <f t="shared" si="154"/>
        <v>0</v>
      </c>
      <c r="GS41" s="459">
        <f t="shared" si="154"/>
        <v>0</v>
      </c>
      <c r="GT41" s="459">
        <f t="shared" si="154"/>
        <v>0</v>
      </c>
      <c r="GU41" s="459">
        <f t="shared" si="154"/>
        <v>0</v>
      </c>
      <c r="GV41" s="459">
        <f t="shared" si="154"/>
        <v>0</v>
      </c>
      <c r="GW41" s="459">
        <f t="shared" si="154"/>
        <v>0</v>
      </c>
      <c r="GX41" s="459">
        <f t="shared" si="154"/>
        <v>0</v>
      </c>
      <c r="GY41" s="459">
        <f t="shared" si="154"/>
        <v>0</v>
      </c>
      <c r="GZ41" s="459">
        <f t="shared" si="154"/>
        <v>1303442</v>
      </c>
      <c r="HA41" s="459">
        <f t="shared" si="154"/>
        <v>199094</v>
      </c>
      <c r="HB41" s="459">
        <f t="shared" si="154"/>
        <v>1104348</v>
      </c>
      <c r="HC41" s="459">
        <f t="shared" si="154"/>
        <v>857178</v>
      </c>
      <c r="HD41" s="459">
        <f t="shared" si="154"/>
        <v>247170</v>
      </c>
      <c r="HE41" s="459">
        <f t="shared" si="154"/>
        <v>1267660</v>
      </c>
      <c r="HF41" s="459">
        <f t="shared" si="154"/>
        <v>165520</v>
      </c>
      <c r="HG41" s="459">
        <f t="shared" si="154"/>
        <v>1102140</v>
      </c>
      <c r="HH41" s="459">
        <f t="shared" ref="HH41:LI41" si="155">SUM(HH10:HH40)</f>
        <v>836250</v>
      </c>
      <c r="HI41" s="459">
        <f t="shared" si="155"/>
        <v>265890</v>
      </c>
      <c r="HJ41" s="459">
        <f t="shared" si="155"/>
        <v>1027608</v>
      </c>
      <c r="HK41" s="459">
        <f t="shared" si="155"/>
        <v>130512</v>
      </c>
      <c r="HL41" s="459">
        <f t="shared" si="155"/>
        <v>897096</v>
      </c>
      <c r="HM41" s="459">
        <f t="shared" si="155"/>
        <v>647904</v>
      </c>
      <c r="HN41" s="459">
        <f t="shared" si="155"/>
        <v>249192</v>
      </c>
      <c r="HO41" s="459">
        <f t="shared" si="155"/>
        <v>558467</v>
      </c>
      <c r="HP41" s="459">
        <f t="shared" si="155"/>
        <v>111469</v>
      </c>
      <c r="HQ41" s="459">
        <f t="shared" si="155"/>
        <v>446998</v>
      </c>
      <c r="HR41" s="459">
        <f t="shared" si="155"/>
        <v>346953</v>
      </c>
      <c r="HS41" s="459">
        <f t="shared" si="155"/>
        <v>100045</v>
      </c>
      <c r="HT41" s="459">
        <f t="shared" si="155"/>
        <v>617008</v>
      </c>
      <c r="HU41" s="459">
        <f t="shared" si="155"/>
        <v>102676</v>
      </c>
      <c r="HV41" s="459">
        <f t="shared" si="155"/>
        <v>514332</v>
      </c>
      <c r="HW41" s="459">
        <f t="shared" si="155"/>
        <v>390250</v>
      </c>
      <c r="HX41" s="459">
        <f t="shared" si="155"/>
        <v>124082</v>
      </c>
      <c r="HY41" s="459">
        <f t="shared" si="155"/>
        <v>0</v>
      </c>
      <c r="HZ41" s="459">
        <f t="shared" si="155"/>
        <v>0</v>
      </c>
      <c r="IA41" s="459">
        <f t="shared" si="155"/>
        <v>0</v>
      </c>
      <c r="IB41" s="459">
        <f t="shared" si="155"/>
        <v>0</v>
      </c>
      <c r="IC41" s="459">
        <f t="shared" si="155"/>
        <v>0</v>
      </c>
      <c r="ID41" s="459">
        <f t="shared" si="155"/>
        <v>0</v>
      </c>
      <c r="IE41" s="459">
        <f t="shared" si="155"/>
        <v>0</v>
      </c>
      <c r="IF41" s="459">
        <f t="shared" si="155"/>
        <v>0</v>
      </c>
      <c r="IG41" s="459">
        <f t="shared" si="155"/>
        <v>0</v>
      </c>
      <c r="IH41" s="459">
        <f t="shared" si="155"/>
        <v>0</v>
      </c>
      <c r="II41" s="459">
        <f t="shared" si="155"/>
        <v>0</v>
      </c>
      <c r="IJ41" s="459">
        <f t="shared" si="155"/>
        <v>0</v>
      </c>
      <c r="IK41" s="459">
        <f t="shared" si="155"/>
        <v>0</v>
      </c>
      <c r="IL41" s="459">
        <f t="shared" si="155"/>
        <v>0</v>
      </c>
      <c r="IM41" s="459">
        <f t="shared" si="155"/>
        <v>0</v>
      </c>
      <c r="IN41" s="459">
        <f t="shared" si="155"/>
        <v>0</v>
      </c>
      <c r="IO41" s="459">
        <f t="shared" si="155"/>
        <v>0</v>
      </c>
      <c r="IP41" s="459">
        <f t="shared" si="155"/>
        <v>0</v>
      </c>
      <c r="IQ41" s="459">
        <f t="shared" si="155"/>
        <v>0</v>
      </c>
      <c r="IR41" s="459">
        <f t="shared" si="155"/>
        <v>0</v>
      </c>
      <c r="IS41" s="459">
        <f t="shared" si="155"/>
        <v>853530</v>
      </c>
      <c r="IT41" s="459">
        <f t="shared" si="155"/>
        <v>64710</v>
      </c>
      <c r="IU41" s="459">
        <f t="shared" si="155"/>
        <v>788820</v>
      </c>
      <c r="IV41" s="459">
        <f t="shared" si="155"/>
        <v>612270</v>
      </c>
      <c r="IW41" s="459">
        <f t="shared" si="155"/>
        <v>176550</v>
      </c>
      <c r="IX41" s="459">
        <f t="shared" si="155"/>
        <v>476064</v>
      </c>
      <c r="IY41" s="459">
        <f t="shared" si="155"/>
        <v>35208</v>
      </c>
      <c r="IZ41" s="459">
        <f t="shared" si="155"/>
        <v>440856</v>
      </c>
      <c r="JA41" s="459">
        <f t="shared" si="155"/>
        <v>334500</v>
      </c>
      <c r="JB41" s="459">
        <f t="shared" si="155"/>
        <v>106356</v>
      </c>
      <c r="JC41" s="459">
        <f t="shared" si="155"/>
        <v>0</v>
      </c>
      <c r="JD41" s="459">
        <f t="shared" si="155"/>
        <v>0</v>
      </c>
      <c r="JE41" s="459">
        <f t="shared" si="155"/>
        <v>0</v>
      </c>
      <c r="JF41" s="459">
        <f t="shared" si="155"/>
        <v>0</v>
      </c>
      <c r="JG41" s="459">
        <f t="shared" si="155"/>
        <v>0</v>
      </c>
      <c r="JH41" s="459">
        <f t="shared" si="155"/>
        <v>6507882</v>
      </c>
      <c r="JI41" s="459">
        <f t="shared" si="155"/>
        <v>903170</v>
      </c>
      <c r="JJ41" s="459">
        <f t="shared" si="155"/>
        <v>5604712</v>
      </c>
      <c r="JK41" s="459">
        <f t="shared" si="155"/>
        <v>4264736</v>
      </c>
      <c r="JL41" s="459">
        <f t="shared" si="155"/>
        <v>1339976</v>
      </c>
      <c r="JM41" s="459">
        <f t="shared" si="155"/>
        <v>186</v>
      </c>
      <c r="JN41" s="459">
        <f t="shared" si="155"/>
        <v>537</v>
      </c>
      <c r="JO41" s="459">
        <f t="shared" si="155"/>
        <v>216</v>
      </c>
      <c r="JP41" s="459">
        <f t="shared" si="155"/>
        <v>826</v>
      </c>
      <c r="JQ41" s="459">
        <f t="shared" si="155"/>
        <v>1362</v>
      </c>
      <c r="JR41" s="459">
        <f t="shared" si="155"/>
        <v>714</v>
      </c>
      <c r="JS41" s="459">
        <f t="shared" si="155"/>
        <v>3841</v>
      </c>
      <c r="JT41" s="459">
        <f t="shared" si="155"/>
        <v>282534</v>
      </c>
      <c r="JU41" s="459">
        <f t="shared" si="155"/>
        <v>5580</v>
      </c>
      <c r="JV41" s="459">
        <f t="shared" si="155"/>
        <v>276954</v>
      </c>
      <c r="JW41" s="459">
        <f t="shared" si="155"/>
        <v>276954</v>
      </c>
      <c r="JX41" s="459">
        <f t="shared" si="155"/>
        <v>0</v>
      </c>
      <c r="JY41" s="459">
        <f t="shared" si="155"/>
        <v>815703</v>
      </c>
      <c r="JZ41" s="459">
        <f t="shared" si="155"/>
        <v>16110</v>
      </c>
      <c r="KA41" s="459">
        <f t="shared" si="155"/>
        <v>799593</v>
      </c>
      <c r="KB41" s="459">
        <f t="shared" si="155"/>
        <v>799593</v>
      </c>
      <c r="KC41" s="459">
        <f t="shared" si="155"/>
        <v>0</v>
      </c>
      <c r="KD41" s="459">
        <f t="shared" si="155"/>
        <v>328104</v>
      </c>
      <c r="KE41" s="459">
        <f t="shared" si="155"/>
        <v>6480</v>
      </c>
      <c r="KF41" s="459">
        <f t="shared" si="155"/>
        <v>321624</v>
      </c>
      <c r="KG41" s="459">
        <f t="shared" si="155"/>
        <v>321624</v>
      </c>
      <c r="KH41" s="459">
        <f t="shared" si="155"/>
        <v>0</v>
      </c>
      <c r="KI41" s="459">
        <f t="shared" si="155"/>
        <v>1254694</v>
      </c>
      <c r="KJ41" s="459">
        <f t="shared" si="155"/>
        <v>24780</v>
      </c>
      <c r="KK41" s="459">
        <f t="shared" si="155"/>
        <v>1229914</v>
      </c>
      <c r="KL41" s="459">
        <f t="shared" si="155"/>
        <v>1229914</v>
      </c>
      <c r="KM41" s="459">
        <f t="shared" si="155"/>
        <v>0</v>
      </c>
      <c r="KN41" s="459">
        <f t="shared" si="155"/>
        <v>2068878</v>
      </c>
      <c r="KO41" s="459">
        <f t="shared" si="155"/>
        <v>40860</v>
      </c>
      <c r="KP41" s="459">
        <f t="shared" si="155"/>
        <v>2028018</v>
      </c>
      <c r="KQ41" s="459">
        <f t="shared" si="155"/>
        <v>2028018</v>
      </c>
      <c r="KR41" s="459">
        <f t="shared" si="155"/>
        <v>0</v>
      </c>
      <c r="KS41" s="459">
        <f t="shared" si="155"/>
        <v>929628</v>
      </c>
      <c r="KT41" s="459">
        <f t="shared" si="155"/>
        <v>18564</v>
      </c>
      <c r="KU41" s="459">
        <f t="shared" si="155"/>
        <v>911064</v>
      </c>
      <c r="KV41" s="459">
        <f t="shared" si="155"/>
        <v>911064</v>
      </c>
      <c r="KW41" s="459">
        <f t="shared" si="155"/>
        <v>0</v>
      </c>
      <c r="KX41" s="459">
        <f t="shared" si="155"/>
        <v>5679541</v>
      </c>
      <c r="KY41" s="459">
        <f t="shared" si="155"/>
        <v>112374</v>
      </c>
      <c r="KZ41" s="459">
        <f t="shared" si="155"/>
        <v>5567167</v>
      </c>
      <c r="LA41" s="459">
        <f t="shared" si="155"/>
        <v>5567167</v>
      </c>
      <c r="LB41" s="459">
        <f t="shared" si="155"/>
        <v>0</v>
      </c>
      <c r="LC41" s="459">
        <f t="shared" si="155"/>
        <v>890013960</v>
      </c>
      <c r="LD41" s="459">
        <f t="shared" si="155"/>
        <v>6507882</v>
      </c>
      <c r="LE41" s="459">
        <f t="shared" si="155"/>
        <v>5679541</v>
      </c>
      <c r="LF41" s="459">
        <f t="shared" si="155"/>
        <v>902201383</v>
      </c>
      <c r="LG41" s="459">
        <f t="shared" si="155"/>
        <v>69359101</v>
      </c>
      <c r="LH41" s="459">
        <f t="shared" si="155"/>
        <v>832842282</v>
      </c>
      <c r="LI41" s="459">
        <f t="shared" si="155"/>
        <v>641501807</v>
      </c>
      <c r="LJ41" s="459">
        <f t="shared" ref="LJ41:LS41" si="156">SUM(LJ10:LJ40)</f>
        <v>191340475</v>
      </c>
      <c r="LK41" s="715">
        <f t="shared" si="156"/>
        <v>2434.5500000000002</v>
      </c>
      <c r="LL41" s="718">
        <f t="shared" si="156"/>
        <v>103498700.09999999</v>
      </c>
      <c r="LM41" s="718">
        <f t="shared" si="156"/>
        <v>103498.6</v>
      </c>
      <c r="LN41" s="718">
        <f t="shared" si="156"/>
        <v>1000020542.1</v>
      </c>
      <c r="LO41" s="718">
        <f t="shared" si="156"/>
        <v>1000020.5</v>
      </c>
      <c r="LP41" s="718">
        <f t="shared" si="156"/>
        <v>4532</v>
      </c>
      <c r="LQ41" s="718">
        <f t="shared" si="156"/>
        <v>1000020.5</v>
      </c>
      <c r="LR41" s="718">
        <f t="shared" si="156"/>
        <v>5679.5</v>
      </c>
      <c r="LS41" s="718">
        <f t="shared" si="156"/>
        <v>1010232</v>
      </c>
      <c r="LT41" s="437"/>
      <c r="LU41" s="476">
        <f>IF(JM41=0,0,JT41/JM41)</f>
        <v>1519</v>
      </c>
      <c r="LV41" s="476">
        <f t="shared" si="136"/>
        <v>1519</v>
      </c>
      <c r="LW41" s="476">
        <f>IF(JO41=0,0,KD41/JO41)</f>
        <v>1519</v>
      </c>
      <c r="LX41" s="476">
        <f>IF(JP41=0,0,KI41/JP41)</f>
        <v>1519</v>
      </c>
      <c r="LY41" s="476">
        <f>IF(JQ41=0,0,KN41/JQ41)</f>
        <v>1519</v>
      </c>
      <c r="LZ41" s="476">
        <f>IF(JR41=0,0,KS41/JR41)</f>
        <v>1302</v>
      </c>
      <c r="MA41" s="726">
        <v>26105</v>
      </c>
      <c r="MB41" s="726">
        <v>53770</v>
      </c>
      <c r="MC41" s="726">
        <v>26983</v>
      </c>
      <c r="MD41" s="726">
        <v>240601</v>
      </c>
      <c r="ME41" s="726">
        <v>602470</v>
      </c>
      <c r="MF41" s="726">
        <v>126337</v>
      </c>
      <c r="MG41" s="488">
        <f>LU41*JM41/MA41</f>
        <v>10.82</v>
      </c>
      <c r="MH41" s="488">
        <f t="shared" ref="MH41:ML41" si="157">LV41*JN41/MB41</f>
        <v>15.17</v>
      </c>
      <c r="MI41" s="488">
        <f t="shared" si="157"/>
        <v>12.16</v>
      </c>
      <c r="MJ41" s="488">
        <f t="shared" si="157"/>
        <v>5.21</v>
      </c>
      <c r="MK41" s="488">
        <f t="shared" si="157"/>
        <v>3.43</v>
      </c>
      <c r="ML41" s="488">
        <f t="shared" si="157"/>
        <v>7.36</v>
      </c>
      <c r="MM41" s="646">
        <f>MG41-MS41</f>
        <v>10.61</v>
      </c>
      <c r="MN41" s="646">
        <f t="shared" ref="MN41:MR41" si="158">MH41-MT41</f>
        <v>14.87</v>
      </c>
      <c r="MO41" s="646">
        <f t="shared" si="158"/>
        <v>11.92</v>
      </c>
      <c r="MP41" s="646">
        <f t="shared" si="158"/>
        <v>5.1100000000000003</v>
      </c>
      <c r="MQ41" s="646">
        <f t="shared" si="158"/>
        <v>3.36</v>
      </c>
      <c r="MR41" s="646">
        <f t="shared" si="158"/>
        <v>7.21</v>
      </c>
      <c r="MS41" s="488">
        <f t="shared" ref="MS41:MX41" si="159">MS9*JM41/MA41</f>
        <v>0.21</v>
      </c>
      <c r="MT41" s="488">
        <f t="shared" si="159"/>
        <v>0.3</v>
      </c>
      <c r="MU41" s="488">
        <f t="shared" si="159"/>
        <v>0.24</v>
      </c>
      <c r="MV41" s="488">
        <f t="shared" si="159"/>
        <v>0.1</v>
      </c>
      <c r="MW41" s="488">
        <f t="shared" si="159"/>
        <v>7.0000000000000007E-2</v>
      </c>
      <c r="MX41" s="488">
        <f t="shared" si="159"/>
        <v>0.15</v>
      </c>
      <c r="MY41" s="487"/>
      <c r="MZ41" s="487"/>
      <c r="NA41" s="487"/>
      <c r="NB41" s="487"/>
      <c r="NC41" s="487"/>
      <c r="ND41" s="487"/>
      <c r="NE41" s="726"/>
      <c r="NF41" s="726"/>
      <c r="NG41" s="726"/>
      <c r="NH41" s="726"/>
      <c r="NI41" s="726"/>
      <c r="NJ41" s="726"/>
      <c r="NK41" s="488" t="e">
        <f t="shared" ref="NK41:NP41" si="160">JM41*LU41/NE41</f>
        <v>#DIV/0!</v>
      </c>
      <c r="NL41" s="488" t="e">
        <f t="shared" si="160"/>
        <v>#DIV/0!</v>
      </c>
      <c r="NM41" s="488" t="e">
        <f t="shared" si="160"/>
        <v>#DIV/0!</v>
      </c>
      <c r="NN41" s="488" t="e">
        <f t="shared" si="160"/>
        <v>#DIV/0!</v>
      </c>
      <c r="NO41" s="488" t="e">
        <f t="shared" si="160"/>
        <v>#DIV/0!</v>
      </c>
      <c r="NP41" s="488" t="e">
        <f t="shared" si="160"/>
        <v>#DIV/0!</v>
      </c>
      <c r="NQ41" s="646" t="e">
        <f>NK41-NW41</f>
        <v>#DIV/0!</v>
      </c>
      <c r="NR41" s="646" t="e">
        <f t="shared" ref="NR41:NV41" si="161">NL41-NX41</f>
        <v>#DIV/0!</v>
      </c>
      <c r="NS41" s="646" t="e">
        <f t="shared" si="161"/>
        <v>#DIV/0!</v>
      </c>
      <c r="NT41" s="646" t="e">
        <f t="shared" si="161"/>
        <v>#DIV/0!</v>
      </c>
      <c r="NU41" s="646" t="e">
        <f t="shared" si="161"/>
        <v>#DIV/0!</v>
      </c>
      <c r="NV41" s="646" t="e">
        <f t="shared" si="161"/>
        <v>#DIV/0!</v>
      </c>
      <c r="NW41" s="488" t="e">
        <f t="shared" ref="NW41:OB41" si="162">NW9*JM41/NE41</f>
        <v>#DIV/0!</v>
      </c>
      <c r="NX41" s="488" t="e">
        <f t="shared" si="162"/>
        <v>#DIV/0!</v>
      </c>
      <c r="NY41" s="488" t="e">
        <f t="shared" si="162"/>
        <v>#DIV/0!</v>
      </c>
      <c r="NZ41" s="488" t="e">
        <f t="shared" si="162"/>
        <v>#DIV/0!</v>
      </c>
      <c r="OA41" s="488" t="e">
        <f t="shared" si="162"/>
        <v>#DIV/0!</v>
      </c>
      <c r="OB41" s="488" t="e">
        <f t="shared" si="162"/>
        <v>#DIV/0!</v>
      </c>
      <c r="OD41" s="476">
        <f t="shared" si="58"/>
        <v>79300</v>
      </c>
      <c r="OE41" s="476">
        <f t="shared" si="59"/>
        <v>107255</v>
      </c>
      <c r="OF41" s="476">
        <f t="shared" si="60"/>
        <v>256902</v>
      </c>
      <c r="OG41" s="645">
        <f t="shared" si="141"/>
        <v>67811</v>
      </c>
      <c r="OH41" s="645">
        <f t="shared" si="61"/>
        <v>92643</v>
      </c>
      <c r="OI41" s="645">
        <f t="shared" si="61"/>
        <v>224274</v>
      </c>
      <c r="OJ41" s="476">
        <f t="shared" si="62"/>
        <v>11489</v>
      </c>
      <c r="OK41" s="476">
        <f t="shared" si="63"/>
        <v>14612</v>
      </c>
      <c r="OL41" s="476">
        <f t="shared" si="64"/>
        <v>32628</v>
      </c>
    </row>
    <row r="42" spans="1:402" s="436" customFormat="1" ht="12.75">
      <c r="A42" s="489" t="s">
        <v>1031</v>
      </c>
      <c r="B42" s="490">
        <f>B41-B43</f>
        <v>0</v>
      </c>
      <c r="C42" s="490">
        <f t="shared" ref="C42:BG42" si="163">C41-C43</f>
        <v>17</v>
      </c>
      <c r="D42" s="490">
        <f t="shared" si="163"/>
        <v>30</v>
      </c>
      <c r="E42" s="490">
        <f t="shared" si="163"/>
        <v>23</v>
      </c>
      <c r="F42" s="490">
        <f t="shared" si="163"/>
        <v>70</v>
      </c>
      <c r="G42" s="490">
        <f t="shared" si="163"/>
        <v>0</v>
      </c>
      <c r="H42" s="490">
        <f t="shared" si="163"/>
        <v>717264</v>
      </c>
      <c r="I42" s="490">
        <f t="shared" si="163"/>
        <v>1265760</v>
      </c>
      <c r="J42" s="490">
        <f t="shared" si="163"/>
        <v>970416</v>
      </c>
      <c r="K42" s="490">
        <f t="shared" si="163"/>
        <v>2953440</v>
      </c>
      <c r="L42" s="491">
        <f t="shared" si="163"/>
        <v>2953.6</v>
      </c>
      <c r="M42" s="716">
        <f t="shared" si="163"/>
        <v>7.25</v>
      </c>
      <c r="N42" s="491">
        <f t="shared" si="163"/>
        <v>335.3</v>
      </c>
      <c r="O42" s="491">
        <f t="shared" si="163"/>
        <v>3288.9</v>
      </c>
      <c r="P42" s="490">
        <f t="shared" si="163"/>
        <v>7386</v>
      </c>
      <c r="Q42" s="490">
        <f t="shared" si="163"/>
        <v>0</v>
      </c>
      <c r="R42" s="490">
        <f t="shared" si="163"/>
        <v>170</v>
      </c>
      <c r="S42" s="490">
        <f t="shared" si="163"/>
        <v>0</v>
      </c>
      <c r="T42" s="490">
        <f t="shared" si="163"/>
        <v>35</v>
      </c>
      <c r="U42" s="490">
        <f t="shared" si="163"/>
        <v>7591</v>
      </c>
      <c r="V42" s="490">
        <f t="shared" si="163"/>
        <v>7548</v>
      </c>
      <c r="W42" s="490">
        <f t="shared" si="163"/>
        <v>0</v>
      </c>
      <c r="X42" s="490">
        <f t="shared" si="163"/>
        <v>443</v>
      </c>
      <c r="Y42" s="490">
        <f t="shared" si="163"/>
        <v>183</v>
      </c>
      <c r="Z42" s="490">
        <f t="shared" si="163"/>
        <v>58</v>
      </c>
      <c r="AA42" s="490">
        <f t="shared" si="163"/>
        <v>8232</v>
      </c>
      <c r="AB42" s="490">
        <f t="shared" si="163"/>
        <v>1442</v>
      </c>
      <c r="AC42" s="490">
        <f t="shared" si="163"/>
        <v>0</v>
      </c>
      <c r="AD42" s="490">
        <f t="shared" si="163"/>
        <v>0</v>
      </c>
      <c r="AE42" s="490">
        <f t="shared" si="163"/>
        <v>46</v>
      </c>
      <c r="AF42" s="490">
        <f t="shared" si="163"/>
        <v>7</v>
      </c>
      <c r="AG42" s="490">
        <f t="shared" si="163"/>
        <v>1495</v>
      </c>
      <c r="AH42" s="490">
        <f t="shared" si="163"/>
        <v>17318</v>
      </c>
      <c r="AI42" s="490">
        <f t="shared" si="163"/>
        <v>0</v>
      </c>
      <c r="AJ42" s="490">
        <f t="shared" si="163"/>
        <v>0</v>
      </c>
      <c r="AK42" s="490">
        <f t="shared" si="163"/>
        <v>0</v>
      </c>
      <c r="AL42" s="490">
        <f t="shared" si="163"/>
        <v>0</v>
      </c>
      <c r="AM42" s="490">
        <f t="shared" si="163"/>
        <v>1</v>
      </c>
      <c r="AN42" s="490">
        <f t="shared" si="163"/>
        <v>0</v>
      </c>
      <c r="AO42" s="490">
        <f t="shared" si="163"/>
        <v>3</v>
      </c>
      <c r="AP42" s="490">
        <f t="shared" si="163"/>
        <v>0</v>
      </c>
      <c r="AQ42" s="490">
        <f t="shared" si="163"/>
        <v>0</v>
      </c>
      <c r="AR42" s="490">
        <f t="shared" si="163"/>
        <v>5</v>
      </c>
      <c r="AS42" s="490">
        <f t="shared" si="163"/>
        <v>0</v>
      </c>
      <c r="AT42" s="490">
        <f t="shared" si="163"/>
        <v>0</v>
      </c>
      <c r="AU42" s="490">
        <f t="shared" si="163"/>
        <v>5</v>
      </c>
      <c r="AV42" s="490">
        <f t="shared" si="163"/>
        <v>2</v>
      </c>
      <c r="AW42" s="490">
        <f t="shared" si="163"/>
        <v>4</v>
      </c>
      <c r="AX42" s="490">
        <f t="shared" si="163"/>
        <v>14</v>
      </c>
      <c r="AY42" s="490">
        <f t="shared" si="163"/>
        <v>13</v>
      </c>
      <c r="AZ42" s="490">
        <f t="shared" si="163"/>
        <v>0</v>
      </c>
      <c r="BA42" s="490">
        <f t="shared" si="163"/>
        <v>0</v>
      </c>
      <c r="BB42" s="490">
        <f t="shared" si="163"/>
        <v>0</v>
      </c>
      <c r="BC42" s="490">
        <f t="shared" si="163"/>
        <v>0</v>
      </c>
      <c r="BD42" s="490">
        <f t="shared" si="163"/>
        <v>5</v>
      </c>
      <c r="BE42" s="490">
        <f t="shared" si="163"/>
        <v>2</v>
      </c>
      <c r="BF42" s="490">
        <f t="shared" si="163"/>
        <v>0</v>
      </c>
      <c r="BG42" s="490">
        <f t="shared" si="163"/>
        <v>54</v>
      </c>
      <c r="BH42" s="490">
        <f t="shared" ref="BH42:DS42" si="164">BH41-BH43</f>
        <v>187811208</v>
      </c>
      <c r="BI42" s="490">
        <f t="shared" si="164"/>
        <v>15931602</v>
      </c>
      <c r="BJ42" s="490">
        <f t="shared" si="164"/>
        <v>171879606</v>
      </c>
      <c r="BK42" s="490">
        <f t="shared" si="164"/>
        <v>133405932</v>
      </c>
      <c r="BL42" s="490">
        <f t="shared" si="164"/>
        <v>38473674</v>
      </c>
      <c r="BM42" s="490">
        <f t="shared" si="164"/>
        <v>0</v>
      </c>
      <c r="BN42" s="490">
        <f t="shared" si="164"/>
        <v>0</v>
      </c>
      <c r="BO42" s="490">
        <f t="shared" si="164"/>
        <v>0</v>
      </c>
      <c r="BP42" s="490">
        <f t="shared" si="164"/>
        <v>0</v>
      </c>
      <c r="BQ42" s="490">
        <f t="shared" si="164"/>
        <v>0</v>
      </c>
      <c r="BR42" s="490">
        <f t="shared" si="164"/>
        <v>12126440</v>
      </c>
      <c r="BS42" s="490">
        <f t="shared" si="164"/>
        <v>366690</v>
      </c>
      <c r="BT42" s="490">
        <f t="shared" si="164"/>
        <v>11759750</v>
      </c>
      <c r="BU42" s="490">
        <f t="shared" si="164"/>
        <v>9167930</v>
      </c>
      <c r="BV42" s="490">
        <f t="shared" si="164"/>
        <v>2591820</v>
      </c>
      <c r="BW42" s="490">
        <f t="shared" si="164"/>
        <v>0</v>
      </c>
      <c r="BX42" s="490">
        <f t="shared" si="164"/>
        <v>0</v>
      </c>
      <c r="BY42" s="490">
        <f t="shared" si="164"/>
        <v>0</v>
      </c>
      <c r="BZ42" s="490">
        <f t="shared" si="164"/>
        <v>0</v>
      </c>
      <c r="CA42" s="490">
        <f t="shared" si="164"/>
        <v>0</v>
      </c>
      <c r="CB42" s="490">
        <f t="shared" si="164"/>
        <v>6914320</v>
      </c>
      <c r="CC42" s="490">
        <f t="shared" si="164"/>
        <v>15785</v>
      </c>
      <c r="CD42" s="490">
        <f t="shared" si="164"/>
        <v>6898535</v>
      </c>
      <c r="CE42" s="490">
        <f t="shared" si="164"/>
        <v>6898535</v>
      </c>
      <c r="CF42" s="490">
        <f t="shared" si="164"/>
        <v>0</v>
      </c>
      <c r="CG42" s="490">
        <f t="shared" si="164"/>
        <v>206851968</v>
      </c>
      <c r="CH42" s="490">
        <f t="shared" si="164"/>
        <v>267553956</v>
      </c>
      <c r="CI42" s="490">
        <f t="shared" si="164"/>
        <v>22145832</v>
      </c>
      <c r="CJ42" s="490">
        <f t="shared" si="164"/>
        <v>245408124</v>
      </c>
      <c r="CK42" s="490">
        <f t="shared" si="164"/>
        <v>186201612</v>
      </c>
      <c r="CL42" s="490">
        <f t="shared" si="164"/>
        <v>59206512</v>
      </c>
      <c r="CM42" s="490">
        <f t="shared" si="164"/>
        <v>0</v>
      </c>
      <c r="CN42" s="490">
        <f t="shared" si="164"/>
        <v>0</v>
      </c>
      <c r="CO42" s="490">
        <f t="shared" si="164"/>
        <v>0</v>
      </c>
      <c r="CP42" s="490">
        <f t="shared" si="164"/>
        <v>0</v>
      </c>
      <c r="CQ42" s="490">
        <f t="shared" si="164"/>
        <v>0</v>
      </c>
      <c r="CR42" s="490">
        <f t="shared" si="164"/>
        <v>43857000</v>
      </c>
      <c r="CS42" s="490">
        <f t="shared" si="164"/>
        <v>1299762</v>
      </c>
      <c r="CT42" s="490">
        <f t="shared" si="164"/>
        <v>42557238</v>
      </c>
      <c r="CU42" s="490">
        <f t="shared" si="164"/>
        <v>32406336</v>
      </c>
      <c r="CV42" s="490">
        <f t="shared" si="164"/>
        <v>10150902</v>
      </c>
      <c r="CW42" s="490">
        <f t="shared" si="164"/>
        <v>4070652</v>
      </c>
      <c r="CX42" s="490">
        <f t="shared" si="164"/>
        <v>448167</v>
      </c>
      <c r="CY42" s="490">
        <f t="shared" si="164"/>
        <v>3622485</v>
      </c>
      <c r="CZ42" s="490">
        <f t="shared" si="164"/>
        <v>2589450</v>
      </c>
      <c r="DA42" s="490">
        <f t="shared" si="164"/>
        <v>1033035</v>
      </c>
      <c r="DB42" s="490">
        <f t="shared" si="164"/>
        <v>13234208</v>
      </c>
      <c r="DC42" s="490">
        <f t="shared" si="164"/>
        <v>43616</v>
      </c>
      <c r="DD42" s="490">
        <f t="shared" si="164"/>
        <v>13190592</v>
      </c>
      <c r="DE42" s="490">
        <f t="shared" si="164"/>
        <v>13190592</v>
      </c>
      <c r="DF42" s="490">
        <f t="shared" si="164"/>
        <v>0</v>
      </c>
      <c r="DG42" s="490">
        <f t="shared" si="164"/>
        <v>328715816</v>
      </c>
      <c r="DH42" s="490">
        <f t="shared" si="164"/>
        <v>51816828</v>
      </c>
      <c r="DI42" s="490">
        <f t="shared" si="164"/>
        <v>4116910</v>
      </c>
      <c r="DJ42" s="490">
        <f t="shared" si="164"/>
        <v>47699918</v>
      </c>
      <c r="DK42" s="490">
        <f t="shared" si="164"/>
        <v>34449380</v>
      </c>
      <c r="DL42" s="490">
        <f t="shared" si="164"/>
        <v>13250538</v>
      </c>
      <c r="DM42" s="490">
        <f t="shared" si="164"/>
        <v>0</v>
      </c>
      <c r="DN42" s="490">
        <f t="shared" si="164"/>
        <v>0</v>
      </c>
      <c r="DO42" s="490">
        <f t="shared" si="164"/>
        <v>0</v>
      </c>
      <c r="DP42" s="490">
        <f t="shared" si="164"/>
        <v>0</v>
      </c>
      <c r="DQ42" s="490">
        <f t="shared" si="164"/>
        <v>0</v>
      </c>
      <c r="DR42" s="490">
        <f t="shared" si="164"/>
        <v>0</v>
      </c>
      <c r="DS42" s="490">
        <f t="shared" si="164"/>
        <v>0</v>
      </c>
      <c r="DT42" s="490">
        <f t="shared" ref="DT42:EV42" si="165">DT41-DT43</f>
        <v>0</v>
      </c>
      <c r="DU42" s="490">
        <f t="shared" si="165"/>
        <v>0</v>
      </c>
      <c r="DV42" s="490">
        <f t="shared" si="165"/>
        <v>0</v>
      </c>
      <c r="DW42" s="490">
        <f t="shared" si="165"/>
        <v>1039922</v>
      </c>
      <c r="DX42" s="490">
        <f t="shared" si="165"/>
        <v>127374</v>
      </c>
      <c r="DY42" s="490">
        <f t="shared" si="165"/>
        <v>912548</v>
      </c>
      <c r="DZ42" s="490">
        <f t="shared" si="165"/>
        <v>652326</v>
      </c>
      <c r="EA42" s="490">
        <f t="shared" si="165"/>
        <v>260222</v>
      </c>
      <c r="EB42" s="490">
        <f t="shared" si="165"/>
        <v>1916677</v>
      </c>
      <c r="EC42" s="490">
        <f t="shared" si="165"/>
        <v>6321</v>
      </c>
      <c r="ED42" s="490">
        <f t="shared" si="165"/>
        <v>1910356</v>
      </c>
      <c r="EE42" s="490">
        <f t="shared" si="165"/>
        <v>1910356</v>
      </c>
      <c r="EF42" s="490">
        <f t="shared" si="165"/>
        <v>0</v>
      </c>
      <c r="EG42" s="490">
        <f t="shared" si="165"/>
        <v>54773427</v>
      </c>
      <c r="EH42" s="490">
        <f t="shared" si="165"/>
        <v>590341211</v>
      </c>
      <c r="EI42" s="490">
        <f t="shared" si="165"/>
        <v>44502059</v>
      </c>
      <c r="EJ42" s="490">
        <f t="shared" si="165"/>
        <v>545839152</v>
      </c>
      <c r="EK42" s="490">
        <f t="shared" si="165"/>
        <v>420872449</v>
      </c>
      <c r="EL42" s="490">
        <f t="shared" si="165"/>
        <v>124966703</v>
      </c>
      <c r="EM42" s="490">
        <f t="shared" si="165"/>
        <v>507181992</v>
      </c>
      <c r="EN42" s="490">
        <f t="shared" si="165"/>
        <v>0</v>
      </c>
      <c r="EO42" s="490">
        <f t="shared" si="165"/>
        <v>55983440</v>
      </c>
      <c r="EP42" s="490">
        <f t="shared" si="165"/>
        <v>5110574</v>
      </c>
      <c r="EQ42" s="490">
        <f t="shared" si="165"/>
        <v>22065205</v>
      </c>
      <c r="ER42" s="490">
        <f t="shared" si="165"/>
        <v>0</v>
      </c>
      <c r="ES42" s="490">
        <f t="shared" si="165"/>
        <v>0</v>
      </c>
      <c r="ET42" s="490">
        <f t="shared" si="165"/>
        <v>0</v>
      </c>
      <c r="EU42" s="490">
        <f t="shared" si="165"/>
        <v>0</v>
      </c>
      <c r="EV42" s="490">
        <f t="shared" si="165"/>
        <v>0</v>
      </c>
      <c r="EW42" s="490">
        <f t="shared" ref="EW42:HH42" si="166">EW41-EW43</f>
        <v>0</v>
      </c>
      <c r="EX42" s="490">
        <f t="shared" si="166"/>
        <v>0</v>
      </c>
      <c r="EY42" s="490">
        <f t="shared" si="166"/>
        <v>0</v>
      </c>
      <c r="EZ42" s="490">
        <f t="shared" si="166"/>
        <v>0</v>
      </c>
      <c r="FA42" s="490">
        <f t="shared" si="166"/>
        <v>0</v>
      </c>
      <c r="FB42" s="490">
        <f t="shared" si="166"/>
        <v>0</v>
      </c>
      <c r="FC42" s="490">
        <f t="shared" si="166"/>
        <v>0</v>
      </c>
      <c r="FD42" s="490">
        <f t="shared" si="166"/>
        <v>0</v>
      </c>
      <c r="FE42" s="490">
        <f t="shared" si="166"/>
        <v>0</v>
      </c>
      <c r="FF42" s="490">
        <f t="shared" si="166"/>
        <v>0</v>
      </c>
      <c r="FG42" s="490">
        <f t="shared" si="166"/>
        <v>0</v>
      </c>
      <c r="FH42" s="490">
        <f t="shared" si="166"/>
        <v>0</v>
      </c>
      <c r="FI42" s="490">
        <f t="shared" si="166"/>
        <v>0</v>
      </c>
      <c r="FJ42" s="490">
        <f t="shared" si="166"/>
        <v>0</v>
      </c>
      <c r="FK42" s="490">
        <f t="shared" si="166"/>
        <v>0</v>
      </c>
      <c r="FL42" s="490">
        <f t="shared" si="166"/>
        <v>64372</v>
      </c>
      <c r="FM42" s="490">
        <f t="shared" si="166"/>
        <v>27634</v>
      </c>
      <c r="FN42" s="490">
        <f t="shared" si="166"/>
        <v>36738</v>
      </c>
      <c r="FO42" s="490">
        <f t="shared" si="166"/>
        <v>27875</v>
      </c>
      <c r="FP42" s="490">
        <f t="shared" si="166"/>
        <v>8863</v>
      </c>
      <c r="FQ42" s="490">
        <f t="shared" si="166"/>
        <v>0</v>
      </c>
      <c r="FR42" s="490">
        <f t="shared" si="166"/>
        <v>0</v>
      </c>
      <c r="FS42" s="490">
        <f t="shared" si="166"/>
        <v>0</v>
      </c>
      <c r="FT42" s="490">
        <f t="shared" si="166"/>
        <v>0</v>
      </c>
      <c r="FU42" s="490">
        <f t="shared" si="166"/>
        <v>0</v>
      </c>
      <c r="FV42" s="490">
        <f t="shared" si="166"/>
        <v>91653</v>
      </c>
      <c r="FW42" s="490">
        <f t="shared" si="166"/>
        <v>12771</v>
      </c>
      <c r="FX42" s="490">
        <f t="shared" si="166"/>
        <v>78882</v>
      </c>
      <c r="FY42" s="490">
        <f t="shared" si="166"/>
        <v>61227</v>
      </c>
      <c r="FZ42" s="490">
        <f t="shared" si="166"/>
        <v>17655</v>
      </c>
      <c r="GA42" s="490">
        <f t="shared" si="166"/>
        <v>0</v>
      </c>
      <c r="GB42" s="490">
        <f t="shared" si="166"/>
        <v>0</v>
      </c>
      <c r="GC42" s="490">
        <f t="shared" si="166"/>
        <v>0</v>
      </c>
      <c r="GD42" s="490">
        <f t="shared" si="166"/>
        <v>0</v>
      </c>
      <c r="GE42" s="490">
        <f t="shared" si="166"/>
        <v>0</v>
      </c>
      <c r="GF42" s="490">
        <f t="shared" si="166"/>
        <v>0</v>
      </c>
      <c r="GG42" s="490">
        <f t="shared" si="166"/>
        <v>0</v>
      </c>
      <c r="GH42" s="490">
        <f t="shared" si="166"/>
        <v>0</v>
      </c>
      <c r="GI42" s="490">
        <f t="shared" si="166"/>
        <v>0</v>
      </c>
      <c r="GJ42" s="490">
        <f t="shared" si="166"/>
        <v>0</v>
      </c>
      <c r="GK42" s="490">
        <f t="shared" si="166"/>
        <v>175755</v>
      </c>
      <c r="GL42" s="490">
        <f t="shared" si="166"/>
        <v>44285</v>
      </c>
      <c r="GM42" s="490">
        <f t="shared" si="166"/>
        <v>131470</v>
      </c>
      <c r="GN42" s="490">
        <f t="shared" si="166"/>
        <v>102045</v>
      </c>
      <c r="GO42" s="490">
        <f t="shared" si="166"/>
        <v>29425</v>
      </c>
      <c r="GP42" s="490">
        <f t="shared" si="166"/>
        <v>0</v>
      </c>
      <c r="GQ42" s="490">
        <f t="shared" si="166"/>
        <v>0</v>
      </c>
      <c r="GR42" s="490">
        <f t="shared" si="166"/>
        <v>0</v>
      </c>
      <c r="GS42" s="490">
        <f t="shared" si="166"/>
        <v>0</v>
      </c>
      <c r="GT42" s="490">
        <f t="shared" si="166"/>
        <v>0</v>
      </c>
      <c r="GU42" s="490">
        <f t="shared" si="166"/>
        <v>0</v>
      </c>
      <c r="GV42" s="490">
        <f t="shared" si="166"/>
        <v>0</v>
      </c>
      <c r="GW42" s="490">
        <f t="shared" si="166"/>
        <v>0</v>
      </c>
      <c r="GX42" s="490">
        <f t="shared" si="166"/>
        <v>0</v>
      </c>
      <c r="GY42" s="490">
        <f t="shared" si="166"/>
        <v>0</v>
      </c>
      <c r="GZ42" s="490">
        <f t="shared" si="166"/>
        <v>931030</v>
      </c>
      <c r="HA42" s="490">
        <f t="shared" si="166"/>
        <v>142210</v>
      </c>
      <c r="HB42" s="490">
        <f t="shared" si="166"/>
        <v>788820</v>
      </c>
      <c r="HC42" s="490">
        <f t="shared" si="166"/>
        <v>612270</v>
      </c>
      <c r="HD42" s="490">
        <f t="shared" si="166"/>
        <v>176550</v>
      </c>
      <c r="HE42" s="490">
        <f t="shared" si="166"/>
        <v>507064</v>
      </c>
      <c r="HF42" s="490">
        <f t="shared" si="166"/>
        <v>66208</v>
      </c>
      <c r="HG42" s="490">
        <f t="shared" si="166"/>
        <v>440856</v>
      </c>
      <c r="HH42" s="490">
        <f t="shared" si="166"/>
        <v>334500</v>
      </c>
      <c r="HI42" s="490">
        <f t="shared" ref="HI42:LJ42" si="167">HI41-HI43</f>
        <v>106356</v>
      </c>
      <c r="HJ42" s="490">
        <f t="shared" si="167"/>
        <v>1027608</v>
      </c>
      <c r="HK42" s="490">
        <f t="shared" si="167"/>
        <v>130512</v>
      </c>
      <c r="HL42" s="490">
        <f t="shared" si="167"/>
        <v>897096</v>
      </c>
      <c r="HM42" s="490">
        <f t="shared" si="167"/>
        <v>647904</v>
      </c>
      <c r="HN42" s="490">
        <f t="shared" si="167"/>
        <v>249192</v>
      </c>
      <c r="HO42" s="490">
        <f t="shared" si="167"/>
        <v>459914</v>
      </c>
      <c r="HP42" s="490">
        <f t="shared" si="167"/>
        <v>91798</v>
      </c>
      <c r="HQ42" s="490">
        <f t="shared" si="167"/>
        <v>368116</v>
      </c>
      <c r="HR42" s="490">
        <f t="shared" si="167"/>
        <v>285726</v>
      </c>
      <c r="HS42" s="490">
        <f t="shared" si="167"/>
        <v>82390</v>
      </c>
      <c r="HT42" s="490">
        <f t="shared" si="167"/>
        <v>572936</v>
      </c>
      <c r="HU42" s="490">
        <f t="shared" si="167"/>
        <v>95342</v>
      </c>
      <c r="HV42" s="490">
        <f t="shared" si="167"/>
        <v>477594</v>
      </c>
      <c r="HW42" s="490">
        <f t="shared" si="167"/>
        <v>362375</v>
      </c>
      <c r="HX42" s="490">
        <f t="shared" si="167"/>
        <v>115219</v>
      </c>
      <c r="HY42" s="490">
        <f t="shared" si="167"/>
        <v>0</v>
      </c>
      <c r="HZ42" s="490">
        <f t="shared" si="167"/>
        <v>0</v>
      </c>
      <c r="IA42" s="490">
        <f t="shared" si="167"/>
        <v>0</v>
      </c>
      <c r="IB42" s="490">
        <f t="shared" si="167"/>
        <v>0</v>
      </c>
      <c r="IC42" s="490">
        <f t="shared" si="167"/>
        <v>0</v>
      </c>
      <c r="ID42" s="490">
        <f t="shared" si="167"/>
        <v>0</v>
      </c>
      <c r="IE42" s="490">
        <f t="shared" si="167"/>
        <v>0</v>
      </c>
      <c r="IF42" s="490">
        <f t="shared" si="167"/>
        <v>0</v>
      </c>
      <c r="IG42" s="490">
        <f t="shared" si="167"/>
        <v>0</v>
      </c>
      <c r="IH42" s="490">
        <f t="shared" si="167"/>
        <v>0</v>
      </c>
      <c r="II42" s="490">
        <f t="shared" si="167"/>
        <v>0</v>
      </c>
      <c r="IJ42" s="490">
        <f t="shared" si="167"/>
        <v>0</v>
      </c>
      <c r="IK42" s="490">
        <f t="shared" si="167"/>
        <v>0</v>
      </c>
      <c r="IL42" s="490">
        <f t="shared" si="167"/>
        <v>0</v>
      </c>
      <c r="IM42" s="490">
        <f t="shared" si="167"/>
        <v>0</v>
      </c>
      <c r="IN42" s="490">
        <f t="shared" si="167"/>
        <v>0</v>
      </c>
      <c r="IO42" s="490">
        <f t="shared" si="167"/>
        <v>0</v>
      </c>
      <c r="IP42" s="490">
        <f t="shared" si="167"/>
        <v>0</v>
      </c>
      <c r="IQ42" s="490">
        <f t="shared" si="167"/>
        <v>0</v>
      </c>
      <c r="IR42" s="490">
        <f t="shared" si="167"/>
        <v>0</v>
      </c>
      <c r="IS42" s="490">
        <f t="shared" si="167"/>
        <v>853530</v>
      </c>
      <c r="IT42" s="490">
        <f t="shared" si="167"/>
        <v>64710</v>
      </c>
      <c r="IU42" s="490">
        <f t="shared" si="167"/>
        <v>788820</v>
      </c>
      <c r="IV42" s="490">
        <f t="shared" si="167"/>
        <v>612270</v>
      </c>
      <c r="IW42" s="490">
        <f t="shared" si="167"/>
        <v>176550</v>
      </c>
      <c r="IX42" s="490">
        <f t="shared" si="167"/>
        <v>476064</v>
      </c>
      <c r="IY42" s="490">
        <f t="shared" si="167"/>
        <v>35208</v>
      </c>
      <c r="IZ42" s="490">
        <f t="shared" si="167"/>
        <v>440856</v>
      </c>
      <c r="JA42" s="490">
        <f t="shared" si="167"/>
        <v>334500</v>
      </c>
      <c r="JB42" s="490">
        <f t="shared" si="167"/>
        <v>106356</v>
      </c>
      <c r="JC42" s="490">
        <f t="shared" si="167"/>
        <v>0</v>
      </c>
      <c r="JD42" s="490">
        <f t="shared" si="167"/>
        <v>0</v>
      </c>
      <c r="JE42" s="490">
        <f t="shared" si="167"/>
        <v>0</v>
      </c>
      <c r="JF42" s="490">
        <f t="shared" si="167"/>
        <v>0</v>
      </c>
      <c r="JG42" s="490">
        <f t="shared" si="167"/>
        <v>0</v>
      </c>
      <c r="JH42" s="490">
        <f t="shared" si="167"/>
        <v>5159926</v>
      </c>
      <c r="JI42" s="490">
        <f t="shared" si="167"/>
        <v>710678</v>
      </c>
      <c r="JJ42" s="490">
        <f t="shared" si="167"/>
        <v>4449248</v>
      </c>
      <c r="JK42" s="490">
        <f t="shared" si="167"/>
        <v>3380692</v>
      </c>
      <c r="JL42" s="490">
        <f t="shared" si="167"/>
        <v>1068556</v>
      </c>
      <c r="JM42" s="490">
        <f t="shared" ref="JM42" si="168">JM41-JM43</f>
        <v>84</v>
      </c>
      <c r="JN42" s="490">
        <f t="shared" ref="JN42" si="169">JN41-JN43</f>
        <v>372</v>
      </c>
      <c r="JO42" s="490">
        <f t="shared" ref="JO42" si="170">JO41-JO43</f>
        <v>166</v>
      </c>
      <c r="JP42" s="490">
        <f t="shared" ref="JP42" si="171">JP41-JP43</f>
        <v>676</v>
      </c>
      <c r="JQ42" s="490">
        <f t="shared" ref="JQ42" si="172">JQ41-JQ43</f>
        <v>1000</v>
      </c>
      <c r="JR42" s="490">
        <f t="shared" ref="JR42" si="173">JR41-JR43</f>
        <v>552</v>
      </c>
      <c r="JS42" s="490">
        <f t="shared" ref="JS42" si="174">JS41-JS43</f>
        <v>2850</v>
      </c>
      <c r="JT42" s="490">
        <f t="shared" ref="JT42" si="175">JT41-JT43</f>
        <v>127596</v>
      </c>
      <c r="JU42" s="490">
        <f t="shared" ref="JU42" si="176">JU41-JU43</f>
        <v>2520</v>
      </c>
      <c r="JV42" s="490">
        <f t="shared" ref="JV42" si="177">JV41-JV43</f>
        <v>125076</v>
      </c>
      <c r="JW42" s="490">
        <f t="shared" ref="JW42" si="178">JW41-JW43</f>
        <v>125076</v>
      </c>
      <c r="JX42" s="490">
        <f t="shared" ref="JX42" si="179">JX41-JX43</f>
        <v>0</v>
      </c>
      <c r="JY42" s="490">
        <f t="shared" ref="JY42" si="180">JY41-JY43</f>
        <v>565068</v>
      </c>
      <c r="JZ42" s="490">
        <f t="shared" ref="JZ42" si="181">JZ41-JZ43</f>
        <v>11160</v>
      </c>
      <c r="KA42" s="490">
        <f t="shared" ref="KA42" si="182">KA41-KA43</f>
        <v>553908</v>
      </c>
      <c r="KB42" s="490">
        <f t="shared" ref="KB42" si="183">KB41-KB43</f>
        <v>553908</v>
      </c>
      <c r="KC42" s="490">
        <f t="shared" ref="KC42" si="184">KC41-KC43</f>
        <v>0</v>
      </c>
      <c r="KD42" s="490">
        <f t="shared" ref="KD42" si="185">KD41-KD43</f>
        <v>252154</v>
      </c>
      <c r="KE42" s="490">
        <f t="shared" ref="KE42" si="186">KE41-KE43</f>
        <v>4980</v>
      </c>
      <c r="KF42" s="490">
        <f t="shared" ref="KF42" si="187">KF41-KF43</f>
        <v>247174</v>
      </c>
      <c r="KG42" s="490">
        <f t="shared" ref="KG42" si="188">KG41-KG43</f>
        <v>247174</v>
      </c>
      <c r="KH42" s="490">
        <f t="shared" ref="KH42" si="189">KH41-KH43</f>
        <v>0</v>
      </c>
      <c r="KI42" s="490">
        <f t="shared" ref="KI42" si="190">KI41-KI43</f>
        <v>1026844</v>
      </c>
      <c r="KJ42" s="490">
        <f t="shared" ref="KJ42" si="191">KJ41-KJ43</f>
        <v>20280</v>
      </c>
      <c r="KK42" s="490">
        <f t="shared" ref="KK42" si="192">KK41-KK43</f>
        <v>1006564</v>
      </c>
      <c r="KL42" s="490">
        <f t="shared" ref="KL42" si="193">KL41-KL43</f>
        <v>1006564</v>
      </c>
      <c r="KM42" s="490">
        <f t="shared" ref="KM42" si="194">KM41-KM43</f>
        <v>0</v>
      </c>
      <c r="KN42" s="490">
        <f t="shared" ref="KN42" si="195">KN41-KN43</f>
        <v>1519000</v>
      </c>
      <c r="KO42" s="490">
        <f t="shared" ref="KO42" si="196">KO41-KO43</f>
        <v>30000</v>
      </c>
      <c r="KP42" s="490">
        <f t="shared" ref="KP42" si="197">KP41-KP43</f>
        <v>1489000</v>
      </c>
      <c r="KQ42" s="490">
        <f t="shared" ref="KQ42" si="198">KQ41-KQ43</f>
        <v>1489000</v>
      </c>
      <c r="KR42" s="490">
        <f t="shared" ref="KR42" si="199">KR41-KR43</f>
        <v>0</v>
      </c>
      <c r="KS42" s="490">
        <f t="shared" ref="KS42" si="200">KS41-KS43</f>
        <v>718704</v>
      </c>
      <c r="KT42" s="490">
        <f t="shared" ref="KT42" si="201">KT41-KT43</f>
        <v>14352</v>
      </c>
      <c r="KU42" s="490">
        <f t="shared" ref="KU42" si="202">KU41-KU43</f>
        <v>704352</v>
      </c>
      <c r="KV42" s="490">
        <f t="shared" ref="KV42" si="203">KV41-KV43</f>
        <v>704352</v>
      </c>
      <c r="KW42" s="490">
        <f t="shared" ref="KW42" si="204">KW41-KW43</f>
        <v>0</v>
      </c>
      <c r="KX42" s="490">
        <f t="shared" ref="KX42" si="205">KX41-KX43</f>
        <v>4209366</v>
      </c>
      <c r="KY42" s="490">
        <f t="shared" ref="KY42" si="206">KY41-KY43</f>
        <v>83292</v>
      </c>
      <c r="KZ42" s="490">
        <f t="shared" ref="KZ42" si="207">KZ41-KZ43</f>
        <v>4126074</v>
      </c>
      <c r="LA42" s="490">
        <f t="shared" ref="LA42" si="208">LA41-LA43</f>
        <v>4126074</v>
      </c>
      <c r="LB42" s="490">
        <f t="shared" ref="LB42" si="209">LB41-LB43</f>
        <v>0</v>
      </c>
      <c r="LC42" s="490">
        <f t="shared" si="167"/>
        <v>590341211</v>
      </c>
      <c r="LD42" s="490">
        <f t="shared" si="167"/>
        <v>5159926</v>
      </c>
      <c r="LE42" s="490">
        <f t="shared" si="167"/>
        <v>4209366</v>
      </c>
      <c r="LF42" s="490">
        <f t="shared" si="167"/>
        <v>599710503</v>
      </c>
      <c r="LG42" s="490">
        <f t="shared" si="167"/>
        <v>45296029</v>
      </c>
      <c r="LH42" s="490">
        <f t="shared" si="167"/>
        <v>554414474</v>
      </c>
      <c r="LI42" s="490">
        <f t="shared" si="167"/>
        <v>428379215</v>
      </c>
      <c r="LJ42" s="490">
        <f t="shared" si="167"/>
        <v>126035259</v>
      </c>
      <c r="LK42" s="716">
        <f t="shared" ref="LK42:LS42" si="210">LK41-LK43</f>
        <v>1601.94</v>
      </c>
      <c r="LL42" s="491">
        <f t="shared" si="210"/>
        <v>68102404</v>
      </c>
      <c r="LM42" s="491">
        <f t="shared" si="210"/>
        <v>68102.399999999994</v>
      </c>
      <c r="LN42" s="491">
        <f t="shared" si="210"/>
        <v>663603541</v>
      </c>
      <c r="LO42" s="713">
        <f t="shared" si="210"/>
        <v>663603.5</v>
      </c>
      <c r="LP42" s="491">
        <f t="shared" ref="LP42" si="211">LP41-LP43</f>
        <v>3288.9</v>
      </c>
      <c r="LQ42" s="491">
        <f t="shared" ref="LQ42:LR42" si="212">LQ41-LQ43</f>
        <v>663603.5</v>
      </c>
      <c r="LR42" s="491">
        <f t="shared" si="212"/>
        <v>4209.3</v>
      </c>
      <c r="LS42" s="713">
        <f t="shared" si="210"/>
        <v>671101.7</v>
      </c>
      <c r="LT42" s="437"/>
      <c r="LU42" s="492"/>
      <c r="LV42" s="492"/>
      <c r="LW42" s="492"/>
      <c r="LX42" s="492"/>
      <c r="LY42" s="492"/>
      <c r="LZ42" s="492"/>
      <c r="MA42" s="493"/>
      <c r="MB42" s="493"/>
      <c r="MC42" s="493"/>
      <c r="MD42" s="493"/>
      <c r="ME42" s="493"/>
      <c r="MF42" s="493"/>
      <c r="MG42" s="493"/>
      <c r="MH42" s="493"/>
      <c r="MI42" s="493"/>
      <c r="MJ42" s="493"/>
      <c r="MK42" s="493"/>
      <c r="ML42" s="493"/>
      <c r="MM42" s="493"/>
      <c r="MN42" s="493"/>
      <c r="MO42" s="493"/>
      <c r="MP42" s="493"/>
      <c r="MQ42" s="493"/>
      <c r="MR42" s="493"/>
      <c r="MS42" s="493"/>
      <c r="MT42" s="493"/>
      <c r="MU42" s="493"/>
      <c r="MV42" s="493"/>
      <c r="MW42" s="493"/>
      <c r="MX42" s="493"/>
      <c r="MY42" s="493"/>
      <c r="MZ42" s="493"/>
      <c r="NA42" s="493"/>
      <c r="NB42" s="493"/>
      <c r="NC42" s="493"/>
      <c r="ND42" s="493"/>
      <c r="NE42" s="493"/>
      <c r="NF42" s="493"/>
      <c r="NG42" s="493"/>
      <c r="NH42" s="493"/>
      <c r="NI42" s="493"/>
      <c r="NJ42" s="493"/>
      <c r="NK42" s="493"/>
      <c r="NL42" s="493"/>
      <c r="NM42" s="493"/>
      <c r="NN42" s="493"/>
      <c r="NO42" s="493"/>
      <c r="NP42" s="493"/>
      <c r="NQ42" s="493"/>
      <c r="NR42" s="493"/>
      <c r="NS42" s="493"/>
      <c r="NT42" s="493"/>
      <c r="NU42" s="493"/>
      <c r="NV42" s="493"/>
      <c r="NW42" s="493"/>
      <c r="NX42" s="493"/>
      <c r="NY42" s="493"/>
      <c r="NZ42" s="493"/>
      <c r="OA42" s="493"/>
      <c r="OB42" s="493"/>
      <c r="OD42" s="492"/>
      <c r="OE42" s="492"/>
      <c r="OF42" s="492"/>
      <c r="OG42" s="492"/>
      <c r="OH42" s="492"/>
      <c r="OI42" s="492"/>
      <c r="OJ42" s="492"/>
      <c r="OK42" s="492"/>
      <c r="OL42" s="492"/>
    </row>
    <row r="43" spans="1:402" s="436" customFormat="1" ht="12.75">
      <c r="A43" s="489" t="s">
        <v>1032</v>
      </c>
      <c r="B43" s="490">
        <f>B10+B12+B18+B19+B20+B24+B27+B29+B30+B38+B40</f>
        <v>0</v>
      </c>
      <c r="C43" s="490">
        <f t="shared" ref="C43:BG43" si="213">C10+C12+C18+C19+C20+C24+C27+C29+C30+C38+C40</f>
        <v>0</v>
      </c>
      <c r="D43" s="490">
        <f t="shared" si="213"/>
        <v>0</v>
      </c>
      <c r="E43" s="490">
        <f t="shared" si="213"/>
        <v>27</v>
      </c>
      <c r="F43" s="490">
        <f t="shared" si="213"/>
        <v>27</v>
      </c>
      <c r="G43" s="490">
        <f t="shared" si="213"/>
        <v>0</v>
      </c>
      <c r="H43" s="490">
        <f t="shared" si="213"/>
        <v>0</v>
      </c>
      <c r="I43" s="490">
        <f t="shared" si="213"/>
        <v>0</v>
      </c>
      <c r="J43" s="490">
        <f t="shared" si="213"/>
        <v>1139184</v>
      </c>
      <c r="K43" s="490">
        <f t="shared" si="213"/>
        <v>1139184</v>
      </c>
      <c r="L43" s="491">
        <f t="shared" si="213"/>
        <v>1139.0999999999999</v>
      </c>
      <c r="M43" s="716">
        <f t="shared" si="213"/>
        <v>2.25</v>
      </c>
      <c r="N43" s="491">
        <f t="shared" si="213"/>
        <v>104</v>
      </c>
      <c r="O43" s="491">
        <f t="shared" si="213"/>
        <v>1243.0999999999999</v>
      </c>
      <c r="P43" s="490">
        <f t="shared" si="213"/>
        <v>3680</v>
      </c>
      <c r="Q43" s="490">
        <f t="shared" si="213"/>
        <v>0</v>
      </c>
      <c r="R43" s="490">
        <f t="shared" si="213"/>
        <v>18</v>
      </c>
      <c r="S43" s="490">
        <f t="shared" si="213"/>
        <v>0</v>
      </c>
      <c r="T43" s="490">
        <f t="shared" si="213"/>
        <v>8</v>
      </c>
      <c r="U43" s="490">
        <f t="shared" si="213"/>
        <v>3706</v>
      </c>
      <c r="V43" s="490">
        <f t="shared" si="213"/>
        <v>4205</v>
      </c>
      <c r="W43" s="490">
        <f t="shared" si="213"/>
        <v>0</v>
      </c>
      <c r="X43" s="490">
        <f t="shared" si="213"/>
        <v>97</v>
      </c>
      <c r="Y43" s="490">
        <f t="shared" si="213"/>
        <v>0</v>
      </c>
      <c r="Z43" s="490">
        <f t="shared" si="213"/>
        <v>15</v>
      </c>
      <c r="AA43" s="490">
        <f t="shared" si="213"/>
        <v>4317</v>
      </c>
      <c r="AB43" s="490">
        <f t="shared" si="213"/>
        <v>1130</v>
      </c>
      <c r="AC43" s="490">
        <f t="shared" si="213"/>
        <v>0</v>
      </c>
      <c r="AD43" s="490">
        <f t="shared" si="213"/>
        <v>0</v>
      </c>
      <c r="AE43" s="490">
        <f t="shared" si="213"/>
        <v>0</v>
      </c>
      <c r="AF43" s="490">
        <f t="shared" si="213"/>
        <v>2</v>
      </c>
      <c r="AG43" s="490">
        <f t="shared" si="213"/>
        <v>1132</v>
      </c>
      <c r="AH43" s="490">
        <f t="shared" si="213"/>
        <v>9155</v>
      </c>
      <c r="AI43" s="490">
        <f t="shared" si="213"/>
        <v>0</v>
      </c>
      <c r="AJ43" s="490">
        <f t="shared" si="213"/>
        <v>0</v>
      </c>
      <c r="AK43" s="490">
        <f t="shared" si="213"/>
        <v>0</v>
      </c>
      <c r="AL43" s="490">
        <f t="shared" si="213"/>
        <v>0</v>
      </c>
      <c r="AM43" s="490">
        <f t="shared" si="213"/>
        <v>0</v>
      </c>
      <c r="AN43" s="490">
        <f t="shared" si="213"/>
        <v>0</v>
      </c>
      <c r="AO43" s="490">
        <f t="shared" si="213"/>
        <v>1</v>
      </c>
      <c r="AP43" s="490">
        <f t="shared" si="213"/>
        <v>1</v>
      </c>
      <c r="AQ43" s="490">
        <f t="shared" si="213"/>
        <v>0</v>
      </c>
      <c r="AR43" s="490">
        <f t="shared" si="213"/>
        <v>0</v>
      </c>
      <c r="AS43" s="490">
        <f t="shared" si="213"/>
        <v>0</v>
      </c>
      <c r="AT43" s="490">
        <f t="shared" si="213"/>
        <v>0</v>
      </c>
      <c r="AU43" s="490">
        <f t="shared" si="213"/>
        <v>2</v>
      </c>
      <c r="AV43" s="490">
        <f t="shared" si="213"/>
        <v>3</v>
      </c>
      <c r="AW43" s="490">
        <f t="shared" si="213"/>
        <v>0</v>
      </c>
      <c r="AX43" s="490">
        <f t="shared" si="213"/>
        <v>3</v>
      </c>
      <c r="AY43" s="490">
        <f t="shared" si="213"/>
        <v>1</v>
      </c>
      <c r="AZ43" s="490">
        <f t="shared" si="213"/>
        <v>0</v>
      </c>
      <c r="BA43" s="490">
        <f t="shared" si="213"/>
        <v>0</v>
      </c>
      <c r="BB43" s="490">
        <f t="shared" si="213"/>
        <v>0</v>
      </c>
      <c r="BC43" s="490">
        <f t="shared" si="213"/>
        <v>0</v>
      </c>
      <c r="BD43" s="490">
        <f t="shared" si="213"/>
        <v>0</v>
      </c>
      <c r="BE43" s="490">
        <f t="shared" si="213"/>
        <v>0</v>
      </c>
      <c r="BF43" s="490">
        <f t="shared" si="213"/>
        <v>0</v>
      </c>
      <c r="BG43" s="490">
        <f t="shared" si="213"/>
        <v>11</v>
      </c>
      <c r="BH43" s="490">
        <f t="shared" ref="BH43:DS43" si="214">BH10+BH12+BH18+BH19+BH20+BH24+BH27+BH29+BH30+BH38+BH40</f>
        <v>93575040</v>
      </c>
      <c r="BI43" s="490">
        <f t="shared" si="214"/>
        <v>7937760</v>
      </c>
      <c r="BJ43" s="490">
        <f t="shared" si="214"/>
        <v>85637280</v>
      </c>
      <c r="BK43" s="490">
        <f t="shared" si="214"/>
        <v>66468160</v>
      </c>
      <c r="BL43" s="490">
        <f t="shared" si="214"/>
        <v>19169120</v>
      </c>
      <c r="BM43" s="490">
        <f t="shared" si="214"/>
        <v>0</v>
      </c>
      <c r="BN43" s="490">
        <f t="shared" si="214"/>
        <v>0</v>
      </c>
      <c r="BO43" s="490">
        <f t="shared" si="214"/>
        <v>0</v>
      </c>
      <c r="BP43" s="490">
        <f t="shared" si="214"/>
        <v>0</v>
      </c>
      <c r="BQ43" s="490">
        <f t="shared" si="214"/>
        <v>0</v>
      </c>
      <c r="BR43" s="490">
        <f t="shared" si="214"/>
        <v>1283976</v>
      </c>
      <c r="BS43" s="490">
        <f t="shared" si="214"/>
        <v>38826</v>
      </c>
      <c r="BT43" s="490">
        <f t="shared" si="214"/>
        <v>1245150</v>
      </c>
      <c r="BU43" s="490">
        <f t="shared" si="214"/>
        <v>970722</v>
      </c>
      <c r="BV43" s="490">
        <f t="shared" si="214"/>
        <v>274428</v>
      </c>
      <c r="BW43" s="490">
        <f t="shared" si="214"/>
        <v>0</v>
      </c>
      <c r="BX43" s="490">
        <f t="shared" si="214"/>
        <v>0</v>
      </c>
      <c r="BY43" s="490">
        <f t="shared" si="214"/>
        <v>0</v>
      </c>
      <c r="BZ43" s="490">
        <f t="shared" si="214"/>
        <v>0</v>
      </c>
      <c r="CA43" s="490">
        <f t="shared" si="214"/>
        <v>0</v>
      </c>
      <c r="CB43" s="490">
        <f t="shared" si="214"/>
        <v>1580416</v>
      </c>
      <c r="CC43" s="490">
        <f t="shared" si="214"/>
        <v>3608</v>
      </c>
      <c r="CD43" s="490">
        <f t="shared" si="214"/>
        <v>1576808</v>
      </c>
      <c r="CE43" s="490">
        <f t="shared" si="214"/>
        <v>1576808</v>
      </c>
      <c r="CF43" s="490">
        <f t="shared" si="214"/>
        <v>0</v>
      </c>
      <c r="CG43" s="490">
        <f t="shared" si="214"/>
        <v>96439432</v>
      </c>
      <c r="CH43" s="490">
        <f t="shared" si="214"/>
        <v>149054635</v>
      </c>
      <c r="CI43" s="490">
        <f t="shared" si="214"/>
        <v>12337470</v>
      </c>
      <c r="CJ43" s="490">
        <f t="shared" si="214"/>
        <v>136717165</v>
      </c>
      <c r="CK43" s="490">
        <f t="shared" si="214"/>
        <v>103733145</v>
      </c>
      <c r="CL43" s="490">
        <f t="shared" si="214"/>
        <v>32984020</v>
      </c>
      <c r="CM43" s="490">
        <f t="shared" si="214"/>
        <v>0</v>
      </c>
      <c r="CN43" s="490">
        <f t="shared" si="214"/>
        <v>0</v>
      </c>
      <c r="CO43" s="490">
        <f t="shared" si="214"/>
        <v>0</v>
      </c>
      <c r="CP43" s="490">
        <f t="shared" si="214"/>
        <v>0</v>
      </c>
      <c r="CQ43" s="490">
        <f t="shared" si="214"/>
        <v>0</v>
      </c>
      <c r="CR43" s="490">
        <f t="shared" si="214"/>
        <v>9603000</v>
      </c>
      <c r="CS43" s="490">
        <f t="shared" si="214"/>
        <v>284598</v>
      </c>
      <c r="CT43" s="490">
        <f t="shared" si="214"/>
        <v>9318402</v>
      </c>
      <c r="CU43" s="490">
        <f t="shared" si="214"/>
        <v>7095744</v>
      </c>
      <c r="CV43" s="490">
        <f t="shared" si="214"/>
        <v>2222658</v>
      </c>
      <c r="CW43" s="490">
        <f t="shared" si="214"/>
        <v>0</v>
      </c>
      <c r="CX43" s="490">
        <f t="shared" si="214"/>
        <v>0</v>
      </c>
      <c r="CY43" s="490">
        <f t="shared" si="214"/>
        <v>0</v>
      </c>
      <c r="CZ43" s="490">
        <f t="shared" si="214"/>
        <v>0</v>
      </c>
      <c r="DA43" s="490">
        <f t="shared" si="214"/>
        <v>0</v>
      </c>
      <c r="DB43" s="490">
        <f t="shared" si="214"/>
        <v>3422640</v>
      </c>
      <c r="DC43" s="490">
        <f t="shared" si="214"/>
        <v>11280</v>
      </c>
      <c r="DD43" s="490">
        <f t="shared" si="214"/>
        <v>3411360</v>
      </c>
      <c r="DE43" s="490">
        <f t="shared" si="214"/>
        <v>3411360</v>
      </c>
      <c r="DF43" s="490">
        <f t="shared" si="214"/>
        <v>0</v>
      </c>
      <c r="DG43" s="490">
        <f t="shared" si="214"/>
        <v>162080275</v>
      </c>
      <c r="DH43" s="490">
        <f t="shared" si="214"/>
        <v>40605420</v>
      </c>
      <c r="DI43" s="490">
        <f t="shared" si="214"/>
        <v>3226150</v>
      </c>
      <c r="DJ43" s="490">
        <f t="shared" si="214"/>
        <v>37379270</v>
      </c>
      <c r="DK43" s="490">
        <f t="shared" si="214"/>
        <v>26995700</v>
      </c>
      <c r="DL43" s="490">
        <f t="shared" si="214"/>
        <v>10383570</v>
      </c>
      <c r="DM43" s="490">
        <f t="shared" si="214"/>
        <v>0</v>
      </c>
      <c r="DN43" s="490">
        <f t="shared" si="214"/>
        <v>0</v>
      </c>
      <c r="DO43" s="490">
        <f t="shared" si="214"/>
        <v>0</v>
      </c>
      <c r="DP43" s="490">
        <f t="shared" si="214"/>
        <v>0</v>
      </c>
      <c r="DQ43" s="490">
        <f t="shared" si="214"/>
        <v>0</v>
      </c>
      <c r="DR43" s="490">
        <f t="shared" si="214"/>
        <v>0</v>
      </c>
      <c r="DS43" s="490">
        <f t="shared" si="214"/>
        <v>0</v>
      </c>
      <c r="DT43" s="490">
        <f t="shared" ref="DT43:EV43" si="215">DT10+DT12+DT18+DT19+DT20+DT24+DT27+DT29+DT30+DT38+DT40</f>
        <v>0</v>
      </c>
      <c r="DU43" s="490">
        <f t="shared" si="215"/>
        <v>0</v>
      </c>
      <c r="DV43" s="490">
        <f t="shared" si="215"/>
        <v>0</v>
      </c>
      <c r="DW43" s="490">
        <f t="shared" si="215"/>
        <v>0</v>
      </c>
      <c r="DX43" s="490">
        <f t="shared" si="215"/>
        <v>0</v>
      </c>
      <c r="DY43" s="490">
        <f t="shared" si="215"/>
        <v>0</v>
      </c>
      <c r="DZ43" s="490">
        <f t="shared" si="215"/>
        <v>0</v>
      </c>
      <c r="EA43" s="490">
        <f t="shared" si="215"/>
        <v>0</v>
      </c>
      <c r="EB43" s="490">
        <f t="shared" si="215"/>
        <v>547622</v>
      </c>
      <c r="EC43" s="490">
        <f t="shared" si="215"/>
        <v>1806</v>
      </c>
      <c r="ED43" s="490">
        <f t="shared" si="215"/>
        <v>545816</v>
      </c>
      <c r="EE43" s="490">
        <f t="shared" si="215"/>
        <v>545816</v>
      </c>
      <c r="EF43" s="490">
        <f t="shared" si="215"/>
        <v>0</v>
      </c>
      <c r="EG43" s="490">
        <f t="shared" si="215"/>
        <v>41153042</v>
      </c>
      <c r="EH43" s="490">
        <f t="shared" si="215"/>
        <v>299672749</v>
      </c>
      <c r="EI43" s="490">
        <f t="shared" si="215"/>
        <v>23841498</v>
      </c>
      <c r="EJ43" s="490">
        <f t="shared" si="215"/>
        <v>275831251</v>
      </c>
      <c r="EK43" s="490">
        <f t="shared" si="215"/>
        <v>210797455</v>
      </c>
      <c r="EL43" s="490">
        <f t="shared" si="215"/>
        <v>65033796</v>
      </c>
      <c r="EM43" s="490">
        <f t="shared" si="215"/>
        <v>283235095</v>
      </c>
      <c r="EN43" s="490">
        <f t="shared" si="215"/>
        <v>0</v>
      </c>
      <c r="EO43" s="490">
        <f t="shared" si="215"/>
        <v>10886976</v>
      </c>
      <c r="EP43" s="490">
        <f t="shared" si="215"/>
        <v>0</v>
      </c>
      <c r="EQ43" s="490">
        <f t="shared" si="215"/>
        <v>5550678</v>
      </c>
      <c r="ER43" s="490">
        <f t="shared" si="215"/>
        <v>0</v>
      </c>
      <c r="ES43" s="490">
        <f t="shared" si="215"/>
        <v>0</v>
      </c>
      <c r="ET43" s="490">
        <f t="shared" si="215"/>
        <v>0</v>
      </c>
      <c r="EU43" s="490">
        <f t="shared" si="215"/>
        <v>0</v>
      </c>
      <c r="EV43" s="490">
        <f t="shared" si="215"/>
        <v>0</v>
      </c>
      <c r="EW43" s="490">
        <f t="shared" ref="EW43:HH43" si="216">EW10+EW12+EW18+EW19+EW20+EW24+EW27+EW29+EW30+EW38+EW40</f>
        <v>0</v>
      </c>
      <c r="EX43" s="490">
        <f t="shared" si="216"/>
        <v>0</v>
      </c>
      <c r="EY43" s="490">
        <f t="shared" si="216"/>
        <v>0</v>
      </c>
      <c r="EZ43" s="490">
        <f t="shared" si="216"/>
        <v>0</v>
      </c>
      <c r="FA43" s="490">
        <f t="shared" si="216"/>
        <v>0</v>
      </c>
      <c r="FB43" s="490">
        <f t="shared" si="216"/>
        <v>0</v>
      </c>
      <c r="FC43" s="490">
        <f t="shared" si="216"/>
        <v>0</v>
      </c>
      <c r="FD43" s="490">
        <f t="shared" si="216"/>
        <v>0</v>
      </c>
      <c r="FE43" s="490">
        <f t="shared" si="216"/>
        <v>0</v>
      </c>
      <c r="FF43" s="490">
        <f t="shared" si="216"/>
        <v>0</v>
      </c>
      <c r="FG43" s="490">
        <f t="shared" si="216"/>
        <v>0</v>
      </c>
      <c r="FH43" s="490">
        <f t="shared" si="216"/>
        <v>0</v>
      </c>
      <c r="FI43" s="490">
        <f t="shared" si="216"/>
        <v>0</v>
      </c>
      <c r="FJ43" s="490">
        <f t="shared" si="216"/>
        <v>0</v>
      </c>
      <c r="FK43" s="490">
        <f t="shared" si="216"/>
        <v>0</v>
      </c>
      <c r="FL43" s="490">
        <f t="shared" si="216"/>
        <v>0</v>
      </c>
      <c r="FM43" s="490">
        <f t="shared" si="216"/>
        <v>0</v>
      </c>
      <c r="FN43" s="490">
        <f t="shared" si="216"/>
        <v>0</v>
      </c>
      <c r="FO43" s="490">
        <f t="shared" si="216"/>
        <v>0</v>
      </c>
      <c r="FP43" s="490">
        <f t="shared" si="216"/>
        <v>0</v>
      </c>
      <c r="FQ43" s="490">
        <f t="shared" si="216"/>
        <v>0</v>
      </c>
      <c r="FR43" s="490">
        <f t="shared" si="216"/>
        <v>0</v>
      </c>
      <c r="FS43" s="490">
        <f t="shared" si="216"/>
        <v>0</v>
      </c>
      <c r="FT43" s="490">
        <f t="shared" si="216"/>
        <v>0</v>
      </c>
      <c r="FU43" s="490">
        <f t="shared" si="216"/>
        <v>0</v>
      </c>
      <c r="FV43" s="490">
        <f t="shared" si="216"/>
        <v>30551</v>
      </c>
      <c r="FW43" s="490">
        <f t="shared" si="216"/>
        <v>4257</v>
      </c>
      <c r="FX43" s="490">
        <f t="shared" si="216"/>
        <v>26294</v>
      </c>
      <c r="FY43" s="490">
        <f t="shared" si="216"/>
        <v>20409</v>
      </c>
      <c r="FZ43" s="490">
        <f t="shared" si="216"/>
        <v>5885</v>
      </c>
      <c r="GA43" s="490">
        <f t="shared" si="216"/>
        <v>41772</v>
      </c>
      <c r="GB43" s="490">
        <f t="shared" si="216"/>
        <v>5034</v>
      </c>
      <c r="GC43" s="490">
        <f t="shared" si="216"/>
        <v>36738</v>
      </c>
      <c r="GD43" s="490">
        <f t="shared" si="216"/>
        <v>27875</v>
      </c>
      <c r="GE43" s="490">
        <f t="shared" si="216"/>
        <v>8863</v>
      </c>
      <c r="GF43" s="490">
        <f t="shared" si="216"/>
        <v>0</v>
      </c>
      <c r="GG43" s="490">
        <f t="shared" si="216"/>
        <v>0</v>
      </c>
      <c r="GH43" s="490">
        <f t="shared" si="216"/>
        <v>0</v>
      </c>
      <c r="GI43" s="490">
        <f t="shared" si="216"/>
        <v>0</v>
      </c>
      <c r="GJ43" s="490">
        <f t="shared" si="216"/>
        <v>0</v>
      </c>
      <c r="GK43" s="490">
        <f t="shared" si="216"/>
        <v>0</v>
      </c>
      <c r="GL43" s="490">
        <f t="shared" si="216"/>
        <v>0</v>
      </c>
      <c r="GM43" s="490">
        <f t="shared" si="216"/>
        <v>0</v>
      </c>
      <c r="GN43" s="490">
        <f t="shared" si="216"/>
        <v>0</v>
      </c>
      <c r="GO43" s="490">
        <f t="shared" si="216"/>
        <v>0</v>
      </c>
      <c r="GP43" s="490">
        <f t="shared" si="216"/>
        <v>0</v>
      </c>
      <c r="GQ43" s="490">
        <f t="shared" si="216"/>
        <v>0</v>
      </c>
      <c r="GR43" s="490">
        <f t="shared" si="216"/>
        <v>0</v>
      </c>
      <c r="GS43" s="490">
        <f t="shared" si="216"/>
        <v>0</v>
      </c>
      <c r="GT43" s="490">
        <f t="shared" si="216"/>
        <v>0</v>
      </c>
      <c r="GU43" s="490">
        <f t="shared" si="216"/>
        <v>0</v>
      </c>
      <c r="GV43" s="490">
        <f t="shared" si="216"/>
        <v>0</v>
      </c>
      <c r="GW43" s="490">
        <f t="shared" si="216"/>
        <v>0</v>
      </c>
      <c r="GX43" s="490">
        <f t="shared" si="216"/>
        <v>0</v>
      </c>
      <c r="GY43" s="490">
        <f t="shared" si="216"/>
        <v>0</v>
      </c>
      <c r="GZ43" s="490">
        <f t="shared" si="216"/>
        <v>372412</v>
      </c>
      <c r="HA43" s="490">
        <f t="shared" si="216"/>
        <v>56884</v>
      </c>
      <c r="HB43" s="490">
        <f t="shared" si="216"/>
        <v>315528</v>
      </c>
      <c r="HC43" s="490">
        <f t="shared" si="216"/>
        <v>244908</v>
      </c>
      <c r="HD43" s="490">
        <f t="shared" si="216"/>
        <v>70620</v>
      </c>
      <c r="HE43" s="490">
        <f t="shared" si="216"/>
        <v>760596</v>
      </c>
      <c r="HF43" s="490">
        <f t="shared" si="216"/>
        <v>99312</v>
      </c>
      <c r="HG43" s="490">
        <f t="shared" si="216"/>
        <v>661284</v>
      </c>
      <c r="HH43" s="490">
        <f t="shared" si="216"/>
        <v>501750</v>
      </c>
      <c r="HI43" s="490">
        <f t="shared" ref="HI43:LJ43" si="217">HI10+HI12+HI18+HI19+HI20+HI24+HI27+HI29+HI30+HI38+HI40</f>
        <v>159534</v>
      </c>
      <c r="HJ43" s="490">
        <f t="shared" si="217"/>
        <v>0</v>
      </c>
      <c r="HK43" s="490">
        <f t="shared" si="217"/>
        <v>0</v>
      </c>
      <c r="HL43" s="490">
        <f t="shared" si="217"/>
        <v>0</v>
      </c>
      <c r="HM43" s="490">
        <f t="shared" si="217"/>
        <v>0</v>
      </c>
      <c r="HN43" s="490">
        <f t="shared" si="217"/>
        <v>0</v>
      </c>
      <c r="HO43" s="490">
        <f t="shared" si="217"/>
        <v>98553</v>
      </c>
      <c r="HP43" s="490">
        <f t="shared" si="217"/>
        <v>19671</v>
      </c>
      <c r="HQ43" s="490">
        <f t="shared" si="217"/>
        <v>78882</v>
      </c>
      <c r="HR43" s="490">
        <f t="shared" si="217"/>
        <v>61227</v>
      </c>
      <c r="HS43" s="490">
        <f t="shared" si="217"/>
        <v>17655</v>
      </c>
      <c r="HT43" s="490">
        <f t="shared" si="217"/>
        <v>44072</v>
      </c>
      <c r="HU43" s="490">
        <f t="shared" si="217"/>
        <v>7334</v>
      </c>
      <c r="HV43" s="490">
        <f t="shared" si="217"/>
        <v>36738</v>
      </c>
      <c r="HW43" s="490">
        <f t="shared" si="217"/>
        <v>27875</v>
      </c>
      <c r="HX43" s="490">
        <f t="shared" si="217"/>
        <v>8863</v>
      </c>
      <c r="HY43" s="490">
        <f t="shared" si="217"/>
        <v>0</v>
      </c>
      <c r="HZ43" s="490">
        <f t="shared" si="217"/>
        <v>0</v>
      </c>
      <c r="IA43" s="490">
        <f t="shared" si="217"/>
        <v>0</v>
      </c>
      <c r="IB43" s="490">
        <f t="shared" si="217"/>
        <v>0</v>
      </c>
      <c r="IC43" s="490">
        <f t="shared" si="217"/>
        <v>0</v>
      </c>
      <c r="ID43" s="490">
        <f t="shared" si="217"/>
        <v>0</v>
      </c>
      <c r="IE43" s="490">
        <f t="shared" si="217"/>
        <v>0</v>
      </c>
      <c r="IF43" s="490">
        <f t="shared" si="217"/>
        <v>0</v>
      </c>
      <c r="IG43" s="490">
        <f t="shared" si="217"/>
        <v>0</v>
      </c>
      <c r="IH43" s="490">
        <f t="shared" si="217"/>
        <v>0</v>
      </c>
      <c r="II43" s="490">
        <f t="shared" si="217"/>
        <v>0</v>
      </c>
      <c r="IJ43" s="490">
        <f t="shared" si="217"/>
        <v>0</v>
      </c>
      <c r="IK43" s="490">
        <f t="shared" si="217"/>
        <v>0</v>
      </c>
      <c r="IL43" s="490">
        <f t="shared" si="217"/>
        <v>0</v>
      </c>
      <c r="IM43" s="490">
        <f t="shared" si="217"/>
        <v>0</v>
      </c>
      <c r="IN43" s="490">
        <f t="shared" si="217"/>
        <v>0</v>
      </c>
      <c r="IO43" s="490">
        <f t="shared" si="217"/>
        <v>0</v>
      </c>
      <c r="IP43" s="490">
        <f t="shared" si="217"/>
        <v>0</v>
      </c>
      <c r="IQ43" s="490">
        <f t="shared" si="217"/>
        <v>0</v>
      </c>
      <c r="IR43" s="490">
        <f t="shared" si="217"/>
        <v>0</v>
      </c>
      <c r="IS43" s="490">
        <f t="shared" si="217"/>
        <v>0</v>
      </c>
      <c r="IT43" s="490">
        <f t="shared" si="217"/>
        <v>0</v>
      </c>
      <c r="IU43" s="490">
        <f t="shared" si="217"/>
        <v>0</v>
      </c>
      <c r="IV43" s="490">
        <f t="shared" si="217"/>
        <v>0</v>
      </c>
      <c r="IW43" s="490">
        <f t="shared" si="217"/>
        <v>0</v>
      </c>
      <c r="IX43" s="490">
        <f t="shared" si="217"/>
        <v>0</v>
      </c>
      <c r="IY43" s="490">
        <f t="shared" si="217"/>
        <v>0</v>
      </c>
      <c r="IZ43" s="490">
        <f t="shared" si="217"/>
        <v>0</v>
      </c>
      <c r="JA43" s="490">
        <f t="shared" si="217"/>
        <v>0</v>
      </c>
      <c r="JB43" s="490">
        <f t="shared" si="217"/>
        <v>0</v>
      </c>
      <c r="JC43" s="490">
        <f t="shared" si="217"/>
        <v>0</v>
      </c>
      <c r="JD43" s="490">
        <f t="shared" si="217"/>
        <v>0</v>
      </c>
      <c r="JE43" s="490">
        <f t="shared" si="217"/>
        <v>0</v>
      </c>
      <c r="JF43" s="490">
        <f t="shared" si="217"/>
        <v>0</v>
      </c>
      <c r="JG43" s="490">
        <f t="shared" si="217"/>
        <v>0</v>
      </c>
      <c r="JH43" s="490">
        <f t="shared" si="217"/>
        <v>1347956</v>
      </c>
      <c r="JI43" s="490">
        <f t="shared" si="217"/>
        <v>192492</v>
      </c>
      <c r="JJ43" s="490">
        <f t="shared" si="217"/>
        <v>1155464</v>
      </c>
      <c r="JK43" s="490">
        <f t="shared" si="217"/>
        <v>884044</v>
      </c>
      <c r="JL43" s="490">
        <f t="shared" si="217"/>
        <v>271420</v>
      </c>
      <c r="JM43" s="490">
        <f t="shared" si="217"/>
        <v>102</v>
      </c>
      <c r="JN43" s="490">
        <f t="shared" si="217"/>
        <v>165</v>
      </c>
      <c r="JO43" s="490">
        <f t="shared" si="217"/>
        <v>50</v>
      </c>
      <c r="JP43" s="490">
        <f t="shared" si="217"/>
        <v>150</v>
      </c>
      <c r="JQ43" s="490">
        <f t="shared" si="217"/>
        <v>362</v>
      </c>
      <c r="JR43" s="490">
        <f t="shared" si="217"/>
        <v>162</v>
      </c>
      <c r="JS43" s="490">
        <f t="shared" si="217"/>
        <v>991</v>
      </c>
      <c r="JT43" s="490">
        <f t="shared" si="217"/>
        <v>154938</v>
      </c>
      <c r="JU43" s="490">
        <f t="shared" si="217"/>
        <v>3060</v>
      </c>
      <c r="JV43" s="490">
        <f t="shared" si="217"/>
        <v>151878</v>
      </c>
      <c r="JW43" s="490">
        <f t="shared" si="217"/>
        <v>151878</v>
      </c>
      <c r="JX43" s="490">
        <f t="shared" si="217"/>
        <v>0</v>
      </c>
      <c r="JY43" s="490">
        <f t="shared" si="217"/>
        <v>250635</v>
      </c>
      <c r="JZ43" s="490">
        <f t="shared" si="217"/>
        <v>4950</v>
      </c>
      <c r="KA43" s="490">
        <f t="shared" si="217"/>
        <v>245685</v>
      </c>
      <c r="KB43" s="490">
        <f t="shared" si="217"/>
        <v>245685</v>
      </c>
      <c r="KC43" s="490">
        <f t="shared" si="217"/>
        <v>0</v>
      </c>
      <c r="KD43" s="490">
        <f t="shared" si="217"/>
        <v>75950</v>
      </c>
      <c r="KE43" s="490">
        <f t="shared" si="217"/>
        <v>1500</v>
      </c>
      <c r="KF43" s="490">
        <f t="shared" si="217"/>
        <v>74450</v>
      </c>
      <c r="KG43" s="490">
        <f t="shared" si="217"/>
        <v>74450</v>
      </c>
      <c r="KH43" s="490">
        <f t="shared" si="217"/>
        <v>0</v>
      </c>
      <c r="KI43" s="490">
        <f t="shared" si="217"/>
        <v>227850</v>
      </c>
      <c r="KJ43" s="490">
        <f t="shared" si="217"/>
        <v>4500</v>
      </c>
      <c r="KK43" s="490">
        <f t="shared" si="217"/>
        <v>223350</v>
      </c>
      <c r="KL43" s="490">
        <f t="shared" si="217"/>
        <v>223350</v>
      </c>
      <c r="KM43" s="490">
        <f t="shared" si="217"/>
        <v>0</v>
      </c>
      <c r="KN43" s="490">
        <f t="shared" si="217"/>
        <v>549878</v>
      </c>
      <c r="KO43" s="490">
        <f t="shared" si="217"/>
        <v>10860</v>
      </c>
      <c r="KP43" s="490">
        <f t="shared" si="217"/>
        <v>539018</v>
      </c>
      <c r="KQ43" s="490">
        <f t="shared" si="217"/>
        <v>539018</v>
      </c>
      <c r="KR43" s="490">
        <f t="shared" si="217"/>
        <v>0</v>
      </c>
      <c r="KS43" s="490">
        <f t="shared" si="217"/>
        <v>210924</v>
      </c>
      <c r="KT43" s="490">
        <f t="shared" si="217"/>
        <v>4212</v>
      </c>
      <c r="KU43" s="490">
        <f t="shared" si="217"/>
        <v>206712</v>
      </c>
      <c r="KV43" s="490">
        <f t="shared" si="217"/>
        <v>206712</v>
      </c>
      <c r="KW43" s="490">
        <f t="shared" si="217"/>
        <v>0</v>
      </c>
      <c r="KX43" s="490">
        <f t="shared" si="217"/>
        <v>1470175</v>
      </c>
      <c r="KY43" s="490">
        <f t="shared" si="217"/>
        <v>29082</v>
      </c>
      <c r="KZ43" s="490">
        <f t="shared" si="217"/>
        <v>1441093</v>
      </c>
      <c r="LA43" s="490">
        <f t="shared" si="217"/>
        <v>1441093</v>
      </c>
      <c r="LB43" s="490">
        <f t="shared" si="217"/>
        <v>0</v>
      </c>
      <c r="LC43" s="490">
        <f t="shared" si="217"/>
        <v>299672749</v>
      </c>
      <c r="LD43" s="490">
        <f t="shared" si="217"/>
        <v>1347956</v>
      </c>
      <c r="LE43" s="490">
        <f t="shared" si="217"/>
        <v>1470175</v>
      </c>
      <c r="LF43" s="490">
        <f t="shared" si="217"/>
        <v>302490880</v>
      </c>
      <c r="LG43" s="490">
        <f t="shared" si="217"/>
        <v>24063072</v>
      </c>
      <c r="LH43" s="490">
        <f t="shared" si="217"/>
        <v>278427808</v>
      </c>
      <c r="LI43" s="490">
        <f t="shared" si="217"/>
        <v>213122592</v>
      </c>
      <c r="LJ43" s="490">
        <f t="shared" si="217"/>
        <v>65305216</v>
      </c>
      <c r="LK43" s="716">
        <f t="shared" ref="LK43:LS43" si="218">LK10+LK12+LK18+LK19+LK20+LK24+LK27+LK29+LK30+LK38+LK40</f>
        <v>832.61</v>
      </c>
      <c r="LL43" s="491">
        <f t="shared" si="218"/>
        <v>35396296.100000001</v>
      </c>
      <c r="LM43" s="491">
        <f t="shared" si="218"/>
        <v>35396.199999999997</v>
      </c>
      <c r="LN43" s="491">
        <f t="shared" si="218"/>
        <v>336417001.10000002</v>
      </c>
      <c r="LO43" s="713">
        <f t="shared" si="218"/>
        <v>336417</v>
      </c>
      <c r="LP43" s="491">
        <f t="shared" si="218"/>
        <v>1243.0999999999999</v>
      </c>
      <c r="LQ43" s="491">
        <f t="shared" si="218"/>
        <v>336417</v>
      </c>
      <c r="LR43" s="491">
        <f t="shared" si="218"/>
        <v>1470.2</v>
      </c>
      <c r="LS43" s="713">
        <f t="shared" si="218"/>
        <v>339130.3</v>
      </c>
      <c r="LT43" s="437"/>
      <c r="LU43" s="492"/>
      <c r="LV43" s="492"/>
      <c r="LW43" s="492"/>
      <c r="LX43" s="492"/>
      <c r="LY43" s="492"/>
      <c r="LZ43" s="492"/>
      <c r="MA43" s="493"/>
      <c r="MB43" s="493"/>
      <c r="MC43" s="493"/>
      <c r="MD43" s="493"/>
      <c r="ME43" s="493"/>
      <c r="MF43" s="493"/>
      <c r="MG43" s="493"/>
      <c r="MH43" s="493"/>
      <c r="MI43" s="493"/>
      <c r="MJ43" s="493"/>
      <c r="MK43" s="493"/>
      <c r="ML43" s="493"/>
      <c r="MM43" s="493"/>
      <c r="MN43" s="493"/>
      <c r="MO43" s="493"/>
      <c r="MP43" s="493"/>
      <c r="MQ43" s="493"/>
      <c r="MR43" s="493"/>
      <c r="MS43" s="493"/>
      <c r="MT43" s="493"/>
      <c r="MU43" s="493"/>
      <c r="MV43" s="493"/>
      <c r="MW43" s="493"/>
      <c r="MX43" s="493"/>
      <c r="MY43" s="493"/>
      <c r="MZ43" s="493"/>
      <c r="NA43" s="493"/>
      <c r="NB43" s="493"/>
      <c r="NC43" s="493"/>
      <c r="ND43" s="493"/>
      <c r="NE43" s="493"/>
      <c r="NF43" s="493"/>
      <c r="NG43" s="493"/>
      <c r="NH43" s="493"/>
      <c r="NI43" s="493"/>
      <c r="NJ43" s="493"/>
      <c r="NK43" s="493"/>
      <c r="NL43" s="493"/>
      <c r="NM43" s="493"/>
      <c r="NN43" s="493"/>
      <c r="NO43" s="493"/>
      <c r="NP43" s="493"/>
      <c r="NQ43" s="493"/>
      <c r="NR43" s="493"/>
      <c r="NS43" s="493"/>
      <c r="NT43" s="493"/>
      <c r="NU43" s="493"/>
      <c r="NV43" s="493"/>
      <c r="NW43" s="493"/>
      <c r="NX43" s="493"/>
      <c r="NY43" s="493"/>
      <c r="NZ43" s="493"/>
      <c r="OA43" s="493"/>
      <c r="OB43" s="493"/>
      <c r="OD43" s="492"/>
      <c r="OE43" s="492"/>
      <c r="OF43" s="492"/>
      <c r="OG43" s="492"/>
      <c r="OH43" s="492"/>
      <c r="OI43" s="492"/>
      <c r="OJ43" s="492"/>
      <c r="OK43" s="492"/>
      <c r="OL43" s="492"/>
    </row>
    <row r="44" spans="1:402" hidden="1">
      <c r="B44" s="494"/>
      <c r="C44" s="494"/>
      <c r="D44" s="494"/>
      <c r="E44" s="494"/>
      <c r="F44" s="494"/>
      <c r="G44" s="494"/>
      <c r="H44" s="494"/>
      <c r="I44" s="494"/>
      <c r="J44" s="494"/>
      <c r="K44" s="494"/>
      <c r="L44" s="494"/>
      <c r="M44" s="19">
        <f>439.3/9.5</f>
        <v>46.242105263157903</v>
      </c>
      <c r="N44" s="494"/>
      <c r="O44" s="494"/>
      <c r="P44" s="494"/>
      <c r="Q44" s="494"/>
      <c r="R44" s="494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  <c r="AE44" s="494"/>
      <c r="AF44" s="494"/>
      <c r="AG44" s="494"/>
      <c r="AH44" s="494"/>
      <c r="AI44" s="494"/>
      <c r="AJ44" s="494"/>
      <c r="AK44" s="494"/>
      <c r="AL44" s="494"/>
      <c r="AM44" s="494"/>
      <c r="AN44" s="494"/>
      <c r="AO44" s="494"/>
      <c r="AP44" s="494"/>
      <c r="AQ44" s="494"/>
      <c r="AR44" s="494"/>
      <c r="AS44" s="494"/>
      <c r="AT44" s="494"/>
      <c r="AU44" s="494"/>
      <c r="AV44" s="494"/>
      <c r="AW44" s="494"/>
      <c r="AX44" s="494"/>
      <c r="AY44" s="494"/>
      <c r="AZ44" s="494"/>
      <c r="BA44" s="494"/>
      <c r="BB44" s="494"/>
      <c r="BC44" s="494"/>
      <c r="BD44" s="494"/>
      <c r="BE44" s="494"/>
      <c r="BF44" s="494"/>
      <c r="BG44" s="495"/>
      <c r="BH44" s="494"/>
      <c r="BI44" s="494"/>
      <c r="BJ44" s="494"/>
      <c r="BK44" s="494"/>
      <c r="BL44" s="494"/>
      <c r="BM44" s="494"/>
      <c r="BN44" s="494"/>
      <c r="BO44" s="494"/>
      <c r="BP44" s="494"/>
      <c r="BQ44" s="494"/>
      <c r="BR44" s="494"/>
      <c r="BS44" s="494"/>
      <c r="BT44" s="494"/>
      <c r="BU44" s="494"/>
      <c r="BV44" s="494"/>
      <c r="BW44" s="494"/>
      <c r="BX44" s="494"/>
      <c r="BY44" s="494"/>
      <c r="BZ44" s="494"/>
      <c r="CA44" s="494"/>
      <c r="CB44" s="494"/>
      <c r="CC44" s="494"/>
      <c r="CD44" s="494"/>
      <c r="CE44" s="494"/>
      <c r="CF44" s="494"/>
      <c r="CG44" s="494"/>
      <c r="CH44" s="494"/>
      <c r="CI44" s="494"/>
      <c r="CJ44" s="494"/>
      <c r="CK44" s="494"/>
      <c r="CL44" s="494"/>
      <c r="CM44" s="494"/>
      <c r="CN44" s="494"/>
      <c r="CO44" s="494"/>
      <c r="CP44" s="494"/>
      <c r="CQ44" s="494"/>
      <c r="CR44" s="494"/>
      <c r="CS44" s="494"/>
      <c r="CT44" s="494"/>
      <c r="CU44" s="494"/>
      <c r="CV44" s="494"/>
      <c r="CW44" s="494"/>
      <c r="CX44" s="494"/>
      <c r="CY44" s="494"/>
      <c r="CZ44" s="494"/>
      <c r="DA44" s="494"/>
      <c r="DB44" s="494"/>
      <c r="DC44" s="494"/>
      <c r="DD44" s="494"/>
      <c r="DE44" s="494"/>
      <c r="DF44" s="494"/>
      <c r="DG44" s="494"/>
      <c r="DH44" s="494"/>
      <c r="DI44" s="494"/>
      <c r="DJ44" s="494"/>
      <c r="DK44" s="494"/>
      <c r="DL44" s="494"/>
      <c r="DM44" s="494"/>
      <c r="DN44" s="494"/>
      <c r="DO44" s="494"/>
      <c r="DP44" s="494"/>
      <c r="DQ44" s="494"/>
      <c r="DR44" s="494"/>
      <c r="DS44" s="494"/>
      <c r="DT44" s="494"/>
      <c r="DU44" s="494"/>
      <c r="DV44" s="494"/>
      <c r="DW44" s="494"/>
      <c r="DX44" s="494"/>
      <c r="DY44" s="494"/>
      <c r="DZ44" s="494"/>
      <c r="EA44" s="494"/>
      <c r="EB44" s="494"/>
      <c r="EC44" s="494"/>
      <c r="ED44" s="494"/>
      <c r="EE44" s="494"/>
      <c r="EF44" s="494"/>
      <c r="EG44" s="494"/>
      <c r="EH44" s="494"/>
      <c r="EI44" s="494"/>
      <c r="EJ44" s="494"/>
      <c r="EK44" s="494"/>
      <c r="EL44" s="494"/>
      <c r="EM44" s="494"/>
      <c r="EN44" s="494"/>
      <c r="EO44" s="494"/>
      <c r="EP44" s="494"/>
      <c r="EQ44" s="494"/>
      <c r="ER44" s="494"/>
      <c r="ES44" s="494"/>
      <c r="ET44" s="494"/>
      <c r="EU44" s="494"/>
      <c r="EV44" s="494"/>
      <c r="EW44" s="494"/>
      <c r="EX44" s="494"/>
      <c r="EY44" s="494"/>
      <c r="EZ44" s="494"/>
      <c r="FA44" s="494"/>
      <c r="FB44" s="494"/>
      <c r="FC44" s="494"/>
      <c r="FD44" s="494"/>
      <c r="FE44" s="494"/>
      <c r="FF44" s="494"/>
      <c r="FG44" s="494"/>
      <c r="FH44" s="494"/>
      <c r="FI44" s="494"/>
      <c r="FJ44" s="494"/>
      <c r="FK44" s="494"/>
      <c r="FL44" s="494"/>
      <c r="FM44" s="494"/>
      <c r="FN44" s="494"/>
      <c r="FO44" s="494"/>
      <c r="FP44" s="494"/>
      <c r="FQ44" s="494"/>
      <c r="FR44" s="494"/>
      <c r="FS44" s="494"/>
      <c r="FT44" s="494"/>
      <c r="FU44" s="494"/>
      <c r="FV44" s="494"/>
      <c r="FW44" s="494"/>
      <c r="FX44" s="494"/>
      <c r="FY44" s="494"/>
      <c r="FZ44" s="494"/>
      <c r="GA44" s="494"/>
      <c r="GB44" s="494"/>
      <c r="GC44" s="494"/>
      <c r="GD44" s="494"/>
      <c r="GE44" s="494"/>
      <c r="GF44" s="494"/>
      <c r="GG44" s="494"/>
      <c r="GH44" s="494"/>
      <c r="GI44" s="494"/>
      <c r="GJ44" s="494"/>
      <c r="GK44" s="494"/>
      <c r="GL44" s="494"/>
      <c r="GM44" s="494"/>
      <c r="GN44" s="494"/>
      <c r="GO44" s="494"/>
      <c r="GP44" s="494"/>
      <c r="GQ44" s="494"/>
      <c r="GR44" s="494"/>
      <c r="GS44" s="494"/>
      <c r="GT44" s="494"/>
      <c r="GU44" s="494"/>
      <c r="GV44" s="494"/>
      <c r="GW44" s="494"/>
      <c r="GX44" s="494"/>
      <c r="GY44" s="494"/>
      <c r="GZ44" s="494"/>
      <c r="HA44" s="494"/>
      <c r="HB44" s="494"/>
      <c r="HC44" s="494"/>
      <c r="HD44" s="494"/>
      <c r="HE44" s="494"/>
      <c r="HF44" s="494"/>
      <c r="HG44" s="494"/>
      <c r="HH44" s="494"/>
      <c r="HI44" s="494"/>
      <c r="HJ44" s="494"/>
      <c r="HK44" s="494"/>
      <c r="HL44" s="494"/>
      <c r="HM44" s="494"/>
      <c r="HN44" s="494"/>
      <c r="HO44" s="494"/>
      <c r="HP44" s="494"/>
      <c r="HQ44" s="494"/>
      <c r="HR44" s="494"/>
      <c r="HS44" s="494"/>
      <c r="HT44" s="494"/>
      <c r="HU44" s="494"/>
      <c r="HV44" s="494"/>
      <c r="HW44" s="494"/>
      <c r="HX44" s="494"/>
      <c r="HY44" s="494"/>
      <c r="HZ44" s="494"/>
      <c r="IA44" s="494"/>
      <c r="IB44" s="494"/>
      <c r="IC44" s="494"/>
      <c r="ID44" s="494"/>
      <c r="IE44" s="494"/>
      <c r="IF44" s="494"/>
      <c r="IG44" s="494"/>
      <c r="IH44" s="494"/>
      <c r="II44" s="494"/>
      <c r="IJ44" s="494"/>
      <c r="IK44" s="494"/>
      <c r="IL44" s="494"/>
      <c r="IM44" s="494"/>
      <c r="IN44" s="494"/>
      <c r="IO44" s="494"/>
      <c r="IP44" s="494"/>
      <c r="IQ44" s="494"/>
      <c r="IR44" s="494"/>
      <c r="IS44" s="494"/>
      <c r="IT44" s="494"/>
      <c r="IU44" s="494"/>
      <c r="IV44" s="494"/>
      <c r="IW44" s="494"/>
      <c r="IX44" s="494"/>
      <c r="IY44" s="494"/>
      <c r="IZ44" s="494"/>
      <c r="JA44" s="494"/>
      <c r="JB44" s="494"/>
      <c r="JC44" s="494"/>
      <c r="JD44" s="494"/>
      <c r="JE44" s="494"/>
      <c r="JF44" s="494"/>
      <c r="JG44" s="494"/>
      <c r="JH44" s="494"/>
      <c r="JI44" s="494"/>
      <c r="JJ44" s="494"/>
      <c r="JK44" s="494"/>
      <c r="JL44" s="494"/>
      <c r="JM44" s="494"/>
      <c r="JN44" s="494"/>
      <c r="JO44" s="494"/>
      <c r="JP44" s="494"/>
      <c r="JQ44" s="494"/>
      <c r="JR44" s="495">
        <f>JM41+JN41+JO41+JP41+JQ41+JR41</f>
        <v>3841</v>
      </c>
      <c r="JS44" s="495"/>
      <c r="JT44" s="494"/>
      <c r="JU44" s="494"/>
      <c r="JV44" s="494"/>
      <c r="JW44" s="494"/>
      <c r="JX44" s="494"/>
      <c r="JY44" s="494"/>
      <c r="JZ44" s="494"/>
      <c r="KA44" s="494"/>
      <c r="KB44" s="494"/>
      <c r="KC44" s="494"/>
      <c r="KD44" s="494"/>
      <c r="KE44" s="494"/>
      <c r="KF44" s="494"/>
      <c r="KG44" s="494"/>
      <c r="KH44" s="494"/>
      <c r="KI44" s="494"/>
      <c r="KJ44" s="494"/>
      <c r="KK44" s="494"/>
      <c r="KL44" s="494"/>
      <c r="KM44" s="494"/>
      <c r="KN44" s="494"/>
      <c r="KO44" s="494"/>
      <c r="KP44" s="494"/>
      <c r="KQ44" s="494"/>
      <c r="KR44" s="494"/>
      <c r="KS44" s="494"/>
      <c r="KT44" s="494"/>
      <c r="KU44" s="494"/>
      <c r="KV44" s="494"/>
      <c r="KW44" s="494"/>
      <c r="KX44" s="494"/>
      <c r="KY44" s="494"/>
      <c r="KZ44" s="494"/>
      <c r="LA44" s="494"/>
      <c r="LB44" s="494"/>
      <c r="LC44" s="494"/>
      <c r="LD44" s="495">
        <f>LC41+LD41</f>
        <v>896521842</v>
      </c>
      <c r="LE44" s="494"/>
      <c r="LF44" s="496">
        <f>LF41-LG41-LH41</f>
        <v>0</v>
      </c>
      <c r="LG44" s="496"/>
      <c r="LH44" s="496">
        <f>LH41-LI41-LJ41</f>
        <v>0</v>
      </c>
      <c r="LI44" s="496"/>
      <c r="LJ44" s="496"/>
      <c r="LL44" s="19">
        <f>103498.7/2434.55*1000</f>
        <v>42512.456100716801</v>
      </c>
      <c r="LP44" s="494"/>
      <c r="LQ44" s="494"/>
      <c r="LR44" s="494"/>
      <c r="LU44" s="494"/>
      <c r="LV44" s="494"/>
      <c r="LW44" s="494"/>
      <c r="LX44" s="494"/>
      <c r="LY44" s="494"/>
      <c r="LZ44" s="494"/>
      <c r="MA44" s="494"/>
      <c r="MB44" s="494"/>
      <c r="MC44" s="494"/>
      <c r="MD44" s="494"/>
      <c r="ME44" s="494"/>
      <c r="MF44" s="497">
        <f>MA41+MB41+MC41+MD41+ME41+MF41</f>
        <v>1076266</v>
      </c>
      <c r="MG44" s="494">
        <f t="shared" ref="MG44:ML44" si="219">MA41*MG41</f>
        <v>282456.09999999998</v>
      </c>
      <c r="MH44" s="494">
        <f t="shared" si="219"/>
        <v>815690.9</v>
      </c>
      <c r="MI44" s="494">
        <f t="shared" si="219"/>
        <v>328113.28000000003</v>
      </c>
      <c r="MJ44" s="494">
        <f t="shared" si="219"/>
        <v>1253531.21</v>
      </c>
      <c r="MK44" s="494">
        <f t="shared" si="219"/>
        <v>2066472.1</v>
      </c>
      <c r="ML44" s="494">
        <f t="shared" si="219"/>
        <v>929840.32</v>
      </c>
      <c r="MM44" s="494"/>
      <c r="MN44" s="494"/>
      <c r="MO44" s="494"/>
      <c r="MP44" s="494"/>
      <c r="MQ44" s="494"/>
      <c r="MR44" s="494"/>
      <c r="MS44" s="494"/>
      <c r="MT44" s="494"/>
      <c r="MU44" s="494"/>
      <c r="MV44" s="494"/>
      <c r="MW44" s="494"/>
      <c r="MX44" s="494"/>
      <c r="MY44" s="494"/>
      <c r="MZ44" s="494"/>
      <c r="NA44" s="494"/>
      <c r="NB44" s="494"/>
      <c r="NC44" s="494"/>
      <c r="ND44" s="497">
        <f>MY41+MZ41+NA41+NB41+NC41+ND41</f>
        <v>0</v>
      </c>
      <c r="NE44" s="494"/>
      <c r="NF44" s="494"/>
      <c r="NG44" s="494"/>
      <c r="NH44" s="494"/>
      <c r="NI44" s="494"/>
      <c r="NJ44" s="497">
        <f>NE41+NF41+NG41+NH41+NI41+NJ41</f>
        <v>0</v>
      </c>
      <c r="NK44" s="494" t="e">
        <f>NE41*NK41</f>
        <v>#DIV/0!</v>
      </c>
      <c r="NL44" s="494" t="e">
        <f t="shared" ref="NL44:NP44" si="220">NF41*NL41</f>
        <v>#DIV/0!</v>
      </c>
      <c r="NM44" s="494" t="e">
        <f t="shared" si="220"/>
        <v>#DIV/0!</v>
      </c>
      <c r="NN44" s="494" t="e">
        <f t="shared" si="220"/>
        <v>#DIV/0!</v>
      </c>
      <c r="NO44" s="494" t="e">
        <f t="shared" si="220"/>
        <v>#DIV/0!</v>
      </c>
      <c r="NP44" s="494" t="e">
        <f t="shared" si="220"/>
        <v>#DIV/0!</v>
      </c>
      <c r="NQ44" s="494"/>
      <c r="NR44" s="494"/>
      <c r="NS44" s="494"/>
      <c r="NT44" s="494"/>
      <c r="NU44" s="494"/>
      <c r="NV44" s="494"/>
      <c r="NW44" s="494"/>
      <c r="NX44" s="494"/>
      <c r="NY44" s="494"/>
      <c r="NZ44" s="494"/>
      <c r="OA44" s="494"/>
      <c r="OB44" s="494"/>
      <c r="OD44" s="494"/>
      <c r="OE44" s="494"/>
      <c r="OF44" s="494"/>
      <c r="OG44" s="494"/>
      <c r="OH44" s="494"/>
      <c r="OI44" s="494"/>
      <c r="OJ44" s="494"/>
      <c r="OK44" s="494"/>
      <c r="OL44" s="494"/>
    </row>
    <row r="45" spans="1:402" hidden="1">
      <c r="B45" s="494"/>
      <c r="C45" s="494"/>
      <c r="D45" s="494"/>
      <c r="E45" s="494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  <c r="BN45" s="494"/>
      <c r="BO45" s="494"/>
      <c r="BP45" s="494"/>
      <c r="BQ45" s="494"/>
      <c r="BR45" s="494"/>
      <c r="BS45" s="494"/>
      <c r="BT45" s="494"/>
      <c r="BU45" s="494"/>
      <c r="BV45" s="494"/>
      <c r="BW45" s="494"/>
      <c r="BX45" s="494"/>
      <c r="BY45" s="494"/>
      <c r="BZ45" s="494"/>
      <c r="CA45" s="494"/>
      <c r="CB45" s="494"/>
      <c r="CC45" s="494"/>
      <c r="CD45" s="494"/>
      <c r="CE45" s="494"/>
      <c r="CF45" s="494"/>
      <c r="CG45" s="494"/>
      <c r="CH45" s="494"/>
      <c r="CI45" s="494"/>
      <c r="CJ45" s="494"/>
      <c r="CK45" s="494"/>
      <c r="CL45" s="494"/>
      <c r="CM45" s="494"/>
      <c r="CN45" s="494"/>
      <c r="CO45" s="494"/>
      <c r="CP45" s="494"/>
      <c r="CQ45" s="494"/>
      <c r="CR45" s="494"/>
      <c r="CS45" s="494"/>
      <c r="CT45" s="494"/>
      <c r="CU45" s="494"/>
      <c r="CV45" s="494"/>
      <c r="CW45" s="494"/>
      <c r="CX45" s="494"/>
      <c r="CY45" s="494"/>
      <c r="CZ45" s="494"/>
      <c r="DA45" s="494"/>
      <c r="DB45" s="494"/>
      <c r="DC45" s="494"/>
      <c r="DD45" s="494"/>
      <c r="DE45" s="494"/>
      <c r="DF45" s="494"/>
      <c r="DG45" s="494"/>
      <c r="DH45" s="494"/>
      <c r="DI45" s="494"/>
      <c r="DJ45" s="494"/>
      <c r="DK45" s="494"/>
      <c r="DL45" s="494"/>
      <c r="DM45" s="494"/>
      <c r="DN45" s="494"/>
      <c r="DO45" s="494"/>
      <c r="DP45" s="494"/>
      <c r="DQ45" s="494"/>
      <c r="DR45" s="494"/>
      <c r="DS45" s="494"/>
      <c r="DT45" s="494"/>
      <c r="DU45" s="494"/>
      <c r="DV45" s="494"/>
      <c r="DW45" s="494"/>
      <c r="DX45" s="494"/>
      <c r="DY45" s="494"/>
      <c r="DZ45" s="494"/>
      <c r="EA45" s="494"/>
      <c r="EB45" s="494"/>
      <c r="EC45" s="494"/>
      <c r="ED45" s="494"/>
      <c r="EE45" s="494"/>
      <c r="EF45" s="494"/>
      <c r="EG45" s="494"/>
      <c r="EH45" s="494"/>
      <c r="EI45" s="494"/>
      <c r="EJ45" s="494"/>
      <c r="EK45" s="494"/>
      <c r="EL45" s="494"/>
      <c r="EM45" s="494"/>
      <c r="EN45" s="494"/>
      <c r="EO45" s="494"/>
      <c r="EP45" s="494"/>
      <c r="EQ45" s="494"/>
      <c r="ER45" s="494"/>
      <c r="ES45" s="494"/>
      <c r="ET45" s="494"/>
      <c r="EU45" s="494"/>
      <c r="EV45" s="494"/>
      <c r="EW45" s="494"/>
      <c r="EX45" s="494"/>
      <c r="EY45" s="494"/>
      <c r="EZ45" s="494"/>
      <c r="FA45" s="494"/>
      <c r="FB45" s="494"/>
      <c r="FC45" s="494"/>
      <c r="FD45" s="494"/>
      <c r="FE45" s="494"/>
      <c r="FF45" s="494"/>
      <c r="FG45" s="494"/>
      <c r="FH45" s="494"/>
      <c r="FI45" s="494"/>
      <c r="FJ45" s="494"/>
      <c r="FK45" s="494"/>
      <c r="FL45" s="494"/>
      <c r="FM45" s="494"/>
      <c r="FN45" s="494"/>
      <c r="FO45" s="494"/>
      <c r="FP45" s="494"/>
      <c r="FQ45" s="494"/>
      <c r="FR45" s="494"/>
      <c r="FS45" s="494"/>
      <c r="FT45" s="494"/>
      <c r="FU45" s="494"/>
      <c r="FV45" s="494"/>
      <c r="FW45" s="494"/>
      <c r="FX45" s="494"/>
      <c r="FY45" s="494"/>
      <c r="FZ45" s="494"/>
      <c r="GA45" s="494"/>
      <c r="GB45" s="494"/>
      <c r="GC45" s="494"/>
      <c r="GD45" s="494"/>
      <c r="GE45" s="494"/>
      <c r="GF45" s="494"/>
      <c r="GG45" s="494"/>
      <c r="GH45" s="494"/>
      <c r="GI45" s="494"/>
      <c r="GJ45" s="494"/>
      <c r="GK45" s="494"/>
      <c r="GL45" s="494"/>
      <c r="GM45" s="494"/>
      <c r="GN45" s="494"/>
      <c r="GO45" s="494"/>
      <c r="GP45" s="494"/>
      <c r="GQ45" s="494"/>
      <c r="GR45" s="494"/>
      <c r="GS45" s="494"/>
      <c r="GT45" s="494"/>
      <c r="GU45" s="494"/>
      <c r="GV45" s="494"/>
      <c r="GW45" s="494"/>
      <c r="GX45" s="494"/>
      <c r="GY45" s="494"/>
      <c r="GZ45" s="494"/>
      <c r="HA45" s="494"/>
      <c r="HB45" s="494"/>
      <c r="HC45" s="494"/>
      <c r="HD45" s="494"/>
      <c r="HE45" s="494"/>
      <c r="HF45" s="494"/>
      <c r="HG45" s="494"/>
      <c r="HH45" s="494"/>
      <c r="HI45" s="494"/>
      <c r="HJ45" s="494"/>
      <c r="HK45" s="494"/>
      <c r="HL45" s="494"/>
      <c r="HM45" s="494"/>
      <c r="HN45" s="494"/>
      <c r="HO45" s="494"/>
      <c r="HP45" s="494"/>
      <c r="HQ45" s="494"/>
      <c r="HR45" s="494"/>
      <c r="HS45" s="494"/>
      <c r="HT45" s="494"/>
      <c r="HU45" s="494"/>
      <c r="HV45" s="494"/>
      <c r="HW45" s="494"/>
      <c r="HX45" s="494"/>
      <c r="HY45" s="494"/>
      <c r="HZ45" s="494"/>
      <c r="IA45" s="494"/>
      <c r="IB45" s="494"/>
      <c r="IC45" s="494"/>
      <c r="ID45" s="494"/>
      <c r="IE45" s="494"/>
      <c r="IF45" s="494"/>
      <c r="IG45" s="494"/>
      <c r="IH45" s="494"/>
      <c r="II45" s="494"/>
      <c r="IJ45" s="494"/>
      <c r="IK45" s="494"/>
      <c r="IL45" s="494"/>
      <c r="IM45" s="494"/>
      <c r="IN45" s="494"/>
      <c r="IO45" s="494"/>
      <c r="IP45" s="494"/>
      <c r="IQ45" s="494"/>
      <c r="IR45" s="494"/>
      <c r="IS45" s="494"/>
      <c r="IT45" s="494"/>
      <c r="IU45" s="494"/>
      <c r="IV45" s="494"/>
      <c r="IW45" s="494"/>
      <c r="IX45" s="494"/>
      <c r="IY45" s="494"/>
      <c r="IZ45" s="494"/>
      <c r="JA45" s="494"/>
      <c r="JB45" s="494"/>
      <c r="JC45" s="494"/>
      <c r="JD45" s="494"/>
      <c r="JE45" s="494"/>
      <c r="JF45" s="494"/>
      <c r="JG45" s="494"/>
      <c r="JH45" s="494"/>
      <c r="JI45" s="494"/>
      <c r="JJ45" s="494"/>
      <c r="JK45" s="494"/>
      <c r="JL45" s="494"/>
      <c r="JM45" s="494"/>
      <c r="JN45" s="494"/>
      <c r="JO45" s="494"/>
      <c r="JP45" s="494"/>
      <c r="JQ45" s="494"/>
      <c r="JR45" s="494"/>
      <c r="JS45" s="494"/>
      <c r="JT45" s="494"/>
      <c r="JU45" s="494"/>
      <c r="JV45" s="494"/>
      <c r="JW45" s="494"/>
      <c r="JX45" s="494"/>
      <c r="JY45" s="494"/>
      <c r="JZ45" s="494"/>
      <c r="KA45" s="494"/>
      <c r="KB45" s="494"/>
      <c r="KC45" s="494"/>
      <c r="KD45" s="494"/>
      <c r="KE45" s="494"/>
      <c r="KF45" s="494"/>
      <c r="KG45" s="494"/>
      <c r="KH45" s="494"/>
      <c r="KI45" s="494"/>
      <c r="KJ45" s="494"/>
      <c r="KK45" s="494"/>
      <c r="KL45" s="494"/>
      <c r="KM45" s="494"/>
      <c r="KN45" s="494"/>
      <c r="KO45" s="494"/>
      <c r="KP45" s="494"/>
      <c r="KQ45" s="494"/>
      <c r="KR45" s="494"/>
      <c r="KS45" s="494"/>
      <c r="KT45" s="494"/>
      <c r="KU45" s="494"/>
      <c r="KV45" s="494"/>
      <c r="KW45" s="494"/>
      <c r="KX45" s="494"/>
      <c r="KY45" s="494"/>
      <c r="KZ45" s="494"/>
      <c r="LA45" s="494"/>
      <c r="LB45" s="494"/>
      <c r="LC45" s="494"/>
      <c r="LD45" s="494"/>
      <c r="LE45" s="494"/>
      <c r="LF45" s="498"/>
      <c r="LG45" s="498"/>
      <c r="LH45" s="498" t="e">
        <f>LH41-#REF!-#REF!-#REF!-#REF!-#REF!-#REF!</f>
        <v>#REF!</v>
      </c>
      <c r="LI45" s="498"/>
      <c r="LJ45" s="498"/>
      <c r="LN45" s="719"/>
      <c r="LO45" s="719"/>
      <c r="LP45" s="494"/>
      <c r="LQ45" s="494"/>
      <c r="LR45" s="494"/>
      <c r="LU45" s="494"/>
      <c r="LV45" s="494"/>
      <c r="LW45" s="494"/>
      <c r="LX45" s="494"/>
      <c r="LY45" s="494"/>
      <c r="LZ45" s="494"/>
      <c r="MA45" s="494"/>
      <c r="MB45" s="494"/>
      <c r="MC45" s="494"/>
      <c r="MD45" s="494"/>
      <c r="ME45" s="494"/>
      <c r="MF45" s="494"/>
      <c r="MG45" s="494"/>
      <c r="MH45" s="494"/>
      <c r="MI45" s="494"/>
      <c r="MJ45" s="494"/>
      <c r="MK45" s="494"/>
      <c r="ML45" s="494">
        <f>MG44+MH44+MI44+MJ44+MK44+ML44</f>
        <v>5676103.9100000001</v>
      </c>
      <c r="MM45" s="494"/>
      <c r="MN45" s="494"/>
      <c r="MO45" s="494"/>
      <c r="MP45" s="494"/>
      <c r="MQ45" s="494"/>
      <c r="MR45" s="494"/>
      <c r="MS45" s="494"/>
      <c r="MT45" s="494"/>
      <c r="MU45" s="494"/>
      <c r="MV45" s="494"/>
      <c r="MW45" s="494"/>
      <c r="MX45" s="494"/>
      <c r="MY45" s="494"/>
      <c r="MZ45" s="494"/>
      <c r="NA45" s="494"/>
      <c r="NB45" s="494"/>
      <c r="NC45" s="494"/>
      <c r="ND45" s="494"/>
      <c r="NE45" s="494"/>
      <c r="NF45" s="494"/>
      <c r="NG45" s="494"/>
      <c r="NH45" s="494"/>
      <c r="NI45" s="494"/>
      <c r="NJ45" s="494"/>
      <c r="NK45" s="494"/>
      <c r="NL45" s="494"/>
      <c r="NM45" s="494"/>
      <c r="NN45" s="494"/>
      <c r="NO45" s="494"/>
      <c r="NP45" s="494" t="e">
        <f>NK44+NL44+NM44+NN44+NO44+NP44</f>
        <v>#DIV/0!</v>
      </c>
      <c r="NQ45" s="494"/>
      <c r="NR45" s="494"/>
      <c r="NS45" s="494"/>
      <c r="NT45" s="494"/>
      <c r="NU45" s="494"/>
      <c r="NV45" s="494"/>
      <c r="NW45" s="494"/>
      <c r="NX45" s="494"/>
      <c r="NY45" s="494"/>
      <c r="NZ45" s="494"/>
      <c r="OA45" s="494"/>
      <c r="OB45" s="494"/>
      <c r="OD45" s="494"/>
      <c r="OE45" s="494"/>
      <c r="OF45" s="494"/>
      <c r="OG45" s="494"/>
      <c r="OH45" s="494"/>
      <c r="OI45" s="494"/>
      <c r="OJ45" s="494"/>
      <c r="OK45" s="494"/>
      <c r="OL45" s="494"/>
    </row>
    <row r="46" spans="1:402">
      <c r="B46" s="494"/>
      <c r="C46" s="494"/>
      <c r="D46" s="494"/>
      <c r="E46" s="494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494"/>
      <c r="Q46" s="494"/>
      <c r="R46" s="494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4"/>
      <c r="AU46" s="494"/>
      <c r="AV46" s="494"/>
      <c r="AW46" s="494"/>
      <c r="AX46" s="494"/>
      <c r="AY46" s="494"/>
      <c r="AZ46" s="494"/>
      <c r="BA46" s="494"/>
      <c r="BB46" s="494"/>
      <c r="BC46" s="494"/>
      <c r="BD46" s="494"/>
      <c r="BE46" s="494"/>
      <c r="BF46" s="494"/>
      <c r="BG46" s="494"/>
      <c r="BH46" s="494"/>
      <c r="BI46" s="494"/>
      <c r="BJ46" s="494"/>
      <c r="BK46" s="494"/>
      <c r="BL46" s="494"/>
      <c r="BM46" s="494"/>
      <c r="BN46" s="494"/>
      <c r="BO46" s="494"/>
      <c r="BP46" s="494"/>
      <c r="BQ46" s="494"/>
      <c r="BR46" s="494"/>
      <c r="BS46" s="494"/>
      <c r="BT46" s="494"/>
      <c r="BU46" s="494"/>
      <c r="BV46" s="494"/>
      <c r="BW46" s="494"/>
      <c r="BX46" s="494"/>
      <c r="BY46" s="494"/>
      <c r="BZ46" s="494"/>
      <c r="CA46" s="494"/>
      <c r="CB46" s="494"/>
      <c r="CC46" s="494"/>
      <c r="CD46" s="494"/>
      <c r="CE46" s="494"/>
      <c r="CF46" s="494"/>
      <c r="CG46" s="494"/>
      <c r="CH46" s="494"/>
      <c r="CI46" s="494"/>
      <c r="CJ46" s="494"/>
      <c r="CK46" s="494"/>
      <c r="CL46" s="494"/>
      <c r="CM46" s="494"/>
      <c r="CN46" s="494"/>
      <c r="CO46" s="494"/>
      <c r="CP46" s="494"/>
      <c r="CQ46" s="494"/>
      <c r="CR46" s="494"/>
      <c r="CS46" s="494"/>
      <c r="CT46" s="494"/>
      <c r="CU46" s="494"/>
      <c r="CV46" s="494"/>
      <c r="CW46" s="494"/>
      <c r="CX46" s="494"/>
      <c r="CY46" s="494"/>
      <c r="CZ46" s="494"/>
      <c r="DA46" s="494"/>
      <c r="DB46" s="494"/>
      <c r="DC46" s="494"/>
      <c r="DD46" s="494"/>
      <c r="DE46" s="494"/>
      <c r="DF46" s="494"/>
      <c r="DG46" s="494"/>
      <c r="DH46" s="494"/>
      <c r="DI46" s="494"/>
      <c r="DJ46" s="494"/>
      <c r="DK46" s="494"/>
      <c r="DL46" s="494"/>
      <c r="DM46" s="494"/>
      <c r="DN46" s="494"/>
      <c r="DO46" s="494"/>
      <c r="DP46" s="494"/>
      <c r="DQ46" s="494"/>
      <c r="DR46" s="494"/>
      <c r="DS46" s="494"/>
      <c r="DT46" s="494"/>
      <c r="DU46" s="494"/>
      <c r="DV46" s="494"/>
      <c r="DW46" s="494"/>
      <c r="DX46" s="494"/>
      <c r="DY46" s="494"/>
      <c r="DZ46" s="494"/>
      <c r="EA46" s="494"/>
      <c r="EB46" s="494"/>
      <c r="EC46" s="494"/>
      <c r="ED46" s="494"/>
      <c r="EE46" s="494"/>
      <c r="EF46" s="494"/>
      <c r="EG46" s="494"/>
      <c r="EH46" s="494"/>
      <c r="EI46" s="494"/>
      <c r="EJ46" s="494"/>
      <c r="EK46" s="494"/>
      <c r="EL46" s="494"/>
      <c r="EM46" s="494"/>
      <c r="EN46" s="494"/>
      <c r="EO46" s="494"/>
      <c r="EP46" s="494"/>
      <c r="EQ46" s="494"/>
      <c r="ER46" s="494"/>
      <c r="ES46" s="494"/>
      <c r="ET46" s="494"/>
      <c r="EU46" s="494"/>
      <c r="EV46" s="494"/>
      <c r="EW46" s="494"/>
      <c r="EX46" s="494"/>
      <c r="EY46" s="494"/>
      <c r="EZ46" s="494"/>
      <c r="FA46" s="494"/>
      <c r="FB46" s="494"/>
      <c r="FC46" s="494"/>
      <c r="FD46" s="494"/>
      <c r="FE46" s="494"/>
      <c r="FF46" s="494"/>
      <c r="FG46" s="494"/>
      <c r="FH46" s="494"/>
      <c r="FI46" s="494"/>
      <c r="FJ46" s="494"/>
      <c r="FK46" s="494"/>
      <c r="FL46" s="494"/>
      <c r="FM46" s="494"/>
      <c r="FN46" s="494"/>
      <c r="FO46" s="494"/>
      <c r="FP46" s="494"/>
      <c r="FQ46" s="494"/>
      <c r="FR46" s="494"/>
      <c r="FS46" s="494"/>
      <c r="FT46" s="494"/>
      <c r="FU46" s="494"/>
      <c r="FV46" s="494"/>
      <c r="FW46" s="494"/>
      <c r="FX46" s="494"/>
      <c r="FY46" s="494"/>
      <c r="FZ46" s="494"/>
      <c r="GA46" s="494"/>
      <c r="GB46" s="494"/>
      <c r="GC46" s="494"/>
      <c r="GD46" s="494"/>
      <c r="GE46" s="494"/>
      <c r="GF46" s="494"/>
      <c r="GG46" s="494"/>
      <c r="GH46" s="494"/>
      <c r="GI46" s="494"/>
      <c r="GJ46" s="494"/>
      <c r="GK46" s="494"/>
      <c r="GL46" s="494"/>
      <c r="GM46" s="494"/>
      <c r="GN46" s="494"/>
      <c r="GO46" s="494"/>
      <c r="GP46" s="494"/>
      <c r="GQ46" s="494"/>
      <c r="GR46" s="494"/>
      <c r="GS46" s="494"/>
      <c r="GT46" s="494"/>
      <c r="GU46" s="494"/>
      <c r="GV46" s="494"/>
      <c r="GW46" s="494"/>
      <c r="GX46" s="494"/>
      <c r="GY46" s="494"/>
      <c r="GZ46" s="494"/>
      <c r="HA46" s="494"/>
      <c r="HB46" s="494"/>
      <c r="HC46" s="494"/>
      <c r="HD46" s="494"/>
      <c r="HE46" s="494"/>
      <c r="HF46" s="494"/>
      <c r="HG46" s="494"/>
      <c r="HH46" s="494"/>
      <c r="HI46" s="494"/>
      <c r="HJ46" s="494"/>
      <c r="HK46" s="494"/>
      <c r="HL46" s="494"/>
      <c r="HM46" s="494"/>
      <c r="HN46" s="494"/>
      <c r="HO46" s="494"/>
      <c r="HP46" s="494"/>
      <c r="HQ46" s="494"/>
      <c r="HR46" s="494"/>
      <c r="HS46" s="494"/>
      <c r="HT46" s="494"/>
      <c r="HU46" s="494"/>
      <c r="HV46" s="494"/>
      <c r="HW46" s="494"/>
      <c r="HX46" s="494"/>
      <c r="HY46" s="494"/>
      <c r="HZ46" s="494"/>
      <c r="IA46" s="494"/>
      <c r="IB46" s="494"/>
      <c r="IC46" s="494"/>
      <c r="ID46" s="494"/>
      <c r="IE46" s="494"/>
      <c r="IF46" s="494"/>
      <c r="IG46" s="494"/>
      <c r="IH46" s="494"/>
      <c r="II46" s="494"/>
      <c r="IJ46" s="494"/>
      <c r="IK46" s="494"/>
      <c r="IL46" s="494"/>
      <c r="IM46" s="494"/>
      <c r="IN46" s="494"/>
      <c r="IO46" s="494"/>
      <c r="IP46" s="494"/>
      <c r="IQ46" s="494"/>
      <c r="IR46" s="494"/>
      <c r="IS46" s="494"/>
      <c r="IT46" s="494"/>
      <c r="IU46" s="494"/>
      <c r="IV46" s="494"/>
      <c r="IW46" s="494"/>
      <c r="IX46" s="494"/>
      <c r="IY46" s="494"/>
      <c r="IZ46" s="494"/>
      <c r="JA46" s="494"/>
      <c r="JB46" s="494"/>
      <c r="JC46" s="494"/>
      <c r="JD46" s="494"/>
      <c r="JE46" s="494"/>
      <c r="JF46" s="494"/>
      <c r="JG46" s="494"/>
      <c r="JH46" s="494"/>
      <c r="JI46" s="494"/>
      <c r="JJ46" s="494"/>
      <c r="JK46" s="494"/>
      <c r="JL46" s="494"/>
      <c r="JM46" s="494"/>
      <c r="JN46" s="494"/>
      <c r="JO46" s="494"/>
      <c r="JP46" s="494"/>
      <c r="JQ46" s="494"/>
      <c r="JR46" s="494"/>
      <c r="JS46" s="494"/>
      <c r="JT46" s="494"/>
      <c r="JU46" s="494"/>
      <c r="JV46" s="494"/>
      <c r="JW46" s="494"/>
      <c r="JX46" s="494"/>
      <c r="JY46" s="494"/>
      <c r="JZ46" s="494"/>
      <c r="KA46" s="494"/>
      <c r="KB46" s="494"/>
      <c r="KC46" s="494"/>
      <c r="KD46" s="494"/>
      <c r="KE46" s="494"/>
      <c r="KF46" s="494"/>
      <c r="KG46" s="494"/>
      <c r="KH46" s="494"/>
      <c r="KI46" s="494"/>
      <c r="KJ46" s="494"/>
      <c r="KK46" s="494"/>
      <c r="KL46" s="494"/>
      <c r="KM46" s="494"/>
      <c r="KN46" s="494"/>
      <c r="KO46" s="494"/>
      <c r="KP46" s="494"/>
      <c r="KQ46" s="494"/>
      <c r="KR46" s="494"/>
      <c r="KS46" s="494"/>
      <c r="KT46" s="494"/>
      <c r="KU46" s="494"/>
      <c r="KV46" s="494"/>
      <c r="KW46" s="494"/>
      <c r="KX46" s="494"/>
      <c r="KY46" s="494"/>
      <c r="KZ46" s="494"/>
      <c r="LA46" s="494"/>
      <c r="LB46" s="494"/>
      <c r="LC46" s="494"/>
      <c r="LD46" s="494"/>
      <c r="LE46" s="494"/>
      <c r="LF46" s="498"/>
      <c r="LG46" s="498"/>
      <c r="LH46" s="498"/>
      <c r="LI46" s="498"/>
      <c r="LJ46" s="498"/>
      <c r="LP46" s="494"/>
      <c r="LQ46" s="494"/>
      <c r="LR46" s="494"/>
      <c r="LU46" s="494"/>
      <c r="LV46" s="494"/>
      <c r="LW46" s="494"/>
      <c r="LX46" s="494"/>
      <c r="LY46" s="494"/>
      <c r="LZ46" s="494"/>
      <c r="MA46" s="494"/>
      <c r="MB46" s="494"/>
      <c r="MC46" s="494"/>
      <c r="MD46" s="494"/>
      <c r="ME46" s="494"/>
      <c r="MF46" s="494"/>
      <c r="MG46" s="494"/>
      <c r="MH46" s="494"/>
      <c r="MI46" s="494"/>
      <c r="MJ46" s="494"/>
      <c r="MK46" s="494"/>
      <c r="ML46" s="494"/>
      <c r="MM46" s="494"/>
      <c r="MN46" s="494"/>
      <c r="MO46" s="494"/>
      <c r="MP46" s="494"/>
      <c r="MQ46" s="494"/>
      <c r="MR46" s="494"/>
      <c r="MS46" s="494"/>
      <c r="MT46" s="494"/>
      <c r="MU46" s="494"/>
      <c r="MV46" s="494"/>
      <c r="MW46" s="494"/>
      <c r="MX46" s="494"/>
      <c r="MY46" s="494"/>
      <c r="MZ46" s="494"/>
      <c r="NA46" s="494"/>
      <c r="NB46" s="494"/>
      <c r="NC46" s="494"/>
      <c r="ND46" s="494"/>
      <c r="NE46" s="494"/>
      <c r="NF46" s="494"/>
      <c r="NG46" s="494"/>
      <c r="NH46" s="494"/>
      <c r="NI46" s="494"/>
      <c r="NJ46" s="494"/>
      <c r="NK46" s="494"/>
      <c r="NL46" s="494"/>
      <c r="NM46" s="494"/>
      <c r="NN46" s="494"/>
      <c r="NO46" s="494"/>
      <c r="NP46" s="494"/>
      <c r="NQ46" s="494"/>
      <c r="NR46" s="494"/>
      <c r="NS46" s="494"/>
      <c r="NT46" s="494"/>
      <c r="NU46" s="494"/>
      <c r="NV46" s="494"/>
      <c r="NW46" s="494"/>
      <c r="NX46" s="494"/>
      <c r="NY46" s="494"/>
      <c r="NZ46" s="494"/>
      <c r="OA46" s="494"/>
      <c r="OB46" s="494"/>
      <c r="OD46" s="494"/>
      <c r="OE46" s="494"/>
      <c r="OF46" s="494"/>
      <c r="OG46" s="494"/>
      <c r="OH46" s="494"/>
      <c r="OI46" s="494"/>
      <c r="OJ46" s="494"/>
      <c r="OK46" s="494"/>
      <c r="OL46" s="494"/>
    </row>
    <row r="47" spans="1:402">
      <c r="A47" s="619" t="s">
        <v>1251</v>
      </c>
      <c r="BI47" s="622">
        <f>BI7/BI51</f>
        <v>0.27523286969999999</v>
      </c>
      <c r="BN47" s="622">
        <f>BN7/BN51</f>
        <v>0</v>
      </c>
      <c r="BS47" s="622">
        <f>BS7/BS51</f>
        <v>0.27523286969999999</v>
      </c>
      <c r="CC47" s="622">
        <f>CC8/CC51</f>
        <v>5.7547530899999998E-2</v>
      </c>
      <c r="CI47" s="622">
        <f>CI7/CI51</f>
        <v>0.37437795070000002</v>
      </c>
      <c r="CS47" s="622">
        <f>CS7/CS51</f>
        <v>0.37437795070000002</v>
      </c>
      <c r="CX47" s="622">
        <f>CX8/CX51</f>
        <v>0.31249202500000001</v>
      </c>
      <c r="DC47" s="622">
        <f>DC8/DC51</f>
        <v>9.5955084900000001E-2</v>
      </c>
      <c r="DI47" s="622">
        <f>DI7/DI51</f>
        <v>0.36429756279999997</v>
      </c>
      <c r="DX47" s="622">
        <f>DX8/DX51</f>
        <v>0.35332397599999998</v>
      </c>
      <c r="EC47" s="622">
        <f>EC8/EC51</f>
        <v>0.11522266170000001</v>
      </c>
      <c r="ES47" s="622">
        <f>ES9/ES51</f>
        <v>5.0327931605999998</v>
      </c>
      <c r="EX47" s="622">
        <f>EX9/EX51</f>
        <v>5.6276636468000003</v>
      </c>
      <c r="FC47" s="622">
        <f>FC9/FC51</f>
        <v>5.5669261196999997</v>
      </c>
      <c r="FH47" s="622">
        <f>FH9/FH51</f>
        <v>3.4269490877000002</v>
      </c>
      <c r="FM47" s="622">
        <f>FM9/FM51</f>
        <v>3.5260941686999998</v>
      </c>
      <c r="FR47" s="622">
        <f>FR9/FR51</f>
        <v>3.5161413806000001</v>
      </c>
      <c r="FW47" s="622">
        <f>FW9/FW51</f>
        <v>0.54319254819999996</v>
      </c>
      <c r="GB47" s="622">
        <f>GB9/GB51</f>
        <v>0.64233762920000004</v>
      </c>
      <c r="GG47" s="622">
        <f>GG9/GG51</f>
        <v>0.63238484110000004</v>
      </c>
      <c r="GL47" s="622">
        <f>GL9/GL51</f>
        <v>1.1301518438</v>
      </c>
      <c r="GQ47" s="622">
        <f>GQ9/GQ51</f>
        <v>1.2292969248000001</v>
      </c>
      <c r="GV47" s="622">
        <f>GV9/GV51</f>
        <v>1.2193441368</v>
      </c>
      <c r="HA47" s="622">
        <f>HA9/HA51</f>
        <v>3.6291948449999998</v>
      </c>
      <c r="HF47" s="622">
        <f>HF9/HF51</f>
        <v>4.2240653311000003</v>
      </c>
      <c r="HK47" s="622">
        <f>HK9/HK51</f>
        <v>4.1633278039999997</v>
      </c>
      <c r="HP47" s="622">
        <f>HP9/HP51</f>
        <v>0.83667219599999998</v>
      </c>
      <c r="HU47" s="622">
        <f>HU9/HU51</f>
        <v>0.93581727699999995</v>
      </c>
      <c r="HZ47" s="622">
        <f>HZ9/HZ51</f>
        <v>0.92586448899999996</v>
      </c>
      <c r="IE47" s="622">
        <f>IE9/IE51</f>
        <v>2.6083960698999999</v>
      </c>
      <c r="IJ47" s="622">
        <f>IJ9/IJ51</f>
        <v>3.2032665561</v>
      </c>
      <c r="IO47" s="622">
        <f>IO9/IO51</f>
        <v>3.1425290289999999</v>
      </c>
      <c r="IT47" s="622">
        <f>IT9/IT51</f>
        <v>1.6513972183000001</v>
      </c>
      <c r="IY47" s="622">
        <f>IY9/IY51</f>
        <v>2.2462677045000001</v>
      </c>
      <c r="JD47" s="622">
        <f>JD9/JD51</f>
        <v>2.1855301774</v>
      </c>
      <c r="JU47" s="622">
        <f>JU9/JU51</f>
        <v>3.8279954E-3</v>
      </c>
      <c r="JZ47" s="622">
        <f>JZ9/JZ51</f>
        <v>3.8279954E-3</v>
      </c>
      <c r="KE47" s="622">
        <f>KE9/KE51</f>
        <v>3.8279954E-3</v>
      </c>
      <c r="KJ47" s="622">
        <f>KJ9/KJ51</f>
        <v>3.8279954E-3</v>
      </c>
      <c r="KO47" s="622">
        <f>KO9/KO51</f>
        <v>3.8279954E-3</v>
      </c>
      <c r="KT47" s="622">
        <f>KT9/KT51</f>
        <v>3.3175959999999999E-3</v>
      </c>
      <c r="MS47" s="622">
        <f t="shared" ref="MS47:MX47" si="221">MS41/MS51</f>
        <v>2.6795999999999999E-5</v>
      </c>
      <c r="MT47" s="622">
        <f t="shared" si="221"/>
        <v>3.8279999999999999E-5</v>
      </c>
      <c r="MU47" s="622">
        <f t="shared" si="221"/>
        <v>3.0623999999999997E-5</v>
      </c>
      <c r="MV47" s="622">
        <f t="shared" si="221"/>
        <v>1.276E-5</v>
      </c>
      <c r="MW47" s="622">
        <f t="shared" si="221"/>
        <v>8.9320000000000002E-6</v>
      </c>
      <c r="MX47" s="622">
        <f t="shared" si="221"/>
        <v>1.914E-5</v>
      </c>
      <c r="NW47" s="622" t="e">
        <f t="shared" ref="NW47:OB47" si="222">NW41/NW51</f>
        <v>#DIV/0!</v>
      </c>
      <c r="NX47" s="622" t="e">
        <f t="shared" si="222"/>
        <v>#DIV/0!</v>
      </c>
      <c r="NY47" s="622" t="e">
        <f t="shared" si="222"/>
        <v>#DIV/0!</v>
      </c>
      <c r="NZ47" s="622" t="e">
        <f t="shared" si="222"/>
        <v>#DIV/0!</v>
      </c>
      <c r="OA47" s="622" t="e">
        <f t="shared" si="222"/>
        <v>#DIV/0!</v>
      </c>
      <c r="OB47" s="622" t="e">
        <f t="shared" si="222"/>
        <v>#DIV/0!</v>
      </c>
      <c r="OJ47" s="622">
        <f>OJ41/OJ51</f>
        <v>1.4659946408</v>
      </c>
      <c r="OK47" s="622">
        <f t="shared" ref="OK47:OL47" si="223">OK41/OK51</f>
        <v>1.8644889626000001</v>
      </c>
      <c r="OL47" s="622">
        <f t="shared" si="223"/>
        <v>4.1633278039999997</v>
      </c>
    </row>
    <row r="48" spans="1:402" ht="63.75">
      <c r="A48" s="619" t="s">
        <v>1252</v>
      </c>
      <c r="BI48" s="623">
        <f>BI52*BI47</f>
        <v>1833</v>
      </c>
      <c r="BN48" s="623">
        <f>BN52*BN47</f>
        <v>0</v>
      </c>
      <c r="BS48" s="623">
        <f>BS52*BS47</f>
        <v>1833</v>
      </c>
      <c r="CC48" s="623">
        <f>CC52*CC47</f>
        <v>383</v>
      </c>
      <c r="CI48" s="623">
        <f>CI52*CI47</f>
        <v>2494</v>
      </c>
      <c r="CS48" s="623">
        <f>CS52*CS47</f>
        <v>2494</v>
      </c>
      <c r="CX48" s="623">
        <f>CX52*CX47</f>
        <v>2082</v>
      </c>
      <c r="DC48" s="623">
        <f>DC52*DC47</f>
        <v>639</v>
      </c>
      <c r="DI48" s="623">
        <f>DI52*DI47</f>
        <v>2427</v>
      </c>
      <c r="DX48" s="623">
        <f>DX52*DX47</f>
        <v>2353</v>
      </c>
      <c r="EC48" s="623">
        <f>EC52*EC47</f>
        <v>767</v>
      </c>
      <c r="ES48" s="623">
        <f>ES52*ES47</f>
        <v>33523</v>
      </c>
      <c r="EX48" s="623">
        <f>EX52*EX47</f>
        <v>37486</v>
      </c>
      <c r="FC48" s="623">
        <f>FC52*FC47</f>
        <v>37081</v>
      </c>
      <c r="FH48" s="623">
        <f>FH52*FH47</f>
        <v>22827</v>
      </c>
      <c r="FM48" s="623">
        <f>FM52*FM47</f>
        <v>23487</v>
      </c>
      <c r="FR48" s="623">
        <f>FR52*FR47</f>
        <v>23421</v>
      </c>
      <c r="FW48" s="623">
        <f>FW52*FW47</f>
        <v>3618</v>
      </c>
      <c r="GB48" s="623">
        <f>GB52*GB47</f>
        <v>4279</v>
      </c>
      <c r="GG48" s="623">
        <f>GG52*GG47</f>
        <v>4212</v>
      </c>
      <c r="GL48" s="623">
        <f>GL52*GL47</f>
        <v>7528</v>
      </c>
      <c r="GQ48" s="623">
        <f>GQ52*GQ47</f>
        <v>8188</v>
      </c>
      <c r="GV48" s="623">
        <f>GV52*GV47</f>
        <v>8122</v>
      </c>
      <c r="HA48" s="623">
        <f>HA52*HA47</f>
        <v>24174</v>
      </c>
      <c r="HF48" s="623">
        <f>HF52*HF47</f>
        <v>28136</v>
      </c>
      <c r="HK48" s="623">
        <f>HK52*HK47</f>
        <v>27732</v>
      </c>
      <c r="HP48" s="623">
        <f>HP52*HP47</f>
        <v>5573</v>
      </c>
      <c r="HU48" s="623">
        <f>HU52*HU47</f>
        <v>6233</v>
      </c>
      <c r="HZ48" s="623">
        <f>HZ52*HZ47</f>
        <v>6167</v>
      </c>
      <c r="IE48" s="623">
        <f>IE52*IE47</f>
        <v>17375</v>
      </c>
      <c r="IJ48" s="623">
        <f>IJ52*IJ47</f>
        <v>21337</v>
      </c>
      <c r="IO48" s="623">
        <f>IO52*IO47</f>
        <v>20932</v>
      </c>
      <c r="IT48" s="623">
        <f>IT52*IT47</f>
        <v>11000</v>
      </c>
      <c r="IY48" s="623">
        <f>IY52*IY47</f>
        <v>14962</v>
      </c>
      <c r="JD48" s="623">
        <f>JD52*JD47</f>
        <v>14558</v>
      </c>
      <c r="JU48" s="623">
        <f>JU52*JU47</f>
        <v>25</v>
      </c>
      <c r="JZ48" s="623">
        <f>JZ52*JZ47</f>
        <v>25</v>
      </c>
      <c r="KE48" s="623">
        <f>KE52*KE47</f>
        <v>25</v>
      </c>
      <c r="KJ48" s="623">
        <f>KJ52*KJ47</f>
        <v>25</v>
      </c>
      <c r="KO48" s="623">
        <f>KO52*KO47</f>
        <v>25</v>
      </c>
      <c r="KT48" s="623">
        <f>KT52*KT47</f>
        <v>22</v>
      </c>
      <c r="MS48" s="647">
        <f t="shared" ref="MS48:MX48" si="224">MS52*MS47</f>
        <v>0.18</v>
      </c>
      <c r="MT48" s="647">
        <f t="shared" si="224"/>
        <v>0.25</v>
      </c>
      <c r="MU48" s="647">
        <f t="shared" si="224"/>
        <v>0.2</v>
      </c>
      <c r="MV48" s="647">
        <f t="shared" si="224"/>
        <v>0.08</v>
      </c>
      <c r="MW48" s="647">
        <f t="shared" si="224"/>
        <v>0.06</v>
      </c>
      <c r="MX48" s="647">
        <f t="shared" si="224"/>
        <v>0.13</v>
      </c>
      <c r="NW48" s="647" t="e">
        <f t="shared" ref="NW48:OB48" si="225">NW52*NW47</f>
        <v>#DIV/0!</v>
      </c>
      <c r="NX48" s="647" t="e">
        <f t="shared" si="225"/>
        <v>#DIV/0!</v>
      </c>
      <c r="NY48" s="647" t="e">
        <f t="shared" si="225"/>
        <v>#DIV/0!</v>
      </c>
      <c r="NZ48" s="647" t="e">
        <f t="shared" si="225"/>
        <v>#DIV/0!</v>
      </c>
      <c r="OA48" s="647" t="e">
        <f t="shared" si="225"/>
        <v>#DIV/0!</v>
      </c>
      <c r="OB48" s="647" t="e">
        <f t="shared" si="225"/>
        <v>#DIV/0!</v>
      </c>
      <c r="OJ48" s="623">
        <f t="shared" ref="OJ48:OL48" si="226">OJ52*OJ47</f>
        <v>9765</v>
      </c>
      <c r="OK48" s="623">
        <f t="shared" si="226"/>
        <v>12419</v>
      </c>
      <c r="OL48" s="623">
        <f t="shared" si="226"/>
        <v>27732</v>
      </c>
    </row>
    <row r="49" spans="1:402" ht="51">
      <c r="A49" s="619" t="s">
        <v>1253</v>
      </c>
      <c r="BI49" s="623">
        <f>BI53*BI47</f>
        <v>324</v>
      </c>
      <c r="BN49" s="623">
        <f>BN53*BN47</f>
        <v>0</v>
      </c>
      <c r="BS49" s="623">
        <f>BS53*BS47</f>
        <v>324</v>
      </c>
      <c r="CC49" s="623">
        <f>CC53*CC47</f>
        <v>68</v>
      </c>
      <c r="CI49" s="623">
        <f>CI53*CI47</f>
        <v>440</v>
      </c>
      <c r="CS49" s="623">
        <f>CS53*CS47</f>
        <v>440</v>
      </c>
      <c r="CX49" s="623">
        <f>CX53*CX47</f>
        <v>367</v>
      </c>
      <c r="DC49" s="623">
        <f>DC53*DC47</f>
        <v>113</v>
      </c>
      <c r="DI49" s="623">
        <f>DI53*DI47</f>
        <v>428</v>
      </c>
      <c r="DX49" s="623">
        <f>DX53*DX47</f>
        <v>416</v>
      </c>
      <c r="EC49" s="623">
        <f>EC53*EC47</f>
        <v>136</v>
      </c>
      <c r="ES49" s="623">
        <f>ES53*ES47</f>
        <v>5919</v>
      </c>
      <c r="EX49" s="623">
        <f>EX53*EX47</f>
        <v>6618</v>
      </c>
      <c r="FC49" s="623">
        <f>FC53*FC47</f>
        <v>6547</v>
      </c>
      <c r="FH49" s="623">
        <f>FH53*FH47</f>
        <v>4030</v>
      </c>
      <c r="FM49" s="623">
        <f>FM53*FM47</f>
        <v>4147</v>
      </c>
      <c r="FR49" s="623">
        <f>FR53*FR47</f>
        <v>4135</v>
      </c>
      <c r="FW49" s="623">
        <f>FW53*FW47</f>
        <v>639</v>
      </c>
      <c r="GB49" s="623">
        <f>GB53*GB47</f>
        <v>755</v>
      </c>
      <c r="GG49" s="623">
        <f>GG53*GG47</f>
        <v>744</v>
      </c>
      <c r="GL49" s="623">
        <f>GL53*GL47</f>
        <v>1329</v>
      </c>
      <c r="GQ49" s="623">
        <f>GQ53*GQ47</f>
        <v>1446</v>
      </c>
      <c r="GV49" s="623">
        <f>GV53*GV47</f>
        <v>1434</v>
      </c>
      <c r="HA49" s="623">
        <f>HA53*HA47</f>
        <v>4268</v>
      </c>
      <c r="HF49" s="623">
        <f>HF53*HF47</f>
        <v>4968</v>
      </c>
      <c r="HK49" s="623">
        <f>HK53*HK47</f>
        <v>4896</v>
      </c>
      <c r="HP49" s="623">
        <f>HP53*HP47</f>
        <v>984</v>
      </c>
      <c r="HU49" s="623">
        <f>HU53*HU47</f>
        <v>1101</v>
      </c>
      <c r="HZ49" s="623">
        <f>HZ53*HZ47</f>
        <v>1089</v>
      </c>
      <c r="IE49" s="623">
        <f>IE53*IE47</f>
        <v>3067</v>
      </c>
      <c r="IJ49" s="623">
        <f>IJ53*IJ47</f>
        <v>3767</v>
      </c>
      <c r="IO49" s="623">
        <f>IO53*IO47</f>
        <v>3696</v>
      </c>
      <c r="IT49" s="623">
        <f>IT53*IT47</f>
        <v>1942</v>
      </c>
      <c r="IY49" s="623">
        <f>IY53*IY47</f>
        <v>2642</v>
      </c>
      <c r="JD49" s="623">
        <f>JD53*JD47</f>
        <v>2570</v>
      </c>
      <c r="JU49" s="623">
        <f>JU53*JU47</f>
        <v>5</v>
      </c>
      <c r="JZ49" s="623">
        <f>JZ53*JZ47</f>
        <v>5</v>
      </c>
      <c r="KE49" s="623">
        <f>KE53*KE47</f>
        <v>5</v>
      </c>
      <c r="KJ49" s="623">
        <f>KJ53*KJ47</f>
        <v>5</v>
      </c>
      <c r="KO49" s="623">
        <f>KO53*KO47</f>
        <v>5</v>
      </c>
      <c r="KT49" s="623">
        <f>KT53*KT47</f>
        <v>4</v>
      </c>
      <c r="MS49" s="647">
        <f t="shared" ref="MS49:MX49" si="227">MS53*MS47</f>
        <v>0.03</v>
      </c>
      <c r="MT49" s="647">
        <f t="shared" si="227"/>
        <v>0.05</v>
      </c>
      <c r="MU49" s="647">
        <f t="shared" si="227"/>
        <v>0.04</v>
      </c>
      <c r="MV49" s="647">
        <f t="shared" si="227"/>
        <v>0.02</v>
      </c>
      <c r="MW49" s="647">
        <f t="shared" si="227"/>
        <v>0.01</v>
      </c>
      <c r="MX49" s="647">
        <f t="shared" si="227"/>
        <v>0.02</v>
      </c>
      <c r="NW49" s="647" t="e">
        <f t="shared" ref="NW49:OB49" si="228">NW53*NW47</f>
        <v>#DIV/0!</v>
      </c>
      <c r="NX49" s="647" t="e">
        <f t="shared" si="228"/>
        <v>#DIV/0!</v>
      </c>
      <c r="NY49" s="647" t="e">
        <f t="shared" si="228"/>
        <v>#DIV/0!</v>
      </c>
      <c r="NZ49" s="647" t="e">
        <f t="shared" si="228"/>
        <v>#DIV/0!</v>
      </c>
      <c r="OA49" s="647" t="e">
        <f t="shared" si="228"/>
        <v>#DIV/0!</v>
      </c>
      <c r="OB49" s="647" t="e">
        <f t="shared" si="228"/>
        <v>#DIV/0!</v>
      </c>
      <c r="OJ49" s="623">
        <f t="shared" ref="OJ49:OL49" si="229">OJ53*OJ47</f>
        <v>1724</v>
      </c>
      <c r="OK49" s="623">
        <f t="shared" si="229"/>
        <v>2193</v>
      </c>
      <c r="OL49" s="623">
        <f t="shared" si="229"/>
        <v>4896</v>
      </c>
    </row>
    <row r="50" spans="1:402">
      <c r="A50" s="620" t="s">
        <v>459</v>
      </c>
      <c r="BI50" s="624">
        <f>BI7-BI48-BI49</f>
        <v>0</v>
      </c>
      <c r="BN50" s="624">
        <f>BN7-BN48-BN49</f>
        <v>0</v>
      </c>
      <c r="BS50" s="624">
        <f>BS7-BS48-BS49</f>
        <v>0</v>
      </c>
      <c r="CC50" s="624">
        <f>CC8-CC48-CC49</f>
        <v>0</v>
      </c>
      <c r="CI50" s="624">
        <f>CI7-CI48-CI49</f>
        <v>0</v>
      </c>
      <c r="CS50" s="624">
        <f>CS7-CS48-CS49</f>
        <v>0</v>
      </c>
      <c r="CX50" s="624">
        <f>CX8-CX48-CX49</f>
        <v>0</v>
      </c>
      <c r="DC50" s="624">
        <f>DC8-DC48-DC49</f>
        <v>0</v>
      </c>
      <c r="DI50" s="624">
        <f>DI7-DI48-DI49</f>
        <v>0</v>
      </c>
      <c r="DX50" s="624">
        <f>DX8-DX48-DX49</f>
        <v>0</v>
      </c>
      <c r="EC50" s="624">
        <f>EC8-EC48-EC49</f>
        <v>0</v>
      </c>
      <c r="ES50" s="624">
        <f>ES9-ES48-ES49</f>
        <v>0</v>
      </c>
      <c r="EX50" s="624">
        <f>EX9-EX48-EX49</f>
        <v>0</v>
      </c>
      <c r="FC50" s="624">
        <f>FC9-FC48-FC49</f>
        <v>0</v>
      </c>
      <c r="FH50" s="624">
        <f>FH9-FH48-FH49</f>
        <v>0</v>
      </c>
      <c r="FM50" s="624">
        <f>FM9-FM48-FM49</f>
        <v>0</v>
      </c>
      <c r="FR50" s="624">
        <f>FR9-FR48-FR49</f>
        <v>0</v>
      </c>
      <c r="FW50" s="624">
        <f>FW9-FW48-FW49</f>
        <v>0</v>
      </c>
      <c r="GB50" s="624">
        <f>GB9-GB48-GB49</f>
        <v>0</v>
      </c>
      <c r="GG50" s="624">
        <f>GG9-GG48-GG49</f>
        <v>0</v>
      </c>
      <c r="GL50" s="624">
        <f>GL9-GL48-GL49</f>
        <v>0</v>
      </c>
      <c r="GQ50" s="624">
        <f>GQ9-GQ48-GQ49</f>
        <v>0</v>
      </c>
      <c r="GV50" s="624">
        <f>GV9-GV48-GV49</f>
        <v>0</v>
      </c>
      <c r="HA50" s="624">
        <f>HA9-HA48-HA49</f>
        <v>0</v>
      </c>
      <c r="HF50" s="624">
        <f>HF9-HF48-HF49</f>
        <v>0</v>
      </c>
      <c r="HK50" s="624">
        <f>HK9-HK48-HK49</f>
        <v>0</v>
      </c>
      <c r="HP50" s="624">
        <f>HP9-HP48-HP49</f>
        <v>0</v>
      </c>
      <c r="HU50" s="624">
        <f>HU9-HU48-HU49</f>
        <v>0</v>
      </c>
      <c r="HZ50" s="624">
        <f>HZ9-HZ48-HZ49</f>
        <v>0</v>
      </c>
      <c r="IE50" s="624">
        <f>IE9-IE48-IE49</f>
        <v>0</v>
      </c>
      <c r="IJ50" s="624">
        <f>IJ9-IJ48-IJ49</f>
        <v>0</v>
      </c>
      <c r="IO50" s="624">
        <f>IO9-IO48-IO49</f>
        <v>0</v>
      </c>
      <c r="IT50" s="624">
        <f>IT9-IT48-IT49</f>
        <v>0</v>
      </c>
      <c r="IY50" s="624">
        <f>IY9-IY48-IY49</f>
        <v>0</v>
      </c>
      <c r="JD50" s="624">
        <f>JD9-JD48-JD49</f>
        <v>0</v>
      </c>
      <c r="JU50" s="624">
        <f>JU9-JU48-JU49</f>
        <v>0</v>
      </c>
      <c r="JZ50" s="624">
        <f>JZ9-JZ48-JZ49</f>
        <v>0</v>
      </c>
      <c r="KE50" s="624">
        <f>KE9-KE48-KE49</f>
        <v>0</v>
      </c>
      <c r="KJ50" s="624">
        <f>KJ9-KJ48-KJ49</f>
        <v>0</v>
      </c>
      <c r="KO50" s="624">
        <f>KO9-KO48-KO49</f>
        <v>0</v>
      </c>
      <c r="KT50" s="624">
        <f>KT9-KT48-KT49</f>
        <v>0</v>
      </c>
      <c r="MS50" s="648">
        <f t="shared" ref="MS50:MX50" si="230">MS41-MS48-MS49</f>
        <v>0</v>
      </c>
      <c r="MT50" s="648">
        <f t="shared" si="230"/>
        <v>0</v>
      </c>
      <c r="MU50" s="648">
        <f t="shared" si="230"/>
        <v>0</v>
      </c>
      <c r="MV50" s="648">
        <f t="shared" si="230"/>
        <v>0</v>
      </c>
      <c r="MW50" s="648">
        <f t="shared" si="230"/>
        <v>0</v>
      </c>
      <c r="MX50" s="648">
        <f t="shared" si="230"/>
        <v>0</v>
      </c>
      <c r="NW50" s="648" t="e">
        <f t="shared" ref="NW50:OB50" si="231">NW41-NW48-NW49</f>
        <v>#DIV/0!</v>
      </c>
      <c r="NX50" s="648" t="e">
        <f t="shared" si="231"/>
        <v>#DIV/0!</v>
      </c>
      <c r="NY50" s="648" t="e">
        <f t="shared" si="231"/>
        <v>#DIV/0!</v>
      </c>
      <c r="NZ50" s="648" t="e">
        <f t="shared" si="231"/>
        <v>#DIV/0!</v>
      </c>
      <c r="OA50" s="648" t="e">
        <f t="shared" si="231"/>
        <v>#DIV/0!</v>
      </c>
      <c r="OB50" s="648" t="e">
        <f t="shared" si="231"/>
        <v>#DIV/0!</v>
      </c>
      <c r="OJ50" s="624">
        <f>OJ41-OJ48-OJ49</f>
        <v>0</v>
      </c>
      <c r="OK50" s="624">
        <f t="shared" ref="OK50:OL50" si="232">OK41-OK48-OK49</f>
        <v>0</v>
      </c>
      <c r="OL50" s="624">
        <f t="shared" si="232"/>
        <v>0</v>
      </c>
    </row>
    <row r="51" spans="1:402" ht="25.5">
      <c r="A51" s="621" t="s">
        <v>1276</v>
      </c>
      <c r="BI51" s="625">
        <f>BI52+BI53</f>
        <v>7837</v>
      </c>
      <c r="BN51" s="625">
        <f>BN52+BN53</f>
        <v>7837</v>
      </c>
      <c r="BS51" s="625">
        <f>BS52+BS53</f>
        <v>7837</v>
      </c>
      <c r="CC51" s="625">
        <f>CC52+CC53</f>
        <v>7837</v>
      </c>
      <c r="CI51" s="625">
        <f>CI52+CI53</f>
        <v>7837</v>
      </c>
      <c r="CS51" s="625">
        <f>CS52+CS53</f>
        <v>7837</v>
      </c>
      <c r="CX51" s="625">
        <f>CX52+CX53</f>
        <v>7837</v>
      </c>
      <c r="DC51" s="625">
        <f>DC52+DC53</f>
        <v>7837</v>
      </c>
      <c r="DI51" s="625">
        <f>DI52+DI53</f>
        <v>7837</v>
      </c>
      <c r="DX51" s="625">
        <f>DX52+DX53</f>
        <v>7837</v>
      </c>
      <c r="EC51" s="625">
        <f>EC52+EC53</f>
        <v>7837</v>
      </c>
      <c r="ES51" s="625">
        <f>ES52+ES53</f>
        <v>7837</v>
      </c>
      <c r="EX51" s="625">
        <f>EX52+EX53</f>
        <v>7837</v>
      </c>
      <c r="FC51" s="625">
        <f>FC52+FC53</f>
        <v>7837</v>
      </c>
      <c r="FH51" s="625">
        <f>FH52+FH53</f>
        <v>7837</v>
      </c>
      <c r="FM51" s="625">
        <f>FM52+FM53</f>
        <v>7837</v>
      </c>
      <c r="FR51" s="625">
        <f>FR52+FR53</f>
        <v>7837</v>
      </c>
      <c r="FW51" s="625">
        <f>FW52+FW53</f>
        <v>7837</v>
      </c>
      <c r="GB51" s="625">
        <f>GB52+GB53</f>
        <v>7837</v>
      </c>
      <c r="GG51" s="625">
        <f>GG52+GG53</f>
        <v>7837</v>
      </c>
      <c r="GL51" s="625">
        <f>GL52+GL53</f>
        <v>7837</v>
      </c>
      <c r="GQ51" s="625">
        <f>GQ52+GQ53</f>
        <v>7837</v>
      </c>
      <c r="GV51" s="625">
        <f>GV52+GV53</f>
        <v>7837</v>
      </c>
      <c r="HA51" s="625">
        <f>HA52+HA53</f>
        <v>7837</v>
      </c>
      <c r="HF51" s="625">
        <f>HF52+HF53</f>
        <v>7837</v>
      </c>
      <c r="HK51" s="625">
        <f>HK52+HK53</f>
        <v>7837</v>
      </c>
      <c r="HP51" s="625">
        <f>HP52+HP53</f>
        <v>7837</v>
      </c>
      <c r="HU51" s="625">
        <f>HU52+HU53</f>
        <v>7837</v>
      </c>
      <c r="HZ51" s="625">
        <f>HZ52+HZ53</f>
        <v>7837</v>
      </c>
      <c r="IE51" s="625">
        <f>IE52+IE53</f>
        <v>7837</v>
      </c>
      <c r="IJ51" s="625">
        <f>IJ52+IJ53</f>
        <v>7837</v>
      </c>
      <c r="IO51" s="625">
        <f>IO52+IO53</f>
        <v>7837</v>
      </c>
      <c r="IT51" s="625">
        <f>IT52+IT53</f>
        <v>7837</v>
      </c>
      <c r="IY51" s="625">
        <f>IY52+IY53</f>
        <v>7837</v>
      </c>
      <c r="JD51" s="625">
        <f>JD52+JD53</f>
        <v>7837</v>
      </c>
      <c r="JU51" s="625">
        <f>JU52+JU53</f>
        <v>7837</v>
      </c>
      <c r="JZ51" s="625">
        <f>JZ52+JZ53</f>
        <v>7837</v>
      </c>
      <c r="KE51" s="625">
        <f>KE52+KE53</f>
        <v>7837</v>
      </c>
      <c r="KJ51" s="625">
        <f>KJ52+KJ53</f>
        <v>7837</v>
      </c>
      <c r="KO51" s="625">
        <f>KO52+KO53</f>
        <v>7837</v>
      </c>
      <c r="KT51" s="625">
        <f>KT52+KT53</f>
        <v>7837</v>
      </c>
      <c r="MS51" s="625">
        <f t="shared" ref="MS51:MX51" si="233">MS52+MS53</f>
        <v>7837</v>
      </c>
      <c r="MT51" s="625">
        <f t="shared" si="233"/>
        <v>7837</v>
      </c>
      <c r="MU51" s="625">
        <f t="shared" si="233"/>
        <v>7837</v>
      </c>
      <c r="MV51" s="625">
        <f t="shared" si="233"/>
        <v>7837</v>
      </c>
      <c r="MW51" s="625">
        <f t="shared" si="233"/>
        <v>7837</v>
      </c>
      <c r="MX51" s="625">
        <f t="shared" si="233"/>
        <v>7837</v>
      </c>
      <c r="NW51" s="625">
        <f t="shared" ref="NW51:OB51" si="234">NW52+NW53</f>
        <v>7837</v>
      </c>
      <c r="NX51" s="625">
        <f t="shared" si="234"/>
        <v>7837</v>
      </c>
      <c r="NY51" s="625">
        <f t="shared" si="234"/>
        <v>7837</v>
      </c>
      <c r="NZ51" s="625">
        <f t="shared" si="234"/>
        <v>7837</v>
      </c>
      <c r="OA51" s="625">
        <f t="shared" si="234"/>
        <v>7837</v>
      </c>
      <c r="OB51" s="625">
        <f t="shared" si="234"/>
        <v>7837</v>
      </c>
      <c r="OJ51" s="625">
        <f t="shared" ref="OJ51:OL51" si="235">OJ52+OJ53</f>
        <v>7837</v>
      </c>
      <c r="OK51" s="625">
        <f t="shared" si="235"/>
        <v>7837</v>
      </c>
      <c r="OL51" s="625">
        <f t="shared" si="235"/>
        <v>7837</v>
      </c>
    </row>
    <row r="52" spans="1:402" ht="63.75">
      <c r="A52" s="619" t="s">
        <v>1252</v>
      </c>
      <c r="BI52" s="626">
        <f>'3.8.расчет прочих'!L230</f>
        <v>6661</v>
      </c>
      <c r="BN52" s="626">
        <f>'3.8.расчет прочих'!L230</f>
        <v>6661</v>
      </c>
      <c r="BS52" s="626">
        <f>'3.8.расчет прочих'!L230</f>
        <v>6661</v>
      </c>
      <c r="CC52" s="626">
        <f>'3.8.расчет прочих'!L230</f>
        <v>6661</v>
      </c>
      <c r="CI52" s="626">
        <f>'3.8.расчет прочих'!L230</f>
        <v>6661</v>
      </c>
      <c r="CS52" s="626">
        <f>'3.8.расчет прочих'!L230</f>
        <v>6661</v>
      </c>
      <c r="CX52" s="626">
        <f>'3.8.расчет прочих'!L230</f>
        <v>6661</v>
      </c>
      <c r="DC52" s="626">
        <f>'3.8.расчет прочих'!L230</f>
        <v>6661</v>
      </c>
      <c r="DI52" s="626">
        <f>'3.8.расчет прочих'!L230</f>
        <v>6661</v>
      </c>
      <c r="DX52" s="626">
        <f>'3.8.расчет прочих'!L230</f>
        <v>6661</v>
      </c>
      <c r="EC52" s="626">
        <f>'3.8.расчет прочих'!L230</f>
        <v>6661</v>
      </c>
      <c r="ES52" s="626">
        <f>'3.8.расчет прочих'!L230</f>
        <v>6661</v>
      </c>
      <c r="EX52" s="626">
        <f>'3.8.расчет прочих'!L230</f>
        <v>6661</v>
      </c>
      <c r="FC52" s="626">
        <f>'3.8.расчет прочих'!L230</f>
        <v>6661</v>
      </c>
      <c r="FH52" s="626">
        <f>'3.8.расчет прочих'!L230</f>
        <v>6661</v>
      </c>
      <c r="FM52" s="626">
        <f>'3.8.расчет прочих'!L230</f>
        <v>6661</v>
      </c>
      <c r="FR52" s="626">
        <f>'3.8.расчет прочих'!L230</f>
        <v>6661</v>
      </c>
      <c r="FW52" s="626">
        <f>'3.8.расчет прочих'!L230</f>
        <v>6661</v>
      </c>
      <c r="GB52" s="626">
        <f>'3.8.расчет прочих'!L230</f>
        <v>6661</v>
      </c>
      <c r="GG52" s="626">
        <f>'3.8.расчет прочих'!L230</f>
        <v>6661</v>
      </c>
      <c r="GL52" s="626">
        <f>'3.8.расчет прочих'!L230</f>
        <v>6661</v>
      </c>
      <c r="GQ52" s="626">
        <f>'3.8.расчет прочих'!L230</f>
        <v>6661</v>
      </c>
      <c r="GV52" s="626">
        <f>'3.8.расчет прочих'!L230</f>
        <v>6661</v>
      </c>
      <c r="HA52" s="626">
        <f>'3.8.расчет прочих'!L230</f>
        <v>6661</v>
      </c>
      <c r="HF52" s="626">
        <f>'3.8.расчет прочих'!L230</f>
        <v>6661</v>
      </c>
      <c r="HK52" s="626">
        <f>'3.8.расчет прочих'!L230</f>
        <v>6661</v>
      </c>
      <c r="HP52" s="626">
        <f>'3.8.расчет прочих'!L230</f>
        <v>6661</v>
      </c>
      <c r="HU52" s="626">
        <f>'3.8.расчет прочих'!L230</f>
        <v>6661</v>
      </c>
      <c r="HZ52" s="626">
        <f>'3.8.расчет прочих'!L230</f>
        <v>6661</v>
      </c>
      <c r="IE52" s="626">
        <f>'3.8.расчет прочих'!L230</f>
        <v>6661</v>
      </c>
      <c r="IJ52" s="626">
        <f>'3.8.расчет прочих'!L230</f>
        <v>6661</v>
      </c>
      <c r="IO52" s="626">
        <f>'3.8.расчет прочих'!L230</f>
        <v>6661</v>
      </c>
      <c r="IT52" s="626">
        <f>'3.8.расчет прочих'!L230</f>
        <v>6661</v>
      </c>
      <c r="IY52" s="626">
        <f>'3.8.расчет прочих'!L230</f>
        <v>6661</v>
      </c>
      <c r="JD52" s="626">
        <f>'3.8.расчет прочих'!L230</f>
        <v>6661</v>
      </c>
      <c r="JU52" s="626">
        <f>'3.8.расчет прочих'!L230</f>
        <v>6661</v>
      </c>
      <c r="JZ52" s="626">
        <f>'3.8.расчет прочих'!L230</f>
        <v>6661</v>
      </c>
      <c r="KE52" s="626">
        <f>'3.8.расчет прочих'!L230</f>
        <v>6661</v>
      </c>
      <c r="KJ52" s="626">
        <f>'3.8.расчет прочих'!L230</f>
        <v>6661</v>
      </c>
      <c r="KO52" s="626">
        <f>'3.8.расчет прочих'!L230</f>
        <v>6661</v>
      </c>
      <c r="KT52" s="626">
        <f>'3.8.расчет прочих'!L230</f>
        <v>6661</v>
      </c>
      <c r="MS52" s="626">
        <f>'3.8.расчет прочих'!L230</f>
        <v>6661</v>
      </c>
      <c r="MT52" s="626">
        <f>'3.8.расчет прочих'!L230</f>
        <v>6661</v>
      </c>
      <c r="MU52" s="626">
        <f>'3.8.расчет прочих'!L230</f>
        <v>6661</v>
      </c>
      <c r="MV52" s="626">
        <f>'3.8.расчет прочих'!L230</f>
        <v>6661</v>
      </c>
      <c r="MW52" s="626">
        <f>'3.8.расчет прочих'!L230</f>
        <v>6661</v>
      </c>
      <c r="MX52" s="626">
        <f>'3.8.расчет прочих'!L230</f>
        <v>6661</v>
      </c>
      <c r="NW52" s="626">
        <f>'3.8.расчет прочих'!L230</f>
        <v>6661</v>
      </c>
      <c r="NX52" s="626">
        <f>'3.8.расчет прочих'!L230</f>
        <v>6661</v>
      </c>
      <c r="NY52" s="626">
        <f>'3.8.расчет прочих'!L230</f>
        <v>6661</v>
      </c>
      <c r="NZ52" s="626">
        <f>'3.8.расчет прочих'!L230</f>
        <v>6661</v>
      </c>
      <c r="OA52" s="626">
        <f>'3.8.расчет прочих'!L230</f>
        <v>6661</v>
      </c>
      <c r="OB52" s="626">
        <f>'3.8.расчет прочих'!L230</f>
        <v>6661</v>
      </c>
      <c r="OJ52" s="626">
        <f>'3.8.расчет прочих'!L230</f>
        <v>6661</v>
      </c>
      <c r="OK52" s="626">
        <f>'3.8.расчет прочих'!L230</f>
        <v>6661</v>
      </c>
      <c r="OL52" s="626">
        <f>'3.8.расчет прочих'!L230</f>
        <v>6661</v>
      </c>
    </row>
    <row r="53" spans="1:402" ht="51">
      <c r="A53" s="619" t="s">
        <v>1253</v>
      </c>
      <c r="BI53" s="626">
        <f>'3.8.расчет прочих'!L231</f>
        <v>1176</v>
      </c>
      <c r="BN53" s="626">
        <f>'3.8.расчет прочих'!L231</f>
        <v>1176</v>
      </c>
      <c r="BS53" s="626">
        <f>'3.8.расчет прочих'!L231</f>
        <v>1176</v>
      </c>
      <c r="CC53" s="626">
        <f>'3.8.расчет прочих'!L231</f>
        <v>1176</v>
      </c>
      <c r="CI53" s="626">
        <f>'3.8.расчет прочих'!L231</f>
        <v>1176</v>
      </c>
      <c r="CS53" s="626">
        <f>'3.8.расчет прочих'!L231</f>
        <v>1176</v>
      </c>
      <c r="CX53" s="626">
        <f>'3.8.расчет прочих'!L231</f>
        <v>1176</v>
      </c>
      <c r="DC53" s="626">
        <f>'3.8.расчет прочих'!L231</f>
        <v>1176</v>
      </c>
      <c r="DI53" s="626">
        <f>'3.8.расчет прочих'!L231</f>
        <v>1176</v>
      </c>
      <c r="DX53" s="626">
        <f>'3.8.расчет прочих'!L231</f>
        <v>1176</v>
      </c>
      <c r="EC53" s="626">
        <f>'3.8.расчет прочих'!L231</f>
        <v>1176</v>
      </c>
      <c r="ES53" s="626">
        <f>'3.8.расчет прочих'!L231</f>
        <v>1176</v>
      </c>
      <c r="EX53" s="626">
        <f>'3.8.расчет прочих'!L231</f>
        <v>1176</v>
      </c>
      <c r="FC53" s="626">
        <f>'3.8.расчет прочих'!L231</f>
        <v>1176</v>
      </c>
      <c r="FH53" s="626">
        <f>'3.8.расчет прочих'!L231</f>
        <v>1176</v>
      </c>
      <c r="FM53" s="626">
        <f>'3.8.расчет прочих'!L231</f>
        <v>1176</v>
      </c>
      <c r="FR53" s="626">
        <f>'3.8.расчет прочих'!L231</f>
        <v>1176</v>
      </c>
      <c r="FW53" s="626">
        <f>'3.8.расчет прочих'!L231</f>
        <v>1176</v>
      </c>
      <c r="GB53" s="626">
        <f>'3.8.расчет прочих'!L231</f>
        <v>1176</v>
      </c>
      <c r="GG53" s="626">
        <f>'3.8.расчет прочих'!L231</f>
        <v>1176</v>
      </c>
      <c r="GL53" s="626">
        <f>'3.8.расчет прочих'!L231</f>
        <v>1176</v>
      </c>
      <c r="GQ53" s="626">
        <f>'3.8.расчет прочих'!L231</f>
        <v>1176</v>
      </c>
      <c r="GV53" s="626">
        <f>'3.8.расчет прочих'!L231</f>
        <v>1176</v>
      </c>
      <c r="HA53" s="626">
        <f>'3.8.расчет прочих'!L231</f>
        <v>1176</v>
      </c>
      <c r="HF53" s="626">
        <f>'3.8.расчет прочих'!L231</f>
        <v>1176</v>
      </c>
      <c r="HK53" s="626">
        <f>'3.8.расчет прочих'!L231</f>
        <v>1176</v>
      </c>
      <c r="HP53" s="626">
        <f>'3.8.расчет прочих'!L231</f>
        <v>1176</v>
      </c>
      <c r="HU53" s="626">
        <f>'3.8.расчет прочих'!L231</f>
        <v>1176</v>
      </c>
      <c r="HZ53" s="626">
        <f>'3.8.расчет прочих'!L231</f>
        <v>1176</v>
      </c>
      <c r="IE53" s="626">
        <f>'3.8.расчет прочих'!L231</f>
        <v>1176</v>
      </c>
      <c r="IJ53" s="626">
        <f>'3.8.расчет прочих'!L231</f>
        <v>1176</v>
      </c>
      <c r="IO53" s="626">
        <f>'3.8.расчет прочих'!L231</f>
        <v>1176</v>
      </c>
      <c r="IT53" s="626">
        <f>'3.8.расчет прочих'!L231</f>
        <v>1176</v>
      </c>
      <c r="IY53" s="626">
        <f>'3.8.расчет прочих'!L231</f>
        <v>1176</v>
      </c>
      <c r="JD53" s="626">
        <f>'3.8.расчет прочих'!L231</f>
        <v>1176</v>
      </c>
      <c r="JU53" s="626">
        <f>'3.8.расчет прочих'!L231</f>
        <v>1176</v>
      </c>
      <c r="JZ53" s="626">
        <f>'3.8.расчет прочих'!L231</f>
        <v>1176</v>
      </c>
      <c r="KE53" s="626">
        <f>'3.8.расчет прочих'!L231</f>
        <v>1176</v>
      </c>
      <c r="KJ53" s="626">
        <f>'3.8.расчет прочих'!L231</f>
        <v>1176</v>
      </c>
      <c r="KO53" s="626">
        <f>'3.8.расчет прочих'!L231</f>
        <v>1176</v>
      </c>
      <c r="KT53" s="626">
        <f>'3.8.расчет прочих'!L231</f>
        <v>1176</v>
      </c>
      <c r="MS53" s="626">
        <f>'3.8.расчет прочих'!L231</f>
        <v>1176</v>
      </c>
      <c r="MT53" s="626">
        <f>'3.8.расчет прочих'!L231</f>
        <v>1176</v>
      </c>
      <c r="MU53" s="626">
        <f>'3.8.расчет прочих'!L231</f>
        <v>1176</v>
      </c>
      <c r="MV53" s="626">
        <f>'3.8.расчет прочих'!L231</f>
        <v>1176</v>
      </c>
      <c r="MW53" s="626">
        <f>'3.8.расчет прочих'!L231</f>
        <v>1176</v>
      </c>
      <c r="MX53" s="626">
        <f>'3.8.расчет прочих'!L231</f>
        <v>1176</v>
      </c>
      <c r="NW53" s="626">
        <f>'3.8.расчет прочих'!L231</f>
        <v>1176</v>
      </c>
      <c r="NX53" s="626">
        <f>'3.8.расчет прочих'!L231</f>
        <v>1176</v>
      </c>
      <c r="NY53" s="626">
        <f>'3.8.расчет прочих'!L231</f>
        <v>1176</v>
      </c>
      <c r="NZ53" s="626">
        <f>'3.8.расчет прочих'!L231</f>
        <v>1176</v>
      </c>
      <c r="OA53" s="626">
        <f>'3.8.расчет прочих'!L231</f>
        <v>1176</v>
      </c>
      <c r="OB53" s="626">
        <f>'3.8.расчет прочих'!L231</f>
        <v>1176</v>
      </c>
      <c r="OJ53" s="626">
        <f>'3.8.расчет прочих'!L231</f>
        <v>1176</v>
      </c>
      <c r="OK53" s="626">
        <f>'3.8.расчет прочих'!L231</f>
        <v>1176</v>
      </c>
      <c r="OL53" s="626">
        <f>'3.8.расчет прочих'!L231</f>
        <v>1176</v>
      </c>
    </row>
    <row r="55" spans="1:402">
      <c r="C55" s="460" t="s">
        <v>1530</v>
      </c>
      <c r="D55" s="460" t="s">
        <v>1531</v>
      </c>
      <c r="E55" s="460" t="s">
        <v>1532</v>
      </c>
    </row>
    <row r="56" spans="1:402" ht="48">
      <c r="A56" s="97" t="s">
        <v>729</v>
      </c>
      <c r="C56" s="460"/>
      <c r="D56" s="460"/>
      <c r="E56" s="460"/>
    </row>
    <row r="57" spans="1:402">
      <c r="A57" s="12" t="s">
        <v>714</v>
      </c>
      <c r="C57" s="461">
        <f>BJ7</f>
        <v>23271</v>
      </c>
      <c r="D57" s="854">
        <f>BI48</f>
        <v>1833</v>
      </c>
      <c r="E57" s="854">
        <f>BI49</f>
        <v>324</v>
      </c>
    </row>
    <row r="58" spans="1:402" ht="72">
      <c r="A58" s="93" t="s">
        <v>715</v>
      </c>
      <c r="C58" s="461"/>
      <c r="D58" s="854"/>
      <c r="E58" s="854"/>
    </row>
    <row r="59" spans="1:402" ht="48">
      <c r="A59" s="12" t="s">
        <v>730</v>
      </c>
      <c r="C59" s="461">
        <f>BT7</f>
        <v>69175</v>
      </c>
      <c r="D59" s="854">
        <f>BS48</f>
        <v>1833</v>
      </c>
      <c r="E59" s="854">
        <f>BS49</f>
        <v>324</v>
      </c>
    </row>
    <row r="60" spans="1:402" ht="24">
      <c r="A60" s="12" t="s">
        <v>731</v>
      </c>
      <c r="C60" s="461">
        <f>CD8</f>
        <v>197101</v>
      </c>
      <c r="D60" s="854">
        <f>CC48</f>
        <v>383</v>
      </c>
      <c r="E60" s="854">
        <f>CC49</f>
        <v>68</v>
      </c>
    </row>
    <row r="61" spans="1:402" ht="84">
      <c r="A61" s="93" t="s">
        <v>744</v>
      </c>
      <c r="C61" s="460"/>
      <c r="D61" s="460"/>
      <c r="E61" s="460"/>
    </row>
    <row r="62" spans="1:402" ht="36">
      <c r="A62" s="12" t="s">
        <v>732</v>
      </c>
      <c r="C62" s="854">
        <f>OG41</f>
        <v>67811</v>
      </c>
      <c r="D62" s="854">
        <f>OJ48</f>
        <v>9765</v>
      </c>
      <c r="E62" s="854">
        <f>OJ49</f>
        <v>1724</v>
      </c>
    </row>
    <row r="63" spans="1:402">
      <c r="A63" s="93" t="s">
        <v>713</v>
      </c>
      <c r="C63" s="460"/>
      <c r="D63" s="460"/>
      <c r="E63" s="460"/>
    </row>
    <row r="64" spans="1:402">
      <c r="A64" s="93" t="s">
        <v>716</v>
      </c>
      <c r="C64" s="460"/>
      <c r="D64" s="460"/>
      <c r="E64" s="460"/>
    </row>
    <row r="65" spans="1:5" ht="48">
      <c r="A65" s="97" t="s">
        <v>708</v>
      </c>
      <c r="C65" s="460"/>
      <c r="D65" s="460"/>
      <c r="E65" s="460"/>
    </row>
    <row r="66" spans="1:5">
      <c r="A66" s="12" t="s">
        <v>714</v>
      </c>
      <c r="C66" s="461">
        <f>CJ7</f>
        <v>32513</v>
      </c>
      <c r="D66" s="854">
        <f>CI48</f>
        <v>2494</v>
      </c>
      <c r="E66" s="854">
        <f>CI49</f>
        <v>440</v>
      </c>
    </row>
    <row r="67" spans="1:5" ht="72">
      <c r="A67" s="93" t="s">
        <v>715</v>
      </c>
      <c r="C67" s="460"/>
      <c r="D67" s="460"/>
      <c r="E67" s="460"/>
    </row>
    <row r="68" spans="1:5" ht="48">
      <c r="A68" s="12" t="s">
        <v>730</v>
      </c>
      <c r="C68" s="461">
        <f>CT7</f>
        <v>96066</v>
      </c>
      <c r="D68" s="854">
        <f>CS48</f>
        <v>2494</v>
      </c>
      <c r="E68" s="854">
        <f>CS49</f>
        <v>440</v>
      </c>
    </row>
    <row r="69" spans="1:5" ht="84">
      <c r="A69" s="93" t="s">
        <v>744</v>
      </c>
      <c r="C69" s="460"/>
      <c r="D69" s="460"/>
      <c r="E69" s="460"/>
    </row>
    <row r="70" spans="1:5" ht="24">
      <c r="A70" s="12" t="s">
        <v>731</v>
      </c>
      <c r="C70" s="461">
        <f>DD8</f>
        <v>227424</v>
      </c>
      <c r="D70" s="854">
        <f>DC48</f>
        <v>639</v>
      </c>
      <c r="E70" s="854">
        <f>DC49</f>
        <v>113</v>
      </c>
    </row>
    <row r="71" spans="1:5" ht="36">
      <c r="A71" s="12" t="s">
        <v>732</v>
      </c>
      <c r="C71" s="854">
        <f>OH41</f>
        <v>92643</v>
      </c>
      <c r="D71" s="854">
        <f>OK48</f>
        <v>12419</v>
      </c>
      <c r="E71" s="854">
        <f>OK49</f>
        <v>2193</v>
      </c>
    </row>
    <row r="72" spans="1:5">
      <c r="A72" s="297" t="s">
        <v>713</v>
      </c>
      <c r="C72" s="461">
        <f>CY8</f>
        <v>19795</v>
      </c>
      <c r="D72" s="854">
        <f>CX48</f>
        <v>2082</v>
      </c>
      <c r="E72" s="854">
        <f>CX49</f>
        <v>367</v>
      </c>
    </row>
    <row r="73" spans="1:5">
      <c r="A73" s="93" t="s">
        <v>716</v>
      </c>
      <c r="C73" s="460"/>
      <c r="D73" s="460"/>
      <c r="E73" s="460"/>
    </row>
    <row r="74" spans="1:5" ht="48">
      <c r="A74" s="97" t="s">
        <v>725</v>
      </c>
      <c r="C74" s="460"/>
      <c r="D74" s="460"/>
      <c r="E74" s="460"/>
    </row>
    <row r="75" spans="1:5">
      <c r="A75" s="12" t="s">
        <v>714</v>
      </c>
      <c r="C75" s="461">
        <f>DJ7</f>
        <v>33079</v>
      </c>
      <c r="D75" s="854">
        <f>DI48</f>
        <v>2427</v>
      </c>
      <c r="E75" s="854">
        <f>DI49</f>
        <v>428</v>
      </c>
    </row>
    <row r="76" spans="1:5" ht="72">
      <c r="A76" s="93" t="s">
        <v>715</v>
      </c>
      <c r="C76" s="460"/>
      <c r="D76" s="460"/>
      <c r="E76" s="460"/>
    </row>
    <row r="77" spans="1:5" ht="48">
      <c r="A77" s="93" t="s">
        <v>730</v>
      </c>
      <c r="C77" s="460"/>
      <c r="D77" s="460"/>
      <c r="E77" s="460"/>
    </row>
    <row r="78" spans="1:5" ht="84">
      <c r="A78" s="93" t="s">
        <v>744</v>
      </c>
      <c r="C78" s="460"/>
      <c r="D78" s="460"/>
      <c r="E78" s="460"/>
    </row>
    <row r="79" spans="1:5" ht="24">
      <c r="A79" s="12" t="s">
        <v>731</v>
      </c>
      <c r="C79" s="461">
        <f>ED8</f>
        <v>272908</v>
      </c>
      <c r="D79" s="854">
        <f>EC48</f>
        <v>767</v>
      </c>
      <c r="E79" s="854">
        <f>EC49</f>
        <v>136</v>
      </c>
    </row>
    <row r="80" spans="1:5" ht="36">
      <c r="A80" s="12" t="s">
        <v>732</v>
      </c>
      <c r="C80" s="854">
        <f>OI41</f>
        <v>224274</v>
      </c>
      <c r="D80" s="854">
        <f>OL48</f>
        <v>27732</v>
      </c>
      <c r="E80" s="854">
        <f>OL49</f>
        <v>4896</v>
      </c>
    </row>
    <row r="81" spans="1:5">
      <c r="A81" s="297" t="s">
        <v>713</v>
      </c>
      <c r="C81" s="461">
        <f>DY8</f>
        <v>19838</v>
      </c>
      <c r="D81" s="854">
        <f>DX48</f>
        <v>2353</v>
      </c>
      <c r="E81" s="854">
        <f>DX49</f>
        <v>416</v>
      </c>
    </row>
    <row r="82" spans="1:5">
      <c r="A82" s="93" t="s">
        <v>716</v>
      </c>
      <c r="C82" s="460"/>
      <c r="D82" s="460"/>
      <c r="E82" s="460"/>
    </row>
    <row r="83" spans="1:5" ht="36">
      <c r="A83" s="97" t="s">
        <v>706</v>
      </c>
      <c r="C83" s="460"/>
      <c r="D83" s="460"/>
      <c r="E83" s="460"/>
    </row>
    <row r="84" spans="1:5">
      <c r="A84" s="12" t="s">
        <v>448</v>
      </c>
      <c r="C84" s="855">
        <f>$MM$41</f>
        <v>10.61</v>
      </c>
      <c r="D84" s="855">
        <f>$MS$48</f>
        <v>0.18</v>
      </c>
      <c r="E84" s="855">
        <f>$MS$49</f>
        <v>0.03</v>
      </c>
    </row>
    <row r="85" spans="1:5" ht="24">
      <c r="A85" s="12" t="s">
        <v>449</v>
      </c>
      <c r="C85" s="855">
        <f>$MN$41</f>
        <v>14.87</v>
      </c>
      <c r="D85" s="855">
        <f>$MT$48</f>
        <v>0.25</v>
      </c>
      <c r="E85" s="855">
        <f>$MT$49</f>
        <v>0.05</v>
      </c>
    </row>
    <row r="86" spans="1:5" ht="24">
      <c r="A86" s="12" t="s">
        <v>463</v>
      </c>
      <c r="C86" s="855">
        <f>$MR$41</f>
        <v>7.21</v>
      </c>
      <c r="D86" s="855">
        <f>$MX$48</f>
        <v>0.13</v>
      </c>
      <c r="E86" s="855">
        <f>$MX$49</f>
        <v>0.02</v>
      </c>
    </row>
    <row r="87" spans="1:5">
      <c r="A87" s="12" t="s">
        <v>450</v>
      </c>
      <c r="C87" s="855">
        <f>$MQ$41</f>
        <v>3.36</v>
      </c>
      <c r="D87" s="855">
        <f>$MW$48</f>
        <v>0.06</v>
      </c>
      <c r="E87" s="855">
        <f>$MW$49</f>
        <v>0.01</v>
      </c>
    </row>
    <row r="88" spans="1:5" ht="24">
      <c r="A88" s="12" t="s">
        <v>451</v>
      </c>
      <c r="C88" s="855">
        <f>$MO$41</f>
        <v>11.92</v>
      </c>
      <c r="D88" s="855">
        <f>$MU$48</f>
        <v>0.2</v>
      </c>
      <c r="E88" s="855">
        <f>$MU$49</f>
        <v>0.04</v>
      </c>
    </row>
    <row r="89" spans="1:5" ht="24">
      <c r="A89" s="12" t="s">
        <v>452</v>
      </c>
      <c r="C89" s="855">
        <f>$MP$41</f>
        <v>5.1100000000000003</v>
      </c>
      <c r="D89" s="855">
        <f>$MV$48</f>
        <v>0.08</v>
      </c>
      <c r="E89" s="855">
        <f>$MV$49</f>
        <v>0.02</v>
      </c>
    </row>
  </sheetData>
  <mergeCells count="81">
    <mergeCell ref="B2:AG2"/>
    <mergeCell ref="C3:O3"/>
    <mergeCell ref="A4:A6"/>
    <mergeCell ref="B4:F4"/>
    <mergeCell ref="G4:O4"/>
    <mergeCell ref="P4:AH4"/>
    <mergeCell ref="AH5:AH6"/>
    <mergeCell ref="P3:JL3"/>
    <mergeCell ref="CH5:DG5"/>
    <mergeCell ref="AI5:AK5"/>
    <mergeCell ref="AL5:AN5"/>
    <mergeCell ref="AO5:AQ5"/>
    <mergeCell ref="AR5:AT5"/>
    <mergeCell ref="AU5:AW5"/>
    <mergeCell ref="AX5:AZ5"/>
    <mergeCell ref="BA5:BC5"/>
    <mergeCell ref="LP3:LS4"/>
    <mergeCell ref="MM3:MX3"/>
    <mergeCell ref="AI4:BG4"/>
    <mergeCell ref="BH4:EQ4"/>
    <mergeCell ref="ER4:JL4"/>
    <mergeCell ref="LU4:LZ4"/>
    <mergeCell ref="MA4:MF4"/>
    <mergeCell ref="MG4:ML4"/>
    <mergeCell ref="MM4:MR4"/>
    <mergeCell ref="MS4:MX4"/>
    <mergeCell ref="OG4:OI4"/>
    <mergeCell ref="OJ4:OL4"/>
    <mergeCell ref="B5:F5"/>
    <mergeCell ref="G5:K5"/>
    <mergeCell ref="L5:L6"/>
    <mergeCell ref="M5:M6"/>
    <mergeCell ref="O5:O6"/>
    <mergeCell ref="P5:U5"/>
    <mergeCell ref="V5:AA5"/>
    <mergeCell ref="AB5:AG5"/>
    <mergeCell ref="MY4:ND4"/>
    <mergeCell ref="NE4:NJ4"/>
    <mergeCell ref="NK4:NP4"/>
    <mergeCell ref="NQ4:NV4"/>
    <mergeCell ref="NW4:OB4"/>
    <mergeCell ref="OD4:OF4"/>
    <mergeCell ref="BD5:BF5"/>
    <mergeCell ref="BG5:BG6"/>
    <mergeCell ref="BH5:CG5"/>
    <mergeCell ref="ER5:JG5"/>
    <mergeCell ref="JH5:JL5"/>
    <mergeCell ref="LF5:LF6"/>
    <mergeCell ref="LG5:LJ5"/>
    <mergeCell ref="DH5:EG5"/>
    <mergeCell ref="EH5:EH6"/>
    <mergeCell ref="EI5:EL5"/>
    <mergeCell ref="EM5:EQ5"/>
    <mergeCell ref="LK5:LK6"/>
    <mergeCell ref="LL5:LL6"/>
    <mergeCell ref="LM5:LM6"/>
    <mergeCell ref="LN5:LN6"/>
    <mergeCell ref="LO5:LO6"/>
    <mergeCell ref="NQ5:NV5"/>
    <mergeCell ref="NW5:OB5"/>
    <mergeCell ref="LS5:LS6"/>
    <mergeCell ref="LU5:LZ5"/>
    <mergeCell ref="MA5:MF5"/>
    <mergeCell ref="MG5:ML5"/>
    <mergeCell ref="MM5:MR5"/>
    <mergeCell ref="OG3:OL3"/>
    <mergeCell ref="JM3:LB3"/>
    <mergeCell ref="LC3:LJ4"/>
    <mergeCell ref="OD5:OF5"/>
    <mergeCell ref="OG5:OI5"/>
    <mergeCell ref="OJ5:OL5"/>
    <mergeCell ref="JM4:JS4"/>
    <mergeCell ref="JM5:JS5"/>
    <mergeCell ref="JT4:LB4"/>
    <mergeCell ref="JT5:KW5"/>
    <mergeCell ref="KX5:LB5"/>
    <mergeCell ref="LK3:LO4"/>
    <mergeCell ref="MS5:MX5"/>
    <mergeCell ref="MY5:ND5"/>
    <mergeCell ref="NE5:NJ5"/>
    <mergeCell ref="NK5:NP5"/>
  </mergeCells>
  <pageMargins left="0.70866141732283472" right="0.70866141732283472" top="0.74803149606299213" bottom="0.74803149606299213" header="0.31496062992125984" footer="0.31496062992125984"/>
  <pageSetup paperSize="9" scale="67" fitToWidth="0" orientation="landscape" horizontalDpi="180" verticalDpi="18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OL89"/>
  <sheetViews>
    <sheetView zoomScale="82" zoomScaleNormal="82" workbookViewId="0">
      <pane xSplit="1" ySplit="9" topLeftCell="C25" activePane="bottomRight" state="frozen"/>
      <selection pane="topRight" activeCell="B1" sqref="B1"/>
      <selection pane="bottomLeft" activeCell="A10" sqref="A10"/>
      <selection pane="bottomRight" activeCell="OT35" sqref="OT35"/>
    </sheetView>
  </sheetViews>
  <sheetFormatPr defaultRowHeight="15"/>
  <cols>
    <col min="1" max="1" width="27.5703125" style="436" customWidth="1"/>
    <col min="2" max="2" width="5.7109375" style="436" hidden="1" customWidth="1"/>
    <col min="3" max="3" width="7.85546875" style="436" customWidth="1"/>
    <col min="4" max="4" width="6.42578125" style="436" customWidth="1"/>
    <col min="5" max="6" width="5.7109375" style="436" customWidth="1"/>
    <col min="7" max="7" width="11.5703125" style="436" hidden="1" customWidth="1"/>
    <col min="8" max="8" width="7.85546875" style="436" customWidth="1"/>
    <col min="9" max="10" width="9.28515625" style="436" customWidth="1"/>
    <col min="11" max="11" width="10.28515625" style="436" customWidth="1"/>
    <col min="12" max="15" width="9" style="436" customWidth="1"/>
    <col min="16" max="16" width="7.28515625" style="436" customWidth="1"/>
    <col min="17" max="17" width="5.7109375" style="436" hidden="1" customWidth="1"/>
    <col min="18" max="18" width="5.7109375" style="436" customWidth="1"/>
    <col min="19" max="19" width="6.42578125" style="436" hidden="1" customWidth="1"/>
    <col min="20" max="20" width="5.7109375" style="436" customWidth="1"/>
    <col min="21" max="21" width="6.85546875" style="436" customWidth="1"/>
    <col min="22" max="22" width="7.5703125" style="436" customWidth="1"/>
    <col min="23" max="23" width="5.7109375" style="436" hidden="1" customWidth="1"/>
    <col min="24" max="26" width="5.7109375" style="436" customWidth="1"/>
    <col min="27" max="27" width="7.140625" style="436" customWidth="1"/>
    <col min="28" max="28" width="7.7109375" style="436" customWidth="1"/>
    <col min="29" max="29" width="5.7109375" style="436" hidden="1" customWidth="1"/>
    <col min="30" max="30" width="7.5703125" style="436" hidden="1" customWidth="1"/>
    <col min="31" max="32" width="5.7109375" style="436" customWidth="1"/>
    <col min="33" max="33" width="6.7109375" style="436" customWidth="1"/>
    <col min="34" max="34" width="8.5703125" style="436" customWidth="1"/>
    <col min="35" max="35" width="7.42578125" style="436" customWidth="1"/>
    <col min="36" max="37" width="7.7109375" style="436" customWidth="1"/>
    <col min="38" max="46" width="5.7109375" style="436" customWidth="1"/>
    <col min="47" max="47" width="7.85546875" style="436" customWidth="1"/>
    <col min="48" max="59" width="5.7109375" style="436" customWidth="1"/>
    <col min="60" max="60" width="13" style="436" customWidth="1"/>
    <col min="61" max="61" width="10.85546875" style="436" customWidth="1"/>
    <col min="62" max="63" width="11.28515625" style="436" customWidth="1"/>
    <col min="64" max="64" width="10.85546875" style="436" customWidth="1"/>
    <col min="65" max="65" width="9.85546875" style="436" customWidth="1"/>
    <col min="66" max="66" width="10.85546875" style="436" customWidth="1"/>
    <col min="67" max="69" width="9.85546875" style="436" customWidth="1"/>
    <col min="70" max="70" width="10.28515625" style="436" customWidth="1"/>
    <col min="71" max="71" width="10.85546875" style="436" customWidth="1"/>
    <col min="72" max="73" width="10.28515625" style="436" customWidth="1"/>
    <col min="74" max="74" width="9.85546875" style="436" customWidth="1"/>
    <col min="75" max="79" width="3.140625" style="436" hidden="1" customWidth="1"/>
    <col min="80" max="80" width="9.28515625" style="436" customWidth="1"/>
    <col min="81" max="81" width="10.85546875" style="436" customWidth="1"/>
    <col min="82" max="83" width="9.28515625" style="436" customWidth="1"/>
    <col min="84" max="84" width="8.85546875" style="436" customWidth="1"/>
    <col min="85" max="85" width="14.42578125" style="436" customWidth="1"/>
    <col min="86" max="86" width="12.28515625" style="436" customWidth="1"/>
    <col min="87" max="87" width="10.85546875" style="436" customWidth="1"/>
    <col min="88" max="88" width="12.5703125" style="436" customWidth="1"/>
    <col min="89" max="89" width="12.28515625" style="436" customWidth="1"/>
    <col min="90" max="90" width="10.85546875" style="436" customWidth="1"/>
    <col min="91" max="95" width="9.85546875" style="436" customWidth="1"/>
    <col min="96" max="96" width="13.42578125" style="436" customWidth="1"/>
    <col min="97" max="97" width="10.85546875" style="436" customWidth="1"/>
    <col min="98" max="98" width="11.28515625" style="436" customWidth="1"/>
    <col min="99" max="99" width="12.42578125" style="436" customWidth="1"/>
    <col min="100" max="100" width="12.5703125" style="436" customWidth="1"/>
    <col min="101" max="101" width="9.28515625" style="436" customWidth="1"/>
    <col min="102" max="102" width="10.85546875" style="436" customWidth="1"/>
    <col min="103" max="105" width="9.28515625" style="436" customWidth="1"/>
    <col min="106" max="106" width="10.28515625" style="436" customWidth="1"/>
    <col min="107" max="107" width="10.85546875" style="436" customWidth="1"/>
    <col min="108" max="109" width="10.28515625" style="436" customWidth="1"/>
    <col min="110" max="110" width="9.85546875" style="436" customWidth="1"/>
    <col min="111" max="111" width="12.28515625" style="436" customWidth="1"/>
    <col min="112" max="112" width="10.28515625" style="436" customWidth="1"/>
    <col min="113" max="113" width="9.28515625" style="436" customWidth="1"/>
    <col min="114" max="116" width="10.28515625" style="436" customWidth="1"/>
    <col min="117" max="121" width="9.85546875" style="436" customWidth="1"/>
    <col min="122" max="126" width="3.42578125" style="436" hidden="1" customWidth="1"/>
    <col min="127" max="127" width="9.28515625" style="436" customWidth="1"/>
    <col min="128" max="128" width="10.85546875" style="436" customWidth="1"/>
    <col min="129" max="131" width="8.85546875" style="436" customWidth="1"/>
    <col min="132" max="132" width="9.28515625" style="436" customWidth="1"/>
    <col min="133" max="133" width="10.85546875" style="436" customWidth="1"/>
    <col min="134" max="135" width="9.28515625" style="436" customWidth="1"/>
    <col min="136" max="136" width="8.85546875" style="436" customWidth="1"/>
    <col min="137" max="137" width="10.85546875" style="436" customWidth="1"/>
    <col min="138" max="138" width="12.28515625" style="436" customWidth="1"/>
    <col min="139" max="139" width="10.85546875" style="436" customWidth="1"/>
    <col min="140" max="143" width="11.28515625" style="436" customWidth="1"/>
    <col min="144" max="147" width="10.85546875" style="436" customWidth="1"/>
    <col min="148" max="148" width="7.85546875" style="436" customWidth="1"/>
    <col min="149" max="149" width="10.85546875" style="436" customWidth="1"/>
    <col min="150" max="151" width="7.85546875" style="436" customWidth="1"/>
    <col min="152" max="152" width="6.85546875" style="436" customWidth="1"/>
    <col min="153" max="153" width="7.85546875" style="436" customWidth="1"/>
    <col min="154" max="154" width="10.85546875" style="436" customWidth="1"/>
    <col min="155" max="156" width="7.85546875" style="436" customWidth="1"/>
    <col min="157" max="157" width="6.85546875" style="436" customWidth="1"/>
    <col min="158" max="158" width="7.85546875" style="436" customWidth="1"/>
    <col min="159" max="159" width="10.85546875" style="436" customWidth="1"/>
    <col min="160" max="161" width="7.85546875" style="436" customWidth="1"/>
    <col min="162" max="163" width="7.42578125" style="436" customWidth="1"/>
    <col min="164" max="164" width="10.85546875" style="436" customWidth="1"/>
    <col min="165" max="167" width="7.42578125" style="436" customWidth="1"/>
    <col min="168" max="168" width="8.85546875" style="436" customWidth="1"/>
    <col min="169" max="169" width="10.85546875" style="436" customWidth="1"/>
    <col min="170" max="173" width="8.85546875" style="436" customWidth="1"/>
    <col min="174" max="174" width="10.85546875" style="436" customWidth="1"/>
    <col min="175" max="177" width="8.85546875" style="436" customWidth="1"/>
    <col min="178" max="178" width="7.85546875" style="436" customWidth="1"/>
    <col min="179" max="179" width="10.85546875" style="436" customWidth="1"/>
    <col min="180" max="180" width="7.85546875" style="436" customWidth="1"/>
    <col min="181" max="182" width="7.42578125" style="436" customWidth="1"/>
    <col min="183" max="183" width="9.7109375" style="436" customWidth="1"/>
    <col min="184" max="184" width="10.85546875" style="436" customWidth="1"/>
    <col min="185" max="186" width="7.85546875" style="436" customWidth="1"/>
    <col min="187" max="187" width="6.5703125" style="436" customWidth="1"/>
    <col min="188" max="188" width="8.85546875" style="436" customWidth="1"/>
    <col min="189" max="189" width="10.85546875" style="436" customWidth="1"/>
    <col min="190" max="192" width="8.85546875" style="436" customWidth="1"/>
    <col min="193" max="193" width="10.28515625" style="436" customWidth="1"/>
    <col min="194" max="194" width="10.85546875" style="436" customWidth="1"/>
    <col min="195" max="196" width="7.85546875" style="436" customWidth="1"/>
    <col min="197" max="197" width="6.85546875" style="436" customWidth="1"/>
    <col min="198" max="198" width="9.42578125" style="436" customWidth="1"/>
    <col min="199" max="199" width="10.85546875" style="436" customWidth="1"/>
    <col min="200" max="201" width="6.85546875" style="436" customWidth="1"/>
    <col min="202" max="202" width="5.7109375" style="436" customWidth="1"/>
    <col min="203" max="203" width="11.85546875" style="436" customWidth="1"/>
    <col min="204" max="204" width="10.85546875" style="436" customWidth="1"/>
    <col min="205" max="205" width="6.85546875" style="436" customWidth="1"/>
    <col min="206" max="206" width="7.5703125" style="436" customWidth="1"/>
    <col min="207" max="207" width="6.85546875" style="436" customWidth="1"/>
    <col min="208" max="208" width="9.28515625" style="436" customWidth="1"/>
    <col min="209" max="209" width="10.85546875" style="436" customWidth="1"/>
    <col min="210" max="210" width="9.28515625" style="436" customWidth="1"/>
    <col min="211" max="211" width="8.140625" style="436" customWidth="1"/>
    <col min="212" max="212" width="8" style="436" customWidth="1"/>
    <col min="213" max="213" width="11.140625" style="436" customWidth="1"/>
    <col min="214" max="214" width="10.85546875" style="436" customWidth="1"/>
    <col min="215" max="215" width="9.85546875" style="436" customWidth="1"/>
    <col min="216" max="216" width="8.85546875" style="436" customWidth="1"/>
    <col min="217" max="217" width="8.140625" style="436" customWidth="1"/>
    <col min="218" max="218" width="9.28515625" style="436" customWidth="1"/>
    <col min="219" max="219" width="10.85546875" style="436" customWidth="1"/>
    <col min="220" max="222" width="7.85546875" style="436" customWidth="1"/>
    <col min="223" max="223" width="10" style="436" customWidth="1"/>
    <col min="224" max="224" width="10.85546875" style="436" customWidth="1"/>
    <col min="225" max="225" width="7.85546875" style="436" customWidth="1"/>
    <col min="226" max="226" width="8" style="436" customWidth="1"/>
    <col min="227" max="227" width="7.85546875" style="436" customWidth="1"/>
    <col min="228" max="228" width="10.140625" style="436" customWidth="1"/>
    <col min="229" max="229" width="10.85546875" style="436" customWidth="1"/>
    <col min="230" max="232" width="7.85546875" style="436" customWidth="1"/>
    <col min="233" max="233" width="10.28515625" style="436" customWidth="1"/>
    <col min="234" max="234" width="10.85546875" style="436" customWidth="1"/>
    <col min="235" max="235" width="6.7109375" style="436" customWidth="1"/>
    <col min="236" max="236" width="6.5703125" style="436" customWidth="1"/>
    <col min="237" max="237" width="6.85546875" style="436" customWidth="1"/>
    <col min="238" max="238" width="10" style="436" customWidth="1"/>
    <col min="239" max="239" width="10.85546875" style="436" customWidth="1"/>
    <col min="240" max="240" width="7.5703125" style="436" customWidth="1"/>
    <col min="241" max="241" width="7.85546875" style="436" customWidth="1"/>
    <col min="242" max="242" width="7.140625" style="436" customWidth="1"/>
    <col min="243" max="243" width="10.5703125" style="436" customWidth="1"/>
    <col min="244" max="244" width="10.85546875" style="436" customWidth="1"/>
    <col min="245" max="245" width="7.85546875" style="436" customWidth="1"/>
    <col min="246" max="246" width="8.140625" style="436" customWidth="1"/>
    <col min="247" max="247" width="7.5703125" style="436" customWidth="1"/>
    <col min="248" max="248" width="11.28515625" style="436" customWidth="1"/>
    <col min="249" max="249" width="10.85546875" style="436" customWidth="1"/>
    <col min="250" max="250" width="7.85546875" style="436" customWidth="1"/>
    <col min="251" max="252" width="7.7109375" style="436" customWidth="1"/>
    <col min="253" max="253" width="9.85546875" style="436" customWidth="1"/>
    <col min="254" max="254" width="10.85546875" style="436" customWidth="1"/>
    <col min="255" max="258" width="7.85546875" style="436" customWidth="1"/>
    <col min="259" max="259" width="10.85546875" style="436" customWidth="1"/>
    <col min="260" max="262" width="7.85546875" style="436" customWidth="1"/>
    <col min="263" max="263" width="8.28515625" style="436" customWidth="1"/>
    <col min="264" max="264" width="10.85546875" style="436" customWidth="1"/>
    <col min="265" max="266" width="7.85546875" style="436" customWidth="1"/>
    <col min="267" max="267" width="6.85546875" style="436" customWidth="1"/>
    <col min="268" max="268" width="9.28515625" style="436" customWidth="1"/>
    <col min="269" max="269" width="8.85546875" style="436" customWidth="1"/>
    <col min="270" max="272" width="9.28515625" style="436" customWidth="1"/>
    <col min="273" max="273" width="7.28515625" style="436" hidden="1" customWidth="1"/>
    <col min="274" max="274" width="6.85546875" style="436" hidden="1" customWidth="1"/>
    <col min="275" max="275" width="8.140625" style="436" hidden="1" customWidth="1"/>
    <col min="276" max="276" width="8.28515625" style="436" hidden="1" customWidth="1"/>
    <col min="277" max="279" width="5.7109375" style="436" hidden="1" customWidth="1"/>
    <col min="280" max="280" width="8.85546875" style="436" hidden="1" customWidth="1"/>
    <col min="281" max="281" width="10.85546875" style="436" hidden="1" customWidth="1"/>
    <col min="282" max="285" width="8.85546875" style="436" hidden="1" customWidth="1"/>
    <col min="286" max="286" width="10.85546875" style="436" hidden="1" customWidth="1"/>
    <col min="287" max="289" width="8.85546875" style="436" hidden="1" customWidth="1"/>
    <col min="290" max="290" width="7.85546875" style="436" hidden="1" customWidth="1"/>
    <col min="291" max="291" width="10.85546875" style="436" hidden="1" customWidth="1"/>
    <col min="292" max="294" width="7.85546875" style="436" hidden="1" customWidth="1"/>
    <col min="295" max="295" width="10.7109375" style="436" hidden="1" customWidth="1"/>
    <col min="296" max="296" width="10.85546875" style="436" hidden="1" customWidth="1"/>
    <col min="297" max="297" width="9.42578125" style="436" hidden="1" customWidth="1"/>
    <col min="298" max="298" width="10.28515625" style="436" hidden="1" customWidth="1"/>
    <col min="299" max="299" width="7.42578125" style="436" hidden="1" customWidth="1"/>
    <col min="300" max="300" width="9.28515625" style="436" hidden="1" customWidth="1"/>
    <col min="301" max="301" width="10.85546875" style="436" hidden="1" customWidth="1"/>
    <col min="302" max="303" width="9.28515625" style="436" hidden="1" customWidth="1"/>
    <col min="304" max="305" width="8.85546875" style="436" hidden="1" customWidth="1"/>
    <col min="306" max="306" width="10.85546875" style="436" hidden="1" customWidth="1"/>
    <col min="307" max="309" width="8.85546875" style="436" hidden="1" customWidth="1"/>
    <col min="310" max="310" width="9.28515625" style="436" hidden="1" customWidth="1"/>
    <col min="311" max="311" width="8.85546875" style="436" hidden="1" customWidth="1"/>
    <col min="312" max="313" width="9.28515625" style="436" hidden="1" customWidth="1"/>
    <col min="314" max="314" width="8.85546875" style="436" hidden="1" customWidth="1"/>
    <col min="315" max="316" width="11.140625" style="436" hidden="1" customWidth="1"/>
    <col min="317" max="317" width="9.7109375" style="436" hidden="1" customWidth="1"/>
    <col min="318" max="318" width="14.28515625" style="436" hidden="1" customWidth="1"/>
    <col min="319" max="319" width="11.28515625" style="436" hidden="1" customWidth="1"/>
    <col min="320" max="320" width="12.85546875" style="436" hidden="1" customWidth="1"/>
    <col min="321" max="321" width="13.28515625" style="436" hidden="1" customWidth="1"/>
    <col min="322" max="322" width="13" style="436" hidden="1" customWidth="1"/>
    <col min="323" max="323" width="0" style="710" hidden="1" customWidth="1"/>
    <col min="324" max="324" width="12.7109375" style="710" hidden="1" customWidth="1"/>
    <col min="325" max="325" width="0" style="710" hidden="1" customWidth="1"/>
    <col min="326" max="326" width="14.42578125" style="710" hidden="1" customWidth="1"/>
    <col min="327" max="327" width="10.85546875" style="710" hidden="1" customWidth="1"/>
    <col min="328" max="328" width="9.85546875" style="436" hidden="1" customWidth="1"/>
    <col min="329" max="329" width="11.140625" style="436" hidden="1" customWidth="1"/>
    <col min="330" max="330" width="9.7109375" style="436" hidden="1" customWidth="1"/>
    <col min="331" max="331" width="10.7109375" style="710" hidden="1" customWidth="1"/>
    <col min="332" max="332" width="10.85546875" style="1" hidden="1" customWidth="1"/>
    <col min="333" max="334" width="7.28515625" style="436" hidden="1" customWidth="1"/>
    <col min="335" max="335" width="8.140625" style="436" hidden="1" customWidth="1"/>
    <col min="336" max="336" width="8.28515625" style="436" hidden="1" customWidth="1"/>
    <col min="337" max="337" width="7" style="436" hidden="1" customWidth="1"/>
    <col min="338" max="338" width="7.28515625" style="436" hidden="1" customWidth="1"/>
    <col min="339" max="341" width="8.85546875" style="436" hidden="1" customWidth="1"/>
    <col min="342" max="343" width="9.85546875" style="436" hidden="1" customWidth="1"/>
    <col min="344" max="344" width="11.28515625" style="436" hidden="1" customWidth="1"/>
    <col min="345" max="347" width="7.28515625" style="436" hidden="1" customWidth="1"/>
    <col min="348" max="348" width="9.28515625" style="436" hidden="1" customWidth="1"/>
    <col min="349" max="349" width="8.5703125" style="436" hidden="1" customWidth="1"/>
    <col min="350" max="356" width="9.7109375" style="436" hidden="1" customWidth="1"/>
    <col min="357" max="362" width="10.85546875" style="436" hidden="1" customWidth="1"/>
    <col min="363" max="365" width="8.85546875" style="436" hidden="1" customWidth="1"/>
    <col min="366" max="367" width="9.85546875" style="436" hidden="1" customWidth="1"/>
    <col min="368" max="368" width="7.85546875" style="436" hidden="1" customWidth="1"/>
    <col min="369" max="371" width="8.85546875" style="436" hidden="1" customWidth="1"/>
    <col min="372" max="373" width="9.85546875" style="436" hidden="1" customWidth="1"/>
    <col min="374" max="374" width="11.28515625" style="436" hidden="1" customWidth="1"/>
    <col min="375" max="377" width="7.28515625" style="436" hidden="1" customWidth="1"/>
    <col min="378" max="378" width="9.28515625" style="436" hidden="1" customWidth="1"/>
    <col min="379" max="379" width="8.5703125" style="436" hidden="1" customWidth="1"/>
    <col min="380" max="386" width="9.7109375" style="436" hidden="1" customWidth="1"/>
    <col min="387" max="392" width="10.85546875" style="436" hidden="1" customWidth="1"/>
    <col min="393" max="393" width="7.140625" style="1" hidden="1" customWidth="1"/>
    <col min="394" max="394" width="8.140625" style="436" customWidth="1"/>
    <col min="395" max="399" width="7.7109375" style="436" customWidth="1"/>
    <col min="400" max="401" width="11.7109375" style="436" customWidth="1"/>
    <col min="402" max="402" width="10.85546875" style="436" customWidth="1"/>
    <col min="403" max="16384" width="9.140625" style="1"/>
  </cols>
  <sheetData>
    <row r="2" spans="1:402" ht="18.75" customHeight="1">
      <c r="B2" s="1083" t="s">
        <v>1349</v>
      </c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1083"/>
      <c r="Z2" s="1083"/>
      <c r="AA2" s="1083"/>
      <c r="AB2" s="1083"/>
      <c r="AC2" s="1083"/>
      <c r="AD2" s="1083"/>
      <c r="AE2" s="1083"/>
      <c r="AF2" s="1083"/>
      <c r="AG2" s="1083"/>
    </row>
    <row r="3" spans="1:402">
      <c r="A3" s="437"/>
      <c r="C3" s="1043" t="s">
        <v>1372</v>
      </c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5"/>
      <c r="P3" s="1043" t="s">
        <v>1373</v>
      </c>
      <c r="Q3" s="1044"/>
      <c r="R3" s="1044"/>
      <c r="S3" s="1044"/>
      <c r="T3" s="1044"/>
      <c r="U3" s="1044"/>
      <c r="V3" s="1044"/>
      <c r="W3" s="1044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/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44"/>
      <c r="DG3" s="1044"/>
      <c r="DH3" s="1044"/>
      <c r="DI3" s="1044"/>
      <c r="DJ3" s="1044"/>
      <c r="DK3" s="1044"/>
      <c r="DL3" s="1044"/>
      <c r="DM3" s="1044"/>
      <c r="DN3" s="1044"/>
      <c r="DO3" s="1044"/>
      <c r="DP3" s="1044"/>
      <c r="DQ3" s="1044"/>
      <c r="DR3" s="1044"/>
      <c r="DS3" s="1044"/>
      <c r="DT3" s="1044"/>
      <c r="DU3" s="1044"/>
      <c r="DV3" s="1044"/>
      <c r="DW3" s="1044"/>
      <c r="DX3" s="1044"/>
      <c r="DY3" s="1044"/>
      <c r="DZ3" s="1044"/>
      <c r="EA3" s="1044"/>
      <c r="EB3" s="1044"/>
      <c r="EC3" s="1044"/>
      <c r="ED3" s="1044"/>
      <c r="EE3" s="1044"/>
      <c r="EF3" s="1044"/>
      <c r="EG3" s="1044"/>
      <c r="EH3" s="1044"/>
      <c r="EI3" s="1044"/>
      <c r="EJ3" s="1044"/>
      <c r="EK3" s="1044"/>
      <c r="EL3" s="1044"/>
      <c r="EM3" s="1044"/>
      <c r="EN3" s="1044"/>
      <c r="EO3" s="1044"/>
      <c r="EP3" s="1044"/>
      <c r="EQ3" s="1044"/>
      <c r="ER3" s="1044"/>
      <c r="ES3" s="1044"/>
      <c r="ET3" s="1044"/>
      <c r="EU3" s="1044"/>
      <c r="EV3" s="1044"/>
      <c r="EW3" s="1044"/>
      <c r="EX3" s="1044"/>
      <c r="EY3" s="1044"/>
      <c r="EZ3" s="1044"/>
      <c r="FA3" s="1044"/>
      <c r="FB3" s="1044"/>
      <c r="FC3" s="1044"/>
      <c r="FD3" s="1044"/>
      <c r="FE3" s="1044"/>
      <c r="FF3" s="1044"/>
      <c r="FG3" s="1044"/>
      <c r="FH3" s="1044"/>
      <c r="FI3" s="1044"/>
      <c r="FJ3" s="1044"/>
      <c r="FK3" s="1044"/>
      <c r="FL3" s="1044"/>
      <c r="FM3" s="1044"/>
      <c r="FN3" s="1044"/>
      <c r="FO3" s="1044"/>
      <c r="FP3" s="1044"/>
      <c r="FQ3" s="1044"/>
      <c r="FR3" s="1044"/>
      <c r="FS3" s="1044"/>
      <c r="FT3" s="1044"/>
      <c r="FU3" s="1044"/>
      <c r="FV3" s="1044"/>
      <c r="FW3" s="1044"/>
      <c r="FX3" s="1044"/>
      <c r="FY3" s="1044"/>
      <c r="FZ3" s="1044"/>
      <c r="GA3" s="1044"/>
      <c r="GB3" s="1044"/>
      <c r="GC3" s="1044"/>
      <c r="GD3" s="1044"/>
      <c r="GE3" s="1044"/>
      <c r="GF3" s="1044"/>
      <c r="GG3" s="1044"/>
      <c r="GH3" s="1044"/>
      <c r="GI3" s="1044"/>
      <c r="GJ3" s="1044"/>
      <c r="GK3" s="1044"/>
      <c r="GL3" s="1044"/>
      <c r="GM3" s="1044"/>
      <c r="GN3" s="1044"/>
      <c r="GO3" s="1044"/>
      <c r="GP3" s="1044"/>
      <c r="GQ3" s="1044"/>
      <c r="GR3" s="1044"/>
      <c r="GS3" s="1044"/>
      <c r="GT3" s="1044"/>
      <c r="GU3" s="1044"/>
      <c r="GV3" s="1044"/>
      <c r="GW3" s="1044"/>
      <c r="GX3" s="1044"/>
      <c r="GY3" s="1044"/>
      <c r="GZ3" s="1044"/>
      <c r="HA3" s="1044"/>
      <c r="HB3" s="1044"/>
      <c r="HC3" s="1044"/>
      <c r="HD3" s="1044"/>
      <c r="HE3" s="1044"/>
      <c r="HF3" s="1044"/>
      <c r="HG3" s="1044"/>
      <c r="HH3" s="1044"/>
      <c r="HI3" s="1044"/>
      <c r="HJ3" s="1044"/>
      <c r="HK3" s="1044"/>
      <c r="HL3" s="1044"/>
      <c r="HM3" s="1044"/>
      <c r="HN3" s="1044"/>
      <c r="HO3" s="1044"/>
      <c r="HP3" s="1044"/>
      <c r="HQ3" s="1044"/>
      <c r="HR3" s="1044"/>
      <c r="HS3" s="1044"/>
      <c r="HT3" s="1044"/>
      <c r="HU3" s="1044"/>
      <c r="HV3" s="1044"/>
      <c r="HW3" s="1044"/>
      <c r="HX3" s="1044"/>
      <c r="HY3" s="1044"/>
      <c r="HZ3" s="1044"/>
      <c r="IA3" s="1044"/>
      <c r="IB3" s="1044"/>
      <c r="IC3" s="1044"/>
      <c r="ID3" s="1044"/>
      <c r="IE3" s="1044"/>
      <c r="IF3" s="1044"/>
      <c r="IG3" s="1044"/>
      <c r="IH3" s="1044"/>
      <c r="II3" s="1044"/>
      <c r="IJ3" s="1044"/>
      <c r="IK3" s="1044"/>
      <c r="IL3" s="1044"/>
      <c r="IM3" s="1044"/>
      <c r="IN3" s="1044"/>
      <c r="IO3" s="1044"/>
      <c r="IP3" s="1044"/>
      <c r="IQ3" s="1044"/>
      <c r="IR3" s="1044"/>
      <c r="IS3" s="1044"/>
      <c r="IT3" s="1044"/>
      <c r="IU3" s="1044"/>
      <c r="IV3" s="1044"/>
      <c r="IW3" s="1044"/>
      <c r="IX3" s="1044"/>
      <c r="IY3" s="1044"/>
      <c r="IZ3" s="1044"/>
      <c r="JA3" s="1044"/>
      <c r="JB3" s="1044"/>
      <c r="JC3" s="1044"/>
      <c r="JD3" s="1044"/>
      <c r="JE3" s="1044"/>
      <c r="JF3" s="1044"/>
      <c r="JG3" s="1044"/>
      <c r="JH3" s="1044"/>
      <c r="JI3" s="1044"/>
      <c r="JJ3" s="1044"/>
      <c r="JK3" s="1044"/>
      <c r="JL3" s="1045"/>
      <c r="JM3" s="1043" t="s">
        <v>1374</v>
      </c>
      <c r="JN3" s="1044"/>
      <c r="JO3" s="1044"/>
      <c r="JP3" s="1044"/>
      <c r="JQ3" s="1044"/>
      <c r="JR3" s="1044"/>
      <c r="JS3" s="1044"/>
      <c r="JT3" s="1044"/>
      <c r="JU3" s="1044"/>
      <c r="JV3" s="1044"/>
      <c r="JW3" s="1044"/>
      <c r="JX3" s="1044"/>
      <c r="JY3" s="1044"/>
      <c r="JZ3" s="1044"/>
      <c r="KA3" s="1044"/>
      <c r="KB3" s="1044"/>
      <c r="KC3" s="1044"/>
      <c r="KD3" s="1044"/>
      <c r="KE3" s="1044"/>
      <c r="KF3" s="1044"/>
      <c r="KG3" s="1044"/>
      <c r="KH3" s="1044"/>
      <c r="KI3" s="1044"/>
      <c r="KJ3" s="1044"/>
      <c r="KK3" s="1044"/>
      <c r="KL3" s="1044"/>
      <c r="KM3" s="1044"/>
      <c r="KN3" s="1044"/>
      <c r="KO3" s="1044"/>
      <c r="KP3" s="1044"/>
      <c r="KQ3" s="1044"/>
      <c r="KR3" s="1044"/>
      <c r="KS3" s="1044"/>
      <c r="KT3" s="1044"/>
      <c r="KU3" s="1044"/>
      <c r="KV3" s="1044"/>
      <c r="KW3" s="1044"/>
      <c r="KX3" s="1044"/>
      <c r="KY3" s="1044"/>
      <c r="KZ3" s="1044"/>
      <c r="LA3" s="1044"/>
      <c r="LB3" s="1045"/>
      <c r="LC3" s="1046" t="s">
        <v>1381</v>
      </c>
      <c r="LD3" s="1046"/>
      <c r="LE3" s="1046"/>
      <c r="LF3" s="1046"/>
      <c r="LG3" s="1046"/>
      <c r="LH3" s="1046"/>
      <c r="LI3" s="1046"/>
      <c r="LJ3" s="1046"/>
      <c r="LK3" s="1054" t="s">
        <v>1380</v>
      </c>
      <c r="LL3" s="1054"/>
      <c r="LM3" s="1054"/>
      <c r="LN3" s="1054"/>
      <c r="LO3" s="1054"/>
      <c r="LP3" s="1054" t="s">
        <v>1376</v>
      </c>
      <c r="LQ3" s="1054"/>
      <c r="LR3" s="1054"/>
      <c r="LS3" s="1054"/>
      <c r="MM3" s="1080" t="s">
        <v>1472</v>
      </c>
      <c r="MN3" s="1081"/>
      <c r="MO3" s="1081"/>
      <c r="MP3" s="1081"/>
      <c r="MQ3" s="1081"/>
      <c r="MR3" s="1081"/>
      <c r="MS3" s="1081"/>
      <c r="MT3" s="1081"/>
      <c r="MU3" s="1081"/>
      <c r="MV3" s="1081"/>
      <c r="MW3" s="1081"/>
      <c r="MX3" s="1082"/>
      <c r="OG3" s="1042" t="s">
        <v>1472</v>
      </c>
      <c r="OH3" s="1042"/>
      <c r="OI3" s="1042"/>
      <c r="OJ3" s="1042"/>
      <c r="OK3" s="1042"/>
      <c r="OL3" s="1042"/>
    </row>
    <row r="4" spans="1:402" s="436" customFormat="1" ht="28.5" customHeight="1">
      <c r="A4" s="990" t="s">
        <v>1071</v>
      </c>
      <c r="B4" s="1050" t="s">
        <v>1072</v>
      </c>
      <c r="C4" s="1050"/>
      <c r="D4" s="1050"/>
      <c r="E4" s="1050"/>
      <c r="F4" s="1050"/>
      <c r="G4" s="1085" t="s">
        <v>1073</v>
      </c>
      <c r="H4" s="1086"/>
      <c r="I4" s="1086"/>
      <c r="J4" s="1086"/>
      <c r="K4" s="1086"/>
      <c r="L4" s="1086"/>
      <c r="M4" s="1086"/>
      <c r="N4" s="1086"/>
      <c r="O4" s="1087"/>
      <c r="P4" s="1050" t="s">
        <v>1360</v>
      </c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1" t="s">
        <v>1361</v>
      </c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3"/>
      <c r="BH4" s="1043" t="s">
        <v>1362</v>
      </c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44"/>
      <c r="DV4" s="1044"/>
      <c r="DW4" s="1044"/>
      <c r="DX4" s="1044"/>
      <c r="DY4" s="1044"/>
      <c r="DZ4" s="1044"/>
      <c r="EA4" s="1044"/>
      <c r="EB4" s="1044"/>
      <c r="EC4" s="1044"/>
      <c r="ED4" s="1044"/>
      <c r="EE4" s="1044"/>
      <c r="EF4" s="1044"/>
      <c r="EG4" s="1044"/>
      <c r="EH4" s="1044"/>
      <c r="EI4" s="1044"/>
      <c r="EJ4" s="1044"/>
      <c r="EK4" s="1044"/>
      <c r="EL4" s="1044"/>
      <c r="EM4" s="1044"/>
      <c r="EN4" s="1044"/>
      <c r="EO4" s="1044"/>
      <c r="EP4" s="1044"/>
      <c r="EQ4" s="1045"/>
      <c r="ER4" s="1043" t="s">
        <v>1371</v>
      </c>
      <c r="ES4" s="1044"/>
      <c r="ET4" s="1044"/>
      <c r="EU4" s="1044"/>
      <c r="EV4" s="1044"/>
      <c r="EW4" s="1044"/>
      <c r="EX4" s="1044"/>
      <c r="EY4" s="1044"/>
      <c r="EZ4" s="1044"/>
      <c r="FA4" s="1044"/>
      <c r="FB4" s="1044"/>
      <c r="FC4" s="1044"/>
      <c r="FD4" s="1044"/>
      <c r="FE4" s="1044"/>
      <c r="FF4" s="1044"/>
      <c r="FG4" s="1044"/>
      <c r="FH4" s="1044"/>
      <c r="FI4" s="1044"/>
      <c r="FJ4" s="1044"/>
      <c r="FK4" s="1044"/>
      <c r="FL4" s="1044"/>
      <c r="FM4" s="1044"/>
      <c r="FN4" s="1044"/>
      <c r="FO4" s="1044"/>
      <c r="FP4" s="1044"/>
      <c r="FQ4" s="1044"/>
      <c r="FR4" s="1044"/>
      <c r="FS4" s="1044"/>
      <c r="FT4" s="1044"/>
      <c r="FU4" s="1044"/>
      <c r="FV4" s="1044"/>
      <c r="FW4" s="1044"/>
      <c r="FX4" s="1044"/>
      <c r="FY4" s="1044"/>
      <c r="FZ4" s="1044"/>
      <c r="GA4" s="1044"/>
      <c r="GB4" s="1044"/>
      <c r="GC4" s="1044"/>
      <c r="GD4" s="1044"/>
      <c r="GE4" s="1044"/>
      <c r="GF4" s="1044"/>
      <c r="GG4" s="1044"/>
      <c r="GH4" s="1044"/>
      <c r="GI4" s="1044"/>
      <c r="GJ4" s="1044"/>
      <c r="GK4" s="1044"/>
      <c r="GL4" s="1044"/>
      <c r="GM4" s="1044"/>
      <c r="GN4" s="1044"/>
      <c r="GO4" s="1044"/>
      <c r="GP4" s="1044"/>
      <c r="GQ4" s="1044"/>
      <c r="GR4" s="1044"/>
      <c r="GS4" s="1044"/>
      <c r="GT4" s="1044"/>
      <c r="GU4" s="1044"/>
      <c r="GV4" s="1044"/>
      <c r="GW4" s="1044"/>
      <c r="GX4" s="1044"/>
      <c r="GY4" s="1044"/>
      <c r="GZ4" s="1044"/>
      <c r="HA4" s="1044"/>
      <c r="HB4" s="1044"/>
      <c r="HC4" s="1044"/>
      <c r="HD4" s="1044"/>
      <c r="HE4" s="1044"/>
      <c r="HF4" s="1044"/>
      <c r="HG4" s="1044"/>
      <c r="HH4" s="1044"/>
      <c r="HI4" s="1044"/>
      <c r="HJ4" s="1044"/>
      <c r="HK4" s="1044"/>
      <c r="HL4" s="1044"/>
      <c r="HM4" s="1044"/>
      <c r="HN4" s="1044"/>
      <c r="HO4" s="1044"/>
      <c r="HP4" s="1044"/>
      <c r="HQ4" s="1044"/>
      <c r="HR4" s="1044"/>
      <c r="HS4" s="1044"/>
      <c r="HT4" s="1044"/>
      <c r="HU4" s="1044"/>
      <c r="HV4" s="1044"/>
      <c r="HW4" s="1044"/>
      <c r="HX4" s="1044"/>
      <c r="HY4" s="1044"/>
      <c r="HZ4" s="1044"/>
      <c r="IA4" s="1044"/>
      <c r="IB4" s="1044"/>
      <c r="IC4" s="1044"/>
      <c r="ID4" s="1044"/>
      <c r="IE4" s="1044"/>
      <c r="IF4" s="1044"/>
      <c r="IG4" s="1044"/>
      <c r="IH4" s="1044"/>
      <c r="II4" s="1044"/>
      <c r="IJ4" s="1044"/>
      <c r="IK4" s="1044"/>
      <c r="IL4" s="1044"/>
      <c r="IM4" s="1044"/>
      <c r="IN4" s="1044"/>
      <c r="IO4" s="1044"/>
      <c r="IP4" s="1044"/>
      <c r="IQ4" s="1044"/>
      <c r="IR4" s="1044"/>
      <c r="IS4" s="1044"/>
      <c r="IT4" s="1044"/>
      <c r="IU4" s="1044"/>
      <c r="IV4" s="1044"/>
      <c r="IW4" s="1044"/>
      <c r="IX4" s="1044"/>
      <c r="IY4" s="1044"/>
      <c r="IZ4" s="1044"/>
      <c r="JA4" s="1044"/>
      <c r="JB4" s="1044"/>
      <c r="JC4" s="1044"/>
      <c r="JD4" s="1044"/>
      <c r="JE4" s="1044"/>
      <c r="JF4" s="1044"/>
      <c r="JG4" s="1044"/>
      <c r="JH4" s="1044"/>
      <c r="JI4" s="1044"/>
      <c r="JJ4" s="1044"/>
      <c r="JK4" s="1044"/>
      <c r="JL4" s="1045"/>
      <c r="JM4" s="1047" t="s">
        <v>1359</v>
      </c>
      <c r="JN4" s="1048"/>
      <c r="JO4" s="1048"/>
      <c r="JP4" s="1048"/>
      <c r="JQ4" s="1048"/>
      <c r="JR4" s="1048"/>
      <c r="JS4" s="1049"/>
      <c r="JT4" s="1043" t="s">
        <v>1363</v>
      </c>
      <c r="JU4" s="1044"/>
      <c r="JV4" s="1044"/>
      <c r="JW4" s="1044"/>
      <c r="JX4" s="1044"/>
      <c r="JY4" s="1044"/>
      <c r="JZ4" s="1044"/>
      <c r="KA4" s="1044"/>
      <c r="KB4" s="1044"/>
      <c r="KC4" s="1044"/>
      <c r="KD4" s="1044"/>
      <c r="KE4" s="1044"/>
      <c r="KF4" s="1044"/>
      <c r="KG4" s="1044"/>
      <c r="KH4" s="1044"/>
      <c r="KI4" s="1044"/>
      <c r="KJ4" s="1044"/>
      <c r="KK4" s="1044"/>
      <c r="KL4" s="1044"/>
      <c r="KM4" s="1044"/>
      <c r="KN4" s="1044"/>
      <c r="KO4" s="1044"/>
      <c r="KP4" s="1044"/>
      <c r="KQ4" s="1044"/>
      <c r="KR4" s="1044"/>
      <c r="KS4" s="1044"/>
      <c r="KT4" s="1044"/>
      <c r="KU4" s="1044"/>
      <c r="KV4" s="1044"/>
      <c r="KW4" s="1044"/>
      <c r="KX4" s="1044"/>
      <c r="KY4" s="1044"/>
      <c r="KZ4" s="1044"/>
      <c r="LA4" s="1044"/>
      <c r="LB4" s="1045"/>
      <c r="LC4" s="1046"/>
      <c r="LD4" s="1046"/>
      <c r="LE4" s="1046"/>
      <c r="LF4" s="1046"/>
      <c r="LG4" s="1046"/>
      <c r="LH4" s="1046"/>
      <c r="LI4" s="1046"/>
      <c r="LJ4" s="1046"/>
      <c r="LK4" s="1054"/>
      <c r="LL4" s="1054"/>
      <c r="LM4" s="1054"/>
      <c r="LN4" s="1054"/>
      <c r="LO4" s="1054"/>
      <c r="LP4" s="1054"/>
      <c r="LQ4" s="1054"/>
      <c r="LR4" s="1054"/>
      <c r="LS4" s="1054"/>
      <c r="LU4" s="1051" t="s">
        <v>1074</v>
      </c>
      <c r="LV4" s="1052"/>
      <c r="LW4" s="1052"/>
      <c r="LX4" s="1052"/>
      <c r="LY4" s="1052"/>
      <c r="LZ4" s="1053"/>
      <c r="MA4" s="1051" t="s">
        <v>1261</v>
      </c>
      <c r="MB4" s="1052"/>
      <c r="MC4" s="1052"/>
      <c r="MD4" s="1052"/>
      <c r="ME4" s="1052"/>
      <c r="MF4" s="1053"/>
      <c r="MG4" s="1051" t="s">
        <v>1075</v>
      </c>
      <c r="MH4" s="1052"/>
      <c r="MI4" s="1052"/>
      <c r="MJ4" s="1052"/>
      <c r="MK4" s="1052"/>
      <c r="ML4" s="1053"/>
      <c r="MM4" s="1051" t="s">
        <v>1269</v>
      </c>
      <c r="MN4" s="1052"/>
      <c r="MO4" s="1052"/>
      <c r="MP4" s="1052"/>
      <c r="MQ4" s="1052"/>
      <c r="MR4" s="1053"/>
      <c r="MS4" s="1051" t="s">
        <v>1270</v>
      </c>
      <c r="MT4" s="1052"/>
      <c r="MU4" s="1052"/>
      <c r="MV4" s="1052"/>
      <c r="MW4" s="1052"/>
      <c r="MX4" s="1053"/>
      <c r="MY4" s="1074" t="s">
        <v>1076</v>
      </c>
      <c r="MZ4" s="1075"/>
      <c r="NA4" s="1075"/>
      <c r="NB4" s="1075"/>
      <c r="NC4" s="1075"/>
      <c r="ND4" s="1076"/>
      <c r="NE4" s="1077" t="s">
        <v>1077</v>
      </c>
      <c r="NF4" s="1078"/>
      <c r="NG4" s="1078"/>
      <c r="NH4" s="1078"/>
      <c r="NI4" s="1078"/>
      <c r="NJ4" s="1079"/>
      <c r="NK4" s="1077" t="s">
        <v>1078</v>
      </c>
      <c r="NL4" s="1078"/>
      <c r="NM4" s="1078"/>
      <c r="NN4" s="1078"/>
      <c r="NO4" s="1078"/>
      <c r="NP4" s="1079"/>
      <c r="NQ4" s="1077" t="s">
        <v>1274</v>
      </c>
      <c r="NR4" s="1078"/>
      <c r="NS4" s="1078"/>
      <c r="NT4" s="1078"/>
      <c r="NU4" s="1078"/>
      <c r="NV4" s="1079"/>
      <c r="NW4" s="1077" t="s">
        <v>1275</v>
      </c>
      <c r="NX4" s="1078"/>
      <c r="NY4" s="1078"/>
      <c r="NZ4" s="1078"/>
      <c r="OA4" s="1078"/>
      <c r="OB4" s="1079"/>
      <c r="OD4" s="1051" t="s">
        <v>1079</v>
      </c>
      <c r="OE4" s="1052"/>
      <c r="OF4" s="1053"/>
      <c r="OG4" s="1051" t="s">
        <v>1268</v>
      </c>
      <c r="OH4" s="1052"/>
      <c r="OI4" s="1053"/>
      <c r="OJ4" s="1051" t="s">
        <v>1267</v>
      </c>
      <c r="OK4" s="1052"/>
      <c r="OL4" s="1053"/>
    </row>
    <row r="5" spans="1:402" s="436" customFormat="1" ht="39" customHeight="1">
      <c r="A5" s="1084"/>
      <c r="B5" s="901" t="s">
        <v>1080</v>
      </c>
      <c r="C5" s="902"/>
      <c r="D5" s="902"/>
      <c r="E5" s="902"/>
      <c r="F5" s="903"/>
      <c r="G5" s="1047" t="s">
        <v>1080</v>
      </c>
      <c r="H5" s="1048"/>
      <c r="I5" s="1048"/>
      <c r="J5" s="1048"/>
      <c r="K5" s="1049"/>
      <c r="L5" s="1069" t="s">
        <v>1081</v>
      </c>
      <c r="M5" s="1069" t="s">
        <v>1358</v>
      </c>
      <c r="N5" s="705" t="s">
        <v>1350</v>
      </c>
      <c r="O5" s="1069" t="s">
        <v>1370</v>
      </c>
      <c r="P5" s="1071" t="s">
        <v>1082</v>
      </c>
      <c r="Q5" s="1072"/>
      <c r="R5" s="1072"/>
      <c r="S5" s="1072"/>
      <c r="T5" s="1072"/>
      <c r="U5" s="1073"/>
      <c r="V5" s="1071" t="s">
        <v>1083</v>
      </c>
      <c r="W5" s="1072"/>
      <c r="X5" s="1072"/>
      <c r="Y5" s="1072"/>
      <c r="Z5" s="1072"/>
      <c r="AA5" s="1073"/>
      <c r="AB5" s="1071" t="s">
        <v>1084</v>
      </c>
      <c r="AC5" s="1072"/>
      <c r="AD5" s="1072"/>
      <c r="AE5" s="1072"/>
      <c r="AF5" s="1072"/>
      <c r="AG5" s="1073"/>
      <c r="AH5" s="1057" t="s">
        <v>1085</v>
      </c>
      <c r="AI5" s="1042" t="s">
        <v>1087</v>
      </c>
      <c r="AJ5" s="1042"/>
      <c r="AK5" s="1042"/>
      <c r="AL5" s="1046" t="s">
        <v>1088</v>
      </c>
      <c r="AM5" s="1046"/>
      <c r="AN5" s="1046"/>
      <c r="AO5" s="1046" t="s">
        <v>1089</v>
      </c>
      <c r="AP5" s="1046"/>
      <c r="AQ5" s="1046"/>
      <c r="AR5" s="1046" t="s">
        <v>1090</v>
      </c>
      <c r="AS5" s="1046"/>
      <c r="AT5" s="1046"/>
      <c r="AU5" s="1046" t="s">
        <v>1091</v>
      </c>
      <c r="AV5" s="1046"/>
      <c r="AW5" s="1046"/>
      <c r="AX5" s="1046" t="s">
        <v>1092</v>
      </c>
      <c r="AY5" s="1046"/>
      <c r="AZ5" s="1046"/>
      <c r="BA5" s="1046" t="s">
        <v>1093</v>
      </c>
      <c r="BB5" s="1046"/>
      <c r="BC5" s="1046"/>
      <c r="BD5" s="1046" t="s">
        <v>1094</v>
      </c>
      <c r="BE5" s="1046"/>
      <c r="BF5" s="1046"/>
      <c r="BG5" s="1066" t="s">
        <v>266</v>
      </c>
      <c r="BH5" s="1060" t="s">
        <v>1082</v>
      </c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2"/>
      <c r="CH5" s="1060" t="s">
        <v>1083</v>
      </c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2"/>
      <c r="DH5" s="1060" t="s">
        <v>1084</v>
      </c>
      <c r="DI5" s="1061"/>
      <c r="DJ5" s="1061"/>
      <c r="DK5" s="1061"/>
      <c r="DL5" s="1061"/>
      <c r="DM5" s="1061"/>
      <c r="DN5" s="1061"/>
      <c r="DO5" s="1061"/>
      <c r="DP5" s="1061"/>
      <c r="DQ5" s="1061"/>
      <c r="DR5" s="1061"/>
      <c r="DS5" s="1061"/>
      <c r="DT5" s="1061"/>
      <c r="DU5" s="1061"/>
      <c r="DV5" s="1061"/>
      <c r="DW5" s="1061"/>
      <c r="DX5" s="1061"/>
      <c r="DY5" s="1061"/>
      <c r="DZ5" s="1061"/>
      <c r="EA5" s="1061"/>
      <c r="EB5" s="1061"/>
      <c r="EC5" s="1061"/>
      <c r="ED5" s="1061"/>
      <c r="EE5" s="1061"/>
      <c r="EF5" s="1061"/>
      <c r="EG5" s="1062"/>
      <c r="EH5" s="1057" t="s">
        <v>1095</v>
      </c>
      <c r="EI5" s="1047" t="s">
        <v>1096</v>
      </c>
      <c r="EJ5" s="1048"/>
      <c r="EK5" s="1048"/>
      <c r="EL5" s="1049"/>
      <c r="EM5" s="1063" t="s">
        <v>1097</v>
      </c>
      <c r="EN5" s="1064"/>
      <c r="EO5" s="1064"/>
      <c r="EP5" s="1064"/>
      <c r="EQ5" s="1065"/>
      <c r="ER5" s="1068" t="s">
        <v>1099</v>
      </c>
      <c r="ES5" s="1068"/>
      <c r="ET5" s="1068"/>
      <c r="EU5" s="1068"/>
      <c r="EV5" s="1068"/>
      <c r="EW5" s="1068"/>
      <c r="EX5" s="1068"/>
      <c r="EY5" s="1068"/>
      <c r="EZ5" s="1068"/>
      <c r="FA5" s="1068"/>
      <c r="FB5" s="1068"/>
      <c r="FC5" s="1068"/>
      <c r="FD5" s="1068"/>
      <c r="FE5" s="1068"/>
      <c r="FF5" s="1068"/>
      <c r="FG5" s="1068"/>
      <c r="FH5" s="1068"/>
      <c r="FI5" s="1068"/>
      <c r="FJ5" s="1068"/>
      <c r="FK5" s="1068"/>
      <c r="FL5" s="1068"/>
      <c r="FM5" s="1068"/>
      <c r="FN5" s="1068"/>
      <c r="FO5" s="1068"/>
      <c r="FP5" s="1068"/>
      <c r="FQ5" s="1068"/>
      <c r="FR5" s="1068"/>
      <c r="FS5" s="1068"/>
      <c r="FT5" s="1068"/>
      <c r="FU5" s="1068"/>
      <c r="FV5" s="1068"/>
      <c r="FW5" s="1068"/>
      <c r="FX5" s="1068"/>
      <c r="FY5" s="1068"/>
      <c r="FZ5" s="1068"/>
      <c r="GA5" s="1068"/>
      <c r="GB5" s="1068"/>
      <c r="GC5" s="1068"/>
      <c r="GD5" s="1068"/>
      <c r="GE5" s="1068"/>
      <c r="GF5" s="1068"/>
      <c r="GG5" s="1068"/>
      <c r="GH5" s="1068"/>
      <c r="GI5" s="1068"/>
      <c r="GJ5" s="1068"/>
      <c r="GK5" s="1068"/>
      <c r="GL5" s="1068"/>
      <c r="GM5" s="1068"/>
      <c r="GN5" s="1068"/>
      <c r="GO5" s="1068"/>
      <c r="GP5" s="1068"/>
      <c r="GQ5" s="1068"/>
      <c r="GR5" s="1068"/>
      <c r="GS5" s="1068"/>
      <c r="GT5" s="1068"/>
      <c r="GU5" s="1068"/>
      <c r="GV5" s="1068"/>
      <c r="GW5" s="1068"/>
      <c r="GX5" s="1068"/>
      <c r="GY5" s="1068"/>
      <c r="GZ5" s="1068"/>
      <c r="HA5" s="1068"/>
      <c r="HB5" s="1068"/>
      <c r="HC5" s="1068"/>
      <c r="HD5" s="1068"/>
      <c r="HE5" s="1068"/>
      <c r="HF5" s="1068"/>
      <c r="HG5" s="1068"/>
      <c r="HH5" s="1068"/>
      <c r="HI5" s="1068"/>
      <c r="HJ5" s="1068"/>
      <c r="HK5" s="1068"/>
      <c r="HL5" s="1068"/>
      <c r="HM5" s="1068"/>
      <c r="HN5" s="1068"/>
      <c r="HO5" s="1068"/>
      <c r="HP5" s="1068"/>
      <c r="HQ5" s="1068"/>
      <c r="HR5" s="1068"/>
      <c r="HS5" s="1068"/>
      <c r="HT5" s="1068"/>
      <c r="HU5" s="1068"/>
      <c r="HV5" s="1068"/>
      <c r="HW5" s="1068"/>
      <c r="HX5" s="1068"/>
      <c r="HY5" s="1068"/>
      <c r="HZ5" s="1068"/>
      <c r="IA5" s="1068"/>
      <c r="IB5" s="1068"/>
      <c r="IC5" s="1068"/>
      <c r="ID5" s="1068"/>
      <c r="IE5" s="1068"/>
      <c r="IF5" s="1068"/>
      <c r="IG5" s="1068"/>
      <c r="IH5" s="1068"/>
      <c r="II5" s="1068"/>
      <c r="IJ5" s="1068"/>
      <c r="IK5" s="1068"/>
      <c r="IL5" s="1068"/>
      <c r="IM5" s="1068"/>
      <c r="IN5" s="1068"/>
      <c r="IO5" s="1068"/>
      <c r="IP5" s="1068"/>
      <c r="IQ5" s="1068"/>
      <c r="IR5" s="1068"/>
      <c r="IS5" s="1068"/>
      <c r="IT5" s="1068"/>
      <c r="IU5" s="1068"/>
      <c r="IV5" s="1068"/>
      <c r="IW5" s="1068"/>
      <c r="IX5" s="1068"/>
      <c r="IY5" s="1068"/>
      <c r="IZ5" s="1068"/>
      <c r="JA5" s="1068"/>
      <c r="JB5" s="1068"/>
      <c r="JC5" s="1068"/>
      <c r="JD5" s="1068"/>
      <c r="JE5" s="1068"/>
      <c r="JF5" s="1068"/>
      <c r="JG5" s="1068"/>
      <c r="JH5" s="1068" t="s">
        <v>35</v>
      </c>
      <c r="JI5" s="1068"/>
      <c r="JJ5" s="1068"/>
      <c r="JK5" s="1068"/>
      <c r="JL5" s="1068"/>
      <c r="JM5" s="901" t="s">
        <v>1086</v>
      </c>
      <c r="JN5" s="902"/>
      <c r="JO5" s="902"/>
      <c r="JP5" s="902"/>
      <c r="JQ5" s="902"/>
      <c r="JR5" s="902"/>
      <c r="JS5" s="903"/>
      <c r="JT5" s="1050" t="s">
        <v>1098</v>
      </c>
      <c r="JU5" s="1050"/>
      <c r="JV5" s="1050"/>
      <c r="JW5" s="1050"/>
      <c r="JX5" s="1050"/>
      <c r="JY5" s="1050"/>
      <c r="JZ5" s="1050"/>
      <c r="KA5" s="1050"/>
      <c r="KB5" s="1050"/>
      <c r="KC5" s="1050"/>
      <c r="KD5" s="1050"/>
      <c r="KE5" s="1050"/>
      <c r="KF5" s="1050"/>
      <c r="KG5" s="1050"/>
      <c r="KH5" s="1050"/>
      <c r="KI5" s="1050"/>
      <c r="KJ5" s="1050"/>
      <c r="KK5" s="1050"/>
      <c r="KL5" s="1050"/>
      <c r="KM5" s="1050"/>
      <c r="KN5" s="1050"/>
      <c r="KO5" s="1050"/>
      <c r="KP5" s="1050"/>
      <c r="KQ5" s="1050"/>
      <c r="KR5" s="1050"/>
      <c r="KS5" s="1050"/>
      <c r="KT5" s="1050"/>
      <c r="KU5" s="1050"/>
      <c r="KV5" s="1050"/>
      <c r="KW5" s="1050"/>
      <c r="KX5" s="1051" t="s">
        <v>35</v>
      </c>
      <c r="KY5" s="1052"/>
      <c r="KZ5" s="1052"/>
      <c r="LA5" s="1052"/>
      <c r="LB5" s="1053"/>
      <c r="LC5" s="439" t="s">
        <v>1101</v>
      </c>
      <c r="LD5" s="439" t="s">
        <v>1101</v>
      </c>
      <c r="LE5" s="438" t="s">
        <v>1100</v>
      </c>
      <c r="LF5" s="1057" t="s">
        <v>1364</v>
      </c>
      <c r="LG5" s="1059" t="s">
        <v>1096</v>
      </c>
      <c r="LH5" s="1059"/>
      <c r="LI5" s="1059"/>
      <c r="LJ5" s="1059"/>
      <c r="LK5" s="899" t="s">
        <v>1351</v>
      </c>
      <c r="LL5" s="899" t="s">
        <v>1356</v>
      </c>
      <c r="LM5" s="899" t="s">
        <v>1353</v>
      </c>
      <c r="LN5" s="1057" t="s">
        <v>1368</v>
      </c>
      <c r="LO5" s="1058" t="s">
        <v>1354</v>
      </c>
      <c r="LP5" s="674" t="s">
        <v>1375</v>
      </c>
      <c r="LQ5" s="674" t="s">
        <v>1101</v>
      </c>
      <c r="LR5" s="708" t="s">
        <v>1100</v>
      </c>
      <c r="LS5" s="1055" t="s">
        <v>1369</v>
      </c>
      <c r="LU5" s="1046" t="s">
        <v>1086</v>
      </c>
      <c r="LV5" s="1046"/>
      <c r="LW5" s="1046"/>
      <c r="LX5" s="1046"/>
      <c r="LY5" s="1046"/>
      <c r="LZ5" s="1046"/>
      <c r="MA5" s="1046" t="s">
        <v>1086</v>
      </c>
      <c r="MB5" s="1046"/>
      <c r="MC5" s="1046"/>
      <c r="MD5" s="1046"/>
      <c r="ME5" s="1046"/>
      <c r="MF5" s="1046"/>
      <c r="MG5" s="1046" t="s">
        <v>1086</v>
      </c>
      <c r="MH5" s="1046"/>
      <c r="MI5" s="1046"/>
      <c r="MJ5" s="1046"/>
      <c r="MK5" s="1046"/>
      <c r="ML5" s="1046"/>
      <c r="MM5" s="1046" t="s">
        <v>1086</v>
      </c>
      <c r="MN5" s="1046"/>
      <c r="MO5" s="1046"/>
      <c r="MP5" s="1046"/>
      <c r="MQ5" s="1046"/>
      <c r="MR5" s="1046"/>
      <c r="MS5" s="1046" t="s">
        <v>1086</v>
      </c>
      <c r="MT5" s="1046"/>
      <c r="MU5" s="1046"/>
      <c r="MV5" s="1046"/>
      <c r="MW5" s="1046"/>
      <c r="MX5" s="1046"/>
      <c r="MY5" s="1046" t="s">
        <v>1086</v>
      </c>
      <c r="MZ5" s="1046"/>
      <c r="NA5" s="1046"/>
      <c r="NB5" s="1046"/>
      <c r="NC5" s="1046"/>
      <c r="ND5" s="1046"/>
      <c r="NE5" s="1046" t="s">
        <v>1086</v>
      </c>
      <c r="NF5" s="1046"/>
      <c r="NG5" s="1046"/>
      <c r="NH5" s="1046"/>
      <c r="NI5" s="1046"/>
      <c r="NJ5" s="1046"/>
      <c r="NK5" s="1046" t="s">
        <v>1086</v>
      </c>
      <c r="NL5" s="1046"/>
      <c r="NM5" s="1046"/>
      <c r="NN5" s="1046"/>
      <c r="NO5" s="1046"/>
      <c r="NP5" s="1046"/>
      <c r="NQ5" s="1046" t="s">
        <v>1086</v>
      </c>
      <c r="NR5" s="1046"/>
      <c r="NS5" s="1046"/>
      <c r="NT5" s="1046"/>
      <c r="NU5" s="1046"/>
      <c r="NV5" s="1046"/>
      <c r="NW5" s="1046" t="s">
        <v>1086</v>
      </c>
      <c r="NX5" s="1046"/>
      <c r="NY5" s="1046"/>
      <c r="NZ5" s="1046"/>
      <c r="OA5" s="1046"/>
      <c r="OB5" s="1046"/>
      <c r="OD5" s="1042" t="s">
        <v>1102</v>
      </c>
      <c r="OE5" s="1042"/>
      <c r="OF5" s="1042"/>
      <c r="OG5" s="1042" t="s">
        <v>1102</v>
      </c>
      <c r="OH5" s="1042"/>
      <c r="OI5" s="1042"/>
      <c r="OJ5" s="1042" t="s">
        <v>1102</v>
      </c>
      <c r="OK5" s="1042"/>
      <c r="OL5" s="1042"/>
    </row>
    <row r="6" spans="1:402" s="450" customFormat="1" ht="71.25" customHeight="1">
      <c r="A6" s="991"/>
      <c r="B6" s="669" t="s">
        <v>1103</v>
      </c>
      <c r="C6" s="669" t="s">
        <v>1104</v>
      </c>
      <c r="D6" s="669" t="s">
        <v>1355</v>
      </c>
      <c r="E6" s="669" t="s">
        <v>1105</v>
      </c>
      <c r="F6" s="673" t="s">
        <v>266</v>
      </c>
      <c r="G6" s="669" t="s">
        <v>1103</v>
      </c>
      <c r="H6" s="669" t="s">
        <v>1104</v>
      </c>
      <c r="I6" s="669" t="s">
        <v>1355</v>
      </c>
      <c r="J6" s="669" t="s">
        <v>1105</v>
      </c>
      <c r="K6" s="673" t="s">
        <v>1106</v>
      </c>
      <c r="L6" s="1070"/>
      <c r="M6" s="1070"/>
      <c r="N6" s="671"/>
      <c r="O6" s="1070"/>
      <c r="P6" s="669" t="s">
        <v>1107</v>
      </c>
      <c r="Q6" s="669"/>
      <c r="R6" s="669" t="s">
        <v>1108</v>
      </c>
      <c r="S6" s="440" t="s">
        <v>1109</v>
      </c>
      <c r="T6" s="669" t="s">
        <v>1110</v>
      </c>
      <c r="U6" s="673" t="s">
        <v>266</v>
      </c>
      <c r="V6" s="669" t="s">
        <v>1111</v>
      </c>
      <c r="W6" s="669"/>
      <c r="X6" s="669" t="s">
        <v>1112</v>
      </c>
      <c r="Y6" s="80" t="s">
        <v>1109</v>
      </c>
      <c r="Z6" s="669" t="s">
        <v>1110</v>
      </c>
      <c r="AA6" s="673" t="s">
        <v>266</v>
      </c>
      <c r="AB6" s="669" t="s">
        <v>1111</v>
      </c>
      <c r="AC6" s="669"/>
      <c r="AD6" s="80"/>
      <c r="AE6" s="80" t="s">
        <v>1109</v>
      </c>
      <c r="AF6" s="669" t="s">
        <v>1110</v>
      </c>
      <c r="AG6" s="673" t="s">
        <v>266</v>
      </c>
      <c r="AH6" s="1057"/>
      <c r="AI6" s="441" t="s">
        <v>1082</v>
      </c>
      <c r="AJ6" s="441" t="s">
        <v>1083</v>
      </c>
      <c r="AK6" s="669" t="s">
        <v>1084</v>
      </c>
      <c r="AL6" s="441" t="s">
        <v>1082</v>
      </c>
      <c r="AM6" s="441" t="s">
        <v>1083</v>
      </c>
      <c r="AN6" s="669" t="s">
        <v>1084</v>
      </c>
      <c r="AO6" s="441" t="s">
        <v>1082</v>
      </c>
      <c r="AP6" s="441" t="s">
        <v>1083</v>
      </c>
      <c r="AQ6" s="669" t="s">
        <v>1084</v>
      </c>
      <c r="AR6" s="441" t="s">
        <v>1082</v>
      </c>
      <c r="AS6" s="441" t="s">
        <v>1083</v>
      </c>
      <c r="AT6" s="669" t="s">
        <v>1084</v>
      </c>
      <c r="AU6" s="441" t="s">
        <v>1082</v>
      </c>
      <c r="AV6" s="441" t="s">
        <v>1083</v>
      </c>
      <c r="AW6" s="669" t="s">
        <v>1084</v>
      </c>
      <c r="AX6" s="441" t="s">
        <v>1082</v>
      </c>
      <c r="AY6" s="441" t="s">
        <v>1083</v>
      </c>
      <c r="AZ6" s="669" t="s">
        <v>1084</v>
      </c>
      <c r="BA6" s="441" t="s">
        <v>1082</v>
      </c>
      <c r="BB6" s="441" t="s">
        <v>1083</v>
      </c>
      <c r="BC6" s="669" t="s">
        <v>1084</v>
      </c>
      <c r="BD6" s="441" t="s">
        <v>1082</v>
      </c>
      <c r="BE6" s="441" t="s">
        <v>1083</v>
      </c>
      <c r="BF6" s="669" t="s">
        <v>1084</v>
      </c>
      <c r="BG6" s="1067"/>
      <c r="BH6" s="670" t="s">
        <v>1119</v>
      </c>
      <c r="BI6" s="669" t="s">
        <v>1120</v>
      </c>
      <c r="BJ6" s="669" t="s">
        <v>1121</v>
      </c>
      <c r="BK6" s="669" t="s">
        <v>1122</v>
      </c>
      <c r="BL6" s="669" t="s">
        <v>1123</v>
      </c>
      <c r="BM6" s="670" t="s">
        <v>1124</v>
      </c>
      <c r="BN6" s="669" t="s">
        <v>1120</v>
      </c>
      <c r="BO6" s="669" t="s">
        <v>1121</v>
      </c>
      <c r="BP6" s="669" t="s">
        <v>1122</v>
      </c>
      <c r="BQ6" s="669" t="s">
        <v>1123</v>
      </c>
      <c r="BR6" s="670" t="s">
        <v>1125</v>
      </c>
      <c r="BS6" s="669" t="s">
        <v>1120</v>
      </c>
      <c r="BT6" s="669" t="s">
        <v>1121</v>
      </c>
      <c r="BU6" s="669" t="s">
        <v>1122</v>
      </c>
      <c r="BV6" s="669" t="s">
        <v>1123</v>
      </c>
      <c r="BW6" s="442"/>
      <c r="BX6" s="440"/>
      <c r="BY6" s="440"/>
      <c r="BZ6" s="440"/>
      <c r="CA6" s="440"/>
      <c r="CB6" s="670" t="s">
        <v>1110</v>
      </c>
      <c r="CC6" s="669" t="s">
        <v>1120</v>
      </c>
      <c r="CD6" s="669" t="s">
        <v>1121</v>
      </c>
      <c r="CE6" s="669" t="s">
        <v>1122</v>
      </c>
      <c r="CF6" s="669" t="s">
        <v>1123</v>
      </c>
      <c r="CG6" s="672" t="s">
        <v>266</v>
      </c>
      <c r="CH6" s="670" t="s">
        <v>1111</v>
      </c>
      <c r="CI6" s="669" t="s">
        <v>1120</v>
      </c>
      <c r="CJ6" s="669" t="s">
        <v>1121</v>
      </c>
      <c r="CK6" s="669" t="s">
        <v>1122</v>
      </c>
      <c r="CL6" s="669" t="s">
        <v>1123</v>
      </c>
      <c r="CM6" s="670" t="s">
        <v>1126</v>
      </c>
      <c r="CN6" s="669" t="s">
        <v>1120</v>
      </c>
      <c r="CO6" s="669" t="s">
        <v>1121</v>
      </c>
      <c r="CP6" s="669" t="s">
        <v>1122</v>
      </c>
      <c r="CQ6" s="669" t="s">
        <v>1123</v>
      </c>
      <c r="CR6" s="670" t="s">
        <v>1112</v>
      </c>
      <c r="CS6" s="669" t="s">
        <v>1120</v>
      </c>
      <c r="CT6" s="669" t="s">
        <v>1121</v>
      </c>
      <c r="CU6" s="669" t="s">
        <v>1122</v>
      </c>
      <c r="CV6" s="669" t="s">
        <v>1123</v>
      </c>
      <c r="CW6" s="443" t="s">
        <v>1109</v>
      </c>
      <c r="CX6" s="669" t="s">
        <v>1120</v>
      </c>
      <c r="CY6" s="669" t="s">
        <v>1121</v>
      </c>
      <c r="CZ6" s="669" t="s">
        <v>1122</v>
      </c>
      <c r="DA6" s="669" t="s">
        <v>1123</v>
      </c>
      <c r="DB6" s="670" t="s">
        <v>1110</v>
      </c>
      <c r="DC6" s="669" t="s">
        <v>1120</v>
      </c>
      <c r="DD6" s="669" t="s">
        <v>1121</v>
      </c>
      <c r="DE6" s="669" t="s">
        <v>1122</v>
      </c>
      <c r="DF6" s="669" t="s">
        <v>1123</v>
      </c>
      <c r="DG6" s="672" t="s">
        <v>266</v>
      </c>
      <c r="DH6" s="670" t="s">
        <v>1111</v>
      </c>
      <c r="DI6" s="669" t="s">
        <v>1120</v>
      </c>
      <c r="DJ6" s="669" t="s">
        <v>1121</v>
      </c>
      <c r="DK6" s="669" t="s">
        <v>1122</v>
      </c>
      <c r="DL6" s="669" t="s">
        <v>1123</v>
      </c>
      <c r="DM6" s="670" t="s">
        <v>1126</v>
      </c>
      <c r="DN6" s="669" t="s">
        <v>1120</v>
      </c>
      <c r="DO6" s="669" t="s">
        <v>1121</v>
      </c>
      <c r="DP6" s="669" t="s">
        <v>1122</v>
      </c>
      <c r="DQ6" s="669" t="s">
        <v>1123</v>
      </c>
      <c r="DR6" s="444"/>
      <c r="DS6" s="445"/>
      <c r="DT6" s="445"/>
      <c r="DU6" s="445"/>
      <c r="DV6" s="445"/>
      <c r="DW6" s="443" t="s">
        <v>1109</v>
      </c>
      <c r="DX6" s="669" t="s">
        <v>1120</v>
      </c>
      <c r="DY6" s="669" t="s">
        <v>1121</v>
      </c>
      <c r="DZ6" s="669" t="s">
        <v>1122</v>
      </c>
      <c r="EA6" s="669" t="s">
        <v>1123</v>
      </c>
      <c r="EB6" s="670" t="s">
        <v>1110</v>
      </c>
      <c r="EC6" s="669" t="s">
        <v>1120</v>
      </c>
      <c r="ED6" s="669" t="s">
        <v>1121</v>
      </c>
      <c r="EE6" s="669" t="s">
        <v>1122</v>
      </c>
      <c r="EF6" s="669" t="s">
        <v>1123</v>
      </c>
      <c r="EG6" s="672" t="s">
        <v>266</v>
      </c>
      <c r="EH6" s="1057"/>
      <c r="EI6" s="672" t="s">
        <v>1120</v>
      </c>
      <c r="EJ6" s="672" t="s">
        <v>1121</v>
      </c>
      <c r="EK6" s="672" t="s">
        <v>1122</v>
      </c>
      <c r="EL6" s="672" t="s">
        <v>1123</v>
      </c>
      <c r="EM6" s="446" t="s">
        <v>1111</v>
      </c>
      <c r="EN6" s="446" t="s">
        <v>1126</v>
      </c>
      <c r="EO6" s="446" t="s">
        <v>1112</v>
      </c>
      <c r="EP6" s="446" t="s">
        <v>1109</v>
      </c>
      <c r="EQ6" s="446" t="s">
        <v>1110</v>
      </c>
      <c r="ER6" s="448" t="s">
        <v>1129</v>
      </c>
      <c r="ES6" s="441" t="s">
        <v>1120</v>
      </c>
      <c r="ET6" s="441" t="s">
        <v>1121</v>
      </c>
      <c r="EU6" s="441" t="s">
        <v>1122</v>
      </c>
      <c r="EV6" s="441" t="s">
        <v>1123</v>
      </c>
      <c r="EW6" s="448" t="s">
        <v>1130</v>
      </c>
      <c r="EX6" s="441" t="s">
        <v>1120</v>
      </c>
      <c r="EY6" s="441" t="s">
        <v>1121</v>
      </c>
      <c r="EZ6" s="441" t="s">
        <v>1122</v>
      </c>
      <c r="FA6" s="441" t="s">
        <v>1123</v>
      </c>
      <c r="FB6" s="448" t="s">
        <v>1131</v>
      </c>
      <c r="FC6" s="441" t="s">
        <v>1120</v>
      </c>
      <c r="FD6" s="441" t="s">
        <v>1121</v>
      </c>
      <c r="FE6" s="441" t="s">
        <v>1122</v>
      </c>
      <c r="FF6" s="441" t="s">
        <v>1123</v>
      </c>
      <c r="FG6" s="448" t="s">
        <v>1132</v>
      </c>
      <c r="FH6" s="441" t="s">
        <v>1120</v>
      </c>
      <c r="FI6" s="441" t="s">
        <v>1121</v>
      </c>
      <c r="FJ6" s="441" t="s">
        <v>1122</v>
      </c>
      <c r="FK6" s="441" t="s">
        <v>1123</v>
      </c>
      <c r="FL6" s="448" t="s">
        <v>1133</v>
      </c>
      <c r="FM6" s="669" t="s">
        <v>1120</v>
      </c>
      <c r="FN6" s="669" t="s">
        <v>1121</v>
      </c>
      <c r="FO6" s="669" t="s">
        <v>1122</v>
      </c>
      <c r="FP6" s="669" t="s">
        <v>1123</v>
      </c>
      <c r="FQ6" s="448" t="s">
        <v>1134</v>
      </c>
      <c r="FR6" s="669" t="s">
        <v>1120</v>
      </c>
      <c r="FS6" s="669" t="s">
        <v>1121</v>
      </c>
      <c r="FT6" s="669" t="s">
        <v>1122</v>
      </c>
      <c r="FU6" s="669" t="s">
        <v>1123</v>
      </c>
      <c r="FV6" s="448" t="s">
        <v>1135</v>
      </c>
      <c r="FW6" s="441" t="s">
        <v>1120</v>
      </c>
      <c r="FX6" s="441" t="s">
        <v>1121</v>
      </c>
      <c r="FY6" s="441" t="s">
        <v>1122</v>
      </c>
      <c r="FZ6" s="441" t="s">
        <v>1123</v>
      </c>
      <c r="GA6" s="448" t="s">
        <v>1136</v>
      </c>
      <c r="GB6" s="441" t="s">
        <v>1120</v>
      </c>
      <c r="GC6" s="441" t="s">
        <v>1121</v>
      </c>
      <c r="GD6" s="441" t="s">
        <v>1122</v>
      </c>
      <c r="GE6" s="441" t="s">
        <v>1123</v>
      </c>
      <c r="GF6" s="448" t="s">
        <v>1137</v>
      </c>
      <c r="GG6" s="669" t="s">
        <v>1120</v>
      </c>
      <c r="GH6" s="669" t="s">
        <v>1121</v>
      </c>
      <c r="GI6" s="669" t="s">
        <v>1122</v>
      </c>
      <c r="GJ6" s="669" t="s">
        <v>1123</v>
      </c>
      <c r="GK6" s="670" t="s">
        <v>1138</v>
      </c>
      <c r="GL6" s="669" t="s">
        <v>1120</v>
      </c>
      <c r="GM6" s="669" t="s">
        <v>1121</v>
      </c>
      <c r="GN6" s="669" t="s">
        <v>1122</v>
      </c>
      <c r="GO6" s="669" t="s">
        <v>1123</v>
      </c>
      <c r="GP6" s="670" t="s">
        <v>1139</v>
      </c>
      <c r="GQ6" s="441" t="s">
        <v>1120</v>
      </c>
      <c r="GR6" s="441" t="s">
        <v>1121</v>
      </c>
      <c r="GS6" s="441" t="s">
        <v>1122</v>
      </c>
      <c r="GT6" s="441" t="s">
        <v>1123</v>
      </c>
      <c r="GU6" s="670" t="s">
        <v>1140</v>
      </c>
      <c r="GV6" s="441" t="s">
        <v>1120</v>
      </c>
      <c r="GW6" s="441" t="s">
        <v>1121</v>
      </c>
      <c r="GX6" s="441" t="s">
        <v>1122</v>
      </c>
      <c r="GY6" s="441" t="s">
        <v>1123</v>
      </c>
      <c r="GZ6" s="670" t="s">
        <v>1141</v>
      </c>
      <c r="HA6" s="669" t="s">
        <v>1120</v>
      </c>
      <c r="HB6" s="669" t="s">
        <v>1121</v>
      </c>
      <c r="HC6" s="669" t="s">
        <v>1122</v>
      </c>
      <c r="HD6" s="669" t="s">
        <v>1123</v>
      </c>
      <c r="HE6" s="670" t="s">
        <v>1142</v>
      </c>
      <c r="HF6" s="669" t="s">
        <v>1120</v>
      </c>
      <c r="HG6" s="669" t="s">
        <v>1121</v>
      </c>
      <c r="HH6" s="669" t="s">
        <v>1122</v>
      </c>
      <c r="HI6" s="669" t="s">
        <v>1123</v>
      </c>
      <c r="HJ6" s="670" t="s">
        <v>1143</v>
      </c>
      <c r="HK6" s="441" t="s">
        <v>1120</v>
      </c>
      <c r="HL6" s="441" t="s">
        <v>1121</v>
      </c>
      <c r="HM6" s="441" t="s">
        <v>1122</v>
      </c>
      <c r="HN6" s="441" t="s">
        <v>1123</v>
      </c>
      <c r="HO6" s="448" t="s">
        <v>1144</v>
      </c>
      <c r="HP6" s="441" t="s">
        <v>1120</v>
      </c>
      <c r="HQ6" s="441" t="s">
        <v>1121</v>
      </c>
      <c r="HR6" s="441" t="s">
        <v>1122</v>
      </c>
      <c r="HS6" s="441" t="s">
        <v>1123</v>
      </c>
      <c r="HT6" s="448" t="s">
        <v>1145</v>
      </c>
      <c r="HU6" s="669" t="s">
        <v>1120</v>
      </c>
      <c r="HV6" s="669" t="s">
        <v>1121</v>
      </c>
      <c r="HW6" s="669" t="s">
        <v>1122</v>
      </c>
      <c r="HX6" s="669" t="s">
        <v>1123</v>
      </c>
      <c r="HY6" s="448" t="s">
        <v>1146</v>
      </c>
      <c r="HZ6" s="669" t="s">
        <v>1120</v>
      </c>
      <c r="IA6" s="669" t="s">
        <v>1121</v>
      </c>
      <c r="IB6" s="669" t="s">
        <v>1122</v>
      </c>
      <c r="IC6" s="669" t="s">
        <v>1123</v>
      </c>
      <c r="ID6" s="448" t="s">
        <v>1147</v>
      </c>
      <c r="IE6" s="441" t="s">
        <v>1120</v>
      </c>
      <c r="IF6" s="441" t="s">
        <v>1121</v>
      </c>
      <c r="IG6" s="441" t="s">
        <v>1122</v>
      </c>
      <c r="IH6" s="441" t="s">
        <v>1123</v>
      </c>
      <c r="II6" s="448" t="s">
        <v>1148</v>
      </c>
      <c r="IJ6" s="441" t="s">
        <v>1120</v>
      </c>
      <c r="IK6" s="441" t="s">
        <v>1121</v>
      </c>
      <c r="IL6" s="441" t="s">
        <v>1122</v>
      </c>
      <c r="IM6" s="441" t="s">
        <v>1123</v>
      </c>
      <c r="IN6" s="448" t="s">
        <v>1149</v>
      </c>
      <c r="IO6" s="669" t="s">
        <v>1120</v>
      </c>
      <c r="IP6" s="669" t="s">
        <v>1121</v>
      </c>
      <c r="IQ6" s="669" t="s">
        <v>1122</v>
      </c>
      <c r="IR6" s="669" t="s">
        <v>1123</v>
      </c>
      <c r="IS6" s="670" t="s">
        <v>1150</v>
      </c>
      <c r="IT6" s="669" t="s">
        <v>1120</v>
      </c>
      <c r="IU6" s="669" t="s">
        <v>1121</v>
      </c>
      <c r="IV6" s="669" t="s">
        <v>1122</v>
      </c>
      <c r="IW6" s="669" t="s">
        <v>1123</v>
      </c>
      <c r="IX6" s="670" t="s">
        <v>1151</v>
      </c>
      <c r="IY6" s="441" t="s">
        <v>1120</v>
      </c>
      <c r="IZ6" s="441" t="s">
        <v>1121</v>
      </c>
      <c r="JA6" s="441" t="s">
        <v>1122</v>
      </c>
      <c r="JB6" s="441" t="s">
        <v>1123</v>
      </c>
      <c r="JC6" s="670" t="s">
        <v>1152</v>
      </c>
      <c r="JD6" s="441" t="s">
        <v>1120</v>
      </c>
      <c r="JE6" s="441" t="s">
        <v>1121</v>
      </c>
      <c r="JF6" s="441" t="s">
        <v>1122</v>
      </c>
      <c r="JG6" s="441" t="s">
        <v>1123</v>
      </c>
      <c r="JH6" s="670" t="s">
        <v>1033</v>
      </c>
      <c r="JI6" s="441" t="s">
        <v>1120</v>
      </c>
      <c r="JJ6" s="441" t="s">
        <v>1121</v>
      </c>
      <c r="JK6" s="441" t="s">
        <v>1122</v>
      </c>
      <c r="JL6" s="441" t="s">
        <v>1123</v>
      </c>
      <c r="JM6" s="669" t="s">
        <v>1113</v>
      </c>
      <c r="JN6" s="722" t="s">
        <v>1114</v>
      </c>
      <c r="JO6" s="80" t="s">
        <v>1115</v>
      </c>
      <c r="JP6" s="80" t="s">
        <v>1116</v>
      </c>
      <c r="JQ6" s="669" t="s">
        <v>1117</v>
      </c>
      <c r="JR6" s="669" t="s">
        <v>1118</v>
      </c>
      <c r="JS6" s="673" t="s">
        <v>266</v>
      </c>
      <c r="JT6" s="447" t="s">
        <v>1113</v>
      </c>
      <c r="JU6" s="669" t="s">
        <v>1120</v>
      </c>
      <c r="JV6" s="669" t="s">
        <v>1121</v>
      </c>
      <c r="JW6" s="669" t="s">
        <v>1122</v>
      </c>
      <c r="JX6" s="669" t="s">
        <v>1123</v>
      </c>
      <c r="JY6" s="447" t="s">
        <v>1114</v>
      </c>
      <c r="JZ6" s="669" t="s">
        <v>1120</v>
      </c>
      <c r="KA6" s="669" t="s">
        <v>1121</v>
      </c>
      <c r="KB6" s="669" t="s">
        <v>1122</v>
      </c>
      <c r="KC6" s="669" t="s">
        <v>1123</v>
      </c>
      <c r="KD6" s="447" t="s">
        <v>1115</v>
      </c>
      <c r="KE6" s="80" t="s">
        <v>1120</v>
      </c>
      <c r="KF6" s="80" t="s">
        <v>1121</v>
      </c>
      <c r="KG6" s="80" t="s">
        <v>1122</v>
      </c>
      <c r="KH6" s="80" t="s">
        <v>1123</v>
      </c>
      <c r="KI6" s="447" t="s">
        <v>1116</v>
      </c>
      <c r="KJ6" s="80" t="s">
        <v>1120</v>
      </c>
      <c r="KK6" s="80" t="s">
        <v>1121</v>
      </c>
      <c r="KL6" s="80" t="s">
        <v>1122</v>
      </c>
      <c r="KM6" s="80" t="s">
        <v>1123</v>
      </c>
      <c r="KN6" s="447" t="s">
        <v>1127</v>
      </c>
      <c r="KO6" s="669" t="s">
        <v>1120</v>
      </c>
      <c r="KP6" s="669" t="s">
        <v>1121</v>
      </c>
      <c r="KQ6" s="669" t="s">
        <v>1122</v>
      </c>
      <c r="KR6" s="669" t="s">
        <v>1123</v>
      </c>
      <c r="KS6" s="447" t="s">
        <v>1128</v>
      </c>
      <c r="KT6" s="669" t="s">
        <v>1120</v>
      </c>
      <c r="KU6" s="669" t="s">
        <v>1121</v>
      </c>
      <c r="KV6" s="669" t="s">
        <v>1122</v>
      </c>
      <c r="KW6" s="669" t="s">
        <v>1123</v>
      </c>
      <c r="KX6" s="447" t="s">
        <v>1033</v>
      </c>
      <c r="KY6" s="669" t="s">
        <v>1120</v>
      </c>
      <c r="KZ6" s="669" t="s">
        <v>1121</v>
      </c>
      <c r="LA6" s="669" t="s">
        <v>1122</v>
      </c>
      <c r="LB6" s="669" t="s">
        <v>1123</v>
      </c>
      <c r="LC6" s="445" t="s">
        <v>1382</v>
      </c>
      <c r="LD6" s="445" t="s">
        <v>1383</v>
      </c>
      <c r="LE6" s="449" t="s">
        <v>1384</v>
      </c>
      <c r="LF6" s="1057"/>
      <c r="LG6" s="673" t="s">
        <v>1120</v>
      </c>
      <c r="LH6" s="673" t="s">
        <v>1121</v>
      </c>
      <c r="LI6" s="673" t="s">
        <v>1122</v>
      </c>
      <c r="LJ6" s="673" t="s">
        <v>1123</v>
      </c>
      <c r="LK6" s="899"/>
      <c r="LL6" s="899"/>
      <c r="LM6" s="899"/>
      <c r="LN6" s="1057"/>
      <c r="LO6" s="1058"/>
      <c r="LP6" s="80" t="s">
        <v>1377</v>
      </c>
      <c r="LQ6" s="80" t="s">
        <v>1378</v>
      </c>
      <c r="LR6" s="80" t="s">
        <v>1379</v>
      </c>
      <c r="LS6" s="1056"/>
      <c r="LU6" s="669" t="s">
        <v>1113</v>
      </c>
      <c r="LV6" s="669" t="s">
        <v>1114</v>
      </c>
      <c r="LW6" s="80" t="s">
        <v>1115</v>
      </c>
      <c r="LX6" s="80" t="s">
        <v>1116</v>
      </c>
      <c r="LY6" s="669" t="s">
        <v>1117</v>
      </c>
      <c r="LZ6" s="669" t="s">
        <v>1118</v>
      </c>
      <c r="MA6" s="669" t="s">
        <v>1113</v>
      </c>
      <c r="MB6" s="669" t="s">
        <v>1114</v>
      </c>
      <c r="MC6" s="80" t="s">
        <v>1115</v>
      </c>
      <c r="MD6" s="80" t="s">
        <v>1116</v>
      </c>
      <c r="ME6" s="669" t="s">
        <v>1117</v>
      </c>
      <c r="MF6" s="669" t="s">
        <v>1118</v>
      </c>
      <c r="MG6" s="669" t="s">
        <v>1113</v>
      </c>
      <c r="MH6" s="669" t="s">
        <v>1114</v>
      </c>
      <c r="MI6" s="80" t="s">
        <v>1115</v>
      </c>
      <c r="MJ6" s="80" t="s">
        <v>1116</v>
      </c>
      <c r="MK6" s="669" t="s">
        <v>1117</v>
      </c>
      <c r="ML6" s="669" t="s">
        <v>1118</v>
      </c>
      <c r="MM6" s="669" t="s">
        <v>1113</v>
      </c>
      <c r="MN6" s="669" t="s">
        <v>1114</v>
      </c>
      <c r="MO6" s="80" t="s">
        <v>1115</v>
      </c>
      <c r="MP6" s="80" t="s">
        <v>1116</v>
      </c>
      <c r="MQ6" s="669" t="s">
        <v>1117</v>
      </c>
      <c r="MR6" s="669" t="s">
        <v>1118</v>
      </c>
      <c r="MS6" s="669" t="s">
        <v>1113</v>
      </c>
      <c r="MT6" s="669" t="s">
        <v>1114</v>
      </c>
      <c r="MU6" s="80" t="s">
        <v>1115</v>
      </c>
      <c r="MV6" s="80" t="s">
        <v>1116</v>
      </c>
      <c r="MW6" s="669" t="s">
        <v>1117</v>
      </c>
      <c r="MX6" s="669" t="s">
        <v>1118</v>
      </c>
      <c r="MY6" s="669" t="s">
        <v>1113</v>
      </c>
      <c r="MZ6" s="669" t="s">
        <v>1114</v>
      </c>
      <c r="NA6" s="80" t="s">
        <v>1115</v>
      </c>
      <c r="NB6" s="80" t="s">
        <v>1116</v>
      </c>
      <c r="NC6" s="669" t="s">
        <v>1117</v>
      </c>
      <c r="ND6" s="669" t="s">
        <v>1118</v>
      </c>
      <c r="NE6" s="669" t="s">
        <v>1113</v>
      </c>
      <c r="NF6" s="669" t="s">
        <v>1114</v>
      </c>
      <c r="NG6" s="80" t="s">
        <v>1115</v>
      </c>
      <c r="NH6" s="80" t="s">
        <v>1116</v>
      </c>
      <c r="NI6" s="669" t="s">
        <v>1117</v>
      </c>
      <c r="NJ6" s="669" t="s">
        <v>1118</v>
      </c>
      <c r="NK6" s="669" t="s">
        <v>1113</v>
      </c>
      <c r="NL6" s="669" t="s">
        <v>1114</v>
      </c>
      <c r="NM6" s="80" t="s">
        <v>1115</v>
      </c>
      <c r="NN6" s="80" t="s">
        <v>1116</v>
      </c>
      <c r="NO6" s="669" t="s">
        <v>1117</v>
      </c>
      <c r="NP6" s="669" t="s">
        <v>1118</v>
      </c>
      <c r="NQ6" s="669" t="s">
        <v>1113</v>
      </c>
      <c r="NR6" s="669" t="s">
        <v>1114</v>
      </c>
      <c r="NS6" s="80" t="s">
        <v>1115</v>
      </c>
      <c r="NT6" s="80" t="s">
        <v>1116</v>
      </c>
      <c r="NU6" s="669" t="s">
        <v>1117</v>
      </c>
      <c r="NV6" s="669" t="s">
        <v>1118</v>
      </c>
      <c r="NW6" s="669" t="s">
        <v>1113</v>
      </c>
      <c r="NX6" s="669" t="s">
        <v>1114</v>
      </c>
      <c r="NY6" s="80" t="s">
        <v>1115</v>
      </c>
      <c r="NZ6" s="80" t="s">
        <v>1116</v>
      </c>
      <c r="OA6" s="669" t="s">
        <v>1117</v>
      </c>
      <c r="OB6" s="669" t="s">
        <v>1118</v>
      </c>
      <c r="OD6" s="451" t="s">
        <v>1082</v>
      </c>
      <c r="OE6" s="451" t="s">
        <v>1083</v>
      </c>
      <c r="OF6" s="451" t="s">
        <v>1084</v>
      </c>
      <c r="OG6" s="451" t="s">
        <v>1082</v>
      </c>
      <c r="OH6" s="451" t="s">
        <v>1083</v>
      </c>
      <c r="OI6" s="451" t="s">
        <v>1084</v>
      </c>
      <c r="OJ6" s="451" t="s">
        <v>1082</v>
      </c>
      <c r="OK6" s="451" t="s">
        <v>1083</v>
      </c>
      <c r="OL6" s="451" t="s">
        <v>1084</v>
      </c>
    </row>
    <row r="7" spans="1:402" s="279" customFormat="1" ht="27" customHeight="1">
      <c r="A7" s="456" t="s">
        <v>1273</v>
      </c>
      <c r="B7" s="452"/>
      <c r="C7" s="452"/>
      <c r="D7" s="452"/>
      <c r="E7" s="452"/>
      <c r="F7" s="452"/>
      <c r="G7" s="453"/>
      <c r="H7" s="453">
        <v>42508</v>
      </c>
      <c r="I7" s="453">
        <v>42508</v>
      </c>
      <c r="J7" s="453">
        <v>42508</v>
      </c>
      <c r="K7" s="453"/>
      <c r="L7" s="453"/>
      <c r="M7" s="453"/>
      <c r="N7" s="453"/>
      <c r="O7" s="453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2"/>
      <c r="AQ7" s="452"/>
      <c r="AR7" s="452"/>
      <c r="AS7" s="452"/>
      <c r="AT7" s="452"/>
      <c r="AU7" s="452"/>
      <c r="AV7" s="452"/>
      <c r="AW7" s="452"/>
      <c r="AX7" s="452"/>
      <c r="AY7" s="452"/>
      <c r="AZ7" s="452"/>
      <c r="BA7" s="452"/>
      <c r="BB7" s="452"/>
      <c r="BC7" s="452"/>
      <c r="BD7" s="452"/>
      <c r="BE7" s="452"/>
      <c r="BF7" s="452"/>
      <c r="BG7" s="452"/>
      <c r="BH7" s="454">
        <v>25585</v>
      </c>
      <c r="BI7" s="454">
        <v>2157</v>
      </c>
      <c r="BJ7" s="454">
        <v>23428</v>
      </c>
      <c r="BK7" s="454">
        <v>18062</v>
      </c>
      <c r="BL7" s="454">
        <v>5366</v>
      </c>
      <c r="BM7" s="455"/>
      <c r="BN7" s="455"/>
      <c r="BO7" s="455"/>
      <c r="BP7" s="455"/>
      <c r="BQ7" s="455"/>
      <c r="BR7" s="454">
        <v>71793</v>
      </c>
      <c r="BS7" s="454">
        <v>2157</v>
      </c>
      <c r="BT7" s="454">
        <v>69636</v>
      </c>
      <c r="BU7" s="454">
        <v>53929</v>
      </c>
      <c r="BV7" s="454">
        <v>15707</v>
      </c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4">
        <v>35684</v>
      </c>
      <c r="CI7" s="454">
        <v>2934</v>
      </c>
      <c r="CJ7" s="454">
        <v>32750</v>
      </c>
      <c r="CK7" s="454">
        <v>24669</v>
      </c>
      <c r="CL7" s="454">
        <v>8081</v>
      </c>
      <c r="CM7" s="453"/>
      <c r="CN7" s="453"/>
      <c r="CO7" s="453"/>
      <c r="CP7" s="453"/>
      <c r="CQ7" s="453"/>
      <c r="CR7" s="454">
        <v>99693</v>
      </c>
      <c r="CS7" s="454">
        <v>2934</v>
      </c>
      <c r="CT7" s="454">
        <v>96759</v>
      </c>
      <c r="CU7" s="454">
        <v>73152</v>
      </c>
      <c r="CV7" s="454">
        <v>23607</v>
      </c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4">
        <v>38966</v>
      </c>
      <c r="DI7" s="454">
        <v>3107</v>
      </c>
      <c r="DJ7" s="454">
        <v>35859</v>
      </c>
      <c r="DK7" s="454">
        <v>26392</v>
      </c>
      <c r="DL7" s="454">
        <v>9467</v>
      </c>
      <c r="DM7" s="453"/>
      <c r="DN7" s="453"/>
      <c r="DO7" s="453"/>
      <c r="DP7" s="453"/>
      <c r="DQ7" s="453"/>
      <c r="DR7" s="453">
        <v>0</v>
      </c>
      <c r="DS7" s="453"/>
      <c r="DT7" s="453"/>
      <c r="DU7" s="453"/>
      <c r="DV7" s="453"/>
      <c r="DW7" s="453"/>
      <c r="DX7" s="453"/>
      <c r="DY7" s="453"/>
      <c r="DZ7" s="453"/>
      <c r="EA7" s="453"/>
      <c r="EB7" s="453"/>
      <c r="EC7" s="453"/>
      <c r="ED7" s="453"/>
      <c r="EE7" s="453"/>
      <c r="EF7" s="453"/>
      <c r="EG7" s="453"/>
      <c r="EH7" s="453"/>
      <c r="EI7" s="453"/>
      <c r="EJ7" s="453"/>
      <c r="EK7" s="453"/>
      <c r="EL7" s="453"/>
      <c r="EM7" s="453"/>
      <c r="EN7" s="453"/>
      <c r="EO7" s="453"/>
      <c r="EP7" s="453"/>
      <c r="EQ7" s="453"/>
      <c r="ER7" s="453"/>
      <c r="ES7" s="453"/>
      <c r="ET7" s="453"/>
      <c r="EU7" s="453"/>
      <c r="EV7" s="453"/>
      <c r="EW7" s="453"/>
      <c r="EX7" s="453"/>
      <c r="EY7" s="453"/>
      <c r="EZ7" s="453"/>
      <c r="FA7" s="453"/>
      <c r="FB7" s="453"/>
      <c r="FC7" s="453"/>
      <c r="FD7" s="453"/>
      <c r="FE7" s="453"/>
      <c r="FF7" s="453"/>
      <c r="FG7" s="453"/>
      <c r="FH7" s="453"/>
      <c r="FI7" s="453"/>
      <c r="FJ7" s="453"/>
      <c r="FK7" s="453"/>
      <c r="FL7" s="453"/>
      <c r="FM7" s="453"/>
      <c r="FN7" s="453"/>
      <c r="FO7" s="453"/>
      <c r="FP7" s="453"/>
      <c r="FQ7" s="453"/>
      <c r="FR7" s="453"/>
      <c r="FS7" s="453"/>
      <c r="FT7" s="453"/>
      <c r="FU7" s="453"/>
      <c r="FV7" s="453"/>
      <c r="FW7" s="453"/>
      <c r="FX7" s="453"/>
      <c r="FY7" s="453"/>
      <c r="FZ7" s="453"/>
      <c r="GA7" s="453"/>
      <c r="GB7" s="453"/>
      <c r="GC7" s="453"/>
      <c r="GD7" s="453"/>
      <c r="GE7" s="453"/>
      <c r="GF7" s="453"/>
      <c r="GG7" s="453"/>
      <c r="GH7" s="453"/>
      <c r="GI7" s="453"/>
      <c r="GJ7" s="453"/>
      <c r="GK7" s="453"/>
      <c r="GL7" s="453"/>
      <c r="GM7" s="453"/>
      <c r="GN7" s="453"/>
      <c r="GO7" s="453"/>
      <c r="GP7" s="453"/>
      <c r="GQ7" s="453"/>
      <c r="GR7" s="453"/>
      <c r="GS7" s="453"/>
      <c r="GT7" s="453"/>
      <c r="GU7" s="453"/>
      <c r="GV7" s="453"/>
      <c r="GW7" s="453"/>
      <c r="GX7" s="453"/>
      <c r="GY7" s="453"/>
      <c r="GZ7" s="453"/>
      <c r="HA7" s="453"/>
      <c r="HB7" s="453"/>
      <c r="HC7" s="453"/>
      <c r="HD7" s="453"/>
      <c r="HE7" s="453"/>
      <c r="HF7" s="453"/>
      <c r="HG7" s="453"/>
      <c r="HH7" s="453"/>
      <c r="HI7" s="453"/>
      <c r="HJ7" s="453"/>
      <c r="HK7" s="453"/>
      <c r="HL7" s="453"/>
      <c r="HM7" s="453"/>
      <c r="HN7" s="453"/>
      <c r="HO7" s="453"/>
      <c r="HP7" s="453"/>
      <c r="HQ7" s="453"/>
      <c r="HR7" s="453"/>
      <c r="HS7" s="453"/>
      <c r="HT7" s="453"/>
      <c r="HU7" s="453"/>
      <c r="HV7" s="453"/>
      <c r="HW7" s="453"/>
      <c r="HX7" s="453"/>
      <c r="HY7" s="453"/>
      <c r="HZ7" s="453"/>
      <c r="IA7" s="453"/>
      <c r="IB7" s="453"/>
      <c r="IC7" s="453"/>
      <c r="ID7" s="453"/>
      <c r="IE7" s="453"/>
      <c r="IF7" s="453"/>
      <c r="IG7" s="453"/>
      <c r="IH7" s="453"/>
      <c r="II7" s="453"/>
      <c r="IJ7" s="453"/>
      <c r="IK7" s="453"/>
      <c r="IL7" s="453"/>
      <c r="IM7" s="453"/>
      <c r="IN7" s="453"/>
      <c r="IO7" s="453"/>
      <c r="IP7" s="453"/>
      <c r="IQ7" s="453"/>
      <c r="IR7" s="453"/>
      <c r="IS7" s="453"/>
      <c r="IT7" s="453"/>
      <c r="IU7" s="453"/>
      <c r="IV7" s="453"/>
      <c r="IW7" s="453"/>
      <c r="IX7" s="453"/>
      <c r="IY7" s="453"/>
      <c r="IZ7" s="453"/>
      <c r="JA7" s="453"/>
      <c r="JB7" s="453"/>
      <c r="JC7" s="453"/>
      <c r="JD7" s="453"/>
      <c r="JE7" s="453"/>
      <c r="JF7" s="453"/>
      <c r="JG7" s="453"/>
      <c r="JH7" s="453"/>
      <c r="JI7" s="453"/>
      <c r="JJ7" s="453"/>
      <c r="JK7" s="453"/>
      <c r="JL7" s="453"/>
      <c r="JM7" s="452"/>
      <c r="JN7" s="452"/>
      <c r="JO7" s="452"/>
      <c r="JP7" s="452"/>
      <c r="JQ7" s="452"/>
      <c r="JR7" s="452"/>
      <c r="JS7" s="452"/>
      <c r="JT7" s="453"/>
      <c r="JU7" s="453"/>
      <c r="JV7" s="453"/>
      <c r="JW7" s="453"/>
      <c r="JX7" s="453"/>
      <c r="JY7" s="453"/>
      <c r="JZ7" s="453"/>
      <c r="KA7" s="453"/>
      <c r="KB7" s="453"/>
      <c r="KC7" s="453"/>
      <c r="KD7" s="453"/>
      <c r="KE7" s="453"/>
      <c r="KF7" s="453"/>
      <c r="KG7" s="453"/>
      <c r="KH7" s="453"/>
      <c r="KI7" s="453"/>
      <c r="KJ7" s="453"/>
      <c r="KK7" s="453"/>
      <c r="KL7" s="453"/>
      <c r="KM7" s="453"/>
      <c r="KN7" s="453"/>
      <c r="KO7" s="453"/>
      <c r="KP7" s="453"/>
      <c r="KQ7" s="453"/>
      <c r="KR7" s="453"/>
      <c r="KS7" s="453"/>
      <c r="KT7" s="453"/>
      <c r="KU7" s="453"/>
      <c r="KV7" s="453"/>
      <c r="KW7" s="453"/>
      <c r="KX7" s="453"/>
      <c r="KY7" s="453"/>
      <c r="KZ7" s="453"/>
      <c r="LA7" s="453"/>
      <c r="LB7" s="453"/>
      <c r="LC7" s="711"/>
      <c r="LD7" s="711"/>
      <c r="LE7" s="711"/>
      <c r="LF7" s="711"/>
      <c r="LG7" s="711"/>
      <c r="LH7" s="711"/>
      <c r="LI7" s="711"/>
      <c r="LJ7" s="711"/>
      <c r="LK7" s="711"/>
      <c r="LL7" s="711"/>
      <c r="LM7" s="711"/>
      <c r="LN7" s="711"/>
      <c r="LO7" s="711"/>
      <c r="LP7" s="711"/>
      <c r="LQ7" s="711"/>
      <c r="LR7" s="711"/>
      <c r="LS7" s="711"/>
      <c r="LU7" s="452"/>
      <c r="LV7" s="452"/>
      <c r="LW7" s="452"/>
      <c r="LX7" s="452"/>
      <c r="LY7" s="452"/>
      <c r="LZ7" s="452"/>
      <c r="MA7" s="452"/>
      <c r="MB7" s="452"/>
      <c r="MC7" s="452"/>
      <c r="MD7" s="452"/>
      <c r="ME7" s="452"/>
      <c r="MF7" s="452"/>
      <c r="MG7" s="452"/>
      <c r="MH7" s="452"/>
      <c r="MI7" s="452"/>
      <c r="MJ7" s="452"/>
      <c r="MK7" s="452"/>
      <c r="ML7" s="452"/>
      <c r="MM7" s="452"/>
      <c r="MN7" s="452"/>
      <c r="MO7" s="452"/>
      <c r="MP7" s="452"/>
      <c r="MQ7" s="452"/>
      <c r="MR7" s="452"/>
      <c r="MS7" s="452"/>
      <c r="MT7" s="452"/>
      <c r="MU7" s="452"/>
      <c r="MV7" s="452"/>
      <c r="MW7" s="452"/>
      <c r="MX7" s="452"/>
      <c r="MY7" s="452"/>
      <c r="MZ7" s="452"/>
      <c r="NA7" s="452"/>
      <c r="NB7" s="452"/>
      <c r="NC7" s="452"/>
      <c r="ND7" s="452"/>
      <c r="NE7" s="452"/>
      <c r="NF7" s="452"/>
      <c r="NG7" s="452"/>
      <c r="NH7" s="452"/>
      <c r="NI7" s="452"/>
      <c r="NJ7" s="452"/>
      <c r="NK7" s="452"/>
      <c r="NL7" s="452"/>
      <c r="NM7" s="452"/>
      <c r="NN7" s="452"/>
      <c r="NO7" s="452"/>
      <c r="NP7" s="452"/>
      <c r="NQ7" s="452"/>
      <c r="NR7" s="452"/>
      <c r="NS7" s="452"/>
      <c r="NT7" s="452"/>
      <c r="NU7" s="452"/>
      <c r="NV7" s="452"/>
      <c r="NW7" s="452"/>
      <c r="NX7" s="452"/>
      <c r="NY7" s="452"/>
      <c r="NZ7" s="452"/>
      <c r="OA7" s="452"/>
      <c r="OB7" s="452"/>
      <c r="OD7" s="452"/>
      <c r="OE7" s="452"/>
      <c r="OF7" s="452"/>
      <c r="OG7" s="452"/>
      <c r="OH7" s="452"/>
      <c r="OI7" s="452"/>
      <c r="OJ7" s="452"/>
      <c r="OK7" s="452"/>
      <c r="OL7" s="452"/>
    </row>
    <row r="8" spans="1:402" s="279" customFormat="1" ht="25.5">
      <c r="A8" s="456" t="s">
        <v>1272</v>
      </c>
      <c r="B8" s="452"/>
      <c r="C8" s="452"/>
      <c r="D8" s="452"/>
      <c r="E8" s="452"/>
      <c r="F8" s="452"/>
      <c r="G8" s="453"/>
      <c r="H8" s="453"/>
      <c r="I8" s="453"/>
      <c r="J8" s="453"/>
      <c r="K8" s="453"/>
      <c r="L8" s="453"/>
      <c r="M8" s="453"/>
      <c r="N8" s="453"/>
      <c r="O8" s="453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  <c r="BE8" s="452"/>
      <c r="BF8" s="452"/>
      <c r="BG8" s="452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>
        <v>0</v>
      </c>
      <c r="BX8" s="453"/>
      <c r="BY8" s="453"/>
      <c r="BZ8" s="453"/>
      <c r="CA8" s="453"/>
      <c r="CB8" s="454">
        <v>197552</v>
      </c>
      <c r="CC8" s="454">
        <v>451</v>
      </c>
      <c r="CD8" s="454">
        <v>197101</v>
      </c>
      <c r="CE8" s="454">
        <v>197101</v>
      </c>
      <c r="CF8" s="454">
        <v>0</v>
      </c>
      <c r="CG8" s="453"/>
      <c r="CH8" s="457"/>
      <c r="CI8" s="457"/>
      <c r="CJ8" s="457"/>
      <c r="CK8" s="457"/>
      <c r="CL8" s="457"/>
      <c r="CM8" s="458"/>
      <c r="CN8" s="458"/>
      <c r="CO8" s="458"/>
      <c r="CP8" s="458"/>
      <c r="CQ8" s="458"/>
      <c r="CR8" s="457"/>
      <c r="CS8" s="457"/>
      <c r="CT8" s="457"/>
      <c r="CU8" s="457"/>
      <c r="CV8" s="457"/>
      <c r="CW8" s="454">
        <v>22414</v>
      </c>
      <c r="CX8" s="454">
        <v>2449</v>
      </c>
      <c r="CY8" s="454">
        <v>19965</v>
      </c>
      <c r="CZ8" s="454">
        <v>14150</v>
      </c>
      <c r="DA8" s="454">
        <v>5815</v>
      </c>
      <c r="DB8" s="454">
        <v>228176</v>
      </c>
      <c r="DC8" s="454">
        <v>752</v>
      </c>
      <c r="DD8" s="454">
        <v>227424</v>
      </c>
      <c r="DE8" s="454">
        <v>227424</v>
      </c>
      <c r="DF8" s="454">
        <v>0</v>
      </c>
      <c r="DG8" s="453"/>
      <c r="DH8" s="454"/>
      <c r="DI8" s="454"/>
      <c r="DJ8" s="454"/>
      <c r="DK8" s="454"/>
      <c r="DL8" s="454"/>
      <c r="DM8" s="455"/>
      <c r="DN8" s="455"/>
      <c r="DO8" s="455"/>
      <c r="DP8" s="455"/>
      <c r="DQ8" s="455"/>
      <c r="DR8" s="453">
        <v>0</v>
      </c>
      <c r="DS8" s="453"/>
      <c r="DT8" s="453"/>
      <c r="DU8" s="453"/>
      <c r="DV8" s="453"/>
      <c r="DW8" s="454">
        <v>22778</v>
      </c>
      <c r="DX8" s="454">
        <v>2769</v>
      </c>
      <c r="DY8" s="454">
        <v>20009</v>
      </c>
      <c r="DZ8" s="454">
        <v>14181</v>
      </c>
      <c r="EA8" s="454">
        <v>5828</v>
      </c>
      <c r="EB8" s="454">
        <v>273811</v>
      </c>
      <c r="EC8" s="454">
        <v>903</v>
      </c>
      <c r="ED8" s="454">
        <v>272908</v>
      </c>
      <c r="EE8" s="454">
        <v>272908</v>
      </c>
      <c r="EF8" s="454">
        <v>0</v>
      </c>
      <c r="EG8" s="453"/>
      <c r="EH8" s="453"/>
      <c r="EI8" s="453"/>
      <c r="EJ8" s="453"/>
      <c r="EK8" s="453"/>
      <c r="EL8" s="453"/>
      <c r="EM8" s="453"/>
      <c r="EN8" s="453"/>
      <c r="EO8" s="453"/>
      <c r="EP8" s="453"/>
      <c r="EQ8" s="453"/>
      <c r="ER8" s="453"/>
      <c r="ES8" s="453"/>
      <c r="ET8" s="453"/>
      <c r="EU8" s="453"/>
      <c r="EV8" s="453"/>
      <c r="EW8" s="453"/>
      <c r="EX8" s="453"/>
      <c r="EY8" s="453"/>
      <c r="EZ8" s="453"/>
      <c r="FA8" s="453"/>
      <c r="FB8" s="453"/>
      <c r="FC8" s="453"/>
      <c r="FD8" s="453"/>
      <c r="FE8" s="453"/>
      <c r="FF8" s="453"/>
      <c r="FG8" s="453"/>
      <c r="FH8" s="453"/>
      <c r="FI8" s="453"/>
      <c r="FJ8" s="453"/>
      <c r="FK8" s="453"/>
      <c r="FL8" s="453"/>
      <c r="FM8" s="453"/>
      <c r="FN8" s="453"/>
      <c r="FO8" s="453"/>
      <c r="FP8" s="453"/>
      <c r="FQ8" s="453"/>
      <c r="FR8" s="453"/>
      <c r="FS8" s="453"/>
      <c r="FT8" s="453"/>
      <c r="FU8" s="453"/>
      <c r="FV8" s="453"/>
      <c r="FW8" s="453"/>
      <c r="FX8" s="453"/>
      <c r="FY8" s="453"/>
      <c r="FZ8" s="453"/>
      <c r="GA8" s="453"/>
      <c r="GB8" s="453"/>
      <c r="GC8" s="453"/>
      <c r="GD8" s="453"/>
      <c r="GE8" s="453"/>
      <c r="GF8" s="453"/>
      <c r="GG8" s="453"/>
      <c r="GH8" s="453"/>
      <c r="GI8" s="453"/>
      <c r="GJ8" s="453"/>
      <c r="GK8" s="453"/>
      <c r="GL8" s="453"/>
      <c r="GM8" s="453"/>
      <c r="GN8" s="453"/>
      <c r="GO8" s="453"/>
      <c r="GP8" s="453"/>
      <c r="GQ8" s="453"/>
      <c r="GR8" s="453"/>
      <c r="GS8" s="453"/>
      <c r="GT8" s="453"/>
      <c r="GU8" s="453"/>
      <c r="GV8" s="453"/>
      <c r="GW8" s="453"/>
      <c r="GX8" s="453"/>
      <c r="GY8" s="453"/>
      <c r="GZ8" s="453"/>
      <c r="HA8" s="453"/>
      <c r="HB8" s="453"/>
      <c r="HC8" s="453"/>
      <c r="HD8" s="453"/>
      <c r="HE8" s="453"/>
      <c r="HF8" s="453"/>
      <c r="HG8" s="453"/>
      <c r="HH8" s="453"/>
      <c r="HI8" s="453"/>
      <c r="HJ8" s="453"/>
      <c r="HK8" s="453"/>
      <c r="HL8" s="453"/>
      <c r="HM8" s="453"/>
      <c r="HN8" s="453"/>
      <c r="HO8" s="453"/>
      <c r="HP8" s="453"/>
      <c r="HQ8" s="453"/>
      <c r="HR8" s="453"/>
      <c r="HS8" s="453"/>
      <c r="HT8" s="453"/>
      <c r="HU8" s="453"/>
      <c r="HV8" s="453"/>
      <c r="HW8" s="453"/>
      <c r="HX8" s="453"/>
      <c r="HY8" s="453"/>
      <c r="HZ8" s="453"/>
      <c r="IA8" s="453"/>
      <c r="IB8" s="453"/>
      <c r="IC8" s="453"/>
      <c r="ID8" s="453"/>
      <c r="IE8" s="453"/>
      <c r="IF8" s="453"/>
      <c r="IG8" s="453"/>
      <c r="IH8" s="453"/>
      <c r="II8" s="453"/>
      <c r="IJ8" s="453"/>
      <c r="IK8" s="453"/>
      <c r="IL8" s="453"/>
      <c r="IM8" s="453"/>
      <c r="IN8" s="453"/>
      <c r="IO8" s="453"/>
      <c r="IP8" s="453"/>
      <c r="IQ8" s="453"/>
      <c r="IR8" s="453"/>
      <c r="IS8" s="453"/>
      <c r="IT8" s="453"/>
      <c r="IU8" s="453"/>
      <c r="IV8" s="453"/>
      <c r="IW8" s="453"/>
      <c r="IX8" s="453"/>
      <c r="IY8" s="453"/>
      <c r="IZ8" s="453"/>
      <c r="JA8" s="453"/>
      <c r="JB8" s="453"/>
      <c r="JC8" s="453"/>
      <c r="JD8" s="453"/>
      <c r="JE8" s="453"/>
      <c r="JF8" s="453"/>
      <c r="JG8" s="453"/>
      <c r="JH8" s="453"/>
      <c r="JI8" s="453"/>
      <c r="JJ8" s="453"/>
      <c r="JK8" s="453"/>
      <c r="JL8" s="453"/>
      <c r="JM8" s="452"/>
      <c r="JN8" s="452"/>
      <c r="JO8" s="452"/>
      <c r="JP8" s="452"/>
      <c r="JQ8" s="452"/>
      <c r="JR8" s="452"/>
      <c r="JS8" s="452"/>
      <c r="JT8" s="453"/>
      <c r="JU8" s="453"/>
      <c r="JV8" s="453"/>
      <c r="JW8" s="453"/>
      <c r="JX8" s="453"/>
      <c r="JY8" s="453"/>
      <c r="JZ8" s="453"/>
      <c r="KA8" s="453"/>
      <c r="KB8" s="453"/>
      <c r="KC8" s="453"/>
      <c r="KD8" s="453"/>
      <c r="KE8" s="453"/>
      <c r="KF8" s="453"/>
      <c r="KG8" s="453"/>
      <c r="KH8" s="453"/>
      <c r="KI8" s="453"/>
      <c r="KJ8" s="453"/>
      <c r="KK8" s="453"/>
      <c r="KL8" s="453"/>
      <c r="KM8" s="453"/>
      <c r="KN8" s="453"/>
      <c r="KO8" s="453"/>
      <c r="KP8" s="453"/>
      <c r="KQ8" s="453"/>
      <c r="KR8" s="453"/>
      <c r="KS8" s="453"/>
      <c r="KT8" s="453"/>
      <c r="KU8" s="453"/>
      <c r="KV8" s="453"/>
      <c r="KW8" s="453"/>
      <c r="KX8" s="453"/>
      <c r="KY8" s="453"/>
      <c r="KZ8" s="453"/>
      <c r="LA8" s="453"/>
      <c r="LB8" s="453"/>
      <c r="LC8" s="711"/>
      <c r="LD8" s="711"/>
      <c r="LE8" s="711"/>
      <c r="LF8" s="711"/>
      <c r="LG8" s="711"/>
      <c r="LH8" s="711"/>
      <c r="LI8" s="711"/>
      <c r="LJ8" s="711"/>
      <c r="LK8" s="711"/>
      <c r="LL8" s="711"/>
      <c r="LM8" s="711"/>
      <c r="LN8" s="711"/>
      <c r="LO8" s="711"/>
      <c r="LP8" s="711"/>
      <c r="LQ8" s="711"/>
      <c r="LR8" s="711"/>
      <c r="LS8" s="711"/>
      <c r="LU8" s="452"/>
      <c r="LV8" s="452"/>
      <c r="LW8" s="452"/>
      <c r="LX8" s="452"/>
      <c r="LY8" s="452"/>
      <c r="LZ8" s="452"/>
      <c r="MA8" s="452"/>
      <c r="MB8" s="452"/>
      <c r="MC8" s="452"/>
      <c r="MD8" s="452"/>
      <c r="ME8" s="452"/>
      <c r="MF8" s="452"/>
      <c r="MG8" s="452"/>
      <c r="MH8" s="452"/>
      <c r="MI8" s="452"/>
      <c r="MJ8" s="452"/>
      <c r="MK8" s="452"/>
      <c r="ML8" s="452"/>
      <c r="MM8" s="452"/>
      <c r="MN8" s="452"/>
      <c r="MO8" s="452"/>
      <c r="MP8" s="452"/>
      <c r="MQ8" s="452"/>
      <c r="MR8" s="452"/>
      <c r="MS8" s="452"/>
      <c r="MT8" s="452"/>
      <c r="MU8" s="452"/>
      <c r="MV8" s="452"/>
      <c r="MW8" s="452"/>
      <c r="MX8" s="452"/>
      <c r="MY8" s="452"/>
      <c r="MZ8" s="452"/>
      <c r="NA8" s="452"/>
      <c r="NB8" s="452"/>
      <c r="NC8" s="452"/>
      <c r="ND8" s="452"/>
      <c r="NE8" s="452"/>
      <c r="NF8" s="452"/>
      <c r="NG8" s="452"/>
      <c r="NH8" s="452"/>
      <c r="NI8" s="452"/>
      <c r="NJ8" s="452"/>
      <c r="NK8" s="452"/>
      <c r="NL8" s="452"/>
      <c r="NM8" s="452"/>
      <c r="NN8" s="452"/>
      <c r="NO8" s="452"/>
      <c r="NP8" s="452"/>
      <c r="NQ8" s="452"/>
      <c r="NR8" s="452"/>
      <c r="NS8" s="452"/>
      <c r="NT8" s="452"/>
      <c r="NU8" s="452"/>
      <c r="NV8" s="452"/>
      <c r="NW8" s="452"/>
      <c r="NX8" s="452"/>
      <c r="NY8" s="452"/>
      <c r="NZ8" s="452"/>
      <c r="OA8" s="452"/>
      <c r="OB8" s="452"/>
      <c r="OD8" s="452"/>
      <c r="OE8" s="452"/>
      <c r="OF8" s="452"/>
      <c r="OG8" s="452"/>
      <c r="OH8" s="452"/>
      <c r="OI8" s="452"/>
      <c r="OJ8" s="452"/>
      <c r="OK8" s="452"/>
      <c r="OL8" s="452"/>
    </row>
    <row r="9" spans="1:402" s="279" customFormat="1" ht="24" customHeight="1">
      <c r="A9" s="456" t="s">
        <v>1271</v>
      </c>
      <c r="B9" s="452"/>
      <c r="C9" s="452"/>
      <c r="D9" s="452"/>
      <c r="E9" s="452"/>
      <c r="F9" s="452"/>
      <c r="G9" s="453"/>
      <c r="H9" s="453"/>
      <c r="I9" s="453"/>
      <c r="J9" s="453"/>
      <c r="K9" s="453"/>
      <c r="L9" s="453"/>
      <c r="M9" s="453"/>
      <c r="N9" s="453"/>
      <c r="O9" s="453"/>
      <c r="P9" s="452"/>
      <c r="Q9" s="452"/>
      <c r="R9" s="452"/>
      <c r="S9" s="452"/>
      <c r="T9" s="452"/>
      <c r="U9" s="452"/>
      <c r="V9" s="452"/>
      <c r="W9" s="452"/>
      <c r="X9" s="452"/>
      <c r="Y9" s="452"/>
      <c r="Z9" s="452"/>
      <c r="AA9" s="452"/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2"/>
      <c r="AY9" s="452"/>
      <c r="AZ9" s="452"/>
      <c r="BA9" s="452"/>
      <c r="BB9" s="452"/>
      <c r="BC9" s="452"/>
      <c r="BD9" s="452"/>
      <c r="BE9" s="452"/>
      <c r="BF9" s="452"/>
      <c r="BG9" s="452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9"/>
      <c r="CI9" s="459"/>
      <c r="CJ9" s="459"/>
      <c r="CK9" s="459"/>
      <c r="CL9" s="459"/>
      <c r="CM9" s="453"/>
      <c r="CN9" s="453"/>
      <c r="CO9" s="453"/>
      <c r="CP9" s="453"/>
      <c r="CQ9" s="453"/>
      <c r="CR9" s="459">
        <f>CR7-CR8</f>
        <v>99693</v>
      </c>
      <c r="CS9" s="459">
        <f t="shared" ref="CS9:CV9" si="0">CS7-CS8</f>
        <v>2934</v>
      </c>
      <c r="CT9" s="459">
        <f t="shared" si="0"/>
        <v>96759</v>
      </c>
      <c r="CU9" s="459">
        <f t="shared" si="0"/>
        <v>73152</v>
      </c>
      <c r="CV9" s="459">
        <f t="shared" si="0"/>
        <v>23607</v>
      </c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9"/>
      <c r="DI9" s="459"/>
      <c r="DJ9" s="459"/>
      <c r="DK9" s="459"/>
      <c r="DL9" s="459"/>
      <c r="DM9" s="453"/>
      <c r="DN9" s="453"/>
      <c r="DO9" s="453"/>
      <c r="DP9" s="453"/>
      <c r="DQ9" s="453"/>
      <c r="DR9" s="459">
        <f>DR7-DR8</f>
        <v>0</v>
      </c>
      <c r="DS9" s="459"/>
      <c r="DT9" s="459"/>
      <c r="DU9" s="459"/>
      <c r="DV9" s="459"/>
      <c r="DW9" s="453"/>
      <c r="DX9" s="453"/>
      <c r="DY9" s="453"/>
      <c r="DZ9" s="453"/>
      <c r="EA9" s="453"/>
      <c r="EB9" s="453"/>
      <c r="EC9" s="453"/>
      <c r="ED9" s="453"/>
      <c r="EE9" s="453"/>
      <c r="EF9" s="453"/>
      <c r="EG9" s="453"/>
      <c r="EH9" s="453"/>
      <c r="EI9" s="453"/>
      <c r="EJ9" s="453"/>
      <c r="EK9" s="453"/>
      <c r="EL9" s="453"/>
      <c r="EM9" s="453"/>
      <c r="EN9" s="453"/>
      <c r="EO9" s="453"/>
      <c r="EP9" s="453"/>
      <c r="EQ9" s="453"/>
      <c r="ER9" s="453">
        <v>198274</v>
      </c>
      <c r="ES9" s="453">
        <v>39442</v>
      </c>
      <c r="ET9" s="453">
        <v>158832</v>
      </c>
      <c r="EU9" s="453">
        <v>122454</v>
      </c>
      <c r="EV9" s="453">
        <v>36378</v>
      </c>
      <c r="EW9" s="453">
        <v>266134</v>
      </c>
      <c r="EX9" s="453">
        <v>44104</v>
      </c>
      <c r="EY9" s="453">
        <v>222030</v>
      </c>
      <c r="EZ9" s="453">
        <v>167250</v>
      </c>
      <c r="FA9" s="453">
        <v>54780</v>
      </c>
      <c r="FB9" s="453">
        <v>288260</v>
      </c>
      <c r="FC9" s="453">
        <v>45140</v>
      </c>
      <c r="FD9" s="453">
        <v>243120</v>
      </c>
      <c r="FE9" s="453">
        <v>178938</v>
      </c>
      <c r="FF9" s="453">
        <v>64182</v>
      </c>
      <c r="FG9" s="453">
        <v>53329</v>
      </c>
      <c r="FH9" s="453">
        <v>26857</v>
      </c>
      <c r="FI9" s="453">
        <v>26472</v>
      </c>
      <c r="FJ9" s="453">
        <v>20409</v>
      </c>
      <c r="FK9" s="453">
        <v>6063</v>
      </c>
      <c r="FL9" s="453">
        <v>64639</v>
      </c>
      <c r="FM9" s="453">
        <v>27634</v>
      </c>
      <c r="FN9" s="453">
        <v>37005</v>
      </c>
      <c r="FO9" s="453">
        <v>27875</v>
      </c>
      <c r="FP9" s="453">
        <v>9130</v>
      </c>
      <c r="FQ9" s="453">
        <v>68327</v>
      </c>
      <c r="FR9" s="453">
        <v>27807</v>
      </c>
      <c r="FS9" s="453">
        <v>40520</v>
      </c>
      <c r="FT9" s="453">
        <v>29823</v>
      </c>
      <c r="FU9" s="453">
        <v>10697</v>
      </c>
      <c r="FV9" s="453">
        <v>30729</v>
      </c>
      <c r="FW9" s="453">
        <v>4257</v>
      </c>
      <c r="FX9" s="453">
        <v>26472</v>
      </c>
      <c r="FY9" s="453">
        <v>20409</v>
      </c>
      <c r="FZ9" s="453">
        <v>6063</v>
      </c>
      <c r="GA9" s="453">
        <v>42039</v>
      </c>
      <c r="GB9" s="453">
        <v>5034</v>
      </c>
      <c r="GC9" s="453">
        <v>37005</v>
      </c>
      <c r="GD9" s="453">
        <v>27875</v>
      </c>
      <c r="GE9" s="453">
        <v>9130</v>
      </c>
      <c r="GF9" s="453">
        <v>45727</v>
      </c>
      <c r="GG9" s="453">
        <v>5207</v>
      </c>
      <c r="GH9" s="453">
        <v>40520</v>
      </c>
      <c r="GI9" s="453">
        <v>29823</v>
      </c>
      <c r="GJ9" s="453">
        <v>10697</v>
      </c>
      <c r="GK9" s="453">
        <v>35329</v>
      </c>
      <c r="GL9" s="453">
        <v>8857</v>
      </c>
      <c r="GM9" s="453">
        <v>26472</v>
      </c>
      <c r="GN9" s="453">
        <v>20409</v>
      </c>
      <c r="GO9" s="453">
        <v>6063</v>
      </c>
      <c r="GP9" s="453">
        <v>46639</v>
      </c>
      <c r="GQ9" s="453">
        <v>9634</v>
      </c>
      <c r="GR9" s="453">
        <v>37005</v>
      </c>
      <c r="GS9" s="453">
        <v>27875</v>
      </c>
      <c r="GT9" s="453">
        <v>9130</v>
      </c>
      <c r="GU9" s="453">
        <v>50327</v>
      </c>
      <c r="GV9" s="453">
        <v>9807</v>
      </c>
      <c r="GW9" s="453">
        <v>40520</v>
      </c>
      <c r="GX9" s="453">
        <v>29823</v>
      </c>
      <c r="GY9" s="453">
        <v>10697</v>
      </c>
      <c r="GZ9" s="453">
        <v>187274</v>
      </c>
      <c r="HA9" s="453">
        <v>28442</v>
      </c>
      <c r="HB9" s="453">
        <v>158832</v>
      </c>
      <c r="HC9" s="453">
        <v>122454</v>
      </c>
      <c r="HD9" s="453">
        <v>36378</v>
      </c>
      <c r="HE9" s="453">
        <v>255134</v>
      </c>
      <c r="HF9" s="453">
        <v>33104</v>
      </c>
      <c r="HG9" s="453">
        <v>222030</v>
      </c>
      <c r="HH9" s="453">
        <v>167250</v>
      </c>
      <c r="HI9" s="453">
        <v>54780</v>
      </c>
      <c r="HJ9" s="453">
        <v>277260</v>
      </c>
      <c r="HK9" s="453">
        <v>34140</v>
      </c>
      <c r="HL9" s="453">
        <v>243120</v>
      </c>
      <c r="HM9" s="453">
        <v>178938</v>
      </c>
      <c r="HN9" s="453">
        <v>64182</v>
      </c>
      <c r="HO9" s="453">
        <v>33029</v>
      </c>
      <c r="HP9" s="453">
        <v>6557</v>
      </c>
      <c r="HQ9" s="453">
        <v>26472</v>
      </c>
      <c r="HR9" s="453">
        <v>20409</v>
      </c>
      <c r="HS9" s="453">
        <v>6063</v>
      </c>
      <c r="HT9" s="453">
        <v>44339</v>
      </c>
      <c r="HU9" s="453">
        <v>7334</v>
      </c>
      <c r="HV9" s="453">
        <v>37005</v>
      </c>
      <c r="HW9" s="453">
        <v>27875</v>
      </c>
      <c r="HX9" s="453">
        <v>9130</v>
      </c>
      <c r="HY9" s="453">
        <v>48027</v>
      </c>
      <c r="HZ9" s="453">
        <v>7507</v>
      </c>
      <c r="IA9" s="453">
        <v>40520</v>
      </c>
      <c r="IB9" s="453">
        <v>29823</v>
      </c>
      <c r="IC9" s="453">
        <v>10697</v>
      </c>
      <c r="ID9" s="453">
        <v>179274</v>
      </c>
      <c r="IE9" s="453">
        <v>20442</v>
      </c>
      <c r="IF9" s="453">
        <v>158832</v>
      </c>
      <c r="IG9" s="453">
        <v>122454</v>
      </c>
      <c r="IH9" s="453">
        <v>36378</v>
      </c>
      <c r="II9" s="453">
        <v>247134</v>
      </c>
      <c r="IJ9" s="453">
        <v>25104</v>
      </c>
      <c r="IK9" s="453">
        <v>222030</v>
      </c>
      <c r="IL9" s="453">
        <v>167250</v>
      </c>
      <c r="IM9" s="453">
        <v>54780</v>
      </c>
      <c r="IN9" s="453">
        <v>269260</v>
      </c>
      <c r="IO9" s="453">
        <v>26140</v>
      </c>
      <c r="IP9" s="453">
        <v>243120</v>
      </c>
      <c r="IQ9" s="453">
        <v>178938</v>
      </c>
      <c r="IR9" s="453">
        <v>64182</v>
      </c>
      <c r="IS9" s="453">
        <v>171774</v>
      </c>
      <c r="IT9" s="453">
        <v>12942</v>
      </c>
      <c r="IU9" s="453">
        <v>158832</v>
      </c>
      <c r="IV9" s="453">
        <v>122454</v>
      </c>
      <c r="IW9" s="453">
        <v>36378</v>
      </c>
      <c r="IX9" s="453">
        <v>239634</v>
      </c>
      <c r="IY9" s="453">
        <v>17604</v>
      </c>
      <c r="IZ9" s="453">
        <v>222030</v>
      </c>
      <c r="JA9" s="453">
        <v>167250</v>
      </c>
      <c r="JB9" s="453">
        <v>54780</v>
      </c>
      <c r="JC9" s="453">
        <v>261760</v>
      </c>
      <c r="JD9" s="453">
        <v>18640</v>
      </c>
      <c r="JE9" s="453">
        <v>243120</v>
      </c>
      <c r="JF9" s="453">
        <v>178938</v>
      </c>
      <c r="JG9" s="453">
        <v>64182</v>
      </c>
      <c r="JH9" s="453"/>
      <c r="JI9" s="453"/>
      <c r="JJ9" s="453"/>
      <c r="JK9" s="453"/>
      <c r="JL9" s="453"/>
      <c r="JM9" s="452"/>
      <c r="JN9" s="452"/>
      <c r="JO9" s="452"/>
      <c r="JP9" s="452"/>
      <c r="JQ9" s="452"/>
      <c r="JR9" s="452"/>
      <c r="JS9" s="452"/>
      <c r="JT9" s="453">
        <v>1568</v>
      </c>
      <c r="JU9" s="453">
        <v>31</v>
      </c>
      <c r="JV9" s="453">
        <v>1537</v>
      </c>
      <c r="JW9" s="453">
        <v>1537</v>
      </c>
      <c r="JX9" s="453">
        <v>0</v>
      </c>
      <c r="JY9" s="453">
        <v>1568</v>
      </c>
      <c r="JZ9" s="453">
        <v>31</v>
      </c>
      <c r="KA9" s="453">
        <v>1537</v>
      </c>
      <c r="KB9" s="453">
        <v>1537</v>
      </c>
      <c r="KC9" s="453">
        <v>0</v>
      </c>
      <c r="KD9" s="453">
        <v>1568</v>
      </c>
      <c r="KE9" s="453">
        <v>31</v>
      </c>
      <c r="KF9" s="453">
        <v>1537</v>
      </c>
      <c r="KG9" s="453">
        <v>1537</v>
      </c>
      <c r="KH9" s="453">
        <v>0</v>
      </c>
      <c r="KI9" s="453">
        <v>1568</v>
      </c>
      <c r="KJ9" s="453">
        <v>31</v>
      </c>
      <c r="KK9" s="453">
        <v>1537</v>
      </c>
      <c r="KL9" s="453">
        <v>1537</v>
      </c>
      <c r="KM9" s="453">
        <v>0</v>
      </c>
      <c r="KN9" s="453">
        <v>1568</v>
      </c>
      <c r="KO9" s="453">
        <v>31</v>
      </c>
      <c r="KP9" s="453">
        <v>1537</v>
      </c>
      <c r="KQ9" s="453">
        <v>1537</v>
      </c>
      <c r="KR9" s="453">
        <v>0</v>
      </c>
      <c r="KS9" s="453">
        <v>1344</v>
      </c>
      <c r="KT9" s="453">
        <v>26</v>
      </c>
      <c r="KU9" s="453">
        <v>1318</v>
      </c>
      <c r="KV9" s="453">
        <v>1318</v>
      </c>
      <c r="KW9" s="453">
        <v>0</v>
      </c>
      <c r="KX9" s="453"/>
      <c r="KY9" s="453"/>
      <c r="KZ9" s="453"/>
      <c r="LA9" s="453"/>
      <c r="LB9" s="453"/>
      <c r="LC9" s="711"/>
      <c r="LD9" s="711"/>
      <c r="LE9" s="711"/>
      <c r="LF9" s="711"/>
      <c r="LG9" s="711"/>
      <c r="LH9" s="711"/>
      <c r="LI9" s="711"/>
      <c r="LJ9" s="711"/>
      <c r="LK9" s="711"/>
      <c r="LL9" s="711"/>
      <c r="LM9" s="711"/>
      <c r="LN9" s="711"/>
      <c r="LO9" s="711"/>
      <c r="LP9" s="711"/>
      <c r="LQ9" s="711"/>
      <c r="LR9" s="711"/>
      <c r="LS9" s="711"/>
      <c r="LU9" s="721">
        <f>JT9</f>
        <v>1568</v>
      </c>
      <c r="LV9" s="721">
        <f>JY9</f>
        <v>1568</v>
      </c>
      <c r="LW9" s="721">
        <f>KD9</f>
        <v>1568</v>
      </c>
      <c r="LX9" s="721">
        <f>KI9</f>
        <v>1568</v>
      </c>
      <c r="LY9" s="721">
        <f>KN9</f>
        <v>1568</v>
      </c>
      <c r="LZ9" s="721">
        <f>KS9</f>
        <v>1344</v>
      </c>
      <c r="MA9" s="452"/>
      <c r="MB9" s="452"/>
      <c r="MC9" s="452"/>
      <c r="MD9" s="452"/>
      <c r="ME9" s="452"/>
      <c r="MF9" s="452"/>
      <c r="MG9" s="452"/>
      <c r="MH9" s="452"/>
      <c r="MI9" s="452"/>
      <c r="MJ9" s="452"/>
      <c r="MK9" s="452"/>
      <c r="ML9" s="452"/>
      <c r="MM9" s="721">
        <f>JV9</f>
        <v>1537</v>
      </c>
      <c r="MN9" s="721">
        <f>KA9</f>
        <v>1537</v>
      </c>
      <c r="MO9" s="721">
        <f>KF9</f>
        <v>1537</v>
      </c>
      <c r="MP9" s="721">
        <f>KK9</f>
        <v>1537</v>
      </c>
      <c r="MQ9" s="721">
        <f>KP9</f>
        <v>1537</v>
      </c>
      <c r="MR9" s="721">
        <f>KU9</f>
        <v>1318</v>
      </c>
      <c r="MS9" s="721">
        <f>JU9</f>
        <v>31</v>
      </c>
      <c r="MT9" s="721">
        <f>JZ9</f>
        <v>31</v>
      </c>
      <c r="MU9" s="721">
        <f>KE9</f>
        <v>31</v>
      </c>
      <c r="MV9" s="721">
        <f>KJ9</f>
        <v>31</v>
      </c>
      <c r="MW9" s="721">
        <f>KO9</f>
        <v>31</v>
      </c>
      <c r="MX9" s="721">
        <f>KT9</f>
        <v>26</v>
      </c>
      <c r="MY9" s="452"/>
      <c r="MZ9" s="452"/>
      <c r="NA9" s="452"/>
      <c r="NB9" s="452"/>
      <c r="NC9" s="452"/>
      <c r="ND9" s="452"/>
      <c r="NE9" s="452"/>
      <c r="NF9" s="452"/>
      <c r="NG9" s="452"/>
      <c r="NH9" s="452"/>
      <c r="NI9" s="452"/>
      <c r="NJ9" s="452"/>
      <c r="NK9" s="452"/>
      <c r="NL9" s="452"/>
      <c r="NM9" s="452"/>
      <c r="NN9" s="452"/>
      <c r="NO9" s="452"/>
      <c r="NP9" s="452"/>
      <c r="NQ9" s="721">
        <f>MM9</f>
        <v>1537</v>
      </c>
      <c r="NR9" s="721">
        <f t="shared" ref="NR9:OB9" si="1">MN9</f>
        <v>1537</v>
      </c>
      <c r="NS9" s="721">
        <f t="shared" si="1"/>
        <v>1537</v>
      </c>
      <c r="NT9" s="721">
        <f t="shared" si="1"/>
        <v>1537</v>
      </c>
      <c r="NU9" s="721">
        <f t="shared" si="1"/>
        <v>1537</v>
      </c>
      <c r="NV9" s="721">
        <f t="shared" si="1"/>
        <v>1318</v>
      </c>
      <c r="NW9" s="721">
        <f t="shared" si="1"/>
        <v>31</v>
      </c>
      <c r="NX9" s="721">
        <f t="shared" si="1"/>
        <v>31</v>
      </c>
      <c r="NY9" s="721">
        <f t="shared" si="1"/>
        <v>31</v>
      </c>
      <c r="NZ9" s="721">
        <f t="shared" si="1"/>
        <v>31</v>
      </c>
      <c r="OA9" s="721">
        <f t="shared" si="1"/>
        <v>31</v>
      </c>
      <c r="OB9" s="721">
        <f t="shared" si="1"/>
        <v>26</v>
      </c>
      <c r="OD9" s="452"/>
      <c r="OE9" s="452"/>
      <c r="OF9" s="452"/>
      <c r="OG9" s="452"/>
      <c r="OH9" s="452"/>
      <c r="OI9" s="452"/>
      <c r="OJ9" s="452"/>
      <c r="OK9" s="452"/>
      <c r="OL9" s="452"/>
    </row>
    <row r="10" spans="1:402">
      <c r="A10" s="709" t="s">
        <v>1365</v>
      </c>
      <c r="B10" s="461"/>
      <c r="C10" s="461"/>
      <c r="D10" s="461"/>
      <c r="E10" s="461"/>
      <c r="F10" s="462">
        <f>SUM(B10:E10)</f>
        <v>0</v>
      </c>
      <c r="G10" s="463"/>
      <c r="H10" s="463"/>
      <c r="I10" s="463"/>
      <c r="J10" s="463"/>
      <c r="K10" s="462">
        <f>SUM(G10:J10)</f>
        <v>0</v>
      </c>
      <c r="L10" s="464">
        <f>K10/1000</f>
        <v>0</v>
      </c>
      <c r="M10" s="464"/>
      <c r="N10" s="464"/>
      <c r="O10" s="464"/>
      <c r="P10" s="465">
        <v>231</v>
      </c>
      <c r="Q10" s="461"/>
      <c r="R10" s="466">
        <v>0</v>
      </c>
      <c r="S10" s="461"/>
      <c r="T10" s="465">
        <v>1</v>
      </c>
      <c r="U10" s="462">
        <f t="shared" ref="U10:U39" si="2">SUM(P10:T10)</f>
        <v>232</v>
      </c>
      <c r="V10" s="465">
        <v>284</v>
      </c>
      <c r="W10" s="461"/>
      <c r="X10" s="466">
        <v>12</v>
      </c>
      <c r="Y10" s="461"/>
      <c r="Z10" s="465">
        <v>1</v>
      </c>
      <c r="AA10" s="462">
        <f t="shared" ref="AA10:AA39" si="3">SUM(V10:Z10)</f>
        <v>297</v>
      </c>
      <c r="AB10" s="465">
        <v>92</v>
      </c>
      <c r="AC10" s="461"/>
      <c r="AD10" s="461"/>
      <c r="AE10" s="461"/>
      <c r="AF10" s="465">
        <v>0</v>
      </c>
      <c r="AG10" s="462">
        <f>SUM(AB10:AF10)</f>
        <v>92</v>
      </c>
      <c r="AH10" s="459">
        <f>U10+AA10+AG10</f>
        <v>621</v>
      </c>
      <c r="AI10" s="467"/>
      <c r="AJ10" s="468">
        <v>0</v>
      </c>
      <c r="AK10" s="469"/>
      <c r="AL10" s="470">
        <v>0</v>
      </c>
      <c r="AM10" s="470"/>
      <c r="AN10" s="467"/>
      <c r="AO10" s="471"/>
      <c r="AP10" s="470"/>
      <c r="AQ10" s="472"/>
      <c r="AR10" s="472"/>
      <c r="AS10" s="461"/>
      <c r="AT10" s="461"/>
      <c r="AU10" s="470">
        <v>1</v>
      </c>
      <c r="AV10" s="470"/>
      <c r="AW10" s="472"/>
      <c r="AX10" s="470"/>
      <c r="AY10" s="470"/>
      <c r="AZ10" s="472"/>
      <c r="BA10" s="470"/>
      <c r="BB10" s="461"/>
      <c r="BC10" s="461"/>
      <c r="BD10" s="470"/>
      <c r="BE10" s="470"/>
      <c r="BF10" s="473"/>
      <c r="BG10" s="462">
        <f>SUM(AI10:BF10)</f>
        <v>1</v>
      </c>
      <c r="BH10" s="474">
        <f>$P10*BH$7</f>
        <v>5910135</v>
      </c>
      <c r="BI10" s="475">
        <f t="shared" ref="BI10:BL25" si="4">$P10*BI$7</f>
        <v>498267</v>
      </c>
      <c r="BJ10" s="475">
        <f t="shared" si="4"/>
        <v>5411868</v>
      </c>
      <c r="BK10" s="475">
        <f t="shared" si="4"/>
        <v>4172322</v>
      </c>
      <c r="BL10" s="475">
        <f t="shared" si="4"/>
        <v>1239546</v>
      </c>
      <c r="BM10" s="474">
        <f>$Q10*BM$7</f>
        <v>0</v>
      </c>
      <c r="BN10" s="475">
        <f t="shared" ref="BN10:BQ40" si="5">$Q10*BN$7</f>
        <v>0</v>
      </c>
      <c r="BO10" s="475">
        <f t="shared" si="5"/>
        <v>0</v>
      </c>
      <c r="BP10" s="475">
        <f t="shared" si="5"/>
        <v>0</v>
      </c>
      <c r="BQ10" s="475">
        <f t="shared" si="5"/>
        <v>0</v>
      </c>
      <c r="BR10" s="474">
        <f>$R10*BR$7</f>
        <v>0</v>
      </c>
      <c r="BS10" s="475">
        <f t="shared" ref="BS10:BV40" si="6">$R10*BS$7</f>
        <v>0</v>
      </c>
      <c r="BT10" s="475">
        <f t="shared" si="6"/>
        <v>0</v>
      </c>
      <c r="BU10" s="475">
        <f t="shared" si="6"/>
        <v>0</v>
      </c>
      <c r="BV10" s="475">
        <f t="shared" si="6"/>
        <v>0</v>
      </c>
      <c r="BW10" s="475"/>
      <c r="BX10" s="475"/>
      <c r="BY10" s="475"/>
      <c r="BZ10" s="475"/>
      <c r="CA10" s="475"/>
      <c r="CB10" s="474">
        <f>$T10*CB$8</f>
        <v>197552</v>
      </c>
      <c r="CC10" s="475">
        <f t="shared" ref="CC10:CF40" si="7">$T10*CC$8</f>
        <v>451</v>
      </c>
      <c r="CD10" s="475">
        <f t="shared" si="7"/>
        <v>197101</v>
      </c>
      <c r="CE10" s="475">
        <f t="shared" si="7"/>
        <v>197101</v>
      </c>
      <c r="CF10" s="475">
        <f t="shared" si="7"/>
        <v>0</v>
      </c>
      <c r="CG10" s="476">
        <f>BH10+BM10+BR10+BW10+CB10</f>
        <v>6107687</v>
      </c>
      <c r="CH10" s="474">
        <f>$V10*CH$7</f>
        <v>10134256</v>
      </c>
      <c r="CI10" s="475">
        <f>$V10*CI$7</f>
        <v>833256</v>
      </c>
      <c r="CJ10" s="475">
        <f>$V10*CJ$7</f>
        <v>9301000</v>
      </c>
      <c r="CK10" s="475">
        <f>$V10*CK$7</f>
        <v>7005996</v>
      </c>
      <c r="CL10" s="475">
        <f>$V10*CL$7</f>
        <v>2295004</v>
      </c>
      <c r="CM10" s="474">
        <f>$W10*CM$8</f>
        <v>0</v>
      </c>
      <c r="CN10" s="475">
        <f t="shared" ref="CN10:CQ40" si="8">$W10*CN$8</f>
        <v>0</v>
      </c>
      <c r="CO10" s="475">
        <f t="shared" si="8"/>
        <v>0</v>
      </c>
      <c r="CP10" s="475">
        <f t="shared" si="8"/>
        <v>0</v>
      </c>
      <c r="CQ10" s="475">
        <f t="shared" si="8"/>
        <v>0</v>
      </c>
      <c r="CR10" s="474">
        <f>$X10*CR$7</f>
        <v>1196316</v>
      </c>
      <c r="CS10" s="475">
        <f>$X10*CS$7</f>
        <v>35208</v>
      </c>
      <c r="CT10" s="475">
        <f>$X10*CT$7</f>
        <v>1161108</v>
      </c>
      <c r="CU10" s="475">
        <f>$X10*CU$7</f>
        <v>877824</v>
      </c>
      <c r="CV10" s="475">
        <f>$X10*CV$7</f>
        <v>283284</v>
      </c>
      <c r="CW10" s="474">
        <f>$Y10*CW$8</f>
        <v>0</v>
      </c>
      <c r="CX10" s="475">
        <f t="shared" ref="CX10:DA40" si="9">$Y10*CX$8</f>
        <v>0</v>
      </c>
      <c r="CY10" s="475">
        <f t="shared" si="9"/>
        <v>0</v>
      </c>
      <c r="CZ10" s="475">
        <f t="shared" si="9"/>
        <v>0</v>
      </c>
      <c r="DA10" s="475">
        <f t="shared" si="9"/>
        <v>0</v>
      </c>
      <c r="DB10" s="474">
        <f>$Z10*DB$8</f>
        <v>228176</v>
      </c>
      <c r="DC10" s="475">
        <f t="shared" ref="DC10:DF40" si="10">$Z10*DC$8</f>
        <v>752</v>
      </c>
      <c r="DD10" s="475">
        <f t="shared" si="10"/>
        <v>227424</v>
      </c>
      <c r="DE10" s="475">
        <f t="shared" si="10"/>
        <v>227424</v>
      </c>
      <c r="DF10" s="475">
        <f t="shared" si="10"/>
        <v>0</v>
      </c>
      <c r="DG10" s="476">
        <f>CH10+CM10+CR10+CW10+DB10</f>
        <v>11558748</v>
      </c>
      <c r="DH10" s="474">
        <f>$AB10*DH$7</f>
        <v>3584872</v>
      </c>
      <c r="DI10" s="475">
        <f>$AB10*DI$7</f>
        <v>285844</v>
      </c>
      <c r="DJ10" s="475">
        <f>$AB10*DJ$7</f>
        <v>3299028</v>
      </c>
      <c r="DK10" s="475">
        <f>$AB10*DK$7</f>
        <v>2428064</v>
      </c>
      <c r="DL10" s="475">
        <f>$AB10*DL$7</f>
        <v>870964</v>
      </c>
      <c r="DM10" s="474">
        <f>$AC10*DM$8</f>
        <v>0</v>
      </c>
      <c r="DN10" s="475">
        <f t="shared" ref="DN10:DQ40" si="11">$AC10*DN$8</f>
        <v>0</v>
      </c>
      <c r="DO10" s="475">
        <f t="shared" si="11"/>
        <v>0</v>
      </c>
      <c r="DP10" s="475">
        <f t="shared" si="11"/>
        <v>0</v>
      </c>
      <c r="DQ10" s="475">
        <f t="shared" si="11"/>
        <v>0</v>
      </c>
      <c r="DR10" s="475"/>
      <c r="DS10" s="475"/>
      <c r="DT10" s="475"/>
      <c r="DU10" s="475"/>
      <c r="DV10" s="475"/>
      <c r="DW10" s="474">
        <f>$AE10*DW$8</f>
        <v>0</v>
      </c>
      <c r="DX10" s="475">
        <f t="shared" ref="DX10:EA40" si="12">$AE10*DX$8</f>
        <v>0</v>
      </c>
      <c r="DY10" s="475">
        <f t="shared" si="12"/>
        <v>0</v>
      </c>
      <c r="DZ10" s="475">
        <f t="shared" si="12"/>
        <v>0</v>
      </c>
      <c r="EA10" s="475">
        <f t="shared" si="12"/>
        <v>0</v>
      </c>
      <c r="EB10" s="474">
        <f>$AF10*EB$8</f>
        <v>0</v>
      </c>
      <c r="EC10" s="475">
        <f t="shared" ref="EC10:EF40" si="13">$AF10*EC$8</f>
        <v>0</v>
      </c>
      <c r="ED10" s="475">
        <f t="shared" si="13"/>
        <v>0</v>
      </c>
      <c r="EE10" s="475">
        <f t="shared" si="13"/>
        <v>0</v>
      </c>
      <c r="EF10" s="475">
        <f t="shared" si="13"/>
        <v>0</v>
      </c>
      <c r="EG10" s="476">
        <f>DH10+DM10+DR10+DW10+EB10</f>
        <v>3584872</v>
      </c>
      <c r="EH10" s="476">
        <f>CG10+DG10+EG10</f>
        <v>21251307</v>
      </c>
      <c r="EI10" s="477">
        <f>BI10+BN10+BS10+BX10+CC10+CI10+CN10+CS10+CX10+DC10+DI10+DN10+DS10+DX10+EC10</f>
        <v>1653778</v>
      </c>
      <c r="EJ10" s="477">
        <f t="shared" ref="EJ10:EL40" si="14">BJ10+BO10+BT10+BY10+CD10+CJ10+CO10+CT10+CY10+DD10+DJ10+DO10+DT10+DY10+ED10</f>
        <v>19597529</v>
      </c>
      <c r="EK10" s="477">
        <f t="shared" si="14"/>
        <v>14908731</v>
      </c>
      <c r="EL10" s="477">
        <f t="shared" si="14"/>
        <v>4688798</v>
      </c>
      <c r="EM10" s="478">
        <f>BH10+CH10+DH10</f>
        <v>19629263</v>
      </c>
      <c r="EN10" s="478">
        <f>BM10+CM10+DM10</f>
        <v>0</v>
      </c>
      <c r="EO10" s="478">
        <f>BR10+CR10+DR10</f>
        <v>1196316</v>
      </c>
      <c r="EP10" s="478">
        <f>BW10+CW10+DW10</f>
        <v>0</v>
      </c>
      <c r="EQ10" s="478">
        <f>CB10+DB10+EB10</f>
        <v>425728</v>
      </c>
      <c r="ER10" s="479">
        <f>$AI10*ER$9</f>
        <v>0</v>
      </c>
      <c r="ES10" s="479">
        <f t="shared" ref="ES10:EV25" si="15">$AI10*ES$9</f>
        <v>0</v>
      </c>
      <c r="ET10" s="479">
        <f t="shared" si="15"/>
        <v>0</v>
      </c>
      <c r="EU10" s="479">
        <f t="shared" si="15"/>
        <v>0</v>
      </c>
      <c r="EV10" s="479">
        <f t="shared" si="15"/>
        <v>0</v>
      </c>
      <c r="EW10" s="479">
        <f>$AJ10*EW$9</f>
        <v>0</v>
      </c>
      <c r="EX10" s="479">
        <f t="shared" ref="EX10:FA25" si="16">$AJ10*EX$9</f>
        <v>0</v>
      </c>
      <c r="EY10" s="479">
        <f>$AJ10*EY$9</f>
        <v>0</v>
      </c>
      <c r="EZ10" s="479">
        <f t="shared" si="16"/>
        <v>0</v>
      </c>
      <c r="FA10" s="479">
        <f>$AJ10*FA$9</f>
        <v>0</v>
      </c>
      <c r="FB10" s="479">
        <f>$AK10*FB$9</f>
        <v>0</v>
      </c>
      <c r="FC10" s="479">
        <f t="shared" ref="FC10:FF25" si="17">$AK10*FC$9</f>
        <v>0</v>
      </c>
      <c r="FD10" s="479">
        <f t="shared" si="17"/>
        <v>0</v>
      </c>
      <c r="FE10" s="479">
        <f t="shared" si="17"/>
        <v>0</v>
      </c>
      <c r="FF10" s="479">
        <f t="shared" si="17"/>
        <v>0</v>
      </c>
      <c r="FG10" s="479">
        <f>$AL10*FG$9</f>
        <v>0</v>
      </c>
      <c r="FH10" s="479">
        <f t="shared" ref="FH10:FK25" si="18">$AL10*FH$9</f>
        <v>0</v>
      </c>
      <c r="FI10" s="479">
        <f t="shared" si="18"/>
        <v>0</v>
      </c>
      <c r="FJ10" s="479">
        <f t="shared" si="18"/>
        <v>0</v>
      </c>
      <c r="FK10" s="479">
        <f t="shared" si="18"/>
        <v>0</v>
      </c>
      <c r="FL10" s="474">
        <f>$AM10*FL$9</f>
        <v>0</v>
      </c>
      <c r="FM10" s="474">
        <f t="shared" ref="FM10:FP25" si="19">$AM10*FM$9</f>
        <v>0</v>
      </c>
      <c r="FN10" s="474">
        <f>$AM10*FN$9</f>
        <v>0</v>
      </c>
      <c r="FO10" s="474">
        <f t="shared" si="19"/>
        <v>0</v>
      </c>
      <c r="FP10" s="474">
        <f t="shared" si="19"/>
        <v>0</v>
      </c>
      <c r="FQ10" s="474">
        <f>$AN10*FQ$9</f>
        <v>0</v>
      </c>
      <c r="FR10" s="474">
        <f t="shared" ref="FR10:FU25" si="20">$AN10*FR$9</f>
        <v>0</v>
      </c>
      <c r="FS10" s="474">
        <f t="shared" si="20"/>
        <v>0</v>
      </c>
      <c r="FT10" s="474">
        <f t="shared" si="20"/>
        <v>0</v>
      </c>
      <c r="FU10" s="474">
        <f>$AN10*FU$9</f>
        <v>0</v>
      </c>
      <c r="FV10" s="479">
        <f>$AO10*FV$9</f>
        <v>0</v>
      </c>
      <c r="FW10" s="479">
        <f t="shared" ref="FW10:FZ25" si="21">$AO10*FW$9</f>
        <v>0</v>
      </c>
      <c r="FX10" s="479">
        <f t="shared" si="21"/>
        <v>0</v>
      </c>
      <c r="FY10" s="479">
        <f t="shared" si="21"/>
        <v>0</v>
      </c>
      <c r="FZ10" s="479">
        <f t="shared" si="21"/>
        <v>0</v>
      </c>
      <c r="GA10" s="479">
        <f>$AP10*GA$9</f>
        <v>0</v>
      </c>
      <c r="GB10" s="479">
        <f t="shared" ref="GB10:GE25" si="22">$AP10*GB$9</f>
        <v>0</v>
      </c>
      <c r="GC10" s="479">
        <f t="shared" si="22"/>
        <v>0</v>
      </c>
      <c r="GD10" s="479">
        <f t="shared" si="22"/>
        <v>0</v>
      </c>
      <c r="GE10" s="479">
        <f t="shared" si="22"/>
        <v>0</v>
      </c>
      <c r="GF10" s="474">
        <f>$AQ10*GF$9</f>
        <v>0</v>
      </c>
      <c r="GG10" s="474">
        <f t="shared" ref="GG10:GJ25" si="23">$AQ10*GG$9</f>
        <v>0</v>
      </c>
      <c r="GH10" s="474">
        <f t="shared" si="23"/>
        <v>0</v>
      </c>
      <c r="GI10" s="474">
        <f t="shared" si="23"/>
        <v>0</v>
      </c>
      <c r="GJ10" s="474">
        <f t="shared" si="23"/>
        <v>0</v>
      </c>
      <c r="GK10" s="474">
        <f>$AR10*GK$9</f>
        <v>0</v>
      </c>
      <c r="GL10" s="474">
        <f t="shared" ref="GL10:GO25" si="24">$AR10*GL$9</f>
        <v>0</v>
      </c>
      <c r="GM10" s="474">
        <f t="shared" si="24"/>
        <v>0</v>
      </c>
      <c r="GN10" s="474">
        <f t="shared" si="24"/>
        <v>0</v>
      </c>
      <c r="GO10" s="474">
        <f t="shared" si="24"/>
        <v>0</v>
      </c>
      <c r="GP10" s="479">
        <f>$AS10*GP$9</f>
        <v>0</v>
      </c>
      <c r="GQ10" s="479">
        <f t="shared" ref="GQ10:GT25" si="25">$AS10*GQ$9</f>
        <v>0</v>
      </c>
      <c r="GR10" s="479">
        <f t="shared" si="25"/>
        <v>0</v>
      </c>
      <c r="GS10" s="479">
        <f t="shared" si="25"/>
        <v>0</v>
      </c>
      <c r="GT10" s="479">
        <f t="shared" si="25"/>
        <v>0</v>
      </c>
      <c r="GU10" s="479">
        <f>$AT10*GU$9</f>
        <v>0</v>
      </c>
      <c r="GV10" s="479">
        <f t="shared" ref="GV10:GY25" si="26">$AT10*GV$9</f>
        <v>0</v>
      </c>
      <c r="GW10" s="479">
        <f t="shared" si="26"/>
        <v>0</v>
      </c>
      <c r="GX10" s="479">
        <f t="shared" si="26"/>
        <v>0</v>
      </c>
      <c r="GY10" s="479">
        <f t="shared" si="26"/>
        <v>0</v>
      </c>
      <c r="GZ10" s="474">
        <f>$AU10*GZ$9</f>
        <v>187274</v>
      </c>
      <c r="HA10" s="474">
        <f t="shared" ref="HA10:HD25" si="27">$AU10*HA$9</f>
        <v>28442</v>
      </c>
      <c r="HB10" s="474">
        <f t="shared" si="27"/>
        <v>158832</v>
      </c>
      <c r="HC10" s="474">
        <f t="shared" si="27"/>
        <v>122454</v>
      </c>
      <c r="HD10" s="474">
        <f t="shared" si="27"/>
        <v>36378</v>
      </c>
      <c r="HE10" s="474">
        <f>$AV10*HE$9</f>
        <v>0</v>
      </c>
      <c r="HF10" s="474">
        <f t="shared" ref="HF10:HI25" si="28">$AV10*HF$9</f>
        <v>0</v>
      </c>
      <c r="HG10" s="474">
        <f t="shared" si="28"/>
        <v>0</v>
      </c>
      <c r="HH10" s="474">
        <f t="shared" si="28"/>
        <v>0</v>
      </c>
      <c r="HI10" s="474">
        <f t="shared" si="28"/>
        <v>0</v>
      </c>
      <c r="HJ10" s="479">
        <f>$AW10*HJ$9</f>
        <v>0</v>
      </c>
      <c r="HK10" s="479">
        <f t="shared" ref="HK10:HN25" si="29">$AW10*HK$9</f>
        <v>0</v>
      </c>
      <c r="HL10" s="479">
        <f t="shared" si="29"/>
        <v>0</v>
      </c>
      <c r="HM10" s="479">
        <f t="shared" si="29"/>
        <v>0</v>
      </c>
      <c r="HN10" s="479">
        <f t="shared" si="29"/>
        <v>0</v>
      </c>
      <c r="HO10" s="479">
        <f>$AX10*HO$9</f>
        <v>0</v>
      </c>
      <c r="HP10" s="479">
        <f t="shared" ref="HP10:HS25" si="30">$AX10*HP$9</f>
        <v>0</v>
      </c>
      <c r="HQ10" s="479">
        <f t="shared" si="30"/>
        <v>0</v>
      </c>
      <c r="HR10" s="479">
        <f t="shared" si="30"/>
        <v>0</v>
      </c>
      <c r="HS10" s="479">
        <f t="shared" si="30"/>
        <v>0</v>
      </c>
      <c r="HT10" s="474">
        <f>$AY10*HT$9</f>
        <v>0</v>
      </c>
      <c r="HU10" s="474">
        <f t="shared" ref="HU10:HX25" si="31">$AY10*HU$9</f>
        <v>0</v>
      </c>
      <c r="HV10" s="474">
        <f t="shared" si="31"/>
        <v>0</v>
      </c>
      <c r="HW10" s="474">
        <f t="shared" si="31"/>
        <v>0</v>
      </c>
      <c r="HX10" s="474">
        <f t="shared" si="31"/>
        <v>0</v>
      </c>
      <c r="HY10" s="474">
        <f>$AZ10*HY$9</f>
        <v>0</v>
      </c>
      <c r="HZ10" s="474">
        <f t="shared" ref="HZ10:IC25" si="32">$AZ10*HZ$9</f>
        <v>0</v>
      </c>
      <c r="IA10" s="474">
        <f t="shared" si="32"/>
        <v>0</v>
      </c>
      <c r="IB10" s="474">
        <f t="shared" si="32"/>
        <v>0</v>
      </c>
      <c r="IC10" s="474">
        <f t="shared" si="32"/>
        <v>0</v>
      </c>
      <c r="ID10" s="479">
        <f>$BA10*ID$9</f>
        <v>0</v>
      </c>
      <c r="IE10" s="479">
        <f t="shared" ref="IE10:IH25" si="33">$BA10*IE$9</f>
        <v>0</v>
      </c>
      <c r="IF10" s="479">
        <f t="shared" si="33"/>
        <v>0</v>
      </c>
      <c r="IG10" s="479">
        <f t="shared" si="33"/>
        <v>0</v>
      </c>
      <c r="IH10" s="479">
        <f t="shared" si="33"/>
        <v>0</v>
      </c>
      <c r="II10" s="479">
        <f>$BB10*II$9</f>
        <v>0</v>
      </c>
      <c r="IJ10" s="479">
        <f t="shared" ref="IJ10:IM25" si="34">$BB10*IJ$9</f>
        <v>0</v>
      </c>
      <c r="IK10" s="479">
        <f t="shared" si="34"/>
        <v>0</v>
      </c>
      <c r="IL10" s="479">
        <f t="shared" si="34"/>
        <v>0</v>
      </c>
      <c r="IM10" s="479">
        <f t="shared" si="34"/>
        <v>0</v>
      </c>
      <c r="IN10" s="474">
        <f>$BC10*IN$9</f>
        <v>0</v>
      </c>
      <c r="IO10" s="474">
        <f t="shared" ref="IO10:IR25" si="35">$BC10*IO$9</f>
        <v>0</v>
      </c>
      <c r="IP10" s="474">
        <f t="shared" si="35"/>
        <v>0</v>
      </c>
      <c r="IQ10" s="474">
        <f t="shared" si="35"/>
        <v>0</v>
      </c>
      <c r="IR10" s="474">
        <f t="shared" si="35"/>
        <v>0</v>
      </c>
      <c r="IS10" s="474">
        <f>$BD10*IS$9</f>
        <v>0</v>
      </c>
      <c r="IT10" s="474">
        <f t="shared" ref="IT10:IW25" si="36">$BD10*IT$9</f>
        <v>0</v>
      </c>
      <c r="IU10" s="474">
        <f t="shared" si="36"/>
        <v>0</v>
      </c>
      <c r="IV10" s="474">
        <f t="shared" si="36"/>
        <v>0</v>
      </c>
      <c r="IW10" s="474">
        <f t="shared" si="36"/>
        <v>0</v>
      </c>
      <c r="IX10" s="479">
        <f>$BE10*IX$9</f>
        <v>0</v>
      </c>
      <c r="IY10" s="479">
        <f t="shared" ref="IY10:JB25" si="37">$BE10*IY$9</f>
        <v>0</v>
      </c>
      <c r="IZ10" s="479">
        <f t="shared" si="37"/>
        <v>0</v>
      </c>
      <c r="JA10" s="479">
        <f t="shared" si="37"/>
        <v>0</v>
      </c>
      <c r="JB10" s="479">
        <f t="shared" si="37"/>
        <v>0</v>
      </c>
      <c r="JC10" s="479">
        <f>$BF10*JC$9</f>
        <v>0</v>
      </c>
      <c r="JD10" s="479">
        <f t="shared" ref="JD10:JG25" si="38">$BF10*JD$9</f>
        <v>0</v>
      </c>
      <c r="JE10" s="479">
        <f t="shared" si="38"/>
        <v>0</v>
      </c>
      <c r="JF10" s="479">
        <f t="shared" si="38"/>
        <v>0</v>
      </c>
      <c r="JG10" s="479">
        <f t="shared" si="38"/>
        <v>0</v>
      </c>
      <c r="JH10" s="479">
        <f>ER10+EW10+FB10+FG10+FL10+FQ10+FV10+GA10+GF10+GK10+GP10+GU10+GZ10+HE10+HJ10+HO10+HT10+HY10+ID10+II10+IN10+IS10+IX10+JC10</f>
        <v>187274</v>
      </c>
      <c r="JI10" s="479">
        <f t="shared" ref="JI10:JL40" si="39">ES10+EX10+FC10+FH10+FM10+FR10+FW10+GB10+GG10+GL10+GQ10+GV10+HA10+HF10+HK10+HP10+HU10+HZ10+IE10+IJ10+IO10+IT10+IY10+JD10</f>
        <v>28442</v>
      </c>
      <c r="JJ10" s="479">
        <f t="shared" si="39"/>
        <v>158832</v>
      </c>
      <c r="JK10" s="479">
        <f t="shared" si="39"/>
        <v>122454</v>
      </c>
      <c r="JL10" s="479">
        <f t="shared" si="39"/>
        <v>36378</v>
      </c>
      <c r="JM10" s="669">
        <v>0</v>
      </c>
      <c r="JN10" s="669">
        <v>120</v>
      </c>
      <c r="JO10" s="669">
        <v>50</v>
      </c>
      <c r="JP10" s="669">
        <v>75</v>
      </c>
      <c r="JQ10" s="669">
        <v>80</v>
      </c>
      <c r="JR10" s="669">
        <v>40</v>
      </c>
      <c r="JS10" s="462">
        <f>SUM(JM10:JR10)</f>
        <v>365</v>
      </c>
      <c r="JT10" s="474">
        <f>$JM10*JT$9</f>
        <v>0</v>
      </c>
      <c r="JU10" s="474">
        <f t="shared" ref="JU10:JX40" si="40">$JM10*JU$9</f>
        <v>0</v>
      </c>
      <c r="JV10" s="474">
        <f t="shared" si="40"/>
        <v>0</v>
      </c>
      <c r="JW10" s="474">
        <f t="shared" si="40"/>
        <v>0</v>
      </c>
      <c r="JX10" s="474">
        <f t="shared" si="40"/>
        <v>0</v>
      </c>
      <c r="JY10" s="474">
        <f>$JN10*JY$9</f>
        <v>188160</v>
      </c>
      <c r="JZ10" s="474">
        <f t="shared" ref="JZ10:KC40" si="41">$JN10*JZ$9</f>
        <v>3720</v>
      </c>
      <c r="KA10" s="474">
        <f t="shared" si="41"/>
        <v>184440</v>
      </c>
      <c r="KB10" s="474">
        <f t="shared" si="41"/>
        <v>184440</v>
      </c>
      <c r="KC10" s="474">
        <f t="shared" si="41"/>
        <v>0</v>
      </c>
      <c r="KD10" s="723">
        <f>$JO10*KD$9</f>
        <v>78400</v>
      </c>
      <c r="KE10" s="723">
        <f t="shared" ref="KE10:KH40" si="42">$JO10*KE$9</f>
        <v>1550</v>
      </c>
      <c r="KF10" s="723">
        <f t="shared" si="42"/>
        <v>76850</v>
      </c>
      <c r="KG10" s="723">
        <f t="shared" si="42"/>
        <v>76850</v>
      </c>
      <c r="KH10" s="723">
        <f t="shared" si="42"/>
        <v>0</v>
      </c>
      <c r="KI10" s="723">
        <f>$JP10*KI$9</f>
        <v>117600</v>
      </c>
      <c r="KJ10" s="723">
        <f t="shared" ref="KJ10:KM40" si="43">$JP10*KJ$9</f>
        <v>2325</v>
      </c>
      <c r="KK10" s="723">
        <f t="shared" si="43"/>
        <v>115275</v>
      </c>
      <c r="KL10" s="723">
        <f t="shared" si="43"/>
        <v>115275</v>
      </c>
      <c r="KM10" s="723">
        <f t="shared" si="43"/>
        <v>0</v>
      </c>
      <c r="KN10" s="474">
        <f>$JQ10*KN$9</f>
        <v>125440</v>
      </c>
      <c r="KO10" s="474">
        <f t="shared" ref="KO10:KR40" si="44">$JQ10*KO$9</f>
        <v>2480</v>
      </c>
      <c r="KP10" s="474">
        <f t="shared" si="44"/>
        <v>122960</v>
      </c>
      <c r="KQ10" s="474">
        <f t="shared" si="44"/>
        <v>122960</v>
      </c>
      <c r="KR10" s="474">
        <f t="shared" si="44"/>
        <v>0</v>
      </c>
      <c r="KS10" s="474">
        <f>$JR10*KS$9</f>
        <v>53760</v>
      </c>
      <c r="KT10" s="474">
        <f t="shared" ref="KT10:KW40" si="45">$JR10*KT$9</f>
        <v>1040</v>
      </c>
      <c r="KU10" s="474">
        <f t="shared" si="45"/>
        <v>52720</v>
      </c>
      <c r="KV10" s="474">
        <f t="shared" si="45"/>
        <v>52720</v>
      </c>
      <c r="KW10" s="474">
        <f t="shared" si="45"/>
        <v>0</v>
      </c>
      <c r="KX10" s="474">
        <f t="shared" ref="KX10:KY40" si="46">JT10+JY10+KD10+KI10+KN10+KS10</f>
        <v>563360</v>
      </c>
      <c r="KY10" s="474">
        <f>JU10+JZ10+KE10+KJ10+KO10+KT10</f>
        <v>11115</v>
      </c>
      <c r="KZ10" s="474">
        <f t="shared" ref="KZ10:LB40" si="47">JV10+KA10+KF10+KK10+KP10+KU10</f>
        <v>552245</v>
      </c>
      <c r="LA10" s="474">
        <f t="shared" si="47"/>
        <v>552245</v>
      </c>
      <c r="LB10" s="474">
        <f t="shared" si="47"/>
        <v>0</v>
      </c>
      <c r="LC10" s="479">
        <f t="shared" ref="LC10:LC40" si="48">EH10</f>
        <v>21251307</v>
      </c>
      <c r="LD10" s="479">
        <f>JH10</f>
        <v>187274</v>
      </c>
      <c r="LE10" s="479">
        <f>KX10</f>
        <v>563360</v>
      </c>
      <c r="LF10" s="476">
        <f>EH10+JH10+KX10</f>
        <v>22001941</v>
      </c>
      <c r="LG10" s="476">
        <f t="shared" ref="LG10:LJ40" si="49">EI10+JI10+KY10</f>
        <v>1693335</v>
      </c>
      <c r="LH10" s="476">
        <f t="shared" si="49"/>
        <v>20308606</v>
      </c>
      <c r="LI10" s="476">
        <f t="shared" si="49"/>
        <v>15583430</v>
      </c>
      <c r="LJ10" s="476">
        <f t="shared" si="49"/>
        <v>4725176</v>
      </c>
      <c r="LK10" s="714">
        <v>62.11</v>
      </c>
      <c r="LL10" s="717">
        <f t="shared" ref="LL10:LL38" si="50">LK10*$LL$44</f>
        <v>3791762.5</v>
      </c>
      <c r="LM10" s="720">
        <f>LL10/1000</f>
        <v>3791.8</v>
      </c>
      <c r="LN10" s="718">
        <f t="shared" ref="LN10:LN40" si="51">LC10+LD10+LL10</f>
        <v>25230343.5</v>
      </c>
      <c r="LO10" s="713">
        <f>LN10/1000</f>
        <v>25230.3</v>
      </c>
      <c r="LP10" s="724">
        <f>O10</f>
        <v>0</v>
      </c>
      <c r="LQ10" s="724">
        <f>LO10</f>
        <v>25230.3</v>
      </c>
      <c r="LR10" s="724">
        <f t="shared" ref="LR10:LR36" si="52">KX10/1000</f>
        <v>563.4</v>
      </c>
      <c r="LS10" s="713">
        <f>LP10+LQ10+LR10</f>
        <v>25793.7</v>
      </c>
      <c r="LT10" s="437"/>
      <c r="LU10" s="617">
        <f>IF(JM10=0,0,JT10/JM10)</f>
        <v>0</v>
      </c>
      <c r="LV10" s="617">
        <f>IF(JN10=0,0,JY10/JN10)</f>
        <v>1568</v>
      </c>
      <c r="LW10" s="617">
        <f>IF(JO10=0,0,KD10/JO10)</f>
        <v>1568</v>
      </c>
      <c r="LX10" s="617">
        <f>IF(JP10=0,0,KI10/JP10)</f>
        <v>1568</v>
      </c>
      <c r="LY10" s="617">
        <f>IF(JQ10=0,0,KN10/JQ10)</f>
        <v>1568</v>
      </c>
      <c r="LZ10" s="617">
        <f>IF(JR10=0,0,KS10/JR10)</f>
        <v>1344</v>
      </c>
      <c r="MA10" s="480"/>
      <c r="MB10" s="480"/>
      <c r="MC10" s="480"/>
      <c r="MD10" s="480"/>
      <c r="ME10" s="480"/>
      <c r="MF10" s="480"/>
      <c r="MG10" s="480"/>
      <c r="MH10" s="480"/>
      <c r="MI10" s="480"/>
      <c r="MJ10" s="480"/>
      <c r="MK10" s="480"/>
      <c r="ML10" s="480"/>
      <c r="MM10" s="480"/>
      <c r="MN10" s="480"/>
      <c r="MO10" s="480"/>
      <c r="MP10" s="480"/>
      <c r="MQ10" s="480"/>
      <c r="MR10" s="480"/>
      <c r="MS10" s="480"/>
      <c r="MT10" s="480"/>
      <c r="MU10" s="480"/>
      <c r="MV10" s="480"/>
      <c r="MW10" s="480"/>
      <c r="MX10" s="480"/>
      <c r="MY10" s="480"/>
      <c r="MZ10" s="480"/>
      <c r="NA10" s="480"/>
      <c r="NB10" s="480"/>
      <c r="NC10" s="480"/>
      <c r="ND10" s="480"/>
      <c r="NE10" s="480"/>
      <c r="NF10" s="480"/>
      <c r="NG10" s="480"/>
      <c r="NH10" s="480"/>
      <c r="NI10" s="480"/>
      <c r="NJ10" s="480"/>
      <c r="NK10" s="480"/>
      <c r="NL10" s="480"/>
      <c r="NM10" s="480"/>
      <c r="NN10" s="480"/>
      <c r="NO10" s="480"/>
      <c r="NP10" s="480"/>
      <c r="NQ10" s="480"/>
      <c r="NR10" s="480"/>
      <c r="NS10" s="480"/>
      <c r="NT10" s="480"/>
      <c r="NU10" s="480"/>
      <c r="NV10" s="480"/>
      <c r="NW10" s="480"/>
      <c r="NX10" s="480"/>
      <c r="NY10" s="480"/>
      <c r="NZ10" s="480"/>
      <c r="OA10" s="480"/>
      <c r="OB10" s="480"/>
      <c r="OD10" s="642">
        <f t="shared" ref="OD10:OD41" si="53">IF((AI10+AL10+AO10+AR10+AU10+AX10+BA10+BD10)=0,0,(ER10+FG10+FV10+GK10+GZ10+HO10+ID10+IS10)/(AI10+AL10+AO10+AR10+AU10+AX10+BA10+BD10))</f>
        <v>187274</v>
      </c>
      <c r="OE10" s="618">
        <f t="shared" ref="OE10:OE41" si="54">IF((AJ10+AM10+AP10+AS10+AV10+AY10+BB10+BE10)=0,0,(EW10+FL10+GA10+GP10+HE10+HT10+II10+IX10)/(AJ10+AM10+AP10+AS10+AV10+AY10+BB10+BE10))</f>
        <v>0</v>
      </c>
      <c r="OF10" s="618">
        <f t="shared" ref="OF10:OF41" si="55">IF((AK10+AN10+AQ10+AT10+AW10+AZ10+BC10+BF10)=0,0,(FB10+FQ10+GF10+GU10+HJ10+HY10+IN10+JC10)/(AK10+AN10+AQ10+AT10+AW10+AZ10+BC10+BF10))</f>
        <v>0</v>
      </c>
      <c r="OG10" s="643">
        <f>OD10-OJ10</f>
        <v>158832</v>
      </c>
      <c r="OH10" s="644">
        <f t="shared" ref="OH10:OI41" si="56">OE10-OK10</f>
        <v>0</v>
      </c>
      <c r="OI10" s="644">
        <f t="shared" si="56"/>
        <v>0</v>
      </c>
      <c r="OJ10" s="642">
        <f t="shared" ref="OJ10:OJ41" si="57">IF((AI10+AL10+AO10+AR10+AU10+AX10+BA10+BD10)=0,0,(ES10+FH10+FW10+GL10+HA10+HP10+IE10+IT10)/(AI10+AL10+AO10+AR10+AU10+AX10+BA10+BD10))</f>
        <v>28442</v>
      </c>
      <c r="OK10" s="618">
        <f t="shared" ref="OK10:OK41" si="58">IF((AJ10+AM10+AP10+AS10+AV10+AY10+BB10+BE10)=0,0,(EX10+FM10+GB10+GQ10+HF10+HU10+IJ10+IY10)/(AJ10+AM10+AP10+AS10+AV10+AY10+BB10+BE10))</f>
        <v>0</v>
      </c>
      <c r="OL10" s="618">
        <f t="shared" ref="OL10:OL41" si="59">IF((AK10+AN10+AQ10+AT10+AW10+AZ10+BC10+BF10)=0,0,(FC10+FR10+GG10+GV10+HK10+HZ10+IO10+JD10)/(AK10+AN10+AQ10+AT10+AW10+AZ10+BC10+BF10))</f>
        <v>0</v>
      </c>
    </row>
    <row r="11" spans="1:402">
      <c r="A11" s="460" t="s">
        <v>1153</v>
      </c>
      <c r="B11" s="461"/>
      <c r="C11" s="461"/>
      <c r="D11" s="461"/>
      <c r="E11" s="461"/>
      <c r="F11" s="462">
        <f t="shared" ref="F11:F40" si="60">SUM(B11:E11)</f>
        <v>0</v>
      </c>
      <c r="G11" s="463"/>
      <c r="H11" s="463"/>
      <c r="I11" s="463"/>
      <c r="J11" s="463"/>
      <c r="K11" s="462">
        <f t="shared" ref="K11:K40" si="61">SUM(G11:J11)</f>
        <v>0</v>
      </c>
      <c r="L11" s="464">
        <f t="shared" ref="L11:L40" si="62">K11/1000</f>
        <v>0</v>
      </c>
      <c r="M11" s="464"/>
      <c r="N11" s="464"/>
      <c r="O11" s="464"/>
      <c r="P11" s="465">
        <v>461</v>
      </c>
      <c r="Q11" s="461"/>
      <c r="R11" s="481">
        <v>0</v>
      </c>
      <c r="S11" s="461"/>
      <c r="T11" s="465">
        <v>3</v>
      </c>
      <c r="U11" s="462">
        <f t="shared" si="2"/>
        <v>464</v>
      </c>
      <c r="V11" s="465">
        <v>522</v>
      </c>
      <c r="W11" s="461"/>
      <c r="X11" s="481">
        <v>0</v>
      </c>
      <c r="Y11" s="461"/>
      <c r="Z11" s="465">
        <v>1</v>
      </c>
      <c r="AA11" s="462">
        <f t="shared" si="3"/>
        <v>523</v>
      </c>
      <c r="AB11" s="465">
        <v>104</v>
      </c>
      <c r="AC11" s="461"/>
      <c r="AD11" s="461"/>
      <c r="AE11" s="461"/>
      <c r="AF11" s="465">
        <v>0</v>
      </c>
      <c r="AG11" s="462">
        <f t="shared" ref="AG11:AG40" si="63">SUM(AB11:AF11)</f>
        <v>104</v>
      </c>
      <c r="AH11" s="459">
        <f t="shared" ref="AH11:AH40" si="64">U11+AA11+AG11</f>
        <v>1091</v>
      </c>
      <c r="AI11" s="467"/>
      <c r="AJ11" s="468">
        <v>0</v>
      </c>
      <c r="AK11" s="469"/>
      <c r="AL11" s="470">
        <v>0</v>
      </c>
      <c r="AM11" s="470"/>
      <c r="AN11" s="467"/>
      <c r="AO11" s="471"/>
      <c r="AP11" s="470"/>
      <c r="AQ11" s="472"/>
      <c r="AR11" s="472"/>
      <c r="AS11" s="461"/>
      <c r="AT11" s="461"/>
      <c r="AU11" s="470"/>
      <c r="AV11" s="470"/>
      <c r="AW11" s="472"/>
      <c r="AX11" s="470"/>
      <c r="AY11" s="470"/>
      <c r="AZ11" s="472"/>
      <c r="BA11" s="470"/>
      <c r="BB11" s="461"/>
      <c r="BC11" s="461"/>
      <c r="BD11" s="470"/>
      <c r="BE11" s="470"/>
      <c r="BF11" s="473"/>
      <c r="BG11" s="462">
        <f t="shared" ref="BG11:BG40" si="65">SUM(AI11:BF11)</f>
        <v>0</v>
      </c>
      <c r="BH11" s="474">
        <f t="shared" ref="BH11:BH40" si="66">P11*BH$7</f>
        <v>11794685</v>
      </c>
      <c r="BI11" s="475">
        <f t="shared" si="4"/>
        <v>994377</v>
      </c>
      <c r="BJ11" s="475">
        <f t="shared" si="4"/>
        <v>10800308</v>
      </c>
      <c r="BK11" s="475">
        <f t="shared" si="4"/>
        <v>8326582</v>
      </c>
      <c r="BL11" s="475">
        <f t="shared" si="4"/>
        <v>2473726</v>
      </c>
      <c r="BM11" s="474">
        <f t="shared" ref="BM11:BM40" si="67">Q11*BM$7</f>
        <v>0</v>
      </c>
      <c r="BN11" s="475">
        <f t="shared" si="5"/>
        <v>0</v>
      </c>
      <c r="BO11" s="475">
        <f t="shared" si="5"/>
        <v>0</v>
      </c>
      <c r="BP11" s="475">
        <f t="shared" si="5"/>
        <v>0</v>
      </c>
      <c r="BQ11" s="475">
        <f t="shared" si="5"/>
        <v>0</v>
      </c>
      <c r="BR11" s="474">
        <f t="shared" ref="BR11:BR40" si="68">R11*BR$7</f>
        <v>0</v>
      </c>
      <c r="BS11" s="475">
        <f t="shared" si="6"/>
        <v>0</v>
      </c>
      <c r="BT11" s="475">
        <f t="shared" si="6"/>
        <v>0</v>
      </c>
      <c r="BU11" s="475">
        <f t="shared" si="6"/>
        <v>0</v>
      </c>
      <c r="BV11" s="475">
        <f t="shared" si="6"/>
        <v>0</v>
      </c>
      <c r="BW11" s="475"/>
      <c r="BX11" s="475"/>
      <c r="BY11" s="475"/>
      <c r="BZ11" s="475"/>
      <c r="CA11" s="475"/>
      <c r="CB11" s="474">
        <f t="shared" ref="CB11:CB40" si="69">T11*CB$8</f>
        <v>592656</v>
      </c>
      <c r="CC11" s="475">
        <f t="shared" si="7"/>
        <v>1353</v>
      </c>
      <c r="CD11" s="475">
        <f t="shared" si="7"/>
        <v>591303</v>
      </c>
      <c r="CE11" s="475">
        <f t="shared" si="7"/>
        <v>591303</v>
      </c>
      <c r="CF11" s="475">
        <f t="shared" si="7"/>
        <v>0</v>
      </c>
      <c r="CG11" s="476">
        <f t="shared" ref="CG11:CG40" si="70">BH11+BM11+BR11+BW11+CB11</f>
        <v>12387341</v>
      </c>
      <c r="CH11" s="474">
        <f t="shared" ref="CH11:CL40" si="71">$V11*CH$7</f>
        <v>18627048</v>
      </c>
      <c r="CI11" s="475">
        <f t="shared" si="71"/>
        <v>1531548</v>
      </c>
      <c r="CJ11" s="475">
        <f t="shared" si="71"/>
        <v>17095500</v>
      </c>
      <c r="CK11" s="475">
        <f t="shared" si="71"/>
        <v>12877218</v>
      </c>
      <c r="CL11" s="475">
        <f t="shared" si="71"/>
        <v>4218282</v>
      </c>
      <c r="CM11" s="474">
        <f t="shared" ref="CM11:CM40" si="72">W11*CM$8</f>
        <v>0</v>
      </c>
      <c r="CN11" s="475">
        <f t="shared" si="8"/>
        <v>0</v>
      </c>
      <c r="CO11" s="475">
        <f t="shared" si="8"/>
        <v>0</v>
      </c>
      <c r="CP11" s="475">
        <f t="shared" si="8"/>
        <v>0</v>
      </c>
      <c r="CQ11" s="475">
        <f t="shared" si="8"/>
        <v>0</v>
      </c>
      <c r="CR11" s="474">
        <f t="shared" ref="CR11:CV40" si="73">$X11*CR$7</f>
        <v>0</v>
      </c>
      <c r="CS11" s="475">
        <f t="shared" si="73"/>
        <v>0</v>
      </c>
      <c r="CT11" s="475">
        <f t="shared" si="73"/>
        <v>0</v>
      </c>
      <c r="CU11" s="475">
        <f t="shared" si="73"/>
        <v>0</v>
      </c>
      <c r="CV11" s="475">
        <f t="shared" si="73"/>
        <v>0</v>
      </c>
      <c r="CW11" s="474">
        <f t="shared" ref="CW11:CW40" si="74">Y11*CW$8</f>
        <v>0</v>
      </c>
      <c r="CX11" s="475">
        <f t="shared" si="9"/>
        <v>0</v>
      </c>
      <c r="CY11" s="475">
        <f t="shared" si="9"/>
        <v>0</v>
      </c>
      <c r="CZ11" s="475">
        <f t="shared" si="9"/>
        <v>0</v>
      </c>
      <c r="DA11" s="475">
        <f t="shared" si="9"/>
        <v>0</v>
      </c>
      <c r="DB11" s="474">
        <f t="shared" ref="DB11:DB40" si="75">Z11*DB$8</f>
        <v>228176</v>
      </c>
      <c r="DC11" s="475">
        <f t="shared" si="10"/>
        <v>752</v>
      </c>
      <c r="DD11" s="475">
        <f t="shared" si="10"/>
        <v>227424</v>
      </c>
      <c r="DE11" s="475">
        <f t="shared" si="10"/>
        <v>227424</v>
      </c>
      <c r="DF11" s="475">
        <f t="shared" si="10"/>
        <v>0</v>
      </c>
      <c r="DG11" s="476">
        <f t="shared" ref="DG11:DG40" si="76">CH11+CM11+CR11+CW11+DB11</f>
        <v>18855224</v>
      </c>
      <c r="DH11" s="474">
        <f t="shared" ref="DH11:DL40" si="77">$AB11*DH$7</f>
        <v>4052464</v>
      </c>
      <c r="DI11" s="475">
        <f t="shared" si="77"/>
        <v>323128</v>
      </c>
      <c r="DJ11" s="475">
        <f t="shared" si="77"/>
        <v>3729336</v>
      </c>
      <c r="DK11" s="475">
        <f t="shared" si="77"/>
        <v>2744768</v>
      </c>
      <c r="DL11" s="475">
        <f t="shared" si="77"/>
        <v>984568</v>
      </c>
      <c r="DM11" s="474">
        <f t="shared" ref="DM11:DM40" si="78">AC11*DM$8</f>
        <v>0</v>
      </c>
      <c r="DN11" s="475">
        <f t="shared" si="11"/>
        <v>0</v>
      </c>
      <c r="DO11" s="475">
        <f t="shared" si="11"/>
        <v>0</v>
      </c>
      <c r="DP11" s="475">
        <f t="shared" si="11"/>
        <v>0</v>
      </c>
      <c r="DQ11" s="475">
        <f t="shared" si="11"/>
        <v>0</v>
      </c>
      <c r="DR11" s="475"/>
      <c r="DS11" s="475"/>
      <c r="DT11" s="475"/>
      <c r="DU11" s="475"/>
      <c r="DV11" s="475"/>
      <c r="DW11" s="474">
        <f t="shared" ref="DW11:DW40" si="79">AE11*DW$8</f>
        <v>0</v>
      </c>
      <c r="DX11" s="475">
        <f t="shared" si="12"/>
        <v>0</v>
      </c>
      <c r="DY11" s="475">
        <f t="shared" si="12"/>
        <v>0</v>
      </c>
      <c r="DZ11" s="475">
        <f t="shared" si="12"/>
        <v>0</v>
      </c>
      <c r="EA11" s="475">
        <f t="shared" si="12"/>
        <v>0</v>
      </c>
      <c r="EB11" s="474">
        <f t="shared" ref="EB11:EB40" si="80">AF11*EB$8</f>
        <v>0</v>
      </c>
      <c r="EC11" s="475">
        <f t="shared" si="13"/>
        <v>0</v>
      </c>
      <c r="ED11" s="475">
        <f t="shared" si="13"/>
        <v>0</v>
      </c>
      <c r="EE11" s="475">
        <f t="shared" si="13"/>
        <v>0</v>
      </c>
      <c r="EF11" s="475">
        <f t="shared" si="13"/>
        <v>0</v>
      </c>
      <c r="EG11" s="476">
        <f t="shared" ref="EG11:EG40" si="81">DH11+DM11+DR11+DW11+EB11</f>
        <v>4052464</v>
      </c>
      <c r="EH11" s="476">
        <f t="shared" ref="EH11:EH40" si="82">CG11+DG11+EG11</f>
        <v>35295029</v>
      </c>
      <c r="EI11" s="477">
        <f t="shared" ref="EI11:EI40" si="83">BI11+BN11+BS11+BX11+CC11+CI11+CN11+CS11+CX11+DC11+DI11+DN11+DS11+DX11+EC11</f>
        <v>2851158</v>
      </c>
      <c r="EJ11" s="477">
        <f t="shared" si="14"/>
        <v>32443871</v>
      </c>
      <c r="EK11" s="477">
        <f t="shared" si="14"/>
        <v>24767295</v>
      </c>
      <c r="EL11" s="477">
        <f t="shared" si="14"/>
        <v>7676576</v>
      </c>
      <c r="EM11" s="478">
        <f t="shared" ref="EM11:EM40" si="84">BH11+CH11+DH11</f>
        <v>34474197</v>
      </c>
      <c r="EN11" s="478">
        <f t="shared" ref="EN11:EN40" si="85">BM11+CM11+DM11</f>
        <v>0</v>
      </c>
      <c r="EO11" s="478">
        <f t="shared" ref="EO11:EO40" si="86">BR11+CR11+DR11</f>
        <v>0</v>
      </c>
      <c r="EP11" s="478">
        <f t="shared" ref="EP11:EP40" si="87">BW11+CW11+DW11</f>
        <v>0</v>
      </c>
      <c r="EQ11" s="478">
        <f t="shared" ref="EQ11:EQ40" si="88">CB11+DB11+EB11</f>
        <v>820832</v>
      </c>
      <c r="ER11" s="479">
        <f t="shared" ref="ER11:EV40" si="89">$AI11*ER$9</f>
        <v>0</v>
      </c>
      <c r="ES11" s="479">
        <f t="shared" si="15"/>
        <v>0</v>
      </c>
      <c r="ET11" s="479">
        <f t="shared" si="15"/>
        <v>0</v>
      </c>
      <c r="EU11" s="479">
        <f t="shared" si="15"/>
        <v>0</v>
      </c>
      <c r="EV11" s="479">
        <f t="shared" si="15"/>
        <v>0</v>
      </c>
      <c r="EW11" s="479">
        <f t="shared" ref="EW11:FA40" si="90">$AJ11*EW$9</f>
        <v>0</v>
      </c>
      <c r="EX11" s="479">
        <f t="shared" si="16"/>
        <v>0</v>
      </c>
      <c r="EY11" s="479">
        <f t="shared" si="16"/>
        <v>0</v>
      </c>
      <c r="EZ11" s="479">
        <f t="shared" si="16"/>
        <v>0</v>
      </c>
      <c r="FA11" s="479">
        <f t="shared" si="16"/>
        <v>0</v>
      </c>
      <c r="FB11" s="479">
        <f t="shared" ref="FB11:FF40" si="91">$AK11*FB$9</f>
        <v>0</v>
      </c>
      <c r="FC11" s="479">
        <f t="shared" si="17"/>
        <v>0</v>
      </c>
      <c r="FD11" s="479">
        <f t="shared" si="17"/>
        <v>0</v>
      </c>
      <c r="FE11" s="479">
        <f t="shared" si="17"/>
        <v>0</v>
      </c>
      <c r="FF11" s="479">
        <f t="shared" si="17"/>
        <v>0</v>
      </c>
      <c r="FG11" s="479">
        <f t="shared" ref="FG11:FK40" si="92">$AL11*FG$9</f>
        <v>0</v>
      </c>
      <c r="FH11" s="479">
        <f t="shared" si="18"/>
        <v>0</v>
      </c>
      <c r="FI11" s="479">
        <f t="shared" si="18"/>
        <v>0</v>
      </c>
      <c r="FJ11" s="479">
        <f t="shared" si="18"/>
        <v>0</v>
      </c>
      <c r="FK11" s="479">
        <f t="shared" si="18"/>
        <v>0</v>
      </c>
      <c r="FL11" s="474">
        <f t="shared" ref="FL11:FP40" si="93">$AM11*FL$9</f>
        <v>0</v>
      </c>
      <c r="FM11" s="474">
        <f t="shared" si="19"/>
        <v>0</v>
      </c>
      <c r="FN11" s="474">
        <f t="shared" si="19"/>
        <v>0</v>
      </c>
      <c r="FO11" s="474">
        <f t="shared" si="19"/>
        <v>0</v>
      </c>
      <c r="FP11" s="474">
        <f t="shared" si="19"/>
        <v>0</v>
      </c>
      <c r="FQ11" s="474">
        <f t="shared" ref="FQ11:FU40" si="94">$AN11*FQ$9</f>
        <v>0</v>
      </c>
      <c r="FR11" s="474">
        <f t="shared" si="20"/>
        <v>0</v>
      </c>
      <c r="FS11" s="474">
        <f t="shared" si="20"/>
        <v>0</v>
      </c>
      <c r="FT11" s="474">
        <f t="shared" si="20"/>
        <v>0</v>
      </c>
      <c r="FU11" s="474">
        <f t="shared" si="20"/>
        <v>0</v>
      </c>
      <c r="FV11" s="479">
        <f t="shared" ref="FV11:FZ40" si="95">$AO11*FV$9</f>
        <v>0</v>
      </c>
      <c r="FW11" s="479">
        <f t="shared" si="21"/>
        <v>0</v>
      </c>
      <c r="FX11" s="479">
        <f t="shared" si="21"/>
        <v>0</v>
      </c>
      <c r="FY11" s="479">
        <f t="shared" si="21"/>
        <v>0</v>
      </c>
      <c r="FZ11" s="479">
        <f t="shared" si="21"/>
        <v>0</v>
      </c>
      <c r="GA11" s="479">
        <f t="shared" ref="GA11:GE40" si="96">$AP11*GA$9</f>
        <v>0</v>
      </c>
      <c r="GB11" s="479">
        <f t="shared" si="22"/>
        <v>0</v>
      </c>
      <c r="GC11" s="479">
        <f t="shared" si="22"/>
        <v>0</v>
      </c>
      <c r="GD11" s="479">
        <f t="shared" si="22"/>
        <v>0</v>
      </c>
      <c r="GE11" s="479">
        <f t="shared" si="22"/>
        <v>0</v>
      </c>
      <c r="GF11" s="474">
        <f t="shared" ref="GF11:GJ40" si="97">$AQ11*GF$9</f>
        <v>0</v>
      </c>
      <c r="GG11" s="474">
        <f t="shared" si="23"/>
        <v>0</v>
      </c>
      <c r="GH11" s="474">
        <f t="shared" si="23"/>
        <v>0</v>
      </c>
      <c r="GI11" s="474">
        <f t="shared" si="23"/>
        <v>0</v>
      </c>
      <c r="GJ11" s="474">
        <f t="shared" si="23"/>
        <v>0</v>
      </c>
      <c r="GK11" s="474">
        <f t="shared" ref="GK11:GO40" si="98">$AR11*GK$9</f>
        <v>0</v>
      </c>
      <c r="GL11" s="474">
        <f t="shared" si="24"/>
        <v>0</v>
      </c>
      <c r="GM11" s="474">
        <f t="shared" si="24"/>
        <v>0</v>
      </c>
      <c r="GN11" s="474">
        <f t="shared" si="24"/>
        <v>0</v>
      </c>
      <c r="GO11" s="474">
        <f t="shared" si="24"/>
        <v>0</v>
      </c>
      <c r="GP11" s="479">
        <f t="shared" ref="GP11:GT40" si="99">$AS11*GP$9</f>
        <v>0</v>
      </c>
      <c r="GQ11" s="479">
        <f t="shared" si="25"/>
        <v>0</v>
      </c>
      <c r="GR11" s="479">
        <f t="shared" si="25"/>
        <v>0</v>
      </c>
      <c r="GS11" s="479">
        <f t="shared" si="25"/>
        <v>0</v>
      </c>
      <c r="GT11" s="479">
        <f t="shared" si="25"/>
        <v>0</v>
      </c>
      <c r="GU11" s="479">
        <f t="shared" ref="GU11:GY40" si="100">$AT11*GU$9</f>
        <v>0</v>
      </c>
      <c r="GV11" s="479">
        <f t="shared" si="26"/>
        <v>0</v>
      </c>
      <c r="GW11" s="479">
        <f t="shared" si="26"/>
        <v>0</v>
      </c>
      <c r="GX11" s="479">
        <f t="shared" si="26"/>
        <v>0</v>
      </c>
      <c r="GY11" s="479">
        <f t="shared" si="26"/>
        <v>0</v>
      </c>
      <c r="GZ11" s="474">
        <f t="shared" ref="GZ11:HD40" si="101">$AU11*GZ$9</f>
        <v>0</v>
      </c>
      <c r="HA11" s="474">
        <f t="shared" si="27"/>
        <v>0</v>
      </c>
      <c r="HB11" s="474">
        <f t="shared" si="27"/>
        <v>0</v>
      </c>
      <c r="HC11" s="474">
        <f t="shared" si="27"/>
        <v>0</v>
      </c>
      <c r="HD11" s="474">
        <f t="shared" si="27"/>
        <v>0</v>
      </c>
      <c r="HE11" s="474">
        <f t="shared" ref="HE11:HI40" si="102">$AV11*HE$9</f>
        <v>0</v>
      </c>
      <c r="HF11" s="474">
        <f t="shared" si="28"/>
        <v>0</v>
      </c>
      <c r="HG11" s="474">
        <f t="shared" si="28"/>
        <v>0</v>
      </c>
      <c r="HH11" s="474">
        <f t="shared" si="28"/>
        <v>0</v>
      </c>
      <c r="HI11" s="474">
        <f t="shared" si="28"/>
        <v>0</v>
      </c>
      <c r="HJ11" s="479">
        <f t="shared" ref="HJ11:HN40" si="103">$AW11*HJ$9</f>
        <v>0</v>
      </c>
      <c r="HK11" s="479">
        <f t="shared" si="29"/>
        <v>0</v>
      </c>
      <c r="HL11" s="479">
        <f t="shared" si="29"/>
        <v>0</v>
      </c>
      <c r="HM11" s="479">
        <f t="shared" si="29"/>
        <v>0</v>
      </c>
      <c r="HN11" s="479">
        <f t="shared" si="29"/>
        <v>0</v>
      </c>
      <c r="HO11" s="479">
        <f t="shared" ref="HO11:HS40" si="104">$AX11*HO$9</f>
        <v>0</v>
      </c>
      <c r="HP11" s="479">
        <f t="shared" si="30"/>
        <v>0</v>
      </c>
      <c r="HQ11" s="479">
        <f t="shared" si="30"/>
        <v>0</v>
      </c>
      <c r="HR11" s="479">
        <f t="shared" si="30"/>
        <v>0</v>
      </c>
      <c r="HS11" s="479">
        <f t="shared" si="30"/>
        <v>0</v>
      </c>
      <c r="HT11" s="474">
        <f t="shared" ref="HT11:HX40" si="105">$AY11*HT$9</f>
        <v>0</v>
      </c>
      <c r="HU11" s="474">
        <f t="shared" si="31"/>
        <v>0</v>
      </c>
      <c r="HV11" s="474">
        <f t="shared" si="31"/>
        <v>0</v>
      </c>
      <c r="HW11" s="474">
        <f t="shared" si="31"/>
        <v>0</v>
      </c>
      <c r="HX11" s="474">
        <f t="shared" si="31"/>
        <v>0</v>
      </c>
      <c r="HY11" s="474">
        <f t="shared" ref="HY11:IC40" si="106">$AZ11*HY$9</f>
        <v>0</v>
      </c>
      <c r="HZ11" s="474">
        <f t="shared" si="32"/>
        <v>0</v>
      </c>
      <c r="IA11" s="474">
        <f t="shared" si="32"/>
        <v>0</v>
      </c>
      <c r="IB11" s="474">
        <f t="shared" si="32"/>
        <v>0</v>
      </c>
      <c r="IC11" s="474">
        <f t="shared" si="32"/>
        <v>0</v>
      </c>
      <c r="ID11" s="479">
        <f t="shared" ref="ID11:IH40" si="107">$BA11*ID$9</f>
        <v>0</v>
      </c>
      <c r="IE11" s="479">
        <f t="shared" si="33"/>
        <v>0</v>
      </c>
      <c r="IF11" s="479">
        <f t="shared" si="33"/>
        <v>0</v>
      </c>
      <c r="IG11" s="479">
        <f t="shared" si="33"/>
        <v>0</v>
      </c>
      <c r="IH11" s="479">
        <f t="shared" si="33"/>
        <v>0</v>
      </c>
      <c r="II11" s="479">
        <f t="shared" ref="II11:IM40" si="108">$BB11*II$9</f>
        <v>0</v>
      </c>
      <c r="IJ11" s="479">
        <f t="shared" si="34"/>
        <v>0</v>
      </c>
      <c r="IK11" s="479">
        <f t="shared" si="34"/>
        <v>0</v>
      </c>
      <c r="IL11" s="479">
        <f t="shared" si="34"/>
        <v>0</v>
      </c>
      <c r="IM11" s="479">
        <f t="shared" si="34"/>
        <v>0</v>
      </c>
      <c r="IN11" s="474">
        <f t="shared" ref="IN11:IR40" si="109">$BC11*IN$9</f>
        <v>0</v>
      </c>
      <c r="IO11" s="474">
        <f t="shared" si="35"/>
        <v>0</v>
      </c>
      <c r="IP11" s="474">
        <f t="shared" si="35"/>
        <v>0</v>
      </c>
      <c r="IQ11" s="474">
        <f t="shared" si="35"/>
        <v>0</v>
      </c>
      <c r="IR11" s="474">
        <f t="shared" si="35"/>
        <v>0</v>
      </c>
      <c r="IS11" s="474">
        <f t="shared" ref="IS11:IW40" si="110">$BD11*IS$9</f>
        <v>0</v>
      </c>
      <c r="IT11" s="474">
        <f t="shared" si="36"/>
        <v>0</v>
      </c>
      <c r="IU11" s="474">
        <f t="shared" si="36"/>
        <v>0</v>
      </c>
      <c r="IV11" s="474">
        <f t="shared" si="36"/>
        <v>0</v>
      </c>
      <c r="IW11" s="474">
        <f t="shared" si="36"/>
        <v>0</v>
      </c>
      <c r="IX11" s="479">
        <f t="shared" ref="IX11:JB40" si="111">$BE11*IX$9</f>
        <v>0</v>
      </c>
      <c r="IY11" s="479">
        <f t="shared" si="37"/>
        <v>0</v>
      </c>
      <c r="IZ11" s="479">
        <f t="shared" si="37"/>
        <v>0</v>
      </c>
      <c r="JA11" s="479">
        <f t="shared" si="37"/>
        <v>0</v>
      </c>
      <c r="JB11" s="479">
        <f t="shared" si="37"/>
        <v>0</v>
      </c>
      <c r="JC11" s="479">
        <f t="shared" ref="JC11:JG40" si="112">$BF11*JC$9</f>
        <v>0</v>
      </c>
      <c r="JD11" s="479">
        <f t="shared" si="38"/>
        <v>0</v>
      </c>
      <c r="JE11" s="479">
        <f t="shared" si="38"/>
        <v>0</v>
      </c>
      <c r="JF11" s="479">
        <f t="shared" si="38"/>
        <v>0</v>
      </c>
      <c r="JG11" s="479">
        <f t="shared" si="38"/>
        <v>0</v>
      </c>
      <c r="JH11" s="479">
        <f t="shared" ref="JH11:JH40" si="113">ER11+EW11+FB11+FG11+FL11+FQ11+FV11+GA11+GF11+GK11+GP11+GU11+GZ11+HE11+HJ11+HO11+HT11+HY11+ID11+II11+IN11+IS11+IX11+JC11</f>
        <v>0</v>
      </c>
      <c r="JI11" s="479">
        <f t="shared" si="39"/>
        <v>0</v>
      </c>
      <c r="JJ11" s="479">
        <f t="shared" si="39"/>
        <v>0</v>
      </c>
      <c r="JK11" s="479">
        <f t="shared" si="39"/>
        <v>0</v>
      </c>
      <c r="JL11" s="479">
        <f t="shared" si="39"/>
        <v>0</v>
      </c>
      <c r="JM11" s="669">
        <v>19</v>
      </c>
      <c r="JN11" s="669">
        <v>103</v>
      </c>
      <c r="JO11" s="669">
        <v>30</v>
      </c>
      <c r="JP11" s="669">
        <v>19</v>
      </c>
      <c r="JQ11" s="669">
        <v>93</v>
      </c>
      <c r="JR11" s="669">
        <v>209</v>
      </c>
      <c r="JS11" s="462">
        <f t="shared" ref="JS11:JS40" si="114">SUM(JM11:JR11)</f>
        <v>473</v>
      </c>
      <c r="JT11" s="474">
        <f t="shared" ref="JT11:JT26" si="115">$JM11*JT$9</f>
        <v>29792</v>
      </c>
      <c r="JU11" s="474">
        <f t="shared" si="40"/>
        <v>589</v>
      </c>
      <c r="JV11" s="474">
        <f t="shared" si="40"/>
        <v>29203</v>
      </c>
      <c r="JW11" s="474">
        <f t="shared" si="40"/>
        <v>29203</v>
      </c>
      <c r="JX11" s="474">
        <f t="shared" si="40"/>
        <v>0</v>
      </c>
      <c r="JY11" s="474">
        <f t="shared" ref="JY11:JY26" si="116">$JN11*JY$9</f>
        <v>161504</v>
      </c>
      <c r="JZ11" s="474">
        <f t="shared" si="41"/>
        <v>3193</v>
      </c>
      <c r="KA11" s="474">
        <f t="shared" si="41"/>
        <v>158311</v>
      </c>
      <c r="KB11" s="474">
        <f t="shared" si="41"/>
        <v>158311</v>
      </c>
      <c r="KC11" s="474">
        <f t="shared" si="41"/>
        <v>0</v>
      </c>
      <c r="KD11" s="723">
        <f t="shared" ref="KD11:KD26" si="117">$JO11*KD$9</f>
        <v>47040</v>
      </c>
      <c r="KE11" s="723">
        <f t="shared" si="42"/>
        <v>930</v>
      </c>
      <c r="KF11" s="723">
        <f t="shared" si="42"/>
        <v>46110</v>
      </c>
      <c r="KG11" s="723">
        <f t="shared" si="42"/>
        <v>46110</v>
      </c>
      <c r="KH11" s="723">
        <f t="shared" si="42"/>
        <v>0</v>
      </c>
      <c r="KI11" s="723">
        <f t="shared" ref="KI11:KI26" si="118">$JP11*KI$9</f>
        <v>29792</v>
      </c>
      <c r="KJ11" s="723">
        <f t="shared" si="43"/>
        <v>589</v>
      </c>
      <c r="KK11" s="723">
        <f t="shared" si="43"/>
        <v>29203</v>
      </c>
      <c r="KL11" s="723">
        <f t="shared" si="43"/>
        <v>29203</v>
      </c>
      <c r="KM11" s="723">
        <f t="shared" si="43"/>
        <v>0</v>
      </c>
      <c r="KN11" s="474">
        <f t="shared" ref="KN11:KN26" si="119">$JQ11*KN$9</f>
        <v>145824</v>
      </c>
      <c r="KO11" s="474">
        <f t="shared" si="44"/>
        <v>2883</v>
      </c>
      <c r="KP11" s="474">
        <f t="shared" si="44"/>
        <v>142941</v>
      </c>
      <c r="KQ11" s="474">
        <f t="shared" si="44"/>
        <v>142941</v>
      </c>
      <c r="KR11" s="474">
        <f t="shared" si="44"/>
        <v>0</v>
      </c>
      <c r="KS11" s="474">
        <f t="shared" ref="KS11:KS26" si="120">$JR11*KS$9</f>
        <v>280896</v>
      </c>
      <c r="KT11" s="474">
        <f t="shared" si="45"/>
        <v>5434</v>
      </c>
      <c r="KU11" s="474">
        <f t="shared" si="45"/>
        <v>275462</v>
      </c>
      <c r="KV11" s="474">
        <f t="shared" si="45"/>
        <v>275462</v>
      </c>
      <c r="KW11" s="474">
        <f t="shared" si="45"/>
        <v>0</v>
      </c>
      <c r="KX11" s="474">
        <f t="shared" si="46"/>
        <v>694848</v>
      </c>
      <c r="KY11" s="474">
        <f t="shared" si="46"/>
        <v>13618</v>
      </c>
      <c r="KZ11" s="474">
        <f t="shared" si="47"/>
        <v>681230</v>
      </c>
      <c r="LA11" s="474">
        <f t="shared" si="47"/>
        <v>681230</v>
      </c>
      <c r="LB11" s="474">
        <f t="shared" si="47"/>
        <v>0</v>
      </c>
      <c r="LC11" s="479">
        <f t="shared" si="48"/>
        <v>35295029</v>
      </c>
      <c r="LD11" s="479">
        <f t="shared" ref="LD11:LD40" si="121">JH11</f>
        <v>0</v>
      </c>
      <c r="LE11" s="479">
        <f t="shared" ref="LE11:LE40" si="122">KX11</f>
        <v>694848</v>
      </c>
      <c r="LF11" s="476">
        <f t="shared" ref="LF11:LF40" si="123">EH11+JH11+KX11</f>
        <v>35989877</v>
      </c>
      <c r="LG11" s="476">
        <f t="shared" si="49"/>
        <v>2864776</v>
      </c>
      <c r="LH11" s="476">
        <f t="shared" si="49"/>
        <v>33125101</v>
      </c>
      <c r="LI11" s="476">
        <f t="shared" si="49"/>
        <v>25448525</v>
      </c>
      <c r="LJ11" s="476">
        <f t="shared" si="49"/>
        <v>7676576</v>
      </c>
      <c r="LK11" s="714">
        <v>101.28</v>
      </c>
      <c r="LL11" s="717">
        <f t="shared" si="50"/>
        <v>6183057.5999999996</v>
      </c>
      <c r="LM11" s="720">
        <f t="shared" ref="LM11:LM38" si="124">LL11/1000</f>
        <v>6183.1</v>
      </c>
      <c r="LN11" s="718">
        <f t="shared" si="51"/>
        <v>41478086.600000001</v>
      </c>
      <c r="LO11" s="713">
        <f t="shared" ref="LO11:LO38" si="125">LN11/1000</f>
        <v>41478.1</v>
      </c>
      <c r="LP11" s="724">
        <f t="shared" ref="LP11:LP40" si="126">O11</f>
        <v>0</v>
      </c>
      <c r="LQ11" s="724">
        <f t="shared" ref="LQ11:LQ40" si="127">LO11</f>
        <v>41478.1</v>
      </c>
      <c r="LR11" s="724">
        <f t="shared" si="52"/>
        <v>694.8</v>
      </c>
      <c r="LS11" s="713">
        <f t="shared" ref="LS11:LS40" si="128">LP11+LQ11+LR11</f>
        <v>42172.9</v>
      </c>
      <c r="LT11" s="437"/>
      <c r="LU11" s="617">
        <f t="shared" ref="LU11:LU40" si="129">IF(JM11=0,0,JT11/JM11)</f>
        <v>1568</v>
      </c>
      <c r="LV11" s="617">
        <f t="shared" ref="LV11:LV41" si="130">IF(JN11=0,0,JY11/JN11)</f>
        <v>1568</v>
      </c>
      <c r="LW11" s="617">
        <f t="shared" ref="LW11:LW40" si="131">IF(JO11=0,0,KD11/JO11)</f>
        <v>1568</v>
      </c>
      <c r="LX11" s="617">
        <f t="shared" ref="LX11:LX40" si="132">IF(JP11=0,0,KI11/JP11)</f>
        <v>1568</v>
      </c>
      <c r="LY11" s="617">
        <f t="shared" ref="LY11:LY40" si="133">IF(JQ11=0,0,KN11/JQ11)</f>
        <v>1568</v>
      </c>
      <c r="LZ11" s="617">
        <f t="shared" ref="LZ11:LZ40" si="134">IF(JR11=0,0,KS11/JR11)</f>
        <v>1344</v>
      </c>
      <c r="MA11" s="480"/>
      <c r="MB11" s="480"/>
      <c r="MC11" s="480"/>
      <c r="MD11" s="480"/>
      <c r="ME11" s="480"/>
      <c r="MF11" s="480"/>
      <c r="MG11" s="480"/>
      <c r="MH11" s="480"/>
      <c r="MI11" s="480"/>
      <c r="MJ11" s="480"/>
      <c r="MK11" s="480"/>
      <c r="ML11" s="480"/>
      <c r="MM11" s="480"/>
      <c r="MN11" s="480"/>
      <c r="MO11" s="480"/>
      <c r="MP11" s="480"/>
      <c r="MQ11" s="480"/>
      <c r="MR11" s="480"/>
      <c r="MS11" s="480"/>
      <c r="MT11" s="480"/>
      <c r="MU11" s="480"/>
      <c r="MV11" s="480"/>
      <c r="MW11" s="480"/>
      <c r="MX11" s="480"/>
      <c r="MY11" s="480"/>
      <c r="MZ11" s="480"/>
      <c r="NA11" s="480"/>
      <c r="NB11" s="480"/>
      <c r="NC11" s="480"/>
      <c r="ND11" s="480"/>
      <c r="NE11" s="480"/>
      <c r="NF11" s="480"/>
      <c r="NG11" s="480"/>
      <c r="NH11" s="480"/>
      <c r="NI11" s="480"/>
      <c r="NJ11" s="480"/>
      <c r="NK11" s="480"/>
      <c r="NL11" s="480"/>
      <c r="NM11" s="480"/>
      <c r="NN11" s="480"/>
      <c r="NO11" s="480"/>
      <c r="NP11" s="480"/>
      <c r="NQ11" s="480"/>
      <c r="NR11" s="480"/>
      <c r="NS11" s="480"/>
      <c r="NT11" s="480"/>
      <c r="NU11" s="480"/>
      <c r="NV11" s="480"/>
      <c r="NW11" s="480"/>
      <c r="NX11" s="480"/>
      <c r="NY11" s="480"/>
      <c r="NZ11" s="480"/>
      <c r="OA11" s="480"/>
      <c r="OB11" s="480"/>
      <c r="OD11" s="642">
        <f t="shared" si="53"/>
        <v>0</v>
      </c>
      <c r="OE11" s="618">
        <f t="shared" si="54"/>
        <v>0</v>
      </c>
      <c r="OF11" s="618">
        <f t="shared" si="55"/>
        <v>0</v>
      </c>
      <c r="OG11" s="643">
        <f t="shared" ref="OG11:OG41" si="135">OD11-OJ11</f>
        <v>0</v>
      </c>
      <c r="OH11" s="644">
        <f t="shared" si="56"/>
        <v>0</v>
      </c>
      <c r="OI11" s="644">
        <f t="shared" si="56"/>
        <v>0</v>
      </c>
      <c r="OJ11" s="642">
        <f t="shared" si="57"/>
        <v>0</v>
      </c>
      <c r="OK11" s="618">
        <f t="shared" si="58"/>
        <v>0</v>
      </c>
      <c r="OL11" s="618">
        <f t="shared" si="59"/>
        <v>0</v>
      </c>
    </row>
    <row r="12" spans="1:402">
      <c r="A12" s="709" t="s">
        <v>1154</v>
      </c>
      <c r="B12" s="461"/>
      <c r="C12" s="461"/>
      <c r="D12" s="461"/>
      <c r="E12" s="461"/>
      <c r="F12" s="462">
        <f t="shared" si="60"/>
        <v>0</v>
      </c>
      <c r="G12" s="463"/>
      <c r="H12" s="463"/>
      <c r="I12" s="463"/>
      <c r="J12" s="463"/>
      <c r="K12" s="462">
        <f t="shared" si="61"/>
        <v>0</v>
      </c>
      <c r="L12" s="464">
        <f t="shared" si="62"/>
        <v>0</v>
      </c>
      <c r="M12" s="464"/>
      <c r="N12" s="464"/>
      <c r="O12" s="464"/>
      <c r="P12" s="465">
        <v>259</v>
      </c>
      <c r="Q12" s="461"/>
      <c r="R12" s="481">
        <v>0</v>
      </c>
      <c r="S12" s="461"/>
      <c r="T12" s="465">
        <v>0</v>
      </c>
      <c r="U12" s="462">
        <f t="shared" si="2"/>
        <v>259</v>
      </c>
      <c r="V12" s="465">
        <v>363</v>
      </c>
      <c r="W12" s="461"/>
      <c r="X12" s="481">
        <v>0</v>
      </c>
      <c r="Y12" s="461"/>
      <c r="Z12" s="465">
        <v>1</v>
      </c>
      <c r="AA12" s="462">
        <f t="shared" si="3"/>
        <v>364</v>
      </c>
      <c r="AB12" s="465">
        <v>206</v>
      </c>
      <c r="AC12" s="461"/>
      <c r="AD12" s="461"/>
      <c r="AE12" s="461"/>
      <c r="AF12" s="465">
        <v>0</v>
      </c>
      <c r="AG12" s="462">
        <f t="shared" si="63"/>
        <v>206</v>
      </c>
      <c r="AH12" s="459">
        <f t="shared" si="64"/>
        <v>829</v>
      </c>
      <c r="AI12" s="467"/>
      <c r="AJ12" s="468">
        <v>0</v>
      </c>
      <c r="AK12" s="469"/>
      <c r="AL12" s="470">
        <v>0</v>
      </c>
      <c r="AM12" s="470"/>
      <c r="AN12" s="467"/>
      <c r="AO12" s="471"/>
      <c r="AP12" s="470"/>
      <c r="AQ12" s="468"/>
      <c r="AR12" s="468"/>
      <c r="AS12" s="461"/>
      <c r="AT12" s="461"/>
      <c r="AU12" s="470"/>
      <c r="AV12" s="470"/>
      <c r="AW12" s="468"/>
      <c r="AX12" s="470"/>
      <c r="AY12" s="470"/>
      <c r="AZ12" s="468"/>
      <c r="BA12" s="470"/>
      <c r="BB12" s="461"/>
      <c r="BC12" s="461"/>
      <c r="BD12" s="470"/>
      <c r="BE12" s="470"/>
      <c r="BF12" s="473"/>
      <c r="BG12" s="462">
        <f t="shared" si="65"/>
        <v>0</v>
      </c>
      <c r="BH12" s="474">
        <f t="shared" si="66"/>
        <v>6626515</v>
      </c>
      <c r="BI12" s="475">
        <f t="shared" si="4"/>
        <v>558663</v>
      </c>
      <c r="BJ12" s="475">
        <f t="shared" si="4"/>
        <v>6067852</v>
      </c>
      <c r="BK12" s="475">
        <f t="shared" si="4"/>
        <v>4678058</v>
      </c>
      <c r="BL12" s="475">
        <f t="shared" si="4"/>
        <v>1389794</v>
      </c>
      <c r="BM12" s="474">
        <f t="shared" si="67"/>
        <v>0</v>
      </c>
      <c r="BN12" s="475">
        <f t="shared" si="5"/>
        <v>0</v>
      </c>
      <c r="BO12" s="475">
        <f t="shared" si="5"/>
        <v>0</v>
      </c>
      <c r="BP12" s="475">
        <f t="shared" si="5"/>
        <v>0</v>
      </c>
      <c r="BQ12" s="475">
        <f t="shared" si="5"/>
        <v>0</v>
      </c>
      <c r="BR12" s="474">
        <f t="shared" si="68"/>
        <v>0</v>
      </c>
      <c r="BS12" s="475">
        <f t="shared" si="6"/>
        <v>0</v>
      </c>
      <c r="BT12" s="475">
        <f t="shared" si="6"/>
        <v>0</v>
      </c>
      <c r="BU12" s="475">
        <f t="shared" si="6"/>
        <v>0</v>
      </c>
      <c r="BV12" s="475">
        <f t="shared" si="6"/>
        <v>0</v>
      </c>
      <c r="BW12" s="475"/>
      <c r="BX12" s="475"/>
      <c r="BY12" s="475"/>
      <c r="BZ12" s="475"/>
      <c r="CA12" s="475"/>
      <c r="CB12" s="474">
        <f t="shared" si="69"/>
        <v>0</v>
      </c>
      <c r="CC12" s="475">
        <f t="shared" si="7"/>
        <v>0</v>
      </c>
      <c r="CD12" s="475">
        <f t="shared" si="7"/>
        <v>0</v>
      </c>
      <c r="CE12" s="475">
        <f t="shared" si="7"/>
        <v>0</v>
      </c>
      <c r="CF12" s="475">
        <f t="shared" si="7"/>
        <v>0</v>
      </c>
      <c r="CG12" s="476">
        <f t="shared" si="70"/>
        <v>6626515</v>
      </c>
      <c r="CH12" s="474">
        <f t="shared" si="71"/>
        <v>12953292</v>
      </c>
      <c r="CI12" s="475">
        <f t="shared" si="71"/>
        <v>1065042</v>
      </c>
      <c r="CJ12" s="475">
        <f t="shared" si="71"/>
        <v>11888250</v>
      </c>
      <c r="CK12" s="475">
        <f t="shared" si="71"/>
        <v>8954847</v>
      </c>
      <c r="CL12" s="475">
        <f t="shared" si="71"/>
        <v>2933403</v>
      </c>
      <c r="CM12" s="474">
        <f t="shared" si="72"/>
        <v>0</v>
      </c>
      <c r="CN12" s="475">
        <f t="shared" si="8"/>
        <v>0</v>
      </c>
      <c r="CO12" s="475">
        <f t="shared" si="8"/>
        <v>0</v>
      </c>
      <c r="CP12" s="475">
        <f t="shared" si="8"/>
        <v>0</v>
      </c>
      <c r="CQ12" s="475">
        <f t="shared" si="8"/>
        <v>0</v>
      </c>
      <c r="CR12" s="474">
        <f t="shared" si="73"/>
        <v>0</v>
      </c>
      <c r="CS12" s="475">
        <f t="shared" si="73"/>
        <v>0</v>
      </c>
      <c r="CT12" s="475">
        <f t="shared" si="73"/>
        <v>0</v>
      </c>
      <c r="CU12" s="475">
        <f t="shared" si="73"/>
        <v>0</v>
      </c>
      <c r="CV12" s="475">
        <f t="shared" si="73"/>
        <v>0</v>
      </c>
      <c r="CW12" s="474">
        <f t="shared" si="74"/>
        <v>0</v>
      </c>
      <c r="CX12" s="475">
        <f t="shared" si="9"/>
        <v>0</v>
      </c>
      <c r="CY12" s="475">
        <f t="shared" si="9"/>
        <v>0</v>
      </c>
      <c r="CZ12" s="475">
        <f t="shared" si="9"/>
        <v>0</v>
      </c>
      <c r="DA12" s="475">
        <f t="shared" si="9"/>
        <v>0</v>
      </c>
      <c r="DB12" s="474">
        <f t="shared" si="75"/>
        <v>228176</v>
      </c>
      <c r="DC12" s="475">
        <f t="shared" si="10"/>
        <v>752</v>
      </c>
      <c r="DD12" s="475">
        <f t="shared" si="10"/>
        <v>227424</v>
      </c>
      <c r="DE12" s="475">
        <f t="shared" si="10"/>
        <v>227424</v>
      </c>
      <c r="DF12" s="475">
        <f t="shared" si="10"/>
        <v>0</v>
      </c>
      <c r="DG12" s="476">
        <f t="shared" si="76"/>
        <v>13181468</v>
      </c>
      <c r="DH12" s="474">
        <f t="shared" si="77"/>
        <v>8026996</v>
      </c>
      <c r="DI12" s="475">
        <f t="shared" si="77"/>
        <v>640042</v>
      </c>
      <c r="DJ12" s="475">
        <f t="shared" si="77"/>
        <v>7386954</v>
      </c>
      <c r="DK12" s="475">
        <f t="shared" si="77"/>
        <v>5436752</v>
      </c>
      <c r="DL12" s="475">
        <f t="shared" si="77"/>
        <v>1950202</v>
      </c>
      <c r="DM12" s="474">
        <f t="shared" si="78"/>
        <v>0</v>
      </c>
      <c r="DN12" s="475">
        <f t="shared" si="11"/>
        <v>0</v>
      </c>
      <c r="DO12" s="475">
        <f t="shared" si="11"/>
        <v>0</v>
      </c>
      <c r="DP12" s="475">
        <f t="shared" si="11"/>
        <v>0</v>
      </c>
      <c r="DQ12" s="475">
        <f t="shared" si="11"/>
        <v>0</v>
      </c>
      <c r="DR12" s="475"/>
      <c r="DS12" s="475"/>
      <c r="DT12" s="475"/>
      <c r="DU12" s="475"/>
      <c r="DV12" s="475"/>
      <c r="DW12" s="474">
        <f t="shared" si="79"/>
        <v>0</v>
      </c>
      <c r="DX12" s="475">
        <f t="shared" si="12"/>
        <v>0</v>
      </c>
      <c r="DY12" s="475">
        <f t="shared" si="12"/>
        <v>0</v>
      </c>
      <c r="DZ12" s="475">
        <f t="shared" si="12"/>
        <v>0</v>
      </c>
      <c r="EA12" s="475">
        <f t="shared" si="12"/>
        <v>0</v>
      </c>
      <c r="EB12" s="474">
        <f t="shared" si="80"/>
        <v>0</v>
      </c>
      <c r="EC12" s="475">
        <f t="shared" si="13"/>
        <v>0</v>
      </c>
      <c r="ED12" s="475">
        <f t="shared" si="13"/>
        <v>0</v>
      </c>
      <c r="EE12" s="475">
        <f t="shared" si="13"/>
        <v>0</v>
      </c>
      <c r="EF12" s="475">
        <f t="shared" si="13"/>
        <v>0</v>
      </c>
      <c r="EG12" s="476">
        <f t="shared" si="81"/>
        <v>8026996</v>
      </c>
      <c r="EH12" s="476">
        <f t="shared" si="82"/>
        <v>27834979</v>
      </c>
      <c r="EI12" s="477">
        <f t="shared" si="83"/>
        <v>2264499</v>
      </c>
      <c r="EJ12" s="477">
        <f t="shared" si="14"/>
        <v>25570480</v>
      </c>
      <c r="EK12" s="477">
        <f t="shared" si="14"/>
        <v>19297081</v>
      </c>
      <c r="EL12" s="477">
        <f t="shared" si="14"/>
        <v>6273399</v>
      </c>
      <c r="EM12" s="478">
        <f t="shared" si="84"/>
        <v>27606803</v>
      </c>
      <c r="EN12" s="478">
        <f t="shared" si="85"/>
        <v>0</v>
      </c>
      <c r="EO12" s="478">
        <f t="shared" si="86"/>
        <v>0</v>
      </c>
      <c r="EP12" s="478">
        <f t="shared" si="87"/>
        <v>0</v>
      </c>
      <c r="EQ12" s="478">
        <f t="shared" si="88"/>
        <v>228176</v>
      </c>
      <c r="ER12" s="479">
        <f t="shared" si="89"/>
        <v>0</v>
      </c>
      <c r="ES12" s="479">
        <f t="shared" si="15"/>
        <v>0</v>
      </c>
      <c r="ET12" s="479">
        <f t="shared" si="15"/>
        <v>0</v>
      </c>
      <c r="EU12" s="479">
        <f t="shared" si="15"/>
        <v>0</v>
      </c>
      <c r="EV12" s="479">
        <f t="shared" si="15"/>
        <v>0</v>
      </c>
      <c r="EW12" s="479">
        <f t="shared" si="90"/>
        <v>0</v>
      </c>
      <c r="EX12" s="479">
        <f t="shared" si="16"/>
        <v>0</v>
      </c>
      <c r="EY12" s="479">
        <f t="shared" si="16"/>
        <v>0</v>
      </c>
      <c r="EZ12" s="479">
        <f t="shared" si="16"/>
        <v>0</v>
      </c>
      <c r="FA12" s="479">
        <f t="shared" si="16"/>
        <v>0</v>
      </c>
      <c r="FB12" s="479">
        <f t="shared" si="91"/>
        <v>0</v>
      </c>
      <c r="FC12" s="479">
        <f t="shared" si="17"/>
        <v>0</v>
      </c>
      <c r="FD12" s="479">
        <f t="shared" si="17"/>
        <v>0</v>
      </c>
      <c r="FE12" s="479">
        <f t="shared" si="17"/>
        <v>0</v>
      </c>
      <c r="FF12" s="479">
        <f t="shared" si="17"/>
        <v>0</v>
      </c>
      <c r="FG12" s="479">
        <f t="shared" si="92"/>
        <v>0</v>
      </c>
      <c r="FH12" s="479">
        <f t="shared" si="18"/>
        <v>0</v>
      </c>
      <c r="FI12" s="479">
        <f t="shared" si="18"/>
        <v>0</v>
      </c>
      <c r="FJ12" s="479">
        <f t="shared" si="18"/>
        <v>0</v>
      </c>
      <c r="FK12" s="479">
        <f t="shared" si="18"/>
        <v>0</v>
      </c>
      <c r="FL12" s="474">
        <f t="shared" si="93"/>
        <v>0</v>
      </c>
      <c r="FM12" s="474">
        <f t="shared" si="19"/>
        <v>0</v>
      </c>
      <c r="FN12" s="474">
        <f t="shared" si="19"/>
        <v>0</v>
      </c>
      <c r="FO12" s="474">
        <f t="shared" si="19"/>
        <v>0</v>
      </c>
      <c r="FP12" s="474">
        <f t="shared" si="19"/>
        <v>0</v>
      </c>
      <c r="FQ12" s="474">
        <f t="shared" si="94"/>
        <v>0</v>
      </c>
      <c r="FR12" s="474">
        <f t="shared" si="20"/>
        <v>0</v>
      </c>
      <c r="FS12" s="474">
        <f t="shared" si="20"/>
        <v>0</v>
      </c>
      <c r="FT12" s="474">
        <f t="shared" si="20"/>
        <v>0</v>
      </c>
      <c r="FU12" s="474">
        <f t="shared" si="20"/>
        <v>0</v>
      </c>
      <c r="FV12" s="479">
        <f t="shared" si="95"/>
        <v>0</v>
      </c>
      <c r="FW12" s="479">
        <f t="shared" si="21"/>
        <v>0</v>
      </c>
      <c r="FX12" s="479">
        <f t="shared" si="21"/>
        <v>0</v>
      </c>
      <c r="FY12" s="479">
        <f t="shared" si="21"/>
        <v>0</v>
      </c>
      <c r="FZ12" s="479">
        <f t="shared" si="21"/>
        <v>0</v>
      </c>
      <c r="GA12" s="479">
        <f t="shared" si="96"/>
        <v>0</v>
      </c>
      <c r="GB12" s="479">
        <f t="shared" si="22"/>
        <v>0</v>
      </c>
      <c r="GC12" s="479">
        <f t="shared" si="22"/>
        <v>0</v>
      </c>
      <c r="GD12" s="479">
        <f t="shared" si="22"/>
        <v>0</v>
      </c>
      <c r="GE12" s="479">
        <f t="shared" si="22"/>
        <v>0</v>
      </c>
      <c r="GF12" s="474">
        <f t="shared" si="97"/>
        <v>0</v>
      </c>
      <c r="GG12" s="474">
        <f t="shared" si="23"/>
        <v>0</v>
      </c>
      <c r="GH12" s="474">
        <f t="shared" si="23"/>
        <v>0</v>
      </c>
      <c r="GI12" s="474">
        <f t="shared" si="23"/>
        <v>0</v>
      </c>
      <c r="GJ12" s="474">
        <f t="shared" si="23"/>
        <v>0</v>
      </c>
      <c r="GK12" s="474">
        <f t="shared" si="98"/>
        <v>0</v>
      </c>
      <c r="GL12" s="474">
        <f t="shared" si="24"/>
        <v>0</v>
      </c>
      <c r="GM12" s="474">
        <f t="shared" si="24"/>
        <v>0</v>
      </c>
      <c r="GN12" s="474">
        <f t="shared" si="24"/>
        <v>0</v>
      </c>
      <c r="GO12" s="474">
        <f t="shared" si="24"/>
        <v>0</v>
      </c>
      <c r="GP12" s="479">
        <f t="shared" si="99"/>
        <v>0</v>
      </c>
      <c r="GQ12" s="479">
        <f t="shared" si="25"/>
        <v>0</v>
      </c>
      <c r="GR12" s="479">
        <f t="shared" si="25"/>
        <v>0</v>
      </c>
      <c r="GS12" s="479">
        <f t="shared" si="25"/>
        <v>0</v>
      </c>
      <c r="GT12" s="479">
        <f t="shared" si="25"/>
        <v>0</v>
      </c>
      <c r="GU12" s="479">
        <f t="shared" si="100"/>
        <v>0</v>
      </c>
      <c r="GV12" s="479">
        <f t="shared" si="26"/>
        <v>0</v>
      </c>
      <c r="GW12" s="479">
        <f t="shared" si="26"/>
        <v>0</v>
      </c>
      <c r="GX12" s="479">
        <f t="shared" si="26"/>
        <v>0</v>
      </c>
      <c r="GY12" s="479">
        <f t="shared" si="26"/>
        <v>0</v>
      </c>
      <c r="GZ12" s="474">
        <f t="shared" si="101"/>
        <v>0</v>
      </c>
      <c r="HA12" s="474">
        <f t="shared" si="27"/>
        <v>0</v>
      </c>
      <c r="HB12" s="474">
        <f t="shared" si="27"/>
        <v>0</v>
      </c>
      <c r="HC12" s="474">
        <f t="shared" si="27"/>
        <v>0</v>
      </c>
      <c r="HD12" s="474">
        <f t="shared" si="27"/>
        <v>0</v>
      </c>
      <c r="HE12" s="474">
        <f t="shared" si="102"/>
        <v>0</v>
      </c>
      <c r="HF12" s="474">
        <f t="shared" si="28"/>
        <v>0</v>
      </c>
      <c r="HG12" s="474">
        <f t="shared" si="28"/>
        <v>0</v>
      </c>
      <c r="HH12" s="474">
        <f t="shared" si="28"/>
        <v>0</v>
      </c>
      <c r="HI12" s="474">
        <f t="shared" si="28"/>
        <v>0</v>
      </c>
      <c r="HJ12" s="479">
        <f t="shared" si="103"/>
        <v>0</v>
      </c>
      <c r="HK12" s="479">
        <f t="shared" si="29"/>
        <v>0</v>
      </c>
      <c r="HL12" s="479">
        <f t="shared" si="29"/>
        <v>0</v>
      </c>
      <c r="HM12" s="479">
        <f t="shared" si="29"/>
        <v>0</v>
      </c>
      <c r="HN12" s="479">
        <f t="shared" si="29"/>
        <v>0</v>
      </c>
      <c r="HO12" s="479">
        <f t="shared" si="104"/>
        <v>0</v>
      </c>
      <c r="HP12" s="479">
        <f t="shared" si="30"/>
        <v>0</v>
      </c>
      <c r="HQ12" s="479">
        <f t="shared" si="30"/>
        <v>0</v>
      </c>
      <c r="HR12" s="479">
        <f t="shared" si="30"/>
        <v>0</v>
      </c>
      <c r="HS12" s="479">
        <f t="shared" si="30"/>
        <v>0</v>
      </c>
      <c r="HT12" s="474">
        <f t="shared" si="105"/>
        <v>0</v>
      </c>
      <c r="HU12" s="474">
        <f t="shared" si="31"/>
        <v>0</v>
      </c>
      <c r="HV12" s="474">
        <f t="shared" si="31"/>
        <v>0</v>
      </c>
      <c r="HW12" s="474">
        <f t="shared" si="31"/>
        <v>0</v>
      </c>
      <c r="HX12" s="474">
        <f t="shared" si="31"/>
        <v>0</v>
      </c>
      <c r="HY12" s="474">
        <f t="shared" si="106"/>
        <v>0</v>
      </c>
      <c r="HZ12" s="474">
        <f t="shared" si="32"/>
        <v>0</v>
      </c>
      <c r="IA12" s="474">
        <f t="shared" si="32"/>
        <v>0</v>
      </c>
      <c r="IB12" s="474">
        <f t="shared" si="32"/>
        <v>0</v>
      </c>
      <c r="IC12" s="474">
        <f t="shared" si="32"/>
        <v>0</v>
      </c>
      <c r="ID12" s="479">
        <f t="shared" si="107"/>
        <v>0</v>
      </c>
      <c r="IE12" s="479">
        <f t="shared" si="33"/>
        <v>0</v>
      </c>
      <c r="IF12" s="479">
        <f t="shared" si="33"/>
        <v>0</v>
      </c>
      <c r="IG12" s="479">
        <f t="shared" si="33"/>
        <v>0</v>
      </c>
      <c r="IH12" s="479">
        <f t="shared" si="33"/>
        <v>0</v>
      </c>
      <c r="II12" s="479">
        <f t="shared" si="108"/>
        <v>0</v>
      </c>
      <c r="IJ12" s="479">
        <f t="shared" si="34"/>
        <v>0</v>
      </c>
      <c r="IK12" s="479">
        <f t="shared" si="34"/>
        <v>0</v>
      </c>
      <c r="IL12" s="479">
        <f t="shared" si="34"/>
        <v>0</v>
      </c>
      <c r="IM12" s="479">
        <f t="shared" si="34"/>
        <v>0</v>
      </c>
      <c r="IN12" s="474">
        <f t="shared" si="109"/>
        <v>0</v>
      </c>
      <c r="IO12" s="474">
        <f t="shared" si="35"/>
        <v>0</v>
      </c>
      <c r="IP12" s="474">
        <f t="shared" si="35"/>
        <v>0</v>
      </c>
      <c r="IQ12" s="474">
        <f t="shared" si="35"/>
        <v>0</v>
      </c>
      <c r="IR12" s="474">
        <f t="shared" si="35"/>
        <v>0</v>
      </c>
      <c r="IS12" s="474">
        <f t="shared" si="110"/>
        <v>0</v>
      </c>
      <c r="IT12" s="474">
        <f t="shared" si="36"/>
        <v>0</v>
      </c>
      <c r="IU12" s="474">
        <f t="shared" si="36"/>
        <v>0</v>
      </c>
      <c r="IV12" s="474">
        <f t="shared" si="36"/>
        <v>0</v>
      </c>
      <c r="IW12" s="474">
        <f t="shared" si="36"/>
        <v>0</v>
      </c>
      <c r="IX12" s="479">
        <f t="shared" si="111"/>
        <v>0</v>
      </c>
      <c r="IY12" s="479">
        <f t="shared" si="37"/>
        <v>0</v>
      </c>
      <c r="IZ12" s="479">
        <f t="shared" si="37"/>
        <v>0</v>
      </c>
      <c r="JA12" s="479">
        <f t="shared" si="37"/>
        <v>0</v>
      </c>
      <c r="JB12" s="479">
        <f t="shared" si="37"/>
        <v>0</v>
      </c>
      <c r="JC12" s="479">
        <f t="shared" si="112"/>
        <v>0</v>
      </c>
      <c r="JD12" s="479">
        <f t="shared" si="38"/>
        <v>0</v>
      </c>
      <c r="JE12" s="479">
        <f t="shared" si="38"/>
        <v>0</v>
      </c>
      <c r="JF12" s="479">
        <f t="shared" si="38"/>
        <v>0</v>
      </c>
      <c r="JG12" s="479">
        <f t="shared" si="38"/>
        <v>0</v>
      </c>
      <c r="JH12" s="479">
        <f t="shared" si="113"/>
        <v>0</v>
      </c>
      <c r="JI12" s="479">
        <f t="shared" si="39"/>
        <v>0</v>
      </c>
      <c r="JJ12" s="479">
        <f t="shared" si="39"/>
        <v>0</v>
      </c>
      <c r="JK12" s="479">
        <f t="shared" si="39"/>
        <v>0</v>
      </c>
      <c r="JL12" s="479">
        <f t="shared" si="39"/>
        <v>0</v>
      </c>
      <c r="JM12" s="669">
        <v>0</v>
      </c>
      <c r="JN12" s="669">
        <v>0</v>
      </c>
      <c r="JO12" s="669">
        <v>0</v>
      </c>
      <c r="JP12" s="669">
        <v>0</v>
      </c>
      <c r="JQ12" s="669">
        <v>80</v>
      </c>
      <c r="JR12" s="669">
        <v>60</v>
      </c>
      <c r="JS12" s="462">
        <f t="shared" si="114"/>
        <v>140</v>
      </c>
      <c r="JT12" s="474">
        <f t="shared" si="115"/>
        <v>0</v>
      </c>
      <c r="JU12" s="474">
        <f t="shared" si="40"/>
        <v>0</v>
      </c>
      <c r="JV12" s="474">
        <f t="shared" si="40"/>
        <v>0</v>
      </c>
      <c r="JW12" s="474">
        <f t="shared" si="40"/>
        <v>0</v>
      </c>
      <c r="JX12" s="474">
        <f t="shared" si="40"/>
        <v>0</v>
      </c>
      <c r="JY12" s="474">
        <f t="shared" si="116"/>
        <v>0</v>
      </c>
      <c r="JZ12" s="474">
        <f t="shared" si="41"/>
        <v>0</v>
      </c>
      <c r="KA12" s="474">
        <f t="shared" si="41"/>
        <v>0</v>
      </c>
      <c r="KB12" s="474">
        <f t="shared" si="41"/>
        <v>0</v>
      </c>
      <c r="KC12" s="474">
        <f t="shared" si="41"/>
        <v>0</v>
      </c>
      <c r="KD12" s="723">
        <f t="shared" si="117"/>
        <v>0</v>
      </c>
      <c r="KE12" s="723">
        <f t="shared" si="42"/>
        <v>0</v>
      </c>
      <c r="KF12" s="723">
        <f t="shared" si="42"/>
        <v>0</v>
      </c>
      <c r="KG12" s="723">
        <f t="shared" si="42"/>
        <v>0</v>
      </c>
      <c r="KH12" s="723">
        <f t="shared" si="42"/>
        <v>0</v>
      </c>
      <c r="KI12" s="723">
        <f t="shared" si="118"/>
        <v>0</v>
      </c>
      <c r="KJ12" s="723">
        <f t="shared" si="43"/>
        <v>0</v>
      </c>
      <c r="KK12" s="723">
        <f t="shared" si="43"/>
        <v>0</v>
      </c>
      <c r="KL12" s="723">
        <f t="shared" si="43"/>
        <v>0</v>
      </c>
      <c r="KM12" s="723">
        <f t="shared" si="43"/>
        <v>0</v>
      </c>
      <c r="KN12" s="474">
        <f t="shared" si="119"/>
        <v>125440</v>
      </c>
      <c r="KO12" s="474">
        <f t="shared" si="44"/>
        <v>2480</v>
      </c>
      <c r="KP12" s="474">
        <f t="shared" si="44"/>
        <v>122960</v>
      </c>
      <c r="KQ12" s="474">
        <f t="shared" si="44"/>
        <v>122960</v>
      </c>
      <c r="KR12" s="474">
        <f t="shared" si="44"/>
        <v>0</v>
      </c>
      <c r="KS12" s="474">
        <f t="shared" si="120"/>
        <v>80640</v>
      </c>
      <c r="KT12" s="474">
        <f t="shared" si="45"/>
        <v>1560</v>
      </c>
      <c r="KU12" s="474">
        <f t="shared" si="45"/>
        <v>79080</v>
      </c>
      <c r="KV12" s="474">
        <f t="shared" si="45"/>
        <v>79080</v>
      </c>
      <c r="KW12" s="474">
        <f t="shared" si="45"/>
        <v>0</v>
      </c>
      <c r="KX12" s="474">
        <f t="shared" si="46"/>
        <v>206080</v>
      </c>
      <c r="KY12" s="474">
        <f t="shared" si="46"/>
        <v>4040</v>
      </c>
      <c r="KZ12" s="474">
        <f t="shared" si="47"/>
        <v>202040</v>
      </c>
      <c r="LA12" s="474">
        <f t="shared" si="47"/>
        <v>202040</v>
      </c>
      <c r="LB12" s="474">
        <f t="shared" si="47"/>
        <v>0</v>
      </c>
      <c r="LC12" s="479">
        <f t="shared" si="48"/>
        <v>27834979</v>
      </c>
      <c r="LD12" s="479">
        <f t="shared" si="121"/>
        <v>0</v>
      </c>
      <c r="LE12" s="479">
        <f t="shared" si="122"/>
        <v>206080</v>
      </c>
      <c r="LF12" s="476">
        <f t="shared" si="123"/>
        <v>28041059</v>
      </c>
      <c r="LG12" s="476">
        <f t="shared" si="49"/>
        <v>2268539</v>
      </c>
      <c r="LH12" s="476">
        <f t="shared" si="49"/>
        <v>25772520</v>
      </c>
      <c r="LI12" s="476">
        <f t="shared" si="49"/>
        <v>19499121</v>
      </c>
      <c r="LJ12" s="476">
        <f t="shared" si="49"/>
        <v>6273399</v>
      </c>
      <c r="LK12" s="714">
        <v>75.12</v>
      </c>
      <c r="LL12" s="717">
        <f t="shared" si="50"/>
        <v>4586011.9000000004</v>
      </c>
      <c r="LM12" s="720">
        <f t="shared" si="124"/>
        <v>4586</v>
      </c>
      <c r="LN12" s="718">
        <f t="shared" si="51"/>
        <v>32420990.899999999</v>
      </c>
      <c r="LO12" s="713">
        <f t="shared" si="125"/>
        <v>32421</v>
      </c>
      <c r="LP12" s="724">
        <f t="shared" si="126"/>
        <v>0</v>
      </c>
      <c r="LQ12" s="724">
        <f t="shared" si="127"/>
        <v>32421</v>
      </c>
      <c r="LR12" s="724">
        <f t="shared" si="52"/>
        <v>206.1</v>
      </c>
      <c r="LS12" s="713">
        <f t="shared" si="128"/>
        <v>32627.1</v>
      </c>
      <c r="LT12" s="437"/>
      <c r="LU12" s="617">
        <f t="shared" si="129"/>
        <v>0</v>
      </c>
      <c r="LV12" s="617">
        <f t="shared" si="130"/>
        <v>0</v>
      </c>
      <c r="LW12" s="617">
        <f t="shared" si="131"/>
        <v>0</v>
      </c>
      <c r="LX12" s="617">
        <f t="shared" si="132"/>
        <v>0</v>
      </c>
      <c r="LY12" s="617">
        <f t="shared" si="133"/>
        <v>1568</v>
      </c>
      <c r="LZ12" s="617">
        <f t="shared" si="134"/>
        <v>1344</v>
      </c>
      <c r="MA12" s="480"/>
      <c r="MB12" s="480"/>
      <c r="MC12" s="480"/>
      <c r="MD12" s="480"/>
      <c r="ME12" s="480"/>
      <c r="MF12" s="480"/>
      <c r="MG12" s="480"/>
      <c r="MH12" s="480"/>
      <c r="MI12" s="480"/>
      <c r="MJ12" s="480"/>
      <c r="MK12" s="480"/>
      <c r="ML12" s="480"/>
      <c r="MM12" s="480"/>
      <c r="MN12" s="480"/>
      <c r="MO12" s="480"/>
      <c r="MP12" s="480"/>
      <c r="MQ12" s="480"/>
      <c r="MR12" s="480"/>
      <c r="MS12" s="480"/>
      <c r="MT12" s="480"/>
      <c r="MU12" s="480"/>
      <c r="MV12" s="480"/>
      <c r="MW12" s="480"/>
      <c r="MX12" s="480"/>
      <c r="MY12" s="480"/>
      <c r="MZ12" s="480"/>
      <c r="NA12" s="480"/>
      <c r="NB12" s="480"/>
      <c r="NC12" s="480"/>
      <c r="ND12" s="480"/>
      <c r="NE12" s="480"/>
      <c r="NF12" s="480"/>
      <c r="NG12" s="480"/>
      <c r="NH12" s="480"/>
      <c r="NI12" s="480"/>
      <c r="NJ12" s="480"/>
      <c r="NK12" s="480"/>
      <c r="NL12" s="480"/>
      <c r="NM12" s="480"/>
      <c r="NN12" s="480"/>
      <c r="NO12" s="480"/>
      <c r="NP12" s="480"/>
      <c r="NQ12" s="480"/>
      <c r="NR12" s="480"/>
      <c r="NS12" s="480"/>
      <c r="NT12" s="480"/>
      <c r="NU12" s="480"/>
      <c r="NV12" s="480"/>
      <c r="NW12" s="480"/>
      <c r="NX12" s="480"/>
      <c r="NY12" s="480"/>
      <c r="NZ12" s="480"/>
      <c r="OA12" s="480"/>
      <c r="OB12" s="480"/>
      <c r="OD12" s="642">
        <f t="shared" si="53"/>
        <v>0</v>
      </c>
      <c r="OE12" s="618">
        <f t="shared" si="54"/>
        <v>0</v>
      </c>
      <c r="OF12" s="618">
        <f t="shared" si="55"/>
        <v>0</v>
      </c>
      <c r="OG12" s="643">
        <f t="shared" si="135"/>
        <v>0</v>
      </c>
      <c r="OH12" s="644">
        <f t="shared" si="56"/>
        <v>0</v>
      </c>
      <c r="OI12" s="644">
        <f t="shared" si="56"/>
        <v>0</v>
      </c>
      <c r="OJ12" s="642">
        <f t="shared" si="57"/>
        <v>0</v>
      </c>
      <c r="OK12" s="618">
        <f t="shared" si="58"/>
        <v>0</v>
      </c>
      <c r="OL12" s="618">
        <f t="shared" si="59"/>
        <v>0</v>
      </c>
    </row>
    <row r="13" spans="1:402">
      <c r="A13" s="460" t="s">
        <v>769</v>
      </c>
      <c r="B13" s="461"/>
      <c r="C13" s="461"/>
      <c r="D13" s="461"/>
      <c r="E13" s="461"/>
      <c r="F13" s="462">
        <f t="shared" si="60"/>
        <v>0</v>
      </c>
      <c r="G13" s="463"/>
      <c r="H13" s="463"/>
      <c r="I13" s="463"/>
      <c r="J13" s="463"/>
      <c r="K13" s="462">
        <f t="shared" si="61"/>
        <v>0</v>
      </c>
      <c r="L13" s="464">
        <f t="shared" si="62"/>
        <v>0</v>
      </c>
      <c r="M13" s="464"/>
      <c r="N13" s="464"/>
      <c r="O13" s="464"/>
      <c r="P13" s="465">
        <v>273</v>
      </c>
      <c r="Q13" s="461"/>
      <c r="R13" s="481">
        <v>12</v>
      </c>
      <c r="S13" s="461"/>
      <c r="T13" s="465">
        <v>0</v>
      </c>
      <c r="U13" s="462">
        <f t="shared" si="2"/>
        <v>285</v>
      </c>
      <c r="V13" s="465">
        <v>300</v>
      </c>
      <c r="W13" s="461"/>
      <c r="X13" s="481">
        <v>0</v>
      </c>
      <c r="Y13" s="461"/>
      <c r="Z13" s="465">
        <v>2</v>
      </c>
      <c r="AA13" s="462">
        <f t="shared" si="3"/>
        <v>302</v>
      </c>
      <c r="AB13" s="465">
        <v>54</v>
      </c>
      <c r="AC13" s="461"/>
      <c r="AD13" s="461"/>
      <c r="AE13" s="461"/>
      <c r="AF13" s="465">
        <v>1</v>
      </c>
      <c r="AG13" s="462">
        <f t="shared" si="63"/>
        <v>55</v>
      </c>
      <c r="AH13" s="459">
        <f t="shared" si="64"/>
        <v>642</v>
      </c>
      <c r="AI13" s="467"/>
      <c r="AJ13" s="468">
        <v>0</v>
      </c>
      <c r="AK13" s="469"/>
      <c r="AL13" s="470">
        <v>0</v>
      </c>
      <c r="AM13" s="470"/>
      <c r="AN13" s="467"/>
      <c r="AO13" s="471"/>
      <c r="AP13" s="470"/>
      <c r="AQ13" s="468"/>
      <c r="AR13" s="468"/>
      <c r="AS13" s="461"/>
      <c r="AT13" s="461"/>
      <c r="AU13" s="470"/>
      <c r="AV13" s="470"/>
      <c r="AW13" s="468"/>
      <c r="AX13" s="470"/>
      <c r="AY13" s="470"/>
      <c r="AZ13" s="468"/>
      <c r="BA13" s="470"/>
      <c r="BB13" s="461"/>
      <c r="BC13" s="461"/>
      <c r="BD13" s="470"/>
      <c r="BE13" s="470"/>
      <c r="BF13" s="473"/>
      <c r="BG13" s="462">
        <f t="shared" si="65"/>
        <v>0</v>
      </c>
      <c r="BH13" s="474">
        <f t="shared" si="66"/>
        <v>6984705</v>
      </c>
      <c r="BI13" s="475">
        <f t="shared" si="4"/>
        <v>588861</v>
      </c>
      <c r="BJ13" s="475">
        <f t="shared" si="4"/>
        <v>6395844</v>
      </c>
      <c r="BK13" s="475">
        <f t="shared" si="4"/>
        <v>4930926</v>
      </c>
      <c r="BL13" s="475">
        <f t="shared" si="4"/>
        <v>1464918</v>
      </c>
      <c r="BM13" s="474">
        <f t="shared" si="67"/>
        <v>0</v>
      </c>
      <c r="BN13" s="475">
        <f t="shared" si="5"/>
        <v>0</v>
      </c>
      <c r="BO13" s="475">
        <f t="shared" si="5"/>
        <v>0</v>
      </c>
      <c r="BP13" s="475">
        <f t="shared" si="5"/>
        <v>0</v>
      </c>
      <c r="BQ13" s="475">
        <f t="shared" si="5"/>
        <v>0</v>
      </c>
      <c r="BR13" s="474">
        <f t="shared" si="68"/>
        <v>861516</v>
      </c>
      <c r="BS13" s="475">
        <f t="shared" si="6"/>
        <v>25884</v>
      </c>
      <c r="BT13" s="475">
        <f t="shared" si="6"/>
        <v>835632</v>
      </c>
      <c r="BU13" s="475">
        <f t="shared" si="6"/>
        <v>647148</v>
      </c>
      <c r="BV13" s="475">
        <f t="shared" si="6"/>
        <v>188484</v>
      </c>
      <c r="BW13" s="475"/>
      <c r="BX13" s="475"/>
      <c r="BY13" s="475"/>
      <c r="BZ13" s="475"/>
      <c r="CA13" s="475"/>
      <c r="CB13" s="474">
        <f t="shared" si="69"/>
        <v>0</v>
      </c>
      <c r="CC13" s="475">
        <f t="shared" si="7"/>
        <v>0</v>
      </c>
      <c r="CD13" s="475">
        <f t="shared" si="7"/>
        <v>0</v>
      </c>
      <c r="CE13" s="475">
        <f t="shared" si="7"/>
        <v>0</v>
      </c>
      <c r="CF13" s="475">
        <f t="shared" si="7"/>
        <v>0</v>
      </c>
      <c r="CG13" s="476">
        <f t="shared" si="70"/>
        <v>7846221</v>
      </c>
      <c r="CH13" s="474">
        <f t="shared" si="71"/>
        <v>10705200</v>
      </c>
      <c r="CI13" s="475">
        <f t="shared" si="71"/>
        <v>880200</v>
      </c>
      <c r="CJ13" s="475">
        <f t="shared" si="71"/>
        <v>9825000</v>
      </c>
      <c r="CK13" s="475">
        <f t="shared" si="71"/>
        <v>7400700</v>
      </c>
      <c r="CL13" s="475">
        <f t="shared" si="71"/>
        <v>2424300</v>
      </c>
      <c r="CM13" s="474">
        <f t="shared" si="72"/>
        <v>0</v>
      </c>
      <c r="CN13" s="475">
        <f t="shared" si="8"/>
        <v>0</v>
      </c>
      <c r="CO13" s="475">
        <f t="shared" si="8"/>
        <v>0</v>
      </c>
      <c r="CP13" s="475">
        <f t="shared" si="8"/>
        <v>0</v>
      </c>
      <c r="CQ13" s="475">
        <f t="shared" si="8"/>
        <v>0</v>
      </c>
      <c r="CR13" s="474">
        <f t="shared" si="73"/>
        <v>0</v>
      </c>
      <c r="CS13" s="475">
        <f t="shared" si="73"/>
        <v>0</v>
      </c>
      <c r="CT13" s="475">
        <f t="shared" si="73"/>
        <v>0</v>
      </c>
      <c r="CU13" s="475">
        <f t="shared" si="73"/>
        <v>0</v>
      </c>
      <c r="CV13" s="475">
        <f t="shared" si="73"/>
        <v>0</v>
      </c>
      <c r="CW13" s="474">
        <f t="shared" si="74"/>
        <v>0</v>
      </c>
      <c r="CX13" s="475">
        <f t="shared" si="9"/>
        <v>0</v>
      </c>
      <c r="CY13" s="475">
        <f t="shared" si="9"/>
        <v>0</v>
      </c>
      <c r="CZ13" s="475">
        <f t="shared" si="9"/>
        <v>0</v>
      </c>
      <c r="DA13" s="475">
        <f t="shared" si="9"/>
        <v>0</v>
      </c>
      <c r="DB13" s="474">
        <f t="shared" si="75"/>
        <v>456352</v>
      </c>
      <c r="DC13" s="475">
        <f t="shared" si="10"/>
        <v>1504</v>
      </c>
      <c r="DD13" s="475">
        <f t="shared" si="10"/>
        <v>454848</v>
      </c>
      <c r="DE13" s="475">
        <f t="shared" si="10"/>
        <v>454848</v>
      </c>
      <c r="DF13" s="475">
        <f t="shared" si="10"/>
        <v>0</v>
      </c>
      <c r="DG13" s="476">
        <f t="shared" si="76"/>
        <v>11161552</v>
      </c>
      <c r="DH13" s="474">
        <f t="shared" si="77"/>
        <v>2104164</v>
      </c>
      <c r="DI13" s="475">
        <f t="shared" si="77"/>
        <v>167778</v>
      </c>
      <c r="DJ13" s="475">
        <f t="shared" si="77"/>
        <v>1936386</v>
      </c>
      <c r="DK13" s="475">
        <f t="shared" si="77"/>
        <v>1425168</v>
      </c>
      <c r="DL13" s="475">
        <f t="shared" si="77"/>
        <v>511218</v>
      </c>
      <c r="DM13" s="474">
        <f t="shared" si="78"/>
        <v>0</v>
      </c>
      <c r="DN13" s="475">
        <f t="shared" si="11"/>
        <v>0</v>
      </c>
      <c r="DO13" s="475">
        <f t="shared" si="11"/>
        <v>0</v>
      </c>
      <c r="DP13" s="475">
        <f t="shared" si="11"/>
        <v>0</v>
      </c>
      <c r="DQ13" s="475">
        <f t="shared" si="11"/>
        <v>0</v>
      </c>
      <c r="DR13" s="475"/>
      <c r="DS13" s="475"/>
      <c r="DT13" s="475"/>
      <c r="DU13" s="475"/>
      <c r="DV13" s="475"/>
      <c r="DW13" s="474">
        <f t="shared" si="79"/>
        <v>0</v>
      </c>
      <c r="DX13" s="475">
        <f t="shared" si="12"/>
        <v>0</v>
      </c>
      <c r="DY13" s="475">
        <f t="shared" si="12"/>
        <v>0</v>
      </c>
      <c r="DZ13" s="475">
        <f t="shared" si="12"/>
        <v>0</v>
      </c>
      <c r="EA13" s="475">
        <f t="shared" si="12"/>
        <v>0</v>
      </c>
      <c r="EB13" s="474">
        <f t="shared" si="80"/>
        <v>273811</v>
      </c>
      <c r="EC13" s="475">
        <f t="shared" si="13"/>
        <v>903</v>
      </c>
      <c r="ED13" s="475">
        <f t="shared" si="13"/>
        <v>272908</v>
      </c>
      <c r="EE13" s="475">
        <f t="shared" si="13"/>
        <v>272908</v>
      </c>
      <c r="EF13" s="475">
        <f t="shared" si="13"/>
        <v>0</v>
      </c>
      <c r="EG13" s="476">
        <f t="shared" si="81"/>
        <v>2377975</v>
      </c>
      <c r="EH13" s="476">
        <f t="shared" si="82"/>
        <v>21385748</v>
      </c>
      <c r="EI13" s="477">
        <f t="shared" si="83"/>
        <v>1665130</v>
      </c>
      <c r="EJ13" s="477">
        <f t="shared" si="14"/>
        <v>19720618</v>
      </c>
      <c r="EK13" s="477">
        <f t="shared" si="14"/>
        <v>15131698</v>
      </c>
      <c r="EL13" s="477">
        <f t="shared" si="14"/>
        <v>4588920</v>
      </c>
      <c r="EM13" s="478">
        <f t="shared" si="84"/>
        <v>19794069</v>
      </c>
      <c r="EN13" s="478">
        <f t="shared" si="85"/>
        <v>0</v>
      </c>
      <c r="EO13" s="478">
        <f t="shared" si="86"/>
        <v>861516</v>
      </c>
      <c r="EP13" s="478">
        <f t="shared" si="87"/>
        <v>0</v>
      </c>
      <c r="EQ13" s="478">
        <f t="shared" si="88"/>
        <v>730163</v>
      </c>
      <c r="ER13" s="479">
        <f t="shared" si="89"/>
        <v>0</v>
      </c>
      <c r="ES13" s="479">
        <f t="shared" si="15"/>
        <v>0</v>
      </c>
      <c r="ET13" s="479">
        <f t="shared" si="15"/>
        <v>0</v>
      </c>
      <c r="EU13" s="479">
        <f t="shared" si="15"/>
        <v>0</v>
      </c>
      <c r="EV13" s="479">
        <f t="shared" si="15"/>
        <v>0</v>
      </c>
      <c r="EW13" s="479">
        <f t="shared" si="90"/>
        <v>0</v>
      </c>
      <c r="EX13" s="479">
        <f t="shared" si="16"/>
        <v>0</v>
      </c>
      <c r="EY13" s="479">
        <f t="shared" si="16"/>
        <v>0</v>
      </c>
      <c r="EZ13" s="479">
        <f t="shared" si="16"/>
        <v>0</v>
      </c>
      <c r="FA13" s="479">
        <f t="shared" si="16"/>
        <v>0</v>
      </c>
      <c r="FB13" s="479">
        <f t="shared" si="91"/>
        <v>0</v>
      </c>
      <c r="FC13" s="479">
        <f t="shared" si="17"/>
        <v>0</v>
      </c>
      <c r="FD13" s="479">
        <f t="shared" si="17"/>
        <v>0</v>
      </c>
      <c r="FE13" s="479">
        <f t="shared" si="17"/>
        <v>0</v>
      </c>
      <c r="FF13" s="479">
        <f t="shared" si="17"/>
        <v>0</v>
      </c>
      <c r="FG13" s="479">
        <f t="shared" si="92"/>
        <v>0</v>
      </c>
      <c r="FH13" s="479">
        <f t="shared" si="18"/>
        <v>0</v>
      </c>
      <c r="FI13" s="479">
        <f t="shared" si="18"/>
        <v>0</v>
      </c>
      <c r="FJ13" s="479">
        <f t="shared" si="18"/>
        <v>0</v>
      </c>
      <c r="FK13" s="479">
        <f t="shared" si="18"/>
        <v>0</v>
      </c>
      <c r="FL13" s="474">
        <f t="shared" si="93"/>
        <v>0</v>
      </c>
      <c r="FM13" s="474">
        <f t="shared" si="19"/>
        <v>0</v>
      </c>
      <c r="FN13" s="474">
        <f t="shared" si="19"/>
        <v>0</v>
      </c>
      <c r="FO13" s="474">
        <f t="shared" si="19"/>
        <v>0</v>
      </c>
      <c r="FP13" s="474">
        <f t="shared" si="19"/>
        <v>0</v>
      </c>
      <c r="FQ13" s="474">
        <f t="shared" si="94"/>
        <v>0</v>
      </c>
      <c r="FR13" s="474">
        <f t="shared" si="20"/>
        <v>0</v>
      </c>
      <c r="FS13" s="474">
        <f t="shared" si="20"/>
        <v>0</v>
      </c>
      <c r="FT13" s="474">
        <f t="shared" si="20"/>
        <v>0</v>
      </c>
      <c r="FU13" s="474">
        <f t="shared" si="20"/>
        <v>0</v>
      </c>
      <c r="FV13" s="479">
        <f t="shared" si="95"/>
        <v>0</v>
      </c>
      <c r="FW13" s="479">
        <f t="shared" si="21"/>
        <v>0</v>
      </c>
      <c r="FX13" s="479">
        <f t="shared" si="21"/>
        <v>0</v>
      </c>
      <c r="FY13" s="479">
        <f t="shared" si="21"/>
        <v>0</v>
      </c>
      <c r="FZ13" s="479">
        <f t="shared" si="21"/>
        <v>0</v>
      </c>
      <c r="GA13" s="479">
        <f t="shared" si="96"/>
        <v>0</v>
      </c>
      <c r="GB13" s="479">
        <f t="shared" si="22"/>
        <v>0</v>
      </c>
      <c r="GC13" s="479">
        <f t="shared" si="22"/>
        <v>0</v>
      </c>
      <c r="GD13" s="479">
        <f t="shared" si="22"/>
        <v>0</v>
      </c>
      <c r="GE13" s="479">
        <f t="shared" si="22"/>
        <v>0</v>
      </c>
      <c r="GF13" s="474">
        <f t="shared" si="97"/>
        <v>0</v>
      </c>
      <c r="GG13" s="474">
        <f t="shared" si="23"/>
        <v>0</v>
      </c>
      <c r="GH13" s="474">
        <f t="shared" si="23"/>
        <v>0</v>
      </c>
      <c r="GI13" s="474">
        <f t="shared" si="23"/>
        <v>0</v>
      </c>
      <c r="GJ13" s="474">
        <f t="shared" si="23"/>
        <v>0</v>
      </c>
      <c r="GK13" s="474">
        <f t="shared" si="98"/>
        <v>0</v>
      </c>
      <c r="GL13" s="474">
        <f t="shared" si="24"/>
        <v>0</v>
      </c>
      <c r="GM13" s="474">
        <f t="shared" si="24"/>
        <v>0</v>
      </c>
      <c r="GN13" s="474">
        <f t="shared" si="24"/>
        <v>0</v>
      </c>
      <c r="GO13" s="474">
        <f t="shared" si="24"/>
        <v>0</v>
      </c>
      <c r="GP13" s="479">
        <f t="shared" si="99"/>
        <v>0</v>
      </c>
      <c r="GQ13" s="479">
        <f t="shared" si="25"/>
        <v>0</v>
      </c>
      <c r="GR13" s="479">
        <f t="shared" si="25"/>
        <v>0</v>
      </c>
      <c r="GS13" s="479">
        <f t="shared" si="25"/>
        <v>0</v>
      </c>
      <c r="GT13" s="479">
        <f t="shared" si="25"/>
        <v>0</v>
      </c>
      <c r="GU13" s="479">
        <f t="shared" si="100"/>
        <v>0</v>
      </c>
      <c r="GV13" s="479">
        <f t="shared" si="26"/>
        <v>0</v>
      </c>
      <c r="GW13" s="479">
        <f t="shared" si="26"/>
        <v>0</v>
      </c>
      <c r="GX13" s="479">
        <f t="shared" si="26"/>
        <v>0</v>
      </c>
      <c r="GY13" s="479">
        <f t="shared" si="26"/>
        <v>0</v>
      </c>
      <c r="GZ13" s="474">
        <f t="shared" si="101"/>
        <v>0</v>
      </c>
      <c r="HA13" s="474">
        <f t="shared" si="27"/>
        <v>0</v>
      </c>
      <c r="HB13" s="474">
        <f t="shared" si="27"/>
        <v>0</v>
      </c>
      <c r="HC13" s="474">
        <f t="shared" si="27"/>
        <v>0</v>
      </c>
      <c r="HD13" s="474">
        <f t="shared" si="27"/>
        <v>0</v>
      </c>
      <c r="HE13" s="474">
        <f t="shared" si="102"/>
        <v>0</v>
      </c>
      <c r="HF13" s="474">
        <f t="shared" si="28"/>
        <v>0</v>
      </c>
      <c r="HG13" s="474">
        <f t="shared" si="28"/>
        <v>0</v>
      </c>
      <c r="HH13" s="474">
        <f t="shared" si="28"/>
        <v>0</v>
      </c>
      <c r="HI13" s="474">
        <f t="shared" si="28"/>
        <v>0</v>
      </c>
      <c r="HJ13" s="479">
        <f t="shared" si="103"/>
        <v>0</v>
      </c>
      <c r="HK13" s="479">
        <f t="shared" si="29"/>
        <v>0</v>
      </c>
      <c r="HL13" s="479">
        <f t="shared" si="29"/>
        <v>0</v>
      </c>
      <c r="HM13" s="479">
        <f t="shared" si="29"/>
        <v>0</v>
      </c>
      <c r="HN13" s="479">
        <f t="shared" si="29"/>
        <v>0</v>
      </c>
      <c r="HO13" s="479">
        <f t="shared" si="104"/>
        <v>0</v>
      </c>
      <c r="HP13" s="479">
        <f t="shared" si="30"/>
        <v>0</v>
      </c>
      <c r="HQ13" s="479">
        <f t="shared" si="30"/>
        <v>0</v>
      </c>
      <c r="HR13" s="479">
        <f t="shared" si="30"/>
        <v>0</v>
      </c>
      <c r="HS13" s="479">
        <f t="shared" si="30"/>
        <v>0</v>
      </c>
      <c r="HT13" s="474">
        <f t="shared" si="105"/>
        <v>0</v>
      </c>
      <c r="HU13" s="474">
        <f t="shared" si="31"/>
        <v>0</v>
      </c>
      <c r="HV13" s="474">
        <f t="shared" si="31"/>
        <v>0</v>
      </c>
      <c r="HW13" s="474">
        <f t="shared" si="31"/>
        <v>0</v>
      </c>
      <c r="HX13" s="474">
        <f t="shared" si="31"/>
        <v>0</v>
      </c>
      <c r="HY13" s="474">
        <f t="shared" si="106"/>
        <v>0</v>
      </c>
      <c r="HZ13" s="474">
        <f t="shared" si="32"/>
        <v>0</v>
      </c>
      <c r="IA13" s="474">
        <f t="shared" si="32"/>
        <v>0</v>
      </c>
      <c r="IB13" s="474">
        <f t="shared" si="32"/>
        <v>0</v>
      </c>
      <c r="IC13" s="474">
        <f t="shared" si="32"/>
        <v>0</v>
      </c>
      <c r="ID13" s="479">
        <f t="shared" si="107"/>
        <v>0</v>
      </c>
      <c r="IE13" s="479">
        <f t="shared" si="33"/>
        <v>0</v>
      </c>
      <c r="IF13" s="479">
        <f t="shared" si="33"/>
        <v>0</v>
      </c>
      <c r="IG13" s="479">
        <f t="shared" si="33"/>
        <v>0</v>
      </c>
      <c r="IH13" s="479">
        <f t="shared" si="33"/>
        <v>0</v>
      </c>
      <c r="II13" s="479">
        <f t="shared" si="108"/>
        <v>0</v>
      </c>
      <c r="IJ13" s="479">
        <f t="shared" si="34"/>
        <v>0</v>
      </c>
      <c r="IK13" s="479">
        <f t="shared" si="34"/>
        <v>0</v>
      </c>
      <c r="IL13" s="479">
        <f t="shared" si="34"/>
        <v>0</v>
      </c>
      <c r="IM13" s="479">
        <f t="shared" si="34"/>
        <v>0</v>
      </c>
      <c r="IN13" s="474">
        <f t="shared" si="109"/>
        <v>0</v>
      </c>
      <c r="IO13" s="474">
        <f t="shared" si="35"/>
        <v>0</v>
      </c>
      <c r="IP13" s="474">
        <f t="shared" si="35"/>
        <v>0</v>
      </c>
      <c r="IQ13" s="474">
        <f t="shared" si="35"/>
        <v>0</v>
      </c>
      <c r="IR13" s="474">
        <f t="shared" si="35"/>
        <v>0</v>
      </c>
      <c r="IS13" s="474">
        <f t="shared" si="110"/>
        <v>0</v>
      </c>
      <c r="IT13" s="474">
        <f t="shared" si="36"/>
        <v>0</v>
      </c>
      <c r="IU13" s="474">
        <f t="shared" si="36"/>
        <v>0</v>
      </c>
      <c r="IV13" s="474">
        <f t="shared" si="36"/>
        <v>0</v>
      </c>
      <c r="IW13" s="474">
        <f t="shared" si="36"/>
        <v>0</v>
      </c>
      <c r="IX13" s="479">
        <f t="shared" si="111"/>
        <v>0</v>
      </c>
      <c r="IY13" s="479">
        <f t="shared" si="37"/>
        <v>0</v>
      </c>
      <c r="IZ13" s="479">
        <f t="shared" si="37"/>
        <v>0</v>
      </c>
      <c r="JA13" s="479">
        <f t="shared" si="37"/>
        <v>0</v>
      </c>
      <c r="JB13" s="479">
        <f t="shared" si="37"/>
        <v>0</v>
      </c>
      <c r="JC13" s="479">
        <f t="shared" si="112"/>
        <v>0</v>
      </c>
      <c r="JD13" s="479">
        <f t="shared" si="38"/>
        <v>0</v>
      </c>
      <c r="JE13" s="479">
        <f t="shared" si="38"/>
        <v>0</v>
      </c>
      <c r="JF13" s="479">
        <f t="shared" si="38"/>
        <v>0</v>
      </c>
      <c r="JG13" s="479">
        <f t="shared" si="38"/>
        <v>0</v>
      </c>
      <c r="JH13" s="479">
        <f t="shared" si="113"/>
        <v>0</v>
      </c>
      <c r="JI13" s="479">
        <f t="shared" si="39"/>
        <v>0</v>
      </c>
      <c r="JJ13" s="479">
        <f t="shared" si="39"/>
        <v>0</v>
      </c>
      <c r="JK13" s="479">
        <f t="shared" si="39"/>
        <v>0</v>
      </c>
      <c r="JL13" s="479">
        <f t="shared" si="39"/>
        <v>0</v>
      </c>
      <c r="JM13" s="669">
        <v>0</v>
      </c>
      <c r="JN13" s="669">
        <v>0</v>
      </c>
      <c r="JO13" s="669">
        <v>0</v>
      </c>
      <c r="JP13" s="669">
        <v>30</v>
      </c>
      <c r="JQ13" s="669">
        <v>0</v>
      </c>
      <c r="JR13" s="669">
        <v>0</v>
      </c>
      <c r="JS13" s="462">
        <f t="shared" si="114"/>
        <v>30</v>
      </c>
      <c r="JT13" s="474">
        <f t="shared" si="115"/>
        <v>0</v>
      </c>
      <c r="JU13" s="474">
        <f t="shared" si="40"/>
        <v>0</v>
      </c>
      <c r="JV13" s="474">
        <f t="shared" si="40"/>
        <v>0</v>
      </c>
      <c r="JW13" s="474">
        <f t="shared" si="40"/>
        <v>0</v>
      </c>
      <c r="JX13" s="474">
        <f t="shared" si="40"/>
        <v>0</v>
      </c>
      <c r="JY13" s="474">
        <f t="shared" si="116"/>
        <v>0</v>
      </c>
      <c r="JZ13" s="474">
        <f t="shared" si="41"/>
        <v>0</v>
      </c>
      <c r="KA13" s="474">
        <f t="shared" si="41"/>
        <v>0</v>
      </c>
      <c r="KB13" s="474">
        <f t="shared" si="41"/>
        <v>0</v>
      </c>
      <c r="KC13" s="474">
        <f t="shared" si="41"/>
        <v>0</v>
      </c>
      <c r="KD13" s="723">
        <f t="shared" si="117"/>
        <v>0</v>
      </c>
      <c r="KE13" s="723">
        <f t="shared" si="42"/>
        <v>0</v>
      </c>
      <c r="KF13" s="723">
        <f t="shared" si="42"/>
        <v>0</v>
      </c>
      <c r="KG13" s="723">
        <f t="shared" si="42"/>
        <v>0</v>
      </c>
      <c r="KH13" s="723">
        <f t="shared" si="42"/>
        <v>0</v>
      </c>
      <c r="KI13" s="723">
        <f t="shared" si="118"/>
        <v>47040</v>
      </c>
      <c r="KJ13" s="723">
        <f t="shared" si="43"/>
        <v>930</v>
      </c>
      <c r="KK13" s="723">
        <f t="shared" si="43"/>
        <v>46110</v>
      </c>
      <c r="KL13" s="723">
        <f t="shared" si="43"/>
        <v>46110</v>
      </c>
      <c r="KM13" s="723">
        <f t="shared" si="43"/>
        <v>0</v>
      </c>
      <c r="KN13" s="474">
        <f t="shared" si="119"/>
        <v>0</v>
      </c>
      <c r="KO13" s="474">
        <f t="shared" si="44"/>
        <v>0</v>
      </c>
      <c r="KP13" s="474">
        <f t="shared" si="44"/>
        <v>0</v>
      </c>
      <c r="KQ13" s="474">
        <f t="shared" si="44"/>
        <v>0</v>
      </c>
      <c r="KR13" s="474">
        <f t="shared" si="44"/>
        <v>0</v>
      </c>
      <c r="KS13" s="474">
        <f t="shared" si="120"/>
        <v>0</v>
      </c>
      <c r="KT13" s="474">
        <f t="shared" si="45"/>
        <v>0</v>
      </c>
      <c r="KU13" s="474">
        <f t="shared" si="45"/>
        <v>0</v>
      </c>
      <c r="KV13" s="474">
        <f t="shared" si="45"/>
        <v>0</v>
      </c>
      <c r="KW13" s="474">
        <f t="shared" si="45"/>
        <v>0</v>
      </c>
      <c r="KX13" s="474">
        <f t="shared" si="46"/>
        <v>47040</v>
      </c>
      <c r="KY13" s="474">
        <f t="shared" si="46"/>
        <v>930</v>
      </c>
      <c r="KZ13" s="474">
        <f t="shared" si="47"/>
        <v>46110</v>
      </c>
      <c r="LA13" s="474">
        <f t="shared" si="47"/>
        <v>46110</v>
      </c>
      <c r="LB13" s="474">
        <f t="shared" si="47"/>
        <v>0</v>
      </c>
      <c r="LC13" s="479">
        <f t="shared" si="48"/>
        <v>21385748</v>
      </c>
      <c r="LD13" s="479">
        <f t="shared" si="121"/>
        <v>0</v>
      </c>
      <c r="LE13" s="479">
        <f t="shared" si="122"/>
        <v>47040</v>
      </c>
      <c r="LF13" s="476">
        <f t="shared" si="123"/>
        <v>21432788</v>
      </c>
      <c r="LG13" s="476">
        <f t="shared" si="49"/>
        <v>1666060</v>
      </c>
      <c r="LH13" s="476">
        <f t="shared" si="49"/>
        <v>19766728</v>
      </c>
      <c r="LI13" s="476">
        <f t="shared" si="49"/>
        <v>15177808</v>
      </c>
      <c r="LJ13" s="476">
        <f t="shared" si="49"/>
        <v>4588920</v>
      </c>
      <c r="LK13" s="714">
        <v>58.55</v>
      </c>
      <c r="LL13" s="717">
        <f t="shared" si="50"/>
        <v>3574427.5</v>
      </c>
      <c r="LM13" s="720">
        <f t="shared" si="124"/>
        <v>3574.4</v>
      </c>
      <c r="LN13" s="718">
        <f t="shared" si="51"/>
        <v>24960175.5</v>
      </c>
      <c r="LO13" s="713">
        <f t="shared" si="125"/>
        <v>24960.2</v>
      </c>
      <c r="LP13" s="724">
        <f t="shared" si="126"/>
        <v>0</v>
      </c>
      <c r="LQ13" s="724">
        <f t="shared" si="127"/>
        <v>24960.2</v>
      </c>
      <c r="LR13" s="724">
        <f t="shared" si="52"/>
        <v>47</v>
      </c>
      <c r="LS13" s="713">
        <f t="shared" si="128"/>
        <v>25007.200000000001</v>
      </c>
      <c r="LT13" s="437"/>
      <c r="LU13" s="617">
        <f t="shared" si="129"/>
        <v>0</v>
      </c>
      <c r="LV13" s="617">
        <f t="shared" si="130"/>
        <v>0</v>
      </c>
      <c r="LW13" s="617">
        <f t="shared" si="131"/>
        <v>0</v>
      </c>
      <c r="LX13" s="617">
        <f t="shared" si="132"/>
        <v>1568</v>
      </c>
      <c r="LY13" s="617">
        <f t="shared" si="133"/>
        <v>0</v>
      </c>
      <c r="LZ13" s="617">
        <f t="shared" si="134"/>
        <v>0</v>
      </c>
      <c r="MA13" s="480"/>
      <c r="MB13" s="480"/>
      <c r="MC13" s="480"/>
      <c r="MD13" s="480"/>
      <c r="ME13" s="480"/>
      <c r="MF13" s="480"/>
      <c r="MG13" s="480"/>
      <c r="MH13" s="480"/>
      <c r="MI13" s="480"/>
      <c r="MJ13" s="480"/>
      <c r="MK13" s="480"/>
      <c r="ML13" s="480"/>
      <c r="MM13" s="480"/>
      <c r="MN13" s="480"/>
      <c r="MO13" s="480"/>
      <c r="MP13" s="480"/>
      <c r="MQ13" s="480"/>
      <c r="MR13" s="480"/>
      <c r="MS13" s="480"/>
      <c r="MT13" s="480"/>
      <c r="MU13" s="480"/>
      <c r="MV13" s="480"/>
      <c r="MW13" s="480"/>
      <c r="MX13" s="480"/>
      <c r="MY13" s="480"/>
      <c r="MZ13" s="480"/>
      <c r="NA13" s="480"/>
      <c r="NB13" s="480"/>
      <c r="NC13" s="480"/>
      <c r="ND13" s="480"/>
      <c r="NE13" s="480"/>
      <c r="NF13" s="480"/>
      <c r="NG13" s="480"/>
      <c r="NH13" s="480"/>
      <c r="NI13" s="480"/>
      <c r="NJ13" s="480"/>
      <c r="NK13" s="480"/>
      <c r="NL13" s="480"/>
      <c r="NM13" s="480"/>
      <c r="NN13" s="480"/>
      <c r="NO13" s="480"/>
      <c r="NP13" s="480"/>
      <c r="NQ13" s="480"/>
      <c r="NR13" s="480"/>
      <c r="NS13" s="480"/>
      <c r="NT13" s="480"/>
      <c r="NU13" s="480"/>
      <c r="NV13" s="480"/>
      <c r="NW13" s="480"/>
      <c r="NX13" s="480"/>
      <c r="NY13" s="480"/>
      <c r="NZ13" s="480"/>
      <c r="OA13" s="480"/>
      <c r="OB13" s="480"/>
      <c r="OD13" s="642">
        <f t="shared" si="53"/>
        <v>0</v>
      </c>
      <c r="OE13" s="618">
        <f t="shared" si="54"/>
        <v>0</v>
      </c>
      <c r="OF13" s="618">
        <f t="shared" si="55"/>
        <v>0</v>
      </c>
      <c r="OG13" s="643">
        <f t="shared" si="135"/>
        <v>0</v>
      </c>
      <c r="OH13" s="644">
        <f t="shared" si="56"/>
        <v>0</v>
      </c>
      <c r="OI13" s="644">
        <f t="shared" si="56"/>
        <v>0</v>
      </c>
      <c r="OJ13" s="642">
        <f t="shared" si="57"/>
        <v>0</v>
      </c>
      <c r="OK13" s="618">
        <f t="shared" si="58"/>
        <v>0</v>
      </c>
      <c r="OL13" s="618">
        <f t="shared" si="59"/>
        <v>0</v>
      </c>
    </row>
    <row r="14" spans="1:402">
      <c r="A14" s="460" t="s">
        <v>770</v>
      </c>
      <c r="B14" s="461"/>
      <c r="C14" s="461"/>
      <c r="D14" s="461"/>
      <c r="E14" s="461"/>
      <c r="F14" s="462">
        <f t="shared" si="60"/>
        <v>0</v>
      </c>
      <c r="G14" s="463"/>
      <c r="H14" s="463"/>
      <c r="I14" s="463"/>
      <c r="J14" s="463"/>
      <c r="K14" s="462">
        <f t="shared" si="61"/>
        <v>0</v>
      </c>
      <c r="L14" s="464">
        <f t="shared" si="62"/>
        <v>0</v>
      </c>
      <c r="M14" s="464"/>
      <c r="N14" s="464"/>
      <c r="O14" s="464"/>
      <c r="P14" s="465">
        <v>426</v>
      </c>
      <c r="Q14" s="461"/>
      <c r="R14" s="481">
        <v>0</v>
      </c>
      <c r="S14" s="461"/>
      <c r="T14" s="465">
        <v>3</v>
      </c>
      <c r="U14" s="462">
        <f t="shared" si="2"/>
        <v>429</v>
      </c>
      <c r="V14" s="465">
        <v>406</v>
      </c>
      <c r="W14" s="461"/>
      <c r="X14" s="481">
        <v>44</v>
      </c>
      <c r="Y14" s="461"/>
      <c r="Z14" s="465">
        <v>3</v>
      </c>
      <c r="AA14" s="462">
        <f t="shared" si="3"/>
        <v>453</v>
      </c>
      <c r="AB14" s="465">
        <v>72</v>
      </c>
      <c r="AC14" s="461"/>
      <c r="AD14" s="461"/>
      <c r="AE14" s="461"/>
      <c r="AF14" s="465">
        <v>1</v>
      </c>
      <c r="AG14" s="462">
        <f t="shared" si="63"/>
        <v>73</v>
      </c>
      <c r="AH14" s="459">
        <f t="shared" si="64"/>
        <v>955</v>
      </c>
      <c r="AI14" s="467"/>
      <c r="AJ14" s="468">
        <v>0</v>
      </c>
      <c r="AK14" s="469"/>
      <c r="AL14" s="470">
        <v>0</v>
      </c>
      <c r="AM14" s="470"/>
      <c r="AN14" s="467"/>
      <c r="AO14" s="471"/>
      <c r="AP14" s="470"/>
      <c r="AQ14" s="468"/>
      <c r="AR14" s="468"/>
      <c r="AS14" s="461"/>
      <c r="AT14" s="461"/>
      <c r="AU14" s="470"/>
      <c r="AV14" s="470"/>
      <c r="AW14" s="468"/>
      <c r="AX14" s="470"/>
      <c r="AY14" s="470"/>
      <c r="AZ14" s="468"/>
      <c r="BA14" s="470"/>
      <c r="BB14" s="461"/>
      <c r="BC14" s="461"/>
      <c r="BD14" s="470"/>
      <c r="BE14" s="470"/>
      <c r="BF14" s="473"/>
      <c r="BG14" s="462">
        <f t="shared" si="65"/>
        <v>0</v>
      </c>
      <c r="BH14" s="474">
        <f t="shared" si="66"/>
        <v>10899210</v>
      </c>
      <c r="BI14" s="475">
        <f t="shared" si="4"/>
        <v>918882</v>
      </c>
      <c r="BJ14" s="475">
        <f t="shared" si="4"/>
        <v>9980328</v>
      </c>
      <c r="BK14" s="475">
        <f t="shared" si="4"/>
        <v>7694412</v>
      </c>
      <c r="BL14" s="475">
        <f t="shared" si="4"/>
        <v>2285916</v>
      </c>
      <c r="BM14" s="474">
        <f t="shared" si="67"/>
        <v>0</v>
      </c>
      <c r="BN14" s="475">
        <f t="shared" si="5"/>
        <v>0</v>
      </c>
      <c r="BO14" s="475">
        <f t="shared" si="5"/>
        <v>0</v>
      </c>
      <c r="BP14" s="475">
        <f t="shared" si="5"/>
        <v>0</v>
      </c>
      <c r="BQ14" s="475">
        <f t="shared" si="5"/>
        <v>0</v>
      </c>
      <c r="BR14" s="474">
        <f t="shared" si="68"/>
        <v>0</v>
      </c>
      <c r="BS14" s="475">
        <f t="shared" si="6"/>
        <v>0</v>
      </c>
      <c r="BT14" s="475">
        <f t="shared" si="6"/>
        <v>0</v>
      </c>
      <c r="BU14" s="475">
        <f t="shared" si="6"/>
        <v>0</v>
      </c>
      <c r="BV14" s="475">
        <f t="shared" si="6"/>
        <v>0</v>
      </c>
      <c r="BW14" s="475"/>
      <c r="BX14" s="475"/>
      <c r="BY14" s="475"/>
      <c r="BZ14" s="475"/>
      <c r="CA14" s="475"/>
      <c r="CB14" s="474">
        <f t="shared" si="69"/>
        <v>592656</v>
      </c>
      <c r="CC14" s="475">
        <f t="shared" si="7"/>
        <v>1353</v>
      </c>
      <c r="CD14" s="475">
        <f t="shared" si="7"/>
        <v>591303</v>
      </c>
      <c r="CE14" s="475">
        <f t="shared" si="7"/>
        <v>591303</v>
      </c>
      <c r="CF14" s="475">
        <f t="shared" si="7"/>
        <v>0</v>
      </c>
      <c r="CG14" s="476">
        <f t="shared" si="70"/>
        <v>11491866</v>
      </c>
      <c r="CH14" s="474">
        <f t="shared" si="71"/>
        <v>14487704</v>
      </c>
      <c r="CI14" s="475">
        <f t="shared" si="71"/>
        <v>1191204</v>
      </c>
      <c r="CJ14" s="475">
        <f t="shared" si="71"/>
        <v>13296500</v>
      </c>
      <c r="CK14" s="475">
        <f t="shared" si="71"/>
        <v>10015614</v>
      </c>
      <c r="CL14" s="475">
        <f t="shared" si="71"/>
        <v>3280886</v>
      </c>
      <c r="CM14" s="474">
        <f t="shared" si="72"/>
        <v>0</v>
      </c>
      <c r="CN14" s="475">
        <f t="shared" si="8"/>
        <v>0</v>
      </c>
      <c r="CO14" s="475">
        <f t="shared" si="8"/>
        <v>0</v>
      </c>
      <c r="CP14" s="475">
        <f t="shared" si="8"/>
        <v>0</v>
      </c>
      <c r="CQ14" s="475">
        <f t="shared" si="8"/>
        <v>0</v>
      </c>
      <c r="CR14" s="474">
        <f t="shared" si="73"/>
        <v>4386492</v>
      </c>
      <c r="CS14" s="475">
        <f t="shared" si="73"/>
        <v>129096</v>
      </c>
      <c r="CT14" s="475">
        <f t="shared" si="73"/>
        <v>4257396</v>
      </c>
      <c r="CU14" s="475">
        <f t="shared" si="73"/>
        <v>3218688</v>
      </c>
      <c r="CV14" s="475">
        <f t="shared" si="73"/>
        <v>1038708</v>
      </c>
      <c r="CW14" s="474">
        <f t="shared" si="74"/>
        <v>0</v>
      </c>
      <c r="CX14" s="475">
        <f t="shared" si="9"/>
        <v>0</v>
      </c>
      <c r="CY14" s="475">
        <f t="shared" si="9"/>
        <v>0</v>
      </c>
      <c r="CZ14" s="475">
        <f t="shared" si="9"/>
        <v>0</v>
      </c>
      <c r="DA14" s="475">
        <f t="shared" si="9"/>
        <v>0</v>
      </c>
      <c r="DB14" s="474">
        <f t="shared" si="75"/>
        <v>684528</v>
      </c>
      <c r="DC14" s="475">
        <f t="shared" si="10"/>
        <v>2256</v>
      </c>
      <c r="DD14" s="475">
        <f t="shared" si="10"/>
        <v>682272</v>
      </c>
      <c r="DE14" s="475">
        <f t="shared" si="10"/>
        <v>682272</v>
      </c>
      <c r="DF14" s="475">
        <f t="shared" si="10"/>
        <v>0</v>
      </c>
      <c r="DG14" s="476">
        <f t="shared" si="76"/>
        <v>19558724</v>
      </c>
      <c r="DH14" s="474">
        <f t="shared" si="77"/>
        <v>2805552</v>
      </c>
      <c r="DI14" s="475">
        <f t="shared" si="77"/>
        <v>223704</v>
      </c>
      <c r="DJ14" s="475">
        <f t="shared" si="77"/>
        <v>2581848</v>
      </c>
      <c r="DK14" s="475">
        <f t="shared" si="77"/>
        <v>1900224</v>
      </c>
      <c r="DL14" s="475">
        <f t="shared" si="77"/>
        <v>681624</v>
      </c>
      <c r="DM14" s="474">
        <f t="shared" si="78"/>
        <v>0</v>
      </c>
      <c r="DN14" s="475">
        <f t="shared" si="11"/>
        <v>0</v>
      </c>
      <c r="DO14" s="475">
        <f t="shared" si="11"/>
        <v>0</v>
      </c>
      <c r="DP14" s="475">
        <f t="shared" si="11"/>
        <v>0</v>
      </c>
      <c r="DQ14" s="475">
        <f t="shared" si="11"/>
        <v>0</v>
      </c>
      <c r="DR14" s="475"/>
      <c r="DS14" s="475"/>
      <c r="DT14" s="475"/>
      <c r="DU14" s="475"/>
      <c r="DV14" s="475"/>
      <c r="DW14" s="474">
        <f t="shared" si="79"/>
        <v>0</v>
      </c>
      <c r="DX14" s="475">
        <f t="shared" si="12"/>
        <v>0</v>
      </c>
      <c r="DY14" s="475">
        <f t="shared" si="12"/>
        <v>0</v>
      </c>
      <c r="DZ14" s="475">
        <f t="shared" si="12"/>
        <v>0</v>
      </c>
      <c r="EA14" s="475">
        <f t="shared" si="12"/>
        <v>0</v>
      </c>
      <c r="EB14" s="474">
        <f t="shared" si="80"/>
        <v>273811</v>
      </c>
      <c r="EC14" s="475">
        <f t="shared" si="13"/>
        <v>903</v>
      </c>
      <c r="ED14" s="475">
        <f t="shared" si="13"/>
        <v>272908</v>
      </c>
      <c r="EE14" s="475">
        <f t="shared" si="13"/>
        <v>272908</v>
      </c>
      <c r="EF14" s="475">
        <f t="shared" si="13"/>
        <v>0</v>
      </c>
      <c r="EG14" s="476">
        <f t="shared" si="81"/>
        <v>3079363</v>
      </c>
      <c r="EH14" s="476">
        <f t="shared" si="82"/>
        <v>34129953</v>
      </c>
      <c r="EI14" s="477">
        <f t="shared" si="83"/>
        <v>2467398</v>
      </c>
      <c r="EJ14" s="477">
        <f t="shared" si="14"/>
        <v>31662555</v>
      </c>
      <c r="EK14" s="477">
        <f t="shared" si="14"/>
        <v>24375421</v>
      </c>
      <c r="EL14" s="477">
        <f t="shared" si="14"/>
        <v>7287134</v>
      </c>
      <c r="EM14" s="478">
        <f t="shared" si="84"/>
        <v>28192466</v>
      </c>
      <c r="EN14" s="478">
        <f t="shared" si="85"/>
        <v>0</v>
      </c>
      <c r="EO14" s="478">
        <f t="shared" si="86"/>
        <v>4386492</v>
      </c>
      <c r="EP14" s="478">
        <f t="shared" si="87"/>
        <v>0</v>
      </c>
      <c r="EQ14" s="478">
        <f t="shared" si="88"/>
        <v>1550995</v>
      </c>
      <c r="ER14" s="479">
        <f t="shared" si="89"/>
        <v>0</v>
      </c>
      <c r="ES14" s="479">
        <f t="shared" si="15"/>
        <v>0</v>
      </c>
      <c r="ET14" s="479">
        <f t="shared" si="15"/>
        <v>0</v>
      </c>
      <c r="EU14" s="479">
        <f t="shared" si="15"/>
        <v>0</v>
      </c>
      <c r="EV14" s="479">
        <f t="shared" si="15"/>
        <v>0</v>
      </c>
      <c r="EW14" s="479">
        <f t="shared" si="90"/>
        <v>0</v>
      </c>
      <c r="EX14" s="479">
        <f t="shared" si="16"/>
        <v>0</v>
      </c>
      <c r="EY14" s="479">
        <f t="shared" si="16"/>
        <v>0</v>
      </c>
      <c r="EZ14" s="479">
        <f t="shared" si="16"/>
        <v>0</v>
      </c>
      <c r="FA14" s="479">
        <f t="shared" si="16"/>
        <v>0</v>
      </c>
      <c r="FB14" s="479">
        <f t="shared" si="91"/>
        <v>0</v>
      </c>
      <c r="FC14" s="479">
        <f t="shared" si="17"/>
        <v>0</v>
      </c>
      <c r="FD14" s="479">
        <f t="shared" si="17"/>
        <v>0</v>
      </c>
      <c r="FE14" s="479">
        <f t="shared" si="17"/>
        <v>0</v>
      </c>
      <c r="FF14" s="479">
        <f t="shared" si="17"/>
        <v>0</v>
      </c>
      <c r="FG14" s="479">
        <f t="shared" si="92"/>
        <v>0</v>
      </c>
      <c r="FH14" s="479">
        <f t="shared" si="18"/>
        <v>0</v>
      </c>
      <c r="FI14" s="479">
        <f t="shared" si="18"/>
        <v>0</v>
      </c>
      <c r="FJ14" s="479">
        <f t="shared" si="18"/>
        <v>0</v>
      </c>
      <c r="FK14" s="479">
        <f t="shared" si="18"/>
        <v>0</v>
      </c>
      <c r="FL14" s="474">
        <f t="shared" si="93"/>
        <v>0</v>
      </c>
      <c r="FM14" s="474">
        <f t="shared" si="19"/>
        <v>0</v>
      </c>
      <c r="FN14" s="474">
        <f t="shared" si="19"/>
        <v>0</v>
      </c>
      <c r="FO14" s="474">
        <f t="shared" si="19"/>
        <v>0</v>
      </c>
      <c r="FP14" s="474">
        <f t="shared" si="19"/>
        <v>0</v>
      </c>
      <c r="FQ14" s="474">
        <f t="shared" si="94"/>
        <v>0</v>
      </c>
      <c r="FR14" s="474">
        <f t="shared" si="20"/>
        <v>0</v>
      </c>
      <c r="FS14" s="474">
        <f t="shared" si="20"/>
        <v>0</v>
      </c>
      <c r="FT14" s="474">
        <f t="shared" si="20"/>
        <v>0</v>
      </c>
      <c r="FU14" s="474">
        <f t="shared" si="20"/>
        <v>0</v>
      </c>
      <c r="FV14" s="479">
        <f t="shared" si="95"/>
        <v>0</v>
      </c>
      <c r="FW14" s="479">
        <f t="shared" si="21"/>
        <v>0</v>
      </c>
      <c r="FX14" s="479">
        <f t="shared" si="21"/>
        <v>0</v>
      </c>
      <c r="FY14" s="479">
        <f t="shared" si="21"/>
        <v>0</v>
      </c>
      <c r="FZ14" s="479">
        <f t="shared" si="21"/>
        <v>0</v>
      </c>
      <c r="GA14" s="479">
        <f t="shared" si="96"/>
        <v>0</v>
      </c>
      <c r="GB14" s="479">
        <f t="shared" si="22"/>
        <v>0</v>
      </c>
      <c r="GC14" s="479">
        <f t="shared" si="22"/>
        <v>0</v>
      </c>
      <c r="GD14" s="479">
        <f t="shared" si="22"/>
        <v>0</v>
      </c>
      <c r="GE14" s="479">
        <f t="shared" si="22"/>
        <v>0</v>
      </c>
      <c r="GF14" s="474">
        <f t="shared" si="97"/>
        <v>0</v>
      </c>
      <c r="GG14" s="474">
        <f t="shared" si="23"/>
        <v>0</v>
      </c>
      <c r="GH14" s="474">
        <f t="shared" si="23"/>
        <v>0</v>
      </c>
      <c r="GI14" s="474">
        <f t="shared" si="23"/>
        <v>0</v>
      </c>
      <c r="GJ14" s="474">
        <f t="shared" si="23"/>
        <v>0</v>
      </c>
      <c r="GK14" s="474">
        <f t="shared" si="98"/>
        <v>0</v>
      </c>
      <c r="GL14" s="474">
        <f t="shared" si="24"/>
        <v>0</v>
      </c>
      <c r="GM14" s="474">
        <f t="shared" si="24"/>
        <v>0</v>
      </c>
      <c r="GN14" s="474">
        <f t="shared" si="24"/>
        <v>0</v>
      </c>
      <c r="GO14" s="474">
        <f t="shared" si="24"/>
        <v>0</v>
      </c>
      <c r="GP14" s="479">
        <f t="shared" si="99"/>
        <v>0</v>
      </c>
      <c r="GQ14" s="479">
        <f t="shared" si="25"/>
        <v>0</v>
      </c>
      <c r="GR14" s="479">
        <f t="shared" si="25"/>
        <v>0</v>
      </c>
      <c r="GS14" s="479">
        <f t="shared" si="25"/>
        <v>0</v>
      </c>
      <c r="GT14" s="479">
        <f t="shared" si="25"/>
        <v>0</v>
      </c>
      <c r="GU14" s="479">
        <f t="shared" si="100"/>
        <v>0</v>
      </c>
      <c r="GV14" s="479">
        <f t="shared" si="26"/>
        <v>0</v>
      </c>
      <c r="GW14" s="479">
        <f t="shared" si="26"/>
        <v>0</v>
      </c>
      <c r="GX14" s="479">
        <f t="shared" si="26"/>
        <v>0</v>
      </c>
      <c r="GY14" s="479">
        <f t="shared" si="26"/>
        <v>0</v>
      </c>
      <c r="GZ14" s="474">
        <f t="shared" si="101"/>
        <v>0</v>
      </c>
      <c r="HA14" s="474">
        <f t="shared" si="27"/>
        <v>0</v>
      </c>
      <c r="HB14" s="474">
        <f t="shared" si="27"/>
        <v>0</v>
      </c>
      <c r="HC14" s="474">
        <f t="shared" si="27"/>
        <v>0</v>
      </c>
      <c r="HD14" s="474">
        <f t="shared" si="27"/>
        <v>0</v>
      </c>
      <c r="HE14" s="474">
        <f t="shared" si="102"/>
        <v>0</v>
      </c>
      <c r="HF14" s="474">
        <f t="shared" si="28"/>
        <v>0</v>
      </c>
      <c r="HG14" s="474">
        <f t="shared" si="28"/>
        <v>0</v>
      </c>
      <c r="HH14" s="474">
        <f t="shared" si="28"/>
        <v>0</v>
      </c>
      <c r="HI14" s="474">
        <f t="shared" si="28"/>
        <v>0</v>
      </c>
      <c r="HJ14" s="479">
        <f t="shared" si="103"/>
        <v>0</v>
      </c>
      <c r="HK14" s="479">
        <f t="shared" si="29"/>
        <v>0</v>
      </c>
      <c r="HL14" s="479">
        <f t="shared" si="29"/>
        <v>0</v>
      </c>
      <c r="HM14" s="479">
        <f t="shared" si="29"/>
        <v>0</v>
      </c>
      <c r="HN14" s="479">
        <f t="shared" si="29"/>
        <v>0</v>
      </c>
      <c r="HO14" s="479">
        <f t="shared" si="104"/>
        <v>0</v>
      </c>
      <c r="HP14" s="479">
        <f t="shared" si="30"/>
        <v>0</v>
      </c>
      <c r="HQ14" s="479">
        <f t="shared" si="30"/>
        <v>0</v>
      </c>
      <c r="HR14" s="479">
        <f t="shared" si="30"/>
        <v>0</v>
      </c>
      <c r="HS14" s="479">
        <f t="shared" si="30"/>
        <v>0</v>
      </c>
      <c r="HT14" s="474">
        <f t="shared" si="105"/>
        <v>0</v>
      </c>
      <c r="HU14" s="474">
        <f t="shared" si="31"/>
        <v>0</v>
      </c>
      <c r="HV14" s="474">
        <f t="shared" si="31"/>
        <v>0</v>
      </c>
      <c r="HW14" s="474">
        <f t="shared" si="31"/>
        <v>0</v>
      </c>
      <c r="HX14" s="474">
        <f t="shared" si="31"/>
        <v>0</v>
      </c>
      <c r="HY14" s="474">
        <f t="shared" si="106"/>
        <v>0</v>
      </c>
      <c r="HZ14" s="474">
        <f t="shared" si="32"/>
        <v>0</v>
      </c>
      <c r="IA14" s="474">
        <f t="shared" si="32"/>
        <v>0</v>
      </c>
      <c r="IB14" s="474">
        <f t="shared" si="32"/>
        <v>0</v>
      </c>
      <c r="IC14" s="474">
        <f t="shared" si="32"/>
        <v>0</v>
      </c>
      <c r="ID14" s="479">
        <f t="shared" si="107"/>
        <v>0</v>
      </c>
      <c r="IE14" s="479">
        <f t="shared" si="33"/>
        <v>0</v>
      </c>
      <c r="IF14" s="479">
        <f t="shared" si="33"/>
        <v>0</v>
      </c>
      <c r="IG14" s="479">
        <f t="shared" si="33"/>
        <v>0</v>
      </c>
      <c r="IH14" s="479">
        <f t="shared" si="33"/>
        <v>0</v>
      </c>
      <c r="II14" s="479">
        <f t="shared" si="108"/>
        <v>0</v>
      </c>
      <c r="IJ14" s="479">
        <f t="shared" si="34"/>
        <v>0</v>
      </c>
      <c r="IK14" s="479">
        <f t="shared" si="34"/>
        <v>0</v>
      </c>
      <c r="IL14" s="479">
        <f t="shared" si="34"/>
        <v>0</v>
      </c>
      <c r="IM14" s="479">
        <f t="shared" si="34"/>
        <v>0</v>
      </c>
      <c r="IN14" s="474">
        <f t="shared" si="109"/>
        <v>0</v>
      </c>
      <c r="IO14" s="474">
        <f t="shared" si="35"/>
        <v>0</v>
      </c>
      <c r="IP14" s="474">
        <f t="shared" si="35"/>
        <v>0</v>
      </c>
      <c r="IQ14" s="474">
        <f t="shared" si="35"/>
        <v>0</v>
      </c>
      <c r="IR14" s="474">
        <f t="shared" si="35"/>
        <v>0</v>
      </c>
      <c r="IS14" s="474">
        <f t="shared" si="110"/>
        <v>0</v>
      </c>
      <c r="IT14" s="474">
        <f t="shared" si="36"/>
        <v>0</v>
      </c>
      <c r="IU14" s="474">
        <f t="shared" si="36"/>
        <v>0</v>
      </c>
      <c r="IV14" s="474">
        <f t="shared" si="36"/>
        <v>0</v>
      </c>
      <c r="IW14" s="474">
        <f t="shared" si="36"/>
        <v>0</v>
      </c>
      <c r="IX14" s="479">
        <f t="shared" si="111"/>
        <v>0</v>
      </c>
      <c r="IY14" s="479">
        <f t="shared" si="37"/>
        <v>0</v>
      </c>
      <c r="IZ14" s="479">
        <f t="shared" si="37"/>
        <v>0</v>
      </c>
      <c r="JA14" s="479">
        <f t="shared" si="37"/>
        <v>0</v>
      </c>
      <c r="JB14" s="479">
        <f t="shared" si="37"/>
        <v>0</v>
      </c>
      <c r="JC14" s="479">
        <f t="shared" si="112"/>
        <v>0</v>
      </c>
      <c r="JD14" s="479">
        <f t="shared" si="38"/>
        <v>0</v>
      </c>
      <c r="JE14" s="479">
        <f t="shared" si="38"/>
        <v>0</v>
      </c>
      <c r="JF14" s="479">
        <f t="shared" si="38"/>
        <v>0</v>
      </c>
      <c r="JG14" s="479">
        <f t="shared" si="38"/>
        <v>0</v>
      </c>
      <c r="JH14" s="479">
        <f t="shared" si="113"/>
        <v>0</v>
      </c>
      <c r="JI14" s="479">
        <f t="shared" si="39"/>
        <v>0</v>
      </c>
      <c r="JJ14" s="479">
        <f t="shared" si="39"/>
        <v>0</v>
      </c>
      <c r="JK14" s="479">
        <f t="shared" si="39"/>
        <v>0</v>
      </c>
      <c r="JL14" s="479">
        <f t="shared" si="39"/>
        <v>0</v>
      </c>
      <c r="JM14" s="669">
        <v>25</v>
      </c>
      <c r="JN14" s="669">
        <v>29</v>
      </c>
      <c r="JO14" s="669">
        <v>105</v>
      </c>
      <c r="JP14" s="669">
        <v>55</v>
      </c>
      <c r="JQ14" s="669">
        <v>113</v>
      </c>
      <c r="JR14" s="669">
        <v>90</v>
      </c>
      <c r="JS14" s="462">
        <f t="shared" si="114"/>
        <v>417</v>
      </c>
      <c r="JT14" s="474">
        <f t="shared" si="115"/>
        <v>39200</v>
      </c>
      <c r="JU14" s="474">
        <f t="shared" si="40"/>
        <v>775</v>
      </c>
      <c r="JV14" s="474">
        <f t="shared" si="40"/>
        <v>38425</v>
      </c>
      <c r="JW14" s="474">
        <f t="shared" si="40"/>
        <v>38425</v>
      </c>
      <c r="JX14" s="474">
        <f t="shared" si="40"/>
        <v>0</v>
      </c>
      <c r="JY14" s="474">
        <f t="shared" si="116"/>
        <v>45472</v>
      </c>
      <c r="JZ14" s="474">
        <f t="shared" si="41"/>
        <v>899</v>
      </c>
      <c r="KA14" s="474">
        <f t="shared" si="41"/>
        <v>44573</v>
      </c>
      <c r="KB14" s="474">
        <f t="shared" si="41"/>
        <v>44573</v>
      </c>
      <c r="KC14" s="474">
        <f t="shared" si="41"/>
        <v>0</v>
      </c>
      <c r="KD14" s="723">
        <f t="shared" si="117"/>
        <v>164640</v>
      </c>
      <c r="KE14" s="723">
        <f t="shared" si="42"/>
        <v>3255</v>
      </c>
      <c r="KF14" s="723">
        <f t="shared" si="42"/>
        <v>161385</v>
      </c>
      <c r="KG14" s="723">
        <f t="shared" si="42"/>
        <v>161385</v>
      </c>
      <c r="KH14" s="723">
        <f t="shared" si="42"/>
        <v>0</v>
      </c>
      <c r="KI14" s="723">
        <f t="shared" si="118"/>
        <v>86240</v>
      </c>
      <c r="KJ14" s="723">
        <f t="shared" si="43"/>
        <v>1705</v>
      </c>
      <c r="KK14" s="723">
        <f t="shared" si="43"/>
        <v>84535</v>
      </c>
      <c r="KL14" s="723">
        <f t="shared" si="43"/>
        <v>84535</v>
      </c>
      <c r="KM14" s="723">
        <f t="shared" si="43"/>
        <v>0</v>
      </c>
      <c r="KN14" s="474">
        <f t="shared" si="119"/>
        <v>177184</v>
      </c>
      <c r="KO14" s="474">
        <f t="shared" si="44"/>
        <v>3503</v>
      </c>
      <c r="KP14" s="474">
        <f t="shared" si="44"/>
        <v>173681</v>
      </c>
      <c r="KQ14" s="474">
        <f t="shared" si="44"/>
        <v>173681</v>
      </c>
      <c r="KR14" s="474">
        <f t="shared" si="44"/>
        <v>0</v>
      </c>
      <c r="KS14" s="474">
        <f t="shared" si="120"/>
        <v>120960</v>
      </c>
      <c r="KT14" s="474">
        <f t="shared" si="45"/>
        <v>2340</v>
      </c>
      <c r="KU14" s="474">
        <f t="shared" si="45"/>
        <v>118620</v>
      </c>
      <c r="KV14" s="474">
        <f t="shared" si="45"/>
        <v>118620</v>
      </c>
      <c r="KW14" s="474">
        <f t="shared" si="45"/>
        <v>0</v>
      </c>
      <c r="KX14" s="474">
        <f t="shared" si="46"/>
        <v>633696</v>
      </c>
      <c r="KY14" s="474">
        <f t="shared" si="46"/>
        <v>12477</v>
      </c>
      <c r="KZ14" s="474">
        <f t="shared" si="47"/>
        <v>621219</v>
      </c>
      <c r="LA14" s="474">
        <f t="shared" si="47"/>
        <v>621219</v>
      </c>
      <c r="LB14" s="474">
        <f t="shared" si="47"/>
        <v>0</v>
      </c>
      <c r="LC14" s="479">
        <f t="shared" si="48"/>
        <v>34129953</v>
      </c>
      <c r="LD14" s="479">
        <f t="shared" si="121"/>
        <v>0</v>
      </c>
      <c r="LE14" s="479">
        <f t="shared" si="122"/>
        <v>633696</v>
      </c>
      <c r="LF14" s="476">
        <f t="shared" si="123"/>
        <v>34763649</v>
      </c>
      <c r="LG14" s="476">
        <f t="shared" si="49"/>
        <v>2479875</v>
      </c>
      <c r="LH14" s="476">
        <f t="shared" si="49"/>
        <v>32283774</v>
      </c>
      <c r="LI14" s="476">
        <f t="shared" si="49"/>
        <v>24996640</v>
      </c>
      <c r="LJ14" s="476">
        <f t="shared" si="49"/>
        <v>7287134</v>
      </c>
      <c r="LK14" s="714">
        <v>84.61</v>
      </c>
      <c r="LL14" s="717">
        <f t="shared" si="50"/>
        <v>5165368.3</v>
      </c>
      <c r="LM14" s="720">
        <f t="shared" si="124"/>
        <v>5165.3999999999996</v>
      </c>
      <c r="LN14" s="718">
        <f t="shared" si="51"/>
        <v>39295321.299999997</v>
      </c>
      <c r="LO14" s="713">
        <f t="shared" si="125"/>
        <v>39295.300000000003</v>
      </c>
      <c r="LP14" s="724">
        <f t="shared" si="126"/>
        <v>0</v>
      </c>
      <c r="LQ14" s="724">
        <f t="shared" si="127"/>
        <v>39295.300000000003</v>
      </c>
      <c r="LR14" s="724">
        <f t="shared" si="52"/>
        <v>633.70000000000005</v>
      </c>
      <c r="LS14" s="713">
        <f t="shared" si="128"/>
        <v>39929</v>
      </c>
      <c r="LT14" s="437"/>
      <c r="LU14" s="617">
        <f t="shared" si="129"/>
        <v>1568</v>
      </c>
      <c r="LV14" s="617">
        <f t="shared" si="130"/>
        <v>1568</v>
      </c>
      <c r="LW14" s="617">
        <f t="shared" si="131"/>
        <v>1568</v>
      </c>
      <c r="LX14" s="617">
        <f t="shared" si="132"/>
        <v>1568</v>
      </c>
      <c r="LY14" s="617">
        <f t="shared" si="133"/>
        <v>1568</v>
      </c>
      <c r="LZ14" s="617">
        <f t="shared" si="134"/>
        <v>1344</v>
      </c>
      <c r="MA14" s="480"/>
      <c r="MB14" s="480"/>
      <c r="MC14" s="480"/>
      <c r="MD14" s="480"/>
      <c r="ME14" s="480"/>
      <c r="MF14" s="480"/>
      <c r="MG14" s="480"/>
      <c r="MH14" s="480"/>
      <c r="MI14" s="480"/>
      <c r="MJ14" s="480"/>
      <c r="MK14" s="480"/>
      <c r="ML14" s="480"/>
      <c r="MM14" s="480"/>
      <c r="MN14" s="480"/>
      <c r="MO14" s="480"/>
      <c r="MP14" s="480"/>
      <c r="MQ14" s="480"/>
      <c r="MR14" s="480"/>
      <c r="MS14" s="480"/>
      <c r="MT14" s="480"/>
      <c r="MU14" s="480"/>
      <c r="MV14" s="480"/>
      <c r="MW14" s="480"/>
      <c r="MX14" s="480"/>
      <c r="MY14" s="480"/>
      <c r="MZ14" s="480"/>
      <c r="NA14" s="480"/>
      <c r="NB14" s="480"/>
      <c r="NC14" s="480"/>
      <c r="ND14" s="480"/>
      <c r="NE14" s="480"/>
      <c r="NF14" s="480"/>
      <c r="NG14" s="480"/>
      <c r="NH14" s="480"/>
      <c r="NI14" s="480"/>
      <c r="NJ14" s="480"/>
      <c r="NK14" s="480"/>
      <c r="NL14" s="480"/>
      <c r="NM14" s="480"/>
      <c r="NN14" s="480"/>
      <c r="NO14" s="480"/>
      <c r="NP14" s="480"/>
      <c r="NQ14" s="480"/>
      <c r="NR14" s="480"/>
      <c r="NS14" s="480"/>
      <c r="NT14" s="480"/>
      <c r="NU14" s="480"/>
      <c r="NV14" s="480"/>
      <c r="NW14" s="480"/>
      <c r="NX14" s="480"/>
      <c r="NY14" s="480"/>
      <c r="NZ14" s="480"/>
      <c r="OA14" s="480"/>
      <c r="OB14" s="480"/>
      <c r="OD14" s="642">
        <f t="shared" si="53"/>
        <v>0</v>
      </c>
      <c r="OE14" s="618">
        <f t="shared" si="54"/>
        <v>0</v>
      </c>
      <c r="OF14" s="618">
        <f t="shared" si="55"/>
        <v>0</v>
      </c>
      <c r="OG14" s="643">
        <f t="shared" si="135"/>
        <v>0</v>
      </c>
      <c r="OH14" s="644">
        <f t="shared" si="56"/>
        <v>0</v>
      </c>
      <c r="OI14" s="644">
        <f t="shared" si="56"/>
        <v>0</v>
      </c>
      <c r="OJ14" s="642">
        <f t="shared" si="57"/>
        <v>0</v>
      </c>
      <c r="OK14" s="618">
        <f t="shared" si="58"/>
        <v>0</v>
      </c>
      <c r="OL14" s="618">
        <f t="shared" si="59"/>
        <v>0</v>
      </c>
    </row>
    <row r="15" spans="1:402">
      <c r="A15" s="460" t="s">
        <v>1155</v>
      </c>
      <c r="B15" s="461"/>
      <c r="C15" s="461"/>
      <c r="D15" s="461"/>
      <c r="E15" s="461"/>
      <c r="F15" s="462">
        <f t="shared" si="60"/>
        <v>0</v>
      </c>
      <c r="G15" s="463"/>
      <c r="H15" s="463"/>
      <c r="I15" s="463"/>
      <c r="J15" s="463"/>
      <c r="K15" s="462">
        <f t="shared" si="61"/>
        <v>0</v>
      </c>
      <c r="L15" s="464">
        <f t="shared" si="62"/>
        <v>0</v>
      </c>
      <c r="M15" s="464"/>
      <c r="N15" s="464"/>
      <c r="O15" s="464"/>
      <c r="P15" s="465">
        <v>347</v>
      </c>
      <c r="Q15" s="461"/>
      <c r="R15" s="481">
        <v>0</v>
      </c>
      <c r="S15" s="461"/>
      <c r="T15" s="465">
        <v>0</v>
      </c>
      <c r="U15" s="462">
        <f t="shared" si="2"/>
        <v>347</v>
      </c>
      <c r="V15" s="465">
        <v>298</v>
      </c>
      <c r="W15" s="461"/>
      <c r="X15" s="481">
        <v>0</v>
      </c>
      <c r="Y15" s="461"/>
      <c r="Z15" s="465">
        <v>1</v>
      </c>
      <c r="AA15" s="462">
        <f t="shared" si="3"/>
        <v>299</v>
      </c>
      <c r="AB15" s="465">
        <v>69</v>
      </c>
      <c r="AC15" s="461"/>
      <c r="AD15" s="461"/>
      <c r="AE15" s="461"/>
      <c r="AF15" s="465">
        <v>0</v>
      </c>
      <c r="AG15" s="462">
        <f t="shared" si="63"/>
        <v>69</v>
      </c>
      <c r="AH15" s="459">
        <f t="shared" si="64"/>
        <v>715</v>
      </c>
      <c r="AI15" s="467"/>
      <c r="AJ15" s="468">
        <v>0</v>
      </c>
      <c r="AK15" s="469"/>
      <c r="AL15" s="470">
        <v>0</v>
      </c>
      <c r="AM15" s="470"/>
      <c r="AN15" s="467"/>
      <c r="AO15" s="471"/>
      <c r="AP15" s="470"/>
      <c r="AQ15" s="468"/>
      <c r="AR15" s="468"/>
      <c r="AS15" s="461"/>
      <c r="AT15" s="461"/>
      <c r="AU15" s="470"/>
      <c r="AV15" s="470"/>
      <c r="AW15" s="468"/>
      <c r="AX15" s="470"/>
      <c r="AY15" s="470"/>
      <c r="AZ15" s="468"/>
      <c r="BA15" s="470"/>
      <c r="BB15" s="461"/>
      <c r="BC15" s="461"/>
      <c r="BD15" s="470"/>
      <c r="BE15" s="470"/>
      <c r="BF15" s="473"/>
      <c r="BG15" s="462">
        <f t="shared" si="65"/>
        <v>0</v>
      </c>
      <c r="BH15" s="474">
        <f t="shared" si="66"/>
        <v>8877995</v>
      </c>
      <c r="BI15" s="475">
        <f t="shared" si="4"/>
        <v>748479</v>
      </c>
      <c r="BJ15" s="475">
        <f t="shared" si="4"/>
        <v>8129516</v>
      </c>
      <c r="BK15" s="475">
        <f t="shared" si="4"/>
        <v>6267514</v>
      </c>
      <c r="BL15" s="475">
        <f t="shared" si="4"/>
        <v>1862002</v>
      </c>
      <c r="BM15" s="474">
        <f t="shared" si="67"/>
        <v>0</v>
      </c>
      <c r="BN15" s="475">
        <f t="shared" si="5"/>
        <v>0</v>
      </c>
      <c r="BO15" s="475">
        <f t="shared" si="5"/>
        <v>0</v>
      </c>
      <c r="BP15" s="475">
        <f t="shared" si="5"/>
        <v>0</v>
      </c>
      <c r="BQ15" s="475">
        <f t="shared" si="5"/>
        <v>0</v>
      </c>
      <c r="BR15" s="474">
        <f t="shared" si="68"/>
        <v>0</v>
      </c>
      <c r="BS15" s="475">
        <f t="shared" si="6"/>
        <v>0</v>
      </c>
      <c r="BT15" s="475">
        <f t="shared" si="6"/>
        <v>0</v>
      </c>
      <c r="BU15" s="475">
        <f t="shared" si="6"/>
        <v>0</v>
      </c>
      <c r="BV15" s="475">
        <f t="shared" si="6"/>
        <v>0</v>
      </c>
      <c r="BW15" s="475"/>
      <c r="BX15" s="475"/>
      <c r="BY15" s="475"/>
      <c r="BZ15" s="475"/>
      <c r="CA15" s="475"/>
      <c r="CB15" s="474">
        <f t="shared" si="69"/>
        <v>0</v>
      </c>
      <c r="CC15" s="475">
        <f t="shared" si="7"/>
        <v>0</v>
      </c>
      <c r="CD15" s="475">
        <f t="shared" si="7"/>
        <v>0</v>
      </c>
      <c r="CE15" s="475">
        <f t="shared" si="7"/>
        <v>0</v>
      </c>
      <c r="CF15" s="475">
        <f t="shared" si="7"/>
        <v>0</v>
      </c>
      <c r="CG15" s="476">
        <f t="shared" si="70"/>
        <v>8877995</v>
      </c>
      <c r="CH15" s="474">
        <f t="shared" si="71"/>
        <v>10633832</v>
      </c>
      <c r="CI15" s="475">
        <f t="shared" si="71"/>
        <v>874332</v>
      </c>
      <c r="CJ15" s="475">
        <f t="shared" si="71"/>
        <v>9759500</v>
      </c>
      <c r="CK15" s="475">
        <f t="shared" si="71"/>
        <v>7351362</v>
      </c>
      <c r="CL15" s="475">
        <f t="shared" si="71"/>
        <v>2408138</v>
      </c>
      <c r="CM15" s="474">
        <f t="shared" si="72"/>
        <v>0</v>
      </c>
      <c r="CN15" s="475">
        <f t="shared" si="8"/>
        <v>0</v>
      </c>
      <c r="CO15" s="475">
        <f t="shared" si="8"/>
        <v>0</v>
      </c>
      <c r="CP15" s="475">
        <f t="shared" si="8"/>
        <v>0</v>
      </c>
      <c r="CQ15" s="475">
        <f t="shared" si="8"/>
        <v>0</v>
      </c>
      <c r="CR15" s="474">
        <f t="shared" si="73"/>
        <v>0</v>
      </c>
      <c r="CS15" s="475">
        <f t="shared" si="73"/>
        <v>0</v>
      </c>
      <c r="CT15" s="475">
        <f t="shared" si="73"/>
        <v>0</v>
      </c>
      <c r="CU15" s="475">
        <f t="shared" si="73"/>
        <v>0</v>
      </c>
      <c r="CV15" s="475">
        <f t="shared" si="73"/>
        <v>0</v>
      </c>
      <c r="CW15" s="474">
        <f t="shared" si="74"/>
        <v>0</v>
      </c>
      <c r="CX15" s="475">
        <f t="shared" si="9"/>
        <v>0</v>
      </c>
      <c r="CY15" s="475">
        <f t="shared" si="9"/>
        <v>0</v>
      </c>
      <c r="CZ15" s="475">
        <f t="shared" si="9"/>
        <v>0</v>
      </c>
      <c r="DA15" s="475">
        <f t="shared" si="9"/>
        <v>0</v>
      </c>
      <c r="DB15" s="474">
        <f t="shared" si="75"/>
        <v>228176</v>
      </c>
      <c r="DC15" s="475">
        <f t="shared" si="10"/>
        <v>752</v>
      </c>
      <c r="DD15" s="475">
        <f t="shared" si="10"/>
        <v>227424</v>
      </c>
      <c r="DE15" s="475">
        <f t="shared" si="10"/>
        <v>227424</v>
      </c>
      <c r="DF15" s="475">
        <f t="shared" si="10"/>
        <v>0</v>
      </c>
      <c r="DG15" s="476">
        <f t="shared" si="76"/>
        <v>10862008</v>
      </c>
      <c r="DH15" s="474">
        <f t="shared" si="77"/>
        <v>2688654</v>
      </c>
      <c r="DI15" s="475">
        <f t="shared" si="77"/>
        <v>214383</v>
      </c>
      <c r="DJ15" s="475">
        <f t="shared" si="77"/>
        <v>2474271</v>
      </c>
      <c r="DK15" s="475">
        <f t="shared" si="77"/>
        <v>1821048</v>
      </c>
      <c r="DL15" s="475">
        <f t="shared" si="77"/>
        <v>653223</v>
      </c>
      <c r="DM15" s="474">
        <f t="shared" si="78"/>
        <v>0</v>
      </c>
      <c r="DN15" s="475">
        <f t="shared" si="11"/>
        <v>0</v>
      </c>
      <c r="DO15" s="475">
        <f t="shared" si="11"/>
        <v>0</v>
      </c>
      <c r="DP15" s="475">
        <f t="shared" si="11"/>
        <v>0</v>
      </c>
      <c r="DQ15" s="475">
        <f t="shared" si="11"/>
        <v>0</v>
      </c>
      <c r="DR15" s="475"/>
      <c r="DS15" s="475"/>
      <c r="DT15" s="475"/>
      <c r="DU15" s="475"/>
      <c r="DV15" s="475"/>
      <c r="DW15" s="474">
        <f t="shared" si="79"/>
        <v>0</v>
      </c>
      <c r="DX15" s="475">
        <f t="shared" si="12"/>
        <v>0</v>
      </c>
      <c r="DY15" s="475">
        <f t="shared" si="12"/>
        <v>0</v>
      </c>
      <c r="DZ15" s="475">
        <f t="shared" si="12"/>
        <v>0</v>
      </c>
      <c r="EA15" s="475">
        <f t="shared" si="12"/>
        <v>0</v>
      </c>
      <c r="EB15" s="474">
        <f t="shared" si="80"/>
        <v>0</v>
      </c>
      <c r="EC15" s="475">
        <f t="shared" si="13"/>
        <v>0</v>
      </c>
      <c r="ED15" s="475">
        <f t="shared" si="13"/>
        <v>0</v>
      </c>
      <c r="EE15" s="475">
        <f t="shared" si="13"/>
        <v>0</v>
      </c>
      <c r="EF15" s="475">
        <f t="shared" si="13"/>
        <v>0</v>
      </c>
      <c r="EG15" s="476">
        <f t="shared" si="81"/>
        <v>2688654</v>
      </c>
      <c r="EH15" s="476">
        <f t="shared" si="82"/>
        <v>22428657</v>
      </c>
      <c r="EI15" s="477">
        <f t="shared" si="83"/>
        <v>1837946</v>
      </c>
      <c r="EJ15" s="477">
        <f t="shared" si="14"/>
        <v>20590711</v>
      </c>
      <c r="EK15" s="477">
        <f t="shared" si="14"/>
        <v>15667348</v>
      </c>
      <c r="EL15" s="477">
        <f t="shared" si="14"/>
        <v>4923363</v>
      </c>
      <c r="EM15" s="478">
        <f t="shared" si="84"/>
        <v>22200481</v>
      </c>
      <c r="EN15" s="478">
        <f t="shared" si="85"/>
        <v>0</v>
      </c>
      <c r="EO15" s="478">
        <f t="shared" si="86"/>
        <v>0</v>
      </c>
      <c r="EP15" s="478">
        <f t="shared" si="87"/>
        <v>0</v>
      </c>
      <c r="EQ15" s="478">
        <f t="shared" si="88"/>
        <v>228176</v>
      </c>
      <c r="ER15" s="479">
        <f t="shared" si="89"/>
        <v>0</v>
      </c>
      <c r="ES15" s="479">
        <f t="shared" si="15"/>
        <v>0</v>
      </c>
      <c r="ET15" s="479">
        <f t="shared" si="15"/>
        <v>0</v>
      </c>
      <c r="EU15" s="479">
        <f t="shared" si="15"/>
        <v>0</v>
      </c>
      <c r="EV15" s="479">
        <f t="shared" si="15"/>
        <v>0</v>
      </c>
      <c r="EW15" s="479">
        <f t="shared" si="90"/>
        <v>0</v>
      </c>
      <c r="EX15" s="479">
        <f t="shared" si="16"/>
        <v>0</v>
      </c>
      <c r="EY15" s="479">
        <f t="shared" si="16"/>
        <v>0</v>
      </c>
      <c r="EZ15" s="479">
        <f t="shared" si="16"/>
        <v>0</v>
      </c>
      <c r="FA15" s="479">
        <f t="shared" si="16"/>
        <v>0</v>
      </c>
      <c r="FB15" s="479">
        <f t="shared" si="91"/>
        <v>0</v>
      </c>
      <c r="FC15" s="479">
        <f t="shared" si="17"/>
        <v>0</v>
      </c>
      <c r="FD15" s="479">
        <f t="shared" si="17"/>
        <v>0</v>
      </c>
      <c r="FE15" s="479">
        <f t="shared" si="17"/>
        <v>0</v>
      </c>
      <c r="FF15" s="479">
        <f t="shared" si="17"/>
        <v>0</v>
      </c>
      <c r="FG15" s="479">
        <f t="shared" si="92"/>
        <v>0</v>
      </c>
      <c r="FH15" s="479">
        <f t="shared" si="18"/>
        <v>0</v>
      </c>
      <c r="FI15" s="479">
        <f t="shared" si="18"/>
        <v>0</v>
      </c>
      <c r="FJ15" s="479">
        <f t="shared" si="18"/>
        <v>0</v>
      </c>
      <c r="FK15" s="479">
        <f t="shared" si="18"/>
        <v>0</v>
      </c>
      <c r="FL15" s="474">
        <f t="shared" si="93"/>
        <v>0</v>
      </c>
      <c r="FM15" s="474">
        <f t="shared" si="19"/>
        <v>0</v>
      </c>
      <c r="FN15" s="474">
        <f t="shared" si="19"/>
        <v>0</v>
      </c>
      <c r="FO15" s="474">
        <f t="shared" si="19"/>
        <v>0</v>
      </c>
      <c r="FP15" s="474">
        <f t="shared" si="19"/>
        <v>0</v>
      </c>
      <c r="FQ15" s="474">
        <f t="shared" si="94"/>
        <v>0</v>
      </c>
      <c r="FR15" s="474">
        <f t="shared" si="20"/>
        <v>0</v>
      </c>
      <c r="FS15" s="474">
        <f t="shared" si="20"/>
        <v>0</v>
      </c>
      <c r="FT15" s="474">
        <f t="shared" si="20"/>
        <v>0</v>
      </c>
      <c r="FU15" s="474">
        <f t="shared" si="20"/>
        <v>0</v>
      </c>
      <c r="FV15" s="479">
        <f t="shared" si="95"/>
        <v>0</v>
      </c>
      <c r="FW15" s="479">
        <f t="shared" si="21"/>
        <v>0</v>
      </c>
      <c r="FX15" s="479">
        <f t="shared" si="21"/>
        <v>0</v>
      </c>
      <c r="FY15" s="479">
        <f t="shared" si="21"/>
        <v>0</v>
      </c>
      <c r="FZ15" s="479">
        <f t="shared" si="21"/>
        <v>0</v>
      </c>
      <c r="GA15" s="479">
        <f t="shared" si="96"/>
        <v>0</v>
      </c>
      <c r="GB15" s="479">
        <f t="shared" si="22"/>
        <v>0</v>
      </c>
      <c r="GC15" s="479">
        <f t="shared" si="22"/>
        <v>0</v>
      </c>
      <c r="GD15" s="479">
        <f t="shared" si="22"/>
        <v>0</v>
      </c>
      <c r="GE15" s="479">
        <f t="shared" si="22"/>
        <v>0</v>
      </c>
      <c r="GF15" s="474">
        <f t="shared" si="97"/>
        <v>0</v>
      </c>
      <c r="GG15" s="474">
        <f t="shared" si="23"/>
        <v>0</v>
      </c>
      <c r="GH15" s="474">
        <f t="shared" si="23"/>
        <v>0</v>
      </c>
      <c r="GI15" s="474">
        <f t="shared" si="23"/>
        <v>0</v>
      </c>
      <c r="GJ15" s="474">
        <f t="shared" si="23"/>
        <v>0</v>
      </c>
      <c r="GK15" s="474">
        <f t="shared" si="98"/>
        <v>0</v>
      </c>
      <c r="GL15" s="474">
        <f t="shared" si="24"/>
        <v>0</v>
      </c>
      <c r="GM15" s="474">
        <f t="shared" si="24"/>
        <v>0</v>
      </c>
      <c r="GN15" s="474">
        <f t="shared" si="24"/>
        <v>0</v>
      </c>
      <c r="GO15" s="474">
        <f t="shared" si="24"/>
        <v>0</v>
      </c>
      <c r="GP15" s="479">
        <f t="shared" si="99"/>
        <v>0</v>
      </c>
      <c r="GQ15" s="479">
        <f t="shared" si="25"/>
        <v>0</v>
      </c>
      <c r="GR15" s="479">
        <f t="shared" si="25"/>
        <v>0</v>
      </c>
      <c r="GS15" s="479">
        <f t="shared" si="25"/>
        <v>0</v>
      </c>
      <c r="GT15" s="479">
        <f t="shared" si="25"/>
        <v>0</v>
      </c>
      <c r="GU15" s="479">
        <f t="shared" si="100"/>
        <v>0</v>
      </c>
      <c r="GV15" s="479">
        <f t="shared" si="26"/>
        <v>0</v>
      </c>
      <c r="GW15" s="479">
        <f t="shared" si="26"/>
        <v>0</v>
      </c>
      <c r="GX15" s="479">
        <f t="shared" si="26"/>
        <v>0</v>
      </c>
      <c r="GY15" s="479">
        <f t="shared" si="26"/>
        <v>0</v>
      </c>
      <c r="GZ15" s="474">
        <f t="shared" si="101"/>
        <v>0</v>
      </c>
      <c r="HA15" s="474">
        <f t="shared" si="27"/>
        <v>0</v>
      </c>
      <c r="HB15" s="474">
        <f t="shared" si="27"/>
        <v>0</v>
      </c>
      <c r="HC15" s="474">
        <f t="shared" si="27"/>
        <v>0</v>
      </c>
      <c r="HD15" s="474">
        <f t="shared" si="27"/>
        <v>0</v>
      </c>
      <c r="HE15" s="474">
        <f t="shared" si="102"/>
        <v>0</v>
      </c>
      <c r="HF15" s="474">
        <f t="shared" si="28"/>
        <v>0</v>
      </c>
      <c r="HG15" s="474">
        <f t="shared" si="28"/>
        <v>0</v>
      </c>
      <c r="HH15" s="474">
        <f t="shared" si="28"/>
        <v>0</v>
      </c>
      <c r="HI15" s="474">
        <f t="shared" si="28"/>
        <v>0</v>
      </c>
      <c r="HJ15" s="479">
        <f t="shared" si="103"/>
        <v>0</v>
      </c>
      <c r="HK15" s="479">
        <f t="shared" si="29"/>
        <v>0</v>
      </c>
      <c r="HL15" s="479">
        <f t="shared" si="29"/>
        <v>0</v>
      </c>
      <c r="HM15" s="479">
        <f t="shared" si="29"/>
        <v>0</v>
      </c>
      <c r="HN15" s="479">
        <f t="shared" si="29"/>
        <v>0</v>
      </c>
      <c r="HO15" s="479">
        <f t="shared" si="104"/>
        <v>0</v>
      </c>
      <c r="HP15" s="479">
        <f t="shared" si="30"/>
        <v>0</v>
      </c>
      <c r="HQ15" s="479">
        <f t="shared" si="30"/>
        <v>0</v>
      </c>
      <c r="HR15" s="479">
        <f t="shared" si="30"/>
        <v>0</v>
      </c>
      <c r="HS15" s="479">
        <f t="shared" si="30"/>
        <v>0</v>
      </c>
      <c r="HT15" s="474">
        <f t="shared" si="105"/>
        <v>0</v>
      </c>
      <c r="HU15" s="474">
        <f t="shared" si="31"/>
        <v>0</v>
      </c>
      <c r="HV15" s="474">
        <f t="shared" si="31"/>
        <v>0</v>
      </c>
      <c r="HW15" s="474">
        <f t="shared" si="31"/>
        <v>0</v>
      </c>
      <c r="HX15" s="474">
        <f t="shared" si="31"/>
        <v>0</v>
      </c>
      <c r="HY15" s="474">
        <f t="shared" si="106"/>
        <v>0</v>
      </c>
      <c r="HZ15" s="474">
        <f t="shared" si="32"/>
        <v>0</v>
      </c>
      <c r="IA15" s="474">
        <f t="shared" si="32"/>
        <v>0</v>
      </c>
      <c r="IB15" s="474">
        <f t="shared" si="32"/>
        <v>0</v>
      </c>
      <c r="IC15" s="474">
        <f t="shared" si="32"/>
        <v>0</v>
      </c>
      <c r="ID15" s="479">
        <f t="shared" si="107"/>
        <v>0</v>
      </c>
      <c r="IE15" s="479">
        <f t="shared" si="33"/>
        <v>0</v>
      </c>
      <c r="IF15" s="479">
        <f t="shared" si="33"/>
        <v>0</v>
      </c>
      <c r="IG15" s="479">
        <f t="shared" si="33"/>
        <v>0</v>
      </c>
      <c r="IH15" s="479">
        <f t="shared" si="33"/>
        <v>0</v>
      </c>
      <c r="II15" s="479">
        <f t="shared" si="108"/>
        <v>0</v>
      </c>
      <c r="IJ15" s="479">
        <f t="shared" si="34"/>
        <v>0</v>
      </c>
      <c r="IK15" s="479">
        <f t="shared" si="34"/>
        <v>0</v>
      </c>
      <c r="IL15" s="479">
        <f t="shared" si="34"/>
        <v>0</v>
      </c>
      <c r="IM15" s="479">
        <f t="shared" si="34"/>
        <v>0</v>
      </c>
      <c r="IN15" s="474">
        <f t="shared" si="109"/>
        <v>0</v>
      </c>
      <c r="IO15" s="474">
        <f t="shared" si="35"/>
        <v>0</v>
      </c>
      <c r="IP15" s="474">
        <f t="shared" si="35"/>
        <v>0</v>
      </c>
      <c r="IQ15" s="474">
        <f t="shared" si="35"/>
        <v>0</v>
      </c>
      <c r="IR15" s="474">
        <f t="shared" si="35"/>
        <v>0</v>
      </c>
      <c r="IS15" s="474">
        <f t="shared" si="110"/>
        <v>0</v>
      </c>
      <c r="IT15" s="474">
        <f t="shared" si="36"/>
        <v>0</v>
      </c>
      <c r="IU15" s="474">
        <f t="shared" si="36"/>
        <v>0</v>
      </c>
      <c r="IV15" s="474">
        <f t="shared" si="36"/>
        <v>0</v>
      </c>
      <c r="IW15" s="474">
        <f t="shared" si="36"/>
        <v>0</v>
      </c>
      <c r="IX15" s="479">
        <f t="shared" si="111"/>
        <v>0</v>
      </c>
      <c r="IY15" s="479">
        <f t="shared" si="37"/>
        <v>0</v>
      </c>
      <c r="IZ15" s="479">
        <f t="shared" si="37"/>
        <v>0</v>
      </c>
      <c r="JA15" s="479">
        <f t="shared" si="37"/>
        <v>0</v>
      </c>
      <c r="JB15" s="479">
        <f t="shared" si="37"/>
        <v>0</v>
      </c>
      <c r="JC15" s="479">
        <f t="shared" si="112"/>
        <v>0</v>
      </c>
      <c r="JD15" s="479">
        <f t="shared" si="38"/>
        <v>0</v>
      </c>
      <c r="JE15" s="479">
        <f t="shared" si="38"/>
        <v>0</v>
      </c>
      <c r="JF15" s="479">
        <f t="shared" si="38"/>
        <v>0</v>
      </c>
      <c r="JG15" s="479">
        <f t="shared" si="38"/>
        <v>0</v>
      </c>
      <c r="JH15" s="479">
        <f t="shared" si="113"/>
        <v>0</v>
      </c>
      <c r="JI15" s="479">
        <f t="shared" si="39"/>
        <v>0</v>
      </c>
      <c r="JJ15" s="479">
        <f t="shared" si="39"/>
        <v>0</v>
      </c>
      <c r="JK15" s="479">
        <f t="shared" si="39"/>
        <v>0</v>
      </c>
      <c r="JL15" s="479">
        <f t="shared" si="39"/>
        <v>0</v>
      </c>
      <c r="JM15" s="669">
        <v>0</v>
      </c>
      <c r="JN15" s="669">
        <v>0</v>
      </c>
      <c r="JO15" s="669">
        <v>0</v>
      </c>
      <c r="JP15" s="669">
        <v>0</v>
      </c>
      <c r="JQ15" s="669">
        <v>0</v>
      </c>
      <c r="JR15" s="669">
        <v>0</v>
      </c>
      <c r="JS15" s="462">
        <f t="shared" si="114"/>
        <v>0</v>
      </c>
      <c r="JT15" s="474">
        <f t="shared" si="115"/>
        <v>0</v>
      </c>
      <c r="JU15" s="474">
        <f t="shared" si="40"/>
        <v>0</v>
      </c>
      <c r="JV15" s="474">
        <f t="shared" si="40"/>
        <v>0</v>
      </c>
      <c r="JW15" s="474">
        <f t="shared" si="40"/>
        <v>0</v>
      </c>
      <c r="JX15" s="474">
        <f t="shared" si="40"/>
        <v>0</v>
      </c>
      <c r="JY15" s="474">
        <f t="shared" si="116"/>
        <v>0</v>
      </c>
      <c r="JZ15" s="474">
        <f t="shared" si="41"/>
        <v>0</v>
      </c>
      <c r="KA15" s="474">
        <f t="shared" si="41"/>
        <v>0</v>
      </c>
      <c r="KB15" s="474">
        <f t="shared" si="41"/>
        <v>0</v>
      </c>
      <c r="KC15" s="474">
        <f t="shared" si="41"/>
        <v>0</v>
      </c>
      <c r="KD15" s="723">
        <f t="shared" si="117"/>
        <v>0</v>
      </c>
      <c r="KE15" s="723">
        <f t="shared" si="42"/>
        <v>0</v>
      </c>
      <c r="KF15" s="723">
        <f t="shared" si="42"/>
        <v>0</v>
      </c>
      <c r="KG15" s="723">
        <f t="shared" si="42"/>
        <v>0</v>
      </c>
      <c r="KH15" s="723">
        <f t="shared" si="42"/>
        <v>0</v>
      </c>
      <c r="KI15" s="723">
        <f t="shared" si="118"/>
        <v>0</v>
      </c>
      <c r="KJ15" s="723">
        <f t="shared" si="43"/>
        <v>0</v>
      </c>
      <c r="KK15" s="723">
        <f t="shared" si="43"/>
        <v>0</v>
      </c>
      <c r="KL15" s="723">
        <f t="shared" si="43"/>
        <v>0</v>
      </c>
      <c r="KM15" s="723">
        <f t="shared" si="43"/>
        <v>0</v>
      </c>
      <c r="KN15" s="474">
        <f t="shared" si="119"/>
        <v>0</v>
      </c>
      <c r="KO15" s="474">
        <f t="shared" si="44"/>
        <v>0</v>
      </c>
      <c r="KP15" s="474">
        <f t="shared" si="44"/>
        <v>0</v>
      </c>
      <c r="KQ15" s="474">
        <f t="shared" si="44"/>
        <v>0</v>
      </c>
      <c r="KR15" s="474">
        <f t="shared" si="44"/>
        <v>0</v>
      </c>
      <c r="KS15" s="474">
        <f t="shared" si="120"/>
        <v>0</v>
      </c>
      <c r="KT15" s="474">
        <f t="shared" si="45"/>
        <v>0</v>
      </c>
      <c r="KU15" s="474">
        <f t="shared" si="45"/>
        <v>0</v>
      </c>
      <c r="KV15" s="474">
        <f t="shared" si="45"/>
        <v>0</v>
      </c>
      <c r="KW15" s="474">
        <f t="shared" si="45"/>
        <v>0</v>
      </c>
      <c r="KX15" s="474">
        <f t="shared" si="46"/>
        <v>0</v>
      </c>
      <c r="KY15" s="474">
        <f t="shared" si="46"/>
        <v>0</v>
      </c>
      <c r="KZ15" s="474">
        <f t="shared" si="47"/>
        <v>0</v>
      </c>
      <c r="LA15" s="474">
        <f t="shared" si="47"/>
        <v>0</v>
      </c>
      <c r="LB15" s="474">
        <f t="shared" si="47"/>
        <v>0</v>
      </c>
      <c r="LC15" s="479">
        <f t="shared" si="48"/>
        <v>22428657</v>
      </c>
      <c r="LD15" s="479">
        <f t="shared" si="121"/>
        <v>0</v>
      </c>
      <c r="LE15" s="479">
        <f t="shared" si="122"/>
        <v>0</v>
      </c>
      <c r="LF15" s="476">
        <f t="shared" si="123"/>
        <v>22428657</v>
      </c>
      <c r="LG15" s="476">
        <f t="shared" si="49"/>
        <v>1837946</v>
      </c>
      <c r="LH15" s="476">
        <f t="shared" si="49"/>
        <v>20590711</v>
      </c>
      <c r="LI15" s="476">
        <f t="shared" si="49"/>
        <v>15667348</v>
      </c>
      <c r="LJ15" s="476">
        <f t="shared" si="49"/>
        <v>4923363</v>
      </c>
      <c r="LK15" s="714">
        <v>64.45</v>
      </c>
      <c r="LL15" s="717">
        <f t="shared" si="50"/>
        <v>3934617.5</v>
      </c>
      <c r="LM15" s="720">
        <f t="shared" si="124"/>
        <v>3934.6</v>
      </c>
      <c r="LN15" s="718">
        <f t="shared" si="51"/>
        <v>26363274.5</v>
      </c>
      <c r="LO15" s="713">
        <f t="shared" si="125"/>
        <v>26363.3</v>
      </c>
      <c r="LP15" s="724">
        <f t="shared" si="126"/>
        <v>0</v>
      </c>
      <c r="LQ15" s="724">
        <f t="shared" si="127"/>
        <v>26363.3</v>
      </c>
      <c r="LR15" s="724">
        <f t="shared" si="52"/>
        <v>0</v>
      </c>
      <c r="LS15" s="713">
        <f t="shared" si="128"/>
        <v>26363.3</v>
      </c>
      <c r="LT15" s="437"/>
      <c r="LU15" s="617">
        <f t="shared" si="129"/>
        <v>0</v>
      </c>
      <c r="LV15" s="617">
        <f t="shared" si="130"/>
        <v>0</v>
      </c>
      <c r="LW15" s="617">
        <f t="shared" si="131"/>
        <v>0</v>
      </c>
      <c r="LX15" s="617">
        <f t="shared" si="132"/>
        <v>0</v>
      </c>
      <c r="LY15" s="617">
        <f t="shared" si="133"/>
        <v>0</v>
      </c>
      <c r="LZ15" s="617">
        <f t="shared" si="134"/>
        <v>0</v>
      </c>
      <c r="MA15" s="480"/>
      <c r="MB15" s="480"/>
      <c r="MC15" s="480"/>
      <c r="MD15" s="480"/>
      <c r="ME15" s="480"/>
      <c r="MF15" s="480"/>
      <c r="MG15" s="480"/>
      <c r="MH15" s="480"/>
      <c r="MI15" s="480"/>
      <c r="MJ15" s="480"/>
      <c r="MK15" s="480"/>
      <c r="ML15" s="480"/>
      <c r="MM15" s="480"/>
      <c r="MN15" s="480"/>
      <c r="MO15" s="480"/>
      <c r="MP15" s="480"/>
      <c r="MQ15" s="480"/>
      <c r="MR15" s="480"/>
      <c r="MS15" s="480"/>
      <c r="MT15" s="480"/>
      <c r="MU15" s="480"/>
      <c r="MV15" s="480"/>
      <c r="MW15" s="480"/>
      <c r="MX15" s="480"/>
      <c r="MY15" s="480"/>
      <c r="MZ15" s="480"/>
      <c r="NA15" s="480"/>
      <c r="NB15" s="480"/>
      <c r="NC15" s="480"/>
      <c r="ND15" s="480"/>
      <c r="NE15" s="480"/>
      <c r="NF15" s="480"/>
      <c r="NG15" s="480"/>
      <c r="NH15" s="480"/>
      <c r="NI15" s="480"/>
      <c r="NJ15" s="480"/>
      <c r="NK15" s="480"/>
      <c r="NL15" s="480"/>
      <c r="NM15" s="480"/>
      <c r="NN15" s="480"/>
      <c r="NO15" s="480"/>
      <c r="NP15" s="480"/>
      <c r="NQ15" s="480"/>
      <c r="NR15" s="480"/>
      <c r="NS15" s="480"/>
      <c r="NT15" s="480"/>
      <c r="NU15" s="480"/>
      <c r="NV15" s="480"/>
      <c r="NW15" s="480"/>
      <c r="NX15" s="480"/>
      <c r="NY15" s="480"/>
      <c r="NZ15" s="480"/>
      <c r="OA15" s="480"/>
      <c r="OB15" s="480"/>
      <c r="OD15" s="642">
        <f t="shared" si="53"/>
        <v>0</v>
      </c>
      <c r="OE15" s="618">
        <f t="shared" si="54"/>
        <v>0</v>
      </c>
      <c r="OF15" s="618">
        <f t="shared" si="55"/>
        <v>0</v>
      </c>
      <c r="OG15" s="643">
        <f t="shared" si="135"/>
        <v>0</v>
      </c>
      <c r="OH15" s="644">
        <f t="shared" si="56"/>
        <v>0</v>
      </c>
      <c r="OI15" s="644">
        <f t="shared" si="56"/>
        <v>0</v>
      </c>
      <c r="OJ15" s="642">
        <f t="shared" si="57"/>
        <v>0</v>
      </c>
      <c r="OK15" s="618">
        <f t="shared" si="58"/>
        <v>0</v>
      </c>
      <c r="OL15" s="618">
        <f t="shared" si="59"/>
        <v>0</v>
      </c>
    </row>
    <row r="16" spans="1:402">
      <c r="A16" s="460" t="s">
        <v>1366</v>
      </c>
      <c r="B16" s="461"/>
      <c r="C16" s="461"/>
      <c r="D16" s="461"/>
      <c r="E16" s="461"/>
      <c r="F16" s="462">
        <f t="shared" si="60"/>
        <v>0</v>
      </c>
      <c r="G16" s="463"/>
      <c r="H16" s="463"/>
      <c r="I16" s="463"/>
      <c r="J16" s="463"/>
      <c r="K16" s="462">
        <f t="shared" si="61"/>
        <v>0</v>
      </c>
      <c r="L16" s="464">
        <f t="shared" si="62"/>
        <v>0</v>
      </c>
      <c r="M16" s="464"/>
      <c r="N16" s="464"/>
      <c r="O16" s="464"/>
      <c r="P16" s="465">
        <v>266</v>
      </c>
      <c r="Q16" s="461"/>
      <c r="R16" s="481">
        <v>0</v>
      </c>
      <c r="S16" s="461"/>
      <c r="T16" s="465">
        <v>1</v>
      </c>
      <c r="U16" s="462">
        <f t="shared" si="2"/>
        <v>267</v>
      </c>
      <c r="V16" s="465">
        <v>342</v>
      </c>
      <c r="W16" s="461"/>
      <c r="X16" s="481">
        <v>0</v>
      </c>
      <c r="Y16" s="461"/>
      <c r="Z16" s="465">
        <v>3</v>
      </c>
      <c r="AA16" s="462">
        <f t="shared" si="3"/>
        <v>345</v>
      </c>
      <c r="AB16" s="465">
        <v>74</v>
      </c>
      <c r="AC16" s="461"/>
      <c r="AD16" s="461"/>
      <c r="AE16" s="461"/>
      <c r="AF16" s="465">
        <v>0</v>
      </c>
      <c r="AG16" s="462">
        <f t="shared" si="63"/>
        <v>74</v>
      </c>
      <c r="AH16" s="459">
        <f t="shared" si="64"/>
        <v>686</v>
      </c>
      <c r="AI16" s="467"/>
      <c r="AJ16" s="468">
        <v>0</v>
      </c>
      <c r="AK16" s="469"/>
      <c r="AL16" s="470">
        <v>0</v>
      </c>
      <c r="AM16" s="470"/>
      <c r="AN16" s="467"/>
      <c r="AO16" s="471"/>
      <c r="AP16" s="470"/>
      <c r="AQ16" s="468"/>
      <c r="AR16" s="468"/>
      <c r="AS16" s="461"/>
      <c r="AT16" s="461"/>
      <c r="AU16" s="470"/>
      <c r="AV16" s="470"/>
      <c r="AW16" s="468"/>
      <c r="AX16" s="470"/>
      <c r="AY16" s="470"/>
      <c r="AZ16" s="468"/>
      <c r="BA16" s="470"/>
      <c r="BB16" s="461"/>
      <c r="BC16" s="461"/>
      <c r="BD16" s="470"/>
      <c r="BE16" s="470"/>
      <c r="BF16" s="473"/>
      <c r="BG16" s="462">
        <f t="shared" si="65"/>
        <v>0</v>
      </c>
      <c r="BH16" s="474">
        <f t="shared" si="66"/>
        <v>6805610</v>
      </c>
      <c r="BI16" s="475">
        <f t="shared" si="4"/>
        <v>573762</v>
      </c>
      <c r="BJ16" s="475">
        <f t="shared" si="4"/>
        <v>6231848</v>
      </c>
      <c r="BK16" s="475">
        <f t="shared" si="4"/>
        <v>4804492</v>
      </c>
      <c r="BL16" s="475">
        <f t="shared" si="4"/>
        <v>1427356</v>
      </c>
      <c r="BM16" s="474">
        <f t="shared" si="67"/>
        <v>0</v>
      </c>
      <c r="BN16" s="475">
        <f t="shared" si="5"/>
        <v>0</v>
      </c>
      <c r="BO16" s="475">
        <f t="shared" si="5"/>
        <v>0</v>
      </c>
      <c r="BP16" s="475">
        <f t="shared" si="5"/>
        <v>0</v>
      </c>
      <c r="BQ16" s="475">
        <f t="shared" si="5"/>
        <v>0</v>
      </c>
      <c r="BR16" s="474">
        <f t="shared" si="68"/>
        <v>0</v>
      </c>
      <c r="BS16" s="475">
        <f t="shared" si="6"/>
        <v>0</v>
      </c>
      <c r="BT16" s="475">
        <f t="shared" si="6"/>
        <v>0</v>
      </c>
      <c r="BU16" s="475">
        <f t="shared" si="6"/>
        <v>0</v>
      </c>
      <c r="BV16" s="475">
        <f t="shared" si="6"/>
        <v>0</v>
      </c>
      <c r="BW16" s="475"/>
      <c r="BX16" s="475"/>
      <c r="BY16" s="475"/>
      <c r="BZ16" s="475"/>
      <c r="CA16" s="475"/>
      <c r="CB16" s="474">
        <f t="shared" si="69"/>
        <v>197552</v>
      </c>
      <c r="CC16" s="475">
        <f t="shared" si="7"/>
        <v>451</v>
      </c>
      <c r="CD16" s="475">
        <f t="shared" si="7"/>
        <v>197101</v>
      </c>
      <c r="CE16" s="475">
        <f t="shared" si="7"/>
        <v>197101</v>
      </c>
      <c r="CF16" s="475">
        <f t="shared" si="7"/>
        <v>0</v>
      </c>
      <c r="CG16" s="476">
        <f t="shared" si="70"/>
        <v>7003162</v>
      </c>
      <c r="CH16" s="474">
        <f t="shared" si="71"/>
        <v>12203928</v>
      </c>
      <c r="CI16" s="475">
        <f t="shared" si="71"/>
        <v>1003428</v>
      </c>
      <c r="CJ16" s="475">
        <f t="shared" si="71"/>
        <v>11200500</v>
      </c>
      <c r="CK16" s="475">
        <f t="shared" si="71"/>
        <v>8436798</v>
      </c>
      <c r="CL16" s="475">
        <f t="shared" si="71"/>
        <v>2763702</v>
      </c>
      <c r="CM16" s="474">
        <f t="shared" si="72"/>
        <v>0</v>
      </c>
      <c r="CN16" s="475">
        <f t="shared" si="8"/>
        <v>0</v>
      </c>
      <c r="CO16" s="475">
        <f t="shared" si="8"/>
        <v>0</v>
      </c>
      <c r="CP16" s="475">
        <f t="shared" si="8"/>
        <v>0</v>
      </c>
      <c r="CQ16" s="475">
        <f t="shared" si="8"/>
        <v>0</v>
      </c>
      <c r="CR16" s="474">
        <f t="shared" si="73"/>
        <v>0</v>
      </c>
      <c r="CS16" s="475">
        <f t="shared" si="73"/>
        <v>0</v>
      </c>
      <c r="CT16" s="475">
        <f t="shared" si="73"/>
        <v>0</v>
      </c>
      <c r="CU16" s="475">
        <f t="shared" si="73"/>
        <v>0</v>
      </c>
      <c r="CV16" s="475">
        <f t="shared" si="73"/>
        <v>0</v>
      </c>
      <c r="CW16" s="474">
        <f t="shared" si="74"/>
        <v>0</v>
      </c>
      <c r="CX16" s="475">
        <f t="shared" si="9"/>
        <v>0</v>
      </c>
      <c r="CY16" s="475">
        <f t="shared" si="9"/>
        <v>0</v>
      </c>
      <c r="CZ16" s="475">
        <f t="shared" si="9"/>
        <v>0</v>
      </c>
      <c r="DA16" s="475">
        <f t="shared" si="9"/>
        <v>0</v>
      </c>
      <c r="DB16" s="474">
        <f t="shared" si="75"/>
        <v>684528</v>
      </c>
      <c r="DC16" s="475">
        <f t="shared" si="10"/>
        <v>2256</v>
      </c>
      <c r="DD16" s="475">
        <f t="shared" si="10"/>
        <v>682272</v>
      </c>
      <c r="DE16" s="475">
        <f t="shared" si="10"/>
        <v>682272</v>
      </c>
      <c r="DF16" s="475">
        <f t="shared" si="10"/>
        <v>0</v>
      </c>
      <c r="DG16" s="476">
        <f t="shared" si="76"/>
        <v>12888456</v>
      </c>
      <c r="DH16" s="474">
        <f t="shared" si="77"/>
        <v>2883484</v>
      </c>
      <c r="DI16" s="475">
        <f t="shared" si="77"/>
        <v>229918</v>
      </c>
      <c r="DJ16" s="475">
        <f t="shared" si="77"/>
        <v>2653566</v>
      </c>
      <c r="DK16" s="475">
        <f t="shared" si="77"/>
        <v>1953008</v>
      </c>
      <c r="DL16" s="475">
        <f t="shared" si="77"/>
        <v>700558</v>
      </c>
      <c r="DM16" s="474">
        <f t="shared" si="78"/>
        <v>0</v>
      </c>
      <c r="DN16" s="475">
        <f t="shared" si="11"/>
        <v>0</v>
      </c>
      <c r="DO16" s="475">
        <f t="shared" si="11"/>
        <v>0</v>
      </c>
      <c r="DP16" s="475">
        <f t="shared" si="11"/>
        <v>0</v>
      </c>
      <c r="DQ16" s="475">
        <f t="shared" si="11"/>
        <v>0</v>
      </c>
      <c r="DR16" s="475"/>
      <c r="DS16" s="475"/>
      <c r="DT16" s="475"/>
      <c r="DU16" s="475"/>
      <c r="DV16" s="475"/>
      <c r="DW16" s="474">
        <f t="shared" si="79"/>
        <v>0</v>
      </c>
      <c r="DX16" s="475">
        <f t="shared" si="12"/>
        <v>0</v>
      </c>
      <c r="DY16" s="475">
        <f t="shared" si="12"/>
        <v>0</v>
      </c>
      <c r="DZ16" s="475">
        <f t="shared" si="12"/>
        <v>0</v>
      </c>
      <c r="EA16" s="475">
        <f t="shared" si="12"/>
        <v>0</v>
      </c>
      <c r="EB16" s="474">
        <f t="shared" si="80"/>
        <v>0</v>
      </c>
      <c r="EC16" s="475">
        <f t="shared" si="13"/>
        <v>0</v>
      </c>
      <c r="ED16" s="475">
        <f t="shared" si="13"/>
        <v>0</v>
      </c>
      <c r="EE16" s="475">
        <f t="shared" si="13"/>
        <v>0</v>
      </c>
      <c r="EF16" s="475">
        <f t="shared" si="13"/>
        <v>0</v>
      </c>
      <c r="EG16" s="476">
        <f t="shared" si="81"/>
        <v>2883484</v>
      </c>
      <c r="EH16" s="476">
        <f t="shared" si="82"/>
        <v>22775102</v>
      </c>
      <c r="EI16" s="477">
        <f t="shared" si="83"/>
        <v>1809815</v>
      </c>
      <c r="EJ16" s="477">
        <f t="shared" si="14"/>
        <v>20965287</v>
      </c>
      <c r="EK16" s="477">
        <f t="shared" si="14"/>
        <v>16073671</v>
      </c>
      <c r="EL16" s="477">
        <f t="shared" si="14"/>
        <v>4891616</v>
      </c>
      <c r="EM16" s="478">
        <f t="shared" si="84"/>
        <v>21893022</v>
      </c>
      <c r="EN16" s="478">
        <f t="shared" si="85"/>
        <v>0</v>
      </c>
      <c r="EO16" s="478">
        <f t="shared" si="86"/>
        <v>0</v>
      </c>
      <c r="EP16" s="478">
        <f t="shared" si="87"/>
        <v>0</v>
      </c>
      <c r="EQ16" s="478">
        <f t="shared" si="88"/>
        <v>882080</v>
      </c>
      <c r="ER16" s="479">
        <f t="shared" si="89"/>
        <v>0</v>
      </c>
      <c r="ES16" s="479">
        <f t="shared" si="15"/>
        <v>0</v>
      </c>
      <c r="ET16" s="479">
        <f t="shared" si="15"/>
        <v>0</v>
      </c>
      <c r="EU16" s="479">
        <f t="shared" si="15"/>
        <v>0</v>
      </c>
      <c r="EV16" s="479">
        <f t="shared" si="15"/>
        <v>0</v>
      </c>
      <c r="EW16" s="479">
        <f t="shared" si="90"/>
        <v>0</v>
      </c>
      <c r="EX16" s="479">
        <f t="shared" si="16"/>
        <v>0</v>
      </c>
      <c r="EY16" s="479">
        <f t="shared" si="16"/>
        <v>0</v>
      </c>
      <c r="EZ16" s="479">
        <f t="shared" si="16"/>
        <v>0</v>
      </c>
      <c r="FA16" s="479">
        <f t="shared" si="16"/>
        <v>0</v>
      </c>
      <c r="FB16" s="479">
        <f t="shared" si="91"/>
        <v>0</v>
      </c>
      <c r="FC16" s="479">
        <f t="shared" si="17"/>
        <v>0</v>
      </c>
      <c r="FD16" s="479">
        <f t="shared" si="17"/>
        <v>0</v>
      </c>
      <c r="FE16" s="479">
        <f t="shared" si="17"/>
        <v>0</v>
      </c>
      <c r="FF16" s="479">
        <f t="shared" si="17"/>
        <v>0</v>
      </c>
      <c r="FG16" s="479">
        <f t="shared" si="92"/>
        <v>0</v>
      </c>
      <c r="FH16" s="479">
        <f t="shared" si="18"/>
        <v>0</v>
      </c>
      <c r="FI16" s="479">
        <f t="shared" si="18"/>
        <v>0</v>
      </c>
      <c r="FJ16" s="479">
        <f t="shared" si="18"/>
        <v>0</v>
      </c>
      <c r="FK16" s="479">
        <f t="shared" si="18"/>
        <v>0</v>
      </c>
      <c r="FL16" s="474">
        <f t="shared" si="93"/>
        <v>0</v>
      </c>
      <c r="FM16" s="474">
        <f t="shared" si="19"/>
        <v>0</v>
      </c>
      <c r="FN16" s="474">
        <f t="shared" si="19"/>
        <v>0</v>
      </c>
      <c r="FO16" s="474">
        <f t="shared" si="19"/>
        <v>0</v>
      </c>
      <c r="FP16" s="474">
        <f t="shared" si="19"/>
        <v>0</v>
      </c>
      <c r="FQ16" s="474">
        <f t="shared" si="94"/>
        <v>0</v>
      </c>
      <c r="FR16" s="474">
        <f t="shared" si="20"/>
        <v>0</v>
      </c>
      <c r="FS16" s="474">
        <f t="shared" si="20"/>
        <v>0</v>
      </c>
      <c r="FT16" s="474">
        <f t="shared" si="20"/>
        <v>0</v>
      </c>
      <c r="FU16" s="474">
        <f t="shared" si="20"/>
        <v>0</v>
      </c>
      <c r="FV16" s="479">
        <f t="shared" si="95"/>
        <v>0</v>
      </c>
      <c r="FW16" s="479">
        <f t="shared" si="21"/>
        <v>0</v>
      </c>
      <c r="FX16" s="479">
        <f t="shared" si="21"/>
        <v>0</v>
      </c>
      <c r="FY16" s="479">
        <f t="shared" si="21"/>
        <v>0</v>
      </c>
      <c r="FZ16" s="479">
        <f t="shared" si="21"/>
        <v>0</v>
      </c>
      <c r="GA16" s="479">
        <f t="shared" si="96"/>
        <v>0</v>
      </c>
      <c r="GB16" s="479">
        <f t="shared" si="22"/>
        <v>0</v>
      </c>
      <c r="GC16" s="479">
        <f t="shared" si="22"/>
        <v>0</v>
      </c>
      <c r="GD16" s="479">
        <f t="shared" si="22"/>
        <v>0</v>
      </c>
      <c r="GE16" s="479">
        <f t="shared" si="22"/>
        <v>0</v>
      </c>
      <c r="GF16" s="474">
        <f t="shared" si="97"/>
        <v>0</v>
      </c>
      <c r="GG16" s="474">
        <f t="shared" si="23"/>
        <v>0</v>
      </c>
      <c r="GH16" s="474">
        <f t="shared" si="23"/>
        <v>0</v>
      </c>
      <c r="GI16" s="474">
        <f t="shared" si="23"/>
        <v>0</v>
      </c>
      <c r="GJ16" s="474">
        <f t="shared" si="23"/>
        <v>0</v>
      </c>
      <c r="GK16" s="474">
        <f t="shared" si="98"/>
        <v>0</v>
      </c>
      <c r="GL16" s="474">
        <f t="shared" si="24"/>
        <v>0</v>
      </c>
      <c r="GM16" s="474">
        <f t="shared" si="24"/>
        <v>0</v>
      </c>
      <c r="GN16" s="474">
        <f t="shared" si="24"/>
        <v>0</v>
      </c>
      <c r="GO16" s="474">
        <f t="shared" si="24"/>
        <v>0</v>
      </c>
      <c r="GP16" s="479">
        <f t="shared" si="99"/>
        <v>0</v>
      </c>
      <c r="GQ16" s="479">
        <f t="shared" si="25"/>
        <v>0</v>
      </c>
      <c r="GR16" s="479">
        <f t="shared" si="25"/>
        <v>0</v>
      </c>
      <c r="GS16" s="479">
        <f t="shared" si="25"/>
        <v>0</v>
      </c>
      <c r="GT16" s="479">
        <f t="shared" si="25"/>
        <v>0</v>
      </c>
      <c r="GU16" s="479">
        <f t="shared" si="100"/>
        <v>0</v>
      </c>
      <c r="GV16" s="479">
        <f t="shared" si="26"/>
        <v>0</v>
      </c>
      <c r="GW16" s="479">
        <f t="shared" si="26"/>
        <v>0</v>
      </c>
      <c r="GX16" s="479">
        <f t="shared" si="26"/>
        <v>0</v>
      </c>
      <c r="GY16" s="479">
        <f t="shared" si="26"/>
        <v>0</v>
      </c>
      <c r="GZ16" s="474">
        <f t="shared" si="101"/>
        <v>0</v>
      </c>
      <c r="HA16" s="474">
        <f t="shared" si="27"/>
        <v>0</v>
      </c>
      <c r="HB16" s="474">
        <f t="shared" si="27"/>
        <v>0</v>
      </c>
      <c r="HC16" s="474">
        <f t="shared" si="27"/>
        <v>0</v>
      </c>
      <c r="HD16" s="474">
        <f t="shared" si="27"/>
        <v>0</v>
      </c>
      <c r="HE16" s="474">
        <f t="shared" si="102"/>
        <v>0</v>
      </c>
      <c r="HF16" s="474">
        <f t="shared" si="28"/>
        <v>0</v>
      </c>
      <c r="HG16" s="474">
        <f t="shared" si="28"/>
        <v>0</v>
      </c>
      <c r="HH16" s="474">
        <f t="shared" si="28"/>
        <v>0</v>
      </c>
      <c r="HI16" s="474">
        <f t="shared" si="28"/>
        <v>0</v>
      </c>
      <c r="HJ16" s="479">
        <f t="shared" si="103"/>
        <v>0</v>
      </c>
      <c r="HK16" s="479">
        <f t="shared" si="29"/>
        <v>0</v>
      </c>
      <c r="HL16" s="479">
        <f t="shared" si="29"/>
        <v>0</v>
      </c>
      <c r="HM16" s="479">
        <f t="shared" si="29"/>
        <v>0</v>
      </c>
      <c r="HN16" s="479">
        <f t="shared" si="29"/>
        <v>0</v>
      </c>
      <c r="HO16" s="479">
        <f t="shared" si="104"/>
        <v>0</v>
      </c>
      <c r="HP16" s="479">
        <f t="shared" si="30"/>
        <v>0</v>
      </c>
      <c r="HQ16" s="479">
        <f t="shared" si="30"/>
        <v>0</v>
      </c>
      <c r="HR16" s="479">
        <f t="shared" si="30"/>
        <v>0</v>
      </c>
      <c r="HS16" s="479">
        <f t="shared" si="30"/>
        <v>0</v>
      </c>
      <c r="HT16" s="474">
        <f t="shared" si="105"/>
        <v>0</v>
      </c>
      <c r="HU16" s="474">
        <f t="shared" si="31"/>
        <v>0</v>
      </c>
      <c r="HV16" s="474">
        <f t="shared" si="31"/>
        <v>0</v>
      </c>
      <c r="HW16" s="474">
        <f t="shared" si="31"/>
        <v>0</v>
      </c>
      <c r="HX16" s="474">
        <f t="shared" si="31"/>
        <v>0</v>
      </c>
      <c r="HY16" s="474">
        <f t="shared" si="106"/>
        <v>0</v>
      </c>
      <c r="HZ16" s="474">
        <f t="shared" si="32"/>
        <v>0</v>
      </c>
      <c r="IA16" s="474">
        <f t="shared" si="32"/>
        <v>0</v>
      </c>
      <c r="IB16" s="474">
        <f t="shared" si="32"/>
        <v>0</v>
      </c>
      <c r="IC16" s="474">
        <f t="shared" si="32"/>
        <v>0</v>
      </c>
      <c r="ID16" s="479">
        <f t="shared" si="107"/>
        <v>0</v>
      </c>
      <c r="IE16" s="479">
        <f t="shared" si="33"/>
        <v>0</v>
      </c>
      <c r="IF16" s="479">
        <f t="shared" si="33"/>
        <v>0</v>
      </c>
      <c r="IG16" s="479">
        <f t="shared" si="33"/>
        <v>0</v>
      </c>
      <c r="IH16" s="479">
        <f t="shared" si="33"/>
        <v>0</v>
      </c>
      <c r="II16" s="479">
        <f t="shared" si="108"/>
        <v>0</v>
      </c>
      <c r="IJ16" s="479">
        <f t="shared" si="34"/>
        <v>0</v>
      </c>
      <c r="IK16" s="479">
        <f t="shared" si="34"/>
        <v>0</v>
      </c>
      <c r="IL16" s="479">
        <f t="shared" si="34"/>
        <v>0</v>
      </c>
      <c r="IM16" s="479">
        <f t="shared" si="34"/>
        <v>0</v>
      </c>
      <c r="IN16" s="474">
        <f t="shared" si="109"/>
        <v>0</v>
      </c>
      <c r="IO16" s="474">
        <f t="shared" si="35"/>
        <v>0</v>
      </c>
      <c r="IP16" s="474">
        <f t="shared" si="35"/>
        <v>0</v>
      </c>
      <c r="IQ16" s="474">
        <f t="shared" si="35"/>
        <v>0</v>
      </c>
      <c r="IR16" s="474">
        <f t="shared" si="35"/>
        <v>0</v>
      </c>
      <c r="IS16" s="474">
        <f t="shared" si="110"/>
        <v>0</v>
      </c>
      <c r="IT16" s="474">
        <f t="shared" si="36"/>
        <v>0</v>
      </c>
      <c r="IU16" s="474">
        <f t="shared" si="36"/>
        <v>0</v>
      </c>
      <c r="IV16" s="474">
        <f t="shared" si="36"/>
        <v>0</v>
      </c>
      <c r="IW16" s="474">
        <f t="shared" si="36"/>
        <v>0</v>
      </c>
      <c r="IX16" s="479">
        <f t="shared" si="111"/>
        <v>0</v>
      </c>
      <c r="IY16" s="479">
        <f t="shared" si="37"/>
        <v>0</v>
      </c>
      <c r="IZ16" s="479">
        <f t="shared" si="37"/>
        <v>0</v>
      </c>
      <c r="JA16" s="479">
        <f t="shared" si="37"/>
        <v>0</v>
      </c>
      <c r="JB16" s="479">
        <f t="shared" si="37"/>
        <v>0</v>
      </c>
      <c r="JC16" s="479">
        <f t="shared" si="112"/>
        <v>0</v>
      </c>
      <c r="JD16" s="479">
        <f t="shared" si="38"/>
        <v>0</v>
      </c>
      <c r="JE16" s="479">
        <f t="shared" si="38"/>
        <v>0</v>
      </c>
      <c r="JF16" s="479">
        <f t="shared" si="38"/>
        <v>0</v>
      </c>
      <c r="JG16" s="479">
        <f t="shared" si="38"/>
        <v>0</v>
      </c>
      <c r="JH16" s="479">
        <f t="shared" si="113"/>
        <v>0</v>
      </c>
      <c r="JI16" s="479">
        <f t="shared" si="39"/>
        <v>0</v>
      </c>
      <c r="JJ16" s="479">
        <f t="shared" si="39"/>
        <v>0</v>
      </c>
      <c r="JK16" s="479">
        <f t="shared" si="39"/>
        <v>0</v>
      </c>
      <c r="JL16" s="479">
        <f t="shared" si="39"/>
        <v>0</v>
      </c>
      <c r="JM16" s="669">
        <v>0</v>
      </c>
      <c r="JN16" s="669">
        <v>0</v>
      </c>
      <c r="JO16" s="669">
        <v>0</v>
      </c>
      <c r="JP16" s="669">
        <v>0</v>
      </c>
      <c r="JQ16" s="669">
        <v>0</v>
      </c>
      <c r="JR16" s="669">
        <v>0</v>
      </c>
      <c r="JS16" s="462">
        <f t="shared" si="114"/>
        <v>0</v>
      </c>
      <c r="JT16" s="474">
        <f t="shared" si="115"/>
        <v>0</v>
      </c>
      <c r="JU16" s="474">
        <f t="shared" si="40"/>
        <v>0</v>
      </c>
      <c r="JV16" s="474">
        <f t="shared" si="40"/>
        <v>0</v>
      </c>
      <c r="JW16" s="474">
        <f t="shared" si="40"/>
        <v>0</v>
      </c>
      <c r="JX16" s="474">
        <f t="shared" si="40"/>
        <v>0</v>
      </c>
      <c r="JY16" s="474">
        <f t="shared" si="116"/>
        <v>0</v>
      </c>
      <c r="JZ16" s="474">
        <f t="shared" si="41"/>
        <v>0</v>
      </c>
      <c r="KA16" s="474">
        <f t="shared" si="41"/>
        <v>0</v>
      </c>
      <c r="KB16" s="474">
        <f t="shared" si="41"/>
        <v>0</v>
      </c>
      <c r="KC16" s="474">
        <f t="shared" si="41"/>
        <v>0</v>
      </c>
      <c r="KD16" s="723">
        <f t="shared" si="117"/>
        <v>0</v>
      </c>
      <c r="KE16" s="723">
        <f t="shared" si="42"/>
        <v>0</v>
      </c>
      <c r="KF16" s="723">
        <f t="shared" si="42"/>
        <v>0</v>
      </c>
      <c r="KG16" s="723">
        <f t="shared" si="42"/>
        <v>0</v>
      </c>
      <c r="KH16" s="723">
        <f t="shared" si="42"/>
        <v>0</v>
      </c>
      <c r="KI16" s="723">
        <f t="shared" si="118"/>
        <v>0</v>
      </c>
      <c r="KJ16" s="723">
        <f t="shared" si="43"/>
        <v>0</v>
      </c>
      <c r="KK16" s="723">
        <f t="shared" si="43"/>
        <v>0</v>
      </c>
      <c r="KL16" s="723">
        <f t="shared" si="43"/>
        <v>0</v>
      </c>
      <c r="KM16" s="723">
        <f t="shared" si="43"/>
        <v>0</v>
      </c>
      <c r="KN16" s="474">
        <f t="shared" si="119"/>
        <v>0</v>
      </c>
      <c r="KO16" s="474">
        <f t="shared" si="44"/>
        <v>0</v>
      </c>
      <c r="KP16" s="474">
        <f t="shared" si="44"/>
        <v>0</v>
      </c>
      <c r="KQ16" s="474">
        <f t="shared" si="44"/>
        <v>0</v>
      </c>
      <c r="KR16" s="474">
        <f t="shared" si="44"/>
        <v>0</v>
      </c>
      <c r="KS16" s="474">
        <f t="shared" si="120"/>
        <v>0</v>
      </c>
      <c r="KT16" s="474">
        <f t="shared" si="45"/>
        <v>0</v>
      </c>
      <c r="KU16" s="474">
        <f t="shared" si="45"/>
        <v>0</v>
      </c>
      <c r="KV16" s="474">
        <f t="shared" si="45"/>
        <v>0</v>
      </c>
      <c r="KW16" s="474">
        <f t="shared" si="45"/>
        <v>0</v>
      </c>
      <c r="KX16" s="474">
        <f t="shared" si="46"/>
        <v>0</v>
      </c>
      <c r="KY16" s="474">
        <f t="shared" si="46"/>
        <v>0</v>
      </c>
      <c r="KZ16" s="474">
        <f t="shared" si="47"/>
        <v>0</v>
      </c>
      <c r="LA16" s="474">
        <f t="shared" si="47"/>
        <v>0</v>
      </c>
      <c r="LB16" s="474">
        <f t="shared" si="47"/>
        <v>0</v>
      </c>
      <c r="LC16" s="479">
        <f t="shared" si="48"/>
        <v>22775102</v>
      </c>
      <c r="LD16" s="479">
        <f t="shared" si="121"/>
        <v>0</v>
      </c>
      <c r="LE16" s="479">
        <f t="shared" si="122"/>
        <v>0</v>
      </c>
      <c r="LF16" s="476">
        <f t="shared" si="123"/>
        <v>22775102</v>
      </c>
      <c r="LG16" s="476">
        <f t="shared" si="49"/>
        <v>1809815</v>
      </c>
      <c r="LH16" s="476">
        <f t="shared" si="49"/>
        <v>20965287</v>
      </c>
      <c r="LI16" s="476">
        <f t="shared" si="49"/>
        <v>16073671</v>
      </c>
      <c r="LJ16" s="476">
        <f t="shared" si="49"/>
        <v>4891616</v>
      </c>
      <c r="LK16" s="714">
        <v>67.88</v>
      </c>
      <c r="LL16" s="717">
        <f t="shared" si="50"/>
        <v>4144016.1</v>
      </c>
      <c r="LM16" s="720">
        <f t="shared" si="124"/>
        <v>4144</v>
      </c>
      <c r="LN16" s="718">
        <f t="shared" si="51"/>
        <v>26919118.100000001</v>
      </c>
      <c r="LO16" s="713">
        <f t="shared" si="125"/>
        <v>26919.1</v>
      </c>
      <c r="LP16" s="724">
        <f t="shared" si="126"/>
        <v>0</v>
      </c>
      <c r="LQ16" s="724">
        <f t="shared" si="127"/>
        <v>26919.1</v>
      </c>
      <c r="LR16" s="724">
        <f t="shared" si="52"/>
        <v>0</v>
      </c>
      <c r="LS16" s="713">
        <f t="shared" si="128"/>
        <v>26919.1</v>
      </c>
      <c r="LT16" s="437"/>
      <c r="LU16" s="617">
        <f t="shared" si="129"/>
        <v>0</v>
      </c>
      <c r="LV16" s="617">
        <f t="shared" si="130"/>
        <v>0</v>
      </c>
      <c r="LW16" s="617">
        <f t="shared" si="131"/>
        <v>0</v>
      </c>
      <c r="LX16" s="617">
        <f t="shared" si="132"/>
        <v>0</v>
      </c>
      <c r="LY16" s="617">
        <f t="shared" si="133"/>
        <v>0</v>
      </c>
      <c r="LZ16" s="617">
        <f t="shared" si="134"/>
        <v>0</v>
      </c>
      <c r="MA16" s="480"/>
      <c r="MB16" s="480"/>
      <c r="MC16" s="480"/>
      <c r="MD16" s="480"/>
      <c r="ME16" s="480"/>
      <c r="MF16" s="480"/>
      <c r="MG16" s="480"/>
      <c r="MH16" s="480"/>
      <c r="MI16" s="480"/>
      <c r="MJ16" s="480"/>
      <c r="MK16" s="480"/>
      <c r="ML16" s="480"/>
      <c r="MM16" s="480"/>
      <c r="MN16" s="480"/>
      <c r="MO16" s="480"/>
      <c r="MP16" s="480"/>
      <c r="MQ16" s="480"/>
      <c r="MR16" s="480"/>
      <c r="MS16" s="480"/>
      <c r="MT16" s="480"/>
      <c r="MU16" s="480"/>
      <c r="MV16" s="480"/>
      <c r="MW16" s="480"/>
      <c r="MX16" s="480"/>
      <c r="MY16" s="480"/>
      <c r="MZ16" s="480"/>
      <c r="NA16" s="480"/>
      <c r="NB16" s="480"/>
      <c r="NC16" s="480"/>
      <c r="ND16" s="480"/>
      <c r="NE16" s="480"/>
      <c r="NF16" s="480"/>
      <c r="NG16" s="480"/>
      <c r="NH16" s="480"/>
      <c r="NI16" s="480"/>
      <c r="NJ16" s="480"/>
      <c r="NK16" s="480"/>
      <c r="NL16" s="480"/>
      <c r="NM16" s="480"/>
      <c r="NN16" s="480"/>
      <c r="NO16" s="480"/>
      <c r="NP16" s="480"/>
      <c r="NQ16" s="480"/>
      <c r="NR16" s="480"/>
      <c r="NS16" s="480"/>
      <c r="NT16" s="480"/>
      <c r="NU16" s="480"/>
      <c r="NV16" s="480"/>
      <c r="NW16" s="480"/>
      <c r="NX16" s="480"/>
      <c r="NY16" s="480"/>
      <c r="NZ16" s="480"/>
      <c r="OA16" s="480"/>
      <c r="OB16" s="480"/>
      <c r="OD16" s="642">
        <f t="shared" si="53"/>
        <v>0</v>
      </c>
      <c r="OE16" s="618">
        <f t="shared" si="54"/>
        <v>0</v>
      </c>
      <c r="OF16" s="618">
        <f t="shared" si="55"/>
        <v>0</v>
      </c>
      <c r="OG16" s="643">
        <f t="shared" si="135"/>
        <v>0</v>
      </c>
      <c r="OH16" s="644">
        <f t="shared" si="56"/>
        <v>0</v>
      </c>
      <c r="OI16" s="644">
        <f t="shared" si="56"/>
        <v>0</v>
      </c>
      <c r="OJ16" s="642">
        <f t="shared" si="57"/>
        <v>0</v>
      </c>
      <c r="OK16" s="618">
        <f t="shared" si="58"/>
        <v>0</v>
      </c>
      <c r="OL16" s="618">
        <f t="shared" si="59"/>
        <v>0</v>
      </c>
    </row>
    <row r="17" spans="1:402">
      <c r="A17" s="460" t="s">
        <v>773</v>
      </c>
      <c r="B17" s="461"/>
      <c r="C17" s="461"/>
      <c r="D17" s="461"/>
      <c r="E17" s="461"/>
      <c r="F17" s="462">
        <f t="shared" si="60"/>
        <v>0</v>
      </c>
      <c r="G17" s="463"/>
      <c r="H17" s="463"/>
      <c r="I17" s="463"/>
      <c r="J17" s="463"/>
      <c r="K17" s="462">
        <f t="shared" si="61"/>
        <v>0</v>
      </c>
      <c r="L17" s="464">
        <f t="shared" si="62"/>
        <v>0</v>
      </c>
      <c r="M17" s="464"/>
      <c r="N17" s="464"/>
      <c r="O17" s="464"/>
      <c r="P17" s="465">
        <v>331</v>
      </c>
      <c r="Q17" s="461"/>
      <c r="R17" s="481">
        <v>0</v>
      </c>
      <c r="S17" s="461"/>
      <c r="T17" s="465">
        <v>0</v>
      </c>
      <c r="U17" s="462">
        <f t="shared" si="2"/>
        <v>331</v>
      </c>
      <c r="V17" s="465">
        <v>387</v>
      </c>
      <c r="W17" s="461"/>
      <c r="X17" s="481">
        <v>0</v>
      </c>
      <c r="Y17" s="461"/>
      <c r="Z17" s="465">
        <v>0</v>
      </c>
      <c r="AA17" s="462">
        <f t="shared" si="3"/>
        <v>387</v>
      </c>
      <c r="AB17" s="465">
        <v>117</v>
      </c>
      <c r="AC17" s="461"/>
      <c r="AD17" s="461"/>
      <c r="AE17" s="461"/>
      <c r="AF17" s="465">
        <v>0</v>
      </c>
      <c r="AG17" s="462">
        <f t="shared" si="63"/>
        <v>117</v>
      </c>
      <c r="AH17" s="459">
        <f t="shared" si="64"/>
        <v>835</v>
      </c>
      <c r="AI17" s="467"/>
      <c r="AJ17" s="468">
        <v>0</v>
      </c>
      <c r="AK17" s="469"/>
      <c r="AL17" s="470">
        <v>0</v>
      </c>
      <c r="AM17" s="470"/>
      <c r="AN17" s="467"/>
      <c r="AO17" s="471"/>
      <c r="AP17" s="470"/>
      <c r="AQ17" s="468"/>
      <c r="AR17" s="468">
        <v>1</v>
      </c>
      <c r="AS17" s="461"/>
      <c r="AT17" s="461"/>
      <c r="AU17" s="470">
        <v>1</v>
      </c>
      <c r="AV17" s="470">
        <v>2</v>
      </c>
      <c r="AW17" s="468">
        <v>2</v>
      </c>
      <c r="AX17" s="470"/>
      <c r="AY17" s="470"/>
      <c r="AZ17" s="468"/>
      <c r="BA17" s="470"/>
      <c r="BB17" s="461"/>
      <c r="BC17" s="461"/>
      <c r="BD17" s="470"/>
      <c r="BE17" s="470"/>
      <c r="BF17" s="473"/>
      <c r="BG17" s="462">
        <f t="shared" si="65"/>
        <v>6</v>
      </c>
      <c r="BH17" s="474">
        <f t="shared" si="66"/>
        <v>8468635</v>
      </c>
      <c r="BI17" s="475">
        <f t="shared" si="4"/>
        <v>713967</v>
      </c>
      <c r="BJ17" s="475">
        <f t="shared" si="4"/>
        <v>7754668</v>
      </c>
      <c r="BK17" s="475">
        <f t="shared" si="4"/>
        <v>5978522</v>
      </c>
      <c r="BL17" s="475">
        <f t="shared" si="4"/>
        <v>1776146</v>
      </c>
      <c r="BM17" s="474">
        <f t="shared" si="67"/>
        <v>0</v>
      </c>
      <c r="BN17" s="475">
        <f t="shared" si="5"/>
        <v>0</v>
      </c>
      <c r="BO17" s="475">
        <f t="shared" si="5"/>
        <v>0</v>
      </c>
      <c r="BP17" s="475">
        <f t="shared" si="5"/>
        <v>0</v>
      </c>
      <c r="BQ17" s="475">
        <f t="shared" si="5"/>
        <v>0</v>
      </c>
      <c r="BR17" s="474">
        <f t="shared" si="68"/>
        <v>0</v>
      </c>
      <c r="BS17" s="475">
        <f t="shared" si="6"/>
        <v>0</v>
      </c>
      <c r="BT17" s="475">
        <f t="shared" si="6"/>
        <v>0</v>
      </c>
      <c r="BU17" s="475">
        <f t="shared" si="6"/>
        <v>0</v>
      </c>
      <c r="BV17" s="475">
        <f t="shared" si="6"/>
        <v>0</v>
      </c>
      <c r="BW17" s="475"/>
      <c r="BX17" s="475"/>
      <c r="BY17" s="475"/>
      <c r="BZ17" s="475"/>
      <c r="CA17" s="475"/>
      <c r="CB17" s="474">
        <f t="shared" si="69"/>
        <v>0</v>
      </c>
      <c r="CC17" s="475">
        <f t="shared" si="7"/>
        <v>0</v>
      </c>
      <c r="CD17" s="475">
        <f t="shared" si="7"/>
        <v>0</v>
      </c>
      <c r="CE17" s="475">
        <f t="shared" si="7"/>
        <v>0</v>
      </c>
      <c r="CF17" s="475">
        <f t="shared" si="7"/>
        <v>0</v>
      </c>
      <c r="CG17" s="476">
        <f t="shared" si="70"/>
        <v>8468635</v>
      </c>
      <c r="CH17" s="474">
        <f t="shared" si="71"/>
        <v>13809708</v>
      </c>
      <c r="CI17" s="475">
        <f t="shared" si="71"/>
        <v>1135458</v>
      </c>
      <c r="CJ17" s="475">
        <f t="shared" si="71"/>
        <v>12674250</v>
      </c>
      <c r="CK17" s="475">
        <f t="shared" si="71"/>
        <v>9546903</v>
      </c>
      <c r="CL17" s="475">
        <f t="shared" si="71"/>
        <v>3127347</v>
      </c>
      <c r="CM17" s="474">
        <f t="shared" si="72"/>
        <v>0</v>
      </c>
      <c r="CN17" s="475">
        <f t="shared" si="8"/>
        <v>0</v>
      </c>
      <c r="CO17" s="475">
        <f t="shared" si="8"/>
        <v>0</v>
      </c>
      <c r="CP17" s="475">
        <f t="shared" si="8"/>
        <v>0</v>
      </c>
      <c r="CQ17" s="475">
        <f t="shared" si="8"/>
        <v>0</v>
      </c>
      <c r="CR17" s="474">
        <f t="shared" si="73"/>
        <v>0</v>
      </c>
      <c r="CS17" s="475">
        <f t="shared" si="73"/>
        <v>0</v>
      </c>
      <c r="CT17" s="475">
        <f t="shared" si="73"/>
        <v>0</v>
      </c>
      <c r="CU17" s="475">
        <f t="shared" si="73"/>
        <v>0</v>
      </c>
      <c r="CV17" s="475">
        <f t="shared" si="73"/>
        <v>0</v>
      </c>
      <c r="CW17" s="474">
        <f t="shared" si="74"/>
        <v>0</v>
      </c>
      <c r="CX17" s="475">
        <f t="shared" si="9"/>
        <v>0</v>
      </c>
      <c r="CY17" s="475">
        <f t="shared" si="9"/>
        <v>0</v>
      </c>
      <c r="CZ17" s="475">
        <f t="shared" si="9"/>
        <v>0</v>
      </c>
      <c r="DA17" s="475">
        <f t="shared" si="9"/>
        <v>0</v>
      </c>
      <c r="DB17" s="474">
        <f t="shared" si="75"/>
        <v>0</v>
      </c>
      <c r="DC17" s="475">
        <f t="shared" si="10"/>
        <v>0</v>
      </c>
      <c r="DD17" s="475">
        <f t="shared" si="10"/>
        <v>0</v>
      </c>
      <c r="DE17" s="475">
        <f t="shared" si="10"/>
        <v>0</v>
      </c>
      <c r="DF17" s="475">
        <f t="shared" si="10"/>
        <v>0</v>
      </c>
      <c r="DG17" s="476">
        <f t="shared" si="76"/>
        <v>13809708</v>
      </c>
      <c r="DH17" s="474">
        <f t="shared" si="77"/>
        <v>4559022</v>
      </c>
      <c r="DI17" s="475">
        <f t="shared" si="77"/>
        <v>363519</v>
      </c>
      <c r="DJ17" s="475">
        <f t="shared" si="77"/>
        <v>4195503</v>
      </c>
      <c r="DK17" s="475">
        <f t="shared" si="77"/>
        <v>3087864</v>
      </c>
      <c r="DL17" s="475">
        <f t="shared" si="77"/>
        <v>1107639</v>
      </c>
      <c r="DM17" s="474">
        <f t="shared" si="78"/>
        <v>0</v>
      </c>
      <c r="DN17" s="475">
        <f t="shared" si="11"/>
        <v>0</v>
      </c>
      <c r="DO17" s="475">
        <f t="shared" si="11"/>
        <v>0</v>
      </c>
      <c r="DP17" s="475">
        <f t="shared" si="11"/>
        <v>0</v>
      </c>
      <c r="DQ17" s="475">
        <f t="shared" si="11"/>
        <v>0</v>
      </c>
      <c r="DR17" s="475"/>
      <c r="DS17" s="475"/>
      <c r="DT17" s="475"/>
      <c r="DU17" s="475"/>
      <c r="DV17" s="475"/>
      <c r="DW17" s="474">
        <f t="shared" si="79"/>
        <v>0</v>
      </c>
      <c r="DX17" s="475">
        <f t="shared" si="12"/>
        <v>0</v>
      </c>
      <c r="DY17" s="475">
        <f t="shared" si="12"/>
        <v>0</v>
      </c>
      <c r="DZ17" s="475">
        <f t="shared" si="12"/>
        <v>0</v>
      </c>
      <c r="EA17" s="475">
        <f t="shared" si="12"/>
        <v>0</v>
      </c>
      <c r="EB17" s="474">
        <f t="shared" si="80"/>
        <v>0</v>
      </c>
      <c r="EC17" s="475">
        <f t="shared" si="13"/>
        <v>0</v>
      </c>
      <c r="ED17" s="475">
        <f t="shared" si="13"/>
        <v>0</v>
      </c>
      <c r="EE17" s="475">
        <f t="shared" si="13"/>
        <v>0</v>
      </c>
      <c r="EF17" s="475">
        <f t="shared" si="13"/>
        <v>0</v>
      </c>
      <c r="EG17" s="476">
        <f t="shared" si="81"/>
        <v>4559022</v>
      </c>
      <c r="EH17" s="476">
        <f t="shared" si="82"/>
        <v>26837365</v>
      </c>
      <c r="EI17" s="477">
        <f t="shared" si="83"/>
        <v>2212944</v>
      </c>
      <c r="EJ17" s="477">
        <f t="shared" si="14"/>
        <v>24624421</v>
      </c>
      <c r="EK17" s="477">
        <f t="shared" si="14"/>
        <v>18613289</v>
      </c>
      <c r="EL17" s="477">
        <f t="shared" si="14"/>
        <v>6011132</v>
      </c>
      <c r="EM17" s="478">
        <f t="shared" si="84"/>
        <v>26837365</v>
      </c>
      <c r="EN17" s="478">
        <f t="shared" si="85"/>
        <v>0</v>
      </c>
      <c r="EO17" s="478">
        <f t="shared" si="86"/>
        <v>0</v>
      </c>
      <c r="EP17" s="478">
        <f t="shared" si="87"/>
        <v>0</v>
      </c>
      <c r="EQ17" s="478">
        <f t="shared" si="88"/>
        <v>0</v>
      </c>
      <c r="ER17" s="479">
        <f t="shared" si="89"/>
        <v>0</v>
      </c>
      <c r="ES17" s="479">
        <f t="shared" si="15"/>
        <v>0</v>
      </c>
      <c r="ET17" s="479">
        <f t="shared" si="15"/>
        <v>0</v>
      </c>
      <c r="EU17" s="479">
        <f t="shared" si="15"/>
        <v>0</v>
      </c>
      <c r="EV17" s="479">
        <f t="shared" si="15"/>
        <v>0</v>
      </c>
      <c r="EW17" s="479">
        <f t="shared" si="90"/>
        <v>0</v>
      </c>
      <c r="EX17" s="479">
        <f t="shared" si="16"/>
        <v>0</v>
      </c>
      <c r="EY17" s="479">
        <f t="shared" si="16"/>
        <v>0</v>
      </c>
      <c r="EZ17" s="479">
        <f t="shared" si="16"/>
        <v>0</v>
      </c>
      <c r="FA17" s="479">
        <f t="shared" si="16"/>
        <v>0</v>
      </c>
      <c r="FB17" s="479">
        <f t="shared" si="91"/>
        <v>0</v>
      </c>
      <c r="FC17" s="479">
        <f t="shared" si="17"/>
        <v>0</v>
      </c>
      <c r="FD17" s="479">
        <f t="shared" si="17"/>
        <v>0</v>
      </c>
      <c r="FE17" s="479">
        <f t="shared" si="17"/>
        <v>0</v>
      </c>
      <c r="FF17" s="479">
        <f t="shared" si="17"/>
        <v>0</v>
      </c>
      <c r="FG17" s="479">
        <f t="shared" si="92"/>
        <v>0</v>
      </c>
      <c r="FH17" s="479">
        <f t="shared" si="18"/>
        <v>0</v>
      </c>
      <c r="FI17" s="479">
        <f t="shared" si="18"/>
        <v>0</v>
      </c>
      <c r="FJ17" s="479">
        <f t="shared" si="18"/>
        <v>0</v>
      </c>
      <c r="FK17" s="479">
        <f t="shared" si="18"/>
        <v>0</v>
      </c>
      <c r="FL17" s="474">
        <f t="shared" si="93"/>
        <v>0</v>
      </c>
      <c r="FM17" s="474">
        <f t="shared" si="19"/>
        <v>0</v>
      </c>
      <c r="FN17" s="474">
        <f t="shared" si="19"/>
        <v>0</v>
      </c>
      <c r="FO17" s="474">
        <f t="shared" si="19"/>
        <v>0</v>
      </c>
      <c r="FP17" s="474">
        <f t="shared" si="19"/>
        <v>0</v>
      </c>
      <c r="FQ17" s="474">
        <f t="shared" si="94"/>
        <v>0</v>
      </c>
      <c r="FR17" s="474">
        <f t="shared" si="20"/>
        <v>0</v>
      </c>
      <c r="FS17" s="474">
        <f t="shared" si="20"/>
        <v>0</v>
      </c>
      <c r="FT17" s="474">
        <f t="shared" si="20"/>
        <v>0</v>
      </c>
      <c r="FU17" s="474">
        <f t="shared" si="20"/>
        <v>0</v>
      </c>
      <c r="FV17" s="479">
        <f t="shared" si="95"/>
        <v>0</v>
      </c>
      <c r="FW17" s="479">
        <f t="shared" si="21"/>
        <v>0</v>
      </c>
      <c r="FX17" s="479">
        <f t="shared" si="21"/>
        <v>0</v>
      </c>
      <c r="FY17" s="479">
        <f t="shared" si="21"/>
        <v>0</v>
      </c>
      <c r="FZ17" s="479">
        <f t="shared" si="21"/>
        <v>0</v>
      </c>
      <c r="GA17" s="479">
        <f t="shared" si="96"/>
        <v>0</v>
      </c>
      <c r="GB17" s="479">
        <f t="shared" si="22"/>
        <v>0</v>
      </c>
      <c r="GC17" s="479">
        <f t="shared" si="22"/>
        <v>0</v>
      </c>
      <c r="GD17" s="479">
        <f t="shared" si="22"/>
        <v>0</v>
      </c>
      <c r="GE17" s="479">
        <f t="shared" si="22"/>
        <v>0</v>
      </c>
      <c r="GF17" s="474">
        <f t="shared" si="97"/>
        <v>0</v>
      </c>
      <c r="GG17" s="474">
        <f t="shared" si="23"/>
        <v>0</v>
      </c>
      <c r="GH17" s="474">
        <f t="shared" si="23"/>
        <v>0</v>
      </c>
      <c r="GI17" s="474">
        <f t="shared" si="23"/>
        <v>0</v>
      </c>
      <c r="GJ17" s="474">
        <f t="shared" si="23"/>
        <v>0</v>
      </c>
      <c r="GK17" s="474">
        <f t="shared" si="98"/>
        <v>35329</v>
      </c>
      <c r="GL17" s="474">
        <f t="shared" si="24"/>
        <v>8857</v>
      </c>
      <c r="GM17" s="474">
        <f t="shared" si="24"/>
        <v>26472</v>
      </c>
      <c r="GN17" s="474">
        <f t="shared" si="24"/>
        <v>20409</v>
      </c>
      <c r="GO17" s="474">
        <f t="shared" si="24"/>
        <v>6063</v>
      </c>
      <c r="GP17" s="479">
        <f t="shared" si="99"/>
        <v>0</v>
      </c>
      <c r="GQ17" s="479">
        <f t="shared" si="25"/>
        <v>0</v>
      </c>
      <c r="GR17" s="479">
        <f t="shared" si="25"/>
        <v>0</v>
      </c>
      <c r="GS17" s="479">
        <f t="shared" si="25"/>
        <v>0</v>
      </c>
      <c r="GT17" s="479">
        <f t="shared" si="25"/>
        <v>0</v>
      </c>
      <c r="GU17" s="479">
        <f t="shared" si="100"/>
        <v>0</v>
      </c>
      <c r="GV17" s="479">
        <f t="shared" si="26"/>
        <v>0</v>
      </c>
      <c r="GW17" s="479">
        <f t="shared" si="26"/>
        <v>0</v>
      </c>
      <c r="GX17" s="479">
        <f t="shared" si="26"/>
        <v>0</v>
      </c>
      <c r="GY17" s="479">
        <f t="shared" si="26"/>
        <v>0</v>
      </c>
      <c r="GZ17" s="474">
        <f t="shared" si="101"/>
        <v>187274</v>
      </c>
      <c r="HA17" s="474">
        <f t="shared" si="27"/>
        <v>28442</v>
      </c>
      <c r="HB17" s="474">
        <f t="shared" si="27"/>
        <v>158832</v>
      </c>
      <c r="HC17" s="474">
        <f t="shared" si="27"/>
        <v>122454</v>
      </c>
      <c r="HD17" s="474">
        <f t="shared" si="27"/>
        <v>36378</v>
      </c>
      <c r="HE17" s="474">
        <f t="shared" si="102"/>
        <v>510268</v>
      </c>
      <c r="HF17" s="474">
        <f t="shared" si="28"/>
        <v>66208</v>
      </c>
      <c r="HG17" s="474">
        <f t="shared" si="28"/>
        <v>444060</v>
      </c>
      <c r="HH17" s="474">
        <f t="shared" si="28"/>
        <v>334500</v>
      </c>
      <c r="HI17" s="474">
        <f t="shared" si="28"/>
        <v>109560</v>
      </c>
      <c r="HJ17" s="479">
        <f t="shared" si="103"/>
        <v>554520</v>
      </c>
      <c r="HK17" s="479">
        <f t="shared" si="29"/>
        <v>68280</v>
      </c>
      <c r="HL17" s="479">
        <f t="shared" si="29"/>
        <v>486240</v>
      </c>
      <c r="HM17" s="479">
        <f t="shared" si="29"/>
        <v>357876</v>
      </c>
      <c r="HN17" s="479">
        <f t="shared" si="29"/>
        <v>128364</v>
      </c>
      <c r="HO17" s="479">
        <f t="shared" si="104"/>
        <v>0</v>
      </c>
      <c r="HP17" s="479">
        <f t="shared" si="30"/>
        <v>0</v>
      </c>
      <c r="HQ17" s="479">
        <f t="shared" si="30"/>
        <v>0</v>
      </c>
      <c r="HR17" s="479">
        <f t="shared" si="30"/>
        <v>0</v>
      </c>
      <c r="HS17" s="479">
        <f t="shared" si="30"/>
        <v>0</v>
      </c>
      <c r="HT17" s="474">
        <f t="shared" si="105"/>
        <v>0</v>
      </c>
      <c r="HU17" s="474">
        <f t="shared" si="31"/>
        <v>0</v>
      </c>
      <c r="HV17" s="474">
        <f t="shared" si="31"/>
        <v>0</v>
      </c>
      <c r="HW17" s="474">
        <f t="shared" si="31"/>
        <v>0</v>
      </c>
      <c r="HX17" s="474">
        <f t="shared" si="31"/>
        <v>0</v>
      </c>
      <c r="HY17" s="474">
        <f t="shared" si="106"/>
        <v>0</v>
      </c>
      <c r="HZ17" s="474">
        <f t="shared" si="32"/>
        <v>0</v>
      </c>
      <c r="IA17" s="474">
        <f t="shared" si="32"/>
        <v>0</v>
      </c>
      <c r="IB17" s="474">
        <f t="shared" si="32"/>
        <v>0</v>
      </c>
      <c r="IC17" s="474">
        <f t="shared" si="32"/>
        <v>0</v>
      </c>
      <c r="ID17" s="479">
        <f t="shared" si="107"/>
        <v>0</v>
      </c>
      <c r="IE17" s="479">
        <f t="shared" si="33"/>
        <v>0</v>
      </c>
      <c r="IF17" s="479">
        <f t="shared" si="33"/>
        <v>0</v>
      </c>
      <c r="IG17" s="479">
        <f t="shared" si="33"/>
        <v>0</v>
      </c>
      <c r="IH17" s="479">
        <f t="shared" si="33"/>
        <v>0</v>
      </c>
      <c r="II17" s="479">
        <f t="shared" si="108"/>
        <v>0</v>
      </c>
      <c r="IJ17" s="479">
        <f t="shared" si="34"/>
        <v>0</v>
      </c>
      <c r="IK17" s="479">
        <f t="shared" si="34"/>
        <v>0</v>
      </c>
      <c r="IL17" s="479">
        <f t="shared" si="34"/>
        <v>0</v>
      </c>
      <c r="IM17" s="479">
        <f t="shared" si="34"/>
        <v>0</v>
      </c>
      <c r="IN17" s="474">
        <f t="shared" si="109"/>
        <v>0</v>
      </c>
      <c r="IO17" s="474">
        <f t="shared" si="35"/>
        <v>0</v>
      </c>
      <c r="IP17" s="474">
        <f t="shared" si="35"/>
        <v>0</v>
      </c>
      <c r="IQ17" s="474">
        <f t="shared" si="35"/>
        <v>0</v>
      </c>
      <c r="IR17" s="474">
        <f t="shared" si="35"/>
        <v>0</v>
      </c>
      <c r="IS17" s="474">
        <f t="shared" si="110"/>
        <v>0</v>
      </c>
      <c r="IT17" s="474">
        <f t="shared" si="36"/>
        <v>0</v>
      </c>
      <c r="IU17" s="474">
        <f t="shared" si="36"/>
        <v>0</v>
      </c>
      <c r="IV17" s="474">
        <f t="shared" si="36"/>
        <v>0</v>
      </c>
      <c r="IW17" s="474">
        <f t="shared" si="36"/>
        <v>0</v>
      </c>
      <c r="IX17" s="479">
        <f t="shared" si="111"/>
        <v>0</v>
      </c>
      <c r="IY17" s="479">
        <f t="shared" si="37"/>
        <v>0</v>
      </c>
      <c r="IZ17" s="479">
        <f t="shared" si="37"/>
        <v>0</v>
      </c>
      <c r="JA17" s="479">
        <f t="shared" si="37"/>
        <v>0</v>
      </c>
      <c r="JB17" s="479">
        <f t="shared" si="37"/>
        <v>0</v>
      </c>
      <c r="JC17" s="479">
        <f t="shared" si="112"/>
        <v>0</v>
      </c>
      <c r="JD17" s="479">
        <f t="shared" si="38"/>
        <v>0</v>
      </c>
      <c r="JE17" s="479">
        <f t="shared" si="38"/>
        <v>0</v>
      </c>
      <c r="JF17" s="479">
        <f t="shared" si="38"/>
        <v>0</v>
      </c>
      <c r="JG17" s="479">
        <f t="shared" si="38"/>
        <v>0</v>
      </c>
      <c r="JH17" s="479">
        <f t="shared" si="113"/>
        <v>1287391</v>
      </c>
      <c r="JI17" s="479">
        <f t="shared" si="39"/>
        <v>171787</v>
      </c>
      <c r="JJ17" s="479">
        <f t="shared" si="39"/>
        <v>1115604</v>
      </c>
      <c r="JK17" s="479">
        <f t="shared" si="39"/>
        <v>835239</v>
      </c>
      <c r="JL17" s="479">
        <f t="shared" si="39"/>
        <v>280365</v>
      </c>
      <c r="JM17" s="669">
        <v>0</v>
      </c>
      <c r="JN17" s="669">
        <v>80</v>
      </c>
      <c r="JO17" s="669">
        <v>15</v>
      </c>
      <c r="JP17" s="669">
        <v>105</v>
      </c>
      <c r="JQ17" s="669">
        <v>15</v>
      </c>
      <c r="JR17" s="669">
        <v>0</v>
      </c>
      <c r="JS17" s="462">
        <f t="shared" si="114"/>
        <v>215</v>
      </c>
      <c r="JT17" s="474">
        <f t="shared" si="115"/>
        <v>0</v>
      </c>
      <c r="JU17" s="474">
        <f t="shared" si="40"/>
        <v>0</v>
      </c>
      <c r="JV17" s="474">
        <f t="shared" si="40"/>
        <v>0</v>
      </c>
      <c r="JW17" s="474">
        <f t="shared" si="40"/>
        <v>0</v>
      </c>
      <c r="JX17" s="474">
        <f t="shared" si="40"/>
        <v>0</v>
      </c>
      <c r="JY17" s="474">
        <f t="shared" si="116"/>
        <v>125440</v>
      </c>
      <c r="JZ17" s="474">
        <f t="shared" si="41"/>
        <v>2480</v>
      </c>
      <c r="KA17" s="474">
        <f t="shared" si="41"/>
        <v>122960</v>
      </c>
      <c r="KB17" s="474">
        <f t="shared" si="41"/>
        <v>122960</v>
      </c>
      <c r="KC17" s="474">
        <f t="shared" si="41"/>
        <v>0</v>
      </c>
      <c r="KD17" s="723">
        <f t="shared" si="117"/>
        <v>23520</v>
      </c>
      <c r="KE17" s="723">
        <f t="shared" si="42"/>
        <v>465</v>
      </c>
      <c r="KF17" s="723">
        <f t="shared" si="42"/>
        <v>23055</v>
      </c>
      <c r="KG17" s="723">
        <f t="shared" si="42"/>
        <v>23055</v>
      </c>
      <c r="KH17" s="723">
        <f t="shared" si="42"/>
        <v>0</v>
      </c>
      <c r="KI17" s="723">
        <f t="shared" si="118"/>
        <v>164640</v>
      </c>
      <c r="KJ17" s="723">
        <f t="shared" si="43"/>
        <v>3255</v>
      </c>
      <c r="KK17" s="723">
        <f t="shared" si="43"/>
        <v>161385</v>
      </c>
      <c r="KL17" s="723">
        <f t="shared" si="43"/>
        <v>161385</v>
      </c>
      <c r="KM17" s="723">
        <f t="shared" si="43"/>
        <v>0</v>
      </c>
      <c r="KN17" s="474">
        <f t="shared" si="119"/>
        <v>23520</v>
      </c>
      <c r="KO17" s="474">
        <f t="shared" si="44"/>
        <v>465</v>
      </c>
      <c r="KP17" s="474">
        <f t="shared" si="44"/>
        <v>23055</v>
      </c>
      <c r="KQ17" s="474">
        <f t="shared" si="44"/>
        <v>23055</v>
      </c>
      <c r="KR17" s="474">
        <f t="shared" si="44"/>
        <v>0</v>
      </c>
      <c r="KS17" s="474">
        <f t="shared" si="120"/>
        <v>0</v>
      </c>
      <c r="KT17" s="474">
        <f t="shared" si="45"/>
        <v>0</v>
      </c>
      <c r="KU17" s="474">
        <f t="shared" si="45"/>
        <v>0</v>
      </c>
      <c r="KV17" s="474">
        <f t="shared" si="45"/>
        <v>0</v>
      </c>
      <c r="KW17" s="474">
        <f t="shared" si="45"/>
        <v>0</v>
      </c>
      <c r="KX17" s="474">
        <f t="shared" si="46"/>
        <v>337120</v>
      </c>
      <c r="KY17" s="474">
        <f t="shared" si="46"/>
        <v>6665</v>
      </c>
      <c r="KZ17" s="474">
        <f t="shared" si="47"/>
        <v>330455</v>
      </c>
      <c r="LA17" s="474">
        <f t="shared" si="47"/>
        <v>330455</v>
      </c>
      <c r="LB17" s="474">
        <f t="shared" si="47"/>
        <v>0</v>
      </c>
      <c r="LC17" s="479">
        <f t="shared" si="48"/>
        <v>26837365</v>
      </c>
      <c r="LD17" s="479">
        <f t="shared" si="121"/>
        <v>1287391</v>
      </c>
      <c r="LE17" s="479">
        <f t="shared" si="122"/>
        <v>337120</v>
      </c>
      <c r="LF17" s="476">
        <f t="shared" si="123"/>
        <v>28461876</v>
      </c>
      <c r="LG17" s="476">
        <f t="shared" si="49"/>
        <v>2391396</v>
      </c>
      <c r="LH17" s="476">
        <f t="shared" si="49"/>
        <v>26070480</v>
      </c>
      <c r="LI17" s="476">
        <f t="shared" si="49"/>
        <v>19778983</v>
      </c>
      <c r="LJ17" s="476">
        <f t="shared" si="49"/>
        <v>6291497</v>
      </c>
      <c r="LK17" s="714">
        <v>70.94</v>
      </c>
      <c r="LL17" s="717">
        <f t="shared" si="50"/>
        <v>4330826.5</v>
      </c>
      <c r="LM17" s="720">
        <f t="shared" si="124"/>
        <v>4330.8</v>
      </c>
      <c r="LN17" s="718">
        <f t="shared" si="51"/>
        <v>32455582.5</v>
      </c>
      <c r="LO17" s="713">
        <f t="shared" si="125"/>
        <v>32455.599999999999</v>
      </c>
      <c r="LP17" s="724">
        <f t="shared" si="126"/>
        <v>0</v>
      </c>
      <c r="LQ17" s="724">
        <f t="shared" si="127"/>
        <v>32455.599999999999</v>
      </c>
      <c r="LR17" s="724">
        <f t="shared" si="52"/>
        <v>337.1</v>
      </c>
      <c r="LS17" s="713">
        <f t="shared" si="128"/>
        <v>32792.699999999997</v>
      </c>
      <c r="LT17" s="437"/>
      <c r="LU17" s="617">
        <f t="shared" si="129"/>
        <v>0</v>
      </c>
      <c r="LV17" s="617">
        <f t="shared" si="130"/>
        <v>1568</v>
      </c>
      <c r="LW17" s="617">
        <f t="shared" si="131"/>
        <v>1568</v>
      </c>
      <c r="LX17" s="617">
        <f t="shared" si="132"/>
        <v>1568</v>
      </c>
      <c r="LY17" s="617">
        <f t="shared" si="133"/>
        <v>1568</v>
      </c>
      <c r="LZ17" s="617">
        <f t="shared" si="134"/>
        <v>0</v>
      </c>
      <c r="MA17" s="480"/>
      <c r="MB17" s="480"/>
      <c r="MC17" s="480"/>
      <c r="MD17" s="480"/>
      <c r="ME17" s="480"/>
      <c r="MF17" s="480"/>
      <c r="MG17" s="480"/>
      <c r="MH17" s="480"/>
      <c r="MI17" s="480"/>
      <c r="MJ17" s="480"/>
      <c r="MK17" s="480"/>
      <c r="ML17" s="480"/>
      <c r="MM17" s="480"/>
      <c r="MN17" s="480"/>
      <c r="MO17" s="480"/>
      <c r="MP17" s="480"/>
      <c r="MQ17" s="480"/>
      <c r="MR17" s="480"/>
      <c r="MS17" s="480"/>
      <c r="MT17" s="480"/>
      <c r="MU17" s="480"/>
      <c r="MV17" s="480"/>
      <c r="MW17" s="480"/>
      <c r="MX17" s="480"/>
      <c r="MY17" s="480"/>
      <c r="MZ17" s="480"/>
      <c r="NA17" s="480"/>
      <c r="NB17" s="480"/>
      <c r="NC17" s="480"/>
      <c r="ND17" s="480"/>
      <c r="NE17" s="480"/>
      <c r="NF17" s="480"/>
      <c r="NG17" s="480"/>
      <c r="NH17" s="480"/>
      <c r="NI17" s="480"/>
      <c r="NJ17" s="480"/>
      <c r="NK17" s="480"/>
      <c r="NL17" s="480"/>
      <c r="NM17" s="480"/>
      <c r="NN17" s="480"/>
      <c r="NO17" s="480"/>
      <c r="NP17" s="480"/>
      <c r="NQ17" s="480"/>
      <c r="NR17" s="480"/>
      <c r="NS17" s="480"/>
      <c r="NT17" s="480"/>
      <c r="NU17" s="480"/>
      <c r="NV17" s="480"/>
      <c r="NW17" s="480"/>
      <c r="NX17" s="480"/>
      <c r="NY17" s="480"/>
      <c r="NZ17" s="480"/>
      <c r="OA17" s="480"/>
      <c r="OB17" s="480"/>
      <c r="OD17" s="642">
        <f t="shared" si="53"/>
        <v>111302</v>
      </c>
      <c r="OE17" s="618">
        <f t="shared" si="54"/>
        <v>255134</v>
      </c>
      <c r="OF17" s="618">
        <f t="shared" si="55"/>
        <v>277260</v>
      </c>
      <c r="OG17" s="643">
        <f t="shared" si="135"/>
        <v>92652</v>
      </c>
      <c r="OH17" s="644">
        <f t="shared" si="56"/>
        <v>222030</v>
      </c>
      <c r="OI17" s="644">
        <f t="shared" si="56"/>
        <v>243120</v>
      </c>
      <c r="OJ17" s="642">
        <f t="shared" si="57"/>
        <v>18650</v>
      </c>
      <c r="OK17" s="618">
        <f t="shared" si="58"/>
        <v>33104</v>
      </c>
      <c r="OL17" s="618">
        <f t="shared" si="59"/>
        <v>34140</v>
      </c>
    </row>
    <row r="18" spans="1:402">
      <c r="A18" s="709" t="s">
        <v>774</v>
      </c>
      <c r="B18" s="461"/>
      <c r="C18" s="461"/>
      <c r="D18" s="461"/>
      <c r="E18" s="461"/>
      <c r="F18" s="462">
        <f t="shared" si="60"/>
        <v>0</v>
      </c>
      <c r="G18" s="463"/>
      <c r="H18" s="463"/>
      <c r="I18" s="463"/>
      <c r="J18" s="463"/>
      <c r="K18" s="462">
        <f t="shared" si="61"/>
        <v>0</v>
      </c>
      <c r="L18" s="464">
        <f t="shared" si="62"/>
        <v>0</v>
      </c>
      <c r="M18" s="464"/>
      <c r="N18" s="464"/>
      <c r="O18" s="464"/>
      <c r="P18" s="465">
        <v>384</v>
      </c>
      <c r="Q18" s="461"/>
      <c r="R18" s="481">
        <v>0</v>
      </c>
      <c r="S18" s="461"/>
      <c r="T18" s="465">
        <v>3</v>
      </c>
      <c r="U18" s="462">
        <f t="shared" si="2"/>
        <v>387</v>
      </c>
      <c r="V18" s="465">
        <v>494</v>
      </c>
      <c r="W18" s="461"/>
      <c r="X18" s="481">
        <v>0</v>
      </c>
      <c r="Y18" s="461"/>
      <c r="Z18" s="465">
        <v>1</v>
      </c>
      <c r="AA18" s="462">
        <f t="shared" si="3"/>
        <v>495</v>
      </c>
      <c r="AB18" s="465">
        <v>123</v>
      </c>
      <c r="AC18" s="461"/>
      <c r="AD18" s="461"/>
      <c r="AE18" s="461"/>
      <c r="AF18" s="465">
        <v>0</v>
      </c>
      <c r="AG18" s="462">
        <f t="shared" si="63"/>
        <v>123</v>
      </c>
      <c r="AH18" s="459">
        <f t="shared" si="64"/>
        <v>1005</v>
      </c>
      <c r="AI18" s="467"/>
      <c r="AJ18" s="468">
        <v>0</v>
      </c>
      <c r="AK18" s="469"/>
      <c r="AL18" s="470">
        <v>0</v>
      </c>
      <c r="AM18" s="470"/>
      <c r="AN18" s="467"/>
      <c r="AO18" s="471"/>
      <c r="AP18" s="470"/>
      <c r="AQ18" s="468"/>
      <c r="AR18" s="468"/>
      <c r="AS18" s="461"/>
      <c r="AT18" s="461"/>
      <c r="AU18" s="470"/>
      <c r="AV18" s="470"/>
      <c r="AW18" s="468"/>
      <c r="AX18" s="470"/>
      <c r="AY18" s="470"/>
      <c r="AZ18" s="468"/>
      <c r="BA18" s="470"/>
      <c r="BB18" s="461"/>
      <c r="BC18" s="461"/>
      <c r="BD18" s="470"/>
      <c r="BE18" s="470"/>
      <c r="BF18" s="473"/>
      <c r="BG18" s="462">
        <f t="shared" si="65"/>
        <v>0</v>
      </c>
      <c r="BH18" s="474">
        <f t="shared" si="66"/>
        <v>9824640</v>
      </c>
      <c r="BI18" s="475">
        <f t="shared" si="4"/>
        <v>828288</v>
      </c>
      <c r="BJ18" s="475">
        <f t="shared" si="4"/>
        <v>8996352</v>
      </c>
      <c r="BK18" s="475">
        <f t="shared" si="4"/>
        <v>6935808</v>
      </c>
      <c r="BL18" s="475">
        <f t="shared" si="4"/>
        <v>2060544</v>
      </c>
      <c r="BM18" s="474">
        <f t="shared" si="67"/>
        <v>0</v>
      </c>
      <c r="BN18" s="475">
        <f t="shared" si="5"/>
        <v>0</v>
      </c>
      <c r="BO18" s="475">
        <f t="shared" si="5"/>
        <v>0</v>
      </c>
      <c r="BP18" s="475">
        <f t="shared" si="5"/>
        <v>0</v>
      </c>
      <c r="BQ18" s="475">
        <f t="shared" si="5"/>
        <v>0</v>
      </c>
      <c r="BR18" s="474">
        <f t="shared" si="68"/>
        <v>0</v>
      </c>
      <c r="BS18" s="475">
        <f t="shared" si="6"/>
        <v>0</v>
      </c>
      <c r="BT18" s="475">
        <f t="shared" si="6"/>
        <v>0</v>
      </c>
      <c r="BU18" s="475">
        <f t="shared" si="6"/>
        <v>0</v>
      </c>
      <c r="BV18" s="475">
        <f t="shared" si="6"/>
        <v>0</v>
      </c>
      <c r="BW18" s="475"/>
      <c r="BX18" s="475"/>
      <c r="BY18" s="475"/>
      <c r="BZ18" s="475"/>
      <c r="CA18" s="475"/>
      <c r="CB18" s="474">
        <f t="shared" si="69"/>
        <v>592656</v>
      </c>
      <c r="CC18" s="475">
        <f t="shared" si="7"/>
        <v>1353</v>
      </c>
      <c r="CD18" s="475">
        <f t="shared" si="7"/>
        <v>591303</v>
      </c>
      <c r="CE18" s="475">
        <f t="shared" si="7"/>
        <v>591303</v>
      </c>
      <c r="CF18" s="475">
        <f t="shared" si="7"/>
        <v>0</v>
      </c>
      <c r="CG18" s="476">
        <f t="shared" si="70"/>
        <v>10417296</v>
      </c>
      <c r="CH18" s="474">
        <f t="shared" si="71"/>
        <v>17627896</v>
      </c>
      <c r="CI18" s="475">
        <f t="shared" si="71"/>
        <v>1449396</v>
      </c>
      <c r="CJ18" s="475">
        <f t="shared" si="71"/>
        <v>16178500</v>
      </c>
      <c r="CK18" s="475">
        <f t="shared" si="71"/>
        <v>12186486</v>
      </c>
      <c r="CL18" s="475">
        <f t="shared" si="71"/>
        <v>3992014</v>
      </c>
      <c r="CM18" s="474">
        <f t="shared" si="72"/>
        <v>0</v>
      </c>
      <c r="CN18" s="475">
        <f t="shared" si="8"/>
        <v>0</v>
      </c>
      <c r="CO18" s="475">
        <f t="shared" si="8"/>
        <v>0</v>
      </c>
      <c r="CP18" s="475">
        <f t="shared" si="8"/>
        <v>0</v>
      </c>
      <c r="CQ18" s="475">
        <f t="shared" si="8"/>
        <v>0</v>
      </c>
      <c r="CR18" s="474">
        <f t="shared" si="73"/>
        <v>0</v>
      </c>
      <c r="CS18" s="475">
        <f t="shared" si="73"/>
        <v>0</v>
      </c>
      <c r="CT18" s="475">
        <f t="shared" si="73"/>
        <v>0</v>
      </c>
      <c r="CU18" s="475">
        <f t="shared" si="73"/>
        <v>0</v>
      </c>
      <c r="CV18" s="475">
        <f t="shared" si="73"/>
        <v>0</v>
      </c>
      <c r="CW18" s="474">
        <f t="shared" si="74"/>
        <v>0</v>
      </c>
      <c r="CX18" s="475">
        <f t="shared" si="9"/>
        <v>0</v>
      </c>
      <c r="CY18" s="475">
        <f t="shared" si="9"/>
        <v>0</v>
      </c>
      <c r="CZ18" s="475">
        <f t="shared" si="9"/>
        <v>0</v>
      </c>
      <c r="DA18" s="475">
        <f t="shared" si="9"/>
        <v>0</v>
      </c>
      <c r="DB18" s="474">
        <f t="shared" si="75"/>
        <v>228176</v>
      </c>
      <c r="DC18" s="475">
        <f t="shared" si="10"/>
        <v>752</v>
      </c>
      <c r="DD18" s="475">
        <f t="shared" si="10"/>
        <v>227424</v>
      </c>
      <c r="DE18" s="475">
        <f t="shared" si="10"/>
        <v>227424</v>
      </c>
      <c r="DF18" s="475">
        <f t="shared" si="10"/>
        <v>0</v>
      </c>
      <c r="DG18" s="476">
        <f t="shared" si="76"/>
        <v>17856072</v>
      </c>
      <c r="DH18" s="474">
        <f t="shared" si="77"/>
        <v>4792818</v>
      </c>
      <c r="DI18" s="475">
        <f t="shared" si="77"/>
        <v>382161</v>
      </c>
      <c r="DJ18" s="475">
        <f t="shared" si="77"/>
        <v>4410657</v>
      </c>
      <c r="DK18" s="475">
        <f t="shared" si="77"/>
        <v>3246216</v>
      </c>
      <c r="DL18" s="475">
        <f t="shared" si="77"/>
        <v>1164441</v>
      </c>
      <c r="DM18" s="474">
        <f t="shared" si="78"/>
        <v>0</v>
      </c>
      <c r="DN18" s="475">
        <f t="shared" si="11"/>
        <v>0</v>
      </c>
      <c r="DO18" s="475">
        <f t="shared" si="11"/>
        <v>0</v>
      </c>
      <c r="DP18" s="475">
        <f t="shared" si="11"/>
        <v>0</v>
      </c>
      <c r="DQ18" s="475">
        <f t="shared" si="11"/>
        <v>0</v>
      </c>
      <c r="DR18" s="475"/>
      <c r="DS18" s="475"/>
      <c r="DT18" s="475"/>
      <c r="DU18" s="475"/>
      <c r="DV18" s="475"/>
      <c r="DW18" s="474">
        <f t="shared" si="79"/>
        <v>0</v>
      </c>
      <c r="DX18" s="475">
        <f t="shared" si="12"/>
        <v>0</v>
      </c>
      <c r="DY18" s="475">
        <f t="shared" si="12"/>
        <v>0</v>
      </c>
      <c r="DZ18" s="475">
        <f t="shared" si="12"/>
        <v>0</v>
      </c>
      <c r="EA18" s="475">
        <f t="shared" si="12"/>
        <v>0</v>
      </c>
      <c r="EB18" s="474">
        <f t="shared" si="80"/>
        <v>0</v>
      </c>
      <c r="EC18" s="475">
        <f t="shared" si="13"/>
        <v>0</v>
      </c>
      <c r="ED18" s="475">
        <f t="shared" si="13"/>
        <v>0</v>
      </c>
      <c r="EE18" s="475">
        <f t="shared" si="13"/>
        <v>0</v>
      </c>
      <c r="EF18" s="475">
        <f t="shared" si="13"/>
        <v>0</v>
      </c>
      <c r="EG18" s="476">
        <f t="shared" si="81"/>
        <v>4792818</v>
      </c>
      <c r="EH18" s="476">
        <f t="shared" si="82"/>
        <v>33066186</v>
      </c>
      <c r="EI18" s="477">
        <f t="shared" si="83"/>
        <v>2661950</v>
      </c>
      <c r="EJ18" s="477">
        <f t="shared" si="14"/>
        <v>30404236</v>
      </c>
      <c r="EK18" s="477">
        <f t="shared" si="14"/>
        <v>23187237</v>
      </c>
      <c r="EL18" s="477">
        <f t="shared" si="14"/>
        <v>7216999</v>
      </c>
      <c r="EM18" s="478">
        <f t="shared" si="84"/>
        <v>32245354</v>
      </c>
      <c r="EN18" s="478">
        <f t="shared" si="85"/>
        <v>0</v>
      </c>
      <c r="EO18" s="478">
        <f t="shared" si="86"/>
        <v>0</v>
      </c>
      <c r="EP18" s="478">
        <f t="shared" si="87"/>
        <v>0</v>
      </c>
      <c r="EQ18" s="478">
        <f t="shared" si="88"/>
        <v>820832</v>
      </c>
      <c r="ER18" s="479">
        <f t="shared" si="89"/>
        <v>0</v>
      </c>
      <c r="ES18" s="479">
        <f t="shared" si="15"/>
        <v>0</v>
      </c>
      <c r="ET18" s="479">
        <f t="shared" si="15"/>
        <v>0</v>
      </c>
      <c r="EU18" s="479">
        <f t="shared" si="15"/>
        <v>0</v>
      </c>
      <c r="EV18" s="479">
        <f t="shared" si="15"/>
        <v>0</v>
      </c>
      <c r="EW18" s="479">
        <f t="shared" si="90"/>
        <v>0</v>
      </c>
      <c r="EX18" s="479">
        <f t="shared" si="16"/>
        <v>0</v>
      </c>
      <c r="EY18" s="479">
        <f t="shared" si="16"/>
        <v>0</v>
      </c>
      <c r="EZ18" s="479">
        <f t="shared" si="16"/>
        <v>0</v>
      </c>
      <c r="FA18" s="479">
        <f t="shared" si="16"/>
        <v>0</v>
      </c>
      <c r="FB18" s="479">
        <f t="shared" si="91"/>
        <v>0</v>
      </c>
      <c r="FC18" s="479">
        <f t="shared" si="17"/>
        <v>0</v>
      </c>
      <c r="FD18" s="479">
        <f t="shared" si="17"/>
        <v>0</v>
      </c>
      <c r="FE18" s="479">
        <f t="shared" si="17"/>
        <v>0</v>
      </c>
      <c r="FF18" s="479">
        <f t="shared" si="17"/>
        <v>0</v>
      </c>
      <c r="FG18" s="479">
        <f t="shared" si="92"/>
        <v>0</v>
      </c>
      <c r="FH18" s="479">
        <f t="shared" si="18"/>
        <v>0</v>
      </c>
      <c r="FI18" s="479">
        <f t="shared" si="18"/>
        <v>0</v>
      </c>
      <c r="FJ18" s="479">
        <f t="shared" si="18"/>
        <v>0</v>
      </c>
      <c r="FK18" s="479">
        <f t="shared" si="18"/>
        <v>0</v>
      </c>
      <c r="FL18" s="474">
        <f t="shared" si="93"/>
        <v>0</v>
      </c>
      <c r="FM18" s="474">
        <f t="shared" si="19"/>
        <v>0</v>
      </c>
      <c r="FN18" s="474">
        <f t="shared" si="19"/>
        <v>0</v>
      </c>
      <c r="FO18" s="474">
        <f t="shared" si="19"/>
        <v>0</v>
      </c>
      <c r="FP18" s="474">
        <f t="shared" si="19"/>
        <v>0</v>
      </c>
      <c r="FQ18" s="474">
        <f t="shared" si="94"/>
        <v>0</v>
      </c>
      <c r="FR18" s="474">
        <f t="shared" si="20"/>
        <v>0</v>
      </c>
      <c r="FS18" s="474">
        <f t="shared" si="20"/>
        <v>0</v>
      </c>
      <c r="FT18" s="474">
        <f t="shared" si="20"/>
        <v>0</v>
      </c>
      <c r="FU18" s="474">
        <f t="shared" si="20"/>
        <v>0</v>
      </c>
      <c r="FV18" s="479">
        <f t="shared" si="95"/>
        <v>0</v>
      </c>
      <c r="FW18" s="479">
        <f t="shared" si="21"/>
        <v>0</v>
      </c>
      <c r="FX18" s="479">
        <f t="shared" si="21"/>
        <v>0</v>
      </c>
      <c r="FY18" s="479">
        <f t="shared" si="21"/>
        <v>0</v>
      </c>
      <c r="FZ18" s="479">
        <f t="shared" si="21"/>
        <v>0</v>
      </c>
      <c r="GA18" s="479">
        <f t="shared" si="96"/>
        <v>0</v>
      </c>
      <c r="GB18" s="479">
        <f t="shared" si="22"/>
        <v>0</v>
      </c>
      <c r="GC18" s="479">
        <f t="shared" si="22"/>
        <v>0</v>
      </c>
      <c r="GD18" s="479">
        <f t="shared" si="22"/>
        <v>0</v>
      </c>
      <c r="GE18" s="479">
        <f t="shared" si="22"/>
        <v>0</v>
      </c>
      <c r="GF18" s="474">
        <f t="shared" si="97"/>
        <v>0</v>
      </c>
      <c r="GG18" s="474">
        <f t="shared" si="23"/>
        <v>0</v>
      </c>
      <c r="GH18" s="474">
        <f t="shared" si="23"/>
        <v>0</v>
      </c>
      <c r="GI18" s="474">
        <f t="shared" si="23"/>
        <v>0</v>
      </c>
      <c r="GJ18" s="474">
        <f t="shared" si="23"/>
        <v>0</v>
      </c>
      <c r="GK18" s="474">
        <f t="shared" si="98"/>
        <v>0</v>
      </c>
      <c r="GL18" s="474">
        <f t="shared" si="24"/>
        <v>0</v>
      </c>
      <c r="GM18" s="474">
        <f t="shared" si="24"/>
        <v>0</v>
      </c>
      <c r="GN18" s="474">
        <f t="shared" si="24"/>
        <v>0</v>
      </c>
      <c r="GO18" s="474">
        <f t="shared" si="24"/>
        <v>0</v>
      </c>
      <c r="GP18" s="479">
        <f t="shared" si="99"/>
        <v>0</v>
      </c>
      <c r="GQ18" s="479">
        <f t="shared" si="25"/>
        <v>0</v>
      </c>
      <c r="GR18" s="479">
        <f t="shared" si="25"/>
        <v>0</v>
      </c>
      <c r="GS18" s="479">
        <f t="shared" si="25"/>
        <v>0</v>
      </c>
      <c r="GT18" s="479">
        <f t="shared" si="25"/>
        <v>0</v>
      </c>
      <c r="GU18" s="479">
        <f t="shared" si="100"/>
        <v>0</v>
      </c>
      <c r="GV18" s="479">
        <f t="shared" si="26"/>
        <v>0</v>
      </c>
      <c r="GW18" s="479">
        <f t="shared" si="26"/>
        <v>0</v>
      </c>
      <c r="GX18" s="479">
        <f t="shared" si="26"/>
        <v>0</v>
      </c>
      <c r="GY18" s="479">
        <f t="shared" si="26"/>
        <v>0</v>
      </c>
      <c r="GZ18" s="474">
        <f t="shared" si="101"/>
        <v>0</v>
      </c>
      <c r="HA18" s="474">
        <f t="shared" si="27"/>
        <v>0</v>
      </c>
      <c r="HB18" s="474">
        <f t="shared" si="27"/>
        <v>0</v>
      </c>
      <c r="HC18" s="474">
        <f t="shared" si="27"/>
        <v>0</v>
      </c>
      <c r="HD18" s="474">
        <f t="shared" si="27"/>
        <v>0</v>
      </c>
      <c r="HE18" s="474">
        <f t="shared" si="102"/>
        <v>0</v>
      </c>
      <c r="HF18" s="474">
        <f t="shared" si="28"/>
        <v>0</v>
      </c>
      <c r="HG18" s="474">
        <f t="shared" si="28"/>
        <v>0</v>
      </c>
      <c r="HH18" s="474">
        <f t="shared" si="28"/>
        <v>0</v>
      </c>
      <c r="HI18" s="474">
        <f t="shared" si="28"/>
        <v>0</v>
      </c>
      <c r="HJ18" s="479">
        <f t="shared" si="103"/>
        <v>0</v>
      </c>
      <c r="HK18" s="479">
        <f t="shared" si="29"/>
        <v>0</v>
      </c>
      <c r="HL18" s="479">
        <f t="shared" si="29"/>
        <v>0</v>
      </c>
      <c r="HM18" s="479">
        <f t="shared" si="29"/>
        <v>0</v>
      </c>
      <c r="HN18" s="479">
        <f t="shared" si="29"/>
        <v>0</v>
      </c>
      <c r="HO18" s="479">
        <f t="shared" si="104"/>
        <v>0</v>
      </c>
      <c r="HP18" s="479">
        <f t="shared" si="30"/>
        <v>0</v>
      </c>
      <c r="HQ18" s="479">
        <f t="shared" si="30"/>
        <v>0</v>
      </c>
      <c r="HR18" s="479">
        <f t="shared" si="30"/>
        <v>0</v>
      </c>
      <c r="HS18" s="479">
        <f t="shared" si="30"/>
        <v>0</v>
      </c>
      <c r="HT18" s="474">
        <f t="shared" si="105"/>
        <v>0</v>
      </c>
      <c r="HU18" s="474">
        <f t="shared" si="31"/>
        <v>0</v>
      </c>
      <c r="HV18" s="474">
        <f t="shared" si="31"/>
        <v>0</v>
      </c>
      <c r="HW18" s="474">
        <f t="shared" si="31"/>
        <v>0</v>
      </c>
      <c r="HX18" s="474">
        <f t="shared" si="31"/>
        <v>0</v>
      </c>
      <c r="HY18" s="474">
        <f t="shared" si="106"/>
        <v>0</v>
      </c>
      <c r="HZ18" s="474">
        <f t="shared" si="32"/>
        <v>0</v>
      </c>
      <c r="IA18" s="474">
        <f t="shared" si="32"/>
        <v>0</v>
      </c>
      <c r="IB18" s="474">
        <f t="shared" si="32"/>
        <v>0</v>
      </c>
      <c r="IC18" s="474">
        <f t="shared" si="32"/>
        <v>0</v>
      </c>
      <c r="ID18" s="479">
        <f t="shared" si="107"/>
        <v>0</v>
      </c>
      <c r="IE18" s="479">
        <f t="shared" si="33"/>
        <v>0</v>
      </c>
      <c r="IF18" s="479">
        <f t="shared" si="33"/>
        <v>0</v>
      </c>
      <c r="IG18" s="479">
        <f t="shared" si="33"/>
        <v>0</v>
      </c>
      <c r="IH18" s="479">
        <f t="shared" si="33"/>
        <v>0</v>
      </c>
      <c r="II18" s="479">
        <f t="shared" si="108"/>
        <v>0</v>
      </c>
      <c r="IJ18" s="479">
        <f t="shared" si="34"/>
        <v>0</v>
      </c>
      <c r="IK18" s="479">
        <f t="shared" si="34"/>
        <v>0</v>
      </c>
      <c r="IL18" s="479">
        <f t="shared" si="34"/>
        <v>0</v>
      </c>
      <c r="IM18" s="479">
        <f t="shared" si="34"/>
        <v>0</v>
      </c>
      <c r="IN18" s="474">
        <f t="shared" si="109"/>
        <v>0</v>
      </c>
      <c r="IO18" s="474">
        <f t="shared" si="35"/>
        <v>0</v>
      </c>
      <c r="IP18" s="474">
        <f t="shared" si="35"/>
        <v>0</v>
      </c>
      <c r="IQ18" s="474">
        <f t="shared" si="35"/>
        <v>0</v>
      </c>
      <c r="IR18" s="474">
        <f t="shared" si="35"/>
        <v>0</v>
      </c>
      <c r="IS18" s="474">
        <f t="shared" si="110"/>
        <v>0</v>
      </c>
      <c r="IT18" s="474">
        <f t="shared" si="36"/>
        <v>0</v>
      </c>
      <c r="IU18" s="474">
        <f t="shared" si="36"/>
        <v>0</v>
      </c>
      <c r="IV18" s="474">
        <f t="shared" si="36"/>
        <v>0</v>
      </c>
      <c r="IW18" s="474">
        <f t="shared" si="36"/>
        <v>0</v>
      </c>
      <c r="IX18" s="479">
        <f t="shared" si="111"/>
        <v>0</v>
      </c>
      <c r="IY18" s="479">
        <f t="shared" si="37"/>
        <v>0</v>
      </c>
      <c r="IZ18" s="479">
        <f t="shared" si="37"/>
        <v>0</v>
      </c>
      <c r="JA18" s="479">
        <f t="shared" si="37"/>
        <v>0</v>
      </c>
      <c r="JB18" s="479">
        <f t="shared" si="37"/>
        <v>0</v>
      </c>
      <c r="JC18" s="479">
        <f t="shared" si="112"/>
        <v>0</v>
      </c>
      <c r="JD18" s="479">
        <f t="shared" si="38"/>
        <v>0</v>
      </c>
      <c r="JE18" s="479">
        <f t="shared" si="38"/>
        <v>0</v>
      </c>
      <c r="JF18" s="479">
        <f t="shared" si="38"/>
        <v>0</v>
      </c>
      <c r="JG18" s="479">
        <f t="shared" si="38"/>
        <v>0</v>
      </c>
      <c r="JH18" s="479">
        <f t="shared" si="113"/>
        <v>0</v>
      </c>
      <c r="JI18" s="479">
        <f t="shared" si="39"/>
        <v>0</v>
      </c>
      <c r="JJ18" s="479">
        <f t="shared" si="39"/>
        <v>0</v>
      </c>
      <c r="JK18" s="479">
        <f t="shared" si="39"/>
        <v>0</v>
      </c>
      <c r="JL18" s="479">
        <f t="shared" si="39"/>
        <v>0</v>
      </c>
      <c r="JM18" s="669">
        <v>60</v>
      </c>
      <c r="JN18" s="669">
        <v>45</v>
      </c>
      <c r="JO18" s="669">
        <v>0</v>
      </c>
      <c r="JP18" s="669">
        <v>75</v>
      </c>
      <c r="JQ18" s="669">
        <v>0</v>
      </c>
      <c r="JR18" s="669">
        <v>0</v>
      </c>
      <c r="JS18" s="462">
        <f t="shared" si="114"/>
        <v>180</v>
      </c>
      <c r="JT18" s="474">
        <f t="shared" si="115"/>
        <v>94080</v>
      </c>
      <c r="JU18" s="474">
        <f t="shared" si="40"/>
        <v>1860</v>
      </c>
      <c r="JV18" s="474">
        <f t="shared" si="40"/>
        <v>92220</v>
      </c>
      <c r="JW18" s="474">
        <f t="shared" si="40"/>
        <v>92220</v>
      </c>
      <c r="JX18" s="474">
        <f t="shared" si="40"/>
        <v>0</v>
      </c>
      <c r="JY18" s="474">
        <f t="shared" si="116"/>
        <v>70560</v>
      </c>
      <c r="JZ18" s="474">
        <f t="shared" si="41"/>
        <v>1395</v>
      </c>
      <c r="KA18" s="474">
        <f t="shared" si="41"/>
        <v>69165</v>
      </c>
      <c r="KB18" s="474">
        <f t="shared" si="41"/>
        <v>69165</v>
      </c>
      <c r="KC18" s="474">
        <f t="shared" si="41"/>
        <v>0</v>
      </c>
      <c r="KD18" s="723">
        <f t="shared" si="117"/>
        <v>0</v>
      </c>
      <c r="KE18" s="723">
        <f t="shared" si="42"/>
        <v>0</v>
      </c>
      <c r="KF18" s="723">
        <f t="shared" si="42"/>
        <v>0</v>
      </c>
      <c r="KG18" s="723">
        <f t="shared" si="42"/>
        <v>0</v>
      </c>
      <c r="KH18" s="723">
        <f t="shared" si="42"/>
        <v>0</v>
      </c>
      <c r="KI18" s="723">
        <f t="shared" si="118"/>
        <v>117600</v>
      </c>
      <c r="KJ18" s="723">
        <f t="shared" si="43"/>
        <v>2325</v>
      </c>
      <c r="KK18" s="723">
        <f t="shared" si="43"/>
        <v>115275</v>
      </c>
      <c r="KL18" s="723">
        <f t="shared" si="43"/>
        <v>115275</v>
      </c>
      <c r="KM18" s="723">
        <f t="shared" si="43"/>
        <v>0</v>
      </c>
      <c r="KN18" s="474">
        <f t="shared" si="119"/>
        <v>0</v>
      </c>
      <c r="KO18" s="474">
        <f t="shared" si="44"/>
        <v>0</v>
      </c>
      <c r="KP18" s="474">
        <f t="shared" si="44"/>
        <v>0</v>
      </c>
      <c r="KQ18" s="474">
        <f t="shared" si="44"/>
        <v>0</v>
      </c>
      <c r="KR18" s="474">
        <f t="shared" si="44"/>
        <v>0</v>
      </c>
      <c r="KS18" s="474">
        <f t="shared" si="120"/>
        <v>0</v>
      </c>
      <c r="KT18" s="474">
        <f t="shared" si="45"/>
        <v>0</v>
      </c>
      <c r="KU18" s="474">
        <f t="shared" si="45"/>
        <v>0</v>
      </c>
      <c r="KV18" s="474">
        <f t="shared" si="45"/>
        <v>0</v>
      </c>
      <c r="KW18" s="474">
        <f t="shared" si="45"/>
        <v>0</v>
      </c>
      <c r="KX18" s="474">
        <f t="shared" si="46"/>
        <v>282240</v>
      </c>
      <c r="KY18" s="474">
        <f t="shared" si="46"/>
        <v>5580</v>
      </c>
      <c r="KZ18" s="474">
        <f t="shared" si="47"/>
        <v>276660</v>
      </c>
      <c r="LA18" s="474">
        <f t="shared" si="47"/>
        <v>276660</v>
      </c>
      <c r="LB18" s="474">
        <f t="shared" si="47"/>
        <v>0</v>
      </c>
      <c r="LC18" s="479">
        <f t="shared" si="48"/>
        <v>33066186</v>
      </c>
      <c r="LD18" s="479">
        <f t="shared" si="121"/>
        <v>0</v>
      </c>
      <c r="LE18" s="479">
        <f t="shared" si="122"/>
        <v>282240</v>
      </c>
      <c r="LF18" s="476">
        <f t="shared" si="123"/>
        <v>33348426</v>
      </c>
      <c r="LG18" s="476">
        <f t="shared" si="49"/>
        <v>2667530</v>
      </c>
      <c r="LH18" s="476">
        <f t="shared" si="49"/>
        <v>30680896</v>
      </c>
      <c r="LI18" s="476">
        <f t="shared" si="49"/>
        <v>23463897</v>
      </c>
      <c r="LJ18" s="476">
        <f t="shared" si="49"/>
        <v>7216999</v>
      </c>
      <c r="LK18" s="714">
        <v>82.31</v>
      </c>
      <c r="LL18" s="717">
        <f t="shared" si="50"/>
        <v>5024955.3</v>
      </c>
      <c r="LM18" s="720">
        <f t="shared" si="124"/>
        <v>5025</v>
      </c>
      <c r="LN18" s="718">
        <f t="shared" si="51"/>
        <v>38091141.299999997</v>
      </c>
      <c r="LO18" s="713">
        <f t="shared" si="125"/>
        <v>38091.1</v>
      </c>
      <c r="LP18" s="724">
        <f t="shared" si="126"/>
        <v>0</v>
      </c>
      <c r="LQ18" s="724">
        <f t="shared" si="127"/>
        <v>38091.1</v>
      </c>
      <c r="LR18" s="724">
        <f t="shared" si="52"/>
        <v>282.2</v>
      </c>
      <c r="LS18" s="713">
        <f t="shared" si="128"/>
        <v>38373.300000000003</v>
      </c>
      <c r="LT18" s="437"/>
      <c r="LU18" s="617">
        <f t="shared" si="129"/>
        <v>1568</v>
      </c>
      <c r="LV18" s="617">
        <f t="shared" si="130"/>
        <v>1568</v>
      </c>
      <c r="LW18" s="617">
        <f t="shared" si="131"/>
        <v>0</v>
      </c>
      <c r="LX18" s="617">
        <f t="shared" si="132"/>
        <v>1568</v>
      </c>
      <c r="LY18" s="617">
        <f t="shared" si="133"/>
        <v>0</v>
      </c>
      <c r="LZ18" s="617">
        <f t="shared" si="134"/>
        <v>0</v>
      </c>
      <c r="MA18" s="480"/>
      <c r="MB18" s="480"/>
      <c r="MC18" s="480"/>
      <c r="MD18" s="480"/>
      <c r="ME18" s="480"/>
      <c r="MF18" s="480"/>
      <c r="MG18" s="480"/>
      <c r="MH18" s="480"/>
      <c r="MI18" s="480"/>
      <c r="MJ18" s="480"/>
      <c r="MK18" s="480"/>
      <c r="ML18" s="480"/>
      <c r="MM18" s="480"/>
      <c r="MN18" s="480"/>
      <c r="MO18" s="480"/>
      <c r="MP18" s="480"/>
      <c r="MQ18" s="480"/>
      <c r="MR18" s="480"/>
      <c r="MS18" s="480"/>
      <c r="MT18" s="480"/>
      <c r="MU18" s="480"/>
      <c r="MV18" s="480"/>
      <c r="MW18" s="480"/>
      <c r="MX18" s="480"/>
      <c r="MY18" s="480"/>
      <c r="MZ18" s="480"/>
      <c r="NA18" s="480"/>
      <c r="NB18" s="480"/>
      <c r="NC18" s="480"/>
      <c r="ND18" s="480"/>
      <c r="NE18" s="480"/>
      <c r="NF18" s="480"/>
      <c r="NG18" s="480"/>
      <c r="NH18" s="480"/>
      <c r="NI18" s="480"/>
      <c r="NJ18" s="480"/>
      <c r="NK18" s="480"/>
      <c r="NL18" s="480"/>
      <c r="NM18" s="480"/>
      <c r="NN18" s="480"/>
      <c r="NO18" s="480"/>
      <c r="NP18" s="480"/>
      <c r="NQ18" s="480"/>
      <c r="NR18" s="480"/>
      <c r="NS18" s="480"/>
      <c r="NT18" s="480"/>
      <c r="NU18" s="480"/>
      <c r="NV18" s="480"/>
      <c r="NW18" s="480"/>
      <c r="NX18" s="480"/>
      <c r="NY18" s="480"/>
      <c r="NZ18" s="480"/>
      <c r="OA18" s="480"/>
      <c r="OB18" s="480"/>
      <c r="OD18" s="642">
        <f t="shared" si="53"/>
        <v>0</v>
      </c>
      <c r="OE18" s="618">
        <f t="shared" si="54"/>
        <v>0</v>
      </c>
      <c r="OF18" s="618">
        <f t="shared" si="55"/>
        <v>0</v>
      </c>
      <c r="OG18" s="643">
        <f t="shared" si="135"/>
        <v>0</v>
      </c>
      <c r="OH18" s="644">
        <f t="shared" si="56"/>
        <v>0</v>
      </c>
      <c r="OI18" s="644">
        <f t="shared" si="56"/>
        <v>0</v>
      </c>
      <c r="OJ18" s="642">
        <f t="shared" si="57"/>
        <v>0</v>
      </c>
      <c r="OK18" s="618">
        <f t="shared" si="58"/>
        <v>0</v>
      </c>
      <c r="OL18" s="618">
        <f t="shared" si="59"/>
        <v>0</v>
      </c>
    </row>
    <row r="19" spans="1:402">
      <c r="A19" s="709" t="s">
        <v>1156</v>
      </c>
      <c r="B19" s="461">
        <v>0</v>
      </c>
      <c r="C19" s="461">
        <v>0</v>
      </c>
      <c r="D19" s="461"/>
      <c r="E19" s="461">
        <v>27</v>
      </c>
      <c r="F19" s="462">
        <f t="shared" si="60"/>
        <v>27</v>
      </c>
      <c r="G19" s="463">
        <f>B19*G$7</f>
        <v>0</v>
      </c>
      <c r="H19" s="463">
        <f>C19*H$7</f>
        <v>0</v>
      </c>
      <c r="I19" s="463">
        <f>D19*I$7</f>
        <v>0</v>
      </c>
      <c r="J19" s="463">
        <f>E19*J$7</f>
        <v>1147716</v>
      </c>
      <c r="K19" s="462">
        <f t="shared" si="61"/>
        <v>1147716</v>
      </c>
      <c r="L19" s="464">
        <f>K19/1000</f>
        <v>1147.7</v>
      </c>
      <c r="M19" s="707">
        <v>2.25</v>
      </c>
      <c r="N19" s="464">
        <f>M19*M44</f>
        <v>158.9</v>
      </c>
      <c r="O19" s="464">
        <f>L19+N19</f>
        <v>1306.5999999999999</v>
      </c>
      <c r="P19" s="465">
        <v>321</v>
      </c>
      <c r="Q19" s="461"/>
      <c r="R19" s="481">
        <v>0</v>
      </c>
      <c r="S19" s="461"/>
      <c r="T19" s="465">
        <v>0</v>
      </c>
      <c r="U19" s="462">
        <f t="shared" si="2"/>
        <v>321</v>
      </c>
      <c r="V19" s="465">
        <v>383</v>
      </c>
      <c r="W19" s="461"/>
      <c r="X19" s="481">
        <v>44</v>
      </c>
      <c r="Y19" s="461"/>
      <c r="Z19" s="465">
        <v>3</v>
      </c>
      <c r="AA19" s="462">
        <f t="shared" si="3"/>
        <v>430</v>
      </c>
      <c r="AB19" s="465">
        <v>52</v>
      </c>
      <c r="AC19" s="461"/>
      <c r="AD19" s="461"/>
      <c r="AE19" s="461"/>
      <c r="AF19" s="465">
        <v>0</v>
      </c>
      <c r="AG19" s="462">
        <f t="shared" si="63"/>
        <v>52</v>
      </c>
      <c r="AH19" s="459">
        <f t="shared" si="64"/>
        <v>803</v>
      </c>
      <c r="AI19" s="467"/>
      <c r="AJ19" s="468">
        <v>0</v>
      </c>
      <c r="AK19" s="469"/>
      <c r="AL19" s="470">
        <v>0</v>
      </c>
      <c r="AM19" s="470"/>
      <c r="AN19" s="467"/>
      <c r="AO19" s="471"/>
      <c r="AP19" s="470">
        <v>1</v>
      </c>
      <c r="AQ19" s="468"/>
      <c r="AR19" s="468"/>
      <c r="AS19" s="461"/>
      <c r="AT19" s="461"/>
      <c r="AU19" s="470"/>
      <c r="AV19" s="470">
        <v>3</v>
      </c>
      <c r="AW19" s="468"/>
      <c r="AX19" s="470"/>
      <c r="AY19" s="470"/>
      <c r="AZ19" s="468"/>
      <c r="BA19" s="470"/>
      <c r="BB19" s="461"/>
      <c r="BC19" s="461"/>
      <c r="BD19" s="470"/>
      <c r="BE19" s="470"/>
      <c r="BF19" s="473"/>
      <c r="BG19" s="462">
        <f t="shared" si="65"/>
        <v>4</v>
      </c>
      <c r="BH19" s="474">
        <f t="shared" si="66"/>
        <v>8212785</v>
      </c>
      <c r="BI19" s="475">
        <f t="shared" si="4"/>
        <v>692397</v>
      </c>
      <c r="BJ19" s="475">
        <f t="shared" si="4"/>
        <v>7520388</v>
      </c>
      <c r="BK19" s="475">
        <f t="shared" si="4"/>
        <v>5797902</v>
      </c>
      <c r="BL19" s="475">
        <f t="shared" si="4"/>
        <v>1722486</v>
      </c>
      <c r="BM19" s="474">
        <f t="shared" si="67"/>
        <v>0</v>
      </c>
      <c r="BN19" s="475">
        <f t="shared" si="5"/>
        <v>0</v>
      </c>
      <c r="BO19" s="475">
        <f t="shared" si="5"/>
        <v>0</v>
      </c>
      <c r="BP19" s="475">
        <f t="shared" si="5"/>
        <v>0</v>
      </c>
      <c r="BQ19" s="475">
        <f t="shared" si="5"/>
        <v>0</v>
      </c>
      <c r="BR19" s="474">
        <f t="shared" si="68"/>
        <v>0</v>
      </c>
      <c r="BS19" s="475">
        <f t="shared" si="6"/>
        <v>0</v>
      </c>
      <c r="BT19" s="475">
        <f t="shared" si="6"/>
        <v>0</v>
      </c>
      <c r="BU19" s="475">
        <f t="shared" si="6"/>
        <v>0</v>
      </c>
      <c r="BV19" s="475">
        <f t="shared" si="6"/>
        <v>0</v>
      </c>
      <c r="BW19" s="475"/>
      <c r="BX19" s="475"/>
      <c r="BY19" s="475"/>
      <c r="BZ19" s="475"/>
      <c r="CA19" s="475"/>
      <c r="CB19" s="474">
        <f t="shared" si="69"/>
        <v>0</v>
      </c>
      <c r="CC19" s="475">
        <f t="shared" si="7"/>
        <v>0</v>
      </c>
      <c r="CD19" s="475">
        <f t="shared" si="7"/>
        <v>0</v>
      </c>
      <c r="CE19" s="475">
        <f t="shared" si="7"/>
        <v>0</v>
      </c>
      <c r="CF19" s="475">
        <f t="shared" si="7"/>
        <v>0</v>
      </c>
      <c r="CG19" s="476">
        <f t="shared" si="70"/>
        <v>8212785</v>
      </c>
      <c r="CH19" s="474">
        <f t="shared" si="71"/>
        <v>13666972</v>
      </c>
      <c r="CI19" s="475">
        <f t="shared" si="71"/>
        <v>1123722</v>
      </c>
      <c r="CJ19" s="475">
        <f t="shared" si="71"/>
        <v>12543250</v>
      </c>
      <c r="CK19" s="475">
        <f t="shared" si="71"/>
        <v>9448227</v>
      </c>
      <c r="CL19" s="475">
        <f t="shared" si="71"/>
        <v>3095023</v>
      </c>
      <c r="CM19" s="474">
        <f t="shared" si="72"/>
        <v>0</v>
      </c>
      <c r="CN19" s="475">
        <f t="shared" si="8"/>
        <v>0</v>
      </c>
      <c r="CO19" s="475">
        <f t="shared" si="8"/>
        <v>0</v>
      </c>
      <c r="CP19" s="475">
        <f t="shared" si="8"/>
        <v>0</v>
      </c>
      <c r="CQ19" s="475">
        <f t="shared" si="8"/>
        <v>0</v>
      </c>
      <c r="CR19" s="474">
        <f t="shared" si="73"/>
        <v>4386492</v>
      </c>
      <c r="CS19" s="475">
        <f t="shared" si="73"/>
        <v>129096</v>
      </c>
      <c r="CT19" s="475">
        <f t="shared" si="73"/>
        <v>4257396</v>
      </c>
      <c r="CU19" s="475">
        <f t="shared" si="73"/>
        <v>3218688</v>
      </c>
      <c r="CV19" s="475">
        <f t="shared" si="73"/>
        <v>1038708</v>
      </c>
      <c r="CW19" s="474">
        <f t="shared" si="74"/>
        <v>0</v>
      </c>
      <c r="CX19" s="475">
        <f t="shared" si="9"/>
        <v>0</v>
      </c>
      <c r="CY19" s="475">
        <f t="shared" si="9"/>
        <v>0</v>
      </c>
      <c r="CZ19" s="475">
        <f t="shared" si="9"/>
        <v>0</v>
      </c>
      <c r="DA19" s="475">
        <f t="shared" si="9"/>
        <v>0</v>
      </c>
      <c r="DB19" s="474">
        <f t="shared" si="75"/>
        <v>684528</v>
      </c>
      <c r="DC19" s="475">
        <f t="shared" si="10"/>
        <v>2256</v>
      </c>
      <c r="DD19" s="475">
        <f t="shared" si="10"/>
        <v>682272</v>
      </c>
      <c r="DE19" s="475">
        <f t="shared" si="10"/>
        <v>682272</v>
      </c>
      <c r="DF19" s="475">
        <f t="shared" si="10"/>
        <v>0</v>
      </c>
      <c r="DG19" s="476">
        <f t="shared" si="76"/>
        <v>18737992</v>
      </c>
      <c r="DH19" s="474">
        <f t="shared" si="77"/>
        <v>2026232</v>
      </c>
      <c r="DI19" s="475">
        <f t="shared" si="77"/>
        <v>161564</v>
      </c>
      <c r="DJ19" s="475">
        <f t="shared" si="77"/>
        <v>1864668</v>
      </c>
      <c r="DK19" s="475">
        <f t="shared" si="77"/>
        <v>1372384</v>
      </c>
      <c r="DL19" s="475">
        <f t="shared" si="77"/>
        <v>492284</v>
      </c>
      <c r="DM19" s="474">
        <f t="shared" si="78"/>
        <v>0</v>
      </c>
      <c r="DN19" s="475">
        <f t="shared" si="11"/>
        <v>0</v>
      </c>
      <c r="DO19" s="475">
        <f t="shared" si="11"/>
        <v>0</v>
      </c>
      <c r="DP19" s="475">
        <f t="shared" si="11"/>
        <v>0</v>
      </c>
      <c r="DQ19" s="475">
        <f t="shared" si="11"/>
        <v>0</v>
      </c>
      <c r="DR19" s="475"/>
      <c r="DS19" s="475"/>
      <c r="DT19" s="475"/>
      <c r="DU19" s="475"/>
      <c r="DV19" s="475"/>
      <c r="DW19" s="474">
        <f t="shared" si="79"/>
        <v>0</v>
      </c>
      <c r="DX19" s="475">
        <f t="shared" si="12"/>
        <v>0</v>
      </c>
      <c r="DY19" s="475">
        <f t="shared" si="12"/>
        <v>0</v>
      </c>
      <c r="DZ19" s="475">
        <f t="shared" si="12"/>
        <v>0</v>
      </c>
      <c r="EA19" s="475">
        <f t="shared" si="12"/>
        <v>0</v>
      </c>
      <c r="EB19" s="474">
        <f t="shared" si="80"/>
        <v>0</v>
      </c>
      <c r="EC19" s="475">
        <f t="shared" si="13"/>
        <v>0</v>
      </c>
      <c r="ED19" s="475">
        <f t="shared" si="13"/>
        <v>0</v>
      </c>
      <c r="EE19" s="475">
        <f t="shared" si="13"/>
        <v>0</v>
      </c>
      <c r="EF19" s="475">
        <f t="shared" si="13"/>
        <v>0</v>
      </c>
      <c r="EG19" s="476">
        <f t="shared" si="81"/>
        <v>2026232</v>
      </c>
      <c r="EH19" s="476">
        <f t="shared" si="82"/>
        <v>28977009</v>
      </c>
      <c r="EI19" s="477">
        <f t="shared" si="83"/>
        <v>2109035</v>
      </c>
      <c r="EJ19" s="477">
        <f t="shared" si="14"/>
        <v>26867974</v>
      </c>
      <c r="EK19" s="477">
        <f t="shared" si="14"/>
        <v>20519473</v>
      </c>
      <c r="EL19" s="477">
        <f t="shared" si="14"/>
        <v>6348501</v>
      </c>
      <c r="EM19" s="478">
        <f t="shared" si="84"/>
        <v>23905989</v>
      </c>
      <c r="EN19" s="478">
        <f t="shared" si="85"/>
        <v>0</v>
      </c>
      <c r="EO19" s="478">
        <f t="shared" si="86"/>
        <v>4386492</v>
      </c>
      <c r="EP19" s="478">
        <f t="shared" si="87"/>
        <v>0</v>
      </c>
      <c r="EQ19" s="478">
        <f t="shared" si="88"/>
        <v>684528</v>
      </c>
      <c r="ER19" s="479">
        <f t="shared" si="89"/>
        <v>0</v>
      </c>
      <c r="ES19" s="479">
        <f t="shared" si="15"/>
        <v>0</v>
      </c>
      <c r="ET19" s="479">
        <f t="shared" si="15"/>
        <v>0</v>
      </c>
      <c r="EU19" s="479">
        <f t="shared" si="15"/>
        <v>0</v>
      </c>
      <c r="EV19" s="479">
        <f t="shared" si="15"/>
        <v>0</v>
      </c>
      <c r="EW19" s="479">
        <f t="shared" si="90"/>
        <v>0</v>
      </c>
      <c r="EX19" s="479">
        <f t="shared" si="16"/>
        <v>0</v>
      </c>
      <c r="EY19" s="479">
        <f t="shared" si="16"/>
        <v>0</v>
      </c>
      <c r="EZ19" s="479">
        <f t="shared" si="16"/>
        <v>0</v>
      </c>
      <c r="FA19" s="479">
        <f t="shared" si="16"/>
        <v>0</v>
      </c>
      <c r="FB19" s="479">
        <f t="shared" si="91"/>
        <v>0</v>
      </c>
      <c r="FC19" s="479">
        <f t="shared" si="17"/>
        <v>0</v>
      </c>
      <c r="FD19" s="479">
        <f t="shared" si="17"/>
        <v>0</v>
      </c>
      <c r="FE19" s="479">
        <f t="shared" si="17"/>
        <v>0</v>
      </c>
      <c r="FF19" s="479">
        <f t="shared" si="17"/>
        <v>0</v>
      </c>
      <c r="FG19" s="479">
        <f t="shared" si="92"/>
        <v>0</v>
      </c>
      <c r="FH19" s="479">
        <f t="shared" si="18"/>
        <v>0</v>
      </c>
      <c r="FI19" s="479">
        <f t="shared" si="18"/>
        <v>0</v>
      </c>
      <c r="FJ19" s="479">
        <f t="shared" si="18"/>
        <v>0</v>
      </c>
      <c r="FK19" s="479">
        <f t="shared" si="18"/>
        <v>0</v>
      </c>
      <c r="FL19" s="474">
        <f t="shared" si="93"/>
        <v>0</v>
      </c>
      <c r="FM19" s="474">
        <f t="shared" si="19"/>
        <v>0</v>
      </c>
      <c r="FN19" s="474">
        <f t="shared" si="19"/>
        <v>0</v>
      </c>
      <c r="FO19" s="474">
        <f t="shared" si="19"/>
        <v>0</v>
      </c>
      <c r="FP19" s="474">
        <f t="shared" si="19"/>
        <v>0</v>
      </c>
      <c r="FQ19" s="474">
        <f t="shared" si="94"/>
        <v>0</v>
      </c>
      <c r="FR19" s="474">
        <f t="shared" si="20"/>
        <v>0</v>
      </c>
      <c r="FS19" s="474">
        <f t="shared" si="20"/>
        <v>0</v>
      </c>
      <c r="FT19" s="474">
        <f t="shared" si="20"/>
        <v>0</v>
      </c>
      <c r="FU19" s="474">
        <f t="shared" si="20"/>
        <v>0</v>
      </c>
      <c r="FV19" s="479">
        <f t="shared" si="95"/>
        <v>0</v>
      </c>
      <c r="FW19" s="479">
        <f t="shared" si="21"/>
        <v>0</v>
      </c>
      <c r="FX19" s="479">
        <f t="shared" si="21"/>
        <v>0</v>
      </c>
      <c r="FY19" s="479">
        <f t="shared" si="21"/>
        <v>0</v>
      </c>
      <c r="FZ19" s="479">
        <f t="shared" si="21"/>
        <v>0</v>
      </c>
      <c r="GA19" s="479">
        <f t="shared" si="96"/>
        <v>42039</v>
      </c>
      <c r="GB19" s="479">
        <f t="shared" si="22"/>
        <v>5034</v>
      </c>
      <c r="GC19" s="479">
        <f t="shared" si="22"/>
        <v>37005</v>
      </c>
      <c r="GD19" s="479">
        <f t="shared" si="22"/>
        <v>27875</v>
      </c>
      <c r="GE19" s="479">
        <f t="shared" si="22"/>
        <v>9130</v>
      </c>
      <c r="GF19" s="474">
        <f t="shared" si="97"/>
        <v>0</v>
      </c>
      <c r="GG19" s="474">
        <f t="shared" si="23"/>
        <v>0</v>
      </c>
      <c r="GH19" s="474">
        <f t="shared" si="23"/>
        <v>0</v>
      </c>
      <c r="GI19" s="474">
        <f t="shared" si="23"/>
        <v>0</v>
      </c>
      <c r="GJ19" s="474">
        <f t="shared" si="23"/>
        <v>0</v>
      </c>
      <c r="GK19" s="474">
        <f t="shared" si="98"/>
        <v>0</v>
      </c>
      <c r="GL19" s="474">
        <f t="shared" si="24"/>
        <v>0</v>
      </c>
      <c r="GM19" s="474">
        <f t="shared" si="24"/>
        <v>0</v>
      </c>
      <c r="GN19" s="474">
        <f t="shared" si="24"/>
        <v>0</v>
      </c>
      <c r="GO19" s="474">
        <f t="shared" si="24"/>
        <v>0</v>
      </c>
      <c r="GP19" s="479">
        <f t="shared" si="99"/>
        <v>0</v>
      </c>
      <c r="GQ19" s="479">
        <f t="shared" si="25"/>
        <v>0</v>
      </c>
      <c r="GR19" s="479">
        <f t="shared" si="25"/>
        <v>0</v>
      </c>
      <c r="GS19" s="479">
        <f t="shared" si="25"/>
        <v>0</v>
      </c>
      <c r="GT19" s="479">
        <f t="shared" si="25"/>
        <v>0</v>
      </c>
      <c r="GU19" s="479">
        <f t="shared" si="100"/>
        <v>0</v>
      </c>
      <c r="GV19" s="479">
        <f t="shared" si="26"/>
        <v>0</v>
      </c>
      <c r="GW19" s="479">
        <f t="shared" si="26"/>
        <v>0</v>
      </c>
      <c r="GX19" s="479">
        <f t="shared" si="26"/>
        <v>0</v>
      </c>
      <c r="GY19" s="479">
        <f t="shared" si="26"/>
        <v>0</v>
      </c>
      <c r="GZ19" s="474">
        <f t="shared" si="101"/>
        <v>0</v>
      </c>
      <c r="HA19" s="474">
        <f t="shared" si="27"/>
        <v>0</v>
      </c>
      <c r="HB19" s="474">
        <f t="shared" si="27"/>
        <v>0</v>
      </c>
      <c r="HC19" s="474">
        <f t="shared" si="27"/>
        <v>0</v>
      </c>
      <c r="HD19" s="474">
        <f t="shared" si="27"/>
        <v>0</v>
      </c>
      <c r="HE19" s="474">
        <f t="shared" si="102"/>
        <v>765402</v>
      </c>
      <c r="HF19" s="474">
        <f t="shared" si="28"/>
        <v>99312</v>
      </c>
      <c r="HG19" s="474">
        <f t="shared" si="28"/>
        <v>666090</v>
      </c>
      <c r="HH19" s="474">
        <f t="shared" si="28"/>
        <v>501750</v>
      </c>
      <c r="HI19" s="474">
        <f t="shared" si="28"/>
        <v>164340</v>
      </c>
      <c r="HJ19" s="479">
        <f t="shared" si="103"/>
        <v>0</v>
      </c>
      <c r="HK19" s="479">
        <f t="shared" si="29"/>
        <v>0</v>
      </c>
      <c r="HL19" s="479">
        <f t="shared" si="29"/>
        <v>0</v>
      </c>
      <c r="HM19" s="479">
        <f t="shared" si="29"/>
        <v>0</v>
      </c>
      <c r="HN19" s="479">
        <f t="shared" si="29"/>
        <v>0</v>
      </c>
      <c r="HO19" s="479">
        <f t="shared" si="104"/>
        <v>0</v>
      </c>
      <c r="HP19" s="479">
        <f t="shared" si="30"/>
        <v>0</v>
      </c>
      <c r="HQ19" s="479">
        <f t="shared" si="30"/>
        <v>0</v>
      </c>
      <c r="HR19" s="479">
        <f t="shared" si="30"/>
        <v>0</v>
      </c>
      <c r="HS19" s="479">
        <f t="shared" si="30"/>
        <v>0</v>
      </c>
      <c r="HT19" s="474">
        <f t="shared" si="105"/>
        <v>0</v>
      </c>
      <c r="HU19" s="474">
        <f t="shared" si="31"/>
        <v>0</v>
      </c>
      <c r="HV19" s="474">
        <f t="shared" si="31"/>
        <v>0</v>
      </c>
      <c r="HW19" s="474">
        <f t="shared" si="31"/>
        <v>0</v>
      </c>
      <c r="HX19" s="474">
        <f t="shared" si="31"/>
        <v>0</v>
      </c>
      <c r="HY19" s="474">
        <f t="shared" si="106"/>
        <v>0</v>
      </c>
      <c r="HZ19" s="474">
        <f t="shared" si="32"/>
        <v>0</v>
      </c>
      <c r="IA19" s="474">
        <f t="shared" si="32"/>
        <v>0</v>
      </c>
      <c r="IB19" s="474">
        <f t="shared" si="32"/>
        <v>0</v>
      </c>
      <c r="IC19" s="474">
        <f t="shared" si="32"/>
        <v>0</v>
      </c>
      <c r="ID19" s="479">
        <f t="shared" si="107"/>
        <v>0</v>
      </c>
      <c r="IE19" s="479">
        <f t="shared" si="33"/>
        <v>0</v>
      </c>
      <c r="IF19" s="479">
        <f t="shared" si="33"/>
        <v>0</v>
      </c>
      <c r="IG19" s="479">
        <f t="shared" si="33"/>
        <v>0</v>
      </c>
      <c r="IH19" s="479">
        <f t="shared" si="33"/>
        <v>0</v>
      </c>
      <c r="II19" s="479">
        <f t="shared" si="108"/>
        <v>0</v>
      </c>
      <c r="IJ19" s="479">
        <f t="shared" si="34"/>
        <v>0</v>
      </c>
      <c r="IK19" s="479">
        <f t="shared" si="34"/>
        <v>0</v>
      </c>
      <c r="IL19" s="479">
        <f t="shared" si="34"/>
        <v>0</v>
      </c>
      <c r="IM19" s="479">
        <f t="shared" si="34"/>
        <v>0</v>
      </c>
      <c r="IN19" s="474">
        <f t="shared" si="109"/>
        <v>0</v>
      </c>
      <c r="IO19" s="474">
        <f t="shared" si="35"/>
        <v>0</v>
      </c>
      <c r="IP19" s="474">
        <f t="shared" si="35"/>
        <v>0</v>
      </c>
      <c r="IQ19" s="474">
        <f t="shared" si="35"/>
        <v>0</v>
      </c>
      <c r="IR19" s="474">
        <f t="shared" si="35"/>
        <v>0</v>
      </c>
      <c r="IS19" s="474">
        <f t="shared" si="110"/>
        <v>0</v>
      </c>
      <c r="IT19" s="474">
        <f t="shared" si="36"/>
        <v>0</v>
      </c>
      <c r="IU19" s="474">
        <f t="shared" si="36"/>
        <v>0</v>
      </c>
      <c r="IV19" s="474">
        <f t="shared" si="36"/>
        <v>0</v>
      </c>
      <c r="IW19" s="474">
        <f t="shared" si="36"/>
        <v>0</v>
      </c>
      <c r="IX19" s="479">
        <f t="shared" si="111"/>
        <v>0</v>
      </c>
      <c r="IY19" s="479">
        <f t="shared" si="37"/>
        <v>0</v>
      </c>
      <c r="IZ19" s="479">
        <f t="shared" si="37"/>
        <v>0</v>
      </c>
      <c r="JA19" s="479">
        <f t="shared" si="37"/>
        <v>0</v>
      </c>
      <c r="JB19" s="479">
        <f t="shared" si="37"/>
        <v>0</v>
      </c>
      <c r="JC19" s="479">
        <f t="shared" si="112"/>
        <v>0</v>
      </c>
      <c r="JD19" s="479">
        <f t="shared" si="38"/>
        <v>0</v>
      </c>
      <c r="JE19" s="479">
        <f t="shared" si="38"/>
        <v>0</v>
      </c>
      <c r="JF19" s="479">
        <f t="shared" si="38"/>
        <v>0</v>
      </c>
      <c r="JG19" s="479">
        <f t="shared" si="38"/>
        <v>0</v>
      </c>
      <c r="JH19" s="479">
        <f t="shared" si="113"/>
        <v>807441</v>
      </c>
      <c r="JI19" s="479">
        <f t="shared" si="39"/>
        <v>104346</v>
      </c>
      <c r="JJ19" s="479">
        <f t="shared" si="39"/>
        <v>703095</v>
      </c>
      <c r="JK19" s="479">
        <f t="shared" si="39"/>
        <v>529625</v>
      </c>
      <c r="JL19" s="479">
        <f t="shared" si="39"/>
        <v>173470</v>
      </c>
      <c r="JM19" s="669">
        <v>0</v>
      </c>
      <c r="JN19" s="669">
        <v>0</v>
      </c>
      <c r="JO19" s="669">
        <v>0</v>
      </c>
      <c r="JP19" s="669">
        <v>0</v>
      </c>
      <c r="JQ19" s="669">
        <v>58</v>
      </c>
      <c r="JR19" s="669">
        <v>0</v>
      </c>
      <c r="JS19" s="462">
        <f t="shared" si="114"/>
        <v>58</v>
      </c>
      <c r="JT19" s="474">
        <f t="shared" si="115"/>
        <v>0</v>
      </c>
      <c r="JU19" s="474">
        <f t="shared" si="40"/>
        <v>0</v>
      </c>
      <c r="JV19" s="474">
        <f t="shared" si="40"/>
        <v>0</v>
      </c>
      <c r="JW19" s="474">
        <f t="shared" si="40"/>
        <v>0</v>
      </c>
      <c r="JX19" s="474">
        <f t="shared" si="40"/>
        <v>0</v>
      </c>
      <c r="JY19" s="474">
        <f t="shared" si="116"/>
        <v>0</v>
      </c>
      <c r="JZ19" s="474">
        <f t="shared" si="41"/>
        <v>0</v>
      </c>
      <c r="KA19" s="474">
        <f t="shared" si="41"/>
        <v>0</v>
      </c>
      <c r="KB19" s="474">
        <f t="shared" si="41"/>
        <v>0</v>
      </c>
      <c r="KC19" s="474">
        <f t="shared" si="41"/>
        <v>0</v>
      </c>
      <c r="KD19" s="723">
        <f t="shared" si="117"/>
        <v>0</v>
      </c>
      <c r="KE19" s="723">
        <f t="shared" si="42"/>
        <v>0</v>
      </c>
      <c r="KF19" s="723">
        <f t="shared" si="42"/>
        <v>0</v>
      </c>
      <c r="KG19" s="723">
        <f t="shared" si="42"/>
        <v>0</v>
      </c>
      <c r="KH19" s="723">
        <f t="shared" si="42"/>
        <v>0</v>
      </c>
      <c r="KI19" s="723">
        <f t="shared" si="118"/>
        <v>0</v>
      </c>
      <c r="KJ19" s="723">
        <f t="shared" si="43"/>
        <v>0</v>
      </c>
      <c r="KK19" s="723">
        <f t="shared" si="43"/>
        <v>0</v>
      </c>
      <c r="KL19" s="723">
        <f t="shared" si="43"/>
        <v>0</v>
      </c>
      <c r="KM19" s="723">
        <f t="shared" si="43"/>
        <v>0</v>
      </c>
      <c r="KN19" s="474">
        <f t="shared" si="119"/>
        <v>90944</v>
      </c>
      <c r="KO19" s="474">
        <f t="shared" si="44"/>
        <v>1798</v>
      </c>
      <c r="KP19" s="474">
        <f t="shared" si="44"/>
        <v>89146</v>
      </c>
      <c r="KQ19" s="474">
        <f t="shared" si="44"/>
        <v>89146</v>
      </c>
      <c r="KR19" s="474">
        <f t="shared" si="44"/>
        <v>0</v>
      </c>
      <c r="KS19" s="474">
        <f t="shared" si="120"/>
        <v>0</v>
      </c>
      <c r="KT19" s="474">
        <f t="shared" si="45"/>
        <v>0</v>
      </c>
      <c r="KU19" s="474">
        <f t="shared" si="45"/>
        <v>0</v>
      </c>
      <c r="KV19" s="474">
        <f t="shared" si="45"/>
        <v>0</v>
      </c>
      <c r="KW19" s="474">
        <f t="shared" si="45"/>
        <v>0</v>
      </c>
      <c r="KX19" s="474">
        <f t="shared" si="46"/>
        <v>90944</v>
      </c>
      <c r="KY19" s="474">
        <f t="shared" si="46"/>
        <v>1798</v>
      </c>
      <c r="KZ19" s="474">
        <f t="shared" si="47"/>
        <v>89146</v>
      </c>
      <c r="LA19" s="474">
        <f t="shared" si="47"/>
        <v>89146</v>
      </c>
      <c r="LB19" s="474">
        <f t="shared" si="47"/>
        <v>0</v>
      </c>
      <c r="LC19" s="479">
        <f t="shared" si="48"/>
        <v>28977009</v>
      </c>
      <c r="LD19" s="479">
        <f t="shared" si="121"/>
        <v>807441</v>
      </c>
      <c r="LE19" s="479">
        <f t="shared" si="122"/>
        <v>90944</v>
      </c>
      <c r="LF19" s="476">
        <f t="shared" si="123"/>
        <v>29875394</v>
      </c>
      <c r="LG19" s="476">
        <f t="shared" si="49"/>
        <v>2215179</v>
      </c>
      <c r="LH19" s="476">
        <f t="shared" si="49"/>
        <v>27660215</v>
      </c>
      <c r="LI19" s="476">
        <f t="shared" si="49"/>
        <v>21138244</v>
      </c>
      <c r="LJ19" s="476">
        <f t="shared" si="49"/>
        <v>6521971</v>
      </c>
      <c r="LK19" s="714">
        <v>76.05</v>
      </c>
      <c r="LL19" s="717">
        <f t="shared" si="50"/>
        <v>4642787.5999999996</v>
      </c>
      <c r="LM19" s="720">
        <f t="shared" si="124"/>
        <v>4642.8</v>
      </c>
      <c r="LN19" s="718">
        <f t="shared" si="51"/>
        <v>34427237.600000001</v>
      </c>
      <c r="LO19" s="713">
        <f t="shared" si="125"/>
        <v>34427.199999999997</v>
      </c>
      <c r="LP19" s="724">
        <f t="shared" si="126"/>
        <v>1306.5999999999999</v>
      </c>
      <c r="LQ19" s="724">
        <f t="shared" si="127"/>
        <v>34427.199999999997</v>
      </c>
      <c r="LR19" s="724">
        <f t="shared" si="52"/>
        <v>90.9</v>
      </c>
      <c r="LS19" s="713">
        <f t="shared" si="128"/>
        <v>35824.699999999997</v>
      </c>
      <c r="LT19" s="437"/>
      <c r="LU19" s="617">
        <f t="shared" si="129"/>
        <v>0</v>
      </c>
      <c r="LV19" s="617">
        <f t="shared" si="130"/>
        <v>0</v>
      </c>
      <c r="LW19" s="617">
        <f t="shared" si="131"/>
        <v>0</v>
      </c>
      <c r="LX19" s="617">
        <f t="shared" si="132"/>
        <v>0</v>
      </c>
      <c r="LY19" s="617">
        <f t="shared" si="133"/>
        <v>1568</v>
      </c>
      <c r="LZ19" s="617">
        <f t="shared" si="134"/>
        <v>0</v>
      </c>
      <c r="MA19" s="480"/>
      <c r="MB19" s="480"/>
      <c r="MC19" s="480"/>
      <c r="MD19" s="480"/>
      <c r="ME19" s="480"/>
      <c r="MF19" s="480"/>
      <c r="MG19" s="480"/>
      <c r="MH19" s="480"/>
      <c r="MI19" s="480"/>
      <c r="MJ19" s="480"/>
      <c r="MK19" s="480"/>
      <c r="ML19" s="480"/>
      <c r="MM19" s="480"/>
      <c r="MN19" s="480"/>
      <c r="MO19" s="480"/>
      <c r="MP19" s="480"/>
      <c r="MQ19" s="480"/>
      <c r="MR19" s="480"/>
      <c r="MS19" s="480"/>
      <c r="MT19" s="480"/>
      <c r="MU19" s="480"/>
      <c r="MV19" s="480"/>
      <c r="MW19" s="480"/>
      <c r="MX19" s="480"/>
      <c r="MY19" s="480"/>
      <c r="MZ19" s="480"/>
      <c r="NA19" s="480"/>
      <c r="NB19" s="480"/>
      <c r="NC19" s="480"/>
      <c r="ND19" s="480"/>
      <c r="NE19" s="480"/>
      <c r="NF19" s="480"/>
      <c r="NG19" s="480"/>
      <c r="NH19" s="480"/>
      <c r="NI19" s="480"/>
      <c r="NJ19" s="480"/>
      <c r="NK19" s="480"/>
      <c r="NL19" s="480"/>
      <c r="NM19" s="480"/>
      <c r="NN19" s="480"/>
      <c r="NO19" s="480"/>
      <c r="NP19" s="480"/>
      <c r="NQ19" s="480"/>
      <c r="NR19" s="480"/>
      <c r="NS19" s="480"/>
      <c r="NT19" s="480"/>
      <c r="NU19" s="480"/>
      <c r="NV19" s="480"/>
      <c r="NW19" s="480"/>
      <c r="NX19" s="480"/>
      <c r="NY19" s="480"/>
      <c r="NZ19" s="480"/>
      <c r="OA19" s="480"/>
      <c r="OB19" s="480"/>
      <c r="OD19" s="642">
        <f t="shared" si="53"/>
        <v>0</v>
      </c>
      <c r="OE19" s="618">
        <f t="shared" si="54"/>
        <v>201860</v>
      </c>
      <c r="OF19" s="618">
        <f t="shared" si="55"/>
        <v>0</v>
      </c>
      <c r="OG19" s="643">
        <f t="shared" si="135"/>
        <v>0</v>
      </c>
      <c r="OH19" s="644">
        <f t="shared" si="56"/>
        <v>175773</v>
      </c>
      <c r="OI19" s="644">
        <f t="shared" si="56"/>
        <v>0</v>
      </c>
      <c r="OJ19" s="642">
        <f t="shared" si="57"/>
        <v>0</v>
      </c>
      <c r="OK19" s="618">
        <f t="shared" si="58"/>
        <v>26087</v>
      </c>
      <c r="OL19" s="618">
        <f t="shared" si="59"/>
        <v>0</v>
      </c>
    </row>
    <row r="20" spans="1:402">
      <c r="A20" s="709" t="s">
        <v>1367</v>
      </c>
      <c r="B20" s="461"/>
      <c r="C20" s="461"/>
      <c r="D20" s="461"/>
      <c r="E20" s="461"/>
      <c r="F20" s="462">
        <f t="shared" si="60"/>
        <v>0</v>
      </c>
      <c r="G20" s="463"/>
      <c r="H20" s="463"/>
      <c r="I20" s="463"/>
      <c r="J20" s="463"/>
      <c r="K20" s="462">
        <f t="shared" si="61"/>
        <v>0</v>
      </c>
      <c r="L20" s="464">
        <f t="shared" si="62"/>
        <v>0</v>
      </c>
      <c r="M20" s="464"/>
      <c r="N20" s="464"/>
      <c r="O20" s="464"/>
      <c r="P20" s="465">
        <v>363</v>
      </c>
      <c r="Q20" s="461"/>
      <c r="R20" s="481">
        <v>0</v>
      </c>
      <c r="S20" s="461"/>
      <c r="T20" s="465">
        <v>0</v>
      </c>
      <c r="U20" s="462">
        <f t="shared" si="2"/>
        <v>363</v>
      </c>
      <c r="V20" s="465">
        <v>361</v>
      </c>
      <c r="W20" s="461"/>
      <c r="X20" s="481">
        <v>0</v>
      </c>
      <c r="Y20" s="461"/>
      <c r="Z20" s="465">
        <v>1</v>
      </c>
      <c r="AA20" s="462">
        <f t="shared" si="3"/>
        <v>362</v>
      </c>
      <c r="AB20" s="465">
        <v>127</v>
      </c>
      <c r="AC20" s="461"/>
      <c r="AD20" s="461"/>
      <c r="AE20" s="461"/>
      <c r="AF20" s="465">
        <v>0</v>
      </c>
      <c r="AG20" s="462">
        <f t="shared" si="63"/>
        <v>127</v>
      </c>
      <c r="AH20" s="459">
        <f t="shared" si="64"/>
        <v>852</v>
      </c>
      <c r="AI20" s="467"/>
      <c r="AJ20" s="468">
        <v>0</v>
      </c>
      <c r="AK20" s="469"/>
      <c r="AL20" s="470">
        <v>0</v>
      </c>
      <c r="AM20" s="470"/>
      <c r="AN20" s="467"/>
      <c r="AO20" s="471"/>
      <c r="AP20" s="470"/>
      <c r="AQ20" s="468"/>
      <c r="AR20" s="468"/>
      <c r="AS20" s="461"/>
      <c r="AT20" s="461"/>
      <c r="AU20" s="470"/>
      <c r="AV20" s="470"/>
      <c r="AW20" s="468"/>
      <c r="AX20" s="470"/>
      <c r="AY20" s="470"/>
      <c r="AZ20" s="468"/>
      <c r="BA20" s="470"/>
      <c r="BB20" s="461"/>
      <c r="BC20" s="461"/>
      <c r="BD20" s="470"/>
      <c r="BE20" s="470"/>
      <c r="BF20" s="473"/>
      <c r="BG20" s="462">
        <f t="shared" si="65"/>
        <v>0</v>
      </c>
      <c r="BH20" s="474">
        <f t="shared" si="66"/>
        <v>9287355</v>
      </c>
      <c r="BI20" s="475">
        <f t="shared" si="4"/>
        <v>782991</v>
      </c>
      <c r="BJ20" s="475">
        <f t="shared" si="4"/>
        <v>8504364</v>
      </c>
      <c r="BK20" s="475">
        <f t="shared" si="4"/>
        <v>6556506</v>
      </c>
      <c r="BL20" s="475">
        <f t="shared" si="4"/>
        <v>1947858</v>
      </c>
      <c r="BM20" s="474">
        <f t="shared" si="67"/>
        <v>0</v>
      </c>
      <c r="BN20" s="475">
        <f t="shared" si="5"/>
        <v>0</v>
      </c>
      <c r="BO20" s="475">
        <f t="shared" si="5"/>
        <v>0</v>
      </c>
      <c r="BP20" s="475">
        <f t="shared" si="5"/>
        <v>0</v>
      </c>
      <c r="BQ20" s="475">
        <f t="shared" si="5"/>
        <v>0</v>
      </c>
      <c r="BR20" s="474">
        <f t="shared" si="68"/>
        <v>0</v>
      </c>
      <c r="BS20" s="475">
        <f t="shared" si="6"/>
        <v>0</v>
      </c>
      <c r="BT20" s="475">
        <f t="shared" si="6"/>
        <v>0</v>
      </c>
      <c r="BU20" s="475">
        <f t="shared" si="6"/>
        <v>0</v>
      </c>
      <c r="BV20" s="475">
        <f t="shared" si="6"/>
        <v>0</v>
      </c>
      <c r="BW20" s="475"/>
      <c r="BX20" s="475"/>
      <c r="BY20" s="475"/>
      <c r="BZ20" s="475"/>
      <c r="CA20" s="475"/>
      <c r="CB20" s="474">
        <f t="shared" si="69"/>
        <v>0</v>
      </c>
      <c r="CC20" s="475">
        <f t="shared" si="7"/>
        <v>0</v>
      </c>
      <c r="CD20" s="475">
        <f t="shared" si="7"/>
        <v>0</v>
      </c>
      <c r="CE20" s="475">
        <f t="shared" si="7"/>
        <v>0</v>
      </c>
      <c r="CF20" s="475">
        <f t="shared" si="7"/>
        <v>0</v>
      </c>
      <c r="CG20" s="476">
        <f t="shared" si="70"/>
        <v>9287355</v>
      </c>
      <c r="CH20" s="474">
        <f t="shared" si="71"/>
        <v>12881924</v>
      </c>
      <c r="CI20" s="475">
        <f t="shared" si="71"/>
        <v>1059174</v>
      </c>
      <c r="CJ20" s="475">
        <f t="shared" si="71"/>
        <v>11822750</v>
      </c>
      <c r="CK20" s="475">
        <f t="shared" si="71"/>
        <v>8905509</v>
      </c>
      <c r="CL20" s="475">
        <f t="shared" si="71"/>
        <v>2917241</v>
      </c>
      <c r="CM20" s="474">
        <f t="shared" si="72"/>
        <v>0</v>
      </c>
      <c r="CN20" s="475">
        <f t="shared" si="8"/>
        <v>0</v>
      </c>
      <c r="CO20" s="475">
        <f t="shared" si="8"/>
        <v>0</v>
      </c>
      <c r="CP20" s="475">
        <f t="shared" si="8"/>
        <v>0</v>
      </c>
      <c r="CQ20" s="475">
        <f t="shared" si="8"/>
        <v>0</v>
      </c>
      <c r="CR20" s="474">
        <f t="shared" si="73"/>
        <v>0</v>
      </c>
      <c r="CS20" s="475">
        <f t="shared" si="73"/>
        <v>0</v>
      </c>
      <c r="CT20" s="475">
        <f t="shared" si="73"/>
        <v>0</v>
      </c>
      <c r="CU20" s="475">
        <f t="shared" si="73"/>
        <v>0</v>
      </c>
      <c r="CV20" s="475">
        <f t="shared" si="73"/>
        <v>0</v>
      </c>
      <c r="CW20" s="474">
        <f t="shared" si="74"/>
        <v>0</v>
      </c>
      <c r="CX20" s="475">
        <f t="shared" si="9"/>
        <v>0</v>
      </c>
      <c r="CY20" s="475">
        <f t="shared" si="9"/>
        <v>0</v>
      </c>
      <c r="CZ20" s="475">
        <f t="shared" si="9"/>
        <v>0</v>
      </c>
      <c r="DA20" s="475">
        <f t="shared" si="9"/>
        <v>0</v>
      </c>
      <c r="DB20" s="474">
        <f t="shared" si="75"/>
        <v>228176</v>
      </c>
      <c r="DC20" s="475">
        <f t="shared" si="10"/>
        <v>752</v>
      </c>
      <c r="DD20" s="475">
        <f t="shared" si="10"/>
        <v>227424</v>
      </c>
      <c r="DE20" s="475">
        <f t="shared" si="10"/>
        <v>227424</v>
      </c>
      <c r="DF20" s="475">
        <f t="shared" si="10"/>
        <v>0</v>
      </c>
      <c r="DG20" s="476">
        <f t="shared" si="76"/>
        <v>13110100</v>
      </c>
      <c r="DH20" s="474">
        <f t="shared" si="77"/>
        <v>4948682</v>
      </c>
      <c r="DI20" s="475">
        <f t="shared" si="77"/>
        <v>394589</v>
      </c>
      <c r="DJ20" s="475">
        <f t="shared" si="77"/>
        <v>4554093</v>
      </c>
      <c r="DK20" s="475">
        <f t="shared" si="77"/>
        <v>3351784</v>
      </c>
      <c r="DL20" s="475">
        <f t="shared" si="77"/>
        <v>1202309</v>
      </c>
      <c r="DM20" s="474">
        <f t="shared" si="78"/>
        <v>0</v>
      </c>
      <c r="DN20" s="475">
        <f t="shared" si="11"/>
        <v>0</v>
      </c>
      <c r="DO20" s="475">
        <f t="shared" si="11"/>
        <v>0</v>
      </c>
      <c r="DP20" s="475">
        <f t="shared" si="11"/>
        <v>0</v>
      </c>
      <c r="DQ20" s="475">
        <f t="shared" si="11"/>
        <v>0</v>
      </c>
      <c r="DR20" s="475"/>
      <c r="DS20" s="475"/>
      <c r="DT20" s="475"/>
      <c r="DU20" s="475"/>
      <c r="DV20" s="475"/>
      <c r="DW20" s="474">
        <f t="shared" si="79"/>
        <v>0</v>
      </c>
      <c r="DX20" s="475">
        <f t="shared" si="12"/>
        <v>0</v>
      </c>
      <c r="DY20" s="475">
        <f t="shared" si="12"/>
        <v>0</v>
      </c>
      <c r="DZ20" s="475">
        <f t="shared" si="12"/>
        <v>0</v>
      </c>
      <c r="EA20" s="475">
        <f t="shared" si="12"/>
        <v>0</v>
      </c>
      <c r="EB20" s="474">
        <f t="shared" si="80"/>
        <v>0</v>
      </c>
      <c r="EC20" s="475">
        <f t="shared" si="13"/>
        <v>0</v>
      </c>
      <c r="ED20" s="475">
        <f t="shared" si="13"/>
        <v>0</v>
      </c>
      <c r="EE20" s="475">
        <f t="shared" si="13"/>
        <v>0</v>
      </c>
      <c r="EF20" s="475">
        <f t="shared" si="13"/>
        <v>0</v>
      </c>
      <c r="EG20" s="476">
        <f t="shared" si="81"/>
        <v>4948682</v>
      </c>
      <c r="EH20" s="476">
        <f t="shared" si="82"/>
        <v>27346137</v>
      </c>
      <c r="EI20" s="477">
        <f t="shared" si="83"/>
        <v>2237506</v>
      </c>
      <c r="EJ20" s="477">
        <f t="shared" si="14"/>
        <v>25108631</v>
      </c>
      <c r="EK20" s="477">
        <f t="shared" si="14"/>
        <v>19041223</v>
      </c>
      <c r="EL20" s="477">
        <f t="shared" si="14"/>
        <v>6067408</v>
      </c>
      <c r="EM20" s="478">
        <f t="shared" si="84"/>
        <v>27117961</v>
      </c>
      <c r="EN20" s="478">
        <f t="shared" si="85"/>
        <v>0</v>
      </c>
      <c r="EO20" s="478">
        <f t="shared" si="86"/>
        <v>0</v>
      </c>
      <c r="EP20" s="478">
        <f t="shared" si="87"/>
        <v>0</v>
      </c>
      <c r="EQ20" s="478">
        <f t="shared" si="88"/>
        <v>228176</v>
      </c>
      <c r="ER20" s="479">
        <f t="shared" si="89"/>
        <v>0</v>
      </c>
      <c r="ES20" s="479">
        <f t="shared" si="15"/>
        <v>0</v>
      </c>
      <c r="ET20" s="479">
        <f t="shared" si="15"/>
        <v>0</v>
      </c>
      <c r="EU20" s="479">
        <f t="shared" si="15"/>
        <v>0</v>
      </c>
      <c r="EV20" s="479">
        <f t="shared" si="15"/>
        <v>0</v>
      </c>
      <c r="EW20" s="479">
        <f t="shared" si="90"/>
        <v>0</v>
      </c>
      <c r="EX20" s="479">
        <f t="shared" si="16"/>
        <v>0</v>
      </c>
      <c r="EY20" s="479">
        <f t="shared" si="16"/>
        <v>0</v>
      </c>
      <c r="EZ20" s="479">
        <f t="shared" si="16"/>
        <v>0</v>
      </c>
      <c r="FA20" s="479">
        <f t="shared" si="16"/>
        <v>0</v>
      </c>
      <c r="FB20" s="479">
        <f t="shared" si="91"/>
        <v>0</v>
      </c>
      <c r="FC20" s="479">
        <f t="shared" si="17"/>
        <v>0</v>
      </c>
      <c r="FD20" s="479">
        <f t="shared" si="17"/>
        <v>0</v>
      </c>
      <c r="FE20" s="479">
        <f t="shared" si="17"/>
        <v>0</v>
      </c>
      <c r="FF20" s="479">
        <f t="shared" si="17"/>
        <v>0</v>
      </c>
      <c r="FG20" s="479">
        <f t="shared" si="92"/>
        <v>0</v>
      </c>
      <c r="FH20" s="479">
        <f t="shared" si="18"/>
        <v>0</v>
      </c>
      <c r="FI20" s="479">
        <f t="shared" si="18"/>
        <v>0</v>
      </c>
      <c r="FJ20" s="479">
        <f t="shared" si="18"/>
        <v>0</v>
      </c>
      <c r="FK20" s="479">
        <f t="shared" si="18"/>
        <v>0</v>
      </c>
      <c r="FL20" s="474">
        <f t="shared" si="93"/>
        <v>0</v>
      </c>
      <c r="FM20" s="474">
        <f t="shared" si="19"/>
        <v>0</v>
      </c>
      <c r="FN20" s="474">
        <f t="shared" si="19"/>
        <v>0</v>
      </c>
      <c r="FO20" s="474">
        <f t="shared" si="19"/>
        <v>0</v>
      </c>
      <c r="FP20" s="474">
        <f t="shared" si="19"/>
        <v>0</v>
      </c>
      <c r="FQ20" s="474">
        <f t="shared" si="94"/>
        <v>0</v>
      </c>
      <c r="FR20" s="474">
        <f t="shared" si="20"/>
        <v>0</v>
      </c>
      <c r="FS20" s="474">
        <f t="shared" si="20"/>
        <v>0</v>
      </c>
      <c r="FT20" s="474">
        <f t="shared" si="20"/>
        <v>0</v>
      </c>
      <c r="FU20" s="474">
        <f t="shared" si="20"/>
        <v>0</v>
      </c>
      <c r="FV20" s="479">
        <f t="shared" si="95"/>
        <v>0</v>
      </c>
      <c r="FW20" s="479">
        <f t="shared" si="21"/>
        <v>0</v>
      </c>
      <c r="FX20" s="479">
        <f t="shared" si="21"/>
        <v>0</v>
      </c>
      <c r="FY20" s="479">
        <f t="shared" si="21"/>
        <v>0</v>
      </c>
      <c r="FZ20" s="479">
        <f t="shared" si="21"/>
        <v>0</v>
      </c>
      <c r="GA20" s="479">
        <f t="shared" si="96"/>
        <v>0</v>
      </c>
      <c r="GB20" s="479">
        <f t="shared" si="22"/>
        <v>0</v>
      </c>
      <c r="GC20" s="479">
        <f t="shared" si="22"/>
        <v>0</v>
      </c>
      <c r="GD20" s="479">
        <f t="shared" si="22"/>
        <v>0</v>
      </c>
      <c r="GE20" s="479">
        <f t="shared" si="22"/>
        <v>0</v>
      </c>
      <c r="GF20" s="474">
        <f t="shared" si="97"/>
        <v>0</v>
      </c>
      <c r="GG20" s="474">
        <f t="shared" si="23"/>
        <v>0</v>
      </c>
      <c r="GH20" s="474">
        <f t="shared" si="23"/>
        <v>0</v>
      </c>
      <c r="GI20" s="474">
        <f t="shared" si="23"/>
        <v>0</v>
      </c>
      <c r="GJ20" s="474">
        <f t="shared" si="23"/>
        <v>0</v>
      </c>
      <c r="GK20" s="474">
        <f t="shared" si="98"/>
        <v>0</v>
      </c>
      <c r="GL20" s="474">
        <f t="shared" si="24"/>
        <v>0</v>
      </c>
      <c r="GM20" s="474">
        <f t="shared" si="24"/>
        <v>0</v>
      </c>
      <c r="GN20" s="474">
        <f t="shared" si="24"/>
        <v>0</v>
      </c>
      <c r="GO20" s="474">
        <f t="shared" si="24"/>
        <v>0</v>
      </c>
      <c r="GP20" s="479">
        <f t="shared" si="99"/>
        <v>0</v>
      </c>
      <c r="GQ20" s="479">
        <f t="shared" si="25"/>
        <v>0</v>
      </c>
      <c r="GR20" s="479">
        <f t="shared" si="25"/>
        <v>0</v>
      </c>
      <c r="GS20" s="479">
        <f t="shared" si="25"/>
        <v>0</v>
      </c>
      <c r="GT20" s="479">
        <f t="shared" si="25"/>
        <v>0</v>
      </c>
      <c r="GU20" s="479">
        <f t="shared" si="100"/>
        <v>0</v>
      </c>
      <c r="GV20" s="479">
        <f t="shared" si="26"/>
        <v>0</v>
      </c>
      <c r="GW20" s="479">
        <f t="shared" si="26"/>
        <v>0</v>
      </c>
      <c r="GX20" s="479">
        <f t="shared" si="26"/>
        <v>0</v>
      </c>
      <c r="GY20" s="479">
        <f t="shared" si="26"/>
        <v>0</v>
      </c>
      <c r="GZ20" s="474">
        <f t="shared" si="101"/>
        <v>0</v>
      </c>
      <c r="HA20" s="474">
        <f t="shared" si="27"/>
        <v>0</v>
      </c>
      <c r="HB20" s="474">
        <f t="shared" si="27"/>
        <v>0</v>
      </c>
      <c r="HC20" s="474">
        <f t="shared" si="27"/>
        <v>0</v>
      </c>
      <c r="HD20" s="474">
        <f t="shared" si="27"/>
        <v>0</v>
      </c>
      <c r="HE20" s="474">
        <f t="shared" si="102"/>
        <v>0</v>
      </c>
      <c r="HF20" s="474">
        <f t="shared" si="28"/>
        <v>0</v>
      </c>
      <c r="HG20" s="474">
        <f t="shared" si="28"/>
        <v>0</v>
      </c>
      <c r="HH20" s="474">
        <f t="shared" si="28"/>
        <v>0</v>
      </c>
      <c r="HI20" s="474">
        <f t="shared" si="28"/>
        <v>0</v>
      </c>
      <c r="HJ20" s="479">
        <f t="shared" si="103"/>
        <v>0</v>
      </c>
      <c r="HK20" s="479">
        <f t="shared" si="29"/>
        <v>0</v>
      </c>
      <c r="HL20" s="479">
        <f t="shared" si="29"/>
        <v>0</v>
      </c>
      <c r="HM20" s="479">
        <f t="shared" si="29"/>
        <v>0</v>
      </c>
      <c r="HN20" s="479">
        <f t="shared" si="29"/>
        <v>0</v>
      </c>
      <c r="HO20" s="479">
        <f t="shared" si="104"/>
        <v>0</v>
      </c>
      <c r="HP20" s="479">
        <f t="shared" si="30"/>
        <v>0</v>
      </c>
      <c r="HQ20" s="479">
        <f t="shared" si="30"/>
        <v>0</v>
      </c>
      <c r="HR20" s="479">
        <f t="shared" si="30"/>
        <v>0</v>
      </c>
      <c r="HS20" s="479">
        <f t="shared" si="30"/>
        <v>0</v>
      </c>
      <c r="HT20" s="474">
        <f t="shared" si="105"/>
        <v>0</v>
      </c>
      <c r="HU20" s="474">
        <f t="shared" si="31"/>
        <v>0</v>
      </c>
      <c r="HV20" s="474">
        <f t="shared" si="31"/>
        <v>0</v>
      </c>
      <c r="HW20" s="474">
        <f t="shared" si="31"/>
        <v>0</v>
      </c>
      <c r="HX20" s="474">
        <f t="shared" si="31"/>
        <v>0</v>
      </c>
      <c r="HY20" s="474">
        <f t="shared" si="106"/>
        <v>0</v>
      </c>
      <c r="HZ20" s="474">
        <f t="shared" si="32"/>
        <v>0</v>
      </c>
      <c r="IA20" s="474">
        <f t="shared" si="32"/>
        <v>0</v>
      </c>
      <c r="IB20" s="474">
        <f t="shared" si="32"/>
        <v>0</v>
      </c>
      <c r="IC20" s="474">
        <f t="shared" si="32"/>
        <v>0</v>
      </c>
      <c r="ID20" s="479">
        <f t="shared" si="107"/>
        <v>0</v>
      </c>
      <c r="IE20" s="479">
        <f t="shared" si="33"/>
        <v>0</v>
      </c>
      <c r="IF20" s="479">
        <f t="shared" si="33"/>
        <v>0</v>
      </c>
      <c r="IG20" s="479">
        <f t="shared" si="33"/>
        <v>0</v>
      </c>
      <c r="IH20" s="479">
        <f t="shared" si="33"/>
        <v>0</v>
      </c>
      <c r="II20" s="479">
        <f t="shared" si="108"/>
        <v>0</v>
      </c>
      <c r="IJ20" s="479">
        <f t="shared" si="34"/>
        <v>0</v>
      </c>
      <c r="IK20" s="479">
        <f t="shared" si="34"/>
        <v>0</v>
      </c>
      <c r="IL20" s="479">
        <f t="shared" si="34"/>
        <v>0</v>
      </c>
      <c r="IM20" s="479">
        <f t="shared" si="34"/>
        <v>0</v>
      </c>
      <c r="IN20" s="474">
        <f t="shared" si="109"/>
        <v>0</v>
      </c>
      <c r="IO20" s="474">
        <f t="shared" si="35"/>
        <v>0</v>
      </c>
      <c r="IP20" s="474">
        <f t="shared" si="35"/>
        <v>0</v>
      </c>
      <c r="IQ20" s="474">
        <f t="shared" si="35"/>
        <v>0</v>
      </c>
      <c r="IR20" s="474">
        <f t="shared" si="35"/>
        <v>0</v>
      </c>
      <c r="IS20" s="474">
        <f t="shared" si="110"/>
        <v>0</v>
      </c>
      <c r="IT20" s="474">
        <f t="shared" si="36"/>
        <v>0</v>
      </c>
      <c r="IU20" s="474">
        <f t="shared" si="36"/>
        <v>0</v>
      </c>
      <c r="IV20" s="474">
        <f t="shared" si="36"/>
        <v>0</v>
      </c>
      <c r="IW20" s="474">
        <f t="shared" si="36"/>
        <v>0</v>
      </c>
      <c r="IX20" s="479">
        <f t="shared" si="111"/>
        <v>0</v>
      </c>
      <c r="IY20" s="479">
        <f t="shared" si="37"/>
        <v>0</v>
      </c>
      <c r="IZ20" s="479">
        <f t="shared" si="37"/>
        <v>0</v>
      </c>
      <c r="JA20" s="479">
        <f t="shared" si="37"/>
        <v>0</v>
      </c>
      <c r="JB20" s="479">
        <f t="shared" si="37"/>
        <v>0</v>
      </c>
      <c r="JC20" s="479">
        <f t="shared" si="112"/>
        <v>0</v>
      </c>
      <c r="JD20" s="479">
        <f t="shared" si="38"/>
        <v>0</v>
      </c>
      <c r="JE20" s="479">
        <f t="shared" si="38"/>
        <v>0</v>
      </c>
      <c r="JF20" s="479">
        <f t="shared" si="38"/>
        <v>0</v>
      </c>
      <c r="JG20" s="479">
        <f t="shared" si="38"/>
        <v>0</v>
      </c>
      <c r="JH20" s="479">
        <f t="shared" si="113"/>
        <v>0</v>
      </c>
      <c r="JI20" s="479">
        <f t="shared" si="39"/>
        <v>0</v>
      </c>
      <c r="JJ20" s="479">
        <f t="shared" si="39"/>
        <v>0</v>
      </c>
      <c r="JK20" s="479">
        <f t="shared" si="39"/>
        <v>0</v>
      </c>
      <c r="JL20" s="479">
        <f t="shared" si="39"/>
        <v>0</v>
      </c>
      <c r="JM20" s="669">
        <v>0</v>
      </c>
      <c r="JN20" s="669">
        <v>0</v>
      </c>
      <c r="JO20" s="669">
        <v>0</v>
      </c>
      <c r="JP20" s="669">
        <v>0</v>
      </c>
      <c r="JQ20" s="669">
        <v>0</v>
      </c>
      <c r="JR20" s="669">
        <v>0</v>
      </c>
      <c r="JS20" s="462">
        <f t="shared" si="114"/>
        <v>0</v>
      </c>
      <c r="JT20" s="474">
        <f t="shared" si="115"/>
        <v>0</v>
      </c>
      <c r="JU20" s="474">
        <f t="shared" si="40"/>
        <v>0</v>
      </c>
      <c r="JV20" s="474">
        <f t="shared" si="40"/>
        <v>0</v>
      </c>
      <c r="JW20" s="474">
        <f t="shared" si="40"/>
        <v>0</v>
      </c>
      <c r="JX20" s="474">
        <f t="shared" si="40"/>
        <v>0</v>
      </c>
      <c r="JY20" s="474">
        <f t="shared" si="116"/>
        <v>0</v>
      </c>
      <c r="JZ20" s="474">
        <f t="shared" si="41"/>
        <v>0</v>
      </c>
      <c r="KA20" s="474">
        <f t="shared" si="41"/>
        <v>0</v>
      </c>
      <c r="KB20" s="474">
        <f t="shared" si="41"/>
        <v>0</v>
      </c>
      <c r="KC20" s="474">
        <f t="shared" si="41"/>
        <v>0</v>
      </c>
      <c r="KD20" s="723">
        <f t="shared" si="117"/>
        <v>0</v>
      </c>
      <c r="KE20" s="723">
        <f t="shared" si="42"/>
        <v>0</v>
      </c>
      <c r="KF20" s="723">
        <f t="shared" si="42"/>
        <v>0</v>
      </c>
      <c r="KG20" s="723">
        <f t="shared" si="42"/>
        <v>0</v>
      </c>
      <c r="KH20" s="723">
        <f t="shared" si="42"/>
        <v>0</v>
      </c>
      <c r="KI20" s="723">
        <f t="shared" si="118"/>
        <v>0</v>
      </c>
      <c r="KJ20" s="723">
        <f t="shared" si="43"/>
        <v>0</v>
      </c>
      <c r="KK20" s="723">
        <f t="shared" si="43"/>
        <v>0</v>
      </c>
      <c r="KL20" s="723">
        <f t="shared" si="43"/>
        <v>0</v>
      </c>
      <c r="KM20" s="723">
        <f t="shared" si="43"/>
        <v>0</v>
      </c>
      <c r="KN20" s="474">
        <f t="shared" si="119"/>
        <v>0</v>
      </c>
      <c r="KO20" s="474">
        <f t="shared" si="44"/>
        <v>0</v>
      </c>
      <c r="KP20" s="474">
        <f t="shared" si="44"/>
        <v>0</v>
      </c>
      <c r="KQ20" s="474">
        <f t="shared" si="44"/>
        <v>0</v>
      </c>
      <c r="KR20" s="474">
        <f t="shared" si="44"/>
        <v>0</v>
      </c>
      <c r="KS20" s="474">
        <f t="shared" si="120"/>
        <v>0</v>
      </c>
      <c r="KT20" s="474">
        <f t="shared" si="45"/>
        <v>0</v>
      </c>
      <c r="KU20" s="474">
        <f t="shared" si="45"/>
        <v>0</v>
      </c>
      <c r="KV20" s="474">
        <f t="shared" si="45"/>
        <v>0</v>
      </c>
      <c r="KW20" s="474">
        <f t="shared" si="45"/>
        <v>0</v>
      </c>
      <c r="KX20" s="474">
        <f t="shared" si="46"/>
        <v>0</v>
      </c>
      <c r="KY20" s="474">
        <f t="shared" si="46"/>
        <v>0</v>
      </c>
      <c r="KZ20" s="474">
        <f t="shared" si="47"/>
        <v>0</v>
      </c>
      <c r="LA20" s="474">
        <f t="shared" si="47"/>
        <v>0</v>
      </c>
      <c r="LB20" s="474">
        <f t="shared" si="47"/>
        <v>0</v>
      </c>
      <c r="LC20" s="479">
        <f t="shared" si="48"/>
        <v>27346137</v>
      </c>
      <c r="LD20" s="479">
        <f t="shared" si="121"/>
        <v>0</v>
      </c>
      <c r="LE20" s="479">
        <f t="shared" si="122"/>
        <v>0</v>
      </c>
      <c r="LF20" s="476">
        <f t="shared" si="123"/>
        <v>27346137</v>
      </c>
      <c r="LG20" s="476">
        <f t="shared" si="49"/>
        <v>2237506</v>
      </c>
      <c r="LH20" s="476">
        <f t="shared" si="49"/>
        <v>25108631</v>
      </c>
      <c r="LI20" s="476">
        <f t="shared" si="49"/>
        <v>19041223</v>
      </c>
      <c r="LJ20" s="476">
        <f t="shared" si="49"/>
        <v>6067408</v>
      </c>
      <c r="LK20" s="714">
        <v>78.5</v>
      </c>
      <c r="LL20" s="717">
        <f t="shared" si="50"/>
        <v>4792358</v>
      </c>
      <c r="LM20" s="720">
        <f t="shared" si="124"/>
        <v>4792.3999999999996</v>
      </c>
      <c r="LN20" s="718">
        <f t="shared" si="51"/>
        <v>32138495</v>
      </c>
      <c r="LO20" s="713">
        <f t="shared" si="125"/>
        <v>32138.5</v>
      </c>
      <c r="LP20" s="724">
        <f t="shared" si="126"/>
        <v>0</v>
      </c>
      <c r="LQ20" s="724">
        <f t="shared" si="127"/>
        <v>32138.5</v>
      </c>
      <c r="LR20" s="724">
        <f t="shared" si="52"/>
        <v>0</v>
      </c>
      <c r="LS20" s="713">
        <f t="shared" si="128"/>
        <v>32138.5</v>
      </c>
      <c r="LT20" s="437"/>
      <c r="LU20" s="617">
        <f t="shared" si="129"/>
        <v>0</v>
      </c>
      <c r="LV20" s="617">
        <f t="shared" si="130"/>
        <v>0</v>
      </c>
      <c r="LW20" s="617">
        <f t="shared" si="131"/>
        <v>0</v>
      </c>
      <c r="LX20" s="617">
        <f t="shared" si="132"/>
        <v>0</v>
      </c>
      <c r="LY20" s="617">
        <f t="shared" si="133"/>
        <v>0</v>
      </c>
      <c r="LZ20" s="617">
        <f t="shared" si="134"/>
        <v>0</v>
      </c>
      <c r="MA20" s="480"/>
      <c r="MB20" s="480"/>
      <c r="MC20" s="480"/>
      <c r="MD20" s="480"/>
      <c r="ME20" s="480"/>
      <c r="MF20" s="480"/>
      <c r="MG20" s="480"/>
      <c r="MH20" s="480"/>
      <c r="MI20" s="480"/>
      <c r="MJ20" s="480"/>
      <c r="MK20" s="480"/>
      <c r="ML20" s="480"/>
      <c r="MM20" s="480"/>
      <c r="MN20" s="480"/>
      <c r="MO20" s="480"/>
      <c r="MP20" s="480"/>
      <c r="MQ20" s="480"/>
      <c r="MR20" s="480"/>
      <c r="MS20" s="480"/>
      <c r="MT20" s="480"/>
      <c r="MU20" s="480"/>
      <c r="MV20" s="480"/>
      <c r="MW20" s="480"/>
      <c r="MX20" s="480"/>
      <c r="MY20" s="480"/>
      <c r="MZ20" s="480"/>
      <c r="NA20" s="480"/>
      <c r="NB20" s="480"/>
      <c r="NC20" s="480"/>
      <c r="ND20" s="480"/>
      <c r="NE20" s="480"/>
      <c r="NF20" s="480"/>
      <c r="NG20" s="480"/>
      <c r="NH20" s="480"/>
      <c r="NI20" s="480"/>
      <c r="NJ20" s="480"/>
      <c r="NK20" s="480"/>
      <c r="NL20" s="480"/>
      <c r="NM20" s="480"/>
      <c r="NN20" s="480"/>
      <c r="NO20" s="480"/>
      <c r="NP20" s="480"/>
      <c r="NQ20" s="480"/>
      <c r="NR20" s="480"/>
      <c r="NS20" s="480"/>
      <c r="NT20" s="480"/>
      <c r="NU20" s="480"/>
      <c r="NV20" s="480"/>
      <c r="NW20" s="480"/>
      <c r="NX20" s="480"/>
      <c r="NY20" s="480"/>
      <c r="NZ20" s="480"/>
      <c r="OA20" s="480"/>
      <c r="OB20" s="480"/>
      <c r="OD20" s="642">
        <f t="shared" si="53"/>
        <v>0</v>
      </c>
      <c r="OE20" s="618">
        <f t="shared" si="54"/>
        <v>0</v>
      </c>
      <c r="OF20" s="618">
        <f t="shared" si="55"/>
        <v>0</v>
      </c>
      <c r="OG20" s="643">
        <f t="shared" si="135"/>
        <v>0</v>
      </c>
      <c r="OH20" s="644">
        <f t="shared" si="56"/>
        <v>0</v>
      </c>
      <c r="OI20" s="644">
        <f t="shared" si="56"/>
        <v>0</v>
      </c>
      <c r="OJ20" s="642">
        <f t="shared" si="57"/>
        <v>0</v>
      </c>
      <c r="OK20" s="618">
        <f t="shared" si="58"/>
        <v>0</v>
      </c>
      <c r="OL20" s="618">
        <f t="shared" si="59"/>
        <v>0</v>
      </c>
    </row>
    <row r="21" spans="1:402">
      <c r="A21" s="460" t="s">
        <v>777</v>
      </c>
      <c r="B21" s="461"/>
      <c r="C21" s="461"/>
      <c r="D21" s="461"/>
      <c r="E21" s="461"/>
      <c r="F21" s="462">
        <f t="shared" si="60"/>
        <v>0</v>
      </c>
      <c r="G21" s="463"/>
      <c r="H21" s="463"/>
      <c r="I21" s="463"/>
      <c r="J21" s="463"/>
      <c r="K21" s="462">
        <f t="shared" si="61"/>
        <v>0</v>
      </c>
      <c r="L21" s="464">
        <f t="shared" si="62"/>
        <v>0</v>
      </c>
      <c r="M21" s="464"/>
      <c r="N21" s="464"/>
      <c r="O21" s="464"/>
      <c r="P21" s="465">
        <v>0</v>
      </c>
      <c r="Q21" s="461"/>
      <c r="R21" s="481">
        <v>0</v>
      </c>
      <c r="S21" s="461"/>
      <c r="T21" s="465">
        <v>0</v>
      </c>
      <c r="U21" s="462">
        <f t="shared" si="2"/>
        <v>0</v>
      </c>
      <c r="V21" s="465">
        <v>0</v>
      </c>
      <c r="W21" s="461"/>
      <c r="X21" s="481">
        <v>146</v>
      </c>
      <c r="Y21" s="461">
        <v>183</v>
      </c>
      <c r="Z21" s="465">
        <v>1</v>
      </c>
      <c r="AA21" s="462">
        <f t="shared" si="3"/>
        <v>330</v>
      </c>
      <c r="AB21" s="465">
        <v>0</v>
      </c>
      <c r="AC21" s="461"/>
      <c r="AD21" s="461"/>
      <c r="AE21" s="461">
        <v>46</v>
      </c>
      <c r="AF21" s="465">
        <v>0</v>
      </c>
      <c r="AG21" s="462">
        <f t="shared" si="63"/>
        <v>46</v>
      </c>
      <c r="AH21" s="459">
        <f t="shared" si="64"/>
        <v>376</v>
      </c>
      <c r="AI21" s="467"/>
      <c r="AJ21" s="468">
        <v>0</v>
      </c>
      <c r="AK21" s="469"/>
      <c r="AL21" s="470">
        <v>0</v>
      </c>
      <c r="AM21" s="470"/>
      <c r="AN21" s="467"/>
      <c r="AO21" s="471"/>
      <c r="AP21" s="470"/>
      <c r="AQ21" s="468"/>
      <c r="AR21" s="468"/>
      <c r="AS21" s="461"/>
      <c r="AT21" s="461"/>
      <c r="AU21" s="470"/>
      <c r="AV21" s="470"/>
      <c r="AW21" s="468"/>
      <c r="AX21" s="470"/>
      <c r="AY21" s="470"/>
      <c r="AZ21" s="468"/>
      <c r="BA21" s="470"/>
      <c r="BB21" s="461"/>
      <c r="BC21" s="461"/>
      <c r="BD21" s="470"/>
      <c r="BE21" s="470"/>
      <c r="BF21" s="473"/>
      <c r="BG21" s="462">
        <f t="shared" si="65"/>
        <v>0</v>
      </c>
      <c r="BH21" s="474">
        <f t="shared" si="66"/>
        <v>0</v>
      </c>
      <c r="BI21" s="475">
        <f t="shared" si="4"/>
        <v>0</v>
      </c>
      <c r="BJ21" s="475">
        <f t="shared" si="4"/>
        <v>0</v>
      </c>
      <c r="BK21" s="475">
        <f t="shared" si="4"/>
        <v>0</v>
      </c>
      <c r="BL21" s="475">
        <f t="shared" si="4"/>
        <v>0</v>
      </c>
      <c r="BM21" s="474">
        <f t="shared" si="67"/>
        <v>0</v>
      </c>
      <c r="BN21" s="475">
        <f t="shared" si="5"/>
        <v>0</v>
      </c>
      <c r="BO21" s="475">
        <f t="shared" si="5"/>
        <v>0</v>
      </c>
      <c r="BP21" s="475">
        <f t="shared" si="5"/>
        <v>0</v>
      </c>
      <c r="BQ21" s="475">
        <f t="shared" si="5"/>
        <v>0</v>
      </c>
      <c r="BR21" s="474">
        <f t="shared" si="68"/>
        <v>0</v>
      </c>
      <c r="BS21" s="475">
        <f t="shared" si="6"/>
        <v>0</v>
      </c>
      <c r="BT21" s="475">
        <f t="shared" si="6"/>
        <v>0</v>
      </c>
      <c r="BU21" s="475">
        <f t="shared" si="6"/>
        <v>0</v>
      </c>
      <c r="BV21" s="475">
        <f t="shared" si="6"/>
        <v>0</v>
      </c>
      <c r="BW21" s="475"/>
      <c r="BX21" s="475"/>
      <c r="BY21" s="475"/>
      <c r="BZ21" s="475"/>
      <c r="CA21" s="475"/>
      <c r="CB21" s="474">
        <f t="shared" si="69"/>
        <v>0</v>
      </c>
      <c r="CC21" s="475">
        <f t="shared" si="7"/>
        <v>0</v>
      </c>
      <c r="CD21" s="475">
        <f t="shared" si="7"/>
        <v>0</v>
      </c>
      <c r="CE21" s="475">
        <f t="shared" si="7"/>
        <v>0</v>
      </c>
      <c r="CF21" s="475">
        <f t="shared" si="7"/>
        <v>0</v>
      </c>
      <c r="CG21" s="476">
        <f t="shared" si="70"/>
        <v>0</v>
      </c>
      <c r="CH21" s="474">
        <f t="shared" si="71"/>
        <v>0</v>
      </c>
      <c r="CI21" s="475">
        <f t="shared" si="71"/>
        <v>0</v>
      </c>
      <c r="CJ21" s="475">
        <f t="shared" si="71"/>
        <v>0</v>
      </c>
      <c r="CK21" s="475">
        <f t="shared" si="71"/>
        <v>0</v>
      </c>
      <c r="CL21" s="475">
        <f t="shared" si="71"/>
        <v>0</v>
      </c>
      <c r="CM21" s="474">
        <f t="shared" si="72"/>
        <v>0</v>
      </c>
      <c r="CN21" s="475">
        <f t="shared" si="8"/>
        <v>0</v>
      </c>
      <c r="CO21" s="475">
        <f t="shared" si="8"/>
        <v>0</v>
      </c>
      <c r="CP21" s="475">
        <f t="shared" si="8"/>
        <v>0</v>
      </c>
      <c r="CQ21" s="475">
        <f t="shared" si="8"/>
        <v>0</v>
      </c>
      <c r="CR21" s="474">
        <f t="shared" si="73"/>
        <v>14555178</v>
      </c>
      <c r="CS21" s="475">
        <f t="shared" si="73"/>
        <v>428364</v>
      </c>
      <c r="CT21" s="475">
        <f t="shared" si="73"/>
        <v>14126814</v>
      </c>
      <c r="CU21" s="475">
        <f t="shared" si="73"/>
        <v>10680192</v>
      </c>
      <c r="CV21" s="475">
        <f t="shared" si="73"/>
        <v>3446622</v>
      </c>
      <c r="CW21" s="474">
        <f t="shared" si="74"/>
        <v>4101762</v>
      </c>
      <c r="CX21" s="475">
        <f t="shared" si="9"/>
        <v>448167</v>
      </c>
      <c r="CY21" s="475">
        <f t="shared" si="9"/>
        <v>3653595</v>
      </c>
      <c r="CZ21" s="475">
        <f t="shared" si="9"/>
        <v>2589450</v>
      </c>
      <c r="DA21" s="475">
        <f t="shared" si="9"/>
        <v>1064145</v>
      </c>
      <c r="DB21" s="474">
        <f t="shared" si="75"/>
        <v>228176</v>
      </c>
      <c r="DC21" s="475">
        <f t="shared" si="10"/>
        <v>752</v>
      </c>
      <c r="DD21" s="475">
        <f t="shared" si="10"/>
        <v>227424</v>
      </c>
      <c r="DE21" s="475">
        <f t="shared" si="10"/>
        <v>227424</v>
      </c>
      <c r="DF21" s="475">
        <f t="shared" si="10"/>
        <v>0</v>
      </c>
      <c r="DG21" s="476">
        <f t="shared" si="76"/>
        <v>18885116</v>
      </c>
      <c r="DH21" s="474">
        <f t="shared" si="77"/>
        <v>0</v>
      </c>
      <c r="DI21" s="475">
        <f t="shared" si="77"/>
        <v>0</v>
      </c>
      <c r="DJ21" s="475">
        <f t="shared" si="77"/>
        <v>0</v>
      </c>
      <c r="DK21" s="475">
        <f t="shared" si="77"/>
        <v>0</v>
      </c>
      <c r="DL21" s="475">
        <f t="shared" si="77"/>
        <v>0</v>
      </c>
      <c r="DM21" s="474">
        <f t="shared" si="78"/>
        <v>0</v>
      </c>
      <c r="DN21" s="475">
        <f t="shared" si="11"/>
        <v>0</v>
      </c>
      <c r="DO21" s="475">
        <f t="shared" si="11"/>
        <v>0</v>
      </c>
      <c r="DP21" s="475">
        <f t="shared" si="11"/>
        <v>0</v>
      </c>
      <c r="DQ21" s="475">
        <f t="shared" si="11"/>
        <v>0</v>
      </c>
      <c r="DR21" s="475"/>
      <c r="DS21" s="475"/>
      <c r="DT21" s="475"/>
      <c r="DU21" s="475"/>
      <c r="DV21" s="475"/>
      <c r="DW21" s="474">
        <f t="shared" si="79"/>
        <v>1047788</v>
      </c>
      <c r="DX21" s="475">
        <f t="shared" si="12"/>
        <v>127374</v>
      </c>
      <c r="DY21" s="475">
        <f t="shared" si="12"/>
        <v>920414</v>
      </c>
      <c r="DZ21" s="475">
        <f t="shared" si="12"/>
        <v>652326</v>
      </c>
      <c r="EA21" s="475">
        <f t="shared" si="12"/>
        <v>268088</v>
      </c>
      <c r="EB21" s="474">
        <f t="shared" si="80"/>
        <v>0</v>
      </c>
      <c r="EC21" s="475">
        <f t="shared" si="13"/>
        <v>0</v>
      </c>
      <c r="ED21" s="475">
        <f t="shared" si="13"/>
        <v>0</v>
      </c>
      <c r="EE21" s="475">
        <f t="shared" si="13"/>
        <v>0</v>
      </c>
      <c r="EF21" s="475">
        <f t="shared" si="13"/>
        <v>0</v>
      </c>
      <c r="EG21" s="476">
        <f t="shared" si="81"/>
        <v>1047788</v>
      </c>
      <c r="EH21" s="476">
        <f t="shared" si="82"/>
        <v>19932904</v>
      </c>
      <c r="EI21" s="477">
        <f t="shared" si="83"/>
        <v>1004657</v>
      </c>
      <c r="EJ21" s="477">
        <f t="shared" si="14"/>
        <v>18928247</v>
      </c>
      <c r="EK21" s="477">
        <f t="shared" si="14"/>
        <v>14149392</v>
      </c>
      <c r="EL21" s="477">
        <f t="shared" si="14"/>
        <v>4778855</v>
      </c>
      <c r="EM21" s="478">
        <f t="shared" si="84"/>
        <v>0</v>
      </c>
      <c r="EN21" s="478">
        <f t="shared" si="85"/>
        <v>0</v>
      </c>
      <c r="EO21" s="478">
        <f t="shared" si="86"/>
        <v>14555178</v>
      </c>
      <c r="EP21" s="478">
        <f t="shared" si="87"/>
        <v>5149550</v>
      </c>
      <c r="EQ21" s="478">
        <f t="shared" si="88"/>
        <v>228176</v>
      </c>
      <c r="ER21" s="479">
        <f t="shared" si="89"/>
        <v>0</v>
      </c>
      <c r="ES21" s="479">
        <f t="shared" si="15"/>
        <v>0</v>
      </c>
      <c r="ET21" s="479">
        <f t="shared" si="15"/>
        <v>0</v>
      </c>
      <c r="EU21" s="479">
        <f t="shared" si="15"/>
        <v>0</v>
      </c>
      <c r="EV21" s="479">
        <f t="shared" si="15"/>
        <v>0</v>
      </c>
      <c r="EW21" s="479">
        <f t="shared" si="90"/>
        <v>0</v>
      </c>
      <c r="EX21" s="479">
        <f t="shared" si="16"/>
        <v>0</v>
      </c>
      <c r="EY21" s="479">
        <f t="shared" si="16"/>
        <v>0</v>
      </c>
      <c r="EZ21" s="479">
        <f t="shared" si="16"/>
        <v>0</v>
      </c>
      <c r="FA21" s="479">
        <f t="shared" si="16"/>
        <v>0</v>
      </c>
      <c r="FB21" s="479">
        <f t="shared" si="91"/>
        <v>0</v>
      </c>
      <c r="FC21" s="479">
        <f t="shared" si="17"/>
        <v>0</v>
      </c>
      <c r="FD21" s="479">
        <f t="shared" si="17"/>
        <v>0</v>
      </c>
      <c r="FE21" s="479">
        <f t="shared" si="17"/>
        <v>0</v>
      </c>
      <c r="FF21" s="479">
        <f t="shared" si="17"/>
        <v>0</v>
      </c>
      <c r="FG21" s="479">
        <f t="shared" si="92"/>
        <v>0</v>
      </c>
      <c r="FH21" s="479">
        <f t="shared" si="18"/>
        <v>0</v>
      </c>
      <c r="FI21" s="479">
        <f t="shared" si="18"/>
        <v>0</v>
      </c>
      <c r="FJ21" s="479">
        <f t="shared" si="18"/>
        <v>0</v>
      </c>
      <c r="FK21" s="479">
        <f t="shared" si="18"/>
        <v>0</v>
      </c>
      <c r="FL21" s="474">
        <f t="shared" si="93"/>
        <v>0</v>
      </c>
      <c r="FM21" s="474">
        <f t="shared" si="19"/>
        <v>0</v>
      </c>
      <c r="FN21" s="474">
        <f t="shared" si="19"/>
        <v>0</v>
      </c>
      <c r="FO21" s="474">
        <f t="shared" si="19"/>
        <v>0</v>
      </c>
      <c r="FP21" s="474">
        <f t="shared" si="19"/>
        <v>0</v>
      </c>
      <c r="FQ21" s="474">
        <f t="shared" si="94"/>
        <v>0</v>
      </c>
      <c r="FR21" s="474">
        <f t="shared" si="20"/>
        <v>0</v>
      </c>
      <c r="FS21" s="474">
        <f t="shared" si="20"/>
        <v>0</v>
      </c>
      <c r="FT21" s="474">
        <f t="shared" si="20"/>
        <v>0</v>
      </c>
      <c r="FU21" s="474">
        <f t="shared" si="20"/>
        <v>0</v>
      </c>
      <c r="FV21" s="479">
        <f t="shared" si="95"/>
        <v>0</v>
      </c>
      <c r="FW21" s="479">
        <f t="shared" si="21"/>
        <v>0</v>
      </c>
      <c r="FX21" s="479">
        <f t="shared" si="21"/>
        <v>0</v>
      </c>
      <c r="FY21" s="479">
        <f t="shared" si="21"/>
        <v>0</v>
      </c>
      <c r="FZ21" s="479">
        <f t="shared" si="21"/>
        <v>0</v>
      </c>
      <c r="GA21" s="479">
        <f t="shared" si="96"/>
        <v>0</v>
      </c>
      <c r="GB21" s="479">
        <f t="shared" si="22"/>
        <v>0</v>
      </c>
      <c r="GC21" s="479">
        <f t="shared" si="22"/>
        <v>0</v>
      </c>
      <c r="GD21" s="479">
        <f t="shared" si="22"/>
        <v>0</v>
      </c>
      <c r="GE21" s="479">
        <f t="shared" si="22"/>
        <v>0</v>
      </c>
      <c r="GF21" s="474">
        <f t="shared" si="97"/>
        <v>0</v>
      </c>
      <c r="GG21" s="474">
        <f t="shared" si="23"/>
        <v>0</v>
      </c>
      <c r="GH21" s="474">
        <f t="shared" si="23"/>
        <v>0</v>
      </c>
      <c r="GI21" s="474">
        <f t="shared" si="23"/>
        <v>0</v>
      </c>
      <c r="GJ21" s="474">
        <f t="shared" si="23"/>
        <v>0</v>
      </c>
      <c r="GK21" s="474">
        <f t="shared" si="98"/>
        <v>0</v>
      </c>
      <c r="GL21" s="474">
        <f t="shared" si="24"/>
        <v>0</v>
      </c>
      <c r="GM21" s="474">
        <f t="shared" si="24"/>
        <v>0</v>
      </c>
      <c r="GN21" s="474">
        <f t="shared" si="24"/>
        <v>0</v>
      </c>
      <c r="GO21" s="474">
        <f t="shared" si="24"/>
        <v>0</v>
      </c>
      <c r="GP21" s="479">
        <f t="shared" si="99"/>
        <v>0</v>
      </c>
      <c r="GQ21" s="479">
        <f t="shared" si="25"/>
        <v>0</v>
      </c>
      <c r="GR21" s="479">
        <f t="shared" si="25"/>
        <v>0</v>
      </c>
      <c r="GS21" s="479">
        <f t="shared" si="25"/>
        <v>0</v>
      </c>
      <c r="GT21" s="479">
        <f t="shared" si="25"/>
        <v>0</v>
      </c>
      <c r="GU21" s="479">
        <f t="shared" si="100"/>
        <v>0</v>
      </c>
      <c r="GV21" s="479">
        <f t="shared" si="26"/>
        <v>0</v>
      </c>
      <c r="GW21" s="479">
        <f t="shared" si="26"/>
        <v>0</v>
      </c>
      <c r="GX21" s="479">
        <f t="shared" si="26"/>
        <v>0</v>
      </c>
      <c r="GY21" s="479">
        <f t="shared" si="26"/>
        <v>0</v>
      </c>
      <c r="GZ21" s="474">
        <f t="shared" si="101"/>
        <v>0</v>
      </c>
      <c r="HA21" s="474">
        <f t="shared" si="27"/>
        <v>0</v>
      </c>
      <c r="HB21" s="474">
        <f t="shared" si="27"/>
        <v>0</v>
      </c>
      <c r="HC21" s="474">
        <f t="shared" si="27"/>
        <v>0</v>
      </c>
      <c r="HD21" s="474">
        <f t="shared" si="27"/>
        <v>0</v>
      </c>
      <c r="HE21" s="474">
        <f t="shared" si="102"/>
        <v>0</v>
      </c>
      <c r="HF21" s="474">
        <f t="shared" si="28"/>
        <v>0</v>
      </c>
      <c r="HG21" s="474">
        <f t="shared" si="28"/>
        <v>0</v>
      </c>
      <c r="HH21" s="474">
        <f t="shared" si="28"/>
        <v>0</v>
      </c>
      <c r="HI21" s="474">
        <f t="shared" si="28"/>
        <v>0</v>
      </c>
      <c r="HJ21" s="479">
        <f t="shared" si="103"/>
        <v>0</v>
      </c>
      <c r="HK21" s="479">
        <f t="shared" si="29"/>
        <v>0</v>
      </c>
      <c r="HL21" s="479">
        <f t="shared" si="29"/>
        <v>0</v>
      </c>
      <c r="HM21" s="479">
        <f t="shared" si="29"/>
        <v>0</v>
      </c>
      <c r="HN21" s="479">
        <f t="shared" si="29"/>
        <v>0</v>
      </c>
      <c r="HO21" s="479">
        <f t="shared" si="104"/>
        <v>0</v>
      </c>
      <c r="HP21" s="479">
        <f t="shared" si="30"/>
        <v>0</v>
      </c>
      <c r="HQ21" s="479">
        <f t="shared" si="30"/>
        <v>0</v>
      </c>
      <c r="HR21" s="479">
        <f t="shared" si="30"/>
        <v>0</v>
      </c>
      <c r="HS21" s="479">
        <f t="shared" si="30"/>
        <v>0</v>
      </c>
      <c r="HT21" s="474">
        <f t="shared" si="105"/>
        <v>0</v>
      </c>
      <c r="HU21" s="474">
        <f t="shared" si="31"/>
        <v>0</v>
      </c>
      <c r="HV21" s="474">
        <f t="shared" si="31"/>
        <v>0</v>
      </c>
      <c r="HW21" s="474">
        <f t="shared" si="31"/>
        <v>0</v>
      </c>
      <c r="HX21" s="474">
        <f t="shared" si="31"/>
        <v>0</v>
      </c>
      <c r="HY21" s="474">
        <f t="shared" si="106"/>
        <v>0</v>
      </c>
      <c r="HZ21" s="474">
        <f t="shared" si="32"/>
        <v>0</v>
      </c>
      <c r="IA21" s="474">
        <f t="shared" si="32"/>
        <v>0</v>
      </c>
      <c r="IB21" s="474">
        <f t="shared" si="32"/>
        <v>0</v>
      </c>
      <c r="IC21" s="474">
        <f t="shared" si="32"/>
        <v>0</v>
      </c>
      <c r="ID21" s="479">
        <f t="shared" si="107"/>
        <v>0</v>
      </c>
      <c r="IE21" s="479">
        <f t="shared" si="33"/>
        <v>0</v>
      </c>
      <c r="IF21" s="479">
        <f t="shared" si="33"/>
        <v>0</v>
      </c>
      <c r="IG21" s="479">
        <f t="shared" si="33"/>
        <v>0</v>
      </c>
      <c r="IH21" s="479">
        <f t="shared" si="33"/>
        <v>0</v>
      </c>
      <c r="II21" s="479">
        <f t="shared" si="108"/>
        <v>0</v>
      </c>
      <c r="IJ21" s="479">
        <f t="shared" si="34"/>
        <v>0</v>
      </c>
      <c r="IK21" s="479">
        <f t="shared" si="34"/>
        <v>0</v>
      </c>
      <c r="IL21" s="479">
        <f t="shared" si="34"/>
        <v>0</v>
      </c>
      <c r="IM21" s="479">
        <f t="shared" si="34"/>
        <v>0</v>
      </c>
      <c r="IN21" s="474">
        <f t="shared" si="109"/>
        <v>0</v>
      </c>
      <c r="IO21" s="474">
        <f t="shared" si="35"/>
        <v>0</v>
      </c>
      <c r="IP21" s="474">
        <f t="shared" si="35"/>
        <v>0</v>
      </c>
      <c r="IQ21" s="474">
        <f t="shared" si="35"/>
        <v>0</v>
      </c>
      <c r="IR21" s="474">
        <f t="shared" si="35"/>
        <v>0</v>
      </c>
      <c r="IS21" s="474">
        <f t="shared" si="110"/>
        <v>0</v>
      </c>
      <c r="IT21" s="474">
        <f t="shared" si="36"/>
        <v>0</v>
      </c>
      <c r="IU21" s="474">
        <f t="shared" si="36"/>
        <v>0</v>
      </c>
      <c r="IV21" s="474">
        <f t="shared" si="36"/>
        <v>0</v>
      </c>
      <c r="IW21" s="474">
        <f t="shared" si="36"/>
        <v>0</v>
      </c>
      <c r="IX21" s="479">
        <f t="shared" si="111"/>
        <v>0</v>
      </c>
      <c r="IY21" s="479">
        <f t="shared" si="37"/>
        <v>0</v>
      </c>
      <c r="IZ21" s="479">
        <f t="shared" si="37"/>
        <v>0</v>
      </c>
      <c r="JA21" s="479">
        <f t="shared" si="37"/>
        <v>0</v>
      </c>
      <c r="JB21" s="479">
        <f t="shared" si="37"/>
        <v>0</v>
      </c>
      <c r="JC21" s="479">
        <f t="shared" si="112"/>
        <v>0</v>
      </c>
      <c r="JD21" s="479">
        <f t="shared" si="38"/>
        <v>0</v>
      </c>
      <c r="JE21" s="479">
        <f t="shared" si="38"/>
        <v>0</v>
      </c>
      <c r="JF21" s="479">
        <f t="shared" si="38"/>
        <v>0</v>
      </c>
      <c r="JG21" s="479">
        <f t="shared" si="38"/>
        <v>0</v>
      </c>
      <c r="JH21" s="479">
        <f t="shared" si="113"/>
        <v>0</v>
      </c>
      <c r="JI21" s="479">
        <f t="shared" si="39"/>
        <v>0</v>
      </c>
      <c r="JJ21" s="479">
        <f t="shared" si="39"/>
        <v>0</v>
      </c>
      <c r="JK21" s="479">
        <f t="shared" si="39"/>
        <v>0</v>
      </c>
      <c r="JL21" s="479">
        <f t="shared" si="39"/>
        <v>0</v>
      </c>
      <c r="JM21" s="669">
        <v>15</v>
      </c>
      <c r="JN21" s="669">
        <v>0</v>
      </c>
      <c r="JO21" s="669">
        <v>0</v>
      </c>
      <c r="JP21" s="669">
        <v>0</v>
      </c>
      <c r="JQ21" s="669">
        <v>55</v>
      </c>
      <c r="JR21" s="669">
        <v>20</v>
      </c>
      <c r="JS21" s="462">
        <f t="shared" si="114"/>
        <v>90</v>
      </c>
      <c r="JT21" s="474">
        <f t="shared" si="115"/>
        <v>23520</v>
      </c>
      <c r="JU21" s="474">
        <f t="shared" si="40"/>
        <v>465</v>
      </c>
      <c r="JV21" s="474">
        <f t="shared" si="40"/>
        <v>23055</v>
      </c>
      <c r="JW21" s="474">
        <f t="shared" si="40"/>
        <v>23055</v>
      </c>
      <c r="JX21" s="474">
        <f t="shared" si="40"/>
        <v>0</v>
      </c>
      <c r="JY21" s="474">
        <f t="shared" si="116"/>
        <v>0</v>
      </c>
      <c r="JZ21" s="474">
        <f t="shared" si="41"/>
        <v>0</v>
      </c>
      <c r="KA21" s="474">
        <f t="shared" si="41"/>
        <v>0</v>
      </c>
      <c r="KB21" s="474">
        <f t="shared" si="41"/>
        <v>0</v>
      </c>
      <c r="KC21" s="474">
        <f t="shared" si="41"/>
        <v>0</v>
      </c>
      <c r="KD21" s="723">
        <f t="shared" si="117"/>
        <v>0</v>
      </c>
      <c r="KE21" s="723">
        <f t="shared" si="42"/>
        <v>0</v>
      </c>
      <c r="KF21" s="723">
        <f t="shared" si="42"/>
        <v>0</v>
      </c>
      <c r="KG21" s="723">
        <f t="shared" si="42"/>
        <v>0</v>
      </c>
      <c r="KH21" s="723">
        <f t="shared" si="42"/>
        <v>0</v>
      </c>
      <c r="KI21" s="723">
        <f t="shared" si="118"/>
        <v>0</v>
      </c>
      <c r="KJ21" s="723">
        <f t="shared" si="43"/>
        <v>0</v>
      </c>
      <c r="KK21" s="723">
        <f t="shared" si="43"/>
        <v>0</v>
      </c>
      <c r="KL21" s="723">
        <f t="shared" si="43"/>
        <v>0</v>
      </c>
      <c r="KM21" s="723">
        <f t="shared" si="43"/>
        <v>0</v>
      </c>
      <c r="KN21" s="474">
        <f t="shared" si="119"/>
        <v>86240</v>
      </c>
      <c r="KO21" s="474">
        <f t="shared" si="44"/>
        <v>1705</v>
      </c>
      <c r="KP21" s="474">
        <f t="shared" si="44"/>
        <v>84535</v>
      </c>
      <c r="KQ21" s="474">
        <f t="shared" si="44"/>
        <v>84535</v>
      </c>
      <c r="KR21" s="474">
        <f t="shared" si="44"/>
        <v>0</v>
      </c>
      <c r="KS21" s="474">
        <f t="shared" si="120"/>
        <v>26880</v>
      </c>
      <c r="KT21" s="474">
        <f t="shared" si="45"/>
        <v>520</v>
      </c>
      <c r="KU21" s="474">
        <f t="shared" si="45"/>
        <v>26360</v>
      </c>
      <c r="KV21" s="474">
        <f t="shared" si="45"/>
        <v>26360</v>
      </c>
      <c r="KW21" s="474">
        <f t="shared" si="45"/>
        <v>0</v>
      </c>
      <c r="KX21" s="474">
        <f t="shared" si="46"/>
        <v>136640</v>
      </c>
      <c r="KY21" s="474">
        <f t="shared" si="46"/>
        <v>2690</v>
      </c>
      <c r="KZ21" s="474">
        <f t="shared" si="47"/>
        <v>133950</v>
      </c>
      <c r="LA21" s="474">
        <f t="shared" si="47"/>
        <v>133950</v>
      </c>
      <c r="LB21" s="474">
        <f t="shared" si="47"/>
        <v>0</v>
      </c>
      <c r="LC21" s="479">
        <f t="shared" si="48"/>
        <v>19932904</v>
      </c>
      <c r="LD21" s="479">
        <f t="shared" si="121"/>
        <v>0</v>
      </c>
      <c r="LE21" s="479">
        <f t="shared" si="122"/>
        <v>136640</v>
      </c>
      <c r="LF21" s="476">
        <f t="shared" si="123"/>
        <v>20069544</v>
      </c>
      <c r="LG21" s="476">
        <f t="shared" si="49"/>
        <v>1007347</v>
      </c>
      <c r="LH21" s="476">
        <f t="shared" si="49"/>
        <v>19062197</v>
      </c>
      <c r="LI21" s="476">
        <f t="shared" si="49"/>
        <v>14283342</v>
      </c>
      <c r="LJ21" s="476">
        <f t="shared" si="49"/>
        <v>4778855</v>
      </c>
      <c r="LK21" s="714">
        <v>45.88</v>
      </c>
      <c r="LL21" s="717">
        <f t="shared" si="50"/>
        <v>2800934.8</v>
      </c>
      <c r="LM21" s="720">
        <f t="shared" si="124"/>
        <v>2800.9</v>
      </c>
      <c r="LN21" s="718">
        <f t="shared" si="51"/>
        <v>22733838.800000001</v>
      </c>
      <c r="LO21" s="713">
        <f t="shared" si="125"/>
        <v>22733.8</v>
      </c>
      <c r="LP21" s="724">
        <f t="shared" si="126"/>
        <v>0</v>
      </c>
      <c r="LQ21" s="724">
        <f t="shared" si="127"/>
        <v>22733.8</v>
      </c>
      <c r="LR21" s="724">
        <f t="shared" si="52"/>
        <v>136.6</v>
      </c>
      <c r="LS21" s="713">
        <f t="shared" si="128"/>
        <v>22870.400000000001</v>
      </c>
      <c r="LT21" s="437"/>
      <c r="LU21" s="617">
        <f t="shared" si="129"/>
        <v>1568</v>
      </c>
      <c r="LV21" s="617">
        <f t="shared" si="130"/>
        <v>0</v>
      </c>
      <c r="LW21" s="617">
        <f t="shared" si="131"/>
        <v>0</v>
      </c>
      <c r="LX21" s="617">
        <f t="shared" si="132"/>
        <v>0</v>
      </c>
      <c r="LY21" s="617">
        <f t="shared" si="133"/>
        <v>1568</v>
      </c>
      <c r="LZ21" s="617">
        <f t="shared" si="134"/>
        <v>1344</v>
      </c>
      <c r="MA21" s="480"/>
      <c r="MB21" s="480"/>
      <c r="MC21" s="480"/>
      <c r="MD21" s="480"/>
      <c r="ME21" s="480"/>
      <c r="MF21" s="480"/>
      <c r="MG21" s="480"/>
      <c r="MH21" s="480"/>
      <c r="MI21" s="480"/>
      <c r="MJ21" s="480"/>
      <c r="MK21" s="480"/>
      <c r="ML21" s="480"/>
      <c r="MM21" s="480"/>
      <c r="MN21" s="480"/>
      <c r="MO21" s="480"/>
      <c r="MP21" s="480"/>
      <c r="MQ21" s="480"/>
      <c r="MR21" s="480"/>
      <c r="MS21" s="480"/>
      <c r="MT21" s="480"/>
      <c r="MU21" s="480"/>
      <c r="MV21" s="480"/>
      <c r="MW21" s="480"/>
      <c r="MX21" s="480"/>
      <c r="MY21" s="480"/>
      <c r="MZ21" s="480"/>
      <c r="NA21" s="480"/>
      <c r="NB21" s="480"/>
      <c r="NC21" s="480"/>
      <c r="ND21" s="480"/>
      <c r="NE21" s="480"/>
      <c r="NF21" s="480"/>
      <c r="NG21" s="480"/>
      <c r="NH21" s="480"/>
      <c r="NI21" s="480"/>
      <c r="NJ21" s="480"/>
      <c r="NK21" s="480"/>
      <c r="NL21" s="480"/>
      <c r="NM21" s="480"/>
      <c r="NN21" s="480"/>
      <c r="NO21" s="480"/>
      <c r="NP21" s="480"/>
      <c r="NQ21" s="480"/>
      <c r="NR21" s="480"/>
      <c r="NS21" s="480"/>
      <c r="NT21" s="480"/>
      <c r="NU21" s="480"/>
      <c r="NV21" s="480"/>
      <c r="NW21" s="480"/>
      <c r="NX21" s="480"/>
      <c r="NY21" s="480"/>
      <c r="NZ21" s="480"/>
      <c r="OA21" s="480"/>
      <c r="OB21" s="480"/>
      <c r="OD21" s="642">
        <f t="shared" si="53"/>
        <v>0</v>
      </c>
      <c r="OE21" s="618">
        <f t="shared" si="54"/>
        <v>0</v>
      </c>
      <c r="OF21" s="618">
        <f t="shared" si="55"/>
        <v>0</v>
      </c>
      <c r="OG21" s="643">
        <f t="shared" si="135"/>
        <v>0</v>
      </c>
      <c r="OH21" s="644">
        <f t="shared" si="56"/>
        <v>0</v>
      </c>
      <c r="OI21" s="644">
        <f t="shared" si="56"/>
        <v>0</v>
      </c>
      <c r="OJ21" s="642">
        <f t="shared" si="57"/>
        <v>0</v>
      </c>
      <c r="OK21" s="618">
        <f t="shared" si="58"/>
        <v>0</v>
      </c>
      <c r="OL21" s="618">
        <f t="shared" si="59"/>
        <v>0</v>
      </c>
    </row>
    <row r="22" spans="1:402">
      <c r="A22" s="460" t="s">
        <v>778</v>
      </c>
      <c r="B22" s="461"/>
      <c r="C22" s="461"/>
      <c r="D22" s="461"/>
      <c r="E22" s="461"/>
      <c r="F22" s="462">
        <f t="shared" si="60"/>
        <v>0</v>
      </c>
      <c r="G22" s="463"/>
      <c r="H22" s="463"/>
      <c r="I22" s="463"/>
      <c r="J22" s="463"/>
      <c r="K22" s="462">
        <f t="shared" si="61"/>
        <v>0</v>
      </c>
      <c r="L22" s="464">
        <f t="shared" si="62"/>
        <v>0</v>
      </c>
      <c r="M22" s="464"/>
      <c r="N22" s="464"/>
      <c r="O22" s="464"/>
      <c r="P22" s="465">
        <v>333</v>
      </c>
      <c r="Q22" s="461"/>
      <c r="R22" s="481">
        <v>23</v>
      </c>
      <c r="S22" s="461"/>
      <c r="T22" s="465">
        <v>2</v>
      </c>
      <c r="U22" s="462">
        <f t="shared" si="2"/>
        <v>358</v>
      </c>
      <c r="V22" s="465">
        <v>318</v>
      </c>
      <c r="W22" s="461"/>
      <c r="X22" s="481">
        <v>23</v>
      </c>
      <c r="Y22" s="461"/>
      <c r="Z22" s="465">
        <v>6</v>
      </c>
      <c r="AA22" s="462">
        <f t="shared" si="3"/>
        <v>347</v>
      </c>
      <c r="AB22" s="465">
        <v>61</v>
      </c>
      <c r="AC22" s="461"/>
      <c r="AD22" s="461"/>
      <c r="AE22" s="461"/>
      <c r="AF22" s="465">
        <v>2</v>
      </c>
      <c r="AG22" s="462">
        <f t="shared" si="63"/>
        <v>63</v>
      </c>
      <c r="AH22" s="459">
        <f t="shared" si="64"/>
        <v>768</v>
      </c>
      <c r="AI22" s="467"/>
      <c r="AJ22" s="468">
        <v>0</v>
      </c>
      <c r="AK22" s="469"/>
      <c r="AL22" s="470">
        <v>0</v>
      </c>
      <c r="AM22" s="470"/>
      <c r="AN22" s="467"/>
      <c r="AO22" s="471"/>
      <c r="AP22" s="470"/>
      <c r="AQ22" s="468"/>
      <c r="AR22" s="468"/>
      <c r="AS22" s="461"/>
      <c r="AT22" s="461"/>
      <c r="AU22" s="470"/>
      <c r="AV22" s="470"/>
      <c r="AW22" s="468"/>
      <c r="AX22" s="470"/>
      <c r="AY22" s="470"/>
      <c r="AZ22" s="468"/>
      <c r="BA22" s="470"/>
      <c r="BB22" s="461"/>
      <c r="BC22" s="461"/>
      <c r="BD22" s="470"/>
      <c r="BE22" s="470"/>
      <c r="BF22" s="473"/>
      <c r="BG22" s="462">
        <f t="shared" si="65"/>
        <v>0</v>
      </c>
      <c r="BH22" s="474">
        <f t="shared" si="66"/>
        <v>8519805</v>
      </c>
      <c r="BI22" s="475">
        <f t="shared" si="4"/>
        <v>718281</v>
      </c>
      <c r="BJ22" s="475">
        <f t="shared" si="4"/>
        <v>7801524</v>
      </c>
      <c r="BK22" s="475">
        <f t="shared" si="4"/>
        <v>6014646</v>
      </c>
      <c r="BL22" s="475">
        <f t="shared" si="4"/>
        <v>1786878</v>
      </c>
      <c r="BM22" s="474">
        <f t="shared" si="67"/>
        <v>0</v>
      </c>
      <c r="BN22" s="475">
        <f t="shared" si="5"/>
        <v>0</v>
      </c>
      <c r="BO22" s="475">
        <f t="shared" si="5"/>
        <v>0</v>
      </c>
      <c r="BP22" s="475">
        <f t="shared" si="5"/>
        <v>0</v>
      </c>
      <c r="BQ22" s="475">
        <f t="shared" si="5"/>
        <v>0</v>
      </c>
      <c r="BR22" s="474">
        <f t="shared" si="68"/>
        <v>1651239</v>
      </c>
      <c r="BS22" s="475">
        <f t="shared" si="6"/>
        <v>49611</v>
      </c>
      <c r="BT22" s="475">
        <f t="shared" si="6"/>
        <v>1601628</v>
      </c>
      <c r="BU22" s="475">
        <f t="shared" si="6"/>
        <v>1240367</v>
      </c>
      <c r="BV22" s="475">
        <f t="shared" si="6"/>
        <v>361261</v>
      </c>
      <c r="BW22" s="475"/>
      <c r="BX22" s="475"/>
      <c r="BY22" s="475"/>
      <c r="BZ22" s="475"/>
      <c r="CA22" s="475"/>
      <c r="CB22" s="474">
        <f t="shared" si="69"/>
        <v>395104</v>
      </c>
      <c r="CC22" s="475">
        <f t="shared" si="7"/>
        <v>902</v>
      </c>
      <c r="CD22" s="475">
        <f t="shared" si="7"/>
        <v>394202</v>
      </c>
      <c r="CE22" s="475">
        <f t="shared" si="7"/>
        <v>394202</v>
      </c>
      <c r="CF22" s="475">
        <f t="shared" si="7"/>
        <v>0</v>
      </c>
      <c r="CG22" s="476">
        <f t="shared" si="70"/>
        <v>10566148</v>
      </c>
      <c r="CH22" s="474">
        <f t="shared" si="71"/>
        <v>11347512</v>
      </c>
      <c r="CI22" s="475">
        <f t="shared" si="71"/>
        <v>933012</v>
      </c>
      <c r="CJ22" s="475">
        <f t="shared" si="71"/>
        <v>10414500</v>
      </c>
      <c r="CK22" s="475">
        <f t="shared" si="71"/>
        <v>7844742</v>
      </c>
      <c r="CL22" s="475">
        <f t="shared" si="71"/>
        <v>2569758</v>
      </c>
      <c r="CM22" s="474">
        <f t="shared" si="72"/>
        <v>0</v>
      </c>
      <c r="CN22" s="475">
        <f t="shared" si="8"/>
        <v>0</v>
      </c>
      <c r="CO22" s="475">
        <f t="shared" si="8"/>
        <v>0</v>
      </c>
      <c r="CP22" s="475">
        <f t="shared" si="8"/>
        <v>0</v>
      </c>
      <c r="CQ22" s="475">
        <f t="shared" si="8"/>
        <v>0</v>
      </c>
      <c r="CR22" s="474">
        <f t="shared" si="73"/>
        <v>2292939</v>
      </c>
      <c r="CS22" s="475">
        <f t="shared" si="73"/>
        <v>67482</v>
      </c>
      <c r="CT22" s="475">
        <f t="shared" si="73"/>
        <v>2225457</v>
      </c>
      <c r="CU22" s="475">
        <f t="shared" si="73"/>
        <v>1682496</v>
      </c>
      <c r="CV22" s="475">
        <f t="shared" si="73"/>
        <v>542961</v>
      </c>
      <c r="CW22" s="474">
        <f t="shared" si="74"/>
        <v>0</v>
      </c>
      <c r="CX22" s="475">
        <f t="shared" si="9"/>
        <v>0</v>
      </c>
      <c r="CY22" s="475">
        <f t="shared" si="9"/>
        <v>0</v>
      </c>
      <c r="CZ22" s="475">
        <f t="shared" si="9"/>
        <v>0</v>
      </c>
      <c r="DA22" s="475">
        <f t="shared" si="9"/>
        <v>0</v>
      </c>
      <c r="DB22" s="474">
        <f t="shared" si="75"/>
        <v>1369056</v>
      </c>
      <c r="DC22" s="475">
        <f t="shared" si="10"/>
        <v>4512</v>
      </c>
      <c r="DD22" s="475">
        <f t="shared" si="10"/>
        <v>1364544</v>
      </c>
      <c r="DE22" s="475">
        <f t="shared" si="10"/>
        <v>1364544</v>
      </c>
      <c r="DF22" s="475">
        <f t="shared" si="10"/>
        <v>0</v>
      </c>
      <c r="DG22" s="476">
        <f t="shared" si="76"/>
        <v>15009507</v>
      </c>
      <c r="DH22" s="474">
        <f t="shared" si="77"/>
        <v>2376926</v>
      </c>
      <c r="DI22" s="475">
        <f t="shared" si="77"/>
        <v>189527</v>
      </c>
      <c r="DJ22" s="475">
        <f t="shared" si="77"/>
        <v>2187399</v>
      </c>
      <c r="DK22" s="475">
        <f t="shared" si="77"/>
        <v>1609912</v>
      </c>
      <c r="DL22" s="475">
        <f t="shared" si="77"/>
        <v>577487</v>
      </c>
      <c r="DM22" s="474">
        <f t="shared" si="78"/>
        <v>0</v>
      </c>
      <c r="DN22" s="475">
        <f t="shared" si="11"/>
        <v>0</v>
      </c>
      <c r="DO22" s="475">
        <f t="shared" si="11"/>
        <v>0</v>
      </c>
      <c r="DP22" s="475">
        <f t="shared" si="11"/>
        <v>0</v>
      </c>
      <c r="DQ22" s="475">
        <f t="shared" si="11"/>
        <v>0</v>
      </c>
      <c r="DR22" s="475"/>
      <c r="DS22" s="475"/>
      <c r="DT22" s="475"/>
      <c r="DU22" s="475"/>
      <c r="DV22" s="475"/>
      <c r="DW22" s="474">
        <f t="shared" si="79"/>
        <v>0</v>
      </c>
      <c r="DX22" s="475">
        <f t="shared" si="12"/>
        <v>0</v>
      </c>
      <c r="DY22" s="475">
        <f t="shared" si="12"/>
        <v>0</v>
      </c>
      <c r="DZ22" s="475">
        <f t="shared" si="12"/>
        <v>0</v>
      </c>
      <c r="EA22" s="475">
        <f t="shared" si="12"/>
        <v>0</v>
      </c>
      <c r="EB22" s="474">
        <f t="shared" si="80"/>
        <v>547622</v>
      </c>
      <c r="EC22" s="475">
        <f t="shared" si="13"/>
        <v>1806</v>
      </c>
      <c r="ED22" s="475">
        <f t="shared" si="13"/>
        <v>545816</v>
      </c>
      <c r="EE22" s="475">
        <f t="shared" si="13"/>
        <v>545816</v>
      </c>
      <c r="EF22" s="475">
        <f t="shared" si="13"/>
        <v>0</v>
      </c>
      <c r="EG22" s="476">
        <f t="shared" si="81"/>
        <v>2924548</v>
      </c>
      <c r="EH22" s="476">
        <f t="shared" si="82"/>
        <v>28500203</v>
      </c>
      <c r="EI22" s="477">
        <f t="shared" si="83"/>
        <v>1965133</v>
      </c>
      <c r="EJ22" s="477">
        <f t="shared" si="14"/>
        <v>26535070</v>
      </c>
      <c r="EK22" s="477">
        <f t="shared" si="14"/>
        <v>20696725</v>
      </c>
      <c r="EL22" s="477">
        <f t="shared" si="14"/>
        <v>5838345</v>
      </c>
      <c r="EM22" s="478">
        <f t="shared" si="84"/>
        <v>22244243</v>
      </c>
      <c r="EN22" s="478">
        <f t="shared" si="85"/>
        <v>0</v>
      </c>
      <c r="EO22" s="478">
        <f t="shared" si="86"/>
        <v>3944178</v>
      </c>
      <c r="EP22" s="478">
        <f t="shared" si="87"/>
        <v>0</v>
      </c>
      <c r="EQ22" s="478">
        <f t="shared" si="88"/>
        <v>2311782</v>
      </c>
      <c r="ER22" s="479">
        <f t="shared" si="89"/>
        <v>0</v>
      </c>
      <c r="ES22" s="479">
        <f t="shared" si="15"/>
        <v>0</v>
      </c>
      <c r="ET22" s="479">
        <f t="shared" si="15"/>
        <v>0</v>
      </c>
      <c r="EU22" s="479">
        <f t="shared" si="15"/>
        <v>0</v>
      </c>
      <c r="EV22" s="479">
        <f t="shared" si="15"/>
        <v>0</v>
      </c>
      <c r="EW22" s="479">
        <f t="shared" si="90"/>
        <v>0</v>
      </c>
      <c r="EX22" s="479">
        <f t="shared" si="16"/>
        <v>0</v>
      </c>
      <c r="EY22" s="479">
        <f t="shared" si="16"/>
        <v>0</v>
      </c>
      <c r="EZ22" s="479">
        <f t="shared" si="16"/>
        <v>0</v>
      </c>
      <c r="FA22" s="479">
        <f t="shared" si="16"/>
        <v>0</v>
      </c>
      <c r="FB22" s="479">
        <f t="shared" si="91"/>
        <v>0</v>
      </c>
      <c r="FC22" s="479">
        <f t="shared" si="17"/>
        <v>0</v>
      </c>
      <c r="FD22" s="479">
        <f t="shared" si="17"/>
        <v>0</v>
      </c>
      <c r="FE22" s="479">
        <f t="shared" si="17"/>
        <v>0</v>
      </c>
      <c r="FF22" s="479">
        <f t="shared" si="17"/>
        <v>0</v>
      </c>
      <c r="FG22" s="479">
        <f t="shared" si="92"/>
        <v>0</v>
      </c>
      <c r="FH22" s="479">
        <f t="shared" si="18"/>
        <v>0</v>
      </c>
      <c r="FI22" s="479">
        <f t="shared" si="18"/>
        <v>0</v>
      </c>
      <c r="FJ22" s="479">
        <f t="shared" si="18"/>
        <v>0</v>
      </c>
      <c r="FK22" s="479">
        <f t="shared" si="18"/>
        <v>0</v>
      </c>
      <c r="FL22" s="474">
        <f t="shared" si="93"/>
        <v>0</v>
      </c>
      <c r="FM22" s="474">
        <f t="shared" si="19"/>
        <v>0</v>
      </c>
      <c r="FN22" s="474">
        <f t="shared" si="19"/>
        <v>0</v>
      </c>
      <c r="FO22" s="474">
        <f t="shared" si="19"/>
        <v>0</v>
      </c>
      <c r="FP22" s="474">
        <f t="shared" si="19"/>
        <v>0</v>
      </c>
      <c r="FQ22" s="474">
        <f t="shared" si="94"/>
        <v>0</v>
      </c>
      <c r="FR22" s="474">
        <f t="shared" si="20"/>
        <v>0</v>
      </c>
      <c r="FS22" s="474">
        <f t="shared" si="20"/>
        <v>0</v>
      </c>
      <c r="FT22" s="474">
        <f t="shared" si="20"/>
        <v>0</v>
      </c>
      <c r="FU22" s="474">
        <f t="shared" si="20"/>
        <v>0</v>
      </c>
      <c r="FV22" s="479">
        <f t="shared" si="95"/>
        <v>0</v>
      </c>
      <c r="FW22" s="479">
        <f t="shared" si="21"/>
        <v>0</v>
      </c>
      <c r="FX22" s="479">
        <f t="shared" si="21"/>
        <v>0</v>
      </c>
      <c r="FY22" s="479">
        <f t="shared" si="21"/>
        <v>0</v>
      </c>
      <c r="FZ22" s="479">
        <f t="shared" si="21"/>
        <v>0</v>
      </c>
      <c r="GA22" s="479">
        <f t="shared" si="96"/>
        <v>0</v>
      </c>
      <c r="GB22" s="479">
        <f t="shared" si="22"/>
        <v>0</v>
      </c>
      <c r="GC22" s="479">
        <f t="shared" si="22"/>
        <v>0</v>
      </c>
      <c r="GD22" s="479">
        <f t="shared" si="22"/>
        <v>0</v>
      </c>
      <c r="GE22" s="479">
        <f t="shared" si="22"/>
        <v>0</v>
      </c>
      <c r="GF22" s="474">
        <f t="shared" si="97"/>
        <v>0</v>
      </c>
      <c r="GG22" s="474">
        <f t="shared" si="23"/>
        <v>0</v>
      </c>
      <c r="GH22" s="474">
        <f t="shared" si="23"/>
        <v>0</v>
      </c>
      <c r="GI22" s="474">
        <f t="shared" si="23"/>
        <v>0</v>
      </c>
      <c r="GJ22" s="474">
        <f t="shared" si="23"/>
        <v>0</v>
      </c>
      <c r="GK22" s="474">
        <f t="shared" si="98"/>
        <v>0</v>
      </c>
      <c r="GL22" s="474">
        <f t="shared" si="24"/>
        <v>0</v>
      </c>
      <c r="GM22" s="474">
        <f t="shared" si="24"/>
        <v>0</v>
      </c>
      <c r="GN22" s="474">
        <f t="shared" si="24"/>
        <v>0</v>
      </c>
      <c r="GO22" s="474">
        <f t="shared" si="24"/>
        <v>0</v>
      </c>
      <c r="GP22" s="479">
        <f t="shared" si="99"/>
        <v>0</v>
      </c>
      <c r="GQ22" s="479">
        <f t="shared" si="25"/>
        <v>0</v>
      </c>
      <c r="GR22" s="479">
        <f t="shared" si="25"/>
        <v>0</v>
      </c>
      <c r="GS22" s="479">
        <f t="shared" si="25"/>
        <v>0</v>
      </c>
      <c r="GT22" s="479">
        <f t="shared" si="25"/>
        <v>0</v>
      </c>
      <c r="GU22" s="479">
        <f t="shared" si="100"/>
        <v>0</v>
      </c>
      <c r="GV22" s="479">
        <f t="shared" si="26"/>
        <v>0</v>
      </c>
      <c r="GW22" s="479">
        <f t="shared" si="26"/>
        <v>0</v>
      </c>
      <c r="GX22" s="479">
        <f t="shared" si="26"/>
        <v>0</v>
      </c>
      <c r="GY22" s="479">
        <f t="shared" si="26"/>
        <v>0</v>
      </c>
      <c r="GZ22" s="474">
        <f t="shared" si="101"/>
        <v>0</v>
      </c>
      <c r="HA22" s="474">
        <f t="shared" si="27"/>
        <v>0</v>
      </c>
      <c r="HB22" s="474">
        <f t="shared" si="27"/>
        <v>0</v>
      </c>
      <c r="HC22" s="474">
        <f t="shared" si="27"/>
        <v>0</v>
      </c>
      <c r="HD22" s="474">
        <f t="shared" si="27"/>
        <v>0</v>
      </c>
      <c r="HE22" s="474">
        <f t="shared" si="102"/>
        <v>0</v>
      </c>
      <c r="HF22" s="474">
        <f t="shared" si="28"/>
        <v>0</v>
      </c>
      <c r="HG22" s="474">
        <f t="shared" si="28"/>
        <v>0</v>
      </c>
      <c r="HH22" s="474">
        <f t="shared" si="28"/>
        <v>0</v>
      </c>
      <c r="HI22" s="474">
        <f t="shared" si="28"/>
        <v>0</v>
      </c>
      <c r="HJ22" s="479">
        <f t="shared" si="103"/>
        <v>0</v>
      </c>
      <c r="HK22" s="479">
        <f t="shared" si="29"/>
        <v>0</v>
      </c>
      <c r="HL22" s="479">
        <f t="shared" si="29"/>
        <v>0</v>
      </c>
      <c r="HM22" s="479">
        <f t="shared" si="29"/>
        <v>0</v>
      </c>
      <c r="HN22" s="479">
        <f t="shared" si="29"/>
        <v>0</v>
      </c>
      <c r="HO22" s="479">
        <f t="shared" si="104"/>
        <v>0</v>
      </c>
      <c r="HP22" s="479">
        <f t="shared" si="30"/>
        <v>0</v>
      </c>
      <c r="HQ22" s="479">
        <f t="shared" si="30"/>
        <v>0</v>
      </c>
      <c r="HR22" s="479">
        <f t="shared" si="30"/>
        <v>0</v>
      </c>
      <c r="HS22" s="479">
        <f t="shared" si="30"/>
        <v>0</v>
      </c>
      <c r="HT22" s="474">
        <f t="shared" si="105"/>
        <v>0</v>
      </c>
      <c r="HU22" s="474">
        <f t="shared" si="31"/>
        <v>0</v>
      </c>
      <c r="HV22" s="474">
        <f t="shared" si="31"/>
        <v>0</v>
      </c>
      <c r="HW22" s="474">
        <f t="shared" si="31"/>
        <v>0</v>
      </c>
      <c r="HX22" s="474">
        <f t="shared" si="31"/>
        <v>0</v>
      </c>
      <c r="HY22" s="474">
        <f t="shared" si="106"/>
        <v>0</v>
      </c>
      <c r="HZ22" s="474">
        <f t="shared" si="32"/>
        <v>0</v>
      </c>
      <c r="IA22" s="474">
        <f t="shared" si="32"/>
        <v>0</v>
      </c>
      <c r="IB22" s="474">
        <f t="shared" si="32"/>
        <v>0</v>
      </c>
      <c r="IC22" s="474">
        <f t="shared" si="32"/>
        <v>0</v>
      </c>
      <c r="ID22" s="479">
        <f t="shared" si="107"/>
        <v>0</v>
      </c>
      <c r="IE22" s="479">
        <f t="shared" si="33"/>
        <v>0</v>
      </c>
      <c r="IF22" s="479">
        <f t="shared" si="33"/>
        <v>0</v>
      </c>
      <c r="IG22" s="479">
        <f t="shared" si="33"/>
        <v>0</v>
      </c>
      <c r="IH22" s="479">
        <f t="shared" si="33"/>
        <v>0</v>
      </c>
      <c r="II22" s="479">
        <f t="shared" si="108"/>
        <v>0</v>
      </c>
      <c r="IJ22" s="479">
        <f t="shared" si="34"/>
        <v>0</v>
      </c>
      <c r="IK22" s="479">
        <f t="shared" si="34"/>
        <v>0</v>
      </c>
      <c r="IL22" s="479">
        <f t="shared" si="34"/>
        <v>0</v>
      </c>
      <c r="IM22" s="479">
        <f t="shared" si="34"/>
        <v>0</v>
      </c>
      <c r="IN22" s="474">
        <f t="shared" si="109"/>
        <v>0</v>
      </c>
      <c r="IO22" s="474">
        <f t="shared" si="35"/>
        <v>0</v>
      </c>
      <c r="IP22" s="474">
        <f t="shared" si="35"/>
        <v>0</v>
      </c>
      <c r="IQ22" s="474">
        <f t="shared" si="35"/>
        <v>0</v>
      </c>
      <c r="IR22" s="474">
        <f t="shared" si="35"/>
        <v>0</v>
      </c>
      <c r="IS22" s="474">
        <f t="shared" si="110"/>
        <v>0</v>
      </c>
      <c r="IT22" s="474">
        <f t="shared" si="36"/>
        <v>0</v>
      </c>
      <c r="IU22" s="474">
        <f t="shared" si="36"/>
        <v>0</v>
      </c>
      <c r="IV22" s="474">
        <f t="shared" si="36"/>
        <v>0</v>
      </c>
      <c r="IW22" s="474">
        <f t="shared" si="36"/>
        <v>0</v>
      </c>
      <c r="IX22" s="479">
        <f t="shared" si="111"/>
        <v>0</v>
      </c>
      <c r="IY22" s="479">
        <f t="shared" si="37"/>
        <v>0</v>
      </c>
      <c r="IZ22" s="479">
        <f t="shared" si="37"/>
        <v>0</v>
      </c>
      <c r="JA22" s="479">
        <f t="shared" si="37"/>
        <v>0</v>
      </c>
      <c r="JB22" s="479">
        <f t="shared" si="37"/>
        <v>0</v>
      </c>
      <c r="JC22" s="479">
        <f t="shared" si="112"/>
        <v>0</v>
      </c>
      <c r="JD22" s="479">
        <f t="shared" si="38"/>
        <v>0</v>
      </c>
      <c r="JE22" s="479">
        <f t="shared" si="38"/>
        <v>0</v>
      </c>
      <c r="JF22" s="479">
        <f t="shared" si="38"/>
        <v>0</v>
      </c>
      <c r="JG22" s="479">
        <f t="shared" si="38"/>
        <v>0</v>
      </c>
      <c r="JH22" s="479">
        <f t="shared" si="113"/>
        <v>0</v>
      </c>
      <c r="JI22" s="479">
        <f t="shared" si="39"/>
        <v>0</v>
      </c>
      <c r="JJ22" s="479">
        <f t="shared" si="39"/>
        <v>0</v>
      </c>
      <c r="JK22" s="479">
        <f t="shared" si="39"/>
        <v>0</v>
      </c>
      <c r="JL22" s="479">
        <f t="shared" si="39"/>
        <v>0</v>
      </c>
      <c r="JM22" s="669"/>
      <c r="JN22" s="669"/>
      <c r="JO22" s="669"/>
      <c r="JP22" s="669"/>
      <c r="JQ22" s="669">
        <v>45</v>
      </c>
      <c r="JR22" s="669"/>
      <c r="JS22" s="462">
        <f t="shared" si="114"/>
        <v>45</v>
      </c>
      <c r="JT22" s="474">
        <f t="shared" si="115"/>
        <v>0</v>
      </c>
      <c r="JU22" s="474">
        <f t="shared" si="40"/>
        <v>0</v>
      </c>
      <c r="JV22" s="474">
        <f t="shared" si="40"/>
        <v>0</v>
      </c>
      <c r="JW22" s="474">
        <f t="shared" si="40"/>
        <v>0</v>
      </c>
      <c r="JX22" s="474">
        <f t="shared" si="40"/>
        <v>0</v>
      </c>
      <c r="JY22" s="474">
        <f t="shared" si="116"/>
        <v>0</v>
      </c>
      <c r="JZ22" s="474">
        <f t="shared" si="41"/>
        <v>0</v>
      </c>
      <c r="KA22" s="474">
        <f t="shared" si="41"/>
        <v>0</v>
      </c>
      <c r="KB22" s="474">
        <f t="shared" si="41"/>
        <v>0</v>
      </c>
      <c r="KC22" s="474">
        <f t="shared" si="41"/>
        <v>0</v>
      </c>
      <c r="KD22" s="723">
        <f t="shared" si="117"/>
        <v>0</v>
      </c>
      <c r="KE22" s="723">
        <f t="shared" si="42"/>
        <v>0</v>
      </c>
      <c r="KF22" s="723">
        <f t="shared" si="42"/>
        <v>0</v>
      </c>
      <c r="KG22" s="723">
        <f t="shared" si="42"/>
        <v>0</v>
      </c>
      <c r="KH22" s="723">
        <f t="shared" si="42"/>
        <v>0</v>
      </c>
      <c r="KI22" s="723">
        <f t="shared" si="118"/>
        <v>0</v>
      </c>
      <c r="KJ22" s="723">
        <f t="shared" si="43"/>
        <v>0</v>
      </c>
      <c r="KK22" s="723">
        <f t="shared" si="43"/>
        <v>0</v>
      </c>
      <c r="KL22" s="723">
        <f t="shared" si="43"/>
        <v>0</v>
      </c>
      <c r="KM22" s="723">
        <f t="shared" si="43"/>
        <v>0</v>
      </c>
      <c r="KN22" s="474">
        <f t="shared" si="119"/>
        <v>70560</v>
      </c>
      <c r="KO22" s="474">
        <f t="shared" si="44"/>
        <v>1395</v>
      </c>
      <c r="KP22" s="474">
        <f t="shared" si="44"/>
        <v>69165</v>
      </c>
      <c r="KQ22" s="474">
        <f t="shared" si="44"/>
        <v>69165</v>
      </c>
      <c r="KR22" s="474">
        <f t="shared" si="44"/>
        <v>0</v>
      </c>
      <c r="KS22" s="474">
        <f t="shared" si="120"/>
        <v>0</v>
      </c>
      <c r="KT22" s="474">
        <f t="shared" si="45"/>
        <v>0</v>
      </c>
      <c r="KU22" s="474">
        <f t="shared" si="45"/>
        <v>0</v>
      </c>
      <c r="KV22" s="474">
        <f t="shared" si="45"/>
        <v>0</v>
      </c>
      <c r="KW22" s="474">
        <f t="shared" si="45"/>
        <v>0</v>
      </c>
      <c r="KX22" s="474">
        <f t="shared" si="46"/>
        <v>70560</v>
      </c>
      <c r="KY22" s="474">
        <f t="shared" si="46"/>
        <v>1395</v>
      </c>
      <c r="KZ22" s="474">
        <f t="shared" si="47"/>
        <v>69165</v>
      </c>
      <c r="LA22" s="474">
        <f t="shared" si="47"/>
        <v>69165</v>
      </c>
      <c r="LB22" s="474">
        <f t="shared" si="47"/>
        <v>0</v>
      </c>
      <c r="LC22" s="479">
        <f t="shared" si="48"/>
        <v>28500203</v>
      </c>
      <c r="LD22" s="479">
        <f t="shared" si="121"/>
        <v>0</v>
      </c>
      <c r="LE22" s="479">
        <f t="shared" si="122"/>
        <v>70560</v>
      </c>
      <c r="LF22" s="476">
        <f t="shared" si="123"/>
        <v>28570763</v>
      </c>
      <c r="LG22" s="476">
        <f t="shared" si="49"/>
        <v>1966528</v>
      </c>
      <c r="LH22" s="476">
        <f t="shared" si="49"/>
        <v>26604235</v>
      </c>
      <c r="LI22" s="476">
        <f t="shared" si="49"/>
        <v>20765890</v>
      </c>
      <c r="LJ22" s="476">
        <f t="shared" si="49"/>
        <v>5838345</v>
      </c>
      <c r="LK22" s="714">
        <v>76.37</v>
      </c>
      <c r="LL22" s="717">
        <f t="shared" si="50"/>
        <v>4662323.3</v>
      </c>
      <c r="LM22" s="720">
        <f t="shared" si="124"/>
        <v>4662.3</v>
      </c>
      <c r="LN22" s="718">
        <f t="shared" si="51"/>
        <v>33162526.300000001</v>
      </c>
      <c r="LO22" s="713">
        <f t="shared" si="125"/>
        <v>33162.5</v>
      </c>
      <c r="LP22" s="724">
        <f t="shared" si="126"/>
        <v>0</v>
      </c>
      <c r="LQ22" s="724">
        <f t="shared" si="127"/>
        <v>33162.5</v>
      </c>
      <c r="LR22" s="724">
        <f t="shared" si="52"/>
        <v>70.599999999999994</v>
      </c>
      <c r="LS22" s="713">
        <f t="shared" si="128"/>
        <v>33233.1</v>
      </c>
      <c r="LT22" s="437"/>
      <c r="LU22" s="617">
        <f t="shared" si="129"/>
        <v>0</v>
      </c>
      <c r="LV22" s="617">
        <f t="shared" si="130"/>
        <v>0</v>
      </c>
      <c r="LW22" s="617">
        <f t="shared" si="131"/>
        <v>0</v>
      </c>
      <c r="LX22" s="617">
        <f t="shared" si="132"/>
        <v>0</v>
      </c>
      <c r="LY22" s="617">
        <f t="shared" si="133"/>
        <v>1568</v>
      </c>
      <c r="LZ22" s="617">
        <f t="shared" si="134"/>
        <v>0</v>
      </c>
      <c r="MA22" s="480"/>
      <c r="MB22" s="480"/>
      <c r="MC22" s="480"/>
      <c r="MD22" s="480"/>
      <c r="ME22" s="480"/>
      <c r="MF22" s="480"/>
      <c r="MG22" s="480"/>
      <c r="MH22" s="480"/>
      <c r="MI22" s="480"/>
      <c r="MJ22" s="480"/>
      <c r="MK22" s="480"/>
      <c r="ML22" s="480"/>
      <c r="MM22" s="480"/>
      <c r="MN22" s="480"/>
      <c r="MO22" s="480"/>
      <c r="MP22" s="480"/>
      <c r="MQ22" s="480"/>
      <c r="MR22" s="480"/>
      <c r="MS22" s="480"/>
      <c r="MT22" s="480"/>
      <c r="MU22" s="480"/>
      <c r="MV22" s="480"/>
      <c r="MW22" s="480"/>
      <c r="MX22" s="480"/>
      <c r="MY22" s="480"/>
      <c r="MZ22" s="480"/>
      <c r="NA22" s="480"/>
      <c r="NB22" s="480"/>
      <c r="NC22" s="480"/>
      <c r="ND22" s="480"/>
      <c r="NE22" s="480"/>
      <c r="NF22" s="480"/>
      <c r="NG22" s="480"/>
      <c r="NH22" s="480"/>
      <c r="NI22" s="480"/>
      <c r="NJ22" s="480"/>
      <c r="NK22" s="480"/>
      <c r="NL22" s="480"/>
      <c r="NM22" s="480"/>
      <c r="NN22" s="480"/>
      <c r="NO22" s="480"/>
      <c r="NP22" s="480"/>
      <c r="NQ22" s="480"/>
      <c r="NR22" s="480"/>
      <c r="NS22" s="480"/>
      <c r="NT22" s="480"/>
      <c r="NU22" s="480"/>
      <c r="NV22" s="480"/>
      <c r="NW22" s="480"/>
      <c r="NX22" s="480"/>
      <c r="NY22" s="480"/>
      <c r="NZ22" s="480"/>
      <c r="OA22" s="480"/>
      <c r="OB22" s="480"/>
      <c r="OD22" s="642">
        <f t="shared" si="53"/>
        <v>0</v>
      </c>
      <c r="OE22" s="618">
        <f t="shared" si="54"/>
        <v>0</v>
      </c>
      <c r="OF22" s="618">
        <f t="shared" si="55"/>
        <v>0</v>
      </c>
      <c r="OG22" s="643">
        <f t="shared" si="135"/>
        <v>0</v>
      </c>
      <c r="OH22" s="644">
        <f t="shared" si="56"/>
        <v>0</v>
      </c>
      <c r="OI22" s="644">
        <f t="shared" si="56"/>
        <v>0</v>
      </c>
      <c r="OJ22" s="642">
        <f t="shared" si="57"/>
        <v>0</v>
      </c>
      <c r="OK22" s="618">
        <f t="shared" si="58"/>
        <v>0</v>
      </c>
      <c r="OL22" s="618">
        <f t="shared" si="59"/>
        <v>0</v>
      </c>
    </row>
    <row r="23" spans="1:402">
      <c r="A23" s="460" t="s">
        <v>779</v>
      </c>
      <c r="B23" s="461"/>
      <c r="C23" s="461"/>
      <c r="D23" s="461"/>
      <c r="E23" s="461"/>
      <c r="F23" s="462">
        <f t="shared" si="60"/>
        <v>0</v>
      </c>
      <c r="G23" s="463"/>
      <c r="H23" s="463"/>
      <c r="I23" s="463"/>
      <c r="J23" s="463"/>
      <c r="K23" s="462">
        <f t="shared" si="61"/>
        <v>0</v>
      </c>
      <c r="L23" s="464">
        <f t="shared" si="62"/>
        <v>0</v>
      </c>
      <c r="M23" s="464"/>
      <c r="N23" s="464"/>
      <c r="O23" s="464"/>
      <c r="P23" s="465">
        <v>402</v>
      </c>
      <c r="Q23" s="461"/>
      <c r="R23" s="481">
        <v>0</v>
      </c>
      <c r="S23" s="461"/>
      <c r="T23" s="465">
        <v>1</v>
      </c>
      <c r="U23" s="462">
        <f t="shared" si="2"/>
        <v>403</v>
      </c>
      <c r="V23" s="465">
        <v>389</v>
      </c>
      <c r="W23" s="461"/>
      <c r="X23" s="481">
        <v>21</v>
      </c>
      <c r="Y23" s="461"/>
      <c r="Z23" s="465">
        <v>3</v>
      </c>
      <c r="AA23" s="462">
        <f t="shared" si="3"/>
        <v>413</v>
      </c>
      <c r="AB23" s="465">
        <v>70</v>
      </c>
      <c r="AC23" s="461"/>
      <c r="AD23" s="461"/>
      <c r="AE23" s="461"/>
      <c r="AF23" s="465">
        <v>0</v>
      </c>
      <c r="AG23" s="462">
        <f t="shared" si="63"/>
        <v>70</v>
      </c>
      <c r="AH23" s="459">
        <f t="shared" si="64"/>
        <v>886</v>
      </c>
      <c r="AI23" s="467"/>
      <c r="AJ23" s="468">
        <v>0</v>
      </c>
      <c r="AK23" s="469"/>
      <c r="AL23" s="470">
        <v>0</v>
      </c>
      <c r="AM23" s="470"/>
      <c r="AN23" s="467"/>
      <c r="AO23" s="471"/>
      <c r="AP23" s="470"/>
      <c r="AQ23" s="468"/>
      <c r="AR23" s="468">
        <v>3</v>
      </c>
      <c r="AS23" s="461"/>
      <c r="AT23" s="461"/>
      <c r="AU23" s="470">
        <v>1</v>
      </c>
      <c r="AV23" s="470"/>
      <c r="AW23" s="468"/>
      <c r="AX23" s="470">
        <v>4</v>
      </c>
      <c r="AY23" s="470"/>
      <c r="AZ23" s="468"/>
      <c r="BA23" s="470"/>
      <c r="BB23" s="461"/>
      <c r="BC23" s="461"/>
      <c r="BD23" s="470"/>
      <c r="BE23" s="470">
        <v>1</v>
      </c>
      <c r="BF23" s="473"/>
      <c r="BG23" s="462">
        <f t="shared" si="65"/>
        <v>9</v>
      </c>
      <c r="BH23" s="474">
        <f t="shared" si="66"/>
        <v>10285170</v>
      </c>
      <c r="BI23" s="475">
        <f t="shared" si="4"/>
        <v>867114</v>
      </c>
      <c r="BJ23" s="475">
        <f t="shared" si="4"/>
        <v>9418056</v>
      </c>
      <c r="BK23" s="475">
        <f t="shared" si="4"/>
        <v>7260924</v>
      </c>
      <c r="BL23" s="475">
        <f t="shared" si="4"/>
        <v>2157132</v>
      </c>
      <c r="BM23" s="474">
        <f t="shared" si="67"/>
        <v>0</v>
      </c>
      <c r="BN23" s="475">
        <f t="shared" si="5"/>
        <v>0</v>
      </c>
      <c r="BO23" s="475">
        <f t="shared" si="5"/>
        <v>0</v>
      </c>
      <c r="BP23" s="475">
        <f t="shared" si="5"/>
        <v>0</v>
      </c>
      <c r="BQ23" s="475">
        <f t="shared" si="5"/>
        <v>0</v>
      </c>
      <c r="BR23" s="474">
        <f t="shared" si="68"/>
        <v>0</v>
      </c>
      <c r="BS23" s="475">
        <f t="shared" si="6"/>
        <v>0</v>
      </c>
      <c r="BT23" s="475">
        <f t="shared" si="6"/>
        <v>0</v>
      </c>
      <c r="BU23" s="475">
        <f t="shared" si="6"/>
        <v>0</v>
      </c>
      <c r="BV23" s="475">
        <f t="shared" si="6"/>
        <v>0</v>
      </c>
      <c r="BW23" s="475"/>
      <c r="BX23" s="475"/>
      <c r="BY23" s="475"/>
      <c r="BZ23" s="475"/>
      <c r="CA23" s="475"/>
      <c r="CB23" s="474">
        <f t="shared" si="69"/>
        <v>197552</v>
      </c>
      <c r="CC23" s="475">
        <f t="shared" si="7"/>
        <v>451</v>
      </c>
      <c r="CD23" s="475">
        <f t="shared" si="7"/>
        <v>197101</v>
      </c>
      <c r="CE23" s="475">
        <f t="shared" si="7"/>
        <v>197101</v>
      </c>
      <c r="CF23" s="475">
        <f t="shared" si="7"/>
        <v>0</v>
      </c>
      <c r="CG23" s="476">
        <f t="shared" si="70"/>
        <v>10482722</v>
      </c>
      <c r="CH23" s="474">
        <f t="shared" si="71"/>
        <v>13881076</v>
      </c>
      <c r="CI23" s="475">
        <f t="shared" si="71"/>
        <v>1141326</v>
      </c>
      <c r="CJ23" s="475">
        <f t="shared" si="71"/>
        <v>12739750</v>
      </c>
      <c r="CK23" s="475">
        <f t="shared" si="71"/>
        <v>9596241</v>
      </c>
      <c r="CL23" s="475">
        <f t="shared" si="71"/>
        <v>3143509</v>
      </c>
      <c r="CM23" s="474">
        <f t="shared" si="72"/>
        <v>0</v>
      </c>
      <c r="CN23" s="475">
        <f t="shared" si="8"/>
        <v>0</v>
      </c>
      <c r="CO23" s="475">
        <f t="shared" si="8"/>
        <v>0</v>
      </c>
      <c r="CP23" s="475">
        <f t="shared" si="8"/>
        <v>0</v>
      </c>
      <c r="CQ23" s="475">
        <f t="shared" si="8"/>
        <v>0</v>
      </c>
      <c r="CR23" s="474">
        <f t="shared" si="73"/>
        <v>2093553</v>
      </c>
      <c r="CS23" s="475">
        <f t="shared" si="73"/>
        <v>61614</v>
      </c>
      <c r="CT23" s="475">
        <f t="shared" si="73"/>
        <v>2031939</v>
      </c>
      <c r="CU23" s="475">
        <f t="shared" si="73"/>
        <v>1536192</v>
      </c>
      <c r="CV23" s="475">
        <f t="shared" si="73"/>
        <v>495747</v>
      </c>
      <c r="CW23" s="474">
        <f t="shared" si="74"/>
        <v>0</v>
      </c>
      <c r="CX23" s="475">
        <f t="shared" si="9"/>
        <v>0</v>
      </c>
      <c r="CY23" s="475">
        <f t="shared" si="9"/>
        <v>0</v>
      </c>
      <c r="CZ23" s="475">
        <f t="shared" si="9"/>
        <v>0</v>
      </c>
      <c r="DA23" s="475">
        <f t="shared" si="9"/>
        <v>0</v>
      </c>
      <c r="DB23" s="474">
        <f t="shared" si="75"/>
        <v>684528</v>
      </c>
      <c r="DC23" s="475">
        <f t="shared" si="10"/>
        <v>2256</v>
      </c>
      <c r="DD23" s="475">
        <f t="shared" si="10"/>
        <v>682272</v>
      </c>
      <c r="DE23" s="475">
        <f t="shared" si="10"/>
        <v>682272</v>
      </c>
      <c r="DF23" s="475">
        <f t="shared" si="10"/>
        <v>0</v>
      </c>
      <c r="DG23" s="476">
        <f t="shared" si="76"/>
        <v>16659157</v>
      </c>
      <c r="DH23" s="474">
        <f t="shared" si="77"/>
        <v>2727620</v>
      </c>
      <c r="DI23" s="475">
        <f t="shared" si="77"/>
        <v>217490</v>
      </c>
      <c r="DJ23" s="475">
        <f t="shared" si="77"/>
        <v>2510130</v>
      </c>
      <c r="DK23" s="475">
        <f t="shared" si="77"/>
        <v>1847440</v>
      </c>
      <c r="DL23" s="475">
        <f t="shared" si="77"/>
        <v>662690</v>
      </c>
      <c r="DM23" s="474">
        <f t="shared" si="78"/>
        <v>0</v>
      </c>
      <c r="DN23" s="475">
        <f t="shared" si="11"/>
        <v>0</v>
      </c>
      <c r="DO23" s="475">
        <f t="shared" si="11"/>
        <v>0</v>
      </c>
      <c r="DP23" s="475">
        <f t="shared" si="11"/>
        <v>0</v>
      </c>
      <c r="DQ23" s="475">
        <f t="shared" si="11"/>
        <v>0</v>
      </c>
      <c r="DR23" s="475"/>
      <c r="DS23" s="475"/>
      <c r="DT23" s="475"/>
      <c r="DU23" s="475"/>
      <c r="DV23" s="475"/>
      <c r="DW23" s="474">
        <f t="shared" si="79"/>
        <v>0</v>
      </c>
      <c r="DX23" s="475">
        <f t="shared" si="12"/>
        <v>0</v>
      </c>
      <c r="DY23" s="475">
        <f t="shared" si="12"/>
        <v>0</v>
      </c>
      <c r="DZ23" s="475">
        <f t="shared" si="12"/>
        <v>0</v>
      </c>
      <c r="EA23" s="475">
        <f t="shared" si="12"/>
        <v>0</v>
      </c>
      <c r="EB23" s="474">
        <f t="shared" si="80"/>
        <v>0</v>
      </c>
      <c r="EC23" s="475">
        <f t="shared" si="13"/>
        <v>0</v>
      </c>
      <c r="ED23" s="475">
        <f t="shared" si="13"/>
        <v>0</v>
      </c>
      <c r="EE23" s="475">
        <f t="shared" si="13"/>
        <v>0</v>
      </c>
      <c r="EF23" s="475">
        <f t="shared" si="13"/>
        <v>0</v>
      </c>
      <c r="EG23" s="476">
        <f t="shared" si="81"/>
        <v>2727620</v>
      </c>
      <c r="EH23" s="476">
        <f t="shared" si="82"/>
        <v>29869499</v>
      </c>
      <c r="EI23" s="477">
        <f t="shared" si="83"/>
        <v>2290251</v>
      </c>
      <c r="EJ23" s="477">
        <f t="shared" si="14"/>
        <v>27579248</v>
      </c>
      <c r="EK23" s="477">
        <f t="shared" si="14"/>
        <v>21120170</v>
      </c>
      <c r="EL23" s="477">
        <f t="shared" si="14"/>
        <v>6459078</v>
      </c>
      <c r="EM23" s="478">
        <f t="shared" si="84"/>
        <v>26893866</v>
      </c>
      <c r="EN23" s="478">
        <f t="shared" si="85"/>
        <v>0</v>
      </c>
      <c r="EO23" s="478">
        <f t="shared" si="86"/>
        <v>2093553</v>
      </c>
      <c r="EP23" s="478">
        <f t="shared" si="87"/>
        <v>0</v>
      </c>
      <c r="EQ23" s="478">
        <f t="shared" si="88"/>
        <v>882080</v>
      </c>
      <c r="ER23" s="479">
        <f t="shared" si="89"/>
        <v>0</v>
      </c>
      <c r="ES23" s="479">
        <f t="shared" si="15"/>
        <v>0</v>
      </c>
      <c r="ET23" s="479">
        <f t="shared" si="15"/>
        <v>0</v>
      </c>
      <c r="EU23" s="479">
        <f t="shared" si="15"/>
        <v>0</v>
      </c>
      <c r="EV23" s="479">
        <f t="shared" si="15"/>
        <v>0</v>
      </c>
      <c r="EW23" s="479">
        <f t="shared" si="90"/>
        <v>0</v>
      </c>
      <c r="EX23" s="479">
        <f t="shared" si="16"/>
        <v>0</v>
      </c>
      <c r="EY23" s="479">
        <f t="shared" si="16"/>
        <v>0</v>
      </c>
      <c r="EZ23" s="479">
        <f t="shared" si="16"/>
        <v>0</v>
      </c>
      <c r="FA23" s="479">
        <f t="shared" si="16"/>
        <v>0</v>
      </c>
      <c r="FB23" s="479">
        <f t="shared" si="91"/>
        <v>0</v>
      </c>
      <c r="FC23" s="479">
        <f t="shared" si="17"/>
        <v>0</v>
      </c>
      <c r="FD23" s="479">
        <f t="shared" si="17"/>
        <v>0</v>
      </c>
      <c r="FE23" s="479">
        <f t="shared" si="17"/>
        <v>0</v>
      </c>
      <c r="FF23" s="479">
        <f t="shared" si="17"/>
        <v>0</v>
      </c>
      <c r="FG23" s="479">
        <f t="shared" si="92"/>
        <v>0</v>
      </c>
      <c r="FH23" s="479">
        <f t="shared" si="18"/>
        <v>0</v>
      </c>
      <c r="FI23" s="479">
        <f t="shared" si="18"/>
        <v>0</v>
      </c>
      <c r="FJ23" s="479">
        <f t="shared" si="18"/>
        <v>0</v>
      </c>
      <c r="FK23" s="479">
        <f t="shared" si="18"/>
        <v>0</v>
      </c>
      <c r="FL23" s="474">
        <f t="shared" si="93"/>
        <v>0</v>
      </c>
      <c r="FM23" s="474">
        <f t="shared" si="19"/>
        <v>0</v>
      </c>
      <c r="FN23" s="474">
        <f t="shared" si="19"/>
        <v>0</v>
      </c>
      <c r="FO23" s="474">
        <f t="shared" si="19"/>
        <v>0</v>
      </c>
      <c r="FP23" s="474">
        <f t="shared" si="19"/>
        <v>0</v>
      </c>
      <c r="FQ23" s="474">
        <f t="shared" si="94"/>
        <v>0</v>
      </c>
      <c r="FR23" s="474">
        <f t="shared" si="20"/>
        <v>0</v>
      </c>
      <c r="FS23" s="474">
        <f t="shared" si="20"/>
        <v>0</v>
      </c>
      <c r="FT23" s="474">
        <f t="shared" si="20"/>
        <v>0</v>
      </c>
      <c r="FU23" s="474">
        <f t="shared" si="20"/>
        <v>0</v>
      </c>
      <c r="FV23" s="479">
        <f t="shared" si="95"/>
        <v>0</v>
      </c>
      <c r="FW23" s="479">
        <f t="shared" si="21"/>
        <v>0</v>
      </c>
      <c r="FX23" s="479">
        <f t="shared" si="21"/>
        <v>0</v>
      </c>
      <c r="FY23" s="479">
        <f t="shared" si="21"/>
        <v>0</v>
      </c>
      <c r="FZ23" s="479">
        <f t="shared" si="21"/>
        <v>0</v>
      </c>
      <c r="GA23" s="479">
        <f t="shared" si="96"/>
        <v>0</v>
      </c>
      <c r="GB23" s="479">
        <f t="shared" si="22"/>
        <v>0</v>
      </c>
      <c r="GC23" s="479">
        <f t="shared" si="22"/>
        <v>0</v>
      </c>
      <c r="GD23" s="479">
        <f t="shared" si="22"/>
        <v>0</v>
      </c>
      <c r="GE23" s="479">
        <f t="shared" si="22"/>
        <v>0</v>
      </c>
      <c r="GF23" s="474">
        <f t="shared" si="97"/>
        <v>0</v>
      </c>
      <c r="GG23" s="474">
        <f t="shared" si="23"/>
        <v>0</v>
      </c>
      <c r="GH23" s="474">
        <f t="shared" si="23"/>
        <v>0</v>
      </c>
      <c r="GI23" s="474">
        <f t="shared" si="23"/>
        <v>0</v>
      </c>
      <c r="GJ23" s="474">
        <f t="shared" si="23"/>
        <v>0</v>
      </c>
      <c r="GK23" s="474">
        <f t="shared" si="98"/>
        <v>105987</v>
      </c>
      <c r="GL23" s="474">
        <f t="shared" si="24"/>
        <v>26571</v>
      </c>
      <c r="GM23" s="474">
        <f t="shared" si="24"/>
        <v>79416</v>
      </c>
      <c r="GN23" s="474">
        <f t="shared" si="24"/>
        <v>61227</v>
      </c>
      <c r="GO23" s="474">
        <f t="shared" si="24"/>
        <v>18189</v>
      </c>
      <c r="GP23" s="479">
        <f t="shared" si="99"/>
        <v>0</v>
      </c>
      <c r="GQ23" s="479">
        <f t="shared" si="25"/>
        <v>0</v>
      </c>
      <c r="GR23" s="479">
        <f t="shared" si="25"/>
        <v>0</v>
      </c>
      <c r="GS23" s="479">
        <f t="shared" si="25"/>
        <v>0</v>
      </c>
      <c r="GT23" s="479">
        <f t="shared" si="25"/>
        <v>0</v>
      </c>
      <c r="GU23" s="479">
        <f t="shared" si="100"/>
        <v>0</v>
      </c>
      <c r="GV23" s="479">
        <f t="shared" si="26"/>
        <v>0</v>
      </c>
      <c r="GW23" s="479">
        <f t="shared" si="26"/>
        <v>0</v>
      </c>
      <c r="GX23" s="479">
        <f t="shared" si="26"/>
        <v>0</v>
      </c>
      <c r="GY23" s="479">
        <f t="shared" si="26"/>
        <v>0</v>
      </c>
      <c r="GZ23" s="474">
        <f t="shared" si="101"/>
        <v>187274</v>
      </c>
      <c r="HA23" s="474">
        <f t="shared" si="27"/>
        <v>28442</v>
      </c>
      <c r="HB23" s="474">
        <f t="shared" si="27"/>
        <v>158832</v>
      </c>
      <c r="HC23" s="474">
        <f t="shared" si="27"/>
        <v>122454</v>
      </c>
      <c r="HD23" s="474">
        <f t="shared" si="27"/>
        <v>36378</v>
      </c>
      <c r="HE23" s="474">
        <f t="shared" si="102"/>
        <v>0</v>
      </c>
      <c r="HF23" s="474">
        <f t="shared" si="28"/>
        <v>0</v>
      </c>
      <c r="HG23" s="474">
        <f t="shared" si="28"/>
        <v>0</v>
      </c>
      <c r="HH23" s="474">
        <f t="shared" si="28"/>
        <v>0</v>
      </c>
      <c r="HI23" s="474">
        <f t="shared" si="28"/>
        <v>0</v>
      </c>
      <c r="HJ23" s="479">
        <f t="shared" si="103"/>
        <v>0</v>
      </c>
      <c r="HK23" s="479">
        <f t="shared" si="29"/>
        <v>0</v>
      </c>
      <c r="HL23" s="479">
        <f t="shared" si="29"/>
        <v>0</v>
      </c>
      <c r="HM23" s="479">
        <f t="shared" si="29"/>
        <v>0</v>
      </c>
      <c r="HN23" s="479">
        <f t="shared" si="29"/>
        <v>0</v>
      </c>
      <c r="HO23" s="479">
        <f t="shared" si="104"/>
        <v>132116</v>
      </c>
      <c r="HP23" s="479">
        <f t="shared" si="30"/>
        <v>26228</v>
      </c>
      <c r="HQ23" s="479">
        <f t="shared" si="30"/>
        <v>105888</v>
      </c>
      <c r="HR23" s="479">
        <f t="shared" si="30"/>
        <v>81636</v>
      </c>
      <c r="HS23" s="479">
        <f t="shared" si="30"/>
        <v>24252</v>
      </c>
      <c r="HT23" s="474">
        <f t="shared" si="105"/>
        <v>0</v>
      </c>
      <c r="HU23" s="474">
        <f t="shared" si="31"/>
        <v>0</v>
      </c>
      <c r="HV23" s="474">
        <f t="shared" si="31"/>
        <v>0</v>
      </c>
      <c r="HW23" s="474">
        <f t="shared" si="31"/>
        <v>0</v>
      </c>
      <c r="HX23" s="474">
        <f t="shared" si="31"/>
        <v>0</v>
      </c>
      <c r="HY23" s="474">
        <f t="shared" si="106"/>
        <v>0</v>
      </c>
      <c r="HZ23" s="474">
        <f t="shared" si="32"/>
        <v>0</v>
      </c>
      <c r="IA23" s="474">
        <f t="shared" si="32"/>
        <v>0</v>
      </c>
      <c r="IB23" s="474">
        <f t="shared" si="32"/>
        <v>0</v>
      </c>
      <c r="IC23" s="474">
        <f t="shared" si="32"/>
        <v>0</v>
      </c>
      <c r="ID23" s="479">
        <f t="shared" si="107"/>
        <v>0</v>
      </c>
      <c r="IE23" s="479">
        <f t="shared" si="33"/>
        <v>0</v>
      </c>
      <c r="IF23" s="479">
        <f t="shared" si="33"/>
        <v>0</v>
      </c>
      <c r="IG23" s="479">
        <f t="shared" si="33"/>
        <v>0</v>
      </c>
      <c r="IH23" s="479">
        <f t="shared" si="33"/>
        <v>0</v>
      </c>
      <c r="II23" s="479">
        <f t="shared" si="108"/>
        <v>0</v>
      </c>
      <c r="IJ23" s="479">
        <f t="shared" si="34"/>
        <v>0</v>
      </c>
      <c r="IK23" s="479">
        <f t="shared" si="34"/>
        <v>0</v>
      </c>
      <c r="IL23" s="479">
        <f t="shared" si="34"/>
        <v>0</v>
      </c>
      <c r="IM23" s="479">
        <f t="shared" si="34"/>
        <v>0</v>
      </c>
      <c r="IN23" s="474">
        <f t="shared" si="109"/>
        <v>0</v>
      </c>
      <c r="IO23" s="474">
        <f t="shared" si="35"/>
        <v>0</v>
      </c>
      <c r="IP23" s="474">
        <f t="shared" si="35"/>
        <v>0</v>
      </c>
      <c r="IQ23" s="474">
        <f t="shared" si="35"/>
        <v>0</v>
      </c>
      <c r="IR23" s="474">
        <f t="shared" si="35"/>
        <v>0</v>
      </c>
      <c r="IS23" s="474">
        <f t="shared" si="110"/>
        <v>0</v>
      </c>
      <c r="IT23" s="474">
        <f t="shared" si="36"/>
        <v>0</v>
      </c>
      <c r="IU23" s="474">
        <f t="shared" si="36"/>
        <v>0</v>
      </c>
      <c r="IV23" s="474">
        <f t="shared" si="36"/>
        <v>0</v>
      </c>
      <c r="IW23" s="474">
        <f t="shared" si="36"/>
        <v>0</v>
      </c>
      <c r="IX23" s="479">
        <f t="shared" si="111"/>
        <v>239634</v>
      </c>
      <c r="IY23" s="479">
        <f t="shared" si="37"/>
        <v>17604</v>
      </c>
      <c r="IZ23" s="479">
        <f t="shared" si="37"/>
        <v>222030</v>
      </c>
      <c r="JA23" s="479">
        <f t="shared" si="37"/>
        <v>167250</v>
      </c>
      <c r="JB23" s="479">
        <f t="shared" si="37"/>
        <v>54780</v>
      </c>
      <c r="JC23" s="479">
        <f t="shared" si="112"/>
        <v>0</v>
      </c>
      <c r="JD23" s="479">
        <f t="shared" si="38"/>
        <v>0</v>
      </c>
      <c r="JE23" s="479">
        <f t="shared" si="38"/>
        <v>0</v>
      </c>
      <c r="JF23" s="479">
        <f t="shared" si="38"/>
        <v>0</v>
      </c>
      <c r="JG23" s="479">
        <f t="shared" si="38"/>
        <v>0</v>
      </c>
      <c r="JH23" s="479">
        <f t="shared" si="113"/>
        <v>665011</v>
      </c>
      <c r="JI23" s="479">
        <f t="shared" si="39"/>
        <v>98845</v>
      </c>
      <c r="JJ23" s="479">
        <f t="shared" si="39"/>
        <v>566166</v>
      </c>
      <c r="JK23" s="479">
        <f t="shared" si="39"/>
        <v>432567</v>
      </c>
      <c r="JL23" s="479">
        <f t="shared" si="39"/>
        <v>133599</v>
      </c>
      <c r="JM23" s="669">
        <v>0</v>
      </c>
      <c r="JN23" s="669">
        <v>0</v>
      </c>
      <c r="JO23" s="669">
        <v>0</v>
      </c>
      <c r="JP23" s="669">
        <v>0</v>
      </c>
      <c r="JQ23" s="669">
        <v>80</v>
      </c>
      <c r="JR23" s="669">
        <v>30</v>
      </c>
      <c r="JS23" s="462">
        <f t="shared" si="114"/>
        <v>110</v>
      </c>
      <c r="JT23" s="474">
        <f t="shared" si="115"/>
        <v>0</v>
      </c>
      <c r="JU23" s="474">
        <f t="shared" si="40"/>
        <v>0</v>
      </c>
      <c r="JV23" s="474">
        <f t="shared" si="40"/>
        <v>0</v>
      </c>
      <c r="JW23" s="474">
        <f t="shared" si="40"/>
        <v>0</v>
      </c>
      <c r="JX23" s="474">
        <f t="shared" si="40"/>
        <v>0</v>
      </c>
      <c r="JY23" s="474">
        <f t="shared" si="116"/>
        <v>0</v>
      </c>
      <c r="JZ23" s="474">
        <f t="shared" si="41"/>
        <v>0</v>
      </c>
      <c r="KA23" s="474">
        <f t="shared" si="41"/>
        <v>0</v>
      </c>
      <c r="KB23" s="474">
        <f t="shared" si="41"/>
        <v>0</v>
      </c>
      <c r="KC23" s="474">
        <f t="shared" si="41"/>
        <v>0</v>
      </c>
      <c r="KD23" s="723">
        <f t="shared" si="117"/>
        <v>0</v>
      </c>
      <c r="KE23" s="723">
        <f t="shared" si="42"/>
        <v>0</v>
      </c>
      <c r="KF23" s="723">
        <f t="shared" si="42"/>
        <v>0</v>
      </c>
      <c r="KG23" s="723">
        <f t="shared" si="42"/>
        <v>0</v>
      </c>
      <c r="KH23" s="723">
        <f t="shared" si="42"/>
        <v>0</v>
      </c>
      <c r="KI23" s="723">
        <f t="shared" si="118"/>
        <v>0</v>
      </c>
      <c r="KJ23" s="723">
        <f t="shared" si="43"/>
        <v>0</v>
      </c>
      <c r="KK23" s="723">
        <f t="shared" si="43"/>
        <v>0</v>
      </c>
      <c r="KL23" s="723">
        <f t="shared" si="43"/>
        <v>0</v>
      </c>
      <c r="KM23" s="723">
        <f t="shared" si="43"/>
        <v>0</v>
      </c>
      <c r="KN23" s="474">
        <f t="shared" si="119"/>
        <v>125440</v>
      </c>
      <c r="KO23" s="474">
        <f t="shared" si="44"/>
        <v>2480</v>
      </c>
      <c r="KP23" s="474">
        <f t="shared" si="44"/>
        <v>122960</v>
      </c>
      <c r="KQ23" s="474">
        <f t="shared" si="44"/>
        <v>122960</v>
      </c>
      <c r="KR23" s="474">
        <f t="shared" si="44"/>
        <v>0</v>
      </c>
      <c r="KS23" s="474">
        <f t="shared" si="120"/>
        <v>40320</v>
      </c>
      <c r="KT23" s="474">
        <f t="shared" si="45"/>
        <v>780</v>
      </c>
      <c r="KU23" s="474">
        <f t="shared" si="45"/>
        <v>39540</v>
      </c>
      <c r="KV23" s="474">
        <f t="shared" si="45"/>
        <v>39540</v>
      </c>
      <c r="KW23" s="474">
        <f t="shared" si="45"/>
        <v>0</v>
      </c>
      <c r="KX23" s="474">
        <f t="shared" si="46"/>
        <v>165760</v>
      </c>
      <c r="KY23" s="474">
        <f t="shared" si="46"/>
        <v>3260</v>
      </c>
      <c r="KZ23" s="474">
        <f t="shared" si="47"/>
        <v>162500</v>
      </c>
      <c r="LA23" s="474">
        <f t="shared" si="47"/>
        <v>162500</v>
      </c>
      <c r="LB23" s="474">
        <f t="shared" si="47"/>
        <v>0</v>
      </c>
      <c r="LC23" s="479">
        <f t="shared" si="48"/>
        <v>29869499</v>
      </c>
      <c r="LD23" s="479">
        <f t="shared" si="121"/>
        <v>665011</v>
      </c>
      <c r="LE23" s="479">
        <f t="shared" si="122"/>
        <v>165760</v>
      </c>
      <c r="LF23" s="476">
        <f t="shared" si="123"/>
        <v>30700270</v>
      </c>
      <c r="LG23" s="476">
        <f t="shared" si="49"/>
        <v>2392356</v>
      </c>
      <c r="LH23" s="476">
        <f t="shared" si="49"/>
        <v>28307914</v>
      </c>
      <c r="LI23" s="476">
        <f t="shared" si="49"/>
        <v>21715237</v>
      </c>
      <c r="LJ23" s="476">
        <f t="shared" si="49"/>
        <v>6592677</v>
      </c>
      <c r="LK23" s="714">
        <v>86.89</v>
      </c>
      <c r="LL23" s="717">
        <f t="shared" si="50"/>
        <v>5304560.4000000004</v>
      </c>
      <c r="LM23" s="720">
        <f t="shared" si="124"/>
        <v>5304.6</v>
      </c>
      <c r="LN23" s="718">
        <f t="shared" si="51"/>
        <v>35839070.399999999</v>
      </c>
      <c r="LO23" s="713">
        <f t="shared" si="125"/>
        <v>35839.1</v>
      </c>
      <c r="LP23" s="724">
        <f t="shared" si="126"/>
        <v>0</v>
      </c>
      <c r="LQ23" s="724">
        <f t="shared" si="127"/>
        <v>35839.1</v>
      </c>
      <c r="LR23" s="724">
        <f t="shared" si="52"/>
        <v>165.8</v>
      </c>
      <c r="LS23" s="713">
        <f t="shared" si="128"/>
        <v>36004.9</v>
      </c>
      <c r="LT23" s="437"/>
      <c r="LU23" s="617">
        <f t="shared" si="129"/>
        <v>0</v>
      </c>
      <c r="LV23" s="617">
        <f t="shared" si="130"/>
        <v>0</v>
      </c>
      <c r="LW23" s="617">
        <f t="shared" si="131"/>
        <v>0</v>
      </c>
      <c r="LX23" s="617">
        <f t="shared" si="132"/>
        <v>0</v>
      </c>
      <c r="LY23" s="617">
        <f t="shared" si="133"/>
        <v>1568</v>
      </c>
      <c r="LZ23" s="617">
        <f t="shared" si="134"/>
        <v>1344</v>
      </c>
      <c r="MA23" s="480"/>
      <c r="MB23" s="480"/>
      <c r="MC23" s="480"/>
      <c r="MD23" s="480"/>
      <c r="ME23" s="480"/>
      <c r="MF23" s="480"/>
      <c r="MG23" s="480"/>
      <c r="MH23" s="480"/>
      <c r="MI23" s="480"/>
      <c r="MJ23" s="480"/>
      <c r="MK23" s="480"/>
      <c r="ML23" s="480"/>
      <c r="MM23" s="480"/>
      <c r="MN23" s="480"/>
      <c r="MO23" s="480"/>
      <c r="MP23" s="480"/>
      <c r="MQ23" s="480"/>
      <c r="MR23" s="480"/>
      <c r="MS23" s="480"/>
      <c r="MT23" s="480"/>
      <c r="MU23" s="480"/>
      <c r="MV23" s="480"/>
      <c r="MW23" s="480"/>
      <c r="MX23" s="480"/>
      <c r="MY23" s="480"/>
      <c r="MZ23" s="480"/>
      <c r="NA23" s="480"/>
      <c r="NB23" s="480"/>
      <c r="NC23" s="480"/>
      <c r="ND23" s="480"/>
      <c r="NE23" s="480"/>
      <c r="NF23" s="480"/>
      <c r="NG23" s="480"/>
      <c r="NH23" s="480"/>
      <c r="NI23" s="480"/>
      <c r="NJ23" s="480"/>
      <c r="NK23" s="480"/>
      <c r="NL23" s="480"/>
      <c r="NM23" s="480"/>
      <c r="NN23" s="480"/>
      <c r="NO23" s="480"/>
      <c r="NP23" s="480"/>
      <c r="NQ23" s="480"/>
      <c r="NR23" s="480"/>
      <c r="NS23" s="480"/>
      <c r="NT23" s="480"/>
      <c r="NU23" s="480"/>
      <c r="NV23" s="480"/>
      <c r="NW23" s="480"/>
      <c r="NX23" s="480"/>
      <c r="NY23" s="480"/>
      <c r="NZ23" s="480"/>
      <c r="OA23" s="480"/>
      <c r="OB23" s="480"/>
      <c r="OD23" s="642">
        <f t="shared" si="53"/>
        <v>53172</v>
      </c>
      <c r="OE23" s="618">
        <f t="shared" si="54"/>
        <v>239634</v>
      </c>
      <c r="OF23" s="618">
        <f t="shared" si="55"/>
        <v>0</v>
      </c>
      <c r="OG23" s="643">
        <f t="shared" si="135"/>
        <v>43017</v>
      </c>
      <c r="OH23" s="644">
        <f t="shared" si="56"/>
        <v>222030</v>
      </c>
      <c r="OI23" s="644">
        <f t="shared" si="56"/>
        <v>0</v>
      </c>
      <c r="OJ23" s="642">
        <f t="shared" si="57"/>
        <v>10155</v>
      </c>
      <c r="OK23" s="618">
        <f t="shared" si="58"/>
        <v>17604</v>
      </c>
      <c r="OL23" s="618">
        <f t="shared" si="59"/>
        <v>0</v>
      </c>
    </row>
    <row r="24" spans="1:402">
      <c r="A24" s="709" t="s">
        <v>780</v>
      </c>
      <c r="B24" s="461"/>
      <c r="C24" s="461"/>
      <c r="D24" s="461"/>
      <c r="E24" s="461"/>
      <c r="F24" s="462">
        <f t="shared" si="60"/>
        <v>0</v>
      </c>
      <c r="G24" s="463"/>
      <c r="H24" s="463"/>
      <c r="I24" s="463"/>
      <c r="J24" s="463"/>
      <c r="K24" s="462">
        <f t="shared" si="61"/>
        <v>0</v>
      </c>
      <c r="L24" s="464">
        <f t="shared" si="62"/>
        <v>0</v>
      </c>
      <c r="M24" s="464"/>
      <c r="N24" s="464"/>
      <c r="O24" s="464"/>
      <c r="P24" s="465">
        <v>373</v>
      </c>
      <c r="Q24" s="461"/>
      <c r="R24" s="481">
        <v>7</v>
      </c>
      <c r="S24" s="461"/>
      <c r="T24" s="465">
        <v>0</v>
      </c>
      <c r="U24" s="462">
        <f t="shared" si="2"/>
        <v>380</v>
      </c>
      <c r="V24" s="465">
        <v>388</v>
      </c>
      <c r="W24" s="461"/>
      <c r="X24" s="481">
        <v>0</v>
      </c>
      <c r="Y24" s="461"/>
      <c r="Z24" s="465">
        <v>4</v>
      </c>
      <c r="AA24" s="462">
        <f t="shared" si="3"/>
        <v>392</v>
      </c>
      <c r="AB24" s="465">
        <v>58</v>
      </c>
      <c r="AC24" s="461"/>
      <c r="AD24" s="461"/>
      <c r="AE24" s="461"/>
      <c r="AF24" s="465">
        <v>0</v>
      </c>
      <c r="AG24" s="462">
        <f t="shared" si="63"/>
        <v>58</v>
      </c>
      <c r="AH24" s="459">
        <f t="shared" si="64"/>
        <v>830</v>
      </c>
      <c r="AI24" s="467"/>
      <c r="AJ24" s="468">
        <v>0</v>
      </c>
      <c r="AK24" s="469"/>
      <c r="AL24" s="470">
        <v>0</v>
      </c>
      <c r="AM24" s="470"/>
      <c r="AN24" s="467"/>
      <c r="AO24" s="471">
        <v>1</v>
      </c>
      <c r="AP24" s="470"/>
      <c r="AQ24" s="468"/>
      <c r="AR24" s="468"/>
      <c r="AS24" s="461"/>
      <c r="AT24" s="461"/>
      <c r="AU24" s="470">
        <v>1</v>
      </c>
      <c r="AV24" s="470"/>
      <c r="AW24" s="468"/>
      <c r="AX24" s="470">
        <v>1</v>
      </c>
      <c r="AY24" s="470">
        <v>1</v>
      </c>
      <c r="AZ24" s="468"/>
      <c r="BA24" s="470"/>
      <c r="BB24" s="461"/>
      <c r="BC24" s="461"/>
      <c r="BD24" s="470"/>
      <c r="BE24" s="470"/>
      <c r="BF24" s="473"/>
      <c r="BG24" s="462">
        <f t="shared" si="65"/>
        <v>4</v>
      </c>
      <c r="BH24" s="474">
        <f t="shared" si="66"/>
        <v>9543205</v>
      </c>
      <c r="BI24" s="475">
        <f t="shared" si="4"/>
        <v>804561</v>
      </c>
      <c r="BJ24" s="475">
        <f t="shared" si="4"/>
        <v>8738644</v>
      </c>
      <c r="BK24" s="475">
        <f t="shared" si="4"/>
        <v>6737126</v>
      </c>
      <c r="BL24" s="475">
        <f t="shared" si="4"/>
        <v>2001518</v>
      </c>
      <c r="BM24" s="474">
        <f t="shared" si="67"/>
        <v>0</v>
      </c>
      <c r="BN24" s="475">
        <f t="shared" si="5"/>
        <v>0</v>
      </c>
      <c r="BO24" s="475">
        <f t="shared" si="5"/>
        <v>0</v>
      </c>
      <c r="BP24" s="475">
        <f t="shared" si="5"/>
        <v>0</v>
      </c>
      <c r="BQ24" s="475">
        <f t="shared" si="5"/>
        <v>0</v>
      </c>
      <c r="BR24" s="474">
        <f t="shared" si="68"/>
        <v>502551</v>
      </c>
      <c r="BS24" s="475">
        <f t="shared" si="6"/>
        <v>15099</v>
      </c>
      <c r="BT24" s="475">
        <f t="shared" si="6"/>
        <v>487452</v>
      </c>
      <c r="BU24" s="475">
        <f t="shared" si="6"/>
        <v>377503</v>
      </c>
      <c r="BV24" s="475">
        <f t="shared" si="6"/>
        <v>109949</v>
      </c>
      <c r="BW24" s="475"/>
      <c r="BX24" s="475"/>
      <c r="BY24" s="475"/>
      <c r="BZ24" s="475"/>
      <c r="CA24" s="475"/>
      <c r="CB24" s="474">
        <f t="shared" si="69"/>
        <v>0</v>
      </c>
      <c r="CC24" s="475">
        <f t="shared" si="7"/>
        <v>0</v>
      </c>
      <c r="CD24" s="475">
        <f t="shared" si="7"/>
        <v>0</v>
      </c>
      <c r="CE24" s="475">
        <f t="shared" si="7"/>
        <v>0</v>
      </c>
      <c r="CF24" s="475">
        <f t="shared" si="7"/>
        <v>0</v>
      </c>
      <c r="CG24" s="476">
        <f t="shared" si="70"/>
        <v>10045756</v>
      </c>
      <c r="CH24" s="474">
        <f t="shared" si="71"/>
        <v>13845392</v>
      </c>
      <c r="CI24" s="475">
        <f t="shared" si="71"/>
        <v>1138392</v>
      </c>
      <c r="CJ24" s="475">
        <f t="shared" si="71"/>
        <v>12707000</v>
      </c>
      <c r="CK24" s="475">
        <f t="shared" si="71"/>
        <v>9571572</v>
      </c>
      <c r="CL24" s="475">
        <f t="shared" si="71"/>
        <v>3135428</v>
      </c>
      <c r="CM24" s="474">
        <f t="shared" si="72"/>
        <v>0</v>
      </c>
      <c r="CN24" s="475">
        <f t="shared" si="8"/>
        <v>0</v>
      </c>
      <c r="CO24" s="475">
        <f t="shared" si="8"/>
        <v>0</v>
      </c>
      <c r="CP24" s="475">
        <f t="shared" si="8"/>
        <v>0</v>
      </c>
      <c r="CQ24" s="475">
        <f t="shared" si="8"/>
        <v>0</v>
      </c>
      <c r="CR24" s="474">
        <f t="shared" si="73"/>
        <v>0</v>
      </c>
      <c r="CS24" s="475">
        <f t="shared" si="73"/>
        <v>0</v>
      </c>
      <c r="CT24" s="475">
        <f t="shared" si="73"/>
        <v>0</v>
      </c>
      <c r="CU24" s="475">
        <f t="shared" si="73"/>
        <v>0</v>
      </c>
      <c r="CV24" s="475">
        <f t="shared" si="73"/>
        <v>0</v>
      </c>
      <c r="CW24" s="474">
        <f t="shared" si="74"/>
        <v>0</v>
      </c>
      <c r="CX24" s="475">
        <f t="shared" si="9"/>
        <v>0</v>
      </c>
      <c r="CY24" s="475">
        <f t="shared" si="9"/>
        <v>0</v>
      </c>
      <c r="CZ24" s="475">
        <f t="shared" si="9"/>
        <v>0</v>
      </c>
      <c r="DA24" s="475">
        <f t="shared" si="9"/>
        <v>0</v>
      </c>
      <c r="DB24" s="474">
        <f t="shared" si="75"/>
        <v>912704</v>
      </c>
      <c r="DC24" s="475">
        <f t="shared" si="10"/>
        <v>3008</v>
      </c>
      <c r="DD24" s="475">
        <f t="shared" si="10"/>
        <v>909696</v>
      </c>
      <c r="DE24" s="475">
        <f t="shared" si="10"/>
        <v>909696</v>
      </c>
      <c r="DF24" s="475">
        <f t="shared" si="10"/>
        <v>0</v>
      </c>
      <c r="DG24" s="476">
        <f t="shared" si="76"/>
        <v>14758096</v>
      </c>
      <c r="DH24" s="474">
        <f t="shared" si="77"/>
        <v>2260028</v>
      </c>
      <c r="DI24" s="475">
        <f t="shared" si="77"/>
        <v>180206</v>
      </c>
      <c r="DJ24" s="475">
        <f t="shared" si="77"/>
        <v>2079822</v>
      </c>
      <c r="DK24" s="475">
        <f t="shared" si="77"/>
        <v>1530736</v>
      </c>
      <c r="DL24" s="475">
        <f t="shared" si="77"/>
        <v>549086</v>
      </c>
      <c r="DM24" s="474">
        <f t="shared" si="78"/>
        <v>0</v>
      </c>
      <c r="DN24" s="475">
        <f t="shared" si="11"/>
        <v>0</v>
      </c>
      <c r="DO24" s="475">
        <f t="shared" si="11"/>
        <v>0</v>
      </c>
      <c r="DP24" s="475">
        <f t="shared" si="11"/>
        <v>0</v>
      </c>
      <c r="DQ24" s="475">
        <f t="shared" si="11"/>
        <v>0</v>
      </c>
      <c r="DR24" s="475"/>
      <c r="DS24" s="475"/>
      <c r="DT24" s="475"/>
      <c r="DU24" s="475"/>
      <c r="DV24" s="475"/>
      <c r="DW24" s="474">
        <f t="shared" si="79"/>
        <v>0</v>
      </c>
      <c r="DX24" s="475">
        <f t="shared" si="12"/>
        <v>0</v>
      </c>
      <c r="DY24" s="475">
        <f t="shared" si="12"/>
        <v>0</v>
      </c>
      <c r="DZ24" s="475">
        <f t="shared" si="12"/>
        <v>0</v>
      </c>
      <c r="EA24" s="475">
        <f t="shared" si="12"/>
        <v>0</v>
      </c>
      <c r="EB24" s="474">
        <f t="shared" si="80"/>
        <v>0</v>
      </c>
      <c r="EC24" s="475">
        <f t="shared" si="13"/>
        <v>0</v>
      </c>
      <c r="ED24" s="475">
        <f t="shared" si="13"/>
        <v>0</v>
      </c>
      <c r="EE24" s="475">
        <f t="shared" si="13"/>
        <v>0</v>
      </c>
      <c r="EF24" s="475">
        <f t="shared" si="13"/>
        <v>0</v>
      </c>
      <c r="EG24" s="476">
        <f t="shared" si="81"/>
        <v>2260028</v>
      </c>
      <c r="EH24" s="476">
        <f t="shared" si="82"/>
        <v>27063880</v>
      </c>
      <c r="EI24" s="477">
        <f t="shared" si="83"/>
        <v>2141266</v>
      </c>
      <c r="EJ24" s="477">
        <f t="shared" si="14"/>
        <v>24922614</v>
      </c>
      <c r="EK24" s="477">
        <f t="shared" si="14"/>
        <v>19126633</v>
      </c>
      <c r="EL24" s="477">
        <f t="shared" si="14"/>
        <v>5795981</v>
      </c>
      <c r="EM24" s="478">
        <f t="shared" si="84"/>
        <v>25648625</v>
      </c>
      <c r="EN24" s="478">
        <f t="shared" si="85"/>
        <v>0</v>
      </c>
      <c r="EO24" s="478">
        <f t="shared" si="86"/>
        <v>502551</v>
      </c>
      <c r="EP24" s="478">
        <f t="shared" si="87"/>
        <v>0</v>
      </c>
      <c r="EQ24" s="478">
        <f t="shared" si="88"/>
        <v>912704</v>
      </c>
      <c r="ER24" s="479">
        <f t="shared" si="89"/>
        <v>0</v>
      </c>
      <c r="ES24" s="479">
        <f t="shared" si="15"/>
        <v>0</v>
      </c>
      <c r="ET24" s="479">
        <f t="shared" si="15"/>
        <v>0</v>
      </c>
      <c r="EU24" s="479">
        <f t="shared" si="15"/>
        <v>0</v>
      </c>
      <c r="EV24" s="479">
        <f t="shared" si="15"/>
        <v>0</v>
      </c>
      <c r="EW24" s="479">
        <f t="shared" si="90"/>
        <v>0</v>
      </c>
      <c r="EX24" s="479">
        <f t="shared" si="16"/>
        <v>0</v>
      </c>
      <c r="EY24" s="479">
        <f t="shared" si="16"/>
        <v>0</v>
      </c>
      <c r="EZ24" s="479">
        <f t="shared" si="16"/>
        <v>0</v>
      </c>
      <c r="FA24" s="479">
        <f t="shared" si="16"/>
        <v>0</v>
      </c>
      <c r="FB24" s="479">
        <f t="shared" si="91"/>
        <v>0</v>
      </c>
      <c r="FC24" s="479">
        <f t="shared" si="17"/>
        <v>0</v>
      </c>
      <c r="FD24" s="479">
        <f t="shared" si="17"/>
        <v>0</v>
      </c>
      <c r="FE24" s="479">
        <f t="shared" si="17"/>
        <v>0</v>
      </c>
      <c r="FF24" s="479">
        <f t="shared" si="17"/>
        <v>0</v>
      </c>
      <c r="FG24" s="479">
        <f t="shared" si="92"/>
        <v>0</v>
      </c>
      <c r="FH24" s="479">
        <f t="shared" si="18"/>
        <v>0</v>
      </c>
      <c r="FI24" s="479">
        <f t="shared" si="18"/>
        <v>0</v>
      </c>
      <c r="FJ24" s="479">
        <f t="shared" si="18"/>
        <v>0</v>
      </c>
      <c r="FK24" s="479">
        <f t="shared" si="18"/>
        <v>0</v>
      </c>
      <c r="FL24" s="474">
        <f t="shared" si="93"/>
        <v>0</v>
      </c>
      <c r="FM24" s="474">
        <f t="shared" si="19"/>
        <v>0</v>
      </c>
      <c r="FN24" s="474">
        <f t="shared" si="19"/>
        <v>0</v>
      </c>
      <c r="FO24" s="474">
        <f t="shared" si="19"/>
        <v>0</v>
      </c>
      <c r="FP24" s="474">
        <f t="shared" si="19"/>
        <v>0</v>
      </c>
      <c r="FQ24" s="474">
        <f t="shared" si="94"/>
        <v>0</v>
      </c>
      <c r="FR24" s="474">
        <f t="shared" si="20"/>
        <v>0</v>
      </c>
      <c r="FS24" s="474">
        <f t="shared" si="20"/>
        <v>0</v>
      </c>
      <c r="FT24" s="474">
        <f t="shared" si="20"/>
        <v>0</v>
      </c>
      <c r="FU24" s="474">
        <f t="shared" si="20"/>
        <v>0</v>
      </c>
      <c r="FV24" s="479">
        <f t="shared" si="95"/>
        <v>30729</v>
      </c>
      <c r="FW24" s="479">
        <f t="shared" si="21"/>
        <v>4257</v>
      </c>
      <c r="FX24" s="479">
        <f t="shared" si="21"/>
        <v>26472</v>
      </c>
      <c r="FY24" s="479">
        <f t="shared" si="21"/>
        <v>20409</v>
      </c>
      <c r="FZ24" s="479">
        <f t="shared" si="21"/>
        <v>6063</v>
      </c>
      <c r="GA24" s="479">
        <f t="shared" si="96"/>
        <v>0</v>
      </c>
      <c r="GB24" s="479">
        <f t="shared" si="22"/>
        <v>0</v>
      </c>
      <c r="GC24" s="479">
        <f t="shared" si="22"/>
        <v>0</v>
      </c>
      <c r="GD24" s="479">
        <f t="shared" si="22"/>
        <v>0</v>
      </c>
      <c r="GE24" s="479">
        <f t="shared" si="22"/>
        <v>0</v>
      </c>
      <c r="GF24" s="474">
        <f t="shared" si="97"/>
        <v>0</v>
      </c>
      <c r="GG24" s="474">
        <f t="shared" si="23"/>
        <v>0</v>
      </c>
      <c r="GH24" s="474">
        <f t="shared" si="23"/>
        <v>0</v>
      </c>
      <c r="GI24" s="474">
        <f t="shared" si="23"/>
        <v>0</v>
      </c>
      <c r="GJ24" s="474">
        <f t="shared" si="23"/>
        <v>0</v>
      </c>
      <c r="GK24" s="474">
        <f t="shared" si="98"/>
        <v>0</v>
      </c>
      <c r="GL24" s="474">
        <f t="shared" si="24"/>
        <v>0</v>
      </c>
      <c r="GM24" s="474">
        <f t="shared" si="24"/>
        <v>0</v>
      </c>
      <c r="GN24" s="474">
        <f t="shared" si="24"/>
        <v>0</v>
      </c>
      <c r="GO24" s="474">
        <f t="shared" si="24"/>
        <v>0</v>
      </c>
      <c r="GP24" s="479">
        <f t="shared" si="99"/>
        <v>0</v>
      </c>
      <c r="GQ24" s="479">
        <f t="shared" si="25"/>
        <v>0</v>
      </c>
      <c r="GR24" s="479">
        <f t="shared" si="25"/>
        <v>0</v>
      </c>
      <c r="GS24" s="479">
        <f t="shared" si="25"/>
        <v>0</v>
      </c>
      <c r="GT24" s="479">
        <f t="shared" si="25"/>
        <v>0</v>
      </c>
      <c r="GU24" s="479">
        <f t="shared" si="100"/>
        <v>0</v>
      </c>
      <c r="GV24" s="479">
        <f t="shared" si="26"/>
        <v>0</v>
      </c>
      <c r="GW24" s="479">
        <f t="shared" si="26"/>
        <v>0</v>
      </c>
      <c r="GX24" s="479">
        <f t="shared" si="26"/>
        <v>0</v>
      </c>
      <c r="GY24" s="479">
        <f t="shared" si="26"/>
        <v>0</v>
      </c>
      <c r="GZ24" s="474">
        <f t="shared" si="101"/>
        <v>187274</v>
      </c>
      <c r="HA24" s="474">
        <f t="shared" si="27"/>
        <v>28442</v>
      </c>
      <c r="HB24" s="474">
        <f t="shared" si="27"/>
        <v>158832</v>
      </c>
      <c r="HC24" s="474">
        <f t="shared" si="27"/>
        <v>122454</v>
      </c>
      <c r="HD24" s="474">
        <f t="shared" si="27"/>
        <v>36378</v>
      </c>
      <c r="HE24" s="474">
        <f t="shared" si="102"/>
        <v>0</v>
      </c>
      <c r="HF24" s="474">
        <f t="shared" si="28"/>
        <v>0</v>
      </c>
      <c r="HG24" s="474">
        <f t="shared" si="28"/>
        <v>0</v>
      </c>
      <c r="HH24" s="474">
        <f t="shared" si="28"/>
        <v>0</v>
      </c>
      <c r="HI24" s="474">
        <f t="shared" si="28"/>
        <v>0</v>
      </c>
      <c r="HJ24" s="479">
        <f t="shared" si="103"/>
        <v>0</v>
      </c>
      <c r="HK24" s="479">
        <f t="shared" si="29"/>
        <v>0</v>
      </c>
      <c r="HL24" s="479">
        <f t="shared" si="29"/>
        <v>0</v>
      </c>
      <c r="HM24" s="479">
        <f t="shared" si="29"/>
        <v>0</v>
      </c>
      <c r="HN24" s="479">
        <f t="shared" si="29"/>
        <v>0</v>
      </c>
      <c r="HO24" s="479">
        <f t="shared" si="104"/>
        <v>33029</v>
      </c>
      <c r="HP24" s="479">
        <f t="shared" si="30"/>
        <v>6557</v>
      </c>
      <c r="HQ24" s="479">
        <f t="shared" si="30"/>
        <v>26472</v>
      </c>
      <c r="HR24" s="479">
        <f t="shared" si="30"/>
        <v>20409</v>
      </c>
      <c r="HS24" s="479">
        <f t="shared" si="30"/>
        <v>6063</v>
      </c>
      <c r="HT24" s="474">
        <f t="shared" si="105"/>
        <v>44339</v>
      </c>
      <c r="HU24" s="474">
        <f t="shared" si="31"/>
        <v>7334</v>
      </c>
      <c r="HV24" s="474">
        <f t="shared" si="31"/>
        <v>37005</v>
      </c>
      <c r="HW24" s="474">
        <f t="shared" si="31"/>
        <v>27875</v>
      </c>
      <c r="HX24" s="474">
        <f t="shared" si="31"/>
        <v>9130</v>
      </c>
      <c r="HY24" s="474">
        <f t="shared" si="106"/>
        <v>0</v>
      </c>
      <c r="HZ24" s="474">
        <f t="shared" si="32"/>
        <v>0</v>
      </c>
      <c r="IA24" s="474">
        <f t="shared" si="32"/>
        <v>0</v>
      </c>
      <c r="IB24" s="474">
        <f t="shared" si="32"/>
        <v>0</v>
      </c>
      <c r="IC24" s="474">
        <f t="shared" si="32"/>
        <v>0</v>
      </c>
      <c r="ID24" s="479">
        <f t="shared" si="107"/>
        <v>0</v>
      </c>
      <c r="IE24" s="479">
        <f t="shared" si="33"/>
        <v>0</v>
      </c>
      <c r="IF24" s="479">
        <f t="shared" si="33"/>
        <v>0</v>
      </c>
      <c r="IG24" s="479">
        <f t="shared" si="33"/>
        <v>0</v>
      </c>
      <c r="IH24" s="479">
        <f t="shared" si="33"/>
        <v>0</v>
      </c>
      <c r="II24" s="479">
        <f t="shared" si="108"/>
        <v>0</v>
      </c>
      <c r="IJ24" s="479">
        <f t="shared" si="34"/>
        <v>0</v>
      </c>
      <c r="IK24" s="479">
        <f t="shared" si="34"/>
        <v>0</v>
      </c>
      <c r="IL24" s="479">
        <f t="shared" si="34"/>
        <v>0</v>
      </c>
      <c r="IM24" s="479">
        <f t="shared" si="34"/>
        <v>0</v>
      </c>
      <c r="IN24" s="474">
        <f t="shared" si="109"/>
        <v>0</v>
      </c>
      <c r="IO24" s="474">
        <f t="shared" si="35"/>
        <v>0</v>
      </c>
      <c r="IP24" s="474">
        <f t="shared" si="35"/>
        <v>0</v>
      </c>
      <c r="IQ24" s="474">
        <f t="shared" si="35"/>
        <v>0</v>
      </c>
      <c r="IR24" s="474">
        <f t="shared" si="35"/>
        <v>0</v>
      </c>
      <c r="IS24" s="474">
        <f t="shared" si="110"/>
        <v>0</v>
      </c>
      <c r="IT24" s="474">
        <f t="shared" si="36"/>
        <v>0</v>
      </c>
      <c r="IU24" s="474">
        <f t="shared" si="36"/>
        <v>0</v>
      </c>
      <c r="IV24" s="474">
        <f t="shared" si="36"/>
        <v>0</v>
      </c>
      <c r="IW24" s="474">
        <f t="shared" si="36"/>
        <v>0</v>
      </c>
      <c r="IX24" s="479">
        <f t="shared" si="111"/>
        <v>0</v>
      </c>
      <c r="IY24" s="479">
        <f t="shared" si="37"/>
        <v>0</v>
      </c>
      <c r="IZ24" s="479">
        <f t="shared" si="37"/>
        <v>0</v>
      </c>
      <c r="JA24" s="479">
        <f t="shared" si="37"/>
        <v>0</v>
      </c>
      <c r="JB24" s="479">
        <f t="shared" si="37"/>
        <v>0</v>
      </c>
      <c r="JC24" s="479">
        <f t="shared" si="112"/>
        <v>0</v>
      </c>
      <c r="JD24" s="479">
        <f t="shared" si="38"/>
        <v>0</v>
      </c>
      <c r="JE24" s="479">
        <f t="shared" si="38"/>
        <v>0</v>
      </c>
      <c r="JF24" s="479">
        <f t="shared" si="38"/>
        <v>0</v>
      </c>
      <c r="JG24" s="479">
        <f t="shared" si="38"/>
        <v>0</v>
      </c>
      <c r="JH24" s="479">
        <f t="shared" si="113"/>
        <v>295371</v>
      </c>
      <c r="JI24" s="479">
        <f t="shared" si="39"/>
        <v>46590</v>
      </c>
      <c r="JJ24" s="479">
        <f t="shared" si="39"/>
        <v>248781</v>
      </c>
      <c r="JK24" s="479">
        <f t="shared" si="39"/>
        <v>191147</v>
      </c>
      <c r="JL24" s="479">
        <f t="shared" si="39"/>
        <v>57634</v>
      </c>
      <c r="JM24" s="669">
        <v>0</v>
      </c>
      <c r="JN24" s="669">
        <v>0</v>
      </c>
      <c r="JO24" s="669">
        <v>0</v>
      </c>
      <c r="JP24" s="669">
        <v>0</v>
      </c>
      <c r="JQ24" s="669">
        <v>0</v>
      </c>
      <c r="JR24" s="669">
        <v>0</v>
      </c>
      <c r="JS24" s="462">
        <f t="shared" si="114"/>
        <v>0</v>
      </c>
      <c r="JT24" s="474">
        <f t="shared" si="115"/>
        <v>0</v>
      </c>
      <c r="JU24" s="474">
        <f t="shared" si="40"/>
        <v>0</v>
      </c>
      <c r="JV24" s="474">
        <f t="shared" si="40"/>
        <v>0</v>
      </c>
      <c r="JW24" s="474">
        <f t="shared" si="40"/>
        <v>0</v>
      </c>
      <c r="JX24" s="474">
        <f t="shared" si="40"/>
        <v>0</v>
      </c>
      <c r="JY24" s="474">
        <f t="shared" si="116"/>
        <v>0</v>
      </c>
      <c r="JZ24" s="474">
        <f t="shared" si="41"/>
        <v>0</v>
      </c>
      <c r="KA24" s="474">
        <f t="shared" si="41"/>
        <v>0</v>
      </c>
      <c r="KB24" s="474">
        <f t="shared" si="41"/>
        <v>0</v>
      </c>
      <c r="KC24" s="474">
        <f t="shared" si="41"/>
        <v>0</v>
      </c>
      <c r="KD24" s="723">
        <f t="shared" si="117"/>
        <v>0</v>
      </c>
      <c r="KE24" s="723">
        <f t="shared" si="42"/>
        <v>0</v>
      </c>
      <c r="KF24" s="723">
        <f t="shared" si="42"/>
        <v>0</v>
      </c>
      <c r="KG24" s="723">
        <f t="shared" si="42"/>
        <v>0</v>
      </c>
      <c r="KH24" s="723">
        <f t="shared" si="42"/>
        <v>0</v>
      </c>
      <c r="KI24" s="723">
        <f t="shared" si="118"/>
        <v>0</v>
      </c>
      <c r="KJ24" s="723">
        <f t="shared" si="43"/>
        <v>0</v>
      </c>
      <c r="KK24" s="723">
        <f t="shared" si="43"/>
        <v>0</v>
      </c>
      <c r="KL24" s="723">
        <f t="shared" si="43"/>
        <v>0</v>
      </c>
      <c r="KM24" s="723">
        <f t="shared" si="43"/>
        <v>0</v>
      </c>
      <c r="KN24" s="474">
        <f t="shared" si="119"/>
        <v>0</v>
      </c>
      <c r="KO24" s="474">
        <f t="shared" si="44"/>
        <v>0</v>
      </c>
      <c r="KP24" s="474">
        <f t="shared" si="44"/>
        <v>0</v>
      </c>
      <c r="KQ24" s="474">
        <f t="shared" si="44"/>
        <v>0</v>
      </c>
      <c r="KR24" s="474">
        <f t="shared" si="44"/>
        <v>0</v>
      </c>
      <c r="KS24" s="474">
        <f t="shared" si="120"/>
        <v>0</v>
      </c>
      <c r="KT24" s="474">
        <f t="shared" si="45"/>
        <v>0</v>
      </c>
      <c r="KU24" s="474">
        <f t="shared" si="45"/>
        <v>0</v>
      </c>
      <c r="KV24" s="474">
        <f t="shared" si="45"/>
        <v>0</v>
      </c>
      <c r="KW24" s="474">
        <f t="shared" si="45"/>
        <v>0</v>
      </c>
      <c r="KX24" s="474">
        <f t="shared" si="46"/>
        <v>0</v>
      </c>
      <c r="KY24" s="474">
        <f t="shared" si="46"/>
        <v>0</v>
      </c>
      <c r="KZ24" s="474">
        <f t="shared" si="47"/>
        <v>0</v>
      </c>
      <c r="LA24" s="474">
        <f t="shared" si="47"/>
        <v>0</v>
      </c>
      <c r="LB24" s="474">
        <f t="shared" si="47"/>
        <v>0</v>
      </c>
      <c r="LC24" s="479">
        <f t="shared" si="48"/>
        <v>27063880</v>
      </c>
      <c r="LD24" s="479">
        <f t="shared" si="121"/>
        <v>295371</v>
      </c>
      <c r="LE24" s="479">
        <f t="shared" si="122"/>
        <v>0</v>
      </c>
      <c r="LF24" s="476">
        <f t="shared" si="123"/>
        <v>27359251</v>
      </c>
      <c r="LG24" s="476">
        <f t="shared" si="49"/>
        <v>2187856</v>
      </c>
      <c r="LH24" s="476">
        <f t="shared" si="49"/>
        <v>25171395</v>
      </c>
      <c r="LI24" s="476">
        <f t="shared" si="49"/>
        <v>19317780</v>
      </c>
      <c r="LJ24" s="476">
        <f t="shared" si="49"/>
        <v>5853615</v>
      </c>
      <c r="LK24" s="714">
        <v>81.900000000000006</v>
      </c>
      <c r="LL24" s="717">
        <f t="shared" si="50"/>
        <v>4999925.0999999996</v>
      </c>
      <c r="LM24" s="720">
        <f t="shared" si="124"/>
        <v>4999.8999999999996</v>
      </c>
      <c r="LN24" s="718">
        <f t="shared" si="51"/>
        <v>32359176.100000001</v>
      </c>
      <c r="LO24" s="713">
        <f t="shared" si="125"/>
        <v>32359.200000000001</v>
      </c>
      <c r="LP24" s="724">
        <f t="shared" si="126"/>
        <v>0</v>
      </c>
      <c r="LQ24" s="724">
        <f t="shared" si="127"/>
        <v>32359.200000000001</v>
      </c>
      <c r="LR24" s="724">
        <f t="shared" si="52"/>
        <v>0</v>
      </c>
      <c r="LS24" s="713">
        <f t="shared" si="128"/>
        <v>32359.200000000001</v>
      </c>
      <c r="LT24" s="437"/>
      <c r="LU24" s="617">
        <f t="shared" si="129"/>
        <v>0</v>
      </c>
      <c r="LV24" s="617">
        <f t="shared" si="130"/>
        <v>0</v>
      </c>
      <c r="LW24" s="617">
        <f t="shared" si="131"/>
        <v>0</v>
      </c>
      <c r="LX24" s="617">
        <f t="shared" si="132"/>
        <v>0</v>
      </c>
      <c r="LY24" s="617">
        <f t="shared" si="133"/>
        <v>0</v>
      </c>
      <c r="LZ24" s="617">
        <f t="shared" si="134"/>
        <v>0</v>
      </c>
      <c r="MA24" s="480"/>
      <c r="MB24" s="480"/>
      <c r="MC24" s="480"/>
      <c r="MD24" s="480"/>
      <c r="ME24" s="480"/>
      <c r="MF24" s="480"/>
      <c r="MG24" s="480"/>
      <c r="MH24" s="480"/>
      <c r="MI24" s="480"/>
      <c r="MJ24" s="480"/>
      <c r="MK24" s="480"/>
      <c r="ML24" s="480"/>
      <c r="MM24" s="480"/>
      <c r="MN24" s="480"/>
      <c r="MO24" s="480"/>
      <c r="MP24" s="480"/>
      <c r="MQ24" s="480"/>
      <c r="MR24" s="480"/>
      <c r="MS24" s="480"/>
      <c r="MT24" s="480"/>
      <c r="MU24" s="480"/>
      <c r="MV24" s="480"/>
      <c r="MW24" s="480"/>
      <c r="MX24" s="480"/>
      <c r="MY24" s="480"/>
      <c r="MZ24" s="480"/>
      <c r="NA24" s="480"/>
      <c r="NB24" s="480"/>
      <c r="NC24" s="480"/>
      <c r="ND24" s="480"/>
      <c r="NE24" s="480"/>
      <c r="NF24" s="480"/>
      <c r="NG24" s="480"/>
      <c r="NH24" s="480"/>
      <c r="NI24" s="480"/>
      <c r="NJ24" s="480"/>
      <c r="NK24" s="480"/>
      <c r="NL24" s="480"/>
      <c r="NM24" s="480"/>
      <c r="NN24" s="480"/>
      <c r="NO24" s="480"/>
      <c r="NP24" s="480"/>
      <c r="NQ24" s="480"/>
      <c r="NR24" s="480"/>
      <c r="NS24" s="480"/>
      <c r="NT24" s="480"/>
      <c r="NU24" s="480"/>
      <c r="NV24" s="480"/>
      <c r="NW24" s="480"/>
      <c r="NX24" s="480"/>
      <c r="NY24" s="480"/>
      <c r="NZ24" s="480"/>
      <c r="OA24" s="480"/>
      <c r="OB24" s="480"/>
      <c r="OD24" s="642">
        <f t="shared" si="53"/>
        <v>83677</v>
      </c>
      <c r="OE24" s="618">
        <f t="shared" si="54"/>
        <v>44339</v>
      </c>
      <c r="OF24" s="618">
        <f t="shared" si="55"/>
        <v>0</v>
      </c>
      <c r="OG24" s="643">
        <f t="shared" si="135"/>
        <v>70592</v>
      </c>
      <c r="OH24" s="644">
        <f t="shared" si="56"/>
        <v>37005</v>
      </c>
      <c r="OI24" s="644">
        <f t="shared" si="56"/>
        <v>0</v>
      </c>
      <c r="OJ24" s="642">
        <f t="shared" si="57"/>
        <v>13085</v>
      </c>
      <c r="OK24" s="618">
        <f t="shared" si="58"/>
        <v>7334</v>
      </c>
      <c r="OL24" s="618">
        <f t="shared" si="59"/>
        <v>0</v>
      </c>
    </row>
    <row r="25" spans="1:402">
      <c r="A25" s="460" t="s">
        <v>781</v>
      </c>
      <c r="B25" s="461"/>
      <c r="C25" s="461"/>
      <c r="D25" s="461"/>
      <c r="E25" s="461"/>
      <c r="F25" s="462">
        <f t="shared" si="60"/>
        <v>0</v>
      </c>
      <c r="G25" s="463"/>
      <c r="H25" s="463"/>
      <c r="I25" s="463"/>
      <c r="J25" s="463"/>
      <c r="K25" s="462">
        <f t="shared" si="61"/>
        <v>0</v>
      </c>
      <c r="L25" s="464">
        <f t="shared" si="62"/>
        <v>0</v>
      </c>
      <c r="M25" s="464"/>
      <c r="N25" s="464"/>
      <c r="O25" s="464"/>
      <c r="P25" s="465">
        <v>433</v>
      </c>
      <c r="Q25" s="461"/>
      <c r="R25" s="481">
        <v>27</v>
      </c>
      <c r="S25" s="461"/>
      <c r="T25" s="465">
        <v>3</v>
      </c>
      <c r="U25" s="462">
        <f t="shared" si="2"/>
        <v>463</v>
      </c>
      <c r="V25" s="465">
        <v>296</v>
      </c>
      <c r="W25" s="461"/>
      <c r="X25" s="481">
        <v>27</v>
      </c>
      <c r="Y25" s="461"/>
      <c r="Z25" s="465">
        <v>3</v>
      </c>
      <c r="AA25" s="462">
        <f t="shared" si="3"/>
        <v>326</v>
      </c>
      <c r="AB25" s="465">
        <v>43</v>
      </c>
      <c r="AC25" s="461"/>
      <c r="AD25" s="461"/>
      <c r="AE25" s="461"/>
      <c r="AF25" s="465">
        <v>1</v>
      </c>
      <c r="AG25" s="462">
        <f t="shared" si="63"/>
        <v>44</v>
      </c>
      <c r="AH25" s="459">
        <f t="shared" si="64"/>
        <v>833</v>
      </c>
      <c r="AI25" s="467"/>
      <c r="AJ25" s="468">
        <v>0</v>
      </c>
      <c r="AK25" s="469"/>
      <c r="AL25" s="470">
        <v>0</v>
      </c>
      <c r="AM25" s="470"/>
      <c r="AN25" s="467"/>
      <c r="AO25" s="471">
        <v>2</v>
      </c>
      <c r="AP25" s="470"/>
      <c r="AQ25" s="468"/>
      <c r="AR25" s="468">
        <v>1</v>
      </c>
      <c r="AS25" s="461"/>
      <c r="AT25" s="461"/>
      <c r="AU25" s="470">
        <v>1</v>
      </c>
      <c r="AV25" s="470"/>
      <c r="AW25" s="468"/>
      <c r="AX25" s="470">
        <v>2</v>
      </c>
      <c r="AY25" s="470">
        <v>3</v>
      </c>
      <c r="AZ25" s="468"/>
      <c r="BA25" s="470"/>
      <c r="BB25" s="461"/>
      <c r="BC25" s="461"/>
      <c r="BD25" s="470"/>
      <c r="BE25" s="470"/>
      <c r="BF25" s="473"/>
      <c r="BG25" s="462">
        <f t="shared" si="65"/>
        <v>9</v>
      </c>
      <c r="BH25" s="474">
        <f t="shared" si="66"/>
        <v>11078305</v>
      </c>
      <c r="BI25" s="475">
        <f t="shared" si="4"/>
        <v>933981</v>
      </c>
      <c r="BJ25" s="475">
        <f t="shared" si="4"/>
        <v>10144324</v>
      </c>
      <c r="BK25" s="475">
        <f t="shared" si="4"/>
        <v>7820846</v>
      </c>
      <c r="BL25" s="475">
        <f t="shared" si="4"/>
        <v>2323478</v>
      </c>
      <c r="BM25" s="474">
        <f t="shared" si="67"/>
        <v>0</v>
      </c>
      <c r="BN25" s="475">
        <f t="shared" si="5"/>
        <v>0</v>
      </c>
      <c r="BO25" s="475">
        <f t="shared" si="5"/>
        <v>0</v>
      </c>
      <c r="BP25" s="475">
        <f t="shared" si="5"/>
        <v>0</v>
      </c>
      <c r="BQ25" s="475">
        <f t="shared" si="5"/>
        <v>0</v>
      </c>
      <c r="BR25" s="474">
        <f t="shared" si="68"/>
        <v>1938411</v>
      </c>
      <c r="BS25" s="475">
        <f t="shared" si="6"/>
        <v>58239</v>
      </c>
      <c r="BT25" s="475">
        <f t="shared" si="6"/>
        <v>1880172</v>
      </c>
      <c r="BU25" s="475">
        <f t="shared" si="6"/>
        <v>1456083</v>
      </c>
      <c r="BV25" s="475">
        <f t="shared" si="6"/>
        <v>424089</v>
      </c>
      <c r="BW25" s="475"/>
      <c r="BX25" s="475"/>
      <c r="BY25" s="475"/>
      <c r="BZ25" s="475"/>
      <c r="CA25" s="475"/>
      <c r="CB25" s="474">
        <f t="shared" si="69"/>
        <v>592656</v>
      </c>
      <c r="CC25" s="475">
        <f t="shared" si="7"/>
        <v>1353</v>
      </c>
      <c r="CD25" s="475">
        <f t="shared" si="7"/>
        <v>591303</v>
      </c>
      <c r="CE25" s="475">
        <f t="shared" si="7"/>
        <v>591303</v>
      </c>
      <c r="CF25" s="475">
        <f t="shared" si="7"/>
        <v>0</v>
      </c>
      <c r="CG25" s="476">
        <f t="shared" si="70"/>
        <v>13609372</v>
      </c>
      <c r="CH25" s="474">
        <f t="shared" si="71"/>
        <v>10562464</v>
      </c>
      <c r="CI25" s="475">
        <f t="shared" si="71"/>
        <v>868464</v>
      </c>
      <c r="CJ25" s="475">
        <f t="shared" si="71"/>
        <v>9694000</v>
      </c>
      <c r="CK25" s="475">
        <f t="shared" si="71"/>
        <v>7302024</v>
      </c>
      <c r="CL25" s="475">
        <f t="shared" si="71"/>
        <v>2391976</v>
      </c>
      <c r="CM25" s="474">
        <f t="shared" si="72"/>
        <v>0</v>
      </c>
      <c r="CN25" s="475">
        <f t="shared" si="8"/>
        <v>0</v>
      </c>
      <c r="CO25" s="475">
        <f t="shared" si="8"/>
        <v>0</v>
      </c>
      <c r="CP25" s="475">
        <f t="shared" si="8"/>
        <v>0</v>
      </c>
      <c r="CQ25" s="475">
        <f t="shared" si="8"/>
        <v>0</v>
      </c>
      <c r="CR25" s="474">
        <f t="shared" si="73"/>
        <v>2691711</v>
      </c>
      <c r="CS25" s="475">
        <f t="shared" si="73"/>
        <v>79218</v>
      </c>
      <c r="CT25" s="475">
        <f t="shared" si="73"/>
        <v>2612493</v>
      </c>
      <c r="CU25" s="475">
        <f t="shared" si="73"/>
        <v>1975104</v>
      </c>
      <c r="CV25" s="475">
        <f t="shared" si="73"/>
        <v>637389</v>
      </c>
      <c r="CW25" s="474">
        <f t="shared" si="74"/>
        <v>0</v>
      </c>
      <c r="CX25" s="475">
        <f t="shared" si="9"/>
        <v>0</v>
      </c>
      <c r="CY25" s="475">
        <f t="shared" si="9"/>
        <v>0</v>
      </c>
      <c r="CZ25" s="475">
        <f t="shared" si="9"/>
        <v>0</v>
      </c>
      <c r="DA25" s="475">
        <f t="shared" si="9"/>
        <v>0</v>
      </c>
      <c r="DB25" s="474">
        <f t="shared" si="75"/>
        <v>684528</v>
      </c>
      <c r="DC25" s="475">
        <f t="shared" si="10"/>
        <v>2256</v>
      </c>
      <c r="DD25" s="475">
        <f t="shared" si="10"/>
        <v>682272</v>
      </c>
      <c r="DE25" s="475">
        <f t="shared" si="10"/>
        <v>682272</v>
      </c>
      <c r="DF25" s="475">
        <f t="shared" si="10"/>
        <v>0</v>
      </c>
      <c r="DG25" s="476">
        <f t="shared" si="76"/>
        <v>13938703</v>
      </c>
      <c r="DH25" s="474">
        <f t="shared" si="77"/>
        <v>1675538</v>
      </c>
      <c r="DI25" s="475">
        <f t="shared" si="77"/>
        <v>133601</v>
      </c>
      <c r="DJ25" s="475">
        <f t="shared" si="77"/>
        <v>1541937</v>
      </c>
      <c r="DK25" s="475">
        <f t="shared" si="77"/>
        <v>1134856</v>
      </c>
      <c r="DL25" s="475">
        <f t="shared" si="77"/>
        <v>407081</v>
      </c>
      <c r="DM25" s="474">
        <f t="shared" si="78"/>
        <v>0</v>
      </c>
      <c r="DN25" s="475">
        <f t="shared" si="11"/>
        <v>0</v>
      </c>
      <c r="DO25" s="475">
        <f t="shared" si="11"/>
        <v>0</v>
      </c>
      <c r="DP25" s="475">
        <f t="shared" si="11"/>
        <v>0</v>
      </c>
      <c r="DQ25" s="475">
        <f t="shared" si="11"/>
        <v>0</v>
      </c>
      <c r="DR25" s="475"/>
      <c r="DS25" s="475"/>
      <c r="DT25" s="475"/>
      <c r="DU25" s="475"/>
      <c r="DV25" s="475"/>
      <c r="DW25" s="474">
        <f t="shared" si="79"/>
        <v>0</v>
      </c>
      <c r="DX25" s="475">
        <f t="shared" si="12"/>
        <v>0</v>
      </c>
      <c r="DY25" s="475">
        <f t="shared" si="12"/>
        <v>0</v>
      </c>
      <c r="DZ25" s="475">
        <f t="shared" si="12"/>
        <v>0</v>
      </c>
      <c r="EA25" s="475">
        <f t="shared" si="12"/>
        <v>0</v>
      </c>
      <c r="EB25" s="474">
        <f t="shared" si="80"/>
        <v>273811</v>
      </c>
      <c r="EC25" s="475">
        <f t="shared" si="13"/>
        <v>903</v>
      </c>
      <c r="ED25" s="475">
        <f t="shared" si="13"/>
        <v>272908</v>
      </c>
      <c r="EE25" s="475">
        <f t="shared" si="13"/>
        <v>272908</v>
      </c>
      <c r="EF25" s="475">
        <f t="shared" si="13"/>
        <v>0</v>
      </c>
      <c r="EG25" s="476">
        <f t="shared" si="81"/>
        <v>1949349</v>
      </c>
      <c r="EH25" s="476">
        <f t="shared" si="82"/>
        <v>29497424</v>
      </c>
      <c r="EI25" s="477">
        <f t="shared" si="83"/>
        <v>2078015</v>
      </c>
      <c r="EJ25" s="477">
        <f t="shared" si="14"/>
        <v>27419409</v>
      </c>
      <c r="EK25" s="477">
        <f t="shared" si="14"/>
        <v>21235396</v>
      </c>
      <c r="EL25" s="477">
        <f t="shared" si="14"/>
        <v>6184013</v>
      </c>
      <c r="EM25" s="478">
        <f t="shared" si="84"/>
        <v>23316307</v>
      </c>
      <c r="EN25" s="478">
        <f t="shared" si="85"/>
        <v>0</v>
      </c>
      <c r="EO25" s="478">
        <f t="shared" si="86"/>
        <v>4630122</v>
      </c>
      <c r="EP25" s="478">
        <f t="shared" si="87"/>
        <v>0</v>
      </c>
      <c r="EQ25" s="478">
        <f t="shared" si="88"/>
        <v>1550995</v>
      </c>
      <c r="ER25" s="479">
        <f t="shared" si="89"/>
        <v>0</v>
      </c>
      <c r="ES25" s="479">
        <f t="shared" si="15"/>
        <v>0</v>
      </c>
      <c r="ET25" s="479">
        <f t="shared" si="15"/>
        <v>0</v>
      </c>
      <c r="EU25" s="479">
        <f t="shared" si="15"/>
        <v>0</v>
      </c>
      <c r="EV25" s="479">
        <f t="shared" si="15"/>
        <v>0</v>
      </c>
      <c r="EW25" s="479">
        <f t="shared" si="90"/>
        <v>0</v>
      </c>
      <c r="EX25" s="479">
        <f t="shared" si="16"/>
        <v>0</v>
      </c>
      <c r="EY25" s="479">
        <f t="shared" si="16"/>
        <v>0</v>
      </c>
      <c r="EZ25" s="479">
        <f t="shared" si="16"/>
        <v>0</v>
      </c>
      <c r="FA25" s="479">
        <f t="shared" si="16"/>
        <v>0</v>
      </c>
      <c r="FB25" s="479">
        <f t="shared" si="91"/>
        <v>0</v>
      </c>
      <c r="FC25" s="479">
        <f t="shared" si="17"/>
        <v>0</v>
      </c>
      <c r="FD25" s="479">
        <f t="shared" si="17"/>
        <v>0</v>
      </c>
      <c r="FE25" s="479">
        <f t="shared" si="17"/>
        <v>0</v>
      </c>
      <c r="FF25" s="479">
        <f t="shared" si="17"/>
        <v>0</v>
      </c>
      <c r="FG25" s="479">
        <f t="shared" si="92"/>
        <v>0</v>
      </c>
      <c r="FH25" s="479">
        <f t="shared" si="18"/>
        <v>0</v>
      </c>
      <c r="FI25" s="479">
        <f t="shared" si="18"/>
        <v>0</v>
      </c>
      <c r="FJ25" s="479">
        <f t="shared" si="18"/>
        <v>0</v>
      </c>
      <c r="FK25" s="479">
        <f t="shared" si="18"/>
        <v>0</v>
      </c>
      <c r="FL25" s="474">
        <f t="shared" si="93"/>
        <v>0</v>
      </c>
      <c r="FM25" s="474">
        <f t="shared" si="19"/>
        <v>0</v>
      </c>
      <c r="FN25" s="474">
        <f t="shared" si="19"/>
        <v>0</v>
      </c>
      <c r="FO25" s="474">
        <f t="shared" si="19"/>
        <v>0</v>
      </c>
      <c r="FP25" s="474">
        <f t="shared" si="19"/>
        <v>0</v>
      </c>
      <c r="FQ25" s="474">
        <f t="shared" si="94"/>
        <v>0</v>
      </c>
      <c r="FR25" s="474">
        <f t="shared" si="20"/>
        <v>0</v>
      </c>
      <c r="FS25" s="474">
        <f t="shared" si="20"/>
        <v>0</v>
      </c>
      <c r="FT25" s="474">
        <f t="shared" si="20"/>
        <v>0</v>
      </c>
      <c r="FU25" s="474">
        <f t="shared" si="20"/>
        <v>0</v>
      </c>
      <c r="FV25" s="479">
        <f t="shared" si="95"/>
        <v>61458</v>
      </c>
      <c r="FW25" s="479">
        <f t="shared" si="21"/>
        <v>8514</v>
      </c>
      <c r="FX25" s="479">
        <f t="shared" si="21"/>
        <v>52944</v>
      </c>
      <c r="FY25" s="479">
        <f t="shared" si="21"/>
        <v>40818</v>
      </c>
      <c r="FZ25" s="479">
        <f t="shared" si="21"/>
        <v>12126</v>
      </c>
      <c r="GA25" s="479">
        <f t="shared" si="96"/>
        <v>0</v>
      </c>
      <c r="GB25" s="479">
        <f t="shared" si="22"/>
        <v>0</v>
      </c>
      <c r="GC25" s="479">
        <f t="shared" si="22"/>
        <v>0</v>
      </c>
      <c r="GD25" s="479">
        <f t="shared" si="22"/>
        <v>0</v>
      </c>
      <c r="GE25" s="479">
        <f t="shared" si="22"/>
        <v>0</v>
      </c>
      <c r="GF25" s="474">
        <f t="shared" si="97"/>
        <v>0</v>
      </c>
      <c r="GG25" s="474">
        <f t="shared" si="23"/>
        <v>0</v>
      </c>
      <c r="GH25" s="474">
        <f t="shared" si="23"/>
        <v>0</v>
      </c>
      <c r="GI25" s="474">
        <f t="shared" si="23"/>
        <v>0</v>
      </c>
      <c r="GJ25" s="474">
        <f t="shared" si="23"/>
        <v>0</v>
      </c>
      <c r="GK25" s="474">
        <f t="shared" si="98"/>
        <v>35329</v>
      </c>
      <c r="GL25" s="474">
        <f t="shared" si="24"/>
        <v>8857</v>
      </c>
      <c r="GM25" s="474">
        <f t="shared" si="24"/>
        <v>26472</v>
      </c>
      <c r="GN25" s="474">
        <f t="shared" si="24"/>
        <v>20409</v>
      </c>
      <c r="GO25" s="474">
        <f t="shared" si="24"/>
        <v>6063</v>
      </c>
      <c r="GP25" s="479">
        <f t="shared" si="99"/>
        <v>0</v>
      </c>
      <c r="GQ25" s="479">
        <f t="shared" si="25"/>
        <v>0</v>
      </c>
      <c r="GR25" s="479">
        <f t="shared" si="25"/>
        <v>0</v>
      </c>
      <c r="GS25" s="479">
        <f t="shared" si="25"/>
        <v>0</v>
      </c>
      <c r="GT25" s="479">
        <f t="shared" si="25"/>
        <v>0</v>
      </c>
      <c r="GU25" s="479">
        <f t="shared" si="100"/>
        <v>0</v>
      </c>
      <c r="GV25" s="479">
        <f t="shared" si="26"/>
        <v>0</v>
      </c>
      <c r="GW25" s="479">
        <f t="shared" si="26"/>
        <v>0</v>
      </c>
      <c r="GX25" s="479">
        <f t="shared" si="26"/>
        <v>0</v>
      </c>
      <c r="GY25" s="479">
        <f t="shared" si="26"/>
        <v>0</v>
      </c>
      <c r="GZ25" s="474">
        <f t="shared" si="101"/>
        <v>187274</v>
      </c>
      <c r="HA25" s="474">
        <f t="shared" si="27"/>
        <v>28442</v>
      </c>
      <c r="HB25" s="474">
        <f t="shared" si="27"/>
        <v>158832</v>
      </c>
      <c r="HC25" s="474">
        <f t="shared" si="27"/>
        <v>122454</v>
      </c>
      <c r="HD25" s="474">
        <f t="shared" si="27"/>
        <v>36378</v>
      </c>
      <c r="HE25" s="474">
        <f t="shared" si="102"/>
        <v>0</v>
      </c>
      <c r="HF25" s="474">
        <f t="shared" si="28"/>
        <v>0</v>
      </c>
      <c r="HG25" s="474">
        <f t="shared" si="28"/>
        <v>0</v>
      </c>
      <c r="HH25" s="474">
        <f t="shared" si="28"/>
        <v>0</v>
      </c>
      <c r="HI25" s="474">
        <f t="shared" si="28"/>
        <v>0</v>
      </c>
      <c r="HJ25" s="479">
        <f t="shared" si="103"/>
        <v>0</v>
      </c>
      <c r="HK25" s="479">
        <f t="shared" si="29"/>
        <v>0</v>
      </c>
      <c r="HL25" s="479">
        <f t="shared" si="29"/>
        <v>0</v>
      </c>
      <c r="HM25" s="479">
        <f t="shared" si="29"/>
        <v>0</v>
      </c>
      <c r="HN25" s="479">
        <f t="shared" si="29"/>
        <v>0</v>
      </c>
      <c r="HO25" s="479">
        <f t="shared" si="104"/>
        <v>66058</v>
      </c>
      <c r="HP25" s="479">
        <f t="shared" si="30"/>
        <v>13114</v>
      </c>
      <c r="HQ25" s="479">
        <f t="shared" si="30"/>
        <v>52944</v>
      </c>
      <c r="HR25" s="479">
        <f t="shared" si="30"/>
        <v>40818</v>
      </c>
      <c r="HS25" s="479">
        <f t="shared" si="30"/>
        <v>12126</v>
      </c>
      <c r="HT25" s="474">
        <f t="shared" si="105"/>
        <v>133017</v>
      </c>
      <c r="HU25" s="474">
        <f t="shared" si="31"/>
        <v>22002</v>
      </c>
      <c r="HV25" s="474">
        <f t="shared" si="31"/>
        <v>111015</v>
      </c>
      <c r="HW25" s="474">
        <f t="shared" si="31"/>
        <v>83625</v>
      </c>
      <c r="HX25" s="474">
        <f t="shared" si="31"/>
        <v>27390</v>
      </c>
      <c r="HY25" s="474">
        <f t="shared" si="106"/>
        <v>0</v>
      </c>
      <c r="HZ25" s="474">
        <f t="shared" si="32"/>
        <v>0</v>
      </c>
      <c r="IA25" s="474">
        <f t="shared" si="32"/>
        <v>0</v>
      </c>
      <c r="IB25" s="474">
        <f t="shared" si="32"/>
        <v>0</v>
      </c>
      <c r="IC25" s="474">
        <f t="shared" si="32"/>
        <v>0</v>
      </c>
      <c r="ID25" s="479">
        <f t="shared" si="107"/>
        <v>0</v>
      </c>
      <c r="IE25" s="479">
        <f t="shared" si="33"/>
        <v>0</v>
      </c>
      <c r="IF25" s="479">
        <f t="shared" si="33"/>
        <v>0</v>
      </c>
      <c r="IG25" s="479">
        <f t="shared" si="33"/>
        <v>0</v>
      </c>
      <c r="IH25" s="479">
        <f t="shared" si="33"/>
        <v>0</v>
      </c>
      <c r="II25" s="479">
        <f t="shared" si="108"/>
        <v>0</v>
      </c>
      <c r="IJ25" s="479">
        <f t="shared" si="34"/>
        <v>0</v>
      </c>
      <c r="IK25" s="479">
        <f t="shared" si="34"/>
        <v>0</v>
      </c>
      <c r="IL25" s="479">
        <f t="shared" si="34"/>
        <v>0</v>
      </c>
      <c r="IM25" s="479">
        <f t="shared" si="34"/>
        <v>0</v>
      </c>
      <c r="IN25" s="474">
        <f t="shared" si="109"/>
        <v>0</v>
      </c>
      <c r="IO25" s="474">
        <f t="shared" si="35"/>
        <v>0</v>
      </c>
      <c r="IP25" s="474">
        <f t="shared" si="35"/>
        <v>0</v>
      </c>
      <c r="IQ25" s="474">
        <f t="shared" si="35"/>
        <v>0</v>
      </c>
      <c r="IR25" s="474">
        <f t="shared" si="35"/>
        <v>0</v>
      </c>
      <c r="IS25" s="474">
        <f t="shared" si="110"/>
        <v>0</v>
      </c>
      <c r="IT25" s="474">
        <f t="shared" si="36"/>
        <v>0</v>
      </c>
      <c r="IU25" s="474">
        <f t="shared" si="36"/>
        <v>0</v>
      </c>
      <c r="IV25" s="474">
        <f t="shared" si="36"/>
        <v>0</v>
      </c>
      <c r="IW25" s="474">
        <f t="shared" si="36"/>
        <v>0</v>
      </c>
      <c r="IX25" s="479">
        <f t="shared" si="111"/>
        <v>0</v>
      </c>
      <c r="IY25" s="479">
        <f t="shared" si="37"/>
        <v>0</v>
      </c>
      <c r="IZ25" s="479">
        <f t="shared" si="37"/>
        <v>0</v>
      </c>
      <c r="JA25" s="479">
        <f t="shared" si="37"/>
        <v>0</v>
      </c>
      <c r="JB25" s="479">
        <f t="shared" si="37"/>
        <v>0</v>
      </c>
      <c r="JC25" s="479">
        <f t="shared" si="112"/>
        <v>0</v>
      </c>
      <c r="JD25" s="479">
        <f t="shared" si="38"/>
        <v>0</v>
      </c>
      <c r="JE25" s="479">
        <f t="shared" si="38"/>
        <v>0</v>
      </c>
      <c r="JF25" s="479">
        <f t="shared" si="38"/>
        <v>0</v>
      </c>
      <c r="JG25" s="479">
        <f t="shared" si="38"/>
        <v>0</v>
      </c>
      <c r="JH25" s="479">
        <f t="shared" si="113"/>
        <v>483136</v>
      </c>
      <c r="JI25" s="479">
        <f t="shared" si="39"/>
        <v>80929</v>
      </c>
      <c r="JJ25" s="479">
        <f t="shared" si="39"/>
        <v>402207</v>
      </c>
      <c r="JK25" s="479">
        <f t="shared" si="39"/>
        <v>308124</v>
      </c>
      <c r="JL25" s="479">
        <f t="shared" si="39"/>
        <v>94083</v>
      </c>
      <c r="JM25" s="669">
        <v>0</v>
      </c>
      <c r="JN25" s="669">
        <v>0</v>
      </c>
      <c r="JO25" s="669">
        <v>0</v>
      </c>
      <c r="JP25" s="669">
        <v>0</v>
      </c>
      <c r="JQ25" s="669">
        <v>101</v>
      </c>
      <c r="JR25" s="669">
        <v>0</v>
      </c>
      <c r="JS25" s="462">
        <f t="shared" si="114"/>
        <v>101</v>
      </c>
      <c r="JT25" s="474">
        <f t="shared" si="115"/>
        <v>0</v>
      </c>
      <c r="JU25" s="474">
        <f t="shared" si="40"/>
        <v>0</v>
      </c>
      <c r="JV25" s="474">
        <f t="shared" si="40"/>
        <v>0</v>
      </c>
      <c r="JW25" s="474">
        <f t="shared" si="40"/>
        <v>0</v>
      </c>
      <c r="JX25" s="474">
        <f t="shared" si="40"/>
        <v>0</v>
      </c>
      <c r="JY25" s="474">
        <f t="shared" si="116"/>
        <v>0</v>
      </c>
      <c r="JZ25" s="474">
        <f t="shared" si="41"/>
        <v>0</v>
      </c>
      <c r="KA25" s="474">
        <f t="shared" si="41"/>
        <v>0</v>
      </c>
      <c r="KB25" s="474">
        <f t="shared" si="41"/>
        <v>0</v>
      </c>
      <c r="KC25" s="474">
        <f t="shared" si="41"/>
        <v>0</v>
      </c>
      <c r="KD25" s="723">
        <f t="shared" si="117"/>
        <v>0</v>
      </c>
      <c r="KE25" s="723">
        <f t="shared" si="42"/>
        <v>0</v>
      </c>
      <c r="KF25" s="723">
        <f t="shared" si="42"/>
        <v>0</v>
      </c>
      <c r="KG25" s="723">
        <f t="shared" si="42"/>
        <v>0</v>
      </c>
      <c r="KH25" s="723">
        <f t="shared" si="42"/>
        <v>0</v>
      </c>
      <c r="KI25" s="723">
        <f t="shared" si="118"/>
        <v>0</v>
      </c>
      <c r="KJ25" s="723">
        <f t="shared" si="43"/>
        <v>0</v>
      </c>
      <c r="KK25" s="723">
        <f t="shared" si="43"/>
        <v>0</v>
      </c>
      <c r="KL25" s="723">
        <f t="shared" si="43"/>
        <v>0</v>
      </c>
      <c r="KM25" s="723">
        <f t="shared" si="43"/>
        <v>0</v>
      </c>
      <c r="KN25" s="474">
        <f t="shared" si="119"/>
        <v>158368</v>
      </c>
      <c r="KO25" s="474">
        <f t="shared" si="44"/>
        <v>3131</v>
      </c>
      <c r="KP25" s="474">
        <f t="shared" si="44"/>
        <v>155237</v>
      </c>
      <c r="KQ25" s="474">
        <f t="shared" si="44"/>
        <v>155237</v>
      </c>
      <c r="KR25" s="474">
        <f t="shared" si="44"/>
        <v>0</v>
      </c>
      <c r="KS25" s="474">
        <f t="shared" si="120"/>
        <v>0</v>
      </c>
      <c r="KT25" s="474">
        <f t="shared" si="45"/>
        <v>0</v>
      </c>
      <c r="KU25" s="474">
        <f t="shared" si="45"/>
        <v>0</v>
      </c>
      <c r="KV25" s="474">
        <f t="shared" si="45"/>
        <v>0</v>
      </c>
      <c r="KW25" s="474">
        <f t="shared" si="45"/>
        <v>0</v>
      </c>
      <c r="KX25" s="474">
        <f t="shared" si="46"/>
        <v>158368</v>
      </c>
      <c r="KY25" s="474">
        <f t="shared" si="46"/>
        <v>3131</v>
      </c>
      <c r="KZ25" s="474">
        <f t="shared" si="47"/>
        <v>155237</v>
      </c>
      <c r="LA25" s="474">
        <f t="shared" si="47"/>
        <v>155237</v>
      </c>
      <c r="LB25" s="474">
        <f t="shared" si="47"/>
        <v>0</v>
      </c>
      <c r="LC25" s="479">
        <f t="shared" si="48"/>
        <v>29497424</v>
      </c>
      <c r="LD25" s="479">
        <f t="shared" si="121"/>
        <v>483136</v>
      </c>
      <c r="LE25" s="479">
        <f t="shared" si="122"/>
        <v>158368</v>
      </c>
      <c r="LF25" s="476">
        <f t="shared" si="123"/>
        <v>30138928</v>
      </c>
      <c r="LG25" s="476">
        <f t="shared" si="49"/>
        <v>2162075</v>
      </c>
      <c r="LH25" s="476">
        <f t="shared" si="49"/>
        <v>27976853</v>
      </c>
      <c r="LI25" s="476">
        <f t="shared" si="49"/>
        <v>21698757</v>
      </c>
      <c r="LJ25" s="476">
        <f t="shared" si="49"/>
        <v>6278096</v>
      </c>
      <c r="LK25" s="714">
        <v>75.72</v>
      </c>
      <c r="LL25" s="717">
        <f t="shared" si="50"/>
        <v>4622641.4000000004</v>
      </c>
      <c r="LM25" s="720">
        <f t="shared" si="124"/>
        <v>4622.6000000000004</v>
      </c>
      <c r="LN25" s="718">
        <f t="shared" si="51"/>
        <v>34603201.399999999</v>
      </c>
      <c r="LO25" s="713">
        <f t="shared" si="125"/>
        <v>34603.199999999997</v>
      </c>
      <c r="LP25" s="724">
        <f t="shared" si="126"/>
        <v>0</v>
      </c>
      <c r="LQ25" s="724">
        <f t="shared" si="127"/>
        <v>34603.199999999997</v>
      </c>
      <c r="LR25" s="724">
        <f t="shared" si="52"/>
        <v>158.4</v>
      </c>
      <c r="LS25" s="713">
        <f t="shared" si="128"/>
        <v>34761.599999999999</v>
      </c>
      <c r="LT25" s="437"/>
      <c r="LU25" s="617">
        <f t="shared" si="129"/>
        <v>0</v>
      </c>
      <c r="LV25" s="617">
        <f t="shared" si="130"/>
        <v>0</v>
      </c>
      <c r="LW25" s="617">
        <f t="shared" si="131"/>
        <v>0</v>
      </c>
      <c r="LX25" s="617">
        <f t="shared" si="132"/>
        <v>0</v>
      </c>
      <c r="LY25" s="617">
        <f t="shared" si="133"/>
        <v>1568</v>
      </c>
      <c r="LZ25" s="617">
        <f t="shared" si="134"/>
        <v>0</v>
      </c>
      <c r="MA25" s="480"/>
      <c r="MB25" s="480"/>
      <c r="MC25" s="480"/>
      <c r="MD25" s="480"/>
      <c r="ME25" s="480"/>
      <c r="MF25" s="480"/>
      <c r="MG25" s="480"/>
      <c r="MH25" s="480"/>
      <c r="MI25" s="480"/>
      <c r="MJ25" s="480"/>
      <c r="MK25" s="480"/>
      <c r="ML25" s="480"/>
      <c r="MM25" s="480"/>
      <c r="MN25" s="480"/>
      <c r="MO25" s="480"/>
      <c r="MP25" s="480"/>
      <c r="MQ25" s="480"/>
      <c r="MR25" s="480"/>
      <c r="MS25" s="480"/>
      <c r="MT25" s="480"/>
      <c r="MU25" s="480"/>
      <c r="MV25" s="480"/>
      <c r="MW25" s="480"/>
      <c r="MX25" s="480"/>
      <c r="MY25" s="480"/>
      <c r="MZ25" s="480"/>
      <c r="NA25" s="480"/>
      <c r="NB25" s="480"/>
      <c r="NC25" s="480"/>
      <c r="ND25" s="480"/>
      <c r="NE25" s="480"/>
      <c r="NF25" s="480"/>
      <c r="NG25" s="480"/>
      <c r="NH25" s="480"/>
      <c r="NI25" s="480"/>
      <c r="NJ25" s="480"/>
      <c r="NK25" s="480"/>
      <c r="NL25" s="480"/>
      <c r="NM25" s="480"/>
      <c r="NN25" s="480"/>
      <c r="NO25" s="480"/>
      <c r="NP25" s="480"/>
      <c r="NQ25" s="480"/>
      <c r="NR25" s="480"/>
      <c r="NS25" s="480"/>
      <c r="NT25" s="480"/>
      <c r="NU25" s="480"/>
      <c r="NV25" s="480"/>
      <c r="NW25" s="480"/>
      <c r="NX25" s="480"/>
      <c r="NY25" s="480"/>
      <c r="NZ25" s="480"/>
      <c r="OA25" s="480"/>
      <c r="OB25" s="480"/>
      <c r="OD25" s="642">
        <f t="shared" si="53"/>
        <v>58353</v>
      </c>
      <c r="OE25" s="618">
        <f t="shared" si="54"/>
        <v>44339</v>
      </c>
      <c r="OF25" s="618">
        <f t="shared" si="55"/>
        <v>0</v>
      </c>
      <c r="OG25" s="643">
        <f t="shared" si="135"/>
        <v>48532</v>
      </c>
      <c r="OH25" s="644">
        <f t="shared" si="56"/>
        <v>37005</v>
      </c>
      <c r="OI25" s="644">
        <f t="shared" si="56"/>
        <v>0</v>
      </c>
      <c r="OJ25" s="642">
        <f t="shared" si="57"/>
        <v>9821</v>
      </c>
      <c r="OK25" s="618">
        <f t="shared" si="58"/>
        <v>7334</v>
      </c>
      <c r="OL25" s="618">
        <f t="shared" si="59"/>
        <v>0</v>
      </c>
    </row>
    <row r="26" spans="1:402">
      <c r="A26" s="460" t="s">
        <v>782</v>
      </c>
      <c r="B26" s="461"/>
      <c r="C26" s="461"/>
      <c r="D26" s="461"/>
      <c r="E26" s="461"/>
      <c r="F26" s="462">
        <f t="shared" si="60"/>
        <v>0</v>
      </c>
      <c r="G26" s="463"/>
      <c r="H26" s="463"/>
      <c r="I26" s="463"/>
      <c r="J26" s="463"/>
      <c r="K26" s="462">
        <f t="shared" si="61"/>
        <v>0</v>
      </c>
      <c r="L26" s="464">
        <f t="shared" si="62"/>
        <v>0</v>
      </c>
      <c r="M26" s="464"/>
      <c r="N26" s="464"/>
      <c r="O26" s="464"/>
      <c r="P26" s="465">
        <v>431</v>
      </c>
      <c r="Q26" s="461"/>
      <c r="R26" s="481">
        <v>0</v>
      </c>
      <c r="S26" s="461"/>
      <c r="T26" s="465">
        <v>2</v>
      </c>
      <c r="U26" s="462">
        <f t="shared" si="2"/>
        <v>433</v>
      </c>
      <c r="V26" s="465">
        <v>486</v>
      </c>
      <c r="W26" s="461"/>
      <c r="X26" s="481">
        <v>0</v>
      </c>
      <c r="Y26" s="461"/>
      <c r="Z26" s="465">
        <v>2</v>
      </c>
      <c r="AA26" s="462">
        <f t="shared" si="3"/>
        <v>488</v>
      </c>
      <c r="AB26" s="465">
        <v>94</v>
      </c>
      <c r="AC26" s="461"/>
      <c r="AD26" s="461"/>
      <c r="AE26" s="461"/>
      <c r="AF26" s="465">
        <v>0</v>
      </c>
      <c r="AG26" s="462">
        <f t="shared" si="63"/>
        <v>94</v>
      </c>
      <c r="AH26" s="459">
        <f t="shared" si="64"/>
        <v>1015</v>
      </c>
      <c r="AI26" s="467"/>
      <c r="AJ26" s="468">
        <v>0</v>
      </c>
      <c r="AK26" s="469"/>
      <c r="AL26" s="470">
        <v>0</v>
      </c>
      <c r="AM26" s="470"/>
      <c r="AN26" s="467"/>
      <c r="AO26" s="471"/>
      <c r="AP26" s="470"/>
      <c r="AQ26" s="468"/>
      <c r="AR26" s="468"/>
      <c r="AS26" s="461"/>
      <c r="AT26" s="461"/>
      <c r="AU26" s="470"/>
      <c r="AV26" s="470"/>
      <c r="AW26" s="468"/>
      <c r="AX26" s="470"/>
      <c r="AY26" s="470"/>
      <c r="AZ26" s="468"/>
      <c r="BA26" s="470"/>
      <c r="BB26" s="461"/>
      <c r="BC26" s="461"/>
      <c r="BD26" s="470"/>
      <c r="BE26" s="470"/>
      <c r="BF26" s="473"/>
      <c r="BG26" s="462">
        <f t="shared" si="65"/>
        <v>0</v>
      </c>
      <c r="BH26" s="474">
        <f t="shared" si="66"/>
        <v>11027135</v>
      </c>
      <c r="BI26" s="475">
        <f t="shared" ref="BI26:BL40" si="136">$P26*BI$7</f>
        <v>929667</v>
      </c>
      <c r="BJ26" s="475">
        <f t="shared" si="136"/>
        <v>10097468</v>
      </c>
      <c r="BK26" s="475">
        <f t="shared" si="136"/>
        <v>7784722</v>
      </c>
      <c r="BL26" s="475">
        <f t="shared" si="136"/>
        <v>2312746</v>
      </c>
      <c r="BM26" s="474">
        <f t="shared" si="67"/>
        <v>0</v>
      </c>
      <c r="BN26" s="475">
        <f t="shared" si="5"/>
        <v>0</v>
      </c>
      <c r="BO26" s="475">
        <f t="shared" si="5"/>
        <v>0</v>
      </c>
      <c r="BP26" s="475">
        <f t="shared" si="5"/>
        <v>0</v>
      </c>
      <c r="BQ26" s="475">
        <f t="shared" si="5"/>
        <v>0</v>
      </c>
      <c r="BR26" s="474">
        <f t="shared" si="68"/>
        <v>0</v>
      </c>
      <c r="BS26" s="475">
        <f t="shared" si="6"/>
        <v>0</v>
      </c>
      <c r="BT26" s="475">
        <f t="shared" si="6"/>
        <v>0</v>
      </c>
      <c r="BU26" s="475">
        <f t="shared" si="6"/>
        <v>0</v>
      </c>
      <c r="BV26" s="475">
        <f t="shared" si="6"/>
        <v>0</v>
      </c>
      <c r="BW26" s="475"/>
      <c r="BX26" s="475"/>
      <c r="BY26" s="475"/>
      <c r="BZ26" s="475"/>
      <c r="CA26" s="475"/>
      <c r="CB26" s="474">
        <f t="shared" si="69"/>
        <v>395104</v>
      </c>
      <c r="CC26" s="475">
        <f t="shared" si="7"/>
        <v>902</v>
      </c>
      <c r="CD26" s="475">
        <f t="shared" si="7"/>
        <v>394202</v>
      </c>
      <c r="CE26" s="475">
        <f t="shared" si="7"/>
        <v>394202</v>
      </c>
      <c r="CF26" s="475">
        <f t="shared" si="7"/>
        <v>0</v>
      </c>
      <c r="CG26" s="476">
        <f t="shared" si="70"/>
        <v>11422239</v>
      </c>
      <c r="CH26" s="474">
        <f t="shared" si="71"/>
        <v>17342424</v>
      </c>
      <c r="CI26" s="475">
        <f t="shared" si="71"/>
        <v>1425924</v>
      </c>
      <c r="CJ26" s="475">
        <f t="shared" si="71"/>
        <v>15916500</v>
      </c>
      <c r="CK26" s="475">
        <f t="shared" si="71"/>
        <v>11989134</v>
      </c>
      <c r="CL26" s="475">
        <f t="shared" si="71"/>
        <v>3927366</v>
      </c>
      <c r="CM26" s="474">
        <f t="shared" si="72"/>
        <v>0</v>
      </c>
      <c r="CN26" s="475">
        <f t="shared" si="8"/>
        <v>0</v>
      </c>
      <c r="CO26" s="475">
        <f t="shared" si="8"/>
        <v>0</v>
      </c>
      <c r="CP26" s="475">
        <f t="shared" si="8"/>
        <v>0</v>
      </c>
      <c r="CQ26" s="475">
        <f t="shared" si="8"/>
        <v>0</v>
      </c>
      <c r="CR26" s="474">
        <f t="shared" si="73"/>
        <v>0</v>
      </c>
      <c r="CS26" s="475">
        <f t="shared" si="73"/>
        <v>0</v>
      </c>
      <c r="CT26" s="475">
        <f t="shared" si="73"/>
        <v>0</v>
      </c>
      <c r="CU26" s="475">
        <f t="shared" si="73"/>
        <v>0</v>
      </c>
      <c r="CV26" s="475">
        <f t="shared" si="73"/>
        <v>0</v>
      </c>
      <c r="CW26" s="474">
        <f t="shared" si="74"/>
        <v>0</v>
      </c>
      <c r="CX26" s="475">
        <f t="shared" si="9"/>
        <v>0</v>
      </c>
      <c r="CY26" s="475">
        <f t="shared" si="9"/>
        <v>0</v>
      </c>
      <c r="CZ26" s="475">
        <f t="shared" si="9"/>
        <v>0</v>
      </c>
      <c r="DA26" s="475">
        <f t="shared" si="9"/>
        <v>0</v>
      </c>
      <c r="DB26" s="474">
        <f t="shared" si="75"/>
        <v>456352</v>
      </c>
      <c r="DC26" s="475">
        <f t="shared" si="10"/>
        <v>1504</v>
      </c>
      <c r="DD26" s="475">
        <f t="shared" si="10"/>
        <v>454848</v>
      </c>
      <c r="DE26" s="475">
        <f t="shared" si="10"/>
        <v>454848</v>
      </c>
      <c r="DF26" s="475">
        <f t="shared" si="10"/>
        <v>0</v>
      </c>
      <c r="DG26" s="476">
        <f t="shared" si="76"/>
        <v>17798776</v>
      </c>
      <c r="DH26" s="474">
        <f t="shared" si="77"/>
        <v>3662804</v>
      </c>
      <c r="DI26" s="475">
        <f t="shared" si="77"/>
        <v>292058</v>
      </c>
      <c r="DJ26" s="475">
        <f t="shared" si="77"/>
        <v>3370746</v>
      </c>
      <c r="DK26" s="475">
        <f t="shared" si="77"/>
        <v>2480848</v>
      </c>
      <c r="DL26" s="475">
        <f t="shared" si="77"/>
        <v>889898</v>
      </c>
      <c r="DM26" s="474">
        <f t="shared" si="78"/>
        <v>0</v>
      </c>
      <c r="DN26" s="475">
        <f t="shared" si="11"/>
        <v>0</v>
      </c>
      <c r="DO26" s="475">
        <f t="shared" si="11"/>
        <v>0</v>
      </c>
      <c r="DP26" s="475">
        <f t="shared" si="11"/>
        <v>0</v>
      </c>
      <c r="DQ26" s="475">
        <f t="shared" si="11"/>
        <v>0</v>
      </c>
      <c r="DR26" s="475"/>
      <c r="DS26" s="475"/>
      <c r="DT26" s="475"/>
      <c r="DU26" s="475"/>
      <c r="DV26" s="475"/>
      <c r="DW26" s="474">
        <f t="shared" si="79"/>
        <v>0</v>
      </c>
      <c r="DX26" s="475">
        <f t="shared" si="12"/>
        <v>0</v>
      </c>
      <c r="DY26" s="475">
        <f t="shared" si="12"/>
        <v>0</v>
      </c>
      <c r="DZ26" s="475">
        <f t="shared" si="12"/>
        <v>0</v>
      </c>
      <c r="EA26" s="475">
        <f t="shared" si="12"/>
        <v>0</v>
      </c>
      <c r="EB26" s="474">
        <f t="shared" si="80"/>
        <v>0</v>
      </c>
      <c r="EC26" s="475">
        <f t="shared" si="13"/>
        <v>0</v>
      </c>
      <c r="ED26" s="475">
        <f t="shared" si="13"/>
        <v>0</v>
      </c>
      <c r="EE26" s="475">
        <f t="shared" si="13"/>
        <v>0</v>
      </c>
      <c r="EF26" s="475">
        <f t="shared" si="13"/>
        <v>0</v>
      </c>
      <c r="EG26" s="476">
        <f t="shared" si="81"/>
        <v>3662804</v>
      </c>
      <c r="EH26" s="476">
        <f t="shared" si="82"/>
        <v>32883819</v>
      </c>
      <c r="EI26" s="477">
        <f t="shared" si="83"/>
        <v>2650055</v>
      </c>
      <c r="EJ26" s="477">
        <f t="shared" si="14"/>
        <v>30233764</v>
      </c>
      <c r="EK26" s="477">
        <f t="shared" si="14"/>
        <v>23103754</v>
      </c>
      <c r="EL26" s="477">
        <f t="shared" si="14"/>
        <v>7130010</v>
      </c>
      <c r="EM26" s="478">
        <f t="shared" si="84"/>
        <v>32032363</v>
      </c>
      <c r="EN26" s="478">
        <f t="shared" si="85"/>
        <v>0</v>
      </c>
      <c r="EO26" s="478">
        <f t="shared" si="86"/>
        <v>0</v>
      </c>
      <c r="EP26" s="478">
        <f t="shared" si="87"/>
        <v>0</v>
      </c>
      <c r="EQ26" s="478">
        <f t="shared" si="88"/>
        <v>851456</v>
      </c>
      <c r="ER26" s="479">
        <f t="shared" si="89"/>
        <v>0</v>
      </c>
      <c r="ES26" s="479">
        <f t="shared" si="89"/>
        <v>0</v>
      </c>
      <c r="ET26" s="479">
        <f t="shared" si="89"/>
        <v>0</v>
      </c>
      <c r="EU26" s="479">
        <f t="shared" si="89"/>
        <v>0</v>
      </c>
      <c r="EV26" s="479">
        <f t="shared" si="89"/>
        <v>0</v>
      </c>
      <c r="EW26" s="479">
        <f t="shared" si="90"/>
        <v>0</v>
      </c>
      <c r="EX26" s="479">
        <f t="shared" si="90"/>
        <v>0</v>
      </c>
      <c r="EY26" s="479">
        <f t="shared" si="90"/>
        <v>0</v>
      </c>
      <c r="EZ26" s="479">
        <f t="shared" si="90"/>
        <v>0</v>
      </c>
      <c r="FA26" s="479">
        <f t="shared" si="90"/>
        <v>0</v>
      </c>
      <c r="FB26" s="479">
        <f t="shared" si="91"/>
        <v>0</v>
      </c>
      <c r="FC26" s="479">
        <f t="shared" si="91"/>
        <v>0</v>
      </c>
      <c r="FD26" s="479">
        <f t="shared" si="91"/>
        <v>0</v>
      </c>
      <c r="FE26" s="479">
        <f t="shared" si="91"/>
        <v>0</v>
      </c>
      <c r="FF26" s="479">
        <f t="shared" si="91"/>
        <v>0</v>
      </c>
      <c r="FG26" s="479">
        <f t="shared" si="92"/>
        <v>0</v>
      </c>
      <c r="FH26" s="479">
        <f t="shared" si="92"/>
        <v>0</v>
      </c>
      <c r="FI26" s="479">
        <f t="shared" si="92"/>
        <v>0</v>
      </c>
      <c r="FJ26" s="479">
        <f t="shared" si="92"/>
        <v>0</v>
      </c>
      <c r="FK26" s="479">
        <f t="shared" si="92"/>
        <v>0</v>
      </c>
      <c r="FL26" s="474">
        <f t="shared" si="93"/>
        <v>0</v>
      </c>
      <c r="FM26" s="474">
        <f t="shared" si="93"/>
        <v>0</v>
      </c>
      <c r="FN26" s="474">
        <f t="shared" si="93"/>
        <v>0</v>
      </c>
      <c r="FO26" s="474">
        <f t="shared" si="93"/>
        <v>0</v>
      </c>
      <c r="FP26" s="474">
        <f t="shared" si="93"/>
        <v>0</v>
      </c>
      <c r="FQ26" s="474">
        <f t="shared" si="94"/>
        <v>0</v>
      </c>
      <c r="FR26" s="474">
        <f t="shared" si="94"/>
        <v>0</v>
      </c>
      <c r="FS26" s="474">
        <f t="shared" si="94"/>
        <v>0</v>
      </c>
      <c r="FT26" s="474">
        <f t="shared" si="94"/>
        <v>0</v>
      </c>
      <c r="FU26" s="474">
        <f t="shared" si="94"/>
        <v>0</v>
      </c>
      <c r="FV26" s="479">
        <f t="shared" si="95"/>
        <v>0</v>
      </c>
      <c r="FW26" s="479">
        <f t="shared" si="95"/>
        <v>0</v>
      </c>
      <c r="FX26" s="479">
        <f t="shared" si="95"/>
        <v>0</v>
      </c>
      <c r="FY26" s="479">
        <f t="shared" si="95"/>
        <v>0</v>
      </c>
      <c r="FZ26" s="479">
        <f t="shared" si="95"/>
        <v>0</v>
      </c>
      <c r="GA26" s="479">
        <f t="shared" si="96"/>
        <v>0</v>
      </c>
      <c r="GB26" s="479">
        <f t="shared" si="96"/>
        <v>0</v>
      </c>
      <c r="GC26" s="479">
        <f t="shared" si="96"/>
        <v>0</v>
      </c>
      <c r="GD26" s="479">
        <f t="shared" si="96"/>
        <v>0</v>
      </c>
      <c r="GE26" s="479">
        <f t="shared" si="96"/>
        <v>0</v>
      </c>
      <c r="GF26" s="474">
        <f t="shared" si="97"/>
        <v>0</v>
      </c>
      <c r="GG26" s="474">
        <f t="shared" si="97"/>
        <v>0</v>
      </c>
      <c r="GH26" s="474">
        <f t="shared" si="97"/>
        <v>0</v>
      </c>
      <c r="GI26" s="474">
        <f t="shared" si="97"/>
        <v>0</v>
      </c>
      <c r="GJ26" s="474">
        <f t="shared" si="97"/>
        <v>0</v>
      </c>
      <c r="GK26" s="474">
        <f t="shared" si="98"/>
        <v>0</v>
      </c>
      <c r="GL26" s="474">
        <f t="shared" si="98"/>
        <v>0</v>
      </c>
      <c r="GM26" s="474">
        <f t="shared" si="98"/>
        <v>0</v>
      </c>
      <c r="GN26" s="474">
        <f t="shared" si="98"/>
        <v>0</v>
      </c>
      <c r="GO26" s="474">
        <f t="shared" si="98"/>
        <v>0</v>
      </c>
      <c r="GP26" s="479">
        <f t="shared" si="99"/>
        <v>0</v>
      </c>
      <c r="GQ26" s="479">
        <f t="shared" si="99"/>
        <v>0</v>
      </c>
      <c r="GR26" s="479">
        <f t="shared" si="99"/>
        <v>0</v>
      </c>
      <c r="GS26" s="479">
        <f t="shared" si="99"/>
        <v>0</v>
      </c>
      <c r="GT26" s="479">
        <f t="shared" si="99"/>
        <v>0</v>
      </c>
      <c r="GU26" s="479">
        <f t="shared" si="100"/>
        <v>0</v>
      </c>
      <c r="GV26" s="479">
        <f t="shared" si="100"/>
        <v>0</v>
      </c>
      <c r="GW26" s="479">
        <f t="shared" si="100"/>
        <v>0</v>
      </c>
      <c r="GX26" s="479">
        <f t="shared" si="100"/>
        <v>0</v>
      </c>
      <c r="GY26" s="479">
        <f t="shared" si="100"/>
        <v>0</v>
      </c>
      <c r="GZ26" s="474">
        <f t="shared" si="101"/>
        <v>0</v>
      </c>
      <c r="HA26" s="474">
        <f t="shared" si="101"/>
        <v>0</v>
      </c>
      <c r="HB26" s="474">
        <f t="shared" si="101"/>
        <v>0</v>
      </c>
      <c r="HC26" s="474">
        <f t="shared" si="101"/>
        <v>0</v>
      </c>
      <c r="HD26" s="474">
        <f t="shared" si="101"/>
        <v>0</v>
      </c>
      <c r="HE26" s="474">
        <f t="shared" si="102"/>
        <v>0</v>
      </c>
      <c r="HF26" s="474">
        <f t="shared" si="102"/>
        <v>0</v>
      </c>
      <c r="HG26" s="474">
        <f t="shared" si="102"/>
        <v>0</v>
      </c>
      <c r="HH26" s="474">
        <f t="shared" si="102"/>
        <v>0</v>
      </c>
      <c r="HI26" s="474">
        <f t="shared" si="102"/>
        <v>0</v>
      </c>
      <c r="HJ26" s="479">
        <f t="shared" si="103"/>
        <v>0</v>
      </c>
      <c r="HK26" s="479">
        <f t="shared" si="103"/>
        <v>0</v>
      </c>
      <c r="HL26" s="479">
        <f t="shared" si="103"/>
        <v>0</v>
      </c>
      <c r="HM26" s="479">
        <f t="shared" si="103"/>
        <v>0</v>
      </c>
      <c r="HN26" s="479">
        <f t="shared" si="103"/>
        <v>0</v>
      </c>
      <c r="HO26" s="479">
        <f t="shared" si="104"/>
        <v>0</v>
      </c>
      <c r="HP26" s="479">
        <f t="shared" si="104"/>
        <v>0</v>
      </c>
      <c r="HQ26" s="479">
        <f t="shared" si="104"/>
        <v>0</v>
      </c>
      <c r="HR26" s="479">
        <f t="shared" si="104"/>
        <v>0</v>
      </c>
      <c r="HS26" s="479">
        <f t="shared" si="104"/>
        <v>0</v>
      </c>
      <c r="HT26" s="474">
        <f t="shared" si="105"/>
        <v>0</v>
      </c>
      <c r="HU26" s="474">
        <f t="shared" si="105"/>
        <v>0</v>
      </c>
      <c r="HV26" s="474">
        <f t="shared" si="105"/>
        <v>0</v>
      </c>
      <c r="HW26" s="474">
        <f t="shared" si="105"/>
        <v>0</v>
      </c>
      <c r="HX26" s="474">
        <f t="shared" si="105"/>
        <v>0</v>
      </c>
      <c r="HY26" s="474">
        <f t="shared" si="106"/>
        <v>0</v>
      </c>
      <c r="HZ26" s="474">
        <f t="shared" si="106"/>
        <v>0</v>
      </c>
      <c r="IA26" s="474">
        <f t="shared" si="106"/>
        <v>0</v>
      </c>
      <c r="IB26" s="474">
        <f t="shared" si="106"/>
        <v>0</v>
      </c>
      <c r="IC26" s="474">
        <f t="shared" si="106"/>
        <v>0</v>
      </c>
      <c r="ID26" s="479">
        <f t="shared" si="107"/>
        <v>0</v>
      </c>
      <c r="IE26" s="479">
        <f t="shared" si="107"/>
        <v>0</v>
      </c>
      <c r="IF26" s="479">
        <f t="shared" si="107"/>
        <v>0</v>
      </c>
      <c r="IG26" s="479">
        <f t="shared" si="107"/>
        <v>0</v>
      </c>
      <c r="IH26" s="479">
        <f t="shared" si="107"/>
        <v>0</v>
      </c>
      <c r="II26" s="479">
        <f t="shared" si="108"/>
        <v>0</v>
      </c>
      <c r="IJ26" s="479">
        <f t="shared" si="108"/>
        <v>0</v>
      </c>
      <c r="IK26" s="479">
        <f t="shared" si="108"/>
        <v>0</v>
      </c>
      <c r="IL26" s="479">
        <f t="shared" si="108"/>
        <v>0</v>
      </c>
      <c r="IM26" s="479">
        <f t="shared" si="108"/>
        <v>0</v>
      </c>
      <c r="IN26" s="474">
        <f t="shared" si="109"/>
        <v>0</v>
      </c>
      <c r="IO26" s="474">
        <f t="shared" si="109"/>
        <v>0</v>
      </c>
      <c r="IP26" s="474">
        <f t="shared" si="109"/>
        <v>0</v>
      </c>
      <c r="IQ26" s="474">
        <f t="shared" si="109"/>
        <v>0</v>
      </c>
      <c r="IR26" s="474">
        <f t="shared" si="109"/>
        <v>0</v>
      </c>
      <c r="IS26" s="474">
        <f t="shared" si="110"/>
        <v>0</v>
      </c>
      <c r="IT26" s="474">
        <f t="shared" si="110"/>
        <v>0</v>
      </c>
      <c r="IU26" s="474">
        <f t="shared" si="110"/>
        <v>0</v>
      </c>
      <c r="IV26" s="474">
        <f t="shared" si="110"/>
        <v>0</v>
      </c>
      <c r="IW26" s="474">
        <f t="shared" si="110"/>
        <v>0</v>
      </c>
      <c r="IX26" s="479">
        <f t="shared" si="111"/>
        <v>0</v>
      </c>
      <c r="IY26" s="479">
        <f t="shared" si="111"/>
        <v>0</v>
      </c>
      <c r="IZ26" s="479">
        <f t="shared" si="111"/>
        <v>0</v>
      </c>
      <c r="JA26" s="479">
        <f t="shared" si="111"/>
        <v>0</v>
      </c>
      <c r="JB26" s="479">
        <f t="shared" si="111"/>
        <v>0</v>
      </c>
      <c r="JC26" s="479">
        <f t="shared" si="112"/>
        <v>0</v>
      </c>
      <c r="JD26" s="479">
        <f t="shared" si="112"/>
        <v>0</v>
      </c>
      <c r="JE26" s="479">
        <f t="shared" si="112"/>
        <v>0</v>
      </c>
      <c r="JF26" s="479">
        <f t="shared" si="112"/>
        <v>0</v>
      </c>
      <c r="JG26" s="479">
        <f t="shared" si="112"/>
        <v>0</v>
      </c>
      <c r="JH26" s="479">
        <f t="shared" si="113"/>
        <v>0</v>
      </c>
      <c r="JI26" s="479">
        <f t="shared" si="39"/>
        <v>0</v>
      </c>
      <c r="JJ26" s="479">
        <f t="shared" si="39"/>
        <v>0</v>
      </c>
      <c r="JK26" s="479">
        <f t="shared" si="39"/>
        <v>0</v>
      </c>
      <c r="JL26" s="479">
        <f t="shared" si="39"/>
        <v>0</v>
      </c>
      <c r="JM26" s="669"/>
      <c r="JN26" s="669"/>
      <c r="JO26" s="669"/>
      <c r="JP26" s="669"/>
      <c r="JQ26" s="669">
        <v>68</v>
      </c>
      <c r="JR26" s="669"/>
      <c r="JS26" s="462">
        <f t="shared" si="114"/>
        <v>68</v>
      </c>
      <c r="JT26" s="474">
        <f t="shared" si="115"/>
        <v>0</v>
      </c>
      <c r="JU26" s="474">
        <f t="shared" si="40"/>
        <v>0</v>
      </c>
      <c r="JV26" s="474">
        <f t="shared" si="40"/>
        <v>0</v>
      </c>
      <c r="JW26" s="474">
        <f t="shared" si="40"/>
        <v>0</v>
      </c>
      <c r="JX26" s="474">
        <f t="shared" si="40"/>
        <v>0</v>
      </c>
      <c r="JY26" s="474">
        <f t="shared" si="116"/>
        <v>0</v>
      </c>
      <c r="JZ26" s="474">
        <f t="shared" si="41"/>
        <v>0</v>
      </c>
      <c r="KA26" s="474">
        <f t="shared" si="41"/>
        <v>0</v>
      </c>
      <c r="KB26" s="474">
        <f t="shared" si="41"/>
        <v>0</v>
      </c>
      <c r="KC26" s="474">
        <f t="shared" si="41"/>
        <v>0</v>
      </c>
      <c r="KD26" s="723">
        <f t="shared" si="117"/>
        <v>0</v>
      </c>
      <c r="KE26" s="723">
        <f t="shared" si="42"/>
        <v>0</v>
      </c>
      <c r="KF26" s="723">
        <f t="shared" si="42"/>
        <v>0</v>
      </c>
      <c r="KG26" s="723">
        <f t="shared" si="42"/>
        <v>0</v>
      </c>
      <c r="KH26" s="723">
        <f t="shared" si="42"/>
        <v>0</v>
      </c>
      <c r="KI26" s="723">
        <f t="shared" si="118"/>
        <v>0</v>
      </c>
      <c r="KJ26" s="723">
        <f t="shared" si="43"/>
        <v>0</v>
      </c>
      <c r="KK26" s="723">
        <f t="shared" si="43"/>
        <v>0</v>
      </c>
      <c r="KL26" s="723">
        <f t="shared" si="43"/>
        <v>0</v>
      </c>
      <c r="KM26" s="723">
        <f t="shared" si="43"/>
        <v>0</v>
      </c>
      <c r="KN26" s="474">
        <f t="shared" si="119"/>
        <v>106624</v>
      </c>
      <c r="KO26" s="474">
        <f t="shared" si="44"/>
        <v>2108</v>
      </c>
      <c r="KP26" s="474">
        <f t="shared" si="44"/>
        <v>104516</v>
      </c>
      <c r="KQ26" s="474">
        <f t="shared" si="44"/>
        <v>104516</v>
      </c>
      <c r="KR26" s="474">
        <f t="shared" si="44"/>
        <v>0</v>
      </c>
      <c r="KS26" s="474">
        <f t="shared" si="120"/>
        <v>0</v>
      </c>
      <c r="KT26" s="474">
        <f t="shared" si="45"/>
        <v>0</v>
      </c>
      <c r="KU26" s="474">
        <f t="shared" si="45"/>
        <v>0</v>
      </c>
      <c r="KV26" s="474">
        <f t="shared" si="45"/>
        <v>0</v>
      </c>
      <c r="KW26" s="474">
        <f t="shared" si="45"/>
        <v>0</v>
      </c>
      <c r="KX26" s="474">
        <f t="shared" si="46"/>
        <v>106624</v>
      </c>
      <c r="KY26" s="474">
        <f t="shared" si="46"/>
        <v>2108</v>
      </c>
      <c r="KZ26" s="474">
        <f t="shared" si="47"/>
        <v>104516</v>
      </c>
      <c r="LA26" s="474">
        <f t="shared" si="47"/>
        <v>104516</v>
      </c>
      <c r="LB26" s="474">
        <f t="shared" si="47"/>
        <v>0</v>
      </c>
      <c r="LC26" s="479">
        <f t="shared" si="48"/>
        <v>32883819</v>
      </c>
      <c r="LD26" s="479">
        <f t="shared" si="121"/>
        <v>0</v>
      </c>
      <c r="LE26" s="479">
        <f t="shared" si="122"/>
        <v>106624</v>
      </c>
      <c r="LF26" s="476">
        <f t="shared" si="123"/>
        <v>32990443</v>
      </c>
      <c r="LG26" s="476">
        <f t="shared" si="49"/>
        <v>2652163</v>
      </c>
      <c r="LH26" s="476">
        <f t="shared" si="49"/>
        <v>30338280</v>
      </c>
      <c r="LI26" s="476">
        <f t="shared" si="49"/>
        <v>23208270</v>
      </c>
      <c r="LJ26" s="476">
        <f t="shared" si="49"/>
        <v>7130010</v>
      </c>
      <c r="LK26" s="714">
        <v>89.8</v>
      </c>
      <c r="LL26" s="717">
        <f t="shared" si="50"/>
        <v>5482213.4000000004</v>
      </c>
      <c r="LM26" s="720">
        <f t="shared" si="124"/>
        <v>5482.2</v>
      </c>
      <c r="LN26" s="718">
        <f t="shared" si="51"/>
        <v>38366032.399999999</v>
      </c>
      <c r="LO26" s="713">
        <f t="shared" si="125"/>
        <v>38366</v>
      </c>
      <c r="LP26" s="724">
        <f t="shared" si="126"/>
        <v>0</v>
      </c>
      <c r="LQ26" s="724">
        <f t="shared" si="127"/>
        <v>38366</v>
      </c>
      <c r="LR26" s="724">
        <f t="shared" si="52"/>
        <v>106.6</v>
      </c>
      <c r="LS26" s="713">
        <f t="shared" si="128"/>
        <v>38472.6</v>
      </c>
      <c r="LT26" s="437"/>
      <c r="LU26" s="617">
        <f t="shared" si="129"/>
        <v>0</v>
      </c>
      <c r="LV26" s="617">
        <f t="shared" si="130"/>
        <v>0</v>
      </c>
      <c r="LW26" s="617">
        <f t="shared" si="131"/>
        <v>0</v>
      </c>
      <c r="LX26" s="617">
        <f t="shared" si="132"/>
        <v>0</v>
      </c>
      <c r="LY26" s="617">
        <f t="shared" si="133"/>
        <v>1568</v>
      </c>
      <c r="LZ26" s="617">
        <f t="shared" si="134"/>
        <v>0</v>
      </c>
      <c r="MA26" s="480"/>
      <c r="MB26" s="480"/>
      <c r="MC26" s="480"/>
      <c r="MD26" s="480"/>
      <c r="ME26" s="480"/>
      <c r="MF26" s="480"/>
      <c r="MG26" s="480"/>
      <c r="MH26" s="480"/>
      <c r="MI26" s="480"/>
      <c r="MJ26" s="480"/>
      <c r="MK26" s="480"/>
      <c r="ML26" s="480"/>
      <c r="MM26" s="480"/>
      <c r="MN26" s="480"/>
      <c r="MO26" s="480"/>
      <c r="MP26" s="480"/>
      <c r="MQ26" s="480"/>
      <c r="MR26" s="480"/>
      <c r="MS26" s="480"/>
      <c r="MT26" s="480"/>
      <c r="MU26" s="480"/>
      <c r="MV26" s="480"/>
      <c r="MW26" s="480"/>
      <c r="MX26" s="480"/>
      <c r="MY26" s="480"/>
      <c r="MZ26" s="480"/>
      <c r="NA26" s="480"/>
      <c r="NB26" s="480"/>
      <c r="NC26" s="480"/>
      <c r="ND26" s="480"/>
      <c r="NE26" s="480"/>
      <c r="NF26" s="480"/>
      <c r="NG26" s="480"/>
      <c r="NH26" s="480"/>
      <c r="NI26" s="480"/>
      <c r="NJ26" s="480"/>
      <c r="NK26" s="480"/>
      <c r="NL26" s="480"/>
      <c r="NM26" s="480"/>
      <c r="NN26" s="480"/>
      <c r="NO26" s="480"/>
      <c r="NP26" s="480"/>
      <c r="NQ26" s="480"/>
      <c r="NR26" s="480"/>
      <c r="NS26" s="480"/>
      <c r="NT26" s="480"/>
      <c r="NU26" s="480"/>
      <c r="NV26" s="480"/>
      <c r="NW26" s="480"/>
      <c r="NX26" s="480"/>
      <c r="NY26" s="480"/>
      <c r="NZ26" s="480"/>
      <c r="OA26" s="480"/>
      <c r="OB26" s="480"/>
      <c r="OD26" s="642">
        <f t="shared" si="53"/>
        <v>0</v>
      </c>
      <c r="OE26" s="618">
        <f t="shared" si="54"/>
        <v>0</v>
      </c>
      <c r="OF26" s="618">
        <f t="shared" si="55"/>
        <v>0</v>
      </c>
      <c r="OG26" s="643">
        <f t="shared" si="135"/>
        <v>0</v>
      </c>
      <c r="OH26" s="644">
        <f t="shared" si="56"/>
        <v>0</v>
      </c>
      <c r="OI26" s="644">
        <f t="shared" si="56"/>
        <v>0</v>
      </c>
      <c r="OJ26" s="642">
        <f t="shared" si="57"/>
        <v>0</v>
      </c>
      <c r="OK26" s="618">
        <f t="shared" si="58"/>
        <v>0</v>
      </c>
      <c r="OL26" s="618">
        <f t="shared" si="59"/>
        <v>0</v>
      </c>
    </row>
    <row r="27" spans="1:402">
      <c r="A27" s="709" t="s">
        <v>783</v>
      </c>
      <c r="B27" s="461"/>
      <c r="C27" s="461"/>
      <c r="D27" s="461"/>
      <c r="E27" s="461"/>
      <c r="F27" s="462">
        <f t="shared" si="60"/>
        <v>0</v>
      </c>
      <c r="G27" s="463"/>
      <c r="H27" s="463"/>
      <c r="I27" s="463"/>
      <c r="J27" s="463"/>
      <c r="K27" s="462">
        <f t="shared" si="61"/>
        <v>0</v>
      </c>
      <c r="L27" s="464">
        <f t="shared" si="62"/>
        <v>0</v>
      </c>
      <c r="M27" s="464"/>
      <c r="N27" s="464"/>
      <c r="O27" s="464"/>
      <c r="P27" s="465">
        <v>295</v>
      </c>
      <c r="Q27" s="461"/>
      <c r="R27" s="481">
        <v>0</v>
      </c>
      <c r="S27" s="461"/>
      <c r="T27" s="465">
        <v>2</v>
      </c>
      <c r="U27" s="462">
        <f t="shared" si="2"/>
        <v>297</v>
      </c>
      <c r="V27" s="465">
        <v>336</v>
      </c>
      <c r="W27" s="461"/>
      <c r="X27" s="481">
        <v>26</v>
      </c>
      <c r="Y27" s="461"/>
      <c r="Z27" s="465">
        <v>1</v>
      </c>
      <c r="AA27" s="462">
        <f t="shared" si="3"/>
        <v>363</v>
      </c>
      <c r="AB27" s="465">
        <v>61</v>
      </c>
      <c r="AC27" s="461"/>
      <c r="AD27" s="461"/>
      <c r="AE27" s="461"/>
      <c r="AF27" s="465">
        <v>0</v>
      </c>
      <c r="AG27" s="462">
        <f t="shared" si="63"/>
        <v>61</v>
      </c>
      <c r="AH27" s="459">
        <f t="shared" si="64"/>
        <v>721</v>
      </c>
      <c r="AI27" s="467"/>
      <c r="AJ27" s="468">
        <v>0</v>
      </c>
      <c r="AK27" s="469"/>
      <c r="AL27" s="470">
        <v>0</v>
      </c>
      <c r="AM27" s="470"/>
      <c r="AN27" s="467"/>
      <c r="AO27" s="471"/>
      <c r="AP27" s="470"/>
      <c r="AQ27" s="468"/>
      <c r="AR27" s="468"/>
      <c r="AS27" s="461"/>
      <c r="AT27" s="461"/>
      <c r="AU27" s="470"/>
      <c r="AV27" s="470"/>
      <c r="AW27" s="468"/>
      <c r="AX27" s="470">
        <v>1</v>
      </c>
      <c r="AY27" s="470"/>
      <c r="AZ27" s="468"/>
      <c r="BA27" s="470"/>
      <c r="BB27" s="461"/>
      <c r="BC27" s="461"/>
      <c r="BD27" s="470"/>
      <c r="BE27" s="470"/>
      <c r="BF27" s="473"/>
      <c r="BG27" s="462">
        <f t="shared" si="65"/>
        <v>1</v>
      </c>
      <c r="BH27" s="474">
        <f t="shared" si="66"/>
        <v>7547575</v>
      </c>
      <c r="BI27" s="475">
        <f t="shared" si="136"/>
        <v>636315</v>
      </c>
      <c r="BJ27" s="475">
        <f t="shared" si="136"/>
        <v>6911260</v>
      </c>
      <c r="BK27" s="475">
        <f t="shared" si="136"/>
        <v>5328290</v>
      </c>
      <c r="BL27" s="475">
        <f t="shared" si="136"/>
        <v>1582970</v>
      </c>
      <c r="BM27" s="474">
        <f t="shared" si="67"/>
        <v>0</v>
      </c>
      <c r="BN27" s="475">
        <f t="shared" si="5"/>
        <v>0</v>
      </c>
      <c r="BO27" s="475">
        <f t="shared" si="5"/>
        <v>0</v>
      </c>
      <c r="BP27" s="475">
        <f t="shared" si="5"/>
        <v>0</v>
      </c>
      <c r="BQ27" s="475">
        <f t="shared" si="5"/>
        <v>0</v>
      </c>
      <c r="BR27" s="474">
        <f t="shared" si="68"/>
        <v>0</v>
      </c>
      <c r="BS27" s="475">
        <f t="shared" si="6"/>
        <v>0</v>
      </c>
      <c r="BT27" s="475">
        <f t="shared" si="6"/>
        <v>0</v>
      </c>
      <c r="BU27" s="475">
        <f t="shared" si="6"/>
        <v>0</v>
      </c>
      <c r="BV27" s="475">
        <f t="shared" si="6"/>
        <v>0</v>
      </c>
      <c r="BW27" s="475"/>
      <c r="BX27" s="475"/>
      <c r="BY27" s="475"/>
      <c r="BZ27" s="475"/>
      <c r="CA27" s="475"/>
      <c r="CB27" s="474">
        <f t="shared" si="69"/>
        <v>395104</v>
      </c>
      <c r="CC27" s="475">
        <f t="shared" si="7"/>
        <v>902</v>
      </c>
      <c r="CD27" s="475">
        <f t="shared" si="7"/>
        <v>394202</v>
      </c>
      <c r="CE27" s="475">
        <f t="shared" si="7"/>
        <v>394202</v>
      </c>
      <c r="CF27" s="475">
        <f t="shared" si="7"/>
        <v>0</v>
      </c>
      <c r="CG27" s="476">
        <f t="shared" si="70"/>
        <v>7942679</v>
      </c>
      <c r="CH27" s="474">
        <f t="shared" si="71"/>
        <v>11989824</v>
      </c>
      <c r="CI27" s="475">
        <f t="shared" si="71"/>
        <v>985824</v>
      </c>
      <c r="CJ27" s="475">
        <f t="shared" si="71"/>
        <v>11004000</v>
      </c>
      <c r="CK27" s="475">
        <f t="shared" si="71"/>
        <v>8288784</v>
      </c>
      <c r="CL27" s="475">
        <f t="shared" si="71"/>
        <v>2715216</v>
      </c>
      <c r="CM27" s="474">
        <f t="shared" si="72"/>
        <v>0</v>
      </c>
      <c r="CN27" s="475">
        <f t="shared" si="8"/>
        <v>0</v>
      </c>
      <c r="CO27" s="475">
        <f t="shared" si="8"/>
        <v>0</v>
      </c>
      <c r="CP27" s="475">
        <f t="shared" si="8"/>
        <v>0</v>
      </c>
      <c r="CQ27" s="475">
        <f t="shared" si="8"/>
        <v>0</v>
      </c>
      <c r="CR27" s="474">
        <f t="shared" si="73"/>
        <v>2592018</v>
      </c>
      <c r="CS27" s="475">
        <f t="shared" si="73"/>
        <v>76284</v>
      </c>
      <c r="CT27" s="475">
        <f t="shared" si="73"/>
        <v>2515734</v>
      </c>
      <c r="CU27" s="475">
        <f t="shared" si="73"/>
        <v>1901952</v>
      </c>
      <c r="CV27" s="475">
        <f t="shared" si="73"/>
        <v>613782</v>
      </c>
      <c r="CW27" s="474">
        <f t="shared" si="74"/>
        <v>0</v>
      </c>
      <c r="CX27" s="475">
        <f t="shared" si="9"/>
        <v>0</v>
      </c>
      <c r="CY27" s="475">
        <f t="shared" si="9"/>
        <v>0</v>
      </c>
      <c r="CZ27" s="475">
        <f t="shared" si="9"/>
        <v>0</v>
      </c>
      <c r="DA27" s="475">
        <f t="shared" si="9"/>
        <v>0</v>
      </c>
      <c r="DB27" s="474">
        <f t="shared" si="75"/>
        <v>228176</v>
      </c>
      <c r="DC27" s="475">
        <f t="shared" si="10"/>
        <v>752</v>
      </c>
      <c r="DD27" s="475">
        <f t="shared" si="10"/>
        <v>227424</v>
      </c>
      <c r="DE27" s="475">
        <f t="shared" si="10"/>
        <v>227424</v>
      </c>
      <c r="DF27" s="475">
        <f t="shared" si="10"/>
        <v>0</v>
      </c>
      <c r="DG27" s="476">
        <f t="shared" si="76"/>
        <v>14810018</v>
      </c>
      <c r="DH27" s="474">
        <f t="shared" si="77"/>
        <v>2376926</v>
      </c>
      <c r="DI27" s="475">
        <f t="shared" si="77"/>
        <v>189527</v>
      </c>
      <c r="DJ27" s="475">
        <f t="shared" si="77"/>
        <v>2187399</v>
      </c>
      <c r="DK27" s="475">
        <f t="shared" si="77"/>
        <v>1609912</v>
      </c>
      <c r="DL27" s="475">
        <f t="shared" si="77"/>
        <v>577487</v>
      </c>
      <c r="DM27" s="474">
        <f t="shared" si="78"/>
        <v>0</v>
      </c>
      <c r="DN27" s="475">
        <f t="shared" si="11"/>
        <v>0</v>
      </c>
      <c r="DO27" s="475">
        <f t="shared" si="11"/>
        <v>0</v>
      </c>
      <c r="DP27" s="475">
        <f t="shared" si="11"/>
        <v>0</v>
      </c>
      <c r="DQ27" s="475">
        <f t="shared" si="11"/>
        <v>0</v>
      </c>
      <c r="DR27" s="475"/>
      <c r="DS27" s="475"/>
      <c r="DT27" s="475"/>
      <c r="DU27" s="475"/>
      <c r="DV27" s="475"/>
      <c r="DW27" s="474">
        <f t="shared" si="79"/>
        <v>0</v>
      </c>
      <c r="DX27" s="475">
        <f t="shared" si="12"/>
        <v>0</v>
      </c>
      <c r="DY27" s="475">
        <f t="shared" si="12"/>
        <v>0</v>
      </c>
      <c r="DZ27" s="475">
        <f t="shared" si="12"/>
        <v>0</v>
      </c>
      <c r="EA27" s="475">
        <f t="shared" si="12"/>
        <v>0</v>
      </c>
      <c r="EB27" s="474">
        <f t="shared" si="80"/>
        <v>0</v>
      </c>
      <c r="EC27" s="475">
        <f t="shared" si="13"/>
        <v>0</v>
      </c>
      <c r="ED27" s="475">
        <f t="shared" si="13"/>
        <v>0</v>
      </c>
      <c r="EE27" s="475">
        <f t="shared" si="13"/>
        <v>0</v>
      </c>
      <c r="EF27" s="475">
        <f t="shared" si="13"/>
        <v>0</v>
      </c>
      <c r="EG27" s="476">
        <f t="shared" si="81"/>
        <v>2376926</v>
      </c>
      <c r="EH27" s="476">
        <f t="shared" si="82"/>
        <v>25129623</v>
      </c>
      <c r="EI27" s="477">
        <f t="shared" si="83"/>
        <v>1889604</v>
      </c>
      <c r="EJ27" s="477">
        <f t="shared" si="14"/>
        <v>23240019</v>
      </c>
      <c r="EK27" s="477">
        <f t="shared" si="14"/>
        <v>17750564</v>
      </c>
      <c r="EL27" s="477">
        <f t="shared" si="14"/>
        <v>5489455</v>
      </c>
      <c r="EM27" s="478">
        <f t="shared" si="84"/>
        <v>21914325</v>
      </c>
      <c r="EN27" s="478">
        <f t="shared" si="85"/>
        <v>0</v>
      </c>
      <c r="EO27" s="478">
        <f t="shared" si="86"/>
        <v>2592018</v>
      </c>
      <c r="EP27" s="478">
        <f t="shared" si="87"/>
        <v>0</v>
      </c>
      <c r="EQ27" s="478">
        <f t="shared" si="88"/>
        <v>623280</v>
      </c>
      <c r="ER27" s="479">
        <f t="shared" si="89"/>
        <v>0</v>
      </c>
      <c r="ES27" s="479">
        <f t="shared" si="89"/>
        <v>0</v>
      </c>
      <c r="ET27" s="479">
        <f t="shared" si="89"/>
        <v>0</v>
      </c>
      <c r="EU27" s="479">
        <f t="shared" si="89"/>
        <v>0</v>
      </c>
      <c r="EV27" s="479">
        <f t="shared" si="89"/>
        <v>0</v>
      </c>
      <c r="EW27" s="479">
        <f t="shared" si="90"/>
        <v>0</v>
      </c>
      <c r="EX27" s="479">
        <f t="shared" si="90"/>
        <v>0</v>
      </c>
      <c r="EY27" s="479">
        <f t="shared" si="90"/>
        <v>0</v>
      </c>
      <c r="EZ27" s="479">
        <f t="shared" si="90"/>
        <v>0</v>
      </c>
      <c r="FA27" s="479">
        <f t="shared" si="90"/>
        <v>0</v>
      </c>
      <c r="FB27" s="479">
        <f t="shared" si="91"/>
        <v>0</v>
      </c>
      <c r="FC27" s="479">
        <f t="shared" si="91"/>
        <v>0</v>
      </c>
      <c r="FD27" s="479">
        <f t="shared" si="91"/>
        <v>0</v>
      </c>
      <c r="FE27" s="479">
        <f t="shared" si="91"/>
        <v>0</v>
      </c>
      <c r="FF27" s="479">
        <f t="shared" si="91"/>
        <v>0</v>
      </c>
      <c r="FG27" s="479">
        <f t="shared" si="92"/>
        <v>0</v>
      </c>
      <c r="FH27" s="479">
        <f t="shared" si="92"/>
        <v>0</v>
      </c>
      <c r="FI27" s="479">
        <f t="shared" si="92"/>
        <v>0</v>
      </c>
      <c r="FJ27" s="479">
        <f t="shared" si="92"/>
        <v>0</v>
      </c>
      <c r="FK27" s="479">
        <f t="shared" si="92"/>
        <v>0</v>
      </c>
      <c r="FL27" s="474">
        <f t="shared" si="93"/>
        <v>0</v>
      </c>
      <c r="FM27" s="474">
        <f t="shared" si="93"/>
        <v>0</v>
      </c>
      <c r="FN27" s="474">
        <f t="shared" si="93"/>
        <v>0</v>
      </c>
      <c r="FO27" s="474">
        <f t="shared" si="93"/>
        <v>0</v>
      </c>
      <c r="FP27" s="474">
        <f t="shared" si="93"/>
        <v>0</v>
      </c>
      <c r="FQ27" s="474">
        <f t="shared" si="94"/>
        <v>0</v>
      </c>
      <c r="FR27" s="474">
        <f t="shared" si="94"/>
        <v>0</v>
      </c>
      <c r="FS27" s="474">
        <f t="shared" si="94"/>
        <v>0</v>
      </c>
      <c r="FT27" s="474">
        <f t="shared" si="94"/>
        <v>0</v>
      </c>
      <c r="FU27" s="474">
        <f t="shared" si="94"/>
        <v>0</v>
      </c>
      <c r="FV27" s="479">
        <f t="shared" si="95"/>
        <v>0</v>
      </c>
      <c r="FW27" s="479">
        <f t="shared" si="95"/>
        <v>0</v>
      </c>
      <c r="FX27" s="479">
        <f t="shared" si="95"/>
        <v>0</v>
      </c>
      <c r="FY27" s="479">
        <f t="shared" si="95"/>
        <v>0</v>
      </c>
      <c r="FZ27" s="479">
        <f t="shared" si="95"/>
        <v>0</v>
      </c>
      <c r="GA27" s="479">
        <f t="shared" si="96"/>
        <v>0</v>
      </c>
      <c r="GB27" s="479">
        <f t="shared" si="96"/>
        <v>0</v>
      </c>
      <c r="GC27" s="479">
        <f t="shared" si="96"/>
        <v>0</v>
      </c>
      <c r="GD27" s="479">
        <f t="shared" si="96"/>
        <v>0</v>
      </c>
      <c r="GE27" s="479">
        <f t="shared" si="96"/>
        <v>0</v>
      </c>
      <c r="GF27" s="474">
        <f t="shared" si="97"/>
        <v>0</v>
      </c>
      <c r="GG27" s="474">
        <f t="shared" si="97"/>
        <v>0</v>
      </c>
      <c r="GH27" s="474">
        <f t="shared" si="97"/>
        <v>0</v>
      </c>
      <c r="GI27" s="474">
        <f t="shared" si="97"/>
        <v>0</v>
      </c>
      <c r="GJ27" s="474">
        <f t="shared" si="97"/>
        <v>0</v>
      </c>
      <c r="GK27" s="474">
        <f t="shared" si="98"/>
        <v>0</v>
      </c>
      <c r="GL27" s="474">
        <f t="shared" si="98"/>
        <v>0</v>
      </c>
      <c r="GM27" s="474">
        <f t="shared" si="98"/>
        <v>0</v>
      </c>
      <c r="GN27" s="474">
        <f t="shared" si="98"/>
        <v>0</v>
      </c>
      <c r="GO27" s="474">
        <f t="shared" si="98"/>
        <v>0</v>
      </c>
      <c r="GP27" s="479">
        <f t="shared" si="99"/>
        <v>0</v>
      </c>
      <c r="GQ27" s="479">
        <f t="shared" si="99"/>
        <v>0</v>
      </c>
      <c r="GR27" s="479">
        <f t="shared" si="99"/>
        <v>0</v>
      </c>
      <c r="GS27" s="479">
        <f t="shared" si="99"/>
        <v>0</v>
      </c>
      <c r="GT27" s="479">
        <f t="shared" si="99"/>
        <v>0</v>
      </c>
      <c r="GU27" s="479">
        <f t="shared" si="100"/>
        <v>0</v>
      </c>
      <c r="GV27" s="479">
        <f t="shared" si="100"/>
        <v>0</v>
      </c>
      <c r="GW27" s="479">
        <f t="shared" si="100"/>
        <v>0</v>
      </c>
      <c r="GX27" s="479">
        <f t="shared" si="100"/>
        <v>0</v>
      </c>
      <c r="GY27" s="479">
        <f t="shared" si="100"/>
        <v>0</v>
      </c>
      <c r="GZ27" s="474">
        <f t="shared" si="101"/>
        <v>0</v>
      </c>
      <c r="HA27" s="474">
        <f t="shared" si="101"/>
        <v>0</v>
      </c>
      <c r="HB27" s="474">
        <f t="shared" si="101"/>
        <v>0</v>
      </c>
      <c r="HC27" s="474">
        <f t="shared" si="101"/>
        <v>0</v>
      </c>
      <c r="HD27" s="474">
        <f t="shared" si="101"/>
        <v>0</v>
      </c>
      <c r="HE27" s="474">
        <f t="shared" si="102"/>
        <v>0</v>
      </c>
      <c r="HF27" s="474">
        <f t="shared" si="102"/>
        <v>0</v>
      </c>
      <c r="HG27" s="474">
        <f t="shared" si="102"/>
        <v>0</v>
      </c>
      <c r="HH27" s="474">
        <f t="shared" si="102"/>
        <v>0</v>
      </c>
      <c r="HI27" s="474">
        <f t="shared" si="102"/>
        <v>0</v>
      </c>
      <c r="HJ27" s="479">
        <f t="shared" si="103"/>
        <v>0</v>
      </c>
      <c r="HK27" s="479">
        <f t="shared" si="103"/>
        <v>0</v>
      </c>
      <c r="HL27" s="479">
        <f t="shared" si="103"/>
        <v>0</v>
      </c>
      <c r="HM27" s="479">
        <f t="shared" si="103"/>
        <v>0</v>
      </c>
      <c r="HN27" s="479">
        <f t="shared" si="103"/>
        <v>0</v>
      </c>
      <c r="HO27" s="479">
        <f t="shared" si="104"/>
        <v>33029</v>
      </c>
      <c r="HP27" s="479">
        <f t="shared" si="104"/>
        <v>6557</v>
      </c>
      <c r="HQ27" s="479">
        <f t="shared" si="104"/>
        <v>26472</v>
      </c>
      <c r="HR27" s="479">
        <f t="shared" si="104"/>
        <v>20409</v>
      </c>
      <c r="HS27" s="479">
        <f t="shared" si="104"/>
        <v>6063</v>
      </c>
      <c r="HT27" s="474">
        <f t="shared" si="105"/>
        <v>0</v>
      </c>
      <c r="HU27" s="474">
        <f t="shared" si="105"/>
        <v>0</v>
      </c>
      <c r="HV27" s="474">
        <f t="shared" si="105"/>
        <v>0</v>
      </c>
      <c r="HW27" s="474">
        <f t="shared" si="105"/>
        <v>0</v>
      </c>
      <c r="HX27" s="474">
        <f t="shared" si="105"/>
        <v>0</v>
      </c>
      <c r="HY27" s="474">
        <f t="shared" si="106"/>
        <v>0</v>
      </c>
      <c r="HZ27" s="474">
        <f t="shared" si="106"/>
        <v>0</v>
      </c>
      <c r="IA27" s="474">
        <f t="shared" si="106"/>
        <v>0</v>
      </c>
      <c r="IB27" s="474">
        <f t="shared" si="106"/>
        <v>0</v>
      </c>
      <c r="IC27" s="474">
        <f t="shared" si="106"/>
        <v>0</v>
      </c>
      <c r="ID27" s="479">
        <f t="shared" si="107"/>
        <v>0</v>
      </c>
      <c r="IE27" s="479">
        <f t="shared" si="107"/>
        <v>0</v>
      </c>
      <c r="IF27" s="479">
        <f t="shared" si="107"/>
        <v>0</v>
      </c>
      <c r="IG27" s="479">
        <f t="shared" si="107"/>
        <v>0</v>
      </c>
      <c r="IH27" s="479">
        <f t="shared" si="107"/>
        <v>0</v>
      </c>
      <c r="II27" s="479">
        <f t="shared" si="108"/>
        <v>0</v>
      </c>
      <c r="IJ27" s="479">
        <f t="shared" si="108"/>
        <v>0</v>
      </c>
      <c r="IK27" s="479">
        <f t="shared" si="108"/>
        <v>0</v>
      </c>
      <c r="IL27" s="479">
        <f t="shared" si="108"/>
        <v>0</v>
      </c>
      <c r="IM27" s="479">
        <f t="shared" si="108"/>
        <v>0</v>
      </c>
      <c r="IN27" s="474">
        <f t="shared" si="109"/>
        <v>0</v>
      </c>
      <c r="IO27" s="474">
        <f t="shared" si="109"/>
        <v>0</v>
      </c>
      <c r="IP27" s="474">
        <f t="shared" si="109"/>
        <v>0</v>
      </c>
      <c r="IQ27" s="474">
        <f t="shared" si="109"/>
        <v>0</v>
      </c>
      <c r="IR27" s="474">
        <f t="shared" si="109"/>
        <v>0</v>
      </c>
      <c r="IS27" s="474">
        <f t="shared" si="110"/>
        <v>0</v>
      </c>
      <c r="IT27" s="474">
        <f t="shared" si="110"/>
        <v>0</v>
      </c>
      <c r="IU27" s="474">
        <f t="shared" si="110"/>
        <v>0</v>
      </c>
      <c r="IV27" s="474">
        <f t="shared" si="110"/>
        <v>0</v>
      </c>
      <c r="IW27" s="474">
        <f t="shared" si="110"/>
        <v>0</v>
      </c>
      <c r="IX27" s="479">
        <f t="shared" si="111"/>
        <v>0</v>
      </c>
      <c r="IY27" s="479">
        <f t="shared" si="111"/>
        <v>0</v>
      </c>
      <c r="IZ27" s="479">
        <f t="shared" si="111"/>
        <v>0</v>
      </c>
      <c r="JA27" s="479">
        <f t="shared" si="111"/>
        <v>0</v>
      </c>
      <c r="JB27" s="479">
        <f t="shared" si="111"/>
        <v>0</v>
      </c>
      <c r="JC27" s="479">
        <f t="shared" si="112"/>
        <v>0</v>
      </c>
      <c r="JD27" s="479">
        <f t="shared" si="112"/>
        <v>0</v>
      </c>
      <c r="JE27" s="479">
        <f t="shared" si="112"/>
        <v>0</v>
      </c>
      <c r="JF27" s="479">
        <f t="shared" si="112"/>
        <v>0</v>
      </c>
      <c r="JG27" s="479">
        <f t="shared" si="112"/>
        <v>0</v>
      </c>
      <c r="JH27" s="479">
        <f t="shared" si="113"/>
        <v>33029</v>
      </c>
      <c r="JI27" s="479">
        <f t="shared" si="39"/>
        <v>6557</v>
      </c>
      <c r="JJ27" s="479">
        <f t="shared" si="39"/>
        <v>26472</v>
      </c>
      <c r="JK27" s="479">
        <f t="shared" si="39"/>
        <v>20409</v>
      </c>
      <c r="JL27" s="479">
        <f t="shared" si="39"/>
        <v>6063</v>
      </c>
      <c r="JM27" s="669">
        <v>0</v>
      </c>
      <c r="JN27" s="669">
        <v>0</v>
      </c>
      <c r="JO27" s="669">
        <v>0</v>
      </c>
      <c r="JP27" s="669">
        <v>0</v>
      </c>
      <c r="JQ27" s="482">
        <v>0</v>
      </c>
      <c r="JR27" s="669">
        <v>0</v>
      </c>
      <c r="JS27" s="462">
        <f t="shared" si="114"/>
        <v>0</v>
      </c>
      <c r="JT27" s="474">
        <f t="shared" ref="JT27:JT40" si="137">$JM27*JT$9</f>
        <v>0</v>
      </c>
      <c r="JU27" s="474">
        <f t="shared" si="40"/>
        <v>0</v>
      </c>
      <c r="JV27" s="474">
        <f t="shared" si="40"/>
        <v>0</v>
      </c>
      <c r="JW27" s="474">
        <f t="shared" si="40"/>
        <v>0</v>
      </c>
      <c r="JX27" s="474">
        <f t="shared" si="40"/>
        <v>0</v>
      </c>
      <c r="JY27" s="474">
        <f t="shared" ref="JY27:JY40" si="138">$JN27*JY$9</f>
        <v>0</v>
      </c>
      <c r="JZ27" s="474">
        <f t="shared" si="41"/>
        <v>0</v>
      </c>
      <c r="KA27" s="474">
        <f t="shared" si="41"/>
        <v>0</v>
      </c>
      <c r="KB27" s="474">
        <f t="shared" si="41"/>
        <v>0</v>
      </c>
      <c r="KC27" s="474">
        <f t="shared" si="41"/>
        <v>0</v>
      </c>
      <c r="KD27" s="723">
        <f t="shared" ref="KD27:KD40" si="139">$JO27*KD$9</f>
        <v>0</v>
      </c>
      <c r="KE27" s="723">
        <f t="shared" si="42"/>
        <v>0</v>
      </c>
      <c r="KF27" s="723">
        <f t="shared" si="42"/>
        <v>0</v>
      </c>
      <c r="KG27" s="723">
        <f t="shared" si="42"/>
        <v>0</v>
      </c>
      <c r="KH27" s="723">
        <f t="shared" si="42"/>
        <v>0</v>
      </c>
      <c r="KI27" s="723">
        <f t="shared" ref="KI27:KI40" si="140">$JP27*KI$9</f>
        <v>0</v>
      </c>
      <c r="KJ27" s="723">
        <f t="shared" si="43"/>
        <v>0</v>
      </c>
      <c r="KK27" s="723">
        <f t="shared" si="43"/>
        <v>0</v>
      </c>
      <c r="KL27" s="723">
        <f t="shared" si="43"/>
        <v>0</v>
      </c>
      <c r="KM27" s="723">
        <f t="shared" si="43"/>
        <v>0</v>
      </c>
      <c r="KN27" s="474">
        <f t="shared" ref="KN27:KN40" si="141">$JQ27*KN$9</f>
        <v>0</v>
      </c>
      <c r="KO27" s="474">
        <f t="shared" si="44"/>
        <v>0</v>
      </c>
      <c r="KP27" s="474">
        <f t="shared" si="44"/>
        <v>0</v>
      </c>
      <c r="KQ27" s="474">
        <f t="shared" si="44"/>
        <v>0</v>
      </c>
      <c r="KR27" s="474">
        <f t="shared" si="44"/>
        <v>0</v>
      </c>
      <c r="KS27" s="474">
        <f t="shared" ref="KS27:KS40" si="142">$JR27*KS$9</f>
        <v>0</v>
      </c>
      <c r="KT27" s="474">
        <f t="shared" si="45"/>
        <v>0</v>
      </c>
      <c r="KU27" s="474">
        <f t="shared" si="45"/>
        <v>0</v>
      </c>
      <c r="KV27" s="474">
        <f t="shared" si="45"/>
        <v>0</v>
      </c>
      <c r="KW27" s="474">
        <f t="shared" si="45"/>
        <v>0</v>
      </c>
      <c r="KX27" s="474">
        <f t="shared" si="46"/>
        <v>0</v>
      </c>
      <c r="KY27" s="474">
        <f t="shared" si="46"/>
        <v>0</v>
      </c>
      <c r="KZ27" s="474">
        <f t="shared" si="47"/>
        <v>0</v>
      </c>
      <c r="LA27" s="474">
        <f t="shared" si="47"/>
        <v>0</v>
      </c>
      <c r="LB27" s="474">
        <f t="shared" si="47"/>
        <v>0</v>
      </c>
      <c r="LC27" s="479">
        <f t="shared" si="48"/>
        <v>25129623</v>
      </c>
      <c r="LD27" s="479">
        <f t="shared" si="121"/>
        <v>33029</v>
      </c>
      <c r="LE27" s="479">
        <f t="shared" si="122"/>
        <v>0</v>
      </c>
      <c r="LF27" s="476">
        <f t="shared" si="123"/>
        <v>25162652</v>
      </c>
      <c r="LG27" s="476">
        <f t="shared" si="49"/>
        <v>1896161</v>
      </c>
      <c r="LH27" s="476">
        <f t="shared" si="49"/>
        <v>23266491</v>
      </c>
      <c r="LI27" s="476">
        <f t="shared" si="49"/>
        <v>17770973</v>
      </c>
      <c r="LJ27" s="476">
        <f t="shared" si="49"/>
        <v>5495518</v>
      </c>
      <c r="LK27" s="714">
        <v>63.5</v>
      </c>
      <c r="LL27" s="717">
        <f t="shared" si="50"/>
        <v>3876620.8</v>
      </c>
      <c r="LM27" s="720">
        <f t="shared" si="124"/>
        <v>3876.6</v>
      </c>
      <c r="LN27" s="718">
        <f t="shared" si="51"/>
        <v>29039272.800000001</v>
      </c>
      <c r="LO27" s="713">
        <f t="shared" si="125"/>
        <v>29039.3</v>
      </c>
      <c r="LP27" s="724">
        <f t="shared" si="126"/>
        <v>0</v>
      </c>
      <c r="LQ27" s="724">
        <f t="shared" si="127"/>
        <v>29039.3</v>
      </c>
      <c r="LR27" s="724">
        <f t="shared" si="52"/>
        <v>0</v>
      </c>
      <c r="LS27" s="713">
        <f t="shared" si="128"/>
        <v>29039.3</v>
      </c>
      <c r="LT27" s="437"/>
      <c r="LU27" s="617">
        <f t="shared" si="129"/>
        <v>0</v>
      </c>
      <c r="LV27" s="617">
        <f t="shared" si="130"/>
        <v>0</v>
      </c>
      <c r="LW27" s="617">
        <f t="shared" si="131"/>
        <v>0</v>
      </c>
      <c r="LX27" s="617">
        <f t="shared" si="132"/>
        <v>0</v>
      </c>
      <c r="LY27" s="617">
        <f t="shared" si="133"/>
        <v>0</v>
      </c>
      <c r="LZ27" s="617">
        <f t="shared" si="134"/>
        <v>0</v>
      </c>
      <c r="MA27" s="480"/>
      <c r="MB27" s="480"/>
      <c r="MC27" s="480"/>
      <c r="MD27" s="480"/>
      <c r="ME27" s="480"/>
      <c r="MF27" s="480"/>
      <c r="MG27" s="480"/>
      <c r="MH27" s="480"/>
      <c r="MI27" s="480"/>
      <c r="MJ27" s="480"/>
      <c r="MK27" s="480"/>
      <c r="ML27" s="480"/>
      <c r="MM27" s="480"/>
      <c r="MN27" s="480"/>
      <c r="MO27" s="480"/>
      <c r="MP27" s="480"/>
      <c r="MQ27" s="480"/>
      <c r="MR27" s="480"/>
      <c r="MS27" s="480"/>
      <c r="MT27" s="480"/>
      <c r="MU27" s="480"/>
      <c r="MV27" s="480"/>
      <c r="MW27" s="480"/>
      <c r="MX27" s="480"/>
      <c r="MY27" s="480"/>
      <c r="MZ27" s="480"/>
      <c r="NA27" s="480"/>
      <c r="NB27" s="480"/>
      <c r="NC27" s="480"/>
      <c r="ND27" s="480"/>
      <c r="NE27" s="480"/>
      <c r="NF27" s="480"/>
      <c r="NG27" s="480"/>
      <c r="NH27" s="480"/>
      <c r="NI27" s="480"/>
      <c r="NJ27" s="480"/>
      <c r="NK27" s="480"/>
      <c r="NL27" s="480"/>
      <c r="NM27" s="480"/>
      <c r="NN27" s="480"/>
      <c r="NO27" s="480"/>
      <c r="NP27" s="480"/>
      <c r="NQ27" s="480"/>
      <c r="NR27" s="480"/>
      <c r="NS27" s="480"/>
      <c r="NT27" s="480"/>
      <c r="NU27" s="480"/>
      <c r="NV27" s="480"/>
      <c r="NW27" s="480"/>
      <c r="NX27" s="480"/>
      <c r="NY27" s="480"/>
      <c r="NZ27" s="480"/>
      <c r="OA27" s="480"/>
      <c r="OB27" s="480"/>
      <c r="OD27" s="642">
        <f t="shared" si="53"/>
        <v>33029</v>
      </c>
      <c r="OE27" s="618">
        <f t="shared" si="54"/>
        <v>0</v>
      </c>
      <c r="OF27" s="618">
        <f t="shared" si="55"/>
        <v>0</v>
      </c>
      <c r="OG27" s="643">
        <f t="shared" si="135"/>
        <v>26472</v>
      </c>
      <c r="OH27" s="644">
        <f t="shared" si="56"/>
        <v>0</v>
      </c>
      <c r="OI27" s="644">
        <f t="shared" si="56"/>
        <v>0</v>
      </c>
      <c r="OJ27" s="642">
        <f t="shared" si="57"/>
        <v>6557</v>
      </c>
      <c r="OK27" s="618">
        <f t="shared" si="58"/>
        <v>0</v>
      </c>
      <c r="OL27" s="618">
        <f t="shared" si="59"/>
        <v>0</v>
      </c>
    </row>
    <row r="28" spans="1:402">
      <c r="A28" s="460" t="s">
        <v>784</v>
      </c>
      <c r="B28" s="461"/>
      <c r="C28" s="461"/>
      <c r="D28" s="461"/>
      <c r="E28" s="461"/>
      <c r="F28" s="462">
        <f t="shared" si="60"/>
        <v>0</v>
      </c>
      <c r="G28" s="463"/>
      <c r="H28" s="463"/>
      <c r="I28" s="463"/>
      <c r="J28" s="463"/>
      <c r="K28" s="462">
        <f t="shared" si="61"/>
        <v>0</v>
      </c>
      <c r="L28" s="464">
        <f t="shared" si="62"/>
        <v>0</v>
      </c>
      <c r="M28" s="464"/>
      <c r="N28" s="464"/>
      <c r="O28" s="464"/>
      <c r="P28" s="465">
        <v>164</v>
      </c>
      <c r="Q28" s="461"/>
      <c r="R28" s="481">
        <v>40</v>
      </c>
      <c r="S28" s="461"/>
      <c r="T28" s="465">
        <v>3</v>
      </c>
      <c r="U28" s="462">
        <f t="shared" si="2"/>
        <v>207</v>
      </c>
      <c r="V28" s="465">
        <v>200</v>
      </c>
      <c r="W28" s="461"/>
      <c r="X28" s="481">
        <v>39</v>
      </c>
      <c r="Y28" s="461"/>
      <c r="Z28" s="465">
        <v>1</v>
      </c>
      <c r="AA28" s="462">
        <f t="shared" si="3"/>
        <v>240</v>
      </c>
      <c r="AB28" s="465">
        <v>39</v>
      </c>
      <c r="AC28" s="461"/>
      <c r="AD28" s="461"/>
      <c r="AE28" s="461"/>
      <c r="AF28" s="465">
        <v>0</v>
      </c>
      <c r="AG28" s="462">
        <f t="shared" si="63"/>
        <v>39</v>
      </c>
      <c r="AH28" s="459">
        <f t="shared" si="64"/>
        <v>486</v>
      </c>
      <c r="AI28" s="467"/>
      <c r="AJ28" s="468">
        <v>0</v>
      </c>
      <c r="AK28" s="469"/>
      <c r="AL28" s="470">
        <v>0</v>
      </c>
      <c r="AM28" s="470"/>
      <c r="AN28" s="467"/>
      <c r="AO28" s="471"/>
      <c r="AP28" s="470"/>
      <c r="AQ28" s="468"/>
      <c r="AR28" s="468"/>
      <c r="AS28" s="461"/>
      <c r="AT28" s="461"/>
      <c r="AU28" s="470"/>
      <c r="AV28" s="470"/>
      <c r="AW28" s="468"/>
      <c r="AX28" s="470"/>
      <c r="AY28" s="470">
        <v>4</v>
      </c>
      <c r="AZ28" s="468"/>
      <c r="BA28" s="470"/>
      <c r="BB28" s="461"/>
      <c r="BC28" s="461"/>
      <c r="BD28" s="470"/>
      <c r="BE28" s="470"/>
      <c r="BF28" s="473"/>
      <c r="BG28" s="462">
        <f t="shared" si="65"/>
        <v>4</v>
      </c>
      <c r="BH28" s="474">
        <f t="shared" si="66"/>
        <v>4195940</v>
      </c>
      <c r="BI28" s="475">
        <f t="shared" si="136"/>
        <v>353748</v>
      </c>
      <c r="BJ28" s="475">
        <f t="shared" si="136"/>
        <v>3842192</v>
      </c>
      <c r="BK28" s="475">
        <f t="shared" si="136"/>
        <v>2962168</v>
      </c>
      <c r="BL28" s="475">
        <f t="shared" si="136"/>
        <v>880024</v>
      </c>
      <c r="BM28" s="474">
        <f t="shared" si="67"/>
        <v>0</v>
      </c>
      <c r="BN28" s="475">
        <f t="shared" si="5"/>
        <v>0</v>
      </c>
      <c r="BO28" s="475">
        <f t="shared" si="5"/>
        <v>0</v>
      </c>
      <c r="BP28" s="475">
        <f t="shared" si="5"/>
        <v>0</v>
      </c>
      <c r="BQ28" s="475">
        <f t="shared" si="5"/>
        <v>0</v>
      </c>
      <c r="BR28" s="474">
        <f t="shared" si="68"/>
        <v>2871720</v>
      </c>
      <c r="BS28" s="475">
        <f t="shared" si="6"/>
        <v>86280</v>
      </c>
      <c r="BT28" s="475">
        <f t="shared" si="6"/>
        <v>2785440</v>
      </c>
      <c r="BU28" s="475">
        <f t="shared" si="6"/>
        <v>2157160</v>
      </c>
      <c r="BV28" s="475">
        <f t="shared" si="6"/>
        <v>628280</v>
      </c>
      <c r="BW28" s="475"/>
      <c r="BX28" s="475"/>
      <c r="BY28" s="475"/>
      <c r="BZ28" s="475"/>
      <c r="CA28" s="475"/>
      <c r="CB28" s="474">
        <f t="shared" si="69"/>
        <v>592656</v>
      </c>
      <c r="CC28" s="475">
        <f t="shared" si="7"/>
        <v>1353</v>
      </c>
      <c r="CD28" s="475">
        <f t="shared" si="7"/>
        <v>591303</v>
      </c>
      <c r="CE28" s="475">
        <f t="shared" si="7"/>
        <v>591303</v>
      </c>
      <c r="CF28" s="475">
        <f t="shared" si="7"/>
        <v>0</v>
      </c>
      <c r="CG28" s="476">
        <f t="shared" si="70"/>
        <v>7660316</v>
      </c>
      <c r="CH28" s="474">
        <f t="shared" si="71"/>
        <v>7136800</v>
      </c>
      <c r="CI28" s="475">
        <f t="shared" si="71"/>
        <v>586800</v>
      </c>
      <c r="CJ28" s="475">
        <f t="shared" si="71"/>
        <v>6550000</v>
      </c>
      <c r="CK28" s="475">
        <f t="shared" si="71"/>
        <v>4933800</v>
      </c>
      <c r="CL28" s="475">
        <f t="shared" si="71"/>
        <v>1616200</v>
      </c>
      <c r="CM28" s="474">
        <f t="shared" si="72"/>
        <v>0</v>
      </c>
      <c r="CN28" s="475">
        <f t="shared" si="8"/>
        <v>0</v>
      </c>
      <c r="CO28" s="475">
        <f t="shared" si="8"/>
        <v>0</v>
      </c>
      <c r="CP28" s="475">
        <f t="shared" si="8"/>
        <v>0</v>
      </c>
      <c r="CQ28" s="475">
        <f t="shared" si="8"/>
        <v>0</v>
      </c>
      <c r="CR28" s="474">
        <f t="shared" si="73"/>
        <v>3888027</v>
      </c>
      <c r="CS28" s="475">
        <f t="shared" si="73"/>
        <v>114426</v>
      </c>
      <c r="CT28" s="475">
        <f t="shared" si="73"/>
        <v>3773601</v>
      </c>
      <c r="CU28" s="475">
        <f t="shared" si="73"/>
        <v>2852928</v>
      </c>
      <c r="CV28" s="475">
        <f t="shared" si="73"/>
        <v>920673</v>
      </c>
      <c r="CW28" s="474">
        <f t="shared" si="74"/>
        <v>0</v>
      </c>
      <c r="CX28" s="475">
        <f t="shared" si="9"/>
        <v>0</v>
      </c>
      <c r="CY28" s="475">
        <f t="shared" si="9"/>
        <v>0</v>
      </c>
      <c r="CZ28" s="475">
        <f t="shared" si="9"/>
        <v>0</v>
      </c>
      <c r="DA28" s="475">
        <f t="shared" si="9"/>
        <v>0</v>
      </c>
      <c r="DB28" s="474">
        <f t="shared" si="75"/>
        <v>228176</v>
      </c>
      <c r="DC28" s="475">
        <f t="shared" si="10"/>
        <v>752</v>
      </c>
      <c r="DD28" s="475">
        <f t="shared" si="10"/>
        <v>227424</v>
      </c>
      <c r="DE28" s="475">
        <f t="shared" si="10"/>
        <v>227424</v>
      </c>
      <c r="DF28" s="475">
        <f t="shared" si="10"/>
        <v>0</v>
      </c>
      <c r="DG28" s="476">
        <f t="shared" si="76"/>
        <v>11253003</v>
      </c>
      <c r="DH28" s="474">
        <f t="shared" si="77"/>
        <v>1519674</v>
      </c>
      <c r="DI28" s="475">
        <f t="shared" si="77"/>
        <v>121173</v>
      </c>
      <c r="DJ28" s="475">
        <f t="shared" si="77"/>
        <v>1398501</v>
      </c>
      <c r="DK28" s="475">
        <f t="shared" si="77"/>
        <v>1029288</v>
      </c>
      <c r="DL28" s="475">
        <f t="shared" si="77"/>
        <v>369213</v>
      </c>
      <c r="DM28" s="474">
        <f t="shared" si="78"/>
        <v>0</v>
      </c>
      <c r="DN28" s="475">
        <f t="shared" si="11"/>
        <v>0</v>
      </c>
      <c r="DO28" s="475">
        <f t="shared" si="11"/>
        <v>0</v>
      </c>
      <c r="DP28" s="475">
        <f t="shared" si="11"/>
        <v>0</v>
      </c>
      <c r="DQ28" s="475">
        <f t="shared" si="11"/>
        <v>0</v>
      </c>
      <c r="DR28" s="475"/>
      <c r="DS28" s="475"/>
      <c r="DT28" s="475"/>
      <c r="DU28" s="475"/>
      <c r="DV28" s="475"/>
      <c r="DW28" s="474">
        <f t="shared" si="79"/>
        <v>0</v>
      </c>
      <c r="DX28" s="475">
        <f t="shared" si="12"/>
        <v>0</v>
      </c>
      <c r="DY28" s="475">
        <f t="shared" si="12"/>
        <v>0</v>
      </c>
      <c r="DZ28" s="475">
        <f t="shared" si="12"/>
        <v>0</v>
      </c>
      <c r="EA28" s="475">
        <f t="shared" si="12"/>
        <v>0</v>
      </c>
      <c r="EB28" s="474">
        <f t="shared" si="80"/>
        <v>0</v>
      </c>
      <c r="EC28" s="475">
        <f t="shared" si="13"/>
        <v>0</v>
      </c>
      <c r="ED28" s="475">
        <f t="shared" si="13"/>
        <v>0</v>
      </c>
      <c r="EE28" s="475">
        <f t="shared" si="13"/>
        <v>0</v>
      </c>
      <c r="EF28" s="475">
        <f t="shared" si="13"/>
        <v>0</v>
      </c>
      <c r="EG28" s="476">
        <f t="shared" si="81"/>
        <v>1519674</v>
      </c>
      <c r="EH28" s="476">
        <f t="shared" si="82"/>
        <v>20432993</v>
      </c>
      <c r="EI28" s="477">
        <f t="shared" si="83"/>
        <v>1264532</v>
      </c>
      <c r="EJ28" s="477">
        <f t="shared" si="14"/>
        <v>19168461</v>
      </c>
      <c r="EK28" s="477">
        <f t="shared" si="14"/>
        <v>14754071</v>
      </c>
      <c r="EL28" s="477">
        <f t="shared" si="14"/>
        <v>4414390</v>
      </c>
      <c r="EM28" s="478">
        <f t="shared" si="84"/>
        <v>12852414</v>
      </c>
      <c r="EN28" s="478">
        <f t="shared" si="85"/>
        <v>0</v>
      </c>
      <c r="EO28" s="478">
        <f t="shared" si="86"/>
        <v>6759747</v>
      </c>
      <c r="EP28" s="478">
        <f t="shared" si="87"/>
        <v>0</v>
      </c>
      <c r="EQ28" s="478">
        <f t="shared" si="88"/>
        <v>820832</v>
      </c>
      <c r="ER28" s="479">
        <f t="shared" si="89"/>
        <v>0</v>
      </c>
      <c r="ES28" s="479">
        <f t="shared" si="89"/>
        <v>0</v>
      </c>
      <c r="ET28" s="479">
        <f t="shared" si="89"/>
        <v>0</v>
      </c>
      <c r="EU28" s="479">
        <f t="shared" si="89"/>
        <v>0</v>
      </c>
      <c r="EV28" s="479">
        <f t="shared" si="89"/>
        <v>0</v>
      </c>
      <c r="EW28" s="479">
        <f t="shared" si="90"/>
        <v>0</v>
      </c>
      <c r="EX28" s="479">
        <f t="shared" si="90"/>
        <v>0</v>
      </c>
      <c r="EY28" s="479">
        <f t="shared" si="90"/>
        <v>0</v>
      </c>
      <c r="EZ28" s="479">
        <f t="shared" si="90"/>
        <v>0</v>
      </c>
      <c r="FA28" s="479">
        <f t="shared" si="90"/>
        <v>0</v>
      </c>
      <c r="FB28" s="479">
        <f t="shared" si="91"/>
        <v>0</v>
      </c>
      <c r="FC28" s="479">
        <f t="shared" si="91"/>
        <v>0</v>
      </c>
      <c r="FD28" s="479">
        <f t="shared" si="91"/>
        <v>0</v>
      </c>
      <c r="FE28" s="479">
        <f t="shared" si="91"/>
        <v>0</v>
      </c>
      <c r="FF28" s="479">
        <f t="shared" si="91"/>
        <v>0</v>
      </c>
      <c r="FG28" s="479">
        <f t="shared" si="92"/>
        <v>0</v>
      </c>
      <c r="FH28" s="479">
        <f t="shared" si="92"/>
        <v>0</v>
      </c>
      <c r="FI28" s="479">
        <f t="shared" si="92"/>
        <v>0</v>
      </c>
      <c r="FJ28" s="479">
        <f t="shared" si="92"/>
        <v>0</v>
      </c>
      <c r="FK28" s="479">
        <f t="shared" si="92"/>
        <v>0</v>
      </c>
      <c r="FL28" s="474">
        <f t="shared" si="93"/>
        <v>0</v>
      </c>
      <c r="FM28" s="474">
        <f t="shared" si="93"/>
        <v>0</v>
      </c>
      <c r="FN28" s="474">
        <f t="shared" si="93"/>
        <v>0</v>
      </c>
      <c r="FO28" s="474">
        <f t="shared" si="93"/>
        <v>0</v>
      </c>
      <c r="FP28" s="474">
        <f t="shared" si="93"/>
        <v>0</v>
      </c>
      <c r="FQ28" s="474">
        <f t="shared" si="94"/>
        <v>0</v>
      </c>
      <c r="FR28" s="474">
        <f t="shared" si="94"/>
        <v>0</v>
      </c>
      <c r="FS28" s="474">
        <f t="shared" si="94"/>
        <v>0</v>
      </c>
      <c r="FT28" s="474">
        <f t="shared" si="94"/>
        <v>0</v>
      </c>
      <c r="FU28" s="474">
        <f t="shared" si="94"/>
        <v>0</v>
      </c>
      <c r="FV28" s="479">
        <f t="shared" si="95"/>
        <v>0</v>
      </c>
      <c r="FW28" s="479">
        <f t="shared" si="95"/>
        <v>0</v>
      </c>
      <c r="FX28" s="479">
        <f t="shared" si="95"/>
        <v>0</v>
      </c>
      <c r="FY28" s="479">
        <f t="shared" si="95"/>
        <v>0</v>
      </c>
      <c r="FZ28" s="479">
        <f t="shared" si="95"/>
        <v>0</v>
      </c>
      <c r="GA28" s="479">
        <f t="shared" si="96"/>
        <v>0</v>
      </c>
      <c r="GB28" s="479">
        <f t="shared" si="96"/>
        <v>0</v>
      </c>
      <c r="GC28" s="479">
        <f t="shared" si="96"/>
        <v>0</v>
      </c>
      <c r="GD28" s="479">
        <f t="shared" si="96"/>
        <v>0</v>
      </c>
      <c r="GE28" s="479">
        <f t="shared" si="96"/>
        <v>0</v>
      </c>
      <c r="GF28" s="474">
        <f t="shared" si="97"/>
        <v>0</v>
      </c>
      <c r="GG28" s="474">
        <f t="shared" si="97"/>
        <v>0</v>
      </c>
      <c r="GH28" s="474">
        <f t="shared" si="97"/>
        <v>0</v>
      </c>
      <c r="GI28" s="474">
        <f t="shared" si="97"/>
        <v>0</v>
      </c>
      <c r="GJ28" s="474">
        <f t="shared" si="97"/>
        <v>0</v>
      </c>
      <c r="GK28" s="474">
        <f t="shared" si="98"/>
        <v>0</v>
      </c>
      <c r="GL28" s="474">
        <f t="shared" si="98"/>
        <v>0</v>
      </c>
      <c r="GM28" s="474">
        <f t="shared" si="98"/>
        <v>0</v>
      </c>
      <c r="GN28" s="474">
        <f t="shared" si="98"/>
        <v>0</v>
      </c>
      <c r="GO28" s="474">
        <f t="shared" si="98"/>
        <v>0</v>
      </c>
      <c r="GP28" s="479">
        <f t="shared" si="99"/>
        <v>0</v>
      </c>
      <c r="GQ28" s="479">
        <f t="shared" si="99"/>
        <v>0</v>
      </c>
      <c r="GR28" s="479">
        <f t="shared" si="99"/>
        <v>0</v>
      </c>
      <c r="GS28" s="479">
        <f t="shared" si="99"/>
        <v>0</v>
      </c>
      <c r="GT28" s="479">
        <f t="shared" si="99"/>
        <v>0</v>
      </c>
      <c r="GU28" s="479">
        <f t="shared" si="100"/>
        <v>0</v>
      </c>
      <c r="GV28" s="479">
        <f t="shared" si="100"/>
        <v>0</v>
      </c>
      <c r="GW28" s="479">
        <f t="shared" si="100"/>
        <v>0</v>
      </c>
      <c r="GX28" s="479">
        <f t="shared" si="100"/>
        <v>0</v>
      </c>
      <c r="GY28" s="479">
        <f t="shared" si="100"/>
        <v>0</v>
      </c>
      <c r="GZ28" s="474">
        <f t="shared" si="101"/>
        <v>0</v>
      </c>
      <c r="HA28" s="474">
        <f t="shared" si="101"/>
        <v>0</v>
      </c>
      <c r="HB28" s="474">
        <f t="shared" si="101"/>
        <v>0</v>
      </c>
      <c r="HC28" s="474">
        <f t="shared" si="101"/>
        <v>0</v>
      </c>
      <c r="HD28" s="474">
        <f t="shared" si="101"/>
        <v>0</v>
      </c>
      <c r="HE28" s="474">
        <f t="shared" si="102"/>
        <v>0</v>
      </c>
      <c r="HF28" s="474">
        <f t="shared" si="102"/>
        <v>0</v>
      </c>
      <c r="HG28" s="474">
        <f t="shared" si="102"/>
        <v>0</v>
      </c>
      <c r="HH28" s="474">
        <f t="shared" si="102"/>
        <v>0</v>
      </c>
      <c r="HI28" s="474">
        <f t="shared" si="102"/>
        <v>0</v>
      </c>
      <c r="HJ28" s="479">
        <f t="shared" si="103"/>
        <v>0</v>
      </c>
      <c r="HK28" s="479">
        <f t="shared" si="103"/>
        <v>0</v>
      </c>
      <c r="HL28" s="479">
        <f t="shared" si="103"/>
        <v>0</v>
      </c>
      <c r="HM28" s="479">
        <f t="shared" si="103"/>
        <v>0</v>
      </c>
      <c r="HN28" s="479">
        <f t="shared" si="103"/>
        <v>0</v>
      </c>
      <c r="HO28" s="479">
        <f t="shared" si="104"/>
        <v>0</v>
      </c>
      <c r="HP28" s="479">
        <f t="shared" si="104"/>
        <v>0</v>
      </c>
      <c r="HQ28" s="479">
        <f t="shared" si="104"/>
        <v>0</v>
      </c>
      <c r="HR28" s="479">
        <f t="shared" si="104"/>
        <v>0</v>
      </c>
      <c r="HS28" s="479">
        <f t="shared" si="104"/>
        <v>0</v>
      </c>
      <c r="HT28" s="474">
        <f t="shared" si="105"/>
        <v>177356</v>
      </c>
      <c r="HU28" s="474">
        <f t="shared" si="105"/>
        <v>29336</v>
      </c>
      <c r="HV28" s="474">
        <f t="shared" si="105"/>
        <v>148020</v>
      </c>
      <c r="HW28" s="474">
        <f t="shared" si="105"/>
        <v>111500</v>
      </c>
      <c r="HX28" s="474">
        <f t="shared" si="105"/>
        <v>36520</v>
      </c>
      <c r="HY28" s="474">
        <f t="shared" si="106"/>
        <v>0</v>
      </c>
      <c r="HZ28" s="474">
        <f t="shared" si="106"/>
        <v>0</v>
      </c>
      <c r="IA28" s="474">
        <f t="shared" si="106"/>
        <v>0</v>
      </c>
      <c r="IB28" s="474">
        <f t="shared" si="106"/>
        <v>0</v>
      </c>
      <c r="IC28" s="474">
        <f t="shared" si="106"/>
        <v>0</v>
      </c>
      <c r="ID28" s="479">
        <f t="shared" si="107"/>
        <v>0</v>
      </c>
      <c r="IE28" s="479">
        <f t="shared" si="107"/>
        <v>0</v>
      </c>
      <c r="IF28" s="479">
        <f t="shared" si="107"/>
        <v>0</v>
      </c>
      <c r="IG28" s="479">
        <f t="shared" si="107"/>
        <v>0</v>
      </c>
      <c r="IH28" s="479">
        <f t="shared" si="107"/>
        <v>0</v>
      </c>
      <c r="II28" s="479">
        <f t="shared" si="108"/>
        <v>0</v>
      </c>
      <c r="IJ28" s="479">
        <f t="shared" si="108"/>
        <v>0</v>
      </c>
      <c r="IK28" s="479">
        <f t="shared" si="108"/>
        <v>0</v>
      </c>
      <c r="IL28" s="479">
        <f t="shared" si="108"/>
        <v>0</v>
      </c>
      <c r="IM28" s="479">
        <f t="shared" si="108"/>
        <v>0</v>
      </c>
      <c r="IN28" s="474">
        <f t="shared" si="109"/>
        <v>0</v>
      </c>
      <c r="IO28" s="474">
        <f t="shared" si="109"/>
        <v>0</v>
      </c>
      <c r="IP28" s="474">
        <f t="shared" si="109"/>
        <v>0</v>
      </c>
      <c r="IQ28" s="474">
        <f t="shared" si="109"/>
        <v>0</v>
      </c>
      <c r="IR28" s="474">
        <f t="shared" si="109"/>
        <v>0</v>
      </c>
      <c r="IS28" s="474">
        <f t="shared" si="110"/>
        <v>0</v>
      </c>
      <c r="IT28" s="474">
        <f t="shared" si="110"/>
        <v>0</v>
      </c>
      <c r="IU28" s="474">
        <f t="shared" si="110"/>
        <v>0</v>
      </c>
      <c r="IV28" s="474">
        <f t="shared" si="110"/>
        <v>0</v>
      </c>
      <c r="IW28" s="474">
        <f t="shared" si="110"/>
        <v>0</v>
      </c>
      <c r="IX28" s="479">
        <f t="shared" si="111"/>
        <v>0</v>
      </c>
      <c r="IY28" s="479">
        <f t="shared" si="111"/>
        <v>0</v>
      </c>
      <c r="IZ28" s="479">
        <f t="shared" si="111"/>
        <v>0</v>
      </c>
      <c r="JA28" s="479">
        <f t="shared" si="111"/>
        <v>0</v>
      </c>
      <c r="JB28" s="479">
        <f t="shared" si="111"/>
        <v>0</v>
      </c>
      <c r="JC28" s="479">
        <f t="shared" si="112"/>
        <v>0</v>
      </c>
      <c r="JD28" s="479">
        <f t="shared" si="112"/>
        <v>0</v>
      </c>
      <c r="JE28" s="479">
        <f t="shared" si="112"/>
        <v>0</v>
      </c>
      <c r="JF28" s="479">
        <f t="shared" si="112"/>
        <v>0</v>
      </c>
      <c r="JG28" s="479">
        <f t="shared" si="112"/>
        <v>0</v>
      </c>
      <c r="JH28" s="479">
        <f t="shared" si="113"/>
        <v>177356</v>
      </c>
      <c r="JI28" s="479">
        <f t="shared" si="39"/>
        <v>29336</v>
      </c>
      <c r="JJ28" s="479">
        <f t="shared" si="39"/>
        <v>148020</v>
      </c>
      <c r="JK28" s="479">
        <f t="shared" si="39"/>
        <v>111500</v>
      </c>
      <c r="JL28" s="479">
        <f t="shared" si="39"/>
        <v>36520</v>
      </c>
      <c r="JM28" s="483">
        <v>25</v>
      </c>
      <c r="JN28" s="483">
        <v>0</v>
      </c>
      <c r="JO28" s="483">
        <v>0</v>
      </c>
      <c r="JP28" s="483">
        <v>25</v>
      </c>
      <c r="JQ28" s="483">
        <v>95</v>
      </c>
      <c r="JR28" s="483">
        <v>0</v>
      </c>
      <c r="JS28" s="462">
        <f t="shared" si="114"/>
        <v>145</v>
      </c>
      <c r="JT28" s="474">
        <f t="shared" si="137"/>
        <v>39200</v>
      </c>
      <c r="JU28" s="474">
        <f t="shared" si="40"/>
        <v>775</v>
      </c>
      <c r="JV28" s="474">
        <f t="shared" si="40"/>
        <v>38425</v>
      </c>
      <c r="JW28" s="474">
        <f t="shared" si="40"/>
        <v>38425</v>
      </c>
      <c r="JX28" s="474">
        <f t="shared" si="40"/>
        <v>0</v>
      </c>
      <c r="JY28" s="474">
        <f t="shared" si="138"/>
        <v>0</v>
      </c>
      <c r="JZ28" s="474">
        <f t="shared" si="41"/>
        <v>0</v>
      </c>
      <c r="KA28" s="474">
        <f t="shared" si="41"/>
        <v>0</v>
      </c>
      <c r="KB28" s="474">
        <f t="shared" si="41"/>
        <v>0</v>
      </c>
      <c r="KC28" s="474">
        <f t="shared" si="41"/>
        <v>0</v>
      </c>
      <c r="KD28" s="723">
        <f t="shared" si="139"/>
        <v>0</v>
      </c>
      <c r="KE28" s="723">
        <f t="shared" si="42"/>
        <v>0</v>
      </c>
      <c r="KF28" s="723">
        <f t="shared" si="42"/>
        <v>0</v>
      </c>
      <c r="KG28" s="723">
        <f t="shared" si="42"/>
        <v>0</v>
      </c>
      <c r="KH28" s="723">
        <f t="shared" si="42"/>
        <v>0</v>
      </c>
      <c r="KI28" s="723">
        <f t="shared" si="140"/>
        <v>39200</v>
      </c>
      <c r="KJ28" s="723">
        <f t="shared" si="43"/>
        <v>775</v>
      </c>
      <c r="KK28" s="723">
        <f t="shared" si="43"/>
        <v>38425</v>
      </c>
      <c r="KL28" s="723">
        <f t="shared" si="43"/>
        <v>38425</v>
      </c>
      <c r="KM28" s="723">
        <f t="shared" si="43"/>
        <v>0</v>
      </c>
      <c r="KN28" s="474">
        <f t="shared" si="141"/>
        <v>148960</v>
      </c>
      <c r="KO28" s="474">
        <f t="shared" si="44"/>
        <v>2945</v>
      </c>
      <c r="KP28" s="474">
        <f t="shared" si="44"/>
        <v>146015</v>
      </c>
      <c r="KQ28" s="474">
        <f t="shared" si="44"/>
        <v>146015</v>
      </c>
      <c r="KR28" s="474">
        <f t="shared" si="44"/>
        <v>0</v>
      </c>
      <c r="KS28" s="474">
        <f t="shared" si="142"/>
        <v>0</v>
      </c>
      <c r="KT28" s="474">
        <f t="shared" si="45"/>
        <v>0</v>
      </c>
      <c r="KU28" s="474">
        <f t="shared" si="45"/>
        <v>0</v>
      </c>
      <c r="KV28" s="474">
        <f t="shared" si="45"/>
        <v>0</v>
      </c>
      <c r="KW28" s="474">
        <f t="shared" si="45"/>
        <v>0</v>
      </c>
      <c r="KX28" s="474">
        <f t="shared" si="46"/>
        <v>227360</v>
      </c>
      <c r="KY28" s="474">
        <f t="shared" si="46"/>
        <v>4495</v>
      </c>
      <c r="KZ28" s="474">
        <f t="shared" si="47"/>
        <v>222865</v>
      </c>
      <c r="LA28" s="474">
        <f t="shared" si="47"/>
        <v>222865</v>
      </c>
      <c r="LB28" s="474">
        <f t="shared" si="47"/>
        <v>0</v>
      </c>
      <c r="LC28" s="479">
        <f t="shared" si="48"/>
        <v>20432993</v>
      </c>
      <c r="LD28" s="479">
        <f t="shared" si="121"/>
        <v>177356</v>
      </c>
      <c r="LE28" s="479">
        <f t="shared" si="122"/>
        <v>227360</v>
      </c>
      <c r="LF28" s="476">
        <f t="shared" si="123"/>
        <v>20837709</v>
      </c>
      <c r="LG28" s="476">
        <f t="shared" si="49"/>
        <v>1298363</v>
      </c>
      <c r="LH28" s="476">
        <f t="shared" si="49"/>
        <v>19539346</v>
      </c>
      <c r="LI28" s="476">
        <f t="shared" si="49"/>
        <v>15088436</v>
      </c>
      <c r="LJ28" s="476">
        <f t="shared" si="49"/>
        <v>4450910</v>
      </c>
      <c r="LK28" s="714">
        <v>60.38</v>
      </c>
      <c r="LL28" s="717">
        <f t="shared" si="50"/>
        <v>3686147.5</v>
      </c>
      <c r="LM28" s="720">
        <f t="shared" si="124"/>
        <v>3686.1</v>
      </c>
      <c r="LN28" s="718">
        <f t="shared" si="51"/>
        <v>24296496.5</v>
      </c>
      <c r="LO28" s="713">
        <f t="shared" si="125"/>
        <v>24296.5</v>
      </c>
      <c r="LP28" s="724">
        <f t="shared" si="126"/>
        <v>0</v>
      </c>
      <c r="LQ28" s="724">
        <f t="shared" si="127"/>
        <v>24296.5</v>
      </c>
      <c r="LR28" s="724">
        <f t="shared" si="52"/>
        <v>227.4</v>
      </c>
      <c r="LS28" s="713">
        <f t="shared" si="128"/>
        <v>24523.9</v>
      </c>
      <c r="LT28" s="437"/>
      <c r="LU28" s="617">
        <f t="shared" si="129"/>
        <v>1568</v>
      </c>
      <c r="LV28" s="617">
        <f t="shared" si="130"/>
        <v>0</v>
      </c>
      <c r="LW28" s="617">
        <f t="shared" si="131"/>
        <v>0</v>
      </c>
      <c r="LX28" s="617">
        <f t="shared" si="132"/>
        <v>1568</v>
      </c>
      <c r="LY28" s="617">
        <f t="shared" si="133"/>
        <v>1568</v>
      </c>
      <c r="LZ28" s="617">
        <f t="shared" si="134"/>
        <v>0</v>
      </c>
      <c r="MA28" s="480"/>
      <c r="MB28" s="480"/>
      <c r="MC28" s="480"/>
      <c r="MD28" s="480"/>
      <c r="ME28" s="480"/>
      <c r="MF28" s="480"/>
      <c r="MG28" s="480"/>
      <c r="MH28" s="480"/>
      <c r="MI28" s="480"/>
      <c r="MJ28" s="480"/>
      <c r="MK28" s="480"/>
      <c r="ML28" s="480"/>
      <c r="MM28" s="480"/>
      <c r="MN28" s="480"/>
      <c r="MO28" s="480"/>
      <c r="MP28" s="480"/>
      <c r="MQ28" s="480"/>
      <c r="MR28" s="480"/>
      <c r="MS28" s="480"/>
      <c r="MT28" s="480"/>
      <c r="MU28" s="480"/>
      <c r="MV28" s="480"/>
      <c r="MW28" s="480"/>
      <c r="MX28" s="480"/>
      <c r="MY28" s="480"/>
      <c r="MZ28" s="480"/>
      <c r="NA28" s="480"/>
      <c r="NB28" s="480"/>
      <c r="NC28" s="480"/>
      <c r="ND28" s="480"/>
      <c r="NE28" s="480"/>
      <c r="NF28" s="480"/>
      <c r="NG28" s="480"/>
      <c r="NH28" s="480"/>
      <c r="NI28" s="480"/>
      <c r="NJ28" s="480"/>
      <c r="NK28" s="480"/>
      <c r="NL28" s="480"/>
      <c r="NM28" s="480"/>
      <c r="NN28" s="480"/>
      <c r="NO28" s="480"/>
      <c r="NP28" s="480"/>
      <c r="NQ28" s="480"/>
      <c r="NR28" s="480"/>
      <c r="NS28" s="480"/>
      <c r="NT28" s="480"/>
      <c r="NU28" s="480"/>
      <c r="NV28" s="480"/>
      <c r="NW28" s="480"/>
      <c r="NX28" s="480"/>
      <c r="NY28" s="480"/>
      <c r="NZ28" s="480"/>
      <c r="OA28" s="480"/>
      <c r="OB28" s="480"/>
      <c r="OD28" s="642">
        <f t="shared" si="53"/>
        <v>0</v>
      </c>
      <c r="OE28" s="618">
        <f t="shared" si="54"/>
        <v>44339</v>
      </c>
      <c r="OF28" s="618">
        <f t="shared" si="55"/>
        <v>0</v>
      </c>
      <c r="OG28" s="643">
        <f t="shared" si="135"/>
        <v>0</v>
      </c>
      <c r="OH28" s="644">
        <f t="shared" si="56"/>
        <v>37005</v>
      </c>
      <c r="OI28" s="644">
        <f t="shared" si="56"/>
        <v>0</v>
      </c>
      <c r="OJ28" s="642">
        <f t="shared" si="57"/>
        <v>0</v>
      </c>
      <c r="OK28" s="618">
        <f t="shared" si="58"/>
        <v>7334</v>
      </c>
      <c r="OL28" s="618">
        <f t="shared" si="59"/>
        <v>0</v>
      </c>
    </row>
    <row r="29" spans="1:402">
      <c r="A29" s="709" t="s">
        <v>785</v>
      </c>
      <c r="B29" s="461"/>
      <c r="C29" s="461"/>
      <c r="D29" s="461"/>
      <c r="E29" s="461"/>
      <c r="F29" s="462">
        <f t="shared" si="60"/>
        <v>0</v>
      </c>
      <c r="G29" s="463"/>
      <c r="H29" s="463"/>
      <c r="I29" s="463"/>
      <c r="J29" s="463"/>
      <c r="K29" s="462">
        <f t="shared" si="61"/>
        <v>0</v>
      </c>
      <c r="L29" s="464">
        <f t="shared" si="62"/>
        <v>0</v>
      </c>
      <c r="M29" s="464"/>
      <c r="N29" s="464"/>
      <c r="O29" s="464"/>
      <c r="P29" s="465">
        <v>338</v>
      </c>
      <c r="Q29" s="461"/>
      <c r="R29" s="481">
        <v>11</v>
      </c>
      <c r="S29" s="461"/>
      <c r="T29" s="465">
        <v>1</v>
      </c>
      <c r="U29" s="462">
        <f t="shared" si="2"/>
        <v>350</v>
      </c>
      <c r="V29" s="465">
        <v>386</v>
      </c>
      <c r="W29" s="461"/>
      <c r="X29" s="481">
        <v>15</v>
      </c>
      <c r="Y29" s="461"/>
      <c r="Z29" s="465">
        <v>0</v>
      </c>
      <c r="AA29" s="462">
        <f t="shared" si="3"/>
        <v>401</v>
      </c>
      <c r="AB29" s="465">
        <v>101</v>
      </c>
      <c r="AC29" s="461"/>
      <c r="AD29" s="461"/>
      <c r="AE29" s="461"/>
      <c r="AF29" s="465">
        <v>0</v>
      </c>
      <c r="AG29" s="462">
        <f t="shared" si="63"/>
        <v>101</v>
      </c>
      <c r="AH29" s="459">
        <f t="shared" si="64"/>
        <v>852</v>
      </c>
      <c r="AI29" s="467"/>
      <c r="AJ29" s="468">
        <v>0</v>
      </c>
      <c r="AK29" s="469"/>
      <c r="AL29" s="470">
        <v>0</v>
      </c>
      <c r="AM29" s="470"/>
      <c r="AN29" s="467"/>
      <c r="AO29" s="471"/>
      <c r="AP29" s="470"/>
      <c r="AQ29" s="468"/>
      <c r="AR29" s="468"/>
      <c r="AS29" s="461"/>
      <c r="AT29" s="461"/>
      <c r="AU29" s="470"/>
      <c r="AV29" s="470"/>
      <c r="AW29" s="468"/>
      <c r="AX29" s="470"/>
      <c r="AY29" s="470"/>
      <c r="AZ29" s="468"/>
      <c r="BA29" s="470"/>
      <c r="BB29" s="461"/>
      <c r="BC29" s="461"/>
      <c r="BD29" s="470"/>
      <c r="BE29" s="470"/>
      <c r="BF29" s="473"/>
      <c r="BG29" s="462">
        <f t="shared" si="65"/>
        <v>0</v>
      </c>
      <c r="BH29" s="474">
        <f t="shared" si="66"/>
        <v>8647730</v>
      </c>
      <c r="BI29" s="475">
        <f t="shared" si="136"/>
        <v>729066</v>
      </c>
      <c r="BJ29" s="475">
        <f t="shared" si="136"/>
        <v>7918664</v>
      </c>
      <c r="BK29" s="475">
        <f t="shared" si="136"/>
        <v>6104956</v>
      </c>
      <c r="BL29" s="475">
        <f t="shared" si="136"/>
        <v>1813708</v>
      </c>
      <c r="BM29" s="474">
        <f t="shared" si="67"/>
        <v>0</v>
      </c>
      <c r="BN29" s="475">
        <f t="shared" si="5"/>
        <v>0</v>
      </c>
      <c r="BO29" s="475">
        <f t="shared" si="5"/>
        <v>0</v>
      </c>
      <c r="BP29" s="475">
        <f t="shared" si="5"/>
        <v>0</v>
      </c>
      <c r="BQ29" s="475">
        <f t="shared" si="5"/>
        <v>0</v>
      </c>
      <c r="BR29" s="474">
        <f t="shared" si="68"/>
        <v>789723</v>
      </c>
      <c r="BS29" s="475">
        <f t="shared" si="6"/>
        <v>23727</v>
      </c>
      <c r="BT29" s="475">
        <f t="shared" si="6"/>
        <v>765996</v>
      </c>
      <c r="BU29" s="475">
        <f t="shared" si="6"/>
        <v>593219</v>
      </c>
      <c r="BV29" s="475">
        <f t="shared" si="6"/>
        <v>172777</v>
      </c>
      <c r="BW29" s="475"/>
      <c r="BX29" s="475"/>
      <c r="BY29" s="475"/>
      <c r="BZ29" s="475"/>
      <c r="CA29" s="475"/>
      <c r="CB29" s="474">
        <f t="shared" si="69"/>
        <v>197552</v>
      </c>
      <c r="CC29" s="475">
        <f t="shared" si="7"/>
        <v>451</v>
      </c>
      <c r="CD29" s="475">
        <f t="shared" si="7"/>
        <v>197101</v>
      </c>
      <c r="CE29" s="475">
        <f t="shared" si="7"/>
        <v>197101</v>
      </c>
      <c r="CF29" s="475">
        <f t="shared" si="7"/>
        <v>0</v>
      </c>
      <c r="CG29" s="476">
        <f t="shared" si="70"/>
        <v>9635005</v>
      </c>
      <c r="CH29" s="474">
        <f t="shared" si="71"/>
        <v>13774024</v>
      </c>
      <c r="CI29" s="475">
        <f t="shared" si="71"/>
        <v>1132524</v>
      </c>
      <c r="CJ29" s="475">
        <f t="shared" si="71"/>
        <v>12641500</v>
      </c>
      <c r="CK29" s="475">
        <f t="shared" si="71"/>
        <v>9522234</v>
      </c>
      <c r="CL29" s="475">
        <f t="shared" si="71"/>
        <v>3119266</v>
      </c>
      <c r="CM29" s="474">
        <f t="shared" si="72"/>
        <v>0</v>
      </c>
      <c r="CN29" s="475">
        <f t="shared" si="8"/>
        <v>0</v>
      </c>
      <c r="CO29" s="475">
        <f t="shared" si="8"/>
        <v>0</v>
      </c>
      <c r="CP29" s="475">
        <f t="shared" si="8"/>
        <v>0</v>
      </c>
      <c r="CQ29" s="475">
        <f t="shared" si="8"/>
        <v>0</v>
      </c>
      <c r="CR29" s="474">
        <f t="shared" si="73"/>
        <v>1495395</v>
      </c>
      <c r="CS29" s="475">
        <f t="shared" si="73"/>
        <v>44010</v>
      </c>
      <c r="CT29" s="475">
        <f t="shared" si="73"/>
        <v>1451385</v>
      </c>
      <c r="CU29" s="475">
        <f t="shared" si="73"/>
        <v>1097280</v>
      </c>
      <c r="CV29" s="475">
        <f t="shared" si="73"/>
        <v>354105</v>
      </c>
      <c r="CW29" s="474">
        <f t="shared" si="74"/>
        <v>0</v>
      </c>
      <c r="CX29" s="475">
        <f t="shared" si="9"/>
        <v>0</v>
      </c>
      <c r="CY29" s="475">
        <f t="shared" si="9"/>
        <v>0</v>
      </c>
      <c r="CZ29" s="475">
        <f t="shared" si="9"/>
        <v>0</v>
      </c>
      <c r="DA29" s="475">
        <f t="shared" si="9"/>
        <v>0</v>
      </c>
      <c r="DB29" s="474">
        <f t="shared" si="75"/>
        <v>0</v>
      </c>
      <c r="DC29" s="475">
        <f t="shared" si="10"/>
        <v>0</v>
      </c>
      <c r="DD29" s="475">
        <f t="shared" si="10"/>
        <v>0</v>
      </c>
      <c r="DE29" s="475">
        <f t="shared" si="10"/>
        <v>0</v>
      </c>
      <c r="DF29" s="475">
        <f t="shared" si="10"/>
        <v>0</v>
      </c>
      <c r="DG29" s="476">
        <f t="shared" si="76"/>
        <v>15269419</v>
      </c>
      <c r="DH29" s="474">
        <f t="shared" si="77"/>
        <v>3935566</v>
      </c>
      <c r="DI29" s="475">
        <f t="shared" si="77"/>
        <v>313807</v>
      </c>
      <c r="DJ29" s="475">
        <f t="shared" si="77"/>
        <v>3621759</v>
      </c>
      <c r="DK29" s="475">
        <f t="shared" si="77"/>
        <v>2665592</v>
      </c>
      <c r="DL29" s="475">
        <f t="shared" si="77"/>
        <v>956167</v>
      </c>
      <c r="DM29" s="474">
        <f t="shared" si="78"/>
        <v>0</v>
      </c>
      <c r="DN29" s="475">
        <f t="shared" si="11"/>
        <v>0</v>
      </c>
      <c r="DO29" s="475">
        <f t="shared" si="11"/>
        <v>0</v>
      </c>
      <c r="DP29" s="475">
        <f t="shared" si="11"/>
        <v>0</v>
      </c>
      <c r="DQ29" s="475">
        <f t="shared" si="11"/>
        <v>0</v>
      </c>
      <c r="DR29" s="475"/>
      <c r="DS29" s="475"/>
      <c r="DT29" s="475"/>
      <c r="DU29" s="475"/>
      <c r="DV29" s="475"/>
      <c r="DW29" s="474">
        <f t="shared" si="79"/>
        <v>0</v>
      </c>
      <c r="DX29" s="475">
        <f t="shared" si="12"/>
        <v>0</v>
      </c>
      <c r="DY29" s="475">
        <f t="shared" si="12"/>
        <v>0</v>
      </c>
      <c r="DZ29" s="475">
        <f t="shared" si="12"/>
        <v>0</v>
      </c>
      <c r="EA29" s="475">
        <f t="shared" si="12"/>
        <v>0</v>
      </c>
      <c r="EB29" s="474">
        <f t="shared" si="80"/>
        <v>0</v>
      </c>
      <c r="EC29" s="475">
        <f t="shared" si="13"/>
        <v>0</v>
      </c>
      <c r="ED29" s="475">
        <f t="shared" si="13"/>
        <v>0</v>
      </c>
      <c r="EE29" s="475">
        <f t="shared" si="13"/>
        <v>0</v>
      </c>
      <c r="EF29" s="475">
        <f t="shared" si="13"/>
        <v>0</v>
      </c>
      <c r="EG29" s="476">
        <f t="shared" si="81"/>
        <v>3935566</v>
      </c>
      <c r="EH29" s="476">
        <f t="shared" si="82"/>
        <v>28839990</v>
      </c>
      <c r="EI29" s="477">
        <f t="shared" si="83"/>
        <v>2243585</v>
      </c>
      <c r="EJ29" s="477">
        <f t="shared" si="14"/>
        <v>26596405</v>
      </c>
      <c r="EK29" s="477">
        <f t="shared" si="14"/>
        <v>20180382</v>
      </c>
      <c r="EL29" s="477">
        <f t="shared" si="14"/>
        <v>6416023</v>
      </c>
      <c r="EM29" s="478">
        <f t="shared" si="84"/>
        <v>26357320</v>
      </c>
      <c r="EN29" s="478">
        <f t="shared" si="85"/>
        <v>0</v>
      </c>
      <c r="EO29" s="478">
        <f t="shared" si="86"/>
        <v>2285118</v>
      </c>
      <c r="EP29" s="478">
        <f t="shared" si="87"/>
        <v>0</v>
      </c>
      <c r="EQ29" s="478">
        <f t="shared" si="88"/>
        <v>197552</v>
      </c>
      <c r="ER29" s="479">
        <f t="shared" si="89"/>
        <v>0</v>
      </c>
      <c r="ES29" s="479">
        <f t="shared" si="89"/>
        <v>0</v>
      </c>
      <c r="ET29" s="479">
        <f t="shared" si="89"/>
        <v>0</v>
      </c>
      <c r="EU29" s="479">
        <f t="shared" si="89"/>
        <v>0</v>
      </c>
      <c r="EV29" s="479">
        <f t="shared" si="89"/>
        <v>0</v>
      </c>
      <c r="EW29" s="479">
        <f t="shared" si="90"/>
        <v>0</v>
      </c>
      <c r="EX29" s="479">
        <f t="shared" si="90"/>
        <v>0</v>
      </c>
      <c r="EY29" s="479">
        <f t="shared" si="90"/>
        <v>0</v>
      </c>
      <c r="EZ29" s="479">
        <f t="shared" si="90"/>
        <v>0</v>
      </c>
      <c r="FA29" s="479">
        <f t="shared" si="90"/>
        <v>0</v>
      </c>
      <c r="FB29" s="479">
        <f t="shared" si="91"/>
        <v>0</v>
      </c>
      <c r="FC29" s="479">
        <f t="shared" si="91"/>
        <v>0</v>
      </c>
      <c r="FD29" s="479">
        <f t="shared" si="91"/>
        <v>0</v>
      </c>
      <c r="FE29" s="479">
        <f t="shared" si="91"/>
        <v>0</v>
      </c>
      <c r="FF29" s="479">
        <f t="shared" si="91"/>
        <v>0</v>
      </c>
      <c r="FG29" s="479">
        <f t="shared" si="92"/>
        <v>0</v>
      </c>
      <c r="FH29" s="479">
        <f t="shared" si="92"/>
        <v>0</v>
      </c>
      <c r="FI29" s="479">
        <f t="shared" si="92"/>
        <v>0</v>
      </c>
      <c r="FJ29" s="479">
        <f t="shared" si="92"/>
        <v>0</v>
      </c>
      <c r="FK29" s="479">
        <f t="shared" si="92"/>
        <v>0</v>
      </c>
      <c r="FL29" s="474">
        <f t="shared" si="93"/>
        <v>0</v>
      </c>
      <c r="FM29" s="474">
        <f t="shared" si="93"/>
        <v>0</v>
      </c>
      <c r="FN29" s="474">
        <f t="shared" si="93"/>
        <v>0</v>
      </c>
      <c r="FO29" s="474">
        <f t="shared" si="93"/>
        <v>0</v>
      </c>
      <c r="FP29" s="474">
        <f t="shared" si="93"/>
        <v>0</v>
      </c>
      <c r="FQ29" s="474">
        <f t="shared" si="94"/>
        <v>0</v>
      </c>
      <c r="FR29" s="474">
        <f t="shared" si="94"/>
        <v>0</v>
      </c>
      <c r="FS29" s="474">
        <f t="shared" si="94"/>
        <v>0</v>
      </c>
      <c r="FT29" s="474">
        <f t="shared" si="94"/>
        <v>0</v>
      </c>
      <c r="FU29" s="474">
        <f t="shared" si="94"/>
        <v>0</v>
      </c>
      <c r="FV29" s="479">
        <f t="shared" si="95"/>
        <v>0</v>
      </c>
      <c r="FW29" s="479">
        <f t="shared" si="95"/>
        <v>0</v>
      </c>
      <c r="FX29" s="479">
        <f t="shared" si="95"/>
        <v>0</v>
      </c>
      <c r="FY29" s="479">
        <f t="shared" si="95"/>
        <v>0</v>
      </c>
      <c r="FZ29" s="479">
        <f t="shared" si="95"/>
        <v>0</v>
      </c>
      <c r="GA29" s="479">
        <f t="shared" si="96"/>
        <v>0</v>
      </c>
      <c r="GB29" s="479">
        <f t="shared" si="96"/>
        <v>0</v>
      </c>
      <c r="GC29" s="479">
        <f t="shared" si="96"/>
        <v>0</v>
      </c>
      <c r="GD29" s="479">
        <f t="shared" si="96"/>
        <v>0</v>
      </c>
      <c r="GE29" s="479">
        <f t="shared" si="96"/>
        <v>0</v>
      </c>
      <c r="GF29" s="474">
        <f t="shared" si="97"/>
        <v>0</v>
      </c>
      <c r="GG29" s="474">
        <f t="shared" si="97"/>
        <v>0</v>
      </c>
      <c r="GH29" s="474">
        <f t="shared" si="97"/>
        <v>0</v>
      </c>
      <c r="GI29" s="474">
        <f t="shared" si="97"/>
        <v>0</v>
      </c>
      <c r="GJ29" s="474">
        <f t="shared" si="97"/>
        <v>0</v>
      </c>
      <c r="GK29" s="474">
        <f t="shared" si="98"/>
        <v>0</v>
      </c>
      <c r="GL29" s="474">
        <f t="shared" si="98"/>
        <v>0</v>
      </c>
      <c r="GM29" s="474">
        <f t="shared" si="98"/>
        <v>0</v>
      </c>
      <c r="GN29" s="474">
        <f t="shared" si="98"/>
        <v>0</v>
      </c>
      <c r="GO29" s="474">
        <f t="shared" si="98"/>
        <v>0</v>
      </c>
      <c r="GP29" s="479">
        <f t="shared" si="99"/>
        <v>0</v>
      </c>
      <c r="GQ29" s="479">
        <f t="shared" si="99"/>
        <v>0</v>
      </c>
      <c r="GR29" s="479">
        <f t="shared" si="99"/>
        <v>0</v>
      </c>
      <c r="GS29" s="479">
        <f t="shared" si="99"/>
        <v>0</v>
      </c>
      <c r="GT29" s="479">
        <f t="shared" si="99"/>
        <v>0</v>
      </c>
      <c r="GU29" s="479">
        <f t="shared" si="100"/>
        <v>0</v>
      </c>
      <c r="GV29" s="479">
        <f t="shared" si="100"/>
        <v>0</v>
      </c>
      <c r="GW29" s="479">
        <f t="shared" si="100"/>
        <v>0</v>
      </c>
      <c r="GX29" s="479">
        <f t="shared" si="100"/>
        <v>0</v>
      </c>
      <c r="GY29" s="479">
        <f t="shared" si="100"/>
        <v>0</v>
      </c>
      <c r="GZ29" s="474">
        <f t="shared" si="101"/>
        <v>0</v>
      </c>
      <c r="HA29" s="474">
        <f t="shared" si="101"/>
        <v>0</v>
      </c>
      <c r="HB29" s="474">
        <f t="shared" si="101"/>
        <v>0</v>
      </c>
      <c r="HC29" s="474">
        <f t="shared" si="101"/>
        <v>0</v>
      </c>
      <c r="HD29" s="474">
        <f t="shared" si="101"/>
        <v>0</v>
      </c>
      <c r="HE29" s="474">
        <f t="shared" si="102"/>
        <v>0</v>
      </c>
      <c r="HF29" s="474">
        <f t="shared" si="102"/>
        <v>0</v>
      </c>
      <c r="HG29" s="474">
        <f t="shared" si="102"/>
        <v>0</v>
      </c>
      <c r="HH29" s="474">
        <f t="shared" si="102"/>
        <v>0</v>
      </c>
      <c r="HI29" s="474">
        <f t="shared" si="102"/>
        <v>0</v>
      </c>
      <c r="HJ29" s="479">
        <f t="shared" si="103"/>
        <v>0</v>
      </c>
      <c r="HK29" s="479">
        <f t="shared" si="103"/>
        <v>0</v>
      </c>
      <c r="HL29" s="479">
        <f t="shared" si="103"/>
        <v>0</v>
      </c>
      <c r="HM29" s="479">
        <f t="shared" si="103"/>
        <v>0</v>
      </c>
      <c r="HN29" s="479">
        <f t="shared" si="103"/>
        <v>0</v>
      </c>
      <c r="HO29" s="479">
        <f t="shared" si="104"/>
        <v>0</v>
      </c>
      <c r="HP29" s="479">
        <f t="shared" si="104"/>
        <v>0</v>
      </c>
      <c r="HQ29" s="479">
        <f t="shared" si="104"/>
        <v>0</v>
      </c>
      <c r="HR29" s="479">
        <f t="shared" si="104"/>
        <v>0</v>
      </c>
      <c r="HS29" s="479">
        <f t="shared" si="104"/>
        <v>0</v>
      </c>
      <c r="HT29" s="474">
        <f t="shared" si="105"/>
        <v>0</v>
      </c>
      <c r="HU29" s="474">
        <f t="shared" si="105"/>
        <v>0</v>
      </c>
      <c r="HV29" s="474">
        <f t="shared" si="105"/>
        <v>0</v>
      </c>
      <c r="HW29" s="474">
        <f t="shared" si="105"/>
        <v>0</v>
      </c>
      <c r="HX29" s="474">
        <f t="shared" si="105"/>
        <v>0</v>
      </c>
      <c r="HY29" s="474">
        <f t="shared" si="106"/>
        <v>0</v>
      </c>
      <c r="HZ29" s="474">
        <f t="shared" si="106"/>
        <v>0</v>
      </c>
      <c r="IA29" s="474">
        <f t="shared" si="106"/>
        <v>0</v>
      </c>
      <c r="IB29" s="474">
        <f t="shared" si="106"/>
        <v>0</v>
      </c>
      <c r="IC29" s="474">
        <f t="shared" si="106"/>
        <v>0</v>
      </c>
      <c r="ID29" s="479">
        <f t="shared" si="107"/>
        <v>0</v>
      </c>
      <c r="IE29" s="479">
        <f t="shared" si="107"/>
        <v>0</v>
      </c>
      <c r="IF29" s="479">
        <f t="shared" si="107"/>
        <v>0</v>
      </c>
      <c r="IG29" s="479">
        <f t="shared" si="107"/>
        <v>0</v>
      </c>
      <c r="IH29" s="479">
        <f t="shared" si="107"/>
        <v>0</v>
      </c>
      <c r="II29" s="479">
        <f t="shared" si="108"/>
        <v>0</v>
      </c>
      <c r="IJ29" s="479">
        <f t="shared" si="108"/>
        <v>0</v>
      </c>
      <c r="IK29" s="479">
        <f t="shared" si="108"/>
        <v>0</v>
      </c>
      <c r="IL29" s="479">
        <f t="shared" si="108"/>
        <v>0</v>
      </c>
      <c r="IM29" s="479">
        <f t="shared" si="108"/>
        <v>0</v>
      </c>
      <c r="IN29" s="474">
        <f t="shared" si="109"/>
        <v>0</v>
      </c>
      <c r="IO29" s="474">
        <f t="shared" si="109"/>
        <v>0</v>
      </c>
      <c r="IP29" s="474">
        <f t="shared" si="109"/>
        <v>0</v>
      </c>
      <c r="IQ29" s="474">
        <f t="shared" si="109"/>
        <v>0</v>
      </c>
      <c r="IR29" s="474">
        <f t="shared" si="109"/>
        <v>0</v>
      </c>
      <c r="IS29" s="474">
        <f t="shared" si="110"/>
        <v>0</v>
      </c>
      <c r="IT29" s="474">
        <f t="shared" si="110"/>
        <v>0</v>
      </c>
      <c r="IU29" s="474">
        <f t="shared" si="110"/>
        <v>0</v>
      </c>
      <c r="IV29" s="474">
        <f t="shared" si="110"/>
        <v>0</v>
      </c>
      <c r="IW29" s="474">
        <f t="shared" si="110"/>
        <v>0</v>
      </c>
      <c r="IX29" s="479">
        <f t="shared" si="111"/>
        <v>0</v>
      </c>
      <c r="IY29" s="479">
        <f t="shared" si="111"/>
        <v>0</v>
      </c>
      <c r="IZ29" s="479">
        <f t="shared" si="111"/>
        <v>0</v>
      </c>
      <c r="JA29" s="479">
        <f t="shared" si="111"/>
        <v>0</v>
      </c>
      <c r="JB29" s="479">
        <f t="shared" si="111"/>
        <v>0</v>
      </c>
      <c r="JC29" s="479">
        <f t="shared" si="112"/>
        <v>0</v>
      </c>
      <c r="JD29" s="479">
        <f t="shared" si="112"/>
        <v>0</v>
      </c>
      <c r="JE29" s="479">
        <f t="shared" si="112"/>
        <v>0</v>
      </c>
      <c r="JF29" s="479">
        <f t="shared" si="112"/>
        <v>0</v>
      </c>
      <c r="JG29" s="479">
        <f t="shared" si="112"/>
        <v>0</v>
      </c>
      <c r="JH29" s="479">
        <f t="shared" si="113"/>
        <v>0</v>
      </c>
      <c r="JI29" s="479">
        <f t="shared" si="39"/>
        <v>0</v>
      </c>
      <c r="JJ29" s="479">
        <f t="shared" si="39"/>
        <v>0</v>
      </c>
      <c r="JK29" s="479">
        <f t="shared" si="39"/>
        <v>0</v>
      </c>
      <c r="JL29" s="479">
        <f t="shared" si="39"/>
        <v>0</v>
      </c>
      <c r="JM29" s="484"/>
      <c r="JN29" s="484"/>
      <c r="JO29" s="484"/>
      <c r="JP29" s="484"/>
      <c r="JQ29" s="484"/>
      <c r="JR29" s="484"/>
      <c r="JS29" s="462">
        <f t="shared" si="114"/>
        <v>0</v>
      </c>
      <c r="JT29" s="474">
        <f t="shared" si="137"/>
        <v>0</v>
      </c>
      <c r="JU29" s="474">
        <f t="shared" si="40"/>
        <v>0</v>
      </c>
      <c r="JV29" s="474">
        <f t="shared" si="40"/>
        <v>0</v>
      </c>
      <c r="JW29" s="474">
        <f t="shared" si="40"/>
        <v>0</v>
      </c>
      <c r="JX29" s="474">
        <f t="shared" si="40"/>
        <v>0</v>
      </c>
      <c r="JY29" s="474">
        <f t="shared" si="138"/>
        <v>0</v>
      </c>
      <c r="JZ29" s="474">
        <f t="shared" si="41"/>
        <v>0</v>
      </c>
      <c r="KA29" s="474">
        <f t="shared" si="41"/>
        <v>0</v>
      </c>
      <c r="KB29" s="474">
        <f t="shared" si="41"/>
        <v>0</v>
      </c>
      <c r="KC29" s="474">
        <f t="shared" si="41"/>
        <v>0</v>
      </c>
      <c r="KD29" s="723">
        <f t="shared" si="139"/>
        <v>0</v>
      </c>
      <c r="KE29" s="723">
        <f t="shared" si="42"/>
        <v>0</v>
      </c>
      <c r="KF29" s="723">
        <f t="shared" si="42"/>
        <v>0</v>
      </c>
      <c r="KG29" s="723">
        <f t="shared" si="42"/>
        <v>0</v>
      </c>
      <c r="KH29" s="723">
        <f t="shared" si="42"/>
        <v>0</v>
      </c>
      <c r="KI29" s="723">
        <f t="shared" si="140"/>
        <v>0</v>
      </c>
      <c r="KJ29" s="723">
        <f t="shared" si="43"/>
        <v>0</v>
      </c>
      <c r="KK29" s="723">
        <f t="shared" si="43"/>
        <v>0</v>
      </c>
      <c r="KL29" s="723">
        <f t="shared" si="43"/>
        <v>0</v>
      </c>
      <c r="KM29" s="723">
        <f t="shared" si="43"/>
        <v>0</v>
      </c>
      <c r="KN29" s="474">
        <f t="shared" si="141"/>
        <v>0</v>
      </c>
      <c r="KO29" s="474">
        <f t="shared" si="44"/>
        <v>0</v>
      </c>
      <c r="KP29" s="474">
        <f t="shared" si="44"/>
        <v>0</v>
      </c>
      <c r="KQ29" s="474">
        <f t="shared" si="44"/>
        <v>0</v>
      </c>
      <c r="KR29" s="474">
        <f t="shared" si="44"/>
        <v>0</v>
      </c>
      <c r="KS29" s="474">
        <f t="shared" si="142"/>
        <v>0</v>
      </c>
      <c r="KT29" s="474">
        <f t="shared" si="45"/>
        <v>0</v>
      </c>
      <c r="KU29" s="474">
        <f t="shared" si="45"/>
        <v>0</v>
      </c>
      <c r="KV29" s="474">
        <f t="shared" si="45"/>
        <v>0</v>
      </c>
      <c r="KW29" s="474">
        <f t="shared" si="45"/>
        <v>0</v>
      </c>
      <c r="KX29" s="474">
        <f t="shared" si="46"/>
        <v>0</v>
      </c>
      <c r="KY29" s="474">
        <f t="shared" si="46"/>
        <v>0</v>
      </c>
      <c r="KZ29" s="474">
        <f t="shared" si="47"/>
        <v>0</v>
      </c>
      <c r="LA29" s="474">
        <f t="shared" si="47"/>
        <v>0</v>
      </c>
      <c r="LB29" s="474">
        <f t="shared" si="47"/>
        <v>0</v>
      </c>
      <c r="LC29" s="479">
        <f t="shared" si="48"/>
        <v>28839990</v>
      </c>
      <c r="LD29" s="479">
        <f t="shared" si="121"/>
        <v>0</v>
      </c>
      <c r="LE29" s="479">
        <f t="shared" si="122"/>
        <v>0</v>
      </c>
      <c r="LF29" s="476">
        <f t="shared" si="123"/>
        <v>28839990</v>
      </c>
      <c r="LG29" s="476">
        <f t="shared" si="49"/>
        <v>2243585</v>
      </c>
      <c r="LH29" s="476">
        <f t="shared" si="49"/>
        <v>26596405</v>
      </c>
      <c r="LI29" s="476">
        <f t="shared" si="49"/>
        <v>20180382</v>
      </c>
      <c r="LJ29" s="476">
        <f t="shared" si="49"/>
        <v>6416023</v>
      </c>
      <c r="LK29" s="714">
        <v>81.599999999999994</v>
      </c>
      <c r="LL29" s="717">
        <f t="shared" si="50"/>
        <v>4981610.4000000004</v>
      </c>
      <c r="LM29" s="720">
        <f t="shared" si="124"/>
        <v>4981.6000000000004</v>
      </c>
      <c r="LN29" s="718">
        <f t="shared" si="51"/>
        <v>33821600.399999999</v>
      </c>
      <c r="LO29" s="713">
        <f t="shared" si="125"/>
        <v>33821.599999999999</v>
      </c>
      <c r="LP29" s="724">
        <f t="shared" si="126"/>
        <v>0</v>
      </c>
      <c r="LQ29" s="724">
        <f t="shared" si="127"/>
        <v>33821.599999999999</v>
      </c>
      <c r="LR29" s="724">
        <f t="shared" si="52"/>
        <v>0</v>
      </c>
      <c r="LS29" s="713">
        <f t="shared" si="128"/>
        <v>33821.599999999999</v>
      </c>
      <c r="LT29" s="437"/>
      <c r="LU29" s="617">
        <f t="shared" si="129"/>
        <v>0</v>
      </c>
      <c r="LV29" s="617">
        <f t="shared" si="130"/>
        <v>0</v>
      </c>
      <c r="LW29" s="617">
        <f t="shared" si="131"/>
        <v>0</v>
      </c>
      <c r="LX29" s="617">
        <f t="shared" si="132"/>
        <v>0</v>
      </c>
      <c r="LY29" s="617">
        <f t="shared" si="133"/>
        <v>0</v>
      </c>
      <c r="LZ29" s="617">
        <f t="shared" si="134"/>
        <v>0</v>
      </c>
      <c r="MA29" s="480"/>
      <c r="MB29" s="480"/>
      <c r="MC29" s="480"/>
      <c r="MD29" s="480"/>
      <c r="ME29" s="480"/>
      <c r="MF29" s="480"/>
      <c r="MG29" s="480"/>
      <c r="MH29" s="480"/>
      <c r="MI29" s="480"/>
      <c r="MJ29" s="480"/>
      <c r="MK29" s="480"/>
      <c r="ML29" s="480"/>
      <c r="MM29" s="480"/>
      <c r="MN29" s="480"/>
      <c r="MO29" s="480"/>
      <c r="MP29" s="480"/>
      <c r="MQ29" s="480"/>
      <c r="MR29" s="480"/>
      <c r="MS29" s="480"/>
      <c r="MT29" s="480"/>
      <c r="MU29" s="480"/>
      <c r="MV29" s="480"/>
      <c r="MW29" s="480"/>
      <c r="MX29" s="480"/>
      <c r="MY29" s="480"/>
      <c r="MZ29" s="480"/>
      <c r="NA29" s="480"/>
      <c r="NB29" s="480"/>
      <c r="NC29" s="480"/>
      <c r="ND29" s="480"/>
      <c r="NE29" s="480"/>
      <c r="NF29" s="480"/>
      <c r="NG29" s="480"/>
      <c r="NH29" s="480"/>
      <c r="NI29" s="480"/>
      <c r="NJ29" s="480"/>
      <c r="NK29" s="480"/>
      <c r="NL29" s="480"/>
      <c r="NM29" s="480"/>
      <c r="NN29" s="480"/>
      <c r="NO29" s="480"/>
      <c r="NP29" s="480"/>
      <c r="NQ29" s="480"/>
      <c r="NR29" s="480"/>
      <c r="NS29" s="480"/>
      <c r="NT29" s="480"/>
      <c r="NU29" s="480"/>
      <c r="NV29" s="480"/>
      <c r="NW29" s="480"/>
      <c r="NX29" s="480"/>
      <c r="NY29" s="480"/>
      <c r="NZ29" s="480"/>
      <c r="OA29" s="480"/>
      <c r="OB29" s="480"/>
      <c r="OD29" s="642">
        <f t="shared" si="53"/>
        <v>0</v>
      </c>
      <c r="OE29" s="618">
        <f t="shared" si="54"/>
        <v>0</v>
      </c>
      <c r="OF29" s="618">
        <f t="shared" si="55"/>
        <v>0</v>
      </c>
      <c r="OG29" s="643">
        <f t="shared" si="135"/>
        <v>0</v>
      </c>
      <c r="OH29" s="644">
        <f t="shared" si="56"/>
        <v>0</v>
      </c>
      <c r="OI29" s="644">
        <f t="shared" si="56"/>
        <v>0</v>
      </c>
      <c r="OJ29" s="642">
        <f t="shared" si="57"/>
        <v>0</v>
      </c>
      <c r="OK29" s="618">
        <f t="shared" si="58"/>
        <v>0</v>
      </c>
      <c r="OL29" s="618">
        <f t="shared" si="59"/>
        <v>0</v>
      </c>
    </row>
    <row r="30" spans="1:402">
      <c r="A30" s="709" t="s">
        <v>786</v>
      </c>
      <c r="B30" s="461"/>
      <c r="C30" s="461"/>
      <c r="D30" s="461"/>
      <c r="E30" s="461"/>
      <c r="F30" s="462">
        <f t="shared" si="60"/>
        <v>0</v>
      </c>
      <c r="G30" s="463"/>
      <c r="H30" s="463"/>
      <c r="I30" s="463"/>
      <c r="J30" s="463"/>
      <c r="K30" s="462">
        <f t="shared" si="61"/>
        <v>0</v>
      </c>
      <c r="L30" s="464">
        <f t="shared" si="62"/>
        <v>0</v>
      </c>
      <c r="M30" s="464"/>
      <c r="N30" s="464"/>
      <c r="O30" s="464"/>
      <c r="P30" s="465">
        <v>650</v>
      </c>
      <c r="Q30" s="461"/>
      <c r="R30" s="481">
        <v>0</v>
      </c>
      <c r="S30" s="461"/>
      <c r="T30" s="465">
        <v>1</v>
      </c>
      <c r="U30" s="462">
        <f t="shared" si="2"/>
        <v>651</v>
      </c>
      <c r="V30" s="465">
        <v>694</v>
      </c>
      <c r="W30" s="461"/>
      <c r="X30" s="481">
        <v>0</v>
      </c>
      <c r="Y30" s="461"/>
      <c r="Z30" s="465">
        <v>3</v>
      </c>
      <c r="AA30" s="462">
        <f t="shared" si="3"/>
        <v>697</v>
      </c>
      <c r="AB30" s="465">
        <v>173</v>
      </c>
      <c r="AC30" s="461"/>
      <c r="AD30" s="461"/>
      <c r="AE30" s="461"/>
      <c r="AF30" s="465">
        <v>2</v>
      </c>
      <c r="AG30" s="462">
        <f t="shared" si="63"/>
        <v>175</v>
      </c>
      <c r="AH30" s="459">
        <f t="shared" si="64"/>
        <v>1523</v>
      </c>
      <c r="AI30" s="467"/>
      <c r="AJ30" s="468">
        <v>0</v>
      </c>
      <c r="AK30" s="469"/>
      <c r="AL30" s="470">
        <v>0</v>
      </c>
      <c r="AM30" s="470"/>
      <c r="AN30" s="467"/>
      <c r="AO30" s="471"/>
      <c r="AP30" s="470"/>
      <c r="AQ30" s="468"/>
      <c r="AR30" s="468"/>
      <c r="AS30" s="461"/>
      <c r="AT30" s="461"/>
      <c r="AU30" s="470"/>
      <c r="AV30" s="470"/>
      <c r="AW30" s="468"/>
      <c r="AX30" s="470">
        <v>1</v>
      </c>
      <c r="AY30" s="470"/>
      <c r="AZ30" s="468"/>
      <c r="BA30" s="470"/>
      <c r="BB30" s="461"/>
      <c r="BC30" s="461"/>
      <c r="BD30" s="470"/>
      <c r="BE30" s="470"/>
      <c r="BF30" s="473"/>
      <c r="BG30" s="462">
        <f t="shared" si="65"/>
        <v>1</v>
      </c>
      <c r="BH30" s="474">
        <f t="shared" si="66"/>
        <v>16630250</v>
      </c>
      <c r="BI30" s="475">
        <f t="shared" si="136"/>
        <v>1402050</v>
      </c>
      <c r="BJ30" s="475">
        <f t="shared" si="136"/>
        <v>15228200</v>
      </c>
      <c r="BK30" s="475">
        <f t="shared" si="136"/>
        <v>11740300</v>
      </c>
      <c r="BL30" s="475">
        <f t="shared" si="136"/>
        <v>3487900</v>
      </c>
      <c r="BM30" s="474">
        <f t="shared" si="67"/>
        <v>0</v>
      </c>
      <c r="BN30" s="475">
        <f t="shared" si="5"/>
        <v>0</v>
      </c>
      <c r="BO30" s="475">
        <f t="shared" si="5"/>
        <v>0</v>
      </c>
      <c r="BP30" s="475">
        <f t="shared" si="5"/>
        <v>0</v>
      </c>
      <c r="BQ30" s="475">
        <f t="shared" si="5"/>
        <v>0</v>
      </c>
      <c r="BR30" s="474">
        <f t="shared" si="68"/>
        <v>0</v>
      </c>
      <c r="BS30" s="475">
        <f t="shared" si="6"/>
        <v>0</v>
      </c>
      <c r="BT30" s="475">
        <f t="shared" si="6"/>
        <v>0</v>
      </c>
      <c r="BU30" s="475">
        <f t="shared" si="6"/>
        <v>0</v>
      </c>
      <c r="BV30" s="475">
        <f t="shared" si="6"/>
        <v>0</v>
      </c>
      <c r="BW30" s="475"/>
      <c r="BX30" s="475"/>
      <c r="BY30" s="475"/>
      <c r="BZ30" s="475"/>
      <c r="CA30" s="475"/>
      <c r="CB30" s="474">
        <f t="shared" si="69"/>
        <v>197552</v>
      </c>
      <c r="CC30" s="475">
        <f t="shared" si="7"/>
        <v>451</v>
      </c>
      <c r="CD30" s="475">
        <f t="shared" si="7"/>
        <v>197101</v>
      </c>
      <c r="CE30" s="475">
        <f t="shared" si="7"/>
        <v>197101</v>
      </c>
      <c r="CF30" s="475">
        <f t="shared" si="7"/>
        <v>0</v>
      </c>
      <c r="CG30" s="476">
        <f t="shared" si="70"/>
        <v>16827802</v>
      </c>
      <c r="CH30" s="474">
        <f t="shared" si="71"/>
        <v>24764696</v>
      </c>
      <c r="CI30" s="475">
        <f t="shared" si="71"/>
        <v>2036196</v>
      </c>
      <c r="CJ30" s="475">
        <f t="shared" si="71"/>
        <v>22728500</v>
      </c>
      <c r="CK30" s="475">
        <f t="shared" si="71"/>
        <v>17120286</v>
      </c>
      <c r="CL30" s="475">
        <f t="shared" si="71"/>
        <v>5608214</v>
      </c>
      <c r="CM30" s="474">
        <f t="shared" si="72"/>
        <v>0</v>
      </c>
      <c r="CN30" s="475">
        <f t="shared" si="8"/>
        <v>0</v>
      </c>
      <c r="CO30" s="475">
        <f t="shared" si="8"/>
        <v>0</v>
      </c>
      <c r="CP30" s="475">
        <f t="shared" si="8"/>
        <v>0</v>
      </c>
      <c r="CQ30" s="475">
        <f t="shared" si="8"/>
        <v>0</v>
      </c>
      <c r="CR30" s="474">
        <f t="shared" si="73"/>
        <v>0</v>
      </c>
      <c r="CS30" s="475">
        <f t="shared" si="73"/>
        <v>0</v>
      </c>
      <c r="CT30" s="475">
        <f t="shared" si="73"/>
        <v>0</v>
      </c>
      <c r="CU30" s="475">
        <f t="shared" si="73"/>
        <v>0</v>
      </c>
      <c r="CV30" s="475">
        <f t="shared" si="73"/>
        <v>0</v>
      </c>
      <c r="CW30" s="474">
        <f t="shared" si="74"/>
        <v>0</v>
      </c>
      <c r="CX30" s="475">
        <f t="shared" si="9"/>
        <v>0</v>
      </c>
      <c r="CY30" s="475">
        <f t="shared" si="9"/>
        <v>0</v>
      </c>
      <c r="CZ30" s="475">
        <f t="shared" si="9"/>
        <v>0</v>
      </c>
      <c r="DA30" s="475">
        <f t="shared" si="9"/>
        <v>0</v>
      </c>
      <c r="DB30" s="474">
        <f t="shared" si="75"/>
        <v>684528</v>
      </c>
      <c r="DC30" s="475">
        <f t="shared" si="10"/>
        <v>2256</v>
      </c>
      <c r="DD30" s="475">
        <f t="shared" si="10"/>
        <v>682272</v>
      </c>
      <c r="DE30" s="475">
        <f t="shared" si="10"/>
        <v>682272</v>
      </c>
      <c r="DF30" s="475">
        <f t="shared" si="10"/>
        <v>0</v>
      </c>
      <c r="DG30" s="476">
        <f t="shared" si="76"/>
        <v>25449224</v>
      </c>
      <c r="DH30" s="474">
        <f t="shared" si="77"/>
        <v>6741118</v>
      </c>
      <c r="DI30" s="475">
        <f t="shared" si="77"/>
        <v>537511</v>
      </c>
      <c r="DJ30" s="475">
        <f t="shared" si="77"/>
        <v>6203607</v>
      </c>
      <c r="DK30" s="475">
        <f t="shared" si="77"/>
        <v>4565816</v>
      </c>
      <c r="DL30" s="475">
        <f t="shared" si="77"/>
        <v>1637791</v>
      </c>
      <c r="DM30" s="474">
        <f t="shared" si="78"/>
        <v>0</v>
      </c>
      <c r="DN30" s="475">
        <f t="shared" si="11"/>
        <v>0</v>
      </c>
      <c r="DO30" s="475">
        <f t="shared" si="11"/>
        <v>0</v>
      </c>
      <c r="DP30" s="475">
        <f t="shared" si="11"/>
        <v>0</v>
      </c>
      <c r="DQ30" s="475">
        <f t="shared" si="11"/>
        <v>0</v>
      </c>
      <c r="DR30" s="475"/>
      <c r="DS30" s="475"/>
      <c r="DT30" s="475"/>
      <c r="DU30" s="475"/>
      <c r="DV30" s="475"/>
      <c r="DW30" s="474">
        <f t="shared" si="79"/>
        <v>0</v>
      </c>
      <c r="DX30" s="475">
        <f t="shared" si="12"/>
        <v>0</v>
      </c>
      <c r="DY30" s="475">
        <f t="shared" si="12"/>
        <v>0</v>
      </c>
      <c r="DZ30" s="475">
        <f t="shared" si="12"/>
        <v>0</v>
      </c>
      <c r="EA30" s="475">
        <f t="shared" si="12"/>
        <v>0</v>
      </c>
      <c r="EB30" s="474">
        <f t="shared" si="80"/>
        <v>547622</v>
      </c>
      <c r="EC30" s="475">
        <f t="shared" si="13"/>
        <v>1806</v>
      </c>
      <c r="ED30" s="475">
        <f t="shared" si="13"/>
        <v>545816</v>
      </c>
      <c r="EE30" s="475">
        <f t="shared" si="13"/>
        <v>545816</v>
      </c>
      <c r="EF30" s="475">
        <f t="shared" si="13"/>
        <v>0</v>
      </c>
      <c r="EG30" s="476">
        <f t="shared" si="81"/>
        <v>7288740</v>
      </c>
      <c r="EH30" s="476">
        <f t="shared" si="82"/>
        <v>49565766</v>
      </c>
      <c r="EI30" s="477">
        <f t="shared" si="83"/>
        <v>3980270</v>
      </c>
      <c r="EJ30" s="477">
        <f t="shared" si="14"/>
        <v>45585496</v>
      </c>
      <c r="EK30" s="477">
        <f t="shared" si="14"/>
        <v>34851591</v>
      </c>
      <c r="EL30" s="477">
        <f t="shared" si="14"/>
        <v>10733905</v>
      </c>
      <c r="EM30" s="478">
        <f t="shared" si="84"/>
        <v>48136064</v>
      </c>
      <c r="EN30" s="478">
        <f t="shared" si="85"/>
        <v>0</v>
      </c>
      <c r="EO30" s="478">
        <f t="shared" si="86"/>
        <v>0</v>
      </c>
      <c r="EP30" s="478">
        <f t="shared" si="87"/>
        <v>0</v>
      </c>
      <c r="EQ30" s="478">
        <f t="shared" si="88"/>
        <v>1429702</v>
      </c>
      <c r="ER30" s="479">
        <f t="shared" si="89"/>
        <v>0</v>
      </c>
      <c r="ES30" s="479">
        <f t="shared" si="89"/>
        <v>0</v>
      </c>
      <c r="ET30" s="479">
        <f t="shared" si="89"/>
        <v>0</v>
      </c>
      <c r="EU30" s="479">
        <f t="shared" si="89"/>
        <v>0</v>
      </c>
      <c r="EV30" s="479">
        <f t="shared" si="89"/>
        <v>0</v>
      </c>
      <c r="EW30" s="479">
        <f t="shared" si="90"/>
        <v>0</v>
      </c>
      <c r="EX30" s="479">
        <f t="shared" si="90"/>
        <v>0</v>
      </c>
      <c r="EY30" s="479">
        <f t="shared" si="90"/>
        <v>0</v>
      </c>
      <c r="EZ30" s="479">
        <f t="shared" si="90"/>
        <v>0</v>
      </c>
      <c r="FA30" s="479">
        <f t="shared" si="90"/>
        <v>0</v>
      </c>
      <c r="FB30" s="479">
        <f t="shared" si="91"/>
        <v>0</v>
      </c>
      <c r="FC30" s="479">
        <f t="shared" si="91"/>
        <v>0</v>
      </c>
      <c r="FD30" s="479">
        <f t="shared" si="91"/>
        <v>0</v>
      </c>
      <c r="FE30" s="479">
        <f t="shared" si="91"/>
        <v>0</v>
      </c>
      <c r="FF30" s="479">
        <f t="shared" si="91"/>
        <v>0</v>
      </c>
      <c r="FG30" s="479">
        <f t="shared" si="92"/>
        <v>0</v>
      </c>
      <c r="FH30" s="479">
        <f t="shared" si="92"/>
        <v>0</v>
      </c>
      <c r="FI30" s="479">
        <f t="shared" si="92"/>
        <v>0</v>
      </c>
      <c r="FJ30" s="479">
        <f t="shared" si="92"/>
        <v>0</v>
      </c>
      <c r="FK30" s="479">
        <f t="shared" si="92"/>
        <v>0</v>
      </c>
      <c r="FL30" s="474">
        <f t="shared" si="93"/>
        <v>0</v>
      </c>
      <c r="FM30" s="474">
        <f t="shared" si="93"/>
        <v>0</v>
      </c>
      <c r="FN30" s="474">
        <f t="shared" si="93"/>
        <v>0</v>
      </c>
      <c r="FO30" s="474">
        <f t="shared" si="93"/>
        <v>0</v>
      </c>
      <c r="FP30" s="474">
        <f t="shared" si="93"/>
        <v>0</v>
      </c>
      <c r="FQ30" s="474">
        <f t="shared" si="94"/>
        <v>0</v>
      </c>
      <c r="FR30" s="474">
        <f t="shared" si="94"/>
        <v>0</v>
      </c>
      <c r="FS30" s="474">
        <f t="shared" si="94"/>
        <v>0</v>
      </c>
      <c r="FT30" s="474">
        <f t="shared" si="94"/>
        <v>0</v>
      </c>
      <c r="FU30" s="474">
        <f t="shared" si="94"/>
        <v>0</v>
      </c>
      <c r="FV30" s="479">
        <f t="shared" si="95"/>
        <v>0</v>
      </c>
      <c r="FW30" s="479">
        <f t="shared" si="95"/>
        <v>0</v>
      </c>
      <c r="FX30" s="479">
        <f t="shared" si="95"/>
        <v>0</v>
      </c>
      <c r="FY30" s="479">
        <f t="shared" si="95"/>
        <v>0</v>
      </c>
      <c r="FZ30" s="479">
        <f t="shared" si="95"/>
        <v>0</v>
      </c>
      <c r="GA30" s="479">
        <f t="shared" si="96"/>
        <v>0</v>
      </c>
      <c r="GB30" s="479">
        <f t="shared" si="96"/>
        <v>0</v>
      </c>
      <c r="GC30" s="479">
        <f t="shared" si="96"/>
        <v>0</v>
      </c>
      <c r="GD30" s="479">
        <f t="shared" si="96"/>
        <v>0</v>
      </c>
      <c r="GE30" s="479">
        <f t="shared" si="96"/>
        <v>0</v>
      </c>
      <c r="GF30" s="474">
        <f t="shared" si="97"/>
        <v>0</v>
      </c>
      <c r="GG30" s="474">
        <f t="shared" si="97"/>
        <v>0</v>
      </c>
      <c r="GH30" s="474">
        <f t="shared" si="97"/>
        <v>0</v>
      </c>
      <c r="GI30" s="474">
        <f t="shared" si="97"/>
        <v>0</v>
      </c>
      <c r="GJ30" s="474">
        <f t="shared" si="97"/>
        <v>0</v>
      </c>
      <c r="GK30" s="474">
        <f t="shared" si="98"/>
        <v>0</v>
      </c>
      <c r="GL30" s="474">
        <f t="shared" si="98"/>
        <v>0</v>
      </c>
      <c r="GM30" s="474">
        <f t="shared" si="98"/>
        <v>0</v>
      </c>
      <c r="GN30" s="474">
        <f t="shared" si="98"/>
        <v>0</v>
      </c>
      <c r="GO30" s="474">
        <f t="shared" si="98"/>
        <v>0</v>
      </c>
      <c r="GP30" s="479">
        <f t="shared" si="99"/>
        <v>0</v>
      </c>
      <c r="GQ30" s="479">
        <f t="shared" si="99"/>
        <v>0</v>
      </c>
      <c r="GR30" s="479">
        <f t="shared" si="99"/>
        <v>0</v>
      </c>
      <c r="GS30" s="479">
        <f t="shared" si="99"/>
        <v>0</v>
      </c>
      <c r="GT30" s="479">
        <f t="shared" si="99"/>
        <v>0</v>
      </c>
      <c r="GU30" s="479">
        <f t="shared" si="100"/>
        <v>0</v>
      </c>
      <c r="GV30" s="479">
        <f t="shared" si="100"/>
        <v>0</v>
      </c>
      <c r="GW30" s="479">
        <f t="shared" si="100"/>
        <v>0</v>
      </c>
      <c r="GX30" s="479">
        <f t="shared" si="100"/>
        <v>0</v>
      </c>
      <c r="GY30" s="479">
        <f t="shared" si="100"/>
        <v>0</v>
      </c>
      <c r="GZ30" s="474">
        <f t="shared" si="101"/>
        <v>0</v>
      </c>
      <c r="HA30" s="474">
        <f t="shared" si="101"/>
        <v>0</v>
      </c>
      <c r="HB30" s="474">
        <f t="shared" si="101"/>
        <v>0</v>
      </c>
      <c r="HC30" s="474">
        <f t="shared" si="101"/>
        <v>0</v>
      </c>
      <c r="HD30" s="474">
        <f t="shared" si="101"/>
        <v>0</v>
      </c>
      <c r="HE30" s="474">
        <f t="shared" si="102"/>
        <v>0</v>
      </c>
      <c r="HF30" s="474">
        <f t="shared" si="102"/>
        <v>0</v>
      </c>
      <c r="HG30" s="474">
        <f t="shared" si="102"/>
        <v>0</v>
      </c>
      <c r="HH30" s="474">
        <f t="shared" si="102"/>
        <v>0</v>
      </c>
      <c r="HI30" s="474">
        <f t="shared" si="102"/>
        <v>0</v>
      </c>
      <c r="HJ30" s="479">
        <f t="shared" si="103"/>
        <v>0</v>
      </c>
      <c r="HK30" s="479">
        <f t="shared" si="103"/>
        <v>0</v>
      </c>
      <c r="HL30" s="479">
        <f t="shared" si="103"/>
        <v>0</v>
      </c>
      <c r="HM30" s="479">
        <f t="shared" si="103"/>
        <v>0</v>
      </c>
      <c r="HN30" s="479">
        <f t="shared" si="103"/>
        <v>0</v>
      </c>
      <c r="HO30" s="479">
        <f t="shared" si="104"/>
        <v>33029</v>
      </c>
      <c r="HP30" s="479">
        <f t="shared" si="104"/>
        <v>6557</v>
      </c>
      <c r="HQ30" s="479">
        <f t="shared" si="104"/>
        <v>26472</v>
      </c>
      <c r="HR30" s="479">
        <f t="shared" si="104"/>
        <v>20409</v>
      </c>
      <c r="HS30" s="479">
        <f t="shared" si="104"/>
        <v>6063</v>
      </c>
      <c r="HT30" s="474">
        <f t="shared" si="105"/>
        <v>0</v>
      </c>
      <c r="HU30" s="474">
        <f t="shared" si="105"/>
        <v>0</v>
      </c>
      <c r="HV30" s="474">
        <f t="shared" si="105"/>
        <v>0</v>
      </c>
      <c r="HW30" s="474">
        <f t="shared" si="105"/>
        <v>0</v>
      </c>
      <c r="HX30" s="474">
        <f t="shared" si="105"/>
        <v>0</v>
      </c>
      <c r="HY30" s="474">
        <f t="shared" si="106"/>
        <v>0</v>
      </c>
      <c r="HZ30" s="474">
        <f t="shared" si="106"/>
        <v>0</v>
      </c>
      <c r="IA30" s="474">
        <f t="shared" si="106"/>
        <v>0</v>
      </c>
      <c r="IB30" s="474">
        <f t="shared" si="106"/>
        <v>0</v>
      </c>
      <c r="IC30" s="474">
        <f t="shared" si="106"/>
        <v>0</v>
      </c>
      <c r="ID30" s="479">
        <f t="shared" si="107"/>
        <v>0</v>
      </c>
      <c r="IE30" s="479">
        <f t="shared" si="107"/>
        <v>0</v>
      </c>
      <c r="IF30" s="479">
        <f t="shared" si="107"/>
        <v>0</v>
      </c>
      <c r="IG30" s="479">
        <f t="shared" si="107"/>
        <v>0</v>
      </c>
      <c r="IH30" s="479">
        <f t="shared" si="107"/>
        <v>0</v>
      </c>
      <c r="II30" s="479">
        <f t="shared" si="108"/>
        <v>0</v>
      </c>
      <c r="IJ30" s="479">
        <f t="shared" si="108"/>
        <v>0</v>
      </c>
      <c r="IK30" s="479">
        <f t="shared" si="108"/>
        <v>0</v>
      </c>
      <c r="IL30" s="479">
        <f t="shared" si="108"/>
        <v>0</v>
      </c>
      <c r="IM30" s="479">
        <f t="shared" si="108"/>
        <v>0</v>
      </c>
      <c r="IN30" s="474">
        <f t="shared" si="109"/>
        <v>0</v>
      </c>
      <c r="IO30" s="474">
        <f t="shared" si="109"/>
        <v>0</v>
      </c>
      <c r="IP30" s="474">
        <f t="shared" si="109"/>
        <v>0</v>
      </c>
      <c r="IQ30" s="474">
        <f t="shared" si="109"/>
        <v>0</v>
      </c>
      <c r="IR30" s="474">
        <f t="shared" si="109"/>
        <v>0</v>
      </c>
      <c r="IS30" s="474">
        <f t="shared" si="110"/>
        <v>0</v>
      </c>
      <c r="IT30" s="474">
        <f t="shared" si="110"/>
        <v>0</v>
      </c>
      <c r="IU30" s="474">
        <f t="shared" si="110"/>
        <v>0</v>
      </c>
      <c r="IV30" s="474">
        <f t="shared" si="110"/>
        <v>0</v>
      </c>
      <c r="IW30" s="474">
        <f t="shared" si="110"/>
        <v>0</v>
      </c>
      <c r="IX30" s="479">
        <f t="shared" si="111"/>
        <v>0</v>
      </c>
      <c r="IY30" s="479">
        <f t="shared" si="111"/>
        <v>0</v>
      </c>
      <c r="IZ30" s="479">
        <f t="shared" si="111"/>
        <v>0</v>
      </c>
      <c r="JA30" s="479">
        <f t="shared" si="111"/>
        <v>0</v>
      </c>
      <c r="JB30" s="479">
        <f t="shared" si="111"/>
        <v>0</v>
      </c>
      <c r="JC30" s="479">
        <f t="shared" si="112"/>
        <v>0</v>
      </c>
      <c r="JD30" s="479">
        <f t="shared" si="112"/>
        <v>0</v>
      </c>
      <c r="JE30" s="479">
        <f t="shared" si="112"/>
        <v>0</v>
      </c>
      <c r="JF30" s="479">
        <f t="shared" si="112"/>
        <v>0</v>
      </c>
      <c r="JG30" s="479">
        <f t="shared" si="112"/>
        <v>0</v>
      </c>
      <c r="JH30" s="479">
        <f t="shared" si="113"/>
        <v>33029</v>
      </c>
      <c r="JI30" s="479">
        <f t="shared" si="39"/>
        <v>6557</v>
      </c>
      <c r="JJ30" s="479">
        <f t="shared" si="39"/>
        <v>26472</v>
      </c>
      <c r="JK30" s="479">
        <f t="shared" si="39"/>
        <v>20409</v>
      </c>
      <c r="JL30" s="479">
        <f t="shared" si="39"/>
        <v>6063</v>
      </c>
      <c r="JM30" s="669">
        <v>42</v>
      </c>
      <c r="JN30" s="669">
        <v>0</v>
      </c>
      <c r="JO30" s="669">
        <v>0</v>
      </c>
      <c r="JP30" s="669">
        <v>0</v>
      </c>
      <c r="JQ30" s="669">
        <v>144</v>
      </c>
      <c r="JR30" s="669">
        <v>62</v>
      </c>
      <c r="JS30" s="462">
        <f t="shared" si="114"/>
        <v>248</v>
      </c>
      <c r="JT30" s="474">
        <f t="shared" si="137"/>
        <v>65856</v>
      </c>
      <c r="JU30" s="474">
        <f t="shared" si="40"/>
        <v>1302</v>
      </c>
      <c r="JV30" s="474">
        <f t="shared" si="40"/>
        <v>64554</v>
      </c>
      <c r="JW30" s="474">
        <f t="shared" si="40"/>
        <v>64554</v>
      </c>
      <c r="JX30" s="474">
        <f t="shared" si="40"/>
        <v>0</v>
      </c>
      <c r="JY30" s="474">
        <f t="shared" si="138"/>
        <v>0</v>
      </c>
      <c r="JZ30" s="474">
        <f t="shared" si="41"/>
        <v>0</v>
      </c>
      <c r="KA30" s="474">
        <f t="shared" si="41"/>
        <v>0</v>
      </c>
      <c r="KB30" s="474">
        <f t="shared" si="41"/>
        <v>0</v>
      </c>
      <c r="KC30" s="474">
        <f t="shared" si="41"/>
        <v>0</v>
      </c>
      <c r="KD30" s="723">
        <f t="shared" si="139"/>
        <v>0</v>
      </c>
      <c r="KE30" s="723">
        <f t="shared" si="42"/>
        <v>0</v>
      </c>
      <c r="KF30" s="723">
        <f t="shared" si="42"/>
        <v>0</v>
      </c>
      <c r="KG30" s="723">
        <f t="shared" si="42"/>
        <v>0</v>
      </c>
      <c r="KH30" s="723">
        <f t="shared" si="42"/>
        <v>0</v>
      </c>
      <c r="KI30" s="723">
        <f t="shared" si="140"/>
        <v>0</v>
      </c>
      <c r="KJ30" s="723">
        <f t="shared" si="43"/>
        <v>0</v>
      </c>
      <c r="KK30" s="723">
        <f t="shared" si="43"/>
        <v>0</v>
      </c>
      <c r="KL30" s="723">
        <f t="shared" si="43"/>
        <v>0</v>
      </c>
      <c r="KM30" s="723">
        <f t="shared" si="43"/>
        <v>0</v>
      </c>
      <c r="KN30" s="474">
        <f t="shared" si="141"/>
        <v>225792</v>
      </c>
      <c r="KO30" s="474">
        <f t="shared" si="44"/>
        <v>4464</v>
      </c>
      <c r="KP30" s="474">
        <f t="shared" si="44"/>
        <v>221328</v>
      </c>
      <c r="KQ30" s="474">
        <f t="shared" si="44"/>
        <v>221328</v>
      </c>
      <c r="KR30" s="474">
        <f t="shared" si="44"/>
        <v>0</v>
      </c>
      <c r="KS30" s="474">
        <f t="shared" si="142"/>
        <v>83328</v>
      </c>
      <c r="KT30" s="474">
        <f t="shared" si="45"/>
        <v>1612</v>
      </c>
      <c r="KU30" s="474">
        <f t="shared" si="45"/>
        <v>81716</v>
      </c>
      <c r="KV30" s="474">
        <f t="shared" si="45"/>
        <v>81716</v>
      </c>
      <c r="KW30" s="474">
        <f t="shared" si="45"/>
        <v>0</v>
      </c>
      <c r="KX30" s="474">
        <f t="shared" si="46"/>
        <v>374976</v>
      </c>
      <c r="KY30" s="474">
        <f t="shared" si="46"/>
        <v>7378</v>
      </c>
      <c r="KZ30" s="474">
        <f t="shared" si="47"/>
        <v>367598</v>
      </c>
      <c r="LA30" s="474">
        <f t="shared" si="47"/>
        <v>367598</v>
      </c>
      <c r="LB30" s="474">
        <f t="shared" si="47"/>
        <v>0</v>
      </c>
      <c r="LC30" s="479">
        <f t="shared" si="48"/>
        <v>49565766</v>
      </c>
      <c r="LD30" s="479">
        <f t="shared" si="121"/>
        <v>33029</v>
      </c>
      <c r="LE30" s="479">
        <f t="shared" si="122"/>
        <v>374976</v>
      </c>
      <c r="LF30" s="476">
        <f t="shared" si="123"/>
        <v>49973771</v>
      </c>
      <c r="LG30" s="476">
        <f t="shared" si="49"/>
        <v>3994205</v>
      </c>
      <c r="LH30" s="476">
        <f t="shared" si="49"/>
        <v>45979566</v>
      </c>
      <c r="LI30" s="476">
        <f t="shared" si="49"/>
        <v>35239598</v>
      </c>
      <c r="LJ30" s="476">
        <f t="shared" si="49"/>
        <v>10739968</v>
      </c>
      <c r="LK30" s="714">
        <v>134.88999999999999</v>
      </c>
      <c r="LL30" s="717">
        <f t="shared" si="50"/>
        <v>8234919.4000000004</v>
      </c>
      <c r="LM30" s="720">
        <f t="shared" si="124"/>
        <v>8234.9</v>
      </c>
      <c r="LN30" s="718">
        <f t="shared" si="51"/>
        <v>57833714.399999999</v>
      </c>
      <c r="LO30" s="713">
        <f t="shared" si="125"/>
        <v>57833.7</v>
      </c>
      <c r="LP30" s="724">
        <f t="shared" si="126"/>
        <v>0</v>
      </c>
      <c r="LQ30" s="724">
        <f t="shared" si="127"/>
        <v>57833.7</v>
      </c>
      <c r="LR30" s="724">
        <f t="shared" si="52"/>
        <v>375</v>
      </c>
      <c r="LS30" s="713">
        <f t="shared" si="128"/>
        <v>58208.7</v>
      </c>
      <c r="LT30" s="437"/>
      <c r="LU30" s="617">
        <f t="shared" si="129"/>
        <v>1568</v>
      </c>
      <c r="LV30" s="617">
        <f t="shared" si="130"/>
        <v>0</v>
      </c>
      <c r="LW30" s="617">
        <f t="shared" si="131"/>
        <v>0</v>
      </c>
      <c r="LX30" s="617">
        <f t="shared" si="132"/>
        <v>0</v>
      </c>
      <c r="LY30" s="617">
        <f t="shared" si="133"/>
        <v>1568</v>
      </c>
      <c r="LZ30" s="617">
        <f t="shared" si="134"/>
        <v>1344</v>
      </c>
      <c r="MA30" s="480"/>
      <c r="MB30" s="480"/>
      <c r="MC30" s="480"/>
      <c r="MD30" s="480"/>
      <c r="ME30" s="480"/>
      <c r="MF30" s="480"/>
      <c r="MG30" s="480"/>
      <c r="MH30" s="480"/>
      <c r="MI30" s="480"/>
      <c r="MJ30" s="480"/>
      <c r="MK30" s="480"/>
      <c r="ML30" s="480"/>
      <c r="MM30" s="480"/>
      <c r="MN30" s="480"/>
      <c r="MO30" s="480"/>
      <c r="MP30" s="480"/>
      <c r="MQ30" s="480"/>
      <c r="MR30" s="480"/>
      <c r="MS30" s="480"/>
      <c r="MT30" s="480"/>
      <c r="MU30" s="480"/>
      <c r="MV30" s="480"/>
      <c r="MW30" s="480"/>
      <c r="MX30" s="480"/>
      <c r="MY30" s="480"/>
      <c r="MZ30" s="480"/>
      <c r="NA30" s="480"/>
      <c r="NB30" s="480"/>
      <c r="NC30" s="480"/>
      <c r="ND30" s="480"/>
      <c r="NE30" s="480"/>
      <c r="NF30" s="480"/>
      <c r="NG30" s="480"/>
      <c r="NH30" s="480"/>
      <c r="NI30" s="480"/>
      <c r="NJ30" s="480"/>
      <c r="NK30" s="480"/>
      <c r="NL30" s="480"/>
      <c r="NM30" s="480"/>
      <c r="NN30" s="480"/>
      <c r="NO30" s="480"/>
      <c r="NP30" s="480"/>
      <c r="NQ30" s="480"/>
      <c r="NR30" s="480"/>
      <c r="NS30" s="480"/>
      <c r="NT30" s="480"/>
      <c r="NU30" s="480"/>
      <c r="NV30" s="480"/>
      <c r="NW30" s="480"/>
      <c r="NX30" s="480"/>
      <c r="NY30" s="480"/>
      <c r="NZ30" s="480"/>
      <c r="OA30" s="480"/>
      <c r="OB30" s="480"/>
      <c r="OD30" s="642">
        <f t="shared" si="53"/>
        <v>33029</v>
      </c>
      <c r="OE30" s="618">
        <f t="shared" si="54"/>
        <v>0</v>
      </c>
      <c r="OF30" s="618">
        <f t="shared" si="55"/>
        <v>0</v>
      </c>
      <c r="OG30" s="643">
        <f t="shared" si="135"/>
        <v>26472</v>
      </c>
      <c r="OH30" s="644">
        <f t="shared" si="56"/>
        <v>0</v>
      </c>
      <c r="OI30" s="644">
        <f t="shared" si="56"/>
        <v>0</v>
      </c>
      <c r="OJ30" s="642">
        <f t="shared" si="57"/>
        <v>6557</v>
      </c>
      <c r="OK30" s="618">
        <f t="shared" si="58"/>
        <v>0</v>
      </c>
      <c r="OL30" s="618">
        <f t="shared" si="59"/>
        <v>0</v>
      </c>
    </row>
    <row r="31" spans="1:402">
      <c r="A31" s="460" t="s">
        <v>787</v>
      </c>
      <c r="B31" s="461"/>
      <c r="C31" s="461"/>
      <c r="D31" s="461"/>
      <c r="E31" s="461"/>
      <c r="F31" s="462">
        <f t="shared" si="60"/>
        <v>0</v>
      </c>
      <c r="G31" s="463"/>
      <c r="H31" s="463"/>
      <c r="I31" s="463"/>
      <c r="J31" s="463"/>
      <c r="K31" s="462">
        <f t="shared" si="61"/>
        <v>0</v>
      </c>
      <c r="L31" s="464">
        <f t="shared" si="62"/>
        <v>0</v>
      </c>
      <c r="M31" s="464"/>
      <c r="N31" s="464"/>
      <c r="O31" s="464"/>
      <c r="P31" s="465">
        <v>466</v>
      </c>
      <c r="Q31" s="461"/>
      <c r="R31" s="481">
        <v>27</v>
      </c>
      <c r="S31" s="461"/>
      <c r="T31" s="465">
        <v>4</v>
      </c>
      <c r="U31" s="462">
        <f t="shared" si="2"/>
        <v>497</v>
      </c>
      <c r="V31" s="465">
        <v>467</v>
      </c>
      <c r="W31" s="461"/>
      <c r="X31" s="481">
        <v>43</v>
      </c>
      <c r="Y31" s="461"/>
      <c r="Z31" s="465">
        <v>4</v>
      </c>
      <c r="AA31" s="462">
        <f t="shared" si="3"/>
        <v>514</v>
      </c>
      <c r="AB31" s="465">
        <v>92</v>
      </c>
      <c r="AC31" s="461"/>
      <c r="AD31" s="461"/>
      <c r="AE31" s="461"/>
      <c r="AF31" s="465">
        <v>0</v>
      </c>
      <c r="AG31" s="462">
        <f t="shared" si="63"/>
        <v>92</v>
      </c>
      <c r="AH31" s="459">
        <f t="shared" si="64"/>
        <v>1103</v>
      </c>
      <c r="AI31" s="467"/>
      <c r="AJ31" s="468">
        <v>0</v>
      </c>
      <c r="AK31" s="469"/>
      <c r="AL31" s="470">
        <v>0</v>
      </c>
      <c r="AM31" s="470"/>
      <c r="AN31" s="467"/>
      <c r="AO31" s="471"/>
      <c r="AP31" s="470"/>
      <c r="AQ31" s="468"/>
      <c r="AR31" s="468"/>
      <c r="AS31" s="461"/>
      <c r="AT31" s="461"/>
      <c r="AU31" s="470"/>
      <c r="AV31" s="470"/>
      <c r="AW31" s="468"/>
      <c r="AX31" s="470">
        <v>1</v>
      </c>
      <c r="AY31" s="470">
        <v>1</v>
      </c>
      <c r="AZ31" s="468"/>
      <c r="BA31" s="470"/>
      <c r="BB31" s="461"/>
      <c r="BC31" s="461"/>
      <c r="BD31" s="470"/>
      <c r="BE31" s="470"/>
      <c r="BF31" s="473"/>
      <c r="BG31" s="462">
        <f t="shared" si="65"/>
        <v>2</v>
      </c>
      <c r="BH31" s="474">
        <f t="shared" si="66"/>
        <v>11922610</v>
      </c>
      <c r="BI31" s="475">
        <f t="shared" si="136"/>
        <v>1005162</v>
      </c>
      <c r="BJ31" s="475">
        <f t="shared" si="136"/>
        <v>10917448</v>
      </c>
      <c r="BK31" s="475">
        <f t="shared" si="136"/>
        <v>8416892</v>
      </c>
      <c r="BL31" s="475">
        <f t="shared" si="136"/>
        <v>2500556</v>
      </c>
      <c r="BM31" s="474">
        <f t="shared" si="67"/>
        <v>0</v>
      </c>
      <c r="BN31" s="475">
        <f t="shared" si="5"/>
        <v>0</v>
      </c>
      <c r="BO31" s="475">
        <f t="shared" si="5"/>
        <v>0</v>
      </c>
      <c r="BP31" s="475">
        <f t="shared" si="5"/>
        <v>0</v>
      </c>
      <c r="BQ31" s="475">
        <f t="shared" si="5"/>
        <v>0</v>
      </c>
      <c r="BR31" s="474">
        <f t="shared" si="68"/>
        <v>1938411</v>
      </c>
      <c r="BS31" s="475">
        <f t="shared" si="6"/>
        <v>58239</v>
      </c>
      <c r="BT31" s="475">
        <f t="shared" si="6"/>
        <v>1880172</v>
      </c>
      <c r="BU31" s="475">
        <f t="shared" si="6"/>
        <v>1456083</v>
      </c>
      <c r="BV31" s="475">
        <f t="shared" si="6"/>
        <v>424089</v>
      </c>
      <c r="BW31" s="475"/>
      <c r="BX31" s="475"/>
      <c r="BY31" s="475"/>
      <c r="BZ31" s="475"/>
      <c r="CA31" s="475"/>
      <c r="CB31" s="474">
        <f t="shared" si="69"/>
        <v>790208</v>
      </c>
      <c r="CC31" s="475">
        <f t="shared" si="7"/>
        <v>1804</v>
      </c>
      <c r="CD31" s="475">
        <f t="shared" si="7"/>
        <v>788404</v>
      </c>
      <c r="CE31" s="475">
        <f t="shared" si="7"/>
        <v>788404</v>
      </c>
      <c r="CF31" s="475">
        <f t="shared" si="7"/>
        <v>0</v>
      </c>
      <c r="CG31" s="476">
        <f t="shared" si="70"/>
        <v>14651229</v>
      </c>
      <c r="CH31" s="474">
        <f t="shared" si="71"/>
        <v>16664428</v>
      </c>
      <c r="CI31" s="475">
        <f t="shared" si="71"/>
        <v>1370178</v>
      </c>
      <c r="CJ31" s="475">
        <f t="shared" si="71"/>
        <v>15294250</v>
      </c>
      <c r="CK31" s="475">
        <f t="shared" si="71"/>
        <v>11520423</v>
      </c>
      <c r="CL31" s="475">
        <f t="shared" si="71"/>
        <v>3773827</v>
      </c>
      <c r="CM31" s="474">
        <f t="shared" si="72"/>
        <v>0</v>
      </c>
      <c r="CN31" s="475">
        <f t="shared" si="8"/>
        <v>0</v>
      </c>
      <c r="CO31" s="475">
        <f t="shared" si="8"/>
        <v>0</v>
      </c>
      <c r="CP31" s="475">
        <f t="shared" si="8"/>
        <v>0</v>
      </c>
      <c r="CQ31" s="475">
        <f t="shared" si="8"/>
        <v>0</v>
      </c>
      <c r="CR31" s="474">
        <f t="shared" si="73"/>
        <v>4286799</v>
      </c>
      <c r="CS31" s="475">
        <f t="shared" si="73"/>
        <v>126162</v>
      </c>
      <c r="CT31" s="475">
        <f t="shared" si="73"/>
        <v>4160637</v>
      </c>
      <c r="CU31" s="475">
        <f t="shared" si="73"/>
        <v>3145536</v>
      </c>
      <c r="CV31" s="475">
        <f t="shared" si="73"/>
        <v>1015101</v>
      </c>
      <c r="CW31" s="474">
        <f t="shared" si="74"/>
        <v>0</v>
      </c>
      <c r="CX31" s="475">
        <f t="shared" si="9"/>
        <v>0</v>
      </c>
      <c r="CY31" s="475">
        <f t="shared" si="9"/>
        <v>0</v>
      </c>
      <c r="CZ31" s="475">
        <f t="shared" si="9"/>
        <v>0</v>
      </c>
      <c r="DA31" s="475">
        <f t="shared" si="9"/>
        <v>0</v>
      </c>
      <c r="DB31" s="474">
        <f t="shared" si="75"/>
        <v>912704</v>
      </c>
      <c r="DC31" s="475">
        <f t="shared" si="10"/>
        <v>3008</v>
      </c>
      <c r="DD31" s="475">
        <f t="shared" si="10"/>
        <v>909696</v>
      </c>
      <c r="DE31" s="475">
        <f t="shared" si="10"/>
        <v>909696</v>
      </c>
      <c r="DF31" s="475">
        <f t="shared" si="10"/>
        <v>0</v>
      </c>
      <c r="DG31" s="476">
        <f t="shared" si="76"/>
        <v>21863931</v>
      </c>
      <c r="DH31" s="474">
        <f t="shared" si="77"/>
        <v>3584872</v>
      </c>
      <c r="DI31" s="475">
        <f t="shared" si="77"/>
        <v>285844</v>
      </c>
      <c r="DJ31" s="475">
        <f t="shared" si="77"/>
        <v>3299028</v>
      </c>
      <c r="DK31" s="475">
        <f t="shared" si="77"/>
        <v>2428064</v>
      </c>
      <c r="DL31" s="475">
        <f t="shared" si="77"/>
        <v>870964</v>
      </c>
      <c r="DM31" s="474">
        <f t="shared" si="78"/>
        <v>0</v>
      </c>
      <c r="DN31" s="475">
        <f t="shared" si="11"/>
        <v>0</v>
      </c>
      <c r="DO31" s="475">
        <f t="shared" si="11"/>
        <v>0</v>
      </c>
      <c r="DP31" s="475">
        <f t="shared" si="11"/>
        <v>0</v>
      </c>
      <c r="DQ31" s="475">
        <f t="shared" si="11"/>
        <v>0</v>
      </c>
      <c r="DR31" s="475"/>
      <c r="DS31" s="475"/>
      <c r="DT31" s="475"/>
      <c r="DU31" s="475"/>
      <c r="DV31" s="475"/>
      <c r="DW31" s="474">
        <f t="shared" si="79"/>
        <v>0</v>
      </c>
      <c r="DX31" s="475">
        <f t="shared" si="12"/>
        <v>0</v>
      </c>
      <c r="DY31" s="475">
        <f t="shared" si="12"/>
        <v>0</v>
      </c>
      <c r="DZ31" s="475">
        <f t="shared" si="12"/>
        <v>0</v>
      </c>
      <c r="EA31" s="475">
        <f t="shared" si="12"/>
        <v>0</v>
      </c>
      <c r="EB31" s="474">
        <f t="shared" si="80"/>
        <v>0</v>
      </c>
      <c r="EC31" s="475">
        <f t="shared" si="13"/>
        <v>0</v>
      </c>
      <c r="ED31" s="475">
        <f t="shared" si="13"/>
        <v>0</v>
      </c>
      <c r="EE31" s="475">
        <f t="shared" si="13"/>
        <v>0</v>
      </c>
      <c r="EF31" s="475">
        <f t="shared" si="13"/>
        <v>0</v>
      </c>
      <c r="EG31" s="476">
        <f t="shared" si="81"/>
        <v>3584872</v>
      </c>
      <c r="EH31" s="476">
        <f t="shared" si="82"/>
        <v>40100032</v>
      </c>
      <c r="EI31" s="477">
        <f t="shared" si="83"/>
        <v>2850397</v>
      </c>
      <c r="EJ31" s="477">
        <f t="shared" si="14"/>
        <v>37249635</v>
      </c>
      <c r="EK31" s="477">
        <f t="shared" si="14"/>
        <v>28665098</v>
      </c>
      <c r="EL31" s="477">
        <f t="shared" si="14"/>
        <v>8584537</v>
      </c>
      <c r="EM31" s="478">
        <f t="shared" si="84"/>
        <v>32171910</v>
      </c>
      <c r="EN31" s="478">
        <f t="shared" si="85"/>
        <v>0</v>
      </c>
      <c r="EO31" s="478">
        <f t="shared" si="86"/>
        <v>6225210</v>
      </c>
      <c r="EP31" s="478">
        <f t="shared" si="87"/>
        <v>0</v>
      </c>
      <c r="EQ31" s="478">
        <f t="shared" si="88"/>
        <v>1702912</v>
      </c>
      <c r="ER31" s="479">
        <f t="shared" si="89"/>
        <v>0</v>
      </c>
      <c r="ES31" s="479">
        <f t="shared" si="89"/>
        <v>0</v>
      </c>
      <c r="ET31" s="479">
        <f t="shared" si="89"/>
        <v>0</v>
      </c>
      <c r="EU31" s="479">
        <f t="shared" si="89"/>
        <v>0</v>
      </c>
      <c r="EV31" s="479">
        <f t="shared" si="89"/>
        <v>0</v>
      </c>
      <c r="EW31" s="479">
        <f t="shared" si="90"/>
        <v>0</v>
      </c>
      <c r="EX31" s="479">
        <f t="shared" si="90"/>
        <v>0</v>
      </c>
      <c r="EY31" s="479">
        <f t="shared" si="90"/>
        <v>0</v>
      </c>
      <c r="EZ31" s="479">
        <f t="shared" si="90"/>
        <v>0</v>
      </c>
      <c r="FA31" s="479">
        <f t="shared" si="90"/>
        <v>0</v>
      </c>
      <c r="FB31" s="479">
        <f t="shared" si="91"/>
        <v>0</v>
      </c>
      <c r="FC31" s="479">
        <f t="shared" si="91"/>
        <v>0</v>
      </c>
      <c r="FD31" s="479">
        <f t="shared" si="91"/>
        <v>0</v>
      </c>
      <c r="FE31" s="479">
        <f t="shared" si="91"/>
        <v>0</v>
      </c>
      <c r="FF31" s="479">
        <f t="shared" si="91"/>
        <v>0</v>
      </c>
      <c r="FG31" s="479">
        <f t="shared" si="92"/>
        <v>0</v>
      </c>
      <c r="FH31" s="479">
        <f t="shared" si="92"/>
        <v>0</v>
      </c>
      <c r="FI31" s="479">
        <f t="shared" si="92"/>
        <v>0</v>
      </c>
      <c r="FJ31" s="479">
        <f t="shared" si="92"/>
        <v>0</v>
      </c>
      <c r="FK31" s="479">
        <f t="shared" si="92"/>
        <v>0</v>
      </c>
      <c r="FL31" s="474">
        <f t="shared" si="93"/>
        <v>0</v>
      </c>
      <c r="FM31" s="474">
        <f t="shared" si="93"/>
        <v>0</v>
      </c>
      <c r="FN31" s="474">
        <f t="shared" si="93"/>
        <v>0</v>
      </c>
      <c r="FO31" s="474">
        <f t="shared" si="93"/>
        <v>0</v>
      </c>
      <c r="FP31" s="474">
        <f t="shared" si="93"/>
        <v>0</v>
      </c>
      <c r="FQ31" s="474">
        <f t="shared" si="94"/>
        <v>0</v>
      </c>
      <c r="FR31" s="474">
        <f t="shared" si="94"/>
        <v>0</v>
      </c>
      <c r="FS31" s="474">
        <f t="shared" si="94"/>
        <v>0</v>
      </c>
      <c r="FT31" s="474">
        <f t="shared" si="94"/>
        <v>0</v>
      </c>
      <c r="FU31" s="474">
        <f t="shared" si="94"/>
        <v>0</v>
      </c>
      <c r="FV31" s="479">
        <f t="shared" si="95"/>
        <v>0</v>
      </c>
      <c r="FW31" s="479">
        <f t="shared" si="95"/>
        <v>0</v>
      </c>
      <c r="FX31" s="479">
        <f t="shared" si="95"/>
        <v>0</v>
      </c>
      <c r="FY31" s="479">
        <f t="shared" si="95"/>
        <v>0</v>
      </c>
      <c r="FZ31" s="479">
        <f t="shared" si="95"/>
        <v>0</v>
      </c>
      <c r="GA31" s="479">
        <f t="shared" si="96"/>
        <v>0</v>
      </c>
      <c r="GB31" s="479">
        <f t="shared" si="96"/>
        <v>0</v>
      </c>
      <c r="GC31" s="479">
        <f t="shared" si="96"/>
        <v>0</v>
      </c>
      <c r="GD31" s="479">
        <f t="shared" si="96"/>
        <v>0</v>
      </c>
      <c r="GE31" s="479">
        <f t="shared" si="96"/>
        <v>0</v>
      </c>
      <c r="GF31" s="474">
        <f t="shared" si="97"/>
        <v>0</v>
      </c>
      <c r="GG31" s="474">
        <f t="shared" si="97"/>
        <v>0</v>
      </c>
      <c r="GH31" s="474">
        <f t="shared" si="97"/>
        <v>0</v>
      </c>
      <c r="GI31" s="474">
        <f t="shared" si="97"/>
        <v>0</v>
      </c>
      <c r="GJ31" s="474">
        <f t="shared" si="97"/>
        <v>0</v>
      </c>
      <c r="GK31" s="474">
        <f t="shared" si="98"/>
        <v>0</v>
      </c>
      <c r="GL31" s="474">
        <f t="shared" si="98"/>
        <v>0</v>
      </c>
      <c r="GM31" s="474">
        <f t="shared" si="98"/>
        <v>0</v>
      </c>
      <c r="GN31" s="474">
        <f t="shared" si="98"/>
        <v>0</v>
      </c>
      <c r="GO31" s="474">
        <f t="shared" si="98"/>
        <v>0</v>
      </c>
      <c r="GP31" s="479">
        <f t="shared" si="99"/>
        <v>0</v>
      </c>
      <c r="GQ31" s="479">
        <f t="shared" si="99"/>
        <v>0</v>
      </c>
      <c r="GR31" s="479">
        <f t="shared" si="99"/>
        <v>0</v>
      </c>
      <c r="GS31" s="479">
        <f t="shared" si="99"/>
        <v>0</v>
      </c>
      <c r="GT31" s="479">
        <f t="shared" si="99"/>
        <v>0</v>
      </c>
      <c r="GU31" s="479">
        <f t="shared" si="100"/>
        <v>0</v>
      </c>
      <c r="GV31" s="479">
        <f t="shared" si="100"/>
        <v>0</v>
      </c>
      <c r="GW31" s="479">
        <f t="shared" si="100"/>
        <v>0</v>
      </c>
      <c r="GX31" s="479">
        <f t="shared" si="100"/>
        <v>0</v>
      </c>
      <c r="GY31" s="479">
        <f t="shared" si="100"/>
        <v>0</v>
      </c>
      <c r="GZ31" s="474">
        <f t="shared" si="101"/>
        <v>0</v>
      </c>
      <c r="HA31" s="474">
        <f t="shared" si="101"/>
        <v>0</v>
      </c>
      <c r="HB31" s="474">
        <f t="shared" si="101"/>
        <v>0</v>
      </c>
      <c r="HC31" s="474">
        <f t="shared" si="101"/>
        <v>0</v>
      </c>
      <c r="HD31" s="474">
        <f t="shared" si="101"/>
        <v>0</v>
      </c>
      <c r="HE31" s="474">
        <f t="shared" si="102"/>
        <v>0</v>
      </c>
      <c r="HF31" s="474">
        <f t="shared" si="102"/>
        <v>0</v>
      </c>
      <c r="HG31" s="474">
        <f t="shared" si="102"/>
        <v>0</v>
      </c>
      <c r="HH31" s="474">
        <f t="shared" si="102"/>
        <v>0</v>
      </c>
      <c r="HI31" s="474">
        <f t="shared" si="102"/>
        <v>0</v>
      </c>
      <c r="HJ31" s="479">
        <f t="shared" si="103"/>
        <v>0</v>
      </c>
      <c r="HK31" s="479">
        <f t="shared" si="103"/>
        <v>0</v>
      </c>
      <c r="HL31" s="479">
        <f t="shared" si="103"/>
        <v>0</v>
      </c>
      <c r="HM31" s="479">
        <f t="shared" si="103"/>
        <v>0</v>
      </c>
      <c r="HN31" s="479">
        <f t="shared" si="103"/>
        <v>0</v>
      </c>
      <c r="HO31" s="479">
        <f t="shared" si="104"/>
        <v>33029</v>
      </c>
      <c r="HP31" s="479">
        <f t="shared" si="104"/>
        <v>6557</v>
      </c>
      <c r="HQ31" s="479">
        <f t="shared" si="104"/>
        <v>26472</v>
      </c>
      <c r="HR31" s="479">
        <f t="shared" si="104"/>
        <v>20409</v>
      </c>
      <c r="HS31" s="479">
        <f t="shared" si="104"/>
        <v>6063</v>
      </c>
      <c r="HT31" s="474">
        <f t="shared" si="105"/>
        <v>44339</v>
      </c>
      <c r="HU31" s="474">
        <f t="shared" si="105"/>
        <v>7334</v>
      </c>
      <c r="HV31" s="474">
        <f t="shared" si="105"/>
        <v>37005</v>
      </c>
      <c r="HW31" s="474">
        <f t="shared" si="105"/>
        <v>27875</v>
      </c>
      <c r="HX31" s="474">
        <f t="shared" si="105"/>
        <v>9130</v>
      </c>
      <c r="HY31" s="474">
        <f t="shared" si="106"/>
        <v>0</v>
      </c>
      <c r="HZ31" s="474">
        <f t="shared" si="106"/>
        <v>0</v>
      </c>
      <c r="IA31" s="474">
        <f t="shared" si="106"/>
        <v>0</v>
      </c>
      <c r="IB31" s="474">
        <f t="shared" si="106"/>
        <v>0</v>
      </c>
      <c r="IC31" s="474">
        <f t="shared" si="106"/>
        <v>0</v>
      </c>
      <c r="ID31" s="479">
        <f t="shared" si="107"/>
        <v>0</v>
      </c>
      <c r="IE31" s="479">
        <f t="shared" si="107"/>
        <v>0</v>
      </c>
      <c r="IF31" s="479">
        <f t="shared" si="107"/>
        <v>0</v>
      </c>
      <c r="IG31" s="479">
        <f t="shared" si="107"/>
        <v>0</v>
      </c>
      <c r="IH31" s="479">
        <f t="shared" si="107"/>
        <v>0</v>
      </c>
      <c r="II31" s="479">
        <f t="shared" si="108"/>
        <v>0</v>
      </c>
      <c r="IJ31" s="479">
        <f t="shared" si="108"/>
        <v>0</v>
      </c>
      <c r="IK31" s="479">
        <f t="shared" si="108"/>
        <v>0</v>
      </c>
      <c r="IL31" s="479">
        <f t="shared" si="108"/>
        <v>0</v>
      </c>
      <c r="IM31" s="479">
        <f t="shared" si="108"/>
        <v>0</v>
      </c>
      <c r="IN31" s="474">
        <f t="shared" si="109"/>
        <v>0</v>
      </c>
      <c r="IO31" s="474">
        <f t="shared" si="109"/>
        <v>0</v>
      </c>
      <c r="IP31" s="474">
        <f t="shared" si="109"/>
        <v>0</v>
      </c>
      <c r="IQ31" s="474">
        <f t="shared" si="109"/>
        <v>0</v>
      </c>
      <c r="IR31" s="474">
        <f t="shared" si="109"/>
        <v>0</v>
      </c>
      <c r="IS31" s="474">
        <f t="shared" si="110"/>
        <v>0</v>
      </c>
      <c r="IT31" s="474">
        <f t="shared" si="110"/>
        <v>0</v>
      </c>
      <c r="IU31" s="474">
        <f t="shared" si="110"/>
        <v>0</v>
      </c>
      <c r="IV31" s="474">
        <f t="shared" si="110"/>
        <v>0</v>
      </c>
      <c r="IW31" s="474">
        <f t="shared" si="110"/>
        <v>0</v>
      </c>
      <c r="IX31" s="479">
        <f t="shared" si="111"/>
        <v>0</v>
      </c>
      <c r="IY31" s="479">
        <f t="shared" si="111"/>
        <v>0</v>
      </c>
      <c r="IZ31" s="479">
        <f t="shared" si="111"/>
        <v>0</v>
      </c>
      <c r="JA31" s="479">
        <f t="shared" si="111"/>
        <v>0</v>
      </c>
      <c r="JB31" s="479">
        <f t="shared" si="111"/>
        <v>0</v>
      </c>
      <c r="JC31" s="479">
        <f t="shared" si="112"/>
        <v>0</v>
      </c>
      <c r="JD31" s="479">
        <f t="shared" si="112"/>
        <v>0</v>
      </c>
      <c r="JE31" s="479">
        <f t="shared" si="112"/>
        <v>0</v>
      </c>
      <c r="JF31" s="479">
        <f t="shared" si="112"/>
        <v>0</v>
      </c>
      <c r="JG31" s="479">
        <f t="shared" si="112"/>
        <v>0</v>
      </c>
      <c r="JH31" s="479">
        <f t="shared" si="113"/>
        <v>77368</v>
      </c>
      <c r="JI31" s="479">
        <f t="shared" si="39"/>
        <v>13891</v>
      </c>
      <c r="JJ31" s="479">
        <f t="shared" si="39"/>
        <v>63477</v>
      </c>
      <c r="JK31" s="479">
        <f t="shared" si="39"/>
        <v>48284</v>
      </c>
      <c r="JL31" s="479">
        <f t="shared" si="39"/>
        <v>15193</v>
      </c>
      <c r="JM31" s="302">
        <v>0</v>
      </c>
      <c r="JN31" s="302">
        <v>0</v>
      </c>
      <c r="JO31" s="302">
        <v>0</v>
      </c>
      <c r="JP31" s="302">
        <v>0</v>
      </c>
      <c r="JQ31" s="302">
        <v>75</v>
      </c>
      <c r="JR31" s="302">
        <v>0</v>
      </c>
      <c r="JS31" s="462">
        <f t="shared" si="114"/>
        <v>75</v>
      </c>
      <c r="JT31" s="474">
        <f t="shared" si="137"/>
        <v>0</v>
      </c>
      <c r="JU31" s="474">
        <f t="shared" si="40"/>
        <v>0</v>
      </c>
      <c r="JV31" s="474">
        <f t="shared" si="40"/>
        <v>0</v>
      </c>
      <c r="JW31" s="474">
        <f t="shared" si="40"/>
        <v>0</v>
      </c>
      <c r="JX31" s="474">
        <f t="shared" si="40"/>
        <v>0</v>
      </c>
      <c r="JY31" s="474">
        <f t="shared" si="138"/>
        <v>0</v>
      </c>
      <c r="JZ31" s="474">
        <f t="shared" si="41"/>
        <v>0</v>
      </c>
      <c r="KA31" s="474">
        <f t="shared" si="41"/>
        <v>0</v>
      </c>
      <c r="KB31" s="474">
        <f t="shared" si="41"/>
        <v>0</v>
      </c>
      <c r="KC31" s="474">
        <f t="shared" si="41"/>
        <v>0</v>
      </c>
      <c r="KD31" s="723">
        <f t="shared" si="139"/>
        <v>0</v>
      </c>
      <c r="KE31" s="723">
        <f t="shared" si="42"/>
        <v>0</v>
      </c>
      <c r="KF31" s="723">
        <f t="shared" si="42"/>
        <v>0</v>
      </c>
      <c r="KG31" s="723">
        <f t="shared" si="42"/>
        <v>0</v>
      </c>
      <c r="KH31" s="723">
        <f t="shared" si="42"/>
        <v>0</v>
      </c>
      <c r="KI31" s="723">
        <f t="shared" si="140"/>
        <v>0</v>
      </c>
      <c r="KJ31" s="723">
        <f t="shared" si="43"/>
        <v>0</v>
      </c>
      <c r="KK31" s="723">
        <f t="shared" si="43"/>
        <v>0</v>
      </c>
      <c r="KL31" s="723">
        <f t="shared" si="43"/>
        <v>0</v>
      </c>
      <c r="KM31" s="723">
        <f t="shared" si="43"/>
        <v>0</v>
      </c>
      <c r="KN31" s="474">
        <f t="shared" si="141"/>
        <v>117600</v>
      </c>
      <c r="KO31" s="474">
        <f t="shared" si="44"/>
        <v>2325</v>
      </c>
      <c r="KP31" s="474">
        <f t="shared" si="44"/>
        <v>115275</v>
      </c>
      <c r="KQ31" s="474">
        <f t="shared" si="44"/>
        <v>115275</v>
      </c>
      <c r="KR31" s="474">
        <f t="shared" si="44"/>
        <v>0</v>
      </c>
      <c r="KS31" s="474">
        <f t="shared" si="142"/>
        <v>0</v>
      </c>
      <c r="KT31" s="474">
        <f t="shared" si="45"/>
        <v>0</v>
      </c>
      <c r="KU31" s="474">
        <f t="shared" si="45"/>
        <v>0</v>
      </c>
      <c r="KV31" s="474">
        <f t="shared" si="45"/>
        <v>0</v>
      </c>
      <c r="KW31" s="474">
        <f t="shared" si="45"/>
        <v>0</v>
      </c>
      <c r="KX31" s="474">
        <f t="shared" si="46"/>
        <v>117600</v>
      </c>
      <c r="KY31" s="474">
        <f t="shared" si="46"/>
        <v>2325</v>
      </c>
      <c r="KZ31" s="474">
        <f t="shared" si="47"/>
        <v>115275</v>
      </c>
      <c r="LA31" s="474">
        <f t="shared" si="47"/>
        <v>115275</v>
      </c>
      <c r="LB31" s="474">
        <f t="shared" si="47"/>
        <v>0</v>
      </c>
      <c r="LC31" s="479">
        <f t="shared" si="48"/>
        <v>40100032</v>
      </c>
      <c r="LD31" s="479">
        <f t="shared" si="121"/>
        <v>77368</v>
      </c>
      <c r="LE31" s="479">
        <f t="shared" si="122"/>
        <v>117600</v>
      </c>
      <c r="LF31" s="476">
        <f t="shared" si="123"/>
        <v>40295000</v>
      </c>
      <c r="LG31" s="476">
        <f t="shared" si="49"/>
        <v>2866613</v>
      </c>
      <c r="LH31" s="476">
        <f t="shared" si="49"/>
        <v>37428387</v>
      </c>
      <c r="LI31" s="476">
        <f t="shared" si="49"/>
        <v>28828657</v>
      </c>
      <c r="LJ31" s="476">
        <f t="shared" si="49"/>
        <v>8599730</v>
      </c>
      <c r="LK31" s="714">
        <v>102.11</v>
      </c>
      <c r="LL31" s="717">
        <f t="shared" si="50"/>
        <v>6233728.4000000004</v>
      </c>
      <c r="LM31" s="720">
        <f t="shared" si="124"/>
        <v>6233.7</v>
      </c>
      <c r="LN31" s="718">
        <f t="shared" si="51"/>
        <v>46411128.399999999</v>
      </c>
      <c r="LO31" s="713">
        <f t="shared" si="125"/>
        <v>46411.1</v>
      </c>
      <c r="LP31" s="724">
        <f t="shared" si="126"/>
        <v>0</v>
      </c>
      <c r="LQ31" s="724">
        <f t="shared" si="127"/>
        <v>46411.1</v>
      </c>
      <c r="LR31" s="724">
        <f t="shared" si="52"/>
        <v>117.6</v>
      </c>
      <c r="LS31" s="713">
        <f t="shared" si="128"/>
        <v>46528.7</v>
      </c>
      <c r="LT31" s="437"/>
      <c r="LU31" s="617">
        <f t="shared" si="129"/>
        <v>0</v>
      </c>
      <c r="LV31" s="617">
        <f t="shared" si="130"/>
        <v>0</v>
      </c>
      <c r="LW31" s="617">
        <f t="shared" si="131"/>
        <v>0</v>
      </c>
      <c r="LX31" s="617">
        <f t="shared" si="132"/>
        <v>0</v>
      </c>
      <c r="LY31" s="617">
        <f t="shared" si="133"/>
        <v>1568</v>
      </c>
      <c r="LZ31" s="617">
        <f t="shared" si="134"/>
        <v>0</v>
      </c>
      <c r="MA31" s="480"/>
      <c r="MB31" s="480"/>
      <c r="MC31" s="480"/>
      <c r="MD31" s="480"/>
      <c r="ME31" s="480"/>
      <c r="MF31" s="480"/>
      <c r="MG31" s="480"/>
      <c r="MH31" s="480"/>
      <c r="MI31" s="480"/>
      <c r="MJ31" s="480"/>
      <c r="MK31" s="480"/>
      <c r="ML31" s="480"/>
      <c r="MM31" s="480"/>
      <c r="MN31" s="480"/>
      <c r="MO31" s="480"/>
      <c r="MP31" s="480"/>
      <c r="MQ31" s="480"/>
      <c r="MR31" s="480"/>
      <c r="MS31" s="480"/>
      <c r="MT31" s="480"/>
      <c r="MU31" s="480"/>
      <c r="MV31" s="480"/>
      <c r="MW31" s="480"/>
      <c r="MX31" s="480"/>
      <c r="MY31" s="480"/>
      <c r="MZ31" s="480"/>
      <c r="NA31" s="480"/>
      <c r="NB31" s="480"/>
      <c r="NC31" s="480"/>
      <c r="ND31" s="480"/>
      <c r="NE31" s="480"/>
      <c r="NF31" s="480"/>
      <c r="NG31" s="480"/>
      <c r="NH31" s="480"/>
      <c r="NI31" s="480"/>
      <c r="NJ31" s="480"/>
      <c r="NK31" s="480"/>
      <c r="NL31" s="480"/>
      <c r="NM31" s="480"/>
      <c r="NN31" s="480"/>
      <c r="NO31" s="480"/>
      <c r="NP31" s="480"/>
      <c r="NQ31" s="480"/>
      <c r="NR31" s="480"/>
      <c r="NS31" s="480"/>
      <c r="NT31" s="480"/>
      <c r="NU31" s="480"/>
      <c r="NV31" s="480"/>
      <c r="NW31" s="480"/>
      <c r="NX31" s="480"/>
      <c r="NY31" s="480"/>
      <c r="NZ31" s="480"/>
      <c r="OA31" s="480"/>
      <c r="OB31" s="480"/>
      <c r="OD31" s="642">
        <f t="shared" si="53"/>
        <v>33029</v>
      </c>
      <c r="OE31" s="618">
        <f t="shared" si="54"/>
        <v>44339</v>
      </c>
      <c r="OF31" s="618">
        <f t="shared" si="55"/>
        <v>0</v>
      </c>
      <c r="OG31" s="643">
        <f t="shared" si="135"/>
        <v>26472</v>
      </c>
      <c r="OH31" s="644">
        <f t="shared" si="56"/>
        <v>37005</v>
      </c>
      <c r="OI31" s="644">
        <f t="shared" si="56"/>
        <v>0</v>
      </c>
      <c r="OJ31" s="642">
        <f t="shared" si="57"/>
        <v>6557</v>
      </c>
      <c r="OK31" s="618">
        <f t="shared" si="58"/>
        <v>7334</v>
      </c>
      <c r="OL31" s="618">
        <f t="shared" si="59"/>
        <v>0</v>
      </c>
    </row>
    <row r="32" spans="1:402">
      <c r="A32" s="460" t="s">
        <v>788</v>
      </c>
      <c r="B32" s="461"/>
      <c r="C32" s="461"/>
      <c r="D32" s="461"/>
      <c r="E32" s="461"/>
      <c r="F32" s="462">
        <f t="shared" si="60"/>
        <v>0</v>
      </c>
      <c r="G32" s="463"/>
      <c r="H32" s="463"/>
      <c r="I32" s="463"/>
      <c r="J32" s="463"/>
      <c r="K32" s="462">
        <f t="shared" si="61"/>
        <v>0</v>
      </c>
      <c r="L32" s="464">
        <f t="shared" si="62"/>
        <v>0</v>
      </c>
      <c r="M32" s="464"/>
      <c r="N32" s="464"/>
      <c r="O32" s="464"/>
      <c r="P32" s="485">
        <v>295</v>
      </c>
      <c r="Q32" s="461"/>
      <c r="R32" s="481">
        <v>0</v>
      </c>
      <c r="S32" s="461"/>
      <c r="T32" s="465">
        <v>4</v>
      </c>
      <c r="U32" s="462">
        <f t="shared" si="2"/>
        <v>299</v>
      </c>
      <c r="V32" s="485">
        <v>344</v>
      </c>
      <c r="W32" s="461"/>
      <c r="X32" s="481">
        <v>0</v>
      </c>
      <c r="Y32" s="461"/>
      <c r="Z32" s="465">
        <v>3</v>
      </c>
      <c r="AA32" s="462">
        <f t="shared" si="3"/>
        <v>347</v>
      </c>
      <c r="AB32" s="485">
        <v>53</v>
      </c>
      <c r="AC32" s="461"/>
      <c r="AD32" s="461"/>
      <c r="AE32" s="461"/>
      <c r="AF32" s="465">
        <v>1</v>
      </c>
      <c r="AG32" s="462">
        <f t="shared" si="63"/>
        <v>54</v>
      </c>
      <c r="AH32" s="459">
        <f t="shared" si="64"/>
        <v>700</v>
      </c>
      <c r="AI32" s="467"/>
      <c r="AJ32" s="468">
        <v>0</v>
      </c>
      <c r="AK32" s="469"/>
      <c r="AL32" s="470">
        <v>0</v>
      </c>
      <c r="AM32" s="470"/>
      <c r="AN32" s="467"/>
      <c r="AO32" s="471"/>
      <c r="AP32" s="470"/>
      <c r="AQ32" s="468"/>
      <c r="AR32" s="468"/>
      <c r="AS32" s="461"/>
      <c r="AT32" s="461"/>
      <c r="AU32" s="470"/>
      <c r="AV32" s="470"/>
      <c r="AW32" s="468"/>
      <c r="AX32" s="470"/>
      <c r="AY32" s="470"/>
      <c r="AZ32" s="468"/>
      <c r="BA32" s="470"/>
      <c r="BB32" s="461"/>
      <c r="BC32" s="461"/>
      <c r="BD32" s="470">
        <v>5</v>
      </c>
      <c r="BE32" s="470">
        <v>1</v>
      </c>
      <c r="BF32" s="473"/>
      <c r="BG32" s="462">
        <f t="shared" si="65"/>
        <v>6</v>
      </c>
      <c r="BH32" s="474">
        <f t="shared" si="66"/>
        <v>7547575</v>
      </c>
      <c r="BI32" s="475">
        <f t="shared" si="136"/>
        <v>636315</v>
      </c>
      <c r="BJ32" s="475">
        <f t="shared" si="136"/>
        <v>6911260</v>
      </c>
      <c r="BK32" s="475">
        <f t="shared" si="136"/>
        <v>5328290</v>
      </c>
      <c r="BL32" s="475">
        <f t="shared" si="136"/>
        <v>1582970</v>
      </c>
      <c r="BM32" s="474">
        <f t="shared" si="67"/>
        <v>0</v>
      </c>
      <c r="BN32" s="475">
        <f t="shared" si="5"/>
        <v>0</v>
      </c>
      <c r="BO32" s="475">
        <f t="shared" si="5"/>
        <v>0</v>
      </c>
      <c r="BP32" s="475">
        <f t="shared" si="5"/>
        <v>0</v>
      </c>
      <c r="BQ32" s="475">
        <f t="shared" si="5"/>
        <v>0</v>
      </c>
      <c r="BR32" s="474">
        <f t="shared" si="68"/>
        <v>0</v>
      </c>
      <c r="BS32" s="475">
        <f t="shared" si="6"/>
        <v>0</v>
      </c>
      <c r="BT32" s="475">
        <f t="shared" si="6"/>
        <v>0</v>
      </c>
      <c r="BU32" s="475">
        <f t="shared" si="6"/>
        <v>0</v>
      </c>
      <c r="BV32" s="475">
        <f t="shared" si="6"/>
        <v>0</v>
      </c>
      <c r="BW32" s="475"/>
      <c r="BX32" s="475"/>
      <c r="BY32" s="475"/>
      <c r="BZ32" s="475"/>
      <c r="CA32" s="475"/>
      <c r="CB32" s="474">
        <f t="shared" si="69"/>
        <v>790208</v>
      </c>
      <c r="CC32" s="475">
        <f t="shared" si="7"/>
        <v>1804</v>
      </c>
      <c r="CD32" s="475">
        <f t="shared" si="7"/>
        <v>788404</v>
      </c>
      <c r="CE32" s="475">
        <f t="shared" si="7"/>
        <v>788404</v>
      </c>
      <c r="CF32" s="475">
        <f t="shared" si="7"/>
        <v>0</v>
      </c>
      <c r="CG32" s="476">
        <f t="shared" si="70"/>
        <v>8337783</v>
      </c>
      <c r="CH32" s="474">
        <f t="shared" si="71"/>
        <v>12275296</v>
      </c>
      <c r="CI32" s="475">
        <f t="shared" si="71"/>
        <v>1009296</v>
      </c>
      <c r="CJ32" s="475">
        <f t="shared" si="71"/>
        <v>11266000</v>
      </c>
      <c r="CK32" s="475">
        <f t="shared" si="71"/>
        <v>8486136</v>
      </c>
      <c r="CL32" s="475">
        <f t="shared" si="71"/>
        <v>2779864</v>
      </c>
      <c r="CM32" s="474">
        <f t="shared" si="72"/>
        <v>0</v>
      </c>
      <c r="CN32" s="475">
        <f t="shared" si="8"/>
        <v>0</v>
      </c>
      <c r="CO32" s="475">
        <f t="shared" si="8"/>
        <v>0</v>
      </c>
      <c r="CP32" s="475">
        <f t="shared" si="8"/>
        <v>0</v>
      </c>
      <c r="CQ32" s="475">
        <f t="shared" si="8"/>
        <v>0</v>
      </c>
      <c r="CR32" s="474">
        <f t="shared" si="73"/>
        <v>0</v>
      </c>
      <c r="CS32" s="475">
        <f t="shared" si="73"/>
        <v>0</v>
      </c>
      <c r="CT32" s="475">
        <f t="shared" si="73"/>
        <v>0</v>
      </c>
      <c r="CU32" s="475">
        <f t="shared" si="73"/>
        <v>0</v>
      </c>
      <c r="CV32" s="475">
        <f t="shared" si="73"/>
        <v>0</v>
      </c>
      <c r="CW32" s="474">
        <f t="shared" si="74"/>
        <v>0</v>
      </c>
      <c r="CX32" s="475">
        <f t="shared" si="9"/>
        <v>0</v>
      </c>
      <c r="CY32" s="475">
        <f t="shared" si="9"/>
        <v>0</v>
      </c>
      <c r="CZ32" s="475">
        <f t="shared" si="9"/>
        <v>0</v>
      </c>
      <c r="DA32" s="475">
        <f t="shared" si="9"/>
        <v>0</v>
      </c>
      <c r="DB32" s="474">
        <f t="shared" si="75"/>
        <v>684528</v>
      </c>
      <c r="DC32" s="475">
        <f t="shared" si="10"/>
        <v>2256</v>
      </c>
      <c r="DD32" s="475">
        <f t="shared" si="10"/>
        <v>682272</v>
      </c>
      <c r="DE32" s="475">
        <f t="shared" si="10"/>
        <v>682272</v>
      </c>
      <c r="DF32" s="475">
        <f t="shared" si="10"/>
        <v>0</v>
      </c>
      <c r="DG32" s="476">
        <f t="shared" si="76"/>
        <v>12959824</v>
      </c>
      <c r="DH32" s="474">
        <f t="shared" si="77"/>
        <v>2065198</v>
      </c>
      <c r="DI32" s="475">
        <f t="shared" si="77"/>
        <v>164671</v>
      </c>
      <c r="DJ32" s="475">
        <f t="shared" si="77"/>
        <v>1900527</v>
      </c>
      <c r="DK32" s="475">
        <f t="shared" si="77"/>
        <v>1398776</v>
      </c>
      <c r="DL32" s="475">
        <f t="shared" si="77"/>
        <v>501751</v>
      </c>
      <c r="DM32" s="474">
        <f t="shared" si="78"/>
        <v>0</v>
      </c>
      <c r="DN32" s="475">
        <f t="shared" si="11"/>
        <v>0</v>
      </c>
      <c r="DO32" s="475">
        <f t="shared" si="11"/>
        <v>0</v>
      </c>
      <c r="DP32" s="475">
        <f t="shared" si="11"/>
        <v>0</v>
      </c>
      <c r="DQ32" s="475">
        <f t="shared" si="11"/>
        <v>0</v>
      </c>
      <c r="DR32" s="475"/>
      <c r="DS32" s="475"/>
      <c r="DT32" s="475"/>
      <c r="DU32" s="475"/>
      <c r="DV32" s="475"/>
      <c r="DW32" s="474">
        <f t="shared" si="79"/>
        <v>0</v>
      </c>
      <c r="DX32" s="475">
        <f t="shared" si="12"/>
        <v>0</v>
      </c>
      <c r="DY32" s="475">
        <f t="shared" si="12"/>
        <v>0</v>
      </c>
      <c r="DZ32" s="475">
        <f t="shared" si="12"/>
        <v>0</v>
      </c>
      <c r="EA32" s="475">
        <f t="shared" si="12"/>
        <v>0</v>
      </c>
      <c r="EB32" s="474">
        <f t="shared" si="80"/>
        <v>273811</v>
      </c>
      <c r="EC32" s="475">
        <f t="shared" si="13"/>
        <v>903</v>
      </c>
      <c r="ED32" s="475">
        <f t="shared" si="13"/>
        <v>272908</v>
      </c>
      <c r="EE32" s="475">
        <f t="shared" si="13"/>
        <v>272908</v>
      </c>
      <c r="EF32" s="475">
        <f t="shared" si="13"/>
        <v>0</v>
      </c>
      <c r="EG32" s="476">
        <f t="shared" si="81"/>
        <v>2339009</v>
      </c>
      <c r="EH32" s="476">
        <f t="shared" si="82"/>
        <v>23636616</v>
      </c>
      <c r="EI32" s="477">
        <f t="shared" si="83"/>
        <v>1815245</v>
      </c>
      <c r="EJ32" s="477">
        <f t="shared" si="14"/>
        <v>21821371</v>
      </c>
      <c r="EK32" s="477">
        <f t="shared" si="14"/>
        <v>16956786</v>
      </c>
      <c r="EL32" s="477">
        <f t="shared" si="14"/>
        <v>4864585</v>
      </c>
      <c r="EM32" s="478">
        <f t="shared" si="84"/>
        <v>21888069</v>
      </c>
      <c r="EN32" s="478">
        <f t="shared" si="85"/>
        <v>0</v>
      </c>
      <c r="EO32" s="478">
        <f t="shared" si="86"/>
        <v>0</v>
      </c>
      <c r="EP32" s="478">
        <f t="shared" si="87"/>
        <v>0</v>
      </c>
      <c r="EQ32" s="478">
        <f t="shared" si="88"/>
        <v>1748547</v>
      </c>
      <c r="ER32" s="479">
        <f t="shared" si="89"/>
        <v>0</v>
      </c>
      <c r="ES32" s="479">
        <f t="shared" si="89"/>
        <v>0</v>
      </c>
      <c r="ET32" s="479">
        <f t="shared" si="89"/>
        <v>0</v>
      </c>
      <c r="EU32" s="479">
        <f t="shared" si="89"/>
        <v>0</v>
      </c>
      <c r="EV32" s="479">
        <f t="shared" si="89"/>
        <v>0</v>
      </c>
      <c r="EW32" s="479">
        <f t="shared" si="90"/>
        <v>0</v>
      </c>
      <c r="EX32" s="479">
        <f t="shared" si="90"/>
        <v>0</v>
      </c>
      <c r="EY32" s="479">
        <f t="shared" si="90"/>
        <v>0</v>
      </c>
      <c r="EZ32" s="479">
        <f t="shared" si="90"/>
        <v>0</v>
      </c>
      <c r="FA32" s="479">
        <f t="shared" si="90"/>
        <v>0</v>
      </c>
      <c r="FB32" s="479">
        <f t="shared" si="91"/>
        <v>0</v>
      </c>
      <c r="FC32" s="479">
        <f t="shared" si="91"/>
        <v>0</v>
      </c>
      <c r="FD32" s="479">
        <f t="shared" si="91"/>
        <v>0</v>
      </c>
      <c r="FE32" s="479">
        <f t="shared" si="91"/>
        <v>0</v>
      </c>
      <c r="FF32" s="479">
        <f t="shared" si="91"/>
        <v>0</v>
      </c>
      <c r="FG32" s="479">
        <f t="shared" si="92"/>
        <v>0</v>
      </c>
      <c r="FH32" s="479">
        <f t="shared" si="92"/>
        <v>0</v>
      </c>
      <c r="FI32" s="479">
        <f t="shared" si="92"/>
        <v>0</v>
      </c>
      <c r="FJ32" s="479">
        <f t="shared" si="92"/>
        <v>0</v>
      </c>
      <c r="FK32" s="479">
        <f t="shared" si="92"/>
        <v>0</v>
      </c>
      <c r="FL32" s="474">
        <f t="shared" si="93"/>
        <v>0</v>
      </c>
      <c r="FM32" s="474">
        <f t="shared" si="93"/>
        <v>0</v>
      </c>
      <c r="FN32" s="474">
        <f t="shared" si="93"/>
        <v>0</v>
      </c>
      <c r="FO32" s="474">
        <f t="shared" si="93"/>
        <v>0</v>
      </c>
      <c r="FP32" s="474">
        <f t="shared" si="93"/>
        <v>0</v>
      </c>
      <c r="FQ32" s="474">
        <f t="shared" si="94"/>
        <v>0</v>
      </c>
      <c r="FR32" s="474">
        <f t="shared" si="94"/>
        <v>0</v>
      </c>
      <c r="FS32" s="474">
        <f t="shared" si="94"/>
        <v>0</v>
      </c>
      <c r="FT32" s="474">
        <f t="shared" si="94"/>
        <v>0</v>
      </c>
      <c r="FU32" s="474">
        <f t="shared" si="94"/>
        <v>0</v>
      </c>
      <c r="FV32" s="479">
        <f t="shared" si="95"/>
        <v>0</v>
      </c>
      <c r="FW32" s="479">
        <f t="shared" si="95"/>
        <v>0</v>
      </c>
      <c r="FX32" s="479">
        <f t="shared" si="95"/>
        <v>0</v>
      </c>
      <c r="FY32" s="479">
        <f t="shared" si="95"/>
        <v>0</v>
      </c>
      <c r="FZ32" s="479">
        <f t="shared" si="95"/>
        <v>0</v>
      </c>
      <c r="GA32" s="479">
        <f t="shared" si="96"/>
        <v>0</v>
      </c>
      <c r="GB32" s="479">
        <f t="shared" si="96"/>
        <v>0</v>
      </c>
      <c r="GC32" s="479">
        <f t="shared" si="96"/>
        <v>0</v>
      </c>
      <c r="GD32" s="479">
        <f t="shared" si="96"/>
        <v>0</v>
      </c>
      <c r="GE32" s="479">
        <f t="shared" si="96"/>
        <v>0</v>
      </c>
      <c r="GF32" s="474">
        <f t="shared" si="97"/>
        <v>0</v>
      </c>
      <c r="GG32" s="474">
        <f t="shared" si="97"/>
        <v>0</v>
      </c>
      <c r="GH32" s="474">
        <f t="shared" si="97"/>
        <v>0</v>
      </c>
      <c r="GI32" s="474">
        <f t="shared" si="97"/>
        <v>0</v>
      </c>
      <c r="GJ32" s="474">
        <f t="shared" si="97"/>
        <v>0</v>
      </c>
      <c r="GK32" s="474">
        <f t="shared" si="98"/>
        <v>0</v>
      </c>
      <c r="GL32" s="474">
        <f t="shared" si="98"/>
        <v>0</v>
      </c>
      <c r="GM32" s="474">
        <f t="shared" si="98"/>
        <v>0</v>
      </c>
      <c r="GN32" s="474">
        <f t="shared" si="98"/>
        <v>0</v>
      </c>
      <c r="GO32" s="474">
        <f t="shared" si="98"/>
        <v>0</v>
      </c>
      <c r="GP32" s="479">
        <f t="shared" si="99"/>
        <v>0</v>
      </c>
      <c r="GQ32" s="479">
        <f t="shared" si="99"/>
        <v>0</v>
      </c>
      <c r="GR32" s="479">
        <f t="shared" si="99"/>
        <v>0</v>
      </c>
      <c r="GS32" s="479">
        <f t="shared" si="99"/>
        <v>0</v>
      </c>
      <c r="GT32" s="479">
        <f t="shared" si="99"/>
        <v>0</v>
      </c>
      <c r="GU32" s="479">
        <f t="shared" si="100"/>
        <v>0</v>
      </c>
      <c r="GV32" s="479">
        <f t="shared" si="100"/>
        <v>0</v>
      </c>
      <c r="GW32" s="479">
        <f t="shared" si="100"/>
        <v>0</v>
      </c>
      <c r="GX32" s="479">
        <f t="shared" si="100"/>
        <v>0</v>
      </c>
      <c r="GY32" s="479">
        <f t="shared" si="100"/>
        <v>0</v>
      </c>
      <c r="GZ32" s="474">
        <f t="shared" si="101"/>
        <v>0</v>
      </c>
      <c r="HA32" s="474">
        <f t="shared" si="101"/>
        <v>0</v>
      </c>
      <c r="HB32" s="474">
        <f t="shared" si="101"/>
        <v>0</v>
      </c>
      <c r="HC32" s="474">
        <f t="shared" si="101"/>
        <v>0</v>
      </c>
      <c r="HD32" s="474">
        <f t="shared" si="101"/>
        <v>0</v>
      </c>
      <c r="HE32" s="474">
        <f t="shared" si="102"/>
        <v>0</v>
      </c>
      <c r="HF32" s="474">
        <f t="shared" si="102"/>
        <v>0</v>
      </c>
      <c r="HG32" s="474">
        <f t="shared" si="102"/>
        <v>0</v>
      </c>
      <c r="HH32" s="474">
        <f t="shared" si="102"/>
        <v>0</v>
      </c>
      <c r="HI32" s="474">
        <f t="shared" si="102"/>
        <v>0</v>
      </c>
      <c r="HJ32" s="479">
        <f t="shared" si="103"/>
        <v>0</v>
      </c>
      <c r="HK32" s="479">
        <f t="shared" si="103"/>
        <v>0</v>
      </c>
      <c r="HL32" s="479">
        <f t="shared" si="103"/>
        <v>0</v>
      </c>
      <c r="HM32" s="479">
        <f t="shared" si="103"/>
        <v>0</v>
      </c>
      <c r="HN32" s="479">
        <f t="shared" si="103"/>
        <v>0</v>
      </c>
      <c r="HO32" s="479">
        <f t="shared" si="104"/>
        <v>0</v>
      </c>
      <c r="HP32" s="479">
        <f t="shared" si="104"/>
        <v>0</v>
      </c>
      <c r="HQ32" s="479">
        <f t="shared" si="104"/>
        <v>0</v>
      </c>
      <c r="HR32" s="479">
        <f t="shared" si="104"/>
        <v>0</v>
      </c>
      <c r="HS32" s="479">
        <f t="shared" si="104"/>
        <v>0</v>
      </c>
      <c r="HT32" s="474">
        <f t="shared" si="105"/>
        <v>0</v>
      </c>
      <c r="HU32" s="474">
        <f t="shared" si="105"/>
        <v>0</v>
      </c>
      <c r="HV32" s="474">
        <f t="shared" si="105"/>
        <v>0</v>
      </c>
      <c r="HW32" s="474">
        <f t="shared" si="105"/>
        <v>0</v>
      </c>
      <c r="HX32" s="474">
        <f t="shared" si="105"/>
        <v>0</v>
      </c>
      <c r="HY32" s="474">
        <f t="shared" si="106"/>
        <v>0</v>
      </c>
      <c r="HZ32" s="474">
        <f t="shared" si="106"/>
        <v>0</v>
      </c>
      <c r="IA32" s="474">
        <f t="shared" si="106"/>
        <v>0</v>
      </c>
      <c r="IB32" s="474">
        <f t="shared" si="106"/>
        <v>0</v>
      </c>
      <c r="IC32" s="474">
        <f t="shared" si="106"/>
        <v>0</v>
      </c>
      <c r="ID32" s="479">
        <f t="shared" si="107"/>
        <v>0</v>
      </c>
      <c r="IE32" s="479">
        <f t="shared" si="107"/>
        <v>0</v>
      </c>
      <c r="IF32" s="479">
        <f t="shared" si="107"/>
        <v>0</v>
      </c>
      <c r="IG32" s="479">
        <f t="shared" si="107"/>
        <v>0</v>
      </c>
      <c r="IH32" s="479">
        <f t="shared" si="107"/>
        <v>0</v>
      </c>
      <c r="II32" s="479">
        <f t="shared" si="108"/>
        <v>0</v>
      </c>
      <c r="IJ32" s="479">
        <f t="shared" si="108"/>
        <v>0</v>
      </c>
      <c r="IK32" s="479">
        <f t="shared" si="108"/>
        <v>0</v>
      </c>
      <c r="IL32" s="479">
        <f t="shared" si="108"/>
        <v>0</v>
      </c>
      <c r="IM32" s="479">
        <f t="shared" si="108"/>
        <v>0</v>
      </c>
      <c r="IN32" s="474">
        <f t="shared" si="109"/>
        <v>0</v>
      </c>
      <c r="IO32" s="474">
        <f t="shared" si="109"/>
        <v>0</v>
      </c>
      <c r="IP32" s="474">
        <f t="shared" si="109"/>
        <v>0</v>
      </c>
      <c r="IQ32" s="474">
        <f t="shared" si="109"/>
        <v>0</v>
      </c>
      <c r="IR32" s="474">
        <f t="shared" si="109"/>
        <v>0</v>
      </c>
      <c r="IS32" s="474">
        <f t="shared" si="110"/>
        <v>858870</v>
      </c>
      <c r="IT32" s="474">
        <f t="shared" si="110"/>
        <v>64710</v>
      </c>
      <c r="IU32" s="474">
        <f t="shared" si="110"/>
        <v>794160</v>
      </c>
      <c r="IV32" s="474">
        <f t="shared" si="110"/>
        <v>612270</v>
      </c>
      <c r="IW32" s="474">
        <f t="shared" si="110"/>
        <v>181890</v>
      </c>
      <c r="IX32" s="479">
        <f t="shared" si="111"/>
        <v>239634</v>
      </c>
      <c r="IY32" s="479">
        <f t="shared" si="111"/>
        <v>17604</v>
      </c>
      <c r="IZ32" s="479">
        <f t="shared" si="111"/>
        <v>222030</v>
      </c>
      <c r="JA32" s="479">
        <f t="shared" si="111"/>
        <v>167250</v>
      </c>
      <c r="JB32" s="479">
        <f t="shared" si="111"/>
        <v>54780</v>
      </c>
      <c r="JC32" s="479">
        <f t="shared" si="112"/>
        <v>0</v>
      </c>
      <c r="JD32" s="479">
        <f t="shared" si="112"/>
        <v>0</v>
      </c>
      <c r="JE32" s="479">
        <f t="shared" si="112"/>
        <v>0</v>
      </c>
      <c r="JF32" s="479">
        <f t="shared" si="112"/>
        <v>0</v>
      </c>
      <c r="JG32" s="479">
        <f t="shared" si="112"/>
        <v>0</v>
      </c>
      <c r="JH32" s="479">
        <f t="shared" si="113"/>
        <v>1098504</v>
      </c>
      <c r="JI32" s="479">
        <f t="shared" si="39"/>
        <v>82314</v>
      </c>
      <c r="JJ32" s="479">
        <f t="shared" si="39"/>
        <v>1016190</v>
      </c>
      <c r="JK32" s="479">
        <f t="shared" si="39"/>
        <v>779520</v>
      </c>
      <c r="JL32" s="479">
        <f t="shared" si="39"/>
        <v>236670</v>
      </c>
      <c r="JM32" s="483"/>
      <c r="JN32" s="483">
        <v>112</v>
      </c>
      <c r="JO32" s="483"/>
      <c r="JP32" s="483">
        <v>174</v>
      </c>
      <c r="JQ32" s="483">
        <v>93</v>
      </c>
      <c r="JR32" s="483">
        <v>50</v>
      </c>
      <c r="JS32" s="462">
        <f t="shared" si="114"/>
        <v>429</v>
      </c>
      <c r="JT32" s="474">
        <f t="shared" si="137"/>
        <v>0</v>
      </c>
      <c r="JU32" s="474">
        <f t="shared" si="40"/>
        <v>0</v>
      </c>
      <c r="JV32" s="474">
        <f t="shared" si="40"/>
        <v>0</v>
      </c>
      <c r="JW32" s="474">
        <f t="shared" si="40"/>
        <v>0</v>
      </c>
      <c r="JX32" s="474">
        <f t="shared" si="40"/>
        <v>0</v>
      </c>
      <c r="JY32" s="474">
        <f t="shared" si="138"/>
        <v>175616</v>
      </c>
      <c r="JZ32" s="474">
        <f t="shared" si="41"/>
        <v>3472</v>
      </c>
      <c r="KA32" s="474">
        <f t="shared" si="41"/>
        <v>172144</v>
      </c>
      <c r="KB32" s="474">
        <f t="shared" si="41"/>
        <v>172144</v>
      </c>
      <c r="KC32" s="474">
        <f t="shared" si="41"/>
        <v>0</v>
      </c>
      <c r="KD32" s="723">
        <f t="shared" si="139"/>
        <v>0</v>
      </c>
      <c r="KE32" s="723">
        <f t="shared" si="42"/>
        <v>0</v>
      </c>
      <c r="KF32" s="723">
        <f t="shared" si="42"/>
        <v>0</v>
      </c>
      <c r="KG32" s="723">
        <f t="shared" si="42"/>
        <v>0</v>
      </c>
      <c r="KH32" s="723">
        <f t="shared" si="42"/>
        <v>0</v>
      </c>
      <c r="KI32" s="723">
        <f t="shared" si="140"/>
        <v>272832</v>
      </c>
      <c r="KJ32" s="723">
        <f t="shared" si="43"/>
        <v>5394</v>
      </c>
      <c r="KK32" s="723">
        <f t="shared" si="43"/>
        <v>267438</v>
      </c>
      <c r="KL32" s="723">
        <f t="shared" si="43"/>
        <v>267438</v>
      </c>
      <c r="KM32" s="723">
        <f t="shared" si="43"/>
        <v>0</v>
      </c>
      <c r="KN32" s="474">
        <f t="shared" si="141"/>
        <v>145824</v>
      </c>
      <c r="KO32" s="474">
        <f t="shared" si="44"/>
        <v>2883</v>
      </c>
      <c r="KP32" s="474">
        <f t="shared" si="44"/>
        <v>142941</v>
      </c>
      <c r="KQ32" s="474">
        <f t="shared" si="44"/>
        <v>142941</v>
      </c>
      <c r="KR32" s="474">
        <f t="shared" si="44"/>
        <v>0</v>
      </c>
      <c r="KS32" s="474">
        <f t="shared" si="142"/>
        <v>67200</v>
      </c>
      <c r="KT32" s="474">
        <f t="shared" si="45"/>
        <v>1300</v>
      </c>
      <c r="KU32" s="474">
        <f t="shared" si="45"/>
        <v>65900</v>
      </c>
      <c r="KV32" s="474">
        <f t="shared" si="45"/>
        <v>65900</v>
      </c>
      <c r="KW32" s="474">
        <f t="shared" si="45"/>
        <v>0</v>
      </c>
      <c r="KX32" s="474">
        <f t="shared" si="46"/>
        <v>661472</v>
      </c>
      <c r="KY32" s="474">
        <f t="shared" si="46"/>
        <v>13049</v>
      </c>
      <c r="KZ32" s="474">
        <f t="shared" si="47"/>
        <v>648423</v>
      </c>
      <c r="LA32" s="474">
        <f t="shared" si="47"/>
        <v>648423</v>
      </c>
      <c r="LB32" s="474">
        <f t="shared" si="47"/>
        <v>0</v>
      </c>
      <c r="LC32" s="479">
        <f t="shared" si="48"/>
        <v>23636616</v>
      </c>
      <c r="LD32" s="479">
        <f t="shared" si="121"/>
        <v>1098504</v>
      </c>
      <c r="LE32" s="479">
        <f t="shared" si="122"/>
        <v>661472</v>
      </c>
      <c r="LF32" s="476">
        <f t="shared" si="123"/>
        <v>25396592</v>
      </c>
      <c r="LG32" s="476">
        <f t="shared" si="49"/>
        <v>1910608</v>
      </c>
      <c r="LH32" s="476">
        <f t="shared" si="49"/>
        <v>23485984</v>
      </c>
      <c r="LI32" s="476">
        <f t="shared" si="49"/>
        <v>18384729</v>
      </c>
      <c r="LJ32" s="476">
        <f t="shared" si="49"/>
        <v>5101255</v>
      </c>
      <c r="LK32" s="714">
        <v>62.56</v>
      </c>
      <c r="LL32" s="717">
        <f t="shared" si="50"/>
        <v>3819234.6</v>
      </c>
      <c r="LM32" s="720">
        <f t="shared" si="124"/>
        <v>3819.2</v>
      </c>
      <c r="LN32" s="718">
        <f t="shared" si="51"/>
        <v>28554354.600000001</v>
      </c>
      <c r="LO32" s="713">
        <f t="shared" si="125"/>
        <v>28554.400000000001</v>
      </c>
      <c r="LP32" s="724">
        <f t="shared" si="126"/>
        <v>0</v>
      </c>
      <c r="LQ32" s="724">
        <f t="shared" si="127"/>
        <v>28554.400000000001</v>
      </c>
      <c r="LR32" s="724">
        <f t="shared" si="52"/>
        <v>661.5</v>
      </c>
      <c r="LS32" s="713">
        <f t="shared" si="128"/>
        <v>29215.9</v>
      </c>
      <c r="LT32" s="437"/>
      <c r="LU32" s="617">
        <f t="shared" si="129"/>
        <v>0</v>
      </c>
      <c r="LV32" s="617">
        <f t="shared" si="130"/>
        <v>1568</v>
      </c>
      <c r="LW32" s="617">
        <f t="shared" si="131"/>
        <v>0</v>
      </c>
      <c r="LX32" s="617">
        <f t="shared" si="132"/>
        <v>1568</v>
      </c>
      <c r="LY32" s="617">
        <f t="shared" si="133"/>
        <v>1568</v>
      </c>
      <c r="LZ32" s="617">
        <f t="shared" si="134"/>
        <v>1344</v>
      </c>
      <c r="MA32" s="480"/>
      <c r="MB32" s="480"/>
      <c r="MC32" s="480"/>
      <c r="MD32" s="480"/>
      <c r="ME32" s="480"/>
      <c r="MF32" s="480"/>
      <c r="MG32" s="480"/>
      <c r="MH32" s="480"/>
      <c r="MI32" s="480"/>
      <c r="MJ32" s="480"/>
      <c r="MK32" s="480"/>
      <c r="ML32" s="480"/>
      <c r="MM32" s="480"/>
      <c r="MN32" s="480"/>
      <c r="MO32" s="480"/>
      <c r="MP32" s="480"/>
      <c r="MQ32" s="480"/>
      <c r="MR32" s="480"/>
      <c r="MS32" s="480"/>
      <c r="MT32" s="480"/>
      <c r="MU32" s="480"/>
      <c r="MV32" s="480"/>
      <c r="MW32" s="480"/>
      <c r="MX32" s="480"/>
      <c r="MY32" s="480"/>
      <c r="MZ32" s="480"/>
      <c r="NA32" s="480"/>
      <c r="NB32" s="480"/>
      <c r="NC32" s="480"/>
      <c r="ND32" s="480"/>
      <c r="NE32" s="480"/>
      <c r="NF32" s="480"/>
      <c r="NG32" s="480"/>
      <c r="NH32" s="480"/>
      <c r="NI32" s="480"/>
      <c r="NJ32" s="480"/>
      <c r="NK32" s="480"/>
      <c r="NL32" s="480"/>
      <c r="NM32" s="480"/>
      <c r="NN32" s="480"/>
      <c r="NO32" s="480"/>
      <c r="NP32" s="480"/>
      <c r="NQ32" s="480"/>
      <c r="NR32" s="480"/>
      <c r="NS32" s="480"/>
      <c r="NT32" s="480"/>
      <c r="NU32" s="480"/>
      <c r="NV32" s="480"/>
      <c r="NW32" s="480"/>
      <c r="NX32" s="480"/>
      <c r="NY32" s="480"/>
      <c r="NZ32" s="480"/>
      <c r="OA32" s="480"/>
      <c r="OB32" s="480"/>
      <c r="OD32" s="642">
        <f t="shared" si="53"/>
        <v>171774</v>
      </c>
      <c r="OE32" s="618">
        <f t="shared" si="54"/>
        <v>239634</v>
      </c>
      <c r="OF32" s="618">
        <f t="shared" si="55"/>
        <v>0</v>
      </c>
      <c r="OG32" s="643">
        <f t="shared" si="135"/>
        <v>158832</v>
      </c>
      <c r="OH32" s="644">
        <f t="shared" si="56"/>
        <v>222030</v>
      </c>
      <c r="OI32" s="644">
        <f t="shared" si="56"/>
        <v>0</v>
      </c>
      <c r="OJ32" s="642">
        <f t="shared" si="57"/>
        <v>12942</v>
      </c>
      <c r="OK32" s="618">
        <f t="shared" si="58"/>
        <v>17604</v>
      </c>
      <c r="OL32" s="618">
        <f t="shared" si="59"/>
        <v>0</v>
      </c>
    </row>
    <row r="33" spans="1:402">
      <c r="A33" s="460" t="s">
        <v>789</v>
      </c>
      <c r="B33" s="461"/>
      <c r="C33" s="461"/>
      <c r="D33" s="461"/>
      <c r="E33" s="461"/>
      <c r="F33" s="462">
        <f t="shared" si="60"/>
        <v>0</v>
      </c>
      <c r="G33" s="463"/>
      <c r="H33" s="463"/>
      <c r="I33" s="463"/>
      <c r="J33" s="463"/>
      <c r="K33" s="462">
        <f t="shared" si="61"/>
        <v>0</v>
      </c>
      <c r="L33" s="464">
        <f t="shared" si="62"/>
        <v>0</v>
      </c>
      <c r="M33" s="464"/>
      <c r="N33" s="464"/>
      <c r="O33" s="464"/>
      <c r="P33" s="485">
        <v>181</v>
      </c>
      <c r="Q33" s="461"/>
      <c r="R33" s="481">
        <v>15</v>
      </c>
      <c r="S33" s="461"/>
      <c r="T33" s="465">
        <v>1</v>
      </c>
      <c r="U33" s="462">
        <f t="shared" si="2"/>
        <v>197</v>
      </c>
      <c r="V33" s="485">
        <v>169</v>
      </c>
      <c r="W33" s="461"/>
      <c r="X33" s="481">
        <v>41</v>
      </c>
      <c r="Y33" s="461"/>
      <c r="Z33" s="465">
        <v>6</v>
      </c>
      <c r="AA33" s="462">
        <f t="shared" si="3"/>
        <v>216</v>
      </c>
      <c r="AB33" s="485">
        <v>35</v>
      </c>
      <c r="AC33" s="461"/>
      <c r="AD33" s="461"/>
      <c r="AE33" s="461"/>
      <c r="AF33" s="465">
        <v>0</v>
      </c>
      <c r="AG33" s="462">
        <f t="shared" si="63"/>
        <v>35</v>
      </c>
      <c r="AH33" s="459">
        <f t="shared" si="64"/>
        <v>448</v>
      </c>
      <c r="AI33" s="467"/>
      <c r="AJ33" s="468">
        <v>0</v>
      </c>
      <c r="AK33" s="469"/>
      <c r="AL33" s="470">
        <v>0</v>
      </c>
      <c r="AM33" s="470">
        <v>1</v>
      </c>
      <c r="AN33" s="467"/>
      <c r="AO33" s="471"/>
      <c r="AP33" s="470"/>
      <c r="AQ33" s="468"/>
      <c r="AR33" s="468"/>
      <c r="AS33" s="461"/>
      <c r="AT33" s="461"/>
      <c r="AU33" s="470">
        <v>1</v>
      </c>
      <c r="AV33" s="470"/>
      <c r="AW33" s="468"/>
      <c r="AX33" s="470"/>
      <c r="AY33" s="470"/>
      <c r="AZ33" s="468"/>
      <c r="BA33" s="470"/>
      <c r="BB33" s="461"/>
      <c r="BC33" s="461"/>
      <c r="BD33" s="470"/>
      <c r="BE33" s="470"/>
      <c r="BF33" s="473"/>
      <c r="BG33" s="462">
        <f t="shared" si="65"/>
        <v>2</v>
      </c>
      <c r="BH33" s="474">
        <f t="shared" si="66"/>
        <v>4630885</v>
      </c>
      <c r="BI33" s="475">
        <f t="shared" si="136"/>
        <v>390417</v>
      </c>
      <c r="BJ33" s="475">
        <f t="shared" si="136"/>
        <v>4240468</v>
      </c>
      <c r="BK33" s="475">
        <f t="shared" si="136"/>
        <v>3269222</v>
      </c>
      <c r="BL33" s="475">
        <f t="shared" si="136"/>
        <v>971246</v>
      </c>
      <c r="BM33" s="474">
        <f t="shared" si="67"/>
        <v>0</v>
      </c>
      <c r="BN33" s="475">
        <f t="shared" si="5"/>
        <v>0</v>
      </c>
      <c r="BO33" s="475">
        <f t="shared" si="5"/>
        <v>0</v>
      </c>
      <c r="BP33" s="475">
        <f t="shared" si="5"/>
        <v>0</v>
      </c>
      <c r="BQ33" s="475">
        <f t="shared" si="5"/>
        <v>0</v>
      </c>
      <c r="BR33" s="474">
        <f t="shared" si="68"/>
        <v>1076895</v>
      </c>
      <c r="BS33" s="475">
        <f t="shared" si="6"/>
        <v>32355</v>
      </c>
      <c r="BT33" s="475">
        <f t="shared" si="6"/>
        <v>1044540</v>
      </c>
      <c r="BU33" s="475">
        <f t="shared" si="6"/>
        <v>808935</v>
      </c>
      <c r="BV33" s="475">
        <f t="shared" si="6"/>
        <v>235605</v>
      </c>
      <c r="BW33" s="475"/>
      <c r="BX33" s="475"/>
      <c r="BY33" s="475"/>
      <c r="BZ33" s="475"/>
      <c r="CA33" s="475"/>
      <c r="CB33" s="474">
        <f t="shared" si="69"/>
        <v>197552</v>
      </c>
      <c r="CC33" s="475">
        <f t="shared" si="7"/>
        <v>451</v>
      </c>
      <c r="CD33" s="475">
        <f t="shared" si="7"/>
        <v>197101</v>
      </c>
      <c r="CE33" s="475">
        <f t="shared" si="7"/>
        <v>197101</v>
      </c>
      <c r="CF33" s="475">
        <f t="shared" si="7"/>
        <v>0</v>
      </c>
      <c r="CG33" s="476">
        <f t="shared" si="70"/>
        <v>5905332</v>
      </c>
      <c r="CH33" s="474">
        <f t="shared" si="71"/>
        <v>6030596</v>
      </c>
      <c r="CI33" s="475">
        <f t="shared" si="71"/>
        <v>495846</v>
      </c>
      <c r="CJ33" s="475">
        <f t="shared" si="71"/>
        <v>5534750</v>
      </c>
      <c r="CK33" s="475">
        <f t="shared" si="71"/>
        <v>4169061</v>
      </c>
      <c r="CL33" s="475">
        <f t="shared" si="71"/>
        <v>1365689</v>
      </c>
      <c r="CM33" s="474">
        <f t="shared" si="72"/>
        <v>0</v>
      </c>
      <c r="CN33" s="475">
        <f t="shared" si="8"/>
        <v>0</v>
      </c>
      <c r="CO33" s="475">
        <f t="shared" si="8"/>
        <v>0</v>
      </c>
      <c r="CP33" s="475">
        <f t="shared" si="8"/>
        <v>0</v>
      </c>
      <c r="CQ33" s="475">
        <f t="shared" si="8"/>
        <v>0</v>
      </c>
      <c r="CR33" s="474">
        <f t="shared" si="73"/>
        <v>4087413</v>
      </c>
      <c r="CS33" s="475">
        <f t="shared" si="73"/>
        <v>120294</v>
      </c>
      <c r="CT33" s="475">
        <f t="shared" si="73"/>
        <v>3967119</v>
      </c>
      <c r="CU33" s="475">
        <f t="shared" si="73"/>
        <v>2999232</v>
      </c>
      <c r="CV33" s="475">
        <f t="shared" si="73"/>
        <v>967887</v>
      </c>
      <c r="CW33" s="474">
        <f t="shared" si="74"/>
        <v>0</v>
      </c>
      <c r="CX33" s="475">
        <f t="shared" si="9"/>
        <v>0</v>
      </c>
      <c r="CY33" s="475">
        <f t="shared" si="9"/>
        <v>0</v>
      </c>
      <c r="CZ33" s="475">
        <f t="shared" si="9"/>
        <v>0</v>
      </c>
      <c r="DA33" s="475">
        <f t="shared" si="9"/>
        <v>0</v>
      </c>
      <c r="DB33" s="474">
        <f t="shared" si="75"/>
        <v>1369056</v>
      </c>
      <c r="DC33" s="475">
        <f t="shared" si="10"/>
        <v>4512</v>
      </c>
      <c r="DD33" s="475">
        <f t="shared" si="10"/>
        <v>1364544</v>
      </c>
      <c r="DE33" s="475">
        <f t="shared" si="10"/>
        <v>1364544</v>
      </c>
      <c r="DF33" s="475">
        <f t="shared" si="10"/>
        <v>0</v>
      </c>
      <c r="DG33" s="476">
        <f t="shared" si="76"/>
        <v>11487065</v>
      </c>
      <c r="DH33" s="474">
        <f t="shared" si="77"/>
        <v>1363810</v>
      </c>
      <c r="DI33" s="475">
        <f t="shared" si="77"/>
        <v>108745</v>
      </c>
      <c r="DJ33" s="475">
        <f t="shared" si="77"/>
        <v>1255065</v>
      </c>
      <c r="DK33" s="475">
        <f t="shared" si="77"/>
        <v>923720</v>
      </c>
      <c r="DL33" s="475">
        <f t="shared" si="77"/>
        <v>331345</v>
      </c>
      <c r="DM33" s="474">
        <f t="shared" si="78"/>
        <v>0</v>
      </c>
      <c r="DN33" s="475">
        <f t="shared" si="11"/>
        <v>0</v>
      </c>
      <c r="DO33" s="475">
        <f t="shared" si="11"/>
        <v>0</v>
      </c>
      <c r="DP33" s="475">
        <f t="shared" si="11"/>
        <v>0</v>
      </c>
      <c r="DQ33" s="475">
        <f t="shared" si="11"/>
        <v>0</v>
      </c>
      <c r="DR33" s="475"/>
      <c r="DS33" s="475"/>
      <c r="DT33" s="475"/>
      <c r="DU33" s="475"/>
      <c r="DV33" s="475"/>
      <c r="DW33" s="474">
        <f t="shared" si="79"/>
        <v>0</v>
      </c>
      <c r="DX33" s="475">
        <f t="shared" si="12"/>
        <v>0</v>
      </c>
      <c r="DY33" s="475">
        <f t="shared" si="12"/>
        <v>0</v>
      </c>
      <c r="DZ33" s="475">
        <f t="shared" si="12"/>
        <v>0</v>
      </c>
      <c r="EA33" s="475">
        <f t="shared" si="12"/>
        <v>0</v>
      </c>
      <c r="EB33" s="474">
        <f t="shared" si="80"/>
        <v>0</v>
      </c>
      <c r="EC33" s="475">
        <f t="shared" si="13"/>
        <v>0</v>
      </c>
      <c r="ED33" s="475">
        <f t="shared" si="13"/>
        <v>0</v>
      </c>
      <c r="EE33" s="475">
        <f t="shared" si="13"/>
        <v>0</v>
      </c>
      <c r="EF33" s="475">
        <f t="shared" si="13"/>
        <v>0</v>
      </c>
      <c r="EG33" s="476">
        <f t="shared" si="81"/>
        <v>1363810</v>
      </c>
      <c r="EH33" s="476">
        <f t="shared" si="82"/>
        <v>18756207</v>
      </c>
      <c r="EI33" s="477">
        <f t="shared" si="83"/>
        <v>1152620</v>
      </c>
      <c r="EJ33" s="477">
        <f t="shared" si="14"/>
        <v>17603587</v>
      </c>
      <c r="EK33" s="477">
        <f t="shared" si="14"/>
        <v>13731815</v>
      </c>
      <c r="EL33" s="477">
        <f t="shared" si="14"/>
        <v>3871772</v>
      </c>
      <c r="EM33" s="478">
        <f t="shared" si="84"/>
        <v>12025291</v>
      </c>
      <c r="EN33" s="478">
        <f t="shared" si="85"/>
        <v>0</v>
      </c>
      <c r="EO33" s="478">
        <f t="shared" si="86"/>
        <v>5164308</v>
      </c>
      <c r="EP33" s="478">
        <f t="shared" si="87"/>
        <v>0</v>
      </c>
      <c r="EQ33" s="478">
        <f t="shared" si="88"/>
        <v>1566608</v>
      </c>
      <c r="ER33" s="479">
        <f t="shared" si="89"/>
        <v>0</v>
      </c>
      <c r="ES33" s="479">
        <f t="shared" si="89"/>
        <v>0</v>
      </c>
      <c r="ET33" s="479">
        <f t="shared" si="89"/>
        <v>0</v>
      </c>
      <c r="EU33" s="479">
        <f t="shared" si="89"/>
        <v>0</v>
      </c>
      <c r="EV33" s="479">
        <f t="shared" si="89"/>
        <v>0</v>
      </c>
      <c r="EW33" s="479">
        <f t="shared" si="90"/>
        <v>0</v>
      </c>
      <c r="EX33" s="479">
        <f t="shared" si="90"/>
        <v>0</v>
      </c>
      <c r="EY33" s="479">
        <f t="shared" si="90"/>
        <v>0</v>
      </c>
      <c r="EZ33" s="479">
        <f t="shared" si="90"/>
        <v>0</v>
      </c>
      <c r="FA33" s="479">
        <f t="shared" si="90"/>
        <v>0</v>
      </c>
      <c r="FB33" s="479">
        <f t="shared" si="91"/>
        <v>0</v>
      </c>
      <c r="FC33" s="479">
        <f t="shared" si="91"/>
        <v>0</v>
      </c>
      <c r="FD33" s="479">
        <f t="shared" si="91"/>
        <v>0</v>
      </c>
      <c r="FE33" s="479">
        <f t="shared" si="91"/>
        <v>0</v>
      </c>
      <c r="FF33" s="479">
        <f t="shared" si="91"/>
        <v>0</v>
      </c>
      <c r="FG33" s="479">
        <f t="shared" si="92"/>
        <v>0</v>
      </c>
      <c r="FH33" s="479">
        <f t="shared" si="92"/>
        <v>0</v>
      </c>
      <c r="FI33" s="479">
        <f t="shared" si="92"/>
        <v>0</v>
      </c>
      <c r="FJ33" s="479">
        <f t="shared" si="92"/>
        <v>0</v>
      </c>
      <c r="FK33" s="479">
        <f t="shared" si="92"/>
        <v>0</v>
      </c>
      <c r="FL33" s="474">
        <f t="shared" si="93"/>
        <v>64639</v>
      </c>
      <c r="FM33" s="474">
        <f t="shared" si="93"/>
        <v>27634</v>
      </c>
      <c r="FN33" s="474">
        <f t="shared" si="93"/>
        <v>37005</v>
      </c>
      <c r="FO33" s="474">
        <f t="shared" si="93"/>
        <v>27875</v>
      </c>
      <c r="FP33" s="474">
        <f t="shared" si="93"/>
        <v>9130</v>
      </c>
      <c r="FQ33" s="474">
        <f t="shared" si="94"/>
        <v>0</v>
      </c>
      <c r="FR33" s="474">
        <f t="shared" si="94"/>
        <v>0</v>
      </c>
      <c r="FS33" s="474">
        <f t="shared" si="94"/>
        <v>0</v>
      </c>
      <c r="FT33" s="474">
        <f t="shared" si="94"/>
        <v>0</v>
      </c>
      <c r="FU33" s="474">
        <f t="shared" si="94"/>
        <v>0</v>
      </c>
      <c r="FV33" s="479">
        <f t="shared" si="95"/>
        <v>0</v>
      </c>
      <c r="FW33" s="479">
        <f t="shared" si="95"/>
        <v>0</v>
      </c>
      <c r="FX33" s="479">
        <f t="shared" si="95"/>
        <v>0</v>
      </c>
      <c r="FY33" s="479">
        <f t="shared" si="95"/>
        <v>0</v>
      </c>
      <c r="FZ33" s="479">
        <f t="shared" si="95"/>
        <v>0</v>
      </c>
      <c r="GA33" s="479">
        <f t="shared" si="96"/>
        <v>0</v>
      </c>
      <c r="GB33" s="479">
        <f t="shared" si="96"/>
        <v>0</v>
      </c>
      <c r="GC33" s="479">
        <f t="shared" si="96"/>
        <v>0</v>
      </c>
      <c r="GD33" s="479">
        <f t="shared" si="96"/>
        <v>0</v>
      </c>
      <c r="GE33" s="479">
        <f t="shared" si="96"/>
        <v>0</v>
      </c>
      <c r="GF33" s="474">
        <f t="shared" si="97"/>
        <v>0</v>
      </c>
      <c r="GG33" s="474">
        <f t="shared" si="97"/>
        <v>0</v>
      </c>
      <c r="GH33" s="474">
        <f t="shared" si="97"/>
        <v>0</v>
      </c>
      <c r="GI33" s="474">
        <f t="shared" si="97"/>
        <v>0</v>
      </c>
      <c r="GJ33" s="474">
        <f t="shared" si="97"/>
        <v>0</v>
      </c>
      <c r="GK33" s="474">
        <f t="shared" si="98"/>
        <v>0</v>
      </c>
      <c r="GL33" s="474">
        <f t="shared" si="98"/>
        <v>0</v>
      </c>
      <c r="GM33" s="474">
        <f t="shared" si="98"/>
        <v>0</v>
      </c>
      <c r="GN33" s="474">
        <f t="shared" si="98"/>
        <v>0</v>
      </c>
      <c r="GO33" s="474">
        <f t="shared" si="98"/>
        <v>0</v>
      </c>
      <c r="GP33" s="479">
        <f t="shared" si="99"/>
        <v>0</v>
      </c>
      <c r="GQ33" s="479">
        <f t="shared" si="99"/>
        <v>0</v>
      </c>
      <c r="GR33" s="479">
        <f t="shared" si="99"/>
        <v>0</v>
      </c>
      <c r="GS33" s="479">
        <f t="shared" si="99"/>
        <v>0</v>
      </c>
      <c r="GT33" s="479">
        <f t="shared" si="99"/>
        <v>0</v>
      </c>
      <c r="GU33" s="479">
        <f t="shared" si="100"/>
        <v>0</v>
      </c>
      <c r="GV33" s="479">
        <f t="shared" si="100"/>
        <v>0</v>
      </c>
      <c r="GW33" s="479">
        <f t="shared" si="100"/>
        <v>0</v>
      </c>
      <c r="GX33" s="479">
        <f t="shared" si="100"/>
        <v>0</v>
      </c>
      <c r="GY33" s="479">
        <f t="shared" si="100"/>
        <v>0</v>
      </c>
      <c r="GZ33" s="474">
        <f t="shared" si="101"/>
        <v>187274</v>
      </c>
      <c r="HA33" s="474">
        <f t="shared" si="101"/>
        <v>28442</v>
      </c>
      <c r="HB33" s="474">
        <f t="shared" si="101"/>
        <v>158832</v>
      </c>
      <c r="HC33" s="474">
        <f t="shared" si="101"/>
        <v>122454</v>
      </c>
      <c r="HD33" s="474">
        <f t="shared" si="101"/>
        <v>36378</v>
      </c>
      <c r="HE33" s="474">
        <f t="shared" si="102"/>
        <v>0</v>
      </c>
      <c r="HF33" s="474">
        <f t="shared" si="102"/>
        <v>0</v>
      </c>
      <c r="HG33" s="474">
        <f t="shared" si="102"/>
        <v>0</v>
      </c>
      <c r="HH33" s="474">
        <f t="shared" si="102"/>
        <v>0</v>
      </c>
      <c r="HI33" s="474">
        <f t="shared" si="102"/>
        <v>0</v>
      </c>
      <c r="HJ33" s="479">
        <f t="shared" si="103"/>
        <v>0</v>
      </c>
      <c r="HK33" s="479">
        <f t="shared" si="103"/>
        <v>0</v>
      </c>
      <c r="HL33" s="479">
        <f t="shared" si="103"/>
        <v>0</v>
      </c>
      <c r="HM33" s="479">
        <f t="shared" si="103"/>
        <v>0</v>
      </c>
      <c r="HN33" s="479">
        <f t="shared" si="103"/>
        <v>0</v>
      </c>
      <c r="HO33" s="479">
        <f t="shared" si="104"/>
        <v>0</v>
      </c>
      <c r="HP33" s="479">
        <f t="shared" si="104"/>
        <v>0</v>
      </c>
      <c r="HQ33" s="479">
        <f t="shared" si="104"/>
        <v>0</v>
      </c>
      <c r="HR33" s="479">
        <f t="shared" si="104"/>
        <v>0</v>
      </c>
      <c r="HS33" s="479">
        <f t="shared" si="104"/>
        <v>0</v>
      </c>
      <c r="HT33" s="474">
        <f t="shared" si="105"/>
        <v>0</v>
      </c>
      <c r="HU33" s="474">
        <f t="shared" si="105"/>
        <v>0</v>
      </c>
      <c r="HV33" s="474">
        <f t="shared" si="105"/>
        <v>0</v>
      </c>
      <c r="HW33" s="474">
        <f t="shared" si="105"/>
        <v>0</v>
      </c>
      <c r="HX33" s="474">
        <f t="shared" si="105"/>
        <v>0</v>
      </c>
      <c r="HY33" s="474">
        <f t="shared" si="106"/>
        <v>0</v>
      </c>
      <c r="HZ33" s="474">
        <f t="shared" si="106"/>
        <v>0</v>
      </c>
      <c r="IA33" s="474">
        <f t="shared" si="106"/>
        <v>0</v>
      </c>
      <c r="IB33" s="474">
        <f t="shared" si="106"/>
        <v>0</v>
      </c>
      <c r="IC33" s="474">
        <f t="shared" si="106"/>
        <v>0</v>
      </c>
      <c r="ID33" s="479">
        <f t="shared" si="107"/>
        <v>0</v>
      </c>
      <c r="IE33" s="479">
        <f t="shared" si="107"/>
        <v>0</v>
      </c>
      <c r="IF33" s="479">
        <f t="shared" si="107"/>
        <v>0</v>
      </c>
      <c r="IG33" s="479">
        <f t="shared" si="107"/>
        <v>0</v>
      </c>
      <c r="IH33" s="479">
        <f t="shared" si="107"/>
        <v>0</v>
      </c>
      <c r="II33" s="479">
        <f t="shared" si="108"/>
        <v>0</v>
      </c>
      <c r="IJ33" s="479">
        <f t="shared" si="108"/>
        <v>0</v>
      </c>
      <c r="IK33" s="479">
        <f t="shared" si="108"/>
        <v>0</v>
      </c>
      <c r="IL33" s="479">
        <f t="shared" si="108"/>
        <v>0</v>
      </c>
      <c r="IM33" s="479">
        <f t="shared" si="108"/>
        <v>0</v>
      </c>
      <c r="IN33" s="474">
        <f t="shared" si="109"/>
        <v>0</v>
      </c>
      <c r="IO33" s="474">
        <f t="shared" si="109"/>
        <v>0</v>
      </c>
      <c r="IP33" s="474">
        <f t="shared" si="109"/>
        <v>0</v>
      </c>
      <c r="IQ33" s="474">
        <f t="shared" si="109"/>
        <v>0</v>
      </c>
      <c r="IR33" s="474">
        <f t="shared" si="109"/>
        <v>0</v>
      </c>
      <c r="IS33" s="474">
        <f t="shared" si="110"/>
        <v>0</v>
      </c>
      <c r="IT33" s="474">
        <f t="shared" si="110"/>
        <v>0</v>
      </c>
      <c r="IU33" s="474">
        <f t="shared" si="110"/>
        <v>0</v>
      </c>
      <c r="IV33" s="474">
        <f t="shared" si="110"/>
        <v>0</v>
      </c>
      <c r="IW33" s="474">
        <f t="shared" si="110"/>
        <v>0</v>
      </c>
      <c r="IX33" s="479">
        <f t="shared" si="111"/>
        <v>0</v>
      </c>
      <c r="IY33" s="479">
        <f t="shared" si="111"/>
        <v>0</v>
      </c>
      <c r="IZ33" s="479">
        <f t="shared" si="111"/>
        <v>0</v>
      </c>
      <c r="JA33" s="479">
        <f t="shared" si="111"/>
        <v>0</v>
      </c>
      <c r="JB33" s="479">
        <f t="shared" si="111"/>
        <v>0</v>
      </c>
      <c r="JC33" s="479">
        <f t="shared" si="112"/>
        <v>0</v>
      </c>
      <c r="JD33" s="479">
        <f t="shared" si="112"/>
        <v>0</v>
      </c>
      <c r="JE33" s="479">
        <f t="shared" si="112"/>
        <v>0</v>
      </c>
      <c r="JF33" s="479">
        <f t="shared" si="112"/>
        <v>0</v>
      </c>
      <c r="JG33" s="479">
        <f t="shared" si="112"/>
        <v>0</v>
      </c>
      <c r="JH33" s="479">
        <f t="shared" si="113"/>
        <v>251913</v>
      </c>
      <c r="JI33" s="479">
        <f t="shared" si="39"/>
        <v>56076</v>
      </c>
      <c r="JJ33" s="479">
        <f t="shared" si="39"/>
        <v>195837</v>
      </c>
      <c r="JK33" s="479">
        <f t="shared" si="39"/>
        <v>150329</v>
      </c>
      <c r="JL33" s="479">
        <f t="shared" si="39"/>
        <v>45508</v>
      </c>
      <c r="JM33" s="302">
        <v>0</v>
      </c>
      <c r="JN33" s="302">
        <v>0</v>
      </c>
      <c r="JO33" s="302">
        <v>0</v>
      </c>
      <c r="JP33" s="302">
        <v>0</v>
      </c>
      <c r="JQ33" s="669">
        <v>26</v>
      </c>
      <c r="JR33" s="669">
        <v>15</v>
      </c>
      <c r="JS33" s="462">
        <f t="shared" si="114"/>
        <v>41</v>
      </c>
      <c r="JT33" s="474">
        <f t="shared" si="137"/>
        <v>0</v>
      </c>
      <c r="JU33" s="474">
        <f t="shared" si="40"/>
        <v>0</v>
      </c>
      <c r="JV33" s="474">
        <f t="shared" si="40"/>
        <v>0</v>
      </c>
      <c r="JW33" s="474">
        <f t="shared" si="40"/>
        <v>0</v>
      </c>
      <c r="JX33" s="474">
        <f t="shared" si="40"/>
        <v>0</v>
      </c>
      <c r="JY33" s="474">
        <f t="shared" si="138"/>
        <v>0</v>
      </c>
      <c r="JZ33" s="474">
        <f t="shared" si="41"/>
        <v>0</v>
      </c>
      <c r="KA33" s="474">
        <f t="shared" si="41"/>
        <v>0</v>
      </c>
      <c r="KB33" s="474">
        <f t="shared" si="41"/>
        <v>0</v>
      </c>
      <c r="KC33" s="474">
        <f t="shared" si="41"/>
        <v>0</v>
      </c>
      <c r="KD33" s="723">
        <f t="shared" si="139"/>
        <v>0</v>
      </c>
      <c r="KE33" s="723">
        <f t="shared" si="42"/>
        <v>0</v>
      </c>
      <c r="KF33" s="723">
        <f t="shared" si="42"/>
        <v>0</v>
      </c>
      <c r="KG33" s="723">
        <f t="shared" si="42"/>
        <v>0</v>
      </c>
      <c r="KH33" s="723">
        <f t="shared" si="42"/>
        <v>0</v>
      </c>
      <c r="KI33" s="723">
        <f t="shared" si="140"/>
        <v>0</v>
      </c>
      <c r="KJ33" s="723">
        <f t="shared" si="43"/>
        <v>0</v>
      </c>
      <c r="KK33" s="723">
        <f t="shared" si="43"/>
        <v>0</v>
      </c>
      <c r="KL33" s="723">
        <f t="shared" si="43"/>
        <v>0</v>
      </c>
      <c r="KM33" s="723">
        <f t="shared" si="43"/>
        <v>0</v>
      </c>
      <c r="KN33" s="474">
        <f t="shared" si="141"/>
        <v>40768</v>
      </c>
      <c r="KO33" s="474">
        <f t="shared" si="44"/>
        <v>806</v>
      </c>
      <c r="KP33" s="474">
        <f t="shared" si="44"/>
        <v>39962</v>
      </c>
      <c r="KQ33" s="474">
        <f t="shared" si="44"/>
        <v>39962</v>
      </c>
      <c r="KR33" s="474">
        <f t="shared" si="44"/>
        <v>0</v>
      </c>
      <c r="KS33" s="474">
        <f t="shared" si="142"/>
        <v>20160</v>
      </c>
      <c r="KT33" s="474">
        <f t="shared" si="45"/>
        <v>390</v>
      </c>
      <c r="KU33" s="474">
        <f t="shared" si="45"/>
        <v>19770</v>
      </c>
      <c r="KV33" s="474">
        <f t="shared" si="45"/>
        <v>19770</v>
      </c>
      <c r="KW33" s="474">
        <f t="shared" si="45"/>
        <v>0</v>
      </c>
      <c r="KX33" s="474">
        <f t="shared" si="46"/>
        <v>60928</v>
      </c>
      <c r="KY33" s="474">
        <f t="shared" si="46"/>
        <v>1196</v>
      </c>
      <c r="KZ33" s="474">
        <f t="shared" si="47"/>
        <v>59732</v>
      </c>
      <c r="LA33" s="474">
        <f t="shared" si="47"/>
        <v>59732</v>
      </c>
      <c r="LB33" s="474">
        <f t="shared" si="47"/>
        <v>0</v>
      </c>
      <c r="LC33" s="479">
        <f t="shared" si="48"/>
        <v>18756207</v>
      </c>
      <c r="LD33" s="479">
        <f t="shared" si="121"/>
        <v>251913</v>
      </c>
      <c r="LE33" s="479">
        <f t="shared" si="122"/>
        <v>60928</v>
      </c>
      <c r="LF33" s="476">
        <f t="shared" si="123"/>
        <v>19069048</v>
      </c>
      <c r="LG33" s="476">
        <f t="shared" si="49"/>
        <v>1209892</v>
      </c>
      <c r="LH33" s="476">
        <f t="shared" si="49"/>
        <v>17859156</v>
      </c>
      <c r="LI33" s="476">
        <f t="shared" si="49"/>
        <v>13941876</v>
      </c>
      <c r="LJ33" s="476">
        <f t="shared" si="49"/>
        <v>3917280</v>
      </c>
      <c r="LK33" s="714">
        <v>51.4</v>
      </c>
      <c r="LL33" s="717">
        <f t="shared" si="50"/>
        <v>3137926.1</v>
      </c>
      <c r="LM33" s="720">
        <f t="shared" si="124"/>
        <v>3137.9</v>
      </c>
      <c r="LN33" s="718">
        <f t="shared" si="51"/>
        <v>22146046.100000001</v>
      </c>
      <c r="LO33" s="713">
        <f t="shared" si="125"/>
        <v>22146</v>
      </c>
      <c r="LP33" s="724">
        <f t="shared" si="126"/>
        <v>0</v>
      </c>
      <c r="LQ33" s="724">
        <f t="shared" si="127"/>
        <v>22146</v>
      </c>
      <c r="LR33" s="724">
        <f t="shared" si="52"/>
        <v>60.9</v>
      </c>
      <c r="LS33" s="713">
        <f t="shared" si="128"/>
        <v>22206.9</v>
      </c>
      <c r="LT33" s="437"/>
      <c r="LU33" s="617">
        <f t="shared" si="129"/>
        <v>0</v>
      </c>
      <c r="LV33" s="617">
        <f t="shared" si="130"/>
        <v>0</v>
      </c>
      <c r="LW33" s="617">
        <f t="shared" si="131"/>
        <v>0</v>
      </c>
      <c r="LX33" s="617">
        <f t="shared" si="132"/>
        <v>0</v>
      </c>
      <c r="LY33" s="617">
        <f t="shared" si="133"/>
        <v>1568</v>
      </c>
      <c r="LZ33" s="617">
        <f t="shared" si="134"/>
        <v>1344</v>
      </c>
      <c r="MA33" s="480"/>
      <c r="MB33" s="480"/>
      <c r="MC33" s="480"/>
      <c r="MD33" s="480"/>
      <c r="ME33" s="480"/>
      <c r="MF33" s="480"/>
      <c r="MG33" s="480"/>
      <c r="MH33" s="480"/>
      <c r="MI33" s="480"/>
      <c r="MJ33" s="480"/>
      <c r="MK33" s="480"/>
      <c r="ML33" s="480"/>
      <c r="MM33" s="480"/>
      <c r="MN33" s="480"/>
      <c r="MO33" s="480"/>
      <c r="MP33" s="480"/>
      <c r="MQ33" s="480"/>
      <c r="MR33" s="480"/>
      <c r="MS33" s="480"/>
      <c r="MT33" s="480"/>
      <c r="MU33" s="480"/>
      <c r="MV33" s="480"/>
      <c r="MW33" s="480"/>
      <c r="MX33" s="480"/>
      <c r="MY33" s="480"/>
      <c r="MZ33" s="480"/>
      <c r="NA33" s="480"/>
      <c r="NB33" s="480"/>
      <c r="NC33" s="480"/>
      <c r="ND33" s="480"/>
      <c r="NE33" s="480"/>
      <c r="NF33" s="480"/>
      <c r="NG33" s="480"/>
      <c r="NH33" s="480"/>
      <c r="NI33" s="480"/>
      <c r="NJ33" s="480"/>
      <c r="NK33" s="480"/>
      <c r="NL33" s="480"/>
      <c r="NM33" s="480"/>
      <c r="NN33" s="480"/>
      <c r="NO33" s="480"/>
      <c r="NP33" s="480"/>
      <c r="NQ33" s="480"/>
      <c r="NR33" s="480"/>
      <c r="NS33" s="480"/>
      <c r="NT33" s="480"/>
      <c r="NU33" s="480"/>
      <c r="NV33" s="480"/>
      <c r="NW33" s="480"/>
      <c r="NX33" s="480"/>
      <c r="NY33" s="480"/>
      <c r="NZ33" s="480"/>
      <c r="OA33" s="480"/>
      <c r="OB33" s="480"/>
      <c r="OD33" s="642">
        <f t="shared" si="53"/>
        <v>187274</v>
      </c>
      <c r="OE33" s="618">
        <f t="shared" si="54"/>
        <v>64639</v>
      </c>
      <c r="OF33" s="618">
        <f t="shared" si="55"/>
        <v>0</v>
      </c>
      <c r="OG33" s="643">
        <f t="shared" si="135"/>
        <v>158832</v>
      </c>
      <c r="OH33" s="644">
        <f t="shared" si="56"/>
        <v>37005</v>
      </c>
      <c r="OI33" s="644">
        <f t="shared" si="56"/>
        <v>0</v>
      </c>
      <c r="OJ33" s="642">
        <f t="shared" si="57"/>
        <v>28442</v>
      </c>
      <c r="OK33" s="618">
        <f t="shared" si="58"/>
        <v>27634</v>
      </c>
      <c r="OL33" s="618">
        <f t="shared" si="59"/>
        <v>0</v>
      </c>
    </row>
    <row r="34" spans="1:402">
      <c r="A34" s="460" t="s">
        <v>790</v>
      </c>
      <c r="B34" s="461"/>
      <c r="C34" s="461"/>
      <c r="D34" s="461"/>
      <c r="E34" s="461"/>
      <c r="F34" s="462">
        <f t="shared" si="60"/>
        <v>0</v>
      </c>
      <c r="G34" s="463"/>
      <c r="H34" s="463"/>
      <c r="I34" s="463"/>
      <c r="J34" s="463"/>
      <c r="K34" s="462">
        <f t="shared" si="61"/>
        <v>0</v>
      </c>
      <c r="L34" s="464">
        <f t="shared" si="62"/>
        <v>0</v>
      </c>
      <c r="M34" s="464"/>
      <c r="N34" s="464"/>
      <c r="O34" s="464"/>
      <c r="P34" s="485">
        <v>522</v>
      </c>
      <c r="Q34" s="461"/>
      <c r="R34" s="481">
        <v>0</v>
      </c>
      <c r="S34" s="461"/>
      <c r="T34" s="465">
        <v>3</v>
      </c>
      <c r="U34" s="462">
        <f t="shared" si="2"/>
        <v>525</v>
      </c>
      <c r="V34" s="485">
        <v>567</v>
      </c>
      <c r="W34" s="461"/>
      <c r="X34" s="481">
        <v>0</v>
      </c>
      <c r="Y34" s="461"/>
      <c r="Z34" s="465">
        <v>4</v>
      </c>
      <c r="AA34" s="462">
        <f t="shared" si="3"/>
        <v>571</v>
      </c>
      <c r="AB34" s="485">
        <v>99</v>
      </c>
      <c r="AC34" s="461"/>
      <c r="AD34" s="461"/>
      <c r="AE34" s="461"/>
      <c r="AF34" s="465">
        <v>0</v>
      </c>
      <c r="AG34" s="462">
        <f t="shared" si="63"/>
        <v>99</v>
      </c>
      <c r="AH34" s="459">
        <f t="shared" si="64"/>
        <v>1195</v>
      </c>
      <c r="AI34" s="467"/>
      <c r="AJ34" s="468">
        <v>0</v>
      </c>
      <c r="AK34" s="469"/>
      <c r="AL34" s="470">
        <v>0</v>
      </c>
      <c r="AM34" s="470"/>
      <c r="AN34" s="467"/>
      <c r="AO34" s="471"/>
      <c r="AP34" s="470"/>
      <c r="AQ34" s="468"/>
      <c r="AR34" s="468"/>
      <c r="AS34" s="461"/>
      <c r="AT34" s="461"/>
      <c r="AU34" s="470"/>
      <c r="AV34" s="470"/>
      <c r="AW34" s="468"/>
      <c r="AX34" s="470"/>
      <c r="AY34" s="470"/>
      <c r="AZ34" s="468"/>
      <c r="BA34" s="470"/>
      <c r="BB34" s="461"/>
      <c r="BC34" s="461"/>
      <c r="BD34" s="470"/>
      <c r="BE34" s="470"/>
      <c r="BF34" s="473"/>
      <c r="BG34" s="462">
        <f t="shared" si="65"/>
        <v>0</v>
      </c>
      <c r="BH34" s="474">
        <f t="shared" si="66"/>
        <v>13355370</v>
      </c>
      <c r="BI34" s="475">
        <f t="shared" si="136"/>
        <v>1125954</v>
      </c>
      <c r="BJ34" s="475">
        <f t="shared" si="136"/>
        <v>12229416</v>
      </c>
      <c r="BK34" s="475">
        <f t="shared" si="136"/>
        <v>9428364</v>
      </c>
      <c r="BL34" s="475">
        <f t="shared" si="136"/>
        <v>2801052</v>
      </c>
      <c r="BM34" s="474">
        <f t="shared" si="67"/>
        <v>0</v>
      </c>
      <c r="BN34" s="475">
        <f t="shared" si="5"/>
        <v>0</v>
      </c>
      <c r="BO34" s="475">
        <f t="shared" si="5"/>
        <v>0</v>
      </c>
      <c r="BP34" s="475">
        <f t="shared" si="5"/>
        <v>0</v>
      </c>
      <c r="BQ34" s="475">
        <f t="shared" si="5"/>
        <v>0</v>
      </c>
      <c r="BR34" s="474">
        <f t="shared" si="68"/>
        <v>0</v>
      </c>
      <c r="BS34" s="475">
        <f t="shared" si="6"/>
        <v>0</v>
      </c>
      <c r="BT34" s="475">
        <f t="shared" si="6"/>
        <v>0</v>
      </c>
      <c r="BU34" s="475">
        <f t="shared" si="6"/>
        <v>0</v>
      </c>
      <c r="BV34" s="475">
        <f t="shared" si="6"/>
        <v>0</v>
      </c>
      <c r="BW34" s="475"/>
      <c r="BX34" s="475"/>
      <c r="BY34" s="475"/>
      <c r="BZ34" s="475"/>
      <c r="CA34" s="475"/>
      <c r="CB34" s="474">
        <f t="shared" si="69"/>
        <v>592656</v>
      </c>
      <c r="CC34" s="475">
        <f t="shared" si="7"/>
        <v>1353</v>
      </c>
      <c r="CD34" s="475">
        <f t="shared" si="7"/>
        <v>591303</v>
      </c>
      <c r="CE34" s="475">
        <f t="shared" si="7"/>
        <v>591303</v>
      </c>
      <c r="CF34" s="475">
        <f t="shared" si="7"/>
        <v>0</v>
      </c>
      <c r="CG34" s="476">
        <f t="shared" si="70"/>
        <v>13948026</v>
      </c>
      <c r="CH34" s="474">
        <f t="shared" si="71"/>
        <v>20232828</v>
      </c>
      <c r="CI34" s="475">
        <f t="shared" si="71"/>
        <v>1663578</v>
      </c>
      <c r="CJ34" s="475">
        <f t="shared" si="71"/>
        <v>18569250</v>
      </c>
      <c r="CK34" s="475">
        <f t="shared" si="71"/>
        <v>13987323</v>
      </c>
      <c r="CL34" s="475">
        <f t="shared" si="71"/>
        <v>4581927</v>
      </c>
      <c r="CM34" s="474">
        <f t="shared" si="72"/>
        <v>0</v>
      </c>
      <c r="CN34" s="475">
        <f t="shared" si="8"/>
        <v>0</v>
      </c>
      <c r="CO34" s="475">
        <f t="shared" si="8"/>
        <v>0</v>
      </c>
      <c r="CP34" s="475">
        <f t="shared" si="8"/>
        <v>0</v>
      </c>
      <c r="CQ34" s="475">
        <f t="shared" si="8"/>
        <v>0</v>
      </c>
      <c r="CR34" s="474">
        <f t="shared" si="73"/>
        <v>0</v>
      </c>
      <c r="CS34" s="475">
        <f t="shared" si="73"/>
        <v>0</v>
      </c>
      <c r="CT34" s="475">
        <f t="shared" si="73"/>
        <v>0</v>
      </c>
      <c r="CU34" s="475">
        <f t="shared" si="73"/>
        <v>0</v>
      </c>
      <c r="CV34" s="475">
        <f t="shared" si="73"/>
        <v>0</v>
      </c>
      <c r="CW34" s="474">
        <f t="shared" si="74"/>
        <v>0</v>
      </c>
      <c r="CX34" s="475">
        <f t="shared" si="9"/>
        <v>0</v>
      </c>
      <c r="CY34" s="475">
        <f t="shared" si="9"/>
        <v>0</v>
      </c>
      <c r="CZ34" s="475">
        <f t="shared" si="9"/>
        <v>0</v>
      </c>
      <c r="DA34" s="475">
        <f t="shared" si="9"/>
        <v>0</v>
      </c>
      <c r="DB34" s="474">
        <f t="shared" si="75"/>
        <v>912704</v>
      </c>
      <c r="DC34" s="475">
        <f t="shared" si="10"/>
        <v>3008</v>
      </c>
      <c r="DD34" s="475">
        <f t="shared" si="10"/>
        <v>909696</v>
      </c>
      <c r="DE34" s="475">
        <f t="shared" si="10"/>
        <v>909696</v>
      </c>
      <c r="DF34" s="475">
        <f t="shared" si="10"/>
        <v>0</v>
      </c>
      <c r="DG34" s="476">
        <f t="shared" si="76"/>
        <v>21145532</v>
      </c>
      <c r="DH34" s="474">
        <f t="shared" si="77"/>
        <v>3857634</v>
      </c>
      <c r="DI34" s="475">
        <f t="shared" si="77"/>
        <v>307593</v>
      </c>
      <c r="DJ34" s="475">
        <f t="shared" si="77"/>
        <v>3550041</v>
      </c>
      <c r="DK34" s="475">
        <f t="shared" si="77"/>
        <v>2612808</v>
      </c>
      <c r="DL34" s="475">
        <f t="shared" si="77"/>
        <v>937233</v>
      </c>
      <c r="DM34" s="474">
        <f t="shared" si="78"/>
        <v>0</v>
      </c>
      <c r="DN34" s="475">
        <f t="shared" si="11"/>
        <v>0</v>
      </c>
      <c r="DO34" s="475">
        <f t="shared" si="11"/>
        <v>0</v>
      </c>
      <c r="DP34" s="475">
        <f t="shared" si="11"/>
        <v>0</v>
      </c>
      <c r="DQ34" s="475">
        <f t="shared" si="11"/>
        <v>0</v>
      </c>
      <c r="DR34" s="475"/>
      <c r="DS34" s="475"/>
      <c r="DT34" s="475"/>
      <c r="DU34" s="475"/>
      <c r="DV34" s="475"/>
      <c r="DW34" s="474">
        <f t="shared" si="79"/>
        <v>0</v>
      </c>
      <c r="DX34" s="475">
        <f t="shared" si="12"/>
        <v>0</v>
      </c>
      <c r="DY34" s="475">
        <f t="shared" si="12"/>
        <v>0</v>
      </c>
      <c r="DZ34" s="475">
        <f t="shared" si="12"/>
        <v>0</v>
      </c>
      <c r="EA34" s="475">
        <f t="shared" si="12"/>
        <v>0</v>
      </c>
      <c r="EB34" s="474">
        <f t="shared" si="80"/>
        <v>0</v>
      </c>
      <c r="EC34" s="475">
        <f t="shared" si="13"/>
        <v>0</v>
      </c>
      <c r="ED34" s="475">
        <f t="shared" si="13"/>
        <v>0</v>
      </c>
      <c r="EE34" s="475">
        <f t="shared" si="13"/>
        <v>0</v>
      </c>
      <c r="EF34" s="475">
        <f t="shared" si="13"/>
        <v>0</v>
      </c>
      <c r="EG34" s="476">
        <f t="shared" si="81"/>
        <v>3857634</v>
      </c>
      <c r="EH34" s="476">
        <f t="shared" si="82"/>
        <v>38951192</v>
      </c>
      <c r="EI34" s="477">
        <f t="shared" si="83"/>
        <v>3101486</v>
      </c>
      <c r="EJ34" s="477">
        <f t="shared" si="14"/>
        <v>35849706</v>
      </c>
      <c r="EK34" s="477">
        <f t="shared" si="14"/>
        <v>27529494</v>
      </c>
      <c r="EL34" s="477">
        <f t="shared" si="14"/>
        <v>8320212</v>
      </c>
      <c r="EM34" s="478">
        <f t="shared" si="84"/>
        <v>37445832</v>
      </c>
      <c r="EN34" s="478">
        <f t="shared" si="85"/>
        <v>0</v>
      </c>
      <c r="EO34" s="478">
        <f t="shared" si="86"/>
        <v>0</v>
      </c>
      <c r="EP34" s="478">
        <f t="shared" si="87"/>
        <v>0</v>
      </c>
      <c r="EQ34" s="478">
        <f t="shared" si="88"/>
        <v>1505360</v>
      </c>
      <c r="ER34" s="479">
        <f t="shared" si="89"/>
        <v>0</v>
      </c>
      <c r="ES34" s="479">
        <f t="shared" si="89"/>
        <v>0</v>
      </c>
      <c r="ET34" s="479">
        <f t="shared" si="89"/>
        <v>0</v>
      </c>
      <c r="EU34" s="479">
        <f t="shared" si="89"/>
        <v>0</v>
      </c>
      <c r="EV34" s="479">
        <f t="shared" si="89"/>
        <v>0</v>
      </c>
      <c r="EW34" s="479">
        <f t="shared" si="90"/>
        <v>0</v>
      </c>
      <c r="EX34" s="479">
        <f t="shared" si="90"/>
        <v>0</v>
      </c>
      <c r="EY34" s="479">
        <f t="shared" si="90"/>
        <v>0</v>
      </c>
      <c r="EZ34" s="479">
        <f t="shared" si="90"/>
        <v>0</v>
      </c>
      <c r="FA34" s="479">
        <f t="shared" si="90"/>
        <v>0</v>
      </c>
      <c r="FB34" s="479">
        <f t="shared" si="91"/>
        <v>0</v>
      </c>
      <c r="FC34" s="479">
        <f t="shared" si="91"/>
        <v>0</v>
      </c>
      <c r="FD34" s="479">
        <f t="shared" si="91"/>
        <v>0</v>
      </c>
      <c r="FE34" s="479">
        <f t="shared" si="91"/>
        <v>0</v>
      </c>
      <c r="FF34" s="479">
        <f t="shared" si="91"/>
        <v>0</v>
      </c>
      <c r="FG34" s="479">
        <f t="shared" si="92"/>
        <v>0</v>
      </c>
      <c r="FH34" s="479">
        <f t="shared" si="92"/>
        <v>0</v>
      </c>
      <c r="FI34" s="479">
        <f t="shared" si="92"/>
        <v>0</v>
      </c>
      <c r="FJ34" s="479">
        <f t="shared" si="92"/>
        <v>0</v>
      </c>
      <c r="FK34" s="479">
        <f t="shared" si="92"/>
        <v>0</v>
      </c>
      <c r="FL34" s="474">
        <f t="shared" si="93"/>
        <v>0</v>
      </c>
      <c r="FM34" s="474">
        <f t="shared" si="93"/>
        <v>0</v>
      </c>
      <c r="FN34" s="474">
        <f t="shared" si="93"/>
        <v>0</v>
      </c>
      <c r="FO34" s="474">
        <f t="shared" si="93"/>
        <v>0</v>
      </c>
      <c r="FP34" s="474">
        <f t="shared" si="93"/>
        <v>0</v>
      </c>
      <c r="FQ34" s="474">
        <f t="shared" si="94"/>
        <v>0</v>
      </c>
      <c r="FR34" s="474">
        <f t="shared" si="94"/>
        <v>0</v>
      </c>
      <c r="FS34" s="474">
        <f t="shared" si="94"/>
        <v>0</v>
      </c>
      <c r="FT34" s="474">
        <f t="shared" si="94"/>
        <v>0</v>
      </c>
      <c r="FU34" s="474">
        <f t="shared" si="94"/>
        <v>0</v>
      </c>
      <c r="FV34" s="479">
        <f t="shared" si="95"/>
        <v>0</v>
      </c>
      <c r="FW34" s="479">
        <f t="shared" si="95"/>
        <v>0</v>
      </c>
      <c r="FX34" s="479">
        <f t="shared" si="95"/>
        <v>0</v>
      </c>
      <c r="FY34" s="479">
        <f t="shared" si="95"/>
        <v>0</v>
      </c>
      <c r="FZ34" s="479">
        <f t="shared" si="95"/>
        <v>0</v>
      </c>
      <c r="GA34" s="479">
        <f t="shared" si="96"/>
        <v>0</v>
      </c>
      <c r="GB34" s="479">
        <f t="shared" si="96"/>
        <v>0</v>
      </c>
      <c r="GC34" s="479">
        <f t="shared" si="96"/>
        <v>0</v>
      </c>
      <c r="GD34" s="479">
        <f t="shared" si="96"/>
        <v>0</v>
      </c>
      <c r="GE34" s="479">
        <f t="shared" si="96"/>
        <v>0</v>
      </c>
      <c r="GF34" s="474">
        <f t="shared" si="97"/>
        <v>0</v>
      </c>
      <c r="GG34" s="474">
        <f t="shared" si="97"/>
        <v>0</v>
      </c>
      <c r="GH34" s="474">
        <f t="shared" si="97"/>
        <v>0</v>
      </c>
      <c r="GI34" s="474">
        <f t="shared" si="97"/>
        <v>0</v>
      </c>
      <c r="GJ34" s="474">
        <f t="shared" si="97"/>
        <v>0</v>
      </c>
      <c r="GK34" s="474">
        <f t="shared" si="98"/>
        <v>0</v>
      </c>
      <c r="GL34" s="474">
        <f t="shared" si="98"/>
        <v>0</v>
      </c>
      <c r="GM34" s="474">
        <f t="shared" si="98"/>
        <v>0</v>
      </c>
      <c r="GN34" s="474">
        <f t="shared" si="98"/>
        <v>0</v>
      </c>
      <c r="GO34" s="474">
        <f t="shared" si="98"/>
        <v>0</v>
      </c>
      <c r="GP34" s="479">
        <f t="shared" si="99"/>
        <v>0</v>
      </c>
      <c r="GQ34" s="479">
        <f t="shared" si="99"/>
        <v>0</v>
      </c>
      <c r="GR34" s="479">
        <f t="shared" si="99"/>
        <v>0</v>
      </c>
      <c r="GS34" s="479">
        <f t="shared" si="99"/>
        <v>0</v>
      </c>
      <c r="GT34" s="479">
        <f t="shared" si="99"/>
        <v>0</v>
      </c>
      <c r="GU34" s="479">
        <f t="shared" si="100"/>
        <v>0</v>
      </c>
      <c r="GV34" s="479">
        <f t="shared" si="100"/>
        <v>0</v>
      </c>
      <c r="GW34" s="479">
        <f t="shared" si="100"/>
        <v>0</v>
      </c>
      <c r="GX34" s="479">
        <f t="shared" si="100"/>
        <v>0</v>
      </c>
      <c r="GY34" s="479">
        <f t="shared" si="100"/>
        <v>0</v>
      </c>
      <c r="GZ34" s="474">
        <f t="shared" si="101"/>
        <v>0</v>
      </c>
      <c r="HA34" s="474">
        <f t="shared" si="101"/>
        <v>0</v>
      </c>
      <c r="HB34" s="474">
        <f t="shared" si="101"/>
        <v>0</v>
      </c>
      <c r="HC34" s="474">
        <f t="shared" si="101"/>
        <v>0</v>
      </c>
      <c r="HD34" s="474">
        <f t="shared" si="101"/>
        <v>0</v>
      </c>
      <c r="HE34" s="474">
        <f t="shared" si="102"/>
        <v>0</v>
      </c>
      <c r="HF34" s="474">
        <f t="shared" si="102"/>
        <v>0</v>
      </c>
      <c r="HG34" s="474">
        <f t="shared" si="102"/>
        <v>0</v>
      </c>
      <c r="HH34" s="474">
        <f t="shared" si="102"/>
        <v>0</v>
      </c>
      <c r="HI34" s="474">
        <f t="shared" si="102"/>
        <v>0</v>
      </c>
      <c r="HJ34" s="479">
        <f t="shared" si="103"/>
        <v>0</v>
      </c>
      <c r="HK34" s="479">
        <f t="shared" si="103"/>
        <v>0</v>
      </c>
      <c r="HL34" s="479">
        <f t="shared" si="103"/>
        <v>0</v>
      </c>
      <c r="HM34" s="479">
        <f t="shared" si="103"/>
        <v>0</v>
      </c>
      <c r="HN34" s="479">
        <f t="shared" si="103"/>
        <v>0</v>
      </c>
      <c r="HO34" s="479">
        <f t="shared" si="104"/>
        <v>0</v>
      </c>
      <c r="HP34" s="479">
        <f t="shared" si="104"/>
        <v>0</v>
      </c>
      <c r="HQ34" s="479">
        <f t="shared" si="104"/>
        <v>0</v>
      </c>
      <c r="HR34" s="479">
        <f t="shared" si="104"/>
        <v>0</v>
      </c>
      <c r="HS34" s="479">
        <f t="shared" si="104"/>
        <v>0</v>
      </c>
      <c r="HT34" s="474">
        <f t="shared" si="105"/>
        <v>0</v>
      </c>
      <c r="HU34" s="474">
        <f t="shared" si="105"/>
        <v>0</v>
      </c>
      <c r="HV34" s="474">
        <f t="shared" si="105"/>
        <v>0</v>
      </c>
      <c r="HW34" s="474">
        <f t="shared" si="105"/>
        <v>0</v>
      </c>
      <c r="HX34" s="474">
        <f t="shared" si="105"/>
        <v>0</v>
      </c>
      <c r="HY34" s="474">
        <f t="shared" si="106"/>
        <v>0</v>
      </c>
      <c r="HZ34" s="474">
        <f t="shared" si="106"/>
        <v>0</v>
      </c>
      <c r="IA34" s="474">
        <f t="shared" si="106"/>
        <v>0</v>
      </c>
      <c r="IB34" s="474">
        <f t="shared" si="106"/>
        <v>0</v>
      </c>
      <c r="IC34" s="474">
        <f t="shared" si="106"/>
        <v>0</v>
      </c>
      <c r="ID34" s="479">
        <f t="shared" si="107"/>
        <v>0</v>
      </c>
      <c r="IE34" s="479">
        <f t="shared" si="107"/>
        <v>0</v>
      </c>
      <c r="IF34" s="479">
        <f t="shared" si="107"/>
        <v>0</v>
      </c>
      <c r="IG34" s="479">
        <f t="shared" si="107"/>
        <v>0</v>
      </c>
      <c r="IH34" s="479">
        <f t="shared" si="107"/>
        <v>0</v>
      </c>
      <c r="II34" s="479">
        <f t="shared" si="108"/>
        <v>0</v>
      </c>
      <c r="IJ34" s="479">
        <f t="shared" si="108"/>
        <v>0</v>
      </c>
      <c r="IK34" s="479">
        <f t="shared" si="108"/>
        <v>0</v>
      </c>
      <c r="IL34" s="479">
        <f t="shared" si="108"/>
        <v>0</v>
      </c>
      <c r="IM34" s="479">
        <f t="shared" si="108"/>
        <v>0</v>
      </c>
      <c r="IN34" s="474">
        <f t="shared" si="109"/>
        <v>0</v>
      </c>
      <c r="IO34" s="474">
        <f t="shared" si="109"/>
        <v>0</v>
      </c>
      <c r="IP34" s="474">
        <f t="shared" si="109"/>
        <v>0</v>
      </c>
      <c r="IQ34" s="474">
        <f t="shared" si="109"/>
        <v>0</v>
      </c>
      <c r="IR34" s="474">
        <f t="shared" si="109"/>
        <v>0</v>
      </c>
      <c r="IS34" s="474">
        <f t="shared" si="110"/>
        <v>0</v>
      </c>
      <c r="IT34" s="474">
        <f t="shared" si="110"/>
        <v>0</v>
      </c>
      <c r="IU34" s="474">
        <f t="shared" si="110"/>
        <v>0</v>
      </c>
      <c r="IV34" s="474">
        <f t="shared" si="110"/>
        <v>0</v>
      </c>
      <c r="IW34" s="474">
        <f t="shared" si="110"/>
        <v>0</v>
      </c>
      <c r="IX34" s="479">
        <f t="shared" si="111"/>
        <v>0</v>
      </c>
      <c r="IY34" s="479">
        <f t="shared" si="111"/>
        <v>0</v>
      </c>
      <c r="IZ34" s="479">
        <f t="shared" si="111"/>
        <v>0</v>
      </c>
      <c r="JA34" s="479">
        <f t="shared" si="111"/>
        <v>0</v>
      </c>
      <c r="JB34" s="479">
        <f t="shared" si="111"/>
        <v>0</v>
      </c>
      <c r="JC34" s="479">
        <f t="shared" si="112"/>
        <v>0</v>
      </c>
      <c r="JD34" s="479">
        <f t="shared" si="112"/>
        <v>0</v>
      </c>
      <c r="JE34" s="479">
        <f t="shared" si="112"/>
        <v>0</v>
      </c>
      <c r="JF34" s="479">
        <f t="shared" si="112"/>
        <v>0</v>
      </c>
      <c r="JG34" s="479">
        <f t="shared" si="112"/>
        <v>0</v>
      </c>
      <c r="JH34" s="479">
        <f t="shared" si="113"/>
        <v>0</v>
      </c>
      <c r="JI34" s="479">
        <f t="shared" si="39"/>
        <v>0</v>
      </c>
      <c r="JJ34" s="479">
        <f t="shared" si="39"/>
        <v>0</v>
      </c>
      <c r="JK34" s="479">
        <f t="shared" si="39"/>
        <v>0</v>
      </c>
      <c r="JL34" s="479">
        <f t="shared" si="39"/>
        <v>0</v>
      </c>
      <c r="JM34" s="669">
        <v>0</v>
      </c>
      <c r="JN34" s="669">
        <v>0</v>
      </c>
      <c r="JO34" s="669">
        <v>0</v>
      </c>
      <c r="JP34" s="669">
        <v>0</v>
      </c>
      <c r="JQ34" s="669">
        <v>0</v>
      </c>
      <c r="JR34" s="669">
        <v>0</v>
      </c>
      <c r="JS34" s="462">
        <f t="shared" si="114"/>
        <v>0</v>
      </c>
      <c r="JT34" s="474">
        <f t="shared" si="137"/>
        <v>0</v>
      </c>
      <c r="JU34" s="474">
        <f t="shared" si="40"/>
        <v>0</v>
      </c>
      <c r="JV34" s="474">
        <f t="shared" si="40"/>
        <v>0</v>
      </c>
      <c r="JW34" s="474">
        <f t="shared" si="40"/>
        <v>0</v>
      </c>
      <c r="JX34" s="474">
        <f t="shared" si="40"/>
        <v>0</v>
      </c>
      <c r="JY34" s="474">
        <f t="shared" si="138"/>
        <v>0</v>
      </c>
      <c r="JZ34" s="474">
        <f t="shared" si="41"/>
        <v>0</v>
      </c>
      <c r="KA34" s="474">
        <f t="shared" si="41"/>
        <v>0</v>
      </c>
      <c r="KB34" s="474">
        <f t="shared" si="41"/>
        <v>0</v>
      </c>
      <c r="KC34" s="474">
        <f t="shared" si="41"/>
        <v>0</v>
      </c>
      <c r="KD34" s="723">
        <f t="shared" si="139"/>
        <v>0</v>
      </c>
      <c r="KE34" s="723">
        <f t="shared" si="42"/>
        <v>0</v>
      </c>
      <c r="KF34" s="723">
        <f t="shared" si="42"/>
        <v>0</v>
      </c>
      <c r="KG34" s="723">
        <f t="shared" si="42"/>
        <v>0</v>
      </c>
      <c r="KH34" s="723">
        <f t="shared" si="42"/>
        <v>0</v>
      </c>
      <c r="KI34" s="723">
        <f t="shared" si="140"/>
        <v>0</v>
      </c>
      <c r="KJ34" s="723">
        <f t="shared" si="43"/>
        <v>0</v>
      </c>
      <c r="KK34" s="723">
        <f t="shared" si="43"/>
        <v>0</v>
      </c>
      <c r="KL34" s="723">
        <f t="shared" si="43"/>
        <v>0</v>
      </c>
      <c r="KM34" s="723">
        <f t="shared" si="43"/>
        <v>0</v>
      </c>
      <c r="KN34" s="474">
        <f t="shared" si="141"/>
        <v>0</v>
      </c>
      <c r="KO34" s="474">
        <f t="shared" si="44"/>
        <v>0</v>
      </c>
      <c r="KP34" s="474">
        <f t="shared" si="44"/>
        <v>0</v>
      </c>
      <c r="KQ34" s="474">
        <f t="shared" si="44"/>
        <v>0</v>
      </c>
      <c r="KR34" s="474">
        <f t="shared" si="44"/>
        <v>0</v>
      </c>
      <c r="KS34" s="474">
        <f t="shared" si="142"/>
        <v>0</v>
      </c>
      <c r="KT34" s="474">
        <f t="shared" si="45"/>
        <v>0</v>
      </c>
      <c r="KU34" s="474">
        <f t="shared" si="45"/>
        <v>0</v>
      </c>
      <c r="KV34" s="474">
        <f t="shared" si="45"/>
        <v>0</v>
      </c>
      <c r="KW34" s="474">
        <f t="shared" si="45"/>
        <v>0</v>
      </c>
      <c r="KX34" s="474">
        <f t="shared" si="46"/>
        <v>0</v>
      </c>
      <c r="KY34" s="474">
        <f t="shared" si="46"/>
        <v>0</v>
      </c>
      <c r="KZ34" s="474">
        <f t="shared" si="47"/>
        <v>0</v>
      </c>
      <c r="LA34" s="474">
        <f t="shared" si="47"/>
        <v>0</v>
      </c>
      <c r="LB34" s="474">
        <f t="shared" si="47"/>
        <v>0</v>
      </c>
      <c r="LC34" s="479">
        <f t="shared" si="48"/>
        <v>38951192</v>
      </c>
      <c r="LD34" s="479">
        <f t="shared" si="121"/>
        <v>0</v>
      </c>
      <c r="LE34" s="479">
        <f t="shared" si="122"/>
        <v>0</v>
      </c>
      <c r="LF34" s="476">
        <f t="shared" si="123"/>
        <v>38951192</v>
      </c>
      <c r="LG34" s="476">
        <f t="shared" si="49"/>
        <v>3101486</v>
      </c>
      <c r="LH34" s="476">
        <f t="shared" si="49"/>
        <v>35849706</v>
      </c>
      <c r="LI34" s="476">
        <f t="shared" si="49"/>
        <v>27529494</v>
      </c>
      <c r="LJ34" s="476">
        <f t="shared" si="49"/>
        <v>8320212</v>
      </c>
      <c r="LK34" s="714">
        <v>101.28</v>
      </c>
      <c r="LL34" s="717">
        <f t="shared" si="50"/>
        <v>6183057.5999999996</v>
      </c>
      <c r="LM34" s="720">
        <f t="shared" si="124"/>
        <v>6183.1</v>
      </c>
      <c r="LN34" s="718">
        <f t="shared" si="51"/>
        <v>45134249.600000001</v>
      </c>
      <c r="LO34" s="713">
        <f t="shared" si="125"/>
        <v>45134.2</v>
      </c>
      <c r="LP34" s="724">
        <f t="shared" si="126"/>
        <v>0</v>
      </c>
      <c r="LQ34" s="724">
        <f t="shared" si="127"/>
        <v>45134.2</v>
      </c>
      <c r="LR34" s="724">
        <f t="shared" si="52"/>
        <v>0</v>
      </c>
      <c r="LS34" s="713">
        <f t="shared" si="128"/>
        <v>45134.2</v>
      </c>
      <c r="LT34" s="437"/>
      <c r="LU34" s="617">
        <f t="shared" si="129"/>
        <v>0</v>
      </c>
      <c r="LV34" s="617">
        <f t="shared" si="130"/>
        <v>0</v>
      </c>
      <c r="LW34" s="617">
        <f t="shared" si="131"/>
        <v>0</v>
      </c>
      <c r="LX34" s="617">
        <f t="shared" si="132"/>
        <v>0</v>
      </c>
      <c r="LY34" s="617">
        <f t="shared" si="133"/>
        <v>0</v>
      </c>
      <c r="LZ34" s="617">
        <f t="shared" si="134"/>
        <v>0</v>
      </c>
      <c r="MA34" s="480"/>
      <c r="MB34" s="480"/>
      <c r="MC34" s="480"/>
      <c r="MD34" s="480"/>
      <c r="ME34" s="480"/>
      <c r="MF34" s="480"/>
      <c r="MG34" s="480"/>
      <c r="MH34" s="480"/>
      <c r="MI34" s="480"/>
      <c r="MJ34" s="480"/>
      <c r="MK34" s="480"/>
      <c r="ML34" s="480"/>
      <c r="MM34" s="480"/>
      <c r="MN34" s="480"/>
      <c r="MO34" s="480"/>
      <c r="MP34" s="480"/>
      <c r="MQ34" s="480"/>
      <c r="MR34" s="480"/>
      <c r="MS34" s="480"/>
      <c r="MT34" s="480"/>
      <c r="MU34" s="480"/>
      <c r="MV34" s="480"/>
      <c r="MW34" s="480"/>
      <c r="MX34" s="480"/>
      <c r="MY34" s="480"/>
      <c r="MZ34" s="480"/>
      <c r="NA34" s="480"/>
      <c r="NB34" s="480"/>
      <c r="NC34" s="480"/>
      <c r="ND34" s="480"/>
      <c r="NE34" s="480"/>
      <c r="NF34" s="480"/>
      <c r="NG34" s="480"/>
      <c r="NH34" s="480"/>
      <c r="NI34" s="480"/>
      <c r="NJ34" s="480"/>
      <c r="NK34" s="480"/>
      <c r="NL34" s="480"/>
      <c r="NM34" s="480"/>
      <c r="NN34" s="480"/>
      <c r="NO34" s="480"/>
      <c r="NP34" s="480"/>
      <c r="NQ34" s="480"/>
      <c r="NR34" s="480"/>
      <c r="NS34" s="480"/>
      <c r="NT34" s="480"/>
      <c r="NU34" s="480"/>
      <c r="NV34" s="480"/>
      <c r="NW34" s="480"/>
      <c r="NX34" s="480"/>
      <c r="NY34" s="480"/>
      <c r="NZ34" s="480"/>
      <c r="OA34" s="480"/>
      <c r="OB34" s="480"/>
      <c r="OD34" s="642">
        <f t="shared" si="53"/>
        <v>0</v>
      </c>
      <c r="OE34" s="618">
        <f t="shared" si="54"/>
        <v>0</v>
      </c>
      <c r="OF34" s="618">
        <f t="shared" si="55"/>
        <v>0</v>
      </c>
      <c r="OG34" s="643">
        <f t="shared" si="135"/>
        <v>0</v>
      </c>
      <c r="OH34" s="644">
        <f t="shared" si="56"/>
        <v>0</v>
      </c>
      <c r="OI34" s="644">
        <f t="shared" si="56"/>
        <v>0</v>
      </c>
      <c r="OJ34" s="642">
        <f t="shared" si="57"/>
        <v>0</v>
      </c>
      <c r="OK34" s="618">
        <f t="shared" si="58"/>
        <v>0</v>
      </c>
      <c r="OL34" s="618">
        <f t="shared" si="59"/>
        <v>0</v>
      </c>
    </row>
    <row r="35" spans="1:402">
      <c r="A35" s="460" t="s">
        <v>1030</v>
      </c>
      <c r="B35" s="461"/>
      <c r="C35" s="461"/>
      <c r="D35" s="461"/>
      <c r="E35" s="461"/>
      <c r="F35" s="462">
        <f t="shared" si="60"/>
        <v>0</v>
      </c>
      <c r="G35" s="463"/>
      <c r="H35" s="463"/>
      <c r="I35" s="463"/>
      <c r="J35" s="463"/>
      <c r="K35" s="462">
        <f t="shared" si="61"/>
        <v>0</v>
      </c>
      <c r="L35" s="464">
        <f t="shared" si="62"/>
        <v>0</v>
      </c>
      <c r="M35" s="464"/>
      <c r="N35" s="464"/>
      <c r="O35" s="464"/>
      <c r="P35" s="485">
        <v>289</v>
      </c>
      <c r="Q35" s="461"/>
      <c r="R35" s="466">
        <v>0</v>
      </c>
      <c r="S35" s="461"/>
      <c r="T35" s="465">
        <v>3</v>
      </c>
      <c r="U35" s="462">
        <f t="shared" si="2"/>
        <v>292</v>
      </c>
      <c r="V35" s="485">
        <v>319</v>
      </c>
      <c r="W35" s="461"/>
      <c r="X35" s="466">
        <v>0</v>
      </c>
      <c r="Y35" s="461"/>
      <c r="Z35" s="465">
        <v>4</v>
      </c>
      <c r="AA35" s="462">
        <f t="shared" si="3"/>
        <v>323</v>
      </c>
      <c r="AB35" s="485">
        <v>49</v>
      </c>
      <c r="AC35" s="461"/>
      <c r="AD35" s="461"/>
      <c r="AE35" s="461"/>
      <c r="AF35" s="465">
        <v>0</v>
      </c>
      <c r="AG35" s="462">
        <f t="shared" si="63"/>
        <v>49</v>
      </c>
      <c r="AH35" s="459">
        <f t="shared" si="64"/>
        <v>664</v>
      </c>
      <c r="AI35" s="467"/>
      <c r="AJ35" s="468">
        <v>0</v>
      </c>
      <c r="AK35" s="469"/>
      <c r="AL35" s="470">
        <v>0</v>
      </c>
      <c r="AM35" s="470"/>
      <c r="AN35" s="467"/>
      <c r="AO35" s="471">
        <v>1</v>
      </c>
      <c r="AP35" s="470"/>
      <c r="AQ35" s="468"/>
      <c r="AR35" s="468"/>
      <c r="AS35" s="461"/>
      <c r="AT35" s="461"/>
      <c r="AU35" s="470">
        <v>1</v>
      </c>
      <c r="AV35" s="470"/>
      <c r="AW35" s="468"/>
      <c r="AX35" s="470">
        <v>3</v>
      </c>
      <c r="AY35" s="470">
        <v>3</v>
      </c>
      <c r="AZ35" s="468"/>
      <c r="BA35" s="470"/>
      <c r="BB35" s="461"/>
      <c r="BC35" s="461"/>
      <c r="BD35" s="470"/>
      <c r="BE35" s="470"/>
      <c r="BF35" s="473"/>
      <c r="BG35" s="462">
        <f t="shared" si="65"/>
        <v>8</v>
      </c>
      <c r="BH35" s="474">
        <f t="shared" si="66"/>
        <v>7394065</v>
      </c>
      <c r="BI35" s="475">
        <f t="shared" si="136"/>
        <v>623373</v>
      </c>
      <c r="BJ35" s="475">
        <f t="shared" si="136"/>
        <v>6770692</v>
      </c>
      <c r="BK35" s="475">
        <f t="shared" si="136"/>
        <v>5219918</v>
      </c>
      <c r="BL35" s="475">
        <f t="shared" si="136"/>
        <v>1550774</v>
      </c>
      <c r="BM35" s="474">
        <f t="shared" si="67"/>
        <v>0</v>
      </c>
      <c r="BN35" s="475">
        <f t="shared" si="5"/>
        <v>0</v>
      </c>
      <c r="BO35" s="475">
        <f t="shared" si="5"/>
        <v>0</v>
      </c>
      <c r="BP35" s="475">
        <f t="shared" si="5"/>
        <v>0</v>
      </c>
      <c r="BQ35" s="475">
        <f t="shared" si="5"/>
        <v>0</v>
      </c>
      <c r="BR35" s="474">
        <f t="shared" si="68"/>
        <v>0</v>
      </c>
      <c r="BS35" s="475">
        <f t="shared" si="6"/>
        <v>0</v>
      </c>
      <c r="BT35" s="475">
        <f t="shared" si="6"/>
        <v>0</v>
      </c>
      <c r="BU35" s="475">
        <f t="shared" si="6"/>
        <v>0</v>
      </c>
      <c r="BV35" s="475">
        <f t="shared" si="6"/>
        <v>0</v>
      </c>
      <c r="BW35" s="475"/>
      <c r="BX35" s="475"/>
      <c r="BY35" s="475"/>
      <c r="BZ35" s="475"/>
      <c r="CA35" s="475"/>
      <c r="CB35" s="474">
        <f t="shared" si="69"/>
        <v>592656</v>
      </c>
      <c r="CC35" s="475">
        <f t="shared" si="7"/>
        <v>1353</v>
      </c>
      <c r="CD35" s="475">
        <f t="shared" si="7"/>
        <v>591303</v>
      </c>
      <c r="CE35" s="475">
        <f t="shared" si="7"/>
        <v>591303</v>
      </c>
      <c r="CF35" s="475">
        <f t="shared" si="7"/>
        <v>0</v>
      </c>
      <c r="CG35" s="476">
        <f t="shared" si="70"/>
        <v>7986721</v>
      </c>
      <c r="CH35" s="474">
        <f t="shared" si="71"/>
        <v>11383196</v>
      </c>
      <c r="CI35" s="475">
        <f t="shared" si="71"/>
        <v>935946</v>
      </c>
      <c r="CJ35" s="475">
        <f t="shared" si="71"/>
        <v>10447250</v>
      </c>
      <c r="CK35" s="475">
        <f t="shared" si="71"/>
        <v>7869411</v>
      </c>
      <c r="CL35" s="475">
        <f t="shared" si="71"/>
        <v>2577839</v>
      </c>
      <c r="CM35" s="474">
        <f t="shared" si="72"/>
        <v>0</v>
      </c>
      <c r="CN35" s="475">
        <f t="shared" si="8"/>
        <v>0</v>
      </c>
      <c r="CO35" s="475">
        <f t="shared" si="8"/>
        <v>0</v>
      </c>
      <c r="CP35" s="475">
        <f t="shared" si="8"/>
        <v>0</v>
      </c>
      <c r="CQ35" s="475">
        <f t="shared" si="8"/>
        <v>0</v>
      </c>
      <c r="CR35" s="474">
        <f t="shared" si="73"/>
        <v>0</v>
      </c>
      <c r="CS35" s="475">
        <f t="shared" si="73"/>
        <v>0</v>
      </c>
      <c r="CT35" s="475">
        <f t="shared" si="73"/>
        <v>0</v>
      </c>
      <c r="CU35" s="475">
        <f t="shared" si="73"/>
        <v>0</v>
      </c>
      <c r="CV35" s="475">
        <f t="shared" si="73"/>
        <v>0</v>
      </c>
      <c r="CW35" s="474">
        <f t="shared" si="74"/>
        <v>0</v>
      </c>
      <c r="CX35" s="475">
        <f t="shared" si="9"/>
        <v>0</v>
      </c>
      <c r="CY35" s="475">
        <f t="shared" si="9"/>
        <v>0</v>
      </c>
      <c r="CZ35" s="475">
        <f t="shared" si="9"/>
        <v>0</v>
      </c>
      <c r="DA35" s="475">
        <f t="shared" si="9"/>
        <v>0</v>
      </c>
      <c r="DB35" s="474">
        <f t="shared" si="75"/>
        <v>912704</v>
      </c>
      <c r="DC35" s="475">
        <f t="shared" si="10"/>
        <v>3008</v>
      </c>
      <c r="DD35" s="475">
        <f t="shared" si="10"/>
        <v>909696</v>
      </c>
      <c r="DE35" s="475">
        <f t="shared" si="10"/>
        <v>909696</v>
      </c>
      <c r="DF35" s="475">
        <f t="shared" si="10"/>
        <v>0</v>
      </c>
      <c r="DG35" s="476">
        <f t="shared" si="76"/>
        <v>12295900</v>
      </c>
      <c r="DH35" s="474">
        <f t="shared" si="77"/>
        <v>1909334</v>
      </c>
      <c r="DI35" s="475">
        <f t="shared" si="77"/>
        <v>152243</v>
      </c>
      <c r="DJ35" s="475">
        <f t="shared" si="77"/>
        <v>1757091</v>
      </c>
      <c r="DK35" s="475">
        <f t="shared" si="77"/>
        <v>1293208</v>
      </c>
      <c r="DL35" s="475">
        <f t="shared" si="77"/>
        <v>463883</v>
      </c>
      <c r="DM35" s="474">
        <f t="shared" si="78"/>
        <v>0</v>
      </c>
      <c r="DN35" s="475">
        <f t="shared" si="11"/>
        <v>0</v>
      </c>
      <c r="DO35" s="475">
        <f t="shared" si="11"/>
        <v>0</v>
      </c>
      <c r="DP35" s="475">
        <f t="shared" si="11"/>
        <v>0</v>
      </c>
      <c r="DQ35" s="475">
        <f t="shared" si="11"/>
        <v>0</v>
      </c>
      <c r="DR35" s="475"/>
      <c r="DS35" s="475"/>
      <c r="DT35" s="475"/>
      <c r="DU35" s="475"/>
      <c r="DV35" s="475"/>
      <c r="DW35" s="474">
        <f t="shared" si="79"/>
        <v>0</v>
      </c>
      <c r="DX35" s="475">
        <f t="shared" si="12"/>
        <v>0</v>
      </c>
      <c r="DY35" s="475">
        <f t="shared" si="12"/>
        <v>0</v>
      </c>
      <c r="DZ35" s="475">
        <f t="shared" si="12"/>
        <v>0</v>
      </c>
      <c r="EA35" s="475">
        <f t="shared" si="12"/>
        <v>0</v>
      </c>
      <c r="EB35" s="474">
        <f t="shared" si="80"/>
        <v>0</v>
      </c>
      <c r="EC35" s="475">
        <f t="shared" si="13"/>
        <v>0</v>
      </c>
      <c r="ED35" s="475">
        <f t="shared" si="13"/>
        <v>0</v>
      </c>
      <c r="EE35" s="475">
        <f t="shared" si="13"/>
        <v>0</v>
      </c>
      <c r="EF35" s="475">
        <f t="shared" si="13"/>
        <v>0</v>
      </c>
      <c r="EG35" s="476">
        <f t="shared" si="81"/>
        <v>1909334</v>
      </c>
      <c r="EH35" s="476">
        <f t="shared" si="82"/>
        <v>22191955</v>
      </c>
      <c r="EI35" s="477">
        <f t="shared" si="83"/>
        <v>1715923</v>
      </c>
      <c r="EJ35" s="477">
        <f t="shared" si="14"/>
        <v>20476032</v>
      </c>
      <c r="EK35" s="477">
        <f t="shared" si="14"/>
        <v>15883536</v>
      </c>
      <c r="EL35" s="477">
        <f t="shared" si="14"/>
        <v>4592496</v>
      </c>
      <c r="EM35" s="478">
        <f t="shared" si="84"/>
        <v>20686595</v>
      </c>
      <c r="EN35" s="478">
        <f t="shared" si="85"/>
        <v>0</v>
      </c>
      <c r="EO35" s="478">
        <f t="shared" si="86"/>
        <v>0</v>
      </c>
      <c r="EP35" s="478">
        <f t="shared" si="87"/>
        <v>0</v>
      </c>
      <c r="EQ35" s="478">
        <f t="shared" si="88"/>
        <v>1505360</v>
      </c>
      <c r="ER35" s="479">
        <f t="shared" si="89"/>
        <v>0</v>
      </c>
      <c r="ES35" s="479">
        <f t="shared" si="89"/>
        <v>0</v>
      </c>
      <c r="ET35" s="479">
        <f t="shared" si="89"/>
        <v>0</v>
      </c>
      <c r="EU35" s="479">
        <f t="shared" si="89"/>
        <v>0</v>
      </c>
      <c r="EV35" s="479">
        <f t="shared" si="89"/>
        <v>0</v>
      </c>
      <c r="EW35" s="479">
        <f t="shared" si="90"/>
        <v>0</v>
      </c>
      <c r="EX35" s="479">
        <f t="shared" si="90"/>
        <v>0</v>
      </c>
      <c r="EY35" s="479">
        <f t="shared" si="90"/>
        <v>0</v>
      </c>
      <c r="EZ35" s="479">
        <f t="shared" si="90"/>
        <v>0</v>
      </c>
      <c r="FA35" s="479">
        <f t="shared" si="90"/>
        <v>0</v>
      </c>
      <c r="FB35" s="479">
        <f t="shared" si="91"/>
        <v>0</v>
      </c>
      <c r="FC35" s="479">
        <f t="shared" si="91"/>
        <v>0</v>
      </c>
      <c r="FD35" s="479">
        <f t="shared" si="91"/>
        <v>0</v>
      </c>
      <c r="FE35" s="479">
        <f t="shared" si="91"/>
        <v>0</v>
      </c>
      <c r="FF35" s="479">
        <f t="shared" si="91"/>
        <v>0</v>
      </c>
      <c r="FG35" s="479">
        <f t="shared" si="92"/>
        <v>0</v>
      </c>
      <c r="FH35" s="479">
        <f t="shared" si="92"/>
        <v>0</v>
      </c>
      <c r="FI35" s="479">
        <f t="shared" si="92"/>
        <v>0</v>
      </c>
      <c r="FJ35" s="479">
        <f t="shared" si="92"/>
        <v>0</v>
      </c>
      <c r="FK35" s="479">
        <f t="shared" si="92"/>
        <v>0</v>
      </c>
      <c r="FL35" s="474">
        <f t="shared" si="93"/>
        <v>0</v>
      </c>
      <c r="FM35" s="474">
        <f t="shared" si="93"/>
        <v>0</v>
      </c>
      <c r="FN35" s="474">
        <f t="shared" si="93"/>
        <v>0</v>
      </c>
      <c r="FO35" s="474">
        <f t="shared" si="93"/>
        <v>0</v>
      </c>
      <c r="FP35" s="474">
        <f t="shared" si="93"/>
        <v>0</v>
      </c>
      <c r="FQ35" s="474">
        <f t="shared" si="94"/>
        <v>0</v>
      </c>
      <c r="FR35" s="474">
        <f t="shared" si="94"/>
        <v>0</v>
      </c>
      <c r="FS35" s="474">
        <f t="shared" si="94"/>
        <v>0</v>
      </c>
      <c r="FT35" s="474">
        <f t="shared" si="94"/>
        <v>0</v>
      </c>
      <c r="FU35" s="474">
        <f t="shared" si="94"/>
        <v>0</v>
      </c>
      <c r="FV35" s="479">
        <f t="shared" si="95"/>
        <v>30729</v>
      </c>
      <c r="FW35" s="479">
        <f t="shared" si="95"/>
        <v>4257</v>
      </c>
      <c r="FX35" s="479">
        <f t="shared" si="95"/>
        <v>26472</v>
      </c>
      <c r="FY35" s="479">
        <f t="shared" si="95"/>
        <v>20409</v>
      </c>
      <c r="FZ35" s="479">
        <f t="shared" si="95"/>
        <v>6063</v>
      </c>
      <c r="GA35" s="479">
        <f t="shared" si="96"/>
        <v>0</v>
      </c>
      <c r="GB35" s="479">
        <f t="shared" si="96"/>
        <v>0</v>
      </c>
      <c r="GC35" s="479">
        <f t="shared" si="96"/>
        <v>0</v>
      </c>
      <c r="GD35" s="479">
        <f t="shared" si="96"/>
        <v>0</v>
      </c>
      <c r="GE35" s="479">
        <f t="shared" si="96"/>
        <v>0</v>
      </c>
      <c r="GF35" s="474">
        <f t="shared" si="97"/>
        <v>0</v>
      </c>
      <c r="GG35" s="474">
        <f t="shared" si="97"/>
        <v>0</v>
      </c>
      <c r="GH35" s="474">
        <f t="shared" si="97"/>
        <v>0</v>
      </c>
      <c r="GI35" s="474">
        <f t="shared" si="97"/>
        <v>0</v>
      </c>
      <c r="GJ35" s="474">
        <f t="shared" si="97"/>
        <v>0</v>
      </c>
      <c r="GK35" s="474">
        <f t="shared" si="98"/>
        <v>0</v>
      </c>
      <c r="GL35" s="474">
        <f t="shared" si="98"/>
        <v>0</v>
      </c>
      <c r="GM35" s="474">
        <f t="shared" si="98"/>
        <v>0</v>
      </c>
      <c r="GN35" s="474">
        <f t="shared" si="98"/>
        <v>0</v>
      </c>
      <c r="GO35" s="474">
        <f t="shared" si="98"/>
        <v>0</v>
      </c>
      <c r="GP35" s="479">
        <f t="shared" si="99"/>
        <v>0</v>
      </c>
      <c r="GQ35" s="479">
        <f t="shared" si="99"/>
        <v>0</v>
      </c>
      <c r="GR35" s="479">
        <f t="shared" si="99"/>
        <v>0</v>
      </c>
      <c r="GS35" s="479">
        <f t="shared" si="99"/>
        <v>0</v>
      </c>
      <c r="GT35" s="479">
        <f t="shared" si="99"/>
        <v>0</v>
      </c>
      <c r="GU35" s="479">
        <f t="shared" si="100"/>
        <v>0</v>
      </c>
      <c r="GV35" s="479">
        <f t="shared" si="100"/>
        <v>0</v>
      </c>
      <c r="GW35" s="479">
        <f t="shared" si="100"/>
        <v>0</v>
      </c>
      <c r="GX35" s="479">
        <f t="shared" si="100"/>
        <v>0</v>
      </c>
      <c r="GY35" s="479">
        <f t="shared" si="100"/>
        <v>0</v>
      </c>
      <c r="GZ35" s="474">
        <f t="shared" si="101"/>
        <v>187274</v>
      </c>
      <c r="HA35" s="474">
        <f t="shared" si="101"/>
        <v>28442</v>
      </c>
      <c r="HB35" s="474">
        <f t="shared" si="101"/>
        <v>158832</v>
      </c>
      <c r="HC35" s="474">
        <f t="shared" si="101"/>
        <v>122454</v>
      </c>
      <c r="HD35" s="474">
        <f t="shared" si="101"/>
        <v>36378</v>
      </c>
      <c r="HE35" s="474">
        <f t="shared" si="102"/>
        <v>0</v>
      </c>
      <c r="HF35" s="474">
        <f t="shared" si="102"/>
        <v>0</v>
      </c>
      <c r="HG35" s="474">
        <f t="shared" si="102"/>
        <v>0</v>
      </c>
      <c r="HH35" s="474">
        <f t="shared" si="102"/>
        <v>0</v>
      </c>
      <c r="HI35" s="474">
        <f t="shared" si="102"/>
        <v>0</v>
      </c>
      <c r="HJ35" s="479">
        <f t="shared" si="103"/>
        <v>0</v>
      </c>
      <c r="HK35" s="479">
        <f t="shared" si="103"/>
        <v>0</v>
      </c>
      <c r="HL35" s="479">
        <f t="shared" si="103"/>
        <v>0</v>
      </c>
      <c r="HM35" s="479">
        <f t="shared" si="103"/>
        <v>0</v>
      </c>
      <c r="HN35" s="479">
        <f t="shared" si="103"/>
        <v>0</v>
      </c>
      <c r="HO35" s="479">
        <f t="shared" si="104"/>
        <v>99087</v>
      </c>
      <c r="HP35" s="479">
        <f t="shared" si="104"/>
        <v>19671</v>
      </c>
      <c r="HQ35" s="479">
        <f t="shared" si="104"/>
        <v>79416</v>
      </c>
      <c r="HR35" s="479">
        <f t="shared" si="104"/>
        <v>61227</v>
      </c>
      <c r="HS35" s="479">
        <f t="shared" si="104"/>
        <v>18189</v>
      </c>
      <c r="HT35" s="474">
        <f t="shared" si="105"/>
        <v>133017</v>
      </c>
      <c r="HU35" s="474">
        <f t="shared" si="105"/>
        <v>22002</v>
      </c>
      <c r="HV35" s="474">
        <f t="shared" si="105"/>
        <v>111015</v>
      </c>
      <c r="HW35" s="474">
        <f t="shared" si="105"/>
        <v>83625</v>
      </c>
      <c r="HX35" s="474">
        <f t="shared" si="105"/>
        <v>27390</v>
      </c>
      <c r="HY35" s="474">
        <f t="shared" si="106"/>
        <v>0</v>
      </c>
      <c r="HZ35" s="474">
        <f t="shared" si="106"/>
        <v>0</v>
      </c>
      <c r="IA35" s="474">
        <f t="shared" si="106"/>
        <v>0</v>
      </c>
      <c r="IB35" s="474">
        <f t="shared" si="106"/>
        <v>0</v>
      </c>
      <c r="IC35" s="474">
        <f t="shared" si="106"/>
        <v>0</v>
      </c>
      <c r="ID35" s="479">
        <f t="shared" si="107"/>
        <v>0</v>
      </c>
      <c r="IE35" s="479">
        <f t="shared" si="107"/>
        <v>0</v>
      </c>
      <c r="IF35" s="479">
        <f t="shared" si="107"/>
        <v>0</v>
      </c>
      <c r="IG35" s="479">
        <f t="shared" si="107"/>
        <v>0</v>
      </c>
      <c r="IH35" s="479">
        <f t="shared" si="107"/>
        <v>0</v>
      </c>
      <c r="II35" s="479">
        <f t="shared" si="108"/>
        <v>0</v>
      </c>
      <c r="IJ35" s="479">
        <f t="shared" si="108"/>
        <v>0</v>
      </c>
      <c r="IK35" s="479">
        <f t="shared" si="108"/>
        <v>0</v>
      </c>
      <c r="IL35" s="479">
        <f t="shared" si="108"/>
        <v>0</v>
      </c>
      <c r="IM35" s="479">
        <f t="shared" si="108"/>
        <v>0</v>
      </c>
      <c r="IN35" s="474">
        <f t="shared" si="109"/>
        <v>0</v>
      </c>
      <c r="IO35" s="474">
        <f t="shared" si="109"/>
        <v>0</v>
      </c>
      <c r="IP35" s="474">
        <f t="shared" si="109"/>
        <v>0</v>
      </c>
      <c r="IQ35" s="474">
        <f t="shared" si="109"/>
        <v>0</v>
      </c>
      <c r="IR35" s="474">
        <f t="shared" si="109"/>
        <v>0</v>
      </c>
      <c r="IS35" s="474">
        <f t="shared" si="110"/>
        <v>0</v>
      </c>
      <c r="IT35" s="474">
        <f t="shared" si="110"/>
        <v>0</v>
      </c>
      <c r="IU35" s="474">
        <f t="shared" si="110"/>
        <v>0</v>
      </c>
      <c r="IV35" s="474">
        <f t="shared" si="110"/>
        <v>0</v>
      </c>
      <c r="IW35" s="474">
        <f t="shared" si="110"/>
        <v>0</v>
      </c>
      <c r="IX35" s="479">
        <f t="shared" si="111"/>
        <v>0</v>
      </c>
      <c r="IY35" s="479">
        <f t="shared" si="111"/>
        <v>0</v>
      </c>
      <c r="IZ35" s="479">
        <f t="shared" si="111"/>
        <v>0</v>
      </c>
      <c r="JA35" s="479">
        <f t="shared" si="111"/>
        <v>0</v>
      </c>
      <c r="JB35" s="479">
        <f t="shared" si="111"/>
        <v>0</v>
      </c>
      <c r="JC35" s="479">
        <f t="shared" si="112"/>
        <v>0</v>
      </c>
      <c r="JD35" s="479">
        <f t="shared" si="112"/>
        <v>0</v>
      </c>
      <c r="JE35" s="479">
        <f t="shared" si="112"/>
        <v>0</v>
      </c>
      <c r="JF35" s="479">
        <f t="shared" si="112"/>
        <v>0</v>
      </c>
      <c r="JG35" s="479">
        <f t="shared" si="112"/>
        <v>0</v>
      </c>
      <c r="JH35" s="479">
        <f t="shared" si="113"/>
        <v>450107</v>
      </c>
      <c r="JI35" s="479">
        <f t="shared" si="39"/>
        <v>74372</v>
      </c>
      <c r="JJ35" s="479">
        <f t="shared" si="39"/>
        <v>375735</v>
      </c>
      <c r="JK35" s="479">
        <f t="shared" si="39"/>
        <v>287715</v>
      </c>
      <c r="JL35" s="479">
        <f t="shared" si="39"/>
        <v>88020</v>
      </c>
      <c r="JM35" s="302"/>
      <c r="JN35" s="302"/>
      <c r="JO35" s="302"/>
      <c r="JP35" s="669"/>
      <c r="JQ35" s="669">
        <v>90</v>
      </c>
      <c r="JR35" s="669">
        <v>30</v>
      </c>
      <c r="JS35" s="462">
        <f t="shared" si="114"/>
        <v>120</v>
      </c>
      <c r="JT35" s="474">
        <f t="shared" si="137"/>
        <v>0</v>
      </c>
      <c r="JU35" s="474">
        <f t="shared" si="40"/>
        <v>0</v>
      </c>
      <c r="JV35" s="474">
        <f t="shared" si="40"/>
        <v>0</v>
      </c>
      <c r="JW35" s="474">
        <f t="shared" si="40"/>
        <v>0</v>
      </c>
      <c r="JX35" s="474">
        <f t="shared" si="40"/>
        <v>0</v>
      </c>
      <c r="JY35" s="474">
        <f t="shared" si="138"/>
        <v>0</v>
      </c>
      <c r="JZ35" s="474">
        <f t="shared" si="41"/>
        <v>0</v>
      </c>
      <c r="KA35" s="474">
        <f t="shared" si="41"/>
        <v>0</v>
      </c>
      <c r="KB35" s="474">
        <f t="shared" si="41"/>
        <v>0</v>
      </c>
      <c r="KC35" s="474">
        <f t="shared" si="41"/>
        <v>0</v>
      </c>
      <c r="KD35" s="723">
        <f t="shared" si="139"/>
        <v>0</v>
      </c>
      <c r="KE35" s="723">
        <f t="shared" si="42"/>
        <v>0</v>
      </c>
      <c r="KF35" s="723">
        <f t="shared" si="42"/>
        <v>0</v>
      </c>
      <c r="KG35" s="723">
        <f t="shared" si="42"/>
        <v>0</v>
      </c>
      <c r="KH35" s="723">
        <f t="shared" si="42"/>
        <v>0</v>
      </c>
      <c r="KI35" s="723">
        <f t="shared" si="140"/>
        <v>0</v>
      </c>
      <c r="KJ35" s="723">
        <f t="shared" si="43"/>
        <v>0</v>
      </c>
      <c r="KK35" s="723">
        <f t="shared" si="43"/>
        <v>0</v>
      </c>
      <c r="KL35" s="723">
        <f t="shared" si="43"/>
        <v>0</v>
      </c>
      <c r="KM35" s="723">
        <f t="shared" si="43"/>
        <v>0</v>
      </c>
      <c r="KN35" s="474">
        <f t="shared" si="141"/>
        <v>141120</v>
      </c>
      <c r="KO35" s="474">
        <f t="shared" si="44"/>
        <v>2790</v>
      </c>
      <c r="KP35" s="474">
        <f t="shared" si="44"/>
        <v>138330</v>
      </c>
      <c r="KQ35" s="474">
        <f t="shared" si="44"/>
        <v>138330</v>
      </c>
      <c r="KR35" s="474">
        <f t="shared" si="44"/>
        <v>0</v>
      </c>
      <c r="KS35" s="474">
        <f t="shared" si="142"/>
        <v>40320</v>
      </c>
      <c r="KT35" s="474">
        <f t="shared" si="45"/>
        <v>780</v>
      </c>
      <c r="KU35" s="474">
        <f t="shared" si="45"/>
        <v>39540</v>
      </c>
      <c r="KV35" s="474">
        <f t="shared" si="45"/>
        <v>39540</v>
      </c>
      <c r="KW35" s="474">
        <f t="shared" si="45"/>
        <v>0</v>
      </c>
      <c r="KX35" s="474">
        <f t="shared" si="46"/>
        <v>181440</v>
      </c>
      <c r="KY35" s="474">
        <f t="shared" si="46"/>
        <v>3570</v>
      </c>
      <c r="KZ35" s="474">
        <f t="shared" si="47"/>
        <v>177870</v>
      </c>
      <c r="LA35" s="474">
        <f t="shared" si="47"/>
        <v>177870</v>
      </c>
      <c r="LB35" s="474">
        <f t="shared" si="47"/>
        <v>0</v>
      </c>
      <c r="LC35" s="479">
        <f t="shared" si="48"/>
        <v>22191955</v>
      </c>
      <c r="LD35" s="479">
        <f t="shared" si="121"/>
        <v>450107</v>
      </c>
      <c r="LE35" s="479">
        <f t="shared" si="122"/>
        <v>181440</v>
      </c>
      <c r="LF35" s="476">
        <f t="shared" si="123"/>
        <v>22823502</v>
      </c>
      <c r="LG35" s="476">
        <f t="shared" si="49"/>
        <v>1793865</v>
      </c>
      <c r="LH35" s="476">
        <f t="shared" si="49"/>
        <v>21029637</v>
      </c>
      <c r="LI35" s="476">
        <f t="shared" si="49"/>
        <v>16349121</v>
      </c>
      <c r="LJ35" s="476">
        <f t="shared" si="49"/>
        <v>4680516</v>
      </c>
      <c r="LK35" s="714">
        <v>59.89</v>
      </c>
      <c r="LL35" s="717">
        <f t="shared" si="50"/>
        <v>3656233.4</v>
      </c>
      <c r="LM35" s="720">
        <f t="shared" si="124"/>
        <v>3656.2</v>
      </c>
      <c r="LN35" s="718">
        <f t="shared" si="51"/>
        <v>26298295.399999999</v>
      </c>
      <c r="LO35" s="713">
        <f t="shared" si="125"/>
        <v>26298.3</v>
      </c>
      <c r="LP35" s="724">
        <f t="shared" si="126"/>
        <v>0</v>
      </c>
      <c r="LQ35" s="724">
        <f t="shared" si="127"/>
        <v>26298.3</v>
      </c>
      <c r="LR35" s="724">
        <f t="shared" si="52"/>
        <v>181.4</v>
      </c>
      <c r="LS35" s="713">
        <f t="shared" si="128"/>
        <v>26479.7</v>
      </c>
      <c r="LT35" s="437"/>
      <c r="LU35" s="617">
        <f t="shared" si="129"/>
        <v>0</v>
      </c>
      <c r="LV35" s="617">
        <f t="shared" si="130"/>
        <v>0</v>
      </c>
      <c r="LW35" s="617">
        <f t="shared" si="131"/>
        <v>0</v>
      </c>
      <c r="LX35" s="617">
        <f t="shared" si="132"/>
        <v>0</v>
      </c>
      <c r="LY35" s="617">
        <f t="shared" si="133"/>
        <v>1568</v>
      </c>
      <c r="LZ35" s="617">
        <f t="shared" si="134"/>
        <v>1344</v>
      </c>
      <c r="MA35" s="480"/>
      <c r="MB35" s="480"/>
      <c r="MC35" s="480"/>
      <c r="MD35" s="480"/>
      <c r="ME35" s="480"/>
      <c r="MF35" s="480"/>
      <c r="MG35" s="480"/>
      <c r="MH35" s="480"/>
      <c r="MI35" s="480"/>
      <c r="MJ35" s="480"/>
      <c r="MK35" s="480"/>
      <c r="ML35" s="480"/>
      <c r="MM35" s="480"/>
      <c r="MN35" s="480"/>
      <c r="MO35" s="480"/>
      <c r="MP35" s="480"/>
      <c r="MQ35" s="480"/>
      <c r="MR35" s="480"/>
      <c r="MS35" s="480"/>
      <c r="MT35" s="480"/>
      <c r="MU35" s="480"/>
      <c r="MV35" s="480"/>
      <c r="MW35" s="480"/>
      <c r="MX35" s="480"/>
      <c r="MY35" s="480"/>
      <c r="MZ35" s="480"/>
      <c r="NA35" s="480"/>
      <c r="NB35" s="480"/>
      <c r="NC35" s="480"/>
      <c r="ND35" s="480"/>
      <c r="NE35" s="480"/>
      <c r="NF35" s="480"/>
      <c r="NG35" s="480"/>
      <c r="NH35" s="480"/>
      <c r="NI35" s="480"/>
      <c r="NJ35" s="480"/>
      <c r="NK35" s="480"/>
      <c r="NL35" s="480"/>
      <c r="NM35" s="480"/>
      <c r="NN35" s="480"/>
      <c r="NO35" s="480"/>
      <c r="NP35" s="480"/>
      <c r="NQ35" s="480"/>
      <c r="NR35" s="480"/>
      <c r="NS35" s="480"/>
      <c r="NT35" s="480"/>
      <c r="NU35" s="480"/>
      <c r="NV35" s="480"/>
      <c r="NW35" s="480"/>
      <c r="NX35" s="480"/>
      <c r="NY35" s="480"/>
      <c r="NZ35" s="480"/>
      <c r="OA35" s="480"/>
      <c r="OB35" s="480"/>
      <c r="OD35" s="642">
        <f t="shared" si="53"/>
        <v>63418</v>
      </c>
      <c r="OE35" s="618">
        <f t="shared" si="54"/>
        <v>44339</v>
      </c>
      <c r="OF35" s="618">
        <f t="shared" si="55"/>
        <v>0</v>
      </c>
      <c r="OG35" s="643">
        <f t="shared" si="135"/>
        <v>52944</v>
      </c>
      <c r="OH35" s="644">
        <f t="shared" si="56"/>
        <v>37005</v>
      </c>
      <c r="OI35" s="644">
        <f t="shared" si="56"/>
        <v>0</v>
      </c>
      <c r="OJ35" s="642">
        <f t="shared" si="57"/>
        <v>10474</v>
      </c>
      <c r="OK35" s="618">
        <f t="shared" si="58"/>
        <v>7334</v>
      </c>
      <c r="OL35" s="618">
        <f t="shared" si="59"/>
        <v>0</v>
      </c>
    </row>
    <row r="36" spans="1:402">
      <c r="A36" s="460" t="s">
        <v>792</v>
      </c>
      <c r="B36" s="461"/>
      <c r="C36" s="461">
        <v>17</v>
      </c>
      <c r="D36" s="461">
        <v>30</v>
      </c>
      <c r="E36" s="461">
        <v>23</v>
      </c>
      <c r="F36" s="462">
        <f t="shared" si="60"/>
        <v>70</v>
      </c>
      <c r="G36" s="463">
        <f>B36*G$7</f>
        <v>0</v>
      </c>
      <c r="H36" s="463">
        <f>C36*H$7</f>
        <v>722636</v>
      </c>
      <c r="I36" s="463">
        <f>D36*I7</f>
        <v>1275240</v>
      </c>
      <c r="J36" s="463">
        <f>E36*J$7</f>
        <v>977684</v>
      </c>
      <c r="K36" s="462">
        <f>SUM(G36:J36)</f>
        <v>2975560</v>
      </c>
      <c r="L36" s="464">
        <f>K36/1000-0.1</f>
        <v>2975.5</v>
      </c>
      <c r="M36" s="707">
        <v>7.25</v>
      </c>
      <c r="N36" s="464">
        <f>M36*M44-0.1</f>
        <v>511.8</v>
      </c>
      <c r="O36" s="464">
        <f>L36+N36</f>
        <v>3487.3</v>
      </c>
      <c r="P36" s="485">
        <v>614</v>
      </c>
      <c r="Q36" s="461"/>
      <c r="R36" s="481">
        <v>0</v>
      </c>
      <c r="S36" s="461"/>
      <c r="T36" s="465">
        <v>0</v>
      </c>
      <c r="U36" s="462">
        <f t="shared" si="2"/>
        <v>614</v>
      </c>
      <c r="V36" s="485">
        <v>655</v>
      </c>
      <c r="W36" s="461"/>
      <c r="X36" s="481">
        <v>0</v>
      </c>
      <c r="Y36" s="461"/>
      <c r="Z36" s="465">
        <v>3</v>
      </c>
      <c r="AA36" s="462">
        <f t="shared" si="3"/>
        <v>658</v>
      </c>
      <c r="AB36" s="485">
        <v>123</v>
      </c>
      <c r="AC36" s="461"/>
      <c r="AD36" s="461"/>
      <c r="AE36" s="461"/>
      <c r="AF36" s="465">
        <v>0</v>
      </c>
      <c r="AG36" s="462">
        <f t="shared" si="63"/>
        <v>123</v>
      </c>
      <c r="AH36" s="459">
        <f t="shared" si="64"/>
        <v>1395</v>
      </c>
      <c r="AI36" s="467"/>
      <c r="AJ36" s="468">
        <v>0</v>
      </c>
      <c r="AK36" s="469"/>
      <c r="AL36" s="470">
        <v>0</v>
      </c>
      <c r="AM36" s="470"/>
      <c r="AN36" s="467"/>
      <c r="AO36" s="471"/>
      <c r="AP36" s="470"/>
      <c r="AQ36" s="468"/>
      <c r="AR36" s="468"/>
      <c r="AS36" s="461"/>
      <c r="AT36" s="461"/>
      <c r="AU36" s="470"/>
      <c r="AV36" s="470"/>
      <c r="AW36" s="468">
        <v>1</v>
      </c>
      <c r="AX36" s="470"/>
      <c r="AY36" s="470">
        <v>1</v>
      </c>
      <c r="AZ36" s="468"/>
      <c r="BA36" s="470"/>
      <c r="BB36" s="461"/>
      <c r="BC36" s="461"/>
      <c r="BD36" s="470"/>
      <c r="BE36" s="470"/>
      <c r="BF36" s="473"/>
      <c r="BG36" s="462">
        <f t="shared" si="65"/>
        <v>2</v>
      </c>
      <c r="BH36" s="474">
        <f t="shared" si="66"/>
        <v>15709190</v>
      </c>
      <c r="BI36" s="475">
        <f t="shared" si="136"/>
        <v>1324398</v>
      </c>
      <c r="BJ36" s="475">
        <f t="shared" si="136"/>
        <v>14384792</v>
      </c>
      <c r="BK36" s="475">
        <f t="shared" si="136"/>
        <v>11090068</v>
      </c>
      <c r="BL36" s="475">
        <f t="shared" si="136"/>
        <v>3294724</v>
      </c>
      <c r="BM36" s="474">
        <f t="shared" si="67"/>
        <v>0</v>
      </c>
      <c r="BN36" s="475">
        <f t="shared" si="5"/>
        <v>0</v>
      </c>
      <c r="BO36" s="475">
        <f t="shared" si="5"/>
        <v>0</v>
      </c>
      <c r="BP36" s="475">
        <f t="shared" si="5"/>
        <v>0</v>
      </c>
      <c r="BQ36" s="475">
        <f t="shared" si="5"/>
        <v>0</v>
      </c>
      <c r="BR36" s="474">
        <f t="shared" si="68"/>
        <v>0</v>
      </c>
      <c r="BS36" s="475">
        <f t="shared" si="6"/>
        <v>0</v>
      </c>
      <c r="BT36" s="475">
        <f t="shared" si="6"/>
        <v>0</v>
      </c>
      <c r="BU36" s="475">
        <f t="shared" si="6"/>
        <v>0</v>
      </c>
      <c r="BV36" s="475">
        <f t="shared" si="6"/>
        <v>0</v>
      </c>
      <c r="BW36" s="475"/>
      <c r="BX36" s="475"/>
      <c r="BY36" s="475"/>
      <c r="BZ36" s="475"/>
      <c r="CA36" s="475"/>
      <c r="CB36" s="474">
        <f t="shared" si="69"/>
        <v>0</v>
      </c>
      <c r="CC36" s="475">
        <f t="shared" si="7"/>
        <v>0</v>
      </c>
      <c r="CD36" s="475">
        <f t="shared" si="7"/>
        <v>0</v>
      </c>
      <c r="CE36" s="475">
        <f t="shared" si="7"/>
        <v>0</v>
      </c>
      <c r="CF36" s="475">
        <f t="shared" si="7"/>
        <v>0</v>
      </c>
      <c r="CG36" s="476">
        <f t="shared" si="70"/>
        <v>15709190</v>
      </c>
      <c r="CH36" s="474">
        <f t="shared" si="71"/>
        <v>23373020</v>
      </c>
      <c r="CI36" s="475">
        <f t="shared" si="71"/>
        <v>1921770</v>
      </c>
      <c r="CJ36" s="475">
        <f t="shared" si="71"/>
        <v>21451250</v>
      </c>
      <c r="CK36" s="475">
        <f t="shared" si="71"/>
        <v>16158195</v>
      </c>
      <c r="CL36" s="475">
        <f t="shared" si="71"/>
        <v>5293055</v>
      </c>
      <c r="CM36" s="474">
        <f t="shared" si="72"/>
        <v>0</v>
      </c>
      <c r="CN36" s="475">
        <f t="shared" si="8"/>
        <v>0</v>
      </c>
      <c r="CO36" s="475">
        <f t="shared" si="8"/>
        <v>0</v>
      </c>
      <c r="CP36" s="475">
        <f t="shared" si="8"/>
        <v>0</v>
      </c>
      <c r="CQ36" s="475">
        <f t="shared" si="8"/>
        <v>0</v>
      </c>
      <c r="CR36" s="474">
        <f t="shared" si="73"/>
        <v>0</v>
      </c>
      <c r="CS36" s="475">
        <f t="shared" si="73"/>
        <v>0</v>
      </c>
      <c r="CT36" s="475">
        <f t="shared" si="73"/>
        <v>0</v>
      </c>
      <c r="CU36" s="475">
        <f t="shared" si="73"/>
        <v>0</v>
      </c>
      <c r="CV36" s="475">
        <f t="shared" si="73"/>
        <v>0</v>
      </c>
      <c r="CW36" s="474">
        <f t="shared" si="74"/>
        <v>0</v>
      </c>
      <c r="CX36" s="475">
        <f t="shared" si="9"/>
        <v>0</v>
      </c>
      <c r="CY36" s="475">
        <f t="shared" si="9"/>
        <v>0</v>
      </c>
      <c r="CZ36" s="475">
        <f t="shared" si="9"/>
        <v>0</v>
      </c>
      <c r="DA36" s="475">
        <f t="shared" si="9"/>
        <v>0</v>
      </c>
      <c r="DB36" s="474">
        <f t="shared" si="75"/>
        <v>684528</v>
      </c>
      <c r="DC36" s="475">
        <f t="shared" si="10"/>
        <v>2256</v>
      </c>
      <c r="DD36" s="475">
        <f t="shared" si="10"/>
        <v>682272</v>
      </c>
      <c r="DE36" s="475">
        <f t="shared" si="10"/>
        <v>682272</v>
      </c>
      <c r="DF36" s="475">
        <f t="shared" si="10"/>
        <v>0</v>
      </c>
      <c r="DG36" s="476">
        <f t="shared" si="76"/>
        <v>24057548</v>
      </c>
      <c r="DH36" s="474">
        <f t="shared" si="77"/>
        <v>4792818</v>
      </c>
      <c r="DI36" s="475">
        <f t="shared" si="77"/>
        <v>382161</v>
      </c>
      <c r="DJ36" s="475">
        <f t="shared" si="77"/>
        <v>4410657</v>
      </c>
      <c r="DK36" s="475">
        <f t="shared" si="77"/>
        <v>3246216</v>
      </c>
      <c r="DL36" s="475">
        <f t="shared" si="77"/>
        <v>1164441</v>
      </c>
      <c r="DM36" s="474">
        <f t="shared" si="78"/>
        <v>0</v>
      </c>
      <c r="DN36" s="475">
        <f t="shared" si="11"/>
        <v>0</v>
      </c>
      <c r="DO36" s="475">
        <f t="shared" si="11"/>
        <v>0</v>
      </c>
      <c r="DP36" s="475">
        <f t="shared" si="11"/>
        <v>0</v>
      </c>
      <c r="DQ36" s="475">
        <f t="shared" si="11"/>
        <v>0</v>
      </c>
      <c r="DR36" s="475"/>
      <c r="DS36" s="475"/>
      <c r="DT36" s="475"/>
      <c r="DU36" s="475"/>
      <c r="DV36" s="475"/>
      <c r="DW36" s="474">
        <f t="shared" si="79"/>
        <v>0</v>
      </c>
      <c r="DX36" s="475">
        <f t="shared" si="12"/>
        <v>0</v>
      </c>
      <c r="DY36" s="475">
        <f t="shared" si="12"/>
        <v>0</v>
      </c>
      <c r="DZ36" s="475">
        <f t="shared" si="12"/>
        <v>0</v>
      </c>
      <c r="EA36" s="475">
        <f t="shared" si="12"/>
        <v>0</v>
      </c>
      <c r="EB36" s="474">
        <f t="shared" si="80"/>
        <v>0</v>
      </c>
      <c r="EC36" s="475">
        <f t="shared" si="13"/>
        <v>0</v>
      </c>
      <c r="ED36" s="475">
        <f t="shared" si="13"/>
        <v>0</v>
      </c>
      <c r="EE36" s="475">
        <f t="shared" si="13"/>
        <v>0</v>
      </c>
      <c r="EF36" s="475">
        <f t="shared" si="13"/>
        <v>0</v>
      </c>
      <c r="EG36" s="476">
        <f t="shared" si="81"/>
        <v>4792818</v>
      </c>
      <c r="EH36" s="476">
        <f t="shared" si="82"/>
        <v>44559556</v>
      </c>
      <c r="EI36" s="477">
        <f t="shared" si="83"/>
        <v>3630585</v>
      </c>
      <c r="EJ36" s="477">
        <f t="shared" si="14"/>
        <v>40928971</v>
      </c>
      <c r="EK36" s="477">
        <f t="shared" si="14"/>
        <v>31176751</v>
      </c>
      <c r="EL36" s="477">
        <f t="shared" si="14"/>
        <v>9752220</v>
      </c>
      <c r="EM36" s="478">
        <f t="shared" si="84"/>
        <v>43875028</v>
      </c>
      <c r="EN36" s="478">
        <f t="shared" si="85"/>
        <v>0</v>
      </c>
      <c r="EO36" s="478">
        <f t="shared" si="86"/>
        <v>0</v>
      </c>
      <c r="EP36" s="478">
        <f t="shared" si="87"/>
        <v>0</v>
      </c>
      <c r="EQ36" s="478">
        <f t="shared" si="88"/>
        <v>684528</v>
      </c>
      <c r="ER36" s="479">
        <f t="shared" si="89"/>
        <v>0</v>
      </c>
      <c r="ES36" s="479">
        <f t="shared" si="89"/>
        <v>0</v>
      </c>
      <c r="ET36" s="479">
        <f t="shared" si="89"/>
        <v>0</v>
      </c>
      <c r="EU36" s="479">
        <f t="shared" si="89"/>
        <v>0</v>
      </c>
      <c r="EV36" s="479">
        <f t="shared" si="89"/>
        <v>0</v>
      </c>
      <c r="EW36" s="479">
        <f t="shared" si="90"/>
        <v>0</v>
      </c>
      <c r="EX36" s="479">
        <f t="shared" si="90"/>
        <v>0</v>
      </c>
      <c r="EY36" s="479">
        <f t="shared" si="90"/>
        <v>0</v>
      </c>
      <c r="EZ36" s="479">
        <f t="shared" si="90"/>
        <v>0</v>
      </c>
      <c r="FA36" s="479">
        <f t="shared" si="90"/>
        <v>0</v>
      </c>
      <c r="FB36" s="479">
        <f t="shared" si="91"/>
        <v>0</v>
      </c>
      <c r="FC36" s="479">
        <f t="shared" si="91"/>
        <v>0</v>
      </c>
      <c r="FD36" s="479">
        <f t="shared" si="91"/>
        <v>0</v>
      </c>
      <c r="FE36" s="479">
        <f t="shared" si="91"/>
        <v>0</v>
      </c>
      <c r="FF36" s="479">
        <f t="shared" si="91"/>
        <v>0</v>
      </c>
      <c r="FG36" s="479">
        <f t="shared" si="92"/>
        <v>0</v>
      </c>
      <c r="FH36" s="479">
        <f t="shared" si="92"/>
        <v>0</v>
      </c>
      <c r="FI36" s="479">
        <f t="shared" si="92"/>
        <v>0</v>
      </c>
      <c r="FJ36" s="479">
        <f t="shared" si="92"/>
        <v>0</v>
      </c>
      <c r="FK36" s="479">
        <f t="shared" si="92"/>
        <v>0</v>
      </c>
      <c r="FL36" s="474">
        <f t="shared" si="93"/>
        <v>0</v>
      </c>
      <c r="FM36" s="474">
        <f t="shared" si="93"/>
        <v>0</v>
      </c>
      <c r="FN36" s="474">
        <f t="shared" si="93"/>
        <v>0</v>
      </c>
      <c r="FO36" s="474">
        <f t="shared" si="93"/>
        <v>0</v>
      </c>
      <c r="FP36" s="474">
        <f t="shared" si="93"/>
        <v>0</v>
      </c>
      <c r="FQ36" s="474">
        <f t="shared" si="94"/>
        <v>0</v>
      </c>
      <c r="FR36" s="474">
        <f t="shared" si="94"/>
        <v>0</v>
      </c>
      <c r="FS36" s="474">
        <f t="shared" si="94"/>
        <v>0</v>
      </c>
      <c r="FT36" s="474">
        <f t="shared" si="94"/>
        <v>0</v>
      </c>
      <c r="FU36" s="474">
        <f t="shared" si="94"/>
        <v>0</v>
      </c>
      <c r="FV36" s="479">
        <f t="shared" si="95"/>
        <v>0</v>
      </c>
      <c r="FW36" s="479">
        <f t="shared" si="95"/>
        <v>0</v>
      </c>
      <c r="FX36" s="479">
        <f t="shared" si="95"/>
        <v>0</v>
      </c>
      <c r="FY36" s="479">
        <f t="shared" si="95"/>
        <v>0</v>
      </c>
      <c r="FZ36" s="479">
        <f t="shared" si="95"/>
        <v>0</v>
      </c>
      <c r="GA36" s="479">
        <f t="shared" si="96"/>
        <v>0</v>
      </c>
      <c r="GB36" s="479">
        <f t="shared" si="96"/>
        <v>0</v>
      </c>
      <c r="GC36" s="479">
        <f t="shared" si="96"/>
        <v>0</v>
      </c>
      <c r="GD36" s="479">
        <f t="shared" si="96"/>
        <v>0</v>
      </c>
      <c r="GE36" s="479">
        <f t="shared" si="96"/>
        <v>0</v>
      </c>
      <c r="GF36" s="474">
        <f t="shared" si="97"/>
        <v>0</v>
      </c>
      <c r="GG36" s="474">
        <f t="shared" si="97"/>
        <v>0</v>
      </c>
      <c r="GH36" s="474">
        <f t="shared" si="97"/>
        <v>0</v>
      </c>
      <c r="GI36" s="474">
        <f t="shared" si="97"/>
        <v>0</v>
      </c>
      <c r="GJ36" s="474">
        <f t="shared" si="97"/>
        <v>0</v>
      </c>
      <c r="GK36" s="474">
        <f t="shared" si="98"/>
        <v>0</v>
      </c>
      <c r="GL36" s="474">
        <f t="shared" si="98"/>
        <v>0</v>
      </c>
      <c r="GM36" s="474">
        <f t="shared" si="98"/>
        <v>0</v>
      </c>
      <c r="GN36" s="474">
        <f t="shared" si="98"/>
        <v>0</v>
      </c>
      <c r="GO36" s="474">
        <f t="shared" si="98"/>
        <v>0</v>
      </c>
      <c r="GP36" s="479">
        <f t="shared" si="99"/>
        <v>0</v>
      </c>
      <c r="GQ36" s="479">
        <f t="shared" si="99"/>
        <v>0</v>
      </c>
      <c r="GR36" s="479">
        <f t="shared" si="99"/>
        <v>0</v>
      </c>
      <c r="GS36" s="479">
        <f t="shared" si="99"/>
        <v>0</v>
      </c>
      <c r="GT36" s="479">
        <f t="shared" si="99"/>
        <v>0</v>
      </c>
      <c r="GU36" s="479">
        <f t="shared" si="100"/>
        <v>0</v>
      </c>
      <c r="GV36" s="479">
        <f t="shared" si="100"/>
        <v>0</v>
      </c>
      <c r="GW36" s="479">
        <f t="shared" si="100"/>
        <v>0</v>
      </c>
      <c r="GX36" s="479">
        <f t="shared" si="100"/>
        <v>0</v>
      </c>
      <c r="GY36" s="479">
        <f t="shared" si="100"/>
        <v>0</v>
      </c>
      <c r="GZ36" s="474">
        <f t="shared" si="101"/>
        <v>0</v>
      </c>
      <c r="HA36" s="474">
        <f t="shared" si="101"/>
        <v>0</v>
      </c>
      <c r="HB36" s="474">
        <f t="shared" si="101"/>
        <v>0</v>
      </c>
      <c r="HC36" s="474">
        <f t="shared" si="101"/>
        <v>0</v>
      </c>
      <c r="HD36" s="474">
        <f t="shared" si="101"/>
        <v>0</v>
      </c>
      <c r="HE36" s="474">
        <f t="shared" si="102"/>
        <v>0</v>
      </c>
      <c r="HF36" s="474">
        <f t="shared" si="102"/>
        <v>0</v>
      </c>
      <c r="HG36" s="474">
        <f t="shared" si="102"/>
        <v>0</v>
      </c>
      <c r="HH36" s="474">
        <f t="shared" si="102"/>
        <v>0</v>
      </c>
      <c r="HI36" s="474">
        <f t="shared" si="102"/>
        <v>0</v>
      </c>
      <c r="HJ36" s="479">
        <f t="shared" si="103"/>
        <v>277260</v>
      </c>
      <c r="HK36" s="479">
        <f t="shared" si="103"/>
        <v>34140</v>
      </c>
      <c r="HL36" s="479">
        <f t="shared" si="103"/>
        <v>243120</v>
      </c>
      <c r="HM36" s="479">
        <f t="shared" si="103"/>
        <v>178938</v>
      </c>
      <c r="HN36" s="479">
        <f t="shared" si="103"/>
        <v>64182</v>
      </c>
      <c r="HO36" s="479">
        <f t="shared" si="104"/>
        <v>0</v>
      </c>
      <c r="HP36" s="479">
        <f t="shared" si="104"/>
        <v>0</v>
      </c>
      <c r="HQ36" s="479">
        <f t="shared" si="104"/>
        <v>0</v>
      </c>
      <c r="HR36" s="479">
        <f t="shared" si="104"/>
        <v>0</v>
      </c>
      <c r="HS36" s="479">
        <f t="shared" si="104"/>
        <v>0</v>
      </c>
      <c r="HT36" s="474">
        <f t="shared" si="105"/>
        <v>44339</v>
      </c>
      <c r="HU36" s="474">
        <f t="shared" si="105"/>
        <v>7334</v>
      </c>
      <c r="HV36" s="474">
        <f t="shared" si="105"/>
        <v>37005</v>
      </c>
      <c r="HW36" s="474">
        <f t="shared" si="105"/>
        <v>27875</v>
      </c>
      <c r="HX36" s="474">
        <f t="shared" si="105"/>
        <v>9130</v>
      </c>
      <c r="HY36" s="474">
        <f t="shared" si="106"/>
        <v>0</v>
      </c>
      <c r="HZ36" s="474">
        <f t="shared" si="106"/>
        <v>0</v>
      </c>
      <c r="IA36" s="474">
        <f t="shared" si="106"/>
        <v>0</v>
      </c>
      <c r="IB36" s="474">
        <f t="shared" si="106"/>
        <v>0</v>
      </c>
      <c r="IC36" s="474">
        <f t="shared" si="106"/>
        <v>0</v>
      </c>
      <c r="ID36" s="479">
        <f t="shared" si="107"/>
        <v>0</v>
      </c>
      <c r="IE36" s="479">
        <f t="shared" si="107"/>
        <v>0</v>
      </c>
      <c r="IF36" s="479">
        <f t="shared" si="107"/>
        <v>0</v>
      </c>
      <c r="IG36" s="479">
        <f t="shared" si="107"/>
        <v>0</v>
      </c>
      <c r="IH36" s="479">
        <f t="shared" si="107"/>
        <v>0</v>
      </c>
      <c r="II36" s="479">
        <f t="shared" si="108"/>
        <v>0</v>
      </c>
      <c r="IJ36" s="479">
        <f t="shared" si="108"/>
        <v>0</v>
      </c>
      <c r="IK36" s="479">
        <f t="shared" si="108"/>
        <v>0</v>
      </c>
      <c r="IL36" s="479">
        <f t="shared" si="108"/>
        <v>0</v>
      </c>
      <c r="IM36" s="479">
        <f t="shared" si="108"/>
        <v>0</v>
      </c>
      <c r="IN36" s="474">
        <f t="shared" si="109"/>
        <v>0</v>
      </c>
      <c r="IO36" s="474">
        <f t="shared" si="109"/>
        <v>0</v>
      </c>
      <c r="IP36" s="474">
        <f t="shared" si="109"/>
        <v>0</v>
      </c>
      <c r="IQ36" s="474">
        <f t="shared" si="109"/>
        <v>0</v>
      </c>
      <c r="IR36" s="474">
        <f t="shared" si="109"/>
        <v>0</v>
      </c>
      <c r="IS36" s="474">
        <f t="shared" si="110"/>
        <v>0</v>
      </c>
      <c r="IT36" s="474">
        <f t="shared" si="110"/>
        <v>0</v>
      </c>
      <c r="IU36" s="474">
        <f t="shared" si="110"/>
        <v>0</v>
      </c>
      <c r="IV36" s="474">
        <f t="shared" si="110"/>
        <v>0</v>
      </c>
      <c r="IW36" s="474">
        <f t="shared" si="110"/>
        <v>0</v>
      </c>
      <c r="IX36" s="479">
        <f t="shared" si="111"/>
        <v>0</v>
      </c>
      <c r="IY36" s="479">
        <f t="shared" si="111"/>
        <v>0</v>
      </c>
      <c r="IZ36" s="479">
        <f t="shared" si="111"/>
        <v>0</v>
      </c>
      <c r="JA36" s="479">
        <f t="shared" si="111"/>
        <v>0</v>
      </c>
      <c r="JB36" s="479">
        <f t="shared" si="111"/>
        <v>0</v>
      </c>
      <c r="JC36" s="479">
        <f t="shared" si="112"/>
        <v>0</v>
      </c>
      <c r="JD36" s="479">
        <f t="shared" si="112"/>
        <v>0</v>
      </c>
      <c r="JE36" s="479">
        <f t="shared" si="112"/>
        <v>0</v>
      </c>
      <c r="JF36" s="479">
        <f t="shared" si="112"/>
        <v>0</v>
      </c>
      <c r="JG36" s="479">
        <f t="shared" si="112"/>
        <v>0</v>
      </c>
      <c r="JH36" s="479">
        <f t="shared" si="113"/>
        <v>321599</v>
      </c>
      <c r="JI36" s="479">
        <f t="shared" si="39"/>
        <v>41474</v>
      </c>
      <c r="JJ36" s="479">
        <f t="shared" si="39"/>
        <v>280125</v>
      </c>
      <c r="JK36" s="479">
        <f t="shared" si="39"/>
        <v>206813</v>
      </c>
      <c r="JL36" s="479">
        <f t="shared" si="39"/>
        <v>73312</v>
      </c>
      <c r="JM36" s="483">
        <v>0</v>
      </c>
      <c r="JN36" s="483">
        <v>48</v>
      </c>
      <c r="JO36" s="483">
        <v>16</v>
      </c>
      <c r="JP36" s="483">
        <v>268</v>
      </c>
      <c r="JQ36" s="483">
        <v>51</v>
      </c>
      <c r="JR36" s="483">
        <v>33</v>
      </c>
      <c r="JS36" s="462">
        <f t="shared" si="114"/>
        <v>416</v>
      </c>
      <c r="JT36" s="474">
        <f t="shared" si="137"/>
        <v>0</v>
      </c>
      <c r="JU36" s="474">
        <f t="shared" si="40"/>
        <v>0</v>
      </c>
      <c r="JV36" s="474">
        <f t="shared" si="40"/>
        <v>0</v>
      </c>
      <c r="JW36" s="474">
        <f t="shared" si="40"/>
        <v>0</v>
      </c>
      <c r="JX36" s="474">
        <f t="shared" si="40"/>
        <v>0</v>
      </c>
      <c r="JY36" s="474">
        <f t="shared" si="138"/>
        <v>75264</v>
      </c>
      <c r="JZ36" s="474">
        <f t="shared" si="41"/>
        <v>1488</v>
      </c>
      <c r="KA36" s="474">
        <f t="shared" si="41"/>
        <v>73776</v>
      </c>
      <c r="KB36" s="474">
        <f t="shared" si="41"/>
        <v>73776</v>
      </c>
      <c r="KC36" s="474">
        <f t="shared" si="41"/>
        <v>0</v>
      </c>
      <c r="KD36" s="723">
        <f t="shared" si="139"/>
        <v>25088</v>
      </c>
      <c r="KE36" s="723">
        <f t="shared" si="42"/>
        <v>496</v>
      </c>
      <c r="KF36" s="723">
        <f t="shared" si="42"/>
        <v>24592</v>
      </c>
      <c r="KG36" s="723">
        <f t="shared" si="42"/>
        <v>24592</v>
      </c>
      <c r="KH36" s="723">
        <f t="shared" si="42"/>
        <v>0</v>
      </c>
      <c r="KI36" s="723">
        <f t="shared" si="140"/>
        <v>420224</v>
      </c>
      <c r="KJ36" s="723">
        <f t="shared" si="43"/>
        <v>8308</v>
      </c>
      <c r="KK36" s="723">
        <f t="shared" si="43"/>
        <v>411916</v>
      </c>
      <c r="KL36" s="723">
        <f t="shared" si="43"/>
        <v>411916</v>
      </c>
      <c r="KM36" s="723">
        <f t="shared" si="43"/>
        <v>0</v>
      </c>
      <c r="KN36" s="474">
        <f t="shared" si="141"/>
        <v>79968</v>
      </c>
      <c r="KO36" s="474">
        <f t="shared" si="44"/>
        <v>1581</v>
      </c>
      <c r="KP36" s="474">
        <f t="shared" si="44"/>
        <v>78387</v>
      </c>
      <c r="KQ36" s="474">
        <f t="shared" si="44"/>
        <v>78387</v>
      </c>
      <c r="KR36" s="474">
        <f t="shared" si="44"/>
        <v>0</v>
      </c>
      <c r="KS36" s="474">
        <f t="shared" si="142"/>
        <v>44352</v>
      </c>
      <c r="KT36" s="474">
        <f t="shared" si="45"/>
        <v>858</v>
      </c>
      <c r="KU36" s="474">
        <f t="shared" si="45"/>
        <v>43494</v>
      </c>
      <c r="KV36" s="474">
        <f t="shared" si="45"/>
        <v>43494</v>
      </c>
      <c r="KW36" s="474">
        <f t="shared" si="45"/>
        <v>0</v>
      </c>
      <c r="KX36" s="474">
        <f t="shared" si="46"/>
        <v>644896</v>
      </c>
      <c r="KY36" s="474">
        <f t="shared" si="46"/>
        <v>12731</v>
      </c>
      <c r="KZ36" s="474">
        <f t="shared" si="47"/>
        <v>632165</v>
      </c>
      <c r="LA36" s="474">
        <f t="shared" si="47"/>
        <v>632165</v>
      </c>
      <c r="LB36" s="474">
        <f t="shared" si="47"/>
        <v>0</v>
      </c>
      <c r="LC36" s="479">
        <f t="shared" si="48"/>
        <v>44559556</v>
      </c>
      <c r="LD36" s="479">
        <f t="shared" si="121"/>
        <v>321599</v>
      </c>
      <c r="LE36" s="479">
        <f t="shared" si="122"/>
        <v>644896</v>
      </c>
      <c r="LF36" s="476">
        <f t="shared" si="123"/>
        <v>45526051</v>
      </c>
      <c r="LG36" s="476">
        <f t="shared" si="49"/>
        <v>3684790</v>
      </c>
      <c r="LH36" s="476">
        <f t="shared" si="49"/>
        <v>41841261</v>
      </c>
      <c r="LI36" s="476">
        <f t="shared" si="49"/>
        <v>32015729</v>
      </c>
      <c r="LJ36" s="476">
        <f t="shared" si="49"/>
        <v>9825532</v>
      </c>
      <c r="LK36" s="714">
        <v>124.44</v>
      </c>
      <c r="LL36" s="717">
        <f t="shared" si="50"/>
        <v>7596955.7999999998</v>
      </c>
      <c r="LM36" s="720">
        <f t="shared" si="124"/>
        <v>7597</v>
      </c>
      <c r="LN36" s="718">
        <f t="shared" si="51"/>
        <v>52478110.799999997</v>
      </c>
      <c r="LO36" s="713">
        <f t="shared" si="125"/>
        <v>52478.1</v>
      </c>
      <c r="LP36" s="724">
        <f t="shared" si="126"/>
        <v>3487.3</v>
      </c>
      <c r="LQ36" s="724">
        <f t="shared" si="127"/>
        <v>52478.1</v>
      </c>
      <c r="LR36" s="724">
        <f t="shared" si="52"/>
        <v>644.9</v>
      </c>
      <c r="LS36" s="713">
        <f t="shared" si="128"/>
        <v>56610.3</v>
      </c>
      <c r="LT36" s="437"/>
      <c r="LU36" s="617">
        <f t="shared" si="129"/>
        <v>0</v>
      </c>
      <c r="LV36" s="617">
        <f t="shared" si="130"/>
        <v>1568</v>
      </c>
      <c r="LW36" s="617">
        <f t="shared" si="131"/>
        <v>1568</v>
      </c>
      <c r="LX36" s="617">
        <f t="shared" si="132"/>
        <v>1568</v>
      </c>
      <c r="LY36" s="617">
        <f t="shared" si="133"/>
        <v>1568</v>
      </c>
      <c r="LZ36" s="617">
        <f t="shared" si="134"/>
        <v>1344</v>
      </c>
      <c r="MA36" s="480"/>
      <c r="MB36" s="480"/>
      <c r="MC36" s="480"/>
      <c r="MD36" s="480"/>
      <c r="ME36" s="480"/>
      <c r="MF36" s="480"/>
      <c r="MG36" s="480"/>
      <c r="MH36" s="480"/>
      <c r="MI36" s="480"/>
      <c r="MJ36" s="480"/>
      <c r="MK36" s="480"/>
      <c r="ML36" s="480"/>
      <c r="MM36" s="480"/>
      <c r="MN36" s="480"/>
      <c r="MO36" s="480"/>
      <c r="MP36" s="480"/>
      <c r="MQ36" s="480"/>
      <c r="MR36" s="480"/>
      <c r="MS36" s="480"/>
      <c r="MT36" s="480"/>
      <c r="MU36" s="480"/>
      <c r="MV36" s="480"/>
      <c r="MW36" s="480"/>
      <c r="MX36" s="480"/>
      <c r="MY36" s="480"/>
      <c r="MZ36" s="480"/>
      <c r="NA36" s="480"/>
      <c r="NB36" s="480"/>
      <c r="NC36" s="480"/>
      <c r="ND36" s="480"/>
      <c r="NE36" s="480"/>
      <c r="NF36" s="480"/>
      <c r="NG36" s="480"/>
      <c r="NH36" s="480"/>
      <c r="NI36" s="480"/>
      <c r="NJ36" s="480"/>
      <c r="NK36" s="480"/>
      <c r="NL36" s="480"/>
      <c r="NM36" s="480"/>
      <c r="NN36" s="480"/>
      <c r="NO36" s="480"/>
      <c r="NP36" s="480"/>
      <c r="NQ36" s="480"/>
      <c r="NR36" s="480"/>
      <c r="NS36" s="480"/>
      <c r="NT36" s="480"/>
      <c r="NU36" s="480"/>
      <c r="NV36" s="480"/>
      <c r="NW36" s="480"/>
      <c r="NX36" s="480"/>
      <c r="NY36" s="480"/>
      <c r="NZ36" s="480"/>
      <c r="OA36" s="480"/>
      <c r="OB36" s="480"/>
      <c r="OD36" s="642">
        <f t="shared" si="53"/>
        <v>0</v>
      </c>
      <c r="OE36" s="618">
        <f t="shared" si="54"/>
        <v>44339</v>
      </c>
      <c r="OF36" s="618">
        <f t="shared" si="55"/>
        <v>277260</v>
      </c>
      <c r="OG36" s="643">
        <f t="shared" si="135"/>
        <v>0</v>
      </c>
      <c r="OH36" s="644">
        <f t="shared" si="56"/>
        <v>37005</v>
      </c>
      <c r="OI36" s="644">
        <f t="shared" si="56"/>
        <v>243120</v>
      </c>
      <c r="OJ36" s="642">
        <f t="shared" si="57"/>
        <v>0</v>
      </c>
      <c r="OK36" s="618">
        <f t="shared" si="58"/>
        <v>7334</v>
      </c>
      <c r="OL36" s="618">
        <f t="shared" si="59"/>
        <v>34140</v>
      </c>
    </row>
    <row r="37" spans="1:402">
      <c r="A37" s="460" t="s">
        <v>1157</v>
      </c>
      <c r="B37" s="461"/>
      <c r="C37" s="461"/>
      <c r="D37" s="461"/>
      <c r="E37" s="461"/>
      <c r="F37" s="462">
        <f t="shared" si="60"/>
        <v>0</v>
      </c>
      <c r="G37" s="463"/>
      <c r="H37" s="463"/>
      <c r="I37" s="463"/>
      <c r="J37" s="463"/>
      <c r="K37" s="462">
        <f t="shared" si="61"/>
        <v>0</v>
      </c>
      <c r="L37" s="464">
        <f t="shared" si="62"/>
        <v>0</v>
      </c>
      <c r="M37" s="464"/>
      <c r="N37" s="464"/>
      <c r="O37" s="464"/>
      <c r="P37" s="485">
        <v>563</v>
      </c>
      <c r="Q37" s="461"/>
      <c r="R37" s="481">
        <v>26</v>
      </c>
      <c r="S37" s="461"/>
      <c r="T37" s="465">
        <v>2</v>
      </c>
      <c r="U37" s="462">
        <f t="shared" si="2"/>
        <v>591</v>
      </c>
      <c r="V37" s="485">
        <v>535</v>
      </c>
      <c r="W37" s="461"/>
      <c r="X37" s="481">
        <v>59</v>
      </c>
      <c r="Y37" s="461"/>
      <c r="Z37" s="465">
        <v>3</v>
      </c>
      <c r="AA37" s="462">
        <f t="shared" si="3"/>
        <v>597</v>
      </c>
      <c r="AB37" s="485">
        <v>65</v>
      </c>
      <c r="AC37" s="461"/>
      <c r="AD37" s="461"/>
      <c r="AE37" s="461"/>
      <c r="AF37" s="465">
        <v>1</v>
      </c>
      <c r="AG37" s="462">
        <f t="shared" si="63"/>
        <v>66</v>
      </c>
      <c r="AH37" s="459">
        <f t="shared" si="64"/>
        <v>1254</v>
      </c>
      <c r="AI37" s="467"/>
      <c r="AJ37" s="468">
        <v>0</v>
      </c>
      <c r="AK37" s="469"/>
      <c r="AL37" s="470">
        <v>0</v>
      </c>
      <c r="AM37" s="470"/>
      <c r="AN37" s="467"/>
      <c r="AO37" s="471"/>
      <c r="AP37" s="470"/>
      <c r="AQ37" s="468"/>
      <c r="AR37" s="468"/>
      <c r="AS37" s="461"/>
      <c r="AT37" s="461"/>
      <c r="AU37" s="470"/>
      <c r="AV37" s="470"/>
      <c r="AW37" s="468">
        <v>1</v>
      </c>
      <c r="AX37" s="470">
        <v>4</v>
      </c>
      <c r="AY37" s="470">
        <v>1</v>
      </c>
      <c r="AZ37" s="468"/>
      <c r="BA37" s="470"/>
      <c r="BB37" s="461"/>
      <c r="BC37" s="461"/>
      <c r="BD37" s="470"/>
      <c r="BE37" s="470"/>
      <c r="BF37" s="473"/>
      <c r="BG37" s="462">
        <f t="shared" si="65"/>
        <v>6</v>
      </c>
      <c r="BH37" s="474">
        <f t="shared" si="66"/>
        <v>14404355</v>
      </c>
      <c r="BI37" s="475">
        <f t="shared" si="136"/>
        <v>1214391</v>
      </c>
      <c r="BJ37" s="475">
        <f t="shared" si="136"/>
        <v>13189964</v>
      </c>
      <c r="BK37" s="475">
        <f t="shared" si="136"/>
        <v>10168906</v>
      </c>
      <c r="BL37" s="475">
        <f t="shared" si="136"/>
        <v>3021058</v>
      </c>
      <c r="BM37" s="474">
        <f t="shared" si="67"/>
        <v>0</v>
      </c>
      <c r="BN37" s="475">
        <f t="shared" si="5"/>
        <v>0</v>
      </c>
      <c r="BO37" s="475">
        <f t="shared" si="5"/>
        <v>0</v>
      </c>
      <c r="BP37" s="475">
        <f t="shared" si="5"/>
        <v>0</v>
      </c>
      <c r="BQ37" s="475">
        <f t="shared" si="5"/>
        <v>0</v>
      </c>
      <c r="BR37" s="474">
        <f t="shared" si="68"/>
        <v>1866618</v>
      </c>
      <c r="BS37" s="475">
        <f t="shared" si="6"/>
        <v>56082</v>
      </c>
      <c r="BT37" s="475">
        <f t="shared" si="6"/>
        <v>1810536</v>
      </c>
      <c r="BU37" s="475">
        <f t="shared" si="6"/>
        <v>1402154</v>
      </c>
      <c r="BV37" s="475">
        <f t="shared" si="6"/>
        <v>408382</v>
      </c>
      <c r="BW37" s="475"/>
      <c r="BX37" s="475"/>
      <c r="BY37" s="475"/>
      <c r="BZ37" s="475"/>
      <c r="CA37" s="475"/>
      <c r="CB37" s="474">
        <f t="shared" si="69"/>
        <v>395104</v>
      </c>
      <c r="CC37" s="475">
        <f t="shared" si="7"/>
        <v>902</v>
      </c>
      <c r="CD37" s="475">
        <f t="shared" si="7"/>
        <v>394202</v>
      </c>
      <c r="CE37" s="475">
        <f t="shared" si="7"/>
        <v>394202</v>
      </c>
      <c r="CF37" s="475">
        <f t="shared" si="7"/>
        <v>0</v>
      </c>
      <c r="CG37" s="476">
        <f t="shared" si="70"/>
        <v>16666077</v>
      </c>
      <c r="CH37" s="474">
        <f t="shared" si="71"/>
        <v>19090940</v>
      </c>
      <c r="CI37" s="475">
        <f t="shared" si="71"/>
        <v>1569690</v>
      </c>
      <c r="CJ37" s="475">
        <f t="shared" si="71"/>
        <v>17521250</v>
      </c>
      <c r="CK37" s="475">
        <f t="shared" si="71"/>
        <v>13197915</v>
      </c>
      <c r="CL37" s="475">
        <f t="shared" si="71"/>
        <v>4323335</v>
      </c>
      <c r="CM37" s="474">
        <f t="shared" si="72"/>
        <v>0</v>
      </c>
      <c r="CN37" s="475">
        <f t="shared" si="8"/>
        <v>0</v>
      </c>
      <c r="CO37" s="475">
        <f t="shared" si="8"/>
        <v>0</v>
      </c>
      <c r="CP37" s="475">
        <f t="shared" si="8"/>
        <v>0</v>
      </c>
      <c r="CQ37" s="475">
        <f t="shared" si="8"/>
        <v>0</v>
      </c>
      <c r="CR37" s="474">
        <f t="shared" si="73"/>
        <v>5881887</v>
      </c>
      <c r="CS37" s="475">
        <f t="shared" si="73"/>
        <v>173106</v>
      </c>
      <c r="CT37" s="475">
        <f t="shared" si="73"/>
        <v>5708781</v>
      </c>
      <c r="CU37" s="475">
        <f t="shared" si="73"/>
        <v>4315968</v>
      </c>
      <c r="CV37" s="475">
        <f t="shared" si="73"/>
        <v>1392813</v>
      </c>
      <c r="CW37" s="474">
        <f t="shared" si="74"/>
        <v>0</v>
      </c>
      <c r="CX37" s="475">
        <f t="shared" si="9"/>
        <v>0</v>
      </c>
      <c r="CY37" s="475">
        <f t="shared" si="9"/>
        <v>0</v>
      </c>
      <c r="CZ37" s="475">
        <f t="shared" si="9"/>
        <v>0</v>
      </c>
      <c r="DA37" s="475">
        <f t="shared" si="9"/>
        <v>0</v>
      </c>
      <c r="DB37" s="474">
        <f t="shared" si="75"/>
        <v>684528</v>
      </c>
      <c r="DC37" s="475">
        <f t="shared" si="10"/>
        <v>2256</v>
      </c>
      <c r="DD37" s="475">
        <f t="shared" si="10"/>
        <v>682272</v>
      </c>
      <c r="DE37" s="475">
        <f t="shared" si="10"/>
        <v>682272</v>
      </c>
      <c r="DF37" s="475">
        <f t="shared" si="10"/>
        <v>0</v>
      </c>
      <c r="DG37" s="476">
        <f t="shared" si="76"/>
        <v>25657355</v>
      </c>
      <c r="DH37" s="474">
        <f t="shared" si="77"/>
        <v>2532790</v>
      </c>
      <c r="DI37" s="475">
        <f t="shared" si="77"/>
        <v>201955</v>
      </c>
      <c r="DJ37" s="475">
        <f t="shared" si="77"/>
        <v>2330835</v>
      </c>
      <c r="DK37" s="475">
        <f t="shared" si="77"/>
        <v>1715480</v>
      </c>
      <c r="DL37" s="475">
        <f t="shared" si="77"/>
        <v>615355</v>
      </c>
      <c r="DM37" s="474">
        <f t="shared" si="78"/>
        <v>0</v>
      </c>
      <c r="DN37" s="475">
        <f t="shared" si="11"/>
        <v>0</v>
      </c>
      <c r="DO37" s="475">
        <f t="shared" si="11"/>
        <v>0</v>
      </c>
      <c r="DP37" s="475">
        <f t="shared" si="11"/>
        <v>0</v>
      </c>
      <c r="DQ37" s="475">
        <f t="shared" si="11"/>
        <v>0</v>
      </c>
      <c r="DR37" s="475"/>
      <c r="DS37" s="475"/>
      <c r="DT37" s="475"/>
      <c r="DU37" s="475"/>
      <c r="DV37" s="475"/>
      <c r="DW37" s="474">
        <f t="shared" si="79"/>
        <v>0</v>
      </c>
      <c r="DX37" s="475">
        <f t="shared" si="12"/>
        <v>0</v>
      </c>
      <c r="DY37" s="475">
        <f t="shared" si="12"/>
        <v>0</v>
      </c>
      <c r="DZ37" s="475">
        <f t="shared" si="12"/>
        <v>0</v>
      </c>
      <c r="EA37" s="475">
        <f t="shared" si="12"/>
        <v>0</v>
      </c>
      <c r="EB37" s="474">
        <f t="shared" si="80"/>
        <v>273811</v>
      </c>
      <c r="EC37" s="475">
        <f t="shared" si="13"/>
        <v>903</v>
      </c>
      <c r="ED37" s="475">
        <f t="shared" si="13"/>
        <v>272908</v>
      </c>
      <c r="EE37" s="475">
        <f t="shared" si="13"/>
        <v>272908</v>
      </c>
      <c r="EF37" s="475">
        <f t="shared" si="13"/>
        <v>0</v>
      </c>
      <c r="EG37" s="476">
        <f t="shared" si="81"/>
        <v>2806601</v>
      </c>
      <c r="EH37" s="476">
        <f>CG37+DG37+EG37</f>
        <v>45130033</v>
      </c>
      <c r="EI37" s="477">
        <f t="shared" si="83"/>
        <v>3219285</v>
      </c>
      <c r="EJ37" s="477">
        <f t="shared" si="14"/>
        <v>41910748</v>
      </c>
      <c r="EK37" s="477">
        <f t="shared" si="14"/>
        <v>32149805</v>
      </c>
      <c r="EL37" s="477">
        <f t="shared" si="14"/>
        <v>9760943</v>
      </c>
      <c r="EM37" s="478">
        <f t="shared" si="84"/>
        <v>36028085</v>
      </c>
      <c r="EN37" s="478">
        <f t="shared" si="85"/>
        <v>0</v>
      </c>
      <c r="EO37" s="478">
        <f t="shared" si="86"/>
        <v>7748505</v>
      </c>
      <c r="EP37" s="478">
        <f t="shared" si="87"/>
        <v>0</v>
      </c>
      <c r="EQ37" s="478">
        <f t="shared" si="88"/>
        <v>1353443</v>
      </c>
      <c r="ER37" s="479">
        <f t="shared" si="89"/>
        <v>0</v>
      </c>
      <c r="ES37" s="479">
        <f t="shared" si="89"/>
        <v>0</v>
      </c>
      <c r="ET37" s="479">
        <f t="shared" si="89"/>
        <v>0</v>
      </c>
      <c r="EU37" s="479">
        <f t="shared" si="89"/>
        <v>0</v>
      </c>
      <c r="EV37" s="479">
        <f t="shared" si="89"/>
        <v>0</v>
      </c>
      <c r="EW37" s="479">
        <f t="shared" si="90"/>
        <v>0</v>
      </c>
      <c r="EX37" s="479">
        <f t="shared" si="90"/>
        <v>0</v>
      </c>
      <c r="EY37" s="479">
        <f t="shared" si="90"/>
        <v>0</v>
      </c>
      <c r="EZ37" s="479">
        <f t="shared" si="90"/>
        <v>0</v>
      </c>
      <c r="FA37" s="479">
        <f t="shared" si="90"/>
        <v>0</v>
      </c>
      <c r="FB37" s="479">
        <f t="shared" si="91"/>
        <v>0</v>
      </c>
      <c r="FC37" s="479">
        <f t="shared" si="91"/>
        <v>0</v>
      </c>
      <c r="FD37" s="479">
        <f t="shared" si="91"/>
        <v>0</v>
      </c>
      <c r="FE37" s="479">
        <f t="shared" si="91"/>
        <v>0</v>
      </c>
      <c r="FF37" s="479">
        <f t="shared" si="91"/>
        <v>0</v>
      </c>
      <c r="FG37" s="479">
        <f t="shared" si="92"/>
        <v>0</v>
      </c>
      <c r="FH37" s="479">
        <f t="shared" si="92"/>
        <v>0</v>
      </c>
      <c r="FI37" s="479">
        <f t="shared" si="92"/>
        <v>0</v>
      </c>
      <c r="FJ37" s="479">
        <f t="shared" si="92"/>
        <v>0</v>
      </c>
      <c r="FK37" s="479">
        <f t="shared" si="92"/>
        <v>0</v>
      </c>
      <c r="FL37" s="474">
        <f t="shared" si="93"/>
        <v>0</v>
      </c>
      <c r="FM37" s="474">
        <f t="shared" si="93"/>
        <v>0</v>
      </c>
      <c r="FN37" s="474">
        <f t="shared" si="93"/>
        <v>0</v>
      </c>
      <c r="FO37" s="474">
        <f t="shared" si="93"/>
        <v>0</v>
      </c>
      <c r="FP37" s="474">
        <f t="shared" si="93"/>
        <v>0</v>
      </c>
      <c r="FQ37" s="474">
        <f t="shared" si="94"/>
        <v>0</v>
      </c>
      <c r="FR37" s="474">
        <f t="shared" si="94"/>
        <v>0</v>
      </c>
      <c r="FS37" s="474">
        <f t="shared" si="94"/>
        <v>0</v>
      </c>
      <c r="FT37" s="474">
        <f t="shared" si="94"/>
        <v>0</v>
      </c>
      <c r="FU37" s="474">
        <f t="shared" si="94"/>
        <v>0</v>
      </c>
      <c r="FV37" s="479">
        <f t="shared" si="95"/>
        <v>0</v>
      </c>
      <c r="FW37" s="479">
        <f t="shared" si="95"/>
        <v>0</v>
      </c>
      <c r="FX37" s="479">
        <f t="shared" si="95"/>
        <v>0</v>
      </c>
      <c r="FY37" s="479">
        <f t="shared" si="95"/>
        <v>0</v>
      </c>
      <c r="FZ37" s="479">
        <f t="shared" si="95"/>
        <v>0</v>
      </c>
      <c r="GA37" s="479">
        <f t="shared" si="96"/>
        <v>0</v>
      </c>
      <c r="GB37" s="479">
        <f t="shared" si="96"/>
        <v>0</v>
      </c>
      <c r="GC37" s="479">
        <f t="shared" si="96"/>
        <v>0</v>
      </c>
      <c r="GD37" s="479">
        <f t="shared" si="96"/>
        <v>0</v>
      </c>
      <c r="GE37" s="479">
        <f t="shared" si="96"/>
        <v>0</v>
      </c>
      <c r="GF37" s="474">
        <f t="shared" si="97"/>
        <v>0</v>
      </c>
      <c r="GG37" s="474">
        <f t="shared" si="97"/>
        <v>0</v>
      </c>
      <c r="GH37" s="474">
        <f t="shared" si="97"/>
        <v>0</v>
      </c>
      <c r="GI37" s="474">
        <f t="shared" si="97"/>
        <v>0</v>
      </c>
      <c r="GJ37" s="474">
        <f t="shared" si="97"/>
        <v>0</v>
      </c>
      <c r="GK37" s="474">
        <f t="shared" si="98"/>
        <v>0</v>
      </c>
      <c r="GL37" s="474">
        <f t="shared" si="98"/>
        <v>0</v>
      </c>
      <c r="GM37" s="474">
        <f t="shared" si="98"/>
        <v>0</v>
      </c>
      <c r="GN37" s="474">
        <f t="shared" si="98"/>
        <v>0</v>
      </c>
      <c r="GO37" s="474">
        <f t="shared" si="98"/>
        <v>0</v>
      </c>
      <c r="GP37" s="479">
        <f t="shared" si="99"/>
        <v>0</v>
      </c>
      <c r="GQ37" s="479">
        <f t="shared" si="99"/>
        <v>0</v>
      </c>
      <c r="GR37" s="479">
        <f t="shared" si="99"/>
        <v>0</v>
      </c>
      <c r="GS37" s="479">
        <f t="shared" si="99"/>
        <v>0</v>
      </c>
      <c r="GT37" s="479">
        <f t="shared" si="99"/>
        <v>0</v>
      </c>
      <c r="GU37" s="479">
        <f t="shared" si="100"/>
        <v>0</v>
      </c>
      <c r="GV37" s="479">
        <f t="shared" si="100"/>
        <v>0</v>
      </c>
      <c r="GW37" s="479">
        <f t="shared" si="100"/>
        <v>0</v>
      </c>
      <c r="GX37" s="479">
        <f t="shared" si="100"/>
        <v>0</v>
      </c>
      <c r="GY37" s="479">
        <f t="shared" si="100"/>
        <v>0</v>
      </c>
      <c r="GZ37" s="474">
        <f t="shared" si="101"/>
        <v>0</v>
      </c>
      <c r="HA37" s="474">
        <f t="shared" si="101"/>
        <v>0</v>
      </c>
      <c r="HB37" s="474">
        <f t="shared" si="101"/>
        <v>0</v>
      </c>
      <c r="HC37" s="474">
        <f t="shared" si="101"/>
        <v>0</v>
      </c>
      <c r="HD37" s="474">
        <f t="shared" si="101"/>
        <v>0</v>
      </c>
      <c r="HE37" s="474">
        <f t="shared" si="102"/>
        <v>0</v>
      </c>
      <c r="HF37" s="474">
        <f t="shared" si="102"/>
        <v>0</v>
      </c>
      <c r="HG37" s="474">
        <f t="shared" si="102"/>
        <v>0</v>
      </c>
      <c r="HH37" s="474">
        <f t="shared" si="102"/>
        <v>0</v>
      </c>
      <c r="HI37" s="474">
        <f t="shared" si="102"/>
        <v>0</v>
      </c>
      <c r="HJ37" s="479">
        <f t="shared" si="103"/>
        <v>277260</v>
      </c>
      <c r="HK37" s="479">
        <f t="shared" si="103"/>
        <v>34140</v>
      </c>
      <c r="HL37" s="479">
        <f t="shared" si="103"/>
        <v>243120</v>
      </c>
      <c r="HM37" s="479">
        <f t="shared" si="103"/>
        <v>178938</v>
      </c>
      <c r="HN37" s="479">
        <f t="shared" si="103"/>
        <v>64182</v>
      </c>
      <c r="HO37" s="479">
        <f t="shared" si="104"/>
        <v>132116</v>
      </c>
      <c r="HP37" s="479">
        <f t="shared" si="104"/>
        <v>26228</v>
      </c>
      <c r="HQ37" s="479">
        <f t="shared" si="104"/>
        <v>105888</v>
      </c>
      <c r="HR37" s="479">
        <f t="shared" si="104"/>
        <v>81636</v>
      </c>
      <c r="HS37" s="479">
        <f t="shared" si="104"/>
        <v>24252</v>
      </c>
      <c r="HT37" s="474">
        <f t="shared" si="105"/>
        <v>44339</v>
      </c>
      <c r="HU37" s="474">
        <f t="shared" si="105"/>
        <v>7334</v>
      </c>
      <c r="HV37" s="474">
        <f t="shared" si="105"/>
        <v>37005</v>
      </c>
      <c r="HW37" s="474">
        <f t="shared" si="105"/>
        <v>27875</v>
      </c>
      <c r="HX37" s="474">
        <f t="shared" si="105"/>
        <v>9130</v>
      </c>
      <c r="HY37" s="474">
        <f t="shared" si="106"/>
        <v>0</v>
      </c>
      <c r="HZ37" s="474">
        <f t="shared" si="106"/>
        <v>0</v>
      </c>
      <c r="IA37" s="474">
        <f t="shared" si="106"/>
        <v>0</v>
      </c>
      <c r="IB37" s="474">
        <f t="shared" si="106"/>
        <v>0</v>
      </c>
      <c r="IC37" s="474">
        <f t="shared" si="106"/>
        <v>0</v>
      </c>
      <c r="ID37" s="479">
        <f t="shared" si="107"/>
        <v>0</v>
      </c>
      <c r="IE37" s="479">
        <f t="shared" si="107"/>
        <v>0</v>
      </c>
      <c r="IF37" s="479">
        <f t="shared" si="107"/>
        <v>0</v>
      </c>
      <c r="IG37" s="479">
        <f t="shared" si="107"/>
        <v>0</v>
      </c>
      <c r="IH37" s="479">
        <f t="shared" si="107"/>
        <v>0</v>
      </c>
      <c r="II37" s="479">
        <f t="shared" si="108"/>
        <v>0</v>
      </c>
      <c r="IJ37" s="479">
        <f t="shared" si="108"/>
        <v>0</v>
      </c>
      <c r="IK37" s="479">
        <f t="shared" si="108"/>
        <v>0</v>
      </c>
      <c r="IL37" s="479">
        <f t="shared" si="108"/>
        <v>0</v>
      </c>
      <c r="IM37" s="479">
        <f t="shared" si="108"/>
        <v>0</v>
      </c>
      <c r="IN37" s="474">
        <f t="shared" si="109"/>
        <v>0</v>
      </c>
      <c r="IO37" s="474">
        <f t="shared" si="109"/>
        <v>0</v>
      </c>
      <c r="IP37" s="474">
        <f t="shared" si="109"/>
        <v>0</v>
      </c>
      <c r="IQ37" s="474">
        <f t="shared" si="109"/>
        <v>0</v>
      </c>
      <c r="IR37" s="474">
        <f t="shared" si="109"/>
        <v>0</v>
      </c>
      <c r="IS37" s="474">
        <f t="shared" si="110"/>
        <v>0</v>
      </c>
      <c r="IT37" s="474">
        <f t="shared" si="110"/>
        <v>0</v>
      </c>
      <c r="IU37" s="474">
        <f t="shared" si="110"/>
        <v>0</v>
      </c>
      <c r="IV37" s="474">
        <f t="shared" si="110"/>
        <v>0</v>
      </c>
      <c r="IW37" s="474">
        <f t="shared" si="110"/>
        <v>0</v>
      </c>
      <c r="IX37" s="479">
        <f t="shared" si="111"/>
        <v>0</v>
      </c>
      <c r="IY37" s="479">
        <f t="shared" si="111"/>
        <v>0</v>
      </c>
      <c r="IZ37" s="479">
        <f t="shared" si="111"/>
        <v>0</v>
      </c>
      <c r="JA37" s="479">
        <f t="shared" si="111"/>
        <v>0</v>
      </c>
      <c r="JB37" s="479">
        <f t="shared" si="111"/>
        <v>0</v>
      </c>
      <c r="JC37" s="479">
        <f t="shared" si="112"/>
        <v>0</v>
      </c>
      <c r="JD37" s="479">
        <f t="shared" si="112"/>
        <v>0</v>
      </c>
      <c r="JE37" s="479">
        <f t="shared" si="112"/>
        <v>0</v>
      </c>
      <c r="JF37" s="479">
        <f t="shared" si="112"/>
        <v>0</v>
      </c>
      <c r="JG37" s="479">
        <f t="shared" si="112"/>
        <v>0</v>
      </c>
      <c r="JH37" s="479">
        <f t="shared" si="113"/>
        <v>453715</v>
      </c>
      <c r="JI37" s="479">
        <f t="shared" si="39"/>
        <v>67702</v>
      </c>
      <c r="JJ37" s="479">
        <f t="shared" si="39"/>
        <v>386013</v>
      </c>
      <c r="JK37" s="479">
        <f t="shared" si="39"/>
        <v>288449</v>
      </c>
      <c r="JL37" s="479">
        <f t="shared" si="39"/>
        <v>97564</v>
      </c>
      <c r="JM37" s="302">
        <v>0</v>
      </c>
      <c r="JN37" s="302">
        <v>0</v>
      </c>
      <c r="JO37" s="302">
        <v>0</v>
      </c>
      <c r="JP37" s="302">
        <v>0</v>
      </c>
      <c r="JQ37" s="669">
        <v>0</v>
      </c>
      <c r="JR37" s="302">
        <v>75</v>
      </c>
      <c r="JS37" s="462">
        <f t="shared" si="114"/>
        <v>75</v>
      </c>
      <c r="JT37" s="474">
        <f t="shared" si="137"/>
        <v>0</v>
      </c>
      <c r="JU37" s="474">
        <f t="shared" si="40"/>
        <v>0</v>
      </c>
      <c r="JV37" s="474">
        <f t="shared" si="40"/>
        <v>0</v>
      </c>
      <c r="JW37" s="474">
        <f t="shared" si="40"/>
        <v>0</v>
      </c>
      <c r="JX37" s="474">
        <f t="shared" si="40"/>
        <v>0</v>
      </c>
      <c r="JY37" s="474">
        <f t="shared" si="138"/>
        <v>0</v>
      </c>
      <c r="JZ37" s="474">
        <f t="shared" si="41"/>
        <v>0</v>
      </c>
      <c r="KA37" s="474">
        <f t="shared" si="41"/>
        <v>0</v>
      </c>
      <c r="KB37" s="474">
        <f t="shared" si="41"/>
        <v>0</v>
      </c>
      <c r="KC37" s="474">
        <f t="shared" si="41"/>
        <v>0</v>
      </c>
      <c r="KD37" s="723">
        <f t="shared" si="139"/>
        <v>0</v>
      </c>
      <c r="KE37" s="723">
        <f t="shared" si="42"/>
        <v>0</v>
      </c>
      <c r="KF37" s="723">
        <f t="shared" si="42"/>
        <v>0</v>
      </c>
      <c r="KG37" s="723">
        <f t="shared" si="42"/>
        <v>0</v>
      </c>
      <c r="KH37" s="723">
        <f t="shared" si="42"/>
        <v>0</v>
      </c>
      <c r="KI37" s="723">
        <f t="shared" si="140"/>
        <v>0</v>
      </c>
      <c r="KJ37" s="723">
        <f t="shared" si="43"/>
        <v>0</v>
      </c>
      <c r="KK37" s="723">
        <f t="shared" si="43"/>
        <v>0</v>
      </c>
      <c r="KL37" s="723">
        <f t="shared" si="43"/>
        <v>0</v>
      </c>
      <c r="KM37" s="723">
        <f t="shared" si="43"/>
        <v>0</v>
      </c>
      <c r="KN37" s="474">
        <f t="shared" si="141"/>
        <v>0</v>
      </c>
      <c r="KO37" s="474">
        <f t="shared" si="44"/>
        <v>0</v>
      </c>
      <c r="KP37" s="474">
        <f t="shared" si="44"/>
        <v>0</v>
      </c>
      <c r="KQ37" s="474">
        <f t="shared" si="44"/>
        <v>0</v>
      </c>
      <c r="KR37" s="474">
        <f t="shared" si="44"/>
        <v>0</v>
      </c>
      <c r="KS37" s="474">
        <f t="shared" si="142"/>
        <v>100800</v>
      </c>
      <c r="KT37" s="474">
        <f t="shared" si="45"/>
        <v>1950</v>
      </c>
      <c r="KU37" s="474">
        <f t="shared" si="45"/>
        <v>98850</v>
      </c>
      <c r="KV37" s="474">
        <f t="shared" si="45"/>
        <v>98850</v>
      </c>
      <c r="KW37" s="474">
        <f t="shared" si="45"/>
        <v>0</v>
      </c>
      <c r="KX37" s="474">
        <f t="shared" si="46"/>
        <v>100800</v>
      </c>
      <c r="KY37" s="474">
        <f t="shared" si="46"/>
        <v>1950</v>
      </c>
      <c r="KZ37" s="474">
        <f t="shared" si="47"/>
        <v>98850</v>
      </c>
      <c r="LA37" s="474">
        <f t="shared" si="47"/>
        <v>98850</v>
      </c>
      <c r="LB37" s="474">
        <f t="shared" si="47"/>
        <v>0</v>
      </c>
      <c r="LC37" s="479">
        <f t="shared" si="48"/>
        <v>45130033</v>
      </c>
      <c r="LD37" s="479">
        <f t="shared" si="121"/>
        <v>453715</v>
      </c>
      <c r="LE37" s="479">
        <f t="shared" si="122"/>
        <v>100800</v>
      </c>
      <c r="LF37" s="476">
        <f t="shared" si="123"/>
        <v>45684548</v>
      </c>
      <c r="LG37" s="476">
        <f t="shared" si="49"/>
        <v>3288937</v>
      </c>
      <c r="LH37" s="476">
        <f t="shared" si="49"/>
        <v>42395611</v>
      </c>
      <c r="LI37" s="476">
        <f t="shared" si="49"/>
        <v>32537104</v>
      </c>
      <c r="LJ37" s="476">
        <f t="shared" si="49"/>
        <v>9858507</v>
      </c>
      <c r="LK37" s="714">
        <v>112.5</v>
      </c>
      <c r="LL37" s="717">
        <f t="shared" si="50"/>
        <v>6868029</v>
      </c>
      <c r="LM37" s="720">
        <f t="shared" si="124"/>
        <v>6868</v>
      </c>
      <c r="LN37" s="718">
        <f t="shared" si="51"/>
        <v>52451777</v>
      </c>
      <c r="LO37" s="713">
        <f t="shared" si="125"/>
        <v>52451.8</v>
      </c>
      <c r="LP37" s="724">
        <f t="shared" si="126"/>
        <v>0</v>
      </c>
      <c r="LQ37" s="724">
        <f t="shared" si="127"/>
        <v>52451.8</v>
      </c>
      <c r="LR37" s="724">
        <f>KX37/1000-0.2</f>
        <v>100.6</v>
      </c>
      <c r="LS37" s="713">
        <f t="shared" si="128"/>
        <v>52552.4</v>
      </c>
      <c r="LT37" s="437"/>
      <c r="LU37" s="617">
        <f t="shared" si="129"/>
        <v>0</v>
      </c>
      <c r="LV37" s="617">
        <f t="shared" si="130"/>
        <v>0</v>
      </c>
      <c r="LW37" s="617">
        <f t="shared" si="131"/>
        <v>0</v>
      </c>
      <c r="LX37" s="617">
        <f t="shared" si="132"/>
        <v>0</v>
      </c>
      <c r="LY37" s="617">
        <f t="shared" si="133"/>
        <v>0</v>
      </c>
      <c r="LZ37" s="617">
        <f t="shared" si="134"/>
        <v>1344</v>
      </c>
      <c r="MA37" s="480"/>
      <c r="MB37" s="480"/>
      <c r="MC37" s="480"/>
      <c r="MD37" s="480"/>
      <c r="ME37" s="480"/>
      <c r="MF37" s="480"/>
      <c r="MG37" s="480"/>
      <c r="MH37" s="480"/>
      <c r="MI37" s="480"/>
      <c r="MJ37" s="480"/>
      <c r="MK37" s="480"/>
      <c r="ML37" s="480"/>
      <c r="MM37" s="480"/>
      <c r="MN37" s="480"/>
      <c r="MO37" s="480"/>
      <c r="MP37" s="480"/>
      <c r="MQ37" s="480"/>
      <c r="MR37" s="480"/>
      <c r="MS37" s="480"/>
      <c r="MT37" s="480"/>
      <c r="MU37" s="480"/>
      <c r="MV37" s="480"/>
      <c r="MW37" s="480"/>
      <c r="MX37" s="480"/>
      <c r="MY37" s="480"/>
      <c r="MZ37" s="480"/>
      <c r="NA37" s="480"/>
      <c r="NB37" s="480"/>
      <c r="NC37" s="480"/>
      <c r="ND37" s="480"/>
      <c r="NE37" s="480"/>
      <c r="NF37" s="480"/>
      <c r="NG37" s="480"/>
      <c r="NH37" s="480"/>
      <c r="NI37" s="480"/>
      <c r="NJ37" s="480"/>
      <c r="NK37" s="480"/>
      <c r="NL37" s="480"/>
      <c r="NM37" s="480"/>
      <c r="NN37" s="480"/>
      <c r="NO37" s="480"/>
      <c r="NP37" s="480"/>
      <c r="NQ37" s="480"/>
      <c r="NR37" s="480"/>
      <c r="NS37" s="480"/>
      <c r="NT37" s="480"/>
      <c r="NU37" s="480"/>
      <c r="NV37" s="480"/>
      <c r="NW37" s="480"/>
      <c r="NX37" s="480"/>
      <c r="NY37" s="480"/>
      <c r="NZ37" s="480"/>
      <c r="OA37" s="480"/>
      <c r="OB37" s="480"/>
      <c r="OD37" s="642">
        <f t="shared" si="53"/>
        <v>33029</v>
      </c>
      <c r="OE37" s="618">
        <f t="shared" si="54"/>
        <v>44339</v>
      </c>
      <c r="OF37" s="618">
        <f t="shared" si="55"/>
        <v>277260</v>
      </c>
      <c r="OG37" s="643">
        <f t="shared" si="135"/>
        <v>26472</v>
      </c>
      <c r="OH37" s="644">
        <f t="shared" si="56"/>
        <v>37005</v>
      </c>
      <c r="OI37" s="644">
        <f t="shared" si="56"/>
        <v>243120</v>
      </c>
      <c r="OJ37" s="642">
        <f t="shared" si="57"/>
        <v>6557</v>
      </c>
      <c r="OK37" s="618">
        <f t="shared" si="58"/>
        <v>7334</v>
      </c>
      <c r="OL37" s="618">
        <f t="shared" si="59"/>
        <v>34140</v>
      </c>
    </row>
    <row r="38" spans="1:402">
      <c r="A38" s="709" t="s">
        <v>794</v>
      </c>
      <c r="B38" s="461"/>
      <c r="C38" s="461"/>
      <c r="D38" s="461"/>
      <c r="E38" s="461"/>
      <c r="F38" s="462">
        <f t="shared" si="60"/>
        <v>0</v>
      </c>
      <c r="G38" s="463"/>
      <c r="H38" s="463"/>
      <c r="I38" s="463"/>
      <c r="J38" s="463"/>
      <c r="K38" s="462">
        <f t="shared" si="61"/>
        <v>0</v>
      </c>
      <c r="L38" s="464">
        <f t="shared" si="62"/>
        <v>0</v>
      </c>
      <c r="M38" s="464"/>
      <c r="N38" s="464"/>
      <c r="O38" s="464"/>
      <c r="P38" s="485">
        <v>466</v>
      </c>
      <c r="Q38" s="461"/>
      <c r="R38" s="481">
        <v>0</v>
      </c>
      <c r="S38" s="461"/>
      <c r="T38" s="465">
        <v>0</v>
      </c>
      <c r="U38" s="462">
        <f t="shared" si="2"/>
        <v>466</v>
      </c>
      <c r="V38" s="485">
        <v>516</v>
      </c>
      <c r="W38" s="461"/>
      <c r="X38" s="481">
        <v>0</v>
      </c>
      <c r="Y38" s="461"/>
      <c r="Z38" s="465">
        <v>0</v>
      </c>
      <c r="AA38" s="462">
        <f t="shared" si="3"/>
        <v>516</v>
      </c>
      <c r="AB38" s="485">
        <v>137</v>
      </c>
      <c r="AC38" s="461"/>
      <c r="AD38" s="461"/>
      <c r="AE38" s="461"/>
      <c r="AF38" s="465">
        <v>0</v>
      </c>
      <c r="AG38" s="462">
        <f t="shared" si="63"/>
        <v>137</v>
      </c>
      <c r="AH38" s="459">
        <f t="shared" si="64"/>
        <v>1119</v>
      </c>
      <c r="AI38" s="467"/>
      <c r="AJ38" s="468">
        <v>0</v>
      </c>
      <c r="AK38" s="469"/>
      <c r="AL38" s="470">
        <v>0</v>
      </c>
      <c r="AM38" s="470"/>
      <c r="AN38" s="467"/>
      <c r="AO38" s="471"/>
      <c r="AP38" s="470"/>
      <c r="AQ38" s="468"/>
      <c r="AR38" s="468"/>
      <c r="AS38" s="461"/>
      <c r="AT38" s="461"/>
      <c r="AU38" s="470"/>
      <c r="AV38" s="470"/>
      <c r="AW38" s="468"/>
      <c r="AX38" s="470"/>
      <c r="AY38" s="470"/>
      <c r="AZ38" s="468"/>
      <c r="BA38" s="470"/>
      <c r="BB38" s="461"/>
      <c r="BC38" s="461"/>
      <c r="BD38" s="470"/>
      <c r="BE38" s="470"/>
      <c r="BF38" s="473"/>
      <c r="BG38" s="462">
        <f t="shared" si="65"/>
        <v>0</v>
      </c>
      <c r="BH38" s="474">
        <f t="shared" si="66"/>
        <v>11922610</v>
      </c>
      <c r="BI38" s="475">
        <f t="shared" si="136"/>
        <v>1005162</v>
      </c>
      <c r="BJ38" s="475">
        <f t="shared" si="136"/>
        <v>10917448</v>
      </c>
      <c r="BK38" s="475">
        <f t="shared" si="136"/>
        <v>8416892</v>
      </c>
      <c r="BL38" s="475">
        <f t="shared" si="136"/>
        <v>2500556</v>
      </c>
      <c r="BM38" s="474">
        <f t="shared" si="67"/>
        <v>0</v>
      </c>
      <c r="BN38" s="475">
        <f t="shared" si="5"/>
        <v>0</v>
      </c>
      <c r="BO38" s="475">
        <f t="shared" si="5"/>
        <v>0</v>
      </c>
      <c r="BP38" s="475">
        <f t="shared" si="5"/>
        <v>0</v>
      </c>
      <c r="BQ38" s="475">
        <f t="shared" si="5"/>
        <v>0</v>
      </c>
      <c r="BR38" s="474">
        <f t="shared" si="68"/>
        <v>0</v>
      </c>
      <c r="BS38" s="475">
        <f t="shared" si="6"/>
        <v>0</v>
      </c>
      <c r="BT38" s="475">
        <f t="shared" si="6"/>
        <v>0</v>
      </c>
      <c r="BU38" s="475">
        <f t="shared" si="6"/>
        <v>0</v>
      </c>
      <c r="BV38" s="475">
        <f t="shared" si="6"/>
        <v>0</v>
      </c>
      <c r="BW38" s="475"/>
      <c r="BX38" s="475"/>
      <c r="BY38" s="475"/>
      <c r="BZ38" s="475"/>
      <c r="CA38" s="475"/>
      <c r="CB38" s="474">
        <f t="shared" si="69"/>
        <v>0</v>
      </c>
      <c r="CC38" s="475">
        <f t="shared" si="7"/>
        <v>0</v>
      </c>
      <c r="CD38" s="475">
        <f t="shared" si="7"/>
        <v>0</v>
      </c>
      <c r="CE38" s="475">
        <f t="shared" si="7"/>
        <v>0</v>
      </c>
      <c r="CF38" s="475">
        <f t="shared" si="7"/>
        <v>0</v>
      </c>
      <c r="CG38" s="476">
        <f t="shared" si="70"/>
        <v>11922610</v>
      </c>
      <c r="CH38" s="474">
        <f t="shared" si="71"/>
        <v>18412944</v>
      </c>
      <c r="CI38" s="475">
        <f t="shared" si="71"/>
        <v>1513944</v>
      </c>
      <c r="CJ38" s="475">
        <f t="shared" si="71"/>
        <v>16899000</v>
      </c>
      <c r="CK38" s="475">
        <f t="shared" si="71"/>
        <v>12729204</v>
      </c>
      <c r="CL38" s="475">
        <f t="shared" si="71"/>
        <v>4169796</v>
      </c>
      <c r="CM38" s="474">
        <f t="shared" si="72"/>
        <v>0</v>
      </c>
      <c r="CN38" s="475">
        <f t="shared" si="8"/>
        <v>0</v>
      </c>
      <c r="CO38" s="475">
        <f t="shared" si="8"/>
        <v>0</v>
      </c>
      <c r="CP38" s="475">
        <f t="shared" si="8"/>
        <v>0</v>
      </c>
      <c r="CQ38" s="475">
        <f t="shared" si="8"/>
        <v>0</v>
      </c>
      <c r="CR38" s="474">
        <f t="shared" si="73"/>
        <v>0</v>
      </c>
      <c r="CS38" s="475">
        <f t="shared" si="73"/>
        <v>0</v>
      </c>
      <c r="CT38" s="475">
        <f t="shared" si="73"/>
        <v>0</v>
      </c>
      <c r="CU38" s="475">
        <f t="shared" si="73"/>
        <v>0</v>
      </c>
      <c r="CV38" s="475">
        <f t="shared" si="73"/>
        <v>0</v>
      </c>
      <c r="CW38" s="474">
        <f t="shared" si="74"/>
        <v>0</v>
      </c>
      <c r="CX38" s="475">
        <f t="shared" si="9"/>
        <v>0</v>
      </c>
      <c r="CY38" s="475">
        <f t="shared" si="9"/>
        <v>0</v>
      </c>
      <c r="CZ38" s="475">
        <f t="shared" si="9"/>
        <v>0</v>
      </c>
      <c r="DA38" s="475">
        <f t="shared" si="9"/>
        <v>0</v>
      </c>
      <c r="DB38" s="474">
        <f t="shared" si="75"/>
        <v>0</v>
      </c>
      <c r="DC38" s="475">
        <f t="shared" si="10"/>
        <v>0</v>
      </c>
      <c r="DD38" s="475">
        <f t="shared" si="10"/>
        <v>0</v>
      </c>
      <c r="DE38" s="475">
        <f t="shared" si="10"/>
        <v>0</v>
      </c>
      <c r="DF38" s="475">
        <f t="shared" si="10"/>
        <v>0</v>
      </c>
      <c r="DG38" s="476">
        <f t="shared" si="76"/>
        <v>18412944</v>
      </c>
      <c r="DH38" s="474">
        <f t="shared" si="77"/>
        <v>5338342</v>
      </c>
      <c r="DI38" s="475">
        <f t="shared" si="77"/>
        <v>425659</v>
      </c>
      <c r="DJ38" s="475">
        <f t="shared" si="77"/>
        <v>4912683</v>
      </c>
      <c r="DK38" s="475">
        <f t="shared" si="77"/>
        <v>3615704</v>
      </c>
      <c r="DL38" s="475">
        <f t="shared" si="77"/>
        <v>1296979</v>
      </c>
      <c r="DM38" s="474">
        <f t="shared" si="78"/>
        <v>0</v>
      </c>
      <c r="DN38" s="475">
        <f t="shared" si="11"/>
        <v>0</v>
      </c>
      <c r="DO38" s="475">
        <f t="shared" si="11"/>
        <v>0</v>
      </c>
      <c r="DP38" s="475">
        <f t="shared" si="11"/>
        <v>0</v>
      </c>
      <c r="DQ38" s="475">
        <f t="shared" si="11"/>
        <v>0</v>
      </c>
      <c r="DR38" s="475"/>
      <c r="DS38" s="475"/>
      <c r="DT38" s="475"/>
      <c r="DU38" s="475"/>
      <c r="DV38" s="475"/>
      <c r="DW38" s="474">
        <f t="shared" si="79"/>
        <v>0</v>
      </c>
      <c r="DX38" s="475">
        <f t="shared" si="12"/>
        <v>0</v>
      </c>
      <c r="DY38" s="475">
        <f t="shared" si="12"/>
        <v>0</v>
      </c>
      <c r="DZ38" s="475">
        <f t="shared" si="12"/>
        <v>0</v>
      </c>
      <c r="EA38" s="475">
        <f t="shared" si="12"/>
        <v>0</v>
      </c>
      <c r="EB38" s="474">
        <f t="shared" si="80"/>
        <v>0</v>
      </c>
      <c r="EC38" s="475">
        <f t="shared" si="13"/>
        <v>0</v>
      </c>
      <c r="ED38" s="475">
        <f t="shared" si="13"/>
        <v>0</v>
      </c>
      <c r="EE38" s="475">
        <f t="shared" si="13"/>
        <v>0</v>
      </c>
      <c r="EF38" s="475">
        <f t="shared" si="13"/>
        <v>0</v>
      </c>
      <c r="EG38" s="476">
        <f t="shared" si="81"/>
        <v>5338342</v>
      </c>
      <c r="EH38" s="476">
        <f t="shared" si="82"/>
        <v>35673896</v>
      </c>
      <c r="EI38" s="477">
        <f t="shared" si="83"/>
        <v>2944765</v>
      </c>
      <c r="EJ38" s="477">
        <f t="shared" si="14"/>
        <v>32729131</v>
      </c>
      <c r="EK38" s="477">
        <f t="shared" si="14"/>
        <v>24761800</v>
      </c>
      <c r="EL38" s="477">
        <f t="shared" si="14"/>
        <v>7967331</v>
      </c>
      <c r="EM38" s="478">
        <f t="shared" si="84"/>
        <v>35673896</v>
      </c>
      <c r="EN38" s="478">
        <f t="shared" si="85"/>
        <v>0</v>
      </c>
      <c r="EO38" s="478">
        <f t="shared" si="86"/>
        <v>0</v>
      </c>
      <c r="EP38" s="478">
        <f t="shared" si="87"/>
        <v>0</v>
      </c>
      <c r="EQ38" s="478">
        <f t="shared" si="88"/>
        <v>0</v>
      </c>
      <c r="ER38" s="479">
        <f t="shared" si="89"/>
        <v>0</v>
      </c>
      <c r="ES38" s="479">
        <f t="shared" si="89"/>
        <v>0</v>
      </c>
      <c r="ET38" s="479">
        <f t="shared" si="89"/>
        <v>0</v>
      </c>
      <c r="EU38" s="479">
        <f t="shared" si="89"/>
        <v>0</v>
      </c>
      <c r="EV38" s="479">
        <f t="shared" si="89"/>
        <v>0</v>
      </c>
      <c r="EW38" s="479">
        <f t="shared" si="90"/>
        <v>0</v>
      </c>
      <c r="EX38" s="479">
        <f t="shared" si="90"/>
        <v>0</v>
      </c>
      <c r="EY38" s="479">
        <f t="shared" si="90"/>
        <v>0</v>
      </c>
      <c r="EZ38" s="479">
        <f t="shared" si="90"/>
        <v>0</v>
      </c>
      <c r="FA38" s="479">
        <f t="shared" si="90"/>
        <v>0</v>
      </c>
      <c r="FB38" s="479">
        <f t="shared" si="91"/>
        <v>0</v>
      </c>
      <c r="FC38" s="479">
        <f t="shared" si="91"/>
        <v>0</v>
      </c>
      <c r="FD38" s="479">
        <f t="shared" si="91"/>
        <v>0</v>
      </c>
      <c r="FE38" s="479">
        <f t="shared" si="91"/>
        <v>0</v>
      </c>
      <c r="FF38" s="479">
        <f t="shared" si="91"/>
        <v>0</v>
      </c>
      <c r="FG38" s="479">
        <f t="shared" si="92"/>
        <v>0</v>
      </c>
      <c r="FH38" s="479">
        <f t="shared" si="92"/>
        <v>0</v>
      </c>
      <c r="FI38" s="479">
        <f t="shared" si="92"/>
        <v>0</v>
      </c>
      <c r="FJ38" s="479">
        <f t="shared" si="92"/>
        <v>0</v>
      </c>
      <c r="FK38" s="479">
        <f t="shared" si="92"/>
        <v>0</v>
      </c>
      <c r="FL38" s="474">
        <f t="shared" si="93"/>
        <v>0</v>
      </c>
      <c r="FM38" s="474">
        <f t="shared" si="93"/>
        <v>0</v>
      </c>
      <c r="FN38" s="474">
        <f t="shared" si="93"/>
        <v>0</v>
      </c>
      <c r="FO38" s="474">
        <f t="shared" si="93"/>
        <v>0</v>
      </c>
      <c r="FP38" s="474">
        <f t="shared" si="93"/>
        <v>0</v>
      </c>
      <c r="FQ38" s="474">
        <f t="shared" si="94"/>
        <v>0</v>
      </c>
      <c r="FR38" s="474">
        <f t="shared" si="94"/>
        <v>0</v>
      </c>
      <c r="FS38" s="474">
        <f t="shared" si="94"/>
        <v>0</v>
      </c>
      <c r="FT38" s="474">
        <f t="shared" si="94"/>
        <v>0</v>
      </c>
      <c r="FU38" s="474">
        <f t="shared" si="94"/>
        <v>0</v>
      </c>
      <c r="FV38" s="479">
        <f t="shared" si="95"/>
        <v>0</v>
      </c>
      <c r="FW38" s="479">
        <f t="shared" si="95"/>
        <v>0</v>
      </c>
      <c r="FX38" s="479">
        <f t="shared" si="95"/>
        <v>0</v>
      </c>
      <c r="FY38" s="479">
        <f t="shared" si="95"/>
        <v>0</v>
      </c>
      <c r="FZ38" s="479">
        <f t="shared" si="95"/>
        <v>0</v>
      </c>
      <c r="GA38" s="479">
        <f t="shared" si="96"/>
        <v>0</v>
      </c>
      <c r="GB38" s="479">
        <f t="shared" si="96"/>
        <v>0</v>
      </c>
      <c r="GC38" s="479">
        <f t="shared" si="96"/>
        <v>0</v>
      </c>
      <c r="GD38" s="479">
        <f t="shared" si="96"/>
        <v>0</v>
      </c>
      <c r="GE38" s="479">
        <f t="shared" si="96"/>
        <v>0</v>
      </c>
      <c r="GF38" s="474">
        <f t="shared" si="97"/>
        <v>0</v>
      </c>
      <c r="GG38" s="474">
        <f t="shared" si="97"/>
        <v>0</v>
      </c>
      <c r="GH38" s="474">
        <f t="shared" si="97"/>
        <v>0</v>
      </c>
      <c r="GI38" s="474">
        <f t="shared" si="97"/>
        <v>0</v>
      </c>
      <c r="GJ38" s="474">
        <f t="shared" si="97"/>
        <v>0</v>
      </c>
      <c r="GK38" s="474">
        <f t="shared" si="98"/>
        <v>0</v>
      </c>
      <c r="GL38" s="474">
        <f t="shared" si="98"/>
        <v>0</v>
      </c>
      <c r="GM38" s="474">
        <f t="shared" si="98"/>
        <v>0</v>
      </c>
      <c r="GN38" s="474">
        <f t="shared" si="98"/>
        <v>0</v>
      </c>
      <c r="GO38" s="474">
        <f t="shared" si="98"/>
        <v>0</v>
      </c>
      <c r="GP38" s="479">
        <f t="shared" si="99"/>
        <v>0</v>
      </c>
      <c r="GQ38" s="479">
        <f t="shared" si="99"/>
        <v>0</v>
      </c>
      <c r="GR38" s="479">
        <f t="shared" si="99"/>
        <v>0</v>
      </c>
      <c r="GS38" s="479">
        <f t="shared" si="99"/>
        <v>0</v>
      </c>
      <c r="GT38" s="479">
        <f t="shared" si="99"/>
        <v>0</v>
      </c>
      <c r="GU38" s="479">
        <f t="shared" si="100"/>
        <v>0</v>
      </c>
      <c r="GV38" s="479">
        <f t="shared" si="100"/>
        <v>0</v>
      </c>
      <c r="GW38" s="479">
        <f t="shared" si="100"/>
        <v>0</v>
      </c>
      <c r="GX38" s="479">
        <f t="shared" si="100"/>
        <v>0</v>
      </c>
      <c r="GY38" s="479">
        <f t="shared" si="100"/>
        <v>0</v>
      </c>
      <c r="GZ38" s="474">
        <f t="shared" si="101"/>
        <v>0</v>
      </c>
      <c r="HA38" s="474">
        <f t="shared" si="101"/>
        <v>0</v>
      </c>
      <c r="HB38" s="474">
        <f t="shared" si="101"/>
        <v>0</v>
      </c>
      <c r="HC38" s="474">
        <f t="shared" si="101"/>
        <v>0</v>
      </c>
      <c r="HD38" s="474">
        <f t="shared" si="101"/>
        <v>0</v>
      </c>
      <c r="HE38" s="474">
        <f t="shared" si="102"/>
        <v>0</v>
      </c>
      <c r="HF38" s="474">
        <f t="shared" si="102"/>
        <v>0</v>
      </c>
      <c r="HG38" s="474">
        <f t="shared" si="102"/>
        <v>0</v>
      </c>
      <c r="HH38" s="474">
        <f t="shared" si="102"/>
        <v>0</v>
      </c>
      <c r="HI38" s="474">
        <f t="shared" si="102"/>
        <v>0</v>
      </c>
      <c r="HJ38" s="479">
        <f t="shared" si="103"/>
        <v>0</v>
      </c>
      <c r="HK38" s="479">
        <f t="shared" si="103"/>
        <v>0</v>
      </c>
      <c r="HL38" s="479">
        <f t="shared" si="103"/>
        <v>0</v>
      </c>
      <c r="HM38" s="479">
        <f t="shared" si="103"/>
        <v>0</v>
      </c>
      <c r="HN38" s="479">
        <f t="shared" si="103"/>
        <v>0</v>
      </c>
      <c r="HO38" s="479">
        <f t="shared" si="104"/>
        <v>0</v>
      </c>
      <c r="HP38" s="479">
        <f t="shared" si="104"/>
        <v>0</v>
      </c>
      <c r="HQ38" s="479">
        <f t="shared" si="104"/>
        <v>0</v>
      </c>
      <c r="HR38" s="479">
        <f t="shared" si="104"/>
        <v>0</v>
      </c>
      <c r="HS38" s="479">
        <f t="shared" si="104"/>
        <v>0</v>
      </c>
      <c r="HT38" s="474">
        <f t="shared" si="105"/>
        <v>0</v>
      </c>
      <c r="HU38" s="474">
        <f t="shared" si="105"/>
        <v>0</v>
      </c>
      <c r="HV38" s="474">
        <f t="shared" si="105"/>
        <v>0</v>
      </c>
      <c r="HW38" s="474">
        <f t="shared" si="105"/>
        <v>0</v>
      </c>
      <c r="HX38" s="474">
        <f t="shared" si="105"/>
        <v>0</v>
      </c>
      <c r="HY38" s="474">
        <f t="shared" si="106"/>
        <v>0</v>
      </c>
      <c r="HZ38" s="474">
        <f t="shared" si="106"/>
        <v>0</v>
      </c>
      <c r="IA38" s="474">
        <f t="shared" si="106"/>
        <v>0</v>
      </c>
      <c r="IB38" s="474">
        <f t="shared" si="106"/>
        <v>0</v>
      </c>
      <c r="IC38" s="474">
        <f t="shared" si="106"/>
        <v>0</v>
      </c>
      <c r="ID38" s="479">
        <f t="shared" si="107"/>
        <v>0</v>
      </c>
      <c r="IE38" s="479">
        <f t="shared" si="107"/>
        <v>0</v>
      </c>
      <c r="IF38" s="479">
        <f t="shared" si="107"/>
        <v>0</v>
      </c>
      <c r="IG38" s="479">
        <f t="shared" si="107"/>
        <v>0</v>
      </c>
      <c r="IH38" s="479">
        <f t="shared" si="107"/>
        <v>0</v>
      </c>
      <c r="II38" s="479">
        <f t="shared" si="108"/>
        <v>0</v>
      </c>
      <c r="IJ38" s="479">
        <f t="shared" si="108"/>
        <v>0</v>
      </c>
      <c r="IK38" s="479">
        <f t="shared" si="108"/>
        <v>0</v>
      </c>
      <c r="IL38" s="479">
        <f t="shared" si="108"/>
        <v>0</v>
      </c>
      <c r="IM38" s="479">
        <f t="shared" si="108"/>
        <v>0</v>
      </c>
      <c r="IN38" s="474">
        <f t="shared" si="109"/>
        <v>0</v>
      </c>
      <c r="IO38" s="474">
        <f t="shared" si="109"/>
        <v>0</v>
      </c>
      <c r="IP38" s="474">
        <f t="shared" si="109"/>
        <v>0</v>
      </c>
      <c r="IQ38" s="474">
        <f t="shared" si="109"/>
        <v>0</v>
      </c>
      <c r="IR38" s="474">
        <f t="shared" si="109"/>
        <v>0</v>
      </c>
      <c r="IS38" s="474">
        <f t="shared" si="110"/>
        <v>0</v>
      </c>
      <c r="IT38" s="474">
        <f t="shared" si="110"/>
        <v>0</v>
      </c>
      <c r="IU38" s="474">
        <f t="shared" si="110"/>
        <v>0</v>
      </c>
      <c r="IV38" s="474">
        <f t="shared" si="110"/>
        <v>0</v>
      </c>
      <c r="IW38" s="474">
        <f t="shared" si="110"/>
        <v>0</v>
      </c>
      <c r="IX38" s="479">
        <f t="shared" si="111"/>
        <v>0</v>
      </c>
      <c r="IY38" s="479">
        <f t="shared" si="111"/>
        <v>0</v>
      </c>
      <c r="IZ38" s="479">
        <f t="shared" si="111"/>
        <v>0</v>
      </c>
      <c r="JA38" s="479">
        <f t="shared" si="111"/>
        <v>0</v>
      </c>
      <c r="JB38" s="479">
        <f t="shared" si="111"/>
        <v>0</v>
      </c>
      <c r="JC38" s="479">
        <f t="shared" si="112"/>
        <v>0</v>
      </c>
      <c r="JD38" s="479">
        <f t="shared" si="112"/>
        <v>0</v>
      </c>
      <c r="JE38" s="479">
        <f t="shared" si="112"/>
        <v>0</v>
      </c>
      <c r="JF38" s="479">
        <f t="shared" si="112"/>
        <v>0</v>
      </c>
      <c r="JG38" s="479">
        <f t="shared" si="112"/>
        <v>0</v>
      </c>
      <c r="JH38" s="479">
        <f t="shared" si="113"/>
        <v>0</v>
      </c>
      <c r="JI38" s="479">
        <f t="shared" si="39"/>
        <v>0</v>
      </c>
      <c r="JJ38" s="479">
        <f t="shared" si="39"/>
        <v>0</v>
      </c>
      <c r="JK38" s="479">
        <f t="shared" si="39"/>
        <v>0</v>
      </c>
      <c r="JL38" s="479">
        <f t="shared" si="39"/>
        <v>0</v>
      </c>
      <c r="JM38" s="669">
        <v>0</v>
      </c>
      <c r="JN38" s="669">
        <v>0</v>
      </c>
      <c r="JO38" s="669">
        <v>0</v>
      </c>
      <c r="JP38" s="669">
        <v>0</v>
      </c>
      <c r="JQ38" s="669">
        <v>0</v>
      </c>
      <c r="JR38" s="669">
        <v>0</v>
      </c>
      <c r="JS38" s="462">
        <f t="shared" si="114"/>
        <v>0</v>
      </c>
      <c r="JT38" s="474">
        <f t="shared" si="137"/>
        <v>0</v>
      </c>
      <c r="JU38" s="474">
        <f t="shared" si="40"/>
        <v>0</v>
      </c>
      <c r="JV38" s="474">
        <f t="shared" si="40"/>
        <v>0</v>
      </c>
      <c r="JW38" s="474">
        <f t="shared" si="40"/>
        <v>0</v>
      </c>
      <c r="JX38" s="474">
        <f t="shared" si="40"/>
        <v>0</v>
      </c>
      <c r="JY38" s="474">
        <f t="shared" si="138"/>
        <v>0</v>
      </c>
      <c r="JZ38" s="474">
        <f t="shared" si="41"/>
        <v>0</v>
      </c>
      <c r="KA38" s="474">
        <f t="shared" si="41"/>
        <v>0</v>
      </c>
      <c r="KB38" s="474">
        <f t="shared" si="41"/>
        <v>0</v>
      </c>
      <c r="KC38" s="474">
        <f t="shared" si="41"/>
        <v>0</v>
      </c>
      <c r="KD38" s="723">
        <f t="shared" si="139"/>
        <v>0</v>
      </c>
      <c r="KE38" s="723">
        <f t="shared" si="42"/>
        <v>0</v>
      </c>
      <c r="KF38" s="723">
        <f t="shared" si="42"/>
        <v>0</v>
      </c>
      <c r="KG38" s="723">
        <f t="shared" si="42"/>
        <v>0</v>
      </c>
      <c r="KH38" s="723">
        <f t="shared" si="42"/>
        <v>0</v>
      </c>
      <c r="KI38" s="723">
        <f t="shared" si="140"/>
        <v>0</v>
      </c>
      <c r="KJ38" s="723">
        <f t="shared" si="43"/>
        <v>0</v>
      </c>
      <c r="KK38" s="723">
        <f t="shared" si="43"/>
        <v>0</v>
      </c>
      <c r="KL38" s="723">
        <f t="shared" si="43"/>
        <v>0</v>
      </c>
      <c r="KM38" s="723">
        <f t="shared" si="43"/>
        <v>0</v>
      </c>
      <c r="KN38" s="474">
        <f t="shared" si="141"/>
        <v>0</v>
      </c>
      <c r="KO38" s="474">
        <f t="shared" si="44"/>
        <v>0</v>
      </c>
      <c r="KP38" s="474">
        <f t="shared" si="44"/>
        <v>0</v>
      </c>
      <c r="KQ38" s="474">
        <f t="shared" si="44"/>
        <v>0</v>
      </c>
      <c r="KR38" s="474">
        <f t="shared" si="44"/>
        <v>0</v>
      </c>
      <c r="KS38" s="474">
        <f t="shared" si="142"/>
        <v>0</v>
      </c>
      <c r="KT38" s="474">
        <f t="shared" si="45"/>
        <v>0</v>
      </c>
      <c r="KU38" s="474">
        <f t="shared" si="45"/>
        <v>0</v>
      </c>
      <c r="KV38" s="474">
        <f t="shared" si="45"/>
        <v>0</v>
      </c>
      <c r="KW38" s="474">
        <f t="shared" si="45"/>
        <v>0</v>
      </c>
      <c r="KX38" s="474">
        <f t="shared" si="46"/>
        <v>0</v>
      </c>
      <c r="KY38" s="474">
        <f t="shared" si="46"/>
        <v>0</v>
      </c>
      <c r="KZ38" s="474">
        <f t="shared" si="47"/>
        <v>0</v>
      </c>
      <c r="LA38" s="474">
        <f t="shared" si="47"/>
        <v>0</v>
      </c>
      <c r="LB38" s="474">
        <f t="shared" si="47"/>
        <v>0</v>
      </c>
      <c r="LC38" s="479">
        <f t="shared" si="48"/>
        <v>35673896</v>
      </c>
      <c r="LD38" s="479">
        <f t="shared" si="121"/>
        <v>0</v>
      </c>
      <c r="LE38" s="479">
        <f t="shared" si="122"/>
        <v>0</v>
      </c>
      <c r="LF38" s="476">
        <f t="shared" si="123"/>
        <v>35673896</v>
      </c>
      <c r="LG38" s="476">
        <f t="shared" si="49"/>
        <v>2944765</v>
      </c>
      <c r="LH38" s="476">
        <f t="shared" si="49"/>
        <v>32729131</v>
      </c>
      <c r="LI38" s="476">
        <f t="shared" si="49"/>
        <v>24761800</v>
      </c>
      <c r="LJ38" s="476">
        <f t="shared" si="49"/>
        <v>7967331</v>
      </c>
      <c r="LK38" s="714">
        <v>96.63</v>
      </c>
      <c r="LL38" s="717">
        <f t="shared" si="50"/>
        <v>5899179</v>
      </c>
      <c r="LM38" s="720">
        <f t="shared" si="124"/>
        <v>5899.2</v>
      </c>
      <c r="LN38" s="718">
        <f t="shared" si="51"/>
        <v>41573075</v>
      </c>
      <c r="LO38" s="713">
        <f t="shared" si="125"/>
        <v>41573.1</v>
      </c>
      <c r="LP38" s="724">
        <f t="shared" si="126"/>
        <v>0</v>
      </c>
      <c r="LQ38" s="724">
        <f t="shared" si="127"/>
        <v>41573.1</v>
      </c>
      <c r="LR38" s="724">
        <f>KX38/1000</f>
        <v>0</v>
      </c>
      <c r="LS38" s="713">
        <f t="shared" si="128"/>
        <v>41573.1</v>
      </c>
      <c r="LT38" s="437"/>
      <c r="LU38" s="617">
        <f t="shared" si="129"/>
        <v>0</v>
      </c>
      <c r="LV38" s="617">
        <f t="shared" si="130"/>
        <v>0</v>
      </c>
      <c r="LW38" s="617">
        <f t="shared" si="131"/>
        <v>0</v>
      </c>
      <c r="LX38" s="617">
        <f t="shared" si="132"/>
        <v>0</v>
      </c>
      <c r="LY38" s="617">
        <f t="shared" si="133"/>
        <v>0</v>
      </c>
      <c r="LZ38" s="617">
        <f t="shared" si="134"/>
        <v>0</v>
      </c>
      <c r="MA38" s="480"/>
      <c r="MB38" s="480"/>
      <c r="MC38" s="480"/>
      <c r="MD38" s="480"/>
      <c r="ME38" s="480"/>
      <c r="MF38" s="480"/>
      <c r="MG38" s="480"/>
      <c r="MH38" s="480"/>
      <c r="MI38" s="480"/>
      <c r="MJ38" s="480"/>
      <c r="MK38" s="480"/>
      <c r="ML38" s="480"/>
      <c r="MM38" s="480"/>
      <c r="MN38" s="480"/>
      <c r="MO38" s="480"/>
      <c r="MP38" s="480"/>
      <c r="MQ38" s="480"/>
      <c r="MR38" s="480"/>
      <c r="MS38" s="480"/>
      <c r="MT38" s="480"/>
      <c r="MU38" s="480"/>
      <c r="MV38" s="480"/>
      <c r="MW38" s="480"/>
      <c r="MX38" s="480"/>
      <c r="MY38" s="480"/>
      <c r="MZ38" s="480"/>
      <c r="NA38" s="480"/>
      <c r="NB38" s="480"/>
      <c r="NC38" s="480"/>
      <c r="ND38" s="480"/>
      <c r="NE38" s="480"/>
      <c r="NF38" s="480"/>
      <c r="NG38" s="480"/>
      <c r="NH38" s="480"/>
      <c r="NI38" s="480"/>
      <c r="NJ38" s="480"/>
      <c r="NK38" s="480"/>
      <c r="NL38" s="480"/>
      <c r="NM38" s="480"/>
      <c r="NN38" s="480"/>
      <c r="NO38" s="480"/>
      <c r="NP38" s="480"/>
      <c r="NQ38" s="480"/>
      <c r="NR38" s="480"/>
      <c r="NS38" s="480"/>
      <c r="NT38" s="480"/>
      <c r="NU38" s="480"/>
      <c r="NV38" s="480"/>
      <c r="NW38" s="480"/>
      <c r="NX38" s="480"/>
      <c r="NY38" s="480"/>
      <c r="NZ38" s="480"/>
      <c r="OA38" s="480"/>
      <c r="OB38" s="480"/>
      <c r="OD38" s="642">
        <f t="shared" si="53"/>
        <v>0</v>
      </c>
      <c r="OE38" s="618">
        <f t="shared" si="54"/>
        <v>0</v>
      </c>
      <c r="OF38" s="618">
        <f t="shared" si="55"/>
        <v>0</v>
      </c>
      <c r="OG38" s="643">
        <f t="shared" si="135"/>
        <v>0</v>
      </c>
      <c r="OH38" s="644">
        <f t="shared" si="56"/>
        <v>0</v>
      </c>
      <c r="OI38" s="644">
        <f t="shared" si="56"/>
        <v>0</v>
      </c>
      <c r="OJ38" s="642">
        <f t="shared" si="57"/>
        <v>0</v>
      </c>
      <c r="OK38" s="618">
        <f t="shared" si="58"/>
        <v>0</v>
      </c>
      <c r="OL38" s="618">
        <f t="shared" si="59"/>
        <v>0</v>
      </c>
    </row>
    <row r="39" spans="1:402">
      <c r="A39" s="460" t="s">
        <v>795</v>
      </c>
      <c r="B39" s="461"/>
      <c r="C39" s="461"/>
      <c r="D39" s="461"/>
      <c r="E39" s="461"/>
      <c r="F39" s="462">
        <f t="shared" si="60"/>
        <v>0</v>
      </c>
      <c r="G39" s="463"/>
      <c r="H39" s="463"/>
      <c r="I39" s="463"/>
      <c r="J39" s="463"/>
      <c r="K39" s="462">
        <f t="shared" si="61"/>
        <v>0</v>
      </c>
      <c r="L39" s="464">
        <f t="shared" si="62"/>
        <v>0</v>
      </c>
      <c r="M39" s="706"/>
      <c r="N39" s="706"/>
      <c r="O39" s="706"/>
      <c r="P39" s="486">
        <v>589</v>
      </c>
      <c r="Q39" s="461"/>
      <c r="R39" s="481">
        <v>0</v>
      </c>
      <c r="S39" s="461"/>
      <c r="T39" s="465">
        <v>0</v>
      </c>
      <c r="U39" s="462">
        <f t="shared" si="2"/>
        <v>589</v>
      </c>
      <c r="V39" s="486">
        <v>548</v>
      </c>
      <c r="W39" s="461"/>
      <c r="X39" s="481">
        <v>0</v>
      </c>
      <c r="Y39" s="461"/>
      <c r="Z39" s="465">
        <v>5</v>
      </c>
      <c r="AA39" s="462">
        <f t="shared" si="3"/>
        <v>553</v>
      </c>
      <c r="AB39" s="486">
        <v>129</v>
      </c>
      <c r="AC39" s="461"/>
      <c r="AD39" s="461"/>
      <c r="AE39" s="461"/>
      <c r="AF39" s="465">
        <v>0</v>
      </c>
      <c r="AG39" s="462">
        <f t="shared" si="63"/>
        <v>129</v>
      </c>
      <c r="AH39" s="459">
        <f t="shared" si="64"/>
        <v>1271</v>
      </c>
      <c r="AI39" s="467"/>
      <c r="AJ39" s="468">
        <v>0</v>
      </c>
      <c r="AK39" s="469"/>
      <c r="AL39" s="470">
        <v>0</v>
      </c>
      <c r="AM39" s="470"/>
      <c r="AN39" s="467"/>
      <c r="AO39" s="471"/>
      <c r="AP39" s="470"/>
      <c r="AQ39" s="468"/>
      <c r="AR39" s="468"/>
      <c r="AS39" s="461"/>
      <c r="AT39" s="461"/>
      <c r="AU39" s="470"/>
      <c r="AV39" s="470"/>
      <c r="AW39" s="468"/>
      <c r="AX39" s="470"/>
      <c r="AY39" s="470"/>
      <c r="AZ39" s="468"/>
      <c r="BA39" s="470"/>
      <c r="BB39" s="461"/>
      <c r="BC39" s="461"/>
      <c r="BD39" s="470"/>
      <c r="BE39" s="470"/>
      <c r="BF39" s="473"/>
      <c r="BG39" s="462">
        <f t="shared" si="65"/>
        <v>0</v>
      </c>
      <c r="BH39" s="474">
        <f t="shared" si="66"/>
        <v>15069565</v>
      </c>
      <c r="BI39" s="475">
        <f t="shared" si="136"/>
        <v>1270473</v>
      </c>
      <c r="BJ39" s="475">
        <f t="shared" si="136"/>
        <v>13799092</v>
      </c>
      <c r="BK39" s="475">
        <f t="shared" si="136"/>
        <v>10638518</v>
      </c>
      <c r="BL39" s="475">
        <f t="shared" si="136"/>
        <v>3160574</v>
      </c>
      <c r="BM39" s="474">
        <f t="shared" si="67"/>
        <v>0</v>
      </c>
      <c r="BN39" s="475">
        <f t="shared" si="5"/>
        <v>0</v>
      </c>
      <c r="BO39" s="475">
        <f t="shared" si="5"/>
        <v>0</v>
      </c>
      <c r="BP39" s="475">
        <f t="shared" si="5"/>
        <v>0</v>
      </c>
      <c r="BQ39" s="475">
        <f t="shared" si="5"/>
        <v>0</v>
      </c>
      <c r="BR39" s="474">
        <f t="shared" si="68"/>
        <v>0</v>
      </c>
      <c r="BS39" s="475">
        <f t="shared" si="6"/>
        <v>0</v>
      </c>
      <c r="BT39" s="475">
        <f t="shared" si="6"/>
        <v>0</v>
      </c>
      <c r="BU39" s="475">
        <f t="shared" si="6"/>
        <v>0</v>
      </c>
      <c r="BV39" s="475">
        <f t="shared" si="6"/>
        <v>0</v>
      </c>
      <c r="BW39" s="475"/>
      <c r="BX39" s="475"/>
      <c r="BY39" s="475"/>
      <c r="BZ39" s="475"/>
      <c r="CA39" s="475"/>
      <c r="CB39" s="474">
        <f t="shared" si="69"/>
        <v>0</v>
      </c>
      <c r="CC39" s="475">
        <f t="shared" si="7"/>
        <v>0</v>
      </c>
      <c r="CD39" s="475">
        <f t="shared" si="7"/>
        <v>0</v>
      </c>
      <c r="CE39" s="475">
        <f t="shared" si="7"/>
        <v>0</v>
      </c>
      <c r="CF39" s="475">
        <f t="shared" si="7"/>
        <v>0</v>
      </c>
      <c r="CG39" s="476">
        <f t="shared" si="70"/>
        <v>15069565</v>
      </c>
      <c r="CH39" s="474">
        <f t="shared" si="71"/>
        <v>19554832</v>
      </c>
      <c r="CI39" s="475">
        <f t="shared" si="71"/>
        <v>1607832</v>
      </c>
      <c r="CJ39" s="475">
        <f t="shared" si="71"/>
        <v>17947000</v>
      </c>
      <c r="CK39" s="475">
        <f t="shared" si="71"/>
        <v>13518612</v>
      </c>
      <c r="CL39" s="475">
        <f t="shared" si="71"/>
        <v>4428388</v>
      </c>
      <c r="CM39" s="474">
        <f t="shared" si="72"/>
        <v>0</v>
      </c>
      <c r="CN39" s="475">
        <f t="shared" si="8"/>
        <v>0</v>
      </c>
      <c r="CO39" s="475">
        <f t="shared" si="8"/>
        <v>0</v>
      </c>
      <c r="CP39" s="475">
        <f t="shared" si="8"/>
        <v>0</v>
      </c>
      <c r="CQ39" s="475">
        <f t="shared" si="8"/>
        <v>0</v>
      </c>
      <c r="CR39" s="474">
        <f t="shared" si="73"/>
        <v>0</v>
      </c>
      <c r="CS39" s="475">
        <f t="shared" si="73"/>
        <v>0</v>
      </c>
      <c r="CT39" s="475">
        <f t="shared" si="73"/>
        <v>0</v>
      </c>
      <c r="CU39" s="475">
        <f t="shared" si="73"/>
        <v>0</v>
      </c>
      <c r="CV39" s="475">
        <f t="shared" si="73"/>
        <v>0</v>
      </c>
      <c r="CW39" s="474">
        <f t="shared" si="74"/>
        <v>0</v>
      </c>
      <c r="CX39" s="475">
        <f t="shared" si="9"/>
        <v>0</v>
      </c>
      <c r="CY39" s="475">
        <f t="shared" si="9"/>
        <v>0</v>
      </c>
      <c r="CZ39" s="475">
        <f t="shared" si="9"/>
        <v>0</v>
      </c>
      <c r="DA39" s="475">
        <f t="shared" si="9"/>
        <v>0</v>
      </c>
      <c r="DB39" s="474">
        <f t="shared" si="75"/>
        <v>1140880</v>
      </c>
      <c r="DC39" s="475">
        <f t="shared" si="10"/>
        <v>3760</v>
      </c>
      <c r="DD39" s="475">
        <f t="shared" si="10"/>
        <v>1137120</v>
      </c>
      <c r="DE39" s="475">
        <f t="shared" si="10"/>
        <v>1137120</v>
      </c>
      <c r="DF39" s="475">
        <f t="shared" si="10"/>
        <v>0</v>
      </c>
      <c r="DG39" s="476">
        <f t="shared" si="76"/>
        <v>20695712</v>
      </c>
      <c r="DH39" s="474">
        <f t="shared" si="77"/>
        <v>5026614</v>
      </c>
      <c r="DI39" s="475">
        <f t="shared" si="77"/>
        <v>400803</v>
      </c>
      <c r="DJ39" s="475">
        <f t="shared" si="77"/>
        <v>4625811</v>
      </c>
      <c r="DK39" s="475">
        <f t="shared" si="77"/>
        <v>3404568</v>
      </c>
      <c r="DL39" s="475">
        <f t="shared" si="77"/>
        <v>1221243</v>
      </c>
      <c r="DM39" s="474">
        <f t="shared" si="78"/>
        <v>0</v>
      </c>
      <c r="DN39" s="475">
        <f t="shared" si="11"/>
        <v>0</v>
      </c>
      <c r="DO39" s="475">
        <f t="shared" si="11"/>
        <v>0</v>
      </c>
      <c r="DP39" s="475">
        <f t="shared" si="11"/>
        <v>0</v>
      </c>
      <c r="DQ39" s="475">
        <f t="shared" si="11"/>
        <v>0</v>
      </c>
      <c r="DR39" s="475"/>
      <c r="DS39" s="475"/>
      <c r="DT39" s="475"/>
      <c r="DU39" s="475"/>
      <c r="DV39" s="475"/>
      <c r="DW39" s="474">
        <f t="shared" si="79"/>
        <v>0</v>
      </c>
      <c r="DX39" s="475">
        <f t="shared" si="12"/>
        <v>0</v>
      </c>
      <c r="DY39" s="475">
        <f t="shared" si="12"/>
        <v>0</v>
      </c>
      <c r="DZ39" s="475">
        <f t="shared" si="12"/>
        <v>0</v>
      </c>
      <c r="EA39" s="475">
        <f t="shared" si="12"/>
        <v>0</v>
      </c>
      <c r="EB39" s="474">
        <f t="shared" si="80"/>
        <v>0</v>
      </c>
      <c r="EC39" s="475">
        <f t="shared" si="13"/>
        <v>0</v>
      </c>
      <c r="ED39" s="475">
        <f t="shared" si="13"/>
        <v>0</v>
      </c>
      <c r="EE39" s="475">
        <f t="shared" si="13"/>
        <v>0</v>
      </c>
      <c r="EF39" s="475">
        <f t="shared" si="13"/>
        <v>0</v>
      </c>
      <c r="EG39" s="476">
        <f t="shared" si="81"/>
        <v>5026614</v>
      </c>
      <c r="EH39" s="476">
        <f t="shared" si="82"/>
        <v>40791891</v>
      </c>
      <c r="EI39" s="477">
        <f t="shared" si="83"/>
        <v>3282868</v>
      </c>
      <c r="EJ39" s="477">
        <f t="shared" si="14"/>
        <v>37509023</v>
      </c>
      <c r="EK39" s="477">
        <f t="shared" si="14"/>
        <v>28698818</v>
      </c>
      <c r="EL39" s="477">
        <f t="shared" si="14"/>
        <v>8810205</v>
      </c>
      <c r="EM39" s="478">
        <f t="shared" si="84"/>
        <v>39651011</v>
      </c>
      <c r="EN39" s="478">
        <f t="shared" si="85"/>
        <v>0</v>
      </c>
      <c r="EO39" s="478">
        <f t="shared" si="86"/>
        <v>0</v>
      </c>
      <c r="EP39" s="478">
        <f t="shared" si="87"/>
        <v>0</v>
      </c>
      <c r="EQ39" s="478">
        <f t="shared" si="88"/>
        <v>1140880</v>
      </c>
      <c r="ER39" s="479">
        <f t="shared" si="89"/>
        <v>0</v>
      </c>
      <c r="ES39" s="479">
        <f t="shared" si="89"/>
        <v>0</v>
      </c>
      <c r="ET39" s="479">
        <f t="shared" si="89"/>
        <v>0</v>
      </c>
      <c r="EU39" s="479">
        <f t="shared" si="89"/>
        <v>0</v>
      </c>
      <c r="EV39" s="479">
        <f t="shared" si="89"/>
        <v>0</v>
      </c>
      <c r="EW39" s="479">
        <f t="shared" si="90"/>
        <v>0</v>
      </c>
      <c r="EX39" s="479">
        <f t="shared" si="90"/>
        <v>0</v>
      </c>
      <c r="EY39" s="479">
        <f t="shared" si="90"/>
        <v>0</v>
      </c>
      <c r="EZ39" s="479">
        <f t="shared" si="90"/>
        <v>0</v>
      </c>
      <c r="FA39" s="479">
        <f t="shared" si="90"/>
        <v>0</v>
      </c>
      <c r="FB39" s="479">
        <f t="shared" si="91"/>
        <v>0</v>
      </c>
      <c r="FC39" s="479">
        <f t="shared" si="91"/>
        <v>0</v>
      </c>
      <c r="FD39" s="479">
        <f t="shared" si="91"/>
        <v>0</v>
      </c>
      <c r="FE39" s="479">
        <f t="shared" si="91"/>
        <v>0</v>
      </c>
      <c r="FF39" s="479">
        <f t="shared" si="91"/>
        <v>0</v>
      </c>
      <c r="FG39" s="479">
        <f t="shared" si="92"/>
        <v>0</v>
      </c>
      <c r="FH39" s="479">
        <f t="shared" si="92"/>
        <v>0</v>
      </c>
      <c r="FI39" s="479">
        <f>$AL39*FI$9</f>
        <v>0</v>
      </c>
      <c r="FJ39" s="479">
        <f t="shared" si="92"/>
        <v>0</v>
      </c>
      <c r="FK39" s="479">
        <f t="shared" si="92"/>
        <v>0</v>
      </c>
      <c r="FL39" s="474">
        <f t="shared" si="93"/>
        <v>0</v>
      </c>
      <c r="FM39" s="474">
        <f t="shared" si="93"/>
        <v>0</v>
      </c>
      <c r="FN39" s="474">
        <f t="shared" si="93"/>
        <v>0</v>
      </c>
      <c r="FO39" s="474">
        <f t="shared" si="93"/>
        <v>0</v>
      </c>
      <c r="FP39" s="474">
        <f t="shared" si="93"/>
        <v>0</v>
      </c>
      <c r="FQ39" s="474">
        <f t="shared" si="94"/>
        <v>0</v>
      </c>
      <c r="FR39" s="474">
        <f t="shared" si="94"/>
        <v>0</v>
      </c>
      <c r="FS39" s="474">
        <f t="shared" si="94"/>
        <v>0</v>
      </c>
      <c r="FT39" s="474">
        <f t="shared" si="94"/>
        <v>0</v>
      </c>
      <c r="FU39" s="474">
        <f t="shared" si="94"/>
        <v>0</v>
      </c>
      <c r="FV39" s="479">
        <f t="shared" si="95"/>
        <v>0</v>
      </c>
      <c r="FW39" s="479">
        <f t="shared" si="95"/>
        <v>0</v>
      </c>
      <c r="FX39" s="479">
        <f t="shared" si="95"/>
        <v>0</v>
      </c>
      <c r="FY39" s="479">
        <f t="shared" si="95"/>
        <v>0</v>
      </c>
      <c r="FZ39" s="479">
        <f t="shared" si="95"/>
        <v>0</v>
      </c>
      <c r="GA39" s="479">
        <f t="shared" si="96"/>
        <v>0</v>
      </c>
      <c r="GB39" s="479">
        <f t="shared" si="96"/>
        <v>0</v>
      </c>
      <c r="GC39" s="479">
        <f t="shared" si="96"/>
        <v>0</v>
      </c>
      <c r="GD39" s="479">
        <f t="shared" si="96"/>
        <v>0</v>
      </c>
      <c r="GE39" s="479">
        <f t="shared" si="96"/>
        <v>0</v>
      </c>
      <c r="GF39" s="474">
        <f t="shared" si="97"/>
        <v>0</v>
      </c>
      <c r="GG39" s="474">
        <f t="shared" si="97"/>
        <v>0</v>
      </c>
      <c r="GH39" s="474">
        <f t="shared" si="97"/>
        <v>0</v>
      </c>
      <c r="GI39" s="474">
        <f t="shared" si="97"/>
        <v>0</v>
      </c>
      <c r="GJ39" s="474">
        <f t="shared" si="97"/>
        <v>0</v>
      </c>
      <c r="GK39" s="474">
        <f t="shared" si="98"/>
        <v>0</v>
      </c>
      <c r="GL39" s="474">
        <f t="shared" si="98"/>
        <v>0</v>
      </c>
      <c r="GM39" s="474">
        <f t="shared" si="98"/>
        <v>0</v>
      </c>
      <c r="GN39" s="474">
        <f t="shared" si="98"/>
        <v>0</v>
      </c>
      <c r="GO39" s="474">
        <f t="shared" si="98"/>
        <v>0</v>
      </c>
      <c r="GP39" s="479">
        <f t="shared" si="99"/>
        <v>0</v>
      </c>
      <c r="GQ39" s="479">
        <f t="shared" si="99"/>
        <v>0</v>
      </c>
      <c r="GR39" s="479">
        <f t="shared" si="99"/>
        <v>0</v>
      </c>
      <c r="GS39" s="479">
        <f t="shared" si="99"/>
        <v>0</v>
      </c>
      <c r="GT39" s="479">
        <f t="shared" si="99"/>
        <v>0</v>
      </c>
      <c r="GU39" s="479">
        <f t="shared" si="100"/>
        <v>0</v>
      </c>
      <c r="GV39" s="479">
        <f t="shared" si="100"/>
        <v>0</v>
      </c>
      <c r="GW39" s="479">
        <f t="shared" si="100"/>
        <v>0</v>
      </c>
      <c r="GX39" s="479">
        <f t="shared" si="100"/>
        <v>0</v>
      </c>
      <c r="GY39" s="479">
        <f t="shared" si="100"/>
        <v>0</v>
      </c>
      <c r="GZ39" s="474">
        <f t="shared" si="101"/>
        <v>0</v>
      </c>
      <c r="HA39" s="474">
        <f t="shared" si="101"/>
        <v>0</v>
      </c>
      <c r="HB39" s="474">
        <f t="shared" si="101"/>
        <v>0</v>
      </c>
      <c r="HC39" s="474">
        <f t="shared" si="101"/>
        <v>0</v>
      </c>
      <c r="HD39" s="474">
        <f t="shared" si="101"/>
        <v>0</v>
      </c>
      <c r="HE39" s="474">
        <f t="shared" si="102"/>
        <v>0</v>
      </c>
      <c r="HF39" s="474">
        <f t="shared" si="102"/>
        <v>0</v>
      </c>
      <c r="HG39" s="474">
        <f t="shared" si="102"/>
        <v>0</v>
      </c>
      <c r="HH39" s="474">
        <f t="shared" si="102"/>
        <v>0</v>
      </c>
      <c r="HI39" s="474">
        <f t="shared" si="102"/>
        <v>0</v>
      </c>
      <c r="HJ39" s="479">
        <f t="shared" si="103"/>
        <v>0</v>
      </c>
      <c r="HK39" s="479">
        <f t="shared" si="103"/>
        <v>0</v>
      </c>
      <c r="HL39" s="479">
        <f t="shared" si="103"/>
        <v>0</v>
      </c>
      <c r="HM39" s="479">
        <f t="shared" si="103"/>
        <v>0</v>
      </c>
      <c r="HN39" s="479">
        <f t="shared" si="103"/>
        <v>0</v>
      </c>
      <c r="HO39" s="479">
        <f t="shared" si="104"/>
        <v>0</v>
      </c>
      <c r="HP39" s="479">
        <f t="shared" si="104"/>
        <v>0</v>
      </c>
      <c r="HQ39" s="479">
        <f t="shared" si="104"/>
        <v>0</v>
      </c>
      <c r="HR39" s="479">
        <f t="shared" si="104"/>
        <v>0</v>
      </c>
      <c r="HS39" s="479">
        <f t="shared" si="104"/>
        <v>0</v>
      </c>
      <c r="HT39" s="474">
        <f t="shared" si="105"/>
        <v>0</v>
      </c>
      <c r="HU39" s="474">
        <f t="shared" si="105"/>
        <v>0</v>
      </c>
      <c r="HV39" s="474">
        <f t="shared" si="105"/>
        <v>0</v>
      </c>
      <c r="HW39" s="474">
        <f t="shared" si="105"/>
        <v>0</v>
      </c>
      <c r="HX39" s="474">
        <f t="shared" si="105"/>
        <v>0</v>
      </c>
      <c r="HY39" s="474">
        <f t="shared" si="106"/>
        <v>0</v>
      </c>
      <c r="HZ39" s="474">
        <f t="shared" si="106"/>
        <v>0</v>
      </c>
      <c r="IA39" s="474">
        <f t="shared" si="106"/>
        <v>0</v>
      </c>
      <c r="IB39" s="474">
        <f t="shared" si="106"/>
        <v>0</v>
      </c>
      <c r="IC39" s="474">
        <f t="shared" si="106"/>
        <v>0</v>
      </c>
      <c r="ID39" s="479">
        <f t="shared" si="107"/>
        <v>0</v>
      </c>
      <c r="IE39" s="479">
        <f t="shared" si="107"/>
        <v>0</v>
      </c>
      <c r="IF39" s="479">
        <f t="shared" si="107"/>
        <v>0</v>
      </c>
      <c r="IG39" s="479">
        <f t="shared" si="107"/>
        <v>0</v>
      </c>
      <c r="IH39" s="479">
        <f t="shared" si="107"/>
        <v>0</v>
      </c>
      <c r="II39" s="479">
        <f t="shared" si="108"/>
        <v>0</v>
      </c>
      <c r="IJ39" s="479">
        <f t="shared" si="108"/>
        <v>0</v>
      </c>
      <c r="IK39" s="479">
        <f t="shared" si="108"/>
        <v>0</v>
      </c>
      <c r="IL39" s="479">
        <f t="shared" si="108"/>
        <v>0</v>
      </c>
      <c r="IM39" s="479">
        <f t="shared" si="108"/>
        <v>0</v>
      </c>
      <c r="IN39" s="474">
        <f t="shared" si="109"/>
        <v>0</v>
      </c>
      <c r="IO39" s="474">
        <f t="shared" si="109"/>
        <v>0</v>
      </c>
      <c r="IP39" s="474">
        <f t="shared" si="109"/>
        <v>0</v>
      </c>
      <c r="IQ39" s="474">
        <f t="shared" si="109"/>
        <v>0</v>
      </c>
      <c r="IR39" s="474">
        <f t="shared" si="109"/>
        <v>0</v>
      </c>
      <c r="IS39" s="474">
        <f t="shared" si="110"/>
        <v>0</v>
      </c>
      <c r="IT39" s="474">
        <f t="shared" si="110"/>
        <v>0</v>
      </c>
      <c r="IU39" s="474">
        <f t="shared" si="110"/>
        <v>0</v>
      </c>
      <c r="IV39" s="474">
        <f t="shared" si="110"/>
        <v>0</v>
      </c>
      <c r="IW39" s="474">
        <f t="shared" si="110"/>
        <v>0</v>
      </c>
      <c r="IX39" s="479">
        <f t="shared" si="111"/>
        <v>0</v>
      </c>
      <c r="IY39" s="479">
        <f t="shared" si="111"/>
        <v>0</v>
      </c>
      <c r="IZ39" s="479">
        <f t="shared" si="111"/>
        <v>0</v>
      </c>
      <c r="JA39" s="479">
        <f t="shared" si="111"/>
        <v>0</v>
      </c>
      <c r="JB39" s="479">
        <f t="shared" si="111"/>
        <v>0</v>
      </c>
      <c r="JC39" s="479">
        <f t="shared" si="112"/>
        <v>0</v>
      </c>
      <c r="JD39" s="479">
        <f t="shared" si="112"/>
        <v>0</v>
      </c>
      <c r="JE39" s="479">
        <f t="shared" si="112"/>
        <v>0</v>
      </c>
      <c r="JF39" s="479">
        <f t="shared" si="112"/>
        <v>0</v>
      </c>
      <c r="JG39" s="479">
        <f t="shared" si="112"/>
        <v>0</v>
      </c>
      <c r="JH39" s="479">
        <f t="shared" si="113"/>
        <v>0</v>
      </c>
      <c r="JI39" s="479">
        <f t="shared" si="39"/>
        <v>0</v>
      </c>
      <c r="JJ39" s="479">
        <f t="shared" si="39"/>
        <v>0</v>
      </c>
      <c r="JK39" s="479">
        <f t="shared" si="39"/>
        <v>0</v>
      </c>
      <c r="JL39" s="479">
        <f t="shared" si="39"/>
        <v>0</v>
      </c>
      <c r="JM39" s="669">
        <v>0</v>
      </c>
      <c r="JN39" s="669">
        <v>0</v>
      </c>
      <c r="JO39" s="669">
        <v>0</v>
      </c>
      <c r="JP39" s="669">
        <v>0</v>
      </c>
      <c r="JQ39" s="669">
        <v>0</v>
      </c>
      <c r="JR39" s="669">
        <v>0</v>
      </c>
      <c r="JS39" s="462">
        <f t="shared" si="114"/>
        <v>0</v>
      </c>
      <c r="JT39" s="474">
        <f t="shared" si="137"/>
        <v>0</v>
      </c>
      <c r="JU39" s="474">
        <f t="shared" si="40"/>
        <v>0</v>
      </c>
      <c r="JV39" s="474">
        <f t="shared" si="40"/>
        <v>0</v>
      </c>
      <c r="JW39" s="474">
        <f t="shared" si="40"/>
        <v>0</v>
      </c>
      <c r="JX39" s="474">
        <f t="shared" si="40"/>
        <v>0</v>
      </c>
      <c r="JY39" s="474">
        <f t="shared" si="138"/>
        <v>0</v>
      </c>
      <c r="JZ39" s="474">
        <f t="shared" si="41"/>
        <v>0</v>
      </c>
      <c r="KA39" s="474">
        <f t="shared" si="41"/>
        <v>0</v>
      </c>
      <c r="KB39" s="474">
        <f t="shared" si="41"/>
        <v>0</v>
      </c>
      <c r="KC39" s="474">
        <f t="shared" si="41"/>
        <v>0</v>
      </c>
      <c r="KD39" s="723">
        <f t="shared" si="139"/>
        <v>0</v>
      </c>
      <c r="KE39" s="723">
        <f t="shared" si="42"/>
        <v>0</v>
      </c>
      <c r="KF39" s="723">
        <f t="shared" si="42"/>
        <v>0</v>
      </c>
      <c r="KG39" s="723">
        <f t="shared" si="42"/>
        <v>0</v>
      </c>
      <c r="KH39" s="723">
        <f t="shared" si="42"/>
        <v>0</v>
      </c>
      <c r="KI39" s="723">
        <f t="shared" si="140"/>
        <v>0</v>
      </c>
      <c r="KJ39" s="723">
        <f t="shared" si="43"/>
        <v>0</v>
      </c>
      <c r="KK39" s="723">
        <f t="shared" si="43"/>
        <v>0</v>
      </c>
      <c r="KL39" s="723">
        <f t="shared" si="43"/>
        <v>0</v>
      </c>
      <c r="KM39" s="723">
        <f t="shared" si="43"/>
        <v>0</v>
      </c>
      <c r="KN39" s="474">
        <f t="shared" si="141"/>
        <v>0</v>
      </c>
      <c r="KO39" s="474">
        <f t="shared" si="44"/>
        <v>0</v>
      </c>
      <c r="KP39" s="474">
        <f t="shared" si="44"/>
        <v>0</v>
      </c>
      <c r="KQ39" s="474">
        <f t="shared" si="44"/>
        <v>0</v>
      </c>
      <c r="KR39" s="474">
        <f t="shared" si="44"/>
        <v>0</v>
      </c>
      <c r="KS39" s="474">
        <f t="shared" si="142"/>
        <v>0</v>
      </c>
      <c r="KT39" s="474">
        <f t="shared" si="45"/>
        <v>0</v>
      </c>
      <c r="KU39" s="474">
        <f t="shared" si="45"/>
        <v>0</v>
      </c>
      <c r="KV39" s="474">
        <f t="shared" si="45"/>
        <v>0</v>
      </c>
      <c r="KW39" s="474">
        <f t="shared" si="45"/>
        <v>0</v>
      </c>
      <c r="KX39" s="474">
        <f t="shared" si="46"/>
        <v>0</v>
      </c>
      <c r="KY39" s="474">
        <f t="shared" si="46"/>
        <v>0</v>
      </c>
      <c r="KZ39" s="474">
        <f t="shared" si="47"/>
        <v>0</v>
      </c>
      <c r="LA39" s="474">
        <f t="shared" si="47"/>
        <v>0</v>
      </c>
      <c r="LB39" s="474">
        <f t="shared" si="47"/>
        <v>0</v>
      </c>
      <c r="LC39" s="479">
        <f t="shared" si="48"/>
        <v>40791891</v>
      </c>
      <c r="LD39" s="479">
        <f t="shared" si="121"/>
        <v>0</v>
      </c>
      <c r="LE39" s="479">
        <f t="shared" si="122"/>
        <v>0</v>
      </c>
      <c r="LF39" s="476">
        <f t="shared" si="123"/>
        <v>40791891</v>
      </c>
      <c r="LG39" s="476">
        <f t="shared" si="49"/>
        <v>3282868</v>
      </c>
      <c r="LH39" s="476">
        <f t="shared" si="49"/>
        <v>37509023</v>
      </c>
      <c r="LI39" s="476">
        <f t="shared" si="49"/>
        <v>28698818</v>
      </c>
      <c r="LJ39" s="476">
        <f t="shared" si="49"/>
        <v>8810205</v>
      </c>
      <c r="LK39" s="714">
        <v>105.01</v>
      </c>
      <c r="LL39" s="717">
        <f>LK39*$LL$44</f>
        <v>6410770.9000000004</v>
      </c>
      <c r="LM39" s="720">
        <f>LL39/1000</f>
        <v>6410.8</v>
      </c>
      <c r="LN39" s="718">
        <f t="shared" si="51"/>
        <v>47202661.899999999</v>
      </c>
      <c r="LO39" s="713">
        <f>LN39/1000</f>
        <v>47202.7</v>
      </c>
      <c r="LP39" s="724">
        <f t="shared" si="126"/>
        <v>0</v>
      </c>
      <c r="LQ39" s="724">
        <f>LO39</f>
        <v>47202.7</v>
      </c>
      <c r="LR39" s="724">
        <f>KX39/1000</f>
        <v>0</v>
      </c>
      <c r="LS39" s="713">
        <f t="shared" si="128"/>
        <v>47202.7</v>
      </c>
      <c r="LT39" s="437"/>
      <c r="LU39" s="617">
        <f t="shared" si="129"/>
        <v>0</v>
      </c>
      <c r="LV39" s="617">
        <f t="shared" si="130"/>
        <v>0</v>
      </c>
      <c r="LW39" s="617">
        <f t="shared" si="131"/>
        <v>0</v>
      </c>
      <c r="LX39" s="617">
        <f t="shared" si="132"/>
        <v>0</v>
      </c>
      <c r="LY39" s="617">
        <f t="shared" si="133"/>
        <v>0</v>
      </c>
      <c r="LZ39" s="617">
        <f t="shared" si="134"/>
        <v>0</v>
      </c>
      <c r="MA39" s="480"/>
      <c r="MB39" s="480"/>
      <c r="MC39" s="480"/>
      <c r="MD39" s="480"/>
      <c r="ME39" s="480"/>
      <c r="MF39" s="480"/>
      <c r="MG39" s="480"/>
      <c r="MH39" s="480"/>
      <c r="MI39" s="480"/>
      <c r="MJ39" s="480"/>
      <c r="MK39" s="480"/>
      <c r="ML39" s="480"/>
      <c r="MM39" s="480"/>
      <c r="MN39" s="480"/>
      <c r="MO39" s="480"/>
      <c r="MP39" s="480"/>
      <c r="MQ39" s="480"/>
      <c r="MR39" s="480"/>
      <c r="MS39" s="480"/>
      <c r="MT39" s="480"/>
      <c r="MU39" s="480"/>
      <c r="MV39" s="480"/>
      <c r="MW39" s="480"/>
      <c r="MX39" s="480"/>
      <c r="MY39" s="480"/>
      <c r="MZ39" s="480"/>
      <c r="NA39" s="480"/>
      <c r="NB39" s="480"/>
      <c r="NC39" s="480"/>
      <c r="ND39" s="480"/>
      <c r="NE39" s="480"/>
      <c r="NF39" s="480"/>
      <c r="NG39" s="480"/>
      <c r="NH39" s="480"/>
      <c r="NI39" s="480"/>
      <c r="NJ39" s="480"/>
      <c r="NK39" s="480"/>
      <c r="NL39" s="480"/>
      <c r="NM39" s="480"/>
      <c r="NN39" s="480"/>
      <c r="NO39" s="480"/>
      <c r="NP39" s="480"/>
      <c r="NQ39" s="480"/>
      <c r="NR39" s="480"/>
      <c r="NS39" s="480"/>
      <c r="NT39" s="480"/>
      <c r="NU39" s="480"/>
      <c r="NV39" s="480"/>
      <c r="NW39" s="480"/>
      <c r="NX39" s="480"/>
      <c r="NY39" s="480"/>
      <c r="NZ39" s="480"/>
      <c r="OA39" s="480"/>
      <c r="OB39" s="480"/>
      <c r="OD39" s="642">
        <f t="shared" si="53"/>
        <v>0</v>
      </c>
      <c r="OE39" s="618">
        <f t="shared" si="54"/>
        <v>0</v>
      </c>
      <c r="OF39" s="618">
        <f t="shared" si="55"/>
        <v>0</v>
      </c>
      <c r="OG39" s="643">
        <f t="shared" si="135"/>
        <v>0</v>
      </c>
      <c r="OH39" s="644">
        <f t="shared" si="56"/>
        <v>0</v>
      </c>
      <c r="OI39" s="644">
        <f t="shared" si="56"/>
        <v>0</v>
      </c>
      <c r="OJ39" s="642">
        <f t="shared" si="57"/>
        <v>0</v>
      </c>
      <c r="OK39" s="618">
        <f t="shared" si="58"/>
        <v>0</v>
      </c>
      <c r="OL39" s="618">
        <f t="shared" si="59"/>
        <v>0</v>
      </c>
    </row>
    <row r="40" spans="1:402">
      <c r="A40" s="709" t="s">
        <v>796</v>
      </c>
      <c r="B40" s="461"/>
      <c r="C40" s="461"/>
      <c r="D40" s="461"/>
      <c r="E40" s="461"/>
      <c r="F40" s="462">
        <f t="shared" si="60"/>
        <v>0</v>
      </c>
      <c r="G40" s="463"/>
      <c r="H40" s="463"/>
      <c r="I40" s="463"/>
      <c r="J40" s="463"/>
      <c r="K40" s="462">
        <f t="shared" si="61"/>
        <v>0</v>
      </c>
      <c r="L40" s="464">
        <f t="shared" si="62"/>
        <v>0</v>
      </c>
      <c r="M40" s="706"/>
      <c r="N40" s="706"/>
      <c r="O40" s="706"/>
      <c r="P40" s="486"/>
      <c r="Q40" s="461"/>
      <c r="R40" s="481"/>
      <c r="S40" s="461"/>
      <c r="T40" s="465"/>
      <c r="U40" s="462">
        <f t="shared" ref="U40" si="143">SUM(P40:T40)</f>
        <v>0</v>
      </c>
      <c r="V40" s="486"/>
      <c r="W40" s="461"/>
      <c r="X40" s="481"/>
      <c r="Y40" s="461"/>
      <c r="Z40" s="465"/>
      <c r="AA40" s="462">
        <f t="shared" ref="AA40" si="144">SUM(V40:Z40)</f>
        <v>0</v>
      </c>
      <c r="AB40" s="486"/>
      <c r="AC40" s="461"/>
      <c r="AD40" s="461"/>
      <c r="AE40" s="461"/>
      <c r="AF40" s="465"/>
      <c r="AG40" s="462">
        <f t="shared" si="63"/>
        <v>0</v>
      </c>
      <c r="AH40" s="459">
        <f t="shared" si="64"/>
        <v>0</v>
      </c>
      <c r="AI40" s="467"/>
      <c r="AJ40" s="468"/>
      <c r="AK40" s="469"/>
      <c r="AL40" s="470"/>
      <c r="AM40" s="470"/>
      <c r="AN40" s="467"/>
      <c r="AO40" s="471"/>
      <c r="AP40" s="470"/>
      <c r="AQ40" s="468"/>
      <c r="AR40" s="468"/>
      <c r="AS40" s="461"/>
      <c r="AT40" s="461"/>
      <c r="AU40" s="470"/>
      <c r="AV40" s="470"/>
      <c r="AW40" s="468"/>
      <c r="AX40" s="470"/>
      <c r="AY40" s="470"/>
      <c r="AZ40" s="468"/>
      <c r="BA40" s="470"/>
      <c r="BB40" s="461"/>
      <c r="BC40" s="461"/>
      <c r="BD40" s="470"/>
      <c r="BE40" s="470"/>
      <c r="BF40" s="473"/>
      <c r="BG40" s="462">
        <f t="shared" si="65"/>
        <v>0</v>
      </c>
      <c r="BH40" s="474">
        <f t="shared" si="66"/>
        <v>0</v>
      </c>
      <c r="BI40" s="475">
        <f t="shared" si="136"/>
        <v>0</v>
      </c>
      <c r="BJ40" s="475">
        <f t="shared" si="136"/>
        <v>0</v>
      </c>
      <c r="BK40" s="475">
        <f t="shared" si="136"/>
        <v>0</v>
      </c>
      <c r="BL40" s="475">
        <f t="shared" si="136"/>
        <v>0</v>
      </c>
      <c r="BM40" s="474">
        <f t="shared" si="67"/>
        <v>0</v>
      </c>
      <c r="BN40" s="475">
        <f t="shared" si="5"/>
        <v>0</v>
      </c>
      <c r="BO40" s="475">
        <f t="shared" si="5"/>
        <v>0</v>
      </c>
      <c r="BP40" s="475">
        <f t="shared" si="5"/>
        <v>0</v>
      </c>
      <c r="BQ40" s="475">
        <f t="shared" si="5"/>
        <v>0</v>
      </c>
      <c r="BR40" s="474">
        <f t="shared" si="68"/>
        <v>0</v>
      </c>
      <c r="BS40" s="475">
        <f t="shared" si="6"/>
        <v>0</v>
      </c>
      <c r="BT40" s="475">
        <f t="shared" si="6"/>
        <v>0</v>
      </c>
      <c r="BU40" s="475">
        <f t="shared" si="6"/>
        <v>0</v>
      </c>
      <c r="BV40" s="475">
        <f t="shared" si="6"/>
        <v>0</v>
      </c>
      <c r="BW40" s="475"/>
      <c r="BX40" s="475"/>
      <c r="BY40" s="475"/>
      <c r="BZ40" s="475"/>
      <c r="CA40" s="475"/>
      <c r="CB40" s="474">
        <f t="shared" si="69"/>
        <v>0</v>
      </c>
      <c r="CC40" s="475">
        <f t="shared" si="7"/>
        <v>0</v>
      </c>
      <c r="CD40" s="475">
        <f t="shared" si="7"/>
        <v>0</v>
      </c>
      <c r="CE40" s="475">
        <f t="shared" si="7"/>
        <v>0</v>
      </c>
      <c r="CF40" s="475">
        <f t="shared" si="7"/>
        <v>0</v>
      </c>
      <c r="CG40" s="476">
        <f t="shared" si="70"/>
        <v>0</v>
      </c>
      <c r="CH40" s="474">
        <f t="shared" si="71"/>
        <v>0</v>
      </c>
      <c r="CI40" s="475">
        <f t="shared" si="71"/>
        <v>0</v>
      </c>
      <c r="CJ40" s="475">
        <f t="shared" si="71"/>
        <v>0</v>
      </c>
      <c r="CK40" s="475">
        <f t="shared" si="71"/>
        <v>0</v>
      </c>
      <c r="CL40" s="475">
        <f t="shared" si="71"/>
        <v>0</v>
      </c>
      <c r="CM40" s="474">
        <f t="shared" si="72"/>
        <v>0</v>
      </c>
      <c r="CN40" s="475">
        <f t="shared" si="8"/>
        <v>0</v>
      </c>
      <c r="CO40" s="475">
        <f t="shared" si="8"/>
        <v>0</v>
      </c>
      <c r="CP40" s="475">
        <f t="shared" si="8"/>
        <v>0</v>
      </c>
      <c r="CQ40" s="475">
        <f t="shared" si="8"/>
        <v>0</v>
      </c>
      <c r="CR40" s="474">
        <f t="shared" si="73"/>
        <v>0</v>
      </c>
      <c r="CS40" s="475">
        <f t="shared" si="73"/>
        <v>0</v>
      </c>
      <c r="CT40" s="475">
        <f t="shared" si="73"/>
        <v>0</v>
      </c>
      <c r="CU40" s="475">
        <f t="shared" si="73"/>
        <v>0</v>
      </c>
      <c r="CV40" s="475">
        <f t="shared" si="73"/>
        <v>0</v>
      </c>
      <c r="CW40" s="474">
        <f t="shared" si="74"/>
        <v>0</v>
      </c>
      <c r="CX40" s="475">
        <f t="shared" si="9"/>
        <v>0</v>
      </c>
      <c r="CY40" s="475">
        <f t="shared" si="9"/>
        <v>0</v>
      </c>
      <c r="CZ40" s="475">
        <f t="shared" si="9"/>
        <v>0</v>
      </c>
      <c r="DA40" s="475">
        <f t="shared" si="9"/>
        <v>0</v>
      </c>
      <c r="DB40" s="474">
        <f t="shared" si="75"/>
        <v>0</v>
      </c>
      <c r="DC40" s="475">
        <f t="shared" si="10"/>
        <v>0</v>
      </c>
      <c r="DD40" s="475">
        <f t="shared" si="10"/>
        <v>0</v>
      </c>
      <c r="DE40" s="475">
        <f t="shared" si="10"/>
        <v>0</v>
      </c>
      <c r="DF40" s="475">
        <f t="shared" si="10"/>
        <v>0</v>
      </c>
      <c r="DG40" s="476">
        <f t="shared" si="76"/>
        <v>0</v>
      </c>
      <c r="DH40" s="474">
        <f t="shared" si="77"/>
        <v>0</v>
      </c>
      <c r="DI40" s="475">
        <f t="shared" si="77"/>
        <v>0</v>
      </c>
      <c r="DJ40" s="475">
        <f t="shared" si="77"/>
        <v>0</v>
      </c>
      <c r="DK40" s="475">
        <f t="shared" si="77"/>
        <v>0</v>
      </c>
      <c r="DL40" s="475">
        <f t="shared" si="77"/>
        <v>0</v>
      </c>
      <c r="DM40" s="474">
        <f t="shared" si="78"/>
        <v>0</v>
      </c>
      <c r="DN40" s="475">
        <f t="shared" si="11"/>
        <v>0</v>
      </c>
      <c r="DO40" s="475">
        <f t="shared" si="11"/>
        <v>0</v>
      </c>
      <c r="DP40" s="475">
        <f t="shared" si="11"/>
        <v>0</v>
      </c>
      <c r="DQ40" s="475">
        <f t="shared" si="11"/>
        <v>0</v>
      </c>
      <c r="DR40" s="475"/>
      <c r="DS40" s="475"/>
      <c r="DT40" s="475"/>
      <c r="DU40" s="475"/>
      <c r="DV40" s="475"/>
      <c r="DW40" s="474">
        <f t="shared" si="79"/>
        <v>0</v>
      </c>
      <c r="DX40" s="475">
        <f t="shared" si="12"/>
        <v>0</v>
      </c>
      <c r="DY40" s="475">
        <f t="shared" si="12"/>
        <v>0</v>
      </c>
      <c r="DZ40" s="475">
        <f t="shared" si="12"/>
        <v>0</v>
      </c>
      <c r="EA40" s="475">
        <f t="shared" si="12"/>
        <v>0</v>
      </c>
      <c r="EB40" s="474">
        <f t="shared" si="80"/>
        <v>0</v>
      </c>
      <c r="EC40" s="475">
        <f t="shared" si="13"/>
        <v>0</v>
      </c>
      <c r="ED40" s="475">
        <f t="shared" si="13"/>
        <v>0</v>
      </c>
      <c r="EE40" s="475">
        <f t="shared" si="13"/>
        <v>0</v>
      </c>
      <c r="EF40" s="475">
        <f t="shared" si="13"/>
        <v>0</v>
      </c>
      <c r="EG40" s="476">
        <f t="shared" si="81"/>
        <v>0</v>
      </c>
      <c r="EH40" s="476">
        <f t="shared" si="82"/>
        <v>0</v>
      </c>
      <c r="EI40" s="477">
        <f t="shared" si="83"/>
        <v>0</v>
      </c>
      <c r="EJ40" s="477">
        <f t="shared" si="14"/>
        <v>0</v>
      </c>
      <c r="EK40" s="477">
        <f t="shared" si="14"/>
        <v>0</v>
      </c>
      <c r="EL40" s="477">
        <f t="shared" si="14"/>
        <v>0</v>
      </c>
      <c r="EM40" s="478">
        <f t="shared" si="84"/>
        <v>0</v>
      </c>
      <c r="EN40" s="478">
        <f t="shared" si="85"/>
        <v>0</v>
      </c>
      <c r="EO40" s="478">
        <f t="shared" si="86"/>
        <v>0</v>
      </c>
      <c r="EP40" s="478">
        <f t="shared" si="87"/>
        <v>0</v>
      </c>
      <c r="EQ40" s="478">
        <f t="shared" si="88"/>
        <v>0</v>
      </c>
      <c r="ER40" s="479">
        <f t="shared" si="89"/>
        <v>0</v>
      </c>
      <c r="ES40" s="479">
        <f t="shared" si="89"/>
        <v>0</v>
      </c>
      <c r="ET40" s="479">
        <f t="shared" si="89"/>
        <v>0</v>
      </c>
      <c r="EU40" s="479">
        <f t="shared" si="89"/>
        <v>0</v>
      </c>
      <c r="EV40" s="479">
        <f t="shared" si="89"/>
        <v>0</v>
      </c>
      <c r="EW40" s="479">
        <f t="shared" si="90"/>
        <v>0</v>
      </c>
      <c r="EX40" s="479">
        <f t="shared" si="90"/>
        <v>0</v>
      </c>
      <c r="EY40" s="479">
        <f t="shared" si="90"/>
        <v>0</v>
      </c>
      <c r="EZ40" s="479">
        <f t="shared" si="90"/>
        <v>0</v>
      </c>
      <c r="FA40" s="479">
        <f t="shared" si="90"/>
        <v>0</v>
      </c>
      <c r="FB40" s="479">
        <f t="shared" si="91"/>
        <v>0</v>
      </c>
      <c r="FC40" s="479">
        <f t="shared" si="91"/>
        <v>0</v>
      </c>
      <c r="FD40" s="479">
        <f t="shared" si="91"/>
        <v>0</v>
      </c>
      <c r="FE40" s="479">
        <f t="shared" si="91"/>
        <v>0</v>
      </c>
      <c r="FF40" s="479">
        <f t="shared" si="91"/>
        <v>0</v>
      </c>
      <c r="FG40" s="479">
        <f t="shared" si="92"/>
        <v>0</v>
      </c>
      <c r="FH40" s="479">
        <f t="shared" si="92"/>
        <v>0</v>
      </c>
      <c r="FI40" s="479">
        <f>$AL40*FI$9</f>
        <v>0</v>
      </c>
      <c r="FJ40" s="479">
        <f t="shared" si="92"/>
        <v>0</v>
      </c>
      <c r="FK40" s="479">
        <f t="shared" si="92"/>
        <v>0</v>
      </c>
      <c r="FL40" s="474">
        <f t="shared" si="93"/>
        <v>0</v>
      </c>
      <c r="FM40" s="474">
        <f t="shared" si="93"/>
        <v>0</v>
      </c>
      <c r="FN40" s="474">
        <f t="shared" si="93"/>
        <v>0</v>
      </c>
      <c r="FO40" s="474">
        <f t="shared" si="93"/>
        <v>0</v>
      </c>
      <c r="FP40" s="474">
        <f t="shared" si="93"/>
        <v>0</v>
      </c>
      <c r="FQ40" s="474">
        <f t="shared" si="94"/>
        <v>0</v>
      </c>
      <c r="FR40" s="474">
        <f t="shared" si="94"/>
        <v>0</v>
      </c>
      <c r="FS40" s="474">
        <f t="shared" si="94"/>
        <v>0</v>
      </c>
      <c r="FT40" s="474">
        <f t="shared" si="94"/>
        <v>0</v>
      </c>
      <c r="FU40" s="474">
        <f t="shared" si="94"/>
        <v>0</v>
      </c>
      <c r="FV40" s="479">
        <f t="shared" si="95"/>
        <v>0</v>
      </c>
      <c r="FW40" s="479">
        <f t="shared" si="95"/>
        <v>0</v>
      </c>
      <c r="FX40" s="479">
        <f t="shared" si="95"/>
        <v>0</v>
      </c>
      <c r="FY40" s="479">
        <f t="shared" si="95"/>
        <v>0</v>
      </c>
      <c r="FZ40" s="479">
        <f t="shared" si="95"/>
        <v>0</v>
      </c>
      <c r="GA40" s="479">
        <f t="shared" si="96"/>
        <v>0</v>
      </c>
      <c r="GB40" s="479">
        <f t="shared" si="96"/>
        <v>0</v>
      </c>
      <c r="GC40" s="479">
        <f t="shared" si="96"/>
        <v>0</v>
      </c>
      <c r="GD40" s="479">
        <f t="shared" si="96"/>
        <v>0</v>
      </c>
      <c r="GE40" s="479">
        <f t="shared" si="96"/>
        <v>0</v>
      </c>
      <c r="GF40" s="474">
        <f t="shared" si="97"/>
        <v>0</v>
      </c>
      <c r="GG40" s="474">
        <f t="shared" si="97"/>
        <v>0</v>
      </c>
      <c r="GH40" s="474">
        <f t="shared" si="97"/>
        <v>0</v>
      </c>
      <c r="GI40" s="474">
        <f t="shared" si="97"/>
        <v>0</v>
      </c>
      <c r="GJ40" s="474">
        <f t="shared" si="97"/>
        <v>0</v>
      </c>
      <c r="GK40" s="474">
        <f t="shared" si="98"/>
        <v>0</v>
      </c>
      <c r="GL40" s="474">
        <f t="shared" si="98"/>
        <v>0</v>
      </c>
      <c r="GM40" s="474">
        <f t="shared" si="98"/>
        <v>0</v>
      </c>
      <c r="GN40" s="474">
        <f t="shared" si="98"/>
        <v>0</v>
      </c>
      <c r="GO40" s="474">
        <f t="shared" si="98"/>
        <v>0</v>
      </c>
      <c r="GP40" s="479">
        <f t="shared" si="99"/>
        <v>0</v>
      </c>
      <c r="GQ40" s="479">
        <f t="shared" si="99"/>
        <v>0</v>
      </c>
      <c r="GR40" s="479">
        <f t="shared" si="99"/>
        <v>0</v>
      </c>
      <c r="GS40" s="479">
        <f t="shared" si="99"/>
        <v>0</v>
      </c>
      <c r="GT40" s="479">
        <f t="shared" si="99"/>
        <v>0</v>
      </c>
      <c r="GU40" s="479">
        <f t="shared" si="100"/>
        <v>0</v>
      </c>
      <c r="GV40" s="479">
        <f t="shared" si="100"/>
        <v>0</v>
      </c>
      <c r="GW40" s="479">
        <f t="shared" si="100"/>
        <v>0</v>
      </c>
      <c r="GX40" s="479">
        <f t="shared" si="100"/>
        <v>0</v>
      </c>
      <c r="GY40" s="479">
        <f t="shared" si="100"/>
        <v>0</v>
      </c>
      <c r="GZ40" s="474">
        <f t="shared" si="101"/>
        <v>0</v>
      </c>
      <c r="HA40" s="474">
        <f t="shared" si="101"/>
        <v>0</v>
      </c>
      <c r="HB40" s="474">
        <f t="shared" si="101"/>
        <v>0</v>
      </c>
      <c r="HC40" s="474">
        <f t="shared" si="101"/>
        <v>0</v>
      </c>
      <c r="HD40" s="474">
        <f t="shared" si="101"/>
        <v>0</v>
      </c>
      <c r="HE40" s="474">
        <f t="shared" si="102"/>
        <v>0</v>
      </c>
      <c r="HF40" s="474">
        <f t="shared" si="102"/>
        <v>0</v>
      </c>
      <c r="HG40" s="474">
        <f t="shared" si="102"/>
        <v>0</v>
      </c>
      <c r="HH40" s="474">
        <f t="shared" si="102"/>
        <v>0</v>
      </c>
      <c r="HI40" s="474">
        <f t="shared" si="102"/>
        <v>0</v>
      </c>
      <c r="HJ40" s="479">
        <f t="shared" si="103"/>
        <v>0</v>
      </c>
      <c r="HK40" s="479">
        <f t="shared" si="103"/>
        <v>0</v>
      </c>
      <c r="HL40" s="479">
        <f t="shared" si="103"/>
        <v>0</v>
      </c>
      <c r="HM40" s="479">
        <f t="shared" si="103"/>
        <v>0</v>
      </c>
      <c r="HN40" s="479">
        <f t="shared" si="103"/>
        <v>0</v>
      </c>
      <c r="HO40" s="479">
        <f t="shared" si="104"/>
        <v>0</v>
      </c>
      <c r="HP40" s="479">
        <f t="shared" si="104"/>
        <v>0</v>
      </c>
      <c r="HQ40" s="479">
        <f t="shared" si="104"/>
        <v>0</v>
      </c>
      <c r="HR40" s="479">
        <f t="shared" si="104"/>
        <v>0</v>
      </c>
      <c r="HS40" s="479">
        <f t="shared" si="104"/>
        <v>0</v>
      </c>
      <c r="HT40" s="474">
        <f t="shared" si="105"/>
        <v>0</v>
      </c>
      <c r="HU40" s="474">
        <f t="shared" si="105"/>
        <v>0</v>
      </c>
      <c r="HV40" s="474">
        <f t="shared" si="105"/>
        <v>0</v>
      </c>
      <c r="HW40" s="474">
        <f t="shared" si="105"/>
        <v>0</v>
      </c>
      <c r="HX40" s="474">
        <f t="shared" si="105"/>
        <v>0</v>
      </c>
      <c r="HY40" s="474">
        <f t="shared" si="106"/>
        <v>0</v>
      </c>
      <c r="HZ40" s="474">
        <f t="shared" si="106"/>
        <v>0</v>
      </c>
      <c r="IA40" s="474">
        <f t="shared" si="106"/>
        <v>0</v>
      </c>
      <c r="IB40" s="474">
        <f t="shared" si="106"/>
        <v>0</v>
      </c>
      <c r="IC40" s="474">
        <f t="shared" si="106"/>
        <v>0</v>
      </c>
      <c r="ID40" s="479">
        <f t="shared" si="107"/>
        <v>0</v>
      </c>
      <c r="IE40" s="479">
        <f t="shared" si="107"/>
        <v>0</v>
      </c>
      <c r="IF40" s="479">
        <f t="shared" si="107"/>
        <v>0</v>
      </c>
      <c r="IG40" s="479">
        <f t="shared" si="107"/>
        <v>0</v>
      </c>
      <c r="IH40" s="479">
        <f t="shared" si="107"/>
        <v>0</v>
      </c>
      <c r="II40" s="479">
        <f t="shared" si="108"/>
        <v>0</v>
      </c>
      <c r="IJ40" s="479">
        <f t="shared" si="108"/>
        <v>0</v>
      </c>
      <c r="IK40" s="479">
        <f t="shared" si="108"/>
        <v>0</v>
      </c>
      <c r="IL40" s="479">
        <f t="shared" si="108"/>
        <v>0</v>
      </c>
      <c r="IM40" s="479">
        <f t="shared" si="108"/>
        <v>0</v>
      </c>
      <c r="IN40" s="474">
        <f t="shared" si="109"/>
        <v>0</v>
      </c>
      <c r="IO40" s="474">
        <f t="shared" si="109"/>
        <v>0</v>
      </c>
      <c r="IP40" s="474">
        <f t="shared" si="109"/>
        <v>0</v>
      </c>
      <c r="IQ40" s="474">
        <f t="shared" si="109"/>
        <v>0</v>
      </c>
      <c r="IR40" s="474">
        <f t="shared" si="109"/>
        <v>0</v>
      </c>
      <c r="IS40" s="474">
        <f t="shared" si="110"/>
        <v>0</v>
      </c>
      <c r="IT40" s="474">
        <f t="shared" si="110"/>
        <v>0</v>
      </c>
      <c r="IU40" s="474">
        <f t="shared" si="110"/>
        <v>0</v>
      </c>
      <c r="IV40" s="474">
        <f t="shared" si="110"/>
        <v>0</v>
      </c>
      <c r="IW40" s="474">
        <f t="shared" si="110"/>
        <v>0</v>
      </c>
      <c r="IX40" s="479">
        <f t="shared" si="111"/>
        <v>0</v>
      </c>
      <c r="IY40" s="479">
        <f t="shared" si="111"/>
        <v>0</v>
      </c>
      <c r="IZ40" s="479">
        <f t="shared" si="111"/>
        <v>0</v>
      </c>
      <c r="JA40" s="479">
        <f t="shared" si="111"/>
        <v>0</v>
      </c>
      <c r="JB40" s="479">
        <f t="shared" si="111"/>
        <v>0</v>
      </c>
      <c r="JC40" s="479">
        <f t="shared" si="112"/>
        <v>0</v>
      </c>
      <c r="JD40" s="479">
        <f t="shared" si="112"/>
        <v>0</v>
      </c>
      <c r="JE40" s="479">
        <f t="shared" si="112"/>
        <v>0</v>
      </c>
      <c r="JF40" s="479">
        <f t="shared" si="112"/>
        <v>0</v>
      </c>
      <c r="JG40" s="479">
        <f t="shared" si="112"/>
        <v>0</v>
      </c>
      <c r="JH40" s="479">
        <f t="shared" si="113"/>
        <v>0</v>
      </c>
      <c r="JI40" s="479">
        <f t="shared" si="39"/>
        <v>0</v>
      </c>
      <c r="JJ40" s="479">
        <f t="shared" si="39"/>
        <v>0</v>
      </c>
      <c r="JK40" s="479">
        <f t="shared" si="39"/>
        <v>0</v>
      </c>
      <c r="JL40" s="479">
        <f t="shared" si="39"/>
        <v>0</v>
      </c>
      <c r="JM40" s="669"/>
      <c r="JN40" s="669"/>
      <c r="JO40" s="669"/>
      <c r="JP40" s="669"/>
      <c r="JQ40" s="669"/>
      <c r="JR40" s="669"/>
      <c r="JS40" s="462">
        <f t="shared" si="114"/>
        <v>0</v>
      </c>
      <c r="JT40" s="474">
        <f t="shared" si="137"/>
        <v>0</v>
      </c>
      <c r="JU40" s="474">
        <f t="shared" si="40"/>
        <v>0</v>
      </c>
      <c r="JV40" s="474">
        <f t="shared" si="40"/>
        <v>0</v>
      </c>
      <c r="JW40" s="474">
        <f t="shared" si="40"/>
        <v>0</v>
      </c>
      <c r="JX40" s="474">
        <f t="shared" si="40"/>
        <v>0</v>
      </c>
      <c r="JY40" s="474">
        <f t="shared" si="138"/>
        <v>0</v>
      </c>
      <c r="JZ40" s="474">
        <f t="shared" si="41"/>
        <v>0</v>
      </c>
      <c r="KA40" s="474">
        <f t="shared" si="41"/>
        <v>0</v>
      </c>
      <c r="KB40" s="474">
        <f t="shared" si="41"/>
        <v>0</v>
      </c>
      <c r="KC40" s="474">
        <f t="shared" si="41"/>
        <v>0</v>
      </c>
      <c r="KD40" s="723">
        <f t="shared" si="139"/>
        <v>0</v>
      </c>
      <c r="KE40" s="723">
        <f t="shared" si="42"/>
        <v>0</v>
      </c>
      <c r="KF40" s="723">
        <f t="shared" si="42"/>
        <v>0</v>
      </c>
      <c r="KG40" s="723">
        <f t="shared" si="42"/>
        <v>0</v>
      </c>
      <c r="KH40" s="723">
        <f t="shared" si="42"/>
        <v>0</v>
      </c>
      <c r="KI40" s="723">
        <f t="shared" si="140"/>
        <v>0</v>
      </c>
      <c r="KJ40" s="723">
        <f t="shared" si="43"/>
        <v>0</v>
      </c>
      <c r="KK40" s="723">
        <f t="shared" si="43"/>
        <v>0</v>
      </c>
      <c r="KL40" s="723">
        <f t="shared" si="43"/>
        <v>0</v>
      </c>
      <c r="KM40" s="723">
        <f t="shared" si="43"/>
        <v>0</v>
      </c>
      <c r="KN40" s="474">
        <f t="shared" si="141"/>
        <v>0</v>
      </c>
      <c r="KO40" s="474">
        <f t="shared" si="44"/>
        <v>0</v>
      </c>
      <c r="KP40" s="474">
        <f t="shared" si="44"/>
        <v>0</v>
      </c>
      <c r="KQ40" s="474">
        <f t="shared" si="44"/>
        <v>0</v>
      </c>
      <c r="KR40" s="474">
        <f t="shared" si="44"/>
        <v>0</v>
      </c>
      <c r="KS40" s="474">
        <f t="shared" si="142"/>
        <v>0</v>
      </c>
      <c r="KT40" s="474">
        <f t="shared" si="45"/>
        <v>0</v>
      </c>
      <c r="KU40" s="474">
        <f t="shared" si="45"/>
        <v>0</v>
      </c>
      <c r="KV40" s="474">
        <f t="shared" si="45"/>
        <v>0</v>
      </c>
      <c r="KW40" s="474">
        <f t="shared" si="45"/>
        <v>0</v>
      </c>
      <c r="KX40" s="474">
        <f t="shared" si="46"/>
        <v>0</v>
      </c>
      <c r="KY40" s="474">
        <f t="shared" si="46"/>
        <v>0</v>
      </c>
      <c r="KZ40" s="474">
        <f t="shared" si="47"/>
        <v>0</v>
      </c>
      <c r="LA40" s="474">
        <f t="shared" si="47"/>
        <v>0</v>
      </c>
      <c r="LB40" s="474">
        <f t="shared" si="47"/>
        <v>0</v>
      </c>
      <c r="LC40" s="479">
        <f t="shared" si="48"/>
        <v>0</v>
      </c>
      <c r="LD40" s="479">
        <f t="shared" si="121"/>
        <v>0</v>
      </c>
      <c r="LE40" s="479">
        <f t="shared" si="122"/>
        <v>0</v>
      </c>
      <c r="LF40" s="476">
        <f t="shared" si="123"/>
        <v>0</v>
      </c>
      <c r="LG40" s="476">
        <f t="shared" si="49"/>
        <v>0</v>
      </c>
      <c r="LH40" s="476">
        <f t="shared" si="49"/>
        <v>0</v>
      </c>
      <c r="LI40" s="476">
        <f t="shared" si="49"/>
        <v>0</v>
      </c>
      <c r="LJ40" s="476">
        <f t="shared" si="49"/>
        <v>0</v>
      </c>
      <c r="LK40" s="714"/>
      <c r="LL40" s="717"/>
      <c r="LM40" s="720">
        <f>LL40/1000</f>
        <v>0</v>
      </c>
      <c r="LN40" s="718">
        <f t="shared" si="51"/>
        <v>0</v>
      </c>
      <c r="LO40" s="713">
        <f>LN40/1000</f>
        <v>0</v>
      </c>
      <c r="LP40" s="724">
        <f t="shared" si="126"/>
        <v>0</v>
      </c>
      <c r="LQ40" s="724">
        <f t="shared" si="127"/>
        <v>0</v>
      </c>
      <c r="LR40" s="724">
        <f>KX40/1000</f>
        <v>0</v>
      </c>
      <c r="LS40" s="713">
        <f t="shared" si="128"/>
        <v>0</v>
      </c>
      <c r="LT40" s="437"/>
      <c r="LU40" s="617">
        <f t="shared" si="129"/>
        <v>0</v>
      </c>
      <c r="LV40" s="617">
        <f t="shared" si="130"/>
        <v>0</v>
      </c>
      <c r="LW40" s="617">
        <f t="shared" si="131"/>
        <v>0</v>
      </c>
      <c r="LX40" s="617">
        <f t="shared" si="132"/>
        <v>0</v>
      </c>
      <c r="LY40" s="617">
        <f t="shared" si="133"/>
        <v>0</v>
      </c>
      <c r="LZ40" s="617">
        <f t="shared" si="134"/>
        <v>0</v>
      </c>
      <c r="MA40" s="480"/>
      <c r="MB40" s="480"/>
      <c r="MC40" s="480"/>
      <c r="MD40" s="480"/>
      <c r="ME40" s="480"/>
      <c r="MF40" s="480"/>
      <c r="MG40" s="480"/>
      <c r="MH40" s="480"/>
      <c r="MI40" s="480"/>
      <c r="MJ40" s="480"/>
      <c r="MK40" s="480"/>
      <c r="ML40" s="480"/>
      <c r="MM40" s="480"/>
      <c r="MN40" s="480"/>
      <c r="MO40" s="480"/>
      <c r="MP40" s="480"/>
      <c r="MQ40" s="480"/>
      <c r="MR40" s="480"/>
      <c r="MS40" s="480"/>
      <c r="MT40" s="480"/>
      <c r="MU40" s="480"/>
      <c r="MV40" s="480"/>
      <c r="MW40" s="480"/>
      <c r="MX40" s="480"/>
      <c r="MY40" s="480"/>
      <c r="MZ40" s="480"/>
      <c r="NA40" s="480"/>
      <c r="NB40" s="480"/>
      <c r="NC40" s="480"/>
      <c r="ND40" s="480"/>
      <c r="NE40" s="480"/>
      <c r="NF40" s="480"/>
      <c r="NG40" s="480"/>
      <c r="NH40" s="480"/>
      <c r="NI40" s="480"/>
      <c r="NJ40" s="480"/>
      <c r="NK40" s="480"/>
      <c r="NL40" s="480"/>
      <c r="NM40" s="480"/>
      <c r="NN40" s="480"/>
      <c r="NO40" s="480"/>
      <c r="NP40" s="480"/>
      <c r="NQ40" s="480"/>
      <c r="NR40" s="480"/>
      <c r="NS40" s="480"/>
      <c r="NT40" s="480"/>
      <c r="NU40" s="480"/>
      <c r="NV40" s="480"/>
      <c r="NW40" s="480"/>
      <c r="NX40" s="480"/>
      <c r="NY40" s="480"/>
      <c r="NZ40" s="480"/>
      <c r="OA40" s="480"/>
      <c r="OB40" s="480"/>
      <c r="OD40" s="642">
        <f t="shared" si="53"/>
        <v>0</v>
      </c>
      <c r="OE40" s="618">
        <f t="shared" si="54"/>
        <v>0</v>
      </c>
      <c r="OF40" s="618">
        <f t="shared" si="55"/>
        <v>0</v>
      </c>
      <c r="OG40" s="643">
        <f t="shared" si="135"/>
        <v>0</v>
      </c>
      <c r="OH40" s="644">
        <f t="shared" si="56"/>
        <v>0</v>
      </c>
      <c r="OI40" s="644">
        <f t="shared" si="56"/>
        <v>0</v>
      </c>
      <c r="OJ40" s="642">
        <f t="shared" si="57"/>
        <v>0</v>
      </c>
      <c r="OK40" s="618">
        <f t="shared" si="58"/>
        <v>0</v>
      </c>
      <c r="OL40" s="618">
        <f t="shared" si="59"/>
        <v>0</v>
      </c>
    </row>
    <row r="41" spans="1:402" s="436" customFormat="1" ht="12.75">
      <c r="A41" s="452" t="s">
        <v>35</v>
      </c>
      <c r="B41" s="459">
        <f t="shared" ref="B41:BM41" si="145">SUM(B10:B40)</f>
        <v>0</v>
      </c>
      <c r="C41" s="459">
        <f t="shared" si="145"/>
        <v>17</v>
      </c>
      <c r="D41" s="459">
        <f t="shared" si="145"/>
        <v>30</v>
      </c>
      <c r="E41" s="459">
        <f t="shared" si="145"/>
        <v>50</v>
      </c>
      <c r="F41" s="459">
        <f t="shared" si="145"/>
        <v>97</v>
      </c>
      <c r="G41" s="459">
        <f t="shared" si="145"/>
        <v>0</v>
      </c>
      <c r="H41" s="459">
        <f t="shared" si="145"/>
        <v>722636</v>
      </c>
      <c r="I41" s="459">
        <f t="shared" si="145"/>
        <v>1275240</v>
      </c>
      <c r="J41" s="459">
        <f t="shared" si="145"/>
        <v>2125400</v>
      </c>
      <c r="K41" s="459">
        <f t="shared" si="145"/>
        <v>4123276</v>
      </c>
      <c r="L41" s="464">
        <f t="shared" si="145"/>
        <v>4123.2</v>
      </c>
      <c r="M41" s="464">
        <f t="shared" si="145"/>
        <v>9.5</v>
      </c>
      <c r="N41" s="464">
        <f t="shared" si="145"/>
        <v>670.7</v>
      </c>
      <c r="O41" s="464">
        <f t="shared" si="145"/>
        <v>4793.8999999999996</v>
      </c>
      <c r="P41" s="459">
        <f t="shared" si="145"/>
        <v>11066</v>
      </c>
      <c r="Q41" s="459">
        <f t="shared" si="145"/>
        <v>0</v>
      </c>
      <c r="R41" s="459">
        <f t="shared" si="145"/>
        <v>188</v>
      </c>
      <c r="S41" s="459">
        <f t="shared" si="145"/>
        <v>0</v>
      </c>
      <c r="T41" s="459">
        <f t="shared" si="145"/>
        <v>43</v>
      </c>
      <c r="U41" s="459">
        <f t="shared" si="145"/>
        <v>11297</v>
      </c>
      <c r="V41" s="459">
        <f t="shared" si="145"/>
        <v>11753</v>
      </c>
      <c r="W41" s="459">
        <f t="shared" si="145"/>
        <v>0</v>
      </c>
      <c r="X41" s="459">
        <f t="shared" si="145"/>
        <v>540</v>
      </c>
      <c r="Y41" s="459">
        <f t="shared" si="145"/>
        <v>183</v>
      </c>
      <c r="Z41" s="459">
        <f t="shared" si="145"/>
        <v>73</v>
      </c>
      <c r="AA41" s="459">
        <f t="shared" si="145"/>
        <v>12549</v>
      </c>
      <c r="AB41" s="459">
        <f t="shared" si="145"/>
        <v>2572</v>
      </c>
      <c r="AC41" s="459">
        <f t="shared" si="145"/>
        <v>0</v>
      </c>
      <c r="AD41" s="459">
        <f t="shared" si="145"/>
        <v>0</v>
      </c>
      <c r="AE41" s="459">
        <f t="shared" si="145"/>
        <v>46</v>
      </c>
      <c r="AF41" s="459">
        <f t="shared" si="145"/>
        <v>9</v>
      </c>
      <c r="AG41" s="459">
        <f t="shared" si="145"/>
        <v>2627</v>
      </c>
      <c r="AH41" s="459">
        <f t="shared" si="145"/>
        <v>26473</v>
      </c>
      <c r="AI41" s="459">
        <f t="shared" si="145"/>
        <v>0</v>
      </c>
      <c r="AJ41" s="459">
        <f t="shared" si="145"/>
        <v>0</v>
      </c>
      <c r="AK41" s="459">
        <f t="shared" si="145"/>
        <v>0</v>
      </c>
      <c r="AL41" s="459">
        <f t="shared" si="145"/>
        <v>0</v>
      </c>
      <c r="AM41" s="459">
        <f t="shared" si="145"/>
        <v>1</v>
      </c>
      <c r="AN41" s="459">
        <f t="shared" si="145"/>
        <v>0</v>
      </c>
      <c r="AO41" s="459">
        <f t="shared" si="145"/>
        <v>4</v>
      </c>
      <c r="AP41" s="459">
        <f t="shared" si="145"/>
        <v>1</v>
      </c>
      <c r="AQ41" s="459">
        <f t="shared" si="145"/>
        <v>0</v>
      </c>
      <c r="AR41" s="459">
        <f t="shared" si="145"/>
        <v>5</v>
      </c>
      <c r="AS41" s="459">
        <f t="shared" si="145"/>
        <v>0</v>
      </c>
      <c r="AT41" s="459">
        <f t="shared" si="145"/>
        <v>0</v>
      </c>
      <c r="AU41" s="459">
        <f t="shared" si="145"/>
        <v>7</v>
      </c>
      <c r="AV41" s="459">
        <f t="shared" si="145"/>
        <v>5</v>
      </c>
      <c r="AW41" s="459">
        <f t="shared" si="145"/>
        <v>4</v>
      </c>
      <c r="AX41" s="459">
        <f t="shared" si="145"/>
        <v>17</v>
      </c>
      <c r="AY41" s="459">
        <f t="shared" si="145"/>
        <v>14</v>
      </c>
      <c r="AZ41" s="459">
        <f t="shared" si="145"/>
        <v>0</v>
      </c>
      <c r="BA41" s="459">
        <f t="shared" si="145"/>
        <v>0</v>
      </c>
      <c r="BB41" s="459">
        <f t="shared" si="145"/>
        <v>0</v>
      </c>
      <c r="BC41" s="459">
        <f t="shared" si="145"/>
        <v>0</v>
      </c>
      <c r="BD41" s="459">
        <f t="shared" si="145"/>
        <v>5</v>
      </c>
      <c r="BE41" s="459">
        <f t="shared" si="145"/>
        <v>2</v>
      </c>
      <c r="BF41" s="459">
        <f t="shared" si="145"/>
        <v>0</v>
      </c>
      <c r="BG41" s="459">
        <f t="shared" si="145"/>
        <v>65</v>
      </c>
      <c r="BH41" s="459">
        <f t="shared" si="145"/>
        <v>283123610</v>
      </c>
      <c r="BI41" s="459">
        <f t="shared" si="145"/>
        <v>23869362</v>
      </c>
      <c r="BJ41" s="459">
        <f t="shared" si="145"/>
        <v>259254248</v>
      </c>
      <c r="BK41" s="459">
        <f t="shared" si="145"/>
        <v>199874092</v>
      </c>
      <c r="BL41" s="459">
        <f t="shared" si="145"/>
        <v>59380156</v>
      </c>
      <c r="BM41" s="459">
        <f t="shared" si="145"/>
        <v>0</v>
      </c>
      <c r="BN41" s="459">
        <f t="shared" ref="BN41:DY41" si="146">SUM(BN10:BN40)</f>
        <v>0</v>
      </c>
      <c r="BO41" s="459">
        <f t="shared" si="146"/>
        <v>0</v>
      </c>
      <c r="BP41" s="459">
        <f t="shared" si="146"/>
        <v>0</v>
      </c>
      <c r="BQ41" s="459">
        <f t="shared" si="146"/>
        <v>0</v>
      </c>
      <c r="BR41" s="459">
        <f t="shared" si="146"/>
        <v>13497084</v>
      </c>
      <c r="BS41" s="459">
        <f t="shared" si="146"/>
        <v>405516</v>
      </c>
      <c r="BT41" s="459">
        <f t="shared" si="146"/>
        <v>13091568</v>
      </c>
      <c r="BU41" s="459">
        <f t="shared" si="146"/>
        <v>10138652</v>
      </c>
      <c r="BV41" s="459">
        <f t="shared" si="146"/>
        <v>2952916</v>
      </c>
      <c r="BW41" s="459">
        <f t="shared" si="146"/>
        <v>0</v>
      </c>
      <c r="BX41" s="459">
        <f t="shared" si="146"/>
        <v>0</v>
      </c>
      <c r="BY41" s="459">
        <f t="shared" si="146"/>
        <v>0</v>
      </c>
      <c r="BZ41" s="459">
        <f t="shared" si="146"/>
        <v>0</v>
      </c>
      <c r="CA41" s="459">
        <f t="shared" si="146"/>
        <v>0</v>
      </c>
      <c r="CB41" s="459">
        <f t="shared" si="146"/>
        <v>8494736</v>
      </c>
      <c r="CC41" s="459">
        <f t="shared" si="146"/>
        <v>19393</v>
      </c>
      <c r="CD41" s="459">
        <f t="shared" si="146"/>
        <v>8475343</v>
      </c>
      <c r="CE41" s="459">
        <f t="shared" si="146"/>
        <v>8475343</v>
      </c>
      <c r="CF41" s="459">
        <f t="shared" si="146"/>
        <v>0</v>
      </c>
      <c r="CG41" s="459">
        <f t="shared" si="146"/>
        <v>305115430</v>
      </c>
      <c r="CH41" s="459">
        <f t="shared" si="146"/>
        <v>419394052</v>
      </c>
      <c r="CI41" s="459">
        <f t="shared" si="146"/>
        <v>34483302</v>
      </c>
      <c r="CJ41" s="459">
        <f t="shared" si="146"/>
        <v>384910750</v>
      </c>
      <c r="CK41" s="459">
        <f t="shared" si="146"/>
        <v>289934757</v>
      </c>
      <c r="CL41" s="459">
        <f t="shared" si="146"/>
        <v>94975993</v>
      </c>
      <c r="CM41" s="459">
        <f t="shared" si="146"/>
        <v>0</v>
      </c>
      <c r="CN41" s="459">
        <f t="shared" si="146"/>
        <v>0</v>
      </c>
      <c r="CO41" s="459">
        <f t="shared" si="146"/>
        <v>0</v>
      </c>
      <c r="CP41" s="459">
        <f t="shared" si="146"/>
        <v>0</v>
      </c>
      <c r="CQ41" s="459">
        <f t="shared" si="146"/>
        <v>0</v>
      </c>
      <c r="CR41" s="459">
        <f t="shared" si="146"/>
        <v>53834220</v>
      </c>
      <c r="CS41" s="459">
        <f t="shared" si="146"/>
        <v>1584360</v>
      </c>
      <c r="CT41" s="459">
        <f t="shared" si="146"/>
        <v>52249860</v>
      </c>
      <c r="CU41" s="459">
        <f t="shared" si="146"/>
        <v>39502080</v>
      </c>
      <c r="CV41" s="459">
        <f t="shared" si="146"/>
        <v>12747780</v>
      </c>
      <c r="CW41" s="459">
        <f t="shared" si="146"/>
        <v>4101762</v>
      </c>
      <c r="CX41" s="459">
        <f t="shared" si="146"/>
        <v>448167</v>
      </c>
      <c r="CY41" s="459">
        <f t="shared" si="146"/>
        <v>3653595</v>
      </c>
      <c r="CZ41" s="459">
        <f t="shared" si="146"/>
        <v>2589450</v>
      </c>
      <c r="DA41" s="459">
        <f t="shared" si="146"/>
        <v>1064145</v>
      </c>
      <c r="DB41" s="459">
        <f t="shared" si="146"/>
        <v>16656848</v>
      </c>
      <c r="DC41" s="459">
        <f t="shared" si="146"/>
        <v>54896</v>
      </c>
      <c r="DD41" s="459">
        <f t="shared" si="146"/>
        <v>16601952</v>
      </c>
      <c r="DE41" s="459">
        <f t="shared" si="146"/>
        <v>16601952</v>
      </c>
      <c r="DF41" s="459">
        <f t="shared" si="146"/>
        <v>0</v>
      </c>
      <c r="DG41" s="459">
        <f t="shared" si="146"/>
        <v>493986882</v>
      </c>
      <c r="DH41" s="459">
        <f t="shared" si="146"/>
        <v>100220552</v>
      </c>
      <c r="DI41" s="459">
        <f t="shared" si="146"/>
        <v>7991204</v>
      </c>
      <c r="DJ41" s="459">
        <f t="shared" si="146"/>
        <v>92229348</v>
      </c>
      <c r="DK41" s="459">
        <f t="shared" si="146"/>
        <v>67880224</v>
      </c>
      <c r="DL41" s="459">
        <f t="shared" si="146"/>
        <v>24349124</v>
      </c>
      <c r="DM41" s="459">
        <f t="shared" si="146"/>
        <v>0</v>
      </c>
      <c r="DN41" s="459">
        <f t="shared" si="146"/>
        <v>0</v>
      </c>
      <c r="DO41" s="459">
        <f t="shared" si="146"/>
        <v>0</v>
      </c>
      <c r="DP41" s="459">
        <f t="shared" si="146"/>
        <v>0</v>
      </c>
      <c r="DQ41" s="459">
        <f t="shared" si="146"/>
        <v>0</v>
      </c>
      <c r="DR41" s="459">
        <f t="shared" si="146"/>
        <v>0</v>
      </c>
      <c r="DS41" s="459">
        <f t="shared" si="146"/>
        <v>0</v>
      </c>
      <c r="DT41" s="459">
        <f t="shared" si="146"/>
        <v>0</v>
      </c>
      <c r="DU41" s="459">
        <f t="shared" si="146"/>
        <v>0</v>
      </c>
      <c r="DV41" s="459">
        <f t="shared" si="146"/>
        <v>0</v>
      </c>
      <c r="DW41" s="459">
        <f t="shared" si="146"/>
        <v>1047788</v>
      </c>
      <c r="DX41" s="459">
        <f t="shared" si="146"/>
        <v>127374</v>
      </c>
      <c r="DY41" s="459">
        <f t="shared" si="146"/>
        <v>920414</v>
      </c>
      <c r="DZ41" s="459">
        <f t="shared" ref="DZ41:GK41" si="147">SUM(DZ10:DZ40)</f>
        <v>652326</v>
      </c>
      <c r="EA41" s="459">
        <f t="shared" si="147"/>
        <v>268088</v>
      </c>
      <c r="EB41" s="459">
        <f t="shared" si="147"/>
        <v>2464299</v>
      </c>
      <c r="EC41" s="459">
        <f t="shared" si="147"/>
        <v>8127</v>
      </c>
      <c r="ED41" s="459">
        <f t="shared" si="147"/>
        <v>2456172</v>
      </c>
      <c r="EE41" s="459">
        <f t="shared" si="147"/>
        <v>2456172</v>
      </c>
      <c r="EF41" s="459">
        <f t="shared" si="147"/>
        <v>0</v>
      </c>
      <c r="EG41" s="459">
        <f t="shared" si="147"/>
        <v>103732639</v>
      </c>
      <c r="EH41" s="459">
        <f t="shared" si="147"/>
        <v>902834951</v>
      </c>
      <c r="EI41" s="459">
        <f t="shared" si="147"/>
        <v>68991701</v>
      </c>
      <c r="EJ41" s="459">
        <f t="shared" si="147"/>
        <v>833843250</v>
      </c>
      <c r="EK41" s="459">
        <f t="shared" si="147"/>
        <v>638105048</v>
      </c>
      <c r="EL41" s="459">
        <f t="shared" si="147"/>
        <v>195738202</v>
      </c>
      <c r="EM41" s="459">
        <f t="shared" si="147"/>
        <v>802738214</v>
      </c>
      <c r="EN41" s="459">
        <f t="shared" si="147"/>
        <v>0</v>
      </c>
      <c r="EO41" s="459">
        <f t="shared" si="147"/>
        <v>67331304</v>
      </c>
      <c r="EP41" s="459">
        <f t="shared" si="147"/>
        <v>5149550</v>
      </c>
      <c r="EQ41" s="459">
        <f t="shared" si="147"/>
        <v>27615883</v>
      </c>
      <c r="ER41" s="459">
        <f t="shared" si="147"/>
        <v>0</v>
      </c>
      <c r="ES41" s="459">
        <f t="shared" si="147"/>
        <v>0</v>
      </c>
      <c r="ET41" s="459">
        <f t="shared" si="147"/>
        <v>0</v>
      </c>
      <c r="EU41" s="459">
        <f t="shared" si="147"/>
        <v>0</v>
      </c>
      <c r="EV41" s="459">
        <f t="shared" si="147"/>
        <v>0</v>
      </c>
      <c r="EW41" s="459">
        <f t="shared" si="147"/>
        <v>0</v>
      </c>
      <c r="EX41" s="459">
        <f t="shared" si="147"/>
        <v>0</v>
      </c>
      <c r="EY41" s="459">
        <f t="shared" si="147"/>
        <v>0</v>
      </c>
      <c r="EZ41" s="459">
        <f t="shared" si="147"/>
        <v>0</v>
      </c>
      <c r="FA41" s="459">
        <f t="shared" si="147"/>
        <v>0</v>
      </c>
      <c r="FB41" s="459">
        <f t="shared" si="147"/>
        <v>0</v>
      </c>
      <c r="FC41" s="459">
        <f t="shared" si="147"/>
        <v>0</v>
      </c>
      <c r="FD41" s="459">
        <f t="shared" si="147"/>
        <v>0</v>
      </c>
      <c r="FE41" s="459">
        <f t="shared" si="147"/>
        <v>0</v>
      </c>
      <c r="FF41" s="459">
        <f t="shared" si="147"/>
        <v>0</v>
      </c>
      <c r="FG41" s="459">
        <f t="shared" si="147"/>
        <v>0</v>
      </c>
      <c r="FH41" s="459">
        <f t="shared" si="147"/>
        <v>0</v>
      </c>
      <c r="FI41" s="459">
        <f t="shared" si="147"/>
        <v>0</v>
      </c>
      <c r="FJ41" s="459">
        <f t="shared" si="147"/>
        <v>0</v>
      </c>
      <c r="FK41" s="459">
        <f t="shared" si="147"/>
        <v>0</v>
      </c>
      <c r="FL41" s="459">
        <f t="shared" si="147"/>
        <v>64639</v>
      </c>
      <c r="FM41" s="459">
        <f t="shared" si="147"/>
        <v>27634</v>
      </c>
      <c r="FN41" s="459">
        <f t="shared" si="147"/>
        <v>37005</v>
      </c>
      <c r="FO41" s="459">
        <f t="shared" si="147"/>
        <v>27875</v>
      </c>
      <c r="FP41" s="459">
        <f t="shared" si="147"/>
        <v>9130</v>
      </c>
      <c r="FQ41" s="459">
        <f t="shared" si="147"/>
        <v>0</v>
      </c>
      <c r="FR41" s="459">
        <f t="shared" si="147"/>
        <v>0</v>
      </c>
      <c r="FS41" s="459">
        <f t="shared" si="147"/>
        <v>0</v>
      </c>
      <c r="FT41" s="459">
        <f t="shared" si="147"/>
        <v>0</v>
      </c>
      <c r="FU41" s="459">
        <f t="shared" si="147"/>
        <v>0</v>
      </c>
      <c r="FV41" s="459">
        <f t="shared" si="147"/>
        <v>122916</v>
      </c>
      <c r="FW41" s="459">
        <f t="shared" si="147"/>
        <v>17028</v>
      </c>
      <c r="FX41" s="459">
        <f t="shared" si="147"/>
        <v>105888</v>
      </c>
      <c r="FY41" s="459">
        <f t="shared" si="147"/>
        <v>81636</v>
      </c>
      <c r="FZ41" s="459">
        <f t="shared" si="147"/>
        <v>24252</v>
      </c>
      <c r="GA41" s="459">
        <f t="shared" si="147"/>
        <v>42039</v>
      </c>
      <c r="GB41" s="459">
        <f t="shared" si="147"/>
        <v>5034</v>
      </c>
      <c r="GC41" s="459">
        <f t="shared" si="147"/>
        <v>37005</v>
      </c>
      <c r="GD41" s="459">
        <f t="shared" si="147"/>
        <v>27875</v>
      </c>
      <c r="GE41" s="459">
        <f t="shared" si="147"/>
        <v>9130</v>
      </c>
      <c r="GF41" s="459">
        <f t="shared" si="147"/>
        <v>0</v>
      </c>
      <c r="GG41" s="459">
        <f t="shared" si="147"/>
        <v>0</v>
      </c>
      <c r="GH41" s="459">
        <f t="shared" si="147"/>
        <v>0</v>
      </c>
      <c r="GI41" s="459">
        <f t="shared" si="147"/>
        <v>0</v>
      </c>
      <c r="GJ41" s="459">
        <f t="shared" si="147"/>
        <v>0</v>
      </c>
      <c r="GK41" s="459">
        <f t="shared" si="147"/>
        <v>176645</v>
      </c>
      <c r="GL41" s="459">
        <f t="shared" ref="GL41:IW41" si="148">SUM(GL10:GL40)</f>
        <v>44285</v>
      </c>
      <c r="GM41" s="459">
        <f t="shared" si="148"/>
        <v>132360</v>
      </c>
      <c r="GN41" s="459">
        <f t="shared" si="148"/>
        <v>102045</v>
      </c>
      <c r="GO41" s="459">
        <f t="shared" si="148"/>
        <v>30315</v>
      </c>
      <c r="GP41" s="459">
        <f t="shared" si="148"/>
        <v>0</v>
      </c>
      <c r="GQ41" s="459">
        <f t="shared" si="148"/>
        <v>0</v>
      </c>
      <c r="GR41" s="459">
        <f t="shared" si="148"/>
        <v>0</v>
      </c>
      <c r="GS41" s="459">
        <f t="shared" si="148"/>
        <v>0</v>
      </c>
      <c r="GT41" s="459">
        <f t="shared" si="148"/>
        <v>0</v>
      </c>
      <c r="GU41" s="459">
        <f t="shared" si="148"/>
        <v>0</v>
      </c>
      <c r="GV41" s="459">
        <f t="shared" si="148"/>
        <v>0</v>
      </c>
      <c r="GW41" s="459">
        <f t="shared" si="148"/>
        <v>0</v>
      </c>
      <c r="GX41" s="459">
        <f t="shared" si="148"/>
        <v>0</v>
      </c>
      <c r="GY41" s="459">
        <f t="shared" si="148"/>
        <v>0</v>
      </c>
      <c r="GZ41" s="459">
        <f t="shared" si="148"/>
        <v>1310918</v>
      </c>
      <c r="HA41" s="459">
        <f t="shared" si="148"/>
        <v>199094</v>
      </c>
      <c r="HB41" s="459">
        <f t="shared" si="148"/>
        <v>1111824</v>
      </c>
      <c r="HC41" s="459">
        <f t="shared" si="148"/>
        <v>857178</v>
      </c>
      <c r="HD41" s="459">
        <f t="shared" si="148"/>
        <v>254646</v>
      </c>
      <c r="HE41" s="459">
        <f t="shared" si="148"/>
        <v>1275670</v>
      </c>
      <c r="HF41" s="459">
        <f t="shared" si="148"/>
        <v>165520</v>
      </c>
      <c r="HG41" s="459">
        <f t="shared" si="148"/>
        <v>1110150</v>
      </c>
      <c r="HH41" s="459">
        <f t="shared" si="148"/>
        <v>836250</v>
      </c>
      <c r="HI41" s="459">
        <f t="shared" si="148"/>
        <v>273900</v>
      </c>
      <c r="HJ41" s="459">
        <f t="shared" si="148"/>
        <v>1109040</v>
      </c>
      <c r="HK41" s="459">
        <f t="shared" si="148"/>
        <v>136560</v>
      </c>
      <c r="HL41" s="459">
        <f t="shared" si="148"/>
        <v>972480</v>
      </c>
      <c r="HM41" s="459">
        <f t="shared" si="148"/>
        <v>715752</v>
      </c>
      <c r="HN41" s="459">
        <f t="shared" si="148"/>
        <v>256728</v>
      </c>
      <c r="HO41" s="459">
        <f t="shared" si="148"/>
        <v>561493</v>
      </c>
      <c r="HP41" s="459">
        <f t="shared" si="148"/>
        <v>111469</v>
      </c>
      <c r="HQ41" s="459">
        <f t="shared" si="148"/>
        <v>450024</v>
      </c>
      <c r="HR41" s="459">
        <f t="shared" si="148"/>
        <v>346953</v>
      </c>
      <c r="HS41" s="459">
        <f t="shared" si="148"/>
        <v>103071</v>
      </c>
      <c r="HT41" s="459">
        <f t="shared" si="148"/>
        <v>620746</v>
      </c>
      <c r="HU41" s="459">
        <f t="shared" si="148"/>
        <v>102676</v>
      </c>
      <c r="HV41" s="459">
        <f t="shared" si="148"/>
        <v>518070</v>
      </c>
      <c r="HW41" s="459">
        <f t="shared" si="148"/>
        <v>390250</v>
      </c>
      <c r="HX41" s="459">
        <f t="shared" si="148"/>
        <v>127820</v>
      </c>
      <c r="HY41" s="459">
        <f t="shared" si="148"/>
        <v>0</v>
      </c>
      <c r="HZ41" s="459">
        <f t="shared" si="148"/>
        <v>0</v>
      </c>
      <c r="IA41" s="459">
        <f t="shared" si="148"/>
        <v>0</v>
      </c>
      <c r="IB41" s="459">
        <f t="shared" si="148"/>
        <v>0</v>
      </c>
      <c r="IC41" s="459">
        <f t="shared" si="148"/>
        <v>0</v>
      </c>
      <c r="ID41" s="459">
        <f t="shared" si="148"/>
        <v>0</v>
      </c>
      <c r="IE41" s="459">
        <f t="shared" si="148"/>
        <v>0</v>
      </c>
      <c r="IF41" s="459">
        <f t="shared" si="148"/>
        <v>0</v>
      </c>
      <c r="IG41" s="459">
        <f t="shared" si="148"/>
        <v>0</v>
      </c>
      <c r="IH41" s="459">
        <f t="shared" si="148"/>
        <v>0</v>
      </c>
      <c r="II41" s="459">
        <f t="shared" si="148"/>
        <v>0</v>
      </c>
      <c r="IJ41" s="459">
        <f t="shared" si="148"/>
        <v>0</v>
      </c>
      <c r="IK41" s="459">
        <f t="shared" si="148"/>
        <v>0</v>
      </c>
      <c r="IL41" s="459">
        <f t="shared" si="148"/>
        <v>0</v>
      </c>
      <c r="IM41" s="459">
        <f t="shared" si="148"/>
        <v>0</v>
      </c>
      <c r="IN41" s="459">
        <f t="shared" si="148"/>
        <v>0</v>
      </c>
      <c r="IO41" s="459">
        <f t="shared" si="148"/>
        <v>0</v>
      </c>
      <c r="IP41" s="459">
        <f t="shared" si="148"/>
        <v>0</v>
      </c>
      <c r="IQ41" s="459">
        <f t="shared" si="148"/>
        <v>0</v>
      </c>
      <c r="IR41" s="459">
        <f t="shared" si="148"/>
        <v>0</v>
      </c>
      <c r="IS41" s="459">
        <f t="shared" si="148"/>
        <v>858870</v>
      </c>
      <c r="IT41" s="459">
        <f t="shared" si="148"/>
        <v>64710</v>
      </c>
      <c r="IU41" s="459">
        <f t="shared" si="148"/>
        <v>794160</v>
      </c>
      <c r="IV41" s="459">
        <f t="shared" si="148"/>
        <v>612270</v>
      </c>
      <c r="IW41" s="459">
        <f t="shared" si="148"/>
        <v>181890</v>
      </c>
      <c r="IX41" s="459">
        <f t="shared" ref="IX41:LS41" si="149">SUM(IX10:IX40)</f>
        <v>479268</v>
      </c>
      <c r="IY41" s="459">
        <f t="shared" si="149"/>
        <v>35208</v>
      </c>
      <c r="IZ41" s="459">
        <f t="shared" si="149"/>
        <v>444060</v>
      </c>
      <c r="JA41" s="459">
        <f t="shared" si="149"/>
        <v>334500</v>
      </c>
      <c r="JB41" s="459">
        <f t="shared" si="149"/>
        <v>109560</v>
      </c>
      <c r="JC41" s="459">
        <f t="shared" si="149"/>
        <v>0</v>
      </c>
      <c r="JD41" s="459">
        <f t="shared" si="149"/>
        <v>0</v>
      </c>
      <c r="JE41" s="459">
        <f t="shared" si="149"/>
        <v>0</v>
      </c>
      <c r="JF41" s="459">
        <f t="shared" si="149"/>
        <v>0</v>
      </c>
      <c r="JG41" s="459">
        <f t="shared" si="149"/>
        <v>0</v>
      </c>
      <c r="JH41" s="459">
        <f t="shared" si="149"/>
        <v>6622244</v>
      </c>
      <c r="JI41" s="459">
        <f t="shared" si="149"/>
        <v>909218</v>
      </c>
      <c r="JJ41" s="459">
        <f t="shared" si="149"/>
        <v>5713026</v>
      </c>
      <c r="JK41" s="459">
        <f t="shared" si="149"/>
        <v>4332584</v>
      </c>
      <c r="JL41" s="459">
        <f t="shared" si="149"/>
        <v>1380442</v>
      </c>
      <c r="JM41" s="459">
        <f t="shared" si="149"/>
        <v>186</v>
      </c>
      <c r="JN41" s="459">
        <f t="shared" si="149"/>
        <v>537</v>
      </c>
      <c r="JO41" s="459">
        <f t="shared" si="149"/>
        <v>216</v>
      </c>
      <c r="JP41" s="459">
        <f t="shared" si="149"/>
        <v>826</v>
      </c>
      <c r="JQ41" s="459">
        <f t="shared" si="149"/>
        <v>1362</v>
      </c>
      <c r="JR41" s="459">
        <f t="shared" si="149"/>
        <v>714</v>
      </c>
      <c r="JS41" s="459">
        <f t="shared" si="149"/>
        <v>3841</v>
      </c>
      <c r="JT41" s="459">
        <f t="shared" si="149"/>
        <v>291648</v>
      </c>
      <c r="JU41" s="459">
        <f t="shared" si="149"/>
        <v>5766</v>
      </c>
      <c r="JV41" s="459">
        <f t="shared" si="149"/>
        <v>285882</v>
      </c>
      <c r="JW41" s="459">
        <f t="shared" si="149"/>
        <v>285882</v>
      </c>
      <c r="JX41" s="459">
        <f t="shared" si="149"/>
        <v>0</v>
      </c>
      <c r="JY41" s="459">
        <f t="shared" si="149"/>
        <v>842016</v>
      </c>
      <c r="JZ41" s="459">
        <f t="shared" si="149"/>
        <v>16647</v>
      </c>
      <c r="KA41" s="459">
        <f t="shared" si="149"/>
        <v>825369</v>
      </c>
      <c r="KB41" s="459">
        <f t="shared" si="149"/>
        <v>825369</v>
      </c>
      <c r="KC41" s="459">
        <f t="shared" si="149"/>
        <v>0</v>
      </c>
      <c r="KD41" s="459">
        <f t="shared" si="149"/>
        <v>338688</v>
      </c>
      <c r="KE41" s="459">
        <f t="shared" si="149"/>
        <v>6696</v>
      </c>
      <c r="KF41" s="459">
        <f t="shared" si="149"/>
        <v>331992</v>
      </c>
      <c r="KG41" s="459">
        <f t="shared" si="149"/>
        <v>331992</v>
      </c>
      <c r="KH41" s="459">
        <f t="shared" si="149"/>
        <v>0</v>
      </c>
      <c r="KI41" s="459">
        <f t="shared" si="149"/>
        <v>1295168</v>
      </c>
      <c r="KJ41" s="459">
        <f t="shared" si="149"/>
        <v>25606</v>
      </c>
      <c r="KK41" s="459">
        <f t="shared" si="149"/>
        <v>1269562</v>
      </c>
      <c r="KL41" s="459">
        <f t="shared" si="149"/>
        <v>1269562</v>
      </c>
      <c r="KM41" s="459">
        <f t="shared" si="149"/>
        <v>0</v>
      </c>
      <c r="KN41" s="459">
        <f t="shared" si="149"/>
        <v>2135616</v>
      </c>
      <c r="KO41" s="459">
        <f t="shared" si="149"/>
        <v>42222</v>
      </c>
      <c r="KP41" s="459">
        <f t="shared" si="149"/>
        <v>2093394</v>
      </c>
      <c r="KQ41" s="459">
        <f t="shared" si="149"/>
        <v>2093394</v>
      </c>
      <c r="KR41" s="459">
        <f t="shared" si="149"/>
        <v>0</v>
      </c>
      <c r="KS41" s="459">
        <f t="shared" si="149"/>
        <v>959616</v>
      </c>
      <c r="KT41" s="459">
        <f t="shared" si="149"/>
        <v>18564</v>
      </c>
      <c r="KU41" s="459">
        <f t="shared" si="149"/>
        <v>941052</v>
      </c>
      <c r="KV41" s="459">
        <f t="shared" si="149"/>
        <v>941052</v>
      </c>
      <c r="KW41" s="459">
        <f t="shared" si="149"/>
        <v>0</v>
      </c>
      <c r="KX41" s="459">
        <f t="shared" si="149"/>
        <v>5862752</v>
      </c>
      <c r="KY41" s="459">
        <f t="shared" si="149"/>
        <v>115501</v>
      </c>
      <c r="KZ41" s="459">
        <f t="shared" si="149"/>
        <v>5747251</v>
      </c>
      <c r="LA41" s="459">
        <f t="shared" si="149"/>
        <v>5747251</v>
      </c>
      <c r="LB41" s="459">
        <f t="shared" si="149"/>
        <v>0</v>
      </c>
      <c r="LC41" s="459">
        <f t="shared" si="149"/>
        <v>902834951</v>
      </c>
      <c r="LD41" s="459">
        <f t="shared" si="149"/>
        <v>6622244</v>
      </c>
      <c r="LE41" s="459">
        <f t="shared" si="149"/>
        <v>5862752</v>
      </c>
      <c r="LF41" s="459">
        <f t="shared" si="149"/>
        <v>915319947</v>
      </c>
      <c r="LG41" s="459">
        <f t="shared" si="149"/>
        <v>70016420</v>
      </c>
      <c r="LH41" s="459">
        <f t="shared" si="149"/>
        <v>845303527</v>
      </c>
      <c r="LI41" s="459">
        <f t="shared" si="149"/>
        <v>648184883</v>
      </c>
      <c r="LJ41" s="459">
        <f t="shared" si="149"/>
        <v>197118644</v>
      </c>
      <c r="LK41" s="715">
        <f t="shared" si="149"/>
        <v>2434.5500000000002</v>
      </c>
      <c r="LL41" s="718">
        <f t="shared" si="149"/>
        <v>148627200.09999999</v>
      </c>
      <c r="LM41" s="718">
        <f t="shared" si="149"/>
        <v>148627.1</v>
      </c>
      <c r="LN41" s="718">
        <f t="shared" si="149"/>
        <v>1058084395.1</v>
      </c>
      <c r="LO41" s="718">
        <f t="shared" si="149"/>
        <v>1058084.3</v>
      </c>
      <c r="LP41" s="718">
        <f t="shared" si="149"/>
        <v>4793.8999999999996</v>
      </c>
      <c r="LQ41" s="718">
        <f t="shared" si="149"/>
        <v>1058084.3</v>
      </c>
      <c r="LR41" s="718">
        <f t="shared" si="149"/>
        <v>5862.5</v>
      </c>
      <c r="LS41" s="718">
        <f t="shared" si="149"/>
        <v>1068740.7</v>
      </c>
      <c r="LT41" s="437"/>
      <c r="LU41" s="476">
        <f>IF(JM41=0,0,JT41/JM41)</f>
        <v>1568</v>
      </c>
      <c r="LV41" s="476">
        <f t="shared" si="130"/>
        <v>1568</v>
      </c>
      <c r="LW41" s="476">
        <f>IF(JO41=0,0,KD41/JO41)</f>
        <v>1568</v>
      </c>
      <c r="LX41" s="476">
        <f>IF(JP41=0,0,KI41/JP41)</f>
        <v>1568</v>
      </c>
      <c r="LY41" s="476">
        <f>IF(JQ41=0,0,KN41/JQ41)</f>
        <v>1568</v>
      </c>
      <c r="LZ41" s="476">
        <f>IF(JR41=0,0,KS41/JR41)</f>
        <v>1344</v>
      </c>
      <c r="MA41" s="726">
        <v>26105</v>
      </c>
      <c r="MB41" s="726">
        <v>53770</v>
      </c>
      <c r="MC41" s="726">
        <v>26983</v>
      </c>
      <c r="MD41" s="726">
        <v>240601</v>
      </c>
      <c r="ME41" s="726">
        <v>602470</v>
      </c>
      <c r="MF41" s="726">
        <v>126337</v>
      </c>
      <c r="MG41" s="488">
        <f>LU41*JM41/MA41</f>
        <v>11.17</v>
      </c>
      <c r="MH41" s="488">
        <f t="shared" ref="MH41:ML41" si="150">LV41*JN41/MB41</f>
        <v>15.66</v>
      </c>
      <c r="MI41" s="488">
        <f t="shared" si="150"/>
        <v>12.55</v>
      </c>
      <c r="MJ41" s="488">
        <f t="shared" si="150"/>
        <v>5.38</v>
      </c>
      <c r="MK41" s="488">
        <f t="shared" si="150"/>
        <v>3.54</v>
      </c>
      <c r="ML41" s="488">
        <f t="shared" si="150"/>
        <v>7.6</v>
      </c>
      <c r="MM41" s="646">
        <f>MG41-MS41</f>
        <v>10.95</v>
      </c>
      <c r="MN41" s="646">
        <f t="shared" ref="MN41:MR41" si="151">MH41-MT41</f>
        <v>15.35</v>
      </c>
      <c r="MO41" s="646">
        <f t="shared" si="151"/>
        <v>12.3</v>
      </c>
      <c r="MP41" s="646">
        <f t="shared" si="151"/>
        <v>5.27</v>
      </c>
      <c r="MQ41" s="646">
        <f t="shared" si="151"/>
        <v>3.47</v>
      </c>
      <c r="MR41" s="646">
        <f t="shared" si="151"/>
        <v>7.45</v>
      </c>
      <c r="MS41" s="488">
        <f t="shared" ref="MS41:MX41" si="152">MS9*JM41/MA41</f>
        <v>0.22</v>
      </c>
      <c r="MT41" s="488">
        <f t="shared" si="152"/>
        <v>0.31</v>
      </c>
      <c r="MU41" s="488">
        <f t="shared" si="152"/>
        <v>0.25</v>
      </c>
      <c r="MV41" s="488">
        <f t="shared" si="152"/>
        <v>0.11</v>
      </c>
      <c r="MW41" s="488">
        <f t="shared" si="152"/>
        <v>7.0000000000000007E-2</v>
      </c>
      <c r="MX41" s="488">
        <f t="shared" si="152"/>
        <v>0.15</v>
      </c>
      <c r="MY41" s="487"/>
      <c r="MZ41" s="487"/>
      <c r="NA41" s="487"/>
      <c r="NB41" s="487"/>
      <c r="NC41" s="487"/>
      <c r="ND41" s="487"/>
      <c r="NE41" s="726"/>
      <c r="NF41" s="726"/>
      <c r="NG41" s="726"/>
      <c r="NH41" s="726"/>
      <c r="NI41" s="726"/>
      <c r="NJ41" s="726"/>
      <c r="NK41" s="488" t="e">
        <f t="shared" ref="NK41:NP41" si="153">JM41*LU41/NE41</f>
        <v>#DIV/0!</v>
      </c>
      <c r="NL41" s="488" t="e">
        <f t="shared" si="153"/>
        <v>#DIV/0!</v>
      </c>
      <c r="NM41" s="488" t="e">
        <f t="shared" si="153"/>
        <v>#DIV/0!</v>
      </c>
      <c r="NN41" s="488" t="e">
        <f t="shared" si="153"/>
        <v>#DIV/0!</v>
      </c>
      <c r="NO41" s="488" t="e">
        <f t="shared" si="153"/>
        <v>#DIV/0!</v>
      </c>
      <c r="NP41" s="488" t="e">
        <f t="shared" si="153"/>
        <v>#DIV/0!</v>
      </c>
      <c r="NQ41" s="646" t="e">
        <f>NK41-NW41</f>
        <v>#DIV/0!</v>
      </c>
      <c r="NR41" s="646" t="e">
        <f t="shared" ref="NR41:NV41" si="154">NL41-NX41</f>
        <v>#DIV/0!</v>
      </c>
      <c r="NS41" s="646" t="e">
        <f t="shared" si="154"/>
        <v>#DIV/0!</v>
      </c>
      <c r="NT41" s="646" t="e">
        <f t="shared" si="154"/>
        <v>#DIV/0!</v>
      </c>
      <c r="NU41" s="646" t="e">
        <f t="shared" si="154"/>
        <v>#DIV/0!</v>
      </c>
      <c r="NV41" s="646" t="e">
        <f t="shared" si="154"/>
        <v>#DIV/0!</v>
      </c>
      <c r="NW41" s="488" t="e">
        <f t="shared" ref="NW41:OB41" si="155">NW9*JM41/NE41</f>
        <v>#DIV/0!</v>
      </c>
      <c r="NX41" s="488" t="e">
        <f t="shared" si="155"/>
        <v>#DIV/0!</v>
      </c>
      <c r="NY41" s="488" t="e">
        <f t="shared" si="155"/>
        <v>#DIV/0!</v>
      </c>
      <c r="NZ41" s="488" t="e">
        <f t="shared" si="155"/>
        <v>#DIV/0!</v>
      </c>
      <c r="OA41" s="488" t="e">
        <f t="shared" si="155"/>
        <v>#DIV/0!</v>
      </c>
      <c r="OB41" s="488" t="e">
        <f t="shared" si="155"/>
        <v>#DIV/0!</v>
      </c>
      <c r="OD41" s="476">
        <f t="shared" si="53"/>
        <v>79759</v>
      </c>
      <c r="OE41" s="476">
        <f t="shared" si="54"/>
        <v>107929</v>
      </c>
      <c r="OF41" s="476">
        <f t="shared" si="55"/>
        <v>277260</v>
      </c>
      <c r="OG41" s="645">
        <f t="shared" si="135"/>
        <v>68270</v>
      </c>
      <c r="OH41" s="645">
        <f t="shared" si="56"/>
        <v>93317</v>
      </c>
      <c r="OI41" s="645">
        <f t="shared" si="56"/>
        <v>243120</v>
      </c>
      <c r="OJ41" s="476">
        <f t="shared" si="57"/>
        <v>11489</v>
      </c>
      <c r="OK41" s="476">
        <f t="shared" si="58"/>
        <v>14612</v>
      </c>
      <c r="OL41" s="476">
        <f t="shared" si="59"/>
        <v>34140</v>
      </c>
    </row>
    <row r="42" spans="1:402" s="436" customFormat="1" ht="12.75">
      <c r="A42" s="489" t="s">
        <v>1031</v>
      </c>
      <c r="B42" s="490">
        <f>B41-B43</f>
        <v>0</v>
      </c>
      <c r="C42" s="490">
        <f t="shared" ref="C42:BN42" si="156">C41-C43</f>
        <v>17</v>
      </c>
      <c r="D42" s="490">
        <f t="shared" si="156"/>
        <v>30</v>
      </c>
      <c r="E42" s="490">
        <f t="shared" si="156"/>
        <v>23</v>
      </c>
      <c r="F42" s="490">
        <f t="shared" si="156"/>
        <v>70</v>
      </c>
      <c r="G42" s="490">
        <f t="shared" si="156"/>
        <v>0</v>
      </c>
      <c r="H42" s="490">
        <f t="shared" si="156"/>
        <v>722636</v>
      </c>
      <c r="I42" s="490">
        <f t="shared" si="156"/>
        <v>1275240</v>
      </c>
      <c r="J42" s="490">
        <f t="shared" si="156"/>
        <v>977684</v>
      </c>
      <c r="K42" s="490">
        <f t="shared" si="156"/>
        <v>2975560</v>
      </c>
      <c r="L42" s="491">
        <f t="shared" si="156"/>
        <v>2975.5</v>
      </c>
      <c r="M42" s="491">
        <f t="shared" si="156"/>
        <v>7.2</v>
      </c>
      <c r="N42" s="491">
        <f t="shared" si="156"/>
        <v>511.8</v>
      </c>
      <c r="O42" s="491">
        <f t="shared" si="156"/>
        <v>3487.3</v>
      </c>
      <c r="P42" s="490">
        <f t="shared" si="156"/>
        <v>7386</v>
      </c>
      <c r="Q42" s="490">
        <f t="shared" si="156"/>
        <v>0</v>
      </c>
      <c r="R42" s="490">
        <f t="shared" si="156"/>
        <v>170</v>
      </c>
      <c r="S42" s="490">
        <f t="shared" si="156"/>
        <v>0</v>
      </c>
      <c r="T42" s="490">
        <f t="shared" si="156"/>
        <v>35</v>
      </c>
      <c r="U42" s="490">
        <f t="shared" si="156"/>
        <v>7591</v>
      </c>
      <c r="V42" s="490">
        <f t="shared" si="156"/>
        <v>7548</v>
      </c>
      <c r="W42" s="490">
        <f t="shared" si="156"/>
        <v>0</v>
      </c>
      <c r="X42" s="490">
        <f t="shared" si="156"/>
        <v>443</v>
      </c>
      <c r="Y42" s="490">
        <f t="shared" si="156"/>
        <v>183</v>
      </c>
      <c r="Z42" s="490">
        <f t="shared" si="156"/>
        <v>58</v>
      </c>
      <c r="AA42" s="490">
        <f t="shared" si="156"/>
        <v>8232</v>
      </c>
      <c r="AB42" s="490">
        <f t="shared" si="156"/>
        <v>1442</v>
      </c>
      <c r="AC42" s="490">
        <f t="shared" si="156"/>
        <v>0</v>
      </c>
      <c r="AD42" s="490">
        <f t="shared" si="156"/>
        <v>0</v>
      </c>
      <c r="AE42" s="490">
        <f t="shared" si="156"/>
        <v>46</v>
      </c>
      <c r="AF42" s="490">
        <f t="shared" si="156"/>
        <v>7</v>
      </c>
      <c r="AG42" s="490">
        <f t="shared" si="156"/>
        <v>1495</v>
      </c>
      <c r="AH42" s="490">
        <f t="shared" si="156"/>
        <v>17318</v>
      </c>
      <c r="AI42" s="490">
        <f t="shared" si="156"/>
        <v>0</v>
      </c>
      <c r="AJ42" s="490">
        <f t="shared" si="156"/>
        <v>0</v>
      </c>
      <c r="AK42" s="490">
        <f t="shared" si="156"/>
        <v>0</v>
      </c>
      <c r="AL42" s="490">
        <f t="shared" si="156"/>
        <v>0</v>
      </c>
      <c r="AM42" s="490">
        <f t="shared" si="156"/>
        <v>1</v>
      </c>
      <c r="AN42" s="490">
        <f t="shared" si="156"/>
        <v>0</v>
      </c>
      <c r="AO42" s="490">
        <f t="shared" si="156"/>
        <v>3</v>
      </c>
      <c r="AP42" s="490">
        <f t="shared" si="156"/>
        <v>0</v>
      </c>
      <c r="AQ42" s="490">
        <f t="shared" si="156"/>
        <v>0</v>
      </c>
      <c r="AR42" s="490">
        <f t="shared" si="156"/>
        <v>5</v>
      </c>
      <c r="AS42" s="490">
        <f t="shared" si="156"/>
        <v>0</v>
      </c>
      <c r="AT42" s="490">
        <f t="shared" si="156"/>
        <v>0</v>
      </c>
      <c r="AU42" s="490">
        <f t="shared" si="156"/>
        <v>5</v>
      </c>
      <c r="AV42" s="490">
        <f t="shared" si="156"/>
        <v>2</v>
      </c>
      <c r="AW42" s="490">
        <f t="shared" si="156"/>
        <v>4</v>
      </c>
      <c r="AX42" s="490">
        <f t="shared" si="156"/>
        <v>14</v>
      </c>
      <c r="AY42" s="490">
        <f t="shared" si="156"/>
        <v>13</v>
      </c>
      <c r="AZ42" s="490">
        <f t="shared" si="156"/>
        <v>0</v>
      </c>
      <c r="BA42" s="490">
        <f t="shared" si="156"/>
        <v>0</v>
      </c>
      <c r="BB42" s="490">
        <f t="shared" si="156"/>
        <v>0</v>
      </c>
      <c r="BC42" s="490">
        <f t="shared" si="156"/>
        <v>0</v>
      </c>
      <c r="BD42" s="490">
        <f t="shared" si="156"/>
        <v>5</v>
      </c>
      <c r="BE42" s="490">
        <f t="shared" si="156"/>
        <v>2</v>
      </c>
      <c r="BF42" s="490">
        <f t="shared" si="156"/>
        <v>0</v>
      </c>
      <c r="BG42" s="490">
        <f t="shared" si="156"/>
        <v>54</v>
      </c>
      <c r="BH42" s="490">
        <f t="shared" si="156"/>
        <v>188970810</v>
      </c>
      <c r="BI42" s="490">
        <f t="shared" si="156"/>
        <v>15931602</v>
      </c>
      <c r="BJ42" s="490">
        <f t="shared" si="156"/>
        <v>173039208</v>
      </c>
      <c r="BK42" s="490">
        <f t="shared" si="156"/>
        <v>133405932</v>
      </c>
      <c r="BL42" s="490">
        <f t="shared" si="156"/>
        <v>39633276</v>
      </c>
      <c r="BM42" s="490">
        <f t="shared" si="156"/>
        <v>0</v>
      </c>
      <c r="BN42" s="490">
        <f t="shared" si="156"/>
        <v>0</v>
      </c>
      <c r="BO42" s="490">
        <f t="shared" ref="BO42:DZ42" si="157">BO41-BO43</f>
        <v>0</v>
      </c>
      <c r="BP42" s="490">
        <f t="shared" si="157"/>
        <v>0</v>
      </c>
      <c r="BQ42" s="490">
        <f t="shared" si="157"/>
        <v>0</v>
      </c>
      <c r="BR42" s="490">
        <f t="shared" si="157"/>
        <v>12204810</v>
      </c>
      <c r="BS42" s="490">
        <f t="shared" si="157"/>
        <v>366690</v>
      </c>
      <c r="BT42" s="490">
        <f t="shared" si="157"/>
        <v>11838120</v>
      </c>
      <c r="BU42" s="490">
        <f t="shared" si="157"/>
        <v>9167930</v>
      </c>
      <c r="BV42" s="490">
        <f t="shared" si="157"/>
        <v>2670190</v>
      </c>
      <c r="BW42" s="490">
        <f t="shared" si="157"/>
        <v>0</v>
      </c>
      <c r="BX42" s="490">
        <f t="shared" si="157"/>
        <v>0</v>
      </c>
      <c r="BY42" s="490">
        <f t="shared" si="157"/>
        <v>0</v>
      </c>
      <c r="BZ42" s="490">
        <f t="shared" si="157"/>
        <v>0</v>
      </c>
      <c r="CA42" s="490">
        <f t="shared" si="157"/>
        <v>0</v>
      </c>
      <c r="CB42" s="490">
        <f t="shared" si="157"/>
        <v>6914320</v>
      </c>
      <c r="CC42" s="490">
        <f t="shared" si="157"/>
        <v>15785</v>
      </c>
      <c r="CD42" s="490">
        <f t="shared" si="157"/>
        <v>6898535</v>
      </c>
      <c r="CE42" s="490">
        <f t="shared" si="157"/>
        <v>6898535</v>
      </c>
      <c r="CF42" s="490">
        <f t="shared" si="157"/>
        <v>0</v>
      </c>
      <c r="CG42" s="490">
        <f t="shared" si="157"/>
        <v>208089940</v>
      </c>
      <c r="CH42" s="490">
        <f t="shared" si="157"/>
        <v>269342832</v>
      </c>
      <c r="CI42" s="490">
        <f t="shared" si="157"/>
        <v>22145832</v>
      </c>
      <c r="CJ42" s="490">
        <f t="shared" si="157"/>
        <v>247197000</v>
      </c>
      <c r="CK42" s="490">
        <f t="shared" si="157"/>
        <v>186201612</v>
      </c>
      <c r="CL42" s="490">
        <f t="shared" si="157"/>
        <v>60995388</v>
      </c>
      <c r="CM42" s="490">
        <f t="shared" si="157"/>
        <v>0</v>
      </c>
      <c r="CN42" s="490">
        <f t="shared" si="157"/>
        <v>0</v>
      </c>
      <c r="CO42" s="490">
        <f t="shared" si="157"/>
        <v>0</v>
      </c>
      <c r="CP42" s="490">
        <f t="shared" si="157"/>
        <v>0</v>
      </c>
      <c r="CQ42" s="490">
        <f t="shared" si="157"/>
        <v>0</v>
      </c>
      <c r="CR42" s="490">
        <f t="shared" si="157"/>
        <v>44163999</v>
      </c>
      <c r="CS42" s="490">
        <f t="shared" si="157"/>
        <v>1299762</v>
      </c>
      <c r="CT42" s="490">
        <f t="shared" si="157"/>
        <v>42864237</v>
      </c>
      <c r="CU42" s="490">
        <f t="shared" si="157"/>
        <v>32406336</v>
      </c>
      <c r="CV42" s="490">
        <f t="shared" si="157"/>
        <v>10457901</v>
      </c>
      <c r="CW42" s="490">
        <f t="shared" si="157"/>
        <v>4101762</v>
      </c>
      <c r="CX42" s="490">
        <f t="shared" si="157"/>
        <v>448167</v>
      </c>
      <c r="CY42" s="490">
        <f t="shared" si="157"/>
        <v>3653595</v>
      </c>
      <c r="CZ42" s="490">
        <f t="shared" si="157"/>
        <v>2589450</v>
      </c>
      <c r="DA42" s="490">
        <f t="shared" si="157"/>
        <v>1064145</v>
      </c>
      <c r="DB42" s="490">
        <f t="shared" si="157"/>
        <v>13234208</v>
      </c>
      <c r="DC42" s="490">
        <f t="shared" si="157"/>
        <v>43616</v>
      </c>
      <c r="DD42" s="490">
        <f t="shared" si="157"/>
        <v>13190592</v>
      </c>
      <c r="DE42" s="490">
        <f t="shared" si="157"/>
        <v>13190592</v>
      </c>
      <c r="DF42" s="490">
        <f t="shared" si="157"/>
        <v>0</v>
      </c>
      <c r="DG42" s="490">
        <f t="shared" si="157"/>
        <v>330842801</v>
      </c>
      <c r="DH42" s="490">
        <f t="shared" si="157"/>
        <v>56188972</v>
      </c>
      <c r="DI42" s="490">
        <f t="shared" si="157"/>
        <v>4480294</v>
      </c>
      <c r="DJ42" s="490">
        <f t="shared" si="157"/>
        <v>51708678</v>
      </c>
      <c r="DK42" s="490">
        <f t="shared" si="157"/>
        <v>38057264</v>
      </c>
      <c r="DL42" s="490">
        <f t="shared" si="157"/>
        <v>13651414</v>
      </c>
      <c r="DM42" s="490">
        <f t="shared" si="157"/>
        <v>0</v>
      </c>
      <c r="DN42" s="490">
        <f t="shared" si="157"/>
        <v>0</v>
      </c>
      <c r="DO42" s="490">
        <f t="shared" si="157"/>
        <v>0</v>
      </c>
      <c r="DP42" s="490">
        <f t="shared" si="157"/>
        <v>0</v>
      </c>
      <c r="DQ42" s="490">
        <f t="shared" si="157"/>
        <v>0</v>
      </c>
      <c r="DR42" s="490">
        <f t="shared" si="157"/>
        <v>0</v>
      </c>
      <c r="DS42" s="490">
        <f t="shared" si="157"/>
        <v>0</v>
      </c>
      <c r="DT42" s="490">
        <f t="shared" si="157"/>
        <v>0</v>
      </c>
      <c r="DU42" s="490">
        <f t="shared" si="157"/>
        <v>0</v>
      </c>
      <c r="DV42" s="490">
        <f t="shared" si="157"/>
        <v>0</v>
      </c>
      <c r="DW42" s="490">
        <f t="shared" si="157"/>
        <v>1047788</v>
      </c>
      <c r="DX42" s="490">
        <f t="shared" si="157"/>
        <v>127374</v>
      </c>
      <c r="DY42" s="490">
        <f t="shared" si="157"/>
        <v>920414</v>
      </c>
      <c r="DZ42" s="490">
        <f t="shared" si="157"/>
        <v>652326</v>
      </c>
      <c r="EA42" s="490">
        <f t="shared" ref="EA42:GL42" si="158">EA41-EA43</f>
        <v>268088</v>
      </c>
      <c r="EB42" s="490">
        <f t="shared" si="158"/>
        <v>1916677</v>
      </c>
      <c r="EC42" s="490">
        <f t="shared" si="158"/>
        <v>6321</v>
      </c>
      <c r="ED42" s="490">
        <f t="shared" si="158"/>
        <v>1910356</v>
      </c>
      <c r="EE42" s="490">
        <f t="shared" si="158"/>
        <v>1910356</v>
      </c>
      <c r="EF42" s="490">
        <f t="shared" si="158"/>
        <v>0</v>
      </c>
      <c r="EG42" s="490">
        <f t="shared" si="158"/>
        <v>59153437</v>
      </c>
      <c r="EH42" s="490">
        <f t="shared" si="158"/>
        <v>598086178</v>
      </c>
      <c r="EI42" s="490">
        <f t="shared" si="158"/>
        <v>44865443</v>
      </c>
      <c r="EJ42" s="490">
        <f t="shared" si="158"/>
        <v>553220735</v>
      </c>
      <c r="EK42" s="490">
        <f t="shared" si="158"/>
        <v>424480333</v>
      </c>
      <c r="EL42" s="490">
        <f t="shared" si="158"/>
        <v>128740402</v>
      </c>
      <c r="EM42" s="490">
        <f t="shared" si="158"/>
        <v>514502614</v>
      </c>
      <c r="EN42" s="490">
        <f t="shared" si="158"/>
        <v>0</v>
      </c>
      <c r="EO42" s="490">
        <f t="shared" si="158"/>
        <v>56368809</v>
      </c>
      <c r="EP42" s="490">
        <f t="shared" si="158"/>
        <v>5149550</v>
      </c>
      <c r="EQ42" s="490">
        <f t="shared" si="158"/>
        <v>22065205</v>
      </c>
      <c r="ER42" s="490">
        <f t="shared" si="158"/>
        <v>0</v>
      </c>
      <c r="ES42" s="490">
        <f t="shared" si="158"/>
        <v>0</v>
      </c>
      <c r="ET42" s="490">
        <f t="shared" si="158"/>
        <v>0</v>
      </c>
      <c r="EU42" s="490">
        <f t="shared" si="158"/>
        <v>0</v>
      </c>
      <c r="EV42" s="490">
        <f t="shared" si="158"/>
        <v>0</v>
      </c>
      <c r="EW42" s="490">
        <f t="shared" si="158"/>
        <v>0</v>
      </c>
      <c r="EX42" s="490">
        <f t="shared" si="158"/>
        <v>0</v>
      </c>
      <c r="EY42" s="490">
        <f t="shared" si="158"/>
        <v>0</v>
      </c>
      <c r="EZ42" s="490">
        <f t="shared" si="158"/>
        <v>0</v>
      </c>
      <c r="FA42" s="490">
        <f t="shared" si="158"/>
        <v>0</v>
      </c>
      <c r="FB42" s="490">
        <f t="shared" si="158"/>
        <v>0</v>
      </c>
      <c r="FC42" s="490">
        <f t="shared" si="158"/>
        <v>0</v>
      </c>
      <c r="FD42" s="490">
        <f t="shared" si="158"/>
        <v>0</v>
      </c>
      <c r="FE42" s="490">
        <f t="shared" si="158"/>
        <v>0</v>
      </c>
      <c r="FF42" s="490">
        <f t="shared" si="158"/>
        <v>0</v>
      </c>
      <c r="FG42" s="490">
        <f t="shared" si="158"/>
        <v>0</v>
      </c>
      <c r="FH42" s="490">
        <f t="shared" si="158"/>
        <v>0</v>
      </c>
      <c r="FI42" s="490">
        <f t="shared" si="158"/>
        <v>0</v>
      </c>
      <c r="FJ42" s="490">
        <f t="shared" si="158"/>
        <v>0</v>
      </c>
      <c r="FK42" s="490">
        <f t="shared" si="158"/>
        <v>0</v>
      </c>
      <c r="FL42" s="490">
        <f t="shared" si="158"/>
        <v>64639</v>
      </c>
      <c r="FM42" s="490">
        <f t="shared" si="158"/>
        <v>27634</v>
      </c>
      <c r="FN42" s="490">
        <f t="shared" si="158"/>
        <v>37005</v>
      </c>
      <c r="FO42" s="490">
        <f t="shared" si="158"/>
        <v>27875</v>
      </c>
      <c r="FP42" s="490">
        <f t="shared" si="158"/>
        <v>9130</v>
      </c>
      <c r="FQ42" s="490">
        <f t="shared" si="158"/>
        <v>0</v>
      </c>
      <c r="FR42" s="490">
        <f t="shared" si="158"/>
        <v>0</v>
      </c>
      <c r="FS42" s="490">
        <f t="shared" si="158"/>
        <v>0</v>
      </c>
      <c r="FT42" s="490">
        <f t="shared" si="158"/>
        <v>0</v>
      </c>
      <c r="FU42" s="490">
        <f t="shared" si="158"/>
        <v>0</v>
      </c>
      <c r="FV42" s="490">
        <f t="shared" si="158"/>
        <v>92187</v>
      </c>
      <c r="FW42" s="490">
        <f t="shared" si="158"/>
        <v>12771</v>
      </c>
      <c r="FX42" s="490">
        <f t="shared" si="158"/>
        <v>79416</v>
      </c>
      <c r="FY42" s="490">
        <f t="shared" si="158"/>
        <v>61227</v>
      </c>
      <c r="FZ42" s="490">
        <f t="shared" si="158"/>
        <v>18189</v>
      </c>
      <c r="GA42" s="490">
        <f t="shared" si="158"/>
        <v>0</v>
      </c>
      <c r="GB42" s="490">
        <f t="shared" si="158"/>
        <v>0</v>
      </c>
      <c r="GC42" s="490">
        <f t="shared" si="158"/>
        <v>0</v>
      </c>
      <c r="GD42" s="490">
        <f t="shared" si="158"/>
        <v>0</v>
      </c>
      <c r="GE42" s="490">
        <f t="shared" si="158"/>
        <v>0</v>
      </c>
      <c r="GF42" s="490">
        <f t="shared" si="158"/>
        <v>0</v>
      </c>
      <c r="GG42" s="490">
        <f t="shared" si="158"/>
        <v>0</v>
      </c>
      <c r="GH42" s="490">
        <f t="shared" si="158"/>
        <v>0</v>
      </c>
      <c r="GI42" s="490">
        <f t="shared" si="158"/>
        <v>0</v>
      </c>
      <c r="GJ42" s="490">
        <f t="shared" si="158"/>
        <v>0</v>
      </c>
      <c r="GK42" s="490">
        <f t="shared" si="158"/>
        <v>176645</v>
      </c>
      <c r="GL42" s="490">
        <f t="shared" si="158"/>
        <v>44285</v>
      </c>
      <c r="GM42" s="490">
        <f t="shared" ref="GM42:IX42" si="159">GM41-GM43</f>
        <v>132360</v>
      </c>
      <c r="GN42" s="490">
        <f t="shared" si="159"/>
        <v>102045</v>
      </c>
      <c r="GO42" s="490">
        <f t="shared" si="159"/>
        <v>30315</v>
      </c>
      <c r="GP42" s="490">
        <f t="shared" si="159"/>
        <v>0</v>
      </c>
      <c r="GQ42" s="490">
        <f t="shared" si="159"/>
        <v>0</v>
      </c>
      <c r="GR42" s="490">
        <f t="shared" si="159"/>
        <v>0</v>
      </c>
      <c r="GS42" s="490">
        <f t="shared" si="159"/>
        <v>0</v>
      </c>
      <c r="GT42" s="490">
        <f t="shared" si="159"/>
        <v>0</v>
      </c>
      <c r="GU42" s="490">
        <f t="shared" si="159"/>
        <v>0</v>
      </c>
      <c r="GV42" s="490">
        <f t="shared" si="159"/>
        <v>0</v>
      </c>
      <c r="GW42" s="490">
        <f t="shared" si="159"/>
        <v>0</v>
      </c>
      <c r="GX42" s="490">
        <f t="shared" si="159"/>
        <v>0</v>
      </c>
      <c r="GY42" s="490">
        <f t="shared" si="159"/>
        <v>0</v>
      </c>
      <c r="GZ42" s="490">
        <f t="shared" si="159"/>
        <v>936370</v>
      </c>
      <c r="HA42" s="490">
        <f t="shared" si="159"/>
        <v>142210</v>
      </c>
      <c r="HB42" s="490">
        <f t="shared" si="159"/>
        <v>794160</v>
      </c>
      <c r="HC42" s="490">
        <f t="shared" si="159"/>
        <v>612270</v>
      </c>
      <c r="HD42" s="490">
        <f t="shared" si="159"/>
        <v>181890</v>
      </c>
      <c r="HE42" s="490">
        <f t="shared" si="159"/>
        <v>510268</v>
      </c>
      <c r="HF42" s="490">
        <f t="shared" si="159"/>
        <v>66208</v>
      </c>
      <c r="HG42" s="490">
        <f t="shared" si="159"/>
        <v>444060</v>
      </c>
      <c r="HH42" s="490">
        <f t="shared" si="159"/>
        <v>334500</v>
      </c>
      <c r="HI42" s="490">
        <f t="shared" si="159"/>
        <v>109560</v>
      </c>
      <c r="HJ42" s="490">
        <f t="shared" si="159"/>
        <v>1109040</v>
      </c>
      <c r="HK42" s="490">
        <f t="shared" si="159"/>
        <v>136560</v>
      </c>
      <c r="HL42" s="490">
        <f t="shared" si="159"/>
        <v>972480</v>
      </c>
      <c r="HM42" s="490">
        <f t="shared" si="159"/>
        <v>715752</v>
      </c>
      <c r="HN42" s="490">
        <f t="shared" si="159"/>
        <v>256728</v>
      </c>
      <c r="HO42" s="490">
        <f t="shared" si="159"/>
        <v>462406</v>
      </c>
      <c r="HP42" s="490">
        <f t="shared" si="159"/>
        <v>91798</v>
      </c>
      <c r="HQ42" s="490">
        <f t="shared" si="159"/>
        <v>370608</v>
      </c>
      <c r="HR42" s="490">
        <f t="shared" si="159"/>
        <v>285726</v>
      </c>
      <c r="HS42" s="490">
        <f t="shared" si="159"/>
        <v>84882</v>
      </c>
      <c r="HT42" s="490">
        <f t="shared" si="159"/>
        <v>576407</v>
      </c>
      <c r="HU42" s="490">
        <f t="shared" si="159"/>
        <v>95342</v>
      </c>
      <c r="HV42" s="490">
        <f t="shared" si="159"/>
        <v>481065</v>
      </c>
      <c r="HW42" s="490">
        <f t="shared" si="159"/>
        <v>362375</v>
      </c>
      <c r="HX42" s="490">
        <f t="shared" si="159"/>
        <v>118690</v>
      </c>
      <c r="HY42" s="490">
        <f t="shared" si="159"/>
        <v>0</v>
      </c>
      <c r="HZ42" s="490">
        <f t="shared" si="159"/>
        <v>0</v>
      </c>
      <c r="IA42" s="490">
        <f t="shared" si="159"/>
        <v>0</v>
      </c>
      <c r="IB42" s="490">
        <f t="shared" si="159"/>
        <v>0</v>
      </c>
      <c r="IC42" s="490">
        <f t="shared" si="159"/>
        <v>0</v>
      </c>
      <c r="ID42" s="490">
        <f t="shared" si="159"/>
        <v>0</v>
      </c>
      <c r="IE42" s="490">
        <f t="shared" si="159"/>
        <v>0</v>
      </c>
      <c r="IF42" s="490">
        <f t="shared" si="159"/>
        <v>0</v>
      </c>
      <c r="IG42" s="490">
        <f t="shared" si="159"/>
        <v>0</v>
      </c>
      <c r="IH42" s="490">
        <f t="shared" si="159"/>
        <v>0</v>
      </c>
      <c r="II42" s="490">
        <f t="shared" si="159"/>
        <v>0</v>
      </c>
      <c r="IJ42" s="490">
        <f t="shared" si="159"/>
        <v>0</v>
      </c>
      <c r="IK42" s="490">
        <f t="shared" si="159"/>
        <v>0</v>
      </c>
      <c r="IL42" s="490">
        <f t="shared" si="159"/>
        <v>0</v>
      </c>
      <c r="IM42" s="490">
        <f t="shared" si="159"/>
        <v>0</v>
      </c>
      <c r="IN42" s="490">
        <f t="shared" si="159"/>
        <v>0</v>
      </c>
      <c r="IO42" s="490">
        <f t="shared" si="159"/>
        <v>0</v>
      </c>
      <c r="IP42" s="490">
        <f t="shared" si="159"/>
        <v>0</v>
      </c>
      <c r="IQ42" s="490">
        <f t="shared" si="159"/>
        <v>0</v>
      </c>
      <c r="IR42" s="490">
        <f t="shared" si="159"/>
        <v>0</v>
      </c>
      <c r="IS42" s="490">
        <f t="shared" si="159"/>
        <v>858870</v>
      </c>
      <c r="IT42" s="490">
        <f t="shared" si="159"/>
        <v>64710</v>
      </c>
      <c r="IU42" s="490">
        <f t="shared" si="159"/>
        <v>794160</v>
      </c>
      <c r="IV42" s="490">
        <f t="shared" si="159"/>
        <v>612270</v>
      </c>
      <c r="IW42" s="490">
        <f t="shared" si="159"/>
        <v>181890</v>
      </c>
      <c r="IX42" s="490">
        <f t="shared" si="159"/>
        <v>479268</v>
      </c>
      <c r="IY42" s="490">
        <f t="shared" ref="IY42:LJ42" si="160">IY41-IY43</f>
        <v>35208</v>
      </c>
      <c r="IZ42" s="490">
        <f t="shared" si="160"/>
        <v>444060</v>
      </c>
      <c r="JA42" s="490">
        <f t="shared" si="160"/>
        <v>334500</v>
      </c>
      <c r="JB42" s="490">
        <f t="shared" si="160"/>
        <v>109560</v>
      </c>
      <c r="JC42" s="490">
        <f t="shared" si="160"/>
        <v>0</v>
      </c>
      <c r="JD42" s="490">
        <f t="shared" si="160"/>
        <v>0</v>
      </c>
      <c r="JE42" s="490">
        <f t="shared" si="160"/>
        <v>0</v>
      </c>
      <c r="JF42" s="490">
        <f t="shared" si="160"/>
        <v>0</v>
      </c>
      <c r="JG42" s="490">
        <f t="shared" si="160"/>
        <v>0</v>
      </c>
      <c r="JH42" s="490">
        <f t="shared" si="160"/>
        <v>5266100</v>
      </c>
      <c r="JI42" s="490">
        <f t="shared" si="160"/>
        <v>716726</v>
      </c>
      <c r="JJ42" s="490">
        <f t="shared" si="160"/>
        <v>4549374</v>
      </c>
      <c r="JK42" s="490">
        <f t="shared" si="160"/>
        <v>3448540</v>
      </c>
      <c r="JL42" s="490">
        <f t="shared" si="160"/>
        <v>1100834</v>
      </c>
      <c r="JM42" s="490">
        <f t="shared" si="160"/>
        <v>84</v>
      </c>
      <c r="JN42" s="490">
        <f t="shared" si="160"/>
        <v>372</v>
      </c>
      <c r="JO42" s="490">
        <f t="shared" si="160"/>
        <v>166</v>
      </c>
      <c r="JP42" s="490">
        <f t="shared" si="160"/>
        <v>676</v>
      </c>
      <c r="JQ42" s="490">
        <f t="shared" si="160"/>
        <v>1000</v>
      </c>
      <c r="JR42" s="490">
        <f t="shared" si="160"/>
        <v>552</v>
      </c>
      <c r="JS42" s="490">
        <f t="shared" si="160"/>
        <v>2850</v>
      </c>
      <c r="JT42" s="490">
        <f t="shared" si="160"/>
        <v>131712</v>
      </c>
      <c r="JU42" s="490">
        <f t="shared" si="160"/>
        <v>2604</v>
      </c>
      <c r="JV42" s="490">
        <f t="shared" si="160"/>
        <v>129108</v>
      </c>
      <c r="JW42" s="490">
        <f t="shared" si="160"/>
        <v>129108</v>
      </c>
      <c r="JX42" s="490">
        <f t="shared" si="160"/>
        <v>0</v>
      </c>
      <c r="JY42" s="490">
        <f t="shared" si="160"/>
        <v>583296</v>
      </c>
      <c r="JZ42" s="490">
        <f t="shared" si="160"/>
        <v>11532</v>
      </c>
      <c r="KA42" s="490">
        <f t="shared" si="160"/>
        <v>571764</v>
      </c>
      <c r="KB42" s="490">
        <f t="shared" si="160"/>
        <v>571764</v>
      </c>
      <c r="KC42" s="490">
        <f t="shared" si="160"/>
        <v>0</v>
      </c>
      <c r="KD42" s="490">
        <f t="shared" si="160"/>
        <v>260288</v>
      </c>
      <c r="KE42" s="490">
        <f t="shared" si="160"/>
        <v>5146</v>
      </c>
      <c r="KF42" s="490">
        <f t="shared" si="160"/>
        <v>255142</v>
      </c>
      <c r="KG42" s="490">
        <f t="shared" si="160"/>
        <v>255142</v>
      </c>
      <c r="KH42" s="490">
        <f t="shared" si="160"/>
        <v>0</v>
      </c>
      <c r="KI42" s="490">
        <f t="shared" si="160"/>
        <v>1059968</v>
      </c>
      <c r="KJ42" s="490">
        <f t="shared" si="160"/>
        <v>20956</v>
      </c>
      <c r="KK42" s="490">
        <f t="shared" si="160"/>
        <v>1039012</v>
      </c>
      <c r="KL42" s="490">
        <f t="shared" si="160"/>
        <v>1039012</v>
      </c>
      <c r="KM42" s="490">
        <f t="shared" si="160"/>
        <v>0</v>
      </c>
      <c r="KN42" s="490">
        <f t="shared" si="160"/>
        <v>1568000</v>
      </c>
      <c r="KO42" s="490">
        <f t="shared" si="160"/>
        <v>31000</v>
      </c>
      <c r="KP42" s="490">
        <f t="shared" si="160"/>
        <v>1537000</v>
      </c>
      <c r="KQ42" s="490">
        <f t="shared" si="160"/>
        <v>1537000</v>
      </c>
      <c r="KR42" s="490">
        <f t="shared" si="160"/>
        <v>0</v>
      </c>
      <c r="KS42" s="490">
        <f t="shared" si="160"/>
        <v>741888</v>
      </c>
      <c r="KT42" s="490">
        <f t="shared" si="160"/>
        <v>14352</v>
      </c>
      <c r="KU42" s="490">
        <f t="shared" si="160"/>
        <v>727536</v>
      </c>
      <c r="KV42" s="490">
        <f t="shared" si="160"/>
        <v>727536</v>
      </c>
      <c r="KW42" s="490">
        <f t="shared" si="160"/>
        <v>0</v>
      </c>
      <c r="KX42" s="490">
        <f t="shared" si="160"/>
        <v>4345152</v>
      </c>
      <c r="KY42" s="490">
        <f t="shared" si="160"/>
        <v>85590</v>
      </c>
      <c r="KZ42" s="490">
        <f t="shared" si="160"/>
        <v>4259562</v>
      </c>
      <c r="LA42" s="490">
        <f t="shared" si="160"/>
        <v>4259562</v>
      </c>
      <c r="LB42" s="490">
        <f t="shared" si="160"/>
        <v>0</v>
      </c>
      <c r="LC42" s="490">
        <f t="shared" si="160"/>
        <v>598086178</v>
      </c>
      <c r="LD42" s="490">
        <f t="shared" si="160"/>
        <v>5266100</v>
      </c>
      <c r="LE42" s="490">
        <f t="shared" si="160"/>
        <v>4345152</v>
      </c>
      <c r="LF42" s="490">
        <f t="shared" si="160"/>
        <v>607697430</v>
      </c>
      <c r="LG42" s="490">
        <f t="shared" si="160"/>
        <v>45667759</v>
      </c>
      <c r="LH42" s="490">
        <f t="shared" si="160"/>
        <v>562029671</v>
      </c>
      <c r="LI42" s="490">
        <f t="shared" si="160"/>
        <v>432188435</v>
      </c>
      <c r="LJ42" s="490">
        <f t="shared" si="160"/>
        <v>129841236</v>
      </c>
      <c r="LK42" s="716">
        <f t="shared" ref="LK42:LS42" si="161">LK41-LK43</f>
        <v>1601.94</v>
      </c>
      <c r="LL42" s="491">
        <f t="shared" si="161"/>
        <v>97797070.099999994</v>
      </c>
      <c r="LM42" s="491">
        <f t="shared" si="161"/>
        <v>97796.9</v>
      </c>
      <c r="LN42" s="491">
        <f t="shared" si="161"/>
        <v>701149348.10000002</v>
      </c>
      <c r="LO42" s="713">
        <f t="shared" si="161"/>
        <v>701149.3</v>
      </c>
      <c r="LP42" s="491">
        <f t="shared" si="161"/>
        <v>3487.3</v>
      </c>
      <c r="LQ42" s="491">
        <f t="shared" si="161"/>
        <v>701149.3</v>
      </c>
      <c r="LR42" s="491">
        <f t="shared" si="161"/>
        <v>4344.8999999999996</v>
      </c>
      <c r="LS42" s="713">
        <f t="shared" si="161"/>
        <v>708981.5</v>
      </c>
      <c r="LT42" s="437"/>
      <c r="LU42" s="492"/>
      <c r="LV42" s="492"/>
      <c r="LW42" s="492"/>
      <c r="LX42" s="492"/>
      <c r="LY42" s="492"/>
      <c r="LZ42" s="492"/>
      <c r="MA42" s="493"/>
      <c r="MB42" s="493"/>
      <c r="MC42" s="493"/>
      <c r="MD42" s="493"/>
      <c r="ME42" s="493"/>
      <c r="MF42" s="493"/>
      <c r="MG42" s="493"/>
      <c r="MH42" s="493"/>
      <c r="MI42" s="493"/>
      <c r="MJ42" s="493"/>
      <c r="MK42" s="493"/>
      <c r="ML42" s="493"/>
      <c r="MM42" s="493"/>
      <c r="MN42" s="493"/>
      <c r="MO42" s="493"/>
      <c r="MP42" s="493"/>
      <c r="MQ42" s="493"/>
      <c r="MR42" s="493"/>
      <c r="MS42" s="493"/>
      <c r="MT42" s="493"/>
      <c r="MU42" s="493"/>
      <c r="MV42" s="493"/>
      <c r="MW42" s="493"/>
      <c r="MX42" s="493"/>
      <c r="MY42" s="493"/>
      <c r="MZ42" s="493"/>
      <c r="NA42" s="493"/>
      <c r="NB42" s="493"/>
      <c r="NC42" s="493"/>
      <c r="ND42" s="493"/>
      <c r="NE42" s="493"/>
      <c r="NF42" s="493"/>
      <c r="NG42" s="493"/>
      <c r="NH42" s="493"/>
      <c r="NI42" s="493"/>
      <c r="NJ42" s="493"/>
      <c r="NK42" s="493"/>
      <c r="NL42" s="493"/>
      <c r="NM42" s="493"/>
      <c r="NN42" s="493"/>
      <c r="NO42" s="493"/>
      <c r="NP42" s="493"/>
      <c r="NQ42" s="493"/>
      <c r="NR42" s="493"/>
      <c r="NS42" s="493"/>
      <c r="NT42" s="493"/>
      <c r="NU42" s="493"/>
      <c r="NV42" s="493"/>
      <c r="NW42" s="493"/>
      <c r="NX42" s="493"/>
      <c r="NY42" s="493"/>
      <c r="NZ42" s="493"/>
      <c r="OA42" s="493"/>
      <c r="OB42" s="493"/>
      <c r="OD42" s="492"/>
      <c r="OE42" s="492"/>
      <c r="OF42" s="492"/>
      <c r="OG42" s="492"/>
      <c r="OH42" s="492"/>
      <c r="OI42" s="492"/>
      <c r="OJ42" s="492"/>
      <c r="OK42" s="492"/>
      <c r="OL42" s="492"/>
    </row>
    <row r="43" spans="1:402" s="436" customFormat="1" ht="12.75">
      <c r="A43" s="489" t="s">
        <v>1032</v>
      </c>
      <c r="B43" s="490">
        <f>B10+B12+B18+B19+B20+B24+B27+B29+B30+B38+B40</f>
        <v>0</v>
      </c>
      <c r="C43" s="490">
        <f t="shared" ref="C43:BN43" si="162">C10+C12+C18+C19+C20+C24+C27+C29+C30+C38+C40</f>
        <v>0</v>
      </c>
      <c r="D43" s="490">
        <f t="shared" si="162"/>
        <v>0</v>
      </c>
      <c r="E43" s="490">
        <f t="shared" si="162"/>
        <v>27</v>
      </c>
      <c r="F43" s="490">
        <f t="shared" si="162"/>
        <v>27</v>
      </c>
      <c r="G43" s="490">
        <f t="shared" si="162"/>
        <v>0</v>
      </c>
      <c r="H43" s="490">
        <f t="shared" si="162"/>
        <v>0</v>
      </c>
      <c r="I43" s="490">
        <f t="shared" si="162"/>
        <v>0</v>
      </c>
      <c r="J43" s="490">
        <f t="shared" si="162"/>
        <v>1147716</v>
      </c>
      <c r="K43" s="490">
        <f t="shared" si="162"/>
        <v>1147716</v>
      </c>
      <c r="L43" s="491">
        <f t="shared" si="162"/>
        <v>1147.7</v>
      </c>
      <c r="M43" s="491">
        <f t="shared" si="162"/>
        <v>2.2999999999999998</v>
      </c>
      <c r="N43" s="491">
        <f t="shared" si="162"/>
        <v>158.9</v>
      </c>
      <c r="O43" s="491">
        <f t="shared" si="162"/>
        <v>1306.5999999999999</v>
      </c>
      <c r="P43" s="490">
        <f t="shared" si="162"/>
        <v>3680</v>
      </c>
      <c r="Q43" s="490">
        <f t="shared" si="162"/>
        <v>0</v>
      </c>
      <c r="R43" s="490">
        <f t="shared" si="162"/>
        <v>18</v>
      </c>
      <c r="S43" s="490">
        <f t="shared" si="162"/>
        <v>0</v>
      </c>
      <c r="T43" s="490">
        <f t="shared" si="162"/>
        <v>8</v>
      </c>
      <c r="U43" s="490">
        <f t="shared" si="162"/>
        <v>3706</v>
      </c>
      <c r="V43" s="490">
        <f t="shared" si="162"/>
        <v>4205</v>
      </c>
      <c r="W43" s="490">
        <f t="shared" si="162"/>
        <v>0</v>
      </c>
      <c r="X43" s="490">
        <f t="shared" si="162"/>
        <v>97</v>
      </c>
      <c r="Y43" s="490">
        <f t="shared" si="162"/>
        <v>0</v>
      </c>
      <c r="Z43" s="490">
        <f t="shared" si="162"/>
        <v>15</v>
      </c>
      <c r="AA43" s="490">
        <f t="shared" si="162"/>
        <v>4317</v>
      </c>
      <c r="AB43" s="490">
        <f t="shared" si="162"/>
        <v>1130</v>
      </c>
      <c r="AC43" s="490">
        <f t="shared" si="162"/>
        <v>0</v>
      </c>
      <c r="AD43" s="490">
        <f t="shared" si="162"/>
        <v>0</v>
      </c>
      <c r="AE43" s="490">
        <f t="shared" si="162"/>
        <v>0</v>
      </c>
      <c r="AF43" s="490">
        <f t="shared" si="162"/>
        <v>2</v>
      </c>
      <c r="AG43" s="490">
        <f t="shared" si="162"/>
        <v>1132</v>
      </c>
      <c r="AH43" s="490">
        <f t="shared" si="162"/>
        <v>9155</v>
      </c>
      <c r="AI43" s="490">
        <f t="shared" si="162"/>
        <v>0</v>
      </c>
      <c r="AJ43" s="490">
        <f t="shared" si="162"/>
        <v>0</v>
      </c>
      <c r="AK43" s="490">
        <f t="shared" si="162"/>
        <v>0</v>
      </c>
      <c r="AL43" s="490">
        <f t="shared" si="162"/>
        <v>0</v>
      </c>
      <c r="AM43" s="490">
        <f t="shared" si="162"/>
        <v>0</v>
      </c>
      <c r="AN43" s="490">
        <f t="shared" si="162"/>
        <v>0</v>
      </c>
      <c r="AO43" s="490">
        <f t="shared" si="162"/>
        <v>1</v>
      </c>
      <c r="AP43" s="490">
        <f t="shared" si="162"/>
        <v>1</v>
      </c>
      <c r="AQ43" s="490">
        <f t="shared" si="162"/>
        <v>0</v>
      </c>
      <c r="AR43" s="490">
        <f t="shared" si="162"/>
        <v>0</v>
      </c>
      <c r="AS43" s="490">
        <f t="shared" si="162"/>
        <v>0</v>
      </c>
      <c r="AT43" s="490">
        <f t="shared" si="162"/>
        <v>0</v>
      </c>
      <c r="AU43" s="490">
        <f t="shared" si="162"/>
        <v>2</v>
      </c>
      <c r="AV43" s="490">
        <f t="shared" si="162"/>
        <v>3</v>
      </c>
      <c r="AW43" s="490">
        <f t="shared" si="162"/>
        <v>0</v>
      </c>
      <c r="AX43" s="490">
        <f t="shared" si="162"/>
        <v>3</v>
      </c>
      <c r="AY43" s="490">
        <f t="shared" si="162"/>
        <v>1</v>
      </c>
      <c r="AZ43" s="490">
        <f t="shared" si="162"/>
        <v>0</v>
      </c>
      <c r="BA43" s="490">
        <f t="shared" si="162"/>
        <v>0</v>
      </c>
      <c r="BB43" s="490">
        <f t="shared" si="162"/>
        <v>0</v>
      </c>
      <c r="BC43" s="490">
        <f t="shared" si="162"/>
        <v>0</v>
      </c>
      <c r="BD43" s="490">
        <f t="shared" si="162"/>
        <v>0</v>
      </c>
      <c r="BE43" s="490">
        <f t="shared" si="162"/>
        <v>0</v>
      </c>
      <c r="BF43" s="490">
        <f t="shared" si="162"/>
        <v>0</v>
      </c>
      <c r="BG43" s="490">
        <f t="shared" si="162"/>
        <v>11</v>
      </c>
      <c r="BH43" s="490">
        <f t="shared" si="162"/>
        <v>94152800</v>
      </c>
      <c r="BI43" s="490">
        <f t="shared" si="162"/>
        <v>7937760</v>
      </c>
      <c r="BJ43" s="490">
        <f t="shared" si="162"/>
        <v>86215040</v>
      </c>
      <c r="BK43" s="490">
        <f t="shared" si="162"/>
        <v>66468160</v>
      </c>
      <c r="BL43" s="490">
        <f t="shared" si="162"/>
        <v>19746880</v>
      </c>
      <c r="BM43" s="490">
        <f t="shared" si="162"/>
        <v>0</v>
      </c>
      <c r="BN43" s="490">
        <f t="shared" si="162"/>
        <v>0</v>
      </c>
      <c r="BO43" s="490">
        <f t="shared" ref="BO43:DZ43" si="163">BO10+BO12+BO18+BO19+BO20+BO24+BO27+BO29+BO30+BO38+BO40</f>
        <v>0</v>
      </c>
      <c r="BP43" s="490">
        <f t="shared" si="163"/>
        <v>0</v>
      </c>
      <c r="BQ43" s="490">
        <f t="shared" si="163"/>
        <v>0</v>
      </c>
      <c r="BR43" s="490">
        <f t="shared" si="163"/>
        <v>1292274</v>
      </c>
      <c r="BS43" s="490">
        <f t="shared" si="163"/>
        <v>38826</v>
      </c>
      <c r="BT43" s="490">
        <f t="shared" si="163"/>
        <v>1253448</v>
      </c>
      <c r="BU43" s="490">
        <f t="shared" si="163"/>
        <v>970722</v>
      </c>
      <c r="BV43" s="490">
        <f t="shared" si="163"/>
        <v>282726</v>
      </c>
      <c r="BW43" s="490">
        <f t="shared" si="163"/>
        <v>0</v>
      </c>
      <c r="BX43" s="490">
        <f t="shared" si="163"/>
        <v>0</v>
      </c>
      <c r="BY43" s="490">
        <f t="shared" si="163"/>
        <v>0</v>
      </c>
      <c r="BZ43" s="490">
        <f t="shared" si="163"/>
        <v>0</v>
      </c>
      <c r="CA43" s="490">
        <f t="shared" si="163"/>
        <v>0</v>
      </c>
      <c r="CB43" s="490">
        <f t="shared" si="163"/>
        <v>1580416</v>
      </c>
      <c r="CC43" s="490">
        <f t="shared" si="163"/>
        <v>3608</v>
      </c>
      <c r="CD43" s="490">
        <f t="shared" si="163"/>
        <v>1576808</v>
      </c>
      <c r="CE43" s="490">
        <f t="shared" si="163"/>
        <v>1576808</v>
      </c>
      <c r="CF43" s="490">
        <f t="shared" si="163"/>
        <v>0</v>
      </c>
      <c r="CG43" s="490">
        <f t="shared" si="163"/>
        <v>97025490</v>
      </c>
      <c r="CH43" s="490">
        <f t="shared" si="163"/>
        <v>150051220</v>
      </c>
      <c r="CI43" s="490">
        <f t="shared" si="163"/>
        <v>12337470</v>
      </c>
      <c r="CJ43" s="490">
        <f t="shared" si="163"/>
        <v>137713750</v>
      </c>
      <c r="CK43" s="490">
        <f t="shared" si="163"/>
        <v>103733145</v>
      </c>
      <c r="CL43" s="490">
        <f t="shared" si="163"/>
        <v>33980605</v>
      </c>
      <c r="CM43" s="490">
        <f t="shared" si="163"/>
        <v>0</v>
      </c>
      <c r="CN43" s="490">
        <f t="shared" si="163"/>
        <v>0</v>
      </c>
      <c r="CO43" s="490">
        <f t="shared" si="163"/>
        <v>0</v>
      </c>
      <c r="CP43" s="490">
        <f t="shared" si="163"/>
        <v>0</v>
      </c>
      <c r="CQ43" s="490">
        <f t="shared" si="163"/>
        <v>0</v>
      </c>
      <c r="CR43" s="490">
        <f t="shared" si="163"/>
        <v>9670221</v>
      </c>
      <c r="CS43" s="490">
        <f t="shared" si="163"/>
        <v>284598</v>
      </c>
      <c r="CT43" s="490">
        <f t="shared" si="163"/>
        <v>9385623</v>
      </c>
      <c r="CU43" s="490">
        <f t="shared" si="163"/>
        <v>7095744</v>
      </c>
      <c r="CV43" s="490">
        <f t="shared" si="163"/>
        <v>2289879</v>
      </c>
      <c r="CW43" s="490">
        <f t="shared" si="163"/>
        <v>0</v>
      </c>
      <c r="CX43" s="490">
        <f t="shared" si="163"/>
        <v>0</v>
      </c>
      <c r="CY43" s="490">
        <f t="shared" si="163"/>
        <v>0</v>
      </c>
      <c r="CZ43" s="490">
        <f t="shared" si="163"/>
        <v>0</v>
      </c>
      <c r="DA43" s="490">
        <f t="shared" si="163"/>
        <v>0</v>
      </c>
      <c r="DB43" s="490">
        <f t="shared" si="163"/>
        <v>3422640</v>
      </c>
      <c r="DC43" s="490">
        <f t="shared" si="163"/>
        <v>11280</v>
      </c>
      <c r="DD43" s="490">
        <f t="shared" si="163"/>
        <v>3411360</v>
      </c>
      <c r="DE43" s="490">
        <f t="shared" si="163"/>
        <v>3411360</v>
      </c>
      <c r="DF43" s="490">
        <f t="shared" si="163"/>
        <v>0</v>
      </c>
      <c r="DG43" s="490">
        <f t="shared" si="163"/>
        <v>163144081</v>
      </c>
      <c r="DH43" s="490">
        <f t="shared" si="163"/>
        <v>44031580</v>
      </c>
      <c r="DI43" s="490">
        <f t="shared" si="163"/>
        <v>3510910</v>
      </c>
      <c r="DJ43" s="490">
        <f t="shared" si="163"/>
        <v>40520670</v>
      </c>
      <c r="DK43" s="490">
        <f t="shared" si="163"/>
        <v>29822960</v>
      </c>
      <c r="DL43" s="490">
        <f t="shared" si="163"/>
        <v>10697710</v>
      </c>
      <c r="DM43" s="490">
        <f t="shared" si="163"/>
        <v>0</v>
      </c>
      <c r="DN43" s="490">
        <f t="shared" si="163"/>
        <v>0</v>
      </c>
      <c r="DO43" s="490">
        <f t="shared" si="163"/>
        <v>0</v>
      </c>
      <c r="DP43" s="490">
        <f t="shared" si="163"/>
        <v>0</v>
      </c>
      <c r="DQ43" s="490">
        <f t="shared" si="163"/>
        <v>0</v>
      </c>
      <c r="DR43" s="490">
        <f t="shared" si="163"/>
        <v>0</v>
      </c>
      <c r="DS43" s="490">
        <f t="shared" si="163"/>
        <v>0</v>
      </c>
      <c r="DT43" s="490">
        <f t="shared" si="163"/>
        <v>0</v>
      </c>
      <c r="DU43" s="490">
        <f t="shared" si="163"/>
        <v>0</v>
      </c>
      <c r="DV43" s="490">
        <f t="shared" si="163"/>
        <v>0</v>
      </c>
      <c r="DW43" s="490">
        <f t="shared" si="163"/>
        <v>0</v>
      </c>
      <c r="DX43" s="490">
        <f t="shared" si="163"/>
        <v>0</v>
      </c>
      <c r="DY43" s="490">
        <f t="shared" si="163"/>
        <v>0</v>
      </c>
      <c r="DZ43" s="490">
        <f t="shared" si="163"/>
        <v>0</v>
      </c>
      <c r="EA43" s="490">
        <f t="shared" ref="EA43:GL43" si="164">EA10+EA12+EA18+EA19+EA20+EA24+EA27+EA29+EA30+EA38+EA40</f>
        <v>0</v>
      </c>
      <c r="EB43" s="490">
        <f t="shared" si="164"/>
        <v>547622</v>
      </c>
      <c r="EC43" s="490">
        <f t="shared" si="164"/>
        <v>1806</v>
      </c>
      <c r="ED43" s="490">
        <f t="shared" si="164"/>
        <v>545816</v>
      </c>
      <c r="EE43" s="490">
        <f t="shared" si="164"/>
        <v>545816</v>
      </c>
      <c r="EF43" s="490">
        <f t="shared" si="164"/>
        <v>0</v>
      </c>
      <c r="EG43" s="490">
        <f t="shared" si="164"/>
        <v>44579202</v>
      </c>
      <c r="EH43" s="490">
        <f t="shared" si="164"/>
        <v>304748773</v>
      </c>
      <c r="EI43" s="490">
        <f t="shared" si="164"/>
        <v>24126258</v>
      </c>
      <c r="EJ43" s="490">
        <f t="shared" si="164"/>
        <v>280622515</v>
      </c>
      <c r="EK43" s="490">
        <f t="shared" si="164"/>
        <v>213624715</v>
      </c>
      <c r="EL43" s="490">
        <f t="shared" si="164"/>
        <v>66997800</v>
      </c>
      <c r="EM43" s="490">
        <f t="shared" si="164"/>
        <v>288235600</v>
      </c>
      <c r="EN43" s="490">
        <f t="shared" si="164"/>
        <v>0</v>
      </c>
      <c r="EO43" s="490">
        <f t="shared" si="164"/>
        <v>10962495</v>
      </c>
      <c r="EP43" s="490">
        <f t="shared" si="164"/>
        <v>0</v>
      </c>
      <c r="EQ43" s="490">
        <f t="shared" si="164"/>
        <v>5550678</v>
      </c>
      <c r="ER43" s="490">
        <f t="shared" si="164"/>
        <v>0</v>
      </c>
      <c r="ES43" s="490">
        <f t="shared" si="164"/>
        <v>0</v>
      </c>
      <c r="ET43" s="490">
        <f t="shared" si="164"/>
        <v>0</v>
      </c>
      <c r="EU43" s="490">
        <f t="shared" si="164"/>
        <v>0</v>
      </c>
      <c r="EV43" s="490">
        <f t="shared" si="164"/>
        <v>0</v>
      </c>
      <c r="EW43" s="490">
        <f t="shared" si="164"/>
        <v>0</v>
      </c>
      <c r="EX43" s="490">
        <f t="shared" si="164"/>
        <v>0</v>
      </c>
      <c r="EY43" s="490">
        <f t="shared" si="164"/>
        <v>0</v>
      </c>
      <c r="EZ43" s="490">
        <f t="shared" si="164"/>
        <v>0</v>
      </c>
      <c r="FA43" s="490">
        <f t="shared" si="164"/>
        <v>0</v>
      </c>
      <c r="FB43" s="490">
        <f t="shared" si="164"/>
        <v>0</v>
      </c>
      <c r="FC43" s="490">
        <f t="shared" si="164"/>
        <v>0</v>
      </c>
      <c r="FD43" s="490">
        <f t="shared" si="164"/>
        <v>0</v>
      </c>
      <c r="FE43" s="490">
        <f t="shared" si="164"/>
        <v>0</v>
      </c>
      <c r="FF43" s="490">
        <f t="shared" si="164"/>
        <v>0</v>
      </c>
      <c r="FG43" s="490">
        <f t="shared" si="164"/>
        <v>0</v>
      </c>
      <c r="FH43" s="490">
        <f t="shared" si="164"/>
        <v>0</v>
      </c>
      <c r="FI43" s="490">
        <f t="shared" si="164"/>
        <v>0</v>
      </c>
      <c r="FJ43" s="490">
        <f t="shared" si="164"/>
        <v>0</v>
      </c>
      <c r="FK43" s="490">
        <f t="shared" si="164"/>
        <v>0</v>
      </c>
      <c r="FL43" s="490">
        <f t="shared" si="164"/>
        <v>0</v>
      </c>
      <c r="FM43" s="490">
        <f t="shared" si="164"/>
        <v>0</v>
      </c>
      <c r="FN43" s="490">
        <f t="shared" si="164"/>
        <v>0</v>
      </c>
      <c r="FO43" s="490">
        <f t="shared" si="164"/>
        <v>0</v>
      </c>
      <c r="FP43" s="490">
        <f t="shared" si="164"/>
        <v>0</v>
      </c>
      <c r="FQ43" s="490">
        <f t="shared" si="164"/>
        <v>0</v>
      </c>
      <c r="FR43" s="490">
        <f t="shared" si="164"/>
        <v>0</v>
      </c>
      <c r="FS43" s="490">
        <f t="shared" si="164"/>
        <v>0</v>
      </c>
      <c r="FT43" s="490">
        <f t="shared" si="164"/>
        <v>0</v>
      </c>
      <c r="FU43" s="490">
        <f t="shared" si="164"/>
        <v>0</v>
      </c>
      <c r="FV43" s="490">
        <f t="shared" si="164"/>
        <v>30729</v>
      </c>
      <c r="FW43" s="490">
        <f t="shared" si="164"/>
        <v>4257</v>
      </c>
      <c r="FX43" s="490">
        <f t="shared" si="164"/>
        <v>26472</v>
      </c>
      <c r="FY43" s="490">
        <f t="shared" si="164"/>
        <v>20409</v>
      </c>
      <c r="FZ43" s="490">
        <f t="shared" si="164"/>
        <v>6063</v>
      </c>
      <c r="GA43" s="490">
        <f t="shared" si="164"/>
        <v>42039</v>
      </c>
      <c r="GB43" s="490">
        <f t="shared" si="164"/>
        <v>5034</v>
      </c>
      <c r="GC43" s="490">
        <f t="shared" si="164"/>
        <v>37005</v>
      </c>
      <c r="GD43" s="490">
        <f t="shared" si="164"/>
        <v>27875</v>
      </c>
      <c r="GE43" s="490">
        <f t="shared" si="164"/>
        <v>9130</v>
      </c>
      <c r="GF43" s="490">
        <f t="shared" si="164"/>
        <v>0</v>
      </c>
      <c r="GG43" s="490">
        <f t="shared" si="164"/>
        <v>0</v>
      </c>
      <c r="GH43" s="490">
        <f t="shared" si="164"/>
        <v>0</v>
      </c>
      <c r="GI43" s="490">
        <f t="shared" si="164"/>
        <v>0</v>
      </c>
      <c r="GJ43" s="490">
        <f t="shared" si="164"/>
        <v>0</v>
      </c>
      <c r="GK43" s="490">
        <f t="shared" si="164"/>
        <v>0</v>
      </c>
      <c r="GL43" s="490">
        <f t="shared" si="164"/>
        <v>0</v>
      </c>
      <c r="GM43" s="490">
        <f t="shared" ref="GM43:IX43" si="165">GM10+GM12+GM18+GM19+GM20+GM24+GM27+GM29+GM30+GM38+GM40</f>
        <v>0</v>
      </c>
      <c r="GN43" s="490">
        <f t="shared" si="165"/>
        <v>0</v>
      </c>
      <c r="GO43" s="490">
        <f t="shared" si="165"/>
        <v>0</v>
      </c>
      <c r="GP43" s="490">
        <f t="shared" si="165"/>
        <v>0</v>
      </c>
      <c r="GQ43" s="490">
        <f t="shared" si="165"/>
        <v>0</v>
      </c>
      <c r="GR43" s="490">
        <f t="shared" si="165"/>
        <v>0</v>
      </c>
      <c r="GS43" s="490">
        <f t="shared" si="165"/>
        <v>0</v>
      </c>
      <c r="GT43" s="490">
        <f t="shared" si="165"/>
        <v>0</v>
      </c>
      <c r="GU43" s="490">
        <f t="shared" si="165"/>
        <v>0</v>
      </c>
      <c r="GV43" s="490">
        <f t="shared" si="165"/>
        <v>0</v>
      </c>
      <c r="GW43" s="490">
        <f t="shared" si="165"/>
        <v>0</v>
      </c>
      <c r="GX43" s="490">
        <f t="shared" si="165"/>
        <v>0</v>
      </c>
      <c r="GY43" s="490">
        <f t="shared" si="165"/>
        <v>0</v>
      </c>
      <c r="GZ43" s="490">
        <f t="shared" si="165"/>
        <v>374548</v>
      </c>
      <c r="HA43" s="490">
        <f t="shared" si="165"/>
        <v>56884</v>
      </c>
      <c r="HB43" s="490">
        <f t="shared" si="165"/>
        <v>317664</v>
      </c>
      <c r="HC43" s="490">
        <f t="shared" si="165"/>
        <v>244908</v>
      </c>
      <c r="HD43" s="490">
        <f t="shared" si="165"/>
        <v>72756</v>
      </c>
      <c r="HE43" s="490">
        <f t="shared" si="165"/>
        <v>765402</v>
      </c>
      <c r="HF43" s="490">
        <f t="shared" si="165"/>
        <v>99312</v>
      </c>
      <c r="HG43" s="490">
        <f t="shared" si="165"/>
        <v>666090</v>
      </c>
      <c r="HH43" s="490">
        <f t="shared" si="165"/>
        <v>501750</v>
      </c>
      <c r="HI43" s="490">
        <f t="shared" si="165"/>
        <v>164340</v>
      </c>
      <c r="HJ43" s="490">
        <f t="shared" si="165"/>
        <v>0</v>
      </c>
      <c r="HK43" s="490">
        <f t="shared" si="165"/>
        <v>0</v>
      </c>
      <c r="HL43" s="490">
        <f t="shared" si="165"/>
        <v>0</v>
      </c>
      <c r="HM43" s="490">
        <f t="shared" si="165"/>
        <v>0</v>
      </c>
      <c r="HN43" s="490">
        <f t="shared" si="165"/>
        <v>0</v>
      </c>
      <c r="HO43" s="490">
        <f t="shared" si="165"/>
        <v>99087</v>
      </c>
      <c r="HP43" s="490">
        <f t="shared" si="165"/>
        <v>19671</v>
      </c>
      <c r="HQ43" s="490">
        <f t="shared" si="165"/>
        <v>79416</v>
      </c>
      <c r="HR43" s="490">
        <f t="shared" si="165"/>
        <v>61227</v>
      </c>
      <c r="HS43" s="490">
        <f t="shared" si="165"/>
        <v>18189</v>
      </c>
      <c r="HT43" s="490">
        <f t="shared" si="165"/>
        <v>44339</v>
      </c>
      <c r="HU43" s="490">
        <f t="shared" si="165"/>
        <v>7334</v>
      </c>
      <c r="HV43" s="490">
        <f t="shared" si="165"/>
        <v>37005</v>
      </c>
      <c r="HW43" s="490">
        <f t="shared" si="165"/>
        <v>27875</v>
      </c>
      <c r="HX43" s="490">
        <f t="shared" si="165"/>
        <v>9130</v>
      </c>
      <c r="HY43" s="490">
        <f t="shared" si="165"/>
        <v>0</v>
      </c>
      <c r="HZ43" s="490">
        <f t="shared" si="165"/>
        <v>0</v>
      </c>
      <c r="IA43" s="490">
        <f t="shared" si="165"/>
        <v>0</v>
      </c>
      <c r="IB43" s="490">
        <f t="shared" si="165"/>
        <v>0</v>
      </c>
      <c r="IC43" s="490">
        <f t="shared" si="165"/>
        <v>0</v>
      </c>
      <c r="ID43" s="490">
        <f t="shared" si="165"/>
        <v>0</v>
      </c>
      <c r="IE43" s="490">
        <f t="shared" si="165"/>
        <v>0</v>
      </c>
      <c r="IF43" s="490">
        <f t="shared" si="165"/>
        <v>0</v>
      </c>
      <c r="IG43" s="490">
        <f t="shared" si="165"/>
        <v>0</v>
      </c>
      <c r="IH43" s="490">
        <f t="shared" si="165"/>
        <v>0</v>
      </c>
      <c r="II43" s="490">
        <f t="shared" si="165"/>
        <v>0</v>
      </c>
      <c r="IJ43" s="490">
        <f t="shared" si="165"/>
        <v>0</v>
      </c>
      <c r="IK43" s="490">
        <f t="shared" si="165"/>
        <v>0</v>
      </c>
      <c r="IL43" s="490">
        <f t="shared" si="165"/>
        <v>0</v>
      </c>
      <c r="IM43" s="490">
        <f t="shared" si="165"/>
        <v>0</v>
      </c>
      <c r="IN43" s="490">
        <f t="shared" si="165"/>
        <v>0</v>
      </c>
      <c r="IO43" s="490">
        <f t="shared" si="165"/>
        <v>0</v>
      </c>
      <c r="IP43" s="490">
        <f t="shared" si="165"/>
        <v>0</v>
      </c>
      <c r="IQ43" s="490">
        <f t="shared" si="165"/>
        <v>0</v>
      </c>
      <c r="IR43" s="490">
        <f t="shared" si="165"/>
        <v>0</v>
      </c>
      <c r="IS43" s="490">
        <f t="shared" si="165"/>
        <v>0</v>
      </c>
      <c r="IT43" s="490">
        <f t="shared" si="165"/>
        <v>0</v>
      </c>
      <c r="IU43" s="490">
        <f t="shared" si="165"/>
        <v>0</v>
      </c>
      <c r="IV43" s="490">
        <f t="shared" si="165"/>
        <v>0</v>
      </c>
      <c r="IW43" s="490">
        <f t="shared" si="165"/>
        <v>0</v>
      </c>
      <c r="IX43" s="490">
        <f t="shared" si="165"/>
        <v>0</v>
      </c>
      <c r="IY43" s="490">
        <f t="shared" ref="IY43:LS43" si="166">IY10+IY12+IY18+IY19+IY20+IY24+IY27+IY29+IY30+IY38+IY40</f>
        <v>0</v>
      </c>
      <c r="IZ43" s="490">
        <f t="shared" si="166"/>
        <v>0</v>
      </c>
      <c r="JA43" s="490">
        <f t="shared" si="166"/>
        <v>0</v>
      </c>
      <c r="JB43" s="490">
        <f t="shared" si="166"/>
        <v>0</v>
      </c>
      <c r="JC43" s="490">
        <f t="shared" si="166"/>
        <v>0</v>
      </c>
      <c r="JD43" s="490">
        <f t="shared" si="166"/>
        <v>0</v>
      </c>
      <c r="JE43" s="490">
        <f t="shared" si="166"/>
        <v>0</v>
      </c>
      <c r="JF43" s="490">
        <f t="shared" si="166"/>
        <v>0</v>
      </c>
      <c r="JG43" s="490">
        <f t="shared" si="166"/>
        <v>0</v>
      </c>
      <c r="JH43" s="490">
        <f t="shared" si="166"/>
        <v>1356144</v>
      </c>
      <c r="JI43" s="490">
        <f t="shared" si="166"/>
        <v>192492</v>
      </c>
      <c r="JJ43" s="490">
        <f t="shared" si="166"/>
        <v>1163652</v>
      </c>
      <c r="JK43" s="490">
        <f t="shared" si="166"/>
        <v>884044</v>
      </c>
      <c r="JL43" s="490">
        <f t="shared" si="166"/>
        <v>279608</v>
      </c>
      <c r="JM43" s="490">
        <f t="shared" si="166"/>
        <v>102</v>
      </c>
      <c r="JN43" s="490">
        <f t="shared" si="166"/>
        <v>165</v>
      </c>
      <c r="JO43" s="490">
        <f t="shared" si="166"/>
        <v>50</v>
      </c>
      <c r="JP43" s="490">
        <f t="shared" si="166"/>
        <v>150</v>
      </c>
      <c r="JQ43" s="490">
        <f t="shared" si="166"/>
        <v>362</v>
      </c>
      <c r="JR43" s="490">
        <f t="shared" si="166"/>
        <v>162</v>
      </c>
      <c r="JS43" s="490">
        <f t="shared" si="166"/>
        <v>991</v>
      </c>
      <c r="JT43" s="490">
        <f t="shared" si="166"/>
        <v>159936</v>
      </c>
      <c r="JU43" s="490">
        <f t="shared" si="166"/>
        <v>3162</v>
      </c>
      <c r="JV43" s="490">
        <f t="shared" si="166"/>
        <v>156774</v>
      </c>
      <c r="JW43" s="490">
        <f t="shared" si="166"/>
        <v>156774</v>
      </c>
      <c r="JX43" s="490">
        <f t="shared" si="166"/>
        <v>0</v>
      </c>
      <c r="JY43" s="490">
        <f t="shared" si="166"/>
        <v>258720</v>
      </c>
      <c r="JZ43" s="490">
        <f t="shared" si="166"/>
        <v>5115</v>
      </c>
      <c r="KA43" s="490">
        <f t="shared" si="166"/>
        <v>253605</v>
      </c>
      <c r="KB43" s="490">
        <f t="shared" si="166"/>
        <v>253605</v>
      </c>
      <c r="KC43" s="490">
        <f t="shared" si="166"/>
        <v>0</v>
      </c>
      <c r="KD43" s="490">
        <f t="shared" si="166"/>
        <v>78400</v>
      </c>
      <c r="KE43" s="490">
        <f t="shared" si="166"/>
        <v>1550</v>
      </c>
      <c r="KF43" s="490">
        <f t="shared" si="166"/>
        <v>76850</v>
      </c>
      <c r="KG43" s="490">
        <f t="shared" si="166"/>
        <v>76850</v>
      </c>
      <c r="KH43" s="490">
        <f t="shared" si="166"/>
        <v>0</v>
      </c>
      <c r="KI43" s="490">
        <f t="shared" si="166"/>
        <v>235200</v>
      </c>
      <c r="KJ43" s="490">
        <f t="shared" si="166"/>
        <v>4650</v>
      </c>
      <c r="KK43" s="490">
        <f t="shared" si="166"/>
        <v>230550</v>
      </c>
      <c r="KL43" s="490">
        <f t="shared" si="166"/>
        <v>230550</v>
      </c>
      <c r="KM43" s="490">
        <f t="shared" si="166"/>
        <v>0</v>
      </c>
      <c r="KN43" s="490">
        <f t="shared" si="166"/>
        <v>567616</v>
      </c>
      <c r="KO43" s="490">
        <f t="shared" si="166"/>
        <v>11222</v>
      </c>
      <c r="KP43" s="490">
        <f t="shared" si="166"/>
        <v>556394</v>
      </c>
      <c r="KQ43" s="490">
        <f t="shared" si="166"/>
        <v>556394</v>
      </c>
      <c r="KR43" s="490">
        <f t="shared" si="166"/>
        <v>0</v>
      </c>
      <c r="KS43" s="490">
        <f t="shared" si="166"/>
        <v>217728</v>
      </c>
      <c r="KT43" s="490">
        <f t="shared" si="166"/>
        <v>4212</v>
      </c>
      <c r="KU43" s="490">
        <f t="shared" si="166"/>
        <v>213516</v>
      </c>
      <c r="KV43" s="490">
        <f t="shared" si="166"/>
        <v>213516</v>
      </c>
      <c r="KW43" s="490">
        <f t="shared" si="166"/>
        <v>0</v>
      </c>
      <c r="KX43" s="490">
        <f t="shared" si="166"/>
        <v>1517600</v>
      </c>
      <c r="KY43" s="490">
        <f t="shared" si="166"/>
        <v>29911</v>
      </c>
      <c r="KZ43" s="490">
        <f t="shared" si="166"/>
        <v>1487689</v>
      </c>
      <c r="LA43" s="490">
        <f t="shared" si="166"/>
        <v>1487689</v>
      </c>
      <c r="LB43" s="490">
        <f t="shared" si="166"/>
        <v>0</v>
      </c>
      <c r="LC43" s="490">
        <f t="shared" si="166"/>
        <v>304748773</v>
      </c>
      <c r="LD43" s="490">
        <f t="shared" si="166"/>
        <v>1356144</v>
      </c>
      <c r="LE43" s="490">
        <f t="shared" si="166"/>
        <v>1517600</v>
      </c>
      <c r="LF43" s="490">
        <f t="shared" si="166"/>
        <v>307622517</v>
      </c>
      <c r="LG43" s="490">
        <f t="shared" si="166"/>
        <v>24348661</v>
      </c>
      <c r="LH43" s="490">
        <f t="shared" si="166"/>
        <v>283273856</v>
      </c>
      <c r="LI43" s="490">
        <f t="shared" si="166"/>
        <v>215996448</v>
      </c>
      <c r="LJ43" s="490">
        <f t="shared" si="166"/>
        <v>67277408</v>
      </c>
      <c r="LK43" s="716">
        <f t="shared" si="166"/>
        <v>832.61</v>
      </c>
      <c r="LL43" s="491">
        <f t="shared" si="166"/>
        <v>50830130</v>
      </c>
      <c r="LM43" s="491">
        <f t="shared" si="166"/>
        <v>50830.2</v>
      </c>
      <c r="LN43" s="491">
        <f t="shared" si="166"/>
        <v>356935047</v>
      </c>
      <c r="LO43" s="713">
        <f t="shared" si="166"/>
        <v>356935</v>
      </c>
      <c r="LP43" s="491">
        <f t="shared" si="166"/>
        <v>1306.5999999999999</v>
      </c>
      <c r="LQ43" s="491">
        <f t="shared" si="166"/>
        <v>356935</v>
      </c>
      <c r="LR43" s="491">
        <f t="shared" si="166"/>
        <v>1517.6</v>
      </c>
      <c r="LS43" s="713">
        <f t="shared" si="166"/>
        <v>359759.2</v>
      </c>
      <c r="LT43" s="437"/>
      <c r="LU43" s="492"/>
      <c r="LV43" s="492"/>
      <c r="LW43" s="492"/>
      <c r="LX43" s="492"/>
      <c r="LY43" s="492"/>
      <c r="LZ43" s="492"/>
      <c r="MA43" s="493"/>
      <c r="MB43" s="493"/>
      <c r="MC43" s="493"/>
      <c r="MD43" s="493"/>
      <c r="ME43" s="493"/>
      <c r="MF43" s="493"/>
      <c r="MG43" s="493"/>
      <c r="MH43" s="493"/>
      <c r="MI43" s="493"/>
      <c r="MJ43" s="493"/>
      <c r="MK43" s="493"/>
      <c r="ML43" s="493"/>
      <c r="MM43" s="493"/>
      <c r="MN43" s="493"/>
      <c r="MO43" s="493"/>
      <c r="MP43" s="493"/>
      <c r="MQ43" s="493"/>
      <c r="MR43" s="493"/>
      <c r="MS43" s="493"/>
      <c r="MT43" s="493"/>
      <c r="MU43" s="493"/>
      <c r="MV43" s="493"/>
      <c r="MW43" s="493"/>
      <c r="MX43" s="493"/>
      <c r="MY43" s="493"/>
      <c r="MZ43" s="493"/>
      <c r="NA43" s="493"/>
      <c r="NB43" s="493"/>
      <c r="NC43" s="493"/>
      <c r="ND43" s="493"/>
      <c r="NE43" s="493"/>
      <c r="NF43" s="493"/>
      <c r="NG43" s="493"/>
      <c r="NH43" s="493"/>
      <c r="NI43" s="493"/>
      <c r="NJ43" s="493"/>
      <c r="NK43" s="493"/>
      <c r="NL43" s="493"/>
      <c r="NM43" s="493"/>
      <c r="NN43" s="493"/>
      <c r="NO43" s="493"/>
      <c r="NP43" s="493"/>
      <c r="NQ43" s="493"/>
      <c r="NR43" s="493"/>
      <c r="NS43" s="493"/>
      <c r="NT43" s="493"/>
      <c r="NU43" s="493"/>
      <c r="NV43" s="493"/>
      <c r="NW43" s="493"/>
      <c r="NX43" s="493"/>
      <c r="NY43" s="493"/>
      <c r="NZ43" s="493"/>
      <c r="OA43" s="493"/>
      <c r="OB43" s="493"/>
      <c r="OD43" s="492"/>
      <c r="OE43" s="492"/>
      <c r="OF43" s="492"/>
      <c r="OG43" s="492"/>
      <c r="OH43" s="492"/>
      <c r="OI43" s="492"/>
      <c r="OJ43" s="492"/>
      <c r="OK43" s="492"/>
      <c r="OL43" s="492"/>
    </row>
    <row r="44" spans="1:402" hidden="1">
      <c r="B44" s="494"/>
      <c r="C44" s="494"/>
      <c r="D44" s="494"/>
      <c r="E44" s="494"/>
      <c r="F44" s="494"/>
      <c r="G44" s="494"/>
      <c r="H44" s="494"/>
      <c r="I44" s="494"/>
      <c r="J44" s="494"/>
      <c r="K44" s="494"/>
      <c r="L44" s="494"/>
      <c r="M44" s="19">
        <f>670.7/9.5</f>
        <v>70.599999999999994</v>
      </c>
      <c r="N44" s="494"/>
      <c r="O44" s="494"/>
      <c r="P44" s="494"/>
      <c r="Q44" s="494"/>
      <c r="R44" s="494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  <c r="AE44" s="494"/>
      <c r="AF44" s="494"/>
      <c r="AG44" s="494"/>
      <c r="AH44" s="494"/>
      <c r="AI44" s="494"/>
      <c r="AJ44" s="494"/>
      <c r="AK44" s="494"/>
      <c r="AL44" s="494"/>
      <c r="AM44" s="494"/>
      <c r="AN44" s="494"/>
      <c r="AO44" s="494"/>
      <c r="AP44" s="494"/>
      <c r="AQ44" s="494"/>
      <c r="AR44" s="494"/>
      <c r="AS44" s="494"/>
      <c r="AT44" s="494"/>
      <c r="AU44" s="494"/>
      <c r="AV44" s="494"/>
      <c r="AW44" s="494"/>
      <c r="AX44" s="494"/>
      <c r="AY44" s="494"/>
      <c r="AZ44" s="494"/>
      <c r="BA44" s="494"/>
      <c r="BB44" s="494"/>
      <c r="BC44" s="494"/>
      <c r="BD44" s="494"/>
      <c r="BE44" s="494"/>
      <c r="BF44" s="494"/>
      <c r="BG44" s="495"/>
      <c r="BH44" s="494"/>
      <c r="BI44" s="494"/>
      <c r="BJ44" s="494"/>
      <c r="BK44" s="494"/>
      <c r="BL44" s="494"/>
      <c r="BM44" s="494"/>
      <c r="BN44" s="494"/>
      <c r="BO44" s="494"/>
      <c r="BP44" s="494"/>
      <c r="BQ44" s="494"/>
      <c r="BR44" s="494"/>
      <c r="BS44" s="494"/>
      <c r="BT44" s="494"/>
      <c r="BU44" s="494"/>
      <c r="BV44" s="494"/>
      <c r="BW44" s="494"/>
      <c r="BX44" s="494"/>
      <c r="BY44" s="494"/>
      <c r="BZ44" s="494"/>
      <c r="CA44" s="494"/>
      <c r="CB44" s="494"/>
      <c r="CC44" s="494"/>
      <c r="CD44" s="494"/>
      <c r="CE44" s="494"/>
      <c r="CF44" s="494"/>
      <c r="CG44" s="494"/>
      <c r="CH44" s="494"/>
      <c r="CI44" s="494"/>
      <c r="CJ44" s="494"/>
      <c r="CK44" s="494"/>
      <c r="CL44" s="494"/>
      <c r="CM44" s="494"/>
      <c r="CN44" s="494"/>
      <c r="CO44" s="494"/>
      <c r="CP44" s="494"/>
      <c r="CQ44" s="494"/>
      <c r="CR44" s="494"/>
      <c r="CS44" s="494"/>
      <c r="CT44" s="494"/>
      <c r="CU44" s="494"/>
      <c r="CV44" s="494"/>
      <c r="CW44" s="494"/>
      <c r="CX44" s="494"/>
      <c r="CY44" s="494"/>
      <c r="CZ44" s="494"/>
      <c r="DA44" s="494"/>
      <c r="DB44" s="494"/>
      <c r="DC44" s="494"/>
      <c r="DD44" s="494"/>
      <c r="DE44" s="494"/>
      <c r="DF44" s="494"/>
      <c r="DG44" s="494"/>
      <c r="DH44" s="494"/>
      <c r="DI44" s="494"/>
      <c r="DJ44" s="494"/>
      <c r="DK44" s="494"/>
      <c r="DL44" s="494"/>
      <c r="DM44" s="494"/>
      <c r="DN44" s="494"/>
      <c r="DO44" s="494"/>
      <c r="DP44" s="494"/>
      <c r="DQ44" s="494"/>
      <c r="DR44" s="494"/>
      <c r="DS44" s="494"/>
      <c r="DT44" s="494"/>
      <c r="DU44" s="494"/>
      <c r="DV44" s="494"/>
      <c r="DW44" s="494"/>
      <c r="DX44" s="494"/>
      <c r="DY44" s="494"/>
      <c r="DZ44" s="494"/>
      <c r="EA44" s="494"/>
      <c r="EB44" s="494"/>
      <c r="EC44" s="494"/>
      <c r="ED44" s="494"/>
      <c r="EE44" s="494"/>
      <c r="EF44" s="494"/>
      <c r="EG44" s="494"/>
      <c r="EH44" s="494"/>
      <c r="EI44" s="494"/>
      <c r="EJ44" s="494"/>
      <c r="EK44" s="494"/>
      <c r="EL44" s="494"/>
      <c r="EM44" s="494"/>
      <c r="EN44" s="494"/>
      <c r="EO44" s="494"/>
      <c r="EP44" s="494"/>
      <c r="EQ44" s="494"/>
      <c r="ER44" s="494"/>
      <c r="ES44" s="494"/>
      <c r="ET44" s="494"/>
      <c r="EU44" s="494"/>
      <c r="EV44" s="494"/>
      <c r="EW44" s="494"/>
      <c r="EX44" s="494"/>
      <c r="EY44" s="494"/>
      <c r="EZ44" s="494"/>
      <c r="FA44" s="494"/>
      <c r="FB44" s="494"/>
      <c r="FC44" s="494"/>
      <c r="FD44" s="494"/>
      <c r="FE44" s="494"/>
      <c r="FF44" s="494"/>
      <c r="FG44" s="494"/>
      <c r="FH44" s="494"/>
      <c r="FI44" s="494"/>
      <c r="FJ44" s="494"/>
      <c r="FK44" s="494"/>
      <c r="FL44" s="494"/>
      <c r="FM44" s="494"/>
      <c r="FN44" s="494"/>
      <c r="FO44" s="494"/>
      <c r="FP44" s="494"/>
      <c r="FQ44" s="494"/>
      <c r="FR44" s="494"/>
      <c r="FS44" s="494"/>
      <c r="FT44" s="494"/>
      <c r="FU44" s="494"/>
      <c r="FV44" s="494"/>
      <c r="FW44" s="494"/>
      <c r="FX44" s="494"/>
      <c r="FY44" s="494"/>
      <c r="FZ44" s="494"/>
      <c r="GA44" s="494"/>
      <c r="GB44" s="494"/>
      <c r="GC44" s="494"/>
      <c r="GD44" s="494"/>
      <c r="GE44" s="494"/>
      <c r="GF44" s="494"/>
      <c r="GG44" s="494"/>
      <c r="GH44" s="494"/>
      <c r="GI44" s="494"/>
      <c r="GJ44" s="494"/>
      <c r="GK44" s="494"/>
      <c r="GL44" s="494"/>
      <c r="GM44" s="494"/>
      <c r="GN44" s="494"/>
      <c r="GO44" s="494"/>
      <c r="GP44" s="494"/>
      <c r="GQ44" s="494"/>
      <c r="GR44" s="494"/>
      <c r="GS44" s="494"/>
      <c r="GT44" s="494"/>
      <c r="GU44" s="494"/>
      <c r="GV44" s="494"/>
      <c r="GW44" s="494"/>
      <c r="GX44" s="494"/>
      <c r="GY44" s="494"/>
      <c r="GZ44" s="494"/>
      <c r="HA44" s="494"/>
      <c r="HB44" s="494"/>
      <c r="HC44" s="494"/>
      <c r="HD44" s="494"/>
      <c r="HE44" s="494"/>
      <c r="HF44" s="494"/>
      <c r="HG44" s="494"/>
      <c r="HH44" s="494"/>
      <c r="HI44" s="494"/>
      <c r="HJ44" s="494"/>
      <c r="HK44" s="494"/>
      <c r="HL44" s="494"/>
      <c r="HM44" s="494"/>
      <c r="HN44" s="494"/>
      <c r="HO44" s="494"/>
      <c r="HP44" s="494"/>
      <c r="HQ44" s="494"/>
      <c r="HR44" s="494"/>
      <c r="HS44" s="494"/>
      <c r="HT44" s="494"/>
      <c r="HU44" s="494"/>
      <c r="HV44" s="494"/>
      <c r="HW44" s="494"/>
      <c r="HX44" s="494"/>
      <c r="HY44" s="494"/>
      <c r="HZ44" s="494"/>
      <c r="IA44" s="494"/>
      <c r="IB44" s="494"/>
      <c r="IC44" s="494"/>
      <c r="ID44" s="494"/>
      <c r="IE44" s="494"/>
      <c r="IF44" s="494"/>
      <c r="IG44" s="494"/>
      <c r="IH44" s="494"/>
      <c r="II44" s="494"/>
      <c r="IJ44" s="494"/>
      <c r="IK44" s="494"/>
      <c r="IL44" s="494"/>
      <c r="IM44" s="494"/>
      <c r="IN44" s="494"/>
      <c r="IO44" s="494"/>
      <c r="IP44" s="494"/>
      <c r="IQ44" s="494"/>
      <c r="IR44" s="494"/>
      <c r="IS44" s="494"/>
      <c r="IT44" s="494"/>
      <c r="IU44" s="494"/>
      <c r="IV44" s="494"/>
      <c r="IW44" s="494"/>
      <c r="IX44" s="494"/>
      <c r="IY44" s="494"/>
      <c r="IZ44" s="494"/>
      <c r="JA44" s="494"/>
      <c r="JB44" s="494"/>
      <c r="JC44" s="494"/>
      <c r="JD44" s="494"/>
      <c r="JE44" s="494"/>
      <c r="JF44" s="494"/>
      <c r="JG44" s="494"/>
      <c r="JH44" s="494"/>
      <c r="JI44" s="494"/>
      <c r="JJ44" s="494"/>
      <c r="JK44" s="494"/>
      <c r="JL44" s="494"/>
      <c r="JM44" s="494"/>
      <c r="JN44" s="494"/>
      <c r="JO44" s="494"/>
      <c r="JP44" s="494"/>
      <c r="JQ44" s="494"/>
      <c r="JR44" s="495">
        <f>JM41+JN41+JO41+JP41+JQ41+JR41</f>
        <v>3841</v>
      </c>
      <c r="JS44" s="495"/>
      <c r="JT44" s="494"/>
      <c r="JU44" s="494"/>
      <c r="JV44" s="494"/>
      <c r="JW44" s="494"/>
      <c r="JX44" s="494"/>
      <c r="JY44" s="494"/>
      <c r="JZ44" s="494"/>
      <c r="KA44" s="494"/>
      <c r="KB44" s="494"/>
      <c r="KC44" s="494"/>
      <c r="KD44" s="494"/>
      <c r="KE44" s="494"/>
      <c r="KF44" s="494"/>
      <c r="KG44" s="494"/>
      <c r="KH44" s="494"/>
      <c r="KI44" s="494"/>
      <c r="KJ44" s="494"/>
      <c r="KK44" s="494"/>
      <c r="KL44" s="494"/>
      <c r="KM44" s="494"/>
      <c r="KN44" s="494"/>
      <c r="KO44" s="494"/>
      <c r="KP44" s="494"/>
      <c r="KQ44" s="494"/>
      <c r="KR44" s="494"/>
      <c r="KS44" s="494"/>
      <c r="KT44" s="494"/>
      <c r="KU44" s="494"/>
      <c r="KV44" s="494"/>
      <c r="KW44" s="494"/>
      <c r="KX44" s="494"/>
      <c r="KY44" s="494"/>
      <c r="KZ44" s="494"/>
      <c r="LA44" s="494"/>
      <c r="LB44" s="494"/>
      <c r="LC44" s="494"/>
      <c r="LD44" s="495">
        <f>LC41+LD41</f>
        <v>909457195</v>
      </c>
      <c r="LE44" s="494"/>
      <c r="LF44" s="496">
        <f>LF41-LG41-LH41</f>
        <v>0</v>
      </c>
      <c r="LG44" s="496"/>
      <c r="LH44" s="496">
        <f>LH41-LI41-LJ41</f>
        <v>0</v>
      </c>
      <c r="LI44" s="496"/>
      <c r="LJ44" s="496"/>
      <c r="LL44" s="19">
        <f>148627.2/2434.55*1000</f>
        <v>61049.146659546903</v>
      </c>
      <c r="LP44" s="494"/>
      <c r="LQ44" s="494"/>
      <c r="LR44" s="494"/>
      <c r="LU44" s="494"/>
      <c r="LV44" s="494"/>
      <c r="LW44" s="494"/>
      <c r="LX44" s="494"/>
      <c r="LY44" s="494"/>
      <c r="LZ44" s="494"/>
      <c r="MA44" s="494"/>
      <c r="MB44" s="494"/>
      <c r="MC44" s="494"/>
      <c r="MD44" s="494"/>
      <c r="ME44" s="494"/>
      <c r="MF44" s="497">
        <f>MA41+MB41+MC41+MD41+ME41+MF41</f>
        <v>1076266</v>
      </c>
      <c r="MG44" s="494">
        <f t="shared" ref="MG44:ML44" si="167">MA41*MG41</f>
        <v>291592.84999999998</v>
      </c>
      <c r="MH44" s="494">
        <f t="shared" si="167"/>
        <v>842038.2</v>
      </c>
      <c r="MI44" s="494">
        <f t="shared" si="167"/>
        <v>338636.65</v>
      </c>
      <c r="MJ44" s="494">
        <f t="shared" si="167"/>
        <v>1294433.3799999999</v>
      </c>
      <c r="MK44" s="494">
        <f t="shared" si="167"/>
        <v>2132743.7999999998</v>
      </c>
      <c r="ML44" s="494">
        <f t="shared" si="167"/>
        <v>960161.2</v>
      </c>
      <c r="MM44" s="494"/>
      <c r="MN44" s="494"/>
      <c r="MO44" s="494"/>
      <c r="MP44" s="494"/>
      <c r="MQ44" s="494"/>
      <c r="MR44" s="494"/>
      <c r="MS44" s="494"/>
      <c r="MT44" s="494"/>
      <c r="MU44" s="494"/>
      <c r="MV44" s="494"/>
      <c r="MW44" s="494"/>
      <c r="MX44" s="494"/>
      <c r="MY44" s="494"/>
      <c r="MZ44" s="494"/>
      <c r="NA44" s="494"/>
      <c r="NB44" s="494"/>
      <c r="NC44" s="494"/>
      <c r="ND44" s="497">
        <f>MY41+MZ41+NA41+NB41+NC41+ND41</f>
        <v>0</v>
      </c>
      <c r="NE44" s="494"/>
      <c r="NF44" s="494"/>
      <c r="NG44" s="494"/>
      <c r="NH44" s="494"/>
      <c r="NI44" s="494"/>
      <c r="NJ44" s="497">
        <f>NE41+NF41+NG41+NH41+NI41+NJ41</f>
        <v>0</v>
      </c>
      <c r="NK44" s="494" t="e">
        <f>NE41*NK41</f>
        <v>#DIV/0!</v>
      </c>
      <c r="NL44" s="494" t="e">
        <f t="shared" ref="NL44:NP44" si="168">NF41*NL41</f>
        <v>#DIV/0!</v>
      </c>
      <c r="NM44" s="494" t="e">
        <f t="shared" si="168"/>
        <v>#DIV/0!</v>
      </c>
      <c r="NN44" s="494" t="e">
        <f t="shared" si="168"/>
        <v>#DIV/0!</v>
      </c>
      <c r="NO44" s="494" t="e">
        <f t="shared" si="168"/>
        <v>#DIV/0!</v>
      </c>
      <c r="NP44" s="494" t="e">
        <f t="shared" si="168"/>
        <v>#DIV/0!</v>
      </c>
      <c r="NQ44" s="494"/>
      <c r="NR44" s="494"/>
      <c r="NS44" s="494"/>
      <c r="NT44" s="494"/>
      <c r="NU44" s="494"/>
      <c r="NV44" s="494"/>
      <c r="NW44" s="494"/>
      <c r="NX44" s="494"/>
      <c r="NY44" s="494"/>
      <c r="NZ44" s="494"/>
      <c r="OA44" s="494"/>
      <c r="OB44" s="494"/>
      <c r="OD44" s="494"/>
      <c r="OE44" s="494"/>
      <c r="OF44" s="494"/>
      <c r="OG44" s="494"/>
      <c r="OH44" s="494"/>
      <c r="OI44" s="494"/>
      <c r="OJ44" s="494"/>
      <c r="OK44" s="494"/>
      <c r="OL44" s="494"/>
    </row>
    <row r="45" spans="1:402" hidden="1">
      <c r="B45" s="494"/>
      <c r="C45" s="494"/>
      <c r="D45" s="494"/>
      <c r="E45" s="494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  <c r="BN45" s="494"/>
      <c r="BO45" s="494"/>
      <c r="BP45" s="494"/>
      <c r="BQ45" s="494"/>
      <c r="BR45" s="494"/>
      <c r="BS45" s="494"/>
      <c r="BT45" s="494"/>
      <c r="BU45" s="494"/>
      <c r="BV45" s="494"/>
      <c r="BW45" s="494"/>
      <c r="BX45" s="494"/>
      <c r="BY45" s="494"/>
      <c r="BZ45" s="494"/>
      <c r="CA45" s="494"/>
      <c r="CB45" s="494"/>
      <c r="CC45" s="494"/>
      <c r="CD45" s="494"/>
      <c r="CE45" s="494"/>
      <c r="CF45" s="494"/>
      <c r="CG45" s="494"/>
      <c r="CH45" s="494"/>
      <c r="CI45" s="494"/>
      <c r="CJ45" s="494"/>
      <c r="CK45" s="494"/>
      <c r="CL45" s="494"/>
      <c r="CM45" s="494"/>
      <c r="CN45" s="494"/>
      <c r="CO45" s="494"/>
      <c r="CP45" s="494"/>
      <c r="CQ45" s="494"/>
      <c r="CR45" s="494"/>
      <c r="CS45" s="494"/>
      <c r="CT45" s="494"/>
      <c r="CU45" s="494"/>
      <c r="CV45" s="494"/>
      <c r="CW45" s="494"/>
      <c r="CX45" s="494"/>
      <c r="CY45" s="494"/>
      <c r="CZ45" s="494"/>
      <c r="DA45" s="494"/>
      <c r="DB45" s="494"/>
      <c r="DC45" s="494"/>
      <c r="DD45" s="494"/>
      <c r="DE45" s="494"/>
      <c r="DF45" s="494"/>
      <c r="DG45" s="494"/>
      <c r="DH45" s="494"/>
      <c r="DI45" s="494"/>
      <c r="DJ45" s="494"/>
      <c r="DK45" s="494"/>
      <c r="DL45" s="494"/>
      <c r="DM45" s="494"/>
      <c r="DN45" s="494"/>
      <c r="DO45" s="494"/>
      <c r="DP45" s="494"/>
      <c r="DQ45" s="494"/>
      <c r="DR45" s="494"/>
      <c r="DS45" s="494"/>
      <c r="DT45" s="494"/>
      <c r="DU45" s="494"/>
      <c r="DV45" s="494"/>
      <c r="DW45" s="494"/>
      <c r="DX45" s="494"/>
      <c r="DY45" s="494"/>
      <c r="DZ45" s="494"/>
      <c r="EA45" s="494"/>
      <c r="EB45" s="494"/>
      <c r="EC45" s="494"/>
      <c r="ED45" s="494"/>
      <c r="EE45" s="494"/>
      <c r="EF45" s="494"/>
      <c r="EG45" s="494"/>
      <c r="EH45" s="494"/>
      <c r="EI45" s="494"/>
      <c r="EJ45" s="494"/>
      <c r="EK45" s="494"/>
      <c r="EL45" s="494"/>
      <c r="EM45" s="494"/>
      <c r="EN45" s="494"/>
      <c r="EO45" s="494"/>
      <c r="EP45" s="494"/>
      <c r="EQ45" s="494"/>
      <c r="ER45" s="494"/>
      <c r="ES45" s="494"/>
      <c r="ET45" s="494"/>
      <c r="EU45" s="494"/>
      <c r="EV45" s="494"/>
      <c r="EW45" s="494"/>
      <c r="EX45" s="494"/>
      <c r="EY45" s="494"/>
      <c r="EZ45" s="494"/>
      <c r="FA45" s="494"/>
      <c r="FB45" s="494"/>
      <c r="FC45" s="494"/>
      <c r="FD45" s="494"/>
      <c r="FE45" s="494"/>
      <c r="FF45" s="494"/>
      <c r="FG45" s="494"/>
      <c r="FH45" s="494"/>
      <c r="FI45" s="494"/>
      <c r="FJ45" s="494"/>
      <c r="FK45" s="494"/>
      <c r="FL45" s="494"/>
      <c r="FM45" s="494"/>
      <c r="FN45" s="494"/>
      <c r="FO45" s="494"/>
      <c r="FP45" s="494"/>
      <c r="FQ45" s="494"/>
      <c r="FR45" s="494"/>
      <c r="FS45" s="494"/>
      <c r="FT45" s="494"/>
      <c r="FU45" s="494"/>
      <c r="FV45" s="494"/>
      <c r="FW45" s="494"/>
      <c r="FX45" s="494"/>
      <c r="FY45" s="494"/>
      <c r="FZ45" s="494"/>
      <c r="GA45" s="494"/>
      <c r="GB45" s="494"/>
      <c r="GC45" s="494"/>
      <c r="GD45" s="494"/>
      <c r="GE45" s="494"/>
      <c r="GF45" s="494"/>
      <c r="GG45" s="494"/>
      <c r="GH45" s="494"/>
      <c r="GI45" s="494"/>
      <c r="GJ45" s="494"/>
      <c r="GK45" s="494"/>
      <c r="GL45" s="494"/>
      <c r="GM45" s="494"/>
      <c r="GN45" s="494"/>
      <c r="GO45" s="494"/>
      <c r="GP45" s="494"/>
      <c r="GQ45" s="494"/>
      <c r="GR45" s="494"/>
      <c r="GS45" s="494"/>
      <c r="GT45" s="494"/>
      <c r="GU45" s="494"/>
      <c r="GV45" s="494"/>
      <c r="GW45" s="494"/>
      <c r="GX45" s="494"/>
      <c r="GY45" s="494"/>
      <c r="GZ45" s="494"/>
      <c r="HA45" s="494"/>
      <c r="HB45" s="494"/>
      <c r="HC45" s="494"/>
      <c r="HD45" s="494"/>
      <c r="HE45" s="494"/>
      <c r="HF45" s="494"/>
      <c r="HG45" s="494"/>
      <c r="HH45" s="494"/>
      <c r="HI45" s="494"/>
      <c r="HJ45" s="494"/>
      <c r="HK45" s="494"/>
      <c r="HL45" s="494"/>
      <c r="HM45" s="494"/>
      <c r="HN45" s="494"/>
      <c r="HO45" s="494"/>
      <c r="HP45" s="494"/>
      <c r="HQ45" s="494"/>
      <c r="HR45" s="494"/>
      <c r="HS45" s="494"/>
      <c r="HT45" s="494"/>
      <c r="HU45" s="494"/>
      <c r="HV45" s="494"/>
      <c r="HW45" s="494"/>
      <c r="HX45" s="494"/>
      <c r="HY45" s="494"/>
      <c r="HZ45" s="494"/>
      <c r="IA45" s="494"/>
      <c r="IB45" s="494"/>
      <c r="IC45" s="494"/>
      <c r="ID45" s="494"/>
      <c r="IE45" s="494"/>
      <c r="IF45" s="494"/>
      <c r="IG45" s="494"/>
      <c r="IH45" s="494"/>
      <c r="II45" s="494"/>
      <c r="IJ45" s="494"/>
      <c r="IK45" s="494"/>
      <c r="IL45" s="494"/>
      <c r="IM45" s="494"/>
      <c r="IN45" s="494"/>
      <c r="IO45" s="494"/>
      <c r="IP45" s="494"/>
      <c r="IQ45" s="494"/>
      <c r="IR45" s="494"/>
      <c r="IS45" s="494"/>
      <c r="IT45" s="494"/>
      <c r="IU45" s="494"/>
      <c r="IV45" s="494"/>
      <c r="IW45" s="494"/>
      <c r="IX45" s="494"/>
      <c r="IY45" s="494"/>
      <c r="IZ45" s="494"/>
      <c r="JA45" s="494"/>
      <c r="JB45" s="494"/>
      <c r="JC45" s="494"/>
      <c r="JD45" s="494"/>
      <c r="JE45" s="494"/>
      <c r="JF45" s="494"/>
      <c r="JG45" s="494"/>
      <c r="JH45" s="494"/>
      <c r="JI45" s="494"/>
      <c r="JJ45" s="494"/>
      <c r="JK45" s="494"/>
      <c r="JL45" s="494"/>
      <c r="JM45" s="494"/>
      <c r="JN45" s="494"/>
      <c r="JO45" s="494"/>
      <c r="JP45" s="494"/>
      <c r="JQ45" s="494"/>
      <c r="JR45" s="494"/>
      <c r="JS45" s="494"/>
      <c r="JT45" s="494"/>
      <c r="JU45" s="494"/>
      <c r="JV45" s="494"/>
      <c r="JW45" s="494"/>
      <c r="JX45" s="494"/>
      <c r="JY45" s="494"/>
      <c r="JZ45" s="494"/>
      <c r="KA45" s="494"/>
      <c r="KB45" s="494"/>
      <c r="KC45" s="494"/>
      <c r="KD45" s="494"/>
      <c r="KE45" s="494"/>
      <c r="KF45" s="494"/>
      <c r="KG45" s="494"/>
      <c r="KH45" s="494"/>
      <c r="KI45" s="494"/>
      <c r="KJ45" s="494"/>
      <c r="KK45" s="494"/>
      <c r="KL45" s="494"/>
      <c r="KM45" s="494"/>
      <c r="KN45" s="494"/>
      <c r="KO45" s="494"/>
      <c r="KP45" s="494"/>
      <c r="KQ45" s="494"/>
      <c r="KR45" s="494"/>
      <c r="KS45" s="494"/>
      <c r="KT45" s="494"/>
      <c r="KU45" s="494"/>
      <c r="KV45" s="494"/>
      <c r="KW45" s="494"/>
      <c r="KX45" s="494"/>
      <c r="KY45" s="494"/>
      <c r="KZ45" s="494"/>
      <c r="LA45" s="494"/>
      <c r="LB45" s="494"/>
      <c r="LC45" s="494"/>
      <c r="LD45" s="494"/>
      <c r="LE45" s="494"/>
      <c r="LF45" s="498"/>
      <c r="LG45" s="498"/>
      <c r="LH45" s="498" t="e">
        <f>LH41-#REF!-#REF!-#REF!-#REF!-#REF!-#REF!</f>
        <v>#REF!</v>
      </c>
      <c r="LI45" s="498"/>
      <c r="LJ45" s="498"/>
      <c r="LN45" s="719"/>
      <c r="LO45" s="719"/>
      <c r="LP45" s="494"/>
      <c r="LQ45" s="494"/>
      <c r="LR45" s="494"/>
      <c r="LU45" s="494"/>
      <c r="LV45" s="494"/>
      <c r="LW45" s="494"/>
      <c r="LX45" s="494"/>
      <c r="LY45" s="494"/>
      <c r="LZ45" s="494"/>
      <c r="MA45" s="494"/>
      <c r="MB45" s="494"/>
      <c r="MC45" s="494"/>
      <c r="MD45" s="494"/>
      <c r="ME45" s="494"/>
      <c r="MF45" s="494"/>
      <c r="MG45" s="494"/>
      <c r="MH45" s="494"/>
      <c r="MI45" s="494"/>
      <c r="MJ45" s="494"/>
      <c r="MK45" s="494"/>
      <c r="ML45" s="494">
        <f>MG44+MH44+MI44+MJ44+MK44+ML44</f>
        <v>5859606.0800000001</v>
      </c>
      <c r="MM45" s="494"/>
      <c r="MN45" s="494"/>
      <c r="MO45" s="494"/>
      <c r="MP45" s="494"/>
      <c r="MQ45" s="494"/>
      <c r="MR45" s="494"/>
      <c r="MS45" s="494"/>
      <c r="MT45" s="494"/>
      <c r="MU45" s="494"/>
      <c r="MV45" s="494"/>
      <c r="MW45" s="494"/>
      <c r="MX45" s="494"/>
      <c r="MY45" s="494"/>
      <c r="MZ45" s="494"/>
      <c r="NA45" s="494"/>
      <c r="NB45" s="494"/>
      <c r="NC45" s="494"/>
      <c r="ND45" s="494"/>
      <c r="NE45" s="494"/>
      <c r="NF45" s="494"/>
      <c r="NG45" s="494"/>
      <c r="NH45" s="494"/>
      <c r="NI45" s="494"/>
      <c r="NJ45" s="494"/>
      <c r="NK45" s="494"/>
      <c r="NL45" s="494"/>
      <c r="NM45" s="494"/>
      <c r="NN45" s="494"/>
      <c r="NO45" s="494"/>
      <c r="NP45" s="494" t="e">
        <f>NK44+NL44+NM44+NN44+NO44+NP44</f>
        <v>#DIV/0!</v>
      </c>
      <c r="NQ45" s="494"/>
      <c r="NR45" s="494"/>
      <c r="NS45" s="494"/>
      <c r="NT45" s="494"/>
      <c r="NU45" s="494"/>
      <c r="NV45" s="494"/>
      <c r="NW45" s="494"/>
      <c r="NX45" s="494"/>
      <c r="NY45" s="494"/>
      <c r="NZ45" s="494"/>
      <c r="OA45" s="494"/>
      <c r="OB45" s="494"/>
      <c r="OD45" s="494"/>
      <c r="OE45" s="494"/>
      <c r="OF45" s="494"/>
      <c r="OG45" s="494"/>
      <c r="OH45" s="494"/>
      <c r="OI45" s="494"/>
      <c r="OJ45" s="494"/>
      <c r="OK45" s="494"/>
      <c r="OL45" s="494"/>
    </row>
    <row r="46" spans="1:402">
      <c r="B46" s="494"/>
      <c r="C46" s="494"/>
      <c r="D46" s="494"/>
      <c r="E46" s="494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494"/>
      <c r="Q46" s="494"/>
      <c r="R46" s="494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4"/>
      <c r="AU46" s="494"/>
      <c r="AV46" s="494"/>
      <c r="AW46" s="494"/>
      <c r="AX46" s="494"/>
      <c r="AY46" s="494"/>
      <c r="AZ46" s="494"/>
      <c r="BA46" s="494"/>
      <c r="BB46" s="494"/>
      <c r="BC46" s="494"/>
      <c r="BD46" s="494"/>
      <c r="BE46" s="494"/>
      <c r="BF46" s="494"/>
      <c r="BG46" s="494"/>
      <c r="BH46" s="494"/>
      <c r="BI46" s="494"/>
      <c r="BJ46" s="494"/>
      <c r="BK46" s="494"/>
      <c r="BL46" s="494"/>
      <c r="BM46" s="494"/>
      <c r="BN46" s="494"/>
      <c r="BO46" s="494"/>
      <c r="BP46" s="494"/>
      <c r="BQ46" s="494"/>
      <c r="BR46" s="494"/>
      <c r="BS46" s="494"/>
      <c r="BT46" s="494"/>
      <c r="BU46" s="494"/>
      <c r="BV46" s="494"/>
      <c r="BW46" s="494"/>
      <c r="BX46" s="494"/>
      <c r="BY46" s="494"/>
      <c r="BZ46" s="494"/>
      <c r="CA46" s="494"/>
      <c r="CB46" s="494"/>
      <c r="CC46" s="494"/>
      <c r="CD46" s="494"/>
      <c r="CE46" s="494"/>
      <c r="CF46" s="494"/>
      <c r="CG46" s="494"/>
      <c r="CH46" s="494"/>
      <c r="CI46" s="494"/>
      <c r="CJ46" s="494"/>
      <c r="CK46" s="494"/>
      <c r="CL46" s="494"/>
      <c r="CM46" s="494"/>
      <c r="CN46" s="494"/>
      <c r="CO46" s="494"/>
      <c r="CP46" s="494"/>
      <c r="CQ46" s="494"/>
      <c r="CR46" s="494"/>
      <c r="CS46" s="494"/>
      <c r="CT46" s="494"/>
      <c r="CU46" s="494"/>
      <c r="CV46" s="494"/>
      <c r="CW46" s="494"/>
      <c r="CX46" s="494"/>
      <c r="CY46" s="494"/>
      <c r="CZ46" s="494"/>
      <c r="DA46" s="494"/>
      <c r="DB46" s="494"/>
      <c r="DC46" s="494"/>
      <c r="DD46" s="494"/>
      <c r="DE46" s="494"/>
      <c r="DF46" s="494"/>
      <c r="DG46" s="494"/>
      <c r="DH46" s="494"/>
      <c r="DI46" s="494"/>
      <c r="DJ46" s="494"/>
      <c r="DK46" s="494"/>
      <c r="DL46" s="494"/>
      <c r="DM46" s="494"/>
      <c r="DN46" s="494"/>
      <c r="DO46" s="494"/>
      <c r="DP46" s="494"/>
      <c r="DQ46" s="494"/>
      <c r="DR46" s="494"/>
      <c r="DS46" s="494"/>
      <c r="DT46" s="494"/>
      <c r="DU46" s="494"/>
      <c r="DV46" s="494"/>
      <c r="DW46" s="494"/>
      <c r="DX46" s="494"/>
      <c r="DY46" s="494"/>
      <c r="DZ46" s="494"/>
      <c r="EA46" s="494"/>
      <c r="EB46" s="494"/>
      <c r="EC46" s="494"/>
      <c r="ED46" s="494"/>
      <c r="EE46" s="494"/>
      <c r="EF46" s="494"/>
      <c r="EG46" s="494"/>
      <c r="EH46" s="494"/>
      <c r="EI46" s="494"/>
      <c r="EJ46" s="494"/>
      <c r="EK46" s="494"/>
      <c r="EL46" s="494"/>
      <c r="EM46" s="494"/>
      <c r="EN46" s="494"/>
      <c r="EO46" s="494"/>
      <c r="EP46" s="494"/>
      <c r="EQ46" s="494"/>
      <c r="ER46" s="494"/>
      <c r="ES46" s="494"/>
      <c r="ET46" s="494"/>
      <c r="EU46" s="494"/>
      <c r="EV46" s="494"/>
      <c r="EW46" s="494"/>
      <c r="EX46" s="494"/>
      <c r="EY46" s="494"/>
      <c r="EZ46" s="494"/>
      <c r="FA46" s="494"/>
      <c r="FB46" s="494"/>
      <c r="FC46" s="494"/>
      <c r="FD46" s="494"/>
      <c r="FE46" s="494"/>
      <c r="FF46" s="494"/>
      <c r="FG46" s="494"/>
      <c r="FH46" s="494"/>
      <c r="FI46" s="494"/>
      <c r="FJ46" s="494"/>
      <c r="FK46" s="494"/>
      <c r="FL46" s="494"/>
      <c r="FM46" s="494"/>
      <c r="FN46" s="494"/>
      <c r="FO46" s="494"/>
      <c r="FP46" s="494"/>
      <c r="FQ46" s="494"/>
      <c r="FR46" s="494"/>
      <c r="FS46" s="494"/>
      <c r="FT46" s="494"/>
      <c r="FU46" s="494"/>
      <c r="FV46" s="494"/>
      <c r="FW46" s="494"/>
      <c r="FX46" s="494"/>
      <c r="FY46" s="494"/>
      <c r="FZ46" s="494"/>
      <c r="GA46" s="494"/>
      <c r="GB46" s="494"/>
      <c r="GC46" s="494"/>
      <c r="GD46" s="494"/>
      <c r="GE46" s="494"/>
      <c r="GF46" s="494"/>
      <c r="GG46" s="494"/>
      <c r="GH46" s="494"/>
      <c r="GI46" s="494"/>
      <c r="GJ46" s="494"/>
      <c r="GK46" s="494"/>
      <c r="GL46" s="494"/>
      <c r="GM46" s="494"/>
      <c r="GN46" s="494"/>
      <c r="GO46" s="494"/>
      <c r="GP46" s="494"/>
      <c r="GQ46" s="494"/>
      <c r="GR46" s="494"/>
      <c r="GS46" s="494"/>
      <c r="GT46" s="494"/>
      <c r="GU46" s="494"/>
      <c r="GV46" s="494"/>
      <c r="GW46" s="494"/>
      <c r="GX46" s="494"/>
      <c r="GY46" s="494"/>
      <c r="GZ46" s="494"/>
      <c r="HA46" s="494"/>
      <c r="HB46" s="494"/>
      <c r="HC46" s="494"/>
      <c r="HD46" s="494"/>
      <c r="HE46" s="494"/>
      <c r="HF46" s="494"/>
      <c r="HG46" s="494"/>
      <c r="HH46" s="494"/>
      <c r="HI46" s="494"/>
      <c r="HJ46" s="494"/>
      <c r="HK46" s="494"/>
      <c r="HL46" s="494"/>
      <c r="HM46" s="494"/>
      <c r="HN46" s="494"/>
      <c r="HO46" s="494"/>
      <c r="HP46" s="494"/>
      <c r="HQ46" s="494"/>
      <c r="HR46" s="494"/>
      <c r="HS46" s="494"/>
      <c r="HT46" s="494"/>
      <c r="HU46" s="494"/>
      <c r="HV46" s="494"/>
      <c r="HW46" s="494"/>
      <c r="HX46" s="494"/>
      <c r="HY46" s="494"/>
      <c r="HZ46" s="494"/>
      <c r="IA46" s="494"/>
      <c r="IB46" s="494"/>
      <c r="IC46" s="494"/>
      <c r="ID46" s="494"/>
      <c r="IE46" s="494"/>
      <c r="IF46" s="494"/>
      <c r="IG46" s="494"/>
      <c r="IH46" s="494"/>
      <c r="II46" s="494"/>
      <c r="IJ46" s="494"/>
      <c r="IK46" s="494"/>
      <c r="IL46" s="494"/>
      <c r="IM46" s="494"/>
      <c r="IN46" s="494"/>
      <c r="IO46" s="494"/>
      <c r="IP46" s="494"/>
      <c r="IQ46" s="494"/>
      <c r="IR46" s="494"/>
      <c r="IS46" s="494"/>
      <c r="IT46" s="494"/>
      <c r="IU46" s="494"/>
      <c r="IV46" s="494"/>
      <c r="IW46" s="494"/>
      <c r="IX46" s="494"/>
      <c r="IY46" s="494"/>
      <c r="IZ46" s="494"/>
      <c r="JA46" s="494"/>
      <c r="JB46" s="494"/>
      <c r="JC46" s="494"/>
      <c r="JD46" s="494"/>
      <c r="JE46" s="494"/>
      <c r="JF46" s="494"/>
      <c r="JG46" s="494"/>
      <c r="JH46" s="494"/>
      <c r="JI46" s="494"/>
      <c r="JJ46" s="494"/>
      <c r="JK46" s="494"/>
      <c r="JL46" s="494"/>
      <c r="JM46" s="494"/>
      <c r="JN46" s="494"/>
      <c r="JO46" s="494"/>
      <c r="JP46" s="494"/>
      <c r="JQ46" s="494"/>
      <c r="JR46" s="494"/>
      <c r="JS46" s="494"/>
      <c r="JT46" s="494"/>
      <c r="JU46" s="494"/>
      <c r="JV46" s="494"/>
      <c r="JW46" s="494"/>
      <c r="JX46" s="494"/>
      <c r="JY46" s="494"/>
      <c r="JZ46" s="494"/>
      <c r="KA46" s="494"/>
      <c r="KB46" s="494"/>
      <c r="KC46" s="494"/>
      <c r="KD46" s="494"/>
      <c r="KE46" s="494"/>
      <c r="KF46" s="494"/>
      <c r="KG46" s="494"/>
      <c r="KH46" s="494"/>
      <c r="KI46" s="494"/>
      <c r="KJ46" s="494"/>
      <c r="KK46" s="494"/>
      <c r="KL46" s="494"/>
      <c r="KM46" s="494"/>
      <c r="KN46" s="494"/>
      <c r="KO46" s="494"/>
      <c r="KP46" s="494"/>
      <c r="KQ46" s="494"/>
      <c r="KR46" s="494"/>
      <c r="KS46" s="494"/>
      <c r="KT46" s="494"/>
      <c r="KU46" s="494"/>
      <c r="KV46" s="494"/>
      <c r="KW46" s="494"/>
      <c r="KX46" s="494"/>
      <c r="KY46" s="494"/>
      <c r="KZ46" s="494"/>
      <c r="LA46" s="494"/>
      <c r="LB46" s="494"/>
      <c r="LC46" s="494"/>
      <c r="LD46" s="494"/>
      <c r="LE46" s="494"/>
      <c r="LF46" s="498"/>
      <c r="LG46" s="498"/>
      <c r="LH46" s="498"/>
      <c r="LI46" s="498"/>
      <c r="LJ46" s="498"/>
      <c r="LP46" s="494"/>
      <c r="LQ46" s="494"/>
      <c r="LR46" s="494"/>
      <c r="LU46" s="494"/>
      <c r="LV46" s="494"/>
      <c r="LW46" s="494"/>
      <c r="LX46" s="494"/>
      <c r="LY46" s="494"/>
      <c r="LZ46" s="494"/>
      <c r="MA46" s="494"/>
      <c r="MB46" s="494"/>
      <c r="MC46" s="494"/>
      <c r="MD46" s="494"/>
      <c r="ME46" s="494"/>
      <c r="MF46" s="494"/>
      <c r="MG46" s="494"/>
      <c r="MH46" s="494"/>
      <c r="MI46" s="494"/>
      <c r="MJ46" s="494"/>
      <c r="MK46" s="494"/>
      <c r="ML46" s="494"/>
      <c r="MM46" s="494"/>
      <c r="MN46" s="494"/>
      <c r="MO46" s="494"/>
      <c r="MP46" s="494"/>
      <c r="MQ46" s="494"/>
      <c r="MR46" s="494"/>
      <c r="MS46" s="494"/>
      <c r="MT46" s="494"/>
      <c r="MU46" s="494"/>
      <c r="MV46" s="494"/>
      <c r="MW46" s="494"/>
      <c r="MX46" s="494"/>
      <c r="MY46" s="494"/>
      <c r="MZ46" s="494"/>
      <c r="NA46" s="494"/>
      <c r="NB46" s="494"/>
      <c r="NC46" s="494"/>
      <c r="ND46" s="494"/>
      <c r="NE46" s="494"/>
      <c r="NF46" s="494"/>
      <c r="NG46" s="494"/>
      <c r="NH46" s="494"/>
      <c r="NI46" s="494"/>
      <c r="NJ46" s="494"/>
      <c r="NK46" s="494"/>
      <c r="NL46" s="494"/>
      <c r="NM46" s="494"/>
      <c r="NN46" s="494"/>
      <c r="NO46" s="494"/>
      <c r="NP46" s="494"/>
      <c r="NQ46" s="494"/>
      <c r="NR46" s="494"/>
      <c r="NS46" s="494"/>
      <c r="NT46" s="494"/>
      <c r="NU46" s="494"/>
      <c r="NV46" s="494"/>
      <c r="NW46" s="494"/>
      <c r="NX46" s="494"/>
      <c r="NY46" s="494"/>
      <c r="NZ46" s="494"/>
      <c r="OA46" s="494"/>
      <c r="OB46" s="494"/>
      <c r="OD46" s="494"/>
      <c r="OE46" s="494"/>
      <c r="OF46" s="494"/>
      <c r="OG46" s="494"/>
      <c r="OH46" s="494"/>
      <c r="OI46" s="494"/>
      <c r="OJ46" s="494"/>
      <c r="OK46" s="494"/>
      <c r="OL46" s="494"/>
    </row>
    <row r="47" spans="1:402">
      <c r="A47" s="619" t="s">
        <v>1251</v>
      </c>
      <c r="BI47" s="622">
        <f>BI7/BI51</f>
        <v>0.27523286969999999</v>
      </c>
      <c r="BN47" s="622">
        <f>BN7/BN51</f>
        <v>0</v>
      </c>
      <c r="BS47" s="622">
        <f>BS7/BS51</f>
        <v>0.27523286969999999</v>
      </c>
      <c r="CC47" s="622">
        <f>CC8/CC51</f>
        <v>5.7547530899999998E-2</v>
      </c>
      <c r="CI47" s="622">
        <f>CI7/CI51</f>
        <v>0.37437795070000002</v>
      </c>
      <c r="CS47" s="622">
        <f>CS7/CS51</f>
        <v>0.37437795070000002</v>
      </c>
      <c r="CX47" s="622">
        <f>CX8/CX51</f>
        <v>0.31249202500000001</v>
      </c>
      <c r="DC47" s="622">
        <f>DC8/DC51</f>
        <v>9.5955084900000001E-2</v>
      </c>
      <c r="DI47" s="622">
        <f>DI7/DI51</f>
        <v>0.3964527243</v>
      </c>
      <c r="DX47" s="622">
        <f>DX8/DX51</f>
        <v>0.35332397599999998</v>
      </c>
      <c r="EC47" s="622">
        <f>EC8/EC51</f>
        <v>0.11522266170000001</v>
      </c>
      <c r="ES47" s="622">
        <f>ES9/ES51</f>
        <v>5.0327931605999998</v>
      </c>
      <c r="EX47" s="622">
        <f>EX9/EX51</f>
        <v>5.6276636468000003</v>
      </c>
      <c r="FC47" s="622">
        <f>FC9/FC51</f>
        <v>5.7598570882000004</v>
      </c>
      <c r="FH47" s="622">
        <f>FH9/FH51</f>
        <v>3.4269490877000002</v>
      </c>
      <c r="FM47" s="622">
        <f>FM9/FM51</f>
        <v>3.5260941686999998</v>
      </c>
      <c r="FR47" s="622">
        <f>FR9/FR51</f>
        <v>3.5481689421999998</v>
      </c>
      <c r="FW47" s="622">
        <f>FW9/FW51</f>
        <v>0.54319254819999996</v>
      </c>
      <c r="GB47" s="622">
        <f>GB9/GB51</f>
        <v>0.64233762920000004</v>
      </c>
      <c r="GG47" s="622">
        <f>GG9/GG51</f>
        <v>0.66441240270000002</v>
      </c>
      <c r="GL47" s="622">
        <f>GL9/GL51</f>
        <v>1.1301518438</v>
      </c>
      <c r="GQ47" s="622">
        <f>GQ9/GQ51</f>
        <v>1.2292969248000001</v>
      </c>
      <c r="GV47" s="622">
        <f>GV9/GV51</f>
        <v>1.2513716984000001</v>
      </c>
      <c r="HA47" s="622">
        <f>HA9/HA51</f>
        <v>3.6291948449999998</v>
      </c>
      <c r="HF47" s="622">
        <f>HF9/HF51</f>
        <v>4.2240653311000003</v>
      </c>
      <c r="HK47" s="622">
        <f>HK9/HK51</f>
        <v>4.3562587725000004</v>
      </c>
      <c r="HP47" s="622">
        <f>HP9/HP51</f>
        <v>0.83667219599999998</v>
      </c>
      <c r="HU47" s="622">
        <f>HU9/HU51</f>
        <v>0.93581727699999995</v>
      </c>
      <c r="HZ47" s="622">
        <f>HZ9/HZ51</f>
        <v>0.95789205050000004</v>
      </c>
      <c r="IE47" s="622">
        <f>IE9/IE51</f>
        <v>2.6083960698999999</v>
      </c>
      <c r="IJ47" s="622">
        <f>IJ9/IJ51</f>
        <v>3.2032665561</v>
      </c>
      <c r="IO47" s="622">
        <f>IO9/IO51</f>
        <v>3.3354599974000001</v>
      </c>
      <c r="IT47" s="622">
        <f>IT9/IT51</f>
        <v>1.6513972183000001</v>
      </c>
      <c r="IY47" s="622">
        <f>IY9/IY51</f>
        <v>2.2462677045000001</v>
      </c>
      <c r="JD47" s="622">
        <f>JD9/JD51</f>
        <v>2.3784611457999998</v>
      </c>
      <c r="JU47" s="622">
        <f>JU9/JU51</f>
        <v>3.9555952999999998E-3</v>
      </c>
      <c r="JZ47" s="622">
        <f>JZ9/JZ51</f>
        <v>3.9555952999999998E-3</v>
      </c>
      <c r="KE47" s="622">
        <f>KE9/KE51</f>
        <v>3.9555952999999998E-3</v>
      </c>
      <c r="KJ47" s="622">
        <f>KJ9/KJ51</f>
        <v>3.9555952999999998E-3</v>
      </c>
      <c r="KO47" s="622">
        <f>KO9/KO51</f>
        <v>3.9555952999999998E-3</v>
      </c>
      <c r="KT47" s="622">
        <f>KT9/KT51</f>
        <v>3.3175959999999999E-3</v>
      </c>
      <c r="MS47" s="622">
        <f t="shared" ref="MS47:MX47" si="169">MS41/MS51</f>
        <v>2.8072000000000002E-5</v>
      </c>
      <c r="MT47" s="622">
        <f t="shared" si="169"/>
        <v>3.9555999999999999E-5</v>
      </c>
      <c r="MU47" s="622">
        <f t="shared" si="169"/>
        <v>3.1900000000000003E-5</v>
      </c>
      <c r="MV47" s="622">
        <f t="shared" si="169"/>
        <v>1.4036000000000001E-5</v>
      </c>
      <c r="MW47" s="622">
        <f t="shared" si="169"/>
        <v>8.9320000000000002E-6</v>
      </c>
      <c r="MX47" s="622">
        <f t="shared" si="169"/>
        <v>1.914E-5</v>
      </c>
      <c r="NW47" s="622" t="e">
        <f t="shared" ref="NW47:OB47" si="170">NW41/NW51</f>
        <v>#DIV/0!</v>
      </c>
      <c r="NX47" s="622" t="e">
        <f t="shared" si="170"/>
        <v>#DIV/0!</v>
      </c>
      <c r="NY47" s="622" t="e">
        <f t="shared" si="170"/>
        <v>#DIV/0!</v>
      </c>
      <c r="NZ47" s="622" t="e">
        <f t="shared" si="170"/>
        <v>#DIV/0!</v>
      </c>
      <c r="OA47" s="622" t="e">
        <f t="shared" si="170"/>
        <v>#DIV/0!</v>
      </c>
      <c r="OB47" s="622" t="e">
        <f t="shared" si="170"/>
        <v>#DIV/0!</v>
      </c>
      <c r="OJ47" s="622">
        <f>OJ41/OJ51</f>
        <v>1.4659946408</v>
      </c>
      <c r="OK47" s="622">
        <f t="shared" ref="OK47:OL47" si="171">OK41/OK51</f>
        <v>1.8644889626000001</v>
      </c>
      <c r="OL47" s="622">
        <f t="shared" si="171"/>
        <v>4.3562587725000004</v>
      </c>
    </row>
    <row r="48" spans="1:402" ht="63.75">
      <c r="A48" s="619" t="s">
        <v>1252</v>
      </c>
      <c r="BI48" s="623">
        <f>BI52*BI47</f>
        <v>1833</v>
      </c>
      <c r="BN48" s="623">
        <f>BN52*BN47</f>
        <v>0</v>
      </c>
      <c r="BS48" s="623">
        <f>BS52*BS47</f>
        <v>1833</v>
      </c>
      <c r="CC48" s="623">
        <f>CC52*CC47</f>
        <v>383</v>
      </c>
      <c r="CI48" s="623">
        <f>CI52*CI47</f>
        <v>2494</v>
      </c>
      <c r="CS48" s="623">
        <f>CS52*CS47</f>
        <v>2494</v>
      </c>
      <c r="CX48" s="623">
        <f>CX52*CX47</f>
        <v>2082</v>
      </c>
      <c r="DC48" s="623">
        <f>DC52*DC47</f>
        <v>639</v>
      </c>
      <c r="DI48" s="623">
        <f>DI52*DI47</f>
        <v>2641</v>
      </c>
      <c r="DX48" s="623">
        <f>DX52*DX47</f>
        <v>2353</v>
      </c>
      <c r="EC48" s="623">
        <f>EC52*EC47</f>
        <v>767</v>
      </c>
      <c r="ES48" s="623">
        <f>ES52*ES47</f>
        <v>33523</v>
      </c>
      <c r="EX48" s="623">
        <f>EX52*EX47</f>
        <v>37486</v>
      </c>
      <c r="FC48" s="623">
        <f>FC52*FC47</f>
        <v>38366</v>
      </c>
      <c r="FH48" s="623">
        <f>FH52*FH47</f>
        <v>22827</v>
      </c>
      <c r="FM48" s="623">
        <f>FM52*FM47</f>
        <v>23487</v>
      </c>
      <c r="FR48" s="623">
        <f>FR52*FR47</f>
        <v>23634</v>
      </c>
      <c r="FW48" s="623">
        <f>FW52*FW47</f>
        <v>3618</v>
      </c>
      <c r="GB48" s="623">
        <f>GB52*GB47</f>
        <v>4279</v>
      </c>
      <c r="GG48" s="623">
        <f>GG52*GG47</f>
        <v>4426</v>
      </c>
      <c r="GL48" s="623">
        <f>GL52*GL47</f>
        <v>7528</v>
      </c>
      <c r="GQ48" s="623">
        <f>GQ52*GQ47</f>
        <v>8188</v>
      </c>
      <c r="GV48" s="623">
        <f>GV52*GV47</f>
        <v>8335</v>
      </c>
      <c r="HA48" s="623">
        <f>HA52*HA47</f>
        <v>24174</v>
      </c>
      <c r="HF48" s="623">
        <f>HF52*HF47</f>
        <v>28136</v>
      </c>
      <c r="HK48" s="623">
        <f>HK52*HK47</f>
        <v>29017</v>
      </c>
      <c r="HP48" s="623">
        <f>HP52*HP47</f>
        <v>5573</v>
      </c>
      <c r="HU48" s="623">
        <f>HU52*HU47</f>
        <v>6233</v>
      </c>
      <c r="HZ48" s="623">
        <f>HZ52*HZ47</f>
        <v>6381</v>
      </c>
      <c r="IE48" s="623">
        <f>IE52*IE47</f>
        <v>17375</v>
      </c>
      <c r="IJ48" s="623">
        <f>IJ52*IJ47</f>
        <v>21337</v>
      </c>
      <c r="IO48" s="623">
        <f>IO52*IO47</f>
        <v>22217</v>
      </c>
      <c r="IT48" s="623">
        <f>IT52*IT47</f>
        <v>11000</v>
      </c>
      <c r="IY48" s="623">
        <f>IY52*IY47</f>
        <v>14962</v>
      </c>
      <c r="JD48" s="623">
        <f>JD52*JD47</f>
        <v>15843</v>
      </c>
      <c r="JU48" s="623">
        <f>JU52*JU47</f>
        <v>26</v>
      </c>
      <c r="JZ48" s="623">
        <f>JZ52*JZ47</f>
        <v>26</v>
      </c>
      <c r="KE48" s="623">
        <f>KE52*KE47</f>
        <v>26</v>
      </c>
      <c r="KJ48" s="623">
        <f>KJ52*KJ47</f>
        <v>26</v>
      </c>
      <c r="KO48" s="623">
        <f>KO52*KO47</f>
        <v>26</v>
      </c>
      <c r="KT48" s="623">
        <f>KT52*KT47</f>
        <v>22</v>
      </c>
      <c r="MS48" s="647">
        <f t="shared" ref="MS48:MX48" si="172">MS52*MS47</f>
        <v>0.19</v>
      </c>
      <c r="MT48" s="647">
        <f t="shared" si="172"/>
        <v>0.26</v>
      </c>
      <c r="MU48" s="647">
        <f t="shared" si="172"/>
        <v>0.21</v>
      </c>
      <c r="MV48" s="647">
        <f t="shared" si="172"/>
        <v>0.09</v>
      </c>
      <c r="MW48" s="647">
        <f t="shared" si="172"/>
        <v>0.06</v>
      </c>
      <c r="MX48" s="647">
        <f t="shared" si="172"/>
        <v>0.13</v>
      </c>
      <c r="NW48" s="647" t="e">
        <f t="shared" ref="NW48:OB48" si="173">NW52*NW47</f>
        <v>#DIV/0!</v>
      </c>
      <c r="NX48" s="647" t="e">
        <f t="shared" si="173"/>
        <v>#DIV/0!</v>
      </c>
      <c r="NY48" s="647" t="e">
        <f t="shared" si="173"/>
        <v>#DIV/0!</v>
      </c>
      <c r="NZ48" s="647" t="e">
        <f t="shared" si="173"/>
        <v>#DIV/0!</v>
      </c>
      <c r="OA48" s="647" t="e">
        <f t="shared" si="173"/>
        <v>#DIV/0!</v>
      </c>
      <c r="OB48" s="647" t="e">
        <f t="shared" si="173"/>
        <v>#DIV/0!</v>
      </c>
      <c r="OJ48" s="623">
        <f t="shared" ref="OJ48:OL48" si="174">OJ52*OJ47</f>
        <v>9765</v>
      </c>
      <c r="OK48" s="623">
        <f t="shared" si="174"/>
        <v>12419</v>
      </c>
      <c r="OL48" s="623">
        <f t="shared" si="174"/>
        <v>29017</v>
      </c>
    </row>
    <row r="49" spans="1:402" ht="51">
      <c r="A49" s="619" t="s">
        <v>1253</v>
      </c>
      <c r="BI49" s="623">
        <f>BI53*BI47</f>
        <v>324</v>
      </c>
      <c r="BN49" s="623">
        <f>BN53*BN47</f>
        <v>0</v>
      </c>
      <c r="BS49" s="623">
        <f>BS53*BS47</f>
        <v>324</v>
      </c>
      <c r="CC49" s="623">
        <f>CC53*CC47</f>
        <v>68</v>
      </c>
      <c r="CI49" s="623">
        <f>CI53*CI47</f>
        <v>440</v>
      </c>
      <c r="CS49" s="623">
        <f>CS53*CS47</f>
        <v>440</v>
      </c>
      <c r="CX49" s="623">
        <f>CX53*CX47</f>
        <v>367</v>
      </c>
      <c r="DC49" s="623">
        <f>DC53*DC47</f>
        <v>113</v>
      </c>
      <c r="DI49" s="623">
        <f>DI53*DI47</f>
        <v>466</v>
      </c>
      <c r="DX49" s="623">
        <f>DX53*DX47</f>
        <v>416</v>
      </c>
      <c r="EC49" s="623">
        <f>EC53*EC47</f>
        <v>136</v>
      </c>
      <c r="ES49" s="623">
        <f>ES53*ES47</f>
        <v>5919</v>
      </c>
      <c r="EX49" s="623">
        <f>EX53*EX47</f>
        <v>6618</v>
      </c>
      <c r="FC49" s="623">
        <f>FC53*FC47</f>
        <v>6774</v>
      </c>
      <c r="FH49" s="623">
        <f>FH53*FH47</f>
        <v>4030</v>
      </c>
      <c r="FM49" s="623">
        <f>FM53*FM47</f>
        <v>4147</v>
      </c>
      <c r="FR49" s="623">
        <f>FR53*FR47</f>
        <v>4173</v>
      </c>
      <c r="FW49" s="623">
        <f>FW53*FW47</f>
        <v>639</v>
      </c>
      <c r="GB49" s="623">
        <f>GB53*GB47</f>
        <v>755</v>
      </c>
      <c r="GG49" s="623">
        <f>GG53*GG47</f>
        <v>781</v>
      </c>
      <c r="GL49" s="623">
        <f>GL53*GL47</f>
        <v>1329</v>
      </c>
      <c r="GQ49" s="623">
        <f>GQ53*GQ47</f>
        <v>1446</v>
      </c>
      <c r="GV49" s="623">
        <f>GV53*GV47</f>
        <v>1472</v>
      </c>
      <c r="HA49" s="623">
        <f>HA53*HA47</f>
        <v>4268</v>
      </c>
      <c r="HF49" s="623">
        <f>HF53*HF47</f>
        <v>4968</v>
      </c>
      <c r="HK49" s="623">
        <f>HK53*HK47</f>
        <v>5123</v>
      </c>
      <c r="HP49" s="623">
        <f>HP53*HP47</f>
        <v>984</v>
      </c>
      <c r="HU49" s="623">
        <f>HU53*HU47</f>
        <v>1101</v>
      </c>
      <c r="HZ49" s="623">
        <f>HZ53*HZ47</f>
        <v>1126</v>
      </c>
      <c r="IE49" s="623">
        <f>IE53*IE47</f>
        <v>3067</v>
      </c>
      <c r="IJ49" s="623">
        <f>IJ53*IJ47</f>
        <v>3767</v>
      </c>
      <c r="IO49" s="623">
        <f>IO53*IO47</f>
        <v>3923</v>
      </c>
      <c r="IT49" s="623">
        <f>IT53*IT47</f>
        <v>1942</v>
      </c>
      <c r="IY49" s="623">
        <f>IY53*IY47</f>
        <v>2642</v>
      </c>
      <c r="JD49" s="623">
        <f>JD53*JD47</f>
        <v>2797</v>
      </c>
      <c r="JU49" s="623">
        <f>JU53*JU47</f>
        <v>5</v>
      </c>
      <c r="JZ49" s="623">
        <f>JZ53*JZ47</f>
        <v>5</v>
      </c>
      <c r="KE49" s="623">
        <f>KE53*KE47</f>
        <v>5</v>
      </c>
      <c r="KJ49" s="623">
        <f>KJ53*KJ47</f>
        <v>5</v>
      </c>
      <c r="KO49" s="623">
        <f>KO53*KO47</f>
        <v>5</v>
      </c>
      <c r="KT49" s="623">
        <f>KT53*KT47</f>
        <v>4</v>
      </c>
      <c r="MS49" s="647">
        <f t="shared" ref="MS49:MX49" si="175">MS53*MS47</f>
        <v>0.03</v>
      </c>
      <c r="MT49" s="647">
        <f t="shared" si="175"/>
        <v>0.05</v>
      </c>
      <c r="MU49" s="647">
        <f t="shared" si="175"/>
        <v>0.04</v>
      </c>
      <c r="MV49" s="647">
        <f t="shared" si="175"/>
        <v>0.02</v>
      </c>
      <c r="MW49" s="647">
        <f t="shared" si="175"/>
        <v>0.01</v>
      </c>
      <c r="MX49" s="647">
        <f t="shared" si="175"/>
        <v>0.02</v>
      </c>
      <c r="NW49" s="647" t="e">
        <f t="shared" ref="NW49:OB49" si="176">NW53*NW47</f>
        <v>#DIV/0!</v>
      </c>
      <c r="NX49" s="647" t="e">
        <f t="shared" si="176"/>
        <v>#DIV/0!</v>
      </c>
      <c r="NY49" s="647" t="e">
        <f t="shared" si="176"/>
        <v>#DIV/0!</v>
      </c>
      <c r="NZ49" s="647" t="e">
        <f t="shared" si="176"/>
        <v>#DIV/0!</v>
      </c>
      <c r="OA49" s="647" t="e">
        <f t="shared" si="176"/>
        <v>#DIV/0!</v>
      </c>
      <c r="OB49" s="647" t="e">
        <f t="shared" si="176"/>
        <v>#DIV/0!</v>
      </c>
      <c r="OJ49" s="623">
        <f t="shared" ref="OJ49:OL49" si="177">OJ53*OJ47</f>
        <v>1724</v>
      </c>
      <c r="OK49" s="623">
        <f t="shared" si="177"/>
        <v>2193</v>
      </c>
      <c r="OL49" s="623">
        <f t="shared" si="177"/>
        <v>5123</v>
      </c>
    </row>
    <row r="50" spans="1:402">
      <c r="A50" s="620" t="s">
        <v>459</v>
      </c>
      <c r="BI50" s="624">
        <f>BI7-BI48-BI49</f>
        <v>0</v>
      </c>
      <c r="BN50" s="624">
        <f>BN7-BN48-BN49</f>
        <v>0</v>
      </c>
      <c r="BS50" s="624">
        <f>BS7-BS48-BS49</f>
        <v>0</v>
      </c>
      <c r="CC50" s="624">
        <f>CC8-CC48-CC49</f>
        <v>0</v>
      </c>
      <c r="CI50" s="624">
        <f>CI7-CI48-CI49</f>
        <v>0</v>
      </c>
      <c r="CS50" s="624">
        <f>CS7-CS48-CS49</f>
        <v>0</v>
      </c>
      <c r="CX50" s="624">
        <f>CX8-CX48-CX49</f>
        <v>0</v>
      </c>
      <c r="DC50" s="624">
        <f>DC8-DC48-DC49</f>
        <v>0</v>
      </c>
      <c r="DI50" s="624">
        <f>DI7-DI48-DI49</f>
        <v>0</v>
      </c>
      <c r="DX50" s="624">
        <f>DX8-DX48-DX49</f>
        <v>0</v>
      </c>
      <c r="EC50" s="624">
        <f>EC8-EC48-EC49</f>
        <v>0</v>
      </c>
      <c r="ES50" s="624">
        <f>ES9-ES48-ES49</f>
        <v>0</v>
      </c>
      <c r="EX50" s="624">
        <f>EX9-EX48-EX49</f>
        <v>0</v>
      </c>
      <c r="FC50" s="624">
        <f>FC9-FC48-FC49</f>
        <v>0</v>
      </c>
      <c r="FH50" s="624">
        <f>FH9-FH48-FH49</f>
        <v>0</v>
      </c>
      <c r="FM50" s="624">
        <f>FM9-FM48-FM49</f>
        <v>0</v>
      </c>
      <c r="FR50" s="624">
        <f>FR9-FR48-FR49</f>
        <v>0</v>
      </c>
      <c r="FW50" s="624">
        <f>FW9-FW48-FW49</f>
        <v>0</v>
      </c>
      <c r="GB50" s="624">
        <f>GB9-GB48-GB49</f>
        <v>0</v>
      </c>
      <c r="GG50" s="624">
        <f>GG9-GG48-GG49</f>
        <v>0</v>
      </c>
      <c r="GL50" s="624">
        <f>GL9-GL48-GL49</f>
        <v>0</v>
      </c>
      <c r="GQ50" s="624">
        <f>GQ9-GQ48-GQ49</f>
        <v>0</v>
      </c>
      <c r="GV50" s="624">
        <f>GV9-GV48-GV49</f>
        <v>0</v>
      </c>
      <c r="HA50" s="624">
        <f>HA9-HA48-HA49</f>
        <v>0</v>
      </c>
      <c r="HF50" s="624">
        <f>HF9-HF48-HF49</f>
        <v>0</v>
      </c>
      <c r="HK50" s="624">
        <f>HK9-HK48-HK49</f>
        <v>0</v>
      </c>
      <c r="HP50" s="624">
        <f>HP9-HP48-HP49</f>
        <v>0</v>
      </c>
      <c r="HU50" s="624">
        <f>HU9-HU48-HU49</f>
        <v>0</v>
      </c>
      <c r="HZ50" s="624">
        <f>HZ9-HZ48-HZ49</f>
        <v>0</v>
      </c>
      <c r="IE50" s="624">
        <f>IE9-IE48-IE49</f>
        <v>0</v>
      </c>
      <c r="IJ50" s="624">
        <f>IJ9-IJ48-IJ49</f>
        <v>0</v>
      </c>
      <c r="IO50" s="624">
        <f>IO9-IO48-IO49</f>
        <v>0</v>
      </c>
      <c r="IT50" s="624">
        <f>IT9-IT48-IT49</f>
        <v>0</v>
      </c>
      <c r="IY50" s="624">
        <f>IY9-IY48-IY49</f>
        <v>0</v>
      </c>
      <c r="JD50" s="624">
        <f>JD9-JD48-JD49</f>
        <v>0</v>
      </c>
      <c r="JU50" s="624">
        <f>JU9-JU48-JU49</f>
        <v>0</v>
      </c>
      <c r="JZ50" s="624">
        <f>JZ9-JZ48-JZ49</f>
        <v>0</v>
      </c>
      <c r="KE50" s="624">
        <f>KE9-KE48-KE49</f>
        <v>0</v>
      </c>
      <c r="KJ50" s="624">
        <f>KJ9-KJ48-KJ49</f>
        <v>0</v>
      </c>
      <c r="KO50" s="624">
        <f>KO9-KO48-KO49</f>
        <v>0</v>
      </c>
      <c r="KT50" s="624">
        <f>KT9-KT48-KT49</f>
        <v>0</v>
      </c>
      <c r="MS50" s="648">
        <f t="shared" ref="MS50:MX50" si="178">MS41-MS48-MS49</f>
        <v>0</v>
      </c>
      <c r="MT50" s="648">
        <f t="shared" si="178"/>
        <v>0</v>
      </c>
      <c r="MU50" s="648">
        <f t="shared" si="178"/>
        <v>0</v>
      </c>
      <c r="MV50" s="648">
        <f t="shared" si="178"/>
        <v>0</v>
      </c>
      <c r="MW50" s="648">
        <f t="shared" si="178"/>
        <v>0</v>
      </c>
      <c r="MX50" s="648">
        <f t="shared" si="178"/>
        <v>0</v>
      </c>
      <c r="NW50" s="648" t="e">
        <f t="shared" ref="NW50:OB50" si="179">NW41-NW48-NW49</f>
        <v>#DIV/0!</v>
      </c>
      <c r="NX50" s="648" t="e">
        <f t="shared" si="179"/>
        <v>#DIV/0!</v>
      </c>
      <c r="NY50" s="648" t="e">
        <f t="shared" si="179"/>
        <v>#DIV/0!</v>
      </c>
      <c r="NZ50" s="648" t="e">
        <f t="shared" si="179"/>
        <v>#DIV/0!</v>
      </c>
      <c r="OA50" s="648" t="e">
        <f t="shared" si="179"/>
        <v>#DIV/0!</v>
      </c>
      <c r="OB50" s="648" t="e">
        <f t="shared" si="179"/>
        <v>#DIV/0!</v>
      </c>
      <c r="OJ50" s="624">
        <f>OJ41-OJ48-OJ49</f>
        <v>0</v>
      </c>
      <c r="OK50" s="624">
        <f t="shared" ref="OK50:OL50" si="180">OK41-OK48-OK49</f>
        <v>0</v>
      </c>
      <c r="OL50" s="624">
        <f t="shared" si="180"/>
        <v>0</v>
      </c>
    </row>
    <row r="51" spans="1:402" ht="25.5">
      <c r="A51" s="621" t="s">
        <v>1276</v>
      </c>
      <c r="BI51" s="625">
        <f>BI52+BI53</f>
        <v>7837</v>
      </c>
      <c r="BN51" s="625">
        <f>BN52+BN53</f>
        <v>7837</v>
      </c>
      <c r="BS51" s="625">
        <f>BS52+BS53</f>
        <v>7837</v>
      </c>
      <c r="CC51" s="625">
        <f>CC52+CC53</f>
        <v>7837</v>
      </c>
      <c r="CI51" s="625">
        <f>CI52+CI53</f>
        <v>7837</v>
      </c>
      <c r="CS51" s="625">
        <f>CS52+CS53</f>
        <v>7837</v>
      </c>
      <c r="CX51" s="625">
        <f>CX52+CX53</f>
        <v>7837</v>
      </c>
      <c r="DC51" s="625">
        <f>DC52+DC53</f>
        <v>7837</v>
      </c>
      <c r="DI51" s="625">
        <f>DI52+DI53</f>
        <v>7837</v>
      </c>
      <c r="DX51" s="625">
        <f>DX52+DX53</f>
        <v>7837</v>
      </c>
      <c r="EC51" s="625">
        <f>EC52+EC53</f>
        <v>7837</v>
      </c>
      <c r="ES51" s="625">
        <f>ES52+ES53</f>
        <v>7837</v>
      </c>
      <c r="EX51" s="625">
        <f>EX52+EX53</f>
        <v>7837</v>
      </c>
      <c r="FC51" s="625">
        <f>FC52+FC53</f>
        <v>7837</v>
      </c>
      <c r="FH51" s="625">
        <f>FH52+FH53</f>
        <v>7837</v>
      </c>
      <c r="FM51" s="625">
        <f>FM52+FM53</f>
        <v>7837</v>
      </c>
      <c r="FR51" s="625">
        <f>FR52+FR53</f>
        <v>7837</v>
      </c>
      <c r="FW51" s="625">
        <f>FW52+FW53</f>
        <v>7837</v>
      </c>
      <c r="GB51" s="625">
        <f>GB52+GB53</f>
        <v>7837</v>
      </c>
      <c r="GG51" s="625">
        <f>GG52+GG53</f>
        <v>7837</v>
      </c>
      <c r="GL51" s="625">
        <f>GL52+GL53</f>
        <v>7837</v>
      </c>
      <c r="GQ51" s="625">
        <f>GQ52+GQ53</f>
        <v>7837</v>
      </c>
      <c r="GV51" s="625">
        <f>GV52+GV53</f>
        <v>7837</v>
      </c>
      <c r="HA51" s="625">
        <f>HA52+HA53</f>
        <v>7837</v>
      </c>
      <c r="HF51" s="625">
        <f>HF52+HF53</f>
        <v>7837</v>
      </c>
      <c r="HK51" s="625">
        <f>HK52+HK53</f>
        <v>7837</v>
      </c>
      <c r="HP51" s="625">
        <f>HP52+HP53</f>
        <v>7837</v>
      </c>
      <c r="HU51" s="625">
        <f>HU52+HU53</f>
        <v>7837</v>
      </c>
      <c r="HZ51" s="625">
        <f>HZ52+HZ53</f>
        <v>7837</v>
      </c>
      <c r="IE51" s="625">
        <f>IE52+IE53</f>
        <v>7837</v>
      </c>
      <c r="IJ51" s="625">
        <f>IJ52+IJ53</f>
        <v>7837</v>
      </c>
      <c r="IO51" s="625">
        <f>IO52+IO53</f>
        <v>7837</v>
      </c>
      <c r="IT51" s="625">
        <f>IT52+IT53</f>
        <v>7837</v>
      </c>
      <c r="IY51" s="625">
        <f>IY52+IY53</f>
        <v>7837</v>
      </c>
      <c r="JD51" s="625">
        <f>JD52+JD53</f>
        <v>7837</v>
      </c>
      <c r="JU51" s="625">
        <f>JU52+JU53</f>
        <v>7837</v>
      </c>
      <c r="JZ51" s="625">
        <f>JZ52+JZ53</f>
        <v>7837</v>
      </c>
      <c r="KE51" s="625">
        <f>KE52+KE53</f>
        <v>7837</v>
      </c>
      <c r="KJ51" s="625">
        <f>KJ52+KJ53</f>
        <v>7837</v>
      </c>
      <c r="KO51" s="625">
        <f>KO52+KO53</f>
        <v>7837</v>
      </c>
      <c r="KT51" s="625">
        <f>KT52+KT53</f>
        <v>7837</v>
      </c>
      <c r="MS51" s="625">
        <f t="shared" ref="MS51:MX51" si="181">MS52+MS53</f>
        <v>7837</v>
      </c>
      <c r="MT51" s="625">
        <f t="shared" si="181"/>
        <v>7837</v>
      </c>
      <c r="MU51" s="625">
        <f t="shared" si="181"/>
        <v>7837</v>
      </c>
      <c r="MV51" s="625">
        <f t="shared" si="181"/>
        <v>7837</v>
      </c>
      <c r="MW51" s="625">
        <f t="shared" si="181"/>
        <v>7837</v>
      </c>
      <c r="MX51" s="625">
        <f t="shared" si="181"/>
        <v>7837</v>
      </c>
      <c r="NW51" s="625">
        <f t="shared" ref="NW51:OB51" si="182">NW52+NW53</f>
        <v>7837</v>
      </c>
      <c r="NX51" s="625">
        <f t="shared" si="182"/>
        <v>7837</v>
      </c>
      <c r="NY51" s="625">
        <f t="shared" si="182"/>
        <v>7837</v>
      </c>
      <c r="NZ51" s="625">
        <f t="shared" si="182"/>
        <v>7837</v>
      </c>
      <c r="OA51" s="625">
        <f t="shared" si="182"/>
        <v>7837</v>
      </c>
      <c r="OB51" s="625">
        <f t="shared" si="182"/>
        <v>7837</v>
      </c>
      <c r="OJ51" s="625">
        <f t="shared" ref="OJ51:OL51" si="183">OJ52+OJ53</f>
        <v>7837</v>
      </c>
      <c r="OK51" s="625">
        <f t="shared" si="183"/>
        <v>7837</v>
      </c>
      <c r="OL51" s="625">
        <f t="shared" si="183"/>
        <v>7837</v>
      </c>
    </row>
    <row r="52" spans="1:402" ht="63.75">
      <c r="A52" s="619" t="s">
        <v>1252</v>
      </c>
      <c r="BI52" s="626">
        <f>'3.8.расчет прочих'!L230</f>
        <v>6661</v>
      </c>
      <c r="BN52" s="626">
        <f>'3.8.расчет прочих'!L230</f>
        <v>6661</v>
      </c>
      <c r="BS52" s="626">
        <f>'3.8.расчет прочих'!L230</f>
        <v>6661</v>
      </c>
      <c r="CC52" s="626">
        <f>'3.8.расчет прочих'!L230</f>
        <v>6661</v>
      </c>
      <c r="CI52" s="626">
        <f>'3.8.расчет прочих'!L230</f>
        <v>6661</v>
      </c>
      <c r="CS52" s="626">
        <f>'3.8.расчет прочих'!L230</f>
        <v>6661</v>
      </c>
      <c r="CX52" s="626">
        <f>'3.8.расчет прочих'!L230</f>
        <v>6661</v>
      </c>
      <c r="DC52" s="626">
        <f>'3.8.расчет прочих'!L230</f>
        <v>6661</v>
      </c>
      <c r="DI52" s="626">
        <f>'3.8.расчет прочих'!L230</f>
        <v>6661</v>
      </c>
      <c r="DX52" s="626">
        <f>'3.8.расчет прочих'!L230</f>
        <v>6661</v>
      </c>
      <c r="EC52" s="626">
        <f>'3.8.расчет прочих'!L230</f>
        <v>6661</v>
      </c>
      <c r="ES52" s="626">
        <f>'3.8.расчет прочих'!L230</f>
        <v>6661</v>
      </c>
      <c r="EX52" s="626">
        <f>'3.8.расчет прочих'!L230</f>
        <v>6661</v>
      </c>
      <c r="FC52" s="626">
        <f>'3.8.расчет прочих'!L230</f>
        <v>6661</v>
      </c>
      <c r="FH52" s="626">
        <f>'3.8.расчет прочих'!L230</f>
        <v>6661</v>
      </c>
      <c r="FM52" s="626">
        <f>'3.8.расчет прочих'!L230</f>
        <v>6661</v>
      </c>
      <c r="FR52" s="626">
        <f>'3.8.расчет прочих'!L230</f>
        <v>6661</v>
      </c>
      <c r="FW52" s="626">
        <f>'3.8.расчет прочих'!L230</f>
        <v>6661</v>
      </c>
      <c r="GB52" s="626">
        <f>'3.8.расчет прочих'!L230</f>
        <v>6661</v>
      </c>
      <c r="GG52" s="626">
        <f>'3.8.расчет прочих'!L230</f>
        <v>6661</v>
      </c>
      <c r="GL52" s="626">
        <f>'3.8.расчет прочих'!L230</f>
        <v>6661</v>
      </c>
      <c r="GQ52" s="626">
        <f>'3.8.расчет прочих'!L230</f>
        <v>6661</v>
      </c>
      <c r="GV52" s="626">
        <f>'3.8.расчет прочих'!L230</f>
        <v>6661</v>
      </c>
      <c r="HA52" s="626">
        <f>'3.8.расчет прочих'!L230</f>
        <v>6661</v>
      </c>
      <c r="HF52" s="626">
        <f>'3.8.расчет прочих'!L230</f>
        <v>6661</v>
      </c>
      <c r="HK52" s="626">
        <f>'3.8.расчет прочих'!L230</f>
        <v>6661</v>
      </c>
      <c r="HP52" s="626">
        <f>'3.8.расчет прочих'!L230</f>
        <v>6661</v>
      </c>
      <c r="HU52" s="626">
        <f>'3.8.расчет прочих'!L230</f>
        <v>6661</v>
      </c>
      <c r="HZ52" s="626">
        <f>'3.8.расчет прочих'!L230</f>
        <v>6661</v>
      </c>
      <c r="IE52" s="626">
        <f>'3.8.расчет прочих'!L230</f>
        <v>6661</v>
      </c>
      <c r="IJ52" s="626">
        <f>'3.8.расчет прочих'!L230</f>
        <v>6661</v>
      </c>
      <c r="IO52" s="626">
        <f>'3.8.расчет прочих'!L230</f>
        <v>6661</v>
      </c>
      <c r="IT52" s="626">
        <f>'3.8.расчет прочих'!L230</f>
        <v>6661</v>
      </c>
      <c r="IY52" s="626">
        <f>'3.8.расчет прочих'!L230</f>
        <v>6661</v>
      </c>
      <c r="JD52" s="626">
        <f>'3.8.расчет прочих'!L230</f>
        <v>6661</v>
      </c>
      <c r="JU52" s="626">
        <f>'3.8.расчет прочих'!L230</f>
        <v>6661</v>
      </c>
      <c r="JZ52" s="626">
        <f>'3.8.расчет прочих'!L230</f>
        <v>6661</v>
      </c>
      <c r="KE52" s="626">
        <f>'3.8.расчет прочих'!L230</f>
        <v>6661</v>
      </c>
      <c r="KJ52" s="626">
        <f>'3.8.расчет прочих'!L230</f>
        <v>6661</v>
      </c>
      <c r="KO52" s="626">
        <f>'3.8.расчет прочих'!L230</f>
        <v>6661</v>
      </c>
      <c r="KT52" s="626">
        <f>'3.8.расчет прочих'!L230</f>
        <v>6661</v>
      </c>
      <c r="MS52" s="626">
        <f>'3.8.расчет прочих'!L230</f>
        <v>6661</v>
      </c>
      <c r="MT52" s="626">
        <f>'3.8.расчет прочих'!L230</f>
        <v>6661</v>
      </c>
      <c r="MU52" s="626">
        <f>'3.8.расчет прочих'!L230</f>
        <v>6661</v>
      </c>
      <c r="MV52" s="626">
        <f>'3.8.расчет прочих'!L230</f>
        <v>6661</v>
      </c>
      <c r="MW52" s="626">
        <f>'3.8.расчет прочих'!L230</f>
        <v>6661</v>
      </c>
      <c r="MX52" s="626">
        <f>'3.8.расчет прочих'!L230</f>
        <v>6661</v>
      </c>
      <c r="NW52" s="626">
        <f>'3.8.расчет прочих'!L230</f>
        <v>6661</v>
      </c>
      <c r="NX52" s="626">
        <f>'3.8.расчет прочих'!L230</f>
        <v>6661</v>
      </c>
      <c r="NY52" s="626">
        <f>'3.8.расчет прочих'!L230</f>
        <v>6661</v>
      </c>
      <c r="NZ52" s="626">
        <f>'3.8.расчет прочих'!L230</f>
        <v>6661</v>
      </c>
      <c r="OA52" s="626">
        <f>'3.8.расчет прочих'!L230</f>
        <v>6661</v>
      </c>
      <c r="OB52" s="626">
        <f>'3.8.расчет прочих'!L230</f>
        <v>6661</v>
      </c>
      <c r="OJ52" s="626">
        <f>'3.8.расчет прочих'!L230</f>
        <v>6661</v>
      </c>
      <c r="OK52" s="626">
        <f>'3.8.расчет прочих'!L230</f>
        <v>6661</v>
      </c>
      <c r="OL52" s="626">
        <f>'3.8.расчет прочих'!L230</f>
        <v>6661</v>
      </c>
    </row>
    <row r="53" spans="1:402" ht="51">
      <c r="A53" s="619" t="s">
        <v>1253</v>
      </c>
      <c r="BI53" s="626">
        <f>'3.8.расчет прочих'!L231</f>
        <v>1176</v>
      </c>
      <c r="BN53" s="626">
        <f>'3.8.расчет прочих'!L231</f>
        <v>1176</v>
      </c>
      <c r="BS53" s="626">
        <f>'3.8.расчет прочих'!L231</f>
        <v>1176</v>
      </c>
      <c r="CC53" s="626">
        <f>'3.8.расчет прочих'!L231</f>
        <v>1176</v>
      </c>
      <c r="CI53" s="626">
        <f>'3.8.расчет прочих'!L231</f>
        <v>1176</v>
      </c>
      <c r="CS53" s="626">
        <f>'3.8.расчет прочих'!L231</f>
        <v>1176</v>
      </c>
      <c r="CX53" s="626">
        <f>'3.8.расчет прочих'!L231</f>
        <v>1176</v>
      </c>
      <c r="DC53" s="626">
        <f>'3.8.расчет прочих'!L231</f>
        <v>1176</v>
      </c>
      <c r="DI53" s="626">
        <f>'3.8.расчет прочих'!L231</f>
        <v>1176</v>
      </c>
      <c r="DX53" s="626">
        <f>'3.8.расчет прочих'!L231</f>
        <v>1176</v>
      </c>
      <c r="EC53" s="626">
        <f>'3.8.расчет прочих'!L231</f>
        <v>1176</v>
      </c>
      <c r="ES53" s="626">
        <f>'3.8.расчет прочих'!L231</f>
        <v>1176</v>
      </c>
      <c r="EX53" s="626">
        <f>'3.8.расчет прочих'!L231</f>
        <v>1176</v>
      </c>
      <c r="FC53" s="626">
        <f>'3.8.расчет прочих'!L231</f>
        <v>1176</v>
      </c>
      <c r="FH53" s="626">
        <f>'3.8.расчет прочих'!L231</f>
        <v>1176</v>
      </c>
      <c r="FM53" s="626">
        <f>'3.8.расчет прочих'!L231</f>
        <v>1176</v>
      </c>
      <c r="FR53" s="626">
        <f>'3.8.расчет прочих'!L231</f>
        <v>1176</v>
      </c>
      <c r="FW53" s="626">
        <f>'3.8.расчет прочих'!L231</f>
        <v>1176</v>
      </c>
      <c r="GB53" s="626">
        <f>'3.8.расчет прочих'!L231</f>
        <v>1176</v>
      </c>
      <c r="GG53" s="626">
        <f>'3.8.расчет прочих'!L231</f>
        <v>1176</v>
      </c>
      <c r="GL53" s="626">
        <f>'3.8.расчет прочих'!L231</f>
        <v>1176</v>
      </c>
      <c r="GQ53" s="626">
        <f>'3.8.расчет прочих'!L231</f>
        <v>1176</v>
      </c>
      <c r="GV53" s="626">
        <f>'3.8.расчет прочих'!L231</f>
        <v>1176</v>
      </c>
      <c r="HA53" s="626">
        <f>'3.8.расчет прочих'!L231</f>
        <v>1176</v>
      </c>
      <c r="HF53" s="626">
        <f>'3.8.расчет прочих'!L231</f>
        <v>1176</v>
      </c>
      <c r="HK53" s="626">
        <f>'3.8.расчет прочих'!L231</f>
        <v>1176</v>
      </c>
      <c r="HP53" s="626">
        <f>'3.8.расчет прочих'!L231</f>
        <v>1176</v>
      </c>
      <c r="HU53" s="626">
        <f>'3.8.расчет прочих'!L231</f>
        <v>1176</v>
      </c>
      <c r="HZ53" s="626">
        <f>'3.8.расчет прочих'!L231</f>
        <v>1176</v>
      </c>
      <c r="IE53" s="626">
        <f>'3.8.расчет прочих'!L231</f>
        <v>1176</v>
      </c>
      <c r="IJ53" s="626">
        <f>'3.8.расчет прочих'!L231</f>
        <v>1176</v>
      </c>
      <c r="IO53" s="626">
        <f>'3.8.расчет прочих'!L231</f>
        <v>1176</v>
      </c>
      <c r="IT53" s="626">
        <f>'3.8.расчет прочих'!L231</f>
        <v>1176</v>
      </c>
      <c r="IY53" s="626">
        <f>'3.8.расчет прочих'!L231</f>
        <v>1176</v>
      </c>
      <c r="JD53" s="626">
        <f>'3.8.расчет прочих'!L231</f>
        <v>1176</v>
      </c>
      <c r="JU53" s="626">
        <f>'3.8.расчет прочих'!L231</f>
        <v>1176</v>
      </c>
      <c r="JZ53" s="626">
        <f>'3.8.расчет прочих'!L231</f>
        <v>1176</v>
      </c>
      <c r="KE53" s="626">
        <f>'3.8.расчет прочих'!L231</f>
        <v>1176</v>
      </c>
      <c r="KJ53" s="626">
        <f>'3.8.расчет прочих'!L231</f>
        <v>1176</v>
      </c>
      <c r="KO53" s="626">
        <f>'3.8.расчет прочих'!L231</f>
        <v>1176</v>
      </c>
      <c r="KT53" s="626">
        <f>'3.8.расчет прочих'!L231</f>
        <v>1176</v>
      </c>
      <c r="MS53" s="626">
        <f>'3.8.расчет прочих'!L231</f>
        <v>1176</v>
      </c>
      <c r="MT53" s="626">
        <f>'3.8.расчет прочих'!L231</f>
        <v>1176</v>
      </c>
      <c r="MU53" s="626">
        <f>'3.8.расчет прочих'!L231</f>
        <v>1176</v>
      </c>
      <c r="MV53" s="626">
        <f>'3.8.расчет прочих'!L231</f>
        <v>1176</v>
      </c>
      <c r="MW53" s="626">
        <f>'3.8.расчет прочих'!L231</f>
        <v>1176</v>
      </c>
      <c r="MX53" s="626">
        <f>'3.8.расчет прочих'!L231</f>
        <v>1176</v>
      </c>
      <c r="NW53" s="626">
        <f>'3.8.расчет прочих'!L231</f>
        <v>1176</v>
      </c>
      <c r="NX53" s="626">
        <f>'3.8.расчет прочих'!L231</f>
        <v>1176</v>
      </c>
      <c r="NY53" s="626">
        <f>'3.8.расчет прочих'!L231</f>
        <v>1176</v>
      </c>
      <c r="NZ53" s="626">
        <f>'3.8.расчет прочих'!L231</f>
        <v>1176</v>
      </c>
      <c r="OA53" s="626">
        <f>'3.8.расчет прочих'!L231</f>
        <v>1176</v>
      </c>
      <c r="OB53" s="626">
        <f>'3.8.расчет прочих'!L231</f>
        <v>1176</v>
      </c>
      <c r="OJ53" s="626">
        <f>'3.8.расчет прочих'!L231</f>
        <v>1176</v>
      </c>
      <c r="OK53" s="626">
        <f>'3.8.расчет прочих'!L231</f>
        <v>1176</v>
      </c>
      <c r="OL53" s="626">
        <f>'3.8.расчет прочих'!L231</f>
        <v>1176</v>
      </c>
    </row>
    <row r="55" spans="1:402">
      <c r="C55" s="460" t="s">
        <v>1530</v>
      </c>
      <c r="D55" s="460" t="s">
        <v>1531</v>
      </c>
      <c r="E55" s="460" t="s">
        <v>1532</v>
      </c>
    </row>
    <row r="56" spans="1:402" ht="48">
      <c r="A56" s="97" t="s">
        <v>729</v>
      </c>
      <c r="C56" s="460"/>
      <c r="D56" s="460"/>
      <c r="E56" s="460"/>
    </row>
    <row r="57" spans="1:402">
      <c r="A57" s="12" t="s">
        <v>714</v>
      </c>
      <c r="C57" s="461">
        <f>BJ7</f>
        <v>23428</v>
      </c>
      <c r="D57" s="854">
        <f>BI48</f>
        <v>1833</v>
      </c>
      <c r="E57" s="854">
        <f>BI49</f>
        <v>324</v>
      </c>
    </row>
    <row r="58" spans="1:402" ht="72">
      <c r="A58" s="93" t="s">
        <v>715</v>
      </c>
      <c r="C58" s="461"/>
      <c r="D58" s="854"/>
      <c r="E58" s="854"/>
    </row>
    <row r="59" spans="1:402" ht="48">
      <c r="A59" s="12" t="s">
        <v>730</v>
      </c>
      <c r="C59" s="461">
        <f>BT7</f>
        <v>69636</v>
      </c>
      <c r="D59" s="854">
        <f>BS48</f>
        <v>1833</v>
      </c>
      <c r="E59" s="854">
        <f>BS49</f>
        <v>324</v>
      </c>
    </row>
    <row r="60" spans="1:402" ht="24">
      <c r="A60" s="12" t="s">
        <v>731</v>
      </c>
      <c r="C60" s="461">
        <f>CD8</f>
        <v>197101</v>
      </c>
      <c r="D60" s="854">
        <f>CC48</f>
        <v>383</v>
      </c>
      <c r="E60" s="854">
        <f>CC49</f>
        <v>68</v>
      </c>
    </row>
    <row r="61" spans="1:402" ht="84">
      <c r="A61" s="93" t="s">
        <v>744</v>
      </c>
      <c r="C61" s="460"/>
      <c r="D61" s="460"/>
      <c r="E61" s="460"/>
    </row>
    <row r="62" spans="1:402" ht="36">
      <c r="A62" s="12" t="s">
        <v>732</v>
      </c>
      <c r="C62" s="854">
        <f>OG41</f>
        <v>68270</v>
      </c>
      <c r="D62" s="854">
        <f>OJ48</f>
        <v>9765</v>
      </c>
      <c r="E62" s="854">
        <f>OJ49</f>
        <v>1724</v>
      </c>
    </row>
    <row r="63" spans="1:402">
      <c r="A63" s="93" t="s">
        <v>713</v>
      </c>
      <c r="C63" s="460"/>
      <c r="D63" s="460"/>
      <c r="E63" s="460"/>
    </row>
    <row r="64" spans="1:402">
      <c r="A64" s="93" t="s">
        <v>716</v>
      </c>
      <c r="C64" s="460"/>
      <c r="D64" s="460"/>
      <c r="E64" s="460"/>
    </row>
    <row r="65" spans="1:5" ht="48">
      <c r="A65" s="97" t="s">
        <v>708</v>
      </c>
      <c r="C65" s="460"/>
      <c r="D65" s="460"/>
      <c r="E65" s="460"/>
    </row>
    <row r="66" spans="1:5">
      <c r="A66" s="12" t="s">
        <v>714</v>
      </c>
      <c r="C66" s="461">
        <f>CJ7</f>
        <v>32750</v>
      </c>
      <c r="D66" s="854">
        <f>CI48</f>
        <v>2494</v>
      </c>
      <c r="E66" s="854">
        <f>CI49</f>
        <v>440</v>
      </c>
    </row>
    <row r="67" spans="1:5" ht="72">
      <c r="A67" s="93" t="s">
        <v>715</v>
      </c>
      <c r="C67" s="460"/>
      <c r="D67" s="460"/>
      <c r="E67" s="460"/>
    </row>
    <row r="68" spans="1:5" ht="48">
      <c r="A68" s="12" t="s">
        <v>730</v>
      </c>
      <c r="C68" s="461">
        <f>CT7</f>
        <v>96759</v>
      </c>
      <c r="D68" s="854">
        <f>CS48</f>
        <v>2494</v>
      </c>
      <c r="E68" s="854">
        <f>CS49</f>
        <v>440</v>
      </c>
    </row>
    <row r="69" spans="1:5" ht="84">
      <c r="A69" s="93" t="s">
        <v>744</v>
      </c>
      <c r="C69" s="460"/>
      <c r="D69" s="460"/>
      <c r="E69" s="460"/>
    </row>
    <row r="70" spans="1:5" ht="24">
      <c r="A70" s="12" t="s">
        <v>731</v>
      </c>
      <c r="C70" s="461">
        <f>DD8</f>
        <v>227424</v>
      </c>
      <c r="D70" s="854">
        <f>DC48</f>
        <v>639</v>
      </c>
      <c r="E70" s="854">
        <f>DC49</f>
        <v>113</v>
      </c>
    </row>
    <row r="71" spans="1:5" ht="36">
      <c r="A71" s="12" t="s">
        <v>732</v>
      </c>
      <c r="C71" s="854">
        <f>OH41</f>
        <v>93317</v>
      </c>
      <c r="D71" s="854">
        <f>OK48</f>
        <v>12419</v>
      </c>
      <c r="E71" s="854">
        <f>OK49</f>
        <v>2193</v>
      </c>
    </row>
    <row r="72" spans="1:5">
      <c r="A72" s="297" t="s">
        <v>713</v>
      </c>
      <c r="C72" s="461">
        <f>CY8</f>
        <v>19965</v>
      </c>
      <c r="D72" s="854">
        <f>CX48</f>
        <v>2082</v>
      </c>
      <c r="E72" s="854">
        <f>CX49</f>
        <v>367</v>
      </c>
    </row>
    <row r="73" spans="1:5">
      <c r="A73" s="93" t="s">
        <v>716</v>
      </c>
      <c r="C73" s="460"/>
      <c r="D73" s="460"/>
      <c r="E73" s="460"/>
    </row>
    <row r="74" spans="1:5" ht="48">
      <c r="A74" s="97" t="s">
        <v>725</v>
      </c>
      <c r="C74" s="460"/>
      <c r="D74" s="460"/>
      <c r="E74" s="460"/>
    </row>
    <row r="75" spans="1:5">
      <c r="A75" s="12" t="s">
        <v>714</v>
      </c>
      <c r="C75" s="461">
        <f>DJ7</f>
        <v>35859</v>
      </c>
      <c r="D75" s="854">
        <f>DI48</f>
        <v>2641</v>
      </c>
      <c r="E75" s="854">
        <f>DI49</f>
        <v>466</v>
      </c>
    </row>
    <row r="76" spans="1:5" ht="72">
      <c r="A76" s="93" t="s">
        <v>715</v>
      </c>
      <c r="C76" s="460"/>
      <c r="D76" s="460"/>
      <c r="E76" s="460"/>
    </row>
    <row r="77" spans="1:5" ht="48">
      <c r="A77" s="93" t="s">
        <v>730</v>
      </c>
      <c r="C77" s="460"/>
      <c r="D77" s="460"/>
      <c r="E77" s="460"/>
    </row>
    <row r="78" spans="1:5" ht="84">
      <c r="A78" s="93" t="s">
        <v>744</v>
      </c>
      <c r="C78" s="460"/>
      <c r="D78" s="460"/>
      <c r="E78" s="460"/>
    </row>
    <row r="79" spans="1:5" ht="24">
      <c r="A79" s="12" t="s">
        <v>731</v>
      </c>
      <c r="C79" s="461">
        <f>ED8</f>
        <v>272908</v>
      </c>
      <c r="D79" s="854">
        <f>EC48</f>
        <v>767</v>
      </c>
      <c r="E79" s="854">
        <f>EC49</f>
        <v>136</v>
      </c>
    </row>
    <row r="80" spans="1:5" ht="36">
      <c r="A80" s="12" t="s">
        <v>732</v>
      </c>
      <c r="C80" s="854">
        <f>OI41</f>
        <v>243120</v>
      </c>
      <c r="D80" s="854">
        <f>OL48</f>
        <v>29017</v>
      </c>
      <c r="E80" s="854">
        <f>OL49</f>
        <v>5123</v>
      </c>
    </row>
    <row r="81" spans="1:5">
      <c r="A81" s="297" t="s">
        <v>713</v>
      </c>
      <c r="C81" s="461">
        <f>DY8</f>
        <v>20009</v>
      </c>
      <c r="D81" s="854">
        <f>DX48</f>
        <v>2353</v>
      </c>
      <c r="E81" s="854">
        <f>DX49</f>
        <v>416</v>
      </c>
    </row>
    <row r="82" spans="1:5">
      <c r="A82" s="93" t="s">
        <v>716</v>
      </c>
      <c r="C82" s="460"/>
      <c r="D82" s="460"/>
      <c r="E82" s="460"/>
    </row>
    <row r="83" spans="1:5" ht="36">
      <c r="A83" s="97" t="s">
        <v>706</v>
      </c>
      <c r="C83" s="460"/>
      <c r="D83" s="460"/>
      <c r="E83" s="460"/>
    </row>
    <row r="84" spans="1:5">
      <c r="A84" s="12" t="s">
        <v>448</v>
      </c>
      <c r="C84" s="855">
        <f>$MM$41</f>
        <v>10.95</v>
      </c>
      <c r="D84" s="855">
        <f>$MS$48</f>
        <v>0.19</v>
      </c>
      <c r="E84" s="855">
        <f>$MS$49</f>
        <v>0.03</v>
      </c>
    </row>
    <row r="85" spans="1:5" ht="24">
      <c r="A85" s="12" t="s">
        <v>449</v>
      </c>
      <c r="C85" s="855">
        <f>$MN$41</f>
        <v>15.35</v>
      </c>
      <c r="D85" s="855">
        <f>$MT$48</f>
        <v>0.26</v>
      </c>
      <c r="E85" s="855">
        <f>$MT$49</f>
        <v>0.05</v>
      </c>
    </row>
    <row r="86" spans="1:5" ht="24">
      <c r="A86" s="12" t="s">
        <v>463</v>
      </c>
      <c r="C86" s="855">
        <f>$MR$41</f>
        <v>7.45</v>
      </c>
      <c r="D86" s="855">
        <f>$MX$48</f>
        <v>0.13</v>
      </c>
      <c r="E86" s="855">
        <f>$MX$49</f>
        <v>0.02</v>
      </c>
    </row>
    <row r="87" spans="1:5">
      <c r="A87" s="12" t="s">
        <v>450</v>
      </c>
      <c r="C87" s="855">
        <f>$MQ$41</f>
        <v>3.47</v>
      </c>
      <c r="D87" s="855">
        <f>$MW$48</f>
        <v>0.06</v>
      </c>
      <c r="E87" s="855">
        <f>$MW$49</f>
        <v>0.01</v>
      </c>
    </row>
    <row r="88" spans="1:5" ht="24">
      <c r="A88" s="12" t="s">
        <v>451</v>
      </c>
      <c r="C88" s="855">
        <f>$MO$41</f>
        <v>12.3</v>
      </c>
      <c r="D88" s="855">
        <f>$MU$48</f>
        <v>0.21</v>
      </c>
      <c r="E88" s="855">
        <f>$MU$49</f>
        <v>0.04</v>
      </c>
    </row>
    <row r="89" spans="1:5" ht="24">
      <c r="A89" s="12" t="s">
        <v>452</v>
      </c>
      <c r="C89" s="855">
        <f>$MP$41</f>
        <v>5.27</v>
      </c>
      <c r="D89" s="855">
        <f>$MV$48</f>
        <v>0.09</v>
      </c>
      <c r="E89" s="855">
        <f>$MV$49</f>
        <v>0.02</v>
      </c>
    </row>
  </sheetData>
  <mergeCells count="81">
    <mergeCell ref="B2:AG2"/>
    <mergeCell ref="C3:O3"/>
    <mergeCell ref="P3:JL3"/>
    <mergeCell ref="JM3:LB3"/>
    <mergeCell ref="LC3:LJ4"/>
    <mergeCell ref="JM4:JS4"/>
    <mergeCell ref="JT4:LB4"/>
    <mergeCell ref="MY4:ND4"/>
    <mergeCell ref="LP3:LS4"/>
    <mergeCell ref="MM3:MX3"/>
    <mergeCell ref="OG3:OL3"/>
    <mergeCell ref="A4:A6"/>
    <mergeCell ref="B4:F4"/>
    <mergeCell ref="G4:O4"/>
    <mergeCell ref="P4:AH4"/>
    <mergeCell ref="AI4:BG4"/>
    <mergeCell ref="BH4:EQ4"/>
    <mergeCell ref="ER4:JL4"/>
    <mergeCell ref="LK3:LO4"/>
    <mergeCell ref="LU4:LZ4"/>
    <mergeCell ref="MA4:MF4"/>
    <mergeCell ref="MG4:ML4"/>
    <mergeCell ref="MM4:MR4"/>
    <mergeCell ref="MS4:MX4"/>
    <mergeCell ref="OJ4:OL4"/>
    <mergeCell ref="B5:F5"/>
    <mergeCell ref="G5:K5"/>
    <mergeCell ref="L5:L6"/>
    <mergeCell ref="M5:M6"/>
    <mergeCell ref="O5:O6"/>
    <mergeCell ref="P5:U5"/>
    <mergeCell ref="V5:AA5"/>
    <mergeCell ref="AB5:AG5"/>
    <mergeCell ref="AH5:AH6"/>
    <mergeCell ref="NE4:NJ4"/>
    <mergeCell ref="NK4:NP4"/>
    <mergeCell ref="NQ4:NV4"/>
    <mergeCell ref="NW4:OB4"/>
    <mergeCell ref="OD4:OF4"/>
    <mergeCell ref="OG4:OI4"/>
    <mergeCell ref="DH5:EG5"/>
    <mergeCell ref="AI5:AK5"/>
    <mergeCell ref="AL5:AN5"/>
    <mergeCell ref="AO5:AQ5"/>
    <mergeCell ref="AR5:AT5"/>
    <mergeCell ref="AU5:AW5"/>
    <mergeCell ref="AX5:AZ5"/>
    <mergeCell ref="BA5:BC5"/>
    <mergeCell ref="BD5:BF5"/>
    <mergeCell ref="BG5:BG6"/>
    <mergeCell ref="BH5:CG5"/>
    <mergeCell ref="CH5:DG5"/>
    <mergeCell ref="LL5:LL6"/>
    <mergeCell ref="EH5:EH6"/>
    <mergeCell ref="EI5:EL5"/>
    <mergeCell ref="EM5:EQ5"/>
    <mergeCell ref="ER5:JG5"/>
    <mergeCell ref="JH5:JL5"/>
    <mergeCell ref="JM5:JS5"/>
    <mergeCell ref="JT5:KW5"/>
    <mergeCell ref="KX5:LB5"/>
    <mergeCell ref="LF5:LF6"/>
    <mergeCell ref="LG5:LJ5"/>
    <mergeCell ref="LK5:LK6"/>
    <mergeCell ref="NK5:NP5"/>
    <mergeCell ref="LM5:LM6"/>
    <mergeCell ref="LN5:LN6"/>
    <mergeCell ref="LO5:LO6"/>
    <mergeCell ref="LS5:LS6"/>
    <mergeCell ref="LU5:LZ5"/>
    <mergeCell ref="MA5:MF5"/>
    <mergeCell ref="MG5:ML5"/>
    <mergeCell ref="MM5:MR5"/>
    <mergeCell ref="MS5:MX5"/>
    <mergeCell ref="MY5:ND5"/>
    <mergeCell ref="NE5:NJ5"/>
    <mergeCell ref="NQ5:NV5"/>
    <mergeCell ref="NW5:OB5"/>
    <mergeCell ref="OD5:OF5"/>
    <mergeCell ref="OG5:OI5"/>
    <mergeCell ref="OJ5:OL5"/>
  </mergeCells>
  <pageMargins left="0.70866141732283472" right="0.70866141732283472" top="0.74803149606299213" bottom="0.74803149606299213" header="0.31496062992125984" footer="0.31496062992125984"/>
  <pageSetup paperSize="9" scale="67" fitToWidth="0" orientation="landscape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DF80"/>
  <sheetViews>
    <sheetView view="pageBreakPreview" topLeftCell="A48" zoomScale="75" zoomScaleSheetLayoutView="75" workbookViewId="0">
      <selection activeCell="E87" sqref="E87"/>
    </sheetView>
  </sheetViews>
  <sheetFormatPr defaultRowHeight="15"/>
  <cols>
    <col min="1" max="1" width="34.85546875" style="1" customWidth="1"/>
    <col min="2" max="2" width="23.140625" style="413" customWidth="1"/>
    <col min="3" max="3" width="13.42578125" style="1" customWidth="1"/>
    <col min="4" max="29" width="12.140625" style="1" customWidth="1"/>
    <col min="30" max="30" width="12" style="1" customWidth="1"/>
    <col min="31" max="31" width="10.85546875" style="1" customWidth="1"/>
    <col min="32" max="32" width="11" style="1" customWidth="1"/>
    <col min="33" max="56" width="9.140625" style="1" customWidth="1"/>
    <col min="57" max="62" width="9.7109375" style="1" customWidth="1"/>
    <col min="63" max="65" width="12.140625" style="1" customWidth="1"/>
    <col min="66" max="77" width="9.140625" style="1" customWidth="1"/>
    <col min="78" max="83" width="9.7109375" style="1" customWidth="1"/>
    <col min="84" max="92" width="9.140625" style="1" customWidth="1"/>
    <col min="93" max="95" width="9.7109375" style="1" customWidth="1"/>
    <col min="96" max="98" width="11" style="1" hidden="1" customWidth="1"/>
    <col min="99" max="104" width="12.85546875" style="1" hidden="1" customWidth="1"/>
    <col min="105" max="107" width="13.140625" style="1" hidden="1" customWidth="1"/>
    <col min="108" max="110" width="12.140625" style="1" hidden="1" customWidth="1"/>
    <col min="111" max="231" width="9.140625" style="1"/>
    <col min="232" max="232" width="34.85546875" style="1" customWidth="1"/>
    <col min="233" max="233" width="23.140625" style="1" customWidth="1"/>
    <col min="234" max="234" width="6.28515625" style="1" customWidth="1"/>
    <col min="235" max="235" width="51" style="1" customWidth="1"/>
    <col min="236" max="236" width="16.5703125" style="1" customWidth="1"/>
    <col min="237" max="237" width="12.85546875" style="1" customWidth="1"/>
    <col min="238" max="238" width="15.5703125" style="1" customWidth="1"/>
    <col min="239" max="239" width="16.5703125" style="1" customWidth="1"/>
    <col min="240" max="240" width="17" style="1" customWidth="1"/>
    <col min="241" max="242" width="17.42578125" style="1" customWidth="1"/>
    <col min="243" max="244" width="16.5703125" style="1" customWidth="1"/>
    <col min="245" max="247" width="17.42578125" style="1" customWidth="1"/>
    <col min="248" max="249" width="16.5703125" style="1" customWidth="1"/>
    <col min="250" max="252" width="17.42578125" style="1" customWidth="1"/>
    <col min="253" max="254" width="16.5703125" style="1" customWidth="1"/>
    <col min="255" max="257" width="17.42578125" style="1" customWidth="1"/>
    <col min="258" max="258" width="15.5703125" style="1" customWidth="1"/>
    <col min="259" max="259" width="16.5703125" style="1" customWidth="1"/>
    <col min="260" max="261" width="17.42578125" style="1" customWidth="1"/>
    <col min="262" max="296" width="12.140625" style="1" customWidth="1"/>
    <col min="297" max="487" width="9.140625" style="1"/>
    <col min="488" max="488" width="34.85546875" style="1" customWidth="1"/>
    <col min="489" max="489" width="23.140625" style="1" customWidth="1"/>
    <col min="490" max="490" width="6.28515625" style="1" customWidth="1"/>
    <col min="491" max="491" width="51" style="1" customWidth="1"/>
    <col min="492" max="492" width="16.5703125" style="1" customWidth="1"/>
    <col min="493" max="493" width="12.85546875" style="1" customWidth="1"/>
    <col min="494" max="494" width="15.5703125" style="1" customWidth="1"/>
    <col min="495" max="495" width="16.5703125" style="1" customWidth="1"/>
    <col min="496" max="496" width="17" style="1" customWidth="1"/>
    <col min="497" max="498" width="17.42578125" style="1" customWidth="1"/>
    <col min="499" max="500" width="16.5703125" style="1" customWidth="1"/>
    <col min="501" max="503" width="17.42578125" style="1" customWidth="1"/>
    <col min="504" max="505" width="16.5703125" style="1" customWidth="1"/>
    <col min="506" max="508" width="17.42578125" style="1" customWidth="1"/>
    <col min="509" max="510" width="16.5703125" style="1" customWidth="1"/>
    <col min="511" max="513" width="17.42578125" style="1" customWidth="1"/>
    <col min="514" max="514" width="15.5703125" style="1" customWidth="1"/>
    <col min="515" max="515" width="16.5703125" style="1" customWidth="1"/>
    <col min="516" max="517" width="17.42578125" style="1" customWidth="1"/>
    <col min="518" max="552" width="12.140625" style="1" customWidth="1"/>
    <col min="553" max="743" width="9.140625" style="1"/>
    <col min="744" max="744" width="34.85546875" style="1" customWidth="1"/>
    <col min="745" max="745" width="23.140625" style="1" customWidth="1"/>
    <col min="746" max="746" width="6.28515625" style="1" customWidth="1"/>
    <col min="747" max="747" width="51" style="1" customWidth="1"/>
    <col min="748" max="748" width="16.5703125" style="1" customWidth="1"/>
    <col min="749" max="749" width="12.85546875" style="1" customWidth="1"/>
    <col min="750" max="750" width="15.5703125" style="1" customWidth="1"/>
    <col min="751" max="751" width="16.5703125" style="1" customWidth="1"/>
    <col min="752" max="752" width="17" style="1" customWidth="1"/>
    <col min="753" max="754" width="17.42578125" style="1" customWidth="1"/>
    <col min="755" max="756" width="16.5703125" style="1" customWidth="1"/>
    <col min="757" max="759" width="17.42578125" style="1" customWidth="1"/>
    <col min="760" max="761" width="16.5703125" style="1" customWidth="1"/>
    <col min="762" max="764" width="17.42578125" style="1" customWidth="1"/>
    <col min="765" max="766" width="16.5703125" style="1" customWidth="1"/>
    <col min="767" max="769" width="17.42578125" style="1" customWidth="1"/>
    <col min="770" max="770" width="15.5703125" style="1" customWidth="1"/>
    <col min="771" max="771" width="16.5703125" style="1" customWidth="1"/>
    <col min="772" max="773" width="17.42578125" style="1" customWidth="1"/>
    <col min="774" max="808" width="12.140625" style="1" customWidth="1"/>
    <col min="809" max="999" width="9.140625" style="1"/>
    <col min="1000" max="1000" width="34.85546875" style="1" customWidth="1"/>
    <col min="1001" max="1001" width="23.140625" style="1" customWidth="1"/>
    <col min="1002" max="1002" width="6.28515625" style="1" customWidth="1"/>
    <col min="1003" max="1003" width="51" style="1" customWidth="1"/>
    <col min="1004" max="1004" width="16.5703125" style="1" customWidth="1"/>
    <col min="1005" max="1005" width="12.85546875" style="1" customWidth="1"/>
    <col min="1006" max="1006" width="15.5703125" style="1" customWidth="1"/>
    <col min="1007" max="1007" width="16.5703125" style="1" customWidth="1"/>
    <col min="1008" max="1008" width="17" style="1" customWidth="1"/>
    <col min="1009" max="1010" width="17.42578125" style="1" customWidth="1"/>
    <col min="1011" max="1012" width="16.5703125" style="1" customWidth="1"/>
    <col min="1013" max="1015" width="17.42578125" style="1" customWidth="1"/>
    <col min="1016" max="1017" width="16.5703125" style="1" customWidth="1"/>
    <col min="1018" max="1020" width="17.42578125" style="1" customWidth="1"/>
    <col min="1021" max="1022" width="16.5703125" style="1" customWidth="1"/>
    <col min="1023" max="1025" width="17.42578125" style="1" customWidth="1"/>
    <col min="1026" max="1026" width="15.5703125" style="1" customWidth="1"/>
    <col min="1027" max="1027" width="16.5703125" style="1" customWidth="1"/>
    <col min="1028" max="1029" width="17.42578125" style="1" customWidth="1"/>
    <col min="1030" max="1064" width="12.140625" style="1" customWidth="1"/>
    <col min="1065" max="1255" width="9.140625" style="1"/>
    <col min="1256" max="1256" width="34.85546875" style="1" customWidth="1"/>
    <col min="1257" max="1257" width="23.140625" style="1" customWidth="1"/>
    <col min="1258" max="1258" width="6.28515625" style="1" customWidth="1"/>
    <col min="1259" max="1259" width="51" style="1" customWidth="1"/>
    <col min="1260" max="1260" width="16.5703125" style="1" customWidth="1"/>
    <col min="1261" max="1261" width="12.85546875" style="1" customWidth="1"/>
    <col min="1262" max="1262" width="15.5703125" style="1" customWidth="1"/>
    <col min="1263" max="1263" width="16.5703125" style="1" customWidth="1"/>
    <col min="1264" max="1264" width="17" style="1" customWidth="1"/>
    <col min="1265" max="1266" width="17.42578125" style="1" customWidth="1"/>
    <col min="1267" max="1268" width="16.5703125" style="1" customWidth="1"/>
    <col min="1269" max="1271" width="17.42578125" style="1" customWidth="1"/>
    <col min="1272" max="1273" width="16.5703125" style="1" customWidth="1"/>
    <col min="1274" max="1276" width="17.42578125" style="1" customWidth="1"/>
    <col min="1277" max="1278" width="16.5703125" style="1" customWidth="1"/>
    <col min="1279" max="1281" width="17.42578125" style="1" customWidth="1"/>
    <col min="1282" max="1282" width="15.5703125" style="1" customWidth="1"/>
    <col min="1283" max="1283" width="16.5703125" style="1" customWidth="1"/>
    <col min="1284" max="1285" width="17.42578125" style="1" customWidth="1"/>
    <col min="1286" max="1320" width="12.140625" style="1" customWidth="1"/>
    <col min="1321" max="1511" width="9.140625" style="1"/>
    <col min="1512" max="1512" width="34.85546875" style="1" customWidth="1"/>
    <col min="1513" max="1513" width="23.140625" style="1" customWidth="1"/>
    <col min="1514" max="1514" width="6.28515625" style="1" customWidth="1"/>
    <col min="1515" max="1515" width="51" style="1" customWidth="1"/>
    <col min="1516" max="1516" width="16.5703125" style="1" customWidth="1"/>
    <col min="1517" max="1517" width="12.85546875" style="1" customWidth="1"/>
    <col min="1518" max="1518" width="15.5703125" style="1" customWidth="1"/>
    <col min="1519" max="1519" width="16.5703125" style="1" customWidth="1"/>
    <col min="1520" max="1520" width="17" style="1" customWidth="1"/>
    <col min="1521" max="1522" width="17.42578125" style="1" customWidth="1"/>
    <col min="1523" max="1524" width="16.5703125" style="1" customWidth="1"/>
    <col min="1525" max="1527" width="17.42578125" style="1" customWidth="1"/>
    <col min="1528" max="1529" width="16.5703125" style="1" customWidth="1"/>
    <col min="1530" max="1532" width="17.42578125" style="1" customWidth="1"/>
    <col min="1533" max="1534" width="16.5703125" style="1" customWidth="1"/>
    <col min="1535" max="1537" width="17.42578125" style="1" customWidth="1"/>
    <col min="1538" max="1538" width="15.5703125" style="1" customWidth="1"/>
    <col min="1539" max="1539" width="16.5703125" style="1" customWidth="1"/>
    <col min="1540" max="1541" width="17.42578125" style="1" customWidth="1"/>
    <col min="1542" max="1576" width="12.140625" style="1" customWidth="1"/>
    <col min="1577" max="1767" width="9.140625" style="1"/>
    <col min="1768" max="1768" width="34.85546875" style="1" customWidth="1"/>
    <col min="1769" max="1769" width="23.140625" style="1" customWidth="1"/>
    <col min="1770" max="1770" width="6.28515625" style="1" customWidth="1"/>
    <col min="1771" max="1771" width="51" style="1" customWidth="1"/>
    <col min="1772" max="1772" width="16.5703125" style="1" customWidth="1"/>
    <col min="1773" max="1773" width="12.85546875" style="1" customWidth="1"/>
    <col min="1774" max="1774" width="15.5703125" style="1" customWidth="1"/>
    <col min="1775" max="1775" width="16.5703125" style="1" customWidth="1"/>
    <col min="1776" max="1776" width="17" style="1" customWidth="1"/>
    <col min="1777" max="1778" width="17.42578125" style="1" customWidth="1"/>
    <col min="1779" max="1780" width="16.5703125" style="1" customWidth="1"/>
    <col min="1781" max="1783" width="17.42578125" style="1" customWidth="1"/>
    <col min="1784" max="1785" width="16.5703125" style="1" customWidth="1"/>
    <col min="1786" max="1788" width="17.42578125" style="1" customWidth="1"/>
    <col min="1789" max="1790" width="16.5703125" style="1" customWidth="1"/>
    <col min="1791" max="1793" width="17.42578125" style="1" customWidth="1"/>
    <col min="1794" max="1794" width="15.5703125" style="1" customWidth="1"/>
    <col min="1795" max="1795" width="16.5703125" style="1" customWidth="1"/>
    <col min="1796" max="1797" width="17.42578125" style="1" customWidth="1"/>
    <col min="1798" max="1832" width="12.140625" style="1" customWidth="1"/>
    <col min="1833" max="2023" width="9.140625" style="1"/>
    <col min="2024" max="2024" width="34.85546875" style="1" customWidth="1"/>
    <col min="2025" max="2025" width="23.140625" style="1" customWidth="1"/>
    <col min="2026" max="2026" width="6.28515625" style="1" customWidth="1"/>
    <col min="2027" max="2027" width="51" style="1" customWidth="1"/>
    <col min="2028" max="2028" width="16.5703125" style="1" customWidth="1"/>
    <col min="2029" max="2029" width="12.85546875" style="1" customWidth="1"/>
    <col min="2030" max="2030" width="15.5703125" style="1" customWidth="1"/>
    <col min="2031" max="2031" width="16.5703125" style="1" customWidth="1"/>
    <col min="2032" max="2032" width="17" style="1" customWidth="1"/>
    <col min="2033" max="2034" width="17.42578125" style="1" customWidth="1"/>
    <col min="2035" max="2036" width="16.5703125" style="1" customWidth="1"/>
    <col min="2037" max="2039" width="17.42578125" style="1" customWidth="1"/>
    <col min="2040" max="2041" width="16.5703125" style="1" customWidth="1"/>
    <col min="2042" max="2044" width="17.42578125" style="1" customWidth="1"/>
    <col min="2045" max="2046" width="16.5703125" style="1" customWidth="1"/>
    <col min="2047" max="2049" width="17.42578125" style="1" customWidth="1"/>
    <col min="2050" max="2050" width="15.5703125" style="1" customWidth="1"/>
    <col min="2051" max="2051" width="16.5703125" style="1" customWidth="1"/>
    <col min="2052" max="2053" width="17.42578125" style="1" customWidth="1"/>
    <col min="2054" max="2088" width="12.140625" style="1" customWidth="1"/>
    <col min="2089" max="2279" width="9.140625" style="1"/>
    <col min="2280" max="2280" width="34.85546875" style="1" customWidth="1"/>
    <col min="2281" max="2281" width="23.140625" style="1" customWidth="1"/>
    <col min="2282" max="2282" width="6.28515625" style="1" customWidth="1"/>
    <col min="2283" max="2283" width="51" style="1" customWidth="1"/>
    <col min="2284" max="2284" width="16.5703125" style="1" customWidth="1"/>
    <col min="2285" max="2285" width="12.85546875" style="1" customWidth="1"/>
    <col min="2286" max="2286" width="15.5703125" style="1" customWidth="1"/>
    <col min="2287" max="2287" width="16.5703125" style="1" customWidth="1"/>
    <col min="2288" max="2288" width="17" style="1" customWidth="1"/>
    <col min="2289" max="2290" width="17.42578125" style="1" customWidth="1"/>
    <col min="2291" max="2292" width="16.5703125" style="1" customWidth="1"/>
    <col min="2293" max="2295" width="17.42578125" style="1" customWidth="1"/>
    <col min="2296" max="2297" width="16.5703125" style="1" customWidth="1"/>
    <col min="2298" max="2300" width="17.42578125" style="1" customWidth="1"/>
    <col min="2301" max="2302" width="16.5703125" style="1" customWidth="1"/>
    <col min="2303" max="2305" width="17.42578125" style="1" customWidth="1"/>
    <col min="2306" max="2306" width="15.5703125" style="1" customWidth="1"/>
    <col min="2307" max="2307" width="16.5703125" style="1" customWidth="1"/>
    <col min="2308" max="2309" width="17.42578125" style="1" customWidth="1"/>
    <col min="2310" max="2344" width="12.140625" style="1" customWidth="1"/>
    <col min="2345" max="2535" width="9.140625" style="1"/>
    <col min="2536" max="2536" width="34.85546875" style="1" customWidth="1"/>
    <col min="2537" max="2537" width="23.140625" style="1" customWidth="1"/>
    <col min="2538" max="2538" width="6.28515625" style="1" customWidth="1"/>
    <col min="2539" max="2539" width="51" style="1" customWidth="1"/>
    <col min="2540" max="2540" width="16.5703125" style="1" customWidth="1"/>
    <col min="2541" max="2541" width="12.85546875" style="1" customWidth="1"/>
    <col min="2542" max="2542" width="15.5703125" style="1" customWidth="1"/>
    <col min="2543" max="2543" width="16.5703125" style="1" customWidth="1"/>
    <col min="2544" max="2544" width="17" style="1" customWidth="1"/>
    <col min="2545" max="2546" width="17.42578125" style="1" customWidth="1"/>
    <col min="2547" max="2548" width="16.5703125" style="1" customWidth="1"/>
    <col min="2549" max="2551" width="17.42578125" style="1" customWidth="1"/>
    <col min="2552" max="2553" width="16.5703125" style="1" customWidth="1"/>
    <col min="2554" max="2556" width="17.42578125" style="1" customWidth="1"/>
    <col min="2557" max="2558" width="16.5703125" style="1" customWidth="1"/>
    <col min="2559" max="2561" width="17.42578125" style="1" customWidth="1"/>
    <col min="2562" max="2562" width="15.5703125" style="1" customWidth="1"/>
    <col min="2563" max="2563" width="16.5703125" style="1" customWidth="1"/>
    <col min="2564" max="2565" width="17.42578125" style="1" customWidth="1"/>
    <col min="2566" max="2600" width="12.140625" style="1" customWidth="1"/>
    <col min="2601" max="2791" width="9.140625" style="1"/>
    <col min="2792" max="2792" width="34.85546875" style="1" customWidth="1"/>
    <col min="2793" max="2793" width="23.140625" style="1" customWidth="1"/>
    <col min="2794" max="2794" width="6.28515625" style="1" customWidth="1"/>
    <col min="2795" max="2795" width="51" style="1" customWidth="1"/>
    <col min="2796" max="2796" width="16.5703125" style="1" customWidth="1"/>
    <col min="2797" max="2797" width="12.85546875" style="1" customWidth="1"/>
    <col min="2798" max="2798" width="15.5703125" style="1" customWidth="1"/>
    <col min="2799" max="2799" width="16.5703125" style="1" customWidth="1"/>
    <col min="2800" max="2800" width="17" style="1" customWidth="1"/>
    <col min="2801" max="2802" width="17.42578125" style="1" customWidth="1"/>
    <col min="2803" max="2804" width="16.5703125" style="1" customWidth="1"/>
    <col min="2805" max="2807" width="17.42578125" style="1" customWidth="1"/>
    <col min="2808" max="2809" width="16.5703125" style="1" customWidth="1"/>
    <col min="2810" max="2812" width="17.42578125" style="1" customWidth="1"/>
    <col min="2813" max="2814" width="16.5703125" style="1" customWidth="1"/>
    <col min="2815" max="2817" width="17.42578125" style="1" customWidth="1"/>
    <col min="2818" max="2818" width="15.5703125" style="1" customWidth="1"/>
    <col min="2819" max="2819" width="16.5703125" style="1" customWidth="1"/>
    <col min="2820" max="2821" width="17.42578125" style="1" customWidth="1"/>
    <col min="2822" max="2856" width="12.140625" style="1" customWidth="1"/>
    <col min="2857" max="3047" width="9.140625" style="1"/>
    <col min="3048" max="3048" width="34.85546875" style="1" customWidth="1"/>
    <col min="3049" max="3049" width="23.140625" style="1" customWidth="1"/>
    <col min="3050" max="3050" width="6.28515625" style="1" customWidth="1"/>
    <col min="3051" max="3051" width="51" style="1" customWidth="1"/>
    <col min="3052" max="3052" width="16.5703125" style="1" customWidth="1"/>
    <col min="3053" max="3053" width="12.85546875" style="1" customWidth="1"/>
    <col min="3054" max="3054" width="15.5703125" style="1" customWidth="1"/>
    <col min="3055" max="3055" width="16.5703125" style="1" customWidth="1"/>
    <col min="3056" max="3056" width="17" style="1" customWidth="1"/>
    <col min="3057" max="3058" width="17.42578125" style="1" customWidth="1"/>
    <col min="3059" max="3060" width="16.5703125" style="1" customWidth="1"/>
    <col min="3061" max="3063" width="17.42578125" style="1" customWidth="1"/>
    <col min="3064" max="3065" width="16.5703125" style="1" customWidth="1"/>
    <col min="3066" max="3068" width="17.42578125" style="1" customWidth="1"/>
    <col min="3069" max="3070" width="16.5703125" style="1" customWidth="1"/>
    <col min="3071" max="3073" width="17.42578125" style="1" customWidth="1"/>
    <col min="3074" max="3074" width="15.5703125" style="1" customWidth="1"/>
    <col min="3075" max="3075" width="16.5703125" style="1" customWidth="1"/>
    <col min="3076" max="3077" width="17.42578125" style="1" customWidth="1"/>
    <col min="3078" max="3112" width="12.140625" style="1" customWidth="1"/>
    <col min="3113" max="3303" width="9.140625" style="1"/>
    <col min="3304" max="3304" width="34.85546875" style="1" customWidth="1"/>
    <col min="3305" max="3305" width="23.140625" style="1" customWidth="1"/>
    <col min="3306" max="3306" width="6.28515625" style="1" customWidth="1"/>
    <col min="3307" max="3307" width="51" style="1" customWidth="1"/>
    <col min="3308" max="3308" width="16.5703125" style="1" customWidth="1"/>
    <col min="3309" max="3309" width="12.85546875" style="1" customWidth="1"/>
    <col min="3310" max="3310" width="15.5703125" style="1" customWidth="1"/>
    <col min="3311" max="3311" width="16.5703125" style="1" customWidth="1"/>
    <col min="3312" max="3312" width="17" style="1" customWidth="1"/>
    <col min="3313" max="3314" width="17.42578125" style="1" customWidth="1"/>
    <col min="3315" max="3316" width="16.5703125" style="1" customWidth="1"/>
    <col min="3317" max="3319" width="17.42578125" style="1" customWidth="1"/>
    <col min="3320" max="3321" width="16.5703125" style="1" customWidth="1"/>
    <col min="3322" max="3324" width="17.42578125" style="1" customWidth="1"/>
    <col min="3325" max="3326" width="16.5703125" style="1" customWidth="1"/>
    <col min="3327" max="3329" width="17.42578125" style="1" customWidth="1"/>
    <col min="3330" max="3330" width="15.5703125" style="1" customWidth="1"/>
    <col min="3331" max="3331" width="16.5703125" style="1" customWidth="1"/>
    <col min="3332" max="3333" width="17.42578125" style="1" customWidth="1"/>
    <col min="3334" max="3368" width="12.140625" style="1" customWidth="1"/>
    <col min="3369" max="3559" width="9.140625" style="1"/>
    <col min="3560" max="3560" width="34.85546875" style="1" customWidth="1"/>
    <col min="3561" max="3561" width="23.140625" style="1" customWidth="1"/>
    <col min="3562" max="3562" width="6.28515625" style="1" customWidth="1"/>
    <col min="3563" max="3563" width="51" style="1" customWidth="1"/>
    <col min="3564" max="3564" width="16.5703125" style="1" customWidth="1"/>
    <col min="3565" max="3565" width="12.85546875" style="1" customWidth="1"/>
    <col min="3566" max="3566" width="15.5703125" style="1" customWidth="1"/>
    <col min="3567" max="3567" width="16.5703125" style="1" customWidth="1"/>
    <col min="3568" max="3568" width="17" style="1" customWidth="1"/>
    <col min="3569" max="3570" width="17.42578125" style="1" customWidth="1"/>
    <col min="3571" max="3572" width="16.5703125" style="1" customWidth="1"/>
    <col min="3573" max="3575" width="17.42578125" style="1" customWidth="1"/>
    <col min="3576" max="3577" width="16.5703125" style="1" customWidth="1"/>
    <col min="3578" max="3580" width="17.42578125" style="1" customWidth="1"/>
    <col min="3581" max="3582" width="16.5703125" style="1" customWidth="1"/>
    <col min="3583" max="3585" width="17.42578125" style="1" customWidth="1"/>
    <col min="3586" max="3586" width="15.5703125" style="1" customWidth="1"/>
    <col min="3587" max="3587" width="16.5703125" style="1" customWidth="1"/>
    <col min="3588" max="3589" width="17.42578125" style="1" customWidth="1"/>
    <col min="3590" max="3624" width="12.140625" style="1" customWidth="1"/>
    <col min="3625" max="3815" width="9.140625" style="1"/>
    <col min="3816" max="3816" width="34.85546875" style="1" customWidth="1"/>
    <col min="3817" max="3817" width="23.140625" style="1" customWidth="1"/>
    <col min="3818" max="3818" width="6.28515625" style="1" customWidth="1"/>
    <col min="3819" max="3819" width="51" style="1" customWidth="1"/>
    <col min="3820" max="3820" width="16.5703125" style="1" customWidth="1"/>
    <col min="3821" max="3821" width="12.85546875" style="1" customWidth="1"/>
    <col min="3822" max="3822" width="15.5703125" style="1" customWidth="1"/>
    <col min="3823" max="3823" width="16.5703125" style="1" customWidth="1"/>
    <col min="3824" max="3824" width="17" style="1" customWidth="1"/>
    <col min="3825" max="3826" width="17.42578125" style="1" customWidth="1"/>
    <col min="3827" max="3828" width="16.5703125" style="1" customWidth="1"/>
    <col min="3829" max="3831" width="17.42578125" style="1" customWidth="1"/>
    <col min="3832" max="3833" width="16.5703125" style="1" customWidth="1"/>
    <col min="3834" max="3836" width="17.42578125" style="1" customWidth="1"/>
    <col min="3837" max="3838" width="16.5703125" style="1" customWidth="1"/>
    <col min="3839" max="3841" width="17.42578125" style="1" customWidth="1"/>
    <col min="3842" max="3842" width="15.5703125" style="1" customWidth="1"/>
    <col min="3843" max="3843" width="16.5703125" style="1" customWidth="1"/>
    <col min="3844" max="3845" width="17.42578125" style="1" customWidth="1"/>
    <col min="3846" max="3880" width="12.140625" style="1" customWidth="1"/>
    <col min="3881" max="4071" width="9.140625" style="1"/>
    <col min="4072" max="4072" width="34.85546875" style="1" customWidth="1"/>
    <col min="4073" max="4073" width="23.140625" style="1" customWidth="1"/>
    <col min="4074" max="4074" width="6.28515625" style="1" customWidth="1"/>
    <col min="4075" max="4075" width="51" style="1" customWidth="1"/>
    <col min="4076" max="4076" width="16.5703125" style="1" customWidth="1"/>
    <col min="4077" max="4077" width="12.85546875" style="1" customWidth="1"/>
    <col min="4078" max="4078" width="15.5703125" style="1" customWidth="1"/>
    <col min="4079" max="4079" width="16.5703125" style="1" customWidth="1"/>
    <col min="4080" max="4080" width="17" style="1" customWidth="1"/>
    <col min="4081" max="4082" width="17.42578125" style="1" customWidth="1"/>
    <col min="4083" max="4084" width="16.5703125" style="1" customWidth="1"/>
    <col min="4085" max="4087" width="17.42578125" style="1" customWidth="1"/>
    <col min="4088" max="4089" width="16.5703125" style="1" customWidth="1"/>
    <col min="4090" max="4092" width="17.42578125" style="1" customWidth="1"/>
    <col min="4093" max="4094" width="16.5703125" style="1" customWidth="1"/>
    <col min="4095" max="4097" width="17.42578125" style="1" customWidth="1"/>
    <col min="4098" max="4098" width="15.5703125" style="1" customWidth="1"/>
    <col min="4099" max="4099" width="16.5703125" style="1" customWidth="1"/>
    <col min="4100" max="4101" width="17.42578125" style="1" customWidth="1"/>
    <col min="4102" max="4136" width="12.140625" style="1" customWidth="1"/>
    <col min="4137" max="4327" width="9.140625" style="1"/>
    <col min="4328" max="4328" width="34.85546875" style="1" customWidth="1"/>
    <col min="4329" max="4329" width="23.140625" style="1" customWidth="1"/>
    <col min="4330" max="4330" width="6.28515625" style="1" customWidth="1"/>
    <col min="4331" max="4331" width="51" style="1" customWidth="1"/>
    <col min="4332" max="4332" width="16.5703125" style="1" customWidth="1"/>
    <col min="4333" max="4333" width="12.85546875" style="1" customWidth="1"/>
    <col min="4334" max="4334" width="15.5703125" style="1" customWidth="1"/>
    <col min="4335" max="4335" width="16.5703125" style="1" customWidth="1"/>
    <col min="4336" max="4336" width="17" style="1" customWidth="1"/>
    <col min="4337" max="4338" width="17.42578125" style="1" customWidth="1"/>
    <col min="4339" max="4340" width="16.5703125" style="1" customWidth="1"/>
    <col min="4341" max="4343" width="17.42578125" style="1" customWidth="1"/>
    <col min="4344" max="4345" width="16.5703125" style="1" customWidth="1"/>
    <col min="4346" max="4348" width="17.42578125" style="1" customWidth="1"/>
    <col min="4349" max="4350" width="16.5703125" style="1" customWidth="1"/>
    <col min="4351" max="4353" width="17.42578125" style="1" customWidth="1"/>
    <col min="4354" max="4354" width="15.5703125" style="1" customWidth="1"/>
    <col min="4355" max="4355" width="16.5703125" style="1" customWidth="1"/>
    <col min="4356" max="4357" width="17.42578125" style="1" customWidth="1"/>
    <col min="4358" max="4392" width="12.140625" style="1" customWidth="1"/>
    <col min="4393" max="4583" width="9.140625" style="1"/>
    <col min="4584" max="4584" width="34.85546875" style="1" customWidth="1"/>
    <col min="4585" max="4585" width="23.140625" style="1" customWidth="1"/>
    <col min="4586" max="4586" width="6.28515625" style="1" customWidth="1"/>
    <col min="4587" max="4587" width="51" style="1" customWidth="1"/>
    <col min="4588" max="4588" width="16.5703125" style="1" customWidth="1"/>
    <col min="4589" max="4589" width="12.85546875" style="1" customWidth="1"/>
    <col min="4590" max="4590" width="15.5703125" style="1" customWidth="1"/>
    <col min="4591" max="4591" width="16.5703125" style="1" customWidth="1"/>
    <col min="4592" max="4592" width="17" style="1" customWidth="1"/>
    <col min="4593" max="4594" width="17.42578125" style="1" customWidth="1"/>
    <col min="4595" max="4596" width="16.5703125" style="1" customWidth="1"/>
    <col min="4597" max="4599" width="17.42578125" style="1" customWidth="1"/>
    <col min="4600" max="4601" width="16.5703125" style="1" customWidth="1"/>
    <col min="4602" max="4604" width="17.42578125" style="1" customWidth="1"/>
    <col min="4605" max="4606" width="16.5703125" style="1" customWidth="1"/>
    <col min="4607" max="4609" width="17.42578125" style="1" customWidth="1"/>
    <col min="4610" max="4610" width="15.5703125" style="1" customWidth="1"/>
    <col min="4611" max="4611" width="16.5703125" style="1" customWidth="1"/>
    <col min="4612" max="4613" width="17.42578125" style="1" customWidth="1"/>
    <col min="4614" max="4648" width="12.140625" style="1" customWidth="1"/>
    <col min="4649" max="4839" width="9.140625" style="1"/>
    <col min="4840" max="4840" width="34.85546875" style="1" customWidth="1"/>
    <col min="4841" max="4841" width="23.140625" style="1" customWidth="1"/>
    <col min="4842" max="4842" width="6.28515625" style="1" customWidth="1"/>
    <col min="4843" max="4843" width="51" style="1" customWidth="1"/>
    <col min="4844" max="4844" width="16.5703125" style="1" customWidth="1"/>
    <col min="4845" max="4845" width="12.85546875" style="1" customWidth="1"/>
    <col min="4846" max="4846" width="15.5703125" style="1" customWidth="1"/>
    <col min="4847" max="4847" width="16.5703125" style="1" customWidth="1"/>
    <col min="4848" max="4848" width="17" style="1" customWidth="1"/>
    <col min="4849" max="4850" width="17.42578125" style="1" customWidth="1"/>
    <col min="4851" max="4852" width="16.5703125" style="1" customWidth="1"/>
    <col min="4853" max="4855" width="17.42578125" style="1" customWidth="1"/>
    <col min="4856" max="4857" width="16.5703125" style="1" customWidth="1"/>
    <col min="4858" max="4860" width="17.42578125" style="1" customWidth="1"/>
    <col min="4861" max="4862" width="16.5703125" style="1" customWidth="1"/>
    <col min="4863" max="4865" width="17.42578125" style="1" customWidth="1"/>
    <col min="4866" max="4866" width="15.5703125" style="1" customWidth="1"/>
    <col min="4867" max="4867" width="16.5703125" style="1" customWidth="1"/>
    <col min="4868" max="4869" width="17.42578125" style="1" customWidth="1"/>
    <col min="4870" max="4904" width="12.140625" style="1" customWidth="1"/>
    <col min="4905" max="5095" width="9.140625" style="1"/>
    <col min="5096" max="5096" width="34.85546875" style="1" customWidth="1"/>
    <col min="5097" max="5097" width="23.140625" style="1" customWidth="1"/>
    <col min="5098" max="5098" width="6.28515625" style="1" customWidth="1"/>
    <col min="5099" max="5099" width="51" style="1" customWidth="1"/>
    <col min="5100" max="5100" width="16.5703125" style="1" customWidth="1"/>
    <col min="5101" max="5101" width="12.85546875" style="1" customWidth="1"/>
    <col min="5102" max="5102" width="15.5703125" style="1" customWidth="1"/>
    <col min="5103" max="5103" width="16.5703125" style="1" customWidth="1"/>
    <col min="5104" max="5104" width="17" style="1" customWidth="1"/>
    <col min="5105" max="5106" width="17.42578125" style="1" customWidth="1"/>
    <col min="5107" max="5108" width="16.5703125" style="1" customWidth="1"/>
    <col min="5109" max="5111" width="17.42578125" style="1" customWidth="1"/>
    <col min="5112" max="5113" width="16.5703125" style="1" customWidth="1"/>
    <col min="5114" max="5116" width="17.42578125" style="1" customWidth="1"/>
    <col min="5117" max="5118" width="16.5703125" style="1" customWidth="1"/>
    <col min="5119" max="5121" width="17.42578125" style="1" customWidth="1"/>
    <col min="5122" max="5122" width="15.5703125" style="1" customWidth="1"/>
    <col min="5123" max="5123" width="16.5703125" style="1" customWidth="1"/>
    <col min="5124" max="5125" width="17.42578125" style="1" customWidth="1"/>
    <col min="5126" max="5160" width="12.140625" style="1" customWidth="1"/>
    <col min="5161" max="5351" width="9.140625" style="1"/>
    <col min="5352" max="5352" width="34.85546875" style="1" customWidth="1"/>
    <col min="5353" max="5353" width="23.140625" style="1" customWidth="1"/>
    <col min="5354" max="5354" width="6.28515625" style="1" customWidth="1"/>
    <col min="5355" max="5355" width="51" style="1" customWidth="1"/>
    <col min="5356" max="5356" width="16.5703125" style="1" customWidth="1"/>
    <col min="5357" max="5357" width="12.85546875" style="1" customWidth="1"/>
    <col min="5358" max="5358" width="15.5703125" style="1" customWidth="1"/>
    <col min="5359" max="5359" width="16.5703125" style="1" customWidth="1"/>
    <col min="5360" max="5360" width="17" style="1" customWidth="1"/>
    <col min="5361" max="5362" width="17.42578125" style="1" customWidth="1"/>
    <col min="5363" max="5364" width="16.5703125" style="1" customWidth="1"/>
    <col min="5365" max="5367" width="17.42578125" style="1" customWidth="1"/>
    <col min="5368" max="5369" width="16.5703125" style="1" customWidth="1"/>
    <col min="5370" max="5372" width="17.42578125" style="1" customWidth="1"/>
    <col min="5373" max="5374" width="16.5703125" style="1" customWidth="1"/>
    <col min="5375" max="5377" width="17.42578125" style="1" customWidth="1"/>
    <col min="5378" max="5378" width="15.5703125" style="1" customWidth="1"/>
    <col min="5379" max="5379" width="16.5703125" style="1" customWidth="1"/>
    <col min="5380" max="5381" width="17.42578125" style="1" customWidth="1"/>
    <col min="5382" max="5416" width="12.140625" style="1" customWidth="1"/>
    <col min="5417" max="5607" width="9.140625" style="1"/>
    <col min="5608" max="5608" width="34.85546875" style="1" customWidth="1"/>
    <col min="5609" max="5609" width="23.140625" style="1" customWidth="1"/>
    <col min="5610" max="5610" width="6.28515625" style="1" customWidth="1"/>
    <col min="5611" max="5611" width="51" style="1" customWidth="1"/>
    <col min="5612" max="5612" width="16.5703125" style="1" customWidth="1"/>
    <col min="5613" max="5613" width="12.85546875" style="1" customWidth="1"/>
    <col min="5614" max="5614" width="15.5703125" style="1" customWidth="1"/>
    <col min="5615" max="5615" width="16.5703125" style="1" customWidth="1"/>
    <col min="5616" max="5616" width="17" style="1" customWidth="1"/>
    <col min="5617" max="5618" width="17.42578125" style="1" customWidth="1"/>
    <col min="5619" max="5620" width="16.5703125" style="1" customWidth="1"/>
    <col min="5621" max="5623" width="17.42578125" style="1" customWidth="1"/>
    <col min="5624" max="5625" width="16.5703125" style="1" customWidth="1"/>
    <col min="5626" max="5628" width="17.42578125" style="1" customWidth="1"/>
    <col min="5629" max="5630" width="16.5703125" style="1" customWidth="1"/>
    <col min="5631" max="5633" width="17.42578125" style="1" customWidth="1"/>
    <col min="5634" max="5634" width="15.5703125" style="1" customWidth="1"/>
    <col min="5635" max="5635" width="16.5703125" style="1" customWidth="1"/>
    <col min="5636" max="5637" width="17.42578125" style="1" customWidth="1"/>
    <col min="5638" max="5672" width="12.140625" style="1" customWidth="1"/>
    <col min="5673" max="5863" width="9.140625" style="1"/>
    <col min="5864" max="5864" width="34.85546875" style="1" customWidth="1"/>
    <col min="5865" max="5865" width="23.140625" style="1" customWidth="1"/>
    <col min="5866" max="5866" width="6.28515625" style="1" customWidth="1"/>
    <col min="5867" max="5867" width="51" style="1" customWidth="1"/>
    <col min="5868" max="5868" width="16.5703125" style="1" customWidth="1"/>
    <col min="5869" max="5869" width="12.85546875" style="1" customWidth="1"/>
    <col min="5870" max="5870" width="15.5703125" style="1" customWidth="1"/>
    <col min="5871" max="5871" width="16.5703125" style="1" customWidth="1"/>
    <col min="5872" max="5872" width="17" style="1" customWidth="1"/>
    <col min="5873" max="5874" width="17.42578125" style="1" customWidth="1"/>
    <col min="5875" max="5876" width="16.5703125" style="1" customWidth="1"/>
    <col min="5877" max="5879" width="17.42578125" style="1" customWidth="1"/>
    <col min="5880" max="5881" width="16.5703125" style="1" customWidth="1"/>
    <col min="5882" max="5884" width="17.42578125" style="1" customWidth="1"/>
    <col min="5885" max="5886" width="16.5703125" style="1" customWidth="1"/>
    <col min="5887" max="5889" width="17.42578125" style="1" customWidth="1"/>
    <col min="5890" max="5890" width="15.5703125" style="1" customWidth="1"/>
    <col min="5891" max="5891" width="16.5703125" style="1" customWidth="1"/>
    <col min="5892" max="5893" width="17.42578125" style="1" customWidth="1"/>
    <col min="5894" max="5928" width="12.140625" style="1" customWidth="1"/>
    <col min="5929" max="6119" width="9.140625" style="1"/>
    <col min="6120" max="6120" width="34.85546875" style="1" customWidth="1"/>
    <col min="6121" max="6121" width="23.140625" style="1" customWidth="1"/>
    <col min="6122" max="6122" width="6.28515625" style="1" customWidth="1"/>
    <col min="6123" max="6123" width="51" style="1" customWidth="1"/>
    <col min="6124" max="6124" width="16.5703125" style="1" customWidth="1"/>
    <col min="6125" max="6125" width="12.85546875" style="1" customWidth="1"/>
    <col min="6126" max="6126" width="15.5703125" style="1" customWidth="1"/>
    <col min="6127" max="6127" width="16.5703125" style="1" customWidth="1"/>
    <col min="6128" max="6128" width="17" style="1" customWidth="1"/>
    <col min="6129" max="6130" width="17.42578125" style="1" customWidth="1"/>
    <col min="6131" max="6132" width="16.5703125" style="1" customWidth="1"/>
    <col min="6133" max="6135" width="17.42578125" style="1" customWidth="1"/>
    <col min="6136" max="6137" width="16.5703125" style="1" customWidth="1"/>
    <col min="6138" max="6140" width="17.42578125" style="1" customWidth="1"/>
    <col min="6141" max="6142" width="16.5703125" style="1" customWidth="1"/>
    <col min="6143" max="6145" width="17.42578125" style="1" customWidth="1"/>
    <col min="6146" max="6146" width="15.5703125" style="1" customWidth="1"/>
    <col min="6147" max="6147" width="16.5703125" style="1" customWidth="1"/>
    <col min="6148" max="6149" width="17.42578125" style="1" customWidth="1"/>
    <col min="6150" max="6184" width="12.140625" style="1" customWidth="1"/>
    <col min="6185" max="6375" width="9.140625" style="1"/>
    <col min="6376" max="6376" width="34.85546875" style="1" customWidth="1"/>
    <col min="6377" max="6377" width="23.140625" style="1" customWidth="1"/>
    <col min="6378" max="6378" width="6.28515625" style="1" customWidth="1"/>
    <col min="6379" max="6379" width="51" style="1" customWidth="1"/>
    <col min="6380" max="6380" width="16.5703125" style="1" customWidth="1"/>
    <col min="6381" max="6381" width="12.85546875" style="1" customWidth="1"/>
    <col min="6382" max="6382" width="15.5703125" style="1" customWidth="1"/>
    <col min="6383" max="6383" width="16.5703125" style="1" customWidth="1"/>
    <col min="6384" max="6384" width="17" style="1" customWidth="1"/>
    <col min="6385" max="6386" width="17.42578125" style="1" customWidth="1"/>
    <col min="6387" max="6388" width="16.5703125" style="1" customWidth="1"/>
    <col min="6389" max="6391" width="17.42578125" style="1" customWidth="1"/>
    <col min="6392" max="6393" width="16.5703125" style="1" customWidth="1"/>
    <col min="6394" max="6396" width="17.42578125" style="1" customWidth="1"/>
    <col min="6397" max="6398" width="16.5703125" style="1" customWidth="1"/>
    <col min="6399" max="6401" width="17.42578125" style="1" customWidth="1"/>
    <col min="6402" max="6402" width="15.5703125" style="1" customWidth="1"/>
    <col min="6403" max="6403" width="16.5703125" style="1" customWidth="1"/>
    <col min="6404" max="6405" width="17.42578125" style="1" customWidth="1"/>
    <col min="6406" max="6440" width="12.140625" style="1" customWidth="1"/>
    <col min="6441" max="6631" width="9.140625" style="1"/>
    <col min="6632" max="6632" width="34.85546875" style="1" customWidth="1"/>
    <col min="6633" max="6633" width="23.140625" style="1" customWidth="1"/>
    <col min="6634" max="6634" width="6.28515625" style="1" customWidth="1"/>
    <col min="6635" max="6635" width="51" style="1" customWidth="1"/>
    <col min="6636" max="6636" width="16.5703125" style="1" customWidth="1"/>
    <col min="6637" max="6637" width="12.85546875" style="1" customWidth="1"/>
    <col min="6638" max="6638" width="15.5703125" style="1" customWidth="1"/>
    <col min="6639" max="6639" width="16.5703125" style="1" customWidth="1"/>
    <col min="6640" max="6640" width="17" style="1" customWidth="1"/>
    <col min="6641" max="6642" width="17.42578125" style="1" customWidth="1"/>
    <col min="6643" max="6644" width="16.5703125" style="1" customWidth="1"/>
    <col min="6645" max="6647" width="17.42578125" style="1" customWidth="1"/>
    <col min="6648" max="6649" width="16.5703125" style="1" customWidth="1"/>
    <col min="6650" max="6652" width="17.42578125" style="1" customWidth="1"/>
    <col min="6653" max="6654" width="16.5703125" style="1" customWidth="1"/>
    <col min="6655" max="6657" width="17.42578125" style="1" customWidth="1"/>
    <col min="6658" max="6658" width="15.5703125" style="1" customWidth="1"/>
    <col min="6659" max="6659" width="16.5703125" style="1" customWidth="1"/>
    <col min="6660" max="6661" width="17.42578125" style="1" customWidth="1"/>
    <col min="6662" max="6696" width="12.140625" style="1" customWidth="1"/>
    <col min="6697" max="6887" width="9.140625" style="1"/>
    <col min="6888" max="6888" width="34.85546875" style="1" customWidth="1"/>
    <col min="6889" max="6889" width="23.140625" style="1" customWidth="1"/>
    <col min="6890" max="6890" width="6.28515625" style="1" customWidth="1"/>
    <col min="6891" max="6891" width="51" style="1" customWidth="1"/>
    <col min="6892" max="6892" width="16.5703125" style="1" customWidth="1"/>
    <col min="6893" max="6893" width="12.85546875" style="1" customWidth="1"/>
    <col min="6894" max="6894" width="15.5703125" style="1" customWidth="1"/>
    <col min="6895" max="6895" width="16.5703125" style="1" customWidth="1"/>
    <col min="6896" max="6896" width="17" style="1" customWidth="1"/>
    <col min="6897" max="6898" width="17.42578125" style="1" customWidth="1"/>
    <col min="6899" max="6900" width="16.5703125" style="1" customWidth="1"/>
    <col min="6901" max="6903" width="17.42578125" style="1" customWidth="1"/>
    <col min="6904" max="6905" width="16.5703125" style="1" customWidth="1"/>
    <col min="6906" max="6908" width="17.42578125" style="1" customWidth="1"/>
    <col min="6909" max="6910" width="16.5703125" style="1" customWidth="1"/>
    <col min="6911" max="6913" width="17.42578125" style="1" customWidth="1"/>
    <col min="6914" max="6914" width="15.5703125" style="1" customWidth="1"/>
    <col min="6915" max="6915" width="16.5703125" style="1" customWidth="1"/>
    <col min="6916" max="6917" width="17.42578125" style="1" customWidth="1"/>
    <col min="6918" max="6952" width="12.140625" style="1" customWidth="1"/>
    <col min="6953" max="7143" width="9.140625" style="1"/>
    <col min="7144" max="7144" width="34.85546875" style="1" customWidth="1"/>
    <col min="7145" max="7145" width="23.140625" style="1" customWidth="1"/>
    <col min="7146" max="7146" width="6.28515625" style="1" customWidth="1"/>
    <col min="7147" max="7147" width="51" style="1" customWidth="1"/>
    <col min="7148" max="7148" width="16.5703125" style="1" customWidth="1"/>
    <col min="7149" max="7149" width="12.85546875" style="1" customWidth="1"/>
    <col min="7150" max="7150" width="15.5703125" style="1" customWidth="1"/>
    <col min="7151" max="7151" width="16.5703125" style="1" customWidth="1"/>
    <col min="7152" max="7152" width="17" style="1" customWidth="1"/>
    <col min="7153" max="7154" width="17.42578125" style="1" customWidth="1"/>
    <col min="7155" max="7156" width="16.5703125" style="1" customWidth="1"/>
    <col min="7157" max="7159" width="17.42578125" style="1" customWidth="1"/>
    <col min="7160" max="7161" width="16.5703125" style="1" customWidth="1"/>
    <col min="7162" max="7164" width="17.42578125" style="1" customWidth="1"/>
    <col min="7165" max="7166" width="16.5703125" style="1" customWidth="1"/>
    <col min="7167" max="7169" width="17.42578125" style="1" customWidth="1"/>
    <col min="7170" max="7170" width="15.5703125" style="1" customWidth="1"/>
    <col min="7171" max="7171" width="16.5703125" style="1" customWidth="1"/>
    <col min="7172" max="7173" width="17.42578125" style="1" customWidth="1"/>
    <col min="7174" max="7208" width="12.140625" style="1" customWidth="1"/>
    <col min="7209" max="7399" width="9.140625" style="1"/>
    <col min="7400" max="7400" width="34.85546875" style="1" customWidth="1"/>
    <col min="7401" max="7401" width="23.140625" style="1" customWidth="1"/>
    <col min="7402" max="7402" width="6.28515625" style="1" customWidth="1"/>
    <col min="7403" max="7403" width="51" style="1" customWidth="1"/>
    <col min="7404" max="7404" width="16.5703125" style="1" customWidth="1"/>
    <col min="7405" max="7405" width="12.85546875" style="1" customWidth="1"/>
    <col min="7406" max="7406" width="15.5703125" style="1" customWidth="1"/>
    <col min="7407" max="7407" width="16.5703125" style="1" customWidth="1"/>
    <col min="7408" max="7408" width="17" style="1" customWidth="1"/>
    <col min="7409" max="7410" width="17.42578125" style="1" customWidth="1"/>
    <col min="7411" max="7412" width="16.5703125" style="1" customWidth="1"/>
    <col min="7413" max="7415" width="17.42578125" style="1" customWidth="1"/>
    <col min="7416" max="7417" width="16.5703125" style="1" customWidth="1"/>
    <col min="7418" max="7420" width="17.42578125" style="1" customWidth="1"/>
    <col min="7421" max="7422" width="16.5703125" style="1" customWidth="1"/>
    <col min="7423" max="7425" width="17.42578125" style="1" customWidth="1"/>
    <col min="7426" max="7426" width="15.5703125" style="1" customWidth="1"/>
    <col min="7427" max="7427" width="16.5703125" style="1" customWidth="1"/>
    <col min="7428" max="7429" width="17.42578125" style="1" customWidth="1"/>
    <col min="7430" max="7464" width="12.140625" style="1" customWidth="1"/>
    <col min="7465" max="7655" width="9.140625" style="1"/>
    <col min="7656" max="7656" width="34.85546875" style="1" customWidth="1"/>
    <col min="7657" max="7657" width="23.140625" style="1" customWidth="1"/>
    <col min="7658" max="7658" width="6.28515625" style="1" customWidth="1"/>
    <col min="7659" max="7659" width="51" style="1" customWidth="1"/>
    <col min="7660" max="7660" width="16.5703125" style="1" customWidth="1"/>
    <col min="7661" max="7661" width="12.85546875" style="1" customWidth="1"/>
    <col min="7662" max="7662" width="15.5703125" style="1" customWidth="1"/>
    <col min="7663" max="7663" width="16.5703125" style="1" customWidth="1"/>
    <col min="7664" max="7664" width="17" style="1" customWidth="1"/>
    <col min="7665" max="7666" width="17.42578125" style="1" customWidth="1"/>
    <col min="7667" max="7668" width="16.5703125" style="1" customWidth="1"/>
    <col min="7669" max="7671" width="17.42578125" style="1" customWidth="1"/>
    <col min="7672" max="7673" width="16.5703125" style="1" customWidth="1"/>
    <col min="7674" max="7676" width="17.42578125" style="1" customWidth="1"/>
    <col min="7677" max="7678" width="16.5703125" style="1" customWidth="1"/>
    <col min="7679" max="7681" width="17.42578125" style="1" customWidth="1"/>
    <col min="7682" max="7682" width="15.5703125" style="1" customWidth="1"/>
    <col min="7683" max="7683" width="16.5703125" style="1" customWidth="1"/>
    <col min="7684" max="7685" width="17.42578125" style="1" customWidth="1"/>
    <col min="7686" max="7720" width="12.140625" style="1" customWidth="1"/>
    <col min="7721" max="7911" width="9.140625" style="1"/>
    <col min="7912" max="7912" width="34.85546875" style="1" customWidth="1"/>
    <col min="7913" max="7913" width="23.140625" style="1" customWidth="1"/>
    <col min="7914" max="7914" width="6.28515625" style="1" customWidth="1"/>
    <col min="7915" max="7915" width="51" style="1" customWidth="1"/>
    <col min="7916" max="7916" width="16.5703125" style="1" customWidth="1"/>
    <col min="7917" max="7917" width="12.85546875" style="1" customWidth="1"/>
    <col min="7918" max="7918" width="15.5703125" style="1" customWidth="1"/>
    <col min="7919" max="7919" width="16.5703125" style="1" customWidth="1"/>
    <col min="7920" max="7920" width="17" style="1" customWidth="1"/>
    <col min="7921" max="7922" width="17.42578125" style="1" customWidth="1"/>
    <col min="7923" max="7924" width="16.5703125" style="1" customWidth="1"/>
    <col min="7925" max="7927" width="17.42578125" style="1" customWidth="1"/>
    <col min="7928" max="7929" width="16.5703125" style="1" customWidth="1"/>
    <col min="7930" max="7932" width="17.42578125" style="1" customWidth="1"/>
    <col min="7933" max="7934" width="16.5703125" style="1" customWidth="1"/>
    <col min="7935" max="7937" width="17.42578125" style="1" customWidth="1"/>
    <col min="7938" max="7938" width="15.5703125" style="1" customWidth="1"/>
    <col min="7939" max="7939" width="16.5703125" style="1" customWidth="1"/>
    <col min="7940" max="7941" width="17.42578125" style="1" customWidth="1"/>
    <col min="7942" max="7976" width="12.140625" style="1" customWidth="1"/>
    <col min="7977" max="8167" width="9.140625" style="1"/>
    <col min="8168" max="8168" width="34.85546875" style="1" customWidth="1"/>
    <col min="8169" max="8169" width="23.140625" style="1" customWidth="1"/>
    <col min="8170" max="8170" width="6.28515625" style="1" customWidth="1"/>
    <col min="8171" max="8171" width="51" style="1" customWidth="1"/>
    <col min="8172" max="8172" width="16.5703125" style="1" customWidth="1"/>
    <col min="8173" max="8173" width="12.85546875" style="1" customWidth="1"/>
    <col min="8174" max="8174" width="15.5703125" style="1" customWidth="1"/>
    <col min="8175" max="8175" width="16.5703125" style="1" customWidth="1"/>
    <col min="8176" max="8176" width="17" style="1" customWidth="1"/>
    <col min="8177" max="8178" width="17.42578125" style="1" customWidth="1"/>
    <col min="8179" max="8180" width="16.5703125" style="1" customWidth="1"/>
    <col min="8181" max="8183" width="17.42578125" style="1" customWidth="1"/>
    <col min="8184" max="8185" width="16.5703125" style="1" customWidth="1"/>
    <col min="8186" max="8188" width="17.42578125" style="1" customWidth="1"/>
    <col min="8189" max="8190" width="16.5703125" style="1" customWidth="1"/>
    <col min="8191" max="8193" width="17.42578125" style="1" customWidth="1"/>
    <col min="8194" max="8194" width="15.5703125" style="1" customWidth="1"/>
    <col min="8195" max="8195" width="16.5703125" style="1" customWidth="1"/>
    <col min="8196" max="8197" width="17.42578125" style="1" customWidth="1"/>
    <col min="8198" max="8232" width="12.140625" style="1" customWidth="1"/>
    <col min="8233" max="8423" width="9.140625" style="1"/>
    <col min="8424" max="8424" width="34.85546875" style="1" customWidth="1"/>
    <col min="8425" max="8425" width="23.140625" style="1" customWidth="1"/>
    <col min="8426" max="8426" width="6.28515625" style="1" customWidth="1"/>
    <col min="8427" max="8427" width="51" style="1" customWidth="1"/>
    <col min="8428" max="8428" width="16.5703125" style="1" customWidth="1"/>
    <col min="8429" max="8429" width="12.85546875" style="1" customWidth="1"/>
    <col min="8430" max="8430" width="15.5703125" style="1" customWidth="1"/>
    <col min="8431" max="8431" width="16.5703125" style="1" customWidth="1"/>
    <col min="8432" max="8432" width="17" style="1" customWidth="1"/>
    <col min="8433" max="8434" width="17.42578125" style="1" customWidth="1"/>
    <col min="8435" max="8436" width="16.5703125" style="1" customWidth="1"/>
    <col min="8437" max="8439" width="17.42578125" style="1" customWidth="1"/>
    <col min="8440" max="8441" width="16.5703125" style="1" customWidth="1"/>
    <col min="8442" max="8444" width="17.42578125" style="1" customWidth="1"/>
    <col min="8445" max="8446" width="16.5703125" style="1" customWidth="1"/>
    <col min="8447" max="8449" width="17.42578125" style="1" customWidth="1"/>
    <col min="8450" max="8450" width="15.5703125" style="1" customWidth="1"/>
    <col min="8451" max="8451" width="16.5703125" style="1" customWidth="1"/>
    <col min="8452" max="8453" width="17.42578125" style="1" customWidth="1"/>
    <col min="8454" max="8488" width="12.140625" style="1" customWidth="1"/>
    <col min="8489" max="8679" width="9.140625" style="1"/>
    <col min="8680" max="8680" width="34.85546875" style="1" customWidth="1"/>
    <col min="8681" max="8681" width="23.140625" style="1" customWidth="1"/>
    <col min="8682" max="8682" width="6.28515625" style="1" customWidth="1"/>
    <col min="8683" max="8683" width="51" style="1" customWidth="1"/>
    <col min="8684" max="8684" width="16.5703125" style="1" customWidth="1"/>
    <col min="8685" max="8685" width="12.85546875" style="1" customWidth="1"/>
    <col min="8686" max="8686" width="15.5703125" style="1" customWidth="1"/>
    <col min="8687" max="8687" width="16.5703125" style="1" customWidth="1"/>
    <col min="8688" max="8688" width="17" style="1" customWidth="1"/>
    <col min="8689" max="8690" width="17.42578125" style="1" customWidth="1"/>
    <col min="8691" max="8692" width="16.5703125" style="1" customWidth="1"/>
    <col min="8693" max="8695" width="17.42578125" style="1" customWidth="1"/>
    <col min="8696" max="8697" width="16.5703125" style="1" customWidth="1"/>
    <col min="8698" max="8700" width="17.42578125" style="1" customWidth="1"/>
    <col min="8701" max="8702" width="16.5703125" style="1" customWidth="1"/>
    <col min="8703" max="8705" width="17.42578125" style="1" customWidth="1"/>
    <col min="8706" max="8706" width="15.5703125" style="1" customWidth="1"/>
    <col min="8707" max="8707" width="16.5703125" style="1" customWidth="1"/>
    <col min="8708" max="8709" width="17.42578125" style="1" customWidth="1"/>
    <col min="8710" max="8744" width="12.140625" style="1" customWidth="1"/>
    <col min="8745" max="8935" width="9.140625" style="1"/>
    <col min="8936" max="8936" width="34.85546875" style="1" customWidth="1"/>
    <col min="8937" max="8937" width="23.140625" style="1" customWidth="1"/>
    <col min="8938" max="8938" width="6.28515625" style="1" customWidth="1"/>
    <col min="8939" max="8939" width="51" style="1" customWidth="1"/>
    <col min="8940" max="8940" width="16.5703125" style="1" customWidth="1"/>
    <col min="8941" max="8941" width="12.85546875" style="1" customWidth="1"/>
    <col min="8942" max="8942" width="15.5703125" style="1" customWidth="1"/>
    <col min="8943" max="8943" width="16.5703125" style="1" customWidth="1"/>
    <col min="8944" max="8944" width="17" style="1" customWidth="1"/>
    <col min="8945" max="8946" width="17.42578125" style="1" customWidth="1"/>
    <col min="8947" max="8948" width="16.5703125" style="1" customWidth="1"/>
    <col min="8949" max="8951" width="17.42578125" style="1" customWidth="1"/>
    <col min="8952" max="8953" width="16.5703125" style="1" customWidth="1"/>
    <col min="8954" max="8956" width="17.42578125" style="1" customWidth="1"/>
    <col min="8957" max="8958" width="16.5703125" style="1" customWidth="1"/>
    <col min="8959" max="8961" width="17.42578125" style="1" customWidth="1"/>
    <col min="8962" max="8962" width="15.5703125" style="1" customWidth="1"/>
    <col min="8963" max="8963" width="16.5703125" style="1" customWidth="1"/>
    <col min="8964" max="8965" width="17.42578125" style="1" customWidth="1"/>
    <col min="8966" max="9000" width="12.140625" style="1" customWidth="1"/>
    <col min="9001" max="9191" width="9.140625" style="1"/>
    <col min="9192" max="9192" width="34.85546875" style="1" customWidth="1"/>
    <col min="9193" max="9193" width="23.140625" style="1" customWidth="1"/>
    <col min="9194" max="9194" width="6.28515625" style="1" customWidth="1"/>
    <col min="9195" max="9195" width="51" style="1" customWidth="1"/>
    <col min="9196" max="9196" width="16.5703125" style="1" customWidth="1"/>
    <col min="9197" max="9197" width="12.85546875" style="1" customWidth="1"/>
    <col min="9198" max="9198" width="15.5703125" style="1" customWidth="1"/>
    <col min="9199" max="9199" width="16.5703125" style="1" customWidth="1"/>
    <col min="9200" max="9200" width="17" style="1" customWidth="1"/>
    <col min="9201" max="9202" width="17.42578125" style="1" customWidth="1"/>
    <col min="9203" max="9204" width="16.5703125" style="1" customWidth="1"/>
    <col min="9205" max="9207" width="17.42578125" style="1" customWidth="1"/>
    <col min="9208" max="9209" width="16.5703125" style="1" customWidth="1"/>
    <col min="9210" max="9212" width="17.42578125" style="1" customWidth="1"/>
    <col min="9213" max="9214" width="16.5703125" style="1" customWidth="1"/>
    <col min="9215" max="9217" width="17.42578125" style="1" customWidth="1"/>
    <col min="9218" max="9218" width="15.5703125" style="1" customWidth="1"/>
    <col min="9219" max="9219" width="16.5703125" style="1" customWidth="1"/>
    <col min="9220" max="9221" width="17.42578125" style="1" customWidth="1"/>
    <col min="9222" max="9256" width="12.140625" style="1" customWidth="1"/>
    <col min="9257" max="9447" width="9.140625" style="1"/>
    <col min="9448" max="9448" width="34.85546875" style="1" customWidth="1"/>
    <col min="9449" max="9449" width="23.140625" style="1" customWidth="1"/>
    <col min="9450" max="9450" width="6.28515625" style="1" customWidth="1"/>
    <col min="9451" max="9451" width="51" style="1" customWidth="1"/>
    <col min="9452" max="9452" width="16.5703125" style="1" customWidth="1"/>
    <col min="9453" max="9453" width="12.85546875" style="1" customWidth="1"/>
    <col min="9454" max="9454" width="15.5703125" style="1" customWidth="1"/>
    <col min="9455" max="9455" width="16.5703125" style="1" customWidth="1"/>
    <col min="9456" max="9456" width="17" style="1" customWidth="1"/>
    <col min="9457" max="9458" width="17.42578125" style="1" customWidth="1"/>
    <col min="9459" max="9460" width="16.5703125" style="1" customWidth="1"/>
    <col min="9461" max="9463" width="17.42578125" style="1" customWidth="1"/>
    <col min="9464" max="9465" width="16.5703125" style="1" customWidth="1"/>
    <col min="9466" max="9468" width="17.42578125" style="1" customWidth="1"/>
    <col min="9469" max="9470" width="16.5703125" style="1" customWidth="1"/>
    <col min="9471" max="9473" width="17.42578125" style="1" customWidth="1"/>
    <col min="9474" max="9474" width="15.5703125" style="1" customWidth="1"/>
    <col min="9475" max="9475" width="16.5703125" style="1" customWidth="1"/>
    <col min="9476" max="9477" width="17.42578125" style="1" customWidth="1"/>
    <col min="9478" max="9512" width="12.140625" style="1" customWidth="1"/>
    <col min="9513" max="9703" width="9.140625" style="1"/>
    <col min="9704" max="9704" width="34.85546875" style="1" customWidth="1"/>
    <col min="9705" max="9705" width="23.140625" style="1" customWidth="1"/>
    <col min="9706" max="9706" width="6.28515625" style="1" customWidth="1"/>
    <col min="9707" max="9707" width="51" style="1" customWidth="1"/>
    <col min="9708" max="9708" width="16.5703125" style="1" customWidth="1"/>
    <col min="9709" max="9709" width="12.85546875" style="1" customWidth="1"/>
    <col min="9710" max="9710" width="15.5703125" style="1" customWidth="1"/>
    <col min="9711" max="9711" width="16.5703125" style="1" customWidth="1"/>
    <col min="9712" max="9712" width="17" style="1" customWidth="1"/>
    <col min="9713" max="9714" width="17.42578125" style="1" customWidth="1"/>
    <col min="9715" max="9716" width="16.5703125" style="1" customWidth="1"/>
    <col min="9717" max="9719" width="17.42578125" style="1" customWidth="1"/>
    <col min="9720" max="9721" width="16.5703125" style="1" customWidth="1"/>
    <col min="9722" max="9724" width="17.42578125" style="1" customWidth="1"/>
    <col min="9725" max="9726" width="16.5703125" style="1" customWidth="1"/>
    <col min="9727" max="9729" width="17.42578125" style="1" customWidth="1"/>
    <col min="9730" max="9730" width="15.5703125" style="1" customWidth="1"/>
    <col min="9731" max="9731" width="16.5703125" style="1" customWidth="1"/>
    <col min="9732" max="9733" width="17.42578125" style="1" customWidth="1"/>
    <col min="9734" max="9768" width="12.140625" style="1" customWidth="1"/>
    <col min="9769" max="9959" width="9.140625" style="1"/>
    <col min="9960" max="9960" width="34.85546875" style="1" customWidth="1"/>
    <col min="9961" max="9961" width="23.140625" style="1" customWidth="1"/>
    <col min="9962" max="9962" width="6.28515625" style="1" customWidth="1"/>
    <col min="9963" max="9963" width="51" style="1" customWidth="1"/>
    <col min="9964" max="9964" width="16.5703125" style="1" customWidth="1"/>
    <col min="9965" max="9965" width="12.85546875" style="1" customWidth="1"/>
    <col min="9966" max="9966" width="15.5703125" style="1" customWidth="1"/>
    <col min="9967" max="9967" width="16.5703125" style="1" customWidth="1"/>
    <col min="9968" max="9968" width="17" style="1" customWidth="1"/>
    <col min="9969" max="9970" width="17.42578125" style="1" customWidth="1"/>
    <col min="9971" max="9972" width="16.5703125" style="1" customWidth="1"/>
    <col min="9973" max="9975" width="17.42578125" style="1" customWidth="1"/>
    <col min="9976" max="9977" width="16.5703125" style="1" customWidth="1"/>
    <col min="9978" max="9980" width="17.42578125" style="1" customWidth="1"/>
    <col min="9981" max="9982" width="16.5703125" style="1" customWidth="1"/>
    <col min="9983" max="9985" width="17.42578125" style="1" customWidth="1"/>
    <col min="9986" max="9986" width="15.5703125" style="1" customWidth="1"/>
    <col min="9987" max="9987" width="16.5703125" style="1" customWidth="1"/>
    <col min="9988" max="9989" width="17.42578125" style="1" customWidth="1"/>
    <col min="9990" max="10024" width="12.140625" style="1" customWidth="1"/>
    <col min="10025" max="10215" width="9.140625" style="1"/>
    <col min="10216" max="10216" width="34.85546875" style="1" customWidth="1"/>
    <col min="10217" max="10217" width="23.140625" style="1" customWidth="1"/>
    <col min="10218" max="10218" width="6.28515625" style="1" customWidth="1"/>
    <col min="10219" max="10219" width="51" style="1" customWidth="1"/>
    <col min="10220" max="10220" width="16.5703125" style="1" customWidth="1"/>
    <col min="10221" max="10221" width="12.85546875" style="1" customWidth="1"/>
    <col min="10222" max="10222" width="15.5703125" style="1" customWidth="1"/>
    <col min="10223" max="10223" width="16.5703125" style="1" customWidth="1"/>
    <col min="10224" max="10224" width="17" style="1" customWidth="1"/>
    <col min="10225" max="10226" width="17.42578125" style="1" customWidth="1"/>
    <col min="10227" max="10228" width="16.5703125" style="1" customWidth="1"/>
    <col min="10229" max="10231" width="17.42578125" style="1" customWidth="1"/>
    <col min="10232" max="10233" width="16.5703125" style="1" customWidth="1"/>
    <col min="10234" max="10236" width="17.42578125" style="1" customWidth="1"/>
    <col min="10237" max="10238" width="16.5703125" style="1" customWidth="1"/>
    <col min="10239" max="10241" width="17.42578125" style="1" customWidth="1"/>
    <col min="10242" max="10242" width="15.5703125" style="1" customWidth="1"/>
    <col min="10243" max="10243" width="16.5703125" style="1" customWidth="1"/>
    <col min="10244" max="10245" width="17.42578125" style="1" customWidth="1"/>
    <col min="10246" max="10280" width="12.140625" style="1" customWidth="1"/>
    <col min="10281" max="10471" width="9.140625" style="1"/>
    <col min="10472" max="10472" width="34.85546875" style="1" customWidth="1"/>
    <col min="10473" max="10473" width="23.140625" style="1" customWidth="1"/>
    <col min="10474" max="10474" width="6.28515625" style="1" customWidth="1"/>
    <col min="10475" max="10475" width="51" style="1" customWidth="1"/>
    <col min="10476" max="10476" width="16.5703125" style="1" customWidth="1"/>
    <col min="10477" max="10477" width="12.85546875" style="1" customWidth="1"/>
    <col min="10478" max="10478" width="15.5703125" style="1" customWidth="1"/>
    <col min="10479" max="10479" width="16.5703125" style="1" customWidth="1"/>
    <col min="10480" max="10480" width="17" style="1" customWidth="1"/>
    <col min="10481" max="10482" width="17.42578125" style="1" customWidth="1"/>
    <col min="10483" max="10484" width="16.5703125" style="1" customWidth="1"/>
    <col min="10485" max="10487" width="17.42578125" style="1" customWidth="1"/>
    <col min="10488" max="10489" width="16.5703125" style="1" customWidth="1"/>
    <col min="10490" max="10492" width="17.42578125" style="1" customWidth="1"/>
    <col min="10493" max="10494" width="16.5703125" style="1" customWidth="1"/>
    <col min="10495" max="10497" width="17.42578125" style="1" customWidth="1"/>
    <col min="10498" max="10498" width="15.5703125" style="1" customWidth="1"/>
    <col min="10499" max="10499" width="16.5703125" style="1" customWidth="1"/>
    <col min="10500" max="10501" width="17.42578125" style="1" customWidth="1"/>
    <col min="10502" max="10536" width="12.140625" style="1" customWidth="1"/>
    <col min="10537" max="10727" width="9.140625" style="1"/>
    <col min="10728" max="10728" width="34.85546875" style="1" customWidth="1"/>
    <col min="10729" max="10729" width="23.140625" style="1" customWidth="1"/>
    <col min="10730" max="10730" width="6.28515625" style="1" customWidth="1"/>
    <col min="10731" max="10731" width="51" style="1" customWidth="1"/>
    <col min="10732" max="10732" width="16.5703125" style="1" customWidth="1"/>
    <col min="10733" max="10733" width="12.85546875" style="1" customWidth="1"/>
    <col min="10734" max="10734" width="15.5703125" style="1" customWidth="1"/>
    <col min="10735" max="10735" width="16.5703125" style="1" customWidth="1"/>
    <col min="10736" max="10736" width="17" style="1" customWidth="1"/>
    <col min="10737" max="10738" width="17.42578125" style="1" customWidth="1"/>
    <col min="10739" max="10740" width="16.5703125" style="1" customWidth="1"/>
    <col min="10741" max="10743" width="17.42578125" style="1" customWidth="1"/>
    <col min="10744" max="10745" width="16.5703125" style="1" customWidth="1"/>
    <col min="10746" max="10748" width="17.42578125" style="1" customWidth="1"/>
    <col min="10749" max="10750" width="16.5703125" style="1" customWidth="1"/>
    <col min="10751" max="10753" width="17.42578125" style="1" customWidth="1"/>
    <col min="10754" max="10754" width="15.5703125" style="1" customWidth="1"/>
    <col min="10755" max="10755" width="16.5703125" style="1" customWidth="1"/>
    <col min="10756" max="10757" width="17.42578125" style="1" customWidth="1"/>
    <col min="10758" max="10792" width="12.140625" style="1" customWidth="1"/>
    <col min="10793" max="10983" width="9.140625" style="1"/>
    <col min="10984" max="10984" width="34.85546875" style="1" customWidth="1"/>
    <col min="10985" max="10985" width="23.140625" style="1" customWidth="1"/>
    <col min="10986" max="10986" width="6.28515625" style="1" customWidth="1"/>
    <col min="10987" max="10987" width="51" style="1" customWidth="1"/>
    <col min="10988" max="10988" width="16.5703125" style="1" customWidth="1"/>
    <col min="10989" max="10989" width="12.85546875" style="1" customWidth="1"/>
    <col min="10990" max="10990" width="15.5703125" style="1" customWidth="1"/>
    <col min="10991" max="10991" width="16.5703125" style="1" customWidth="1"/>
    <col min="10992" max="10992" width="17" style="1" customWidth="1"/>
    <col min="10993" max="10994" width="17.42578125" style="1" customWidth="1"/>
    <col min="10995" max="10996" width="16.5703125" style="1" customWidth="1"/>
    <col min="10997" max="10999" width="17.42578125" style="1" customWidth="1"/>
    <col min="11000" max="11001" width="16.5703125" style="1" customWidth="1"/>
    <col min="11002" max="11004" width="17.42578125" style="1" customWidth="1"/>
    <col min="11005" max="11006" width="16.5703125" style="1" customWidth="1"/>
    <col min="11007" max="11009" width="17.42578125" style="1" customWidth="1"/>
    <col min="11010" max="11010" width="15.5703125" style="1" customWidth="1"/>
    <col min="11011" max="11011" width="16.5703125" style="1" customWidth="1"/>
    <col min="11012" max="11013" width="17.42578125" style="1" customWidth="1"/>
    <col min="11014" max="11048" width="12.140625" style="1" customWidth="1"/>
    <col min="11049" max="11239" width="9.140625" style="1"/>
    <col min="11240" max="11240" width="34.85546875" style="1" customWidth="1"/>
    <col min="11241" max="11241" width="23.140625" style="1" customWidth="1"/>
    <col min="11242" max="11242" width="6.28515625" style="1" customWidth="1"/>
    <col min="11243" max="11243" width="51" style="1" customWidth="1"/>
    <col min="11244" max="11244" width="16.5703125" style="1" customWidth="1"/>
    <col min="11245" max="11245" width="12.85546875" style="1" customWidth="1"/>
    <col min="11246" max="11246" width="15.5703125" style="1" customWidth="1"/>
    <col min="11247" max="11247" width="16.5703125" style="1" customWidth="1"/>
    <col min="11248" max="11248" width="17" style="1" customWidth="1"/>
    <col min="11249" max="11250" width="17.42578125" style="1" customWidth="1"/>
    <col min="11251" max="11252" width="16.5703125" style="1" customWidth="1"/>
    <col min="11253" max="11255" width="17.42578125" style="1" customWidth="1"/>
    <col min="11256" max="11257" width="16.5703125" style="1" customWidth="1"/>
    <col min="11258" max="11260" width="17.42578125" style="1" customWidth="1"/>
    <col min="11261" max="11262" width="16.5703125" style="1" customWidth="1"/>
    <col min="11263" max="11265" width="17.42578125" style="1" customWidth="1"/>
    <col min="11266" max="11266" width="15.5703125" style="1" customWidth="1"/>
    <col min="11267" max="11267" width="16.5703125" style="1" customWidth="1"/>
    <col min="11268" max="11269" width="17.42578125" style="1" customWidth="1"/>
    <col min="11270" max="11304" width="12.140625" style="1" customWidth="1"/>
    <col min="11305" max="11495" width="9.140625" style="1"/>
    <col min="11496" max="11496" width="34.85546875" style="1" customWidth="1"/>
    <col min="11497" max="11497" width="23.140625" style="1" customWidth="1"/>
    <col min="11498" max="11498" width="6.28515625" style="1" customWidth="1"/>
    <col min="11499" max="11499" width="51" style="1" customWidth="1"/>
    <col min="11500" max="11500" width="16.5703125" style="1" customWidth="1"/>
    <col min="11501" max="11501" width="12.85546875" style="1" customWidth="1"/>
    <col min="11502" max="11502" width="15.5703125" style="1" customWidth="1"/>
    <col min="11503" max="11503" width="16.5703125" style="1" customWidth="1"/>
    <col min="11504" max="11504" width="17" style="1" customWidth="1"/>
    <col min="11505" max="11506" width="17.42578125" style="1" customWidth="1"/>
    <col min="11507" max="11508" width="16.5703125" style="1" customWidth="1"/>
    <col min="11509" max="11511" width="17.42578125" style="1" customWidth="1"/>
    <col min="11512" max="11513" width="16.5703125" style="1" customWidth="1"/>
    <col min="11514" max="11516" width="17.42578125" style="1" customWidth="1"/>
    <col min="11517" max="11518" width="16.5703125" style="1" customWidth="1"/>
    <col min="11519" max="11521" width="17.42578125" style="1" customWidth="1"/>
    <col min="11522" max="11522" width="15.5703125" style="1" customWidth="1"/>
    <col min="11523" max="11523" width="16.5703125" style="1" customWidth="1"/>
    <col min="11524" max="11525" width="17.42578125" style="1" customWidth="1"/>
    <col min="11526" max="11560" width="12.140625" style="1" customWidth="1"/>
    <col min="11561" max="11751" width="9.140625" style="1"/>
    <col min="11752" max="11752" width="34.85546875" style="1" customWidth="1"/>
    <col min="11753" max="11753" width="23.140625" style="1" customWidth="1"/>
    <col min="11754" max="11754" width="6.28515625" style="1" customWidth="1"/>
    <col min="11755" max="11755" width="51" style="1" customWidth="1"/>
    <col min="11756" max="11756" width="16.5703125" style="1" customWidth="1"/>
    <col min="11757" max="11757" width="12.85546875" style="1" customWidth="1"/>
    <col min="11758" max="11758" width="15.5703125" style="1" customWidth="1"/>
    <col min="11759" max="11759" width="16.5703125" style="1" customWidth="1"/>
    <col min="11760" max="11760" width="17" style="1" customWidth="1"/>
    <col min="11761" max="11762" width="17.42578125" style="1" customWidth="1"/>
    <col min="11763" max="11764" width="16.5703125" style="1" customWidth="1"/>
    <col min="11765" max="11767" width="17.42578125" style="1" customWidth="1"/>
    <col min="11768" max="11769" width="16.5703125" style="1" customWidth="1"/>
    <col min="11770" max="11772" width="17.42578125" style="1" customWidth="1"/>
    <col min="11773" max="11774" width="16.5703125" style="1" customWidth="1"/>
    <col min="11775" max="11777" width="17.42578125" style="1" customWidth="1"/>
    <col min="11778" max="11778" width="15.5703125" style="1" customWidth="1"/>
    <col min="11779" max="11779" width="16.5703125" style="1" customWidth="1"/>
    <col min="11780" max="11781" width="17.42578125" style="1" customWidth="1"/>
    <col min="11782" max="11816" width="12.140625" style="1" customWidth="1"/>
    <col min="11817" max="12007" width="9.140625" style="1"/>
    <col min="12008" max="12008" width="34.85546875" style="1" customWidth="1"/>
    <col min="12009" max="12009" width="23.140625" style="1" customWidth="1"/>
    <col min="12010" max="12010" width="6.28515625" style="1" customWidth="1"/>
    <col min="12011" max="12011" width="51" style="1" customWidth="1"/>
    <col min="12012" max="12012" width="16.5703125" style="1" customWidth="1"/>
    <col min="12013" max="12013" width="12.85546875" style="1" customWidth="1"/>
    <col min="12014" max="12014" width="15.5703125" style="1" customWidth="1"/>
    <col min="12015" max="12015" width="16.5703125" style="1" customWidth="1"/>
    <col min="12016" max="12016" width="17" style="1" customWidth="1"/>
    <col min="12017" max="12018" width="17.42578125" style="1" customWidth="1"/>
    <col min="12019" max="12020" width="16.5703125" style="1" customWidth="1"/>
    <col min="12021" max="12023" width="17.42578125" style="1" customWidth="1"/>
    <col min="12024" max="12025" width="16.5703125" style="1" customWidth="1"/>
    <col min="12026" max="12028" width="17.42578125" style="1" customWidth="1"/>
    <col min="12029" max="12030" width="16.5703125" style="1" customWidth="1"/>
    <col min="12031" max="12033" width="17.42578125" style="1" customWidth="1"/>
    <col min="12034" max="12034" width="15.5703125" style="1" customWidth="1"/>
    <col min="12035" max="12035" width="16.5703125" style="1" customWidth="1"/>
    <col min="12036" max="12037" width="17.42578125" style="1" customWidth="1"/>
    <col min="12038" max="12072" width="12.140625" style="1" customWidth="1"/>
    <col min="12073" max="12263" width="9.140625" style="1"/>
    <col min="12264" max="12264" width="34.85546875" style="1" customWidth="1"/>
    <col min="12265" max="12265" width="23.140625" style="1" customWidth="1"/>
    <col min="12266" max="12266" width="6.28515625" style="1" customWidth="1"/>
    <col min="12267" max="12267" width="51" style="1" customWidth="1"/>
    <col min="12268" max="12268" width="16.5703125" style="1" customWidth="1"/>
    <col min="12269" max="12269" width="12.85546875" style="1" customWidth="1"/>
    <col min="12270" max="12270" width="15.5703125" style="1" customWidth="1"/>
    <col min="12271" max="12271" width="16.5703125" style="1" customWidth="1"/>
    <col min="12272" max="12272" width="17" style="1" customWidth="1"/>
    <col min="12273" max="12274" width="17.42578125" style="1" customWidth="1"/>
    <col min="12275" max="12276" width="16.5703125" style="1" customWidth="1"/>
    <col min="12277" max="12279" width="17.42578125" style="1" customWidth="1"/>
    <col min="12280" max="12281" width="16.5703125" style="1" customWidth="1"/>
    <col min="12282" max="12284" width="17.42578125" style="1" customWidth="1"/>
    <col min="12285" max="12286" width="16.5703125" style="1" customWidth="1"/>
    <col min="12287" max="12289" width="17.42578125" style="1" customWidth="1"/>
    <col min="12290" max="12290" width="15.5703125" style="1" customWidth="1"/>
    <col min="12291" max="12291" width="16.5703125" style="1" customWidth="1"/>
    <col min="12292" max="12293" width="17.42578125" style="1" customWidth="1"/>
    <col min="12294" max="12328" width="12.140625" style="1" customWidth="1"/>
    <col min="12329" max="12519" width="9.140625" style="1"/>
    <col min="12520" max="12520" width="34.85546875" style="1" customWidth="1"/>
    <col min="12521" max="12521" width="23.140625" style="1" customWidth="1"/>
    <col min="12522" max="12522" width="6.28515625" style="1" customWidth="1"/>
    <col min="12523" max="12523" width="51" style="1" customWidth="1"/>
    <col min="12524" max="12524" width="16.5703125" style="1" customWidth="1"/>
    <col min="12525" max="12525" width="12.85546875" style="1" customWidth="1"/>
    <col min="12526" max="12526" width="15.5703125" style="1" customWidth="1"/>
    <col min="12527" max="12527" width="16.5703125" style="1" customWidth="1"/>
    <col min="12528" max="12528" width="17" style="1" customWidth="1"/>
    <col min="12529" max="12530" width="17.42578125" style="1" customWidth="1"/>
    <col min="12531" max="12532" width="16.5703125" style="1" customWidth="1"/>
    <col min="12533" max="12535" width="17.42578125" style="1" customWidth="1"/>
    <col min="12536" max="12537" width="16.5703125" style="1" customWidth="1"/>
    <col min="12538" max="12540" width="17.42578125" style="1" customWidth="1"/>
    <col min="12541" max="12542" width="16.5703125" style="1" customWidth="1"/>
    <col min="12543" max="12545" width="17.42578125" style="1" customWidth="1"/>
    <col min="12546" max="12546" width="15.5703125" style="1" customWidth="1"/>
    <col min="12547" max="12547" width="16.5703125" style="1" customWidth="1"/>
    <col min="12548" max="12549" width="17.42578125" style="1" customWidth="1"/>
    <col min="12550" max="12584" width="12.140625" style="1" customWidth="1"/>
    <col min="12585" max="12775" width="9.140625" style="1"/>
    <col min="12776" max="12776" width="34.85546875" style="1" customWidth="1"/>
    <col min="12777" max="12777" width="23.140625" style="1" customWidth="1"/>
    <col min="12778" max="12778" width="6.28515625" style="1" customWidth="1"/>
    <col min="12779" max="12779" width="51" style="1" customWidth="1"/>
    <col min="12780" max="12780" width="16.5703125" style="1" customWidth="1"/>
    <col min="12781" max="12781" width="12.85546875" style="1" customWidth="1"/>
    <col min="12782" max="12782" width="15.5703125" style="1" customWidth="1"/>
    <col min="12783" max="12783" width="16.5703125" style="1" customWidth="1"/>
    <col min="12784" max="12784" width="17" style="1" customWidth="1"/>
    <col min="12785" max="12786" width="17.42578125" style="1" customWidth="1"/>
    <col min="12787" max="12788" width="16.5703125" style="1" customWidth="1"/>
    <col min="12789" max="12791" width="17.42578125" style="1" customWidth="1"/>
    <col min="12792" max="12793" width="16.5703125" style="1" customWidth="1"/>
    <col min="12794" max="12796" width="17.42578125" style="1" customWidth="1"/>
    <col min="12797" max="12798" width="16.5703125" style="1" customWidth="1"/>
    <col min="12799" max="12801" width="17.42578125" style="1" customWidth="1"/>
    <col min="12802" max="12802" width="15.5703125" style="1" customWidth="1"/>
    <col min="12803" max="12803" width="16.5703125" style="1" customWidth="1"/>
    <col min="12804" max="12805" width="17.42578125" style="1" customWidth="1"/>
    <col min="12806" max="12840" width="12.140625" style="1" customWidth="1"/>
    <col min="12841" max="13031" width="9.140625" style="1"/>
    <col min="13032" max="13032" width="34.85546875" style="1" customWidth="1"/>
    <col min="13033" max="13033" width="23.140625" style="1" customWidth="1"/>
    <col min="13034" max="13034" width="6.28515625" style="1" customWidth="1"/>
    <col min="13035" max="13035" width="51" style="1" customWidth="1"/>
    <col min="13036" max="13036" width="16.5703125" style="1" customWidth="1"/>
    <col min="13037" max="13037" width="12.85546875" style="1" customWidth="1"/>
    <col min="13038" max="13038" width="15.5703125" style="1" customWidth="1"/>
    <col min="13039" max="13039" width="16.5703125" style="1" customWidth="1"/>
    <col min="13040" max="13040" width="17" style="1" customWidth="1"/>
    <col min="13041" max="13042" width="17.42578125" style="1" customWidth="1"/>
    <col min="13043" max="13044" width="16.5703125" style="1" customWidth="1"/>
    <col min="13045" max="13047" width="17.42578125" style="1" customWidth="1"/>
    <col min="13048" max="13049" width="16.5703125" style="1" customWidth="1"/>
    <col min="13050" max="13052" width="17.42578125" style="1" customWidth="1"/>
    <col min="13053" max="13054" width="16.5703125" style="1" customWidth="1"/>
    <col min="13055" max="13057" width="17.42578125" style="1" customWidth="1"/>
    <col min="13058" max="13058" width="15.5703125" style="1" customWidth="1"/>
    <col min="13059" max="13059" width="16.5703125" style="1" customWidth="1"/>
    <col min="13060" max="13061" width="17.42578125" style="1" customWidth="1"/>
    <col min="13062" max="13096" width="12.140625" style="1" customWidth="1"/>
    <col min="13097" max="13287" width="9.140625" style="1"/>
    <col min="13288" max="13288" width="34.85546875" style="1" customWidth="1"/>
    <col min="13289" max="13289" width="23.140625" style="1" customWidth="1"/>
    <col min="13290" max="13290" width="6.28515625" style="1" customWidth="1"/>
    <col min="13291" max="13291" width="51" style="1" customWidth="1"/>
    <col min="13292" max="13292" width="16.5703125" style="1" customWidth="1"/>
    <col min="13293" max="13293" width="12.85546875" style="1" customWidth="1"/>
    <col min="13294" max="13294" width="15.5703125" style="1" customWidth="1"/>
    <col min="13295" max="13295" width="16.5703125" style="1" customWidth="1"/>
    <col min="13296" max="13296" width="17" style="1" customWidth="1"/>
    <col min="13297" max="13298" width="17.42578125" style="1" customWidth="1"/>
    <col min="13299" max="13300" width="16.5703125" style="1" customWidth="1"/>
    <col min="13301" max="13303" width="17.42578125" style="1" customWidth="1"/>
    <col min="13304" max="13305" width="16.5703125" style="1" customWidth="1"/>
    <col min="13306" max="13308" width="17.42578125" style="1" customWidth="1"/>
    <col min="13309" max="13310" width="16.5703125" style="1" customWidth="1"/>
    <col min="13311" max="13313" width="17.42578125" style="1" customWidth="1"/>
    <col min="13314" max="13314" width="15.5703125" style="1" customWidth="1"/>
    <col min="13315" max="13315" width="16.5703125" style="1" customWidth="1"/>
    <col min="13316" max="13317" width="17.42578125" style="1" customWidth="1"/>
    <col min="13318" max="13352" width="12.140625" style="1" customWidth="1"/>
    <col min="13353" max="13543" width="9.140625" style="1"/>
    <col min="13544" max="13544" width="34.85546875" style="1" customWidth="1"/>
    <col min="13545" max="13545" width="23.140625" style="1" customWidth="1"/>
    <col min="13546" max="13546" width="6.28515625" style="1" customWidth="1"/>
    <col min="13547" max="13547" width="51" style="1" customWidth="1"/>
    <col min="13548" max="13548" width="16.5703125" style="1" customWidth="1"/>
    <col min="13549" max="13549" width="12.85546875" style="1" customWidth="1"/>
    <col min="13550" max="13550" width="15.5703125" style="1" customWidth="1"/>
    <col min="13551" max="13551" width="16.5703125" style="1" customWidth="1"/>
    <col min="13552" max="13552" width="17" style="1" customWidth="1"/>
    <col min="13553" max="13554" width="17.42578125" style="1" customWidth="1"/>
    <col min="13555" max="13556" width="16.5703125" style="1" customWidth="1"/>
    <col min="13557" max="13559" width="17.42578125" style="1" customWidth="1"/>
    <col min="13560" max="13561" width="16.5703125" style="1" customWidth="1"/>
    <col min="13562" max="13564" width="17.42578125" style="1" customWidth="1"/>
    <col min="13565" max="13566" width="16.5703125" style="1" customWidth="1"/>
    <col min="13567" max="13569" width="17.42578125" style="1" customWidth="1"/>
    <col min="13570" max="13570" width="15.5703125" style="1" customWidth="1"/>
    <col min="13571" max="13571" width="16.5703125" style="1" customWidth="1"/>
    <col min="13572" max="13573" width="17.42578125" style="1" customWidth="1"/>
    <col min="13574" max="13608" width="12.140625" style="1" customWidth="1"/>
    <col min="13609" max="13799" width="9.140625" style="1"/>
    <col min="13800" max="13800" width="34.85546875" style="1" customWidth="1"/>
    <col min="13801" max="13801" width="23.140625" style="1" customWidth="1"/>
    <col min="13802" max="13802" width="6.28515625" style="1" customWidth="1"/>
    <col min="13803" max="13803" width="51" style="1" customWidth="1"/>
    <col min="13804" max="13804" width="16.5703125" style="1" customWidth="1"/>
    <col min="13805" max="13805" width="12.85546875" style="1" customWidth="1"/>
    <col min="13806" max="13806" width="15.5703125" style="1" customWidth="1"/>
    <col min="13807" max="13807" width="16.5703125" style="1" customWidth="1"/>
    <col min="13808" max="13808" width="17" style="1" customWidth="1"/>
    <col min="13809" max="13810" width="17.42578125" style="1" customWidth="1"/>
    <col min="13811" max="13812" width="16.5703125" style="1" customWidth="1"/>
    <col min="13813" max="13815" width="17.42578125" style="1" customWidth="1"/>
    <col min="13816" max="13817" width="16.5703125" style="1" customWidth="1"/>
    <col min="13818" max="13820" width="17.42578125" style="1" customWidth="1"/>
    <col min="13821" max="13822" width="16.5703125" style="1" customWidth="1"/>
    <col min="13823" max="13825" width="17.42578125" style="1" customWidth="1"/>
    <col min="13826" max="13826" width="15.5703125" style="1" customWidth="1"/>
    <col min="13827" max="13827" width="16.5703125" style="1" customWidth="1"/>
    <col min="13828" max="13829" width="17.42578125" style="1" customWidth="1"/>
    <col min="13830" max="13864" width="12.140625" style="1" customWidth="1"/>
    <col min="13865" max="14055" width="9.140625" style="1"/>
    <col min="14056" max="14056" width="34.85546875" style="1" customWidth="1"/>
    <col min="14057" max="14057" width="23.140625" style="1" customWidth="1"/>
    <col min="14058" max="14058" width="6.28515625" style="1" customWidth="1"/>
    <col min="14059" max="14059" width="51" style="1" customWidth="1"/>
    <col min="14060" max="14060" width="16.5703125" style="1" customWidth="1"/>
    <col min="14061" max="14061" width="12.85546875" style="1" customWidth="1"/>
    <col min="14062" max="14062" width="15.5703125" style="1" customWidth="1"/>
    <col min="14063" max="14063" width="16.5703125" style="1" customWidth="1"/>
    <col min="14064" max="14064" width="17" style="1" customWidth="1"/>
    <col min="14065" max="14066" width="17.42578125" style="1" customWidth="1"/>
    <col min="14067" max="14068" width="16.5703125" style="1" customWidth="1"/>
    <col min="14069" max="14071" width="17.42578125" style="1" customWidth="1"/>
    <col min="14072" max="14073" width="16.5703125" style="1" customWidth="1"/>
    <col min="14074" max="14076" width="17.42578125" style="1" customWidth="1"/>
    <col min="14077" max="14078" width="16.5703125" style="1" customWidth="1"/>
    <col min="14079" max="14081" width="17.42578125" style="1" customWidth="1"/>
    <col min="14082" max="14082" width="15.5703125" style="1" customWidth="1"/>
    <col min="14083" max="14083" width="16.5703125" style="1" customWidth="1"/>
    <col min="14084" max="14085" width="17.42578125" style="1" customWidth="1"/>
    <col min="14086" max="14120" width="12.140625" style="1" customWidth="1"/>
    <col min="14121" max="14311" width="9.140625" style="1"/>
    <col min="14312" max="14312" width="34.85546875" style="1" customWidth="1"/>
    <col min="14313" max="14313" width="23.140625" style="1" customWidth="1"/>
    <col min="14314" max="14314" width="6.28515625" style="1" customWidth="1"/>
    <col min="14315" max="14315" width="51" style="1" customWidth="1"/>
    <col min="14316" max="14316" width="16.5703125" style="1" customWidth="1"/>
    <col min="14317" max="14317" width="12.85546875" style="1" customWidth="1"/>
    <col min="14318" max="14318" width="15.5703125" style="1" customWidth="1"/>
    <col min="14319" max="14319" width="16.5703125" style="1" customWidth="1"/>
    <col min="14320" max="14320" width="17" style="1" customWidth="1"/>
    <col min="14321" max="14322" width="17.42578125" style="1" customWidth="1"/>
    <col min="14323" max="14324" width="16.5703125" style="1" customWidth="1"/>
    <col min="14325" max="14327" width="17.42578125" style="1" customWidth="1"/>
    <col min="14328" max="14329" width="16.5703125" style="1" customWidth="1"/>
    <col min="14330" max="14332" width="17.42578125" style="1" customWidth="1"/>
    <col min="14333" max="14334" width="16.5703125" style="1" customWidth="1"/>
    <col min="14335" max="14337" width="17.42578125" style="1" customWidth="1"/>
    <col min="14338" max="14338" width="15.5703125" style="1" customWidth="1"/>
    <col min="14339" max="14339" width="16.5703125" style="1" customWidth="1"/>
    <col min="14340" max="14341" width="17.42578125" style="1" customWidth="1"/>
    <col min="14342" max="14376" width="12.140625" style="1" customWidth="1"/>
    <col min="14377" max="14567" width="9.140625" style="1"/>
    <col min="14568" max="14568" width="34.85546875" style="1" customWidth="1"/>
    <col min="14569" max="14569" width="23.140625" style="1" customWidth="1"/>
    <col min="14570" max="14570" width="6.28515625" style="1" customWidth="1"/>
    <col min="14571" max="14571" width="51" style="1" customWidth="1"/>
    <col min="14572" max="14572" width="16.5703125" style="1" customWidth="1"/>
    <col min="14573" max="14573" width="12.85546875" style="1" customWidth="1"/>
    <col min="14574" max="14574" width="15.5703125" style="1" customWidth="1"/>
    <col min="14575" max="14575" width="16.5703125" style="1" customWidth="1"/>
    <col min="14576" max="14576" width="17" style="1" customWidth="1"/>
    <col min="14577" max="14578" width="17.42578125" style="1" customWidth="1"/>
    <col min="14579" max="14580" width="16.5703125" style="1" customWidth="1"/>
    <col min="14581" max="14583" width="17.42578125" style="1" customWidth="1"/>
    <col min="14584" max="14585" width="16.5703125" style="1" customWidth="1"/>
    <col min="14586" max="14588" width="17.42578125" style="1" customWidth="1"/>
    <col min="14589" max="14590" width="16.5703125" style="1" customWidth="1"/>
    <col min="14591" max="14593" width="17.42578125" style="1" customWidth="1"/>
    <col min="14594" max="14594" width="15.5703125" style="1" customWidth="1"/>
    <col min="14595" max="14595" width="16.5703125" style="1" customWidth="1"/>
    <col min="14596" max="14597" width="17.42578125" style="1" customWidth="1"/>
    <col min="14598" max="14632" width="12.140625" style="1" customWidth="1"/>
    <col min="14633" max="14823" width="9.140625" style="1"/>
    <col min="14824" max="14824" width="34.85546875" style="1" customWidth="1"/>
    <col min="14825" max="14825" width="23.140625" style="1" customWidth="1"/>
    <col min="14826" max="14826" width="6.28515625" style="1" customWidth="1"/>
    <col min="14827" max="14827" width="51" style="1" customWidth="1"/>
    <col min="14828" max="14828" width="16.5703125" style="1" customWidth="1"/>
    <col min="14829" max="14829" width="12.85546875" style="1" customWidth="1"/>
    <col min="14830" max="14830" width="15.5703125" style="1" customWidth="1"/>
    <col min="14831" max="14831" width="16.5703125" style="1" customWidth="1"/>
    <col min="14832" max="14832" width="17" style="1" customWidth="1"/>
    <col min="14833" max="14834" width="17.42578125" style="1" customWidth="1"/>
    <col min="14835" max="14836" width="16.5703125" style="1" customWidth="1"/>
    <col min="14837" max="14839" width="17.42578125" style="1" customWidth="1"/>
    <col min="14840" max="14841" width="16.5703125" style="1" customWidth="1"/>
    <col min="14842" max="14844" width="17.42578125" style="1" customWidth="1"/>
    <col min="14845" max="14846" width="16.5703125" style="1" customWidth="1"/>
    <col min="14847" max="14849" width="17.42578125" style="1" customWidth="1"/>
    <col min="14850" max="14850" width="15.5703125" style="1" customWidth="1"/>
    <col min="14851" max="14851" width="16.5703125" style="1" customWidth="1"/>
    <col min="14852" max="14853" width="17.42578125" style="1" customWidth="1"/>
    <col min="14854" max="14888" width="12.140625" style="1" customWidth="1"/>
    <col min="14889" max="15079" width="9.140625" style="1"/>
    <col min="15080" max="15080" width="34.85546875" style="1" customWidth="1"/>
    <col min="15081" max="15081" width="23.140625" style="1" customWidth="1"/>
    <col min="15082" max="15082" width="6.28515625" style="1" customWidth="1"/>
    <col min="15083" max="15083" width="51" style="1" customWidth="1"/>
    <col min="15084" max="15084" width="16.5703125" style="1" customWidth="1"/>
    <col min="15085" max="15085" width="12.85546875" style="1" customWidth="1"/>
    <col min="15086" max="15086" width="15.5703125" style="1" customWidth="1"/>
    <col min="15087" max="15087" width="16.5703125" style="1" customWidth="1"/>
    <col min="15088" max="15088" width="17" style="1" customWidth="1"/>
    <col min="15089" max="15090" width="17.42578125" style="1" customWidth="1"/>
    <col min="15091" max="15092" width="16.5703125" style="1" customWidth="1"/>
    <col min="15093" max="15095" width="17.42578125" style="1" customWidth="1"/>
    <col min="15096" max="15097" width="16.5703125" style="1" customWidth="1"/>
    <col min="15098" max="15100" width="17.42578125" style="1" customWidth="1"/>
    <col min="15101" max="15102" width="16.5703125" style="1" customWidth="1"/>
    <col min="15103" max="15105" width="17.42578125" style="1" customWidth="1"/>
    <col min="15106" max="15106" width="15.5703125" style="1" customWidth="1"/>
    <col min="15107" max="15107" width="16.5703125" style="1" customWidth="1"/>
    <col min="15108" max="15109" width="17.42578125" style="1" customWidth="1"/>
    <col min="15110" max="15144" width="12.140625" style="1" customWidth="1"/>
    <col min="15145" max="16384" width="9.140625" style="1"/>
  </cols>
  <sheetData>
    <row r="1" spans="1:110">
      <c r="I1" s="924"/>
      <c r="J1" s="924"/>
      <c r="K1" s="924"/>
      <c r="L1" s="924"/>
      <c r="M1" s="924"/>
      <c r="N1" s="924"/>
      <c r="O1" s="924"/>
      <c r="P1" s="924"/>
      <c r="Q1" s="924"/>
      <c r="R1" s="924"/>
      <c r="S1" s="924"/>
      <c r="T1" s="924"/>
    </row>
    <row r="2" spans="1:110">
      <c r="I2" s="924"/>
      <c r="J2" s="924"/>
      <c r="K2" s="924"/>
      <c r="L2" s="924"/>
      <c r="M2" s="924"/>
      <c r="N2" s="924"/>
      <c r="O2" s="924"/>
      <c r="P2" s="924"/>
      <c r="Q2" s="924"/>
      <c r="R2" s="924"/>
      <c r="S2" s="924"/>
      <c r="T2" s="924"/>
    </row>
    <row r="3" spans="1:110">
      <c r="C3" s="925" t="s">
        <v>401</v>
      </c>
      <c r="D3" s="925"/>
      <c r="E3" s="925"/>
      <c r="F3" s="925"/>
      <c r="G3" s="925"/>
      <c r="H3" s="925"/>
    </row>
    <row r="4" spans="1:110">
      <c r="C4" s="925" t="s">
        <v>317</v>
      </c>
      <c r="D4" s="925"/>
      <c r="E4" s="925"/>
      <c r="F4" s="925"/>
      <c r="G4" s="925"/>
      <c r="H4" s="925"/>
      <c r="I4" s="924" t="s">
        <v>707</v>
      </c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</row>
    <row r="5" spans="1:110">
      <c r="C5" s="925" t="s">
        <v>404</v>
      </c>
      <c r="D5" s="925"/>
      <c r="E5" s="925"/>
      <c r="F5" s="925"/>
      <c r="G5" s="925"/>
      <c r="H5" s="925"/>
      <c r="I5" s="924" t="s">
        <v>1543</v>
      </c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</row>
    <row r="6" spans="1:110" ht="15" customHeight="1">
      <c r="A6" s="90"/>
      <c r="B6" s="1189"/>
    </row>
    <row r="7" spans="1:110" ht="15" customHeight="1">
      <c r="A7" s="899" t="s">
        <v>0</v>
      </c>
      <c r="B7" s="1190" t="s">
        <v>1</v>
      </c>
      <c r="C7" s="904" t="s">
        <v>766</v>
      </c>
      <c r="D7" s="905"/>
      <c r="E7" s="905"/>
      <c r="F7" s="913" t="s">
        <v>767</v>
      </c>
      <c r="G7" s="914"/>
      <c r="H7" s="914"/>
      <c r="I7" s="904" t="s">
        <v>768</v>
      </c>
      <c r="J7" s="905"/>
      <c r="K7" s="905"/>
      <c r="L7" s="913" t="s">
        <v>769</v>
      </c>
      <c r="M7" s="914"/>
      <c r="N7" s="914"/>
      <c r="O7" s="904" t="s">
        <v>770</v>
      </c>
      <c r="P7" s="905"/>
      <c r="Q7" s="905"/>
      <c r="R7" s="913" t="s">
        <v>771</v>
      </c>
      <c r="S7" s="914"/>
      <c r="T7" s="914"/>
      <c r="U7" s="904" t="s">
        <v>772</v>
      </c>
      <c r="V7" s="905"/>
      <c r="W7" s="905"/>
      <c r="X7" s="913" t="s">
        <v>773</v>
      </c>
      <c r="Y7" s="914"/>
      <c r="Z7" s="914"/>
      <c r="AA7" s="904" t="s">
        <v>774</v>
      </c>
      <c r="AB7" s="905"/>
      <c r="AC7" s="905"/>
      <c r="AD7" s="913" t="s">
        <v>775</v>
      </c>
      <c r="AE7" s="914"/>
      <c r="AF7" s="914"/>
      <c r="AG7" s="904" t="s">
        <v>776</v>
      </c>
      <c r="AH7" s="905"/>
      <c r="AI7" s="905"/>
      <c r="AJ7" s="913" t="s">
        <v>777</v>
      </c>
      <c r="AK7" s="914"/>
      <c r="AL7" s="914"/>
      <c r="AM7" s="904" t="s">
        <v>778</v>
      </c>
      <c r="AN7" s="905"/>
      <c r="AO7" s="905"/>
      <c r="AP7" s="913" t="s">
        <v>779</v>
      </c>
      <c r="AQ7" s="914"/>
      <c r="AR7" s="914"/>
      <c r="AS7" s="904" t="s">
        <v>780</v>
      </c>
      <c r="AT7" s="905"/>
      <c r="AU7" s="905"/>
      <c r="AV7" s="913" t="s">
        <v>781</v>
      </c>
      <c r="AW7" s="914"/>
      <c r="AX7" s="914"/>
      <c r="AY7" s="904" t="s">
        <v>782</v>
      </c>
      <c r="AZ7" s="905"/>
      <c r="BA7" s="905"/>
      <c r="BB7" s="913" t="s">
        <v>783</v>
      </c>
      <c r="BC7" s="914"/>
      <c r="BD7" s="914"/>
      <c r="BE7" s="904" t="s">
        <v>784</v>
      </c>
      <c r="BF7" s="905"/>
      <c r="BG7" s="905"/>
      <c r="BH7" s="913" t="s">
        <v>785</v>
      </c>
      <c r="BI7" s="914"/>
      <c r="BJ7" s="914"/>
      <c r="BK7" s="904" t="s">
        <v>786</v>
      </c>
      <c r="BL7" s="905"/>
      <c r="BM7" s="905"/>
      <c r="BN7" s="913" t="s">
        <v>787</v>
      </c>
      <c r="BO7" s="914"/>
      <c r="BP7" s="914"/>
      <c r="BQ7" s="904" t="s">
        <v>788</v>
      </c>
      <c r="BR7" s="905"/>
      <c r="BS7" s="905"/>
      <c r="BT7" s="913" t="s">
        <v>789</v>
      </c>
      <c r="BU7" s="914"/>
      <c r="BV7" s="914"/>
      <c r="BW7" s="904" t="s">
        <v>790</v>
      </c>
      <c r="BX7" s="905"/>
      <c r="BY7" s="905"/>
      <c r="BZ7" s="913" t="s">
        <v>791</v>
      </c>
      <c r="CA7" s="914"/>
      <c r="CB7" s="914"/>
      <c r="CC7" s="904" t="s">
        <v>792</v>
      </c>
      <c r="CD7" s="905"/>
      <c r="CE7" s="905"/>
      <c r="CF7" s="913" t="s">
        <v>793</v>
      </c>
      <c r="CG7" s="914"/>
      <c r="CH7" s="914"/>
      <c r="CI7" s="904" t="s">
        <v>794</v>
      </c>
      <c r="CJ7" s="905"/>
      <c r="CK7" s="905"/>
      <c r="CL7" s="913" t="s">
        <v>795</v>
      </c>
      <c r="CM7" s="914"/>
      <c r="CN7" s="914"/>
      <c r="CO7" s="904" t="s">
        <v>796</v>
      </c>
      <c r="CP7" s="905"/>
      <c r="CQ7" s="905"/>
      <c r="CR7" s="916" t="s">
        <v>797</v>
      </c>
      <c r="CS7" s="917"/>
      <c r="CT7" s="917"/>
      <c r="CU7" s="917"/>
      <c r="CV7" s="917"/>
      <c r="CW7" s="917"/>
      <c r="CX7" s="917"/>
      <c r="CY7" s="917"/>
      <c r="CZ7" s="917"/>
      <c r="DA7" s="917"/>
      <c r="DB7" s="917"/>
      <c r="DC7" s="917"/>
      <c r="DD7" s="917"/>
      <c r="DE7" s="917"/>
      <c r="DF7" s="917"/>
    </row>
    <row r="8" spans="1:110" ht="15.75" customHeight="1">
      <c r="A8" s="899"/>
      <c r="B8" s="1190"/>
      <c r="C8" s="910" t="s">
        <v>800</v>
      </c>
      <c r="D8" s="911"/>
      <c r="E8" s="912"/>
      <c r="F8" s="907" t="s">
        <v>800</v>
      </c>
      <c r="G8" s="908"/>
      <c r="H8" s="909"/>
      <c r="I8" s="910" t="s">
        <v>800</v>
      </c>
      <c r="J8" s="911"/>
      <c r="K8" s="912"/>
      <c r="L8" s="907" t="s">
        <v>800</v>
      </c>
      <c r="M8" s="908"/>
      <c r="N8" s="909"/>
      <c r="O8" s="910" t="s">
        <v>800</v>
      </c>
      <c r="P8" s="911"/>
      <c r="Q8" s="912"/>
      <c r="R8" s="907" t="s">
        <v>800</v>
      </c>
      <c r="S8" s="908"/>
      <c r="T8" s="909"/>
      <c r="U8" s="910" t="s">
        <v>800</v>
      </c>
      <c r="V8" s="911"/>
      <c r="W8" s="912"/>
      <c r="X8" s="907" t="s">
        <v>800</v>
      </c>
      <c r="Y8" s="908"/>
      <c r="Z8" s="909"/>
      <c r="AA8" s="910" t="s">
        <v>800</v>
      </c>
      <c r="AB8" s="911"/>
      <c r="AC8" s="912"/>
      <c r="AD8" s="907" t="s">
        <v>800</v>
      </c>
      <c r="AE8" s="908"/>
      <c r="AF8" s="909"/>
      <c r="AG8" s="910" t="s">
        <v>800</v>
      </c>
      <c r="AH8" s="911"/>
      <c r="AI8" s="912"/>
      <c r="AJ8" s="907" t="s">
        <v>800</v>
      </c>
      <c r="AK8" s="908"/>
      <c r="AL8" s="909"/>
      <c r="AM8" s="910" t="s">
        <v>800</v>
      </c>
      <c r="AN8" s="911"/>
      <c r="AO8" s="912"/>
      <c r="AP8" s="907" t="s">
        <v>800</v>
      </c>
      <c r="AQ8" s="908"/>
      <c r="AR8" s="909"/>
      <c r="AS8" s="907" t="s">
        <v>800</v>
      </c>
      <c r="AT8" s="908"/>
      <c r="AU8" s="909"/>
      <c r="AV8" s="907" t="s">
        <v>800</v>
      </c>
      <c r="AW8" s="908"/>
      <c r="AX8" s="909"/>
      <c r="AY8" s="910" t="s">
        <v>800</v>
      </c>
      <c r="AZ8" s="911"/>
      <c r="BA8" s="912"/>
      <c r="BB8" s="907" t="s">
        <v>800</v>
      </c>
      <c r="BC8" s="908"/>
      <c r="BD8" s="909"/>
      <c r="BE8" s="910" t="s">
        <v>800</v>
      </c>
      <c r="BF8" s="911"/>
      <c r="BG8" s="912"/>
      <c r="BH8" s="907" t="s">
        <v>800</v>
      </c>
      <c r="BI8" s="908"/>
      <c r="BJ8" s="909"/>
      <c r="BK8" s="910" t="s">
        <v>800</v>
      </c>
      <c r="BL8" s="911"/>
      <c r="BM8" s="912"/>
      <c r="BN8" s="907" t="s">
        <v>800</v>
      </c>
      <c r="BO8" s="908"/>
      <c r="BP8" s="909"/>
      <c r="BQ8" s="910" t="s">
        <v>800</v>
      </c>
      <c r="BR8" s="911"/>
      <c r="BS8" s="912"/>
      <c r="BT8" s="907" t="s">
        <v>800</v>
      </c>
      <c r="BU8" s="908"/>
      <c r="BV8" s="909"/>
      <c r="BW8" s="910" t="s">
        <v>800</v>
      </c>
      <c r="BX8" s="911"/>
      <c r="BY8" s="912"/>
      <c r="BZ8" s="907" t="s">
        <v>800</v>
      </c>
      <c r="CA8" s="908"/>
      <c r="CB8" s="909"/>
      <c r="CC8" s="910" t="s">
        <v>800</v>
      </c>
      <c r="CD8" s="911"/>
      <c r="CE8" s="912"/>
      <c r="CF8" s="907" t="s">
        <v>800</v>
      </c>
      <c r="CG8" s="908"/>
      <c r="CH8" s="909"/>
      <c r="CI8" s="910" t="s">
        <v>800</v>
      </c>
      <c r="CJ8" s="911"/>
      <c r="CK8" s="912"/>
      <c r="CL8" s="907" t="s">
        <v>800</v>
      </c>
      <c r="CM8" s="908"/>
      <c r="CN8" s="909"/>
      <c r="CO8" s="910" t="s">
        <v>800</v>
      </c>
      <c r="CP8" s="911"/>
      <c r="CQ8" s="912"/>
      <c r="CR8" s="907" t="s">
        <v>800</v>
      </c>
      <c r="CS8" s="908"/>
      <c r="CT8" s="909"/>
      <c r="CU8" s="907" t="s">
        <v>801</v>
      </c>
      <c r="CV8" s="908"/>
      <c r="CW8" s="909"/>
      <c r="CX8" s="907" t="s">
        <v>802</v>
      </c>
      <c r="CY8" s="908"/>
      <c r="CZ8" s="909"/>
      <c r="DA8" s="910" t="s">
        <v>803</v>
      </c>
      <c r="DB8" s="911"/>
      <c r="DC8" s="912"/>
      <c r="DD8" s="910" t="s">
        <v>804</v>
      </c>
      <c r="DE8" s="911"/>
      <c r="DF8" s="912"/>
    </row>
    <row r="9" spans="1:110">
      <c r="A9" s="858"/>
      <c r="B9" s="484"/>
      <c r="C9" s="858">
        <v>2020</v>
      </c>
      <c r="D9" s="858">
        <v>2021</v>
      </c>
      <c r="E9" s="858">
        <v>2023</v>
      </c>
      <c r="F9" s="858">
        <v>2020</v>
      </c>
      <c r="G9" s="858">
        <v>2021</v>
      </c>
      <c r="H9" s="858">
        <v>2023</v>
      </c>
      <c r="I9" s="858">
        <v>2020</v>
      </c>
      <c r="J9" s="858">
        <v>2021</v>
      </c>
      <c r="K9" s="858">
        <v>2023</v>
      </c>
      <c r="L9" s="858">
        <v>2020</v>
      </c>
      <c r="M9" s="858">
        <v>2021</v>
      </c>
      <c r="N9" s="858">
        <v>2023</v>
      </c>
      <c r="O9" s="858">
        <v>2020</v>
      </c>
      <c r="P9" s="858">
        <v>2021</v>
      </c>
      <c r="Q9" s="858">
        <v>2023</v>
      </c>
      <c r="R9" s="858">
        <v>2020</v>
      </c>
      <c r="S9" s="858">
        <v>2021</v>
      </c>
      <c r="T9" s="858">
        <v>2023</v>
      </c>
      <c r="U9" s="858">
        <v>2020</v>
      </c>
      <c r="V9" s="858">
        <v>2021</v>
      </c>
      <c r="W9" s="858">
        <v>2023</v>
      </c>
      <c r="X9" s="858">
        <v>2020</v>
      </c>
      <c r="Y9" s="858">
        <v>2021</v>
      </c>
      <c r="Z9" s="858">
        <v>2023</v>
      </c>
      <c r="AA9" s="858">
        <v>2020</v>
      </c>
      <c r="AB9" s="858">
        <v>2021</v>
      </c>
      <c r="AC9" s="858">
        <v>2023</v>
      </c>
      <c r="AD9" s="858">
        <v>2020</v>
      </c>
      <c r="AE9" s="858">
        <v>2021</v>
      </c>
      <c r="AF9" s="858">
        <v>2023</v>
      </c>
      <c r="AG9" s="858">
        <v>2020</v>
      </c>
      <c r="AH9" s="858">
        <v>2021</v>
      </c>
      <c r="AI9" s="858">
        <v>2023</v>
      </c>
      <c r="AJ9" s="858">
        <v>2020</v>
      </c>
      <c r="AK9" s="858">
        <v>2021</v>
      </c>
      <c r="AL9" s="858">
        <v>2023</v>
      </c>
      <c r="AM9" s="858">
        <v>2020</v>
      </c>
      <c r="AN9" s="858">
        <v>2021</v>
      </c>
      <c r="AO9" s="858">
        <v>2023</v>
      </c>
      <c r="AP9" s="858">
        <v>2020</v>
      </c>
      <c r="AQ9" s="858">
        <v>2021</v>
      </c>
      <c r="AR9" s="858">
        <v>2023</v>
      </c>
      <c r="AS9" s="858">
        <v>2020</v>
      </c>
      <c r="AT9" s="858">
        <v>2021</v>
      </c>
      <c r="AU9" s="858">
        <v>2023</v>
      </c>
      <c r="AV9" s="858">
        <v>2020</v>
      </c>
      <c r="AW9" s="858">
        <v>2021</v>
      </c>
      <c r="AX9" s="858">
        <v>2023</v>
      </c>
      <c r="AY9" s="858">
        <v>2020</v>
      </c>
      <c r="AZ9" s="858">
        <v>2021</v>
      </c>
      <c r="BA9" s="858">
        <v>2023</v>
      </c>
      <c r="BB9" s="858">
        <v>2020</v>
      </c>
      <c r="BC9" s="858">
        <v>2021</v>
      </c>
      <c r="BD9" s="858">
        <v>2023</v>
      </c>
      <c r="BE9" s="858">
        <v>2020</v>
      </c>
      <c r="BF9" s="858">
        <v>2021</v>
      </c>
      <c r="BG9" s="858">
        <v>2023</v>
      </c>
      <c r="BH9" s="858">
        <v>2020</v>
      </c>
      <c r="BI9" s="858">
        <v>2021</v>
      </c>
      <c r="BJ9" s="858">
        <v>2023</v>
      </c>
      <c r="BK9" s="858">
        <v>2020</v>
      </c>
      <c r="BL9" s="858">
        <v>2021</v>
      </c>
      <c r="BM9" s="858">
        <v>2023</v>
      </c>
      <c r="BN9" s="858">
        <v>2020</v>
      </c>
      <c r="BO9" s="858">
        <v>2021</v>
      </c>
      <c r="BP9" s="858">
        <v>2023</v>
      </c>
      <c r="BQ9" s="858">
        <v>2020</v>
      </c>
      <c r="BR9" s="858">
        <v>2021</v>
      </c>
      <c r="BS9" s="858">
        <v>2023</v>
      </c>
      <c r="BT9" s="858">
        <v>2020</v>
      </c>
      <c r="BU9" s="858">
        <v>2021</v>
      </c>
      <c r="BV9" s="858">
        <v>2023</v>
      </c>
      <c r="BW9" s="858">
        <v>2020</v>
      </c>
      <c r="BX9" s="858">
        <v>2021</v>
      </c>
      <c r="BY9" s="858">
        <v>2023</v>
      </c>
      <c r="BZ9" s="858">
        <v>2020</v>
      </c>
      <c r="CA9" s="858">
        <v>2021</v>
      </c>
      <c r="CB9" s="858">
        <v>2023</v>
      </c>
      <c r="CC9" s="858">
        <v>2020</v>
      </c>
      <c r="CD9" s="858">
        <v>2021</v>
      </c>
      <c r="CE9" s="858">
        <v>2023</v>
      </c>
      <c r="CF9" s="858">
        <v>2020</v>
      </c>
      <c r="CG9" s="858">
        <v>2021</v>
      </c>
      <c r="CH9" s="858">
        <v>2023</v>
      </c>
      <c r="CI9" s="858">
        <v>2020</v>
      </c>
      <c r="CJ9" s="858">
        <v>2021</v>
      </c>
      <c r="CK9" s="858">
        <v>2023</v>
      </c>
      <c r="CL9" s="858">
        <v>2020</v>
      </c>
      <c r="CM9" s="858">
        <v>2021</v>
      </c>
      <c r="CN9" s="858">
        <v>2023</v>
      </c>
      <c r="CO9" s="858">
        <v>2020</v>
      </c>
      <c r="CP9" s="858">
        <v>2021</v>
      </c>
      <c r="CQ9" s="858">
        <v>2023</v>
      </c>
      <c r="CR9" s="858">
        <v>2020</v>
      </c>
      <c r="CS9" s="858">
        <v>2021</v>
      </c>
      <c r="CT9" s="858">
        <v>2023</v>
      </c>
      <c r="CU9" s="858">
        <v>2020</v>
      </c>
      <c r="CV9" s="858">
        <v>2021</v>
      </c>
      <c r="CW9" s="858">
        <v>2023</v>
      </c>
      <c r="CX9" s="858">
        <v>2020</v>
      </c>
      <c r="CY9" s="858">
        <v>2021</v>
      </c>
      <c r="CZ9" s="858">
        <v>2023</v>
      </c>
      <c r="DA9" s="858">
        <v>2020</v>
      </c>
      <c r="DB9" s="858">
        <v>2021</v>
      </c>
      <c r="DC9" s="858">
        <v>2023</v>
      </c>
      <c r="DD9" s="858">
        <v>2020</v>
      </c>
      <c r="DE9" s="858">
        <v>2021</v>
      </c>
      <c r="DF9" s="858">
        <v>2023</v>
      </c>
    </row>
    <row r="10" spans="1:110" s="281" customFormat="1" ht="41.25" customHeight="1">
      <c r="A10" s="308" t="s">
        <v>807</v>
      </c>
      <c r="B10" s="1191"/>
    </row>
    <row r="11" spans="1:110">
      <c r="A11" s="115" t="s">
        <v>698</v>
      </c>
      <c r="B11" s="107"/>
      <c r="C11" s="130">
        <f>SUM(C12:C25)</f>
        <v>0</v>
      </c>
      <c r="D11" s="130">
        <f t="shared" ref="D11:E11" si="0">SUM(D12:D25)</f>
        <v>0</v>
      </c>
      <c r="E11" s="130">
        <f t="shared" si="0"/>
        <v>0</v>
      </c>
      <c r="F11" s="130">
        <f t="shared" ref="F11:H11" si="1">SUM(F12:F25)</f>
        <v>0</v>
      </c>
      <c r="G11" s="130">
        <f t="shared" si="1"/>
        <v>0</v>
      </c>
      <c r="H11" s="130">
        <f t="shared" si="1"/>
        <v>0</v>
      </c>
      <c r="I11" s="130">
        <f t="shared" ref="I11:K11" si="2">SUM(I12:I25)</f>
        <v>0</v>
      </c>
      <c r="J11" s="130">
        <f t="shared" si="2"/>
        <v>0</v>
      </c>
      <c r="K11" s="130">
        <f t="shared" si="2"/>
        <v>0</v>
      </c>
      <c r="L11" s="130">
        <f t="shared" ref="L11:N11" si="3">SUM(L12:L25)</f>
        <v>0</v>
      </c>
      <c r="M11" s="130">
        <f t="shared" si="3"/>
        <v>0</v>
      </c>
      <c r="N11" s="130">
        <f t="shared" si="3"/>
        <v>0</v>
      </c>
      <c r="O11" s="130">
        <f t="shared" ref="O11:Q11" si="4">SUM(O12:O25)</f>
        <v>0</v>
      </c>
      <c r="P11" s="130">
        <f t="shared" si="4"/>
        <v>0</v>
      </c>
      <c r="Q11" s="130">
        <f t="shared" si="4"/>
        <v>0</v>
      </c>
      <c r="R11" s="130">
        <f t="shared" ref="R11:T11" si="5">SUM(R12:R25)</f>
        <v>0</v>
      </c>
      <c r="S11" s="130">
        <f t="shared" si="5"/>
        <v>0</v>
      </c>
      <c r="T11" s="130">
        <f t="shared" si="5"/>
        <v>0</v>
      </c>
      <c r="U11" s="130">
        <f t="shared" ref="U11:W11" si="6">SUM(U12:U25)</f>
        <v>0</v>
      </c>
      <c r="V11" s="130">
        <f t="shared" si="6"/>
        <v>0</v>
      </c>
      <c r="W11" s="130">
        <f t="shared" si="6"/>
        <v>0</v>
      </c>
      <c r="X11" s="130">
        <f t="shared" ref="X11:Z11" si="7">SUM(X12:X25)</f>
        <v>0</v>
      </c>
      <c r="Y11" s="130">
        <f t="shared" si="7"/>
        <v>0</v>
      </c>
      <c r="Z11" s="130">
        <f t="shared" si="7"/>
        <v>0</v>
      </c>
      <c r="AA11" s="130">
        <f t="shared" ref="AA11:AC11" si="8">SUM(AA12:AA25)</f>
        <v>0</v>
      </c>
      <c r="AB11" s="130">
        <f t="shared" si="8"/>
        <v>0</v>
      </c>
      <c r="AC11" s="130">
        <f t="shared" si="8"/>
        <v>0</v>
      </c>
      <c r="AD11" s="130">
        <f t="shared" ref="AD11:AF11" si="9">SUM(AD12:AD25)</f>
        <v>27</v>
      </c>
      <c r="AE11" s="130">
        <f t="shared" si="9"/>
        <v>27</v>
      </c>
      <c r="AF11" s="130">
        <f t="shared" si="9"/>
        <v>27</v>
      </c>
      <c r="AG11" s="130">
        <f t="shared" ref="AG11:AI11" si="10">SUM(AG12:AG25)</f>
        <v>0</v>
      </c>
      <c r="AH11" s="130">
        <f t="shared" si="10"/>
        <v>0</v>
      </c>
      <c r="AI11" s="130">
        <f t="shared" si="10"/>
        <v>0</v>
      </c>
      <c r="AJ11" s="130">
        <f t="shared" ref="AJ11:AL11" si="11">SUM(AJ12:AJ25)</f>
        <v>0</v>
      </c>
      <c r="AK11" s="130">
        <f t="shared" si="11"/>
        <v>0</v>
      </c>
      <c r="AL11" s="130">
        <f t="shared" si="11"/>
        <v>0</v>
      </c>
      <c r="AM11" s="130">
        <f t="shared" ref="AM11:AO11" si="12">SUM(AM12:AM25)</f>
        <v>0</v>
      </c>
      <c r="AN11" s="130">
        <f t="shared" si="12"/>
        <v>0</v>
      </c>
      <c r="AO11" s="130">
        <f t="shared" si="12"/>
        <v>0</v>
      </c>
      <c r="AP11" s="130">
        <f t="shared" ref="AP11:AR11" si="13">SUM(AP12:AP25)</f>
        <v>0</v>
      </c>
      <c r="AQ11" s="130">
        <f t="shared" si="13"/>
        <v>0</v>
      </c>
      <c r="AR11" s="130">
        <f t="shared" si="13"/>
        <v>0</v>
      </c>
      <c r="AS11" s="130">
        <f t="shared" ref="AS11:AU11" si="14">SUM(AS12:AS25)</f>
        <v>0</v>
      </c>
      <c r="AT11" s="130">
        <f t="shared" si="14"/>
        <v>0</v>
      </c>
      <c r="AU11" s="130">
        <f t="shared" si="14"/>
        <v>0</v>
      </c>
      <c r="AV11" s="130">
        <f t="shared" ref="AV11:AX11" si="15">SUM(AV12:AV25)</f>
        <v>0</v>
      </c>
      <c r="AW11" s="130">
        <f t="shared" si="15"/>
        <v>0</v>
      </c>
      <c r="AX11" s="130">
        <f t="shared" si="15"/>
        <v>0</v>
      </c>
      <c r="AY11" s="130">
        <f t="shared" ref="AY11:BA11" si="16">SUM(AY12:AY25)</f>
        <v>0</v>
      </c>
      <c r="AZ11" s="130">
        <f t="shared" si="16"/>
        <v>0</v>
      </c>
      <c r="BA11" s="130">
        <f t="shared" si="16"/>
        <v>0</v>
      </c>
      <c r="BB11" s="130">
        <f t="shared" ref="BB11:BD11" si="17">SUM(BB12:BB25)</f>
        <v>0</v>
      </c>
      <c r="BC11" s="130">
        <f t="shared" si="17"/>
        <v>0</v>
      </c>
      <c r="BD11" s="130">
        <f t="shared" si="17"/>
        <v>0</v>
      </c>
      <c r="BE11" s="130">
        <f t="shared" ref="BE11:BG11" si="18">SUM(BE12:BE25)</f>
        <v>0</v>
      </c>
      <c r="BF11" s="130">
        <f t="shared" si="18"/>
        <v>0</v>
      </c>
      <c r="BG11" s="130">
        <f t="shared" si="18"/>
        <v>0</v>
      </c>
      <c r="BH11" s="130">
        <f t="shared" ref="BH11:BJ11" si="19">SUM(BH12:BH25)</f>
        <v>0</v>
      </c>
      <c r="BI11" s="130">
        <f t="shared" si="19"/>
        <v>0</v>
      </c>
      <c r="BJ11" s="130">
        <f t="shared" si="19"/>
        <v>0</v>
      </c>
      <c r="BK11" s="130">
        <f t="shared" ref="BK11:BM11" si="20">SUM(BK12:BK25)</f>
        <v>0</v>
      </c>
      <c r="BL11" s="130">
        <f t="shared" si="20"/>
        <v>0</v>
      </c>
      <c r="BM11" s="130">
        <f t="shared" si="20"/>
        <v>0</v>
      </c>
      <c r="BN11" s="130">
        <f t="shared" ref="BN11:BP11" si="21">SUM(BN12:BN25)</f>
        <v>0</v>
      </c>
      <c r="BO11" s="130">
        <f t="shared" si="21"/>
        <v>0</v>
      </c>
      <c r="BP11" s="130">
        <f t="shared" si="21"/>
        <v>0</v>
      </c>
      <c r="BQ11" s="130">
        <f t="shared" ref="BQ11:BS11" si="22">SUM(BQ12:BQ25)</f>
        <v>0</v>
      </c>
      <c r="BR11" s="130">
        <f t="shared" si="22"/>
        <v>0</v>
      </c>
      <c r="BS11" s="130">
        <f t="shared" si="22"/>
        <v>0</v>
      </c>
      <c r="BT11" s="130">
        <f t="shared" ref="BT11:BV11" si="23">SUM(BT12:BT25)</f>
        <v>0</v>
      </c>
      <c r="BU11" s="130">
        <f t="shared" si="23"/>
        <v>0</v>
      </c>
      <c r="BV11" s="130">
        <f t="shared" si="23"/>
        <v>0</v>
      </c>
      <c r="BW11" s="130">
        <f t="shared" ref="BW11:BY11" si="24">SUM(BW12:BW25)</f>
        <v>0</v>
      </c>
      <c r="BX11" s="130">
        <f t="shared" si="24"/>
        <v>0</v>
      </c>
      <c r="BY11" s="130">
        <f t="shared" si="24"/>
        <v>0</v>
      </c>
      <c r="BZ11" s="130">
        <f t="shared" ref="BZ11:CB11" si="25">SUM(BZ12:BZ25)</f>
        <v>0</v>
      </c>
      <c r="CA11" s="130">
        <f t="shared" si="25"/>
        <v>0</v>
      </c>
      <c r="CB11" s="130">
        <f t="shared" si="25"/>
        <v>0</v>
      </c>
      <c r="CC11" s="130">
        <f t="shared" ref="CC11:CE11" si="26">SUM(CC12:CC25)</f>
        <v>70</v>
      </c>
      <c r="CD11" s="130">
        <f t="shared" si="26"/>
        <v>70</v>
      </c>
      <c r="CE11" s="130">
        <f t="shared" si="26"/>
        <v>70</v>
      </c>
      <c r="CF11" s="130">
        <f t="shared" ref="CF11:CH11" si="27">SUM(CF12:CF25)</f>
        <v>0</v>
      </c>
      <c r="CG11" s="130">
        <f t="shared" si="27"/>
        <v>0</v>
      </c>
      <c r="CH11" s="130">
        <f t="shared" si="27"/>
        <v>0</v>
      </c>
      <c r="CI11" s="130">
        <f t="shared" ref="CI11:CK11" si="28">SUM(CI12:CI25)</f>
        <v>0</v>
      </c>
      <c r="CJ11" s="130">
        <f t="shared" si="28"/>
        <v>0</v>
      </c>
      <c r="CK11" s="130">
        <f t="shared" si="28"/>
        <v>0</v>
      </c>
      <c r="CL11" s="130">
        <f t="shared" ref="CL11:CN11" si="29">SUM(CL12:CL25)</f>
        <v>0</v>
      </c>
      <c r="CM11" s="130">
        <f t="shared" si="29"/>
        <v>0</v>
      </c>
      <c r="CN11" s="130">
        <f t="shared" si="29"/>
        <v>0</v>
      </c>
      <c r="CO11" s="130">
        <f t="shared" ref="CO11:CQ11" si="30">SUM(CO12:CO25)</f>
        <v>0</v>
      </c>
      <c r="CP11" s="130">
        <f t="shared" si="30"/>
        <v>0</v>
      </c>
      <c r="CQ11" s="130">
        <f t="shared" si="30"/>
        <v>0</v>
      </c>
      <c r="CR11" s="130">
        <f>SUM(CR12:CR25)</f>
        <v>97</v>
      </c>
      <c r="CS11" s="130">
        <f t="shared" ref="CS11:CZ11" si="31">SUM(CS12:CS25)</f>
        <v>97</v>
      </c>
      <c r="CT11" s="130">
        <f t="shared" si="31"/>
        <v>97</v>
      </c>
      <c r="CU11" s="130" t="e">
        <f t="shared" si="31"/>
        <v>#REF!</v>
      </c>
      <c r="CV11" s="130" t="e">
        <f t="shared" si="31"/>
        <v>#REF!</v>
      </c>
      <c r="CW11" s="130" t="e">
        <f t="shared" si="31"/>
        <v>#REF!</v>
      </c>
      <c r="CX11" s="130" t="e">
        <f t="shared" si="31"/>
        <v>#REF!</v>
      </c>
      <c r="CY11" s="130" t="e">
        <f t="shared" si="31"/>
        <v>#REF!</v>
      </c>
      <c r="CZ11" s="130" t="e">
        <f t="shared" si="31"/>
        <v>#REF!</v>
      </c>
      <c r="DA11" s="309" t="s">
        <v>808</v>
      </c>
      <c r="DB11" s="309" t="s">
        <v>808</v>
      </c>
      <c r="DC11" s="309" t="s">
        <v>808</v>
      </c>
      <c r="DD11" s="309" t="s">
        <v>808</v>
      </c>
      <c r="DE11" s="309" t="s">
        <v>808</v>
      </c>
      <c r="DF11" s="309" t="s">
        <v>808</v>
      </c>
    </row>
    <row r="12" spans="1:110" ht="36" hidden="1">
      <c r="A12" s="297" t="s">
        <v>413</v>
      </c>
      <c r="B12" s="297" t="s">
        <v>419</v>
      </c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46">
        <f t="shared" ref="CR12:CR25" si="32">C12+F12+I12+L12+O12+R12+U12+X12+AA12+AD12+AG12+AJ12+AM12+AP12+AS12+AV12+AY12+BB12+BE12+BH12+BK12+BN12+BQ12+BT12+BW12+BZ12+CC12+CF12+CI12+CL12+CO12</f>
        <v>0</v>
      </c>
      <c r="CS12" s="146">
        <f t="shared" ref="CS12:CS25" si="33">D12+G12+J12+M12+P12+S12+V12+Y12+AB12+AE12+AH12+AK12+AN12+AQ12+AT12+AW12+AZ12+BC12+BF12+BI12+BL12+BO12+BR12+BU12+BX12+CA12+CD12+CG12+CJ12+CM12+CP12</f>
        <v>0</v>
      </c>
      <c r="CT12" s="146">
        <f t="shared" ref="CT12:CT25" si="34">E12+H12+K12+N12+Q12+T12+W12+Z12+AC12+AF12+AI12+AL12+AO12+AR12+AU12+AX12+BA12+BD12+BG12+BJ12+BM12+BP12+BS12+BV12+BY12+CB12+CE12+CH12+CK12+CN12+CQ12</f>
        <v>0</v>
      </c>
      <c r="CU12" s="98" t="e">
        <f>#REF!*CR12</f>
        <v>#REF!</v>
      </c>
      <c r="CV12" s="98" t="e">
        <f>#REF!*CS12</f>
        <v>#REF!</v>
      </c>
      <c r="CW12" s="98" t="e">
        <f>#REF!*CT12</f>
        <v>#REF!</v>
      </c>
      <c r="CX12" s="98" t="e">
        <f>#REF!*CR12</f>
        <v>#REF!</v>
      </c>
      <c r="CY12" s="98" t="e">
        <f>#REF!*CS12</f>
        <v>#REF!</v>
      </c>
      <c r="CZ12" s="98" t="e">
        <f>#REF!*CT12</f>
        <v>#REF!</v>
      </c>
      <c r="DA12" s="98" t="e">
        <f>#REF!*#REF!</f>
        <v>#REF!</v>
      </c>
      <c r="DB12" s="98" t="e">
        <f>#REF!*#REF!</f>
        <v>#REF!</v>
      </c>
      <c r="DC12" s="98" t="e">
        <f>#REF!*#REF!</f>
        <v>#REF!</v>
      </c>
      <c r="DD12" s="98" t="e">
        <f>#REF!*#REF!</f>
        <v>#REF!</v>
      </c>
      <c r="DE12" s="98" t="e">
        <f>#REF!*#REF!</f>
        <v>#REF!</v>
      </c>
      <c r="DF12" s="98" t="e">
        <f>#REF!*#REF!</f>
        <v>#REF!</v>
      </c>
    </row>
    <row r="13" spans="1:110" ht="36">
      <c r="A13" s="297" t="s">
        <v>405</v>
      </c>
      <c r="B13" s="297" t="s">
        <v>422</v>
      </c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>
        <v>17</v>
      </c>
      <c r="CD13" s="103">
        <v>17</v>
      </c>
      <c r="CE13" s="103">
        <v>17</v>
      </c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46">
        <f t="shared" si="32"/>
        <v>17</v>
      </c>
      <c r="CS13" s="146">
        <f t="shared" si="33"/>
        <v>17</v>
      </c>
      <c r="CT13" s="146">
        <f t="shared" si="34"/>
        <v>17</v>
      </c>
      <c r="CU13" s="98" t="e">
        <f>#REF!*CR13</f>
        <v>#REF!</v>
      </c>
      <c r="CV13" s="98" t="e">
        <f>#REF!*CS13</f>
        <v>#REF!</v>
      </c>
      <c r="CW13" s="98" t="e">
        <f>#REF!*CT13</f>
        <v>#REF!</v>
      </c>
      <c r="CX13" s="98" t="e">
        <f>#REF!*CR13</f>
        <v>#REF!</v>
      </c>
      <c r="CY13" s="98" t="e">
        <f>#REF!*CS13</f>
        <v>#REF!</v>
      </c>
      <c r="CZ13" s="98" t="e">
        <f>#REF!*CT13</f>
        <v>#REF!</v>
      </c>
      <c r="DA13" s="98" t="e">
        <f>#REF!*#REF!</f>
        <v>#REF!</v>
      </c>
      <c r="DB13" s="98" t="e">
        <f>#REF!*#REF!</f>
        <v>#REF!</v>
      </c>
      <c r="DC13" s="98" t="e">
        <f>#REF!*#REF!</f>
        <v>#REF!</v>
      </c>
      <c r="DD13" s="98" t="e">
        <f>#REF!*#REF!</f>
        <v>#REF!</v>
      </c>
      <c r="DE13" s="98" t="e">
        <f>#REF!*#REF!</f>
        <v>#REF!</v>
      </c>
      <c r="DF13" s="98" t="e">
        <f>#REF!*#REF!</f>
        <v>#REF!</v>
      </c>
    </row>
    <row r="14" spans="1:110" ht="36" hidden="1" customHeight="1">
      <c r="A14" s="297" t="s">
        <v>809</v>
      </c>
      <c r="B14" s="297" t="s">
        <v>419</v>
      </c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46">
        <f t="shared" si="32"/>
        <v>0</v>
      </c>
      <c r="CS14" s="146">
        <f t="shared" si="33"/>
        <v>0</v>
      </c>
      <c r="CT14" s="146">
        <f t="shared" si="34"/>
        <v>0</v>
      </c>
      <c r="CU14" s="98" t="e">
        <f>#REF!*CR14</f>
        <v>#REF!</v>
      </c>
      <c r="CV14" s="98" t="e">
        <f>#REF!*CS14</f>
        <v>#REF!</v>
      </c>
      <c r="CW14" s="98" t="e">
        <f>#REF!*CT14</f>
        <v>#REF!</v>
      </c>
      <c r="CX14" s="98" t="e">
        <f>#REF!*CR14</f>
        <v>#REF!</v>
      </c>
      <c r="CY14" s="98" t="e">
        <f>#REF!*CS14</f>
        <v>#REF!</v>
      </c>
      <c r="CZ14" s="98" t="e">
        <f>#REF!*CT14</f>
        <v>#REF!</v>
      </c>
      <c r="DA14" s="98" t="e">
        <f>#REF!*#REF!</f>
        <v>#REF!</v>
      </c>
      <c r="DB14" s="98" t="e">
        <f>#REF!*#REF!</f>
        <v>#REF!</v>
      </c>
      <c r="DC14" s="98" t="e">
        <f>#REF!*#REF!</f>
        <v>#REF!</v>
      </c>
      <c r="DD14" s="98" t="e">
        <f>#REF!*#REF!</f>
        <v>#REF!</v>
      </c>
      <c r="DE14" s="98" t="e">
        <f>#REF!*#REF!</f>
        <v>#REF!</v>
      </c>
      <c r="DF14" s="98" t="e">
        <f>#REF!*#REF!</f>
        <v>#REF!</v>
      </c>
    </row>
    <row r="15" spans="1:110" ht="38.25" customHeight="1">
      <c r="A15" s="297" t="s">
        <v>406</v>
      </c>
      <c r="B15" s="297" t="s">
        <v>422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  <c r="BN15" s="103"/>
      <c r="BO15" s="103"/>
      <c r="BP15" s="103"/>
      <c r="BQ15" s="103"/>
      <c r="BR15" s="103"/>
      <c r="BS15" s="103"/>
      <c r="BT15" s="103"/>
      <c r="BU15" s="103"/>
      <c r="BV15" s="103"/>
      <c r="BW15" s="103"/>
      <c r="BX15" s="103"/>
      <c r="BY15" s="103"/>
      <c r="BZ15" s="103"/>
      <c r="CA15" s="103"/>
      <c r="CB15" s="103"/>
      <c r="CC15" s="103">
        <v>30</v>
      </c>
      <c r="CD15" s="103">
        <v>30</v>
      </c>
      <c r="CE15" s="103">
        <v>30</v>
      </c>
      <c r="CF15" s="103"/>
      <c r="CG15" s="103"/>
      <c r="CH15" s="103"/>
      <c r="CI15" s="103"/>
      <c r="CJ15" s="103"/>
      <c r="CK15" s="103"/>
      <c r="CL15" s="103"/>
      <c r="CM15" s="103"/>
      <c r="CN15" s="103"/>
      <c r="CO15" s="103"/>
      <c r="CP15" s="103"/>
      <c r="CQ15" s="103"/>
      <c r="CR15" s="146">
        <f t="shared" si="32"/>
        <v>30</v>
      </c>
      <c r="CS15" s="146">
        <f t="shared" si="33"/>
        <v>30</v>
      </c>
      <c r="CT15" s="146">
        <f t="shared" si="34"/>
        <v>30</v>
      </c>
      <c r="CU15" s="98" t="e">
        <f>#REF!*CR15</f>
        <v>#REF!</v>
      </c>
      <c r="CV15" s="98" t="e">
        <f>#REF!*CS15</f>
        <v>#REF!</v>
      </c>
      <c r="CW15" s="98" t="e">
        <f>#REF!*CT15</f>
        <v>#REF!</v>
      </c>
      <c r="CX15" s="98" t="e">
        <f>#REF!*CR15</f>
        <v>#REF!</v>
      </c>
      <c r="CY15" s="98" t="e">
        <f>#REF!*CS15</f>
        <v>#REF!</v>
      </c>
      <c r="CZ15" s="98" t="e">
        <f>#REF!*CT15</f>
        <v>#REF!</v>
      </c>
      <c r="DA15" s="98" t="e">
        <f>#REF!*#REF!</f>
        <v>#REF!</v>
      </c>
      <c r="DB15" s="98" t="e">
        <f>#REF!*#REF!</f>
        <v>#REF!</v>
      </c>
      <c r="DC15" s="98" t="e">
        <f>#REF!*#REF!</f>
        <v>#REF!</v>
      </c>
      <c r="DD15" s="98" t="e">
        <f>#REF!*#REF!</f>
        <v>#REF!</v>
      </c>
      <c r="DE15" s="98" t="e">
        <f>#REF!*#REF!</f>
        <v>#REF!</v>
      </c>
      <c r="DF15" s="98" t="e">
        <f>#REF!*#REF!</f>
        <v>#REF!</v>
      </c>
    </row>
    <row r="16" spans="1:110" ht="39" customHeight="1">
      <c r="A16" s="297" t="s">
        <v>407</v>
      </c>
      <c r="B16" s="297" t="s">
        <v>422</v>
      </c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>
        <v>27</v>
      </c>
      <c r="AE16" s="103">
        <v>27</v>
      </c>
      <c r="AF16" s="103">
        <v>27</v>
      </c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>
        <v>23</v>
      </c>
      <c r="CD16" s="103">
        <v>23</v>
      </c>
      <c r="CE16" s="103">
        <v>23</v>
      </c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46">
        <f t="shared" si="32"/>
        <v>50</v>
      </c>
      <c r="CS16" s="146">
        <f t="shared" si="33"/>
        <v>50</v>
      </c>
      <c r="CT16" s="146">
        <f t="shared" si="34"/>
        <v>50</v>
      </c>
      <c r="CU16" s="98" t="e">
        <f>#REF!*CR16</f>
        <v>#REF!</v>
      </c>
      <c r="CV16" s="98" t="e">
        <f>#REF!*CS16</f>
        <v>#REF!</v>
      </c>
      <c r="CW16" s="98" t="e">
        <f>#REF!*CT16</f>
        <v>#REF!</v>
      </c>
      <c r="CX16" s="98" t="e">
        <f>#REF!*CR16</f>
        <v>#REF!</v>
      </c>
      <c r="CY16" s="98" t="e">
        <f>#REF!*CS16</f>
        <v>#REF!</v>
      </c>
      <c r="CZ16" s="98" t="e">
        <f>#REF!*CT16</f>
        <v>#REF!</v>
      </c>
      <c r="DA16" s="98" t="e">
        <f>#REF!*#REF!</f>
        <v>#REF!</v>
      </c>
      <c r="DB16" s="98" t="e">
        <f>#REF!*#REF!</f>
        <v>#REF!</v>
      </c>
      <c r="DC16" s="98" t="e">
        <f>#REF!*#REF!</f>
        <v>#REF!</v>
      </c>
      <c r="DD16" s="98" t="e">
        <f>#REF!*#REF!</f>
        <v>#REF!</v>
      </c>
      <c r="DE16" s="98" t="e">
        <f>#REF!*#REF!</f>
        <v>#REF!</v>
      </c>
      <c r="DF16" s="98" t="e">
        <f>#REF!*#REF!</f>
        <v>#REF!</v>
      </c>
    </row>
    <row r="17" spans="1:110" ht="48" hidden="1">
      <c r="A17" s="93" t="s">
        <v>408</v>
      </c>
      <c r="B17" s="297" t="s">
        <v>421</v>
      </c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46">
        <f t="shared" si="32"/>
        <v>0</v>
      </c>
      <c r="CS17" s="146">
        <f t="shared" si="33"/>
        <v>0</v>
      </c>
      <c r="CT17" s="146">
        <f t="shared" si="34"/>
        <v>0</v>
      </c>
      <c r="CU17" s="98" t="e">
        <f>#REF!*CR17</f>
        <v>#REF!</v>
      </c>
      <c r="CV17" s="98" t="e">
        <f>#REF!*CS17</f>
        <v>#REF!</v>
      </c>
      <c r="CW17" s="98" t="e">
        <f>#REF!*CT17</f>
        <v>#REF!</v>
      </c>
      <c r="CX17" s="98" t="e">
        <f>#REF!*CR17</f>
        <v>#REF!</v>
      </c>
      <c r="CY17" s="98" t="e">
        <f>#REF!*CS17</f>
        <v>#REF!</v>
      </c>
      <c r="CZ17" s="98" t="e">
        <f>#REF!*CT17</f>
        <v>#REF!</v>
      </c>
      <c r="DA17" s="98" t="e">
        <f>#REF!*#REF!</f>
        <v>#REF!</v>
      </c>
      <c r="DB17" s="98" t="e">
        <f>#REF!*#REF!</f>
        <v>#REF!</v>
      </c>
      <c r="DC17" s="98" t="e">
        <f>#REF!*#REF!</f>
        <v>#REF!</v>
      </c>
      <c r="DD17" s="98" t="e">
        <f>#REF!*#REF!</f>
        <v>#REF!</v>
      </c>
      <c r="DE17" s="98" t="e">
        <f>#REF!*#REF!</f>
        <v>#REF!</v>
      </c>
      <c r="DF17" s="98" t="e">
        <f>#REF!*#REF!</f>
        <v>#REF!</v>
      </c>
    </row>
    <row r="18" spans="1:110" ht="86.25" hidden="1" customHeight="1">
      <c r="A18" s="99" t="s">
        <v>409</v>
      </c>
      <c r="B18" s="297" t="s">
        <v>421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46">
        <f t="shared" si="32"/>
        <v>0</v>
      </c>
      <c r="CS18" s="146">
        <f t="shared" si="33"/>
        <v>0</v>
      </c>
      <c r="CT18" s="146">
        <f t="shared" si="34"/>
        <v>0</v>
      </c>
      <c r="CU18" s="98" t="e">
        <f>#REF!*CR18</f>
        <v>#REF!</v>
      </c>
      <c r="CV18" s="98" t="e">
        <f>#REF!*CS18</f>
        <v>#REF!</v>
      </c>
      <c r="CW18" s="98" t="e">
        <f>#REF!*CT18</f>
        <v>#REF!</v>
      </c>
      <c r="CX18" s="98" t="e">
        <f>#REF!*CR18</f>
        <v>#REF!</v>
      </c>
      <c r="CY18" s="98" t="e">
        <f>#REF!*CS18</f>
        <v>#REF!</v>
      </c>
      <c r="CZ18" s="98" t="e">
        <f>#REF!*CT18</f>
        <v>#REF!</v>
      </c>
      <c r="DA18" s="98" t="e">
        <f>#REF!*#REF!</f>
        <v>#REF!</v>
      </c>
      <c r="DB18" s="98" t="e">
        <f>#REF!*#REF!</f>
        <v>#REF!</v>
      </c>
      <c r="DC18" s="98" t="e">
        <f>#REF!*#REF!</f>
        <v>#REF!</v>
      </c>
      <c r="DD18" s="98" t="e">
        <f>#REF!*#REF!</f>
        <v>#REF!</v>
      </c>
      <c r="DE18" s="98" t="e">
        <f>#REF!*#REF!</f>
        <v>#REF!</v>
      </c>
      <c r="DF18" s="98" t="e">
        <f>#REF!*#REF!</f>
        <v>#REF!</v>
      </c>
    </row>
    <row r="19" spans="1:110" ht="86.25" hidden="1" customHeight="1">
      <c r="A19" s="99" t="s">
        <v>414</v>
      </c>
      <c r="B19" s="297" t="s">
        <v>420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  <c r="AU19" s="103"/>
      <c r="AV19" s="103"/>
      <c r="AW19" s="103"/>
      <c r="AX19" s="103"/>
      <c r="AY19" s="103"/>
      <c r="AZ19" s="103"/>
      <c r="BA19" s="103"/>
      <c r="BB19" s="103"/>
      <c r="BC19" s="103"/>
      <c r="BD19" s="103"/>
      <c r="BE19" s="103"/>
      <c r="BF19" s="103"/>
      <c r="BG19" s="103"/>
      <c r="BH19" s="103"/>
      <c r="BI19" s="103"/>
      <c r="BJ19" s="103"/>
      <c r="BK19" s="103"/>
      <c r="BL19" s="103"/>
      <c r="BM19" s="103"/>
      <c r="BN19" s="103"/>
      <c r="BO19" s="103"/>
      <c r="BP19" s="103"/>
      <c r="BQ19" s="103"/>
      <c r="BR19" s="103"/>
      <c r="BS19" s="103"/>
      <c r="BT19" s="103"/>
      <c r="BU19" s="103"/>
      <c r="BV19" s="103"/>
      <c r="BW19" s="103"/>
      <c r="BX19" s="103"/>
      <c r="BY19" s="103"/>
      <c r="BZ19" s="103"/>
      <c r="CA19" s="103"/>
      <c r="CB19" s="103"/>
      <c r="CC19" s="103"/>
      <c r="CD19" s="103"/>
      <c r="CE19" s="103"/>
      <c r="CF19" s="103"/>
      <c r="CG19" s="103"/>
      <c r="CH19" s="103"/>
      <c r="CI19" s="103"/>
      <c r="CJ19" s="103"/>
      <c r="CK19" s="103"/>
      <c r="CL19" s="103"/>
      <c r="CM19" s="103"/>
      <c r="CN19" s="103"/>
      <c r="CO19" s="103"/>
      <c r="CP19" s="103"/>
      <c r="CQ19" s="103"/>
      <c r="CR19" s="146">
        <f t="shared" si="32"/>
        <v>0</v>
      </c>
      <c r="CS19" s="146">
        <f t="shared" si="33"/>
        <v>0</v>
      </c>
      <c r="CT19" s="146">
        <f t="shared" si="34"/>
        <v>0</v>
      </c>
      <c r="CU19" s="98" t="e">
        <f>#REF!*CR19</f>
        <v>#REF!</v>
      </c>
      <c r="CV19" s="98" t="e">
        <f>#REF!*CS19</f>
        <v>#REF!</v>
      </c>
      <c r="CW19" s="98" t="e">
        <f>#REF!*CT19</f>
        <v>#REF!</v>
      </c>
      <c r="CX19" s="98" t="e">
        <f>#REF!*CR19</f>
        <v>#REF!</v>
      </c>
      <c r="CY19" s="98" t="e">
        <f>#REF!*CS19</f>
        <v>#REF!</v>
      </c>
      <c r="CZ19" s="98" t="e">
        <f>#REF!*CT19</f>
        <v>#REF!</v>
      </c>
      <c r="DA19" s="98" t="e">
        <f>#REF!*#REF!</f>
        <v>#REF!</v>
      </c>
      <c r="DB19" s="98" t="e">
        <f>#REF!*#REF!</f>
        <v>#REF!</v>
      </c>
      <c r="DC19" s="98" t="e">
        <f>#REF!*#REF!</f>
        <v>#REF!</v>
      </c>
      <c r="DD19" s="98" t="e">
        <f>#REF!*#REF!</f>
        <v>#REF!</v>
      </c>
      <c r="DE19" s="98" t="e">
        <f>#REF!*#REF!</f>
        <v>#REF!</v>
      </c>
      <c r="DF19" s="98" t="e">
        <f>#REF!*#REF!</f>
        <v>#REF!</v>
      </c>
    </row>
    <row r="20" spans="1:110" ht="87.75" hidden="1" customHeight="1">
      <c r="A20" s="99" t="s">
        <v>410</v>
      </c>
      <c r="B20" s="297" t="s">
        <v>421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46">
        <f t="shared" si="32"/>
        <v>0</v>
      </c>
      <c r="CS20" s="146">
        <f t="shared" si="33"/>
        <v>0</v>
      </c>
      <c r="CT20" s="146">
        <f t="shared" si="34"/>
        <v>0</v>
      </c>
      <c r="CU20" s="98" t="e">
        <f>#REF!*CR20</f>
        <v>#REF!</v>
      </c>
      <c r="CV20" s="98" t="e">
        <f>#REF!*CS20</f>
        <v>#REF!</v>
      </c>
      <c r="CW20" s="98" t="e">
        <f>#REF!*CT20</f>
        <v>#REF!</v>
      </c>
      <c r="CX20" s="98" t="e">
        <f>#REF!*CR20</f>
        <v>#REF!</v>
      </c>
      <c r="CY20" s="98" t="e">
        <f>#REF!*CS20</f>
        <v>#REF!</v>
      </c>
      <c r="CZ20" s="98" t="e">
        <f>#REF!*CT20</f>
        <v>#REF!</v>
      </c>
      <c r="DA20" s="98" t="e">
        <f>#REF!*#REF!</f>
        <v>#REF!</v>
      </c>
      <c r="DB20" s="98" t="e">
        <f>#REF!*#REF!</f>
        <v>#REF!</v>
      </c>
      <c r="DC20" s="98" t="e">
        <f>#REF!*#REF!</f>
        <v>#REF!</v>
      </c>
      <c r="DD20" s="98" t="e">
        <f>#REF!*#REF!</f>
        <v>#REF!</v>
      </c>
      <c r="DE20" s="98" t="e">
        <f>#REF!*#REF!</f>
        <v>#REF!</v>
      </c>
      <c r="DF20" s="98" t="e">
        <f>#REF!*#REF!</f>
        <v>#REF!</v>
      </c>
    </row>
    <row r="21" spans="1:110" ht="24" hidden="1">
      <c r="A21" s="93" t="s">
        <v>415</v>
      </c>
      <c r="B21" s="297" t="s">
        <v>419</v>
      </c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46">
        <f t="shared" si="32"/>
        <v>0</v>
      </c>
      <c r="CS21" s="146">
        <f t="shared" si="33"/>
        <v>0</v>
      </c>
      <c r="CT21" s="146">
        <f t="shared" si="34"/>
        <v>0</v>
      </c>
      <c r="CU21" s="98" t="e">
        <f>#REF!*CR21</f>
        <v>#REF!</v>
      </c>
      <c r="CV21" s="98" t="e">
        <f>#REF!*CS21</f>
        <v>#REF!</v>
      </c>
      <c r="CW21" s="98" t="e">
        <f>#REF!*CT21</f>
        <v>#REF!</v>
      </c>
      <c r="CX21" s="98" t="e">
        <f>#REF!*CR21</f>
        <v>#REF!</v>
      </c>
      <c r="CY21" s="98" t="e">
        <f>#REF!*CS21</f>
        <v>#REF!</v>
      </c>
      <c r="CZ21" s="98" t="e">
        <f>#REF!*CT21</f>
        <v>#REF!</v>
      </c>
      <c r="DA21" s="98" t="e">
        <f>#REF!*#REF!</f>
        <v>#REF!</v>
      </c>
      <c r="DB21" s="98" t="e">
        <f>#REF!*#REF!</f>
        <v>#REF!</v>
      </c>
      <c r="DC21" s="98" t="e">
        <f>#REF!*#REF!</f>
        <v>#REF!</v>
      </c>
      <c r="DD21" s="98" t="e">
        <f>#REF!*#REF!</f>
        <v>#REF!</v>
      </c>
      <c r="DE21" s="98" t="e">
        <f>#REF!*#REF!</f>
        <v>#REF!</v>
      </c>
      <c r="DF21" s="98" t="e">
        <f>#REF!*#REF!</f>
        <v>#REF!</v>
      </c>
    </row>
    <row r="22" spans="1:110" ht="24" hidden="1">
      <c r="A22" s="297" t="s">
        <v>411</v>
      </c>
      <c r="B22" s="297" t="s">
        <v>422</v>
      </c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46">
        <f t="shared" si="32"/>
        <v>0</v>
      </c>
      <c r="CS22" s="146">
        <f t="shared" si="33"/>
        <v>0</v>
      </c>
      <c r="CT22" s="146">
        <f t="shared" si="34"/>
        <v>0</v>
      </c>
      <c r="CU22" s="98" t="e">
        <f>#REF!*CR22</f>
        <v>#REF!</v>
      </c>
      <c r="CV22" s="98" t="e">
        <f>#REF!*CS22</f>
        <v>#REF!</v>
      </c>
      <c r="CW22" s="98" t="e">
        <f>#REF!*CT22</f>
        <v>#REF!</v>
      </c>
      <c r="CX22" s="98" t="e">
        <f>#REF!*CR22</f>
        <v>#REF!</v>
      </c>
      <c r="CY22" s="98" t="e">
        <f>#REF!*CS22</f>
        <v>#REF!</v>
      </c>
      <c r="CZ22" s="98" t="e">
        <f>#REF!*CT22</f>
        <v>#REF!</v>
      </c>
      <c r="DA22" s="98" t="e">
        <f>#REF!*#REF!</f>
        <v>#REF!</v>
      </c>
      <c r="DB22" s="98" t="e">
        <f>#REF!*#REF!</f>
        <v>#REF!</v>
      </c>
      <c r="DC22" s="98" t="e">
        <f>#REF!*#REF!</f>
        <v>#REF!</v>
      </c>
      <c r="DD22" s="98" t="e">
        <f>#REF!*#REF!</f>
        <v>#REF!</v>
      </c>
      <c r="DE22" s="98" t="e">
        <f>#REF!*#REF!</f>
        <v>#REF!</v>
      </c>
      <c r="DF22" s="98" t="e">
        <f>#REF!*#REF!</f>
        <v>#REF!</v>
      </c>
    </row>
    <row r="23" spans="1:110" ht="24" hidden="1">
      <c r="A23" s="93" t="s">
        <v>416</v>
      </c>
      <c r="B23" s="297" t="s">
        <v>419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103"/>
      <c r="CL23" s="103"/>
      <c r="CM23" s="103"/>
      <c r="CN23" s="103"/>
      <c r="CO23" s="103"/>
      <c r="CP23" s="103"/>
      <c r="CQ23" s="103"/>
      <c r="CR23" s="146">
        <f t="shared" si="32"/>
        <v>0</v>
      </c>
      <c r="CS23" s="146">
        <f t="shared" si="33"/>
        <v>0</v>
      </c>
      <c r="CT23" s="146">
        <f t="shared" si="34"/>
        <v>0</v>
      </c>
      <c r="CU23" s="98" t="e">
        <f>#REF!*CR23</f>
        <v>#REF!</v>
      </c>
      <c r="CV23" s="98" t="e">
        <f>#REF!*CS23</f>
        <v>#REF!</v>
      </c>
      <c r="CW23" s="98" t="e">
        <f>#REF!*CT23</f>
        <v>#REF!</v>
      </c>
      <c r="CX23" s="98" t="e">
        <f>#REF!*CR23</f>
        <v>#REF!</v>
      </c>
      <c r="CY23" s="98" t="e">
        <f>#REF!*CS23</f>
        <v>#REF!</v>
      </c>
      <c r="CZ23" s="98" t="e">
        <f>#REF!*CT23</f>
        <v>#REF!</v>
      </c>
      <c r="DA23" s="98" t="e">
        <f>#REF!*#REF!</f>
        <v>#REF!</v>
      </c>
      <c r="DB23" s="98" t="e">
        <f>#REF!*#REF!</f>
        <v>#REF!</v>
      </c>
      <c r="DC23" s="98" t="e">
        <f>#REF!*#REF!</f>
        <v>#REF!</v>
      </c>
      <c r="DD23" s="98" t="e">
        <f>#REF!*#REF!</f>
        <v>#REF!</v>
      </c>
      <c r="DE23" s="98" t="e">
        <f>#REF!*#REF!</f>
        <v>#REF!</v>
      </c>
      <c r="DF23" s="98" t="e">
        <f>#REF!*#REF!</f>
        <v>#REF!</v>
      </c>
    </row>
    <row r="24" spans="1:110" ht="24" hidden="1">
      <c r="A24" s="297" t="s">
        <v>412</v>
      </c>
      <c r="B24" s="297" t="s">
        <v>422</v>
      </c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46">
        <f t="shared" si="32"/>
        <v>0</v>
      </c>
      <c r="CS24" s="146">
        <f t="shared" si="33"/>
        <v>0</v>
      </c>
      <c r="CT24" s="146">
        <f t="shared" si="34"/>
        <v>0</v>
      </c>
      <c r="CU24" s="98" t="e">
        <f>#REF!*CR24</f>
        <v>#REF!</v>
      </c>
      <c r="CV24" s="98" t="e">
        <f>#REF!*CS24</f>
        <v>#REF!</v>
      </c>
      <c r="CW24" s="98" t="e">
        <f>#REF!*CT24</f>
        <v>#REF!</v>
      </c>
      <c r="CX24" s="98" t="e">
        <f>#REF!*CR24</f>
        <v>#REF!</v>
      </c>
      <c r="CY24" s="98" t="e">
        <f>#REF!*CS24</f>
        <v>#REF!</v>
      </c>
      <c r="CZ24" s="98" t="e">
        <f>#REF!*CT24</f>
        <v>#REF!</v>
      </c>
      <c r="DA24" s="98" t="e">
        <f>#REF!*#REF!</f>
        <v>#REF!</v>
      </c>
      <c r="DB24" s="98" t="e">
        <f>#REF!*#REF!</f>
        <v>#REF!</v>
      </c>
      <c r="DC24" s="98" t="e">
        <f>#REF!*#REF!</f>
        <v>#REF!</v>
      </c>
      <c r="DD24" s="98" t="e">
        <f>#REF!*#REF!</f>
        <v>#REF!</v>
      </c>
      <c r="DE24" s="98" t="e">
        <f>#REF!*#REF!</f>
        <v>#REF!</v>
      </c>
      <c r="DF24" s="98" t="e">
        <f>#REF!*#REF!</f>
        <v>#REF!</v>
      </c>
    </row>
    <row r="25" spans="1:110" ht="15" hidden="1" customHeight="1">
      <c r="A25" s="859"/>
      <c r="B25" s="297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46">
        <f t="shared" si="32"/>
        <v>0</v>
      </c>
      <c r="CS25" s="146">
        <f t="shared" si="33"/>
        <v>0</v>
      </c>
      <c r="CT25" s="146">
        <f t="shared" si="34"/>
        <v>0</v>
      </c>
      <c r="CU25" s="98" t="e">
        <f>#REF!*CR25</f>
        <v>#REF!</v>
      </c>
      <c r="CV25" s="98" t="e">
        <f>#REF!*CS25</f>
        <v>#REF!</v>
      </c>
      <c r="CW25" s="98" t="e">
        <f>#REF!*CT25</f>
        <v>#REF!</v>
      </c>
      <c r="CX25" s="98" t="e">
        <f>#REF!*CR25</f>
        <v>#REF!</v>
      </c>
      <c r="CY25" s="98" t="e">
        <f>#REF!*CS25</f>
        <v>#REF!</v>
      </c>
      <c r="CZ25" s="98" t="e">
        <f>#REF!*CT25</f>
        <v>#REF!</v>
      </c>
      <c r="DA25" s="98" t="e">
        <f>#REF!*#REF!</f>
        <v>#REF!</v>
      </c>
      <c r="DB25" s="98" t="e">
        <f>#REF!*#REF!</f>
        <v>#REF!</v>
      </c>
      <c r="DC25" s="98" t="e">
        <f>#REF!*#REF!</f>
        <v>#REF!</v>
      </c>
      <c r="DD25" s="98" t="e">
        <f>#REF!*#REF!</f>
        <v>#REF!</v>
      </c>
      <c r="DE25" s="98" t="e">
        <f>#REF!*#REF!</f>
        <v>#REF!</v>
      </c>
      <c r="DF25" s="98" t="e">
        <f>#REF!*#REF!</f>
        <v>#REF!</v>
      </c>
    </row>
    <row r="26" spans="1:110" s="281" customFormat="1" ht="24" customHeight="1">
      <c r="A26" s="308" t="s">
        <v>810</v>
      </c>
      <c r="B26" s="1191"/>
    </row>
    <row r="27" spans="1:110">
      <c r="A27" s="115" t="s">
        <v>698</v>
      </c>
      <c r="B27" s="107"/>
      <c r="C27" s="130">
        <f>SUM(C28:C37)</f>
        <v>0</v>
      </c>
      <c r="D27" s="130">
        <f t="shared" ref="D27:E27" si="35">SUM(D28:D37)</f>
        <v>0</v>
      </c>
      <c r="E27" s="130">
        <f t="shared" si="35"/>
        <v>0</v>
      </c>
      <c r="F27" s="130">
        <f t="shared" ref="F27:H27" si="36">SUM(F28:F37)</f>
        <v>0</v>
      </c>
      <c r="G27" s="130">
        <f t="shared" si="36"/>
        <v>0</v>
      </c>
      <c r="H27" s="130">
        <f t="shared" si="36"/>
        <v>0</v>
      </c>
      <c r="I27" s="130">
        <f t="shared" ref="I27:K27" si="37">SUM(I28:I37)</f>
        <v>0</v>
      </c>
      <c r="J27" s="130">
        <f t="shared" si="37"/>
        <v>0</v>
      </c>
      <c r="K27" s="130">
        <f t="shared" si="37"/>
        <v>0</v>
      </c>
      <c r="L27" s="130">
        <f t="shared" ref="L27:N27" si="38">SUM(L28:L37)</f>
        <v>0</v>
      </c>
      <c r="M27" s="130">
        <f t="shared" si="38"/>
        <v>0</v>
      </c>
      <c r="N27" s="130">
        <f t="shared" si="38"/>
        <v>0</v>
      </c>
      <c r="O27" s="130">
        <f t="shared" ref="O27:Q27" si="39">SUM(O28:O37)</f>
        <v>0</v>
      </c>
      <c r="P27" s="130">
        <f t="shared" si="39"/>
        <v>0</v>
      </c>
      <c r="Q27" s="130">
        <f t="shared" si="39"/>
        <v>0</v>
      </c>
      <c r="R27" s="130">
        <f t="shared" ref="R27:T27" si="40">SUM(R28:R37)</f>
        <v>0</v>
      </c>
      <c r="S27" s="130">
        <f t="shared" si="40"/>
        <v>0</v>
      </c>
      <c r="T27" s="130">
        <f t="shared" si="40"/>
        <v>0</v>
      </c>
      <c r="U27" s="130">
        <f t="shared" ref="U27:W27" si="41">SUM(U28:U37)</f>
        <v>0</v>
      </c>
      <c r="V27" s="130">
        <f t="shared" si="41"/>
        <v>0</v>
      </c>
      <c r="W27" s="130">
        <f t="shared" si="41"/>
        <v>0</v>
      </c>
      <c r="X27" s="130">
        <f t="shared" ref="X27:Z27" si="42">SUM(X28:X37)</f>
        <v>0</v>
      </c>
      <c r="Y27" s="130">
        <f t="shared" si="42"/>
        <v>0</v>
      </c>
      <c r="Z27" s="130">
        <f t="shared" si="42"/>
        <v>0</v>
      </c>
      <c r="AA27" s="130">
        <f t="shared" ref="AA27:AC27" si="43">SUM(AA28:AA37)</f>
        <v>0</v>
      </c>
      <c r="AB27" s="130">
        <f t="shared" si="43"/>
        <v>0</v>
      </c>
      <c r="AC27" s="130">
        <f t="shared" si="43"/>
        <v>0</v>
      </c>
      <c r="AD27" s="130">
        <f t="shared" ref="AD27:AF27" si="44">SUM(AD28:AD37)</f>
        <v>27</v>
      </c>
      <c r="AE27" s="130">
        <f t="shared" si="44"/>
        <v>27</v>
      </c>
      <c r="AF27" s="130">
        <f t="shared" si="44"/>
        <v>27</v>
      </c>
      <c r="AG27" s="130">
        <f t="shared" ref="AG27:AI27" si="45">SUM(AG28:AG37)</f>
        <v>0</v>
      </c>
      <c r="AH27" s="130">
        <f t="shared" si="45"/>
        <v>0</v>
      </c>
      <c r="AI27" s="130">
        <f t="shared" si="45"/>
        <v>0</v>
      </c>
      <c r="AJ27" s="130">
        <f t="shared" ref="AJ27:AL27" si="46">SUM(AJ28:AJ37)</f>
        <v>0</v>
      </c>
      <c r="AK27" s="130">
        <f t="shared" si="46"/>
        <v>0</v>
      </c>
      <c r="AL27" s="130">
        <f t="shared" si="46"/>
        <v>0</v>
      </c>
      <c r="AM27" s="130">
        <f t="shared" ref="AM27:AO27" si="47">SUM(AM28:AM37)</f>
        <v>0</v>
      </c>
      <c r="AN27" s="130">
        <f t="shared" si="47"/>
        <v>0</v>
      </c>
      <c r="AO27" s="130">
        <f t="shared" si="47"/>
        <v>0</v>
      </c>
      <c r="AP27" s="130">
        <f t="shared" ref="AP27:AR27" si="48">SUM(AP28:AP37)</f>
        <v>0</v>
      </c>
      <c r="AQ27" s="130">
        <f t="shared" si="48"/>
        <v>0</v>
      </c>
      <c r="AR27" s="130">
        <f t="shared" si="48"/>
        <v>0</v>
      </c>
      <c r="AS27" s="130">
        <f t="shared" ref="AS27:AU27" si="49">SUM(AS28:AS37)</f>
        <v>0</v>
      </c>
      <c r="AT27" s="130">
        <f t="shared" si="49"/>
        <v>0</v>
      </c>
      <c r="AU27" s="130">
        <f t="shared" si="49"/>
        <v>0</v>
      </c>
      <c r="AV27" s="130">
        <f t="shared" ref="AV27:AX27" si="50">SUM(AV28:AV37)</f>
        <v>0</v>
      </c>
      <c r="AW27" s="130">
        <f t="shared" si="50"/>
        <v>0</v>
      </c>
      <c r="AX27" s="130">
        <f t="shared" si="50"/>
        <v>0</v>
      </c>
      <c r="AY27" s="130">
        <f t="shared" ref="AY27:BA27" si="51">SUM(AY28:AY37)</f>
        <v>0</v>
      </c>
      <c r="AZ27" s="130">
        <f t="shared" si="51"/>
        <v>0</v>
      </c>
      <c r="BA27" s="130">
        <f t="shared" si="51"/>
        <v>0</v>
      </c>
      <c r="BB27" s="130">
        <f t="shared" ref="BB27:BD27" si="52">SUM(BB28:BB37)</f>
        <v>0</v>
      </c>
      <c r="BC27" s="130">
        <f t="shared" si="52"/>
        <v>0</v>
      </c>
      <c r="BD27" s="130">
        <f t="shared" si="52"/>
        <v>0</v>
      </c>
      <c r="BE27" s="130">
        <f t="shared" ref="BE27:BG27" si="53">SUM(BE28:BE37)</f>
        <v>0</v>
      </c>
      <c r="BF27" s="130">
        <f t="shared" si="53"/>
        <v>0</v>
      </c>
      <c r="BG27" s="130">
        <f t="shared" si="53"/>
        <v>0</v>
      </c>
      <c r="BH27" s="130">
        <f t="shared" ref="BH27:BJ27" si="54">SUM(BH28:BH37)</f>
        <v>0</v>
      </c>
      <c r="BI27" s="130">
        <f t="shared" si="54"/>
        <v>0</v>
      </c>
      <c r="BJ27" s="130">
        <f t="shared" si="54"/>
        <v>0</v>
      </c>
      <c r="BK27" s="130">
        <f t="shared" ref="BK27:BM27" si="55">SUM(BK28:BK37)</f>
        <v>0</v>
      </c>
      <c r="BL27" s="130">
        <f t="shared" si="55"/>
        <v>0</v>
      </c>
      <c r="BM27" s="130">
        <f t="shared" si="55"/>
        <v>0</v>
      </c>
      <c r="BN27" s="130">
        <f t="shared" ref="BN27:BP27" si="56">SUM(BN28:BN37)</f>
        <v>0</v>
      </c>
      <c r="BO27" s="130">
        <f t="shared" si="56"/>
        <v>0</v>
      </c>
      <c r="BP27" s="130">
        <f t="shared" si="56"/>
        <v>0</v>
      </c>
      <c r="BQ27" s="130">
        <f t="shared" ref="BQ27:BS27" si="57">SUM(BQ28:BQ37)</f>
        <v>0</v>
      </c>
      <c r="BR27" s="130">
        <f t="shared" si="57"/>
        <v>0</v>
      </c>
      <c r="BS27" s="130">
        <f t="shared" si="57"/>
        <v>0</v>
      </c>
      <c r="BT27" s="130">
        <f t="shared" ref="BT27:BV27" si="58">SUM(BT28:BT37)</f>
        <v>0</v>
      </c>
      <c r="BU27" s="130">
        <f t="shared" si="58"/>
        <v>0</v>
      </c>
      <c r="BV27" s="130">
        <f t="shared" si="58"/>
        <v>0</v>
      </c>
      <c r="BW27" s="130">
        <f t="shared" ref="BW27:BY27" si="59">SUM(BW28:BW37)</f>
        <v>0</v>
      </c>
      <c r="BX27" s="130">
        <f t="shared" si="59"/>
        <v>0</v>
      </c>
      <c r="BY27" s="130">
        <f t="shared" si="59"/>
        <v>0</v>
      </c>
      <c r="BZ27" s="130">
        <f t="shared" ref="BZ27:CB27" si="60">SUM(BZ28:BZ37)</f>
        <v>0</v>
      </c>
      <c r="CA27" s="130">
        <f t="shared" si="60"/>
        <v>0</v>
      </c>
      <c r="CB27" s="130">
        <f t="shared" si="60"/>
        <v>0</v>
      </c>
      <c r="CC27" s="130">
        <f t="shared" ref="CC27:CE27" si="61">SUM(CC28:CC37)</f>
        <v>70</v>
      </c>
      <c r="CD27" s="130">
        <f t="shared" si="61"/>
        <v>70</v>
      </c>
      <c r="CE27" s="130">
        <f t="shared" si="61"/>
        <v>70</v>
      </c>
      <c r="CF27" s="130">
        <f t="shared" ref="CF27:CH27" si="62">SUM(CF28:CF37)</f>
        <v>0</v>
      </c>
      <c r="CG27" s="130">
        <f t="shared" si="62"/>
        <v>0</v>
      </c>
      <c r="CH27" s="130">
        <f t="shared" si="62"/>
        <v>0</v>
      </c>
      <c r="CI27" s="130">
        <f t="shared" ref="CI27:CK27" si="63">SUM(CI28:CI37)</f>
        <v>0</v>
      </c>
      <c r="CJ27" s="130">
        <f t="shared" si="63"/>
        <v>0</v>
      </c>
      <c r="CK27" s="130">
        <f t="shared" si="63"/>
        <v>0</v>
      </c>
      <c r="CL27" s="130">
        <f t="shared" ref="CL27:CN27" si="64">SUM(CL28:CL37)</f>
        <v>0</v>
      </c>
      <c r="CM27" s="130">
        <f t="shared" si="64"/>
        <v>0</v>
      </c>
      <c r="CN27" s="130">
        <f t="shared" si="64"/>
        <v>0</v>
      </c>
      <c r="CO27" s="130">
        <f t="shared" ref="CO27:CQ27" si="65">SUM(CO28:CO37)</f>
        <v>0</v>
      </c>
      <c r="CP27" s="130">
        <f t="shared" si="65"/>
        <v>0</v>
      </c>
      <c r="CQ27" s="130">
        <f t="shared" si="65"/>
        <v>0</v>
      </c>
      <c r="CR27" s="130">
        <f>SUM(CR28:CR37)</f>
        <v>97</v>
      </c>
      <c r="CS27" s="130">
        <f t="shared" ref="CS27:CZ27" si="66">SUM(CS28:CS37)</f>
        <v>97</v>
      </c>
      <c r="CT27" s="130">
        <f t="shared" si="66"/>
        <v>97</v>
      </c>
      <c r="CU27" s="130">
        <f t="shared" si="66"/>
        <v>0</v>
      </c>
      <c r="CV27" s="130">
        <f t="shared" si="66"/>
        <v>0</v>
      </c>
      <c r="CW27" s="130">
        <f t="shared" si="66"/>
        <v>0</v>
      </c>
      <c r="CX27" s="130" t="e">
        <f t="shared" si="66"/>
        <v>#REF!</v>
      </c>
      <c r="CY27" s="130" t="e">
        <f t="shared" si="66"/>
        <v>#REF!</v>
      </c>
      <c r="CZ27" s="130" t="e">
        <f t="shared" si="66"/>
        <v>#REF!</v>
      </c>
      <c r="DA27" s="309" t="s">
        <v>808</v>
      </c>
      <c r="DB27" s="309" t="s">
        <v>808</v>
      </c>
      <c r="DC27" s="309" t="s">
        <v>808</v>
      </c>
      <c r="DD27" s="309" t="s">
        <v>808</v>
      </c>
      <c r="DE27" s="309" t="s">
        <v>808</v>
      </c>
      <c r="DF27" s="309" t="s">
        <v>808</v>
      </c>
    </row>
    <row r="28" spans="1:110" ht="36" hidden="1">
      <c r="A28" s="12" t="s">
        <v>811</v>
      </c>
      <c r="B28" s="297" t="s">
        <v>424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46">
        <f t="shared" ref="CR28:CR37" si="67">C28+F28+I28+L28+O28+R28+U28+X28+AA28+AD28+AG28+AJ28+AM28+AP28+AS28+AV28+AY28+BB28+BE28+BH28+BK28+BN28+BQ28+BT28+BW28+BZ28+CC28+CF28+CI28+CL28+CO28</f>
        <v>0</v>
      </c>
      <c r="CS28" s="146">
        <f t="shared" ref="CS28:CS37" si="68">D28+G28+J28+M28+P28+S28+V28+Y28+AB28+AE28+AH28+AK28+AN28+AQ28+AT28+AW28+AZ28+BC28+BF28+BI28+BL28+BO28+BR28+BU28+BX28+CA28+CD28+CG28+CJ28+CM28+CP28</f>
        <v>0</v>
      </c>
      <c r="CT28" s="146">
        <f t="shared" ref="CT28:CT37" si="69">E28+H28+K28+N28+Q28+T28+W28+Z28+AC28+AF28+AI28+AL28+AO28+AR28+AU28+AX28+BA28+BD28+BG28+BJ28+BM28+BP28+BS28+BV28+BY28+CB28+CE28+CH28+CK28+CN28+CQ28</f>
        <v>0</v>
      </c>
      <c r="CU28" s="124"/>
      <c r="CV28" s="124"/>
      <c r="CW28" s="124"/>
      <c r="CX28" s="98" t="e">
        <f>#REF!*CR28</f>
        <v>#REF!</v>
      </c>
      <c r="CY28" s="98" t="e">
        <f>#REF!*CS28</f>
        <v>#REF!</v>
      </c>
      <c r="CZ28" s="98" t="e">
        <f>#REF!*CT28</f>
        <v>#REF!</v>
      </c>
      <c r="DA28" s="124"/>
      <c r="DB28" s="124"/>
      <c r="DC28" s="124"/>
      <c r="DD28" s="98" t="e">
        <f>#REF!*#REF!</f>
        <v>#REF!</v>
      </c>
      <c r="DE28" s="98" t="e">
        <f>#REF!*#REF!</f>
        <v>#REF!</v>
      </c>
      <c r="DF28" s="98" t="e">
        <f>#REF!*#REF!</f>
        <v>#REF!</v>
      </c>
    </row>
    <row r="29" spans="1:110" ht="36" hidden="1">
      <c r="A29" s="12" t="s">
        <v>812</v>
      </c>
      <c r="B29" s="297" t="s">
        <v>425</v>
      </c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46">
        <f t="shared" si="67"/>
        <v>0</v>
      </c>
      <c r="CS29" s="146">
        <f t="shared" si="68"/>
        <v>0</v>
      </c>
      <c r="CT29" s="146">
        <f t="shared" si="69"/>
        <v>0</v>
      </c>
      <c r="CU29" s="124"/>
      <c r="CV29" s="124"/>
      <c r="CW29" s="124"/>
      <c r="CX29" s="98" t="e">
        <f>#REF!*CR29</f>
        <v>#REF!</v>
      </c>
      <c r="CY29" s="98" t="e">
        <f>#REF!*CS29</f>
        <v>#REF!</v>
      </c>
      <c r="CZ29" s="98" t="e">
        <f>#REF!*CT29</f>
        <v>#REF!</v>
      </c>
      <c r="DA29" s="124"/>
      <c r="DB29" s="124"/>
      <c r="DC29" s="124"/>
      <c r="DD29" s="98" t="e">
        <f>#REF!*#REF!</f>
        <v>#REF!</v>
      </c>
      <c r="DE29" s="98" t="e">
        <f>#REF!*#REF!</f>
        <v>#REF!</v>
      </c>
      <c r="DF29" s="98" t="e">
        <f>#REF!*#REF!</f>
        <v>#REF!</v>
      </c>
    </row>
    <row r="30" spans="1:110" ht="24" hidden="1">
      <c r="A30" s="12" t="s">
        <v>813</v>
      </c>
      <c r="B30" s="297" t="s">
        <v>426</v>
      </c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46">
        <f t="shared" si="67"/>
        <v>0</v>
      </c>
      <c r="CS30" s="146">
        <f t="shared" si="68"/>
        <v>0</v>
      </c>
      <c r="CT30" s="146">
        <f t="shared" si="69"/>
        <v>0</v>
      </c>
      <c r="CU30" s="124"/>
      <c r="CV30" s="124"/>
      <c r="CW30" s="124"/>
      <c r="CX30" s="98" t="e">
        <f>#REF!*CR30</f>
        <v>#REF!</v>
      </c>
      <c r="CY30" s="98" t="e">
        <f>#REF!*CS30</f>
        <v>#REF!</v>
      </c>
      <c r="CZ30" s="98" t="e">
        <f>#REF!*CT30</f>
        <v>#REF!</v>
      </c>
      <c r="DA30" s="124"/>
      <c r="DB30" s="124"/>
      <c r="DC30" s="124"/>
      <c r="DD30" s="98" t="e">
        <f>#REF!*#REF!</f>
        <v>#REF!</v>
      </c>
      <c r="DE30" s="98" t="e">
        <f>#REF!*#REF!</f>
        <v>#REF!</v>
      </c>
      <c r="DF30" s="98" t="e">
        <f>#REF!*#REF!</f>
        <v>#REF!</v>
      </c>
    </row>
    <row r="31" spans="1:110" ht="36" hidden="1">
      <c r="A31" s="12" t="s">
        <v>1536</v>
      </c>
      <c r="B31" s="297" t="s">
        <v>427</v>
      </c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103"/>
      <c r="CL31" s="103"/>
      <c r="CM31" s="103"/>
      <c r="CN31" s="103"/>
      <c r="CO31" s="103"/>
      <c r="CP31" s="103"/>
      <c r="CQ31" s="103"/>
      <c r="CR31" s="146">
        <f t="shared" si="67"/>
        <v>0</v>
      </c>
      <c r="CS31" s="146">
        <f t="shared" si="68"/>
        <v>0</v>
      </c>
      <c r="CT31" s="146">
        <f t="shared" si="69"/>
        <v>0</v>
      </c>
      <c r="CU31" s="124"/>
      <c r="CV31" s="124"/>
      <c r="CW31" s="124"/>
      <c r="CX31" s="98" t="e">
        <f>#REF!*CR31</f>
        <v>#REF!</v>
      </c>
      <c r="CY31" s="98" t="e">
        <f>#REF!*CS31</f>
        <v>#REF!</v>
      </c>
      <c r="CZ31" s="98" t="e">
        <f>#REF!*CT31</f>
        <v>#REF!</v>
      </c>
      <c r="DA31" s="124"/>
      <c r="DB31" s="124"/>
      <c r="DC31" s="124"/>
      <c r="DD31" s="98" t="e">
        <f>#REF!*#REF!</f>
        <v>#REF!</v>
      </c>
      <c r="DE31" s="98" t="e">
        <f>#REF!*#REF!</f>
        <v>#REF!</v>
      </c>
      <c r="DF31" s="98" t="e">
        <f>#REF!*#REF!</f>
        <v>#REF!</v>
      </c>
    </row>
    <row r="32" spans="1:110" ht="36" hidden="1">
      <c r="A32" s="12" t="s">
        <v>814</v>
      </c>
      <c r="B32" s="297" t="s">
        <v>428</v>
      </c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103"/>
      <c r="CL32" s="103"/>
      <c r="CM32" s="103"/>
      <c r="CN32" s="103"/>
      <c r="CO32" s="103"/>
      <c r="CP32" s="103"/>
      <c r="CQ32" s="103"/>
      <c r="CR32" s="146">
        <f t="shared" si="67"/>
        <v>0</v>
      </c>
      <c r="CS32" s="146">
        <f t="shared" si="68"/>
        <v>0</v>
      </c>
      <c r="CT32" s="146">
        <f t="shared" si="69"/>
        <v>0</v>
      </c>
      <c r="CU32" s="124"/>
      <c r="CV32" s="124"/>
      <c r="CW32" s="124"/>
      <c r="CX32" s="98" t="e">
        <f>#REF!*CR32</f>
        <v>#REF!</v>
      </c>
      <c r="CY32" s="98" t="e">
        <f>#REF!*CS32</f>
        <v>#REF!</v>
      </c>
      <c r="CZ32" s="98" t="e">
        <f>#REF!*CT32</f>
        <v>#REF!</v>
      </c>
      <c r="DA32" s="124"/>
      <c r="DB32" s="124"/>
      <c r="DC32" s="124"/>
      <c r="DD32" s="98" t="e">
        <f>#REF!*#REF!</f>
        <v>#REF!</v>
      </c>
      <c r="DE32" s="98" t="e">
        <f>#REF!*#REF!</f>
        <v>#REF!</v>
      </c>
      <c r="DF32" s="98" t="e">
        <f>#REF!*#REF!</f>
        <v>#REF!</v>
      </c>
    </row>
    <row r="33" spans="1:110" ht="36" hidden="1">
      <c r="A33" s="99" t="s">
        <v>815</v>
      </c>
      <c r="B33" s="297" t="s">
        <v>429</v>
      </c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46">
        <f t="shared" si="67"/>
        <v>0</v>
      </c>
      <c r="CS33" s="146">
        <f t="shared" si="68"/>
        <v>0</v>
      </c>
      <c r="CT33" s="146">
        <f t="shared" si="69"/>
        <v>0</v>
      </c>
      <c r="CU33" s="124"/>
      <c r="CV33" s="124"/>
      <c r="CW33" s="124"/>
      <c r="CX33" s="98" t="e">
        <f>#REF!*CR33</f>
        <v>#REF!</v>
      </c>
      <c r="CY33" s="98" t="e">
        <f>#REF!*CS33</f>
        <v>#REF!</v>
      </c>
      <c r="CZ33" s="98" t="e">
        <f>#REF!*CT33</f>
        <v>#REF!</v>
      </c>
      <c r="DA33" s="124"/>
      <c r="DB33" s="124"/>
      <c r="DC33" s="124"/>
      <c r="DD33" s="98" t="e">
        <f>#REF!*#REF!</f>
        <v>#REF!</v>
      </c>
      <c r="DE33" s="98" t="e">
        <f>#REF!*#REF!</f>
        <v>#REF!</v>
      </c>
      <c r="DF33" s="98" t="e">
        <f>#REF!*#REF!</f>
        <v>#REF!</v>
      </c>
    </row>
    <row r="34" spans="1:110" ht="36" hidden="1">
      <c r="A34" s="99" t="s">
        <v>816</v>
      </c>
      <c r="B34" s="297" t="s">
        <v>430</v>
      </c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103"/>
      <c r="CL34" s="103"/>
      <c r="CM34" s="103"/>
      <c r="CN34" s="103"/>
      <c r="CO34" s="103"/>
      <c r="CP34" s="103"/>
      <c r="CQ34" s="103"/>
      <c r="CR34" s="146">
        <f t="shared" si="67"/>
        <v>0</v>
      </c>
      <c r="CS34" s="146">
        <f t="shared" si="68"/>
        <v>0</v>
      </c>
      <c r="CT34" s="146">
        <f t="shared" si="69"/>
        <v>0</v>
      </c>
      <c r="CU34" s="124"/>
      <c r="CV34" s="124"/>
      <c r="CW34" s="124"/>
      <c r="CX34" s="98" t="e">
        <f>#REF!*CR34</f>
        <v>#REF!</v>
      </c>
      <c r="CY34" s="98" t="e">
        <f>#REF!*CS34</f>
        <v>#REF!</v>
      </c>
      <c r="CZ34" s="98" t="e">
        <f>#REF!*CT34</f>
        <v>#REF!</v>
      </c>
      <c r="DA34" s="124"/>
      <c r="DB34" s="124"/>
      <c r="DC34" s="124"/>
      <c r="DD34" s="98" t="e">
        <f>#REF!*#REF!</f>
        <v>#REF!</v>
      </c>
      <c r="DE34" s="98" t="e">
        <f>#REF!*#REF!</f>
        <v>#REF!</v>
      </c>
      <c r="DF34" s="98" t="e">
        <f>#REF!*#REF!</f>
        <v>#REF!</v>
      </c>
    </row>
    <row r="35" spans="1:110" ht="24">
      <c r="A35" s="99" t="s">
        <v>817</v>
      </c>
      <c r="B35" s="297" t="s">
        <v>431</v>
      </c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>
        <v>2</v>
      </c>
      <c r="CD35" s="103">
        <v>2</v>
      </c>
      <c r="CE35" s="103">
        <v>2</v>
      </c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46">
        <f t="shared" si="67"/>
        <v>2</v>
      </c>
      <c r="CS35" s="146">
        <f t="shared" si="68"/>
        <v>2</v>
      </c>
      <c r="CT35" s="146">
        <f t="shared" si="69"/>
        <v>2</v>
      </c>
      <c r="CU35" s="124"/>
      <c r="CV35" s="124"/>
      <c r="CW35" s="124"/>
      <c r="CX35" s="98" t="e">
        <f>#REF!*CR35</f>
        <v>#REF!</v>
      </c>
      <c r="CY35" s="98" t="e">
        <f>#REF!*CS35</f>
        <v>#REF!</v>
      </c>
      <c r="CZ35" s="98" t="e">
        <f>#REF!*CT35</f>
        <v>#REF!</v>
      </c>
      <c r="DA35" s="124"/>
      <c r="DB35" s="124"/>
      <c r="DC35" s="124"/>
      <c r="DD35" s="98" t="e">
        <f>#REF!*#REF!</f>
        <v>#REF!</v>
      </c>
      <c r="DE35" s="98" t="e">
        <f>#REF!*#REF!</f>
        <v>#REF!</v>
      </c>
      <c r="DF35" s="98" t="e">
        <f>#REF!*#REF!</f>
        <v>#REF!</v>
      </c>
    </row>
    <row r="36" spans="1:110" ht="36">
      <c r="A36" s="99" t="s">
        <v>1537</v>
      </c>
      <c r="B36" s="297" t="s">
        <v>432</v>
      </c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>
        <v>9</v>
      </c>
      <c r="AE36" s="103">
        <v>9</v>
      </c>
      <c r="AF36" s="103">
        <v>9</v>
      </c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>
        <v>13</v>
      </c>
      <c r="CD36" s="103">
        <v>13</v>
      </c>
      <c r="CE36" s="103">
        <v>13</v>
      </c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46">
        <f t="shared" si="67"/>
        <v>22</v>
      </c>
      <c r="CS36" s="146">
        <f t="shared" si="68"/>
        <v>22</v>
      </c>
      <c r="CT36" s="146">
        <f t="shared" si="69"/>
        <v>22</v>
      </c>
      <c r="CU36" s="124"/>
      <c r="CV36" s="124"/>
      <c r="CW36" s="124"/>
      <c r="CX36" s="98" t="e">
        <f>#REF!*CR36</f>
        <v>#REF!</v>
      </c>
      <c r="CY36" s="98" t="e">
        <f>#REF!*CS36</f>
        <v>#REF!</v>
      </c>
      <c r="CZ36" s="98" t="e">
        <f>#REF!*CT36</f>
        <v>#REF!</v>
      </c>
      <c r="DA36" s="124"/>
      <c r="DB36" s="124"/>
      <c r="DC36" s="124"/>
      <c r="DD36" s="98" t="e">
        <f>#REF!*#REF!</f>
        <v>#REF!</v>
      </c>
      <c r="DE36" s="98" t="e">
        <f>#REF!*#REF!</f>
        <v>#REF!</v>
      </c>
      <c r="DF36" s="98" t="e">
        <f>#REF!*#REF!</f>
        <v>#REF!</v>
      </c>
    </row>
    <row r="37" spans="1:110" ht="36">
      <c r="A37" s="99" t="s">
        <v>818</v>
      </c>
      <c r="B37" s="297" t="s">
        <v>433</v>
      </c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>
        <v>18</v>
      </c>
      <c r="AE37" s="103">
        <v>18</v>
      </c>
      <c r="AF37" s="103">
        <v>18</v>
      </c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>
        <v>55</v>
      </c>
      <c r="CD37" s="103">
        <v>55</v>
      </c>
      <c r="CE37" s="103">
        <v>55</v>
      </c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46">
        <f t="shared" si="67"/>
        <v>73</v>
      </c>
      <c r="CS37" s="146">
        <f t="shared" si="68"/>
        <v>73</v>
      </c>
      <c r="CT37" s="146">
        <f t="shared" si="69"/>
        <v>73</v>
      </c>
      <c r="CU37" s="124"/>
      <c r="CV37" s="124"/>
      <c r="CW37" s="124"/>
      <c r="CX37" s="98" t="e">
        <f>#REF!*CR37</f>
        <v>#REF!</v>
      </c>
      <c r="CY37" s="98" t="e">
        <f>#REF!*CS37</f>
        <v>#REF!</v>
      </c>
      <c r="CZ37" s="98" t="e">
        <f>#REF!*CT37</f>
        <v>#REF!</v>
      </c>
      <c r="DA37" s="124"/>
      <c r="DB37" s="124"/>
      <c r="DC37" s="124"/>
      <c r="DD37" s="98" t="e">
        <f>#REF!*#REF!</f>
        <v>#REF!</v>
      </c>
      <c r="DE37" s="98" t="e">
        <f>#REF!*#REF!</f>
        <v>#REF!</v>
      </c>
      <c r="DF37" s="98" t="e">
        <f>#REF!*#REF!</f>
        <v>#REF!</v>
      </c>
    </row>
    <row r="38" spans="1:110" s="281" customFormat="1" ht="41.25" customHeight="1">
      <c r="A38" s="308" t="s">
        <v>826</v>
      </c>
      <c r="B38" s="1191"/>
    </row>
    <row r="39" spans="1:110">
      <c r="A39" s="857" t="s">
        <v>698</v>
      </c>
      <c r="B39" s="107"/>
      <c r="C39" s="130">
        <f t="shared" ref="C39:E39" si="70">SUM(C40:C47)</f>
        <v>233</v>
      </c>
      <c r="D39" s="130">
        <f t="shared" si="70"/>
        <v>233</v>
      </c>
      <c r="E39" s="130">
        <f t="shared" si="70"/>
        <v>233</v>
      </c>
      <c r="F39" s="130">
        <f t="shared" ref="F39:H39" si="71">SUM(F40:F47)</f>
        <v>464</v>
      </c>
      <c r="G39" s="130">
        <f t="shared" si="71"/>
        <v>464</v>
      </c>
      <c r="H39" s="130">
        <f t="shared" si="71"/>
        <v>464</v>
      </c>
      <c r="I39" s="130">
        <f t="shared" ref="I39:K39" si="72">SUM(I40:I47)</f>
        <v>259</v>
      </c>
      <c r="J39" s="130">
        <f t="shared" si="72"/>
        <v>259</v>
      </c>
      <c r="K39" s="130">
        <f t="shared" si="72"/>
        <v>259</v>
      </c>
      <c r="L39" s="130">
        <f t="shared" ref="L39:N39" si="73">SUM(L40:L47)</f>
        <v>285</v>
      </c>
      <c r="M39" s="130">
        <f t="shared" si="73"/>
        <v>285</v>
      </c>
      <c r="N39" s="130">
        <f t="shared" si="73"/>
        <v>285</v>
      </c>
      <c r="O39" s="130">
        <f t="shared" ref="O39:Q39" si="74">SUM(O40:O47)</f>
        <v>429</v>
      </c>
      <c r="P39" s="130">
        <f t="shared" si="74"/>
        <v>429</v>
      </c>
      <c r="Q39" s="130">
        <f t="shared" si="74"/>
        <v>429</v>
      </c>
      <c r="R39" s="130">
        <f t="shared" ref="R39:T39" si="75">SUM(R40:R47)</f>
        <v>347</v>
      </c>
      <c r="S39" s="130">
        <f t="shared" si="75"/>
        <v>347</v>
      </c>
      <c r="T39" s="130">
        <f t="shared" si="75"/>
        <v>347</v>
      </c>
      <c r="U39" s="130">
        <f t="shared" ref="U39:W39" si="76">SUM(U40:U47)</f>
        <v>267</v>
      </c>
      <c r="V39" s="130">
        <f t="shared" si="76"/>
        <v>267</v>
      </c>
      <c r="W39" s="130">
        <f t="shared" si="76"/>
        <v>267</v>
      </c>
      <c r="X39" s="130">
        <f t="shared" ref="X39:Z39" si="77">SUM(X40:X47)</f>
        <v>333</v>
      </c>
      <c r="Y39" s="130">
        <f t="shared" si="77"/>
        <v>333</v>
      </c>
      <c r="Z39" s="130">
        <f t="shared" si="77"/>
        <v>333</v>
      </c>
      <c r="AA39" s="130">
        <f t="shared" ref="AA39:AC39" si="78">SUM(AA40:AA47)</f>
        <v>387</v>
      </c>
      <c r="AB39" s="130">
        <f t="shared" si="78"/>
        <v>387</v>
      </c>
      <c r="AC39" s="130">
        <f t="shared" si="78"/>
        <v>387</v>
      </c>
      <c r="AD39" s="130">
        <f t="shared" ref="AD39:AF39" si="79">SUM(AD40:AD47)</f>
        <v>321</v>
      </c>
      <c r="AE39" s="130">
        <f t="shared" si="79"/>
        <v>321</v>
      </c>
      <c r="AF39" s="130">
        <f t="shared" si="79"/>
        <v>321</v>
      </c>
      <c r="AG39" s="130">
        <f t="shared" ref="AG39:AI39" si="80">SUM(AG40:AG47)</f>
        <v>363</v>
      </c>
      <c r="AH39" s="130">
        <f t="shared" si="80"/>
        <v>363</v>
      </c>
      <c r="AI39" s="130">
        <f t="shared" si="80"/>
        <v>363</v>
      </c>
      <c r="AJ39" s="130">
        <f t="shared" ref="AJ39:AL39" si="81">SUM(AJ40:AJ47)</f>
        <v>0</v>
      </c>
      <c r="AK39" s="130">
        <f t="shared" si="81"/>
        <v>0</v>
      </c>
      <c r="AL39" s="130">
        <f t="shared" si="81"/>
        <v>0</v>
      </c>
      <c r="AM39" s="130">
        <f t="shared" ref="AM39:AO39" si="82">SUM(AM40:AM47)</f>
        <v>358</v>
      </c>
      <c r="AN39" s="130">
        <f t="shared" si="82"/>
        <v>358</v>
      </c>
      <c r="AO39" s="130">
        <f t="shared" si="82"/>
        <v>358</v>
      </c>
      <c r="AP39" s="130">
        <f t="shared" ref="AP39:AR39" si="83">SUM(AP40:AP47)</f>
        <v>411</v>
      </c>
      <c r="AQ39" s="130">
        <f t="shared" si="83"/>
        <v>411</v>
      </c>
      <c r="AR39" s="130">
        <f t="shared" si="83"/>
        <v>411</v>
      </c>
      <c r="AS39" s="130">
        <f t="shared" ref="AS39:AU39" si="84">SUM(AS40:AS47)</f>
        <v>383</v>
      </c>
      <c r="AT39" s="130">
        <f t="shared" si="84"/>
        <v>383</v>
      </c>
      <c r="AU39" s="130">
        <f t="shared" si="84"/>
        <v>383</v>
      </c>
      <c r="AV39" s="130">
        <f t="shared" ref="AV39:AX39" si="85">SUM(AV40:AV47)</f>
        <v>469</v>
      </c>
      <c r="AW39" s="130">
        <f t="shared" si="85"/>
        <v>469</v>
      </c>
      <c r="AX39" s="130">
        <f t="shared" si="85"/>
        <v>469</v>
      </c>
      <c r="AY39" s="130">
        <f t="shared" ref="AY39:BA39" si="86">SUM(AY40:AY47)</f>
        <v>433</v>
      </c>
      <c r="AZ39" s="130">
        <f t="shared" si="86"/>
        <v>433</v>
      </c>
      <c r="BA39" s="130">
        <f t="shared" si="86"/>
        <v>433</v>
      </c>
      <c r="BB39" s="130">
        <f t="shared" ref="BB39:BD39" si="87">SUM(BB40:BB47)</f>
        <v>298</v>
      </c>
      <c r="BC39" s="130">
        <f t="shared" si="87"/>
        <v>298</v>
      </c>
      <c r="BD39" s="130">
        <f t="shared" si="87"/>
        <v>298</v>
      </c>
      <c r="BE39" s="130">
        <f t="shared" ref="BE39:BG39" si="88">SUM(BE40:BE47)</f>
        <v>207</v>
      </c>
      <c r="BF39" s="130">
        <f t="shared" si="88"/>
        <v>207</v>
      </c>
      <c r="BG39" s="130">
        <f t="shared" si="88"/>
        <v>207</v>
      </c>
      <c r="BH39" s="130">
        <f t="shared" ref="BH39:BJ39" si="89">SUM(BH40:BH47)</f>
        <v>350</v>
      </c>
      <c r="BI39" s="130">
        <f t="shared" si="89"/>
        <v>350</v>
      </c>
      <c r="BJ39" s="130">
        <f t="shared" si="89"/>
        <v>350</v>
      </c>
      <c r="BK39" s="130">
        <f t="shared" ref="BK39:BM39" si="90">SUM(BK40:BK47)</f>
        <v>652</v>
      </c>
      <c r="BL39" s="130">
        <f t="shared" si="90"/>
        <v>652</v>
      </c>
      <c r="BM39" s="130">
        <f t="shared" si="90"/>
        <v>652</v>
      </c>
      <c r="BN39" s="130">
        <f t="shared" ref="BN39:BP39" si="91">SUM(BN40:BN47)</f>
        <v>498</v>
      </c>
      <c r="BO39" s="130">
        <f t="shared" si="91"/>
        <v>498</v>
      </c>
      <c r="BP39" s="130">
        <f t="shared" si="91"/>
        <v>498</v>
      </c>
      <c r="BQ39" s="130">
        <f t="shared" ref="BQ39:BS39" si="92">SUM(BQ40:BQ47)</f>
        <v>304</v>
      </c>
      <c r="BR39" s="130">
        <f t="shared" si="92"/>
        <v>304</v>
      </c>
      <c r="BS39" s="130">
        <f t="shared" si="92"/>
        <v>304</v>
      </c>
      <c r="BT39" s="130">
        <f t="shared" ref="BT39:BV39" si="93">SUM(BT40:BT47)</f>
        <v>198</v>
      </c>
      <c r="BU39" s="130">
        <f t="shared" si="93"/>
        <v>198</v>
      </c>
      <c r="BV39" s="130">
        <f t="shared" si="93"/>
        <v>198</v>
      </c>
      <c r="BW39" s="130">
        <f t="shared" ref="BW39:BY39" si="94">SUM(BW40:BW47)</f>
        <v>525</v>
      </c>
      <c r="BX39" s="130">
        <f t="shared" si="94"/>
        <v>525</v>
      </c>
      <c r="BY39" s="130">
        <f t="shared" si="94"/>
        <v>525</v>
      </c>
      <c r="BZ39" s="130">
        <f t="shared" ref="BZ39:CB39" si="95">SUM(BZ40:BZ47)</f>
        <v>297</v>
      </c>
      <c r="CA39" s="130">
        <f t="shared" si="95"/>
        <v>297</v>
      </c>
      <c r="CB39" s="130">
        <f t="shared" si="95"/>
        <v>297</v>
      </c>
      <c r="CC39" s="130">
        <f t="shared" ref="CC39:CE39" si="96">SUM(CC40:CC47)</f>
        <v>614</v>
      </c>
      <c r="CD39" s="130">
        <f t="shared" si="96"/>
        <v>614</v>
      </c>
      <c r="CE39" s="130">
        <f t="shared" si="96"/>
        <v>614</v>
      </c>
      <c r="CF39" s="130">
        <f t="shared" ref="CF39:CH39" si="97">SUM(CF40:CF47)</f>
        <v>595</v>
      </c>
      <c r="CG39" s="130">
        <f t="shared" si="97"/>
        <v>595</v>
      </c>
      <c r="CH39" s="130">
        <f t="shared" si="97"/>
        <v>595</v>
      </c>
      <c r="CI39" s="130">
        <f t="shared" ref="CI39:CK39" si="98">SUM(CI40:CI47)</f>
        <v>466</v>
      </c>
      <c r="CJ39" s="130">
        <f t="shared" si="98"/>
        <v>466</v>
      </c>
      <c r="CK39" s="130">
        <f t="shared" si="98"/>
        <v>466</v>
      </c>
      <c r="CL39" s="130">
        <f t="shared" ref="CL39:CN39" si="99">SUM(CL40:CL47)</f>
        <v>589</v>
      </c>
      <c r="CM39" s="130">
        <f t="shared" si="99"/>
        <v>589</v>
      </c>
      <c r="CN39" s="130">
        <f t="shared" si="99"/>
        <v>589</v>
      </c>
      <c r="CO39" s="130">
        <f t="shared" ref="CO39:CQ39" si="100">SUM(CO40:CO47)</f>
        <v>0</v>
      </c>
      <c r="CP39" s="130">
        <f t="shared" si="100"/>
        <v>0</v>
      </c>
      <c r="CQ39" s="130">
        <f t="shared" si="100"/>
        <v>0</v>
      </c>
      <c r="CR39" s="130">
        <f t="shared" ref="CR39:CZ39" si="101">SUM(CR40:CR47)</f>
        <v>11335</v>
      </c>
      <c r="CS39" s="130">
        <f t="shared" si="101"/>
        <v>11335</v>
      </c>
      <c r="CT39" s="130">
        <f t="shared" si="101"/>
        <v>11335</v>
      </c>
      <c r="CU39" s="130" t="e">
        <f t="shared" si="101"/>
        <v>#REF!</v>
      </c>
      <c r="CV39" s="130" t="e">
        <f t="shared" si="101"/>
        <v>#REF!</v>
      </c>
      <c r="CW39" s="130" t="e">
        <f t="shared" si="101"/>
        <v>#REF!</v>
      </c>
      <c r="CX39" s="130" t="e">
        <f t="shared" si="101"/>
        <v>#REF!</v>
      </c>
      <c r="CY39" s="130" t="e">
        <f t="shared" si="101"/>
        <v>#REF!</v>
      </c>
      <c r="CZ39" s="130" t="e">
        <f t="shared" si="101"/>
        <v>#REF!</v>
      </c>
      <c r="DA39" s="309" t="s">
        <v>808</v>
      </c>
      <c r="DB39" s="309" t="s">
        <v>808</v>
      </c>
      <c r="DC39" s="309" t="s">
        <v>808</v>
      </c>
      <c r="DD39" s="309" t="s">
        <v>808</v>
      </c>
      <c r="DE39" s="309" t="s">
        <v>808</v>
      </c>
      <c r="DF39" s="309" t="s">
        <v>808</v>
      </c>
    </row>
    <row r="40" spans="1:110">
      <c r="A40" s="12" t="s">
        <v>714</v>
      </c>
      <c r="B40" s="297" t="s">
        <v>722</v>
      </c>
      <c r="C40" s="103">
        <v>231</v>
      </c>
      <c r="D40" s="103">
        <v>231</v>
      </c>
      <c r="E40" s="103">
        <v>231</v>
      </c>
      <c r="F40" s="103">
        <v>461</v>
      </c>
      <c r="G40" s="103">
        <v>461</v>
      </c>
      <c r="H40" s="103">
        <v>461</v>
      </c>
      <c r="I40" s="103">
        <v>259</v>
      </c>
      <c r="J40" s="103">
        <v>259</v>
      </c>
      <c r="K40" s="103">
        <v>259</v>
      </c>
      <c r="L40" s="103">
        <v>273</v>
      </c>
      <c r="M40" s="103">
        <v>273</v>
      </c>
      <c r="N40" s="103">
        <v>273</v>
      </c>
      <c r="O40" s="103">
        <v>426</v>
      </c>
      <c r="P40" s="103">
        <v>426</v>
      </c>
      <c r="Q40" s="103">
        <v>426</v>
      </c>
      <c r="R40" s="103">
        <v>347</v>
      </c>
      <c r="S40" s="103">
        <v>347</v>
      </c>
      <c r="T40" s="103">
        <v>347</v>
      </c>
      <c r="U40" s="103">
        <v>266</v>
      </c>
      <c r="V40" s="103">
        <v>266</v>
      </c>
      <c r="W40" s="103">
        <v>266</v>
      </c>
      <c r="X40" s="103">
        <v>331</v>
      </c>
      <c r="Y40" s="103">
        <v>331</v>
      </c>
      <c r="Z40" s="103">
        <v>331</v>
      </c>
      <c r="AA40" s="103">
        <v>384</v>
      </c>
      <c r="AB40" s="103">
        <v>384</v>
      </c>
      <c r="AC40" s="103">
        <v>384</v>
      </c>
      <c r="AD40" s="103">
        <v>321</v>
      </c>
      <c r="AE40" s="103">
        <v>321</v>
      </c>
      <c r="AF40" s="103">
        <v>321</v>
      </c>
      <c r="AG40" s="103">
        <v>363</v>
      </c>
      <c r="AH40" s="103">
        <v>363</v>
      </c>
      <c r="AI40" s="103">
        <v>363</v>
      </c>
      <c r="AJ40" s="103"/>
      <c r="AK40" s="103"/>
      <c r="AL40" s="103"/>
      <c r="AM40" s="103">
        <v>333</v>
      </c>
      <c r="AN40" s="103">
        <v>333</v>
      </c>
      <c r="AO40" s="103">
        <v>333</v>
      </c>
      <c r="AP40" s="103">
        <v>402</v>
      </c>
      <c r="AQ40" s="103">
        <v>402</v>
      </c>
      <c r="AR40" s="103">
        <v>402</v>
      </c>
      <c r="AS40" s="103">
        <v>373</v>
      </c>
      <c r="AT40" s="103">
        <v>373</v>
      </c>
      <c r="AU40" s="103">
        <v>373</v>
      </c>
      <c r="AV40" s="103">
        <v>433</v>
      </c>
      <c r="AW40" s="103">
        <v>433</v>
      </c>
      <c r="AX40" s="103">
        <v>433</v>
      </c>
      <c r="AY40" s="103">
        <v>431</v>
      </c>
      <c r="AZ40" s="103">
        <v>431</v>
      </c>
      <c r="BA40" s="103">
        <v>431</v>
      </c>
      <c r="BB40" s="103">
        <v>295</v>
      </c>
      <c r="BC40" s="103">
        <v>295</v>
      </c>
      <c r="BD40" s="103">
        <v>295</v>
      </c>
      <c r="BE40" s="103">
        <v>164</v>
      </c>
      <c r="BF40" s="103">
        <v>164</v>
      </c>
      <c r="BG40" s="103">
        <v>164</v>
      </c>
      <c r="BH40" s="103">
        <v>338</v>
      </c>
      <c r="BI40" s="103">
        <v>338</v>
      </c>
      <c r="BJ40" s="103">
        <v>338</v>
      </c>
      <c r="BK40" s="103">
        <v>650</v>
      </c>
      <c r="BL40" s="103">
        <v>650</v>
      </c>
      <c r="BM40" s="103">
        <v>650</v>
      </c>
      <c r="BN40" s="103">
        <v>466</v>
      </c>
      <c r="BO40" s="103">
        <v>466</v>
      </c>
      <c r="BP40" s="103">
        <v>466</v>
      </c>
      <c r="BQ40" s="103">
        <v>295</v>
      </c>
      <c r="BR40" s="103">
        <v>295</v>
      </c>
      <c r="BS40" s="103">
        <v>295</v>
      </c>
      <c r="BT40" s="103">
        <v>181</v>
      </c>
      <c r="BU40" s="103">
        <v>181</v>
      </c>
      <c r="BV40" s="103">
        <v>181</v>
      </c>
      <c r="BW40" s="103">
        <v>522</v>
      </c>
      <c r="BX40" s="103">
        <v>522</v>
      </c>
      <c r="BY40" s="103">
        <v>522</v>
      </c>
      <c r="BZ40" s="103">
        <v>289</v>
      </c>
      <c r="CA40" s="103">
        <v>289</v>
      </c>
      <c r="CB40" s="103">
        <v>289</v>
      </c>
      <c r="CC40" s="103">
        <v>614</v>
      </c>
      <c r="CD40" s="103">
        <v>614</v>
      </c>
      <c r="CE40" s="103">
        <v>614</v>
      </c>
      <c r="CF40" s="103">
        <v>563</v>
      </c>
      <c r="CG40" s="103">
        <v>563</v>
      </c>
      <c r="CH40" s="103">
        <v>563</v>
      </c>
      <c r="CI40" s="103">
        <v>466</v>
      </c>
      <c r="CJ40" s="103">
        <v>466</v>
      </c>
      <c r="CK40" s="103">
        <v>466</v>
      </c>
      <c r="CL40" s="103">
        <v>589</v>
      </c>
      <c r="CM40" s="103">
        <v>589</v>
      </c>
      <c r="CN40" s="103">
        <v>589</v>
      </c>
      <c r="CO40" s="103"/>
      <c r="CP40" s="103"/>
      <c r="CQ40" s="103"/>
      <c r="CR40" s="146">
        <f t="shared" ref="CR40:CT47" si="102">C40+F40+I40+L40+O40+R40+U40+X40+AA40+AD40+AG40+AJ40+AM40+AP40+AS40+AV40+AY40+BB40+BE40+BH40+BK40+BN40+BQ40+BT40+BW40+BZ40+CC40+CF40+CI40+CL40+CO40</f>
        <v>11066</v>
      </c>
      <c r="CS40" s="146">
        <f t="shared" si="102"/>
        <v>11066</v>
      </c>
      <c r="CT40" s="146">
        <f t="shared" si="102"/>
        <v>11066</v>
      </c>
      <c r="CU40" s="98" t="e">
        <f>#REF!*CR40</f>
        <v>#REF!</v>
      </c>
      <c r="CV40" s="98" t="e">
        <f>#REF!*CS40</f>
        <v>#REF!</v>
      </c>
      <c r="CW40" s="98" t="e">
        <f>#REF!*CT40</f>
        <v>#REF!</v>
      </c>
      <c r="CX40" s="98" t="e">
        <f>#REF!*CR40</f>
        <v>#REF!</v>
      </c>
      <c r="CY40" s="98" t="e">
        <f>#REF!*CS40</f>
        <v>#REF!</v>
      </c>
      <c r="CZ40" s="98" t="e">
        <f>#REF!*CT40</f>
        <v>#REF!</v>
      </c>
      <c r="DA40" s="98" t="e">
        <f>#REF!*#REF!</f>
        <v>#REF!</v>
      </c>
      <c r="DB40" s="98" t="e">
        <f>#REF!*#REF!</f>
        <v>#REF!</v>
      </c>
      <c r="DC40" s="98" t="e">
        <f>#REF!*#REF!</f>
        <v>#REF!</v>
      </c>
      <c r="DD40" s="98" t="e">
        <f>#REF!*#REF!</f>
        <v>#REF!</v>
      </c>
      <c r="DE40" s="98" t="e">
        <f>#REF!*#REF!</f>
        <v>#REF!</v>
      </c>
      <c r="DF40" s="98" t="e">
        <f>#REF!*#REF!</f>
        <v>#REF!</v>
      </c>
    </row>
    <row r="41" spans="1:110" ht="72" hidden="1">
      <c r="A41" s="93" t="s">
        <v>715</v>
      </c>
      <c r="B41" s="297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46">
        <f t="shared" si="102"/>
        <v>0</v>
      </c>
      <c r="CS41" s="146">
        <f t="shared" si="102"/>
        <v>0</v>
      </c>
      <c r="CT41" s="146">
        <f t="shared" si="102"/>
        <v>0</v>
      </c>
      <c r="CU41" s="98" t="e">
        <f>#REF!*CR41</f>
        <v>#REF!</v>
      </c>
      <c r="CV41" s="98" t="e">
        <f>#REF!*CS41</f>
        <v>#REF!</v>
      </c>
      <c r="CW41" s="98" t="e">
        <f>#REF!*CT41</f>
        <v>#REF!</v>
      </c>
      <c r="CX41" s="98" t="e">
        <f>#REF!*CR41</f>
        <v>#REF!</v>
      </c>
      <c r="CY41" s="98" t="e">
        <f>#REF!*CS41</f>
        <v>#REF!</v>
      </c>
      <c r="CZ41" s="98" t="e">
        <f>#REF!*CT41</f>
        <v>#REF!</v>
      </c>
      <c r="DA41" s="98" t="e">
        <f>#REF!*#REF!</f>
        <v>#REF!</v>
      </c>
      <c r="DB41" s="98" t="e">
        <f>#REF!*#REF!</f>
        <v>#REF!</v>
      </c>
      <c r="DC41" s="98" t="e">
        <f>#REF!*#REF!</f>
        <v>#REF!</v>
      </c>
      <c r="DD41" s="98" t="e">
        <f>#REF!*#REF!</f>
        <v>#REF!</v>
      </c>
      <c r="DE41" s="98" t="e">
        <f>#REF!*#REF!</f>
        <v>#REF!</v>
      </c>
      <c r="DF41" s="98" t="e">
        <f>#REF!*#REF!</f>
        <v>#REF!</v>
      </c>
    </row>
    <row r="42" spans="1:110" ht="36" customHeight="1">
      <c r="A42" s="12" t="s">
        <v>730</v>
      </c>
      <c r="B42" s="297" t="s">
        <v>1544</v>
      </c>
      <c r="C42" s="103"/>
      <c r="D42" s="103"/>
      <c r="E42" s="103"/>
      <c r="F42" s="103"/>
      <c r="G42" s="103"/>
      <c r="H42" s="103"/>
      <c r="I42" s="103"/>
      <c r="J42" s="103"/>
      <c r="K42" s="103"/>
      <c r="L42" s="103">
        <v>12</v>
      </c>
      <c r="M42" s="103">
        <v>12</v>
      </c>
      <c r="N42" s="103">
        <v>12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>
        <v>23</v>
      </c>
      <c r="AN42" s="103">
        <v>23</v>
      </c>
      <c r="AO42" s="103">
        <v>23</v>
      </c>
      <c r="AP42" s="103"/>
      <c r="AQ42" s="103"/>
      <c r="AR42" s="103"/>
      <c r="AS42" s="103">
        <v>7</v>
      </c>
      <c r="AT42" s="103">
        <v>7</v>
      </c>
      <c r="AU42" s="103">
        <v>7</v>
      </c>
      <c r="AV42" s="103">
        <v>27</v>
      </c>
      <c r="AW42" s="103">
        <v>27</v>
      </c>
      <c r="AX42" s="103">
        <v>27</v>
      </c>
      <c r="AY42" s="103"/>
      <c r="AZ42" s="103"/>
      <c r="BA42" s="103"/>
      <c r="BB42" s="103"/>
      <c r="BC42" s="103"/>
      <c r="BD42" s="103"/>
      <c r="BE42" s="103">
        <v>40</v>
      </c>
      <c r="BF42" s="103">
        <v>40</v>
      </c>
      <c r="BG42" s="103">
        <v>40</v>
      </c>
      <c r="BH42" s="103">
        <v>11</v>
      </c>
      <c r="BI42" s="103">
        <v>11</v>
      </c>
      <c r="BJ42" s="103">
        <v>11</v>
      </c>
      <c r="BK42" s="103"/>
      <c r="BL42" s="103"/>
      <c r="BM42" s="103"/>
      <c r="BN42" s="103">
        <v>27</v>
      </c>
      <c r="BO42" s="103">
        <v>27</v>
      </c>
      <c r="BP42" s="103">
        <v>27</v>
      </c>
      <c r="BQ42" s="103"/>
      <c r="BR42" s="103"/>
      <c r="BS42" s="103"/>
      <c r="BT42" s="103">
        <v>15</v>
      </c>
      <c r="BU42" s="103">
        <v>15</v>
      </c>
      <c r="BV42" s="103">
        <v>15</v>
      </c>
      <c r="BW42" s="103"/>
      <c r="BX42" s="103"/>
      <c r="BY42" s="103"/>
      <c r="BZ42" s="103"/>
      <c r="CA42" s="103"/>
      <c r="CB42" s="103"/>
      <c r="CC42" s="103"/>
      <c r="CD42" s="103"/>
      <c r="CE42" s="103"/>
      <c r="CF42" s="103">
        <v>26</v>
      </c>
      <c r="CG42" s="103">
        <v>26</v>
      </c>
      <c r="CH42" s="103">
        <v>26</v>
      </c>
      <c r="CI42" s="103"/>
      <c r="CJ42" s="103"/>
      <c r="CK42" s="103"/>
      <c r="CL42" s="103"/>
      <c r="CM42" s="103"/>
      <c r="CN42" s="103"/>
      <c r="CO42" s="103"/>
      <c r="CP42" s="103"/>
      <c r="CQ42" s="103"/>
      <c r="CR42" s="146">
        <f t="shared" si="102"/>
        <v>188</v>
      </c>
      <c r="CS42" s="146">
        <f t="shared" si="102"/>
        <v>188</v>
      </c>
      <c r="CT42" s="146">
        <f t="shared" si="102"/>
        <v>188</v>
      </c>
      <c r="CU42" s="98" t="e">
        <f>#REF!*CR42</f>
        <v>#REF!</v>
      </c>
      <c r="CV42" s="98" t="e">
        <f>#REF!*CS42</f>
        <v>#REF!</v>
      </c>
      <c r="CW42" s="98" t="e">
        <f>#REF!*CT42</f>
        <v>#REF!</v>
      </c>
      <c r="CX42" s="98" t="e">
        <f>#REF!*CR42</f>
        <v>#REF!</v>
      </c>
      <c r="CY42" s="98" t="e">
        <f>#REF!*CS42</f>
        <v>#REF!</v>
      </c>
      <c r="CZ42" s="98" t="e">
        <f>#REF!*CT42</f>
        <v>#REF!</v>
      </c>
      <c r="DA42" s="98" t="e">
        <f>#REF!*#REF!</f>
        <v>#REF!</v>
      </c>
      <c r="DB42" s="98" t="e">
        <f>#REF!*#REF!</f>
        <v>#REF!</v>
      </c>
      <c r="DC42" s="98" t="e">
        <f>#REF!*#REF!</f>
        <v>#REF!</v>
      </c>
      <c r="DD42" s="98" t="e">
        <f>#REF!*#REF!</f>
        <v>#REF!</v>
      </c>
      <c r="DE42" s="98" t="e">
        <f>#REF!*#REF!</f>
        <v>#REF!</v>
      </c>
      <c r="DF42" s="98" t="e">
        <f>#REF!*#REF!</f>
        <v>#REF!</v>
      </c>
    </row>
    <row r="43" spans="1:110" ht="38.25" customHeight="1">
      <c r="A43" s="12" t="s">
        <v>731</v>
      </c>
      <c r="B43" s="297" t="s">
        <v>723</v>
      </c>
      <c r="C43" s="103">
        <v>1</v>
      </c>
      <c r="D43" s="103">
        <v>1</v>
      </c>
      <c r="E43" s="103">
        <v>1</v>
      </c>
      <c r="F43" s="103">
        <v>3</v>
      </c>
      <c r="G43" s="103">
        <v>3</v>
      </c>
      <c r="H43" s="103">
        <v>3</v>
      </c>
      <c r="I43" s="103"/>
      <c r="J43" s="103"/>
      <c r="K43" s="103"/>
      <c r="L43" s="103"/>
      <c r="M43" s="103"/>
      <c r="N43" s="103"/>
      <c r="O43" s="103">
        <v>3</v>
      </c>
      <c r="P43" s="103">
        <v>3</v>
      </c>
      <c r="Q43" s="103">
        <v>3</v>
      </c>
      <c r="R43" s="103"/>
      <c r="S43" s="103"/>
      <c r="T43" s="103"/>
      <c r="U43" s="103">
        <v>1</v>
      </c>
      <c r="V43" s="103">
        <v>1</v>
      </c>
      <c r="W43" s="103">
        <v>1</v>
      </c>
      <c r="X43" s="103"/>
      <c r="Y43" s="103"/>
      <c r="Z43" s="103"/>
      <c r="AA43" s="103">
        <v>3</v>
      </c>
      <c r="AB43" s="103">
        <v>3</v>
      </c>
      <c r="AC43" s="103">
        <v>3</v>
      </c>
      <c r="AD43" s="103"/>
      <c r="AE43" s="103"/>
      <c r="AF43" s="103"/>
      <c r="AG43" s="103"/>
      <c r="AH43" s="103"/>
      <c r="AI43" s="103"/>
      <c r="AJ43" s="103"/>
      <c r="AK43" s="103"/>
      <c r="AL43" s="103"/>
      <c r="AM43" s="103">
        <v>2</v>
      </c>
      <c r="AN43" s="103">
        <v>2</v>
      </c>
      <c r="AO43" s="103">
        <v>2</v>
      </c>
      <c r="AP43" s="103">
        <v>1</v>
      </c>
      <c r="AQ43" s="103">
        <v>1</v>
      </c>
      <c r="AR43" s="103">
        <v>1</v>
      </c>
      <c r="AS43" s="103"/>
      <c r="AT43" s="103"/>
      <c r="AU43" s="103"/>
      <c r="AV43" s="103">
        <v>3</v>
      </c>
      <c r="AW43" s="103">
        <v>3</v>
      </c>
      <c r="AX43" s="103">
        <v>3</v>
      </c>
      <c r="AY43" s="103">
        <v>2</v>
      </c>
      <c r="AZ43" s="103">
        <v>2</v>
      </c>
      <c r="BA43" s="103">
        <v>2</v>
      </c>
      <c r="BB43" s="103">
        <v>2</v>
      </c>
      <c r="BC43" s="103">
        <v>2</v>
      </c>
      <c r="BD43" s="103">
        <v>2</v>
      </c>
      <c r="BE43" s="103">
        <v>3</v>
      </c>
      <c r="BF43" s="103">
        <v>3</v>
      </c>
      <c r="BG43" s="103">
        <v>3</v>
      </c>
      <c r="BH43" s="103">
        <v>1</v>
      </c>
      <c r="BI43" s="103">
        <v>1</v>
      </c>
      <c r="BJ43" s="103">
        <v>1</v>
      </c>
      <c r="BK43" s="103">
        <v>1</v>
      </c>
      <c r="BL43" s="103">
        <v>1</v>
      </c>
      <c r="BM43" s="103">
        <v>1</v>
      </c>
      <c r="BN43" s="103">
        <v>4</v>
      </c>
      <c r="BO43" s="103">
        <v>4</v>
      </c>
      <c r="BP43" s="103">
        <v>4</v>
      </c>
      <c r="BQ43" s="103">
        <v>4</v>
      </c>
      <c r="BR43" s="103">
        <v>4</v>
      </c>
      <c r="BS43" s="103">
        <v>4</v>
      </c>
      <c r="BT43" s="103">
        <v>1</v>
      </c>
      <c r="BU43" s="103">
        <v>1</v>
      </c>
      <c r="BV43" s="103">
        <v>1</v>
      </c>
      <c r="BW43" s="103">
        <v>3</v>
      </c>
      <c r="BX43" s="103">
        <v>3</v>
      </c>
      <c r="BY43" s="103">
        <v>3</v>
      </c>
      <c r="BZ43" s="103">
        <v>3</v>
      </c>
      <c r="CA43" s="103">
        <v>3</v>
      </c>
      <c r="CB43" s="103">
        <v>3</v>
      </c>
      <c r="CC43" s="103"/>
      <c r="CD43" s="103"/>
      <c r="CE43" s="103"/>
      <c r="CF43" s="103">
        <v>2</v>
      </c>
      <c r="CG43" s="103">
        <v>2</v>
      </c>
      <c r="CH43" s="103">
        <v>2</v>
      </c>
      <c r="CI43" s="103"/>
      <c r="CJ43" s="103"/>
      <c r="CK43" s="103"/>
      <c r="CL43" s="103"/>
      <c r="CM43" s="103"/>
      <c r="CN43" s="103"/>
      <c r="CO43" s="103"/>
      <c r="CP43" s="103"/>
      <c r="CQ43" s="103"/>
      <c r="CR43" s="146">
        <f t="shared" si="102"/>
        <v>43</v>
      </c>
      <c r="CS43" s="146">
        <f t="shared" si="102"/>
        <v>43</v>
      </c>
      <c r="CT43" s="146">
        <f t="shared" si="102"/>
        <v>43</v>
      </c>
      <c r="CU43" s="98" t="e">
        <f>#REF!*CR43</f>
        <v>#REF!</v>
      </c>
      <c r="CV43" s="98" t="e">
        <f>#REF!*CS43</f>
        <v>#REF!</v>
      </c>
      <c r="CW43" s="98" t="e">
        <f>#REF!*CT43</f>
        <v>#REF!</v>
      </c>
      <c r="CX43" s="98" t="e">
        <f>#REF!*CR43</f>
        <v>#REF!</v>
      </c>
      <c r="CY43" s="98" t="e">
        <f>#REF!*CS43</f>
        <v>#REF!</v>
      </c>
      <c r="CZ43" s="98" t="e">
        <f>#REF!*CT43</f>
        <v>#REF!</v>
      </c>
      <c r="DA43" s="98" t="e">
        <f>#REF!*#REF!</f>
        <v>#REF!</v>
      </c>
      <c r="DB43" s="98" t="e">
        <f>#REF!*#REF!</f>
        <v>#REF!</v>
      </c>
      <c r="DC43" s="98" t="e">
        <f>#REF!*#REF!</f>
        <v>#REF!</v>
      </c>
      <c r="DD43" s="98" t="e">
        <f>#REF!*#REF!</f>
        <v>#REF!</v>
      </c>
      <c r="DE43" s="98" t="e">
        <f>#REF!*#REF!</f>
        <v>#REF!</v>
      </c>
      <c r="DF43" s="98" t="e">
        <f>#REF!*#REF!</f>
        <v>#REF!</v>
      </c>
    </row>
    <row r="44" spans="1:110" ht="54.75" hidden="1" customHeight="1">
      <c r="A44" s="93" t="s">
        <v>744</v>
      </c>
      <c r="B44" s="297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46">
        <f t="shared" si="102"/>
        <v>0</v>
      </c>
      <c r="CS44" s="146">
        <f t="shared" si="102"/>
        <v>0</v>
      </c>
      <c r="CT44" s="146">
        <f t="shared" si="102"/>
        <v>0</v>
      </c>
      <c r="CU44" s="98" t="e">
        <f>#REF!*CR44</f>
        <v>#REF!</v>
      </c>
      <c r="CV44" s="98" t="e">
        <f>#REF!*CS44</f>
        <v>#REF!</v>
      </c>
      <c r="CW44" s="98" t="e">
        <f>#REF!*CT44</f>
        <v>#REF!</v>
      </c>
      <c r="CX44" s="98" t="e">
        <f>#REF!*CR44</f>
        <v>#REF!</v>
      </c>
      <c r="CY44" s="98" t="e">
        <f>#REF!*CS44</f>
        <v>#REF!</v>
      </c>
      <c r="CZ44" s="98" t="e">
        <f>#REF!*CT44</f>
        <v>#REF!</v>
      </c>
      <c r="DA44" s="98" t="e">
        <f>#REF!*#REF!</f>
        <v>#REF!</v>
      </c>
      <c r="DB44" s="98" t="e">
        <f>#REF!*#REF!</f>
        <v>#REF!</v>
      </c>
      <c r="DC44" s="98" t="e">
        <f>#REF!*#REF!</f>
        <v>#REF!</v>
      </c>
      <c r="DD44" s="98" t="e">
        <f>#REF!*#REF!</f>
        <v>#REF!</v>
      </c>
      <c r="DE44" s="98" t="e">
        <f>#REF!*#REF!</f>
        <v>#REF!</v>
      </c>
      <c r="DF44" s="98" t="e">
        <f>#REF!*#REF!</f>
        <v>#REF!</v>
      </c>
    </row>
    <row r="45" spans="1:110" ht="36">
      <c r="A45" s="12" t="s">
        <v>732</v>
      </c>
      <c r="B45" s="297" t="s">
        <v>724</v>
      </c>
      <c r="C45" s="103">
        <v>1</v>
      </c>
      <c r="D45" s="103">
        <v>1</v>
      </c>
      <c r="E45" s="103">
        <v>1</v>
      </c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>
        <v>2</v>
      </c>
      <c r="Y45" s="103">
        <v>2</v>
      </c>
      <c r="Z45" s="103">
        <v>2</v>
      </c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>
        <v>8</v>
      </c>
      <c r="AQ45" s="103">
        <v>8</v>
      </c>
      <c r="AR45" s="103">
        <v>8</v>
      </c>
      <c r="AS45" s="103">
        <v>3</v>
      </c>
      <c r="AT45" s="103">
        <v>3</v>
      </c>
      <c r="AU45" s="103">
        <v>3</v>
      </c>
      <c r="AV45" s="103">
        <v>6</v>
      </c>
      <c r="AW45" s="103">
        <v>6</v>
      </c>
      <c r="AX45" s="103">
        <v>6</v>
      </c>
      <c r="AY45" s="103"/>
      <c r="AZ45" s="103"/>
      <c r="BA45" s="103"/>
      <c r="BB45" s="103">
        <v>1</v>
      </c>
      <c r="BC45" s="103">
        <v>1</v>
      </c>
      <c r="BD45" s="103">
        <v>1</v>
      </c>
      <c r="BE45" s="103"/>
      <c r="BF45" s="103"/>
      <c r="BG45" s="103"/>
      <c r="BH45" s="103"/>
      <c r="BI45" s="103"/>
      <c r="BJ45" s="103"/>
      <c r="BK45" s="103">
        <v>1</v>
      </c>
      <c r="BL45" s="103">
        <v>1</v>
      </c>
      <c r="BM45" s="103">
        <v>1</v>
      </c>
      <c r="BN45" s="103">
        <v>1</v>
      </c>
      <c r="BO45" s="103">
        <v>1</v>
      </c>
      <c r="BP45" s="103">
        <v>1</v>
      </c>
      <c r="BQ45" s="103">
        <v>5</v>
      </c>
      <c r="BR45" s="103">
        <v>5</v>
      </c>
      <c r="BS45" s="103">
        <v>5</v>
      </c>
      <c r="BT45" s="103">
        <v>1</v>
      </c>
      <c r="BU45" s="103">
        <v>1</v>
      </c>
      <c r="BV45" s="103">
        <v>1</v>
      </c>
      <c r="BW45" s="103"/>
      <c r="BX45" s="103"/>
      <c r="BY45" s="103"/>
      <c r="BZ45" s="103">
        <v>5</v>
      </c>
      <c r="CA45" s="103">
        <v>5</v>
      </c>
      <c r="CB45" s="103">
        <v>5</v>
      </c>
      <c r="CC45" s="103"/>
      <c r="CD45" s="103"/>
      <c r="CE45" s="103"/>
      <c r="CF45" s="103">
        <v>4</v>
      </c>
      <c r="CG45" s="103">
        <v>4</v>
      </c>
      <c r="CH45" s="103">
        <v>4</v>
      </c>
      <c r="CI45" s="103"/>
      <c r="CJ45" s="103"/>
      <c r="CK45" s="103"/>
      <c r="CL45" s="103"/>
      <c r="CM45" s="103"/>
      <c r="CN45" s="103"/>
      <c r="CO45" s="103"/>
      <c r="CP45" s="103"/>
      <c r="CQ45" s="103"/>
      <c r="CR45" s="146">
        <f t="shared" si="102"/>
        <v>38</v>
      </c>
      <c r="CS45" s="146">
        <f t="shared" si="102"/>
        <v>38</v>
      </c>
      <c r="CT45" s="146">
        <f t="shared" si="102"/>
        <v>38</v>
      </c>
      <c r="CU45" s="98" t="e">
        <f>#REF!*CR45</f>
        <v>#REF!</v>
      </c>
      <c r="CV45" s="98" t="e">
        <f>#REF!*CS45</f>
        <v>#REF!</v>
      </c>
      <c r="CW45" s="98" t="e">
        <f>#REF!*CT45</f>
        <v>#REF!</v>
      </c>
      <c r="CX45" s="98" t="e">
        <f>#REF!*CR45</f>
        <v>#REF!</v>
      </c>
      <c r="CY45" s="98" t="e">
        <f>#REF!*CS45</f>
        <v>#REF!</v>
      </c>
      <c r="CZ45" s="98" t="e">
        <f>#REF!*CT45</f>
        <v>#REF!</v>
      </c>
      <c r="DA45" s="98" t="e">
        <f>#REF!*#REF!</f>
        <v>#REF!</v>
      </c>
      <c r="DB45" s="98" t="e">
        <f>#REF!*#REF!</f>
        <v>#REF!</v>
      </c>
      <c r="DC45" s="98" t="e">
        <f>#REF!*#REF!</f>
        <v>#REF!</v>
      </c>
      <c r="DD45" s="98" t="e">
        <f>#REF!*#REF!</f>
        <v>#REF!</v>
      </c>
      <c r="DE45" s="98" t="e">
        <f>#REF!*#REF!</f>
        <v>#REF!</v>
      </c>
      <c r="DF45" s="98" t="e">
        <f>#REF!*#REF!</f>
        <v>#REF!</v>
      </c>
    </row>
    <row r="46" spans="1:110" hidden="1">
      <c r="A46" s="93" t="s">
        <v>713</v>
      </c>
      <c r="B46" s="297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  <c r="BG46" s="103"/>
      <c r="BH46" s="103"/>
      <c r="BI46" s="103"/>
      <c r="BJ46" s="103"/>
      <c r="BK46" s="103"/>
      <c r="BL46" s="103"/>
      <c r="BM46" s="103"/>
      <c r="BN46" s="103"/>
      <c r="BO46" s="103"/>
      <c r="BP46" s="103"/>
      <c r="BQ46" s="103"/>
      <c r="BR46" s="103"/>
      <c r="BS46" s="103"/>
      <c r="BT46" s="103"/>
      <c r="BU46" s="103"/>
      <c r="BV46" s="103"/>
      <c r="BW46" s="103"/>
      <c r="BX46" s="103"/>
      <c r="BY46" s="103"/>
      <c r="BZ46" s="103"/>
      <c r="CA46" s="103"/>
      <c r="CB46" s="103"/>
      <c r="CC46" s="103"/>
      <c r="CD46" s="103"/>
      <c r="CE46" s="103"/>
      <c r="CF46" s="103"/>
      <c r="CG46" s="103"/>
      <c r="CH46" s="103"/>
      <c r="CI46" s="103"/>
      <c r="CJ46" s="103"/>
      <c r="CK46" s="103"/>
      <c r="CL46" s="103"/>
      <c r="CM46" s="103"/>
      <c r="CN46" s="103"/>
      <c r="CO46" s="103"/>
      <c r="CP46" s="103"/>
      <c r="CQ46" s="103"/>
      <c r="CR46" s="146">
        <f t="shared" si="102"/>
        <v>0</v>
      </c>
      <c r="CS46" s="146">
        <f t="shared" si="102"/>
        <v>0</v>
      </c>
      <c r="CT46" s="146">
        <f t="shared" si="102"/>
        <v>0</v>
      </c>
      <c r="CU46" s="98" t="e">
        <f>#REF!*CR46</f>
        <v>#REF!</v>
      </c>
      <c r="CV46" s="98" t="e">
        <f>#REF!*CS46</f>
        <v>#REF!</v>
      </c>
      <c r="CW46" s="98" t="e">
        <f>#REF!*CT46</f>
        <v>#REF!</v>
      </c>
      <c r="CX46" s="98" t="e">
        <f>#REF!*CR46</f>
        <v>#REF!</v>
      </c>
      <c r="CY46" s="98" t="e">
        <f>#REF!*CS46</f>
        <v>#REF!</v>
      </c>
      <c r="CZ46" s="98" t="e">
        <f>#REF!*CT46</f>
        <v>#REF!</v>
      </c>
      <c r="DA46" s="98" t="e">
        <f>#REF!*#REF!</f>
        <v>#REF!</v>
      </c>
      <c r="DB46" s="98" t="e">
        <f>#REF!*#REF!</f>
        <v>#REF!</v>
      </c>
      <c r="DC46" s="98" t="e">
        <f>#REF!*#REF!</f>
        <v>#REF!</v>
      </c>
      <c r="DD46" s="98" t="e">
        <f>#REF!*#REF!</f>
        <v>#REF!</v>
      </c>
      <c r="DE46" s="98" t="e">
        <f>#REF!*#REF!</f>
        <v>#REF!</v>
      </c>
      <c r="DF46" s="98" t="e">
        <f>#REF!*#REF!</f>
        <v>#REF!</v>
      </c>
    </row>
    <row r="47" spans="1:110" hidden="1">
      <c r="A47" s="93" t="s">
        <v>716</v>
      </c>
      <c r="B47" s="297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46">
        <f t="shared" si="102"/>
        <v>0</v>
      </c>
      <c r="CS47" s="146">
        <f t="shared" si="102"/>
        <v>0</v>
      </c>
      <c r="CT47" s="146">
        <f t="shared" si="102"/>
        <v>0</v>
      </c>
      <c r="CU47" s="98" t="e">
        <f>#REF!*CR47</f>
        <v>#REF!</v>
      </c>
      <c r="CV47" s="98" t="e">
        <f>#REF!*CS47</f>
        <v>#REF!</v>
      </c>
      <c r="CW47" s="98" t="e">
        <f>#REF!*CT47</f>
        <v>#REF!</v>
      </c>
      <c r="CX47" s="98" t="e">
        <f>#REF!*CR47</f>
        <v>#REF!</v>
      </c>
      <c r="CY47" s="98" t="e">
        <f>#REF!*CS47</f>
        <v>#REF!</v>
      </c>
      <c r="CZ47" s="98" t="e">
        <f>#REF!*CT47</f>
        <v>#REF!</v>
      </c>
      <c r="DA47" s="98" t="e">
        <f>#REF!*#REF!</f>
        <v>#REF!</v>
      </c>
      <c r="DB47" s="98" t="e">
        <f>#REF!*#REF!</f>
        <v>#REF!</v>
      </c>
      <c r="DC47" s="98" t="e">
        <f>#REF!*#REF!</f>
        <v>#REF!</v>
      </c>
      <c r="DD47" s="98" t="e">
        <f>#REF!*#REF!</f>
        <v>#REF!</v>
      </c>
      <c r="DE47" s="98" t="e">
        <f>#REF!*#REF!</f>
        <v>#REF!</v>
      </c>
      <c r="DF47" s="98" t="e">
        <f>#REF!*#REF!</f>
        <v>#REF!</v>
      </c>
    </row>
    <row r="48" spans="1:110" s="281" customFormat="1" ht="41.25" customHeight="1">
      <c r="A48" s="308" t="s">
        <v>708</v>
      </c>
      <c r="B48" s="1191"/>
    </row>
    <row r="49" spans="1:110">
      <c r="A49" s="857" t="s">
        <v>698</v>
      </c>
      <c r="B49" s="107"/>
      <c r="C49" s="130">
        <f t="shared" ref="C49:E49" si="103">SUM(C50:C57)</f>
        <v>297</v>
      </c>
      <c r="D49" s="130">
        <f t="shared" si="103"/>
        <v>297</v>
      </c>
      <c r="E49" s="130">
        <f t="shared" si="103"/>
        <v>297</v>
      </c>
      <c r="F49" s="130">
        <f t="shared" ref="F49:H49" si="104">SUM(F50:F57)</f>
        <v>523</v>
      </c>
      <c r="G49" s="130">
        <f t="shared" si="104"/>
        <v>523</v>
      </c>
      <c r="H49" s="130">
        <f t="shared" si="104"/>
        <v>523</v>
      </c>
      <c r="I49" s="130">
        <f t="shared" ref="I49:K49" si="105">SUM(I50:I57)</f>
        <v>364</v>
      </c>
      <c r="J49" s="130">
        <f t="shared" si="105"/>
        <v>364</v>
      </c>
      <c r="K49" s="130">
        <f t="shared" si="105"/>
        <v>364</v>
      </c>
      <c r="L49" s="130">
        <f t="shared" ref="L49:N49" si="106">SUM(L50:L57)</f>
        <v>302</v>
      </c>
      <c r="M49" s="130">
        <f t="shared" si="106"/>
        <v>302</v>
      </c>
      <c r="N49" s="130">
        <f t="shared" si="106"/>
        <v>302</v>
      </c>
      <c r="O49" s="130">
        <f t="shared" ref="O49:Q49" si="107">SUM(O50:O57)</f>
        <v>453</v>
      </c>
      <c r="P49" s="130">
        <f t="shared" si="107"/>
        <v>453</v>
      </c>
      <c r="Q49" s="130">
        <f t="shared" si="107"/>
        <v>453</v>
      </c>
      <c r="R49" s="130">
        <f t="shared" ref="R49:T49" si="108">SUM(R50:R57)</f>
        <v>299</v>
      </c>
      <c r="S49" s="130">
        <f t="shared" si="108"/>
        <v>299</v>
      </c>
      <c r="T49" s="130">
        <f t="shared" si="108"/>
        <v>299</v>
      </c>
      <c r="U49" s="130">
        <f t="shared" ref="U49:W49" si="109">SUM(U50:U57)</f>
        <v>345</v>
      </c>
      <c r="V49" s="130">
        <f t="shared" si="109"/>
        <v>345</v>
      </c>
      <c r="W49" s="130">
        <f t="shared" si="109"/>
        <v>345</v>
      </c>
      <c r="X49" s="130">
        <f t="shared" ref="X49:Z49" si="110">SUM(X50:X57)</f>
        <v>389</v>
      </c>
      <c r="Y49" s="130">
        <f t="shared" si="110"/>
        <v>389</v>
      </c>
      <c r="Z49" s="130">
        <f t="shared" si="110"/>
        <v>389</v>
      </c>
      <c r="AA49" s="130">
        <f t="shared" ref="AA49:AC49" si="111">SUM(AA50:AA57)</f>
        <v>495</v>
      </c>
      <c r="AB49" s="130">
        <f t="shared" si="111"/>
        <v>495</v>
      </c>
      <c r="AC49" s="130">
        <f t="shared" si="111"/>
        <v>495</v>
      </c>
      <c r="AD49" s="130">
        <f t="shared" ref="AD49:AF49" si="112">SUM(AD50:AD57)</f>
        <v>434</v>
      </c>
      <c r="AE49" s="130">
        <f t="shared" si="112"/>
        <v>434</v>
      </c>
      <c r="AF49" s="130">
        <f t="shared" si="112"/>
        <v>434</v>
      </c>
      <c r="AG49" s="130">
        <f t="shared" ref="AG49:AI49" si="113">SUM(AG50:AG57)</f>
        <v>362</v>
      </c>
      <c r="AH49" s="130">
        <f t="shared" si="113"/>
        <v>362</v>
      </c>
      <c r="AI49" s="130">
        <f t="shared" si="113"/>
        <v>362</v>
      </c>
      <c r="AJ49" s="130">
        <f t="shared" ref="AJ49:AL49" si="114">SUM(AJ50:AJ57)</f>
        <v>330</v>
      </c>
      <c r="AK49" s="130">
        <f t="shared" si="114"/>
        <v>330</v>
      </c>
      <c r="AL49" s="130">
        <f t="shared" si="114"/>
        <v>330</v>
      </c>
      <c r="AM49" s="130">
        <f t="shared" ref="AM49:AO49" si="115">SUM(AM50:AM57)</f>
        <v>347</v>
      </c>
      <c r="AN49" s="130">
        <f t="shared" si="115"/>
        <v>347</v>
      </c>
      <c r="AO49" s="130">
        <f t="shared" si="115"/>
        <v>347</v>
      </c>
      <c r="AP49" s="130">
        <f t="shared" ref="AP49:AR49" si="116">SUM(AP50:AP57)</f>
        <v>414</v>
      </c>
      <c r="AQ49" s="130">
        <f t="shared" si="116"/>
        <v>414</v>
      </c>
      <c r="AR49" s="130">
        <f t="shared" si="116"/>
        <v>414</v>
      </c>
      <c r="AS49" s="130">
        <f t="shared" ref="AS49:AU49" si="117">SUM(AS50:AS57)</f>
        <v>393</v>
      </c>
      <c r="AT49" s="130">
        <f t="shared" si="117"/>
        <v>393</v>
      </c>
      <c r="AU49" s="130">
        <f t="shared" si="117"/>
        <v>393</v>
      </c>
      <c r="AV49" s="130">
        <f t="shared" ref="AV49:AX49" si="118">SUM(AV50:AV57)</f>
        <v>329</v>
      </c>
      <c r="AW49" s="130">
        <f t="shared" si="118"/>
        <v>329</v>
      </c>
      <c r="AX49" s="130">
        <f t="shared" si="118"/>
        <v>329</v>
      </c>
      <c r="AY49" s="130">
        <f t="shared" ref="AY49:BA49" si="119">SUM(AY50:AY57)</f>
        <v>488</v>
      </c>
      <c r="AZ49" s="130">
        <f t="shared" si="119"/>
        <v>488</v>
      </c>
      <c r="BA49" s="130">
        <f t="shared" si="119"/>
        <v>488</v>
      </c>
      <c r="BB49" s="130">
        <f t="shared" ref="BB49:BD49" si="120">SUM(BB50:BB57)</f>
        <v>363</v>
      </c>
      <c r="BC49" s="130">
        <f t="shared" si="120"/>
        <v>363</v>
      </c>
      <c r="BD49" s="130">
        <f t="shared" si="120"/>
        <v>363</v>
      </c>
      <c r="BE49" s="130">
        <f t="shared" ref="BE49:BG49" si="121">SUM(BE50:BE57)</f>
        <v>244</v>
      </c>
      <c r="BF49" s="130">
        <f t="shared" si="121"/>
        <v>244</v>
      </c>
      <c r="BG49" s="130">
        <f t="shared" si="121"/>
        <v>244</v>
      </c>
      <c r="BH49" s="130">
        <f t="shared" ref="BH49:BJ49" si="122">SUM(BH50:BH57)</f>
        <v>401</v>
      </c>
      <c r="BI49" s="130">
        <f t="shared" si="122"/>
        <v>401</v>
      </c>
      <c r="BJ49" s="130">
        <f t="shared" si="122"/>
        <v>401</v>
      </c>
      <c r="BK49" s="130">
        <f t="shared" ref="BK49:BM49" si="123">SUM(BK50:BK57)</f>
        <v>697</v>
      </c>
      <c r="BL49" s="130">
        <f t="shared" si="123"/>
        <v>697</v>
      </c>
      <c r="BM49" s="130">
        <f t="shared" si="123"/>
        <v>697</v>
      </c>
      <c r="BN49" s="130">
        <f t="shared" ref="BN49:BP49" si="124">SUM(BN50:BN57)</f>
        <v>515</v>
      </c>
      <c r="BO49" s="130">
        <f t="shared" si="124"/>
        <v>515</v>
      </c>
      <c r="BP49" s="130">
        <f t="shared" si="124"/>
        <v>515</v>
      </c>
      <c r="BQ49" s="130">
        <f t="shared" ref="BQ49:BS49" si="125">SUM(BQ50:BQ57)</f>
        <v>348</v>
      </c>
      <c r="BR49" s="130">
        <f t="shared" si="125"/>
        <v>348</v>
      </c>
      <c r="BS49" s="130">
        <f t="shared" si="125"/>
        <v>348</v>
      </c>
      <c r="BT49" s="130">
        <f t="shared" ref="BT49:BV49" si="126">SUM(BT50:BT57)</f>
        <v>217</v>
      </c>
      <c r="BU49" s="130">
        <f t="shared" si="126"/>
        <v>217</v>
      </c>
      <c r="BV49" s="130">
        <f t="shared" si="126"/>
        <v>217</v>
      </c>
      <c r="BW49" s="130">
        <f t="shared" ref="BW49:BY49" si="127">SUM(BW50:BW57)</f>
        <v>571</v>
      </c>
      <c r="BX49" s="130">
        <f t="shared" si="127"/>
        <v>571</v>
      </c>
      <c r="BY49" s="130">
        <f t="shared" si="127"/>
        <v>571</v>
      </c>
      <c r="BZ49" s="130">
        <f t="shared" ref="BZ49:CB49" si="128">SUM(BZ50:BZ57)</f>
        <v>326</v>
      </c>
      <c r="CA49" s="130">
        <f t="shared" si="128"/>
        <v>326</v>
      </c>
      <c r="CB49" s="130">
        <f t="shared" si="128"/>
        <v>326</v>
      </c>
      <c r="CC49" s="130">
        <f t="shared" ref="CC49:CE49" si="129">SUM(CC50:CC57)</f>
        <v>659</v>
      </c>
      <c r="CD49" s="130">
        <f t="shared" si="129"/>
        <v>659</v>
      </c>
      <c r="CE49" s="130">
        <f t="shared" si="129"/>
        <v>659</v>
      </c>
      <c r="CF49" s="130">
        <f t="shared" ref="CF49:CH49" si="130">SUM(CF50:CF57)</f>
        <v>598</v>
      </c>
      <c r="CG49" s="130">
        <f t="shared" si="130"/>
        <v>598</v>
      </c>
      <c r="CH49" s="130">
        <f t="shared" si="130"/>
        <v>598</v>
      </c>
      <c r="CI49" s="130">
        <f t="shared" ref="CI49:CK49" si="131">SUM(CI50:CI57)</f>
        <v>516</v>
      </c>
      <c r="CJ49" s="130">
        <f t="shared" si="131"/>
        <v>516</v>
      </c>
      <c r="CK49" s="130">
        <f t="shared" si="131"/>
        <v>516</v>
      </c>
      <c r="CL49" s="130">
        <f t="shared" ref="CL49:CN49" si="132">SUM(CL50:CL57)</f>
        <v>553</v>
      </c>
      <c r="CM49" s="130">
        <f t="shared" si="132"/>
        <v>553</v>
      </c>
      <c r="CN49" s="130">
        <f t="shared" si="132"/>
        <v>553</v>
      </c>
      <c r="CO49" s="130">
        <f t="shared" ref="CO49:CQ49" si="133">SUM(CO50:CO57)</f>
        <v>0</v>
      </c>
      <c r="CP49" s="130">
        <f t="shared" si="133"/>
        <v>0</v>
      </c>
      <c r="CQ49" s="130">
        <f t="shared" si="133"/>
        <v>0</v>
      </c>
      <c r="CR49" s="130">
        <f t="shared" ref="CR49:CZ49" si="134">SUM(CR50:CR57)</f>
        <v>12572</v>
      </c>
      <c r="CS49" s="130">
        <f t="shared" si="134"/>
        <v>12572</v>
      </c>
      <c r="CT49" s="130">
        <f t="shared" si="134"/>
        <v>12572</v>
      </c>
      <c r="CU49" s="130" t="e">
        <f t="shared" si="134"/>
        <v>#REF!</v>
      </c>
      <c r="CV49" s="130" t="e">
        <f t="shared" si="134"/>
        <v>#REF!</v>
      </c>
      <c r="CW49" s="130" t="e">
        <f t="shared" si="134"/>
        <v>#REF!</v>
      </c>
      <c r="CX49" s="130" t="e">
        <f t="shared" si="134"/>
        <v>#REF!</v>
      </c>
      <c r="CY49" s="130" t="e">
        <f t="shared" si="134"/>
        <v>#REF!</v>
      </c>
      <c r="CZ49" s="130" t="e">
        <f t="shared" si="134"/>
        <v>#REF!</v>
      </c>
      <c r="DA49" s="309" t="s">
        <v>808</v>
      </c>
      <c r="DB49" s="309" t="s">
        <v>808</v>
      </c>
      <c r="DC49" s="309" t="s">
        <v>808</v>
      </c>
      <c r="DD49" s="309" t="s">
        <v>808</v>
      </c>
      <c r="DE49" s="309" t="s">
        <v>808</v>
      </c>
      <c r="DF49" s="309" t="s">
        <v>808</v>
      </c>
    </row>
    <row r="50" spans="1:110">
      <c r="A50" s="12" t="s">
        <v>714</v>
      </c>
      <c r="B50" s="297" t="s">
        <v>709</v>
      </c>
      <c r="C50" s="103">
        <v>284</v>
      </c>
      <c r="D50" s="103">
        <v>284</v>
      </c>
      <c r="E50" s="103">
        <v>284</v>
      </c>
      <c r="F50" s="103">
        <v>522</v>
      </c>
      <c r="G50" s="103">
        <v>522</v>
      </c>
      <c r="H50" s="103">
        <v>522</v>
      </c>
      <c r="I50" s="103">
        <v>363</v>
      </c>
      <c r="J50" s="103">
        <v>363</v>
      </c>
      <c r="K50" s="103">
        <v>363</v>
      </c>
      <c r="L50" s="103">
        <v>300</v>
      </c>
      <c r="M50" s="103">
        <v>300</v>
      </c>
      <c r="N50" s="103">
        <v>300</v>
      </c>
      <c r="O50" s="103">
        <v>406</v>
      </c>
      <c r="P50" s="103">
        <v>406</v>
      </c>
      <c r="Q50" s="103">
        <v>406</v>
      </c>
      <c r="R50" s="103">
        <v>298</v>
      </c>
      <c r="S50" s="103">
        <v>298</v>
      </c>
      <c r="T50" s="103">
        <v>298</v>
      </c>
      <c r="U50" s="103">
        <v>342</v>
      </c>
      <c r="V50" s="103">
        <v>342</v>
      </c>
      <c r="W50" s="103">
        <v>342</v>
      </c>
      <c r="X50" s="103">
        <v>387</v>
      </c>
      <c r="Y50" s="103">
        <v>387</v>
      </c>
      <c r="Z50" s="103">
        <v>387</v>
      </c>
      <c r="AA50" s="103">
        <v>494</v>
      </c>
      <c r="AB50" s="103">
        <v>494</v>
      </c>
      <c r="AC50" s="103">
        <v>494</v>
      </c>
      <c r="AD50" s="103">
        <v>383</v>
      </c>
      <c r="AE50" s="103">
        <v>383</v>
      </c>
      <c r="AF50" s="103">
        <v>383</v>
      </c>
      <c r="AG50" s="103">
        <v>361</v>
      </c>
      <c r="AH50" s="103">
        <v>361</v>
      </c>
      <c r="AI50" s="103">
        <v>361</v>
      </c>
      <c r="AJ50" s="103"/>
      <c r="AK50" s="103"/>
      <c r="AL50" s="103"/>
      <c r="AM50" s="103">
        <v>318</v>
      </c>
      <c r="AN50" s="103">
        <v>318</v>
      </c>
      <c r="AO50" s="103">
        <v>318</v>
      </c>
      <c r="AP50" s="103">
        <v>389</v>
      </c>
      <c r="AQ50" s="103">
        <v>389</v>
      </c>
      <c r="AR50" s="103">
        <v>389</v>
      </c>
      <c r="AS50" s="103">
        <v>388</v>
      </c>
      <c r="AT50" s="103">
        <v>388</v>
      </c>
      <c r="AU50" s="103">
        <v>388</v>
      </c>
      <c r="AV50" s="103">
        <v>296</v>
      </c>
      <c r="AW50" s="103">
        <v>296</v>
      </c>
      <c r="AX50" s="103">
        <v>296</v>
      </c>
      <c r="AY50" s="103">
        <v>486</v>
      </c>
      <c r="AZ50" s="103">
        <v>486</v>
      </c>
      <c r="BA50" s="103">
        <v>486</v>
      </c>
      <c r="BB50" s="103">
        <v>336</v>
      </c>
      <c r="BC50" s="103">
        <v>336</v>
      </c>
      <c r="BD50" s="103">
        <v>336</v>
      </c>
      <c r="BE50" s="103">
        <v>200</v>
      </c>
      <c r="BF50" s="103">
        <v>200</v>
      </c>
      <c r="BG50" s="103">
        <v>200</v>
      </c>
      <c r="BH50" s="103">
        <v>386</v>
      </c>
      <c r="BI50" s="103">
        <v>386</v>
      </c>
      <c r="BJ50" s="103">
        <v>386</v>
      </c>
      <c r="BK50" s="103">
        <v>694</v>
      </c>
      <c r="BL50" s="103">
        <v>694</v>
      </c>
      <c r="BM50" s="103">
        <v>694</v>
      </c>
      <c r="BN50" s="103">
        <v>467</v>
      </c>
      <c r="BO50" s="103">
        <v>467</v>
      </c>
      <c r="BP50" s="103">
        <v>467</v>
      </c>
      <c r="BQ50" s="103">
        <v>344</v>
      </c>
      <c r="BR50" s="103">
        <v>344</v>
      </c>
      <c r="BS50" s="103">
        <v>344</v>
      </c>
      <c r="BT50" s="103">
        <v>169</v>
      </c>
      <c r="BU50" s="103">
        <v>169</v>
      </c>
      <c r="BV50" s="103">
        <v>169</v>
      </c>
      <c r="BW50" s="103">
        <v>567</v>
      </c>
      <c r="BX50" s="103">
        <v>567</v>
      </c>
      <c r="BY50" s="103">
        <v>567</v>
      </c>
      <c r="BZ50" s="103">
        <v>319</v>
      </c>
      <c r="CA50" s="103">
        <v>319</v>
      </c>
      <c r="CB50" s="103">
        <v>319</v>
      </c>
      <c r="CC50" s="103">
        <v>655</v>
      </c>
      <c r="CD50" s="103">
        <v>655</v>
      </c>
      <c r="CE50" s="103">
        <v>655</v>
      </c>
      <c r="CF50" s="103">
        <v>535</v>
      </c>
      <c r="CG50" s="103">
        <v>535</v>
      </c>
      <c r="CH50" s="103">
        <v>535</v>
      </c>
      <c r="CI50" s="103">
        <v>516</v>
      </c>
      <c r="CJ50" s="103">
        <v>516</v>
      </c>
      <c r="CK50" s="103">
        <v>516</v>
      </c>
      <c r="CL50" s="103">
        <v>548</v>
      </c>
      <c r="CM50" s="103">
        <v>548</v>
      </c>
      <c r="CN50" s="103">
        <v>548</v>
      </c>
      <c r="CO50" s="103"/>
      <c r="CP50" s="103"/>
      <c r="CQ50" s="103"/>
      <c r="CR50" s="146">
        <f t="shared" ref="CR50:CT57" si="135">C50+F50+I50+L50+O50+R50+U50+X50+AA50+AD50+AG50+AJ50+AM50+AP50+AS50+AV50+AY50+BB50+BE50+BH50+BK50+BN50+BQ50+BT50+BW50+BZ50+CC50+CF50+CI50+CL50+CO50</f>
        <v>11753</v>
      </c>
      <c r="CS50" s="146">
        <f t="shared" si="135"/>
        <v>11753</v>
      </c>
      <c r="CT50" s="146">
        <f t="shared" si="135"/>
        <v>11753</v>
      </c>
      <c r="CU50" s="98" t="e">
        <f>#REF!*CR50</f>
        <v>#REF!</v>
      </c>
      <c r="CV50" s="98" t="e">
        <f>#REF!*CS50</f>
        <v>#REF!</v>
      </c>
      <c r="CW50" s="98" t="e">
        <f>#REF!*CT50</f>
        <v>#REF!</v>
      </c>
      <c r="CX50" s="98" t="e">
        <f>#REF!*CR50</f>
        <v>#REF!</v>
      </c>
      <c r="CY50" s="98" t="e">
        <f>#REF!*CS50</f>
        <v>#REF!</v>
      </c>
      <c r="CZ50" s="98" t="e">
        <f>#REF!*CT50</f>
        <v>#REF!</v>
      </c>
      <c r="DA50" s="98" t="e">
        <f>#REF!*#REF!</f>
        <v>#REF!</v>
      </c>
      <c r="DB50" s="98" t="e">
        <f>#REF!*#REF!</f>
        <v>#REF!</v>
      </c>
      <c r="DC50" s="98" t="e">
        <f>#REF!*#REF!</f>
        <v>#REF!</v>
      </c>
      <c r="DD50" s="98" t="e">
        <f>#REF!*#REF!</f>
        <v>#REF!</v>
      </c>
      <c r="DE50" s="98" t="e">
        <f>#REF!*#REF!</f>
        <v>#REF!</v>
      </c>
      <c r="DF50" s="98" t="e">
        <f>#REF!*#REF!</f>
        <v>#REF!</v>
      </c>
    </row>
    <row r="51" spans="1:110" ht="72" hidden="1">
      <c r="A51" s="93" t="s">
        <v>715</v>
      </c>
      <c r="B51" s="297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46">
        <f t="shared" si="135"/>
        <v>0</v>
      </c>
      <c r="CS51" s="146">
        <f t="shared" si="135"/>
        <v>0</v>
      </c>
      <c r="CT51" s="146">
        <f t="shared" si="135"/>
        <v>0</v>
      </c>
      <c r="CU51" s="98" t="e">
        <f>#REF!*CR51</f>
        <v>#REF!</v>
      </c>
      <c r="CV51" s="98" t="e">
        <f>#REF!*CS51</f>
        <v>#REF!</v>
      </c>
      <c r="CW51" s="98" t="e">
        <f>#REF!*CT51</f>
        <v>#REF!</v>
      </c>
      <c r="CX51" s="98" t="e">
        <f>#REF!*CR51</f>
        <v>#REF!</v>
      </c>
      <c r="CY51" s="98" t="e">
        <f>#REF!*CS51</f>
        <v>#REF!</v>
      </c>
      <c r="CZ51" s="98" t="e">
        <f>#REF!*CT51</f>
        <v>#REF!</v>
      </c>
      <c r="DA51" s="98" t="e">
        <f>#REF!*#REF!</f>
        <v>#REF!</v>
      </c>
      <c r="DB51" s="98" t="e">
        <f>#REF!*#REF!</f>
        <v>#REF!</v>
      </c>
      <c r="DC51" s="98" t="e">
        <f>#REF!*#REF!</f>
        <v>#REF!</v>
      </c>
      <c r="DD51" s="98" t="e">
        <f>#REF!*#REF!</f>
        <v>#REF!</v>
      </c>
      <c r="DE51" s="98" t="e">
        <f>#REF!*#REF!</f>
        <v>#REF!</v>
      </c>
      <c r="DF51" s="98" t="e">
        <f>#REF!*#REF!</f>
        <v>#REF!</v>
      </c>
    </row>
    <row r="52" spans="1:110" ht="48">
      <c r="A52" s="12" t="s">
        <v>730</v>
      </c>
      <c r="B52" s="297" t="s">
        <v>710</v>
      </c>
      <c r="C52" s="103">
        <v>12</v>
      </c>
      <c r="D52" s="103">
        <v>12</v>
      </c>
      <c r="E52" s="103">
        <v>12</v>
      </c>
      <c r="F52" s="103"/>
      <c r="G52" s="103"/>
      <c r="H52" s="103"/>
      <c r="I52" s="103"/>
      <c r="J52" s="103"/>
      <c r="K52" s="103"/>
      <c r="L52" s="103"/>
      <c r="M52" s="103"/>
      <c r="N52" s="103"/>
      <c r="O52" s="103">
        <v>44</v>
      </c>
      <c r="P52" s="103">
        <v>44</v>
      </c>
      <c r="Q52" s="103">
        <v>44</v>
      </c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>
        <v>44</v>
      </c>
      <c r="AE52" s="103">
        <v>44</v>
      </c>
      <c r="AF52" s="103">
        <v>44</v>
      </c>
      <c r="AG52" s="103"/>
      <c r="AH52" s="103"/>
      <c r="AI52" s="103"/>
      <c r="AJ52" s="103">
        <v>146</v>
      </c>
      <c r="AK52" s="103">
        <v>146</v>
      </c>
      <c r="AL52" s="103">
        <v>146</v>
      </c>
      <c r="AM52" s="103">
        <v>23</v>
      </c>
      <c r="AN52" s="103">
        <v>23</v>
      </c>
      <c r="AO52" s="103">
        <v>23</v>
      </c>
      <c r="AP52" s="103">
        <v>21</v>
      </c>
      <c r="AQ52" s="103">
        <v>21</v>
      </c>
      <c r="AR52" s="103">
        <v>21</v>
      </c>
      <c r="AS52" s="103"/>
      <c r="AT52" s="103"/>
      <c r="AU52" s="103"/>
      <c r="AV52" s="103">
        <v>27</v>
      </c>
      <c r="AW52" s="103">
        <v>27</v>
      </c>
      <c r="AX52" s="103">
        <v>27</v>
      </c>
      <c r="AY52" s="103"/>
      <c r="AZ52" s="103"/>
      <c r="BA52" s="103"/>
      <c r="BB52" s="103">
        <v>26</v>
      </c>
      <c r="BC52" s="103">
        <v>26</v>
      </c>
      <c r="BD52" s="103">
        <v>26</v>
      </c>
      <c r="BE52" s="103">
        <v>39</v>
      </c>
      <c r="BF52" s="103">
        <v>39</v>
      </c>
      <c r="BG52" s="103">
        <v>39</v>
      </c>
      <c r="BH52" s="103">
        <v>15</v>
      </c>
      <c r="BI52" s="103">
        <v>15</v>
      </c>
      <c r="BJ52" s="103">
        <v>15</v>
      </c>
      <c r="BK52" s="103"/>
      <c r="BL52" s="103"/>
      <c r="BM52" s="103"/>
      <c r="BN52" s="103">
        <v>43</v>
      </c>
      <c r="BO52" s="103">
        <v>43</v>
      </c>
      <c r="BP52" s="103">
        <v>43</v>
      </c>
      <c r="BQ52" s="103"/>
      <c r="BR52" s="103"/>
      <c r="BS52" s="103"/>
      <c r="BT52" s="103">
        <v>41</v>
      </c>
      <c r="BU52" s="103">
        <v>41</v>
      </c>
      <c r="BV52" s="103">
        <v>41</v>
      </c>
      <c r="BW52" s="103"/>
      <c r="BX52" s="103"/>
      <c r="BY52" s="103"/>
      <c r="BZ52" s="103"/>
      <c r="CA52" s="103"/>
      <c r="CB52" s="103"/>
      <c r="CC52" s="103"/>
      <c r="CD52" s="103"/>
      <c r="CE52" s="103"/>
      <c r="CF52" s="103">
        <v>59</v>
      </c>
      <c r="CG52" s="103">
        <v>59</v>
      </c>
      <c r="CH52" s="103">
        <v>59</v>
      </c>
      <c r="CI52" s="103"/>
      <c r="CJ52" s="103"/>
      <c r="CK52" s="103"/>
      <c r="CL52" s="103"/>
      <c r="CM52" s="103"/>
      <c r="CN52" s="103"/>
      <c r="CO52" s="103"/>
      <c r="CP52" s="103"/>
      <c r="CQ52" s="103"/>
      <c r="CR52" s="146">
        <f t="shared" si="135"/>
        <v>540</v>
      </c>
      <c r="CS52" s="146">
        <f t="shared" si="135"/>
        <v>540</v>
      </c>
      <c r="CT52" s="146">
        <f t="shared" si="135"/>
        <v>540</v>
      </c>
      <c r="CU52" s="98" t="e">
        <f>#REF!*CR52</f>
        <v>#REF!</v>
      </c>
      <c r="CV52" s="98" t="e">
        <f>#REF!*CS52</f>
        <v>#REF!</v>
      </c>
      <c r="CW52" s="98" t="e">
        <f>#REF!*CT52</f>
        <v>#REF!</v>
      </c>
      <c r="CX52" s="98" t="e">
        <f>#REF!*CR52</f>
        <v>#REF!</v>
      </c>
      <c r="CY52" s="98" t="e">
        <f>#REF!*CS52</f>
        <v>#REF!</v>
      </c>
      <c r="CZ52" s="98" t="e">
        <f>#REF!*CT52</f>
        <v>#REF!</v>
      </c>
      <c r="DA52" s="98" t="e">
        <f>#REF!*#REF!</f>
        <v>#REF!</v>
      </c>
      <c r="DB52" s="98" t="e">
        <f>#REF!*#REF!</f>
        <v>#REF!</v>
      </c>
      <c r="DC52" s="98" t="e">
        <f>#REF!*#REF!</f>
        <v>#REF!</v>
      </c>
      <c r="DD52" s="98" t="e">
        <f>#REF!*#REF!</f>
        <v>#REF!</v>
      </c>
      <c r="DE52" s="98" t="e">
        <f>#REF!*#REF!</f>
        <v>#REF!</v>
      </c>
      <c r="DF52" s="98" t="e">
        <f>#REF!*#REF!</f>
        <v>#REF!</v>
      </c>
    </row>
    <row r="53" spans="1:110" ht="60" hidden="1">
      <c r="A53" s="93" t="s">
        <v>744</v>
      </c>
      <c r="B53" s="297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  <c r="AU53" s="103"/>
      <c r="AV53" s="103"/>
      <c r="AW53" s="103"/>
      <c r="AX53" s="103"/>
      <c r="AY53" s="103"/>
      <c r="AZ53" s="103"/>
      <c r="BA53" s="103"/>
      <c r="BB53" s="103"/>
      <c r="BC53" s="103"/>
      <c r="BD53" s="103"/>
      <c r="BE53" s="103"/>
      <c r="BF53" s="103"/>
      <c r="BG53" s="103"/>
      <c r="BH53" s="103"/>
      <c r="BI53" s="103"/>
      <c r="BJ53" s="103"/>
      <c r="BK53" s="103"/>
      <c r="BL53" s="103"/>
      <c r="BM53" s="103"/>
      <c r="BN53" s="103"/>
      <c r="BO53" s="103"/>
      <c r="BP53" s="103"/>
      <c r="BQ53" s="103"/>
      <c r="BR53" s="103"/>
      <c r="BS53" s="103"/>
      <c r="BT53" s="103"/>
      <c r="BU53" s="103"/>
      <c r="BV53" s="103"/>
      <c r="BW53" s="103"/>
      <c r="BX53" s="103"/>
      <c r="BY53" s="103"/>
      <c r="BZ53" s="103"/>
      <c r="CA53" s="103"/>
      <c r="CB53" s="103"/>
      <c r="CC53" s="103"/>
      <c r="CD53" s="103"/>
      <c r="CE53" s="103"/>
      <c r="CF53" s="103"/>
      <c r="CG53" s="103"/>
      <c r="CH53" s="103"/>
      <c r="CI53" s="103"/>
      <c r="CJ53" s="103"/>
      <c r="CK53" s="103"/>
      <c r="CL53" s="103"/>
      <c r="CM53" s="103"/>
      <c r="CN53" s="103"/>
      <c r="CO53" s="103"/>
      <c r="CP53" s="103"/>
      <c r="CQ53" s="103"/>
      <c r="CR53" s="146">
        <f t="shared" si="135"/>
        <v>0</v>
      </c>
      <c r="CS53" s="146">
        <f t="shared" si="135"/>
        <v>0</v>
      </c>
      <c r="CT53" s="146">
        <f t="shared" si="135"/>
        <v>0</v>
      </c>
      <c r="CU53" s="98" t="e">
        <f>#REF!*CR53</f>
        <v>#REF!</v>
      </c>
      <c r="CV53" s="98" t="e">
        <f>#REF!*CS53</f>
        <v>#REF!</v>
      </c>
      <c r="CW53" s="98" t="e">
        <f>#REF!*CT53</f>
        <v>#REF!</v>
      </c>
      <c r="CX53" s="98" t="e">
        <f>#REF!*CR53</f>
        <v>#REF!</v>
      </c>
      <c r="CY53" s="98" t="e">
        <f>#REF!*CS53</f>
        <v>#REF!</v>
      </c>
      <c r="CZ53" s="98" t="e">
        <f>#REF!*CT53</f>
        <v>#REF!</v>
      </c>
      <c r="DA53" s="98" t="e">
        <f>#REF!*#REF!</f>
        <v>#REF!</v>
      </c>
      <c r="DB53" s="98" t="e">
        <f>#REF!*#REF!</f>
        <v>#REF!</v>
      </c>
      <c r="DC53" s="98" t="e">
        <f>#REF!*#REF!</f>
        <v>#REF!</v>
      </c>
      <c r="DD53" s="98" t="e">
        <f>#REF!*#REF!</f>
        <v>#REF!</v>
      </c>
      <c r="DE53" s="98" t="e">
        <f>#REF!*#REF!</f>
        <v>#REF!</v>
      </c>
      <c r="DF53" s="98" t="e">
        <f>#REF!*#REF!</f>
        <v>#REF!</v>
      </c>
    </row>
    <row r="54" spans="1:110" ht="24">
      <c r="A54" s="12" t="s">
        <v>731</v>
      </c>
      <c r="B54" s="297" t="s">
        <v>711</v>
      </c>
      <c r="C54" s="103">
        <v>1</v>
      </c>
      <c r="D54" s="103">
        <v>1</v>
      </c>
      <c r="E54" s="103">
        <v>1</v>
      </c>
      <c r="F54" s="103">
        <v>1</v>
      </c>
      <c r="G54" s="103">
        <v>1</v>
      </c>
      <c r="H54" s="103">
        <v>1</v>
      </c>
      <c r="I54" s="103">
        <v>1</v>
      </c>
      <c r="J54" s="103">
        <v>1</v>
      </c>
      <c r="K54" s="103">
        <v>1</v>
      </c>
      <c r="L54" s="103">
        <v>2</v>
      </c>
      <c r="M54" s="103">
        <v>2</v>
      </c>
      <c r="N54" s="103">
        <v>2</v>
      </c>
      <c r="O54" s="103">
        <v>3</v>
      </c>
      <c r="P54" s="103">
        <v>3</v>
      </c>
      <c r="Q54" s="103">
        <v>3</v>
      </c>
      <c r="R54" s="103">
        <v>1</v>
      </c>
      <c r="S54" s="103">
        <v>1</v>
      </c>
      <c r="T54" s="103">
        <v>1</v>
      </c>
      <c r="U54" s="103">
        <v>3</v>
      </c>
      <c r="V54" s="103">
        <v>3</v>
      </c>
      <c r="W54" s="103">
        <v>3</v>
      </c>
      <c r="X54" s="103"/>
      <c r="Y54" s="103"/>
      <c r="Z54" s="103"/>
      <c r="AA54" s="103">
        <v>1</v>
      </c>
      <c r="AB54" s="103">
        <v>1</v>
      </c>
      <c r="AC54" s="103">
        <v>1</v>
      </c>
      <c r="AD54" s="103">
        <v>3</v>
      </c>
      <c r="AE54" s="103">
        <v>3</v>
      </c>
      <c r="AF54" s="103">
        <v>3</v>
      </c>
      <c r="AG54" s="103">
        <v>1</v>
      </c>
      <c r="AH54" s="103">
        <v>1</v>
      </c>
      <c r="AI54" s="103">
        <v>1</v>
      </c>
      <c r="AJ54" s="103">
        <v>1</v>
      </c>
      <c r="AK54" s="103">
        <v>1</v>
      </c>
      <c r="AL54" s="103">
        <v>1</v>
      </c>
      <c r="AM54" s="103">
        <v>6</v>
      </c>
      <c r="AN54" s="103">
        <v>6</v>
      </c>
      <c r="AO54" s="103">
        <v>6</v>
      </c>
      <c r="AP54" s="103">
        <v>3</v>
      </c>
      <c r="AQ54" s="103">
        <v>3</v>
      </c>
      <c r="AR54" s="103">
        <v>3</v>
      </c>
      <c r="AS54" s="103">
        <v>4</v>
      </c>
      <c r="AT54" s="103">
        <v>4</v>
      </c>
      <c r="AU54" s="103">
        <v>4</v>
      </c>
      <c r="AV54" s="103">
        <v>3</v>
      </c>
      <c r="AW54" s="103">
        <v>3</v>
      </c>
      <c r="AX54" s="103">
        <v>3</v>
      </c>
      <c r="AY54" s="103">
        <v>2</v>
      </c>
      <c r="AZ54" s="103">
        <v>2</v>
      </c>
      <c r="BA54" s="103">
        <v>2</v>
      </c>
      <c r="BB54" s="103">
        <v>1</v>
      </c>
      <c r="BC54" s="103">
        <v>1</v>
      </c>
      <c r="BD54" s="103">
        <v>1</v>
      </c>
      <c r="BE54" s="103">
        <v>1</v>
      </c>
      <c r="BF54" s="103">
        <v>1</v>
      </c>
      <c r="BG54" s="103">
        <v>1</v>
      </c>
      <c r="BH54" s="103"/>
      <c r="BI54" s="103"/>
      <c r="BJ54" s="103"/>
      <c r="BK54" s="103">
        <v>3</v>
      </c>
      <c r="BL54" s="103">
        <v>3</v>
      </c>
      <c r="BM54" s="103">
        <v>3</v>
      </c>
      <c r="BN54" s="103">
        <v>4</v>
      </c>
      <c r="BO54" s="103">
        <v>4</v>
      </c>
      <c r="BP54" s="103">
        <v>4</v>
      </c>
      <c r="BQ54" s="103">
        <v>3</v>
      </c>
      <c r="BR54" s="103">
        <v>3</v>
      </c>
      <c r="BS54" s="103">
        <v>3</v>
      </c>
      <c r="BT54" s="103">
        <v>6</v>
      </c>
      <c r="BU54" s="103">
        <v>6</v>
      </c>
      <c r="BV54" s="103">
        <v>6</v>
      </c>
      <c r="BW54" s="103">
        <v>4</v>
      </c>
      <c r="BX54" s="103">
        <v>4</v>
      </c>
      <c r="BY54" s="103">
        <v>4</v>
      </c>
      <c r="BZ54" s="103">
        <v>4</v>
      </c>
      <c r="CA54" s="103">
        <v>4</v>
      </c>
      <c r="CB54" s="103">
        <v>4</v>
      </c>
      <c r="CC54" s="103">
        <v>3</v>
      </c>
      <c r="CD54" s="103">
        <v>3</v>
      </c>
      <c r="CE54" s="103">
        <v>3</v>
      </c>
      <c r="CF54" s="103">
        <v>3</v>
      </c>
      <c r="CG54" s="103">
        <v>3</v>
      </c>
      <c r="CH54" s="103">
        <v>3</v>
      </c>
      <c r="CI54" s="103"/>
      <c r="CJ54" s="103"/>
      <c r="CK54" s="103"/>
      <c r="CL54" s="103">
        <v>5</v>
      </c>
      <c r="CM54" s="103">
        <v>5</v>
      </c>
      <c r="CN54" s="103">
        <v>5</v>
      </c>
      <c r="CO54" s="103"/>
      <c r="CP54" s="103"/>
      <c r="CQ54" s="103"/>
      <c r="CR54" s="146">
        <f t="shared" si="135"/>
        <v>73</v>
      </c>
      <c r="CS54" s="146">
        <f t="shared" si="135"/>
        <v>73</v>
      </c>
      <c r="CT54" s="146">
        <f t="shared" si="135"/>
        <v>73</v>
      </c>
      <c r="CU54" s="98" t="e">
        <f>#REF!*CR54</f>
        <v>#REF!</v>
      </c>
      <c r="CV54" s="98" t="e">
        <f>#REF!*CS54</f>
        <v>#REF!</v>
      </c>
      <c r="CW54" s="98" t="e">
        <f>#REF!*CT54</f>
        <v>#REF!</v>
      </c>
      <c r="CX54" s="98" t="e">
        <f>#REF!*CR54</f>
        <v>#REF!</v>
      </c>
      <c r="CY54" s="98" t="e">
        <f>#REF!*CS54</f>
        <v>#REF!</v>
      </c>
      <c r="CZ54" s="98" t="e">
        <f>#REF!*CT54</f>
        <v>#REF!</v>
      </c>
      <c r="DA54" s="98" t="e">
        <f>#REF!*#REF!</f>
        <v>#REF!</v>
      </c>
      <c r="DB54" s="98" t="e">
        <f>#REF!*#REF!</f>
        <v>#REF!</v>
      </c>
      <c r="DC54" s="98" t="e">
        <f>#REF!*#REF!</f>
        <v>#REF!</v>
      </c>
      <c r="DD54" s="98" t="e">
        <f>#REF!*#REF!</f>
        <v>#REF!</v>
      </c>
      <c r="DE54" s="98" t="e">
        <f>#REF!*#REF!</f>
        <v>#REF!</v>
      </c>
      <c r="DF54" s="98" t="e">
        <f>#REF!*#REF!</f>
        <v>#REF!</v>
      </c>
    </row>
    <row r="55" spans="1:110" ht="36">
      <c r="A55" s="12" t="s">
        <v>732</v>
      </c>
      <c r="B55" s="297" t="s">
        <v>712</v>
      </c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>
        <v>2</v>
      </c>
      <c r="Y55" s="103">
        <v>2</v>
      </c>
      <c r="Z55" s="103">
        <v>2</v>
      </c>
      <c r="AA55" s="103"/>
      <c r="AB55" s="103"/>
      <c r="AC55" s="103"/>
      <c r="AD55" s="103">
        <v>4</v>
      </c>
      <c r="AE55" s="103">
        <v>4</v>
      </c>
      <c r="AF55" s="103">
        <v>4</v>
      </c>
      <c r="AG55" s="103"/>
      <c r="AH55" s="103"/>
      <c r="AI55" s="103"/>
      <c r="AJ55" s="103"/>
      <c r="AK55" s="103"/>
      <c r="AL55" s="103"/>
      <c r="AM55" s="103"/>
      <c r="AN55" s="103"/>
      <c r="AO55" s="103"/>
      <c r="AP55" s="103">
        <v>1</v>
      </c>
      <c r="AQ55" s="103">
        <v>1</v>
      </c>
      <c r="AR55" s="103">
        <v>1</v>
      </c>
      <c r="AS55" s="103">
        <v>1</v>
      </c>
      <c r="AT55" s="103">
        <v>1</v>
      </c>
      <c r="AU55" s="103">
        <v>1</v>
      </c>
      <c r="AV55" s="103">
        <v>3</v>
      </c>
      <c r="AW55" s="103">
        <v>3</v>
      </c>
      <c r="AX55" s="103">
        <v>3</v>
      </c>
      <c r="AY55" s="103"/>
      <c r="AZ55" s="103"/>
      <c r="BA55" s="103"/>
      <c r="BB55" s="103"/>
      <c r="BC55" s="103"/>
      <c r="BD55" s="103"/>
      <c r="BE55" s="103">
        <v>4</v>
      </c>
      <c r="BF55" s="103">
        <v>4</v>
      </c>
      <c r="BG55" s="103">
        <v>4</v>
      </c>
      <c r="BH55" s="103"/>
      <c r="BI55" s="103"/>
      <c r="BJ55" s="103"/>
      <c r="BK55" s="103"/>
      <c r="BL55" s="103"/>
      <c r="BM55" s="103"/>
      <c r="BN55" s="103">
        <v>1</v>
      </c>
      <c r="BO55" s="103">
        <v>1</v>
      </c>
      <c r="BP55" s="103">
        <v>1</v>
      </c>
      <c r="BQ55" s="103">
        <v>1</v>
      </c>
      <c r="BR55" s="103">
        <v>1</v>
      </c>
      <c r="BS55" s="103">
        <v>1</v>
      </c>
      <c r="BT55" s="103">
        <v>1</v>
      </c>
      <c r="BU55" s="103">
        <v>1</v>
      </c>
      <c r="BV55" s="103">
        <v>1</v>
      </c>
      <c r="BW55" s="103"/>
      <c r="BX55" s="103"/>
      <c r="BY55" s="103"/>
      <c r="BZ55" s="103">
        <v>3</v>
      </c>
      <c r="CA55" s="103">
        <v>3</v>
      </c>
      <c r="CB55" s="103">
        <v>3</v>
      </c>
      <c r="CC55" s="103">
        <v>1</v>
      </c>
      <c r="CD55" s="103">
        <v>1</v>
      </c>
      <c r="CE55" s="103">
        <v>1</v>
      </c>
      <c r="CF55" s="103">
        <v>1</v>
      </c>
      <c r="CG55" s="103">
        <v>1</v>
      </c>
      <c r="CH55" s="103">
        <v>1</v>
      </c>
      <c r="CI55" s="103"/>
      <c r="CJ55" s="103"/>
      <c r="CK55" s="103"/>
      <c r="CL55" s="103"/>
      <c r="CM55" s="103"/>
      <c r="CN55" s="103"/>
      <c r="CO55" s="103"/>
      <c r="CP55" s="103"/>
      <c r="CQ55" s="103"/>
      <c r="CR55" s="146">
        <f t="shared" si="135"/>
        <v>23</v>
      </c>
      <c r="CS55" s="146">
        <f t="shared" si="135"/>
        <v>23</v>
      </c>
      <c r="CT55" s="146">
        <f t="shared" si="135"/>
        <v>23</v>
      </c>
      <c r="CU55" s="98" t="e">
        <f>#REF!*CR55</f>
        <v>#REF!</v>
      </c>
      <c r="CV55" s="98" t="e">
        <f>#REF!*CS55</f>
        <v>#REF!</v>
      </c>
      <c r="CW55" s="98" t="e">
        <f>#REF!*CT55</f>
        <v>#REF!</v>
      </c>
      <c r="CX55" s="98" t="e">
        <f>#REF!*CR55</f>
        <v>#REF!</v>
      </c>
      <c r="CY55" s="98" t="e">
        <f>#REF!*CS55</f>
        <v>#REF!</v>
      </c>
      <c r="CZ55" s="98" t="e">
        <f>#REF!*CT55</f>
        <v>#REF!</v>
      </c>
      <c r="DA55" s="98" t="e">
        <f>#REF!*#REF!</f>
        <v>#REF!</v>
      </c>
      <c r="DB55" s="98" t="e">
        <f>#REF!*#REF!</f>
        <v>#REF!</v>
      </c>
      <c r="DC55" s="98" t="e">
        <f>#REF!*#REF!</f>
        <v>#REF!</v>
      </c>
      <c r="DD55" s="98" t="e">
        <f>#REF!*#REF!</f>
        <v>#REF!</v>
      </c>
      <c r="DE55" s="98" t="e">
        <f>#REF!*#REF!</f>
        <v>#REF!</v>
      </c>
      <c r="DF55" s="98" t="e">
        <f>#REF!*#REF!</f>
        <v>#REF!</v>
      </c>
    </row>
    <row r="56" spans="1:110">
      <c r="A56" s="297" t="s">
        <v>713</v>
      </c>
      <c r="B56" s="297" t="s">
        <v>1545</v>
      </c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>
        <v>183</v>
      </c>
      <c r="AK56" s="103">
        <v>183</v>
      </c>
      <c r="AL56" s="103">
        <v>183</v>
      </c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46">
        <f t="shared" si="135"/>
        <v>183</v>
      </c>
      <c r="CS56" s="146">
        <f t="shared" si="135"/>
        <v>183</v>
      </c>
      <c r="CT56" s="146">
        <f t="shared" si="135"/>
        <v>183</v>
      </c>
      <c r="CU56" s="98" t="e">
        <f>#REF!*CR56</f>
        <v>#REF!</v>
      </c>
      <c r="CV56" s="98" t="e">
        <f>#REF!*CS56</f>
        <v>#REF!</v>
      </c>
      <c r="CW56" s="98" t="e">
        <f>#REF!*CT56</f>
        <v>#REF!</v>
      </c>
      <c r="CX56" s="98" t="e">
        <f>#REF!*CR56</f>
        <v>#REF!</v>
      </c>
      <c r="CY56" s="98" t="e">
        <f>#REF!*CS56</f>
        <v>#REF!</v>
      </c>
      <c r="CZ56" s="98" t="e">
        <f>#REF!*CT56</f>
        <v>#REF!</v>
      </c>
      <c r="DA56" s="98" t="e">
        <f>#REF!*#REF!</f>
        <v>#REF!</v>
      </c>
      <c r="DB56" s="98" t="e">
        <f>#REF!*#REF!</f>
        <v>#REF!</v>
      </c>
      <c r="DC56" s="98" t="e">
        <f>#REF!*#REF!</f>
        <v>#REF!</v>
      </c>
      <c r="DD56" s="98" t="e">
        <f>#REF!*#REF!</f>
        <v>#REF!</v>
      </c>
      <c r="DE56" s="98" t="e">
        <f>#REF!*#REF!</f>
        <v>#REF!</v>
      </c>
      <c r="DF56" s="98" t="e">
        <f>#REF!*#REF!</f>
        <v>#REF!</v>
      </c>
    </row>
    <row r="57" spans="1:110" hidden="1">
      <c r="A57" s="93" t="s">
        <v>716</v>
      </c>
      <c r="B57" s="297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  <c r="AU57" s="103"/>
      <c r="AV57" s="103"/>
      <c r="AW57" s="103"/>
      <c r="AX57" s="103"/>
      <c r="AY57" s="103"/>
      <c r="AZ57" s="103"/>
      <c r="BA57" s="103"/>
      <c r="BB57" s="103"/>
      <c r="BC57" s="103"/>
      <c r="BD57" s="103"/>
      <c r="BE57" s="103"/>
      <c r="BF57" s="103"/>
      <c r="BG57" s="103"/>
      <c r="BH57" s="103"/>
      <c r="BI57" s="103"/>
      <c r="BJ57" s="103"/>
      <c r="BK57" s="103"/>
      <c r="BL57" s="103"/>
      <c r="BM57" s="103"/>
      <c r="BN57" s="103"/>
      <c r="BO57" s="103"/>
      <c r="BP57" s="103"/>
      <c r="BQ57" s="103"/>
      <c r="BR57" s="103"/>
      <c r="BS57" s="103"/>
      <c r="BT57" s="103"/>
      <c r="BU57" s="103"/>
      <c r="BV57" s="103"/>
      <c r="BW57" s="103"/>
      <c r="BX57" s="103"/>
      <c r="BY57" s="103"/>
      <c r="BZ57" s="103"/>
      <c r="CA57" s="103"/>
      <c r="CB57" s="103"/>
      <c r="CC57" s="103"/>
      <c r="CD57" s="103"/>
      <c r="CE57" s="103"/>
      <c r="CF57" s="103"/>
      <c r="CG57" s="103"/>
      <c r="CH57" s="103"/>
      <c r="CI57" s="103"/>
      <c r="CJ57" s="103"/>
      <c r="CK57" s="103"/>
      <c r="CL57" s="103"/>
      <c r="CM57" s="103"/>
      <c r="CN57" s="103"/>
      <c r="CO57" s="103"/>
      <c r="CP57" s="103"/>
      <c r="CQ57" s="103"/>
      <c r="CR57" s="146">
        <f t="shared" si="135"/>
        <v>0</v>
      </c>
      <c r="CS57" s="146">
        <f t="shared" si="135"/>
        <v>0</v>
      </c>
      <c r="CT57" s="146">
        <f t="shared" si="135"/>
        <v>0</v>
      </c>
      <c r="CU57" s="98" t="e">
        <f>#REF!*CR57</f>
        <v>#REF!</v>
      </c>
      <c r="CV57" s="98" t="e">
        <f>#REF!*CS57</f>
        <v>#REF!</v>
      </c>
      <c r="CW57" s="98" t="e">
        <f>#REF!*CT57</f>
        <v>#REF!</v>
      </c>
      <c r="CX57" s="98" t="e">
        <f>#REF!*CR57</f>
        <v>#REF!</v>
      </c>
      <c r="CY57" s="98" t="e">
        <f>#REF!*CS57</f>
        <v>#REF!</v>
      </c>
      <c r="CZ57" s="98" t="e">
        <f>#REF!*CT57</f>
        <v>#REF!</v>
      </c>
      <c r="DA57" s="98" t="e">
        <f>#REF!*#REF!</f>
        <v>#REF!</v>
      </c>
      <c r="DB57" s="98" t="e">
        <f>#REF!*#REF!</f>
        <v>#REF!</v>
      </c>
      <c r="DC57" s="98" t="e">
        <f>#REF!*#REF!</f>
        <v>#REF!</v>
      </c>
      <c r="DD57" s="98" t="e">
        <f>#REF!*#REF!</f>
        <v>#REF!</v>
      </c>
      <c r="DE57" s="98" t="e">
        <f>#REF!*#REF!</f>
        <v>#REF!</v>
      </c>
      <c r="DF57" s="98" t="e">
        <f>#REF!*#REF!</f>
        <v>#REF!</v>
      </c>
    </row>
    <row r="58" spans="1:110" s="281" customFormat="1" ht="41.25" customHeight="1">
      <c r="A58" s="308" t="s">
        <v>725</v>
      </c>
      <c r="B58" s="1191"/>
    </row>
    <row r="59" spans="1:110">
      <c r="A59" s="857" t="s">
        <v>698</v>
      </c>
      <c r="B59" s="107"/>
      <c r="C59" s="130">
        <f t="shared" ref="C59:E59" si="136">SUM(C60:C67)</f>
        <v>92</v>
      </c>
      <c r="D59" s="130">
        <f t="shared" si="136"/>
        <v>92</v>
      </c>
      <c r="E59" s="130">
        <f t="shared" si="136"/>
        <v>92</v>
      </c>
      <c r="F59" s="130">
        <f t="shared" ref="F59:H59" si="137">SUM(F60:F67)</f>
        <v>104</v>
      </c>
      <c r="G59" s="130">
        <f t="shared" si="137"/>
        <v>104</v>
      </c>
      <c r="H59" s="130">
        <f t="shared" si="137"/>
        <v>104</v>
      </c>
      <c r="I59" s="130">
        <f t="shared" ref="I59:K59" si="138">SUM(I60:I67)</f>
        <v>206</v>
      </c>
      <c r="J59" s="130">
        <f t="shared" si="138"/>
        <v>206</v>
      </c>
      <c r="K59" s="130">
        <f t="shared" si="138"/>
        <v>206</v>
      </c>
      <c r="L59" s="130">
        <f t="shared" ref="L59:N59" si="139">SUM(L60:L67)</f>
        <v>55</v>
      </c>
      <c r="M59" s="130">
        <f t="shared" si="139"/>
        <v>55</v>
      </c>
      <c r="N59" s="130">
        <f t="shared" si="139"/>
        <v>55</v>
      </c>
      <c r="O59" s="130">
        <f t="shared" ref="O59:Q59" si="140">SUM(O60:O67)</f>
        <v>73</v>
      </c>
      <c r="P59" s="130">
        <f t="shared" si="140"/>
        <v>73</v>
      </c>
      <c r="Q59" s="130">
        <f t="shared" si="140"/>
        <v>73</v>
      </c>
      <c r="R59" s="130">
        <f t="shared" ref="R59:T59" si="141">SUM(R60:R67)</f>
        <v>69</v>
      </c>
      <c r="S59" s="130">
        <f t="shared" si="141"/>
        <v>69</v>
      </c>
      <c r="T59" s="130">
        <f t="shared" si="141"/>
        <v>69</v>
      </c>
      <c r="U59" s="130">
        <f t="shared" ref="U59:W59" si="142">SUM(U60:U67)</f>
        <v>74</v>
      </c>
      <c r="V59" s="130">
        <f t="shared" si="142"/>
        <v>74</v>
      </c>
      <c r="W59" s="130">
        <f t="shared" si="142"/>
        <v>74</v>
      </c>
      <c r="X59" s="130">
        <f t="shared" ref="X59:Z59" si="143">SUM(X60:X67)</f>
        <v>119</v>
      </c>
      <c r="Y59" s="130">
        <f t="shared" si="143"/>
        <v>119</v>
      </c>
      <c r="Z59" s="130">
        <f t="shared" si="143"/>
        <v>119</v>
      </c>
      <c r="AA59" s="130">
        <f t="shared" ref="AA59:AC59" si="144">SUM(AA60:AA67)</f>
        <v>123</v>
      </c>
      <c r="AB59" s="130">
        <f t="shared" si="144"/>
        <v>123</v>
      </c>
      <c r="AC59" s="130">
        <f t="shared" si="144"/>
        <v>123</v>
      </c>
      <c r="AD59" s="130">
        <f t="shared" ref="AD59:AF59" si="145">SUM(AD60:AD67)</f>
        <v>52</v>
      </c>
      <c r="AE59" s="130">
        <f t="shared" si="145"/>
        <v>52</v>
      </c>
      <c r="AF59" s="130">
        <f t="shared" si="145"/>
        <v>52</v>
      </c>
      <c r="AG59" s="130">
        <f t="shared" ref="AG59:AI59" si="146">SUM(AG60:AG67)</f>
        <v>127</v>
      </c>
      <c r="AH59" s="130">
        <f t="shared" si="146"/>
        <v>127</v>
      </c>
      <c r="AI59" s="130">
        <f t="shared" si="146"/>
        <v>127</v>
      </c>
      <c r="AJ59" s="130">
        <f t="shared" ref="AJ59:AL59" si="147">SUM(AJ60:AJ67)</f>
        <v>46</v>
      </c>
      <c r="AK59" s="130">
        <f t="shared" si="147"/>
        <v>46</v>
      </c>
      <c r="AL59" s="130">
        <f t="shared" si="147"/>
        <v>46</v>
      </c>
      <c r="AM59" s="130">
        <f t="shared" ref="AM59:AO59" si="148">SUM(AM60:AM67)</f>
        <v>63</v>
      </c>
      <c r="AN59" s="130">
        <f t="shared" si="148"/>
        <v>63</v>
      </c>
      <c r="AO59" s="130">
        <f t="shared" si="148"/>
        <v>63</v>
      </c>
      <c r="AP59" s="130">
        <f t="shared" ref="AP59:AR59" si="149">SUM(AP60:AP67)</f>
        <v>70</v>
      </c>
      <c r="AQ59" s="130">
        <f t="shared" si="149"/>
        <v>70</v>
      </c>
      <c r="AR59" s="130">
        <f t="shared" si="149"/>
        <v>70</v>
      </c>
      <c r="AS59" s="130">
        <f t="shared" ref="AS59:AU59" si="150">SUM(AS60:AS67)</f>
        <v>58</v>
      </c>
      <c r="AT59" s="130">
        <f t="shared" si="150"/>
        <v>58</v>
      </c>
      <c r="AU59" s="130">
        <f t="shared" si="150"/>
        <v>58</v>
      </c>
      <c r="AV59" s="130">
        <f t="shared" ref="AV59:AX59" si="151">SUM(AV60:AV67)</f>
        <v>44</v>
      </c>
      <c r="AW59" s="130">
        <f t="shared" si="151"/>
        <v>44</v>
      </c>
      <c r="AX59" s="130">
        <f t="shared" si="151"/>
        <v>44</v>
      </c>
      <c r="AY59" s="130">
        <f t="shared" ref="AY59:BA59" si="152">SUM(AY60:AY67)</f>
        <v>94</v>
      </c>
      <c r="AZ59" s="130">
        <f t="shared" si="152"/>
        <v>94</v>
      </c>
      <c r="BA59" s="130">
        <f t="shared" si="152"/>
        <v>94</v>
      </c>
      <c r="BB59" s="130">
        <f t="shared" ref="BB59:BD59" si="153">SUM(BB60:BB67)</f>
        <v>61</v>
      </c>
      <c r="BC59" s="130">
        <f t="shared" si="153"/>
        <v>61</v>
      </c>
      <c r="BD59" s="130">
        <f t="shared" si="153"/>
        <v>61</v>
      </c>
      <c r="BE59" s="130">
        <f t="shared" ref="BE59:BG59" si="154">SUM(BE60:BE67)</f>
        <v>39</v>
      </c>
      <c r="BF59" s="130">
        <f t="shared" si="154"/>
        <v>39</v>
      </c>
      <c r="BG59" s="130">
        <f t="shared" si="154"/>
        <v>39</v>
      </c>
      <c r="BH59" s="130">
        <f t="shared" ref="BH59:BJ59" si="155">SUM(BH60:BH67)</f>
        <v>101</v>
      </c>
      <c r="BI59" s="130">
        <f t="shared" si="155"/>
        <v>101</v>
      </c>
      <c r="BJ59" s="130">
        <f t="shared" si="155"/>
        <v>101</v>
      </c>
      <c r="BK59" s="130">
        <f t="shared" ref="BK59:BM59" si="156">SUM(BK60:BK67)</f>
        <v>175</v>
      </c>
      <c r="BL59" s="130">
        <f t="shared" si="156"/>
        <v>175</v>
      </c>
      <c r="BM59" s="130">
        <f t="shared" si="156"/>
        <v>175</v>
      </c>
      <c r="BN59" s="130">
        <f t="shared" ref="BN59:BP59" si="157">SUM(BN60:BN67)</f>
        <v>92</v>
      </c>
      <c r="BO59" s="130">
        <f t="shared" si="157"/>
        <v>92</v>
      </c>
      <c r="BP59" s="130">
        <f t="shared" si="157"/>
        <v>92</v>
      </c>
      <c r="BQ59" s="130">
        <f t="shared" ref="BQ59:BS59" si="158">SUM(BQ60:BQ67)</f>
        <v>54</v>
      </c>
      <c r="BR59" s="130">
        <f t="shared" si="158"/>
        <v>54</v>
      </c>
      <c r="BS59" s="130">
        <f t="shared" si="158"/>
        <v>54</v>
      </c>
      <c r="BT59" s="130">
        <f t="shared" ref="BT59:BV59" si="159">SUM(BT60:BT67)</f>
        <v>35</v>
      </c>
      <c r="BU59" s="130">
        <f t="shared" si="159"/>
        <v>35</v>
      </c>
      <c r="BV59" s="130">
        <f t="shared" si="159"/>
        <v>35</v>
      </c>
      <c r="BW59" s="130">
        <f t="shared" ref="BW59:BY59" si="160">SUM(BW60:BW67)</f>
        <v>99</v>
      </c>
      <c r="BX59" s="130">
        <f t="shared" si="160"/>
        <v>99</v>
      </c>
      <c r="BY59" s="130">
        <f t="shared" si="160"/>
        <v>99</v>
      </c>
      <c r="BZ59" s="130">
        <f t="shared" ref="BZ59:CB59" si="161">SUM(BZ60:BZ67)</f>
        <v>49</v>
      </c>
      <c r="CA59" s="130">
        <f t="shared" si="161"/>
        <v>49</v>
      </c>
      <c r="CB59" s="130">
        <f t="shared" si="161"/>
        <v>49</v>
      </c>
      <c r="CC59" s="130">
        <f t="shared" ref="CC59:CE59" si="162">SUM(CC60:CC67)</f>
        <v>124</v>
      </c>
      <c r="CD59" s="130">
        <f t="shared" si="162"/>
        <v>124</v>
      </c>
      <c r="CE59" s="130">
        <f t="shared" si="162"/>
        <v>124</v>
      </c>
      <c r="CF59" s="130">
        <f t="shared" ref="CF59:CH59" si="163">SUM(CF60:CF67)</f>
        <v>67</v>
      </c>
      <c r="CG59" s="130">
        <f t="shared" si="163"/>
        <v>67</v>
      </c>
      <c r="CH59" s="130">
        <f t="shared" si="163"/>
        <v>67</v>
      </c>
      <c r="CI59" s="130">
        <f t="shared" ref="CI59:CK59" si="164">SUM(CI60:CI67)</f>
        <v>137</v>
      </c>
      <c r="CJ59" s="130">
        <f t="shared" si="164"/>
        <v>137</v>
      </c>
      <c r="CK59" s="130">
        <f t="shared" si="164"/>
        <v>137</v>
      </c>
      <c r="CL59" s="130">
        <f t="shared" ref="CL59:CN59" si="165">SUM(CL60:CL67)</f>
        <v>129</v>
      </c>
      <c r="CM59" s="130">
        <f t="shared" si="165"/>
        <v>129</v>
      </c>
      <c r="CN59" s="130">
        <f t="shared" si="165"/>
        <v>129</v>
      </c>
      <c r="CO59" s="130">
        <f t="shared" ref="CO59:CQ59" si="166">SUM(CO60:CO67)</f>
        <v>0</v>
      </c>
      <c r="CP59" s="130">
        <f t="shared" si="166"/>
        <v>0</v>
      </c>
      <c r="CQ59" s="130">
        <f t="shared" si="166"/>
        <v>0</v>
      </c>
      <c r="CR59" s="130">
        <f t="shared" ref="CR59:CZ59" si="167">SUM(CR60:CR67)</f>
        <v>2631</v>
      </c>
      <c r="CS59" s="130">
        <f t="shared" si="167"/>
        <v>2631</v>
      </c>
      <c r="CT59" s="130">
        <f t="shared" si="167"/>
        <v>2631</v>
      </c>
      <c r="CU59" s="130" t="e">
        <f t="shared" si="167"/>
        <v>#REF!</v>
      </c>
      <c r="CV59" s="130" t="e">
        <f t="shared" si="167"/>
        <v>#REF!</v>
      </c>
      <c r="CW59" s="130" t="e">
        <f t="shared" si="167"/>
        <v>#REF!</v>
      </c>
      <c r="CX59" s="130" t="e">
        <f t="shared" si="167"/>
        <v>#REF!</v>
      </c>
      <c r="CY59" s="130" t="e">
        <f t="shared" si="167"/>
        <v>#REF!</v>
      </c>
      <c r="CZ59" s="130" t="e">
        <f t="shared" si="167"/>
        <v>#REF!</v>
      </c>
      <c r="DA59" s="309" t="s">
        <v>808</v>
      </c>
      <c r="DB59" s="309" t="s">
        <v>808</v>
      </c>
      <c r="DC59" s="309" t="s">
        <v>808</v>
      </c>
      <c r="DD59" s="309" t="s">
        <v>808</v>
      </c>
      <c r="DE59" s="309" t="s">
        <v>808</v>
      </c>
      <c r="DF59" s="309" t="s">
        <v>808</v>
      </c>
    </row>
    <row r="60" spans="1:110">
      <c r="A60" s="12" t="s">
        <v>714</v>
      </c>
      <c r="B60" s="297" t="s">
        <v>726</v>
      </c>
      <c r="C60" s="103">
        <v>92</v>
      </c>
      <c r="D60" s="103">
        <v>92</v>
      </c>
      <c r="E60" s="103">
        <v>92</v>
      </c>
      <c r="F60" s="103">
        <v>104</v>
      </c>
      <c r="G60" s="103">
        <v>104</v>
      </c>
      <c r="H60" s="103">
        <v>104</v>
      </c>
      <c r="I60" s="103">
        <v>206</v>
      </c>
      <c r="J60" s="103">
        <v>206</v>
      </c>
      <c r="K60" s="103">
        <v>206</v>
      </c>
      <c r="L60" s="103">
        <v>54</v>
      </c>
      <c r="M60" s="103">
        <v>54</v>
      </c>
      <c r="N60" s="103">
        <v>54</v>
      </c>
      <c r="O60" s="103">
        <v>72</v>
      </c>
      <c r="P60" s="103">
        <v>72</v>
      </c>
      <c r="Q60" s="103">
        <v>72</v>
      </c>
      <c r="R60" s="103">
        <v>69</v>
      </c>
      <c r="S60" s="103">
        <v>69</v>
      </c>
      <c r="T60" s="103">
        <v>69</v>
      </c>
      <c r="U60" s="103">
        <v>74</v>
      </c>
      <c r="V60" s="103">
        <v>74</v>
      </c>
      <c r="W60" s="103">
        <v>74</v>
      </c>
      <c r="X60" s="103">
        <v>117</v>
      </c>
      <c r="Y60" s="103">
        <v>117</v>
      </c>
      <c r="Z60" s="103">
        <v>117</v>
      </c>
      <c r="AA60" s="103">
        <v>123</v>
      </c>
      <c r="AB60" s="103">
        <v>123</v>
      </c>
      <c r="AC60" s="103">
        <v>123</v>
      </c>
      <c r="AD60" s="103">
        <v>52</v>
      </c>
      <c r="AE60" s="103">
        <v>52</v>
      </c>
      <c r="AF60" s="103">
        <v>52</v>
      </c>
      <c r="AG60" s="103">
        <v>127</v>
      </c>
      <c r="AH60" s="103">
        <v>127</v>
      </c>
      <c r="AI60" s="103">
        <v>127</v>
      </c>
      <c r="AJ60" s="103"/>
      <c r="AK60" s="103"/>
      <c r="AL60" s="103"/>
      <c r="AM60" s="103">
        <v>61</v>
      </c>
      <c r="AN60" s="103">
        <v>61</v>
      </c>
      <c r="AO60" s="103">
        <v>61</v>
      </c>
      <c r="AP60" s="103">
        <v>70</v>
      </c>
      <c r="AQ60" s="103">
        <v>70</v>
      </c>
      <c r="AR60" s="103">
        <v>70</v>
      </c>
      <c r="AS60" s="103">
        <v>58</v>
      </c>
      <c r="AT60" s="103">
        <v>58</v>
      </c>
      <c r="AU60" s="103">
        <v>58</v>
      </c>
      <c r="AV60" s="103">
        <v>43</v>
      </c>
      <c r="AW60" s="103">
        <v>43</v>
      </c>
      <c r="AX60" s="103">
        <v>43</v>
      </c>
      <c r="AY60" s="103">
        <v>94</v>
      </c>
      <c r="AZ60" s="103">
        <v>94</v>
      </c>
      <c r="BA60" s="103">
        <v>94</v>
      </c>
      <c r="BB60" s="103">
        <v>61</v>
      </c>
      <c r="BC60" s="103">
        <v>61</v>
      </c>
      <c r="BD60" s="103">
        <v>61</v>
      </c>
      <c r="BE60" s="103">
        <v>39</v>
      </c>
      <c r="BF60" s="103">
        <v>39</v>
      </c>
      <c r="BG60" s="103">
        <v>39</v>
      </c>
      <c r="BH60" s="103">
        <v>101</v>
      </c>
      <c r="BI60" s="103">
        <v>101</v>
      </c>
      <c r="BJ60" s="103">
        <v>101</v>
      </c>
      <c r="BK60" s="103">
        <v>173</v>
      </c>
      <c r="BL60" s="103">
        <v>173</v>
      </c>
      <c r="BM60" s="103">
        <v>173</v>
      </c>
      <c r="BN60" s="103">
        <v>92</v>
      </c>
      <c r="BO60" s="103">
        <v>92</v>
      </c>
      <c r="BP60" s="103">
        <v>92</v>
      </c>
      <c r="BQ60" s="103">
        <v>53</v>
      </c>
      <c r="BR60" s="103">
        <v>53</v>
      </c>
      <c r="BS60" s="103">
        <v>53</v>
      </c>
      <c r="BT60" s="103">
        <v>35</v>
      </c>
      <c r="BU60" s="103">
        <v>35</v>
      </c>
      <c r="BV60" s="103">
        <v>35</v>
      </c>
      <c r="BW60" s="103">
        <v>99</v>
      </c>
      <c r="BX60" s="103">
        <v>99</v>
      </c>
      <c r="BY60" s="103">
        <v>99</v>
      </c>
      <c r="BZ60" s="103">
        <v>49</v>
      </c>
      <c r="CA60" s="103">
        <v>49</v>
      </c>
      <c r="CB60" s="103">
        <v>49</v>
      </c>
      <c r="CC60" s="103">
        <v>123</v>
      </c>
      <c r="CD60" s="103">
        <v>123</v>
      </c>
      <c r="CE60" s="103">
        <v>123</v>
      </c>
      <c r="CF60" s="103">
        <v>65</v>
      </c>
      <c r="CG60" s="103">
        <v>65</v>
      </c>
      <c r="CH60" s="103">
        <v>65</v>
      </c>
      <c r="CI60" s="103">
        <v>137</v>
      </c>
      <c r="CJ60" s="103">
        <v>137</v>
      </c>
      <c r="CK60" s="103">
        <v>137</v>
      </c>
      <c r="CL60" s="103">
        <v>129</v>
      </c>
      <c r="CM60" s="103">
        <v>129</v>
      </c>
      <c r="CN60" s="103">
        <v>129</v>
      </c>
      <c r="CO60" s="103"/>
      <c r="CP60" s="103"/>
      <c r="CQ60" s="103"/>
      <c r="CR60" s="146">
        <f t="shared" ref="CR60:CT67" si="168">C60+F60+I60+L60+O60+R60+U60+X60+AA60+AD60+AG60+AJ60+AM60+AP60+AS60+AV60+AY60+BB60+BE60+BH60+BK60+BN60+BQ60+BT60+BW60+BZ60+CC60+CF60+CI60+CL60+CO60</f>
        <v>2572</v>
      </c>
      <c r="CS60" s="146">
        <f t="shared" si="168"/>
        <v>2572</v>
      </c>
      <c r="CT60" s="146">
        <f t="shared" si="168"/>
        <v>2572</v>
      </c>
      <c r="CU60" s="98" t="e">
        <f>#REF!*CR60</f>
        <v>#REF!</v>
      </c>
      <c r="CV60" s="98" t="e">
        <f>#REF!*CS60</f>
        <v>#REF!</v>
      </c>
      <c r="CW60" s="98" t="e">
        <f>#REF!*CT60</f>
        <v>#REF!</v>
      </c>
      <c r="CX60" s="98" t="e">
        <f>#REF!*CR60</f>
        <v>#REF!</v>
      </c>
      <c r="CY60" s="98" t="e">
        <f>#REF!*CS60</f>
        <v>#REF!</v>
      </c>
      <c r="CZ60" s="98" t="e">
        <f>#REF!*CT60</f>
        <v>#REF!</v>
      </c>
      <c r="DA60" s="98" t="e">
        <f>#REF!*#REF!</f>
        <v>#REF!</v>
      </c>
      <c r="DB60" s="98" t="e">
        <f>#REF!*#REF!</f>
        <v>#REF!</v>
      </c>
      <c r="DC60" s="98" t="e">
        <f>#REF!*#REF!</f>
        <v>#REF!</v>
      </c>
      <c r="DD60" s="98" t="e">
        <f>#REF!*#REF!</f>
        <v>#REF!</v>
      </c>
      <c r="DE60" s="98" t="e">
        <f>#REF!*#REF!</f>
        <v>#REF!</v>
      </c>
      <c r="DF60" s="98" t="e">
        <f>#REF!*#REF!</f>
        <v>#REF!</v>
      </c>
    </row>
    <row r="61" spans="1:110" ht="72" hidden="1">
      <c r="A61" s="93" t="s">
        <v>715</v>
      </c>
      <c r="B61" s="297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46">
        <f t="shared" si="168"/>
        <v>0</v>
      </c>
      <c r="CS61" s="146">
        <f t="shared" si="168"/>
        <v>0</v>
      </c>
      <c r="CT61" s="146">
        <f t="shared" si="168"/>
        <v>0</v>
      </c>
      <c r="CU61" s="98" t="e">
        <f>#REF!*CR61</f>
        <v>#REF!</v>
      </c>
      <c r="CV61" s="98" t="e">
        <f>#REF!*CS61</f>
        <v>#REF!</v>
      </c>
      <c r="CW61" s="98" t="e">
        <f>#REF!*CT61</f>
        <v>#REF!</v>
      </c>
      <c r="CX61" s="98" t="e">
        <f>#REF!*CR61</f>
        <v>#REF!</v>
      </c>
      <c r="CY61" s="98" t="e">
        <f>#REF!*CS61</f>
        <v>#REF!</v>
      </c>
      <c r="CZ61" s="98" t="e">
        <f>#REF!*CT61</f>
        <v>#REF!</v>
      </c>
      <c r="DA61" s="98" t="e">
        <f>#REF!*#REF!</f>
        <v>#REF!</v>
      </c>
      <c r="DB61" s="98" t="e">
        <f>#REF!*#REF!</f>
        <v>#REF!</v>
      </c>
      <c r="DC61" s="98" t="e">
        <f>#REF!*#REF!</f>
        <v>#REF!</v>
      </c>
      <c r="DD61" s="98" t="e">
        <f>#REF!*#REF!</f>
        <v>#REF!</v>
      </c>
      <c r="DE61" s="98" t="e">
        <f>#REF!*#REF!</f>
        <v>#REF!</v>
      </c>
      <c r="DF61" s="98" t="e">
        <f>#REF!*#REF!</f>
        <v>#REF!</v>
      </c>
    </row>
    <row r="62" spans="1:110" ht="48" hidden="1">
      <c r="A62" s="93" t="s">
        <v>730</v>
      </c>
      <c r="B62" s="297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  <c r="AU62" s="103"/>
      <c r="AV62" s="103"/>
      <c r="AW62" s="103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3"/>
      <c r="BJ62" s="103"/>
      <c r="BK62" s="103"/>
      <c r="BL62" s="103"/>
      <c r="BM62" s="103"/>
      <c r="BN62" s="103"/>
      <c r="BO62" s="103"/>
      <c r="BP62" s="103"/>
      <c r="BQ62" s="103"/>
      <c r="BR62" s="103"/>
      <c r="BS62" s="103"/>
      <c r="BT62" s="103"/>
      <c r="BU62" s="103"/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103"/>
      <c r="CH62" s="103"/>
      <c r="CI62" s="103"/>
      <c r="CJ62" s="103"/>
      <c r="CK62" s="103"/>
      <c r="CL62" s="103"/>
      <c r="CM62" s="103"/>
      <c r="CN62" s="103"/>
      <c r="CO62" s="103"/>
      <c r="CP62" s="103"/>
      <c r="CQ62" s="103"/>
      <c r="CR62" s="146">
        <f t="shared" si="168"/>
        <v>0</v>
      </c>
      <c r="CS62" s="146">
        <f t="shared" si="168"/>
        <v>0</v>
      </c>
      <c r="CT62" s="146">
        <f t="shared" si="168"/>
        <v>0</v>
      </c>
      <c r="CU62" s="98" t="e">
        <f>#REF!*CR62</f>
        <v>#REF!</v>
      </c>
      <c r="CV62" s="98" t="e">
        <f>#REF!*CS62</f>
        <v>#REF!</v>
      </c>
      <c r="CW62" s="98" t="e">
        <f>#REF!*CT62</f>
        <v>#REF!</v>
      </c>
      <c r="CX62" s="98" t="e">
        <f>#REF!*CR62</f>
        <v>#REF!</v>
      </c>
      <c r="CY62" s="98" t="e">
        <f>#REF!*CS62</f>
        <v>#REF!</v>
      </c>
      <c r="CZ62" s="98" t="e">
        <f>#REF!*CT62</f>
        <v>#REF!</v>
      </c>
      <c r="DA62" s="98" t="e">
        <f>#REF!*#REF!</f>
        <v>#REF!</v>
      </c>
      <c r="DB62" s="98" t="e">
        <f>#REF!*#REF!</f>
        <v>#REF!</v>
      </c>
      <c r="DC62" s="98" t="e">
        <f>#REF!*#REF!</f>
        <v>#REF!</v>
      </c>
      <c r="DD62" s="98" t="e">
        <f>#REF!*#REF!</f>
        <v>#REF!</v>
      </c>
      <c r="DE62" s="98" t="e">
        <f>#REF!*#REF!</f>
        <v>#REF!</v>
      </c>
      <c r="DF62" s="98" t="e">
        <f>#REF!*#REF!</f>
        <v>#REF!</v>
      </c>
    </row>
    <row r="63" spans="1:110" ht="60" hidden="1">
      <c r="A63" s="93" t="s">
        <v>744</v>
      </c>
      <c r="B63" s="297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46">
        <f t="shared" si="168"/>
        <v>0</v>
      </c>
      <c r="CS63" s="146">
        <f t="shared" si="168"/>
        <v>0</v>
      </c>
      <c r="CT63" s="146">
        <f t="shared" si="168"/>
        <v>0</v>
      </c>
      <c r="CU63" s="98" t="e">
        <f>#REF!*CR63</f>
        <v>#REF!</v>
      </c>
      <c r="CV63" s="98" t="e">
        <f>#REF!*CS63</f>
        <v>#REF!</v>
      </c>
      <c r="CW63" s="98" t="e">
        <f>#REF!*CT63</f>
        <v>#REF!</v>
      </c>
      <c r="CX63" s="98" t="e">
        <f>#REF!*CR63</f>
        <v>#REF!</v>
      </c>
      <c r="CY63" s="98" t="e">
        <f>#REF!*CS63</f>
        <v>#REF!</v>
      </c>
      <c r="CZ63" s="98" t="e">
        <f>#REF!*CT63</f>
        <v>#REF!</v>
      </c>
      <c r="DA63" s="98" t="e">
        <f>#REF!*#REF!</f>
        <v>#REF!</v>
      </c>
      <c r="DB63" s="98" t="e">
        <f>#REF!*#REF!</f>
        <v>#REF!</v>
      </c>
      <c r="DC63" s="98" t="e">
        <f>#REF!*#REF!</f>
        <v>#REF!</v>
      </c>
      <c r="DD63" s="98" t="e">
        <f>#REF!*#REF!</f>
        <v>#REF!</v>
      </c>
      <c r="DE63" s="98" t="e">
        <f>#REF!*#REF!</f>
        <v>#REF!</v>
      </c>
      <c r="DF63" s="98" t="e">
        <f>#REF!*#REF!</f>
        <v>#REF!</v>
      </c>
    </row>
    <row r="64" spans="1:110" ht="24">
      <c r="A64" s="12" t="s">
        <v>731</v>
      </c>
      <c r="B64" s="297" t="s">
        <v>1546</v>
      </c>
      <c r="C64" s="103"/>
      <c r="D64" s="103"/>
      <c r="E64" s="103"/>
      <c r="F64" s="103"/>
      <c r="G64" s="103"/>
      <c r="H64" s="103"/>
      <c r="I64" s="103"/>
      <c r="J64" s="103"/>
      <c r="K64" s="103"/>
      <c r="L64" s="103">
        <v>1</v>
      </c>
      <c r="M64" s="103">
        <v>1</v>
      </c>
      <c r="N64" s="103">
        <v>1</v>
      </c>
      <c r="O64" s="103">
        <v>1</v>
      </c>
      <c r="P64" s="103">
        <v>1</v>
      </c>
      <c r="Q64" s="103">
        <v>1</v>
      </c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>
        <v>2</v>
      </c>
      <c r="AN64" s="103">
        <v>2</v>
      </c>
      <c r="AO64" s="103">
        <v>2</v>
      </c>
      <c r="AP64" s="103"/>
      <c r="AQ64" s="103"/>
      <c r="AR64" s="103"/>
      <c r="AS64" s="103"/>
      <c r="AT64" s="103"/>
      <c r="AU64" s="103"/>
      <c r="AV64" s="103">
        <v>1</v>
      </c>
      <c r="AW64" s="103">
        <v>1</v>
      </c>
      <c r="AX64" s="103">
        <v>1</v>
      </c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>
        <v>2</v>
      </c>
      <c r="BL64" s="103">
        <v>2</v>
      </c>
      <c r="BM64" s="103">
        <v>2</v>
      </c>
      <c r="BN64" s="103"/>
      <c r="BO64" s="103"/>
      <c r="BP64" s="103"/>
      <c r="BQ64" s="103">
        <v>1</v>
      </c>
      <c r="BR64" s="103">
        <v>1</v>
      </c>
      <c r="BS64" s="103">
        <v>1</v>
      </c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>
        <v>1</v>
      </c>
      <c r="CG64" s="103">
        <v>1</v>
      </c>
      <c r="CH64" s="103">
        <v>1</v>
      </c>
      <c r="CI64" s="103"/>
      <c r="CJ64" s="103"/>
      <c r="CK64" s="103"/>
      <c r="CL64" s="103"/>
      <c r="CM64" s="103"/>
      <c r="CN64" s="103"/>
      <c r="CO64" s="103"/>
      <c r="CP64" s="103"/>
      <c r="CQ64" s="103"/>
      <c r="CR64" s="146">
        <f t="shared" si="168"/>
        <v>9</v>
      </c>
      <c r="CS64" s="146">
        <f t="shared" si="168"/>
        <v>9</v>
      </c>
      <c r="CT64" s="146">
        <f t="shared" si="168"/>
        <v>9</v>
      </c>
      <c r="CU64" s="98" t="e">
        <f>#REF!*CR64</f>
        <v>#REF!</v>
      </c>
      <c r="CV64" s="98" t="e">
        <f>#REF!*CS64</f>
        <v>#REF!</v>
      </c>
      <c r="CW64" s="98" t="e">
        <f>#REF!*CT64</f>
        <v>#REF!</v>
      </c>
      <c r="CX64" s="98" t="e">
        <f>#REF!*CR64</f>
        <v>#REF!</v>
      </c>
      <c r="CY64" s="98" t="e">
        <f>#REF!*CS64</f>
        <v>#REF!</v>
      </c>
      <c r="CZ64" s="98" t="e">
        <f>#REF!*CT64</f>
        <v>#REF!</v>
      </c>
      <c r="DA64" s="98" t="e">
        <f>#REF!*#REF!</f>
        <v>#REF!</v>
      </c>
      <c r="DB64" s="98" t="e">
        <f>#REF!*#REF!</f>
        <v>#REF!</v>
      </c>
      <c r="DC64" s="98" t="e">
        <f>#REF!*#REF!</f>
        <v>#REF!</v>
      </c>
      <c r="DD64" s="98" t="e">
        <f>#REF!*#REF!</f>
        <v>#REF!</v>
      </c>
      <c r="DE64" s="98" t="e">
        <f>#REF!*#REF!</f>
        <v>#REF!</v>
      </c>
      <c r="DF64" s="98" t="e">
        <f>#REF!*#REF!</f>
        <v>#REF!</v>
      </c>
    </row>
    <row r="65" spans="1:110" ht="36">
      <c r="A65" s="12" t="s">
        <v>732</v>
      </c>
      <c r="B65" s="297" t="s">
        <v>727</v>
      </c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>
        <v>2</v>
      </c>
      <c r="Y65" s="103">
        <v>2</v>
      </c>
      <c r="Z65" s="103">
        <v>2</v>
      </c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103"/>
      <c r="AY65" s="103"/>
      <c r="AZ65" s="103"/>
      <c r="BA65" s="103"/>
      <c r="BB65" s="103"/>
      <c r="BC65" s="103"/>
      <c r="BD65" s="103"/>
      <c r="BE65" s="103"/>
      <c r="BF65" s="103"/>
      <c r="BG65" s="103"/>
      <c r="BH65" s="103"/>
      <c r="BI65" s="103"/>
      <c r="BJ65" s="103"/>
      <c r="BK65" s="103"/>
      <c r="BL65" s="103"/>
      <c r="BM65" s="103"/>
      <c r="BN65" s="103"/>
      <c r="BO65" s="103"/>
      <c r="BP65" s="103"/>
      <c r="BQ65" s="103"/>
      <c r="BR65" s="103"/>
      <c r="BS65" s="103"/>
      <c r="BT65" s="103"/>
      <c r="BU65" s="103"/>
      <c r="BV65" s="103"/>
      <c r="BW65" s="103"/>
      <c r="BX65" s="103"/>
      <c r="BY65" s="103"/>
      <c r="BZ65" s="103"/>
      <c r="CA65" s="103"/>
      <c r="CB65" s="103"/>
      <c r="CC65" s="103">
        <v>1</v>
      </c>
      <c r="CD65" s="103">
        <v>1</v>
      </c>
      <c r="CE65" s="103">
        <v>1</v>
      </c>
      <c r="CF65" s="103">
        <v>1</v>
      </c>
      <c r="CG65" s="103">
        <v>1</v>
      </c>
      <c r="CH65" s="103">
        <v>1</v>
      </c>
      <c r="CI65" s="103"/>
      <c r="CJ65" s="103"/>
      <c r="CK65" s="103"/>
      <c r="CL65" s="103"/>
      <c r="CM65" s="103"/>
      <c r="CN65" s="103"/>
      <c r="CO65" s="103"/>
      <c r="CP65" s="103"/>
      <c r="CQ65" s="103"/>
      <c r="CR65" s="146">
        <f t="shared" si="168"/>
        <v>4</v>
      </c>
      <c r="CS65" s="146">
        <f t="shared" si="168"/>
        <v>4</v>
      </c>
      <c r="CT65" s="146">
        <f t="shared" si="168"/>
        <v>4</v>
      </c>
      <c r="CU65" s="98" t="e">
        <f>#REF!*CR65</f>
        <v>#REF!</v>
      </c>
      <c r="CV65" s="98" t="e">
        <f>#REF!*CS65</f>
        <v>#REF!</v>
      </c>
      <c r="CW65" s="98" t="e">
        <f>#REF!*CT65</f>
        <v>#REF!</v>
      </c>
      <c r="CX65" s="98" t="e">
        <f>#REF!*CR65</f>
        <v>#REF!</v>
      </c>
      <c r="CY65" s="98" t="e">
        <f>#REF!*CS65</f>
        <v>#REF!</v>
      </c>
      <c r="CZ65" s="98" t="e">
        <f>#REF!*CT65</f>
        <v>#REF!</v>
      </c>
      <c r="DA65" s="98" t="e">
        <f>#REF!*#REF!</f>
        <v>#REF!</v>
      </c>
      <c r="DB65" s="98" t="e">
        <f>#REF!*#REF!</f>
        <v>#REF!</v>
      </c>
      <c r="DC65" s="98" t="e">
        <f>#REF!*#REF!</f>
        <v>#REF!</v>
      </c>
      <c r="DD65" s="98" t="e">
        <f>#REF!*#REF!</f>
        <v>#REF!</v>
      </c>
      <c r="DE65" s="98" t="e">
        <f>#REF!*#REF!</f>
        <v>#REF!</v>
      </c>
      <c r="DF65" s="98" t="e">
        <f>#REF!*#REF!</f>
        <v>#REF!</v>
      </c>
    </row>
    <row r="66" spans="1:110">
      <c r="A66" s="297" t="s">
        <v>713</v>
      </c>
      <c r="B66" s="297" t="s">
        <v>728</v>
      </c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>
        <v>46</v>
      </c>
      <c r="AK66" s="103">
        <v>46</v>
      </c>
      <c r="AL66" s="103">
        <v>46</v>
      </c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46">
        <f t="shared" si="168"/>
        <v>46</v>
      </c>
      <c r="CS66" s="146">
        <f t="shared" si="168"/>
        <v>46</v>
      </c>
      <c r="CT66" s="146">
        <f t="shared" si="168"/>
        <v>46</v>
      </c>
      <c r="CU66" s="98" t="e">
        <f>#REF!*CR66</f>
        <v>#REF!</v>
      </c>
      <c r="CV66" s="98" t="e">
        <f>#REF!*CS66</f>
        <v>#REF!</v>
      </c>
      <c r="CW66" s="98" t="e">
        <f>#REF!*CT66</f>
        <v>#REF!</v>
      </c>
      <c r="CX66" s="98" t="e">
        <f>#REF!*CR66</f>
        <v>#REF!</v>
      </c>
      <c r="CY66" s="98" t="e">
        <f>#REF!*CS66</f>
        <v>#REF!</v>
      </c>
      <c r="CZ66" s="98" t="e">
        <f>#REF!*CT66</f>
        <v>#REF!</v>
      </c>
      <c r="DA66" s="98" t="e">
        <f>#REF!*#REF!</f>
        <v>#REF!</v>
      </c>
      <c r="DB66" s="98" t="e">
        <f>#REF!*#REF!</f>
        <v>#REF!</v>
      </c>
      <c r="DC66" s="98" t="e">
        <f>#REF!*#REF!</f>
        <v>#REF!</v>
      </c>
      <c r="DD66" s="98" t="e">
        <f>#REF!*#REF!</f>
        <v>#REF!</v>
      </c>
      <c r="DE66" s="98" t="e">
        <f>#REF!*#REF!</f>
        <v>#REF!</v>
      </c>
      <c r="DF66" s="98" t="e">
        <f>#REF!*#REF!</f>
        <v>#REF!</v>
      </c>
    </row>
    <row r="67" spans="1:110" hidden="1">
      <c r="A67" s="93" t="s">
        <v>716</v>
      </c>
      <c r="B67" s="297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46">
        <f t="shared" si="168"/>
        <v>0</v>
      </c>
      <c r="CS67" s="146">
        <f t="shared" si="168"/>
        <v>0</v>
      </c>
      <c r="CT67" s="146">
        <f t="shared" si="168"/>
        <v>0</v>
      </c>
      <c r="CU67" s="98" t="e">
        <f>#REF!*CR67</f>
        <v>#REF!</v>
      </c>
      <c r="CV67" s="98" t="e">
        <f>#REF!*CS67</f>
        <v>#REF!</v>
      </c>
      <c r="CW67" s="98" t="e">
        <f>#REF!*CT67</f>
        <v>#REF!</v>
      </c>
      <c r="CX67" s="98" t="e">
        <f>#REF!*CR67</f>
        <v>#REF!</v>
      </c>
      <c r="CY67" s="98" t="e">
        <f>#REF!*CS67</f>
        <v>#REF!</v>
      </c>
      <c r="CZ67" s="98" t="e">
        <f>#REF!*CT67</f>
        <v>#REF!</v>
      </c>
      <c r="DA67" s="98" t="e">
        <f>#REF!*#REF!</f>
        <v>#REF!</v>
      </c>
      <c r="DB67" s="98" t="e">
        <f>#REF!*#REF!</f>
        <v>#REF!</v>
      </c>
      <c r="DC67" s="98" t="e">
        <f>#REF!*#REF!</f>
        <v>#REF!</v>
      </c>
      <c r="DD67" s="98" t="e">
        <f>#REF!*#REF!</f>
        <v>#REF!</v>
      </c>
      <c r="DE67" s="98" t="e">
        <f>#REF!*#REF!</f>
        <v>#REF!</v>
      </c>
      <c r="DF67" s="98" t="e">
        <f>#REF!*#REF!</f>
        <v>#REF!</v>
      </c>
    </row>
    <row r="68" spans="1:110" s="281" customFormat="1" ht="41.25" customHeight="1">
      <c r="A68" s="308" t="s">
        <v>706</v>
      </c>
      <c r="B68" s="1191"/>
    </row>
    <row r="69" spans="1:110">
      <c r="A69" s="857" t="s">
        <v>698</v>
      </c>
      <c r="B69" s="107"/>
      <c r="C69" s="130">
        <f t="shared" ref="C69:E69" si="169">SUM(C70:C76)</f>
        <v>12163</v>
      </c>
      <c r="D69" s="130">
        <f t="shared" si="169"/>
        <v>12163</v>
      </c>
      <c r="E69" s="130">
        <f t="shared" si="169"/>
        <v>12163</v>
      </c>
      <c r="F69" s="130">
        <f t="shared" ref="F69:H69" si="170">SUM(F70:F76)</f>
        <v>44100</v>
      </c>
      <c r="G69" s="130">
        <f t="shared" si="170"/>
        <v>44100</v>
      </c>
      <c r="H69" s="130">
        <f t="shared" si="170"/>
        <v>44100</v>
      </c>
      <c r="I69" s="130">
        <f t="shared" ref="I69:K69" si="171">SUM(I70:I76)</f>
        <v>65100</v>
      </c>
      <c r="J69" s="130">
        <f t="shared" si="171"/>
        <v>65100</v>
      </c>
      <c r="K69" s="130">
        <f t="shared" si="171"/>
        <v>65100</v>
      </c>
      <c r="L69" s="130">
        <f t="shared" ref="L69:N69" si="172">SUM(L70:L76)</f>
        <v>2040</v>
      </c>
      <c r="M69" s="130">
        <f t="shared" si="172"/>
        <v>2040</v>
      </c>
      <c r="N69" s="130">
        <f t="shared" si="172"/>
        <v>2040</v>
      </c>
      <c r="O69" s="130">
        <f t="shared" ref="O69:Q69" si="173">SUM(O70:O76)</f>
        <v>118650</v>
      </c>
      <c r="P69" s="130">
        <f t="shared" si="173"/>
        <v>118650</v>
      </c>
      <c r="Q69" s="130">
        <f t="shared" si="173"/>
        <v>118650</v>
      </c>
      <c r="R69" s="130">
        <f t="shared" ref="R69:T69" si="174">SUM(R70:R76)</f>
        <v>0</v>
      </c>
      <c r="S69" s="130">
        <f t="shared" si="174"/>
        <v>0</v>
      </c>
      <c r="T69" s="130">
        <f t="shared" si="174"/>
        <v>0</v>
      </c>
      <c r="U69" s="130">
        <f t="shared" ref="U69:W69" si="175">SUM(U70:U76)</f>
        <v>0</v>
      </c>
      <c r="V69" s="130">
        <f t="shared" si="175"/>
        <v>0</v>
      </c>
      <c r="W69" s="130">
        <f t="shared" si="175"/>
        <v>0</v>
      </c>
      <c r="X69" s="130">
        <f t="shared" ref="X69:Z69" si="176">SUM(X70:X76)</f>
        <v>48300</v>
      </c>
      <c r="Y69" s="130">
        <f t="shared" si="176"/>
        <v>48300</v>
      </c>
      <c r="Z69" s="130">
        <f t="shared" si="176"/>
        <v>48300</v>
      </c>
      <c r="AA69" s="130">
        <f t="shared" ref="AA69:AC69" si="177">SUM(AA70:AA76)</f>
        <v>15810</v>
      </c>
      <c r="AB69" s="130">
        <f t="shared" si="177"/>
        <v>15810</v>
      </c>
      <c r="AC69" s="130">
        <f t="shared" si="177"/>
        <v>15810</v>
      </c>
      <c r="AD69" s="130">
        <f t="shared" ref="AD69:AF69" si="178">SUM(AD70:AD76)</f>
        <v>14648</v>
      </c>
      <c r="AE69" s="130">
        <f t="shared" si="178"/>
        <v>14648</v>
      </c>
      <c r="AF69" s="130">
        <f t="shared" si="178"/>
        <v>14648</v>
      </c>
      <c r="AG69" s="130">
        <f t="shared" ref="AG69:AI69" si="179">SUM(AG70:AG76)</f>
        <v>0</v>
      </c>
      <c r="AH69" s="130">
        <f t="shared" si="179"/>
        <v>0</v>
      </c>
      <c r="AI69" s="130">
        <f t="shared" si="179"/>
        <v>0</v>
      </c>
      <c r="AJ69" s="130">
        <f t="shared" ref="AJ69:AL69" si="180">SUM(AJ70:AJ76)</f>
        <v>22838</v>
      </c>
      <c r="AK69" s="130">
        <f t="shared" si="180"/>
        <v>22838</v>
      </c>
      <c r="AL69" s="130">
        <f t="shared" si="180"/>
        <v>22838</v>
      </c>
      <c r="AM69" s="130">
        <f t="shared" ref="AM69:AO69" si="181">SUM(AM70:AM76)</f>
        <v>42525</v>
      </c>
      <c r="AN69" s="130">
        <f t="shared" si="181"/>
        <v>42525</v>
      </c>
      <c r="AO69" s="130">
        <f t="shared" si="181"/>
        <v>42525</v>
      </c>
      <c r="AP69" s="130">
        <f t="shared" ref="AP69:AR69" si="182">SUM(AP70:AP76)</f>
        <v>7260</v>
      </c>
      <c r="AQ69" s="130">
        <f t="shared" si="182"/>
        <v>7260</v>
      </c>
      <c r="AR69" s="130">
        <f t="shared" si="182"/>
        <v>7260</v>
      </c>
      <c r="AS69" s="130">
        <f t="shared" ref="AS69:AU69" si="183">SUM(AS70:AS76)</f>
        <v>0</v>
      </c>
      <c r="AT69" s="130">
        <f t="shared" si="183"/>
        <v>0</v>
      </c>
      <c r="AU69" s="130">
        <f t="shared" si="183"/>
        <v>0</v>
      </c>
      <c r="AV69" s="130">
        <f t="shared" ref="AV69:AX69" si="184">SUM(AV70:AV76)</f>
        <v>24024</v>
      </c>
      <c r="AW69" s="130">
        <f t="shared" si="184"/>
        <v>24024</v>
      </c>
      <c r="AX69" s="130">
        <f t="shared" si="184"/>
        <v>24024</v>
      </c>
      <c r="AY69" s="130">
        <f t="shared" ref="AY69:BA69" si="185">SUM(AY70:AY76)</f>
        <v>42840</v>
      </c>
      <c r="AZ69" s="130">
        <f t="shared" si="185"/>
        <v>42840</v>
      </c>
      <c r="BA69" s="130">
        <f t="shared" si="185"/>
        <v>42840</v>
      </c>
      <c r="BB69" s="130">
        <f t="shared" ref="BB69:BD69" si="186">SUM(BB70:BB76)</f>
        <v>0</v>
      </c>
      <c r="BC69" s="130">
        <f t="shared" si="186"/>
        <v>0</v>
      </c>
      <c r="BD69" s="130">
        <f t="shared" si="186"/>
        <v>0</v>
      </c>
      <c r="BE69" s="130">
        <f t="shared" ref="BE69:BG69" si="187">SUM(BE70:BE76)</f>
        <v>13320</v>
      </c>
      <c r="BF69" s="130">
        <f t="shared" si="187"/>
        <v>13320</v>
      </c>
      <c r="BG69" s="130">
        <f t="shared" si="187"/>
        <v>13320</v>
      </c>
      <c r="BH69" s="130">
        <f t="shared" ref="BH69:BJ69" si="188">SUM(BH70:BH76)</f>
        <v>0</v>
      </c>
      <c r="BI69" s="130">
        <f t="shared" si="188"/>
        <v>0</v>
      </c>
      <c r="BJ69" s="130">
        <f t="shared" si="188"/>
        <v>0</v>
      </c>
      <c r="BK69" s="130">
        <f t="shared" ref="BK69:BM69" si="189">SUM(BK70:BK76)</f>
        <v>117024</v>
      </c>
      <c r="BL69" s="130">
        <f t="shared" si="189"/>
        <v>117024</v>
      </c>
      <c r="BM69" s="130">
        <f t="shared" si="189"/>
        <v>117024</v>
      </c>
      <c r="BN69" s="130">
        <f t="shared" ref="BN69:BP69" si="190">SUM(BN70:BN76)</f>
        <v>38475</v>
      </c>
      <c r="BO69" s="130">
        <f t="shared" si="190"/>
        <v>38475</v>
      </c>
      <c r="BP69" s="130">
        <f t="shared" si="190"/>
        <v>38475</v>
      </c>
      <c r="BQ69" s="130">
        <f t="shared" ref="BQ69:BS69" si="191">SUM(BQ70:BQ76)</f>
        <v>72591</v>
      </c>
      <c r="BR69" s="130">
        <f t="shared" si="191"/>
        <v>72591</v>
      </c>
      <c r="BS69" s="130">
        <f t="shared" si="191"/>
        <v>72591</v>
      </c>
      <c r="BT69" s="130">
        <f t="shared" ref="BT69:BV69" si="192">SUM(BT70:BT76)</f>
        <v>6458</v>
      </c>
      <c r="BU69" s="130">
        <f t="shared" si="192"/>
        <v>6458</v>
      </c>
      <c r="BV69" s="130">
        <f t="shared" si="192"/>
        <v>6458</v>
      </c>
      <c r="BW69" s="130">
        <f t="shared" ref="BW69:BY69" si="193">SUM(BW70:BW76)</f>
        <v>0</v>
      </c>
      <c r="BX69" s="130">
        <f t="shared" si="193"/>
        <v>0</v>
      </c>
      <c r="BY69" s="130">
        <f t="shared" si="193"/>
        <v>0</v>
      </c>
      <c r="BZ69" s="130">
        <f t="shared" ref="BZ69:CB69" si="194">SUM(BZ70:BZ76)</f>
        <v>108675</v>
      </c>
      <c r="CA69" s="130">
        <f t="shared" si="194"/>
        <v>108675</v>
      </c>
      <c r="CB69" s="130">
        <f t="shared" si="194"/>
        <v>108675</v>
      </c>
      <c r="CC69" s="130">
        <f t="shared" ref="CC69:CE69" si="195">SUM(CC70:CC76)</f>
        <v>232125</v>
      </c>
      <c r="CD69" s="130">
        <f t="shared" si="195"/>
        <v>232125</v>
      </c>
      <c r="CE69" s="130">
        <f t="shared" si="195"/>
        <v>232125</v>
      </c>
      <c r="CF69" s="130">
        <f t="shared" ref="CF69:CH69" si="196">SUM(CF70:CF76)</f>
        <v>27300</v>
      </c>
      <c r="CG69" s="130">
        <f t="shared" si="196"/>
        <v>27300</v>
      </c>
      <c r="CH69" s="130">
        <f t="shared" si="196"/>
        <v>27300</v>
      </c>
      <c r="CI69" s="130">
        <f t="shared" ref="CI69:CK69" si="197">SUM(CI70:CI76)</f>
        <v>0</v>
      </c>
      <c r="CJ69" s="130">
        <f t="shared" si="197"/>
        <v>0</v>
      </c>
      <c r="CK69" s="130">
        <f t="shared" si="197"/>
        <v>0</v>
      </c>
      <c r="CL69" s="130">
        <f t="shared" ref="CL69:CN69" si="198">SUM(CL70:CL76)</f>
        <v>0</v>
      </c>
      <c r="CM69" s="130">
        <f t="shared" si="198"/>
        <v>0</v>
      </c>
      <c r="CN69" s="130">
        <f t="shared" si="198"/>
        <v>0</v>
      </c>
      <c r="CO69" s="130">
        <f t="shared" ref="CO69:CQ69" si="199">SUM(CO70:CO76)</f>
        <v>0</v>
      </c>
      <c r="CP69" s="130">
        <f t="shared" si="199"/>
        <v>0</v>
      </c>
      <c r="CQ69" s="130">
        <f t="shared" si="199"/>
        <v>0</v>
      </c>
      <c r="CR69" s="130">
        <f>SUM(CR70:CR76)</f>
        <v>1076266</v>
      </c>
      <c r="CS69" s="130">
        <f t="shared" ref="CS69:CT69" si="200">SUM(CS70:CS76)</f>
        <v>1076266</v>
      </c>
      <c r="CT69" s="130">
        <f t="shared" si="200"/>
        <v>1076266</v>
      </c>
      <c r="CU69" s="130" t="e">
        <f t="shared" ref="CU69:CZ69" si="201">SUM(CU70:CU76)</f>
        <v>#REF!</v>
      </c>
      <c r="CV69" s="130" t="e">
        <f t="shared" si="201"/>
        <v>#REF!</v>
      </c>
      <c r="CW69" s="130" t="e">
        <f t="shared" si="201"/>
        <v>#REF!</v>
      </c>
      <c r="CX69" s="130" t="e">
        <f t="shared" si="201"/>
        <v>#REF!</v>
      </c>
      <c r="CY69" s="130" t="e">
        <f t="shared" si="201"/>
        <v>#REF!</v>
      </c>
      <c r="CZ69" s="130" t="e">
        <f t="shared" si="201"/>
        <v>#REF!</v>
      </c>
      <c r="DA69" s="309" t="s">
        <v>808</v>
      </c>
      <c r="DB69" s="309" t="s">
        <v>808</v>
      </c>
      <c r="DC69" s="309" t="s">
        <v>808</v>
      </c>
      <c r="DD69" s="309" t="s">
        <v>808</v>
      </c>
      <c r="DE69" s="309" t="s">
        <v>808</v>
      </c>
      <c r="DF69" s="309" t="s">
        <v>808</v>
      </c>
    </row>
    <row r="70" spans="1:110">
      <c r="A70" s="12" t="s">
        <v>448</v>
      </c>
      <c r="B70" s="297" t="s">
        <v>753</v>
      </c>
      <c r="C70" s="103"/>
      <c r="D70" s="103"/>
      <c r="E70" s="103"/>
      <c r="F70" s="103">
        <v>1995</v>
      </c>
      <c r="G70" s="103">
        <v>1995</v>
      </c>
      <c r="H70" s="103">
        <v>1995</v>
      </c>
      <c r="I70" s="103"/>
      <c r="J70" s="103"/>
      <c r="K70" s="103"/>
      <c r="L70" s="103"/>
      <c r="M70" s="103"/>
      <c r="N70" s="103"/>
      <c r="O70" s="103">
        <v>2240</v>
      </c>
      <c r="P70" s="103">
        <v>2240</v>
      </c>
      <c r="Q70" s="103">
        <v>2240</v>
      </c>
      <c r="R70" s="103"/>
      <c r="S70" s="103"/>
      <c r="T70" s="103"/>
      <c r="U70" s="103"/>
      <c r="V70" s="103"/>
      <c r="W70" s="103"/>
      <c r="X70" s="103">
        <v>2100</v>
      </c>
      <c r="Y70" s="103">
        <v>2100</v>
      </c>
      <c r="Z70" s="103">
        <v>2100</v>
      </c>
      <c r="AA70" s="103">
        <v>6630</v>
      </c>
      <c r="AB70" s="103">
        <v>6630</v>
      </c>
      <c r="AC70" s="103">
        <v>6630</v>
      </c>
      <c r="AD70" s="103"/>
      <c r="AE70" s="103"/>
      <c r="AF70" s="103"/>
      <c r="AG70" s="103"/>
      <c r="AH70" s="103"/>
      <c r="AI70" s="103"/>
      <c r="AJ70" s="103">
        <v>4725</v>
      </c>
      <c r="AK70" s="103">
        <v>4725</v>
      </c>
      <c r="AL70" s="103">
        <v>4725</v>
      </c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>
        <v>1800</v>
      </c>
      <c r="BF70" s="103">
        <v>1800</v>
      </c>
      <c r="BG70" s="103">
        <v>1800</v>
      </c>
      <c r="BH70" s="103"/>
      <c r="BI70" s="103"/>
      <c r="BJ70" s="103"/>
      <c r="BK70" s="103">
        <v>6615</v>
      </c>
      <c r="BL70" s="103">
        <v>6615</v>
      </c>
      <c r="BM70" s="103">
        <v>6615</v>
      </c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46">
        <f t="shared" ref="CR70:CT72" si="202">C70+F70+I70+L70+O70+R70+U70+X70+AA70+AD70+AG70+AJ70+AM70+AP70+AS70+AV70+AY70+BB70+BE70+BH70+BK70+BN70+BQ70+BT70+BW70+BZ70+CC70+CF70+CI70+CL70+CO70</f>
        <v>26105</v>
      </c>
      <c r="CS70" s="146">
        <f t="shared" si="202"/>
        <v>26105</v>
      </c>
      <c r="CT70" s="146">
        <f t="shared" si="202"/>
        <v>26105</v>
      </c>
      <c r="CU70" s="98" t="e">
        <f>#REF!*CR70</f>
        <v>#REF!</v>
      </c>
      <c r="CV70" s="98" t="e">
        <f>#REF!*CS70</f>
        <v>#REF!</v>
      </c>
      <c r="CW70" s="98" t="e">
        <f>#REF!*CT70</f>
        <v>#REF!</v>
      </c>
      <c r="CX70" s="98" t="e">
        <f>#REF!*CR70</f>
        <v>#REF!</v>
      </c>
      <c r="CY70" s="98" t="e">
        <f>#REF!*CS70</f>
        <v>#REF!</v>
      </c>
      <c r="CZ70" s="98" t="e">
        <f>#REF!*CT70</f>
        <v>#REF!</v>
      </c>
      <c r="DA70" s="649" t="e">
        <f>#REF!*#REF!</f>
        <v>#REF!</v>
      </c>
      <c r="DB70" s="649" t="e">
        <f>#REF!*#REF!</f>
        <v>#REF!</v>
      </c>
      <c r="DC70" s="649" t="e">
        <f>#REF!*#REF!</f>
        <v>#REF!</v>
      </c>
      <c r="DD70" s="649" t="e">
        <f>#REF!*#REF!</f>
        <v>#REF!</v>
      </c>
      <c r="DE70" s="649" t="e">
        <f>#REF!*#REF!</f>
        <v>#REF!</v>
      </c>
      <c r="DF70" s="649" t="e">
        <f>#REF!*#REF!</f>
        <v>#REF!</v>
      </c>
    </row>
    <row r="71" spans="1:110">
      <c r="A71" s="12" t="s">
        <v>449</v>
      </c>
      <c r="B71" s="297" t="s">
        <v>754</v>
      </c>
      <c r="C71" s="103">
        <v>4200</v>
      </c>
      <c r="D71" s="103">
        <v>4200</v>
      </c>
      <c r="E71" s="103">
        <v>4200</v>
      </c>
      <c r="F71" s="103">
        <v>7700</v>
      </c>
      <c r="G71" s="103">
        <v>7700</v>
      </c>
      <c r="H71" s="103">
        <v>7700</v>
      </c>
      <c r="I71" s="103"/>
      <c r="J71" s="103"/>
      <c r="K71" s="103"/>
      <c r="L71" s="103"/>
      <c r="M71" s="103"/>
      <c r="N71" s="103"/>
      <c r="O71" s="103">
        <v>1715</v>
      </c>
      <c r="P71" s="103">
        <v>1715</v>
      </c>
      <c r="Q71" s="103">
        <v>1715</v>
      </c>
      <c r="R71" s="103"/>
      <c r="S71" s="103"/>
      <c r="T71" s="103"/>
      <c r="U71" s="103"/>
      <c r="V71" s="103"/>
      <c r="W71" s="103"/>
      <c r="X71" s="103">
        <v>27300</v>
      </c>
      <c r="Y71" s="103">
        <v>27300</v>
      </c>
      <c r="Z71" s="103">
        <v>27300</v>
      </c>
      <c r="AA71" s="103">
        <v>3060</v>
      </c>
      <c r="AB71" s="103">
        <v>3060</v>
      </c>
      <c r="AC71" s="103">
        <v>3060</v>
      </c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>
        <v>3920</v>
      </c>
      <c r="BR71" s="103">
        <v>3920</v>
      </c>
      <c r="BS71" s="103">
        <v>3920</v>
      </c>
      <c r="BT71" s="103"/>
      <c r="BU71" s="103"/>
      <c r="BV71" s="103"/>
      <c r="BW71" s="103"/>
      <c r="BX71" s="103"/>
      <c r="BY71" s="103"/>
      <c r="BZ71" s="103"/>
      <c r="CA71" s="103"/>
      <c r="CB71" s="103"/>
      <c r="CC71" s="103">
        <v>5875</v>
      </c>
      <c r="CD71" s="103">
        <v>5875</v>
      </c>
      <c r="CE71" s="103">
        <v>5875</v>
      </c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46">
        <f t="shared" si="202"/>
        <v>53770</v>
      </c>
      <c r="CS71" s="146">
        <f t="shared" si="202"/>
        <v>53770</v>
      </c>
      <c r="CT71" s="146">
        <f t="shared" si="202"/>
        <v>53770</v>
      </c>
      <c r="CU71" s="98" t="e">
        <f>#REF!*CR71</f>
        <v>#REF!</v>
      </c>
      <c r="CV71" s="98" t="e">
        <f>#REF!*CS71</f>
        <v>#REF!</v>
      </c>
      <c r="CW71" s="98" t="e">
        <f>#REF!*CT71</f>
        <v>#REF!</v>
      </c>
      <c r="CX71" s="98" t="e">
        <f>#REF!*CR71</f>
        <v>#REF!</v>
      </c>
      <c r="CY71" s="98" t="e">
        <f>#REF!*CS71</f>
        <v>#REF!</v>
      </c>
      <c r="CZ71" s="98" t="e">
        <f>#REF!*CT71</f>
        <v>#REF!</v>
      </c>
      <c r="DA71" s="649" t="e">
        <f>#REF!*#REF!</f>
        <v>#REF!</v>
      </c>
      <c r="DB71" s="649" t="e">
        <f>#REF!*#REF!</f>
        <v>#REF!</v>
      </c>
      <c r="DC71" s="649" t="e">
        <f>#REF!*#REF!</f>
        <v>#REF!</v>
      </c>
      <c r="DD71" s="649" t="e">
        <f>#REF!*#REF!</f>
        <v>#REF!</v>
      </c>
      <c r="DE71" s="649" t="e">
        <f>#REF!*#REF!</f>
        <v>#REF!</v>
      </c>
      <c r="DF71" s="649" t="e">
        <f>#REF!*#REF!</f>
        <v>#REF!</v>
      </c>
    </row>
    <row r="72" spans="1:110">
      <c r="A72" s="12" t="s">
        <v>463</v>
      </c>
      <c r="B72" s="297" t="s">
        <v>755</v>
      </c>
      <c r="C72" s="103">
        <v>1400</v>
      </c>
      <c r="D72" s="103">
        <v>1400</v>
      </c>
      <c r="E72" s="103">
        <v>1400</v>
      </c>
      <c r="F72" s="103">
        <v>21210</v>
      </c>
      <c r="G72" s="103">
        <v>21210</v>
      </c>
      <c r="H72" s="103">
        <v>21210</v>
      </c>
      <c r="I72" s="103">
        <v>14700</v>
      </c>
      <c r="J72" s="103">
        <v>14700</v>
      </c>
      <c r="K72" s="103">
        <v>14700</v>
      </c>
      <c r="L72" s="103"/>
      <c r="M72" s="103"/>
      <c r="N72" s="103"/>
      <c r="O72" s="103">
        <v>22295</v>
      </c>
      <c r="P72" s="103">
        <v>22295</v>
      </c>
      <c r="Q72" s="103">
        <v>22295</v>
      </c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>
        <v>3150</v>
      </c>
      <c r="AK72" s="103">
        <v>3150</v>
      </c>
      <c r="AL72" s="103">
        <v>3150</v>
      </c>
      <c r="AM72" s="103"/>
      <c r="AN72" s="103"/>
      <c r="AO72" s="103"/>
      <c r="AP72" s="103">
        <v>1980</v>
      </c>
      <c r="AQ72" s="103">
        <v>1980</v>
      </c>
      <c r="AR72" s="103">
        <v>1980</v>
      </c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>
        <v>9766</v>
      </c>
      <c r="BL72" s="103">
        <v>9766</v>
      </c>
      <c r="BM72" s="103">
        <v>9766</v>
      </c>
      <c r="BN72" s="103"/>
      <c r="BO72" s="103"/>
      <c r="BP72" s="103"/>
      <c r="BQ72" s="103">
        <v>2625</v>
      </c>
      <c r="BR72" s="103">
        <v>2625</v>
      </c>
      <c r="BS72" s="103">
        <v>2625</v>
      </c>
      <c r="BT72" s="103">
        <v>2363</v>
      </c>
      <c r="BU72" s="103">
        <v>2363</v>
      </c>
      <c r="BV72" s="103">
        <v>2363</v>
      </c>
      <c r="BW72" s="103"/>
      <c r="BX72" s="103"/>
      <c r="BY72" s="103"/>
      <c r="BZ72" s="103">
        <v>9450</v>
      </c>
      <c r="CA72" s="103">
        <v>9450</v>
      </c>
      <c r="CB72" s="103">
        <v>9450</v>
      </c>
      <c r="CC72" s="103">
        <v>10098</v>
      </c>
      <c r="CD72" s="103">
        <v>10098</v>
      </c>
      <c r="CE72" s="103">
        <v>10098</v>
      </c>
      <c r="CF72" s="103">
        <v>27300</v>
      </c>
      <c r="CG72" s="103">
        <v>27300</v>
      </c>
      <c r="CH72" s="103">
        <v>27300</v>
      </c>
      <c r="CI72" s="103"/>
      <c r="CJ72" s="103"/>
      <c r="CK72" s="103"/>
      <c r="CL72" s="103"/>
      <c r="CM72" s="103"/>
      <c r="CN72" s="103"/>
      <c r="CO72" s="103"/>
      <c r="CP72" s="103"/>
      <c r="CQ72" s="103"/>
      <c r="CR72" s="146">
        <f t="shared" si="202"/>
        <v>126337</v>
      </c>
      <c r="CS72" s="146">
        <f t="shared" si="202"/>
        <v>126337</v>
      </c>
      <c r="CT72" s="146">
        <f t="shared" si="202"/>
        <v>126337</v>
      </c>
      <c r="CU72" s="98" t="e">
        <f>#REF!*CR72</f>
        <v>#REF!</v>
      </c>
      <c r="CV72" s="98" t="e">
        <f>#REF!*CS72</f>
        <v>#REF!</v>
      </c>
      <c r="CW72" s="98" t="e">
        <f>#REF!*CT72</f>
        <v>#REF!</v>
      </c>
      <c r="CX72" s="98" t="e">
        <f>#REF!*CR72</f>
        <v>#REF!</v>
      </c>
      <c r="CY72" s="98" t="e">
        <f>#REF!*CS72</f>
        <v>#REF!</v>
      </c>
      <c r="CZ72" s="98" t="e">
        <f>#REF!*CT72</f>
        <v>#REF!</v>
      </c>
      <c r="DA72" s="649" t="e">
        <f>#REF!*#REF!</f>
        <v>#REF!</v>
      </c>
      <c r="DB72" s="649" t="e">
        <f>#REF!*#REF!</f>
        <v>#REF!</v>
      </c>
      <c r="DC72" s="649" t="e">
        <f>#REF!*#REF!</f>
        <v>#REF!</v>
      </c>
      <c r="DD72" s="649" t="e">
        <f>#REF!*#REF!</f>
        <v>#REF!</v>
      </c>
      <c r="DE72" s="649" t="e">
        <f>#REF!*#REF!</f>
        <v>#REF!</v>
      </c>
      <c r="DF72" s="649" t="e">
        <f>#REF!*#REF!</f>
        <v>#REF!</v>
      </c>
    </row>
    <row r="73" spans="1:110" hidden="1">
      <c r="A73" s="12"/>
      <c r="B73" s="297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46"/>
      <c r="CS73" s="146"/>
      <c r="CT73" s="146"/>
      <c r="CU73" s="98"/>
      <c r="CV73" s="98"/>
      <c r="CW73" s="98"/>
      <c r="CX73" s="98"/>
      <c r="CY73" s="98"/>
      <c r="CZ73" s="98"/>
      <c r="DA73" s="649"/>
      <c r="DB73" s="649"/>
      <c r="DC73" s="649"/>
      <c r="DD73" s="649"/>
      <c r="DE73" s="649"/>
      <c r="DF73" s="649"/>
    </row>
    <row r="74" spans="1:110">
      <c r="A74" s="12" t="s">
        <v>450</v>
      </c>
      <c r="B74" s="297" t="s">
        <v>756</v>
      </c>
      <c r="C74" s="103">
        <v>2188</v>
      </c>
      <c r="D74" s="103">
        <v>2188</v>
      </c>
      <c r="E74" s="103">
        <v>2188</v>
      </c>
      <c r="F74" s="103">
        <v>9765</v>
      </c>
      <c r="G74" s="103">
        <v>9765</v>
      </c>
      <c r="H74" s="103">
        <v>9765</v>
      </c>
      <c r="I74" s="103">
        <v>50400</v>
      </c>
      <c r="J74" s="103">
        <v>50400</v>
      </c>
      <c r="K74" s="103">
        <v>50400</v>
      </c>
      <c r="L74" s="103"/>
      <c r="M74" s="103"/>
      <c r="N74" s="103"/>
      <c r="O74" s="103">
        <v>58905</v>
      </c>
      <c r="P74" s="103">
        <v>58905</v>
      </c>
      <c r="Q74" s="103">
        <v>58905</v>
      </c>
      <c r="R74" s="103"/>
      <c r="S74" s="103"/>
      <c r="T74" s="103"/>
      <c r="U74" s="103"/>
      <c r="V74" s="103"/>
      <c r="W74" s="103"/>
      <c r="X74" s="103">
        <v>2100</v>
      </c>
      <c r="Y74" s="103">
        <v>2100</v>
      </c>
      <c r="Z74" s="103">
        <v>2100</v>
      </c>
      <c r="AA74" s="103"/>
      <c r="AB74" s="103"/>
      <c r="AC74" s="103"/>
      <c r="AD74" s="103">
        <v>14648</v>
      </c>
      <c r="AE74" s="103">
        <v>14648</v>
      </c>
      <c r="AF74" s="103">
        <v>14648</v>
      </c>
      <c r="AG74" s="103"/>
      <c r="AH74" s="103"/>
      <c r="AI74" s="103"/>
      <c r="AJ74" s="103">
        <v>14963</v>
      </c>
      <c r="AK74" s="103">
        <v>14963</v>
      </c>
      <c r="AL74" s="103">
        <v>14963</v>
      </c>
      <c r="AM74" s="103">
        <v>42525</v>
      </c>
      <c r="AN74" s="103">
        <v>42525</v>
      </c>
      <c r="AO74" s="103">
        <v>42525</v>
      </c>
      <c r="AP74" s="103">
        <v>5280</v>
      </c>
      <c r="AQ74" s="103">
        <v>5280</v>
      </c>
      <c r="AR74" s="103">
        <v>5280</v>
      </c>
      <c r="AS74" s="103"/>
      <c r="AT74" s="103"/>
      <c r="AU74" s="103"/>
      <c r="AV74" s="103">
        <v>24024</v>
      </c>
      <c r="AW74" s="103">
        <v>24024</v>
      </c>
      <c r="AX74" s="103">
        <v>24024</v>
      </c>
      <c r="AY74" s="103">
        <v>42840</v>
      </c>
      <c r="AZ74" s="103">
        <v>42840</v>
      </c>
      <c r="BA74" s="103">
        <v>42840</v>
      </c>
      <c r="BB74" s="103"/>
      <c r="BC74" s="103"/>
      <c r="BD74" s="103"/>
      <c r="BE74" s="103">
        <v>8820</v>
      </c>
      <c r="BF74" s="103">
        <v>8820</v>
      </c>
      <c r="BG74" s="103">
        <v>8820</v>
      </c>
      <c r="BH74" s="103"/>
      <c r="BI74" s="103"/>
      <c r="BJ74" s="103"/>
      <c r="BK74" s="103">
        <v>100643</v>
      </c>
      <c r="BL74" s="103">
        <v>100643</v>
      </c>
      <c r="BM74" s="103">
        <v>100643</v>
      </c>
      <c r="BN74" s="103">
        <v>38475</v>
      </c>
      <c r="BO74" s="103">
        <v>38475</v>
      </c>
      <c r="BP74" s="103">
        <v>38475</v>
      </c>
      <c r="BQ74" s="103">
        <v>42998</v>
      </c>
      <c r="BR74" s="103">
        <v>42998</v>
      </c>
      <c r="BS74" s="103">
        <v>42998</v>
      </c>
      <c r="BT74" s="103">
        <v>4095</v>
      </c>
      <c r="BU74" s="103">
        <v>4095</v>
      </c>
      <c r="BV74" s="103">
        <v>4095</v>
      </c>
      <c r="BW74" s="103"/>
      <c r="BX74" s="103"/>
      <c r="BY74" s="103"/>
      <c r="BZ74" s="103">
        <f>99225</f>
        <v>99225</v>
      </c>
      <c r="CA74" s="103">
        <f t="shared" ref="CA74:CB74" si="203">99225</f>
        <v>99225</v>
      </c>
      <c r="CB74" s="103">
        <f t="shared" si="203"/>
        <v>99225</v>
      </c>
      <c r="CC74" s="103">
        <v>40576</v>
      </c>
      <c r="CD74" s="103">
        <v>40576</v>
      </c>
      <c r="CE74" s="103">
        <v>40576</v>
      </c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46">
        <f t="shared" ref="CR74:CT76" si="204">C74+F74+I74+L74+O74+R74+U74+X74+AA74+AD74+AG74+AJ74+AM74+AP74+AS74+AV74+AY74+BB74+BE74+BH74+BK74+BN74+BQ74+BT74+BW74+BZ74+CC74+CF74+CI74+CL74+CO74</f>
        <v>602470</v>
      </c>
      <c r="CS74" s="146">
        <f t="shared" si="204"/>
        <v>602470</v>
      </c>
      <c r="CT74" s="146">
        <f t="shared" si="204"/>
        <v>602470</v>
      </c>
      <c r="CU74" s="98" t="e">
        <f>#REF!*CR74</f>
        <v>#REF!</v>
      </c>
      <c r="CV74" s="98" t="e">
        <f>#REF!*CS74</f>
        <v>#REF!</v>
      </c>
      <c r="CW74" s="98" t="e">
        <f>#REF!*CT74</f>
        <v>#REF!</v>
      </c>
      <c r="CX74" s="98" t="e">
        <f>#REF!*CR74</f>
        <v>#REF!</v>
      </c>
      <c r="CY74" s="98" t="e">
        <f>#REF!*CS74</f>
        <v>#REF!</v>
      </c>
      <c r="CZ74" s="98" t="e">
        <f>#REF!*CT74</f>
        <v>#REF!</v>
      </c>
      <c r="DA74" s="649" t="e">
        <f>#REF!*#REF!</f>
        <v>#REF!</v>
      </c>
      <c r="DB74" s="649" t="e">
        <f>#REF!*#REF!</f>
        <v>#REF!</v>
      </c>
      <c r="DC74" s="649" t="e">
        <f>#REF!*#REF!</f>
        <v>#REF!</v>
      </c>
      <c r="DD74" s="649" t="e">
        <f>#REF!*#REF!</f>
        <v>#REF!</v>
      </c>
      <c r="DE74" s="649" t="e">
        <f>#REF!*#REF!</f>
        <v>#REF!</v>
      </c>
      <c r="DF74" s="649" t="e">
        <f>#REF!*#REF!</f>
        <v>#REF!</v>
      </c>
    </row>
    <row r="75" spans="1:110">
      <c r="A75" s="12" t="s">
        <v>451</v>
      </c>
      <c r="B75" s="297" t="s">
        <v>757</v>
      </c>
      <c r="C75" s="103">
        <v>1750</v>
      </c>
      <c r="D75" s="103">
        <v>1750</v>
      </c>
      <c r="E75" s="103">
        <v>1750</v>
      </c>
      <c r="F75" s="103">
        <v>2100</v>
      </c>
      <c r="G75" s="103">
        <v>2100</v>
      </c>
      <c r="H75" s="103">
        <v>2100</v>
      </c>
      <c r="I75" s="103"/>
      <c r="J75" s="103"/>
      <c r="K75" s="103"/>
      <c r="L75" s="103"/>
      <c r="M75" s="103"/>
      <c r="N75" s="103"/>
      <c r="O75" s="103">
        <v>18585</v>
      </c>
      <c r="P75" s="103">
        <v>18585</v>
      </c>
      <c r="Q75" s="103">
        <v>18585</v>
      </c>
      <c r="R75" s="103"/>
      <c r="S75" s="103"/>
      <c r="T75" s="103"/>
      <c r="U75" s="103"/>
      <c r="V75" s="103"/>
      <c r="W75" s="103"/>
      <c r="X75" s="103">
        <v>2100</v>
      </c>
      <c r="Y75" s="103">
        <v>2100</v>
      </c>
      <c r="Z75" s="103">
        <v>2100</v>
      </c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>
        <v>2448</v>
      </c>
      <c r="CD75" s="103">
        <v>2448</v>
      </c>
      <c r="CE75" s="103">
        <v>2448</v>
      </c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46">
        <f t="shared" si="204"/>
        <v>26983</v>
      </c>
      <c r="CS75" s="146">
        <f t="shared" si="204"/>
        <v>26983</v>
      </c>
      <c r="CT75" s="146">
        <f t="shared" si="204"/>
        <v>26983</v>
      </c>
      <c r="CU75" s="98" t="e">
        <f>#REF!*CR75</f>
        <v>#REF!</v>
      </c>
      <c r="CV75" s="98" t="e">
        <f>#REF!*CS75</f>
        <v>#REF!</v>
      </c>
      <c r="CW75" s="98" t="e">
        <f>#REF!*CT75</f>
        <v>#REF!</v>
      </c>
      <c r="CX75" s="98" t="e">
        <f>#REF!*CR75</f>
        <v>#REF!</v>
      </c>
      <c r="CY75" s="98" t="e">
        <f>#REF!*CS75</f>
        <v>#REF!</v>
      </c>
      <c r="CZ75" s="98" t="e">
        <f>#REF!*CT75</f>
        <v>#REF!</v>
      </c>
      <c r="DA75" s="649" t="e">
        <f>#REF!*#REF!</f>
        <v>#REF!</v>
      </c>
      <c r="DB75" s="649" t="e">
        <f>#REF!*#REF!</f>
        <v>#REF!</v>
      </c>
      <c r="DC75" s="649" t="e">
        <f>#REF!*#REF!</f>
        <v>#REF!</v>
      </c>
      <c r="DD75" s="649" t="e">
        <f>#REF!*#REF!</f>
        <v>#REF!</v>
      </c>
      <c r="DE75" s="649" t="e">
        <f>#REF!*#REF!</f>
        <v>#REF!</v>
      </c>
      <c r="DF75" s="649" t="e">
        <f>#REF!*#REF!</f>
        <v>#REF!</v>
      </c>
    </row>
    <row r="76" spans="1:110" ht="24">
      <c r="A76" s="12" t="s">
        <v>452</v>
      </c>
      <c r="B76" s="297" t="s">
        <v>758</v>
      </c>
      <c r="C76" s="103">
        <v>2625</v>
      </c>
      <c r="D76" s="103">
        <v>2625</v>
      </c>
      <c r="E76" s="103">
        <v>2625</v>
      </c>
      <c r="F76" s="103">
        <v>1330</v>
      </c>
      <c r="G76" s="103">
        <v>1330</v>
      </c>
      <c r="H76" s="103">
        <v>1330</v>
      </c>
      <c r="I76" s="103"/>
      <c r="J76" s="103"/>
      <c r="K76" s="103"/>
      <c r="L76" s="103">
        <v>2040</v>
      </c>
      <c r="M76" s="103">
        <v>2040</v>
      </c>
      <c r="N76" s="103">
        <v>2040</v>
      </c>
      <c r="O76" s="103">
        <v>14910</v>
      </c>
      <c r="P76" s="103">
        <v>14910</v>
      </c>
      <c r="Q76" s="103">
        <v>14910</v>
      </c>
      <c r="R76" s="103"/>
      <c r="S76" s="103"/>
      <c r="T76" s="103"/>
      <c r="U76" s="103"/>
      <c r="V76" s="103"/>
      <c r="W76" s="103"/>
      <c r="X76" s="103">
        <v>14700</v>
      </c>
      <c r="Y76" s="103">
        <v>14700</v>
      </c>
      <c r="Z76" s="103">
        <v>14700</v>
      </c>
      <c r="AA76" s="103">
        <v>6120</v>
      </c>
      <c r="AB76" s="103">
        <v>6120</v>
      </c>
      <c r="AC76" s="103">
        <v>6120</v>
      </c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>
        <v>2700</v>
      </c>
      <c r="BF76" s="103">
        <v>2700</v>
      </c>
      <c r="BG76" s="103">
        <v>2700</v>
      </c>
      <c r="BH76" s="103"/>
      <c r="BI76" s="103"/>
      <c r="BJ76" s="103"/>
      <c r="BK76" s="103"/>
      <c r="BL76" s="103"/>
      <c r="BM76" s="103"/>
      <c r="BN76" s="103"/>
      <c r="BO76" s="103"/>
      <c r="BP76" s="103"/>
      <c r="BQ76" s="103">
        <v>23048</v>
      </c>
      <c r="BR76" s="103">
        <v>23048</v>
      </c>
      <c r="BS76" s="103">
        <v>23048</v>
      </c>
      <c r="BT76" s="103"/>
      <c r="BU76" s="103"/>
      <c r="BV76" s="103"/>
      <c r="BW76" s="103"/>
      <c r="BX76" s="103"/>
      <c r="BY76" s="103"/>
      <c r="BZ76" s="103"/>
      <c r="CA76" s="103"/>
      <c r="CB76" s="103"/>
      <c r="CC76" s="103">
        <v>173128</v>
      </c>
      <c r="CD76" s="103">
        <v>173128</v>
      </c>
      <c r="CE76" s="103">
        <v>173128</v>
      </c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46">
        <f t="shared" si="204"/>
        <v>240601</v>
      </c>
      <c r="CS76" s="146">
        <f t="shared" si="204"/>
        <v>240601</v>
      </c>
      <c r="CT76" s="146">
        <f t="shared" si="204"/>
        <v>240601</v>
      </c>
      <c r="CU76" s="98" t="e">
        <f>#REF!*CR76</f>
        <v>#REF!</v>
      </c>
      <c r="CV76" s="98" t="e">
        <f>#REF!*CS76</f>
        <v>#REF!</v>
      </c>
      <c r="CW76" s="98" t="e">
        <f>#REF!*CT76</f>
        <v>#REF!</v>
      </c>
      <c r="CX76" s="98" t="e">
        <f>#REF!*CR76</f>
        <v>#REF!</v>
      </c>
      <c r="CY76" s="98" t="e">
        <f>#REF!*CS76</f>
        <v>#REF!</v>
      </c>
      <c r="CZ76" s="98" t="e">
        <f>#REF!*CT76</f>
        <v>#REF!</v>
      </c>
      <c r="DA76" s="649" t="e">
        <f>#REF!*#REF!</f>
        <v>#REF!</v>
      </c>
      <c r="DB76" s="649" t="e">
        <f>#REF!*#REF!</f>
        <v>#REF!</v>
      </c>
      <c r="DC76" s="649" t="e">
        <f>#REF!*#REF!</f>
        <v>#REF!</v>
      </c>
      <c r="DD76" s="649" t="e">
        <f>#REF!*#REF!</f>
        <v>#REF!</v>
      </c>
      <c r="DE76" s="649" t="e">
        <f>#REF!*#REF!</f>
        <v>#REF!</v>
      </c>
      <c r="DF76" s="649" t="e">
        <f>#REF!*#REF!</f>
        <v>#REF!</v>
      </c>
    </row>
    <row r="77" spans="1:110" ht="10.5" customHeight="1"/>
    <row r="78" spans="1:110">
      <c r="C78" s="1" t="s">
        <v>318</v>
      </c>
      <c r="F78" s="924" t="s">
        <v>402</v>
      </c>
      <c r="G78" s="924"/>
      <c r="H78" s="924"/>
      <c r="I78" s="924"/>
      <c r="J78" s="924"/>
      <c r="K78" s="924"/>
      <c r="L78" s="924"/>
      <c r="M78" s="924"/>
      <c r="N78" s="924"/>
      <c r="O78" s="924"/>
      <c r="P78" s="924"/>
      <c r="Q78" s="924"/>
      <c r="R78" s="924"/>
      <c r="S78" s="924"/>
      <c r="T78" s="924"/>
    </row>
    <row r="79" spans="1:110" ht="8.25" customHeight="1"/>
    <row r="80" spans="1:110">
      <c r="C80" s="1" t="s">
        <v>403</v>
      </c>
    </row>
  </sheetData>
  <mergeCells count="78">
    <mergeCell ref="F78:T78"/>
    <mergeCell ref="I1:T1"/>
    <mergeCell ref="I2:T2"/>
    <mergeCell ref="C3:H3"/>
    <mergeCell ref="C4:H4"/>
    <mergeCell ref="I4:T4"/>
    <mergeCell ref="C5:H5"/>
    <mergeCell ref="I5:T5"/>
    <mergeCell ref="R8:T8"/>
    <mergeCell ref="O8:Q8"/>
    <mergeCell ref="L8:N8"/>
    <mergeCell ref="I8:K8"/>
    <mergeCell ref="F8:H8"/>
    <mergeCell ref="F7:H7"/>
    <mergeCell ref="I7:K7"/>
    <mergeCell ref="L7:N7"/>
    <mergeCell ref="CR8:CT8"/>
    <mergeCell ref="CU8:CW8"/>
    <mergeCell ref="CX8:CZ8"/>
    <mergeCell ref="DA8:DC8"/>
    <mergeCell ref="DD8:DF8"/>
    <mergeCell ref="CO8:CQ8"/>
    <mergeCell ref="CL8:CN8"/>
    <mergeCell ref="CI8:CK8"/>
    <mergeCell ref="CF8:CH8"/>
    <mergeCell ref="CC8:CE8"/>
    <mergeCell ref="BZ8:CB8"/>
    <mergeCell ref="BW8:BY8"/>
    <mergeCell ref="BT8:BV8"/>
    <mergeCell ref="BQ8:BS8"/>
    <mergeCell ref="BN8:BP8"/>
    <mergeCell ref="BK8:BM8"/>
    <mergeCell ref="BH8:BJ8"/>
    <mergeCell ref="BE8:BG8"/>
    <mergeCell ref="BB8:BD8"/>
    <mergeCell ref="AY8:BA8"/>
    <mergeCell ref="AV8:AX8"/>
    <mergeCell ref="AS8:AU8"/>
    <mergeCell ref="AP8:AR8"/>
    <mergeCell ref="AM8:AO8"/>
    <mergeCell ref="AJ8:AL8"/>
    <mergeCell ref="AG8:AI8"/>
    <mergeCell ref="AD8:AF8"/>
    <mergeCell ref="AA8:AC8"/>
    <mergeCell ref="X8:Z8"/>
    <mergeCell ref="U8:W8"/>
    <mergeCell ref="CR7:DF7"/>
    <mergeCell ref="C8:E8"/>
    <mergeCell ref="BZ7:CB7"/>
    <mergeCell ref="CC7:CE7"/>
    <mergeCell ref="CF7:CH7"/>
    <mergeCell ref="CI7:CK7"/>
    <mergeCell ref="CL7:CN7"/>
    <mergeCell ref="CO7:CQ7"/>
    <mergeCell ref="BH7:BJ7"/>
    <mergeCell ref="BK7:BM7"/>
    <mergeCell ref="BN7:BP7"/>
    <mergeCell ref="BQ7:BS7"/>
    <mergeCell ref="BT7:BV7"/>
    <mergeCell ref="BW7:BY7"/>
    <mergeCell ref="AP7:AR7"/>
    <mergeCell ref="AS7:AU7"/>
    <mergeCell ref="AV7:AX7"/>
    <mergeCell ref="AY7:BA7"/>
    <mergeCell ref="BB7:BD7"/>
    <mergeCell ref="BE7:BG7"/>
    <mergeCell ref="X7:Z7"/>
    <mergeCell ref="AA7:AC7"/>
    <mergeCell ref="AD7:AF7"/>
    <mergeCell ref="AG7:AI7"/>
    <mergeCell ref="AJ7:AL7"/>
    <mergeCell ref="AM7:AO7"/>
    <mergeCell ref="O7:Q7"/>
    <mergeCell ref="R7:T7"/>
    <mergeCell ref="U7:W7"/>
    <mergeCell ref="A7:A8"/>
    <mergeCell ref="B7:B8"/>
    <mergeCell ref="C7:E7"/>
  </mergeCells>
  <pageMargins left="0.31496062992125984" right="0.11811023622047245" top="0.15748031496062992" bottom="0.15748031496062992" header="0.19685039370078741" footer="0.11811023622047245"/>
  <pageSetup paperSize="9" scale="50" fitToWidth="0" orientation="landscape" verticalDpi="0" r:id="rId1"/>
  <colBreaks count="2" manualBreakCount="2">
    <brk id="20" max="79" man="1"/>
    <brk id="89" max="7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2:OL89"/>
  <sheetViews>
    <sheetView workbookViewId="0">
      <pane xSplit="1" ySplit="9" topLeftCell="C38" activePane="bottomRight" state="frozen"/>
      <selection pane="topRight" activeCell="B1" sqref="B1"/>
      <selection pane="bottomLeft" activeCell="A10" sqref="A10"/>
      <selection pane="bottomRight" activeCell="JM1" sqref="JM1:OC1048576"/>
    </sheetView>
  </sheetViews>
  <sheetFormatPr defaultRowHeight="15"/>
  <cols>
    <col min="1" max="1" width="27.5703125" style="436" customWidth="1"/>
    <col min="2" max="2" width="5.7109375" style="436" hidden="1" customWidth="1"/>
    <col min="3" max="3" width="7.85546875" style="436" customWidth="1"/>
    <col min="4" max="4" width="6.42578125" style="436" customWidth="1"/>
    <col min="5" max="6" width="5.7109375" style="436" customWidth="1"/>
    <col min="7" max="7" width="11.5703125" style="436" hidden="1" customWidth="1"/>
    <col min="8" max="8" width="7.85546875" style="436" customWidth="1"/>
    <col min="9" max="10" width="9.28515625" style="436" customWidth="1"/>
    <col min="11" max="11" width="10.28515625" style="436" customWidth="1"/>
    <col min="12" max="15" width="9" style="436" customWidth="1"/>
    <col min="16" max="16" width="7.28515625" style="436" customWidth="1"/>
    <col min="17" max="17" width="5.7109375" style="436" hidden="1" customWidth="1"/>
    <col min="18" max="18" width="5.7109375" style="436" customWidth="1"/>
    <col min="19" max="19" width="6.42578125" style="436" hidden="1" customWidth="1"/>
    <col min="20" max="20" width="5.7109375" style="436" customWidth="1"/>
    <col min="21" max="21" width="6.85546875" style="436" customWidth="1"/>
    <col min="22" max="22" width="7.5703125" style="436" customWidth="1"/>
    <col min="23" max="23" width="5.7109375" style="436" hidden="1" customWidth="1"/>
    <col min="24" max="26" width="5.7109375" style="436" customWidth="1"/>
    <col min="27" max="27" width="7.140625" style="436" customWidth="1"/>
    <col min="28" max="28" width="7.7109375" style="436" customWidth="1"/>
    <col min="29" max="29" width="5.7109375" style="436" hidden="1" customWidth="1"/>
    <col min="30" max="30" width="7.5703125" style="436" hidden="1" customWidth="1"/>
    <col min="31" max="32" width="5.7109375" style="436" customWidth="1"/>
    <col min="33" max="33" width="6.7109375" style="436" customWidth="1"/>
    <col min="34" max="34" width="8.5703125" style="436" customWidth="1"/>
    <col min="35" max="35" width="7.42578125" style="436" customWidth="1"/>
    <col min="36" max="37" width="7.7109375" style="436" customWidth="1"/>
    <col min="38" max="46" width="5.7109375" style="436" customWidth="1"/>
    <col min="47" max="47" width="7.85546875" style="436" customWidth="1"/>
    <col min="48" max="59" width="5.7109375" style="436" customWidth="1"/>
    <col min="60" max="60" width="13" style="436" customWidth="1"/>
    <col min="61" max="61" width="10.85546875" style="436" customWidth="1"/>
    <col min="62" max="63" width="11.28515625" style="436" customWidth="1"/>
    <col min="64" max="64" width="10.85546875" style="436" customWidth="1"/>
    <col min="65" max="65" width="9.85546875" style="436" customWidth="1"/>
    <col min="66" max="66" width="10.85546875" style="436" customWidth="1"/>
    <col min="67" max="69" width="9.85546875" style="436" customWidth="1"/>
    <col min="70" max="70" width="10.28515625" style="436" customWidth="1"/>
    <col min="71" max="71" width="10.85546875" style="436" customWidth="1"/>
    <col min="72" max="73" width="10.28515625" style="436" customWidth="1"/>
    <col min="74" max="74" width="9.85546875" style="436" customWidth="1"/>
    <col min="75" max="79" width="3.140625" style="436" hidden="1" customWidth="1"/>
    <col min="80" max="80" width="9.28515625" style="436" customWidth="1"/>
    <col min="81" max="81" width="10.85546875" style="436" customWidth="1"/>
    <col min="82" max="83" width="9.28515625" style="436" customWidth="1"/>
    <col min="84" max="84" width="8.85546875" style="436" customWidth="1"/>
    <col min="85" max="85" width="14.42578125" style="436" customWidth="1"/>
    <col min="86" max="86" width="12.28515625" style="436" customWidth="1"/>
    <col min="87" max="87" width="10.85546875" style="436" customWidth="1"/>
    <col min="88" max="88" width="12.5703125" style="436" customWidth="1"/>
    <col min="89" max="89" width="12.28515625" style="436" customWidth="1"/>
    <col min="90" max="90" width="10.85546875" style="436" customWidth="1"/>
    <col min="91" max="95" width="9.85546875" style="436" customWidth="1"/>
    <col min="96" max="96" width="13.42578125" style="436" customWidth="1"/>
    <col min="97" max="97" width="10.85546875" style="436" customWidth="1"/>
    <col min="98" max="98" width="11.28515625" style="436" customWidth="1"/>
    <col min="99" max="99" width="12.42578125" style="436" customWidth="1"/>
    <col min="100" max="100" width="12.5703125" style="436" customWidth="1"/>
    <col min="101" max="101" width="9.28515625" style="436" customWidth="1"/>
    <col min="102" max="102" width="10.85546875" style="436" customWidth="1"/>
    <col min="103" max="105" width="9.28515625" style="436" customWidth="1"/>
    <col min="106" max="106" width="10.28515625" style="436" customWidth="1"/>
    <col min="107" max="107" width="10.85546875" style="436" customWidth="1"/>
    <col min="108" max="109" width="10.28515625" style="436" customWidth="1"/>
    <col min="110" max="110" width="9.85546875" style="436" customWidth="1"/>
    <col min="111" max="111" width="12.28515625" style="436" customWidth="1"/>
    <col min="112" max="112" width="10.28515625" style="436" customWidth="1"/>
    <col min="113" max="113" width="9.28515625" style="436" customWidth="1"/>
    <col min="114" max="116" width="10.28515625" style="436" customWidth="1"/>
    <col min="117" max="121" width="9.85546875" style="436" customWidth="1"/>
    <col min="122" max="126" width="3.42578125" style="436" hidden="1" customWidth="1"/>
    <col min="127" max="127" width="9.28515625" style="436" customWidth="1"/>
    <col min="128" max="128" width="10.85546875" style="436" customWidth="1"/>
    <col min="129" max="131" width="8.85546875" style="436" customWidth="1"/>
    <col min="132" max="132" width="9.28515625" style="436" customWidth="1"/>
    <col min="133" max="133" width="10.85546875" style="436" customWidth="1"/>
    <col min="134" max="135" width="9.28515625" style="436" customWidth="1"/>
    <col min="136" max="136" width="8.85546875" style="436" customWidth="1"/>
    <col min="137" max="137" width="10.85546875" style="436" customWidth="1"/>
    <col min="138" max="138" width="12.28515625" style="436" customWidth="1"/>
    <col min="139" max="139" width="10.85546875" style="436" customWidth="1"/>
    <col min="140" max="143" width="11.28515625" style="436" customWidth="1"/>
    <col min="144" max="147" width="10.85546875" style="436" customWidth="1"/>
    <col min="148" max="148" width="7.85546875" style="436" customWidth="1"/>
    <col min="149" max="149" width="10.85546875" style="436" customWidth="1"/>
    <col min="150" max="151" width="7.85546875" style="436" customWidth="1"/>
    <col min="152" max="152" width="6.85546875" style="436" customWidth="1"/>
    <col min="153" max="153" width="7.85546875" style="436" customWidth="1"/>
    <col min="154" max="154" width="10.85546875" style="436" customWidth="1"/>
    <col min="155" max="156" width="7.85546875" style="436" customWidth="1"/>
    <col min="157" max="157" width="6.85546875" style="436" customWidth="1"/>
    <col min="158" max="158" width="7.85546875" style="436" customWidth="1"/>
    <col min="159" max="159" width="10.85546875" style="436" customWidth="1"/>
    <col min="160" max="161" width="7.85546875" style="436" customWidth="1"/>
    <col min="162" max="163" width="7.42578125" style="436" customWidth="1"/>
    <col min="164" max="164" width="10.85546875" style="436" customWidth="1"/>
    <col min="165" max="167" width="7.42578125" style="436" customWidth="1"/>
    <col min="168" max="168" width="8.85546875" style="436" customWidth="1"/>
    <col min="169" max="169" width="10.85546875" style="436" customWidth="1"/>
    <col min="170" max="173" width="8.85546875" style="436" customWidth="1"/>
    <col min="174" max="174" width="10.85546875" style="436" customWidth="1"/>
    <col min="175" max="177" width="8.85546875" style="436" customWidth="1"/>
    <col min="178" max="178" width="7.85546875" style="436" customWidth="1"/>
    <col min="179" max="179" width="10.85546875" style="436" customWidth="1"/>
    <col min="180" max="180" width="7.85546875" style="436" customWidth="1"/>
    <col min="181" max="182" width="7.42578125" style="436" customWidth="1"/>
    <col min="183" max="183" width="9.7109375" style="436" customWidth="1"/>
    <col min="184" max="184" width="10.85546875" style="436" customWidth="1"/>
    <col min="185" max="186" width="7.85546875" style="436" customWidth="1"/>
    <col min="187" max="187" width="6.5703125" style="436" customWidth="1"/>
    <col min="188" max="188" width="8.85546875" style="436" customWidth="1"/>
    <col min="189" max="189" width="10.85546875" style="436" customWidth="1"/>
    <col min="190" max="192" width="8.85546875" style="436" customWidth="1"/>
    <col min="193" max="193" width="10.28515625" style="436" customWidth="1"/>
    <col min="194" max="194" width="10.85546875" style="436" customWidth="1"/>
    <col min="195" max="196" width="7.85546875" style="436" customWidth="1"/>
    <col min="197" max="197" width="6.85546875" style="436" customWidth="1"/>
    <col min="198" max="198" width="9.42578125" style="436" customWidth="1"/>
    <col min="199" max="199" width="10.85546875" style="436" customWidth="1"/>
    <col min="200" max="201" width="6.85546875" style="436" customWidth="1"/>
    <col min="202" max="202" width="5.7109375" style="436" customWidth="1"/>
    <col min="203" max="203" width="11.85546875" style="436" customWidth="1"/>
    <col min="204" max="204" width="10.85546875" style="436" customWidth="1"/>
    <col min="205" max="205" width="6.85546875" style="436" customWidth="1"/>
    <col min="206" max="206" width="7.5703125" style="436" customWidth="1"/>
    <col min="207" max="207" width="6.85546875" style="436" customWidth="1"/>
    <col min="208" max="208" width="9.28515625" style="436" customWidth="1"/>
    <col min="209" max="209" width="10.85546875" style="436" customWidth="1"/>
    <col min="210" max="210" width="9.28515625" style="436" customWidth="1"/>
    <col min="211" max="211" width="8.140625" style="436" customWidth="1"/>
    <col min="212" max="212" width="8" style="436" customWidth="1"/>
    <col min="213" max="213" width="11.140625" style="436" customWidth="1"/>
    <col min="214" max="214" width="10.85546875" style="436" customWidth="1"/>
    <col min="215" max="215" width="9.85546875" style="436" customWidth="1"/>
    <col min="216" max="216" width="8.85546875" style="436" customWidth="1"/>
    <col min="217" max="217" width="8.140625" style="436" customWidth="1"/>
    <col min="218" max="218" width="9.28515625" style="436" customWidth="1"/>
    <col min="219" max="219" width="10.85546875" style="436" customWidth="1"/>
    <col min="220" max="222" width="7.85546875" style="436" customWidth="1"/>
    <col min="223" max="223" width="10" style="436" customWidth="1"/>
    <col min="224" max="224" width="10.85546875" style="436" customWidth="1"/>
    <col min="225" max="225" width="7.85546875" style="436" customWidth="1"/>
    <col min="226" max="226" width="8" style="436" customWidth="1"/>
    <col min="227" max="227" width="7.85546875" style="436" customWidth="1"/>
    <col min="228" max="228" width="10.140625" style="436" customWidth="1"/>
    <col min="229" max="229" width="10.85546875" style="436" customWidth="1"/>
    <col min="230" max="232" width="7.85546875" style="436" customWidth="1"/>
    <col min="233" max="233" width="10.28515625" style="436" customWidth="1"/>
    <col min="234" max="234" width="10.85546875" style="436" customWidth="1"/>
    <col min="235" max="235" width="6.7109375" style="436" customWidth="1"/>
    <col min="236" max="236" width="6.5703125" style="436" customWidth="1"/>
    <col min="237" max="237" width="6.85546875" style="436" customWidth="1"/>
    <col min="238" max="238" width="10" style="436" customWidth="1"/>
    <col min="239" max="239" width="10.85546875" style="436" customWidth="1"/>
    <col min="240" max="240" width="7.5703125" style="436" customWidth="1"/>
    <col min="241" max="241" width="7.85546875" style="436" customWidth="1"/>
    <col min="242" max="242" width="7.140625" style="436" customWidth="1"/>
    <col min="243" max="243" width="10.5703125" style="436" customWidth="1"/>
    <col min="244" max="244" width="10.85546875" style="436" customWidth="1"/>
    <col min="245" max="245" width="7.85546875" style="436" customWidth="1"/>
    <col min="246" max="246" width="8.140625" style="436" customWidth="1"/>
    <col min="247" max="247" width="7.5703125" style="436" customWidth="1"/>
    <col min="248" max="248" width="11.28515625" style="436" customWidth="1"/>
    <col min="249" max="249" width="10.85546875" style="436" customWidth="1"/>
    <col min="250" max="250" width="7.85546875" style="436" customWidth="1"/>
    <col min="251" max="252" width="7.7109375" style="436" customWidth="1"/>
    <col min="253" max="253" width="9.85546875" style="436" customWidth="1"/>
    <col min="254" max="254" width="10.85546875" style="436" customWidth="1"/>
    <col min="255" max="258" width="7.85546875" style="436" customWidth="1"/>
    <col min="259" max="259" width="10.85546875" style="436" customWidth="1"/>
    <col min="260" max="262" width="7.85546875" style="436" customWidth="1"/>
    <col min="263" max="263" width="8.28515625" style="436" customWidth="1"/>
    <col min="264" max="264" width="10.85546875" style="436" customWidth="1"/>
    <col min="265" max="266" width="7.85546875" style="436" customWidth="1"/>
    <col min="267" max="267" width="6.85546875" style="436" customWidth="1"/>
    <col min="268" max="268" width="9.28515625" style="436" customWidth="1"/>
    <col min="269" max="269" width="8.85546875" style="436" customWidth="1"/>
    <col min="270" max="272" width="9.28515625" style="436" customWidth="1"/>
    <col min="273" max="273" width="7.28515625" style="436" hidden="1" customWidth="1"/>
    <col min="274" max="274" width="6.85546875" style="436" hidden="1" customWidth="1"/>
    <col min="275" max="275" width="8.140625" style="436" hidden="1" customWidth="1"/>
    <col min="276" max="276" width="8.28515625" style="436" hidden="1" customWidth="1"/>
    <col min="277" max="279" width="5.7109375" style="436" hidden="1" customWidth="1"/>
    <col min="280" max="280" width="8.85546875" style="436" hidden="1" customWidth="1"/>
    <col min="281" max="281" width="10.85546875" style="436" hidden="1" customWidth="1"/>
    <col min="282" max="285" width="8.85546875" style="436" hidden="1" customWidth="1"/>
    <col min="286" max="286" width="10.85546875" style="436" hidden="1" customWidth="1"/>
    <col min="287" max="289" width="8.85546875" style="436" hidden="1" customWidth="1"/>
    <col min="290" max="290" width="7.85546875" style="436" hidden="1" customWidth="1"/>
    <col min="291" max="291" width="10.85546875" style="436" hidden="1" customWidth="1"/>
    <col min="292" max="294" width="7.85546875" style="436" hidden="1" customWidth="1"/>
    <col min="295" max="295" width="10.7109375" style="436" hidden="1" customWidth="1"/>
    <col min="296" max="296" width="10.85546875" style="436" hidden="1" customWidth="1"/>
    <col min="297" max="297" width="9.42578125" style="436" hidden="1" customWidth="1"/>
    <col min="298" max="298" width="10.28515625" style="436" hidden="1" customWidth="1"/>
    <col min="299" max="299" width="7.42578125" style="436" hidden="1" customWidth="1"/>
    <col min="300" max="300" width="9.28515625" style="436" hidden="1" customWidth="1"/>
    <col min="301" max="301" width="10.85546875" style="436" hidden="1" customWidth="1"/>
    <col min="302" max="303" width="9.28515625" style="436" hidden="1" customWidth="1"/>
    <col min="304" max="305" width="8.85546875" style="436" hidden="1" customWidth="1"/>
    <col min="306" max="306" width="10.85546875" style="436" hidden="1" customWidth="1"/>
    <col min="307" max="309" width="8.85546875" style="436" hidden="1" customWidth="1"/>
    <col min="310" max="310" width="9.28515625" style="436" hidden="1" customWidth="1"/>
    <col min="311" max="311" width="8.85546875" style="436" hidden="1" customWidth="1"/>
    <col min="312" max="313" width="9.28515625" style="436" hidden="1" customWidth="1"/>
    <col min="314" max="314" width="8.85546875" style="436" hidden="1" customWidth="1"/>
    <col min="315" max="316" width="11.140625" style="436" hidden="1" customWidth="1"/>
    <col min="317" max="317" width="9.7109375" style="436" hidden="1" customWidth="1"/>
    <col min="318" max="318" width="14.28515625" style="436" hidden="1" customWidth="1"/>
    <col min="319" max="319" width="11.28515625" style="436" hidden="1" customWidth="1"/>
    <col min="320" max="320" width="12.85546875" style="436" hidden="1" customWidth="1"/>
    <col min="321" max="321" width="13.28515625" style="436" hidden="1" customWidth="1"/>
    <col min="322" max="322" width="13" style="436" hidden="1" customWidth="1"/>
    <col min="323" max="323" width="0" style="710" hidden="1" customWidth="1"/>
    <col min="324" max="324" width="12.7109375" style="710" hidden="1" customWidth="1"/>
    <col min="325" max="325" width="0" style="710" hidden="1" customWidth="1"/>
    <col min="326" max="326" width="14.42578125" style="710" hidden="1" customWidth="1"/>
    <col min="327" max="327" width="10.85546875" style="710" hidden="1" customWidth="1"/>
    <col min="328" max="328" width="9.85546875" style="436" hidden="1" customWidth="1"/>
    <col min="329" max="329" width="11.140625" style="436" hidden="1" customWidth="1"/>
    <col min="330" max="330" width="9.7109375" style="436" hidden="1" customWidth="1"/>
    <col min="331" max="331" width="10.7109375" style="710" hidden="1" customWidth="1"/>
    <col min="332" max="332" width="10.85546875" style="1" hidden="1" customWidth="1"/>
    <col min="333" max="334" width="7.28515625" style="436" hidden="1" customWidth="1"/>
    <col min="335" max="335" width="8.140625" style="436" hidden="1" customWidth="1"/>
    <col min="336" max="336" width="8.28515625" style="436" hidden="1" customWidth="1"/>
    <col min="337" max="337" width="7" style="436" hidden="1" customWidth="1"/>
    <col min="338" max="338" width="7.28515625" style="436" hidden="1" customWidth="1"/>
    <col min="339" max="341" width="8.85546875" style="436" hidden="1" customWidth="1"/>
    <col min="342" max="343" width="9.85546875" style="436" hidden="1" customWidth="1"/>
    <col min="344" max="344" width="11.28515625" style="436" hidden="1" customWidth="1"/>
    <col min="345" max="347" width="7.28515625" style="436" hidden="1" customWidth="1"/>
    <col min="348" max="348" width="9.28515625" style="436" hidden="1" customWidth="1"/>
    <col min="349" max="349" width="8.5703125" style="436" hidden="1" customWidth="1"/>
    <col min="350" max="356" width="9.7109375" style="436" hidden="1" customWidth="1"/>
    <col min="357" max="362" width="10.85546875" style="436" hidden="1" customWidth="1"/>
    <col min="363" max="365" width="8.85546875" style="436" hidden="1" customWidth="1"/>
    <col min="366" max="367" width="9.85546875" style="436" hidden="1" customWidth="1"/>
    <col min="368" max="368" width="7.85546875" style="436" hidden="1" customWidth="1"/>
    <col min="369" max="371" width="8.85546875" style="436" hidden="1" customWidth="1"/>
    <col min="372" max="373" width="9.85546875" style="436" hidden="1" customWidth="1"/>
    <col min="374" max="374" width="11.28515625" style="436" hidden="1" customWidth="1"/>
    <col min="375" max="377" width="7.28515625" style="436" hidden="1" customWidth="1"/>
    <col min="378" max="378" width="9.28515625" style="436" hidden="1" customWidth="1"/>
    <col min="379" max="379" width="8.5703125" style="436" hidden="1" customWidth="1"/>
    <col min="380" max="386" width="9.7109375" style="436" hidden="1" customWidth="1"/>
    <col min="387" max="392" width="10.85546875" style="436" hidden="1" customWidth="1"/>
    <col min="393" max="393" width="7.140625" style="1" hidden="1" customWidth="1"/>
    <col min="394" max="394" width="8.140625" style="436" customWidth="1"/>
    <col min="395" max="399" width="7.7109375" style="436" customWidth="1"/>
    <col min="400" max="401" width="11.7109375" style="436" customWidth="1"/>
    <col min="402" max="402" width="10.85546875" style="436" customWidth="1"/>
    <col min="403" max="16384" width="9.140625" style="1"/>
  </cols>
  <sheetData>
    <row r="2" spans="1:402" ht="18.75" customHeight="1">
      <c r="B2" s="1083" t="s">
        <v>1349</v>
      </c>
      <c r="C2" s="1083"/>
      <c r="D2" s="1083"/>
      <c r="E2" s="1083"/>
      <c r="F2" s="1083"/>
      <c r="G2" s="1083"/>
      <c r="H2" s="1083"/>
      <c r="I2" s="1083"/>
      <c r="J2" s="1083"/>
      <c r="K2" s="1083"/>
      <c r="L2" s="1083"/>
      <c r="M2" s="1083"/>
      <c r="N2" s="1083"/>
      <c r="O2" s="1083"/>
      <c r="P2" s="1083"/>
      <c r="Q2" s="1083"/>
      <c r="R2" s="1083"/>
      <c r="S2" s="1083"/>
      <c r="T2" s="1083"/>
      <c r="U2" s="1083"/>
      <c r="V2" s="1083"/>
      <c r="W2" s="1083"/>
      <c r="X2" s="1083"/>
      <c r="Y2" s="1083"/>
      <c r="Z2" s="1083"/>
      <c r="AA2" s="1083"/>
      <c r="AB2" s="1083"/>
      <c r="AC2" s="1083"/>
      <c r="AD2" s="1083"/>
      <c r="AE2" s="1083"/>
      <c r="AF2" s="1083"/>
      <c r="AG2" s="1083"/>
    </row>
    <row r="3" spans="1:402">
      <c r="A3" s="437"/>
      <c r="C3" s="1043" t="s">
        <v>1372</v>
      </c>
      <c r="D3" s="1044"/>
      <c r="E3" s="1044"/>
      <c r="F3" s="1044"/>
      <c r="G3" s="1044"/>
      <c r="H3" s="1044"/>
      <c r="I3" s="1044"/>
      <c r="J3" s="1044"/>
      <c r="K3" s="1044"/>
      <c r="L3" s="1044"/>
      <c r="M3" s="1044"/>
      <c r="N3" s="1044"/>
      <c r="O3" s="1045"/>
      <c r="P3" s="1043" t="s">
        <v>1373</v>
      </c>
      <c r="Q3" s="1044"/>
      <c r="R3" s="1044"/>
      <c r="S3" s="1044"/>
      <c r="T3" s="1044"/>
      <c r="U3" s="1044"/>
      <c r="V3" s="1044"/>
      <c r="W3" s="1044"/>
      <c r="X3" s="1044"/>
      <c r="Y3" s="1044"/>
      <c r="Z3" s="1044"/>
      <c r="AA3" s="1044"/>
      <c r="AB3" s="1044"/>
      <c r="AC3" s="1044"/>
      <c r="AD3" s="1044"/>
      <c r="AE3" s="1044"/>
      <c r="AF3" s="1044"/>
      <c r="AG3" s="1044"/>
      <c r="AH3" s="1044"/>
      <c r="AI3" s="1044"/>
      <c r="AJ3" s="1044"/>
      <c r="AK3" s="1044"/>
      <c r="AL3" s="1044"/>
      <c r="AM3" s="1044"/>
      <c r="AN3" s="1044"/>
      <c r="AO3" s="1044"/>
      <c r="AP3" s="1044"/>
      <c r="AQ3" s="1044"/>
      <c r="AR3" s="1044"/>
      <c r="AS3" s="1044"/>
      <c r="AT3" s="1044"/>
      <c r="AU3" s="1044"/>
      <c r="AV3" s="1044"/>
      <c r="AW3" s="1044"/>
      <c r="AX3" s="1044"/>
      <c r="AY3" s="1044"/>
      <c r="AZ3" s="1044"/>
      <c r="BA3" s="1044"/>
      <c r="BB3" s="1044"/>
      <c r="BC3" s="1044"/>
      <c r="BD3" s="1044"/>
      <c r="BE3" s="1044"/>
      <c r="BF3" s="1044"/>
      <c r="BG3" s="1044"/>
      <c r="BH3" s="1044"/>
      <c r="BI3" s="1044"/>
      <c r="BJ3" s="1044"/>
      <c r="BK3" s="1044"/>
      <c r="BL3" s="1044"/>
      <c r="BM3" s="1044"/>
      <c r="BN3" s="1044"/>
      <c r="BO3" s="1044"/>
      <c r="BP3" s="1044"/>
      <c r="BQ3" s="1044"/>
      <c r="BR3" s="1044"/>
      <c r="BS3" s="1044"/>
      <c r="BT3" s="1044"/>
      <c r="BU3" s="1044"/>
      <c r="BV3" s="1044"/>
      <c r="BW3" s="1044"/>
      <c r="BX3" s="1044"/>
      <c r="BY3" s="1044"/>
      <c r="BZ3" s="1044"/>
      <c r="CA3" s="1044"/>
      <c r="CB3" s="1044"/>
      <c r="CC3" s="1044"/>
      <c r="CD3" s="1044"/>
      <c r="CE3" s="1044"/>
      <c r="CF3" s="1044"/>
      <c r="CG3" s="1044"/>
      <c r="CH3" s="1044"/>
      <c r="CI3" s="1044"/>
      <c r="CJ3" s="1044"/>
      <c r="CK3" s="1044"/>
      <c r="CL3" s="1044"/>
      <c r="CM3" s="1044"/>
      <c r="CN3" s="1044"/>
      <c r="CO3" s="1044"/>
      <c r="CP3" s="1044"/>
      <c r="CQ3" s="1044"/>
      <c r="CR3" s="1044"/>
      <c r="CS3" s="1044"/>
      <c r="CT3" s="1044"/>
      <c r="CU3" s="1044"/>
      <c r="CV3" s="1044"/>
      <c r="CW3" s="1044"/>
      <c r="CX3" s="1044"/>
      <c r="CY3" s="1044"/>
      <c r="CZ3" s="1044"/>
      <c r="DA3" s="1044"/>
      <c r="DB3" s="1044"/>
      <c r="DC3" s="1044"/>
      <c r="DD3" s="1044"/>
      <c r="DE3" s="1044"/>
      <c r="DF3" s="1044"/>
      <c r="DG3" s="1044"/>
      <c r="DH3" s="1044"/>
      <c r="DI3" s="1044"/>
      <c r="DJ3" s="1044"/>
      <c r="DK3" s="1044"/>
      <c r="DL3" s="1044"/>
      <c r="DM3" s="1044"/>
      <c r="DN3" s="1044"/>
      <c r="DO3" s="1044"/>
      <c r="DP3" s="1044"/>
      <c r="DQ3" s="1044"/>
      <c r="DR3" s="1044"/>
      <c r="DS3" s="1044"/>
      <c r="DT3" s="1044"/>
      <c r="DU3" s="1044"/>
      <c r="DV3" s="1044"/>
      <c r="DW3" s="1044"/>
      <c r="DX3" s="1044"/>
      <c r="DY3" s="1044"/>
      <c r="DZ3" s="1044"/>
      <c r="EA3" s="1044"/>
      <c r="EB3" s="1044"/>
      <c r="EC3" s="1044"/>
      <c r="ED3" s="1044"/>
      <c r="EE3" s="1044"/>
      <c r="EF3" s="1044"/>
      <c r="EG3" s="1044"/>
      <c r="EH3" s="1044"/>
      <c r="EI3" s="1044"/>
      <c r="EJ3" s="1044"/>
      <c r="EK3" s="1044"/>
      <c r="EL3" s="1044"/>
      <c r="EM3" s="1044"/>
      <c r="EN3" s="1044"/>
      <c r="EO3" s="1044"/>
      <c r="EP3" s="1044"/>
      <c r="EQ3" s="1044"/>
      <c r="ER3" s="1044"/>
      <c r="ES3" s="1044"/>
      <c r="ET3" s="1044"/>
      <c r="EU3" s="1044"/>
      <c r="EV3" s="1044"/>
      <c r="EW3" s="1044"/>
      <c r="EX3" s="1044"/>
      <c r="EY3" s="1044"/>
      <c r="EZ3" s="1044"/>
      <c r="FA3" s="1044"/>
      <c r="FB3" s="1044"/>
      <c r="FC3" s="1044"/>
      <c r="FD3" s="1044"/>
      <c r="FE3" s="1044"/>
      <c r="FF3" s="1044"/>
      <c r="FG3" s="1044"/>
      <c r="FH3" s="1044"/>
      <c r="FI3" s="1044"/>
      <c r="FJ3" s="1044"/>
      <c r="FK3" s="1044"/>
      <c r="FL3" s="1044"/>
      <c r="FM3" s="1044"/>
      <c r="FN3" s="1044"/>
      <c r="FO3" s="1044"/>
      <c r="FP3" s="1044"/>
      <c r="FQ3" s="1044"/>
      <c r="FR3" s="1044"/>
      <c r="FS3" s="1044"/>
      <c r="FT3" s="1044"/>
      <c r="FU3" s="1044"/>
      <c r="FV3" s="1044"/>
      <c r="FW3" s="1044"/>
      <c r="FX3" s="1044"/>
      <c r="FY3" s="1044"/>
      <c r="FZ3" s="1044"/>
      <c r="GA3" s="1044"/>
      <c r="GB3" s="1044"/>
      <c r="GC3" s="1044"/>
      <c r="GD3" s="1044"/>
      <c r="GE3" s="1044"/>
      <c r="GF3" s="1044"/>
      <c r="GG3" s="1044"/>
      <c r="GH3" s="1044"/>
      <c r="GI3" s="1044"/>
      <c r="GJ3" s="1044"/>
      <c r="GK3" s="1044"/>
      <c r="GL3" s="1044"/>
      <c r="GM3" s="1044"/>
      <c r="GN3" s="1044"/>
      <c r="GO3" s="1044"/>
      <c r="GP3" s="1044"/>
      <c r="GQ3" s="1044"/>
      <c r="GR3" s="1044"/>
      <c r="GS3" s="1044"/>
      <c r="GT3" s="1044"/>
      <c r="GU3" s="1044"/>
      <c r="GV3" s="1044"/>
      <c r="GW3" s="1044"/>
      <c r="GX3" s="1044"/>
      <c r="GY3" s="1044"/>
      <c r="GZ3" s="1044"/>
      <c r="HA3" s="1044"/>
      <c r="HB3" s="1044"/>
      <c r="HC3" s="1044"/>
      <c r="HD3" s="1044"/>
      <c r="HE3" s="1044"/>
      <c r="HF3" s="1044"/>
      <c r="HG3" s="1044"/>
      <c r="HH3" s="1044"/>
      <c r="HI3" s="1044"/>
      <c r="HJ3" s="1044"/>
      <c r="HK3" s="1044"/>
      <c r="HL3" s="1044"/>
      <c r="HM3" s="1044"/>
      <c r="HN3" s="1044"/>
      <c r="HO3" s="1044"/>
      <c r="HP3" s="1044"/>
      <c r="HQ3" s="1044"/>
      <c r="HR3" s="1044"/>
      <c r="HS3" s="1044"/>
      <c r="HT3" s="1044"/>
      <c r="HU3" s="1044"/>
      <c r="HV3" s="1044"/>
      <c r="HW3" s="1044"/>
      <c r="HX3" s="1044"/>
      <c r="HY3" s="1044"/>
      <c r="HZ3" s="1044"/>
      <c r="IA3" s="1044"/>
      <c r="IB3" s="1044"/>
      <c r="IC3" s="1044"/>
      <c r="ID3" s="1044"/>
      <c r="IE3" s="1044"/>
      <c r="IF3" s="1044"/>
      <c r="IG3" s="1044"/>
      <c r="IH3" s="1044"/>
      <c r="II3" s="1044"/>
      <c r="IJ3" s="1044"/>
      <c r="IK3" s="1044"/>
      <c r="IL3" s="1044"/>
      <c r="IM3" s="1044"/>
      <c r="IN3" s="1044"/>
      <c r="IO3" s="1044"/>
      <c r="IP3" s="1044"/>
      <c r="IQ3" s="1044"/>
      <c r="IR3" s="1044"/>
      <c r="IS3" s="1044"/>
      <c r="IT3" s="1044"/>
      <c r="IU3" s="1044"/>
      <c r="IV3" s="1044"/>
      <c r="IW3" s="1044"/>
      <c r="IX3" s="1044"/>
      <c r="IY3" s="1044"/>
      <c r="IZ3" s="1044"/>
      <c r="JA3" s="1044"/>
      <c r="JB3" s="1044"/>
      <c r="JC3" s="1044"/>
      <c r="JD3" s="1044"/>
      <c r="JE3" s="1044"/>
      <c r="JF3" s="1044"/>
      <c r="JG3" s="1044"/>
      <c r="JH3" s="1044"/>
      <c r="JI3" s="1044"/>
      <c r="JJ3" s="1044"/>
      <c r="JK3" s="1044"/>
      <c r="JL3" s="1045"/>
      <c r="JM3" s="1043" t="s">
        <v>1374</v>
      </c>
      <c r="JN3" s="1044"/>
      <c r="JO3" s="1044"/>
      <c r="JP3" s="1044"/>
      <c r="JQ3" s="1044"/>
      <c r="JR3" s="1044"/>
      <c r="JS3" s="1044"/>
      <c r="JT3" s="1044"/>
      <c r="JU3" s="1044"/>
      <c r="JV3" s="1044"/>
      <c r="JW3" s="1044"/>
      <c r="JX3" s="1044"/>
      <c r="JY3" s="1044"/>
      <c r="JZ3" s="1044"/>
      <c r="KA3" s="1044"/>
      <c r="KB3" s="1044"/>
      <c r="KC3" s="1044"/>
      <c r="KD3" s="1044"/>
      <c r="KE3" s="1044"/>
      <c r="KF3" s="1044"/>
      <c r="KG3" s="1044"/>
      <c r="KH3" s="1044"/>
      <c r="KI3" s="1044"/>
      <c r="KJ3" s="1044"/>
      <c r="KK3" s="1044"/>
      <c r="KL3" s="1044"/>
      <c r="KM3" s="1044"/>
      <c r="KN3" s="1044"/>
      <c r="KO3" s="1044"/>
      <c r="KP3" s="1044"/>
      <c r="KQ3" s="1044"/>
      <c r="KR3" s="1044"/>
      <c r="KS3" s="1044"/>
      <c r="KT3" s="1044"/>
      <c r="KU3" s="1044"/>
      <c r="KV3" s="1044"/>
      <c r="KW3" s="1044"/>
      <c r="KX3" s="1044"/>
      <c r="KY3" s="1044"/>
      <c r="KZ3" s="1044"/>
      <c r="LA3" s="1044"/>
      <c r="LB3" s="1045"/>
      <c r="LC3" s="1046" t="s">
        <v>1381</v>
      </c>
      <c r="LD3" s="1046"/>
      <c r="LE3" s="1046"/>
      <c r="LF3" s="1046"/>
      <c r="LG3" s="1046"/>
      <c r="LH3" s="1046"/>
      <c r="LI3" s="1046"/>
      <c r="LJ3" s="1046"/>
      <c r="LK3" s="1054" t="s">
        <v>1380</v>
      </c>
      <c r="LL3" s="1054"/>
      <c r="LM3" s="1054"/>
      <c r="LN3" s="1054"/>
      <c r="LO3" s="1054"/>
      <c r="LP3" s="1054" t="s">
        <v>1376</v>
      </c>
      <c r="LQ3" s="1054"/>
      <c r="LR3" s="1054"/>
      <c r="LS3" s="1054"/>
      <c r="MM3" s="1080" t="s">
        <v>1472</v>
      </c>
      <c r="MN3" s="1081"/>
      <c r="MO3" s="1081"/>
      <c r="MP3" s="1081"/>
      <c r="MQ3" s="1081"/>
      <c r="MR3" s="1081"/>
      <c r="MS3" s="1081"/>
      <c r="MT3" s="1081"/>
      <c r="MU3" s="1081"/>
      <c r="MV3" s="1081"/>
      <c r="MW3" s="1081"/>
      <c r="MX3" s="1082"/>
      <c r="OG3" s="1042" t="s">
        <v>1472</v>
      </c>
      <c r="OH3" s="1042"/>
      <c r="OI3" s="1042"/>
      <c r="OJ3" s="1042"/>
      <c r="OK3" s="1042"/>
      <c r="OL3" s="1042"/>
    </row>
    <row r="4" spans="1:402" s="436" customFormat="1" ht="28.5" customHeight="1">
      <c r="A4" s="990" t="s">
        <v>1071</v>
      </c>
      <c r="B4" s="1050" t="s">
        <v>1072</v>
      </c>
      <c r="C4" s="1050"/>
      <c r="D4" s="1050"/>
      <c r="E4" s="1050"/>
      <c r="F4" s="1050"/>
      <c r="G4" s="1085" t="s">
        <v>1073</v>
      </c>
      <c r="H4" s="1086"/>
      <c r="I4" s="1086"/>
      <c r="J4" s="1086"/>
      <c r="K4" s="1086"/>
      <c r="L4" s="1086"/>
      <c r="M4" s="1086"/>
      <c r="N4" s="1086"/>
      <c r="O4" s="1087"/>
      <c r="P4" s="1050" t="s">
        <v>1360</v>
      </c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1" t="s">
        <v>1361</v>
      </c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3"/>
      <c r="BH4" s="1043" t="s">
        <v>1362</v>
      </c>
      <c r="BI4" s="1044"/>
      <c r="BJ4" s="1044"/>
      <c r="BK4" s="1044"/>
      <c r="BL4" s="1044"/>
      <c r="BM4" s="1044"/>
      <c r="BN4" s="1044"/>
      <c r="BO4" s="1044"/>
      <c r="BP4" s="1044"/>
      <c r="BQ4" s="1044"/>
      <c r="BR4" s="1044"/>
      <c r="BS4" s="1044"/>
      <c r="BT4" s="1044"/>
      <c r="BU4" s="1044"/>
      <c r="BV4" s="1044"/>
      <c r="BW4" s="1044"/>
      <c r="BX4" s="1044"/>
      <c r="BY4" s="1044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4"/>
      <c r="CK4" s="1044"/>
      <c r="CL4" s="1044"/>
      <c r="CM4" s="1044"/>
      <c r="CN4" s="1044"/>
      <c r="CO4" s="1044"/>
      <c r="CP4" s="1044"/>
      <c r="CQ4" s="1044"/>
      <c r="CR4" s="1044"/>
      <c r="CS4" s="1044"/>
      <c r="CT4" s="1044"/>
      <c r="CU4" s="1044"/>
      <c r="CV4" s="1044"/>
      <c r="CW4" s="1044"/>
      <c r="CX4" s="1044"/>
      <c r="CY4" s="1044"/>
      <c r="CZ4" s="1044"/>
      <c r="DA4" s="1044"/>
      <c r="DB4" s="1044"/>
      <c r="DC4" s="1044"/>
      <c r="DD4" s="1044"/>
      <c r="DE4" s="1044"/>
      <c r="DF4" s="1044"/>
      <c r="DG4" s="1044"/>
      <c r="DH4" s="1044"/>
      <c r="DI4" s="1044"/>
      <c r="DJ4" s="1044"/>
      <c r="DK4" s="1044"/>
      <c r="DL4" s="1044"/>
      <c r="DM4" s="1044"/>
      <c r="DN4" s="1044"/>
      <c r="DO4" s="1044"/>
      <c r="DP4" s="1044"/>
      <c r="DQ4" s="1044"/>
      <c r="DR4" s="1044"/>
      <c r="DS4" s="1044"/>
      <c r="DT4" s="1044"/>
      <c r="DU4" s="1044"/>
      <c r="DV4" s="1044"/>
      <c r="DW4" s="1044"/>
      <c r="DX4" s="1044"/>
      <c r="DY4" s="1044"/>
      <c r="DZ4" s="1044"/>
      <c r="EA4" s="1044"/>
      <c r="EB4" s="1044"/>
      <c r="EC4" s="1044"/>
      <c r="ED4" s="1044"/>
      <c r="EE4" s="1044"/>
      <c r="EF4" s="1044"/>
      <c r="EG4" s="1044"/>
      <c r="EH4" s="1044"/>
      <c r="EI4" s="1044"/>
      <c r="EJ4" s="1044"/>
      <c r="EK4" s="1044"/>
      <c r="EL4" s="1044"/>
      <c r="EM4" s="1044"/>
      <c r="EN4" s="1044"/>
      <c r="EO4" s="1044"/>
      <c r="EP4" s="1044"/>
      <c r="EQ4" s="1045"/>
      <c r="ER4" s="1043" t="s">
        <v>1371</v>
      </c>
      <c r="ES4" s="1044"/>
      <c r="ET4" s="1044"/>
      <c r="EU4" s="1044"/>
      <c r="EV4" s="1044"/>
      <c r="EW4" s="1044"/>
      <c r="EX4" s="1044"/>
      <c r="EY4" s="1044"/>
      <c r="EZ4" s="1044"/>
      <c r="FA4" s="1044"/>
      <c r="FB4" s="1044"/>
      <c r="FC4" s="1044"/>
      <c r="FD4" s="1044"/>
      <c r="FE4" s="1044"/>
      <c r="FF4" s="1044"/>
      <c r="FG4" s="1044"/>
      <c r="FH4" s="1044"/>
      <c r="FI4" s="1044"/>
      <c r="FJ4" s="1044"/>
      <c r="FK4" s="1044"/>
      <c r="FL4" s="1044"/>
      <c r="FM4" s="1044"/>
      <c r="FN4" s="1044"/>
      <c r="FO4" s="1044"/>
      <c r="FP4" s="1044"/>
      <c r="FQ4" s="1044"/>
      <c r="FR4" s="1044"/>
      <c r="FS4" s="1044"/>
      <c r="FT4" s="1044"/>
      <c r="FU4" s="1044"/>
      <c r="FV4" s="1044"/>
      <c r="FW4" s="1044"/>
      <c r="FX4" s="1044"/>
      <c r="FY4" s="1044"/>
      <c r="FZ4" s="1044"/>
      <c r="GA4" s="1044"/>
      <c r="GB4" s="1044"/>
      <c r="GC4" s="1044"/>
      <c r="GD4" s="1044"/>
      <c r="GE4" s="1044"/>
      <c r="GF4" s="1044"/>
      <c r="GG4" s="1044"/>
      <c r="GH4" s="1044"/>
      <c r="GI4" s="1044"/>
      <c r="GJ4" s="1044"/>
      <c r="GK4" s="1044"/>
      <c r="GL4" s="1044"/>
      <c r="GM4" s="1044"/>
      <c r="GN4" s="1044"/>
      <c r="GO4" s="1044"/>
      <c r="GP4" s="1044"/>
      <c r="GQ4" s="1044"/>
      <c r="GR4" s="1044"/>
      <c r="GS4" s="1044"/>
      <c r="GT4" s="1044"/>
      <c r="GU4" s="1044"/>
      <c r="GV4" s="1044"/>
      <c r="GW4" s="1044"/>
      <c r="GX4" s="1044"/>
      <c r="GY4" s="1044"/>
      <c r="GZ4" s="1044"/>
      <c r="HA4" s="1044"/>
      <c r="HB4" s="1044"/>
      <c r="HC4" s="1044"/>
      <c r="HD4" s="1044"/>
      <c r="HE4" s="1044"/>
      <c r="HF4" s="1044"/>
      <c r="HG4" s="1044"/>
      <c r="HH4" s="1044"/>
      <c r="HI4" s="1044"/>
      <c r="HJ4" s="1044"/>
      <c r="HK4" s="1044"/>
      <c r="HL4" s="1044"/>
      <c r="HM4" s="1044"/>
      <c r="HN4" s="1044"/>
      <c r="HO4" s="1044"/>
      <c r="HP4" s="1044"/>
      <c r="HQ4" s="1044"/>
      <c r="HR4" s="1044"/>
      <c r="HS4" s="1044"/>
      <c r="HT4" s="1044"/>
      <c r="HU4" s="1044"/>
      <c r="HV4" s="1044"/>
      <c r="HW4" s="1044"/>
      <c r="HX4" s="1044"/>
      <c r="HY4" s="1044"/>
      <c r="HZ4" s="1044"/>
      <c r="IA4" s="1044"/>
      <c r="IB4" s="1044"/>
      <c r="IC4" s="1044"/>
      <c r="ID4" s="1044"/>
      <c r="IE4" s="1044"/>
      <c r="IF4" s="1044"/>
      <c r="IG4" s="1044"/>
      <c r="IH4" s="1044"/>
      <c r="II4" s="1044"/>
      <c r="IJ4" s="1044"/>
      <c r="IK4" s="1044"/>
      <c r="IL4" s="1044"/>
      <c r="IM4" s="1044"/>
      <c r="IN4" s="1044"/>
      <c r="IO4" s="1044"/>
      <c r="IP4" s="1044"/>
      <c r="IQ4" s="1044"/>
      <c r="IR4" s="1044"/>
      <c r="IS4" s="1044"/>
      <c r="IT4" s="1044"/>
      <c r="IU4" s="1044"/>
      <c r="IV4" s="1044"/>
      <c r="IW4" s="1044"/>
      <c r="IX4" s="1044"/>
      <c r="IY4" s="1044"/>
      <c r="IZ4" s="1044"/>
      <c r="JA4" s="1044"/>
      <c r="JB4" s="1044"/>
      <c r="JC4" s="1044"/>
      <c r="JD4" s="1044"/>
      <c r="JE4" s="1044"/>
      <c r="JF4" s="1044"/>
      <c r="JG4" s="1044"/>
      <c r="JH4" s="1044"/>
      <c r="JI4" s="1044"/>
      <c r="JJ4" s="1044"/>
      <c r="JK4" s="1044"/>
      <c r="JL4" s="1045"/>
      <c r="JM4" s="1047" t="s">
        <v>1359</v>
      </c>
      <c r="JN4" s="1048"/>
      <c r="JO4" s="1048"/>
      <c r="JP4" s="1048"/>
      <c r="JQ4" s="1048"/>
      <c r="JR4" s="1048"/>
      <c r="JS4" s="1049"/>
      <c r="JT4" s="1043" t="s">
        <v>1363</v>
      </c>
      <c r="JU4" s="1044"/>
      <c r="JV4" s="1044"/>
      <c r="JW4" s="1044"/>
      <c r="JX4" s="1044"/>
      <c r="JY4" s="1044"/>
      <c r="JZ4" s="1044"/>
      <c r="KA4" s="1044"/>
      <c r="KB4" s="1044"/>
      <c r="KC4" s="1044"/>
      <c r="KD4" s="1044"/>
      <c r="KE4" s="1044"/>
      <c r="KF4" s="1044"/>
      <c r="KG4" s="1044"/>
      <c r="KH4" s="1044"/>
      <c r="KI4" s="1044"/>
      <c r="KJ4" s="1044"/>
      <c r="KK4" s="1044"/>
      <c r="KL4" s="1044"/>
      <c r="KM4" s="1044"/>
      <c r="KN4" s="1044"/>
      <c r="KO4" s="1044"/>
      <c r="KP4" s="1044"/>
      <c r="KQ4" s="1044"/>
      <c r="KR4" s="1044"/>
      <c r="KS4" s="1044"/>
      <c r="KT4" s="1044"/>
      <c r="KU4" s="1044"/>
      <c r="KV4" s="1044"/>
      <c r="KW4" s="1044"/>
      <c r="KX4" s="1044"/>
      <c r="KY4" s="1044"/>
      <c r="KZ4" s="1044"/>
      <c r="LA4" s="1044"/>
      <c r="LB4" s="1045"/>
      <c r="LC4" s="1046"/>
      <c r="LD4" s="1046"/>
      <c r="LE4" s="1046"/>
      <c r="LF4" s="1046"/>
      <c r="LG4" s="1046"/>
      <c r="LH4" s="1046"/>
      <c r="LI4" s="1046"/>
      <c r="LJ4" s="1046"/>
      <c r="LK4" s="1054"/>
      <c r="LL4" s="1054"/>
      <c r="LM4" s="1054"/>
      <c r="LN4" s="1054"/>
      <c r="LO4" s="1054"/>
      <c r="LP4" s="1054"/>
      <c r="LQ4" s="1054"/>
      <c r="LR4" s="1054"/>
      <c r="LS4" s="1054"/>
      <c r="LU4" s="1051" t="s">
        <v>1074</v>
      </c>
      <c r="LV4" s="1052"/>
      <c r="LW4" s="1052"/>
      <c r="LX4" s="1052"/>
      <c r="LY4" s="1052"/>
      <c r="LZ4" s="1053"/>
      <c r="MA4" s="1051" t="s">
        <v>1261</v>
      </c>
      <c r="MB4" s="1052"/>
      <c r="MC4" s="1052"/>
      <c r="MD4" s="1052"/>
      <c r="ME4" s="1052"/>
      <c r="MF4" s="1053"/>
      <c r="MG4" s="1051" t="s">
        <v>1075</v>
      </c>
      <c r="MH4" s="1052"/>
      <c r="MI4" s="1052"/>
      <c r="MJ4" s="1052"/>
      <c r="MK4" s="1052"/>
      <c r="ML4" s="1053"/>
      <c r="MM4" s="1051" t="s">
        <v>1269</v>
      </c>
      <c r="MN4" s="1052"/>
      <c r="MO4" s="1052"/>
      <c r="MP4" s="1052"/>
      <c r="MQ4" s="1052"/>
      <c r="MR4" s="1053"/>
      <c r="MS4" s="1051" t="s">
        <v>1270</v>
      </c>
      <c r="MT4" s="1052"/>
      <c r="MU4" s="1052"/>
      <c r="MV4" s="1052"/>
      <c r="MW4" s="1052"/>
      <c r="MX4" s="1053"/>
      <c r="MY4" s="1074" t="s">
        <v>1076</v>
      </c>
      <c r="MZ4" s="1075"/>
      <c r="NA4" s="1075"/>
      <c r="NB4" s="1075"/>
      <c r="NC4" s="1075"/>
      <c r="ND4" s="1076"/>
      <c r="NE4" s="1077" t="s">
        <v>1077</v>
      </c>
      <c r="NF4" s="1078"/>
      <c r="NG4" s="1078"/>
      <c r="NH4" s="1078"/>
      <c r="NI4" s="1078"/>
      <c r="NJ4" s="1079"/>
      <c r="NK4" s="1077" t="s">
        <v>1078</v>
      </c>
      <c r="NL4" s="1078"/>
      <c r="NM4" s="1078"/>
      <c r="NN4" s="1078"/>
      <c r="NO4" s="1078"/>
      <c r="NP4" s="1079"/>
      <c r="NQ4" s="1077" t="s">
        <v>1274</v>
      </c>
      <c r="NR4" s="1078"/>
      <c r="NS4" s="1078"/>
      <c r="NT4" s="1078"/>
      <c r="NU4" s="1078"/>
      <c r="NV4" s="1079"/>
      <c r="NW4" s="1077" t="s">
        <v>1275</v>
      </c>
      <c r="NX4" s="1078"/>
      <c r="NY4" s="1078"/>
      <c r="NZ4" s="1078"/>
      <c r="OA4" s="1078"/>
      <c r="OB4" s="1079"/>
      <c r="OD4" s="1051" t="s">
        <v>1079</v>
      </c>
      <c r="OE4" s="1052"/>
      <c r="OF4" s="1053"/>
      <c r="OG4" s="1051" t="s">
        <v>1268</v>
      </c>
      <c r="OH4" s="1052"/>
      <c r="OI4" s="1053"/>
      <c r="OJ4" s="1051" t="s">
        <v>1267</v>
      </c>
      <c r="OK4" s="1052"/>
      <c r="OL4" s="1053"/>
    </row>
    <row r="5" spans="1:402" s="436" customFormat="1" ht="39" customHeight="1">
      <c r="A5" s="1084"/>
      <c r="B5" s="901" t="s">
        <v>1080</v>
      </c>
      <c r="C5" s="902"/>
      <c r="D5" s="902"/>
      <c r="E5" s="902"/>
      <c r="F5" s="903"/>
      <c r="G5" s="1047" t="s">
        <v>1080</v>
      </c>
      <c r="H5" s="1048"/>
      <c r="I5" s="1048"/>
      <c r="J5" s="1048"/>
      <c r="K5" s="1049"/>
      <c r="L5" s="1069" t="s">
        <v>1081</v>
      </c>
      <c r="M5" s="1069" t="s">
        <v>1358</v>
      </c>
      <c r="N5" s="705" t="s">
        <v>1350</v>
      </c>
      <c r="O5" s="1069" t="s">
        <v>1370</v>
      </c>
      <c r="P5" s="1071" t="s">
        <v>1082</v>
      </c>
      <c r="Q5" s="1072"/>
      <c r="R5" s="1072"/>
      <c r="S5" s="1072"/>
      <c r="T5" s="1072"/>
      <c r="U5" s="1073"/>
      <c r="V5" s="1071" t="s">
        <v>1083</v>
      </c>
      <c r="W5" s="1072"/>
      <c r="X5" s="1072"/>
      <c r="Y5" s="1072"/>
      <c r="Z5" s="1072"/>
      <c r="AA5" s="1073"/>
      <c r="AB5" s="1071" t="s">
        <v>1084</v>
      </c>
      <c r="AC5" s="1072"/>
      <c r="AD5" s="1072"/>
      <c r="AE5" s="1072"/>
      <c r="AF5" s="1072"/>
      <c r="AG5" s="1073"/>
      <c r="AH5" s="1057" t="s">
        <v>1085</v>
      </c>
      <c r="AI5" s="1042" t="s">
        <v>1087</v>
      </c>
      <c r="AJ5" s="1042"/>
      <c r="AK5" s="1042"/>
      <c r="AL5" s="1046" t="s">
        <v>1088</v>
      </c>
      <c r="AM5" s="1046"/>
      <c r="AN5" s="1046"/>
      <c r="AO5" s="1046" t="s">
        <v>1089</v>
      </c>
      <c r="AP5" s="1046"/>
      <c r="AQ5" s="1046"/>
      <c r="AR5" s="1046" t="s">
        <v>1090</v>
      </c>
      <c r="AS5" s="1046"/>
      <c r="AT5" s="1046"/>
      <c r="AU5" s="1046" t="s">
        <v>1091</v>
      </c>
      <c r="AV5" s="1046"/>
      <c r="AW5" s="1046"/>
      <c r="AX5" s="1046" t="s">
        <v>1092</v>
      </c>
      <c r="AY5" s="1046"/>
      <c r="AZ5" s="1046"/>
      <c r="BA5" s="1046" t="s">
        <v>1093</v>
      </c>
      <c r="BB5" s="1046"/>
      <c r="BC5" s="1046"/>
      <c r="BD5" s="1046" t="s">
        <v>1094</v>
      </c>
      <c r="BE5" s="1046"/>
      <c r="BF5" s="1046"/>
      <c r="BG5" s="1066" t="s">
        <v>266</v>
      </c>
      <c r="BH5" s="1060" t="s">
        <v>1082</v>
      </c>
      <c r="BI5" s="1061"/>
      <c r="BJ5" s="1061"/>
      <c r="BK5" s="1061"/>
      <c r="BL5" s="1061"/>
      <c r="BM5" s="1061"/>
      <c r="BN5" s="1061"/>
      <c r="BO5" s="1061"/>
      <c r="BP5" s="1061"/>
      <c r="BQ5" s="1061"/>
      <c r="BR5" s="1061"/>
      <c r="BS5" s="1061"/>
      <c r="BT5" s="1061"/>
      <c r="BU5" s="1061"/>
      <c r="BV5" s="1061"/>
      <c r="BW5" s="1061"/>
      <c r="BX5" s="1061"/>
      <c r="BY5" s="1061"/>
      <c r="BZ5" s="1061"/>
      <c r="CA5" s="1061"/>
      <c r="CB5" s="1061"/>
      <c r="CC5" s="1061"/>
      <c r="CD5" s="1061"/>
      <c r="CE5" s="1061"/>
      <c r="CF5" s="1061"/>
      <c r="CG5" s="1062"/>
      <c r="CH5" s="1060" t="s">
        <v>1083</v>
      </c>
      <c r="CI5" s="1061"/>
      <c r="CJ5" s="1061"/>
      <c r="CK5" s="1061"/>
      <c r="CL5" s="1061"/>
      <c r="CM5" s="1061"/>
      <c r="CN5" s="1061"/>
      <c r="CO5" s="1061"/>
      <c r="CP5" s="1061"/>
      <c r="CQ5" s="1061"/>
      <c r="CR5" s="1061"/>
      <c r="CS5" s="1061"/>
      <c r="CT5" s="1061"/>
      <c r="CU5" s="1061"/>
      <c r="CV5" s="1061"/>
      <c r="CW5" s="1061"/>
      <c r="CX5" s="1061"/>
      <c r="CY5" s="1061"/>
      <c r="CZ5" s="1061"/>
      <c r="DA5" s="1061"/>
      <c r="DB5" s="1061"/>
      <c r="DC5" s="1061"/>
      <c r="DD5" s="1061"/>
      <c r="DE5" s="1061"/>
      <c r="DF5" s="1061"/>
      <c r="DG5" s="1062"/>
      <c r="DH5" s="1060" t="s">
        <v>1084</v>
      </c>
      <c r="DI5" s="1061"/>
      <c r="DJ5" s="1061"/>
      <c r="DK5" s="1061"/>
      <c r="DL5" s="1061"/>
      <c r="DM5" s="1061"/>
      <c r="DN5" s="1061"/>
      <c r="DO5" s="1061"/>
      <c r="DP5" s="1061"/>
      <c r="DQ5" s="1061"/>
      <c r="DR5" s="1061"/>
      <c r="DS5" s="1061"/>
      <c r="DT5" s="1061"/>
      <c r="DU5" s="1061"/>
      <c r="DV5" s="1061"/>
      <c r="DW5" s="1061"/>
      <c r="DX5" s="1061"/>
      <c r="DY5" s="1061"/>
      <c r="DZ5" s="1061"/>
      <c r="EA5" s="1061"/>
      <c r="EB5" s="1061"/>
      <c r="EC5" s="1061"/>
      <c r="ED5" s="1061"/>
      <c r="EE5" s="1061"/>
      <c r="EF5" s="1061"/>
      <c r="EG5" s="1062"/>
      <c r="EH5" s="1057" t="s">
        <v>1095</v>
      </c>
      <c r="EI5" s="1047" t="s">
        <v>1096</v>
      </c>
      <c r="EJ5" s="1048"/>
      <c r="EK5" s="1048"/>
      <c r="EL5" s="1049"/>
      <c r="EM5" s="1063" t="s">
        <v>1097</v>
      </c>
      <c r="EN5" s="1064"/>
      <c r="EO5" s="1064"/>
      <c r="EP5" s="1064"/>
      <c r="EQ5" s="1065"/>
      <c r="ER5" s="1068" t="s">
        <v>1099</v>
      </c>
      <c r="ES5" s="1068"/>
      <c r="ET5" s="1068"/>
      <c r="EU5" s="1068"/>
      <c r="EV5" s="1068"/>
      <c r="EW5" s="1068"/>
      <c r="EX5" s="1068"/>
      <c r="EY5" s="1068"/>
      <c r="EZ5" s="1068"/>
      <c r="FA5" s="1068"/>
      <c r="FB5" s="1068"/>
      <c r="FC5" s="1068"/>
      <c r="FD5" s="1068"/>
      <c r="FE5" s="1068"/>
      <c r="FF5" s="1068"/>
      <c r="FG5" s="1068"/>
      <c r="FH5" s="1068"/>
      <c r="FI5" s="1068"/>
      <c r="FJ5" s="1068"/>
      <c r="FK5" s="1068"/>
      <c r="FL5" s="1068"/>
      <c r="FM5" s="1068"/>
      <c r="FN5" s="1068"/>
      <c r="FO5" s="1068"/>
      <c r="FP5" s="1068"/>
      <c r="FQ5" s="1068"/>
      <c r="FR5" s="1068"/>
      <c r="FS5" s="1068"/>
      <c r="FT5" s="1068"/>
      <c r="FU5" s="1068"/>
      <c r="FV5" s="1068"/>
      <c r="FW5" s="1068"/>
      <c r="FX5" s="1068"/>
      <c r="FY5" s="1068"/>
      <c r="FZ5" s="1068"/>
      <c r="GA5" s="1068"/>
      <c r="GB5" s="1068"/>
      <c r="GC5" s="1068"/>
      <c r="GD5" s="1068"/>
      <c r="GE5" s="1068"/>
      <c r="GF5" s="1068"/>
      <c r="GG5" s="1068"/>
      <c r="GH5" s="1068"/>
      <c r="GI5" s="1068"/>
      <c r="GJ5" s="1068"/>
      <c r="GK5" s="1068"/>
      <c r="GL5" s="1068"/>
      <c r="GM5" s="1068"/>
      <c r="GN5" s="1068"/>
      <c r="GO5" s="1068"/>
      <c r="GP5" s="1068"/>
      <c r="GQ5" s="1068"/>
      <c r="GR5" s="1068"/>
      <c r="GS5" s="1068"/>
      <c r="GT5" s="1068"/>
      <c r="GU5" s="1068"/>
      <c r="GV5" s="1068"/>
      <c r="GW5" s="1068"/>
      <c r="GX5" s="1068"/>
      <c r="GY5" s="1068"/>
      <c r="GZ5" s="1068"/>
      <c r="HA5" s="1068"/>
      <c r="HB5" s="1068"/>
      <c r="HC5" s="1068"/>
      <c r="HD5" s="1068"/>
      <c r="HE5" s="1068"/>
      <c r="HF5" s="1068"/>
      <c r="HG5" s="1068"/>
      <c r="HH5" s="1068"/>
      <c r="HI5" s="1068"/>
      <c r="HJ5" s="1068"/>
      <c r="HK5" s="1068"/>
      <c r="HL5" s="1068"/>
      <c r="HM5" s="1068"/>
      <c r="HN5" s="1068"/>
      <c r="HO5" s="1068"/>
      <c r="HP5" s="1068"/>
      <c r="HQ5" s="1068"/>
      <c r="HR5" s="1068"/>
      <c r="HS5" s="1068"/>
      <c r="HT5" s="1068"/>
      <c r="HU5" s="1068"/>
      <c r="HV5" s="1068"/>
      <c r="HW5" s="1068"/>
      <c r="HX5" s="1068"/>
      <c r="HY5" s="1068"/>
      <c r="HZ5" s="1068"/>
      <c r="IA5" s="1068"/>
      <c r="IB5" s="1068"/>
      <c r="IC5" s="1068"/>
      <c r="ID5" s="1068"/>
      <c r="IE5" s="1068"/>
      <c r="IF5" s="1068"/>
      <c r="IG5" s="1068"/>
      <c r="IH5" s="1068"/>
      <c r="II5" s="1068"/>
      <c r="IJ5" s="1068"/>
      <c r="IK5" s="1068"/>
      <c r="IL5" s="1068"/>
      <c r="IM5" s="1068"/>
      <c r="IN5" s="1068"/>
      <c r="IO5" s="1068"/>
      <c r="IP5" s="1068"/>
      <c r="IQ5" s="1068"/>
      <c r="IR5" s="1068"/>
      <c r="IS5" s="1068"/>
      <c r="IT5" s="1068"/>
      <c r="IU5" s="1068"/>
      <c r="IV5" s="1068"/>
      <c r="IW5" s="1068"/>
      <c r="IX5" s="1068"/>
      <c r="IY5" s="1068"/>
      <c r="IZ5" s="1068"/>
      <c r="JA5" s="1068"/>
      <c r="JB5" s="1068"/>
      <c r="JC5" s="1068"/>
      <c r="JD5" s="1068"/>
      <c r="JE5" s="1068"/>
      <c r="JF5" s="1068"/>
      <c r="JG5" s="1068"/>
      <c r="JH5" s="1068" t="s">
        <v>35</v>
      </c>
      <c r="JI5" s="1068"/>
      <c r="JJ5" s="1068"/>
      <c r="JK5" s="1068"/>
      <c r="JL5" s="1068"/>
      <c r="JM5" s="901" t="s">
        <v>1086</v>
      </c>
      <c r="JN5" s="902"/>
      <c r="JO5" s="902"/>
      <c r="JP5" s="902"/>
      <c r="JQ5" s="902"/>
      <c r="JR5" s="902"/>
      <c r="JS5" s="903"/>
      <c r="JT5" s="1050" t="s">
        <v>1098</v>
      </c>
      <c r="JU5" s="1050"/>
      <c r="JV5" s="1050"/>
      <c r="JW5" s="1050"/>
      <c r="JX5" s="1050"/>
      <c r="JY5" s="1050"/>
      <c r="JZ5" s="1050"/>
      <c r="KA5" s="1050"/>
      <c r="KB5" s="1050"/>
      <c r="KC5" s="1050"/>
      <c r="KD5" s="1050"/>
      <c r="KE5" s="1050"/>
      <c r="KF5" s="1050"/>
      <c r="KG5" s="1050"/>
      <c r="KH5" s="1050"/>
      <c r="KI5" s="1050"/>
      <c r="KJ5" s="1050"/>
      <c r="KK5" s="1050"/>
      <c r="KL5" s="1050"/>
      <c r="KM5" s="1050"/>
      <c r="KN5" s="1050"/>
      <c r="KO5" s="1050"/>
      <c r="KP5" s="1050"/>
      <c r="KQ5" s="1050"/>
      <c r="KR5" s="1050"/>
      <c r="KS5" s="1050"/>
      <c r="KT5" s="1050"/>
      <c r="KU5" s="1050"/>
      <c r="KV5" s="1050"/>
      <c r="KW5" s="1050"/>
      <c r="KX5" s="1051" t="s">
        <v>35</v>
      </c>
      <c r="KY5" s="1052"/>
      <c r="KZ5" s="1052"/>
      <c r="LA5" s="1052"/>
      <c r="LB5" s="1053"/>
      <c r="LC5" s="439" t="s">
        <v>1101</v>
      </c>
      <c r="LD5" s="439" t="s">
        <v>1101</v>
      </c>
      <c r="LE5" s="438" t="s">
        <v>1100</v>
      </c>
      <c r="LF5" s="1057" t="s">
        <v>1364</v>
      </c>
      <c r="LG5" s="1059" t="s">
        <v>1096</v>
      </c>
      <c r="LH5" s="1059"/>
      <c r="LI5" s="1059"/>
      <c r="LJ5" s="1059"/>
      <c r="LK5" s="899" t="s">
        <v>1351</v>
      </c>
      <c r="LL5" s="899" t="s">
        <v>1357</v>
      </c>
      <c r="LM5" s="899" t="s">
        <v>1353</v>
      </c>
      <c r="LN5" s="1057" t="s">
        <v>1368</v>
      </c>
      <c r="LO5" s="1058" t="s">
        <v>1354</v>
      </c>
      <c r="LP5" s="674" t="s">
        <v>1375</v>
      </c>
      <c r="LQ5" s="674" t="s">
        <v>1101</v>
      </c>
      <c r="LR5" s="708" t="s">
        <v>1100</v>
      </c>
      <c r="LS5" s="1055" t="s">
        <v>1369</v>
      </c>
      <c r="LU5" s="1046" t="s">
        <v>1086</v>
      </c>
      <c r="LV5" s="1046"/>
      <c r="LW5" s="1046"/>
      <c r="LX5" s="1046"/>
      <c r="LY5" s="1046"/>
      <c r="LZ5" s="1046"/>
      <c r="MA5" s="1046" t="s">
        <v>1086</v>
      </c>
      <c r="MB5" s="1046"/>
      <c r="MC5" s="1046"/>
      <c r="MD5" s="1046"/>
      <c r="ME5" s="1046"/>
      <c r="MF5" s="1046"/>
      <c r="MG5" s="1046" t="s">
        <v>1086</v>
      </c>
      <c r="MH5" s="1046"/>
      <c r="MI5" s="1046"/>
      <c r="MJ5" s="1046"/>
      <c r="MK5" s="1046"/>
      <c r="ML5" s="1046"/>
      <c r="MM5" s="1046" t="s">
        <v>1086</v>
      </c>
      <c r="MN5" s="1046"/>
      <c r="MO5" s="1046"/>
      <c r="MP5" s="1046"/>
      <c r="MQ5" s="1046"/>
      <c r="MR5" s="1046"/>
      <c r="MS5" s="1046" t="s">
        <v>1086</v>
      </c>
      <c r="MT5" s="1046"/>
      <c r="MU5" s="1046"/>
      <c r="MV5" s="1046"/>
      <c r="MW5" s="1046"/>
      <c r="MX5" s="1046"/>
      <c r="MY5" s="1046" t="s">
        <v>1086</v>
      </c>
      <c r="MZ5" s="1046"/>
      <c r="NA5" s="1046"/>
      <c r="NB5" s="1046"/>
      <c r="NC5" s="1046"/>
      <c r="ND5" s="1046"/>
      <c r="NE5" s="1046" t="s">
        <v>1086</v>
      </c>
      <c r="NF5" s="1046"/>
      <c r="NG5" s="1046"/>
      <c r="NH5" s="1046"/>
      <c r="NI5" s="1046"/>
      <c r="NJ5" s="1046"/>
      <c r="NK5" s="1046" t="s">
        <v>1086</v>
      </c>
      <c r="NL5" s="1046"/>
      <c r="NM5" s="1046"/>
      <c r="NN5" s="1046"/>
      <c r="NO5" s="1046"/>
      <c r="NP5" s="1046"/>
      <c r="NQ5" s="1046" t="s">
        <v>1086</v>
      </c>
      <c r="NR5" s="1046"/>
      <c r="NS5" s="1046"/>
      <c r="NT5" s="1046"/>
      <c r="NU5" s="1046"/>
      <c r="NV5" s="1046"/>
      <c r="NW5" s="1046" t="s">
        <v>1086</v>
      </c>
      <c r="NX5" s="1046"/>
      <c r="NY5" s="1046"/>
      <c r="NZ5" s="1046"/>
      <c r="OA5" s="1046"/>
      <c r="OB5" s="1046"/>
      <c r="OD5" s="1042" t="s">
        <v>1102</v>
      </c>
      <c r="OE5" s="1042"/>
      <c r="OF5" s="1042"/>
      <c r="OG5" s="1042" t="s">
        <v>1102</v>
      </c>
      <c r="OH5" s="1042"/>
      <c r="OI5" s="1042"/>
      <c r="OJ5" s="1042" t="s">
        <v>1102</v>
      </c>
      <c r="OK5" s="1042"/>
      <c r="OL5" s="1042"/>
    </row>
    <row r="6" spans="1:402" s="450" customFormat="1" ht="71.25" customHeight="1">
      <c r="A6" s="991"/>
      <c r="B6" s="669" t="s">
        <v>1103</v>
      </c>
      <c r="C6" s="669" t="s">
        <v>1104</v>
      </c>
      <c r="D6" s="669" t="s">
        <v>1355</v>
      </c>
      <c r="E6" s="669" t="s">
        <v>1105</v>
      </c>
      <c r="F6" s="673" t="s">
        <v>266</v>
      </c>
      <c r="G6" s="669" t="s">
        <v>1103</v>
      </c>
      <c r="H6" s="669" t="s">
        <v>1104</v>
      </c>
      <c r="I6" s="669" t="s">
        <v>1355</v>
      </c>
      <c r="J6" s="669" t="s">
        <v>1105</v>
      </c>
      <c r="K6" s="673" t="s">
        <v>1106</v>
      </c>
      <c r="L6" s="1070"/>
      <c r="M6" s="1070"/>
      <c r="N6" s="671"/>
      <c r="O6" s="1070"/>
      <c r="P6" s="669" t="s">
        <v>1107</v>
      </c>
      <c r="Q6" s="669"/>
      <c r="R6" s="669" t="s">
        <v>1108</v>
      </c>
      <c r="S6" s="440" t="s">
        <v>1109</v>
      </c>
      <c r="T6" s="669" t="s">
        <v>1110</v>
      </c>
      <c r="U6" s="673" t="s">
        <v>266</v>
      </c>
      <c r="V6" s="669" t="s">
        <v>1111</v>
      </c>
      <c r="W6" s="669"/>
      <c r="X6" s="669" t="s">
        <v>1112</v>
      </c>
      <c r="Y6" s="80" t="s">
        <v>1109</v>
      </c>
      <c r="Z6" s="669" t="s">
        <v>1110</v>
      </c>
      <c r="AA6" s="673" t="s">
        <v>266</v>
      </c>
      <c r="AB6" s="669" t="s">
        <v>1111</v>
      </c>
      <c r="AC6" s="669"/>
      <c r="AD6" s="80"/>
      <c r="AE6" s="80" t="s">
        <v>1109</v>
      </c>
      <c r="AF6" s="669" t="s">
        <v>1110</v>
      </c>
      <c r="AG6" s="673" t="s">
        <v>266</v>
      </c>
      <c r="AH6" s="1057"/>
      <c r="AI6" s="441" t="s">
        <v>1082</v>
      </c>
      <c r="AJ6" s="441" t="s">
        <v>1083</v>
      </c>
      <c r="AK6" s="669" t="s">
        <v>1084</v>
      </c>
      <c r="AL6" s="441" t="s">
        <v>1082</v>
      </c>
      <c r="AM6" s="441" t="s">
        <v>1083</v>
      </c>
      <c r="AN6" s="669" t="s">
        <v>1084</v>
      </c>
      <c r="AO6" s="441" t="s">
        <v>1082</v>
      </c>
      <c r="AP6" s="441" t="s">
        <v>1083</v>
      </c>
      <c r="AQ6" s="669" t="s">
        <v>1084</v>
      </c>
      <c r="AR6" s="441" t="s">
        <v>1082</v>
      </c>
      <c r="AS6" s="441" t="s">
        <v>1083</v>
      </c>
      <c r="AT6" s="669" t="s">
        <v>1084</v>
      </c>
      <c r="AU6" s="441" t="s">
        <v>1082</v>
      </c>
      <c r="AV6" s="441" t="s">
        <v>1083</v>
      </c>
      <c r="AW6" s="669" t="s">
        <v>1084</v>
      </c>
      <c r="AX6" s="441" t="s">
        <v>1082</v>
      </c>
      <c r="AY6" s="441" t="s">
        <v>1083</v>
      </c>
      <c r="AZ6" s="669" t="s">
        <v>1084</v>
      </c>
      <c r="BA6" s="441" t="s">
        <v>1082</v>
      </c>
      <c r="BB6" s="441" t="s">
        <v>1083</v>
      </c>
      <c r="BC6" s="669" t="s">
        <v>1084</v>
      </c>
      <c r="BD6" s="441" t="s">
        <v>1082</v>
      </c>
      <c r="BE6" s="441" t="s">
        <v>1083</v>
      </c>
      <c r="BF6" s="669" t="s">
        <v>1084</v>
      </c>
      <c r="BG6" s="1067"/>
      <c r="BH6" s="670" t="s">
        <v>1119</v>
      </c>
      <c r="BI6" s="669" t="s">
        <v>1120</v>
      </c>
      <c r="BJ6" s="669" t="s">
        <v>1121</v>
      </c>
      <c r="BK6" s="669" t="s">
        <v>1122</v>
      </c>
      <c r="BL6" s="669" t="s">
        <v>1123</v>
      </c>
      <c r="BM6" s="670" t="s">
        <v>1124</v>
      </c>
      <c r="BN6" s="669" t="s">
        <v>1120</v>
      </c>
      <c r="BO6" s="669" t="s">
        <v>1121</v>
      </c>
      <c r="BP6" s="669" t="s">
        <v>1122</v>
      </c>
      <c r="BQ6" s="669" t="s">
        <v>1123</v>
      </c>
      <c r="BR6" s="670" t="s">
        <v>1125</v>
      </c>
      <c r="BS6" s="669" t="s">
        <v>1120</v>
      </c>
      <c r="BT6" s="669" t="s">
        <v>1121</v>
      </c>
      <c r="BU6" s="669" t="s">
        <v>1122</v>
      </c>
      <c r="BV6" s="669" t="s">
        <v>1123</v>
      </c>
      <c r="BW6" s="442"/>
      <c r="BX6" s="440"/>
      <c r="BY6" s="440"/>
      <c r="BZ6" s="440"/>
      <c r="CA6" s="440"/>
      <c r="CB6" s="670" t="s">
        <v>1110</v>
      </c>
      <c r="CC6" s="669" t="s">
        <v>1120</v>
      </c>
      <c r="CD6" s="669" t="s">
        <v>1121</v>
      </c>
      <c r="CE6" s="669" t="s">
        <v>1122</v>
      </c>
      <c r="CF6" s="669" t="s">
        <v>1123</v>
      </c>
      <c r="CG6" s="672" t="s">
        <v>266</v>
      </c>
      <c r="CH6" s="670" t="s">
        <v>1111</v>
      </c>
      <c r="CI6" s="669" t="s">
        <v>1120</v>
      </c>
      <c r="CJ6" s="669" t="s">
        <v>1121</v>
      </c>
      <c r="CK6" s="669" t="s">
        <v>1122</v>
      </c>
      <c r="CL6" s="669" t="s">
        <v>1123</v>
      </c>
      <c r="CM6" s="670" t="s">
        <v>1126</v>
      </c>
      <c r="CN6" s="669" t="s">
        <v>1120</v>
      </c>
      <c r="CO6" s="669" t="s">
        <v>1121</v>
      </c>
      <c r="CP6" s="669" t="s">
        <v>1122</v>
      </c>
      <c r="CQ6" s="669" t="s">
        <v>1123</v>
      </c>
      <c r="CR6" s="670" t="s">
        <v>1112</v>
      </c>
      <c r="CS6" s="669" t="s">
        <v>1120</v>
      </c>
      <c r="CT6" s="669" t="s">
        <v>1121</v>
      </c>
      <c r="CU6" s="669" t="s">
        <v>1122</v>
      </c>
      <c r="CV6" s="669" t="s">
        <v>1123</v>
      </c>
      <c r="CW6" s="443" t="s">
        <v>1109</v>
      </c>
      <c r="CX6" s="669" t="s">
        <v>1120</v>
      </c>
      <c r="CY6" s="669" t="s">
        <v>1121</v>
      </c>
      <c r="CZ6" s="669" t="s">
        <v>1122</v>
      </c>
      <c r="DA6" s="669" t="s">
        <v>1123</v>
      </c>
      <c r="DB6" s="670" t="s">
        <v>1110</v>
      </c>
      <c r="DC6" s="669" t="s">
        <v>1120</v>
      </c>
      <c r="DD6" s="669" t="s">
        <v>1121</v>
      </c>
      <c r="DE6" s="669" t="s">
        <v>1122</v>
      </c>
      <c r="DF6" s="669" t="s">
        <v>1123</v>
      </c>
      <c r="DG6" s="672" t="s">
        <v>266</v>
      </c>
      <c r="DH6" s="670" t="s">
        <v>1111</v>
      </c>
      <c r="DI6" s="669" t="s">
        <v>1120</v>
      </c>
      <c r="DJ6" s="669" t="s">
        <v>1121</v>
      </c>
      <c r="DK6" s="669" t="s">
        <v>1122</v>
      </c>
      <c r="DL6" s="669" t="s">
        <v>1123</v>
      </c>
      <c r="DM6" s="670" t="s">
        <v>1126</v>
      </c>
      <c r="DN6" s="669" t="s">
        <v>1120</v>
      </c>
      <c r="DO6" s="669" t="s">
        <v>1121</v>
      </c>
      <c r="DP6" s="669" t="s">
        <v>1122</v>
      </c>
      <c r="DQ6" s="669" t="s">
        <v>1123</v>
      </c>
      <c r="DR6" s="444"/>
      <c r="DS6" s="445"/>
      <c r="DT6" s="445"/>
      <c r="DU6" s="445"/>
      <c r="DV6" s="445"/>
      <c r="DW6" s="443" t="s">
        <v>1109</v>
      </c>
      <c r="DX6" s="669" t="s">
        <v>1120</v>
      </c>
      <c r="DY6" s="669" t="s">
        <v>1121</v>
      </c>
      <c r="DZ6" s="669" t="s">
        <v>1122</v>
      </c>
      <c r="EA6" s="669" t="s">
        <v>1123</v>
      </c>
      <c r="EB6" s="670" t="s">
        <v>1110</v>
      </c>
      <c r="EC6" s="669" t="s">
        <v>1120</v>
      </c>
      <c r="ED6" s="669" t="s">
        <v>1121</v>
      </c>
      <c r="EE6" s="669" t="s">
        <v>1122</v>
      </c>
      <c r="EF6" s="669" t="s">
        <v>1123</v>
      </c>
      <c r="EG6" s="672" t="s">
        <v>266</v>
      </c>
      <c r="EH6" s="1057"/>
      <c r="EI6" s="672" t="s">
        <v>1120</v>
      </c>
      <c r="EJ6" s="672" t="s">
        <v>1121</v>
      </c>
      <c r="EK6" s="672" t="s">
        <v>1122</v>
      </c>
      <c r="EL6" s="672" t="s">
        <v>1123</v>
      </c>
      <c r="EM6" s="446" t="s">
        <v>1111</v>
      </c>
      <c r="EN6" s="446" t="s">
        <v>1126</v>
      </c>
      <c r="EO6" s="446" t="s">
        <v>1112</v>
      </c>
      <c r="EP6" s="446" t="s">
        <v>1109</v>
      </c>
      <c r="EQ6" s="446" t="s">
        <v>1110</v>
      </c>
      <c r="ER6" s="448" t="s">
        <v>1129</v>
      </c>
      <c r="ES6" s="441" t="s">
        <v>1120</v>
      </c>
      <c r="ET6" s="441" t="s">
        <v>1121</v>
      </c>
      <c r="EU6" s="441" t="s">
        <v>1122</v>
      </c>
      <c r="EV6" s="441" t="s">
        <v>1123</v>
      </c>
      <c r="EW6" s="448" t="s">
        <v>1130</v>
      </c>
      <c r="EX6" s="441" t="s">
        <v>1120</v>
      </c>
      <c r="EY6" s="441" t="s">
        <v>1121</v>
      </c>
      <c r="EZ6" s="441" t="s">
        <v>1122</v>
      </c>
      <c r="FA6" s="441" t="s">
        <v>1123</v>
      </c>
      <c r="FB6" s="448" t="s">
        <v>1131</v>
      </c>
      <c r="FC6" s="441" t="s">
        <v>1120</v>
      </c>
      <c r="FD6" s="441" t="s">
        <v>1121</v>
      </c>
      <c r="FE6" s="441" t="s">
        <v>1122</v>
      </c>
      <c r="FF6" s="441" t="s">
        <v>1123</v>
      </c>
      <c r="FG6" s="448" t="s">
        <v>1132</v>
      </c>
      <c r="FH6" s="441" t="s">
        <v>1120</v>
      </c>
      <c r="FI6" s="441" t="s">
        <v>1121</v>
      </c>
      <c r="FJ6" s="441" t="s">
        <v>1122</v>
      </c>
      <c r="FK6" s="441" t="s">
        <v>1123</v>
      </c>
      <c r="FL6" s="448" t="s">
        <v>1133</v>
      </c>
      <c r="FM6" s="669" t="s">
        <v>1120</v>
      </c>
      <c r="FN6" s="669" t="s">
        <v>1121</v>
      </c>
      <c r="FO6" s="669" t="s">
        <v>1122</v>
      </c>
      <c r="FP6" s="669" t="s">
        <v>1123</v>
      </c>
      <c r="FQ6" s="448" t="s">
        <v>1134</v>
      </c>
      <c r="FR6" s="669" t="s">
        <v>1120</v>
      </c>
      <c r="FS6" s="669" t="s">
        <v>1121</v>
      </c>
      <c r="FT6" s="669" t="s">
        <v>1122</v>
      </c>
      <c r="FU6" s="669" t="s">
        <v>1123</v>
      </c>
      <c r="FV6" s="448" t="s">
        <v>1135</v>
      </c>
      <c r="FW6" s="441" t="s">
        <v>1120</v>
      </c>
      <c r="FX6" s="441" t="s">
        <v>1121</v>
      </c>
      <c r="FY6" s="441" t="s">
        <v>1122</v>
      </c>
      <c r="FZ6" s="441" t="s">
        <v>1123</v>
      </c>
      <c r="GA6" s="448" t="s">
        <v>1136</v>
      </c>
      <c r="GB6" s="441" t="s">
        <v>1120</v>
      </c>
      <c r="GC6" s="441" t="s">
        <v>1121</v>
      </c>
      <c r="GD6" s="441" t="s">
        <v>1122</v>
      </c>
      <c r="GE6" s="441" t="s">
        <v>1123</v>
      </c>
      <c r="GF6" s="448" t="s">
        <v>1137</v>
      </c>
      <c r="GG6" s="669" t="s">
        <v>1120</v>
      </c>
      <c r="GH6" s="669" t="s">
        <v>1121</v>
      </c>
      <c r="GI6" s="669" t="s">
        <v>1122</v>
      </c>
      <c r="GJ6" s="669" t="s">
        <v>1123</v>
      </c>
      <c r="GK6" s="670" t="s">
        <v>1138</v>
      </c>
      <c r="GL6" s="669" t="s">
        <v>1120</v>
      </c>
      <c r="GM6" s="669" t="s">
        <v>1121</v>
      </c>
      <c r="GN6" s="669" t="s">
        <v>1122</v>
      </c>
      <c r="GO6" s="669" t="s">
        <v>1123</v>
      </c>
      <c r="GP6" s="670" t="s">
        <v>1139</v>
      </c>
      <c r="GQ6" s="441" t="s">
        <v>1120</v>
      </c>
      <c r="GR6" s="441" t="s">
        <v>1121</v>
      </c>
      <c r="GS6" s="441" t="s">
        <v>1122</v>
      </c>
      <c r="GT6" s="441" t="s">
        <v>1123</v>
      </c>
      <c r="GU6" s="670" t="s">
        <v>1140</v>
      </c>
      <c r="GV6" s="441" t="s">
        <v>1120</v>
      </c>
      <c r="GW6" s="441" t="s">
        <v>1121</v>
      </c>
      <c r="GX6" s="441" t="s">
        <v>1122</v>
      </c>
      <c r="GY6" s="441" t="s">
        <v>1123</v>
      </c>
      <c r="GZ6" s="670" t="s">
        <v>1141</v>
      </c>
      <c r="HA6" s="669" t="s">
        <v>1120</v>
      </c>
      <c r="HB6" s="669" t="s">
        <v>1121</v>
      </c>
      <c r="HC6" s="669" t="s">
        <v>1122</v>
      </c>
      <c r="HD6" s="669" t="s">
        <v>1123</v>
      </c>
      <c r="HE6" s="670" t="s">
        <v>1142</v>
      </c>
      <c r="HF6" s="669" t="s">
        <v>1120</v>
      </c>
      <c r="HG6" s="669" t="s">
        <v>1121</v>
      </c>
      <c r="HH6" s="669" t="s">
        <v>1122</v>
      </c>
      <c r="HI6" s="669" t="s">
        <v>1123</v>
      </c>
      <c r="HJ6" s="670" t="s">
        <v>1143</v>
      </c>
      <c r="HK6" s="441" t="s">
        <v>1120</v>
      </c>
      <c r="HL6" s="441" t="s">
        <v>1121</v>
      </c>
      <c r="HM6" s="441" t="s">
        <v>1122</v>
      </c>
      <c r="HN6" s="441" t="s">
        <v>1123</v>
      </c>
      <c r="HO6" s="448" t="s">
        <v>1144</v>
      </c>
      <c r="HP6" s="441" t="s">
        <v>1120</v>
      </c>
      <c r="HQ6" s="441" t="s">
        <v>1121</v>
      </c>
      <c r="HR6" s="441" t="s">
        <v>1122</v>
      </c>
      <c r="HS6" s="441" t="s">
        <v>1123</v>
      </c>
      <c r="HT6" s="448" t="s">
        <v>1145</v>
      </c>
      <c r="HU6" s="669" t="s">
        <v>1120</v>
      </c>
      <c r="HV6" s="669" t="s">
        <v>1121</v>
      </c>
      <c r="HW6" s="669" t="s">
        <v>1122</v>
      </c>
      <c r="HX6" s="669" t="s">
        <v>1123</v>
      </c>
      <c r="HY6" s="448" t="s">
        <v>1146</v>
      </c>
      <c r="HZ6" s="669" t="s">
        <v>1120</v>
      </c>
      <c r="IA6" s="669" t="s">
        <v>1121</v>
      </c>
      <c r="IB6" s="669" t="s">
        <v>1122</v>
      </c>
      <c r="IC6" s="669" t="s">
        <v>1123</v>
      </c>
      <c r="ID6" s="448" t="s">
        <v>1147</v>
      </c>
      <c r="IE6" s="441" t="s">
        <v>1120</v>
      </c>
      <c r="IF6" s="441" t="s">
        <v>1121</v>
      </c>
      <c r="IG6" s="441" t="s">
        <v>1122</v>
      </c>
      <c r="IH6" s="441" t="s">
        <v>1123</v>
      </c>
      <c r="II6" s="448" t="s">
        <v>1148</v>
      </c>
      <c r="IJ6" s="441" t="s">
        <v>1120</v>
      </c>
      <c r="IK6" s="441" t="s">
        <v>1121</v>
      </c>
      <c r="IL6" s="441" t="s">
        <v>1122</v>
      </c>
      <c r="IM6" s="441" t="s">
        <v>1123</v>
      </c>
      <c r="IN6" s="448" t="s">
        <v>1149</v>
      </c>
      <c r="IO6" s="669" t="s">
        <v>1120</v>
      </c>
      <c r="IP6" s="669" t="s">
        <v>1121</v>
      </c>
      <c r="IQ6" s="669" t="s">
        <v>1122</v>
      </c>
      <c r="IR6" s="669" t="s">
        <v>1123</v>
      </c>
      <c r="IS6" s="670" t="s">
        <v>1150</v>
      </c>
      <c r="IT6" s="669" t="s">
        <v>1120</v>
      </c>
      <c r="IU6" s="669" t="s">
        <v>1121</v>
      </c>
      <c r="IV6" s="669" t="s">
        <v>1122</v>
      </c>
      <c r="IW6" s="669" t="s">
        <v>1123</v>
      </c>
      <c r="IX6" s="670" t="s">
        <v>1151</v>
      </c>
      <c r="IY6" s="441" t="s">
        <v>1120</v>
      </c>
      <c r="IZ6" s="441" t="s">
        <v>1121</v>
      </c>
      <c r="JA6" s="441" t="s">
        <v>1122</v>
      </c>
      <c r="JB6" s="441" t="s">
        <v>1123</v>
      </c>
      <c r="JC6" s="670" t="s">
        <v>1152</v>
      </c>
      <c r="JD6" s="441" t="s">
        <v>1120</v>
      </c>
      <c r="JE6" s="441" t="s">
        <v>1121</v>
      </c>
      <c r="JF6" s="441" t="s">
        <v>1122</v>
      </c>
      <c r="JG6" s="441" t="s">
        <v>1123</v>
      </c>
      <c r="JH6" s="670" t="s">
        <v>1033</v>
      </c>
      <c r="JI6" s="441" t="s">
        <v>1120</v>
      </c>
      <c r="JJ6" s="441" t="s">
        <v>1121</v>
      </c>
      <c r="JK6" s="441" t="s">
        <v>1122</v>
      </c>
      <c r="JL6" s="441" t="s">
        <v>1123</v>
      </c>
      <c r="JM6" s="669" t="s">
        <v>1113</v>
      </c>
      <c r="JN6" s="722" t="s">
        <v>1114</v>
      </c>
      <c r="JO6" s="80" t="s">
        <v>1115</v>
      </c>
      <c r="JP6" s="80" t="s">
        <v>1116</v>
      </c>
      <c r="JQ6" s="669" t="s">
        <v>1117</v>
      </c>
      <c r="JR6" s="669" t="s">
        <v>1118</v>
      </c>
      <c r="JS6" s="673" t="s">
        <v>266</v>
      </c>
      <c r="JT6" s="447" t="s">
        <v>1113</v>
      </c>
      <c r="JU6" s="669" t="s">
        <v>1120</v>
      </c>
      <c r="JV6" s="669" t="s">
        <v>1121</v>
      </c>
      <c r="JW6" s="669" t="s">
        <v>1122</v>
      </c>
      <c r="JX6" s="669" t="s">
        <v>1123</v>
      </c>
      <c r="JY6" s="447" t="s">
        <v>1114</v>
      </c>
      <c r="JZ6" s="669" t="s">
        <v>1120</v>
      </c>
      <c r="KA6" s="669" t="s">
        <v>1121</v>
      </c>
      <c r="KB6" s="669" t="s">
        <v>1122</v>
      </c>
      <c r="KC6" s="669" t="s">
        <v>1123</v>
      </c>
      <c r="KD6" s="447" t="s">
        <v>1115</v>
      </c>
      <c r="KE6" s="80" t="s">
        <v>1120</v>
      </c>
      <c r="KF6" s="80" t="s">
        <v>1121</v>
      </c>
      <c r="KG6" s="80" t="s">
        <v>1122</v>
      </c>
      <c r="KH6" s="80" t="s">
        <v>1123</v>
      </c>
      <c r="KI6" s="447" t="s">
        <v>1116</v>
      </c>
      <c r="KJ6" s="80" t="s">
        <v>1120</v>
      </c>
      <c r="KK6" s="80" t="s">
        <v>1121</v>
      </c>
      <c r="KL6" s="80" t="s">
        <v>1122</v>
      </c>
      <c r="KM6" s="80" t="s">
        <v>1123</v>
      </c>
      <c r="KN6" s="447" t="s">
        <v>1127</v>
      </c>
      <c r="KO6" s="669" t="s">
        <v>1120</v>
      </c>
      <c r="KP6" s="669" t="s">
        <v>1121</v>
      </c>
      <c r="KQ6" s="669" t="s">
        <v>1122</v>
      </c>
      <c r="KR6" s="669" t="s">
        <v>1123</v>
      </c>
      <c r="KS6" s="447" t="s">
        <v>1128</v>
      </c>
      <c r="KT6" s="669" t="s">
        <v>1120</v>
      </c>
      <c r="KU6" s="669" t="s">
        <v>1121</v>
      </c>
      <c r="KV6" s="669" t="s">
        <v>1122</v>
      </c>
      <c r="KW6" s="669" t="s">
        <v>1123</v>
      </c>
      <c r="KX6" s="447" t="s">
        <v>1033</v>
      </c>
      <c r="KY6" s="669" t="s">
        <v>1120</v>
      </c>
      <c r="KZ6" s="669" t="s">
        <v>1121</v>
      </c>
      <c r="LA6" s="669" t="s">
        <v>1122</v>
      </c>
      <c r="LB6" s="669" t="s">
        <v>1123</v>
      </c>
      <c r="LC6" s="445" t="s">
        <v>1382</v>
      </c>
      <c r="LD6" s="445" t="s">
        <v>1383</v>
      </c>
      <c r="LE6" s="449" t="s">
        <v>1384</v>
      </c>
      <c r="LF6" s="1057"/>
      <c r="LG6" s="673" t="s">
        <v>1120</v>
      </c>
      <c r="LH6" s="673" t="s">
        <v>1121</v>
      </c>
      <c r="LI6" s="673" t="s">
        <v>1122</v>
      </c>
      <c r="LJ6" s="673" t="s">
        <v>1123</v>
      </c>
      <c r="LK6" s="899"/>
      <c r="LL6" s="899"/>
      <c r="LM6" s="899"/>
      <c r="LN6" s="1057"/>
      <c r="LO6" s="1058"/>
      <c r="LP6" s="80" t="s">
        <v>1377</v>
      </c>
      <c r="LQ6" s="80" t="s">
        <v>1378</v>
      </c>
      <c r="LR6" s="80" t="s">
        <v>1379</v>
      </c>
      <c r="LS6" s="1056"/>
      <c r="LU6" s="669" t="s">
        <v>1113</v>
      </c>
      <c r="LV6" s="669" t="s">
        <v>1114</v>
      </c>
      <c r="LW6" s="80" t="s">
        <v>1115</v>
      </c>
      <c r="LX6" s="80" t="s">
        <v>1116</v>
      </c>
      <c r="LY6" s="669" t="s">
        <v>1117</v>
      </c>
      <c r="LZ6" s="669" t="s">
        <v>1118</v>
      </c>
      <c r="MA6" s="669" t="s">
        <v>1113</v>
      </c>
      <c r="MB6" s="669" t="s">
        <v>1114</v>
      </c>
      <c r="MC6" s="80" t="s">
        <v>1115</v>
      </c>
      <c r="MD6" s="80" t="s">
        <v>1116</v>
      </c>
      <c r="ME6" s="669" t="s">
        <v>1117</v>
      </c>
      <c r="MF6" s="669" t="s">
        <v>1118</v>
      </c>
      <c r="MG6" s="669" t="s">
        <v>1113</v>
      </c>
      <c r="MH6" s="669" t="s">
        <v>1114</v>
      </c>
      <c r="MI6" s="80" t="s">
        <v>1115</v>
      </c>
      <c r="MJ6" s="80" t="s">
        <v>1116</v>
      </c>
      <c r="MK6" s="669" t="s">
        <v>1117</v>
      </c>
      <c r="ML6" s="669" t="s">
        <v>1118</v>
      </c>
      <c r="MM6" s="669" t="s">
        <v>1113</v>
      </c>
      <c r="MN6" s="669" t="s">
        <v>1114</v>
      </c>
      <c r="MO6" s="80" t="s">
        <v>1115</v>
      </c>
      <c r="MP6" s="80" t="s">
        <v>1116</v>
      </c>
      <c r="MQ6" s="669" t="s">
        <v>1117</v>
      </c>
      <c r="MR6" s="669" t="s">
        <v>1118</v>
      </c>
      <c r="MS6" s="669" t="s">
        <v>1113</v>
      </c>
      <c r="MT6" s="669" t="s">
        <v>1114</v>
      </c>
      <c r="MU6" s="80" t="s">
        <v>1115</v>
      </c>
      <c r="MV6" s="80" t="s">
        <v>1116</v>
      </c>
      <c r="MW6" s="669" t="s">
        <v>1117</v>
      </c>
      <c r="MX6" s="669" t="s">
        <v>1118</v>
      </c>
      <c r="MY6" s="669" t="s">
        <v>1113</v>
      </c>
      <c r="MZ6" s="669" t="s">
        <v>1114</v>
      </c>
      <c r="NA6" s="80" t="s">
        <v>1115</v>
      </c>
      <c r="NB6" s="80" t="s">
        <v>1116</v>
      </c>
      <c r="NC6" s="669" t="s">
        <v>1117</v>
      </c>
      <c r="ND6" s="669" t="s">
        <v>1118</v>
      </c>
      <c r="NE6" s="669" t="s">
        <v>1113</v>
      </c>
      <c r="NF6" s="669" t="s">
        <v>1114</v>
      </c>
      <c r="NG6" s="80" t="s">
        <v>1115</v>
      </c>
      <c r="NH6" s="80" t="s">
        <v>1116</v>
      </c>
      <c r="NI6" s="669" t="s">
        <v>1117</v>
      </c>
      <c r="NJ6" s="669" t="s">
        <v>1118</v>
      </c>
      <c r="NK6" s="669" t="s">
        <v>1113</v>
      </c>
      <c r="NL6" s="669" t="s">
        <v>1114</v>
      </c>
      <c r="NM6" s="80" t="s">
        <v>1115</v>
      </c>
      <c r="NN6" s="80" t="s">
        <v>1116</v>
      </c>
      <c r="NO6" s="669" t="s">
        <v>1117</v>
      </c>
      <c r="NP6" s="669" t="s">
        <v>1118</v>
      </c>
      <c r="NQ6" s="669" t="s">
        <v>1113</v>
      </c>
      <c r="NR6" s="669" t="s">
        <v>1114</v>
      </c>
      <c r="NS6" s="80" t="s">
        <v>1115</v>
      </c>
      <c r="NT6" s="80" t="s">
        <v>1116</v>
      </c>
      <c r="NU6" s="669" t="s">
        <v>1117</v>
      </c>
      <c r="NV6" s="669" t="s">
        <v>1118</v>
      </c>
      <c r="NW6" s="669" t="s">
        <v>1113</v>
      </c>
      <c r="NX6" s="669" t="s">
        <v>1114</v>
      </c>
      <c r="NY6" s="80" t="s">
        <v>1115</v>
      </c>
      <c r="NZ6" s="80" t="s">
        <v>1116</v>
      </c>
      <c r="OA6" s="669" t="s">
        <v>1117</v>
      </c>
      <c r="OB6" s="669" t="s">
        <v>1118</v>
      </c>
      <c r="OD6" s="451" t="s">
        <v>1082</v>
      </c>
      <c r="OE6" s="451" t="s">
        <v>1083</v>
      </c>
      <c r="OF6" s="451" t="s">
        <v>1084</v>
      </c>
      <c r="OG6" s="451" t="s">
        <v>1082</v>
      </c>
      <c r="OH6" s="451" t="s">
        <v>1083</v>
      </c>
      <c r="OI6" s="451" t="s">
        <v>1084</v>
      </c>
      <c r="OJ6" s="451" t="s">
        <v>1082</v>
      </c>
      <c r="OK6" s="451" t="s">
        <v>1083</v>
      </c>
      <c r="OL6" s="451" t="s">
        <v>1084</v>
      </c>
    </row>
    <row r="7" spans="1:402" s="279" customFormat="1" ht="27" customHeight="1">
      <c r="A7" s="456" t="s">
        <v>1273</v>
      </c>
      <c r="B7" s="452"/>
      <c r="C7" s="452"/>
      <c r="D7" s="452"/>
      <c r="E7" s="452"/>
      <c r="F7" s="452"/>
      <c r="G7" s="453"/>
      <c r="H7" s="453">
        <v>42867</v>
      </c>
      <c r="I7" s="453">
        <v>42867</v>
      </c>
      <c r="J7" s="453">
        <v>42867</v>
      </c>
      <c r="K7" s="453"/>
      <c r="L7" s="453"/>
      <c r="M7" s="453"/>
      <c r="N7" s="453"/>
      <c r="O7" s="453"/>
      <c r="P7" s="452"/>
      <c r="Q7" s="452"/>
      <c r="R7" s="452"/>
      <c r="S7" s="452"/>
      <c r="T7" s="452"/>
      <c r="U7" s="452"/>
      <c r="V7" s="452"/>
      <c r="W7" s="452"/>
      <c r="X7" s="452"/>
      <c r="Y7" s="452"/>
      <c r="Z7" s="452"/>
      <c r="AA7" s="452"/>
      <c r="AB7" s="452"/>
      <c r="AC7" s="452"/>
      <c r="AD7" s="452"/>
      <c r="AE7" s="452"/>
      <c r="AF7" s="452"/>
      <c r="AG7" s="452"/>
      <c r="AH7" s="452"/>
      <c r="AI7" s="452"/>
      <c r="AJ7" s="452"/>
      <c r="AK7" s="452"/>
      <c r="AL7" s="452"/>
      <c r="AM7" s="452"/>
      <c r="AN7" s="452"/>
      <c r="AO7" s="452"/>
      <c r="AP7" s="452"/>
      <c r="AQ7" s="452"/>
      <c r="AR7" s="452"/>
      <c r="AS7" s="452"/>
      <c r="AT7" s="452"/>
      <c r="AU7" s="452"/>
      <c r="AV7" s="452"/>
      <c r="AW7" s="452"/>
      <c r="AX7" s="452"/>
      <c r="AY7" s="452"/>
      <c r="AZ7" s="452"/>
      <c r="BA7" s="452"/>
      <c r="BB7" s="452"/>
      <c r="BC7" s="452"/>
      <c r="BD7" s="452"/>
      <c r="BE7" s="452"/>
      <c r="BF7" s="452"/>
      <c r="BG7" s="452"/>
      <c r="BH7" s="454">
        <v>25790</v>
      </c>
      <c r="BI7" s="454">
        <v>2157</v>
      </c>
      <c r="BJ7" s="454">
        <v>23633</v>
      </c>
      <c r="BK7" s="454">
        <v>18062</v>
      </c>
      <c r="BL7" s="454">
        <v>5571</v>
      </c>
      <c r="BM7" s="455"/>
      <c r="BN7" s="455"/>
      <c r="BO7" s="455"/>
      <c r="BP7" s="455"/>
      <c r="BQ7" s="455"/>
      <c r="BR7" s="454">
        <v>72395</v>
      </c>
      <c r="BS7" s="454">
        <v>2157</v>
      </c>
      <c r="BT7" s="454">
        <v>70238</v>
      </c>
      <c r="BU7" s="454">
        <v>53929</v>
      </c>
      <c r="BV7" s="454">
        <v>16309</v>
      </c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4">
        <v>35993</v>
      </c>
      <c r="CI7" s="454">
        <v>2934</v>
      </c>
      <c r="CJ7" s="454">
        <v>33059</v>
      </c>
      <c r="CK7" s="454">
        <v>24669</v>
      </c>
      <c r="CL7" s="454">
        <v>8390</v>
      </c>
      <c r="CM7" s="453"/>
      <c r="CN7" s="453"/>
      <c r="CO7" s="453"/>
      <c r="CP7" s="453"/>
      <c r="CQ7" s="453"/>
      <c r="CR7" s="454">
        <v>100596</v>
      </c>
      <c r="CS7" s="454">
        <v>2934</v>
      </c>
      <c r="CT7" s="454">
        <v>97662</v>
      </c>
      <c r="CU7" s="454">
        <v>73152</v>
      </c>
      <c r="CV7" s="454">
        <v>24510</v>
      </c>
      <c r="CW7" s="453"/>
      <c r="CX7" s="453"/>
      <c r="CY7" s="453"/>
      <c r="CZ7" s="453"/>
      <c r="DA7" s="453"/>
      <c r="DB7" s="453"/>
      <c r="DC7" s="453"/>
      <c r="DD7" s="453"/>
      <c r="DE7" s="453"/>
      <c r="DF7" s="453"/>
      <c r="DG7" s="453"/>
      <c r="DH7" s="454">
        <v>41146</v>
      </c>
      <c r="DI7" s="454">
        <v>3273</v>
      </c>
      <c r="DJ7" s="454">
        <v>37873</v>
      </c>
      <c r="DK7" s="454">
        <v>28043</v>
      </c>
      <c r="DL7" s="454">
        <v>9830</v>
      </c>
      <c r="DM7" s="453"/>
      <c r="DN7" s="453"/>
      <c r="DO7" s="453"/>
      <c r="DP7" s="453"/>
      <c r="DQ7" s="453"/>
      <c r="DR7" s="453">
        <v>0</v>
      </c>
      <c r="DS7" s="453"/>
      <c r="DT7" s="453"/>
      <c r="DU7" s="453"/>
      <c r="DV7" s="453"/>
      <c r="DW7" s="453"/>
      <c r="DX7" s="453"/>
      <c r="DY7" s="453"/>
      <c r="DZ7" s="453"/>
      <c r="EA7" s="453"/>
      <c r="EB7" s="453"/>
      <c r="EC7" s="453"/>
      <c r="ED7" s="453"/>
      <c r="EE7" s="453"/>
      <c r="EF7" s="453"/>
      <c r="EG7" s="453"/>
      <c r="EH7" s="453"/>
      <c r="EI7" s="453"/>
      <c r="EJ7" s="453"/>
      <c r="EK7" s="453"/>
      <c r="EL7" s="453"/>
      <c r="EM7" s="453"/>
      <c r="EN7" s="453"/>
      <c r="EO7" s="453"/>
      <c r="EP7" s="453"/>
      <c r="EQ7" s="453"/>
      <c r="ER7" s="453"/>
      <c r="ES7" s="453"/>
      <c r="ET7" s="453"/>
      <c r="EU7" s="453"/>
      <c r="EV7" s="453"/>
      <c r="EW7" s="453"/>
      <c r="EX7" s="453"/>
      <c r="EY7" s="453"/>
      <c r="EZ7" s="453"/>
      <c r="FA7" s="453"/>
      <c r="FB7" s="453"/>
      <c r="FC7" s="453"/>
      <c r="FD7" s="453"/>
      <c r="FE7" s="453"/>
      <c r="FF7" s="453"/>
      <c r="FG7" s="453"/>
      <c r="FH7" s="453"/>
      <c r="FI7" s="453"/>
      <c r="FJ7" s="453"/>
      <c r="FK7" s="453"/>
      <c r="FL7" s="453"/>
      <c r="FM7" s="453"/>
      <c r="FN7" s="453"/>
      <c r="FO7" s="453"/>
      <c r="FP7" s="453"/>
      <c r="FQ7" s="453"/>
      <c r="FR7" s="453"/>
      <c r="FS7" s="453"/>
      <c r="FT7" s="453"/>
      <c r="FU7" s="453"/>
      <c r="FV7" s="453"/>
      <c r="FW7" s="453"/>
      <c r="FX7" s="453"/>
      <c r="FY7" s="453"/>
      <c r="FZ7" s="453"/>
      <c r="GA7" s="453"/>
      <c r="GB7" s="453"/>
      <c r="GC7" s="453"/>
      <c r="GD7" s="453"/>
      <c r="GE7" s="453"/>
      <c r="GF7" s="453"/>
      <c r="GG7" s="453"/>
      <c r="GH7" s="453"/>
      <c r="GI7" s="453"/>
      <c r="GJ7" s="453"/>
      <c r="GK7" s="453"/>
      <c r="GL7" s="453"/>
      <c r="GM7" s="453"/>
      <c r="GN7" s="453"/>
      <c r="GO7" s="453"/>
      <c r="GP7" s="453"/>
      <c r="GQ7" s="453"/>
      <c r="GR7" s="453"/>
      <c r="GS7" s="453"/>
      <c r="GT7" s="453"/>
      <c r="GU7" s="453"/>
      <c r="GV7" s="453"/>
      <c r="GW7" s="453"/>
      <c r="GX7" s="453"/>
      <c r="GY7" s="453"/>
      <c r="GZ7" s="453"/>
      <c r="HA7" s="453"/>
      <c r="HB7" s="453"/>
      <c r="HC7" s="453"/>
      <c r="HD7" s="453"/>
      <c r="HE7" s="453"/>
      <c r="HF7" s="453"/>
      <c r="HG7" s="453"/>
      <c r="HH7" s="453"/>
      <c r="HI7" s="453"/>
      <c r="HJ7" s="453"/>
      <c r="HK7" s="453"/>
      <c r="HL7" s="453"/>
      <c r="HM7" s="453"/>
      <c r="HN7" s="453"/>
      <c r="HO7" s="453"/>
      <c r="HP7" s="453"/>
      <c r="HQ7" s="453"/>
      <c r="HR7" s="453"/>
      <c r="HS7" s="453"/>
      <c r="HT7" s="453"/>
      <c r="HU7" s="453"/>
      <c r="HV7" s="453"/>
      <c r="HW7" s="453"/>
      <c r="HX7" s="453"/>
      <c r="HY7" s="453"/>
      <c r="HZ7" s="453"/>
      <c r="IA7" s="453"/>
      <c r="IB7" s="453"/>
      <c r="IC7" s="453"/>
      <c r="ID7" s="453"/>
      <c r="IE7" s="453"/>
      <c r="IF7" s="453"/>
      <c r="IG7" s="453"/>
      <c r="IH7" s="453"/>
      <c r="II7" s="453"/>
      <c r="IJ7" s="453"/>
      <c r="IK7" s="453"/>
      <c r="IL7" s="453"/>
      <c r="IM7" s="453"/>
      <c r="IN7" s="453"/>
      <c r="IO7" s="453"/>
      <c r="IP7" s="453"/>
      <c r="IQ7" s="453"/>
      <c r="IR7" s="453"/>
      <c r="IS7" s="453"/>
      <c r="IT7" s="453"/>
      <c r="IU7" s="453"/>
      <c r="IV7" s="453"/>
      <c r="IW7" s="453"/>
      <c r="IX7" s="453"/>
      <c r="IY7" s="453"/>
      <c r="IZ7" s="453"/>
      <c r="JA7" s="453"/>
      <c r="JB7" s="453"/>
      <c r="JC7" s="453"/>
      <c r="JD7" s="453"/>
      <c r="JE7" s="453"/>
      <c r="JF7" s="453"/>
      <c r="JG7" s="453"/>
      <c r="JH7" s="453"/>
      <c r="JI7" s="453"/>
      <c r="JJ7" s="453"/>
      <c r="JK7" s="453"/>
      <c r="JL7" s="453"/>
      <c r="JM7" s="452"/>
      <c r="JN7" s="452"/>
      <c r="JO7" s="452"/>
      <c r="JP7" s="452"/>
      <c r="JQ7" s="452"/>
      <c r="JR7" s="452"/>
      <c r="JS7" s="452"/>
      <c r="JT7" s="453"/>
      <c r="JU7" s="453"/>
      <c r="JV7" s="453"/>
      <c r="JW7" s="453"/>
      <c r="JX7" s="453"/>
      <c r="JY7" s="453"/>
      <c r="JZ7" s="453"/>
      <c r="KA7" s="453"/>
      <c r="KB7" s="453"/>
      <c r="KC7" s="453"/>
      <c r="KD7" s="453"/>
      <c r="KE7" s="453"/>
      <c r="KF7" s="453"/>
      <c r="KG7" s="453"/>
      <c r="KH7" s="453"/>
      <c r="KI7" s="453"/>
      <c r="KJ7" s="453"/>
      <c r="KK7" s="453"/>
      <c r="KL7" s="453"/>
      <c r="KM7" s="453"/>
      <c r="KN7" s="453"/>
      <c r="KO7" s="453"/>
      <c r="KP7" s="453"/>
      <c r="KQ7" s="453"/>
      <c r="KR7" s="453"/>
      <c r="KS7" s="453"/>
      <c r="KT7" s="453"/>
      <c r="KU7" s="453"/>
      <c r="KV7" s="453"/>
      <c r="KW7" s="453"/>
      <c r="KX7" s="453"/>
      <c r="KY7" s="453"/>
      <c r="KZ7" s="453"/>
      <c r="LA7" s="453"/>
      <c r="LB7" s="453"/>
      <c r="LC7" s="711"/>
      <c r="LD7" s="711"/>
      <c r="LE7" s="711"/>
      <c r="LF7" s="711"/>
      <c r="LG7" s="711"/>
      <c r="LH7" s="711"/>
      <c r="LI7" s="711"/>
      <c r="LJ7" s="711"/>
      <c r="LK7" s="711"/>
      <c r="LL7" s="711"/>
      <c r="LM7" s="711"/>
      <c r="LN7" s="711"/>
      <c r="LO7" s="711"/>
      <c r="LP7" s="711"/>
      <c r="LQ7" s="711"/>
      <c r="LR7" s="711"/>
      <c r="LS7" s="711"/>
      <c r="LU7" s="452"/>
      <c r="LV7" s="452"/>
      <c r="LW7" s="452"/>
      <c r="LX7" s="452"/>
      <c r="LY7" s="452"/>
      <c r="LZ7" s="452"/>
      <c r="MA7" s="452"/>
      <c r="MB7" s="452"/>
      <c r="MC7" s="452"/>
      <c r="MD7" s="452"/>
      <c r="ME7" s="452"/>
      <c r="MF7" s="452"/>
      <c r="MG7" s="452"/>
      <c r="MH7" s="452"/>
      <c r="MI7" s="452"/>
      <c r="MJ7" s="452"/>
      <c r="MK7" s="452"/>
      <c r="ML7" s="452"/>
      <c r="MM7" s="452"/>
      <c r="MN7" s="452"/>
      <c r="MO7" s="452"/>
      <c r="MP7" s="452"/>
      <c r="MQ7" s="452"/>
      <c r="MR7" s="452"/>
      <c r="MS7" s="452"/>
      <c r="MT7" s="452"/>
      <c r="MU7" s="452"/>
      <c r="MV7" s="452"/>
      <c r="MW7" s="452"/>
      <c r="MX7" s="452"/>
      <c r="MY7" s="452"/>
      <c r="MZ7" s="452"/>
      <c r="NA7" s="452"/>
      <c r="NB7" s="452"/>
      <c r="NC7" s="452"/>
      <c r="ND7" s="452"/>
      <c r="NE7" s="452"/>
      <c r="NF7" s="452"/>
      <c r="NG7" s="452"/>
      <c r="NH7" s="452"/>
      <c r="NI7" s="452"/>
      <c r="NJ7" s="452"/>
      <c r="NK7" s="452"/>
      <c r="NL7" s="452"/>
      <c r="NM7" s="452"/>
      <c r="NN7" s="452"/>
      <c r="NO7" s="452"/>
      <c r="NP7" s="452"/>
      <c r="NQ7" s="452"/>
      <c r="NR7" s="452"/>
      <c r="NS7" s="452"/>
      <c r="NT7" s="452"/>
      <c r="NU7" s="452"/>
      <c r="NV7" s="452"/>
      <c r="NW7" s="452"/>
      <c r="NX7" s="452"/>
      <c r="NY7" s="452"/>
      <c r="NZ7" s="452"/>
      <c r="OA7" s="452"/>
      <c r="OB7" s="452"/>
      <c r="OD7" s="452"/>
      <c r="OE7" s="452"/>
      <c r="OF7" s="452"/>
      <c r="OG7" s="452"/>
      <c r="OH7" s="452"/>
      <c r="OI7" s="452"/>
      <c r="OJ7" s="452"/>
      <c r="OK7" s="452"/>
      <c r="OL7" s="452"/>
    </row>
    <row r="8" spans="1:402" s="279" customFormat="1" ht="25.5">
      <c r="A8" s="456" t="s">
        <v>1272</v>
      </c>
      <c r="B8" s="452"/>
      <c r="C8" s="452"/>
      <c r="D8" s="452"/>
      <c r="E8" s="452"/>
      <c r="F8" s="452"/>
      <c r="G8" s="453"/>
      <c r="H8" s="453"/>
      <c r="I8" s="453"/>
      <c r="J8" s="453"/>
      <c r="K8" s="453"/>
      <c r="L8" s="453"/>
      <c r="M8" s="453"/>
      <c r="N8" s="453"/>
      <c r="O8" s="453"/>
      <c r="P8" s="452"/>
      <c r="Q8" s="452"/>
      <c r="R8" s="452"/>
      <c r="S8" s="452"/>
      <c r="T8" s="452"/>
      <c r="U8" s="452"/>
      <c r="V8" s="452"/>
      <c r="W8" s="452"/>
      <c r="X8" s="452"/>
      <c r="Y8" s="452"/>
      <c r="Z8" s="452"/>
      <c r="AA8" s="452"/>
      <c r="AB8" s="452"/>
      <c r="AC8" s="452"/>
      <c r="AD8" s="452"/>
      <c r="AE8" s="452"/>
      <c r="AF8" s="452"/>
      <c r="AG8" s="452"/>
      <c r="AH8" s="452"/>
      <c r="AI8" s="452"/>
      <c r="AJ8" s="452"/>
      <c r="AK8" s="452"/>
      <c r="AL8" s="452"/>
      <c r="AM8" s="452"/>
      <c r="AN8" s="452"/>
      <c r="AO8" s="452"/>
      <c r="AP8" s="452"/>
      <c r="AQ8" s="452"/>
      <c r="AR8" s="452"/>
      <c r="AS8" s="452"/>
      <c r="AT8" s="452"/>
      <c r="AU8" s="452"/>
      <c r="AV8" s="452"/>
      <c r="AW8" s="452"/>
      <c r="AX8" s="452"/>
      <c r="AY8" s="452"/>
      <c r="AZ8" s="452"/>
      <c r="BA8" s="452"/>
      <c r="BB8" s="452"/>
      <c r="BC8" s="452"/>
      <c r="BD8" s="452"/>
      <c r="BE8" s="452"/>
      <c r="BF8" s="452"/>
      <c r="BG8" s="452"/>
      <c r="BH8" s="453"/>
      <c r="BI8" s="453"/>
      <c r="BJ8" s="453"/>
      <c r="BK8" s="453"/>
      <c r="BL8" s="453"/>
      <c r="BM8" s="453"/>
      <c r="BN8" s="453"/>
      <c r="BO8" s="453"/>
      <c r="BP8" s="453"/>
      <c r="BQ8" s="453"/>
      <c r="BR8" s="453"/>
      <c r="BS8" s="453"/>
      <c r="BT8" s="453"/>
      <c r="BU8" s="453"/>
      <c r="BV8" s="453"/>
      <c r="BW8" s="453">
        <v>0</v>
      </c>
      <c r="BX8" s="453"/>
      <c r="BY8" s="453"/>
      <c r="BZ8" s="453"/>
      <c r="CA8" s="453"/>
      <c r="CB8" s="454">
        <v>197552</v>
      </c>
      <c r="CC8" s="454">
        <v>451</v>
      </c>
      <c r="CD8" s="454">
        <v>197101</v>
      </c>
      <c r="CE8" s="454">
        <v>197101</v>
      </c>
      <c r="CF8" s="454">
        <v>0</v>
      </c>
      <c r="CG8" s="453"/>
      <c r="CH8" s="457"/>
      <c r="CI8" s="457"/>
      <c r="CJ8" s="457"/>
      <c r="CK8" s="457"/>
      <c r="CL8" s="457"/>
      <c r="CM8" s="458"/>
      <c r="CN8" s="458"/>
      <c r="CO8" s="458"/>
      <c r="CP8" s="458"/>
      <c r="CQ8" s="458"/>
      <c r="CR8" s="457"/>
      <c r="CS8" s="457"/>
      <c r="CT8" s="457"/>
      <c r="CU8" s="457"/>
      <c r="CV8" s="457"/>
      <c r="CW8" s="454">
        <v>22637</v>
      </c>
      <c r="CX8" s="454">
        <v>2449</v>
      </c>
      <c r="CY8" s="454">
        <v>20188</v>
      </c>
      <c r="CZ8" s="454">
        <v>14150</v>
      </c>
      <c r="DA8" s="454">
        <v>6038</v>
      </c>
      <c r="DB8" s="454">
        <v>228176</v>
      </c>
      <c r="DC8" s="454">
        <v>752</v>
      </c>
      <c r="DD8" s="454">
        <v>227424</v>
      </c>
      <c r="DE8" s="454">
        <v>227424</v>
      </c>
      <c r="DF8" s="454">
        <v>0</v>
      </c>
      <c r="DG8" s="453"/>
      <c r="DH8" s="454"/>
      <c r="DI8" s="454"/>
      <c r="DJ8" s="454"/>
      <c r="DK8" s="454"/>
      <c r="DL8" s="454"/>
      <c r="DM8" s="455"/>
      <c r="DN8" s="455"/>
      <c r="DO8" s="455"/>
      <c r="DP8" s="455"/>
      <c r="DQ8" s="455"/>
      <c r="DR8" s="453">
        <v>0</v>
      </c>
      <c r="DS8" s="453"/>
      <c r="DT8" s="453"/>
      <c r="DU8" s="453"/>
      <c r="DV8" s="453"/>
      <c r="DW8" s="454">
        <v>23001</v>
      </c>
      <c r="DX8" s="454">
        <v>2769</v>
      </c>
      <c r="DY8" s="454">
        <v>20232</v>
      </c>
      <c r="DZ8" s="454">
        <v>14181</v>
      </c>
      <c r="EA8" s="454">
        <v>6051</v>
      </c>
      <c r="EB8" s="454">
        <v>273811</v>
      </c>
      <c r="EC8" s="454">
        <v>903</v>
      </c>
      <c r="ED8" s="454">
        <v>272908</v>
      </c>
      <c r="EE8" s="454">
        <v>272908</v>
      </c>
      <c r="EF8" s="454">
        <v>0</v>
      </c>
      <c r="EG8" s="453"/>
      <c r="EH8" s="453"/>
      <c r="EI8" s="453"/>
      <c r="EJ8" s="453"/>
      <c r="EK8" s="453"/>
      <c r="EL8" s="453"/>
      <c r="EM8" s="453"/>
      <c r="EN8" s="453"/>
      <c r="EO8" s="453"/>
      <c r="EP8" s="453"/>
      <c r="EQ8" s="453"/>
      <c r="ER8" s="453"/>
      <c r="ES8" s="453"/>
      <c r="ET8" s="453"/>
      <c r="EU8" s="453"/>
      <c r="EV8" s="453"/>
      <c r="EW8" s="453"/>
      <c r="EX8" s="453"/>
      <c r="EY8" s="453"/>
      <c r="EZ8" s="453"/>
      <c r="FA8" s="453"/>
      <c r="FB8" s="453"/>
      <c r="FC8" s="453"/>
      <c r="FD8" s="453"/>
      <c r="FE8" s="453"/>
      <c r="FF8" s="453"/>
      <c r="FG8" s="453"/>
      <c r="FH8" s="453"/>
      <c r="FI8" s="453"/>
      <c r="FJ8" s="453"/>
      <c r="FK8" s="453"/>
      <c r="FL8" s="453"/>
      <c r="FM8" s="453"/>
      <c r="FN8" s="453"/>
      <c r="FO8" s="453"/>
      <c r="FP8" s="453"/>
      <c r="FQ8" s="453"/>
      <c r="FR8" s="453"/>
      <c r="FS8" s="453"/>
      <c r="FT8" s="453"/>
      <c r="FU8" s="453"/>
      <c r="FV8" s="453"/>
      <c r="FW8" s="453"/>
      <c r="FX8" s="453"/>
      <c r="FY8" s="453"/>
      <c r="FZ8" s="453"/>
      <c r="GA8" s="453"/>
      <c r="GB8" s="453"/>
      <c r="GC8" s="453"/>
      <c r="GD8" s="453"/>
      <c r="GE8" s="453"/>
      <c r="GF8" s="453"/>
      <c r="GG8" s="453"/>
      <c r="GH8" s="453"/>
      <c r="GI8" s="453"/>
      <c r="GJ8" s="453"/>
      <c r="GK8" s="453"/>
      <c r="GL8" s="453"/>
      <c r="GM8" s="453"/>
      <c r="GN8" s="453"/>
      <c r="GO8" s="453"/>
      <c r="GP8" s="453"/>
      <c r="GQ8" s="453"/>
      <c r="GR8" s="453"/>
      <c r="GS8" s="453"/>
      <c r="GT8" s="453"/>
      <c r="GU8" s="453"/>
      <c r="GV8" s="453"/>
      <c r="GW8" s="453"/>
      <c r="GX8" s="453"/>
      <c r="GY8" s="453"/>
      <c r="GZ8" s="453"/>
      <c r="HA8" s="453"/>
      <c r="HB8" s="453"/>
      <c r="HC8" s="453"/>
      <c r="HD8" s="453"/>
      <c r="HE8" s="453"/>
      <c r="HF8" s="453"/>
      <c r="HG8" s="453"/>
      <c r="HH8" s="453"/>
      <c r="HI8" s="453"/>
      <c r="HJ8" s="453"/>
      <c r="HK8" s="453"/>
      <c r="HL8" s="453"/>
      <c r="HM8" s="453"/>
      <c r="HN8" s="453"/>
      <c r="HO8" s="453"/>
      <c r="HP8" s="453"/>
      <c r="HQ8" s="453"/>
      <c r="HR8" s="453"/>
      <c r="HS8" s="453"/>
      <c r="HT8" s="453"/>
      <c r="HU8" s="453"/>
      <c r="HV8" s="453"/>
      <c r="HW8" s="453"/>
      <c r="HX8" s="453"/>
      <c r="HY8" s="453"/>
      <c r="HZ8" s="453"/>
      <c r="IA8" s="453"/>
      <c r="IB8" s="453"/>
      <c r="IC8" s="453"/>
      <c r="ID8" s="453"/>
      <c r="IE8" s="453"/>
      <c r="IF8" s="453"/>
      <c r="IG8" s="453"/>
      <c r="IH8" s="453"/>
      <c r="II8" s="453"/>
      <c r="IJ8" s="453"/>
      <c r="IK8" s="453"/>
      <c r="IL8" s="453"/>
      <c r="IM8" s="453"/>
      <c r="IN8" s="453"/>
      <c r="IO8" s="453"/>
      <c r="IP8" s="453"/>
      <c r="IQ8" s="453"/>
      <c r="IR8" s="453"/>
      <c r="IS8" s="453"/>
      <c r="IT8" s="453"/>
      <c r="IU8" s="453"/>
      <c r="IV8" s="453"/>
      <c r="IW8" s="453"/>
      <c r="IX8" s="453"/>
      <c r="IY8" s="453"/>
      <c r="IZ8" s="453"/>
      <c r="JA8" s="453"/>
      <c r="JB8" s="453"/>
      <c r="JC8" s="453"/>
      <c r="JD8" s="453"/>
      <c r="JE8" s="453"/>
      <c r="JF8" s="453"/>
      <c r="JG8" s="453"/>
      <c r="JH8" s="453"/>
      <c r="JI8" s="453"/>
      <c r="JJ8" s="453"/>
      <c r="JK8" s="453"/>
      <c r="JL8" s="453"/>
      <c r="JM8" s="452"/>
      <c r="JN8" s="452"/>
      <c r="JO8" s="452"/>
      <c r="JP8" s="452"/>
      <c r="JQ8" s="452"/>
      <c r="JR8" s="452"/>
      <c r="JS8" s="452"/>
      <c r="JT8" s="453"/>
      <c r="JU8" s="453"/>
      <c r="JV8" s="453"/>
      <c r="JW8" s="453"/>
      <c r="JX8" s="453"/>
      <c r="JY8" s="453"/>
      <c r="JZ8" s="453"/>
      <c r="KA8" s="453"/>
      <c r="KB8" s="453"/>
      <c r="KC8" s="453"/>
      <c r="KD8" s="453"/>
      <c r="KE8" s="453"/>
      <c r="KF8" s="453"/>
      <c r="KG8" s="453"/>
      <c r="KH8" s="453"/>
      <c r="KI8" s="453"/>
      <c r="KJ8" s="453"/>
      <c r="KK8" s="453"/>
      <c r="KL8" s="453"/>
      <c r="KM8" s="453"/>
      <c r="KN8" s="453"/>
      <c r="KO8" s="453"/>
      <c r="KP8" s="453"/>
      <c r="KQ8" s="453"/>
      <c r="KR8" s="453"/>
      <c r="KS8" s="453"/>
      <c r="KT8" s="453"/>
      <c r="KU8" s="453"/>
      <c r="KV8" s="453"/>
      <c r="KW8" s="453"/>
      <c r="KX8" s="453"/>
      <c r="KY8" s="453"/>
      <c r="KZ8" s="453"/>
      <c r="LA8" s="453"/>
      <c r="LB8" s="453"/>
      <c r="LC8" s="711"/>
      <c r="LD8" s="711"/>
      <c r="LE8" s="711"/>
      <c r="LF8" s="711"/>
      <c r="LG8" s="711"/>
      <c r="LH8" s="711"/>
      <c r="LI8" s="711"/>
      <c r="LJ8" s="711"/>
      <c r="LK8" s="711"/>
      <c r="LL8" s="711"/>
      <c r="LM8" s="711"/>
      <c r="LN8" s="711"/>
      <c r="LO8" s="711"/>
      <c r="LP8" s="711"/>
      <c r="LQ8" s="711"/>
      <c r="LR8" s="711"/>
      <c r="LS8" s="711"/>
      <c r="LU8" s="452"/>
      <c r="LV8" s="452"/>
      <c r="LW8" s="452"/>
      <c r="LX8" s="452"/>
      <c r="LY8" s="452"/>
      <c r="LZ8" s="452"/>
      <c r="MA8" s="452"/>
      <c r="MB8" s="452"/>
      <c r="MC8" s="452"/>
      <c r="MD8" s="452"/>
      <c r="ME8" s="452"/>
      <c r="MF8" s="452"/>
      <c r="MG8" s="452"/>
      <c r="MH8" s="452"/>
      <c r="MI8" s="452"/>
      <c r="MJ8" s="452"/>
      <c r="MK8" s="452"/>
      <c r="ML8" s="452"/>
      <c r="MM8" s="452"/>
      <c r="MN8" s="452"/>
      <c r="MO8" s="452"/>
      <c r="MP8" s="452"/>
      <c r="MQ8" s="452"/>
      <c r="MR8" s="452"/>
      <c r="MS8" s="452"/>
      <c r="MT8" s="452"/>
      <c r="MU8" s="452"/>
      <c r="MV8" s="452"/>
      <c r="MW8" s="452"/>
      <c r="MX8" s="452"/>
      <c r="MY8" s="452"/>
      <c r="MZ8" s="452"/>
      <c r="NA8" s="452"/>
      <c r="NB8" s="452"/>
      <c r="NC8" s="452"/>
      <c r="ND8" s="452"/>
      <c r="NE8" s="452"/>
      <c r="NF8" s="452"/>
      <c r="NG8" s="452"/>
      <c r="NH8" s="452"/>
      <c r="NI8" s="452"/>
      <c r="NJ8" s="452"/>
      <c r="NK8" s="452"/>
      <c r="NL8" s="452"/>
      <c r="NM8" s="452"/>
      <c r="NN8" s="452"/>
      <c r="NO8" s="452"/>
      <c r="NP8" s="452"/>
      <c r="NQ8" s="452"/>
      <c r="NR8" s="452"/>
      <c r="NS8" s="452"/>
      <c r="NT8" s="452"/>
      <c r="NU8" s="452"/>
      <c r="NV8" s="452"/>
      <c r="NW8" s="452"/>
      <c r="NX8" s="452"/>
      <c r="NY8" s="452"/>
      <c r="NZ8" s="452"/>
      <c r="OA8" s="452"/>
      <c r="OB8" s="452"/>
      <c r="OD8" s="452"/>
      <c r="OE8" s="452"/>
      <c r="OF8" s="452"/>
      <c r="OG8" s="452"/>
      <c r="OH8" s="452"/>
      <c r="OI8" s="452"/>
      <c r="OJ8" s="452"/>
      <c r="OK8" s="452"/>
      <c r="OL8" s="452"/>
    </row>
    <row r="9" spans="1:402" s="279" customFormat="1" ht="24" customHeight="1">
      <c r="A9" s="456" t="s">
        <v>1271</v>
      </c>
      <c r="B9" s="452"/>
      <c r="C9" s="452"/>
      <c r="D9" s="452"/>
      <c r="E9" s="452"/>
      <c r="F9" s="452"/>
      <c r="G9" s="453"/>
      <c r="H9" s="453"/>
      <c r="I9" s="453"/>
      <c r="J9" s="453"/>
      <c r="K9" s="453"/>
      <c r="L9" s="453"/>
      <c r="M9" s="453"/>
      <c r="N9" s="453"/>
      <c r="O9" s="453"/>
      <c r="P9" s="452"/>
      <c r="Q9" s="452"/>
      <c r="R9" s="452"/>
      <c r="S9" s="452"/>
      <c r="T9" s="452"/>
      <c r="U9" s="452"/>
      <c r="V9" s="452"/>
      <c r="W9" s="452"/>
      <c r="X9" s="452"/>
      <c r="Y9" s="452"/>
      <c r="Z9" s="452"/>
      <c r="AA9" s="452"/>
      <c r="AB9" s="452"/>
      <c r="AC9" s="452"/>
      <c r="AD9" s="452"/>
      <c r="AE9" s="452"/>
      <c r="AF9" s="452"/>
      <c r="AG9" s="452"/>
      <c r="AH9" s="452"/>
      <c r="AI9" s="452"/>
      <c r="AJ9" s="452"/>
      <c r="AK9" s="452"/>
      <c r="AL9" s="452"/>
      <c r="AM9" s="452"/>
      <c r="AN9" s="452"/>
      <c r="AO9" s="452"/>
      <c r="AP9" s="452"/>
      <c r="AQ9" s="452"/>
      <c r="AR9" s="452"/>
      <c r="AS9" s="452"/>
      <c r="AT9" s="452"/>
      <c r="AU9" s="452"/>
      <c r="AV9" s="452"/>
      <c r="AW9" s="452"/>
      <c r="AX9" s="452"/>
      <c r="AY9" s="452"/>
      <c r="AZ9" s="452"/>
      <c r="BA9" s="452"/>
      <c r="BB9" s="452"/>
      <c r="BC9" s="452"/>
      <c r="BD9" s="452"/>
      <c r="BE9" s="452"/>
      <c r="BF9" s="452"/>
      <c r="BG9" s="452"/>
      <c r="BH9" s="453"/>
      <c r="BI9" s="453"/>
      <c r="BJ9" s="453"/>
      <c r="BK9" s="453"/>
      <c r="BL9" s="453"/>
      <c r="BM9" s="453"/>
      <c r="BN9" s="453"/>
      <c r="BO9" s="453"/>
      <c r="BP9" s="453"/>
      <c r="BQ9" s="453"/>
      <c r="BR9" s="453"/>
      <c r="BS9" s="453"/>
      <c r="BT9" s="453"/>
      <c r="BU9" s="453"/>
      <c r="BV9" s="453"/>
      <c r="BW9" s="453"/>
      <c r="BX9" s="453"/>
      <c r="BY9" s="453"/>
      <c r="BZ9" s="453"/>
      <c r="CA9" s="453"/>
      <c r="CB9" s="453"/>
      <c r="CC9" s="453"/>
      <c r="CD9" s="453"/>
      <c r="CE9" s="453"/>
      <c r="CF9" s="453"/>
      <c r="CG9" s="453"/>
      <c r="CH9" s="459"/>
      <c r="CI9" s="459"/>
      <c r="CJ9" s="459"/>
      <c r="CK9" s="459"/>
      <c r="CL9" s="459"/>
      <c r="CM9" s="453"/>
      <c r="CN9" s="453"/>
      <c r="CO9" s="453"/>
      <c r="CP9" s="453"/>
      <c r="CQ9" s="453"/>
      <c r="CR9" s="459">
        <f>CR7-CR8</f>
        <v>100596</v>
      </c>
      <c r="CS9" s="459">
        <f t="shared" ref="CS9:CV9" si="0">CS7-CS8</f>
        <v>2934</v>
      </c>
      <c r="CT9" s="459">
        <f t="shared" si="0"/>
        <v>97662</v>
      </c>
      <c r="CU9" s="459">
        <f t="shared" si="0"/>
        <v>73152</v>
      </c>
      <c r="CV9" s="459">
        <f t="shared" si="0"/>
        <v>24510</v>
      </c>
      <c r="CW9" s="453"/>
      <c r="CX9" s="453"/>
      <c r="CY9" s="453"/>
      <c r="CZ9" s="453"/>
      <c r="DA9" s="453"/>
      <c r="DB9" s="453"/>
      <c r="DC9" s="453"/>
      <c r="DD9" s="453"/>
      <c r="DE9" s="453"/>
      <c r="DF9" s="453"/>
      <c r="DG9" s="453"/>
      <c r="DH9" s="459"/>
      <c r="DI9" s="459"/>
      <c r="DJ9" s="459"/>
      <c r="DK9" s="459"/>
      <c r="DL9" s="459"/>
      <c r="DM9" s="453"/>
      <c r="DN9" s="453"/>
      <c r="DO9" s="453"/>
      <c r="DP9" s="453"/>
      <c r="DQ9" s="453"/>
      <c r="DR9" s="459">
        <f>DR7-DR8</f>
        <v>0</v>
      </c>
      <c r="DS9" s="459"/>
      <c r="DT9" s="459"/>
      <c r="DU9" s="459"/>
      <c r="DV9" s="459"/>
      <c r="DW9" s="453"/>
      <c r="DX9" s="453"/>
      <c r="DY9" s="453"/>
      <c r="DZ9" s="453"/>
      <c r="EA9" s="453"/>
      <c r="EB9" s="453"/>
      <c r="EC9" s="453"/>
      <c r="ED9" s="453"/>
      <c r="EE9" s="453"/>
      <c r="EF9" s="453"/>
      <c r="EG9" s="453"/>
      <c r="EH9" s="453"/>
      <c r="EI9" s="453"/>
      <c r="EJ9" s="453"/>
      <c r="EK9" s="453"/>
      <c r="EL9" s="453"/>
      <c r="EM9" s="453"/>
      <c r="EN9" s="453"/>
      <c r="EO9" s="453"/>
      <c r="EP9" s="453"/>
      <c r="EQ9" s="453"/>
      <c r="ER9" s="453">
        <v>199666</v>
      </c>
      <c r="ES9" s="453">
        <v>39442</v>
      </c>
      <c r="ET9" s="453">
        <v>160224</v>
      </c>
      <c r="EU9" s="453">
        <v>122454</v>
      </c>
      <c r="EV9" s="453">
        <v>37770</v>
      </c>
      <c r="EW9" s="453">
        <v>268234</v>
      </c>
      <c r="EX9" s="453">
        <v>44104</v>
      </c>
      <c r="EY9" s="453">
        <v>224130</v>
      </c>
      <c r="EZ9" s="453">
        <v>167250</v>
      </c>
      <c r="FA9" s="453">
        <v>56880</v>
      </c>
      <c r="FB9" s="453">
        <v>286543</v>
      </c>
      <c r="FC9" s="453">
        <v>29773</v>
      </c>
      <c r="FD9" s="453">
        <v>256770</v>
      </c>
      <c r="FE9" s="453">
        <v>190128</v>
      </c>
      <c r="FF9" s="453">
        <v>66642</v>
      </c>
      <c r="FG9" s="453">
        <v>53561</v>
      </c>
      <c r="FH9" s="453">
        <v>26857</v>
      </c>
      <c r="FI9" s="453">
        <v>26704</v>
      </c>
      <c r="FJ9" s="453">
        <v>20409</v>
      </c>
      <c r="FK9" s="453">
        <v>6295</v>
      </c>
      <c r="FL9" s="453">
        <v>64989</v>
      </c>
      <c r="FM9" s="453">
        <v>27634</v>
      </c>
      <c r="FN9" s="453">
        <v>37355</v>
      </c>
      <c r="FO9" s="453">
        <v>27875</v>
      </c>
      <c r="FP9" s="453">
        <v>9480</v>
      </c>
      <c r="FQ9" s="453">
        <v>70768</v>
      </c>
      <c r="FR9" s="453">
        <v>27973</v>
      </c>
      <c r="FS9" s="453">
        <v>42795</v>
      </c>
      <c r="FT9" s="453">
        <v>31688</v>
      </c>
      <c r="FU9" s="453">
        <v>11107</v>
      </c>
      <c r="FV9" s="453">
        <v>30961</v>
      </c>
      <c r="FW9" s="453">
        <v>4257</v>
      </c>
      <c r="FX9" s="453">
        <v>26704</v>
      </c>
      <c r="FY9" s="453">
        <v>20409</v>
      </c>
      <c r="FZ9" s="453">
        <v>6295</v>
      </c>
      <c r="GA9" s="453">
        <v>42389</v>
      </c>
      <c r="GB9" s="453">
        <v>5034</v>
      </c>
      <c r="GC9" s="453">
        <v>37355</v>
      </c>
      <c r="GD9" s="453">
        <v>27875</v>
      </c>
      <c r="GE9" s="453">
        <v>9480</v>
      </c>
      <c r="GF9" s="453">
        <v>48168</v>
      </c>
      <c r="GG9" s="453">
        <v>5373</v>
      </c>
      <c r="GH9" s="453">
        <v>42795</v>
      </c>
      <c r="GI9" s="453">
        <v>31688</v>
      </c>
      <c r="GJ9" s="453">
        <v>11107</v>
      </c>
      <c r="GK9" s="453">
        <v>35561</v>
      </c>
      <c r="GL9" s="453">
        <v>8857</v>
      </c>
      <c r="GM9" s="453">
        <v>26704</v>
      </c>
      <c r="GN9" s="453">
        <v>20409</v>
      </c>
      <c r="GO9" s="453">
        <v>6295</v>
      </c>
      <c r="GP9" s="453">
        <v>46989</v>
      </c>
      <c r="GQ9" s="453">
        <v>9634</v>
      </c>
      <c r="GR9" s="453">
        <v>37355</v>
      </c>
      <c r="GS9" s="453">
        <v>27875</v>
      </c>
      <c r="GT9" s="453">
        <v>9480</v>
      </c>
      <c r="GU9" s="453">
        <v>52768</v>
      </c>
      <c r="GV9" s="453">
        <v>9973</v>
      </c>
      <c r="GW9" s="453">
        <v>42795</v>
      </c>
      <c r="GX9" s="453">
        <v>31688</v>
      </c>
      <c r="GY9" s="453">
        <v>11107</v>
      </c>
      <c r="GZ9" s="453">
        <v>188666</v>
      </c>
      <c r="HA9" s="453">
        <v>28442</v>
      </c>
      <c r="HB9" s="453">
        <v>160224</v>
      </c>
      <c r="HC9" s="453">
        <v>122454</v>
      </c>
      <c r="HD9" s="453">
        <v>37770</v>
      </c>
      <c r="HE9" s="453">
        <v>257234</v>
      </c>
      <c r="HF9" s="453">
        <v>33104</v>
      </c>
      <c r="HG9" s="453">
        <v>224130</v>
      </c>
      <c r="HH9" s="453">
        <v>167250</v>
      </c>
      <c r="HI9" s="453">
        <v>56880</v>
      </c>
      <c r="HJ9" s="453">
        <v>291908</v>
      </c>
      <c r="HK9" s="453">
        <v>35138</v>
      </c>
      <c r="HL9" s="453">
        <v>256770</v>
      </c>
      <c r="HM9" s="453">
        <v>190128</v>
      </c>
      <c r="HN9" s="453">
        <v>66642</v>
      </c>
      <c r="HO9" s="453">
        <v>33261</v>
      </c>
      <c r="HP9" s="453">
        <v>6557</v>
      </c>
      <c r="HQ9" s="453">
        <v>26704</v>
      </c>
      <c r="HR9" s="453">
        <v>20409</v>
      </c>
      <c r="HS9" s="453">
        <v>6295</v>
      </c>
      <c r="HT9" s="453">
        <v>44689</v>
      </c>
      <c r="HU9" s="453">
        <v>7334</v>
      </c>
      <c r="HV9" s="453">
        <v>37355</v>
      </c>
      <c r="HW9" s="453">
        <v>27875</v>
      </c>
      <c r="HX9" s="453">
        <v>9480</v>
      </c>
      <c r="HY9" s="453">
        <v>50468</v>
      </c>
      <c r="HZ9" s="453">
        <v>7673</v>
      </c>
      <c r="IA9" s="453">
        <v>42795</v>
      </c>
      <c r="IB9" s="453">
        <v>31688</v>
      </c>
      <c r="IC9" s="453">
        <v>11107</v>
      </c>
      <c r="ID9" s="453">
        <v>180666</v>
      </c>
      <c r="IE9" s="453">
        <v>20442</v>
      </c>
      <c r="IF9" s="453">
        <v>160224</v>
      </c>
      <c r="IG9" s="453">
        <v>122454</v>
      </c>
      <c r="IH9" s="453">
        <v>37770</v>
      </c>
      <c r="II9" s="453">
        <v>249234</v>
      </c>
      <c r="IJ9" s="453">
        <v>25104</v>
      </c>
      <c r="IK9" s="453">
        <v>224130</v>
      </c>
      <c r="IL9" s="453">
        <v>167250</v>
      </c>
      <c r="IM9" s="453">
        <v>56880</v>
      </c>
      <c r="IN9" s="453">
        <v>283908</v>
      </c>
      <c r="IO9" s="453">
        <v>27138</v>
      </c>
      <c r="IP9" s="453">
        <v>256770</v>
      </c>
      <c r="IQ9" s="453">
        <v>190128</v>
      </c>
      <c r="IR9" s="453">
        <v>66642</v>
      </c>
      <c r="IS9" s="453">
        <v>173166</v>
      </c>
      <c r="IT9" s="453">
        <v>12942</v>
      </c>
      <c r="IU9" s="453">
        <v>160224</v>
      </c>
      <c r="IV9" s="453">
        <v>122454</v>
      </c>
      <c r="IW9" s="453">
        <v>37770</v>
      </c>
      <c r="IX9" s="453">
        <v>241734</v>
      </c>
      <c r="IY9" s="453">
        <v>17604</v>
      </c>
      <c r="IZ9" s="453">
        <v>224130</v>
      </c>
      <c r="JA9" s="453">
        <v>167250</v>
      </c>
      <c r="JB9" s="453">
        <v>56880</v>
      </c>
      <c r="JC9" s="453">
        <v>276408</v>
      </c>
      <c r="JD9" s="453">
        <v>19638</v>
      </c>
      <c r="JE9" s="453">
        <v>256770</v>
      </c>
      <c r="JF9" s="453">
        <v>190128</v>
      </c>
      <c r="JG9" s="453">
        <v>66642</v>
      </c>
      <c r="JH9" s="453"/>
      <c r="JI9" s="453"/>
      <c r="JJ9" s="453"/>
      <c r="JK9" s="453"/>
      <c r="JL9" s="453"/>
      <c r="JM9" s="452"/>
      <c r="JN9" s="452"/>
      <c r="JO9" s="452"/>
      <c r="JP9" s="452"/>
      <c r="JQ9" s="452"/>
      <c r="JR9" s="452"/>
      <c r="JS9" s="452"/>
      <c r="JT9" s="453">
        <v>1631</v>
      </c>
      <c r="JU9" s="453">
        <v>32</v>
      </c>
      <c r="JV9" s="453">
        <v>1599</v>
      </c>
      <c r="JW9" s="453">
        <v>1599</v>
      </c>
      <c r="JX9" s="453">
        <v>0</v>
      </c>
      <c r="JY9" s="453">
        <v>1631</v>
      </c>
      <c r="JZ9" s="453">
        <v>32</v>
      </c>
      <c r="KA9" s="453">
        <v>1599</v>
      </c>
      <c r="KB9" s="453">
        <v>1599</v>
      </c>
      <c r="KC9" s="453">
        <v>0</v>
      </c>
      <c r="KD9" s="453">
        <v>1631</v>
      </c>
      <c r="KE9" s="453">
        <v>32</v>
      </c>
      <c r="KF9" s="453">
        <v>1599</v>
      </c>
      <c r="KG9" s="453">
        <v>1599</v>
      </c>
      <c r="KH9" s="453">
        <v>0</v>
      </c>
      <c r="KI9" s="453">
        <v>1631</v>
      </c>
      <c r="KJ9" s="453">
        <v>32</v>
      </c>
      <c r="KK9" s="453">
        <v>1599</v>
      </c>
      <c r="KL9" s="453">
        <v>1599</v>
      </c>
      <c r="KM9" s="453">
        <v>0</v>
      </c>
      <c r="KN9" s="453">
        <v>1631</v>
      </c>
      <c r="KO9" s="453">
        <v>32</v>
      </c>
      <c r="KP9" s="453">
        <v>1599</v>
      </c>
      <c r="KQ9" s="453">
        <v>1599</v>
      </c>
      <c r="KR9" s="453">
        <v>0</v>
      </c>
      <c r="KS9" s="453">
        <v>1397</v>
      </c>
      <c r="KT9" s="453">
        <v>27</v>
      </c>
      <c r="KU9" s="453">
        <v>1370</v>
      </c>
      <c r="KV9" s="453">
        <v>1370</v>
      </c>
      <c r="KW9" s="453">
        <v>0</v>
      </c>
      <c r="KX9" s="453"/>
      <c r="KY9" s="453"/>
      <c r="KZ9" s="453"/>
      <c r="LA9" s="453"/>
      <c r="LB9" s="453"/>
      <c r="LC9" s="711"/>
      <c r="LD9" s="711"/>
      <c r="LE9" s="711"/>
      <c r="LF9" s="711"/>
      <c r="LG9" s="711"/>
      <c r="LH9" s="711"/>
      <c r="LI9" s="711"/>
      <c r="LJ9" s="711"/>
      <c r="LK9" s="711"/>
      <c r="LL9" s="711"/>
      <c r="LM9" s="711"/>
      <c r="LN9" s="711"/>
      <c r="LO9" s="711"/>
      <c r="LP9" s="711"/>
      <c r="LQ9" s="711"/>
      <c r="LR9" s="711"/>
      <c r="LS9" s="711"/>
      <c r="LU9" s="721">
        <f>JT9</f>
        <v>1631</v>
      </c>
      <c r="LV9" s="721">
        <f>JY9</f>
        <v>1631</v>
      </c>
      <c r="LW9" s="721">
        <f>KD9</f>
        <v>1631</v>
      </c>
      <c r="LX9" s="721">
        <f>KI9</f>
        <v>1631</v>
      </c>
      <c r="LY9" s="721">
        <f>KN9</f>
        <v>1631</v>
      </c>
      <c r="LZ9" s="721">
        <f>KS9</f>
        <v>1397</v>
      </c>
      <c r="MA9" s="452"/>
      <c r="MB9" s="452"/>
      <c r="MC9" s="452"/>
      <c r="MD9" s="452"/>
      <c r="ME9" s="452"/>
      <c r="MF9" s="452"/>
      <c r="MG9" s="452"/>
      <c r="MH9" s="452"/>
      <c r="MI9" s="452"/>
      <c r="MJ9" s="452"/>
      <c r="MK9" s="452"/>
      <c r="ML9" s="452"/>
      <c r="MM9" s="721">
        <f>JV9</f>
        <v>1599</v>
      </c>
      <c r="MN9" s="721">
        <f>KA9</f>
        <v>1599</v>
      </c>
      <c r="MO9" s="721">
        <f>KF9</f>
        <v>1599</v>
      </c>
      <c r="MP9" s="721">
        <f>KK9</f>
        <v>1599</v>
      </c>
      <c r="MQ9" s="721">
        <f>KP9</f>
        <v>1599</v>
      </c>
      <c r="MR9" s="721">
        <f>KU9</f>
        <v>1370</v>
      </c>
      <c r="MS9" s="721">
        <f>JU9</f>
        <v>32</v>
      </c>
      <c r="MT9" s="721">
        <f>JZ9</f>
        <v>32</v>
      </c>
      <c r="MU9" s="721">
        <f>KE9</f>
        <v>32</v>
      </c>
      <c r="MV9" s="721">
        <f>KJ9</f>
        <v>32</v>
      </c>
      <c r="MW9" s="721">
        <f>KO9</f>
        <v>32</v>
      </c>
      <c r="MX9" s="721">
        <f>KT9</f>
        <v>27</v>
      </c>
      <c r="MY9" s="452"/>
      <c r="MZ9" s="452"/>
      <c r="NA9" s="452"/>
      <c r="NB9" s="452"/>
      <c r="NC9" s="452"/>
      <c r="ND9" s="452"/>
      <c r="NE9" s="452"/>
      <c r="NF9" s="452"/>
      <c r="NG9" s="452"/>
      <c r="NH9" s="452"/>
      <c r="NI9" s="452"/>
      <c r="NJ9" s="452"/>
      <c r="NK9" s="452"/>
      <c r="NL9" s="452"/>
      <c r="NM9" s="452"/>
      <c r="NN9" s="452"/>
      <c r="NO9" s="452"/>
      <c r="NP9" s="452"/>
      <c r="NQ9" s="721">
        <f>MM9</f>
        <v>1599</v>
      </c>
      <c r="NR9" s="721">
        <f t="shared" ref="NR9:OB9" si="1">MN9</f>
        <v>1599</v>
      </c>
      <c r="NS9" s="721">
        <f t="shared" si="1"/>
        <v>1599</v>
      </c>
      <c r="NT9" s="721">
        <f t="shared" si="1"/>
        <v>1599</v>
      </c>
      <c r="NU9" s="721">
        <f t="shared" si="1"/>
        <v>1599</v>
      </c>
      <c r="NV9" s="721">
        <f t="shared" si="1"/>
        <v>1370</v>
      </c>
      <c r="NW9" s="721">
        <f t="shared" si="1"/>
        <v>32</v>
      </c>
      <c r="NX9" s="721">
        <f t="shared" si="1"/>
        <v>32</v>
      </c>
      <c r="NY9" s="721">
        <f t="shared" si="1"/>
        <v>32</v>
      </c>
      <c r="NZ9" s="721">
        <f t="shared" si="1"/>
        <v>32</v>
      </c>
      <c r="OA9" s="721">
        <f t="shared" si="1"/>
        <v>32</v>
      </c>
      <c r="OB9" s="721">
        <f t="shared" si="1"/>
        <v>27</v>
      </c>
      <c r="OD9" s="452"/>
      <c r="OE9" s="452"/>
      <c r="OF9" s="452"/>
      <c r="OG9" s="452"/>
      <c r="OH9" s="452"/>
      <c r="OI9" s="452"/>
      <c r="OJ9" s="452"/>
      <c r="OK9" s="452"/>
      <c r="OL9" s="452"/>
    </row>
    <row r="10" spans="1:402">
      <c r="A10" s="709" t="s">
        <v>1365</v>
      </c>
      <c r="B10" s="461"/>
      <c r="C10" s="461"/>
      <c r="D10" s="461"/>
      <c r="E10" s="461"/>
      <c r="F10" s="462">
        <f>SUM(B10:E10)</f>
        <v>0</v>
      </c>
      <c r="G10" s="463"/>
      <c r="H10" s="463"/>
      <c r="I10" s="463"/>
      <c r="J10" s="463"/>
      <c r="K10" s="462">
        <f>SUM(G10:J10)</f>
        <v>0</v>
      </c>
      <c r="L10" s="464">
        <f>K10/1000</f>
        <v>0</v>
      </c>
      <c r="M10" s="464"/>
      <c r="N10" s="464"/>
      <c r="O10" s="464"/>
      <c r="P10" s="465">
        <v>231</v>
      </c>
      <c r="Q10" s="461"/>
      <c r="R10" s="466">
        <v>0</v>
      </c>
      <c r="S10" s="461"/>
      <c r="T10" s="465">
        <v>1</v>
      </c>
      <c r="U10" s="462">
        <f t="shared" ref="U10:U39" si="2">SUM(P10:T10)</f>
        <v>232</v>
      </c>
      <c r="V10" s="465">
        <v>284</v>
      </c>
      <c r="W10" s="461"/>
      <c r="X10" s="466">
        <v>12</v>
      </c>
      <c r="Y10" s="461"/>
      <c r="Z10" s="465">
        <v>1</v>
      </c>
      <c r="AA10" s="462">
        <f t="shared" ref="AA10:AA39" si="3">SUM(V10:Z10)</f>
        <v>297</v>
      </c>
      <c r="AB10" s="465">
        <v>92</v>
      </c>
      <c r="AC10" s="461"/>
      <c r="AD10" s="461"/>
      <c r="AE10" s="461"/>
      <c r="AF10" s="465">
        <v>0</v>
      </c>
      <c r="AG10" s="462">
        <f>SUM(AB10:AF10)</f>
        <v>92</v>
      </c>
      <c r="AH10" s="459">
        <f>U10+AA10+AG10</f>
        <v>621</v>
      </c>
      <c r="AI10" s="467"/>
      <c r="AJ10" s="468">
        <v>0</v>
      </c>
      <c r="AK10" s="469"/>
      <c r="AL10" s="470">
        <v>0</v>
      </c>
      <c r="AM10" s="470"/>
      <c r="AN10" s="467"/>
      <c r="AO10" s="471"/>
      <c r="AP10" s="470"/>
      <c r="AQ10" s="472"/>
      <c r="AR10" s="472"/>
      <c r="AS10" s="461"/>
      <c r="AT10" s="461"/>
      <c r="AU10" s="470">
        <v>1</v>
      </c>
      <c r="AV10" s="470"/>
      <c r="AW10" s="472"/>
      <c r="AX10" s="470"/>
      <c r="AY10" s="470"/>
      <c r="AZ10" s="472"/>
      <c r="BA10" s="470"/>
      <c r="BB10" s="461"/>
      <c r="BC10" s="461"/>
      <c r="BD10" s="470"/>
      <c r="BE10" s="470"/>
      <c r="BF10" s="473"/>
      <c r="BG10" s="462">
        <f>SUM(AI10:BF10)</f>
        <v>1</v>
      </c>
      <c r="BH10" s="474">
        <f>$P10*BH$7</f>
        <v>5957490</v>
      </c>
      <c r="BI10" s="475">
        <f t="shared" ref="BI10:BL25" si="4">$P10*BI$7</f>
        <v>498267</v>
      </c>
      <c r="BJ10" s="475">
        <f t="shared" si="4"/>
        <v>5459223</v>
      </c>
      <c r="BK10" s="475">
        <f t="shared" si="4"/>
        <v>4172322</v>
      </c>
      <c r="BL10" s="475">
        <f t="shared" si="4"/>
        <v>1286901</v>
      </c>
      <c r="BM10" s="474">
        <f>$Q10*BM$7</f>
        <v>0</v>
      </c>
      <c r="BN10" s="475">
        <f t="shared" ref="BN10:BQ40" si="5">$Q10*BN$7</f>
        <v>0</v>
      </c>
      <c r="BO10" s="475">
        <f t="shared" si="5"/>
        <v>0</v>
      </c>
      <c r="BP10" s="475">
        <f t="shared" si="5"/>
        <v>0</v>
      </c>
      <c r="BQ10" s="475">
        <f t="shared" si="5"/>
        <v>0</v>
      </c>
      <c r="BR10" s="474">
        <f>$R10*BR$7</f>
        <v>0</v>
      </c>
      <c r="BS10" s="475">
        <f t="shared" ref="BS10:BV40" si="6">$R10*BS$7</f>
        <v>0</v>
      </c>
      <c r="BT10" s="475">
        <f t="shared" si="6"/>
        <v>0</v>
      </c>
      <c r="BU10" s="475">
        <f t="shared" si="6"/>
        <v>0</v>
      </c>
      <c r="BV10" s="475">
        <f t="shared" si="6"/>
        <v>0</v>
      </c>
      <c r="BW10" s="475"/>
      <c r="BX10" s="475"/>
      <c r="BY10" s="475"/>
      <c r="BZ10" s="475"/>
      <c r="CA10" s="475"/>
      <c r="CB10" s="474">
        <f>$T10*CB$8</f>
        <v>197552</v>
      </c>
      <c r="CC10" s="475">
        <f t="shared" ref="CC10:CF40" si="7">$T10*CC$8</f>
        <v>451</v>
      </c>
      <c r="CD10" s="475">
        <f t="shared" si="7"/>
        <v>197101</v>
      </c>
      <c r="CE10" s="475">
        <f t="shared" si="7"/>
        <v>197101</v>
      </c>
      <c r="CF10" s="475">
        <f t="shared" si="7"/>
        <v>0</v>
      </c>
      <c r="CG10" s="476">
        <f>BH10+BM10+BR10+BW10+CB10</f>
        <v>6155042</v>
      </c>
      <c r="CH10" s="474">
        <f>$V10*CH$7</f>
        <v>10222012</v>
      </c>
      <c r="CI10" s="475">
        <f>$V10*CI$7</f>
        <v>833256</v>
      </c>
      <c r="CJ10" s="475">
        <f>$V10*CJ$7</f>
        <v>9388756</v>
      </c>
      <c r="CK10" s="475">
        <f>$V10*CK$7</f>
        <v>7005996</v>
      </c>
      <c r="CL10" s="475">
        <f>$V10*CL$7</f>
        <v>2382760</v>
      </c>
      <c r="CM10" s="474">
        <f>$W10*CM$8</f>
        <v>0</v>
      </c>
      <c r="CN10" s="475">
        <f t="shared" ref="CN10:CQ40" si="8">$W10*CN$8</f>
        <v>0</v>
      </c>
      <c r="CO10" s="475">
        <f t="shared" si="8"/>
        <v>0</v>
      </c>
      <c r="CP10" s="475">
        <f t="shared" si="8"/>
        <v>0</v>
      </c>
      <c r="CQ10" s="475">
        <f t="shared" si="8"/>
        <v>0</v>
      </c>
      <c r="CR10" s="474">
        <f>$X10*CR$7</f>
        <v>1207152</v>
      </c>
      <c r="CS10" s="475">
        <f>$X10*CS$7</f>
        <v>35208</v>
      </c>
      <c r="CT10" s="475">
        <f>$X10*CT$7</f>
        <v>1171944</v>
      </c>
      <c r="CU10" s="475">
        <f>$X10*CU$7</f>
        <v>877824</v>
      </c>
      <c r="CV10" s="475">
        <f>$X10*CV$7</f>
        <v>294120</v>
      </c>
      <c r="CW10" s="474">
        <f>$Y10*CW$8</f>
        <v>0</v>
      </c>
      <c r="CX10" s="475">
        <f t="shared" ref="CX10:DA40" si="9">$Y10*CX$8</f>
        <v>0</v>
      </c>
      <c r="CY10" s="475">
        <f t="shared" si="9"/>
        <v>0</v>
      </c>
      <c r="CZ10" s="475">
        <f t="shared" si="9"/>
        <v>0</v>
      </c>
      <c r="DA10" s="475">
        <f t="shared" si="9"/>
        <v>0</v>
      </c>
      <c r="DB10" s="474">
        <f>$Z10*DB$8</f>
        <v>228176</v>
      </c>
      <c r="DC10" s="475">
        <f t="shared" ref="DC10:DF40" si="10">$Z10*DC$8</f>
        <v>752</v>
      </c>
      <c r="DD10" s="475">
        <f t="shared" si="10"/>
        <v>227424</v>
      </c>
      <c r="DE10" s="475">
        <f t="shared" si="10"/>
        <v>227424</v>
      </c>
      <c r="DF10" s="475">
        <f t="shared" si="10"/>
        <v>0</v>
      </c>
      <c r="DG10" s="476">
        <f>CH10+CM10+CR10+CW10+DB10</f>
        <v>11657340</v>
      </c>
      <c r="DH10" s="474">
        <f>$AB10*DH$7</f>
        <v>3785432</v>
      </c>
      <c r="DI10" s="475">
        <f>$AB10*DI$7</f>
        <v>301116</v>
      </c>
      <c r="DJ10" s="475">
        <f>$AB10*DJ$7</f>
        <v>3484316</v>
      </c>
      <c r="DK10" s="475">
        <f>$AB10*DK$7</f>
        <v>2579956</v>
      </c>
      <c r="DL10" s="475">
        <f>$AB10*DL$7</f>
        <v>904360</v>
      </c>
      <c r="DM10" s="474">
        <f>$AC10*DM$8</f>
        <v>0</v>
      </c>
      <c r="DN10" s="475">
        <f t="shared" ref="DN10:DQ40" si="11">$AC10*DN$8</f>
        <v>0</v>
      </c>
      <c r="DO10" s="475">
        <f t="shared" si="11"/>
        <v>0</v>
      </c>
      <c r="DP10" s="475">
        <f t="shared" si="11"/>
        <v>0</v>
      </c>
      <c r="DQ10" s="475">
        <f t="shared" si="11"/>
        <v>0</v>
      </c>
      <c r="DR10" s="475"/>
      <c r="DS10" s="475"/>
      <c r="DT10" s="475"/>
      <c r="DU10" s="475"/>
      <c r="DV10" s="475"/>
      <c r="DW10" s="474">
        <f>$AE10*DW$8</f>
        <v>0</v>
      </c>
      <c r="DX10" s="475">
        <f t="shared" ref="DX10:EA40" si="12">$AE10*DX$8</f>
        <v>0</v>
      </c>
      <c r="DY10" s="475">
        <f t="shared" si="12"/>
        <v>0</v>
      </c>
      <c r="DZ10" s="475">
        <f t="shared" si="12"/>
        <v>0</v>
      </c>
      <c r="EA10" s="475">
        <f t="shared" si="12"/>
        <v>0</v>
      </c>
      <c r="EB10" s="474">
        <f>$AF10*EB$8</f>
        <v>0</v>
      </c>
      <c r="EC10" s="475">
        <f t="shared" ref="EC10:EF40" si="13">$AF10*EC$8</f>
        <v>0</v>
      </c>
      <c r="ED10" s="475">
        <f t="shared" si="13"/>
        <v>0</v>
      </c>
      <c r="EE10" s="475">
        <f t="shared" si="13"/>
        <v>0</v>
      </c>
      <c r="EF10" s="475">
        <f t="shared" si="13"/>
        <v>0</v>
      </c>
      <c r="EG10" s="476">
        <f>DH10+DM10+DR10+DW10+EB10</f>
        <v>3785432</v>
      </c>
      <c r="EH10" s="476">
        <f>CG10+DG10+EG10</f>
        <v>21597814</v>
      </c>
      <c r="EI10" s="477">
        <f>BI10+BN10+BS10+BX10+CC10+CI10+CN10+CS10+CX10+DC10+DI10+DN10+DS10+DX10+EC10</f>
        <v>1669050</v>
      </c>
      <c r="EJ10" s="477">
        <f t="shared" ref="EJ10:EL40" si="14">BJ10+BO10+BT10+BY10+CD10+CJ10+CO10+CT10+CY10+DD10+DJ10+DO10+DT10+DY10+ED10</f>
        <v>19928764</v>
      </c>
      <c r="EK10" s="477">
        <f t="shared" si="14"/>
        <v>15060623</v>
      </c>
      <c r="EL10" s="477">
        <f t="shared" si="14"/>
        <v>4868141</v>
      </c>
      <c r="EM10" s="478">
        <f>BH10+CH10+DH10</f>
        <v>19964934</v>
      </c>
      <c r="EN10" s="478">
        <f>BM10+CM10+DM10</f>
        <v>0</v>
      </c>
      <c r="EO10" s="478">
        <f>BR10+CR10+DR10</f>
        <v>1207152</v>
      </c>
      <c r="EP10" s="478">
        <f>BW10+CW10+DW10</f>
        <v>0</v>
      </c>
      <c r="EQ10" s="478">
        <f>CB10+DB10+EB10</f>
        <v>425728</v>
      </c>
      <c r="ER10" s="479">
        <f>$AI10*ER$9</f>
        <v>0</v>
      </c>
      <c r="ES10" s="479">
        <f t="shared" ref="ES10:EV25" si="15">$AI10*ES$9</f>
        <v>0</v>
      </c>
      <c r="ET10" s="479">
        <f t="shared" si="15"/>
        <v>0</v>
      </c>
      <c r="EU10" s="479">
        <f t="shared" si="15"/>
        <v>0</v>
      </c>
      <c r="EV10" s="479">
        <f t="shared" si="15"/>
        <v>0</v>
      </c>
      <c r="EW10" s="479">
        <f>$AJ10*EW$9</f>
        <v>0</v>
      </c>
      <c r="EX10" s="479">
        <f t="shared" ref="EX10:FA25" si="16">$AJ10*EX$9</f>
        <v>0</v>
      </c>
      <c r="EY10" s="479">
        <f>$AJ10*EY$9</f>
        <v>0</v>
      </c>
      <c r="EZ10" s="479">
        <f t="shared" si="16"/>
        <v>0</v>
      </c>
      <c r="FA10" s="479">
        <f>$AJ10*FA$9</f>
        <v>0</v>
      </c>
      <c r="FB10" s="479">
        <f>$AK10*FB$9</f>
        <v>0</v>
      </c>
      <c r="FC10" s="479">
        <f t="shared" ref="FC10:FF25" si="17">$AK10*FC$9</f>
        <v>0</v>
      </c>
      <c r="FD10" s="479">
        <f t="shared" si="17"/>
        <v>0</v>
      </c>
      <c r="FE10" s="479">
        <f t="shared" si="17"/>
        <v>0</v>
      </c>
      <c r="FF10" s="479">
        <f t="shared" si="17"/>
        <v>0</v>
      </c>
      <c r="FG10" s="479">
        <f>$AL10*FG$9</f>
        <v>0</v>
      </c>
      <c r="FH10" s="479">
        <f t="shared" ref="FH10:FK25" si="18">$AL10*FH$9</f>
        <v>0</v>
      </c>
      <c r="FI10" s="479">
        <f t="shared" si="18"/>
        <v>0</v>
      </c>
      <c r="FJ10" s="479">
        <f t="shared" si="18"/>
        <v>0</v>
      </c>
      <c r="FK10" s="479">
        <f t="shared" si="18"/>
        <v>0</v>
      </c>
      <c r="FL10" s="474">
        <f>$AM10*FL$9</f>
        <v>0</v>
      </c>
      <c r="FM10" s="474">
        <f t="shared" ref="FM10:FP25" si="19">$AM10*FM$9</f>
        <v>0</v>
      </c>
      <c r="FN10" s="474">
        <f>$AM10*FN$9</f>
        <v>0</v>
      </c>
      <c r="FO10" s="474">
        <f t="shared" si="19"/>
        <v>0</v>
      </c>
      <c r="FP10" s="474">
        <f t="shared" si="19"/>
        <v>0</v>
      </c>
      <c r="FQ10" s="474">
        <f>$AN10*FQ$9</f>
        <v>0</v>
      </c>
      <c r="FR10" s="474">
        <f t="shared" ref="FR10:FU25" si="20">$AN10*FR$9</f>
        <v>0</v>
      </c>
      <c r="FS10" s="474">
        <f t="shared" si="20"/>
        <v>0</v>
      </c>
      <c r="FT10" s="474">
        <f t="shared" si="20"/>
        <v>0</v>
      </c>
      <c r="FU10" s="474">
        <f>$AN10*FU$9</f>
        <v>0</v>
      </c>
      <c r="FV10" s="479">
        <f>$AO10*FV$9</f>
        <v>0</v>
      </c>
      <c r="FW10" s="479">
        <f t="shared" ref="FW10:FZ25" si="21">$AO10*FW$9</f>
        <v>0</v>
      </c>
      <c r="FX10" s="479">
        <f t="shared" si="21"/>
        <v>0</v>
      </c>
      <c r="FY10" s="479">
        <f t="shared" si="21"/>
        <v>0</v>
      </c>
      <c r="FZ10" s="479">
        <f t="shared" si="21"/>
        <v>0</v>
      </c>
      <c r="GA10" s="479">
        <f>$AP10*GA$9</f>
        <v>0</v>
      </c>
      <c r="GB10" s="479">
        <f t="shared" ref="GB10:GE25" si="22">$AP10*GB$9</f>
        <v>0</v>
      </c>
      <c r="GC10" s="479">
        <f t="shared" si="22"/>
        <v>0</v>
      </c>
      <c r="GD10" s="479">
        <f t="shared" si="22"/>
        <v>0</v>
      </c>
      <c r="GE10" s="479">
        <f t="shared" si="22"/>
        <v>0</v>
      </c>
      <c r="GF10" s="474">
        <f>$AQ10*GF$9</f>
        <v>0</v>
      </c>
      <c r="GG10" s="474">
        <f t="shared" ref="GG10:GJ25" si="23">$AQ10*GG$9</f>
        <v>0</v>
      </c>
      <c r="GH10" s="474">
        <f t="shared" si="23"/>
        <v>0</v>
      </c>
      <c r="GI10" s="474">
        <f t="shared" si="23"/>
        <v>0</v>
      </c>
      <c r="GJ10" s="474">
        <f t="shared" si="23"/>
        <v>0</v>
      </c>
      <c r="GK10" s="474">
        <f>$AR10*GK$9</f>
        <v>0</v>
      </c>
      <c r="GL10" s="474">
        <f t="shared" ref="GL10:GO25" si="24">$AR10*GL$9</f>
        <v>0</v>
      </c>
      <c r="GM10" s="474">
        <f t="shared" si="24"/>
        <v>0</v>
      </c>
      <c r="GN10" s="474">
        <f t="shared" si="24"/>
        <v>0</v>
      </c>
      <c r="GO10" s="474">
        <f t="shared" si="24"/>
        <v>0</v>
      </c>
      <c r="GP10" s="479">
        <f>$AS10*GP$9</f>
        <v>0</v>
      </c>
      <c r="GQ10" s="479">
        <f t="shared" ref="GQ10:GT25" si="25">$AS10*GQ$9</f>
        <v>0</v>
      </c>
      <c r="GR10" s="479">
        <f t="shared" si="25"/>
        <v>0</v>
      </c>
      <c r="GS10" s="479">
        <f t="shared" si="25"/>
        <v>0</v>
      </c>
      <c r="GT10" s="479">
        <f t="shared" si="25"/>
        <v>0</v>
      </c>
      <c r="GU10" s="479">
        <f>$AT10*GU$9</f>
        <v>0</v>
      </c>
      <c r="GV10" s="479">
        <f t="shared" ref="GV10:GY25" si="26">$AT10*GV$9</f>
        <v>0</v>
      </c>
      <c r="GW10" s="479">
        <f t="shared" si="26"/>
        <v>0</v>
      </c>
      <c r="GX10" s="479">
        <f t="shared" si="26"/>
        <v>0</v>
      </c>
      <c r="GY10" s="479">
        <f t="shared" si="26"/>
        <v>0</v>
      </c>
      <c r="GZ10" s="474">
        <f>$AU10*GZ$9</f>
        <v>188666</v>
      </c>
      <c r="HA10" s="474">
        <f t="shared" ref="HA10:HD25" si="27">$AU10*HA$9</f>
        <v>28442</v>
      </c>
      <c r="HB10" s="474">
        <f t="shared" si="27"/>
        <v>160224</v>
      </c>
      <c r="HC10" s="474">
        <f t="shared" si="27"/>
        <v>122454</v>
      </c>
      <c r="HD10" s="474">
        <f t="shared" si="27"/>
        <v>37770</v>
      </c>
      <c r="HE10" s="474">
        <f>$AV10*HE$9</f>
        <v>0</v>
      </c>
      <c r="HF10" s="474">
        <f t="shared" ref="HF10:HI25" si="28">$AV10*HF$9</f>
        <v>0</v>
      </c>
      <c r="HG10" s="474">
        <f t="shared" si="28"/>
        <v>0</v>
      </c>
      <c r="HH10" s="474">
        <f t="shared" si="28"/>
        <v>0</v>
      </c>
      <c r="HI10" s="474">
        <f t="shared" si="28"/>
        <v>0</v>
      </c>
      <c r="HJ10" s="479">
        <f>$AW10*HJ$9</f>
        <v>0</v>
      </c>
      <c r="HK10" s="479">
        <f t="shared" ref="HK10:HN25" si="29">$AW10*HK$9</f>
        <v>0</v>
      </c>
      <c r="HL10" s="479">
        <f t="shared" si="29"/>
        <v>0</v>
      </c>
      <c r="HM10" s="479">
        <f t="shared" si="29"/>
        <v>0</v>
      </c>
      <c r="HN10" s="479">
        <f t="shared" si="29"/>
        <v>0</v>
      </c>
      <c r="HO10" s="479">
        <f>$AX10*HO$9</f>
        <v>0</v>
      </c>
      <c r="HP10" s="479">
        <f t="shared" ref="HP10:HS25" si="30">$AX10*HP$9</f>
        <v>0</v>
      </c>
      <c r="HQ10" s="479">
        <f t="shared" si="30"/>
        <v>0</v>
      </c>
      <c r="HR10" s="479">
        <f t="shared" si="30"/>
        <v>0</v>
      </c>
      <c r="HS10" s="479">
        <f t="shared" si="30"/>
        <v>0</v>
      </c>
      <c r="HT10" s="474">
        <f>$AY10*HT$9</f>
        <v>0</v>
      </c>
      <c r="HU10" s="474">
        <f t="shared" ref="HU10:HX25" si="31">$AY10*HU$9</f>
        <v>0</v>
      </c>
      <c r="HV10" s="474">
        <f t="shared" si="31"/>
        <v>0</v>
      </c>
      <c r="HW10" s="474">
        <f t="shared" si="31"/>
        <v>0</v>
      </c>
      <c r="HX10" s="474">
        <f t="shared" si="31"/>
        <v>0</v>
      </c>
      <c r="HY10" s="474">
        <f>$AZ10*HY$9</f>
        <v>0</v>
      </c>
      <c r="HZ10" s="474">
        <f t="shared" ref="HZ10:IC25" si="32">$AZ10*HZ$9</f>
        <v>0</v>
      </c>
      <c r="IA10" s="474">
        <f t="shared" si="32"/>
        <v>0</v>
      </c>
      <c r="IB10" s="474">
        <f t="shared" si="32"/>
        <v>0</v>
      </c>
      <c r="IC10" s="474">
        <f t="shared" si="32"/>
        <v>0</v>
      </c>
      <c r="ID10" s="479">
        <f>$BA10*ID$9</f>
        <v>0</v>
      </c>
      <c r="IE10" s="479">
        <f t="shared" ref="IE10:IH25" si="33">$BA10*IE$9</f>
        <v>0</v>
      </c>
      <c r="IF10" s="479">
        <f t="shared" si="33"/>
        <v>0</v>
      </c>
      <c r="IG10" s="479">
        <f t="shared" si="33"/>
        <v>0</v>
      </c>
      <c r="IH10" s="479">
        <f t="shared" si="33"/>
        <v>0</v>
      </c>
      <c r="II10" s="479">
        <f>$BB10*II$9</f>
        <v>0</v>
      </c>
      <c r="IJ10" s="479">
        <f t="shared" ref="IJ10:IM25" si="34">$BB10*IJ$9</f>
        <v>0</v>
      </c>
      <c r="IK10" s="479">
        <f t="shared" si="34"/>
        <v>0</v>
      </c>
      <c r="IL10" s="479">
        <f t="shared" si="34"/>
        <v>0</v>
      </c>
      <c r="IM10" s="479">
        <f t="shared" si="34"/>
        <v>0</v>
      </c>
      <c r="IN10" s="474">
        <f>$BC10*IN$9</f>
        <v>0</v>
      </c>
      <c r="IO10" s="474">
        <f t="shared" ref="IO10:IR25" si="35">$BC10*IO$9</f>
        <v>0</v>
      </c>
      <c r="IP10" s="474">
        <f t="shared" si="35"/>
        <v>0</v>
      </c>
      <c r="IQ10" s="474">
        <f t="shared" si="35"/>
        <v>0</v>
      </c>
      <c r="IR10" s="474">
        <f t="shared" si="35"/>
        <v>0</v>
      </c>
      <c r="IS10" s="474">
        <f>$BD10*IS$9</f>
        <v>0</v>
      </c>
      <c r="IT10" s="474">
        <f t="shared" ref="IT10:IW25" si="36">$BD10*IT$9</f>
        <v>0</v>
      </c>
      <c r="IU10" s="474">
        <f t="shared" si="36"/>
        <v>0</v>
      </c>
      <c r="IV10" s="474">
        <f t="shared" si="36"/>
        <v>0</v>
      </c>
      <c r="IW10" s="474">
        <f t="shared" si="36"/>
        <v>0</v>
      </c>
      <c r="IX10" s="479">
        <f>$BE10*IX$9</f>
        <v>0</v>
      </c>
      <c r="IY10" s="479">
        <f t="shared" ref="IY10:JB25" si="37">$BE10*IY$9</f>
        <v>0</v>
      </c>
      <c r="IZ10" s="479">
        <f t="shared" si="37"/>
        <v>0</v>
      </c>
      <c r="JA10" s="479">
        <f t="shared" si="37"/>
        <v>0</v>
      </c>
      <c r="JB10" s="479">
        <f t="shared" si="37"/>
        <v>0</v>
      </c>
      <c r="JC10" s="479">
        <f>$BF10*JC$9</f>
        <v>0</v>
      </c>
      <c r="JD10" s="479">
        <f t="shared" ref="JD10:JG25" si="38">$BF10*JD$9</f>
        <v>0</v>
      </c>
      <c r="JE10" s="479">
        <f t="shared" si="38"/>
        <v>0</v>
      </c>
      <c r="JF10" s="479">
        <f t="shared" si="38"/>
        <v>0</v>
      </c>
      <c r="JG10" s="479">
        <f t="shared" si="38"/>
        <v>0</v>
      </c>
      <c r="JH10" s="479">
        <f>ER10+EW10+FB10+FG10+FL10+FQ10+FV10+GA10+GF10+GK10+GP10+GU10+GZ10+HE10+HJ10+HO10+HT10+HY10+ID10+II10+IN10+IS10+IX10+JC10</f>
        <v>188666</v>
      </c>
      <c r="JI10" s="479">
        <f t="shared" ref="JI10:JL40" si="39">ES10+EX10+FC10+FH10+FM10+FR10+FW10+GB10+GG10+GL10+GQ10+GV10+HA10+HF10+HK10+HP10+HU10+HZ10+IE10+IJ10+IO10+IT10+IY10+JD10</f>
        <v>28442</v>
      </c>
      <c r="JJ10" s="479">
        <f t="shared" si="39"/>
        <v>160224</v>
      </c>
      <c r="JK10" s="479">
        <f t="shared" si="39"/>
        <v>122454</v>
      </c>
      <c r="JL10" s="479">
        <f t="shared" si="39"/>
        <v>37770</v>
      </c>
      <c r="JM10" s="669">
        <v>0</v>
      </c>
      <c r="JN10" s="669">
        <v>120</v>
      </c>
      <c r="JO10" s="669">
        <v>50</v>
      </c>
      <c r="JP10" s="669">
        <v>75</v>
      </c>
      <c r="JQ10" s="669">
        <v>80</v>
      </c>
      <c r="JR10" s="669">
        <v>40</v>
      </c>
      <c r="JS10" s="462">
        <f>SUM(JM10:JR10)</f>
        <v>365</v>
      </c>
      <c r="JT10" s="474">
        <f>$JM10*JT$9</f>
        <v>0</v>
      </c>
      <c r="JU10" s="474">
        <f t="shared" ref="JU10:JX40" si="40">$JM10*JU$9</f>
        <v>0</v>
      </c>
      <c r="JV10" s="474">
        <f t="shared" si="40"/>
        <v>0</v>
      </c>
      <c r="JW10" s="474">
        <f t="shared" si="40"/>
        <v>0</v>
      </c>
      <c r="JX10" s="474">
        <f t="shared" si="40"/>
        <v>0</v>
      </c>
      <c r="JY10" s="474">
        <f>$JN10*JY$9</f>
        <v>195720</v>
      </c>
      <c r="JZ10" s="474">
        <f t="shared" ref="JZ10:KC40" si="41">$JN10*JZ$9</f>
        <v>3840</v>
      </c>
      <c r="KA10" s="474">
        <f t="shared" si="41"/>
        <v>191880</v>
      </c>
      <c r="KB10" s="474">
        <f t="shared" si="41"/>
        <v>191880</v>
      </c>
      <c r="KC10" s="474">
        <f t="shared" si="41"/>
        <v>0</v>
      </c>
      <c r="KD10" s="723">
        <f>$JO10*KD$9</f>
        <v>81550</v>
      </c>
      <c r="KE10" s="723">
        <f t="shared" ref="KE10:KH40" si="42">$JO10*KE$9</f>
        <v>1600</v>
      </c>
      <c r="KF10" s="723">
        <f t="shared" si="42"/>
        <v>79950</v>
      </c>
      <c r="KG10" s="723">
        <f t="shared" si="42"/>
        <v>79950</v>
      </c>
      <c r="KH10" s="723">
        <f t="shared" si="42"/>
        <v>0</v>
      </c>
      <c r="KI10" s="723">
        <f>$JP10*KI$9</f>
        <v>122325</v>
      </c>
      <c r="KJ10" s="723">
        <f t="shared" ref="KJ10:KM40" si="43">$JP10*KJ$9</f>
        <v>2400</v>
      </c>
      <c r="KK10" s="723">
        <f t="shared" si="43"/>
        <v>119925</v>
      </c>
      <c r="KL10" s="723">
        <f t="shared" si="43"/>
        <v>119925</v>
      </c>
      <c r="KM10" s="723">
        <f t="shared" si="43"/>
        <v>0</v>
      </c>
      <c r="KN10" s="474">
        <f>$JQ10*KN$9</f>
        <v>130480</v>
      </c>
      <c r="KO10" s="474">
        <f t="shared" ref="KO10:KR40" si="44">$JQ10*KO$9</f>
        <v>2560</v>
      </c>
      <c r="KP10" s="474">
        <f t="shared" si="44"/>
        <v>127920</v>
      </c>
      <c r="KQ10" s="474">
        <f t="shared" si="44"/>
        <v>127920</v>
      </c>
      <c r="KR10" s="474">
        <f t="shared" si="44"/>
        <v>0</v>
      </c>
      <c r="KS10" s="474">
        <f>$JR10*KS$9</f>
        <v>55880</v>
      </c>
      <c r="KT10" s="474">
        <f t="shared" ref="KT10:KW40" si="45">$JR10*KT$9</f>
        <v>1080</v>
      </c>
      <c r="KU10" s="474">
        <f t="shared" si="45"/>
        <v>54800</v>
      </c>
      <c r="KV10" s="474">
        <f t="shared" si="45"/>
        <v>54800</v>
      </c>
      <c r="KW10" s="474">
        <f t="shared" si="45"/>
        <v>0</v>
      </c>
      <c r="KX10" s="474">
        <f t="shared" ref="KX10:KY40" si="46">JT10+JY10+KD10+KI10+KN10+KS10</f>
        <v>585955</v>
      </c>
      <c r="KY10" s="474">
        <f>JU10+JZ10+KE10+KJ10+KO10+KT10</f>
        <v>11480</v>
      </c>
      <c r="KZ10" s="474">
        <f t="shared" ref="KZ10:LB40" si="47">JV10+KA10+KF10+KK10+KP10+KU10</f>
        <v>574475</v>
      </c>
      <c r="LA10" s="474">
        <f t="shared" si="47"/>
        <v>574475</v>
      </c>
      <c r="LB10" s="474">
        <f t="shared" si="47"/>
        <v>0</v>
      </c>
      <c r="LC10" s="479">
        <f t="shared" ref="LC10:LC40" si="48">EH10</f>
        <v>21597814</v>
      </c>
      <c r="LD10" s="479">
        <f>JH10</f>
        <v>188666</v>
      </c>
      <c r="LE10" s="479">
        <f>KX10</f>
        <v>585955</v>
      </c>
      <c r="LF10" s="476">
        <f>EH10+JH10+KX10</f>
        <v>22372435</v>
      </c>
      <c r="LG10" s="476">
        <f t="shared" ref="LG10:LJ40" si="49">EI10+JI10+KY10</f>
        <v>1708972</v>
      </c>
      <c r="LH10" s="476">
        <f t="shared" si="49"/>
        <v>20663463</v>
      </c>
      <c r="LI10" s="476">
        <f t="shared" si="49"/>
        <v>15757552</v>
      </c>
      <c r="LJ10" s="476">
        <f t="shared" si="49"/>
        <v>4905911</v>
      </c>
      <c r="LK10" s="714">
        <v>62.11</v>
      </c>
      <c r="LL10" s="717">
        <f t="shared" ref="LL10:LL38" si="50">LK10*$LL$44</f>
        <v>5192526.5999999996</v>
      </c>
      <c r="LM10" s="720">
        <f>LL10/1000</f>
        <v>5192.5</v>
      </c>
      <c r="LN10" s="718">
        <f t="shared" ref="LN10:LN40" si="51">LC10+LD10+LL10</f>
        <v>26979006.600000001</v>
      </c>
      <c r="LO10" s="713">
        <f>LN10/1000</f>
        <v>26979</v>
      </c>
      <c r="LP10" s="724">
        <f>O10</f>
        <v>0</v>
      </c>
      <c r="LQ10" s="724">
        <f>LO10</f>
        <v>26979</v>
      </c>
      <c r="LR10" s="724">
        <f t="shared" ref="LR10:LR36" si="52">KX10/1000</f>
        <v>586</v>
      </c>
      <c r="LS10" s="713">
        <f>LP10+LQ10+LR10</f>
        <v>27565</v>
      </c>
      <c r="LT10" s="437"/>
      <c r="LU10" s="617">
        <f>IF(JM10=0,0,JT10/JM10)</f>
        <v>0</v>
      </c>
      <c r="LV10" s="617">
        <f>IF(JN10=0,0,JY10/JN10)</f>
        <v>1631</v>
      </c>
      <c r="LW10" s="617">
        <f>IF(JO10=0,0,KD10/JO10)</f>
        <v>1631</v>
      </c>
      <c r="LX10" s="617">
        <f>IF(JP10=0,0,KI10/JP10)</f>
        <v>1631</v>
      </c>
      <c r="LY10" s="617">
        <f>IF(JQ10=0,0,KN10/JQ10)</f>
        <v>1631</v>
      </c>
      <c r="LZ10" s="617">
        <f>IF(JR10=0,0,KS10/JR10)</f>
        <v>1397</v>
      </c>
      <c r="MA10" s="480"/>
      <c r="MB10" s="480"/>
      <c r="MC10" s="480"/>
      <c r="MD10" s="480"/>
      <c r="ME10" s="480"/>
      <c r="MF10" s="480"/>
      <c r="MG10" s="480"/>
      <c r="MH10" s="480"/>
      <c r="MI10" s="480"/>
      <c r="MJ10" s="480"/>
      <c r="MK10" s="480"/>
      <c r="ML10" s="480"/>
      <c r="MM10" s="480"/>
      <c r="MN10" s="480"/>
      <c r="MO10" s="480"/>
      <c r="MP10" s="480"/>
      <c r="MQ10" s="480"/>
      <c r="MR10" s="480"/>
      <c r="MS10" s="480"/>
      <c r="MT10" s="480"/>
      <c r="MU10" s="480"/>
      <c r="MV10" s="480"/>
      <c r="MW10" s="480"/>
      <c r="MX10" s="480"/>
      <c r="MY10" s="480"/>
      <c r="MZ10" s="480"/>
      <c r="NA10" s="480"/>
      <c r="NB10" s="480"/>
      <c r="NC10" s="480"/>
      <c r="ND10" s="480"/>
      <c r="NE10" s="480"/>
      <c r="NF10" s="480"/>
      <c r="NG10" s="480"/>
      <c r="NH10" s="480"/>
      <c r="NI10" s="480"/>
      <c r="NJ10" s="480"/>
      <c r="NK10" s="480"/>
      <c r="NL10" s="480"/>
      <c r="NM10" s="480"/>
      <c r="NN10" s="480"/>
      <c r="NO10" s="480"/>
      <c r="NP10" s="480"/>
      <c r="NQ10" s="480"/>
      <c r="NR10" s="480"/>
      <c r="NS10" s="480"/>
      <c r="NT10" s="480"/>
      <c r="NU10" s="480"/>
      <c r="NV10" s="480"/>
      <c r="NW10" s="480"/>
      <c r="NX10" s="480"/>
      <c r="NY10" s="480"/>
      <c r="NZ10" s="480"/>
      <c r="OA10" s="480"/>
      <c r="OB10" s="480"/>
      <c r="OD10" s="642">
        <f t="shared" ref="OD10:OD41" si="53">IF((AI10+AL10+AO10+AR10+AU10+AX10+BA10+BD10)=0,0,(ER10+FG10+FV10+GK10+GZ10+HO10+ID10+IS10)/(AI10+AL10+AO10+AR10+AU10+AX10+BA10+BD10))</f>
        <v>188666</v>
      </c>
      <c r="OE10" s="618">
        <f t="shared" ref="OE10:OE41" si="54">IF((AJ10+AM10+AP10+AS10+AV10+AY10+BB10+BE10)=0,0,(EW10+FL10+GA10+GP10+HE10+HT10+II10+IX10)/(AJ10+AM10+AP10+AS10+AV10+AY10+BB10+BE10))</f>
        <v>0</v>
      </c>
      <c r="OF10" s="618">
        <f t="shared" ref="OF10:OF41" si="55">IF((AK10+AN10+AQ10+AT10+AW10+AZ10+BC10+BF10)=0,0,(FB10+FQ10+GF10+GU10+HJ10+HY10+IN10+JC10)/(AK10+AN10+AQ10+AT10+AW10+AZ10+BC10+BF10))</f>
        <v>0</v>
      </c>
      <c r="OG10" s="643">
        <f>OD10-OJ10</f>
        <v>160224</v>
      </c>
      <c r="OH10" s="644">
        <f t="shared" ref="OH10:OI41" si="56">OE10-OK10</f>
        <v>0</v>
      </c>
      <c r="OI10" s="644">
        <f t="shared" si="56"/>
        <v>0</v>
      </c>
      <c r="OJ10" s="642">
        <f t="shared" ref="OJ10:OJ41" si="57">IF((AI10+AL10+AO10+AR10+AU10+AX10+BA10+BD10)=0,0,(ES10+FH10+FW10+GL10+HA10+HP10+IE10+IT10)/(AI10+AL10+AO10+AR10+AU10+AX10+BA10+BD10))</f>
        <v>28442</v>
      </c>
      <c r="OK10" s="618">
        <f t="shared" ref="OK10:OK41" si="58">IF((AJ10+AM10+AP10+AS10+AV10+AY10+BB10+BE10)=0,0,(EX10+FM10+GB10+GQ10+HF10+HU10+IJ10+IY10)/(AJ10+AM10+AP10+AS10+AV10+AY10+BB10+BE10))</f>
        <v>0</v>
      </c>
      <c r="OL10" s="618">
        <f t="shared" ref="OL10:OL41" si="59">IF((AK10+AN10+AQ10+AT10+AW10+AZ10+BC10+BF10)=0,0,(FC10+FR10+GG10+GV10+HK10+HZ10+IO10+JD10)/(AK10+AN10+AQ10+AT10+AW10+AZ10+BC10+BF10))</f>
        <v>0</v>
      </c>
    </row>
    <row r="11" spans="1:402">
      <c r="A11" s="460" t="s">
        <v>1153</v>
      </c>
      <c r="B11" s="461"/>
      <c r="C11" s="461"/>
      <c r="D11" s="461"/>
      <c r="E11" s="461"/>
      <c r="F11" s="462">
        <f t="shared" ref="F11:F40" si="60">SUM(B11:E11)</f>
        <v>0</v>
      </c>
      <c r="G11" s="463"/>
      <c r="H11" s="463"/>
      <c r="I11" s="463"/>
      <c r="J11" s="463"/>
      <c r="K11" s="462">
        <f t="shared" ref="K11:K40" si="61">SUM(G11:J11)</f>
        <v>0</v>
      </c>
      <c r="L11" s="464">
        <f t="shared" ref="L11:L40" si="62">K11/1000</f>
        <v>0</v>
      </c>
      <c r="M11" s="464"/>
      <c r="N11" s="464"/>
      <c r="O11" s="464"/>
      <c r="P11" s="465">
        <v>461</v>
      </c>
      <c r="Q11" s="461"/>
      <c r="R11" s="481">
        <v>0</v>
      </c>
      <c r="S11" s="461"/>
      <c r="T11" s="465">
        <v>3</v>
      </c>
      <c r="U11" s="462">
        <f t="shared" si="2"/>
        <v>464</v>
      </c>
      <c r="V11" s="465">
        <v>522</v>
      </c>
      <c r="W11" s="461"/>
      <c r="X11" s="481">
        <v>0</v>
      </c>
      <c r="Y11" s="461"/>
      <c r="Z11" s="465">
        <v>1</v>
      </c>
      <c r="AA11" s="462">
        <f t="shared" si="3"/>
        <v>523</v>
      </c>
      <c r="AB11" s="465">
        <v>104</v>
      </c>
      <c r="AC11" s="461"/>
      <c r="AD11" s="461"/>
      <c r="AE11" s="461"/>
      <c r="AF11" s="465">
        <v>0</v>
      </c>
      <c r="AG11" s="462">
        <f t="shared" ref="AG11:AG40" si="63">SUM(AB11:AF11)</f>
        <v>104</v>
      </c>
      <c r="AH11" s="459">
        <f t="shared" ref="AH11:AH40" si="64">U11+AA11+AG11</f>
        <v>1091</v>
      </c>
      <c r="AI11" s="467"/>
      <c r="AJ11" s="468">
        <v>0</v>
      </c>
      <c r="AK11" s="469"/>
      <c r="AL11" s="470">
        <v>0</v>
      </c>
      <c r="AM11" s="470"/>
      <c r="AN11" s="467"/>
      <c r="AO11" s="471"/>
      <c r="AP11" s="470"/>
      <c r="AQ11" s="472"/>
      <c r="AR11" s="472"/>
      <c r="AS11" s="461"/>
      <c r="AT11" s="461"/>
      <c r="AU11" s="470"/>
      <c r="AV11" s="470"/>
      <c r="AW11" s="472"/>
      <c r="AX11" s="470"/>
      <c r="AY11" s="470"/>
      <c r="AZ11" s="472"/>
      <c r="BA11" s="470"/>
      <c r="BB11" s="461"/>
      <c r="BC11" s="461"/>
      <c r="BD11" s="470"/>
      <c r="BE11" s="470"/>
      <c r="BF11" s="473"/>
      <c r="BG11" s="462">
        <f t="shared" ref="BG11:BG40" si="65">SUM(AI11:BF11)</f>
        <v>0</v>
      </c>
      <c r="BH11" s="474">
        <f t="shared" ref="BH11:BH40" si="66">P11*BH$7</f>
        <v>11889190</v>
      </c>
      <c r="BI11" s="475">
        <f t="shared" si="4"/>
        <v>994377</v>
      </c>
      <c r="BJ11" s="475">
        <f t="shared" si="4"/>
        <v>10894813</v>
      </c>
      <c r="BK11" s="475">
        <f t="shared" si="4"/>
        <v>8326582</v>
      </c>
      <c r="BL11" s="475">
        <f t="shared" si="4"/>
        <v>2568231</v>
      </c>
      <c r="BM11" s="474">
        <f t="shared" ref="BM11:BM40" si="67">Q11*BM$7</f>
        <v>0</v>
      </c>
      <c r="BN11" s="475">
        <f t="shared" si="5"/>
        <v>0</v>
      </c>
      <c r="BO11" s="475">
        <f t="shared" si="5"/>
        <v>0</v>
      </c>
      <c r="BP11" s="475">
        <f t="shared" si="5"/>
        <v>0</v>
      </c>
      <c r="BQ11" s="475">
        <f t="shared" si="5"/>
        <v>0</v>
      </c>
      <c r="BR11" s="474">
        <f t="shared" ref="BR11:BR40" si="68">R11*BR$7</f>
        <v>0</v>
      </c>
      <c r="BS11" s="475">
        <f t="shared" si="6"/>
        <v>0</v>
      </c>
      <c r="BT11" s="475">
        <f t="shared" si="6"/>
        <v>0</v>
      </c>
      <c r="BU11" s="475">
        <f t="shared" si="6"/>
        <v>0</v>
      </c>
      <c r="BV11" s="475">
        <f t="shared" si="6"/>
        <v>0</v>
      </c>
      <c r="BW11" s="475"/>
      <c r="BX11" s="475"/>
      <c r="BY11" s="475"/>
      <c r="BZ11" s="475"/>
      <c r="CA11" s="475"/>
      <c r="CB11" s="474">
        <f t="shared" ref="CB11:CB40" si="69">T11*CB$8</f>
        <v>592656</v>
      </c>
      <c r="CC11" s="475">
        <f t="shared" si="7"/>
        <v>1353</v>
      </c>
      <c r="CD11" s="475">
        <f t="shared" si="7"/>
        <v>591303</v>
      </c>
      <c r="CE11" s="475">
        <f t="shared" si="7"/>
        <v>591303</v>
      </c>
      <c r="CF11" s="475">
        <f t="shared" si="7"/>
        <v>0</v>
      </c>
      <c r="CG11" s="476">
        <f t="shared" ref="CG11:CG40" si="70">BH11+BM11+BR11+BW11+CB11</f>
        <v>12481846</v>
      </c>
      <c r="CH11" s="474">
        <f t="shared" ref="CH11:CL40" si="71">$V11*CH$7</f>
        <v>18788346</v>
      </c>
      <c r="CI11" s="475">
        <f t="shared" si="71"/>
        <v>1531548</v>
      </c>
      <c r="CJ11" s="475">
        <f t="shared" si="71"/>
        <v>17256798</v>
      </c>
      <c r="CK11" s="475">
        <f t="shared" si="71"/>
        <v>12877218</v>
      </c>
      <c r="CL11" s="475">
        <f t="shared" si="71"/>
        <v>4379580</v>
      </c>
      <c r="CM11" s="474">
        <f t="shared" ref="CM11:CM40" si="72">W11*CM$8</f>
        <v>0</v>
      </c>
      <c r="CN11" s="475">
        <f t="shared" si="8"/>
        <v>0</v>
      </c>
      <c r="CO11" s="475">
        <f t="shared" si="8"/>
        <v>0</v>
      </c>
      <c r="CP11" s="475">
        <f t="shared" si="8"/>
        <v>0</v>
      </c>
      <c r="CQ11" s="475">
        <f t="shared" si="8"/>
        <v>0</v>
      </c>
      <c r="CR11" s="474">
        <f t="shared" ref="CR11:CV40" si="73">$X11*CR$7</f>
        <v>0</v>
      </c>
      <c r="CS11" s="475">
        <f t="shared" si="73"/>
        <v>0</v>
      </c>
      <c r="CT11" s="475">
        <f t="shared" si="73"/>
        <v>0</v>
      </c>
      <c r="CU11" s="475">
        <f t="shared" si="73"/>
        <v>0</v>
      </c>
      <c r="CV11" s="475">
        <f t="shared" si="73"/>
        <v>0</v>
      </c>
      <c r="CW11" s="474">
        <f t="shared" ref="CW11:CW40" si="74">Y11*CW$8</f>
        <v>0</v>
      </c>
      <c r="CX11" s="475">
        <f t="shared" si="9"/>
        <v>0</v>
      </c>
      <c r="CY11" s="475">
        <f t="shared" si="9"/>
        <v>0</v>
      </c>
      <c r="CZ11" s="475">
        <f t="shared" si="9"/>
        <v>0</v>
      </c>
      <c r="DA11" s="475">
        <f t="shared" si="9"/>
        <v>0</v>
      </c>
      <c r="DB11" s="474">
        <f t="shared" ref="DB11:DB40" si="75">Z11*DB$8</f>
        <v>228176</v>
      </c>
      <c r="DC11" s="475">
        <f t="shared" si="10"/>
        <v>752</v>
      </c>
      <c r="DD11" s="475">
        <f t="shared" si="10"/>
        <v>227424</v>
      </c>
      <c r="DE11" s="475">
        <f t="shared" si="10"/>
        <v>227424</v>
      </c>
      <c r="DF11" s="475">
        <f t="shared" si="10"/>
        <v>0</v>
      </c>
      <c r="DG11" s="476">
        <f t="shared" ref="DG11:DG40" si="76">CH11+CM11+CR11+CW11+DB11</f>
        <v>19016522</v>
      </c>
      <c r="DH11" s="474">
        <f t="shared" ref="DH11:DL40" si="77">$AB11*DH$7</f>
        <v>4279184</v>
      </c>
      <c r="DI11" s="475">
        <f t="shared" si="77"/>
        <v>340392</v>
      </c>
      <c r="DJ11" s="475">
        <f t="shared" si="77"/>
        <v>3938792</v>
      </c>
      <c r="DK11" s="475">
        <f t="shared" si="77"/>
        <v>2916472</v>
      </c>
      <c r="DL11" s="475">
        <f t="shared" si="77"/>
        <v>1022320</v>
      </c>
      <c r="DM11" s="474">
        <f t="shared" ref="DM11:DM40" si="78">AC11*DM$8</f>
        <v>0</v>
      </c>
      <c r="DN11" s="475">
        <f t="shared" si="11"/>
        <v>0</v>
      </c>
      <c r="DO11" s="475">
        <f t="shared" si="11"/>
        <v>0</v>
      </c>
      <c r="DP11" s="475">
        <f t="shared" si="11"/>
        <v>0</v>
      </c>
      <c r="DQ11" s="475">
        <f t="shared" si="11"/>
        <v>0</v>
      </c>
      <c r="DR11" s="475"/>
      <c r="DS11" s="475"/>
      <c r="DT11" s="475"/>
      <c r="DU11" s="475"/>
      <c r="DV11" s="475"/>
      <c r="DW11" s="474">
        <f t="shared" ref="DW11:DW40" si="79">AE11*DW$8</f>
        <v>0</v>
      </c>
      <c r="DX11" s="475">
        <f t="shared" si="12"/>
        <v>0</v>
      </c>
      <c r="DY11" s="475">
        <f t="shared" si="12"/>
        <v>0</v>
      </c>
      <c r="DZ11" s="475">
        <f t="shared" si="12"/>
        <v>0</v>
      </c>
      <c r="EA11" s="475">
        <f t="shared" si="12"/>
        <v>0</v>
      </c>
      <c r="EB11" s="474">
        <f t="shared" ref="EB11:EB40" si="80">AF11*EB$8</f>
        <v>0</v>
      </c>
      <c r="EC11" s="475">
        <f t="shared" si="13"/>
        <v>0</v>
      </c>
      <c r="ED11" s="475">
        <f t="shared" si="13"/>
        <v>0</v>
      </c>
      <c r="EE11" s="475">
        <f t="shared" si="13"/>
        <v>0</v>
      </c>
      <c r="EF11" s="475">
        <f t="shared" si="13"/>
        <v>0</v>
      </c>
      <c r="EG11" s="476">
        <f t="shared" ref="EG11:EG40" si="81">DH11+DM11+DR11+DW11+EB11</f>
        <v>4279184</v>
      </c>
      <c r="EH11" s="476">
        <f t="shared" ref="EH11:EH40" si="82">CG11+DG11+EG11</f>
        <v>35777552</v>
      </c>
      <c r="EI11" s="477">
        <f t="shared" ref="EI11:EI40" si="83">BI11+BN11+BS11+BX11+CC11+CI11+CN11+CS11+CX11+DC11+DI11+DN11+DS11+DX11+EC11</f>
        <v>2868422</v>
      </c>
      <c r="EJ11" s="477">
        <f t="shared" si="14"/>
        <v>32909130</v>
      </c>
      <c r="EK11" s="477">
        <f t="shared" si="14"/>
        <v>24938999</v>
      </c>
      <c r="EL11" s="477">
        <f t="shared" si="14"/>
        <v>7970131</v>
      </c>
      <c r="EM11" s="478">
        <f t="shared" ref="EM11:EM40" si="84">BH11+CH11+DH11</f>
        <v>34956720</v>
      </c>
      <c r="EN11" s="478">
        <f t="shared" ref="EN11:EN40" si="85">BM11+CM11+DM11</f>
        <v>0</v>
      </c>
      <c r="EO11" s="478">
        <f t="shared" ref="EO11:EO40" si="86">BR11+CR11+DR11</f>
        <v>0</v>
      </c>
      <c r="EP11" s="478">
        <f t="shared" ref="EP11:EP40" si="87">BW11+CW11+DW11</f>
        <v>0</v>
      </c>
      <c r="EQ11" s="478">
        <f t="shared" ref="EQ11:EQ40" si="88">CB11+DB11+EB11</f>
        <v>820832</v>
      </c>
      <c r="ER11" s="479">
        <f t="shared" ref="ER11:EV40" si="89">$AI11*ER$9</f>
        <v>0</v>
      </c>
      <c r="ES11" s="479">
        <f t="shared" si="15"/>
        <v>0</v>
      </c>
      <c r="ET11" s="479">
        <f t="shared" si="15"/>
        <v>0</v>
      </c>
      <c r="EU11" s="479">
        <f t="shared" si="15"/>
        <v>0</v>
      </c>
      <c r="EV11" s="479">
        <f t="shared" si="15"/>
        <v>0</v>
      </c>
      <c r="EW11" s="479">
        <f t="shared" ref="EW11:FA40" si="90">$AJ11*EW$9</f>
        <v>0</v>
      </c>
      <c r="EX11" s="479">
        <f t="shared" si="16"/>
        <v>0</v>
      </c>
      <c r="EY11" s="479">
        <f t="shared" si="16"/>
        <v>0</v>
      </c>
      <c r="EZ11" s="479">
        <f t="shared" si="16"/>
        <v>0</v>
      </c>
      <c r="FA11" s="479">
        <f t="shared" si="16"/>
        <v>0</v>
      </c>
      <c r="FB11" s="479">
        <f t="shared" ref="FB11:FF40" si="91">$AK11*FB$9</f>
        <v>0</v>
      </c>
      <c r="FC11" s="479">
        <f t="shared" si="17"/>
        <v>0</v>
      </c>
      <c r="FD11" s="479">
        <f t="shared" si="17"/>
        <v>0</v>
      </c>
      <c r="FE11" s="479">
        <f t="shared" si="17"/>
        <v>0</v>
      </c>
      <c r="FF11" s="479">
        <f t="shared" si="17"/>
        <v>0</v>
      </c>
      <c r="FG11" s="479">
        <f t="shared" ref="FG11:FK40" si="92">$AL11*FG$9</f>
        <v>0</v>
      </c>
      <c r="FH11" s="479">
        <f t="shared" si="18"/>
        <v>0</v>
      </c>
      <c r="FI11" s="479">
        <f t="shared" si="18"/>
        <v>0</v>
      </c>
      <c r="FJ11" s="479">
        <f t="shared" si="18"/>
        <v>0</v>
      </c>
      <c r="FK11" s="479">
        <f t="shared" si="18"/>
        <v>0</v>
      </c>
      <c r="FL11" s="474">
        <f t="shared" ref="FL11:FP40" si="93">$AM11*FL$9</f>
        <v>0</v>
      </c>
      <c r="FM11" s="474">
        <f t="shared" si="19"/>
        <v>0</v>
      </c>
      <c r="FN11" s="474">
        <f t="shared" si="19"/>
        <v>0</v>
      </c>
      <c r="FO11" s="474">
        <f t="shared" si="19"/>
        <v>0</v>
      </c>
      <c r="FP11" s="474">
        <f t="shared" si="19"/>
        <v>0</v>
      </c>
      <c r="FQ11" s="474">
        <f t="shared" ref="FQ11:FU40" si="94">$AN11*FQ$9</f>
        <v>0</v>
      </c>
      <c r="FR11" s="474">
        <f t="shared" si="20"/>
        <v>0</v>
      </c>
      <c r="FS11" s="474">
        <f t="shared" si="20"/>
        <v>0</v>
      </c>
      <c r="FT11" s="474">
        <f t="shared" si="20"/>
        <v>0</v>
      </c>
      <c r="FU11" s="474">
        <f t="shared" si="20"/>
        <v>0</v>
      </c>
      <c r="FV11" s="479">
        <f t="shared" ref="FV11:FZ40" si="95">$AO11*FV$9</f>
        <v>0</v>
      </c>
      <c r="FW11" s="479">
        <f t="shared" si="21"/>
        <v>0</v>
      </c>
      <c r="FX11" s="479">
        <f t="shared" si="21"/>
        <v>0</v>
      </c>
      <c r="FY11" s="479">
        <f t="shared" si="21"/>
        <v>0</v>
      </c>
      <c r="FZ11" s="479">
        <f t="shared" si="21"/>
        <v>0</v>
      </c>
      <c r="GA11" s="479">
        <f t="shared" ref="GA11:GE40" si="96">$AP11*GA$9</f>
        <v>0</v>
      </c>
      <c r="GB11" s="479">
        <f t="shared" si="22"/>
        <v>0</v>
      </c>
      <c r="GC11" s="479">
        <f t="shared" si="22"/>
        <v>0</v>
      </c>
      <c r="GD11" s="479">
        <f t="shared" si="22"/>
        <v>0</v>
      </c>
      <c r="GE11" s="479">
        <f t="shared" si="22"/>
        <v>0</v>
      </c>
      <c r="GF11" s="474">
        <f t="shared" ref="GF11:GJ40" si="97">$AQ11*GF$9</f>
        <v>0</v>
      </c>
      <c r="GG11" s="474">
        <f t="shared" si="23"/>
        <v>0</v>
      </c>
      <c r="GH11" s="474">
        <f t="shared" si="23"/>
        <v>0</v>
      </c>
      <c r="GI11" s="474">
        <f t="shared" si="23"/>
        <v>0</v>
      </c>
      <c r="GJ11" s="474">
        <f t="shared" si="23"/>
        <v>0</v>
      </c>
      <c r="GK11" s="474">
        <f t="shared" ref="GK11:GO40" si="98">$AR11*GK$9</f>
        <v>0</v>
      </c>
      <c r="GL11" s="474">
        <f t="shared" si="24"/>
        <v>0</v>
      </c>
      <c r="GM11" s="474">
        <f t="shared" si="24"/>
        <v>0</v>
      </c>
      <c r="GN11" s="474">
        <f t="shared" si="24"/>
        <v>0</v>
      </c>
      <c r="GO11" s="474">
        <f t="shared" si="24"/>
        <v>0</v>
      </c>
      <c r="GP11" s="479">
        <f t="shared" ref="GP11:GT40" si="99">$AS11*GP$9</f>
        <v>0</v>
      </c>
      <c r="GQ11" s="479">
        <f t="shared" si="25"/>
        <v>0</v>
      </c>
      <c r="GR11" s="479">
        <f t="shared" si="25"/>
        <v>0</v>
      </c>
      <c r="GS11" s="479">
        <f t="shared" si="25"/>
        <v>0</v>
      </c>
      <c r="GT11" s="479">
        <f t="shared" si="25"/>
        <v>0</v>
      </c>
      <c r="GU11" s="479">
        <f t="shared" ref="GU11:GY40" si="100">$AT11*GU$9</f>
        <v>0</v>
      </c>
      <c r="GV11" s="479">
        <f t="shared" si="26"/>
        <v>0</v>
      </c>
      <c r="GW11" s="479">
        <f t="shared" si="26"/>
        <v>0</v>
      </c>
      <c r="GX11" s="479">
        <f t="shared" si="26"/>
        <v>0</v>
      </c>
      <c r="GY11" s="479">
        <f t="shared" si="26"/>
        <v>0</v>
      </c>
      <c r="GZ11" s="474">
        <f t="shared" ref="GZ11:HD40" si="101">$AU11*GZ$9</f>
        <v>0</v>
      </c>
      <c r="HA11" s="474">
        <f t="shared" si="27"/>
        <v>0</v>
      </c>
      <c r="HB11" s="474">
        <f t="shared" si="27"/>
        <v>0</v>
      </c>
      <c r="HC11" s="474">
        <f t="shared" si="27"/>
        <v>0</v>
      </c>
      <c r="HD11" s="474">
        <f t="shared" si="27"/>
        <v>0</v>
      </c>
      <c r="HE11" s="474">
        <f t="shared" ref="HE11:HI40" si="102">$AV11*HE$9</f>
        <v>0</v>
      </c>
      <c r="HF11" s="474">
        <f t="shared" si="28"/>
        <v>0</v>
      </c>
      <c r="HG11" s="474">
        <f t="shared" si="28"/>
        <v>0</v>
      </c>
      <c r="HH11" s="474">
        <f t="shared" si="28"/>
        <v>0</v>
      </c>
      <c r="HI11" s="474">
        <f t="shared" si="28"/>
        <v>0</v>
      </c>
      <c r="HJ11" s="479">
        <f t="shared" ref="HJ11:HN40" si="103">$AW11*HJ$9</f>
        <v>0</v>
      </c>
      <c r="HK11" s="479">
        <f t="shared" si="29"/>
        <v>0</v>
      </c>
      <c r="HL11" s="479">
        <f t="shared" si="29"/>
        <v>0</v>
      </c>
      <c r="HM11" s="479">
        <f t="shared" si="29"/>
        <v>0</v>
      </c>
      <c r="HN11" s="479">
        <f t="shared" si="29"/>
        <v>0</v>
      </c>
      <c r="HO11" s="479">
        <f t="shared" ref="HO11:HS40" si="104">$AX11*HO$9</f>
        <v>0</v>
      </c>
      <c r="HP11" s="479">
        <f t="shared" si="30"/>
        <v>0</v>
      </c>
      <c r="HQ11" s="479">
        <f t="shared" si="30"/>
        <v>0</v>
      </c>
      <c r="HR11" s="479">
        <f t="shared" si="30"/>
        <v>0</v>
      </c>
      <c r="HS11" s="479">
        <f t="shared" si="30"/>
        <v>0</v>
      </c>
      <c r="HT11" s="474">
        <f t="shared" ref="HT11:HX40" si="105">$AY11*HT$9</f>
        <v>0</v>
      </c>
      <c r="HU11" s="474">
        <f t="shared" si="31"/>
        <v>0</v>
      </c>
      <c r="HV11" s="474">
        <f t="shared" si="31"/>
        <v>0</v>
      </c>
      <c r="HW11" s="474">
        <f t="shared" si="31"/>
        <v>0</v>
      </c>
      <c r="HX11" s="474">
        <f t="shared" si="31"/>
        <v>0</v>
      </c>
      <c r="HY11" s="474">
        <f t="shared" ref="HY11:IC40" si="106">$AZ11*HY$9</f>
        <v>0</v>
      </c>
      <c r="HZ11" s="474">
        <f t="shared" si="32"/>
        <v>0</v>
      </c>
      <c r="IA11" s="474">
        <f t="shared" si="32"/>
        <v>0</v>
      </c>
      <c r="IB11" s="474">
        <f t="shared" si="32"/>
        <v>0</v>
      </c>
      <c r="IC11" s="474">
        <f t="shared" si="32"/>
        <v>0</v>
      </c>
      <c r="ID11" s="479">
        <f t="shared" ref="ID11:IH40" si="107">$BA11*ID$9</f>
        <v>0</v>
      </c>
      <c r="IE11" s="479">
        <f t="shared" si="33"/>
        <v>0</v>
      </c>
      <c r="IF11" s="479">
        <f t="shared" si="33"/>
        <v>0</v>
      </c>
      <c r="IG11" s="479">
        <f t="shared" si="33"/>
        <v>0</v>
      </c>
      <c r="IH11" s="479">
        <f t="shared" si="33"/>
        <v>0</v>
      </c>
      <c r="II11" s="479">
        <f t="shared" ref="II11:IM40" si="108">$BB11*II$9</f>
        <v>0</v>
      </c>
      <c r="IJ11" s="479">
        <f t="shared" si="34"/>
        <v>0</v>
      </c>
      <c r="IK11" s="479">
        <f t="shared" si="34"/>
        <v>0</v>
      </c>
      <c r="IL11" s="479">
        <f t="shared" si="34"/>
        <v>0</v>
      </c>
      <c r="IM11" s="479">
        <f t="shared" si="34"/>
        <v>0</v>
      </c>
      <c r="IN11" s="474">
        <f t="shared" ref="IN11:IR40" si="109">$BC11*IN$9</f>
        <v>0</v>
      </c>
      <c r="IO11" s="474">
        <f t="shared" si="35"/>
        <v>0</v>
      </c>
      <c r="IP11" s="474">
        <f t="shared" si="35"/>
        <v>0</v>
      </c>
      <c r="IQ11" s="474">
        <f t="shared" si="35"/>
        <v>0</v>
      </c>
      <c r="IR11" s="474">
        <f t="shared" si="35"/>
        <v>0</v>
      </c>
      <c r="IS11" s="474">
        <f t="shared" ref="IS11:IW40" si="110">$BD11*IS$9</f>
        <v>0</v>
      </c>
      <c r="IT11" s="474">
        <f t="shared" si="36"/>
        <v>0</v>
      </c>
      <c r="IU11" s="474">
        <f t="shared" si="36"/>
        <v>0</v>
      </c>
      <c r="IV11" s="474">
        <f t="shared" si="36"/>
        <v>0</v>
      </c>
      <c r="IW11" s="474">
        <f t="shared" si="36"/>
        <v>0</v>
      </c>
      <c r="IX11" s="479">
        <f t="shared" ref="IX11:JB40" si="111">$BE11*IX$9</f>
        <v>0</v>
      </c>
      <c r="IY11" s="479">
        <f t="shared" si="37"/>
        <v>0</v>
      </c>
      <c r="IZ11" s="479">
        <f t="shared" si="37"/>
        <v>0</v>
      </c>
      <c r="JA11" s="479">
        <f t="shared" si="37"/>
        <v>0</v>
      </c>
      <c r="JB11" s="479">
        <f t="shared" si="37"/>
        <v>0</v>
      </c>
      <c r="JC11" s="479">
        <f t="shared" ref="JC11:JG40" si="112">$BF11*JC$9</f>
        <v>0</v>
      </c>
      <c r="JD11" s="479">
        <f t="shared" si="38"/>
        <v>0</v>
      </c>
      <c r="JE11" s="479">
        <f t="shared" si="38"/>
        <v>0</v>
      </c>
      <c r="JF11" s="479">
        <f t="shared" si="38"/>
        <v>0</v>
      </c>
      <c r="JG11" s="479">
        <f t="shared" si="38"/>
        <v>0</v>
      </c>
      <c r="JH11" s="479">
        <f t="shared" ref="JH11:JH40" si="113">ER11+EW11+FB11+FG11+FL11+FQ11+FV11+GA11+GF11+GK11+GP11+GU11+GZ11+HE11+HJ11+HO11+HT11+HY11+ID11+II11+IN11+IS11+IX11+JC11</f>
        <v>0</v>
      </c>
      <c r="JI11" s="479">
        <f t="shared" si="39"/>
        <v>0</v>
      </c>
      <c r="JJ11" s="479">
        <f t="shared" si="39"/>
        <v>0</v>
      </c>
      <c r="JK11" s="479">
        <f t="shared" si="39"/>
        <v>0</v>
      </c>
      <c r="JL11" s="479">
        <f t="shared" si="39"/>
        <v>0</v>
      </c>
      <c r="JM11" s="669">
        <v>19</v>
      </c>
      <c r="JN11" s="669">
        <v>103</v>
      </c>
      <c r="JO11" s="669">
        <v>30</v>
      </c>
      <c r="JP11" s="669">
        <v>19</v>
      </c>
      <c r="JQ11" s="669">
        <v>93</v>
      </c>
      <c r="JR11" s="669">
        <v>209</v>
      </c>
      <c r="JS11" s="462">
        <f t="shared" ref="JS11:JS40" si="114">SUM(JM11:JR11)</f>
        <v>473</v>
      </c>
      <c r="JT11" s="474">
        <f t="shared" ref="JT11:JT26" si="115">$JM11*JT$9</f>
        <v>30989</v>
      </c>
      <c r="JU11" s="474">
        <f t="shared" si="40"/>
        <v>608</v>
      </c>
      <c r="JV11" s="474">
        <f t="shared" si="40"/>
        <v>30381</v>
      </c>
      <c r="JW11" s="474">
        <f t="shared" si="40"/>
        <v>30381</v>
      </c>
      <c r="JX11" s="474">
        <f t="shared" si="40"/>
        <v>0</v>
      </c>
      <c r="JY11" s="474">
        <f t="shared" ref="JY11:JY26" si="116">$JN11*JY$9</f>
        <v>167993</v>
      </c>
      <c r="JZ11" s="474">
        <f t="shared" si="41"/>
        <v>3296</v>
      </c>
      <c r="KA11" s="474">
        <f t="shared" si="41"/>
        <v>164697</v>
      </c>
      <c r="KB11" s="474">
        <f t="shared" si="41"/>
        <v>164697</v>
      </c>
      <c r="KC11" s="474">
        <f t="shared" si="41"/>
        <v>0</v>
      </c>
      <c r="KD11" s="723">
        <f t="shared" ref="KD11:KD26" si="117">$JO11*KD$9</f>
        <v>48930</v>
      </c>
      <c r="KE11" s="723">
        <f t="shared" si="42"/>
        <v>960</v>
      </c>
      <c r="KF11" s="723">
        <f t="shared" si="42"/>
        <v>47970</v>
      </c>
      <c r="KG11" s="723">
        <f t="shared" si="42"/>
        <v>47970</v>
      </c>
      <c r="KH11" s="723">
        <f t="shared" si="42"/>
        <v>0</v>
      </c>
      <c r="KI11" s="723">
        <f t="shared" ref="KI11:KI26" si="118">$JP11*KI$9</f>
        <v>30989</v>
      </c>
      <c r="KJ11" s="723">
        <f t="shared" si="43"/>
        <v>608</v>
      </c>
      <c r="KK11" s="723">
        <f t="shared" si="43"/>
        <v>30381</v>
      </c>
      <c r="KL11" s="723">
        <f t="shared" si="43"/>
        <v>30381</v>
      </c>
      <c r="KM11" s="723">
        <f t="shared" si="43"/>
        <v>0</v>
      </c>
      <c r="KN11" s="474">
        <f t="shared" ref="KN11:KN26" si="119">$JQ11*KN$9</f>
        <v>151683</v>
      </c>
      <c r="KO11" s="474">
        <f t="shared" si="44"/>
        <v>2976</v>
      </c>
      <c r="KP11" s="474">
        <f t="shared" si="44"/>
        <v>148707</v>
      </c>
      <c r="KQ11" s="474">
        <f t="shared" si="44"/>
        <v>148707</v>
      </c>
      <c r="KR11" s="474">
        <f t="shared" si="44"/>
        <v>0</v>
      </c>
      <c r="KS11" s="474">
        <f t="shared" ref="KS11:KS26" si="120">$JR11*KS$9</f>
        <v>291973</v>
      </c>
      <c r="KT11" s="474">
        <f t="shared" si="45"/>
        <v>5643</v>
      </c>
      <c r="KU11" s="474">
        <f t="shared" si="45"/>
        <v>286330</v>
      </c>
      <c r="KV11" s="474">
        <f t="shared" si="45"/>
        <v>286330</v>
      </c>
      <c r="KW11" s="474">
        <f t="shared" si="45"/>
        <v>0</v>
      </c>
      <c r="KX11" s="474">
        <f t="shared" si="46"/>
        <v>722557</v>
      </c>
      <c r="KY11" s="474">
        <f t="shared" si="46"/>
        <v>14091</v>
      </c>
      <c r="KZ11" s="474">
        <f t="shared" si="47"/>
        <v>708466</v>
      </c>
      <c r="LA11" s="474">
        <f t="shared" si="47"/>
        <v>708466</v>
      </c>
      <c r="LB11" s="474">
        <f t="shared" si="47"/>
        <v>0</v>
      </c>
      <c r="LC11" s="479">
        <f t="shared" si="48"/>
        <v>35777552</v>
      </c>
      <c r="LD11" s="479">
        <f t="shared" ref="LD11:LD40" si="121">JH11</f>
        <v>0</v>
      </c>
      <c r="LE11" s="479">
        <f t="shared" ref="LE11:LE40" si="122">KX11</f>
        <v>722557</v>
      </c>
      <c r="LF11" s="476">
        <f t="shared" ref="LF11:LF40" si="123">EH11+JH11+KX11</f>
        <v>36500109</v>
      </c>
      <c r="LG11" s="476">
        <f t="shared" si="49"/>
        <v>2882513</v>
      </c>
      <c r="LH11" s="476">
        <f t="shared" si="49"/>
        <v>33617596</v>
      </c>
      <c r="LI11" s="476">
        <f t="shared" si="49"/>
        <v>25647465</v>
      </c>
      <c r="LJ11" s="476">
        <f t="shared" si="49"/>
        <v>7970131</v>
      </c>
      <c r="LK11" s="714">
        <v>101.28</v>
      </c>
      <c r="LL11" s="717">
        <f t="shared" si="50"/>
        <v>8467221</v>
      </c>
      <c r="LM11" s="720">
        <f t="shared" ref="LM11:LM38" si="124">LL11/1000</f>
        <v>8467.2000000000007</v>
      </c>
      <c r="LN11" s="718">
        <f t="shared" si="51"/>
        <v>44244773</v>
      </c>
      <c r="LO11" s="713">
        <f t="shared" ref="LO11:LO38" si="125">LN11/1000</f>
        <v>44244.800000000003</v>
      </c>
      <c r="LP11" s="724">
        <f t="shared" ref="LP11:LP40" si="126">O11</f>
        <v>0</v>
      </c>
      <c r="LQ11" s="724">
        <f t="shared" ref="LQ11:LQ40" si="127">LO11</f>
        <v>44244.800000000003</v>
      </c>
      <c r="LR11" s="724">
        <f t="shared" si="52"/>
        <v>722.6</v>
      </c>
      <c r="LS11" s="713">
        <f t="shared" ref="LS11:LS40" si="128">LP11+LQ11+LR11</f>
        <v>44967.4</v>
      </c>
      <c r="LT11" s="437"/>
      <c r="LU11" s="617">
        <f t="shared" ref="LU11:LU40" si="129">IF(JM11=0,0,JT11/JM11)</f>
        <v>1631</v>
      </c>
      <c r="LV11" s="617">
        <f t="shared" ref="LV11:LV41" si="130">IF(JN11=0,0,JY11/JN11)</f>
        <v>1631</v>
      </c>
      <c r="LW11" s="617">
        <f t="shared" ref="LW11:LW40" si="131">IF(JO11=0,0,KD11/JO11)</f>
        <v>1631</v>
      </c>
      <c r="LX11" s="617">
        <f t="shared" ref="LX11:LX40" si="132">IF(JP11=0,0,KI11/JP11)</f>
        <v>1631</v>
      </c>
      <c r="LY11" s="617">
        <f t="shared" ref="LY11:LY40" si="133">IF(JQ11=0,0,KN11/JQ11)</f>
        <v>1631</v>
      </c>
      <c r="LZ11" s="617">
        <f t="shared" ref="LZ11:LZ40" si="134">IF(JR11=0,0,KS11/JR11)</f>
        <v>1397</v>
      </c>
      <c r="MA11" s="480"/>
      <c r="MB11" s="480"/>
      <c r="MC11" s="480"/>
      <c r="MD11" s="480"/>
      <c r="ME11" s="480"/>
      <c r="MF11" s="480"/>
      <c r="MG11" s="480"/>
      <c r="MH11" s="480"/>
      <c r="MI11" s="480"/>
      <c r="MJ11" s="480"/>
      <c r="MK11" s="480"/>
      <c r="ML11" s="480"/>
      <c r="MM11" s="480"/>
      <c r="MN11" s="480"/>
      <c r="MO11" s="480"/>
      <c r="MP11" s="480"/>
      <c r="MQ11" s="480"/>
      <c r="MR11" s="480"/>
      <c r="MS11" s="480"/>
      <c r="MT11" s="480"/>
      <c r="MU11" s="480"/>
      <c r="MV11" s="480"/>
      <c r="MW11" s="480"/>
      <c r="MX11" s="480"/>
      <c r="MY11" s="480"/>
      <c r="MZ11" s="480"/>
      <c r="NA11" s="480"/>
      <c r="NB11" s="480"/>
      <c r="NC11" s="480"/>
      <c r="ND11" s="480"/>
      <c r="NE11" s="480"/>
      <c r="NF11" s="480"/>
      <c r="NG11" s="480"/>
      <c r="NH11" s="480"/>
      <c r="NI11" s="480"/>
      <c r="NJ11" s="480"/>
      <c r="NK11" s="480"/>
      <c r="NL11" s="480"/>
      <c r="NM11" s="480"/>
      <c r="NN11" s="480"/>
      <c r="NO11" s="480"/>
      <c r="NP11" s="480"/>
      <c r="NQ11" s="480"/>
      <c r="NR11" s="480"/>
      <c r="NS11" s="480"/>
      <c r="NT11" s="480"/>
      <c r="NU11" s="480"/>
      <c r="NV11" s="480"/>
      <c r="NW11" s="480"/>
      <c r="NX11" s="480"/>
      <c r="NY11" s="480"/>
      <c r="NZ11" s="480"/>
      <c r="OA11" s="480"/>
      <c r="OB11" s="480"/>
      <c r="OD11" s="642">
        <f t="shared" si="53"/>
        <v>0</v>
      </c>
      <c r="OE11" s="618">
        <f t="shared" si="54"/>
        <v>0</v>
      </c>
      <c r="OF11" s="618">
        <f t="shared" si="55"/>
        <v>0</v>
      </c>
      <c r="OG11" s="643">
        <f t="shared" ref="OG11:OG41" si="135">OD11-OJ11</f>
        <v>0</v>
      </c>
      <c r="OH11" s="644">
        <f t="shared" si="56"/>
        <v>0</v>
      </c>
      <c r="OI11" s="644">
        <f t="shared" si="56"/>
        <v>0</v>
      </c>
      <c r="OJ11" s="642">
        <f t="shared" si="57"/>
        <v>0</v>
      </c>
      <c r="OK11" s="618">
        <f t="shared" si="58"/>
        <v>0</v>
      </c>
      <c r="OL11" s="618">
        <f t="shared" si="59"/>
        <v>0</v>
      </c>
    </row>
    <row r="12" spans="1:402">
      <c r="A12" s="709" t="s">
        <v>1154</v>
      </c>
      <c r="B12" s="461"/>
      <c r="C12" s="461"/>
      <c r="D12" s="461"/>
      <c r="E12" s="461"/>
      <c r="F12" s="462">
        <f t="shared" si="60"/>
        <v>0</v>
      </c>
      <c r="G12" s="463"/>
      <c r="H12" s="463"/>
      <c r="I12" s="463"/>
      <c r="J12" s="463"/>
      <c r="K12" s="462">
        <f t="shared" si="61"/>
        <v>0</v>
      </c>
      <c r="L12" s="464">
        <f t="shared" si="62"/>
        <v>0</v>
      </c>
      <c r="M12" s="464"/>
      <c r="N12" s="464"/>
      <c r="O12" s="464"/>
      <c r="P12" s="465">
        <v>259</v>
      </c>
      <c r="Q12" s="461"/>
      <c r="R12" s="481">
        <v>0</v>
      </c>
      <c r="S12" s="461"/>
      <c r="T12" s="465">
        <v>0</v>
      </c>
      <c r="U12" s="462">
        <f t="shared" si="2"/>
        <v>259</v>
      </c>
      <c r="V12" s="465">
        <v>363</v>
      </c>
      <c r="W12" s="461"/>
      <c r="X12" s="481">
        <v>0</v>
      </c>
      <c r="Y12" s="461"/>
      <c r="Z12" s="465">
        <v>1</v>
      </c>
      <c r="AA12" s="462">
        <f t="shared" si="3"/>
        <v>364</v>
      </c>
      <c r="AB12" s="465">
        <v>206</v>
      </c>
      <c r="AC12" s="461"/>
      <c r="AD12" s="461"/>
      <c r="AE12" s="461"/>
      <c r="AF12" s="465">
        <v>0</v>
      </c>
      <c r="AG12" s="462">
        <f t="shared" si="63"/>
        <v>206</v>
      </c>
      <c r="AH12" s="459">
        <f t="shared" si="64"/>
        <v>829</v>
      </c>
      <c r="AI12" s="467"/>
      <c r="AJ12" s="468">
        <v>0</v>
      </c>
      <c r="AK12" s="469"/>
      <c r="AL12" s="470">
        <v>0</v>
      </c>
      <c r="AM12" s="470"/>
      <c r="AN12" s="467"/>
      <c r="AO12" s="471"/>
      <c r="AP12" s="470"/>
      <c r="AQ12" s="468"/>
      <c r="AR12" s="468"/>
      <c r="AS12" s="461"/>
      <c r="AT12" s="461"/>
      <c r="AU12" s="470"/>
      <c r="AV12" s="470"/>
      <c r="AW12" s="468"/>
      <c r="AX12" s="470"/>
      <c r="AY12" s="470"/>
      <c r="AZ12" s="468"/>
      <c r="BA12" s="470"/>
      <c r="BB12" s="461"/>
      <c r="BC12" s="461"/>
      <c r="BD12" s="470"/>
      <c r="BE12" s="470"/>
      <c r="BF12" s="473"/>
      <c r="BG12" s="462">
        <f t="shared" si="65"/>
        <v>0</v>
      </c>
      <c r="BH12" s="474">
        <f t="shared" si="66"/>
        <v>6679610</v>
      </c>
      <c r="BI12" s="475">
        <f t="shared" si="4"/>
        <v>558663</v>
      </c>
      <c r="BJ12" s="475">
        <f t="shared" si="4"/>
        <v>6120947</v>
      </c>
      <c r="BK12" s="475">
        <f t="shared" si="4"/>
        <v>4678058</v>
      </c>
      <c r="BL12" s="475">
        <f t="shared" si="4"/>
        <v>1442889</v>
      </c>
      <c r="BM12" s="474">
        <f t="shared" si="67"/>
        <v>0</v>
      </c>
      <c r="BN12" s="475">
        <f t="shared" si="5"/>
        <v>0</v>
      </c>
      <c r="BO12" s="475">
        <f t="shared" si="5"/>
        <v>0</v>
      </c>
      <c r="BP12" s="475">
        <f t="shared" si="5"/>
        <v>0</v>
      </c>
      <c r="BQ12" s="475">
        <f t="shared" si="5"/>
        <v>0</v>
      </c>
      <c r="BR12" s="474">
        <f t="shared" si="68"/>
        <v>0</v>
      </c>
      <c r="BS12" s="475">
        <f t="shared" si="6"/>
        <v>0</v>
      </c>
      <c r="BT12" s="475">
        <f t="shared" si="6"/>
        <v>0</v>
      </c>
      <c r="BU12" s="475">
        <f t="shared" si="6"/>
        <v>0</v>
      </c>
      <c r="BV12" s="475">
        <f t="shared" si="6"/>
        <v>0</v>
      </c>
      <c r="BW12" s="475"/>
      <c r="BX12" s="475"/>
      <c r="BY12" s="475"/>
      <c r="BZ12" s="475"/>
      <c r="CA12" s="475"/>
      <c r="CB12" s="474">
        <f t="shared" si="69"/>
        <v>0</v>
      </c>
      <c r="CC12" s="475">
        <f t="shared" si="7"/>
        <v>0</v>
      </c>
      <c r="CD12" s="475">
        <f t="shared" si="7"/>
        <v>0</v>
      </c>
      <c r="CE12" s="475">
        <f t="shared" si="7"/>
        <v>0</v>
      </c>
      <c r="CF12" s="475">
        <f t="shared" si="7"/>
        <v>0</v>
      </c>
      <c r="CG12" s="476">
        <f t="shared" si="70"/>
        <v>6679610</v>
      </c>
      <c r="CH12" s="474">
        <f t="shared" si="71"/>
        <v>13065459</v>
      </c>
      <c r="CI12" s="475">
        <f t="shared" si="71"/>
        <v>1065042</v>
      </c>
      <c r="CJ12" s="475">
        <f t="shared" si="71"/>
        <v>12000417</v>
      </c>
      <c r="CK12" s="475">
        <f t="shared" si="71"/>
        <v>8954847</v>
      </c>
      <c r="CL12" s="475">
        <f t="shared" si="71"/>
        <v>3045570</v>
      </c>
      <c r="CM12" s="474">
        <f t="shared" si="72"/>
        <v>0</v>
      </c>
      <c r="CN12" s="475">
        <f t="shared" si="8"/>
        <v>0</v>
      </c>
      <c r="CO12" s="475">
        <f t="shared" si="8"/>
        <v>0</v>
      </c>
      <c r="CP12" s="475">
        <f t="shared" si="8"/>
        <v>0</v>
      </c>
      <c r="CQ12" s="475">
        <f t="shared" si="8"/>
        <v>0</v>
      </c>
      <c r="CR12" s="474">
        <f t="shared" si="73"/>
        <v>0</v>
      </c>
      <c r="CS12" s="475">
        <f t="shared" si="73"/>
        <v>0</v>
      </c>
      <c r="CT12" s="475">
        <f t="shared" si="73"/>
        <v>0</v>
      </c>
      <c r="CU12" s="475">
        <f t="shared" si="73"/>
        <v>0</v>
      </c>
      <c r="CV12" s="475">
        <f t="shared" si="73"/>
        <v>0</v>
      </c>
      <c r="CW12" s="474">
        <f t="shared" si="74"/>
        <v>0</v>
      </c>
      <c r="CX12" s="475">
        <f t="shared" si="9"/>
        <v>0</v>
      </c>
      <c r="CY12" s="475">
        <f t="shared" si="9"/>
        <v>0</v>
      </c>
      <c r="CZ12" s="475">
        <f t="shared" si="9"/>
        <v>0</v>
      </c>
      <c r="DA12" s="475">
        <f t="shared" si="9"/>
        <v>0</v>
      </c>
      <c r="DB12" s="474">
        <f t="shared" si="75"/>
        <v>228176</v>
      </c>
      <c r="DC12" s="475">
        <f t="shared" si="10"/>
        <v>752</v>
      </c>
      <c r="DD12" s="475">
        <f t="shared" si="10"/>
        <v>227424</v>
      </c>
      <c r="DE12" s="475">
        <f t="shared" si="10"/>
        <v>227424</v>
      </c>
      <c r="DF12" s="475">
        <f t="shared" si="10"/>
        <v>0</v>
      </c>
      <c r="DG12" s="476">
        <f t="shared" si="76"/>
        <v>13293635</v>
      </c>
      <c r="DH12" s="474">
        <f t="shared" si="77"/>
        <v>8476076</v>
      </c>
      <c r="DI12" s="475">
        <f t="shared" si="77"/>
        <v>674238</v>
      </c>
      <c r="DJ12" s="475">
        <f t="shared" si="77"/>
        <v>7801838</v>
      </c>
      <c r="DK12" s="475">
        <f t="shared" si="77"/>
        <v>5776858</v>
      </c>
      <c r="DL12" s="475">
        <f t="shared" si="77"/>
        <v>2024980</v>
      </c>
      <c r="DM12" s="474">
        <f t="shared" si="78"/>
        <v>0</v>
      </c>
      <c r="DN12" s="475">
        <f t="shared" si="11"/>
        <v>0</v>
      </c>
      <c r="DO12" s="475">
        <f t="shared" si="11"/>
        <v>0</v>
      </c>
      <c r="DP12" s="475">
        <f t="shared" si="11"/>
        <v>0</v>
      </c>
      <c r="DQ12" s="475">
        <f t="shared" si="11"/>
        <v>0</v>
      </c>
      <c r="DR12" s="475"/>
      <c r="DS12" s="475"/>
      <c r="DT12" s="475"/>
      <c r="DU12" s="475"/>
      <c r="DV12" s="475"/>
      <c r="DW12" s="474">
        <f t="shared" si="79"/>
        <v>0</v>
      </c>
      <c r="DX12" s="475">
        <f t="shared" si="12"/>
        <v>0</v>
      </c>
      <c r="DY12" s="475">
        <f t="shared" si="12"/>
        <v>0</v>
      </c>
      <c r="DZ12" s="475">
        <f t="shared" si="12"/>
        <v>0</v>
      </c>
      <c r="EA12" s="475">
        <f t="shared" si="12"/>
        <v>0</v>
      </c>
      <c r="EB12" s="474">
        <f t="shared" si="80"/>
        <v>0</v>
      </c>
      <c r="EC12" s="475">
        <f t="shared" si="13"/>
        <v>0</v>
      </c>
      <c r="ED12" s="475">
        <f t="shared" si="13"/>
        <v>0</v>
      </c>
      <c r="EE12" s="475">
        <f t="shared" si="13"/>
        <v>0</v>
      </c>
      <c r="EF12" s="475">
        <f t="shared" si="13"/>
        <v>0</v>
      </c>
      <c r="EG12" s="476">
        <f t="shared" si="81"/>
        <v>8476076</v>
      </c>
      <c r="EH12" s="476">
        <f t="shared" si="82"/>
        <v>28449321</v>
      </c>
      <c r="EI12" s="477">
        <f t="shared" si="83"/>
        <v>2298695</v>
      </c>
      <c r="EJ12" s="477">
        <f t="shared" si="14"/>
        <v>26150626</v>
      </c>
      <c r="EK12" s="477">
        <f t="shared" si="14"/>
        <v>19637187</v>
      </c>
      <c r="EL12" s="477">
        <f t="shared" si="14"/>
        <v>6513439</v>
      </c>
      <c r="EM12" s="478">
        <f t="shared" si="84"/>
        <v>28221145</v>
      </c>
      <c r="EN12" s="478">
        <f t="shared" si="85"/>
        <v>0</v>
      </c>
      <c r="EO12" s="478">
        <f t="shared" si="86"/>
        <v>0</v>
      </c>
      <c r="EP12" s="478">
        <f t="shared" si="87"/>
        <v>0</v>
      </c>
      <c r="EQ12" s="478">
        <f t="shared" si="88"/>
        <v>228176</v>
      </c>
      <c r="ER12" s="479">
        <f t="shared" si="89"/>
        <v>0</v>
      </c>
      <c r="ES12" s="479">
        <f t="shared" si="15"/>
        <v>0</v>
      </c>
      <c r="ET12" s="479">
        <f t="shared" si="15"/>
        <v>0</v>
      </c>
      <c r="EU12" s="479">
        <f t="shared" si="15"/>
        <v>0</v>
      </c>
      <c r="EV12" s="479">
        <f t="shared" si="15"/>
        <v>0</v>
      </c>
      <c r="EW12" s="479">
        <f t="shared" si="90"/>
        <v>0</v>
      </c>
      <c r="EX12" s="479">
        <f t="shared" si="16"/>
        <v>0</v>
      </c>
      <c r="EY12" s="479">
        <f t="shared" si="16"/>
        <v>0</v>
      </c>
      <c r="EZ12" s="479">
        <f t="shared" si="16"/>
        <v>0</v>
      </c>
      <c r="FA12" s="479">
        <f t="shared" si="16"/>
        <v>0</v>
      </c>
      <c r="FB12" s="479">
        <f t="shared" si="91"/>
        <v>0</v>
      </c>
      <c r="FC12" s="479">
        <f t="shared" si="17"/>
        <v>0</v>
      </c>
      <c r="FD12" s="479">
        <f t="shared" si="17"/>
        <v>0</v>
      </c>
      <c r="FE12" s="479">
        <f t="shared" si="17"/>
        <v>0</v>
      </c>
      <c r="FF12" s="479">
        <f t="shared" si="17"/>
        <v>0</v>
      </c>
      <c r="FG12" s="479">
        <f t="shared" si="92"/>
        <v>0</v>
      </c>
      <c r="FH12" s="479">
        <f t="shared" si="18"/>
        <v>0</v>
      </c>
      <c r="FI12" s="479">
        <f t="shared" si="18"/>
        <v>0</v>
      </c>
      <c r="FJ12" s="479">
        <f t="shared" si="18"/>
        <v>0</v>
      </c>
      <c r="FK12" s="479">
        <f t="shared" si="18"/>
        <v>0</v>
      </c>
      <c r="FL12" s="474">
        <f t="shared" si="93"/>
        <v>0</v>
      </c>
      <c r="FM12" s="474">
        <f t="shared" si="19"/>
        <v>0</v>
      </c>
      <c r="FN12" s="474">
        <f t="shared" si="19"/>
        <v>0</v>
      </c>
      <c r="FO12" s="474">
        <f t="shared" si="19"/>
        <v>0</v>
      </c>
      <c r="FP12" s="474">
        <f t="shared" si="19"/>
        <v>0</v>
      </c>
      <c r="FQ12" s="474">
        <f t="shared" si="94"/>
        <v>0</v>
      </c>
      <c r="FR12" s="474">
        <f t="shared" si="20"/>
        <v>0</v>
      </c>
      <c r="FS12" s="474">
        <f t="shared" si="20"/>
        <v>0</v>
      </c>
      <c r="FT12" s="474">
        <f t="shared" si="20"/>
        <v>0</v>
      </c>
      <c r="FU12" s="474">
        <f t="shared" si="20"/>
        <v>0</v>
      </c>
      <c r="FV12" s="479">
        <f t="shared" si="95"/>
        <v>0</v>
      </c>
      <c r="FW12" s="479">
        <f t="shared" si="21"/>
        <v>0</v>
      </c>
      <c r="FX12" s="479">
        <f t="shared" si="21"/>
        <v>0</v>
      </c>
      <c r="FY12" s="479">
        <f t="shared" si="21"/>
        <v>0</v>
      </c>
      <c r="FZ12" s="479">
        <f t="shared" si="21"/>
        <v>0</v>
      </c>
      <c r="GA12" s="479">
        <f t="shared" si="96"/>
        <v>0</v>
      </c>
      <c r="GB12" s="479">
        <f t="shared" si="22"/>
        <v>0</v>
      </c>
      <c r="GC12" s="479">
        <f t="shared" si="22"/>
        <v>0</v>
      </c>
      <c r="GD12" s="479">
        <f t="shared" si="22"/>
        <v>0</v>
      </c>
      <c r="GE12" s="479">
        <f t="shared" si="22"/>
        <v>0</v>
      </c>
      <c r="GF12" s="474">
        <f t="shared" si="97"/>
        <v>0</v>
      </c>
      <c r="GG12" s="474">
        <f t="shared" si="23"/>
        <v>0</v>
      </c>
      <c r="GH12" s="474">
        <f t="shared" si="23"/>
        <v>0</v>
      </c>
      <c r="GI12" s="474">
        <f t="shared" si="23"/>
        <v>0</v>
      </c>
      <c r="GJ12" s="474">
        <f t="shared" si="23"/>
        <v>0</v>
      </c>
      <c r="GK12" s="474">
        <f t="shared" si="98"/>
        <v>0</v>
      </c>
      <c r="GL12" s="474">
        <f t="shared" si="24"/>
        <v>0</v>
      </c>
      <c r="GM12" s="474">
        <f t="shared" si="24"/>
        <v>0</v>
      </c>
      <c r="GN12" s="474">
        <f t="shared" si="24"/>
        <v>0</v>
      </c>
      <c r="GO12" s="474">
        <f t="shared" si="24"/>
        <v>0</v>
      </c>
      <c r="GP12" s="479">
        <f t="shared" si="99"/>
        <v>0</v>
      </c>
      <c r="GQ12" s="479">
        <f t="shared" si="25"/>
        <v>0</v>
      </c>
      <c r="GR12" s="479">
        <f t="shared" si="25"/>
        <v>0</v>
      </c>
      <c r="GS12" s="479">
        <f t="shared" si="25"/>
        <v>0</v>
      </c>
      <c r="GT12" s="479">
        <f t="shared" si="25"/>
        <v>0</v>
      </c>
      <c r="GU12" s="479">
        <f t="shared" si="100"/>
        <v>0</v>
      </c>
      <c r="GV12" s="479">
        <f t="shared" si="26"/>
        <v>0</v>
      </c>
      <c r="GW12" s="479">
        <f t="shared" si="26"/>
        <v>0</v>
      </c>
      <c r="GX12" s="479">
        <f t="shared" si="26"/>
        <v>0</v>
      </c>
      <c r="GY12" s="479">
        <f t="shared" si="26"/>
        <v>0</v>
      </c>
      <c r="GZ12" s="474">
        <f t="shared" si="101"/>
        <v>0</v>
      </c>
      <c r="HA12" s="474">
        <f t="shared" si="27"/>
        <v>0</v>
      </c>
      <c r="HB12" s="474">
        <f t="shared" si="27"/>
        <v>0</v>
      </c>
      <c r="HC12" s="474">
        <f t="shared" si="27"/>
        <v>0</v>
      </c>
      <c r="HD12" s="474">
        <f t="shared" si="27"/>
        <v>0</v>
      </c>
      <c r="HE12" s="474">
        <f t="shared" si="102"/>
        <v>0</v>
      </c>
      <c r="HF12" s="474">
        <f t="shared" si="28"/>
        <v>0</v>
      </c>
      <c r="HG12" s="474">
        <f t="shared" si="28"/>
        <v>0</v>
      </c>
      <c r="HH12" s="474">
        <f t="shared" si="28"/>
        <v>0</v>
      </c>
      <c r="HI12" s="474">
        <f t="shared" si="28"/>
        <v>0</v>
      </c>
      <c r="HJ12" s="479">
        <f t="shared" si="103"/>
        <v>0</v>
      </c>
      <c r="HK12" s="479">
        <f t="shared" si="29"/>
        <v>0</v>
      </c>
      <c r="HL12" s="479">
        <f t="shared" si="29"/>
        <v>0</v>
      </c>
      <c r="HM12" s="479">
        <f t="shared" si="29"/>
        <v>0</v>
      </c>
      <c r="HN12" s="479">
        <f t="shared" si="29"/>
        <v>0</v>
      </c>
      <c r="HO12" s="479">
        <f t="shared" si="104"/>
        <v>0</v>
      </c>
      <c r="HP12" s="479">
        <f t="shared" si="30"/>
        <v>0</v>
      </c>
      <c r="HQ12" s="479">
        <f t="shared" si="30"/>
        <v>0</v>
      </c>
      <c r="HR12" s="479">
        <f t="shared" si="30"/>
        <v>0</v>
      </c>
      <c r="HS12" s="479">
        <f t="shared" si="30"/>
        <v>0</v>
      </c>
      <c r="HT12" s="474">
        <f t="shared" si="105"/>
        <v>0</v>
      </c>
      <c r="HU12" s="474">
        <f t="shared" si="31"/>
        <v>0</v>
      </c>
      <c r="HV12" s="474">
        <f t="shared" si="31"/>
        <v>0</v>
      </c>
      <c r="HW12" s="474">
        <f t="shared" si="31"/>
        <v>0</v>
      </c>
      <c r="HX12" s="474">
        <f t="shared" si="31"/>
        <v>0</v>
      </c>
      <c r="HY12" s="474">
        <f t="shared" si="106"/>
        <v>0</v>
      </c>
      <c r="HZ12" s="474">
        <f t="shared" si="32"/>
        <v>0</v>
      </c>
      <c r="IA12" s="474">
        <f t="shared" si="32"/>
        <v>0</v>
      </c>
      <c r="IB12" s="474">
        <f t="shared" si="32"/>
        <v>0</v>
      </c>
      <c r="IC12" s="474">
        <f t="shared" si="32"/>
        <v>0</v>
      </c>
      <c r="ID12" s="479">
        <f t="shared" si="107"/>
        <v>0</v>
      </c>
      <c r="IE12" s="479">
        <f t="shared" si="33"/>
        <v>0</v>
      </c>
      <c r="IF12" s="479">
        <f t="shared" si="33"/>
        <v>0</v>
      </c>
      <c r="IG12" s="479">
        <f t="shared" si="33"/>
        <v>0</v>
      </c>
      <c r="IH12" s="479">
        <f t="shared" si="33"/>
        <v>0</v>
      </c>
      <c r="II12" s="479">
        <f t="shared" si="108"/>
        <v>0</v>
      </c>
      <c r="IJ12" s="479">
        <f t="shared" si="34"/>
        <v>0</v>
      </c>
      <c r="IK12" s="479">
        <f t="shared" si="34"/>
        <v>0</v>
      </c>
      <c r="IL12" s="479">
        <f t="shared" si="34"/>
        <v>0</v>
      </c>
      <c r="IM12" s="479">
        <f t="shared" si="34"/>
        <v>0</v>
      </c>
      <c r="IN12" s="474">
        <f t="shared" si="109"/>
        <v>0</v>
      </c>
      <c r="IO12" s="474">
        <f t="shared" si="35"/>
        <v>0</v>
      </c>
      <c r="IP12" s="474">
        <f t="shared" si="35"/>
        <v>0</v>
      </c>
      <c r="IQ12" s="474">
        <f t="shared" si="35"/>
        <v>0</v>
      </c>
      <c r="IR12" s="474">
        <f t="shared" si="35"/>
        <v>0</v>
      </c>
      <c r="IS12" s="474">
        <f t="shared" si="110"/>
        <v>0</v>
      </c>
      <c r="IT12" s="474">
        <f t="shared" si="36"/>
        <v>0</v>
      </c>
      <c r="IU12" s="474">
        <f t="shared" si="36"/>
        <v>0</v>
      </c>
      <c r="IV12" s="474">
        <f t="shared" si="36"/>
        <v>0</v>
      </c>
      <c r="IW12" s="474">
        <f t="shared" si="36"/>
        <v>0</v>
      </c>
      <c r="IX12" s="479">
        <f t="shared" si="111"/>
        <v>0</v>
      </c>
      <c r="IY12" s="479">
        <f t="shared" si="37"/>
        <v>0</v>
      </c>
      <c r="IZ12" s="479">
        <f t="shared" si="37"/>
        <v>0</v>
      </c>
      <c r="JA12" s="479">
        <f t="shared" si="37"/>
        <v>0</v>
      </c>
      <c r="JB12" s="479">
        <f t="shared" si="37"/>
        <v>0</v>
      </c>
      <c r="JC12" s="479">
        <f t="shared" si="112"/>
        <v>0</v>
      </c>
      <c r="JD12" s="479">
        <f t="shared" si="38"/>
        <v>0</v>
      </c>
      <c r="JE12" s="479">
        <f t="shared" si="38"/>
        <v>0</v>
      </c>
      <c r="JF12" s="479">
        <f t="shared" si="38"/>
        <v>0</v>
      </c>
      <c r="JG12" s="479">
        <f t="shared" si="38"/>
        <v>0</v>
      </c>
      <c r="JH12" s="479">
        <f t="shared" si="113"/>
        <v>0</v>
      </c>
      <c r="JI12" s="479">
        <f t="shared" si="39"/>
        <v>0</v>
      </c>
      <c r="JJ12" s="479">
        <f t="shared" si="39"/>
        <v>0</v>
      </c>
      <c r="JK12" s="479">
        <f t="shared" si="39"/>
        <v>0</v>
      </c>
      <c r="JL12" s="479">
        <f t="shared" si="39"/>
        <v>0</v>
      </c>
      <c r="JM12" s="669">
        <v>0</v>
      </c>
      <c r="JN12" s="669">
        <v>0</v>
      </c>
      <c r="JO12" s="669">
        <v>0</v>
      </c>
      <c r="JP12" s="669">
        <v>0</v>
      </c>
      <c r="JQ12" s="669">
        <v>80</v>
      </c>
      <c r="JR12" s="669">
        <v>60</v>
      </c>
      <c r="JS12" s="462">
        <f t="shared" si="114"/>
        <v>140</v>
      </c>
      <c r="JT12" s="474">
        <f t="shared" si="115"/>
        <v>0</v>
      </c>
      <c r="JU12" s="474">
        <f t="shared" si="40"/>
        <v>0</v>
      </c>
      <c r="JV12" s="474">
        <f t="shared" si="40"/>
        <v>0</v>
      </c>
      <c r="JW12" s="474">
        <f t="shared" si="40"/>
        <v>0</v>
      </c>
      <c r="JX12" s="474">
        <f t="shared" si="40"/>
        <v>0</v>
      </c>
      <c r="JY12" s="474">
        <f t="shared" si="116"/>
        <v>0</v>
      </c>
      <c r="JZ12" s="474">
        <f t="shared" si="41"/>
        <v>0</v>
      </c>
      <c r="KA12" s="474">
        <f t="shared" si="41"/>
        <v>0</v>
      </c>
      <c r="KB12" s="474">
        <f t="shared" si="41"/>
        <v>0</v>
      </c>
      <c r="KC12" s="474">
        <f t="shared" si="41"/>
        <v>0</v>
      </c>
      <c r="KD12" s="723">
        <f t="shared" si="117"/>
        <v>0</v>
      </c>
      <c r="KE12" s="723">
        <f t="shared" si="42"/>
        <v>0</v>
      </c>
      <c r="KF12" s="723">
        <f t="shared" si="42"/>
        <v>0</v>
      </c>
      <c r="KG12" s="723">
        <f t="shared" si="42"/>
        <v>0</v>
      </c>
      <c r="KH12" s="723">
        <f t="shared" si="42"/>
        <v>0</v>
      </c>
      <c r="KI12" s="723">
        <f t="shared" si="118"/>
        <v>0</v>
      </c>
      <c r="KJ12" s="723">
        <f t="shared" si="43"/>
        <v>0</v>
      </c>
      <c r="KK12" s="723">
        <f t="shared" si="43"/>
        <v>0</v>
      </c>
      <c r="KL12" s="723">
        <f t="shared" si="43"/>
        <v>0</v>
      </c>
      <c r="KM12" s="723">
        <f t="shared" si="43"/>
        <v>0</v>
      </c>
      <c r="KN12" s="474">
        <f t="shared" si="119"/>
        <v>130480</v>
      </c>
      <c r="KO12" s="474">
        <f t="shared" si="44"/>
        <v>2560</v>
      </c>
      <c r="KP12" s="474">
        <f t="shared" si="44"/>
        <v>127920</v>
      </c>
      <c r="KQ12" s="474">
        <f t="shared" si="44"/>
        <v>127920</v>
      </c>
      <c r="KR12" s="474">
        <f t="shared" si="44"/>
        <v>0</v>
      </c>
      <c r="KS12" s="474">
        <f t="shared" si="120"/>
        <v>83820</v>
      </c>
      <c r="KT12" s="474">
        <f t="shared" si="45"/>
        <v>1620</v>
      </c>
      <c r="KU12" s="474">
        <f t="shared" si="45"/>
        <v>82200</v>
      </c>
      <c r="KV12" s="474">
        <f t="shared" si="45"/>
        <v>82200</v>
      </c>
      <c r="KW12" s="474">
        <f t="shared" si="45"/>
        <v>0</v>
      </c>
      <c r="KX12" s="474">
        <f t="shared" si="46"/>
        <v>214300</v>
      </c>
      <c r="KY12" s="474">
        <f t="shared" si="46"/>
        <v>4180</v>
      </c>
      <c r="KZ12" s="474">
        <f t="shared" si="47"/>
        <v>210120</v>
      </c>
      <c r="LA12" s="474">
        <f t="shared" si="47"/>
        <v>210120</v>
      </c>
      <c r="LB12" s="474">
        <f t="shared" si="47"/>
        <v>0</v>
      </c>
      <c r="LC12" s="479">
        <f t="shared" si="48"/>
        <v>28449321</v>
      </c>
      <c r="LD12" s="479">
        <f t="shared" si="121"/>
        <v>0</v>
      </c>
      <c r="LE12" s="479">
        <f t="shared" si="122"/>
        <v>214300</v>
      </c>
      <c r="LF12" s="476">
        <f t="shared" si="123"/>
        <v>28663621</v>
      </c>
      <c r="LG12" s="476">
        <f t="shared" si="49"/>
        <v>2302875</v>
      </c>
      <c r="LH12" s="476">
        <f t="shared" si="49"/>
        <v>26360746</v>
      </c>
      <c r="LI12" s="476">
        <f t="shared" si="49"/>
        <v>19847307</v>
      </c>
      <c r="LJ12" s="476">
        <f t="shared" si="49"/>
        <v>6513439</v>
      </c>
      <c r="LK12" s="714">
        <v>75.12</v>
      </c>
      <c r="LL12" s="717">
        <f t="shared" si="50"/>
        <v>6280190</v>
      </c>
      <c r="LM12" s="720">
        <f t="shared" si="124"/>
        <v>6280.2</v>
      </c>
      <c r="LN12" s="718">
        <f t="shared" si="51"/>
        <v>34729511</v>
      </c>
      <c r="LO12" s="713">
        <f t="shared" si="125"/>
        <v>34729.5</v>
      </c>
      <c r="LP12" s="724">
        <f t="shared" si="126"/>
        <v>0</v>
      </c>
      <c r="LQ12" s="724">
        <f t="shared" si="127"/>
        <v>34729.5</v>
      </c>
      <c r="LR12" s="724">
        <f t="shared" si="52"/>
        <v>214.3</v>
      </c>
      <c r="LS12" s="713">
        <f t="shared" si="128"/>
        <v>34943.800000000003</v>
      </c>
      <c r="LT12" s="437"/>
      <c r="LU12" s="617">
        <f t="shared" si="129"/>
        <v>0</v>
      </c>
      <c r="LV12" s="617">
        <f t="shared" si="130"/>
        <v>0</v>
      </c>
      <c r="LW12" s="617">
        <f t="shared" si="131"/>
        <v>0</v>
      </c>
      <c r="LX12" s="617">
        <f t="shared" si="132"/>
        <v>0</v>
      </c>
      <c r="LY12" s="617">
        <f t="shared" si="133"/>
        <v>1631</v>
      </c>
      <c r="LZ12" s="617">
        <f t="shared" si="134"/>
        <v>1397</v>
      </c>
      <c r="MA12" s="480"/>
      <c r="MB12" s="480"/>
      <c r="MC12" s="480"/>
      <c r="MD12" s="480"/>
      <c r="ME12" s="480"/>
      <c r="MF12" s="480"/>
      <c r="MG12" s="480"/>
      <c r="MH12" s="480"/>
      <c r="MI12" s="480"/>
      <c r="MJ12" s="480"/>
      <c r="MK12" s="480"/>
      <c r="ML12" s="480"/>
      <c r="MM12" s="480"/>
      <c r="MN12" s="480"/>
      <c r="MO12" s="480"/>
      <c r="MP12" s="480"/>
      <c r="MQ12" s="480"/>
      <c r="MR12" s="480"/>
      <c r="MS12" s="480"/>
      <c r="MT12" s="480"/>
      <c r="MU12" s="480"/>
      <c r="MV12" s="480"/>
      <c r="MW12" s="480"/>
      <c r="MX12" s="480"/>
      <c r="MY12" s="480"/>
      <c r="MZ12" s="480"/>
      <c r="NA12" s="480"/>
      <c r="NB12" s="480"/>
      <c r="NC12" s="480"/>
      <c r="ND12" s="480"/>
      <c r="NE12" s="480"/>
      <c r="NF12" s="480"/>
      <c r="NG12" s="480"/>
      <c r="NH12" s="480"/>
      <c r="NI12" s="480"/>
      <c r="NJ12" s="480"/>
      <c r="NK12" s="480"/>
      <c r="NL12" s="480"/>
      <c r="NM12" s="480"/>
      <c r="NN12" s="480"/>
      <c r="NO12" s="480"/>
      <c r="NP12" s="480"/>
      <c r="NQ12" s="480"/>
      <c r="NR12" s="480"/>
      <c r="NS12" s="480"/>
      <c r="NT12" s="480"/>
      <c r="NU12" s="480"/>
      <c r="NV12" s="480"/>
      <c r="NW12" s="480"/>
      <c r="NX12" s="480"/>
      <c r="NY12" s="480"/>
      <c r="NZ12" s="480"/>
      <c r="OA12" s="480"/>
      <c r="OB12" s="480"/>
      <c r="OD12" s="642">
        <f t="shared" si="53"/>
        <v>0</v>
      </c>
      <c r="OE12" s="618">
        <f t="shared" si="54"/>
        <v>0</v>
      </c>
      <c r="OF12" s="618">
        <f t="shared" si="55"/>
        <v>0</v>
      </c>
      <c r="OG12" s="643">
        <f t="shared" si="135"/>
        <v>0</v>
      </c>
      <c r="OH12" s="644">
        <f t="shared" si="56"/>
        <v>0</v>
      </c>
      <c r="OI12" s="644">
        <f t="shared" si="56"/>
        <v>0</v>
      </c>
      <c r="OJ12" s="642">
        <f t="shared" si="57"/>
        <v>0</v>
      </c>
      <c r="OK12" s="618">
        <f t="shared" si="58"/>
        <v>0</v>
      </c>
      <c r="OL12" s="618">
        <f t="shared" si="59"/>
        <v>0</v>
      </c>
    </row>
    <row r="13" spans="1:402">
      <c r="A13" s="460" t="s">
        <v>769</v>
      </c>
      <c r="B13" s="461"/>
      <c r="C13" s="461"/>
      <c r="D13" s="461"/>
      <c r="E13" s="461"/>
      <c r="F13" s="462">
        <f t="shared" si="60"/>
        <v>0</v>
      </c>
      <c r="G13" s="463"/>
      <c r="H13" s="463"/>
      <c r="I13" s="463"/>
      <c r="J13" s="463"/>
      <c r="K13" s="462">
        <f t="shared" si="61"/>
        <v>0</v>
      </c>
      <c r="L13" s="464">
        <f t="shared" si="62"/>
        <v>0</v>
      </c>
      <c r="M13" s="464"/>
      <c r="N13" s="464"/>
      <c r="O13" s="464"/>
      <c r="P13" s="465">
        <v>273</v>
      </c>
      <c r="Q13" s="461"/>
      <c r="R13" s="481">
        <v>12</v>
      </c>
      <c r="S13" s="461"/>
      <c r="T13" s="465">
        <v>0</v>
      </c>
      <c r="U13" s="462">
        <f t="shared" si="2"/>
        <v>285</v>
      </c>
      <c r="V13" s="465">
        <v>300</v>
      </c>
      <c r="W13" s="461"/>
      <c r="X13" s="481">
        <v>0</v>
      </c>
      <c r="Y13" s="461"/>
      <c r="Z13" s="465">
        <v>2</v>
      </c>
      <c r="AA13" s="462">
        <f t="shared" si="3"/>
        <v>302</v>
      </c>
      <c r="AB13" s="465">
        <v>54</v>
      </c>
      <c r="AC13" s="461"/>
      <c r="AD13" s="461"/>
      <c r="AE13" s="461"/>
      <c r="AF13" s="465">
        <v>1</v>
      </c>
      <c r="AG13" s="462">
        <f t="shared" si="63"/>
        <v>55</v>
      </c>
      <c r="AH13" s="459">
        <f t="shared" si="64"/>
        <v>642</v>
      </c>
      <c r="AI13" s="467"/>
      <c r="AJ13" s="468">
        <v>0</v>
      </c>
      <c r="AK13" s="469"/>
      <c r="AL13" s="470">
        <v>0</v>
      </c>
      <c r="AM13" s="470"/>
      <c r="AN13" s="467"/>
      <c r="AO13" s="471"/>
      <c r="AP13" s="470"/>
      <c r="AQ13" s="468"/>
      <c r="AR13" s="468"/>
      <c r="AS13" s="461"/>
      <c r="AT13" s="461"/>
      <c r="AU13" s="470"/>
      <c r="AV13" s="470"/>
      <c r="AW13" s="468"/>
      <c r="AX13" s="470"/>
      <c r="AY13" s="470"/>
      <c r="AZ13" s="468"/>
      <c r="BA13" s="470"/>
      <c r="BB13" s="461"/>
      <c r="BC13" s="461"/>
      <c r="BD13" s="470"/>
      <c r="BE13" s="470"/>
      <c r="BF13" s="473"/>
      <c r="BG13" s="462">
        <f t="shared" si="65"/>
        <v>0</v>
      </c>
      <c r="BH13" s="474">
        <f t="shared" si="66"/>
        <v>7040670</v>
      </c>
      <c r="BI13" s="475">
        <f t="shared" si="4"/>
        <v>588861</v>
      </c>
      <c r="BJ13" s="475">
        <f t="shared" si="4"/>
        <v>6451809</v>
      </c>
      <c r="BK13" s="475">
        <f t="shared" si="4"/>
        <v>4930926</v>
      </c>
      <c r="BL13" s="475">
        <f t="shared" si="4"/>
        <v>1520883</v>
      </c>
      <c r="BM13" s="474">
        <f t="shared" si="67"/>
        <v>0</v>
      </c>
      <c r="BN13" s="475">
        <f t="shared" si="5"/>
        <v>0</v>
      </c>
      <c r="BO13" s="475">
        <f t="shared" si="5"/>
        <v>0</v>
      </c>
      <c r="BP13" s="475">
        <f t="shared" si="5"/>
        <v>0</v>
      </c>
      <c r="BQ13" s="475">
        <f t="shared" si="5"/>
        <v>0</v>
      </c>
      <c r="BR13" s="474">
        <f t="shared" si="68"/>
        <v>868740</v>
      </c>
      <c r="BS13" s="475">
        <f t="shared" si="6"/>
        <v>25884</v>
      </c>
      <c r="BT13" s="475">
        <f t="shared" si="6"/>
        <v>842856</v>
      </c>
      <c r="BU13" s="475">
        <f t="shared" si="6"/>
        <v>647148</v>
      </c>
      <c r="BV13" s="475">
        <f t="shared" si="6"/>
        <v>195708</v>
      </c>
      <c r="BW13" s="475"/>
      <c r="BX13" s="475"/>
      <c r="BY13" s="475"/>
      <c r="BZ13" s="475"/>
      <c r="CA13" s="475"/>
      <c r="CB13" s="474">
        <f t="shared" si="69"/>
        <v>0</v>
      </c>
      <c r="CC13" s="475">
        <f t="shared" si="7"/>
        <v>0</v>
      </c>
      <c r="CD13" s="475">
        <f t="shared" si="7"/>
        <v>0</v>
      </c>
      <c r="CE13" s="475">
        <f t="shared" si="7"/>
        <v>0</v>
      </c>
      <c r="CF13" s="475">
        <f t="shared" si="7"/>
        <v>0</v>
      </c>
      <c r="CG13" s="476">
        <f t="shared" si="70"/>
        <v>7909410</v>
      </c>
      <c r="CH13" s="474">
        <f t="shared" si="71"/>
        <v>10797900</v>
      </c>
      <c r="CI13" s="475">
        <f t="shared" si="71"/>
        <v>880200</v>
      </c>
      <c r="CJ13" s="475">
        <f t="shared" si="71"/>
        <v>9917700</v>
      </c>
      <c r="CK13" s="475">
        <f t="shared" si="71"/>
        <v>7400700</v>
      </c>
      <c r="CL13" s="475">
        <f t="shared" si="71"/>
        <v>2517000</v>
      </c>
      <c r="CM13" s="474">
        <f t="shared" si="72"/>
        <v>0</v>
      </c>
      <c r="CN13" s="475">
        <f t="shared" si="8"/>
        <v>0</v>
      </c>
      <c r="CO13" s="475">
        <f t="shared" si="8"/>
        <v>0</v>
      </c>
      <c r="CP13" s="475">
        <f t="shared" si="8"/>
        <v>0</v>
      </c>
      <c r="CQ13" s="475">
        <f t="shared" si="8"/>
        <v>0</v>
      </c>
      <c r="CR13" s="474">
        <f t="shared" si="73"/>
        <v>0</v>
      </c>
      <c r="CS13" s="475">
        <f t="shared" si="73"/>
        <v>0</v>
      </c>
      <c r="CT13" s="475">
        <f t="shared" si="73"/>
        <v>0</v>
      </c>
      <c r="CU13" s="475">
        <f t="shared" si="73"/>
        <v>0</v>
      </c>
      <c r="CV13" s="475">
        <f t="shared" si="73"/>
        <v>0</v>
      </c>
      <c r="CW13" s="474">
        <f t="shared" si="74"/>
        <v>0</v>
      </c>
      <c r="CX13" s="475">
        <f t="shared" si="9"/>
        <v>0</v>
      </c>
      <c r="CY13" s="475">
        <f t="shared" si="9"/>
        <v>0</v>
      </c>
      <c r="CZ13" s="475">
        <f t="shared" si="9"/>
        <v>0</v>
      </c>
      <c r="DA13" s="475">
        <f t="shared" si="9"/>
        <v>0</v>
      </c>
      <c r="DB13" s="474">
        <f t="shared" si="75"/>
        <v>456352</v>
      </c>
      <c r="DC13" s="475">
        <f t="shared" si="10"/>
        <v>1504</v>
      </c>
      <c r="DD13" s="475">
        <f t="shared" si="10"/>
        <v>454848</v>
      </c>
      <c r="DE13" s="475">
        <f t="shared" si="10"/>
        <v>454848</v>
      </c>
      <c r="DF13" s="475">
        <f t="shared" si="10"/>
        <v>0</v>
      </c>
      <c r="DG13" s="476">
        <f t="shared" si="76"/>
        <v>11254252</v>
      </c>
      <c r="DH13" s="474">
        <f t="shared" si="77"/>
        <v>2221884</v>
      </c>
      <c r="DI13" s="475">
        <f t="shared" si="77"/>
        <v>176742</v>
      </c>
      <c r="DJ13" s="475">
        <f t="shared" si="77"/>
        <v>2045142</v>
      </c>
      <c r="DK13" s="475">
        <f t="shared" si="77"/>
        <v>1514322</v>
      </c>
      <c r="DL13" s="475">
        <f t="shared" si="77"/>
        <v>530820</v>
      </c>
      <c r="DM13" s="474">
        <f t="shared" si="78"/>
        <v>0</v>
      </c>
      <c r="DN13" s="475">
        <f t="shared" si="11"/>
        <v>0</v>
      </c>
      <c r="DO13" s="475">
        <f t="shared" si="11"/>
        <v>0</v>
      </c>
      <c r="DP13" s="475">
        <f t="shared" si="11"/>
        <v>0</v>
      </c>
      <c r="DQ13" s="475">
        <f t="shared" si="11"/>
        <v>0</v>
      </c>
      <c r="DR13" s="475"/>
      <c r="DS13" s="475"/>
      <c r="DT13" s="475"/>
      <c r="DU13" s="475"/>
      <c r="DV13" s="475"/>
      <c r="DW13" s="474">
        <f t="shared" si="79"/>
        <v>0</v>
      </c>
      <c r="DX13" s="475">
        <f t="shared" si="12"/>
        <v>0</v>
      </c>
      <c r="DY13" s="475">
        <f t="shared" si="12"/>
        <v>0</v>
      </c>
      <c r="DZ13" s="475">
        <f t="shared" si="12"/>
        <v>0</v>
      </c>
      <c r="EA13" s="475">
        <f t="shared" si="12"/>
        <v>0</v>
      </c>
      <c r="EB13" s="474">
        <f t="shared" si="80"/>
        <v>273811</v>
      </c>
      <c r="EC13" s="475">
        <f t="shared" si="13"/>
        <v>903</v>
      </c>
      <c r="ED13" s="475">
        <f t="shared" si="13"/>
        <v>272908</v>
      </c>
      <c r="EE13" s="475">
        <f t="shared" si="13"/>
        <v>272908</v>
      </c>
      <c r="EF13" s="475">
        <f t="shared" si="13"/>
        <v>0</v>
      </c>
      <c r="EG13" s="476">
        <f t="shared" si="81"/>
        <v>2495695</v>
      </c>
      <c r="EH13" s="476">
        <f t="shared" si="82"/>
        <v>21659357</v>
      </c>
      <c r="EI13" s="477">
        <f t="shared" si="83"/>
        <v>1674094</v>
      </c>
      <c r="EJ13" s="477">
        <f t="shared" si="14"/>
        <v>19985263</v>
      </c>
      <c r="EK13" s="477">
        <f t="shared" si="14"/>
        <v>15220852</v>
      </c>
      <c r="EL13" s="477">
        <f t="shared" si="14"/>
        <v>4764411</v>
      </c>
      <c r="EM13" s="478">
        <f t="shared" si="84"/>
        <v>20060454</v>
      </c>
      <c r="EN13" s="478">
        <f t="shared" si="85"/>
        <v>0</v>
      </c>
      <c r="EO13" s="478">
        <f t="shared" si="86"/>
        <v>868740</v>
      </c>
      <c r="EP13" s="478">
        <f t="shared" si="87"/>
        <v>0</v>
      </c>
      <c r="EQ13" s="478">
        <f t="shared" si="88"/>
        <v>730163</v>
      </c>
      <c r="ER13" s="479">
        <f t="shared" si="89"/>
        <v>0</v>
      </c>
      <c r="ES13" s="479">
        <f t="shared" si="15"/>
        <v>0</v>
      </c>
      <c r="ET13" s="479">
        <f t="shared" si="15"/>
        <v>0</v>
      </c>
      <c r="EU13" s="479">
        <f t="shared" si="15"/>
        <v>0</v>
      </c>
      <c r="EV13" s="479">
        <f t="shared" si="15"/>
        <v>0</v>
      </c>
      <c r="EW13" s="479">
        <f t="shared" si="90"/>
        <v>0</v>
      </c>
      <c r="EX13" s="479">
        <f t="shared" si="16"/>
        <v>0</v>
      </c>
      <c r="EY13" s="479">
        <f t="shared" si="16"/>
        <v>0</v>
      </c>
      <c r="EZ13" s="479">
        <f t="shared" si="16"/>
        <v>0</v>
      </c>
      <c r="FA13" s="479">
        <f t="shared" si="16"/>
        <v>0</v>
      </c>
      <c r="FB13" s="479">
        <f t="shared" si="91"/>
        <v>0</v>
      </c>
      <c r="FC13" s="479">
        <f t="shared" si="17"/>
        <v>0</v>
      </c>
      <c r="FD13" s="479">
        <f t="shared" si="17"/>
        <v>0</v>
      </c>
      <c r="FE13" s="479">
        <f t="shared" si="17"/>
        <v>0</v>
      </c>
      <c r="FF13" s="479">
        <f t="shared" si="17"/>
        <v>0</v>
      </c>
      <c r="FG13" s="479">
        <f t="shared" si="92"/>
        <v>0</v>
      </c>
      <c r="FH13" s="479">
        <f t="shared" si="18"/>
        <v>0</v>
      </c>
      <c r="FI13" s="479">
        <f t="shared" si="18"/>
        <v>0</v>
      </c>
      <c r="FJ13" s="479">
        <f t="shared" si="18"/>
        <v>0</v>
      </c>
      <c r="FK13" s="479">
        <f t="shared" si="18"/>
        <v>0</v>
      </c>
      <c r="FL13" s="474">
        <f t="shared" si="93"/>
        <v>0</v>
      </c>
      <c r="FM13" s="474">
        <f t="shared" si="19"/>
        <v>0</v>
      </c>
      <c r="FN13" s="474">
        <f t="shared" si="19"/>
        <v>0</v>
      </c>
      <c r="FO13" s="474">
        <f t="shared" si="19"/>
        <v>0</v>
      </c>
      <c r="FP13" s="474">
        <f t="shared" si="19"/>
        <v>0</v>
      </c>
      <c r="FQ13" s="474">
        <f t="shared" si="94"/>
        <v>0</v>
      </c>
      <c r="FR13" s="474">
        <f t="shared" si="20"/>
        <v>0</v>
      </c>
      <c r="FS13" s="474">
        <f t="shared" si="20"/>
        <v>0</v>
      </c>
      <c r="FT13" s="474">
        <f t="shared" si="20"/>
        <v>0</v>
      </c>
      <c r="FU13" s="474">
        <f t="shared" si="20"/>
        <v>0</v>
      </c>
      <c r="FV13" s="479">
        <f t="shared" si="95"/>
        <v>0</v>
      </c>
      <c r="FW13" s="479">
        <f t="shared" si="21"/>
        <v>0</v>
      </c>
      <c r="FX13" s="479">
        <f t="shared" si="21"/>
        <v>0</v>
      </c>
      <c r="FY13" s="479">
        <f t="shared" si="21"/>
        <v>0</v>
      </c>
      <c r="FZ13" s="479">
        <f t="shared" si="21"/>
        <v>0</v>
      </c>
      <c r="GA13" s="479">
        <f t="shared" si="96"/>
        <v>0</v>
      </c>
      <c r="GB13" s="479">
        <f t="shared" si="22"/>
        <v>0</v>
      </c>
      <c r="GC13" s="479">
        <f t="shared" si="22"/>
        <v>0</v>
      </c>
      <c r="GD13" s="479">
        <f t="shared" si="22"/>
        <v>0</v>
      </c>
      <c r="GE13" s="479">
        <f t="shared" si="22"/>
        <v>0</v>
      </c>
      <c r="GF13" s="474">
        <f t="shared" si="97"/>
        <v>0</v>
      </c>
      <c r="GG13" s="474">
        <f t="shared" si="23"/>
        <v>0</v>
      </c>
      <c r="GH13" s="474">
        <f t="shared" si="23"/>
        <v>0</v>
      </c>
      <c r="GI13" s="474">
        <f t="shared" si="23"/>
        <v>0</v>
      </c>
      <c r="GJ13" s="474">
        <f t="shared" si="23"/>
        <v>0</v>
      </c>
      <c r="GK13" s="474">
        <f t="shared" si="98"/>
        <v>0</v>
      </c>
      <c r="GL13" s="474">
        <f t="shared" si="24"/>
        <v>0</v>
      </c>
      <c r="GM13" s="474">
        <f t="shared" si="24"/>
        <v>0</v>
      </c>
      <c r="GN13" s="474">
        <f t="shared" si="24"/>
        <v>0</v>
      </c>
      <c r="GO13" s="474">
        <f t="shared" si="24"/>
        <v>0</v>
      </c>
      <c r="GP13" s="479">
        <f t="shared" si="99"/>
        <v>0</v>
      </c>
      <c r="GQ13" s="479">
        <f t="shared" si="25"/>
        <v>0</v>
      </c>
      <c r="GR13" s="479">
        <f t="shared" si="25"/>
        <v>0</v>
      </c>
      <c r="GS13" s="479">
        <f t="shared" si="25"/>
        <v>0</v>
      </c>
      <c r="GT13" s="479">
        <f t="shared" si="25"/>
        <v>0</v>
      </c>
      <c r="GU13" s="479">
        <f t="shared" si="100"/>
        <v>0</v>
      </c>
      <c r="GV13" s="479">
        <f t="shared" si="26"/>
        <v>0</v>
      </c>
      <c r="GW13" s="479">
        <f t="shared" si="26"/>
        <v>0</v>
      </c>
      <c r="GX13" s="479">
        <f t="shared" si="26"/>
        <v>0</v>
      </c>
      <c r="GY13" s="479">
        <f t="shared" si="26"/>
        <v>0</v>
      </c>
      <c r="GZ13" s="474">
        <f t="shared" si="101"/>
        <v>0</v>
      </c>
      <c r="HA13" s="474">
        <f t="shared" si="27"/>
        <v>0</v>
      </c>
      <c r="HB13" s="474">
        <f t="shared" si="27"/>
        <v>0</v>
      </c>
      <c r="HC13" s="474">
        <f t="shared" si="27"/>
        <v>0</v>
      </c>
      <c r="HD13" s="474">
        <f t="shared" si="27"/>
        <v>0</v>
      </c>
      <c r="HE13" s="474">
        <f t="shared" si="102"/>
        <v>0</v>
      </c>
      <c r="HF13" s="474">
        <f t="shared" si="28"/>
        <v>0</v>
      </c>
      <c r="HG13" s="474">
        <f t="shared" si="28"/>
        <v>0</v>
      </c>
      <c r="HH13" s="474">
        <f t="shared" si="28"/>
        <v>0</v>
      </c>
      <c r="HI13" s="474">
        <f t="shared" si="28"/>
        <v>0</v>
      </c>
      <c r="HJ13" s="479">
        <f t="shared" si="103"/>
        <v>0</v>
      </c>
      <c r="HK13" s="479">
        <f t="shared" si="29"/>
        <v>0</v>
      </c>
      <c r="HL13" s="479">
        <f t="shared" si="29"/>
        <v>0</v>
      </c>
      <c r="HM13" s="479">
        <f t="shared" si="29"/>
        <v>0</v>
      </c>
      <c r="HN13" s="479">
        <f t="shared" si="29"/>
        <v>0</v>
      </c>
      <c r="HO13" s="479">
        <f t="shared" si="104"/>
        <v>0</v>
      </c>
      <c r="HP13" s="479">
        <f t="shared" si="30"/>
        <v>0</v>
      </c>
      <c r="HQ13" s="479">
        <f t="shared" si="30"/>
        <v>0</v>
      </c>
      <c r="HR13" s="479">
        <f t="shared" si="30"/>
        <v>0</v>
      </c>
      <c r="HS13" s="479">
        <f t="shared" si="30"/>
        <v>0</v>
      </c>
      <c r="HT13" s="474">
        <f t="shared" si="105"/>
        <v>0</v>
      </c>
      <c r="HU13" s="474">
        <f t="shared" si="31"/>
        <v>0</v>
      </c>
      <c r="HV13" s="474">
        <f t="shared" si="31"/>
        <v>0</v>
      </c>
      <c r="HW13" s="474">
        <f t="shared" si="31"/>
        <v>0</v>
      </c>
      <c r="HX13" s="474">
        <f t="shared" si="31"/>
        <v>0</v>
      </c>
      <c r="HY13" s="474">
        <f t="shared" si="106"/>
        <v>0</v>
      </c>
      <c r="HZ13" s="474">
        <f t="shared" si="32"/>
        <v>0</v>
      </c>
      <c r="IA13" s="474">
        <f t="shared" si="32"/>
        <v>0</v>
      </c>
      <c r="IB13" s="474">
        <f t="shared" si="32"/>
        <v>0</v>
      </c>
      <c r="IC13" s="474">
        <f t="shared" si="32"/>
        <v>0</v>
      </c>
      <c r="ID13" s="479">
        <f t="shared" si="107"/>
        <v>0</v>
      </c>
      <c r="IE13" s="479">
        <f t="shared" si="33"/>
        <v>0</v>
      </c>
      <c r="IF13" s="479">
        <f t="shared" si="33"/>
        <v>0</v>
      </c>
      <c r="IG13" s="479">
        <f t="shared" si="33"/>
        <v>0</v>
      </c>
      <c r="IH13" s="479">
        <f t="shared" si="33"/>
        <v>0</v>
      </c>
      <c r="II13" s="479">
        <f t="shared" si="108"/>
        <v>0</v>
      </c>
      <c r="IJ13" s="479">
        <f t="shared" si="34"/>
        <v>0</v>
      </c>
      <c r="IK13" s="479">
        <f t="shared" si="34"/>
        <v>0</v>
      </c>
      <c r="IL13" s="479">
        <f t="shared" si="34"/>
        <v>0</v>
      </c>
      <c r="IM13" s="479">
        <f t="shared" si="34"/>
        <v>0</v>
      </c>
      <c r="IN13" s="474">
        <f t="shared" si="109"/>
        <v>0</v>
      </c>
      <c r="IO13" s="474">
        <f t="shared" si="35"/>
        <v>0</v>
      </c>
      <c r="IP13" s="474">
        <f t="shared" si="35"/>
        <v>0</v>
      </c>
      <c r="IQ13" s="474">
        <f t="shared" si="35"/>
        <v>0</v>
      </c>
      <c r="IR13" s="474">
        <f t="shared" si="35"/>
        <v>0</v>
      </c>
      <c r="IS13" s="474">
        <f t="shared" si="110"/>
        <v>0</v>
      </c>
      <c r="IT13" s="474">
        <f t="shared" si="36"/>
        <v>0</v>
      </c>
      <c r="IU13" s="474">
        <f t="shared" si="36"/>
        <v>0</v>
      </c>
      <c r="IV13" s="474">
        <f t="shared" si="36"/>
        <v>0</v>
      </c>
      <c r="IW13" s="474">
        <f t="shared" si="36"/>
        <v>0</v>
      </c>
      <c r="IX13" s="479">
        <f t="shared" si="111"/>
        <v>0</v>
      </c>
      <c r="IY13" s="479">
        <f t="shared" si="37"/>
        <v>0</v>
      </c>
      <c r="IZ13" s="479">
        <f t="shared" si="37"/>
        <v>0</v>
      </c>
      <c r="JA13" s="479">
        <f t="shared" si="37"/>
        <v>0</v>
      </c>
      <c r="JB13" s="479">
        <f t="shared" si="37"/>
        <v>0</v>
      </c>
      <c r="JC13" s="479">
        <f t="shared" si="112"/>
        <v>0</v>
      </c>
      <c r="JD13" s="479">
        <f t="shared" si="38"/>
        <v>0</v>
      </c>
      <c r="JE13" s="479">
        <f t="shared" si="38"/>
        <v>0</v>
      </c>
      <c r="JF13" s="479">
        <f t="shared" si="38"/>
        <v>0</v>
      </c>
      <c r="JG13" s="479">
        <f t="shared" si="38"/>
        <v>0</v>
      </c>
      <c r="JH13" s="479">
        <f t="shared" si="113"/>
        <v>0</v>
      </c>
      <c r="JI13" s="479">
        <f t="shared" si="39"/>
        <v>0</v>
      </c>
      <c r="JJ13" s="479">
        <f t="shared" si="39"/>
        <v>0</v>
      </c>
      <c r="JK13" s="479">
        <f t="shared" si="39"/>
        <v>0</v>
      </c>
      <c r="JL13" s="479">
        <f t="shared" si="39"/>
        <v>0</v>
      </c>
      <c r="JM13" s="669">
        <v>0</v>
      </c>
      <c r="JN13" s="669">
        <v>0</v>
      </c>
      <c r="JO13" s="669">
        <v>0</v>
      </c>
      <c r="JP13" s="669">
        <v>30</v>
      </c>
      <c r="JQ13" s="669">
        <v>0</v>
      </c>
      <c r="JR13" s="669">
        <v>0</v>
      </c>
      <c r="JS13" s="462">
        <f t="shared" si="114"/>
        <v>30</v>
      </c>
      <c r="JT13" s="474">
        <f t="shared" si="115"/>
        <v>0</v>
      </c>
      <c r="JU13" s="474">
        <f t="shared" si="40"/>
        <v>0</v>
      </c>
      <c r="JV13" s="474">
        <f t="shared" si="40"/>
        <v>0</v>
      </c>
      <c r="JW13" s="474">
        <f t="shared" si="40"/>
        <v>0</v>
      </c>
      <c r="JX13" s="474">
        <f t="shared" si="40"/>
        <v>0</v>
      </c>
      <c r="JY13" s="474">
        <f t="shared" si="116"/>
        <v>0</v>
      </c>
      <c r="JZ13" s="474">
        <f t="shared" si="41"/>
        <v>0</v>
      </c>
      <c r="KA13" s="474">
        <f t="shared" si="41"/>
        <v>0</v>
      </c>
      <c r="KB13" s="474">
        <f t="shared" si="41"/>
        <v>0</v>
      </c>
      <c r="KC13" s="474">
        <f t="shared" si="41"/>
        <v>0</v>
      </c>
      <c r="KD13" s="723">
        <f t="shared" si="117"/>
        <v>0</v>
      </c>
      <c r="KE13" s="723">
        <f t="shared" si="42"/>
        <v>0</v>
      </c>
      <c r="KF13" s="723">
        <f t="shared" si="42"/>
        <v>0</v>
      </c>
      <c r="KG13" s="723">
        <f t="shared" si="42"/>
        <v>0</v>
      </c>
      <c r="KH13" s="723">
        <f t="shared" si="42"/>
        <v>0</v>
      </c>
      <c r="KI13" s="723">
        <f t="shared" si="118"/>
        <v>48930</v>
      </c>
      <c r="KJ13" s="723">
        <f t="shared" si="43"/>
        <v>960</v>
      </c>
      <c r="KK13" s="723">
        <f t="shared" si="43"/>
        <v>47970</v>
      </c>
      <c r="KL13" s="723">
        <f t="shared" si="43"/>
        <v>47970</v>
      </c>
      <c r="KM13" s="723">
        <f t="shared" si="43"/>
        <v>0</v>
      </c>
      <c r="KN13" s="474">
        <f t="shared" si="119"/>
        <v>0</v>
      </c>
      <c r="KO13" s="474">
        <f t="shared" si="44"/>
        <v>0</v>
      </c>
      <c r="KP13" s="474">
        <f t="shared" si="44"/>
        <v>0</v>
      </c>
      <c r="KQ13" s="474">
        <f t="shared" si="44"/>
        <v>0</v>
      </c>
      <c r="KR13" s="474">
        <f t="shared" si="44"/>
        <v>0</v>
      </c>
      <c r="KS13" s="474">
        <f t="shared" si="120"/>
        <v>0</v>
      </c>
      <c r="KT13" s="474">
        <f t="shared" si="45"/>
        <v>0</v>
      </c>
      <c r="KU13" s="474">
        <f t="shared" si="45"/>
        <v>0</v>
      </c>
      <c r="KV13" s="474">
        <f t="shared" si="45"/>
        <v>0</v>
      </c>
      <c r="KW13" s="474">
        <f t="shared" si="45"/>
        <v>0</v>
      </c>
      <c r="KX13" s="474">
        <f t="shared" si="46"/>
        <v>48930</v>
      </c>
      <c r="KY13" s="474">
        <f t="shared" si="46"/>
        <v>960</v>
      </c>
      <c r="KZ13" s="474">
        <f t="shared" si="47"/>
        <v>47970</v>
      </c>
      <c r="LA13" s="474">
        <f t="shared" si="47"/>
        <v>47970</v>
      </c>
      <c r="LB13" s="474">
        <f t="shared" si="47"/>
        <v>0</v>
      </c>
      <c r="LC13" s="479">
        <f t="shared" si="48"/>
        <v>21659357</v>
      </c>
      <c r="LD13" s="479">
        <f t="shared" si="121"/>
        <v>0</v>
      </c>
      <c r="LE13" s="479">
        <f t="shared" si="122"/>
        <v>48930</v>
      </c>
      <c r="LF13" s="476">
        <f t="shared" si="123"/>
        <v>21708287</v>
      </c>
      <c r="LG13" s="476">
        <f t="shared" si="49"/>
        <v>1675054</v>
      </c>
      <c r="LH13" s="476">
        <f t="shared" si="49"/>
        <v>20033233</v>
      </c>
      <c r="LI13" s="476">
        <f t="shared" si="49"/>
        <v>15268822</v>
      </c>
      <c r="LJ13" s="476">
        <f t="shared" si="49"/>
        <v>4764411</v>
      </c>
      <c r="LK13" s="714">
        <v>58.55</v>
      </c>
      <c r="LL13" s="717">
        <f t="shared" si="50"/>
        <v>4894903.0999999996</v>
      </c>
      <c r="LM13" s="720">
        <f t="shared" si="124"/>
        <v>4894.8999999999996</v>
      </c>
      <c r="LN13" s="718">
        <f t="shared" si="51"/>
        <v>26554260.100000001</v>
      </c>
      <c r="LO13" s="713">
        <f t="shared" si="125"/>
        <v>26554.3</v>
      </c>
      <c r="LP13" s="724">
        <f t="shared" si="126"/>
        <v>0</v>
      </c>
      <c r="LQ13" s="724">
        <f t="shared" si="127"/>
        <v>26554.3</v>
      </c>
      <c r="LR13" s="724">
        <f t="shared" si="52"/>
        <v>48.9</v>
      </c>
      <c r="LS13" s="713">
        <f t="shared" si="128"/>
        <v>26603.200000000001</v>
      </c>
      <c r="LT13" s="437"/>
      <c r="LU13" s="617">
        <f t="shared" si="129"/>
        <v>0</v>
      </c>
      <c r="LV13" s="617">
        <f t="shared" si="130"/>
        <v>0</v>
      </c>
      <c r="LW13" s="617">
        <f t="shared" si="131"/>
        <v>0</v>
      </c>
      <c r="LX13" s="617">
        <f t="shared" si="132"/>
        <v>1631</v>
      </c>
      <c r="LY13" s="617">
        <f t="shared" si="133"/>
        <v>0</v>
      </c>
      <c r="LZ13" s="617">
        <f t="shared" si="134"/>
        <v>0</v>
      </c>
      <c r="MA13" s="480"/>
      <c r="MB13" s="480"/>
      <c r="MC13" s="480"/>
      <c r="MD13" s="480"/>
      <c r="ME13" s="480"/>
      <c r="MF13" s="480"/>
      <c r="MG13" s="480"/>
      <c r="MH13" s="480"/>
      <c r="MI13" s="480"/>
      <c r="MJ13" s="480"/>
      <c r="MK13" s="480"/>
      <c r="ML13" s="480"/>
      <c r="MM13" s="480"/>
      <c r="MN13" s="480"/>
      <c r="MO13" s="480"/>
      <c r="MP13" s="480"/>
      <c r="MQ13" s="480"/>
      <c r="MR13" s="480"/>
      <c r="MS13" s="480"/>
      <c r="MT13" s="480"/>
      <c r="MU13" s="480"/>
      <c r="MV13" s="480"/>
      <c r="MW13" s="480"/>
      <c r="MX13" s="480"/>
      <c r="MY13" s="480"/>
      <c r="MZ13" s="480"/>
      <c r="NA13" s="480"/>
      <c r="NB13" s="480"/>
      <c r="NC13" s="480"/>
      <c r="ND13" s="480"/>
      <c r="NE13" s="480"/>
      <c r="NF13" s="480"/>
      <c r="NG13" s="480"/>
      <c r="NH13" s="480"/>
      <c r="NI13" s="480"/>
      <c r="NJ13" s="480"/>
      <c r="NK13" s="480"/>
      <c r="NL13" s="480"/>
      <c r="NM13" s="480"/>
      <c r="NN13" s="480"/>
      <c r="NO13" s="480"/>
      <c r="NP13" s="480"/>
      <c r="NQ13" s="480"/>
      <c r="NR13" s="480"/>
      <c r="NS13" s="480"/>
      <c r="NT13" s="480"/>
      <c r="NU13" s="480"/>
      <c r="NV13" s="480"/>
      <c r="NW13" s="480"/>
      <c r="NX13" s="480"/>
      <c r="NY13" s="480"/>
      <c r="NZ13" s="480"/>
      <c r="OA13" s="480"/>
      <c r="OB13" s="480"/>
      <c r="OD13" s="642">
        <f t="shared" si="53"/>
        <v>0</v>
      </c>
      <c r="OE13" s="618">
        <f t="shared" si="54"/>
        <v>0</v>
      </c>
      <c r="OF13" s="618">
        <f t="shared" si="55"/>
        <v>0</v>
      </c>
      <c r="OG13" s="643">
        <f t="shared" si="135"/>
        <v>0</v>
      </c>
      <c r="OH13" s="644">
        <f t="shared" si="56"/>
        <v>0</v>
      </c>
      <c r="OI13" s="644">
        <f t="shared" si="56"/>
        <v>0</v>
      </c>
      <c r="OJ13" s="642">
        <f t="shared" si="57"/>
        <v>0</v>
      </c>
      <c r="OK13" s="618">
        <f t="shared" si="58"/>
        <v>0</v>
      </c>
      <c r="OL13" s="618">
        <f t="shared" si="59"/>
        <v>0</v>
      </c>
    </row>
    <row r="14" spans="1:402">
      <c r="A14" s="460" t="s">
        <v>770</v>
      </c>
      <c r="B14" s="461"/>
      <c r="C14" s="461"/>
      <c r="D14" s="461"/>
      <c r="E14" s="461"/>
      <c r="F14" s="462">
        <f t="shared" si="60"/>
        <v>0</v>
      </c>
      <c r="G14" s="463"/>
      <c r="H14" s="463"/>
      <c r="I14" s="463"/>
      <c r="J14" s="463"/>
      <c r="K14" s="462">
        <f t="shared" si="61"/>
        <v>0</v>
      </c>
      <c r="L14" s="464">
        <f t="shared" si="62"/>
        <v>0</v>
      </c>
      <c r="M14" s="464"/>
      <c r="N14" s="464"/>
      <c r="O14" s="464"/>
      <c r="P14" s="465">
        <v>426</v>
      </c>
      <c r="Q14" s="461"/>
      <c r="R14" s="481">
        <v>0</v>
      </c>
      <c r="S14" s="461"/>
      <c r="T14" s="465">
        <v>3</v>
      </c>
      <c r="U14" s="462">
        <f t="shared" si="2"/>
        <v>429</v>
      </c>
      <c r="V14" s="465">
        <v>406</v>
      </c>
      <c r="W14" s="461"/>
      <c r="X14" s="481">
        <v>44</v>
      </c>
      <c r="Y14" s="461"/>
      <c r="Z14" s="465">
        <v>3</v>
      </c>
      <c r="AA14" s="462">
        <f t="shared" si="3"/>
        <v>453</v>
      </c>
      <c r="AB14" s="465">
        <v>72</v>
      </c>
      <c r="AC14" s="461"/>
      <c r="AD14" s="461"/>
      <c r="AE14" s="461"/>
      <c r="AF14" s="465">
        <v>1</v>
      </c>
      <c r="AG14" s="462">
        <f t="shared" si="63"/>
        <v>73</v>
      </c>
      <c r="AH14" s="459">
        <f t="shared" si="64"/>
        <v>955</v>
      </c>
      <c r="AI14" s="467"/>
      <c r="AJ14" s="468">
        <v>0</v>
      </c>
      <c r="AK14" s="469"/>
      <c r="AL14" s="470">
        <v>0</v>
      </c>
      <c r="AM14" s="470"/>
      <c r="AN14" s="467"/>
      <c r="AO14" s="471"/>
      <c r="AP14" s="470"/>
      <c r="AQ14" s="468"/>
      <c r="AR14" s="468"/>
      <c r="AS14" s="461"/>
      <c r="AT14" s="461"/>
      <c r="AU14" s="470"/>
      <c r="AV14" s="470"/>
      <c r="AW14" s="468"/>
      <c r="AX14" s="470"/>
      <c r="AY14" s="470"/>
      <c r="AZ14" s="468"/>
      <c r="BA14" s="470"/>
      <c r="BB14" s="461"/>
      <c r="BC14" s="461"/>
      <c r="BD14" s="470"/>
      <c r="BE14" s="470"/>
      <c r="BF14" s="473"/>
      <c r="BG14" s="462">
        <f t="shared" si="65"/>
        <v>0</v>
      </c>
      <c r="BH14" s="474">
        <f t="shared" si="66"/>
        <v>10986540</v>
      </c>
      <c r="BI14" s="475">
        <f t="shared" si="4"/>
        <v>918882</v>
      </c>
      <c r="BJ14" s="475">
        <f t="shared" si="4"/>
        <v>10067658</v>
      </c>
      <c r="BK14" s="475">
        <f t="shared" si="4"/>
        <v>7694412</v>
      </c>
      <c r="BL14" s="475">
        <f t="shared" si="4"/>
        <v>2373246</v>
      </c>
      <c r="BM14" s="474">
        <f t="shared" si="67"/>
        <v>0</v>
      </c>
      <c r="BN14" s="475">
        <f t="shared" si="5"/>
        <v>0</v>
      </c>
      <c r="BO14" s="475">
        <f t="shared" si="5"/>
        <v>0</v>
      </c>
      <c r="BP14" s="475">
        <f t="shared" si="5"/>
        <v>0</v>
      </c>
      <c r="BQ14" s="475">
        <f t="shared" si="5"/>
        <v>0</v>
      </c>
      <c r="BR14" s="474">
        <f t="shared" si="68"/>
        <v>0</v>
      </c>
      <c r="BS14" s="475">
        <f t="shared" si="6"/>
        <v>0</v>
      </c>
      <c r="BT14" s="475">
        <f t="shared" si="6"/>
        <v>0</v>
      </c>
      <c r="BU14" s="475">
        <f t="shared" si="6"/>
        <v>0</v>
      </c>
      <c r="BV14" s="475">
        <f t="shared" si="6"/>
        <v>0</v>
      </c>
      <c r="BW14" s="475"/>
      <c r="BX14" s="475"/>
      <c r="BY14" s="475"/>
      <c r="BZ14" s="475"/>
      <c r="CA14" s="475"/>
      <c r="CB14" s="474">
        <f t="shared" si="69"/>
        <v>592656</v>
      </c>
      <c r="CC14" s="475">
        <f t="shared" si="7"/>
        <v>1353</v>
      </c>
      <c r="CD14" s="475">
        <f t="shared" si="7"/>
        <v>591303</v>
      </c>
      <c r="CE14" s="475">
        <f t="shared" si="7"/>
        <v>591303</v>
      </c>
      <c r="CF14" s="475">
        <f t="shared" si="7"/>
        <v>0</v>
      </c>
      <c r="CG14" s="476">
        <f t="shared" si="70"/>
        <v>11579196</v>
      </c>
      <c r="CH14" s="474">
        <f t="shared" si="71"/>
        <v>14613158</v>
      </c>
      <c r="CI14" s="475">
        <f t="shared" si="71"/>
        <v>1191204</v>
      </c>
      <c r="CJ14" s="475">
        <f t="shared" si="71"/>
        <v>13421954</v>
      </c>
      <c r="CK14" s="475">
        <f t="shared" si="71"/>
        <v>10015614</v>
      </c>
      <c r="CL14" s="475">
        <f t="shared" si="71"/>
        <v>3406340</v>
      </c>
      <c r="CM14" s="474">
        <f t="shared" si="72"/>
        <v>0</v>
      </c>
      <c r="CN14" s="475">
        <f t="shared" si="8"/>
        <v>0</v>
      </c>
      <c r="CO14" s="475">
        <f t="shared" si="8"/>
        <v>0</v>
      </c>
      <c r="CP14" s="475">
        <f t="shared" si="8"/>
        <v>0</v>
      </c>
      <c r="CQ14" s="475">
        <f t="shared" si="8"/>
        <v>0</v>
      </c>
      <c r="CR14" s="474">
        <f t="shared" si="73"/>
        <v>4426224</v>
      </c>
      <c r="CS14" s="475">
        <f t="shared" si="73"/>
        <v>129096</v>
      </c>
      <c r="CT14" s="475">
        <f t="shared" si="73"/>
        <v>4297128</v>
      </c>
      <c r="CU14" s="475">
        <f t="shared" si="73"/>
        <v>3218688</v>
      </c>
      <c r="CV14" s="475">
        <f t="shared" si="73"/>
        <v>1078440</v>
      </c>
      <c r="CW14" s="474">
        <f t="shared" si="74"/>
        <v>0</v>
      </c>
      <c r="CX14" s="475">
        <f t="shared" si="9"/>
        <v>0</v>
      </c>
      <c r="CY14" s="475">
        <f t="shared" si="9"/>
        <v>0</v>
      </c>
      <c r="CZ14" s="475">
        <f t="shared" si="9"/>
        <v>0</v>
      </c>
      <c r="DA14" s="475">
        <f t="shared" si="9"/>
        <v>0</v>
      </c>
      <c r="DB14" s="474">
        <f t="shared" si="75"/>
        <v>684528</v>
      </c>
      <c r="DC14" s="475">
        <f t="shared" si="10"/>
        <v>2256</v>
      </c>
      <c r="DD14" s="475">
        <f t="shared" si="10"/>
        <v>682272</v>
      </c>
      <c r="DE14" s="475">
        <f t="shared" si="10"/>
        <v>682272</v>
      </c>
      <c r="DF14" s="475">
        <f t="shared" si="10"/>
        <v>0</v>
      </c>
      <c r="DG14" s="476">
        <f t="shared" si="76"/>
        <v>19723910</v>
      </c>
      <c r="DH14" s="474">
        <f t="shared" si="77"/>
        <v>2962512</v>
      </c>
      <c r="DI14" s="475">
        <f t="shared" si="77"/>
        <v>235656</v>
      </c>
      <c r="DJ14" s="475">
        <f t="shared" si="77"/>
        <v>2726856</v>
      </c>
      <c r="DK14" s="475">
        <f t="shared" si="77"/>
        <v>2019096</v>
      </c>
      <c r="DL14" s="475">
        <f t="shared" si="77"/>
        <v>707760</v>
      </c>
      <c r="DM14" s="474">
        <f t="shared" si="78"/>
        <v>0</v>
      </c>
      <c r="DN14" s="475">
        <f t="shared" si="11"/>
        <v>0</v>
      </c>
      <c r="DO14" s="475">
        <f t="shared" si="11"/>
        <v>0</v>
      </c>
      <c r="DP14" s="475">
        <f t="shared" si="11"/>
        <v>0</v>
      </c>
      <c r="DQ14" s="475">
        <f t="shared" si="11"/>
        <v>0</v>
      </c>
      <c r="DR14" s="475"/>
      <c r="DS14" s="475"/>
      <c r="DT14" s="475"/>
      <c r="DU14" s="475"/>
      <c r="DV14" s="475"/>
      <c r="DW14" s="474">
        <f t="shared" si="79"/>
        <v>0</v>
      </c>
      <c r="DX14" s="475">
        <f t="shared" si="12"/>
        <v>0</v>
      </c>
      <c r="DY14" s="475">
        <f t="shared" si="12"/>
        <v>0</v>
      </c>
      <c r="DZ14" s="475">
        <f t="shared" si="12"/>
        <v>0</v>
      </c>
      <c r="EA14" s="475">
        <f t="shared" si="12"/>
        <v>0</v>
      </c>
      <c r="EB14" s="474">
        <f t="shared" si="80"/>
        <v>273811</v>
      </c>
      <c r="EC14" s="475">
        <f t="shared" si="13"/>
        <v>903</v>
      </c>
      <c r="ED14" s="475">
        <f t="shared" si="13"/>
        <v>272908</v>
      </c>
      <c r="EE14" s="475">
        <f t="shared" si="13"/>
        <v>272908</v>
      </c>
      <c r="EF14" s="475">
        <f t="shared" si="13"/>
        <v>0</v>
      </c>
      <c r="EG14" s="476">
        <f t="shared" si="81"/>
        <v>3236323</v>
      </c>
      <c r="EH14" s="476">
        <f t="shared" si="82"/>
        <v>34539429</v>
      </c>
      <c r="EI14" s="477">
        <f t="shared" si="83"/>
        <v>2479350</v>
      </c>
      <c r="EJ14" s="477">
        <f t="shared" si="14"/>
        <v>32060079</v>
      </c>
      <c r="EK14" s="477">
        <f t="shared" si="14"/>
        <v>24494293</v>
      </c>
      <c r="EL14" s="477">
        <f t="shared" si="14"/>
        <v>7565786</v>
      </c>
      <c r="EM14" s="478">
        <f t="shared" si="84"/>
        <v>28562210</v>
      </c>
      <c r="EN14" s="478">
        <f t="shared" si="85"/>
        <v>0</v>
      </c>
      <c r="EO14" s="478">
        <f t="shared" si="86"/>
        <v>4426224</v>
      </c>
      <c r="EP14" s="478">
        <f t="shared" si="87"/>
        <v>0</v>
      </c>
      <c r="EQ14" s="478">
        <f t="shared" si="88"/>
        <v>1550995</v>
      </c>
      <c r="ER14" s="479">
        <f t="shared" si="89"/>
        <v>0</v>
      </c>
      <c r="ES14" s="479">
        <f t="shared" si="15"/>
        <v>0</v>
      </c>
      <c r="ET14" s="479">
        <f t="shared" si="15"/>
        <v>0</v>
      </c>
      <c r="EU14" s="479">
        <f t="shared" si="15"/>
        <v>0</v>
      </c>
      <c r="EV14" s="479">
        <f t="shared" si="15"/>
        <v>0</v>
      </c>
      <c r="EW14" s="479">
        <f t="shared" si="90"/>
        <v>0</v>
      </c>
      <c r="EX14" s="479">
        <f t="shared" si="16"/>
        <v>0</v>
      </c>
      <c r="EY14" s="479">
        <f t="shared" si="16"/>
        <v>0</v>
      </c>
      <c r="EZ14" s="479">
        <f t="shared" si="16"/>
        <v>0</v>
      </c>
      <c r="FA14" s="479">
        <f t="shared" si="16"/>
        <v>0</v>
      </c>
      <c r="FB14" s="479">
        <f t="shared" si="91"/>
        <v>0</v>
      </c>
      <c r="FC14" s="479">
        <f t="shared" si="17"/>
        <v>0</v>
      </c>
      <c r="FD14" s="479">
        <f t="shared" si="17"/>
        <v>0</v>
      </c>
      <c r="FE14" s="479">
        <f t="shared" si="17"/>
        <v>0</v>
      </c>
      <c r="FF14" s="479">
        <f t="shared" si="17"/>
        <v>0</v>
      </c>
      <c r="FG14" s="479">
        <f t="shared" si="92"/>
        <v>0</v>
      </c>
      <c r="FH14" s="479">
        <f t="shared" si="18"/>
        <v>0</v>
      </c>
      <c r="FI14" s="479">
        <f t="shared" si="18"/>
        <v>0</v>
      </c>
      <c r="FJ14" s="479">
        <f t="shared" si="18"/>
        <v>0</v>
      </c>
      <c r="FK14" s="479">
        <f t="shared" si="18"/>
        <v>0</v>
      </c>
      <c r="FL14" s="474">
        <f t="shared" si="93"/>
        <v>0</v>
      </c>
      <c r="FM14" s="474">
        <f t="shared" si="19"/>
        <v>0</v>
      </c>
      <c r="FN14" s="474">
        <f t="shared" si="19"/>
        <v>0</v>
      </c>
      <c r="FO14" s="474">
        <f t="shared" si="19"/>
        <v>0</v>
      </c>
      <c r="FP14" s="474">
        <f t="shared" si="19"/>
        <v>0</v>
      </c>
      <c r="FQ14" s="474">
        <f t="shared" si="94"/>
        <v>0</v>
      </c>
      <c r="FR14" s="474">
        <f t="shared" si="20"/>
        <v>0</v>
      </c>
      <c r="FS14" s="474">
        <f t="shared" si="20"/>
        <v>0</v>
      </c>
      <c r="FT14" s="474">
        <f t="shared" si="20"/>
        <v>0</v>
      </c>
      <c r="FU14" s="474">
        <f t="shared" si="20"/>
        <v>0</v>
      </c>
      <c r="FV14" s="479">
        <f t="shared" si="95"/>
        <v>0</v>
      </c>
      <c r="FW14" s="479">
        <f t="shared" si="21"/>
        <v>0</v>
      </c>
      <c r="FX14" s="479">
        <f t="shared" si="21"/>
        <v>0</v>
      </c>
      <c r="FY14" s="479">
        <f t="shared" si="21"/>
        <v>0</v>
      </c>
      <c r="FZ14" s="479">
        <f t="shared" si="21"/>
        <v>0</v>
      </c>
      <c r="GA14" s="479">
        <f t="shared" si="96"/>
        <v>0</v>
      </c>
      <c r="GB14" s="479">
        <f t="shared" si="22"/>
        <v>0</v>
      </c>
      <c r="GC14" s="479">
        <f t="shared" si="22"/>
        <v>0</v>
      </c>
      <c r="GD14" s="479">
        <f t="shared" si="22"/>
        <v>0</v>
      </c>
      <c r="GE14" s="479">
        <f t="shared" si="22"/>
        <v>0</v>
      </c>
      <c r="GF14" s="474">
        <f t="shared" si="97"/>
        <v>0</v>
      </c>
      <c r="GG14" s="474">
        <f t="shared" si="23"/>
        <v>0</v>
      </c>
      <c r="GH14" s="474">
        <f t="shared" si="23"/>
        <v>0</v>
      </c>
      <c r="GI14" s="474">
        <f t="shared" si="23"/>
        <v>0</v>
      </c>
      <c r="GJ14" s="474">
        <f t="shared" si="23"/>
        <v>0</v>
      </c>
      <c r="GK14" s="474">
        <f t="shared" si="98"/>
        <v>0</v>
      </c>
      <c r="GL14" s="474">
        <f t="shared" si="24"/>
        <v>0</v>
      </c>
      <c r="GM14" s="474">
        <f t="shared" si="24"/>
        <v>0</v>
      </c>
      <c r="GN14" s="474">
        <f t="shared" si="24"/>
        <v>0</v>
      </c>
      <c r="GO14" s="474">
        <f t="shared" si="24"/>
        <v>0</v>
      </c>
      <c r="GP14" s="479">
        <f t="shared" si="99"/>
        <v>0</v>
      </c>
      <c r="GQ14" s="479">
        <f t="shared" si="25"/>
        <v>0</v>
      </c>
      <c r="GR14" s="479">
        <f t="shared" si="25"/>
        <v>0</v>
      </c>
      <c r="GS14" s="479">
        <f t="shared" si="25"/>
        <v>0</v>
      </c>
      <c r="GT14" s="479">
        <f t="shared" si="25"/>
        <v>0</v>
      </c>
      <c r="GU14" s="479">
        <f t="shared" si="100"/>
        <v>0</v>
      </c>
      <c r="GV14" s="479">
        <f t="shared" si="26"/>
        <v>0</v>
      </c>
      <c r="GW14" s="479">
        <f t="shared" si="26"/>
        <v>0</v>
      </c>
      <c r="GX14" s="479">
        <f t="shared" si="26"/>
        <v>0</v>
      </c>
      <c r="GY14" s="479">
        <f t="shared" si="26"/>
        <v>0</v>
      </c>
      <c r="GZ14" s="474">
        <f t="shared" si="101"/>
        <v>0</v>
      </c>
      <c r="HA14" s="474">
        <f t="shared" si="27"/>
        <v>0</v>
      </c>
      <c r="HB14" s="474">
        <f t="shared" si="27"/>
        <v>0</v>
      </c>
      <c r="HC14" s="474">
        <f t="shared" si="27"/>
        <v>0</v>
      </c>
      <c r="HD14" s="474">
        <f t="shared" si="27"/>
        <v>0</v>
      </c>
      <c r="HE14" s="474">
        <f t="shared" si="102"/>
        <v>0</v>
      </c>
      <c r="HF14" s="474">
        <f t="shared" si="28"/>
        <v>0</v>
      </c>
      <c r="HG14" s="474">
        <f t="shared" si="28"/>
        <v>0</v>
      </c>
      <c r="HH14" s="474">
        <f t="shared" si="28"/>
        <v>0</v>
      </c>
      <c r="HI14" s="474">
        <f t="shared" si="28"/>
        <v>0</v>
      </c>
      <c r="HJ14" s="479">
        <f t="shared" si="103"/>
        <v>0</v>
      </c>
      <c r="HK14" s="479">
        <f t="shared" si="29"/>
        <v>0</v>
      </c>
      <c r="HL14" s="479">
        <f t="shared" si="29"/>
        <v>0</v>
      </c>
      <c r="HM14" s="479">
        <f t="shared" si="29"/>
        <v>0</v>
      </c>
      <c r="HN14" s="479">
        <f t="shared" si="29"/>
        <v>0</v>
      </c>
      <c r="HO14" s="479">
        <f t="shared" si="104"/>
        <v>0</v>
      </c>
      <c r="HP14" s="479">
        <f t="shared" si="30"/>
        <v>0</v>
      </c>
      <c r="HQ14" s="479">
        <f t="shared" si="30"/>
        <v>0</v>
      </c>
      <c r="HR14" s="479">
        <f t="shared" si="30"/>
        <v>0</v>
      </c>
      <c r="HS14" s="479">
        <f t="shared" si="30"/>
        <v>0</v>
      </c>
      <c r="HT14" s="474">
        <f t="shared" si="105"/>
        <v>0</v>
      </c>
      <c r="HU14" s="474">
        <f t="shared" si="31"/>
        <v>0</v>
      </c>
      <c r="HV14" s="474">
        <f t="shared" si="31"/>
        <v>0</v>
      </c>
      <c r="HW14" s="474">
        <f t="shared" si="31"/>
        <v>0</v>
      </c>
      <c r="HX14" s="474">
        <f t="shared" si="31"/>
        <v>0</v>
      </c>
      <c r="HY14" s="474">
        <f t="shared" si="106"/>
        <v>0</v>
      </c>
      <c r="HZ14" s="474">
        <f t="shared" si="32"/>
        <v>0</v>
      </c>
      <c r="IA14" s="474">
        <f t="shared" si="32"/>
        <v>0</v>
      </c>
      <c r="IB14" s="474">
        <f t="shared" si="32"/>
        <v>0</v>
      </c>
      <c r="IC14" s="474">
        <f t="shared" si="32"/>
        <v>0</v>
      </c>
      <c r="ID14" s="479">
        <f t="shared" si="107"/>
        <v>0</v>
      </c>
      <c r="IE14" s="479">
        <f t="shared" si="33"/>
        <v>0</v>
      </c>
      <c r="IF14" s="479">
        <f t="shared" si="33"/>
        <v>0</v>
      </c>
      <c r="IG14" s="479">
        <f t="shared" si="33"/>
        <v>0</v>
      </c>
      <c r="IH14" s="479">
        <f t="shared" si="33"/>
        <v>0</v>
      </c>
      <c r="II14" s="479">
        <f t="shared" si="108"/>
        <v>0</v>
      </c>
      <c r="IJ14" s="479">
        <f t="shared" si="34"/>
        <v>0</v>
      </c>
      <c r="IK14" s="479">
        <f t="shared" si="34"/>
        <v>0</v>
      </c>
      <c r="IL14" s="479">
        <f t="shared" si="34"/>
        <v>0</v>
      </c>
      <c r="IM14" s="479">
        <f t="shared" si="34"/>
        <v>0</v>
      </c>
      <c r="IN14" s="474">
        <f t="shared" si="109"/>
        <v>0</v>
      </c>
      <c r="IO14" s="474">
        <f t="shared" si="35"/>
        <v>0</v>
      </c>
      <c r="IP14" s="474">
        <f t="shared" si="35"/>
        <v>0</v>
      </c>
      <c r="IQ14" s="474">
        <f t="shared" si="35"/>
        <v>0</v>
      </c>
      <c r="IR14" s="474">
        <f t="shared" si="35"/>
        <v>0</v>
      </c>
      <c r="IS14" s="474">
        <f t="shared" si="110"/>
        <v>0</v>
      </c>
      <c r="IT14" s="474">
        <f t="shared" si="36"/>
        <v>0</v>
      </c>
      <c r="IU14" s="474">
        <f t="shared" si="36"/>
        <v>0</v>
      </c>
      <c r="IV14" s="474">
        <f t="shared" si="36"/>
        <v>0</v>
      </c>
      <c r="IW14" s="474">
        <f t="shared" si="36"/>
        <v>0</v>
      </c>
      <c r="IX14" s="479">
        <f t="shared" si="111"/>
        <v>0</v>
      </c>
      <c r="IY14" s="479">
        <f t="shared" si="37"/>
        <v>0</v>
      </c>
      <c r="IZ14" s="479">
        <f t="shared" si="37"/>
        <v>0</v>
      </c>
      <c r="JA14" s="479">
        <f t="shared" si="37"/>
        <v>0</v>
      </c>
      <c r="JB14" s="479">
        <f t="shared" si="37"/>
        <v>0</v>
      </c>
      <c r="JC14" s="479">
        <f t="shared" si="112"/>
        <v>0</v>
      </c>
      <c r="JD14" s="479">
        <f t="shared" si="38"/>
        <v>0</v>
      </c>
      <c r="JE14" s="479">
        <f t="shared" si="38"/>
        <v>0</v>
      </c>
      <c r="JF14" s="479">
        <f t="shared" si="38"/>
        <v>0</v>
      </c>
      <c r="JG14" s="479">
        <f t="shared" si="38"/>
        <v>0</v>
      </c>
      <c r="JH14" s="479">
        <f t="shared" si="113"/>
        <v>0</v>
      </c>
      <c r="JI14" s="479">
        <f t="shared" si="39"/>
        <v>0</v>
      </c>
      <c r="JJ14" s="479">
        <f t="shared" si="39"/>
        <v>0</v>
      </c>
      <c r="JK14" s="479">
        <f t="shared" si="39"/>
        <v>0</v>
      </c>
      <c r="JL14" s="479">
        <f t="shared" si="39"/>
        <v>0</v>
      </c>
      <c r="JM14" s="669">
        <v>25</v>
      </c>
      <c r="JN14" s="669">
        <v>29</v>
      </c>
      <c r="JO14" s="669">
        <v>105</v>
      </c>
      <c r="JP14" s="669">
        <v>55</v>
      </c>
      <c r="JQ14" s="669">
        <v>113</v>
      </c>
      <c r="JR14" s="669">
        <v>90</v>
      </c>
      <c r="JS14" s="462">
        <f t="shared" si="114"/>
        <v>417</v>
      </c>
      <c r="JT14" s="474">
        <f t="shared" si="115"/>
        <v>40775</v>
      </c>
      <c r="JU14" s="474">
        <f t="shared" si="40"/>
        <v>800</v>
      </c>
      <c r="JV14" s="474">
        <f t="shared" si="40"/>
        <v>39975</v>
      </c>
      <c r="JW14" s="474">
        <f t="shared" si="40"/>
        <v>39975</v>
      </c>
      <c r="JX14" s="474">
        <f t="shared" si="40"/>
        <v>0</v>
      </c>
      <c r="JY14" s="474">
        <f t="shared" si="116"/>
        <v>47299</v>
      </c>
      <c r="JZ14" s="474">
        <f t="shared" si="41"/>
        <v>928</v>
      </c>
      <c r="KA14" s="474">
        <f t="shared" si="41"/>
        <v>46371</v>
      </c>
      <c r="KB14" s="474">
        <f t="shared" si="41"/>
        <v>46371</v>
      </c>
      <c r="KC14" s="474">
        <f t="shared" si="41"/>
        <v>0</v>
      </c>
      <c r="KD14" s="723">
        <f t="shared" si="117"/>
        <v>171255</v>
      </c>
      <c r="KE14" s="723">
        <f t="shared" si="42"/>
        <v>3360</v>
      </c>
      <c r="KF14" s="723">
        <f t="shared" si="42"/>
        <v>167895</v>
      </c>
      <c r="KG14" s="723">
        <f t="shared" si="42"/>
        <v>167895</v>
      </c>
      <c r="KH14" s="723">
        <f t="shared" si="42"/>
        <v>0</v>
      </c>
      <c r="KI14" s="723">
        <f t="shared" si="118"/>
        <v>89705</v>
      </c>
      <c r="KJ14" s="723">
        <f t="shared" si="43"/>
        <v>1760</v>
      </c>
      <c r="KK14" s="723">
        <f t="shared" si="43"/>
        <v>87945</v>
      </c>
      <c r="KL14" s="723">
        <f t="shared" si="43"/>
        <v>87945</v>
      </c>
      <c r="KM14" s="723">
        <f t="shared" si="43"/>
        <v>0</v>
      </c>
      <c r="KN14" s="474">
        <f t="shared" si="119"/>
        <v>184303</v>
      </c>
      <c r="KO14" s="474">
        <f t="shared" si="44"/>
        <v>3616</v>
      </c>
      <c r="KP14" s="474">
        <f t="shared" si="44"/>
        <v>180687</v>
      </c>
      <c r="KQ14" s="474">
        <f t="shared" si="44"/>
        <v>180687</v>
      </c>
      <c r="KR14" s="474">
        <f t="shared" si="44"/>
        <v>0</v>
      </c>
      <c r="KS14" s="474">
        <f t="shared" si="120"/>
        <v>125730</v>
      </c>
      <c r="KT14" s="474">
        <f t="shared" si="45"/>
        <v>2430</v>
      </c>
      <c r="KU14" s="474">
        <f t="shared" si="45"/>
        <v>123300</v>
      </c>
      <c r="KV14" s="474">
        <f t="shared" si="45"/>
        <v>123300</v>
      </c>
      <c r="KW14" s="474">
        <f t="shared" si="45"/>
        <v>0</v>
      </c>
      <c r="KX14" s="474">
        <f t="shared" si="46"/>
        <v>659067</v>
      </c>
      <c r="KY14" s="474">
        <f t="shared" si="46"/>
        <v>12894</v>
      </c>
      <c r="KZ14" s="474">
        <f t="shared" si="47"/>
        <v>646173</v>
      </c>
      <c r="LA14" s="474">
        <f t="shared" si="47"/>
        <v>646173</v>
      </c>
      <c r="LB14" s="474">
        <f t="shared" si="47"/>
        <v>0</v>
      </c>
      <c r="LC14" s="479">
        <f t="shared" si="48"/>
        <v>34539429</v>
      </c>
      <c r="LD14" s="479">
        <f t="shared" si="121"/>
        <v>0</v>
      </c>
      <c r="LE14" s="479">
        <f t="shared" si="122"/>
        <v>659067</v>
      </c>
      <c r="LF14" s="476">
        <f t="shared" si="123"/>
        <v>35198496</v>
      </c>
      <c r="LG14" s="476">
        <f t="shared" si="49"/>
        <v>2492244</v>
      </c>
      <c r="LH14" s="476">
        <f t="shared" si="49"/>
        <v>32706252</v>
      </c>
      <c r="LI14" s="476">
        <f t="shared" si="49"/>
        <v>25140466</v>
      </c>
      <c r="LJ14" s="476">
        <f t="shared" si="49"/>
        <v>7565786</v>
      </c>
      <c r="LK14" s="714">
        <v>84.61</v>
      </c>
      <c r="LL14" s="717">
        <f t="shared" si="50"/>
        <v>7073573.9000000004</v>
      </c>
      <c r="LM14" s="720">
        <f t="shared" si="124"/>
        <v>7073.6</v>
      </c>
      <c r="LN14" s="718">
        <f t="shared" si="51"/>
        <v>41613002.899999999</v>
      </c>
      <c r="LO14" s="713">
        <f t="shared" si="125"/>
        <v>41613</v>
      </c>
      <c r="LP14" s="724">
        <f t="shared" si="126"/>
        <v>0</v>
      </c>
      <c r="LQ14" s="724">
        <f t="shared" si="127"/>
        <v>41613</v>
      </c>
      <c r="LR14" s="724">
        <f t="shared" si="52"/>
        <v>659.1</v>
      </c>
      <c r="LS14" s="713">
        <f t="shared" si="128"/>
        <v>42272.1</v>
      </c>
      <c r="LT14" s="437"/>
      <c r="LU14" s="617">
        <f t="shared" si="129"/>
        <v>1631</v>
      </c>
      <c r="LV14" s="617">
        <f t="shared" si="130"/>
        <v>1631</v>
      </c>
      <c r="LW14" s="617">
        <f t="shared" si="131"/>
        <v>1631</v>
      </c>
      <c r="LX14" s="617">
        <f t="shared" si="132"/>
        <v>1631</v>
      </c>
      <c r="LY14" s="617">
        <f t="shared" si="133"/>
        <v>1631</v>
      </c>
      <c r="LZ14" s="617">
        <f t="shared" si="134"/>
        <v>1397</v>
      </c>
      <c r="MA14" s="480"/>
      <c r="MB14" s="480"/>
      <c r="MC14" s="480"/>
      <c r="MD14" s="480"/>
      <c r="ME14" s="480"/>
      <c r="MF14" s="480"/>
      <c r="MG14" s="480"/>
      <c r="MH14" s="480"/>
      <c r="MI14" s="480"/>
      <c r="MJ14" s="480"/>
      <c r="MK14" s="480"/>
      <c r="ML14" s="480"/>
      <c r="MM14" s="480"/>
      <c r="MN14" s="480"/>
      <c r="MO14" s="480"/>
      <c r="MP14" s="480"/>
      <c r="MQ14" s="480"/>
      <c r="MR14" s="480"/>
      <c r="MS14" s="480"/>
      <c r="MT14" s="480"/>
      <c r="MU14" s="480"/>
      <c r="MV14" s="480"/>
      <c r="MW14" s="480"/>
      <c r="MX14" s="480"/>
      <c r="MY14" s="480"/>
      <c r="MZ14" s="480"/>
      <c r="NA14" s="480"/>
      <c r="NB14" s="480"/>
      <c r="NC14" s="480"/>
      <c r="ND14" s="480"/>
      <c r="NE14" s="480"/>
      <c r="NF14" s="480"/>
      <c r="NG14" s="480"/>
      <c r="NH14" s="480"/>
      <c r="NI14" s="480"/>
      <c r="NJ14" s="480"/>
      <c r="NK14" s="480"/>
      <c r="NL14" s="480"/>
      <c r="NM14" s="480"/>
      <c r="NN14" s="480"/>
      <c r="NO14" s="480"/>
      <c r="NP14" s="480"/>
      <c r="NQ14" s="480"/>
      <c r="NR14" s="480"/>
      <c r="NS14" s="480"/>
      <c r="NT14" s="480"/>
      <c r="NU14" s="480"/>
      <c r="NV14" s="480"/>
      <c r="NW14" s="480"/>
      <c r="NX14" s="480"/>
      <c r="NY14" s="480"/>
      <c r="NZ14" s="480"/>
      <c r="OA14" s="480"/>
      <c r="OB14" s="480"/>
      <c r="OD14" s="642">
        <f t="shared" si="53"/>
        <v>0</v>
      </c>
      <c r="OE14" s="618">
        <f t="shared" si="54"/>
        <v>0</v>
      </c>
      <c r="OF14" s="618">
        <f t="shared" si="55"/>
        <v>0</v>
      </c>
      <c r="OG14" s="643">
        <f t="shared" si="135"/>
        <v>0</v>
      </c>
      <c r="OH14" s="644">
        <f t="shared" si="56"/>
        <v>0</v>
      </c>
      <c r="OI14" s="644">
        <f t="shared" si="56"/>
        <v>0</v>
      </c>
      <c r="OJ14" s="642">
        <f t="shared" si="57"/>
        <v>0</v>
      </c>
      <c r="OK14" s="618">
        <f t="shared" si="58"/>
        <v>0</v>
      </c>
      <c r="OL14" s="618">
        <f t="shared" si="59"/>
        <v>0</v>
      </c>
    </row>
    <row r="15" spans="1:402">
      <c r="A15" s="460" t="s">
        <v>1155</v>
      </c>
      <c r="B15" s="461"/>
      <c r="C15" s="461"/>
      <c r="D15" s="461"/>
      <c r="E15" s="461"/>
      <c r="F15" s="462">
        <f t="shared" si="60"/>
        <v>0</v>
      </c>
      <c r="G15" s="463"/>
      <c r="H15" s="463"/>
      <c r="I15" s="463"/>
      <c r="J15" s="463"/>
      <c r="K15" s="462">
        <f t="shared" si="61"/>
        <v>0</v>
      </c>
      <c r="L15" s="464">
        <f t="shared" si="62"/>
        <v>0</v>
      </c>
      <c r="M15" s="464"/>
      <c r="N15" s="464"/>
      <c r="O15" s="464"/>
      <c r="P15" s="465">
        <v>347</v>
      </c>
      <c r="Q15" s="461"/>
      <c r="R15" s="481">
        <v>0</v>
      </c>
      <c r="S15" s="461"/>
      <c r="T15" s="465">
        <v>0</v>
      </c>
      <c r="U15" s="462">
        <f t="shared" si="2"/>
        <v>347</v>
      </c>
      <c r="V15" s="465">
        <v>298</v>
      </c>
      <c r="W15" s="461"/>
      <c r="X15" s="481">
        <v>0</v>
      </c>
      <c r="Y15" s="461"/>
      <c r="Z15" s="465">
        <v>1</v>
      </c>
      <c r="AA15" s="462">
        <f t="shared" si="3"/>
        <v>299</v>
      </c>
      <c r="AB15" s="465">
        <v>69</v>
      </c>
      <c r="AC15" s="461"/>
      <c r="AD15" s="461"/>
      <c r="AE15" s="461"/>
      <c r="AF15" s="465">
        <v>0</v>
      </c>
      <c r="AG15" s="462">
        <f t="shared" si="63"/>
        <v>69</v>
      </c>
      <c r="AH15" s="459">
        <f t="shared" si="64"/>
        <v>715</v>
      </c>
      <c r="AI15" s="467"/>
      <c r="AJ15" s="468">
        <v>0</v>
      </c>
      <c r="AK15" s="469"/>
      <c r="AL15" s="470">
        <v>0</v>
      </c>
      <c r="AM15" s="470"/>
      <c r="AN15" s="467"/>
      <c r="AO15" s="471"/>
      <c r="AP15" s="470"/>
      <c r="AQ15" s="468"/>
      <c r="AR15" s="468"/>
      <c r="AS15" s="461"/>
      <c r="AT15" s="461"/>
      <c r="AU15" s="470"/>
      <c r="AV15" s="470"/>
      <c r="AW15" s="468"/>
      <c r="AX15" s="470"/>
      <c r="AY15" s="470"/>
      <c r="AZ15" s="468"/>
      <c r="BA15" s="470"/>
      <c r="BB15" s="461"/>
      <c r="BC15" s="461"/>
      <c r="BD15" s="470"/>
      <c r="BE15" s="470"/>
      <c r="BF15" s="473"/>
      <c r="BG15" s="462">
        <f t="shared" si="65"/>
        <v>0</v>
      </c>
      <c r="BH15" s="474">
        <f t="shared" si="66"/>
        <v>8949130</v>
      </c>
      <c r="BI15" s="475">
        <f t="shared" si="4"/>
        <v>748479</v>
      </c>
      <c r="BJ15" s="475">
        <f t="shared" si="4"/>
        <v>8200651</v>
      </c>
      <c r="BK15" s="475">
        <f t="shared" si="4"/>
        <v>6267514</v>
      </c>
      <c r="BL15" s="475">
        <f t="shared" si="4"/>
        <v>1933137</v>
      </c>
      <c r="BM15" s="474">
        <f t="shared" si="67"/>
        <v>0</v>
      </c>
      <c r="BN15" s="475">
        <f t="shared" si="5"/>
        <v>0</v>
      </c>
      <c r="BO15" s="475">
        <f t="shared" si="5"/>
        <v>0</v>
      </c>
      <c r="BP15" s="475">
        <f t="shared" si="5"/>
        <v>0</v>
      </c>
      <c r="BQ15" s="475">
        <f t="shared" si="5"/>
        <v>0</v>
      </c>
      <c r="BR15" s="474">
        <f t="shared" si="68"/>
        <v>0</v>
      </c>
      <c r="BS15" s="475">
        <f t="shared" si="6"/>
        <v>0</v>
      </c>
      <c r="BT15" s="475">
        <f t="shared" si="6"/>
        <v>0</v>
      </c>
      <c r="BU15" s="475">
        <f t="shared" si="6"/>
        <v>0</v>
      </c>
      <c r="BV15" s="475">
        <f t="shared" si="6"/>
        <v>0</v>
      </c>
      <c r="BW15" s="475"/>
      <c r="BX15" s="475"/>
      <c r="BY15" s="475"/>
      <c r="BZ15" s="475"/>
      <c r="CA15" s="475"/>
      <c r="CB15" s="474">
        <f t="shared" si="69"/>
        <v>0</v>
      </c>
      <c r="CC15" s="475">
        <f t="shared" si="7"/>
        <v>0</v>
      </c>
      <c r="CD15" s="475">
        <f t="shared" si="7"/>
        <v>0</v>
      </c>
      <c r="CE15" s="475">
        <f t="shared" si="7"/>
        <v>0</v>
      </c>
      <c r="CF15" s="475">
        <f t="shared" si="7"/>
        <v>0</v>
      </c>
      <c r="CG15" s="476">
        <f t="shared" si="70"/>
        <v>8949130</v>
      </c>
      <c r="CH15" s="474">
        <f t="shared" si="71"/>
        <v>10725914</v>
      </c>
      <c r="CI15" s="475">
        <f t="shared" si="71"/>
        <v>874332</v>
      </c>
      <c r="CJ15" s="475">
        <f t="shared" si="71"/>
        <v>9851582</v>
      </c>
      <c r="CK15" s="475">
        <f t="shared" si="71"/>
        <v>7351362</v>
      </c>
      <c r="CL15" s="475">
        <f t="shared" si="71"/>
        <v>2500220</v>
      </c>
      <c r="CM15" s="474">
        <f t="shared" si="72"/>
        <v>0</v>
      </c>
      <c r="CN15" s="475">
        <f t="shared" si="8"/>
        <v>0</v>
      </c>
      <c r="CO15" s="475">
        <f t="shared" si="8"/>
        <v>0</v>
      </c>
      <c r="CP15" s="475">
        <f t="shared" si="8"/>
        <v>0</v>
      </c>
      <c r="CQ15" s="475">
        <f t="shared" si="8"/>
        <v>0</v>
      </c>
      <c r="CR15" s="474">
        <f t="shared" si="73"/>
        <v>0</v>
      </c>
      <c r="CS15" s="475">
        <f t="shared" si="73"/>
        <v>0</v>
      </c>
      <c r="CT15" s="475">
        <f t="shared" si="73"/>
        <v>0</v>
      </c>
      <c r="CU15" s="475">
        <f t="shared" si="73"/>
        <v>0</v>
      </c>
      <c r="CV15" s="475">
        <f t="shared" si="73"/>
        <v>0</v>
      </c>
      <c r="CW15" s="474">
        <f t="shared" si="74"/>
        <v>0</v>
      </c>
      <c r="CX15" s="475">
        <f t="shared" si="9"/>
        <v>0</v>
      </c>
      <c r="CY15" s="475">
        <f t="shared" si="9"/>
        <v>0</v>
      </c>
      <c r="CZ15" s="475">
        <f t="shared" si="9"/>
        <v>0</v>
      </c>
      <c r="DA15" s="475">
        <f t="shared" si="9"/>
        <v>0</v>
      </c>
      <c r="DB15" s="474">
        <f t="shared" si="75"/>
        <v>228176</v>
      </c>
      <c r="DC15" s="475">
        <f t="shared" si="10"/>
        <v>752</v>
      </c>
      <c r="DD15" s="475">
        <f t="shared" si="10"/>
        <v>227424</v>
      </c>
      <c r="DE15" s="475">
        <f t="shared" si="10"/>
        <v>227424</v>
      </c>
      <c r="DF15" s="475">
        <f t="shared" si="10"/>
        <v>0</v>
      </c>
      <c r="DG15" s="476">
        <f t="shared" si="76"/>
        <v>10954090</v>
      </c>
      <c r="DH15" s="474">
        <f t="shared" si="77"/>
        <v>2839074</v>
      </c>
      <c r="DI15" s="475">
        <f t="shared" si="77"/>
        <v>225837</v>
      </c>
      <c r="DJ15" s="475">
        <f t="shared" si="77"/>
        <v>2613237</v>
      </c>
      <c r="DK15" s="475">
        <f t="shared" si="77"/>
        <v>1934967</v>
      </c>
      <c r="DL15" s="475">
        <f t="shared" si="77"/>
        <v>678270</v>
      </c>
      <c r="DM15" s="474">
        <f t="shared" si="78"/>
        <v>0</v>
      </c>
      <c r="DN15" s="475">
        <f t="shared" si="11"/>
        <v>0</v>
      </c>
      <c r="DO15" s="475">
        <f t="shared" si="11"/>
        <v>0</v>
      </c>
      <c r="DP15" s="475">
        <f t="shared" si="11"/>
        <v>0</v>
      </c>
      <c r="DQ15" s="475">
        <f t="shared" si="11"/>
        <v>0</v>
      </c>
      <c r="DR15" s="475"/>
      <c r="DS15" s="475"/>
      <c r="DT15" s="475"/>
      <c r="DU15" s="475"/>
      <c r="DV15" s="475"/>
      <c r="DW15" s="474">
        <f t="shared" si="79"/>
        <v>0</v>
      </c>
      <c r="DX15" s="475">
        <f t="shared" si="12"/>
        <v>0</v>
      </c>
      <c r="DY15" s="475">
        <f t="shared" si="12"/>
        <v>0</v>
      </c>
      <c r="DZ15" s="475">
        <f t="shared" si="12"/>
        <v>0</v>
      </c>
      <c r="EA15" s="475">
        <f t="shared" si="12"/>
        <v>0</v>
      </c>
      <c r="EB15" s="474">
        <f t="shared" si="80"/>
        <v>0</v>
      </c>
      <c r="EC15" s="475">
        <f t="shared" si="13"/>
        <v>0</v>
      </c>
      <c r="ED15" s="475">
        <f t="shared" si="13"/>
        <v>0</v>
      </c>
      <c r="EE15" s="475">
        <f t="shared" si="13"/>
        <v>0</v>
      </c>
      <c r="EF15" s="475">
        <f t="shared" si="13"/>
        <v>0</v>
      </c>
      <c r="EG15" s="476">
        <f t="shared" si="81"/>
        <v>2839074</v>
      </c>
      <c r="EH15" s="476">
        <f t="shared" si="82"/>
        <v>22742294</v>
      </c>
      <c r="EI15" s="477">
        <f t="shared" si="83"/>
        <v>1849400</v>
      </c>
      <c r="EJ15" s="477">
        <f t="shared" si="14"/>
        <v>20892894</v>
      </c>
      <c r="EK15" s="477">
        <f t="shared" si="14"/>
        <v>15781267</v>
      </c>
      <c r="EL15" s="477">
        <f t="shared" si="14"/>
        <v>5111627</v>
      </c>
      <c r="EM15" s="478">
        <f t="shared" si="84"/>
        <v>22514118</v>
      </c>
      <c r="EN15" s="478">
        <f t="shared" si="85"/>
        <v>0</v>
      </c>
      <c r="EO15" s="478">
        <f t="shared" si="86"/>
        <v>0</v>
      </c>
      <c r="EP15" s="478">
        <f t="shared" si="87"/>
        <v>0</v>
      </c>
      <c r="EQ15" s="478">
        <f t="shared" si="88"/>
        <v>228176</v>
      </c>
      <c r="ER15" s="479">
        <f t="shared" si="89"/>
        <v>0</v>
      </c>
      <c r="ES15" s="479">
        <f t="shared" si="15"/>
        <v>0</v>
      </c>
      <c r="ET15" s="479">
        <f t="shared" si="15"/>
        <v>0</v>
      </c>
      <c r="EU15" s="479">
        <f t="shared" si="15"/>
        <v>0</v>
      </c>
      <c r="EV15" s="479">
        <f t="shared" si="15"/>
        <v>0</v>
      </c>
      <c r="EW15" s="479">
        <f t="shared" si="90"/>
        <v>0</v>
      </c>
      <c r="EX15" s="479">
        <f t="shared" si="16"/>
        <v>0</v>
      </c>
      <c r="EY15" s="479">
        <f t="shared" si="16"/>
        <v>0</v>
      </c>
      <c r="EZ15" s="479">
        <f t="shared" si="16"/>
        <v>0</v>
      </c>
      <c r="FA15" s="479">
        <f t="shared" si="16"/>
        <v>0</v>
      </c>
      <c r="FB15" s="479">
        <f t="shared" si="91"/>
        <v>0</v>
      </c>
      <c r="FC15" s="479">
        <f t="shared" si="17"/>
        <v>0</v>
      </c>
      <c r="FD15" s="479">
        <f t="shared" si="17"/>
        <v>0</v>
      </c>
      <c r="FE15" s="479">
        <f t="shared" si="17"/>
        <v>0</v>
      </c>
      <c r="FF15" s="479">
        <f t="shared" si="17"/>
        <v>0</v>
      </c>
      <c r="FG15" s="479">
        <f t="shared" si="92"/>
        <v>0</v>
      </c>
      <c r="FH15" s="479">
        <f t="shared" si="18"/>
        <v>0</v>
      </c>
      <c r="FI15" s="479">
        <f t="shared" si="18"/>
        <v>0</v>
      </c>
      <c r="FJ15" s="479">
        <f t="shared" si="18"/>
        <v>0</v>
      </c>
      <c r="FK15" s="479">
        <f t="shared" si="18"/>
        <v>0</v>
      </c>
      <c r="FL15" s="474">
        <f t="shared" si="93"/>
        <v>0</v>
      </c>
      <c r="FM15" s="474">
        <f t="shared" si="19"/>
        <v>0</v>
      </c>
      <c r="FN15" s="474">
        <f t="shared" si="19"/>
        <v>0</v>
      </c>
      <c r="FO15" s="474">
        <f t="shared" si="19"/>
        <v>0</v>
      </c>
      <c r="FP15" s="474">
        <f t="shared" si="19"/>
        <v>0</v>
      </c>
      <c r="FQ15" s="474">
        <f t="shared" si="94"/>
        <v>0</v>
      </c>
      <c r="FR15" s="474">
        <f t="shared" si="20"/>
        <v>0</v>
      </c>
      <c r="FS15" s="474">
        <f t="shared" si="20"/>
        <v>0</v>
      </c>
      <c r="FT15" s="474">
        <f t="shared" si="20"/>
        <v>0</v>
      </c>
      <c r="FU15" s="474">
        <f t="shared" si="20"/>
        <v>0</v>
      </c>
      <c r="FV15" s="479">
        <f t="shared" si="95"/>
        <v>0</v>
      </c>
      <c r="FW15" s="479">
        <f t="shared" si="21"/>
        <v>0</v>
      </c>
      <c r="FX15" s="479">
        <f t="shared" si="21"/>
        <v>0</v>
      </c>
      <c r="FY15" s="479">
        <f t="shared" si="21"/>
        <v>0</v>
      </c>
      <c r="FZ15" s="479">
        <f t="shared" si="21"/>
        <v>0</v>
      </c>
      <c r="GA15" s="479">
        <f t="shared" si="96"/>
        <v>0</v>
      </c>
      <c r="GB15" s="479">
        <f t="shared" si="22"/>
        <v>0</v>
      </c>
      <c r="GC15" s="479">
        <f t="shared" si="22"/>
        <v>0</v>
      </c>
      <c r="GD15" s="479">
        <f t="shared" si="22"/>
        <v>0</v>
      </c>
      <c r="GE15" s="479">
        <f t="shared" si="22"/>
        <v>0</v>
      </c>
      <c r="GF15" s="474">
        <f t="shared" si="97"/>
        <v>0</v>
      </c>
      <c r="GG15" s="474">
        <f t="shared" si="23"/>
        <v>0</v>
      </c>
      <c r="GH15" s="474">
        <f t="shared" si="23"/>
        <v>0</v>
      </c>
      <c r="GI15" s="474">
        <f t="shared" si="23"/>
        <v>0</v>
      </c>
      <c r="GJ15" s="474">
        <f t="shared" si="23"/>
        <v>0</v>
      </c>
      <c r="GK15" s="474">
        <f t="shared" si="98"/>
        <v>0</v>
      </c>
      <c r="GL15" s="474">
        <f t="shared" si="24"/>
        <v>0</v>
      </c>
      <c r="GM15" s="474">
        <f t="shared" si="24"/>
        <v>0</v>
      </c>
      <c r="GN15" s="474">
        <f t="shared" si="24"/>
        <v>0</v>
      </c>
      <c r="GO15" s="474">
        <f t="shared" si="24"/>
        <v>0</v>
      </c>
      <c r="GP15" s="479">
        <f t="shared" si="99"/>
        <v>0</v>
      </c>
      <c r="GQ15" s="479">
        <f t="shared" si="25"/>
        <v>0</v>
      </c>
      <c r="GR15" s="479">
        <f t="shared" si="25"/>
        <v>0</v>
      </c>
      <c r="GS15" s="479">
        <f t="shared" si="25"/>
        <v>0</v>
      </c>
      <c r="GT15" s="479">
        <f t="shared" si="25"/>
        <v>0</v>
      </c>
      <c r="GU15" s="479">
        <f t="shared" si="100"/>
        <v>0</v>
      </c>
      <c r="GV15" s="479">
        <f t="shared" si="26"/>
        <v>0</v>
      </c>
      <c r="GW15" s="479">
        <f t="shared" si="26"/>
        <v>0</v>
      </c>
      <c r="GX15" s="479">
        <f t="shared" si="26"/>
        <v>0</v>
      </c>
      <c r="GY15" s="479">
        <f t="shared" si="26"/>
        <v>0</v>
      </c>
      <c r="GZ15" s="474">
        <f t="shared" si="101"/>
        <v>0</v>
      </c>
      <c r="HA15" s="474">
        <f t="shared" si="27"/>
        <v>0</v>
      </c>
      <c r="HB15" s="474">
        <f t="shared" si="27"/>
        <v>0</v>
      </c>
      <c r="HC15" s="474">
        <f t="shared" si="27"/>
        <v>0</v>
      </c>
      <c r="HD15" s="474">
        <f t="shared" si="27"/>
        <v>0</v>
      </c>
      <c r="HE15" s="474">
        <f t="shared" si="102"/>
        <v>0</v>
      </c>
      <c r="HF15" s="474">
        <f t="shared" si="28"/>
        <v>0</v>
      </c>
      <c r="HG15" s="474">
        <f t="shared" si="28"/>
        <v>0</v>
      </c>
      <c r="HH15" s="474">
        <f t="shared" si="28"/>
        <v>0</v>
      </c>
      <c r="HI15" s="474">
        <f t="shared" si="28"/>
        <v>0</v>
      </c>
      <c r="HJ15" s="479">
        <f t="shared" si="103"/>
        <v>0</v>
      </c>
      <c r="HK15" s="479">
        <f t="shared" si="29"/>
        <v>0</v>
      </c>
      <c r="HL15" s="479">
        <f t="shared" si="29"/>
        <v>0</v>
      </c>
      <c r="HM15" s="479">
        <f t="shared" si="29"/>
        <v>0</v>
      </c>
      <c r="HN15" s="479">
        <f t="shared" si="29"/>
        <v>0</v>
      </c>
      <c r="HO15" s="479">
        <f t="shared" si="104"/>
        <v>0</v>
      </c>
      <c r="HP15" s="479">
        <f t="shared" si="30"/>
        <v>0</v>
      </c>
      <c r="HQ15" s="479">
        <f t="shared" si="30"/>
        <v>0</v>
      </c>
      <c r="HR15" s="479">
        <f t="shared" si="30"/>
        <v>0</v>
      </c>
      <c r="HS15" s="479">
        <f t="shared" si="30"/>
        <v>0</v>
      </c>
      <c r="HT15" s="474">
        <f t="shared" si="105"/>
        <v>0</v>
      </c>
      <c r="HU15" s="474">
        <f t="shared" si="31"/>
        <v>0</v>
      </c>
      <c r="HV15" s="474">
        <f t="shared" si="31"/>
        <v>0</v>
      </c>
      <c r="HW15" s="474">
        <f t="shared" si="31"/>
        <v>0</v>
      </c>
      <c r="HX15" s="474">
        <f t="shared" si="31"/>
        <v>0</v>
      </c>
      <c r="HY15" s="474">
        <f t="shared" si="106"/>
        <v>0</v>
      </c>
      <c r="HZ15" s="474">
        <f t="shared" si="32"/>
        <v>0</v>
      </c>
      <c r="IA15" s="474">
        <f t="shared" si="32"/>
        <v>0</v>
      </c>
      <c r="IB15" s="474">
        <f t="shared" si="32"/>
        <v>0</v>
      </c>
      <c r="IC15" s="474">
        <f t="shared" si="32"/>
        <v>0</v>
      </c>
      <c r="ID15" s="479">
        <f t="shared" si="107"/>
        <v>0</v>
      </c>
      <c r="IE15" s="479">
        <f t="shared" si="33"/>
        <v>0</v>
      </c>
      <c r="IF15" s="479">
        <f t="shared" si="33"/>
        <v>0</v>
      </c>
      <c r="IG15" s="479">
        <f t="shared" si="33"/>
        <v>0</v>
      </c>
      <c r="IH15" s="479">
        <f t="shared" si="33"/>
        <v>0</v>
      </c>
      <c r="II15" s="479">
        <f t="shared" si="108"/>
        <v>0</v>
      </c>
      <c r="IJ15" s="479">
        <f t="shared" si="34"/>
        <v>0</v>
      </c>
      <c r="IK15" s="479">
        <f t="shared" si="34"/>
        <v>0</v>
      </c>
      <c r="IL15" s="479">
        <f t="shared" si="34"/>
        <v>0</v>
      </c>
      <c r="IM15" s="479">
        <f t="shared" si="34"/>
        <v>0</v>
      </c>
      <c r="IN15" s="474">
        <f t="shared" si="109"/>
        <v>0</v>
      </c>
      <c r="IO15" s="474">
        <f t="shared" si="35"/>
        <v>0</v>
      </c>
      <c r="IP15" s="474">
        <f t="shared" si="35"/>
        <v>0</v>
      </c>
      <c r="IQ15" s="474">
        <f t="shared" si="35"/>
        <v>0</v>
      </c>
      <c r="IR15" s="474">
        <f t="shared" si="35"/>
        <v>0</v>
      </c>
      <c r="IS15" s="474">
        <f t="shared" si="110"/>
        <v>0</v>
      </c>
      <c r="IT15" s="474">
        <f t="shared" si="36"/>
        <v>0</v>
      </c>
      <c r="IU15" s="474">
        <f t="shared" si="36"/>
        <v>0</v>
      </c>
      <c r="IV15" s="474">
        <f t="shared" si="36"/>
        <v>0</v>
      </c>
      <c r="IW15" s="474">
        <f t="shared" si="36"/>
        <v>0</v>
      </c>
      <c r="IX15" s="479">
        <f t="shared" si="111"/>
        <v>0</v>
      </c>
      <c r="IY15" s="479">
        <f t="shared" si="37"/>
        <v>0</v>
      </c>
      <c r="IZ15" s="479">
        <f t="shared" si="37"/>
        <v>0</v>
      </c>
      <c r="JA15" s="479">
        <f t="shared" si="37"/>
        <v>0</v>
      </c>
      <c r="JB15" s="479">
        <f t="shared" si="37"/>
        <v>0</v>
      </c>
      <c r="JC15" s="479">
        <f t="shared" si="112"/>
        <v>0</v>
      </c>
      <c r="JD15" s="479">
        <f t="shared" si="38"/>
        <v>0</v>
      </c>
      <c r="JE15" s="479">
        <f t="shared" si="38"/>
        <v>0</v>
      </c>
      <c r="JF15" s="479">
        <f t="shared" si="38"/>
        <v>0</v>
      </c>
      <c r="JG15" s="479">
        <f t="shared" si="38"/>
        <v>0</v>
      </c>
      <c r="JH15" s="479">
        <f t="shared" si="113"/>
        <v>0</v>
      </c>
      <c r="JI15" s="479">
        <f t="shared" si="39"/>
        <v>0</v>
      </c>
      <c r="JJ15" s="479">
        <f t="shared" si="39"/>
        <v>0</v>
      </c>
      <c r="JK15" s="479">
        <f t="shared" si="39"/>
        <v>0</v>
      </c>
      <c r="JL15" s="479">
        <f t="shared" si="39"/>
        <v>0</v>
      </c>
      <c r="JM15" s="669">
        <v>0</v>
      </c>
      <c r="JN15" s="669">
        <v>0</v>
      </c>
      <c r="JO15" s="669">
        <v>0</v>
      </c>
      <c r="JP15" s="669">
        <v>0</v>
      </c>
      <c r="JQ15" s="669">
        <v>0</v>
      </c>
      <c r="JR15" s="669">
        <v>0</v>
      </c>
      <c r="JS15" s="462">
        <f t="shared" si="114"/>
        <v>0</v>
      </c>
      <c r="JT15" s="474">
        <f t="shared" si="115"/>
        <v>0</v>
      </c>
      <c r="JU15" s="474">
        <f t="shared" si="40"/>
        <v>0</v>
      </c>
      <c r="JV15" s="474">
        <f t="shared" si="40"/>
        <v>0</v>
      </c>
      <c r="JW15" s="474">
        <f t="shared" si="40"/>
        <v>0</v>
      </c>
      <c r="JX15" s="474">
        <f t="shared" si="40"/>
        <v>0</v>
      </c>
      <c r="JY15" s="474">
        <f t="shared" si="116"/>
        <v>0</v>
      </c>
      <c r="JZ15" s="474">
        <f t="shared" si="41"/>
        <v>0</v>
      </c>
      <c r="KA15" s="474">
        <f t="shared" si="41"/>
        <v>0</v>
      </c>
      <c r="KB15" s="474">
        <f t="shared" si="41"/>
        <v>0</v>
      </c>
      <c r="KC15" s="474">
        <f t="shared" si="41"/>
        <v>0</v>
      </c>
      <c r="KD15" s="723">
        <f t="shared" si="117"/>
        <v>0</v>
      </c>
      <c r="KE15" s="723">
        <f t="shared" si="42"/>
        <v>0</v>
      </c>
      <c r="KF15" s="723">
        <f t="shared" si="42"/>
        <v>0</v>
      </c>
      <c r="KG15" s="723">
        <f t="shared" si="42"/>
        <v>0</v>
      </c>
      <c r="KH15" s="723">
        <f t="shared" si="42"/>
        <v>0</v>
      </c>
      <c r="KI15" s="723">
        <f t="shared" si="118"/>
        <v>0</v>
      </c>
      <c r="KJ15" s="723">
        <f t="shared" si="43"/>
        <v>0</v>
      </c>
      <c r="KK15" s="723">
        <f t="shared" si="43"/>
        <v>0</v>
      </c>
      <c r="KL15" s="723">
        <f t="shared" si="43"/>
        <v>0</v>
      </c>
      <c r="KM15" s="723">
        <f t="shared" si="43"/>
        <v>0</v>
      </c>
      <c r="KN15" s="474">
        <f t="shared" si="119"/>
        <v>0</v>
      </c>
      <c r="KO15" s="474">
        <f t="shared" si="44"/>
        <v>0</v>
      </c>
      <c r="KP15" s="474">
        <f t="shared" si="44"/>
        <v>0</v>
      </c>
      <c r="KQ15" s="474">
        <f t="shared" si="44"/>
        <v>0</v>
      </c>
      <c r="KR15" s="474">
        <f t="shared" si="44"/>
        <v>0</v>
      </c>
      <c r="KS15" s="474">
        <f t="shared" si="120"/>
        <v>0</v>
      </c>
      <c r="KT15" s="474">
        <f t="shared" si="45"/>
        <v>0</v>
      </c>
      <c r="KU15" s="474">
        <f t="shared" si="45"/>
        <v>0</v>
      </c>
      <c r="KV15" s="474">
        <f t="shared" si="45"/>
        <v>0</v>
      </c>
      <c r="KW15" s="474">
        <f t="shared" si="45"/>
        <v>0</v>
      </c>
      <c r="KX15" s="474">
        <f t="shared" si="46"/>
        <v>0</v>
      </c>
      <c r="KY15" s="474">
        <f t="shared" si="46"/>
        <v>0</v>
      </c>
      <c r="KZ15" s="474">
        <f t="shared" si="47"/>
        <v>0</v>
      </c>
      <c r="LA15" s="474">
        <f t="shared" si="47"/>
        <v>0</v>
      </c>
      <c r="LB15" s="474">
        <f t="shared" si="47"/>
        <v>0</v>
      </c>
      <c r="LC15" s="479">
        <f t="shared" si="48"/>
        <v>22742294</v>
      </c>
      <c r="LD15" s="479">
        <f t="shared" si="121"/>
        <v>0</v>
      </c>
      <c r="LE15" s="479">
        <f t="shared" si="122"/>
        <v>0</v>
      </c>
      <c r="LF15" s="476">
        <f t="shared" si="123"/>
        <v>22742294</v>
      </c>
      <c r="LG15" s="476">
        <f t="shared" si="49"/>
        <v>1849400</v>
      </c>
      <c r="LH15" s="476">
        <f t="shared" si="49"/>
        <v>20892894</v>
      </c>
      <c r="LI15" s="476">
        <f t="shared" si="49"/>
        <v>15781267</v>
      </c>
      <c r="LJ15" s="476">
        <f t="shared" si="49"/>
        <v>5111627</v>
      </c>
      <c r="LK15" s="714">
        <v>64.45</v>
      </c>
      <c r="LL15" s="717">
        <f t="shared" si="50"/>
        <v>5388155.5</v>
      </c>
      <c r="LM15" s="720">
        <f t="shared" si="124"/>
        <v>5388.2</v>
      </c>
      <c r="LN15" s="718">
        <f t="shared" si="51"/>
        <v>28130449.5</v>
      </c>
      <c r="LO15" s="713">
        <f t="shared" si="125"/>
        <v>28130.400000000001</v>
      </c>
      <c r="LP15" s="724">
        <f t="shared" si="126"/>
        <v>0</v>
      </c>
      <c r="LQ15" s="724">
        <f t="shared" si="127"/>
        <v>28130.400000000001</v>
      </c>
      <c r="LR15" s="724">
        <f t="shared" si="52"/>
        <v>0</v>
      </c>
      <c r="LS15" s="713">
        <f t="shared" si="128"/>
        <v>28130.400000000001</v>
      </c>
      <c r="LT15" s="437"/>
      <c r="LU15" s="617">
        <f t="shared" si="129"/>
        <v>0</v>
      </c>
      <c r="LV15" s="617">
        <f t="shared" si="130"/>
        <v>0</v>
      </c>
      <c r="LW15" s="617">
        <f t="shared" si="131"/>
        <v>0</v>
      </c>
      <c r="LX15" s="617">
        <f t="shared" si="132"/>
        <v>0</v>
      </c>
      <c r="LY15" s="617">
        <f t="shared" si="133"/>
        <v>0</v>
      </c>
      <c r="LZ15" s="617">
        <f t="shared" si="134"/>
        <v>0</v>
      </c>
      <c r="MA15" s="480"/>
      <c r="MB15" s="480"/>
      <c r="MC15" s="480"/>
      <c r="MD15" s="480"/>
      <c r="ME15" s="480"/>
      <c r="MF15" s="480"/>
      <c r="MG15" s="480"/>
      <c r="MH15" s="480"/>
      <c r="MI15" s="480"/>
      <c r="MJ15" s="480"/>
      <c r="MK15" s="480"/>
      <c r="ML15" s="480"/>
      <c r="MM15" s="480"/>
      <c r="MN15" s="480"/>
      <c r="MO15" s="480"/>
      <c r="MP15" s="480"/>
      <c r="MQ15" s="480"/>
      <c r="MR15" s="480"/>
      <c r="MS15" s="480"/>
      <c r="MT15" s="480"/>
      <c r="MU15" s="480"/>
      <c r="MV15" s="480"/>
      <c r="MW15" s="480"/>
      <c r="MX15" s="480"/>
      <c r="MY15" s="480"/>
      <c r="MZ15" s="480"/>
      <c r="NA15" s="480"/>
      <c r="NB15" s="480"/>
      <c r="NC15" s="480"/>
      <c r="ND15" s="480"/>
      <c r="NE15" s="480"/>
      <c r="NF15" s="480"/>
      <c r="NG15" s="480"/>
      <c r="NH15" s="480"/>
      <c r="NI15" s="480"/>
      <c r="NJ15" s="480"/>
      <c r="NK15" s="480"/>
      <c r="NL15" s="480"/>
      <c r="NM15" s="480"/>
      <c r="NN15" s="480"/>
      <c r="NO15" s="480"/>
      <c r="NP15" s="480"/>
      <c r="NQ15" s="480"/>
      <c r="NR15" s="480"/>
      <c r="NS15" s="480"/>
      <c r="NT15" s="480"/>
      <c r="NU15" s="480"/>
      <c r="NV15" s="480"/>
      <c r="NW15" s="480"/>
      <c r="NX15" s="480"/>
      <c r="NY15" s="480"/>
      <c r="NZ15" s="480"/>
      <c r="OA15" s="480"/>
      <c r="OB15" s="480"/>
      <c r="OD15" s="642">
        <f t="shared" si="53"/>
        <v>0</v>
      </c>
      <c r="OE15" s="618">
        <f t="shared" si="54"/>
        <v>0</v>
      </c>
      <c r="OF15" s="618">
        <f t="shared" si="55"/>
        <v>0</v>
      </c>
      <c r="OG15" s="643">
        <f t="shared" si="135"/>
        <v>0</v>
      </c>
      <c r="OH15" s="644">
        <f t="shared" si="56"/>
        <v>0</v>
      </c>
      <c r="OI15" s="644">
        <f t="shared" si="56"/>
        <v>0</v>
      </c>
      <c r="OJ15" s="642">
        <f t="shared" si="57"/>
        <v>0</v>
      </c>
      <c r="OK15" s="618">
        <f t="shared" si="58"/>
        <v>0</v>
      </c>
      <c r="OL15" s="618">
        <f t="shared" si="59"/>
        <v>0</v>
      </c>
    </row>
    <row r="16" spans="1:402">
      <c r="A16" s="460" t="s">
        <v>1366</v>
      </c>
      <c r="B16" s="461"/>
      <c r="C16" s="461"/>
      <c r="D16" s="461"/>
      <c r="E16" s="461"/>
      <c r="F16" s="462">
        <f t="shared" si="60"/>
        <v>0</v>
      </c>
      <c r="G16" s="463"/>
      <c r="H16" s="463"/>
      <c r="I16" s="463"/>
      <c r="J16" s="463"/>
      <c r="K16" s="462">
        <f t="shared" si="61"/>
        <v>0</v>
      </c>
      <c r="L16" s="464">
        <f t="shared" si="62"/>
        <v>0</v>
      </c>
      <c r="M16" s="464"/>
      <c r="N16" s="464"/>
      <c r="O16" s="464"/>
      <c r="P16" s="465">
        <v>266</v>
      </c>
      <c r="Q16" s="461"/>
      <c r="R16" s="481">
        <v>0</v>
      </c>
      <c r="S16" s="461"/>
      <c r="T16" s="465">
        <v>1</v>
      </c>
      <c r="U16" s="462">
        <f t="shared" si="2"/>
        <v>267</v>
      </c>
      <c r="V16" s="465">
        <v>342</v>
      </c>
      <c r="W16" s="461"/>
      <c r="X16" s="481">
        <v>0</v>
      </c>
      <c r="Y16" s="461"/>
      <c r="Z16" s="465">
        <v>3</v>
      </c>
      <c r="AA16" s="462">
        <f t="shared" si="3"/>
        <v>345</v>
      </c>
      <c r="AB16" s="465">
        <v>74</v>
      </c>
      <c r="AC16" s="461"/>
      <c r="AD16" s="461"/>
      <c r="AE16" s="461"/>
      <c r="AF16" s="465">
        <v>0</v>
      </c>
      <c r="AG16" s="462">
        <f t="shared" si="63"/>
        <v>74</v>
      </c>
      <c r="AH16" s="459">
        <f t="shared" si="64"/>
        <v>686</v>
      </c>
      <c r="AI16" s="467"/>
      <c r="AJ16" s="468">
        <v>0</v>
      </c>
      <c r="AK16" s="469"/>
      <c r="AL16" s="470">
        <v>0</v>
      </c>
      <c r="AM16" s="470"/>
      <c r="AN16" s="467"/>
      <c r="AO16" s="471"/>
      <c r="AP16" s="470"/>
      <c r="AQ16" s="468"/>
      <c r="AR16" s="468"/>
      <c r="AS16" s="461"/>
      <c r="AT16" s="461"/>
      <c r="AU16" s="470"/>
      <c r="AV16" s="470"/>
      <c r="AW16" s="468"/>
      <c r="AX16" s="470"/>
      <c r="AY16" s="470"/>
      <c r="AZ16" s="468"/>
      <c r="BA16" s="470"/>
      <c r="BB16" s="461"/>
      <c r="BC16" s="461"/>
      <c r="BD16" s="470"/>
      <c r="BE16" s="470"/>
      <c r="BF16" s="473"/>
      <c r="BG16" s="462">
        <f t="shared" si="65"/>
        <v>0</v>
      </c>
      <c r="BH16" s="474">
        <f t="shared" si="66"/>
        <v>6860140</v>
      </c>
      <c r="BI16" s="475">
        <f t="shared" si="4"/>
        <v>573762</v>
      </c>
      <c r="BJ16" s="475">
        <f t="shared" si="4"/>
        <v>6286378</v>
      </c>
      <c r="BK16" s="475">
        <f t="shared" si="4"/>
        <v>4804492</v>
      </c>
      <c r="BL16" s="475">
        <f t="shared" si="4"/>
        <v>1481886</v>
      </c>
      <c r="BM16" s="474">
        <f t="shared" si="67"/>
        <v>0</v>
      </c>
      <c r="BN16" s="475">
        <f t="shared" si="5"/>
        <v>0</v>
      </c>
      <c r="BO16" s="475">
        <f t="shared" si="5"/>
        <v>0</v>
      </c>
      <c r="BP16" s="475">
        <f t="shared" si="5"/>
        <v>0</v>
      </c>
      <c r="BQ16" s="475">
        <f t="shared" si="5"/>
        <v>0</v>
      </c>
      <c r="BR16" s="474">
        <f t="shared" si="68"/>
        <v>0</v>
      </c>
      <c r="BS16" s="475">
        <f t="shared" si="6"/>
        <v>0</v>
      </c>
      <c r="BT16" s="475">
        <f t="shared" si="6"/>
        <v>0</v>
      </c>
      <c r="BU16" s="475">
        <f t="shared" si="6"/>
        <v>0</v>
      </c>
      <c r="BV16" s="475">
        <f t="shared" si="6"/>
        <v>0</v>
      </c>
      <c r="BW16" s="475"/>
      <c r="BX16" s="475"/>
      <c r="BY16" s="475"/>
      <c r="BZ16" s="475"/>
      <c r="CA16" s="475"/>
      <c r="CB16" s="474">
        <f t="shared" si="69"/>
        <v>197552</v>
      </c>
      <c r="CC16" s="475">
        <f t="shared" si="7"/>
        <v>451</v>
      </c>
      <c r="CD16" s="475">
        <f t="shared" si="7"/>
        <v>197101</v>
      </c>
      <c r="CE16" s="475">
        <f t="shared" si="7"/>
        <v>197101</v>
      </c>
      <c r="CF16" s="475">
        <f t="shared" si="7"/>
        <v>0</v>
      </c>
      <c r="CG16" s="476">
        <f t="shared" si="70"/>
        <v>7057692</v>
      </c>
      <c r="CH16" s="474">
        <f t="shared" si="71"/>
        <v>12309606</v>
      </c>
      <c r="CI16" s="475">
        <f t="shared" si="71"/>
        <v>1003428</v>
      </c>
      <c r="CJ16" s="475">
        <f t="shared" si="71"/>
        <v>11306178</v>
      </c>
      <c r="CK16" s="475">
        <f t="shared" si="71"/>
        <v>8436798</v>
      </c>
      <c r="CL16" s="475">
        <f t="shared" si="71"/>
        <v>2869380</v>
      </c>
      <c r="CM16" s="474">
        <f t="shared" si="72"/>
        <v>0</v>
      </c>
      <c r="CN16" s="475">
        <f t="shared" si="8"/>
        <v>0</v>
      </c>
      <c r="CO16" s="475">
        <f t="shared" si="8"/>
        <v>0</v>
      </c>
      <c r="CP16" s="475">
        <f t="shared" si="8"/>
        <v>0</v>
      </c>
      <c r="CQ16" s="475">
        <f t="shared" si="8"/>
        <v>0</v>
      </c>
      <c r="CR16" s="474">
        <f t="shared" si="73"/>
        <v>0</v>
      </c>
      <c r="CS16" s="475">
        <f t="shared" si="73"/>
        <v>0</v>
      </c>
      <c r="CT16" s="475">
        <f t="shared" si="73"/>
        <v>0</v>
      </c>
      <c r="CU16" s="475">
        <f t="shared" si="73"/>
        <v>0</v>
      </c>
      <c r="CV16" s="475">
        <f t="shared" si="73"/>
        <v>0</v>
      </c>
      <c r="CW16" s="474">
        <f t="shared" si="74"/>
        <v>0</v>
      </c>
      <c r="CX16" s="475">
        <f t="shared" si="9"/>
        <v>0</v>
      </c>
      <c r="CY16" s="475">
        <f t="shared" si="9"/>
        <v>0</v>
      </c>
      <c r="CZ16" s="475">
        <f t="shared" si="9"/>
        <v>0</v>
      </c>
      <c r="DA16" s="475">
        <f t="shared" si="9"/>
        <v>0</v>
      </c>
      <c r="DB16" s="474">
        <f t="shared" si="75"/>
        <v>684528</v>
      </c>
      <c r="DC16" s="475">
        <f t="shared" si="10"/>
        <v>2256</v>
      </c>
      <c r="DD16" s="475">
        <f t="shared" si="10"/>
        <v>682272</v>
      </c>
      <c r="DE16" s="475">
        <f t="shared" si="10"/>
        <v>682272</v>
      </c>
      <c r="DF16" s="475">
        <f t="shared" si="10"/>
        <v>0</v>
      </c>
      <c r="DG16" s="476">
        <f t="shared" si="76"/>
        <v>12994134</v>
      </c>
      <c r="DH16" s="474">
        <f t="shared" si="77"/>
        <v>3044804</v>
      </c>
      <c r="DI16" s="475">
        <f t="shared" si="77"/>
        <v>242202</v>
      </c>
      <c r="DJ16" s="475">
        <f t="shared" si="77"/>
        <v>2802602</v>
      </c>
      <c r="DK16" s="475">
        <f t="shared" si="77"/>
        <v>2075182</v>
      </c>
      <c r="DL16" s="475">
        <f t="shared" si="77"/>
        <v>727420</v>
      </c>
      <c r="DM16" s="474">
        <f t="shared" si="78"/>
        <v>0</v>
      </c>
      <c r="DN16" s="475">
        <f t="shared" si="11"/>
        <v>0</v>
      </c>
      <c r="DO16" s="475">
        <f t="shared" si="11"/>
        <v>0</v>
      </c>
      <c r="DP16" s="475">
        <f t="shared" si="11"/>
        <v>0</v>
      </c>
      <c r="DQ16" s="475">
        <f t="shared" si="11"/>
        <v>0</v>
      </c>
      <c r="DR16" s="475"/>
      <c r="DS16" s="475"/>
      <c r="DT16" s="475"/>
      <c r="DU16" s="475"/>
      <c r="DV16" s="475"/>
      <c r="DW16" s="474">
        <f t="shared" si="79"/>
        <v>0</v>
      </c>
      <c r="DX16" s="475">
        <f t="shared" si="12"/>
        <v>0</v>
      </c>
      <c r="DY16" s="475">
        <f t="shared" si="12"/>
        <v>0</v>
      </c>
      <c r="DZ16" s="475">
        <f t="shared" si="12"/>
        <v>0</v>
      </c>
      <c r="EA16" s="475">
        <f t="shared" si="12"/>
        <v>0</v>
      </c>
      <c r="EB16" s="474">
        <f t="shared" si="80"/>
        <v>0</v>
      </c>
      <c r="EC16" s="475">
        <f t="shared" si="13"/>
        <v>0</v>
      </c>
      <c r="ED16" s="475">
        <f t="shared" si="13"/>
        <v>0</v>
      </c>
      <c r="EE16" s="475">
        <f t="shared" si="13"/>
        <v>0</v>
      </c>
      <c r="EF16" s="475">
        <f t="shared" si="13"/>
        <v>0</v>
      </c>
      <c r="EG16" s="476">
        <f t="shared" si="81"/>
        <v>3044804</v>
      </c>
      <c r="EH16" s="476">
        <f t="shared" si="82"/>
        <v>23096630</v>
      </c>
      <c r="EI16" s="477">
        <f t="shared" si="83"/>
        <v>1822099</v>
      </c>
      <c r="EJ16" s="477">
        <f t="shared" si="14"/>
        <v>21274531</v>
      </c>
      <c r="EK16" s="477">
        <f t="shared" si="14"/>
        <v>16195845</v>
      </c>
      <c r="EL16" s="477">
        <f t="shared" si="14"/>
        <v>5078686</v>
      </c>
      <c r="EM16" s="478">
        <f t="shared" si="84"/>
        <v>22214550</v>
      </c>
      <c r="EN16" s="478">
        <f t="shared" si="85"/>
        <v>0</v>
      </c>
      <c r="EO16" s="478">
        <f t="shared" si="86"/>
        <v>0</v>
      </c>
      <c r="EP16" s="478">
        <f t="shared" si="87"/>
        <v>0</v>
      </c>
      <c r="EQ16" s="478">
        <f t="shared" si="88"/>
        <v>882080</v>
      </c>
      <c r="ER16" s="479">
        <f t="shared" si="89"/>
        <v>0</v>
      </c>
      <c r="ES16" s="479">
        <f t="shared" si="15"/>
        <v>0</v>
      </c>
      <c r="ET16" s="479">
        <f t="shared" si="15"/>
        <v>0</v>
      </c>
      <c r="EU16" s="479">
        <f t="shared" si="15"/>
        <v>0</v>
      </c>
      <c r="EV16" s="479">
        <f t="shared" si="15"/>
        <v>0</v>
      </c>
      <c r="EW16" s="479">
        <f t="shared" si="90"/>
        <v>0</v>
      </c>
      <c r="EX16" s="479">
        <f t="shared" si="16"/>
        <v>0</v>
      </c>
      <c r="EY16" s="479">
        <f t="shared" si="16"/>
        <v>0</v>
      </c>
      <c r="EZ16" s="479">
        <f t="shared" si="16"/>
        <v>0</v>
      </c>
      <c r="FA16" s="479">
        <f t="shared" si="16"/>
        <v>0</v>
      </c>
      <c r="FB16" s="479">
        <f t="shared" si="91"/>
        <v>0</v>
      </c>
      <c r="FC16" s="479">
        <f t="shared" si="17"/>
        <v>0</v>
      </c>
      <c r="FD16" s="479">
        <f t="shared" si="17"/>
        <v>0</v>
      </c>
      <c r="FE16" s="479">
        <f t="shared" si="17"/>
        <v>0</v>
      </c>
      <c r="FF16" s="479">
        <f t="shared" si="17"/>
        <v>0</v>
      </c>
      <c r="FG16" s="479">
        <f t="shared" si="92"/>
        <v>0</v>
      </c>
      <c r="FH16" s="479">
        <f t="shared" si="18"/>
        <v>0</v>
      </c>
      <c r="FI16" s="479">
        <f t="shared" si="18"/>
        <v>0</v>
      </c>
      <c r="FJ16" s="479">
        <f t="shared" si="18"/>
        <v>0</v>
      </c>
      <c r="FK16" s="479">
        <f t="shared" si="18"/>
        <v>0</v>
      </c>
      <c r="FL16" s="474">
        <f t="shared" si="93"/>
        <v>0</v>
      </c>
      <c r="FM16" s="474">
        <f t="shared" si="19"/>
        <v>0</v>
      </c>
      <c r="FN16" s="474">
        <f t="shared" si="19"/>
        <v>0</v>
      </c>
      <c r="FO16" s="474">
        <f t="shared" si="19"/>
        <v>0</v>
      </c>
      <c r="FP16" s="474">
        <f t="shared" si="19"/>
        <v>0</v>
      </c>
      <c r="FQ16" s="474">
        <f t="shared" si="94"/>
        <v>0</v>
      </c>
      <c r="FR16" s="474">
        <f t="shared" si="20"/>
        <v>0</v>
      </c>
      <c r="FS16" s="474">
        <f t="shared" si="20"/>
        <v>0</v>
      </c>
      <c r="FT16" s="474">
        <f t="shared" si="20"/>
        <v>0</v>
      </c>
      <c r="FU16" s="474">
        <f t="shared" si="20"/>
        <v>0</v>
      </c>
      <c r="FV16" s="479">
        <f t="shared" si="95"/>
        <v>0</v>
      </c>
      <c r="FW16" s="479">
        <f t="shared" si="21"/>
        <v>0</v>
      </c>
      <c r="FX16" s="479">
        <f t="shared" si="21"/>
        <v>0</v>
      </c>
      <c r="FY16" s="479">
        <f t="shared" si="21"/>
        <v>0</v>
      </c>
      <c r="FZ16" s="479">
        <f t="shared" si="21"/>
        <v>0</v>
      </c>
      <c r="GA16" s="479">
        <f t="shared" si="96"/>
        <v>0</v>
      </c>
      <c r="GB16" s="479">
        <f t="shared" si="22"/>
        <v>0</v>
      </c>
      <c r="GC16" s="479">
        <f t="shared" si="22"/>
        <v>0</v>
      </c>
      <c r="GD16" s="479">
        <f t="shared" si="22"/>
        <v>0</v>
      </c>
      <c r="GE16" s="479">
        <f t="shared" si="22"/>
        <v>0</v>
      </c>
      <c r="GF16" s="474">
        <f t="shared" si="97"/>
        <v>0</v>
      </c>
      <c r="GG16" s="474">
        <f t="shared" si="23"/>
        <v>0</v>
      </c>
      <c r="GH16" s="474">
        <f t="shared" si="23"/>
        <v>0</v>
      </c>
      <c r="GI16" s="474">
        <f t="shared" si="23"/>
        <v>0</v>
      </c>
      <c r="GJ16" s="474">
        <f t="shared" si="23"/>
        <v>0</v>
      </c>
      <c r="GK16" s="474">
        <f t="shared" si="98"/>
        <v>0</v>
      </c>
      <c r="GL16" s="474">
        <f t="shared" si="24"/>
        <v>0</v>
      </c>
      <c r="GM16" s="474">
        <f t="shared" si="24"/>
        <v>0</v>
      </c>
      <c r="GN16" s="474">
        <f t="shared" si="24"/>
        <v>0</v>
      </c>
      <c r="GO16" s="474">
        <f t="shared" si="24"/>
        <v>0</v>
      </c>
      <c r="GP16" s="479">
        <f t="shared" si="99"/>
        <v>0</v>
      </c>
      <c r="GQ16" s="479">
        <f t="shared" si="25"/>
        <v>0</v>
      </c>
      <c r="GR16" s="479">
        <f t="shared" si="25"/>
        <v>0</v>
      </c>
      <c r="GS16" s="479">
        <f t="shared" si="25"/>
        <v>0</v>
      </c>
      <c r="GT16" s="479">
        <f t="shared" si="25"/>
        <v>0</v>
      </c>
      <c r="GU16" s="479">
        <f t="shared" si="100"/>
        <v>0</v>
      </c>
      <c r="GV16" s="479">
        <f t="shared" si="26"/>
        <v>0</v>
      </c>
      <c r="GW16" s="479">
        <f t="shared" si="26"/>
        <v>0</v>
      </c>
      <c r="GX16" s="479">
        <f t="shared" si="26"/>
        <v>0</v>
      </c>
      <c r="GY16" s="479">
        <f t="shared" si="26"/>
        <v>0</v>
      </c>
      <c r="GZ16" s="474">
        <f t="shared" si="101"/>
        <v>0</v>
      </c>
      <c r="HA16" s="474">
        <f t="shared" si="27"/>
        <v>0</v>
      </c>
      <c r="HB16" s="474">
        <f t="shared" si="27"/>
        <v>0</v>
      </c>
      <c r="HC16" s="474">
        <f t="shared" si="27"/>
        <v>0</v>
      </c>
      <c r="HD16" s="474">
        <f t="shared" si="27"/>
        <v>0</v>
      </c>
      <c r="HE16" s="474">
        <f t="shared" si="102"/>
        <v>0</v>
      </c>
      <c r="HF16" s="474">
        <f t="shared" si="28"/>
        <v>0</v>
      </c>
      <c r="HG16" s="474">
        <f t="shared" si="28"/>
        <v>0</v>
      </c>
      <c r="HH16" s="474">
        <f t="shared" si="28"/>
        <v>0</v>
      </c>
      <c r="HI16" s="474">
        <f t="shared" si="28"/>
        <v>0</v>
      </c>
      <c r="HJ16" s="479">
        <f t="shared" si="103"/>
        <v>0</v>
      </c>
      <c r="HK16" s="479">
        <f t="shared" si="29"/>
        <v>0</v>
      </c>
      <c r="HL16" s="479">
        <f t="shared" si="29"/>
        <v>0</v>
      </c>
      <c r="HM16" s="479">
        <f t="shared" si="29"/>
        <v>0</v>
      </c>
      <c r="HN16" s="479">
        <f t="shared" si="29"/>
        <v>0</v>
      </c>
      <c r="HO16" s="479">
        <f t="shared" si="104"/>
        <v>0</v>
      </c>
      <c r="HP16" s="479">
        <f t="shared" si="30"/>
        <v>0</v>
      </c>
      <c r="HQ16" s="479">
        <f t="shared" si="30"/>
        <v>0</v>
      </c>
      <c r="HR16" s="479">
        <f t="shared" si="30"/>
        <v>0</v>
      </c>
      <c r="HS16" s="479">
        <f t="shared" si="30"/>
        <v>0</v>
      </c>
      <c r="HT16" s="474">
        <f t="shared" si="105"/>
        <v>0</v>
      </c>
      <c r="HU16" s="474">
        <f t="shared" si="31"/>
        <v>0</v>
      </c>
      <c r="HV16" s="474">
        <f t="shared" si="31"/>
        <v>0</v>
      </c>
      <c r="HW16" s="474">
        <f t="shared" si="31"/>
        <v>0</v>
      </c>
      <c r="HX16" s="474">
        <f t="shared" si="31"/>
        <v>0</v>
      </c>
      <c r="HY16" s="474">
        <f t="shared" si="106"/>
        <v>0</v>
      </c>
      <c r="HZ16" s="474">
        <f t="shared" si="32"/>
        <v>0</v>
      </c>
      <c r="IA16" s="474">
        <f t="shared" si="32"/>
        <v>0</v>
      </c>
      <c r="IB16" s="474">
        <f t="shared" si="32"/>
        <v>0</v>
      </c>
      <c r="IC16" s="474">
        <f t="shared" si="32"/>
        <v>0</v>
      </c>
      <c r="ID16" s="479">
        <f t="shared" si="107"/>
        <v>0</v>
      </c>
      <c r="IE16" s="479">
        <f t="shared" si="33"/>
        <v>0</v>
      </c>
      <c r="IF16" s="479">
        <f t="shared" si="33"/>
        <v>0</v>
      </c>
      <c r="IG16" s="479">
        <f t="shared" si="33"/>
        <v>0</v>
      </c>
      <c r="IH16" s="479">
        <f t="shared" si="33"/>
        <v>0</v>
      </c>
      <c r="II16" s="479">
        <f t="shared" si="108"/>
        <v>0</v>
      </c>
      <c r="IJ16" s="479">
        <f t="shared" si="34"/>
        <v>0</v>
      </c>
      <c r="IK16" s="479">
        <f t="shared" si="34"/>
        <v>0</v>
      </c>
      <c r="IL16" s="479">
        <f t="shared" si="34"/>
        <v>0</v>
      </c>
      <c r="IM16" s="479">
        <f t="shared" si="34"/>
        <v>0</v>
      </c>
      <c r="IN16" s="474">
        <f t="shared" si="109"/>
        <v>0</v>
      </c>
      <c r="IO16" s="474">
        <f t="shared" si="35"/>
        <v>0</v>
      </c>
      <c r="IP16" s="474">
        <f t="shared" si="35"/>
        <v>0</v>
      </c>
      <c r="IQ16" s="474">
        <f t="shared" si="35"/>
        <v>0</v>
      </c>
      <c r="IR16" s="474">
        <f t="shared" si="35"/>
        <v>0</v>
      </c>
      <c r="IS16" s="474">
        <f t="shared" si="110"/>
        <v>0</v>
      </c>
      <c r="IT16" s="474">
        <f t="shared" si="36"/>
        <v>0</v>
      </c>
      <c r="IU16" s="474">
        <f t="shared" si="36"/>
        <v>0</v>
      </c>
      <c r="IV16" s="474">
        <f t="shared" si="36"/>
        <v>0</v>
      </c>
      <c r="IW16" s="474">
        <f t="shared" si="36"/>
        <v>0</v>
      </c>
      <c r="IX16" s="479">
        <f t="shared" si="111"/>
        <v>0</v>
      </c>
      <c r="IY16" s="479">
        <f t="shared" si="37"/>
        <v>0</v>
      </c>
      <c r="IZ16" s="479">
        <f t="shared" si="37"/>
        <v>0</v>
      </c>
      <c r="JA16" s="479">
        <f t="shared" si="37"/>
        <v>0</v>
      </c>
      <c r="JB16" s="479">
        <f t="shared" si="37"/>
        <v>0</v>
      </c>
      <c r="JC16" s="479">
        <f t="shared" si="112"/>
        <v>0</v>
      </c>
      <c r="JD16" s="479">
        <f t="shared" si="38"/>
        <v>0</v>
      </c>
      <c r="JE16" s="479">
        <f t="shared" si="38"/>
        <v>0</v>
      </c>
      <c r="JF16" s="479">
        <f t="shared" si="38"/>
        <v>0</v>
      </c>
      <c r="JG16" s="479">
        <f t="shared" si="38"/>
        <v>0</v>
      </c>
      <c r="JH16" s="479">
        <f t="shared" si="113"/>
        <v>0</v>
      </c>
      <c r="JI16" s="479">
        <f t="shared" si="39"/>
        <v>0</v>
      </c>
      <c r="JJ16" s="479">
        <f t="shared" si="39"/>
        <v>0</v>
      </c>
      <c r="JK16" s="479">
        <f t="shared" si="39"/>
        <v>0</v>
      </c>
      <c r="JL16" s="479">
        <f t="shared" si="39"/>
        <v>0</v>
      </c>
      <c r="JM16" s="669">
        <v>0</v>
      </c>
      <c r="JN16" s="669">
        <v>0</v>
      </c>
      <c r="JO16" s="669">
        <v>0</v>
      </c>
      <c r="JP16" s="669">
        <v>0</v>
      </c>
      <c r="JQ16" s="669">
        <v>0</v>
      </c>
      <c r="JR16" s="669">
        <v>0</v>
      </c>
      <c r="JS16" s="462">
        <f t="shared" si="114"/>
        <v>0</v>
      </c>
      <c r="JT16" s="474">
        <f t="shared" si="115"/>
        <v>0</v>
      </c>
      <c r="JU16" s="474">
        <f t="shared" si="40"/>
        <v>0</v>
      </c>
      <c r="JV16" s="474">
        <f t="shared" si="40"/>
        <v>0</v>
      </c>
      <c r="JW16" s="474">
        <f t="shared" si="40"/>
        <v>0</v>
      </c>
      <c r="JX16" s="474">
        <f t="shared" si="40"/>
        <v>0</v>
      </c>
      <c r="JY16" s="474">
        <f t="shared" si="116"/>
        <v>0</v>
      </c>
      <c r="JZ16" s="474">
        <f t="shared" si="41"/>
        <v>0</v>
      </c>
      <c r="KA16" s="474">
        <f t="shared" si="41"/>
        <v>0</v>
      </c>
      <c r="KB16" s="474">
        <f t="shared" si="41"/>
        <v>0</v>
      </c>
      <c r="KC16" s="474">
        <f t="shared" si="41"/>
        <v>0</v>
      </c>
      <c r="KD16" s="723">
        <f t="shared" si="117"/>
        <v>0</v>
      </c>
      <c r="KE16" s="723">
        <f t="shared" si="42"/>
        <v>0</v>
      </c>
      <c r="KF16" s="723">
        <f t="shared" si="42"/>
        <v>0</v>
      </c>
      <c r="KG16" s="723">
        <f t="shared" si="42"/>
        <v>0</v>
      </c>
      <c r="KH16" s="723">
        <f t="shared" si="42"/>
        <v>0</v>
      </c>
      <c r="KI16" s="723">
        <f t="shared" si="118"/>
        <v>0</v>
      </c>
      <c r="KJ16" s="723">
        <f t="shared" si="43"/>
        <v>0</v>
      </c>
      <c r="KK16" s="723">
        <f t="shared" si="43"/>
        <v>0</v>
      </c>
      <c r="KL16" s="723">
        <f t="shared" si="43"/>
        <v>0</v>
      </c>
      <c r="KM16" s="723">
        <f t="shared" si="43"/>
        <v>0</v>
      </c>
      <c r="KN16" s="474">
        <f t="shared" si="119"/>
        <v>0</v>
      </c>
      <c r="KO16" s="474">
        <f t="shared" si="44"/>
        <v>0</v>
      </c>
      <c r="KP16" s="474">
        <f t="shared" si="44"/>
        <v>0</v>
      </c>
      <c r="KQ16" s="474">
        <f t="shared" si="44"/>
        <v>0</v>
      </c>
      <c r="KR16" s="474">
        <f t="shared" si="44"/>
        <v>0</v>
      </c>
      <c r="KS16" s="474">
        <f t="shared" si="120"/>
        <v>0</v>
      </c>
      <c r="KT16" s="474">
        <f t="shared" si="45"/>
        <v>0</v>
      </c>
      <c r="KU16" s="474">
        <f t="shared" si="45"/>
        <v>0</v>
      </c>
      <c r="KV16" s="474">
        <f t="shared" si="45"/>
        <v>0</v>
      </c>
      <c r="KW16" s="474">
        <f t="shared" si="45"/>
        <v>0</v>
      </c>
      <c r="KX16" s="474">
        <f t="shared" si="46"/>
        <v>0</v>
      </c>
      <c r="KY16" s="474">
        <f t="shared" si="46"/>
        <v>0</v>
      </c>
      <c r="KZ16" s="474">
        <f t="shared" si="47"/>
        <v>0</v>
      </c>
      <c r="LA16" s="474">
        <f t="shared" si="47"/>
        <v>0</v>
      </c>
      <c r="LB16" s="474">
        <f t="shared" si="47"/>
        <v>0</v>
      </c>
      <c r="LC16" s="479">
        <f t="shared" si="48"/>
        <v>23096630</v>
      </c>
      <c r="LD16" s="479">
        <f t="shared" si="121"/>
        <v>0</v>
      </c>
      <c r="LE16" s="479">
        <f t="shared" si="122"/>
        <v>0</v>
      </c>
      <c r="LF16" s="476">
        <f t="shared" si="123"/>
        <v>23096630</v>
      </c>
      <c r="LG16" s="476">
        <f t="shared" si="49"/>
        <v>1822099</v>
      </c>
      <c r="LH16" s="476">
        <f t="shared" si="49"/>
        <v>21274531</v>
      </c>
      <c r="LI16" s="476">
        <f t="shared" si="49"/>
        <v>16195845</v>
      </c>
      <c r="LJ16" s="476">
        <f t="shared" si="49"/>
        <v>5078686</v>
      </c>
      <c r="LK16" s="714">
        <v>67.88</v>
      </c>
      <c r="LL16" s="717">
        <f t="shared" si="50"/>
        <v>5674910.7999999998</v>
      </c>
      <c r="LM16" s="720">
        <f t="shared" si="124"/>
        <v>5674.9</v>
      </c>
      <c r="LN16" s="718">
        <f t="shared" si="51"/>
        <v>28771540.800000001</v>
      </c>
      <c r="LO16" s="713">
        <f t="shared" si="125"/>
        <v>28771.5</v>
      </c>
      <c r="LP16" s="724">
        <f t="shared" si="126"/>
        <v>0</v>
      </c>
      <c r="LQ16" s="724">
        <f t="shared" si="127"/>
        <v>28771.5</v>
      </c>
      <c r="LR16" s="724">
        <f t="shared" si="52"/>
        <v>0</v>
      </c>
      <c r="LS16" s="713">
        <f t="shared" si="128"/>
        <v>28771.5</v>
      </c>
      <c r="LT16" s="437"/>
      <c r="LU16" s="617">
        <f t="shared" si="129"/>
        <v>0</v>
      </c>
      <c r="LV16" s="617">
        <f t="shared" si="130"/>
        <v>0</v>
      </c>
      <c r="LW16" s="617">
        <f t="shared" si="131"/>
        <v>0</v>
      </c>
      <c r="LX16" s="617">
        <f t="shared" si="132"/>
        <v>0</v>
      </c>
      <c r="LY16" s="617">
        <f t="shared" si="133"/>
        <v>0</v>
      </c>
      <c r="LZ16" s="617">
        <f t="shared" si="134"/>
        <v>0</v>
      </c>
      <c r="MA16" s="480"/>
      <c r="MB16" s="480"/>
      <c r="MC16" s="480"/>
      <c r="MD16" s="480"/>
      <c r="ME16" s="480"/>
      <c r="MF16" s="480"/>
      <c r="MG16" s="480"/>
      <c r="MH16" s="480"/>
      <c r="MI16" s="480"/>
      <c r="MJ16" s="480"/>
      <c r="MK16" s="480"/>
      <c r="ML16" s="480"/>
      <c r="MM16" s="480"/>
      <c r="MN16" s="480"/>
      <c r="MO16" s="480"/>
      <c r="MP16" s="480"/>
      <c r="MQ16" s="480"/>
      <c r="MR16" s="480"/>
      <c r="MS16" s="480"/>
      <c r="MT16" s="480"/>
      <c r="MU16" s="480"/>
      <c r="MV16" s="480"/>
      <c r="MW16" s="480"/>
      <c r="MX16" s="480"/>
      <c r="MY16" s="480"/>
      <c r="MZ16" s="480"/>
      <c r="NA16" s="480"/>
      <c r="NB16" s="480"/>
      <c r="NC16" s="480"/>
      <c r="ND16" s="480"/>
      <c r="NE16" s="480"/>
      <c r="NF16" s="480"/>
      <c r="NG16" s="480"/>
      <c r="NH16" s="480"/>
      <c r="NI16" s="480"/>
      <c r="NJ16" s="480"/>
      <c r="NK16" s="480"/>
      <c r="NL16" s="480"/>
      <c r="NM16" s="480"/>
      <c r="NN16" s="480"/>
      <c r="NO16" s="480"/>
      <c r="NP16" s="480"/>
      <c r="NQ16" s="480"/>
      <c r="NR16" s="480"/>
      <c r="NS16" s="480"/>
      <c r="NT16" s="480"/>
      <c r="NU16" s="480"/>
      <c r="NV16" s="480"/>
      <c r="NW16" s="480"/>
      <c r="NX16" s="480"/>
      <c r="NY16" s="480"/>
      <c r="NZ16" s="480"/>
      <c r="OA16" s="480"/>
      <c r="OB16" s="480"/>
      <c r="OD16" s="642">
        <f t="shared" si="53"/>
        <v>0</v>
      </c>
      <c r="OE16" s="618">
        <f t="shared" si="54"/>
        <v>0</v>
      </c>
      <c r="OF16" s="618">
        <f t="shared" si="55"/>
        <v>0</v>
      </c>
      <c r="OG16" s="643">
        <f t="shared" si="135"/>
        <v>0</v>
      </c>
      <c r="OH16" s="644">
        <f t="shared" si="56"/>
        <v>0</v>
      </c>
      <c r="OI16" s="644">
        <f t="shared" si="56"/>
        <v>0</v>
      </c>
      <c r="OJ16" s="642">
        <f t="shared" si="57"/>
        <v>0</v>
      </c>
      <c r="OK16" s="618">
        <f t="shared" si="58"/>
        <v>0</v>
      </c>
      <c r="OL16" s="618">
        <f t="shared" si="59"/>
        <v>0</v>
      </c>
    </row>
    <row r="17" spans="1:402">
      <c r="A17" s="460" t="s">
        <v>773</v>
      </c>
      <c r="B17" s="461"/>
      <c r="C17" s="461"/>
      <c r="D17" s="461"/>
      <c r="E17" s="461"/>
      <c r="F17" s="462">
        <f t="shared" si="60"/>
        <v>0</v>
      </c>
      <c r="G17" s="463"/>
      <c r="H17" s="463"/>
      <c r="I17" s="463"/>
      <c r="J17" s="463"/>
      <c r="K17" s="462">
        <f t="shared" si="61"/>
        <v>0</v>
      </c>
      <c r="L17" s="464">
        <f t="shared" si="62"/>
        <v>0</v>
      </c>
      <c r="M17" s="464"/>
      <c r="N17" s="464"/>
      <c r="O17" s="464"/>
      <c r="P17" s="465">
        <v>331</v>
      </c>
      <c r="Q17" s="461"/>
      <c r="R17" s="481">
        <v>0</v>
      </c>
      <c r="S17" s="461"/>
      <c r="T17" s="465">
        <v>0</v>
      </c>
      <c r="U17" s="462">
        <f t="shared" si="2"/>
        <v>331</v>
      </c>
      <c r="V17" s="465">
        <v>387</v>
      </c>
      <c r="W17" s="461"/>
      <c r="X17" s="481">
        <v>0</v>
      </c>
      <c r="Y17" s="461"/>
      <c r="Z17" s="465">
        <v>0</v>
      </c>
      <c r="AA17" s="462">
        <f t="shared" si="3"/>
        <v>387</v>
      </c>
      <c r="AB17" s="465">
        <v>117</v>
      </c>
      <c r="AC17" s="461"/>
      <c r="AD17" s="461"/>
      <c r="AE17" s="461"/>
      <c r="AF17" s="465">
        <v>0</v>
      </c>
      <c r="AG17" s="462">
        <f t="shared" si="63"/>
        <v>117</v>
      </c>
      <c r="AH17" s="459">
        <f t="shared" si="64"/>
        <v>835</v>
      </c>
      <c r="AI17" s="467"/>
      <c r="AJ17" s="468">
        <v>0</v>
      </c>
      <c r="AK17" s="469"/>
      <c r="AL17" s="470">
        <v>0</v>
      </c>
      <c r="AM17" s="470"/>
      <c r="AN17" s="467"/>
      <c r="AO17" s="471"/>
      <c r="AP17" s="470"/>
      <c r="AQ17" s="468"/>
      <c r="AR17" s="468">
        <v>1</v>
      </c>
      <c r="AS17" s="461"/>
      <c r="AT17" s="461"/>
      <c r="AU17" s="470">
        <v>1</v>
      </c>
      <c r="AV17" s="470">
        <v>2</v>
      </c>
      <c r="AW17" s="468">
        <v>2</v>
      </c>
      <c r="AX17" s="470"/>
      <c r="AY17" s="470"/>
      <c r="AZ17" s="468"/>
      <c r="BA17" s="470"/>
      <c r="BB17" s="461"/>
      <c r="BC17" s="461"/>
      <c r="BD17" s="470"/>
      <c r="BE17" s="470"/>
      <c r="BF17" s="473"/>
      <c r="BG17" s="462">
        <f t="shared" si="65"/>
        <v>6</v>
      </c>
      <c r="BH17" s="474">
        <f t="shared" si="66"/>
        <v>8536490</v>
      </c>
      <c r="BI17" s="475">
        <f t="shared" si="4"/>
        <v>713967</v>
      </c>
      <c r="BJ17" s="475">
        <f t="shared" si="4"/>
        <v>7822523</v>
      </c>
      <c r="BK17" s="475">
        <f t="shared" si="4"/>
        <v>5978522</v>
      </c>
      <c r="BL17" s="475">
        <f t="shared" si="4"/>
        <v>1844001</v>
      </c>
      <c r="BM17" s="474">
        <f t="shared" si="67"/>
        <v>0</v>
      </c>
      <c r="BN17" s="475">
        <f t="shared" si="5"/>
        <v>0</v>
      </c>
      <c r="BO17" s="475">
        <f t="shared" si="5"/>
        <v>0</v>
      </c>
      <c r="BP17" s="475">
        <f t="shared" si="5"/>
        <v>0</v>
      </c>
      <c r="BQ17" s="475">
        <f t="shared" si="5"/>
        <v>0</v>
      </c>
      <c r="BR17" s="474">
        <f t="shared" si="68"/>
        <v>0</v>
      </c>
      <c r="BS17" s="475">
        <f t="shared" si="6"/>
        <v>0</v>
      </c>
      <c r="BT17" s="475">
        <f t="shared" si="6"/>
        <v>0</v>
      </c>
      <c r="BU17" s="475">
        <f t="shared" si="6"/>
        <v>0</v>
      </c>
      <c r="BV17" s="475">
        <f t="shared" si="6"/>
        <v>0</v>
      </c>
      <c r="BW17" s="475"/>
      <c r="BX17" s="475"/>
      <c r="BY17" s="475"/>
      <c r="BZ17" s="475"/>
      <c r="CA17" s="475"/>
      <c r="CB17" s="474">
        <f t="shared" si="69"/>
        <v>0</v>
      </c>
      <c r="CC17" s="475">
        <f t="shared" si="7"/>
        <v>0</v>
      </c>
      <c r="CD17" s="475">
        <f t="shared" si="7"/>
        <v>0</v>
      </c>
      <c r="CE17" s="475">
        <f t="shared" si="7"/>
        <v>0</v>
      </c>
      <c r="CF17" s="475">
        <f t="shared" si="7"/>
        <v>0</v>
      </c>
      <c r="CG17" s="476">
        <f t="shared" si="70"/>
        <v>8536490</v>
      </c>
      <c r="CH17" s="474">
        <f t="shared" si="71"/>
        <v>13929291</v>
      </c>
      <c r="CI17" s="475">
        <f t="shared" si="71"/>
        <v>1135458</v>
      </c>
      <c r="CJ17" s="475">
        <f t="shared" si="71"/>
        <v>12793833</v>
      </c>
      <c r="CK17" s="475">
        <f t="shared" si="71"/>
        <v>9546903</v>
      </c>
      <c r="CL17" s="475">
        <f t="shared" si="71"/>
        <v>3246930</v>
      </c>
      <c r="CM17" s="474">
        <f t="shared" si="72"/>
        <v>0</v>
      </c>
      <c r="CN17" s="475">
        <f t="shared" si="8"/>
        <v>0</v>
      </c>
      <c r="CO17" s="475">
        <f t="shared" si="8"/>
        <v>0</v>
      </c>
      <c r="CP17" s="475">
        <f t="shared" si="8"/>
        <v>0</v>
      </c>
      <c r="CQ17" s="475">
        <f t="shared" si="8"/>
        <v>0</v>
      </c>
      <c r="CR17" s="474">
        <f t="shared" si="73"/>
        <v>0</v>
      </c>
      <c r="CS17" s="475">
        <f t="shared" si="73"/>
        <v>0</v>
      </c>
      <c r="CT17" s="475">
        <f t="shared" si="73"/>
        <v>0</v>
      </c>
      <c r="CU17" s="475">
        <f t="shared" si="73"/>
        <v>0</v>
      </c>
      <c r="CV17" s="475">
        <f t="shared" si="73"/>
        <v>0</v>
      </c>
      <c r="CW17" s="474">
        <f t="shared" si="74"/>
        <v>0</v>
      </c>
      <c r="CX17" s="475">
        <f t="shared" si="9"/>
        <v>0</v>
      </c>
      <c r="CY17" s="475">
        <f t="shared" si="9"/>
        <v>0</v>
      </c>
      <c r="CZ17" s="475">
        <f t="shared" si="9"/>
        <v>0</v>
      </c>
      <c r="DA17" s="475">
        <f t="shared" si="9"/>
        <v>0</v>
      </c>
      <c r="DB17" s="474">
        <f t="shared" si="75"/>
        <v>0</v>
      </c>
      <c r="DC17" s="475">
        <f t="shared" si="10"/>
        <v>0</v>
      </c>
      <c r="DD17" s="475">
        <f t="shared" si="10"/>
        <v>0</v>
      </c>
      <c r="DE17" s="475">
        <f t="shared" si="10"/>
        <v>0</v>
      </c>
      <c r="DF17" s="475">
        <f t="shared" si="10"/>
        <v>0</v>
      </c>
      <c r="DG17" s="476">
        <f t="shared" si="76"/>
        <v>13929291</v>
      </c>
      <c r="DH17" s="474">
        <f t="shared" si="77"/>
        <v>4814082</v>
      </c>
      <c r="DI17" s="475">
        <f t="shared" si="77"/>
        <v>382941</v>
      </c>
      <c r="DJ17" s="475">
        <f t="shared" si="77"/>
        <v>4431141</v>
      </c>
      <c r="DK17" s="475">
        <f t="shared" si="77"/>
        <v>3281031</v>
      </c>
      <c r="DL17" s="475">
        <f t="shared" si="77"/>
        <v>1150110</v>
      </c>
      <c r="DM17" s="474">
        <f t="shared" si="78"/>
        <v>0</v>
      </c>
      <c r="DN17" s="475">
        <f t="shared" si="11"/>
        <v>0</v>
      </c>
      <c r="DO17" s="475">
        <f t="shared" si="11"/>
        <v>0</v>
      </c>
      <c r="DP17" s="475">
        <f t="shared" si="11"/>
        <v>0</v>
      </c>
      <c r="DQ17" s="475">
        <f t="shared" si="11"/>
        <v>0</v>
      </c>
      <c r="DR17" s="475"/>
      <c r="DS17" s="475"/>
      <c r="DT17" s="475"/>
      <c r="DU17" s="475"/>
      <c r="DV17" s="475"/>
      <c r="DW17" s="474">
        <f t="shared" si="79"/>
        <v>0</v>
      </c>
      <c r="DX17" s="475">
        <f t="shared" si="12"/>
        <v>0</v>
      </c>
      <c r="DY17" s="475">
        <f t="shared" si="12"/>
        <v>0</v>
      </c>
      <c r="DZ17" s="475">
        <f t="shared" si="12"/>
        <v>0</v>
      </c>
      <c r="EA17" s="475">
        <f t="shared" si="12"/>
        <v>0</v>
      </c>
      <c r="EB17" s="474">
        <f t="shared" si="80"/>
        <v>0</v>
      </c>
      <c r="EC17" s="475">
        <f t="shared" si="13"/>
        <v>0</v>
      </c>
      <c r="ED17" s="475">
        <f t="shared" si="13"/>
        <v>0</v>
      </c>
      <c r="EE17" s="475">
        <f t="shared" si="13"/>
        <v>0</v>
      </c>
      <c r="EF17" s="475">
        <f t="shared" si="13"/>
        <v>0</v>
      </c>
      <c r="EG17" s="476">
        <f t="shared" si="81"/>
        <v>4814082</v>
      </c>
      <c r="EH17" s="476">
        <f t="shared" si="82"/>
        <v>27279863</v>
      </c>
      <c r="EI17" s="477">
        <f t="shared" si="83"/>
        <v>2232366</v>
      </c>
      <c r="EJ17" s="477">
        <f t="shared" si="14"/>
        <v>25047497</v>
      </c>
      <c r="EK17" s="477">
        <f t="shared" si="14"/>
        <v>18806456</v>
      </c>
      <c r="EL17" s="477">
        <f t="shared" si="14"/>
        <v>6241041</v>
      </c>
      <c r="EM17" s="478">
        <f t="shared" si="84"/>
        <v>27279863</v>
      </c>
      <c r="EN17" s="478">
        <f t="shared" si="85"/>
        <v>0</v>
      </c>
      <c r="EO17" s="478">
        <f t="shared" si="86"/>
        <v>0</v>
      </c>
      <c r="EP17" s="478">
        <f t="shared" si="87"/>
        <v>0</v>
      </c>
      <c r="EQ17" s="478">
        <f t="shared" si="88"/>
        <v>0</v>
      </c>
      <c r="ER17" s="479">
        <f t="shared" si="89"/>
        <v>0</v>
      </c>
      <c r="ES17" s="479">
        <f t="shared" si="15"/>
        <v>0</v>
      </c>
      <c r="ET17" s="479">
        <f t="shared" si="15"/>
        <v>0</v>
      </c>
      <c r="EU17" s="479">
        <f t="shared" si="15"/>
        <v>0</v>
      </c>
      <c r="EV17" s="479">
        <f t="shared" si="15"/>
        <v>0</v>
      </c>
      <c r="EW17" s="479">
        <f t="shared" si="90"/>
        <v>0</v>
      </c>
      <c r="EX17" s="479">
        <f t="shared" si="16"/>
        <v>0</v>
      </c>
      <c r="EY17" s="479">
        <f t="shared" si="16"/>
        <v>0</v>
      </c>
      <c r="EZ17" s="479">
        <f t="shared" si="16"/>
        <v>0</v>
      </c>
      <c r="FA17" s="479">
        <f t="shared" si="16"/>
        <v>0</v>
      </c>
      <c r="FB17" s="479">
        <f t="shared" si="91"/>
        <v>0</v>
      </c>
      <c r="FC17" s="479">
        <f t="shared" si="17"/>
        <v>0</v>
      </c>
      <c r="FD17" s="479">
        <f t="shared" si="17"/>
        <v>0</v>
      </c>
      <c r="FE17" s="479">
        <f t="shared" si="17"/>
        <v>0</v>
      </c>
      <c r="FF17" s="479">
        <f t="shared" si="17"/>
        <v>0</v>
      </c>
      <c r="FG17" s="479">
        <f t="shared" si="92"/>
        <v>0</v>
      </c>
      <c r="FH17" s="479">
        <f t="shared" si="18"/>
        <v>0</v>
      </c>
      <c r="FI17" s="479">
        <f t="shared" si="18"/>
        <v>0</v>
      </c>
      <c r="FJ17" s="479">
        <f t="shared" si="18"/>
        <v>0</v>
      </c>
      <c r="FK17" s="479">
        <f t="shared" si="18"/>
        <v>0</v>
      </c>
      <c r="FL17" s="474">
        <f t="shared" si="93"/>
        <v>0</v>
      </c>
      <c r="FM17" s="474">
        <f t="shared" si="19"/>
        <v>0</v>
      </c>
      <c r="FN17" s="474">
        <f t="shared" si="19"/>
        <v>0</v>
      </c>
      <c r="FO17" s="474">
        <f t="shared" si="19"/>
        <v>0</v>
      </c>
      <c r="FP17" s="474">
        <f t="shared" si="19"/>
        <v>0</v>
      </c>
      <c r="FQ17" s="474">
        <f t="shared" si="94"/>
        <v>0</v>
      </c>
      <c r="FR17" s="474">
        <f t="shared" si="20"/>
        <v>0</v>
      </c>
      <c r="FS17" s="474">
        <f t="shared" si="20"/>
        <v>0</v>
      </c>
      <c r="FT17" s="474">
        <f t="shared" si="20"/>
        <v>0</v>
      </c>
      <c r="FU17" s="474">
        <f t="shared" si="20"/>
        <v>0</v>
      </c>
      <c r="FV17" s="479">
        <f t="shared" si="95"/>
        <v>0</v>
      </c>
      <c r="FW17" s="479">
        <f t="shared" si="21"/>
        <v>0</v>
      </c>
      <c r="FX17" s="479">
        <f t="shared" si="21"/>
        <v>0</v>
      </c>
      <c r="FY17" s="479">
        <f t="shared" si="21"/>
        <v>0</v>
      </c>
      <c r="FZ17" s="479">
        <f t="shared" si="21"/>
        <v>0</v>
      </c>
      <c r="GA17" s="479">
        <f t="shared" si="96"/>
        <v>0</v>
      </c>
      <c r="GB17" s="479">
        <f t="shared" si="22"/>
        <v>0</v>
      </c>
      <c r="GC17" s="479">
        <f t="shared" si="22"/>
        <v>0</v>
      </c>
      <c r="GD17" s="479">
        <f t="shared" si="22"/>
        <v>0</v>
      </c>
      <c r="GE17" s="479">
        <f t="shared" si="22"/>
        <v>0</v>
      </c>
      <c r="GF17" s="474">
        <f t="shared" si="97"/>
        <v>0</v>
      </c>
      <c r="GG17" s="474">
        <f t="shared" si="23"/>
        <v>0</v>
      </c>
      <c r="GH17" s="474">
        <f t="shared" si="23"/>
        <v>0</v>
      </c>
      <c r="GI17" s="474">
        <f t="shared" si="23"/>
        <v>0</v>
      </c>
      <c r="GJ17" s="474">
        <f t="shared" si="23"/>
        <v>0</v>
      </c>
      <c r="GK17" s="474">
        <f t="shared" si="98"/>
        <v>35561</v>
      </c>
      <c r="GL17" s="474">
        <f t="shared" si="24"/>
        <v>8857</v>
      </c>
      <c r="GM17" s="474">
        <f t="shared" si="24"/>
        <v>26704</v>
      </c>
      <c r="GN17" s="474">
        <f t="shared" si="24"/>
        <v>20409</v>
      </c>
      <c r="GO17" s="474">
        <f t="shared" si="24"/>
        <v>6295</v>
      </c>
      <c r="GP17" s="479">
        <f t="shared" si="99"/>
        <v>0</v>
      </c>
      <c r="GQ17" s="479">
        <f t="shared" si="25"/>
        <v>0</v>
      </c>
      <c r="GR17" s="479">
        <f t="shared" si="25"/>
        <v>0</v>
      </c>
      <c r="GS17" s="479">
        <f t="shared" si="25"/>
        <v>0</v>
      </c>
      <c r="GT17" s="479">
        <f t="shared" si="25"/>
        <v>0</v>
      </c>
      <c r="GU17" s="479">
        <f t="shared" si="100"/>
        <v>0</v>
      </c>
      <c r="GV17" s="479">
        <f t="shared" si="26"/>
        <v>0</v>
      </c>
      <c r="GW17" s="479">
        <f t="shared" si="26"/>
        <v>0</v>
      </c>
      <c r="GX17" s="479">
        <f t="shared" si="26"/>
        <v>0</v>
      </c>
      <c r="GY17" s="479">
        <f t="shared" si="26"/>
        <v>0</v>
      </c>
      <c r="GZ17" s="474">
        <f t="shared" si="101"/>
        <v>188666</v>
      </c>
      <c r="HA17" s="474">
        <f t="shared" si="27"/>
        <v>28442</v>
      </c>
      <c r="HB17" s="474">
        <f t="shared" si="27"/>
        <v>160224</v>
      </c>
      <c r="HC17" s="474">
        <f t="shared" si="27"/>
        <v>122454</v>
      </c>
      <c r="HD17" s="474">
        <f t="shared" si="27"/>
        <v>37770</v>
      </c>
      <c r="HE17" s="474">
        <f t="shared" si="102"/>
        <v>514468</v>
      </c>
      <c r="HF17" s="474">
        <f t="shared" si="28"/>
        <v>66208</v>
      </c>
      <c r="HG17" s="474">
        <f t="shared" si="28"/>
        <v>448260</v>
      </c>
      <c r="HH17" s="474">
        <f t="shared" si="28"/>
        <v>334500</v>
      </c>
      <c r="HI17" s="474">
        <f t="shared" si="28"/>
        <v>113760</v>
      </c>
      <c r="HJ17" s="479">
        <f t="shared" si="103"/>
        <v>583816</v>
      </c>
      <c r="HK17" s="479">
        <f t="shared" si="29"/>
        <v>70276</v>
      </c>
      <c r="HL17" s="479">
        <f t="shared" si="29"/>
        <v>513540</v>
      </c>
      <c r="HM17" s="479">
        <f t="shared" si="29"/>
        <v>380256</v>
      </c>
      <c r="HN17" s="479">
        <f t="shared" si="29"/>
        <v>133284</v>
      </c>
      <c r="HO17" s="479">
        <f t="shared" si="104"/>
        <v>0</v>
      </c>
      <c r="HP17" s="479">
        <f t="shared" si="30"/>
        <v>0</v>
      </c>
      <c r="HQ17" s="479">
        <f t="shared" si="30"/>
        <v>0</v>
      </c>
      <c r="HR17" s="479">
        <f t="shared" si="30"/>
        <v>0</v>
      </c>
      <c r="HS17" s="479">
        <f t="shared" si="30"/>
        <v>0</v>
      </c>
      <c r="HT17" s="474">
        <f t="shared" si="105"/>
        <v>0</v>
      </c>
      <c r="HU17" s="474">
        <f t="shared" si="31"/>
        <v>0</v>
      </c>
      <c r="HV17" s="474">
        <f t="shared" si="31"/>
        <v>0</v>
      </c>
      <c r="HW17" s="474">
        <f t="shared" si="31"/>
        <v>0</v>
      </c>
      <c r="HX17" s="474">
        <f t="shared" si="31"/>
        <v>0</v>
      </c>
      <c r="HY17" s="474">
        <f t="shared" si="106"/>
        <v>0</v>
      </c>
      <c r="HZ17" s="474">
        <f t="shared" si="32"/>
        <v>0</v>
      </c>
      <c r="IA17" s="474">
        <f t="shared" si="32"/>
        <v>0</v>
      </c>
      <c r="IB17" s="474">
        <f t="shared" si="32"/>
        <v>0</v>
      </c>
      <c r="IC17" s="474">
        <f t="shared" si="32"/>
        <v>0</v>
      </c>
      <c r="ID17" s="479">
        <f t="shared" si="107"/>
        <v>0</v>
      </c>
      <c r="IE17" s="479">
        <f t="shared" si="33"/>
        <v>0</v>
      </c>
      <c r="IF17" s="479">
        <f t="shared" si="33"/>
        <v>0</v>
      </c>
      <c r="IG17" s="479">
        <f t="shared" si="33"/>
        <v>0</v>
      </c>
      <c r="IH17" s="479">
        <f t="shared" si="33"/>
        <v>0</v>
      </c>
      <c r="II17" s="479">
        <f t="shared" si="108"/>
        <v>0</v>
      </c>
      <c r="IJ17" s="479">
        <f t="shared" si="34"/>
        <v>0</v>
      </c>
      <c r="IK17" s="479">
        <f t="shared" si="34"/>
        <v>0</v>
      </c>
      <c r="IL17" s="479">
        <f t="shared" si="34"/>
        <v>0</v>
      </c>
      <c r="IM17" s="479">
        <f t="shared" si="34"/>
        <v>0</v>
      </c>
      <c r="IN17" s="474">
        <f t="shared" si="109"/>
        <v>0</v>
      </c>
      <c r="IO17" s="474">
        <f t="shared" si="35"/>
        <v>0</v>
      </c>
      <c r="IP17" s="474">
        <f t="shared" si="35"/>
        <v>0</v>
      </c>
      <c r="IQ17" s="474">
        <f t="shared" si="35"/>
        <v>0</v>
      </c>
      <c r="IR17" s="474">
        <f t="shared" si="35"/>
        <v>0</v>
      </c>
      <c r="IS17" s="474">
        <f t="shared" si="110"/>
        <v>0</v>
      </c>
      <c r="IT17" s="474">
        <f t="shared" si="36"/>
        <v>0</v>
      </c>
      <c r="IU17" s="474">
        <f t="shared" si="36"/>
        <v>0</v>
      </c>
      <c r="IV17" s="474">
        <f t="shared" si="36"/>
        <v>0</v>
      </c>
      <c r="IW17" s="474">
        <f t="shared" si="36"/>
        <v>0</v>
      </c>
      <c r="IX17" s="479">
        <f t="shared" si="111"/>
        <v>0</v>
      </c>
      <c r="IY17" s="479">
        <f t="shared" si="37"/>
        <v>0</v>
      </c>
      <c r="IZ17" s="479">
        <f t="shared" si="37"/>
        <v>0</v>
      </c>
      <c r="JA17" s="479">
        <f t="shared" si="37"/>
        <v>0</v>
      </c>
      <c r="JB17" s="479">
        <f t="shared" si="37"/>
        <v>0</v>
      </c>
      <c r="JC17" s="479">
        <f t="shared" si="112"/>
        <v>0</v>
      </c>
      <c r="JD17" s="479">
        <f t="shared" si="38"/>
        <v>0</v>
      </c>
      <c r="JE17" s="479">
        <f t="shared" si="38"/>
        <v>0</v>
      </c>
      <c r="JF17" s="479">
        <f t="shared" si="38"/>
        <v>0</v>
      </c>
      <c r="JG17" s="479">
        <f t="shared" si="38"/>
        <v>0</v>
      </c>
      <c r="JH17" s="479">
        <f t="shared" si="113"/>
        <v>1322511</v>
      </c>
      <c r="JI17" s="479">
        <f t="shared" si="39"/>
        <v>173783</v>
      </c>
      <c r="JJ17" s="479">
        <f t="shared" si="39"/>
        <v>1148728</v>
      </c>
      <c r="JK17" s="479">
        <f t="shared" si="39"/>
        <v>857619</v>
      </c>
      <c r="JL17" s="479">
        <f t="shared" si="39"/>
        <v>291109</v>
      </c>
      <c r="JM17" s="669">
        <v>0</v>
      </c>
      <c r="JN17" s="669">
        <v>80</v>
      </c>
      <c r="JO17" s="669">
        <v>15</v>
      </c>
      <c r="JP17" s="669">
        <v>105</v>
      </c>
      <c r="JQ17" s="669">
        <v>15</v>
      </c>
      <c r="JR17" s="669">
        <v>0</v>
      </c>
      <c r="JS17" s="462">
        <f t="shared" si="114"/>
        <v>215</v>
      </c>
      <c r="JT17" s="474">
        <f t="shared" si="115"/>
        <v>0</v>
      </c>
      <c r="JU17" s="474">
        <f t="shared" si="40"/>
        <v>0</v>
      </c>
      <c r="JV17" s="474">
        <f t="shared" si="40"/>
        <v>0</v>
      </c>
      <c r="JW17" s="474">
        <f t="shared" si="40"/>
        <v>0</v>
      </c>
      <c r="JX17" s="474">
        <f t="shared" si="40"/>
        <v>0</v>
      </c>
      <c r="JY17" s="474">
        <f t="shared" si="116"/>
        <v>130480</v>
      </c>
      <c r="JZ17" s="474">
        <f t="shared" si="41"/>
        <v>2560</v>
      </c>
      <c r="KA17" s="474">
        <f t="shared" si="41"/>
        <v>127920</v>
      </c>
      <c r="KB17" s="474">
        <f t="shared" si="41"/>
        <v>127920</v>
      </c>
      <c r="KC17" s="474">
        <f t="shared" si="41"/>
        <v>0</v>
      </c>
      <c r="KD17" s="723">
        <f t="shared" si="117"/>
        <v>24465</v>
      </c>
      <c r="KE17" s="723">
        <f t="shared" si="42"/>
        <v>480</v>
      </c>
      <c r="KF17" s="723">
        <f t="shared" si="42"/>
        <v>23985</v>
      </c>
      <c r="KG17" s="723">
        <f t="shared" si="42"/>
        <v>23985</v>
      </c>
      <c r="KH17" s="723">
        <f t="shared" si="42"/>
        <v>0</v>
      </c>
      <c r="KI17" s="723">
        <f t="shared" si="118"/>
        <v>171255</v>
      </c>
      <c r="KJ17" s="723">
        <f t="shared" si="43"/>
        <v>3360</v>
      </c>
      <c r="KK17" s="723">
        <f t="shared" si="43"/>
        <v>167895</v>
      </c>
      <c r="KL17" s="723">
        <f t="shared" si="43"/>
        <v>167895</v>
      </c>
      <c r="KM17" s="723">
        <f t="shared" si="43"/>
        <v>0</v>
      </c>
      <c r="KN17" s="474">
        <f t="shared" si="119"/>
        <v>24465</v>
      </c>
      <c r="KO17" s="474">
        <f t="shared" si="44"/>
        <v>480</v>
      </c>
      <c r="KP17" s="474">
        <f t="shared" si="44"/>
        <v>23985</v>
      </c>
      <c r="KQ17" s="474">
        <f t="shared" si="44"/>
        <v>23985</v>
      </c>
      <c r="KR17" s="474">
        <f t="shared" si="44"/>
        <v>0</v>
      </c>
      <c r="KS17" s="474">
        <f t="shared" si="120"/>
        <v>0</v>
      </c>
      <c r="KT17" s="474">
        <f t="shared" si="45"/>
        <v>0</v>
      </c>
      <c r="KU17" s="474">
        <f t="shared" si="45"/>
        <v>0</v>
      </c>
      <c r="KV17" s="474">
        <f t="shared" si="45"/>
        <v>0</v>
      </c>
      <c r="KW17" s="474">
        <f t="shared" si="45"/>
        <v>0</v>
      </c>
      <c r="KX17" s="474">
        <f t="shared" si="46"/>
        <v>350665</v>
      </c>
      <c r="KY17" s="474">
        <f t="shared" si="46"/>
        <v>6880</v>
      </c>
      <c r="KZ17" s="474">
        <f t="shared" si="47"/>
        <v>343785</v>
      </c>
      <c r="LA17" s="474">
        <f t="shared" si="47"/>
        <v>343785</v>
      </c>
      <c r="LB17" s="474">
        <f t="shared" si="47"/>
        <v>0</v>
      </c>
      <c r="LC17" s="479">
        <f t="shared" si="48"/>
        <v>27279863</v>
      </c>
      <c r="LD17" s="479">
        <f t="shared" si="121"/>
        <v>1322511</v>
      </c>
      <c r="LE17" s="479">
        <f t="shared" si="122"/>
        <v>350665</v>
      </c>
      <c r="LF17" s="476">
        <f t="shared" si="123"/>
        <v>28953039</v>
      </c>
      <c r="LG17" s="476">
        <f t="shared" si="49"/>
        <v>2413029</v>
      </c>
      <c r="LH17" s="476">
        <f t="shared" si="49"/>
        <v>26540010</v>
      </c>
      <c r="LI17" s="476">
        <f t="shared" si="49"/>
        <v>20007860</v>
      </c>
      <c r="LJ17" s="476">
        <f t="shared" si="49"/>
        <v>6532150</v>
      </c>
      <c r="LK17" s="714">
        <v>70.94</v>
      </c>
      <c r="LL17" s="717">
        <f t="shared" si="50"/>
        <v>5930733.2000000002</v>
      </c>
      <c r="LM17" s="720">
        <f t="shared" si="124"/>
        <v>5930.7</v>
      </c>
      <c r="LN17" s="718">
        <f t="shared" si="51"/>
        <v>34533107.200000003</v>
      </c>
      <c r="LO17" s="713">
        <f t="shared" si="125"/>
        <v>34533.1</v>
      </c>
      <c r="LP17" s="724">
        <f t="shared" si="126"/>
        <v>0</v>
      </c>
      <c r="LQ17" s="724">
        <f t="shared" si="127"/>
        <v>34533.1</v>
      </c>
      <c r="LR17" s="724">
        <f t="shared" si="52"/>
        <v>350.7</v>
      </c>
      <c r="LS17" s="713">
        <f t="shared" si="128"/>
        <v>34883.800000000003</v>
      </c>
      <c r="LT17" s="437"/>
      <c r="LU17" s="617">
        <f t="shared" si="129"/>
        <v>0</v>
      </c>
      <c r="LV17" s="617">
        <f t="shared" si="130"/>
        <v>1631</v>
      </c>
      <c r="LW17" s="617">
        <f t="shared" si="131"/>
        <v>1631</v>
      </c>
      <c r="LX17" s="617">
        <f t="shared" si="132"/>
        <v>1631</v>
      </c>
      <c r="LY17" s="617">
        <f t="shared" si="133"/>
        <v>1631</v>
      </c>
      <c r="LZ17" s="617">
        <f t="shared" si="134"/>
        <v>0</v>
      </c>
      <c r="MA17" s="480"/>
      <c r="MB17" s="480"/>
      <c r="MC17" s="480"/>
      <c r="MD17" s="480"/>
      <c r="ME17" s="480"/>
      <c r="MF17" s="480"/>
      <c r="MG17" s="480"/>
      <c r="MH17" s="480"/>
      <c r="MI17" s="480"/>
      <c r="MJ17" s="480"/>
      <c r="MK17" s="480"/>
      <c r="ML17" s="480"/>
      <c r="MM17" s="480"/>
      <c r="MN17" s="480"/>
      <c r="MO17" s="480"/>
      <c r="MP17" s="480"/>
      <c r="MQ17" s="480"/>
      <c r="MR17" s="480"/>
      <c r="MS17" s="480"/>
      <c r="MT17" s="480"/>
      <c r="MU17" s="480"/>
      <c r="MV17" s="480"/>
      <c r="MW17" s="480"/>
      <c r="MX17" s="480"/>
      <c r="MY17" s="480"/>
      <c r="MZ17" s="480"/>
      <c r="NA17" s="480"/>
      <c r="NB17" s="480"/>
      <c r="NC17" s="480"/>
      <c r="ND17" s="480"/>
      <c r="NE17" s="480"/>
      <c r="NF17" s="480"/>
      <c r="NG17" s="480"/>
      <c r="NH17" s="480"/>
      <c r="NI17" s="480"/>
      <c r="NJ17" s="480"/>
      <c r="NK17" s="480"/>
      <c r="NL17" s="480"/>
      <c r="NM17" s="480"/>
      <c r="NN17" s="480"/>
      <c r="NO17" s="480"/>
      <c r="NP17" s="480"/>
      <c r="NQ17" s="480"/>
      <c r="NR17" s="480"/>
      <c r="NS17" s="480"/>
      <c r="NT17" s="480"/>
      <c r="NU17" s="480"/>
      <c r="NV17" s="480"/>
      <c r="NW17" s="480"/>
      <c r="NX17" s="480"/>
      <c r="NY17" s="480"/>
      <c r="NZ17" s="480"/>
      <c r="OA17" s="480"/>
      <c r="OB17" s="480"/>
      <c r="OD17" s="642">
        <f t="shared" si="53"/>
        <v>112114</v>
      </c>
      <c r="OE17" s="618">
        <f t="shared" si="54"/>
        <v>257234</v>
      </c>
      <c r="OF17" s="618">
        <f t="shared" si="55"/>
        <v>291908</v>
      </c>
      <c r="OG17" s="643">
        <f t="shared" si="135"/>
        <v>93464</v>
      </c>
      <c r="OH17" s="644">
        <f t="shared" si="56"/>
        <v>224130</v>
      </c>
      <c r="OI17" s="644">
        <f t="shared" si="56"/>
        <v>256770</v>
      </c>
      <c r="OJ17" s="642">
        <f t="shared" si="57"/>
        <v>18650</v>
      </c>
      <c r="OK17" s="618">
        <f t="shared" si="58"/>
        <v>33104</v>
      </c>
      <c r="OL17" s="618">
        <f t="shared" si="59"/>
        <v>35138</v>
      </c>
    </row>
    <row r="18" spans="1:402">
      <c r="A18" s="709" t="s">
        <v>774</v>
      </c>
      <c r="B18" s="461"/>
      <c r="C18" s="461"/>
      <c r="D18" s="461"/>
      <c r="E18" s="461"/>
      <c r="F18" s="462">
        <f t="shared" si="60"/>
        <v>0</v>
      </c>
      <c r="G18" s="463"/>
      <c r="H18" s="463"/>
      <c r="I18" s="463"/>
      <c r="J18" s="463"/>
      <c r="K18" s="462">
        <f t="shared" si="61"/>
        <v>0</v>
      </c>
      <c r="L18" s="464">
        <f t="shared" si="62"/>
        <v>0</v>
      </c>
      <c r="M18" s="464"/>
      <c r="N18" s="464"/>
      <c r="O18" s="464"/>
      <c r="P18" s="465">
        <v>384</v>
      </c>
      <c r="Q18" s="461"/>
      <c r="R18" s="481">
        <v>0</v>
      </c>
      <c r="S18" s="461"/>
      <c r="T18" s="465">
        <v>3</v>
      </c>
      <c r="U18" s="462">
        <f t="shared" si="2"/>
        <v>387</v>
      </c>
      <c r="V18" s="465">
        <v>494</v>
      </c>
      <c r="W18" s="461"/>
      <c r="X18" s="481">
        <v>0</v>
      </c>
      <c r="Y18" s="461"/>
      <c r="Z18" s="465">
        <v>1</v>
      </c>
      <c r="AA18" s="462">
        <f t="shared" si="3"/>
        <v>495</v>
      </c>
      <c r="AB18" s="465">
        <v>123</v>
      </c>
      <c r="AC18" s="461"/>
      <c r="AD18" s="461"/>
      <c r="AE18" s="461"/>
      <c r="AF18" s="465">
        <v>0</v>
      </c>
      <c r="AG18" s="462">
        <f t="shared" si="63"/>
        <v>123</v>
      </c>
      <c r="AH18" s="459">
        <f t="shared" si="64"/>
        <v>1005</v>
      </c>
      <c r="AI18" s="467"/>
      <c r="AJ18" s="468">
        <v>0</v>
      </c>
      <c r="AK18" s="469"/>
      <c r="AL18" s="470">
        <v>0</v>
      </c>
      <c r="AM18" s="470"/>
      <c r="AN18" s="467"/>
      <c r="AO18" s="471"/>
      <c r="AP18" s="470"/>
      <c r="AQ18" s="468"/>
      <c r="AR18" s="468"/>
      <c r="AS18" s="461"/>
      <c r="AT18" s="461"/>
      <c r="AU18" s="470"/>
      <c r="AV18" s="470"/>
      <c r="AW18" s="468"/>
      <c r="AX18" s="470"/>
      <c r="AY18" s="470"/>
      <c r="AZ18" s="468"/>
      <c r="BA18" s="470"/>
      <c r="BB18" s="461"/>
      <c r="BC18" s="461"/>
      <c r="BD18" s="470"/>
      <c r="BE18" s="470"/>
      <c r="BF18" s="473"/>
      <c r="BG18" s="462">
        <f t="shared" si="65"/>
        <v>0</v>
      </c>
      <c r="BH18" s="474">
        <f t="shared" si="66"/>
        <v>9903360</v>
      </c>
      <c r="BI18" s="475">
        <f t="shared" si="4"/>
        <v>828288</v>
      </c>
      <c r="BJ18" s="475">
        <f t="shared" si="4"/>
        <v>9075072</v>
      </c>
      <c r="BK18" s="475">
        <f t="shared" si="4"/>
        <v>6935808</v>
      </c>
      <c r="BL18" s="475">
        <f t="shared" si="4"/>
        <v>2139264</v>
      </c>
      <c r="BM18" s="474">
        <f t="shared" si="67"/>
        <v>0</v>
      </c>
      <c r="BN18" s="475">
        <f t="shared" si="5"/>
        <v>0</v>
      </c>
      <c r="BO18" s="475">
        <f t="shared" si="5"/>
        <v>0</v>
      </c>
      <c r="BP18" s="475">
        <f t="shared" si="5"/>
        <v>0</v>
      </c>
      <c r="BQ18" s="475">
        <f t="shared" si="5"/>
        <v>0</v>
      </c>
      <c r="BR18" s="474">
        <f t="shared" si="68"/>
        <v>0</v>
      </c>
      <c r="BS18" s="475">
        <f t="shared" si="6"/>
        <v>0</v>
      </c>
      <c r="BT18" s="475">
        <f t="shared" si="6"/>
        <v>0</v>
      </c>
      <c r="BU18" s="475">
        <f t="shared" si="6"/>
        <v>0</v>
      </c>
      <c r="BV18" s="475">
        <f t="shared" si="6"/>
        <v>0</v>
      </c>
      <c r="BW18" s="475"/>
      <c r="BX18" s="475"/>
      <c r="BY18" s="475"/>
      <c r="BZ18" s="475"/>
      <c r="CA18" s="475"/>
      <c r="CB18" s="474">
        <f t="shared" si="69"/>
        <v>592656</v>
      </c>
      <c r="CC18" s="475">
        <f t="shared" si="7"/>
        <v>1353</v>
      </c>
      <c r="CD18" s="475">
        <f t="shared" si="7"/>
        <v>591303</v>
      </c>
      <c r="CE18" s="475">
        <f t="shared" si="7"/>
        <v>591303</v>
      </c>
      <c r="CF18" s="475">
        <f t="shared" si="7"/>
        <v>0</v>
      </c>
      <c r="CG18" s="476">
        <f t="shared" si="70"/>
        <v>10496016</v>
      </c>
      <c r="CH18" s="474">
        <f t="shared" si="71"/>
        <v>17780542</v>
      </c>
      <c r="CI18" s="475">
        <f t="shared" si="71"/>
        <v>1449396</v>
      </c>
      <c r="CJ18" s="475">
        <f t="shared" si="71"/>
        <v>16331146</v>
      </c>
      <c r="CK18" s="475">
        <f t="shared" si="71"/>
        <v>12186486</v>
      </c>
      <c r="CL18" s="475">
        <f t="shared" si="71"/>
        <v>4144660</v>
      </c>
      <c r="CM18" s="474">
        <f t="shared" si="72"/>
        <v>0</v>
      </c>
      <c r="CN18" s="475">
        <f t="shared" si="8"/>
        <v>0</v>
      </c>
      <c r="CO18" s="475">
        <f t="shared" si="8"/>
        <v>0</v>
      </c>
      <c r="CP18" s="475">
        <f t="shared" si="8"/>
        <v>0</v>
      </c>
      <c r="CQ18" s="475">
        <f t="shared" si="8"/>
        <v>0</v>
      </c>
      <c r="CR18" s="474">
        <f t="shared" si="73"/>
        <v>0</v>
      </c>
      <c r="CS18" s="475">
        <f t="shared" si="73"/>
        <v>0</v>
      </c>
      <c r="CT18" s="475">
        <f t="shared" si="73"/>
        <v>0</v>
      </c>
      <c r="CU18" s="475">
        <f t="shared" si="73"/>
        <v>0</v>
      </c>
      <c r="CV18" s="475">
        <f t="shared" si="73"/>
        <v>0</v>
      </c>
      <c r="CW18" s="474">
        <f t="shared" si="74"/>
        <v>0</v>
      </c>
      <c r="CX18" s="475">
        <f t="shared" si="9"/>
        <v>0</v>
      </c>
      <c r="CY18" s="475">
        <f t="shared" si="9"/>
        <v>0</v>
      </c>
      <c r="CZ18" s="475">
        <f t="shared" si="9"/>
        <v>0</v>
      </c>
      <c r="DA18" s="475">
        <f t="shared" si="9"/>
        <v>0</v>
      </c>
      <c r="DB18" s="474">
        <f t="shared" si="75"/>
        <v>228176</v>
      </c>
      <c r="DC18" s="475">
        <f t="shared" si="10"/>
        <v>752</v>
      </c>
      <c r="DD18" s="475">
        <f t="shared" si="10"/>
        <v>227424</v>
      </c>
      <c r="DE18" s="475">
        <f t="shared" si="10"/>
        <v>227424</v>
      </c>
      <c r="DF18" s="475">
        <f t="shared" si="10"/>
        <v>0</v>
      </c>
      <c r="DG18" s="476">
        <f t="shared" si="76"/>
        <v>18008718</v>
      </c>
      <c r="DH18" s="474">
        <f t="shared" si="77"/>
        <v>5060958</v>
      </c>
      <c r="DI18" s="475">
        <f t="shared" si="77"/>
        <v>402579</v>
      </c>
      <c r="DJ18" s="475">
        <f t="shared" si="77"/>
        <v>4658379</v>
      </c>
      <c r="DK18" s="475">
        <f t="shared" si="77"/>
        <v>3449289</v>
      </c>
      <c r="DL18" s="475">
        <f t="shared" si="77"/>
        <v>1209090</v>
      </c>
      <c r="DM18" s="474">
        <f t="shared" si="78"/>
        <v>0</v>
      </c>
      <c r="DN18" s="475">
        <f t="shared" si="11"/>
        <v>0</v>
      </c>
      <c r="DO18" s="475">
        <f t="shared" si="11"/>
        <v>0</v>
      </c>
      <c r="DP18" s="475">
        <f t="shared" si="11"/>
        <v>0</v>
      </c>
      <c r="DQ18" s="475">
        <f t="shared" si="11"/>
        <v>0</v>
      </c>
      <c r="DR18" s="475"/>
      <c r="DS18" s="475"/>
      <c r="DT18" s="475"/>
      <c r="DU18" s="475"/>
      <c r="DV18" s="475"/>
      <c r="DW18" s="474">
        <f t="shared" si="79"/>
        <v>0</v>
      </c>
      <c r="DX18" s="475">
        <f t="shared" si="12"/>
        <v>0</v>
      </c>
      <c r="DY18" s="475">
        <f t="shared" si="12"/>
        <v>0</v>
      </c>
      <c r="DZ18" s="475">
        <f t="shared" si="12"/>
        <v>0</v>
      </c>
      <c r="EA18" s="475">
        <f t="shared" si="12"/>
        <v>0</v>
      </c>
      <c r="EB18" s="474">
        <f t="shared" si="80"/>
        <v>0</v>
      </c>
      <c r="EC18" s="475">
        <f t="shared" si="13"/>
        <v>0</v>
      </c>
      <c r="ED18" s="475">
        <f t="shared" si="13"/>
        <v>0</v>
      </c>
      <c r="EE18" s="475">
        <f t="shared" si="13"/>
        <v>0</v>
      </c>
      <c r="EF18" s="475">
        <f t="shared" si="13"/>
        <v>0</v>
      </c>
      <c r="EG18" s="476">
        <f t="shared" si="81"/>
        <v>5060958</v>
      </c>
      <c r="EH18" s="476">
        <f t="shared" si="82"/>
        <v>33565692</v>
      </c>
      <c r="EI18" s="477">
        <f t="shared" si="83"/>
        <v>2682368</v>
      </c>
      <c r="EJ18" s="477">
        <f t="shared" si="14"/>
        <v>30883324</v>
      </c>
      <c r="EK18" s="477">
        <f t="shared" si="14"/>
        <v>23390310</v>
      </c>
      <c r="EL18" s="477">
        <f t="shared" si="14"/>
        <v>7493014</v>
      </c>
      <c r="EM18" s="478">
        <f t="shared" si="84"/>
        <v>32744860</v>
      </c>
      <c r="EN18" s="478">
        <f t="shared" si="85"/>
        <v>0</v>
      </c>
      <c r="EO18" s="478">
        <f t="shared" si="86"/>
        <v>0</v>
      </c>
      <c r="EP18" s="478">
        <f t="shared" si="87"/>
        <v>0</v>
      </c>
      <c r="EQ18" s="478">
        <f t="shared" si="88"/>
        <v>820832</v>
      </c>
      <c r="ER18" s="479">
        <f t="shared" si="89"/>
        <v>0</v>
      </c>
      <c r="ES18" s="479">
        <f t="shared" si="15"/>
        <v>0</v>
      </c>
      <c r="ET18" s="479">
        <f t="shared" si="15"/>
        <v>0</v>
      </c>
      <c r="EU18" s="479">
        <f t="shared" si="15"/>
        <v>0</v>
      </c>
      <c r="EV18" s="479">
        <f t="shared" si="15"/>
        <v>0</v>
      </c>
      <c r="EW18" s="479">
        <f t="shared" si="90"/>
        <v>0</v>
      </c>
      <c r="EX18" s="479">
        <f t="shared" si="16"/>
        <v>0</v>
      </c>
      <c r="EY18" s="479">
        <f t="shared" si="16"/>
        <v>0</v>
      </c>
      <c r="EZ18" s="479">
        <f t="shared" si="16"/>
        <v>0</v>
      </c>
      <c r="FA18" s="479">
        <f t="shared" si="16"/>
        <v>0</v>
      </c>
      <c r="FB18" s="479">
        <f t="shared" si="91"/>
        <v>0</v>
      </c>
      <c r="FC18" s="479">
        <f t="shared" si="17"/>
        <v>0</v>
      </c>
      <c r="FD18" s="479">
        <f t="shared" si="17"/>
        <v>0</v>
      </c>
      <c r="FE18" s="479">
        <f t="shared" si="17"/>
        <v>0</v>
      </c>
      <c r="FF18" s="479">
        <f t="shared" si="17"/>
        <v>0</v>
      </c>
      <c r="FG18" s="479">
        <f t="shared" si="92"/>
        <v>0</v>
      </c>
      <c r="FH18" s="479">
        <f t="shared" si="18"/>
        <v>0</v>
      </c>
      <c r="FI18" s="479">
        <f t="shared" si="18"/>
        <v>0</v>
      </c>
      <c r="FJ18" s="479">
        <f t="shared" si="18"/>
        <v>0</v>
      </c>
      <c r="FK18" s="479">
        <f t="shared" si="18"/>
        <v>0</v>
      </c>
      <c r="FL18" s="474">
        <f t="shared" si="93"/>
        <v>0</v>
      </c>
      <c r="FM18" s="474">
        <f t="shared" si="19"/>
        <v>0</v>
      </c>
      <c r="FN18" s="474">
        <f t="shared" si="19"/>
        <v>0</v>
      </c>
      <c r="FO18" s="474">
        <f t="shared" si="19"/>
        <v>0</v>
      </c>
      <c r="FP18" s="474">
        <f t="shared" si="19"/>
        <v>0</v>
      </c>
      <c r="FQ18" s="474">
        <f t="shared" si="94"/>
        <v>0</v>
      </c>
      <c r="FR18" s="474">
        <f t="shared" si="20"/>
        <v>0</v>
      </c>
      <c r="FS18" s="474">
        <f t="shared" si="20"/>
        <v>0</v>
      </c>
      <c r="FT18" s="474">
        <f t="shared" si="20"/>
        <v>0</v>
      </c>
      <c r="FU18" s="474">
        <f t="shared" si="20"/>
        <v>0</v>
      </c>
      <c r="FV18" s="479">
        <f t="shared" si="95"/>
        <v>0</v>
      </c>
      <c r="FW18" s="479">
        <f t="shared" si="21"/>
        <v>0</v>
      </c>
      <c r="FX18" s="479">
        <f t="shared" si="21"/>
        <v>0</v>
      </c>
      <c r="FY18" s="479">
        <f t="shared" si="21"/>
        <v>0</v>
      </c>
      <c r="FZ18" s="479">
        <f t="shared" si="21"/>
        <v>0</v>
      </c>
      <c r="GA18" s="479">
        <f t="shared" si="96"/>
        <v>0</v>
      </c>
      <c r="GB18" s="479">
        <f t="shared" si="22"/>
        <v>0</v>
      </c>
      <c r="GC18" s="479">
        <f t="shared" si="22"/>
        <v>0</v>
      </c>
      <c r="GD18" s="479">
        <f t="shared" si="22"/>
        <v>0</v>
      </c>
      <c r="GE18" s="479">
        <f t="shared" si="22"/>
        <v>0</v>
      </c>
      <c r="GF18" s="474">
        <f t="shared" si="97"/>
        <v>0</v>
      </c>
      <c r="GG18" s="474">
        <f t="shared" si="23"/>
        <v>0</v>
      </c>
      <c r="GH18" s="474">
        <f t="shared" si="23"/>
        <v>0</v>
      </c>
      <c r="GI18" s="474">
        <f t="shared" si="23"/>
        <v>0</v>
      </c>
      <c r="GJ18" s="474">
        <f t="shared" si="23"/>
        <v>0</v>
      </c>
      <c r="GK18" s="474">
        <f t="shared" si="98"/>
        <v>0</v>
      </c>
      <c r="GL18" s="474">
        <f t="shared" si="24"/>
        <v>0</v>
      </c>
      <c r="GM18" s="474">
        <f t="shared" si="24"/>
        <v>0</v>
      </c>
      <c r="GN18" s="474">
        <f t="shared" si="24"/>
        <v>0</v>
      </c>
      <c r="GO18" s="474">
        <f t="shared" si="24"/>
        <v>0</v>
      </c>
      <c r="GP18" s="479">
        <f t="shared" si="99"/>
        <v>0</v>
      </c>
      <c r="GQ18" s="479">
        <f t="shared" si="25"/>
        <v>0</v>
      </c>
      <c r="GR18" s="479">
        <f t="shared" si="25"/>
        <v>0</v>
      </c>
      <c r="GS18" s="479">
        <f t="shared" si="25"/>
        <v>0</v>
      </c>
      <c r="GT18" s="479">
        <f t="shared" si="25"/>
        <v>0</v>
      </c>
      <c r="GU18" s="479">
        <f t="shared" si="100"/>
        <v>0</v>
      </c>
      <c r="GV18" s="479">
        <f t="shared" si="26"/>
        <v>0</v>
      </c>
      <c r="GW18" s="479">
        <f t="shared" si="26"/>
        <v>0</v>
      </c>
      <c r="GX18" s="479">
        <f t="shared" si="26"/>
        <v>0</v>
      </c>
      <c r="GY18" s="479">
        <f t="shared" si="26"/>
        <v>0</v>
      </c>
      <c r="GZ18" s="474">
        <f t="shared" si="101"/>
        <v>0</v>
      </c>
      <c r="HA18" s="474">
        <f t="shared" si="27"/>
        <v>0</v>
      </c>
      <c r="HB18" s="474">
        <f t="shared" si="27"/>
        <v>0</v>
      </c>
      <c r="HC18" s="474">
        <f t="shared" si="27"/>
        <v>0</v>
      </c>
      <c r="HD18" s="474">
        <f t="shared" si="27"/>
        <v>0</v>
      </c>
      <c r="HE18" s="474">
        <f t="shared" si="102"/>
        <v>0</v>
      </c>
      <c r="HF18" s="474">
        <f t="shared" si="28"/>
        <v>0</v>
      </c>
      <c r="HG18" s="474">
        <f t="shared" si="28"/>
        <v>0</v>
      </c>
      <c r="HH18" s="474">
        <f t="shared" si="28"/>
        <v>0</v>
      </c>
      <c r="HI18" s="474">
        <f t="shared" si="28"/>
        <v>0</v>
      </c>
      <c r="HJ18" s="479">
        <f t="shared" si="103"/>
        <v>0</v>
      </c>
      <c r="HK18" s="479">
        <f t="shared" si="29"/>
        <v>0</v>
      </c>
      <c r="HL18" s="479">
        <f t="shared" si="29"/>
        <v>0</v>
      </c>
      <c r="HM18" s="479">
        <f t="shared" si="29"/>
        <v>0</v>
      </c>
      <c r="HN18" s="479">
        <f t="shared" si="29"/>
        <v>0</v>
      </c>
      <c r="HO18" s="479">
        <f t="shared" si="104"/>
        <v>0</v>
      </c>
      <c r="HP18" s="479">
        <f t="shared" si="30"/>
        <v>0</v>
      </c>
      <c r="HQ18" s="479">
        <f t="shared" si="30"/>
        <v>0</v>
      </c>
      <c r="HR18" s="479">
        <f t="shared" si="30"/>
        <v>0</v>
      </c>
      <c r="HS18" s="479">
        <f t="shared" si="30"/>
        <v>0</v>
      </c>
      <c r="HT18" s="474">
        <f t="shared" si="105"/>
        <v>0</v>
      </c>
      <c r="HU18" s="474">
        <f t="shared" si="31"/>
        <v>0</v>
      </c>
      <c r="HV18" s="474">
        <f t="shared" si="31"/>
        <v>0</v>
      </c>
      <c r="HW18" s="474">
        <f t="shared" si="31"/>
        <v>0</v>
      </c>
      <c r="HX18" s="474">
        <f t="shared" si="31"/>
        <v>0</v>
      </c>
      <c r="HY18" s="474">
        <f t="shared" si="106"/>
        <v>0</v>
      </c>
      <c r="HZ18" s="474">
        <f t="shared" si="32"/>
        <v>0</v>
      </c>
      <c r="IA18" s="474">
        <f t="shared" si="32"/>
        <v>0</v>
      </c>
      <c r="IB18" s="474">
        <f t="shared" si="32"/>
        <v>0</v>
      </c>
      <c r="IC18" s="474">
        <f t="shared" si="32"/>
        <v>0</v>
      </c>
      <c r="ID18" s="479">
        <f t="shared" si="107"/>
        <v>0</v>
      </c>
      <c r="IE18" s="479">
        <f t="shared" si="33"/>
        <v>0</v>
      </c>
      <c r="IF18" s="479">
        <f t="shared" si="33"/>
        <v>0</v>
      </c>
      <c r="IG18" s="479">
        <f t="shared" si="33"/>
        <v>0</v>
      </c>
      <c r="IH18" s="479">
        <f t="shared" si="33"/>
        <v>0</v>
      </c>
      <c r="II18" s="479">
        <f t="shared" si="108"/>
        <v>0</v>
      </c>
      <c r="IJ18" s="479">
        <f t="shared" si="34"/>
        <v>0</v>
      </c>
      <c r="IK18" s="479">
        <f t="shared" si="34"/>
        <v>0</v>
      </c>
      <c r="IL18" s="479">
        <f t="shared" si="34"/>
        <v>0</v>
      </c>
      <c r="IM18" s="479">
        <f t="shared" si="34"/>
        <v>0</v>
      </c>
      <c r="IN18" s="474">
        <f t="shared" si="109"/>
        <v>0</v>
      </c>
      <c r="IO18" s="474">
        <f t="shared" si="35"/>
        <v>0</v>
      </c>
      <c r="IP18" s="474">
        <f t="shared" si="35"/>
        <v>0</v>
      </c>
      <c r="IQ18" s="474">
        <f t="shared" si="35"/>
        <v>0</v>
      </c>
      <c r="IR18" s="474">
        <f t="shared" si="35"/>
        <v>0</v>
      </c>
      <c r="IS18" s="474">
        <f t="shared" si="110"/>
        <v>0</v>
      </c>
      <c r="IT18" s="474">
        <f t="shared" si="36"/>
        <v>0</v>
      </c>
      <c r="IU18" s="474">
        <f t="shared" si="36"/>
        <v>0</v>
      </c>
      <c r="IV18" s="474">
        <f t="shared" si="36"/>
        <v>0</v>
      </c>
      <c r="IW18" s="474">
        <f t="shared" si="36"/>
        <v>0</v>
      </c>
      <c r="IX18" s="479">
        <f t="shared" si="111"/>
        <v>0</v>
      </c>
      <c r="IY18" s="479">
        <f t="shared" si="37"/>
        <v>0</v>
      </c>
      <c r="IZ18" s="479">
        <f t="shared" si="37"/>
        <v>0</v>
      </c>
      <c r="JA18" s="479">
        <f t="shared" si="37"/>
        <v>0</v>
      </c>
      <c r="JB18" s="479">
        <f t="shared" si="37"/>
        <v>0</v>
      </c>
      <c r="JC18" s="479">
        <f t="shared" si="112"/>
        <v>0</v>
      </c>
      <c r="JD18" s="479">
        <f t="shared" si="38"/>
        <v>0</v>
      </c>
      <c r="JE18" s="479">
        <f t="shared" si="38"/>
        <v>0</v>
      </c>
      <c r="JF18" s="479">
        <f t="shared" si="38"/>
        <v>0</v>
      </c>
      <c r="JG18" s="479">
        <f t="shared" si="38"/>
        <v>0</v>
      </c>
      <c r="JH18" s="479">
        <f t="shared" si="113"/>
        <v>0</v>
      </c>
      <c r="JI18" s="479">
        <f t="shared" si="39"/>
        <v>0</v>
      </c>
      <c r="JJ18" s="479">
        <f t="shared" si="39"/>
        <v>0</v>
      </c>
      <c r="JK18" s="479">
        <f t="shared" si="39"/>
        <v>0</v>
      </c>
      <c r="JL18" s="479">
        <f t="shared" si="39"/>
        <v>0</v>
      </c>
      <c r="JM18" s="669">
        <v>60</v>
      </c>
      <c r="JN18" s="669">
        <v>45</v>
      </c>
      <c r="JO18" s="669">
        <v>0</v>
      </c>
      <c r="JP18" s="669">
        <v>75</v>
      </c>
      <c r="JQ18" s="669">
        <v>0</v>
      </c>
      <c r="JR18" s="669">
        <v>0</v>
      </c>
      <c r="JS18" s="462">
        <f t="shared" si="114"/>
        <v>180</v>
      </c>
      <c r="JT18" s="474">
        <f t="shared" si="115"/>
        <v>97860</v>
      </c>
      <c r="JU18" s="474">
        <f t="shared" si="40"/>
        <v>1920</v>
      </c>
      <c r="JV18" s="474">
        <f t="shared" si="40"/>
        <v>95940</v>
      </c>
      <c r="JW18" s="474">
        <f t="shared" si="40"/>
        <v>95940</v>
      </c>
      <c r="JX18" s="474">
        <f t="shared" si="40"/>
        <v>0</v>
      </c>
      <c r="JY18" s="474">
        <f t="shared" si="116"/>
        <v>73395</v>
      </c>
      <c r="JZ18" s="474">
        <f t="shared" si="41"/>
        <v>1440</v>
      </c>
      <c r="KA18" s="474">
        <f t="shared" si="41"/>
        <v>71955</v>
      </c>
      <c r="KB18" s="474">
        <f t="shared" si="41"/>
        <v>71955</v>
      </c>
      <c r="KC18" s="474">
        <f t="shared" si="41"/>
        <v>0</v>
      </c>
      <c r="KD18" s="723">
        <f t="shared" si="117"/>
        <v>0</v>
      </c>
      <c r="KE18" s="723">
        <f t="shared" si="42"/>
        <v>0</v>
      </c>
      <c r="KF18" s="723">
        <f t="shared" si="42"/>
        <v>0</v>
      </c>
      <c r="KG18" s="723">
        <f t="shared" si="42"/>
        <v>0</v>
      </c>
      <c r="KH18" s="723">
        <f t="shared" si="42"/>
        <v>0</v>
      </c>
      <c r="KI18" s="723">
        <f t="shared" si="118"/>
        <v>122325</v>
      </c>
      <c r="KJ18" s="723">
        <f t="shared" si="43"/>
        <v>2400</v>
      </c>
      <c r="KK18" s="723">
        <f t="shared" si="43"/>
        <v>119925</v>
      </c>
      <c r="KL18" s="723">
        <f t="shared" si="43"/>
        <v>119925</v>
      </c>
      <c r="KM18" s="723">
        <f t="shared" si="43"/>
        <v>0</v>
      </c>
      <c r="KN18" s="474">
        <f t="shared" si="119"/>
        <v>0</v>
      </c>
      <c r="KO18" s="474">
        <f t="shared" si="44"/>
        <v>0</v>
      </c>
      <c r="KP18" s="474">
        <f t="shared" si="44"/>
        <v>0</v>
      </c>
      <c r="KQ18" s="474">
        <f t="shared" si="44"/>
        <v>0</v>
      </c>
      <c r="KR18" s="474">
        <f t="shared" si="44"/>
        <v>0</v>
      </c>
      <c r="KS18" s="474">
        <f t="shared" si="120"/>
        <v>0</v>
      </c>
      <c r="KT18" s="474">
        <f t="shared" si="45"/>
        <v>0</v>
      </c>
      <c r="KU18" s="474">
        <f t="shared" si="45"/>
        <v>0</v>
      </c>
      <c r="KV18" s="474">
        <f t="shared" si="45"/>
        <v>0</v>
      </c>
      <c r="KW18" s="474">
        <f t="shared" si="45"/>
        <v>0</v>
      </c>
      <c r="KX18" s="474">
        <f t="shared" si="46"/>
        <v>293580</v>
      </c>
      <c r="KY18" s="474">
        <f t="shared" si="46"/>
        <v>5760</v>
      </c>
      <c r="KZ18" s="474">
        <f t="shared" si="47"/>
        <v>287820</v>
      </c>
      <c r="LA18" s="474">
        <f t="shared" si="47"/>
        <v>287820</v>
      </c>
      <c r="LB18" s="474">
        <f t="shared" si="47"/>
        <v>0</v>
      </c>
      <c r="LC18" s="479">
        <f t="shared" si="48"/>
        <v>33565692</v>
      </c>
      <c r="LD18" s="479">
        <f t="shared" si="121"/>
        <v>0</v>
      </c>
      <c r="LE18" s="479">
        <f t="shared" si="122"/>
        <v>293580</v>
      </c>
      <c r="LF18" s="476">
        <f t="shared" si="123"/>
        <v>33859272</v>
      </c>
      <c r="LG18" s="476">
        <f t="shared" si="49"/>
        <v>2688128</v>
      </c>
      <c r="LH18" s="476">
        <f t="shared" si="49"/>
        <v>31171144</v>
      </c>
      <c r="LI18" s="476">
        <f t="shared" si="49"/>
        <v>23678130</v>
      </c>
      <c r="LJ18" s="476">
        <f t="shared" si="49"/>
        <v>7493014</v>
      </c>
      <c r="LK18" s="714">
        <v>82.31</v>
      </c>
      <c r="LL18" s="717">
        <f t="shared" si="50"/>
        <v>6881289.0999999996</v>
      </c>
      <c r="LM18" s="720">
        <f t="shared" si="124"/>
        <v>6881.3</v>
      </c>
      <c r="LN18" s="718">
        <f t="shared" si="51"/>
        <v>40446981.100000001</v>
      </c>
      <c r="LO18" s="713">
        <f t="shared" si="125"/>
        <v>40447</v>
      </c>
      <c r="LP18" s="724">
        <f t="shared" si="126"/>
        <v>0</v>
      </c>
      <c r="LQ18" s="724">
        <f t="shared" si="127"/>
        <v>40447</v>
      </c>
      <c r="LR18" s="724">
        <f t="shared" si="52"/>
        <v>293.60000000000002</v>
      </c>
      <c r="LS18" s="713">
        <f t="shared" si="128"/>
        <v>40740.6</v>
      </c>
      <c r="LT18" s="437"/>
      <c r="LU18" s="617">
        <f t="shared" si="129"/>
        <v>1631</v>
      </c>
      <c r="LV18" s="617">
        <f t="shared" si="130"/>
        <v>1631</v>
      </c>
      <c r="LW18" s="617">
        <f t="shared" si="131"/>
        <v>0</v>
      </c>
      <c r="LX18" s="617">
        <f t="shared" si="132"/>
        <v>1631</v>
      </c>
      <c r="LY18" s="617">
        <f t="shared" si="133"/>
        <v>0</v>
      </c>
      <c r="LZ18" s="617">
        <f t="shared" si="134"/>
        <v>0</v>
      </c>
      <c r="MA18" s="480"/>
      <c r="MB18" s="480"/>
      <c r="MC18" s="480"/>
      <c r="MD18" s="480"/>
      <c r="ME18" s="480"/>
      <c r="MF18" s="480"/>
      <c r="MG18" s="480"/>
      <c r="MH18" s="480"/>
      <c r="MI18" s="480"/>
      <c r="MJ18" s="480"/>
      <c r="MK18" s="480"/>
      <c r="ML18" s="480"/>
      <c r="MM18" s="480"/>
      <c r="MN18" s="480"/>
      <c r="MO18" s="480"/>
      <c r="MP18" s="480"/>
      <c r="MQ18" s="480"/>
      <c r="MR18" s="480"/>
      <c r="MS18" s="480"/>
      <c r="MT18" s="480"/>
      <c r="MU18" s="480"/>
      <c r="MV18" s="480"/>
      <c r="MW18" s="480"/>
      <c r="MX18" s="480"/>
      <c r="MY18" s="480"/>
      <c r="MZ18" s="480"/>
      <c r="NA18" s="480"/>
      <c r="NB18" s="480"/>
      <c r="NC18" s="480"/>
      <c r="ND18" s="480"/>
      <c r="NE18" s="480"/>
      <c r="NF18" s="480"/>
      <c r="NG18" s="480"/>
      <c r="NH18" s="480"/>
      <c r="NI18" s="480"/>
      <c r="NJ18" s="480"/>
      <c r="NK18" s="480"/>
      <c r="NL18" s="480"/>
      <c r="NM18" s="480"/>
      <c r="NN18" s="480"/>
      <c r="NO18" s="480"/>
      <c r="NP18" s="480"/>
      <c r="NQ18" s="480"/>
      <c r="NR18" s="480"/>
      <c r="NS18" s="480"/>
      <c r="NT18" s="480"/>
      <c r="NU18" s="480"/>
      <c r="NV18" s="480"/>
      <c r="NW18" s="480"/>
      <c r="NX18" s="480"/>
      <c r="NY18" s="480"/>
      <c r="NZ18" s="480"/>
      <c r="OA18" s="480"/>
      <c r="OB18" s="480"/>
      <c r="OD18" s="642">
        <f t="shared" si="53"/>
        <v>0</v>
      </c>
      <c r="OE18" s="618">
        <f t="shared" si="54"/>
        <v>0</v>
      </c>
      <c r="OF18" s="618">
        <f t="shared" si="55"/>
        <v>0</v>
      </c>
      <c r="OG18" s="643">
        <f t="shared" si="135"/>
        <v>0</v>
      </c>
      <c r="OH18" s="644">
        <f t="shared" si="56"/>
        <v>0</v>
      </c>
      <c r="OI18" s="644">
        <f t="shared" si="56"/>
        <v>0</v>
      </c>
      <c r="OJ18" s="642">
        <f t="shared" si="57"/>
        <v>0</v>
      </c>
      <c r="OK18" s="618">
        <f t="shared" si="58"/>
        <v>0</v>
      </c>
      <c r="OL18" s="618">
        <f t="shared" si="59"/>
        <v>0</v>
      </c>
    </row>
    <row r="19" spans="1:402">
      <c r="A19" s="709" t="s">
        <v>1156</v>
      </c>
      <c r="B19" s="461">
        <v>0</v>
      </c>
      <c r="C19" s="461">
        <v>0</v>
      </c>
      <c r="D19" s="461"/>
      <c r="E19" s="461">
        <v>27</v>
      </c>
      <c r="F19" s="462">
        <f t="shared" si="60"/>
        <v>27</v>
      </c>
      <c r="G19" s="463">
        <f>B19*G$7</f>
        <v>0</v>
      </c>
      <c r="H19" s="463">
        <f>C19*H$7</f>
        <v>0</v>
      </c>
      <c r="I19" s="463">
        <f>D19*I$7</f>
        <v>0</v>
      </c>
      <c r="J19" s="463">
        <f>E19*J$7</f>
        <v>1157409</v>
      </c>
      <c r="K19" s="462">
        <f t="shared" si="61"/>
        <v>1157409</v>
      </c>
      <c r="L19" s="712">
        <f>K19/1000-0.1</f>
        <v>1157.3</v>
      </c>
      <c r="M19" s="707">
        <v>2.25</v>
      </c>
      <c r="N19" s="464">
        <f>M19*M44</f>
        <v>221.7</v>
      </c>
      <c r="O19" s="464">
        <f>L19+N19</f>
        <v>1379</v>
      </c>
      <c r="P19" s="465">
        <v>321</v>
      </c>
      <c r="Q19" s="461"/>
      <c r="R19" s="481">
        <v>0</v>
      </c>
      <c r="S19" s="461"/>
      <c r="T19" s="465">
        <v>0</v>
      </c>
      <c r="U19" s="462">
        <f t="shared" si="2"/>
        <v>321</v>
      </c>
      <c r="V19" s="465">
        <v>383</v>
      </c>
      <c r="W19" s="461"/>
      <c r="X19" s="481">
        <v>44</v>
      </c>
      <c r="Y19" s="461"/>
      <c r="Z19" s="465">
        <v>3</v>
      </c>
      <c r="AA19" s="462">
        <f t="shared" si="3"/>
        <v>430</v>
      </c>
      <c r="AB19" s="465">
        <v>52</v>
      </c>
      <c r="AC19" s="461"/>
      <c r="AD19" s="461"/>
      <c r="AE19" s="461"/>
      <c r="AF19" s="465">
        <v>0</v>
      </c>
      <c r="AG19" s="462">
        <f t="shared" si="63"/>
        <v>52</v>
      </c>
      <c r="AH19" s="459">
        <f t="shared" si="64"/>
        <v>803</v>
      </c>
      <c r="AI19" s="467"/>
      <c r="AJ19" s="468">
        <v>0</v>
      </c>
      <c r="AK19" s="469"/>
      <c r="AL19" s="470">
        <v>0</v>
      </c>
      <c r="AM19" s="470"/>
      <c r="AN19" s="467"/>
      <c r="AO19" s="471"/>
      <c r="AP19" s="470">
        <v>1</v>
      </c>
      <c r="AQ19" s="468"/>
      <c r="AR19" s="468"/>
      <c r="AS19" s="461"/>
      <c r="AT19" s="461"/>
      <c r="AU19" s="470"/>
      <c r="AV19" s="470">
        <v>3</v>
      </c>
      <c r="AW19" s="468"/>
      <c r="AX19" s="470"/>
      <c r="AY19" s="470"/>
      <c r="AZ19" s="468"/>
      <c r="BA19" s="470"/>
      <c r="BB19" s="461"/>
      <c r="BC19" s="461"/>
      <c r="BD19" s="470"/>
      <c r="BE19" s="470"/>
      <c r="BF19" s="473"/>
      <c r="BG19" s="462">
        <f t="shared" si="65"/>
        <v>4</v>
      </c>
      <c r="BH19" s="474">
        <f t="shared" si="66"/>
        <v>8278590</v>
      </c>
      <c r="BI19" s="475">
        <f t="shared" si="4"/>
        <v>692397</v>
      </c>
      <c r="BJ19" s="475">
        <f t="shared" si="4"/>
        <v>7586193</v>
      </c>
      <c r="BK19" s="475">
        <f t="shared" si="4"/>
        <v>5797902</v>
      </c>
      <c r="BL19" s="475">
        <f t="shared" si="4"/>
        <v>1788291</v>
      </c>
      <c r="BM19" s="474">
        <f t="shared" si="67"/>
        <v>0</v>
      </c>
      <c r="BN19" s="475">
        <f t="shared" si="5"/>
        <v>0</v>
      </c>
      <c r="BO19" s="475">
        <f t="shared" si="5"/>
        <v>0</v>
      </c>
      <c r="BP19" s="475">
        <f t="shared" si="5"/>
        <v>0</v>
      </c>
      <c r="BQ19" s="475">
        <f t="shared" si="5"/>
        <v>0</v>
      </c>
      <c r="BR19" s="474">
        <f t="shared" si="68"/>
        <v>0</v>
      </c>
      <c r="BS19" s="475">
        <f t="shared" si="6"/>
        <v>0</v>
      </c>
      <c r="BT19" s="475">
        <f t="shared" si="6"/>
        <v>0</v>
      </c>
      <c r="BU19" s="475">
        <f t="shared" si="6"/>
        <v>0</v>
      </c>
      <c r="BV19" s="475">
        <f t="shared" si="6"/>
        <v>0</v>
      </c>
      <c r="BW19" s="475"/>
      <c r="BX19" s="475"/>
      <c r="BY19" s="475"/>
      <c r="BZ19" s="475"/>
      <c r="CA19" s="475"/>
      <c r="CB19" s="474">
        <f t="shared" si="69"/>
        <v>0</v>
      </c>
      <c r="CC19" s="475">
        <f t="shared" si="7"/>
        <v>0</v>
      </c>
      <c r="CD19" s="475">
        <f t="shared" si="7"/>
        <v>0</v>
      </c>
      <c r="CE19" s="475">
        <f t="shared" si="7"/>
        <v>0</v>
      </c>
      <c r="CF19" s="475">
        <f t="shared" si="7"/>
        <v>0</v>
      </c>
      <c r="CG19" s="476">
        <f t="shared" si="70"/>
        <v>8278590</v>
      </c>
      <c r="CH19" s="474">
        <f t="shared" si="71"/>
        <v>13785319</v>
      </c>
      <c r="CI19" s="475">
        <f t="shared" si="71"/>
        <v>1123722</v>
      </c>
      <c r="CJ19" s="475">
        <f t="shared" si="71"/>
        <v>12661597</v>
      </c>
      <c r="CK19" s="475">
        <f t="shared" si="71"/>
        <v>9448227</v>
      </c>
      <c r="CL19" s="475">
        <f t="shared" si="71"/>
        <v>3213370</v>
      </c>
      <c r="CM19" s="474">
        <f t="shared" si="72"/>
        <v>0</v>
      </c>
      <c r="CN19" s="475">
        <f t="shared" si="8"/>
        <v>0</v>
      </c>
      <c r="CO19" s="475">
        <f t="shared" si="8"/>
        <v>0</v>
      </c>
      <c r="CP19" s="475">
        <f t="shared" si="8"/>
        <v>0</v>
      </c>
      <c r="CQ19" s="475">
        <f t="shared" si="8"/>
        <v>0</v>
      </c>
      <c r="CR19" s="474">
        <f t="shared" si="73"/>
        <v>4426224</v>
      </c>
      <c r="CS19" s="475">
        <f t="shared" si="73"/>
        <v>129096</v>
      </c>
      <c r="CT19" s="475">
        <f t="shared" si="73"/>
        <v>4297128</v>
      </c>
      <c r="CU19" s="475">
        <f t="shared" si="73"/>
        <v>3218688</v>
      </c>
      <c r="CV19" s="475">
        <f t="shared" si="73"/>
        <v>1078440</v>
      </c>
      <c r="CW19" s="474">
        <f t="shared" si="74"/>
        <v>0</v>
      </c>
      <c r="CX19" s="475">
        <f t="shared" si="9"/>
        <v>0</v>
      </c>
      <c r="CY19" s="475">
        <f t="shared" si="9"/>
        <v>0</v>
      </c>
      <c r="CZ19" s="475">
        <f t="shared" si="9"/>
        <v>0</v>
      </c>
      <c r="DA19" s="475">
        <f t="shared" si="9"/>
        <v>0</v>
      </c>
      <c r="DB19" s="474">
        <f t="shared" si="75"/>
        <v>684528</v>
      </c>
      <c r="DC19" s="475">
        <f t="shared" si="10"/>
        <v>2256</v>
      </c>
      <c r="DD19" s="475">
        <f t="shared" si="10"/>
        <v>682272</v>
      </c>
      <c r="DE19" s="475">
        <f t="shared" si="10"/>
        <v>682272</v>
      </c>
      <c r="DF19" s="475">
        <f t="shared" si="10"/>
        <v>0</v>
      </c>
      <c r="DG19" s="476">
        <f t="shared" si="76"/>
        <v>18896071</v>
      </c>
      <c r="DH19" s="474">
        <f t="shared" si="77"/>
        <v>2139592</v>
      </c>
      <c r="DI19" s="475">
        <f t="shared" si="77"/>
        <v>170196</v>
      </c>
      <c r="DJ19" s="475">
        <f t="shared" si="77"/>
        <v>1969396</v>
      </c>
      <c r="DK19" s="475">
        <f t="shared" si="77"/>
        <v>1458236</v>
      </c>
      <c r="DL19" s="475">
        <f t="shared" si="77"/>
        <v>511160</v>
      </c>
      <c r="DM19" s="474">
        <f t="shared" si="78"/>
        <v>0</v>
      </c>
      <c r="DN19" s="475">
        <f t="shared" si="11"/>
        <v>0</v>
      </c>
      <c r="DO19" s="475">
        <f t="shared" si="11"/>
        <v>0</v>
      </c>
      <c r="DP19" s="475">
        <f t="shared" si="11"/>
        <v>0</v>
      </c>
      <c r="DQ19" s="475">
        <f t="shared" si="11"/>
        <v>0</v>
      </c>
      <c r="DR19" s="475"/>
      <c r="DS19" s="475"/>
      <c r="DT19" s="475"/>
      <c r="DU19" s="475"/>
      <c r="DV19" s="475"/>
      <c r="DW19" s="474">
        <f t="shared" si="79"/>
        <v>0</v>
      </c>
      <c r="DX19" s="475">
        <f t="shared" si="12"/>
        <v>0</v>
      </c>
      <c r="DY19" s="475">
        <f t="shared" si="12"/>
        <v>0</v>
      </c>
      <c r="DZ19" s="475">
        <f t="shared" si="12"/>
        <v>0</v>
      </c>
      <c r="EA19" s="475">
        <f t="shared" si="12"/>
        <v>0</v>
      </c>
      <c r="EB19" s="474">
        <f t="shared" si="80"/>
        <v>0</v>
      </c>
      <c r="EC19" s="475">
        <f t="shared" si="13"/>
        <v>0</v>
      </c>
      <c r="ED19" s="475">
        <f t="shared" si="13"/>
        <v>0</v>
      </c>
      <c r="EE19" s="475">
        <f t="shared" si="13"/>
        <v>0</v>
      </c>
      <c r="EF19" s="475">
        <f t="shared" si="13"/>
        <v>0</v>
      </c>
      <c r="EG19" s="476">
        <f t="shared" si="81"/>
        <v>2139592</v>
      </c>
      <c r="EH19" s="476">
        <f t="shared" si="82"/>
        <v>29314253</v>
      </c>
      <c r="EI19" s="477">
        <f t="shared" si="83"/>
        <v>2117667</v>
      </c>
      <c r="EJ19" s="477">
        <f t="shared" si="14"/>
        <v>27196586</v>
      </c>
      <c r="EK19" s="477">
        <f t="shared" si="14"/>
        <v>20605325</v>
      </c>
      <c r="EL19" s="477">
        <f t="shared" si="14"/>
        <v>6591261</v>
      </c>
      <c r="EM19" s="478">
        <f t="shared" si="84"/>
        <v>24203501</v>
      </c>
      <c r="EN19" s="478">
        <f t="shared" si="85"/>
        <v>0</v>
      </c>
      <c r="EO19" s="478">
        <f t="shared" si="86"/>
        <v>4426224</v>
      </c>
      <c r="EP19" s="478">
        <f t="shared" si="87"/>
        <v>0</v>
      </c>
      <c r="EQ19" s="478">
        <f t="shared" si="88"/>
        <v>684528</v>
      </c>
      <c r="ER19" s="479">
        <f t="shared" si="89"/>
        <v>0</v>
      </c>
      <c r="ES19" s="479">
        <f t="shared" si="15"/>
        <v>0</v>
      </c>
      <c r="ET19" s="479">
        <f t="shared" si="15"/>
        <v>0</v>
      </c>
      <c r="EU19" s="479">
        <f t="shared" si="15"/>
        <v>0</v>
      </c>
      <c r="EV19" s="479">
        <f t="shared" si="15"/>
        <v>0</v>
      </c>
      <c r="EW19" s="479">
        <f t="shared" si="90"/>
        <v>0</v>
      </c>
      <c r="EX19" s="479">
        <f t="shared" si="16"/>
        <v>0</v>
      </c>
      <c r="EY19" s="479">
        <f t="shared" si="16"/>
        <v>0</v>
      </c>
      <c r="EZ19" s="479">
        <f t="shared" si="16"/>
        <v>0</v>
      </c>
      <c r="FA19" s="479">
        <f t="shared" si="16"/>
        <v>0</v>
      </c>
      <c r="FB19" s="479">
        <f t="shared" si="91"/>
        <v>0</v>
      </c>
      <c r="FC19" s="479">
        <f t="shared" si="17"/>
        <v>0</v>
      </c>
      <c r="FD19" s="479">
        <f t="shared" si="17"/>
        <v>0</v>
      </c>
      <c r="FE19" s="479">
        <f t="shared" si="17"/>
        <v>0</v>
      </c>
      <c r="FF19" s="479">
        <f t="shared" si="17"/>
        <v>0</v>
      </c>
      <c r="FG19" s="479">
        <f t="shared" si="92"/>
        <v>0</v>
      </c>
      <c r="FH19" s="479">
        <f t="shared" si="18"/>
        <v>0</v>
      </c>
      <c r="FI19" s="479">
        <f t="shared" si="18"/>
        <v>0</v>
      </c>
      <c r="FJ19" s="479">
        <f t="shared" si="18"/>
        <v>0</v>
      </c>
      <c r="FK19" s="479">
        <f t="shared" si="18"/>
        <v>0</v>
      </c>
      <c r="FL19" s="474">
        <f t="shared" si="93"/>
        <v>0</v>
      </c>
      <c r="FM19" s="474">
        <f t="shared" si="19"/>
        <v>0</v>
      </c>
      <c r="FN19" s="474">
        <f t="shared" si="19"/>
        <v>0</v>
      </c>
      <c r="FO19" s="474">
        <f t="shared" si="19"/>
        <v>0</v>
      </c>
      <c r="FP19" s="474">
        <f t="shared" si="19"/>
        <v>0</v>
      </c>
      <c r="FQ19" s="474">
        <f t="shared" si="94"/>
        <v>0</v>
      </c>
      <c r="FR19" s="474">
        <f t="shared" si="20"/>
        <v>0</v>
      </c>
      <c r="FS19" s="474">
        <f t="shared" si="20"/>
        <v>0</v>
      </c>
      <c r="FT19" s="474">
        <f t="shared" si="20"/>
        <v>0</v>
      </c>
      <c r="FU19" s="474">
        <f t="shared" si="20"/>
        <v>0</v>
      </c>
      <c r="FV19" s="479">
        <f t="shared" si="95"/>
        <v>0</v>
      </c>
      <c r="FW19" s="479">
        <f t="shared" si="21"/>
        <v>0</v>
      </c>
      <c r="FX19" s="479">
        <f t="shared" si="21"/>
        <v>0</v>
      </c>
      <c r="FY19" s="479">
        <f t="shared" si="21"/>
        <v>0</v>
      </c>
      <c r="FZ19" s="479">
        <f t="shared" si="21"/>
        <v>0</v>
      </c>
      <c r="GA19" s="479">
        <f t="shared" si="96"/>
        <v>42389</v>
      </c>
      <c r="GB19" s="479">
        <f t="shared" si="22"/>
        <v>5034</v>
      </c>
      <c r="GC19" s="479">
        <f t="shared" si="22"/>
        <v>37355</v>
      </c>
      <c r="GD19" s="479">
        <f t="shared" si="22"/>
        <v>27875</v>
      </c>
      <c r="GE19" s="479">
        <f t="shared" si="22"/>
        <v>9480</v>
      </c>
      <c r="GF19" s="474">
        <f t="shared" si="97"/>
        <v>0</v>
      </c>
      <c r="GG19" s="474">
        <f t="shared" si="23"/>
        <v>0</v>
      </c>
      <c r="GH19" s="474">
        <f t="shared" si="23"/>
        <v>0</v>
      </c>
      <c r="GI19" s="474">
        <f t="shared" si="23"/>
        <v>0</v>
      </c>
      <c r="GJ19" s="474">
        <f t="shared" si="23"/>
        <v>0</v>
      </c>
      <c r="GK19" s="474">
        <f t="shared" si="98"/>
        <v>0</v>
      </c>
      <c r="GL19" s="474">
        <f t="shared" si="24"/>
        <v>0</v>
      </c>
      <c r="GM19" s="474">
        <f t="shared" si="24"/>
        <v>0</v>
      </c>
      <c r="GN19" s="474">
        <f t="shared" si="24"/>
        <v>0</v>
      </c>
      <c r="GO19" s="474">
        <f t="shared" si="24"/>
        <v>0</v>
      </c>
      <c r="GP19" s="479">
        <f t="shared" si="99"/>
        <v>0</v>
      </c>
      <c r="GQ19" s="479">
        <f t="shared" si="25"/>
        <v>0</v>
      </c>
      <c r="GR19" s="479">
        <f t="shared" si="25"/>
        <v>0</v>
      </c>
      <c r="GS19" s="479">
        <f t="shared" si="25"/>
        <v>0</v>
      </c>
      <c r="GT19" s="479">
        <f t="shared" si="25"/>
        <v>0</v>
      </c>
      <c r="GU19" s="479">
        <f t="shared" si="100"/>
        <v>0</v>
      </c>
      <c r="GV19" s="479">
        <f t="shared" si="26"/>
        <v>0</v>
      </c>
      <c r="GW19" s="479">
        <f t="shared" si="26"/>
        <v>0</v>
      </c>
      <c r="GX19" s="479">
        <f t="shared" si="26"/>
        <v>0</v>
      </c>
      <c r="GY19" s="479">
        <f t="shared" si="26"/>
        <v>0</v>
      </c>
      <c r="GZ19" s="474">
        <f t="shared" si="101"/>
        <v>0</v>
      </c>
      <c r="HA19" s="474">
        <f t="shared" si="27"/>
        <v>0</v>
      </c>
      <c r="HB19" s="474">
        <f t="shared" si="27"/>
        <v>0</v>
      </c>
      <c r="HC19" s="474">
        <f t="shared" si="27"/>
        <v>0</v>
      </c>
      <c r="HD19" s="474">
        <f t="shared" si="27"/>
        <v>0</v>
      </c>
      <c r="HE19" s="474">
        <f t="shared" si="102"/>
        <v>771702</v>
      </c>
      <c r="HF19" s="474">
        <f t="shared" si="28"/>
        <v>99312</v>
      </c>
      <c r="HG19" s="474">
        <f t="shared" si="28"/>
        <v>672390</v>
      </c>
      <c r="HH19" s="474">
        <f t="shared" si="28"/>
        <v>501750</v>
      </c>
      <c r="HI19" s="474">
        <f t="shared" si="28"/>
        <v>170640</v>
      </c>
      <c r="HJ19" s="479">
        <f t="shared" si="103"/>
        <v>0</v>
      </c>
      <c r="HK19" s="479">
        <f t="shared" si="29"/>
        <v>0</v>
      </c>
      <c r="HL19" s="479">
        <f t="shared" si="29"/>
        <v>0</v>
      </c>
      <c r="HM19" s="479">
        <f t="shared" si="29"/>
        <v>0</v>
      </c>
      <c r="HN19" s="479">
        <f t="shared" si="29"/>
        <v>0</v>
      </c>
      <c r="HO19" s="479">
        <f t="shared" si="104"/>
        <v>0</v>
      </c>
      <c r="HP19" s="479">
        <f t="shared" si="30"/>
        <v>0</v>
      </c>
      <c r="HQ19" s="479">
        <f t="shared" si="30"/>
        <v>0</v>
      </c>
      <c r="HR19" s="479">
        <f t="shared" si="30"/>
        <v>0</v>
      </c>
      <c r="HS19" s="479">
        <f t="shared" si="30"/>
        <v>0</v>
      </c>
      <c r="HT19" s="474">
        <f t="shared" si="105"/>
        <v>0</v>
      </c>
      <c r="HU19" s="474">
        <f t="shared" si="31"/>
        <v>0</v>
      </c>
      <c r="HV19" s="474">
        <f t="shared" si="31"/>
        <v>0</v>
      </c>
      <c r="HW19" s="474">
        <f t="shared" si="31"/>
        <v>0</v>
      </c>
      <c r="HX19" s="474">
        <f t="shared" si="31"/>
        <v>0</v>
      </c>
      <c r="HY19" s="474">
        <f t="shared" si="106"/>
        <v>0</v>
      </c>
      <c r="HZ19" s="474">
        <f t="shared" si="32"/>
        <v>0</v>
      </c>
      <c r="IA19" s="474">
        <f t="shared" si="32"/>
        <v>0</v>
      </c>
      <c r="IB19" s="474">
        <f t="shared" si="32"/>
        <v>0</v>
      </c>
      <c r="IC19" s="474">
        <f t="shared" si="32"/>
        <v>0</v>
      </c>
      <c r="ID19" s="479">
        <f t="shared" si="107"/>
        <v>0</v>
      </c>
      <c r="IE19" s="479">
        <f t="shared" si="33"/>
        <v>0</v>
      </c>
      <c r="IF19" s="479">
        <f t="shared" si="33"/>
        <v>0</v>
      </c>
      <c r="IG19" s="479">
        <f t="shared" si="33"/>
        <v>0</v>
      </c>
      <c r="IH19" s="479">
        <f t="shared" si="33"/>
        <v>0</v>
      </c>
      <c r="II19" s="479">
        <f t="shared" si="108"/>
        <v>0</v>
      </c>
      <c r="IJ19" s="479">
        <f t="shared" si="34"/>
        <v>0</v>
      </c>
      <c r="IK19" s="479">
        <f t="shared" si="34"/>
        <v>0</v>
      </c>
      <c r="IL19" s="479">
        <f t="shared" si="34"/>
        <v>0</v>
      </c>
      <c r="IM19" s="479">
        <f t="shared" si="34"/>
        <v>0</v>
      </c>
      <c r="IN19" s="474">
        <f t="shared" si="109"/>
        <v>0</v>
      </c>
      <c r="IO19" s="474">
        <f t="shared" si="35"/>
        <v>0</v>
      </c>
      <c r="IP19" s="474">
        <f t="shared" si="35"/>
        <v>0</v>
      </c>
      <c r="IQ19" s="474">
        <f t="shared" si="35"/>
        <v>0</v>
      </c>
      <c r="IR19" s="474">
        <f t="shared" si="35"/>
        <v>0</v>
      </c>
      <c r="IS19" s="474">
        <f t="shared" si="110"/>
        <v>0</v>
      </c>
      <c r="IT19" s="474">
        <f t="shared" si="36"/>
        <v>0</v>
      </c>
      <c r="IU19" s="474">
        <f t="shared" si="36"/>
        <v>0</v>
      </c>
      <c r="IV19" s="474">
        <f t="shared" si="36"/>
        <v>0</v>
      </c>
      <c r="IW19" s="474">
        <f t="shared" si="36"/>
        <v>0</v>
      </c>
      <c r="IX19" s="479">
        <f t="shared" si="111"/>
        <v>0</v>
      </c>
      <c r="IY19" s="479">
        <f t="shared" si="37"/>
        <v>0</v>
      </c>
      <c r="IZ19" s="479">
        <f t="shared" si="37"/>
        <v>0</v>
      </c>
      <c r="JA19" s="479">
        <f t="shared" si="37"/>
        <v>0</v>
      </c>
      <c r="JB19" s="479">
        <f t="shared" si="37"/>
        <v>0</v>
      </c>
      <c r="JC19" s="479">
        <f t="shared" si="112"/>
        <v>0</v>
      </c>
      <c r="JD19" s="479">
        <f t="shared" si="38"/>
        <v>0</v>
      </c>
      <c r="JE19" s="479">
        <f t="shared" si="38"/>
        <v>0</v>
      </c>
      <c r="JF19" s="479">
        <f t="shared" si="38"/>
        <v>0</v>
      </c>
      <c r="JG19" s="479">
        <f t="shared" si="38"/>
        <v>0</v>
      </c>
      <c r="JH19" s="479">
        <f t="shared" si="113"/>
        <v>814091</v>
      </c>
      <c r="JI19" s="479">
        <f t="shared" si="39"/>
        <v>104346</v>
      </c>
      <c r="JJ19" s="479">
        <f t="shared" si="39"/>
        <v>709745</v>
      </c>
      <c r="JK19" s="479">
        <f t="shared" si="39"/>
        <v>529625</v>
      </c>
      <c r="JL19" s="479">
        <f t="shared" si="39"/>
        <v>180120</v>
      </c>
      <c r="JM19" s="669">
        <v>0</v>
      </c>
      <c r="JN19" s="669">
        <v>0</v>
      </c>
      <c r="JO19" s="669">
        <v>0</v>
      </c>
      <c r="JP19" s="669">
        <v>0</v>
      </c>
      <c r="JQ19" s="669">
        <v>58</v>
      </c>
      <c r="JR19" s="669">
        <v>0</v>
      </c>
      <c r="JS19" s="462">
        <f t="shared" si="114"/>
        <v>58</v>
      </c>
      <c r="JT19" s="474">
        <f t="shared" si="115"/>
        <v>0</v>
      </c>
      <c r="JU19" s="474">
        <f t="shared" si="40"/>
        <v>0</v>
      </c>
      <c r="JV19" s="474">
        <f t="shared" si="40"/>
        <v>0</v>
      </c>
      <c r="JW19" s="474">
        <f t="shared" si="40"/>
        <v>0</v>
      </c>
      <c r="JX19" s="474">
        <f t="shared" si="40"/>
        <v>0</v>
      </c>
      <c r="JY19" s="474">
        <f t="shared" si="116"/>
        <v>0</v>
      </c>
      <c r="JZ19" s="474">
        <f t="shared" si="41"/>
        <v>0</v>
      </c>
      <c r="KA19" s="474">
        <f t="shared" si="41"/>
        <v>0</v>
      </c>
      <c r="KB19" s="474">
        <f t="shared" si="41"/>
        <v>0</v>
      </c>
      <c r="KC19" s="474">
        <f t="shared" si="41"/>
        <v>0</v>
      </c>
      <c r="KD19" s="723">
        <f t="shared" si="117"/>
        <v>0</v>
      </c>
      <c r="KE19" s="723">
        <f t="shared" si="42"/>
        <v>0</v>
      </c>
      <c r="KF19" s="723">
        <f t="shared" si="42"/>
        <v>0</v>
      </c>
      <c r="KG19" s="723">
        <f t="shared" si="42"/>
        <v>0</v>
      </c>
      <c r="KH19" s="723">
        <f t="shared" si="42"/>
        <v>0</v>
      </c>
      <c r="KI19" s="723">
        <f t="shared" si="118"/>
        <v>0</v>
      </c>
      <c r="KJ19" s="723">
        <f t="shared" si="43"/>
        <v>0</v>
      </c>
      <c r="KK19" s="723">
        <f t="shared" si="43"/>
        <v>0</v>
      </c>
      <c r="KL19" s="723">
        <f t="shared" si="43"/>
        <v>0</v>
      </c>
      <c r="KM19" s="723">
        <f t="shared" si="43"/>
        <v>0</v>
      </c>
      <c r="KN19" s="474">
        <f t="shared" si="119"/>
        <v>94598</v>
      </c>
      <c r="KO19" s="474">
        <f t="shared" si="44"/>
        <v>1856</v>
      </c>
      <c r="KP19" s="474">
        <f t="shared" si="44"/>
        <v>92742</v>
      </c>
      <c r="KQ19" s="474">
        <f t="shared" si="44"/>
        <v>92742</v>
      </c>
      <c r="KR19" s="474">
        <f t="shared" si="44"/>
        <v>0</v>
      </c>
      <c r="KS19" s="474">
        <f t="shared" si="120"/>
        <v>0</v>
      </c>
      <c r="KT19" s="474">
        <f t="shared" si="45"/>
        <v>0</v>
      </c>
      <c r="KU19" s="474">
        <f t="shared" si="45"/>
        <v>0</v>
      </c>
      <c r="KV19" s="474">
        <f t="shared" si="45"/>
        <v>0</v>
      </c>
      <c r="KW19" s="474">
        <f t="shared" si="45"/>
        <v>0</v>
      </c>
      <c r="KX19" s="474">
        <f t="shared" si="46"/>
        <v>94598</v>
      </c>
      <c r="KY19" s="474">
        <f t="shared" si="46"/>
        <v>1856</v>
      </c>
      <c r="KZ19" s="474">
        <f t="shared" si="47"/>
        <v>92742</v>
      </c>
      <c r="LA19" s="474">
        <f t="shared" si="47"/>
        <v>92742</v>
      </c>
      <c r="LB19" s="474">
        <f t="shared" si="47"/>
        <v>0</v>
      </c>
      <c r="LC19" s="479">
        <f t="shared" si="48"/>
        <v>29314253</v>
      </c>
      <c r="LD19" s="479">
        <f t="shared" si="121"/>
        <v>814091</v>
      </c>
      <c r="LE19" s="479">
        <f t="shared" si="122"/>
        <v>94598</v>
      </c>
      <c r="LF19" s="476">
        <f t="shared" si="123"/>
        <v>30222942</v>
      </c>
      <c r="LG19" s="476">
        <f t="shared" si="49"/>
        <v>2223869</v>
      </c>
      <c r="LH19" s="476">
        <f t="shared" si="49"/>
        <v>27999073</v>
      </c>
      <c r="LI19" s="476">
        <f t="shared" si="49"/>
        <v>21227692</v>
      </c>
      <c r="LJ19" s="476">
        <f t="shared" si="49"/>
        <v>6771381</v>
      </c>
      <c r="LK19" s="714">
        <v>76.05</v>
      </c>
      <c r="LL19" s="717">
        <f t="shared" si="50"/>
        <v>6357939.9000000004</v>
      </c>
      <c r="LM19" s="720">
        <f t="shared" si="124"/>
        <v>6357.9</v>
      </c>
      <c r="LN19" s="718">
        <f t="shared" si="51"/>
        <v>36486283.899999999</v>
      </c>
      <c r="LO19" s="713">
        <f t="shared" si="125"/>
        <v>36486.300000000003</v>
      </c>
      <c r="LP19" s="724">
        <f t="shared" si="126"/>
        <v>1379</v>
      </c>
      <c r="LQ19" s="724">
        <f t="shared" si="127"/>
        <v>36486.300000000003</v>
      </c>
      <c r="LR19" s="724">
        <f t="shared" si="52"/>
        <v>94.6</v>
      </c>
      <c r="LS19" s="713">
        <f t="shared" si="128"/>
        <v>37959.9</v>
      </c>
      <c r="LT19" s="437"/>
      <c r="LU19" s="617">
        <f t="shared" si="129"/>
        <v>0</v>
      </c>
      <c r="LV19" s="617">
        <f t="shared" si="130"/>
        <v>0</v>
      </c>
      <c r="LW19" s="617">
        <f t="shared" si="131"/>
        <v>0</v>
      </c>
      <c r="LX19" s="617">
        <f t="shared" si="132"/>
        <v>0</v>
      </c>
      <c r="LY19" s="617">
        <f t="shared" si="133"/>
        <v>1631</v>
      </c>
      <c r="LZ19" s="617">
        <f t="shared" si="134"/>
        <v>0</v>
      </c>
      <c r="MA19" s="480"/>
      <c r="MB19" s="480"/>
      <c r="MC19" s="480"/>
      <c r="MD19" s="480"/>
      <c r="ME19" s="480"/>
      <c r="MF19" s="480"/>
      <c r="MG19" s="480"/>
      <c r="MH19" s="480"/>
      <c r="MI19" s="480"/>
      <c r="MJ19" s="480"/>
      <c r="MK19" s="480"/>
      <c r="ML19" s="480"/>
      <c r="MM19" s="480"/>
      <c r="MN19" s="480"/>
      <c r="MO19" s="480"/>
      <c r="MP19" s="480"/>
      <c r="MQ19" s="480"/>
      <c r="MR19" s="480"/>
      <c r="MS19" s="480"/>
      <c r="MT19" s="480"/>
      <c r="MU19" s="480"/>
      <c r="MV19" s="480"/>
      <c r="MW19" s="480"/>
      <c r="MX19" s="480"/>
      <c r="MY19" s="480"/>
      <c r="MZ19" s="480"/>
      <c r="NA19" s="480"/>
      <c r="NB19" s="480"/>
      <c r="NC19" s="480"/>
      <c r="ND19" s="480"/>
      <c r="NE19" s="480"/>
      <c r="NF19" s="480"/>
      <c r="NG19" s="480"/>
      <c r="NH19" s="480"/>
      <c r="NI19" s="480"/>
      <c r="NJ19" s="480"/>
      <c r="NK19" s="480"/>
      <c r="NL19" s="480"/>
      <c r="NM19" s="480"/>
      <c r="NN19" s="480"/>
      <c r="NO19" s="480"/>
      <c r="NP19" s="480"/>
      <c r="NQ19" s="480"/>
      <c r="NR19" s="480"/>
      <c r="NS19" s="480"/>
      <c r="NT19" s="480"/>
      <c r="NU19" s="480"/>
      <c r="NV19" s="480"/>
      <c r="NW19" s="480"/>
      <c r="NX19" s="480"/>
      <c r="NY19" s="480"/>
      <c r="NZ19" s="480"/>
      <c r="OA19" s="480"/>
      <c r="OB19" s="480"/>
      <c r="OD19" s="642">
        <f t="shared" si="53"/>
        <v>0</v>
      </c>
      <c r="OE19" s="618">
        <f t="shared" si="54"/>
        <v>203523</v>
      </c>
      <c r="OF19" s="618">
        <f t="shared" si="55"/>
        <v>0</v>
      </c>
      <c r="OG19" s="643">
        <f t="shared" si="135"/>
        <v>0</v>
      </c>
      <c r="OH19" s="644">
        <f t="shared" si="56"/>
        <v>177436</v>
      </c>
      <c r="OI19" s="644">
        <f t="shared" si="56"/>
        <v>0</v>
      </c>
      <c r="OJ19" s="642">
        <f t="shared" si="57"/>
        <v>0</v>
      </c>
      <c r="OK19" s="618">
        <f t="shared" si="58"/>
        <v>26087</v>
      </c>
      <c r="OL19" s="618">
        <f t="shared" si="59"/>
        <v>0</v>
      </c>
    </row>
    <row r="20" spans="1:402">
      <c r="A20" s="709" t="s">
        <v>1367</v>
      </c>
      <c r="B20" s="461"/>
      <c r="C20" s="461"/>
      <c r="D20" s="461"/>
      <c r="E20" s="461"/>
      <c r="F20" s="462">
        <f t="shared" si="60"/>
        <v>0</v>
      </c>
      <c r="G20" s="463"/>
      <c r="H20" s="463"/>
      <c r="I20" s="463"/>
      <c r="J20" s="463"/>
      <c r="K20" s="462">
        <f t="shared" si="61"/>
        <v>0</v>
      </c>
      <c r="L20" s="464">
        <f t="shared" si="62"/>
        <v>0</v>
      </c>
      <c r="M20" s="464"/>
      <c r="N20" s="464"/>
      <c r="O20" s="464"/>
      <c r="P20" s="465">
        <v>363</v>
      </c>
      <c r="Q20" s="461"/>
      <c r="R20" s="481">
        <v>0</v>
      </c>
      <c r="S20" s="461"/>
      <c r="T20" s="465">
        <v>0</v>
      </c>
      <c r="U20" s="462">
        <f t="shared" si="2"/>
        <v>363</v>
      </c>
      <c r="V20" s="465">
        <v>361</v>
      </c>
      <c r="W20" s="461"/>
      <c r="X20" s="481">
        <v>0</v>
      </c>
      <c r="Y20" s="461"/>
      <c r="Z20" s="465">
        <v>1</v>
      </c>
      <c r="AA20" s="462">
        <f t="shared" si="3"/>
        <v>362</v>
      </c>
      <c r="AB20" s="465">
        <v>127</v>
      </c>
      <c r="AC20" s="461"/>
      <c r="AD20" s="461"/>
      <c r="AE20" s="461"/>
      <c r="AF20" s="465">
        <v>0</v>
      </c>
      <c r="AG20" s="462">
        <f t="shared" si="63"/>
        <v>127</v>
      </c>
      <c r="AH20" s="459">
        <f t="shared" si="64"/>
        <v>852</v>
      </c>
      <c r="AI20" s="467"/>
      <c r="AJ20" s="468">
        <v>0</v>
      </c>
      <c r="AK20" s="469"/>
      <c r="AL20" s="470">
        <v>0</v>
      </c>
      <c r="AM20" s="470"/>
      <c r="AN20" s="467"/>
      <c r="AO20" s="471"/>
      <c r="AP20" s="470"/>
      <c r="AQ20" s="468"/>
      <c r="AR20" s="468"/>
      <c r="AS20" s="461"/>
      <c r="AT20" s="461"/>
      <c r="AU20" s="470"/>
      <c r="AV20" s="470"/>
      <c r="AW20" s="468"/>
      <c r="AX20" s="470"/>
      <c r="AY20" s="470"/>
      <c r="AZ20" s="468"/>
      <c r="BA20" s="470"/>
      <c r="BB20" s="461"/>
      <c r="BC20" s="461"/>
      <c r="BD20" s="470"/>
      <c r="BE20" s="470"/>
      <c r="BF20" s="473"/>
      <c r="BG20" s="462">
        <f t="shared" si="65"/>
        <v>0</v>
      </c>
      <c r="BH20" s="474">
        <f t="shared" si="66"/>
        <v>9361770</v>
      </c>
      <c r="BI20" s="475">
        <f t="shared" si="4"/>
        <v>782991</v>
      </c>
      <c r="BJ20" s="475">
        <f t="shared" si="4"/>
        <v>8578779</v>
      </c>
      <c r="BK20" s="475">
        <f t="shared" si="4"/>
        <v>6556506</v>
      </c>
      <c r="BL20" s="475">
        <f t="shared" si="4"/>
        <v>2022273</v>
      </c>
      <c r="BM20" s="474">
        <f t="shared" si="67"/>
        <v>0</v>
      </c>
      <c r="BN20" s="475">
        <f t="shared" si="5"/>
        <v>0</v>
      </c>
      <c r="BO20" s="475">
        <f t="shared" si="5"/>
        <v>0</v>
      </c>
      <c r="BP20" s="475">
        <f t="shared" si="5"/>
        <v>0</v>
      </c>
      <c r="BQ20" s="475">
        <f t="shared" si="5"/>
        <v>0</v>
      </c>
      <c r="BR20" s="474">
        <f t="shared" si="68"/>
        <v>0</v>
      </c>
      <c r="BS20" s="475">
        <f t="shared" si="6"/>
        <v>0</v>
      </c>
      <c r="BT20" s="475">
        <f t="shared" si="6"/>
        <v>0</v>
      </c>
      <c r="BU20" s="475">
        <f t="shared" si="6"/>
        <v>0</v>
      </c>
      <c r="BV20" s="475">
        <f t="shared" si="6"/>
        <v>0</v>
      </c>
      <c r="BW20" s="475"/>
      <c r="BX20" s="475"/>
      <c r="BY20" s="475"/>
      <c r="BZ20" s="475"/>
      <c r="CA20" s="475"/>
      <c r="CB20" s="474">
        <f t="shared" si="69"/>
        <v>0</v>
      </c>
      <c r="CC20" s="475">
        <f t="shared" si="7"/>
        <v>0</v>
      </c>
      <c r="CD20" s="475">
        <f t="shared" si="7"/>
        <v>0</v>
      </c>
      <c r="CE20" s="475">
        <f t="shared" si="7"/>
        <v>0</v>
      </c>
      <c r="CF20" s="475">
        <f t="shared" si="7"/>
        <v>0</v>
      </c>
      <c r="CG20" s="476">
        <f t="shared" si="70"/>
        <v>9361770</v>
      </c>
      <c r="CH20" s="474">
        <f t="shared" si="71"/>
        <v>12993473</v>
      </c>
      <c r="CI20" s="475">
        <f t="shared" si="71"/>
        <v>1059174</v>
      </c>
      <c r="CJ20" s="475">
        <f t="shared" si="71"/>
        <v>11934299</v>
      </c>
      <c r="CK20" s="475">
        <f t="shared" si="71"/>
        <v>8905509</v>
      </c>
      <c r="CL20" s="475">
        <f t="shared" si="71"/>
        <v>3028790</v>
      </c>
      <c r="CM20" s="474">
        <f t="shared" si="72"/>
        <v>0</v>
      </c>
      <c r="CN20" s="475">
        <f t="shared" si="8"/>
        <v>0</v>
      </c>
      <c r="CO20" s="475">
        <f t="shared" si="8"/>
        <v>0</v>
      </c>
      <c r="CP20" s="475">
        <f t="shared" si="8"/>
        <v>0</v>
      </c>
      <c r="CQ20" s="475">
        <f t="shared" si="8"/>
        <v>0</v>
      </c>
      <c r="CR20" s="474">
        <f t="shared" si="73"/>
        <v>0</v>
      </c>
      <c r="CS20" s="475">
        <f t="shared" si="73"/>
        <v>0</v>
      </c>
      <c r="CT20" s="475">
        <f t="shared" si="73"/>
        <v>0</v>
      </c>
      <c r="CU20" s="475">
        <f t="shared" si="73"/>
        <v>0</v>
      </c>
      <c r="CV20" s="475">
        <f t="shared" si="73"/>
        <v>0</v>
      </c>
      <c r="CW20" s="474">
        <f t="shared" si="74"/>
        <v>0</v>
      </c>
      <c r="CX20" s="475">
        <f t="shared" si="9"/>
        <v>0</v>
      </c>
      <c r="CY20" s="475">
        <f t="shared" si="9"/>
        <v>0</v>
      </c>
      <c r="CZ20" s="475">
        <f t="shared" si="9"/>
        <v>0</v>
      </c>
      <c r="DA20" s="475">
        <f t="shared" si="9"/>
        <v>0</v>
      </c>
      <c r="DB20" s="474">
        <f t="shared" si="75"/>
        <v>228176</v>
      </c>
      <c r="DC20" s="475">
        <f t="shared" si="10"/>
        <v>752</v>
      </c>
      <c r="DD20" s="475">
        <f t="shared" si="10"/>
        <v>227424</v>
      </c>
      <c r="DE20" s="475">
        <f t="shared" si="10"/>
        <v>227424</v>
      </c>
      <c r="DF20" s="475">
        <f t="shared" si="10"/>
        <v>0</v>
      </c>
      <c r="DG20" s="476">
        <f t="shared" si="76"/>
        <v>13221649</v>
      </c>
      <c r="DH20" s="474">
        <f t="shared" si="77"/>
        <v>5225542</v>
      </c>
      <c r="DI20" s="475">
        <f t="shared" si="77"/>
        <v>415671</v>
      </c>
      <c r="DJ20" s="475">
        <f t="shared" si="77"/>
        <v>4809871</v>
      </c>
      <c r="DK20" s="475">
        <f t="shared" si="77"/>
        <v>3561461</v>
      </c>
      <c r="DL20" s="475">
        <f t="shared" si="77"/>
        <v>1248410</v>
      </c>
      <c r="DM20" s="474">
        <f t="shared" si="78"/>
        <v>0</v>
      </c>
      <c r="DN20" s="475">
        <f t="shared" si="11"/>
        <v>0</v>
      </c>
      <c r="DO20" s="475">
        <f t="shared" si="11"/>
        <v>0</v>
      </c>
      <c r="DP20" s="475">
        <f t="shared" si="11"/>
        <v>0</v>
      </c>
      <c r="DQ20" s="475">
        <f t="shared" si="11"/>
        <v>0</v>
      </c>
      <c r="DR20" s="475"/>
      <c r="DS20" s="475"/>
      <c r="DT20" s="475"/>
      <c r="DU20" s="475"/>
      <c r="DV20" s="475"/>
      <c r="DW20" s="474">
        <f t="shared" si="79"/>
        <v>0</v>
      </c>
      <c r="DX20" s="475">
        <f t="shared" si="12"/>
        <v>0</v>
      </c>
      <c r="DY20" s="475">
        <f t="shared" si="12"/>
        <v>0</v>
      </c>
      <c r="DZ20" s="475">
        <f t="shared" si="12"/>
        <v>0</v>
      </c>
      <c r="EA20" s="475">
        <f t="shared" si="12"/>
        <v>0</v>
      </c>
      <c r="EB20" s="474">
        <f t="shared" si="80"/>
        <v>0</v>
      </c>
      <c r="EC20" s="475">
        <f t="shared" si="13"/>
        <v>0</v>
      </c>
      <c r="ED20" s="475">
        <f t="shared" si="13"/>
        <v>0</v>
      </c>
      <c r="EE20" s="475">
        <f t="shared" si="13"/>
        <v>0</v>
      </c>
      <c r="EF20" s="475">
        <f t="shared" si="13"/>
        <v>0</v>
      </c>
      <c r="EG20" s="476">
        <f t="shared" si="81"/>
        <v>5225542</v>
      </c>
      <c r="EH20" s="476">
        <f t="shared" si="82"/>
        <v>27808961</v>
      </c>
      <c r="EI20" s="477">
        <f t="shared" si="83"/>
        <v>2258588</v>
      </c>
      <c r="EJ20" s="477">
        <f t="shared" si="14"/>
        <v>25550373</v>
      </c>
      <c r="EK20" s="477">
        <f t="shared" si="14"/>
        <v>19250900</v>
      </c>
      <c r="EL20" s="477">
        <f t="shared" si="14"/>
        <v>6299473</v>
      </c>
      <c r="EM20" s="478">
        <f t="shared" si="84"/>
        <v>27580785</v>
      </c>
      <c r="EN20" s="478">
        <f t="shared" si="85"/>
        <v>0</v>
      </c>
      <c r="EO20" s="478">
        <f t="shared" si="86"/>
        <v>0</v>
      </c>
      <c r="EP20" s="478">
        <f t="shared" si="87"/>
        <v>0</v>
      </c>
      <c r="EQ20" s="478">
        <f t="shared" si="88"/>
        <v>228176</v>
      </c>
      <c r="ER20" s="479">
        <f t="shared" si="89"/>
        <v>0</v>
      </c>
      <c r="ES20" s="479">
        <f t="shared" si="15"/>
        <v>0</v>
      </c>
      <c r="ET20" s="479">
        <f t="shared" si="15"/>
        <v>0</v>
      </c>
      <c r="EU20" s="479">
        <f t="shared" si="15"/>
        <v>0</v>
      </c>
      <c r="EV20" s="479">
        <f t="shared" si="15"/>
        <v>0</v>
      </c>
      <c r="EW20" s="479">
        <f t="shared" si="90"/>
        <v>0</v>
      </c>
      <c r="EX20" s="479">
        <f t="shared" si="16"/>
        <v>0</v>
      </c>
      <c r="EY20" s="479">
        <f t="shared" si="16"/>
        <v>0</v>
      </c>
      <c r="EZ20" s="479">
        <f t="shared" si="16"/>
        <v>0</v>
      </c>
      <c r="FA20" s="479">
        <f t="shared" si="16"/>
        <v>0</v>
      </c>
      <c r="FB20" s="479">
        <f t="shared" si="91"/>
        <v>0</v>
      </c>
      <c r="FC20" s="479">
        <f t="shared" si="17"/>
        <v>0</v>
      </c>
      <c r="FD20" s="479">
        <f t="shared" si="17"/>
        <v>0</v>
      </c>
      <c r="FE20" s="479">
        <f t="shared" si="17"/>
        <v>0</v>
      </c>
      <c r="FF20" s="479">
        <f t="shared" si="17"/>
        <v>0</v>
      </c>
      <c r="FG20" s="479">
        <f t="shared" si="92"/>
        <v>0</v>
      </c>
      <c r="FH20" s="479">
        <f t="shared" si="18"/>
        <v>0</v>
      </c>
      <c r="FI20" s="479">
        <f t="shared" si="18"/>
        <v>0</v>
      </c>
      <c r="FJ20" s="479">
        <f t="shared" si="18"/>
        <v>0</v>
      </c>
      <c r="FK20" s="479">
        <f t="shared" si="18"/>
        <v>0</v>
      </c>
      <c r="FL20" s="474">
        <f t="shared" si="93"/>
        <v>0</v>
      </c>
      <c r="FM20" s="474">
        <f t="shared" si="19"/>
        <v>0</v>
      </c>
      <c r="FN20" s="474">
        <f t="shared" si="19"/>
        <v>0</v>
      </c>
      <c r="FO20" s="474">
        <f t="shared" si="19"/>
        <v>0</v>
      </c>
      <c r="FP20" s="474">
        <f t="shared" si="19"/>
        <v>0</v>
      </c>
      <c r="FQ20" s="474">
        <f t="shared" si="94"/>
        <v>0</v>
      </c>
      <c r="FR20" s="474">
        <f t="shared" si="20"/>
        <v>0</v>
      </c>
      <c r="FS20" s="474">
        <f t="shared" si="20"/>
        <v>0</v>
      </c>
      <c r="FT20" s="474">
        <f t="shared" si="20"/>
        <v>0</v>
      </c>
      <c r="FU20" s="474">
        <f t="shared" si="20"/>
        <v>0</v>
      </c>
      <c r="FV20" s="479">
        <f t="shared" si="95"/>
        <v>0</v>
      </c>
      <c r="FW20" s="479">
        <f t="shared" si="21"/>
        <v>0</v>
      </c>
      <c r="FX20" s="479">
        <f t="shared" si="21"/>
        <v>0</v>
      </c>
      <c r="FY20" s="479">
        <f t="shared" si="21"/>
        <v>0</v>
      </c>
      <c r="FZ20" s="479">
        <f t="shared" si="21"/>
        <v>0</v>
      </c>
      <c r="GA20" s="479">
        <f t="shared" si="96"/>
        <v>0</v>
      </c>
      <c r="GB20" s="479">
        <f t="shared" si="22"/>
        <v>0</v>
      </c>
      <c r="GC20" s="479">
        <f t="shared" si="22"/>
        <v>0</v>
      </c>
      <c r="GD20" s="479">
        <f t="shared" si="22"/>
        <v>0</v>
      </c>
      <c r="GE20" s="479">
        <f t="shared" si="22"/>
        <v>0</v>
      </c>
      <c r="GF20" s="474">
        <f t="shared" si="97"/>
        <v>0</v>
      </c>
      <c r="GG20" s="474">
        <f t="shared" si="23"/>
        <v>0</v>
      </c>
      <c r="GH20" s="474">
        <f t="shared" si="23"/>
        <v>0</v>
      </c>
      <c r="GI20" s="474">
        <f t="shared" si="23"/>
        <v>0</v>
      </c>
      <c r="GJ20" s="474">
        <f t="shared" si="23"/>
        <v>0</v>
      </c>
      <c r="GK20" s="474">
        <f t="shared" si="98"/>
        <v>0</v>
      </c>
      <c r="GL20" s="474">
        <f t="shared" si="24"/>
        <v>0</v>
      </c>
      <c r="GM20" s="474">
        <f t="shared" si="24"/>
        <v>0</v>
      </c>
      <c r="GN20" s="474">
        <f t="shared" si="24"/>
        <v>0</v>
      </c>
      <c r="GO20" s="474">
        <f t="shared" si="24"/>
        <v>0</v>
      </c>
      <c r="GP20" s="479">
        <f t="shared" si="99"/>
        <v>0</v>
      </c>
      <c r="GQ20" s="479">
        <f t="shared" si="25"/>
        <v>0</v>
      </c>
      <c r="GR20" s="479">
        <f t="shared" si="25"/>
        <v>0</v>
      </c>
      <c r="GS20" s="479">
        <f t="shared" si="25"/>
        <v>0</v>
      </c>
      <c r="GT20" s="479">
        <f t="shared" si="25"/>
        <v>0</v>
      </c>
      <c r="GU20" s="479">
        <f t="shared" si="100"/>
        <v>0</v>
      </c>
      <c r="GV20" s="479">
        <f t="shared" si="26"/>
        <v>0</v>
      </c>
      <c r="GW20" s="479">
        <f t="shared" si="26"/>
        <v>0</v>
      </c>
      <c r="GX20" s="479">
        <f t="shared" si="26"/>
        <v>0</v>
      </c>
      <c r="GY20" s="479">
        <f t="shared" si="26"/>
        <v>0</v>
      </c>
      <c r="GZ20" s="474">
        <f t="shared" si="101"/>
        <v>0</v>
      </c>
      <c r="HA20" s="474">
        <f t="shared" si="27"/>
        <v>0</v>
      </c>
      <c r="HB20" s="474">
        <f t="shared" si="27"/>
        <v>0</v>
      </c>
      <c r="HC20" s="474">
        <f t="shared" si="27"/>
        <v>0</v>
      </c>
      <c r="HD20" s="474">
        <f t="shared" si="27"/>
        <v>0</v>
      </c>
      <c r="HE20" s="474">
        <f t="shared" si="102"/>
        <v>0</v>
      </c>
      <c r="HF20" s="474">
        <f t="shared" si="28"/>
        <v>0</v>
      </c>
      <c r="HG20" s="474">
        <f t="shared" si="28"/>
        <v>0</v>
      </c>
      <c r="HH20" s="474">
        <f t="shared" si="28"/>
        <v>0</v>
      </c>
      <c r="HI20" s="474">
        <f t="shared" si="28"/>
        <v>0</v>
      </c>
      <c r="HJ20" s="479">
        <f t="shared" si="103"/>
        <v>0</v>
      </c>
      <c r="HK20" s="479">
        <f t="shared" si="29"/>
        <v>0</v>
      </c>
      <c r="HL20" s="479">
        <f t="shared" si="29"/>
        <v>0</v>
      </c>
      <c r="HM20" s="479">
        <f t="shared" si="29"/>
        <v>0</v>
      </c>
      <c r="HN20" s="479">
        <f t="shared" si="29"/>
        <v>0</v>
      </c>
      <c r="HO20" s="479">
        <f t="shared" si="104"/>
        <v>0</v>
      </c>
      <c r="HP20" s="479">
        <f t="shared" si="30"/>
        <v>0</v>
      </c>
      <c r="HQ20" s="479">
        <f t="shared" si="30"/>
        <v>0</v>
      </c>
      <c r="HR20" s="479">
        <f t="shared" si="30"/>
        <v>0</v>
      </c>
      <c r="HS20" s="479">
        <f t="shared" si="30"/>
        <v>0</v>
      </c>
      <c r="HT20" s="474">
        <f t="shared" si="105"/>
        <v>0</v>
      </c>
      <c r="HU20" s="474">
        <f t="shared" si="31"/>
        <v>0</v>
      </c>
      <c r="HV20" s="474">
        <f t="shared" si="31"/>
        <v>0</v>
      </c>
      <c r="HW20" s="474">
        <f t="shared" si="31"/>
        <v>0</v>
      </c>
      <c r="HX20" s="474">
        <f t="shared" si="31"/>
        <v>0</v>
      </c>
      <c r="HY20" s="474">
        <f t="shared" si="106"/>
        <v>0</v>
      </c>
      <c r="HZ20" s="474">
        <f t="shared" si="32"/>
        <v>0</v>
      </c>
      <c r="IA20" s="474">
        <f t="shared" si="32"/>
        <v>0</v>
      </c>
      <c r="IB20" s="474">
        <f t="shared" si="32"/>
        <v>0</v>
      </c>
      <c r="IC20" s="474">
        <f t="shared" si="32"/>
        <v>0</v>
      </c>
      <c r="ID20" s="479">
        <f t="shared" si="107"/>
        <v>0</v>
      </c>
      <c r="IE20" s="479">
        <f t="shared" si="33"/>
        <v>0</v>
      </c>
      <c r="IF20" s="479">
        <f t="shared" si="33"/>
        <v>0</v>
      </c>
      <c r="IG20" s="479">
        <f t="shared" si="33"/>
        <v>0</v>
      </c>
      <c r="IH20" s="479">
        <f t="shared" si="33"/>
        <v>0</v>
      </c>
      <c r="II20" s="479">
        <f t="shared" si="108"/>
        <v>0</v>
      </c>
      <c r="IJ20" s="479">
        <f t="shared" si="34"/>
        <v>0</v>
      </c>
      <c r="IK20" s="479">
        <f t="shared" si="34"/>
        <v>0</v>
      </c>
      <c r="IL20" s="479">
        <f t="shared" si="34"/>
        <v>0</v>
      </c>
      <c r="IM20" s="479">
        <f t="shared" si="34"/>
        <v>0</v>
      </c>
      <c r="IN20" s="474">
        <f t="shared" si="109"/>
        <v>0</v>
      </c>
      <c r="IO20" s="474">
        <f t="shared" si="35"/>
        <v>0</v>
      </c>
      <c r="IP20" s="474">
        <f t="shared" si="35"/>
        <v>0</v>
      </c>
      <c r="IQ20" s="474">
        <f t="shared" si="35"/>
        <v>0</v>
      </c>
      <c r="IR20" s="474">
        <f t="shared" si="35"/>
        <v>0</v>
      </c>
      <c r="IS20" s="474">
        <f t="shared" si="110"/>
        <v>0</v>
      </c>
      <c r="IT20" s="474">
        <f t="shared" si="36"/>
        <v>0</v>
      </c>
      <c r="IU20" s="474">
        <f t="shared" si="36"/>
        <v>0</v>
      </c>
      <c r="IV20" s="474">
        <f t="shared" si="36"/>
        <v>0</v>
      </c>
      <c r="IW20" s="474">
        <f t="shared" si="36"/>
        <v>0</v>
      </c>
      <c r="IX20" s="479">
        <f t="shared" si="111"/>
        <v>0</v>
      </c>
      <c r="IY20" s="479">
        <f t="shared" si="37"/>
        <v>0</v>
      </c>
      <c r="IZ20" s="479">
        <f t="shared" si="37"/>
        <v>0</v>
      </c>
      <c r="JA20" s="479">
        <f t="shared" si="37"/>
        <v>0</v>
      </c>
      <c r="JB20" s="479">
        <f t="shared" si="37"/>
        <v>0</v>
      </c>
      <c r="JC20" s="479">
        <f t="shared" si="112"/>
        <v>0</v>
      </c>
      <c r="JD20" s="479">
        <f t="shared" si="38"/>
        <v>0</v>
      </c>
      <c r="JE20" s="479">
        <f t="shared" si="38"/>
        <v>0</v>
      </c>
      <c r="JF20" s="479">
        <f t="shared" si="38"/>
        <v>0</v>
      </c>
      <c r="JG20" s="479">
        <f t="shared" si="38"/>
        <v>0</v>
      </c>
      <c r="JH20" s="479">
        <f t="shared" si="113"/>
        <v>0</v>
      </c>
      <c r="JI20" s="479">
        <f t="shared" si="39"/>
        <v>0</v>
      </c>
      <c r="JJ20" s="479">
        <f t="shared" si="39"/>
        <v>0</v>
      </c>
      <c r="JK20" s="479">
        <f t="shared" si="39"/>
        <v>0</v>
      </c>
      <c r="JL20" s="479">
        <f t="shared" si="39"/>
        <v>0</v>
      </c>
      <c r="JM20" s="669">
        <v>0</v>
      </c>
      <c r="JN20" s="669">
        <v>0</v>
      </c>
      <c r="JO20" s="669">
        <v>0</v>
      </c>
      <c r="JP20" s="669">
        <v>0</v>
      </c>
      <c r="JQ20" s="669">
        <v>0</v>
      </c>
      <c r="JR20" s="669">
        <v>0</v>
      </c>
      <c r="JS20" s="462">
        <f t="shared" si="114"/>
        <v>0</v>
      </c>
      <c r="JT20" s="474">
        <f t="shared" si="115"/>
        <v>0</v>
      </c>
      <c r="JU20" s="474">
        <f t="shared" si="40"/>
        <v>0</v>
      </c>
      <c r="JV20" s="474">
        <f t="shared" si="40"/>
        <v>0</v>
      </c>
      <c r="JW20" s="474">
        <f t="shared" si="40"/>
        <v>0</v>
      </c>
      <c r="JX20" s="474">
        <f t="shared" si="40"/>
        <v>0</v>
      </c>
      <c r="JY20" s="474">
        <f t="shared" si="116"/>
        <v>0</v>
      </c>
      <c r="JZ20" s="474">
        <f t="shared" si="41"/>
        <v>0</v>
      </c>
      <c r="KA20" s="474">
        <f t="shared" si="41"/>
        <v>0</v>
      </c>
      <c r="KB20" s="474">
        <f t="shared" si="41"/>
        <v>0</v>
      </c>
      <c r="KC20" s="474">
        <f t="shared" si="41"/>
        <v>0</v>
      </c>
      <c r="KD20" s="723">
        <f t="shared" si="117"/>
        <v>0</v>
      </c>
      <c r="KE20" s="723">
        <f t="shared" si="42"/>
        <v>0</v>
      </c>
      <c r="KF20" s="723">
        <f t="shared" si="42"/>
        <v>0</v>
      </c>
      <c r="KG20" s="723">
        <f t="shared" si="42"/>
        <v>0</v>
      </c>
      <c r="KH20" s="723">
        <f t="shared" si="42"/>
        <v>0</v>
      </c>
      <c r="KI20" s="723">
        <f t="shared" si="118"/>
        <v>0</v>
      </c>
      <c r="KJ20" s="723">
        <f t="shared" si="43"/>
        <v>0</v>
      </c>
      <c r="KK20" s="723">
        <f t="shared" si="43"/>
        <v>0</v>
      </c>
      <c r="KL20" s="723">
        <f t="shared" si="43"/>
        <v>0</v>
      </c>
      <c r="KM20" s="723">
        <f t="shared" si="43"/>
        <v>0</v>
      </c>
      <c r="KN20" s="474">
        <f t="shared" si="119"/>
        <v>0</v>
      </c>
      <c r="KO20" s="474">
        <f t="shared" si="44"/>
        <v>0</v>
      </c>
      <c r="KP20" s="474">
        <f t="shared" si="44"/>
        <v>0</v>
      </c>
      <c r="KQ20" s="474">
        <f t="shared" si="44"/>
        <v>0</v>
      </c>
      <c r="KR20" s="474">
        <f t="shared" si="44"/>
        <v>0</v>
      </c>
      <c r="KS20" s="474">
        <f t="shared" si="120"/>
        <v>0</v>
      </c>
      <c r="KT20" s="474">
        <f t="shared" si="45"/>
        <v>0</v>
      </c>
      <c r="KU20" s="474">
        <f t="shared" si="45"/>
        <v>0</v>
      </c>
      <c r="KV20" s="474">
        <f t="shared" si="45"/>
        <v>0</v>
      </c>
      <c r="KW20" s="474">
        <f t="shared" si="45"/>
        <v>0</v>
      </c>
      <c r="KX20" s="474">
        <f t="shared" si="46"/>
        <v>0</v>
      </c>
      <c r="KY20" s="474">
        <f t="shared" si="46"/>
        <v>0</v>
      </c>
      <c r="KZ20" s="474">
        <f t="shared" si="47"/>
        <v>0</v>
      </c>
      <c r="LA20" s="474">
        <f t="shared" si="47"/>
        <v>0</v>
      </c>
      <c r="LB20" s="474">
        <f t="shared" si="47"/>
        <v>0</v>
      </c>
      <c r="LC20" s="479">
        <f t="shared" si="48"/>
        <v>27808961</v>
      </c>
      <c r="LD20" s="479">
        <f t="shared" si="121"/>
        <v>0</v>
      </c>
      <c r="LE20" s="479">
        <f t="shared" si="122"/>
        <v>0</v>
      </c>
      <c r="LF20" s="476">
        <f t="shared" si="123"/>
        <v>27808961</v>
      </c>
      <c r="LG20" s="476">
        <f t="shared" si="49"/>
        <v>2258588</v>
      </c>
      <c r="LH20" s="476">
        <f t="shared" si="49"/>
        <v>25550373</v>
      </c>
      <c r="LI20" s="476">
        <f t="shared" si="49"/>
        <v>19250900</v>
      </c>
      <c r="LJ20" s="476">
        <f t="shared" si="49"/>
        <v>6299473</v>
      </c>
      <c r="LK20" s="714">
        <v>78.5</v>
      </c>
      <c r="LL20" s="717">
        <f t="shared" si="50"/>
        <v>6562765.0999999996</v>
      </c>
      <c r="LM20" s="720">
        <f t="shared" si="124"/>
        <v>6562.8</v>
      </c>
      <c r="LN20" s="718">
        <f t="shared" si="51"/>
        <v>34371726.100000001</v>
      </c>
      <c r="LO20" s="713">
        <f t="shared" si="125"/>
        <v>34371.699999999997</v>
      </c>
      <c r="LP20" s="724">
        <f t="shared" si="126"/>
        <v>0</v>
      </c>
      <c r="LQ20" s="724">
        <f t="shared" si="127"/>
        <v>34371.699999999997</v>
      </c>
      <c r="LR20" s="724">
        <f t="shared" si="52"/>
        <v>0</v>
      </c>
      <c r="LS20" s="713">
        <f t="shared" si="128"/>
        <v>34371.699999999997</v>
      </c>
      <c r="LT20" s="437"/>
      <c r="LU20" s="617">
        <f t="shared" si="129"/>
        <v>0</v>
      </c>
      <c r="LV20" s="617">
        <f t="shared" si="130"/>
        <v>0</v>
      </c>
      <c r="LW20" s="617">
        <f t="shared" si="131"/>
        <v>0</v>
      </c>
      <c r="LX20" s="617">
        <f t="shared" si="132"/>
        <v>0</v>
      </c>
      <c r="LY20" s="617">
        <f t="shared" si="133"/>
        <v>0</v>
      </c>
      <c r="LZ20" s="617">
        <f t="shared" si="134"/>
        <v>0</v>
      </c>
      <c r="MA20" s="480"/>
      <c r="MB20" s="480"/>
      <c r="MC20" s="480"/>
      <c r="MD20" s="480"/>
      <c r="ME20" s="480"/>
      <c r="MF20" s="480"/>
      <c r="MG20" s="480"/>
      <c r="MH20" s="480"/>
      <c r="MI20" s="480"/>
      <c r="MJ20" s="480"/>
      <c r="MK20" s="480"/>
      <c r="ML20" s="480"/>
      <c r="MM20" s="480"/>
      <c r="MN20" s="480"/>
      <c r="MO20" s="480"/>
      <c r="MP20" s="480"/>
      <c r="MQ20" s="480"/>
      <c r="MR20" s="480"/>
      <c r="MS20" s="480"/>
      <c r="MT20" s="480"/>
      <c r="MU20" s="480"/>
      <c r="MV20" s="480"/>
      <c r="MW20" s="480"/>
      <c r="MX20" s="480"/>
      <c r="MY20" s="480"/>
      <c r="MZ20" s="480"/>
      <c r="NA20" s="480"/>
      <c r="NB20" s="480"/>
      <c r="NC20" s="480"/>
      <c r="ND20" s="480"/>
      <c r="NE20" s="480"/>
      <c r="NF20" s="480"/>
      <c r="NG20" s="480"/>
      <c r="NH20" s="480"/>
      <c r="NI20" s="480"/>
      <c r="NJ20" s="480"/>
      <c r="NK20" s="480"/>
      <c r="NL20" s="480"/>
      <c r="NM20" s="480"/>
      <c r="NN20" s="480"/>
      <c r="NO20" s="480"/>
      <c r="NP20" s="480"/>
      <c r="NQ20" s="480"/>
      <c r="NR20" s="480"/>
      <c r="NS20" s="480"/>
      <c r="NT20" s="480"/>
      <c r="NU20" s="480"/>
      <c r="NV20" s="480"/>
      <c r="NW20" s="480"/>
      <c r="NX20" s="480"/>
      <c r="NY20" s="480"/>
      <c r="NZ20" s="480"/>
      <c r="OA20" s="480"/>
      <c r="OB20" s="480"/>
      <c r="OD20" s="642">
        <f t="shared" si="53"/>
        <v>0</v>
      </c>
      <c r="OE20" s="618">
        <f t="shared" si="54"/>
        <v>0</v>
      </c>
      <c r="OF20" s="618">
        <f t="shared" si="55"/>
        <v>0</v>
      </c>
      <c r="OG20" s="643">
        <f t="shared" si="135"/>
        <v>0</v>
      </c>
      <c r="OH20" s="644">
        <f t="shared" si="56"/>
        <v>0</v>
      </c>
      <c r="OI20" s="644">
        <f t="shared" si="56"/>
        <v>0</v>
      </c>
      <c r="OJ20" s="642">
        <f t="shared" si="57"/>
        <v>0</v>
      </c>
      <c r="OK20" s="618">
        <f t="shared" si="58"/>
        <v>0</v>
      </c>
      <c r="OL20" s="618">
        <f t="shared" si="59"/>
        <v>0</v>
      </c>
    </row>
    <row r="21" spans="1:402">
      <c r="A21" s="460" t="s">
        <v>777</v>
      </c>
      <c r="B21" s="461"/>
      <c r="C21" s="461"/>
      <c r="D21" s="461"/>
      <c r="E21" s="461"/>
      <c r="F21" s="462">
        <f t="shared" si="60"/>
        <v>0</v>
      </c>
      <c r="G21" s="463"/>
      <c r="H21" s="463"/>
      <c r="I21" s="463"/>
      <c r="J21" s="463"/>
      <c r="K21" s="462">
        <f t="shared" si="61"/>
        <v>0</v>
      </c>
      <c r="L21" s="464">
        <f t="shared" si="62"/>
        <v>0</v>
      </c>
      <c r="M21" s="464"/>
      <c r="N21" s="464"/>
      <c r="O21" s="464"/>
      <c r="P21" s="465">
        <v>0</v>
      </c>
      <c r="Q21" s="461"/>
      <c r="R21" s="481">
        <v>0</v>
      </c>
      <c r="S21" s="461"/>
      <c r="T21" s="465">
        <v>0</v>
      </c>
      <c r="U21" s="462">
        <f t="shared" si="2"/>
        <v>0</v>
      </c>
      <c r="V21" s="465">
        <v>0</v>
      </c>
      <c r="W21" s="461"/>
      <c r="X21" s="481">
        <v>146</v>
      </c>
      <c r="Y21" s="461">
        <v>183</v>
      </c>
      <c r="Z21" s="465">
        <v>1</v>
      </c>
      <c r="AA21" s="462">
        <f t="shared" si="3"/>
        <v>330</v>
      </c>
      <c r="AB21" s="465">
        <v>0</v>
      </c>
      <c r="AC21" s="461"/>
      <c r="AD21" s="461"/>
      <c r="AE21" s="461">
        <v>46</v>
      </c>
      <c r="AF21" s="465">
        <v>0</v>
      </c>
      <c r="AG21" s="462">
        <f t="shared" si="63"/>
        <v>46</v>
      </c>
      <c r="AH21" s="459">
        <f t="shared" si="64"/>
        <v>376</v>
      </c>
      <c r="AI21" s="467"/>
      <c r="AJ21" s="468">
        <v>0</v>
      </c>
      <c r="AK21" s="469"/>
      <c r="AL21" s="470">
        <v>0</v>
      </c>
      <c r="AM21" s="470"/>
      <c r="AN21" s="467"/>
      <c r="AO21" s="471"/>
      <c r="AP21" s="470"/>
      <c r="AQ21" s="468"/>
      <c r="AR21" s="468"/>
      <c r="AS21" s="461"/>
      <c r="AT21" s="461"/>
      <c r="AU21" s="470"/>
      <c r="AV21" s="470"/>
      <c r="AW21" s="468"/>
      <c r="AX21" s="470"/>
      <c r="AY21" s="470"/>
      <c r="AZ21" s="468"/>
      <c r="BA21" s="470"/>
      <c r="BB21" s="461"/>
      <c r="BC21" s="461"/>
      <c r="BD21" s="470"/>
      <c r="BE21" s="470"/>
      <c r="BF21" s="473"/>
      <c r="BG21" s="462">
        <f t="shared" si="65"/>
        <v>0</v>
      </c>
      <c r="BH21" s="474">
        <f t="shared" si="66"/>
        <v>0</v>
      </c>
      <c r="BI21" s="475">
        <f t="shared" si="4"/>
        <v>0</v>
      </c>
      <c r="BJ21" s="475">
        <f t="shared" si="4"/>
        <v>0</v>
      </c>
      <c r="BK21" s="475">
        <f t="shared" si="4"/>
        <v>0</v>
      </c>
      <c r="BL21" s="475">
        <f t="shared" si="4"/>
        <v>0</v>
      </c>
      <c r="BM21" s="474">
        <f t="shared" si="67"/>
        <v>0</v>
      </c>
      <c r="BN21" s="475">
        <f t="shared" si="5"/>
        <v>0</v>
      </c>
      <c r="BO21" s="475">
        <f t="shared" si="5"/>
        <v>0</v>
      </c>
      <c r="BP21" s="475">
        <f t="shared" si="5"/>
        <v>0</v>
      </c>
      <c r="BQ21" s="475">
        <f t="shared" si="5"/>
        <v>0</v>
      </c>
      <c r="BR21" s="474">
        <f t="shared" si="68"/>
        <v>0</v>
      </c>
      <c r="BS21" s="475">
        <f t="shared" si="6"/>
        <v>0</v>
      </c>
      <c r="BT21" s="475">
        <f t="shared" si="6"/>
        <v>0</v>
      </c>
      <c r="BU21" s="475">
        <f t="shared" si="6"/>
        <v>0</v>
      </c>
      <c r="BV21" s="475">
        <f t="shared" si="6"/>
        <v>0</v>
      </c>
      <c r="BW21" s="475"/>
      <c r="BX21" s="475"/>
      <c r="BY21" s="475"/>
      <c r="BZ21" s="475"/>
      <c r="CA21" s="475"/>
      <c r="CB21" s="474">
        <f t="shared" si="69"/>
        <v>0</v>
      </c>
      <c r="CC21" s="475">
        <f t="shared" si="7"/>
        <v>0</v>
      </c>
      <c r="CD21" s="475">
        <f t="shared" si="7"/>
        <v>0</v>
      </c>
      <c r="CE21" s="475">
        <f t="shared" si="7"/>
        <v>0</v>
      </c>
      <c r="CF21" s="475">
        <f t="shared" si="7"/>
        <v>0</v>
      </c>
      <c r="CG21" s="476">
        <f t="shared" si="70"/>
        <v>0</v>
      </c>
      <c r="CH21" s="474">
        <f t="shared" si="71"/>
        <v>0</v>
      </c>
      <c r="CI21" s="475">
        <f t="shared" si="71"/>
        <v>0</v>
      </c>
      <c r="CJ21" s="475">
        <f t="shared" si="71"/>
        <v>0</v>
      </c>
      <c r="CK21" s="475">
        <f t="shared" si="71"/>
        <v>0</v>
      </c>
      <c r="CL21" s="475">
        <f t="shared" si="71"/>
        <v>0</v>
      </c>
      <c r="CM21" s="474">
        <f t="shared" si="72"/>
        <v>0</v>
      </c>
      <c r="CN21" s="475">
        <f t="shared" si="8"/>
        <v>0</v>
      </c>
      <c r="CO21" s="475">
        <f t="shared" si="8"/>
        <v>0</v>
      </c>
      <c r="CP21" s="475">
        <f t="shared" si="8"/>
        <v>0</v>
      </c>
      <c r="CQ21" s="475">
        <f t="shared" si="8"/>
        <v>0</v>
      </c>
      <c r="CR21" s="474">
        <f t="shared" si="73"/>
        <v>14687016</v>
      </c>
      <c r="CS21" s="475">
        <f t="shared" si="73"/>
        <v>428364</v>
      </c>
      <c r="CT21" s="475">
        <f t="shared" si="73"/>
        <v>14258652</v>
      </c>
      <c r="CU21" s="475">
        <f t="shared" si="73"/>
        <v>10680192</v>
      </c>
      <c r="CV21" s="475">
        <f t="shared" si="73"/>
        <v>3578460</v>
      </c>
      <c r="CW21" s="474">
        <f t="shared" si="74"/>
        <v>4142571</v>
      </c>
      <c r="CX21" s="475">
        <f t="shared" si="9"/>
        <v>448167</v>
      </c>
      <c r="CY21" s="475">
        <f t="shared" si="9"/>
        <v>3694404</v>
      </c>
      <c r="CZ21" s="475">
        <f t="shared" si="9"/>
        <v>2589450</v>
      </c>
      <c r="DA21" s="475">
        <f t="shared" si="9"/>
        <v>1104954</v>
      </c>
      <c r="DB21" s="474">
        <f t="shared" si="75"/>
        <v>228176</v>
      </c>
      <c r="DC21" s="475">
        <f t="shared" si="10"/>
        <v>752</v>
      </c>
      <c r="DD21" s="475">
        <f t="shared" si="10"/>
        <v>227424</v>
      </c>
      <c r="DE21" s="475">
        <f t="shared" si="10"/>
        <v>227424</v>
      </c>
      <c r="DF21" s="475">
        <f t="shared" si="10"/>
        <v>0</v>
      </c>
      <c r="DG21" s="476">
        <f t="shared" si="76"/>
        <v>19057763</v>
      </c>
      <c r="DH21" s="474">
        <f t="shared" si="77"/>
        <v>0</v>
      </c>
      <c r="DI21" s="475">
        <f t="shared" si="77"/>
        <v>0</v>
      </c>
      <c r="DJ21" s="475">
        <f t="shared" si="77"/>
        <v>0</v>
      </c>
      <c r="DK21" s="475">
        <f t="shared" si="77"/>
        <v>0</v>
      </c>
      <c r="DL21" s="475">
        <f t="shared" si="77"/>
        <v>0</v>
      </c>
      <c r="DM21" s="474">
        <f t="shared" si="78"/>
        <v>0</v>
      </c>
      <c r="DN21" s="475">
        <f t="shared" si="11"/>
        <v>0</v>
      </c>
      <c r="DO21" s="475">
        <f t="shared" si="11"/>
        <v>0</v>
      </c>
      <c r="DP21" s="475">
        <f t="shared" si="11"/>
        <v>0</v>
      </c>
      <c r="DQ21" s="475">
        <f t="shared" si="11"/>
        <v>0</v>
      </c>
      <c r="DR21" s="475"/>
      <c r="DS21" s="475"/>
      <c r="DT21" s="475"/>
      <c r="DU21" s="475"/>
      <c r="DV21" s="475"/>
      <c r="DW21" s="474">
        <f t="shared" si="79"/>
        <v>1058046</v>
      </c>
      <c r="DX21" s="475">
        <f t="shared" si="12"/>
        <v>127374</v>
      </c>
      <c r="DY21" s="475">
        <f t="shared" si="12"/>
        <v>930672</v>
      </c>
      <c r="DZ21" s="475">
        <f t="shared" si="12"/>
        <v>652326</v>
      </c>
      <c r="EA21" s="475">
        <f t="shared" si="12"/>
        <v>278346</v>
      </c>
      <c r="EB21" s="474">
        <f t="shared" si="80"/>
        <v>0</v>
      </c>
      <c r="EC21" s="475">
        <f t="shared" si="13"/>
        <v>0</v>
      </c>
      <c r="ED21" s="475">
        <f t="shared" si="13"/>
        <v>0</v>
      </c>
      <c r="EE21" s="475">
        <f t="shared" si="13"/>
        <v>0</v>
      </c>
      <c r="EF21" s="475">
        <f t="shared" si="13"/>
        <v>0</v>
      </c>
      <c r="EG21" s="476">
        <f t="shared" si="81"/>
        <v>1058046</v>
      </c>
      <c r="EH21" s="476">
        <f t="shared" si="82"/>
        <v>20115809</v>
      </c>
      <c r="EI21" s="477">
        <f t="shared" si="83"/>
        <v>1004657</v>
      </c>
      <c r="EJ21" s="477">
        <f t="shared" si="14"/>
        <v>19111152</v>
      </c>
      <c r="EK21" s="477">
        <f t="shared" si="14"/>
        <v>14149392</v>
      </c>
      <c r="EL21" s="477">
        <f t="shared" si="14"/>
        <v>4961760</v>
      </c>
      <c r="EM21" s="478">
        <f t="shared" si="84"/>
        <v>0</v>
      </c>
      <c r="EN21" s="478">
        <f t="shared" si="85"/>
        <v>0</v>
      </c>
      <c r="EO21" s="478">
        <f t="shared" si="86"/>
        <v>14687016</v>
      </c>
      <c r="EP21" s="478">
        <f t="shared" si="87"/>
        <v>5200617</v>
      </c>
      <c r="EQ21" s="478">
        <f t="shared" si="88"/>
        <v>228176</v>
      </c>
      <c r="ER21" s="479">
        <f t="shared" si="89"/>
        <v>0</v>
      </c>
      <c r="ES21" s="479">
        <f t="shared" si="15"/>
        <v>0</v>
      </c>
      <c r="ET21" s="479">
        <f t="shared" si="15"/>
        <v>0</v>
      </c>
      <c r="EU21" s="479">
        <f t="shared" si="15"/>
        <v>0</v>
      </c>
      <c r="EV21" s="479">
        <f t="shared" si="15"/>
        <v>0</v>
      </c>
      <c r="EW21" s="479">
        <f t="shared" si="90"/>
        <v>0</v>
      </c>
      <c r="EX21" s="479">
        <f t="shared" si="16"/>
        <v>0</v>
      </c>
      <c r="EY21" s="479">
        <f t="shared" si="16"/>
        <v>0</v>
      </c>
      <c r="EZ21" s="479">
        <f t="shared" si="16"/>
        <v>0</v>
      </c>
      <c r="FA21" s="479">
        <f t="shared" si="16"/>
        <v>0</v>
      </c>
      <c r="FB21" s="479">
        <f t="shared" si="91"/>
        <v>0</v>
      </c>
      <c r="FC21" s="479">
        <f t="shared" si="17"/>
        <v>0</v>
      </c>
      <c r="FD21" s="479">
        <f t="shared" si="17"/>
        <v>0</v>
      </c>
      <c r="FE21" s="479">
        <f t="shared" si="17"/>
        <v>0</v>
      </c>
      <c r="FF21" s="479">
        <f t="shared" si="17"/>
        <v>0</v>
      </c>
      <c r="FG21" s="479">
        <f t="shared" si="92"/>
        <v>0</v>
      </c>
      <c r="FH21" s="479">
        <f t="shared" si="18"/>
        <v>0</v>
      </c>
      <c r="FI21" s="479">
        <f t="shared" si="18"/>
        <v>0</v>
      </c>
      <c r="FJ21" s="479">
        <f t="shared" si="18"/>
        <v>0</v>
      </c>
      <c r="FK21" s="479">
        <f t="shared" si="18"/>
        <v>0</v>
      </c>
      <c r="FL21" s="474">
        <f t="shared" si="93"/>
        <v>0</v>
      </c>
      <c r="FM21" s="474">
        <f t="shared" si="19"/>
        <v>0</v>
      </c>
      <c r="FN21" s="474">
        <f t="shared" si="19"/>
        <v>0</v>
      </c>
      <c r="FO21" s="474">
        <f t="shared" si="19"/>
        <v>0</v>
      </c>
      <c r="FP21" s="474">
        <f t="shared" si="19"/>
        <v>0</v>
      </c>
      <c r="FQ21" s="474">
        <f t="shared" si="94"/>
        <v>0</v>
      </c>
      <c r="FR21" s="474">
        <f t="shared" si="20"/>
        <v>0</v>
      </c>
      <c r="FS21" s="474">
        <f t="shared" si="20"/>
        <v>0</v>
      </c>
      <c r="FT21" s="474">
        <f t="shared" si="20"/>
        <v>0</v>
      </c>
      <c r="FU21" s="474">
        <f t="shared" si="20"/>
        <v>0</v>
      </c>
      <c r="FV21" s="479">
        <f t="shared" si="95"/>
        <v>0</v>
      </c>
      <c r="FW21" s="479">
        <f t="shared" si="21"/>
        <v>0</v>
      </c>
      <c r="FX21" s="479">
        <f t="shared" si="21"/>
        <v>0</v>
      </c>
      <c r="FY21" s="479">
        <f t="shared" si="21"/>
        <v>0</v>
      </c>
      <c r="FZ21" s="479">
        <f t="shared" si="21"/>
        <v>0</v>
      </c>
      <c r="GA21" s="479">
        <f t="shared" si="96"/>
        <v>0</v>
      </c>
      <c r="GB21" s="479">
        <f t="shared" si="22"/>
        <v>0</v>
      </c>
      <c r="GC21" s="479">
        <f t="shared" si="22"/>
        <v>0</v>
      </c>
      <c r="GD21" s="479">
        <f t="shared" si="22"/>
        <v>0</v>
      </c>
      <c r="GE21" s="479">
        <f t="shared" si="22"/>
        <v>0</v>
      </c>
      <c r="GF21" s="474">
        <f t="shared" si="97"/>
        <v>0</v>
      </c>
      <c r="GG21" s="474">
        <f t="shared" si="23"/>
        <v>0</v>
      </c>
      <c r="GH21" s="474">
        <f t="shared" si="23"/>
        <v>0</v>
      </c>
      <c r="GI21" s="474">
        <f t="shared" si="23"/>
        <v>0</v>
      </c>
      <c r="GJ21" s="474">
        <f t="shared" si="23"/>
        <v>0</v>
      </c>
      <c r="GK21" s="474">
        <f t="shared" si="98"/>
        <v>0</v>
      </c>
      <c r="GL21" s="474">
        <f t="shared" si="24"/>
        <v>0</v>
      </c>
      <c r="GM21" s="474">
        <f t="shared" si="24"/>
        <v>0</v>
      </c>
      <c r="GN21" s="474">
        <f t="shared" si="24"/>
        <v>0</v>
      </c>
      <c r="GO21" s="474">
        <f t="shared" si="24"/>
        <v>0</v>
      </c>
      <c r="GP21" s="479">
        <f t="shared" si="99"/>
        <v>0</v>
      </c>
      <c r="GQ21" s="479">
        <f t="shared" si="25"/>
        <v>0</v>
      </c>
      <c r="GR21" s="479">
        <f t="shared" si="25"/>
        <v>0</v>
      </c>
      <c r="GS21" s="479">
        <f t="shared" si="25"/>
        <v>0</v>
      </c>
      <c r="GT21" s="479">
        <f t="shared" si="25"/>
        <v>0</v>
      </c>
      <c r="GU21" s="479">
        <f t="shared" si="100"/>
        <v>0</v>
      </c>
      <c r="GV21" s="479">
        <f t="shared" si="26"/>
        <v>0</v>
      </c>
      <c r="GW21" s="479">
        <f t="shared" si="26"/>
        <v>0</v>
      </c>
      <c r="GX21" s="479">
        <f t="shared" si="26"/>
        <v>0</v>
      </c>
      <c r="GY21" s="479">
        <f t="shared" si="26"/>
        <v>0</v>
      </c>
      <c r="GZ21" s="474">
        <f t="shared" si="101"/>
        <v>0</v>
      </c>
      <c r="HA21" s="474">
        <f t="shared" si="27"/>
        <v>0</v>
      </c>
      <c r="HB21" s="474">
        <f t="shared" si="27"/>
        <v>0</v>
      </c>
      <c r="HC21" s="474">
        <f t="shared" si="27"/>
        <v>0</v>
      </c>
      <c r="HD21" s="474">
        <f t="shared" si="27"/>
        <v>0</v>
      </c>
      <c r="HE21" s="474">
        <f t="shared" si="102"/>
        <v>0</v>
      </c>
      <c r="HF21" s="474">
        <f t="shared" si="28"/>
        <v>0</v>
      </c>
      <c r="HG21" s="474">
        <f t="shared" si="28"/>
        <v>0</v>
      </c>
      <c r="HH21" s="474">
        <f t="shared" si="28"/>
        <v>0</v>
      </c>
      <c r="HI21" s="474">
        <f t="shared" si="28"/>
        <v>0</v>
      </c>
      <c r="HJ21" s="479">
        <f t="shared" si="103"/>
        <v>0</v>
      </c>
      <c r="HK21" s="479">
        <f t="shared" si="29"/>
        <v>0</v>
      </c>
      <c r="HL21" s="479">
        <f t="shared" si="29"/>
        <v>0</v>
      </c>
      <c r="HM21" s="479">
        <f t="shared" si="29"/>
        <v>0</v>
      </c>
      <c r="HN21" s="479">
        <f t="shared" si="29"/>
        <v>0</v>
      </c>
      <c r="HO21" s="479">
        <f t="shared" si="104"/>
        <v>0</v>
      </c>
      <c r="HP21" s="479">
        <f t="shared" si="30"/>
        <v>0</v>
      </c>
      <c r="HQ21" s="479">
        <f t="shared" si="30"/>
        <v>0</v>
      </c>
      <c r="HR21" s="479">
        <f t="shared" si="30"/>
        <v>0</v>
      </c>
      <c r="HS21" s="479">
        <f t="shared" si="30"/>
        <v>0</v>
      </c>
      <c r="HT21" s="474">
        <f t="shared" si="105"/>
        <v>0</v>
      </c>
      <c r="HU21" s="474">
        <f t="shared" si="31"/>
        <v>0</v>
      </c>
      <c r="HV21" s="474">
        <f t="shared" si="31"/>
        <v>0</v>
      </c>
      <c r="HW21" s="474">
        <f t="shared" si="31"/>
        <v>0</v>
      </c>
      <c r="HX21" s="474">
        <f t="shared" si="31"/>
        <v>0</v>
      </c>
      <c r="HY21" s="474">
        <f t="shared" si="106"/>
        <v>0</v>
      </c>
      <c r="HZ21" s="474">
        <f t="shared" si="32"/>
        <v>0</v>
      </c>
      <c r="IA21" s="474">
        <f t="shared" si="32"/>
        <v>0</v>
      </c>
      <c r="IB21" s="474">
        <f t="shared" si="32"/>
        <v>0</v>
      </c>
      <c r="IC21" s="474">
        <f t="shared" si="32"/>
        <v>0</v>
      </c>
      <c r="ID21" s="479">
        <f t="shared" si="107"/>
        <v>0</v>
      </c>
      <c r="IE21" s="479">
        <f t="shared" si="33"/>
        <v>0</v>
      </c>
      <c r="IF21" s="479">
        <f t="shared" si="33"/>
        <v>0</v>
      </c>
      <c r="IG21" s="479">
        <f t="shared" si="33"/>
        <v>0</v>
      </c>
      <c r="IH21" s="479">
        <f t="shared" si="33"/>
        <v>0</v>
      </c>
      <c r="II21" s="479">
        <f t="shared" si="108"/>
        <v>0</v>
      </c>
      <c r="IJ21" s="479">
        <f t="shared" si="34"/>
        <v>0</v>
      </c>
      <c r="IK21" s="479">
        <f t="shared" si="34"/>
        <v>0</v>
      </c>
      <c r="IL21" s="479">
        <f t="shared" si="34"/>
        <v>0</v>
      </c>
      <c r="IM21" s="479">
        <f t="shared" si="34"/>
        <v>0</v>
      </c>
      <c r="IN21" s="474">
        <f t="shared" si="109"/>
        <v>0</v>
      </c>
      <c r="IO21" s="474">
        <f t="shared" si="35"/>
        <v>0</v>
      </c>
      <c r="IP21" s="474">
        <f t="shared" si="35"/>
        <v>0</v>
      </c>
      <c r="IQ21" s="474">
        <f t="shared" si="35"/>
        <v>0</v>
      </c>
      <c r="IR21" s="474">
        <f t="shared" si="35"/>
        <v>0</v>
      </c>
      <c r="IS21" s="474">
        <f t="shared" si="110"/>
        <v>0</v>
      </c>
      <c r="IT21" s="474">
        <f t="shared" si="36"/>
        <v>0</v>
      </c>
      <c r="IU21" s="474">
        <f t="shared" si="36"/>
        <v>0</v>
      </c>
      <c r="IV21" s="474">
        <f t="shared" si="36"/>
        <v>0</v>
      </c>
      <c r="IW21" s="474">
        <f t="shared" si="36"/>
        <v>0</v>
      </c>
      <c r="IX21" s="479">
        <f t="shared" si="111"/>
        <v>0</v>
      </c>
      <c r="IY21" s="479">
        <f t="shared" si="37"/>
        <v>0</v>
      </c>
      <c r="IZ21" s="479">
        <f t="shared" si="37"/>
        <v>0</v>
      </c>
      <c r="JA21" s="479">
        <f t="shared" si="37"/>
        <v>0</v>
      </c>
      <c r="JB21" s="479">
        <f t="shared" si="37"/>
        <v>0</v>
      </c>
      <c r="JC21" s="479">
        <f t="shared" si="112"/>
        <v>0</v>
      </c>
      <c r="JD21" s="479">
        <f t="shared" si="38"/>
        <v>0</v>
      </c>
      <c r="JE21" s="479">
        <f t="shared" si="38"/>
        <v>0</v>
      </c>
      <c r="JF21" s="479">
        <f t="shared" si="38"/>
        <v>0</v>
      </c>
      <c r="JG21" s="479">
        <f t="shared" si="38"/>
        <v>0</v>
      </c>
      <c r="JH21" s="479">
        <f t="shared" si="113"/>
        <v>0</v>
      </c>
      <c r="JI21" s="479">
        <f t="shared" si="39"/>
        <v>0</v>
      </c>
      <c r="JJ21" s="479">
        <f t="shared" si="39"/>
        <v>0</v>
      </c>
      <c r="JK21" s="479">
        <f t="shared" si="39"/>
        <v>0</v>
      </c>
      <c r="JL21" s="479">
        <f t="shared" si="39"/>
        <v>0</v>
      </c>
      <c r="JM21" s="669">
        <v>15</v>
      </c>
      <c r="JN21" s="669">
        <v>0</v>
      </c>
      <c r="JO21" s="669">
        <v>0</v>
      </c>
      <c r="JP21" s="669">
        <v>0</v>
      </c>
      <c r="JQ21" s="669">
        <v>55</v>
      </c>
      <c r="JR21" s="669">
        <v>20</v>
      </c>
      <c r="JS21" s="462">
        <f t="shared" si="114"/>
        <v>90</v>
      </c>
      <c r="JT21" s="474">
        <f t="shared" si="115"/>
        <v>24465</v>
      </c>
      <c r="JU21" s="474">
        <f t="shared" si="40"/>
        <v>480</v>
      </c>
      <c r="JV21" s="474">
        <f t="shared" si="40"/>
        <v>23985</v>
      </c>
      <c r="JW21" s="474">
        <f t="shared" si="40"/>
        <v>23985</v>
      </c>
      <c r="JX21" s="474">
        <f t="shared" si="40"/>
        <v>0</v>
      </c>
      <c r="JY21" s="474">
        <f t="shared" si="116"/>
        <v>0</v>
      </c>
      <c r="JZ21" s="474">
        <f t="shared" si="41"/>
        <v>0</v>
      </c>
      <c r="KA21" s="474">
        <f t="shared" si="41"/>
        <v>0</v>
      </c>
      <c r="KB21" s="474">
        <f t="shared" si="41"/>
        <v>0</v>
      </c>
      <c r="KC21" s="474">
        <f t="shared" si="41"/>
        <v>0</v>
      </c>
      <c r="KD21" s="723">
        <f t="shared" si="117"/>
        <v>0</v>
      </c>
      <c r="KE21" s="723">
        <f t="shared" si="42"/>
        <v>0</v>
      </c>
      <c r="KF21" s="723">
        <f t="shared" si="42"/>
        <v>0</v>
      </c>
      <c r="KG21" s="723">
        <f t="shared" si="42"/>
        <v>0</v>
      </c>
      <c r="KH21" s="723">
        <f t="shared" si="42"/>
        <v>0</v>
      </c>
      <c r="KI21" s="723">
        <f t="shared" si="118"/>
        <v>0</v>
      </c>
      <c r="KJ21" s="723">
        <f t="shared" si="43"/>
        <v>0</v>
      </c>
      <c r="KK21" s="723">
        <f t="shared" si="43"/>
        <v>0</v>
      </c>
      <c r="KL21" s="723">
        <f t="shared" si="43"/>
        <v>0</v>
      </c>
      <c r="KM21" s="723">
        <f t="shared" si="43"/>
        <v>0</v>
      </c>
      <c r="KN21" s="474">
        <f t="shared" si="119"/>
        <v>89705</v>
      </c>
      <c r="KO21" s="474">
        <f t="shared" si="44"/>
        <v>1760</v>
      </c>
      <c r="KP21" s="474">
        <f t="shared" si="44"/>
        <v>87945</v>
      </c>
      <c r="KQ21" s="474">
        <f t="shared" si="44"/>
        <v>87945</v>
      </c>
      <c r="KR21" s="474">
        <f t="shared" si="44"/>
        <v>0</v>
      </c>
      <c r="KS21" s="474">
        <f t="shared" si="120"/>
        <v>27940</v>
      </c>
      <c r="KT21" s="474">
        <f t="shared" si="45"/>
        <v>540</v>
      </c>
      <c r="KU21" s="474">
        <f t="shared" si="45"/>
        <v>27400</v>
      </c>
      <c r="KV21" s="474">
        <f t="shared" si="45"/>
        <v>27400</v>
      </c>
      <c r="KW21" s="474">
        <f t="shared" si="45"/>
        <v>0</v>
      </c>
      <c r="KX21" s="474">
        <f t="shared" si="46"/>
        <v>142110</v>
      </c>
      <c r="KY21" s="474">
        <f t="shared" si="46"/>
        <v>2780</v>
      </c>
      <c r="KZ21" s="474">
        <f t="shared" si="47"/>
        <v>139330</v>
      </c>
      <c r="LA21" s="474">
        <f t="shared" si="47"/>
        <v>139330</v>
      </c>
      <c r="LB21" s="474">
        <f t="shared" si="47"/>
        <v>0</v>
      </c>
      <c r="LC21" s="479">
        <f t="shared" si="48"/>
        <v>20115809</v>
      </c>
      <c r="LD21" s="479">
        <f t="shared" si="121"/>
        <v>0</v>
      </c>
      <c r="LE21" s="479">
        <f t="shared" si="122"/>
        <v>142110</v>
      </c>
      <c r="LF21" s="476">
        <f t="shared" si="123"/>
        <v>20257919</v>
      </c>
      <c r="LG21" s="476">
        <f t="shared" si="49"/>
        <v>1007437</v>
      </c>
      <c r="LH21" s="476">
        <f t="shared" si="49"/>
        <v>19250482</v>
      </c>
      <c r="LI21" s="476">
        <f t="shared" si="49"/>
        <v>14288722</v>
      </c>
      <c r="LJ21" s="476">
        <f t="shared" si="49"/>
        <v>4961760</v>
      </c>
      <c r="LK21" s="714">
        <v>45.88</v>
      </c>
      <c r="LL21" s="717">
        <f t="shared" si="50"/>
        <v>3835664.5</v>
      </c>
      <c r="LM21" s="720">
        <f t="shared" si="124"/>
        <v>3835.7</v>
      </c>
      <c r="LN21" s="718">
        <f t="shared" si="51"/>
        <v>23951473.5</v>
      </c>
      <c r="LO21" s="713">
        <f t="shared" si="125"/>
        <v>23951.5</v>
      </c>
      <c r="LP21" s="724">
        <f t="shared" si="126"/>
        <v>0</v>
      </c>
      <c r="LQ21" s="724">
        <f t="shared" si="127"/>
        <v>23951.5</v>
      </c>
      <c r="LR21" s="724">
        <f t="shared" si="52"/>
        <v>142.1</v>
      </c>
      <c r="LS21" s="713">
        <f t="shared" si="128"/>
        <v>24093.599999999999</v>
      </c>
      <c r="LT21" s="437"/>
      <c r="LU21" s="617">
        <f t="shared" si="129"/>
        <v>1631</v>
      </c>
      <c r="LV21" s="617">
        <f t="shared" si="130"/>
        <v>0</v>
      </c>
      <c r="LW21" s="617">
        <f t="shared" si="131"/>
        <v>0</v>
      </c>
      <c r="LX21" s="617">
        <f t="shared" si="132"/>
        <v>0</v>
      </c>
      <c r="LY21" s="617">
        <f t="shared" si="133"/>
        <v>1631</v>
      </c>
      <c r="LZ21" s="617">
        <f t="shared" si="134"/>
        <v>1397</v>
      </c>
      <c r="MA21" s="480"/>
      <c r="MB21" s="480"/>
      <c r="MC21" s="480"/>
      <c r="MD21" s="480"/>
      <c r="ME21" s="480"/>
      <c r="MF21" s="480"/>
      <c r="MG21" s="480"/>
      <c r="MH21" s="480"/>
      <c r="MI21" s="480"/>
      <c r="MJ21" s="480"/>
      <c r="MK21" s="480"/>
      <c r="ML21" s="480"/>
      <c r="MM21" s="480"/>
      <c r="MN21" s="480"/>
      <c r="MO21" s="480"/>
      <c r="MP21" s="480"/>
      <c r="MQ21" s="480"/>
      <c r="MR21" s="480"/>
      <c r="MS21" s="480"/>
      <c r="MT21" s="480"/>
      <c r="MU21" s="480"/>
      <c r="MV21" s="480"/>
      <c r="MW21" s="480"/>
      <c r="MX21" s="480"/>
      <c r="MY21" s="480"/>
      <c r="MZ21" s="480"/>
      <c r="NA21" s="480"/>
      <c r="NB21" s="480"/>
      <c r="NC21" s="480"/>
      <c r="ND21" s="480"/>
      <c r="NE21" s="480"/>
      <c r="NF21" s="480"/>
      <c r="NG21" s="480"/>
      <c r="NH21" s="480"/>
      <c r="NI21" s="480"/>
      <c r="NJ21" s="480"/>
      <c r="NK21" s="480"/>
      <c r="NL21" s="480"/>
      <c r="NM21" s="480"/>
      <c r="NN21" s="480"/>
      <c r="NO21" s="480"/>
      <c r="NP21" s="480"/>
      <c r="NQ21" s="480"/>
      <c r="NR21" s="480"/>
      <c r="NS21" s="480"/>
      <c r="NT21" s="480"/>
      <c r="NU21" s="480"/>
      <c r="NV21" s="480"/>
      <c r="NW21" s="480"/>
      <c r="NX21" s="480"/>
      <c r="NY21" s="480"/>
      <c r="NZ21" s="480"/>
      <c r="OA21" s="480"/>
      <c r="OB21" s="480"/>
      <c r="OD21" s="642">
        <f t="shared" si="53"/>
        <v>0</v>
      </c>
      <c r="OE21" s="618">
        <f t="shared" si="54"/>
        <v>0</v>
      </c>
      <c r="OF21" s="618">
        <f t="shared" si="55"/>
        <v>0</v>
      </c>
      <c r="OG21" s="643">
        <f t="shared" si="135"/>
        <v>0</v>
      </c>
      <c r="OH21" s="644">
        <f t="shared" si="56"/>
        <v>0</v>
      </c>
      <c r="OI21" s="644">
        <f t="shared" si="56"/>
        <v>0</v>
      </c>
      <c r="OJ21" s="642">
        <f t="shared" si="57"/>
        <v>0</v>
      </c>
      <c r="OK21" s="618">
        <f t="shared" si="58"/>
        <v>0</v>
      </c>
      <c r="OL21" s="618">
        <f t="shared" si="59"/>
        <v>0</v>
      </c>
    </row>
    <row r="22" spans="1:402">
      <c r="A22" s="460" t="s">
        <v>778</v>
      </c>
      <c r="B22" s="461"/>
      <c r="C22" s="461"/>
      <c r="D22" s="461"/>
      <c r="E22" s="461"/>
      <c r="F22" s="462">
        <f t="shared" si="60"/>
        <v>0</v>
      </c>
      <c r="G22" s="463"/>
      <c r="H22" s="463"/>
      <c r="I22" s="463"/>
      <c r="J22" s="463"/>
      <c r="K22" s="462">
        <f t="shared" si="61"/>
        <v>0</v>
      </c>
      <c r="L22" s="464">
        <f t="shared" si="62"/>
        <v>0</v>
      </c>
      <c r="M22" s="464"/>
      <c r="N22" s="464"/>
      <c r="O22" s="464"/>
      <c r="P22" s="465">
        <v>333</v>
      </c>
      <c r="Q22" s="461"/>
      <c r="R22" s="481">
        <v>23</v>
      </c>
      <c r="S22" s="461"/>
      <c r="T22" s="465">
        <v>2</v>
      </c>
      <c r="U22" s="462">
        <f t="shared" si="2"/>
        <v>358</v>
      </c>
      <c r="V22" s="465">
        <v>318</v>
      </c>
      <c r="W22" s="461"/>
      <c r="X22" s="481">
        <v>23</v>
      </c>
      <c r="Y22" s="461"/>
      <c r="Z22" s="465">
        <v>6</v>
      </c>
      <c r="AA22" s="462">
        <f t="shared" si="3"/>
        <v>347</v>
      </c>
      <c r="AB22" s="465">
        <v>61</v>
      </c>
      <c r="AC22" s="461"/>
      <c r="AD22" s="461"/>
      <c r="AE22" s="461"/>
      <c r="AF22" s="465">
        <v>2</v>
      </c>
      <c r="AG22" s="462">
        <f t="shared" si="63"/>
        <v>63</v>
      </c>
      <c r="AH22" s="459">
        <f t="shared" si="64"/>
        <v>768</v>
      </c>
      <c r="AI22" s="467"/>
      <c r="AJ22" s="468">
        <v>0</v>
      </c>
      <c r="AK22" s="469"/>
      <c r="AL22" s="470">
        <v>0</v>
      </c>
      <c r="AM22" s="470"/>
      <c r="AN22" s="467"/>
      <c r="AO22" s="471"/>
      <c r="AP22" s="470"/>
      <c r="AQ22" s="468"/>
      <c r="AR22" s="468"/>
      <c r="AS22" s="461"/>
      <c r="AT22" s="461"/>
      <c r="AU22" s="470"/>
      <c r="AV22" s="470"/>
      <c r="AW22" s="468"/>
      <c r="AX22" s="470"/>
      <c r="AY22" s="470"/>
      <c r="AZ22" s="468"/>
      <c r="BA22" s="470"/>
      <c r="BB22" s="461"/>
      <c r="BC22" s="461"/>
      <c r="BD22" s="470"/>
      <c r="BE22" s="470"/>
      <c r="BF22" s="473"/>
      <c r="BG22" s="462">
        <f t="shared" si="65"/>
        <v>0</v>
      </c>
      <c r="BH22" s="474">
        <f t="shared" si="66"/>
        <v>8588070</v>
      </c>
      <c r="BI22" s="475">
        <f t="shared" si="4"/>
        <v>718281</v>
      </c>
      <c r="BJ22" s="475">
        <f t="shared" si="4"/>
        <v>7869789</v>
      </c>
      <c r="BK22" s="475">
        <f t="shared" si="4"/>
        <v>6014646</v>
      </c>
      <c r="BL22" s="475">
        <f t="shared" si="4"/>
        <v>1855143</v>
      </c>
      <c r="BM22" s="474">
        <f t="shared" si="67"/>
        <v>0</v>
      </c>
      <c r="BN22" s="475">
        <f t="shared" si="5"/>
        <v>0</v>
      </c>
      <c r="BO22" s="475">
        <f t="shared" si="5"/>
        <v>0</v>
      </c>
      <c r="BP22" s="475">
        <f t="shared" si="5"/>
        <v>0</v>
      </c>
      <c r="BQ22" s="475">
        <f t="shared" si="5"/>
        <v>0</v>
      </c>
      <c r="BR22" s="474">
        <f t="shared" si="68"/>
        <v>1665085</v>
      </c>
      <c r="BS22" s="475">
        <f t="shared" si="6"/>
        <v>49611</v>
      </c>
      <c r="BT22" s="475">
        <f t="shared" si="6"/>
        <v>1615474</v>
      </c>
      <c r="BU22" s="475">
        <f t="shared" si="6"/>
        <v>1240367</v>
      </c>
      <c r="BV22" s="475">
        <f t="shared" si="6"/>
        <v>375107</v>
      </c>
      <c r="BW22" s="475"/>
      <c r="BX22" s="475"/>
      <c r="BY22" s="475"/>
      <c r="BZ22" s="475"/>
      <c r="CA22" s="475"/>
      <c r="CB22" s="474">
        <f t="shared" si="69"/>
        <v>395104</v>
      </c>
      <c r="CC22" s="475">
        <f t="shared" si="7"/>
        <v>902</v>
      </c>
      <c r="CD22" s="475">
        <f t="shared" si="7"/>
        <v>394202</v>
      </c>
      <c r="CE22" s="475">
        <f t="shared" si="7"/>
        <v>394202</v>
      </c>
      <c r="CF22" s="475">
        <f t="shared" si="7"/>
        <v>0</v>
      </c>
      <c r="CG22" s="476">
        <f t="shared" si="70"/>
        <v>10648259</v>
      </c>
      <c r="CH22" s="474">
        <f t="shared" si="71"/>
        <v>11445774</v>
      </c>
      <c r="CI22" s="475">
        <f t="shared" si="71"/>
        <v>933012</v>
      </c>
      <c r="CJ22" s="475">
        <f t="shared" si="71"/>
        <v>10512762</v>
      </c>
      <c r="CK22" s="475">
        <f t="shared" si="71"/>
        <v>7844742</v>
      </c>
      <c r="CL22" s="475">
        <f t="shared" si="71"/>
        <v>2668020</v>
      </c>
      <c r="CM22" s="474">
        <f t="shared" si="72"/>
        <v>0</v>
      </c>
      <c r="CN22" s="475">
        <f t="shared" si="8"/>
        <v>0</v>
      </c>
      <c r="CO22" s="475">
        <f t="shared" si="8"/>
        <v>0</v>
      </c>
      <c r="CP22" s="475">
        <f t="shared" si="8"/>
        <v>0</v>
      </c>
      <c r="CQ22" s="475">
        <f t="shared" si="8"/>
        <v>0</v>
      </c>
      <c r="CR22" s="474">
        <f t="shared" si="73"/>
        <v>2313708</v>
      </c>
      <c r="CS22" s="475">
        <f t="shared" si="73"/>
        <v>67482</v>
      </c>
      <c r="CT22" s="475">
        <f t="shared" si="73"/>
        <v>2246226</v>
      </c>
      <c r="CU22" s="475">
        <f t="shared" si="73"/>
        <v>1682496</v>
      </c>
      <c r="CV22" s="475">
        <f t="shared" si="73"/>
        <v>563730</v>
      </c>
      <c r="CW22" s="474">
        <f t="shared" si="74"/>
        <v>0</v>
      </c>
      <c r="CX22" s="475">
        <f t="shared" si="9"/>
        <v>0</v>
      </c>
      <c r="CY22" s="475">
        <f t="shared" si="9"/>
        <v>0</v>
      </c>
      <c r="CZ22" s="475">
        <f t="shared" si="9"/>
        <v>0</v>
      </c>
      <c r="DA22" s="475">
        <f t="shared" si="9"/>
        <v>0</v>
      </c>
      <c r="DB22" s="474">
        <f t="shared" si="75"/>
        <v>1369056</v>
      </c>
      <c r="DC22" s="475">
        <f t="shared" si="10"/>
        <v>4512</v>
      </c>
      <c r="DD22" s="475">
        <f t="shared" si="10"/>
        <v>1364544</v>
      </c>
      <c r="DE22" s="475">
        <f t="shared" si="10"/>
        <v>1364544</v>
      </c>
      <c r="DF22" s="475">
        <f t="shared" si="10"/>
        <v>0</v>
      </c>
      <c r="DG22" s="476">
        <f t="shared" si="76"/>
        <v>15128538</v>
      </c>
      <c r="DH22" s="474">
        <f t="shared" si="77"/>
        <v>2509906</v>
      </c>
      <c r="DI22" s="475">
        <f t="shared" si="77"/>
        <v>199653</v>
      </c>
      <c r="DJ22" s="475">
        <f t="shared" si="77"/>
        <v>2310253</v>
      </c>
      <c r="DK22" s="475">
        <f t="shared" si="77"/>
        <v>1710623</v>
      </c>
      <c r="DL22" s="475">
        <f t="shared" si="77"/>
        <v>599630</v>
      </c>
      <c r="DM22" s="474">
        <f t="shared" si="78"/>
        <v>0</v>
      </c>
      <c r="DN22" s="475">
        <f t="shared" si="11"/>
        <v>0</v>
      </c>
      <c r="DO22" s="475">
        <f t="shared" si="11"/>
        <v>0</v>
      </c>
      <c r="DP22" s="475">
        <f t="shared" si="11"/>
        <v>0</v>
      </c>
      <c r="DQ22" s="475">
        <f t="shared" si="11"/>
        <v>0</v>
      </c>
      <c r="DR22" s="475"/>
      <c r="DS22" s="475"/>
      <c r="DT22" s="475"/>
      <c r="DU22" s="475"/>
      <c r="DV22" s="475"/>
      <c r="DW22" s="474">
        <f t="shared" si="79"/>
        <v>0</v>
      </c>
      <c r="DX22" s="475">
        <f t="shared" si="12"/>
        <v>0</v>
      </c>
      <c r="DY22" s="475">
        <f t="shared" si="12"/>
        <v>0</v>
      </c>
      <c r="DZ22" s="475">
        <f t="shared" si="12"/>
        <v>0</v>
      </c>
      <c r="EA22" s="475">
        <f t="shared" si="12"/>
        <v>0</v>
      </c>
      <c r="EB22" s="474">
        <f t="shared" si="80"/>
        <v>547622</v>
      </c>
      <c r="EC22" s="475">
        <f t="shared" si="13"/>
        <v>1806</v>
      </c>
      <c r="ED22" s="475">
        <f t="shared" si="13"/>
        <v>545816</v>
      </c>
      <c r="EE22" s="475">
        <f t="shared" si="13"/>
        <v>545816</v>
      </c>
      <c r="EF22" s="475">
        <f t="shared" si="13"/>
        <v>0</v>
      </c>
      <c r="EG22" s="476">
        <f t="shared" si="81"/>
        <v>3057528</v>
      </c>
      <c r="EH22" s="476">
        <f t="shared" si="82"/>
        <v>28834325</v>
      </c>
      <c r="EI22" s="477">
        <f t="shared" si="83"/>
        <v>1975259</v>
      </c>
      <c r="EJ22" s="477">
        <f t="shared" si="14"/>
        <v>26859066</v>
      </c>
      <c r="EK22" s="477">
        <f t="shared" si="14"/>
        <v>20797436</v>
      </c>
      <c r="EL22" s="477">
        <f t="shared" si="14"/>
        <v>6061630</v>
      </c>
      <c r="EM22" s="478">
        <f t="shared" si="84"/>
        <v>22543750</v>
      </c>
      <c r="EN22" s="478">
        <f t="shared" si="85"/>
        <v>0</v>
      </c>
      <c r="EO22" s="478">
        <f t="shared" si="86"/>
        <v>3978793</v>
      </c>
      <c r="EP22" s="478">
        <f t="shared" si="87"/>
        <v>0</v>
      </c>
      <c r="EQ22" s="478">
        <f t="shared" si="88"/>
        <v>2311782</v>
      </c>
      <c r="ER22" s="479">
        <f t="shared" si="89"/>
        <v>0</v>
      </c>
      <c r="ES22" s="479">
        <f t="shared" si="15"/>
        <v>0</v>
      </c>
      <c r="ET22" s="479">
        <f t="shared" si="15"/>
        <v>0</v>
      </c>
      <c r="EU22" s="479">
        <f t="shared" si="15"/>
        <v>0</v>
      </c>
      <c r="EV22" s="479">
        <f t="shared" si="15"/>
        <v>0</v>
      </c>
      <c r="EW22" s="479">
        <f t="shared" si="90"/>
        <v>0</v>
      </c>
      <c r="EX22" s="479">
        <f t="shared" si="16"/>
        <v>0</v>
      </c>
      <c r="EY22" s="479">
        <f t="shared" si="16"/>
        <v>0</v>
      </c>
      <c r="EZ22" s="479">
        <f t="shared" si="16"/>
        <v>0</v>
      </c>
      <c r="FA22" s="479">
        <f t="shared" si="16"/>
        <v>0</v>
      </c>
      <c r="FB22" s="479">
        <f t="shared" si="91"/>
        <v>0</v>
      </c>
      <c r="FC22" s="479">
        <f t="shared" si="17"/>
        <v>0</v>
      </c>
      <c r="FD22" s="479">
        <f t="shared" si="17"/>
        <v>0</v>
      </c>
      <c r="FE22" s="479">
        <f t="shared" si="17"/>
        <v>0</v>
      </c>
      <c r="FF22" s="479">
        <f t="shared" si="17"/>
        <v>0</v>
      </c>
      <c r="FG22" s="479">
        <f t="shared" si="92"/>
        <v>0</v>
      </c>
      <c r="FH22" s="479">
        <f t="shared" si="18"/>
        <v>0</v>
      </c>
      <c r="FI22" s="479">
        <f t="shared" si="18"/>
        <v>0</v>
      </c>
      <c r="FJ22" s="479">
        <f t="shared" si="18"/>
        <v>0</v>
      </c>
      <c r="FK22" s="479">
        <f t="shared" si="18"/>
        <v>0</v>
      </c>
      <c r="FL22" s="474">
        <f t="shared" si="93"/>
        <v>0</v>
      </c>
      <c r="FM22" s="474">
        <f t="shared" si="19"/>
        <v>0</v>
      </c>
      <c r="FN22" s="474">
        <f t="shared" si="19"/>
        <v>0</v>
      </c>
      <c r="FO22" s="474">
        <f t="shared" si="19"/>
        <v>0</v>
      </c>
      <c r="FP22" s="474">
        <f t="shared" si="19"/>
        <v>0</v>
      </c>
      <c r="FQ22" s="474">
        <f t="shared" si="94"/>
        <v>0</v>
      </c>
      <c r="FR22" s="474">
        <f t="shared" si="20"/>
        <v>0</v>
      </c>
      <c r="FS22" s="474">
        <f t="shared" si="20"/>
        <v>0</v>
      </c>
      <c r="FT22" s="474">
        <f t="shared" si="20"/>
        <v>0</v>
      </c>
      <c r="FU22" s="474">
        <f t="shared" si="20"/>
        <v>0</v>
      </c>
      <c r="FV22" s="479">
        <f t="shared" si="95"/>
        <v>0</v>
      </c>
      <c r="FW22" s="479">
        <f t="shared" si="21"/>
        <v>0</v>
      </c>
      <c r="FX22" s="479">
        <f t="shared" si="21"/>
        <v>0</v>
      </c>
      <c r="FY22" s="479">
        <f t="shared" si="21"/>
        <v>0</v>
      </c>
      <c r="FZ22" s="479">
        <f t="shared" si="21"/>
        <v>0</v>
      </c>
      <c r="GA22" s="479">
        <f t="shared" si="96"/>
        <v>0</v>
      </c>
      <c r="GB22" s="479">
        <f t="shared" si="22"/>
        <v>0</v>
      </c>
      <c r="GC22" s="479">
        <f t="shared" si="22"/>
        <v>0</v>
      </c>
      <c r="GD22" s="479">
        <f t="shared" si="22"/>
        <v>0</v>
      </c>
      <c r="GE22" s="479">
        <f t="shared" si="22"/>
        <v>0</v>
      </c>
      <c r="GF22" s="474">
        <f t="shared" si="97"/>
        <v>0</v>
      </c>
      <c r="GG22" s="474">
        <f t="shared" si="23"/>
        <v>0</v>
      </c>
      <c r="GH22" s="474">
        <f t="shared" si="23"/>
        <v>0</v>
      </c>
      <c r="GI22" s="474">
        <f t="shared" si="23"/>
        <v>0</v>
      </c>
      <c r="GJ22" s="474">
        <f t="shared" si="23"/>
        <v>0</v>
      </c>
      <c r="GK22" s="474">
        <f t="shared" si="98"/>
        <v>0</v>
      </c>
      <c r="GL22" s="474">
        <f t="shared" si="24"/>
        <v>0</v>
      </c>
      <c r="GM22" s="474">
        <f t="shared" si="24"/>
        <v>0</v>
      </c>
      <c r="GN22" s="474">
        <f t="shared" si="24"/>
        <v>0</v>
      </c>
      <c r="GO22" s="474">
        <f t="shared" si="24"/>
        <v>0</v>
      </c>
      <c r="GP22" s="479">
        <f t="shared" si="99"/>
        <v>0</v>
      </c>
      <c r="GQ22" s="479">
        <f t="shared" si="25"/>
        <v>0</v>
      </c>
      <c r="GR22" s="479">
        <f t="shared" si="25"/>
        <v>0</v>
      </c>
      <c r="GS22" s="479">
        <f t="shared" si="25"/>
        <v>0</v>
      </c>
      <c r="GT22" s="479">
        <f t="shared" si="25"/>
        <v>0</v>
      </c>
      <c r="GU22" s="479">
        <f t="shared" si="100"/>
        <v>0</v>
      </c>
      <c r="GV22" s="479">
        <f t="shared" si="26"/>
        <v>0</v>
      </c>
      <c r="GW22" s="479">
        <f t="shared" si="26"/>
        <v>0</v>
      </c>
      <c r="GX22" s="479">
        <f t="shared" si="26"/>
        <v>0</v>
      </c>
      <c r="GY22" s="479">
        <f t="shared" si="26"/>
        <v>0</v>
      </c>
      <c r="GZ22" s="474">
        <f t="shared" si="101"/>
        <v>0</v>
      </c>
      <c r="HA22" s="474">
        <f t="shared" si="27"/>
        <v>0</v>
      </c>
      <c r="HB22" s="474">
        <f t="shared" si="27"/>
        <v>0</v>
      </c>
      <c r="HC22" s="474">
        <f t="shared" si="27"/>
        <v>0</v>
      </c>
      <c r="HD22" s="474">
        <f t="shared" si="27"/>
        <v>0</v>
      </c>
      <c r="HE22" s="474">
        <f t="shared" si="102"/>
        <v>0</v>
      </c>
      <c r="HF22" s="474">
        <f t="shared" si="28"/>
        <v>0</v>
      </c>
      <c r="HG22" s="474">
        <f t="shared" si="28"/>
        <v>0</v>
      </c>
      <c r="HH22" s="474">
        <f t="shared" si="28"/>
        <v>0</v>
      </c>
      <c r="HI22" s="474">
        <f t="shared" si="28"/>
        <v>0</v>
      </c>
      <c r="HJ22" s="479">
        <f t="shared" si="103"/>
        <v>0</v>
      </c>
      <c r="HK22" s="479">
        <f t="shared" si="29"/>
        <v>0</v>
      </c>
      <c r="HL22" s="479">
        <f t="shared" si="29"/>
        <v>0</v>
      </c>
      <c r="HM22" s="479">
        <f t="shared" si="29"/>
        <v>0</v>
      </c>
      <c r="HN22" s="479">
        <f t="shared" si="29"/>
        <v>0</v>
      </c>
      <c r="HO22" s="479">
        <f t="shared" si="104"/>
        <v>0</v>
      </c>
      <c r="HP22" s="479">
        <f t="shared" si="30"/>
        <v>0</v>
      </c>
      <c r="HQ22" s="479">
        <f t="shared" si="30"/>
        <v>0</v>
      </c>
      <c r="HR22" s="479">
        <f t="shared" si="30"/>
        <v>0</v>
      </c>
      <c r="HS22" s="479">
        <f t="shared" si="30"/>
        <v>0</v>
      </c>
      <c r="HT22" s="474">
        <f t="shared" si="105"/>
        <v>0</v>
      </c>
      <c r="HU22" s="474">
        <f t="shared" si="31"/>
        <v>0</v>
      </c>
      <c r="HV22" s="474">
        <f t="shared" si="31"/>
        <v>0</v>
      </c>
      <c r="HW22" s="474">
        <f t="shared" si="31"/>
        <v>0</v>
      </c>
      <c r="HX22" s="474">
        <f t="shared" si="31"/>
        <v>0</v>
      </c>
      <c r="HY22" s="474">
        <f t="shared" si="106"/>
        <v>0</v>
      </c>
      <c r="HZ22" s="474">
        <f t="shared" si="32"/>
        <v>0</v>
      </c>
      <c r="IA22" s="474">
        <f t="shared" si="32"/>
        <v>0</v>
      </c>
      <c r="IB22" s="474">
        <f t="shared" si="32"/>
        <v>0</v>
      </c>
      <c r="IC22" s="474">
        <f t="shared" si="32"/>
        <v>0</v>
      </c>
      <c r="ID22" s="479">
        <f t="shared" si="107"/>
        <v>0</v>
      </c>
      <c r="IE22" s="479">
        <f t="shared" si="33"/>
        <v>0</v>
      </c>
      <c r="IF22" s="479">
        <f t="shared" si="33"/>
        <v>0</v>
      </c>
      <c r="IG22" s="479">
        <f t="shared" si="33"/>
        <v>0</v>
      </c>
      <c r="IH22" s="479">
        <f t="shared" si="33"/>
        <v>0</v>
      </c>
      <c r="II22" s="479">
        <f t="shared" si="108"/>
        <v>0</v>
      </c>
      <c r="IJ22" s="479">
        <f t="shared" si="34"/>
        <v>0</v>
      </c>
      <c r="IK22" s="479">
        <f t="shared" si="34"/>
        <v>0</v>
      </c>
      <c r="IL22" s="479">
        <f t="shared" si="34"/>
        <v>0</v>
      </c>
      <c r="IM22" s="479">
        <f t="shared" si="34"/>
        <v>0</v>
      </c>
      <c r="IN22" s="474">
        <f t="shared" si="109"/>
        <v>0</v>
      </c>
      <c r="IO22" s="474">
        <f t="shared" si="35"/>
        <v>0</v>
      </c>
      <c r="IP22" s="474">
        <f t="shared" si="35"/>
        <v>0</v>
      </c>
      <c r="IQ22" s="474">
        <f t="shared" si="35"/>
        <v>0</v>
      </c>
      <c r="IR22" s="474">
        <f t="shared" si="35"/>
        <v>0</v>
      </c>
      <c r="IS22" s="474">
        <f t="shared" si="110"/>
        <v>0</v>
      </c>
      <c r="IT22" s="474">
        <f t="shared" si="36"/>
        <v>0</v>
      </c>
      <c r="IU22" s="474">
        <f t="shared" si="36"/>
        <v>0</v>
      </c>
      <c r="IV22" s="474">
        <f t="shared" si="36"/>
        <v>0</v>
      </c>
      <c r="IW22" s="474">
        <f t="shared" si="36"/>
        <v>0</v>
      </c>
      <c r="IX22" s="479">
        <f t="shared" si="111"/>
        <v>0</v>
      </c>
      <c r="IY22" s="479">
        <f t="shared" si="37"/>
        <v>0</v>
      </c>
      <c r="IZ22" s="479">
        <f t="shared" si="37"/>
        <v>0</v>
      </c>
      <c r="JA22" s="479">
        <f t="shared" si="37"/>
        <v>0</v>
      </c>
      <c r="JB22" s="479">
        <f t="shared" si="37"/>
        <v>0</v>
      </c>
      <c r="JC22" s="479">
        <f t="shared" si="112"/>
        <v>0</v>
      </c>
      <c r="JD22" s="479">
        <f t="shared" si="38"/>
        <v>0</v>
      </c>
      <c r="JE22" s="479">
        <f t="shared" si="38"/>
        <v>0</v>
      </c>
      <c r="JF22" s="479">
        <f t="shared" si="38"/>
        <v>0</v>
      </c>
      <c r="JG22" s="479">
        <f t="shared" si="38"/>
        <v>0</v>
      </c>
      <c r="JH22" s="479">
        <f t="shared" si="113"/>
        <v>0</v>
      </c>
      <c r="JI22" s="479">
        <f t="shared" si="39"/>
        <v>0</v>
      </c>
      <c r="JJ22" s="479">
        <f t="shared" si="39"/>
        <v>0</v>
      </c>
      <c r="JK22" s="479">
        <f t="shared" si="39"/>
        <v>0</v>
      </c>
      <c r="JL22" s="479">
        <f t="shared" si="39"/>
        <v>0</v>
      </c>
      <c r="JM22" s="669"/>
      <c r="JN22" s="669"/>
      <c r="JO22" s="669"/>
      <c r="JP22" s="669"/>
      <c r="JQ22" s="669">
        <v>45</v>
      </c>
      <c r="JR22" s="669"/>
      <c r="JS22" s="462">
        <f t="shared" si="114"/>
        <v>45</v>
      </c>
      <c r="JT22" s="474">
        <f t="shared" si="115"/>
        <v>0</v>
      </c>
      <c r="JU22" s="474">
        <f t="shared" si="40"/>
        <v>0</v>
      </c>
      <c r="JV22" s="474">
        <f t="shared" si="40"/>
        <v>0</v>
      </c>
      <c r="JW22" s="474">
        <f t="shared" si="40"/>
        <v>0</v>
      </c>
      <c r="JX22" s="474">
        <f t="shared" si="40"/>
        <v>0</v>
      </c>
      <c r="JY22" s="474">
        <f t="shared" si="116"/>
        <v>0</v>
      </c>
      <c r="JZ22" s="474">
        <f t="shared" si="41"/>
        <v>0</v>
      </c>
      <c r="KA22" s="474">
        <f t="shared" si="41"/>
        <v>0</v>
      </c>
      <c r="KB22" s="474">
        <f t="shared" si="41"/>
        <v>0</v>
      </c>
      <c r="KC22" s="474">
        <f t="shared" si="41"/>
        <v>0</v>
      </c>
      <c r="KD22" s="723">
        <f t="shared" si="117"/>
        <v>0</v>
      </c>
      <c r="KE22" s="723">
        <f t="shared" si="42"/>
        <v>0</v>
      </c>
      <c r="KF22" s="723">
        <f t="shared" si="42"/>
        <v>0</v>
      </c>
      <c r="KG22" s="723">
        <f t="shared" si="42"/>
        <v>0</v>
      </c>
      <c r="KH22" s="723">
        <f t="shared" si="42"/>
        <v>0</v>
      </c>
      <c r="KI22" s="723">
        <f t="shared" si="118"/>
        <v>0</v>
      </c>
      <c r="KJ22" s="723">
        <f t="shared" si="43"/>
        <v>0</v>
      </c>
      <c r="KK22" s="723">
        <f t="shared" si="43"/>
        <v>0</v>
      </c>
      <c r="KL22" s="723">
        <f t="shared" si="43"/>
        <v>0</v>
      </c>
      <c r="KM22" s="723">
        <f t="shared" si="43"/>
        <v>0</v>
      </c>
      <c r="KN22" s="474">
        <f t="shared" si="119"/>
        <v>73395</v>
      </c>
      <c r="KO22" s="474">
        <f t="shared" si="44"/>
        <v>1440</v>
      </c>
      <c r="KP22" s="474">
        <f t="shared" si="44"/>
        <v>71955</v>
      </c>
      <c r="KQ22" s="474">
        <f t="shared" si="44"/>
        <v>71955</v>
      </c>
      <c r="KR22" s="474">
        <f t="shared" si="44"/>
        <v>0</v>
      </c>
      <c r="KS22" s="474">
        <f t="shared" si="120"/>
        <v>0</v>
      </c>
      <c r="KT22" s="474">
        <f t="shared" si="45"/>
        <v>0</v>
      </c>
      <c r="KU22" s="474">
        <f t="shared" si="45"/>
        <v>0</v>
      </c>
      <c r="KV22" s="474">
        <f t="shared" si="45"/>
        <v>0</v>
      </c>
      <c r="KW22" s="474">
        <f t="shared" si="45"/>
        <v>0</v>
      </c>
      <c r="KX22" s="474">
        <f t="shared" si="46"/>
        <v>73395</v>
      </c>
      <c r="KY22" s="474">
        <f t="shared" si="46"/>
        <v>1440</v>
      </c>
      <c r="KZ22" s="474">
        <f t="shared" si="47"/>
        <v>71955</v>
      </c>
      <c r="LA22" s="474">
        <f t="shared" si="47"/>
        <v>71955</v>
      </c>
      <c r="LB22" s="474">
        <f t="shared" si="47"/>
        <v>0</v>
      </c>
      <c r="LC22" s="479">
        <f t="shared" si="48"/>
        <v>28834325</v>
      </c>
      <c r="LD22" s="479">
        <f t="shared" si="121"/>
        <v>0</v>
      </c>
      <c r="LE22" s="479">
        <f t="shared" si="122"/>
        <v>73395</v>
      </c>
      <c r="LF22" s="476">
        <f t="shared" si="123"/>
        <v>28907720</v>
      </c>
      <c r="LG22" s="476">
        <f t="shared" si="49"/>
        <v>1976699</v>
      </c>
      <c r="LH22" s="476">
        <f t="shared" si="49"/>
        <v>26931021</v>
      </c>
      <c r="LI22" s="476">
        <f t="shared" si="49"/>
        <v>20869391</v>
      </c>
      <c r="LJ22" s="476">
        <f t="shared" si="49"/>
        <v>6061630</v>
      </c>
      <c r="LK22" s="714">
        <v>76.37</v>
      </c>
      <c r="LL22" s="717">
        <f t="shared" si="50"/>
        <v>6384692.5999999996</v>
      </c>
      <c r="LM22" s="720">
        <f t="shared" si="124"/>
        <v>6384.7</v>
      </c>
      <c r="LN22" s="718">
        <f t="shared" si="51"/>
        <v>35219017.600000001</v>
      </c>
      <c r="LO22" s="713">
        <f t="shared" si="125"/>
        <v>35219</v>
      </c>
      <c r="LP22" s="724">
        <f t="shared" si="126"/>
        <v>0</v>
      </c>
      <c r="LQ22" s="724">
        <f t="shared" si="127"/>
        <v>35219</v>
      </c>
      <c r="LR22" s="724">
        <f t="shared" si="52"/>
        <v>73.400000000000006</v>
      </c>
      <c r="LS22" s="713">
        <f t="shared" si="128"/>
        <v>35292.400000000001</v>
      </c>
      <c r="LT22" s="437"/>
      <c r="LU22" s="617">
        <f t="shared" si="129"/>
        <v>0</v>
      </c>
      <c r="LV22" s="617">
        <f t="shared" si="130"/>
        <v>0</v>
      </c>
      <c r="LW22" s="617">
        <f t="shared" si="131"/>
        <v>0</v>
      </c>
      <c r="LX22" s="617">
        <f t="shared" si="132"/>
        <v>0</v>
      </c>
      <c r="LY22" s="617">
        <f t="shared" si="133"/>
        <v>1631</v>
      </c>
      <c r="LZ22" s="617">
        <f t="shared" si="134"/>
        <v>0</v>
      </c>
      <c r="MA22" s="480"/>
      <c r="MB22" s="480"/>
      <c r="MC22" s="480"/>
      <c r="MD22" s="480"/>
      <c r="ME22" s="480"/>
      <c r="MF22" s="480"/>
      <c r="MG22" s="480"/>
      <c r="MH22" s="480"/>
      <c r="MI22" s="480"/>
      <c r="MJ22" s="480"/>
      <c r="MK22" s="480"/>
      <c r="ML22" s="480"/>
      <c r="MM22" s="480"/>
      <c r="MN22" s="480"/>
      <c r="MO22" s="480"/>
      <c r="MP22" s="480"/>
      <c r="MQ22" s="480"/>
      <c r="MR22" s="480"/>
      <c r="MS22" s="480"/>
      <c r="MT22" s="480"/>
      <c r="MU22" s="480"/>
      <c r="MV22" s="480"/>
      <c r="MW22" s="480"/>
      <c r="MX22" s="480"/>
      <c r="MY22" s="480"/>
      <c r="MZ22" s="480"/>
      <c r="NA22" s="480"/>
      <c r="NB22" s="480"/>
      <c r="NC22" s="480"/>
      <c r="ND22" s="480"/>
      <c r="NE22" s="480"/>
      <c r="NF22" s="480"/>
      <c r="NG22" s="480"/>
      <c r="NH22" s="480"/>
      <c r="NI22" s="480"/>
      <c r="NJ22" s="480"/>
      <c r="NK22" s="480"/>
      <c r="NL22" s="480"/>
      <c r="NM22" s="480"/>
      <c r="NN22" s="480"/>
      <c r="NO22" s="480"/>
      <c r="NP22" s="480"/>
      <c r="NQ22" s="480"/>
      <c r="NR22" s="480"/>
      <c r="NS22" s="480"/>
      <c r="NT22" s="480"/>
      <c r="NU22" s="480"/>
      <c r="NV22" s="480"/>
      <c r="NW22" s="480"/>
      <c r="NX22" s="480"/>
      <c r="NY22" s="480"/>
      <c r="NZ22" s="480"/>
      <c r="OA22" s="480"/>
      <c r="OB22" s="480"/>
      <c r="OD22" s="642">
        <f t="shared" si="53"/>
        <v>0</v>
      </c>
      <c r="OE22" s="618">
        <f t="shared" si="54"/>
        <v>0</v>
      </c>
      <c r="OF22" s="618">
        <f t="shared" si="55"/>
        <v>0</v>
      </c>
      <c r="OG22" s="643">
        <f t="shared" si="135"/>
        <v>0</v>
      </c>
      <c r="OH22" s="644">
        <f t="shared" si="56"/>
        <v>0</v>
      </c>
      <c r="OI22" s="644">
        <f t="shared" si="56"/>
        <v>0</v>
      </c>
      <c r="OJ22" s="642">
        <f t="shared" si="57"/>
        <v>0</v>
      </c>
      <c r="OK22" s="618">
        <f t="shared" si="58"/>
        <v>0</v>
      </c>
      <c r="OL22" s="618">
        <f t="shared" si="59"/>
        <v>0</v>
      </c>
    </row>
    <row r="23" spans="1:402">
      <c r="A23" s="460" t="s">
        <v>779</v>
      </c>
      <c r="B23" s="461"/>
      <c r="C23" s="461"/>
      <c r="D23" s="461"/>
      <c r="E23" s="461"/>
      <c r="F23" s="462">
        <f t="shared" si="60"/>
        <v>0</v>
      </c>
      <c r="G23" s="463"/>
      <c r="H23" s="463"/>
      <c r="I23" s="463"/>
      <c r="J23" s="463"/>
      <c r="K23" s="462">
        <f t="shared" si="61"/>
        <v>0</v>
      </c>
      <c r="L23" s="464">
        <f t="shared" si="62"/>
        <v>0</v>
      </c>
      <c r="M23" s="464"/>
      <c r="N23" s="464"/>
      <c r="O23" s="464"/>
      <c r="P23" s="465">
        <v>402</v>
      </c>
      <c r="Q23" s="461"/>
      <c r="R23" s="481">
        <v>0</v>
      </c>
      <c r="S23" s="461"/>
      <c r="T23" s="465">
        <v>1</v>
      </c>
      <c r="U23" s="462">
        <f t="shared" si="2"/>
        <v>403</v>
      </c>
      <c r="V23" s="465">
        <v>389</v>
      </c>
      <c r="W23" s="461"/>
      <c r="X23" s="481">
        <v>21</v>
      </c>
      <c r="Y23" s="461"/>
      <c r="Z23" s="465">
        <v>3</v>
      </c>
      <c r="AA23" s="462">
        <f t="shared" si="3"/>
        <v>413</v>
      </c>
      <c r="AB23" s="465">
        <v>70</v>
      </c>
      <c r="AC23" s="461"/>
      <c r="AD23" s="461"/>
      <c r="AE23" s="461"/>
      <c r="AF23" s="465">
        <v>0</v>
      </c>
      <c r="AG23" s="462">
        <f t="shared" si="63"/>
        <v>70</v>
      </c>
      <c r="AH23" s="459">
        <f t="shared" si="64"/>
        <v>886</v>
      </c>
      <c r="AI23" s="467"/>
      <c r="AJ23" s="468">
        <v>0</v>
      </c>
      <c r="AK23" s="469"/>
      <c r="AL23" s="470">
        <v>0</v>
      </c>
      <c r="AM23" s="470"/>
      <c r="AN23" s="467"/>
      <c r="AO23" s="471"/>
      <c r="AP23" s="470"/>
      <c r="AQ23" s="468"/>
      <c r="AR23" s="468">
        <v>3</v>
      </c>
      <c r="AS23" s="461"/>
      <c r="AT23" s="461"/>
      <c r="AU23" s="470">
        <v>1</v>
      </c>
      <c r="AV23" s="470"/>
      <c r="AW23" s="468"/>
      <c r="AX23" s="470">
        <v>4</v>
      </c>
      <c r="AY23" s="470"/>
      <c r="AZ23" s="468"/>
      <c r="BA23" s="470"/>
      <c r="BB23" s="461"/>
      <c r="BC23" s="461"/>
      <c r="BD23" s="470"/>
      <c r="BE23" s="470">
        <v>1</v>
      </c>
      <c r="BF23" s="473"/>
      <c r="BG23" s="462">
        <f t="shared" si="65"/>
        <v>9</v>
      </c>
      <c r="BH23" s="474">
        <f t="shared" si="66"/>
        <v>10367580</v>
      </c>
      <c r="BI23" s="475">
        <f t="shared" si="4"/>
        <v>867114</v>
      </c>
      <c r="BJ23" s="475">
        <f t="shared" si="4"/>
        <v>9500466</v>
      </c>
      <c r="BK23" s="475">
        <f t="shared" si="4"/>
        <v>7260924</v>
      </c>
      <c r="BL23" s="475">
        <f t="shared" si="4"/>
        <v>2239542</v>
      </c>
      <c r="BM23" s="474">
        <f t="shared" si="67"/>
        <v>0</v>
      </c>
      <c r="BN23" s="475">
        <f t="shared" si="5"/>
        <v>0</v>
      </c>
      <c r="BO23" s="475">
        <f t="shared" si="5"/>
        <v>0</v>
      </c>
      <c r="BP23" s="475">
        <f t="shared" si="5"/>
        <v>0</v>
      </c>
      <c r="BQ23" s="475">
        <f t="shared" si="5"/>
        <v>0</v>
      </c>
      <c r="BR23" s="474">
        <f t="shared" si="68"/>
        <v>0</v>
      </c>
      <c r="BS23" s="475">
        <f t="shared" si="6"/>
        <v>0</v>
      </c>
      <c r="BT23" s="475">
        <f t="shared" si="6"/>
        <v>0</v>
      </c>
      <c r="BU23" s="475">
        <f t="shared" si="6"/>
        <v>0</v>
      </c>
      <c r="BV23" s="475">
        <f t="shared" si="6"/>
        <v>0</v>
      </c>
      <c r="BW23" s="475"/>
      <c r="BX23" s="475"/>
      <c r="BY23" s="475"/>
      <c r="BZ23" s="475"/>
      <c r="CA23" s="475"/>
      <c r="CB23" s="474">
        <f t="shared" si="69"/>
        <v>197552</v>
      </c>
      <c r="CC23" s="475">
        <f t="shared" si="7"/>
        <v>451</v>
      </c>
      <c r="CD23" s="475">
        <f t="shared" si="7"/>
        <v>197101</v>
      </c>
      <c r="CE23" s="475">
        <f t="shared" si="7"/>
        <v>197101</v>
      </c>
      <c r="CF23" s="475">
        <f t="shared" si="7"/>
        <v>0</v>
      </c>
      <c r="CG23" s="476">
        <f t="shared" si="70"/>
        <v>10565132</v>
      </c>
      <c r="CH23" s="474">
        <f t="shared" si="71"/>
        <v>14001277</v>
      </c>
      <c r="CI23" s="475">
        <f t="shared" si="71"/>
        <v>1141326</v>
      </c>
      <c r="CJ23" s="475">
        <f t="shared" si="71"/>
        <v>12859951</v>
      </c>
      <c r="CK23" s="475">
        <f t="shared" si="71"/>
        <v>9596241</v>
      </c>
      <c r="CL23" s="475">
        <f t="shared" si="71"/>
        <v>3263710</v>
      </c>
      <c r="CM23" s="474">
        <f t="shared" si="72"/>
        <v>0</v>
      </c>
      <c r="CN23" s="475">
        <f t="shared" si="8"/>
        <v>0</v>
      </c>
      <c r="CO23" s="475">
        <f t="shared" si="8"/>
        <v>0</v>
      </c>
      <c r="CP23" s="475">
        <f t="shared" si="8"/>
        <v>0</v>
      </c>
      <c r="CQ23" s="475">
        <f t="shared" si="8"/>
        <v>0</v>
      </c>
      <c r="CR23" s="474">
        <f t="shared" si="73"/>
        <v>2112516</v>
      </c>
      <c r="CS23" s="475">
        <f t="shared" si="73"/>
        <v>61614</v>
      </c>
      <c r="CT23" s="475">
        <f t="shared" si="73"/>
        <v>2050902</v>
      </c>
      <c r="CU23" s="475">
        <f t="shared" si="73"/>
        <v>1536192</v>
      </c>
      <c r="CV23" s="475">
        <f t="shared" si="73"/>
        <v>514710</v>
      </c>
      <c r="CW23" s="474">
        <f t="shared" si="74"/>
        <v>0</v>
      </c>
      <c r="CX23" s="475">
        <f t="shared" si="9"/>
        <v>0</v>
      </c>
      <c r="CY23" s="475">
        <f t="shared" si="9"/>
        <v>0</v>
      </c>
      <c r="CZ23" s="475">
        <f t="shared" si="9"/>
        <v>0</v>
      </c>
      <c r="DA23" s="475">
        <f t="shared" si="9"/>
        <v>0</v>
      </c>
      <c r="DB23" s="474">
        <f t="shared" si="75"/>
        <v>684528</v>
      </c>
      <c r="DC23" s="475">
        <f t="shared" si="10"/>
        <v>2256</v>
      </c>
      <c r="DD23" s="475">
        <f t="shared" si="10"/>
        <v>682272</v>
      </c>
      <c r="DE23" s="475">
        <f t="shared" si="10"/>
        <v>682272</v>
      </c>
      <c r="DF23" s="475">
        <f t="shared" si="10"/>
        <v>0</v>
      </c>
      <c r="DG23" s="476">
        <f t="shared" si="76"/>
        <v>16798321</v>
      </c>
      <c r="DH23" s="474">
        <f t="shared" si="77"/>
        <v>2880220</v>
      </c>
      <c r="DI23" s="475">
        <f t="shared" si="77"/>
        <v>229110</v>
      </c>
      <c r="DJ23" s="475">
        <f t="shared" si="77"/>
        <v>2651110</v>
      </c>
      <c r="DK23" s="475">
        <f t="shared" si="77"/>
        <v>1963010</v>
      </c>
      <c r="DL23" s="475">
        <f t="shared" si="77"/>
        <v>688100</v>
      </c>
      <c r="DM23" s="474">
        <f t="shared" si="78"/>
        <v>0</v>
      </c>
      <c r="DN23" s="475">
        <f t="shared" si="11"/>
        <v>0</v>
      </c>
      <c r="DO23" s="475">
        <f t="shared" si="11"/>
        <v>0</v>
      </c>
      <c r="DP23" s="475">
        <f t="shared" si="11"/>
        <v>0</v>
      </c>
      <c r="DQ23" s="475">
        <f t="shared" si="11"/>
        <v>0</v>
      </c>
      <c r="DR23" s="475"/>
      <c r="DS23" s="475"/>
      <c r="DT23" s="475"/>
      <c r="DU23" s="475"/>
      <c r="DV23" s="475"/>
      <c r="DW23" s="474">
        <f t="shared" si="79"/>
        <v>0</v>
      </c>
      <c r="DX23" s="475">
        <f t="shared" si="12"/>
        <v>0</v>
      </c>
      <c r="DY23" s="475">
        <f t="shared" si="12"/>
        <v>0</v>
      </c>
      <c r="DZ23" s="475">
        <f t="shared" si="12"/>
        <v>0</v>
      </c>
      <c r="EA23" s="475">
        <f t="shared" si="12"/>
        <v>0</v>
      </c>
      <c r="EB23" s="474">
        <f t="shared" si="80"/>
        <v>0</v>
      </c>
      <c r="EC23" s="475">
        <f t="shared" si="13"/>
        <v>0</v>
      </c>
      <c r="ED23" s="475">
        <f t="shared" si="13"/>
        <v>0</v>
      </c>
      <c r="EE23" s="475">
        <f t="shared" si="13"/>
        <v>0</v>
      </c>
      <c r="EF23" s="475">
        <f t="shared" si="13"/>
        <v>0</v>
      </c>
      <c r="EG23" s="476">
        <f t="shared" si="81"/>
        <v>2880220</v>
      </c>
      <c r="EH23" s="476">
        <f t="shared" si="82"/>
        <v>30243673</v>
      </c>
      <c r="EI23" s="477">
        <f t="shared" si="83"/>
        <v>2301871</v>
      </c>
      <c r="EJ23" s="477">
        <f t="shared" si="14"/>
        <v>27941802</v>
      </c>
      <c r="EK23" s="477">
        <f t="shared" si="14"/>
        <v>21235740</v>
      </c>
      <c r="EL23" s="477">
        <f t="shared" si="14"/>
        <v>6706062</v>
      </c>
      <c r="EM23" s="478">
        <f t="shared" si="84"/>
        <v>27249077</v>
      </c>
      <c r="EN23" s="478">
        <f t="shared" si="85"/>
        <v>0</v>
      </c>
      <c r="EO23" s="478">
        <f t="shared" si="86"/>
        <v>2112516</v>
      </c>
      <c r="EP23" s="478">
        <f t="shared" si="87"/>
        <v>0</v>
      </c>
      <c r="EQ23" s="478">
        <f t="shared" si="88"/>
        <v>882080</v>
      </c>
      <c r="ER23" s="479">
        <f t="shared" si="89"/>
        <v>0</v>
      </c>
      <c r="ES23" s="479">
        <f t="shared" si="15"/>
        <v>0</v>
      </c>
      <c r="ET23" s="479">
        <f t="shared" si="15"/>
        <v>0</v>
      </c>
      <c r="EU23" s="479">
        <f t="shared" si="15"/>
        <v>0</v>
      </c>
      <c r="EV23" s="479">
        <f t="shared" si="15"/>
        <v>0</v>
      </c>
      <c r="EW23" s="479">
        <f t="shared" si="90"/>
        <v>0</v>
      </c>
      <c r="EX23" s="479">
        <f t="shared" si="16"/>
        <v>0</v>
      </c>
      <c r="EY23" s="479">
        <f t="shared" si="16"/>
        <v>0</v>
      </c>
      <c r="EZ23" s="479">
        <f t="shared" si="16"/>
        <v>0</v>
      </c>
      <c r="FA23" s="479">
        <f t="shared" si="16"/>
        <v>0</v>
      </c>
      <c r="FB23" s="479">
        <f t="shared" si="91"/>
        <v>0</v>
      </c>
      <c r="FC23" s="479">
        <f t="shared" si="17"/>
        <v>0</v>
      </c>
      <c r="FD23" s="479">
        <f t="shared" si="17"/>
        <v>0</v>
      </c>
      <c r="FE23" s="479">
        <f t="shared" si="17"/>
        <v>0</v>
      </c>
      <c r="FF23" s="479">
        <f t="shared" si="17"/>
        <v>0</v>
      </c>
      <c r="FG23" s="479">
        <f t="shared" si="92"/>
        <v>0</v>
      </c>
      <c r="FH23" s="479">
        <f t="shared" si="18"/>
        <v>0</v>
      </c>
      <c r="FI23" s="479">
        <f t="shared" si="18"/>
        <v>0</v>
      </c>
      <c r="FJ23" s="479">
        <f t="shared" si="18"/>
        <v>0</v>
      </c>
      <c r="FK23" s="479">
        <f t="shared" si="18"/>
        <v>0</v>
      </c>
      <c r="FL23" s="474">
        <f t="shared" si="93"/>
        <v>0</v>
      </c>
      <c r="FM23" s="474">
        <f t="shared" si="19"/>
        <v>0</v>
      </c>
      <c r="FN23" s="474">
        <f t="shared" si="19"/>
        <v>0</v>
      </c>
      <c r="FO23" s="474">
        <f t="shared" si="19"/>
        <v>0</v>
      </c>
      <c r="FP23" s="474">
        <f t="shared" si="19"/>
        <v>0</v>
      </c>
      <c r="FQ23" s="474">
        <f t="shared" si="94"/>
        <v>0</v>
      </c>
      <c r="FR23" s="474">
        <f t="shared" si="20"/>
        <v>0</v>
      </c>
      <c r="FS23" s="474">
        <f t="shared" si="20"/>
        <v>0</v>
      </c>
      <c r="FT23" s="474">
        <f t="shared" si="20"/>
        <v>0</v>
      </c>
      <c r="FU23" s="474">
        <f t="shared" si="20"/>
        <v>0</v>
      </c>
      <c r="FV23" s="479">
        <f t="shared" si="95"/>
        <v>0</v>
      </c>
      <c r="FW23" s="479">
        <f t="shared" si="21"/>
        <v>0</v>
      </c>
      <c r="FX23" s="479">
        <f t="shared" si="21"/>
        <v>0</v>
      </c>
      <c r="FY23" s="479">
        <f t="shared" si="21"/>
        <v>0</v>
      </c>
      <c r="FZ23" s="479">
        <f t="shared" si="21"/>
        <v>0</v>
      </c>
      <c r="GA23" s="479">
        <f t="shared" si="96"/>
        <v>0</v>
      </c>
      <c r="GB23" s="479">
        <f t="shared" si="22"/>
        <v>0</v>
      </c>
      <c r="GC23" s="479">
        <f t="shared" si="22"/>
        <v>0</v>
      </c>
      <c r="GD23" s="479">
        <f t="shared" si="22"/>
        <v>0</v>
      </c>
      <c r="GE23" s="479">
        <f t="shared" si="22"/>
        <v>0</v>
      </c>
      <c r="GF23" s="474">
        <f t="shared" si="97"/>
        <v>0</v>
      </c>
      <c r="GG23" s="474">
        <f t="shared" si="23"/>
        <v>0</v>
      </c>
      <c r="GH23" s="474">
        <f t="shared" si="23"/>
        <v>0</v>
      </c>
      <c r="GI23" s="474">
        <f t="shared" si="23"/>
        <v>0</v>
      </c>
      <c r="GJ23" s="474">
        <f t="shared" si="23"/>
        <v>0</v>
      </c>
      <c r="GK23" s="474">
        <f t="shared" si="98"/>
        <v>106683</v>
      </c>
      <c r="GL23" s="474">
        <f t="shared" si="24"/>
        <v>26571</v>
      </c>
      <c r="GM23" s="474">
        <f t="shared" si="24"/>
        <v>80112</v>
      </c>
      <c r="GN23" s="474">
        <f t="shared" si="24"/>
        <v>61227</v>
      </c>
      <c r="GO23" s="474">
        <f t="shared" si="24"/>
        <v>18885</v>
      </c>
      <c r="GP23" s="479">
        <f t="shared" si="99"/>
        <v>0</v>
      </c>
      <c r="GQ23" s="479">
        <f t="shared" si="25"/>
        <v>0</v>
      </c>
      <c r="GR23" s="479">
        <f t="shared" si="25"/>
        <v>0</v>
      </c>
      <c r="GS23" s="479">
        <f t="shared" si="25"/>
        <v>0</v>
      </c>
      <c r="GT23" s="479">
        <f t="shared" si="25"/>
        <v>0</v>
      </c>
      <c r="GU23" s="479">
        <f t="shared" si="100"/>
        <v>0</v>
      </c>
      <c r="GV23" s="479">
        <f t="shared" si="26"/>
        <v>0</v>
      </c>
      <c r="GW23" s="479">
        <f t="shared" si="26"/>
        <v>0</v>
      </c>
      <c r="GX23" s="479">
        <f t="shared" si="26"/>
        <v>0</v>
      </c>
      <c r="GY23" s="479">
        <f t="shared" si="26"/>
        <v>0</v>
      </c>
      <c r="GZ23" s="474">
        <f t="shared" si="101"/>
        <v>188666</v>
      </c>
      <c r="HA23" s="474">
        <f t="shared" si="27"/>
        <v>28442</v>
      </c>
      <c r="HB23" s="474">
        <f t="shared" si="27"/>
        <v>160224</v>
      </c>
      <c r="HC23" s="474">
        <f t="shared" si="27"/>
        <v>122454</v>
      </c>
      <c r="HD23" s="474">
        <f t="shared" si="27"/>
        <v>37770</v>
      </c>
      <c r="HE23" s="474">
        <f t="shared" si="102"/>
        <v>0</v>
      </c>
      <c r="HF23" s="474">
        <f t="shared" si="28"/>
        <v>0</v>
      </c>
      <c r="HG23" s="474">
        <f t="shared" si="28"/>
        <v>0</v>
      </c>
      <c r="HH23" s="474">
        <f t="shared" si="28"/>
        <v>0</v>
      </c>
      <c r="HI23" s="474">
        <f t="shared" si="28"/>
        <v>0</v>
      </c>
      <c r="HJ23" s="479">
        <f t="shared" si="103"/>
        <v>0</v>
      </c>
      <c r="HK23" s="479">
        <f t="shared" si="29"/>
        <v>0</v>
      </c>
      <c r="HL23" s="479">
        <f t="shared" si="29"/>
        <v>0</v>
      </c>
      <c r="HM23" s="479">
        <f t="shared" si="29"/>
        <v>0</v>
      </c>
      <c r="HN23" s="479">
        <f t="shared" si="29"/>
        <v>0</v>
      </c>
      <c r="HO23" s="479">
        <f t="shared" si="104"/>
        <v>133044</v>
      </c>
      <c r="HP23" s="479">
        <f t="shared" si="30"/>
        <v>26228</v>
      </c>
      <c r="HQ23" s="479">
        <f t="shared" si="30"/>
        <v>106816</v>
      </c>
      <c r="HR23" s="479">
        <f t="shared" si="30"/>
        <v>81636</v>
      </c>
      <c r="HS23" s="479">
        <f t="shared" si="30"/>
        <v>25180</v>
      </c>
      <c r="HT23" s="474">
        <f t="shared" si="105"/>
        <v>0</v>
      </c>
      <c r="HU23" s="474">
        <f t="shared" si="31"/>
        <v>0</v>
      </c>
      <c r="HV23" s="474">
        <f t="shared" si="31"/>
        <v>0</v>
      </c>
      <c r="HW23" s="474">
        <f t="shared" si="31"/>
        <v>0</v>
      </c>
      <c r="HX23" s="474">
        <f t="shared" si="31"/>
        <v>0</v>
      </c>
      <c r="HY23" s="474">
        <f t="shared" si="106"/>
        <v>0</v>
      </c>
      <c r="HZ23" s="474">
        <f t="shared" si="32"/>
        <v>0</v>
      </c>
      <c r="IA23" s="474">
        <f t="shared" si="32"/>
        <v>0</v>
      </c>
      <c r="IB23" s="474">
        <f t="shared" si="32"/>
        <v>0</v>
      </c>
      <c r="IC23" s="474">
        <f t="shared" si="32"/>
        <v>0</v>
      </c>
      <c r="ID23" s="479">
        <f t="shared" si="107"/>
        <v>0</v>
      </c>
      <c r="IE23" s="479">
        <f t="shared" si="33"/>
        <v>0</v>
      </c>
      <c r="IF23" s="479">
        <f t="shared" si="33"/>
        <v>0</v>
      </c>
      <c r="IG23" s="479">
        <f t="shared" si="33"/>
        <v>0</v>
      </c>
      <c r="IH23" s="479">
        <f t="shared" si="33"/>
        <v>0</v>
      </c>
      <c r="II23" s="479">
        <f t="shared" si="108"/>
        <v>0</v>
      </c>
      <c r="IJ23" s="479">
        <f t="shared" si="34"/>
        <v>0</v>
      </c>
      <c r="IK23" s="479">
        <f t="shared" si="34"/>
        <v>0</v>
      </c>
      <c r="IL23" s="479">
        <f t="shared" si="34"/>
        <v>0</v>
      </c>
      <c r="IM23" s="479">
        <f t="shared" si="34"/>
        <v>0</v>
      </c>
      <c r="IN23" s="474">
        <f t="shared" si="109"/>
        <v>0</v>
      </c>
      <c r="IO23" s="474">
        <f t="shared" si="35"/>
        <v>0</v>
      </c>
      <c r="IP23" s="474">
        <f t="shared" si="35"/>
        <v>0</v>
      </c>
      <c r="IQ23" s="474">
        <f t="shared" si="35"/>
        <v>0</v>
      </c>
      <c r="IR23" s="474">
        <f t="shared" si="35"/>
        <v>0</v>
      </c>
      <c r="IS23" s="474">
        <f t="shared" si="110"/>
        <v>0</v>
      </c>
      <c r="IT23" s="474">
        <f t="shared" si="36"/>
        <v>0</v>
      </c>
      <c r="IU23" s="474">
        <f t="shared" si="36"/>
        <v>0</v>
      </c>
      <c r="IV23" s="474">
        <f t="shared" si="36"/>
        <v>0</v>
      </c>
      <c r="IW23" s="474">
        <f t="shared" si="36"/>
        <v>0</v>
      </c>
      <c r="IX23" s="479">
        <f t="shared" si="111"/>
        <v>241734</v>
      </c>
      <c r="IY23" s="479">
        <f t="shared" si="37"/>
        <v>17604</v>
      </c>
      <c r="IZ23" s="479">
        <f t="shared" si="37"/>
        <v>224130</v>
      </c>
      <c r="JA23" s="479">
        <f t="shared" si="37"/>
        <v>167250</v>
      </c>
      <c r="JB23" s="479">
        <f t="shared" si="37"/>
        <v>56880</v>
      </c>
      <c r="JC23" s="479">
        <f t="shared" si="112"/>
        <v>0</v>
      </c>
      <c r="JD23" s="479">
        <f t="shared" si="38"/>
        <v>0</v>
      </c>
      <c r="JE23" s="479">
        <f t="shared" si="38"/>
        <v>0</v>
      </c>
      <c r="JF23" s="479">
        <f t="shared" si="38"/>
        <v>0</v>
      </c>
      <c r="JG23" s="479">
        <f t="shared" si="38"/>
        <v>0</v>
      </c>
      <c r="JH23" s="479">
        <f t="shared" si="113"/>
        <v>670127</v>
      </c>
      <c r="JI23" s="479">
        <f t="shared" si="39"/>
        <v>98845</v>
      </c>
      <c r="JJ23" s="479">
        <f t="shared" si="39"/>
        <v>571282</v>
      </c>
      <c r="JK23" s="479">
        <f t="shared" si="39"/>
        <v>432567</v>
      </c>
      <c r="JL23" s="479">
        <f t="shared" si="39"/>
        <v>138715</v>
      </c>
      <c r="JM23" s="669">
        <v>0</v>
      </c>
      <c r="JN23" s="669">
        <v>0</v>
      </c>
      <c r="JO23" s="669">
        <v>0</v>
      </c>
      <c r="JP23" s="669">
        <v>0</v>
      </c>
      <c r="JQ23" s="669">
        <v>80</v>
      </c>
      <c r="JR23" s="669">
        <v>30</v>
      </c>
      <c r="JS23" s="462">
        <f t="shared" si="114"/>
        <v>110</v>
      </c>
      <c r="JT23" s="474">
        <f t="shared" si="115"/>
        <v>0</v>
      </c>
      <c r="JU23" s="474">
        <f t="shared" si="40"/>
        <v>0</v>
      </c>
      <c r="JV23" s="474">
        <f t="shared" si="40"/>
        <v>0</v>
      </c>
      <c r="JW23" s="474">
        <f t="shared" si="40"/>
        <v>0</v>
      </c>
      <c r="JX23" s="474">
        <f t="shared" si="40"/>
        <v>0</v>
      </c>
      <c r="JY23" s="474">
        <f t="shared" si="116"/>
        <v>0</v>
      </c>
      <c r="JZ23" s="474">
        <f t="shared" si="41"/>
        <v>0</v>
      </c>
      <c r="KA23" s="474">
        <f t="shared" si="41"/>
        <v>0</v>
      </c>
      <c r="KB23" s="474">
        <f t="shared" si="41"/>
        <v>0</v>
      </c>
      <c r="KC23" s="474">
        <f t="shared" si="41"/>
        <v>0</v>
      </c>
      <c r="KD23" s="723">
        <f t="shared" si="117"/>
        <v>0</v>
      </c>
      <c r="KE23" s="723">
        <f t="shared" si="42"/>
        <v>0</v>
      </c>
      <c r="KF23" s="723">
        <f t="shared" si="42"/>
        <v>0</v>
      </c>
      <c r="KG23" s="723">
        <f t="shared" si="42"/>
        <v>0</v>
      </c>
      <c r="KH23" s="723">
        <f t="shared" si="42"/>
        <v>0</v>
      </c>
      <c r="KI23" s="723">
        <f t="shared" si="118"/>
        <v>0</v>
      </c>
      <c r="KJ23" s="723">
        <f t="shared" si="43"/>
        <v>0</v>
      </c>
      <c r="KK23" s="723">
        <f t="shared" si="43"/>
        <v>0</v>
      </c>
      <c r="KL23" s="723">
        <f t="shared" si="43"/>
        <v>0</v>
      </c>
      <c r="KM23" s="723">
        <f t="shared" si="43"/>
        <v>0</v>
      </c>
      <c r="KN23" s="474">
        <f t="shared" si="119"/>
        <v>130480</v>
      </c>
      <c r="KO23" s="474">
        <f t="shared" si="44"/>
        <v>2560</v>
      </c>
      <c r="KP23" s="474">
        <f t="shared" si="44"/>
        <v>127920</v>
      </c>
      <c r="KQ23" s="474">
        <f t="shared" si="44"/>
        <v>127920</v>
      </c>
      <c r="KR23" s="474">
        <f t="shared" si="44"/>
        <v>0</v>
      </c>
      <c r="KS23" s="474">
        <f t="shared" si="120"/>
        <v>41910</v>
      </c>
      <c r="KT23" s="474">
        <f t="shared" si="45"/>
        <v>810</v>
      </c>
      <c r="KU23" s="474">
        <f t="shared" si="45"/>
        <v>41100</v>
      </c>
      <c r="KV23" s="474">
        <f t="shared" si="45"/>
        <v>41100</v>
      </c>
      <c r="KW23" s="474">
        <f t="shared" si="45"/>
        <v>0</v>
      </c>
      <c r="KX23" s="474">
        <f t="shared" si="46"/>
        <v>172390</v>
      </c>
      <c r="KY23" s="474">
        <f t="shared" si="46"/>
        <v>3370</v>
      </c>
      <c r="KZ23" s="474">
        <f t="shared" si="47"/>
        <v>169020</v>
      </c>
      <c r="LA23" s="474">
        <f t="shared" si="47"/>
        <v>169020</v>
      </c>
      <c r="LB23" s="474">
        <f t="shared" si="47"/>
        <v>0</v>
      </c>
      <c r="LC23" s="479">
        <f t="shared" si="48"/>
        <v>30243673</v>
      </c>
      <c r="LD23" s="479">
        <f t="shared" si="121"/>
        <v>670127</v>
      </c>
      <c r="LE23" s="479">
        <f t="shared" si="122"/>
        <v>172390</v>
      </c>
      <c r="LF23" s="476">
        <f t="shared" si="123"/>
        <v>31086190</v>
      </c>
      <c r="LG23" s="476">
        <f t="shared" si="49"/>
        <v>2404086</v>
      </c>
      <c r="LH23" s="476">
        <f t="shared" si="49"/>
        <v>28682104</v>
      </c>
      <c r="LI23" s="476">
        <f t="shared" si="49"/>
        <v>21837327</v>
      </c>
      <c r="LJ23" s="476">
        <f t="shared" si="49"/>
        <v>6844777</v>
      </c>
      <c r="LK23" s="714">
        <v>86.89</v>
      </c>
      <c r="LL23" s="717">
        <f t="shared" si="50"/>
        <v>7264186.7000000002</v>
      </c>
      <c r="LM23" s="720">
        <f t="shared" si="124"/>
        <v>7264.2</v>
      </c>
      <c r="LN23" s="718">
        <f t="shared" si="51"/>
        <v>38177986.700000003</v>
      </c>
      <c r="LO23" s="713">
        <f t="shared" si="125"/>
        <v>38178</v>
      </c>
      <c r="LP23" s="724">
        <f t="shared" si="126"/>
        <v>0</v>
      </c>
      <c r="LQ23" s="724">
        <f t="shared" si="127"/>
        <v>38178</v>
      </c>
      <c r="LR23" s="724">
        <f t="shared" si="52"/>
        <v>172.4</v>
      </c>
      <c r="LS23" s="713">
        <f t="shared" si="128"/>
        <v>38350.400000000001</v>
      </c>
      <c r="LT23" s="437"/>
      <c r="LU23" s="617">
        <f t="shared" si="129"/>
        <v>0</v>
      </c>
      <c r="LV23" s="617">
        <f t="shared" si="130"/>
        <v>0</v>
      </c>
      <c r="LW23" s="617">
        <f t="shared" si="131"/>
        <v>0</v>
      </c>
      <c r="LX23" s="617">
        <f t="shared" si="132"/>
        <v>0</v>
      </c>
      <c r="LY23" s="617">
        <f t="shared" si="133"/>
        <v>1631</v>
      </c>
      <c r="LZ23" s="617">
        <f t="shared" si="134"/>
        <v>1397</v>
      </c>
      <c r="MA23" s="480"/>
      <c r="MB23" s="480"/>
      <c r="MC23" s="480"/>
      <c r="MD23" s="480"/>
      <c r="ME23" s="480"/>
      <c r="MF23" s="480"/>
      <c r="MG23" s="480"/>
      <c r="MH23" s="480"/>
      <c r="MI23" s="480"/>
      <c r="MJ23" s="480"/>
      <c r="MK23" s="480"/>
      <c r="ML23" s="480"/>
      <c r="MM23" s="480"/>
      <c r="MN23" s="480"/>
      <c r="MO23" s="480"/>
      <c r="MP23" s="480"/>
      <c r="MQ23" s="480"/>
      <c r="MR23" s="480"/>
      <c r="MS23" s="480"/>
      <c r="MT23" s="480"/>
      <c r="MU23" s="480"/>
      <c r="MV23" s="480"/>
      <c r="MW23" s="480"/>
      <c r="MX23" s="480"/>
      <c r="MY23" s="480"/>
      <c r="MZ23" s="480"/>
      <c r="NA23" s="480"/>
      <c r="NB23" s="480"/>
      <c r="NC23" s="480"/>
      <c r="ND23" s="480"/>
      <c r="NE23" s="480"/>
      <c r="NF23" s="480"/>
      <c r="NG23" s="480"/>
      <c r="NH23" s="480"/>
      <c r="NI23" s="480"/>
      <c r="NJ23" s="480"/>
      <c r="NK23" s="480"/>
      <c r="NL23" s="480"/>
      <c r="NM23" s="480"/>
      <c r="NN23" s="480"/>
      <c r="NO23" s="480"/>
      <c r="NP23" s="480"/>
      <c r="NQ23" s="480"/>
      <c r="NR23" s="480"/>
      <c r="NS23" s="480"/>
      <c r="NT23" s="480"/>
      <c r="NU23" s="480"/>
      <c r="NV23" s="480"/>
      <c r="NW23" s="480"/>
      <c r="NX23" s="480"/>
      <c r="NY23" s="480"/>
      <c r="NZ23" s="480"/>
      <c r="OA23" s="480"/>
      <c r="OB23" s="480"/>
      <c r="OD23" s="642">
        <f t="shared" si="53"/>
        <v>53549</v>
      </c>
      <c r="OE23" s="618">
        <f t="shared" si="54"/>
        <v>241734</v>
      </c>
      <c r="OF23" s="618">
        <f t="shared" si="55"/>
        <v>0</v>
      </c>
      <c r="OG23" s="643">
        <f t="shared" si="135"/>
        <v>43394</v>
      </c>
      <c r="OH23" s="644">
        <f t="shared" si="56"/>
        <v>224130</v>
      </c>
      <c r="OI23" s="644">
        <f t="shared" si="56"/>
        <v>0</v>
      </c>
      <c r="OJ23" s="642">
        <f t="shared" si="57"/>
        <v>10155</v>
      </c>
      <c r="OK23" s="618">
        <f t="shared" si="58"/>
        <v>17604</v>
      </c>
      <c r="OL23" s="618">
        <f t="shared" si="59"/>
        <v>0</v>
      </c>
    </row>
    <row r="24" spans="1:402">
      <c r="A24" s="709" t="s">
        <v>780</v>
      </c>
      <c r="B24" s="461"/>
      <c r="C24" s="461"/>
      <c r="D24" s="461"/>
      <c r="E24" s="461"/>
      <c r="F24" s="462">
        <f t="shared" si="60"/>
        <v>0</v>
      </c>
      <c r="G24" s="463"/>
      <c r="H24" s="463"/>
      <c r="I24" s="463"/>
      <c r="J24" s="463"/>
      <c r="K24" s="462">
        <f t="shared" si="61"/>
        <v>0</v>
      </c>
      <c r="L24" s="464">
        <f t="shared" si="62"/>
        <v>0</v>
      </c>
      <c r="M24" s="464"/>
      <c r="N24" s="464"/>
      <c r="O24" s="464"/>
      <c r="P24" s="465">
        <v>373</v>
      </c>
      <c r="Q24" s="461"/>
      <c r="R24" s="481">
        <v>7</v>
      </c>
      <c r="S24" s="461"/>
      <c r="T24" s="465">
        <v>0</v>
      </c>
      <c r="U24" s="462">
        <f t="shared" si="2"/>
        <v>380</v>
      </c>
      <c r="V24" s="465">
        <v>388</v>
      </c>
      <c r="W24" s="461"/>
      <c r="X24" s="481">
        <v>0</v>
      </c>
      <c r="Y24" s="461"/>
      <c r="Z24" s="465">
        <v>4</v>
      </c>
      <c r="AA24" s="462">
        <f t="shared" si="3"/>
        <v>392</v>
      </c>
      <c r="AB24" s="465">
        <v>58</v>
      </c>
      <c r="AC24" s="461"/>
      <c r="AD24" s="461"/>
      <c r="AE24" s="461"/>
      <c r="AF24" s="465">
        <v>0</v>
      </c>
      <c r="AG24" s="462">
        <f t="shared" si="63"/>
        <v>58</v>
      </c>
      <c r="AH24" s="459">
        <f t="shared" si="64"/>
        <v>830</v>
      </c>
      <c r="AI24" s="467"/>
      <c r="AJ24" s="468">
        <v>0</v>
      </c>
      <c r="AK24" s="469"/>
      <c r="AL24" s="470">
        <v>0</v>
      </c>
      <c r="AM24" s="470"/>
      <c r="AN24" s="467"/>
      <c r="AO24" s="471">
        <v>1</v>
      </c>
      <c r="AP24" s="470"/>
      <c r="AQ24" s="468"/>
      <c r="AR24" s="468"/>
      <c r="AS24" s="461"/>
      <c r="AT24" s="461"/>
      <c r="AU24" s="470">
        <v>1</v>
      </c>
      <c r="AV24" s="470"/>
      <c r="AW24" s="468"/>
      <c r="AX24" s="470">
        <v>1</v>
      </c>
      <c r="AY24" s="470">
        <v>1</v>
      </c>
      <c r="AZ24" s="468"/>
      <c r="BA24" s="470"/>
      <c r="BB24" s="461"/>
      <c r="BC24" s="461"/>
      <c r="BD24" s="470"/>
      <c r="BE24" s="470"/>
      <c r="BF24" s="473"/>
      <c r="BG24" s="462">
        <f t="shared" si="65"/>
        <v>4</v>
      </c>
      <c r="BH24" s="474">
        <f t="shared" si="66"/>
        <v>9619670</v>
      </c>
      <c r="BI24" s="475">
        <f t="shared" si="4"/>
        <v>804561</v>
      </c>
      <c r="BJ24" s="475">
        <f t="shared" si="4"/>
        <v>8815109</v>
      </c>
      <c r="BK24" s="475">
        <f t="shared" si="4"/>
        <v>6737126</v>
      </c>
      <c r="BL24" s="475">
        <f t="shared" si="4"/>
        <v>2077983</v>
      </c>
      <c r="BM24" s="474">
        <f t="shared" si="67"/>
        <v>0</v>
      </c>
      <c r="BN24" s="475">
        <f t="shared" si="5"/>
        <v>0</v>
      </c>
      <c r="BO24" s="475">
        <f t="shared" si="5"/>
        <v>0</v>
      </c>
      <c r="BP24" s="475">
        <f t="shared" si="5"/>
        <v>0</v>
      </c>
      <c r="BQ24" s="475">
        <f t="shared" si="5"/>
        <v>0</v>
      </c>
      <c r="BR24" s="474">
        <f t="shared" si="68"/>
        <v>506765</v>
      </c>
      <c r="BS24" s="475">
        <f t="shared" si="6"/>
        <v>15099</v>
      </c>
      <c r="BT24" s="475">
        <f t="shared" si="6"/>
        <v>491666</v>
      </c>
      <c r="BU24" s="475">
        <f t="shared" si="6"/>
        <v>377503</v>
      </c>
      <c r="BV24" s="475">
        <f t="shared" si="6"/>
        <v>114163</v>
      </c>
      <c r="BW24" s="475"/>
      <c r="BX24" s="475"/>
      <c r="BY24" s="475"/>
      <c r="BZ24" s="475"/>
      <c r="CA24" s="475"/>
      <c r="CB24" s="474">
        <f t="shared" si="69"/>
        <v>0</v>
      </c>
      <c r="CC24" s="475">
        <f t="shared" si="7"/>
        <v>0</v>
      </c>
      <c r="CD24" s="475">
        <f t="shared" si="7"/>
        <v>0</v>
      </c>
      <c r="CE24" s="475">
        <f t="shared" si="7"/>
        <v>0</v>
      </c>
      <c r="CF24" s="475">
        <f t="shared" si="7"/>
        <v>0</v>
      </c>
      <c r="CG24" s="476">
        <f t="shared" si="70"/>
        <v>10126435</v>
      </c>
      <c r="CH24" s="474">
        <f t="shared" si="71"/>
        <v>13965284</v>
      </c>
      <c r="CI24" s="475">
        <f t="shared" si="71"/>
        <v>1138392</v>
      </c>
      <c r="CJ24" s="475">
        <f t="shared" si="71"/>
        <v>12826892</v>
      </c>
      <c r="CK24" s="475">
        <f t="shared" si="71"/>
        <v>9571572</v>
      </c>
      <c r="CL24" s="475">
        <f t="shared" si="71"/>
        <v>3255320</v>
      </c>
      <c r="CM24" s="474">
        <f t="shared" si="72"/>
        <v>0</v>
      </c>
      <c r="CN24" s="475">
        <f t="shared" si="8"/>
        <v>0</v>
      </c>
      <c r="CO24" s="475">
        <f t="shared" si="8"/>
        <v>0</v>
      </c>
      <c r="CP24" s="475">
        <f t="shared" si="8"/>
        <v>0</v>
      </c>
      <c r="CQ24" s="475">
        <f t="shared" si="8"/>
        <v>0</v>
      </c>
      <c r="CR24" s="474">
        <f t="shared" si="73"/>
        <v>0</v>
      </c>
      <c r="CS24" s="475">
        <f t="shared" si="73"/>
        <v>0</v>
      </c>
      <c r="CT24" s="475">
        <f t="shared" si="73"/>
        <v>0</v>
      </c>
      <c r="CU24" s="475">
        <f t="shared" si="73"/>
        <v>0</v>
      </c>
      <c r="CV24" s="475">
        <f t="shared" si="73"/>
        <v>0</v>
      </c>
      <c r="CW24" s="474">
        <f t="shared" si="74"/>
        <v>0</v>
      </c>
      <c r="CX24" s="475">
        <f t="shared" si="9"/>
        <v>0</v>
      </c>
      <c r="CY24" s="475">
        <f t="shared" si="9"/>
        <v>0</v>
      </c>
      <c r="CZ24" s="475">
        <f t="shared" si="9"/>
        <v>0</v>
      </c>
      <c r="DA24" s="475">
        <f t="shared" si="9"/>
        <v>0</v>
      </c>
      <c r="DB24" s="474">
        <f t="shared" si="75"/>
        <v>912704</v>
      </c>
      <c r="DC24" s="475">
        <f t="shared" si="10"/>
        <v>3008</v>
      </c>
      <c r="DD24" s="475">
        <f t="shared" si="10"/>
        <v>909696</v>
      </c>
      <c r="DE24" s="475">
        <f t="shared" si="10"/>
        <v>909696</v>
      </c>
      <c r="DF24" s="475">
        <f t="shared" si="10"/>
        <v>0</v>
      </c>
      <c r="DG24" s="476">
        <f t="shared" si="76"/>
        <v>14877988</v>
      </c>
      <c r="DH24" s="474">
        <f t="shared" si="77"/>
        <v>2386468</v>
      </c>
      <c r="DI24" s="475">
        <f t="shared" si="77"/>
        <v>189834</v>
      </c>
      <c r="DJ24" s="475">
        <f t="shared" si="77"/>
        <v>2196634</v>
      </c>
      <c r="DK24" s="475">
        <f t="shared" si="77"/>
        <v>1626494</v>
      </c>
      <c r="DL24" s="475">
        <f t="shared" si="77"/>
        <v>570140</v>
      </c>
      <c r="DM24" s="474">
        <f t="shared" si="78"/>
        <v>0</v>
      </c>
      <c r="DN24" s="475">
        <f t="shared" si="11"/>
        <v>0</v>
      </c>
      <c r="DO24" s="475">
        <f t="shared" si="11"/>
        <v>0</v>
      </c>
      <c r="DP24" s="475">
        <f t="shared" si="11"/>
        <v>0</v>
      </c>
      <c r="DQ24" s="475">
        <f t="shared" si="11"/>
        <v>0</v>
      </c>
      <c r="DR24" s="475"/>
      <c r="DS24" s="475"/>
      <c r="DT24" s="475"/>
      <c r="DU24" s="475"/>
      <c r="DV24" s="475"/>
      <c r="DW24" s="474">
        <f t="shared" si="79"/>
        <v>0</v>
      </c>
      <c r="DX24" s="475">
        <f t="shared" si="12"/>
        <v>0</v>
      </c>
      <c r="DY24" s="475">
        <f t="shared" si="12"/>
        <v>0</v>
      </c>
      <c r="DZ24" s="475">
        <f t="shared" si="12"/>
        <v>0</v>
      </c>
      <c r="EA24" s="475">
        <f t="shared" si="12"/>
        <v>0</v>
      </c>
      <c r="EB24" s="474">
        <f t="shared" si="80"/>
        <v>0</v>
      </c>
      <c r="EC24" s="475">
        <f t="shared" si="13"/>
        <v>0</v>
      </c>
      <c r="ED24" s="475">
        <f t="shared" si="13"/>
        <v>0</v>
      </c>
      <c r="EE24" s="475">
        <f t="shared" si="13"/>
        <v>0</v>
      </c>
      <c r="EF24" s="475">
        <f t="shared" si="13"/>
        <v>0</v>
      </c>
      <c r="EG24" s="476">
        <f t="shared" si="81"/>
        <v>2386468</v>
      </c>
      <c r="EH24" s="476">
        <f t="shared" si="82"/>
        <v>27390891</v>
      </c>
      <c r="EI24" s="477">
        <f t="shared" si="83"/>
        <v>2150894</v>
      </c>
      <c r="EJ24" s="477">
        <f t="shared" si="14"/>
        <v>25239997</v>
      </c>
      <c r="EK24" s="477">
        <f t="shared" si="14"/>
        <v>19222391</v>
      </c>
      <c r="EL24" s="477">
        <f t="shared" si="14"/>
        <v>6017606</v>
      </c>
      <c r="EM24" s="478">
        <f t="shared" si="84"/>
        <v>25971422</v>
      </c>
      <c r="EN24" s="478">
        <f t="shared" si="85"/>
        <v>0</v>
      </c>
      <c r="EO24" s="478">
        <f t="shared" si="86"/>
        <v>506765</v>
      </c>
      <c r="EP24" s="478">
        <f t="shared" si="87"/>
        <v>0</v>
      </c>
      <c r="EQ24" s="478">
        <f t="shared" si="88"/>
        <v>912704</v>
      </c>
      <c r="ER24" s="479">
        <f t="shared" si="89"/>
        <v>0</v>
      </c>
      <c r="ES24" s="479">
        <f t="shared" si="15"/>
        <v>0</v>
      </c>
      <c r="ET24" s="479">
        <f t="shared" si="15"/>
        <v>0</v>
      </c>
      <c r="EU24" s="479">
        <f t="shared" si="15"/>
        <v>0</v>
      </c>
      <c r="EV24" s="479">
        <f t="shared" si="15"/>
        <v>0</v>
      </c>
      <c r="EW24" s="479">
        <f t="shared" si="90"/>
        <v>0</v>
      </c>
      <c r="EX24" s="479">
        <f t="shared" si="16"/>
        <v>0</v>
      </c>
      <c r="EY24" s="479">
        <f t="shared" si="16"/>
        <v>0</v>
      </c>
      <c r="EZ24" s="479">
        <f t="shared" si="16"/>
        <v>0</v>
      </c>
      <c r="FA24" s="479">
        <f t="shared" si="16"/>
        <v>0</v>
      </c>
      <c r="FB24" s="479">
        <f t="shared" si="91"/>
        <v>0</v>
      </c>
      <c r="FC24" s="479">
        <f t="shared" si="17"/>
        <v>0</v>
      </c>
      <c r="FD24" s="479">
        <f t="shared" si="17"/>
        <v>0</v>
      </c>
      <c r="FE24" s="479">
        <f t="shared" si="17"/>
        <v>0</v>
      </c>
      <c r="FF24" s="479">
        <f t="shared" si="17"/>
        <v>0</v>
      </c>
      <c r="FG24" s="479">
        <f t="shared" si="92"/>
        <v>0</v>
      </c>
      <c r="FH24" s="479">
        <f t="shared" si="18"/>
        <v>0</v>
      </c>
      <c r="FI24" s="479">
        <f t="shared" si="18"/>
        <v>0</v>
      </c>
      <c r="FJ24" s="479">
        <f t="shared" si="18"/>
        <v>0</v>
      </c>
      <c r="FK24" s="479">
        <f t="shared" si="18"/>
        <v>0</v>
      </c>
      <c r="FL24" s="474">
        <f t="shared" si="93"/>
        <v>0</v>
      </c>
      <c r="FM24" s="474">
        <f t="shared" si="19"/>
        <v>0</v>
      </c>
      <c r="FN24" s="474">
        <f t="shared" si="19"/>
        <v>0</v>
      </c>
      <c r="FO24" s="474">
        <f t="shared" si="19"/>
        <v>0</v>
      </c>
      <c r="FP24" s="474">
        <f t="shared" si="19"/>
        <v>0</v>
      </c>
      <c r="FQ24" s="474">
        <f t="shared" si="94"/>
        <v>0</v>
      </c>
      <c r="FR24" s="474">
        <f t="shared" si="20"/>
        <v>0</v>
      </c>
      <c r="FS24" s="474">
        <f t="shared" si="20"/>
        <v>0</v>
      </c>
      <c r="FT24" s="474">
        <f t="shared" si="20"/>
        <v>0</v>
      </c>
      <c r="FU24" s="474">
        <f t="shared" si="20"/>
        <v>0</v>
      </c>
      <c r="FV24" s="479">
        <f t="shared" si="95"/>
        <v>30961</v>
      </c>
      <c r="FW24" s="479">
        <f t="shared" si="21"/>
        <v>4257</v>
      </c>
      <c r="FX24" s="479">
        <f t="shared" si="21"/>
        <v>26704</v>
      </c>
      <c r="FY24" s="479">
        <f t="shared" si="21"/>
        <v>20409</v>
      </c>
      <c r="FZ24" s="479">
        <f t="shared" si="21"/>
        <v>6295</v>
      </c>
      <c r="GA24" s="479">
        <f t="shared" si="96"/>
        <v>0</v>
      </c>
      <c r="GB24" s="479">
        <f t="shared" si="22"/>
        <v>0</v>
      </c>
      <c r="GC24" s="479">
        <f t="shared" si="22"/>
        <v>0</v>
      </c>
      <c r="GD24" s="479">
        <f t="shared" si="22"/>
        <v>0</v>
      </c>
      <c r="GE24" s="479">
        <f t="shared" si="22"/>
        <v>0</v>
      </c>
      <c r="GF24" s="474">
        <f t="shared" si="97"/>
        <v>0</v>
      </c>
      <c r="GG24" s="474">
        <f t="shared" si="23"/>
        <v>0</v>
      </c>
      <c r="GH24" s="474">
        <f t="shared" si="23"/>
        <v>0</v>
      </c>
      <c r="GI24" s="474">
        <f t="shared" si="23"/>
        <v>0</v>
      </c>
      <c r="GJ24" s="474">
        <f t="shared" si="23"/>
        <v>0</v>
      </c>
      <c r="GK24" s="474">
        <f t="shared" si="98"/>
        <v>0</v>
      </c>
      <c r="GL24" s="474">
        <f t="shared" si="24"/>
        <v>0</v>
      </c>
      <c r="GM24" s="474">
        <f t="shared" si="24"/>
        <v>0</v>
      </c>
      <c r="GN24" s="474">
        <f t="shared" si="24"/>
        <v>0</v>
      </c>
      <c r="GO24" s="474">
        <f t="shared" si="24"/>
        <v>0</v>
      </c>
      <c r="GP24" s="479">
        <f t="shared" si="99"/>
        <v>0</v>
      </c>
      <c r="GQ24" s="479">
        <f t="shared" si="25"/>
        <v>0</v>
      </c>
      <c r="GR24" s="479">
        <f t="shared" si="25"/>
        <v>0</v>
      </c>
      <c r="GS24" s="479">
        <f t="shared" si="25"/>
        <v>0</v>
      </c>
      <c r="GT24" s="479">
        <f t="shared" si="25"/>
        <v>0</v>
      </c>
      <c r="GU24" s="479">
        <f t="shared" si="100"/>
        <v>0</v>
      </c>
      <c r="GV24" s="479">
        <f t="shared" si="26"/>
        <v>0</v>
      </c>
      <c r="GW24" s="479">
        <f t="shared" si="26"/>
        <v>0</v>
      </c>
      <c r="GX24" s="479">
        <f t="shared" si="26"/>
        <v>0</v>
      </c>
      <c r="GY24" s="479">
        <f t="shared" si="26"/>
        <v>0</v>
      </c>
      <c r="GZ24" s="474">
        <f t="shared" si="101"/>
        <v>188666</v>
      </c>
      <c r="HA24" s="474">
        <f t="shared" si="27"/>
        <v>28442</v>
      </c>
      <c r="HB24" s="474">
        <f t="shared" si="27"/>
        <v>160224</v>
      </c>
      <c r="HC24" s="474">
        <f t="shared" si="27"/>
        <v>122454</v>
      </c>
      <c r="HD24" s="474">
        <f t="shared" si="27"/>
        <v>37770</v>
      </c>
      <c r="HE24" s="474">
        <f t="shared" si="102"/>
        <v>0</v>
      </c>
      <c r="HF24" s="474">
        <f t="shared" si="28"/>
        <v>0</v>
      </c>
      <c r="HG24" s="474">
        <f t="shared" si="28"/>
        <v>0</v>
      </c>
      <c r="HH24" s="474">
        <f t="shared" si="28"/>
        <v>0</v>
      </c>
      <c r="HI24" s="474">
        <f t="shared" si="28"/>
        <v>0</v>
      </c>
      <c r="HJ24" s="479">
        <f t="shared" si="103"/>
        <v>0</v>
      </c>
      <c r="HK24" s="479">
        <f t="shared" si="29"/>
        <v>0</v>
      </c>
      <c r="HL24" s="479">
        <f t="shared" si="29"/>
        <v>0</v>
      </c>
      <c r="HM24" s="479">
        <f t="shared" si="29"/>
        <v>0</v>
      </c>
      <c r="HN24" s="479">
        <f t="shared" si="29"/>
        <v>0</v>
      </c>
      <c r="HO24" s="479">
        <f t="shared" si="104"/>
        <v>33261</v>
      </c>
      <c r="HP24" s="479">
        <f t="shared" si="30"/>
        <v>6557</v>
      </c>
      <c r="HQ24" s="479">
        <f t="shared" si="30"/>
        <v>26704</v>
      </c>
      <c r="HR24" s="479">
        <f t="shared" si="30"/>
        <v>20409</v>
      </c>
      <c r="HS24" s="479">
        <f t="shared" si="30"/>
        <v>6295</v>
      </c>
      <c r="HT24" s="474">
        <f t="shared" si="105"/>
        <v>44689</v>
      </c>
      <c r="HU24" s="474">
        <f t="shared" si="31"/>
        <v>7334</v>
      </c>
      <c r="HV24" s="474">
        <f t="shared" si="31"/>
        <v>37355</v>
      </c>
      <c r="HW24" s="474">
        <f t="shared" si="31"/>
        <v>27875</v>
      </c>
      <c r="HX24" s="474">
        <f t="shared" si="31"/>
        <v>9480</v>
      </c>
      <c r="HY24" s="474">
        <f t="shared" si="106"/>
        <v>0</v>
      </c>
      <c r="HZ24" s="474">
        <f t="shared" si="32"/>
        <v>0</v>
      </c>
      <c r="IA24" s="474">
        <f t="shared" si="32"/>
        <v>0</v>
      </c>
      <c r="IB24" s="474">
        <f t="shared" si="32"/>
        <v>0</v>
      </c>
      <c r="IC24" s="474">
        <f t="shared" si="32"/>
        <v>0</v>
      </c>
      <c r="ID24" s="479">
        <f t="shared" si="107"/>
        <v>0</v>
      </c>
      <c r="IE24" s="479">
        <f t="shared" si="33"/>
        <v>0</v>
      </c>
      <c r="IF24" s="479">
        <f t="shared" si="33"/>
        <v>0</v>
      </c>
      <c r="IG24" s="479">
        <f t="shared" si="33"/>
        <v>0</v>
      </c>
      <c r="IH24" s="479">
        <f t="shared" si="33"/>
        <v>0</v>
      </c>
      <c r="II24" s="479">
        <f t="shared" si="108"/>
        <v>0</v>
      </c>
      <c r="IJ24" s="479">
        <f t="shared" si="34"/>
        <v>0</v>
      </c>
      <c r="IK24" s="479">
        <f t="shared" si="34"/>
        <v>0</v>
      </c>
      <c r="IL24" s="479">
        <f t="shared" si="34"/>
        <v>0</v>
      </c>
      <c r="IM24" s="479">
        <f t="shared" si="34"/>
        <v>0</v>
      </c>
      <c r="IN24" s="474">
        <f t="shared" si="109"/>
        <v>0</v>
      </c>
      <c r="IO24" s="474">
        <f t="shared" si="35"/>
        <v>0</v>
      </c>
      <c r="IP24" s="474">
        <f t="shared" si="35"/>
        <v>0</v>
      </c>
      <c r="IQ24" s="474">
        <f t="shared" si="35"/>
        <v>0</v>
      </c>
      <c r="IR24" s="474">
        <f t="shared" si="35"/>
        <v>0</v>
      </c>
      <c r="IS24" s="474">
        <f t="shared" si="110"/>
        <v>0</v>
      </c>
      <c r="IT24" s="474">
        <f t="shared" si="36"/>
        <v>0</v>
      </c>
      <c r="IU24" s="474">
        <f t="shared" si="36"/>
        <v>0</v>
      </c>
      <c r="IV24" s="474">
        <f t="shared" si="36"/>
        <v>0</v>
      </c>
      <c r="IW24" s="474">
        <f t="shared" si="36"/>
        <v>0</v>
      </c>
      <c r="IX24" s="479">
        <f t="shared" si="111"/>
        <v>0</v>
      </c>
      <c r="IY24" s="479">
        <f t="shared" si="37"/>
        <v>0</v>
      </c>
      <c r="IZ24" s="479">
        <f t="shared" si="37"/>
        <v>0</v>
      </c>
      <c r="JA24" s="479">
        <f t="shared" si="37"/>
        <v>0</v>
      </c>
      <c r="JB24" s="479">
        <f t="shared" si="37"/>
        <v>0</v>
      </c>
      <c r="JC24" s="479">
        <f t="shared" si="112"/>
        <v>0</v>
      </c>
      <c r="JD24" s="479">
        <f t="shared" si="38"/>
        <v>0</v>
      </c>
      <c r="JE24" s="479">
        <f t="shared" si="38"/>
        <v>0</v>
      </c>
      <c r="JF24" s="479">
        <f t="shared" si="38"/>
        <v>0</v>
      </c>
      <c r="JG24" s="479">
        <f t="shared" si="38"/>
        <v>0</v>
      </c>
      <c r="JH24" s="479">
        <f t="shared" si="113"/>
        <v>297577</v>
      </c>
      <c r="JI24" s="479">
        <f t="shared" si="39"/>
        <v>46590</v>
      </c>
      <c r="JJ24" s="479">
        <f t="shared" si="39"/>
        <v>250987</v>
      </c>
      <c r="JK24" s="479">
        <f t="shared" si="39"/>
        <v>191147</v>
      </c>
      <c r="JL24" s="479">
        <f t="shared" si="39"/>
        <v>59840</v>
      </c>
      <c r="JM24" s="669">
        <v>0</v>
      </c>
      <c r="JN24" s="669">
        <v>0</v>
      </c>
      <c r="JO24" s="669">
        <v>0</v>
      </c>
      <c r="JP24" s="669">
        <v>0</v>
      </c>
      <c r="JQ24" s="669">
        <v>0</v>
      </c>
      <c r="JR24" s="669">
        <v>0</v>
      </c>
      <c r="JS24" s="462">
        <f t="shared" si="114"/>
        <v>0</v>
      </c>
      <c r="JT24" s="474">
        <f t="shared" si="115"/>
        <v>0</v>
      </c>
      <c r="JU24" s="474">
        <f t="shared" si="40"/>
        <v>0</v>
      </c>
      <c r="JV24" s="474">
        <f t="shared" si="40"/>
        <v>0</v>
      </c>
      <c r="JW24" s="474">
        <f t="shared" si="40"/>
        <v>0</v>
      </c>
      <c r="JX24" s="474">
        <f t="shared" si="40"/>
        <v>0</v>
      </c>
      <c r="JY24" s="474">
        <f t="shared" si="116"/>
        <v>0</v>
      </c>
      <c r="JZ24" s="474">
        <f t="shared" si="41"/>
        <v>0</v>
      </c>
      <c r="KA24" s="474">
        <f t="shared" si="41"/>
        <v>0</v>
      </c>
      <c r="KB24" s="474">
        <f t="shared" si="41"/>
        <v>0</v>
      </c>
      <c r="KC24" s="474">
        <f t="shared" si="41"/>
        <v>0</v>
      </c>
      <c r="KD24" s="723">
        <f t="shared" si="117"/>
        <v>0</v>
      </c>
      <c r="KE24" s="723">
        <f t="shared" si="42"/>
        <v>0</v>
      </c>
      <c r="KF24" s="723">
        <f t="shared" si="42"/>
        <v>0</v>
      </c>
      <c r="KG24" s="723">
        <f t="shared" si="42"/>
        <v>0</v>
      </c>
      <c r="KH24" s="723">
        <f t="shared" si="42"/>
        <v>0</v>
      </c>
      <c r="KI24" s="723">
        <f t="shared" si="118"/>
        <v>0</v>
      </c>
      <c r="KJ24" s="723">
        <f t="shared" si="43"/>
        <v>0</v>
      </c>
      <c r="KK24" s="723">
        <f t="shared" si="43"/>
        <v>0</v>
      </c>
      <c r="KL24" s="723">
        <f t="shared" si="43"/>
        <v>0</v>
      </c>
      <c r="KM24" s="723">
        <f t="shared" si="43"/>
        <v>0</v>
      </c>
      <c r="KN24" s="474">
        <f t="shared" si="119"/>
        <v>0</v>
      </c>
      <c r="KO24" s="474">
        <f t="shared" si="44"/>
        <v>0</v>
      </c>
      <c r="KP24" s="474">
        <f t="shared" si="44"/>
        <v>0</v>
      </c>
      <c r="KQ24" s="474">
        <f t="shared" si="44"/>
        <v>0</v>
      </c>
      <c r="KR24" s="474">
        <f t="shared" si="44"/>
        <v>0</v>
      </c>
      <c r="KS24" s="474">
        <f t="shared" si="120"/>
        <v>0</v>
      </c>
      <c r="KT24" s="474">
        <f t="shared" si="45"/>
        <v>0</v>
      </c>
      <c r="KU24" s="474">
        <f t="shared" si="45"/>
        <v>0</v>
      </c>
      <c r="KV24" s="474">
        <f t="shared" si="45"/>
        <v>0</v>
      </c>
      <c r="KW24" s="474">
        <f t="shared" si="45"/>
        <v>0</v>
      </c>
      <c r="KX24" s="474">
        <f t="shared" si="46"/>
        <v>0</v>
      </c>
      <c r="KY24" s="474">
        <f t="shared" si="46"/>
        <v>0</v>
      </c>
      <c r="KZ24" s="474">
        <f t="shared" si="47"/>
        <v>0</v>
      </c>
      <c r="LA24" s="474">
        <f t="shared" si="47"/>
        <v>0</v>
      </c>
      <c r="LB24" s="474">
        <f t="shared" si="47"/>
        <v>0</v>
      </c>
      <c r="LC24" s="479">
        <f t="shared" si="48"/>
        <v>27390891</v>
      </c>
      <c r="LD24" s="479">
        <f t="shared" si="121"/>
        <v>297577</v>
      </c>
      <c r="LE24" s="479">
        <f t="shared" si="122"/>
        <v>0</v>
      </c>
      <c r="LF24" s="476">
        <f t="shared" si="123"/>
        <v>27688468</v>
      </c>
      <c r="LG24" s="476">
        <f t="shared" si="49"/>
        <v>2197484</v>
      </c>
      <c r="LH24" s="476">
        <f t="shared" si="49"/>
        <v>25490984</v>
      </c>
      <c r="LI24" s="476">
        <f t="shared" si="49"/>
        <v>19413538</v>
      </c>
      <c r="LJ24" s="476">
        <f t="shared" si="49"/>
        <v>6077446</v>
      </c>
      <c r="LK24" s="714">
        <v>81.900000000000006</v>
      </c>
      <c r="LL24" s="717">
        <f t="shared" si="50"/>
        <v>6847012.2000000002</v>
      </c>
      <c r="LM24" s="720">
        <f t="shared" si="124"/>
        <v>6847</v>
      </c>
      <c r="LN24" s="718">
        <f t="shared" si="51"/>
        <v>34535480.200000003</v>
      </c>
      <c r="LO24" s="713">
        <f t="shared" si="125"/>
        <v>34535.5</v>
      </c>
      <c r="LP24" s="724">
        <f t="shared" si="126"/>
        <v>0</v>
      </c>
      <c r="LQ24" s="724">
        <f t="shared" si="127"/>
        <v>34535.5</v>
      </c>
      <c r="LR24" s="724">
        <f t="shared" si="52"/>
        <v>0</v>
      </c>
      <c r="LS24" s="713">
        <f t="shared" si="128"/>
        <v>34535.5</v>
      </c>
      <c r="LT24" s="437"/>
      <c r="LU24" s="617">
        <f t="shared" si="129"/>
        <v>0</v>
      </c>
      <c r="LV24" s="617">
        <f t="shared" si="130"/>
        <v>0</v>
      </c>
      <c r="LW24" s="617">
        <f t="shared" si="131"/>
        <v>0</v>
      </c>
      <c r="LX24" s="617">
        <f t="shared" si="132"/>
        <v>0</v>
      </c>
      <c r="LY24" s="617">
        <f t="shared" si="133"/>
        <v>0</v>
      </c>
      <c r="LZ24" s="617">
        <f t="shared" si="134"/>
        <v>0</v>
      </c>
      <c r="MA24" s="480"/>
      <c r="MB24" s="480"/>
      <c r="MC24" s="480"/>
      <c r="MD24" s="480"/>
      <c r="ME24" s="480"/>
      <c r="MF24" s="480"/>
      <c r="MG24" s="480"/>
      <c r="MH24" s="480"/>
      <c r="MI24" s="480"/>
      <c r="MJ24" s="480"/>
      <c r="MK24" s="480"/>
      <c r="ML24" s="480"/>
      <c r="MM24" s="480"/>
      <c r="MN24" s="480"/>
      <c r="MO24" s="480"/>
      <c r="MP24" s="480"/>
      <c r="MQ24" s="480"/>
      <c r="MR24" s="480"/>
      <c r="MS24" s="480"/>
      <c r="MT24" s="480"/>
      <c r="MU24" s="480"/>
      <c r="MV24" s="480"/>
      <c r="MW24" s="480"/>
      <c r="MX24" s="480"/>
      <c r="MY24" s="480"/>
      <c r="MZ24" s="480"/>
      <c r="NA24" s="480"/>
      <c r="NB24" s="480"/>
      <c r="NC24" s="480"/>
      <c r="ND24" s="480"/>
      <c r="NE24" s="480"/>
      <c r="NF24" s="480"/>
      <c r="NG24" s="480"/>
      <c r="NH24" s="480"/>
      <c r="NI24" s="480"/>
      <c r="NJ24" s="480"/>
      <c r="NK24" s="480"/>
      <c r="NL24" s="480"/>
      <c r="NM24" s="480"/>
      <c r="NN24" s="480"/>
      <c r="NO24" s="480"/>
      <c r="NP24" s="480"/>
      <c r="NQ24" s="480"/>
      <c r="NR24" s="480"/>
      <c r="NS24" s="480"/>
      <c r="NT24" s="480"/>
      <c r="NU24" s="480"/>
      <c r="NV24" s="480"/>
      <c r="NW24" s="480"/>
      <c r="NX24" s="480"/>
      <c r="NY24" s="480"/>
      <c r="NZ24" s="480"/>
      <c r="OA24" s="480"/>
      <c r="OB24" s="480"/>
      <c r="OD24" s="642">
        <f t="shared" si="53"/>
        <v>84296</v>
      </c>
      <c r="OE24" s="618">
        <f t="shared" si="54"/>
        <v>44689</v>
      </c>
      <c r="OF24" s="618">
        <f t="shared" si="55"/>
        <v>0</v>
      </c>
      <c r="OG24" s="643">
        <f t="shared" si="135"/>
        <v>71211</v>
      </c>
      <c r="OH24" s="644">
        <f t="shared" si="56"/>
        <v>37355</v>
      </c>
      <c r="OI24" s="644">
        <f t="shared" si="56"/>
        <v>0</v>
      </c>
      <c r="OJ24" s="642">
        <f t="shared" si="57"/>
        <v>13085</v>
      </c>
      <c r="OK24" s="618">
        <f t="shared" si="58"/>
        <v>7334</v>
      </c>
      <c r="OL24" s="618">
        <f t="shared" si="59"/>
        <v>0</v>
      </c>
    </row>
    <row r="25" spans="1:402">
      <c r="A25" s="460" t="s">
        <v>781</v>
      </c>
      <c r="B25" s="461"/>
      <c r="C25" s="461"/>
      <c r="D25" s="461"/>
      <c r="E25" s="461"/>
      <c r="F25" s="462">
        <f t="shared" si="60"/>
        <v>0</v>
      </c>
      <c r="G25" s="463"/>
      <c r="H25" s="463"/>
      <c r="I25" s="463"/>
      <c r="J25" s="463"/>
      <c r="K25" s="462">
        <f t="shared" si="61"/>
        <v>0</v>
      </c>
      <c r="L25" s="464">
        <f t="shared" si="62"/>
        <v>0</v>
      </c>
      <c r="M25" s="464"/>
      <c r="N25" s="464"/>
      <c r="O25" s="464"/>
      <c r="P25" s="465">
        <v>433</v>
      </c>
      <c r="Q25" s="461"/>
      <c r="R25" s="481">
        <v>27</v>
      </c>
      <c r="S25" s="461"/>
      <c r="T25" s="465">
        <v>3</v>
      </c>
      <c r="U25" s="462">
        <f t="shared" si="2"/>
        <v>463</v>
      </c>
      <c r="V25" s="465">
        <v>296</v>
      </c>
      <c r="W25" s="461"/>
      <c r="X25" s="481">
        <v>27</v>
      </c>
      <c r="Y25" s="461"/>
      <c r="Z25" s="465">
        <v>3</v>
      </c>
      <c r="AA25" s="462">
        <f t="shared" si="3"/>
        <v>326</v>
      </c>
      <c r="AB25" s="465">
        <v>43</v>
      </c>
      <c r="AC25" s="461"/>
      <c r="AD25" s="461"/>
      <c r="AE25" s="461"/>
      <c r="AF25" s="465">
        <v>1</v>
      </c>
      <c r="AG25" s="462">
        <f t="shared" si="63"/>
        <v>44</v>
      </c>
      <c r="AH25" s="459">
        <f t="shared" si="64"/>
        <v>833</v>
      </c>
      <c r="AI25" s="467"/>
      <c r="AJ25" s="468">
        <v>0</v>
      </c>
      <c r="AK25" s="469"/>
      <c r="AL25" s="470">
        <v>0</v>
      </c>
      <c r="AM25" s="470"/>
      <c r="AN25" s="467"/>
      <c r="AO25" s="471">
        <v>2</v>
      </c>
      <c r="AP25" s="470"/>
      <c r="AQ25" s="468"/>
      <c r="AR25" s="468">
        <v>1</v>
      </c>
      <c r="AS25" s="461"/>
      <c r="AT25" s="461"/>
      <c r="AU25" s="470">
        <v>1</v>
      </c>
      <c r="AV25" s="470"/>
      <c r="AW25" s="468"/>
      <c r="AX25" s="470">
        <v>2</v>
      </c>
      <c r="AY25" s="470">
        <v>3</v>
      </c>
      <c r="AZ25" s="468"/>
      <c r="BA25" s="470"/>
      <c r="BB25" s="461"/>
      <c r="BC25" s="461"/>
      <c r="BD25" s="470"/>
      <c r="BE25" s="470"/>
      <c r="BF25" s="473"/>
      <c r="BG25" s="462">
        <f t="shared" si="65"/>
        <v>9</v>
      </c>
      <c r="BH25" s="474">
        <f t="shared" si="66"/>
        <v>11167070</v>
      </c>
      <c r="BI25" s="475">
        <f t="shared" si="4"/>
        <v>933981</v>
      </c>
      <c r="BJ25" s="475">
        <f t="shared" si="4"/>
        <v>10233089</v>
      </c>
      <c r="BK25" s="475">
        <f t="shared" si="4"/>
        <v>7820846</v>
      </c>
      <c r="BL25" s="475">
        <f t="shared" si="4"/>
        <v>2412243</v>
      </c>
      <c r="BM25" s="474">
        <f t="shared" si="67"/>
        <v>0</v>
      </c>
      <c r="BN25" s="475">
        <f t="shared" si="5"/>
        <v>0</v>
      </c>
      <c r="BO25" s="475">
        <f t="shared" si="5"/>
        <v>0</v>
      </c>
      <c r="BP25" s="475">
        <f t="shared" si="5"/>
        <v>0</v>
      </c>
      <c r="BQ25" s="475">
        <f t="shared" si="5"/>
        <v>0</v>
      </c>
      <c r="BR25" s="474">
        <f t="shared" si="68"/>
        <v>1954665</v>
      </c>
      <c r="BS25" s="475">
        <f t="shared" si="6"/>
        <v>58239</v>
      </c>
      <c r="BT25" s="475">
        <f t="shared" si="6"/>
        <v>1896426</v>
      </c>
      <c r="BU25" s="475">
        <f t="shared" si="6"/>
        <v>1456083</v>
      </c>
      <c r="BV25" s="475">
        <f t="shared" si="6"/>
        <v>440343</v>
      </c>
      <c r="BW25" s="475"/>
      <c r="BX25" s="475"/>
      <c r="BY25" s="475"/>
      <c r="BZ25" s="475"/>
      <c r="CA25" s="475"/>
      <c r="CB25" s="474">
        <f t="shared" si="69"/>
        <v>592656</v>
      </c>
      <c r="CC25" s="475">
        <f t="shared" si="7"/>
        <v>1353</v>
      </c>
      <c r="CD25" s="475">
        <f t="shared" si="7"/>
        <v>591303</v>
      </c>
      <c r="CE25" s="475">
        <f t="shared" si="7"/>
        <v>591303</v>
      </c>
      <c r="CF25" s="475">
        <f t="shared" si="7"/>
        <v>0</v>
      </c>
      <c r="CG25" s="476">
        <f t="shared" si="70"/>
        <v>13714391</v>
      </c>
      <c r="CH25" s="474">
        <f t="shared" si="71"/>
        <v>10653928</v>
      </c>
      <c r="CI25" s="475">
        <f t="shared" si="71"/>
        <v>868464</v>
      </c>
      <c r="CJ25" s="475">
        <f t="shared" si="71"/>
        <v>9785464</v>
      </c>
      <c r="CK25" s="475">
        <f t="shared" si="71"/>
        <v>7302024</v>
      </c>
      <c r="CL25" s="475">
        <f t="shared" si="71"/>
        <v>2483440</v>
      </c>
      <c r="CM25" s="474">
        <f t="shared" si="72"/>
        <v>0</v>
      </c>
      <c r="CN25" s="475">
        <f t="shared" si="8"/>
        <v>0</v>
      </c>
      <c r="CO25" s="475">
        <f t="shared" si="8"/>
        <v>0</v>
      </c>
      <c r="CP25" s="475">
        <f t="shared" si="8"/>
        <v>0</v>
      </c>
      <c r="CQ25" s="475">
        <f t="shared" si="8"/>
        <v>0</v>
      </c>
      <c r="CR25" s="474">
        <f t="shared" si="73"/>
        <v>2716092</v>
      </c>
      <c r="CS25" s="475">
        <f t="shared" si="73"/>
        <v>79218</v>
      </c>
      <c r="CT25" s="475">
        <f t="shared" si="73"/>
        <v>2636874</v>
      </c>
      <c r="CU25" s="475">
        <f t="shared" si="73"/>
        <v>1975104</v>
      </c>
      <c r="CV25" s="475">
        <f t="shared" si="73"/>
        <v>661770</v>
      </c>
      <c r="CW25" s="474">
        <f t="shared" si="74"/>
        <v>0</v>
      </c>
      <c r="CX25" s="475">
        <f t="shared" si="9"/>
        <v>0</v>
      </c>
      <c r="CY25" s="475">
        <f t="shared" si="9"/>
        <v>0</v>
      </c>
      <c r="CZ25" s="475">
        <f t="shared" si="9"/>
        <v>0</v>
      </c>
      <c r="DA25" s="475">
        <f t="shared" si="9"/>
        <v>0</v>
      </c>
      <c r="DB25" s="474">
        <f t="shared" si="75"/>
        <v>684528</v>
      </c>
      <c r="DC25" s="475">
        <f t="shared" si="10"/>
        <v>2256</v>
      </c>
      <c r="DD25" s="475">
        <f t="shared" si="10"/>
        <v>682272</v>
      </c>
      <c r="DE25" s="475">
        <f t="shared" si="10"/>
        <v>682272</v>
      </c>
      <c r="DF25" s="475">
        <f t="shared" si="10"/>
        <v>0</v>
      </c>
      <c r="DG25" s="476">
        <f t="shared" si="76"/>
        <v>14054548</v>
      </c>
      <c r="DH25" s="474">
        <f t="shared" si="77"/>
        <v>1769278</v>
      </c>
      <c r="DI25" s="475">
        <f t="shared" si="77"/>
        <v>140739</v>
      </c>
      <c r="DJ25" s="475">
        <f t="shared" si="77"/>
        <v>1628539</v>
      </c>
      <c r="DK25" s="475">
        <f t="shared" si="77"/>
        <v>1205849</v>
      </c>
      <c r="DL25" s="475">
        <f t="shared" si="77"/>
        <v>422690</v>
      </c>
      <c r="DM25" s="474">
        <f t="shared" si="78"/>
        <v>0</v>
      </c>
      <c r="DN25" s="475">
        <f t="shared" si="11"/>
        <v>0</v>
      </c>
      <c r="DO25" s="475">
        <f t="shared" si="11"/>
        <v>0</v>
      </c>
      <c r="DP25" s="475">
        <f t="shared" si="11"/>
        <v>0</v>
      </c>
      <c r="DQ25" s="475">
        <f t="shared" si="11"/>
        <v>0</v>
      </c>
      <c r="DR25" s="475"/>
      <c r="DS25" s="475"/>
      <c r="DT25" s="475"/>
      <c r="DU25" s="475"/>
      <c r="DV25" s="475"/>
      <c r="DW25" s="474">
        <f t="shared" si="79"/>
        <v>0</v>
      </c>
      <c r="DX25" s="475">
        <f t="shared" si="12"/>
        <v>0</v>
      </c>
      <c r="DY25" s="475">
        <f t="shared" si="12"/>
        <v>0</v>
      </c>
      <c r="DZ25" s="475">
        <f t="shared" si="12"/>
        <v>0</v>
      </c>
      <c r="EA25" s="475">
        <f t="shared" si="12"/>
        <v>0</v>
      </c>
      <c r="EB25" s="474">
        <f t="shared" si="80"/>
        <v>273811</v>
      </c>
      <c r="EC25" s="475">
        <f t="shared" si="13"/>
        <v>903</v>
      </c>
      <c r="ED25" s="475">
        <f t="shared" si="13"/>
        <v>272908</v>
      </c>
      <c r="EE25" s="475">
        <f t="shared" si="13"/>
        <v>272908</v>
      </c>
      <c r="EF25" s="475">
        <f t="shared" si="13"/>
        <v>0</v>
      </c>
      <c r="EG25" s="476">
        <f t="shared" si="81"/>
        <v>2043089</v>
      </c>
      <c r="EH25" s="476">
        <f t="shared" si="82"/>
        <v>29812028</v>
      </c>
      <c r="EI25" s="477">
        <f t="shared" si="83"/>
        <v>2085153</v>
      </c>
      <c r="EJ25" s="477">
        <f t="shared" si="14"/>
        <v>27726875</v>
      </c>
      <c r="EK25" s="477">
        <f t="shared" si="14"/>
        <v>21306389</v>
      </c>
      <c r="EL25" s="477">
        <f t="shared" si="14"/>
        <v>6420486</v>
      </c>
      <c r="EM25" s="478">
        <f t="shared" si="84"/>
        <v>23590276</v>
      </c>
      <c r="EN25" s="478">
        <f t="shared" si="85"/>
        <v>0</v>
      </c>
      <c r="EO25" s="478">
        <f t="shared" si="86"/>
        <v>4670757</v>
      </c>
      <c r="EP25" s="478">
        <f t="shared" si="87"/>
        <v>0</v>
      </c>
      <c r="EQ25" s="478">
        <f t="shared" si="88"/>
        <v>1550995</v>
      </c>
      <c r="ER25" s="479">
        <f t="shared" si="89"/>
        <v>0</v>
      </c>
      <c r="ES25" s="479">
        <f t="shared" si="15"/>
        <v>0</v>
      </c>
      <c r="ET25" s="479">
        <f t="shared" si="15"/>
        <v>0</v>
      </c>
      <c r="EU25" s="479">
        <f t="shared" si="15"/>
        <v>0</v>
      </c>
      <c r="EV25" s="479">
        <f t="shared" si="15"/>
        <v>0</v>
      </c>
      <c r="EW25" s="479">
        <f t="shared" si="90"/>
        <v>0</v>
      </c>
      <c r="EX25" s="479">
        <f t="shared" si="16"/>
        <v>0</v>
      </c>
      <c r="EY25" s="479">
        <f t="shared" si="16"/>
        <v>0</v>
      </c>
      <c r="EZ25" s="479">
        <f t="shared" si="16"/>
        <v>0</v>
      </c>
      <c r="FA25" s="479">
        <f t="shared" si="16"/>
        <v>0</v>
      </c>
      <c r="FB25" s="479">
        <f t="shared" si="91"/>
        <v>0</v>
      </c>
      <c r="FC25" s="479">
        <f t="shared" si="17"/>
        <v>0</v>
      </c>
      <c r="FD25" s="479">
        <f t="shared" si="17"/>
        <v>0</v>
      </c>
      <c r="FE25" s="479">
        <f t="shared" si="17"/>
        <v>0</v>
      </c>
      <c r="FF25" s="479">
        <f t="shared" si="17"/>
        <v>0</v>
      </c>
      <c r="FG25" s="479">
        <f t="shared" si="92"/>
        <v>0</v>
      </c>
      <c r="FH25" s="479">
        <f t="shared" si="18"/>
        <v>0</v>
      </c>
      <c r="FI25" s="479">
        <f t="shared" si="18"/>
        <v>0</v>
      </c>
      <c r="FJ25" s="479">
        <f t="shared" si="18"/>
        <v>0</v>
      </c>
      <c r="FK25" s="479">
        <f t="shared" si="18"/>
        <v>0</v>
      </c>
      <c r="FL25" s="474">
        <f t="shared" si="93"/>
        <v>0</v>
      </c>
      <c r="FM25" s="474">
        <f t="shared" si="19"/>
        <v>0</v>
      </c>
      <c r="FN25" s="474">
        <f t="shared" si="19"/>
        <v>0</v>
      </c>
      <c r="FO25" s="474">
        <f t="shared" si="19"/>
        <v>0</v>
      </c>
      <c r="FP25" s="474">
        <f t="shared" si="19"/>
        <v>0</v>
      </c>
      <c r="FQ25" s="474">
        <f t="shared" si="94"/>
        <v>0</v>
      </c>
      <c r="FR25" s="474">
        <f t="shared" si="20"/>
        <v>0</v>
      </c>
      <c r="FS25" s="474">
        <f t="shared" si="20"/>
        <v>0</v>
      </c>
      <c r="FT25" s="474">
        <f t="shared" si="20"/>
        <v>0</v>
      </c>
      <c r="FU25" s="474">
        <f t="shared" si="20"/>
        <v>0</v>
      </c>
      <c r="FV25" s="479">
        <f t="shared" si="95"/>
        <v>61922</v>
      </c>
      <c r="FW25" s="479">
        <f t="shared" si="21"/>
        <v>8514</v>
      </c>
      <c r="FX25" s="479">
        <f t="shared" si="21"/>
        <v>53408</v>
      </c>
      <c r="FY25" s="479">
        <f t="shared" si="21"/>
        <v>40818</v>
      </c>
      <c r="FZ25" s="479">
        <f t="shared" si="21"/>
        <v>12590</v>
      </c>
      <c r="GA25" s="479">
        <f t="shared" si="96"/>
        <v>0</v>
      </c>
      <c r="GB25" s="479">
        <f t="shared" si="22"/>
        <v>0</v>
      </c>
      <c r="GC25" s="479">
        <f t="shared" si="22"/>
        <v>0</v>
      </c>
      <c r="GD25" s="479">
        <f t="shared" si="22"/>
        <v>0</v>
      </c>
      <c r="GE25" s="479">
        <f t="shared" si="22"/>
        <v>0</v>
      </c>
      <c r="GF25" s="474">
        <f t="shared" si="97"/>
        <v>0</v>
      </c>
      <c r="GG25" s="474">
        <f t="shared" si="23"/>
        <v>0</v>
      </c>
      <c r="GH25" s="474">
        <f t="shared" si="23"/>
        <v>0</v>
      </c>
      <c r="GI25" s="474">
        <f t="shared" si="23"/>
        <v>0</v>
      </c>
      <c r="GJ25" s="474">
        <f t="shared" si="23"/>
        <v>0</v>
      </c>
      <c r="GK25" s="474">
        <f t="shared" si="98"/>
        <v>35561</v>
      </c>
      <c r="GL25" s="474">
        <f t="shared" si="24"/>
        <v>8857</v>
      </c>
      <c r="GM25" s="474">
        <f t="shared" si="24"/>
        <v>26704</v>
      </c>
      <c r="GN25" s="474">
        <f t="shared" si="24"/>
        <v>20409</v>
      </c>
      <c r="GO25" s="474">
        <f t="shared" si="24"/>
        <v>6295</v>
      </c>
      <c r="GP25" s="479">
        <f t="shared" si="99"/>
        <v>0</v>
      </c>
      <c r="GQ25" s="479">
        <f t="shared" si="25"/>
        <v>0</v>
      </c>
      <c r="GR25" s="479">
        <f t="shared" si="25"/>
        <v>0</v>
      </c>
      <c r="GS25" s="479">
        <f t="shared" si="25"/>
        <v>0</v>
      </c>
      <c r="GT25" s="479">
        <f t="shared" si="25"/>
        <v>0</v>
      </c>
      <c r="GU25" s="479">
        <f t="shared" si="100"/>
        <v>0</v>
      </c>
      <c r="GV25" s="479">
        <f t="shared" si="26"/>
        <v>0</v>
      </c>
      <c r="GW25" s="479">
        <f t="shared" si="26"/>
        <v>0</v>
      </c>
      <c r="GX25" s="479">
        <f t="shared" si="26"/>
        <v>0</v>
      </c>
      <c r="GY25" s="479">
        <f t="shared" si="26"/>
        <v>0</v>
      </c>
      <c r="GZ25" s="474">
        <f t="shared" si="101"/>
        <v>188666</v>
      </c>
      <c r="HA25" s="474">
        <f t="shared" si="27"/>
        <v>28442</v>
      </c>
      <c r="HB25" s="474">
        <f t="shared" si="27"/>
        <v>160224</v>
      </c>
      <c r="HC25" s="474">
        <f t="shared" si="27"/>
        <v>122454</v>
      </c>
      <c r="HD25" s="474">
        <f t="shared" si="27"/>
        <v>37770</v>
      </c>
      <c r="HE25" s="474">
        <f t="shared" si="102"/>
        <v>0</v>
      </c>
      <c r="HF25" s="474">
        <f t="shared" si="28"/>
        <v>0</v>
      </c>
      <c r="HG25" s="474">
        <f t="shared" si="28"/>
        <v>0</v>
      </c>
      <c r="HH25" s="474">
        <f t="shared" si="28"/>
        <v>0</v>
      </c>
      <c r="HI25" s="474">
        <f t="shared" si="28"/>
        <v>0</v>
      </c>
      <c r="HJ25" s="479">
        <f t="shared" si="103"/>
        <v>0</v>
      </c>
      <c r="HK25" s="479">
        <f t="shared" si="29"/>
        <v>0</v>
      </c>
      <c r="HL25" s="479">
        <f t="shared" si="29"/>
        <v>0</v>
      </c>
      <c r="HM25" s="479">
        <f t="shared" si="29"/>
        <v>0</v>
      </c>
      <c r="HN25" s="479">
        <f t="shared" si="29"/>
        <v>0</v>
      </c>
      <c r="HO25" s="479">
        <f t="shared" si="104"/>
        <v>66522</v>
      </c>
      <c r="HP25" s="479">
        <f t="shared" si="30"/>
        <v>13114</v>
      </c>
      <c r="HQ25" s="479">
        <f t="shared" si="30"/>
        <v>53408</v>
      </c>
      <c r="HR25" s="479">
        <f t="shared" si="30"/>
        <v>40818</v>
      </c>
      <c r="HS25" s="479">
        <f t="shared" si="30"/>
        <v>12590</v>
      </c>
      <c r="HT25" s="474">
        <f t="shared" si="105"/>
        <v>134067</v>
      </c>
      <c r="HU25" s="474">
        <f t="shared" si="31"/>
        <v>22002</v>
      </c>
      <c r="HV25" s="474">
        <f t="shared" si="31"/>
        <v>112065</v>
      </c>
      <c r="HW25" s="474">
        <f t="shared" si="31"/>
        <v>83625</v>
      </c>
      <c r="HX25" s="474">
        <f t="shared" si="31"/>
        <v>28440</v>
      </c>
      <c r="HY25" s="474">
        <f t="shared" si="106"/>
        <v>0</v>
      </c>
      <c r="HZ25" s="474">
        <f t="shared" si="32"/>
        <v>0</v>
      </c>
      <c r="IA25" s="474">
        <f t="shared" si="32"/>
        <v>0</v>
      </c>
      <c r="IB25" s="474">
        <f t="shared" si="32"/>
        <v>0</v>
      </c>
      <c r="IC25" s="474">
        <f t="shared" si="32"/>
        <v>0</v>
      </c>
      <c r="ID25" s="479">
        <f t="shared" si="107"/>
        <v>0</v>
      </c>
      <c r="IE25" s="479">
        <f t="shared" si="33"/>
        <v>0</v>
      </c>
      <c r="IF25" s="479">
        <f t="shared" si="33"/>
        <v>0</v>
      </c>
      <c r="IG25" s="479">
        <f t="shared" si="33"/>
        <v>0</v>
      </c>
      <c r="IH25" s="479">
        <f t="shared" si="33"/>
        <v>0</v>
      </c>
      <c r="II25" s="479">
        <f t="shared" si="108"/>
        <v>0</v>
      </c>
      <c r="IJ25" s="479">
        <f t="shared" si="34"/>
        <v>0</v>
      </c>
      <c r="IK25" s="479">
        <f t="shared" si="34"/>
        <v>0</v>
      </c>
      <c r="IL25" s="479">
        <f t="shared" si="34"/>
        <v>0</v>
      </c>
      <c r="IM25" s="479">
        <f t="shared" si="34"/>
        <v>0</v>
      </c>
      <c r="IN25" s="474">
        <f t="shared" si="109"/>
        <v>0</v>
      </c>
      <c r="IO25" s="474">
        <f t="shared" si="35"/>
        <v>0</v>
      </c>
      <c r="IP25" s="474">
        <f t="shared" si="35"/>
        <v>0</v>
      </c>
      <c r="IQ25" s="474">
        <f t="shared" si="35"/>
        <v>0</v>
      </c>
      <c r="IR25" s="474">
        <f t="shared" si="35"/>
        <v>0</v>
      </c>
      <c r="IS25" s="474">
        <f t="shared" si="110"/>
        <v>0</v>
      </c>
      <c r="IT25" s="474">
        <f t="shared" si="36"/>
        <v>0</v>
      </c>
      <c r="IU25" s="474">
        <f t="shared" si="36"/>
        <v>0</v>
      </c>
      <c r="IV25" s="474">
        <f t="shared" si="36"/>
        <v>0</v>
      </c>
      <c r="IW25" s="474">
        <f t="shared" si="36"/>
        <v>0</v>
      </c>
      <c r="IX25" s="479">
        <f t="shared" si="111"/>
        <v>0</v>
      </c>
      <c r="IY25" s="479">
        <f t="shared" si="37"/>
        <v>0</v>
      </c>
      <c r="IZ25" s="479">
        <f t="shared" si="37"/>
        <v>0</v>
      </c>
      <c r="JA25" s="479">
        <f t="shared" si="37"/>
        <v>0</v>
      </c>
      <c r="JB25" s="479">
        <f t="shared" si="37"/>
        <v>0</v>
      </c>
      <c r="JC25" s="479">
        <f t="shared" si="112"/>
        <v>0</v>
      </c>
      <c r="JD25" s="479">
        <f t="shared" si="38"/>
        <v>0</v>
      </c>
      <c r="JE25" s="479">
        <f t="shared" si="38"/>
        <v>0</v>
      </c>
      <c r="JF25" s="479">
        <f t="shared" si="38"/>
        <v>0</v>
      </c>
      <c r="JG25" s="479">
        <f t="shared" si="38"/>
        <v>0</v>
      </c>
      <c r="JH25" s="479">
        <f t="shared" si="113"/>
        <v>486738</v>
      </c>
      <c r="JI25" s="479">
        <f t="shared" si="39"/>
        <v>80929</v>
      </c>
      <c r="JJ25" s="479">
        <f t="shared" si="39"/>
        <v>405809</v>
      </c>
      <c r="JK25" s="479">
        <f t="shared" si="39"/>
        <v>308124</v>
      </c>
      <c r="JL25" s="479">
        <f t="shared" si="39"/>
        <v>97685</v>
      </c>
      <c r="JM25" s="669">
        <v>0</v>
      </c>
      <c r="JN25" s="669">
        <v>0</v>
      </c>
      <c r="JO25" s="669">
        <v>0</v>
      </c>
      <c r="JP25" s="669">
        <v>0</v>
      </c>
      <c r="JQ25" s="669">
        <v>101</v>
      </c>
      <c r="JR25" s="669">
        <v>0</v>
      </c>
      <c r="JS25" s="462">
        <f t="shared" si="114"/>
        <v>101</v>
      </c>
      <c r="JT25" s="474">
        <f t="shared" si="115"/>
        <v>0</v>
      </c>
      <c r="JU25" s="474">
        <f t="shared" si="40"/>
        <v>0</v>
      </c>
      <c r="JV25" s="474">
        <f t="shared" si="40"/>
        <v>0</v>
      </c>
      <c r="JW25" s="474">
        <f t="shared" si="40"/>
        <v>0</v>
      </c>
      <c r="JX25" s="474">
        <f t="shared" si="40"/>
        <v>0</v>
      </c>
      <c r="JY25" s="474">
        <f t="shared" si="116"/>
        <v>0</v>
      </c>
      <c r="JZ25" s="474">
        <f t="shared" si="41"/>
        <v>0</v>
      </c>
      <c r="KA25" s="474">
        <f t="shared" si="41"/>
        <v>0</v>
      </c>
      <c r="KB25" s="474">
        <f t="shared" si="41"/>
        <v>0</v>
      </c>
      <c r="KC25" s="474">
        <f t="shared" si="41"/>
        <v>0</v>
      </c>
      <c r="KD25" s="723">
        <f t="shared" si="117"/>
        <v>0</v>
      </c>
      <c r="KE25" s="723">
        <f t="shared" si="42"/>
        <v>0</v>
      </c>
      <c r="KF25" s="723">
        <f t="shared" si="42"/>
        <v>0</v>
      </c>
      <c r="KG25" s="723">
        <f t="shared" si="42"/>
        <v>0</v>
      </c>
      <c r="KH25" s="723">
        <f t="shared" si="42"/>
        <v>0</v>
      </c>
      <c r="KI25" s="723">
        <f t="shared" si="118"/>
        <v>0</v>
      </c>
      <c r="KJ25" s="723">
        <f t="shared" si="43"/>
        <v>0</v>
      </c>
      <c r="KK25" s="723">
        <f t="shared" si="43"/>
        <v>0</v>
      </c>
      <c r="KL25" s="723">
        <f t="shared" si="43"/>
        <v>0</v>
      </c>
      <c r="KM25" s="723">
        <f t="shared" si="43"/>
        <v>0</v>
      </c>
      <c r="KN25" s="474">
        <f t="shared" si="119"/>
        <v>164731</v>
      </c>
      <c r="KO25" s="474">
        <f t="shared" si="44"/>
        <v>3232</v>
      </c>
      <c r="KP25" s="474">
        <f t="shared" si="44"/>
        <v>161499</v>
      </c>
      <c r="KQ25" s="474">
        <f t="shared" si="44"/>
        <v>161499</v>
      </c>
      <c r="KR25" s="474">
        <f t="shared" si="44"/>
        <v>0</v>
      </c>
      <c r="KS25" s="474">
        <f t="shared" si="120"/>
        <v>0</v>
      </c>
      <c r="KT25" s="474">
        <f t="shared" si="45"/>
        <v>0</v>
      </c>
      <c r="KU25" s="474">
        <f t="shared" si="45"/>
        <v>0</v>
      </c>
      <c r="KV25" s="474">
        <f t="shared" si="45"/>
        <v>0</v>
      </c>
      <c r="KW25" s="474">
        <f t="shared" si="45"/>
        <v>0</v>
      </c>
      <c r="KX25" s="474">
        <f t="shared" si="46"/>
        <v>164731</v>
      </c>
      <c r="KY25" s="474">
        <f t="shared" si="46"/>
        <v>3232</v>
      </c>
      <c r="KZ25" s="474">
        <f t="shared" si="47"/>
        <v>161499</v>
      </c>
      <c r="LA25" s="474">
        <f t="shared" si="47"/>
        <v>161499</v>
      </c>
      <c r="LB25" s="474">
        <f t="shared" si="47"/>
        <v>0</v>
      </c>
      <c r="LC25" s="479">
        <f t="shared" si="48"/>
        <v>29812028</v>
      </c>
      <c r="LD25" s="479">
        <f t="shared" si="121"/>
        <v>486738</v>
      </c>
      <c r="LE25" s="479">
        <f t="shared" si="122"/>
        <v>164731</v>
      </c>
      <c r="LF25" s="476">
        <f t="shared" si="123"/>
        <v>30463497</v>
      </c>
      <c r="LG25" s="476">
        <f t="shared" si="49"/>
        <v>2169314</v>
      </c>
      <c r="LH25" s="476">
        <f t="shared" si="49"/>
        <v>28294183</v>
      </c>
      <c r="LI25" s="476">
        <f t="shared" si="49"/>
        <v>21776012</v>
      </c>
      <c r="LJ25" s="476">
        <f t="shared" si="49"/>
        <v>6518171</v>
      </c>
      <c r="LK25" s="714">
        <v>75.72</v>
      </c>
      <c r="LL25" s="717">
        <f t="shared" si="50"/>
        <v>6330351.2000000002</v>
      </c>
      <c r="LM25" s="720">
        <f t="shared" si="124"/>
        <v>6330.4</v>
      </c>
      <c r="LN25" s="718">
        <f t="shared" si="51"/>
        <v>36629117.200000003</v>
      </c>
      <c r="LO25" s="713">
        <f t="shared" si="125"/>
        <v>36629.1</v>
      </c>
      <c r="LP25" s="724">
        <f t="shared" si="126"/>
        <v>0</v>
      </c>
      <c r="LQ25" s="724">
        <f t="shared" si="127"/>
        <v>36629.1</v>
      </c>
      <c r="LR25" s="724">
        <f t="shared" si="52"/>
        <v>164.7</v>
      </c>
      <c r="LS25" s="713">
        <f t="shared" si="128"/>
        <v>36793.800000000003</v>
      </c>
      <c r="LT25" s="437"/>
      <c r="LU25" s="617">
        <f t="shared" si="129"/>
        <v>0</v>
      </c>
      <c r="LV25" s="617">
        <f t="shared" si="130"/>
        <v>0</v>
      </c>
      <c r="LW25" s="617">
        <f t="shared" si="131"/>
        <v>0</v>
      </c>
      <c r="LX25" s="617">
        <f t="shared" si="132"/>
        <v>0</v>
      </c>
      <c r="LY25" s="617">
        <f t="shared" si="133"/>
        <v>1631</v>
      </c>
      <c r="LZ25" s="617">
        <f t="shared" si="134"/>
        <v>0</v>
      </c>
      <c r="MA25" s="480"/>
      <c r="MB25" s="480"/>
      <c r="MC25" s="480"/>
      <c r="MD25" s="480"/>
      <c r="ME25" s="480"/>
      <c r="MF25" s="480"/>
      <c r="MG25" s="480"/>
      <c r="MH25" s="480"/>
      <c r="MI25" s="480"/>
      <c r="MJ25" s="480"/>
      <c r="MK25" s="480"/>
      <c r="ML25" s="480"/>
      <c r="MM25" s="480"/>
      <c r="MN25" s="480"/>
      <c r="MO25" s="480"/>
      <c r="MP25" s="480"/>
      <c r="MQ25" s="480"/>
      <c r="MR25" s="480"/>
      <c r="MS25" s="480"/>
      <c r="MT25" s="480"/>
      <c r="MU25" s="480"/>
      <c r="MV25" s="480"/>
      <c r="MW25" s="480"/>
      <c r="MX25" s="480"/>
      <c r="MY25" s="480"/>
      <c r="MZ25" s="480"/>
      <c r="NA25" s="480"/>
      <c r="NB25" s="480"/>
      <c r="NC25" s="480"/>
      <c r="ND25" s="480"/>
      <c r="NE25" s="480"/>
      <c r="NF25" s="480"/>
      <c r="NG25" s="480"/>
      <c r="NH25" s="480"/>
      <c r="NI25" s="480"/>
      <c r="NJ25" s="480"/>
      <c r="NK25" s="480"/>
      <c r="NL25" s="480"/>
      <c r="NM25" s="480"/>
      <c r="NN25" s="480"/>
      <c r="NO25" s="480"/>
      <c r="NP25" s="480"/>
      <c r="NQ25" s="480"/>
      <c r="NR25" s="480"/>
      <c r="NS25" s="480"/>
      <c r="NT25" s="480"/>
      <c r="NU25" s="480"/>
      <c r="NV25" s="480"/>
      <c r="NW25" s="480"/>
      <c r="NX25" s="480"/>
      <c r="NY25" s="480"/>
      <c r="NZ25" s="480"/>
      <c r="OA25" s="480"/>
      <c r="OB25" s="480"/>
      <c r="OD25" s="642">
        <f t="shared" si="53"/>
        <v>58779</v>
      </c>
      <c r="OE25" s="618">
        <f t="shared" si="54"/>
        <v>44689</v>
      </c>
      <c r="OF25" s="618">
        <f t="shared" si="55"/>
        <v>0</v>
      </c>
      <c r="OG25" s="643">
        <f t="shared" si="135"/>
        <v>48958</v>
      </c>
      <c r="OH25" s="644">
        <f t="shared" si="56"/>
        <v>37355</v>
      </c>
      <c r="OI25" s="644">
        <f t="shared" si="56"/>
        <v>0</v>
      </c>
      <c r="OJ25" s="642">
        <f t="shared" si="57"/>
        <v>9821</v>
      </c>
      <c r="OK25" s="618">
        <f t="shared" si="58"/>
        <v>7334</v>
      </c>
      <c r="OL25" s="618">
        <f t="shared" si="59"/>
        <v>0</v>
      </c>
    </row>
    <row r="26" spans="1:402">
      <c r="A26" s="460" t="s">
        <v>782</v>
      </c>
      <c r="B26" s="461"/>
      <c r="C26" s="461"/>
      <c r="D26" s="461"/>
      <c r="E26" s="461"/>
      <c r="F26" s="462">
        <f t="shared" si="60"/>
        <v>0</v>
      </c>
      <c r="G26" s="463"/>
      <c r="H26" s="463"/>
      <c r="I26" s="463"/>
      <c r="J26" s="463"/>
      <c r="K26" s="462">
        <f t="shared" si="61"/>
        <v>0</v>
      </c>
      <c r="L26" s="464">
        <f t="shared" si="62"/>
        <v>0</v>
      </c>
      <c r="M26" s="464"/>
      <c r="N26" s="464"/>
      <c r="O26" s="464"/>
      <c r="P26" s="465">
        <v>431</v>
      </c>
      <c r="Q26" s="461"/>
      <c r="R26" s="481">
        <v>0</v>
      </c>
      <c r="S26" s="461"/>
      <c r="T26" s="465">
        <v>2</v>
      </c>
      <c r="U26" s="462">
        <f t="shared" si="2"/>
        <v>433</v>
      </c>
      <c r="V26" s="465">
        <v>486</v>
      </c>
      <c r="W26" s="461"/>
      <c r="X26" s="481">
        <v>0</v>
      </c>
      <c r="Y26" s="461"/>
      <c r="Z26" s="465">
        <v>2</v>
      </c>
      <c r="AA26" s="462">
        <f t="shared" si="3"/>
        <v>488</v>
      </c>
      <c r="AB26" s="465">
        <v>94</v>
      </c>
      <c r="AC26" s="461"/>
      <c r="AD26" s="461"/>
      <c r="AE26" s="461"/>
      <c r="AF26" s="465">
        <v>0</v>
      </c>
      <c r="AG26" s="462">
        <f t="shared" si="63"/>
        <v>94</v>
      </c>
      <c r="AH26" s="459">
        <f t="shared" si="64"/>
        <v>1015</v>
      </c>
      <c r="AI26" s="467"/>
      <c r="AJ26" s="468">
        <v>0</v>
      </c>
      <c r="AK26" s="469"/>
      <c r="AL26" s="470">
        <v>0</v>
      </c>
      <c r="AM26" s="470"/>
      <c r="AN26" s="467"/>
      <c r="AO26" s="471"/>
      <c r="AP26" s="470"/>
      <c r="AQ26" s="468"/>
      <c r="AR26" s="468"/>
      <c r="AS26" s="461"/>
      <c r="AT26" s="461"/>
      <c r="AU26" s="470"/>
      <c r="AV26" s="470"/>
      <c r="AW26" s="468"/>
      <c r="AX26" s="470"/>
      <c r="AY26" s="470"/>
      <c r="AZ26" s="468"/>
      <c r="BA26" s="470"/>
      <c r="BB26" s="461"/>
      <c r="BC26" s="461"/>
      <c r="BD26" s="470"/>
      <c r="BE26" s="470"/>
      <c r="BF26" s="473"/>
      <c r="BG26" s="462">
        <f t="shared" si="65"/>
        <v>0</v>
      </c>
      <c r="BH26" s="474">
        <f t="shared" si="66"/>
        <v>11115490</v>
      </c>
      <c r="BI26" s="475">
        <f t="shared" ref="BI26:BL40" si="136">$P26*BI$7</f>
        <v>929667</v>
      </c>
      <c r="BJ26" s="475">
        <f t="shared" si="136"/>
        <v>10185823</v>
      </c>
      <c r="BK26" s="475">
        <f t="shared" si="136"/>
        <v>7784722</v>
      </c>
      <c r="BL26" s="475">
        <f t="shared" si="136"/>
        <v>2401101</v>
      </c>
      <c r="BM26" s="474">
        <f t="shared" si="67"/>
        <v>0</v>
      </c>
      <c r="BN26" s="475">
        <f t="shared" si="5"/>
        <v>0</v>
      </c>
      <c r="BO26" s="475">
        <f t="shared" si="5"/>
        <v>0</v>
      </c>
      <c r="BP26" s="475">
        <f t="shared" si="5"/>
        <v>0</v>
      </c>
      <c r="BQ26" s="475">
        <f t="shared" si="5"/>
        <v>0</v>
      </c>
      <c r="BR26" s="474">
        <f t="shared" si="68"/>
        <v>0</v>
      </c>
      <c r="BS26" s="475">
        <f t="shared" si="6"/>
        <v>0</v>
      </c>
      <c r="BT26" s="475">
        <f t="shared" si="6"/>
        <v>0</v>
      </c>
      <c r="BU26" s="475">
        <f t="shared" si="6"/>
        <v>0</v>
      </c>
      <c r="BV26" s="475">
        <f t="shared" si="6"/>
        <v>0</v>
      </c>
      <c r="BW26" s="475"/>
      <c r="BX26" s="475"/>
      <c r="BY26" s="475"/>
      <c r="BZ26" s="475"/>
      <c r="CA26" s="475"/>
      <c r="CB26" s="474">
        <f t="shared" si="69"/>
        <v>395104</v>
      </c>
      <c r="CC26" s="475">
        <f t="shared" si="7"/>
        <v>902</v>
      </c>
      <c r="CD26" s="475">
        <f t="shared" si="7"/>
        <v>394202</v>
      </c>
      <c r="CE26" s="475">
        <f t="shared" si="7"/>
        <v>394202</v>
      </c>
      <c r="CF26" s="475">
        <f t="shared" si="7"/>
        <v>0</v>
      </c>
      <c r="CG26" s="476">
        <f t="shared" si="70"/>
        <v>11510594</v>
      </c>
      <c r="CH26" s="474">
        <f t="shared" si="71"/>
        <v>17492598</v>
      </c>
      <c r="CI26" s="475">
        <f t="shared" si="71"/>
        <v>1425924</v>
      </c>
      <c r="CJ26" s="475">
        <f t="shared" si="71"/>
        <v>16066674</v>
      </c>
      <c r="CK26" s="475">
        <f t="shared" si="71"/>
        <v>11989134</v>
      </c>
      <c r="CL26" s="475">
        <f t="shared" si="71"/>
        <v>4077540</v>
      </c>
      <c r="CM26" s="474">
        <f t="shared" si="72"/>
        <v>0</v>
      </c>
      <c r="CN26" s="475">
        <f t="shared" si="8"/>
        <v>0</v>
      </c>
      <c r="CO26" s="475">
        <f t="shared" si="8"/>
        <v>0</v>
      </c>
      <c r="CP26" s="475">
        <f t="shared" si="8"/>
        <v>0</v>
      </c>
      <c r="CQ26" s="475">
        <f t="shared" si="8"/>
        <v>0</v>
      </c>
      <c r="CR26" s="474">
        <f t="shared" si="73"/>
        <v>0</v>
      </c>
      <c r="CS26" s="475">
        <f t="shared" si="73"/>
        <v>0</v>
      </c>
      <c r="CT26" s="475">
        <f t="shared" si="73"/>
        <v>0</v>
      </c>
      <c r="CU26" s="475">
        <f t="shared" si="73"/>
        <v>0</v>
      </c>
      <c r="CV26" s="475">
        <f t="shared" si="73"/>
        <v>0</v>
      </c>
      <c r="CW26" s="474">
        <f t="shared" si="74"/>
        <v>0</v>
      </c>
      <c r="CX26" s="475">
        <f t="shared" si="9"/>
        <v>0</v>
      </c>
      <c r="CY26" s="475">
        <f t="shared" si="9"/>
        <v>0</v>
      </c>
      <c r="CZ26" s="475">
        <f t="shared" si="9"/>
        <v>0</v>
      </c>
      <c r="DA26" s="475">
        <f t="shared" si="9"/>
        <v>0</v>
      </c>
      <c r="DB26" s="474">
        <f t="shared" si="75"/>
        <v>456352</v>
      </c>
      <c r="DC26" s="475">
        <f t="shared" si="10"/>
        <v>1504</v>
      </c>
      <c r="DD26" s="475">
        <f t="shared" si="10"/>
        <v>454848</v>
      </c>
      <c r="DE26" s="475">
        <f t="shared" si="10"/>
        <v>454848</v>
      </c>
      <c r="DF26" s="475">
        <f t="shared" si="10"/>
        <v>0</v>
      </c>
      <c r="DG26" s="476">
        <f t="shared" si="76"/>
        <v>17948950</v>
      </c>
      <c r="DH26" s="474">
        <f t="shared" si="77"/>
        <v>3867724</v>
      </c>
      <c r="DI26" s="475">
        <f t="shared" si="77"/>
        <v>307662</v>
      </c>
      <c r="DJ26" s="475">
        <f t="shared" si="77"/>
        <v>3560062</v>
      </c>
      <c r="DK26" s="475">
        <f t="shared" si="77"/>
        <v>2636042</v>
      </c>
      <c r="DL26" s="475">
        <f t="shared" si="77"/>
        <v>924020</v>
      </c>
      <c r="DM26" s="474">
        <f t="shared" si="78"/>
        <v>0</v>
      </c>
      <c r="DN26" s="475">
        <f t="shared" si="11"/>
        <v>0</v>
      </c>
      <c r="DO26" s="475">
        <f t="shared" si="11"/>
        <v>0</v>
      </c>
      <c r="DP26" s="475">
        <f t="shared" si="11"/>
        <v>0</v>
      </c>
      <c r="DQ26" s="475">
        <f t="shared" si="11"/>
        <v>0</v>
      </c>
      <c r="DR26" s="475"/>
      <c r="DS26" s="475"/>
      <c r="DT26" s="475"/>
      <c r="DU26" s="475"/>
      <c r="DV26" s="475"/>
      <c r="DW26" s="474">
        <f t="shared" si="79"/>
        <v>0</v>
      </c>
      <c r="DX26" s="475">
        <f t="shared" si="12"/>
        <v>0</v>
      </c>
      <c r="DY26" s="475">
        <f t="shared" si="12"/>
        <v>0</v>
      </c>
      <c r="DZ26" s="475">
        <f t="shared" si="12"/>
        <v>0</v>
      </c>
      <c r="EA26" s="475">
        <f t="shared" si="12"/>
        <v>0</v>
      </c>
      <c r="EB26" s="474">
        <f t="shared" si="80"/>
        <v>0</v>
      </c>
      <c r="EC26" s="475">
        <f t="shared" si="13"/>
        <v>0</v>
      </c>
      <c r="ED26" s="475">
        <f t="shared" si="13"/>
        <v>0</v>
      </c>
      <c r="EE26" s="475">
        <f t="shared" si="13"/>
        <v>0</v>
      </c>
      <c r="EF26" s="475">
        <f t="shared" si="13"/>
        <v>0</v>
      </c>
      <c r="EG26" s="476">
        <f t="shared" si="81"/>
        <v>3867724</v>
      </c>
      <c r="EH26" s="476">
        <f t="shared" si="82"/>
        <v>33327268</v>
      </c>
      <c r="EI26" s="477">
        <f t="shared" si="83"/>
        <v>2665659</v>
      </c>
      <c r="EJ26" s="477">
        <f t="shared" si="14"/>
        <v>30661609</v>
      </c>
      <c r="EK26" s="477">
        <f t="shared" si="14"/>
        <v>23258948</v>
      </c>
      <c r="EL26" s="477">
        <f t="shared" si="14"/>
        <v>7402661</v>
      </c>
      <c r="EM26" s="478">
        <f t="shared" si="84"/>
        <v>32475812</v>
      </c>
      <c r="EN26" s="478">
        <f t="shared" si="85"/>
        <v>0</v>
      </c>
      <c r="EO26" s="478">
        <f t="shared" si="86"/>
        <v>0</v>
      </c>
      <c r="EP26" s="478">
        <f t="shared" si="87"/>
        <v>0</v>
      </c>
      <c r="EQ26" s="478">
        <f t="shared" si="88"/>
        <v>851456</v>
      </c>
      <c r="ER26" s="479">
        <f t="shared" si="89"/>
        <v>0</v>
      </c>
      <c r="ES26" s="479">
        <f t="shared" si="89"/>
        <v>0</v>
      </c>
      <c r="ET26" s="479">
        <f t="shared" si="89"/>
        <v>0</v>
      </c>
      <c r="EU26" s="479">
        <f t="shared" si="89"/>
        <v>0</v>
      </c>
      <c r="EV26" s="479">
        <f t="shared" si="89"/>
        <v>0</v>
      </c>
      <c r="EW26" s="479">
        <f t="shared" si="90"/>
        <v>0</v>
      </c>
      <c r="EX26" s="479">
        <f t="shared" si="90"/>
        <v>0</v>
      </c>
      <c r="EY26" s="479">
        <f t="shared" si="90"/>
        <v>0</v>
      </c>
      <c r="EZ26" s="479">
        <f t="shared" si="90"/>
        <v>0</v>
      </c>
      <c r="FA26" s="479">
        <f t="shared" si="90"/>
        <v>0</v>
      </c>
      <c r="FB26" s="479">
        <f t="shared" si="91"/>
        <v>0</v>
      </c>
      <c r="FC26" s="479">
        <f t="shared" si="91"/>
        <v>0</v>
      </c>
      <c r="FD26" s="479">
        <f t="shared" si="91"/>
        <v>0</v>
      </c>
      <c r="FE26" s="479">
        <f t="shared" si="91"/>
        <v>0</v>
      </c>
      <c r="FF26" s="479">
        <f t="shared" si="91"/>
        <v>0</v>
      </c>
      <c r="FG26" s="479">
        <f t="shared" si="92"/>
        <v>0</v>
      </c>
      <c r="FH26" s="479">
        <f t="shared" si="92"/>
        <v>0</v>
      </c>
      <c r="FI26" s="479">
        <f t="shared" si="92"/>
        <v>0</v>
      </c>
      <c r="FJ26" s="479">
        <f t="shared" si="92"/>
        <v>0</v>
      </c>
      <c r="FK26" s="479">
        <f t="shared" si="92"/>
        <v>0</v>
      </c>
      <c r="FL26" s="474">
        <f t="shared" si="93"/>
        <v>0</v>
      </c>
      <c r="FM26" s="474">
        <f t="shared" si="93"/>
        <v>0</v>
      </c>
      <c r="FN26" s="474">
        <f t="shared" si="93"/>
        <v>0</v>
      </c>
      <c r="FO26" s="474">
        <f t="shared" si="93"/>
        <v>0</v>
      </c>
      <c r="FP26" s="474">
        <f t="shared" si="93"/>
        <v>0</v>
      </c>
      <c r="FQ26" s="474">
        <f t="shared" si="94"/>
        <v>0</v>
      </c>
      <c r="FR26" s="474">
        <f t="shared" si="94"/>
        <v>0</v>
      </c>
      <c r="FS26" s="474">
        <f t="shared" si="94"/>
        <v>0</v>
      </c>
      <c r="FT26" s="474">
        <f t="shared" si="94"/>
        <v>0</v>
      </c>
      <c r="FU26" s="474">
        <f t="shared" si="94"/>
        <v>0</v>
      </c>
      <c r="FV26" s="479">
        <f t="shared" si="95"/>
        <v>0</v>
      </c>
      <c r="FW26" s="479">
        <f t="shared" si="95"/>
        <v>0</v>
      </c>
      <c r="FX26" s="479">
        <f t="shared" si="95"/>
        <v>0</v>
      </c>
      <c r="FY26" s="479">
        <f t="shared" si="95"/>
        <v>0</v>
      </c>
      <c r="FZ26" s="479">
        <f t="shared" si="95"/>
        <v>0</v>
      </c>
      <c r="GA26" s="479">
        <f t="shared" si="96"/>
        <v>0</v>
      </c>
      <c r="GB26" s="479">
        <f t="shared" si="96"/>
        <v>0</v>
      </c>
      <c r="GC26" s="479">
        <f t="shared" si="96"/>
        <v>0</v>
      </c>
      <c r="GD26" s="479">
        <f t="shared" si="96"/>
        <v>0</v>
      </c>
      <c r="GE26" s="479">
        <f t="shared" si="96"/>
        <v>0</v>
      </c>
      <c r="GF26" s="474">
        <f t="shared" si="97"/>
        <v>0</v>
      </c>
      <c r="GG26" s="474">
        <f t="shared" si="97"/>
        <v>0</v>
      </c>
      <c r="GH26" s="474">
        <f t="shared" si="97"/>
        <v>0</v>
      </c>
      <c r="GI26" s="474">
        <f t="shared" si="97"/>
        <v>0</v>
      </c>
      <c r="GJ26" s="474">
        <f t="shared" si="97"/>
        <v>0</v>
      </c>
      <c r="GK26" s="474">
        <f t="shared" si="98"/>
        <v>0</v>
      </c>
      <c r="GL26" s="474">
        <f t="shared" si="98"/>
        <v>0</v>
      </c>
      <c r="GM26" s="474">
        <f t="shared" si="98"/>
        <v>0</v>
      </c>
      <c r="GN26" s="474">
        <f t="shared" si="98"/>
        <v>0</v>
      </c>
      <c r="GO26" s="474">
        <f t="shared" si="98"/>
        <v>0</v>
      </c>
      <c r="GP26" s="479">
        <f t="shared" si="99"/>
        <v>0</v>
      </c>
      <c r="GQ26" s="479">
        <f t="shared" si="99"/>
        <v>0</v>
      </c>
      <c r="GR26" s="479">
        <f t="shared" si="99"/>
        <v>0</v>
      </c>
      <c r="GS26" s="479">
        <f t="shared" si="99"/>
        <v>0</v>
      </c>
      <c r="GT26" s="479">
        <f t="shared" si="99"/>
        <v>0</v>
      </c>
      <c r="GU26" s="479">
        <f t="shared" si="100"/>
        <v>0</v>
      </c>
      <c r="GV26" s="479">
        <f t="shared" si="100"/>
        <v>0</v>
      </c>
      <c r="GW26" s="479">
        <f t="shared" si="100"/>
        <v>0</v>
      </c>
      <c r="GX26" s="479">
        <f t="shared" si="100"/>
        <v>0</v>
      </c>
      <c r="GY26" s="479">
        <f t="shared" si="100"/>
        <v>0</v>
      </c>
      <c r="GZ26" s="474">
        <f t="shared" si="101"/>
        <v>0</v>
      </c>
      <c r="HA26" s="474">
        <f t="shared" si="101"/>
        <v>0</v>
      </c>
      <c r="HB26" s="474">
        <f t="shared" si="101"/>
        <v>0</v>
      </c>
      <c r="HC26" s="474">
        <f t="shared" si="101"/>
        <v>0</v>
      </c>
      <c r="HD26" s="474">
        <f t="shared" si="101"/>
        <v>0</v>
      </c>
      <c r="HE26" s="474">
        <f t="shared" si="102"/>
        <v>0</v>
      </c>
      <c r="HF26" s="474">
        <f t="shared" si="102"/>
        <v>0</v>
      </c>
      <c r="HG26" s="474">
        <f t="shared" si="102"/>
        <v>0</v>
      </c>
      <c r="HH26" s="474">
        <f t="shared" si="102"/>
        <v>0</v>
      </c>
      <c r="HI26" s="474">
        <f t="shared" si="102"/>
        <v>0</v>
      </c>
      <c r="HJ26" s="479">
        <f t="shared" si="103"/>
        <v>0</v>
      </c>
      <c r="HK26" s="479">
        <f t="shared" si="103"/>
        <v>0</v>
      </c>
      <c r="HL26" s="479">
        <f t="shared" si="103"/>
        <v>0</v>
      </c>
      <c r="HM26" s="479">
        <f t="shared" si="103"/>
        <v>0</v>
      </c>
      <c r="HN26" s="479">
        <f t="shared" si="103"/>
        <v>0</v>
      </c>
      <c r="HO26" s="479">
        <f t="shared" si="104"/>
        <v>0</v>
      </c>
      <c r="HP26" s="479">
        <f t="shared" si="104"/>
        <v>0</v>
      </c>
      <c r="HQ26" s="479">
        <f t="shared" si="104"/>
        <v>0</v>
      </c>
      <c r="HR26" s="479">
        <f t="shared" si="104"/>
        <v>0</v>
      </c>
      <c r="HS26" s="479">
        <f t="shared" si="104"/>
        <v>0</v>
      </c>
      <c r="HT26" s="474">
        <f t="shared" si="105"/>
        <v>0</v>
      </c>
      <c r="HU26" s="474">
        <f t="shared" si="105"/>
        <v>0</v>
      </c>
      <c r="HV26" s="474">
        <f t="shared" si="105"/>
        <v>0</v>
      </c>
      <c r="HW26" s="474">
        <f t="shared" si="105"/>
        <v>0</v>
      </c>
      <c r="HX26" s="474">
        <f t="shared" si="105"/>
        <v>0</v>
      </c>
      <c r="HY26" s="474">
        <f t="shared" si="106"/>
        <v>0</v>
      </c>
      <c r="HZ26" s="474">
        <f t="shared" si="106"/>
        <v>0</v>
      </c>
      <c r="IA26" s="474">
        <f t="shared" si="106"/>
        <v>0</v>
      </c>
      <c r="IB26" s="474">
        <f t="shared" si="106"/>
        <v>0</v>
      </c>
      <c r="IC26" s="474">
        <f t="shared" si="106"/>
        <v>0</v>
      </c>
      <c r="ID26" s="479">
        <f t="shared" si="107"/>
        <v>0</v>
      </c>
      <c r="IE26" s="479">
        <f t="shared" si="107"/>
        <v>0</v>
      </c>
      <c r="IF26" s="479">
        <f t="shared" si="107"/>
        <v>0</v>
      </c>
      <c r="IG26" s="479">
        <f t="shared" si="107"/>
        <v>0</v>
      </c>
      <c r="IH26" s="479">
        <f t="shared" si="107"/>
        <v>0</v>
      </c>
      <c r="II26" s="479">
        <f t="shared" si="108"/>
        <v>0</v>
      </c>
      <c r="IJ26" s="479">
        <f t="shared" si="108"/>
        <v>0</v>
      </c>
      <c r="IK26" s="479">
        <f t="shared" si="108"/>
        <v>0</v>
      </c>
      <c r="IL26" s="479">
        <f t="shared" si="108"/>
        <v>0</v>
      </c>
      <c r="IM26" s="479">
        <f t="shared" si="108"/>
        <v>0</v>
      </c>
      <c r="IN26" s="474">
        <f t="shared" si="109"/>
        <v>0</v>
      </c>
      <c r="IO26" s="474">
        <f t="shared" si="109"/>
        <v>0</v>
      </c>
      <c r="IP26" s="474">
        <f t="shared" si="109"/>
        <v>0</v>
      </c>
      <c r="IQ26" s="474">
        <f t="shared" si="109"/>
        <v>0</v>
      </c>
      <c r="IR26" s="474">
        <f t="shared" si="109"/>
        <v>0</v>
      </c>
      <c r="IS26" s="474">
        <f t="shared" si="110"/>
        <v>0</v>
      </c>
      <c r="IT26" s="474">
        <f t="shared" si="110"/>
        <v>0</v>
      </c>
      <c r="IU26" s="474">
        <f t="shared" si="110"/>
        <v>0</v>
      </c>
      <c r="IV26" s="474">
        <f t="shared" si="110"/>
        <v>0</v>
      </c>
      <c r="IW26" s="474">
        <f t="shared" si="110"/>
        <v>0</v>
      </c>
      <c r="IX26" s="479">
        <f t="shared" si="111"/>
        <v>0</v>
      </c>
      <c r="IY26" s="479">
        <f t="shared" si="111"/>
        <v>0</v>
      </c>
      <c r="IZ26" s="479">
        <f t="shared" si="111"/>
        <v>0</v>
      </c>
      <c r="JA26" s="479">
        <f t="shared" si="111"/>
        <v>0</v>
      </c>
      <c r="JB26" s="479">
        <f t="shared" si="111"/>
        <v>0</v>
      </c>
      <c r="JC26" s="479">
        <f t="shared" si="112"/>
        <v>0</v>
      </c>
      <c r="JD26" s="479">
        <f t="shared" si="112"/>
        <v>0</v>
      </c>
      <c r="JE26" s="479">
        <f t="shared" si="112"/>
        <v>0</v>
      </c>
      <c r="JF26" s="479">
        <f t="shared" si="112"/>
        <v>0</v>
      </c>
      <c r="JG26" s="479">
        <f t="shared" si="112"/>
        <v>0</v>
      </c>
      <c r="JH26" s="479">
        <f t="shared" si="113"/>
        <v>0</v>
      </c>
      <c r="JI26" s="479">
        <f t="shared" si="39"/>
        <v>0</v>
      </c>
      <c r="JJ26" s="479">
        <f t="shared" si="39"/>
        <v>0</v>
      </c>
      <c r="JK26" s="479">
        <f t="shared" si="39"/>
        <v>0</v>
      </c>
      <c r="JL26" s="479">
        <f t="shared" si="39"/>
        <v>0</v>
      </c>
      <c r="JM26" s="669"/>
      <c r="JN26" s="669"/>
      <c r="JO26" s="669"/>
      <c r="JP26" s="669"/>
      <c r="JQ26" s="669">
        <v>68</v>
      </c>
      <c r="JR26" s="669"/>
      <c r="JS26" s="462">
        <f t="shared" si="114"/>
        <v>68</v>
      </c>
      <c r="JT26" s="474">
        <f t="shared" si="115"/>
        <v>0</v>
      </c>
      <c r="JU26" s="474">
        <f t="shared" si="40"/>
        <v>0</v>
      </c>
      <c r="JV26" s="474">
        <f t="shared" si="40"/>
        <v>0</v>
      </c>
      <c r="JW26" s="474">
        <f t="shared" si="40"/>
        <v>0</v>
      </c>
      <c r="JX26" s="474">
        <f t="shared" si="40"/>
        <v>0</v>
      </c>
      <c r="JY26" s="474">
        <f t="shared" si="116"/>
        <v>0</v>
      </c>
      <c r="JZ26" s="474">
        <f t="shared" si="41"/>
        <v>0</v>
      </c>
      <c r="KA26" s="474">
        <f t="shared" si="41"/>
        <v>0</v>
      </c>
      <c r="KB26" s="474">
        <f t="shared" si="41"/>
        <v>0</v>
      </c>
      <c r="KC26" s="474">
        <f t="shared" si="41"/>
        <v>0</v>
      </c>
      <c r="KD26" s="723">
        <f t="shared" si="117"/>
        <v>0</v>
      </c>
      <c r="KE26" s="723">
        <f t="shared" si="42"/>
        <v>0</v>
      </c>
      <c r="KF26" s="723">
        <f t="shared" si="42"/>
        <v>0</v>
      </c>
      <c r="KG26" s="723">
        <f t="shared" si="42"/>
        <v>0</v>
      </c>
      <c r="KH26" s="723">
        <f t="shared" si="42"/>
        <v>0</v>
      </c>
      <c r="KI26" s="723">
        <f t="shared" si="118"/>
        <v>0</v>
      </c>
      <c r="KJ26" s="723">
        <f t="shared" si="43"/>
        <v>0</v>
      </c>
      <c r="KK26" s="723">
        <f t="shared" si="43"/>
        <v>0</v>
      </c>
      <c r="KL26" s="723">
        <f t="shared" si="43"/>
        <v>0</v>
      </c>
      <c r="KM26" s="723">
        <f t="shared" si="43"/>
        <v>0</v>
      </c>
      <c r="KN26" s="474">
        <f t="shared" si="119"/>
        <v>110908</v>
      </c>
      <c r="KO26" s="474">
        <f t="shared" si="44"/>
        <v>2176</v>
      </c>
      <c r="KP26" s="474">
        <f t="shared" si="44"/>
        <v>108732</v>
      </c>
      <c r="KQ26" s="474">
        <f t="shared" si="44"/>
        <v>108732</v>
      </c>
      <c r="KR26" s="474">
        <f t="shared" si="44"/>
        <v>0</v>
      </c>
      <c r="KS26" s="474">
        <f t="shared" si="120"/>
        <v>0</v>
      </c>
      <c r="KT26" s="474">
        <f t="shared" si="45"/>
        <v>0</v>
      </c>
      <c r="KU26" s="474">
        <f t="shared" si="45"/>
        <v>0</v>
      </c>
      <c r="KV26" s="474">
        <f t="shared" si="45"/>
        <v>0</v>
      </c>
      <c r="KW26" s="474">
        <f t="shared" si="45"/>
        <v>0</v>
      </c>
      <c r="KX26" s="474">
        <f t="shared" si="46"/>
        <v>110908</v>
      </c>
      <c r="KY26" s="474">
        <f t="shared" si="46"/>
        <v>2176</v>
      </c>
      <c r="KZ26" s="474">
        <f t="shared" si="47"/>
        <v>108732</v>
      </c>
      <c r="LA26" s="474">
        <f t="shared" si="47"/>
        <v>108732</v>
      </c>
      <c r="LB26" s="474">
        <f t="shared" si="47"/>
        <v>0</v>
      </c>
      <c r="LC26" s="479">
        <f t="shared" si="48"/>
        <v>33327268</v>
      </c>
      <c r="LD26" s="479">
        <f t="shared" si="121"/>
        <v>0</v>
      </c>
      <c r="LE26" s="479">
        <f t="shared" si="122"/>
        <v>110908</v>
      </c>
      <c r="LF26" s="476">
        <f t="shared" si="123"/>
        <v>33438176</v>
      </c>
      <c r="LG26" s="476">
        <f t="shared" si="49"/>
        <v>2667835</v>
      </c>
      <c r="LH26" s="476">
        <f t="shared" si="49"/>
        <v>30770341</v>
      </c>
      <c r="LI26" s="476">
        <f t="shared" si="49"/>
        <v>23367680</v>
      </c>
      <c r="LJ26" s="476">
        <f t="shared" si="49"/>
        <v>7402661</v>
      </c>
      <c r="LK26" s="714">
        <v>89.8</v>
      </c>
      <c r="LL26" s="717">
        <f t="shared" si="50"/>
        <v>7507468.9000000004</v>
      </c>
      <c r="LM26" s="720">
        <f t="shared" si="124"/>
        <v>7507.5</v>
      </c>
      <c r="LN26" s="718">
        <f t="shared" si="51"/>
        <v>40834736.899999999</v>
      </c>
      <c r="LO26" s="713">
        <f t="shared" si="125"/>
        <v>40834.699999999997</v>
      </c>
      <c r="LP26" s="724">
        <f t="shared" si="126"/>
        <v>0</v>
      </c>
      <c r="LQ26" s="724">
        <f t="shared" si="127"/>
        <v>40834.699999999997</v>
      </c>
      <c r="LR26" s="724">
        <f t="shared" si="52"/>
        <v>110.9</v>
      </c>
      <c r="LS26" s="713">
        <f t="shared" si="128"/>
        <v>40945.599999999999</v>
      </c>
      <c r="LT26" s="437"/>
      <c r="LU26" s="617">
        <f t="shared" si="129"/>
        <v>0</v>
      </c>
      <c r="LV26" s="617">
        <f t="shared" si="130"/>
        <v>0</v>
      </c>
      <c r="LW26" s="617">
        <f t="shared" si="131"/>
        <v>0</v>
      </c>
      <c r="LX26" s="617">
        <f t="shared" si="132"/>
        <v>0</v>
      </c>
      <c r="LY26" s="617">
        <f t="shared" si="133"/>
        <v>1631</v>
      </c>
      <c r="LZ26" s="617">
        <f t="shared" si="134"/>
        <v>0</v>
      </c>
      <c r="MA26" s="480"/>
      <c r="MB26" s="480"/>
      <c r="MC26" s="480"/>
      <c r="MD26" s="480"/>
      <c r="ME26" s="480"/>
      <c r="MF26" s="480"/>
      <c r="MG26" s="480"/>
      <c r="MH26" s="480"/>
      <c r="MI26" s="480"/>
      <c r="MJ26" s="480"/>
      <c r="MK26" s="480"/>
      <c r="ML26" s="480"/>
      <c r="MM26" s="480"/>
      <c r="MN26" s="480"/>
      <c r="MO26" s="480"/>
      <c r="MP26" s="480"/>
      <c r="MQ26" s="480"/>
      <c r="MR26" s="480"/>
      <c r="MS26" s="480"/>
      <c r="MT26" s="480"/>
      <c r="MU26" s="480"/>
      <c r="MV26" s="480"/>
      <c r="MW26" s="480"/>
      <c r="MX26" s="480"/>
      <c r="MY26" s="480"/>
      <c r="MZ26" s="480"/>
      <c r="NA26" s="480"/>
      <c r="NB26" s="480"/>
      <c r="NC26" s="480"/>
      <c r="ND26" s="480"/>
      <c r="NE26" s="480"/>
      <c r="NF26" s="480"/>
      <c r="NG26" s="480"/>
      <c r="NH26" s="480"/>
      <c r="NI26" s="480"/>
      <c r="NJ26" s="480"/>
      <c r="NK26" s="480"/>
      <c r="NL26" s="480"/>
      <c r="NM26" s="480"/>
      <c r="NN26" s="480"/>
      <c r="NO26" s="480"/>
      <c r="NP26" s="480"/>
      <c r="NQ26" s="480"/>
      <c r="NR26" s="480"/>
      <c r="NS26" s="480"/>
      <c r="NT26" s="480"/>
      <c r="NU26" s="480"/>
      <c r="NV26" s="480"/>
      <c r="NW26" s="480"/>
      <c r="NX26" s="480"/>
      <c r="NY26" s="480"/>
      <c r="NZ26" s="480"/>
      <c r="OA26" s="480"/>
      <c r="OB26" s="480"/>
      <c r="OD26" s="642">
        <f t="shared" si="53"/>
        <v>0</v>
      </c>
      <c r="OE26" s="618">
        <f t="shared" si="54"/>
        <v>0</v>
      </c>
      <c r="OF26" s="618">
        <f t="shared" si="55"/>
        <v>0</v>
      </c>
      <c r="OG26" s="643">
        <f t="shared" si="135"/>
        <v>0</v>
      </c>
      <c r="OH26" s="644">
        <f t="shared" si="56"/>
        <v>0</v>
      </c>
      <c r="OI26" s="644">
        <f t="shared" si="56"/>
        <v>0</v>
      </c>
      <c r="OJ26" s="642">
        <f t="shared" si="57"/>
        <v>0</v>
      </c>
      <c r="OK26" s="618">
        <f t="shared" si="58"/>
        <v>0</v>
      </c>
      <c r="OL26" s="618">
        <f t="shared" si="59"/>
        <v>0</v>
      </c>
    </row>
    <row r="27" spans="1:402">
      <c r="A27" s="709" t="s">
        <v>783</v>
      </c>
      <c r="B27" s="461"/>
      <c r="C27" s="461"/>
      <c r="D27" s="461"/>
      <c r="E27" s="461"/>
      <c r="F27" s="462">
        <f t="shared" si="60"/>
        <v>0</v>
      </c>
      <c r="G27" s="463"/>
      <c r="H27" s="463"/>
      <c r="I27" s="463"/>
      <c r="J27" s="463"/>
      <c r="K27" s="462">
        <f t="shared" si="61"/>
        <v>0</v>
      </c>
      <c r="L27" s="464">
        <f t="shared" si="62"/>
        <v>0</v>
      </c>
      <c r="M27" s="464"/>
      <c r="N27" s="464"/>
      <c r="O27" s="464"/>
      <c r="P27" s="465">
        <v>295</v>
      </c>
      <c r="Q27" s="461"/>
      <c r="R27" s="481">
        <v>0</v>
      </c>
      <c r="S27" s="461"/>
      <c r="T27" s="465">
        <v>2</v>
      </c>
      <c r="U27" s="462">
        <f t="shared" si="2"/>
        <v>297</v>
      </c>
      <c r="V27" s="465">
        <v>336</v>
      </c>
      <c r="W27" s="461"/>
      <c r="X27" s="481">
        <v>26</v>
      </c>
      <c r="Y27" s="461"/>
      <c r="Z27" s="465">
        <v>1</v>
      </c>
      <c r="AA27" s="462">
        <f t="shared" si="3"/>
        <v>363</v>
      </c>
      <c r="AB27" s="465">
        <v>61</v>
      </c>
      <c r="AC27" s="461"/>
      <c r="AD27" s="461"/>
      <c r="AE27" s="461"/>
      <c r="AF27" s="465">
        <v>0</v>
      </c>
      <c r="AG27" s="462">
        <f t="shared" si="63"/>
        <v>61</v>
      </c>
      <c r="AH27" s="459">
        <f t="shared" si="64"/>
        <v>721</v>
      </c>
      <c r="AI27" s="467"/>
      <c r="AJ27" s="468">
        <v>0</v>
      </c>
      <c r="AK27" s="469"/>
      <c r="AL27" s="470">
        <v>0</v>
      </c>
      <c r="AM27" s="470"/>
      <c r="AN27" s="467"/>
      <c r="AO27" s="471"/>
      <c r="AP27" s="470"/>
      <c r="AQ27" s="468"/>
      <c r="AR27" s="468"/>
      <c r="AS27" s="461"/>
      <c r="AT27" s="461"/>
      <c r="AU27" s="470"/>
      <c r="AV27" s="470"/>
      <c r="AW27" s="468"/>
      <c r="AX27" s="470">
        <v>1</v>
      </c>
      <c r="AY27" s="470"/>
      <c r="AZ27" s="468"/>
      <c r="BA27" s="470"/>
      <c r="BB27" s="461"/>
      <c r="BC27" s="461"/>
      <c r="BD27" s="470"/>
      <c r="BE27" s="470"/>
      <c r="BF27" s="473"/>
      <c r="BG27" s="462">
        <f t="shared" si="65"/>
        <v>1</v>
      </c>
      <c r="BH27" s="474">
        <f t="shared" si="66"/>
        <v>7608050</v>
      </c>
      <c r="BI27" s="475">
        <f t="shared" si="136"/>
        <v>636315</v>
      </c>
      <c r="BJ27" s="475">
        <f t="shared" si="136"/>
        <v>6971735</v>
      </c>
      <c r="BK27" s="475">
        <f t="shared" si="136"/>
        <v>5328290</v>
      </c>
      <c r="BL27" s="475">
        <f t="shared" si="136"/>
        <v>1643445</v>
      </c>
      <c r="BM27" s="474">
        <f t="shared" si="67"/>
        <v>0</v>
      </c>
      <c r="BN27" s="475">
        <f t="shared" si="5"/>
        <v>0</v>
      </c>
      <c r="BO27" s="475">
        <f t="shared" si="5"/>
        <v>0</v>
      </c>
      <c r="BP27" s="475">
        <f t="shared" si="5"/>
        <v>0</v>
      </c>
      <c r="BQ27" s="475">
        <f t="shared" si="5"/>
        <v>0</v>
      </c>
      <c r="BR27" s="474">
        <f t="shared" si="68"/>
        <v>0</v>
      </c>
      <c r="BS27" s="475">
        <f t="shared" si="6"/>
        <v>0</v>
      </c>
      <c r="BT27" s="475">
        <f t="shared" si="6"/>
        <v>0</v>
      </c>
      <c r="BU27" s="475">
        <f t="shared" si="6"/>
        <v>0</v>
      </c>
      <c r="BV27" s="475">
        <f t="shared" si="6"/>
        <v>0</v>
      </c>
      <c r="BW27" s="475"/>
      <c r="BX27" s="475"/>
      <c r="BY27" s="475"/>
      <c r="BZ27" s="475"/>
      <c r="CA27" s="475"/>
      <c r="CB27" s="474">
        <f t="shared" si="69"/>
        <v>395104</v>
      </c>
      <c r="CC27" s="475">
        <f t="shared" si="7"/>
        <v>902</v>
      </c>
      <c r="CD27" s="475">
        <f t="shared" si="7"/>
        <v>394202</v>
      </c>
      <c r="CE27" s="475">
        <f t="shared" si="7"/>
        <v>394202</v>
      </c>
      <c r="CF27" s="475">
        <f t="shared" si="7"/>
        <v>0</v>
      </c>
      <c r="CG27" s="476">
        <f t="shared" si="70"/>
        <v>8003154</v>
      </c>
      <c r="CH27" s="474">
        <f t="shared" si="71"/>
        <v>12093648</v>
      </c>
      <c r="CI27" s="475">
        <f t="shared" si="71"/>
        <v>985824</v>
      </c>
      <c r="CJ27" s="475">
        <f t="shared" si="71"/>
        <v>11107824</v>
      </c>
      <c r="CK27" s="475">
        <f t="shared" si="71"/>
        <v>8288784</v>
      </c>
      <c r="CL27" s="475">
        <f t="shared" si="71"/>
        <v>2819040</v>
      </c>
      <c r="CM27" s="474">
        <f t="shared" si="72"/>
        <v>0</v>
      </c>
      <c r="CN27" s="475">
        <f t="shared" si="8"/>
        <v>0</v>
      </c>
      <c r="CO27" s="475">
        <f t="shared" si="8"/>
        <v>0</v>
      </c>
      <c r="CP27" s="475">
        <f t="shared" si="8"/>
        <v>0</v>
      </c>
      <c r="CQ27" s="475">
        <f t="shared" si="8"/>
        <v>0</v>
      </c>
      <c r="CR27" s="474">
        <f t="shared" si="73"/>
        <v>2615496</v>
      </c>
      <c r="CS27" s="475">
        <f t="shared" si="73"/>
        <v>76284</v>
      </c>
      <c r="CT27" s="475">
        <f t="shared" si="73"/>
        <v>2539212</v>
      </c>
      <c r="CU27" s="475">
        <f t="shared" si="73"/>
        <v>1901952</v>
      </c>
      <c r="CV27" s="475">
        <f t="shared" si="73"/>
        <v>637260</v>
      </c>
      <c r="CW27" s="474">
        <f t="shared" si="74"/>
        <v>0</v>
      </c>
      <c r="CX27" s="475">
        <f t="shared" si="9"/>
        <v>0</v>
      </c>
      <c r="CY27" s="475">
        <f t="shared" si="9"/>
        <v>0</v>
      </c>
      <c r="CZ27" s="475">
        <f t="shared" si="9"/>
        <v>0</v>
      </c>
      <c r="DA27" s="475">
        <f t="shared" si="9"/>
        <v>0</v>
      </c>
      <c r="DB27" s="474">
        <f t="shared" si="75"/>
        <v>228176</v>
      </c>
      <c r="DC27" s="475">
        <f t="shared" si="10"/>
        <v>752</v>
      </c>
      <c r="DD27" s="475">
        <f t="shared" si="10"/>
        <v>227424</v>
      </c>
      <c r="DE27" s="475">
        <f t="shared" si="10"/>
        <v>227424</v>
      </c>
      <c r="DF27" s="475">
        <f t="shared" si="10"/>
        <v>0</v>
      </c>
      <c r="DG27" s="476">
        <f t="shared" si="76"/>
        <v>14937320</v>
      </c>
      <c r="DH27" s="474">
        <f t="shared" si="77"/>
        <v>2509906</v>
      </c>
      <c r="DI27" s="475">
        <f t="shared" si="77"/>
        <v>199653</v>
      </c>
      <c r="DJ27" s="475">
        <f t="shared" si="77"/>
        <v>2310253</v>
      </c>
      <c r="DK27" s="475">
        <f t="shared" si="77"/>
        <v>1710623</v>
      </c>
      <c r="DL27" s="475">
        <f t="shared" si="77"/>
        <v>599630</v>
      </c>
      <c r="DM27" s="474">
        <f t="shared" si="78"/>
        <v>0</v>
      </c>
      <c r="DN27" s="475">
        <f t="shared" si="11"/>
        <v>0</v>
      </c>
      <c r="DO27" s="475">
        <f t="shared" si="11"/>
        <v>0</v>
      </c>
      <c r="DP27" s="475">
        <f t="shared" si="11"/>
        <v>0</v>
      </c>
      <c r="DQ27" s="475">
        <f t="shared" si="11"/>
        <v>0</v>
      </c>
      <c r="DR27" s="475"/>
      <c r="DS27" s="475"/>
      <c r="DT27" s="475"/>
      <c r="DU27" s="475"/>
      <c r="DV27" s="475"/>
      <c r="DW27" s="474">
        <f t="shared" si="79"/>
        <v>0</v>
      </c>
      <c r="DX27" s="475">
        <f t="shared" si="12"/>
        <v>0</v>
      </c>
      <c r="DY27" s="475">
        <f t="shared" si="12"/>
        <v>0</v>
      </c>
      <c r="DZ27" s="475">
        <f t="shared" si="12"/>
        <v>0</v>
      </c>
      <c r="EA27" s="475">
        <f t="shared" si="12"/>
        <v>0</v>
      </c>
      <c r="EB27" s="474">
        <f t="shared" si="80"/>
        <v>0</v>
      </c>
      <c r="EC27" s="475">
        <f t="shared" si="13"/>
        <v>0</v>
      </c>
      <c r="ED27" s="475">
        <f t="shared" si="13"/>
        <v>0</v>
      </c>
      <c r="EE27" s="475">
        <f t="shared" si="13"/>
        <v>0</v>
      </c>
      <c r="EF27" s="475">
        <f t="shared" si="13"/>
        <v>0</v>
      </c>
      <c r="EG27" s="476">
        <f t="shared" si="81"/>
        <v>2509906</v>
      </c>
      <c r="EH27" s="476">
        <f t="shared" si="82"/>
        <v>25450380</v>
      </c>
      <c r="EI27" s="477">
        <f t="shared" si="83"/>
        <v>1899730</v>
      </c>
      <c r="EJ27" s="477">
        <f t="shared" si="14"/>
        <v>23550650</v>
      </c>
      <c r="EK27" s="477">
        <f t="shared" si="14"/>
        <v>17851275</v>
      </c>
      <c r="EL27" s="477">
        <f t="shared" si="14"/>
        <v>5699375</v>
      </c>
      <c r="EM27" s="478">
        <f t="shared" si="84"/>
        <v>22211604</v>
      </c>
      <c r="EN27" s="478">
        <f t="shared" si="85"/>
        <v>0</v>
      </c>
      <c r="EO27" s="478">
        <f t="shared" si="86"/>
        <v>2615496</v>
      </c>
      <c r="EP27" s="478">
        <f t="shared" si="87"/>
        <v>0</v>
      </c>
      <c r="EQ27" s="478">
        <f t="shared" si="88"/>
        <v>623280</v>
      </c>
      <c r="ER27" s="479">
        <f t="shared" si="89"/>
        <v>0</v>
      </c>
      <c r="ES27" s="479">
        <f t="shared" si="89"/>
        <v>0</v>
      </c>
      <c r="ET27" s="479">
        <f t="shared" si="89"/>
        <v>0</v>
      </c>
      <c r="EU27" s="479">
        <f t="shared" si="89"/>
        <v>0</v>
      </c>
      <c r="EV27" s="479">
        <f t="shared" si="89"/>
        <v>0</v>
      </c>
      <c r="EW27" s="479">
        <f t="shared" si="90"/>
        <v>0</v>
      </c>
      <c r="EX27" s="479">
        <f t="shared" si="90"/>
        <v>0</v>
      </c>
      <c r="EY27" s="479">
        <f t="shared" si="90"/>
        <v>0</v>
      </c>
      <c r="EZ27" s="479">
        <f t="shared" si="90"/>
        <v>0</v>
      </c>
      <c r="FA27" s="479">
        <f t="shared" si="90"/>
        <v>0</v>
      </c>
      <c r="FB27" s="479">
        <f t="shared" si="91"/>
        <v>0</v>
      </c>
      <c r="FC27" s="479">
        <f t="shared" si="91"/>
        <v>0</v>
      </c>
      <c r="FD27" s="479">
        <f t="shared" si="91"/>
        <v>0</v>
      </c>
      <c r="FE27" s="479">
        <f t="shared" si="91"/>
        <v>0</v>
      </c>
      <c r="FF27" s="479">
        <f t="shared" si="91"/>
        <v>0</v>
      </c>
      <c r="FG27" s="479">
        <f t="shared" si="92"/>
        <v>0</v>
      </c>
      <c r="FH27" s="479">
        <f t="shared" si="92"/>
        <v>0</v>
      </c>
      <c r="FI27" s="479">
        <f t="shared" si="92"/>
        <v>0</v>
      </c>
      <c r="FJ27" s="479">
        <f t="shared" si="92"/>
        <v>0</v>
      </c>
      <c r="FK27" s="479">
        <f t="shared" si="92"/>
        <v>0</v>
      </c>
      <c r="FL27" s="474">
        <f t="shared" si="93"/>
        <v>0</v>
      </c>
      <c r="FM27" s="474">
        <f t="shared" si="93"/>
        <v>0</v>
      </c>
      <c r="FN27" s="474">
        <f t="shared" si="93"/>
        <v>0</v>
      </c>
      <c r="FO27" s="474">
        <f t="shared" si="93"/>
        <v>0</v>
      </c>
      <c r="FP27" s="474">
        <f t="shared" si="93"/>
        <v>0</v>
      </c>
      <c r="FQ27" s="474">
        <f t="shared" si="94"/>
        <v>0</v>
      </c>
      <c r="FR27" s="474">
        <f t="shared" si="94"/>
        <v>0</v>
      </c>
      <c r="FS27" s="474">
        <f t="shared" si="94"/>
        <v>0</v>
      </c>
      <c r="FT27" s="474">
        <f t="shared" si="94"/>
        <v>0</v>
      </c>
      <c r="FU27" s="474">
        <f t="shared" si="94"/>
        <v>0</v>
      </c>
      <c r="FV27" s="479">
        <f t="shared" si="95"/>
        <v>0</v>
      </c>
      <c r="FW27" s="479">
        <f t="shared" si="95"/>
        <v>0</v>
      </c>
      <c r="FX27" s="479">
        <f t="shared" si="95"/>
        <v>0</v>
      </c>
      <c r="FY27" s="479">
        <f t="shared" si="95"/>
        <v>0</v>
      </c>
      <c r="FZ27" s="479">
        <f t="shared" si="95"/>
        <v>0</v>
      </c>
      <c r="GA27" s="479">
        <f t="shared" si="96"/>
        <v>0</v>
      </c>
      <c r="GB27" s="479">
        <f t="shared" si="96"/>
        <v>0</v>
      </c>
      <c r="GC27" s="479">
        <f t="shared" si="96"/>
        <v>0</v>
      </c>
      <c r="GD27" s="479">
        <f t="shared" si="96"/>
        <v>0</v>
      </c>
      <c r="GE27" s="479">
        <f t="shared" si="96"/>
        <v>0</v>
      </c>
      <c r="GF27" s="474">
        <f t="shared" si="97"/>
        <v>0</v>
      </c>
      <c r="GG27" s="474">
        <f t="shared" si="97"/>
        <v>0</v>
      </c>
      <c r="GH27" s="474">
        <f t="shared" si="97"/>
        <v>0</v>
      </c>
      <c r="GI27" s="474">
        <f t="shared" si="97"/>
        <v>0</v>
      </c>
      <c r="GJ27" s="474">
        <f t="shared" si="97"/>
        <v>0</v>
      </c>
      <c r="GK27" s="474">
        <f t="shared" si="98"/>
        <v>0</v>
      </c>
      <c r="GL27" s="474">
        <f t="shared" si="98"/>
        <v>0</v>
      </c>
      <c r="GM27" s="474">
        <f t="shared" si="98"/>
        <v>0</v>
      </c>
      <c r="GN27" s="474">
        <f t="shared" si="98"/>
        <v>0</v>
      </c>
      <c r="GO27" s="474">
        <f t="shared" si="98"/>
        <v>0</v>
      </c>
      <c r="GP27" s="479">
        <f t="shared" si="99"/>
        <v>0</v>
      </c>
      <c r="GQ27" s="479">
        <f t="shared" si="99"/>
        <v>0</v>
      </c>
      <c r="GR27" s="479">
        <f t="shared" si="99"/>
        <v>0</v>
      </c>
      <c r="GS27" s="479">
        <f t="shared" si="99"/>
        <v>0</v>
      </c>
      <c r="GT27" s="479">
        <f t="shared" si="99"/>
        <v>0</v>
      </c>
      <c r="GU27" s="479">
        <f t="shared" si="100"/>
        <v>0</v>
      </c>
      <c r="GV27" s="479">
        <f t="shared" si="100"/>
        <v>0</v>
      </c>
      <c r="GW27" s="479">
        <f t="shared" si="100"/>
        <v>0</v>
      </c>
      <c r="GX27" s="479">
        <f t="shared" si="100"/>
        <v>0</v>
      </c>
      <c r="GY27" s="479">
        <f t="shared" si="100"/>
        <v>0</v>
      </c>
      <c r="GZ27" s="474">
        <f t="shared" si="101"/>
        <v>0</v>
      </c>
      <c r="HA27" s="474">
        <f t="shared" si="101"/>
        <v>0</v>
      </c>
      <c r="HB27" s="474">
        <f t="shared" si="101"/>
        <v>0</v>
      </c>
      <c r="HC27" s="474">
        <f t="shared" si="101"/>
        <v>0</v>
      </c>
      <c r="HD27" s="474">
        <f t="shared" si="101"/>
        <v>0</v>
      </c>
      <c r="HE27" s="474">
        <f t="shared" si="102"/>
        <v>0</v>
      </c>
      <c r="HF27" s="474">
        <f t="shared" si="102"/>
        <v>0</v>
      </c>
      <c r="HG27" s="474">
        <f t="shared" si="102"/>
        <v>0</v>
      </c>
      <c r="HH27" s="474">
        <f t="shared" si="102"/>
        <v>0</v>
      </c>
      <c r="HI27" s="474">
        <f t="shared" si="102"/>
        <v>0</v>
      </c>
      <c r="HJ27" s="479">
        <f t="shared" si="103"/>
        <v>0</v>
      </c>
      <c r="HK27" s="479">
        <f t="shared" si="103"/>
        <v>0</v>
      </c>
      <c r="HL27" s="479">
        <f t="shared" si="103"/>
        <v>0</v>
      </c>
      <c r="HM27" s="479">
        <f t="shared" si="103"/>
        <v>0</v>
      </c>
      <c r="HN27" s="479">
        <f t="shared" si="103"/>
        <v>0</v>
      </c>
      <c r="HO27" s="479">
        <f t="shared" si="104"/>
        <v>33261</v>
      </c>
      <c r="HP27" s="479">
        <f t="shared" si="104"/>
        <v>6557</v>
      </c>
      <c r="HQ27" s="479">
        <f t="shared" si="104"/>
        <v>26704</v>
      </c>
      <c r="HR27" s="479">
        <f t="shared" si="104"/>
        <v>20409</v>
      </c>
      <c r="HS27" s="479">
        <f t="shared" si="104"/>
        <v>6295</v>
      </c>
      <c r="HT27" s="474">
        <f t="shared" si="105"/>
        <v>0</v>
      </c>
      <c r="HU27" s="474">
        <f t="shared" si="105"/>
        <v>0</v>
      </c>
      <c r="HV27" s="474">
        <f t="shared" si="105"/>
        <v>0</v>
      </c>
      <c r="HW27" s="474">
        <f t="shared" si="105"/>
        <v>0</v>
      </c>
      <c r="HX27" s="474">
        <f t="shared" si="105"/>
        <v>0</v>
      </c>
      <c r="HY27" s="474">
        <f t="shared" si="106"/>
        <v>0</v>
      </c>
      <c r="HZ27" s="474">
        <f t="shared" si="106"/>
        <v>0</v>
      </c>
      <c r="IA27" s="474">
        <f t="shared" si="106"/>
        <v>0</v>
      </c>
      <c r="IB27" s="474">
        <f t="shared" si="106"/>
        <v>0</v>
      </c>
      <c r="IC27" s="474">
        <f t="shared" si="106"/>
        <v>0</v>
      </c>
      <c r="ID27" s="479">
        <f t="shared" si="107"/>
        <v>0</v>
      </c>
      <c r="IE27" s="479">
        <f t="shared" si="107"/>
        <v>0</v>
      </c>
      <c r="IF27" s="479">
        <f t="shared" si="107"/>
        <v>0</v>
      </c>
      <c r="IG27" s="479">
        <f t="shared" si="107"/>
        <v>0</v>
      </c>
      <c r="IH27" s="479">
        <f t="shared" si="107"/>
        <v>0</v>
      </c>
      <c r="II27" s="479">
        <f t="shared" si="108"/>
        <v>0</v>
      </c>
      <c r="IJ27" s="479">
        <f t="shared" si="108"/>
        <v>0</v>
      </c>
      <c r="IK27" s="479">
        <f t="shared" si="108"/>
        <v>0</v>
      </c>
      <c r="IL27" s="479">
        <f t="shared" si="108"/>
        <v>0</v>
      </c>
      <c r="IM27" s="479">
        <f t="shared" si="108"/>
        <v>0</v>
      </c>
      <c r="IN27" s="474">
        <f t="shared" si="109"/>
        <v>0</v>
      </c>
      <c r="IO27" s="474">
        <f t="shared" si="109"/>
        <v>0</v>
      </c>
      <c r="IP27" s="474">
        <f t="shared" si="109"/>
        <v>0</v>
      </c>
      <c r="IQ27" s="474">
        <f t="shared" si="109"/>
        <v>0</v>
      </c>
      <c r="IR27" s="474">
        <f t="shared" si="109"/>
        <v>0</v>
      </c>
      <c r="IS27" s="474">
        <f t="shared" si="110"/>
        <v>0</v>
      </c>
      <c r="IT27" s="474">
        <f t="shared" si="110"/>
        <v>0</v>
      </c>
      <c r="IU27" s="474">
        <f t="shared" si="110"/>
        <v>0</v>
      </c>
      <c r="IV27" s="474">
        <f t="shared" si="110"/>
        <v>0</v>
      </c>
      <c r="IW27" s="474">
        <f t="shared" si="110"/>
        <v>0</v>
      </c>
      <c r="IX27" s="479">
        <f t="shared" si="111"/>
        <v>0</v>
      </c>
      <c r="IY27" s="479">
        <f t="shared" si="111"/>
        <v>0</v>
      </c>
      <c r="IZ27" s="479">
        <f t="shared" si="111"/>
        <v>0</v>
      </c>
      <c r="JA27" s="479">
        <f t="shared" si="111"/>
        <v>0</v>
      </c>
      <c r="JB27" s="479">
        <f t="shared" si="111"/>
        <v>0</v>
      </c>
      <c r="JC27" s="479">
        <f t="shared" si="112"/>
        <v>0</v>
      </c>
      <c r="JD27" s="479">
        <f t="shared" si="112"/>
        <v>0</v>
      </c>
      <c r="JE27" s="479">
        <f t="shared" si="112"/>
        <v>0</v>
      </c>
      <c r="JF27" s="479">
        <f t="shared" si="112"/>
        <v>0</v>
      </c>
      <c r="JG27" s="479">
        <f t="shared" si="112"/>
        <v>0</v>
      </c>
      <c r="JH27" s="479">
        <f t="shared" si="113"/>
        <v>33261</v>
      </c>
      <c r="JI27" s="479">
        <f t="shared" si="39"/>
        <v>6557</v>
      </c>
      <c r="JJ27" s="479">
        <f t="shared" si="39"/>
        <v>26704</v>
      </c>
      <c r="JK27" s="479">
        <f t="shared" si="39"/>
        <v>20409</v>
      </c>
      <c r="JL27" s="479">
        <f t="shared" si="39"/>
        <v>6295</v>
      </c>
      <c r="JM27" s="669">
        <v>0</v>
      </c>
      <c r="JN27" s="669">
        <v>0</v>
      </c>
      <c r="JO27" s="669">
        <v>0</v>
      </c>
      <c r="JP27" s="669">
        <v>0</v>
      </c>
      <c r="JQ27" s="482">
        <v>0</v>
      </c>
      <c r="JR27" s="669">
        <v>0</v>
      </c>
      <c r="JS27" s="462">
        <f t="shared" si="114"/>
        <v>0</v>
      </c>
      <c r="JT27" s="474">
        <f t="shared" ref="JT27:JT40" si="137">$JM27*JT$9</f>
        <v>0</v>
      </c>
      <c r="JU27" s="474">
        <f t="shared" si="40"/>
        <v>0</v>
      </c>
      <c r="JV27" s="474">
        <f t="shared" si="40"/>
        <v>0</v>
      </c>
      <c r="JW27" s="474">
        <f t="shared" si="40"/>
        <v>0</v>
      </c>
      <c r="JX27" s="474">
        <f t="shared" si="40"/>
        <v>0</v>
      </c>
      <c r="JY27" s="474">
        <f t="shared" ref="JY27:JY40" si="138">$JN27*JY$9</f>
        <v>0</v>
      </c>
      <c r="JZ27" s="474">
        <f t="shared" si="41"/>
        <v>0</v>
      </c>
      <c r="KA27" s="474">
        <f t="shared" si="41"/>
        <v>0</v>
      </c>
      <c r="KB27" s="474">
        <f t="shared" si="41"/>
        <v>0</v>
      </c>
      <c r="KC27" s="474">
        <f t="shared" si="41"/>
        <v>0</v>
      </c>
      <c r="KD27" s="723">
        <f t="shared" ref="KD27:KD40" si="139">$JO27*KD$9</f>
        <v>0</v>
      </c>
      <c r="KE27" s="723">
        <f t="shared" si="42"/>
        <v>0</v>
      </c>
      <c r="KF27" s="723">
        <f t="shared" si="42"/>
        <v>0</v>
      </c>
      <c r="KG27" s="723">
        <f t="shared" si="42"/>
        <v>0</v>
      </c>
      <c r="KH27" s="723">
        <f t="shared" si="42"/>
        <v>0</v>
      </c>
      <c r="KI27" s="723">
        <f t="shared" ref="KI27:KI40" si="140">$JP27*KI$9</f>
        <v>0</v>
      </c>
      <c r="KJ27" s="723">
        <f t="shared" si="43"/>
        <v>0</v>
      </c>
      <c r="KK27" s="723">
        <f t="shared" si="43"/>
        <v>0</v>
      </c>
      <c r="KL27" s="723">
        <f t="shared" si="43"/>
        <v>0</v>
      </c>
      <c r="KM27" s="723">
        <f t="shared" si="43"/>
        <v>0</v>
      </c>
      <c r="KN27" s="474">
        <f t="shared" ref="KN27:KN40" si="141">$JQ27*KN$9</f>
        <v>0</v>
      </c>
      <c r="KO27" s="474">
        <f t="shared" si="44"/>
        <v>0</v>
      </c>
      <c r="KP27" s="474">
        <f t="shared" si="44"/>
        <v>0</v>
      </c>
      <c r="KQ27" s="474">
        <f t="shared" si="44"/>
        <v>0</v>
      </c>
      <c r="KR27" s="474">
        <f t="shared" si="44"/>
        <v>0</v>
      </c>
      <c r="KS27" s="474">
        <f t="shared" ref="KS27:KS40" si="142">$JR27*KS$9</f>
        <v>0</v>
      </c>
      <c r="KT27" s="474">
        <f t="shared" si="45"/>
        <v>0</v>
      </c>
      <c r="KU27" s="474">
        <f t="shared" si="45"/>
        <v>0</v>
      </c>
      <c r="KV27" s="474">
        <f t="shared" si="45"/>
        <v>0</v>
      </c>
      <c r="KW27" s="474">
        <f t="shared" si="45"/>
        <v>0</v>
      </c>
      <c r="KX27" s="474">
        <f t="shared" si="46"/>
        <v>0</v>
      </c>
      <c r="KY27" s="474">
        <f t="shared" si="46"/>
        <v>0</v>
      </c>
      <c r="KZ27" s="474">
        <f t="shared" si="47"/>
        <v>0</v>
      </c>
      <c r="LA27" s="474">
        <f t="shared" si="47"/>
        <v>0</v>
      </c>
      <c r="LB27" s="474">
        <f t="shared" si="47"/>
        <v>0</v>
      </c>
      <c r="LC27" s="479">
        <f t="shared" si="48"/>
        <v>25450380</v>
      </c>
      <c r="LD27" s="479">
        <f t="shared" si="121"/>
        <v>33261</v>
      </c>
      <c r="LE27" s="479">
        <f t="shared" si="122"/>
        <v>0</v>
      </c>
      <c r="LF27" s="476">
        <f t="shared" si="123"/>
        <v>25483641</v>
      </c>
      <c r="LG27" s="476">
        <f t="shared" si="49"/>
        <v>1906287</v>
      </c>
      <c r="LH27" s="476">
        <f t="shared" si="49"/>
        <v>23577354</v>
      </c>
      <c r="LI27" s="476">
        <f t="shared" si="49"/>
        <v>17871684</v>
      </c>
      <c r="LJ27" s="476">
        <f t="shared" si="49"/>
        <v>5705670</v>
      </c>
      <c r="LK27" s="714">
        <v>63.5</v>
      </c>
      <c r="LL27" s="717">
        <f t="shared" si="50"/>
        <v>5308733.5</v>
      </c>
      <c r="LM27" s="720">
        <f t="shared" si="124"/>
        <v>5308.7</v>
      </c>
      <c r="LN27" s="718">
        <f t="shared" si="51"/>
        <v>30792374.5</v>
      </c>
      <c r="LO27" s="713">
        <f t="shared" si="125"/>
        <v>30792.400000000001</v>
      </c>
      <c r="LP27" s="724">
        <f t="shared" si="126"/>
        <v>0</v>
      </c>
      <c r="LQ27" s="724">
        <f t="shared" si="127"/>
        <v>30792.400000000001</v>
      </c>
      <c r="LR27" s="724">
        <f t="shared" si="52"/>
        <v>0</v>
      </c>
      <c r="LS27" s="713">
        <f t="shared" si="128"/>
        <v>30792.400000000001</v>
      </c>
      <c r="LT27" s="437"/>
      <c r="LU27" s="617">
        <f t="shared" si="129"/>
        <v>0</v>
      </c>
      <c r="LV27" s="617">
        <f t="shared" si="130"/>
        <v>0</v>
      </c>
      <c r="LW27" s="617">
        <f t="shared" si="131"/>
        <v>0</v>
      </c>
      <c r="LX27" s="617">
        <f t="shared" si="132"/>
        <v>0</v>
      </c>
      <c r="LY27" s="617">
        <f t="shared" si="133"/>
        <v>0</v>
      </c>
      <c r="LZ27" s="617">
        <f t="shared" si="134"/>
        <v>0</v>
      </c>
      <c r="MA27" s="480"/>
      <c r="MB27" s="480"/>
      <c r="MC27" s="480"/>
      <c r="MD27" s="480"/>
      <c r="ME27" s="480"/>
      <c r="MF27" s="480"/>
      <c r="MG27" s="480"/>
      <c r="MH27" s="480"/>
      <c r="MI27" s="480"/>
      <c r="MJ27" s="480"/>
      <c r="MK27" s="480"/>
      <c r="ML27" s="480"/>
      <c r="MM27" s="480"/>
      <c r="MN27" s="480"/>
      <c r="MO27" s="480"/>
      <c r="MP27" s="480"/>
      <c r="MQ27" s="480"/>
      <c r="MR27" s="480"/>
      <c r="MS27" s="480"/>
      <c r="MT27" s="480"/>
      <c r="MU27" s="480"/>
      <c r="MV27" s="480"/>
      <c r="MW27" s="480"/>
      <c r="MX27" s="480"/>
      <c r="MY27" s="480"/>
      <c r="MZ27" s="480"/>
      <c r="NA27" s="480"/>
      <c r="NB27" s="480"/>
      <c r="NC27" s="480"/>
      <c r="ND27" s="480"/>
      <c r="NE27" s="480"/>
      <c r="NF27" s="480"/>
      <c r="NG27" s="480"/>
      <c r="NH27" s="480"/>
      <c r="NI27" s="480"/>
      <c r="NJ27" s="480"/>
      <c r="NK27" s="480"/>
      <c r="NL27" s="480"/>
      <c r="NM27" s="480"/>
      <c r="NN27" s="480"/>
      <c r="NO27" s="480"/>
      <c r="NP27" s="480"/>
      <c r="NQ27" s="480"/>
      <c r="NR27" s="480"/>
      <c r="NS27" s="480"/>
      <c r="NT27" s="480"/>
      <c r="NU27" s="480"/>
      <c r="NV27" s="480"/>
      <c r="NW27" s="480"/>
      <c r="NX27" s="480"/>
      <c r="NY27" s="480"/>
      <c r="NZ27" s="480"/>
      <c r="OA27" s="480"/>
      <c r="OB27" s="480"/>
      <c r="OD27" s="642">
        <f t="shared" si="53"/>
        <v>33261</v>
      </c>
      <c r="OE27" s="618">
        <f t="shared" si="54"/>
        <v>0</v>
      </c>
      <c r="OF27" s="618">
        <f t="shared" si="55"/>
        <v>0</v>
      </c>
      <c r="OG27" s="643">
        <f t="shared" si="135"/>
        <v>26704</v>
      </c>
      <c r="OH27" s="644">
        <f t="shared" si="56"/>
        <v>0</v>
      </c>
      <c r="OI27" s="644">
        <f t="shared" si="56"/>
        <v>0</v>
      </c>
      <c r="OJ27" s="642">
        <f t="shared" si="57"/>
        <v>6557</v>
      </c>
      <c r="OK27" s="618">
        <f t="shared" si="58"/>
        <v>0</v>
      </c>
      <c r="OL27" s="618">
        <f t="shared" si="59"/>
        <v>0</v>
      </c>
    </row>
    <row r="28" spans="1:402">
      <c r="A28" s="460" t="s">
        <v>784</v>
      </c>
      <c r="B28" s="461"/>
      <c r="C28" s="461"/>
      <c r="D28" s="461"/>
      <c r="E28" s="461"/>
      <c r="F28" s="462">
        <f t="shared" si="60"/>
        <v>0</v>
      </c>
      <c r="G28" s="463"/>
      <c r="H28" s="463"/>
      <c r="I28" s="463"/>
      <c r="J28" s="463"/>
      <c r="K28" s="462">
        <f t="shared" si="61"/>
        <v>0</v>
      </c>
      <c r="L28" s="464">
        <f t="shared" si="62"/>
        <v>0</v>
      </c>
      <c r="M28" s="464"/>
      <c r="N28" s="464"/>
      <c r="O28" s="464"/>
      <c r="P28" s="465">
        <v>164</v>
      </c>
      <c r="Q28" s="461"/>
      <c r="R28" s="481">
        <v>40</v>
      </c>
      <c r="S28" s="461"/>
      <c r="T28" s="465">
        <v>3</v>
      </c>
      <c r="U28" s="462">
        <f t="shared" si="2"/>
        <v>207</v>
      </c>
      <c r="V28" s="465">
        <v>200</v>
      </c>
      <c r="W28" s="461"/>
      <c r="X28" s="481">
        <v>39</v>
      </c>
      <c r="Y28" s="461"/>
      <c r="Z28" s="465">
        <v>1</v>
      </c>
      <c r="AA28" s="462">
        <f t="shared" si="3"/>
        <v>240</v>
      </c>
      <c r="AB28" s="465">
        <v>39</v>
      </c>
      <c r="AC28" s="461"/>
      <c r="AD28" s="461"/>
      <c r="AE28" s="461"/>
      <c r="AF28" s="465">
        <v>0</v>
      </c>
      <c r="AG28" s="462">
        <f t="shared" si="63"/>
        <v>39</v>
      </c>
      <c r="AH28" s="459">
        <f t="shared" si="64"/>
        <v>486</v>
      </c>
      <c r="AI28" s="467"/>
      <c r="AJ28" s="468">
        <v>0</v>
      </c>
      <c r="AK28" s="469"/>
      <c r="AL28" s="470">
        <v>0</v>
      </c>
      <c r="AM28" s="470"/>
      <c r="AN28" s="467"/>
      <c r="AO28" s="471"/>
      <c r="AP28" s="470"/>
      <c r="AQ28" s="468"/>
      <c r="AR28" s="468"/>
      <c r="AS28" s="461"/>
      <c r="AT28" s="461"/>
      <c r="AU28" s="470"/>
      <c r="AV28" s="470"/>
      <c r="AW28" s="468"/>
      <c r="AX28" s="470"/>
      <c r="AY28" s="470">
        <v>4</v>
      </c>
      <c r="AZ28" s="468"/>
      <c r="BA28" s="470"/>
      <c r="BB28" s="461"/>
      <c r="BC28" s="461"/>
      <c r="BD28" s="470"/>
      <c r="BE28" s="470"/>
      <c r="BF28" s="473"/>
      <c r="BG28" s="462">
        <f t="shared" si="65"/>
        <v>4</v>
      </c>
      <c r="BH28" s="474">
        <f t="shared" si="66"/>
        <v>4229560</v>
      </c>
      <c r="BI28" s="475">
        <f t="shared" si="136"/>
        <v>353748</v>
      </c>
      <c r="BJ28" s="475">
        <f t="shared" si="136"/>
        <v>3875812</v>
      </c>
      <c r="BK28" s="475">
        <f t="shared" si="136"/>
        <v>2962168</v>
      </c>
      <c r="BL28" s="475">
        <f t="shared" si="136"/>
        <v>913644</v>
      </c>
      <c r="BM28" s="474">
        <f t="shared" si="67"/>
        <v>0</v>
      </c>
      <c r="BN28" s="475">
        <f t="shared" si="5"/>
        <v>0</v>
      </c>
      <c r="BO28" s="475">
        <f t="shared" si="5"/>
        <v>0</v>
      </c>
      <c r="BP28" s="475">
        <f t="shared" si="5"/>
        <v>0</v>
      </c>
      <c r="BQ28" s="475">
        <f t="shared" si="5"/>
        <v>0</v>
      </c>
      <c r="BR28" s="474">
        <f t="shared" si="68"/>
        <v>2895800</v>
      </c>
      <c r="BS28" s="475">
        <f t="shared" si="6"/>
        <v>86280</v>
      </c>
      <c r="BT28" s="475">
        <f t="shared" si="6"/>
        <v>2809520</v>
      </c>
      <c r="BU28" s="475">
        <f t="shared" si="6"/>
        <v>2157160</v>
      </c>
      <c r="BV28" s="475">
        <f t="shared" si="6"/>
        <v>652360</v>
      </c>
      <c r="BW28" s="475"/>
      <c r="BX28" s="475"/>
      <c r="BY28" s="475"/>
      <c r="BZ28" s="475"/>
      <c r="CA28" s="475"/>
      <c r="CB28" s="474">
        <f t="shared" si="69"/>
        <v>592656</v>
      </c>
      <c r="CC28" s="475">
        <f t="shared" si="7"/>
        <v>1353</v>
      </c>
      <c r="CD28" s="475">
        <f t="shared" si="7"/>
        <v>591303</v>
      </c>
      <c r="CE28" s="475">
        <f t="shared" si="7"/>
        <v>591303</v>
      </c>
      <c r="CF28" s="475">
        <f t="shared" si="7"/>
        <v>0</v>
      </c>
      <c r="CG28" s="476">
        <f t="shared" si="70"/>
        <v>7718016</v>
      </c>
      <c r="CH28" s="474">
        <f t="shared" si="71"/>
        <v>7198600</v>
      </c>
      <c r="CI28" s="475">
        <f t="shared" si="71"/>
        <v>586800</v>
      </c>
      <c r="CJ28" s="475">
        <f t="shared" si="71"/>
        <v>6611800</v>
      </c>
      <c r="CK28" s="475">
        <f t="shared" si="71"/>
        <v>4933800</v>
      </c>
      <c r="CL28" s="475">
        <f t="shared" si="71"/>
        <v>1678000</v>
      </c>
      <c r="CM28" s="474">
        <f t="shared" si="72"/>
        <v>0</v>
      </c>
      <c r="CN28" s="475">
        <f t="shared" si="8"/>
        <v>0</v>
      </c>
      <c r="CO28" s="475">
        <f t="shared" si="8"/>
        <v>0</v>
      </c>
      <c r="CP28" s="475">
        <f t="shared" si="8"/>
        <v>0</v>
      </c>
      <c r="CQ28" s="475">
        <f t="shared" si="8"/>
        <v>0</v>
      </c>
      <c r="CR28" s="474">
        <f t="shared" si="73"/>
        <v>3923244</v>
      </c>
      <c r="CS28" s="475">
        <f t="shared" si="73"/>
        <v>114426</v>
      </c>
      <c r="CT28" s="475">
        <f t="shared" si="73"/>
        <v>3808818</v>
      </c>
      <c r="CU28" s="475">
        <f t="shared" si="73"/>
        <v>2852928</v>
      </c>
      <c r="CV28" s="475">
        <f t="shared" si="73"/>
        <v>955890</v>
      </c>
      <c r="CW28" s="474">
        <f t="shared" si="74"/>
        <v>0</v>
      </c>
      <c r="CX28" s="475">
        <f t="shared" si="9"/>
        <v>0</v>
      </c>
      <c r="CY28" s="475">
        <f t="shared" si="9"/>
        <v>0</v>
      </c>
      <c r="CZ28" s="475">
        <f t="shared" si="9"/>
        <v>0</v>
      </c>
      <c r="DA28" s="475">
        <f t="shared" si="9"/>
        <v>0</v>
      </c>
      <c r="DB28" s="474">
        <f t="shared" si="75"/>
        <v>228176</v>
      </c>
      <c r="DC28" s="475">
        <f t="shared" si="10"/>
        <v>752</v>
      </c>
      <c r="DD28" s="475">
        <f t="shared" si="10"/>
        <v>227424</v>
      </c>
      <c r="DE28" s="475">
        <f t="shared" si="10"/>
        <v>227424</v>
      </c>
      <c r="DF28" s="475">
        <f t="shared" si="10"/>
        <v>0</v>
      </c>
      <c r="DG28" s="476">
        <f t="shared" si="76"/>
        <v>11350020</v>
      </c>
      <c r="DH28" s="474">
        <f t="shared" si="77"/>
        <v>1604694</v>
      </c>
      <c r="DI28" s="475">
        <f t="shared" si="77"/>
        <v>127647</v>
      </c>
      <c r="DJ28" s="475">
        <f t="shared" si="77"/>
        <v>1477047</v>
      </c>
      <c r="DK28" s="475">
        <f t="shared" si="77"/>
        <v>1093677</v>
      </c>
      <c r="DL28" s="475">
        <f t="shared" si="77"/>
        <v>383370</v>
      </c>
      <c r="DM28" s="474">
        <f t="shared" si="78"/>
        <v>0</v>
      </c>
      <c r="DN28" s="475">
        <f t="shared" si="11"/>
        <v>0</v>
      </c>
      <c r="DO28" s="475">
        <f t="shared" si="11"/>
        <v>0</v>
      </c>
      <c r="DP28" s="475">
        <f t="shared" si="11"/>
        <v>0</v>
      </c>
      <c r="DQ28" s="475">
        <f t="shared" si="11"/>
        <v>0</v>
      </c>
      <c r="DR28" s="475"/>
      <c r="DS28" s="475"/>
      <c r="DT28" s="475"/>
      <c r="DU28" s="475"/>
      <c r="DV28" s="475"/>
      <c r="DW28" s="474">
        <f t="shared" si="79"/>
        <v>0</v>
      </c>
      <c r="DX28" s="475">
        <f t="shared" si="12"/>
        <v>0</v>
      </c>
      <c r="DY28" s="475">
        <f t="shared" si="12"/>
        <v>0</v>
      </c>
      <c r="DZ28" s="475">
        <f t="shared" si="12"/>
        <v>0</v>
      </c>
      <c r="EA28" s="475">
        <f t="shared" si="12"/>
        <v>0</v>
      </c>
      <c r="EB28" s="474">
        <f t="shared" si="80"/>
        <v>0</v>
      </c>
      <c r="EC28" s="475">
        <f t="shared" si="13"/>
        <v>0</v>
      </c>
      <c r="ED28" s="475">
        <f t="shared" si="13"/>
        <v>0</v>
      </c>
      <c r="EE28" s="475">
        <f t="shared" si="13"/>
        <v>0</v>
      </c>
      <c r="EF28" s="475">
        <f t="shared" si="13"/>
        <v>0</v>
      </c>
      <c r="EG28" s="476">
        <f t="shared" si="81"/>
        <v>1604694</v>
      </c>
      <c r="EH28" s="476">
        <f t="shared" si="82"/>
        <v>20672730</v>
      </c>
      <c r="EI28" s="477">
        <f t="shared" si="83"/>
        <v>1271006</v>
      </c>
      <c r="EJ28" s="477">
        <f t="shared" si="14"/>
        <v>19401724</v>
      </c>
      <c r="EK28" s="477">
        <f t="shared" si="14"/>
        <v>14818460</v>
      </c>
      <c r="EL28" s="477">
        <f t="shared" si="14"/>
        <v>4583264</v>
      </c>
      <c r="EM28" s="478">
        <f t="shared" si="84"/>
        <v>13032854</v>
      </c>
      <c r="EN28" s="478">
        <f t="shared" si="85"/>
        <v>0</v>
      </c>
      <c r="EO28" s="478">
        <f t="shared" si="86"/>
        <v>6819044</v>
      </c>
      <c r="EP28" s="478">
        <f t="shared" si="87"/>
        <v>0</v>
      </c>
      <c r="EQ28" s="478">
        <f t="shared" si="88"/>
        <v>820832</v>
      </c>
      <c r="ER28" s="479">
        <f t="shared" si="89"/>
        <v>0</v>
      </c>
      <c r="ES28" s="479">
        <f t="shared" si="89"/>
        <v>0</v>
      </c>
      <c r="ET28" s="479">
        <f t="shared" si="89"/>
        <v>0</v>
      </c>
      <c r="EU28" s="479">
        <f t="shared" si="89"/>
        <v>0</v>
      </c>
      <c r="EV28" s="479">
        <f t="shared" si="89"/>
        <v>0</v>
      </c>
      <c r="EW28" s="479">
        <f t="shared" si="90"/>
        <v>0</v>
      </c>
      <c r="EX28" s="479">
        <f t="shared" si="90"/>
        <v>0</v>
      </c>
      <c r="EY28" s="479">
        <f t="shared" si="90"/>
        <v>0</v>
      </c>
      <c r="EZ28" s="479">
        <f t="shared" si="90"/>
        <v>0</v>
      </c>
      <c r="FA28" s="479">
        <f t="shared" si="90"/>
        <v>0</v>
      </c>
      <c r="FB28" s="479">
        <f t="shared" si="91"/>
        <v>0</v>
      </c>
      <c r="FC28" s="479">
        <f t="shared" si="91"/>
        <v>0</v>
      </c>
      <c r="FD28" s="479">
        <f t="shared" si="91"/>
        <v>0</v>
      </c>
      <c r="FE28" s="479">
        <f t="shared" si="91"/>
        <v>0</v>
      </c>
      <c r="FF28" s="479">
        <f t="shared" si="91"/>
        <v>0</v>
      </c>
      <c r="FG28" s="479">
        <f t="shared" si="92"/>
        <v>0</v>
      </c>
      <c r="FH28" s="479">
        <f t="shared" si="92"/>
        <v>0</v>
      </c>
      <c r="FI28" s="479">
        <f t="shared" si="92"/>
        <v>0</v>
      </c>
      <c r="FJ28" s="479">
        <f t="shared" si="92"/>
        <v>0</v>
      </c>
      <c r="FK28" s="479">
        <f t="shared" si="92"/>
        <v>0</v>
      </c>
      <c r="FL28" s="474">
        <f t="shared" si="93"/>
        <v>0</v>
      </c>
      <c r="FM28" s="474">
        <f t="shared" si="93"/>
        <v>0</v>
      </c>
      <c r="FN28" s="474">
        <f t="shared" si="93"/>
        <v>0</v>
      </c>
      <c r="FO28" s="474">
        <f t="shared" si="93"/>
        <v>0</v>
      </c>
      <c r="FP28" s="474">
        <f t="shared" si="93"/>
        <v>0</v>
      </c>
      <c r="FQ28" s="474">
        <f t="shared" si="94"/>
        <v>0</v>
      </c>
      <c r="FR28" s="474">
        <f t="shared" si="94"/>
        <v>0</v>
      </c>
      <c r="FS28" s="474">
        <f t="shared" si="94"/>
        <v>0</v>
      </c>
      <c r="FT28" s="474">
        <f t="shared" si="94"/>
        <v>0</v>
      </c>
      <c r="FU28" s="474">
        <f t="shared" si="94"/>
        <v>0</v>
      </c>
      <c r="FV28" s="479">
        <f t="shared" si="95"/>
        <v>0</v>
      </c>
      <c r="FW28" s="479">
        <f t="shared" si="95"/>
        <v>0</v>
      </c>
      <c r="FX28" s="479">
        <f t="shared" si="95"/>
        <v>0</v>
      </c>
      <c r="FY28" s="479">
        <f t="shared" si="95"/>
        <v>0</v>
      </c>
      <c r="FZ28" s="479">
        <f t="shared" si="95"/>
        <v>0</v>
      </c>
      <c r="GA28" s="479">
        <f t="shared" si="96"/>
        <v>0</v>
      </c>
      <c r="GB28" s="479">
        <f t="shared" si="96"/>
        <v>0</v>
      </c>
      <c r="GC28" s="479">
        <f t="shared" si="96"/>
        <v>0</v>
      </c>
      <c r="GD28" s="479">
        <f t="shared" si="96"/>
        <v>0</v>
      </c>
      <c r="GE28" s="479">
        <f t="shared" si="96"/>
        <v>0</v>
      </c>
      <c r="GF28" s="474">
        <f t="shared" si="97"/>
        <v>0</v>
      </c>
      <c r="GG28" s="474">
        <f t="shared" si="97"/>
        <v>0</v>
      </c>
      <c r="GH28" s="474">
        <f t="shared" si="97"/>
        <v>0</v>
      </c>
      <c r="GI28" s="474">
        <f t="shared" si="97"/>
        <v>0</v>
      </c>
      <c r="GJ28" s="474">
        <f t="shared" si="97"/>
        <v>0</v>
      </c>
      <c r="GK28" s="474">
        <f t="shared" si="98"/>
        <v>0</v>
      </c>
      <c r="GL28" s="474">
        <f t="shared" si="98"/>
        <v>0</v>
      </c>
      <c r="GM28" s="474">
        <f t="shared" si="98"/>
        <v>0</v>
      </c>
      <c r="GN28" s="474">
        <f t="shared" si="98"/>
        <v>0</v>
      </c>
      <c r="GO28" s="474">
        <f t="shared" si="98"/>
        <v>0</v>
      </c>
      <c r="GP28" s="479">
        <f t="shared" si="99"/>
        <v>0</v>
      </c>
      <c r="GQ28" s="479">
        <f t="shared" si="99"/>
        <v>0</v>
      </c>
      <c r="GR28" s="479">
        <f t="shared" si="99"/>
        <v>0</v>
      </c>
      <c r="GS28" s="479">
        <f t="shared" si="99"/>
        <v>0</v>
      </c>
      <c r="GT28" s="479">
        <f t="shared" si="99"/>
        <v>0</v>
      </c>
      <c r="GU28" s="479">
        <f t="shared" si="100"/>
        <v>0</v>
      </c>
      <c r="GV28" s="479">
        <f t="shared" si="100"/>
        <v>0</v>
      </c>
      <c r="GW28" s="479">
        <f t="shared" si="100"/>
        <v>0</v>
      </c>
      <c r="GX28" s="479">
        <f t="shared" si="100"/>
        <v>0</v>
      </c>
      <c r="GY28" s="479">
        <f t="shared" si="100"/>
        <v>0</v>
      </c>
      <c r="GZ28" s="474">
        <f t="shared" si="101"/>
        <v>0</v>
      </c>
      <c r="HA28" s="474">
        <f t="shared" si="101"/>
        <v>0</v>
      </c>
      <c r="HB28" s="474">
        <f t="shared" si="101"/>
        <v>0</v>
      </c>
      <c r="HC28" s="474">
        <f t="shared" si="101"/>
        <v>0</v>
      </c>
      <c r="HD28" s="474">
        <f t="shared" si="101"/>
        <v>0</v>
      </c>
      <c r="HE28" s="474">
        <f t="shared" si="102"/>
        <v>0</v>
      </c>
      <c r="HF28" s="474">
        <f t="shared" si="102"/>
        <v>0</v>
      </c>
      <c r="HG28" s="474">
        <f t="shared" si="102"/>
        <v>0</v>
      </c>
      <c r="HH28" s="474">
        <f t="shared" si="102"/>
        <v>0</v>
      </c>
      <c r="HI28" s="474">
        <f t="shared" si="102"/>
        <v>0</v>
      </c>
      <c r="HJ28" s="479">
        <f t="shared" si="103"/>
        <v>0</v>
      </c>
      <c r="HK28" s="479">
        <f t="shared" si="103"/>
        <v>0</v>
      </c>
      <c r="HL28" s="479">
        <f t="shared" si="103"/>
        <v>0</v>
      </c>
      <c r="HM28" s="479">
        <f t="shared" si="103"/>
        <v>0</v>
      </c>
      <c r="HN28" s="479">
        <f t="shared" si="103"/>
        <v>0</v>
      </c>
      <c r="HO28" s="479">
        <f t="shared" si="104"/>
        <v>0</v>
      </c>
      <c r="HP28" s="479">
        <f t="shared" si="104"/>
        <v>0</v>
      </c>
      <c r="HQ28" s="479">
        <f t="shared" si="104"/>
        <v>0</v>
      </c>
      <c r="HR28" s="479">
        <f t="shared" si="104"/>
        <v>0</v>
      </c>
      <c r="HS28" s="479">
        <f t="shared" si="104"/>
        <v>0</v>
      </c>
      <c r="HT28" s="474">
        <f t="shared" si="105"/>
        <v>178756</v>
      </c>
      <c r="HU28" s="474">
        <f t="shared" si="105"/>
        <v>29336</v>
      </c>
      <c r="HV28" s="474">
        <f t="shared" si="105"/>
        <v>149420</v>
      </c>
      <c r="HW28" s="474">
        <f t="shared" si="105"/>
        <v>111500</v>
      </c>
      <c r="HX28" s="474">
        <f t="shared" si="105"/>
        <v>37920</v>
      </c>
      <c r="HY28" s="474">
        <f t="shared" si="106"/>
        <v>0</v>
      </c>
      <c r="HZ28" s="474">
        <f t="shared" si="106"/>
        <v>0</v>
      </c>
      <c r="IA28" s="474">
        <f t="shared" si="106"/>
        <v>0</v>
      </c>
      <c r="IB28" s="474">
        <f t="shared" si="106"/>
        <v>0</v>
      </c>
      <c r="IC28" s="474">
        <f t="shared" si="106"/>
        <v>0</v>
      </c>
      <c r="ID28" s="479">
        <f t="shared" si="107"/>
        <v>0</v>
      </c>
      <c r="IE28" s="479">
        <f t="shared" si="107"/>
        <v>0</v>
      </c>
      <c r="IF28" s="479">
        <f t="shared" si="107"/>
        <v>0</v>
      </c>
      <c r="IG28" s="479">
        <f t="shared" si="107"/>
        <v>0</v>
      </c>
      <c r="IH28" s="479">
        <f t="shared" si="107"/>
        <v>0</v>
      </c>
      <c r="II28" s="479">
        <f t="shared" si="108"/>
        <v>0</v>
      </c>
      <c r="IJ28" s="479">
        <f t="shared" si="108"/>
        <v>0</v>
      </c>
      <c r="IK28" s="479">
        <f t="shared" si="108"/>
        <v>0</v>
      </c>
      <c r="IL28" s="479">
        <f t="shared" si="108"/>
        <v>0</v>
      </c>
      <c r="IM28" s="479">
        <f t="shared" si="108"/>
        <v>0</v>
      </c>
      <c r="IN28" s="474">
        <f t="shared" si="109"/>
        <v>0</v>
      </c>
      <c r="IO28" s="474">
        <f t="shared" si="109"/>
        <v>0</v>
      </c>
      <c r="IP28" s="474">
        <f t="shared" si="109"/>
        <v>0</v>
      </c>
      <c r="IQ28" s="474">
        <f t="shared" si="109"/>
        <v>0</v>
      </c>
      <c r="IR28" s="474">
        <f t="shared" si="109"/>
        <v>0</v>
      </c>
      <c r="IS28" s="474">
        <f t="shared" si="110"/>
        <v>0</v>
      </c>
      <c r="IT28" s="474">
        <f t="shared" si="110"/>
        <v>0</v>
      </c>
      <c r="IU28" s="474">
        <f t="shared" si="110"/>
        <v>0</v>
      </c>
      <c r="IV28" s="474">
        <f t="shared" si="110"/>
        <v>0</v>
      </c>
      <c r="IW28" s="474">
        <f t="shared" si="110"/>
        <v>0</v>
      </c>
      <c r="IX28" s="479">
        <f t="shared" si="111"/>
        <v>0</v>
      </c>
      <c r="IY28" s="479">
        <f t="shared" si="111"/>
        <v>0</v>
      </c>
      <c r="IZ28" s="479">
        <f t="shared" si="111"/>
        <v>0</v>
      </c>
      <c r="JA28" s="479">
        <f t="shared" si="111"/>
        <v>0</v>
      </c>
      <c r="JB28" s="479">
        <f t="shared" si="111"/>
        <v>0</v>
      </c>
      <c r="JC28" s="479">
        <f t="shared" si="112"/>
        <v>0</v>
      </c>
      <c r="JD28" s="479">
        <f t="shared" si="112"/>
        <v>0</v>
      </c>
      <c r="JE28" s="479">
        <f t="shared" si="112"/>
        <v>0</v>
      </c>
      <c r="JF28" s="479">
        <f t="shared" si="112"/>
        <v>0</v>
      </c>
      <c r="JG28" s="479">
        <f t="shared" si="112"/>
        <v>0</v>
      </c>
      <c r="JH28" s="479">
        <f t="shared" si="113"/>
        <v>178756</v>
      </c>
      <c r="JI28" s="479">
        <f t="shared" si="39"/>
        <v>29336</v>
      </c>
      <c r="JJ28" s="479">
        <f t="shared" si="39"/>
        <v>149420</v>
      </c>
      <c r="JK28" s="479">
        <f t="shared" si="39"/>
        <v>111500</v>
      </c>
      <c r="JL28" s="479">
        <f t="shared" si="39"/>
        <v>37920</v>
      </c>
      <c r="JM28" s="483">
        <v>25</v>
      </c>
      <c r="JN28" s="483">
        <v>0</v>
      </c>
      <c r="JO28" s="483">
        <v>0</v>
      </c>
      <c r="JP28" s="483">
        <v>25</v>
      </c>
      <c r="JQ28" s="483">
        <v>95</v>
      </c>
      <c r="JR28" s="483">
        <v>0</v>
      </c>
      <c r="JS28" s="462">
        <f t="shared" si="114"/>
        <v>145</v>
      </c>
      <c r="JT28" s="474">
        <f t="shared" si="137"/>
        <v>40775</v>
      </c>
      <c r="JU28" s="474">
        <f t="shared" si="40"/>
        <v>800</v>
      </c>
      <c r="JV28" s="474">
        <f t="shared" si="40"/>
        <v>39975</v>
      </c>
      <c r="JW28" s="474">
        <f t="shared" si="40"/>
        <v>39975</v>
      </c>
      <c r="JX28" s="474">
        <f t="shared" si="40"/>
        <v>0</v>
      </c>
      <c r="JY28" s="474">
        <f t="shared" si="138"/>
        <v>0</v>
      </c>
      <c r="JZ28" s="474">
        <f t="shared" si="41"/>
        <v>0</v>
      </c>
      <c r="KA28" s="474">
        <f t="shared" si="41"/>
        <v>0</v>
      </c>
      <c r="KB28" s="474">
        <f t="shared" si="41"/>
        <v>0</v>
      </c>
      <c r="KC28" s="474">
        <f t="shared" si="41"/>
        <v>0</v>
      </c>
      <c r="KD28" s="723">
        <f t="shared" si="139"/>
        <v>0</v>
      </c>
      <c r="KE28" s="723">
        <f t="shared" si="42"/>
        <v>0</v>
      </c>
      <c r="KF28" s="723">
        <f t="shared" si="42"/>
        <v>0</v>
      </c>
      <c r="KG28" s="723">
        <f t="shared" si="42"/>
        <v>0</v>
      </c>
      <c r="KH28" s="723">
        <f t="shared" si="42"/>
        <v>0</v>
      </c>
      <c r="KI28" s="723">
        <f t="shared" si="140"/>
        <v>40775</v>
      </c>
      <c r="KJ28" s="723">
        <f t="shared" si="43"/>
        <v>800</v>
      </c>
      <c r="KK28" s="723">
        <f t="shared" si="43"/>
        <v>39975</v>
      </c>
      <c r="KL28" s="723">
        <f t="shared" si="43"/>
        <v>39975</v>
      </c>
      <c r="KM28" s="723">
        <f t="shared" si="43"/>
        <v>0</v>
      </c>
      <c r="KN28" s="474">
        <f t="shared" si="141"/>
        <v>154945</v>
      </c>
      <c r="KO28" s="474">
        <f t="shared" si="44"/>
        <v>3040</v>
      </c>
      <c r="KP28" s="474">
        <f t="shared" si="44"/>
        <v>151905</v>
      </c>
      <c r="KQ28" s="474">
        <f t="shared" si="44"/>
        <v>151905</v>
      </c>
      <c r="KR28" s="474">
        <f t="shared" si="44"/>
        <v>0</v>
      </c>
      <c r="KS28" s="474">
        <f t="shared" si="142"/>
        <v>0</v>
      </c>
      <c r="KT28" s="474">
        <f t="shared" si="45"/>
        <v>0</v>
      </c>
      <c r="KU28" s="474">
        <f t="shared" si="45"/>
        <v>0</v>
      </c>
      <c r="KV28" s="474">
        <f t="shared" si="45"/>
        <v>0</v>
      </c>
      <c r="KW28" s="474">
        <f t="shared" si="45"/>
        <v>0</v>
      </c>
      <c r="KX28" s="474">
        <f t="shared" si="46"/>
        <v>236495</v>
      </c>
      <c r="KY28" s="474">
        <f t="shared" si="46"/>
        <v>4640</v>
      </c>
      <c r="KZ28" s="474">
        <f t="shared" si="47"/>
        <v>231855</v>
      </c>
      <c r="LA28" s="474">
        <f t="shared" si="47"/>
        <v>231855</v>
      </c>
      <c r="LB28" s="474">
        <f t="shared" si="47"/>
        <v>0</v>
      </c>
      <c r="LC28" s="479">
        <f t="shared" si="48"/>
        <v>20672730</v>
      </c>
      <c r="LD28" s="479">
        <f t="shared" si="121"/>
        <v>178756</v>
      </c>
      <c r="LE28" s="479">
        <f t="shared" si="122"/>
        <v>236495</v>
      </c>
      <c r="LF28" s="476">
        <f t="shared" si="123"/>
        <v>21087981</v>
      </c>
      <c r="LG28" s="476">
        <f t="shared" si="49"/>
        <v>1304982</v>
      </c>
      <c r="LH28" s="476">
        <f t="shared" si="49"/>
        <v>19782999</v>
      </c>
      <c r="LI28" s="476">
        <f t="shared" si="49"/>
        <v>15161815</v>
      </c>
      <c r="LJ28" s="476">
        <f t="shared" si="49"/>
        <v>4621184</v>
      </c>
      <c r="LK28" s="714">
        <v>60.38</v>
      </c>
      <c r="LL28" s="717">
        <f t="shared" si="50"/>
        <v>5047895</v>
      </c>
      <c r="LM28" s="720">
        <f t="shared" si="124"/>
        <v>5047.8999999999996</v>
      </c>
      <c r="LN28" s="718">
        <f t="shared" si="51"/>
        <v>25899381</v>
      </c>
      <c r="LO28" s="713">
        <f t="shared" si="125"/>
        <v>25899.4</v>
      </c>
      <c r="LP28" s="724">
        <f t="shared" si="126"/>
        <v>0</v>
      </c>
      <c r="LQ28" s="724">
        <f t="shared" si="127"/>
        <v>25899.4</v>
      </c>
      <c r="LR28" s="724">
        <f t="shared" si="52"/>
        <v>236.5</v>
      </c>
      <c r="LS28" s="713">
        <f t="shared" si="128"/>
        <v>26135.9</v>
      </c>
      <c r="LT28" s="437"/>
      <c r="LU28" s="617">
        <f t="shared" si="129"/>
        <v>1631</v>
      </c>
      <c r="LV28" s="617">
        <f t="shared" si="130"/>
        <v>0</v>
      </c>
      <c r="LW28" s="617">
        <f t="shared" si="131"/>
        <v>0</v>
      </c>
      <c r="LX28" s="617">
        <f t="shared" si="132"/>
        <v>1631</v>
      </c>
      <c r="LY28" s="617">
        <f t="shared" si="133"/>
        <v>1631</v>
      </c>
      <c r="LZ28" s="617">
        <f t="shared" si="134"/>
        <v>0</v>
      </c>
      <c r="MA28" s="480"/>
      <c r="MB28" s="480"/>
      <c r="MC28" s="480"/>
      <c r="MD28" s="480"/>
      <c r="ME28" s="480"/>
      <c r="MF28" s="480"/>
      <c r="MG28" s="480"/>
      <c r="MH28" s="480"/>
      <c r="MI28" s="480"/>
      <c r="MJ28" s="480"/>
      <c r="MK28" s="480"/>
      <c r="ML28" s="480"/>
      <c r="MM28" s="480"/>
      <c r="MN28" s="480"/>
      <c r="MO28" s="480"/>
      <c r="MP28" s="480"/>
      <c r="MQ28" s="480"/>
      <c r="MR28" s="480"/>
      <c r="MS28" s="480"/>
      <c r="MT28" s="480"/>
      <c r="MU28" s="480"/>
      <c r="MV28" s="480"/>
      <c r="MW28" s="480"/>
      <c r="MX28" s="480"/>
      <c r="MY28" s="480"/>
      <c r="MZ28" s="480"/>
      <c r="NA28" s="480"/>
      <c r="NB28" s="480"/>
      <c r="NC28" s="480"/>
      <c r="ND28" s="480"/>
      <c r="NE28" s="480"/>
      <c r="NF28" s="480"/>
      <c r="NG28" s="480"/>
      <c r="NH28" s="480"/>
      <c r="NI28" s="480"/>
      <c r="NJ28" s="480"/>
      <c r="NK28" s="480"/>
      <c r="NL28" s="480"/>
      <c r="NM28" s="480"/>
      <c r="NN28" s="480"/>
      <c r="NO28" s="480"/>
      <c r="NP28" s="480"/>
      <c r="NQ28" s="480"/>
      <c r="NR28" s="480"/>
      <c r="NS28" s="480"/>
      <c r="NT28" s="480"/>
      <c r="NU28" s="480"/>
      <c r="NV28" s="480"/>
      <c r="NW28" s="480"/>
      <c r="NX28" s="480"/>
      <c r="NY28" s="480"/>
      <c r="NZ28" s="480"/>
      <c r="OA28" s="480"/>
      <c r="OB28" s="480"/>
      <c r="OD28" s="642">
        <f t="shared" si="53"/>
        <v>0</v>
      </c>
      <c r="OE28" s="618">
        <f t="shared" si="54"/>
        <v>44689</v>
      </c>
      <c r="OF28" s="618">
        <f t="shared" si="55"/>
        <v>0</v>
      </c>
      <c r="OG28" s="643">
        <f t="shared" si="135"/>
        <v>0</v>
      </c>
      <c r="OH28" s="644">
        <f t="shared" si="56"/>
        <v>37355</v>
      </c>
      <c r="OI28" s="644">
        <f t="shared" si="56"/>
        <v>0</v>
      </c>
      <c r="OJ28" s="642">
        <f t="shared" si="57"/>
        <v>0</v>
      </c>
      <c r="OK28" s="618">
        <f t="shared" si="58"/>
        <v>7334</v>
      </c>
      <c r="OL28" s="618">
        <f t="shared" si="59"/>
        <v>0</v>
      </c>
    </row>
    <row r="29" spans="1:402">
      <c r="A29" s="709" t="s">
        <v>785</v>
      </c>
      <c r="B29" s="461"/>
      <c r="C29" s="461"/>
      <c r="D29" s="461"/>
      <c r="E29" s="461"/>
      <c r="F29" s="462">
        <f t="shared" si="60"/>
        <v>0</v>
      </c>
      <c r="G29" s="463"/>
      <c r="H29" s="463"/>
      <c r="I29" s="463"/>
      <c r="J29" s="463"/>
      <c r="K29" s="462">
        <f t="shared" si="61"/>
        <v>0</v>
      </c>
      <c r="L29" s="464">
        <f t="shared" si="62"/>
        <v>0</v>
      </c>
      <c r="M29" s="464"/>
      <c r="N29" s="464"/>
      <c r="O29" s="464"/>
      <c r="P29" s="465">
        <v>338</v>
      </c>
      <c r="Q29" s="461"/>
      <c r="R29" s="481">
        <v>11</v>
      </c>
      <c r="S29" s="461"/>
      <c r="T29" s="465">
        <v>1</v>
      </c>
      <c r="U29" s="462">
        <f t="shared" si="2"/>
        <v>350</v>
      </c>
      <c r="V29" s="465">
        <v>386</v>
      </c>
      <c r="W29" s="461"/>
      <c r="X29" s="481">
        <v>15</v>
      </c>
      <c r="Y29" s="461"/>
      <c r="Z29" s="465">
        <v>0</v>
      </c>
      <c r="AA29" s="462">
        <f t="shared" si="3"/>
        <v>401</v>
      </c>
      <c r="AB29" s="465">
        <v>101</v>
      </c>
      <c r="AC29" s="461"/>
      <c r="AD29" s="461"/>
      <c r="AE29" s="461"/>
      <c r="AF29" s="465">
        <v>0</v>
      </c>
      <c r="AG29" s="462">
        <f t="shared" si="63"/>
        <v>101</v>
      </c>
      <c r="AH29" s="459">
        <f t="shared" si="64"/>
        <v>852</v>
      </c>
      <c r="AI29" s="467"/>
      <c r="AJ29" s="468">
        <v>0</v>
      </c>
      <c r="AK29" s="469"/>
      <c r="AL29" s="470">
        <v>0</v>
      </c>
      <c r="AM29" s="470"/>
      <c r="AN29" s="467"/>
      <c r="AO29" s="471"/>
      <c r="AP29" s="470"/>
      <c r="AQ29" s="468"/>
      <c r="AR29" s="468"/>
      <c r="AS29" s="461"/>
      <c r="AT29" s="461"/>
      <c r="AU29" s="470"/>
      <c r="AV29" s="470"/>
      <c r="AW29" s="468"/>
      <c r="AX29" s="470"/>
      <c r="AY29" s="470"/>
      <c r="AZ29" s="468"/>
      <c r="BA29" s="470"/>
      <c r="BB29" s="461"/>
      <c r="BC29" s="461"/>
      <c r="BD29" s="470"/>
      <c r="BE29" s="470"/>
      <c r="BF29" s="473"/>
      <c r="BG29" s="462">
        <f t="shared" si="65"/>
        <v>0</v>
      </c>
      <c r="BH29" s="474">
        <f t="shared" si="66"/>
        <v>8717020</v>
      </c>
      <c r="BI29" s="475">
        <f t="shared" si="136"/>
        <v>729066</v>
      </c>
      <c r="BJ29" s="475">
        <f t="shared" si="136"/>
        <v>7987954</v>
      </c>
      <c r="BK29" s="475">
        <f t="shared" si="136"/>
        <v>6104956</v>
      </c>
      <c r="BL29" s="475">
        <f t="shared" si="136"/>
        <v>1882998</v>
      </c>
      <c r="BM29" s="474">
        <f t="shared" si="67"/>
        <v>0</v>
      </c>
      <c r="BN29" s="475">
        <f t="shared" si="5"/>
        <v>0</v>
      </c>
      <c r="BO29" s="475">
        <f t="shared" si="5"/>
        <v>0</v>
      </c>
      <c r="BP29" s="475">
        <f t="shared" si="5"/>
        <v>0</v>
      </c>
      <c r="BQ29" s="475">
        <f t="shared" si="5"/>
        <v>0</v>
      </c>
      <c r="BR29" s="474">
        <f t="shared" si="68"/>
        <v>796345</v>
      </c>
      <c r="BS29" s="475">
        <f t="shared" si="6"/>
        <v>23727</v>
      </c>
      <c r="BT29" s="475">
        <f t="shared" si="6"/>
        <v>772618</v>
      </c>
      <c r="BU29" s="475">
        <f t="shared" si="6"/>
        <v>593219</v>
      </c>
      <c r="BV29" s="475">
        <f t="shared" si="6"/>
        <v>179399</v>
      </c>
      <c r="BW29" s="475"/>
      <c r="BX29" s="475"/>
      <c r="BY29" s="475"/>
      <c r="BZ29" s="475"/>
      <c r="CA29" s="475"/>
      <c r="CB29" s="474">
        <f t="shared" si="69"/>
        <v>197552</v>
      </c>
      <c r="CC29" s="475">
        <f t="shared" si="7"/>
        <v>451</v>
      </c>
      <c r="CD29" s="475">
        <f t="shared" si="7"/>
        <v>197101</v>
      </c>
      <c r="CE29" s="475">
        <f t="shared" si="7"/>
        <v>197101</v>
      </c>
      <c r="CF29" s="475">
        <f t="shared" si="7"/>
        <v>0</v>
      </c>
      <c r="CG29" s="476">
        <f t="shared" si="70"/>
        <v>9710917</v>
      </c>
      <c r="CH29" s="474">
        <f t="shared" si="71"/>
        <v>13893298</v>
      </c>
      <c r="CI29" s="475">
        <f t="shared" si="71"/>
        <v>1132524</v>
      </c>
      <c r="CJ29" s="475">
        <f t="shared" si="71"/>
        <v>12760774</v>
      </c>
      <c r="CK29" s="475">
        <f t="shared" si="71"/>
        <v>9522234</v>
      </c>
      <c r="CL29" s="475">
        <f t="shared" si="71"/>
        <v>3238540</v>
      </c>
      <c r="CM29" s="474">
        <f t="shared" si="72"/>
        <v>0</v>
      </c>
      <c r="CN29" s="475">
        <f t="shared" si="8"/>
        <v>0</v>
      </c>
      <c r="CO29" s="475">
        <f t="shared" si="8"/>
        <v>0</v>
      </c>
      <c r="CP29" s="475">
        <f t="shared" si="8"/>
        <v>0</v>
      </c>
      <c r="CQ29" s="475">
        <f t="shared" si="8"/>
        <v>0</v>
      </c>
      <c r="CR29" s="474">
        <f t="shared" si="73"/>
        <v>1508940</v>
      </c>
      <c r="CS29" s="475">
        <f t="shared" si="73"/>
        <v>44010</v>
      </c>
      <c r="CT29" s="475">
        <f t="shared" si="73"/>
        <v>1464930</v>
      </c>
      <c r="CU29" s="475">
        <f t="shared" si="73"/>
        <v>1097280</v>
      </c>
      <c r="CV29" s="475">
        <f t="shared" si="73"/>
        <v>367650</v>
      </c>
      <c r="CW29" s="474">
        <f t="shared" si="74"/>
        <v>0</v>
      </c>
      <c r="CX29" s="475">
        <f t="shared" si="9"/>
        <v>0</v>
      </c>
      <c r="CY29" s="475">
        <f t="shared" si="9"/>
        <v>0</v>
      </c>
      <c r="CZ29" s="475">
        <f t="shared" si="9"/>
        <v>0</v>
      </c>
      <c r="DA29" s="475">
        <f t="shared" si="9"/>
        <v>0</v>
      </c>
      <c r="DB29" s="474">
        <f t="shared" si="75"/>
        <v>0</v>
      </c>
      <c r="DC29" s="475">
        <f t="shared" si="10"/>
        <v>0</v>
      </c>
      <c r="DD29" s="475">
        <f t="shared" si="10"/>
        <v>0</v>
      </c>
      <c r="DE29" s="475">
        <f t="shared" si="10"/>
        <v>0</v>
      </c>
      <c r="DF29" s="475">
        <f t="shared" si="10"/>
        <v>0</v>
      </c>
      <c r="DG29" s="476">
        <f t="shared" si="76"/>
        <v>15402238</v>
      </c>
      <c r="DH29" s="474">
        <f t="shared" si="77"/>
        <v>4155746</v>
      </c>
      <c r="DI29" s="475">
        <f t="shared" si="77"/>
        <v>330573</v>
      </c>
      <c r="DJ29" s="475">
        <f t="shared" si="77"/>
        <v>3825173</v>
      </c>
      <c r="DK29" s="475">
        <f t="shared" si="77"/>
        <v>2832343</v>
      </c>
      <c r="DL29" s="475">
        <f t="shared" si="77"/>
        <v>992830</v>
      </c>
      <c r="DM29" s="474">
        <f t="shared" si="78"/>
        <v>0</v>
      </c>
      <c r="DN29" s="475">
        <f t="shared" si="11"/>
        <v>0</v>
      </c>
      <c r="DO29" s="475">
        <f t="shared" si="11"/>
        <v>0</v>
      </c>
      <c r="DP29" s="475">
        <f t="shared" si="11"/>
        <v>0</v>
      </c>
      <c r="DQ29" s="475">
        <f t="shared" si="11"/>
        <v>0</v>
      </c>
      <c r="DR29" s="475"/>
      <c r="DS29" s="475"/>
      <c r="DT29" s="475"/>
      <c r="DU29" s="475"/>
      <c r="DV29" s="475"/>
      <c r="DW29" s="474">
        <f t="shared" si="79"/>
        <v>0</v>
      </c>
      <c r="DX29" s="475">
        <f t="shared" si="12"/>
        <v>0</v>
      </c>
      <c r="DY29" s="475">
        <f t="shared" si="12"/>
        <v>0</v>
      </c>
      <c r="DZ29" s="475">
        <f t="shared" si="12"/>
        <v>0</v>
      </c>
      <c r="EA29" s="475">
        <f t="shared" si="12"/>
        <v>0</v>
      </c>
      <c r="EB29" s="474">
        <f t="shared" si="80"/>
        <v>0</v>
      </c>
      <c r="EC29" s="475">
        <f t="shared" si="13"/>
        <v>0</v>
      </c>
      <c r="ED29" s="475">
        <f t="shared" si="13"/>
        <v>0</v>
      </c>
      <c r="EE29" s="475">
        <f t="shared" si="13"/>
        <v>0</v>
      </c>
      <c r="EF29" s="475">
        <f t="shared" si="13"/>
        <v>0</v>
      </c>
      <c r="EG29" s="476">
        <f t="shared" si="81"/>
        <v>4155746</v>
      </c>
      <c r="EH29" s="476">
        <f t="shared" si="82"/>
        <v>29268901</v>
      </c>
      <c r="EI29" s="477">
        <f t="shared" si="83"/>
        <v>2260351</v>
      </c>
      <c r="EJ29" s="477">
        <f t="shared" si="14"/>
        <v>27008550</v>
      </c>
      <c r="EK29" s="477">
        <f t="shared" si="14"/>
        <v>20347133</v>
      </c>
      <c r="EL29" s="477">
        <f t="shared" si="14"/>
        <v>6661417</v>
      </c>
      <c r="EM29" s="478">
        <f t="shared" si="84"/>
        <v>26766064</v>
      </c>
      <c r="EN29" s="478">
        <f t="shared" si="85"/>
        <v>0</v>
      </c>
      <c r="EO29" s="478">
        <f t="shared" si="86"/>
        <v>2305285</v>
      </c>
      <c r="EP29" s="478">
        <f t="shared" si="87"/>
        <v>0</v>
      </c>
      <c r="EQ29" s="478">
        <f t="shared" si="88"/>
        <v>197552</v>
      </c>
      <c r="ER29" s="479">
        <f t="shared" si="89"/>
        <v>0</v>
      </c>
      <c r="ES29" s="479">
        <f t="shared" si="89"/>
        <v>0</v>
      </c>
      <c r="ET29" s="479">
        <f t="shared" si="89"/>
        <v>0</v>
      </c>
      <c r="EU29" s="479">
        <f t="shared" si="89"/>
        <v>0</v>
      </c>
      <c r="EV29" s="479">
        <f t="shared" si="89"/>
        <v>0</v>
      </c>
      <c r="EW29" s="479">
        <f t="shared" si="90"/>
        <v>0</v>
      </c>
      <c r="EX29" s="479">
        <f t="shared" si="90"/>
        <v>0</v>
      </c>
      <c r="EY29" s="479">
        <f t="shared" si="90"/>
        <v>0</v>
      </c>
      <c r="EZ29" s="479">
        <f t="shared" si="90"/>
        <v>0</v>
      </c>
      <c r="FA29" s="479">
        <f t="shared" si="90"/>
        <v>0</v>
      </c>
      <c r="FB29" s="479">
        <f t="shared" si="91"/>
        <v>0</v>
      </c>
      <c r="FC29" s="479">
        <f t="shared" si="91"/>
        <v>0</v>
      </c>
      <c r="FD29" s="479">
        <f t="shared" si="91"/>
        <v>0</v>
      </c>
      <c r="FE29" s="479">
        <f t="shared" si="91"/>
        <v>0</v>
      </c>
      <c r="FF29" s="479">
        <f t="shared" si="91"/>
        <v>0</v>
      </c>
      <c r="FG29" s="479">
        <f t="shared" si="92"/>
        <v>0</v>
      </c>
      <c r="FH29" s="479">
        <f t="shared" si="92"/>
        <v>0</v>
      </c>
      <c r="FI29" s="479">
        <f t="shared" si="92"/>
        <v>0</v>
      </c>
      <c r="FJ29" s="479">
        <f t="shared" si="92"/>
        <v>0</v>
      </c>
      <c r="FK29" s="479">
        <f t="shared" si="92"/>
        <v>0</v>
      </c>
      <c r="FL29" s="474">
        <f t="shared" si="93"/>
        <v>0</v>
      </c>
      <c r="FM29" s="474">
        <f t="shared" si="93"/>
        <v>0</v>
      </c>
      <c r="FN29" s="474">
        <f t="shared" si="93"/>
        <v>0</v>
      </c>
      <c r="FO29" s="474">
        <f t="shared" si="93"/>
        <v>0</v>
      </c>
      <c r="FP29" s="474">
        <f t="shared" si="93"/>
        <v>0</v>
      </c>
      <c r="FQ29" s="474">
        <f t="shared" si="94"/>
        <v>0</v>
      </c>
      <c r="FR29" s="474">
        <f t="shared" si="94"/>
        <v>0</v>
      </c>
      <c r="FS29" s="474">
        <f t="shared" si="94"/>
        <v>0</v>
      </c>
      <c r="FT29" s="474">
        <f t="shared" si="94"/>
        <v>0</v>
      </c>
      <c r="FU29" s="474">
        <f t="shared" si="94"/>
        <v>0</v>
      </c>
      <c r="FV29" s="479">
        <f t="shared" si="95"/>
        <v>0</v>
      </c>
      <c r="FW29" s="479">
        <f t="shared" si="95"/>
        <v>0</v>
      </c>
      <c r="FX29" s="479">
        <f t="shared" si="95"/>
        <v>0</v>
      </c>
      <c r="FY29" s="479">
        <f t="shared" si="95"/>
        <v>0</v>
      </c>
      <c r="FZ29" s="479">
        <f t="shared" si="95"/>
        <v>0</v>
      </c>
      <c r="GA29" s="479">
        <f t="shared" si="96"/>
        <v>0</v>
      </c>
      <c r="GB29" s="479">
        <f t="shared" si="96"/>
        <v>0</v>
      </c>
      <c r="GC29" s="479">
        <f t="shared" si="96"/>
        <v>0</v>
      </c>
      <c r="GD29" s="479">
        <f t="shared" si="96"/>
        <v>0</v>
      </c>
      <c r="GE29" s="479">
        <f t="shared" si="96"/>
        <v>0</v>
      </c>
      <c r="GF29" s="474">
        <f t="shared" si="97"/>
        <v>0</v>
      </c>
      <c r="GG29" s="474">
        <f t="shared" si="97"/>
        <v>0</v>
      </c>
      <c r="GH29" s="474">
        <f t="shared" si="97"/>
        <v>0</v>
      </c>
      <c r="GI29" s="474">
        <f t="shared" si="97"/>
        <v>0</v>
      </c>
      <c r="GJ29" s="474">
        <f t="shared" si="97"/>
        <v>0</v>
      </c>
      <c r="GK29" s="474">
        <f t="shared" si="98"/>
        <v>0</v>
      </c>
      <c r="GL29" s="474">
        <f t="shared" si="98"/>
        <v>0</v>
      </c>
      <c r="GM29" s="474">
        <f t="shared" si="98"/>
        <v>0</v>
      </c>
      <c r="GN29" s="474">
        <f t="shared" si="98"/>
        <v>0</v>
      </c>
      <c r="GO29" s="474">
        <f t="shared" si="98"/>
        <v>0</v>
      </c>
      <c r="GP29" s="479">
        <f t="shared" si="99"/>
        <v>0</v>
      </c>
      <c r="GQ29" s="479">
        <f t="shared" si="99"/>
        <v>0</v>
      </c>
      <c r="GR29" s="479">
        <f t="shared" si="99"/>
        <v>0</v>
      </c>
      <c r="GS29" s="479">
        <f t="shared" si="99"/>
        <v>0</v>
      </c>
      <c r="GT29" s="479">
        <f t="shared" si="99"/>
        <v>0</v>
      </c>
      <c r="GU29" s="479">
        <f t="shared" si="100"/>
        <v>0</v>
      </c>
      <c r="GV29" s="479">
        <f t="shared" si="100"/>
        <v>0</v>
      </c>
      <c r="GW29" s="479">
        <f t="shared" si="100"/>
        <v>0</v>
      </c>
      <c r="GX29" s="479">
        <f t="shared" si="100"/>
        <v>0</v>
      </c>
      <c r="GY29" s="479">
        <f t="shared" si="100"/>
        <v>0</v>
      </c>
      <c r="GZ29" s="474">
        <f t="shared" si="101"/>
        <v>0</v>
      </c>
      <c r="HA29" s="474">
        <f t="shared" si="101"/>
        <v>0</v>
      </c>
      <c r="HB29" s="474">
        <f t="shared" si="101"/>
        <v>0</v>
      </c>
      <c r="HC29" s="474">
        <f t="shared" si="101"/>
        <v>0</v>
      </c>
      <c r="HD29" s="474">
        <f t="shared" si="101"/>
        <v>0</v>
      </c>
      <c r="HE29" s="474">
        <f t="shared" si="102"/>
        <v>0</v>
      </c>
      <c r="HF29" s="474">
        <f t="shared" si="102"/>
        <v>0</v>
      </c>
      <c r="HG29" s="474">
        <f t="shared" si="102"/>
        <v>0</v>
      </c>
      <c r="HH29" s="474">
        <f t="shared" si="102"/>
        <v>0</v>
      </c>
      <c r="HI29" s="474">
        <f t="shared" si="102"/>
        <v>0</v>
      </c>
      <c r="HJ29" s="479">
        <f t="shared" si="103"/>
        <v>0</v>
      </c>
      <c r="HK29" s="479">
        <f t="shared" si="103"/>
        <v>0</v>
      </c>
      <c r="HL29" s="479">
        <f t="shared" si="103"/>
        <v>0</v>
      </c>
      <c r="HM29" s="479">
        <f t="shared" si="103"/>
        <v>0</v>
      </c>
      <c r="HN29" s="479">
        <f t="shared" si="103"/>
        <v>0</v>
      </c>
      <c r="HO29" s="479">
        <f t="shared" si="104"/>
        <v>0</v>
      </c>
      <c r="HP29" s="479">
        <f t="shared" si="104"/>
        <v>0</v>
      </c>
      <c r="HQ29" s="479">
        <f t="shared" si="104"/>
        <v>0</v>
      </c>
      <c r="HR29" s="479">
        <f t="shared" si="104"/>
        <v>0</v>
      </c>
      <c r="HS29" s="479">
        <f t="shared" si="104"/>
        <v>0</v>
      </c>
      <c r="HT29" s="474">
        <f t="shared" si="105"/>
        <v>0</v>
      </c>
      <c r="HU29" s="474">
        <f t="shared" si="105"/>
        <v>0</v>
      </c>
      <c r="HV29" s="474">
        <f t="shared" si="105"/>
        <v>0</v>
      </c>
      <c r="HW29" s="474">
        <f t="shared" si="105"/>
        <v>0</v>
      </c>
      <c r="HX29" s="474">
        <f t="shared" si="105"/>
        <v>0</v>
      </c>
      <c r="HY29" s="474">
        <f t="shared" si="106"/>
        <v>0</v>
      </c>
      <c r="HZ29" s="474">
        <f t="shared" si="106"/>
        <v>0</v>
      </c>
      <c r="IA29" s="474">
        <f t="shared" si="106"/>
        <v>0</v>
      </c>
      <c r="IB29" s="474">
        <f t="shared" si="106"/>
        <v>0</v>
      </c>
      <c r="IC29" s="474">
        <f t="shared" si="106"/>
        <v>0</v>
      </c>
      <c r="ID29" s="479">
        <f t="shared" si="107"/>
        <v>0</v>
      </c>
      <c r="IE29" s="479">
        <f t="shared" si="107"/>
        <v>0</v>
      </c>
      <c r="IF29" s="479">
        <f t="shared" si="107"/>
        <v>0</v>
      </c>
      <c r="IG29" s="479">
        <f t="shared" si="107"/>
        <v>0</v>
      </c>
      <c r="IH29" s="479">
        <f t="shared" si="107"/>
        <v>0</v>
      </c>
      <c r="II29" s="479">
        <f t="shared" si="108"/>
        <v>0</v>
      </c>
      <c r="IJ29" s="479">
        <f t="shared" si="108"/>
        <v>0</v>
      </c>
      <c r="IK29" s="479">
        <f t="shared" si="108"/>
        <v>0</v>
      </c>
      <c r="IL29" s="479">
        <f t="shared" si="108"/>
        <v>0</v>
      </c>
      <c r="IM29" s="479">
        <f t="shared" si="108"/>
        <v>0</v>
      </c>
      <c r="IN29" s="474">
        <f t="shared" si="109"/>
        <v>0</v>
      </c>
      <c r="IO29" s="474">
        <f t="shared" si="109"/>
        <v>0</v>
      </c>
      <c r="IP29" s="474">
        <f t="shared" si="109"/>
        <v>0</v>
      </c>
      <c r="IQ29" s="474">
        <f t="shared" si="109"/>
        <v>0</v>
      </c>
      <c r="IR29" s="474">
        <f t="shared" si="109"/>
        <v>0</v>
      </c>
      <c r="IS29" s="474">
        <f t="shared" si="110"/>
        <v>0</v>
      </c>
      <c r="IT29" s="474">
        <f t="shared" si="110"/>
        <v>0</v>
      </c>
      <c r="IU29" s="474">
        <f t="shared" si="110"/>
        <v>0</v>
      </c>
      <c r="IV29" s="474">
        <f t="shared" si="110"/>
        <v>0</v>
      </c>
      <c r="IW29" s="474">
        <f t="shared" si="110"/>
        <v>0</v>
      </c>
      <c r="IX29" s="479">
        <f t="shared" si="111"/>
        <v>0</v>
      </c>
      <c r="IY29" s="479">
        <f t="shared" si="111"/>
        <v>0</v>
      </c>
      <c r="IZ29" s="479">
        <f t="shared" si="111"/>
        <v>0</v>
      </c>
      <c r="JA29" s="479">
        <f t="shared" si="111"/>
        <v>0</v>
      </c>
      <c r="JB29" s="479">
        <f t="shared" si="111"/>
        <v>0</v>
      </c>
      <c r="JC29" s="479">
        <f t="shared" si="112"/>
        <v>0</v>
      </c>
      <c r="JD29" s="479">
        <f t="shared" si="112"/>
        <v>0</v>
      </c>
      <c r="JE29" s="479">
        <f t="shared" si="112"/>
        <v>0</v>
      </c>
      <c r="JF29" s="479">
        <f t="shared" si="112"/>
        <v>0</v>
      </c>
      <c r="JG29" s="479">
        <f t="shared" si="112"/>
        <v>0</v>
      </c>
      <c r="JH29" s="479">
        <f t="shared" si="113"/>
        <v>0</v>
      </c>
      <c r="JI29" s="479">
        <f t="shared" si="39"/>
        <v>0</v>
      </c>
      <c r="JJ29" s="479">
        <f t="shared" si="39"/>
        <v>0</v>
      </c>
      <c r="JK29" s="479">
        <f t="shared" si="39"/>
        <v>0</v>
      </c>
      <c r="JL29" s="479">
        <f t="shared" si="39"/>
        <v>0</v>
      </c>
      <c r="JM29" s="484"/>
      <c r="JN29" s="484"/>
      <c r="JO29" s="484"/>
      <c r="JP29" s="484"/>
      <c r="JQ29" s="484"/>
      <c r="JR29" s="484"/>
      <c r="JS29" s="462">
        <f t="shared" si="114"/>
        <v>0</v>
      </c>
      <c r="JT29" s="474">
        <f t="shared" si="137"/>
        <v>0</v>
      </c>
      <c r="JU29" s="474">
        <f t="shared" si="40"/>
        <v>0</v>
      </c>
      <c r="JV29" s="474">
        <f t="shared" si="40"/>
        <v>0</v>
      </c>
      <c r="JW29" s="474">
        <f t="shared" si="40"/>
        <v>0</v>
      </c>
      <c r="JX29" s="474">
        <f t="shared" si="40"/>
        <v>0</v>
      </c>
      <c r="JY29" s="474">
        <f t="shared" si="138"/>
        <v>0</v>
      </c>
      <c r="JZ29" s="474">
        <f t="shared" si="41"/>
        <v>0</v>
      </c>
      <c r="KA29" s="474">
        <f t="shared" si="41"/>
        <v>0</v>
      </c>
      <c r="KB29" s="474">
        <f t="shared" si="41"/>
        <v>0</v>
      </c>
      <c r="KC29" s="474">
        <f t="shared" si="41"/>
        <v>0</v>
      </c>
      <c r="KD29" s="723">
        <f t="shared" si="139"/>
        <v>0</v>
      </c>
      <c r="KE29" s="723">
        <f t="shared" si="42"/>
        <v>0</v>
      </c>
      <c r="KF29" s="723">
        <f t="shared" si="42"/>
        <v>0</v>
      </c>
      <c r="KG29" s="723">
        <f t="shared" si="42"/>
        <v>0</v>
      </c>
      <c r="KH29" s="723">
        <f t="shared" si="42"/>
        <v>0</v>
      </c>
      <c r="KI29" s="723">
        <f t="shared" si="140"/>
        <v>0</v>
      </c>
      <c r="KJ29" s="723">
        <f t="shared" si="43"/>
        <v>0</v>
      </c>
      <c r="KK29" s="723">
        <f t="shared" si="43"/>
        <v>0</v>
      </c>
      <c r="KL29" s="723">
        <f t="shared" si="43"/>
        <v>0</v>
      </c>
      <c r="KM29" s="723">
        <f t="shared" si="43"/>
        <v>0</v>
      </c>
      <c r="KN29" s="474">
        <f t="shared" si="141"/>
        <v>0</v>
      </c>
      <c r="KO29" s="474">
        <f t="shared" si="44"/>
        <v>0</v>
      </c>
      <c r="KP29" s="474">
        <f t="shared" si="44"/>
        <v>0</v>
      </c>
      <c r="KQ29" s="474">
        <f t="shared" si="44"/>
        <v>0</v>
      </c>
      <c r="KR29" s="474">
        <f t="shared" si="44"/>
        <v>0</v>
      </c>
      <c r="KS29" s="474">
        <f t="shared" si="142"/>
        <v>0</v>
      </c>
      <c r="KT29" s="474">
        <f t="shared" si="45"/>
        <v>0</v>
      </c>
      <c r="KU29" s="474">
        <f t="shared" si="45"/>
        <v>0</v>
      </c>
      <c r="KV29" s="474">
        <f t="shared" si="45"/>
        <v>0</v>
      </c>
      <c r="KW29" s="474">
        <f t="shared" si="45"/>
        <v>0</v>
      </c>
      <c r="KX29" s="474">
        <f t="shared" si="46"/>
        <v>0</v>
      </c>
      <c r="KY29" s="474">
        <f t="shared" si="46"/>
        <v>0</v>
      </c>
      <c r="KZ29" s="474">
        <f t="shared" si="47"/>
        <v>0</v>
      </c>
      <c r="LA29" s="474">
        <f t="shared" si="47"/>
        <v>0</v>
      </c>
      <c r="LB29" s="474">
        <f t="shared" si="47"/>
        <v>0</v>
      </c>
      <c r="LC29" s="479">
        <f t="shared" si="48"/>
        <v>29268901</v>
      </c>
      <c r="LD29" s="479">
        <f t="shared" si="121"/>
        <v>0</v>
      </c>
      <c r="LE29" s="479">
        <f t="shared" si="122"/>
        <v>0</v>
      </c>
      <c r="LF29" s="476">
        <f t="shared" si="123"/>
        <v>29268901</v>
      </c>
      <c r="LG29" s="476">
        <f t="shared" si="49"/>
        <v>2260351</v>
      </c>
      <c r="LH29" s="476">
        <f t="shared" si="49"/>
        <v>27008550</v>
      </c>
      <c r="LI29" s="476">
        <f t="shared" si="49"/>
        <v>20347133</v>
      </c>
      <c r="LJ29" s="476">
        <f t="shared" si="49"/>
        <v>6661417</v>
      </c>
      <c r="LK29" s="714">
        <v>81.599999999999994</v>
      </c>
      <c r="LL29" s="717">
        <f t="shared" si="50"/>
        <v>6821931.5999999996</v>
      </c>
      <c r="LM29" s="720">
        <f t="shared" si="124"/>
        <v>6821.9</v>
      </c>
      <c r="LN29" s="718">
        <f t="shared" si="51"/>
        <v>36090832.600000001</v>
      </c>
      <c r="LO29" s="713">
        <f t="shared" si="125"/>
        <v>36090.800000000003</v>
      </c>
      <c r="LP29" s="724">
        <f t="shared" si="126"/>
        <v>0</v>
      </c>
      <c r="LQ29" s="724">
        <f t="shared" si="127"/>
        <v>36090.800000000003</v>
      </c>
      <c r="LR29" s="724">
        <f t="shared" si="52"/>
        <v>0</v>
      </c>
      <c r="LS29" s="713">
        <f t="shared" si="128"/>
        <v>36090.800000000003</v>
      </c>
      <c r="LT29" s="437"/>
      <c r="LU29" s="617">
        <f t="shared" si="129"/>
        <v>0</v>
      </c>
      <c r="LV29" s="617">
        <f t="shared" si="130"/>
        <v>0</v>
      </c>
      <c r="LW29" s="617">
        <f t="shared" si="131"/>
        <v>0</v>
      </c>
      <c r="LX29" s="617">
        <f t="shared" si="132"/>
        <v>0</v>
      </c>
      <c r="LY29" s="617">
        <f t="shared" si="133"/>
        <v>0</v>
      </c>
      <c r="LZ29" s="617">
        <f t="shared" si="134"/>
        <v>0</v>
      </c>
      <c r="MA29" s="480"/>
      <c r="MB29" s="480"/>
      <c r="MC29" s="480"/>
      <c r="MD29" s="480"/>
      <c r="ME29" s="480"/>
      <c r="MF29" s="480"/>
      <c r="MG29" s="480"/>
      <c r="MH29" s="480"/>
      <c r="MI29" s="480"/>
      <c r="MJ29" s="480"/>
      <c r="MK29" s="480"/>
      <c r="ML29" s="480"/>
      <c r="MM29" s="480"/>
      <c r="MN29" s="480"/>
      <c r="MO29" s="480"/>
      <c r="MP29" s="480"/>
      <c r="MQ29" s="480"/>
      <c r="MR29" s="480"/>
      <c r="MS29" s="480"/>
      <c r="MT29" s="480"/>
      <c r="MU29" s="480"/>
      <c r="MV29" s="480"/>
      <c r="MW29" s="480"/>
      <c r="MX29" s="480"/>
      <c r="MY29" s="480"/>
      <c r="MZ29" s="480"/>
      <c r="NA29" s="480"/>
      <c r="NB29" s="480"/>
      <c r="NC29" s="480"/>
      <c r="ND29" s="480"/>
      <c r="NE29" s="480"/>
      <c r="NF29" s="480"/>
      <c r="NG29" s="480"/>
      <c r="NH29" s="480"/>
      <c r="NI29" s="480"/>
      <c r="NJ29" s="480"/>
      <c r="NK29" s="480"/>
      <c r="NL29" s="480"/>
      <c r="NM29" s="480"/>
      <c r="NN29" s="480"/>
      <c r="NO29" s="480"/>
      <c r="NP29" s="480"/>
      <c r="NQ29" s="480"/>
      <c r="NR29" s="480"/>
      <c r="NS29" s="480"/>
      <c r="NT29" s="480"/>
      <c r="NU29" s="480"/>
      <c r="NV29" s="480"/>
      <c r="NW29" s="480"/>
      <c r="NX29" s="480"/>
      <c r="NY29" s="480"/>
      <c r="NZ29" s="480"/>
      <c r="OA29" s="480"/>
      <c r="OB29" s="480"/>
      <c r="OD29" s="642">
        <f t="shared" si="53"/>
        <v>0</v>
      </c>
      <c r="OE29" s="618">
        <f t="shared" si="54"/>
        <v>0</v>
      </c>
      <c r="OF29" s="618">
        <f t="shared" si="55"/>
        <v>0</v>
      </c>
      <c r="OG29" s="643">
        <f t="shared" si="135"/>
        <v>0</v>
      </c>
      <c r="OH29" s="644">
        <f t="shared" si="56"/>
        <v>0</v>
      </c>
      <c r="OI29" s="644">
        <f t="shared" si="56"/>
        <v>0</v>
      </c>
      <c r="OJ29" s="642">
        <f t="shared" si="57"/>
        <v>0</v>
      </c>
      <c r="OK29" s="618">
        <f t="shared" si="58"/>
        <v>0</v>
      </c>
      <c r="OL29" s="618">
        <f t="shared" si="59"/>
        <v>0</v>
      </c>
    </row>
    <row r="30" spans="1:402">
      <c r="A30" s="709" t="s">
        <v>786</v>
      </c>
      <c r="B30" s="461"/>
      <c r="C30" s="461"/>
      <c r="D30" s="461"/>
      <c r="E30" s="461"/>
      <c r="F30" s="462">
        <f t="shared" si="60"/>
        <v>0</v>
      </c>
      <c r="G30" s="463"/>
      <c r="H30" s="463"/>
      <c r="I30" s="463"/>
      <c r="J30" s="463"/>
      <c r="K30" s="462">
        <f t="shared" si="61"/>
        <v>0</v>
      </c>
      <c r="L30" s="464">
        <f t="shared" si="62"/>
        <v>0</v>
      </c>
      <c r="M30" s="464"/>
      <c r="N30" s="464"/>
      <c r="O30" s="464"/>
      <c r="P30" s="465">
        <v>650</v>
      </c>
      <c r="Q30" s="461"/>
      <c r="R30" s="481">
        <v>0</v>
      </c>
      <c r="S30" s="461"/>
      <c r="T30" s="465">
        <v>1</v>
      </c>
      <c r="U30" s="462">
        <f t="shared" si="2"/>
        <v>651</v>
      </c>
      <c r="V30" s="465">
        <v>694</v>
      </c>
      <c r="W30" s="461"/>
      <c r="X30" s="481">
        <v>0</v>
      </c>
      <c r="Y30" s="461"/>
      <c r="Z30" s="465">
        <v>3</v>
      </c>
      <c r="AA30" s="462">
        <f t="shared" si="3"/>
        <v>697</v>
      </c>
      <c r="AB30" s="465">
        <v>173</v>
      </c>
      <c r="AC30" s="461"/>
      <c r="AD30" s="461"/>
      <c r="AE30" s="461"/>
      <c r="AF30" s="465">
        <v>2</v>
      </c>
      <c r="AG30" s="462">
        <f t="shared" si="63"/>
        <v>175</v>
      </c>
      <c r="AH30" s="459">
        <f t="shared" si="64"/>
        <v>1523</v>
      </c>
      <c r="AI30" s="467"/>
      <c r="AJ30" s="468">
        <v>0</v>
      </c>
      <c r="AK30" s="469"/>
      <c r="AL30" s="470">
        <v>0</v>
      </c>
      <c r="AM30" s="470"/>
      <c r="AN30" s="467"/>
      <c r="AO30" s="471"/>
      <c r="AP30" s="470"/>
      <c r="AQ30" s="468"/>
      <c r="AR30" s="468"/>
      <c r="AS30" s="461"/>
      <c r="AT30" s="461"/>
      <c r="AU30" s="470"/>
      <c r="AV30" s="470"/>
      <c r="AW30" s="468"/>
      <c r="AX30" s="470">
        <v>1</v>
      </c>
      <c r="AY30" s="470"/>
      <c r="AZ30" s="468"/>
      <c r="BA30" s="470"/>
      <c r="BB30" s="461"/>
      <c r="BC30" s="461"/>
      <c r="BD30" s="470"/>
      <c r="BE30" s="470"/>
      <c r="BF30" s="473"/>
      <c r="BG30" s="462">
        <f t="shared" si="65"/>
        <v>1</v>
      </c>
      <c r="BH30" s="474">
        <f t="shared" si="66"/>
        <v>16763500</v>
      </c>
      <c r="BI30" s="475">
        <f t="shared" si="136"/>
        <v>1402050</v>
      </c>
      <c r="BJ30" s="475">
        <f t="shared" si="136"/>
        <v>15361450</v>
      </c>
      <c r="BK30" s="475">
        <f t="shared" si="136"/>
        <v>11740300</v>
      </c>
      <c r="BL30" s="475">
        <f t="shared" si="136"/>
        <v>3621150</v>
      </c>
      <c r="BM30" s="474">
        <f t="shared" si="67"/>
        <v>0</v>
      </c>
      <c r="BN30" s="475">
        <f t="shared" si="5"/>
        <v>0</v>
      </c>
      <c r="BO30" s="475">
        <f t="shared" si="5"/>
        <v>0</v>
      </c>
      <c r="BP30" s="475">
        <f t="shared" si="5"/>
        <v>0</v>
      </c>
      <c r="BQ30" s="475">
        <f t="shared" si="5"/>
        <v>0</v>
      </c>
      <c r="BR30" s="474">
        <f t="shared" si="68"/>
        <v>0</v>
      </c>
      <c r="BS30" s="475">
        <f t="shared" si="6"/>
        <v>0</v>
      </c>
      <c r="BT30" s="475">
        <f t="shared" si="6"/>
        <v>0</v>
      </c>
      <c r="BU30" s="475">
        <f t="shared" si="6"/>
        <v>0</v>
      </c>
      <c r="BV30" s="475">
        <f t="shared" si="6"/>
        <v>0</v>
      </c>
      <c r="BW30" s="475"/>
      <c r="BX30" s="475"/>
      <c r="BY30" s="475"/>
      <c r="BZ30" s="475"/>
      <c r="CA30" s="475"/>
      <c r="CB30" s="474">
        <f t="shared" si="69"/>
        <v>197552</v>
      </c>
      <c r="CC30" s="475">
        <f t="shared" si="7"/>
        <v>451</v>
      </c>
      <c r="CD30" s="475">
        <f t="shared" si="7"/>
        <v>197101</v>
      </c>
      <c r="CE30" s="475">
        <f t="shared" si="7"/>
        <v>197101</v>
      </c>
      <c r="CF30" s="475">
        <f t="shared" si="7"/>
        <v>0</v>
      </c>
      <c r="CG30" s="476">
        <f t="shared" si="70"/>
        <v>16961052</v>
      </c>
      <c r="CH30" s="474">
        <f t="shared" si="71"/>
        <v>24979142</v>
      </c>
      <c r="CI30" s="475">
        <f t="shared" si="71"/>
        <v>2036196</v>
      </c>
      <c r="CJ30" s="475">
        <f t="shared" si="71"/>
        <v>22942946</v>
      </c>
      <c r="CK30" s="475">
        <f t="shared" si="71"/>
        <v>17120286</v>
      </c>
      <c r="CL30" s="475">
        <f t="shared" si="71"/>
        <v>5822660</v>
      </c>
      <c r="CM30" s="474">
        <f t="shared" si="72"/>
        <v>0</v>
      </c>
      <c r="CN30" s="475">
        <f t="shared" si="8"/>
        <v>0</v>
      </c>
      <c r="CO30" s="475">
        <f t="shared" si="8"/>
        <v>0</v>
      </c>
      <c r="CP30" s="475">
        <f t="shared" si="8"/>
        <v>0</v>
      </c>
      <c r="CQ30" s="475">
        <f t="shared" si="8"/>
        <v>0</v>
      </c>
      <c r="CR30" s="474">
        <f t="shared" si="73"/>
        <v>0</v>
      </c>
      <c r="CS30" s="475">
        <f t="shared" si="73"/>
        <v>0</v>
      </c>
      <c r="CT30" s="475">
        <f t="shared" si="73"/>
        <v>0</v>
      </c>
      <c r="CU30" s="475">
        <f t="shared" si="73"/>
        <v>0</v>
      </c>
      <c r="CV30" s="475">
        <f t="shared" si="73"/>
        <v>0</v>
      </c>
      <c r="CW30" s="474">
        <f t="shared" si="74"/>
        <v>0</v>
      </c>
      <c r="CX30" s="475">
        <f t="shared" si="9"/>
        <v>0</v>
      </c>
      <c r="CY30" s="475">
        <f t="shared" si="9"/>
        <v>0</v>
      </c>
      <c r="CZ30" s="475">
        <f t="shared" si="9"/>
        <v>0</v>
      </c>
      <c r="DA30" s="475">
        <f t="shared" si="9"/>
        <v>0</v>
      </c>
      <c r="DB30" s="474">
        <f t="shared" si="75"/>
        <v>684528</v>
      </c>
      <c r="DC30" s="475">
        <f t="shared" si="10"/>
        <v>2256</v>
      </c>
      <c r="DD30" s="475">
        <f t="shared" si="10"/>
        <v>682272</v>
      </c>
      <c r="DE30" s="475">
        <f t="shared" si="10"/>
        <v>682272</v>
      </c>
      <c r="DF30" s="475">
        <f t="shared" si="10"/>
        <v>0</v>
      </c>
      <c r="DG30" s="476">
        <f t="shared" si="76"/>
        <v>25663670</v>
      </c>
      <c r="DH30" s="474">
        <f t="shared" si="77"/>
        <v>7118258</v>
      </c>
      <c r="DI30" s="475">
        <f t="shared" si="77"/>
        <v>566229</v>
      </c>
      <c r="DJ30" s="475">
        <f t="shared" si="77"/>
        <v>6552029</v>
      </c>
      <c r="DK30" s="475">
        <f t="shared" si="77"/>
        <v>4851439</v>
      </c>
      <c r="DL30" s="475">
        <f t="shared" si="77"/>
        <v>1700590</v>
      </c>
      <c r="DM30" s="474">
        <f t="shared" si="78"/>
        <v>0</v>
      </c>
      <c r="DN30" s="475">
        <f t="shared" si="11"/>
        <v>0</v>
      </c>
      <c r="DO30" s="475">
        <f t="shared" si="11"/>
        <v>0</v>
      </c>
      <c r="DP30" s="475">
        <f t="shared" si="11"/>
        <v>0</v>
      </c>
      <c r="DQ30" s="475">
        <f t="shared" si="11"/>
        <v>0</v>
      </c>
      <c r="DR30" s="475"/>
      <c r="DS30" s="475"/>
      <c r="DT30" s="475"/>
      <c r="DU30" s="475"/>
      <c r="DV30" s="475"/>
      <c r="DW30" s="474">
        <f t="shared" si="79"/>
        <v>0</v>
      </c>
      <c r="DX30" s="475">
        <f t="shared" si="12"/>
        <v>0</v>
      </c>
      <c r="DY30" s="475">
        <f t="shared" si="12"/>
        <v>0</v>
      </c>
      <c r="DZ30" s="475">
        <f t="shared" si="12"/>
        <v>0</v>
      </c>
      <c r="EA30" s="475">
        <f t="shared" si="12"/>
        <v>0</v>
      </c>
      <c r="EB30" s="474">
        <f t="shared" si="80"/>
        <v>547622</v>
      </c>
      <c r="EC30" s="475">
        <f t="shared" si="13"/>
        <v>1806</v>
      </c>
      <c r="ED30" s="475">
        <f t="shared" si="13"/>
        <v>545816</v>
      </c>
      <c r="EE30" s="475">
        <f t="shared" si="13"/>
        <v>545816</v>
      </c>
      <c r="EF30" s="475">
        <f t="shared" si="13"/>
        <v>0</v>
      </c>
      <c r="EG30" s="476">
        <f t="shared" si="81"/>
        <v>7665880</v>
      </c>
      <c r="EH30" s="476">
        <f t="shared" si="82"/>
        <v>50290602</v>
      </c>
      <c r="EI30" s="477">
        <f t="shared" si="83"/>
        <v>4008988</v>
      </c>
      <c r="EJ30" s="477">
        <f t="shared" si="14"/>
        <v>46281614</v>
      </c>
      <c r="EK30" s="477">
        <f t="shared" si="14"/>
        <v>35137214</v>
      </c>
      <c r="EL30" s="477">
        <f t="shared" si="14"/>
        <v>11144400</v>
      </c>
      <c r="EM30" s="478">
        <f t="shared" si="84"/>
        <v>48860900</v>
      </c>
      <c r="EN30" s="478">
        <f t="shared" si="85"/>
        <v>0</v>
      </c>
      <c r="EO30" s="478">
        <f t="shared" si="86"/>
        <v>0</v>
      </c>
      <c r="EP30" s="478">
        <f t="shared" si="87"/>
        <v>0</v>
      </c>
      <c r="EQ30" s="478">
        <f t="shared" si="88"/>
        <v>1429702</v>
      </c>
      <c r="ER30" s="479">
        <f t="shared" si="89"/>
        <v>0</v>
      </c>
      <c r="ES30" s="479">
        <f t="shared" si="89"/>
        <v>0</v>
      </c>
      <c r="ET30" s="479">
        <f t="shared" si="89"/>
        <v>0</v>
      </c>
      <c r="EU30" s="479">
        <f t="shared" si="89"/>
        <v>0</v>
      </c>
      <c r="EV30" s="479">
        <f t="shared" si="89"/>
        <v>0</v>
      </c>
      <c r="EW30" s="479">
        <f t="shared" si="90"/>
        <v>0</v>
      </c>
      <c r="EX30" s="479">
        <f t="shared" si="90"/>
        <v>0</v>
      </c>
      <c r="EY30" s="479">
        <f t="shared" si="90"/>
        <v>0</v>
      </c>
      <c r="EZ30" s="479">
        <f t="shared" si="90"/>
        <v>0</v>
      </c>
      <c r="FA30" s="479">
        <f t="shared" si="90"/>
        <v>0</v>
      </c>
      <c r="FB30" s="479">
        <f t="shared" si="91"/>
        <v>0</v>
      </c>
      <c r="FC30" s="479">
        <f t="shared" si="91"/>
        <v>0</v>
      </c>
      <c r="FD30" s="479">
        <f t="shared" si="91"/>
        <v>0</v>
      </c>
      <c r="FE30" s="479">
        <f t="shared" si="91"/>
        <v>0</v>
      </c>
      <c r="FF30" s="479">
        <f t="shared" si="91"/>
        <v>0</v>
      </c>
      <c r="FG30" s="479">
        <f t="shared" si="92"/>
        <v>0</v>
      </c>
      <c r="FH30" s="479">
        <f t="shared" si="92"/>
        <v>0</v>
      </c>
      <c r="FI30" s="479">
        <f t="shared" si="92"/>
        <v>0</v>
      </c>
      <c r="FJ30" s="479">
        <f t="shared" si="92"/>
        <v>0</v>
      </c>
      <c r="FK30" s="479">
        <f t="shared" si="92"/>
        <v>0</v>
      </c>
      <c r="FL30" s="474">
        <f t="shared" si="93"/>
        <v>0</v>
      </c>
      <c r="FM30" s="474">
        <f t="shared" si="93"/>
        <v>0</v>
      </c>
      <c r="FN30" s="474">
        <f t="shared" si="93"/>
        <v>0</v>
      </c>
      <c r="FO30" s="474">
        <f t="shared" si="93"/>
        <v>0</v>
      </c>
      <c r="FP30" s="474">
        <f t="shared" si="93"/>
        <v>0</v>
      </c>
      <c r="FQ30" s="474">
        <f t="shared" si="94"/>
        <v>0</v>
      </c>
      <c r="FR30" s="474">
        <f t="shared" si="94"/>
        <v>0</v>
      </c>
      <c r="FS30" s="474">
        <f t="shared" si="94"/>
        <v>0</v>
      </c>
      <c r="FT30" s="474">
        <f t="shared" si="94"/>
        <v>0</v>
      </c>
      <c r="FU30" s="474">
        <f t="shared" si="94"/>
        <v>0</v>
      </c>
      <c r="FV30" s="479">
        <f t="shared" si="95"/>
        <v>0</v>
      </c>
      <c r="FW30" s="479">
        <f t="shared" si="95"/>
        <v>0</v>
      </c>
      <c r="FX30" s="479">
        <f t="shared" si="95"/>
        <v>0</v>
      </c>
      <c r="FY30" s="479">
        <f t="shared" si="95"/>
        <v>0</v>
      </c>
      <c r="FZ30" s="479">
        <f t="shared" si="95"/>
        <v>0</v>
      </c>
      <c r="GA30" s="479">
        <f t="shared" si="96"/>
        <v>0</v>
      </c>
      <c r="GB30" s="479">
        <f t="shared" si="96"/>
        <v>0</v>
      </c>
      <c r="GC30" s="479">
        <f t="shared" si="96"/>
        <v>0</v>
      </c>
      <c r="GD30" s="479">
        <f t="shared" si="96"/>
        <v>0</v>
      </c>
      <c r="GE30" s="479">
        <f t="shared" si="96"/>
        <v>0</v>
      </c>
      <c r="GF30" s="474">
        <f t="shared" si="97"/>
        <v>0</v>
      </c>
      <c r="GG30" s="474">
        <f t="shared" si="97"/>
        <v>0</v>
      </c>
      <c r="GH30" s="474">
        <f t="shared" si="97"/>
        <v>0</v>
      </c>
      <c r="GI30" s="474">
        <f t="shared" si="97"/>
        <v>0</v>
      </c>
      <c r="GJ30" s="474">
        <f t="shared" si="97"/>
        <v>0</v>
      </c>
      <c r="GK30" s="474">
        <f t="shared" si="98"/>
        <v>0</v>
      </c>
      <c r="GL30" s="474">
        <f t="shared" si="98"/>
        <v>0</v>
      </c>
      <c r="GM30" s="474">
        <f t="shared" si="98"/>
        <v>0</v>
      </c>
      <c r="GN30" s="474">
        <f t="shared" si="98"/>
        <v>0</v>
      </c>
      <c r="GO30" s="474">
        <f t="shared" si="98"/>
        <v>0</v>
      </c>
      <c r="GP30" s="479">
        <f t="shared" si="99"/>
        <v>0</v>
      </c>
      <c r="GQ30" s="479">
        <f t="shared" si="99"/>
        <v>0</v>
      </c>
      <c r="GR30" s="479">
        <f t="shared" si="99"/>
        <v>0</v>
      </c>
      <c r="GS30" s="479">
        <f t="shared" si="99"/>
        <v>0</v>
      </c>
      <c r="GT30" s="479">
        <f t="shared" si="99"/>
        <v>0</v>
      </c>
      <c r="GU30" s="479">
        <f t="shared" si="100"/>
        <v>0</v>
      </c>
      <c r="GV30" s="479">
        <f t="shared" si="100"/>
        <v>0</v>
      </c>
      <c r="GW30" s="479">
        <f t="shared" si="100"/>
        <v>0</v>
      </c>
      <c r="GX30" s="479">
        <f t="shared" si="100"/>
        <v>0</v>
      </c>
      <c r="GY30" s="479">
        <f t="shared" si="100"/>
        <v>0</v>
      </c>
      <c r="GZ30" s="474">
        <f t="shared" si="101"/>
        <v>0</v>
      </c>
      <c r="HA30" s="474">
        <f t="shared" si="101"/>
        <v>0</v>
      </c>
      <c r="HB30" s="474">
        <f t="shared" si="101"/>
        <v>0</v>
      </c>
      <c r="HC30" s="474">
        <f t="shared" si="101"/>
        <v>0</v>
      </c>
      <c r="HD30" s="474">
        <f t="shared" si="101"/>
        <v>0</v>
      </c>
      <c r="HE30" s="474">
        <f t="shared" si="102"/>
        <v>0</v>
      </c>
      <c r="HF30" s="474">
        <f t="shared" si="102"/>
        <v>0</v>
      </c>
      <c r="HG30" s="474">
        <f t="shared" si="102"/>
        <v>0</v>
      </c>
      <c r="HH30" s="474">
        <f t="shared" si="102"/>
        <v>0</v>
      </c>
      <c r="HI30" s="474">
        <f t="shared" si="102"/>
        <v>0</v>
      </c>
      <c r="HJ30" s="479">
        <f t="shared" si="103"/>
        <v>0</v>
      </c>
      <c r="HK30" s="479">
        <f t="shared" si="103"/>
        <v>0</v>
      </c>
      <c r="HL30" s="479">
        <f t="shared" si="103"/>
        <v>0</v>
      </c>
      <c r="HM30" s="479">
        <f t="shared" si="103"/>
        <v>0</v>
      </c>
      <c r="HN30" s="479">
        <f t="shared" si="103"/>
        <v>0</v>
      </c>
      <c r="HO30" s="479">
        <f t="shared" si="104"/>
        <v>33261</v>
      </c>
      <c r="HP30" s="479">
        <f t="shared" si="104"/>
        <v>6557</v>
      </c>
      <c r="HQ30" s="479">
        <f t="shared" si="104"/>
        <v>26704</v>
      </c>
      <c r="HR30" s="479">
        <f t="shared" si="104"/>
        <v>20409</v>
      </c>
      <c r="HS30" s="479">
        <f t="shared" si="104"/>
        <v>6295</v>
      </c>
      <c r="HT30" s="474">
        <f t="shared" si="105"/>
        <v>0</v>
      </c>
      <c r="HU30" s="474">
        <f t="shared" si="105"/>
        <v>0</v>
      </c>
      <c r="HV30" s="474">
        <f t="shared" si="105"/>
        <v>0</v>
      </c>
      <c r="HW30" s="474">
        <f t="shared" si="105"/>
        <v>0</v>
      </c>
      <c r="HX30" s="474">
        <f t="shared" si="105"/>
        <v>0</v>
      </c>
      <c r="HY30" s="474">
        <f t="shared" si="106"/>
        <v>0</v>
      </c>
      <c r="HZ30" s="474">
        <f t="shared" si="106"/>
        <v>0</v>
      </c>
      <c r="IA30" s="474">
        <f t="shared" si="106"/>
        <v>0</v>
      </c>
      <c r="IB30" s="474">
        <f t="shared" si="106"/>
        <v>0</v>
      </c>
      <c r="IC30" s="474">
        <f t="shared" si="106"/>
        <v>0</v>
      </c>
      <c r="ID30" s="479">
        <f t="shared" si="107"/>
        <v>0</v>
      </c>
      <c r="IE30" s="479">
        <f t="shared" si="107"/>
        <v>0</v>
      </c>
      <c r="IF30" s="479">
        <f t="shared" si="107"/>
        <v>0</v>
      </c>
      <c r="IG30" s="479">
        <f t="shared" si="107"/>
        <v>0</v>
      </c>
      <c r="IH30" s="479">
        <f t="shared" si="107"/>
        <v>0</v>
      </c>
      <c r="II30" s="479">
        <f t="shared" si="108"/>
        <v>0</v>
      </c>
      <c r="IJ30" s="479">
        <f t="shared" si="108"/>
        <v>0</v>
      </c>
      <c r="IK30" s="479">
        <f t="shared" si="108"/>
        <v>0</v>
      </c>
      <c r="IL30" s="479">
        <f t="shared" si="108"/>
        <v>0</v>
      </c>
      <c r="IM30" s="479">
        <f t="shared" si="108"/>
        <v>0</v>
      </c>
      <c r="IN30" s="474">
        <f t="shared" si="109"/>
        <v>0</v>
      </c>
      <c r="IO30" s="474">
        <f t="shared" si="109"/>
        <v>0</v>
      </c>
      <c r="IP30" s="474">
        <f t="shared" si="109"/>
        <v>0</v>
      </c>
      <c r="IQ30" s="474">
        <f t="shared" si="109"/>
        <v>0</v>
      </c>
      <c r="IR30" s="474">
        <f t="shared" si="109"/>
        <v>0</v>
      </c>
      <c r="IS30" s="474">
        <f t="shared" si="110"/>
        <v>0</v>
      </c>
      <c r="IT30" s="474">
        <f t="shared" si="110"/>
        <v>0</v>
      </c>
      <c r="IU30" s="474">
        <f t="shared" si="110"/>
        <v>0</v>
      </c>
      <c r="IV30" s="474">
        <f t="shared" si="110"/>
        <v>0</v>
      </c>
      <c r="IW30" s="474">
        <f t="shared" si="110"/>
        <v>0</v>
      </c>
      <c r="IX30" s="479">
        <f t="shared" si="111"/>
        <v>0</v>
      </c>
      <c r="IY30" s="479">
        <f t="shared" si="111"/>
        <v>0</v>
      </c>
      <c r="IZ30" s="479">
        <f t="shared" si="111"/>
        <v>0</v>
      </c>
      <c r="JA30" s="479">
        <f t="shared" si="111"/>
        <v>0</v>
      </c>
      <c r="JB30" s="479">
        <f t="shared" si="111"/>
        <v>0</v>
      </c>
      <c r="JC30" s="479">
        <f t="shared" si="112"/>
        <v>0</v>
      </c>
      <c r="JD30" s="479">
        <f t="shared" si="112"/>
        <v>0</v>
      </c>
      <c r="JE30" s="479">
        <f t="shared" si="112"/>
        <v>0</v>
      </c>
      <c r="JF30" s="479">
        <f t="shared" si="112"/>
        <v>0</v>
      </c>
      <c r="JG30" s="479">
        <f t="shared" si="112"/>
        <v>0</v>
      </c>
      <c r="JH30" s="479">
        <f t="shared" si="113"/>
        <v>33261</v>
      </c>
      <c r="JI30" s="479">
        <f t="shared" si="39"/>
        <v>6557</v>
      </c>
      <c r="JJ30" s="479">
        <f t="shared" si="39"/>
        <v>26704</v>
      </c>
      <c r="JK30" s="479">
        <f t="shared" si="39"/>
        <v>20409</v>
      </c>
      <c r="JL30" s="479">
        <f t="shared" si="39"/>
        <v>6295</v>
      </c>
      <c r="JM30" s="669">
        <v>42</v>
      </c>
      <c r="JN30" s="669">
        <v>0</v>
      </c>
      <c r="JO30" s="669">
        <v>0</v>
      </c>
      <c r="JP30" s="669">
        <v>0</v>
      </c>
      <c r="JQ30" s="669">
        <v>144</v>
      </c>
      <c r="JR30" s="669">
        <v>62</v>
      </c>
      <c r="JS30" s="462">
        <f t="shared" si="114"/>
        <v>248</v>
      </c>
      <c r="JT30" s="474">
        <f t="shared" si="137"/>
        <v>68502</v>
      </c>
      <c r="JU30" s="474">
        <f t="shared" si="40"/>
        <v>1344</v>
      </c>
      <c r="JV30" s="474">
        <f t="shared" si="40"/>
        <v>67158</v>
      </c>
      <c r="JW30" s="474">
        <f t="shared" si="40"/>
        <v>67158</v>
      </c>
      <c r="JX30" s="474">
        <f t="shared" si="40"/>
        <v>0</v>
      </c>
      <c r="JY30" s="474">
        <f t="shared" si="138"/>
        <v>0</v>
      </c>
      <c r="JZ30" s="474">
        <f t="shared" si="41"/>
        <v>0</v>
      </c>
      <c r="KA30" s="474">
        <f t="shared" si="41"/>
        <v>0</v>
      </c>
      <c r="KB30" s="474">
        <f t="shared" si="41"/>
        <v>0</v>
      </c>
      <c r="KC30" s="474">
        <f t="shared" si="41"/>
        <v>0</v>
      </c>
      <c r="KD30" s="723">
        <f t="shared" si="139"/>
        <v>0</v>
      </c>
      <c r="KE30" s="723">
        <f t="shared" si="42"/>
        <v>0</v>
      </c>
      <c r="KF30" s="723">
        <f t="shared" si="42"/>
        <v>0</v>
      </c>
      <c r="KG30" s="723">
        <f t="shared" si="42"/>
        <v>0</v>
      </c>
      <c r="KH30" s="723">
        <f t="shared" si="42"/>
        <v>0</v>
      </c>
      <c r="KI30" s="723">
        <f t="shared" si="140"/>
        <v>0</v>
      </c>
      <c r="KJ30" s="723">
        <f t="shared" si="43"/>
        <v>0</v>
      </c>
      <c r="KK30" s="723">
        <f t="shared" si="43"/>
        <v>0</v>
      </c>
      <c r="KL30" s="723">
        <f t="shared" si="43"/>
        <v>0</v>
      </c>
      <c r="KM30" s="723">
        <f t="shared" si="43"/>
        <v>0</v>
      </c>
      <c r="KN30" s="474">
        <f t="shared" si="141"/>
        <v>234864</v>
      </c>
      <c r="KO30" s="474">
        <f t="shared" si="44"/>
        <v>4608</v>
      </c>
      <c r="KP30" s="474">
        <f t="shared" si="44"/>
        <v>230256</v>
      </c>
      <c r="KQ30" s="474">
        <f t="shared" si="44"/>
        <v>230256</v>
      </c>
      <c r="KR30" s="474">
        <f t="shared" si="44"/>
        <v>0</v>
      </c>
      <c r="KS30" s="474">
        <f t="shared" si="142"/>
        <v>86614</v>
      </c>
      <c r="KT30" s="474">
        <f t="shared" si="45"/>
        <v>1674</v>
      </c>
      <c r="KU30" s="474">
        <f t="shared" si="45"/>
        <v>84940</v>
      </c>
      <c r="KV30" s="474">
        <f t="shared" si="45"/>
        <v>84940</v>
      </c>
      <c r="KW30" s="474">
        <f t="shared" si="45"/>
        <v>0</v>
      </c>
      <c r="KX30" s="474">
        <f t="shared" si="46"/>
        <v>389980</v>
      </c>
      <c r="KY30" s="474">
        <f t="shared" si="46"/>
        <v>7626</v>
      </c>
      <c r="KZ30" s="474">
        <f t="shared" si="47"/>
        <v>382354</v>
      </c>
      <c r="LA30" s="474">
        <f t="shared" si="47"/>
        <v>382354</v>
      </c>
      <c r="LB30" s="474">
        <f t="shared" si="47"/>
        <v>0</v>
      </c>
      <c r="LC30" s="479">
        <f t="shared" si="48"/>
        <v>50290602</v>
      </c>
      <c r="LD30" s="479">
        <f t="shared" si="121"/>
        <v>33261</v>
      </c>
      <c r="LE30" s="479">
        <f t="shared" si="122"/>
        <v>389980</v>
      </c>
      <c r="LF30" s="476">
        <f t="shared" si="123"/>
        <v>50713843</v>
      </c>
      <c r="LG30" s="476">
        <f t="shared" si="49"/>
        <v>4023171</v>
      </c>
      <c r="LH30" s="476">
        <f t="shared" si="49"/>
        <v>46690672</v>
      </c>
      <c r="LI30" s="476">
        <f t="shared" si="49"/>
        <v>35539977</v>
      </c>
      <c r="LJ30" s="476">
        <f t="shared" si="49"/>
        <v>11150695</v>
      </c>
      <c r="LK30" s="714">
        <v>134.88999999999999</v>
      </c>
      <c r="LL30" s="717">
        <f t="shared" si="50"/>
        <v>11277087.699999999</v>
      </c>
      <c r="LM30" s="720">
        <f t="shared" si="124"/>
        <v>11277.1</v>
      </c>
      <c r="LN30" s="718">
        <f t="shared" si="51"/>
        <v>61600950.700000003</v>
      </c>
      <c r="LO30" s="713">
        <f t="shared" si="125"/>
        <v>61601</v>
      </c>
      <c r="LP30" s="724">
        <f t="shared" si="126"/>
        <v>0</v>
      </c>
      <c r="LQ30" s="724">
        <f t="shared" si="127"/>
        <v>61601</v>
      </c>
      <c r="LR30" s="724">
        <f t="shared" si="52"/>
        <v>390</v>
      </c>
      <c r="LS30" s="713">
        <f t="shared" si="128"/>
        <v>61991</v>
      </c>
      <c r="LT30" s="437"/>
      <c r="LU30" s="617">
        <f t="shared" si="129"/>
        <v>1631</v>
      </c>
      <c r="LV30" s="617">
        <f t="shared" si="130"/>
        <v>0</v>
      </c>
      <c r="LW30" s="617">
        <f t="shared" si="131"/>
        <v>0</v>
      </c>
      <c r="LX30" s="617">
        <f t="shared" si="132"/>
        <v>0</v>
      </c>
      <c r="LY30" s="617">
        <f t="shared" si="133"/>
        <v>1631</v>
      </c>
      <c r="LZ30" s="617">
        <f t="shared" si="134"/>
        <v>1397</v>
      </c>
      <c r="MA30" s="480"/>
      <c r="MB30" s="480"/>
      <c r="MC30" s="480"/>
      <c r="MD30" s="480"/>
      <c r="ME30" s="480"/>
      <c r="MF30" s="480"/>
      <c r="MG30" s="480"/>
      <c r="MH30" s="480"/>
      <c r="MI30" s="480"/>
      <c r="MJ30" s="480"/>
      <c r="MK30" s="480"/>
      <c r="ML30" s="480"/>
      <c r="MM30" s="480"/>
      <c r="MN30" s="480"/>
      <c r="MO30" s="480"/>
      <c r="MP30" s="480"/>
      <c r="MQ30" s="480"/>
      <c r="MR30" s="480"/>
      <c r="MS30" s="480"/>
      <c r="MT30" s="480"/>
      <c r="MU30" s="480"/>
      <c r="MV30" s="480"/>
      <c r="MW30" s="480"/>
      <c r="MX30" s="480"/>
      <c r="MY30" s="480"/>
      <c r="MZ30" s="480"/>
      <c r="NA30" s="480"/>
      <c r="NB30" s="480"/>
      <c r="NC30" s="480"/>
      <c r="ND30" s="480"/>
      <c r="NE30" s="480"/>
      <c r="NF30" s="480"/>
      <c r="NG30" s="480"/>
      <c r="NH30" s="480"/>
      <c r="NI30" s="480"/>
      <c r="NJ30" s="480"/>
      <c r="NK30" s="480"/>
      <c r="NL30" s="480"/>
      <c r="NM30" s="480"/>
      <c r="NN30" s="480"/>
      <c r="NO30" s="480"/>
      <c r="NP30" s="480"/>
      <c r="NQ30" s="480"/>
      <c r="NR30" s="480"/>
      <c r="NS30" s="480"/>
      <c r="NT30" s="480"/>
      <c r="NU30" s="480"/>
      <c r="NV30" s="480"/>
      <c r="NW30" s="480"/>
      <c r="NX30" s="480"/>
      <c r="NY30" s="480"/>
      <c r="NZ30" s="480"/>
      <c r="OA30" s="480"/>
      <c r="OB30" s="480"/>
      <c r="OD30" s="642">
        <f t="shared" si="53"/>
        <v>33261</v>
      </c>
      <c r="OE30" s="618">
        <f t="shared" si="54"/>
        <v>0</v>
      </c>
      <c r="OF30" s="618">
        <f t="shared" si="55"/>
        <v>0</v>
      </c>
      <c r="OG30" s="643">
        <f t="shared" si="135"/>
        <v>26704</v>
      </c>
      <c r="OH30" s="644">
        <f t="shared" si="56"/>
        <v>0</v>
      </c>
      <c r="OI30" s="644">
        <f t="shared" si="56"/>
        <v>0</v>
      </c>
      <c r="OJ30" s="642">
        <f t="shared" si="57"/>
        <v>6557</v>
      </c>
      <c r="OK30" s="618">
        <f t="shared" si="58"/>
        <v>0</v>
      </c>
      <c r="OL30" s="618">
        <f t="shared" si="59"/>
        <v>0</v>
      </c>
    </row>
    <row r="31" spans="1:402">
      <c r="A31" s="460" t="s">
        <v>787</v>
      </c>
      <c r="B31" s="461"/>
      <c r="C31" s="461"/>
      <c r="D31" s="461"/>
      <c r="E31" s="461"/>
      <c r="F31" s="462">
        <f t="shared" si="60"/>
        <v>0</v>
      </c>
      <c r="G31" s="463"/>
      <c r="H31" s="463"/>
      <c r="I31" s="463"/>
      <c r="J31" s="463"/>
      <c r="K31" s="462">
        <f t="shared" si="61"/>
        <v>0</v>
      </c>
      <c r="L31" s="464">
        <f t="shared" si="62"/>
        <v>0</v>
      </c>
      <c r="M31" s="464"/>
      <c r="N31" s="464"/>
      <c r="O31" s="464"/>
      <c r="P31" s="465">
        <v>466</v>
      </c>
      <c r="Q31" s="461"/>
      <c r="R31" s="481">
        <v>27</v>
      </c>
      <c r="S31" s="461"/>
      <c r="T31" s="465">
        <v>4</v>
      </c>
      <c r="U31" s="462">
        <f t="shared" si="2"/>
        <v>497</v>
      </c>
      <c r="V31" s="465">
        <v>467</v>
      </c>
      <c r="W31" s="461"/>
      <c r="X31" s="481">
        <v>43</v>
      </c>
      <c r="Y31" s="461"/>
      <c r="Z31" s="465">
        <v>4</v>
      </c>
      <c r="AA31" s="462">
        <f t="shared" si="3"/>
        <v>514</v>
      </c>
      <c r="AB31" s="465">
        <v>92</v>
      </c>
      <c r="AC31" s="461"/>
      <c r="AD31" s="461"/>
      <c r="AE31" s="461"/>
      <c r="AF31" s="465">
        <v>0</v>
      </c>
      <c r="AG31" s="462">
        <f t="shared" si="63"/>
        <v>92</v>
      </c>
      <c r="AH31" s="459">
        <f t="shared" si="64"/>
        <v>1103</v>
      </c>
      <c r="AI31" s="467"/>
      <c r="AJ31" s="468">
        <v>0</v>
      </c>
      <c r="AK31" s="469"/>
      <c r="AL31" s="470">
        <v>0</v>
      </c>
      <c r="AM31" s="470"/>
      <c r="AN31" s="467"/>
      <c r="AO31" s="471"/>
      <c r="AP31" s="470"/>
      <c r="AQ31" s="468"/>
      <c r="AR31" s="468"/>
      <c r="AS31" s="461"/>
      <c r="AT31" s="461"/>
      <c r="AU31" s="470"/>
      <c r="AV31" s="470"/>
      <c r="AW31" s="468"/>
      <c r="AX31" s="470">
        <v>1</v>
      </c>
      <c r="AY31" s="470">
        <v>1</v>
      </c>
      <c r="AZ31" s="468"/>
      <c r="BA31" s="470"/>
      <c r="BB31" s="461"/>
      <c r="BC31" s="461"/>
      <c r="BD31" s="470"/>
      <c r="BE31" s="470"/>
      <c r="BF31" s="473"/>
      <c r="BG31" s="462">
        <f t="shared" si="65"/>
        <v>2</v>
      </c>
      <c r="BH31" s="474">
        <f t="shared" si="66"/>
        <v>12018140</v>
      </c>
      <c r="BI31" s="475">
        <f t="shared" si="136"/>
        <v>1005162</v>
      </c>
      <c r="BJ31" s="475">
        <f t="shared" si="136"/>
        <v>11012978</v>
      </c>
      <c r="BK31" s="475">
        <f t="shared" si="136"/>
        <v>8416892</v>
      </c>
      <c r="BL31" s="475">
        <f t="shared" si="136"/>
        <v>2596086</v>
      </c>
      <c r="BM31" s="474">
        <f t="shared" si="67"/>
        <v>0</v>
      </c>
      <c r="BN31" s="475">
        <f t="shared" si="5"/>
        <v>0</v>
      </c>
      <c r="BO31" s="475">
        <f t="shared" si="5"/>
        <v>0</v>
      </c>
      <c r="BP31" s="475">
        <f t="shared" si="5"/>
        <v>0</v>
      </c>
      <c r="BQ31" s="475">
        <f t="shared" si="5"/>
        <v>0</v>
      </c>
      <c r="BR31" s="474">
        <f t="shared" si="68"/>
        <v>1954665</v>
      </c>
      <c r="BS31" s="475">
        <f t="shared" si="6"/>
        <v>58239</v>
      </c>
      <c r="BT31" s="475">
        <f t="shared" si="6"/>
        <v>1896426</v>
      </c>
      <c r="BU31" s="475">
        <f t="shared" si="6"/>
        <v>1456083</v>
      </c>
      <c r="BV31" s="475">
        <f t="shared" si="6"/>
        <v>440343</v>
      </c>
      <c r="BW31" s="475"/>
      <c r="BX31" s="475"/>
      <c r="BY31" s="475"/>
      <c r="BZ31" s="475"/>
      <c r="CA31" s="475"/>
      <c r="CB31" s="474">
        <f t="shared" si="69"/>
        <v>790208</v>
      </c>
      <c r="CC31" s="475">
        <f t="shared" si="7"/>
        <v>1804</v>
      </c>
      <c r="CD31" s="475">
        <f t="shared" si="7"/>
        <v>788404</v>
      </c>
      <c r="CE31" s="475">
        <f t="shared" si="7"/>
        <v>788404</v>
      </c>
      <c r="CF31" s="475">
        <f t="shared" si="7"/>
        <v>0</v>
      </c>
      <c r="CG31" s="476">
        <f t="shared" si="70"/>
        <v>14763013</v>
      </c>
      <c r="CH31" s="474">
        <f t="shared" si="71"/>
        <v>16808731</v>
      </c>
      <c r="CI31" s="475">
        <f t="shared" si="71"/>
        <v>1370178</v>
      </c>
      <c r="CJ31" s="475">
        <f t="shared" si="71"/>
        <v>15438553</v>
      </c>
      <c r="CK31" s="475">
        <f t="shared" si="71"/>
        <v>11520423</v>
      </c>
      <c r="CL31" s="475">
        <f t="shared" si="71"/>
        <v>3918130</v>
      </c>
      <c r="CM31" s="474">
        <f t="shared" si="72"/>
        <v>0</v>
      </c>
      <c r="CN31" s="475">
        <f t="shared" si="8"/>
        <v>0</v>
      </c>
      <c r="CO31" s="475">
        <f t="shared" si="8"/>
        <v>0</v>
      </c>
      <c r="CP31" s="475">
        <f t="shared" si="8"/>
        <v>0</v>
      </c>
      <c r="CQ31" s="475">
        <f t="shared" si="8"/>
        <v>0</v>
      </c>
      <c r="CR31" s="474">
        <f t="shared" si="73"/>
        <v>4325628</v>
      </c>
      <c r="CS31" s="475">
        <f t="shared" si="73"/>
        <v>126162</v>
      </c>
      <c r="CT31" s="475">
        <f t="shared" si="73"/>
        <v>4199466</v>
      </c>
      <c r="CU31" s="475">
        <f t="shared" si="73"/>
        <v>3145536</v>
      </c>
      <c r="CV31" s="475">
        <f t="shared" si="73"/>
        <v>1053930</v>
      </c>
      <c r="CW31" s="474">
        <f t="shared" si="74"/>
        <v>0</v>
      </c>
      <c r="CX31" s="475">
        <f t="shared" si="9"/>
        <v>0</v>
      </c>
      <c r="CY31" s="475">
        <f t="shared" si="9"/>
        <v>0</v>
      </c>
      <c r="CZ31" s="475">
        <f t="shared" si="9"/>
        <v>0</v>
      </c>
      <c r="DA31" s="475">
        <f t="shared" si="9"/>
        <v>0</v>
      </c>
      <c r="DB31" s="474">
        <f t="shared" si="75"/>
        <v>912704</v>
      </c>
      <c r="DC31" s="475">
        <f t="shared" si="10"/>
        <v>3008</v>
      </c>
      <c r="DD31" s="475">
        <f t="shared" si="10"/>
        <v>909696</v>
      </c>
      <c r="DE31" s="475">
        <f t="shared" si="10"/>
        <v>909696</v>
      </c>
      <c r="DF31" s="475">
        <f t="shared" si="10"/>
        <v>0</v>
      </c>
      <c r="DG31" s="476">
        <f t="shared" si="76"/>
        <v>22047063</v>
      </c>
      <c r="DH31" s="474">
        <f t="shared" si="77"/>
        <v>3785432</v>
      </c>
      <c r="DI31" s="475">
        <f t="shared" si="77"/>
        <v>301116</v>
      </c>
      <c r="DJ31" s="475">
        <f t="shared" si="77"/>
        <v>3484316</v>
      </c>
      <c r="DK31" s="475">
        <f t="shared" si="77"/>
        <v>2579956</v>
      </c>
      <c r="DL31" s="475">
        <f t="shared" si="77"/>
        <v>904360</v>
      </c>
      <c r="DM31" s="474">
        <f t="shared" si="78"/>
        <v>0</v>
      </c>
      <c r="DN31" s="475">
        <f t="shared" si="11"/>
        <v>0</v>
      </c>
      <c r="DO31" s="475">
        <f t="shared" si="11"/>
        <v>0</v>
      </c>
      <c r="DP31" s="475">
        <f t="shared" si="11"/>
        <v>0</v>
      </c>
      <c r="DQ31" s="475">
        <f t="shared" si="11"/>
        <v>0</v>
      </c>
      <c r="DR31" s="475"/>
      <c r="DS31" s="475"/>
      <c r="DT31" s="475"/>
      <c r="DU31" s="475"/>
      <c r="DV31" s="475"/>
      <c r="DW31" s="474">
        <f t="shared" si="79"/>
        <v>0</v>
      </c>
      <c r="DX31" s="475">
        <f t="shared" si="12"/>
        <v>0</v>
      </c>
      <c r="DY31" s="475">
        <f t="shared" si="12"/>
        <v>0</v>
      </c>
      <c r="DZ31" s="475">
        <f t="shared" si="12"/>
        <v>0</v>
      </c>
      <c r="EA31" s="475">
        <f t="shared" si="12"/>
        <v>0</v>
      </c>
      <c r="EB31" s="474">
        <f t="shared" si="80"/>
        <v>0</v>
      </c>
      <c r="EC31" s="475">
        <f t="shared" si="13"/>
        <v>0</v>
      </c>
      <c r="ED31" s="475">
        <f t="shared" si="13"/>
        <v>0</v>
      </c>
      <c r="EE31" s="475">
        <f t="shared" si="13"/>
        <v>0</v>
      </c>
      <c r="EF31" s="475">
        <f t="shared" si="13"/>
        <v>0</v>
      </c>
      <c r="EG31" s="476">
        <f t="shared" si="81"/>
        <v>3785432</v>
      </c>
      <c r="EH31" s="476">
        <f t="shared" si="82"/>
        <v>40595508</v>
      </c>
      <c r="EI31" s="477">
        <f t="shared" si="83"/>
        <v>2865669</v>
      </c>
      <c r="EJ31" s="477">
        <f t="shared" si="14"/>
        <v>37729839</v>
      </c>
      <c r="EK31" s="477">
        <f t="shared" si="14"/>
        <v>28816990</v>
      </c>
      <c r="EL31" s="477">
        <f t="shared" si="14"/>
        <v>8912849</v>
      </c>
      <c r="EM31" s="478">
        <f t="shared" si="84"/>
        <v>32612303</v>
      </c>
      <c r="EN31" s="478">
        <f t="shared" si="85"/>
        <v>0</v>
      </c>
      <c r="EO31" s="478">
        <f t="shared" si="86"/>
        <v>6280293</v>
      </c>
      <c r="EP31" s="478">
        <f t="shared" si="87"/>
        <v>0</v>
      </c>
      <c r="EQ31" s="478">
        <f t="shared" si="88"/>
        <v>1702912</v>
      </c>
      <c r="ER31" s="479">
        <f t="shared" si="89"/>
        <v>0</v>
      </c>
      <c r="ES31" s="479">
        <f t="shared" si="89"/>
        <v>0</v>
      </c>
      <c r="ET31" s="479">
        <f t="shared" si="89"/>
        <v>0</v>
      </c>
      <c r="EU31" s="479">
        <f t="shared" si="89"/>
        <v>0</v>
      </c>
      <c r="EV31" s="479">
        <f t="shared" si="89"/>
        <v>0</v>
      </c>
      <c r="EW31" s="479">
        <f t="shared" si="90"/>
        <v>0</v>
      </c>
      <c r="EX31" s="479">
        <f t="shared" si="90"/>
        <v>0</v>
      </c>
      <c r="EY31" s="479">
        <f t="shared" si="90"/>
        <v>0</v>
      </c>
      <c r="EZ31" s="479">
        <f t="shared" si="90"/>
        <v>0</v>
      </c>
      <c r="FA31" s="479">
        <f t="shared" si="90"/>
        <v>0</v>
      </c>
      <c r="FB31" s="479">
        <f t="shared" si="91"/>
        <v>0</v>
      </c>
      <c r="FC31" s="479">
        <f t="shared" si="91"/>
        <v>0</v>
      </c>
      <c r="FD31" s="479">
        <f t="shared" si="91"/>
        <v>0</v>
      </c>
      <c r="FE31" s="479">
        <f t="shared" si="91"/>
        <v>0</v>
      </c>
      <c r="FF31" s="479">
        <f t="shared" si="91"/>
        <v>0</v>
      </c>
      <c r="FG31" s="479">
        <f t="shared" si="92"/>
        <v>0</v>
      </c>
      <c r="FH31" s="479">
        <f t="shared" si="92"/>
        <v>0</v>
      </c>
      <c r="FI31" s="479">
        <f t="shared" si="92"/>
        <v>0</v>
      </c>
      <c r="FJ31" s="479">
        <f t="shared" si="92"/>
        <v>0</v>
      </c>
      <c r="FK31" s="479">
        <f t="shared" si="92"/>
        <v>0</v>
      </c>
      <c r="FL31" s="474">
        <f t="shared" si="93"/>
        <v>0</v>
      </c>
      <c r="FM31" s="474">
        <f t="shared" si="93"/>
        <v>0</v>
      </c>
      <c r="FN31" s="474">
        <f t="shared" si="93"/>
        <v>0</v>
      </c>
      <c r="FO31" s="474">
        <f t="shared" si="93"/>
        <v>0</v>
      </c>
      <c r="FP31" s="474">
        <f t="shared" si="93"/>
        <v>0</v>
      </c>
      <c r="FQ31" s="474">
        <f t="shared" si="94"/>
        <v>0</v>
      </c>
      <c r="FR31" s="474">
        <f t="shared" si="94"/>
        <v>0</v>
      </c>
      <c r="FS31" s="474">
        <f t="shared" si="94"/>
        <v>0</v>
      </c>
      <c r="FT31" s="474">
        <f t="shared" si="94"/>
        <v>0</v>
      </c>
      <c r="FU31" s="474">
        <f t="shared" si="94"/>
        <v>0</v>
      </c>
      <c r="FV31" s="479">
        <f t="shared" si="95"/>
        <v>0</v>
      </c>
      <c r="FW31" s="479">
        <f t="shared" si="95"/>
        <v>0</v>
      </c>
      <c r="FX31" s="479">
        <f t="shared" si="95"/>
        <v>0</v>
      </c>
      <c r="FY31" s="479">
        <f t="shared" si="95"/>
        <v>0</v>
      </c>
      <c r="FZ31" s="479">
        <f t="shared" si="95"/>
        <v>0</v>
      </c>
      <c r="GA31" s="479">
        <f t="shared" si="96"/>
        <v>0</v>
      </c>
      <c r="GB31" s="479">
        <f t="shared" si="96"/>
        <v>0</v>
      </c>
      <c r="GC31" s="479">
        <f t="shared" si="96"/>
        <v>0</v>
      </c>
      <c r="GD31" s="479">
        <f t="shared" si="96"/>
        <v>0</v>
      </c>
      <c r="GE31" s="479">
        <f t="shared" si="96"/>
        <v>0</v>
      </c>
      <c r="GF31" s="474">
        <f t="shared" si="97"/>
        <v>0</v>
      </c>
      <c r="GG31" s="474">
        <f t="shared" si="97"/>
        <v>0</v>
      </c>
      <c r="GH31" s="474">
        <f t="shared" si="97"/>
        <v>0</v>
      </c>
      <c r="GI31" s="474">
        <f t="shared" si="97"/>
        <v>0</v>
      </c>
      <c r="GJ31" s="474">
        <f t="shared" si="97"/>
        <v>0</v>
      </c>
      <c r="GK31" s="474">
        <f t="shared" si="98"/>
        <v>0</v>
      </c>
      <c r="GL31" s="474">
        <f t="shared" si="98"/>
        <v>0</v>
      </c>
      <c r="GM31" s="474">
        <f t="shared" si="98"/>
        <v>0</v>
      </c>
      <c r="GN31" s="474">
        <f t="shared" si="98"/>
        <v>0</v>
      </c>
      <c r="GO31" s="474">
        <f t="shared" si="98"/>
        <v>0</v>
      </c>
      <c r="GP31" s="479">
        <f t="shared" si="99"/>
        <v>0</v>
      </c>
      <c r="GQ31" s="479">
        <f t="shared" si="99"/>
        <v>0</v>
      </c>
      <c r="GR31" s="479">
        <f t="shared" si="99"/>
        <v>0</v>
      </c>
      <c r="GS31" s="479">
        <f t="shared" si="99"/>
        <v>0</v>
      </c>
      <c r="GT31" s="479">
        <f t="shared" si="99"/>
        <v>0</v>
      </c>
      <c r="GU31" s="479">
        <f t="shared" si="100"/>
        <v>0</v>
      </c>
      <c r="GV31" s="479">
        <f t="shared" si="100"/>
        <v>0</v>
      </c>
      <c r="GW31" s="479">
        <f t="shared" si="100"/>
        <v>0</v>
      </c>
      <c r="GX31" s="479">
        <f t="shared" si="100"/>
        <v>0</v>
      </c>
      <c r="GY31" s="479">
        <f t="shared" si="100"/>
        <v>0</v>
      </c>
      <c r="GZ31" s="474">
        <f t="shared" si="101"/>
        <v>0</v>
      </c>
      <c r="HA31" s="474">
        <f t="shared" si="101"/>
        <v>0</v>
      </c>
      <c r="HB31" s="474">
        <f t="shared" si="101"/>
        <v>0</v>
      </c>
      <c r="HC31" s="474">
        <f t="shared" si="101"/>
        <v>0</v>
      </c>
      <c r="HD31" s="474">
        <f t="shared" si="101"/>
        <v>0</v>
      </c>
      <c r="HE31" s="474">
        <f t="shared" si="102"/>
        <v>0</v>
      </c>
      <c r="HF31" s="474">
        <f t="shared" si="102"/>
        <v>0</v>
      </c>
      <c r="HG31" s="474">
        <f t="shared" si="102"/>
        <v>0</v>
      </c>
      <c r="HH31" s="474">
        <f t="shared" si="102"/>
        <v>0</v>
      </c>
      <c r="HI31" s="474">
        <f t="shared" si="102"/>
        <v>0</v>
      </c>
      <c r="HJ31" s="479">
        <f t="shared" si="103"/>
        <v>0</v>
      </c>
      <c r="HK31" s="479">
        <f t="shared" si="103"/>
        <v>0</v>
      </c>
      <c r="HL31" s="479">
        <f t="shared" si="103"/>
        <v>0</v>
      </c>
      <c r="HM31" s="479">
        <f t="shared" si="103"/>
        <v>0</v>
      </c>
      <c r="HN31" s="479">
        <f t="shared" si="103"/>
        <v>0</v>
      </c>
      <c r="HO31" s="479">
        <f t="shared" si="104"/>
        <v>33261</v>
      </c>
      <c r="HP31" s="479">
        <f t="shared" si="104"/>
        <v>6557</v>
      </c>
      <c r="HQ31" s="479">
        <f t="shared" si="104"/>
        <v>26704</v>
      </c>
      <c r="HR31" s="479">
        <f t="shared" si="104"/>
        <v>20409</v>
      </c>
      <c r="HS31" s="479">
        <f t="shared" si="104"/>
        <v>6295</v>
      </c>
      <c r="HT31" s="474">
        <f t="shared" si="105"/>
        <v>44689</v>
      </c>
      <c r="HU31" s="474">
        <f t="shared" si="105"/>
        <v>7334</v>
      </c>
      <c r="HV31" s="474">
        <f t="shared" si="105"/>
        <v>37355</v>
      </c>
      <c r="HW31" s="474">
        <f t="shared" si="105"/>
        <v>27875</v>
      </c>
      <c r="HX31" s="474">
        <f t="shared" si="105"/>
        <v>9480</v>
      </c>
      <c r="HY31" s="474">
        <f t="shared" si="106"/>
        <v>0</v>
      </c>
      <c r="HZ31" s="474">
        <f t="shared" si="106"/>
        <v>0</v>
      </c>
      <c r="IA31" s="474">
        <f t="shared" si="106"/>
        <v>0</v>
      </c>
      <c r="IB31" s="474">
        <f t="shared" si="106"/>
        <v>0</v>
      </c>
      <c r="IC31" s="474">
        <f t="shared" si="106"/>
        <v>0</v>
      </c>
      <c r="ID31" s="479">
        <f t="shared" si="107"/>
        <v>0</v>
      </c>
      <c r="IE31" s="479">
        <f t="shared" si="107"/>
        <v>0</v>
      </c>
      <c r="IF31" s="479">
        <f t="shared" si="107"/>
        <v>0</v>
      </c>
      <c r="IG31" s="479">
        <f t="shared" si="107"/>
        <v>0</v>
      </c>
      <c r="IH31" s="479">
        <f t="shared" si="107"/>
        <v>0</v>
      </c>
      <c r="II31" s="479">
        <f t="shared" si="108"/>
        <v>0</v>
      </c>
      <c r="IJ31" s="479">
        <f t="shared" si="108"/>
        <v>0</v>
      </c>
      <c r="IK31" s="479">
        <f t="shared" si="108"/>
        <v>0</v>
      </c>
      <c r="IL31" s="479">
        <f t="shared" si="108"/>
        <v>0</v>
      </c>
      <c r="IM31" s="479">
        <f t="shared" si="108"/>
        <v>0</v>
      </c>
      <c r="IN31" s="474">
        <f t="shared" si="109"/>
        <v>0</v>
      </c>
      <c r="IO31" s="474">
        <f t="shared" si="109"/>
        <v>0</v>
      </c>
      <c r="IP31" s="474">
        <f t="shared" si="109"/>
        <v>0</v>
      </c>
      <c r="IQ31" s="474">
        <f t="shared" si="109"/>
        <v>0</v>
      </c>
      <c r="IR31" s="474">
        <f t="shared" si="109"/>
        <v>0</v>
      </c>
      <c r="IS31" s="474">
        <f t="shared" si="110"/>
        <v>0</v>
      </c>
      <c r="IT31" s="474">
        <f t="shared" si="110"/>
        <v>0</v>
      </c>
      <c r="IU31" s="474">
        <f t="shared" si="110"/>
        <v>0</v>
      </c>
      <c r="IV31" s="474">
        <f t="shared" si="110"/>
        <v>0</v>
      </c>
      <c r="IW31" s="474">
        <f t="shared" si="110"/>
        <v>0</v>
      </c>
      <c r="IX31" s="479">
        <f t="shared" si="111"/>
        <v>0</v>
      </c>
      <c r="IY31" s="479">
        <f t="shared" si="111"/>
        <v>0</v>
      </c>
      <c r="IZ31" s="479">
        <f t="shared" si="111"/>
        <v>0</v>
      </c>
      <c r="JA31" s="479">
        <f t="shared" si="111"/>
        <v>0</v>
      </c>
      <c r="JB31" s="479">
        <f t="shared" si="111"/>
        <v>0</v>
      </c>
      <c r="JC31" s="479">
        <f t="shared" si="112"/>
        <v>0</v>
      </c>
      <c r="JD31" s="479">
        <f t="shared" si="112"/>
        <v>0</v>
      </c>
      <c r="JE31" s="479">
        <f t="shared" si="112"/>
        <v>0</v>
      </c>
      <c r="JF31" s="479">
        <f t="shared" si="112"/>
        <v>0</v>
      </c>
      <c r="JG31" s="479">
        <f t="shared" si="112"/>
        <v>0</v>
      </c>
      <c r="JH31" s="479">
        <f t="shared" si="113"/>
        <v>77950</v>
      </c>
      <c r="JI31" s="479">
        <f t="shared" si="39"/>
        <v>13891</v>
      </c>
      <c r="JJ31" s="479">
        <f t="shared" si="39"/>
        <v>64059</v>
      </c>
      <c r="JK31" s="479">
        <f t="shared" si="39"/>
        <v>48284</v>
      </c>
      <c r="JL31" s="479">
        <f t="shared" si="39"/>
        <v>15775</v>
      </c>
      <c r="JM31" s="302">
        <v>0</v>
      </c>
      <c r="JN31" s="302">
        <v>0</v>
      </c>
      <c r="JO31" s="302">
        <v>0</v>
      </c>
      <c r="JP31" s="302">
        <v>0</v>
      </c>
      <c r="JQ31" s="302">
        <v>75</v>
      </c>
      <c r="JR31" s="302">
        <v>0</v>
      </c>
      <c r="JS31" s="462">
        <f t="shared" si="114"/>
        <v>75</v>
      </c>
      <c r="JT31" s="474">
        <f t="shared" si="137"/>
        <v>0</v>
      </c>
      <c r="JU31" s="474">
        <f t="shared" si="40"/>
        <v>0</v>
      </c>
      <c r="JV31" s="474">
        <f t="shared" si="40"/>
        <v>0</v>
      </c>
      <c r="JW31" s="474">
        <f t="shared" si="40"/>
        <v>0</v>
      </c>
      <c r="JX31" s="474">
        <f t="shared" si="40"/>
        <v>0</v>
      </c>
      <c r="JY31" s="474">
        <f t="shared" si="138"/>
        <v>0</v>
      </c>
      <c r="JZ31" s="474">
        <f t="shared" si="41"/>
        <v>0</v>
      </c>
      <c r="KA31" s="474">
        <f t="shared" si="41"/>
        <v>0</v>
      </c>
      <c r="KB31" s="474">
        <f t="shared" si="41"/>
        <v>0</v>
      </c>
      <c r="KC31" s="474">
        <f t="shared" si="41"/>
        <v>0</v>
      </c>
      <c r="KD31" s="723">
        <f t="shared" si="139"/>
        <v>0</v>
      </c>
      <c r="KE31" s="723">
        <f t="shared" si="42"/>
        <v>0</v>
      </c>
      <c r="KF31" s="723">
        <f t="shared" si="42"/>
        <v>0</v>
      </c>
      <c r="KG31" s="723">
        <f t="shared" si="42"/>
        <v>0</v>
      </c>
      <c r="KH31" s="723">
        <f t="shared" si="42"/>
        <v>0</v>
      </c>
      <c r="KI31" s="723">
        <f t="shared" si="140"/>
        <v>0</v>
      </c>
      <c r="KJ31" s="723">
        <f t="shared" si="43"/>
        <v>0</v>
      </c>
      <c r="KK31" s="723">
        <f t="shared" si="43"/>
        <v>0</v>
      </c>
      <c r="KL31" s="723">
        <f t="shared" si="43"/>
        <v>0</v>
      </c>
      <c r="KM31" s="723">
        <f t="shared" si="43"/>
        <v>0</v>
      </c>
      <c r="KN31" s="474">
        <f t="shared" si="141"/>
        <v>122325</v>
      </c>
      <c r="KO31" s="474">
        <f t="shared" si="44"/>
        <v>2400</v>
      </c>
      <c r="KP31" s="474">
        <f t="shared" si="44"/>
        <v>119925</v>
      </c>
      <c r="KQ31" s="474">
        <f t="shared" si="44"/>
        <v>119925</v>
      </c>
      <c r="KR31" s="474">
        <f t="shared" si="44"/>
        <v>0</v>
      </c>
      <c r="KS31" s="474">
        <f t="shared" si="142"/>
        <v>0</v>
      </c>
      <c r="KT31" s="474">
        <f t="shared" si="45"/>
        <v>0</v>
      </c>
      <c r="KU31" s="474">
        <f t="shared" si="45"/>
        <v>0</v>
      </c>
      <c r="KV31" s="474">
        <f t="shared" si="45"/>
        <v>0</v>
      </c>
      <c r="KW31" s="474">
        <f t="shared" si="45"/>
        <v>0</v>
      </c>
      <c r="KX31" s="474">
        <f t="shared" si="46"/>
        <v>122325</v>
      </c>
      <c r="KY31" s="474">
        <f t="shared" si="46"/>
        <v>2400</v>
      </c>
      <c r="KZ31" s="474">
        <f t="shared" si="47"/>
        <v>119925</v>
      </c>
      <c r="LA31" s="474">
        <f t="shared" si="47"/>
        <v>119925</v>
      </c>
      <c r="LB31" s="474">
        <f t="shared" si="47"/>
        <v>0</v>
      </c>
      <c r="LC31" s="479">
        <f t="shared" si="48"/>
        <v>40595508</v>
      </c>
      <c r="LD31" s="479">
        <f t="shared" si="121"/>
        <v>77950</v>
      </c>
      <c r="LE31" s="479">
        <f t="shared" si="122"/>
        <v>122325</v>
      </c>
      <c r="LF31" s="476">
        <f t="shared" si="123"/>
        <v>40795783</v>
      </c>
      <c r="LG31" s="476">
        <f t="shared" si="49"/>
        <v>2881960</v>
      </c>
      <c r="LH31" s="476">
        <f t="shared" si="49"/>
        <v>37913823</v>
      </c>
      <c r="LI31" s="476">
        <f t="shared" si="49"/>
        <v>28985199</v>
      </c>
      <c r="LJ31" s="476">
        <f t="shared" si="49"/>
        <v>8928624</v>
      </c>
      <c r="LK31" s="714">
        <v>102.11</v>
      </c>
      <c r="LL31" s="717">
        <f t="shared" si="50"/>
        <v>8536610.6999999993</v>
      </c>
      <c r="LM31" s="720">
        <f t="shared" si="124"/>
        <v>8536.6</v>
      </c>
      <c r="LN31" s="718">
        <f t="shared" si="51"/>
        <v>49210068.700000003</v>
      </c>
      <c r="LO31" s="713">
        <f t="shared" si="125"/>
        <v>49210.1</v>
      </c>
      <c r="LP31" s="724">
        <f t="shared" si="126"/>
        <v>0</v>
      </c>
      <c r="LQ31" s="724">
        <f t="shared" si="127"/>
        <v>49210.1</v>
      </c>
      <c r="LR31" s="724">
        <f t="shared" si="52"/>
        <v>122.3</v>
      </c>
      <c r="LS31" s="713">
        <f t="shared" si="128"/>
        <v>49332.4</v>
      </c>
      <c r="LT31" s="437"/>
      <c r="LU31" s="617">
        <f t="shared" si="129"/>
        <v>0</v>
      </c>
      <c r="LV31" s="617">
        <f t="shared" si="130"/>
        <v>0</v>
      </c>
      <c r="LW31" s="617">
        <f t="shared" si="131"/>
        <v>0</v>
      </c>
      <c r="LX31" s="617">
        <f t="shared" si="132"/>
        <v>0</v>
      </c>
      <c r="LY31" s="617">
        <f t="shared" si="133"/>
        <v>1631</v>
      </c>
      <c r="LZ31" s="617">
        <f t="shared" si="134"/>
        <v>0</v>
      </c>
      <c r="MA31" s="480"/>
      <c r="MB31" s="480"/>
      <c r="MC31" s="480"/>
      <c r="MD31" s="480"/>
      <c r="ME31" s="480"/>
      <c r="MF31" s="480"/>
      <c r="MG31" s="480"/>
      <c r="MH31" s="480"/>
      <c r="MI31" s="480"/>
      <c r="MJ31" s="480"/>
      <c r="MK31" s="480"/>
      <c r="ML31" s="480"/>
      <c r="MM31" s="480"/>
      <c r="MN31" s="480"/>
      <c r="MO31" s="480"/>
      <c r="MP31" s="480"/>
      <c r="MQ31" s="480"/>
      <c r="MR31" s="480"/>
      <c r="MS31" s="480"/>
      <c r="MT31" s="480"/>
      <c r="MU31" s="480"/>
      <c r="MV31" s="480"/>
      <c r="MW31" s="480"/>
      <c r="MX31" s="480"/>
      <c r="MY31" s="480"/>
      <c r="MZ31" s="480"/>
      <c r="NA31" s="480"/>
      <c r="NB31" s="480"/>
      <c r="NC31" s="480"/>
      <c r="ND31" s="480"/>
      <c r="NE31" s="480"/>
      <c r="NF31" s="480"/>
      <c r="NG31" s="480"/>
      <c r="NH31" s="480"/>
      <c r="NI31" s="480"/>
      <c r="NJ31" s="480"/>
      <c r="NK31" s="480"/>
      <c r="NL31" s="480"/>
      <c r="NM31" s="480"/>
      <c r="NN31" s="480"/>
      <c r="NO31" s="480"/>
      <c r="NP31" s="480"/>
      <c r="NQ31" s="480"/>
      <c r="NR31" s="480"/>
      <c r="NS31" s="480"/>
      <c r="NT31" s="480"/>
      <c r="NU31" s="480"/>
      <c r="NV31" s="480"/>
      <c r="NW31" s="480"/>
      <c r="NX31" s="480"/>
      <c r="NY31" s="480"/>
      <c r="NZ31" s="480"/>
      <c r="OA31" s="480"/>
      <c r="OB31" s="480"/>
      <c r="OD31" s="642">
        <f t="shared" si="53"/>
        <v>33261</v>
      </c>
      <c r="OE31" s="618">
        <f t="shared" si="54"/>
        <v>44689</v>
      </c>
      <c r="OF31" s="618">
        <f t="shared" si="55"/>
        <v>0</v>
      </c>
      <c r="OG31" s="643">
        <f t="shared" si="135"/>
        <v>26704</v>
      </c>
      <c r="OH31" s="644">
        <f t="shared" si="56"/>
        <v>37355</v>
      </c>
      <c r="OI31" s="644">
        <f t="shared" si="56"/>
        <v>0</v>
      </c>
      <c r="OJ31" s="642">
        <f t="shared" si="57"/>
        <v>6557</v>
      </c>
      <c r="OK31" s="618">
        <f t="shared" si="58"/>
        <v>7334</v>
      </c>
      <c r="OL31" s="618">
        <f t="shared" si="59"/>
        <v>0</v>
      </c>
    </row>
    <row r="32" spans="1:402">
      <c r="A32" s="460" t="s">
        <v>788</v>
      </c>
      <c r="B32" s="461"/>
      <c r="C32" s="461"/>
      <c r="D32" s="461"/>
      <c r="E32" s="461"/>
      <c r="F32" s="462">
        <f t="shared" si="60"/>
        <v>0</v>
      </c>
      <c r="G32" s="463"/>
      <c r="H32" s="463"/>
      <c r="I32" s="463"/>
      <c r="J32" s="463"/>
      <c r="K32" s="462">
        <f t="shared" si="61"/>
        <v>0</v>
      </c>
      <c r="L32" s="464">
        <f t="shared" si="62"/>
        <v>0</v>
      </c>
      <c r="M32" s="464"/>
      <c r="N32" s="464"/>
      <c r="O32" s="464"/>
      <c r="P32" s="485">
        <v>295</v>
      </c>
      <c r="Q32" s="461"/>
      <c r="R32" s="481">
        <v>0</v>
      </c>
      <c r="S32" s="461"/>
      <c r="T32" s="465">
        <v>4</v>
      </c>
      <c r="U32" s="462">
        <f t="shared" si="2"/>
        <v>299</v>
      </c>
      <c r="V32" s="485">
        <v>344</v>
      </c>
      <c r="W32" s="461"/>
      <c r="X32" s="481">
        <v>0</v>
      </c>
      <c r="Y32" s="461"/>
      <c r="Z32" s="465">
        <v>3</v>
      </c>
      <c r="AA32" s="462">
        <f t="shared" si="3"/>
        <v>347</v>
      </c>
      <c r="AB32" s="485">
        <v>53</v>
      </c>
      <c r="AC32" s="461"/>
      <c r="AD32" s="461"/>
      <c r="AE32" s="461"/>
      <c r="AF32" s="465">
        <v>1</v>
      </c>
      <c r="AG32" s="462">
        <f t="shared" si="63"/>
        <v>54</v>
      </c>
      <c r="AH32" s="459">
        <f t="shared" si="64"/>
        <v>700</v>
      </c>
      <c r="AI32" s="467"/>
      <c r="AJ32" s="468">
        <v>0</v>
      </c>
      <c r="AK32" s="469"/>
      <c r="AL32" s="470">
        <v>0</v>
      </c>
      <c r="AM32" s="470"/>
      <c r="AN32" s="467"/>
      <c r="AO32" s="471"/>
      <c r="AP32" s="470"/>
      <c r="AQ32" s="468"/>
      <c r="AR32" s="468"/>
      <c r="AS32" s="461"/>
      <c r="AT32" s="461"/>
      <c r="AU32" s="470"/>
      <c r="AV32" s="470"/>
      <c r="AW32" s="468"/>
      <c r="AX32" s="470"/>
      <c r="AY32" s="470"/>
      <c r="AZ32" s="468"/>
      <c r="BA32" s="470"/>
      <c r="BB32" s="461"/>
      <c r="BC32" s="461"/>
      <c r="BD32" s="470">
        <v>5</v>
      </c>
      <c r="BE32" s="470">
        <v>1</v>
      </c>
      <c r="BF32" s="473"/>
      <c r="BG32" s="462">
        <f t="shared" si="65"/>
        <v>6</v>
      </c>
      <c r="BH32" s="474">
        <f t="shared" si="66"/>
        <v>7608050</v>
      </c>
      <c r="BI32" s="475">
        <f t="shared" si="136"/>
        <v>636315</v>
      </c>
      <c r="BJ32" s="475">
        <f t="shared" si="136"/>
        <v>6971735</v>
      </c>
      <c r="BK32" s="475">
        <f t="shared" si="136"/>
        <v>5328290</v>
      </c>
      <c r="BL32" s="475">
        <f t="shared" si="136"/>
        <v>1643445</v>
      </c>
      <c r="BM32" s="474">
        <f t="shared" si="67"/>
        <v>0</v>
      </c>
      <c r="BN32" s="475">
        <f t="shared" si="5"/>
        <v>0</v>
      </c>
      <c r="BO32" s="475">
        <f t="shared" si="5"/>
        <v>0</v>
      </c>
      <c r="BP32" s="475">
        <f t="shared" si="5"/>
        <v>0</v>
      </c>
      <c r="BQ32" s="475">
        <f t="shared" si="5"/>
        <v>0</v>
      </c>
      <c r="BR32" s="474">
        <f t="shared" si="68"/>
        <v>0</v>
      </c>
      <c r="BS32" s="475">
        <f t="shared" si="6"/>
        <v>0</v>
      </c>
      <c r="BT32" s="475">
        <f t="shared" si="6"/>
        <v>0</v>
      </c>
      <c r="BU32" s="475">
        <f t="shared" si="6"/>
        <v>0</v>
      </c>
      <c r="BV32" s="475">
        <f t="shared" si="6"/>
        <v>0</v>
      </c>
      <c r="BW32" s="475"/>
      <c r="BX32" s="475"/>
      <c r="BY32" s="475"/>
      <c r="BZ32" s="475"/>
      <c r="CA32" s="475"/>
      <c r="CB32" s="474">
        <f t="shared" si="69"/>
        <v>790208</v>
      </c>
      <c r="CC32" s="475">
        <f t="shared" si="7"/>
        <v>1804</v>
      </c>
      <c r="CD32" s="475">
        <f t="shared" si="7"/>
        <v>788404</v>
      </c>
      <c r="CE32" s="475">
        <f t="shared" si="7"/>
        <v>788404</v>
      </c>
      <c r="CF32" s="475">
        <f t="shared" si="7"/>
        <v>0</v>
      </c>
      <c r="CG32" s="476">
        <f t="shared" si="70"/>
        <v>8398258</v>
      </c>
      <c r="CH32" s="474">
        <f t="shared" si="71"/>
        <v>12381592</v>
      </c>
      <c r="CI32" s="475">
        <f t="shared" si="71"/>
        <v>1009296</v>
      </c>
      <c r="CJ32" s="475">
        <f t="shared" si="71"/>
        <v>11372296</v>
      </c>
      <c r="CK32" s="475">
        <f t="shared" si="71"/>
        <v>8486136</v>
      </c>
      <c r="CL32" s="475">
        <f t="shared" si="71"/>
        <v>2886160</v>
      </c>
      <c r="CM32" s="474">
        <f t="shared" si="72"/>
        <v>0</v>
      </c>
      <c r="CN32" s="475">
        <f t="shared" si="8"/>
        <v>0</v>
      </c>
      <c r="CO32" s="475">
        <f t="shared" si="8"/>
        <v>0</v>
      </c>
      <c r="CP32" s="475">
        <f t="shared" si="8"/>
        <v>0</v>
      </c>
      <c r="CQ32" s="475">
        <f t="shared" si="8"/>
        <v>0</v>
      </c>
      <c r="CR32" s="474">
        <f t="shared" si="73"/>
        <v>0</v>
      </c>
      <c r="CS32" s="475">
        <f t="shared" si="73"/>
        <v>0</v>
      </c>
      <c r="CT32" s="475">
        <f t="shared" si="73"/>
        <v>0</v>
      </c>
      <c r="CU32" s="475">
        <f t="shared" si="73"/>
        <v>0</v>
      </c>
      <c r="CV32" s="475">
        <f t="shared" si="73"/>
        <v>0</v>
      </c>
      <c r="CW32" s="474">
        <f t="shared" si="74"/>
        <v>0</v>
      </c>
      <c r="CX32" s="475">
        <f t="shared" si="9"/>
        <v>0</v>
      </c>
      <c r="CY32" s="475">
        <f t="shared" si="9"/>
        <v>0</v>
      </c>
      <c r="CZ32" s="475">
        <f t="shared" si="9"/>
        <v>0</v>
      </c>
      <c r="DA32" s="475">
        <f t="shared" si="9"/>
        <v>0</v>
      </c>
      <c r="DB32" s="474">
        <f t="shared" si="75"/>
        <v>684528</v>
      </c>
      <c r="DC32" s="475">
        <f t="shared" si="10"/>
        <v>2256</v>
      </c>
      <c r="DD32" s="475">
        <f t="shared" si="10"/>
        <v>682272</v>
      </c>
      <c r="DE32" s="475">
        <f t="shared" si="10"/>
        <v>682272</v>
      </c>
      <c r="DF32" s="475">
        <f t="shared" si="10"/>
        <v>0</v>
      </c>
      <c r="DG32" s="476">
        <f t="shared" si="76"/>
        <v>13066120</v>
      </c>
      <c r="DH32" s="474">
        <f t="shared" si="77"/>
        <v>2180738</v>
      </c>
      <c r="DI32" s="475">
        <f t="shared" si="77"/>
        <v>173469</v>
      </c>
      <c r="DJ32" s="475">
        <f t="shared" si="77"/>
        <v>2007269</v>
      </c>
      <c r="DK32" s="475">
        <f t="shared" si="77"/>
        <v>1486279</v>
      </c>
      <c r="DL32" s="475">
        <f t="shared" si="77"/>
        <v>520990</v>
      </c>
      <c r="DM32" s="474">
        <f t="shared" si="78"/>
        <v>0</v>
      </c>
      <c r="DN32" s="475">
        <f t="shared" si="11"/>
        <v>0</v>
      </c>
      <c r="DO32" s="475">
        <f t="shared" si="11"/>
        <v>0</v>
      </c>
      <c r="DP32" s="475">
        <f t="shared" si="11"/>
        <v>0</v>
      </c>
      <c r="DQ32" s="475">
        <f t="shared" si="11"/>
        <v>0</v>
      </c>
      <c r="DR32" s="475"/>
      <c r="DS32" s="475"/>
      <c r="DT32" s="475"/>
      <c r="DU32" s="475"/>
      <c r="DV32" s="475"/>
      <c r="DW32" s="474">
        <f t="shared" si="79"/>
        <v>0</v>
      </c>
      <c r="DX32" s="475">
        <f t="shared" si="12"/>
        <v>0</v>
      </c>
      <c r="DY32" s="475">
        <f t="shared" si="12"/>
        <v>0</v>
      </c>
      <c r="DZ32" s="475">
        <f t="shared" si="12"/>
        <v>0</v>
      </c>
      <c r="EA32" s="475">
        <f t="shared" si="12"/>
        <v>0</v>
      </c>
      <c r="EB32" s="474">
        <f t="shared" si="80"/>
        <v>273811</v>
      </c>
      <c r="EC32" s="475">
        <f t="shared" si="13"/>
        <v>903</v>
      </c>
      <c r="ED32" s="475">
        <f t="shared" si="13"/>
        <v>272908</v>
      </c>
      <c r="EE32" s="475">
        <f t="shared" si="13"/>
        <v>272908</v>
      </c>
      <c r="EF32" s="475">
        <f t="shared" si="13"/>
        <v>0</v>
      </c>
      <c r="EG32" s="476">
        <f t="shared" si="81"/>
        <v>2454549</v>
      </c>
      <c r="EH32" s="476">
        <f t="shared" si="82"/>
        <v>23918927</v>
      </c>
      <c r="EI32" s="477">
        <f t="shared" si="83"/>
        <v>1824043</v>
      </c>
      <c r="EJ32" s="477">
        <f t="shared" si="14"/>
        <v>22094884</v>
      </c>
      <c r="EK32" s="477">
        <f t="shared" si="14"/>
        <v>17044289</v>
      </c>
      <c r="EL32" s="477">
        <f t="shared" si="14"/>
        <v>5050595</v>
      </c>
      <c r="EM32" s="478">
        <f t="shared" si="84"/>
        <v>22170380</v>
      </c>
      <c r="EN32" s="478">
        <f t="shared" si="85"/>
        <v>0</v>
      </c>
      <c r="EO32" s="478">
        <f t="shared" si="86"/>
        <v>0</v>
      </c>
      <c r="EP32" s="478">
        <f t="shared" si="87"/>
        <v>0</v>
      </c>
      <c r="EQ32" s="478">
        <f t="shared" si="88"/>
        <v>1748547</v>
      </c>
      <c r="ER32" s="479">
        <f t="shared" si="89"/>
        <v>0</v>
      </c>
      <c r="ES32" s="479">
        <f t="shared" si="89"/>
        <v>0</v>
      </c>
      <c r="ET32" s="479">
        <f t="shared" si="89"/>
        <v>0</v>
      </c>
      <c r="EU32" s="479">
        <f t="shared" si="89"/>
        <v>0</v>
      </c>
      <c r="EV32" s="479">
        <f t="shared" si="89"/>
        <v>0</v>
      </c>
      <c r="EW32" s="479">
        <f t="shared" si="90"/>
        <v>0</v>
      </c>
      <c r="EX32" s="479">
        <f t="shared" si="90"/>
        <v>0</v>
      </c>
      <c r="EY32" s="479">
        <f t="shared" si="90"/>
        <v>0</v>
      </c>
      <c r="EZ32" s="479">
        <f t="shared" si="90"/>
        <v>0</v>
      </c>
      <c r="FA32" s="479">
        <f t="shared" si="90"/>
        <v>0</v>
      </c>
      <c r="FB32" s="479">
        <f t="shared" si="91"/>
        <v>0</v>
      </c>
      <c r="FC32" s="479">
        <f t="shared" si="91"/>
        <v>0</v>
      </c>
      <c r="FD32" s="479">
        <f t="shared" si="91"/>
        <v>0</v>
      </c>
      <c r="FE32" s="479">
        <f t="shared" si="91"/>
        <v>0</v>
      </c>
      <c r="FF32" s="479">
        <f t="shared" si="91"/>
        <v>0</v>
      </c>
      <c r="FG32" s="479">
        <f t="shared" si="92"/>
        <v>0</v>
      </c>
      <c r="FH32" s="479">
        <f t="shared" si="92"/>
        <v>0</v>
      </c>
      <c r="FI32" s="479">
        <f t="shared" si="92"/>
        <v>0</v>
      </c>
      <c r="FJ32" s="479">
        <f t="shared" si="92"/>
        <v>0</v>
      </c>
      <c r="FK32" s="479">
        <f t="shared" si="92"/>
        <v>0</v>
      </c>
      <c r="FL32" s="474">
        <f t="shared" si="93"/>
        <v>0</v>
      </c>
      <c r="FM32" s="474">
        <f t="shared" si="93"/>
        <v>0</v>
      </c>
      <c r="FN32" s="474">
        <f t="shared" si="93"/>
        <v>0</v>
      </c>
      <c r="FO32" s="474">
        <f t="shared" si="93"/>
        <v>0</v>
      </c>
      <c r="FP32" s="474">
        <f t="shared" si="93"/>
        <v>0</v>
      </c>
      <c r="FQ32" s="474">
        <f t="shared" si="94"/>
        <v>0</v>
      </c>
      <c r="FR32" s="474">
        <f t="shared" si="94"/>
        <v>0</v>
      </c>
      <c r="FS32" s="474">
        <f t="shared" si="94"/>
        <v>0</v>
      </c>
      <c r="FT32" s="474">
        <f t="shared" si="94"/>
        <v>0</v>
      </c>
      <c r="FU32" s="474">
        <f t="shared" si="94"/>
        <v>0</v>
      </c>
      <c r="FV32" s="479">
        <f t="shared" si="95"/>
        <v>0</v>
      </c>
      <c r="FW32" s="479">
        <f t="shared" si="95"/>
        <v>0</v>
      </c>
      <c r="FX32" s="479">
        <f t="shared" si="95"/>
        <v>0</v>
      </c>
      <c r="FY32" s="479">
        <f t="shared" si="95"/>
        <v>0</v>
      </c>
      <c r="FZ32" s="479">
        <f t="shared" si="95"/>
        <v>0</v>
      </c>
      <c r="GA32" s="479">
        <f t="shared" si="96"/>
        <v>0</v>
      </c>
      <c r="GB32" s="479">
        <f t="shared" si="96"/>
        <v>0</v>
      </c>
      <c r="GC32" s="479">
        <f t="shared" si="96"/>
        <v>0</v>
      </c>
      <c r="GD32" s="479">
        <f t="shared" si="96"/>
        <v>0</v>
      </c>
      <c r="GE32" s="479">
        <f t="shared" si="96"/>
        <v>0</v>
      </c>
      <c r="GF32" s="474">
        <f t="shared" si="97"/>
        <v>0</v>
      </c>
      <c r="GG32" s="474">
        <f t="shared" si="97"/>
        <v>0</v>
      </c>
      <c r="GH32" s="474">
        <f t="shared" si="97"/>
        <v>0</v>
      </c>
      <c r="GI32" s="474">
        <f t="shared" si="97"/>
        <v>0</v>
      </c>
      <c r="GJ32" s="474">
        <f t="shared" si="97"/>
        <v>0</v>
      </c>
      <c r="GK32" s="474">
        <f t="shared" si="98"/>
        <v>0</v>
      </c>
      <c r="GL32" s="474">
        <f t="shared" si="98"/>
        <v>0</v>
      </c>
      <c r="GM32" s="474">
        <f t="shared" si="98"/>
        <v>0</v>
      </c>
      <c r="GN32" s="474">
        <f t="shared" si="98"/>
        <v>0</v>
      </c>
      <c r="GO32" s="474">
        <f t="shared" si="98"/>
        <v>0</v>
      </c>
      <c r="GP32" s="479">
        <f t="shared" si="99"/>
        <v>0</v>
      </c>
      <c r="GQ32" s="479">
        <f t="shared" si="99"/>
        <v>0</v>
      </c>
      <c r="GR32" s="479">
        <f t="shared" si="99"/>
        <v>0</v>
      </c>
      <c r="GS32" s="479">
        <f t="shared" si="99"/>
        <v>0</v>
      </c>
      <c r="GT32" s="479">
        <f t="shared" si="99"/>
        <v>0</v>
      </c>
      <c r="GU32" s="479">
        <f t="shared" si="100"/>
        <v>0</v>
      </c>
      <c r="GV32" s="479">
        <f t="shared" si="100"/>
        <v>0</v>
      </c>
      <c r="GW32" s="479">
        <f t="shared" si="100"/>
        <v>0</v>
      </c>
      <c r="GX32" s="479">
        <f t="shared" si="100"/>
        <v>0</v>
      </c>
      <c r="GY32" s="479">
        <f t="shared" si="100"/>
        <v>0</v>
      </c>
      <c r="GZ32" s="474">
        <f t="shared" si="101"/>
        <v>0</v>
      </c>
      <c r="HA32" s="474">
        <f t="shared" si="101"/>
        <v>0</v>
      </c>
      <c r="HB32" s="474">
        <f t="shared" si="101"/>
        <v>0</v>
      </c>
      <c r="HC32" s="474">
        <f t="shared" si="101"/>
        <v>0</v>
      </c>
      <c r="HD32" s="474">
        <f t="shared" si="101"/>
        <v>0</v>
      </c>
      <c r="HE32" s="474">
        <f t="shared" si="102"/>
        <v>0</v>
      </c>
      <c r="HF32" s="474">
        <f t="shared" si="102"/>
        <v>0</v>
      </c>
      <c r="HG32" s="474">
        <f t="shared" si="102"/>
        <v>0</v>
      </c>
      <c r="HH32" s="474">
        <f t="shared" si="102"/>
        <v>0</v>
      </c>
      <c r="HI32" s="474">
        <f t="shared" si="102"/>
        <v>0</v>
      </c>
      <c r="HJ32" s="479">
        <f t="shared" si="103"/>
        <v>0</v>
      </c>
      <c r="HK32" s="479">
        <f t="shared" si="103"/>
        <v>0</v>
      </c>
      <c r="HL32" s="479">
        <f t="shared" si="103"/>
        <v>0</v>
      </c>
      <c r="HM32" s="479">
        <f t="shared" si="103"/>
        <v>0</v>
      </c>
      <c r="HN32" s="479">
        <f t="shared" si="103"/>
        <v>0</v>
      </c>
      <c r="HO32" s="479">
        <f t="shared" si="104"/>
        <v>0</v>
      </c>
      <c r="HP32" s="479">
        <f t="shared" si="104"/>
        <v>0</v>
      </c>
      <c r="HQ32" s="479">
        <f t="shared" si="104"/>
        <v>0</v>
      </c>
      <c r="HR32" s="479">
        <f t="shared" si="104"/>
        <v>0</v>
      </c>
      <c r="HS32" s="479">
        <f t="shared" si="104"/>
        <v>0</v>
      </c>
      <c r="HT32" s="474">
        <f t="shared" si="105"/>
        <v>0</v>
      </c>
      <c r="HU32" s="474">
        <f t="shared" si="105"/>
        <v>0</v>
      </c>
      <c r="HV32" s="474">
        <f t="shared" si="105"/>
        <v>0</v>
      </c>
      <c r="HW32" s="474">
        <f t="shared" si="105"/>
        <v>0</v>
      </c>
      <c r="HX32" s="474">
        <f t="shared" si="105"/>
        <v>0</v>
      </c>
      <c r="HY32" s="474">
        <f t="shared" si="106"/>
        <v>0</v>
      </c>
      <c r="HZ32" s="474">
        <f t="shared" si="106"/>
        <v>0</v>
      </c>
      <c r="IA32" s="474">
        <f t="shared" si="106"/>
        <v>0</v>
      </c>
      <c r="IB32" s="474">
        <f t="shared" si="106"/>
        <v>0</v>
      </c>
      <c r="IC32" s="474">
        <f t="shared" si="106"/>
        <v>0</v>
      </c>
      <c r="ID32" s="479">
        <f t="shared" si="107"/>
        <v>0</v>
      </c>
      <c r="IE32" s="479">
        <f t="shared" si="107"/>
        <v>0</v>
      </c>
      <c r="IF32" s="479">
        <f t="shared" si="107"/>
        <v>0</v>
      </c>
      <c r="IG32" s="479">
        <f t="shared" si="107"/>
        <v>0</v>
      </c>
      <c r="IH32" s="479">
        <f t="shared" si="107"/>
        <v>0</v>
      </c>
      <c r="II32" s="479">
        <f t="shared" si="108"/>
        <v>0</v>
      </c>
      <c r="IJ32" s="479">
        <f t="shared" si="108"/>
        <v>0</v>
      </c>
      <c r="IK32" s="479">
        <f t="shared" si="108"/>
        <v>0</v>
      </c>
      <c r="IL32" s="479">
        <f t="shared" si="108"/>
        <v>0</v>
      </c>
      <c r="IM32" s="479">
        <f t="shared" si="108"/>
        <v>0</v>
      </c>
      <c r="IN32" s="474">
        <f t="shared" si="109"/>
        <v>0</v>
      </c>
      <c r="IO32" s="474">
        <f t="shared" si="109"/>
        <v>0</v>
      </c>
      <c r="IP32" s="474">
        <f t="shared" si="109"/>
        <v>0</v>
      </c>
      <c r="IQ32" s="474">
        <f t="shared" si="109"/>
        <v>0</v>
      </c>
      <c r="IR32" s="474">
        <f t="shared" si="109"/>
        <v>0</v>
      </c>
      <c r="IS32" s="474">
        <f t="shared" si="110"/>
        <v>865830</v>
      </c>
      <c r="IT32" s="474">
        <f t="shared" si="110"/>
        <v>64710</v>
      </c>
      <c r="IU32" s="474">
        <f t="shared" si="110"/>
        <v>801120</v>
      </c>
      <c r="IV32" s="474">
        <f t="shared" si="110"/>
        <v>612270</v>
      </c>
      <c r="IW32" s="474">
        <f t="shared" si="110"/>
        <v>188850</v>
      </c>
      <c r="IX32" s="479">
        <f t="shared" si="111"/>
        <v>241734</v>
      </c>
      <c r="IY32" s="479">
        <f t="shared" si="111"/>
        <v>17604</v>
      </c>
      <c r="IZ32" s="479">
        <f t="shared" si="111"/>
        <v>224130</v>
      </c>
      <c r="JA32" s="479">
        <f t="shared" si="111"/>
        <v>167250</v>
      </c>
      <c r="JB32" s="479">
        <f t="shared" si="111"/>
        <v>56880</v>
      </c>
      <c r="JC32" s="479">
        <f t="shared" si="112"/>
        <v>0</v>
      </c>
      <c r="JD32" s="479">
        <f t="shared" si="112"/>
        <v>0</v>
      </c>
      <c r="JE32" s="479">
        <f t="shared" si="112"/>
        <v>0</v>
      </c>
      <c r="JF32" s="479">
        <f t="shared" si="112"/>
        <v>0</v>
      </c>
      <c r="JG32" s="479">
        <f t="shared" si="112"/>
        <v>0</v>
      </c>
      <c r="JH32" s="479">
        <f t="shared" si="113"/>
        <v>1107564</v>
      </c>
      <c r="JI32" s="479">
        <f t="shared" si="39"/>
        <v>82314</v>
      </c>
      <c r="JJ32" s="479">
        <f t="shared" si="39"/>
        <v>1025250</v>
      </c>
      <c r="JK32" s="479">
        <f t="shared" si="39"/>
        <v>779520</v>
      </c>
      <c r="JL32" s="479">
        <f t="shared" si="39"/>
        <v>245730</v>
      </c>
      <c r="JM32" s="483"/>
      <c r="JN32" s="483">
        <v>112</v>
      </c>
      <c r="JO32" s="483"/>
      <c r="JP32" s="483">
        <v>174</v>
      </c>
      <c r="JQ32" s="483">
        <v>93</v>
      </c>
      <c r="JR32" s="483">
        <v>50</v>
      </c>
      <c r="JS32" s="462">
        <f t="shared" si="114"/>
        <v>429</v>
      </c>
      <c r="JT32" s="474">
        <f t="shared" si="137"/>
        <v>0</v>
      </c>
      <c r="JU32" s="474">
        <f t="shared" si="40"/>
        <v>0</v>
      </c>
      <c r="JV32" s="474">
        <f t="shared" si="40"/>
        <v>0</v>
      </c>
      <c r="JW32" s="474">
        <f t="shared" si="40"/>
        <v>0</v>
      </c>
      <c r="JX32" s="474">
        <f t="shared" si="40"/>
        <v>0</v>
      </c>
      <c r="JY32" s="474">
        <f t="shared" si="138"/>
        <v>182672</v>
      </c>
      <c r="JZ32" s="474">
        <f t="shared" si="41"/>
        <v>3584</v>
      </c>
      <c r="KA32" s="474">
        <f t="shared" si="41"/>
        <v>179088</v>
      </c>
      <c r="KB32" s="474">
        <f t="shared" si="41"/>
        <v>179088</v>
      </c>
      <c r="KC32" s="474">
        <f t="shared" si="41"/>
        <v>0</v>
      </c>
      <c r="KD32" s="723">
        <f t="shared" si="139"/>
        <v>0</v>
      </c>
      <c r="KE32" s="723">
        <f t="shared" si="42"/>
        <v>0</v>
      </c>
      <c r="KF32" s="723">
        <f t="shared" si="42"/>
        <v>0</v>
      </c>
      <c r="KG32" s="723">
        <f t="shared" si="42"/>
        <v>0</v>
      </c>
      <c r="KH32" s="723">
        <f t="shared" si="42"/>
        <v>0</v>
      </c>
      <c r="KI32" s="723">
        <f t="shared" si="140"/>
        <v>283794</v>
      </c>
      <c r="KJ32" s="723">
        <f t="shared" si="43"/>
        <v>5568</v>
      </c>
      <c r="KK32" s="723">
        <f t="shared" si="43"/>
        <v>278226</v>
      </c>
      <c r="KL32" s="723">
        <f t="shared" si="43"/>
        <v>278226</v>
      </c>
      <c r="KM32" s="723">
        <f t="shared" si="43"/>
        <v>0</v>
      </c>
      <c r="KN32" s="474">
        <f t="shared" si="141"/>
        <v>151683</v>
      </c>
      <c r="KO32" s="474">
        <f t="shared" si="44"/>
        <v>2976</v>
      </c>
      <c r="KP32" s="474">
        <f t="shared" si="44"/>
        <v>148707</v>
      </c>
      <c r="KQ32" s="474">
        <f t="shared" si="44"/>
        <v>148707</v>
      </c>
      <c r="KR32" s="474">
        <f t="shared" si="44"/>
        <v>0</v>
      </c>
      <c r="KS32" s="474">
        <f t="shared" si="142"/>
        <v>69850</v>
      </c>
      <c r="KT32" s="474">
        <f t="shared" si="45"/>
        <v>1350</v>
      </c>
      <c r="KU32" s="474">
        <f t="shared" si="45"/>
        <v>68500</v>
      </c>
      <c r="KV32" s="474">
        <f t="shared" si="45"/>
        <v>68500</v>
      </c>
      <c r="KW32" s="474">
        <f t="shared" si="45"/>
        <v>0</v>
      </c>
      <c r="KX32" s="474">
        <f t="shared" si="46"/>
        <v>687999</v>
      </c>
      <c r="KY32" s="474">
        <f t="shared" si="46"/>
        <v>13478</v>
      </c>
      <c r="KZ32" s="474">
        <f t="shared" si="47"/>
        <v>674521</v>
      </c>
      <c r="LA32" s="474">
        <f t="shared" si="47"/>
        <v>674521</v>
      </c>
      <c r="LB32" s="474">
        <f t="shared" si="47"/>
        <v>0</v>
      </c>
      <c r="LC32" s="479">
        <f t="shared" si="48"/>
        <v>23918927</v>
      </c>
      <c r="LD32" s="479">
        <f t="shared" si="121"/>
        <v>1107564</v>
      </c>
      <c r="LE32" s="479">
        <f t="shared" si="122"/>
        <v>687999</v>
      </c>
      <c r="LF32" s="476">
        <f t="shared" si="123"/>
        <v>25714490</v>
      </c>
      <c r="LG32" s="476">
        <f t="shared" si="49"/>
        <v>1919835</v>
      </c>
      <c r="LH32" s="476">
        <f t="shared" si="49"/>
        <v>23794655</v>
      </c>
      <c r="LI32" s="476">
        <f t="shared" si="49"/>
        <v>18498330</v>
      </c>
      <c r="LJ32" s="476">
        <f t="shared" si="49"/>
        <v>5296325</v>
      </c>
      <c r="LK32" s="714">
        <v>62.56</v>
      </c>
      <c r="LL32" s="717">
        <f t="shared" si="50"/>
        <v>5230147.5999999996</v>
      </c>
      <c r="LM32" s="720">
        <f t="shared" si="124"/>
        <v>5230.1000000000004</v>
      </c>
      <c r="LN32" s="718">
        <f t="shared" si="51"/>
        <v>30256638.600000001</v>
      </c>
      <c r="LO32" s="713">
        <f t="shared" si="125"/>
        <v>30256.6</v>
      </c>
      <c r="LP32" s="724">
        <f t="shared" si="126"/>
        <v>0</v>
      </c>
      <c r="LQ32" s="724">
        <f t="shared" si="127"/>
        <v>30256.6</v>
      </c>
      <c r="LR32" s="724">
        <f t="shared" si="52"/>
        <v>688</v>
      </c>
      <c r="LS32" s="713">
        <f t="shared" si="128"/>
        <v>30944.6</v>
      </c>
      <c r="LT32" s="437"/>
      <c r="LU32" s="617">
        <f t="shared" si="129"/>
        <v>0</v>
      </c>
      <c r="LV32" s="617">
        <f t="shared" si="130"/>
        <v>1631</v>
      </c>
      <c r="LW32" s="617">
        <f t="shared" si="131"/>
        <v>0</v>
      </c>
      <c r="LX32" s="617">
        <f t="shared" si="132"/>
        <v>1631</v>
      </c>
      <c r="LY32" s="617">
        <f t="shared" si="133"/>
        <v>1631</v>
      </c>
      <c r="LZ32" s="617">
        <f t="shared" si="134"/>
        <v>1397</v>
      </c>
      <c r="MA32" s="480"/>
      <c r="MB32" s="480"/>
      <c r="MC32" s="480"/>
      <c r="MD32" s="480"/>
      <c r="ME32" s="480"/>
      <c r="MF32" s="480"/>
      <c r="MG32" s="480"/>
      <c r="MH32" s="480"/>
      <c r="MI32" s="480"/>
      <c r="MJ32" s="480"/>
      <c r="MK32" s="480"/>
      <c r="ML32" s="480"/>
      <c r="MM32" s="480"/>
      <c r="MN32" s="480"/>
      <c r="MO32" s="480"/>
      <c r="MP32" s="480"/>
      <c r="MQ32" s="480"/>
      <c r="MR32" s="480"/>
      <c r="MS32" s="480"/>
      <c r="MT32" s="480"/>
      <c r="MU32" s="480"/>
      <c r="MV32" s="480"/>
      <c r="MW32" s="480"/>
      <c r="MX32" s="480"/>
      <c r="MY32" s="480"/>
      <c r="MZ32" s="480"/>
      <c r="NA32" s="480"/>
      <c r="NB32" s="480"/>
      <c r="NC32" s="480"/>
      <c r="ND32" s="480"/>
      <c r="NE32" s="480"/>
      <c r="NF32" s="480"/>
      <c r="NG32" s="480"/>
      <c r="NH32" s="480"/>
      <c r="NI32" s="480"/>
      <c r="NJ32" s="480"/>
      <c r="NK32" s="480"/>
      <c r="NL32" s="480"/>
      <c r="NM32" s="480"/>
      <c r="NN32" s="480"/>
      <c r="NO32" s="480"/>
      <c r="NP32" s="480"/>
      <c r="NQ32" s="480"/>
      <c r="NR32" s="480"/>
      <c r="NS32" s="480"/>
      <c r="NT32" s="480"/>
      <c r="NU32" s="480"/>
      <c r="NV32" s="480"/>
      <c r="NW32" s="480"/>
      <c r="NX32" s="480"/>
      <c r="NY32" s="480"/>
      <c r="NZ32" s="480"/>
      <c r="OA32" s="480"/>
      <c r="OB32" s="480"/>
      <c r="OD32" s="642">
        <f t="shared" si="53"/>
        <v>173166</v>
      </c>
      <c r="OE32" s="618">
        <f t="shared" si="54"/>
        <v>241734</v>
      </c>
      <c r="OF32" s="618">
        <f t="shared" si="55"/>
        <v>0</v>
      </c>
      <c r="OG32" s="643">
        <f t="shared" si="135"/>
        <v>160224</v>
      </c>
      <c r="OH32" s="644">
        <f t="shared" si="56"/>
        <v>224130</v>
      </c>
      <c r="OI32" s="644">
        <f t="shared" si="56"/>
        <v>0</v>
      </c>
      <c r="OJ32" s="642">
        <f t="shared" si="57"/>
        <v>12942</v>
      </c>
      <c r="OK32" s="618">
        <f t="shared" si="58"/>
        <v>17604</v>
      </c>
      <c r="OL32" s="618">
        <f t="shared" si="59"/>
        <v>0</v>
      </c>
    </row>
    <row r="33" spans="1:402">
      <c r="A33" s="460" t="s">
        <v>789</v>
      </c>
      <c r="B33" s="461"/>
      <c r="C33" s="461"/>
      <c r="D33" s="461"/>
      <c r="E33" s="461"/>
      <c r="F33" s="462">
        <f t="shared" si="60"/>
        <v>0</v>
      </c>
      <c r="G33" s="463"/>
      <c r="H33" s="463"/>
      <c r="I33" s="463"/>
      <c r="J33" s="463"/>
      <c r="K33" s="462">
        <f t="shared" si="61"/>
        <v>0</v>
      </c>
      <c r="L33" s="464">
        <f t="shared" si="62"/>
        <v>0</v>
      </c>
      <c r="M33" s="464"/>
      <c r="N33" s="464"/>
      <c r="O33" s="464"/>
      <c r="P33" s="485">
        <v>181</v>
      </c>
      <c r="Q33" s="461"/>
      <c r="R33" s="481">
        <v>15</v>
      </c>
      <c r="S33" s="461"/>
      <c r="T33" s="465">
        <v>1</v>
      </c>
      <c r="U33" s="462">
        <f t="shared" si="2"/>
        <v>197</v>
      </c>
      <c r="V33" s="485">
        <v>169</v>
      </c>
      <c r="W33" s="461"/>
      <c r="X33" s="481">
        <v>41</v>
      </c>
      <c r="Y33" s="461"/>
      <c r="Z33" s="465">
        <v>6</v>
      </c>
      <c r="AA33" s="462">
        <f t="shared" si="3"/>
        <v>216</v>
      </c>
      <c r="AB33" s="485">
        <v>35</v>
      </c>
      <c r="AC33" s="461"/>
      <c r="AD33" s="461"/>
      <c r="AE33" s="461"/>
      <c r="AF33" s="465">
        <v>0</v>
      </c>
      <c r="AG33" s="462">
        <f t="shared" si="63"/>
        <v>35</v>
      </c>
      <c r="AH33" s="459">
        <f t="shared" si="64"/>
        <v>448</v>
      </c>
      <c r="AI33" s="467"/>
      <c r="AJ33" s="468">
        <v>0</v>
      </c>
      <c r="AK33" s="469"/>
      <c r="AL33" s="470">
        <v>0</v>
      </c>
      <c r="AM33" s="470">
        <v>1</v>
      </c>
      <c r="AN33" s="467"/>
      <c r="AO33" s="471"/>
      <c r="AP33" s="470"/>
      <c r="AQ33" s="468"/>
      <c r="AR33" s="468"/>
      <c r="AS33" s="461"/>
      <c r="AT33" s="461"/>
      <c r="AU33" s="470">
        <v>1</v>
      </c>
      <c r="AV33" s="470"/>
      <c r="AW33" s="468"/>
      <c r="AX33" s="470"/>
      <c r="AY33" s="470"/>
      <c r="AZ33" s="468"/>
      <c r="BA33" s="470"/>
      <c r="BB33" s="461"/>
      <c r="BC33" s="461"/>
      <c r="BD33" s="470"/>
      <c r="BE33" s="470"/>
      <c r="BF33" s="473"/>
      <c r="BG33" s="462">
        <f t="shared" si="65"/>
        <v>2</v>
      </c>
      <c r="BH33" s="474">
        <f t="shared" si="66"/>
        <v>4667990</v>
      </c>
      <c r="BI33" s="475">
        <f t="shared" si="136"/>
        <v>390417</v>
      </c>
      <c r="BJ33" s="475">
        <f t="shared" si="136"/>
        <v>4277573</v>
      </c>
      <c r="BK33" s="475">
        <f t="shared" si="136"/>
        <v>3269222</v>
      </c>
      <c r="BL33" s="475">
        <f t="shared" si="136"/>
        <v>1008351</v>
      </c>
      <c r="BM33" s="474">
        <f t="shared" si="67"/>
        <v>0</v>
      </c>
      <c r="BN33" s="475">
        <f t="shared" si="5"/>
        <v>0</v>
      </c>
      <c r="BO33" s="475">
        <f t="shared" si="5"/>
        <v>0</v>
      </c>
      <c r="BP33" s="475">
        <f t="shared" si="5"/>
        <v>0</v>
      </c>
      <c r="BQ33" s="475">
        <f t="shared" si="5"/>
        <v>0</v>
      </c>
      <c r="BR33" s="474">
        <f t="shared" si="68"/>
        <v>1085925</v>
      </c>
      <c r="BS33" s="475">
        <f t="shared" si="6"/>
        <v>32355</v>
      </c>
      <c r="BT33" s="475">
        <f t="shared" si="6"/>
        <v>1053570</v>
      </c>
      <c r="BU33" s="475">
        <f t="shared" si="6"/>
        <v>808935</v>
      </c>
      <c r="BV33" s="475">
        <f t="shared" si="6"/>
        <v>244635</v>
      </c>
      <c r="BW33" s="475"/>
      <c r="BX33" s="475"/>
      <c r="BY33" s="475"/>
      <c r="BZ33" s="475"/>
      <c r="CA33" s="475"/>
      <c r="CB33" s="474">
        <f t="shared" si="69"/>
        <v>197552</v>
      </c>
      <c r="CC33" s="475">
        <f t="shared" si="7"/>
        <v>451</v>
      </c>
      <c r="CD33" s="475">
        <f t="shared" si="7"/>
        <v>197101</v>
      </c>
      <c r="CE33" s="475">
        <f t="shared" si="7"/>
        <v>197101</v>
      </c>
      <c r="CF33" s="475">
        <f t="shared" si="7"/>
        <v>0</v>
      </c>
      <c r="CG33" s="476">
        <f t="shared" si="70"/>
        <v>5951467</v>
      </c>
      <c r="CH33" s="474">
        <f t="shared" si="71"/>
        <v>6082817</v>
      </c>
      <c r="CI33" s="475">
        <f t="shared" si="71"/>
        <v>495846</v>
      </c>
      <c r="CJ33" s="475">
        <f t="shared" si="71"/>
        <v>5586971</v>
      </c>
      <c r="CK33" s="475">
        <f t="shared" si="71"/>
        <v>4169061</v>
      </c>
      <c r="CL33" s="475">
        <f t="shared" si="71"/>
        <v>1417910</v>
      </c>
      <c r="CM33" s="474">
        <f t="shared" si="72"/>
        <v>0</v>
      </c>
      <c r="CN33" s="475">
        <f t="shared" si="8"/>
        <v>0</v>
      </c>
      <c r="CO33" s="475">
        <f t="shared" si="8"/>
        <v>0</v>
      </c>
      <c r="CP33" s="475">
        <f t="shared" si="8"/>
        <v>0</v>
      </c>
      <c r="CQ33" s="475">
        <f t="shared" si="8"/>
        <v>0</v>
      </c>
      <c r="CR33" s="474">
        <f t="shared" si="73"/>
        <v>4124436</v>
      </c>
      <c r="CS33" s="475">
        <f t="shared" si="73"/>
        <v>120294</v>
      </c>
      <c r="CT33" s="475">
        <f t="shared" si="73"/>
        <v>4004142</v>
      </c>
      <c r="CU33" s="475">
        <f t="shared" si="73"/>
        <v>2999232</v>
      </c>
      <c r="CV33" s="475">
        <f t="shared" si="73"/>
        <v>1004910</v>
      </c>
      <c r="CW33" s="474">
        <f t="shared" si="74"/>
        <v>0</v>
      </c>
      <c r="CX33" s="475">
        <f t="shared" si="9"/>
        <v>0</v>
      </c>
      <c r="CY33" s="475">
        <f t="shared" si="9"/>
        <v>0</v>
      </c>
      <c r="CZ33" s="475">
        <f t="shared" si="9"/>
        <v>0</v>
      </c>
      <c r="DA33" s="475">
        <f t="shared" si="9"/>
        <v>0</v>
      </c>
      <c r="DB33" s="474">
        <f t="shared" si="75"/>
        <v>1369056</v>
      </c>
      <c r="DC33" s="475">
        <f t="shared" si="10"/>
        <v>4512</v>
      </c>
      <c r="DD33" s="475">
        <f t="shared" si="10"/>
        <v>1364544</v>
      </c>
      <c r="DE33" s="475">
        <f t="shared" si="10"/>
        <v>1364544</v>
      </c>
      <c r="DF33" s="475">
        <f t="shared" si="10"/>
        <v>0</v>
      </c>
      <c r="DG33" s="476">
        <f t="shared" si="76"/>
        <v>11576309</v>
      </c>
      <c r="DH33" s="474">
        <f t="shared" si="77"/>
        <v>1440110</v>
      </c>
      <c r="DI33" s="475">
        <f t="shared" si="77"/>
        <v>114555</v>
      </c>
      <c r="DJ33" s="475">
        <f t="shared" si="77"/>
        <v>1325555</v>
      </c>
      <c r="DK33" s="475">
        <f t="shared" si="77"/>
        <v>981505</v>
      </c>
      <c r="DL33" s="475">
        <f t="shared" si="77"/>
        <v>344050</v>
      </c>
      <c r="DM33" s="474">
        <f t="shared" si="78"/>
        <v>0</v>
      </c>
      <c r="DN33" s="475">
        <f t="shared" si="11"/>
        <v>0</v>
      </c>
      <c r="DO33" s="475">
        <f t="shared" si="11"/>
        <v>0</v>
      </c>
      <c r="DP33" s="475">
        <f t="shared" si="11"/>
        <v>0</v>
      </c>
      <c r="DQ33" s="475">
        <f t="shared" si="11"/>
        <v>0</v>
      </c>
      <c r="DR33" s="475"/>
      <c r="DS33" s="475"/>
      <c r="DT33" s="475"/>
      <c r="DU33" s="475"/>
      <c r="DV33" s="475"/>
      <c r="DW33" s="474">
        <f t="shared" si="79"/>
        <v>0</v>
      </c>
      <c r="DX33" s="475">
        <f t="shared" si="12"/>
        <v>0</v>
      </c>
      <c r="DY33" s="475">
        <f t="shared" si="12"/>
        <v>0</v>
      </c>
      <c r="DZ33" s="475">
        <f t="shared" si="12"/>
        <v>0</v>
      </c>
      <c r="EA33" s="475">
        <f t="shared" si="12"/>
        <v>0</v>
      </c>
      <c r="EB33" s="474">
        <f t="shared" si="80"/>
        <v>0</v>
      </c>
      <c r="EC33" s="475">
        <f t="shared" si="13"/>
        <v>0</v>
      </c>
      <c r="ED33" s="475">
        <f t="shared" si="13"/>
        <v>0</v>
      </c>
      <c r="EE33" s="475">
        <f t="shared" si="13"/>
        <v>0</v>
      </c>
      <c r="EF33" s="475">
        <f t="shared" si="13"/>
        <v>0</v>
      </c>
      <c r="EG33" s="476">
        <f t="shared" si="81"/>
        <v>1440110</v>
      </c>
      <c r="EH33" s="476">
        <f t="shared" si="82"/>
        <v>18967886</v>
      </c>
      <c r="EI33" s="477">
        <f t="shared" si="83"/>
        <v>1158430</v>
      </c>
      <c r="EJ33" s="477">
        <f t="shared" si="14"/>
        <v>17809456</v>
      </c>
      <c r="EK33" s="477">
        <f t="shared" si="14"/>
        <v>13789600</v>
      </c>
      <c r="EL33" s="477">
        <f t="shared" si="14"/>
        <v>4019856</v>
      </c>
      <c r="EM33" s="478">
        <f t="shared" si="84"/>
        <v>12190917</v>
      </c>
      <c r="EN33" s="478">
        <f t="shared" si="85"/>
        <v>0</v>
      </c>
      <c r="EO33" s="478">
        <f t="shared" si="86"/>
        <v>5210361</v>
      </c>
      <c r="EP33" s="478">
        <f t="shared" si="87"/>
        <v>0</v>
      </c>
      <c r="EQ33" s="478">
        <f t="shared" si="88"/>
        <v>1566608</v>
      </c>
      <c r="ER33" s="479">
        <f t="shared" si="89"/>
        <v>0</v>
      </c>
      <c r="ES33" s="479">
        <f t="shared" si="89"/>
        <v>0</v>
      </c>
      <c r="ET33" s="479">
        <f t="shared" si="89"/>
        <v>0</v>
      </c>
      <c r="EU33" s="479">
        <f t="shared" si="89"/>
        <v>0</v>
      </c>
      <c r="EV33" s="479">
        <f t="shared" si="89"/>
        <v>0</v>
      </c>
      <c r="EW33" s="479">
        <f t="shared" si="90"/>
        <v>0</v>
      </c>
      <c r="EX33" s="479">
        <f t="shared" si="90"/>
        <v>0</v>
      </c>
      <c r="EY33" s="479">
        <f t="shared" si="90"/>
        <v>0</v>
      </c>
      <c r="EZ33" s="479">
        <f t="shared" si="90"/>
        <v>0</v>
      </c>
      <c r="FA33" s="479">
        <f t="shared" si="90"/>
        <v>0</v>
      </c>
      <c r="FB33" s="479">
        <f t="shared" si="91"/>
        <v>0</v>
      </c>
      <c r="FC33" s="479">
        <f t="shared" si="91"/>
        <v>0</v>
      </c>
      <c r="FD33" s="479">
        <f t="shared" si="91"/>
        <v>0</v>
      </c>
      <c r="FE33" s="479">
        <f t="shared" si="91"/>
        <v>0</v>
      </c>
      <c r="FF33" s="479">
        <f t="shared" si="91"/>
        <v>0</v>
      </c>
      <c r="FG33" s="479">
        <f t="shared" si="92"/>
        <v>0</v>
      </c>
      <c r="FH33" s="479">
        <f t="shared" si="92"/>
        <v>0</v>
      </c>
      <c r="FI33" s="479">
        <f t="shared" si="92"/>
        <v>0</v>
      </c>
      <c r="FJ33" s="479">
        <f t="shared" si="92"/>
        <v>0</v>
      </c>
      <c r="FK33" s="479">
        <f t="shared" si="92"/>
        <v>0</v>
      </c>
      <c r="FL33" s="474">
        <f t="shared" si="93"/>
        <v>64989</v>
      </c>
      <c r="FM33" s="474">
        <f t="shared" si="93"/>
        <v>27634</v>
      </c>
      <c r="FN33" s="474">
        <f t="shared" si="93"/>
        <v>37355</v>
      </c>
      <c r="FO33" s="474">
        <f t="shared" si="93"/>
        <v>27875</v>
      </c>
      <c r="FP33" s="474">
        <f t="shared" si="93"/>
        <v>9480</v>
      </c>
      <c r="FQ33" s="474">
        <f t="shared" si="94"/>
        <v>0</v>
      </c>
      <c r="FR33" s="474">
        <f t="shared" si="94"/>
        <v>0</v>
      </c>
      <c r="FS33" s="474">
        <f t="shared" si="94"/>
        <v>0</v>
      </c>
      <c r="FT33" s="474">
        <f t="shared" si="94"/>
        <v>0</v>
      </c>
      <c r="FU33" s="474">
        <f t="shared" si="94"/>
        <v>0</v>
      </c>
      <c r="FV33" s="479">
        <f t="shared" si="95"/>
        <v>0</v>
      </c>
      <c r="FW33" s="479">
        <f t="shared" si="95"/>
        <v>0</v>
      </c>
      <c r="FX33" s="479">
        <f t="shared" si="95"/>
        <v>0</v>
      </c>
      <c r="FY33" s="479">
        <f t="shared" si="95"/>
        <v>0</v>
      </c>
      <c r="FZ33" s="479">
        <f t="shared" si="95"/>
        <v>0</v>
      </c>
      <c r="GA33" s="479">
        <f t="shared" si="96"/>
        <v>0</v>
      </c>
      <c r="GB33" s="479">
        <f t="shared" si="96"/>
        <v>0</v>
      </c>
      <c r="GC33" s="479">
        <f t="shared" si="96"/>
        <v>0</v>
      </c>
      <c r="GD33" s="479">
        <f t="shared" si="96"/>
        <v>0</v>
      </c>
      <c r="GE33" s="479">
        <f t="shared" si="96"/>
        <v>0</v>
      </c>
      <c r="GF33" s="474">
        <f t="shared" si="97"/>
        <v>0</v>
      </c>
      <c r="GG33" s="474">
        <f t="shared" si="97"/>
        <v>0</v>
      </c>
      <c r="GH33" s="474">
        <f t="shared" si="97"/>
        <v>0</v>
      </c>
      <c r="GI33" s="474">
        <f t="shared" si="97"/>
        <v>0</v>
      </c>
      <c r="GJ33" s="474">
        <f t="shared" si="97"/>
        <v>0</v>
      </c>
      <c r="GK33" s="474">
        <f t="shared" si="98"/>
        <v>0</v>
      </c>
      <c r="GL33" s="474">
        <f t="shared" si="98"/>
        <v>0</v>
      </c>
      <c r="GM33" s="474">
        <f t="shared" si="98"/>
        <v>0</v>
      </c>
      <c r="GN33" s="474">
        <f t="shared" si="98"/>
        <v>0</v>
      </c>
      <c r="GO33" s="474">
        <f t="shared" si="98"/>
        <v>0</v>
      </c>
      <c r="GP33" s="479">
        <f t="shared" si="99"/>
        <v>0</v>
      </c>
      <c r="GQ33" s="479">
        <f t="shared" si="99"/>
        <v>0</v>
      </c>
      <c r="GR33" s="479">
        <f t="shared" si="99"/>
        <v>0</v>
      </c>
      <c r="GS33" s="479">
        <f t="shared" si="99"/>
        <v>0</v>
      </c>
      <c r="GT33" s="479">
        <f t="shared" si="99"/>
        <v>0</v>
      </c>
      <c r="GU33" s="479">
        <f t="shared" si="100"/>
        <v>0</v>
      </c>
      <c r="GV33" s="479">
        <f t="shared" si="100"/>
        <v>0</v>
      </c>
      <c r="GW33" s="479">
        <f t="shared" si="100"/>
        <v>0</v>
      </c>
      <c r="GX33" s="479">
        <f t="shared" si="100"/>
        <v>0</v>
      </c>
      <c r="GY33" s="479">
        <f t="shared" si="100"/>
        <v>0</v>
      </c>
      <c r="GZ33" s="474">
        <f t="shared" si="101"/>
        <v>188666</v>
      </c>
      <c r="HA33" s="474">
        <f t="shared" si="101"/>
        <v>28442</v>
      </c>
      <c r="HB33" s="474">
        <f t="shared" si="101"/>
        <v>160224</v>
      </c>
      <c r="HC33" s="474">
        <f t="shared" si="101"/>
        <v>122454</v>
      </c>
      <c r="HD33" s="474">
        <f t="shared" si="101"/>
        <v>37770</v>
      </c>
      <c r="HE33" s="474">
        <f t="shared" si="102"/>
        <v>0</v>
      </c>
      <c r="HF33" s="474">
        <f t="shared" si="102"/>
        <v>0</v>
      </c>
      <c r="HG33" s="474">
        <f t="shared" si="102"/>
        <v>0</v>
      </c>
      <c r="HH33" s="474">
        <f t="shared" si="102"/>
        <v>0</v>
      </c>
      <c r="HI33" s="474">
        <f t="shared" si="102"/>
        <v>0</v>
      </c>
      <c r="HJ33" s="479">
        <f t="shared" si="103"/>
        <v>0</v>
      </c>
      <c r="HK33" s="479">
        <f t="shared" si="103"/>
        <v>0</v>
      </c>
      <c r="HL33" s="479">
        <f t="shared" si="103"/>
        <v>0</v>
      </c>
      <c r="HM33" s="479">
        <f t="shared" si="103"/>
        <v>0</v>
      </c>
      <c r="HN33" s="479">
        <f t="shared" si="103"/>
        <v>0</v>
      </c>
      <c r="HO33" s="479">
        <f t="shared" si="104"/>
        <v>0</v>
      </c>
      <c r="HP33" s="479">
        <f t="shared" si="104"/>
        <v>0</v>
      </c>
      <c r="HQ33" s="479">
        <f t="shared" si="104"/>
        <v>0</v>
      </c>
      <c r="HR33" s="479">
        <f t="shared" si="104"/>
        <v>0</v>
      </c>
      <c r="HS33" s="479">
        <f t="shared" si="104"/>
        <v>0</v>
      </c>
      <c r="HT33" s="474">
        <f t="shared" si="105"/>
        <v>0</v>
      </c>
      <c r="HU33" s="474">
        <f t="shared" si="105"/>
        <v>0</v>
      </c>
      <c r="HV33" s="474">
        <f t="shared" si="105"/>
        <v>0</v>
      </c>
      <c r="HW33" s="474">
        <f t="shared" si="105"/>
        <v>0</v>
      </c>
      <c r="HX33" s="474">
        <f t="shared" si="105"/>
        <v>0</v>
      </c>
      <c r="HY33" s="474">
        <f t="shared" si="106"/>
        <v>0</v>
      </c>
      <c r="HZ33" s="474">
        <f t="shared" si="106"/>
        <v>0</v>
      </c>
      <c r="IA33" s="474">
        <f t="shared" si="106"/>
        <v>0</v>
      </c>
      <c r="IB33" s="474">
        <f t="shared" si="106"/>
        <v>0</v>
      </c>
      <c r="IC33" s="474">
        <f t="shared" si="106"/>
        <v>0</v>
      </c>
      <c r="ID33" s="479">
        <f t="shared" si="107"/>
        <v>0</v>
      </c>
      <c r="IE33" s="479">
        <f t="shared" si="107"/>
        <v>0</v>
      </c>
      <c r="IF33" s="479">
        <f t="shared" si="107"/>
        <v>0</v>
      </c>
      <c r="IG33" s="479">
        <f t="shared" si="107"/>
        <v>0</v>
      </c>
      <c r="IH33" s="479">
        <f t="shared" si="107"/>
        <v>0</v>
      </c>
      <c r="II33" s="479">
        <f t="shared" si="108"/>
        <v>0</v>
      </c>
      <c r="IJ33" s="479">
        <f t="shared" si="108"/>
        <v>0</v>
      </c>
      <c r="IK33" s="479">
        <f t="shared" si="108"/>
        <v>0</v>
      </c>
      <c r="IL33" s="479">
        <f t="shared" si="108"/>
        <v>0</v>
      </c>
      <c r="IM33" s="479">
        <f t="shared" si="108"/>
        <v>0</v>
      </c>
      <c r="IN33" s="474">
        <f t="shared" si="109"/>
        <v>0</v>
      </c>
      <c r="IO33" s="474">
        <f t="shared" si="109"/>
        <v>0</v>
      </c>
      <c r="IP33" s="474">
        <f t="shared" si="109"/>
        <v>0</v>
      </c>
      <c r="IQ33" s="474">
        <f t="shared" si="109"/>
        <v>0</v>
      </c>
      <c r="IR33" s="474">
        <f t="shared" si="109"/>
        <v>0</v>
      </c>
      <c r="IS33" s="474">
        <f t="shared" si="110"/>
        <v>0</v>
      </c>
      <c r="IT33" s="474">
        <f t="shared" si="110"/>
        <v>0</v>
      </c>
      <c r="IU33" s="474">
        <f t="shared" si="110"/>
        <v>0</v>
      </c>
      <c r="IV33" s="474">
        <f t="shared" si="110"/>
        <v>0</v>
      </c>
      <c r="IW33" s="474">
        <f t="shared" si="110"/>
        <v>0</v>
      </c>
      <c r="IX33" s="479">
        <f t="shared" si="111"/>
        <v>0</v>
      </c>
      <c r="IY33" s="479">
        <f t="shared" si="111"/>
        <v>0</v>
      </c>
      <c r="IZ33" s="479">
        <f t="shared" si="111"/>
        <v>0</v>
      </c>
      <c r="JA33" s="479">
        <f t="shared" si="111"/>
        <v>0</v>
      </c>
      <c r="JB33" s="479">
        <f t="shared" si="111"/>
        <v>0</v>
      </c>
      <c r="JC33" s="479">
        <f t="shared" si="112"/>
        <v>0</v>
      </c>
      <c r="JD33" s="479">
        <f t="shared" si="112"/>
        <v>0</v>
      </c>
      <c r="JE33" s="479">
        <f t="shared" si="112"/>
        <v>0</v>
      </c>
      <c r="JF33" s="479">
        <f t="shared" si="112"/>
        <v>0</v>
      </c>
      <c r="JG33" s="479">
        <f t="shared" si="112"/>
        <v>0</v>
      </c>
      <c r="JH33" s="479">
        <f t="shared" si="113"/>
        <v>253655</v>
      </c>
      <c r="JI33" s="479">
        <f t="shared" si="39"/>
        <v>56076</v>
      </c>
      <c r="JJ33" s="479">
        <f t="shared" si="39"/>
        <v>197579</v>
      </c>
      <c r="JK33" s="479">
        <f t="shared" si="39"/>
        <v>150329</v>
      </c>
      <c r="JL33" s="479">
        <f t="shared" si="39"/>
        <v>47250</v>
      </c>
      <c r="JM33" s="302">
        <v>0</v>
      </c>
      <c r="JN33" s="302">
        <v>0</v>
      </c>
      <c r="JO33" s="302">
        <v>0</v>
      </c>
      <c r="JP33" s="302">
        <v>0</v>
      </c>
      <c r="JQ33" s="669">
        <v>26</v>
      </c>
      <c r="JR33" s="669">
        <v>15</v>
      </c>
      <c r="JS33" s="462">
        <f t="shared" si="114"/>
        <v>41</v>
      </c>
      <c r="JT33" s="474">
        <f t="shared" si="137"/>
        <v>0</v>
      </c>
      <c r="JU33" s="474">
        <f t="shared" si="40"/>
        <v>0</v>
      </c>
      <c r="JV33" s="474">
        <f t="shared" si="40"/>
        <v>0</v>
      </c>
      <c r="JW33" s="474">
        <f t="shared" si="40"/>
        <v>0</v>
      </c>
      <c r="JX33" s="474">
        <f t="shared" si="40"/>
        <v>0</v>
      </c>
      <c r="JY33" s="474">
        <f t="shared" si="138"/>
        <v>0</v>
      </c>
      <c r="JZ33" s="474">
        <f t="shared" si="41"/>
        <v>0</v>
      </c>
      <c r="KA33" s="474">
        <f t="shared" si="41"/>
        <v>0</v>
      </c>
      <c r="KB33" s="474">
        <f t="shared" si="41"/>
        <v>0</v>
      </c>
      <c r="KC33" s="474">
        <f t="shared" si="41"/>
        <v>0</v>
      </c>
      <c r="KD33" s="723">
        <f t="shared" si="139"/>
        <v>0</v>
      </c>
      <c r="KE33" s="723">
        <f t="shared" si="42"/>
        <v>0</v>
      </c>
      <c r="KF33" s="723">
        <f t="shared" si="42"/>
        <v>0</v>
      </c>
      <c r="KG33" s="723">
        <f t="shared" si="42"/>
        <v>0</v>
      </c>
      <c r="KH33" s="723">
        <f t="shared" si="42"/>
        <v>0</v>
      </c>
      <c r="KI33" s="723">
        <f t="shared" si="140"/>
        <v>0</v>
      </c>
      <c r="KJ33" s="723">
        <f t="shared" si="43"/>
        <v>0</v>
      </c>
      <c r="KK33" s="723">
        <f t="shared" si="43"/>
        <v>0</v>
      </c>
      <c r="KL33" s="723">
        <f t="shared" si="43"/>
        <v>0</v>
      </c>
      <c r="KM33" s="723">
        <f t="shared" si="43"/>
        <v>0</v>
      </c>
      <c r="KN33" s="474">
        <f t="shared" si="141"/>
        <v>42406</v>
      </c>
      <c r="KO33" s="474">
        <f t="shared" si="44"/>
        <v>832</v>
      </c>
      <c r="KP33" s="474">
        <f t="shared" si="44"/>
        <v>41574</v>
      </c>
      <c r="KQ33" s="474">
        <f t="shared" si="44"/>
        <v>41574</v>
      </c>
      <c r="KR33" s="474">
        <f t="shared" si="44"/>
        <v>0</v>
      </c>
      <c r="KS33" s="474">
        <f t="shared" si="142"/>
        <v>20955</v>
      </c>
      <c r="KT33" s="474">
        <f t="shared" si="45"/>
        <v>405</v>
      </c>
      <c r="KU33" s="474">
        <f t="shared" si="45"/>
        <v>20550</v>
      </c>
      <c r="KV33" s="474">
        <f t="shared" si="45"/>
        <v>20550</v>
      </c>
      <c r="KW33" s="474">
        <f t="shared" si="45"/>
        <v>0</v>
      </c>
      <c r="KX33" s="474">
        <f t="shared" si="46"/>
        <v>63361</v>
      </c>
      <c r="KY33" s="474">
        <f t="shared" si="46"/>
        <v>1237</v>
      </c>
      <c r="KZ33" s="474">
        <f t="shared" si="47"/>
        <v>62124</v>
      </c>
      <c r="LA33" s="474">
        <f t="shared" si="47"/>
        <v>62124</v>
      </c>
      <c r="LB33" s="474">
        <f t="shared" si="47"/>
        <v>0</v>
      </c>
      <c r="LC33" s="479">
        <f t="shared" si="48"/>
        <v>18967886</v>
      </c>
      <c r="LD33" s="479">
        <f t="shared" si="121"/>
        <v>253655</v>
      </c>
      <c r="LE33" s="479">
        <f t="shared" si="122"/>
        <v>63361</v>
      </c>
      <c r="LF33" s="476">
        <f t="shared" si="123"/>
        <v>19284902</v>
      </c>
      <c r="LG33" s="476">
        <f t="shared" si="49"/>
        <v>1215743</v>
      </c>
      <c r="LH33" s="476">
        <f t="shared" si="49"/>
        <v>18069159</v>
      </c>
      <c r="LI33" s="476">
        <f t="shared" si="49"/>
        <v>14002053</v>
      </c>
      <c r="LJ33" s="476">
        <f t="shared" si="49"/>
        <v>4067106</v>
      </c>
      <c r="LK33" s="714">
        <v>51.4</v>
      </c>
      <c r="LL33" s="717">
        <f t="shared" si="50"/>
        <v>4297148.0999999996</v>
      </c>
      <c r="LM33" s="720">
        <f t="shared" si="124"/>
        <v>4297.1000000000004</v>
      </c>
      <c r="LN33" s="718">
        <f t="shared" si="51"/>
        <v>23518689.100000001</v>
      </c>
      <c r="LO33" s="713">
        <f t="shared" si="125"/>
        <v>23518.7</v>
      </c>
      <c r="LP33" s="724">
        <f t="shared" si="126"/>
        <v>0</v>
      </c>
      <c r="LQ33" s="724">
        <f t="shared" si="127"/>
        <v>23518.7</v>
      </c>
      <c r="LR33" s="724">
        <f t="shared" si="52"/>
        <v>63.4</v>
      </c>
      <c r="LS33" s="713">
        <f t="shared" si="128"/>
        <v>23582.1</v>
      </c>
      <c r="LT33" s="437"/>
      <c r="LU33" s="617">
        <f t="shared" si="129"/>
        <v>0</v>
      </c>
      <c r="LV33" s="617">
        <f t="shared" si="130"/>
        <v>0</v>
      </c>
      <c r="LW33" s="617">
        <f t="shared" si="131"/>
        <v>0</v>
      </c>
      <c r="LX33" s="617">
        <f t="shared" si="132"/>
        <v>0</v>
      </c>
      <c r="LY33" s="617">
        <f t="shared" si="133"/>
        <v>1631</v>
      </c>
      <c r="LZ33" s="617">
        <f t="shared" si="134"/>
        <v>1397</v>
      </c>
      <c r="MA33" s="480"/>
      <c r="MB33" s="480"/>
      <c r="MC33" s="480"/>
      <c r="MD33" s="480"/>
      <c r="ME33" s="480"/>
      <c r="MF33" s="480"/>
      <c r="MG33" s="480"/>
      <c r="MH33" s="480"/>
      <c r="MI33" s="480"/>
      <c r="MJ33" s="480"/>
      <c r="MK33" s="480"/>
      <c r="ML33" s="480"/>
      <c r="MM33" s="480"/>
      <c r="MN33" s="480"/>
      <c r="MO33" s="480"/>
      <c r="MP33" s="480"/>
      <c r="MQ33" s="480"/>
      <c r="MR33" s="480"/>
      <c r="MS33" s="480"/>
      <c r="MT33" s="480"/>
      <c r="MU33" s="480"/>
      <c r="MV33" s="480"/>
      <c r="MW33" s="480"/>
      <c r="MX33" s="480"/>
      <c r="MY33" s="480"/>
      <c r="MZ33" s="480"/>
      <c r="NA33" s="480"/>
      <c r="NB33" s="480"/>
      <c r="NC33" s="480"/>
      <c r="ND33" s="480"/>
      <c r="NE33" s="480"/>
      <c r="NF33" s="480"/>
      <c r="NG33" s="480"/>
      <c r="NH33" s="480"/>
      <c r="NI33" s="480"/>
      <c r="NJ33" s="480"/>
      <c r="NK33" s="480"/>
      <c r="NL33" s="480"/>
      <c r="NM33" s="480"/>
      <c r="NN33" s="480"/>
      <c r="NO33" s="480"/>
      <c r="NP33" s="480"/>
      <c r="NQ33" s="480"/>
      <c r="NR33" s="480"/>
      <c r="NS33" s="480"/>
      <c r="NT33" s="480"/>
      <c r="NU33" s="480"/>
      <c r="NV33" s="480"/>
      <c r="NW33" s="480"/>
      <c r="NX33" s="480"/>
      <c r="NY33" s="480"/>
      <c r="NZ33" s="480"/>
      <c r="OA33" s="480"/>
      <c r="OB33" s="480"/>
      <c r="OD33" s="642">
        <f t="shared" si="53"/>
        <v>188666</v>
      </c>
      <c r="OE33" s="618">
        <f t="shared" si="54"/>
        <v>64989</v>
      </c>
      <c r="OF33" s="618">
        <f t="shared" si="55"/>
        <v>0</v>
      </c>
      <c r="OG33" s="643">
        <f t="shared" si="135"/>
        <v>160224</v>
      </c>
      <c r="OH33" s="644">
        <f t="shared" si="56"/>
        <v>37355</v>
      </c>
      <c r="OI33" s="644">
        <f t="shared" si="56"/>
        <v>0</v>
      </c>
      <c r="OJ33" s="642">
        <f t="shared" si="57"/>
        <v>28442</v>
      </c>
      <c r="OK33" s="618">
        <f t="shared" si="58"/>
        <v>27634</v>
      </c>
      <c r="OL33" s="618">
        <f t="shared" si="59"/>
        <v>0</v>
      </c>
    </row>
    <row r="34" spans="1:402">
      <c r="A34" s="460" t="s">
        <v>790</v>
      </c>
      <c r="B34" s="461"/>
      <c r="C34" s="461"/>
      <c r="D34" s="461"/>
      <c r="E34" s="461"/>
      <c r="F34" s="462">
        <f t="shared" si="60"/>
        <v>0</v>
      </c>
      <c r="G34" s="463"/>
      <c r="H34" s="463"/>
      <c r="I34" s="463"/>
      <c r="J34" s="463"/>
      <c r="K34" s="462">
        <f t="shared" si="61"/>
        <v>0</v>
      </c>
      <c r="L34" s="464">
        <f t="shared" si="62"/>
        <v>0</v>
      </c>
      <c r="M34" s="464"/>
      <c r="N34" s="464"/>
      <c r="O34" s="464"/>
      <c r="P34" s="485">
        <v>522</v>
      </c>
      <c r="Q34" s="461"/>
      <c r="R34" s="481">
        <v>0</v>
      </c>
      <c r="S34" s="461"/>
      <c r="T34" s="465">
        <v>3</v>
      </c>
      <c r="U34" s="462">
        <f t="shared" si="2"/>
        <v>525</v>
      </c>
      <c r="V34" s="485">
        <v>567</v>
      </c>
      <c r="W34" s="461"/>
      <c r="X34" s="481">
        <v>0</v>
      </c>
      <c r="Y34" s="461"/>
      <c r="Z34" s="465">
        <v>4</v>
      </c>
      <c r="AA34" s="462">
        <f t="shared" si="3"/>
        <v>571</v>
      </c>
      <c r="AB34" s="485">
        <v>99</v>
      </c>
      <c r="AC34" s="461"/>
      <c r="AD34" s="461"/>
      <c r="AE34" s="461"/>
      <c r="AF34" s="465">
        <v>0</v>
      </c>
      <c r="AG34" s="462">
        <f t="shared" si="63"/>
        <v>99</v>
      </c>
      <c r="AH34" s="459">
        <f t="shared" si="64"/>
        <v>1195</v>
      </c>
      <c r="AI34" s="467"/>
      <c r="AJ34" s="468">
        <v>0</v>
      </c>
      <c r="AK34" s="469"/>
      <c r="AL34" s="470">
        <v>0</v>
      </c>
      <c r="AM34" s="470"/>
      <c r="AN34" s="467"/>
      <c r="AO34" s="471"/>
      <c r="AP34" s="470"/>
      <c r="AQ34" s="468"/>
      <c r="AR34" s="468"/>
      <c r="AS34" s="461"/>
      <c r="AT34" s="461"/>
      <c r="AU34" s="470"/>
      <c r="AV34" s="470"/>
      <c r="AW34" s="468"/>
      <c r="AX34" s="470"/>
      <c r="AY34" s="470"/>
      <c r="AZ34" s="468"/>
      <c r="BA34" s="470"/>
      <c r="BB34" s="461"/>
      <c r="BC34" s="461"/>
      <c r="BD34" s="470"/>
      <c r="BE34" s="470"/>
      <c r="BF34" s="473"/>
      <c r="BG34" s="462">
        <f t="shared" si="65"/>
        <v>0</v>
      </c>
      <c r="BH34" s="474">
        <f t="shared" si="66"/>
        <v>13462380</v>
      </c>
      <c r="BI34" s="475">
        <f t="shared" si="136"/>
        <v>1125954</v>
      </c>
      <c r="BJ34" s="475">
        <f t="shared" si="136"/>
        <v>12336426</v>
      </c>
      <c r="BK34" s="475">
        <f t="shared" si="136"/>
        <v>9428364</v>
      </c>
      <c r="BL34" s="475">
        <f t="shared" si="136"/>
        <v>2908062</v>
      </c>
      <c r="BM34" s="474">
        <f t="shared" si="67"/>
        <v>0</v>
      </c>
      <c r="BN34" s="475">
        <f t="shared" si="5"/>
        <v>0</v>
      </c>
      <c r="BO34" s="475">
        <f t="shared" si="5"/>
        <v>0</v>
      </c>
      <c r="BP34" s="475">
        <f t="shared" si="5"/>
        <v>0</v>
      </c>
      <c r="BQ34" s="475">
        <f t="shared" si="5"/>
        <v>0</v>
      </c>
      <c r="BR34" s="474">
        <f t="shared" si="68"/>
        <v>0</v>
      </c>
      <c r="BS34" s="475">
        <f t="shared" si="6"/>
        <v>0</v>
      </c>
      <c r="BT34" s="475">
        <f t="shared" si="6"/>
        <v>0</v>
      </c>
      <c r="BU34" s="475">
        <f t="shared" si="6"/>
        <v>0</v>
      </c>
      <c r="BV34" s="475">
        <f t="shared" si="6"/>
        <v>0</v>
      </c>
      <c r="BW34" s="475"/>
      <c r="BX34" s="475"/>
      <c r="BY34" s="475"/>
      <c r="BZ34" s="475"/>
      <c r="CA34" s="475"/>
      <c r="CB34" s="474">
        <f t="shared" si="69"/>
        <v>592656</v>
      </c>
      <c r="CC34" s="475">
        <f t="shared" si="7"/>
        <v>1353</v>
      </c>
      <c r="CD34" s="475">
        <f t="shared" si="7"/>
        <v>591303</v>
      </c>
      <c r="CE34" s="475">
        <f t="shared" si="7"/>
        <v>591303</v>
      </c>
      <c r="CF34" s="475">
        <f t="shared" si="7"/>
        <v>0</v>
      </c>
      <c r="CG34" s="476">
        <f t="shared" si="70"/>
        <v>14055036</v>
      </c>
      <c r="CH34" s="474">
        <f t="shared" si="71"/>
        <v>20408031</v>
      </c>
      <c r="CI34" s="475">
        <f t="shared" si="71"/>
        <v>1663578</v>
      </c>
      <c r="CJ34" s="475">
        <f t="shared" si="71"/>
        <v>18744453</v>
      </c>
      <c r="CK34" s="475">
        <f t="shared" si="71"/>
        <v>13987323</v>
      </c>
      <c r="CL34" s="475">
        <f t="shared" si="71"/>
        <v>4757130</v>
      </c>
      <c r="CM34" s="474">
        <f t="shared" si="72"/>
        <v>0</v>
      </c>
      <c r="CN34" s="475">
        <f t="shared" si="8"/>
        <v>0</v>
      </c>
      <c r="CO34" s="475">
        <f t="shared" si="8"/>
        <v>0</v>
      </c>
      <c r="CP34" s="475">
        <f t="shared" si="8"/>
        <v>0</v>
      </c>
      <c r="CQ34" s="475">
        <f t="shared" si="8"/>
        <v>0</v>
      </c>
      <c r="CR34" s="474">
        <f t="shared" si="73"/>
        <v>0</v>
      </c>
      <c r="CS34" s="475">
        <f t="shared" si="73"/>
        <v>0</v>
      </c>
      <c r="CT34" s="475">
        <f t="shared" si="73"/>
        <v>0</v>
      </c>
      <c r="CU34" s="475">
        <f t="shared" si="73"/>
        <v>0</v>
      </c>
      <c r="CV34" s="475">
        <f t="shared" si="73"/>
        <v>0</v>
      </c>
      <c r="CW34" s="474">
        <f t="shared" si="74"/>
        <v>0</v>
      </c>
      <c r="CX34" s="475">
        <f t="shared" si="9"/>
        <v>0</v>
      </c>
      <c r="CY34" s="475">
        <f t="shared" si="9"/>
        <v>0</v>
      </c>
      <c r="CZ34" s="475">
        <f t="shared" si="9"/>
        <v>0</v>
      </c>
      <c r="DA34" s="475">
        <f t="shared" si="9"/>
        <v>0</v>
      </c>
      <c r="DB34" s="474">
        <f t="shared" si="75"/>
        <v>912704</v>
      </c>
      <c r="DC34" s="475">
        <f t="shared" si="10"/>
        <v>3008</v>
      </c>
      <c r="DD34" s="475">
        <f t="shared" si="10"/>
        <v>909696</v>
      </c>
      <c r="DE34" s="475">
        <f t="shared" si="10"/>
        <v>909696</v>
      </c>
      <c r="DF34" s="475">
        <f t="shared" si="10"/>
        <v>0</v>
      </c>
      <c r="DG34" s="476">
        <f t="shared" si="76"/>
        <v>21320735</v>
      </c>
      <c r="DH34" s="474">
        <f t="shared" si="77"/>
        <v>4073454</v>
      </c>
      <c r="DI34" s="475">
        <f t="shared" si="77"/>
        <v>324027</v>
      </c>
      <c r="DJ34" s="475">
        <f t="shared" si="77"/>
        <v>3749427</v>
      </c>
      <c r="DK34" s="475">
        <f t="shared" si="77"/>
        <v>2776257</v>
      </c>
      <c r="DL34" s="475">
        <f t="shared" si="77"/>
        <v>973170</v>
      </c>
      <c r="DM34" s="474">
        <f t="shared" si="78"/>
        <v>0</v>
      </c>
      <c r="DN34" s="475">
        <f t="shared" si="11"/>
        <v>0</v>
      </c>
      <c r="DO34" s="475">
        <f t="shared" si="11"/>
        <v>0</v>
      </c>
      <c r="DP34" s="475">
        <f t="shared" si="11"/>
        <v>0</v>
      </c>
      <c r="DQ34" s="475">
        <f t="shared" si="11"/>
        <v>0</v>
      </c>
      <c r="DR34" s="475"/>
      <c r="DS34" s="475"/>
      <c r="DT34" s="475"/>
      <c r="DU34" s="475"/>
      <c r="DV34" s="475"/>
      <c r="DW34" s="474">
        <f t="shared" si="79"/>
        <v>0</v>
      </c>
      <c r="DX34" s="475">
        <f t="shared" si="12"/>
        <v>0</v>
      </c>
      <c r="DY34" s="475">
        <f t="shared" si="12"/>
        <v>0</v>
      </c>
      <c r="DZ34" s="475">
        <f t="shared" si="12"/>
        <v>0</v>
      </c>
      <c r="EA34" s="475">
        <f t="shared" si="12"/>
        <v>0</v>
      </c>
      <c r="EB34" s="474">
        <f t="shared" si="80"/>
        <v>0</v>
      </c>
      <c r="EC34" s="475">
        <f t="shared" si="13"/>
        <v>0</v>
      </c>
      <c r="ED34" s="475">
        <f t="shared" si="13"/>
        <v>0</v>
      </c>
      <c r="EE34" s="475">
        <f t="shared" si="13"/>
        <v>0</v>
      </c>
      <c r="EF34" s="475">
        <f t="shared" si="13"/>
        <v>0</v>
      </c>
      <c r="EG34" s="476">
        <f t="shared" si="81"/>
        <v>4073454</v>
      </c>
      <c r="EH34" s="476">
        <f t="shared" si="82"/>
        <v>39449225</v>
      </c>
      <c r="EI34" s="477">
        <f t="shared" si="83"/>
        <v>3117920</v>
      </c>
      <c r="EJ34" s="477">
        <f t="shared" si="14"/>
        <v>36331305</v>
      </c>
      <c r="EK34" s="477">
        <f t="shared" si="14"/>
        <v>27692943</v>
      </c>
      <c r="EL34" s="477">
        <f t="shared" si="14"/>
        <v>8638362</v>
      </c>
      <c r="EM34" s="478">
        <f t="shared" si="84"/>
        <v>37943865</v>
      </c>
      <c r="EN34" s="478">
        <f t="shared" si="85"/>
        <v>0</v>
      </c>
      <c r="EO34" s="478">
        <f t="shared" si="86"/>
        <v>0</v>
      </c>
      <c r="EP34" s="478">
        <f t="shared" si="87"/>
        <v>0</v>
      </c>
      <c r="EQ34" s="478">
        <f t="shared" si="88"/>
        <v>1505360</v>
      </c>
      <c r="ER34" s="479">
        <f t="shared" si="89"/>
        <v>0</v>
      </c>
      <c r="ES34" s="479">
        <f t="shared" si="89"/>
        <v>0</v>
      </c>
      <c r="ET34" s="479">
        <f t="shared" si="89"/>
        <v>0</v>
      </c>
      <c r="EU34" s="479">
        <f t="shared" si="89"/>
        <v>0</v>
      </c>
      <c r="EV34" s="479">
        <f t="shared" si="89"/>
        <v>0</v>
      </c>
      <c r="EW34" s="479">
        <f t="shared" si="90"/>
        <v>0</v>
      </c>
      <c r="EX34" s="479">
        <f t="shared" si="90"/>
        <v>0</v>
      </c>
      <c r="EY34" s="479">
        <f t="shared" si="90"/>
        <v>0</v>
      </c>
      <c r="EZ34" s="479">
        <f t="shared" si="90"/>
        <v>0</v>
      </c>
      <c r="FA34" s="479">
        <f t="shared" si="90"/>
        <v>0</v>
      </c>
      <c r="FB34" s="479">
        <f t="shared" si="91"/>
        <v>0</v>
      </c>
      <c r="FC34" s="479">
        <f t="shared" si="91"/>
        <v>0</v>
      </c>
      <c r="FD34" s="479">
        <f t="shared" si="91"/>
        <v>0</v>
      </c>
      <c r="FE34" s="479">
        <f t="shared" si="91"/>
        <v>0</v>
      </c>
      <c r="FF34" s="479">
        <f t="shared" si="91"/>
        <v>0</v>
      </c>
      <c r="FG34" s="479">
        <f t="shared" si="92"/>
        <v>0</v>
      </c>
      <c r="FH34" s="479">
        <f t="shared" si="92"/>
        <v>0</v>
      </c>
      <c r="FI34" s="479">
        <f t="shared" si="92"/>
        <v>0</v>
      </c>
      <c r="FJ34" s="479">
        <f t="shared" si="92"/>
        <v>0</v>
      </c>
      <c r="FK34" s="479">
        <f t="shared" si="92"/>
        <v>0</v>
      </c>
      <c r="FL34" s="474">
        <f t="shared" si="93"/>
        <v>0</v>
      </c>
      <c r="FM34" s="474">
        <f t="shared" si="93"/>
        <v>0</v>
      </c>
      <c r="FN34" s="474">
        <f t="shared" si="93"/>
        <v>0</v>
      </c>
      <c r="FO34" s="474">
        <f t="shared" si="93"/>
        <v>0</v>
      </c>
      <c r="FP34" s="474">
        <f t="shared" si="93"/>
        <v>0</v>
      </c>
      <c r="FQ34" s="474">
        <f t="shared" si="94"/>
        <v>0</v>
      </c>
      <c r="FR34" s="474">
        <f t="shared" si="94"/>
        <v>0</v>
      </c>
      <c r="FS34" s="474">
        <f t="shared" si="94"/>
        <v>0</v>
      </c>
      <c r="FT34" s="474">
        <f t="shared" si="94"/>
        <v>0</v>
      </c>
      <c r="FU34" s="474">
        <f t="shared" si="94"/>
        <v>0</v>
      </c>
      <c r="FV34" s="479">
        <f t="shared" si="95"/>
        <v>0</v>
      </c>
      <c r="FW34" s="479">
        <f t="shared" si="95"/>
        <v>0</v>
      </c>
      <c r="FX34" s="479">
        <f t="shared" si="95"/>
        <v>0</v>
      </c>
      <c r="FY34" s="479">
        <f t="shared" si="95"/>
        <v>0</v>
      </c>
      <c r="FZ34" s="479">
        <f t="shared" si="95"/>
        <v>0</v>
      </c>
      <c r="GA34" s="479">
        <f t="shared" si="96"/>
        <v>0</v>
      </c>
      <c r="GB34" s="479">
        <f t="shared" si="96"/>
        <v>0</v>
      </c>
      <c r="GC34" s="479">
        <f t="shared" si="96"/>
        <v>0</v>
      </c>
      <c r="GD34" s="479">
        <f t="shared" si="96"/>
        <v>0</v>
      </c>
      <c r="GE34" s="479">
        <f t="shared" si="96"/>
        <v>0</v>
      </c>
      <c r="GF34" s="474">
        <f t="shared" si="97"/>
        <v>0</v>
      </c>
      <c r="GG34" s="474">
        <f t="shared" si="97"/>
        <v>0</v>
      </c>
      <c r="GH34" s="474">
        <f t="shared" si="97"/>
        <v>0</v>
      </c>
      <c r="GI34" s="474">
        <f t="shared" si="97"/>
        <v>0</v>
      </c>
      <c r="GJ34" s="474">
        <f t="shared" si="97"/>
        <v>0</v>
      </c>
      <c r="GK34" s="474">
        <f t="shared" si="98"/>
        <v>0</v>
      </c>
      <c r="GL34" s="474">
        <f t="shared" si="98"/>
        <v>0</v>
      </c>
      <c r="GM34" s="474">
        <f t="shared" si="98"/>
        <v>0</v>
      </c>
      <c r="GN34" s="474">
        <f t="shared" si="98"/>
        <v>0</v>
      </c>
      <c r="GO34" s="474">
        <f t="shared" si="98"/>
        <v>0</v>
      </c>
      <c r="GP34" s="479">
        <f t="shared" si="99"/>
        <v>0</v>
      </c>
      <c r="GQ34" s="479">
        <f t="shared" si="99"/>
        <v>0</v>
      </c>
      <c r="GR34" s="479">
        <f t="shared" si="99"/>
        <v>0</v>
      </c>
      <c r="GS34" s="479">
        <f t="shared" si="99"/>
        <v>0</v>
      </c>
      <c r="GT34" s="479">
        <f t="shared" si="99"/>
        <v>0</v>
      </c>
      <c r="GU34" s="479">
        <f t="shared" si="100"/>
        <v>0</v>
      </c>
      <c r="GV34" s="479">
        <f t="shared" si="100"/>
        <v>0</v>
      </c>
      <c r="GW34" s="479">
        <f t="shared" si="100"/>
        <v>0</v>
      </c>
      <c r="GX34" s="479">
        <f t="shared" si="100"/>
        <v>0</v>
      </c>
      <c r="GY34" s="479">
        <f t="shared" si="100"/>
        <v>0</v>
      </c>
      <c r="GZ34" s="474">
        <f t="shared" si="101"/>
        <v>0</v>
      </c>
      <c r="HA34" s="474">
        <f t="shared" si="101"/>
        <v>0</v>
      </c>
      <c r="HB34" s="474">
        <f t="shared" si="101"/>
        <v>0</v>
      </c>
      <c r="HC34" s="474">
        <f t="shared" si="101"/>
        <v>0</v>
      </c>
      <c r="HD34" s="474">
        <f t="shared" si="101"/>
        <v>0</v>
      </c>
      <c r="HE34" s="474">
        <f t="shared" si="102"/>
        <v>0</v>
      </c>
      <c r="HF34" s="474">
        <f t="shared" si="102"/>
        <v>0</v>
      </c>
      <c r="HG34" s="474">
        <f t="shared" si="102"/>
        <v>0</v>
      </c>
      <c r="HH34" s="474">
        <f t="shared" si="102"/>
        <v>0</v>
      </c>
      <c r="HI34" s="474">
        <f t="shared" si="102"/>
        <v>0</v>
      </c>
      <c r="HJ34" s="479">
        <f t="shared" si="103"/>
        <v>0</v>
      </c>
      <c r="HK34" s="479">
        <f t="shared" si="103"/>
        <v>0</v>
      </c>
      <c r="HL34" s="479">
        <f t="shared" si="103"/>
        <v>0</v>
      </c>
      <c r="HM34" s="479">
        <f t="shared" si="103"/>
        <v>0</v>
      </c>
      <c r="HN34" s="479">
        <f t="shared" si="103"/>
        <v>0</v>
      </c>
      <c r="HO34" s="479">
        <f t="shared" si="104"/>
        <v>0</v>
      </c>
      <c r="HP34" s="479">
        <f t="shared" si="104"/>
        <v>0</v>
      </c>
      <c r="HQ34" s="479">
        <f t="shared" si="104"/>
        <v>0</v>
      </c>
      <c r="HR34" s="479">
        <f t="shared" si="104"/>
        <v>0</v>
      </c>
      <c r="HS34" s="479">
        <f t="shared" si="104"/>
        <v>0</v>
      </c>
      <c r="HT34" s="474">
        <f t="shared" si="105"/>
        <v>0</v>
      </c>
      <c r="HU34" s="474">
        <f t="shared" si="105"/>
        <v>0</v>
      </c>
      <c r="HV34" s="474">
        <f t="shared" si="105"/>
        <v>0</v>
      </c>
      <c r="HW34" s="474">
        <f t="shared" si="105"/>
        <v>0</v>
      </c>
      <c r="HX34" s="474">
        <f t="shared" si="105"/>
        <v>0</v>
      </c>
      <c r="HY34" s="474">
        <f t="shared" si="106"/>
        <v>0</v>
      </c>
      <c r="HZ34" s="474">
        <f t="shared" si="106"/>
        <v>0</v>
      </c>
      <c r="IA34" s="474">
        <f t="shared" si="106"/>
        <v>0</v>
      </c>
      <c r="IB34" s="474">
        <f t="shared" si="106"/>
        <v>0</v>
      </c>
      <c r="IC34" s="474">
        <f t="shared" si="106"/>
        <v>0</v>
      </c>
      <c r="ID34" s="479">
        <f t="shared" si="107"/>
        <v>0</v>
      </c>
      <c r="IE34" s="479">
        <f t="shared" si="107"/>
        <v>0</v>
      </c>
      <c r="IF34" s="479">
        <f t="shared" si="107"/>
        <v>0</v>
      </c>
      <c r="IG34" s="479">
        <f t="shared" si="107"/>
        <v>0</v>
      </c>
      <c r="IH34" s="479">
        <f t="shared" si="107"/>
        <v>0</v>
      </c>
      <c r="II34" s="479">
        <f t="shared" si="108"/>
        <v>0</v>
      </c>
      <c r="IJ34" s="479">
        <f t="shared" si="108"/>
        <v>0</v>
      </c>
      <c r="IK34" s="479">
        <f t="shared" si="108"/>
        <v>0</v>
      </c>
      <c r="IL34" s="479">
        <f t="shared" si="108"/>
        <v>0</v>
      </c>
      <c r="IM34" s="479">
        <f t="shared" si="108"/>
        <v>0</v>
      </c>
      <c r="IN34" s="474">
        <f t="shared" si="109"/>
        <v>0</v>
      </c>
      <c r="IO34" s="474">
        <f t="shared" si="109"/>
        <v>0</v>
      </c>
      <c r="IP34" s="474">
        <f t="shared" si="109"/>
        <v>0</v>
      </c>
      <c r="IQ34" s="474">
        <f t="shared" si="109"/>
        <v>0</v>
      </c>
      <c r="IR34" s="474">
        <f t="shared" si="109"/>
        <v>0</v>
      </c>
      <c r="IS34" s="474">
        <f t="shared" si="110"/>
        <v>0</v>
      </c>
      <c r="IT34" s="474">
        <f t="shared" si="110"/>
        <v>0</v>
      </c>
      <c r="IU34" s="474">
        <f t="shared" si="110"/>
        <v>0</v>
      </c>
      <c r="IV34" s="474">
        <f t="shared" si="110"/>
        <v>0</v>
      </c>
      <c r="IW34" s="474">
        <f t="shared" si="110"/>
        <v>0</v>
      </c>
      <c r="IX34" s="479">
        <f t="shared" si="111"/>
        <v>0</v>
      </c>
      <c r="IY34" s="479">
        <f t="shared" si="111"/>
        <v>0</v>
      </c>
      <c r="IZ34" s="479">
        <f t="shared" si="111"/>
        <v>0</v>
      </c>
      <c r="JA34" s="479">
        <f t="shared" si="111"/>
        <v>0</v>
      </c>
      <c r="JB34" s="479">
        <f t="shared" si="111"/>
        <v>0</v>
      </c>
      <c r="JC34" s="479">
        <f t="shared" si="112"/>
        <v>0</v>
      </c>
      <c r="JD34" s="479">
        <f t="shared" si="112"/>
        <v>0</v>
      </c>
      <c r="JE34" s="479">
        <f t="shared" si="112"/>
        <v>0</v>
      </c>
      <c r="JF34" s="479">
        <f t="shared" si="112"/>
        <v>0</v>
      </c>
      <c r="JG34" s="479">
        <f t="shared" si="112"/>
        <v>0</v>
      </c>
      <c r="JH34" s="479">
        <f t="shared" si="113"/>
        <v>0</v>
      </c>
      <c r="JI34" s="479">
        <f t="shared" si="39"/>
        <v>0</v>
      </c>
      <c r="JJ34" s="479">
        <f t="shared" si="39"/>
        <v>0</v>
      </c>
      <c r="JK34" s="479">
        <f t="shared" si="39"/>
        <v>0</v>
      </c>
      <c r="JL34" s="479">
        <f t="shared" si="39"/>
        <v>0</v>
      </c>
      <c r="JM34" s="669">
        <v>0</v>
      </c>
      <c r="JN34" s="669">
        <v>0</v>
      </c>
      <c r="JO34" s="669">
        <v>0</v>
      </c>
      <c r="JP34" s="669">
        <v>0</v>
      </c>
      <c r="JQ34" s="669">
        <v>0</v>
      </c>
      <c r="JR34" s="669">
        <v>0</v>
      </c>
      <c r="JS34" s="462">
        <f t="shared" si="114"/>
        <v>0</v>
      </c>
      <c r="JT34" s="474">
        <f t="shared" si="137"/>
        <v>0</v>
      </c>
      <c r="JU34" s="474">
        <f t="shared" si="40"/>
        <v>0</v>
      </c>
      <c r="JV34" s="474">
        <f t="shared" si="40"/>
        <v>0</v>
      </c>
      <c r="JW34" s="474">
        <f t="shared" si="40"/>
        <v>0</v>
      </c>
      <c r="JX34" s="474">
        <f t="shared" si="40"/>
        <v>0</v>
      </c>
      <c r="JY34" s="474">
        <f t="shared" si="138"/>
        <v>0</v>
      </c>
      <c r="JZ34" s="474">
        <f t="shared" si="41"/>
        <v>0</v>
      </c>
      <c r="KA34" s="474">
        <f t="shared" si="41"/>
        <v>0</v>
      </c>
      <c r="KB34" s="474">
        <f t="shared" si="41"/>
        <v>0</v>
      </c>
      <c r="KC34" s="474">
        <f t="shared" si="41"/>
        <v>0</v>
      </c>
      <c r="KD34" s="723">
        <f t="shared" si="139"/>
        <v>0</v>
      </c>
      <c r="KE34" s="723">
        <f t="shared" si="42"/>
        <v>0</v>
      </c>
      <c r="KF34" s="723">
        <f t="shared" si="42"/>
        <v>0</v>
      </c>
      <c r="KG34" s="723">
        <f t="shared" si="42"/>
        <v>0</v>
      </c>
      <c r="KH34" s="723">
        <f t="shared" si="42"/>
        <v>0</v>
      </c>
      <c r="KI34" s="723">
        <f t="shared" si="140"/>
        <v>0</v>
      </c>
      <c r="KJ34" s="723">
        <f t="shared" si="43"/>
        <v>0</v>
      </c>
      <c r="KK34" s="723">
        <f t="shared" si="43"/>
        <v>0</v>
      </c>
      <c r="KL34" s="723">
        <f t="shared" si="43"/>
        <v>0</v>
      </c>
      <c r="KM34" s="723">
        <f t="shared" si="43"/>
        <v>0</v>
      </c>
      <c r="KN34" s="474">
        <f t="shared" si="141"/>
        <v>0</v>
      </c>
      <c r="KO34" s="474">
        <f t="shared" si="44"/>
        <v>0</v>
      </c>
      <c r="KP34" s="474">
        <f t="shared" si="44"/>
        <v>0</v>
      </c>
      <c r="KQ34" s="474">
        <f t="shared" si="44"/>
        <v>0</v>
      </c>
      <c r="KR34" s="474">
        <f t="shared" si="44"/>
        <v>0</v>
      </c>
      <c r="KS34" s="474">
        <f t="shared" si="142"/>
        <v>0</v>
      </c>
      <c r="KT34" s="474">
        <f t="shared" si="45"/>
        <v>0</v>
      </c>
      <c r="KU34" s="474">
        <f t="shared" si="45"/>
        <v>0</v>
      </c>
      <c r="KV34" s="474">
        <f t="shared" si="45"/>
        <v>0</v>
      </c>
      <c r="KW34" s="474">
        <f t="shared" si="45"/>
        <v>0</v>
      </c>
      <c r="KX34" s="474">
        <f t="shared" si="46"/>
        <v>0</v>
      </c>
      <c r="KY34" s="474">
        <f t="shared" si="46"/>
        <v>0</v>
      </c>
      <c r="KZ34" s="474">
        <f t="shared" si="47"/>
        <v>0</v>
      </c>
      <c r="LA34" s="474">
        <f t="shared" si="47"/>
        <v>0</v>
      </c>
      <c r="LB34" s="474">
        <f t="shared" si="47"/>
        <v>0</v>
      </c>
      <c r="LC34" s="479">
        <f t="shared" si="48"/>
        <v>39449225</v>
      </c>
      <c r="LD34" s="479">
        <f t="shared" si="121"/>
        <v>0</v>
      </c>
      <c r="LE34" s="479">
        <f t="shared" si="122"/>
        <v>0</v>
      </c>
      <c r="LF34" s="476">
        <f t="shared" si="123"/>
        <v>39449225</v>
      </c>
      <c r="LG34" s="476">
        <f t="shared" si="49"/>
        <v>3117920</v>
      </c>
      <c r="LH34" s="476">
        <f t="shared" si="49"/>
        <v>36331305</v>
      </c>
      <c r="LI34" s="476">
        <f t="shared" si="49"/>
        <v>27692943</v>
      </c>
      <c r="LJ34" s="476">
        <f t="shared" si="49"/>
        <v>8638362</v>
      </c>
      <c r="LK34" s="714">
        <v>101.28</v>
      </c>
      <c r="LL34" s="717">
        <f t="shared" si="50"/>
        <v>8467221</v>
      </c>
      <c r="LM34" s="720">
        <f t="shared" si="124"/>
        <v>8467.2000000000007</v>
      </c>
      <c r="LN34" s="718">
        <f t="shared" si="51"/>
        <v>47916446</v>
      </c>
      <c r="LO34" s="713">
        <f t="shared" si="125"/>
        <v>47916.4</v>
      </c>
      <c r="LP34" s="724">
        <f t="shared" si="126"/>
        <v>0</v>
      </c>
      <c r="LQ34" s="724">
        <f t="shared" si="127"/>
        <v>47916.4</v>
      </c>
      <c r="LR34" s="724">
        <f t="shared" si="52"/>
        <v>0</v>
      </c>
      <c r="LS34" s="713">
        <f t="shared" si="128"/>
        <v>47916.4</v>
      </c>
      <c r="LT34" s="437"/>
      <c r="LU34" s="617">
        <f t="shared" si="129"/>
        <v>0</v>
      </c>
      <c r="LV34" s="617">
        <f t="shared" si="130"/>
        <v>0</v>
      </c>
      <c r="LW34" s="617">
        <f t="shared" si="131"/>
        <v>0</v>
      </c>
      <c r="LX34" s="617">
        <f t="shared" si="132"/>
        <v>0</v>
      </c>
      <c r="LY34" s="617">
        <f t="shared" si="133"/>
        <v>0</v>
      </c>
      <c r="LZ34" s="617">
        <f t="shared" si="134"/>
        <v>0</v>
      </c>
      <c r="MA34" s="480"/>
      <c r="MB34" s="480"/>
      <c r="MC34" s="480"/>
      <c r="MD34" s="480"/>
      <c r="ME34" s="480"/>
      <c r="MF34" s="480"/>
      <c r="MG34" s="480"/>
      <c r="MH34" s="480"/>
      <c r="MI34" s="480"/>
      <c r="MJ34" s="480"/>
      <c r="MK34" s="480"/>
      <c r="ML34" s="480"/>
      <c r="MM34" s="480"/>
      <c r="MN34" s="480"/>
      <c r="MO34" s="480"/>
      <c r="MP34" s="480"/>
      <c r="MQ34" s="480"/>
      <c r="MR34" s="480"/>
      <c r="MS34" s="480"/>
      <c r="MT34" s="480"/>
      <c r="MU34" s="480"/>
      <c r="MV34" s="480"/>
      <c r="MW34" s="480"/>
      <c r="MX34" s="480"/>
      <c r="MY34" s="480"/>
      <c r="MZ34" s="480"/>
      <c r="NA34" s="480"/>
      <c r="NB34" s="480"/>
      <c r="NC34" s="480"/>
      <c r="ND34" s="480"/>
      <c r="NE34" s="480"/>
      <c r="NF34" s="480"/>
      <c r="NG34" s="480"/>
      <c r="NH34" s="480"/>
      <c r="NI34" s="480"/>
      <c r="NJ34" s="480"/>
      <c r="NK34" s="480"/>
      <c r="NL34" s="480"/>
      <c r="NM34" s="480"/>
      <c r="NN34" s="480"/>
      <c r="NO34" s="480"/>
      <c r="NP34" s="480"/>
      <c r="NQ34" s="480"/>
      <c r="NR34" s="480"/>
      <c r="NS34" s="480"/>
      <c r="NT34" s="480"/>
      <c r="NU34" s="480"/>
      <c r="NV34" s="480"/>
      <c r="NW34" s="480"/>
      <c r="NX34" s="480"/>
      <c r="NY34" s="480"/>
      <c r="NZ34" s="480"/>
      <c r="OA34" s="480"/>
      <c r="OB34" s="480"/>
      <c r="OD34" s="642">
        <f t="shared" si="53"/>
        <v>0</v>
      </c>
      <c r="OE34" s="618">
        <f t="shared" si="54"/>
        <v>0</v>
      </c>
      <c r="OF34" s="618">
        <f t="shared" si="55"/>
        <v>0</v>
      </c>
      <c r="OG34" s="643">
        <f t="shared" si="135"/>
        <v>0</v>
      </c>
      <c r="OH34" s="644">
        <f t="shared" si="56"/>
        <v>0</v>
      </c>
      <c r="OI34" s="644">
        <f t="shared" si="56"/>
        <v>0</v>
      </c>
      <c r="OJ34" s="642">
        <f t="shared" si="57"/>
        <v>0</v>
      </c>
      <c r="OK34" s="618">
        <f t="shared" si="58"/>
        <v>0</v>
      </c>
      <c r="OL34" s="618">
        <f t="shared" si="59"/>
        <v>0</v>
      </c>
    </row>
    <row r="35" spans="1:402">
      <c r="A35" s="460" t="s">
        <v>1030</v>
      </c>
      <c r="B35" s="461"/>
      <c r="C35" s="461"/>
      <c r="D35" s="461"/>
      <c r="E35" s="461"/>
      <c r="F35" s="462">
        <f t="shared" si="60"/>
        <v>0</v>
      </c>
      <c r="G35" s="463"/>
      <c r="H35" s="463"/>
      <c r="I35" s="463"/>
      <c r="J35" s="463"/>
      <c r="K35" s="462">
        <f t="shared" si="61"/>
        <v>0</v>
      </c>
      <c r="L35" s="464">
        <f t="shared" si="62"/>
        <v>0</v>
      </c>
      <c r="M35" s="464"/>
      <c r="N35" s="464"/>
      <c r="O35" s="464"/>
      <c r="P35" s="485">
        <v>289</v>
      </c>
      <c r="Q35" s="461"/>
      <c r="R35" s="466">
        <v>0</v>
      </c>
      <c r="S35" s="461"/>
      <c r="T35" s="465">
        <v>3</v>
      </c>
      <c r="U35" s="462">
        <f t="shared" si="2"/>
        <v>292</v>
      </c>
      <c r="V35" s="485">
        <v>319</v>
      </c>
      <c r="W35" s="461"/>
      <c r="X35" s="466">
        <v>0</v>
      </c>
      <c r="Y35" s="461"/>
      <c r="Z35" s="465">
        <v>4</v>
      </c>
      <c r="AA35" s="462">
        <f t="shared" si="3"/>
        <v>323</v>
      </c>
      <c r="AB35" s="485">
        <v>49</v>
      </c>
      <c r="AC35" s="461"/>
      <c r="AD35" s="461"/>
      <c r="AE35" s="461"/>
      <c r="AF35" s="465">
        <v>0</v>
      </c>
      <c r="AG35" s="462">
        <f t="shared" si="63"/>
        <v>49</v>
      </c>
      <c r="AH35" s="459">
        <f t="shared" si="64"/>
        <v>664</v>
      </c>
      <c r="AI35" s="467"/>
      <c r="AJ35" s="468">
        <v>0</v>
      </c>
      <c r="AK35" s="469"/>
      <c r="AL35" s="470">
        <v>0</v>
      </c>
      <c r="AM35" s="470"/>
      <c r="AN35" s="467"/>
      <c r="AO35" s="471">
        <v>1</v>
      </c>
      <c r="AP35" s="470"/>
      <c r="AQ35" s="468"/>
      <c r="AR35" s="468"/>
      <c r="AS35" s="461"/>
      <c r="AT35" s="461"/>
      <c r="AU35" s="470">
        <v>1</v>
      </c>
      <c r="AV35" s="470"/>
      <c r="AW35" s="468"/>
      <c r="AX35" s="470">
        <v>3</v>
      </c>
      <c r="AY35" s="470">
        <v>3</v>
      </c>
      <c r="AZ35" s="468"/>
      <c r="BA35" s="470"/>
      <c r="BB35" s="461"/>
      <c r="BC35" s="461"/>
      <c r="BD35" s="470"/>
      <c r="BE35" s="470"/>
      <c r="BF35" s="473"/>
      <c r="BG35" s="462">
        <f t="shared" si="65"/>
        <v>8</v>
      </c>
      <c r="BH35" s="474">
        <f t="shared" si="66"/>
        <v>7453310</v>
      </c>
      <c r="BI35" s="475">
        <f t="shared" si="136"/>
        <v>623373</v>
      </c>
      <c r="BJ35" s="475">
        <f t="shared" si="136"/>
        <v>6829937</v>
      </c>
      <c r="BK35" s="475">
        <f t="shared" si="136"/>
        <v>5219918</v>
      </c>
      <c r="BL35" s="475">
        <f t="shared" si="136"/>
        <v>1610019</v>
      </c>
      <c r="BM35" s="474">
        <f t="shared" si="67"/>
        <v>0</v>
      </c>
      <c r="BN35" s="475">
        <f t="shared" si="5"/>
        <v>0</v>
      </c>
      <c r="BO35" s="475">
        <f t="shared" si="5"/>
        <v>0</v>
      </c>
      <c r="BP35" s="475">
        <f t="shared" si="5"/>
        <v>0</v>
      </c>
      <c r="BQ35" s="475">
        <f t="shared" si="5"/>
        <v>0</v>
      </c>
      <c r="BR35" s="474">
        <f t="shared" si="68"/>
        <v>0</v>
      </c>
      <c r="BS35" s="475">
        <f t="shared" si="6"/>
        <v>0</v>
      </c>
      <c r="BT35" s="475">
        <f t="shared" si="6"/>
        <v>0</v>
      </c>
      <c r="BU35" s="475">
        <f t="shared" si="6"/>
        <v>0</v>
      </c>
      <c r="BV35" s="475">
        <f t="shared" si="6"/>
        <v>0</v>
      </c>
      <c r="BW35" s="475"/>
      <c r="BX35" s="475"/>
      <c r="BY35" s="475"/>
      <c r="BZ35" s="475"/>
      <c r="CA35" s="475"/>
      <c r="CB35" s="474">
        <f t="shared" si="69"/>
        <v>592656</v>
      </c>
      <c r="CC35" s="475">
        <f t="shared" si="7"/>
        <v>1353</v>
      </c>
      <c r="CD35" s="475">
        <f t="shared" si="7"/>
        <v>591303</v>
      </c>
      <c r="CE35" s="475">
        <f t="shared" si="7"/>
        <v>591303</v>
      </c>
      <c r="CF35" s="475">
        <f t="shared" si="7"/>
        <v>0</v>
      </c>
      <c r="CG35" s="476">
        <f t="shared" si="70"/>
        <v>8045966</v>
      </c>
      <c r="CH35" s="474">
        <f t="shared" si="71"/>
        <v>11481767</v>
      </c>
      <c r="CI35" s="475">
        <f t="shared" si="71"/>
        <v>935946</v>
      </c>
      <c r="CJ35" s="475">
        <f t="shared" si="71"/>
        <v>10545821</v>
      </c>
      <c r="CK35" s="475">
        <f t="shared" si="71"/>
        <v>7869411</v>
      </c>
      <c r="CL35" s="475">
        <f t="shared" si="71"/>
        <v>2676410</v>
      </c>
      <c r="CM35" s="474">
        <f t="shared" si="72"/>
        <v>0</v>
      </c>
      <c r="CN35" s="475">
        <f t="shared" si="8"/>
        <v>0</v>
      </c>
      <c r="CO35" s="475">
        <f t="shared" si="8"/>
        <v>0</v>
      </c>
      <c r="CP35" s="475">
        <f t="shared" si="8"/>
        <v>0</v>
      </c>
      <c r="CQ35" s="475">
        <f t="shared" si="8"/>
        <v>0</v>
      </c>
      <c r="CR35" s="474">
        <f t="shared" si="73"/>
        <v>0</v>
      </c>
      <c r="CS35" s="475">
        <f t="shared" si="73"/>
        <v>0</v>
      </c>
      <c r="CT35" s="475">
        <f t="shared" si="73"/>
        <v>0</v>
      </c>
      <c r="CU35" s="475">
        <f t="shared" si="73"/>
        <v>0</v>
      </c>
      <c r="CV35" s="475">
        <f t="shared" si="73"/>
        <v>0</v>
      </c>
      <c r="CW35" s="474">
        <f t="shared" si="74"/>
        <v>0</v>
      </c>
      <c r="CX35" s="475">
        <f t="shared" si="9"/>
        <v>0</v>
      </c>
      <c r="CY35" s="475">
        <f t="shared" si="9"/>
        <v>0</v>
      </c>
      <c r="CZ35" s="475">
        <f t="shared" si="9"/>
        <v>0</v>
      </c>
      <c r="DA35" s="475">
        <f t="shared" si="9"/>
        <v>0</v>
      </c>
      <c r="DB35" s="474">
        <f t="shared" si="75"/>
        <v>912704</v>
      </c>
      <c r="DC35" s="475">
        <f t="shared" si="10"/>
        <v>3008</v>
      </c>
      <c r="DD35" s="475">
        <f t="shared" si="10"/>
        <v>909696</v>
      </c>
      <c r="DE35" s="475">
        <f t="shared" si="10"/>
        <v>909696</v>
      </c>
      <c r="DF35" s="475">
        <f t="shared" si="10"/>
        <v>0</v>
      </c>
      <c r="DG35" s="476">
        <f t="shared" si="76"/>
        <v>12394471</v>
      </c>
      <c r="DH35" s="474">
        <f t="shared" si="77"/>
        <v>2016154</v>
      </c>
      <c r="DI35" s="475">
        <f t="shared" si="77"/>
        <v>160377</v>
      </c>
      <c r="DJ35" s="475">
        <f t="shared" si="77"/>
        <v>1855777</v>
      </c>
      <c r="DK35" s="475">
        <f t="shared" si="77"/>
        <v>1374107</v>
      </c>
      <c r="DL35" s="475">
        <f t="shared" si="77"/>
        <v>481670</v>
      </c>
      <c r="DM35" s="474">
        <f t="shared" si="78"/>
        <v>0</v>
      </c>
      <c r="DN35" s="475">
        <f t="shared" si="11"/>
        <v>0</v>
      </c>
      <c r="DO35" s="475">
        <f t="shared" si="11"/>
        <v>0</v>
      </c>
      <c r="DP35" s="475">
        <f t="shared" si="11"/>
        <v>0</v>
      </c>
      <c r="DQ35" s="475">
        <f t="shared" si="11"/>
        <v>0</v>
      </c>
      <c r="DR35" s="475"/>
      <c r="DS35" s="475"/>
      <c r="DT35" s="475"/>
      <c r="DU35" s="475"/>
      <c r="DV35" s="475"/>
      <c r="DW35" s="474">
        <f t="shared" si="79"/>
        <v>0</v>
      </c>
      <c r="DX35" s="475">
        <f t="shared" si="12"/>
        <v>0</v>
      </c>
      <c r="DY35" s="475">
        <f t="shared" si="12"/>
        <v>0</v>
      </c>
      <c r="DZ35" s="475">
        <f t="shared" si="12"/>
        <v>0</v>
      </c>
      <c r="EA35" s="475">
        <f t="shared" si="12"/>
        <v>0</v>
      </c>
      <c r="EB35" s="474">
        <f t="shared" si="80"/>
        <v>0</v>
      </c>
      <c r="EC35" s="475">
        <f t="shared" si="13"/>
        <v>0</v>
      </c>
      <c r="ED35" s="475">
        <f t="shared" si="13"/>
        <v>0</v>
      </c>
      <c r="EE35" s="475">
        <f t="shared" si="13"/>
        <v>0</v>
      </c>
      <c r="EF35" s="475">
        <f t="shared" si="13"/>
        <v>0</v>
      </c>
      <c r="EG35" s="476">
        <f t="shared" si="81"/>
        <v>2016154</v>
      </c>
      <c r="EH35" s="476">
        <f t="shared" si="82"/>
        <v>22456591</v>
      </c>
      <c r="EI35" s="477">
        <f t="shared" si="83"/>
        <v>1724057</v>
      </c>
      <c r="EJ35" s="477">
        <f t="shared" si="14"/>
        <v>20732534</v>
      </c>
      <c r="EK35" s="477">
        <f t="shared" si="14"/>
        <v>15964435</v>
      </c>
      <c r="EL35" s="477">
        <f t="shared" si="14"/>
        <v>4768099</v>
      </c>
      <c r="EM35" s="478">
        <f t="shared" si="84"/>
        <v>20951231</v>
      </c>
      <c r="EN35" s="478">
        <f t="shared" si="85"/>
        <v>0</v>
      </c>
      <c r="EO35" s="478">
        <f t="shared" si="86"/>
        <v>0</v>
      </c>
      <c r="EP35" s="478">
        <f t="shared" si="87"/>
        <v>0</v>
      </c>
      <c r="EQ35" s="478">
        <f t="shared" si="88"/>
        <v>1505360</v>
      </c>
      <c r="ER35" s="479">
        <f t="shared" si="89"/>
        <v>0</v>
      </c>
      <c r="ES35" s="479">
        <f t="shared" si="89"/>
        <v>0</v>
      </c>
      <c r="ET35" s="479">
        <f t="shared" si="89"/>
        <v>0</v>
      </c>
      <c r="EU35" s="479">
        <f t="shared" si="89"/>
        <v>0</v>
      </c>
      <c r="EV35" s="479">
        <f t="shared" si="89"/>
        <v>0</v>
      </c>
      <c r="EW35" s="479">
        <f t="shared" si="90"/>
        <v>0</v>
      </c>
      <c r="EX35" s="479">
        <f t="shared" si="90"/>
        <v>0</v>
      </c>
      <c r="EY35" s="479">
        <f t="shared" si="90"/>
        <v>0</v>
      </c>
      <c r="EZ35" s="479">
        <f t="shared" si="90"/>
        <v>0</v>
      </c>
      <c r="FA35" s="479">
        <f t="shared" si="90"/>
        <v>0</v>
      </c>
      <c r="FB35" s="479">
        <f t="shared" si="91"/>
        <v>0</v>
      </c>
      <c r="FC35" s="479">
        <f t="shared" si="91"/>
        <v>0</v>
      </c>
      <c r="FD35" s="479">
        <f t="shared" si="91"/>
        <v>0</v>
      </c>
      <c r="FE35" s="479">
        <f t="shared" si="91"/>
        <v>0</v>
      </c>
      <c r="FF35" s="479">
        <f t="shared" si="91"/>
        <v>0</v>
      </c>
      <c r="FG35" s="479">
        <f t="shared" si="92"/>
        <v>0</v>
      </c>
      <c r="FH35" s="479">
        <f t="shared" si="92"/>
        <v>0</v>
      </c>
      <c r="FI35" s="479">
        <f t="shared" si="92"/>
        <v>0</v>
      </c>
      <c r="FJ35" s="479">
        <f t="shared" si="92"/>
        <v>0</v>
      </c>
      <c r="FK35" s="479">
        <f t="shared" si="92"/>
        <v>0</v>
      </c>
      <c r="FL35" s="474">
        <f t="shared" si="93"/>
        <v>0</v>
      </c>
      <c r="FM35" s="474">
        <f t="shared" si="93"/>
        <v>0</v>
      </c>
      <c r="FN35" s="474">
        <f t="shared" si="93"/>
        <v>0</v>
      </c>
      <c r="FO35" s="474">
        <f t="shared" si="93"/>
        <v>0</v>
      </c>
      <c r="FP35" s="474">
        <f t="shared" si="93"/>
        <v>0</v>
      </c>
      <c r="FQ35" s="474">
        <f t="shared" si="94"/>
        <v>0</v>
      </c>
      <c r="FR35" s="474">
        <f t="shared" si="94"/>
        <v>0</v>
      </c>
      <c r="FS35" s="474">
        <f t="shared" si="94"/>
        <v>0</v>
      </c>
      <c r="FT35" s="474">
        <f t="shared" si="94"/>
        <v>0</v>
      </c>
      <c r="FU35" s="474">
        <f t="shared" si="94"/>
        <v>0</v>
      </c>
      <c r="FV35" s="479">
        <f t="shared" si="95"/>
        <v>30961</v>
      </c>
      <c r="FW35" s="479">
        <f t="shared" si="95"/>
        <v>4257</v>
      </c>
      <c r="FX35" s="479">
        <f t="shared" si="95"/>
        <v>26704</v>
      </c>
      <c r="FY35" s="479">
        <f t="shared" si="95"/>
        <v>20409</v>
      </c>
      <c r="FZ35" s="479">
        <f t="shared" si="95"/>
        <v>6295</v>
      </c>
      <c r="GA35" s="479">
        <f t="shared" si="96"/>
        <v>0</v>
      </c>
      <c r="GB35" s="479">
        <f t="shared" si="96"/>
        <v>0</v>
      </c>
      <c r="GC35" s="479">
        <f t="shared" si="96"/>
        <v>0</v>
      </c>
      <c r="GD35" s="479">
        <f t="shared" si="96"/>
        <v>0</v>
      </c>
      <c r="GE35" s="479">
        <f t="shared" si="96"/>
        <v>0</v>
      </c>
      <c r="GF35" s="474">
        <f t="shared" si="97"/>
        <v>0</v>
      </c>
      <c r="GG35" s="474">
        <f t="shared" si="97"/>
        <v>0</v>
      </c>
      <c r="GH35" s="474">
        <f t="shared" si="97"/>
        <v>0</v>
      </c>
      <c r="GI35" s="474">
        <f t="shared" si="97"/>
        <v>0</v>
      </c>
      <c r="GJ35" s="474">
        <f t="shared" si="97"/>
        <v>0</v>
      </c>
      <c r="GK35" s="474">
        <f t="shared" si="98"/>
        <v>0</v>
      </c>
      <c r="GL35" s="474">
        <f t="shared" si="98"/>
        <v>0</v>
      </c>
      <c r="GM35" s="474">
        <f t="shared" si="98"/>
        <v>0</v>
      </c>
      <c r="GN35" s="474">
        <f t="shared" si="98"/>
        <v>0</v>
      </c>
      <c r="GO35" s="474">
        <f t="shared" si="98"/>
        <v>0</v>
      </c>
      <c r="GP35" s="479">
        <f t="shared" si="99"/>
        <v>0</v>
      </c>
      <c r="GQ35" s="479">
        <f t="shared" si="99"/>
        <v>0</v>
      </c>
      <c r="GR35" s="479">
        <f t="shared" si="99"/>
        <v>0</v>
      </c>
      <c r="GS35" s="479">
        <f t="shared" si="99"/>
        <v>0</v>
      </c>
      <c r="GT35" s="479">
        <f t="shared" si="99"/>
        <v>0</v>
      </c>
      <c r="GU35" s="479">
        <f t="shared" si="100"/>
        <v>0</v>
      </c>
      <c r="GV35" s="479">
        <f t="shared" si="100"/>
        <v>0</v>
      </c>
      <c r="GW35" s="479">
        <f t="shared" si="100"/>
        <v>0</v>
      </c>
      <c r="GX35" s="479">
        <f t="shared" si="100"/>
        <v>0</v>
      </c>
      <c r="GY35" s="479">
        <f t="shared" si="100"/>
        <v>0</v>
      </c>
      <c r="GZ35" s="474">
        <f t="shared" si="101"/>
        <v>188666</v>
      </c>
      <c r="HA35" s="474">
        <f t="shared" si="101"/>
        <v>28442</v>
      </c>
      <c r="HB35" s="474">
        <f t="shared" si="101"/>
        <v>160224</v>
      </c>
      <c r="HC35" s="474">
        <f t="shared" si="101"/>
        <v>122454</v>
      </c>
      <c r="HD35" s="474">
        <f t="shared" si="101"/>
        <v>37770</v>
      </c>
      <c r="HE35" s="474">
        <f t="shared" si="102"/>
        <v>0</v>
      </c>
      <c r="HF35" s="474">
        <f t="shared" si="102"/>
        <v>0</v>
      </c>
      <c r="HG35" s="474">
        <f t="shared" si="102"/>
        <v>0</v>
      </c>
      <c r="HH35" s="474">
        <f t="shared" si="102"/>
        <v>0</v>
      </c>
      <c r="HI35" s="474">
        <f t="shared" si="102"/>
        <v>0</v>
      </c>
      <c r="HJ35" s="479">
        <f t="shared" si="103"/>
        <v>0</v>
      </c>
      <c r="HK35" s="479">
        <f t="shared" si="103"/>
        <v>0</v>
      </c>
      <c r="HL35" s="479">
        <f t="shared" si="103"/>
        <v>0</v>
      </c>
      <c r="HM35" s="479">
        <f t="shared" si="103"/>
        <v>0</v>
      </c>
      <c r="HN35" s="479">
        <f t="shared" si="103"/>
        <v>0</v>
      </c>
      <c r="HO35" s="479">
        <f t="shared" si="104"/>
        <v>99783</v>
      </c>
      <c r="HP35" s="479">
        <f t="shared" si="104"/>
        <v>19671</v>
      </c>
      <c r="HQ35" s="479">
        <f t="shared" si="104"/>
        <v>80112</v>
      </c>
      <c r="HR35" s="479">
        <f t="shared" si="104"/>
        <v>61227</v>
      </c>
      <c r="HS35" s="479">
        <f t="shared" si="104"/>
        <v>18885</v>
      </c>
      <c r="HT35" s="474">
        <f t="shared" si="105"/>
        <v>134067</v>
      </c>
      <c r="HU35" s="474">
        <f t="shared" si="105"/>
        <v>22002</v>
      </c>
      <c r="HV35" s="474">
        <f t="shared" si="105"/>
        <v>112065</v>
      </c>
      <c r="HW35" s="474">
        <f t="shared" si="105"/>
        <v>83625</v>
      </c>
      <c r="HX35" s="474">
        <f t="shared" si="105"/>
        <v>28440</v>
      </c>
      <c r="HY35" s="474">
        <f t="shared" si="106"/>
        <v>0</v>
      </c>
      <c r="HZ35" s="474">
        <f t="shared" si="106"/>
        <v>0</v>
      </c>
      <c r="IA35" s="474">
        <f t="shared" si="106"/>
        <v>0</v>
      </c>
      <c r="IB35" s="474">
        <f t="shared" si="106"/>
        <v>0</v>
      </c>
      <c r="IC35" s="474">
        <f t="shared" si="106"/>
        <v>0</v>
      </c>
      <c r="ID35" s="479">
        <f t="shared" si="107"/>
        <v>0</v>
      </c>
      <c r="IE35" s="479">
        <f t="shared" si="107"/>
        <v>0</v>
      </c>
      <c r="IF35" s="479">
        <f t="shared" si="107"/>
        <v>0</v>
      </c>
      <c r="IG35" s="479">
        <f t="shared" si="107"/>
        <v>0</v>
      </c>
      <c r="IH35" s="479">
        <f t="shared" si="107"/>
        <v>0</v>
      </c>
      <c r="II35" s="479">
        <f t="shared" si="108"/>
        <v>0</v>
      </c>
      <c r="IJ35" s="479">
        <f t="shared" si="108"/>
        <v>0</v>
      </c>
      <c r="IK35" s="479">
        <f t="shared" si="108"/>
        <v>0</v>
      </c>
      <c r="IL35" s="479">
        <f t="shared" si="108"/>
        <v>0</v>
      </c>
      <c r="IM35" s="479">
        <f t="shared" si="108"/>
        <v>0</v>
      </c>
      <c r="IN35" s="474">
        <f t="shared" si="109"/>
        <v>0</v>
      </c>
      <c r="IO35" s="474">
        <f t="shared" si="109"/>
        <v>0</v>
      </c>
      <c r="IP35" s="474">
        <f t="shared" si="109"/>
        <v>0</v>
      </c>
      <c r="IQ35" s="474">
        <f t="shared" si="109"/>
        <v>0</v>
      </c>
      <c r="IR35" s="474">
        <f t="shared" si="109"/>
        <v>0</v>
      </c>
      <c r="IS35" s="474">
        <f t="shared" si="110"/>
        <v>0</v>
      </c>
      <c r="IT35" s="474">
        <f t="shared" si="110"/>
        <v>0</v>
      </c>
      <c r="IU35" s="474">
        <f t="shared" si="110"/>
        <v>0</v>
      </c>
      <c r="IV35" s="474">
        <f t="shared" si="110"/>
        <v>0</v>
      </c>
      <c r="IW35" s="474">
        <f t="shared" si="110"/>
        <v>0</v>
      </c>
      <c r="IX35" s="479">
        <f t="shared" si="111"/>
        <v>0</v>
      </c>
      <c r="IY35" s="479">
        <f t="shared" si="111"/>
        <v>0</v>
      </c>
      <c r="IZ35" s="479">
        <f t="shared" si="111"/>
        <v>0</v>
      </c>
      <c r="JA35" s="479">
        <f t="shared" si="111"/>
        <v>0</v>
      </c>
      <c r="JB35" s="479">
        <f t="shared" si="111"/>
        <v>0</v>
      </c>
      <c r="JC35" s="479">
        <f t="shared" si="112"/>
        <v>0</v>
      </c>
      <c r="JD35" s="479">
        <f t="shared" si="112"/>
        <v>0</v>
      </c>
      <c r="JE35" s="479">
        <f t="shared" si="112"/>
        <v>0</v>
      </c>
      <c r="JF35" s="479">
        <f t="shared" si="112"/>
        <v>0</v>
      </c>
      <c r="JG35" s="479">
        <f t="shared" si="112"/>
        <v>0</v>
      </c>
      <c r="JH35" s="479">
        <f t="shared" si="113"/>
        <v>453477</v>
      </c>
      <c r="JI35" s="479">
        <f t="shared" si="39"/>
        <v>74372</v>
      </c>
      <c r="JJ35" s="479">
        <f t="shared" si="39"/>
        <v>379105</v>
      </c>
      <c r="JK35" s="479">
        <f t="shared" si="39"/>
        <v>287715</v>
      </c>
      <c r="JL35" s="479">
        <f t="shared" si="39"/>
        <v>91390</v>
      </c>
      <c r="JM35" s="302"/>
      <c r="JN35" s="302"/>
      <c r="JO35" s="302"/>
      <c r="JP35" s="669"/>
      <c r="JQ35" s="669">
        <v>90</v>
      </c>
      <c r="JR35" s="669">
        <v>30</v>
      </c>
      <c r="JS35" s="462">
        <f t="shared" si="114"/>
        <v>120</v>
      </c>
      <c r="JT35" s="474">
        <f t="shared" si="137"/>
        <v>0</v>
      </c>
      <c r="JU35" s="474">
        <f t="shared" si="40"/>
        <v>0</v>
      </c>
      <c r="JV35" s="474">
        <f t="shared" si="40"/>
        <v>0</v>
      </c>
      <c r="JW35" s="474">
        <f t="shared" si="40"/>
        <v>0</v>
      </c>
      <c r="JX35" s="474">
        <f t="shared" si="40"/>
        <v>0</v>
      </c>
      <c r="JY35" s="474">
        <f t="shared" si="138"/>
        <v>0</v>
      </c>
      <c r="JZ35" s="474">
        <f t="shared" si="41"/>
        <v>0</v>
      </c>
      <c r="KA35" s="474">
        <f t="shared" si="41"/>
        <v>0</v>
      </c>
      <c r="KB35" s="474">
        <f t="shared" si="41"/>
        <v>0</v>
      </c>
      <c r="KC35" s="474">
        <f t="shared" si="41"/>
        <v>0</v>
      </c>
      <c r="KD35" s="723">
        <f t="shared" si="139"/>
        <v>0</v>
      </c>
      <c r="KE35" s="723">
        <f t="shared" si="42"/>
        <v>0</v>
      </c>
      <c r="KF35" s="723">
        <f t="shared" si="42"/>
        <v>0</v>
      </c>
      <c r="KG35" s="723">
        <f t="shared" si="42"/>
        <v>0</v>
      </c>
      <c r="KH35" s="723">
        <f t="shared" si="42"/>
        <v>0</v>
      </c>
      <c r="KI35" s="723">
        <f t="shared" si="140"/>
        <v>0</v>
      </c>
      <c r="KJ35" s="723">
        <f t="shared" si="43"/>
        <v>0</v>
      </c>
      <c r="KK35" s="723">
        <f t="shared" si="43"/>
        <v>0</v>
      </c>
      <c r="KL35" s="723">
        <f t="shared" si="43"/>
        <v>0</v>
      </c>
      <c r="KM35" s="723">
        <f t="shared" si="43"/>
        <v>0</v>
      </c>
      <c r="KN35" s="474">
        <f t="shared" si="141"/>
        <v>146790</v>
      </c>
      <c r="KO35" s="474">
        <f t="shared" si="44"/>
        <v>2880</v>
      </c>
      <c r="KP35" s="474">
        <f t="shared" si="44"/>
        <v>143910</v>
      </c>
      <c r="KQ35" s="474">
        <f t="shared" si="44"/>
        <v>143910</v>
      </c>
      <c r="KR35" s="474">
        <f t="shared" si="44"/>
        <v>0</v>
      </c>
      <c r="KS35" s="474">
        <f t="shared" si="142"/>
        <v>41910</v>
      </c>
      <c r="KT35" s="474">
        <f t="shared" si="45"/>
        <v>810</v>
      </c>
      <c r="KU35" s="474">
        <f t="shared" si="45"/>
        <v>41100</v>
      </c>
      <c r="KV35" s="474">
        <f t="shared" si="45"/>
        <v>41100</v>
      </c>
      <c r="KW35" s="474">
        <f t="shared" si="45"/>
        <v>0</v>
      </c>
      <c r="KX35" s="474">
        <f t="shared" si="46"/>
        <v>188700</v>
      </c>
      <c r="KY35" s="474">
        <f t="shared" si="46"/>
        <v>3690</v>
      </c>
      <c r="KZ35" s="474">
        <f t="shared" si="47"/>
        <v>185010</v>
      </c>
      <c r="LA35" s="474">
        <f t="shared" si="47"/>
        <v>185010</v>
      </c>
      <c r="LB35" s="474">
        <f t="shared" si="47"/>
        <v>0</v>
      </c>
      <c r="LC35" s="479">
        <f t="shared" si="48"/>
        <v>22456591</v>
      </c>
      <c r="LD35" s="479">
        <f t="shared" si="121"/>
        <v>453477</v>
      </c>
      <c r="LE35" s="479">
        <f t="shared" si="122"/>
        <v>188700</v>
      </c>
      <c r="LF35" s="476">
        <f t="shared" si="123"/>
        <v>23098768</v>
      </c>
      <c r="LG35" s="476">
        <f t="shared" si="49"/>
        <v>1802119</v>
      </c>
      <c r="LH35" s="476">
        <f t="shared" si="49"/>
        <v>21296649</v>
      </c>
      <c r="LI35" s="476">
        <f t="shared" si="49"/>
        <v>16437160</v>
      </c>
      <c r="LJ35" s="476">
        <f t="shared" si="49"/>
        <v>4859489</v>
      </c>
      <c r="LK35" s="714">
        <v>59.89</v>
      </c>
      <c r="LL35" s="717">
        <f t="shared" si="50"/>
        <v>5006930</v>
      </c>
      <c r="LM35" s="720">
        <f t="shared" si="124"/>
        <v>5006.8999999999996</v>
      </c>
      <c r="LN35" s="718">
        <f t="shared" si="51"/>
        <v>27916998</v>
      </c>
      <c r="LO35" s="713">
        <f t="shared" si="125"/>
        <v>27917</v>
      </c>
      <c r="LP35" s="724">
        <f t="shared" si="126"/>
        <v>0</v>
      </c>
      <c r="LQ35" s="724">
        <f t="shared" si="127"/>
        <v>27917</v>
      </c>
      <c r="LR35" s="724">
        <f t="shared" si="52"/>
        <v>188.7</v>
      </c>
      <c r="LS35" s="713">
        <f t="shared" si="128"/>
        <v>28105.7</v>
      </c>
      <c r="LT35" s="437"/>
      <c r="LU35" s="617">
        <f t="shared" si="129"/>
        <v>0</v>
      </c>
      <c r="LV35" s="617">
        <f t="shared" si="130"/>
        <v>0</v>
      </c>
      <c r="LW35" s="617">
        <f t="shared" si="131"/>
        <v>0</v>
      </c>
      <c r="LX35" s="617">
        <f t="shared" si="132"/>
        <v>0</v>
      </c>
      <c r="LY35" s="617">
        <f t="shared" si="133"/>
        <v>1631</v>
      </c>
      <c r="LZ35" s="617">
        <f t="shared" si="134"/>
        <v>1397</v>
      </c>
      <c r="MA35" s="480"/>
      <c r="MB35" s="480"/>
      <c r="MC35" s="480"/>
      <c r="MD35" s="480"/>
      <c r="ME35" s="480"/>
      <c r="MF35" s="480"/>
      <c r="MG35" s="480"/>
      <c r="MH35" s="480"/>
      <c r="MI35" s="480"/>
      <c r="MJ35" s="480"/>
      <c r="MK35" s="480"/>
      <c r="ML35" s="480"/>
      <c r="MM35" s="480"/>
      <c r="MN35" s="480"/>
      <c r="MO35" s="480"/>
      <c r="MP35" s="480"/>
      <c r="MQ35" s="480"/>
      <c r="MR35" s="480"/>
      <c r="MS35" s="480"/>
      <c r="MT35" s="480"/>
      <c r="MU35" s="480"/>
      <c r="MV35" s="480"/>
      <c r="MW35" s="480"/>
      <c r="MX35" s="480"/>
      <c r="MY35" s="480"/>
      <c r="MZ35" s="480"/>
      <c r="NA35" s="480"/>
      <c r="NB35" s="480"/>
      <c r="NC35" s="480"/>
      <c r="ND35" s="480"/>
      <c r="NE35" s="480"/>
      <c r="NF35" s="480"/>
      <c r="NG35" s="480"/>
      <c r="NH35" s="480"/>
      <c r="NI35" s="480"/>
      <c r="NJ35" s="480"/>
      <c r="NK35" s="480"/>
      <c r="NL35" s="480"/>
      <c r="NM35" s="480"/>
      <c r="NN35" s="480"/>
      <c r="NO35" s="480"/>
      <c r="NP35" s="480"/>
      <c r="NQ35" s="480"/>
      <c r="NR35" s="480"/>
      <c r="NS35" s="480"/>
      <c r="NT35" s="480"/>
      <c r="NU35" s="480"/>
      <c r="NV35" s="480"/>
      <c r="NW35" s="480"/>
      <c r="NX35" s="480"/>
      <c r="NY35" s="480"/>
      <c r="NZ35" s="480"/>
      <c r="OA35" s="480"/>
      <c r="OB35" s="480"/>
      <c r="OD35" s="642">
        <f t="shared" si="53"/>
        <v>63882</v>
      </c>
      <c r="OE35" s="618">
        <f t="shared" si="54"/>
        <v>44689</v>
      </c>
      <c r="OF35" s="618">
        <f t="shared" si="55"/>
        <v>0</v>
      </c>
      <c r="OG35" s="643">
        <f t="shared" si="135"/>
        <v>53408</v>
      </c>
      <c r="OH35" s="644">
        <f t="shared" si="56"/>
        <v>37355</v>
      </c>
      <c r="OI35" s="644">
        <f t="shared" si="56"/>
        <v>0</v>
      </c>
      <c r="OJ35" s="642">
        <f t="shared" si="57"/>
        <v>10474</v>
      </c>
      <c r="OK35" s="618">
        <f t="shared" si="58"/>
        <v>7334</v>
      </c>
      <c r="OL35" s="618">
        <f t="shared" si="59"/>
        <v>0</v>
      </c>
    </row>
    <row r="36" spans="1:402">
      <c r="A36" s="460" t="s">
        <v>792</v>
      </c>
      <c r="B36" s="461"/>
      <c r="C36" s="461">
        <v>17</v>
      </c>
      <c r="D36" s="461">
        <v>30</v>
      </c>
      <c r="E36" s="461">
        <v>23</v>
      </c>
      <c r="F36" s="462">
        <f t="shared" si="60"/>
        <v>70</v>
      </c>
      <c r="G36" s="463">
        <f>B36*G$7</f>
        <v>0</v>
      </c>
      <c r="H36" s="463">
        <f>C36*H$7</f>
        <v>728739</v>
      </c>
      <c r="I36" s="463">
        <f>D36*I7</f>
        <v>1286010</v>
      </c>
      <c r="J36" s="463">
        <f>E36*J$7</f>
        <v>985941</v>
      </c>
      <c r="K36" s="462">
        <f>SUM(G36:J36)</f>
        <v>3000690</v>
      </c>
      <c r="L36" s="712">
        <f>K36/1000+0.1</f>
        <v>3000.8</v>
      </c>
      <c r="M36" s="707">
        <v>7.25</v>
      </c>
      <c r="N36" s="464">
        <f>M36*M44</f>
        <v>714.2</v>
      </c>
      <c r="O36" s="464">
        <f>L36+N36</f>
        <v>3715</v>
      </c>
      <c r="P36" s="485">
        <v>614</v>
      </c>
      <c r="Q36" s="461"/>
      <c r="R36" s="481">
        <v>0</v>
      </c>
      <c r="S36" s="461"/>
      <c r="T36" s="465">
        <v>0</v>
      </c>
      <c r="U36" s="462">
        <f t="shared" si="2"/>
        <v>614</v>
      </c>
      <c r="V36" s="485">
        <v>655</v>
      </c>
      <c r="W36" s="461"/>
      <c r="X36" s="481">
        <v>0</v>
      </c>
      <c r="Y36" s="461"/>
      <c r="Z36" s="465">
        <v>3</v>
      </c>
      <c r="AA36" s="462">
        <f t="shared" si="3"/>
        <v>658</v>
      </c>
      <c r="AB36" s="485">
        <v>123</v>
      </c>
      <c r="AC36" s="461"/>
      <c r="AD36" s="461"/>
      <c r="AE36" s="461"/>
      <c r="AF36" s="465">
        <v>0</v>
      </c>
      <c r="AG36" s="462">
        <f t="shared" si="63"/>
        <v>123</v>
      </c>
      <c r="AH36" s="459">
        <f t="shared" si="64"/>
        <v>1395</v>
      </c>
      <c r="AI36" s="467"/>
      <c r="AJ36" s="468">
        <v>0</v>
      </c>
      <c r="AK36" s="469"/>
      <c r="AL36" s="470">
        <v>0</v>
      </c>
      <c r="AM36" s="470"/>
      <c r="AN36" s="467"/>
      <c r="AO36" s="471"/>
      <c r="AP36" s="470"/>
      <c r="AQ36" s="468"/>
      <c r="AR36" s="468"/>
      <c r="AS36" s="461"/>
      <c r="AT36" s="461"/>
      <c r="AU36" s="470"/>
      <c r="AV36" s="470"/>
      <c r="AW36" s="468">
        <v>1</v>
      </c>
      <c r="AX36" s="470"/>
      <c r="AY36" s="470">
        <v>1</v>
      </c>
      <c r="AZ36" s="468"/>
      <c r="BA36" s="470"/>
      <c r="BB36" s="461"/>
      <c r="BC36" s="461"/>
      <c r="BD36" s="470"/>
      <c r="BE36" s="470"/>
      <c r="BF36" s="473"/>
      <c r="BG36" s="462">
        <f t="shared" si="65"/>
        <v>2</v>
      </c>
      <c r="BH36" s="474">
        <f t="shared" si="66"/>
        <v>15835060</v>
      </c>
      <c r="BI36" s="475">
        <f t="shared" si="136"/>
        <v>1324398</v>
      </c>
      <c r="BJ36" s="475">
        <f t="shared" si="136"/>
        <v>14510662</v>
      </c>
      <c r="BK36" s="475">
        <f t="shared" si="136"/>
        <v>11090068</v>
      </c>
      <c r="BL36" s="475">
        <f t="shared" si="136"/>
        <v>3420594</v>
      </c>
      <c r="BM36" s="474">
        <f t="shared" si="67"/>
        <v>0</v>
      </c>
      <c r="BN36" s="475">
        <f t="shared" si="5"/>
        <v>0</v>
      </c>
      <c r="BO36" s="475">
        <f t="shared" si="5"/>
        <v>0</v>
      </c>
      <c r="BP36" s="475">
        <f t="shared" si="5"/>
        <v>0</v>
      </c>
      <c r="BQ36" s="475">
        <f t="shared" si="5"/>
        <v>0</v>
      </c>
      <c r="BR36" s="474">
        <f t="shared" si="68"/>
        <v>0</v>
      </c>
      <c r="BS36" s="475">
        <f t="shared" si="6"/>
        <v>0</v>
      </c>
      <c r="BT36" s="475">
        <f t="shared" si="6"/>
        <v>0</v>
      </c>
      <c r="BU36" s="475">
        <f t="shared" si="6"/>
        <v>0</v>
      </c>
      <c r="BV36" s="475">
        <f t="shared" si="6"/>
        <v>0</v>
      </c>
      <c r="BW36" s="475"/>
      <c r="BX36" s="475"/>
      <c r="BY36" s="475"/>
      <c r="BZ36" s="475"/>
      <c r="CA36" s="475"/>
      <c r="CB36" s="474">
        <f t="shared" si="69"/>
        <v>0</v>
      </c>
      <c r="CC36" s="475">
        <f t="shared" si="7"/>
        <v>0</v>
      </c>
      <c r="CD36" s="475">
        <f t="shared" si="7"/>
        <v>0</v>
      </c>
      <c r="CE36" s="475">
        <f t="shared" si="7"/>
        <v>0</v>
      </c>
      <c r="CF36" s="475">
        <f t="shared" si="7"/>
        <v>0</v>
      </c>
      <c r="CG36" s="476">
        <f t="shared" si="70"/>
        <v>15835060</v>
      </c>
      <c r="CH36" s="474">
        <f t="shared" si="71"/>
        <v>23575415</v>
      </c>
      <c r="CI36" s="475">
        <f t="shared" si="71"/>
        <v>1921770</v>
      </c>
      <c r="CJ36" s="475">
        <f t="shared" si="71"/>
        <v>21653645</v>
      </c>
      <c r="CK36" s="475">
        <f t="shared" si="71"/>
        <v>16158195</v>
      </c>
      <c r="CL36" s="475">
        <f t="shared" si="71"/>
        <v>5495450</v>
      </c>
      <c r="CM36" s="474">
        <f t="shared" si="72"/>
        <v>0</v>
      </c>
      <c r="CN36" s="475">
        <f t="shared" si="8"/>
        <v>0</v>
      </c>
      <c r="CO36" s="475">
        <f t="shared" si="8"/>
        <v>0</v>
      </c>
      <c r="CP36" s="475">
        <f t="shared" si="8"/>
        <v>0</v>
      </c>
      <c r="CQ36" s="475">
        <f t="shared" si="8"/>
        <v>0</v>
      </c>
      <c r="CR36" s="474">
        <f t="shared" si="73"/>
        <v>0</v>
      </c>
      <c r="CS36" s="475">
        <f t="shared" si="73"/>
        <v>0</v>
      </c>
      <c r="CT36" s="475">
        <f t="shared" si="73"/>
        <v>0</v>
      </c>
      <c r="CU36" s="475">
        <f t="shared" si="73"/>
        <v>0</v>
      </c>
      <c r="CV36" s="475">
        <f t="shared" si="73"/>
        <v>0</v>
      </c>
      <c r="CW36" s="474">
        <f t="shared" si="74"/>
        <v>0</v>
      </c>
      <c r="CX36" s="475">
        <f t="shared" si="9"/>
        <v>0</v>
      </c>
      <c r="CY36" s="475">
        <f t="shared" si="9"/>
        <v>0</v>
      </c>
      <c r="CZ36" s="475">
        <f t="shared" si="9"/>
        <v>0</v>
      </c>
      <c r="DA36" s="475">
        <f t="shared" si="9"/>
        <v>0</v>
      </c>
      <c r="DB36" s="474">
        <f t="shared" si="75"/>
        <v>684528</v>
      </c>
      <c r="DC36" s="475">
        <f t="shared" si="10"/>
        <v>2256</v>
      </c>
      <c r="DD36" s="475">
        <f t="shared" si="10"/>
        <v>682272</v>
      </c>
      <c r="DE36" s="475">
        <f t="shared" si="10"/>
        <v>682272</v>
      </c>
      <c r="DF36" s="475">
        <f t="shared" si="10"/>
        <v>0</v>
      </c>
      <c r="DG36" s="476">
        <f t="shared" si="76"/>
        <v>24259943</v>
      </c>
      <c r="DH36" s="474">
        <f t="shared" si="77"/>
        <v>5060958</v>
      </c>
      <c r="DI36" s="475">
        <f t="shared" si="77"/>
        <v>402579</v>
      </c>
      <c r="DJ36" s="475">
        <f t="shared" si="77"/>
        <v>4658379</v>
      </c>
      <c r="DK36" s="475">
        <f t="shared" si="77"/>
        <v>3449289</v>
      </c>
      <c r="DL36" s="475">
        <f t="shared" si="77"/>
        <v>1209090</v>
      </c>
      <c r="DM36" s="474">
        <f t="shared" si="78"/>
        <v>0</v>
      </c>
      <c r="DN36" s="475">
        <f t="shared" si="11"/>
        <v>0</v>
      </c>
      <c r="DO36" s="475">
        <f t="shared" si="11"/>
        <v>0</v>
      </c>
      <c r="DP36" s="475">
        <f t="shared" si="11"/>
        <v>0</v>
      </c>
      <c r="DQ36" s="475">
        <f t="shared" si="11"/>
        <v>0</v>
      </c>
      <c r="DR36" s="475"/>
      <c r="DS36" s="475"/>
      <c r="DT36" s="475"/>
      <c r="DU36" s="475"/>
      <c r="DV36" s="475"/>
      <c r="DW36" s="474">
        <f t="shared" si="79"/>
        <v>0</v>
      </c>
      <c r="DX36" s="475">
        <f t="shared" si="12"/>
        <v>0</v>
      </c>
      <c r="DY36" s="475">
        <f t="shared" si="12"/>
        <v>0</v>
      </c>
      <c r="DZ36" s="475">
        <f t="shared" si="12"/>
        <v>0</v>
      </c>
      <c r="EA36" s="475">
        <f t="shared" si="12"/>
        <v>0</v>
      </c>
      <c r="EB36" s="474">
        <f t="shared" si="80"/>
        <v>0</v>
      </c>
      <c r="EC36" s="475">
        <f t="shared" si="13"/>
        <v>0</v>
      </c>
      <c r="ED36" s="475">
        <f t="shared" si="13"/>
        <v>0</v>
      </c>
      <c r="EE36" s="475">
        <f t="shared" si="13"/>
        <v>0</v>
      </c>
      <c r="EF36" s="475">
        <f t="shared" si="13"/>
        <v>0</v>
      </c>
      <c r="EG36" s="476">
        <f t="shared" si="81"/>
        <v>5060958</v>
      </c>
      <c r="EH36" s="476">
        <f t="shared" si="82"/>
        <v>45155961</v>
      </c>
      <c r="EI36" s="477">
        <f t="shared" si="83"/>
        <v>3651003</v>
      </c>
      <c r="EJ36" s="477">
        <f t="shared" si="14"/>
        <v>41504958</v>
      </c>
      <c r="EK36" s="477">
        <f t="shared" si="14"/>
        <v>31379824</v>
      </c>
      <c r="EL36" s="477">
        <f t="shared" si="14"/>
        <v>10125134</v>
      </c>
      <c r="EM36" s="478">
        <f t="shared" si="84"/>
        <v>44471433</v>
      </c>
      <c r="EN36" s="478">
        <f t="shared" si="85"/>
        <v>0</v>
      </c>
      <c r="EO36" s="478">
        <f t="shared" si="86"/>
        <v>0</v>
      </c>
      <c r="EP36" s="478">
        <f t="shared" si="87"/>
        <v>0</v>
      </c>
      <c r="EQ36" s="478">
        <f t="shared" si="88"/>
        <v>684528</v>
      </c>
      <c r="ER36" s="479">
        <f t="shared" si="89"/>
        <v>0</v>
      </c>
      <c r="ES36" s="479">
        <f t="shared" si="89"/>
        <v>0</v>
      </c>
      <c r="ET36" s="479">
        <f t="shared" si="89"/>
        <v>0</v>
      </c>
      <c r="EU36" s="479">
        <f t="shared" si="89"/>
        <v>0</v>
      </c>
      <c r="EV36" s="479">
        <f t="shared" si="89"/>
        <v>0</v>
      </c>
      <c r="EW36" s="479">
        <f t="shared" si="90"/>
        <v>0</v>
      </c>
      <c r="EX36" s="479">
        <f t="shared" si="90"/>
        <v>0</v>
      </c>
      <c r="EY36" s="479">
        <f t="shared" si="90"/>
        <v>0</v>
      </c>
      <c r="EZ36" s="479">
        <f t="shared" si="90"/>
        <v>0</v>
      </c>
      <c r="FA36" s="479">
        <f t="shared" si="90"/>
        <v>0</v>
      </c>
      <c r="FB36" s="479">
        <f t="shared" si="91"/>
        <v>0</v>
      </c>
      <c r="FC36" s="479">
        <f t="shared" si="91"/>
        <v>0</v>
      </c>
      <c r="FD36" s="479">
        <f t="shared" si="91"/>
        <v>0</v>
      </c>
      <c r="FE36" s="479">
        <f t="shared" si="91"/>
        <v>0</v>
      </c>
      <c r="FF36" s="479">
        <f t="shared" si="91"/>
        <v>0</v>
      </c>
      <c r="FG36" s="479">
        <f t="shared" si="92"/>
        <v>0</v>
      </c>
      <c r="FH36" s="479">
        <f t="shared" si="92"/>
        <v>0</v>
      </c>
      <c r="FI36" s="479">
        <f t="shared" si="92"/>
        <v>0</v>
      </c>
      <c r="FJ36" s="479">
        <f t="shared" si="92"/>
        <v>0</v>
      </c>
      <c r="FK36" s="479">
        <f t="shared" si="92"/>
        <v>0</v>
      </c>
      <c r="FL36" s="474">
        <f t="shared" si="93"/>
        <v>0</v>
      </c>
      <c r="FM36" s="474">
        <f t="shared" si="93"/>
        <v>0</v>
      </c>
      <c r="FN36" s="474">
        <f t="shared" si="93"/>
        <v>0</v>
      </c>
      <c r="FO36" s="474">
        <f t="shared" si="93"/>
        <v>0</v>
      </c>
      <c r="FP36" s="474">
        <f t="shared" si="93"/>
        <v>0</v>
      </c>
      <c r="FQ36" s="474">
        <f t="shared" si="94"/>
        <v>0</v>
      </c>
      <c r="FR36" s="474">
        <f t="shared" si="94"/>
        <v>0</v>
      </c>
      <c r="FS36" s="474">
        <f t="shared" si="94"/>
        <v>0</v>
      </c>
      <c r="FT36" s="474">
        <f t="shared" si="94"/>
        <v>0</v>
      </c>
      <c r="FU36" s="474">
        <f t="shared" si="94"/>
        <v>0</v>
      </c>
      <c r="FV36" s="479">
        <f t="shared" si="95"/>
        <v>0</v>
      </c>
      <c r="FW36" s="479">
        <f t="shared" si="95"/>
        <v>0</v>
      </c>
      <c r="FX36" s="479">
        <f t="shared" si="95"/>
        <v>0</v>
      </c>
      <c r="FY36" s="479">
        <f t="shared" si="95"/>
        <v>0</v>
      </c>
      <c r="FZ36" s="479">
        <f t="shared" si="95"/>
        <v>0</v>
      </c>
      <c r="GA36" s="479">
        <f t="shared" si="96"/>
        <v>0</v>
      </c>
      <c r="GB36" s="479">
        <f t="shared" si="96"/>
        <v>0</v>
      </c>
      <c r="GC36" s="479">
        <f t="shared" si="96"/>
        <v>0</v>
      </c>
      <c r="GD36" s="479">
        <f t="shared" si="96"/>
        <v>0</v>
      </c>
      <c r="GE36" s="479">
        <f t="shared" si="96"/>
        <v>0</v>
      </c>
      <c r="GF36" s="474">
        <f t="shared" si="97"/>
        <v>0</v>
      </c>
      <c r="GG36" s="474">
        <f t="shared" si="97"/>
        <v>0</v>
      </c>
      <c r="GH36" s="474">
        <f t="shared" si="97"/>
        <v>0</v>
      </c>
      <c r="GI36" s="474">
        <f t="shared" si="97"/>
        <v>0</v>
      </c>
      <c r="GJ36" s="474">
        <f t="shared" si="97"/>
        <v>0</v>
      </c>
      <c r="GK36" s="474">
        <f t="shared" si="98"/>
        <v>0</v>
      </c>
      <c r="GL36" s="474">
        <f t="shared" si="98"/>
        <v>0</v>
      </c>
      <c r="GM36" s="474">
        <f t="shared" si="98"/>
        <v>0</v>
      </c>
      <c r="GN36" s="474">
        <f t="shared" si="98"/>
        <v>0</v>
      </c>
      <c r="GO36" s="474">
        <f t="shared" si="98"/>
        <v>0</v>
      </c>
      <c r="GP36" s="479">
        <f t="shared" si="99"/>
        <v>0</v>
      </c>
      <c r="GQ36" s="479">
        <f t="shared" si="99"/>
        <v>0</v>
      </c>
      <c r="GR36" s="479">
        <f t="shared" si="99"/>
        <v>0</v>
      </c>
      <c r="GS36" s="479">
        <f t="shared" si="99"/>
        <v>0</v>
      </c>
      <c r="GT36" s="479">
        <f t="shared" si="99"/>
        <v>0</v>
      </c>
      <c r="GU36" s="479">
        <f t="shared" si="100"/>
        <v>0</v>
      </c>
      <c r="GV36" s="479">
        <f t="shared" si="100"/>
        <v>0</v>
      </c>
      <c r="GW36" s="479">
        <f t="shared" si="100"/>
        <v>0</v>
      </c>
      <c r="GX36" s="479">
        <f t="shared" si="100"/>
        <v>0</v>
      </c>
      <c r="GY36" s="479">
        <f t="shared" si="100"/>
        <v>0</v>
      </c>
      <c r="GZ36" s="474">
        <f t="shared" si="101"/>
        <v>0</v>
      </c>
      <c r="HA36" s="474">
        <f t="shared" si="101"/>
        <v>0</v>
      </c>
      <c r="HB36" s="474">
        <f t="shared" si="101"/>
        <v>0</v>
      </c>
      <c r="HC36" s="474">
        <f t="shared" si="101"/>
        <v>0</v>
      </c>
      <c r="HD36" s="474">
        <f t="shared" si="101"/>
        <v>0</v>
      </c>
      <c r="HE36" s="474">
        <f t="shared" si="102"/>
        <v>0</v>
      </c>
      <c r="HF36" s="474">
        <f t="shared" si="102"/>
        <v>0</v>
      </c>
      <c r="HG36" s="474">
        <f t="shared" si="102"/>
        <v>0</v>
      </c>
      <c r="HH36" s="474">
        <f t="shared" si="102"/>
        <v>0</v>
      </c>
      <c r="HI36" s="474">
        <f t="shared" si="102"/>
        <v>0</v>
      </c>
      <c r="HJ36" s="479">
        <f t="shared" si="103"/>
        <v>291908</v>
      </c>
      <c r="HK36" s="479">
        <f t="shared" si="103"/>
        <v>35138</v>
      </c>
      <c r="HL36" s="479">
        <f t="shared" si="103"/>
        <v>256770</v>
      </c>
      <c r="HM36" s="479">
        <f t="shared" si="103"/>
        <v>190128</v>
      </c>
      <c r="HN36" s="479">
        <f t="shared" si="103"/>
        <v>66642</v>
      </c>
      <c r="HO36" s="479">
        <f t="shared" si="104"/>
        <v>0</v>
      </c>
      <c r="HP36" s="479">
        <f t="shared" si="104"/>
        <v>0</v>
      </c>
      <c r="HQ36" s="479">
        <f t="shared" si="104"/>
        <v>0</v>
      </c>
      <c r="HR36" s="479">
        <f t="shared" si="104"/>
        <v>0</v>
      </c>
      <c r="HS36" s="479">
        <f t="shared" si="104"/>
        <v>0</v>
      </c>
      <c r="HT36" s="474">
        <f t="shared" si="105"/>
        <v>44689</v>
      </c>
      <c r="HU36" s="474">
        <f t="shared" si="105"/>
        <v>7334</v>
      </c>
      <c r="HV36" s="474">
        <f t="shared" si="105"/>
        <v>37355</v>
      </c>
      <c r="HW36" s="474">
        <f t="shared" si="105"/>
        <v>27875</v>
      </c>
      <c r="HX36" s="474">
        <f t="shared" si="105"/>
        <v>9480</v>
      </c>
      <c r="HY36" s="474">
        <f t="shared" si="106"/>
        <v>0</v>
      </c>
      <c r="HZ36" s="474">
        <f t="shared" si="106"/>
        <v>0</v>
      </c>
      <c r="IA36" s="474">
        <f t="shared" si="106"/>
        <v>0</v>
      </c>
      <c r="IB36" s="474">
        <f t="shared" si="106"/>
        <v>0</v>
      </c>
      <c r="IC36" s="474">
        <f t="shared" si="106"/>
        <v>0</v>
      </c>
      <c r="ID36" s="479">
        <f t="shared" si="107"/>
        <v>0</v>
      </c>
      <c r="IE36" s="479">
        <f t="shared" si="107"/>
        <v>0</v>
      </c>
      <c r="IF36" s="479">
        <f t="shared" si="107"/>
        <v>0</v>
      </c>
      <c r="IG36" s="479">
        <f t="shared" si="107"/>
        <v>0</v>
      </c>
      <c r="IH36" s="479">
        <f t="shared" si="107"/>
        <v>0</v>
      </c>
      <c r="II36" s="479">
        <f t="shared" si="108"/>
        <v>0</v>
      </c>
      <c r="IJ36" s="479">
        <f t="shared" si="108"/>
        <v>0</v>
      </c>
      <c r="IK36" s="479">
        <f t="shared" si="108"/>
        <v>0</v>
      </c>
      <c r="IL36" s="479">
        <f t="shared" si="108"/>
        <v>0</v>
      </c>
      <c r="IM36" s="479">
        <f t="shared" si="108"/>
        <v>0</v>
      </c>
      <c r="IN36" s="474">
        <f t="shared" si="109"/>
        <v>0</v>
      </c>
      <c r="IO36" s="474">
        <f t="shared" si="109"/>
        <v>0</v>
      </c>
      <c r="IP36" s="474">
        <f t="shared" si="109"/>
        <v>0</v>
      </c>
      <c r="IQ36" s="474">
        <f t="shared" si="109"/>
        <v>0</v>
      </c>
      <c r="IR36" s="474">
        <f t="shared" si="109"/>
        <v>0</v>
      </c>
      <c r="IS36" s="474">
        <f t="shared" si="110"/>
        <v>0</v>
      </c>
      <c r="IT36" s="474">
        <f t="shared" si="110"/>
        <v>0</v>
      </c>
      <c r="IU36" s="474">
        <f t="shared" si="110"/>
        <v>0</v>
      </c>
      <c r="IV36" s="474">
        <f t="shared" si="110"/>
        <v>0</v>
      </c>
      <c r="IW36" s="474">
        <f t="shared" si="110"/>
        <v>0</v>
      </c>
      <c r="IX36" s="479">
        <f t="shared" si="111"/>
        <v>0</v>
      </c>
      <c r="IY36" s="479">
        <f t="shared" si="111"/>
        <v>0</v>
      </c>
      <c r="IZ36" s="479">
        <f t="shared" si="111"/>
        <v>0</v>
      </c>
      <c r="JA36" s="479">
        <f t="shared" si="111"/>
        <v>0</v>
      </c>
      <c r="JB36" s="479">
        <f t="shared" si="111"/>
        <v>0</v>
      </c>
      <c r="JC36" s="479">
        <f t="shared" si="112"/>
        <v>0</v>
      </c>
      <c r="JD36" s="479">
        <f t="shared" si="112"/>
        <v>0</v>
      </c>
      <c r="JE36" s="479">
        <f t="shared" si="112"/>
        <v>0</v>
      </c>
      <c r="JF36" s="479">
        <f t="shared" si="112"/>
        <v>0</v>
      </c>
      <c r="JG36" s="479">
        <f t="shared" si="112"/>
        <v>0</v>
      </c>
      <c r="JH36" s="479">
        <f t="shared" si="113"/>
        <v>336597</v>
      </c>
      <c r="JI36" s="479">
        <f t="shared" si="39"/>
        <v>42472</v>
      </c>
      <c r="JJ36" s="479">
        <f t="shared" si="39"/>
        <v>294125</v>
      </c>
      <c r="JK36" s="479">
        <f t="shared" si="39"/>
        <v>218003</v>
      </c>
      <c r="JL36" s="479">
        <f t="shared" si="39"/>
        <v>76122</v>
      </c>
      <c r="JM36" s="483">
        <v>0</v>
      </c>
      <c r="JN36" s="483">
        <v>48</v>
      </c>
      <c r="JO36" s="483">
        <v>16</v>
      </c>
      <c r="JP36" s="483">
        <v>268</v>
      </c>
      <c r="JQ36" s="483">
        <v>51</v>
      </c>
      <c r="JR36" s="483">
        <v>33</v>
      </c>
      <c r="JS36" s="462">
        <f t="shared" si="114"/>
        <v>416</v>
      </c>
      <c r="JT36" s="474">
        <f t="shared" si="137"/>
        <v>0</v>
      </c>
      <c r="JU36" s="474">
        <f t="shared" si="40"/>
        <v>0</v>
      </c>
      <c r="JV36" s="474">
        <f t="shared" si="40"/>
        <v>0</v>
      </c>
      <c r="JW36" s="474">
        <f t="shared" si="40"/>
        <v>0</v>
      </c>
      <c r="JX36" s="474">
        <f t="shared" si="40"/>
        <v>0</v>
      </c>
      <c r="JY36" s="474">
        <f t="shared" si="138"/>
        <v>78288</v>
      </c>
      <c r="JZ36" s="474">
        <f t="shared" si="41"/>
        <v>1536</v>
      </c>
      <c r="KA36" s="474">
        <f t="shared" si="41"/>
        <v>76752</v>
      </c>
      <c r="KB36" s="474">
        <f t="shared" si="41"/>
        <v>76752</v>
      </c>
      <c r="KC36" s="474">
        <f t="shared" si="41"/>
        <v>0</v>
      </c>
      <c r="KD36" s="723">
        <f t="shared" si="139"/>
        <v>26096</v>
      </c>
      <c r="KE36" s="723">
        <f t="shared" si="42"/>
        <v>512</v>
      </c>
      <c r="KF36" s="723">
        <f t="shared" si="42"/>
        <v>25584</v>
      </c>
      <c r="KG36" s="723">
        <f t="shared" si="42"/>
        <v>25584</v>
      </c>
      <c r="KH36" s="723">
        <f t="shared" si="42"/>
        <v>0</v>
      </c>
      <c r="KI36" s="723">
        <f t="shared" si="140"/>
        <v>437108</v>
      </c>
      <c r="KJ36" s="723">
        <f t="shared" si="43"/>
        <v>8576</v>
      </c>
      <c r="KK36" s="723">
        <f t="shared" si="43"/>
        <v>428532</v>
      </c>
      <c r="KL36" s="723">
        <f t="shared" si="43"/>
        <v>428532</v>
      </c>
      <c r="KM36" s="723">
        <f t="shared" si="43"/>
        <v>0</v>
      </c>
      <c r="KN36" s="474">
        <f t="shared" si="141"/>
        <v>83181</v>
      </c>
      <c r="KO36" s="474">
        <f t="shared" si="44"/>
        <v>1632</v>
      </c>
      <c r="KP36" s="474">
        <f t="shared" si="44"/>
        <v>81549</v>
      </c>
      <c r="KQ36" s="474">
        <f t="shared" si="44"/>
        <v>81549</v>
      </c>
      <c r="KR36" s="474">
        <f t="shared" si="44"/>
        <v>0</v>
      </c>
      <c r="KS36" s="474">
        <f t="shared" si="142"/>
        <v>46101</v>
      </c>
      <c r="KT36" s="474">
        <f t="shared" si="45"/>
        <v>891</v>
      </c>
      <c r="KU36" s="474">
        <f t="shared" si="45"/>
        <v>45210</v>
      </c>
      <c r="KV36" s="474">
        <f t="shared" si="45"/>
        <v>45210</v>
      </c>
      <c r="KW36" s="474">
        <f t="shared" si="45"/>
        <v>0</v>
      </c>
      <c r="KX36" s="474">
        <f t="shared" si="46"/>
        <v>670774</v>
      </c>
      <c r="KY36" s="474">
        <f t="shared" si="46"/>
        <v>13147</v>
      </c>
      <c r="KZ36" s="474">
        <f t="shared" si="47"/>
        <v>657627</v>
      </c>
      <c r="LA36" s="474">
        <f t="shared" si="47"/>
        <v>657627</v>
      </c>
      <c r="LB36" s="474">
        <f t="shared" si="47"/>
        <v>0</v>
      </c>
      <c r="LC36" s="479">
        <f t="shared" si="48"/>
        <v>45155961</v>
      </c>
      <c r="LD36" s="479">
        <f t="shared" si="121"/>
        <v>336597</v>
      </c>
      <c r="LE36" s="479">
        <f t="shared" si="122"/>
        <v>670774</v>
      </c>
      <c r="LF36" s="476">
        <f t="shared" si="123"/>
        <v>46163332</v>
      </c>
      <c r="LG36" s="476">
        <f t="shared" si="49"/>
        <v>3706622</v>
      </c>
      <c r="LH36" s="476">
        <f t="shared" si="49"/>
        <v>42456710</v>
      </c>
      <c r="LI36" s="476">
        <f t="shared" si="49"/>
        <v>32255454</v>
      </c>
      <c r="LJ36" s="476">
        <f t="shared" si="49"/>
        <v>10201256</v>
      </c>
      <c r="LK36" s="714">
        <v>124.44</v>
      </c>
      <c r="LL36" s="717">
        <f t="shared" si="50"/>
        <v>10403445.699999999</v>
      </c>
      <c r="LM36" s="720">
        <f t="shared" si="124"/>
        <v>10403.4</v>
      </c>
      <c r="LN36" s="718">
        <f t="shared" si="51"/>
        <v>55896003.700000003</v>
      </c>
      <c r="LO36" s="713">
        <f t="shared" si="125"/>
        <v>55896</v>
      </c>
      <c r="LP36" s="724">
        <f t="shared" si="126"/>
        <v>3715</v>
      </c>
      <c r="LQ36" s="724">
        <f t="shared" si="127"/>
        <v>55896</v>
      </c>
      <c r="LR36" s="724">
        <f t="shared" si="52"/>
        <v>670.8</v>
      </c>
      <c r="LS36" s="713">
        <f t="shared" si="128"/>
        <v>60281.8</v>
      </c>
      <c r="LT36" s="437"/>
      <c r="LU36" s="617">
        <f t="shared" si="129"/>
        <v>0</v>
      </c>
      <c r="LV36" s="617">
        <f t="shared" si="130"/>
        <v>1631</v>
      </c>
      <c r="LW36" s="617">
        <f t="shared" si="131"/>
        <v>1631</v>
      </c>
      <c r="LX36" s="617">
        <f t="shared" si="132"/>
        <v>1631</v>
      </c>
      <c r="LY36" s="617">
        <f t="shared" si="133"/>
        <v>1631</v>
      </c>
      <c r="LZ36" s="617">
        <f t="shared" si="134"/>
        <v>1397</v>
      </c>
      <c r="MA36" s="480"/>
      <c r="MB36" s="480"/>
      <c r="MC36" s="480"/>
      <c r="MD36" s="480"/>
      <c r="ME36" s="480"/>
      <c r="MF36" s="480"/>
      <c r="MG36" s="480"/>
      <c r="MH36" s="480"/>
      <c r="MI36" s="480"/>
      <c r="MJ36" s="480"/>
      <c r="MK36" s="480"/>
      <c r="ML36" s="480"/>
      <c r="MM36" s="480"/>
      <c r="MN36" s="480"/>
      <c r="MO36" s="480"/>
      <c r="MP36" s="480"/>
      <c r="MQ36" s="480"/>
      <c r="MR36" s="480"/>
      <c r="MS36" s="480"/>
      <c r="MT36" s="480"/>
      <c r="MU36" s="480"/>
      <c r="MV36" s="480"/>
      <c r="MW36" s="480"/>
      <c r="MX36" s="480"/>
      <c r="MY36" s="480"/>
      <c r="MZ36" s="480"/>
      <c r="NA36" s="480"/>
      <c r="NB36" s="480"/>
      <c r="NC36" s="480"/>
      <c r="ND36" s="480"/>
      <c r="NE36" s="480"/>
      <c r="NF36" s="480"/>
      <c r="NG36" s="480"/>
      <c r="NH36" s="480"/>
      <c r="NI36" s="480"/>
      <c r="NJ36" s="480"/>
      <c r="NK36" s="480"/>
      <c r="NL36" s="480"/>
      <c r="NM36" s="480"/>
      <c r="NN36" s="480"/>
      <c r="NO36" s="480"/>
      <c r="NP36" s="480"/>
      <c r="NQ36" s="480"/>
      <c r="NR36" s="480"/>
      <c r="NS36" s="480"/>
      <c r="NT36" s="480"/>
      <c r="NU36" s="480"/>
      <c r="NV36" s="480"/>
      <c r="NW36" s="480"/>
      <c r="NX36" s="480"/>
      <c r="NY36" s="480"/>
      <c r="NZ36" s="480"/>
      <c r="OA36" s="480"/>
      <c r="OB36" s="480"/>
      <c r="OD36" s="642">
        <f t="shared" si="53"/>
        <v>0</v>
      </c>
      <c r="OE36" s="618">
        <f t="shared" si="54"/>
        <v>44689</v>
      </c>
      <c r="OF36" s="618">
        <f t="shared" si="55"/>
        <v>291908</v>
      </c>
      <c r="OG36" s="643">
        <f t="shared" si="135"/>
        <v>0</v>
      </c>
      <c r="OH36" s="644">
        <f t="shared" si="56"/>
        <v>37355</v>
      </c>
      <c r="OI36" s="644">
        <f t="shared" si="56"/>
        <v>256770</v>
      </c>
      <c r="OJ36" s="642">
        <f t="shared" si="57"/>
        <v>0</v>
      </c>
      <c r="OK36" s="618">
        <f t="shared" si="58"/>
        <v>7334</v>
      </c>
      <c r="OL36" s="618">
        <f t="shared" si="59"/>
        <v>35138</v>
      </c>
    </row>
    <row r="37" spans="1:402">
      <c r="A37" s="460" t="s">
        <v>1157</v>
      </c>
      <c r="B37" s="461"/>
      <c r="C37" s="461"/>
      <c r="D37" s="461"/>
      <c r="E37" s="461"/>
      <c r="F37" s="462">
        <f t="shared" si="60"/>
        <v>0</v>
      </c>
      <c r="G37" s="463"/>
      <c r="H37" s="463"/>
      <c r="I37" s="463"/>
      <c r="J37" s="463"/>
      <c r="K37" s="462">
        <f t="shared" si="61"/>
        <v>0</v>
      </c>
      <c r="L37" s="464">
        <f t="shared" si="62"/>
        <v>0</v>
      </c>
      <c r="M37" s="464"/>
      <c r="N37" s="464"/>
      <c r="O37" s="464"/>
      <c r="P37" s="485">
        <v>563</v>
      </c>
      <c r="Q37" s="461"/>
      <c r="R37" s="481">
        <v>26</v>
      </c>
      <c r="S37" s="461"/>
      <c r="T37" s="465">
        <v>2</v>
      </c>
      <c r="U37" s="462">
        <f t="shared" si="2"/>
        <v>591</v>
      </c>
      <c r="V37" s="485">
        <v>535</v>
      </c>
      <c r="W37" s="461"/>
      <c r="X37" s="481">
        <v>59</v>
      </c>
      <c r="Y37" s="461"/>
      <c r="Z37" s="465">
        <v>3</v>
      </c>
      <c r="AA37" s="462">
        <f t="shared" si="3"/>
        <v>597</v>
      </c>
      <c r="AB37" s="485">
        <v>65</v>
      </c>
      <c r="AC37" s="461"/>
      <c r="AD37" s="461"/>
      <c r="AE37" s="461"/>
      <c r="AF37" s="465">
        <v>1</v>
      </c>
      <c r="AG37" s="462">
        <f t="shared" si="63"/>
        <v>66</v>
      </c>
      <c r="AH37" s="459">
        <f t="shared" si="64"/>
        <v>1254</v>
      </c>
      <c r="AI37" s="467"/>
      <c r="AJ37" s="468">
        <v>0</v>
      </c>
      <c r="AK37" s="469"/>
      <c r="AL37" s="470">
        <v>0</v>
      </c>
      <c r="AM37" s="470"/>
      <c r="AN37" s="467"/>
      <c r="AO37" s="471"/>
      <c r="AP37" s="470"/>
      <c r="AQ37" s="468"/>
      <c r="AR37" s="468"/>
      <c r="AS37" s="461"/>
      <c r="AT37" s="461"/>
      <c r="AU37" s="470"/>
      <c r="AV37" s="470"/>
      <c r="AW37" s="468">
        <v>1</v>
      </c>
      <c r="AX37" s="470">
        <v>4</v>
      </c>
      <c r="AY37" s="470">
        <v>1</v>
      </c>
      <c r="AZ37" s="468"/>
      <c r="BA37" s="470"/>
      <c r="BB37" s="461"/>
      <c r="BC37" s="461"/>
      <c r="BD37" s="470"/>
      <c r="BE37" s="470"/>
      <c r="BF37" s="473"/>
      <c r="BG37" s="462">
        <f t="shared" si="65"/>
        <v>6</v>
      </c>
      <c r="BH37" s="474">
        <f t="shared" si="66"/>
        <v>14519770</v>
      </c>
      <c r="BI37" s="475">
        <f t="shared" si="136"/>
        <v>1214391</v>
      </c>
      <c r="BJ37" s="475">
        <f t="shared" si="136"/>
        <v>13305379</v>
      </c>
      <c r="BK37" s="475">
        <f t="shared" si="136"/>
        <v>10168906</v>
      </c>
      <c r="BL37" s="475">
        <f t="shared" si="136"/>
        <v>3136473</v>
      </c>
      <c r="BM37" s="474">
        <f t="shared" si="67"/>
        <v>0</v>
      </c>
      <c r="BN37" s="475">
        <f t="shared" si="5"/>
        <v>0</v>
      </c>
      <c r="BO37" s="475">
        <f t="shared" si="5"/>
        <v>0</v>
      </c>
      <c r="BP37" s="475">
        <f t="shared" si="5"/>
        <v>0</v>
      </c>
      <c r="BQ37" s="475">
        <f t="shared" si="5"/>
        <v>0</v>
      </c>
      <c r="BR37" s="474">
        <f t="shared" si="68"/>
        <v>1882270</v>
      </c>
      <c r="BS37" s="475">
        <f t="shared" si="6"/>
        <v>56082</v>
      </c>
      <c r="BT37" s="475">
        <f t="shared" si="6"/>
        <v>1826188</v>
      </c>
      <c r="BU37" s="475">
        <f t="shared" si="6"/>
        <v>1402154</v>
      </c>
      <c r="BV37" s="475">
        <f t="shared" si="6"/>
        <v>424034</v>
      </c>
      <c r="BW37" s="475"/>
      <c r="BX37" s="475"/>
      <c r="BY37" s="475"/>
      <c r="BZ37" s="475"/>
      <c r="CA37" s="475"/>
      <c r="CB37" s="474">
        <f t="shared" si="69"/>
        <v>395104</v>
      </c>
      <c r="CC37" s="475">
        <f t="shared" si="7"/>
        <v>902</v>
      </c>
      <c r="CD37" s="475">
        <f t="shared" si="7"/>
        <v>394202</v>
      </c>
      <c r="CE37" s="475">
        <f t="shared" si="7"/>
        <v>394202</v>
      </c>
      <c r="CF37" s="475">
        <f t="shared" si="7"/>
        <v>0</v>
      </c>
      <c r="CG37" s="476">
        <f t="shared" si="70"/>
        <v>16797144</v>
      </c>
      <c r="CH37" s="474">
        <f t="shared" si="71"/>
        <v>19256255</v>
      </c>
      <c r="CI37" s="475">
        <f t="shared" si="71"/>
        <v>1569690</v>
      </c>
      <c r="CJ37" s="475">
        <f t="shared" si="71"/>
        <v>17686565</v>
      </c>
      <c r="CK37" s="475">
        <f t="shared" si="71"/>
        <v>13197915</v>
      </c>
      <c r="CL37" s="475">
        <f t="shared" si="71"/>
        <v>4488650</v>
      </c>
      <c r="CM37" s="474">
        <f t="shared" si="72"/>
        <v>0</v>
      </c>
      <c r="CN37" s="475">
        <f t="shared" si="8"/>
        <v>0</v>
      </c>
      <c r="CO37" s="475">
        <f t="shared" si="8"/>
        <v>0</v>
      </c>
      <c r="CP37" s="475">
        <f t="shared" si="8"/>
        <v>0</v>
      </c>
      <c r="CQ37" s="475">
        <f t="shared" si="8"/>
        <v>0</v>
      </c>
      <c r="CR37" s="474">
        <f t="shared" si="73"/>
        <v>5935164</v>
      </c>
      <c r="CS37" s="475">
        <f t="shared" si="73"/>
        <v>173106</v>
      </c>
      <c r="CT37" s="475">
        <f t="shared" si="73"/>
        <v>5762058</v>
      </c>
      <c r="CU37" s="475">
        <f t="shared" si="73"/>
        <v>4315968</v>
      </c>
      <c r="CV37" s="475">
        <f t="shared" si="73"/>
        <v>1446090</v>
      </c>
      <c r="CW37" s="474">
        <f t="shared" si="74"/>
        <v>0</v>
      </c>
      <c r="CX37" s="475">
        <f t="shared" si="9"/>
        <v>0</v>
      </c>
      <c r="CY37" s="475">
        <f t="shared" si="9"/>
        <v>0</v>
      </c>
      <c r="CZ37" s="475">
        <f t="shared" si="9"/>
        <v>0</v>
      </c>
      <c r="DA37" s="475">
        <f t="shared" si="9"/>
        <v>0</v>
      </c>
      <c r="DB37" s="474">
        <f t="shared" si="75"/>
        <v>684528</v>
      </c>
      <c r="DC37" s="475">
        <f t="shared" si="10"/>
        <v>2256</v>
      </c>
      <c r="DD37" s="475">
        <f t="shared" si="10"/>
        <v>682272</v>
      </c>
      <c r="DE37" s="475">
        <f t="shared" si="10"/>
        <v>682272</v>
      </c>
      <c r="DF37" s="475">
        <f t="shared" si="10"/>
        <v>0</v>
      </c>
      <c r="DG37" s="476">
        <f t="shared" si="76"/>
        <v>25875947</v>
      </c>
      <c r="DH37" s="474">
        <f t="shared" si="77"/>
        <v>2674490</v>
      </c>
      <c r="DI37" s="475">
        <f t="shared" si="77"/>
        <v>212745</v>
      </c>
      <c r="DJ37" s="475">
        <f t="shared" si="77"/>
        <v>2461745</v>
      </c>
      <c r="DK37" s="475">
        <f t="shared" si="77"/>
        <v>1822795</v>
      </c>
      <c r="DL37" s="475">
        <f t="shared" si="77"/>
        <v>638950</v>
      </c>
      <c r="DM37" s="474">
        <f t="shared" si="78"/>
        <v>0</v>
      </c>
      <c r="DN37" s="475">
        <f t="shared" si="11"/>
        <v>0</v>
      </c>
      <c r="DO37" s="475">
        <f t="shared" si="11"/>
        <v>0</v>
      </c>
      <c r="DP37" s="475">
        <f t="shared" si="11"/>
        <v>0</v>
      </c>
      <c r="DQ37" s="475">
        <f t="shared" si="11"/>
        <v>0</v>
      </c>
      <c r="DR37" s="475"/>
      <c r="DS37" s="475"/>
      <c r="DT37" s="475"/>
      <c r="DU37" s="475"/>
      <c r="DV37" s="475"/>
      <c r="DW37" s="474">
        <f t="shared" si="79"/>
        <v>0</v>
      </c>
      <c r="DX37" s="475">
        <f t="shared" si="12"/>
        <v>0</v>
      </c>
      <c r="DY37" s="475">
        <f t="shared" si="12"/>
        <v>0</v>
      </c>
      <c r="DZ37" s="475">
        <f t="shared" si="12"/>
        <v>0</v>
      </c>
      <c r="EA37" s="475">
        <f t="shared" si="12"/>
        <v>0</v>
      </c>
      <c r="EB37" s="474">
        <f t="shared" si="80"/>
        <v>273811</v>
      </c>
      <c r="EC37" s="475">
        <f t="shared" si="13"/>
        <v>903</v>
      </c>
      <c r="ED37" s="475">
        <f t="shared" si="13"/>
        <v>272908</v>
      </c>
      <c r="EE37" s="475">
        <f t="shared" si="13"/>
        <v>272908</v>
      </c>
      <c r="EF37" s="475">
        <f t="shared" si="13"/>
        <v>0</v>
      </c>
      <c r="EG37" s="476">
        <f t="shared" si="81"/>
        <v>2948301</v>
      </c>
      <c r="EH37" s="476">
        <f>CG37+DG37+EG37</f>
        <v>45621392</v>
      </c>
      <c r="EI37" s="477">
        <f t="shared" si="83"/>
        <v>3230075</v>
      </c>
      <c r="EJ37" s="477">
        <f t="shared" si="14"/>
        <v>42391317</v>
      </c>
      <c r="EK37" s="477">
        <f t="shared" si="14"/>
        <v>32257120</v>
      </c>
      <c r="EL37" s="477">
        <f t="shared" si="14"/>
        <v>10134197</v>
      </c>
      <c r="EM37" s="478">
        <f t="shared" si="84"/>
        <v>36450515</v>
      </c>
      <c r="EN37" s="478">
        <f t="shared" si="85"/>
        <v>0</v>
      </c>
      <c r="EO37" s="478">
        <f t="shared" si="86"/>
        <v>7817434</v>
      </c>
      <c r="EP37" s="478">
        <f t="shared" si="87"/>
        <v>0</v>
      </c>
      <c r="EQ37" s="478">
        <f t="shared" si="88"/>
        <v>1353443</v>
      </c>
      <c r="ER37" s="479">
        <f t="shared" si="89"/>
        <v>0</v>
      </c>
      <c r="ES37" s="479">
        <f t="shared" si="89"/>
        <v>0</v>
      </c>
      <c r="ET37" s="479">
        <f t="shared" si="89"/>
        <v>0</v>
      </c>
      <c r="EU37" s="479">
        <f t="shared" si="89"/>
        <v>0</v>
      </c>
      <c r="EV37" s="479">
        <f t="shared" si="89"/>
        <v>0</v>
      </c>
      <c r="EW37" s="479">
        <f t="shared" si="90"/>
        <v>0</v>
      </c>
      <c r="EX37" s="479">
        <f t="shared" si="90"/>
        <v>0</v>
      </c>
      <c r="EY37" s="479">
        <f t="shared" si="90"/>
        <v>0</v>
      </c>
      <c r="EZ37" s="479">
        <f t="shared" si="90"/>
        <v>0</v>
      </c>
      <c r="FA37" s="479">
        <f t="shared" si="90"/>
        <v>0</v>
      </c>
      <c r="FB37" s="479">
        <f t="shared" si="91"/>
        <v>0</v>
      </c>
      <c r="FC37" s="479">
        <f t="shared" si="91"/>
        <v>0</v>
      </c>
      <c r="FD37" s="479">
        <f t="shared" si="91"/>
        <v>0</v>
      </c>
      <c r="FE37" s="479">
        <f t="shared" si="91"/>
        <v>0</v>
      </c>
      <c r="FF37" s="479">
        <f t="shared" si="91"/>
        <v>0</v>
      </c>
      <c r="FG37" s="479">
        <f t="shared" si="92"/>
        <v>0</v>
      </c>
      <c r="FH37" s="479">
        <f t="shared" si="92"/>
        <v>0</v>
      </c>
      <c r="FI37" s="479">
        <f t="shared" si="92"/>
        <v>0</v>
      </c>
      <c r="FJ37" s="479">
        <f t="shared" si="92"/>
        <v>0</v>
      </c>
      <c r="FK37" s="479">
        <f t="shared" si="92"/>
        <v>0</v>
      </c>
      <c r="FL37" s="474">
        <f t="shared" si="93"/>
        <v>0</v>
      </c>
      <c r="FM37" s="474">
        <f t="shared" si="93"/>
        <v>0</v>
      </c>
      <c r="FN37" s="474">
        <f t="shared" si="93"/>
        <v>0</v>
      </c>
      <c r="FO37" s="474">
        <f t="shared" si="93"/>
        <v>0</v>
      </c>
      <c r="FP37" s="474">
        <f t="shared" si="93"/>
        <v>0</v>
      </c>
      <c r="FQ37" s="474">
        <f t="shared" si="94"/>
        <v>0</v>
      </c>
      <c r="FR37" s="474">
        <f t="shared" si="94"/>
        <v>0</v>
      </c>
      <c r="FS37" s="474">
        <f t="shared" si="94"/>
        <v>0</v>
      </c>
      <c r="FT37" s="474">
        <f t="shared" si="94"/>
        <v>0</v>
      </c>
      <c r="FU37" s="474">
        <f t="shared" si="94"/>
        <v>0</v>
      </c>
      <c r="FV37" s="479">
        <f t="shared" si="95"/>
        <v>0</v>
      </c>
      <c r="FW37" s="479">
        <f t="shared" si="95"/>
        <v>0</v>
      </c>
      <c r="FX37" s="479">
        <f t="shared" si="95"/>
        <v>0</v>
      </c>
      <c r="FY37" s="479">
        <f t="shared" si="95"/>
        <v>0</v>
      </c>
      <c r="FZ37" s="479">
        <f t="shared" si="95"/>
        <v>0</v>
      </c>
      <c r="GA37" s="479">
        <f t="shared" si="96"/>
        <v>0</v>
      </c>
      <c r="GB37" s="479">
        <f t="shared" si="96"/>
        <v>0</v>
      </c>
      <c r="GC37" s="479">
        <f t="shared" si="96"/>
        <v>0</v>
      </c>
      <c r="GD37" s="479">
        <f t="shared" si="96"/>
        <v>0</v>
      </c>
      <c r="GE37" s="479">
        <f t="shared" si="96"/>
        <v>0</v>
      </c>
      <c r="GF37" s="474">
        <f t="shared" si="97"/>
        <v>0</v>
      </c>
      <c r="GG37" s="474">
        <f t="shared" si="97"/>
        <v>0</v>
      </c>
      <c r="GH37" s="474">
        <f t="shared" si="97"/>
        <v>0</v>
      </c>
      <c r="GI37" s="474">
        <f t="shared" si="97"/>
        <v>0</v>
      </c>
      <c r="GJ37" s="474">
        <f t="shared" si="97"/>
        <v>0</v>
      </c>
      <c r="GK37" s="474">
        <f t="shared" si="98"/>
        <v>0</v>
      </c>
      <c r="GL37" s="474">
        <f t="shared" si="98"/>
        <v>0</v>
      </c>
      <c r="GM37" s="474">
        <f t="shared" si="98"/>
        <v>0</v>
      </c>
      <c r="GN37" s="474">
        <f t="shared" si="98"/>
        <v>0</v>
      </c>
      <c r="GO37" s="474">
        <f t="shared" si="98"/>
        <v>0</v>
      </c>
      <c r="GP37" s="479">
        <f t="shared" si="99"/>
        <v>0</v>
      </c>
      <c r="GQ37" s="479">
        <f t="shared" si="99"/>
        <v>0</v>
      </c>
      <c r="GR37" s="479">
        <f t="shared" si="99"/>
        <v>0</v>
      </c>
      <c r="GS37" s="479">
        <f t="shared" si="99"/>
        <v>0</v>
      </c>
      <c r="GT37" s="479">
        <f t="shared" si="99"/>
        <v>0</v>
      </c>
      <c r="GU37" s="479">
        <f t="shared" si="100"/>
        <v>0</v>
      </c>
      <c r="GV37" s="479">
        <f t="shared" si="100"/>
        <v>0</v>
      </c>
      <c r="GW37" s="479">
        <f t="shared" si="100"/>
        <v>0</v>
      </c>
      <c r="GX37" s="479">
        <f t="shared" si="100"/>
        <v>0</v>
      </c>
      <c r="GY37" s="479">
        <f t="shared" si="100"/>
        <v>0</v>
      </c>
      <c r="GZ37" s="474">
        <f t="shared" si="101"/>
        <v>0</v>
      </c>
      <c r="HA37" s="474">
        <f t="shared" si="101"/>
        <v>0</v>
      </c>
      <c r="HB37" s="474">
        <f t="shared" si="101"/>
        <v>0</v>
      </c>
      <c r="HC37" s="474">
        <f t="shared" si="101"/>
        <v>0</v>
      </c>
      <c r="HD37" s="474">
        <f t="shared" si="101"/>
        <v>0</v>
      </c>
      <c r="HE37" s="474">
        <f t="shared" si="102"/>
        <v>0</v>
      </c>
      <c r="HF37" s="474">
        <f t="shared" si="102"/>
        <v>0</v>
      </c>
      <c r="HG37" s="474">
        <f t="shared" si="102"/>
        <v>0</v>
      </c>
      <c r="HH37" s="474">
        <f t="shared" si="102"/>
        <v>0</v>
      </c>
      <c r="HI37" s="474">
        <f t="shared" si="102"/>
        <v>0</v>
      </c>
      <c r="HJ37" s="479">
        <f t="shared" si="103"/>
        <v>291908</v>
      </c>
      <c r="HK37" s="479">
        <f t="shared" si="103"/>
        <v>35138</v>
      </c>
      <c r="HL37" s="479">
        <f t="shared" si="103"/>
        <v>256770</v>
      </c>
      <c r="HM37" s="479">
        <f t="shared" si="103"/>
        <v>190128</v>
      </c>
      <c r="HN37" s="479">
        <f t="shared" si="103"/>
        <v>66642</v>
      </c>
      <c r="HO37" s="479">
        <f t="shared" si="104"/>
        <v>133044</v>
      </c>
      <c r="HP37" s="479">
        <f t="shared" si="104"/>
        <v>26228</v>
      </c>
      <c r="HQ37" s="479">
        <f t="shared" si="104"/>
        <v>106816</v>
      </c>
      <c r="HR37" s="479">
        <f t="shared" si="104"/>
        <v>81636</v>
      </c>
      <c r="HS37" s="479">
        <f t="shared" si="104"/>
        <v>25180</v>
      </c>
      <c r="HT37" s="474">
        <f t="shared" si="105"/>
        <v>44689</v>
      </c>
      <c r="HU37" s="474">
        <f t="shared" si="105"/>
        <v>7334</v>
      </c>
      <c r="HV37" s="474">
        <f t="shared" si="105"/>
        <v>37355</v>
      </c>
      <c r="HW37" s="474">
        <f t="shared" si="105"/>
        <v>27875</v>
      </c>
      <c r="HX37" s="474">
        <f t="shared" si="105"/>
        <v>9480</v>
      </c>
      <c r="HY37" s="474">
        <f t="shared" si="106"/>
        <v>0</v>
      </c>
      <c r="HZ37" s="474">
        <f t="shared" si="106"/>
        <v>0</v>
      </c>
      <c r="IA37" s="474">
        <f t="shared" si="106"/>
        <v>0</v>
      </c>
      <c r="IB37" s="474">
        <f t="shared" si="106"/>
        <v>0</v>
      </c>
      <c r="IC37" s="474">
        <f t="shared" si="106"/>
        <v>0</v>
      </c>
      <c r="ID37" s="479">
        <f t="shared" si="107"/>
        <v>0</v>
      </c>
      <c r="IE37" s="479">
        <f t="shared" si="107"/>
        <v>0</v>
      </c>
      <c r="IF37" s="479">
        <f t="shared" si="107"/>
        <v>0</v>
      </c>
      <c r="IG37" s="479">
        <f t="shared" si="107"/>
        <v>0</v>
      </c>
      <c r="IH37" s="479">
        <f t="shared" si="107"/>
        <v>0</v>
      </c>
      <c r="II37" s="479">
        <f t="shared" si="108"/>
        <v>0</v>
      </c>
      <c r="IJ37" s="479">
        <f t="shared" si="108"/>
        <v>0</v>
      </c>
      <c r="IK37" s="479">
        <f t="shared" si="108"/>
        <v>0</v>
      </c>
      <c r="IL37" s="479">
        <f t="shared" si="108"/>
        <v>0</v>
      </c>
      <c r="IM37" s="479">
        <f t="shared" si="108"/>
        <v>0</v>
      </c>
      <c r="IN37" s="474">
        <f t="shared" si="109"/>
        <v>0</v>
      </c>
      <c r="IO37" s="474">
        <f t="shared" si="109"/>
        <v>0</v>
      </c>
      <c r="IP37" s="474">
        <f t="shared" si="109"/>
        <v>0</v>
      </c>
      <c r="IQ37" s="474">
        <f t="shared" si="109"/>
        <v>0</v>
      </c>
      <c r="IR37" s="474">
        <f t="shared" si="109"/>
        <v>0</v>
      </c>
      <c r="IS37" s="474">
        <f t="shared" si="110"/>
        <v>0</v>
      </c>
      <c r="IT37" s="474">
        <f t="shared" si="110"/>
        <v>0</v>
      </c>
      <c r="IU37" s="474">
        <f t="shared" si="110"/>
        <v>0</v>
      </c>
      <c r="IV37" s="474">
        <f t="shared" si="110"/>
        <v>0</v>
      </c>
      <c r="IW37" s="474">
        <f t="shared" si="110"/>
        <v>0</v>
      </c>
      <c r="IX37" s="479">
        <f t="shared" si="111"/>
        <v>0</v>
      </c>
      <c r="IY37" s="479">
        <f t="shared" si="111"/>
        <v>0</v>
      </c>
      <c r="IZ37" s="479">
        <f t="shared" si="111"/>
        <v>0</v>
      </c>
      <c r="JA37" s="479">
        <f t="shared" si="111"/>
        <v>0</v>
      </c>
      <c r="JB37" s="479">
        <f t="shared" si="111"/>
        <v>0</v>
      </c>
      <c r="JC37" s="479">
        <f t="shared" si="112"/>
        <v>0</v>
      </c>
      <c r="JD37" s="479">
        <f t="shared" si="112"/>
        <v>0</v>
      </c>
      <c r="JE37" s="479">
        <f t="shared" si="112"/>
        <v>0</v>
      </c>
      <c r="JF37" s="479">
        <f t="shared" si="112"/>
        <v>0</v>
      </c>
      <c r="JG37" s="479">
        <f t="shared" si="112"/>
        <v>0</v>
      </c>
      <c r="JH37" s="479">
        <f t="shared" si="113"/>
        <v>469641</v>
      </c>
      <c r="JI37" s="479">
        <f t="shared" si="39"/>
        <v>68700</v>
      </c>
      <c r="JJ37" s="479">
        <f t="shared" si="39"/>
        <v>400941</v>
      </c>
      <c r="JK37" s="479">
        <f t="shared" si="39"/>
        <v>299639</v>
      </c>
      <c r="JL37" s="479">
        <f t="shared" si="39"/>
        <v>101302</v>
      </c>
      <c r="JM37" s="302">
        <v>0</v>
      </c>
      <c r="JN37" s="302">
        <v>0</v>
      </c>
      <c r="JO37" s="302">
        <v>0</v>
      </c>
      <c r="JP37" s="302">
        <v>0</v>
      </c>
      <c r="JQ37" s="669">
        <v>0</v>
      </c>
      <c r="JR37" s="302">
        <v>75</v>
      </c>
      <c r="JS37" s="462">
        <f t="shared" si="114"/>
        <v>75</v>
      </c>
      <c r="JT37" s="474">
        <f t="shared" si="137"/>
        <v>0</v>
      </c>
      <c r="JU37" s="474">
        <f t="shared" si="40"/>
        <v>0</v>
      </c>
      <c r="JV37" s="474">
        <f t="shared" si="40"/>
        <v>0</v>
      </c>
      <c r="JW37" s="474">
        <f t="shared" si="40"/>
        <v>0</v>
      </c>
      <c r="JX37" s="474">
        <f t="shared" si="40"/>
        <v>0</v>
      </c>
      <c r="JY37" s="474">
        <f t="shared" si="138"/>
        <v>0</v>
      </c>
      <c r="JZ37" s="474">
        <f t="shared" si="41"/>
        <v>0</v>
      </c>
      <c r="KA37" s="474">
        <f t="shared" si="41"/>
        <v>0</v>
      </c>
      <c r="KB37" s="474">
        <f t="shared" si="41"/>
        <v>0</v>
      </c>
      <c r="KC37" s="474">
        <f t="shared" si="41"/>
        <v>0</v>
      </c>
      <c r="KD37" s="723">
        <f t="shared" si="139"/>
        <v>0</v>
      </c>
      <c r="KE37" s="723">
        <f t="shared" si="42"/>
        <v>0</v>
      </c>
      <c r="KF37" s="723">
        <f t="shared" si="42"/>
        <v>0</v>
      </c>
      <c r="KG37" s="723">
        <f t="shared" si="42"/>
        <v>0</v>
      </c>
      <c r="KH37" s="723">
        <f t="shared" si="42"/>
        <v>0</v>
      </c>
      <c r="KI37" s="723">
        <f t="shared" si="140"/>
        <v>0</v>
      </c>
      <c r="KJ37" s="723">
        <f t="shared" si="43"/>
        <v>0</v>
      </c>
      <c r="KK37" s="723">
        <f t="shared" si="43"/>
        <v>0</v>
      </c>
      <c r="KL37" s="723">
        <f t="shared" si="43"/>
        <v>0</v>
      </c>
      <c r="KM37" s="723">
        <f t="shared" si="43"/>
        <v>0</v>
      </c>
      <c r="KN37" s="474">
        <f t="shared" si="141"/>
        <v>0</v>
      </c>
      <c r="KO37" s="474">
        <f t="shared" si="44"/>
        <v>0</v>
      </c>
      <c r="KP37" s="474">
        <f t="shared" si="44"/>
        <v>0</v>
      </c>
      <c r="KQ37" s="474">
        <f t="shared" si="44"/>
        <v>0</v>
      </c>
      <c r="KR37" s="474">
        <f t="shared" si="44"/>
        <v>0</v>
      </c>
      <c r="KS37" s="474">
        <f t="shared" si="142"/>
        <v>104775</v>
      </c>
      <c r="KT37" s="474">
        <f t="shared" si="45"/>
        <v>2025</v>
      </c>
      <c r="KU37" s="474">
        <f t="shared" si="45"/>
        <v>102750</v>
      </c>
      <c r="KV37" s="474">
        <f t="shared" si="45"/>
        <v>102750</v>
      </c>
      <c r="KW37" s="474">
        <f t="shared" si="45"/>
        <v>0</v>
      </c>
      <c r="KX37" s="474">
        <f t="shared" si="46"/>
        <v>104775</v>
      </c>
      <c r="KY37" s="474">
        <f t="shared" si="46"/>
        <v>2025</v>
      </c>
      <c r="KZ37" s="474">
        <f t="shared" si="47"/>
        <v>102750</v>
      </c>
      <c r="LA37" s="474">
        <f t="shared" si="47"/>
        <v>102750</v>
      </c>
      <c r="LB37" s="474">
        <f t="shared" si="47"/>
        <v>0</v>
      </c>
      <c r="LC37" s="479">
        <f t="shared" si="48"/>
        <v>45621392</v>
      </c>
      <c r="LD37" s="479">
        <f t="shared" si="121"/>
        <v>469641</v>
      </c>
      <c r="LE37" s="479">
        <f t="shared" si="122"/>
        <v>104775</v>
      </c>
      <c r="LF37" s="476">
        <f t="shared" si="123"/>
        <v>46195808</v>
      </c>
      <c r="LG37" s="476">
        <f t="shared" si="49"/>
        <v>3300800</v>
      </c>
      <c r="LH37" s="476">
        <f t="shared" si="49"/>
        <v>42895008</v>
      </c>
      <c r="LI37" s="476">
        <f t="shared" si="49"/>
        <v>32659509</v>
      </c>
      <c r="LJ37" s="476">
        <f t="shared" si="49"/>
        <v>10235499</v>
      </c>
      <c r="LK37" s="714">
        <v>112.5</v>
      </c>
      <c r="LL37" s="717">
        <f t="shared" si="50"/>
        <v>9405236.5999999996</v>
      </c>
      <c r="LM37" s="720">
        <f t="shared" si="124"/>
        <v>9405.2000000000007</v>
      </c>
      <c r="LN37" s="718">
        <f t="shared" si="51"/>
        <v>55496269.600000001</v>
      </c>
      <c r="LO37" s="713">
        <f t="shared" si="125"/>
        <v>55496.3</v>
      </c>
      <c r="LP37" s="724">
        <f t="shared" si="126"/>
        <v>0</v>
      </c>
      <c r="LQ37" s="724">
        <f t="shared" si="127"/>
        <v>55496.3</v>
      </c>
      <c r="LR37" s="725">
        <f>KX37/1000-0.2</f>
        <v>104.6</v>
      </c>
      <c r="LS37" s="713">
        <f t="shared" si="128"/>
        <v>55600.9</v>
      </c>
      <c r="LT37" s="437"/>
      <c r="LU37" s="617">
        <f t="shared" si="129"/>
        <v>0</v>
      </c>
      <c r="LV37" s="617">
        <f t="shared" si="130"/>
        <v>0</v>
      </c>
      <c r="LW37" s="617">
        <f t="shared" si="131"/>
        <v>0</v>
      </c>
      <c r="LX37" s="617">
        <f t="shared" si="132"/>
        <v>0</v>
      </c>
      <c r="LY37" s="617">
        <f t="shared" si="133"/>
        <v>0</v>
      </c>
      <c r="LZ37" s="617">
        <f t="shared" si="134"/>
        <v>1397</v>
      </c>
      <c r="MA37" s="480"/>
      <c r="MB37" s="480"/>
      <c r="MC37" s="480"/>
      <c r="MD37" s="480"/>
      <c r="ME37" s="480"/>
      <c r="MF37" s="480"/>
      <c r="MG37" s="480"/>
      <c r="MH37" s="480"/>
      <c r="MI37" s="480"/>
      <c r="MJ37" s="480"/>
      <c r="MK37" s="480"/>
      <c r="ML37" s="480"/>
      <c r="MM37" s="480"/>
      <c r="MN37" s="480"/>
      <c r="MO37" s="480"/>
      <c r="MP37" s="480"/>
      <c r="MQ37" s="480"/>
      <c r="MR37" s="480"/>
      <c r="MS37" s="480"/>
      <c r="MT37" s="480"/>
      <c r="MU37" s="480"/>
      <c r="MV37" s="480"/>
      <c r="MW37" s="480"/>
      <c r="MX37" s="480"/>
      <c r="MY37" s="480"/>
      <c r="MZ37" s="480"/>
      <c r="NA37" s="480"/>
      <c r="NB37" s="480"/>
      <c r="NC37" s="480"/>
      <c r="ND37" s="480"/>
      <c r="NE37" s="480"/>
      <c r="NF37" s="480"/>
      <c r="NG37" s="480"/>
      <c r="NH37" s="480"/>
      <c r="NI37" s="480"/>
      <c r="NJ37" s="480"/>
      <c r="NK37" s="480"/>
      <c r="NL37" s="480"/>
      <c r="NM37" s="480"/>
      <c r="NN37" s="480"/>
      <c r="NO37" s="480"/>
      <c r="NP37" s="480"/>
      <c r="NQ37" s="480"/>
      <c r="NR37" s="480"/>
      <c r="NS37" s="480"/>
      <c r="NT37" s="480"/>
      <c r="NU37" s="480"/>
      <c r="NV37" s="480"/>
      <c r="NW37" s="480"/>
      <c r="NX37" s="480"/>
      <c r="NY37" s="480"/>
      <c r="NZ37" s="480"/>
      <c r="OA37" s="480"/>
      <c r="OB37" s="480"/>
      <c r="OD37" s="642">
        <f t="shared" si="53"/>
        <v>33261</v>
      </c>
      <c r="OE37" s="618">
        <f t="shared" si="54"/>
        <v>44689</v>
      </c>
      <c r="OF37" s="618">
        <f t="shared" si="55"/>
        <v>291908</v>
      </c>
      <c r="OG37" s="643">
        <f t="shared" si="135"/>
        <v>26704</v>
      </c>
      <c r="OH37" s="644">
        <f t="shared" si="56"/>
        <v>37355</v>
      </c>
      <c r="OI37" s="644">
        <f t="shared" si="56"/>
        <v>256770</v>
      </c>
      <c r="OJ37" s="642">
        <f t="shared" si="57"/>
        <v>6557</v>
      </c>
      <c r="OK37" s="618">
        <f t="shared" si="58"/>
        <v>7334</v>
      </c>
      <c r="OL37" s="618">
        <f t="shared" si="59"/>
        <v>35138</v>
      </c>
    </row>
    <row r="38" spans="1:402">
      <c r="A38" s="709" t="s">
        <v>794</v>
      </c>
      <c r="B38" s="461"/>
      <c r="C38" s="461"/>
      <c r="D38" s="461"/>
      <c r="E38" s="461"/>
      <c r="F38" s="462">
        <f t="shared" si="60"/>
        <v>0</v>
      </c>
      <c r="G38" s="463"/>
      <c r="H38" s="463"/>
      <c r="I38" s="463"/>
      <c r="J38" s="463"/>
      <c r="K38" s="462">
        <f t="shared" si="61"/>
        <v>0</v>
      </c>
      <c r="L38" s="464">
        <f t="shared" si="62"/>
        <v>0</v>
      </c>
      <c r="M38" s="464"/>
      <c r="N38" s="464"/>
      <c r="O38" s="464"/>
      <c r="P38" s="485">
        <v>466</v>
      </c>
      <c r="Q38" s="461"/>
      <c r="R38" s="481">
        <v>0</v>
      </c>
      <c r="S38" s="461"/>
      <c r="T38" s="465">
        <v>0</v>
      </c>
      <c r="U38" s="462">
        <f t="shared" si="2"/>
        <v>466</v>
      </c>
      <c r="V38" s="485">
        <v>516</v>
      </c>
      <c r="W38" s="461"/>
      <c r="X38" s="481">
        <v>0</v>
      </c>
      <c r="Y38" s="461"/>
      <c r="Z38" s="465">
        <v>0</v>
      </c>
      <c r="AA38" s="462">
        <f t="shared" si="3"/>
        <v>516</v>
      </c>
      <c r="AB38" s="485">
        <v>137</v>
      </c>
      <c r="AC38" s="461"/>
      <c r="AD38" s="461"/>
      <c r="AE38" s="461"/>
      <c r="AF38" s="465">
        <v>0</v>
      </c>
      <c r="AG38" s="462">
        <f t="shared" si="63"/>
        <v>137</v>
      </c>
      <c r="AH38" s="459">
        <f t="shared" si="64"/>
        <v>1119</v>
      </c>
      <c r="AI38" s="467"/>
      <c r="AJ38" s="468">
        <v>0</v>
      </c>
      <c r="AK38" s="469"/>
      <c r="AL38" s="470">
        <v>0</v>
      </c>
      <c r="AM38" s="470"/>
      <c r="AN38" s="467"/>
      <c r="AO38" s="471"/>
      <c r="AP38" s="470"/>
      <c r="AQ38" s="468"/>
      <c r="AR38" s="468"/>
      <c r="AS38" s="461"/>
      <c r="AT38" s="461"/>
      <c r="AU38" s="470"/>
      <c r="AV38" s="470"/>
      <c r="AW38" s="468"/>
      <c r="AX38" s="470"/>
      <c r="AY38" s="470"/>
      <c r="AZ38" s="468"/>
      <c r="BA38" s="470"/>
      <c r="BB38" s="461"/>
      <c r="BC38" s="461"/>
      <c r="BD38" s="470"/>
      <c r="BE38" s="470"/>
      <c r="BF38" s="473"/>
      <c r="BG38" s="462">
        <f t="shared" si="65"/>
        <v>0</v>
      </c>
      <c r="BH38" s="474">
        <f t="shared" si="66"/>
        <v>12018140</v>
      </c>
      <c r="BI38" s="475">
        <f t="shared" si="136"/>
        <v>1005162</v>
      </c>
      <c r="BJ38" s="475">
        <f t="shared" si="136"/>
        <v>11012978</v>
      </c>
      <c r="BK38" s="475">
        <f t="shared" si="136"/>
        <v>8416892</v>
      </c>
      <c r="BL38" s="475">
        <f t="shared" si="136"/>
        <v>2596086</v>
      </c>
      <c r="BM38" s="474">
        <f t="shared" si="67"/>
        <v>0</v>
      </c>
      <c r="BN38" s="475">
        <f t="shared" si="5"/>
        <v>0</v>
      </c>
      <c r="BO38" s="475">
        <f t="shared" si="5"/>
        <v>0</v>
      </c>
      <c r="BP38" s="475">
        <f t="shared" si="5"/>
        <v>0</v>
      </c>
      <c r="BQ38" s="475">
        <f t="shared" si="5"/>
        <v>0</v>
      </c>
      <c r="BR38" s="474">
        <f t="shared" si="68"/>
        <v>0</v>
      </c>
      <c r="BS38" s="475">
        <f t="shared" si="6"/>
        <v>0</v>
      </c>
      <c r="BT38" s="475">
        <f t="shared" si="6"/>
        <v>0</v>
      </c>
      <c r="BU38" s="475">
        <f t="shared" si="6"/>
        <v>0</v>
      </c>
      <c r="BV38" s="475">
        <f t="shared" si="6"/>
        <v>0</v>
      </c>
      <c r="BW38" s="475"/>
      <c r="BX38" s="475"/>
      <c r="BY38" s="475"/>
      <c r="BZ38" s="475"/>
      <c r="CA38" s="475"/>
      <c r="CB38" s="474">
        <f t="shared" si="69"/>
        <v>0</v>
      </c>
      <c r="CC38" s="475">
        <f t="shared" si="7"/>
        <v>0</v>
      </c>
      <c r="CD38" s="475">
        <f t="shared" si="7"/>
        <v>0</v>
      </c>
      <c r="CE38" s="475">
        <f t="shared" si="7"/>
        <v>0</v>
      </c>
      <c r="CF38" s="475">
        <f t="shared" si="7"/>
        <v>0</v>
      </c>
      <c r="CG38" s="476">
        <f t="shared" si="70"/>
        <v>12018140</v>
      </c>
      <c r="CH38" s="474">
        <f t="shared" si="71"/>
        <v>18572388</v>
      </c>
      <c r="CI38" s="475">
        <f t="shared" si="71"/>
        <v>1513944</v>
      </c>
      <c r="CJ38" s="475">
        <f t="shared" si="71"/>
        <v>17058444</v>
      </c>
      <c r="CK38" s="475">
        <f t="shared" si="71"/>
        <v>12729204</v>
      </c>
      <c r="CL38" s="475">
        <f t="shared" si="71"/>
        <v>4329240</v>
      </c>
      <c r="CM38" s="474">
        <f t="shared" si="72"/>
        <v>0</v>
      </c>
      <c r="CN38" s="475">
        <f t="shared" si="8"/>
        <v>0</v>
      </c>
      <c r="CO38" s="475">
        <f t="shared" si="8"/>
        <v>0</v>
      </c>
      <c r="CP38" s="475">
        <f t="shared" si="8"/>
        <v>0</v>
      </c>
      <c r="CQ38" s="475">
        <f t="shared" si="8"/>
        <v>0</v>
      </c>
      <c r="CR38" s="474">
        <f t="shared" si="73"/>
        <v>0</v>
      </c>
      <c r="CS38" s="475">
        <f t="shared" si="73"/>
        <v>0</v>
      </c>
      <c r="CT38" s="475">
        <f t="shared" si="73"/>
        <v>0</v>
      </c>
      <c r="CU38" s="475">
        <f t="shared" si="73"/>
        <v>0</v>
      </c>
      <c r="CV38" s="475">
        <f t="shared" si="73"/>
        <v>0</v>
      </c>
      <c r="CW38" s="474">
        <f t="shared" si="74"/>
        <v>0</v>
      </c>
      <c r="CX38" s="475">
        <f t="shared" si="9"/>
        <v>0</v>
      </c>
      <c r="CY38" s="475">
        <f t="shared" si="9"/>
        <v>0</v>
      </c>
      <c r="CZ38" s="475">
        <f t="shared" si="9"/>
        <v>0</v>
      </c>
      <c r="DA38" s="475">
        <f t="shared" si="9"/>
        <v>0</v>
      </c>
      <c r="DB38" s="474">
        <f t="shared" si="75"/>
        <v>0</v>
      </c>
      <c r="DC38" s="475">
        <f t="shared" si="10"/>
        <v>0</v>
      </c>
      <c r="DD38" s="475">
        <f t="shared" si="10"/>
        <v>0</v>
      </c>
      <c r="DE38" s="475">
        <f t="shared" si="10"/>
        <v>0</v>
      </c>
      <c r="DF38" s="475">
        <f t="shared" si="10"/>
        <v>0</v>
      </c>
      <c r="DG38" s="476">
        <f t="shared" si="76"/>
        <v>18572388</v>
      </c>
      <c r="DH38" s="474">
        <f t="shared" si="77"/>
        <v>5637002</v>
      </c>
      <c r="DI38" s="475">
        <f t="shared" si="77"/>
        <v>448401</v>
      </c>
      <c r="DJ38" s="475">
        <f t="shared" si="77"/>
        <v>5188601</v>
      </c>
      <c r="DK38" s="475">
        <f t="shared" si="77"/>
        <v>3841891</v>
      </c>
      <c r="DL38" s="475">
        <f t="shared" si="77"/>
        <v>1346710</v>
      </c>
      <c r="DM38" s="474">
        <f t="shared" si="78"/>
        <v>0</v>
      </c>
      <c r="DN38" s="475">
        <f t="shared" si="11"/>
        <v>0</v>
      </c>
      <c r="DO38" s="475">
        <f t="shared" si="11"/>
        <v>0</v>
      </c>
      <c r="DP38" s="475">
        <f t="shared" si="11"/>
        <v>0</v>
      </c>
      <c r="DQ38" s="475">
        <f t="shared" si="11"/>
        <v>0</v>
      </c>
      <c r="DR38" s="475"/>
      <c r="DS38" s="475"/>
      <c r="DT38" s="475"/>
      <c r="DU38" s="475"/>
      <c r="DV38" s="475"/>
      <c r="DW38" s="474">
        <f t="shared" si="79"/>
        <v>0</v>
      </c>
      <c r="DX38" s="475">
        <f t="shared" si="12"/>
        <v>0</v>
      </c>
      <c r="DY38" s="475">
        <f t="shared" si="12"/>
        <v>0</v>
      </c>
      <c r="DZ38" s="475">
        <f t="shared" si="12"/>
        <v>0</v>
      </c>
      <c r="EA38" s="475">
        <f t="shared" si="12"/>
        <v>0</v>
      </c>
      <c r="EB38" s="474">
        <f t="shared" si="80"/>
        <v>0</v>
      </c>
      <c r="EC38" s="475">
        <f t="shared" si="13"/>
        <v>0</v>
      </c>
      <c r="ED38" s="475">
        <f t="shared" si="13"/>
        <v>0</v>
      </c>
      <c r="EE38" s="475">
        <f t="shared" si="13"/>
        <v>0</v>
      </c>
      <c r="EF38" s="475">
        <f t="shared" si="13"/>
        <v>0</v>
      </c>
      <c r="EG38" s="476">
        <f t="shared" si="81"/>
        <v>5637002</v>
      </c>
      <c r="EH38" s="476">
        <f t="shared" si="82"/>
        <v>36227530</v>
      </c>
      <c r="EI38" s="477">
        <f t="shared" si="83"/>
        <v>2967507</v>
      </c>
      <c r="EJ38" s="477">
        <f t="shared" si="14"/>
        <v>33260023</v>
      </c>
      <c r="EK38" s="477">
        <f t="shared" si="14"/>
        <v>24987987</v>
      </c>
      <c r="EL38" s="477">
        <f t="shared" si="14"/>
        <v>8272036</v>
      </c>
      <c r="EM38" s="478">
        <f t="shared" si="84"/>
        <v>36227530</v>
      </c>
      <c r="EN38" s="478">
        <f t="shared" si="85"/>
        <v>0</v>
      </c>
      <c r="EO38" s="478">
        <f t="shared" si="86"/>
        <v>0</v>
      </c>
      <c r="EP38" s="478">
        <f t="shared" si="87"/>
        <v>0</v>
      </c>
      <c r="EQ38" s="478">
        <f t="shared" si="88"/>
        <v>0</v>
      </c>
      <c r="ER38" s="479">
        <f t="shared" si="89"/>
        <v>0</v>
      </c>
      <c r="ES38" s="479">
        <f t="shared" si="89"/>
        <v>0</v>
      </c>
      <c r="ET38" s="479">
        <f t="shared" si="89"/>
        <v>0</v>
      </c>
      <c r="EU38" s="479">
        <f t="shared" si="89"/>
        <v>0</v>
      </c>
      <c r="EV38" s="479">
        <f t="shared" si="89"/>
        <v>0</v>
      </c>
      <c r="EW38" s="479">
        <f t="shared" si="90"/>
        <v>0</v>
      </c>
      <c r="EX38" s="479">
        <f t="shared" si="90"/>
        <v>0</v>
      </c>
      <c r="EY38" s="479">
        <f t="shared" si="90"/>
        <v>0</v>
      </c>
      <c r="EZ38" s="479">
        <f t="shared" si="90"/>
        <v>0</v>
      </c>
      <c r="FA38" s="479">
        <f t="shared" si="90"/>
        <v>0</v>
      </c>
      <c r="FB38" s="479">
        <f t="shared" si="91"/>
        <v>0</v>
      </c>
      <c r="FC38" s="479">
        <f t="shared" si="91"/>
        <v>0</v>
      </c>
      <c r="FD38" s="479">
        <f t="shared" si="91"/>
        <v>0</v>
      </c>
      <c r="FE38" s="479">
        <f t="shared" si="91"/>
        <v>0</v>
      </c>
      <c r="FF38" s="479">
        <f t="shared" si="91"/>
        <v>0</v>
      </c>
      <c r="FG38" s="479">
        <f t="shared" si="92"/>
        <v>0</v>
      </c>
      <c r="FH38" s="479">
        <f t="shared" si="92"/>
        <v>0</v>
      </c>
      <c r="FI38" s="479">
        <f t="shared" si="92"/>
        <v>0</v>
      </c>
      <c r="FJ38" s="479">
        <f t="shared" si="92"/>
        <v>0</v>
      </c>
      <c r="FK38" s="479">
        <f t="shared" si="92"/>
        <v>0</v>
      </c>
      <c r="FL38" s="474">
        <f t="shared" si="93"/>
        <v>0</v>
      </c>
      <c r="FM38" s="474">
        <f t="shared" si="93"/>
        <v>0</v>
      </c>
      <c r="FN38" s="474">
        <f t="shared" si="93"/>
        <v>0</v>
      </c>
      <c r="FO38" s="474">
        <f t="shared" si="93"/>
        <v>0</v>
      </c>
      <c r="FP38" s="474">
        <f t="shared" si="93"/>
        <v>0</v>
      </c>
      <c r="FQ38" s="474">
        <f t="shared" si="94"/>
        <v>0</v>
      </c>
      <c r="FR38" s="474">
        <f t="shared" si="94"/>
        <v>0</v>
      </c>
      <c r="FS38" s="474">
        <f t="shared" si="94"/>
        <v>0</v>
      </c>
      <c r="FT38" s="474">
        <f t="shared" si="94"/>
        <v>0</v>
      </c>
      <c r="FU38" s="474">
        <f t="shared" si="94"/>
        <v>0</v>
      </c>
      <c r="FV38" s="479">
        <f t="shared" si="95"/>
        <v>0</v>
      </c>
      <c r="FW38" s="479">
        <f t="shared" si="95"/>
        <v>0</v>
      </c>
      <c r="FX38" s="479">
        <f t="shared" si="95"/>
        <v>0</v>
      </c>
      <c r="FY38" s="479">
        <f t="shared" si="95"/>
        <v>0</v>
      </c>
      <c r="FZ38" s="479">
        <f t="shared" si="95"/>
        <v>0</v>
      </c>
      <c r="GA38" s="479">
        <f t="shared" si="96"/>
        <v>0</v>
      </c>
      <c r="GB38" s="479">
        <f t="shared" si="96"/>
        <v>0</v>
      </c>
      <c r="GC38" s="479">
        <f t="shared" si="96"/>
        <v>0</v>
      </c>
      <c r="GD38" s="479">
        <f t="shared" si="96"/>
        <v>0</v>
      </c>
      <c r="GE38" s="479">
        <f t="shared" si="96"/>
        <v>0</v>
      </c>
      <c r="GF38" s="474">
        <f t="shared" si="97"/>
        <v>0</v>
      </c>
      <c r="GG38" s="474">
        <f t="shared" si="97"/>
        <v>0</v>
      </c>
      <c r="GH38" s="474">
        <f t="shared" si="97"/>
        <v>0</v>
      </c>
      <c r="GI38" s="474">
        <f t="shared" si="97"/>
        <v>0</v>
      </c>
      <c r="GJ38" s="474">
        <f t="shared" si="97"/>
        <v>0</v>
      </c>
      <c r="GK38" s="474">
        <f t="shared" si="98"/>
        <v>0</v>
      </c>
      <c r="GL38" s="474">
        <f t="shared" si="98"/>
        <v>0</v>
      </c>
      <c r="GM38" s="474">
        <f t="shared" si="98"/>
        <v>0</v>
      </c>
      <c r="GN38" s="474">
        <f t="shared" si="98"/>
        <v>0</v>
      </c>
      <c r="GO38" s="474">
        <f t="shared" si="98"/>
        <v>0</v>
      </c>
      <c r="GP38" s="479">
        <f t="shared" si="99"/>
        <v>0</v>
      </c>
      <c r="GQ38" s="479">
        <f t="shared" si="99"/>
        <v>0</v>
      </c>
      <c r="GR38" s="479">
        <f t="shared" si="99"/>
        <v>0</v>
      </c>
      <c r="GS38" s="479">
        <f t="shared" si="99"/>
        <v>0</v>
      </c>
      <c r="GT38" s="479">
        <f t="shared" si="99"/>
        <v>0</v>
      </c>
      <c r="GU38" s="479">
        <f t="shared" si="100"/>
        <v>0</v>
      </c>
      <c r="GV38" s="479">
        <f t="shared" si="100"/>
        <v>0</v>
      </c>
      <c r="GW38" s="479">
        <f t="shared" si="100"/>
        <v>0</v>
      </c>
      <c r="GX38" s="479">
        <f t="shared" si="100"/>
        <v>0</v>
      </c>
      <c r="GY38" s="479">
        <f t="shared" si="100"/>
        <v>0</v>
      </c>
      <c r="GZ38" s="474">
        <f t="shared" si="101"/>
        <v>0</v>
      </c>
      <c r="HA38" s="474">
        <f t="shared" si="101"/>
        <v>0</v>
      </c>
      <c r="HB38" s="474">
        <f t="shared" si="101"/>
        <v>0</v>
      </c>
      <c r="HC38" s="474">
        <f t="shared" si="101"/>
        <v>0</v>
      </c>
      <c r="HD38" s="474">
        <f t="shared" si="101"/>
        <v>0</v>
      </c>
      <c r="HE38" s="474">
        <f t="shared" si="102"/>
        <v>0</v>
      </c>
      <c r="HF38" s="474">
        <f t="shared" si="102"/>
        <v>0</v>
      </c>
      <c r="HG38" s="474">
        <f t="shared" si="102"/>
        <v>0</v>
      </c>
      <c r="HH38" s="474">
        <f t="shared" si="102"/>
        <v>0</v>
      </c>
      <c r="HI38" s="474">
        <f t="shared" si="102"/>
        <v>0</v>
      </c>
      <c r="HJ38" s="479">
        <f t="shared" si="103"/>
        <v>0</v>
      </c>
      <c r="HK38" s="479">
        <f t="shared" si="103"/>
        <v>0</v>
      </c>
      <c r="HL38" s="479">
        <f t="shared" si="103"/>
        <v>0</v>
      </c>
      <c r="HM38" s="479">
        <f t="shared" si="103"/>
        <v>0</v>
      </c>
      <c r="HN38" s="479">
        <f t="shared" si="103"/>
        <v>0</v>
      </c>
      <c r="HO38" s="479">
        <f t="shared" si="104"/>
        <v>0</v>
      </c>
      <c r="HP38" s="479">
        <f t="shared" si="104"/>
        <v>0</v>
      </c>
      <c r="HQ38" s="479">
        <f t="shared" si="104"/>
        <v>0</v>
      </c>
      <c r="HR38" s="479">
        <f t="shared" si="104"/>
        <v>0</v>
      </c>
      <c r="HS38" s="479">
        <f t="shared" si="104"/>
        <v>0</v>
      </c>
      <c r="HT38" s="474">
        <f t="shared" si="105"/>
        <v>0</v>
      </c>
      <c r="HU38" s="474">
        <f t="shared" si="105"/>
        <v>0</v>
      </c>
      <c r="HV38" s="474">
        <f t="shared" si="105"/>
        <v>0</v>
      </c>
      <c r="HW38" s="474">
        <f t="shared" si="105"/>
        <v>0</v>
      </c>
      <c r="HX38" s="474">
        <f t="shared" si="105"/>
        <v>0</v>
      </c>
      <c r="HY38" s="474">
        <f t="shared" si="106"/>
        <v>0</v>
      </c>
      <c r="HZ38" s="474">
        <f t="shared" si="106"/>
        <v>0</v>
      </c>
      <c r="IA38" s="474">
        <f t="shared" si="106"/>
        <v>0</v>
      </c>
      <c r="IB38" s="474">
        <f t="shared" si="106"/>
        <v>0</v>
      </c>
      <c r="IC38" s="474">
        <f t="shared" si="106"/>
        <v>0</v>
      </c>
      <c r="ID38" s="479">
        <f t="shared" si="107"/>
        <v>0</v>
      </c>
      <c r="IE38" s="479">
        <f t="shared" si="107"/>
        <v>0</v>
      </c>
      <c r="IF38" s="479">
        <f t="shared" si="107"/>
        <v>0</v>
      </c>
      <c r="IG38" s="479">
        <f t="shared" si="107"/>
        <v>0</v>
      </c>
      <c r="IH38" s="479">
        <f t="shared" si="107"/>
        <v>0</v>
      </c>
      <c r="II38" s="479">
        <f t="shared" si="108"/>
        <v>0</v>
      </c>
      <c r="IJ38" s="479">
        <f t="shared" si="108"/>
        <v>0</v>
      </c>
      <c r="IK38" s="479">
        <f t="shared" si="108"/>
        <v>0</v>
      </c>
      <c r="IL38" s="479">
        <f t="shared" si="108"/>
        <v>0</v>
      </c>
      <c r="IM38" s="479">
        <f t="shared" si="108"/>
        <v>0</v>
      </c>
      <c r="IN38" s="474">
        <f t="shared" si="109"/>
        <v>0</v>
      </c>
      <c r="IO38" s="474">
        <f t="shared" si="109"/>
        <v>0</v>
      </c>
      <c r="IP38" s="474">
        <f t="shared" si="109"/>
        <v>0</v>
      </c>
      <c r="IQ38" s="474">
        <f t="shared" si="109"/>
        <v>0</v>
      </c>
      <c r="IR38" s="474">
        <f t="shared" si="109"/>
        <v>0</v>
      </c>
      <c r="IS38" s="474">
        <f t="shared" si="110"/>
        <v>0</v>
      </c>
      <c r="IT38" s="474">
        <f t="shared" si="110"/>
        <v>0</v>
      </c>
      <c r="IU38" s="474">
        <f t="shared" si="110"/>
        <v>0</v>
      </c>
      <c r="IV38" s="474">
        <f t="shared" si="110"/>
        <v>0</v>
      </c>
      <c r="IW38" s="474">
        <f t="shared" si="110"/>
        <v>0</v>
      </c>
      <c r="IX38" s="479">
        <f t="shared" si="111"/>
        <v>0</v>
      </c>
      <c r="IY38" s="479">
        <f t="shared" si="111"/>
        <v>0</v>
      </c>
      <c r="IZ38" s="479">
        <f t="shared" si="111"/>
        <v>0</v>
      </c>
      <c r="JA38" s="479">
        <f t="shared" si="111"/>
        <v>0</v>
      </c>
      <c r="JB38" s="479">
        <f t="shared" si="111"/>
        <v>0</v>
      </c>
      <c r="JC38" s="479">
        <f t="shared" si="112"/>
        <v>0</v>
      </c>
      <c r="JD38" s="479">
        <f t="shared" si="112"/>
        <v>0</v>
      </c>
      <c r="JE38" s="479">
        <f t="shared" si="112"/>
        <v>0</v>
      </c>
      <c r="JF38" s="479">
        <f t="shared" si="112"/>
        <v>0</v>
      </c>
      <c r="JG38" s="479">
        <f t="shared" si="112"/>
        <v>0</v>
      </c>
      <c r="JH38" s="479">
        <f t="shared" si="113"/>
        <v>0</v>
      </c>
      <c r="JI38" s="479">
        <f t="shared" si="39"/>
        <v>0</v>
      </c>
      <c r="JJ38" s="479">
        <f t="shared" si="39"/>
        <v>0</v>
      </c>
      <c r="JK38" s="479">
        <f t="shared" si="39"/>
        <v>0</v>
      </c>
      <c r="JL38" s="479">
        <f t="shared" si="39"/>
        <v>0</v>
      </c>
      <c r="JM38" s="669">
        <v>0</v>
      </c>
      <c r="JN38" s="669">
        <v>0</v>
      </c>
      <c r="JO38" s="669">
        <v>0</v>
      </c>
      <c r="JP38" s="669">
        <v>0</v>
      </c>
      <c r="JQ38" s="669">
        <v>0</v>
      </c>
      <c r="JR38" s="669">
        <v>0</v>
      </c>
      <c r="JS38" s="462">
        <f t="shared" si="114"/>
        <v>0</v>
      </c>
      <c r="JT38" s="474">
        <f t="shared" si="137"/>
        <v>0</v>
      </c>
      <c r="JU38" s="474">
        <f t="shared" si="40"/>
        <v>0</v>
      </c>
      <c r="JV38" s="474">
        <f t="shared" si="40"/>
        <v>0</v>
      </c>
      <c r="JW38" s="474">
        <f t="shared" si="40"/>
        <v>0</v>
      </c>
      <c r="JX38" s="474">
        <f t="shared" si="40"/>
        <v>0</v>
      </c>
      <c r="JY38" s="474">
        <f t="shared" si="138"/>
        <v>0</v>
      </c>
      <c r="JZ38" s="474">
        <f t="shared" si="41"/>
        <v>0</v>
      </c>
      <c r="KA38" s="474">
        <f t="shared" si="41"/>
        <v>0</v>
      </c>
      <c r="KB38" s="474">
        <f t="shared" si="41"/>
        <v>0</v>
      </c>
      <c r="KC38" s="474">
        <f t="shared" si="41"/>
        <v>0</v>
      </c>
      <c r="KD38" s="723">
        <f t="shared" si="139"/>
        <v>0</v>
      </c>
      <c r="KE38" s="723">
        <f t="shared" si="42"/>
        <v>0</v>
      </c>
      <c r="KF38" s="723">
        <f t="shared" si="42"/>
        <v>0</v>
      </c>
      <c r="KG38" s="723">
        <f t="shared" si="42"/>
        <v>0</v>
      </c>
      <c r="KH38" s="723">
        <f t="shared" si="42"/>
        <v>0</v>
      </c>
      <c r="KI38" s="723">
        <f t="shared" si="140"/>
        <v>0</v>
      </c>
      <c r="KJ38" s="723">
        <f t="shared" si="43"/>
        <v>0</v>
      </c>
      <c r="KK38" s="723">
        <f t="shared" si="43"/>
        <v>0</v>
      </c>
      <c r="KL38" s="723">
        <f t="shared" si="43"/>
        <v>0</v>
      </c>
      <c r="KM38" s="723">
        <f t="shared" si="43"/>
        <v>0</v>
      </c>
      <c r="KN38" s="474">
        <f t="shared" si="141"/>
        <v>0</v>
      </c>
      <c r="KO38" s="474">
        <f t="shared" si="44"/>
        <v>0</v>
      </c>
      <c r="KP38" s="474">
        <f t="shared" si="44"/>
        <v>0</v>
      </c>
      <c r="KQ38" s="474">
        <f t="shared" si="44"/>
        <v>0</v>
      </c>
      <c r="KR38" s="474">
        <f t="shared" si="44"/>
        <v>0</v>
      </c>
      <c r="KS38" s="474">
        <f t="shared" si="142"/>
        <v>0</v>
      </c>
      <c r="KT38" s="474">
        <f t="shared" si="45"/>
        <v>0</v>
      </c>
      <c r="KU38" s="474">
        <f t="shared" si="45"/>
        <v>0</v>
      </c>
      <c r="KV38" s="474">
        <f t="shared" si="45"/>
        <v>0</v>
      </c>
      <c r="KW38" s="474">
        <f t="shared" si="45"/>
        <v>0</v>
      </c>
      <c r="KX38" s="474">
        <f t="shared" si="46"/>
        <v>0</v>
      </c>
      <c r="KY38" s="474">
        <f t="shared" si="46"/>
        <v>0</v>
      </c>
      <c r="KZ38" s="474">
        <f t="shared" si="47"/>
        <v>0</v>
      </c>
      <c r="LA38" s="474">
        <f t="shared" si="47"/>
        <v>0</v>
      </c>
      <c r="LB38" s="474">
        <f t="shared" si="47"/>
        <v>0</v>
      </c>
      <c r="LC38" s="479">
        <f t="shared" si="48"/>
        <v>36227530</v>
      </c>
      <c r="LD38" s="479">
        <f t="shared" si="121"/>
        <v>0</v>
      </c>
      <c r="LE38" s="479">
        <f t="shared" si="122"/>
        <v>0</v>
      </c>
      <c r="LF38" s="476">
        <f t="shared" si="123"/>
        <v>36227530</v>
      </c>
      <c r="LG38" s="476">
        <f t="shared" si="49"/>
        <v>2967507</v>
      </c>
      <c r="LH38" s="476">
        <f t="shared" si="49"/>
        <v>33260023</v>
      </c>
      <c r="LI38" s="476">
        <f t="shared" si="49"/>
        <v>24987987</v>
      </c>
      <c r="LJ38" s="476">
        <f t="shared" si="49"/>
        <v>8272036</v>
      </c>
      <c r="LK38" s="714">
        <v>96.63</v>
      </c>
      <c r="LL38" s="717">
        <f t="shared" si="50"/>
        <v>8078471.2000000002</v>
      </c>
      <c r="LM38" s="720">
        <f t="shared" si="124"/>
        <v>8078.5</v>
      </c>
      <c r="LN38" s="718">
        <f t="shared" si="51"/>
        <v>44306001.200000003</v>
      </c>
      <c r="LO38" s="713">
        <f t="shared" si="125"/>
        <v>44306</v>
      </c>
      <c r="LP38" s="724">
        <f t="shared" si="126"/>
        <v>0</v>
      </c>
      <c r="LQ38" s="724">
        <f t="shared" si="127"/>
        <v>44306</v>
      </c>
      <c r="LR38" s="724">
        <f>KX38/1000</f>
        <v>0</v>
      </c>
      <c r="LS38" s="713">
        <f t="shared" si="128"/>
        <v>44306</v>
      </c>
      <c r="LT38" s="437"/>
      <c r="LU38" s="617">
        <f t="shared" si="129"/>
        <v>0</v>
      </c>
      <c r="LV38" s="617">
        <f t="shared" si="130"/>
        <v>0</v>
      </c>
      <c r="LW38" s="617">
        <f t="shared" si="131"/>
        <v>0</v>
      </c>
      <c r="LX38" s="617">
        <f t="shared" si="132"/>
        <v>0</v>
      </c>
      <c r="LY38" s="617">
        <f t="shared" si="133"/>
        <v>0</v>
      </c>
      <c r="LZ38" s="617">
        <f t="shared" si="134"/>
        <v>0</v>
      </c>
      <c r="MA38" s="480"/>
      <c r="MB38" s="480"/>
      <c r="MC38" s="480"/>
      <c r="MD38" s="480"/>
      <c r="ME38" s="480"/>
      <c r="MF38" s="480"/>
      <c r="MG38" s="480"/>
      <c r="MH38" s="480"/>
      <c r="MI38" s="480"/>
      <c r="MJ38" s="480"/>
      <c r="MK38" s="480"/>
      <c r="ML38" s="480"/>
      <c r="MM38" s="480"/>
      <c r="MN38" s="480"/>
      <c r="MO38" s="480"/>
      <c r="MP38" s="480"/>
      <c r="MQ38" s="480"/>
      <c r="MR38" s="480"/>
      <c r="MS38" s="480"/>
      <c r="MT38" s="480"/>
      <c r="MU38" s="480"/>
      <c r="MV38" s="480"/>
      <c r="MW38" s="480"/>
      <c r="MX38" s="480"/>
      <c r="MY38" s="480"/>
      <c r="MZ38" s="480"/>
      <c r="NA38" s="480"/>
      <c r="NB38" s="480"/>
      <c r="NC38" s="480"/>
      <c r="ND38" s="480"/>
      <c r="NE38" s="480"/>
      <c r="NF38" s="480"/>
      <c r="NG38" s="480"/>
      <c r="NH38" s="480"/>
      <c r="NI38" s="480"/>
      <c r="NJ38" s="480"/>
      <c r="NK38" s="480"/>
      <c r="NL38" s="480"/>
      <c r="NM38" s="480"/>
      <c r="NN38" s="480"/>
      <c r="NO38" s="480"/>
      <c r="NP38" s="480"/>
      <c r="NQ38" s="480"/>
      <c r="NR38" s="480"/>
      <c r="NS38" s="480"/>
      <c r="NT38" s="480"/>
      <c r="NU38" s="480"/>
      <c r="NV38" s="480"/>
      <c r="NW38" s="480"/>
      <c r="NX38" s="480"/>
      <c r="NY38" s="480"/>
      <c r="NZ38" s="480"/>
      <c r="OA38" s="480"/>
      <c r="OB38" s="480"/>
      <c r="OD38" s="642">
        <f t="shared" si="53"/>
        <v>0</v>
      </c>
      <c r="OE38" s="618">
        <f t="shared" si="54"/>
        <v>0</v>
      </c>
      <c r="OF38" s="618">
        <f t="shared" si="55"/>
        <v>0</v>
      </c>
      <c r="OG38" s="643">
        <f t="shared" si="135"/>
        <v>0</v>
      </c>
      <c r="OH38" s="644">
        <f t="shared" si="56"/>
        <v>0</v>
      </c>
      <c r="OI38" s="644">
        <f t="shared" si="56"/>
        <v>0</v>
      </c>
      <c r="OJ38" s="642">
        <f t="shared" si="57"/>
        <v>0</v>
      </c>
      <c r="OK38" s="618">
        <f t="shared" si="58"/>
        <v>0</v>
      </c>
      <c r="OL38" s="618">
        <f t="shared" si="59"/>
        <v>0</v>
      </c>
    </row>
    <row r="39" spans="1:402">
      <c r="A39" s="460" t="s">
        <v>795</v>
      </c>
      <c r="B39" s="461"/>
      <c r="C39" s="461"/>
      <c r="D39" s="461"/>
      <c r="E39" s="461"/>
      <c r="F39" s="462">
        <f t="shared" si="60"/>
        <v>0</v>
      </c>
      <c r="G39" s="463"/>
      <c r="H39" s="463"/>
      <c r="I39" s="463"/>
      <c r="J39" s="463"/>
      <c r="K39" s="462">
        <f t="shared" si="61"/>
        <v>0</v>
      </c>
      <c r="L39" s="464">
        <f t="shared" si="62"/>
        <v>0</v>
      </c>
      <c r="M39" s="706"/>
      <c r="N39" s="706"/>
      <c r="O39" s="706"/>
      <c r="P39" s="486">
        <v>589</v>
      </c>
      <c r="Q39" s="461"/>
      <c r="R39" s="481">
        <v>0</v>
      </c>
      <c r="S39" s="461"/>
      <c r="T39" s="465">
        <v>0</v>
      </c>
      <c r="U39" s="462">
        <f t="shared" si="2"/>
        <v>589</v>
      </c>
      <c r="V39" s="486">
        <v>548</v>
      </c>
      <c r="W39" s="461"/>
      <c r="X39" s="481">
        <v>0</v>
      </c>
      <c r="Y39" s="461"/>
      <c r="Z39" s="465">
        <v>5</v>
      </c>
      <c r="AA39" s="462">
        <f t="shared" si="3"/>
        <v>553</v>
      </c>
      <c r="AB39" s="486">
        <v>129</v>
      </c>
      <c r="AC39" s="461"/>
      <c r="AD39" s="461"/>
      <c r="AE39" s="461"/>
      <c r="AF39" s="465">
        <v>0</v>
      </c>
      <c r="AG39" s="462">
        <f t="shared" si="63"/>
        <v>129</v>
      </c>
      <c r="AH39" s="459">
        <f t="shared" si="64"/>
        <v>1271</v>
      </c>
      <c r="AI39" s="467"/>
      <c r="AJ39" s="468">
        <v>0</v>
      </c>
      <c r="AK39" s="469"/>
      <c r="AL39" s="470">
        <v>0</v>
      </c>
      <c r="AM39" s="470"/>
      <c r="AN39" s="467"/>
      <c r="AO39" s="471"/>
      <c r="AP39" s="470"/>
      <c r="AQ39" s="468"/>
      <c r="AR39" s="468"/>
      <c r="AS39" s="461"/>
      <c r="AT39" s="461"/>
      <c r="AU39" s="470"/>
      <c r="AV39" s="470"/>
      <c r="AW39" s="468"/>
      <c r="AX39" s="470"/>
      <c r="AY39" s="470"/>
      <c r="AZ39" s="468"/>
      <c r="BA39" s="470"/>
      <c r="BB39" s="461"/>
      <c r="BC39" s="461"/>
      <c r="BD39" s="470"/>
      <c r="BE39" s="470"/>
      <c r="BF39" s="473"/>
      <c r="BG39" s="462">
        <f t="shared" si="65"/>
        <v>0</v>
      </c>
      <c r="BH39" s="474">
        <f t="shared" si="66"/>
        <v>15190310</v>
      </c>
      <c r="BI39" s="475">
        <f t="shared" si="136"/>
        <v>1270473</v>
      </c>
      <c r="BJ39" s="475">
        <f t="shared" si="136"/>
        <v>13919837</v>
      </c>
      <c r="BK39" s="475">
        <f t="shared" si="136"/>
        <v>10638518</v>
      </c>
      <c r="BL39" s="475">
        <f t="shared" si="136"/>
        <v>3281319</v>
      </c>
      <c r="BM39" s="474">
        <f t="shared" si="67"/>
        <v>0</v>
      </c>
      <c r="BN39" s="475">
        <f t="shared" si="5"/>
        <v>0</v>
      </c>
      <c r="BO39" s="475">
        <f t="shared" si="5"/>
        <v>0</v>
      </c>
      <c r="BP39" s="475">
        <f t="shared" si="5"/>
        <v>0</v>
      </c>
      <c r="BQ39" s="475">
        <f t="shared" si="5"/>
        <v>0</v>
      </c>
      <c r="BR39" s="474">
        <f t="shared" si="68"/>
        <v>0</v>
      </c>
      <c r="BS39" s="475">
        <f t="shared" si="6"/>
        <v>0</v>
      </c>
      <c r="BT39" s="475">
        <f t="shared" si="6"/>
        <v>0</v>
      </c>
      <c r="BU39" s="475">
        <f t="shared" si="6"/>
        <v>0</v>
      </c>
      <c r="BV39" s="475">
        <f t="shared" si="6"/>
        <v>0</v>
      </c>
      <c r="BW39" s="475"/>
      <c r="BX39" s="475"/>
      <c r="BY39" s="475"/>
      <c r="BZ39" s="475"/>
      <c r="CA39" s="475"/>
      <c r="CB39" s="474">
        <f t="shared" si="69"/>
        <v>0</v>
      </c>
      <c r="CC39" s="475">
        <f t="shared" si="7"/>
        <v>0</v>
      </c>
      <c r="CD39" s="475">
        <f t="shared" si="7"/>
        <v>0</v>
      </c>
      <c r="CE39" s="475">
        <f t="shared" si="7"/>
        <v>0</v>
      </c>
      <c r="CF39" s="475">
        <f t="shared" si="7"/>
        <v>0</v>
      </c>
      <c r="CG39" s="476">
        <f t="shared" si="70"/>
        <v>15190310</v>
      </c>
      <c r="CH39" s="474">
        <f t="shared" si="71"/>
        <v>19724164</v>
      </c>
      <c r="CI39" s="475">
        <f t="shared" si="71"/>
        <v>1607832</v>
      </c>
      <c r="CJ39" s="475">
        <f t="shared" si="71"/>
        <v>18116332</v>
      </c>
      <c r="CK39" s="475">
        <f t="shared" si="71"/>
        <v>13518612</v>
      </c>
      <c r="CL39" s="475">
        <f t="shared" si="71"/>
        <v>4597720</v>
      </c>
      <c r="CM39" s="474">
        <f t="shared" si="72"/>
        <v>0</v>
      </c>
      <c r="CN39" s="475">
        <f t="shared" si="8"/>
        <v>0</v>
      </c>
      <c r="CO39" s="475">
        <f t="shared" si="8"/>
        <v>0</v>
      </c>
      <c r="CP39" s="475">
        <f t="shared" si="8"/>
        <v>0</v>
      </c>
      <c r="CQ39" s="475">
        <f t="shared" si="8"/>
        <v>0</v>
      </c>
      <c r="CR39" s="474">
        <f t="shared" si="73"/>
        <v>0</v>
      </c>
      <c r="CS39" s="475">
        <f t="shared" si="73"/>
        <v>0</v>
      </c>
      <c r="CT39" s="475">
        <f t="shared" si="73"/>
        <v>0</v>
      </c>
      <c r="CU39" s="475">
        <f t="shared" si="73"/>
        <v>0</v>
      </c>
      <c r="CV39" s="475">
        <f t="shared" si="73"/>
        <v>0</v>
      </c>
      <c r="CW39" s="474">
        <f t="shared" si="74"/>
        <v>0</v>
      </c>
      <c r="CX39" s="475">
        <f t="shared" si="9"/>
        <v>0</v>
      </c>
      <c r="CY39" s="475">
        <f t="shared" si="9"/>
        <v>0</v>
      </c>
      <c r="CZ39" s="475">
        <f t="shared" si="9"/>
        <v>0</v>
      </c>
      <c r="DA39" s="475">
        <f t="shared" si="9"/>
        <v>0</v>
      </c>
      <c r="DB39" s="474">
        <f t="shared" si="75"/>
        <v>1140880</v>
      </c>
      <c r="DC39" s="475">
        <f t="shared" si="10"/>
        <v>3760</v>
      </c>
      <c r="DD39" s="475">
        <f t="shared" si="10"/>
        <v>1137120</v>
      </c>
      <c r="DE39" s="475">
        <f t="shared" si="10"/>
        <v>1137120</v>
      </c>
      <c r="DF39" s="475">
        <f t="shared" si="10"/>
        <v>0</v>
      </c>
      <c r="DG39" s="476">
        <f t="shared" si="76"/>
        <v>20865044</v>
      </c>
      <c r="DH39" s="474">
        <f t="shared" si="77"/>
        <v>5307834</v>
      </c>
      <c r="DI39" s="475">
        <f t="shared" si="77"/>
        <v>422217</v>
      </c>
      <c r="DJ39" s="475">
        <f t="shared" si="77"/>
        <v>4885617</v>
      </c>
      <c r="DK39" s="475">
        <f t="shared" si="77"/>
        <v>3617547</v>
      </c>
      <c r="DL39" s="475">
        <f t="shared" si="77"/>
        <v>1268070</v>
      </c>
      <c r="DM39" s="474">
        <f t="shared" si="78"/>
        <v>0</v>
      </c>
      <c r="DN39" s="475">
        <f t="shared" si="11"/>
        <v>0</v>
      </c>
      <c r="DO39" s="475">
        <f t="shared" si="11"/>
        <v>0</v>
      </c>
      <c r="DP39" s="475">
        <f t="shared" si="11"/>
        <v>0</v>
      </c>
      <c r="DQ39" s="475">
        <f t="shared" si="11"/>
        <v>0</v>
      </c>
      <c r="DR39" s="475"/>
      <c r="DS39" s="475"/>
      <c r="DT39" s="475"/>
      <c r="DU39" s="475"/>
      <c r="DV39" s="475"/>
      <c r="DW39" s="474">
        <f t="shared" si="79"/>
        <v>0</v>
      </c>
      <c r="DX39" s="475">
        <f t="shared" si="12"/>
        <v>0</v>
      </c>
      <c r="DY39" s="475">
        <f t="shared" si="12"/>
        <v>0</v>
      </c>
      <c r="DZ39" s="475">
        <f t="shared" si="12"/>
        <v>0</v>
      </c>
      <c r="EA39" s="475">
        <f t="shared" si="12"/>
        <v>0</v>
      </c>
      <c r="EB39" s="474">
        <f t="shared" si="80"/>
        <v>0</v>
      </c>
      <c r="EC39" s="475">
        <f t="shared" si="13"/>
        <v>0</v>
      </c>
      <c r="ED39" s="475">
        <f t="shared" si="13"/>
        <v>0</v>
      </c>
      <c r="EE39" s="475">
        <f t="shared" si="13"/>
        <v>0</v>
      </c>
      <c r="EF39" s="475">
        <f t="shared" si="13"/>
        <v>0</v>
      </c>
      <c r="EG39" s="476">
        <f t="shared" si="81"/>
        <v>5307834</v>
      </c>
      <c r="EH39" s="476">
        <f t="shared" si="82"/>
        <v>41363188</v>
      </c>
      <c r="EI39" s="477">
        <f t="shared" si="83"/>
        <v>3304282</v>
      </c>
      <c r="EJ39" s="477">
        <f t="shared" si="14"/>
        <v>38058906</v>
      </c>
      <c r="EK39" s="477">
        <f t="shared" si="14"/>
        <v>28911797</v>
      </c>
      <c r="EL39" s="477">
        <f t="shared" si="14"/>
        <v>9147109</v>
      </c>
      <c r="EM39" s="478">
        <f t="shared" si="84"/>
        <v>40222308</v>
      </c>
      <c r="EN39" s="478">
        <f t="shared" si="85"/>
        <v>0</v>
      </c>
      <c r="EO39" s="478">
        <f t="shared" si="86"/>
        <v>0</v>
      </c>
      <c r="EP39" s="478">
        <f t="shared" si="87"/>
        <v>0</v>
      </c>
      <c r="EQ39" s="478">
        <f t="shared" si="88"/>
        <v>1140880</v>
      </c>
      <c r="ER39" s="479">
        <f t="shared" si="89"/>
        <v>0</v>
      </c>
      <c r="ES39" s="479">
        <f t="shared" si="89"/>
        <v>0</v>
      </c>
      <c r="ET39" s="479">
        <f t="shared" si="89"/>
        <v>0</v>
      </c>
      <c r="EU39" s="479">
        <f t="shared" si="89"/>
        <v>0</v>
      </c>
      <c r="EV39" s="479">
        <f t="shared" si="89"/>
        <v>0</v>
      </c>
      <c r="EW39" s="479">
        <f t="shared" si="90"/>
        <v>0</v>
      </c>
      <c r="EX39" s="479">
        <f t="shared" si="90"/>
        <v>0</v>
      </c>
      <c r="EY39" s="479">
        <f t="shared" si="90"/>
        <v>0</v>
      </c>
      <c r="EZ39" s="479">
        <f t="shared" si="90"/>
        <v>0</v>
      </c>
      <c r="FA39" s="479">
        <f t="shared" si="90"/>
        <v>0</v>
      </c>
      <c r="FB39" s="479">
        <f t="shared" si="91"/>
        <v>0</v>
      </c>
      <c r="FC39" s="479">
        <f t="shared" si="91"/>
        <v>0</v>
      </c>
      <c r="FD39" s="479">
        <f t="shared" si="91"/>
        <v>0</v>
      </c>
      <c r="FE39" s="479">
        <f t="shared" si="91"/>
        <v>0</v>
      </c>
      <c r="FF39" s="479">
        <f t="shared" si="91"/>
        <v>0</v>
      </c>
      <c r="FG39" s="479">
        <f t="shared" si="92"/>
        <v>0</v>
      </c>
      <c r="FH39" s="479">
        <f t="shared" si="92"/>
        <v>0</v>
      </c>
      <c r="FI39" s="479">
        <f>$AL39*FI$9</f>
        <v>0</v>
      </c>
      <c r="FJ39" s="479">
        <f t="shared" si="92"/>
        <v>0</v>
      </c>
      <c r="FK39" s="479">
        <f t="shared" si="92"/>
        <v>0</v>
      </c>
      <c r="FL39" s="474">
        <f t="shared" si="93"/>
        <v>0</v>
      </c>
      <c r="FM39" s="474">
        <f t="shared" si="93"/>
        <v>0</v>
      </c>
      <c r="FN39" s="474">
        <f t="shared" si="93"/>
        <v>0</v>
      </c>
      <c r="FO39" s="474">
        <f t="shared" si="93"/>
        <v>0</v>
      </c>
      <c r="FP39" s="474">
        <f t="shared" si="93"/>
        <v>0</v>
      </c>
      <c r="FQ39" s="474">
        <f t="shared" si="94"/>
        <v>0</v>
      </c>
      <c r="FR39" s="474">
        <f t="shared" si="94"/>
        <v>0</v>
      </c>
      <c r="FS39" s="474">
        <f t="shared" si="94"/>
        <v>0</v>
      </c>
      <c r="FT39" s="474">
        <f t="shared" si="94"/>
        <v>0</v>
      </c>
      <c r="FU39" s="474">
        <f t="shared" si="94"/>
        <v>0</v>
      </c>
      <c r="FV39" s="479">
        <f t="shared" si="95"/>
        <v>0</v>
      </c>
      <c r="FW39" s="479">
        <f t="shared" si="95"/>
        <v>0</v>
      </c>
      <c r="FX39" s="479">
        <f t="shared" si="95"/>
        <v>0</v>
      </c>
      <c r="FY39" s="479">
        <f t="shared" si="95"/>
        <v>0</v>
      </c>
      <c r="FZ39" s="479">
        <f t="shared" si="95"/>
        <v>0</v>
      </c>
      <c r="GA39" s="479">
        <f t="shared" si="96"/>
        <v>0</v>
      </c>
      <c r="GB39" s="479">
        <f t="shared" si="96"/>
        <v>0</v>
      </c>
      <c r="GC39" s="479">
        <f t="shared" si="96"/>
        <v>0</v>
      </c>
      <c r="GD39" s="479">
        <f t="shared" si="96"/>
        <v>0</v>
      </c>
      <c r="GE39" s="479">
        <f t="shared" si="96"/>
        <v>0</v>
      </c>
      <c r="GF39" s="474">
        <f t="shared" si="97"/>
        <v>0</v>
      </c>
      <c r="GG39" s="474">
        <f t="shared" si="97"/>
        <v>0</v>
      </c>
      <c r="GH39" s="474">
        <f t="shared" si="97"/>
        <v>0</v>
      </c>
      <c r="GI39" s="474">
        <f t="shared" si="97"/>
        <v>0</v>
      </c>
      <c r="GJ39" s="474">
        <f t="shared" si="97"/>
        <v>0</v>
      </c>
      <c r="GK39" s="474">
        <f t="shared" si="98"/>
        <v>0</v>
      </c>
      <c r="GL39" s="474">
        <f t="shared" si="98"/>
        <v>0</v>
      </c>
      <c r="GM39" s="474">
        <f t="shared" si="98"/>
        <v>0</v>
      </c>
      <c r="GN39" s="474">
        <f t="shared" si="98"/>
        <v>0</v>
      </c>
      <c r="GO39" s="474">
        <f t="shared" si="98"/>
        <v>0</v>
      </c>
      <c r="GP39" s="479">
        <f t="shared" si="99"/>
        <v>0</v>
      </c>
      <c r="GQ39" s="479">
        <f t="shared" si="99"/>
        <v>0</v>
      </c>
      <c r="GR39" s="479">
        <f t="shared" si="99"/>
        <v>0</v>
      </c>
      <c r="GS39" s="479">
        <f t="shared" si="99"/>
        <v>0</v>
      </c>
      <c r="GT39" s="479">
        <f t="shared" si="99"/>
        <v>0</v>
      </c>
      <c r="GU39" s="479">
        <f t="shared" si="100"/>
        <v>0</v>
      </c>
      <c r="GV39" s="479">
        <f t="shared" si="100"/>
        <v>0</v>
      </c>
      <c r="GW39" s="479">
        <f t="shared" si="100"/>
        <v>0</v>
      </c>
      <c r="GX39" s="479">
        <f t="shared" si="100"/>
        <v>0</v>
      </c>
      <c r="GY39" s="479">
        <f t="shared" si="100"/>
        <v>0</v>
      </c>
      <c r="GZ39" s="474">
        <f t="shared" si="101"/>
        <v>0</v>
      </c>
      <c r="HA39" s="474">
        <f t="shared" si="101"/>
        <v>0</v>
      </c>
      <c r="HB39" s="474">
        <f t="shared" si="101"/>
        <v>0</v>
      </c>
      <c r="HC39" s="474">
        <f t="shared" si="101"/>
        <v>0</v>
      </c>
      <c r="HD39" s="474">
        <f t="shared" si="101"/>
        <v>0</v>
      </c>
      <c r="HE39" s="474">
        <f t="shared" si="102"/>
        <v>0</v>
      </c>
      <c r="HF39" s="474">
        <f t="shared" si="102"/>
        <v>0</v>
      </c>
      <c r="HG39" s="474">
        <f t="shared" si="102"/>
        <v>0</v>
      </c>
      <c r="HH39" s="474">
        <f t="shared" si="102"/>
        <v>0</v>
      </c>
      <c r="HI39" s="474">
        <f t="shared" si="102"/>
        <v>0</v>
      </c>
      <c r="HJ39" s="479">
        <f t="shared" si="103"/>
        <v>0</v>
      </c>
      <c r="HK39" s="479">
        <f t="shared" si="103"/>
        <v>0</v>
      </c>
      <c r="HL39" s="479">
        <f t="shared" si="103"/>
        <v>0</v>
      </c>
      <c r="HM39" s="479">
        <f t="shared" si="103"/>
        <v>0</v>
      </c>
      <c r="HN39" s="479">
        <f t="shared" si="103"/>
        <v>0</v>
      </c>
      <c r="HO39" s="479">
        <f t="shared" si="104"/>
        <v>0</v>
      </c>
      <c r="HP39" s="479">
        <f t="shared" si="104"/>
        <v>0</v>
      </c>
      <c r="HQ39" s="479">
        <f t="shared" si="104"/>
        <v>0</v>
      </c>
      <c r="HR39" s="479">
        <f t="shared" si="104"/>
        <v>0</v>
      </c>
      <c r="HS39" s="479">
        <f t="shared" si="104"/>
        <v>0</v>
      </c>
      <c r="HT39" s="474">
        <f t="shared" si="105"/>
        <v>0</v>
      </c>
      <c r="HU39" s="474">
        <f t="shared" si="105"/>
        <v>0</v>
      </c>
      <c r="HV39" s="474">
        <f t="shared" si="105"/>
        <v>0</v>
      </c>
      <c r="HW39" s="474">
        <f t="shared" si="105"/>
        <v>0</v>
      </c>
      <c r="HX39" s="474">
        <f t="shared" si="105"/>
        <v>0</v>
      </c>
      <c r="HY39" s="474">
        <f t="shared" si="106"/>
        <v>0</v>
      </c>
      <c r="HZ39" s="474">
        <f t="shared" si="106"/>
        <v>0</v>
      </c>
      <c r="IA39" s="474">
        <f t="shared" si="106"/>
        <v>0</v>
      </c>
      <c r="IB39" s="474">
        <f t="shared" si="106"/>
        <v>0</v>
      </c>
      <c r="IC39" s="474">
        <f t="shared" si="106"/>
        <v>0</v>
      </c>
      <c r="ID39" s="479">
        <f t="shared" si="107"/>
        <v>0</v>
      </c>
      <c r="IE39" s="479">
        <f t="shared" si="107"/>
        <v>0</v>
      </c>
      <c r="IF39" s="479">
        <f t="shared" si="107"/>
        <v>0</v>
      </c>
      <c r="IG39" s="479">
        <f t="shared" si="107"/>
        <v>0</v>
      </c>
      <c r="IH39" s="479">
        <f t="shared" si="107"/>
        <v>0</v>
      </c>
      <c r="II39" s="479">
        <f t="shared" si="108"/>
        <v>0</v>
      </c>
      <c r="IJ39" s="479">
        <f t="shared" si="108"/>
        <v>0</v>
      </c>
      <c r="IK39" s="479">
        <f t="shared" si="108"/>
        <v>0</v>
      </c>
      <c r="IL39" s="479">
        <f t="shared" si="108"/>
        <v>0</v>
      </c>
      <c r="IM39" s="479">
        <f t="shared" si="108"/>
        <v>0</v>
      </c>
      <c r="IN39" s="474">
        <f t="shared" si="109"/>
        <v>0</v>
      </c>
      <c r="IO39" s="474">
        <f t="shared" si="109"/>
        <v>0</v>
      </c>
      <c r="IP39" s="474">
        <f t="shared" si="109"/>
        <v>0</v>
      </c>
      <c r="IQ39" s="474">
        <f t="shared" si="109"/>
        <v>0</v>
      </c>
      <c r="IR39" s="474">
        <f t="shared" si="109"/>
        <v>0</v>
      </c>
      <c r="IS39" s="474">
        <f t="shared" si="110"/>
        <v>0</v>
      </c>
      <c r="IT39" s="474">
        <f t="shared" si="110"/>
        <v>0</v>
      </c>
      <c r="IU39" s="474">
        <f t="shared" si="110"/>
        <v>0</v>
      </c>
      <c r="IV39" s="474">
        <f t="shared" si="110"/>
        <v>0</v>
      </c>
      <c r="IW39" s="474">
        <f t="shared" si="110"/>
        <v>0</v>
      </c>
      <c r="IX39" s="479">
        <f t="shared" si="111"/>
        <v>0</v>
      </c>
      <c r="IY39" s="479">
        <f t="shared" si="111"/>
        <v>0</v>
      </c>
      <c r="IZ39" s="479">
        <f t="shared" si="111"/>
        <v>0</v>
      </c>
      <c r="JA39" s="479">
        <f t="shared" si="111"/>
        <v>0</v>
      </c>
      <c r="JB39" s="479">
        <f t="shared" si="111"/>
        <v>0</v>
      </c>
      <c r="JC39" s="479">
        <f t="shared" si="112"/>
        <v>0</v>
      </c>
      <c r="JD39" s="479">
        <f t="shared" si="112"/>
        <v>0</v>
      </c>
      <c r="JE39" s="479">
        <f t="shared" si="112"/>
        <v>0</v>
      </c>
      <c r="JF39" s="479">
        <f t="shared" si="112"/>
        <v>0</v>
      </c>
      <c r="JG39" s="479">
        <f t="shared" si="112"/>
        <v>0</v>
      </c>
      <c r="JH39" s="479">
        <f t="shared" si="113"/>
        <v>0</v>
      </c>
      <c r="JI39" s="479">
        <f t="shared" si="39"/>
        <v>0</v>
      </c>
      <c r="JJ39" s="479">
        <f t="shared" si="39"/>
        <v>0</v>
      </c>
      <c r="JK39" s="479">
        <f t="shared" si="39"/>
        <v>0</v>
      </c>
      <c r="JL39" s="479">
        <f t="shared" si="39"/>
        <v>0</v>
      </c>
      <c r="JM39" s="669">
        <v>0</v>
      </c>
      <c r="JN39" s="669">
        <v>0</v>
      </c>
      <c r="JO39" s="669">
        <v>0</v>
      </c>
      <c r="JP39" s="669">
        <v>0</v>
      </c>
      <c r="JQ39" s="669">
        <v>0</v>
      </c>
      <c r="JR39" s="669">
        <v>0</v>
      </c>
      <c r="JS39" s="462">
        <f t="shared" si="114"/>
        <v>0</v>
      </c>
      <c r="JT39" s="474">
        <f t="shared" si="137"/>
        <v>0</v>
      </c>
      <c r="JU39" s="474">
        <f t="shared" si="40"/>
        <v>0</v>
      </c>
      <c r="JV39" s="474">
        <f t="shared" si="40"/>
        <v>0</v>
      </c>
      <c r="JW39" s="474">
        <f t="shared" si="40"/>
        <v>0</v>
      </c>
      <c r="JX39" s="474">
        <f t="shared" si="40"/>
        <v>0</v>
      </c>
      <c r="JY39" s="474">
        <f t="shared" si="138"/>
        <v>0</v>
      </c>
      <c r="JZ39" s="474">
        <f t="shared" si="41"/>
        <v>0</v>
      </c>
      <c r="KA39" s="474">
        <f t="shared" si="41"/>
        <v>0</v>
      </c>
      <c r="KB39" s="474">
        <f t="shared" si="41"/>
        <v>0</v>
      </c>
      <c r="KC39" s="474">
        <f t="shared" si="41"/>
        <v>0</v>
      </c>
      <c r="KD39" s="723">
        <f t="shared" si="139"/>
        <v>0</v>
      </c>
      <c r="KE39" s="723">
        <f t="shared" si="42"/>
        <v>0</v>
      </c>
      <c r="KF39" s="723">
        <f t="shared" si="42"/>
        <v>0</v>
      </c>
      <c r="KG39" s="723">
        <f t="shared" si="42"/>
        <v>0</v>
      </c>
      <c r="KH39" s="723">
        <f t="shared" si="42"/>
        <v>0</v>
      </c>
      <c r="KI39" s="723">
        <f t="shared" si="140"/>
        <v>0</v>
      </c>
      <c r="KJ39" s="723">
        <f t="shared" si="43"/>
        <v>0</v>
      </c>
      <c r="KK39" s="723">
        <f t="shared" si="43"/>
        <v>0</v>
      </c>
      <c r="KL39" s="723">
        <f t="shared" si="43"/>
        <v>0</v>
      </c>
      <c r="KM39" s="723">
        <f t="shared" si="43"/>
        <v>0</v>
      </c>
      <c r="KN39" s="474">
        <f t="shared" si="141"/>
        <v>0</v>
      </c>
      <c r="KO39" s="474">
        <f t="shared" si="44"/>
        <v>0</v>
      </c>
      <c r="KP39" s="474">
        <f t="shared" si="44"/>
        <v>0</v>
      </c>
      <c r="KQ39" s="474">
        <f t="shared" si="44"/>
        <v>0</v>
      </c>
      <c r="KR39" s="474">
        <f t="shared" si="44"/>
        <v>0</v>
      </c>
      <c r="KS39" s="474">
        <f t="shared" si="142"/>
        <v>0</v>
      </c>
      <c r="KT39" s="474">
        <f t="shared" si="45"/>
        <v>0</v>
      </c>
      <c r="KU39" s="474">
        <f t="shared" si="45"/>
        <v>0</v>
      </c>
      <c r="KV39" s="474">
        <f t="shared" si="45"/>
        <v>0</v>
      </c>
      <c r="KW39" s="474">
        <f t="shared" si="45"/>
        <v>0</v>
      </c>
      <c r="KX39" s="474">
        <f t="shared" si="46"/>
        <v>0</v>
      </c>
      <c r="KY39" s="474">
        <f t="shared" si="46"/>
        <v>0</v>
      </c>
      <c r="KZ39" s="474">
        <f t="shared" si="47"/>
        <v>0</v>
      </c>
      <c r="LA39" s="474">
        <f t="shared" si="47"/>
        <v>0</v>
      </c>
      <c r="LB39" s="474">
        <f t="shared" si="47"/>
        <v>0</v>
      </c>
      <c r="LC39" s="479">
        <f t="shared" si="48"/>
        <v>41363188</v>
      </c>
      <c r="LD39" s="479">
        <f t="shared" si="121"/>
        <v>0</v>
      </c>
      <c r="LE39" s="479">
        <f t="shared" si="122"/>
        <v>0</v>
      </c>
      <c r="LF39" s="476">
        <f t="shared" si="123"/>
        <v>41363188</v>
      </c>
      <c r="LG39" s="476">
        <f t="shared" si="49"/>
        <v>3304282</v>
      </c>
      <c r="LH39" s="476">
        <f t="shared" si="49"/>
        <v>38058906</v>
      </c>
      <c r="LI39" s="476">
        <f t="shared" si="49"/>
        <v>28911797</v>
      </c>
      <c r="LJ39" s="476">
        <f t="shared" si="49"/>
        <v>9147109</v>
      </c>
      <c r="LK39" s="714">
        <v>105.01</v>
      </c>
      <c r="LL39" s="717">
        <f>LK39*$LL$44</f>
        <v>8779056.8000000007</v>
      </c>
      <c r="LM39" s="720">
        <f>LL39/1000</f>
        <v>8779.1</v>
      </c>
      <c r="LN39" s="718">
        <f t="shared" si="51"/>
        <v>50142244.799999997</v>
      </c>
      <c r="LO39" s="713">
        <f>LN39/1000</f>
        <v>50142.2</v>
      </c>
      <c r="LP39" s="724">
        <f t="shared" si="126"/>
        <v>0</v>
      </c>
      <c r="LQ39" s="724">
        <f>LO39</f>
        <v>50142.2</v>
      </c>
      <c r="LR39" s="724">
        <f>KX39/1000</f>
        <v>0</v>
      </c>
      <c r="LS39" s="713">
        <f t="shared" si="128"/>
        <v>50142.2</v>
      </c>
      <c r="LT39" s="437"/>
      <c r="LU39" s="617">
        <f t="shared" si="129"/>
        <v>0</v>
      </c>
      <c r="LV39" s="617">
        <f t="shared" si="130"/>
        <v>0</v>
      </c>
      <c r="LW39" s="617">
        <f t="shared" si="131"/>
        <v>0</v>
      </c>
      <c r="LX39" s="617">
        <f t="shared" si="132"/>
        <v>0</v>
      </c>
      <c r="LY39" s="617">
        <f t="shared" si="133"/>
        <v>0</v>
      </c>
      <c r="LZ39" s="617">
        <f t="shared" si="134"/>
        <v>0</v>
      </c>
      <c r="MA39" s="480"/>
      <c r="MB39" s="480"/>
      <c r="MC39" s="480"/>
      <c r="MD39" s="480"/>
      <c r="ME39" s="480"/>
      <c r="MF39" s="480"/>
      <c r="MG39" s="480"/>
      <c r="MH39" s="480"/>
      <c r="MI39" s="480"/>
      <c r="MJ39" s="480"/>
      <c r="MK39" s="480"/>
      <c r="ML39" s="480"/>
      <c r="MM39" s="480"/>
      <c r="MN39" s="480"/>
      <c r="MO39" s="480"/>
      <c r="MP39" s="480"/>
      <c r="MQ39" s="480"/>
      <c r="MR39" s="480"/>
      <c r="MS39" s="480"/>
      <c r="MT39" s="480"/>
      <c r="MU39" s="480"/>
      <c r="MV39" s="480"/>
      <c r="MW39" s="480"/>
      <c r="MX39" s="480"/>
      <c r="MY39" s="480"/>
      <c r="MZ39" s="480"/>
      <c r="NA39" s="480"/>
      <c r="NB39" s="480"/>
      <c r="NC39" s="480"/>
      <c r="ND39" s="480"/>
      <c r="NE39" s="480"/>
      <c r="NF39" s="480"/>
      <c r="NG39" s="480"/>
      <c r="NH39" s="480"/>
      <c r="NI39" s="480"/>
      <c r="NJ39" s="480"/>
      <c r="NK39" s="480"/>
      <c r="NL39" s="480"/>
      <c r="NM39" s="480"/>
      <c r="NN39" s="480"/>
      <c r="NO39" s="480"/>
      <c r="NP39" s="480"/>
      <c r="NQ39" s="480"/>
      <c r="NR39" s="480"/>
      <c r="NS39" s="480"/>
      <c r="NT39" s="480"/>
      <c r="NU39" s="480"/>
      <c r="NV39" s="480"/>
      <c r="NW39" s="480"/>
      <c r="NX39" s="480"/>
      <c r="NY39" s="480"/>
      <c r="NZ39" s="480"/>
      <c r="OA39" s="480"/>
      <c r="OB39" s="480"/>
      <c r="OD39" s="642">
        <f t="shared" si="53"/>
        <v>0</v>
      </c>
      <c r="OE39" s="618">
        <f t="shared" si="54"/>
        <v>0</v>
      </c>
      <c r="OF39" s="618">
        <f t="shared" si="55"/>
        <v>0</v>
      </c>
      <c r="OG39" s="643">
        <f t="shared" si="135"/>
        <v>0</v>
      </c>
      <c r="OH39" s="644">
        <f t="shared" si="56"/>
        <v>0</v>
      </c>
      <c r="OI39" s="644">
        <f t="shared" si="56"/>
        <v>0</v>
      </c>
      <c r="OJ39" s="642">
        <f t="shared" si="57"/>
        <v>0</v>
      </c>
      <c r="OK39" s="618">
        <f t="shared" si="58"/>
        <v>0</v>
      </c>
      <c r="OL39" s="618">
        <f t="shared" si="59"/>
        <v>0</v>
      </c>
    </row>
    <row r="40" spans="1:402">
      <c r="A40" s="709" t="s">
        <v>796</v>
      </c>
      <c r="B40" s="461"/>
      <c r="C40" s="461"/>
      <c r="D40" s="461"/>
      <c r="E40" s="461"/>
      <c r="F40" s="462">
        <f t="shared" si="60"/>
        <v>0</v>
      </c>
      <c r="G40" s="463"/>
      <c r="H40" s="463"/>
      <c r="I40" s="463"/>
      <c r="J40" s="463"/>
      <c r="K40" s="462">
        <f t="shared" si="61"/>
        <v>0</v>
      </c>
      <c r="L40" s="464">
        <f t="shared" si="62"/>
        <v>0</v>
      </c>
      <c r="M40" s="706"/>
      <c r="N40" s="706"/>
      <c r="O40" s="706"/>
      <c r="P40" s="486"/>
      <c r="Q40" s="461"/>
      <c r="R40" s="481"/>
      <c r="S40" s="461"/>
      <c r="T40" s="465"/>
      <c r="U40" s="462">
        <f t="shared" ref="U40" si="143">SUM(P40:T40)</f>
        <v>0</v>
      </c>
      <c r="V40" s="486"/>
      <c r="W40" s="461"/>
      <c r="X40" s="481"/>
      <c r="Y40" s="461"/>
      <c r="Z40" s="465"/>
      <c r="AA40" s="462">
        <f t="shared" ref="AA40" si="144">SUM(V40:Z40)</f>
        <v>0</v>
      </c>
      <c r="AB40" s="486"/>
      <c r="AC40" s="461"/>
      <c r="AD40" s="461"/>
      <c r="AE40" s="461"/>
      <c r="AF40" s="465"/>
      <c r="AG40" s="462">
        <f t="shared" si="63"/>
        <v>0</v>
      </c>
      <c r="AH40" s="459">
        <f t="shared" si="64"/>
        <v>0</v>
      </c>
      <c r="AI40" s="467"/>
      <c r="AJ40" s="468"/>
      <c r="AK40" s="469"/>
      <c r="AL40" s="470"/>
      <c r="AM40" s="470"/>
      <c r="AN40" s="467"/>
      <c r="AO40" s="471"/>
      <c r="AP40" s="470"/>
      <c r="AQ40" s="468"/>
      <c r="AR40" s="468"/>
      <c r="AS40" s="461"/>
      <c r="AT40" s="461"/>
      <c r="AU40" s="470"/>
      <c r="AV40" s="470"/>
      <c r="AW40" s="468"/>
      <c r="AX40" s="470"/>
      <c r="AY40" s="470"/>
      <c r="AZ40" s="468"/>
      <c r="BA40" s="470"/>
      <c r="BB40" s="461"/>
      <c r="BC40" s="461"/>
      <c r="BD40" s="470"/>
      <c r="BE40" s="470"/>
      <c r="BF40" s="473"/>
      <c r="BG40" s="462">
        <f t="shared" si="65"/>
        <v>0</v>
      </c>
      <c r="BH40" s="474">
        <f t="shared" si="66"/>
        <v>0</v>
      </c>
      <c r="BI40" s="475">
        <f t="shared" si="136"/>
        <v>0</v>
      </c>
      <c r="BJ40" s="475">
        <f t="shared" si="136"/>
        <v>0</v>
      </c>
      <c r="BK40" s="475">
        <f t="shared" si="136"/>
        <v>0</v>
      </c>
      <c r="BL40" s="475">
        <f t="shared" si="136"/>
        <v>0</v>
      </c>
      <c r="BM40" s="474">
        <f t="shared" si="67"/>
        <v>0</v>
      </c>
      <c r="BN40" s="475">
        <f t="shared" si="5"/>
        <v>0</v>
      </c>
      <c r="BO40" s="475">
        <f t="shared" si="5"/>
        <v>0</v>
      </c>
      <c r="BP40" s="475">
        <f t="shared" si="5"/>
        <v>0</v>
      </c>
      <c r="BQ40" s="475">
        <f t="shared" si="5"/>
        <v>0</v>
      </c>
      <c r="BR40" s="474">
        <f t="shared" si="68"/>
        <v>0</v>
      </c>
      <c r="BS40" s="475">
        <f t="shared" si="6"/>
        <v>0</v>
      </c>
      <c r="BT40" s="475">
        <f t="shared" si="6"/>
        <v>0</v>
      </c>
      <c r="BU40" s="475">
        <f t="shared" si="6"/>
        <v>0</v>
      </c>
      <c r="BV40" s="475">
        <f t="shared" si="6"/>
        <v>0</v>
      </c>
      <c r="BW40" s="475"/>
      <c r="BX40" s="475"/>
      <c r="BY40" s="475"/>
      <c r="BZ40" s="475"/>
      <c r="CA40" s="475"/>
      <c r="CB40" s="474">
        <f t="shared" si="69"/>
        <v>0</v>
      </c>
      <c r="CC40" s="475">
        <f t="shared" si="7"/>
        <v>0</v>
      </c>
      <c r="CD40" s="475">
        <f t="shared" si="7"/>
        <v>0</v>
      </c>
      <c r="CE40" s="475">
        <f t="shared" si="7"/>
        <v>0</v>
      </c>
      <c r="CF40" s="475">
        <f t="shared" si="7"/>
        <v>0</v>
      </c>
      <c r="CG40" s="476">
        <f t="shared" si="70"/>
        <v>0</v>
      </c>
      <c r="CH40" s="474">
        <f t="shared" si="71"/>
        <v>0</v>
      </c>
      <c r="CI40" s="475">
        <f t="shared" si="71"/>
        <v>0</v>
      </c>
      <c r="CJ40" s="475">
        <f t="shared" si="71"/>
        <v>0</v>
      </c>
      <c r="CK40" s="475">
        <f t="shared" si="71"/>
        <v>0</v>
      </c>
      <c r="CL40" s="475">
        <f t="shared" si="71"/>
        <v>0</v>
      </c>
      <c r="CM40" s="474">
        <f t="shared" si="72"/>
        <v>0</v>
      </c>
      <c r="CN40" s="475">
        <f t="shared" si="8"/>
        <v>0</v>
      </c>
      <c r="CO40" s="475">
        <f t="shared" si="8"/>
        <v>0</v>
      </c>
      <c r="CP40" s="475">
        <f t="shared" si="8"/>
        <v>0</v>
      </c>
      <c r="CQ40" s="475">
        <f t="shared" si="8"/>
        <v>0</v>
      </c>
      <c r="CR40" s="474">
        <f t="shared" si="73"/>
        <v>0</v>
      </c>
      <c r="CS40" s="475">
        <f t="shared" si="73"/>
        <v>0</v>
      </c>
      <c r="CT40" s="475">
        <f t="shared" si="73"/>
        <v>0</v>
      </c>
      <c r="CU40" s="475">
        <f t="shared" si="73"/>
        <v>0</v>
      </c>
      <c r="CV40" s="475">
        <f t="shared" si="73"/>
        <v>0</v>
      </c>
      <c r="CW40" s="474">
        <f t="shared" si="74"/>
        <v>0</v>
      </c>
      <c r="CX40" s="475">
        <f t="shared" si="9"/>
        <v>0</v>
      </c>
      <c r="CY40" s="475">
        <f t="shared" si="9"/>
        <v>0</v>
      </c>
      <c r="CZ40" s="475">
        <f t="shared" si="9"/>
        <v>0</v>
      </c>
      <c r="DA40" s="475">
        <f t="shared" si="9"/>
        <v>0</v>
      </c>
      <c r="DB40" s="474">
        <f t="shared" si="75"/>
        <v>0</v>
      </c>
      <c r="DC40" s="475">
        <f t="shared" si="10"/>
        <v>0</v>
      </c>
      <c r="DD40" s="475">
        <f t="shared" si="10"/>
        <v>0</v>
      </c>
      <c r="DE40" s="475">
        <f t="shared" si="10"/>
        <v>0</v>
      </c>
      <c r="DF40" s="475">
        <f t="shared" si="10"/>
        <v>0</v>
      </c>
      <c r="DG40" s="476">
        <f t="shared" si="76"/>
        <v>0</v>
      </c>
      <c r="DH40" s="474">
        <f t="shared" si="77"/>
        <v>0</v>
      </c>
      <c r="DI40" s="475">
        <f t="shared" si="77"/>
        <v>0</v>
      </c>
      <c r="DJ40" s="475">
        <f t="shared" si="77"/>
        <v>0</v>
      </c>
      <c r="DK40" s="475">
        <f t="shared" si="77"/>
        <v>0</v>
      </c>
      <c r="DL40" s="475">
        <f t="shared" si="77"/>
        <v>0</v>
      </c>
      <c r="DM40" s="474">
        <f t="shared" si="78"/>
        <v>0</v>
      </c>
      <c r="DN40" s="475">
        <f t="shared" si="11"/>
        <v>0</v>
      </c>
      <c r="DO40" s="475">
        <f t="shared" si="11"/>
        <v>0</v>
      </c>
      <c r="DP40" s="475">
        <f t="shared" si="11"/>
        <v>0</v>
      </c>
      <c r="DQ40" s="475">
        <f t="shared" si="11"/>
        <v>0</v>
      </c>
      <c r="DR40" s="475"/>
      <c r="DS40" s="475"/>
      <c r="DT40" s="475"/>
      <c r="DU40" s="475"/>
      <c r="DV40" s="475"/>
      <c r="DW40" s="474">
        <f t="shared" si="79"/>
        <v>0</v>
      </c>
      <c r="DX40" s="475">
        <f t="shared" si="12"/>
        <v>0</v>
      </c>
      <c r="DY40" s="475">
        <f t="shared" si="12"/>
        <v>0</v>
      </c>
      <c r="DZ40" s="475">
        <f t="shared" si="12"/>
        <v>0</v>
      </c>
      <c r="EA40" s="475">
        <f t="shared" si="12"/>
        <v>0</v>
      </c>
      <c r="EB40" s="474">
        <f t="shared" si="80"/>
        <v>0</v>
      </c>
      <c r="EC40" s="475">
        <f t="shared" si="13"/>
        <v>0</v>
      </c>
      <c r="ED40" s="475">
        <f t="shared" si="13"/>
        <v>0</v>
      </c>
      <c r="EE40" s="475">
        <f t="shared" si="13"/>
        <v>0</v>
      </c>
      <c r="EF40" s="475">
        <f t="shared" si="13"/>
        <v>0</v>
      </c>
      <c r="EG40" s="476">
        <f t="shared" si="81"/>
        <v>0</v>
      </c>
      <c r="EH40" s="476">
        <f t="shared" si="82"/>
        <v>0</v>
      </c>
      <c r="EI40" s="477">
        <f t="shared" si="83"/>
        <v>0</v>
      </c>
      <c r="EJ40" s="477">
        <f t="shared" si="14"/>
        <v>0</v>
      </c>
      <c r="EK40" s="477">
        <f t="shared" si="14"/>
        <v>0</v>
      </c>
      <c r="EL40" s="477">
        <f t="shared" si="14"/>
        <v>0</v>
      </c>
      <c r="EM40" s="478">
        <f t="shared" si="84"/>
        <v>0</v>
      </c>
      <c r="EN40" s="478">
        <f t="shared" si="85"/>
        <v>0</v>
      </c>
      <c r="EO40" s="478">
        <f t="shared" si="86"/>
        <v>0</v>
      </c>
      <c r="EP40" s="478">
        <f t="shared" si="87"/>
        <v>0</v>
      </c>
      <c r="EQ40" s="478">
        <f t="shared" si="88"/>
        <v>0</v>
      </c>
      <c r="ER40" s="479">
        <f t="shared" si="89"/>
        <v>0</v>
      </c>
      <c r="ES40" s="479">
        <f t="shared" si="89"/>
        <v>0</v>
      </c>
      <c r="ET40" s="479">
        <f t="shared" si="89"/>
        <v>0</v>
      </c>
      <c r="EU40" s="479">
        <f t="shared" si="89"/>
        <v>0</v>
      </c>
      <c r="EV40" s="479">
        <f t="shared" si="89"/>
        <v>0</v>
      </c>
      <c r="EW40" s="479">
        <f t="shared" si="90"/>
        <v>0</v>
      </c>
      <c r="EX40" s="479">
        <f t="shared" si="90"/>
        <v>0</v>
      </c>
      <c r="EY40" s="479">
        <f t="shared" si="90"/>
        <v>0</v>
      </c>
      <c r="EZ40" s="479">
        <f t="shared" si="90"/>
        <v>0</v>
      </c>
      <c r="FA40" s="479">
        <f t="shared" si="90"/>
        <v>0</v>
      </c>
      <c r="FB40" s="479">
        <f t="shared" si="91"/>
        <v>0</v>
      </c>
      <c r="FC40" s="479">
        <f t="shared" si="91"/>
        <v>0</v>
      </c>
      <c r="FD40" s="479">
        <f t="shared" si="91"/>
        <v>0</v>
      </c>
      <c r="FE40" s="479">
        <f t="shared" si="91"/>
        <v>0</v>
      </c>
      <c r="FF40" s="479">
        <f t="shared" si="91"/>
        <v>0</v>
      </c>
      <c r="FG40" s="479">
        <f t="shared" si="92"/>
        <v>0</v>
      </c>
      <c r="FH40" s="479">
        <f t="shared" si="92"/>
        <v>0</v>
      </c>
      <c r="FI40" s="479">
        <f>$AL40*FI$9</f>
        <v>0</v>
      </c>
      <c r="FJ40" s="479">
        <f t="shared" si="92"/>
        <v>0</v>
      </c>
      <c r="FK40" s="479">
        <f t="shared" si="92"/>
        <v>0</v>
      </c>
      <c r="FL40" s="474">
        <f t="shared" si="93"/>
        <v>0</v>
      </c>
      <c r="FM40" s="474">
        <f t="shared" si="93"/>
        <v>0</v>
      </c>
      <c r="FN40" s="474">
        <f t="shared" si="93"/>
        <v>0</v>
      </c>
      <c r="FO40" s="474">
        <f t="shared" si="93"/>
        <v>0</v>
      </c>
      <c r="FP40" s="474">
        <f t="shared" si="93"/>
        <v>0</v>
      </c>
      <c r="FQ40" s="474">
        <f t="shared" si="94"/>
        <v>0</v>
      </c>
      <c r="FR40" s="474">
        <f t="shared" si="94"/>
        <v>0</v>
      </c>
      <c r="FS40" s="474">
        <f t="shared" si="94"/>
        <v>0</v>
      </c>
      <c r="FT40" s="474">
        <f t="shared" si="94"/>
        <v>0</v>
      </c>
      <c r="FU40" s="474">
        <f t="shared" si="94"/>
        <v>0</v>
      </c>
      <c r="FV40" s="479">
        <f t="shared" si="95"/>
        <v>0</v>
      </c>
      <c r="FW40" s="479">
        <f t="shared" si="95"/>
        <v>0</v>
      </c>
      <c r="FX40" s="479">
        <f t="shared" si="95"/>
        <v>0</v>
      </c>
      <c r="FY40" s="479">
        <f t="shared" si="95"/>
        <v>0</v>
      </c>
      <c r="FZ40" s="479">
        <f t="shared" si="95"/>
        <v>0</v>
      </c>
      <c r="GA40" s="479">
        <f t="shared" si="96"/>
        <v>0</v>
      </c>
      <c r="GB40" s="479">
        <f t="shared" si="96"/>
        <v>0</v>
      </c>
      <c r="GC40" s="479">
        <f t="shared" si="96"/>
        <v>0</v>
      </c>
      <c r="GD40" s="479">
        <f t="shared" si="96"/>
        <v>0</v>
      </c>
      <c r="GE40" s="479">
        <f t="shared" si="96"/>
        <v>0</v>
      </c>
      <c r="GF40" s="474">
        <f t="shared" si="97"/>
        <v>0</v>
      </c>
      <c r="GG40" s="474">
        <f t="shared" si="97"/>
        <v>0</v>
      </c>
      <c r="GH40" s="474">
        <f t="shared" si="97"/>
        <v>0</v>
      </c>
      <c r="GI40" s="474">
        <f t="shared" si="97"/>
        <v>0</v>
      </c>
      <c r="GJ40" s="474">
        <f t="shared" si="97"/>
        <v>0</v>
      </c>
      <c r="GK40" s="474">
        <f t="shared" si="98"/>
        <v>0</v>
      </c>
      <c r="GL40" s="474">
        <f t="shared" si="98"/>
        <v>0</v>
      </c>
      <c r="GM40" s="474">
        <f t="shared" si="98"/>
        <v>0</v>
      </c>
      <c r="GN40" s="474">
        <f t="shared" si="98"/>
        <v>0</v>
      </c>
      <c r="GO40" s="474">
        <f t="shared" si="98"/>
        <v>0</v>
      </c>
      <c r="GP40" s="479">
        <f t="shared" si="99"/>
        <v>0</v>
      </c>
      <c r="GQ40" s="479">
        <f t="shared" si="99"/>
        <v>0</v>
      </c>
      <c r="GR40" s="479">
        <f t="shared" si="99"/>
        <v>0</v>
      </c>
      <c r="GS40" s="479">
        <f t="shared" si="99"/>
        <v>0</v>
      </c>
      <c r="GT40" s="479">
        <f t="shared" si="99"/>
        <v>0</v>
      </c>
      <c r="GU40" s="479">
        <f t="shared" si="100"/>
        <v>0</v>
      </c>
      <c r="GV40" s="479">
        <f t="shared" si="100"/>
        <v>0</v>
      </c>
      <c r="GW40" s="479">
        <f t="shared" si="100"/>
        <v>0</v>
      </c>
      <c r="GX40" s="479">
        <f t="shared" si="100"/>
        <v>0</v>
      </c>
      <c r="GY40" s="479">
        <f t="shared" si="100"/>
        <v>0</v>
      </c>
      <c r="GZ40" s="474">
        <f t="shared" si="101"/>
        <v>0</v>
      </c>
      <c r="HA40" s="474">
        <f t="shared" si="101"/>
        <v>0</v>
      </c>
      <c r="HB40" s="474">
        <f t="shared" si="101"/>
        <v>0</v>
      </c>
      <c r="HC40" s="474">
        <f t="shared" si="101"/>
        <v>0</v>
      </c>
      <c r="HD40" s="474">
        <f t="shared" si="101"/>
        <v>0</v>
      </c>
      <c r="HE40" s="474">
        <f t="shared" si="102"/>
        <v>0</v>
      </c>
      <c r="HF40" s="474">
        <f t="shared" si="102"/>
        <v>0</v>
      </c>
      <c r="HG40" s="474">
        <f t="shared" si="102"/>
        <v>0</v>
      </c>
      <c r="HH40" s="474">
        <f t="shared" si="102"/>
        <v>0</v>
      </c>
      <c r="HI40" s="474">
        <f t="shared" si="102"/>
        <v>0</v>
      </c>
      <c r="HJ40" s="479">
        <f t="shared" si="103"/>
        <v>0</v>
      </c>
      <c r="HK40" s="479">
        <f t="shared" si="103"/>
        <v>0</v>
      </c>
      <c r="HL40" s="479">
        <f t="shared" si="103"/>
        <v>0</v>
      </c>
      <c r="HM40" s="479">
        <f t="shared" si="103"/>
        <v>0</v>
      </c>
      <c r="HN40" s="479">
        <f t="shared" si="103"/>
        <v>0</v>
      </c>
      <c r="HO40" s="479">
        <f t="shared" si="104"/>
        <v>0</v>
      </c>
      <c r="HP40" s="479">
        <f t="shared" si="104"/>
        <v>0</v>
      </c>
      <c r="HQ40" s="479">
        <f t="shared" si="104"/>
        <v>0</v>
      </c>
      <c r="HR40" s="479">
        <f t="shared" si="104"/>
        <v>0</v>
      </c>
      <c r="HS40" s="479">
        <f t="shared" si="104"/>
        <v>0</v>
      </c>
      <c r="HT40" s="474">
        <f t="shared" si="105"/>
        <v>0</v>
      </c>
      <c r="HU40" s="474">
        <f t="shared" si="105"/>
        <v>0</v>
      </c>
      <c r="HV40" s="474">
        <f t="shared" si="105"/>
        <v>0</v>
      </c>
      <c r="HW40" s="474">
        <f t="shared" si="105"/>
        <v>0</v>
      </c>
      <c r="HX40" s="474">
        <f t="shared" si="105"/>
        <v>0</v>
      </c>
      <c r="HY40" s="474">
        <f t="shared" si="106"/>
        <v>0</v>
      </c>
      <c r="HZ40" s="474">
        <f t="shared" si="106"/>
        <v>0</v>
      </c>
      <c r="IA40" s="474">
        <f t="shared" si="106"/>
        <v>0</v>
      </c>
      <c r="IB40" s="474">
        <f t="shared" si="106"/>
        <v>0</v>
      </c>
      <c r="IC40" s="474">
        <f t="shared" si="106"/>
        <v>0</v>
      </c>
      <c r="ID40" s="479">
        <f t="shared" si="107"/>
        <v>0</v>
      </c>
      <c r="IE40" s="479">
        <f t="shared" si="107"/>
        <v>0</v>
      </c>
      <c r="IF40" s="479">
        <f t="shared" si="107"/>
        <v>0</v>
      </c>
      <c r="IG40" s="479">
        <f t="shared" si="107"/>
        <v>0</v>
      </c>
      <c r="IH40" s="479">
        <f t="shared" si="107"/>
        <v>0</v>
      </c>
      <c r="II40" s="479">
        <f t="shared" si="108"/>
        <v>0</v>
      </c>
      <c r="IJ40" s="479">
        <f t="shared" si="108"/>
        <v>0</v>
      </c>
      <c r="IK40" s="479">
        <f t="shared" si="108"/>
        <v>0</v>
      </c>
      <c r="IL40" s="479">
        <f t="shared" si="108"/>
        <v>0</v>
      </c>
      <c r="IM40" s="479">
        <f t="shared" si="108"/>
        <v>0</v>
      </c>
      <c r="IN40" s="474">
        <f t="shared" si="109"/>
        <v>0</v>
      </c>
      <c r="IO40" s="474">
        <f t="shared" si="109"/>
        <v>0</v>
      </c>
      <c r="IP40" s="474">
        <f t="shared" si="109"/>
        <v>0</v>
      </c>
      <c r="IQ40" s="474">
        <f t="shared" si="109"/>
        <v>0</v>
      </c>
      <c r="IR40" s="474">
        <f t="shared" si="109"/>
        <v>0</v>
      </c>
      <c r="IS40" s="474">
        <f t="shared" si="110"/>
        <v>0</v>
      </c>
      <c r="IT40" s="474">
        <f t="shared" si="110"/>
        <v>0</v>
      </c>
      <c r="IU40" s="474">
        <f t="shared" si="110"/>
        <v>0</v>
      </c>
      <c r="IV40" s="474">
        <f t="shared" si="110"/>
        <v>0</v>
      </c>
      <c r="IW40" s="474">
        <f t="shared" si="110"/>
        <v>0</v>
      </c>
      <c r="IX40" s="479">
        <f t="shared" si="111"/>
        <v>0</v>
      </c>
      <c r="IY40" s="479">
        <f t="shared" si="111"/>
        <v>0</v>
      </c>
      <c r="IZ40" s="479">
        <f t="shared" si="111"/>
        <v>0</v>
      </c>
      <c r="JA40" s="479">
        <f t="shared" si="111"/>
        <v>0</v>
      </c>
      <c r="JB40" s="479">
        <f t="shared" si="111"/>
        <v>0</v>
      </c>
      <c r="JC40" s="479">
        <f t="shared" si="112"/>
        <v>0</v>
      </c>
      <c r="JD40" s="479">
        <f t="shared" si="112"/>
        <v>0</v>
      </c>
      <c r="JE40" s="479">
        <f t="shared" si="112"/>
        <v>0</v>
      </c>
      <c r="JF40" s="479">
        <f t="shared" si="112"/>
        <v>0</v>
      </c>
      <c r="JG40" s="479">
        <f t="shared" si="112"/>
        <v>0</v>
      </c>
      <c r="JH40" s="479">
        <f t="shared" si="113"/>
        <v>0</v>
      </c>
      <c r="JI40" s="479">
        <f t="shared" si="39"/>
        <v>0</v>
      </c>
      <c r="JJ40" s="479">
        <f t="shared" si="39"/>
        <v>0</v>
      </c>
      <c r="JK40" s="479">
        <f t="shared" si="39"/>
        <v>0</v>
      </c>
      <c r="JL40" s="479">
        <f t="shared" si="39"/>
        <v>0</v>
      </c>
      <c r="JM40" s="669"/>
      <c r="JN40" s="669"/>
      <c r="JO40" s="669"/>
      <c r="JP40" s="669"/>
      <c r="JQ40" s="669"/>
      <c r="JR40" s="669"/>
      <c r="JS40" s="462">
        <f t="shared" si="114"/>
        <v>0</v>
      </c>
      <c r="JT40" s="474">
        <f t="shared" si="137"/>
        <v>0</v>
      </c>
      <c r="JU40" s="474">
        <f t="shared" si="40"/>
        <v>0</v>
      </c>
      <c r="JV40" s="474">
        <f t="shared" si="40"/>
        <v>0</v>
      </c>
      <c r="JW40" s="474">
        <f t="shared" si="40"/>
        <v>0</v>
      </c>
      <c r="JX40" s="474">
        <f t="shared" si="40"/>
        <v>0</v>
      </c>
      <c r="JY40" s="474">
        <f t="shared" si="138"/>
        <v>0</v>
      </c>
      <c r="JZ40" s="474">
        <f t="shared" si="41"/>
        <v>0</v>
      </c>
      <c r="KA40" s="474">
        <f t="shared" si="41"/>
        <v>0</v>
      </c>
      <c r="KB40" s="474">
        <f t="shared" si="41"/>
        <v>0</v>
      </c>
      <c r="KC40" s="474">
        <f t="shared" si="41"/>
        <v>0</v>
      </c>
      <c r="KD40" s="723">
        <f t="shared" si="139"/>
        <v>0</v>
      </c>
      <c r="KE40" s="723">
        <f t="shared" si="42"/>
        <v>0</v>
      </c>
      <c r="KF40" s="723">
        <f t="shared" si="42"/>
        <v>0</v>
      </c>
      <c r="KG40" s="723">
        <f t="shared" si="42"/>
        <v>0</v>
      </c>
      <c r="KH40" s="723">
        <f t="shared" si="42"/>
        <v>0</v>
      </c>
      <c r="KI40" s="723">
        <f t="shared" si="140"/>
        <v>0</v>
      </c>
      <c r="KJ40" s="723">
        <f t="shared" si="43"/>
        <v>0</v>
      </c>
      <c r="KK40" s="723">
        <f t="shared" si="43"/>
        <v>0</v>
      </c>
      <c r="KL40" s="723">
        <f t="shared" si="43"/>
        <v>0</v>
      </c>
      <c r="KM40" s="723">
        <f t="shared" si="43"/>
        <v>0</v>
      </c>
      <c r="KN40" s="474">
        <f t="shared" si="141"/>
        <v>0</v>
      </c>
      <c r="KO40" s="474">
        <f t="shared" si="44"/>
        <v>0</v>
      </c>
      <c r="KP40" s="474">
        <f t="shared" si="44"/>
        <v>0</v>
      </c>
      <c r="KQ40" s="474">
        <f t="shared" si="44"/>
        <v>0</v>
      </c>
      <c r="KR40" s="474">
        <f t="shared" si="44"/>
        <v>0</v>
      </c>
      <c r="KS40" s="474">
        <f t="shared" si="142"/>
        <v>0</v>
      </c>
      <c r="KT40" s="474">
        <f t="shared" si="45"/>
        <v>0</v>
      </c>
      <c r="KU40" s="474">
        <f t="shared" si="45"/>
        <v>0</v>
      </c>
      <c r="KV40" s="474">
        <f t="shared" si="45"/>
        <v>0</v>
      </c>
      <c r="KW40" s="474">
        <f t="shared" si="45"/>
        <v>0</v>
      </c>
      <c r="KX40" s="474">
        <f t="shared" si="46"/>
        <v>0</v>
      </c>
      <c r="KY40" s="474">
        <f t="shared" si="46"/>
        <v>0</v>
      </c>
      <c r="KZ40" s="474">
        <f t="shared" si="47"/>
        <v>0</v>
      </c>
      <c r="LA40" s="474">
        <f t="shared" si="47"/>
        <v>0</v>
      </c>
      <c r="LB40" s="474">
        <f t="shared" si="47"/>
        <v>0</v>
      </c>
      <c r="LC40" s="479">
        <f t="shared" si="48"/>
        <v>0</v>
      </c>
      <c r="LD40" s="479">
        <f t="shared" si="121"/>
        <v>0</v>
      </c>
      <c r="LE40" s="479">
        <f t="shared" si="122"/>
        <v>0</v>
      </c>
      <c r="LF40" s="476">
        <f t="shared" si="123"/>
        <v>0</v>
      </c>
      <c r="LG40" s="476">
        <f t="shared" si="49"/>
        <v>0</v>
      </c>
      <c r="LH40" s="476">
        <f t="shared" si="49"/>
        <v>0</v>
      </c>
      <c r="LI40" s="476">
        <f t="shared" si="49"/>
        <v>0</v>
      </c>
      <c r="LJ40" s="476">
        <f t="shared" si="49"/>
        <v>0</v>
      </c>
      <c r="LK40" s="714"/>
      <c r="LL40" s="717"/>
      <c r="LM40" s="720">
        <f>LL40/1000</f>
        <v>0</v>
      </c>
      <c r="LN40" s="718">
        <f t="shared" si="51"/>
        <v>0</v>
      </c>
      <c r="LO40" s="713">
        <f>LN40/1000</f>
        <v>0</v>
      </c>
      <c r="LP40" s="724">
        <f t="shared" si="126"/>
        <v>0</v>
      </c>
      <c r="LQ40" s="724">
        <f t="shared" si="127"/>
        <v>0</v>
      </c>
      <c r="LR40" s="724">
        <f>KX40/1000</f>
        <v>0</v>
      </c>
      <c r="LS40" s="713">
        <f t="shared" si="128"/>
        <v>0</v>
      </c>
      <c r="LT40" s="437"/>
      <c r="LU40" s="617">
        <f t="shared" si="129"/>
        <v>0</v>
      </c>
      <c r="LV40" s="617">
        <f t="shared" si="130"/>
        <v>0</v>
      </c>
      <c r="LW40" s="617">
        <f t="shared" si="131"/>
        <v>0</v>
      </c>
      <c r="LX40" s="617">
        <f t="shared" si="132"/>
        <v>0</v>
      </c>
      <c r="LY40" s="617">
        <f t="shared" si="133"/>
        <v>0</v>
      </c>
      <c r="LZ40" s="617">
        <f t="shared" si="134"/>
        <v>0</v>
      </c>
      <c r="MA40" s="480"/>
      <c r="MB40" s="480"/>
      <c r="MC40" s="480"/>
      <c r="MD40" s="480"/>
      <c r="ME40" s="480"/>
      <c r="MF40" s="480"/>
      <c r="MG40" s="480"/>
      <c r="MH40" s="480"/>
      <c r="MI40" s="480"/>
      <c r="MJ40" s="480"/>
      <c r="MK40" s="480"/>
      <c r="ML40" s="480"/>
      <c r="MM40" s="480"/>
      <c r="MN40" s="480"/>
      <c r="MO40" s="480"/>
      <c r="MP40" s="480"/>
      <c r="MQ40" s="480"/>
      <c r="MR40" s="480"/>
      <c r="MS40" s="480"/>
      <c r="MT40" s="480"/>
      <c r="MU40" s="480"/>
      <c r="MV40" s="480"/>
      <c r="MW40" s="480"/>
      <c r="MX40" s="480"/>
      <c r="MY40" s="480"/>
      <c r="MZ40" s="480"/>
      <c r="NA40" s="480"/>
      <c r="NB40" s="480"/>
      <c r="NC40" s="480"/>
      <c r="ND40" s="480"/>
      <c r="NE40" s="480"/>
      <c r="NF40" s="480"/>
      <c r="NG40" s="480"/>
      <c r="NH40" s="480"/>
      <c r="NI40" s="480"/>
      <c r="NJ40" s="480"/>
      <c r="NK40" s="480"/>
      <c r="NL40" s="480"/>
      <c r="NM40" s="480"/>
      <c r="NN40" s="480"/>
      <c r="NO40" s="480"/>
      <c r="NP40" s="480"/>
      <c r="NQ40" s="480"/>
      <c r="NR40" s="480"/>
      <c r="NS40" s="480"/>
      <c r="NT40" s="480"/>
      <c r="NU40" s="480"/>
      <c r="NV40" s="480"/>
      <c r="NW40" s="480"/>
      <c r="NX40" s="480"/>
      <c r="NY40" s="480"/>
      <c r="NZ40" s="480"/>
      <c r="OA40" s="480"/>
      <c r="OB40" s="480"/>
      <c r="OD40" s="642">
        <f t="shared" si="53"/>
        <v>0</v>
      </c>
      <c r="OE40" s="618">
        <f t="shared" si="54"/>
        <v>0</v>
      </c>
      <c r="OF40" s="618">
        <f t="shared" si="55"/>
        <v>0</v>
      </c>
      <c r="OG40" s="643">
        <f t="shared" si="135"/>
        <v>0</v>
      </c>
      <c r="OH40" s="644">
        <f t="shared" si="56"/>
        <v>0</v>
      </c>
      <c r="OI40" s="644">
        <f t="shared" si="56"/>
        <v>0</v>
      </c>
      <c r="OJ40" s="642">
        <f t="shared" si="57"/>
        <v>0</v>
      </c>
      <c r="OK40" s="618">
        <f t="shared" si="58"/>
        <v>0</v>
      </c>
      <c r="OL40" s="618">
        <f t="shared" si="59"/>
        <v>0</v>
      </c>
    </row>
    <row r="41" spans="1:402" s="436" customFormat="1" ht="12.75">
      <c r="A41" s="452" t="s">
        <v>35</v>
      </c>
      <c r="B41" s="459">
        <f t="shared" ref="B41:BM41" si="145">SUM(B10:B40)</f>
        <v>0</v>
      </c>
      <c r="C41" s="459">
        <f t="shared" si="145"/>
        <v>17</v>
      </c>
      <c r="D41" s="459">
        <f t="shared" si="145"/>
        <v>30</v>
      </c>
      <c r="E41" s="459">
        <f t="shared" si="145"/>
        <v>50</v>
      </c>
      <c r="F41" s="459">
        <f t="shared" si="145"/>
        <v>97</v>
      </c>
      <c r="G41" s="459">
        <f t="shared" si="145"/>
        <v>0</v>
      </c>
      <c r="H41" s="459">
        <f t="shared" si="145"/>
        <v>728739</v>
      </c>
      <c r="I41" s="459">
        <f t="shared" si="145"/>
        <v>1286010</v>
      </c>
      <c r="J41" s="459">
        <f t="shared" si="145"/>
        <v>2143350</v>
      </c>
      <c r="K41" s="459">
        <f t="shared" si="145"/>
        <v>4158099</v>
      </c>
      <c r="L41" s="464">
        <f t="shared" si="145"/>
        <v>4158.1000000000004</v>
      </c>
      <c r="M41" s="464">
        <f>SUM(M10:M40)</f>
        <v>9.5</v>
      </c>
      <c r="N41" s="464">
        <f t="shared" si="145"/>
        <v>935.9</v>
      </c>
      <c r="O41" s="464">
        <f t="shared" si="145"/>
        <v>5094</v>
      </c>
      <c r="P41" s="459">
        <f t="shared" si="145"/>
        <v>11066</v>
      </c>
      <c r="Q41" s="459">
        <f t="shared" si="145"/>
        <v>0</v>
      </c>
      <c r="R41" s="459">
        <f t="shared" si="145"/>
        <v>188</v>
      </c>
      <c r="S41" s="459">
        <f t="shared" si="145"/>
        <v>0</v>
      </c>
      <c r="T41" s="459">
        <f t="shared" si="145"/>
        <v>43</v>
      </c>
      <c r="U41" s="459">
        <f t="shared" si="145"/>
        <v>11297</v>
      </c>
      <c r="V41" s="459">
        <f t="shared" si="145"/>
        <v>11753</v>
      </c>
      <c r="W41" s="459">
        <f t="shared" si="145"/>
        <v>0</v>
      </c>
      <c r="X41" s="459">
        <f t="shared" si="145"/>
        <v>540</v>
      </c>
      <c r="Y41" s="459">
        <f t="shared" si="145"/>
        <v>183</v>
      </c>
      <c r="Z41" s="459">
        <f t="shared" si="145"/>
        <v>73</v>
      </c>
      <c r="AA41" s="459">
        <f t="shared" si="145"/>
        <v>12549</v>
      </c>
      <c r="AB41" s="459">
        <f t="shared" si="145"/>
        <v>2572</v>
      </c>
      <c r="AC41" s="459">
        <f t="shared" si="145"/>
        <v>0</v>
      </c>
      <c r="AD41" s="459">
        <f t="shared" si="145"/>
        <v>0</v>
      </c>
      <c r="AE41" s="459">
        <f t="shared" si="145"/>
        <v>46</v>
      </c>
      <c r="AF41" s="459">
        <f t="shared" si="145"/>
        <v>9</v>
      </c>
      <c r="AG41" s="459">
        <f t="shared" si="145"/>
        <v>2627</v>
      </c>
      <c r="AH41" s="459">
        <f t="shared" si="145"/>
        <v>26473</v>
      </c>
      <c r="AI41" s="459">
        <f t="shared" si="145"/>
        <v>0</v>
      </c>
      <c r="AJ41" s="459">
        <f t="shared" si="145"/>
        <v>0</v>
      </c>
      <c r="AK41" s="459">
        <f t="shared" si="145"/>
        <v>0</v>
      </c>
      <c r="AL41" s="459">
        <f t="shared" si="145"/>
        <v>0</v>
      </c>
      <c r="AM41" s="459">
        <f t="shared" si="145"/>
        <v>1</v>
      </c>
      <c r="AN41" s="459">
        <f t="shared" si="145"/>
        <v>0</v>
      </c>
      <c r="AO41" s="459">
        <f t="shared" si="145"/>
        <v>4</v>
      </c>
      <c r="AP41" s="459">
        <f t="shared" si="145"/>
        <v>1</v>
      </c>
      <c r="AQ41" s="459">
        <f t="shared" si="145"/>
        <v>0</v>
      </c>
      <c r="AR41" s="459">
        <f t="shared" si="145"/>
        <v>5</v>
      </c>
      <c r="AS41" s="459">
        <f t="shared" si="145"/>
        <v>0</v>
      </c>
      <c r="AT41" s="459">
        <f t="shared" si="145"/>
        <v>0</v>
      </c>
      <c r="AU41" s="459">
        <f t="shared" si="145"/>
        <v>7</v>
      </c>
      <c r="AV41" s="459">
        <f t="shared" si="145"/>
        <v>5</v>
      </c>
      <c r="AW41" s="459">
        <f t="shared" si="145"/>
        <v>4</v>
      </c>
      <c r="AX41" s="459">
        <f t="shared" si="145"/>
        <v>17</v>
      </c>
      <c r="AY41" s="459">
        <f t="shared" si="145"/>
        <v>14</v>
      </c>
      <c r="AZ41" s="459">
        <f t="shared" si="145"/>
        <v>0</v>
      </c>
      <c r="BA41" s="459">
        <f t="shared" si="145"/>
        <v>0</v>
      </c>
      <c r="BB41" s="459">
        <f t="shared" si="145"/>
        <v>0</v>
      </c>
      <c r="BC41" s="459">
        <f t="shared" si="145"/>
        <v>0</v>
      </c>
      <c r="BD41" s="459">
        <f t="shared" si="145"/>
        <v>5</v>
      </c>
      <c r="BE41" s="459">
        <f t="shared" si="145"/>
        <v>2</v>
      </c>
      <c r="BF41" s="459">
        <f t="shared" si="145"/>
        <v>0</v>
      </c>
      <c r="BG41" s="459">
        <f t="shared" si="145"/>
        <v>65</v>
      </c>
      <c r="BH41" s="459">
        <f t="shared" si="145"/>
        <v>285392140</v>
      </c>
      <c r="BI41" s="459">
        <f t="shared" si="145"/>
        <v>23869362</v>
      </c>
      <c r="BJ41" s="459">
        <f t="shared" si="145"/>
        <v>261522778</v>
      </c>
      <c r="BK41" s="459">
        <f t="shared" si="145"/>
        <v>199874092</v>
      </c>
      <c r="BL41" s="459">
        <f t="shared" si="145"/>
        <v>61648686</v>
      </c>
      <c r="BM41" s="459">
        <f t="shared" si="145"/>
        <v>0</v>
      </c>
      <c r="BN41" s="459">
        <f t="shared" ref="BN41:DY41" si="146">SUM(BN10:BN40)</f>
        <v>0</v>
      </c>
      <c r="BO41" s="459">
        <f t="shared" si="146"/>
        <v>0</v>
      </c>
      <c r="BP41" s="459">
        <f t="shared" si="146"/>
        <v>0</v>
      </c>
      <c r="BQ41" s="459">
        <f t="shared" si="146"/>
        <v>0</v>
      </c>
      <c r="BR41" s="459">
        <f t="shared" si="146"/>
        <v>13610260</v>
      </c>
      <c r="BS41" s="459">
        <f t="shared" si="146"/>
        <v>405516</v>
      </c>
      <c r="BT41" s="459">
        <f t="shared" si="146"/>
        <v>13204744</v>
      </c>
      <c r="BU41" s="459">
        <f t="shared" si="146"/>
        <v>10138652</v>
      </c>
      <c r="BV41" s="459">
        <f t="shared" si="146"/>
        <v>3066092</v>
      </c>
      <c r="BW41" s="459">
        <f t="shared" si="146"/>
        <v>0</v>
      </c>
      <c r="BX41" s="459">
        <f t="shared" si="146"/>
        <v>0</v>
      </c>
      <c r="BY41" s="459">
        <f t="shared" si="146"/>
        <v>0</v>
      </c>
      <c r="BZ41" s="459">
        <f t="shared" si="146"/>
        <v>0</v>
      </c>
      <c r="CA41" s="459">
        <f t="shared" si="146"/>
        <v>0</v>
      </c>
      <c r="CB41" s="459">
        <f t="shared" si="146"/>
        <v>8494736</v>
      </c>
      <c r="CC41" s="459">
        <f t="shared" si="146"/>
        <v>19393</v>
      </c>
      <c r="CD41" s="459">
        <f t="shared" si="146"/>
        <v>8475343</v>
      </c>
      <c r="CE41" s="459">
        <f t="shared" si="146"/>
        <v>8475343</v>
      </c>
      <c r="CF41" s="459">
        <f t="shared" si="146"/>
        <v>0</v>
      </c>
      <c r="CG41" s="459">
        <f t="shared" si="146"/>
        <v>307497136</v>
      </c>
      <c r="CH41" s="459">
        <f t="shared" si="146"/>
        <v>423025729</v>
      </c>
      <c r="CI41" s="459">
        <f t="shared" si="146"/>
        <v>34483302</v>
      </c>
      <c r="CJ41" s="459">
        <f t="shared" si="146"/>
        <v>388542427</v>
      </c>
      <c r="CK41" s="459">
        <f t="shared" si="146"/>
        <v>289934757</v>
      </c>
      <c r="CL41" s="459">
        <f t="shared" si="146"/>
        <v>98607670</v>
      </c>
      <c r="CM41" s="459">
        <f t="shared" si="146"/>
        <v>0</v>
      </c>
      <c r="CN41" s="459">
        <f t="shared" si="146"/>
        <v>0</v>
      </c>
      <c r="CO41" s="459">
        <f t="shared" si="146"/>
        <v>0</v>
      </c>
      <c r="CP41" s="459">
        <f t="shared" si="146"/>
        <v>0</v>
      </c>
      <c r="CQ41" s="459">
        <f t="shared" si="146"/>
        <v>0</v>
      </c>
      <c r="CR41" s="459">
        <f t="shared" si="146"/>
        <v>54321840</v>
      </c>
      <c r="CS41" s="459">
        <f t="shared" si="146"/>
        <v>1584360</v>
      </c>
      <c r="CT41" s="459">
        <f t="shared" si="146"/>
        <v>52737480</v>
      </c>
      <c r="CU41" s="459">
        <f t="shared" si="146"/>
        <v>39502080</v>
      </c>
      <c r="CV41" s="459">
        <f t="shared" si="146"/>
        <v>13235400</v>
      </c>
      <c r="CW41" s="459">
        <f t="shared" si="146"/>
        <v>4142571</v>
      </c>
      <c r="CX41" s="459">
        <f t="shared" si="146"/>
        <v>448167</v>
      </c>
      <c r="CY41" s="459">
        <f t="shared" si="146"/>
        <v>3694404</v>
      </c>
      <c r="CZ41" s="459">
        <f t="shared" si="146"/>
        <v>2589450</v>
      </c>
      <c r="DA41" s="459">
        <f t="shared" si="146"/>
        <v>1104954</v>
      </c>
      <c r="DB41" s="459">
        <f t="shared" si="146"/>
        <v>16656848</v>
      </c>
      <c r="DC41" s="459">
        <f t="shared" si="146"/>
        <v>54896</v>
      </c>
      <c r="DD41" s="459">
        <f t="shared" si="146"/>
        <v>16601952</v>
      </c>
      <c r="DE41" s="459">
        <f t="shared" si="146"/>
        <v>16601952</v>
      </c>
      <c r="DF41" s="459">
        <f t="shared" si="146"/>
        <v>0</v>
      </c>
      <c r="DG41" s="459">
        <f t="shared" si="146"/>
        <v>498146988</v>
      </c>
      <c r="DH41" s="459">
        <f t="shared" si="146"/>
        <v>105827512</v>
      </c>
      <c r="DI41" s="459">
        <f t="shared" si="146"/>
        <v>8418156</v>
      </c>
      <c r="DJ41" s="459">
        <f t="shared" si="146"/>
        <v>97409356</v>
      </c>
      <c r="DK41" s="459">
        <f t="shared" si="146"/>
        <v>72126596</v>
      </c>
      <c r="DL41" s="459">
        <f t="shared" si="146"/>
        <v>25282760</v>
      </c>
      <c r="DM41" s="459">
        <f t="shared" si="146"/>
        <v>0</v>
      </c>
      <c r="DN41" s="459">
        <f t="shared" si="146"/>
        <v>0</v>
      </c>
      <c r="DO41" s="459">
        <f t="shared" si="146"/>
        <v>0</v>
      </c>
      <c r="DP41" s="459">
        <f t="shared" si="146"/>
        <v>0</v>
      </c>
      <c r="DQ41" s="459">
        <f t="shared" si="146"/>
        <v>0</v>
      </c>
      <c r="DR41" s="459">
        <f t="shared" si="146"/>
        <v>0</v>
      </c>
      <c r="DS41" s="459">
        <f t="shared" si="146"/>
        <v>0</v>
      </c>
      <c r="DT41" s="459">
        <f t="shared" si="146"/>
        <v>0</v>
      </c>
      <c r="DU41" s="459">
        <f t="shared" si="146"/>
        <v>0</v>
      </c>
      <c r="DV41" s="459">
        <f t="shared" si="146"/>
        <v>0</v>
      </c>
      <c r="DW41" s="459">
        <f t="shared" si="146"/>
        <v>1058046</v>
      </c>
      <c r="DX41" s="459">
        <f t="shared" si="146"/>
        <v>127374</v>
      </c>
      <c r="DY41" s="459">
        <f t="shared" si="146"/>
        <v>930672</v>
      </c>
      <c r="DZ41" s="459">
        <f t="shared" ref="DZ41:GK41" si="147">SUM(DZ10:DZ40)</f>
        <v>652326</v>
      </c>
      <c r="EA41" s="459">
        <f t="shared" si="147"/>
        <v>278346</v>
      </c>
      <c r="EB41" s="459">
        <f t="shared" si="147"/>
        <v>2464299</v>
      </c>
      <c r="EC41" s="459">
        <f t="shared" si="147"/>
        <v>8127</v>
      </c>
      <c r="ED41" s="459">
        <f t="shared" si="147"/>
        <v>2456172</v>
      </c>
      <c r="EE41" s="459">
        <f t="shared" si="147"/>
        <v>2456172</v>
      </c>
      <c r="EF41" s="459">
        <f t="shared" si="147"/>
        <v>0</v>
      </c>
      <c r="EG41" s="459">
        <f t="shared" si="147"/>
        <v>109349857</v>
      </c>
      <c r="EH41" s="459">
        <f t="shared" si="147"/>
        <v>914993981</v>
      </c>
      <c r="EI41" s="459">
        <f t="shared" si="147"/>
        <v>69418653</v>
      </c>
      <c r="EJ41" s="459">
        <f t="shared" si="147"/>
        <v>845575328</v>
      </c>
      <c r="EK41" s="459">
        <f t="shared" si="147"/>
        <v>642351420</v>
      </c>
      <c r="EL41" s="459">
        <f t="shared" si="147"/>
        <v>203223908</v>
      </c>
      <c r="EM41" s="459">
        <f t="shared" si="147"/>
        <v>814245381</v>
      </c>
      <c r="EN41" s="459">
        <f t="shared" si="147"/>
        <v>0</v>
      </c>
      <c r="EO41" s="459">
        <f t="shared" si="147"/>
        <v>67932100</v>
      </c>
      <c r="EP41" s="459">
        <f t="shared" si="147"/>
        <v>5200617</v>
      </c>
      <c r="EQ41" s="459">
        <f t="shared" si="147"/>
        <v>27615883</v>
      </c>
      <c r="ER41" s="459">
        <f t="shared" si="147"/>
        <v>0</v>
      </c>
      <c r="ES41" s="459">
        <f t="shared" si="147"/>
        <v>0</v>
      </c>
      <c r="ET41" s="459">
        <f t="shared" si="147"/>
        <v>0</v>
      </c>
      <c r="EU41" s="459">
        <f t="shared" si="147"/>
        <v>0</v>
      </c>
      <c r="EV41" s="459">
        <f t="shared" si="147"/>
        <v>0</v>
      </c>
      <c r="EW41" s="459">
        <f t="shared" si="147"/>
        <v>0</v>
      </c>
      <c r="EX41" s="459">
        <f t="shared" si="147"/>
        <v>0</v>
      </c>
      <c r="EY41" s="459">
        <f t="shared" si="147"/>
        <v>0</v>
      </c>
      <c r="EZ41" s="459">
        <f t="shared" si="147"/>
        <v>0</v>
      </c>
      <c r="FA41" s="459">
        <f t="shared" si="147"/>
        <v>0</v>
      </c>
      <c r="FB41" s="459">
        <f t="shared" si="147"/>
        <v>0</v>
      </c>
      <c r="FC41" s="459">
        <f t="shared" si="147"/>
        <v>0</v>
      </c>
      <c r="FD41" s="459">
        <f t="shared" si="147"/>
        <v>0</v>
      </c>
      <c r="FE41" s="459">
        <f t="shared" si="147"/>
        <v>0</v>
      </c>
      <c r="FF41" s="459">
        <f t="shared" si="147"/>
        <v>0</v>
      </c>
      <c r="FG41" s="459">
        <f t="shared" si="147"/>
        <v>0</v>
      </c>
      <c r="FH41" s="459">
        <f t="shared" si="147"/>
        <v>0</v>
      </c>
      <c r="FI41" s="459">
        <f t="shared" si="147"/>
        <v>0</v>
      </c>
      <c r="FJ41" s="459">
        <f t="shared" si="147"/>
        <v>0</v>
      </c>
      <c r="FK41" s="459">
        <f t="shared" si="147"/>
        <v>0</v>
      </c>
      <c r="FL41" s="459">
        <f t="shared" si="147"/>
        <v>64989</v>
      </c>
      <c r="FM41" s="459">
        <f t="shared" si="147"/>
        <v>27634</v>
      </c>
      <c r="FN41" s="459">
        <f t="shared" si="147"/>
        <v>37355</v>
      </c>
      <c r="FO41" s="459">
        <f t="shared" si="147"/>
        <v>27875</v>
      </c>
      <c r="FP41" s="459">
        <f t="shared" si="147"/>
        <v>9480</v>
      </c>
      <c r="FQ41" s="459">
        <f t="shared" si="147"/>
        <v>0</v>
      </c>
      <c r="FR41" s="459">
        <f t="shared" si="147"/>
        <v>0</v>
      </c>
      <c r="FS41" s="459">
        <f t="shared" si="147"/>
        <v>0</v>
      </c>
      <c r="FT41" s="459">
        <f t="shared" si="147"/>
        <v>0</v>
      </c>
      <c r="FU41" s="459">
        <f t="shared" si="147"/>
        <v>0</v>
      </c>
      <c r="FV41" s="459">
        <f t="shared" si="147"/>
        <v>123844</v>
      </c>
      <c r="FW41" s="459">
        <f t="shared" si="147"/>
        <v>17028</v>
      </c>
      <c r="FX41" s="459">
        <f t="shared" si="147"/>
        <v>106816</v>
      </c>
      <c r="FY41" s="459">
        <f t="shared" si="147"/>
        <v>81636</v>
      </c>
      <c r="FZ41" s="459">
        <f t="shared" si="147"/>
        <v>25180</v>
      </c>
      <c r="GA41" s="459">
        <f t="shared" si="147"/>
        <v>42389</v>
      </c>
      <c r="GB41" s="459">
        <f t="shared" si="147"/>
        <v>5034</v>
      </c>
      <c r="GC41" s="459">
        <f t="shared" si="147"/>
        <v>37355</v>
      </c>
      <c r="GD41" s="459">
        <f t="shared" si="147"/>
        <v>27875</v>
      </c>
      <c r="GE41" s="459">
        <f t="shared" si="147"/>
        <v>9480</v>
      </c>
      <c r="GF41" s="459">
        <f t="shared" si="147"/>
        <v>0</v>
      </c>
      <c r="GG41" s="459">
        <f t="shared" si="147"/>
        <v>0</v>
      </c>
      <c r="GH41" s="459">
        <f t="shared" si="147"/>
        <v>0</v>
      </c>
      <c r="GI41" s="459">
        <f t="shared" si="147"/>
        <v>0</v>
      </c>
      <c r="GJ41" s="459">
        <f t="shared" si="147"/>
        <v>0</v>
      </c>
      <c r="GK41" s="459">
        <f t="shared" si="147"/>
        <v>177805</v>
      </c>
      <c r="GL41" s="459">
        <f t="shared" ref="GL41:IW41" si="148">SUM(GL10:GL40)</f>
        <v>44285</v>
      </c>
      <c r="GM41" s="459">
        <f t="shared" si="148"/>
        <v>133520</v>
      </c>
      <c r="GN41" s="459">
        <f t="shared" si="148"/>
        <v>102045</v>
      </c>
      <c r="GO41" s="459">
        <f t="shared" si="148"/>
        <v>31475</v>
      </c>
      <c r="GP41" s="459">
        <f t="shared" si="148"/>
        <v>0</v>
      </c>
      <c r="GQ41" s="459">
        <f t="shared" si="148"/>
        <v>0</v>
      </c>
      <c r="GR41" s="459">
        <f t="shared" si="148"/>
        <v>0</v>
      </c>
      <c r="GS41" s="459">
        <f t="shared" si="148"/>
        <v>0</v>
      </c>
      <c r="GT41" s="459">
        <f t="shared" si="148"/>
        <v>0</v>
      </c>
      <c r="GU41" s="459">
        <f t="shared" si="148"/>
        <v>0</v>
      </c>
      <c r="GV41" s="459">
        <f t="shared" si="148"/>
        <v>0</v>
      </c>
      <c r="GW41" s="459">
        <f t="shared" si="148"/>
        <v>0</v>
      </c>
      <c r="GX41" s="459">
        <f t="shared" si="148"/>
        <v>0</v>
      </c>
      <c r="GY41" s="459">
        <f t="shared" si="148"/>
        <v>0</v>
      </c>
      <c r="GZ41" s="459">
        <f t="shared" si="148"/>
        <v>1320662</v>
      </c>
      <c r="HA41" s="459">
        <f t="shared" si="148"/>
        <v>199094</v>
      </c>
      <c r="HB41" s="459">
        <f t="shared" si="148"/>
        <v>1121568</v>
      </c>
      <c r="HC41" s="459">
        <f t="shared" si="148"/>
        <v>857178</v>
      </c>
      <c r="HD41" s="459">
        <f t="shared" si="148"/>
        <v>264390</v>
      </c>
      <c r="HE41" s="459">
        <f t="shared" si="148"/>
        <v>1286170</v>
      </c>
      <c r="HF41" s="459">
        <f t="shared" si="148"/>
        <v>165520</v>
      </c>
      <c r="HG41" s="459">
        <f t="shared" si="148"/>
        <v>1120650</v>
      </c>
      <c r="HH41" s="459">
        <f t="shared" si="148"/>
        <v>836250</v>
      </c>
      <c r="HI41" s="459">
        <f t="shared" si="148"/>
        <v>284400</v>
      </c>
      <c r="HJ41" s="459">
        <f t="shared" si="148"/>
        <v>1167632</v>
      </c>
      <c r="HK41" s="459">
        <f t="shared" si="148"/>
        <v>140552</v>
      </c>
      <c r="HL41" s="459">
        <f t="shared" si="148"/>
        <v>1027080</v>
      </c>
      <c r="HM41" s="459">
        <f t="shared" si="148"/>
        <v>760512</v>
      </c>
      <c r="HN41" s="459">
        <f t="shared" si="148"/>
        <v>266568</v>
      </c>
      <c r="HO41" s="459">
        <f t="shared" si="148"/>
        <v>565437</v>
      </c>
      <c r="HP41" s="459">
        <f t="shared" si="148"/>
        <v>111469</v>
      </c>
      <c r="HQ41" s="459">
        <f t="shared" si="148"/>
        <v>453968</v>
      </c>
      <c r="HR41" s="459">
        <f t="shared" si="148"/>
        <v>346953</v>
      </c>
      <c r="HS41" s="459">
        <f t="shared" si="148"/>
        <v>107015</v>
      </c>
      <c r="HT41" s="459">
        <f t="shared" si="148"/>
        <v>625646</v>
      </c>
      <c r="HU41" s="459">
        <f t="shared" si="148"/>
        <v>102676</v>
      </c>
      <c r="HV41" s="459">
        <f t="shared" si="148"/>
        <v>522970</v>
      </c>
      <c r="HW41" s="459">
        <f t="shared" si="148"/>
        <v>390250</v>
      </c>
      <c r="HX41" s="459">
        <f t="shared" si="148"/>
        <v>132720</v>
      </c>
      <c r="HY41" s="459">
        <f t="shared" si="148"/>
        <v>0</v>
      </c>
      <c r="HZ41" s="459">
        <f t="shared" si="148"/>
        <v>0</v>
      </c>
      <c r="IA41" s="459">
        <f t="shared" si="148"/>
        <v>0</v>
      </c>
      <c r="IB41" s="459">
        <f t="shared" si="148"/>
        <v>0</v>
      </c>
      <c r="IC41" s="459">
        <f t="shared" si="148"/>
        <v>0</v>
      </c>
      <c r="ID41" s="459">
        <f t="shared" si="148"/>
        <v>0</v>
      </c>
      <c r="IE41" s="459">
        <f t="shared" si="148"/>
        <v>0</v>
      </c>
      <c r="IF41" s="459">
        <f t="shared" si="148"/>
        <v>0</v>
      </c>
      <c r="IG41" s="459">
        <f t="shared" si="148"/>
        <v>0</v>
      </c>
      <c r="IH41" s="459">
        <f t="shared" si="148"/>
        <v>0</v>
      </c>
      <c r="II41" s="459">
        <f t="shared" si="148"/>
        <v>0</v>
      </c>
      <c r="IJ41" s="459">
        <f t="shared" si="148"/>
        <v>0</v>
      </c>
      <c r="IK41" s="459">
        <f t="shared" si="148"/>
        <v>0</v>
      </c>
      <c r="IL41" s="459">
        <f t="shared" si="148"/>
        <v>0</v>
      </c>
      <c r="IM41" s="459">
        <f t="shared" si="148"/>
        <v>0</v>
      </c>
      <c r="IN41" s="459">
        <f t="shared" si="148"/>
        <v>0</v>
      </c>
      <c r="IO41" s="459">
        <f t="shared" si="148"/>
        <v>0</v>
      </c>
      <c r="IP41" s="459">
        <f t="shared" si="148"/>
        <v>0</v>
      </c>
      <c r="IQ41" s="459">
        <f t="shared" si="148"/>
        <v>0</v>
      </c>
      <c r="IR41" s="459">
        <f t="shared" si="148"/>
        <v>0</v>
      </c>
      <c r="IS41" s="459">
        <f t="shared" si="148"/>
        <v>865830</v>
      </c>
      <c r="IT41" s="459">
        <f t="shared" si="148"/>
        <v>64710</v>
      </c>
      <c r="IU41" s="459">
        <f t="shared" si="148"/>
        <v>801120</v>
      </c>
      <c r="IV41" s="459">
        <f t="shared" si="148"/>
        <v>612270</v>
      </c>
      <c r="IW41" s="459">
        <f t="shared" si="148"/>
        <v>188850</v>
      </c>
      <c r="IX41" s="459">
        <f t="shared" ref="IX41:LS41" si="149">SUM(IX10:IX40)</f>
        <v>483468</v>
      </c>
      <c r="IY41" s="459">
        <f t="shared" si="149"/>
        <v>35208</v>
      </c>
      <c r="IZ41" s="459">
        <f t="shared" si="149"/>
        <v>448260</v>
      </c>
      <c r="JA41" s="459">
        <f t="shared" si="149"/>
        <v>334500</v>
      </c>
      <c r="JB41" s="459">
        <f t="shared" si="149"/>
        <v>113760</v>
      </c>
      <c r="JC41" s="459">
        <f t="shared" si="149"/>
        <v>0</v>
      </c>
      <c r="JD41" s="459">
        <f t="shared" si="149"/>
        <v>0</v>
      </c>
      <c r="JE41" s="459">
        <f t="shared" si="149"/>
        <v>0</v>
      </c>
      <c r="JF41" s="459">
        <f t="shared" si="149"/>
        <v>0</v>
      </c>
      <c r="JG41" s="459">
        <f t="shared" si="149"/>
        <v>0</v>
      </c>
      <c r="JH41" s="459">
        <f t="shared" si="149"/>
        <v>6723872</v>
      </c>
      <c r="JI41" s="459">
        <f t="shared" si="149"/>
        <v>913210</v>
      </c>
      <c r="JJ41" s="459">
        <f t="shared" si="149"/>
        <v>5810662</v>
      </c>
      <c r="JK41" s="459">
        <f t="shared" si="149"/>
        <v>4377344</v>
      </c>
      <c r="JL41" s="459">
        <f t="shared" si="149"/>
        <v>1433318</v>
      </c>
      <c r="JM41" s="459">
        <f t="shared" si="149"/>
        <v>186</v>
      </c>
      <c r="JN41" s="459">
        <f t="shared" si="149"/>
        <v>537</v>
      </c>
      <c r="JO41" s="459">
        <f t="shared" si="149"/>
        <v>216</v>
      </c>
      <c r="JP41" s="459">
        <f t="shared" si="149"/>
        <v>826</v>
      </c>
      <c r="JQ41" s="459">
        <f t="shared" si="149"/>
        <v>1362</v>
      </c>
      <c r="JR41" s="459">
        <f t="shared" si="149"/>
        <v>714</v>
      </c>
      <c r="JS41" s="459">
        <f t="shared" si="149"/>
        <v>3841</v>
      </c>
      <c r="JT41" s="459">
        <f t="shared" si="149"/>
        <v>303366</v>
      </c>
      <c r="JU41" s="459">
        <f t="shared" si="149"/>
        <v>5952</v>
      </c>
      <c r="JV41" s="459">
        <f t="shared" si="149"/>
        <v>297414</v>
      </c>
      <c r="JW41" s="459">
        <f t="shared" si="149"/>
        <v>297414</v>
      </c>
      <c r="JX41" s="459">
        <f t="shared" si="149"/>
        <v>0</v>
      </c>
      <c r="JY41" s="459">
        <f t="shared" si="149"/>
        <v>875847</v>
      </c>
      <c r="JZ41" s="459">
        <f t="shared" si="149"/>
        <v>17184</v>
      </c>
      <c r="KA41" s="459">
        <f t="shared" si="149"/>
        <v>858663</v>
      </c>
      <c r="KB41" s="459">
        <f t="shared" si="149"/>
        <v>858663</v>
      </c>
      <c r="KC41" s="459">
        <f t="shared" si="149"/>
        <v>0</v>
      </c>
      <c r="KD41" s="459">
        <f t="shared" si="149"/>
        <v>352296</v>
      </c>
      <c r="KE41" s="459">
        <f t="shared" si="149"/>
        <v>6912</v>
      </c>
      <c r="KF41" s="459">
        <f t="shared" si="149"/>
        <v>345384</v>
      </c>
      <c r="KG41" s="459">
        <f t="shared" si="149"/>
        <v>345384</v>
      </c>
      <c r="KH41" s="459">
        <f t="shared" si="149"/>
        <v>0</v>
      </c>
      <c r="KI41" s="459">
        <f t="shared" si="149"/>
        <v>1347206</v>
      </c>
      <c r="KJ41" s="459">
        <f t="shared" si="149"/>
        <v>26432</v>
      </c>
      <c r="KK41" s="459">
        <f t="shared" si="149"/>
        <v>1320774</v>
      </c>
      <c r="KL41" s="459">
        <f t="shared" si="149"/>
        <v>1320774</v>
      </c>
      <c r="KM41" s="459">
        <f t="shared" si="149"/>
        <v>0</v>
      </c>
      <c r="KN41" s="459">
        <f t="shared" si="149"/>
        <v>2221422</v>
      </c>
      <c r="KO41" s="459">
        <f t="shared" si="149"/>
        <v>43584</v>
      </c>
      <c r="KP41" s="459">
        <f t="shared" si="149"/>
        <v>2177838</v>
      </c>
      <c r="KQ41" s="459">
        <f t="shared" si="149"/>
        <v>2177838</v>
      </c>
      <c r="KR41" s="459">
        <f t="shared" si="149"/>
        <v>0</v>
      </c>
      <c r="KS41" s="459">
        <f t="shared" si="149"/>
        <v>997458</v>
      </c>
      <c r="KT41" s="459">
        <f t="shared" si="149"/>
        <v>19278</v>
      </c>
      <c r="KU41" s="459">
        <f t="shared" si="149"/>
        <v>978180</v>
      </c>
      <c r="KV41" s="459">
        <f t="shared" si="149"/>
        <v>978180</v>
      </c>
      <c r="KW41" s="459">
        <f t="shared" si="149"/>
        <v>0</v>
      </c>
      <c r="KX41" s="459">
        <f t="shared" si="149"/>
        <v>6097595</v>
      </c>
      <c r="KY41" s="459">
        <f t="shared" si="149"/>
        <v>119342</v>
      </c>
      <c r="KZ41" s="459">
        <f t="shared" si="149"/>
        <v>5978253</v>
      </c>
      <c r="LA41" s="459">
        <f t="shared" si="149"/>
        <v>5978253</v>
      </c>
      <c r="LB41" s="459">
        <f t="shared" si="149"/>
        <v>0</v>
      </c>
      <c r="LC41" s="459">
        <f t="shared" si="149"/>
        <v>914993981</v>
      </c>
      <c r="LD41" s="459">
        <f t="shared" si="149"/>
        <v>6723872</v>
      </c>
      <c r="LE41" s="459">
        <f t="shared" si="149"/>
        <v>6097595</v>
      </c>
      <c r="LF41" s="459">
        <f t="shared" si="149"/>
        <v>927815448</v>
      </c>
      <c r="LG41" s="459">
        <f t="shared" si="149"/>
        <v>70451205</v>
      </c>
      <c r="LH41" s="459">
        <f t="shared" si="149"/>
        <v>857364243</v>
      </c>
      <c r="LI41" s="459">
        <f t="shared" si="149"/>
        <v>652707017</v>
      </c>
      <c r="LJ41" s="459">
        <f t="shared" si="149"/>
        <v>204657226</v>
      </c>
      <c r="LK41" s="715">
        <f t="shared" si="149"/>
        <v>2434.5500000000002</v>
      </c>
      <c r="LL41" s="718">
        <f t="shared" si="149"/>
        <v>203533499.80000001</v>
      </c>
      <c r="LM41" s="718">
        <f t="shared" si="149"/>
        <v>203533.4</v>
      </c>
      <c r="LN41" s="718">
        <f t="shared" si="149"/>
        <v>1125251352.8</v>
      </c>
      <c r="LO41" s="718">
        <f t="shared" si="149"/>
        <v>1125251.3</v>
      </c>
      <c r="LP41" s="718">
        <f t="shared" si="149"/>
        <v>5094</v>
      </c>
      <c r="LQ41" s="718">
        <f t="shared" si="149"/>
        <v>1125251.3</v>
      </c>
      <c r="LR41" s="718">
        <f t="shared" si="149"/>
        <v>6097.6</v>
      </c>
      <c r="LS41" s="718">
        <f t="shared" si="149"/>
        <v>1136442.8999999999</v>
      </c>
      <c r="LT41" s="437"/>
      <c r="LU41" s="476">
        <f>IF(JM41=0,0,JT41/JM41)</f>
        <v>1631</v>
      </c>
      <c r="LV41" s="476">
        <f t="shared" si="130"/>
        <v>1631</v>
      </c>
      <c r="LW41" s="476">
        <f>IF(JO41=0,0,KD41/JO41)</f>
        <v>1631</v>
      </c>
      <c r="LX41" s="476">
        <f>IF(JP41=0,0,KI41/JP41)</f>
        <v>1631</v>
      </c>
      <c r="LY41" s="476">
        <f>IF(JQ41=0,0,KN41/JQ41)</f>
        <v>1631</v>
      </c>
      <c r="LZ41" s="476">
        <f>IF(JR41=0,0,KS41/JR41)</f>
        <v>1397</v>
      </c>
      <c r="MA41" s="726">
        <v>26105</v>
      </c>
      <c r="MB41" s="726">
        <v>53770</v>
      </c>
      <c r="MC41" s="726">
        <v>26983</v>
      </c>
      <c r="MD41" s="726">
        <v>240601</v>
      </c>
      <c r="ME41" s="726">
        <v>602470</v>
      </c>
      <c r="MF41" s="726">
        <v>126337</v>
      </c>
      <c r="MG41" s="488">
        <f>LU41*JM41/MA41</f>
        <v>11.62</v>
      </c>
      <c r="MH41" s="488">
        <f t="shared" ref="MH41:ML41" si="150">LV41*JN41/MB41</f>
        <v>16.29</v>
      </c>
      <c r="MI41" s="488">
        <f t="shared" si="150"/>
        <v>13.06</v>
      </c>
      <c r="MJ41" s="488">
        <f t="shared" si="150"/>
        <v>5.6</v>
      </c>
      <c r="MK41" s="488">
        <f t="shared" si="150"/>
        <v>3.69</v>
      </c>
      <c r="ML41" s="488">
        <f t="shared" si="150"/>
        <v>7.9</v>
      </c>
      <c r="MM41" s="646">
        <f>MG41-MS41</f>
        <v>11.39</v>
      </c>
      <c r="MN41" s="646">
        <f t="shared" ref="MN41:MR41" si="151">MH41-MT41</f>
        <v>15.97</v>
      </c>
      <c r="MO41" s="646">
        <f t="shared" si="151"/>
        <v>12.8</v>
      </c>
      <c r="MP41" s="646">
        <f t="shared" si="151"/>
        <v>5.49</v>
      </c>
      <c r="MQ41" s="646">
        <f t="shared" si="151"/>
        <v>3.62</v>
      </c>
      <c r="MR41" s="646">
        <f t="shared" si="151"/>
        <v>7.75</v>
      </c>
      <c r="MS41" s="488">
        <f t="shared" ref="MS41:MX41" si="152">MS9*JM41/MA41</f>
        <v>0.23</v>
      </c>
      <c r="MT41" s="488">
        <f t="shared" si="152"/>
        <v>0.32</v>
      </c>
      <c r="MU41" s="488">
        <f t="shared" si="152"/>
        <v>0.26</v>
      </c>
      <c r="MV41" s="488">
        <f t="shared" si="152"/>
        <v>0.11</v>
      </c>
      <c r="MW41" s="488">
        <f t="shared" si="152"/>
        <v>7.0000000000000007E-2</v>
      </c>
      <c r="MX41" s="488">
        <f t="shared" si="152"/>
        <v>0.15</v>
      </c>
      <c r="MY41" s="487"/>
      <c r="MZ41" s="487"/>
      <c r="NA41" s="487"/>
      <c r="NB41" s="487"/>
      <c r="NC41" s="487"/>
      <c r="ND41" s="487"/>
      <c r="NE41" s="726"/>
      <c r="NF41" s="726"/>
      <c r="NG41" s="726"/>
      <c r="NH41" s="726"/>
      <c r="NI41" s="726"/>
      <c r="NJ41" s="726"/>
      <c r="NK41" s="488" t="e">
        <f t="shared" ref="NK41:NP41" si="153">JM41*LU41/NE41</f>
        <v>#DIV/0!</v>
      </c>
      <c r="NL41" s="488" t="e">
        <f t="shared" si="153"/>
        <v>#DIV/0!</v>
      </c>
      <c r="NM41" s="488" t="e">
        <f t="shared" si="153"/>
        <v>#DIV/0!</v>
      </c>
      <c r="NN41" s="488" t="e">
        <f t="shared" si="153"/>
        <v>#DIV/0!</v>
      </c>
      <c r="NO41" s="488" t="e">
        <f t="shared" si="153"/>
        <v>#DIV/0!</v>
      </c>
      <c r="NP41" s="488" t="e">
        <f t="shared" si="153"/>
        <v>#DIV/0!</v>
      </c>
      <c r="NQ41" s="646" t="e">
        <f>NK41-NW41</f>
        <v>#DIV/0!</v>
      </c>
      <c r="NR41" s="646" t="e">
        <f t="shared" ref="NR41:NV41" si="154">NL41-NX41</f>
        <v>#DIV/0!</v>
      </c>
      <c r="NS41" s="646" t="e">
        <f t="shared" si="154"/>
        <v>#DIV/0!</v>
      </c>
      <c r="NT41" s="646" t="e">
        <f t="shared" si="154"/>
        <v>#DIV/0!</v>
      </c>
      <c r="NU41" s="646" t="e">
        <f t="shared" si="154"/>
        <v>#DIV/0!</v>
      </c>
      <c r="NV41" s="646" t="e">
        <f t="shared" si="154"/>
        <v>#DIV/0!</v>
      </c>
      <c r="NW41" s="488" t="e">
        <f t="shared" ref="NW41:OB41" si="155">NW9*JM41/NE41</f>
        <v>#DIV/0!</v>
      </c>
      <c r="NX41" s="488" t="e">
        <f t="shared" si="155"/>
        <v>#DIV/0!</v>
      </c>
      <c r="NY41" s="488" t="e">
        <f t="shared" si="155"/>
        <v>#DIV/0!</v>
      </c>
      <c r="NZ41" s="488" t="e">
        <f t="shared" si="155"/>
        <v>#DIV/0!</v>
      </c>
      <c r="OA41" s="488" t="e">
        <f t="shared" si="155"/>
        <v>#DIV/0!</v>
      </c>
      <c r="OB41" s="488" t="e">
        <f t="shared" si="155"/>
        <v>#DIV/0!</v>
      </c>
      <c r="OD41" s="476">
        <f t="shared" si="53"/>
        <v>80357</v>
      </c>
      <c r="OE41" s="476">
        <f t="shared" si="54"/>
        <v>108811</v>
      </c>
      <c r="OF41" s="476">
        <f t="shared" si="55"/>
        <v>291908</v>
      </c>
      <c r="OG41" s="645">
        <f t="shared" si="135"/>
        <v>68868</v>
      </c>
      <c r="OH41" s="645">
        <f t="shared" si="56"/>
        <v>94199</v>
      </c>
      <c r="OI41" s="645">
        <f t="shared" si="56"/>
        <v>256770</v>
      </c>
      <c r="OJ41" s="476">
        <f t="shared" si="57"/>
        <v>11489</v>
      </c>
      <c r="OK41" s="476">
        <f t="shared" si="58"/>
        <v>14612</v>
      </c>
      <c r="OL41" s="476">
        <f t="shared" si="59"/>
        <v>35138</v>
      </c>
    </row>
    <row r="42" spans="1:402" s="436" customFormat="1" ht="12.75">
      <c r="A42" s="489" t="s">
        <v>1031</v>
      </c>
      <c r="B42" s="490">
        <f>B41-B43</f>
        <v>0</v>
      </c>
      <c r="C42" s="490">
        <f t="shared" ref="C42:BN42" si="156">C41-C43</f>
        <v>17</v>
      </c>
      <c r="D42" s="490">
        <f t="shared" si="156"/>
        <v>30</v>
      </c>
      <c r="E42" s="490">
        <f t="shared" si="156"/>
        <v>23</v>
      </c>
      <c r="F42" s="490">
        <f t="shared" si="156"/>
        <v>70</v>
      </c>
      <c r="G42" s="490">
        <f t="shared" si="156"/>
        <v>0</v>
      </c>
      <c r="H42" s="490">
        <f t="shared" si="156"/>
        <v>728739</v>
      </c>
      <c r="I42" s="490">
        <f t="shared" si="156"/>
        <v>1286010</v>
      </c>
      <c r="J42" s="490">
        <f t="shared" si="156"/>
        <v>985941</v>
      </c>
      <c r="K42" s="490">
        <f t="shared" si="156"/>
        <v>3000690</v>
      </c>
      <c r="L42" s="491">
        <f t="shared" si="156"/>
        <v>3000.8</v>
      </c>
      <c r="M42" s="491">
        <f t="shared" si="156"/>
        <v>7.2</v>
      </c>
      <c r="N42" s="491">
        <f t="shared" si="156"/>
        <v>714.2</v>
      </c>
      <c r="O42" s="491">
        <f t="shared" si="156"/>
        <v>3715</v>
      </c>
      <c r="P42" s="490">
        <f t="shared" si="156"/>
        <v>7386</v>
      </c>
      <c r="Q42" s="490">
        <f t="shared" si="156"/>
        <v>0</v>
      </c>
      <c r="R42" s="490">
        <f t="shared" si="156"/>
        <v>170</v>
      </c>
      <c r="S42" s="490">
        <f t="shared" si="156"/>
        <v>0</v>
      </c>
      <c r="T42" s="490">
        <f t="shared" si="156"/>
        <v>35</v>
      </c>
      <c r="U42" s="490">
        <f t="shared" si="156"/>
        <v>7591</v>
      </c>
      <c r="V42" s="490">
        <f t="shared" si="156"/>
        <v>7548</v>
      </c>
      <c r="W42" s="490">
        <f t="shared" si="156"/>
        <v>0</v>
      </c>
      <c r="X42" s="490">
        <f t="shared" si="156"/>
        <v>443</v>
      </c>
      <c r="Y42" s="490">
        <f t="shared" si="156"/>
        <v>183</v>
      </c>
      <c r="Z42" s="490">
        <f t="shared" si="156"/>
        <v>58</v>
      </c>
      <c r="AA42" s="490">
        <f t="shared" si="156"/>
        <v>8232</v>
      </c>
      <c r="AB42" s="490">
        <f t="shared" si="156"/>
        <v>1442</v>
      </c>
      <c r="AC42" s="490">
        <f t="shared" si="156"/>
        <v>0</v>
      </c>
      <c r="AD42" s="490">
        <f t="shared" si="156"/>
        <v>0</v>
      </c>
      <c r="AE42" s="490">
        <f t="shared" si="156"/>
        <v>46</v>
      </c>
      <c r="AF42" s="490">
        <f t="shared" si="156"/>
        <v>7</v>
      </c>
      <c r="AG42" s="490">
        <f t="shared" si="156"/>
        <v>1495</v>
      </c>
      <c r="AH42" s="490">
        <f t="shared" si="156"/>
        <v>17318</v>
      </c>
      <c r="AI42" s="490">
        <f t="shared" si="156"/>
        <v>0</v>
      </c>
      <c r="AJ42" s="490">
        <f t="shared" si="156"/>
        <v>0</v>
      </c>
      <c r="AK42" s="490">
        <f t="shared" si="156"/>
        <v>0</v>
      </c>
      <c r="AL42" s="490">
        <f t="shared" si="156"/>
        <v>0</v>
      </c>
      <c r="AM42" s="490">
        <f t="shared" si="156"/>
        <v>1</v>
      </c>
      <c r="AN42" s="490">
        <f t="shared" si="156"/>
        <v>0</v>
      </c>
      <c r="AO42" s="490">
        <f t="shared" si="156"/>
        <v>3</v>
      </c>
      <c r="AP42" s="490">
        <f t="shared" si="156"/>
        <v>0</v>
      </c>
      <c r="AQ42" s="490">
        <f t="shared" si="156"/>
        <v>0</v>
      </c>
      <c r="AR42" s="490">
        <f t="shared" si="156"/>
        <v>5</v>
      </c>
      <c r="AS42" s="490">
        <f t="shared" si="156"/>
        <v>0</v>
      </c>
      <c r="AT42" s="490">
        <f t="shared" si="156"/>
        <v>0</v>
      </c>
      <c r="AU42" s="490">
        <f t="shared" si="156"/>
        <v>5</v>
      </c>
      <c r="AV42" s="490">
        <f t="shared" si="156"/>
        <v>2</v>
      </c>
      <c r="AW42" s="490">
        <f t="shared" si="156"/>
        <v>4</v>
      </c>
      <c r="AX42" s="490">
        <f t="shared" si="156"/>
        <v>14</v>
      </c>
      <c r="AY42" s="490">
        <f t="shared" si="156"/>
        <v>13</v>
      </c>
      <c r="AZ42" s="490">
        <f t="shared" si="156"/>
        <v>0</v>
      </c>
      <c r="BA42" s="490">
        <f t="shared" si="156"/>
        <v>0</v>
      </c>
      <c r="BB42" s="490">
        <f t="shared" si="156"/>
        <v>0</v>
      </c>
      <c r="BC42" s="490">
        <f t="shared" si="156"/>
        <v>0</v>
      </c>
      <c r="BD42" s="490">
        <f t="shared" si="156"/>
        <v>5</v>
      </c>
      <c r="BE42" s="490">
        <f t="shared" si="156"/>
        <v>2</v>
      </c>
      <c r="BF42" s="490">
        <f t="shared" si="156"/>
        <v>0</v>
      </c>
      <c r="BG42" s="490">
        <f t="shared" si="156"/>
        <v>54</v>
      </c>
      <c r="BH42" s="490">
        <f t="shared" si="156"/>
        <v>190484940</v>
      </c>
      <c r="BI42" s="490">
        <f t="shared" si="156"/>
        <v>15931602</v>
      </c>
      <c r="BJ42" s="490">
        <f t="shared" si="156"/>
        <v>174553338</v>
      </c>
      <c r="BK42" s="490">
        <f t="shared" si="156"/>
        <v>133405932</v>
      </c>
      <c r="BL42" s="490">
        <f t="shared" si="156"/>
        <v>41147406</v>
      </c>
      <c r="BM42" s="490">
        <f t="shared" si="156"/>
        <v>0</v>
      </c>
      <c r="BN42" s="490">
        <f t="shared" si="156"/>
        <v>0</v>
      </c>
      <c r="BO42" s="490">
        <f t="shared" ref="BO42:DZ42" si="157">BO41-BO43</f>
        <v>0</v>
      </c>
      <c r="BP42" s="490">
        <f t="shared" si="157"/>
        <v>0</v>
      </c>
      <c r="BQ42" s="490">
        <f t="shared" si="157"/>
        <v>0</v>
      </c>
      <c r="BR42" s="490">
        <f t="shared" si="157"/>
        <v>12307150</v>
      </c>
      <c r="BS42" s="490">
        <f t="shared" si="157"/>
        <v>366690</v>
      </c>
      <c r="BT42" s="490">
        <f t="shared" si="157"/>
        <v>11940460</v>
      </c>
      <c r="BU42" s="490">
        <f t="shared" si="157"/>
        <v>9167930</v>
      </c>
      <c r="BV42" s="490">
        <f t="shared" si="157"/>
        <v>2772530</v>
      </c>
      <c r="BW42" s="490">
        <f t="shared" si="157"/>
        <v>0</v>
      </c>
      <c r="BX42" s="490">
        <f t="shared" si="157"/>
        <v>0</v>
      </c>
      <c r="BY42" s="490">
        <f t="shared" si="157"/>
        <v>0</v>
      </c>
      <c r="BZ42" s="490">
        <f t="shared" si="157"/>
        <v>0</v>
      </c>
      <c r="CA42" s="490">
        <f t="shared" si="157"/>
        <v>0</v>
      </c>
      <c r="CB42" s="490">
        <f t="shared" si="157"/>
        <v>6914320</v>
      </c>
      <c r="CC42" s="490">
        <f t="shared" si="157"/>
        <v>15785</v>
      </c>
      <c r="CD42" s="490">
        <f t="shared" si="157"/>
        <v>6898535</v>
      </c>
      <c r="CE42" s="490">
        <f t="shared" si="157"/>
        <v>6898535</v>
      </c>
      <c r="CF42" s="490">
        <f t="shared" si="157"/>
        <v>0</v>
      </c>
      <c r="CG42" s="490">
        <f t="shared" si="157"/>
        <v>209706410</v>
      </c>
      <c r="CH42" s="490">
        <f t="shared" si="157"/>
        <v>271675164</v>
      </c>
      <c r="CI42" s="490">
        <f t="shared" si="157"/>
        <v>22145832</v>
      </c>
      <c r="CJ42" s="490">
        <f t="shared" si="157"/>
        <v>249529332</v>
      </c>
      <c r="CK42" s="490">
        <f t="shared" si="157"/>
        <v>186201612</v>
      </c>
      <c r="CL42" s="490">
        <f t="shared" si="157"/>
        <v>63327720</v>
      </c>
      <c r="CM42" s="490">
        <f t="shared" si="157"/>
        <v>0</v>
      </c>
      <c r="CN42" s="490">
        <f t="shared" si="157"/>
        <v>0</v>
      </c>
      <c r="CO42" s="490">
        <f t="shared" si="157"/>
        <v>0</v>
      </c>
      <c r="CP42" s="490">
        <f t="shared" si="157"/>
        <v>0</v>
      </c>
      <c r="CQ42" s="490">
        <f t="shared" si="157"/>
        <v>0</v>
      </c>
      <c r="CR42" s="490">
        <f t="shared" si="157"/>
        <v>44564028</v>
      </c>
      <c r="CS42" s="490">
        <f t="shared" si="157"/>
        <v>1299762</v>
      </c>
      <c r="CT42" s="490">
        <f t="shared" si="157"/>
        <v>43264266</v>
      </c>
      <c r="CU42" s="490">
        <f t="shared" si="157"/>
        <v>32406336</v>
      </c>
      <c r="CV42" s="490">
        <f t="shared" si="157"/>
        <v>10857930</v>
      </c>
      <c r="CW42" s="490">
        <f t="shared" si="157"/>
        <v>4142571</v>
      </c>
      <c r="CX42" s="490">
        <f t="shared" si="157"/>
        <v>448167</v>
      </c>
      <c r="CY42" s="490">
        <f t="shared" si="157"/>
        <v>3694404</v>
      </c>
      <c r="CZ42" s="490">
        <f t="shared" si="157"/>
        <v>2589450</v>
      </c>
      <c r="DA42" s="490">
        <f t="shared" si="157"/>
        <v>1104954</v>
      </c>
      <c r="DB42" s="490">
        <f t="shared" si="157"/>
        <v>13234208</v>
      </c>
      <c r="DC42" s="490">
        <f t="shared" si="157"/>
        <v>43616</v>
      </c>
      <c r="DD42" s="490">
        <f t="shared" si="157"/>
        <v>13190592</v>
      </c>
      <c r="DE42" s="490">
        <f t="shared" si="157"/>
        <v>13190592</v>
      </c>
      <c r="DF42" s="490">
        <f t="shared" si="157"/>
        <v>0</v>
      </c>
      <c r="DG42" s="490">
        <f t="shared" si="157"/>
        <v>333615971</v>
      </c>
      <c r="DH42" s="490">
        <f t="shared" si="157"/>
        <v>59332532</v>
      </c>
      <c r="DI42" s="490">
        <f t="shared" si="157"/>
        <v>4719666</v>
      </c>
      <c r="DJ42" s="490">
        <f t="shared" si="157"/>
        <v>54612866</v>
      </c>
      <c r="DK42" s="490">
        <f t="shared" si="157"/>
        <v>40438006</v>
      </c>
      <c r="DL42" s="490">
        <f t="shared" si="157"/>
        <v>14174860</v>
      </c>
      <c r="DM42" s="490">
        <f t="shared" si="157"/>
        <v>0</v>
      </c>
      <c r="DN42" s="490">
        <f t="shared" si="157"/>
        <v>0</v>
      </c>
      <c r="DO42" s="490">
        <f t="shared" si="157"/>
        <v>0</v>
      </c>
      <c r="DP42" s="490">
        <f t="shared" si="157"/>
        <v>0</v>
      </c>
      <c r="DQ42" s="490">
        <f t="shared" si="157"/>
        <v>0</v>
      </c>
      <c r="DR42" s="490">
        <f t="shared" si="157"/>
        <v>0</v>
      </c>
      <c r="DS42" s="490">
        <f t="shared" si="157"/>
        <v>0</v>
      </c>
      <c r="DT42" s="490">
        <f t="shared" si="157"/>
        <v>0</v>
      </c>
      <c r="DU42" s="490">
        <f t="shared" si="157"/>
        <v>0</v>
      </c>
      <c r="DV42" s="490">
        <f t="shared" si="157"/>
        <v>0</v>
      </c>
      <c r="DW42" s="490">
        <f t="shared" si="157"/>
        <v>1058046</v>
      </c>
      <c r="DX42" s="490">
        <f t="shared" si="157"/>
        <v>127374</v>
      </c>
      <c r="DY42" s="490">
        <f t="shared" si="157"/>
        <v>930672</v>
      </c>
      <c r="DZ42" s="490">
        <f t="shared" si="157"/>
        <v>652326</v>
      </c>
      <c r="EA42" s="490">
        <f t="shared" ref="EA42:GL42" si="158">EA41-EA43</f>
        <v>278346</v>
      </c>
      <c r="EB42" s="490">
        <f t="shared" si="158"/>
        <v>1916677</v>
      </c>
      <c r="EC42" s="490">
        <f t="shared" si="158"/>
        <v>6321</v>
      </c>
      <c r="ED42" s="490">
        <f t="shared" si="158"/>
        <v>1910356</v>
      </c>
      <c r="EE42" s="490">
        <f t="shared" si="158"/>
        <v>1910356</v>
      </c>
      <c r="EF42" s="490">
        <f t="shared" si="158"/>
        <v>0</v>
      </c>
      <c r="EG42" s="490">
        <f t="shared" si="158"/>
        <v>62307255</v>
      </c>
      <c r="EH42" s="490">
        <f t="shared" si="158"/>
        <v>605629636</v>
      </c>
      <c r="EI42" s="490">
        <f t="shared" si="158"/>
        <v>45104815</v>
      </c>
      <c r="EJ42" s="490">
        <f t="shared" si="158"/>
        <v>560524821</v>
      </c>
      <c r="EK42" s="490">
        <f t="shared" si="158"/>
        <v>426861075</v>
      </c>
      <c r="EL42" s="490">
        <f t="shared" si="158"/>
        <v>133663746</v>
      </c>
      <c r="EM42" s="490">
        <f t="shared" si="158"/>
        <v>521492636</v>
      </c>
      <c r="EN42" s="490">
        <f t="shared" si="158"/>
        <v>0</v>
      </c>
      <c r="EO42" s="490">
        <f t="shared" si="158"/>
        <v>56871178</v>
      </c>
      <c r="EP42" s="490">
        <f t="shared" si="158"/>
        <v>5200617</v>
      </c>
      <c r="EQ42" s="490">
        <f t="shared" si="158"/>
        <v>22065205</v>
      </c>
      <c r="ER42" s="490">
        <f t="shared" si="158"/>
        <v>0</v>
      </c>
      <c r="ES42" s="490">
        <f t="shared" si="158"/>
        <v>0</v>
      </c>
      <c r="ET42" s="490">
        <f t="shared" si="158"/>
        <v>0</v>
      </c>
      <c r="EU42" s="490">
        <f t="shared" si="158"/>
        <v>0</v>
      </c>
      <c r="EV42" s="490">
        <f t="shared" si="158"/>
        <v>0</v>
      </c>
      <c r="EW42" s="490">
        <f t="shared" si="158"/>
        <v>0</v>
      </c>
      <c r="EX42" s="490">
        <f t="shared" si="158"/>
        <v>0</v>
      </c>
      <c r="EY42" s="490">
        <f t="shared" si="158"/>
        <v>0</v>
      </c>
      <c r="EZ42" s="490">
        <f t="shared" si="158"/>
        <v>0</v>
      </c>
      <c r="FA42" s="490">
        <f t="shared" si="158"/>
        <v>0</v>
      </c>
      <c r="FB42" s="490">
        <f t="shared" si="158"/>
        <v>0</v>
      </c>
      <c r="FC42" s="490">
        <f t="shared" si="158"/>
        <v>0</v>
      </c>
      <c r="FD42" s="490">
        <f t="shared" si="158"/>
        <v>0</v>
      </c>
      <c r="FE42" s="490">
        <f t="shared" si="158"/>
        <v>0</v>
      </c>
      <c r="FF42" s="490">
        <f t="shared" si="158"/>
        <v>0</v>
      </c>
      <c r="FG42" s="490">
        <f t="shared" si="158"/>
        <v>0</v>
      </c>
      <c r="FH42" s="490">
        <f t="shared" si="158"/>
        <v>0</v>
      </c>
      <c r="FI42" s="490">
        <f t="shared" si="158"/>
        <v>0</v>
      </c>
      <c r="FJ42" s="490">
        <f t="shared" si="158"/>
        <v>0</v>
      </c>
      <c r="FK42" s="490">
        <f t="shared" si="158"/>
        <v>0</v>
      </c>
      <c r="FL42" s="490">
        <f t="shared" si="158"/>
        <v>64989</v>
      </c>
      <c r="FM42" s="490">
        <f t="shared" si="158"/>
        <v>27634</v>
      </c>
      <c r="FN42" s="490">
        <f t="shared" si="158"/>
        <v>37355</v>
      </c>
      <c r="FO42" s="490">
        <f t="shared" si="158"/>
        <v>27875</v>
      </c>
      <c r="FP42" s="490">
        <f t="shared" si="158"/>
        <v>9480</v>
      </c>
      <c r="FQ42" s="490">
        <f t="shared" si="158"/>
        <v>0</v>
      </c>
      <c r="FR42" s="490">
        <f t="shared" si="158"/>
        <v>0</v>
      </c>
      <c r="FS42" s="490">
        <f t="shared" si="158"/>
        <v>0</v>
      </c>
      <c r="FT42" s="490">
        <f t="shared" si="158"/>
        <v>0</v>
      </c>
      <c r="FU42" s="490">
        <f t="shared" si="158"/>
        <v>0</v>
      </c>
      <c r="FV42" s="490">
        <f t="shared" si="158"/>
        <v>92883</v>
      </c>
      <c r="FW42" s="490">
        <f t="shared" si="158"/>
        <v>12771</v>
      </c>
      <c r="FX42" s="490">
        <f t="shared" si="158"/>
        <v>80112</v>
      </c>
      <c r="FY42" s="490">
        <f t="shared" si="158"/>
        <v>61227</v>
      </c>
      <c r="FZ42" s="490">
        <f t="shared" si="158"/>
        <v>18885</v>
      </c>
      <c r="GA42" s="490">
        <f t="shared" si="158"/>
        <v>0</v>
      </c>
      <c r="GB42" s="490">
        <f t="shared" si="158"/>
        <v>0</v>
      </c>
      <c r="GC42" s="490">
        <f t="shared" si="158"/>
        <v>0</v>
      </c>
      <c r="GD42" s="490">
        <f t="shared" si="158"/>
        <v>0</v>
      </c>
      <c r="GE42" s="490">
        <f t="shared" si="158"/>
        <v>0</v>
      </c>
      <c r="GF42" s="490">
        <f t="shared" si="158"/>
        <v>0</v>
      </c>
      <c r="GG42" s="490">
        <f t="shared" si="158"/>
        <v>0</v>
      </c>
      <c r="GH42" s="490">
        <f t="shared" si="158"/>
        <v>0</v>
      </c>
      <c r="GI42" s="490">
        <f t="shared" si="158"/>
        <v>0</v>
      </c>
      <c r="GJ42" s="490">
        <f t="shared" si="158"/>
        <v>0</v>
      </c>
      <c r="GK42" s="490">
        <f t="shared" si="158"/>
        <v>177805</v>
      </c>
      <c r="GL42" s="490">
        <f t="shared" si="158"/>
        <v>44285</v>
      </c>
      <c r="GM42" s="490">
        <f t="shared" ref="GM42:IX42" si="159">GM41-GM43</f>
        <v>133520</v>
      </c>
      <c r="GN42" s="490">
        <f t="shared" si="159"/>
        <v>102045</v>
      </c>
      <c r="GO42" s="490">
        <f t="shared" si="159"/>
        <v>31475</v>
      </c>
      <c r="GP42" s="490">
        <f t="shared" si="159"/>
        <v>0</v>
      </c>
      <c r="GQ42" s="490">
        <f t="shared" si="159"/>
        <v>0</v>
      </c>
      <c r="GR42" s="490">
        <f t="shared" si="159"/>
        <v>0</v>
      </c>
      <c r="GS42" s="490">
        <f t="shared" si="159"/>
        <v>0</v>
      </c>
      <c r="GT42" s="490">
        <f t="shared" si="159"/>
        <v>0</v>
      </c>
      <c r="GU42" s="490">
        <f t="shared" si="159"/>
        <v>0</v>
      </c>
      <c r="GV42" s="490">
        <f t="shared" si="159"/>
        <v>0</v>
      </c>
      <c r="GW42" s="490">
        <f t="shared" si="159"/>
        <v>0</v>
      </c>
      <c r="GX42" s="490">
        <f t="shared" si="159"/>
        <v>0</v>
      </c>
      <c r="GY42" s="490">
        <f t="shared" si="159"/>
        <v>0</v>
      </c>
      <c r="GZ42" s="490">
        <f t="shared" si="159"/>
        <v>943330</v>
      </c>
      <c r="HA42" s="490">
        <f t="shared" si="159"/>
        <v>142210</v>
      </c>
      <c r="HB42" s="490">
        <f t="shared" si="159"/>
        <v>801120</v>
      </c>
      <c r="HC42" s="490">
        <f t="shared" si="159"/>
        <v>612270</v>
      </c>
      <c r="HD42" s="490">
        <f t="shared" si="159"/>
        <v>188850</v>
      </c>
      <c r="HE42" s="490">
        <f t="shared" si="159"/>
        <v>514468</v>
      </c>
      <c r="HF42" s="490">
        <f t="shared" si="159"/>
        <v>66208</v>
      </c>
      <c r="HG42" s="490">
        <f t="shared" si="159"/>
        <v>448260</v>
      </c>
      <c r="HH42" s="490">
        <f t="shared" si="159"/>
        <v>334500</v>
      </c>
      <c r="HI42" s="490">
        <f t="shared" si="159"/>
        <v>113760</v>
      </c>
      <c r="HJ42" s="490">
        <f t="shared" si="159"/>
        <v>1167632</v>
      </c>
      <c r="HK42" s="490">
        <f t="shared" si="159"/>
        <v>140552</v>
      </c>
      <c r="HL42" s="490">
        <f t="shared" si="159"/>
        <v>1027080</v>
      </c>
      <c r="HM42" s="490">
        <f t="shared" si="159"/>
        <v>760512</v>
      </c>
      <c r="HN42" s="490">
        <f t="shared" si="159"/>
        <v>266568</v>
      </c>
      <c r="HO42" s="490">
        <f t="shared" si="159"/>
        <v>465654</v>
      </c>
      <c r="HP42" s="490">
        <f t="shared" si="159"/>
        <v>91798</v>
      </c>
      <c r="HQ42" s="490">
        <f t="shared" si="159"/>
        <v>373856</v>
      </c>
      <c r="HR42" s="490">
        <f t="shared" si="159"/>
        <v>285726</v>
      </c>
      <c r="HS42" s="490">
        <f t="shared" si="159"/>
        <v>88130</v>
      </c>
      <c r="HT42" s="490">
        <f t="shared" si="159"/>
        <v>580957</v>
      </c>
      <c r="HU42" s="490">
        <f t="shared" si="159"/>
        <v>95342</v>
      </c>
      <c r="HV42" s="490">
        <f t="shared" si="159"/>
        <v>485615</v>
      </c>
      <c r="HW42" s="490">
        <f t="shared" si="159"/>
        <v>362375</v>
      </c>
      <c r="HX42" s="490">
        <f t="shared" si="159"/>
        <v>123240</v>
      </c>
      <c r="HY42" s="490">
        <f t="shared" si="159"/>
        <v>0</v>
      </c>
      <c r="HZ42" s="490">
        <f t="shared" si="159"/>
        <v>0</v>
      </c>
      <c r="IA42" s="490">
        <f t="shared" si="159"/>
        <v>0</v>
      </c>
      <c r="IB42" s="490">
        <f t="shared" si="159"/>
        <v>0</v>
      </c>
      <c r="IC42" s="490">
        <f t="shared" si="159"/>
        <v>0</v>
      </c>
      <c r="ID42" s="490">
        <f t="shared" si="159"/>
        <v>0</v>
      </c>
      <c r="IE42" s="490">
        <f t="shared" si="159"/>
        <v>0</v>
      </c>
      <c r="IF42" s="490">
        <f t="shared" si="159"/>
        <v>0</v>
      </c>
      <c r="IG42" s="490">
        <f t="shared" si="159"/>
        <v>0</v>
      </c>
      <c r="IH42" s="490">
        <f t="shared" si="159"/>
        <v>0</v>
      </c>
      <c r="II42" s="490">
        <f t="shared" si="159"/>
        <v>0</v>
      </c>
      <c r="IJ42" s="490">
        <f t="shared" si="159"/>
        <v>0</v>
      </c>
      <c r="IK42" s="490">
        <f t="shared" si="159"/>
        <v>0</v>
      </c>
      <c r="IL42" s="490">
        <f t="shared" si="159"/>
        <v>0</v>
      </c>
      <c r="IM42" s="490">
        <f t="shared" si="159"/>
        <v>0</v>
      </c>
      <c r="IN42" s="490">
        <f t="shared" si="159"/>
        <v>0</v>
      </c>
      <c r="IO42" s="490">
        <f t="shared" si="159"/>
        <v>0</v>
      </c>
      <c r="IP42" s="490">
        <f t="shared" si="159"/>
        <v>0</v>
      </c>
      <c r="IQ42" s="490">
        <f t="shared" si="159"/>
        <v>0</v>
      </c>
      <c r="IR42" s="490">
        <f t="shared" si="159"/>
        <v>0</v>
      </c>
      <c r="IS42" s="490">
        <f t="shared" si="159"/>
        <v>865830</v>
      </c>
      <c r="IT42" s="490">
        <f t="shared" si="159"/>
        <v>64710</v>
      </c>
      <c r="IU42" s="490">
        <f t="shared" si="159"/>
        <v>801120</v>
      </c>
      <c r="IV42" s="490">
        <f t="shared" si="159"/>
        <v>612270</v>
      </c>
      <c r="IW42" s="490">
        <f t="shared" si="159"/>
        <v>188850</v>
      </c>
      <c r="IX42" s="490">
        <f t="shared" si="159"/>
        <v>483468</v>
      </c>
      <c r="IY42" s="490">
        <f t="shared" ref="IY42:LJ42" si="160">IY41-IY43</f>
        <v>35208</v>
      </c>
      <c r="IZ42" s="490">
        <f t="shared" si="160"/>
        <v>448260</v>
      </c>
      <c r="JA42" s="490">
        <f t="shared" si="160"/>
        <v>334500</v>
      </c>
      <c r="JB42" s="490">
        <f t="shared" si="160"/>
        <v>113760</v>
      </c>
      <c r="JC42" s="490">
        <f t="shared" si="160"/>
        <v>0</v>
      </c>
      <c r="JD42" s="490">
        <f t="shared" si="160"/>
        <v>0</v>
      </c>
      <c r="JE42" s="490">
        <f t="shared" si="160"/>
        <v>0</v>
      </c>
      <c r="JF42" s="490">
        <f t="shared" si="160"/>
        <v>0</v>
      </c>
      <c r="JG42" s="490">
        <f t="shared" si="160"/>
        <v>0</v>
      </c>
      <c r="JH42" s="490">
        <f t="shared" si="160"/>
        <v>5357016</v>
      </c>
      <c r="JI42" s="490">
        <f t="shared" si="160"/>
        <v>720718</v>
      </c>
      <c r="JJ42" s="490">
        <f t="shared" si="160"/>
        <v>4636298</v>
      </c>
      <c r="JK42" s="490">
        <f t="shared" si="160"/>
        <v>3493300</v>
      </c>
      <c r="JL42" s="490">
        <f t="shared" si="160"/>
        <v>1142998</v>
      </c>
      <c r="JM42" s="490">
        <f t="shared" si="160"/>
        <v>84</v>
      </c>
      <c r="JN42" s="490">
        <f t="shared" si="160"/>
        <v>372</v>
      </c>
      <c r="JO42" s="490">
        <f t="shared" si="160"/>
        <v>166</v>
      </c>
      <c r="JP42" s="490">
        <f t="shared" si="160"/>
        <v>676</v>
      </c>
      <c r="JQ42" s="490">
        <f t="shared" si="160"/>
        <v>1000</v>
      </c>
      <c r="JR42" s="490">
        <f t="shared" si="160"/>
        <v>552</v>
      </c>
      <c r="JS42" s="490">
        <f t="shared" si="160"/>
        <v>2850</v>
      </c>
      <c r="JT42" s="490">
        <f t="shared" si="160"/>
        <v>137004</v>
      </c>
      <c r="JU42" s="490">
        <f t="shared" si="160"/>
        <v>2688</v>
      </c>
      <c r="JV42" s="490">
        <f t="shared" si="160"/>
        <v>134316</v>
      </c>
      <c r="JW42" s="490">
        <f t="shared" si="160"/>
        <v>134316</v>
      </c>
      <c r="JX42" s="490">
        <f t="shared" si="160"/>
        <v>0</v>
      </c>
      <c r="JY42" s="490">
        <f t="shared" si="160"/>
        <v>606732</v>
      </c>
      <c r="JZ42" s="490">
        <f t="shared" si="160"/>
        <v>11904</v>
      </c>
      <c r="KA42" s="490">
        <f t="shared" si="160"/>
        <v>594828</v>
      </c>
      <c r="KB42" s="490">
        <f t="shared" si="160"/>
        <v>594828</v>
      </c>
      <c r="KC42" s="490">
        <f t="shared" si="160"/>
        <v>0</v>
      </c>
      <c r="KD42" s="490">
        <f t="shared" si="160"/>
        <v>270746</v>
      </c>
      <c r="KE42" s="490">
        <f t="shared" si="160"/>
        <v>5312</v>
      </c>
      <c r="KF42" s="490">
        <f t="shared" si="160"/>
        <v>265434</v>
      </c>
      <c r="KG42" s="490">
        <f t="shared" si="160"/>
        <v>265434</v>
      </c>
      <c r="KH42" s="490">
        <f t="shared" si="160"/>
        <v>0</v>
      </c>
      <c r="KI42" s="490">
        <f t="shared" si="160"/>
        <v>1102556</v>
      </c>
      <c r="KJ42" s="490">
        <f t="shared" si="160"/>
        <v>21632</v>
      </c>
      <c r="KK42" s="490">
        <f t="shared" si="160"/>
        <v>1080924</v>
      </c>
      <c r="KL42" s="490">
        <f t="shared" si="160"/>
        <v>1080924</v>
      </c>
      <c r="KM42" s="490">
        <f t="shared" si="160"/>
        <v>0</v>
      </c>
      <c r="KN42" s="490">
        <f t="shared" si="160"/>
        <v>1631000</v>
      </c>
      <c r="KO42" s="490">
        <f t="shared" si="160"/>
        <v>32000</v>
      </c>
      <c r="KP42" s="490">
        <f t="shared" si="160"/>
        <v>1599000</v>
      </c>
      <c r="KQ42" s="490">
        <f t="shared" si="160"/>
        <v>1599000</v>
      </c>
      <c r="KR42" s="490">
        <f t="shared" si="160"/>
        <v>0</v>
      </c>
      <c r="KS42" s="490">
        <f t="shared" si="160"/>
        <v>771144</v>
      </c>
      <c r="KT42" s="490">
        <f t="shared" si="160"/>
        <v>14904</v>
      </c>
      <c r="KU42" s="490">
        <f t="shared" si="160"/>
        <v>756240</v>
      </c>
      <c r="KV42" s="490">
        <f t="shared" si="160"/>
        <v>756240</v>
      </c>
      <c r="KW42" s="490">
        <f t="shared" si="160"/>
        <v>0</v>
      </c>
      <c r="KX42" s="490">
        <f t="shared" si="160"/>
        <v>4519182</v>
      </c>
      <c r="KY42" s="490">
        <f t="shared" si="160"/>
        <v>88440</v>
      </c>
      <c r="KZ42" s="490">
        <f t="shared" si="160"/>
        <v>4430742</v>
      </c>
      <c r="LA42" s="490">
        <f t="shared" si="160"/>
        <v>4430742</v>
      </c>
      <c r="LB42" s="490">
        <f t="shared" si="160"/>
        <v>0</v>
      </c>
      <c r="LC42" s="490">
        <f t="shared" si="160"/>
        <v>605629636</v>
      </c>
      <c r="LD42" s="490">
        <f t="shared" si="160"/>
        <v>5357016</v>
      </c>
      <c r="LE42" s="490">
        <f t="shared" si="160"/>
        <v>4519182</v>
      </c>
      <c r="LF42" s="490">
        <f t="shared" si="160"/>
        <v>615505834</v>
      </c>
      <c r="LG42" s="490">
        <f t="shared" si="160"/>
        <v>45913973</v>
      </c>
      <c r="LH42" s="490">
        <f t="shared" si="160"/>
        <v>569591861</v>
      </c>
      <c r="LI42" s="490">
        <f t="shared" si="160"/>
        <v>434785117</v>
      </c>
      <c r="LJ42" s="490">
        <f t="shared" si="160"/>
        <v>134806744</v>
      </c>
      <c r="LK42" s="716">
        <f t="shared" ref="LK42:LS42" si="161">LK41-LK43</f>
        <v>1601.94</v>
      </c>
      <c r="LL42" s="491">
        <f t="shared" si="161"/>
        <v>133925552.90000001</v>
      </c>
      <c r="LM42" s="491">
        <f t="shared" si="161"/>
        <v>133925.5</v>
      </c>
      <c r="LN42" s="491">
        <f t="shared" si="161"/>
        <v>744912204.89999998</v>
      </c>
      <c r="LO42" s="713">
        <f t="shared" si="161"/>
        <v>744912.1</v>
      </c>
      <c r="LP42" s="491">
        <f t="shared" si="161"/>
        <v>3715</v>
      </c>
      <c r="LQ42" s="491">
        <f t="shared" si="161"/>
        <v>744912.1</v>
      </c>
      <c r="LR42" s="491">
        <f t="shared" si="161"/>
        <v>4519.1000000000004</v>
      </c>
      <c r="LS42" s="713">
        <f t="shared" si="161"/>
        <v>753146.2</v>
      </c>
      <c r="LT42" s="437"/>
      <c r="LU42" s="492"/>
      <c r="LV42" s="492"/>
      <c r="LW42" s="492"/>
      <c r="LX42" s="492"/>
      <c r="LY42" s="492"/>
      <c r="LZ42" s="492"/>
      <c r="MA42" s="493"/>
      <c r="MB42" s="493"/>
      <c r="MC42" s="493"/>
      <c r="MD42" s="493"/>
      <c r="ME42" s="493"/>
      <c r="MF42" s="493"/>
      <c r="MG42" s="493"/>
      <c r="MH42" s="493"/>
      <c r="MI42" s="493"/>
      <c r="MJ42" s="493"/>
      <c r="MK42" s="493"/>
      <c r="ML42" s="493"/>
      <c r="MM42" s="493"/>
      <c r="MN42" s="493"/>
      <c r="MO42" s="493"/>
      <c r="MP42" s="493"/>
      <c r="MQ42" s="493"/>
      <c r="MR42" s="493"/>
      <c r="MS42" s="493"/>
      <c r="MT42" s="493"/>
      <c r="MU42" s="493"/>
      <c r="MV42" s="493"/>
      <c r="MW42" s="493"/>
      <c r="MX42" s="493"/>
      <c r="MY42" s="493"/>
      <c r="MZ42" s="493"/>
      <c r="NA42" s="493"/>
      <c r="NB42" s="493"/>
      <c r="NC42" s="493"/>
      <c r="ND42" s="493"/>
      <c r="NE42" s="493"/>
      <c r="NF42" s="493"/>
      <c r="NG42" s="493"/>
      <c r="NH42" s="493"/>
      <c r="NI42" s="493"/>
      <c r="NJ42" s="493"/>
      <c r="NK42" s="493"/>
      <c r="NL42" s="493"/>
      <c r="NM42" s="493"/>
      <c r="NN42" s="493"/>
      <c r="NO42" s="493"/>
      <c r="NP42" s="493"/>
      <c r="NQ42" s="493"/>
      <c r="NR42" s="493"/>
      <c r="NS42" s="493"/>
      <c r="NT42" s="493"/>
      <c r="NU42" s="493"/>
      <c r="NV42" s="493"/>
      <c r="NW42" s="493"/>
      <c r="NX42" s="493"/>
      <c r="NY42" s="493"/>
      <c r="NZ42" s="493"/>
      <c r="OA42" s="493"/>
      <c r="OB42" s="493"/>
      <c r="OD42" s="492"/>
      <c r="OE42" s="492"/>
      <c r="OF42" s="492"/>
      <c r="OG42" s="492"/>
      <c r="OH42" s="492"/>
      <c r="OI42" s="492"/>
      <c r="OJ42" s="492"/>
      <c r="OK42" s="492"/>
      <c r="OL42" s="492"/>
    </row>
    <row r="43" spans="1:402" s="436" customFormat="1" ht="12.75">
      <c r="A43" s="489" t="s">
        <v>1032</v>
      </c>
      <c r="B43" s="490">
        <f>B10+B12+B18+B19+B20+B24+B27+B29+B30+B38+B40</f>
        <v>0</v>
      </c>
      <c r="C43" s="490">
        <f t="shared" ref="C43:BN43" si="162">C10+C12+C18+C19+C20+C24+C27+C29+C30+C38+C40</f>
        <v>0</v>
      </c>
      <c r="D43" s="490">
        <f t="shared" si="162"/>
        <v>0</v>
      </c>
      <c r="E43" s="490">
        <f t="shared" si="162"/>
        <v>27</v>
      </c>
      <c r="F43" s="490">
        <f t="shared" si="162"/>
        <v>27</v>
      </c>
      <c r="G43" s="490">
        <f t="shared" si="162"/>
        <v>0</v>
      </c>
      <c r="H43" s="490">
        <f t="shared" si="162"/>
        <v>0</v>
      </c>
      <c r="I43" s="490">
        <f t="shared" si="162"/>
        <v>0</v>
      </c>
      <c r="J43" s="490">
        <f t="shared" si="162"/>
        <v>1157409</v>
      </c>
      <c r="K43" s="490">
        <f t="shared" si="162"/>
        <v>1157409</v>
      </c>
      <c r="L43" s="491">
        <f t="shared" si="162"/>
        <v>1157.3</v>
      </c>
      <c r="M43" s="491">
        <f t="shared" si="162"/>
        <v>2.2999999999999998</v>
      </c>
      <c r="N43" s="491">
        <f t="shared" si="162"/>
        <v>221.7</v>
      </c>
      <c r="O43" s="491">
        <f t="shared" si="162"/>
        <v>1379</v>
      </c>
      <c r="P43" s="490">
        <f t="shared" si="162"/>
        <v>3680</v>
      </c>
      <c r="Q43" s="490">
        <f t="shared" si="162"/>
        <v>0</v>
      </c>
      <c r="R43" s="490">
        <f t="shared" si="162"/>
        <v>18</v>
      </c>
      <c r="S43" s="490">
        <f t="shared" si="162"/>
        <v>0</v>
      </c>
      <c r="T43" s="490">
        <f t="shared" si="162"/>
        <v>8</v>
      </c>
      <c r="U43" s="490">
        <f t="shared" si="162"/>
        <v>3706</v>
      </c>
      <c r="V43" s="490">
        <f t="shared" si="162"/>
        <v>4205</v>
      </c>
      <c r="W43" s="490">
        <f t="shared" si="162"/>
        <v>0</v>
      </c>
      <c r="X43" s="490">
        <f t="shared" si="162"/>
        <v>97</v>
      </c>
      <c r="Y43" s="490">
        <f t="shared" si="162"/>
        <v>0</v>
      </c>
      <c r="Z43" s="490">
        <f t="shared" si="162"/>
        <v>15</v>
      </c>
      <c r="AA43" s="490">
        <f t="shared" si="162"/>
        <v>4317</v>
      </c>
      <c r="AB43" s="490">
        <f t="shared" si="162"/>
        <v>1130</v>
      </c>
      <c r="AC43" s="490">
        <f t="shared" si="162"/>
        <v>0</v>
      </c>
      <c r="AD43" s="490">
        <f t="shared" si="162"/>
        <v>0</v>
      </c>
      <c r="AE43" s="490">
        <f t="shared" si="162"/>
        <v>0</v>
      </c>
      <c r="AF43" s="490">
        <f t="shared" si="162"/>
        <v>2</v>
      </c>
      <c r="AG43" s="490">
        <f t="shared" si="162"/>
        <v>1132</v>
      </c>
      <c r="AH43" s="490">
        <f t="shared" si="162"/>
        <v>9155</v>
      </c>
      <c r="AI43" s="490">
        <f t="shared" si="162"/>
        <v>0</v>
      </c>
      <c r="AJ43" s="490">
        <f t="shared" si="162"/>
        <v>0</v>
      </c>
      <c r="AK43" s="490">
        <f t="shared" si="162"/>
        <v>0</v>
      </c>
      <c r="AL43" s="490">
        <f t="shared" si="162"/>
        <v>0</v>
      </c>
      <c r="AM43" s="490">
        <f t="shared" si="162"/>
        <v>0</v>
      </c>
      <c r="AN43" s="490">
        <f t="shared" si="162"/>
        <v>0</v>
      </c>
      <c r="AO43" s="490">
        <f t="shared" si="162"/>
        <v>1</v>
      </c>
      <c r="AP43" s="490">
        <f t="shared" si="162"/>
        <v>1</v>
      </c>
      <c r="AQ43" s="490">
        <f t="shared" si="162"/>
        <v>0</v>
      </c>
      <c r="AR43" s="490">
        <f t="shared" si="162"/>
        <v>0</v>
      </c>
      <c r="AS43" s="490">
        <f t="shared" si="162"/>
        <v>0</v>
      </c>
      <c r="AT43" s="490">
        <f t="shared" si="162"/>
        <v>0</v>
      </c>
      <c r="AU43" s="490">
        <f t="shared" si="162"/>
        <v>2</v>
      </c>
      <c r="AV43" s="490">
        <f t="shared" si="162"/>
        <v>3</v>
      </c>
      <c r="AW43" s="490">
        <f t="shared" si="162"/>
        <v>0</v>
      </c>
      <c r="AX43" s="490">
        <f t="shared" si="162"/>
        <v>3</v>
      </c>
      <c r="AY43" s="490">
        <f t="shared" si="162"/>
        <v>1</v>
      </c>
      <c r="AZ43" s="490">
        <f t="shared" si="162"/>
        <v>0</v>
      </c>
      <c r="BA43" s="490">
        <f t="shared" si="162"/>
        <v>0</v>
      </c>
      <c r="BB43" s="490">
        <f t="shared" si="162"/>
        <v>0</v>
      </c>
      <c r="BC43" s="490">
        <f t="shared" si="162"/>
        <v>0</v>
      </c>
      <c r="BD43" s="490">
        <f t="shared" si="162"/>
        <v>0</v>
      </c>
      <c r="BE43" s="490">
        <f t="shared" si="162"/>
        <v>0</v>
      </c>
      <c r="BF43" s="490">
        <f t="shared" si="162"/>
        <v>0</v>
      </c>
      <c r="BG43" s="490">
        <f t="shared" si="162"/>
        <v>11</v>
      </c>
      <c r="BH43" s="490">
        <f t="shared" si="162"/>
        <v>94907200</v>
      </c>
      <c r="BI43" s="490">
        <f t="shared" si="162"/>
        <v>7937760</v>
      </c>
      <c r="BJ43" s="490">
        <f t="shared" si="162"/>
        <v>86969440</v>
      </c>
      <c r="BK43" s="490">
        <f t="shared" si="162"/>
        <v>66468160</v>
      </c>
      <c r="BL43" s="490">
        <f t="shared" si="162"/>
        <v>20501280</v>
      </c>
      <c r="BM43" s="490">
        <f t="shared" si="162"/>
        <v>0</v>
      </c>
      <c r="BN43" s="490">
        <f t="shared" si="162"/>
        <v>0</v>
      </c>
      <c r="BO43" s="490">
        <f t="shared" ref="BO43:DZ43" si="163">BO10+BO12+BO18+BO19+BO20+BO24+BO27+BO29+BO30+BO38+BO40</f>
        <v>0</v>
      </c>
      <c r="BP43" s="490">
        <f t="shared" si="163"/>
        <v>0</v>
      </c>
      <c r="BQ43" s="490">
        <f t="shared" si="163"/>
        <v>0</v>
      </c>
      <c r="BR43" s="490">
        <f t="shared" si="163"/>
        <v>1303110</v>
      </c>
      <c r="BS43" s="490">
        <f t="shared" si="163"/>
        <v>38826</v>
      </c>
      <c r="BT43" s="490">
        <f t="shared" si="163"/>
        <v>1264284</v>
      </c>
      <c r="BU43" s="490">
        <f t="shared" si="163"/>
        <v>970722</v>
      </c>
      <c r="BV43" s="490">
        <f t="shared" si="163"/>
        <v>293562</v>
      </c>
      <c r="BW43" s="490">
        <f t="shared" si="163"/>
        <v>0</v>
      </c>
      <c r="BX43" s="490">
        <f t="shared" si="163"/>
        <v>0</v>
      </c>
      <c r="BY43" s="490">
        <f t="shared" si="163"/>
        <v>0</v>
      </c>
      <c r="BZ43" s="490">
        <f t="shared" si="163"/>
        <v>0</v>
      </c>
      <c r="CA43" s="490">
        <f t="shared" si="163"/>
        <v>0</v>
      </c>
      <c r="CB43" s="490">
        <f t="shared" si="163"/>
        <v>1580416</v>
      </c>
      <c r="CC43" s="490">
        <f t="shared" si="163"/>
        <v>3608</v>
      </c>
      <c r="CD43" s="490">
        <f t="shared" si="163"/>
        <v>1576808</v>
      </c>
      <c r="CE43" s="490">
        <f t="shared" si="163"/>
        <v>1576808</v>
      </c>
      <c r="CF43" s="490">
        <f t="shared" si="163"/>
        <v>0</v>
      </c>
      <c r="CG43" s="490">
        <f t="shared" si="163"/>
        <v>97790726</v>
      </c>
      <c r="CH43" s="490">
        <f t="shared" si="163"/>
        <v>151350565</v>
      </c>
      <c r="CI43" s="490">
        <f t="shared" si="163"/>
        <v>12337470</v>
      </c>
      <c r="CJ43" s="490">
        <f t="shared" si="163"/>
        <v>139013095</v>
      </c>
      <c r="CK43" s="490">
        <f t="shared" si="163"/>
        <v>103733145</v>
      </c>
      <c r="CL43" s="490">
        <f t="shared" si="163"/>
        <v>35279950</v>
      </c>
      <c r="CM43" s="490">
        <f t="shared" si="163"/>
        <v>0</v>
      </c>
      <c r="CN43" s="490">
        <f t="shared" si="163"/>
        <v>0</v>
      </c>
      <c r="CO43" s="490">
        <f t="shared" si="163"/>
        <v>0</v>
      </c>
      <c r="CP43" s="490">
        <f t="shared" si="163"/>
        <v>0</v>
      </c>
      <c r="CQ43" s="490">
        <f t="shared" si="163"/>
        <v>0</v>
      </c>
      <c r="CR43" s="490">
        <f t="shared" si="163"/>
        <v>9757812</v>
      </c>
      <c r="CS43" s="490">
        <f t="shared" si="163"/>
        <v>284598</v>
      </c>
      <c r="CT43" s="490">
        <f t="shared" si="163"/>
        <v>9473214</v>
      </c>
      <c r="CU43" s="490">
        <f t="shared" si="163"/>
        <v>7095744</v>
      </c>
      <c r="CV43" s="490">
        <f t="shared" si="163"/>
        <v>2377470</v>
      </c>
      <c r="CW43" s="490">
        <f t="shared" si="163"/>
        <v>0</v>
      </c>
      <c r="CX43" s="490">
        <f t="shared" si="163"/>
        <v>0</v>
      </c>
      <c r="CY43" s="490">
        <f t="shared" si="163"/>
        <v>0</v>
      </c>
      <c r="CZ43" s="490">
        <f t="shared" si="163"/>
        <v>0</v>
      </c>
      <c r="DA43" s="490">
        <f t="shared" si="163"/>
        <v>0</v>
      </c>
      <c r="DB43" s="490">
        <f t="shared" si="163"/>
        <v>3422640</v>
      </c>
      <c r="DC43" s="490">
        <f t="shared" si="163"/>
        <v>11280</v>
      </c>
      <c r="DD43" s="490">
        <f t="shared" si="163"/>
        <v>3411360</v>
      </c>
      <c r="DE43" s="490">
        <f t="shared" si="163"/>
        <v>3411360</v>
      </c>
      <c r="DF43" s="490">
        <f t="shared" si="163"/>
        <v>0</v>
      </c>
      <c r="DG43" s="490">
        <f t="shared" si="163"/>
        <v>164531017</v>
      </c>
      <c r="DH43" s="490">
        <f t="shared" si="163"/>
        <v>46494980</v>
      </c>
      <c r="DI43" s="490">
        <f t="shared" si="163"/>
        <v>3698490</v>
      </c>
      <c r="DJ43" s="490">
        <f t="shared" si="163"/>
        <v>42796490</v>
      </c>
      <c r="DK43" s="490">
        <f t="shared" si="163"/>
        <v>31688590</v>
      </c>
      <c r="DL43" s="490">
        <f t="shared" si="163"/>
        <v>11107900</v>
      </c>
      <c r="DM43" s="490">
        <f t="shared" si="163"/>
        <v>0</v>
      </c>
      <c r="DN43" s="490">
        <f t="shared" si="163"/>
        <v>0</v>
      </c>
      <c r="DO43" s="490">
        <f t="shared" si="163"/>
        <v>0</v>
      </c>
      <c r="DP43" s="490">
        <f t="shared" si="163"/>
        <v>0</v>
      </c>
      <c r="DQ43" s="490">
        <f t="shared" si="163"/>
        <v>0</v>
      </c>
      <c r="DR43" s="490">
        <f t="shared" si="163"/>
        <v>0</v>
      </c>
      <c r="DS43" s="490">
        <f t="shared" si="163"/>
        <v>0</v>
      </c>
      <c r="DT43" s="490">
        <f t="shared" si="163"/>
        <v>0</v>
      </c>
      <c r="DU43" s="490">
        <f t="shared" si="163"/>
        <v>0</v>
      </c>
      <c r="DV43" s="490">
        <f t="shared" si="163"/>
        <v>0</v>
      </c>
      <c r="DW43" s="490">
        <f t="shared" si="163"/>
        <v>0</v>
      </c>
      <c r="DX43" s="490">
        <f t="shared" si="163"/>
        <v>0</v>
      </c>
      <c r="DY43" s="490">
        <f t="shared" si="163"/>
        <v>0</v>
      </c>
      <c r="DZ43" s="490">
        <f t="shared" si="163"/>
        <v>0</v>
      </c>
      <c r="EA43" s="490">
        <f t="shared" ref="EA43:GL43" si="164">EA10+EA12+EA18+EA19+EA20+EA24+EA27+EA29+EA30+EA38+EA40</f>
        <v>0</v>
      </c>
      <c r="EB43" s="490">
        <f t="shared" si="164"/>
        <v>547622</v>
      </c>
      <c r="EC43" s="490">
        <f t="shared" si="164"/>
        <v>1806</v>
      </c>
      <c r="ED43" s="490">
        <f t="shared" si="164"/>
        <v>545816</v>
      </c>
      <c r="EE43" s="490">
        <f t="shared" si="164"/>
        <v>545816</v>
      </c>
      <c r="EF43" s="490">
        <f t="shared" si="164"/>
        <v>0</v>
      </c>
      <c r="EG43" s="490">
        <f t="shared" si="164"/>
        <v>47042602</v>
      </c>
      <c r="EH43" s="490">
        <f t="shared" si="164"/>
        <v>309364345</v>
      </c>
      <c r="EI43" s="490">
        <f t="shared" si="164"/>
        <v>24313838</v>
      </c>
      <c r="EJ43" s="490">
        <f t="shared" si="164"/>
        <v>285050507</v>
      </c>
      <c r="EK43" s="490">
        <f t="shared" si="164"/>
        <v>215490345</v>
      </c>
      <c r="EL43" s="490">
        <f t="shared" si="164"/>
        <v>69560162</v>
      </c>
      <c r="EM43" s="490">
        <f t="shared" si="164"/>
        <v>292752745</v>
      </c>
      <c r="EN43" s="490">
        <f t="shared" si="164"/>
        <v>0</v>
      </c>
      <c r="EO43" s="490">
        <f t="shared" si="164"/>
        <v>11060922</v>
      </c>
      <c r="EP43" s="490">
        <f t="shared" si="164"/>
        <v>0</v>
      </c>
      <c r="EQ43" s="490">
        <f t="shared" si="164"/>
        <v>5550678</v>
      </c>
      <c r="ER43" s="490">
        <f t="shared" si="164"/>
        <v>0</v>
      </c>
      <c r="ES43" s="490">
        <f t="shared" si="164"/>
        <v>0</v>
      </c>
      <c r="ET43" s="490">
        <f t="shared" si="164"/>
        <v>0</v>
      </c>
      <c r="EU43" s="490">
        <f t="shared" si="164"/>
        <v>0</v>
      </c>
      <c r="EV43" s="490">
        <f t="shared" si="164"/>
        <v>0</v>
      </c>
      <c r="EW43" s="490">
        <f t="shared" si="164"/>
        <v>0</v>
      </c>
      <c r="EX43" s="490">
        <f t="shared" si="164"/>
        <v>0</v>
      </c>
      <c r="EY43" s="490">
        <f t="shared" si="164"/>
        <v>0</v>
      </c>
      <c r="EZ43" s="490">
        <f t="shared" si="164"/>
        <v>0</v>
      </c>
      <c r="FA43" s="490">
        <f t="shared" si="164"/>
        <v>0</v>
      </c>
      <c r="FB43" s="490">
        <f t="shared" si="164"/>
        <v>0</v>
      </c>
      <c r="FC43" s="490">
        <f t="shared" si="164"/>
        <v>0</v>
      </c>
      <c r="FD43" s="490">
        <f t="shared" si="164"/>
        <v>0</v>
      </c>
      <c r="FE43" s="490">
        <f t="shared" si="164"/>
        <v>0</v>
      </c>
      <c r="FF43" s="490">
        <f t="shared" si="164"/>
        <v>0</v>
      </c>
      <c r="FG43" s="490">
        <f t="shared" si="164"/>
        <v>0</v>
      </c>
      <c r="FH43" s="490">
        <f t="shared" si="164"/>
        <v>0</v>
      </c>
      <c r="FI43" s="490">
        <f t="shared" si="164"/>
        <v>0</v>
      </c>
      <c r="FJ43" s="490">
        <f t="shared" si="164"/>
        <v>0</v>
      </c>
      <c r="FK43" s="490">
        <f t="shared" si="164"/>
        <v>0</v>
      </c>
      <c r="FL43" s="490">
        <f t="shared" si="164"/>
        <v>0</v>
      </c>
      <c r="FM43" s="490">
        <f t="shared" si="164"/>
        <v>0</v>
      </c>
      <c r="FN43" s="490">
        <f t="shared" si="164"/>
        <v>0</v>
      </c>
      <c r="FO43" s="490">
        <f t="shared" si="164"/>
        <v>0</v>
      </c>
      <c r="FP43" s="490">
        <f t="shared" si="164"/>
        <v>0</v>
      </c>
      <c r="FQ43" s="490">
        <f t="shared" si="164"/>
        <v>0</v>
      </c>
      <c r="FR43" s="490">
        <f t="shared" si="164"/>
        <v>0</v>
      </c>
      <c r="FS43" s="490">
        <f t="shared" si="164"/>
        <v>0</v>
      </c>
      <c r="FT43" s="490">
        <f t="shared" si="164"/>
        <v>0</v>
      </c>
      <c r="FU43" s="490">
        <f t="shared" si="164"/>
        <v>0</v>
      </c>
      <c r="FV43" s="490">
        <f t="shared" si="164"/>
        <v>30961</v>
      </c>
      <c r="FW43" s="490">
        <f t="shared" si="164"/>
        <v>4257</v>
      </c>
      <c r="FX43" s="490">
        <f t="shared" si="164"/>
        <v>26704</v>
      </c>
      <c r="FY43" s="490">
        <f t="shared" si="164"/>
        <v>20409</v>
      </c>
      <c r="FZ43" s="490">
        <f t="shared" si="164"/>
        <v>6295</v>
      </c>
      <c r="GA43" s="490">
        <f t="shared" si="164"/>
        <v>42389</v>
      </c>
      <c r="GB43" s="490">
        <f t="shared" si="164"/>
        <v>5034</v>
      </c>
      <c r="GC43" s="490">
        <f t="shared" si="164"/>
        <v>37355</v>
      </c>
      <c r="GD43" s="490">
        <f t="shared" si="164"/>
        <v>27875</v>
      </c>
      <c r="GE43" s="490">
        <f t="shared" si="164"/>
        <v>9480</v>
      </c>
      <c r="GF43" s="490">
        <f t="shared" si="164"/>
        <v>0</v>
      </c>
      <c r="GG43" s="490">
        <f t="shared" si="164"/>
        <v>0</v>
      </c>
      <c r="GH43" s="490">
        <f t="shared" si="164"/>
        <v>0</v>
      </c>
      <c r="GI43" s="490">
        <f t="shared" si="164"/>
        <v>0</v>
      </c>
      <c r="GJ43" s="490">
        <f t="shared" si="164"/>
        <v>0</v>
      </c>
      <c r="GK43" s="490">
        <f t="shared" si="164"/>
        <v>0</v>
      </c>
      <c r="GL43" s="490">
        <f t="shared" si="164"/>
        <v>0</v>
      </c>
      <c r="GM43" s="490">
        <f t="shared" ref="GM43:IX43" si="165">GM10+GM12+GM18+GM19+GM20+GM24+GM27+GM29+GM30+GM38+GM40</f>
        <v>0</v>
      </c>
      <c r="GN43" s="490">
        <f t="shared" si="165"/>
        <v>0</v>
      </c>
      <c r="GO43" s="490">
        <f t="shared" si="165"/>
        <v>0</v>
      </c>
      <c r="GP43" s="490">
        <f t="shared" si="165"/>
        <v>0</v>
      </c>
      <c r="GQ43" s="490">
        <f t="shared" si="165"/>
        <v>0</v>
      </c>
      <c r="GR43" s="490">
        <f t="shared" si="165"/>
        <v>0</v>
      </c>
      <c r="GS43" s="490">
        <f t="shared" si="165"/>
        <v>0</v>
      </c>
      <c r="GT43" s="490">
        <f t="shared" si="165"/>
        <v>0</v>
      </c>
      <c r="GU43" s="490">
        <f t="shared" si="165"/>
        <v>0</v>
      </c>
      <c r="GV43" s="490">
        <f t="shared" si="165"/>
        <v>0</v>
      </c>
      <c r="GW43" s="490">
        <f t="shared" si="165"/>
        <v>0</v>
      </c>
      <c r="GX43" s="490">
        <f t="shared" si="165"/>
        <v>0</v>
      </c>
      <c r="GY43" s="490">
        <f t="shared" si="165"/>
        <v>0</v>
      </c>
      <c r="GZ43" s="490">
        <f t="shared" si="165"/>
        <v>377332</v>
      </c>
      <c r="HA43" s="490">
        <f t="shared" si="165"/>
        <v>56884</v>
      </c>
      <c r="HB43" s="490">
        <f t="shared" si="165"/>
        <v>320448</v>
      </c>
      <c r="HC43" s="490">
        <f t="shared" si="165"/>
        <v>244908</v>
      </c>
      <c r="HD43" s="490">
        <f t="shared" si="165"/>
        <v>75540</v>
      </c>
      <c r="HE43" s="490">
        <f t="shared" si="165"/>
        <v>771702</v>
      </c>
      <c r="HF43" s="490">
        <f t="shared" si="165"/>
        <v>99312</v>
      </c>
      <c r="HG43" s="490">
        <f t="shared" si="165"/>
        <v>672390</v>
      </c>
      <c r="HH43" s="490">
        <f t="shared" si="165"/>
        <v>501750</v>
      </c>
      <c r="HI43" s="490">
        <f t="shared" si="165"/>
        <v>170640</v>
      </c>
      <c r="HJ43" s="490">
        <f t="shared" si="165"/>
        <v>0</v>
      </c>
      <c r="HK43" s="490">
        <f t="shared" si="165"/>
        <v>0</v>
      </c>
      <c r="HL43" s="490">
        <f t="shared" si="165"/>
        <v>0</v>
      </c>
      <c r="HM43" s="490">
        <f t="shared" si="165"/>
        <v>0</v>
      </c>
      <c r="HN43" s="490">
        <f t="shared" si="165"/>
        <v>0</v>
      </c>
      <c r="HO43" s="490">
        <f t="shared" si="165"/>
        <v>99783</v>
      </c>
      <c r="HP43" s="490">
        <f t="shared" si="165"/>
        <v>19671</v>
      </c>
      <c r="HQ43" s="490">
        <f t="shared" si="165"/>
        <v>80112</v>
      </c>
      <c r="HR43" s="490">
        <f t="shared" si="165"/>
        <v>61227</v>
      </c>
      <c r="HS43" s="490">
        <f t="shared" si="165"/>
        <v>18885</v>
      </c>
      <c r="HT43" s="490">
        <f t="shared" si="165"/>
        <v>44689</v>
      </c>
      <c r="HU43" s="490">
        <f t="shared" si="165"/>
        <v>7334</v>
      </c>
      <c r="HV43" s="490">
        <f t="shared" si="165"/>
        <v>37355</v>
      </c>
      <c r="HW43" s="490">
        <f t="shared" si="165"/>
        <v>27875</v>
      </c>
      <c r="HX43" s="490">
        <f t="shared" si="165"/>
        <v>9480</v>
      </c>
      <c r="HY43" s="490">
        <f t="shared" si="165"/>
        <v>0</v>
      </c>
      <c r="HZ43" s="490">
        <f t="shared" si="165"/>
        <v>0</v>
      </c>
      <c r="IA43" s="490">
        <f t="shared" si="165"/>
        <v>0</v>
      </c>
      <c r="IB43" s="490">
        <f t="shared" si="165"/>
        <v>0</v>
      </c>
      <c r="IC43" s="490">
        <f t="shared" si="165"/>
        <v>0</v>
      </c>
      <c r="ID43" s="490">
        <f t="shared" si="165"/>
        <v>0</v>
      </c>
      <c r="IE43" s="490">
        <f t="shared" si="165"/>
        <v>0</v>
      </c>
      <c r="IF43" s="490">
        <f t="shared" si="165"/>
        <v>0</v>
      </c>
      <c r="IG43" s="490">
        <f t="shared" si="165"/>
        <v>0</v>
      </c>
      <c r="IH43" s="490">
        <f t="shared" si="165"/>
        <v>0</v>
      </c>
      <c r="II43" s="490">
        <f t="shared" si="165"/>
        <v>0</v>
      </c>
      <c r="IJ43" s="490">
        <f t="shared" si="165"/>
        <v>0</v>
      </c>
      <c r="IK43" s="490">
        <f t="shared" si="165"/>
        <v>0</v>
      </c>
      <c r="IL43" s="490">
        <f t="shared" si="165"/>
        <v>0</v>
      </c>
      <c r="IM43" s="490">
        <f t="shared" si="165"/>
        <v>0</v>
      </c>
      <c r="IN43" s="490">
        <f t="shared" si="165"/>
        <v>0</v>
      </c>
      <c r="IO43" s="490">
        <f t="shared" si="165"/>
        <v>0</v>
      </c>
      <c r="IP43" s="490">
        <f t="shared" si="165"/>
        <v>0</v>
      </c>
      <c r="IQ43" s="490">
        <f t="shared" si="165"/>
        <v>0</v>
      </c>
      <c r="IR43" s="490">
        <f t="shared" si="165"/>
        <v>0</v>
      </c>
      <c r="IS43" s="490">
        <f t="shared" si="165"/>
        <v>0</v>
      </c>
      <c r="IT43" s="490">
        <f t="shared" si="165"/>
        <v>0</v>
      </c>
      <c r="IU43" s="490">
        <f t="shared" si="165"/>
        <v>0</v>
      </c>
      <c r="IV43" s="490">
        <f t="shared" si="165"/>
        <v>0</v>
      </c>
      <c r="IW43" s="490">
        <f t="shared" si="165"/>
        <v>0</v>
      </c>
      <c r="IX43" s="490">
        <f t="shared" si="165"/>
        <v>0</v>
      </c>
      <c r="IY43" s="490">
        <f t="shared" ref="IY43:LS43" si="166">IY10+IY12+IY18+IY19+IY20+IY24+IY27+IY29+IY30+IY38+IY40</f>
        <v>0</v>
      </c>
      <c r="IZ43" s="490">
        <f t="shared" si="166"/>
        <v>0</v>
      </c>
      <c r="JA43" s="490">
        <f t="shared" si="166"/>
        <v>0</v>
      </c>
      <c r="JB43" s="490">
        <f t="shared" si="166"/>
        <v>0</v>
      </c>
      <c r="JC43" s="490">
        <f t="shared" si="166"/>
        <v>0</v>
      </c>
      <c r="JD43" s="490">
        <f t="shared" si="166"/>
        <v>0</v>
      </c>
      <c r="JE43" s="490">
        <f t="shared" si="166"/>
        <v>0</v>
      </c>
      <c r="JF43" s="490">
        <f t="shared" si="166"/>
        <v>0</v>
      </c>
      <c r="JG43" s="490">
        <f t="shared" si="166"/>
        <v>0</v>
      </c>
      <c r="JH43" s="490">
        <f t="shared" si="166"/>
        <v>1366856</v>
      </c>
      <c r="JI43" s="490">
        <f t="shared" si="166"/>
        <v>192492</v>
      </c>
      <c r="JJ43" s="490">
        <f t="shared" si="166"/>
        <v>1174364</v>
      </c>
      <c r="JK43" s="490">
        <f t="shared" si="166"/>
        <v>884044</v>
      </c>
      <c r="JL43" s="490">
        <f t="shared" si="166"/>
        <v>290320</v>
      </c>
      <c r="JM43" s="490">
        <f t="shared" si="166"/>
        <v>102</v>
      </c>
      <c r="JN43" s="490">
        <f t="shared" si="166"/>
        <v>165</v>
      </c>
      <c r="JO43" s="490">
        <f t="shared" si="166"/>
        <v>50</v>
      </c>
      <c r="JP43" s="490">
        <f t="shared" si="166"/>
        <v>150</v>
      </c>
      <c r="JQ43" s="490">
        <f t="shared" si="166"/>
        <v>362</v>
      </c>
      <c r="JR43" s="490">
        <f t="shared" si="166"/>
        <v>162</v>
      </c>
      <c r="JS43" s="490">
        <f t="shared" si="166"/>
        <v>991</v>
      </c>
      <c r="JT43" s="490">
        <f t="shared" si="166"/>
        <v>166362</v>
      </c>
      <c r="JU43" s="490">
        <f t="shared" si="166"/>
        <v>3264</v>
      </c>
      <c r="JV43" s="490">
        <f t="shared" si="166"/>
        <v>163098</v>
      </c>
      <c r="JW43" s="490">
        <f t="shared" si="166"/>
        <v>163098</v>
      </c>
      <c r="JX43" s="490">
        <f t="shared" si="166"/>
        <v>0</v>
      </c>
      <c r="JY43" s="490">
        <f t="shared" si="166"/>
        <v>269115</v>
      </c>
      <c r="JZ43" s="490">
        <f t="shared" si="166"/>
        <v>5280</v>
      </c>
      <c r="KA43" s="490">
        <f t="shared" si="166"/>
        <v>263835</v>
      </c>
      <c r="KB43" s="490">
        <f t="shared" si="166"/>
        <v>263835</v>
      </c>
      <c r="KC43" s="490">
        <f t="shared" si="166"/>
        <v>0</v>
      </c>
      <c r="KD43" s="490">
        <f t="shared" si="166"/>
        <v>81550</v>
      </c>
      <c r="KE43" s="490">
        <f t="shared" si="166"/>
        <v>1600</v>
      </c>
      <c r="KF43" s="490">
        <f t="shared" si="166"/>
        <v>79950</v>
      </c>
      <c r="KG43" s="490">
        <f t="shared" si="166"/>
        <v>79950</v>
      </c>
      <c r="KH43" s="490">
        <f t="shared" si="166"/>
        <v>0</v>
      </c>
      <c r="KI43" s="490">
        <f t="shared" si="166"/>
        <v>244650</v>
      </c>
      <c r="KJ43" s="490">
        <f t="shared" si="166"/>
        <v>4800</v>
      </c>
      <c r="KK43" s="490">
        <f t="shared" si="166"/>
        <v>239850</v>
      </c>
      <c r="KL43" s="490">
        <f t="shared" si="166"/>
        <v>239850</v>
      </c>
      <c r="KM43" s="490">
        <f t="shared" si="166"/>
        <v>0</v>
      </c>
      <c r="KN43" s="490">
        <f t="shared" si="166"/>
        <v>590422</v>
      </c>
      <c r="KO43" s="490">
        <f t="shared" si="166"/>
        <v>11584</v>
      </c>
      <c r="KP43" s="490">
        <f t="shared" si="166"/>
        <v>578838</v>
      </c>
      <c r="KQ43" s="490">
        <f t="shared" si="166"/>
        <v>578838</v>
      </c>
      <c r="KR43" s="490">
        <f t="shared" si="166"/>
        <v>0</v>
      </c>
      <c r="KS43" s="490">
        <f t="shared" si="166"/>
        <v>226314</v>
      </c>
      <c r="KT43" s="490">
        <f t="shared" si="166"/>
        <v>4374</v>
      </c>
      <c r="KU43" s="490">
        <f t="shared" si="166"/>
        <v>221940</v>
      </c>
      <c r="KV43" s="490">
        <f t="shared" si="166"/>
        <v>221940</v>
      </c>
      <c r="KW43" s="490">
        <f t="shared" si="166"/>
        <v>0</v>
      </c>
      <c r="KX43" s="490">
        <f t="shared" si="166"/>
        <v>1578413</v>
      </c>
      <c r="KY43" s="490">
        <f t="shared" si="166"/>
        <v>30902</v>
      </c>
      <c r="KZ43" s="490">
        <f t="shared" si="166"/>
        <v>1547511</v>
      </c>
      <c r="LA43" s="490">
        <f t="shared" si="166"/>
        <v>1547511</v>
      </c>
      <c r="LB43" s="490">
        <f t="shared" si="166"/>
        <v>0</v>
      </c>
      <c r="LC43" s="490">
        <f t="shared" si="166"/>
        <v>309364345</v>
      </c>
      <c r="LD43" s="490">
        <f t="shared" si="166"/>
        <v>1366856</v>
      </c>
      <c r="LE43" s="490">
        <f t="shared" si="166"/>
        <v>1578413</v>
      </c>
      <c r="LF43" s="490">
        <f t="shared" si="166"/>
        <v>312309614</v>
      </c>
      <c r="LG43" s="490">
        <f t="shared" si="166"/>
        <v>24537232</v>
      </c>
      <c r="LH43" s="490">
        <f t="shared" si="166"/>
        <v>287772382</v>
      </c>
      <c r="LI43" s="490">
        <f t="shared" si="166"/>
        <v>217921900</v>
      </c>
      <c r="LJ43" s="490">
        <f t="shared" si="166"/>
        <v>69850482</v>
      </c>
      <c r="LK43" s="716">
        <f t="shared" si="166"/>
        <v>832.61</v>
      </c>
      <c r="LL43" s="491">
        <f t="shared" si="166"/>
        <v>69607946.900000006</v>
      </c>
      <c r="LM43" s="491">
        <f t="shared" si="166"/>
        <v>69607.899999999994</v>
      </c>
      <c r="LN43" s="491">
        <f t="shared" si="166"/>
        <v>380339147.89999998</v>
      </c>
      <c r="LO43" s="713">
        <f t="shared" si="166"/>
        <v>380339.20000000001</v>
      </c>
      <c r="LP43" s="491">
        <f t="shared" si="166"/>
        <v>1379</v>
      </c>
      <c r="LQ43" s="491">
        <f t="shared" si="166"/>
        <v>380339.20000000001</v>
      </c>
      <c r="LR43" s="491">
        <f t="shared" si="166"/>
        <v>1578.5</v>
      </c>
      <c r="LS43" s="713">
        <f t="shared" si="166"/>
        <v>383296.7</v>
      </c>
      <c r="LT43" s="437"/>
      <c r="LU43" s="492"/>
      <c r="LV43" s="492"/>
      <c r="LW43" s="492"/>
      <c r="LX43" s="492"/>
      <c r="LY43" s="492"/>
      <c r="LZ43" s="492"/>
      <c r="MA43" s="493"/>
      <c r="MB43" s="493"/>
      <c r="MC43" s="493"/>
      <c r="MD43" s="493"/>
      <c r="ME43" s="493"/>
      <c r="MF43" s="493"/>
      <c r="MG43" s="493"/>
      <c r="MH43" s="493"/>
      <c r="MI43" s="493"/>
      <c r="MJ43" s="493"/>
      <c r="MK43" s="493"/>
      <c r="ML43" s="493"/>
      <c r="MM43" s="493"/>
      <c r="MN43" s="493"/>
      <c r="MO43" s="493"/>
      <c r="MP43" s="493"/>
      <c r="MQ43" s="493"/>
      <c r="MR43" s="493"/>
      <c r="MS43" s="493"/>
      <c r="MT43" s="493"/>
      <c r="MU43" s="493"/>
      <c r="MV43" s="493"/>
      <c r="MW43" s="493"/>
      <c r="MX43" s="493"/>
      <c r="MY43" s="493"/>
      <c r="MZ43" s="493"/>
      <c r="NA43" s="493"/>
      <c r="NB43" s="493"/>
      <c r="NC43" s="493"/>
      <c r="ND43" s="493"/>
      <c r="NE43" s="493"/>
      <c r="NF43" s="493"/>
      <c r="NG43" s="493"/>
      <c r="NH43" s="493"/>
      <c r="NI43" s="493"/>
      <c r="NJ43" s="493"/>
      <c r="NK43" s="493"/>
      <c r="NL43" s="493"/>
      <c r="NM43" s="493"/>
      <c r="NN43" s="493"/>
      <c r="NO43" s="493"/>
      <c r="NP43" s="493"/>
      <c r="NQ43" s="493"/>
      <c r="NR43" s="493"/>
      <c r="NS43" s="493"/>
      <c r="NT43" s="493"/>
      <c r="NU43" s="493"/>
      <c r="NV43" s="493"/>
      <c r="NW43" s="493"/>
      <c r="NX43" s="493"/>
      <c r="NY43" s="493"/>
      <c r="NZ43" s="493"/>
      <c r="OA43" s="493"/>
      <c r="OB43" s="493"/>
      <c r="OD43" s="492"/>
      <c r="OE43" s="492"/>
      <c r="OF43" s="492"/>
      <c r="OG43" s="492"/>
      <c r="OH43" s="492"/>
      <c r="OI43" s="492"/>
      <c r="OJ43" s="492"/>
      <c r="OK43" s="492"/>
      <c r="OL43" s="492"/>
    </row>
    <row r="44" spans="1:402" hidden="1">
      <c r="B44" s="494"/>
      <c r="C44" s="494"/>
      <c r="D44" s="494"/>
      <c r="E44" s="494"/>
      <c r="F44" s="494"/>
      <c r="G44" s="494"/>
      <c r="H44" s="494"/>
      <c r="I44" s="494"/>
      <c r="J44" s="494"/>
      <c r="K44" s="494"/>
      <c r="L44" s="494"/>
      <c r="M44" s="460">
        <f>935.9/9.5</f>
        <v>98.515789473684194</v>
      </c>
      <c r="N44" s="494"/>
      <c r="O44" s="494"/>
      <c r="P44" s="494"/>
      <c r="Q44" s="494"/>
      <c r="R44" s="494"/>
      <c r="S44" s="494"/>
      <c r="T44" s="494"/>
      <c r="U44" s="494"/>
      <c r="V44" s="494"/>
      <c r="W44" s="494"/>
      <c r="X44" s="494"/>
      <c r="Y44" s="494"/>
      <c r="Z44" s="494"/>
      <c r="AA44" s="494"/>
      <c r="AB44" s="494"/>
      <c r="AC44" s="494"/>
      <c r="AD44" s="494"/>
      <c r="AE44" s="494"/>
      <c r="AF44" s="494"/>
      <c r="AG44" s="494"/>
      <c r="AH44" s="494"/>
      <c r="AI44" s="494"/>
      <c r="AJ44" s="494"/>
      <c r="AK44" s="494"/>
      <c r="AL44" s="494"/>
      <c r="AM44" s="494"/>
      <c r="AN44" s="494"/>
      <c r="AO44" s="494"/>
      <c r="AP44" s="494"/>
      <c r="AQ44" s="494"/>
      <c r="AR44" s="494"/>
      <c r="AS44" s="494"/>
      <c r="AT44" s="494"/>
      <c r="AU44" s="494"/>
      <c r="AV44" s="494"/>
      <c r="AW44" s="494"/>
      <c r="AX44" s="494"/>
      <c r="AY44" s="494"/>
      <c r="AZ44" s="494"/>
      <c r="BA44" s="494"/>
      <c r="BB44" s="494"/>
      <c r="BC44" s="494"/>
      <c r="BD44" s="494"/>
      <c r="BE44" s="494"/>
      <c r="BF44" s="494"/>
      <c r="BG44" s="495"/>
      <c r="BH44" s="494"/>
      <c r="BI44" s="494"/>
      <c r="BJ44" s="494"/>
      <c r="BK44" s="494"/>
      <c r="BL44" s="494"/>
      <c r="BM44" s="494"/>
      <c r="BN44" s="494"/>
      <c r="BO44" s="494"/>
      <c r="BP44" s="494"/>
      <c r="BQ44" s="494"/>
      <c r="BR44" s="494"/>
      <c r="BS44" s="494"/>
      <c r="BT44" s="494"/>
      <c r="BU44" s="494"/>
      <c r="BV44" s="494"/>
      <c r="BW44" s="494"/>
      <c r="BX44" s="494"/>
      <c r="BY44" s="494"/>
      <c r="BZ44" s="494"/>
      <c r="CA44" s="494"/>
      <c r="CB44" s="494"/>
      <c r="CC44" s="494"/>
      <c r="CD44" s="494"/>
      <c r="CE44" s="494"/>
      <c r="CF44" s="494"/>
      <c r="CG44" s="494"/>
      <c r="CH44" s="494"/>
      <c r="CI44" s="494"/>
      <c r="CJ44" s="494"/>
      <c r="CK44" s="494"/>
      <c r="CL44" s="494"/>
      <c r="CM44" s="494"/>
      <c r="CN44" s="494"/>
      <c r="CO44" s="494"/>
      <c r="CP44" s="494"/>
      <c r="CQ44" s="494"/>
      <c r="CR44" s="494"/>
      <c r="CS44" s="494"/>
      <c r="CT44" s="494"/>
      <c r="CU44" s="494"/>
      <c r="CV44" s="494"/>
      <c r="CW44" s="494"/>
      <c r="CX44" s="494"/>
      <c r="CY44" s="494"/>
      <c r="CZ44" s="494"/>
      <c r="DA44" s="494"/>
      <c r="DB44" s="494"/>
      <c r="DC44" s="494"/>
      <c r="DD44" s="494"/>
      <c r="DE44" s="494"/>
      <c r="DF44" s="494"/>
      <c r="DG44" s="494"/>
      <c r="DH44" s="494"/>
      <c r="DI44" s="494"/>
      <c r="DJ44" s="494"/>
      <c r="DK44" s="494"/>
      <c r="DL44" s="494"/>
      <c r="DM44" s="494"/>
      <c r="DN44" s="494"/>
      <c r="DO44" s="494"/>
      <c r="DP44" s="494"/>
      <c r="DQ44" s="494"/>
      <c r="DR44" s="494"/>
      <c r="DS44" s="494"/>
      <c r="DT44" s="494"/>
      <c r="DU44" s="494"/>
      <c r="DV44" s="494"/>
      <c r="DW44" s="494"/>
      <c r="DX44" s="494"/>
      <c r="DY44" s="494"/>
      <c r="DZ44" s="494"/>
      <c r="EA44" s="494"/>
      <c r="EB44" s="494"/>
      <c r="EC44" s="494"/>
      <c r="ED44" s="494"/>
      <c r="EE44" s="494"/>
      <c r="EF44" s="494"/>
      <c r="EG44" s="494"/>
      <c r="EH44" s="494"/>
      <c r="EI44" s="494"/>
      <c r="EJ44" s="494"/>
      <c r="EK44" s="494"/>
      <c r="EL44" s="494"/>
      <c r="EM44" s="494"/>
      <c r="EN44" s="494"/>
      <c r="EO44" s="494"/>
      <c r="EP44" s="494"/>
      <c r="EQ44" s="494"/>
      <c r="ER44" s="494"/>
      <c r="ES44" s="494"/>
      <c r="ET44" s="494"/>
      <c r="EU44" s="494"/>
      <c r="EV44" s="494"/>
      <c r="EW44" s="494"/>
      <c r="EX44" s="494"/>
      <c r="EY44" s="494"/>
      <c r="EZ44" s="494"/>
      <c r="FA44" s="494"/>
      <c r="FB44" s="494"/>
      <c r="FC44" s="494"/>
      <c r="FD44" s="494"/>
      <c r="FE44" s="494"/>
      <c r="FF44" s="494"/>
      <c r="FG44" s="494"/>
      <c r="FH44" s="494"/>
      <c r="FI44" s="494"/>
      <c r="FJ44" s="494"/>
      <c r="FK44" s="494"/>
      <c r="FL44" s="494"/>
      <c r="FM44" s="494"/>
      <c r="FN44" s="494"/>
      <c r="FO44" s="494"/>
      <c r="FP44" s="494"/>
      <c r="FQ44" s="494"/>
      <c r="FR44" s="494"/>
      <c r="FS44" s="494"/>
      <c r="FT44" s="494"/>
      <c r="FU44" s="494"/>
      <c r="FV44" s="494"/>
      <c r="FW44" s="494"/>
      <c r="FX44" s="494"/>
      <c r="FY44" s="494"/>
      <c r="FZ44" s="494"/>
      <c r="GA44" s="494"/>
      <c r="GB44" s="494"/>
      <c r="GC44" s="494"/>
      <c r="GD44" s="494"/>
      <c r="GE44" s="494"/>
      <c r="GF44" s="494"/>
      <c r="GG44" s="494"/>
      <c r="GH44" s="494"/>
      <c r="GI44" s="494"/>
      <c r="GJ44" s="494"/>
      <c r="GK44" s="494"/>
      <c r="GL44" s="494"/>
      <c r="GM44" s="494"/>
      <c r="GN44" s="494"/>
      <c r="GO44" s="494"/>
      <c r="GP44" s="494"/>
      <c r="GQ44" s="494"/>
      <c r="GR44" s="494"/>
      <c r="GS44" s="494"/>
      <c r="GT44" s="494"/>
      <c r="GU44" s="494"/>
      <c r="GV44" s="494"/>
      <c r="GW44" s="494"/>
      <c r="GX44" s="494"/>
      <c r="GY44" s="494"/>
      <c r="GZ44" s="494"/>
      <c r="HA44" s="494"/>
      <c r="HB44" s="494"/>
      <c r="HC44" s="494"/>
      <c r="HD44" s="494"/>
      <c r="HE44" s="494"/>
      <c r="HF44" s="494"/>
      <c r="HG44" s="494"/>
      <c r="HH44" s="494"/>
      <c r="HI44" s="494"/>
      <c r="HJ44" s="494"/>
      <c r="HK44" s="494"/>
      <c r="HL44" s="494"/>
      <c r="HM44" s="494"/>
      <c r="HN44" s="494"/>
      <c r="HO44" s="494"/>
      <c r="HP44" s="494"/>
      <c r="HQ44" s="494"/>
      <c r="HR44" s="494"/>
      <c r="HS44" s="494"/>
      <c r="HT44" s="494"/>
      <c r="HU44" s="494"/>
      <c r="HV44" s="494"/>
      <c r="HW44" s="494"/>
      <c r="HX44" s="494"/>
      <c r="HY44" s="494"/>
      <c r="HZ44" s="494"/>
      <c r="IA44" s="494"/>
      <c r="IB44" s="494"/>
      <c r="IC44" s="494"/>
      <c r="ID44" s="494"/>
      <c r="IE44" s="494"/>
      <c r="IF44" s="494"/>
      <c r="IG44" s="494"/>
      <c r="IH44" s="494"/>
      <c r="II44" s="494"/>
      <c r="IJ44" s="494"/>
      <c r="IK44" s="494"/>
      <c r="IL44" s="494"/>
      <c r="IM44" s="494"/>
      <c r="IN44" s="494"/>
      <c r="IO44" s="494"/>
      <c r="IP44" s="494"/>
      <c r="IQ44" s="494"/>
      <c r="IR44" s="494"/>
      <c r="IS44" s="494"/>
      <c r="IT44" s="494"/>
      <c r="IU44" s="494"/>
      <c r="IV44" s="494"/>
      <c r="IW44" s="494"/>
      <c r="IX44" s="494"/>
      <c r="IY44" s="494"/>
      <c r="IZ44" s="494"/>
      <c r="JA44" s="494"/>
      <c r="JB44" s="494"/>
      <c r="JC44" s="494"/>
      <c r="JD44" s="494"/>
      <c r="JE44" s="494"/>
      <c r="JF44" s="494"/>
      <c r="JG44" s="494"/>
      <c r="JH44" s="494"/>
      <c r="JI44" s="494"/>
      <c r="JJ44" s="494"/>
      <c r="JK44" s="494"/>
      <c r="JL44" s="494"/>
      <c r="JM44" s="494"/>
      <c r="JN44" s="494"/>
      <c r="JO44" s="494"/>
      <c r="JP44" s="494"/>
      <c r="JQ44" s="494"/>
      <c r="JR44" s="495">
        <f>JM41+JN41+JO41+JP41+JQ41+JR41</f>
        <v>3841</v>
      </c>
      <c r="JS44" s="495"/>
      <c r="JT44" s="494"/>
      <c r="JU44" s="494"/>
      <c r="JV44" s="494"/>
      <c r="JW44" s="494"/>
      <c r="JX44" s="494"/>
      <c r="JY44" s="494"/>
      <c r="JZ44" s="494"/>
      <c r="KA44" s="494"/>
      <c r="KB44" s="494"/>
      <c r="KC44" s="494"/>
      <c r="KD44" s="494"/>
      <c r="KE44" s="494"/>
      <c r="KF44" s="494"/>
      <c r="KG44" s="494"/>
      <c r="KH44" s="494"/>
      <c r="KI44" s="494"/>
      <c r="KJ44" s="494"/>
      <c r="KK44" s="494"/>
      <c r="KL44" s="494"/>
      <c r="KM44" s="494"/>
      <c r="KN44" s="494"/>
      <c r="KO44" s="494"/>
      <c r="KP44" s="494"/>
      <c r="KQ44" s="494"/>
      <c r="KR44" s="494"/>
      <c r="KS44" s="494"/>
      <c r="KT44" s="494"/>
      <c r="KU44" s="494"/>
      <c r="KV44" s="494"/>
      <c r="KW44" s="494"/>
      <c r="KX44" s="494"/>
      <c r="KY44" s="494"/>
      <c r="KZ44" s="494"/>
      <c r="LA44" s="494"/>
      <c r="LB44" s="494"/>
      <c r="LC44" s="494"/>
      <c r="LD44" s="495">
        <f>LC41+LD41</f>
        <v>921717853</v>
      </c>
      <c r="LE44" s="494"/>
      <c r="LF44" s="496">
        <f>LF41-LG41-LH41</f>
        <v>0</v>
      </c>
      <c r="LG44" s="496"/>
      <c r="LH44" s="496">
        <f>LH41-LI41-LJ41</f>
        <v>0</v>
      </c>
      <c r="LI44" s="496"/>
      <c r="LJ44" s="496"/>
      <c r="LL44" s="19">
        <f>203533.5/2434.55*1000</f>
        <v>83602.103058060005</v>
      </c>
      <c r="LP44" s="494"/>
      <c r="LQ44" s="494"/>
      <c r="LR44" s="494"/>
      <c r="LU44" s="494"/>
      <c r="LV44" s="494"/>
      <c r="LW44" s="494"/>
      <c r="LX44" s="494"/>
      <c r="LY44" s="494"/>
      <c r="LZ44" s="494"/>
      <c r="MA44" s="494"/>
      <c r="MB44" s="494"/>
      <c r="MC44" s="494"/>
      <c r="MD44" s="494"/>
      <c r="ME44" s="494"/>
      <c r="MF44" s="497">
        <f>MA41+MB41+MC41+MD41+ME41+MF41</f>
        <v>1076266</v>
      </c>
      <c r="MG44" s="494">
        <f t="shared" ref="MG44:ML44" si="167">MA41*MG41</f>
        <v>303340.09999999998</v>
      </c>
      <c r="MH44" s="494">
        <f t="shared" si="167"/>
        <v>875913.3</v>
      </c>
      <c r="MI44" s="494">
        <f t="shared" si="167"/>
        <v>352397.98</v>
      </c>
      <c r="MJ44" s="494">
        <f t="shared" si="167"/>
        <v>1347365.6</v>
      </c>
      <c r="MK44" s="494">
        <f t="shared" si="167"/>
        <v>2223114.2999999998</v>
      </c>
      <c r="ML44" s="494">
        <f t="shared" si="167"/>
        <v>998062.3</v>
      </c>
      <c r="MM44" s="494"/>
      <c r="MN44" s="494"/>
      <c r="MO44" s="494"/>
      <c r="MP44" s="494"/>
      <c r="MQ44" s="494"/>
      <c r="MR44" s="494"/>
      <c r="MS44" s="494"/>
      <c r="MT44" s="494"/>
      <c r="MU44" s="494"/>
      <c r="MV44" s="494"/>
      <c r="MW44" s="494"/>
      <c r="MX44" s="494"/>
      <c r="MY44" s="494"/>
      <c r="MZ44" s="494"/>
      <c r="NA44" s="494"/>
      <c r="NB44" s="494"/>
      <c r="NC44" s="494"/>
      <c r="ND44" s="497">
        <f>MY41+MZ41+NA41+NB41+NC41+ND41</f>
        <v>0</v>
      </c>
      <c r="NE44" s="494"/>
      <c r="NF44" s="494"/>
      <c r="NG44" s="494"/>
      <c r="NH44" s="494"/>
      <c r="NI44" s="494"/>
      <c r="NJ44" s="497">
        <f>NE41+NF41+NG41+NH41+NI41+NJ41</f>
        <v>0</v>
      </c>
      <c r="NK44" s="494" t="e">
        <f>NE41*NK41</f>
        <v>#DIV/0!</v>
      </c>
      <c r="NL44" s="494" t="e">
        <f t="shared" ref="NL44:NP44" si="168">NF41*NL41</f>
        <v>#DIV/0!</v>
      </c>
      <c r="NM44" s="494" t="e">
        <f t="shared" si="168"/>
        <v>#DIV/0!</v>
      </c>
      <c r="NN44" s="494" t="e">
        <f t="shared" si="168"/>
        <v>#DIV/0!</v>
      </c>
      <c r="NO44" s="494" t="e">
        <f t="shared" si="168"/>
        <v>#DIV/0!</v>
      </c>
      <c r="NP44" s="494" t="e">
        <f t="shared" si="168"/>
        <v>#DIV/0!</v>
      </c>
      <c r="NQ44" s="494"/>
      <c r="NR44" s="494"/>
      <c r="NS44" s="494"/>
      <c r="NT44" s="494"/>
      <c r="NU44" s="494"/>
      <c r="NV44" s="494"/>
      <c r="NW44" s="494"/>
      <c r="NX44" s="494"/>
      <c r="NY44" s="494"/>
      <c r="NZ44" s="494"/>
      <c r="OA44" s="494"/>
      <c r="OB44" s="494"/>
      <c r="OD44" s="494"/>
      <c r="OE44" s="494"/>
      <c r="OF44" s="494"/>
      <c r="OG44" s="494"/>
      <c r="OH44" s="494"/>
      <c r="OI44" s="494"/>
      <c r="OJ44" s="494"/>
      <c r="OK44" s="494"/>
      <c r="OL44" s="494"/>
    </row>
    <row r="45" spans="1:402" hidden="1">
      <c r="B45" s="494"/>
      <c r="C45" s="494"/>
      <c r="D45" s="494"/>
      <c r="E45" s="494"/>
      <c r="F45" s="494"/>
      <c r="G45" s="494"/>
      <c r="H45" s="494"/>
      <c r="I45" s="494"/>
      <c r="J45" s="494"/>
      <c r="K45" s="494"/>
      <c r="L45" s="494"/>
      <c r="M45" s="494"/>
      <c r="N45" s="494"/>
      <c r="O45" s="494"/>
      <c r="P45" s="494"/>
      <c r="Q45" s="494"/>
      <c r="R45" s="494"/>
      <c r="S45" s="494"/>
      <c r="T45" s="494"/>
      <c r="U45" s="494"/>
      <c r="V45" s="494"/>
      <c r="W45" s="494"/>
      <c r="X45" s="494"/>
      <c r="Y45" s="494"/>
      <c r="Z45" s="494"/>
      <c r="AA45" s="494"/>
      <c r="AB45" s="494"/>
      <c r="AC45" s="494"/>
      <c r="AD45" s="494"/>
      <c r="AE45" s="494"/>
      <c r="AF45" s="494"/>
      <c r="AG45" s="494"/>
      <c r="AH45" s="494"/>
      <c r="AI45" s="494"/>
      <c r="AJ45" s="494"/>
      <c r="AK45" s="494"/>
      <c r="AL45" s="494"/>
      <c r="AM45" s="494"/>
      <c r="AN45" s="494"/>
      <c r="AO45" s="494"/>
      <c r="AP45" s="494"/>
      <c r="AQ45" s="494"/>
      <c r="AR45" s="494"/>
      <c r="AS45" s="494"/>
      <c r="AT45" s="494"/>
      <c r="AU45" s="494"/>
      <c r="AV45" s="494"/>
      <c r="AW45" s="494"/>
      <c r="AX45" s="494"/>
      <c r="AY45" s="494"/>
      <c r="AZ45" s="494"/>
      <c r="BA45" s="494"/>
      <c r="BB45" s="494"/>
      <c r="BC45" s="494"/>
      <c r="BD45" s="494"/>
      <c r="BE45" s="494"/>
      <c r="BF45" s="494"/>
      <c r="BG45" s="494"/>
      <c r="BH45" s="494"/>
      <c r="BI45" s="494"/>
      <c r="BJ45" s="494"/>
      <c r="BK45" s="494"/>
      <c r="BL45" s="494"/>
      <c r="BM45" s="494"/>
      <c r="BN45" s="494"/>
      <c r="BO45" s="494"/>
      <c r="BP45" s="494"/>
      <c r="BQ45" s="494"/>
      <c r="BR45" s="494"/>
      <c r="BS45" s="494"/>
      <c r="BT45" s="494"/>
      <c r="BU45" s="494"/>
      <c r="BV45" s="494"/>
      <c r="BW45" s="494"/>
      <c r="BX45" s="494"/>
      <c r="BY45" s="494"/>
      <c r="BZ45" s="494"/>
      <c r="CA45" s="494"/>
      <c r="CB45" s="494"/>
      <c r="CC45" s="494"/>
      <c r="CD45" s="494"/>
      <c r="CE45" s="494"/>
      <c r="CF45" s="494"/>
      <c r="CG45" s="494"/>
      <c r="CH45" s="494"/>
      <c r="CI45" s="494"/>
      <c r="CJ45" s="494"/>
      <c r="CK45" s="494"/>
      <c r="CL45" s="494"/>
      <c r="CM45" s="494"/>
      <c r="CN45" s="494"/>
      <c r="CO45" s="494"/>
      <c r="CP45" s="494"/>
      <c r="CQ45" s="494"/>
      <c r="CR45" s="494"/>
      <c r="CS45" s="494"/>
      <c r="CT45" s="494"/>
      <c r="CU45" s="494"/>
      <c r="CV45" s="494"/>
      <c r="CW45" s="494"/>
      <c r="CX45" s="494"/>
      <c r="CY45" s="494"/>
      <c r="CZ45" s="494"/>
      <c r="DA45" s="494"/>
      <c r="DB45" s="494"/>
      <c r="DC45" s="494"/>
      <c r="DD45" s="494"/>
      <c r="DE45" s="494"/>
      <c r="DF45" s="494"/>
      <c r="DG45" s="494"/>
      <c r="DH45" s="494"/>
      <c r="DI45" s="494"/>
      <c r="DJ45" s="494"/>
      <c r="DK45" s="494"/>
      <c r="DL45" s="494"/>
      <c r="DM45" s="494"/>
      <c r="DN45" s="494"/>
      <c r="DO45" s="494"/>
      <c r="DP45" s="494"/>
      <c r="DQ45" s="494"/>
      <c r="DR45" s="494"/>
      <c r="DS45" s="494"/>
      <c r="DT45" s="494"/>
      <c r="DU45" s="494"/>
      <c r="DV45" s="494"/>
      <c r="DW45" s="494"/>
      <c r="DX45" s="494"/>
      <c r="DY45" s="494"/>
      <c r="DZ45" s="494"/>
      <c r="EA45" s="494"/>
      <c r="EB45" s="494"/>
      <c r="EC45" s="494"/>
      <c r="ED45" s="494"/>
      <c r="EE45" s="494"/>
      <c r="EF45" s="494"/>
      <c r="EG45" s="494"/>
      <c r="EH45" s="494"/>
      <c r="EI45" s="494"/>
      <c r="EJ45" s="494"/>
      <c r="EK45" s="494"/>
      <c r="EL45" s="494"/>
      <c r="EM45" s="494"/>
      <c r="EN45" s="494"/>
      <c r="EO45" s="494"/>
      <c r="EP45" s="494"/>
      <c r="EQ45" s="494"/>
      <c r="ER45" s="494"/>
      <c r="ES45" s="494"/>
      <c r="ET45" s="494"/>
      <c r="EU45" s="494"/>
      <c r="EV45" s="494"/>
      <c r="EW45" s="494"/>
      <c r="EX45" s="494"/>
      <c r="EY45" s="494"/>
      <c r="EZ45" s="494"/>
      <c r="FA45" s="494"/>
      <c r="FB45" s="494"/>
      <c r="FC45" s="494"/>
      <c r="FD45" s="494"/>
      <c r="FE45" s="494"/>
      <c r="FF45" s="494"/>
      <c r="FG45" s="494"/>
      <c r="FH45" s="494"/>
      <c r="FI45" s="494"/>
      <c r="FJ45" s="494"/>
      <c r="FK45" s="494"/>
      <c r="FL45" s="494"/>
      <c r="FM45" s="494"/>
      <c r="FN45" s="494"/>
      <c r="FO45" s="494"/>
      <c r="FP45" s="494"/>
      <c r="FQ45" s="494"/>
      <c r="FR45" s="494"/>
      <c r="FS45" s="494"/>
      <c r="FT45" s="494"/>
      <c r="FU45" s="494"/>
      <c r="FV45" s="494"/>
      <c r="FW45" s="494"/>
      <c r="FX45" s="494"/>
      <c r="FY45" s="494"/>
      <c r="FZ45" s="494"/>
      <c r="GA45" s="494"/>
      <c r="GB45" s="494"/>
      <c r="GC45" s="494"/>
      <c r="GD45" s="494"/>
      <c r="GE45" s="494"/>
      <c r="GF45" s="494"/>
      <c r="GG45" s="494"/>
      <c r="GH45" s="494"/>
      <c r="GI45" s="494"/>
      <c r="GJ45" s="494"/>
      <c r="GK45" s="494"/>
      <c r="GL45" s="494"/>
      <c r="GM45" s="494"/>
      <c r="GN45" s="494"/>
      <c r="GO45" s="494"/>
      <c r="GP45" s="494"/>
      <c r="GQ45" s="494"/>
      <c r="GR45" s="494"/>
      <c r="GS45" s="494"/>
      <c r="GT45" s="494"/>
      <c r="GU45" s="494"/>
      <c r="GV45" s="494"/>
      <c r="GW45" s="494"/>
      <c r="GX45" s="494"/>
      <c r="GY45" s="494"/>
      <c r="GZ45" s="494"/>
      <c r="HA45" s="494"/>
      <c r="HB45" s="494"/>
      <c r="HC45" s="494"/>
      <c r="HD45" s="494"/>
      <c r="HE45" s="494"/>
      <c r="HF45" s="494"/>
      <c r="HG45" s="494"/>
      <c r="HH45" s="494"/>
      <c r="HI45" s="494"/>
      <c r="HJ45" s="494"/>
      <c r="HK45" s="494"/>
      <c r="HL45" s="494"/>
      <c r="HM45" s="494"/>
      <c r="HN45" s="494"/>
      <c r="HO45" s="494"/>
      <c r="HP45" s="494"/>
      <c r="HQ45" s="494"/>
      <c r="HR45" s="494"/>
      <c r="HS45" s="494"/>
      <c r="HT45" s="494"/>
      <c r="HU45" s="494"/>
      <c r="HV45" s="494"/>
      <c r="HW45" s="494"/>
      <c r="HX45" s="494"/>
      <c r="HY45" s="494"/>
      <c r="HZ45" s="494"/>
      <c r="IA45" s="494"/>
      <c r="IB45" s="494"/>
      <c r="IC45" s="494"/>
      <c r="ID45" s="494"/>
      <c r="IE45" s="494"/>
      <c r="IF45" s="494"/>
      <c r="IG45" s="494"/>
      <c r="IH45" s="494"/>
      <c r="II45" s="494"/>
      <c r="IJ45" s="494"/>
      <c r="IK45" s="494"/>
      <c r="IL45" s="494"/>
      <c r="IM45" s="494"/>
      <c r="IN45" s="494"/>
      <c r="IO45" s="494"/>
      <c r="IP45" s="494"/>
      <c r="IQ45" s="494"/>
      <c r="IR45" s="494"/>
      <c r="IS45" s="494"/>
      <c r="IT45" s="494"/>
      <c r="IU45" s="494"/>
      <c r="IV45" s="494"/>
      <c r="IW45" s="494"/>
      <c r="IX45" s="494"/>
      <c r="IY45" s="494"/>
      <c r="IZ45" s="494"/>
      <c r="JA45" s="494"/>
      <c r="JB45" s="494"/>
      <c r="JC45" s="494"/>
      <c r="JD45" s="494"/>
      <c r="JE45" s="494"/>
      <c r="JF45" s="494"/>
      <c r="JG45" s="494"/>
      <c r="JH45" s="494"/>
      <c r="JI45" s="494"/>
      <c r="JJ45" s="494"/>
      <c r="JK45" s="494"/>
      <c r="JL45" s="494"/>
      <c r="JM45" s="494"/>
      <c r="JN45" s="494"/>
      <c r="JO45" s="494"/>
      <c r="JP45" s="494"/>
      <c r="JQ45" s="494"/>
      <c r="JR45" s="494"/>
      <c r="JS45" s="494"/>
      <c r="JT45" s="494"/>
      <c r="JU45" s="494"/>
      <c r="JV45" s="494"/>
      <c r="JW45" s="494"/>
      <c r="JX45" s="494"/>
      <c r="JY45" s="494"/>
      <c r="JZ45" s="494"/>
      <c r="KA45" s="494"/>
      <c r="KB45" s="494"/>
      <c r="KC45" s="494"/>
      <c r="KD45" s="494"/>
      <c r="KE45" s="494"/>
      <c r="KF45" s="494"/>
      <c r="KG45" s="494"/>
      <c r="KH45" s="494"/>
      <c r="KI45" s="494"/>
      <c r="KJ45" s="494"/>
      <c r="KK45" s="494"/>
      <c r="KL45" s="494"/>
      <c r="KM45" s="494"/>
      <c r="KN45" s="494"/>
      <c r="KO45" s="494"/>
      <c r="KP45" s="494"/>
      <c r="KQ45" s="494"/>
      <c r="KR45" s="494"/>
      <c r="KS45" s="494"/>
      <c r="KT45" s="494"/>
      <c r="KU45" s="494"/>
      <c r="KV45" s="494"/>
      <c r="KW45" s="494"/>
      <c r="KX45" s="494"/>
      <c r="KY45" s="494"/>
      <c r="KZ45" s="494"/>
      <c r="LA45" s="494"/>
      <c r="LB45" s="494"/>
      <c r="LC45" s="494"/>
      <c r="LD45" s="494"/>
      <c r="LE45" s="494"/>
      <c r="LF45" s="498"/>
      <c r="LG45" s="498"/>
      <c r="LH45" s="498" t="e">
        <f>LH41-#REF!-#REF!-#REF!-#REF!-#REF!-#REF!</f>
        <v>#REF!</v>
      </c>
      <c r="LI45" s="498"/>
      <c r="LJ45" s="498"/>
      <c r="LN45" s="719"/>
      <c r="LO45" s="719"/>
      <c r="LP45" s="494"/>
      <c r="LQ45" s="494"/>
      <c r="LR45" s="494"/>
      <c r="LU45" s="494"/>
      <c r="LV45" s="494"/>
      <c r="LW45" s="494"/>
      <c r="LX45" s="494"/>
      <c r="LY45" s="494"/>
      <c r="LZ45" s="494"/>
      <c r="MA45" s="494"/>
      <c r="MB45" s="494"/>
      <c r="MC45" s="494"/>
      <c r="MD45" s="494"/>
      <c r="ME45" s="494"/>
      <c r="MF45" s="494"/>
      <c r="MG45" s="494"/>
      <c r="MH45" s="494"/>
      <c r="MI45" s="494"/>
      <c r="MJ45" s="494"/>
      <c r="MK45" s="494"/>
      <c r="ML45" s="494">
        <f>MG44+MH44+MI44+MJ44+MK44+ML44</f>
        <v>6100193.5800000001</v>
      </c>
      <c r="MM45" s="494"/>
      <c r="MN45" s="494"/>
      <c r="MO45" s="494"/>
      <c r="MP45" s="494"/>
      <c r="MQ45" s="494"/>
      <c r="MR45" s="494"/>
      <c r="MS45" s="494"/>
      <c r="MT45" s="494"/>
      <c r="MU45" s="494"/>
      <c r="MV45" s="494"/>
      <c r="MW45" s="494"/>
      <c r="MX45" s="494"/>
      <c r="MY45" s="494"/>
      <c r="MZ45" s="494"/>
      <c r="NA45" s="494"/>
      <c r="NB45" s="494"/>
      <c r="NC45" s="494"/>
      <c r="ND45" s="494"/>
      <c r="NE45" s="494"/>
      <c r="NF45" s="494"/>
      <c r="NG45" s="494"/>
      <c r="NH45" s="494"/>
      <c r="NI45" s="494"/>
      <c r="NJ45" s="494"/>
      <c r="NK45" s="494"/>
      <c r="NL45" s="494"/>
      <c r="NM45" s="494"/>
      <c r="NN45" s="494"/>
      <c r="NO45" s="494"/>
      <c r="NP45" s="494" t="e">
        <f>NK44+NL44+NM44+NN44+NO44+NP44</f>
        <v>#DIV/0!</v>
      </c>
      <c r="NQ45" s="494"/>
      <c r="NR45" s="494"/>
      <c r="NS45" s="494"/>
      <c r="NT45" s="494"/>
      <c r="NU45" s="494"/>
      <c r="NV45" s="494"/>
      <c r="NW45" s="494"/>
      <c r="NX45" s="494"/>
      <c r="NY45" s="494"/>
      <c r="NZ45" s="494"/>
      <c r="OA45" s="494"/>
      <c r="OB45" s="494"/>
      <c r="OD45" s="494"/>
      <c r="OE45" s="494"/>
      <c r="OF45" s="494"/>
      <c r="OG45" s="494"/>
      <c r="OH45" s="494"/>
      <c r="OI45" s="494"/>
      <c r="OJ45" s="494"/>
      <c r="OK45" s="494"/>
      <c r="OL45" s="494"/>
    </row>
    <row r="46" spans="1:402">
      <c r="B46" s="494"/>
      <c r="C46" s="494"/>
      <c r="D46" s="494"/>
      <c r="E46" s="494"/>
      <c r="F46" s="494"/>
      <c r="G46" s="494"/>
      <c r="H46" s="494"/>
      <c r="I46" s="494"/>
      <c r="J46" s="494"/>
      <c r="K46" s="494"/>
      <c r="L46" s="494"/>
      <c r="M46" s="494"/>
      <c r="N46" s="494"/>
      <c r="O46" s="494"/>
      <c r="P46" s="494"/>
      <c r="Q46" s="494"/>
      <c r="R46" s="494"/>
      <c r="S46" s="494"/>
      <c r="T46" s="494"/>
      <c r="U46" s="494"/>
      <c r="V46" s="494"/>
      <c r="W46" s="494"/>
      <c r="X46" s="494"/>
      <c r="Y46" s="494"/>
      <c r="Z46" s="494"/>
      <c r="AA46" s="494"/>
      <c r="AB46" s="494"/>
      <c r="AC46" s="494"/>
      <c r="AD46" s="494"/>
      <c r="AE46" s="494"/>
      <c r="AF46" s="494"/>
      <c r="AG46" s="494"/>
      <c r="AH46" s="494"/>
      <c r="AI46" s="494"/>
      <c r="AJ46" s="494"/>
      <c r="AK46" s="494"/>
      <c r="AL46" s="494"/>
      <c r="AM46" s="494"/>
      <c r="AN46" s="494"/>
      <c r="AO46" s="494"/>
      <c r="AP46" s="494"/>
      <c r="AQ46" s="494"/>
      <c r="AR46" s="494"/>
      <c r="AS46" s="494"/>
      <c r="AT46" s="494"/>
      <c r="AU46" s="494"/>
      <c r="AV46" s="494"/>
      <c r="AW46" s="494"/>
      <c r="AX46" s="494"/>
      <c r="AY46" s="494"/>
      <c r="AZ46" s="494"/>
      <c r="BA46" s="494"/>
      <c r="BB46" s="494"/>
      <c r="BC46" s="494"/>
      <c r="BD46" s="494"/>
      <c r="BE46" s="494"/>
      <c r="BF46" s="494"/>
      <c r="BG46" s="494"/>
      <c r="BH46" s="494"/>
      <c r="BI46" s="494"/>
      <c r="BJ46" s="494"/>
      <c r="BK46" s="494"/>
      <c r="BL46" s="494"/>
      <c r="BM46" s="494"/>
      <c r="BN46" s="494"/>
      <c r="BO46" s="494"/>
      <c r="BP46" s="494"/>
      <c r="BQ46" s="494"/>
      <c r="BR46" s="494"/>
      <c r="BS46" s="494"/>
      <c r="BT46" s="494"/>
      <c r="BU46" s="494"/>
      <c r="BV46" s="494"/>
      <c r="BW46" s="494"/>
      <c r="BX46" s="494"/>
      <c r="BY46" s="494"/>
      <c r="BZ46" s="494"/>
      <c r="CA46" s="494"/>
      <c r="CB46" s="494"/>
      <c r="CC46" s="494"/>
      <c r="CD46" s="494"/>
      <c r="CE46" s="494"/>
      <c r="CF46" s="494"/>
      <c r="CG46" s="494"/>
      <c r="CH46" s="494"/>
      <c r="CI46" s="494"/>
      <c r="CJ46" s="494"/>
      <c r="CK46" s="494"/>
      <c r="CL46" s="494"/>
      <c r="CM46" s="494"/>
      <c r="CN46" s="494"/>
      <c r="CO46" s="494"/>
      <c r="CP46" s="494"/>
      <c r="CQ46" s="494"/>
      <c r="CR46" s="494"/>
      <c r="CS46" s="494"/>
      <c r="CT46" s="494"/>
      <c r="CU46" s="494"/>
      <c r="CV46" s="494"/>
      <c r="CW46" s="494"/>
      <c r="CX46" s="494"/>
      <c r="CY46" s="494"/>
      <c r="CZ46" s="494"/>
      <c r="DA46" s="494"/>
      <c r="DB46" s="494"/>
      <c r="DC46" s="494"/>
      <c r="DD46" s="494"/>
      <c r="DE46" s="494"/>
      <c r="DF46" s="494"/>
      <c r="DG46" s="494"/>
      <c r="DH46" s="494"/>
      <c r="DI46" s="494"/>
      <c r="DJ46" s="494"/>
      <c r="DK46" s="494"/>
      <c r="DL46" s="494"/>
      <c r="DM46" s="494"/>
      <c r="DN46" s="494"/>
      <c r="DO46" s="494"/>
      <c r="DP46" s="494"/>
      <c r="DQ46" s="494"/>
      <c r="DR46" s="494"/>
      <c r="DS46" s="494"/>
      <c r="DT46" s="494"/>
      <c r="DU46" s="494"/>
      <c r="DV46" s="494"/>
      <c r="DW46" s="494"/>
      <c r="DX46" s="494"/>
      <c r="DY46" s="494"/>
      <c r="DZ46" s="494"/>
      <c r="EA46" s="494"/>
      <c r="EB46" s="494"/>
      <c r="EC46" s="494"/>
      <c r="ED46" s="494"/>
      <c r="EE46" s="494"/>
      <c r="EF46" s="494"/>
      <c r="EG46" s="494"/>
      <c r="EH46" s="494"/>
      <c r="EI46" s="494"/>
      <c r="EJ46" s="494"/>
      <c r="EK46" s="494"/>
      <c r="EL46" s="494"/>
      <c r="EM46" s="494"/>
      <c r="EN46" s="494"/>
      <c r="EO46" s="494"/>
      <c r="EP46" s="494"/>
      <c r="EQ46" s="494"/>
      <c r="ER46" s="494"/>
      <c r="ES46" s="494"/>
      <c r="ET46" s="494"/>
      <c r="EU46" s="494"/>
      <c r="EV46" s="494"/>
      <c r="EW46" s="494"/>
      <c r="EX46" s="494"/>
      <c r="EY46" s="494"/>
      <c r="EZ46" s="494"/>
      <c r="FA46" s="494"/>
      <c r="FB46" s="494"/>
      <c r="FC46" s="494"/>
      <c r="FD46" s="494"/>
      <c r="FE46" s="494"/>
      <c r="FF46" s="494"/>
      <c r="FG46" s="494"/>
      <c r="FH46" s="494"/>
      <c r="FI46" s="494"/>
      <c r="FJ46" s="494"/>
      <c r="FK46" s="494"/>
      <c r="FL46" s="494"/>
      <c r="FM46" s="494"/>
      <c r="FN46" s="494"/>
      <c r="FO46" s="494"/>
      <c r="FP46" s="494"/>
      <c r="FQ46" s="494"/>
      <c r="FR46" s="494"/>
      <c r="FS46" s="494"/>
      <c r="FT46" s="494"/>
      <c r="FU46" s="494"/>
      <c r="FV46" s="494"/>
      <c r="FW46" s="494"/>
      <c r="FX46" s="494"/>
      <c r="FY46" s="494"/>
      <c r="FZ46" s="494"/>
      <c r="GA46" s="494"/>
      <c r="GB46" s="494"/>
      <c r="GC46" s="494"/>
      <c r="GD46" s="494"/>
      <c r="GE46" s="494"/>
      <c r="GF46" s="494"/>
      <c r="GG46" s="494"/>
      <c r="GH46" s="494"/>
      <c r="GI46" s="494"/>
      <c r="GJ46" s="494"/>
      <c r="GK46" s="494"/>
      <c r="GL46" s="494"/>
      <c r="GM46" s="494"/>
      <c r="GN46" s="494"/>
      <c r="GO46" s="494"/>
      <c r="GP46" s="494"/>
      <c r="GQ46" s="494"/>
      <c r="GR46" s="494"/>
      <c r="GS46" s="494"/>
      <c r="GT46" s="494"/>
      <c r="GU46" s="494"/>
      <c r="GV46" s="494"/>
      <c r="GW46" s="494"/>
      <c r="GX46" s="494"/>
      <c r="GY46" s="494"/>
      <c r="GZ46" s="494"/>
      <c r="HA46" s="494"/>
      <c r="HB46" s="494"/>
      <c r="HC46" s="494"/>
      <c r="HD46" s="494"/>
      <c r="HE46" s="494"/>
      <c r="HF46" s="494"/>
      <c r="HG46" s="494"/>
      <c r="HH46" s="494"/>
      <c r="HI46" s="494"/>
      <c r="HJ46" s="494"/>
      <c r="HK46" s="494"/>
      <c r="HL46" s="494"/>
      <c r="HM46" s="494"/>
      <c r="HN46" s="494"/>
      <c r="HO46" s="494"/>
      <c r="HP46" s="494"/>
      <c r="HQ46" s="494"/>
      <c r="HR46" s="494"/>
      <c r="HS46" s="494"/>
      <c r="HT46" s="494"/>
      <c r="HU46" s="494"/>
      <c r="HV46" s="494"/>
      <c r="HW46" s="494"/>
      <c r="HX46" s="494"/>
      <c r="HY46" s="494"/>
      <c r="HZ46" s="494"/>
      <c r="IA46" s="494"/>
      <c r="IB46" s="494"/>
      <c r="IC46" s="494"/>
      <c r="ID46" s="494"/>
      <c r="IE46" s="494"/>
      <c r="IF46" s="494"/>
      <c r="IG46" s="494"/>
      <c r="IH46" s="494"/>
      <c r="II46" s="494"/>
      <c r="IJ46" s="494"/>
      <c r="IK46" s="494"/>
      <c r="IL46" s="494"/>
      <c r="IM46" s="494"/>
      <c r="IN46" s="494"/>
      <c r="IO46" s="494"/>
      <c r="IP46" s="494"/>
      <c r="IQ46" s="494"/>
      <c r="IR46" s="494"/>
      <c r="IS46" s="494"/>
      <c r="IT46" s="494"/>
      <c r="IU46" s="494"/>
      <c r="IV46" s="494"/>
      <c r="IW46" s="494"/>
      <c r="IX46" s="494"/>
      <c r="IY46" s="494"/>
      <c r="IZ46" s="494"/>
      <c r="JA46" s="494"/>
      <c r="JB46" s="494"/>
      <c r="JC46" s="494"/>
      <c r="JD46" s="494"/>
      <c r="JE46" s="494"/>
      <c r="JF46" s="494"/>
      <c r="JG46" s="494"/>
      <c r="JH46" s="494"/>
      <c r="JI46" s="494"/>
      <c r="JJ46" s="494"/>
      <c r="JK46" s="494"/>
      <c r="JL46" s="494"/>
      <c r="JM46" s="494"/>
      <c r="JN46" s="494"/>
      <c r="JO46" s="494"/>
      <c r="JP46" s="494"/>
      <c r="JQ46" s="494"/>
      <c r="JR46" s="494"/>
      <c r="JS46" s="494"/>
      <c r="JT46" s="494"/>
      <c r="JU46" s="494"/>
      <c r="JV46" s="494"/>
      <c r="JW46" s="494"/>
      <c r="JX46" s="494"/>
      <c r="JY46" s="494"/>
      <c r="JZ46" s="494"/>
      <c r="KA46" s="494"/>
      <c r="KB46" s="494"/>
      <c r="KC46" s="494"/>
      <c r="KD46" s="494"/>
      <c r="KE46" s="494"/>
      <c r="KF46" s="494"/>
      <c r="KG46" s="494"/>
      <c r="KH46" s="494"/>
      <c r="KI46" s="494"/>
      <c r="KJ46" s="494"/>
      <c r="KK46" s="494"/>
      <c r="KL46" s="494"/>
      <c r="KM46" s="494"/>
      <c r="KN46" s="494"/>
      <c r="KO46" s="494"/>
      <c r="KP46" s="494"/>
      <c r="KQ46" s="494"/>
      <c r="KR46" s="494"/>
      <c r="KS46" s="494"/>
      <c r="KT46" s="494"/>
      <c r="KU46" s="494"/>
      <c r="KV46" s="494"/>
      <c r="KW46" s="494"/>
      <c r="KX46" s="494"/>
      <c r="KY46" s="494"/>
      <c r="KZ46" s="494"/>
      <c r="LA46" s="494"/>
      <c r="LB46" s="494"/>
      <c r="LC46" s="494"/>
      <c r="LD46" s="494"/>
      <c r="LE46" s="494"/>
      <c r="LF46" s="498"/>
      <c r="LG46" s="498"/>
      <c r="LH46" s="498"/>
      <c r="LI46" s="498"/>
      <c r="LJ46" s="498"/>
      <c r="LP46" s="494"/>
      <c r="LQ46" s="494"/>
      <c r="LR46" s="494"/>
      <c r="LU46" s="494"/>
      <c r="LV46" s="494"/>
      <c r="LW46" s="494"/>
      <c r="LX46" s="494"/>
      <c r="LY46" s="494"/>
      <c r="LZ46" s="494"/>
      <c r="MA46" s="494"/>
      <c r="MB46" s="494"/>
      <c r="MC46" s="494"/>
      <c r="MD46" s="494"/>
      <c r="ME46" s="494"/>
      <c r="MF46" s="494"/>
      <c r="MG46" s="494"/>
      <c r="MH46" s="494"/>
      <c r="MI46" s="494"/>
      <c r="MJ46" s="494"/>
      <c r="MK46" s="494"/>
      <c r="ML46" s="494"/>
      <c r="MM46" s="494"/>
      <c r="MN46" s="494"/>
      <c r="MO46" s="494"/>
      <c r="MP46" s="494"/>
      <c r="MQ46" s="494"/>
      <c r="MR46" s="494"/>
      <c r="MS46" s="494"/>
      <c r="MT46" s="494"/>
      <c r="MU46" s="494"/>
      <c r="MV46" s="494"/>
      <c r="MW46" s="494"/>
      <c r="MX46" s="494"/>
      <c r="MY46" s="494"/>
      <c r="MZ46" s="494"/>
      <c r="NA46" s="494"/>
      <c r="NB46" s="494"/>
      <c r="NC46" s="494"/>
      <c r="ND46" s="494"/>
      <c r="NE46" s="494"/>
      <c r="NF46" s="494"/>
      <c r="NG46" s="494"/>
      <c r="NH46" s="494"/>
      <c r="NI46" s="494"/>
      <c r="NJ46" s="494"/>
      <c r="NK46" s="494"/>
      <c r="NL46" s="494"/>
      <c r="NM46" s="494"/>
      <c r="NN46" s="494"/>
      <c r="NO46" s="494"/>
      <c r="NP46" s="494"/>
      <c r="NQ46" s="494"/>
      <c r="NR46" s="494"/>
      <c r="NS46" s="494"/>
      <c r="NT46" s="494"/>
      <c r="NU46" s="494"/>
      <c r="NV46" s="494"/>
      <c r="NW46" s="494"/>
      <c r="NX46" s="494"/>
      <c r="NY46" s="494"/>
      <c r="NZ46" s="494"/>
      <c r="OA46" s="494"/>
      <c r="OB46" s="494"/>
      <c r="OD46" s="494"/>
      <c r="OE46" s="494"/>
      <c r="OF46" s="494"/>
      <c r="OG46" s="494"/>
      <c r="OH46" s="494"/>
      <c r="OI46" s="494"/>
      <c r="OJ46" s="494"/>
      <c r="OK46" s="494"/>
      <c r="OL46" s="494"/>
    </row>
    <row r="47" spans="1:402">
      <c r="A47" s="619" t="s">
        <v>1251</v>
      </c>
      <c r="BI47" s="622">
        <f>BI7/BI51</f>
        <v>0.27523286969999999</v>
      </c>
      <c r="BN47" s="622">
        <f>BN7/BN51</f>
        <v>0</v>
      </c>
      <c r="BS47" s="622">
        <f>BS7/BS51</f>
        <v>0.27523286969999999</v>
      </c>
      <c r="CC47" s="622">
        <f>CC8/CC51</f>
        <v>5.7547530899999998E-2</v>
      </c>
      <c r="CI47" s="622">
        <f>CI7/CI51</f>
        <v>0.37437795070000002</v>
      </c>
      <c r="CS47" s="622">
        <f>CS7/CS51</f>
        <v>0.37437795070000002</v>
      </c>
      <c r="CX47" s="622">
        <f>CX8/CX51</f>
        <v>0.31249202500000001</v>
      </c>
      <c r="DC47" s="622">
        <f>DC8/DC51</f>
        <v>9.5955084900000001E-2</v>
      </c>
      <c r="DI47" s="622">
        <f>DI7/DI51</f>
        <v>0.41763429880000003</v>
      </c>
      <c r="DX47" s="622">
        <f>DX8/DX51</f>
        <v>0.35332397599999998</v>
      </c>
      <c r="EC47" s="622">
        <f>EC8/EC51</f>
        <v>0.11522266170000001</v>
      </c>
      <c r="ES47" s="622">
        <f>ES9/ES51</f>
        <v>5.0327931605999998</v>
      </c>
      <c r="EX47" s="622">
        <f>EX9/EX51</f>
        <v>5.6276636468000003</v>
      </c>
      <c r="FC47" s="622">
        <f>FC9/FC51</f>
        <v>3.7990302412000001</v>
      </c>
      <c r="FH47" s="622">
        <f>FH9/FH51</f>
        <v>3.4269490877000002</v>
      </c>
      <c r="FM47" s="622">
        <f>FM9/FM51</f>
        <v>3.5260941686999998</v>
      </c>
      <c r="FR47" s="622">
        <f>FR9/FR51</f>
        <v>3.5693505168000002</v>
      </c>
      <c r="FW47" s="622">
        <f>FW9/FW51</f>
        <v>0.54319254819999996</v>
      </c>
      <c r="GB47" s="622">
        <f>GB9/GB51</f>
        <v>0.64233762920000004</v>
      </c>
      <c r="GG47" s="622">
        <f>GG9/GG51</f>
        <v>0.68559397730000005</v>
      </c>
      <c r="GL47" s="622">
        <f>GL9/GL51</f>
        <v>1.1301518438</v>
      </c>
      <c r="GQ47" s="622">
        <f>GQ9/GQ51</f>
        <v>1.2292969248000001</v>
      </c>
      <c r="GV47" s="622">
        <f>GV9/GV51</f>
        <v>1.2725532729</v>
      </c>
      <c r="HA47" s="622">
        <f>HA9/HA51</f>
        <v>3.6291948449999998</v>
      </c>
      <c r="HF47" s="622">
        <f>HF9/HF51</f>
        <v>4.2240653311000003</v>
      </c>
      <c r="HK47" s="622">
        <f>HK9/HK51</f>
        <v>4.4836034196999996</v>
      </c>
      <c r="HP47" s="622">
        <f>HP9/HP51</f>
        <v>0.83667219599999998</v>
      </c>
      <c r="HU47" s="622">
        <f>HU9/HU51</f>
        <v>0.93581727699999995</v>
      </c>
      <c r="HZ47" s="622">
        <f>HZ9/HZ51</f>
        <v>0.97907362509999996</v>
      </c>
      <c r="IE47" s="622">
        <f>IE9/IE51</f>
        <v>2.6083960698999999</v>
      </c>
      <c r="IJ47" s="622">
        <f>IJ9/IJ51</f>
        <v>3.2032665561</v>
      </c>
      <c r="IO47" s="622">
        <f>IO9/IO51</f>
        <v>3.4628046445999998</v>
      </c>
      <c r="IT47" s="622">
        <f>IT9/IT51</f>
        <v>1.6513972183000001</v>
      </c>
      <c r="IY47" s="622">
        <f>IY9/IY51</f>
        <v>2.2462677045000001</v>
      </c>
      <c r="JD47" s="622">
        <f>JD9/JD51</f>
        <v>2.5058057929999999</v>
      </c>
      <c r="JU47" s="622">
        <f>JU9/JU51</f>
        <v>4.0831951E-3</v>
      </c>
      <c r="JZ47" s="622">
        <f>JZ9/JZ51</f>
        <v>4.0831951E-3</v>
      </c>
      <c r="KE47" s="622">
        <f>KE9/KE51</f>
        <v>4.0831951E-3</v>
      </c>
      <c r="KJ47" s="622">
        <f>KJ9/KJ51</f>
        <v>4.0831951E-3</v>
      </c>
      <c r="KO47" s="622">
        <f>KO9/KO51</f>
        <v>4.0831951E-3</v>
      </c>
      <c r="KT47" s="622">
        <f>KT9/KT51</f>
        <v>3.4451959000000002E-3</v>
      </c>
      <c r="MS47" s="622">
        <f t="shared" ref="MS47:MX47" si="169">MS41/MS51</f>
        <v>2.9348000000000001E-5</v>
      </c>
      <c r="MT47" s="622">
        <f t="shared" si="169"/>
        <v>4.0831999999999998E-5</v>
      </c>
      <c r="MU47" s="622">
        <f t="shared" si="169"/>
        <v>3.3176000000000002E-5</v>
      </c>
      <c r="MV47" s="622">
        <f t="shared" si="169"/>
        <v>1.4036000000000001E-5</v>
      </c>
      <c r="MW47" s="622">
        <f t="shared" si="169"/>
        <v>8.9320000000000002E-6</v>
      </c>
      <c r="MX47" s="622">
        <f t="shared" si="169"/>
        <v>1.914E-5</v>
      </c>
      <c r="NW47" s="622" t="e">
        <f t="shared" ref="NW47:OB47" si="170">NW41/NW51</f>
        <v>#DIV/0!</v>
      </c>
      <c r="NX47" s="622" t="e">
        <f t="shared" si="170"/>
        <v>#DIV/0!</v>
      </c>
      <c r="NY47" s="622" t="e">
        <f t="shared" si="170"/>
        <v>#DIV/0!</v>
      </c>
      <c r="NZ47" s="622" t="e">
        <f t="shared" si="170"/>
        <v>#DIV/0!</v>
      </c>
      <c r="OA47" s="622" t="e">
        <f t="shared" si="170"/>
        <v>#DIV/0!</v>
      </c>
      <c r="OB47" s="622" t="e">
        <f t="shared" si="170"/>
        <v>#DIV/0!</v>
      </c>
      <c r="OJ47" s="622">
        <f>OJ41/OJ51</f>
        <v>1.4659946408</v>
      </c>
      <c r="OK47" s="622">
        <f t="shared" ref="OK47:OL47" si="171">OK41/OK51</f>
        <v>1.8644889626000001</v>
      </c>
      <c r="OL47" s="622">
        <f t="shared" si="171"/>
        <v>4.4836034196999996</v>
      </c>
    </row>
    <row r="48" spans="1:402" ht="63.75">
      <c r="A48" s="619" t="s">
        <v>1252</v>
      </c>
      <c r="BI48" s="623">
        <f>BI52*BI47</f>
        <v>1833</v>
      </c>
      <c r="BN48" s="623">
        <f>BN52*BN47</f>
        <v>0</v>
      </c>
      <c r="BS48" s="623">
        <f>BS52*BS47</f>
        <v>1833</v>
      </c>
      <c r="CC48" s="623">
        <f>CC52*CC47</f>
        <v>383</v>
      </c>
      <c r="CI48" s="623">
        <f>CI52*CI47</f>
        <v>2494</v>
      </c>
      <c r="CS48" s="623">
        <f>CS52*CS47</f>
        <v>2494</v>
      </c>
      <c r="CX48" s="623">
        <f>CX52*CX47</f>
        <v>2082</v>
      </c>
      <c r="DC48" s="623">
        <f>DC52*DC47</f>
        <v>639</v>
      </c>
      <c r="DI48" s="623">
        <f>DI52*DI47</f>
        <v>2782</v>
      </c>
      <c r="DX48" s="623">
        <f>DX52*DX47</f>
        <v>2353</v>
      </c>
      <c r="EC48" s="623">
        <f>EC52*EC47</f>
        <v>767</v>
      </c>
      <c r="ES48" s="623">
        <f>ES52*ES47</f>
        <v>33523</v>
      </c>
      <c r="EX48" s="623">
        <f>EX52*EX47</f>
        <v>37486</v>
      </c>
      <c r="FC48" s="623">
        <f>FC52*FC47</f>
        <v>25305</v>
      </c>
      <c r="FH48" s="623">
        <f>FH52*FH47</f>
        <v>22827</v>
      </c>
      <c r="FM48" s="623">
        <f>FM52*FM47</f>
        <v>23487</v>
      </c>
      <c r="FR48" s="623">
        <f>FR52*FR47</f>
        <v>23775</v>
      </c>
      <c r="FW48" s="623">
        <f>FW52*FW47</f>
        <v>3618</v>
      </c>
      <c r="GB48" s="623">
        <f>GB52*GB47</f>
        <v>4279</v>
      </c>
      <c r="GG48" s="623">
        <f>GG52*GG47</f>
        <v>4567</v>
      </c>
      <c r="GL48" s="623">
        <f>GL52*GL47</f>
        <v>7528</v>
      </c>
      <c r="GQ48" s="623">
        <f>GQ52*GQ47</f>
        <v>8188</v>
      </c>
      <c r="GV48" s="623">
        <f>GV52*GV47</f>
        <v>8476</v>
      </c>
      <c r="HA48" s="623">
        <f>HA52*HA47</f>
        <v>24174</v>
      </c>
      <c r="HF48" s="623">
        <f>HF52*HF47</f>
        <v>28136</v>
      </c>
      <c r="HK48" s="623">
        <f>HK52*HK47</f>
        <v>29865</v>
      </c>
      <c r="HP48" s="623">
        <f>HP52*HP47</f>
        <v>5573</v>
      </c>
      <c r="HU48" s="623">
        <f>HU52*HU47</f>
        <v>6233</v>
      </c>
      <c r="HZ48" s="623">
        <f>HZ52*HZ47</f>
        <v>6522</v>
      </c>
      <c r="IE48" s="623">
        <f>IE52*IE47</f>
        <v>17375</v>
      </c>
      <c r="IJ48" s="623">
        <f>IJ52*IJ47</f>
        <v>21337</v>
      </c>
      <c r="IO48" s="623">
        <f>IO52*IO47</f>
        <v>23066</v>
      </c>
      <c r="IT48" s="623">
        <f>IT52*IT47</f>
        <v>11000</v>
      </c>
      <c r="IY48" s="623">
        <f>IY52*IY47</f>
        <v>14962</v>
      </c>
      <c r="JD48" s="623">
        <f>JD52*JD47</f>
        <v>16691</v>
      </c>
      <c r="JU48" s="623">
        <f>JU52*JU47</f>
        <v>27</v>
      </c>
      <c r="JZ48" s="623">
        <f>JZ52*JZ47</f>
        <v>27</v>
      </c>
      <c r="KE48" s="623">
        <f>KE52*KE47</f>
        <v>27</v>
      </c>
      <c r="KJ48" s="623">
        <f>KJ52*KJ47</f>
        <v>27</v>
      </c>
      <c r="KO48" s="623">
        <f>KO52*KO47</f>
        <v>27</v>
      </c>
      <c r="KT48" s="623">
        <f>KT52*KT47</f>
        <v>23</v>
      </c>
      <c r="MS48" s="647">
        <f t="shared" ref="MS48:MX48" si="172">MS52*MS47</f>
        <v>0.2</v>
      </c>
      <c r="MT48" s="647">
        <f t="shared" si="172"/>
        <v>0.27</v>
      </c>
      <c r="MU48" s="647">
        <f t="shared" si="172"/>
        <v>0.22</v>
      </c>
      <c r="MV48" s="647">
        <f t="shared" si="172"/>
        <v>0.09</v>
      </c>
      <c r="MW48" s="647">
        <f t="shared" si="172"/>
        <v>0.06</v>
      </c>
      <c r="MX48" s="647">
        <f t="shared" si="172"/>
        <v>0.13</v>
      </c>
      <c r="NW48" s="647" t="e">
        <f t="shared" ref="NW48:OB48" si="173">NW52*NW47</f>
        <v>#DIV/0!</v>
      </c>
      <c r="NX48" s="647" t="e">
        <f t="shared" si="173"/>
        <v>#DIV/0!</v>
      </c>
      <c r="NY48" s="647" t="e">
        <f t="shared" si="173"/>
        <v>#DIV/0!</v>
      </c>
      <c r="NZ48" s="647" t="e">
        <f t="shared" si="173"/>
        <v>#DIV/0!</v>
      </c>
      <c r="OA48" s="647" t="e">
        <f t="shared" si="173"/>
        <v>#DIV/0!</v>
      </c>
      <c r="OB48" s="647" t="e">
        <f t="shared" si="173"/>
        <v>#DIV/0!</v>
      </c>
      <c r="OJ48" s="623">
        <f t="shared" ref="OJ48:OL48" si="174">OJ52*OJ47</f>
        <v>9765</v>
      </c>
      <c r="OK48" s="623">
        <f t="shared" si="174"/>
        <v>12419</v>
      </c>
      <c r="OL48" s="623">
        <f t="shared" si="174"/>
        <v>29865</v>
      </c>
    </row>
    <row r="49" spans="1:402" ht="51">
      <c r="A49" s="619" t="s">
        <v>1253</v>
      </c>
      <c r="BI49" s="623">
        <f>BI53*BI47</f>
        <v>324</v>
      </c>
      <c r="BN49" s="623">
        <f>BN53*BN47</f>
        <v>0</v>
      </c>
      <c r="BS49" s="623">
        <f>BS53*BS47</f>
        <v>324</v>
      </c>
      <c r="CC49" s="623">
        <f>CC53*CC47</f>
        <v>68</v>
      </c>
      <c r="CI49" s="623">
        <f>CI53*CI47</f>
        <v>440</v>
      </c>
      <c r="CS49" s="623">
        <f>CS53*CS47</f>
        <v>440</v>
      </c>
      <c r="CX49" s="623">
        <f>CX53*CX47</f>
        <v>367</v>
      </c>
      <c r="DC49" s="623">
        <f>DC53*DC47</f>
        <v>113</v>
      </c>
      <c r="DI49" s="623">
        <f>DI53*DI47</f>
        <v>491</v>
      </c>
      <c r="DX49" s="623">
        <f>DX53*DX47</f>
        <v>416</v>
      </c>
      <c r="EC49" s="623">
        <f>EC53*EC47</f>
        <v>136</v>
      </c>
      <c r="ES49" s="623">
        <f>ES53*ES47</f>
        <v>5919</v>
      </c>
      <c r="EX49" s="623">
        <f>EX53*EX47</f>
        <v>6618</v>
      </c>
      <c r="FC49" s="623">
        <f>FC53*FC47</f>
        <v>4468</v>
      </c>
      <c r="FH49" s="623">
        <f>FH53*FH47</f>
        <v>4030</v>
      </c>
      <c r="FM49" s="623">
        <f>FM53*FM47</f>
        <v>4147</v>
      </c>
      <c r="FR49" s="623">
        <f>FR53*FR47</f>
        <v>4198</v>
      </c>
      <c r="FW49" s="623">
        <f>FW53*FW47</f>
        <v>639</v>
      </c>
      <c r="GB49" s="623">
        <f>GB53*GB47</f>
        <v>755</v>
      </c>
      <c r="GG49" s="623">
        <f>GG53*GG47</f>
        <v>806</v>
      </c>
      <c r="GL49" s="623">
        <f>GL53*GL47</f>
        <v>1329</v>
      </c>
      <c r="GQ49" s="623">
        <f>GQ53*GQ47</f>
        <v>1446</v>
      </c>
      <c r="GV49" s="623">
        <f>GV53*GV47</f>
        <v>1497</v>
      </c>
      <c r="HA49" s="623">
        <f>HA53*HA47</f>
        <v>4268</v>
      </c>
      <c r="HF49" s="623">
        <f>HF53*HF47</f>
        <v>4968</v>
      </c>
      <c r="HK49" s="623">
        <f>HK53*HK47</f>
        <v>5273</v>
      </c>
      <c r="HP49" s="623">
        <f>HP53*HP47</f>
        <v>984</v>
      </c>
      <c r="HU49" s="623">
        <f>HU53*HU47</f>
        <v>1101</v>
      </c>
      <c r="HZ49" s="623">
        <f>HZ53*HZ47</f>
        <v>1151</v>
      </c>
      <c r="IE49" s="623">
        <f>IE53*IE47</f>
        <v>3067</v>
      </c>
      <c r="IJ49" s="623">
        <f>IJ53*IJ47</f>
        <v>3767</v>
      </c>
      <c r="IO49" s="623">
        <f>IO53*IO47</f>
        <v>4072</v>
      </c>
      <c r="IT49" s="623">
        <f>IT53*IT47</f>
        <v>1942</v>
      </c>
      <c r="IY49" s="623">
        <f>IY53*IY47</f>
        <v>2642</v>
      </c>
      <c r="JD49" s="623">
        <f>JD53*JD47</f>
        <v>2947</v>
      </c>
      <c r="JU49" s="623">
        <f>JU53*JU47</f>
        <v>5</v>
      </c>
      <c r="JZ49" s="623">
        <f>JZ53*JZ47</f>
        <v>5</v>
      </c>
      <c r="KE49" s="623">
        <f>KE53*KE47</f>
        <v>5</v>
      </c>
      <c r="KJ49" s="623">
        <f>KJ53*KJ47</f>
        <v>5</v>
      </c>
      <c r="KO49" s="623">
        <f>KO53*KO47</f>
        <v>5</v>
      </c>
      <c r="KT49" s="623">
        <f>KT53*KT47</f>
        <v>4</v>
      </c>
      <c r="MS49" s="647">
        <f t="shared" ref="MS49:MX49" si="175">MS53*MS47</f>
        <v>0.03</v>
      </c>
      <c r="MT49" s="647">
        <f t="shared" si="175"/>
        <v>0.05</v>
      </c>
      <c r="MU49" s="647">
        <f t="shared" si="175"/>
        <v>0.04</v>
      </c>
      <c r="MV49" s="647">
        <f t="shared" si="175"/>
        <v>0.02</v>
      </c>
      <c r="MW49" s="647">
        <f t="shared" si="175"/>
        <v>0.01</v>
      </c>
      <c r="MX49" s="647">
        <f t="shared" si="175"/>
        <v>0.02</v>
      </c>
      <c r="NW49" s="647" t="e">
        <f t="shared" ref="NW49:OB49" si="176">NW53*NW47</f>
        <v>#DIV/0!</v>
      </c>
      <c r="NX49" s="647" t="e">
        <f t="shared" si="176"/>
        <v>#DIV/0!</v>
      </c>
      <c r="NY49" s="647" t="e">
        <f t="shared" si="176"/>
        <v>#DIV/0!</v>
      </c>
      <c r="NZ49" s="647" t="e">
        <f t="shared" si="176"/>
        <v>#DIV/0!</v>
      </c>
      <c r="OA49" s="647" t="e">
        <f t="shared" si="176"/>
        <v>#DIV/0!</v>
      </c>
      <c r="OB49" s="647" t="e">
        <f t="shared" si="176"/>
        <v>#DIV/0!</v>
      </c>
      <c r="OJ49" s="623">
        <f t="shared" ref="OJ49:OL49" si="177">OJ53*OJ47</f>
        <v>1724</v>
      </c>
      <c r="OK49" s="623">
        <f t="shared" si="177"/>
        <v>2193</v>
      </c>
      <c r="OL49" s="623">
        <f t="shared" si="177"/>
        <v>5273</v>
      </c>
    </row>
    <row r="50" spans="1:402">
      <c r="A50" s="620" t="s">
        <v>459</v>
      </c>
      <c r="BI50" s="624">
        <f>BI7-BI48-BI49</f>
        <v>0</v>
      </c>
      <c r="BN50" s="624">
        <f>BN7-BN48-BN49</f>
        <v>0</v>
      </c>
      <c r="BS50" s="624">
        <f>BS7-BS48-BS49</f>
        <v>0</v>
      </c>
      <c r="CC50" s="624">
        <f>CC8-CC48-CC49</f>
        <v>0</v>
      </c>
      <c r="CI50" s="624">
        <f>CI7-CI48-CI49</f>
        <v>0</v>
      </c>
      <c r="CS50" s="624">
        <f>CS7-CS48-CS49</f>
        <v>0</v>
      </c>
      <c r="CX50" s="624">
        <f>CX8-CX48-CX49</f>
        <v>0</v>
      </c>
      <c r="DC50" s="624">
        <f>DC8-DC48-DC49</f>
        <v>0</v>
      </c>
      <c r="DI50" s="624">
        <f>DI7-DI48-DI49</f>
        <v>0</v>
      </c>
      <c r="DX50" s="624">
        <f>DX8-DX48-DX49</f>
        <v>0</v>
      </c>
      <c r="EC50" s="624">
        <f>EC8-EC48-EC49</f>
        <v>0</v>
      </c>
      <c r="ES50" s="624">
        <f>ES9-ES48-ES49</f>
        <v>0</v>
      </c>
      <c r="EX50" s="624">
        <f>EX9-EX48-EX49</f>
        <v>0</v>
      </c>
      <c r="FC50" s="624">
        <f>FC9-FC48-FC49</f>
        <v>0</v>
      </c>
      <c r="FH50" s="624">
        <f>FH9-FH48-FH49</f>
        <v>0</v>
      </c>
      <c r="FM50" s="624">
        <f>FM9-FM48-FM49</f>
        <v>0</v>
      </c>
      <c r="FR50" s="624">
        <f>FR9-FR48-FR49</f>
        <v>0</v>
      </c>
      <c r="FW50" s="624">
        <f>FW9-FW48-FW49</f>
        <v>0</v>
      </c>
      <c r="GB50" s="624">
        <f>GB9-GB48-GB49</f>
        <v>0</v>
      </c>
      <c r="GG50" s="624">
        <f>GG9-GG48-GG49</f>
        <v>0</v>
      </c>
      <c r="GL50" s="624">
        <f>GL9-GL48-GL49</f>
        <v>0</v>
      </c>
      <c r="GQ50" s="624">
        <f>GQ9-GQ48-GQ49</f>
        <v>0</v>
      </c>
      <c r="GV50" s="624">
        <f>GV9-GV48-GV49</f>
        <v>0</v>
      </c>
      <c r="HA50" s="624">
        <f>HA9-HA48-HA49</f>
        <v>0</v>
      </c>
      <c r="HF50" s="624">
        <f>HF9-HF48-HF49</f>
        <v>0</v>
      </c>
      <c r="HK50" s="624">
        <f>HK9-HK48-HK49</f>
        <v>0</v>
      </c>
      <c r="HP50" s="624">
        <f>HP9-HP48-HP49</f>
        <v>0</v>
      </c>
      <c r="HU50" s="624">
        <f>HU9-HU48-HU49</f>
        <v>0</v>
      </c>
      <c r="HZ50" s="624">
        <f>HZ9-HZ48-HZ49</f>
        <v>0</v>
      </c>
      <c r="IE50" s="624">
        <f>IE9-IE48-IE49</f>
        <v>0</v>
      </c>
      <c r="IJ50" s="624">
        <f>IJ9-IJ48-IJ49</f>
        <v>0</v>
      </c>
      <c r="IO50" s="624">
        <f>IO9-IO48-IO49</f>
        <v>0</v>
      </c>
      <c r="IT50" s="624">
        <f>IT9-IT48-IT49</f>
        <v>0</v>
      </c>
      <c r="IY50" s="624">
        <f>IY9-IY48-IY49</f>
        <v>0</v>
      </c>
      <c r="JD50" s="624">
        <f>JD9-JD48-JD49</f>
        <v>0</v>
      </c>
      <c r="JU50" s="624">
        <f>JU9-JU48-JU49</f>
        <v>0</v>
      </c>
      <c r="JZ50" s="624">
        <f>JZ9-JZ48-JZ49</f>
        <v>0</v>
      </c>
      <c r="KE50" s="624">
        <f>KE9-KE48-KE49</f>
        <v>0</v>
      </c>
      <c r="KJ50" s="624">
        <f>KJ9-KJ48-KJ49</f>
        <v>0</v>
      </c>
      <c r="KO50" s="624">
        <f>KO9-KO48-KO49</f>
        <v>0</v>
      </c>
      <c r="KT50" s="624">
        <f>KT9-KT48-KT49</f>
        <v>0</v>
      </c>
      <c r="MS50" s="648">
        <f t="shared" ref="MS50:MX50" si="178">MS41-MS48-MS49</f>
        <v>0</v>
      </c>
      <c r="MT50" s="648">
        <f t="shared" si="178"/>
        <v>0</v>
      </c>
      <c r="MU50" s="648">
        <f t="shared" si="178"/>
        <v>0</v>
      </c>
      <c r="MV50" s="648">
        <f t="shared" si="178"/>
        <v>0</v>
      </c>
      <c r="MW50" s="648">
        <f t="shared" si="178"/>
        <v>0</v>
      </c>
      <c r="MX50" s="648">
        <f t="shared" si="178"/>
        <v>0</v>
      </c>
      <c r="NW50" s="648" t="e">
        <f t="shared" ref="NW50:OB50" si="179">NW41-NW48-NW49</f>
        <v>#DIV/0!</v>
      </c>
      <c r="NX50" s="648" t="e">
        <f t="shared" si="179"/>
        <v>#DIV/0!</v>
      </c>
      <c r="NY50" s="648" t="e">
        <f t="shared" si="179"/>
        <v>#DIV/0!</v>
      </c>
      <c r="NZ50" s="648" t="e">
        <f t="shared" si="179"/>
        <v>#DIV/0!</v>
      </c>
      <c r="OA50" s="648" t="e">
        <f t="shared" si="179"/>
        <v>#DIV/0!</v>
      </c>
      <c r="OB50" s="648" t="e">
        <f t="shared" si="179"/>
        <v>#DIV/0!</v>
      </c>
      <c r="OJ50" s="624">
        <f>OJ41-OJ48-OJ49</f>
        <v>0</v>
      </c>
      <c r="OK50" s="624">
        <f t="shared" ref="OK50:OL50" si="180">OK41-OK48-OK49</f>
        <v>0</v>
      </c>
      <c r="OL50" s="624">
        <f t="shared" si="180"/>
        <v>0</v>
      </c>
    </row>
    <row r="51" spans="1:402" ht="25.5">
      <c r="A51" s="621" t="s">
        <v>1276</v>
      </c>
      <c r="BI51" s="625">
        <f>BI52+BI53</f>
        <v>7837</v>
      </c>
      <c r="BN51" s="625">
        <f>BN52+BN53</f>
        <v>7837</v>
      </c>
      <c r="BS51" s="625">
        <f>BS52+BS53</f>
        <v>7837</v>
      </c>
      <c r="CC51" s="625">
        <f>CC52+CC53</f>
        <v>7837</v>
      </c>
      <c r="CI51" s="625">
        <f>CI52+CI53</f>
        <v>7837</v>
      </c>
      <c r="CS51" s="625">
        <f>CS52+CS53</f>
        <v>7837</v>
      </c>
      <c r="CX51" s="625">
        <f>CX52+CX53</f>
        <v>7837</v>
      </c>
      <c r="DC51" s="625">
        <f>DC52+DC53</f>
        <v>7837</v>
      </c>
      <c r="DI51" s="625">
        <f>DI52+DI53</f>
        <v>7837</v>
      </c>
      <c r="DX51" s="625">
        <f>DX52+DX53</f>
        <v>7837</v>
      </c>
      <c r="EC51" s="625">
        <f>EC52+EC53</f>
        <v>7837</v>
      </c>
      <c r="ES51" s="625">
        <f>ES52+ES53</f>
        <v>7837</v>
      </c>
      <c r="EX51" s="625">
        <f>EX52+EX53</f>
        <v>7837</v>
      </c>
      <c r="FC51" s="625">
        <f>FC52+FC53</f>
        <v>7837</v>
      </c>
      <c r="FH51" s="625">
        <f>FH52+FH53</f>
        <v>7837</v>
      </c>
      <c r="FM51" s="625">
        <f>FM52+FM53</f>
        <v>7837</v>
      </c>
      <c r="FR51" s="625">
        <f>FR52+FR53</f>
        <v>7837</v>
      </c>
      <c r="FW51" s="625">
        <f>FW52+FW53</f>
        <v>7837</v>
      </c>
      <c r="GB51" s="625">
        <f>GB52+GB53</f>
        <v>7837</v>
      </c>
      <c r="GG51" s="625">
        <f>GG52+GG53</f>
        <v>7837</v>
      </c>
      <c r="GL51" s="625">
        <f>GL52+GL53</f>
        <v>7837</v>
      </c>
      <c r="GQ51" s="625">
        <f>GQ52+GQ53</f>
        <v>7837</v>
      </c>
      <c r="GV51" s="625">
        <f>GV52+GV53</f>
        <v>7837</v>
      </c>
      <c r="HA51" s="625">
        <f>HA52+HA53</f>
        <v>7837</v>
      </c>
      <c r="HF51" s="625">
        <f>HF52+HF53</f>
        <v>7837</v>
      </c>
      <c r="HK51" s="625">
        <f>HK52+HK53</f>
        <v>7837</v>
      </c>
      <c r="HP51" s="625">
        <f>HP52+HP53</f>
        <v>7837</v>
      </c>
      <c r="HU51" s="625">
        <f>HU52+HU53</f>
        <v>7837</v>
      </c>
      <c r="HZ51" s="625">
        <f>HZ52+HZ53</f>
        <v>7837</v>
      </c>
      <c r="IE51" s="625">
        <f>IE52+IE53</f>
        <v>7837</v>
      </c>
      <c r="IJ51" s="625">
        <f>IJ52+IJ53</f>
        <v>7837</v>
      </c>
      <c r="IO51" s="625">
        <f>IO52+IO53</f>
        <v>7837</v>
      </c>
      <c r="IT51" s="625">
        <f>IT52+IT53</f>
        <v>7837</v>
      </c>
      <c r="IY51" s="625">
        <f>IY52+IY53</f>
        <v>7837</v>
      </c>
      <c r="JD51" s="625">
        <f>JD52+JD53</f>
        <v>7837</v>
      </c>
      <c r="JU51" s="625">
        <f>JU52+JU53</f>
        <v>7837</v>
      </c>
      <c r="JZ51" s="625">
        <f>JZ52+JZ53</f>
        <v>7837</v>
      </c>
      <c r="KE51" s="625">
        <f>KE52+KE53</f>
        <v>7837</v>
      </c>
      <c r="KJ51" s="625">
        <f>KJ52+KJ53</f>
        <v>7837</v>
      </c>
      <c r="KO51" s="625">
        <f>KO52+KO53</f>
        <v>7837</v>
      </c>
      <c r="KT51" s="625">
        <f>KT52+KT53</f>
        <v>7837</v>
      </c>
      <c r="MS51" s="625">
        <f t="shared" ref="MS51:MX51" si="181">MS52+MS53</f>
        <v>7837</v>
      </c>
      <c r="MT51" s="625">
        <f t="shared" si="181"/>
        <v>7837</v>
      </c>
      <c r="MU51" s="625">
        <f t="shared" si="181"/>
        <v>7837</v>
      </c>
      <c r="MV51" s="625">
        <f t="shared" si="181"/>
        <v>7837</v>
      </c>
      <c r="MW51" s="625">
        <f t="shared" si="181"/>
        <v>7837</v>
      </c>
      <c r="MX51" s="625">
        <f t="shared" si="181"/>
        <v>7837</v>
      </c>
      <c r="NW51" s="625">
        <f t="shared" ref="NW51:OB51" si="182">NW52+NW53</f>
        <v>7837</v>
      </c>
      <c r="NX51" s="625">
        <f t="shared" si="182"/>
        <v>7837</v>
      </c>
      <c r="NY51" s="625">
        <f t="shared" si="182"/>
        <v>7837</v>
      </c>
      <c r="NZ51" s="625">
        <f t="shared" si="182"/>
        <v>7837</v>
      </c>
      <c r="OA51" s="625">
        <f t="shared" si="182"/>
        <v>7837</v>
      </c>
      <c r="OB51" s="625">
        <f t="shared" si="182"/>
        <v>7837</v>
      </c>
      <c r="OJ51" s="625">
        <f t="shared" ref="OJ51:OL51" si="183">OJ52+OJ53</f>
        <v>7837</v>
      </c>
      <c r="OK51" s="625">
        <f t="shared" si="183"/>
        <v>7837</v>
      </c>
      <c r="OL51" s="625">
        <f t="shared" si="183"/>
        <v>7837</v>
      </c>
    </row>
    <row r="52" spans="1:402" ht="63.75">
      <c r="A52" s="619" t="s">
        <v>1252</v>
      </c>
      <c r="BI52" s="626">
        <f>'3.8.расчет прочих'!L230</f>
        <v>6661</v>
      </c>
      <c r="BN52" s="626">
        <f>'3.8.расчет прочих'!L230</f>
        <v>6661</v>
      </c>
      <c r="BS52" s="626">
        <f>'3.8.расчет прочих'!L230</f>
        <v>6661</v>
      </c>
      <c r="CC52" s="626">
        <f>'3.8.расчет прочих'!L230</f>
        <v>6661</v>
      </c>
      <c r="CI52" s="626">
        <f>'3.8.расчет прочих'!L230</f>
        <v>6661</v>
      </c>
      <c r="CS52" s="626">
        <f>'3.8.расчет прочих'!L230</f>
        <v>6661</v>
      </c>
      <c r="CX52" s="626">
        <f>'3.8.расчет прочих'!L230</f>
        <v>6661</v>
      </c>
      <c r="DC52" s="626">
        <f>'3.8.расчет прочих'!L230</f>
        <v>6661</v>
      </c>
      <c r="DI52" s="626">
        <f>'3.8.расчет прочих'!L230</f>
        <v>6661</v>
      </c>
      <c r="DX52" s="626">
        <f>'3.8.расчет прочих'!L230</f>
        <v>6661</v>
      </c>
      <c r="EC52" s="626">
        <f>'3.8.расчет прочих'!L230</f>
        <v>6661</v>
      </c>
      <c r="ES52" s="626">
        <f>'3.8.расчет прочих'!L230</f>
        <v>6661</v>
      </c>
      <c r="EX52" s="626">
        <f>'3.8.расчет прочих'!L230</f>
        <v>6661</v>
      </c>
      <c r="FC52" s="626">
        <f>'3.8.расчет прочих'!L230</f>
        <v>6661</v>
      </c>
      <c r="FH52" s="626">
        <f>'3.8.расчет прочих'!L230</f>
        <v>6661</v>
      </c>
      <c r="FM52" s="626">
        <f>'3.8.расчет прочих'!L230</f>
        <v>6661</v>
      </c>
      <c r="FR52" s="626">
        <f>'3.8.расчет прочих'!L230</f>
        <v>6661</v>
      </c>
      <c r="FW52" s="626">
        <f>'3.8.расчет прочих'!L230</f>
        <v>6661</v>
      </c>
      <c r="GB52" s="626">
        <f>'3.8.расчет прочих'!L230</f>
        <v>6661</v>
      </c>
      <c r="GG52" s="626">
        <f>'3.8.расчет прочих'!L230</f>
        <v>6661</v>
      </c>
      <c r="GL52" s="626">
        <f>'3.8.расчет прочих'!L230</f>
        <v>6661</v>
      </c>
      <c r="GQ52" s="626">
        <f>'3.8.расчет прочих'!L230</f>
        <v>6661</v>
      </c>
      <c r="GV52" s="626">
        <f>'3.8.расчет прочих'!L230</f>
        <v>6661</v>
      </c>
      <c r="HA52" s="626">
        <f>'3.8.расчет прочих'!L230</f>
        <v>6661</v>
      </c>
      <c r="HF52" s="626">
        <f>'3.8.расчет прочих'!L230</f>
        <v>6661</v>
      </c>
      <c r="HK52" s="626">
        <f>'3.8.расчет прочих'!L230</f>
        <v>6661</v>
      </c>
      <c r="HP52" s="626">
        <f>'3.8.расчет прочих'!L230</f>
        <v>6661</v>
      </c>
      <c r="HU52" s="626">
        <f>'3.8.расчет прочих'!L230</f>
        <v>6661</v>
      </c>
      <c r="HZ52" s="626">
        <f>'3.8.расчет прочих'!L230</f>
        <v>6661</v>
      </c>
      <c r="IE52" s="626">
        <f>'3.8.расчет прочих'!L230</f>
        <v>6661</v>
      </c>
      <c r="IJ52" s="626">
        <f>'3.8.расчет прочих'!L230</f>
        <v>6661</v>
      </c>
      <c r="IO52" s="626">
        <f>'3.8.расчет прочих'!L230</f>
        <v>6661</v>
      </c>
      <c r="IT52" s="626">
        <f>'3.8.расчет прочих'!L230</f>
        <v>6661</v>
      </c>
      <c r="IY52" s="626">
        <f>'3.8.расчет прочих'!L230</f>
        <v>6661</v>
      </c>
      <c r="JD52" s="626">
        <f>'3.8.расчет прочих'!L230</f>
        <v>6661</v>
      </c>
      <c r="JU52" s="626">
        <f>'3.8.расчет прочих'!L230</f>
        <v>6661</v>
      </c>
      <c r="JZ52" s="626">
        <f>'3.8.расчет прочих'!L230</f>
        <v>6661</v>
      </c>
      <c r="KE52" s="626">
        <f>'3.8.расчет прочих'!L230</f>
        <v>6661</v>
      </c>
      <c r="KJ52" s="626">
        <f>'3.8.расчет прочих'!L230</f>
        <v>6661</v>
      </c>
      <c r="KO52" s="626">
        <f>'3.8.расчет прочих'!L230</f>
        <v>6661</v>
      </c>
      <c r="KT52" s="626">
        <f>'3.8.расчет прочих'!L230</f>
        <v>6661</v>
      </c>
      <c r="MS52" s="626">
        <f>'3.8.расчет прочих'!L230</f>
        <v>6661</v>
      </c>
      <c r="MT52" s="626">
        <f>'3.8.расчет прочих'!L230</f>
        <v>6661</v>
      </c>
      <c r="MU52" s="626">
        <f>'3.8.расчет прочих'!L230</f>
        <v>6661</v>
      </c>
      <c r="MV52" s="626">
        <f>'3.8.расчет прочих'!L230</f>
        <v>6661</v>
      </c>
      <c r="MW52" s="626">
        <f>'3.8.расчет прочих'!L230</f>
        <v>6661</v>
      </c>
      <c r="MX52" s="626">
        <f>'3.8.расчет прочих'!L230</f>
        <v>6661</v>
      </c>
      <c r="NW52" s="626">
        <f>'3.8.расчет прочих'!L230</f>
        <v>6661</v>
      </c>
      <c r="NX52" s="626">
        <f>'3.8.расчет прочих'!L230</f>
        <v>6661</v>
      </c>
      <c r="NY52" s="626">
        <f>'3.8.расчет прочих'!L230</f>
        <v>6661</v>
      </c>
      <c r="NZ52" s="626">
        <f>'3.8.расчет прочих'!L230</f>
        <v>6661</v>
      </c>
      <c r="OA52" s="626">
        <f>'3.8.расчет прочих'!L230</f>
        <v>6661</v>
      </c>
      <c r="OB52" s="626">
        <f>'3.8.расчет прочих'!L230</f>
        <v>6661</v>
      </c>
      <c r="OJ52" s="626">
        <f>'3.8.расчет прочих'!L230</f>
        <v>6661</v>
      </c>
      <c r="OK52" s="626">
        <f>'3.8.расчет прочих'!L230</f>
        <v>6661</v>
      </c>
      <c r="OL52" s="626">
        <f>'3.8.расчет прочих'!L230</f>
        <v>6661</v>
      </c>
    </row>
    <row r="53" spans="1:402" ht="51">
      <c r="A53" s="619" t="s">
        <v>1253</v>
      </c>
      <c r="BI53" s="626">
        <f>'3.8.расчет прочих'!L231</f>
        <v>1176</v>
      </c>
      <c r="BN53" s="626">
        <f>'3.8.расчет прочих'!L231</f>
        <v>1176</v>
      </c>
      <c r="BS53" s="626">
        <f>'3.8.расчет прочих'!L231</f>
        <v>1176</v>
      </c>
      <c r="CC53" s="626">
        <f>'3.8.расчет прочих'!L231</f>
        <v>1176</v>
      </c>
      <c r="CI53" s="626">
        <f>'3.8.расчет прочих'!L231</f>
        <v>1176</v>
      </c>
      <c r="CS53" s="626">
        <f>'3.8.расчет прочих'!L231</f>
        <v>1176</v>
      </c>
      <c r="CX53" s="626">
        <f>'3.8.расчет прочих'!L231</f>
        <v>1176</v>
      </c>
      <c r="DC53" s="626">
        <f>'3.8.расчет прочих'!L231</f>
        <v>1176</v>
      </c>
      <c r="DI53" s="626">
        <f>'3.8.расчет прочих'!L231</f>
        <v>1176</v>
      </c>
      <c r="DX53" s="626">
        <f>'3.8.расчет прочих'!L231</f>
        <v>1176</v>
      </c>
      <c r="EC53" s="626">
        <f>'3.8.расчет прочих'!L231</f>
        <v>1176</v>
      </c>
      <c r="ES53" s="626">
        <f>'3.8.расчет прочих'!L231</f>
        <v>1176</v>
      </c>
      <c r="EX53" s="626">
        <f>'3.8.расчет прочих'!L231</f>
        <v>1176</v>
      </c>
      <c r="FC53" s="626">
        <f>'3.8.расчет прочих'!L231</f>
        <v>1176</v>
      </c>
      <c r="FH53" s="626">
        <f>'3.8.расчет прочих'!L231</f>
        <v>1176</v>
      </c>
      <c r="FM53" s="626">
        <f>'3.8.расчет прочих'!L231</f>
        <v>1176</v>
      </c>
      <c r="FR53" s="626">
        <f>'3.8.расчет прочих'!L231</f>
        <v>1176</v>
      </c>
      <c r="FW53" s="626">
        <f>'3.8.расчет прочих'!L231</f>
        <v>1176</v>
      </c>
      <c r="GB53" s="626">
        <f>'3.8.расчет прочих'!L231</f>
        <v>1176</v>
      </c>
      <c r="GG53" s="626">
        <f>'3.8.расчет прочих'!L231</f>
        <v>1176</v>
      </c>
      <c r="GL53" s="626">
        <f>'3.8.расчет прочих'!L231</f>
        <v>1176</v>
      </c>
      <c r="GQ53" s="626">
        <f>'3.8.расчет прочих'!L231</f>
        <v>1176</v>
      </c>
      <c r="GV53" s="626">
        <f>'3.8.расчет прочих'!L231</f>
        <v>1176</v>
      </c>
      <c r="HA53" s="626">
        <f>'3.8.расчет прочих'!L231</f>
        <v>1176</v>
      </c>
      <c r="HF53" s="626">
        <f>'3.8.расчет прочих'!L231</f>
        <v>1176</v>
      </c>
      <c r="HK53" s="626">
        <f>'3.8.расчет прочих'!L231</f>
        <v>1176</v>
      </c>
      <c r="HP53" s="626">
        <f>'3.8.расчет прочих'!L231</f>
        <v>1176</v>
      </c>
      <c r="HU53" s="626">
        <f>'3.8.расчет прочих'!L231</f>
        <v>1176</v>
      </c>
      <c r="HZ53" s="626">
        <f>'3.8.расчет прочих'!L231</f>
        <v>1176</v>
      </c>
      <c r="IE53" s="626">
        <f>'3.8.расчет прочих'!L231</f>
        <v>1176</v>
      </c>
      <c r="IJ53" s="626">
        <f>'3.8.расчет прочих'!L231</f>
        <v>1176</v>
      </c>
      <c r="IO53" s="626">
        <f>'3.8.расчет прочих'!L231</f>
        <v>1176</v>
      </c>
      <c r="IT53" s="626">
        <f>'3.8.расчет прочих'!L231</f>
        <v>1176</v>
      </c>
      <c r="IY53" s="626">
        <f>'3.8.расчет прочих'!L231</f>
        <v>1176</v>
      </c>
      <c r="JD53" s="626">
        <f>'3.8.расчет прочих'!L231</f>
        <v>1176</v>
      </c>
      <c r="JU53" s="626">
        <f>'3.8.расчет прочих'!L231</f>
        <v>1176</v>
      </c>
      <c r="JZ53" s="626">
        <f>'3.8.расчет прочих'!L231</f>
        <v>1176</v>
      </c>
      <c r="KE53" s="626">
        <f>'3.8.расчет прочих'!L231</f>
        <v>1176</v>
      </c>
      <c r="KJ53" s="626">
        <f>'3.8.расчет прочих'!L231</f>
        <v>1176</v>
      </c>
      <c r="KO53" s="626">
        <f>'3.8.расчет прочих'!L231</f>
        <v>1176</v>
      </c>
      <c r="KT53" s="626">
        <f>'3.8.расчет прочих'!L231</f>
        <v>1176</v>
      </c>
      <c r="MS53" s="626">
        <f>'3.8.расчет прочих'!L231</f>
        <v>1176</v>
      </c>
      <c r="MT53" s="626">
        <f>'3.8.расчет прочих'!L231</f>
        <v>1176</v>
      </c>
      <c r="MU53" s="626">
        <f>'3.8.расчет прочих'!L231</f>
        <v>1176</v>
      </c>
      <c r="MV53" s="626">
        <f>'3.8.расчет прочих'!L231</f>
        <v>1176</v>
      </c>
      <c r="MW53" s="626">
        <f>'3.8.расчет прочих'!L231</f>
        <v>1176</v>
      </c>
      <c r="MX53" s="626">
        <f>'3.8.расчет прочих'!L231</f>
        <v>1176</v>
      </c>
      <c r="NW53" s="626">
        <f>'3.8.расчет прочих'!L231</f>
        <v>1176</v>
      </c>
      <c r="NX53" s="626">
        <f>'3.8.расчет прочих'!L231</f>
        <v>1176</v>
      </c>
      <c r="NY53" s="626">
        <f>'3.8.расчет прочих'!L231</f>
        <v>1176</v>
      </c>
      <c r="NZ53" s="626">
        <f>'3.8.расчет прочих'!L231</f>
        <v>1176</v>
      </c>
      <c r="OA53" s="626">
        <f>'3.8.расчет прочих'!L231</f>
        <v>1176</v>
      </c>
      <c r="OB53" s="626">
        <f>'3.8.расчет прочих'!L231</f>
        <v>1176</v>
      </c>
      <c r="OJ53" s="626">
        <f>'3.8.расчет прочих'!L231</f>
        <v>1176</v>
      </c>
      <c r="OK53" s="626">
        <f>'3.8.расчет прочих'!L231</f>
        <v>1176</v>
      </c>
      <c r="OL53" s="626">
        <f>'3.8.расчет прочих'!L231</f>
        <v>1176</v>
      </c>
    </row>
    <row r="55" spans="1:402">
      <c r="C55" s="460" t="s">
        <v>1530</v>
      </c>
      <c r="D55" s="460" t="s">
        <v>1531</v>
      </c>
      <c r="E55" s="460" t="s">
        <v>1532</v>
      </c>
    </row>
    <row r="56" spans="1:402" ht="48">
      <c r="A56" s="97" t="s">
        <v>729</v>
      </c>
      <c r="C56" s="460"/>
      <c r="D56" s="460"/>
      <c r="E56" s="460"/>
    </row>
    <row r="57" spans="1:402">
      <c r="A57" s="12" t="s">
        <v>714</v>
      </c>
      <c r="C57" s="461">
        <f>BJ7</f>
        <v>23633</v>
      </c>
      <c r="D57" s="854">
        <f>BI48</f>
        <v>1833</v>
      </c>
      <c r="E57" s="854">
        <f>BI49</f>
        <v>324</v>
      </c>
    </row>
    <row r="58" spans="1:402" ht="72">
      <c r="A58" s="93" t="s">
        <v>715</v>
      </c>
      <c r="C58" s="461"/>
      <c r="D58" s="854"/>
      <c r="E58" s="854"/>
    </row>
    <row r="59" spans="1:402" ht="48">
      <c r="A59" s="12" t="s">
        <v>730</v>
      </c>
      <c r="C59" s="461">
        <f>BT7</f>
        <v>70238</v>
      </c>
      <c r="D59" s="854">
        <f>BS48</f>
        <v>1833</v>
      </c>
      <c r="E59" s="854">
        <f>BS49</f>
        <v>324</v>
      </c>
    </row>
    <row r="60" spans="1:402" ht="24">
      <c r="A60" s="12" t="s">
        <v>731</v>
      </c>
      <c r="C60" s="461">
        <f>CD8</f>
        <v>197101</v>
      </c>
      <c r="D60" s="854">
        <f>CC48</f>
        <v>383</v>
      </c>
      <c r="E60" s="854">
        <f>CC49</f>
        <v>68</v>
      </c>
    </row>
    <row r="61" spans="1:402" ht="84">
      <c r="A61" s="93" t="s">
        <v>744</v>
      </c>
      <c r="C61" s="460"/>
      <c r="D61" s="460"/>
      <c r="E61" s="460"/>
    </row>
    <row r="62" spans="1:402" ht="36">
      <c r="A62" s="12" t="s">
        <v>732</v>
      </c>
      <c r="C62" s="854">
        <f>OG41</f>
        <v>68868</v>
      </c>
      <c r="D62" s="854">
        <f>OJ48</f>
        <v>9765</v>
      </c>
      <c r="E62" s="854">
        <f>OJ49</f>
        <v>1724</v>
      </c>
    </row>
    <row r="63" spans="1:402">
      <c r="A63" s="93" t="s">
        <v>713</v>
      </c>
      <c r="C63" s="460"/>
      <c r="D63" s="460"/>
      <c r="E63" s="460"/>
    </row>
    <row r="64" spans="1:402">
      <c r="A64" s="93" t="s">
        <v>716</v>
      </c>
      <c r="C64" s="460"/>
      <c r="D64" s="460"/>
      <c r="E64" s="460"/>
    </row>
    <row r="65" spans="1:5" ht="48">
      <c r="A65" s="97" t="s">
        <v>708</v>
      </c>
      <c r="C65" s="460"/>
      <c r="D65" s="460"/>
      <c r="E65" s="460"/>
    </row>
    <row r="66" spans="1:5">
      <c r="A66" s="12" t="s">
        <v>714</v>
      </c>
      <c r="C66" s="461">
        <f>CJ7</f>
        <v>33059</v>
      </c>
      <c r="D66" s="854">
        <f>CI48</f>
        <v>2494</v>
      </c>
      <c r="E66" s="854">
        <f>CI49</f>
        <v>440</v>
      </c>
    </row>
    <row r="67" spans="1:5" ht="72">
      <c r="A67" s="93" t="s">
        <v>715</v>
      </c>
      <c r="C67" s="460"/>
      <c r="D67" s="460"/>
      <c r="E67" s="460"/>
    </row>
    <row r="68" spans="1:5" ht="48">
      <c r="A68" s="12" t="s">
        <v>730</v>
      </c>
      <c r="C68" s="461">
        <f>CT7</f>
        <v>97662</v>
      </c>
      <c r="D68" s="854">
        <f>CS48</f>
        <v>2494</v>
      </c>
      <c r="E68" s="854">
        <f>CS49</f>
        <v>440</v>
      </c>
    </row>
    <row r="69" spans="1:5" ht="84">
      <c r="A69" s="93" t="s">
        <v>744</v>
      </c>
      <c r="C69" s="460"/>
      <c r="D69" s="460"/>
      <c r="E69" s="460"/>
    </row>
    <row r="70" spans="1:5" ht="24">
      <c r="A70" s="12" t="s">
        <v>731</v>
      </c>
      <c r="C70" s="461">
        <f>DD8</f>
        <v>227424</v>
      </c>
      <c r="D70" s="854">
        <f>DC48</f>
        <v>639</v>
      </c>
      <c r="E70" s="854">
        <f>DC49</f>
        <v>113</v>
      </c>
    </row>
    <row r="71" spans="1:5" ht="36">
      <c r="A71" s="12" t="s">
        <v>732</v>
      </c>
      <c r="C71" s="854">
        <f>OH41</f>
        <v>94199</v>
      </c>
      <c r="D71" s="854">
        <f>OK48</f>
        <v>12419</v>
      </c>
      <c r="E71" s="854">
        <f>OK49</f>
        <v>2193</v>
      </c>
    </row>
    <row r="72" spans="1:5">
      <c r="A72" s="297" t="s">
        <v>713</v>
      </c>
      <c r="C72" s="461">
        <f>CY8</f>
        <v>20188</v>
      </c>
      <c r="D72" s="854">
        <f>CX48</f>
        <v>2082</v>
      </c>
      <c r="E72" s="854">
        <f>CX49</f>
        <v>367</v>
      </c>
    </row>
    <row r="73" spans="1:5">
      <c r="A73" s="93" t="s">
        <v>716</v>
      </c>
      <c r="C73" s="460"/>
      <c r="D73" s="460"/>
      <c r="E73" s="460"/>
    </row>
    <row r="74" spans="1:5" ht="48">
      <c r="A74" s="97" t="s">
        <v>725</v>
      </c>
      <c r="C74" s="460"/>
      <c r="D74" s="460"/>
      <c r="E74" s="460"/>
    </row>
    <row r="75" spans="1:5">
      <c r="A75" s="12" t="s">
        <v>714</v>
      </c>
      <c r="C75" s="461">
        <f>DJ7</f>
        <v>37873</v>
      </c>
      <c r="D75" s="854">
        <f>DI48</f>
        <v>2782</v>
      </c>
      <c r="E75" s="854">
        <f>DI49</f>
        <v>491</v>
      </c>
    </row>
    <row r="76" spans="1:5" ht="72">
      <c r="A76" s="93" t="s">
        <v>715</v>
      </c>
      <c r="C76" s="460"/>
      <c r="D76" s="460"/>
      <c r="E76" s="460"/>
    </row>
    <row r="77" spans="1:5" ht="48">
      <c r="A77" s="93" t="s">
        <v>730</v>
      </c>
      <c r="C77" s="460"/>
      <c r="D77" s="460"/>
      <c r="E77" s="460"/>
    </row>
    <row r="78" spans="1:5" ht="84">
      <c r="A78" s="93" t="s">
        <v>744</v>
      </c>
      <c r="C78" s="460"/>
      <c r="D78" s="460"/>
      <c r="E78" s="460"/>
    </row>
    <row r="79" spans="1:5" ht="24">
      <c r="A79" s="12" t="s">
        <v>731</v>
      </c>
      <c r="C79" s="461">
        <f>ED8</f>
        <v>272908</v>
      </c>
      <c r="D79" s="854">
        <f>EC48</f>
        <v>767</v>
      </c>
      <c r="E79" s="854">
        <f>EC49</f>
        <v>136</v>
      </c>
    </row>
    <row r="80" spans="1:5" ht="36">
      <c r="A80" s="12" t="s">
        <v>732</v>
      </c>
      <c r="C80" s="854">
        <f>OI41</f>
        <v>256770</v>
      </c>
      <c r="D80" s="854">
        <f>OL48</f>
        <v>29865</v>
      </c>
      <c r="E80" s="854">
        <f>OL49</f>
        <v>5273</v>
      </c>
    </row>
    <row r="81" spans="1:5">
      <c r="A81" s="297" t="s">
        <v>713</v>
      </c>
      <c r="C81" s="461">
        <f>DY8</f>
        <v>20232</v>
      </c>
      <c r="D81" s="854">
        <f>DX48</f>
        <v>2353</v>
      </c>
      <c r="E81" s="854">
        <f>DX49</f>
        <v>416</v>
      </c>
    </row>
    <row r="82" spans="1:5">
      <c r="A82" s="93" t="s">
        <v>716</v>
      </c>
      <c r="C82" s="460"/>
      <c r="D82" s="460"/>
      <c r="E82" s="460"/>
    </row>
    <row r="83" spans="1:5" ht="36">
      <c r="A83" s="97" t="s">
        <v>706</v>
      </c>
      <c r="C83" s="460"/>
      <c r="D83" s="460"/>
      <c r="E83" s="460"/>
    </row>
    <row r="84" spans="1:5">
      <c r="A84" s="12" t="s">
        <v>448</v>
      </c>
      <c r="C84" s="855">
        <f>$MM$41</f>
        <v>11.39</v>
      </c>
      <c r="D84" s="855">
        <f>$MS$48</f>
        <v>0.2</v>
      </c>
      <c r="E84" s="855">
        <f>$MS$49</f>
        <v>0.03</v>
      </c>
    </row>
    <row r="85" spans="1:5" ht="24">
      <c r="A85" s="12" t="s">
        <v>449</v>
      </c>
      <c r="C85" s="855">
        <f>$MN$41</f>
        <v>15.97</v>
      </c>
      <c r="D85" s="855">
        <f>$MT$48</f>
        <v>0.27</v>
      </c>
      <c r="E85" s="855">
        <f>$MT$49</f>
        <v>0.05</v>
      </c>
    </row>
    <row r="86" spans="1:5" ht="24">
      <c r="A86" s="12" t="s">
        <v>463</v>
      </c>
      <c r="C86" s="855">
        <f>$MR$41</f>
        <v>7.75</v>
      </c>
      <c r="D86" s="855">
        <f>$MX$48</f>
        <v>0.13</v>
      </c>
      <c r="E86" s="855">
        <f>$MX$49</f>
        <v>0.02</v>
      </c>
    </row>
    <row r="87" spans="1:5">
      <c r="A87" s="12" t="s">
        <v>450</v>
      </c>
      <c r="C87" s="855">
        <f>$MQ$41</f>
        <v>3.62</v>
      </c>
      <c r="D87" s="855">
        <f>$MW$48</f>
        <v>0.06</v>
      </c>
      <c r="E87" s="855">
        <f>$MW$49</f>
        <v>0.01</v>
      </c>
    </row>
    <row r="88" spans="1:5" ht="24">
      <c r="A88" s="12" t="s">
        <v>451</v>
      </c>
      <c r="C88" s="855">
        <f>$MO$41</f>
        <v>12.8</v>
      </c>
      <c r="D88" s="855">
        <f>$MU$48</f>
        <v>0.22</v>
      </c>
      <c r="E88" s="855">
        <f>$MU$49</f>
        <v>0.04</v>
      </c>
    </row>
    <row r="89" spans="1:5" ht="24">
      <c r="A89" s="12" t="s">
        <v>452</v>
      </c>
      <c r="C89" s="855">
        <f>$MP$41</f>
        <v>5.49</v>
      </c>
      <c r="D89" s="855">
        <f>$MV$48</f>
        <v>0.09</v>
      </c>
      <c r="E89" s="855">
        <f>$MV$49</f>
        <v>0.02</v>
      </c>
    </row>
  </sheetData>
  <mergeCells count="81">
    <mergeCell ref="B2:AG2"/>
    <mergeCell ref="C3:O3"/>
    <mergeCell ref="P3:JL3"/>
    <mergeCell ref="JM3:LB3"/>
    <mergeCell ref="LC3:LJ4"/>
    <mergeCell ref="JM4:JS4"/>
    <mergeCell ref="JT4:LB4"/>
    <mergeCell ref="MY4:ND4"/>
    <mergeCell ref="LP3:LS4"/>
    <mergeCell ref="MM3:MX3"/>
    <mergeCell ref="OG3:OL3"/>
    <mergeCell ref="A4:A6"/>
    <mergeCell ref="B4:F4"/>
    <mergeCell ref="G4:O4"/>
    <mergeCell ref="P4:AH4"/>
    <mergeCell ref="AI4:BG4"/>
    <mergeCell ref="BH4:EQ4"/>
    <mergeCell ref="ER4:JL4"/>
    <mergeCell ref="LK3:LO4"/>
    <mergeCell ref="LU4:LZ4"/>
    <mergeCell ref="MA4:MF4"/>
    <mergeCell ref="MG4:ML4"/>
    <mergeCell ref="MM4:MR4"/>
    <mergeCell ref="MS4:MX4"/>
    <mergeCell ref="OJ4:OL4"/>
    <mergeCell ref="B5:F5"/>
    <mergeCell ref="G5:K5"/>
    <mergeCell ref="L5:L6"/>
    <mergeCell ref="M5:M6"/>
    <mergeCell ref="O5:O6"/>
    <mergeCell ref="P5:U5"/>
    <mergeCell ref="V5:AA5"/>
    <mergeCell ref="AB5:AG5"/>
    <mergeCell ref="AH5:AH6"/>
    <mergeCell ref="NE4:NJ4"/>
    <mergeCell ref="NK4:NP4"/>
    <mergeCell ref="NQ4:NV4"/>
    <mergeCell ref="NW4:OB4"/>
    <mergeCell ref="OD4:OF4"/>
    <mergeCell ref="OG4:OI4"/>
    <mergeCell ref="DH5:EG5"/>
    <mergeCell ref="AI5:AK5"/>
    <mergeCell ref="AL5:AN5"/>
    <mergeCell ref="AO5:AQ5"/>
    <mergeCell ref="AR5:AT5"/>
    <mergeCell ref="AU5:AW5"/>
    <mergeCell ref="AX5:AZ5"/>
    <mergeCell ref="BA5:BC5"/>
    <mergeCell ref="BD5:BF5"/>
    <mergeCell ref="BG5:BG6"/>
    <mergeCell ref="BH5:CG5"/>
    <mergeCell ref="CH5:DG5"/>
    <mergeCell ref="LL5:LL6"/>
    <mergeCell ref="EH5:EH6"/>
    <mergeCell ref="EI5:EL5"/>
    <mergeCell ref="EM5:EQ5"/>
    <mergeCell ref="ER5:JG5"/>
    <mergeCell ref="JH5:JL5"/>
    <mergeCell ref="JM5:JS5"/>
    <mergeCell ref="JT5:KW5"/>
    <mergeCell ref="KX5:LB5"/>
    <mergeCell ref="LF5:LF6"/>
    <mergeCell ref="LG5:LJ5"/>
    <mergeCell ref="LK5:LK6"/>
    <mergeCell ref="NK5:NP5"/>
    <mergeCell ref="LM5:LM6"/>
    <mergeCell ref="LN5:LN6"/>
    <mergeCell ref="LO5:LO6"/>
    <mergeCell ref="LS5:LS6"/>
    <mergeCell ref="LU5:LZ5"/>
    <mergeCell ref="MA5:MF5"/>
    <mergeCell ref="MG5:ML5"/>
    <mergeCell ref="MM5:MR5"/>
    <mergeCell ref="MS5:MX5"/>
    <mergeCell ref="MY5:ND5"/>
    <mergeCell ref="NE5:NJ5"/>
    <mergeCell ref="NQ5:NV5"/>
    <mergeCell ref="NW5:OB5"/>
    <mergeCell ref="OD5:OF5"/>
    <mergeCell ref="OG5:OI5"/>
    <mergeCell ref="OJ5:OL5"/>
  </mergeCells>
  <pageMargins left="0.70866141732283472" right="0.70866141732283472" top="0.74803149606299213" bottom="0.74803149606299213" header="0.31496062992125984" footer="0.31496062992125984"/>
  <pageSetup paperSize="9" scale="67" fitToWidth="0" orientation="landscape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90"/>
  <sheetViews>
    <sheetView view="pageBreakPreview" topLeftCell="A13" zoomScale="80" zoomScaleSheetLayoutView="80" workbookViewId="0">
      <selection activeCell="G51" sqref="G51"/>
    </sheetView>
  </sheetViews>
  <sheetFormatPr defaultRowHeight="12.75"/>
  <cols>
    <col min="1" max="1" width="22.7109375" style="516" customWidth="1"/>
    <col min="2" max="2" width="13.5703125" style="516" customWidth="1"/>
    <col min="3" max="3" width="12.5703125" style="516" customWidth="1"/>
    <col min="4" max="4" width="13" style="516" customWidth="1"/>
    <col min="5" max="5" width="15.85546875" style="516" customWidth="1"/>
    <col min="6" max="6" width="12" style="516" customWidth="1"/>
    <col min="7" max="7" width="12.7109375" style="516" customWidth="1"/>
    <col min="8" max="8" width="12.28515625" style="516" customWidth="1"/>
    <col min="9" max="9" width="12.85546875" style="516" customWidth="1"/>
    <col min="10" max="10" width="12.28515625" style="516" customWidth="1"/>
    <col min="11" max="11" width="11.42578125" style="516" customWidth="1"/>
    <col min="12" max="220" width="9.140625" style="516"/>
    <col min="221" max="221" width="17.7109375" style="516" customWidth="1"/>
    <col min="222" max="222" width="9.85546875" style="516" customWidth="1"/>
    <col min="223" max="223" width="10" style="516" customWidth="1"/>
    <col min="224" max="224" width="12.140625" style="516" customWidth="1"/>
    <col min="225" max="225" width="13.140625" style="516" customWidth="1"/>
    <col min="226" max="226" width="9.140625" style="516"/>
    <col min="227" max="227" width="9.85546875" style="516" customWidth="1"/>
    <col min="228" max="228" width="11.42578125" style="516" customWidth="1"/>
    <col min="229" max="230" width="9.140625" style="516"/>
    <col min="231" max="231" width="10.42578125" style="516" customWidth="1"/>
    <col min="232" max="232" width="7.85546875" style="516" customWidth="1"/>
    <col min="233" max="233" width="9.140625" style="516"/>
    <col min="234" max="234" width="11.42578125" style="516" customWidth="1"/>
    <col min="235" max="235" width="9.140625" style="516"/>
    <col min="236" max="237" width="12" style="516" customWidth="1"/>
    <col min="238" max="238" width="8.7109375" style="516" customWidth="1"/>
    <col min="239" max="239" width="9.42578125" style="516" customWidth="1"/>
    <col min="240" max="476" width="9.140625" style="516"/>
    <col min="477" max="477" width="17.7109375" style="516" customWidth="1"/>
    <col min="478" max="478" width="9.85546875" style="516" customWidth="1"/>
    <col min="479" max="479" width="10" style="516" customWidth="1"/>
    <col min="480" max="480" width="12.140625" style="516" customWidth="1"/>
    <col min="481" max="481" width="13.140625" style="516" customWidth="1"/>
    <col min="482" max="482" width="9.140625" style="516"/>
    <col min="483" max="483" width="9.85546875" style="516" customWidth="1"/>
    <col min="484" max="484" width="11.42578125" style="516" customWidth="1"/>
    <col min="485" max="486" width="9.140625" style="516"/>
    <col min="487" max="487" width="10.42578125" style="516" customWidth="1"/>
    <col min="488" max="488" width="7.85546875" style="516" customWidth="1"/>
    <col min="489" max="489" width="9.140625" style="516"/>
    <col min="490" max="490" width="11.42578125" style="516" customWidth="1"/>
    <col min="491" max="491" width="9.140625" style="516"/>
    <col min="492" max="493" width="12" style="516" customWidth="1"/>
    <col min="494" max="494" width="8.7109375" style="516" customWidth="1"/>
    <col min="495" max="495" width="9.42578125" style="516" customWidth="1"/>
    <col min="496" max="732" width="9.140625" style="516"/>
    <col min="733" max="733" width="17.7109375" style="516" customWidth="1"/>
    <col min="734" max="734" width="9.85546875" style="516" customWidth="1"/>
    <col min="735" max="735" width="10" style="516" customWidth="1"/>
    <col min="736" max="736" width="12.140625" style="516" customWidth="1"/>
    <col min="737" max="737" width="13.140625" style="516" customWidth="1"/>
    <col min="738" max="738" width="9.140625" style="516"/>
    <col min="739" max="739" width="9.85546875" style="516" customWidth="1"/>
    <col min="740" max="740" width="11.42578125" style="516" customWidth="1"/>
    <col min="741" max="742" width="9.140625" style="516"/>
    <col min="743" max="743" width="10.42578125" style="516" customWidth="1"/>
    <col min="744" max="744" width="7.85546875" style="516" customWidth="1"/>
    <col min="745" max="745" width="9.140625" style="516"/>
    <col min="746" max="746" width="11.42578125" style="516" customWidth="1"/>
    <col min="747" max="747" width="9.140625" style="516"/>
    <col min="748" max="749" width="12" style="516" customWidth="1"/>
    <col min="750" max="750" width="8.7109375" style="516" customWidth="1"/>
    <col min="751" max="751" width="9.42578125" style="516" customWidth="1"/>
    <col min="752" max="988" width="9.140625" style="516"/>
    <col min="989" max="989" width="17.7109375" style="516" customWidth="1"/>
    <col min="990" max="990" width="9.85546875" style="516" customWidth="1"/>
    <col min="991" max="991" width="10" style="516" customWidth="1"/>
    <col min="992" max="992" width="12.140625" style="516" customWidth="1"/>
    <col min="993" max="993" width="13.140625" style="516" customWidth="1"/>
    <col min="994" max="994" width="9.140625" style="516"/>
    <col min="995" max="995" width="9.85546875" style="516" customWidth="1"/>
    <col min="996" max="996" width="11.42578125" style="516" customWidth="1"/>
    <col min="997" max="998" width="9.140625" style="516"/>
    <col min="999" max="999" width="10.42578125" style="516" customWidth="1"/>
    <col min="1000" max="1000" width="7.85546875" style="516" customWidth="1"/>
    <col min="1001" max="1001" width="9.140625" style="516"/>
    <col min="1002" max="1002" width="11.42578125" style="516" customWidth="1"/>
    <col min="1003" max="1003" width="9.140625" style="516"/>
    <col min="1004" max="1005" width="12" style="516" customWidth="1"/>
    <col min="1006" max="1006" width="8.7109375" style="516" customWidth="1"/>
    <col min="1007" max="1007" width="9.42578125" style="516" customWidth="1"/>
    <col min="1008" max="1244" width="9.140625" style="516"/>
    <col min="1245" max="1245" width="17.7109375" style="516" customWidth="1"/>
    <col min="1246" max="1246" width="9.85546875" style="516" customWidth="1"/>
    <col min="1247" max="1247" width="10" style="516" customWidth="1"/>
    <col min="1248" max="1248" width="12.140625" style="516" customWidth="1"/>
    <col min="1249" max="1249" width="13.140625" style="516" customWidth="1"/>
    <col min="1250" max="1250" width="9.140625" style="516"/>
    <col min="1251" max="1251" width="9.85546875" style="516" customWidth="1"/>
    <col min="1252" max="1252" width="11.42578125" style="516" customWidth="1"/>
    <col min="1253" max="1254" width="9.140625" style="516"/>
    <col min="1255" max="1255" width="10.42578125" style="516" customWidth="1"/>
    <col min="1256" max="1256" width="7.85546875" style="516" customWidth="1"/>
    <col min="1257" max="1257" width="9.140625" style="516"/>
    <col min="1258" max="1258" width="11.42578125" style="516" customWidth="1"/>
    <col min="1259" max="1259" width="9.140625" style="516"/>
    <col min="1260" max="1261" width="12" style="516" customWidth="1"/>
    <col min="1262" max="1262" width="8.7109375" style="516" customWidth="1"/>
    <col min="1263" max="1263" width="9.42578125" style="516" customWidth="1"/>
    <col min="1264" max="1500" width="9.140625" style="516"/>
    <col min="1501" max="1501" width="17.7109375" style="516" customWidth="1"/>
    <col min="1502" max="1502" width="9.85546875" style="516" customWidth="1"/>
    <col min="1503" max="1503" width="10" style="516" customWidth="1"/>
    <col min="1504" max="1504" width="12.140625" style="516" customWidth="1"/>
    <col min="1505" max="1505" width="13.140625" style="516" customWidth="1"/>
    <col min="1506" max="1506" width="9.140625" style="516"/>
    <col min="1507" max="1507" width="9.85546875" style="516" customWidth="1"/>
    <col min="1508" max="1508" width="11.42578125" style="516" customWidth="1"/>
    <col min="1509" max="1510" width="9.140625" style="516"/>
    <col min="1511" max="1511" width="10.42578125" style="516" customWidth="1"/>
    <col min="1512" max="1512" width="7.85546875" style="516" customWidth="1"/>
    <col min="1513" max="1513" width="9.140625" style="516"/>
    <col min="1514" max="1514" width="11.42578125" style="516" customWidth="1"/>
    <col min="1515" max="1515" width="9.140625" style="516"/>
    <col min="1516" max="1517" width="12" style="516" customWidth="1"/>
    <col min="1518" max="1518" width="8.7109375" style="516" customWidth="1"/>
    <col min="1519" max="1519" width="9.42578125" style="516" customWidth="1"/>
    <col min="1520" max="1756" width="9.140625" style="516"/>
    <col min="1757" max="1757" width="17.7109375" style="516" customWidth="1"/>
    <col min="1758" max="1758" width="9.85546875" style="516" customWidth="1"/>
    <col min="1759" max="1759" width="10" style="516" customWidth="1"/>
    <col min="1760" max="1760" width="12.140625" style="516" customWidth="1"/>
    <col min="1761" max="1761" width="13.140625" style="516" customWidth="1"/>
    <col min="1762" max="1762" width="9.140625" style="516"/>
    <col min="1763" max="1763" width="9.85546875" style="516" customWidth="1"/>
    <col min="1764" max="1764" width="11.42578125" style="516" customWidth="1"/>
    <col min="1765" max="1766" width="9.140625" style="516"/>
    <col min="1767" max="1767" width="10.42578125" style="516" customWidth="1"/>
    <col min="1768" max="1768" width="7.85546875" style="516" customWidth="1"/>
    <col min="1769" max="1769" width="9.140625" style="516"/>
    <col min="1770" max="1770" width="11.42578125" style="516" customWidth="1"/>
    <col min="1771" max="1771" width="9.140625" style="516"/>
    <col min="1772" max="1773" width="12" style="516" customWidth="1"/>
    <col min="1774" max="1774" width="8.7109375" style="516" customWidth="1"/>
    <col min="1775" max="1775" width="9.42578125" style="516" customWidth="1"/>
    <col min="1776" max="2012" width="9.140625" style="516"/>
    <col min="2013" max="2013" width="17.7109375" style="516" customWidth="1"/>
    <col min="2014" max="2014" width="9.85546875" style="516" customWidth="1"/>
    <col min="2015" max="2015" width="10" style="516" customWidth="1"/>
    <col min="2016" max="2016" width="12.140625" style="516" customWidth="1"/>
    <col min="2017" max="2017" width="13.140625" style="516" customWidth="1"/>
    <col min="2018" max="2018" width="9.140625" style="516"/>
    <col min="2019" max="2019" width="9.85546875" style="516" customWidth="1"/>
    <col min="2020" max="2020" width="11.42578125" style="516" customWidth="1"/>
    <col min="2021" max="2022" width="9.140625" style="516"/>
    <col min="2023" max="2023" width="10.42578125" style="516" customWidth="1"/>
    <col min="2024" max="2024" width="7.85546875" style="516" customWidth="1"/>
    <col min="2025" max="2025" width="9.140625" style="516"/>
    <col min="2026" max="2026" width="11.42578125" style="516" customWidth="1"/>
    <col min="2027" max="2027" width="9.140625" style="516"/>
    <col min="2028" max="2029" width="12" style="516" customWidth="1"/>
    <col min="2030" max="2030" width="8.7109375" style="516" customWidth="1"/>
    <col min="2031" max="2031" width="9.42578125" style="516" customWidth="1"/>
    <col min="2032" max="2268" width="9.140625" style="516"/>
    <col min="2269" max="2269" width="17.7109375" style="516" customWidth="1"/>
    <col min="2270" max="2270" width="9.85546875" style="516" customWidth="1"/>
    <col min="2271" max="2271" width="10" style="516" customWidth="1"/>
    <col min="2272" max="2272" width="12.140625" style="516" customWidth="1"/>
    <col min="2273" max="2273" width="13.140625" style="516" customWidth="1"/>
    <col min="2274" max="2274" width="9.140625" style="516"/>
    <col min="2275" max="2275" width="9.85546875" style="516" customWidth="1"/>
    <col min="2276" max="2276" width="11.42578125" style="516" customWidth="1"/>
    <col min="2277" max="2278" width="9.140625" style="516"/>
    <col min="2279" max="2279" width="10.42578125" style="516" customWidth="1"/>
    <col min="2280" max="2280" width="7.85546875" style="516" customWidth="1"/>
    <col min="2281" max="2281" width="9.140625" style="516"/>
    <col min="2282" max="2282" width="11.42578125" style="516" customWidth="1"/>
    <col min="2283" max="2283" width="9.140625" style="516"/>
    <col min="2284" max="2285" width="12" style="516" customWidth="1"/>
    <col min="2286" max="2286" width="8.7109375" style="516" customWidth="1"/>
    <col min="2287" max="2287" width="9.42578125" style="516" customWidth="1"/>
    <col min="2288" max="2524" width="9.140625" style="516"/>
    <col min="2525" max="2525" width="17.7109375" style="516" customWidth="1"/>
    <col min="2526" max="2526" width="9.85546875" style="516" customWidth="1"/>
    <col min="2527" max="2527" width="10" style="516" customWidth="1"/>
    <col min="2528" max="2528" width="12.140625" style="516" customWidth="1"/>
    <col min="2529" max="2529" width="13.140625" style="516" customWidth="1"/>
    <col min="2530" max="2530" width="9.140625" style="516"/>
    <col min="2531" max="2531" width="9.85546875" style="516" customWidth="1"/>
    <col min="2532" max="2532" width="11.42578125" style="516" customWidth="1"/>
    <col min="2533" max="2534" width="9.140625" style="516"/>
    <col min="2535" max="2535" width="10.42578125" style="516" customWidth="1"/>
    <col min="2536" max="2536" width="7.85546875" style="516" customWidth="1"/>
    <col min="2537" max="2537" width="9.140625" style="516"/>
    <col min="2538" max="2538" width="11.42578125" style="516" customWidth="1"/>
    <col min="2539" max="2539" width="9.140625" style="516"/>
    <col min="2540" max="2541" width="12" style="516" customWidth="1"/>
    <col min="2542" max="2542" width="8.7109375" style="516" customWidth="1"/>
    <col min="2543" max="2543" width="9.42578125" style="516" customWidth="1"/>
    <col min="2544" max="2780" width="9.140625" style="516"/>
    <col min="2781" max="2781" width="17.7109375" style="516" customWidth="1"/>
    <col min="2782" max="2782" width="9.85546875" style="516" customWidth="1"/>
    <col min="2783" max="2783" width="10" style="516" customWidth="1"/>
    <col min="2784" max="2784" width="12.140625" style="516" customWidth="1"/>
    <col min="2785" max="2785" width="13.140625" style="516" customWidth="1"/>
    <col min="2786" max="2786" width="9.140625" style="516"/>
    <col min="2787" max="2787" width="9.85546875" style="516" customWidth="1"/>
    <col min="2788" max="2788" width="11.42578125" style="516" customWidth="1"/>
    <col min="2789" max="2790" width="9.140625" style="516"/>
    <col min="2791" max="2791" width="10.42578125" style="516" customWidth="1"/>
    <col min="2792" max="2792" width="7.85546875" style="516" customWidth="1"/>
    <col min="2793" max="2793" width="9.140625" style="516"/>
    <col min="2794" max="2794" width="11.42578125" style="516" customWidth="1"/>
    <col min="2795" max="2795" width="9.140625" style="516"/>
    <col min="2796" max="2797" width="12" style="516" customWidth="1"/>
    <col min="2798" max="2798" width="8.7109375" style="516" customWidth="1"/>
    <col min="2799" max="2799" width="9.42578125" style="516" customWidth="1"/>
    <col min="2800" max="3036" width="9.140625" style="516"/>
    <col min="3037" max="3037" width="17.7109375" style="516" customWidth="1"/>
    <col min="3038" max="3038" width="9.85546875" style="516" customWidth="1"/>
    <col min="3039" max="3039" width="10" style="516" customWidth="1"/>
    <col min="3040" max="3040" width="12.140625" style="516" customWidth="1"/>
    <col min="3041" max="3041" width="13.140625" style="516" customWidth="1"/>
    <col min="3042" max="3042" width="9.140625" style="516"/>
    <col min="3043" max="3043" width="9.85546875" style="516" customWidth="1"/>
    <col min="3044" max="3044" width="11.42578125" style="516" customWidth="1"/>
    <col min="3045" max="3046" width="9.140625" style="516"/>
    <col min="3047" max="3047" width="10.42578125" style="516" customWidth="1"/>
    <col min="3048" max="3048" width="7.85546875" style="516" customWidth="1"/>
    <col min="3049" max="3049" width="9.140625" style="516"/>
    <col min="3050" max="3050" width="11.42578125" style="516" customWidth="1"/>
    <col min="3051" max="3051" width="9.140625" style="516"/>
    <col min="3052" max="3053" width="12" style="516" customWidth="1"/>
    <col min="3054" max="3054" width="8.7109375" style="516" customWidth="1"/>
    <col min="3055" max="3055" width="9.42578125" style="516" customWidth="1"/>
    <col min="3056" max="3292" width="9.140625" style="516"/>
    <col min="3293" max="3293" width="17.7109375" style="516" customWidth="1"/>
    <col min="3294" max="3294" width="9.85546875" style="516" customWidth="1"/>
    <col min="3295" max="3295" width="10" style="516" customWidth="1"/>
    <col min="3296" max="3296" width="12.140625" style="516" customWidth="1"/>
    <col min="3297" max="3297" width="13.140625" style="516" customWidth="1"/>
    <col min="3298" max="3298" width="9.140625" style="516"/>
    <col min="3299" max="3299" width="9.85546875" style="516" customWidth="1"/>
    <col min="3300" max="3300" width="11.42578125" style="516" customWidth="1"/>
    <col min="3301" max="3302" width="9.140625" style="516"/>
    <col min="3303" max="3303" width="10.42578125" style="516" customWidth="1"/>
    <col min="3304" max="3304" width="7.85546875" style="516" customWidth="1"/>
    <col min="3305" max="3305" width="9.140625" style="516"/>
    <col min="3306" max="3306" width="11.42578125" style="516" customWidth="1"/>
    <col min="3307" max="3307" width="9.140625" style="516"/>
    <col min="3308" max="3309" width="12" style="516" customWidth="1"/>
    <col min="3310" max="3310" width="8.7109375" style="516" customWidth="1"/>
    <col min="3311" max="3311" width="9.42578125" style="516" customWidth="1"/>
    <col min="3312" max="3548" width="9.140625" style="516"/>
    <col min="3549" max="3549" width="17.7109375" style="516" customWidth="1"/>
    <col min="3550" max="3550" width="9.85546875" style="516" customWidth="1"/>
    <col min="3551" max="3551" width="10" style="516" customWidth="1"/>
    <col min="3552" max="3552" width="12.140625" style="516" customWidth="1"/>
    <col min="3553" max="3553" width="13.140625" style="516" customWidth="1"/>
    <col min="3554" max="3554" width="9.140625" style="516"/>
    <col min="3555" max="3555" width="9.85546875" style="516" customWidth="1"/>
    <col min="3556" max="3556" width="11.42578125" style="516" customWidth="1"/>
    <col min="3557" max="3558" width="9.140625" style="516"/>
    <col min="3559" max="3559" width="10.42578125" style="516" customWidth="1"/>
    <col min="3560" max="3560" width="7.85546875" style="516" customWidth="1"/>
    <col min="3561" max="3561" width="9.140625" style="516"/>
    <col min="3562" max="3562" width="11.42578125" style="516" customWidth="1"/>
    <col min="3563" max="3563" width="9.140625" style="516"/>
    <col min="3564" max="3565" width="12" style="516" customWidth="1"/>
    <col min="3566" max="3566" width="8.7109375" style="516" customWidth="1"/>
    <col min="3567" max="3567" width="9.42578125" style="516" customWidth="1"/>
    <col min="3568" max="3804" width="9.140625" style="516"/>
    <col min="3805" max="3805" width="17.7109375" style="516" customWidth="1"/>
    <col min="3806" max="3806" width="9.85546875" style="516" customWidth="1"/>
    <col min="3807" max="3807" width="10" style="516" customWidth="1"/>
    <col min="3808" max="3808" width="12.140625" style="516" customWidth="1"/>
    <col min="3809" max="3809" width="13.140625" style="516" customWidth="1"/>
    <col min="3810" max="3810" width="9.140625" style="516"/>
    <col min="3811" max="3811" width="9.85546875" style="516" customWidth="1"/>
    <col min="3812" max="3812" width="11.42578125" style="516" customWidth="1"/>
    <col min="3813" max="3814" width="9.140625" style="516"/>
    <col min="3815" max="3815" width="10.42578125" style="516" customWidth="1"/>
    <col min="3816" max="3816" width="7.85546875" style="516" customWidth="1"/>
    <col min="3817" max="3817" width="9.140625" style="516"/>
    <col min="3818" max="3818" width="11.42578125" style="516" customWidth="1"/>
    <col min="3819" max="3819" width="9.140625" style="516"/>
    <col min="3820" max="3821" width="12" style="516" customWidth="1"/>
    <col min="3822" max="3822" width="8.7109375" style="516" customWidth="1"/>
    <col min="3823" max="3823" width="9.42578125" style="516" customWidth="1"/>
    <col min="3824" max="4060" width="9.140625" style="516"/>
    <col min="4061" max="4061" width="17.7109375" style="516" customWidth="1"/>
    <col min="4062" max="4062" width="9.85546875" style="516" customWidth="1"/>
    <col min="4063" max="4063" width="10" style="516" customWidth="1"/>
    <col min="4064" max="4064" width="12.140625" style="516" customWidth="1"/>
    <col min="4065" max="4065" width="13.140625" style="516" customWidth="1"/>
    <col min="4066" max="4066" width="9.140625" style="516"/>
    <col min="4067" max="4067" width="9.85546875" style="516" customWidth="1"/>
    <col min="4068" max="4068" width="11.42578125" style="516" customWidth="1"/>
    <col min="4069" max="4070" width="9.140625" style="516"/>
    <col min="4071" max="4071" width="10.42578125" style="516" customWidth="1"/>
    <col min="4072" max="4072" width="7.85546875" style="516" customWidth="1"/>
    <col min="4073" max="4073" width="9.140625" style="516"/>
    <col min="4074" max="4074" width="11.42578125" style="516" customWidth="1"/>
    <col min="4075" max="4075" width="9.140625" style="516"/>
    <col min="4076" max="4077" width="12" style="516" customWidth="1"/>
    <col min="4078" max="4078" width="8.7109375" style="516" customWidth="1"/>
    <col min="4079" max="4079" width="9.42578125" style="516" customWidth="1"/>
    <col min="4080" max="4316" width="9.140625" style="516"/>
    <col min="4317" max="4317" width="17.7109375" style="516" customWidth="1"/>
    <col min="4318" max="4318" width="9.85546875" style="516" customWidth="1"/>
    <col min="4319" max="4319" width="10" style="516" customWidth="1"/>
    <col min="4320" max="4320" width="12.140625" style="516" customWidth="1"/>
    <col min="4321" max="4321" width="13.140625" style="516" customWidth="1"/>
    <col min="4322" max="4322" width="9.140625" style="516"/>
    <col min="4323" max="4323" width="9.85546875" style="516" customWidth="1"/>
    <col min="4324" max="4324" width="11.42578125" style="516" customWidth="1"/>
    <col min="4325" max="4326" width="9.140625" style="516"/>
    <col min="4327" max="4327" width="10.42578125" style="516" customWidth="1"/>
    <col min="4328" max="4328" width="7.85546875" style="516" customWidth="1"/>
    <col min="4329" max="4329" width="9.140625" style="516"/>
    <col min="4330" max="4330" width="11.42578125" style="516" customWidth="1"/>
    <col min="4331" max="4331" width="9.140625" style="516"/>
    <col min="4332" max="4333" width="12" style="516" customWidth="1"/>
    <col min="4334" max="4334" width="8.7109375" style="516" customWidth="1"/>
    <col min="4335" max="4335" width="9.42578125" style="516" customWidth="1"/>
    <col min="4336" max="4572" width="9.140625" style="516"/>
    <col min="4573" max="4573" width="17.7109375" style="516" customWidth="1"/>
    <col min="4574" max="4574" width="9.85546875" style="516" customWidth="1"/>
    <col min="4575" max="4575" width="10" style="516" customWidth="1"/>
    <col min="4576" max="4576" width="12.140625" style="516" customWidth="1"/>
    <col min="4577" max="4577" width="13.140625" style="516" customWidth="1"/>
    <col min="4578" max="4578" width="9.140625" style="516"/>
    <col min="4579" max="4579" width="9.85546875" style="516" customWidth="1"/>
    <col min="4580" max="4580" width="11.42578125" style="516" customWidth="1"/>
    <col min="4581" max="4582" width="9.140625" style="516"/>
    <col min="4583" max="4583" width="10.42578125" style="516" customWidth="1"/>
    <col min="4584" max="4584" width="7.85546875" style="516" customWidth="1"/>
    <col min="4585" max="4585" width="9.140625" style="516"/>
    <col min="4586" max="4586" width="11.42578125" style="516" customWidth="1"/>
    <col min="4587" max="4587" width="9.140625" style="516"/>
    <col min="4588" max="4589" width="12" style="516" customWidth="1"/>
    <col min="4590" max="4590" width="8.7109375" style="516" customWidth="1"/>
    <col min="4591" max="4591" width="9.42578125" style="516" customWidth="1"/>
    <col min="4592" max="4828" width="9.140625" style="516"/>
    <col min="4829" max="4829" width="17.7109375" style="516" customWidth="1"/>
    <col min="4830" max="4830" width="9.85546875" style="516" customWidth="1"/>
    <col min="4831" max="4831" width="10" style="516" customWidth="1"/>
    <col min="4832" max="4832" width="12.140625" style="516" customWidth="1"/>
    <col min="4833" max="4833" width="13.140625" style="516" customWidth="1"/>
    <col min="4834" max="4834" width="9.140625" style="516"/>
    <col min="4835" max="4835" width="9.85546875" style="516" customWidth="1"/>
    <col min="4836" max="4836" width="11.42578125" style="516" customWidth="1"/>
    <col min="4837" max="4838" width="9.140625" style="516"/>
    <col min="4839" max="4839" width="10.42578125" style="516" customWidth="1"/>
    <col min="4840" max="4840" width="7.85546875" style="516" customWidth="1"/>
    <col min="4841" max="4841" width="9.140625" style="516"/>
    <col min="4842" max="4842" width="11.42578125" style="516" customWidth="1"/>
    <col min="4843" max="4843" width="9.140625" style="516"/>
    <col min="4844" max="4845" width="12" style="516" customWidth="1"/>
    <col min="4846" max="4846" width="8.7109375" style="516" customWidth="1"/>
    <col min="4847" max="4847" width="9.42578125" style="516" customWidth="1"/>
    <col min="4848" max="5084" width="9.140625" style="516"/>
    <col min="5085" max="5085" width="17.7109375" style="516" customWidth="1"/>
    <col min="5086" max="5086" width="9.85546875" style="516" customWidth="1"/>
    <col min="5087" max="5087" width="10" style="516" customWidth="1"/>
    <col min="5088" max="5088" width="12.140625" style="516" customWidth="1"/>
    <col min="5089" max="5089" width="13.140625" style="516" customWidth="1"/>
    <col min="5090" max="5090" width="9.140625" style="516"/>
    <col min="5091" max="5091" width="9.85546875" style="516" customWidth="1"/>
    <col min="5092" max="5092" width="11.42578125" style="516" customWidth="1"/>
    <col min="5093" max="5094" width="9.140625" style="516"/>
    <col min="5095" max="5095" width="10.42578125" style="516" customWidth="1"/>
    <col min="5096" max="5096" width="7.85546875" style="516" customWidth="1"/>
    <col min="5097" max="5097" width="9.140625" style="516"/>
    <col min="5098" max="5098" width="11.42578125" style="516" customWidth="1"/>
    <col min="5099" max="5099" width="9.140625" style="516"/>
    <col min="5100" max="5101" width="12" style="516" customWidth="1"/>
    <col min="5102" max="5102" width="8.7109375" style="516" customWidth="1"/>
    <col min="5103" max="5103" width="9.42578125" style="516" customWidth="1"/>
    <col min="5104" max="5340" width="9.140625" style="516"/>
    <col min="5341" max="5341" width="17.7109375" style="516" customWidth="1"/>
    <col min="5342" max="5342" width="9.85546875" style="516" customWidth="1"/>
    <col min="5343" max="5343" width="10" style="516" customWidth="1"/>
    <col min="5344" max="5344" width="12.140625" style="516" customWidth="1"/>
    <col min="5345" max="5345" width="13.140625" style="516" customWidth="1"/>
    <col min="5346" max="5346" width="9.140625" style="516"/>
    <col min="5347" max="5347" width="9.85546875" style="516" customWidth="1"/>
    <col min="5348" max="5348" width="11.42578125" style="516" customWidth="1"/>
    <col min="5349" max="5350" width="9.140625" style="516"/>
    <col min="5351" max="5351" width="10.42578125" style="516" customWidth="1"/>
    <col min="5352" max="5352" width="7.85546875" style="516" customWidth="1"/>
    <col min="5353" max="5353" width="9.140625" style="516"/>
    <col min="5354" max="5354" width="11.42578125" style="516" customWidth="1"/>
    <col min="5355" max="5355" width="9.140625" style="516"/>
    <col min="5356" max="5357" width="12" style="516" customWidth="1"/>
    <col min="5358" max="5358" width="8.7109375" style="516" customWidth="1"/>
    <col min="5359" max="5359" width="9.42578125" style="516" customWidth="1"/>
    <col min="5360" max="5596" width="9.140625" style="516"/>
    <col min="5597" max="5597" width="17.7109375" style="516" customWidth="1"/>
    <col min="5598" max="5598" width="9.85546875" style="516" customWidth="1"/>
    <col min="5599" max="5599" width="10" style="516" customWidth="1"/>
    <col min="5600" max="5600" width="12.140625" style="516" customWidth="1"/>
    <col min="5601" max="5601" width="13.140625" style="516" customWidth="1"/>
    <col min="5602" max="5602" width="9.140625" style="516"/>
    <col min="5603" max="5603" width="9.85546875" style="516" customWidth="1"/>
    <col min="5604" max="5604" width="11.42578125" style="516" customWidth="1"/>
    <col min="5605" max="5606" width="9.140625" style="516"/>
    <col min="5607" max="5607" width="10.42578125" style="516" customWidth="1"/>
    <col min="5608" max="5608" width="7.85546875" style="516" customWidth="1"/>
    <col min="5609" max="5609" width="9.140625" style="516"/>
    <col min="5610" max="5610" width="11.42578125" style="516" customWidth="1"/>
    <col min="5611" max="5611" width="9.140625" style="516"/>
    <col min="5612" max="5613" width="12" style="516" customWidth="1"/>
    <col min="5614" max="5614" width="8.7109375" style="516" customWidth="1"/>
    <col min="5615" max="5615" width="9.42578125" style="516" customWidth="1"/>
    <col min="5616" max="5852" width="9.140625" style="516"/>
    <col min="5853" max="5853" width="17.7109375" style="516" customWidth="1"/>
    <col min="5854" max="5854" width="9.85546875" style="516" customWidth="1"/>
    <col min="5855" max="5855" width="10" style="516" customWidth="1"/>
    <col min="5856" max="5856" width="12.140625" style="516" customWidth="1"/>
    <col min="5857" max="5857" width="13.140625" style="516" customWidth="1"/>
    <col min="5858" max="5858" width="9.140625" style="516"/>
    <col min="5859" max="5859" width="9.85546875" style="516" customWidth="1"/>
    <col min="5860" max="5860" width="11.42578125" style="516" customWidth="1"/>
    <col min="5861" max="5862" width="9.140625" style="516"/>
    <col min="5863" max="5863" width="10.42578125" style="516" customWidth="1"/>
    <col min="5864" max="5864" width="7.85546875" style="516" customWidth="1"/>
    <col min="5865" max="5865" width="9.140625" style="516"/>
    <col min="5866" max="5866" width="11.42578125" style="516" customWidth="1"/>
    <col min="5867" max="5867" width="9.140625" style="516"/>
    <col min="5868" max="5869" width="12" style="516" customWidth="1"/>
    <col min="5870" max="5870" width="8.7109375" style="516" customWidth="1"/>
    <col min="5871" max="5871" width="9.42578125" style="516" customWidth="1"/>
    <col min="5872" max="6108" width="9.140625" style="516"/>
    <col min="6109" max="6109" width="17.7109375" style="516" customWidth="1"/>
    <col min="6110" max="6110" width="9.85546875" style="516" customWidth="1"/>
    <col min="6111" max="6111" width="10" style="516" customWidth="1"/>
    <col min="6112" max="6112" width="12.140625" style="516" customWidth="1"/>
    <col min="6113" max="6113" width="13.140625" style="516" customWidth="1"/>
    <col min="6114" max="6114" width="9.140625" style="516"/>
    <col min="6115" max="6115" width="9.85546875" style="516" customWidth="1"/>
    <col min="6116" max="6116" width="11.42578125" style="516" customWidth="1"/>
    <col min="6117" max="6118" width="9.140625" style="516"/>
    <col min="6119" max="6119" width="10.42578125" style="516" customWidth="1"/>
    <col min="6120" max="6120" width="7.85546875" style="516" customWidth="1"/>
    <col min="6121" max="6121" width="9.140625" style="516"/>
    <col min="6122" max="6122" width="11.42578125" style="516" customWidth="1"/>
    <col min="6123" max="6123" width="9.140625" style="516"/>
    <col min="6124" max="6125" width="12" style="516" customWidth="1"/>
    <col min="6126" max="6126" width="8.7109375" style="516" customWidth="1"/>
    <col min="6127" max="6127" width="9.42578125" style="516" customWidth="1"/>
    <col min="6128" max="6364" width="9.140625" style="516"/>
    <col min="6365" max="6365" width="17.7109375" style="516" customWidth="1"/>
    <col min="6366" max="6366" width="9.85546875" style="516" customWidth="1"/>
    <col min="6367" max="6367" width="10" style="516" customWidth="1"/>
    <col min="6368" max="6368" width="12.140625" style="516" customWidth="1"/>
    <col min="6369" max="6369" width="13.140625" style="516" customWidth="1"/>
    <col min="6370" max="6370" width="9.140625" style="516"/>
    <col min="6371" max="6371" width="9.85546875" style="516" customWidth="1"/>
    <col min="6372" max="6372" width="11.42578125" style="516" customWidth="1"/>
    <col min="6373" max="6374" width="9.140625" style="516"/>
    <col min="6375" max="6375" width="10.42578125" style="516" customWidth="1"/>
    <col min="6376" max="6376" width="7.85546875" style="516" customWidth="1"/>
    <col min="6377" max="6377" width="9.140625" style="516"/>
    <col min="6378" max="6378" width="11.42578125" style="516" customWidth="1"/>
    <col min="6379" max="6379" width="9.140625" style="516"/>
    <col min="6380" max="6381" width="12" style="516" customWidth="1"/>
    <col min="6382" max="6382" width="8.7109375" style="516" customWidth="1"/>
    <col min="6383" max="6383" width="9.42578125" style="516" customWidth="1"/>
    <col min="6384" max="6620" width="9.140625" style="516"/>
    <col min="6621" max="6621" width="17.7109375" style="516" customWidth="1"/>
    <col min="6622" max="6622" width="9.85546875" style="516" customWidth="1"/>
    <col min="6623" max="6623" width="10" style="516" customWidth="1"/>
    <col min="6624" max="6624" width="12.140625" style="516" customWidth="1"/>
    <col min="6625" max="6625" width="13.140625" style="516" customWidth="1"/>
    <col min="6626" max="6626" width="9.140625" style="516"/>
    <col min="6627" max="6627" width="9.85546875" style="516" customWidth="1"/>
    <col min="6628" max="6628" width="11.42578125" style="516" customWidth="1"/>
    <col min="6629" max="6630" width="9.140625" style="516"/>
    <col min="6631" max="6631" width="10.42578125" style="516" customWidth="1"/>
    <col min="6632" max="6632" width="7.85546875" style="516" customWidth="1"/>
    <col min="6633" max="6633" width="9.140625" style="516"/>
    <col min="6634" max="6634" width="11.42578125" style="516" customWidth="1"/>
    <col min="6635" max="6635" width="9.140625" style="516"/>
    <col min="6636" max="6637" width="12" style="516" customWidth="1"/>
    <col min="6638" max="6638" width="8.7109375" style="516" customWidth="1"/>
    <col min="6639" max="6639" width="9.42578125" style="516" customWidth="1"/>
    <col min="6640" max="6876" width="9.140625" style="516"/>
    <col min="6877" max="6877" width="17.7109375" style="516" customWidth="1"/>
    <col min="6878" max="6878" width="9.85546875" style="516" customWidth="1"/>
    <col min="6879" max="6879" width="10" style="516" customWidth="1"/>
    <col min="6880" max="6880" width="12.140625" style="516" customWidth="1"/>
    <col min="6881" max="6881" width="13.140625" style="516" customWidth="1"/>
    <col min="6882" max="6882" width="9.140625" style="516"/>
    <col min="6883" max="6883" width="9.85546875" style="516" customWidth="1"/>
    <col min="6884" max="6884" width="11.42578125" style="516" customWidth="1"/>
    <col min="6885" max="6886" width="9.140625" style="516"/>
    <col min="6887" max="6887" width="10.42578125" style="516" customWidth="1"/>
    <col min="6888" max="6888" width="7.85546875" style="516" customWidth="1"/>
    <col min="6889" max="6889" width="9.140625" style="516"/>
    <col min="6890" max="6890" width="11.42578125" style="516" customWidth="1"/>
    <col min="6891" max="6891" width="9.140625" style="516"/>
    <col min="6892" max="6893" width="12" style="516" customWidth="1"/>
    <col min="6894" max="6894" width="8.7109375" style="516" customWidth="1"/>
    <col min="6895" max="6895" width="9.42578125" style="516" customWidth="1"/>
    <col min="6896" max="7132" width="9.140625" style="516"/>
    <col min="7133" max="7133" width="17.7109375" style="516" customWidth="1"/>
    <col min="7134" max="7134" width="9.85546875" style="516" customWidth="1"/>
    <col min="7135" max="7135" width="10" style="516" customWidth="1"/>
    <col min="7136" max="7136" width="12.140625" style="516" customWidth="1"/>
    <col min="7137" max="7137" width="13.140625" style="516" customWidth="1"/>
    <col min="7138" max="7138" width="9.140625" style="516"/>
    <col min="7139" max="7139" width="9.85546875" style="516" customWidth="1"/>
    <col min="7140" max="7140" width="11.42578125" style="516" customWidth="1"/>
    <col min="7141" max="7142" width="9.140625" style="516"/>
    <col min="7143" max="7143" width="10.42578125" style="516" customWidth="1"/>
    <col min="7144" max="7144" width="7.85546875" style="516" customWidth="1"/>
    <col min="7145" max="7145" width="9.140625" style="516"/>
    <col min="7146" max="7146" width="11.42578125" style="516" customWidth="1"/>
    <col min="7147" max="7147" width="9.140625" style="516"/>
    <col min="7148" max="7149" width="12" style="516" customWidth="1"/>
    <col min="7150" max="7150" width="8.7109375" style="516" customWidth="1"/>
    <col min="7151" max="7151" width="9.42578125" style="516" customWidth="1"/>
    <col min="7152" max="7388" width="9.140625" style="516"/>
    <col min="7389" max="7389" width="17.7109375" style="516" customWidth="1"/>
    <col min="7390" max="7390" width="9.85546875" style="516" customWidth="1"/>
    <col min="7391" max="7391" width="10" style="516" customWidth="1"/>
    <col min="7392" max="7392" width="12.140625" style="516" customWidth="1"/>
    <col min="7393" max="7393" width="13.140625" style="516" customWidth="1"/>
    <col min="7394" max="7394" width="9.140625" style="516"/>
    <col min="7395" max="7395" width="9.85546875" style="516" customWidth="1"/>
    <col min="7396" max="7396" width="11.42578125" style="516" customWidth="1"/>
    <col min="7397" max="7398" width="9.140625" style="516"/>
    <col min="7399" max="7399" width="10.42578125" style="516" customWidth="1"/>
    <col min="7400" max="7400" width="7.85546875" style="516" customWidth="1"/>
    <col min="7401" max="7401" width="9.140625" style="516"/>
    <col min="7402" max="7402" width="11.42578125" style="516" customWidth="1"/>
    <col min="7403" max="7403" width="9.140625" style="516"/>
    <col min="7404" max="7405" width="12" style="516" customWidth="1"/>
    <col min="7406" max="7406" width="8.7109375" style="516" customWidth="1"/>
    <col min="7407" max="7407" width="9.42578125" style="516" customWidth="1"/>
    <col min="7408" max="7644" width="9.140625" style="516"/>
    <col min="7645" max="7645" width="17.7109375" style="516" customWidth="1"/>
    <col min="7646" max="7646" width="9.85546875" style="516" customWidth="1"/>
    <col min="7647" max="7647" width="10" style="516" customWidth="1"/>
    <col min="7648" max="7648" width="12.140625" style="516" customWidth="1"/>
    <col min="7649" max="7649" width="13.140625" style="516" customWidth="1"/>
    <col min="7650" max="7650" width="9.140625" style="516"/>
    <col min="7651" max="7651" width="9.85546875" style="516" customWidth="1"/>
    <col min="7652" max="7652" width="11.42578125" style="516" customWidth="1"/>
    <col min="7653" max="7654" width="9.140625" style="516"/>
    <col min="7655" max="7655" width="10.42578125" style="516" customWidth="1"/>
    <col min="7656" max="7656" width="7.85546875" style="516" customWidth="1"/>
    <col min="7657" max="7657" width="9.140625" style="516"/>
    <col min="7658" max="7658" width="11.42578125" style="516" customWidth="1"/>
    <col min="7659" max="7659" width="9.140625" style="516"/>
    <col min="7660" max="7661" width="12" style="516" customWidth="1"/>
    <col min="7662" max="7662" width="8.7109375" style="516" customWidth="1"/>
    <col min="7663" max="7663" width="9.42578125" style="516" customWidth="1"/>
    <col min="7664" max="7900" width="9.140625" style="516"/>
    <col min="7901" max="7901" width="17.7109375" style="516" customWidth="1"/>
    <col min="7902" max="7902" width="9.85546875" style="516" customWidth="1"/>
    <col min="7903" max="7903" width="10" style="516" customWidth="1"/>
    <col min="7904" max="7904" width="12.140625" style="516" customWidth="1"/>
    <col min="7905" max="7905" width="13.140625" style="516" customWidth="1"/>
    <col min="7906" max="7906" width="9.140625" style="516"/>
    <col min="7907" max="7907" width="9.85546875" style="516" customWidth="1"/>
    <col min="7908" max="7908" width="11.42578125" style="516" customWidth="1"/>
    <col min="7909" max="7910" width="9.140625" style="516"/>
    <col min="7911" max="7911" width="10.42578125" style="516" customWidth="1"/>
    <col min="7912" max="7912" width="7.85546875" style="516" customWidth="1"/>
    <col min="7913" max="7913" width="9.140625" style="516"/>
    <col min="7914" max="7914" width="11.42578125" style="516" customWidth="1"/>
    <col min="7915" max="7915" width="9.140625" style="516"/>
    <col min="7916" max="7917" width="12" style="516" customWidth="1"/>
    <col min="7918" max="7918" width="8.7109375" style="516" customWidth="1"/>
    <col min="7919" max="7919" width="9.42578125" style="516" customWidth="1"/>
    <col min="7920" max="8156" width="9.140625" style="516"/>
    <col min="8157" max="8157" width="17.7109375" style="516" customWidth="1"/>
    <col min="8158" max="8158" width="9.85546875" style="516" customWidth="1"/>
    <col min="8159" max="8159" width="10" style="516" customWidth="1"/>
    <col min="8160" max="8160" width="12.140625" style="516" customWidth="1"/>
    <col min="8161" max="8161" width="13.140625" style="516" customWidth="1"/>
    <col min="8162" max="8162" width="9.140625" style="516"/>
    <col min="8163" max="8163" width="9.85546875" style="516" customWidth="1"/>
    <col min="8164" max="8164" width="11.42578125" style="516" customWidth="1"/>
    <col min="8165" max="8166" width="9.140625" style="516"/>
    <col min="8167" max="8167" width="10.42578125" style="516" customWidth="1"/>
    <col min="8168" max="8168" width="7.85546875" style="516" customWidth="1"/>
    <col min="8169" max="8169" width="9.140625" style="516"/>
    <col min="8170" max="8170" width="11.42578125" style="516" customWidth="1"/>
    <col min="8171" max="8171" width="9.140625" style="516"/>
    <col min="8172" max="8173" width="12" style="516" customWidth="1"/>
    <col min="8174" max="8174" width="8.7109375" style="516" customWidth="1"/>
    <col min="8175" max="8175" width="9.42578125" style="516" customWidth="1"/>
    <col min="8176" max="8412" width="9.140625" style="516"/>
    <col min="8413" max="8413" width="17.7109375" style="516" customWidth="1"/>
    <col min="8414" max="8414" width="9.85546875" style="516" customWidth="1"/>
    <col min="8415" max="8415" width="10" style="516" customWidth="1"/>
    <col min="8416" max="8416" width="12.140625" style="516" customWidth="1"/>
    <col min="8417" max="8417" width="13.140625" style="516" customWidth="1"/>
    <col min="8418" max="8418" width="9.140625" style="516"/>
    <col min="8419" max="8419" width="9.85546875" style="516" customWidth="1"/>
    <col min="8420" max="8420" width="11.42578125" style="516" customWidth="1"/>
    <col min="8421" max="8422" width="9.140625" style="516"/>
    <col min="8423" max="8423" width="10.42578125" style="516" customWidth="1"/>
    <col min="8424" max="8424" width="7.85546875" style="516" customWidth="1"/>
    <col min="8425" max="8425" width="9.140625" style="516"/>
    <col min="8426" max="8426" width="11.42578125" style="516" customWidth="1"/>
    <col min="8427" max="8427" width="9.140625" style="516"/>
    <col min="8428" max="8429" width="12" style="516" customWidth="1"/>
    <col min="8430" max="8430" width="8.7109375" style="516" customWidth="1"/>
    <col min="8431" max="8431" width="9.42578125" style="516" customWidth="1"/>
    <col min="8432" max="8668" width="9.140625" style="516"/>
    <col min="8669" max="8669" width="17.7109375" style="516" customWidth="1"/>
    <col min="8670" max="8670" width="9.85546875" style="516" customWidth="1"/>
    <col min="8671" max="8671" width="10" style="516" customWidth="1"/>
    <col min="8672" max="8672" width="12.140625" style="516" customWidth="1"/>
    <col min="8673" max="8673" width="13.140625" style="516" customWidth="1"/>
    <col min="8674" max="8674" width="9.140625" style="516"/>
    <col min="8675" max="8675" width="9.85546875" style="516" customWidth="1"/>
    <col min="8676" max="8676" width="11.42578125" style="516" customWidth="1"/>
    <col min="8677" max="8678" width="9.140625" style="516"/>
    <col min="8679" max="8679" width="10.42578125" style="516" customWidth="1"/>
    <col min="8680" max="8680" width="7.85546875" style="516" customWidth="1"/>
    <col min="8681" max="8681" width="9.140625" style="516"/>
    <col min="8682" max="8682" width="11.42578125" style="516" customWidth="1"/>
    <col min="8683" max="8683" width="9.140625" style="516"/>
    <col min="8684" max="8685" width="12" style="516" customWidth="1"/>
    <col min="8686" max="8686" width="8.7109375" style="516" customWidth="1"/>
    <col min="8687" max="8687" width="9.42578125" style="516" customWidth="1"/>
    <col min="8688" max="8924" width="9.140625" style="516"/>
    <col min="8925" max="8925" width="17.7109375" style="516" customWidth="1"/>
    <col min="8926" max="8926" width="9.85546875" style="516" customWidth="1"/>
    <col min="8927" max="8927" width="10" style="516" customWidth="1"/>
    <col min="8928" max="8928" width="12.140625" style="516" customWidth="1"/>
    <col min="8929" max="8929" width="13.140625" style="516" customWidth="1"/>
    <col min="8930" max="8930" width="9.140625" style="516"/>
    <col min="8931" max="8931" width="9.85546875" style="516" customWidth="1"/>
    <col min="8932" max="8932" width="11.42578125" style="516" customWidth="1"/>
    <col min="8933" max="8934" width="9.140625" style="516"/>
    <col min="8935" max="8935" width="10.42578125" style="516" customWidth="1"/>
    <col min="8936" max="8936" width="7.85546875" style="516" customWidth="1"/>
    <col min="8937" max="8937" width="9.140625" style="516"/>
    <col min="8938" max="8938" width="11.42578125" style="516" customWidth="1"/>
    <col min="8939" max="8939" width="9.140625" style="516"/>
    <col min="8940" max="8941" width="12" style="516" customWidth="1"/>
    <col min="8942" max="8942" width="8.7109375" style="516" customWidth="1"/>
    <col min="8943" max="8943" width="9.42578125" style="516" customWidth="1"/>
    <col min="8944" max="9180" width="9.140625" style="516"/>
    <col min="9181" max="9181" width="17.7109375" style="516" customWidth="1"/>
    <col min="9182" max="9182" width="9.85546875" style="516" customWidth="1"/>
    <col min="9183" max="9183" width="10" style="516" customWidth="1"/>
    <col min="9184" max="9184" width="12.140625" style="516" customWidth="1"/>
    <col min="9185" max="9185" width="13.140625" style="516" customWidth="1"/>
    <col min="9186" max="9186" width="9.140625" style="516"/>
    <col min="9187" max="9187" width="9.85546875" style="516" customWidth="1"/>
    <col min="9188" max="9188" width="11.42578125" style="516" customWidth="1"/>
    <col min="9189" max="9190" width="9.140625" style="516"/>
    <col min="9191" max="9191" width="10.42578125" style="516" customWidth="1"/>
    <col min="9192" max="9192" width="7.85546875" style="516" customWidth="1"/>
    <col min="9193" max="9193" width="9.140625" style="516"/>
    <col min="9194" max="9194" width="11.42578125" style="516" customWidth="1"/>
    <col min="9195" max="9195" width="9.140625" style="516"/>
    <col min="9196" max="9197" width="12" style="516" customWidth="1"/>
    <col min="9198" max="9198" width="8.7109375" style="516" customWidth="1"/>
    <col min="9199" max="9199" width="9.42578125" style="516" customWidth="1"/>
    <col min="9200" max="9436" width="9.140625" style="516"/>
    <col min="9437" max="9437" width="17.7109375" style="516" customWidth="1"/>
    <col min="9438" max="9438" width="9.85546875" style="516" customWidth="1"/>
    <col min="9439" max="9439" width="10" style="516" customWidth="1"/>
    <col min="9440" max="9440" width="12.140625" style="516" customWidth="1"/>
    <col min="9441" max="9441" width="13.140625" style="516" customWidth="1"/>
    <col min="9442" max="9442" width="9.140625" style="516"/>
    <col min="9443" max="9443" width="9.85546875" style="516" customWidth="1"/>
    <col min="9444" max="9444" width="11.42578125" style="516" customWidth="1"/>
    <col min="9445" max="9446" width="9.140625" style="516"/>
    <col min="9447" max="9447" width="10.42578125" style="516" customWidth="1"/>
    <col min="9448" max="9448" width="7.85546875" style="516" customWidth="1"/>
    <col min="9449" max="9449" width="9.140625" style="516"/>
    <col min="9450" max="9450" width="11.42578125" style="516" customWidth="1"/>
    <col min="9451" max="9451" width="9.140625" style="516"/>
    <col min="9452" max="9453" width="12" style="516" customWidth="1"/>
    <col min="9454" max="9454" width="8.7109375" style="516" customWidth="1"/>
    <col min="9455" max="9455" width="9.42578125" style="516" customWidth="1"/>
    <col min="9456" max="9692" width="9.140625" style="516"/>
    <col min="9693" max="9693" width="17.7109375" style="516" customWidth="1"/>
    <col min="9694" max="9694" width="9.85546875" style="516" customWidth="1"/>
    <col min="9695" max="9695" width="10" style="516" customWidth="1"/>
    <col min="9696" max="9696" width="12.140625" style="516" customWidth="1"/>
    <col min="9697" max="9697" width="13.140625" style="516" customWidth="1"/>
    <col min="9698" max="9698" width="9.140625" style="516"/>
    <col min="9699" max="9699" width="9.85546875" style="516" customWidth="1"/>
    <col min="9700" max="9700" width="11.42578125" style="516" customWidth="1"/>
    <col min="9701" max="9702" width="9.140625" style="516"/>
    <col min="9703" max="9703" width="10.42578125" style="516" customWidth="1"/>
    <col min="9704" max="9704" width="7.85546875" style="516" customWidth="1"/>
    <col min="9705" max="9705" width="9.140625" style="516"/>
    <col min="9706" max="9706" width="11.42578125" style="516" customWidth="1"/>
    <col min="9707" max="9707" width="9.140625" style="516"/>
    <col min="9708" max="9709" width="12" style="516" customWidth="1"/>
    <col min="9710" max="9710" width="8.7109375" style="516" customWidth="1"/>
    <col min="9711" max="9711" width="9.42578125" style="516" customWidth="1"/>
    <col min="9712" max="9948" width="9.140625" style="516"/>
    <col min="9949" max="9949" width="17.7109375" style="516" customWidth="1"/>
    <col min="9950" max="9950" width="9.85546875" style="516" customWidth="1"/>
    <col min="9951" max="9951" width="10" style="516" customWidth="1"/>
    <col min="9952" max="9952" width="12.140625" style="516" customWidth="1"/>
    <col min="9953" max="9953" width="13.140625" style="516" customWidth="1"/>
    <col min="9954" max="9954" width="9.140625" style="516"/>
    <col min="9955" max="9955" width="9.85546875" style="516" customWidth="1"/>
    <col min="9956" max="9956" width="11.42578125" style="516" customWidth="1"/>
    <col min="9957" max="9958" width="9.140625" style="516"/>
    <col min="9959" max="9959" width="10.42578125" style="516" customWidth="1"/>
    <col min="9960" max="9960" width="7.85546875" style="516" customWidth="1"/>
    <col min="9961" max="9961" width="9.140625" style="516"/>
    <col min="9962" max="9962" width="11.42578125" style="516" customWidth="1"/>
    <col min="9963" max="9963" width="9.140625" style="516"/>
    <col min="9964" max="9965" width="12" style="516" customWidth="1"/>
    <col min="9966" max="9966" width="8.7109375" style="516" customWidth="1"/>
    <col min="9967" max="9967" width="9.42578125" style="516" customWidth="1"/>
    <col min="9968" max="10204" width="9.140625" style="516"/>
    <col min="10205" max="10205" width="17.7109375" style="516" customWidth="1"/>
    <col min="10206" max="10206" width="9.85546875" style="516" customWidth="1"/>
    <col min="10207" max="10207" width="10" style="516" customWidth="1"/>
    <col min="10208" max="10208" width="12.140625" style="516" customWidth="1"/>
    <col min="10209" max="10209" width="13.140625" style="516" customWidth="1"/>
    <col min="10210" max="10210" width="9.140625" style="516"/>
    <col min="10211" max="10211" width="9.85546875" style="516" customWidth="1"/>
    <col min="10212" max="10212" width="11.42578125" style="516" customWidth="1"/>
    <col min="10213" max="10214" width="9.140625" style="516"/>
    <col min="10215" max="10215" width="10.42578125" style="516" customWidth="1"/>
    <col min="10216" max="10216" width="7.85546875" style="516" customWidth="1"/>
    <col min="10217" max="10217" width="9.140625" style="516"/>
    <col min="10218" max="10218" width="11.42578125" style="516" customWidth="1"/>
    <col min="10219" max="10219" width="9.140625" style="516"/>
    <col min="10220" max="10221" width="12" style="516" customWidth="1"/>
    <col min="10222" max="10222" width="8.7109375" style="516" customWidth="1"/>
    <col min="10223" max="10223" width="9.42578125" style="516" customWidth="1"/>
    <col min="10224" max="10460" width="9.140625" style="516"/>
    <col min="10461" max="10461" width="17.7109375" style="516" customWidth="1"/>
    <col min="10462" max="10462" width="9.85546875" style="516" customWidth="1"/>
    <col min="10463" max="10463" width="10" style="516" customWidth="1"/>
    <col min="10464" max="10464" width="12.140625" style="516" customWidth="1"/>
    <col min="10465" max="10465" width="13.140625" style="516" customWidth="1"/>
    <col min="10466" max="10466" width="9.140625" style="516"/>
    <col min="10467" max="10467" width="9.85546875" style="516" customWidth="1"/>
    <col min="10468" max="10468" width="11.42578125" style="516" customWidth="1"/>
    <col min="10469" max="10470" width="9.140625" style="516"/>
    <col min="10471" max="10471" width="10.42578125" style="516" customWidth="1"/>
    <col min="10472" max="10472" width="7.85546875" style="516" customWidth="1"/>
    <col min="10473" max="10473" width="9.140625" style="516"/>
    <col min="10474" max="10474" width="11.42578125" style="516" customWidth="1"/>
    <col min="10475" max="10475" width="9.140625" style="516"/>
    <col min="10476" max="10477" width="12" style="516" customWidth="1"/>
    <col min="10478" max="10478" width="8.7109375" style="516" customWidth="1"/>
    <col min="10479" max="10479" width="9.42578125" style="516" customWidth="1"/>
    <col min="10480" max="10716" width="9.140625" style="516"/>
    <col min="10717" max="10717" width="17.7109375" style="516" customWidth="1"/>
    <col min="10718" max="10718" width="9.85546875" style="516" customWidth="1"/>
    <col min="10719" max="10719" width="10" style="516" customWidth="1"/>
    <col min="10720" max="10720" width="12.140625" style="516" customWidth="1"/>
    <col min="10721" max="10721" width="13.140625" style="516" customWidth="1"/>
    <col min="10722" max="10722" width="9.140625" style="516"/>
    <col min="10723" max="10723" width="9.85546875" style="516" customWidth="1"/>
    <col min="10724" max="10724" width="11.42578125" style="516" customWidth="1"/>
    <col min="10725" max="10726" width="9.140625" style="516"/>
    <col min="10727" max="10727" width="10.42578125" style="516" customWidth="1"/>
    <col min="10728" max="10728" width="7.85546875" style="516" customWidth="1"/>
    <col min="10729" max="10729" width="9.140625" style="516"/>
    <col min="10730" max="10730" width="11.42578125" style="516" customWidth="1"/>
    <col min="10731" max="10731" width="9.140625" style="516"/>
    <col min="10732" max="10733" width="12" style="516" customWidth="1"/>
    <col min="10734" max="10734" width="8.7109375" style="516" customWidth="1"/>
    <col min="10735" max="10735" width="9.42578125" style="516" customWidth="1"/>
    <col min="10736" max="10972" width="9.140625" style="516"/>
    <col min="10973" max="10973" width="17.7109375" style="516" customWidth="1"/>
    <col min="10974" max="10974" width="9.85546875" style="516" customWidth="1"/>
    <col min="10975" max="10975" width="10" style="516" customWidth="1"/>
    <col min="10976" max="10976" width="12.140625" style="516" customWidth="1"/>
    <col min="10977" max="10977" width="13.140625" style="516" customWidth="1"/>
    <col min="10978" max="10978" width="9.140625" style="516"/>
    <col min="10979" max="10979" width="9.85546875" style="516" customWidth="1"/>
    <col min="10980" max="10980" width="11.42578125" style="516" customWidth="1"/>
    <col min="10981" max="10982" width="9.140625" style="516"/>
    <col min="10983" max="10983" width="10.42578125" style="516" customWidth="1"/>
    <col min="10984" max="10984" width="7.85546875" style="516" customWidth="1"/>
    <col min="10985" max="10985" width="9.140625" style="516"/>
    <col min="10986" max="10986" width="11.42578125" style="516" customWidth="1"/>
    <col min="10987" max="10987" width="9.140625" style="516"/>
    <col min="10988" max="10989" width="12" style="516" customWidth="1"/>
    <col min="10990" max="10990" width="8.7109375" style="516" customWidth="1"/>
    <col min="10991" max="10991" width="9.42578125" style="516" customWidth="1"/>
    <col min="10992" max="11228" width="9.140625" style="516"/>
    <col min="11229" max="11229" width="17.7109375" style="516" customWidth="1"/>
    <col min="11230" max="11230" width="9.85546875" style="516" customWidth="1"/>
    <col min="11231" max="11231" width="10" style="516" customWidth="1"/>
    <col min="11232" max="11232" width="12.140625" style="516" customWidth="1"/>
    <col min="11233" max="11233" width="13.140625" style="516" customWidth="1"/>
    <col min="11234" max="11234" width="9.140625" style="516"/>
    <col min="11235" max="11235" width="9.85546875" style="516" customWidth="1"/>
    <col min="11236" max="11236" width="11.42578125" style="516" customWidth="1"/>
    <col min="11237" max="11238" width="9.140625" style="516"/>
    <col min="11239" max="11239" width="10.42578125" style="516" customWidth="1"/>
    <col min="11240" max="11240" width="7.85546875" style="516" customWidth="1"/>
    <col min="11241" max="11241" width="9.140625" style="516"/>
    <col min="11242" max="11242" width="11.42578125" style="516" customWidth="1"/>
    <col min="11243" max="11243" width="9.140625" style="516"/>
    <col min="11244" max="11245" width="12" style="516" customWidth="1"/>
    <col min="11246" max="11246" width="8.7109375" style="516" customWidth="1"/>
    <col min="11247" max="11247" width="9.42578125" style="516" customWidth="1"/>
    <col min="11248" max="11484" width="9.140625" style="516"/>
    <col min="11485" max="11485" width="17.7109375" style="516" customWidth="1"/>
    <col min="11486" max="11486" width="9.85546875" style="516" customWidth="1"/>
    <col min="11487" max="11487" width="10" style="516" customWidth="1"/>
    <col min="11488" max="11488" width="12.140625" style="516" customWidth="1"/>
    <col min="11489" max="11489" width="13.140625" style="516" customWidth="1"/>
    <col min="11490" max="11490" width="9.140625" style="516"/>
    <col min="11491" max="11491" width="9.85546875" style="516" customWidth="1"/>
    <col min="11492" max="11492" width="11.42578125" style="516" customWidth="1"/>
    <col min="11493" max="11494" width="9.140625" style="516"/>
    <col min="11495" max="11495" width="10.42578125" style="516" customWidth="1"/>
    <col min="11496" max="11496" width="7.85546875" style="516" customWidth="1"/>
    <col min="11497" max="11497" width="9.140625" style="516"/>
    <col min="11498" max="11498" width="11.42578125" style="516" customWidth="1"/>
    <col min="11499" max="11499" width="9.140625" style="516"/>
    <col min="11500" max="11501" width="12" style="516" customWidth="1"/>
    <col min="11502" max="11502" width="8.7109375" style="516" customWidth="1"/>
    <col min="11503" max="11503" width="9.42578125" style="516" customWidth="1"/>
    <col min="11504" max="11740" width="9.140625" style="516"/>
    <col min="11741" max="11741" width="17.7109375" style="516" customWidth="1"/>
    <col min="11742" max="11742" width="9.85546875" style="516" customWidth="1"/>
    <col min="11743" max="11743" width="10" style="516" customWidth="1"/>
    <col min="11744" max="11744" width="12.140625" style="516" customWidth="1"/>
    <col min="11745" max="11745" width="13.140625" style="516" customWidth="1"/>
    <col min="11746" max="11746" width="9.140625" style="516"/>
    <col min="11747" max="11747" width="9.85546875" style="516" customWidth="1"/>
    <col min="11748" max="11748" width="11.42578125" style="516" customWidth="1"/>
    <col min="11749" max="11750" width="9.140625" style="516"/>
    <col min="11751" max="11751" width="10.42578125" style="516" customWidth="1"/>
    <col min="11752" max="11752" width="7.85546875" style="516" customWidth="1"/>
    <col min="11753" max="11753" width="9.140625" style="516"/>
    <col min="11754" max="11754" width="11.42578125" style="516" customWidth="1"/>
    <col min="11755" max="11755" width="9.140625" style="516"/>
    <col min="11756" max="11757" width="12" style="516" customWidth="1"/>
    <col min="11758" max="11758" width="8.7109375" style="516" customWidth="1"/>
    <col min="11759" max="11759" width="9.42578125" style="516" customWidth="1"/>
    <col min="11760" max="11996" width="9.140625" style="516"/>
    <col min="11997" max="11997" width="17.7109375" style="516" customWidth="1"/>
    <col min="11998" max="11998" width="9.85546875" style="516" customWidth="1"/>
    <col min="11999" max="11999" width="10" style="516" customWidth="1"/>
    <col min="12000" max="12000" width="12.140625" style="516" customWidth="1"/>
    <col min="12001" max="12001" width="13.140625" style="516" customWidth="1"/>
    <col min="12002" max="12002" width="9.140625" style="516"/>
    <col min="12003" max="12003" width="9.85546875" style="516" customWidth="1"/>
    <col min="12004" max="12004" width="11.42578125" style="516" customWidth="1"/>
    <col min="12005" max="12006" width="9.140625" style="516"/>
    <col min="12007" max="12007" width="10.42578125" style="516" customWidth="1"/>
    <col min="12008" max="12008" width="7.85546875" style="516" customWidth="1"/>
    <col min="12009" max="12009" width="9.140625" style="516"/>
    <col min="12010" max="12010" width="11.42578125" style="516" customWidth="1"/>
    <col min="12011" max="12011" width="9.140625" style="516"/>
    <col min="12012" max="12013" width="12" style="516" customWidth="1"/>
    <col min="12014" max="12014" width="8.7109375" style="516" customWidth="1"/>
    <col min="12015" max="12015" width="9.42578125" style="516" customWidth="1"/>
    <col min="12016" max="12252" width="9.140625" style="516"/>
    <col min="12253" max="12253" width="17.7109375" style="516" customWidth="1"/>
    <col min="12254" max="12254" width="9.85546875" style="516" customWidth="1"/>
    <col min="12255" max="12255" width="10" style="516" customWidth="1"/>
    <col min="12256" max="12256" width="12.140625" style="516" customWidth="1"/>
    <col min="12257" max="12257" width="13.140625" style="516" customWidth="1"/>
    <col min="12258" max="12258" width="9.140625" style="516"/>
    <col min="12259" max="12259" width="9.85546875" style="516" customWidth="1"/>
    <col min="12260" max="12260" width="11.42578125" style="516" customWidth="1"/>
    <col min="12261" max="12262" width="9.140625" style="516"/>
    <col min="12263" max="12263" width="10.42578125" style="516" customWidth="1"/>
    <col min="12264" max="12264" width="7.85546875" style="516" customWidth="1"/>
    <col min="12265" max="12265" width="9.140625" style="516"/>
    <col min="12266" max="12266" width="11.42578125" style="516" customWidth="1"/>
    <col min="12267" max="12267" width="9.140625" style="516"/>
    <col min="12268" max="12269" width="12" style="516" customWidth="1"/>
    <col min="12270" max="12270" width="8.7109375" style="516" customWidth="1"/>
    <col min="12271" max="12271" width="9.42578125" style="516" customWidth="1"/>
    <col min="12272" max="12508" width="9.140625" style="516"/>
    <col min="12509" max="12509" width="17.7109375" style="516" customWidth="1"/>
    <col min="12510" max="12510" width="9.85546875" style="516" customWidth="1"/>
    <col min="12511" max="12511" width="10" style="516" customWidth="1"/>
    <col min="12512" max="12512" width="12.140625" style="516" customWidth="1"/>
    <col min="12513" max="12513" width="13.140625" style="516" customWidth="1"/>
    <col min="12514" max="12514" width="9.140625" style="516"/>
    <col min="12515" max="12515" width="9.85546875" style="516" customWidth="1"/>
    <col min="12516" max="12516" width="11.42578125" style="516" customWidth="1"/>
    <col min="12517" max="12518" width="9.140625" style="516"/>
    <col min="12519" max="12519" width="10.42578125" style="516" customWidth="1"/>
    <col min="12520" max="12520" width="7.85546875" style="516" customWidth="1"/>
    <col min="12521" max="12521" width="9.140625" style="516"/>
    <col min="12522" max="12522" width="11.42578125" style="516" customWidth="1"/>
    <col min="12523" max="12523" width="9.140625" style="516"/>
    <col min="12524" max="12525" width="12" style="516" customWidth="1"/>
    <col min="12526" max="12526" width="8.7109375" style="516" customWidth="1"/>
    <col min="12527" max="12527" width="9.42578125" style="516" customWidth="1"/>
    <col min="12528" max="12764" width="9.140625" style="516"/>
    <col min="12765" max="12765" width="17.7109375" style="516" customWidth="1"/>
    <col min="12766" max="12766" width="9.85546875" style="516" customWidth="1"/>
    <col min="12767" max="12767" width="10" style="516" customWidth="1"/>
    <col min="12768" max="12768" width="12.140625" style="516" customWidth="1"/>
    <col min="12769" max="12769" width="13.140625" style="516" customWidth="1"/>
    <col min="12770" max="12770" width="9.140625" style="516"/>
    <col min="12771" max="12771" width="9.85546875" style="516" customWidth="1"/>
    <col min="12772" max="12772" width="11.42578125" style="516" customWidth="1"/>
    <col min="12773" max="12774" width="9.140625" style="516"/>
    <col min="12775" max="12775" width="10.42578125" style="516" customWidth="1"/>
    <col min="12776" max="12776" width="7.85546875" style="516" customWidth="1"/>
    <col min="12777" max="12777" width="9.140625" style="516"/>
    <col min="12778" max="12778" width="11.42578125" style="516" customWidth="1"/>
    <col min="12779" max="12779" width="9.140625" style="516"/>
    <col min="12780" max="12781" width="12" style="516" customWidth="1"/>
    <col min="12782" max="12782" width="8.7109375" style="516" customWidth="1"/>
    <col min="12783" max="12783" width="9.42578125" style="516" customWidth="1"/>
    <col min="12784" max="13020" width="9.140625" style="516"/>
    <col min="13021" max="13021" width="17.7109375" style="516" customWidth="1"/>
    <col min="13022" max="13022" width="9.85546875" style="516" customWidth="1"/>
    <col min="13023" max="13023" width="10" style="516" customWidth="1"/>
    <col min="13024" max="13024" width="12.140625" style="516" customWidth="1"/>
    <col min="13025" max="13025" width="13.140625" style="516" customWidth="1"/>
    <col min="13026" max="13026" width="9.140625" style="516"/>
    <col min="13027" max="13027" width="9.85546875" style="516" customWidth="1"/>
    <col min="13028" max="13028" width="11.42578125" style="516" customWidth="1"/>
    <col min="13029" max="13030" width="9.140625" style="516"/>
    <col min="13031" max="13031" width="10.42578125" style="516" customWidth="1"/>
    <col min="13032" max="13032" width="7.85546875" style="516" customWidth="1"/>
    <col min="13033" max="13033" width="9.140625" style="516"/>
    <col min="13034" max="13034" width="11.42578125" style="516" customWidth="1"/>
    <col min="13035" max="13035" width="9.140625" style="516"/>
    <col min="13036" max="13037" width="12" style="516" customWidth="1"/>
    <col min="13038" max="13038" width="8.7109375" style="516" customWidth="1"/>
    <col min="13039" max="13039" width="9.42578125" style="516" customWidth="1"/>
    <col min="13040" max="13276" width="9.140625" style="516"/>
    <col min="13277" max="13277" width="17.7109375" style="516" customWidth="1"/>
    <col min="13278" max="13278" width="9.85546875" style="516" customWidth="1"/>
    <col min="13279" max="13279" width="10" style="516" customWidth="1"/>
    <col min="13280" max="13280" width="12.140625" style="516" customWidth="1"/>
    <col min="13281" max="13281" width="13.140625" style="516" customWidth="1"/>
    <col min="13282" max="13282" width="9.140625" style="516"/>
    <col min="13283" max="13283" width="9.85546875" style="516" customWidth="1"/>
    <col min="13284" max="13284" width="11.42578125" style="516" customWidth="1"/>
    <col min="13285" max="13286" width="9.140625" style="516"/>
    <col min="13287" max="13287" width="10.42578125" style="516" customWidth="1"/>
    <col min="13288" max="13288" width="7.85546875" style="516" customWidth="1"/>
    <col min="13289" max="13289" width="9.140625" style="516"/>
    <col min="13290" max="13290" width="11.42578125" style="516" customWidth="1"/>
    <col min="13291" max="13291" width="9.140625" style="516"/>
    <col min="13292" max="13293" width="12" style="516" customWidth="1"/>
    <col min="13294" max="13294" width="8.7109375" style="516" customWidth="1"/>
    <col min="13295" max="13295" width="9.42578125" style="516" customWidth="1"/>
    <col min="13296" max="13532" width="9.140625" style="516"/>
    <col min="13533" max="13533" width="17.7109375" style="516" customWidth="1"/>
    <col min="13534" max="13534" width="9.85546875" style="516" customWidth="1"/>
    <col min="13535" max="13535" width="10" style="516" customWidth="1"/>
    <col min="13536" max="13536" width="12.140625" style="516" customWidth="1"/>
    <col min="13537" max="13537" width="13.140625" style="516" customWidth="1"/>
    <col min="13538" max="13538" width="9.140625" style="516"/>
    <col min="13539" max="13539" width="9.85546875" style="516" customWidth="1"/>
    <col min="13540" max="13540" width="11.42578125" style="516" customWidth="1"/>
    <col min="13541" max="13542" width="9.140625" style="516"/>
    <col min="13543" max="13543" width="10.42578125" style="516" customWidth="1"/>
    <col min="13544" max="13544" width="7.85546875" style="516" customWidth="1"/>
    <col min="13545" max="13545" width="9.140625" style="516"/>
    <col min="13546" max="13546" width="11.42578125" style="516" customWidth="1"/>
    <col min="13547" max="13547" width="9.140625" style="516"/>
    <col min="13548" max="13549" width="12" style="516" customWidth="1"/>
    <col min="13550" max="13550" width="8.7109375" style="516" customWidth="1"/>
    <col min="13551" max="13551" width="9.42578125" style="516" customWidth="1"/>
    <col min="13552" max="13788" width="9.140625" style="516"/>
    <col min="13789" max="13789" width="17.7109375" style="516" customWidth="1"/>
    <col min="13790" max="13790" width="9.85546875" style="516" customWidth="1"/>
    <col min="13791" max="13791" width="10" style="516" customWidth="1"/>
    <col min="13792" max="13792" width="12.140625" style="516" customWidth="1"/>
    <col min="13793" max="13793" width="13.140625" style="516" customWidth="1"/>
    <col min="13794" max="13794" width="9.140625" style="516"/>
    <col min="13795" max="13795" width="9.85546875" style="516" customWidth="1"/>
    <col min="13796" max="13796" width="11.42578125" style="516" customWidth="1"/>
    <col min="13797" max="13798" width="9.140625" style="516"/>
    <col min="13799" max="13799" width="10.42578125" style="516" customWidth="1"/>
    <col min="13800" max="13800" width="7.85546875" style="516" customWidth="1"/>
    <col min="13801" max="13801" width="9.140625" style="516"/>
    <col min="13802" max="13802" width="11.42578125" style="516" customWidth="1"/>
    <col min="13803" max="13803" width="9.140625" style="516"/>
    <col min="13804" max="13805" width="12" style="516" customWidth="1"/>
    <col min="13806" max="13806" width="8.7109375" style="516" customWidth="1"/>
    <col min="13807" max="13807" width="9.42578125" style="516" customWidth="1"/>
    <col min="13808" max="14044" width="9.140625" style="516"/>
    <col min="14045" max="14045" width="17.7109375" style="516" customWidth="1"/>
    <col min="14046" max="14046" width="9.85546875" style="516" customWidth="1"/>
    <col min="14047" max="14047" width="10" style="516" customWidth="1"/>
    <col min="14048" max="14048" width="12.140625" style="516" customWidth="1"/>
    <col min="14049" max="14049" width="13.140625" style="516" customWidth="1"/>
    <col min="14050" max="14050" width="9.140625" style="516"/>
    <col min="14051" max="14051" width="9.85546875" style="516" customWidth="1"/>
    <col min="14052" max="14052" width="11.42578125" style="516" customWidth="1"/>
    <col min="14053" max="14054" width="9.140625" style="516"/>
    <col min="14055" max="14055" width="10.42578125" style="516" customWidth="1"/>
    <col min="14056" max="14056" width="7.85546875" style="516" customWidth="1"/>
    <col min="14057" max="14057" width="9.140625" style="516"/>
    <col min="14058" max="14058" width="11.42578125" style="516" customWidth="1"/>
    <col min="14059" max="14059" width="9.140625" style="516"/>
    <col min="14060" max="14061" width="12" style="516" customWidth="1"/>
    <col min="14062" max="14062" width="8.7109375" style="516" customWidth="1"/>
    <col min="14063" max="14063" width="9.42578125" style="516" customWidth="1"/>
    <col min="14064" max="14300" width="9.140625" style="516"/>
    <col min="14301" max="14301" width="17.7109375" style="516" customWidth="1"/>
    <col min="14302" max="14302" width="9.85546875" style="516" customWidth="1"/>
    <col min="14303" max="14303" width="10" style="516" customWidth="1"/>
    <col min="14304" max="14304" width="12.140625" style="516" customWidth="1"/>
    <col min="14305" max="14305" width="13.140625" style="516" customWidth="1"/>
    <col min="14306" max="14306" width="9.140625" style="516"/>
    <col min="14307" max="14307" width="9.85546875" style="516" customWidth="1"/>
    <col min="14308" max="14308" width="11.42578125" style="516" customWidth="1"/>
    <col min="14309" max="14310" width="9.140625" style="516"/>
    <col min="14311" max="14311" width="10.42578125" style="516" customWidth="1"/>
    <col min="14312" max="14312" width="7.85546875" style="516" customWidth="1"/>
    <col min="14313" max="14313" width="9.140625" style="516"/>
    <col min="14314" max="14314" width="11.42578125" style="516" customWidth="1"/>
    <col min="14315" max="14315" width="9.140625" style="516"/>
    <col min="14316" max="14317" width="12" style="516" customWidth="1"/>
    <col min="14318" max="14318" width="8.7109375" style="516" customWidth="1"/>
    <col min="14319" max="14319" width="9.42578125" style="516" customWidth="1"/>
    <col min="14320" max="14556" width="9.140625" style="516"/>
    <col min="14557" max="14557" width="17.7109375" style="516" customWidth="1"/>
    <col min="14558" max="14558" width="9.85546875" style="516" customWidth="1"/>
    <col min="14559" max="14559" width="10" style="516" customWidth="1"/>
    <col min="14560" max="14560" width="12.140625" style="516" customWidth="1"/>
    <col min="14561" max="14561" width="13.140625" style="516" customWidth="1"/>
    <col min="14562" max="14562" width="9.140625" style="516"/>
    <col min="14563" max="14563" width="9.85546875" style="516" customWidth="1"/>
    <col min="14564" max="14564" width="11.42578125" style="516" customWidth="1"/>
    <col min="14565" max="14566" width="9.140625" style="516"/>
    <col min="14567" max="14567" width="10.42578125" style="516" customWidth="1"/>
    <col min="14568" max="14568" width="7.85546875" style="516" customWidth="1"/>
    <col min="14569" max="14569" width="9.140625" style="516"/>
    <col min="14570" max="14570" width="11.42578125" style="516" customWidth="1"/>
    <col min="14571" max="14571" width="9.140625" style="516"/>
    <col min="14572" max="14573" width="12" style="516" customWidth="1"/>
    <col min="14574" max="14574" width="8.7109375" style="516" customWidth="1"/>
    <col min="14575" max="14575" width="9.42578125" style="516" customWidth="1"/>
    <col min="14576" max="14812" width="9.140625" style="516"/>
    <col min="14813" max="14813" width="17.7109375" style="516" customWidth="1"/>
    <col min="14814" max="14814" width="9.85546875" style="516" customWidth="1"/>
    <col min="14815" max="14815" width="10" style="516" customWidth="1"/>
    <col min="14816" max="14816" width="12.140625" style="516" customWidth="1"/>
    <col min="14817" max="14817" width="13.140625" style="516" customWidth="1"/>
    <col min="14818" max="14818" width="9.140625" style="516"/>
    <col min="14819" max="14819" width="9.85546875" style="516" customWidth="1"/>
    <col min="14820" max="14820" width="11.42578125" style="516" customWidth="1"/>
    <col min="14821" max="14822" width="9.140625" style="516"/>
    <col min="14823" max="14823" width="10.42578125" style="516" customWidth="1"/>
    <col min="14824" max="14824" width="7.85546875" style="516" customWidth="1"/>
    <col min="14825" max="14825" width="9.140625" style="516"/>
    <col min="14826" max="14826" width="11.42578125" style="516" customWidth="1"/>
    <col min="14827" max="14827" width="9.140625" style="516"/>
    <col min="14828" max="14829" width="12" style="516" customWidth="1"/>
    <col min="14830" max="14830" width="8.7109375" style="516" customWidth="1"/>
    <col min="14831" max="14831" width="9.42578125" style="516" customWidth="1"/>
    <col min="14832" max="15068" width="9.140625" style="516"/>
    <col min="15069" max="15069" width="17.7109375" style="516" customWidth="1"/>
    <col min="15070" max="15070" width="9.85546875" style="516" customWidth="1"/>
    <col min="15071" max="15071" width="10" style="516" customWidth="1"/>
    <col min="15072" max="15072" width="12.140625" style="516" customWidth="1"/>
    <col min="15073" max="15073" width="13.140625" style="516" customWidth="1"/>
    <col min="15074" max="15074" width="9.140625" style="516"/>
    <col min="15075" max="15075" width="9.85546875" style="516" customWidth="1"/>
    <col min="15076" max="15076" width="11.42578125" style="516" customWidth="1"/>
    <col min="15077" max="15078" width="9.140625" style="516"/>
    <col min="15079" max="15079" width="10.42578125" style="516" customWidth="1"/>
    <col min="15080" max="15080" width="7.85546875" style="516" customWidth="1"/>
    <col min="15081" max="15081" width="9.140625" style="516"/>
    <col min="15082" max="15082" width="11.42578125" style="516" customWidth="1"/>
    <col min="15083" max="15083" width="9.140625" style="516"/>
    <col min="15084" max="15085" width="12" style="516" customWidth="1"/>
    <col min="15086" max="15086" width="8.7109375" style="516" customWidth="1"/>
    <col min="15087" max="15087" width="9.42578125" style="516" customWidth="1"/>
    <col min="15088" max="15324" width="9.140625" style="516"/>
    <col min="15325" max="15325" width="17.7109375" style="516" customWidth="1"/>
    <col min="15326" max="15326" width="9.85546875" style="516" customWidth="1"/>
    <col min="15327" max="15327" width="10" style="516" customWidth="1"/>
    <col min="15328" max="15328" width="12.140625" style="516" customWidth="1"/>
    <col min="15329" max="15329" width="13.140625" style="516" customWidth="1"/>
    <col min="15330" max="15330" width="9.140625" style="516"/>
    <col min="15331" max="15331" width="9.85546875" style="516" customWidth="1"/>
    <col min="15332" max="15332" width="11.42578125" style="516" customWidth="1"/>
    <col min="15333" max="15334" width="9.140625" style="516"/>
    <col min="15335" max="15335" width="10.42578125" style="516" customWidth="1"/>
    <col min="15336" max="15336" width="7.85546875" style="516" customWidth="1"/>
    <col min="15337" max="15337" width="9.140625" style="516"/>
    <col min="15338" max="15338" width="11.42578125" style="516" customWidth="1"/>
    <col min="15339" max="15339" width="9.140625" style="516"/>
    <col min="15340" max="15341" width="12" style="516" customWidth="1"/>
    <col min="15342" max="15342" width="8.7109375" style="516" customWidth="1"/>
    <col min="15343" max="15343" width="9.42578125" style="516" customWidth="1"/>
    <col min="15344" max="15580" width="9.140625" style="516"/>
    <col min="15581" max="15581" width="17.7109375" style="516" customWidth="1"/>
    <col min="15582" max="15582" width="9.85546875" style="516" customWidth="1"/>
    <col min="15583" max="15583" width="10" style="516" customWidth="1"/>
    <col min="15584" max="15584" width="12.140625" style="516" customWidth="1"/>
    <col min="15585" max="15585" width="13.140625" style="516" customWidth="1"/>
    <col min="15586" max="15586" width="9.140625" style="516"/>
    <col min="15587" max="15587" width="9.85546875" style="516" customWidth="1"/>
    <col min="15588" max="15588" width="11.42578125" style="516" customWidth="1"/>
    <col min="15589" max="15590" width="9.140625" style="516"/>
    <col min="15591" max="15591" width="10.42578125" style="516" customWidth="1"/>
    <col min="15592" max="15592" width="7.85546875" style="516" customWidth="1"/>
    <col min="15593" max="15593" width="9.140625" style="516"/>
    <col min="15594" max="15594" width="11.42578125" style="516" customWidth="1"/>
    <col min="15595" max="15595" width="9.140625" style="516"/>
    <col min="15596" max="15597" width="12" style="516" customWidth="1"/>
    <col min="15598" max="15598" width="8.7109375" style="516" customWidth="1"/>
    <col min="15599" max="15599" width="9.42578125" style="516" customWidth="1"/>
    <col min="15600" max="15836" width="9.140625" style="516"/>
    <col min="15837" max="15837" width="17.7109375" style="516" customWidth="1"/>
    <col min="15838" max="15838" width="9.85546875" style="516" customWidth="1"/>
    <col min="15839" max="15839" width="10" style="516" customWidth="1"/>
    <col min="15840" max="15840" width="12.140625" style="516" customWidth="1"/>
    <col min="15841" max="15841" width="13.140625" style="516" customWidth="1"/>
    <col min="15842" max="15842" width="9.140625" style="516"/>
    <col min="15843" max="15843" width="9.85546875" style="516" customWidth="1"/>
    <col min="15844" max="15844" width="11.42578125" style="516" customWidth="1"/>
    <col min="15845" max="15846" width="9.140625" style="516"/>
    <col min="15847" max="15847" width="10.42578125" style="516" customWidth="1"/>
    <col min="15848" max="15848" width="7.85546875" style="516" customWidth="1"/>
    <col min="15849" max="15849" width="9.140625" style="516"/>
    <col min="15850" max="15850" width="11.42578125" style="516" customWidth="1"/>
    <col min="15851" max="15851" width="9.140625" style="516"/>
    <col min="15852" max="15853" width="12" style="516" customWidth="1"/>
    <col min="15854" max="15854" width="8.7109375" style="516" customWidth="1"/>
    <col min="15855" max="15855" width="9.42578125" style="516" customWidth="1"/>
    <col min="15856" max="16092" width="9.140625" style="516"/>
    <col min="16093" max="16093" width="17.7109375" style="516" customWidth="1"/>
    <col min="16094" max="16094" width="9.85546875" style="516" customWidth="1"/>
    <col min="16095" max="16095" width="10" style="516" customWidth="1"/>
    <col min="16096" max="16096" width="12.140625" style="516" customWidth="1"/>
    <col min="16097" max="16097" width="13.140625" style="516" customWidth="1"/>
    <col min="16098" max="16098" width="9.140625" style="516"/>
    <col min="16099" max="16099" width="9.85546875" style="516" customWidth="1"/>
    <col min="16100" max="16100" width="11.42578125" style="516" customWidth="1"/>
    <col min="16101" max="16102" width="9.140625" style="516"/>
    <col min="16103" max="16103" width="10.42578125" style="516" customWidth="1"/>
    <col min="16104" max="16104" width="7.85546875" style="516" customWidth="1"/>
    <col min="16105" max="16105" width="9.140625" style="516"/>
    <col min="16106" max="16106" width="11.42578125" style="516" customWidth="1"/>
    <col min="16107" max="16107" width="9.140625" style="516"/>
    <col min="16108" max="16109" width="12" style="516" customWidth="1"/>
    <col min="16110" max="16110" width="8.7109375" style="516" customWidth="1"/>
    <col min="16111" max="16111" width="9.42578125" style="516" customWidth="1"/>
    <col min="16112" max="16384" width="9.140625" style="516"/>
  </cols>
  <sheetData>
    <row r="1" spans="1:11" s="511" customFormat="1" ht="36" customHeight="1">
      <c r="A1" s="1089" t="s">
        <v>1190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</row>
    <row r="2" spans="1:11" s="511" customFormat="1" ht="12" customHeight="1">
      <c r="A2" s="512"/>
    </row>
    <row r="3" spans="1:11" s="512" customFormat="1" ht="19.5" customHeight="1">
      <c r="A3" s="1090" t="s">
        <v>1166</v>
      </c>
      <c r="B3" s="1090"/>
      <c r="C3" s="1090"/>
      <c r="D3" s="1090"/>
      <c r="E3" s="1090"/>
      <c r="F3" s="1090"/>
      <c r="G3" s="1090"/>
      <c r="H3" s="1090"/>
      <c r="I3" s="1090"/>
      <c r="J3" s="1090"/>
      <c r="K3" s="1090"/>
    </row>
    <row r="4" spans="1:11" s="512" customFormat="1" ht="9.75" customHeight="1">
      <c r="A4" s="513"/>
      <c r="D4" s="514"/>
      <c r="E4" s="514"/>
      <c r="F4" s="514"/>
    </row>
    <row r="5" spans="1:11" s="515" customFormat="1" ht="21" customHeight="1">
      <c r="A5" s="1091" t="s">
        <v>271</v>
      </c>
      <c r="B5" s="1092" t="s">
        <v>1167</v>
      </c>
      <c r="C5" s="1092"/>
      <c r="D5" s="1092"/>
      <c r="E5" s="1092"/>
      <c r="F5" s="1092"/>
      <c r="G5" s="1093" t="s">
        <v>1168</v>
      </c>
      <c r="H5" s="1094"/>
      <c r="I5" s="1094"/>
      <c r="J5" s="1094"/>
      <c r="K5" s="1094"/>
    </row>
    <row r="6" spans="1:11" s="515" customFormat="1" ht="18" customHeight="1">
      <c r="A6" s="1091"/>
      <c r="B6" s="1095" t="s">
        <v>1033</v>
      </c>
      <c r="C6" s="1096" t="s">
        <v>1169</v>
      </c>
      <c r="D6" s="1096"/>
      <c r="E6" s="1096"/>
      <c r="F6" s="1096"/>
      <c r="G6" s="1097" t="s">
        <v>1033</v>
      </c>
      <c r="H6" s="1100" t="s">
        <v>1169</v>
      </c>
      <c r="I6" s="1100"/>
      <c r="J6" s="1100"/>
      <c r="K6" s="1100"/>
    </row>
    <row r="7" spans="1:11" s="515" customFormat="1" ht="12.75" customHeight="1">
      <c r="A7" s="1091"/>
      <c r="B7" s="1095"/>
      <c r="C7" s="1096" t="s">
        <v>1170</v>
      </c>
      <c r="D7" s="1101" t="s">
        <v>1171</v>
      </c>
      <c r="E7" s="1096" t="s">
        <v>31</v>
      </c>
      <c r="F7" s="1096"/>
      <c r="G7" s="1098"/>
      <c r="H7" s="1096" t="s">
        <v>1170</v>
      </c>
      <c r="I7" s="1101" t="s">
        <v>1171</v>
      </c>
      <c r="J7" s="1100" t="s">
        <v>31</v>
      </c>
      <c r="K7" s="1100"/>
    </row>
    <row r="8" spans="1:11" s="515" customFormat="1" ht="33" customHeight="1">
      <c r="A8" s="1091"/>
      <c r="B8" s="1095"/>
      <c r="C8" s="1096"/>
      <c r="D8" s="1101"/>
      <c r="E8" s="701" t="s">
        <v>1172</v>
      </c>
      <c r="F8" s="701" t="s">
        <v>1173</v>
      </c>
      <c r="G8" s="1099"/>
      <c r="H8" s="1096"/>
      <c r="I8" s="1101"/>
      <c r="J8" s="701" t="s">
        <v>1172</v>
      </c>
      <c r="K8" s="701" t="s">
        <v>1173</v>
      </c>
    </row>
    <row r="9" spans="1:11" ht="15.75">
      <c r="A9" s="1088" t="s">
        <v>1174</v>
      </c>
      <c r="B9" s="1088"/>
      <c r="C9" s="1088"/>
      <c r="D9" s="1088"/>
      <c r="E9" s="1088"/>
      <c r="F9" s="1088"/>
      <c r="G9" s="1088"/>
      <c r="H9" s="1088"/>
      <c r="I9" s="1088"/>
      <c r="J9" s="1088"/>
      <c r="K9" s="1088"/>
    </row>
    <row r="10" spans="1:11" ht="15.75">
      <c r="A10" s="517" t="s">
        <v>1175</v>
      </c>
      <c r="B10" s="518">
        <v>25428</v>
      </c>
      <c r="C10" s="519">
        <v>2157</v>
      </c>
      <c r="D10" s="519">
        <v>23271</v>
      </c>
      <c r="E10" s="519">
        <v>18062</v>
      </c>
      <c r="F10" s="519">
        <v>5209</v>
      </c>
      <c r="G10" s="520">
        <v>71332</v>
      </c>
      <c r="H10" s="521">
        <v>2157</v>
      </c>
      <c r="I10" s="519">
        <v>69175</v>
      </c>
      <c r="J10" s="519">
        <v>53929</v>
      </c>
      <c r="K10" s="519">
        <v>15246</v>
      </c>
    </row>
    <row r="11" spans="1:11" ht="15.75">
      <c r="A11" s="517" t="s">
        <v>1176</v>
      </c>
      <c r="B11" s="518">
        <v>35447</v>
      </c>
      <c r="C11" s="519">
        <v>2934</v>
      </c>
      <c r="D11" s="519">
        <v>32513</v>
      </c>
      <c r="E11" s="519">
        <v>24669</v>
      </c>
      <c r="F11" s="519">
        <v>7844</v>
      </c>
      <c r="G11" s="520">
        <v>99000</v>
      </c>
      <c r="H11" s="521">
        <v>2934</v>
      </c>
      <c r="I11" s="519">
        <v>96066</v>
      </c>
      <c r="J11" s="519">
        <v>73152</v>
      </c>
      <c r="K11" s="519">
        <v>22914</v>
      </c>
    </row>
    <row r="12" spans="1:11" ht="15.75">
      <c r="A12" s="522" t="s">
        <v>1177</v>
      </c>
      <c r="B12" s="518">
        <v>35934</v>
      </c>
      <c r="C12" s="519">
        <v>2855</v>
      </c>
      <c r="D12" s="519">
        <v>33079</v>
      </c>
      <c r="E12" s="519">
        <v>23890</v>
      </c>
      <c r="F12" s="519">
        <v>9189</v>
      </c>
      <c r="G12" s="520">
        <v>0</v>
      </c>
      <c r="H12" s="521"/>
      <c r="I12" s="519"/>
      <c r="J12" s="519"/>
      <c r="K12" s="519"/>
    </row>
    <row r="13" spans="1:11" ht="15.75" customHeight="1">
      <c r="A13" s="1088" t="s">
        <v>1178</v>
      </c>
      <c r="B13" s="1088"/>
      <c r="C13" s="1088"/>
      <c r="D13" s="1088"/>
      <c r="E13" s="1088"/>
      <c r="F13" s="1088"/>
      <c r="G13" s="1088"/>
      <c r="H13" s="1088"/>
      <c r="I13" s="1088"/>
      <c r="J13" s="1088"/>
      <c r="K13" s="1088"/>
    </row>
    <row r="14" spans="1:11" ht="15.75">
      <c r="A14" s="517" t="s">
        <v>1175</v>
      </c>
      <c r="B14" s="518">
        <v>46092</v>
      </c>
      <c r="C14" s="519">
        <v>3316</v>
      </c>
      <c r="D14" s="519">
        <v>42776</v>
      </c>
      <c r="E14" s="519">
        <v>33202</v>
      </c>
      <c r="F14" s="519">
        <v>9574</v>
      </c>
      <c r="G14" s="520">
        <v>89786</v>
      </c>
      <c r="H14" s="521">
        <v>3316</v>
      </c>
      <c r="I14" s="519">
        <v>86470</v>
      </c>
      <c r="J14" s="519">
        <v>67412</v>
      </c>
      <c r="K14" s="519">
        <v>19058</v>
      </c>
    </row>
    <row r="15" spans="1:11" ht="15.75" customHeight="1">
      <c r="A15" s="517" t="s">
        <v>1176</v>
      </c>
      <c r="B15" s="518">
        <v>64127</v>
      </c>
      <c r="C15" s="519">
        <v>4363</v>
      </c>
      <c r="D15" s="519">
        <v>59764</v>
      </c>
      <c r="E15" s="519">
        <v>45345</v>
      </c>
      <c r="F15" s="519">
        <v>14419</v>
      </c>
      <c r="G15" s="520">
        <v>124446</v>
      </c>
      <c r="H15" s="521">
        <v>4363</v>
      </c>
      <c r="I15" s="519">
        <v>120083</v>
      </c>
      <c r="J15" s="519">
        <v>91441</v>
      </c>
      <c r="K15" s="519">
        <v>28642</v>
      </c>
    </row>
    <row r="16" spans="1:11" ht="15.75">
      <c r="A16" s="522" t="s">
        <v>1177</v>
      </c>
      <c r="B16" s="518">
        <v>64973</v>
      </c>
      <c r="C16" s="519">
        <v>4165</v>
      </c>
      <c r="D16" s="519">
        <v>60808</v>
      </c>
      <c r="E16" s="519">
        <v>43915</v>
      </c>
      <c r="F16" s="519">
        <v>16893</v>
      </c>
      <c r="G16" s="520">
        <v>0</v>
      </c>
      <c r="H16" s="521"/>
      <c r="I16" s="519"/>
      <c r="J16" s="519"/>
      <c r="K16" s="519"/>
    </row>
    <row r="17" spans="1:11" ht="15.75" customHeight="1">
      <c r="A17" s="1102" t="s">
        <v>1179</v>
      </c>
      <c r="B17" s="1103"/>
      <c r="C17" s="1103"/>
      <c r="D17" s="1103"/>
      <c r="E17" s="1103"/>
      <c r="F17" s="1103"/>
      <c r="G17" s="1103"/>
      <c r="H17" s="1103"/>
      <c r="I17" s="1103"/>
      <c r="J17" s="1103"/>
      <c r="K17" s="1103"/>
    </row>
    <row r="18" spans="1:11" ht="15.75">
      <c r="A18" s="517" t="s">
        <v>1175</v>
      </c>
      <c r="B18" s="518">
        <v>55817</v>
      </c>
      <c r="C18" s="519">
        <v>3875</v>
      </c>
      <c r="D18" s="519">
        <v>51942</v>
      </c>
      <c r="E18" s="519">
        <v>40316</v>
      </c>
      <c r="F18" s="519">
        <v>11626</v>
      </c>
      <c r="G18" s="520">
        <v>90345</v>
      </c>
      <c r="H18" s="521">
        <v>3875</v>
      </c>
      <c r="I18" s="519">
        <v>86470</v>
      </c>
      <c r="J18" s="519">
        <v>67412</v>
      </c>
      <c r="K18" s="519">
        <v>19058</v>
      </c>
    </row>
    <row r="19" spans="1:11" ht="20.25" customHeight="1">
      <c r="A19" s="517" t="s">
        <v>1176</v>
      </c>
      <c r="B19" s="518">
        <v>77661</v>
      </c>
      <c r="C19" s="519">
        <v>5091</v>
      </c>
      <c r="D19" s="519">
        <v>72570</v>
      </c>
      <c r="E19" s="519">
        <v>55063</v>
      </c>
      <c r="F19" s="519">
        <v>17507</v>
      </c>
      <c r="G19" s="520">
        <v>125174</v>
      </c>
      <c r="H19" s="521">
        <v>5091</v>
      </c>
      <c r="I19" s="519">
        <v>120083</v>
      </c>
      <c r="J19" s="519">
        <v>91441</v>
      </c>
      <c r="K19" s="519">
        <v>28642</v>
      </c>
    </row>
    <row r="20" spans="1:11" ht="17.25" customHeight="1">
      <c r="A20" s="522" t="s">
        <v>1177</v>
      </c>
      <c r="B20" s="518">
        <v>78664</v>
      </c>
      <c r="C20" s="519">
        <v>4826</v>
      </c>
      <c r="D20" s="519">
        <v>73838</v>
      </c>
      <c r="E20" s="519">
        <v>53325</v>
      </c>
      <c r="F20" s="519">
        <v>20513</v>
      </c>
      <c r="G20" s="520">
        <v>0</v>
      </c>
      <c r="H20" s="521"/>
      <c r="I20" s="519"/>
      <c r="J20" s="519"/>
      <c r="K20" s="519"/>
    </row>
    <row r="21" spans="1:11" s="524" customFormat="1" ht="16.5" customHeight="1">
      <c r="A21" s="523"/>
      <c r="D21" s="525"/>
      <c r="E21" s="525"/>
      <c r="F21" s="525"/>
      <c r="G21" s="516"/>
      <c r="H21" s="516"/>
      <c r="I21" s="516"/>
      <c r="J21" s="516"/>
      <c r="K21" s="516"/>
    </row>
    <row r="22" spans="1:11" s="512" customFormat="1" ht="39" customHeight="1">
      <c r="A22" s="1104" t="s">
        <v>1180</v>
      </c>
      <c r="B22" s="1104"/>
      <c r="C22" s="1104"/>
      <c r="D22" s="1104"/>
      <c r="E22" s="1104"/>
      <c r="F22" s="1104"/>
    </row>
    <row r="23" spans="1:11" s="524" customFormat="1" ht="6" customHeight="1">
      <c r="A23" s="523"/>
      <c r="D23" s="525"/>
      <c r="E23" s="525"/>
      <c r="F23" s="525"/>
      <c r="G23" s="516"/>
      <c r="H23" s="516"/>
      <c r="I23" s="516"/>
      <c r="J23" s="516"/>
      <c r="K23" s="516"/>
    </row>
    <row r="24" spans="1:11" ht="18.75" customHeight="1">
      <c r="A24" s="1091" t="s">
        <v>271</v>
      </c>
      <c r="B24" s="1105" t="s">
        <v>1167</v>
      </c>
      <c r="C24" s="1105"/>
      <c r="D24" s="1105"/>
      <c r="E24" s="1105"/>
      <c r="F24" s="1105"/>
      <c r="G24" s="1093" t="s">
        <v>1181</v>
      </c>
      <c r="H24" s="1094"/>
      <c r="I24" s="1094"/>
      <c r="J24" s="1094"/>
      <c r="K24" s="1094"/>
    </row>
    <row r="25" spans="1:11" ht="12.75" customHeight="1">
      <c r="A25" s="1091"/>
      <c r="B25" s="1106" t="s">
        <v>1033</v>
      </c>
      <c r="C25" s="1096" t="s">
        <v>1169</v>
      </c>
      <c r="D25" s="1096"/>
      <c r="E25" s="1096"/>
      <c r="F25" s="1096"/>
      <c r="G25" s="1097" t="s">
        <v>1033</v>
      </c>
      <c r="H25" s="1100" t="s">
        <v>1169</v>
      </c>
      <c r="I25" s="1100"/>
      <c r="J25" s="1100"/>
      <c r="K25" s="1100"/>
    </row>
    <row r="26" spans="1:11" ht="15" customHeight="1">
      <c r="A26" s="1091"/>
      <c r="B26" s="1106"/>
      <c r="C26" s="1096" t="s">
        <v>1170</v>
      </c>
      <c r="D26" s="1101" t="s">
        <v>1171</v>
      </c>
      <c r="E26" s="1096" t="s">
        <v>31</v>
      </c>
      <c r="F26" s="1096"/>
      <c r="G26" s="1098"/>
      <c r="H26" s="1096" t="s">
        <v>1170</v>
      </c>
      <c r="I26" s="1101" t="s">
        <v>1171</v>
      </c>
      <c r="J26" s="1100" t="s">
        <v>31</v>
      </c>
      <c r="K26" s="1100"/>
    </row>
    <row r="27" spans="1:11" ht="29.25" customHeight="1">
      <c r="A27" s="1091"/>
      <c r="B27" s="1107"/>
      <c r="C27" s="1096"/>
      <c r="D27" s="1101"/>
      <c r="E27" s="701" t="s">
        <v>1172</v>
      </c>
      <c r="F27" s="701" t="s">
        <v>1173</v>
      </c>
      <c r="G27" s="1099"/>
      <c r="H27" s="1096"/>
      <c r="I27" s="1101"/>
      <c r="J27" s="701" t="s">
        <v>1172</v>
      </c>
      <c r="K27" s="701" t="s">
        <v>1173</v>
      </c>
    </row>
    <row r="28" spans="1:11" ht="15.75" customHeight="1">
      <c r="A28" s="1108" t="s">
        <v>1182</v>
      </c>
      <c r="B28" s="1108"/>
      <c r="C28" s="1108"/>
      <c r="D28" s="1108"/>
      <c r="E28" s="1108"/>
      <c r="F28" s="1108"/>
      <c r="G28" s="1109" t="s">
        <v>1182</v>
      </c>
      <c r="H28" s="1110"/>
      <c r="I28" s="1110"/>
      <c r="J28" s="1110"/>
      <c r="K28" s="1110"/>
    </row>
    <row r="29" spans="1:11" ht="15" customHeight="1">
      <c r="A29" s="1088" t="s">
        <v>1174</v>
      </c>
      <c r="B29" s="1088"/>
      <c r="C29" s="1088"/>
      <c r="D29" s="1088"/>
      <c r="E29" s="1088"/>
      <c r="F29" s="1088"/>
      <c r="G29" s="1088" t="s">
        <v>1174</v>
      </c>
      <c r="H29" s="1088"/>
      <c r="I29" s="1088"/>
      <c r="J29" s="1088"/>
      <c r="K29" s="1088"/>
    </row>
    <row r="30" spans="1:11" ht="18" customHeight="1">
      <c r="A30" s="526" t="s">
        <v>1183</v>
      </c>
      <c r="B30" s="527">
        <v>489547</v>
      </c>
      <c r="C30" s="528">
        <v>17256</v>
      </c>
      <c r="D30" s="528">
        <v>472291</v>
      </c>
      <c r="E30" s="528">
        <v>342082</v>
      </c>
      <c r="F30" s="528">
        <v>130209</v>
      </c>
      <c r="G30" s="527">
        <v>516148</v>
      </c>
      <c r="H30" s="528">
        <v>17256</v>
      </c>
      <c r="I30" s="528">
        <v>498892</v>
      </c>
      <c r="J30" s="528">
        <v>361678</v>
      </c>
      <c r="K30" s="528">
        <v>137214</v>
      </c>
    </row>
    <row r="31" spans="1:11" ht="15.75" customHeight="1">
      <c r="A31" s="522" t="s">
        <v>1184</v>
      </c>
      <c r="B31" s="529">
        <v>729543</v>
      </c>
      <c r="C31" s="528">
        <v>29340</v>
      </c>
      <c r="D31" s="519">
        <v>700203</v>
      </c>
      <c r="E31" s="528">
        <v>504117</v>
      </c>
      <c r="F31" s="528">
        <v>196086</v>
      </c>
      <c r="G31" s="529">
        <v>768279</v>
      </c>
      <c r="H31" s="528">
        <v>29340</v>
      </c>
      <c r="I31" s="528">
        <v>738939</v>
      </c>
      <c r="J31" s="528">
        <v>532719</v>
      </c>
      <c r="K31" s="528">
        <v>206220</v>
      </c>
    </row>
    <row r="32" spans="1:11" ht="15.75" customHeight="1">
      <c r="A32" s="522" t="s">
        <v>1177</v>
      </c>
      <c r="B32" s="529">
        <v>836387</v>
      </c>
      <c r="C32" s="528">
        <v>28547</v>
      </c>
      <c r="D32" s="519">
        <v>807840</v>
      </c>
      <c r="E32" s="528">
        <v>578102</v>
      </c>
      <c r="F32" s="528">
        <v>229738</v>
      </c>
      <c r="G32" s="529">
        <v>0</v>
      </c>
      <c r="H32" s="528"/>
      <c r="I32" s="519"/>
      <c r="J32" s="528"/>
      <c r="K32" s="528"/>
    </row>
    <row r="33" spans="1:11" ht="15" customHeight="1">
      <c r="A33" s="1088" t="s">
        <v>1185</v>
      </c>
      <c r="B33" s="1088"/>
      <c r="C33" s="1088"/>
      <c r="D33" s="1088"/>
      <c r="E33" s="1088"/>
      <c r="F33" s="1088"/>
      <c r="G33" s="1102" t="s">
        <v>1185</v>
      </c>
      <c r="H33" s="1103"/>
      <c r="I33" s="1103"/>
      <c r="J33" s="1103"/>
      <c r="K33" s="1103"/>
    </row>
    <row r="34" spans="1:11" ht="18" customHeight="1">
      <c r="A34" s="522" t="s">
        <v>1183</v>
      </c>
      <c r="B34" s="529">
        <v>621364</v>
      </c>
      <c r="C34" s="528">
        <v>31000</v>
      </c>
      <c r="D34" s="519">
        <v>590364</v>
      </c>
      <c r="E34" s="519">
        <v>427602</v>
      </c>
      <c r="F34" s="519">
        <v>162762</v>
      </c>
      <c r="G34" s="529">
        <v>654616</v>
      </c>
      <c r="H34" s="519">
        <v>31000</v>
      </c>
      <c r="I34" s="519">
        <v>623616</v>
      </c>
      <c r="J34" s="519">
        <v>452098</v>
      </c>
      <c r="K34" s="519">
        <v>171518</v>
      </c>
    </row>
    <row r="35" spans="1:11" ht="15.75">
      <c r="A35" s="522" t="s">
        <v>1184</v>
      </c>
      <c r="B35" s="529">
        <v>919891</v>
      </c>
      <c r="C35" s="528">
        <v>40728</v>
      </c>
      <c r="D35" s="519">
        <v>879163</v>
      </c>
      <c r="E35" s="519">
        <v>634054</v>
      </c>
      <c r="F35" s="519">
        <v>245109</v>
      </c>
      <c r="G35" s="529">
        <v>966856</v>
      </c>
      <c r="H35" s="519">
        <v>40728</v>
      </c>
      <c r="I35" s="519">
        <v>926128</v>
      </c>
      <c r="J35" s="519">
        <v>668353</v>
      </c>
      <c r="K35" s="519">
        <v>257775</v>
      </c>
    </row>
    <row r="36" spans="1:11" ht="15.75">
      <c r="A36" s="522" t="s">
        <v>1177</v>
      </c>
      <c r="B36" s="529">
        <v>1049074</v>
      </c>
      <c r="C36" s="528">
        <v>38610</v>
      </c>
      <c r="D36" s="519">
        <v>1010464</v>
      </c>
      <c r="E36" s="519">
        <v>723291</v>
      </c>
      <c r="F36" s="519">
        <v>287173</v>
      </c>
      <c r="G36" s="529">
        <v>0</v>
      </c>
      <c r="H36" s="519"/>
      <c r="I36" s="519"/>
      <c r="J36" s="519"/>
      <c r="K36" s="519"/>
    </row>
    <row r="37" spans="1:11" ht="15" customHeight="1"/>
    <row r="38" spans="1:11" s="512" customFormat="1" ht="22.5" customHeight="1">
      <c r="A38" s="1090" t="s">
        <v>1186</v>
      </c>
      <c r="B38" s="1090"/>
      <c r="C38" s="1090"/>
      <c r="D38" s="1090"/>
      <c r="E38" s="1090"/>
      <c r="F38" s="1090"/>
      <c r="G38" s="516"/>
      <c r="H38" s="516"/>
      <c r="I38" s="516"/>
      <c r="J38" s="516"/>
      <c r="K38" s="516"/>
    </row>
    <row r="39" spans="1:11" ht="1.5" customHeight="1">
      <c r="A39" s="530"/>
    </row>
    <row r="40" spans="1:11" ht="15.75" customHeight="1">
      <c r="A40" s="1091" t="s">
        <v>271</v>
      </c>
      <c r="B40" s="1092" t="s">
        <v>1167</v>
      </c>
      <c r="C40" s="1092"/>
      <c r="D40" s="1092"/>
      <c r="E40" s="1092"/>
      <c r="F40" s="1092"/>
    </row>
    <row r="41" spans="1:11" ht="12.75" customHeight="1">
      <c r="A41" s="1091"/>
      <c r="B41" s="1095" t="s">
        <v>1033</v>
      </c>
      <c r="C41" s="1096" t="s">
        <v>1169</v>
      </c>
      <c r="D41" s="1096"/>
      <c r="E41" s="1096"/>
      <c r="F41" s="1096"/>
    </row>
    <row r="42" spans="1:11" ht="12.75" customHeight="1">
      <c r="A42" s="1091"/>
      <c r="B42" s="1095"/>
      <c r="C42" s="1096" t="s">
        <v>1170</v>
      </c>
      <c r="D42" s="1101" t="s">
        <v>1171</v>
      </c>
      <c r="E42" s="1096" t="s">
        <v>31</v>
      </c>
      <c r="F42" s="1096"/>
    </row>
    <row r="43" spans="1:11" ht="31.5" customHeight="1">
      <c r="A43" s="1091"/>
      <c r="B43" s="1095"/>
      <c r="C43" s="1096"/>
      <c r="D43" s="1101"/>
      <c r="E43" s="701" t="s">
        <v>1172</v>
      </c>
      <c r="F43" s="701" t="s">
        <v>1173</v>
      </c>
    </row>
    <row r="44" spans="1:11" ht="15.75">
      <c r="A44" s="1102" t="s">
        <v>1174</v>
      </c>
      <c r="B44" s="1103"/>
      <c r="C44" s="1103"/>
      <c r="D44" s="1103"/>
      <c r="E44" s="1103"/>
      <c r="F44" s="1103"/>
    </row>
    <row r="45" spans="1:11" ht="15.75">
      <c r="A45" s="522" t="s">
        <v>1183</v>
      </c>
      <c r="B45" s="518">
        <v>0</v>
      </c>
      <c r="C45" s="521"/>
      <c r="D45" s="519"/>
      <c r="E45" s="519"/>
      <c r="F45" s="519"/>
    </row>
    <row r="46" spans="1:11" ht="15.75">
      <c r="A46" s="522" t="s">
        <v>1184</v>
      </c>
      <c r="B46" s="518">
        <v>22244</v>
      </c>
      <c r="C46" s="531">
        <v>2449</v>
      </c>
      <c r="D46" s="519">
        <v>19795</v>
      </c>
      <c r="E46" s="519">
        <v>14150</v>
      </c>
      <c r="F46" s="519">
        <v>5645</v>
      </c>
    </row>
    <row r="47" spans="1:11" ht="15.75">
      <c r="A47" s="522" t="s">
        <v>1177</v>
      </c>
      <c r="B47" s="518">
        <v>22607</v>
      </c>
      <c r="C47" s="531">
        <v>2769</v>
      </c>
      <c r="D47" s="519">
        <v>19838</v>
      </c>
      <c r="E47" s="519">
        <v>14181</v>
      </c>
      <c r="F47" s="519">
        <v>5657</v>
      </c>
    </row>
    <row r="48" spans="1:11" ht="15.75" customHeight="1">
      <c r="A48" s="1102" t="s">
        <v>1187</v>
      </c>
      <c r="B48" s="1103"/>
      <c r="C48" s="1103"/>
      <c r="D48" s="1103"/>
      <c r="E48" s="1103"/>
      <c r="F48" s="1103"/>
    </row>
    <row r="49" spans="1:11" ht="15.75" customHeight="1">
      <c r="A49" s="522" t="s">
        <v>1183</v>
      </c>
      <c r="B49" s="518">
        <v>0</v>
      </c>
      <c r="C49" s="521"/>
      <c r="D49" s="519"/>
      <c r="E49" s="519"/>
      <c r="F49" s="519"/>
    </row>
    <row r="50" spans="1:11" ht="15.75">
      <c r="A50" s="522" t="s">
        <v>1184</v>
      </c>
      <c r="B50" s="518">
        <v>39948</v>
      </c>
      <c r="C50" s="531">
        <v>3560</v>
      </c>
      <c r="D50" s="519">
        <v>36388</v>
      </c>
      <c r="E50" s="519">
        <v>26012</v>
      </c>
      <c r="F50" s="519">
        <v>10376</v>
      </c>
    </row>
    <row r="51" spans="1:11" ht="15.75">
      <c r="A51" s="522" t="s">
        <v>1177</v>
      </c>
      <c r="B51" s="518">
        <v>40489</v>
      </c>
      <c r="C51" s="531">
        <v>4022</v>
      </c>
      <c r="D51" s="519">
        <v>36467</v>
      </c>
      <c r="E51" s="519">
        <v>26069</v>
      </c>
      <c r="F51" s="519">
        <v>10398</v>
      </c>
    </row>
    <row r="52" spans="1:11" ht="15.75" customHeight="1">
      <c r="A52" s="1102" t="s">
        <v>1179</v>
      </c>
      <c r="B52" s="1103"/>
      <c r="C52" s="1103"/>
      <c r="D52" s="1103"/>
      <c r="E52" s="1103"/>
      <c r="F52" s="1103"/>
    </row>
    <row r="53" spans="1:11" ht="15.75" customHeight="1">
      <c r="A53" s="522" t="s">
        <v>1183</v>
      </c>
      <c r="B53" s="518">
        <v>0</v>
      </c>
      <c r="C53" s="521"/>
      <c r="D53" s="519"/>
      <c r="E53" s="519"/>
      <c r="F53" s="519"/>
    </row>
    <row r="54" spans="1:11" ht="15.75">
      <c r="A54" s="522" t="s">
        <v>1184</v>
      </c>
      <c r="B54" s="518">
        <v>48313</v>
      </c>
      <c r="C54" s="531">
        <v>4127</v>
      </c>
      <c r="D54" s="519">
        <v>44186</v>
      </c>
      <c r="E54" s="519">
        <v>31586</v>
      </c>
      <c r="F54" s="519">
        <v>12600</v>
      </c>
    </row>
    <row r="55" spans="1:11" ht="15.75">
      <c r="A55" s="522" t="s">
        <v>1177</v>
      </c>
      <c r="B55" s="518">
        <v>72713</v>
      </c>
      <c r="C55" s="531">
        <v>4654</v>
      </c>
      <c r="D55" s="519">
        <v>68059</v>
      </c>
      <c r="E55" s="519">
        <v>31654</v>
      </c>
      <c r="F55" s="519">
        <v>36405</v>
      </c>
    </row>
    <row r="57" spans="1:11" s="512" customFormat="1" ht="16.5" customHeight="1">
      <c r="A57" s="1090" t="s">
        <v>1188</v>
      </c>
      <c r="B57" s="1090"/>
      <c r="C57" s="1090"/>
      <c r="D57" s="1090"/>
      <c r="E57" s="1090"/>
      <c r="F57" s="1090"/>
      <c r="G57" s="516"/>
      <c r="H57" s="516"/>
      <c r="I57" s="516"/>
      <c r="J57" s="516"/>
      <c r="K57" s="516"/>
    </row>
    <row r="58" spans="1:11" ht="15.75" customHeight="1">
      <c r="A58" s="530"/>
    </row>
    <row r="59" spans="1:11" ht="15.75" customHeight="1">
      <c r="A59" s="1091" t="s">
        <v>271</v>
      </c>
      <c r="B59" s="1092" t="s">
        <v>1167</v>
      </c>
      <c r="C59" s="1092"/>
      <c r="D59" s="1092"/>
      <c r="E59" s="1092"/>
      <c r="F59" s="1092"/>
    </row>
    <row r="60" spans="1:11" ht="12.75" customHeight="1">
      <c r="A60" s="1091"/>
      <c r="B60" s="1095" t="s">
        <v>1033</v>
      </c>
      <c r="C60" s="1096" t="s">
        <v>1169</v>
      </c>
      <c r="D60" s="1096"/>
      <c r="E60" s="1096"/>
      <c r="F60" s="1096"/>
    </row>
    <row r="61" spans="1:11" ht="12.75" customHeight="1">
      <c r="A61" s="1091"/>
      <c r="B61" s="1095"/>
      <c r="C61" s="1096" t="s">
        <v>1170</v>
      </c>
      <c r="D61" s="1101" t="s">
        <v>1171</v>
      </c>
      <c r="E61" s="1096" t="s">
        <v>31</v>
      </c>
      <c r="F61" s="1096"/>
    </row>
    <row r="62" spans="1:11" ht="42.75" customHeight="1">
      <c r="A62" s="1091"/>
      <c r="B62" s="1095"/>
      <c r="C62" s="1096"/>
      <c r="D62" s="1101"/>
      <c r="E62" s="701" t="s">
        <v>1172</v>
      </c>
      <c r="F62" s="701" t="s">
        <v>1173</v>
      </c>
    </row>
    <row r="63" spans="1:11" ht="15.75" customHeight="1">
      <c r="A63" s="1102" t="s">
        <v>1174</v>
      </c>
      <c r="B63" s="1103"/>
      <c r="C63" s="1103"/>
      <c r="D63" s="1103"/>
      <c r="E63" s="1103"/>
      <c r="F63" s="1103"/>
    </row>
    <row r="64" spans="1:11" ht="18" customHeight="1">
      <c r="A64" s="522" t="s">
        <v>1183</v>
      </c>
      <c r="B64" s="518">
        <v>11977</v>
      </c>
      <c r="C64" s="521">
        <v>1683</v>
      </c>
      <c r="D64" s="519">
        <v>10294</v>
      </c>
      <c r="E64" s="519">
        <v>7358</v>
      </c>
      <c r="F64" s="519">
        <v>2936</v>
      </c>
    </row>
    <row r="65" spans="1:11" ht="18" customHeight="1">
      <c r="A65" s="522" t="s">
        <v>1184</v>
      </c>
      <c r="B65" s="518">
        <v>13535</v>
      </c>
      <c r="C65" s="521">
        <v>2449</v>
      </c>
      <c r="D65" s="519">
        <v>11086</v>
      </c>
      <c r="E65" s="519">
        <v>7925</v>
      </c>
      <c r="F65" s="519">
        <v>3161</v>
      </c>
    </row>
    <row r="66" spans="1:11" ht="18" customHeight="1">
      <c r="A66" s="522" t="s">
        <v>1177</v>
      </c>
      <c r="B66" s="518">
        <v>14844</v>
      </c>
      <c r="C66" s="521">
        <v>2769</v>
      </c>
      <c r="D66" s="519">
        <v>12075</v>
      </c>
      <c r="E66" s="519">
        <v>8632</v>
      </c>
      <c r="F66" s="519">
        <v>3443</v>
      </c>
    </row>
    <row r="67" spans="1:11" ht="15.75" customHeight="1">
      <c r="A67" s="1102" t="s">
        <v>1187</v>
      </c>
      <c r="B67" s="1103"/>
      <c r="C67" s="1103"/>
      <c r="D67" s="1103"/>
      <c r="E67" s="1103"/>
      <c r="F67" s="1103"/>
    </row>
    <row r="68" spans="1:11" ht="18.75" customHeight="1">
      <c r="A68" s="522" t="s">
        <v>1183</v>
      </c>
      <c r="B68" s="518">
        <v>21443</v>
      </c>
      <c r="C68" s="521">
        <v>2520</v>
      </c>
      <c r="D68" s="519">
        <v>18923</v>
      </c>
      <c r="E68" s="519">
        <v>13527</v>
      </c>
      <c r="F68" s="519">
        <v>5396</v>
      </c>
    </row>
    <row r="69" spans="1:11" ht="18.75" customHeight="1">
      <c r="A69" s="522" t="s">
        <v>1184</v>
      </c>
      <c r="B69" s="518">
        <v>23938</v>
      </c>
      <c r="C69" s="521">
        <v>3560</v>
      </c>
      <c r="D69" s="519">
        <v>20378</v>
      </c>
      <c r="E69" s="519">
        <v>14567</v>
      </c>
      <c r="F69" s="519">
        <v>5811</v>
      </c>
    </row>
    <row r="70" spans="1:11" ht="18.75" customHeight="1">
      <c r="A70" s="522" t="s">
        <v>1177</v>
      </c>
      <c r="B70" s="518">
        <v>26218</v>
      </c>
      <c r="C70" s="521">
        <v>4022</v>
      </c>
      <c r="D70" s="519">
        <v>22196</v>
      </c>
      <c r="E70" s="519">
        <v>15867</v>
      </c>
      <c r="F70" s="519">
        <v>6329</v>
      </c>
    </row>
    <row r="71" spans="1:11" ht="15.75" customHeight="1">
      <c r="A71" s="1102" t="s">
        <v>1179</v>
      </c>
      <c r="B71" s="1103"/>
      <c r="C71" s="1103"/>
      <c r="D71" s="1103"/>
      <c r="E71" s="1103"/>
      <c r="F71" s="1103"/>
    </row>
    <row r="72" spans="1:11" ht="18.75" customHeight="1">
      <c r="A72" s="522" t="s">
        <v>1183</v>
      </c>
      <c r="B72" s="518">
        <v>25900</v>
      </c>
      <c r="C72" s="521">
        <v>2924</v>
      </c>
      <c r="D72" s="519">
        <v>22976</v>
      </c>
      <c r="E72" s="519">
        <v>16425</v>
      </c>
      <c r="F72" s="519">
        <v>6551</v>
      </c>
    </row>
    <row r="73" spans="1:11" ht="18.75" customHeight="1">
      <c r="A73" s="522" t="s">
        <v>1184</v>
      </c>
      <c r="B73" s="518">
        <v>28870</v>
      </c>
      <c r="C73" s="521">
        <v>4127</v>
      </c>
      <c r="D73" s="519">
        <v>24743</v>
      </c>
      <c r="E73" s="519">
        <v>17688</v>
      </c>
      <c r="F73" s="519">
        <v>7055</v>
      </c>
    </row>
    <row r="74" spans="1:11" ht="18.75" customHeight="1">
      <c r="A74" s="522" t="s">
        <v>1177</v>
      </c>
      <c r="B74" s="518">
        <v>31607</v>
      </c>
      <c r="C74" s="521">
        <v>4654</v>
      </c>
      <c r="D74" s="519">
        <v>26953</v>
      </c>
      <c r="E74" s="519">
        <v>19267</v>
      </c>
      <c r="F74" s="519">
        <v>7686</v>
      </c>
    </row>
    <row r="76" spans="1:11" ht="5.25" customHeight="1"/>
    <row r="77" spans="1:11" s="512" customFormat="1" ht="35.25" customHeight="1">
      <c r="A77" s="1089" t="s">
        <v>1189</v>
      </c>
      <c r="B77" s="1089"/>
      <c r="C77" s="1089"/>
      <c r="D77" s="1089"/>
      <c r="E77" s="1089"/>
      <c r="F77" s="1089"/>
      <c r="G77" s="516"/>
      <c r="H77" s="516"/>
      <c r="I77" s="516"/>
      <c r="J77" s="516"/>
      <c r="K77" s="516"/>
    </row>
    <row r="78" spans="1:11" s="524" customFormat="1" ht="5.25" customHeight="1">
      <c r="A78" s="523"/>
      <c r="D78" s="525"/>
      <c r="E78" s="525"/>
      <c r="F78" s="525"/>
      <c r="G78" s="516"/>
      <c r="H78" s="516"/>
      <c r="I78" s="516"/>
      <c r="J78" s="516"/>
      <c r="K78" s="516"/>
    </row>
    <row r="79" spans="1:11" ht="18.75" customHeight="1">
      <c r="A79" s="1091" t="s">
        <v>271</v>
      </c>
      <c r="B79" s="1111" t="s">
        <v>1167</v>
      </c>
      <c r="C79" s="1111"/>
      <c r="D79" s="1111"/>
      <c r="E79" s="1111"/>
      <c r="F79" s="1111"/>
    </row>
    <row r="80" spans="1:11" ht="12.75" customHeight="1">
      <c r="A80" s="1091"/>
      <c r="B80" s="1106" t="s">
        <v>1033</v>
      </c>
      <c r="C80" s="1096" t="s">
        <v>1169</v>
      </c>
      <c r="D80" s="1096"/>
      <c r="E80" s="1096"/>
      <c r="F80" s="1096"/>
    </row>
    <row r="81" spans="1:6" ht="15" customHeight="1">
      <c r="A81" s="1091"/>
      <c r="B81" s="1106"/>
      <c r="C81" s="1096" t="s">
        <v>1170</v>
      </c>
      <c r="D81" s="1101" t="s">
        <v>1171</v>
      </c>
      <c r="E81" s="1096" t="s">
        <v>31</v>
      </c>
      <c r="F81" s="1096"/>
    </row>
    <row r="82" spans="1:6" ht="37.5" customHeight="1">
      <c r="A82" s="1091"/>
      <c r="B82" s="1107"/>
      <c r="C82" s="1096"/>
      <c r="D82" s="1101"/>
      <c r="E82" s="701" t="s">
        <v>1172</v>
      </c>
      <c r="F82" s="701" t="s">
        <v>1173</v>
      </c>
    </row>
    <row r="83" spans="1:6" ht="15" customHeight="1">
      <c r="A83" s="1088" t="s">
        <v>1174</v>
      </c>
      <c r="B83" s="1088"/>
      <c r="C83" s="1088"/>
      <c r="D83" s="1088"/>
      <c r="E83" s="1088"/>
      <c r="F83" s="1088"/>
    </row>
    <row r="84" spans="1:6" ht="18.75" customHeight="1">
      <c r="A84" s="522" t="s">
        <v>1183</v>
      </c>
      <c r="B84" s="529">
        <v>197552</v>
      </c>
      <c r="C84" s="519">
        <v>451</v>
      </c>
      <c r="D84" s="519">
        <v>197101</v>
      </c>
      <c r="E84" s="519">
        <v>197101</v>
      </c>
      <c r="F84" s="519">
        <v>0</v>
      </c>
    </row>
    <row r="85" spans="1:6" ht="18.75" customHeight="1">
      <c r="A85" s="522" t="s">
        <v>1184</v>
      </c>
      <c r="B85" s="529">
        <v>228176</v>
      </c>
      <c r="C85" s="519">
        <v>752</v>
      </c>
      <c r="D85" s="519">
        <v>227424</v>
      </c>
      <c r="E85" s="519">
        <v>227424</v>
      </c>
      <c r="F85" s="519">
        <v>0</v>
      </c>
    </row>
    <row r="86" spans="1:6" ht="18.75" customHeight="1">
      <c r="A86" s="522" t="s">
        <v>1177</v>
      </c>
      <c r="B86" s="529">
        <v>273811</v>
      </c>
      <c r="C86" s="519">
        <v>903</v>
      </c>
      <c r="D86" s="519">
        <v>272908</v>
      </c>
      <c r="E86" s="519">
        <v>272908</v>
      </c>
      <c r="F86" s="519">
        <v>0</v>
      </c>
    </row>
    <row r="87" spans="1:6" ht="15" customHeight="1">
      <c r="A87" s="1102" t="s">
        <v>1185</v>
      </c>
      <c r="B87" s="1103"/>
      <c r="C87" s="1103"/>
      <c r="D87" s="1103"/>
      <c r="E87" s="1103"/>
      <c r="F87" s="1103"/>
    </row>
    <row r="88" spans="1:6" ht="18" customHeight="1">
      <c r="A88" s="522" t="s">
        <v>1183</v>
      </c>
      <c r="B88" s="529">
        <v>246826</v>
      </c>
      <c r="C88" s="519">
        <v>451</v>
      </c>
      <c r="D88" s="519">
        <v>246375</v>
      </c>
      <c r="E88" s="519">
        <v>246375</v>
      </c>
      <c r="F88" s="519">
        <v>0</v>
      </c>
    </row>
    <row r="89" spans="1:6" ht="18" customHeight="1">
      <c r="A89" s="522" t="s">
        <v>1184</v>
      </c>
      <c r="B89" s="529">
        <v>285031</v>
      </c>
      <c r="C89" s="519">
        <v>752</v>
      </c>
      <c r="D89" s="519">
        <v>284279</v>
      </c>
      <c r="E89" s="519">
        <v>284279</v>
      </c>
      <c r="F89" s="519">
        <v>0</v>
      </c>
    </row>
    <row r="90" spans="1:6" ht="18" customHeight="1">
      <c r="A90" s="522" t="s">
        <v>1177</v>
      </c>
      <c r="B90" s="529">
        <v>342038</v>
      </c>
      <c r="C90" s="519">
        <v>903</v>
      </c>
      <c r="D90" s="519">
        <v>341135</v>
      </c>
      <c r="E90" s="519">
        <v>341135</v>
      </c>
      <c r="F90" s="519">
        <v>0</v>
      </c>
    </row>
  </sheetData>
  <mergeCells count="70">
    <mergeCell ref="D81:D82"/>
    <mergeCell ref="E81:F81"/>
    <mergeCell ref="A83:F83"/>
    <mergeCell ref="A87:F87"/>
    <mergeCell ref="E61:F61"/>
    <mergeCell ref="A63:F63"/>
    <mergeCell ref="A67:F67"/>
    <mergeCell ref="A71:F71"/>
    <mergeCell ref="A77:F77"/>
    <mergeCell ref="A79:A82"/>
    <mergeCell ref="B79:F79"/>
    <mergeCell ref="B80:B82"/>
    <mergeCell ref="C80:F80"/>
    <mergeCell ref="C81:C82"/>
    <mergeCell ref="A44:F44"/>
    <mergeCell ref="A48:F48"/>
    <mergeCell ref="A52:F52"/>
    <mergeCell ref="A57:F57"/>
    <mergeCell ref="A59:A62"/>
    <mergeCell ref="B59:F59"/>
    <mergeCell ref="B60:B62"/>
    <mergeCell ref="C60:F60"/>
    <mergeCell ref="C61:C62"/>
    <mergeCell ref="D61:D62"/>
    <mergeCell ref="A38:F38"/>
    <mergeCell ref="A40:A43"/>
    <mergeCell ref="B40:F40"/>
    <mergeCell ref="B41:B43"/>
    <mergeCell ref="C41:F41"/>
    <mergeCell ref="C42:C43"/>
    <mergeCell ref="D42:D43"/>
    <mergeCell ref="E42:F42"/>
    <mergeCell ref="A28:F28"/>
    <mergeCell ref="G28:K28"/>
    <mergeCell ref="A29:F29"/>
    <mergeCell ref="G29:K29"/>
    <mergeCell ref="A33:F33"/>
    <mergeCell ref="G33:K33"/>
    <mergeCell ref="J26:K26"/>
    <mergeCell ref="A13:K13"/>
    <mergeCell ref="A17:K17"/>
    <mergeCell ref="A22:F22"/>
    <mergeCell ref="A24:A27"/>
    <mergeCell ref="B24:F24"/>
    <mergeCell ref="G24:K24"/>
    <mergeCell ref="B25:B27"/>
    <mergeCell ref="C25:F25"/>
    <mergeCell ref="G25:G27"/>
    <mergeCell ref="H25:K25"/>
    <mergeCell ref="C26:C27"/>
    <mergeCell ref="D26:D27"/>
    <mergeCell ref="E26:F26"/>
    <mergeCell ref="H26:H27"/>
    <mergeCell ref="I26:I27"/>
    <mergeCell ref="A9:K9"/>
    <mergeCell ref="A1:K1"/>
    <mergeCell ref="A3:K3"/>
    <mergeCell ref="A5:A8"/>
    <mergeCell ref="B5:F5"/>
    <mergeCell ref="G5:K5"/>
    <mergeCell ref="B6:B8"/>
    <mergeCell ref="C6:F6"/>
    <mergeCell ref="G6:G8"/>
    <mergeCell ref="H6:K6"/>
    <mergeCell ref="C7:C8"/>
    <mergeCell ref="D7:D8"/>
    <mergeCell ref="E7:F7"/>
    <mergeCell ref="H7:H8"/>
    <mergeCell ref="I7:I8"/>
    <mergeCell ref="J7:K7"/>
  </mergeCells>
  <conditionalFormatting sqref="I20 I12 I16 C45:F45 E46:F47 C49:F49 E50:F51 C53:F53 E54:F55 C46:C47 C50:C51 C54:C55">
    <cfRule type="cellIs" dxfId="2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90"/>
  <sheetViews>
    <sheetView view="pageBreakPreview" zoomScale="80" zoomScaleSheetLayoutView="80" workbookViewId="0">
      <selection activeCell="G51" sqref="G51"/>
    </sheetView>
  </sheetViews>
  <sheetFormatPr defaultRowHeight="12.75"/>
  <cols>
    <col min="1" max="1" width="22.7109375" style="516" customWidth="1"/>
    <col min="2" max="2" width="13.5703125" style="516" customWidth="1"/>
    <col min="3" max="3" width="12.5703125" style="516" customWidth="1"/>
    <col min="4" max="4" width="13" style="516" customWidth="1"/>
    <col min="5" max="5" width="15.85546875" style="516" customWidth="1"/>
    <col min="6" max="6" width="12" style="516" customWidth="1"/>
    <col min="7" max="7" width="12.7109375" style="516" customWidth="1"/>
    <col min="8" max="8" width="12.28515625" style="516" customWidth="1"/>
    <col min="9" max="9" width="12.85546875" style="516" customWidth="1"/>
    <col min="10" max="10" width="12.28515625" style="516" customWidth="1"/>
    <col min="11" max="11" width="11.42578125" style="516" customWidth="1"/>
    <col min="12" max="220" width="9.140625" style="516"/>
    <col min="221" max="221" width="17.7109375" style="516" customWidth="1"/>
    <col min="222" max="222" width="9.85546875" style="516" customWidth="1"/>
    <col min="223" max="223" width="10" style="516" customWidth="1"/>
    <col min="224" max="224" width="12.140625" style="516" customWidth="1"/>
    <col min="225" max="225" width="13.140625" style="516" customWidth="1"/>
    <col min="226" max="226" width="9.140625" style="516"/>
    <col min="227" max="227" width="9.85546875" style="516" customWidth="1"/>
    <col min="228" max="228" width="11.42578125" style="516" customWidth="1"/>
    <col min="229" max="230" width="9.140625" style="516"/>
    <col min="231" max="231" width="10.42578125" style="516" customWidth="1"/>
    <col min="232" max="232" width="7.85546875" style="516" customWidth="1"/>
    <col min="233" max="233" width="9.140625" style="516"/>
    <col min="234" max="234" width="11.42578125" style="516" customWidth="1"/>
    <col min="235" max="235" width="9.140625" style="516"/>
    <col min="236" max="237" width="12" style="516" customWidth="1"/>
    <col min="238" max="238" width="8.7109375" style="516" customWidth="1"/>
    <col min="239" max="239" width="9.42578125" style="516" customWidth="1"/>
    <col min="240" max="476" width="9.140625" style="516"/>
    <col min="477" max="477" width="17.7109375" style="516" customWidth="1"/>
    <col min="478" max="478" width="9.85546875" style="516" customWidth="1"/>
    <col min="479" max="479" width="10" style="516" customWidth="1"/>
    <col min="480" max="480" width="12.140625" style="516" customWidth="1"/>
    <col min="481" max="481" width="13.140625" style="516" customWidth="1"/>
    <col min="482" max="482" width="9.140625" style="516"/>
    <col min="483" max="483" width="9.85546875" style="516" customWidth="1"/>
    <col min="484" max="484" width="11.42578125" style="516" customWidth="1"/>
    <col min="485" max="486" width="9.140625" style="516"/>
    <col min="487" max="487" width="10.42578125" style="516" customWidth="1"/>
    <col min="488" max="488" width="7.85546875" style="516" customWidth="1"/>
    <col min="489" max="489" width="9.140625" style="516"/>
    <col min="490" max="490" width="11.42578125" style="516" customWidth="1"/>
    <col min="491" max="491" width="9.140625" style="516"/>
    <col min="492" max="493" width="12" style="516" customWidth="1"/>
    <col min="494" max="494" width="8.7109375" style="516" customWidth="1"/>
    <col min="495" max="495" width="9.42578125" style="516" customWidth="1"/>
    <col min="496" max="732" width="9.140625" style="516"/>
    <col min="733" max="733" width="17.7109375" style="516" customWidth="1"/>
    <col min="734" max="734" width="9.85546875" style="516" customWidth="1"/>
    <col min="735" max="735" width="10" style="516" customWidth="1"/>
    <col min="736" max="736" width="12.140625" style="516" customWidth="1"/>
    <col min="737" max="737" width="13.140625" style="516" customWidth="1"/>
    <col min="738" max="738" width="9.140625" style="516"/>
    <col min="739" max="739" width="9.85546875" style="516" customWidth="1"/>
    <col min="740" max="740" width="11.42578125" style="516" customWidth="1"/>
    <col min="741" max="742" width="9.140625" style="516"/>
    <col min="743" max="743" width="10.42578125" style="516" customWidth="1"/>
    <col min="744" max="744" width="7.85546875" style="516" customWidth="1"/>
    <col min="745" max="745" width="9.140625" style="516"/>
    <col min="746" max="746" width="11.42578125" style="516" customWidth="1"/>
    <col min="747" max="747" width="9.140625" style="516"/>
    <col min="748" max="749" width="12" style="516" customWidth="1"/>
    <col min="750" max="750" width="8.7109375" style="516" customWidth="1"/>
    <col min="751" max="751" width="9.42578125" style="516" customWidth="1"/>
    <col min="752" max="988" width="9.140625" style="516"/>
    <col min="989" max="989" width="17.7109375" style="516" customWidth="1"/>
    <col min="990" max="990" width="9.85546875" style="516" customWidth="1"/>
    <col min="991" max="991" width="10" style="516" customWidth="1"/>
    <col min="992" max="992" width="12.140625" style="516" customWidth="1"/>
    <col min="993" max="993" width="13.140625" style="516" customWidth="1"/>
    <col min="994" max="994" width="9.140625" style="516"/>
    <col min="995" max="995" width="9.85546875" style="516" customWidth="1"/>
    <col min="996" max="996" width="11.42578125" style="516" customWidth="1"/>
    <col min="997" max="998" width="9.140625" style="516"/>
    <col min="999" max="999" width="10.42578125" style="516" customWidth="1"/>
    <col min="1000" max="1000" width="7.85546875" style="516" customWidth="1"/>
    <col min="1001" max="1001" width="9.140625" style="516"/>
    <col min="1002" max="1002" width="11.42578125" style="516" customWidth="1"/>
    <col min="1003" max="1003" width="9.140625" style="516"/>
    <col min="1004" max="1005" width="12" style="516" customWidth="1"/>
    <col min="1006" max="1006" width="8.7109375" style="516" customWidth="1"/>
    <col min="1007" max="1007" width="9.42578125" style="516" customWidth="1"/>
    <col min="1008" max="1244" width="9.140625" style="516"/>
    <col min="1245" max="1245" width="17.7109375" style="516" customWidth="1"/>
    <col min="1246" max="1246" width="9.85546875" style="516" customWidth="1"/>
    <col min="1247" max="1247" width="10" style="516" customWidth="1"/>
    <col min="1248" max="1248" width="12.140625" style="516" customWidth="1"/>
    <col min="1249" max="1249" width="13.140625" style="516" customWidth="1"/>
    <col min="1250" max="1250" width="9.140625" style="516"/>
    <col min="1251" max="1251" width="9.85546875" style="516" customWidth="1"/>
    <col min="1252" max="1252" width="11.42578125" style="516" customWidth="1"/>
    <col min="1253" max="1254" width="9.140625" style="516"/>
    <col min="1255" max="1255" width="10.42578125" style="516" customWidth="1"/>
    <col min="1256" max="1256" width="7.85546875" style="516" customWidth="1"/>
    <col min="1257" max="1257" width="9.140625" style="516"/>
    <col min="1258" max="1258" width="11.42578125" style="516" customWidth="1"/>
    <col min="1259" max="1259" width="9.140625" style="516"/>
    <col min="1260" max="1261" width="12" style="516" customWidth="1"/>
    <col min="1262" max="1262" width="8.7109375" style="516" customWidth="1"/>
    <col min="1263" max="1263" width="9.42578125" style="516" customWidth="1"/>
    <col min="1264" max="1500" width="9.140625" style="516"/>
    <col min="1501" max="1501" width="17.7109375" style="516" customWidth="1"/>
    <col min="1502" max="1502" width="9.85546875" style="516" customWidth="1"/>
    <col min="1503" max="1503" width="10" style="516" customWidth="1"/>
    <col min="1504" max="1504" width="12.140625" style="516" customWidth="1"/>
    <col min="1505" max="1505" width="13.140625" style="516" customWidth="1"/>
    <col min="1506" max="1506" width="9.140625" style="516"/>
    <col min="1507" max="1507" width="9.85546875" style="516" customWidth="1"/>
    <col min="1508" max="1508" width="11.42578125" style="516" customWidth="1"/>
    <col min="1509" max="1510" width="9.140625" style="516"/>
    <col min="1511" max="1511" width="10.42578125" style="516" customWidth="1"/>
    <col min="1512" max="1512" width="7.85546875" style="516" customWidth="1"/>
    <col min="1513" max="1513" width="9.140625" style="516"/>
    <col min="1514" max="1514" width="11.42578125" style="516" customWidth="1"/>
    <col min="1515" max="1515" width="9.140625" style="516"/>
    <col min="1516" max="1517" width="12" style="516" customWidth="1"/>
    <col min="1518" max="1518" width="8.7109375" style="516" customWidth="1"/>
    <col min="1519" max="1519" width="9.42578125" style="516" customWidth="1"/>
    <col min="1520" max="1756" width="9.140625" style="516"/>
    <col min="1757" max="1757" width="17.7109375" style="516" customWidth="1"/>
    <col min="1758" max="1758" width="9.85546875" style="516" customWidth="1"/>
    <col min="1759" max="1759" width="10" style="516" customWidth="1"/>
    <col min="1760" max="1760" width="12.140625" style="516" customWidth="1"/>
    <col min="1761" max="1761" width="13.140625" style="516" customWidth="1"/>
    <col min="1762" max="1762" width="9.140625" style="516"/>
    <col min="1763" max="1763" width="9.85546875" style="516" customWidth="1"/>
    <col min="1764" max="1764" width="11.42578125" style="516" customWidth="1"/>
    <col min="1765" max="1766" width="9.140625" style="516"/>
    <col min="1767" max="1767" width="10.42578125" style="516" customWidth="1"/>
    <col min="1768" max="1768" width="7.85546875" style="516" customWidth="1"/>
    <col min="1769" max="1769" width="9.140625" style="516"/>
    <col min="1770" max="1770" width="11.42578125" style="516" customWidth="1"/>
    <col min="1771" max="1771" width="9.140625" style="516"/>
    <col min="1772" max="1773" width="12" style="516" customWidth="1"/>
    <col min="1774" max="1774" width="8.7109375" style="516" customWidth="1"/>
    <col min="1775" max="1775" width="9.42578125" style="516" customWidth="1"/>
    <col min="1776" max="2012" width="9.140625" style="516"/>
    <col min="2013" max="2013" width="17.7109375" style="516" customWidth="1"/>
    <col min="2014" max="2014" width="9.85546875" style="516" customWidth="1"/>
    <col min="2015" max="2015" width="10" style="516" customWidth="1"/>
    <col min="2016" max="2016" width="12.140625" style="516" customWidth="1"/>
    <col min="2017" max="2017" width="13.140625" style="516" customWidth="1"/>
    <col min="2018" max="2018" width="9.140625" style="516"/>
    <col min="2019" max="2019" width="9.85546875" style="516" customWidth="1"/>
    <col min="2020" max="2020" width="11.42578125" style="516" customWidth="1"/>
    <col min="2021" max="2022" width="9.140625" style="516"/>
    <col min="2023" max="2023" width="10.42578125" style="516" customWidth="1"/>
    <col min="2024" max="2024" width="7.85546875" style="516" customWidth="1"/>
    <col min="2025" max="2025" width="9.140625" style="516"/>
    <col min="2026" max="2026" width="11.42578125" style="516" customWidth="1"/>
    <col min="2027" max="2027" width="9.140625" style="516"/>
    <col min="2028" max="2029" width="12" style="516" customWidth="1"/>
    <col min="2030" max="2030" width="8.7109375" style="516" customWidth="1"/>
    <col min="2031" max="2031" width="9.42578125" style="516" customWidth="1"/>
    <col min="2032" max="2268" width="9.140625" style="516"/>
    <col min="2269" max="2269" width="17.7109375" style="516" customWidth="1"/>
    <col min="2270" max="2270" width="9.85546875" style="516" customWidth="1"/>
    <col min="2271" max="2271" width="10" style="516" customWidth="1"/>
    <col min="2272" max="2272" width="12.140625" style="516" customWidth="1"/>
    <col min="2273" max="2273" width="13.140625" style="516" customWidth="1"/>
    <col min="2274" max="2274" width="9.140625" style="516"/>
    <col min="2275" max="2275" width="9.85546875" style="516" customWidth="1"/>
    <col min="2276" max="2276" width="11.42578125" style="516" customWidth="1"/>
    <col min="2277" max="2278" width="9.140625" style="516"/>
    <col min="2279" max="2279" width="10.42578125" style="516" customWidth="1"/>
    <col min="2280" max="2280" width="7.85546875" style="516" customWidth="1"/>
    <col min="2281" max="2281" width="9.140625" style="516"/>
    <col min="2282" max="2282" width="11.42578125" style="516" customWidth="1"/>
    <col min="2283" max="2283" width="9.140625" style="516"/>
    <col min="2284" max="2285" width="12" style="516" customWidth="1"/>
    <col min="2286" max="2286" width="8.7109375" style="516" customWidth="1"/>
    <col min="2287" max="2287" width="9.42578125" style="516" customWidth="1"/>
    <col min="2288" max="2524" width="9.140625" style="516"/>
    <col min="2525" max="2525" width="17.7109375" style="516" customWidth="1"/>
    <col min="2526" max="2526" width="9.85546875" style="516" customWidth="1"/>
    <col min="2527" max="2527" width="10" style="516" customWidth="1"/>
    <col min="2528" max="2528" width="12.140625" style="516" customWidth="1"/>
    <col min="2529" max="2529" width="13.140625" style="516" customWidth="1"/>
    <col min="2530" max="2530" width="9.140625" style="516"/>
    <col min="2531" max="2531" width="9.85546875" style="516" customWidth="1"/>
    <col min="2532" max="2532" width="11.42578125" style="516" customWidth="1"/>
    <col min="2533" max="2534" width="9.140625" style="516"/>
    <col min="2535" max="2535" width="10.42578125" style="516" customWidth="1"/>
    <col min="2536" max="2536" width="7.85546875" style="516" customWidth="1"/>
    <col min="2537" max="2537" width="9.140625" style="516"/>
    <col min="2538" max="2538" width="11.42578125" style="516" customWidth="1"/>
    <col min="2539" max="2539" width="9.140625" style="516"/>
    <col min="2540" max="2541" width="12" style="516" customWidth="1"/>
    <col min="2542" max="2542" width="8.7109375" style="516" customWidth="1"/>
    <col min="2543" max="2543" width="9.42578125" style="516" customWidth="1"/>
    <col min="2544" max="2780" width="9.140625" style="516"/>
    <col min="2781" max="2781" width="17.7109375" style="516" customWidth="1"/>
    <col min="2782" max="2782" width="9.85546875" style="516" customWidth="1"/>
    <col min="2783" max="2783" width="10" style="516" customWidth="1"/>
    <col min="2784" max="2784" width="12.140625" style="516" customWidth="1"/>
    <col min="2785" max="2785" width="13.140625" style="516" customWidth="1"/>
    <col min="2786" max="2786" width="9.140625" style="516"/>
    <col min="2787" max="2787" width="9.85546875" style="516" customWidth="1"/>
    <col min="2788" max="2788" width="11.42578125" style="516" customWidth="1"/>
    <col min="2789" max="2790" width="9.140625" style="516"/>
    <col min="2791" max="2791" width="10.42578125" style="516" customWidth="1"/>
    <col min="2792" max="2792" width="7.85546875" style="516" customWidth="1"/>
    <col min="2793" max="2793" width="9.140625" style="516"/>
    <col min="2794" max="2794" width="11.42578125" style="516" customWidth="1"/>
    <col min="2795" max="2795" width="9.140625" style="516"/>
    <col min="2796" max="2797" width="12" style="516" customWidth="1"/>
    <col min="2798" max="2798" width="8.7109375" style="516" customWidth="1"/>
    <col min="2799" max="2799" width="9.42578125" style="516" customWidth="1"/>
    <col min="2800" max="3036" width="9.140625" style="516"/>
    <col min="3037" max="3037" width="17.7109375" style="516" customWidth="1"/>
    <col min="3038" max="3038" width="9.85546875" style="516" customWidth="1"/>
    <col min="3039" max="3039" width="10" style="516" customWidth="1"/>
    <col min="3040" max="3040" width="12.140625" style="516" customWidth="1"/>
    <col min="3041" max="3041" width="13.140625" style="516" customWidth="1"/>
    <col min="3042" max="3042" width="9.140625" style="516"/>
    <col min="3043" max="3043" width="9.85546875" style="516" customWidth="1"/>
    <col min="3044" max="3044" width="11.42578125" style="516" customWidth="1"/>
    <col min="3045" max="3046" width="9.140625" style="516"/>
    <col min="3047" max="3047" width="10.42578125" style="516" customWidth="1"/>
    <col min="3048" max="3048" width="7.85546875" style="516" customWidth="1"/>
    <col min="3049" max="3049" width="9.140625" style="516"/>
    <col min="3050" max="3050" width="11.42578125" style="516" customWidth="1"/>
    <col min="3051" max="3051" width="9.140625" style="516"/>
    <col min="3052" max="3053" width="12" style="516" customWidth="1"/>
    <col min="3054" max="3054" width="8.7109375" style="516" customWidth="1"/>
    <col min="3055" max="3055" width="9.42578125" style="516" customWidth="1"/>
    <col min="3056" max="3292" width="9.140625" style="516"/>
    <col min="3293" max="3293" width="17.7109375" style="516" customWidth="1"/>
    <col min="3294" max="3294" width="9.85546875" style="516" customWidth="1"/>
    <col min="3295" max="3295" width="10" style="516" customWidth="1"/>
    <col min="3296" max="3296" width="12.140625" style="516" customWidth="1"/>
    <col min="3297" max="3297" width="13.140625" style="516" customWidth="1"/>
    <col min="3298" max="3298" width="9.140625" style="516"/>
    <col min="3299" max="3299" width="9.85546875" style="516" customWidth="1"/>
    <col min="3300" max="3300" width="11.42578125" style="516" customWidth="1"/>
    <col min="3301" max="3302" width="9.140625" style="516"/>
    <col min="3303" max="3303" width="10.42578125" style="516" customWidth="1"/>
    <col min="3304" max="3304" width="7.85546875" style="516" customWidth="1"/>
    <col min="3305" max="3305" width="9.140625" style="516"/>
    <col min="3306" max="3306" width="11.42578125" style="516" customWidth="1"/>
    <col min="3307" max="3307" width="9.140625" style="516"/>
    <col min="3308" max="3309" width="12" style="516" customWidth="1"/>
    <col min="3310" max="3310" width="8.7109375" style="516" customWidth="1"/>
    <col min="3311" max="3311" width="9.42578125" style="516" customWidth="1"/>
    <col min="3312" max="3548" width="9.140625" style="516"/>
    <col min="3549" max="3549" width="17.7109375" style="516" customWidth="1"/>
    <col min="3550" max="3550" width="9.85546875" style="516" customWidth="1"/>
    <col min="3551" max="3551" width="10" style="516" customWidth="1"/>
    <col min="3552" max="3552" width="12.140625" style="516" customWidth="1"/>
    <col min="3553" max="3553" width="13.140625" style="516" customWidth="1"/>
    <col min="3554" max="3554" width="9.140625" style="516"/>
    <col min="3555" max="3555" width="9.85546875" style="516" customWidth="1"/>
    <col min="3556" max="3556" width="11.42578125" style="516" customWidth="1"/>
    <col min="3557" max="3558" width="9.140625" style="516"/>
    <col min="3559" max="3559" width="10.42578125" style="516" customWidth="1"/>
    <col min="3560" max="3560" width="7.85546875" style="516" customWidth="1"/>
    <col min="3561" max="3561" width="9.140625" style="516"/>
    <col min="3562" max="3562" width="11.42578125" style="516" customWidth="1"/>
    <col min="3563" max="3563" width="9.140625" style="516"/>
    <col min="3564" max="3565" width="12" style="516" customWidth="1"/>
    <col min="3566" max="3566" width="8.7109375" style="516" customWidth="1"/>
    <col min="3567" max="3567" width="9.42578125" style="516" customWidth="1"/>
    <col min="3568" max="3804" width="9.140625" style="516"/>
    <col min="3805" max="3805" width="17.7109375" style="516" customWidth="1"/>
    <col min="3806" max="3806" width="9.85546875" style="516" customWidth="1"/>
    <col min="3807" max="3807" width="10" style="516" customWidth="1"/>
    <col min="3808" max="3808" width="12.140625" style="516" customWidth="1"/>
    <col min="3809" max="3809" width="13.140625" style="516" customWidth="1"/>
    <col min="3810" max="3810" width="9.140625" style="516"/>
    <col min="3811" max="3811" width="9.85546875" style="516" customWidth="1"/>
    <col min="3812" max="3812" width="11.42578125" style="516" customWidth="1"/>
    <col min="3813" max="3814" width="9.140625" style="516"/>
    <col min="3815" max="3815" width="10.42578125" style="516" customWidth="1"/>
    <col min="3816" max="3816" width="7.85546875" style="516" customWidth="1"/>
    <col min="3817" max="3817" width="9.140625" style="516"/>
    <col min="3818" max="3818" width="11.42578125" style="516" customWidth="1"/>
    <col min="3819" max="3819" width="9.140625" style="516"/>
    <col min="3820" max="3821" width="12" style="516" customWidth="1"/>
    <col min="3822" max="3822" width="8.7109375" style="516" customWidth="1"/>
    <col min="3823" max="3823" width="9.42578125" style="516" customWidth="1"/>
    <col min="3824" max="4060" width="9.140625" style="516"/>
    <col min="4061" max="4061" width="17.7109375" style="516" customWidth="1"/>
    <col min="4062" max="4062" width="9.85546875" style="516" customWidth="1"/>
    <col min="4063" max="4063" width="10" style="516" customWidth="1"/>
    <col min="4064" max="4064" width="12.140625" style="516" customWidth="1"/>
    <col min="4065" max="4065" width="13.140625" style="516" customWidth="1"/>
    <col min="4066" max="4066" width="9.140625" style="516"/>
    <col min="4067" max="4067" width="9.85546875" style="516" customWidth="1"/>
    <col min="4068" max="4068" width="11.42578125" style="516" customWidth="1"/>
    <col min="4069" max="4070" width="9.140625" style="516"/>
    <col min="4071" max="4071" width="10.42578125" style="516" customWidth="1"/>
    <col min="4072" max="4072" width="7.85546875" style="516" customWidth="1"/>
    <col min="4073" max="4073" width="9.140625" style="516"/>
    <col min="4074" max="4074" width="11.42578125" style="516" customWidth="1"/>
    <col min="4075" max="4075" width="9.140625" style="516"/>
    <col min="4076" max="4077" width="12" style="516" customWidth="1"/>
    <col min="4078" max="4078" width="8.7109375" style="516" customWidth="1"/>
    <col min="4079" max="4079" width="9.42578125" style="516" customWidth="1"/>
    <col min="4080" max="4316" width="9.140625" style="516"/>
    <col min="4317" max="4317" width="17.7109375" style="516" customWidth="1"/>
    <col min="4318" max="4318" width="9.85546875" style="516" customWidth="1"/>
    <col min="4319" max="4319" width="10" style="516" customWidth="1"/>
    <col min="4320" max="4320" width="12.140625" style="516" customWidth="1"/>
    <col min="4321" max="4321" width="13.140625" style="516" customWidth="1"/>
    <col min="4322" max="4322" width="9.140625" style="516"/>
    <col min="4323" max="4323" width="9.85546875" style="516" customWidth="1"/>
    <col min="4324" max="4324" width="11.42578125" style="516" customWidth="1"/>
    <col min="4325" max="4326" width="9.140625" style="516"/>
    <col min="4327" max="4327" width="10.42578125" style="516" customWidth="1"/>
    <col min="4328" max="4328" width="7.85546875" style="516" customWidth="1"/>
    <col min="4329" max="4329" width="9.140625" style="516"/>
    <col min="4330" max="4330" width="11.42578125" style="516" customWidth="1"/>
    <col min="4331" max="4331" width="9.140625" style="516"/>
    <col min="4332" max="4333" width="12" style="516" customWidth="1"/>
    <col min="4334" max="4334" width="8.7109375" style="516" customWidth="1"/>
    <col min="4335" max="4335" width="9.42578125" style="516" customWidth="1"/>
    <col min="4336" max="4572" width="9.140625" style="516"/>
    <col min="4573" max="4573" width="17.7109375" style="516" customWidth="1"/>
    <col min="4574" max="4574" width="9.85546875" style="516" customWidth="1"/>
    <col min="4575" max="4575" width="10" style="516" customWidth="1"/>
    <col min="4576" max="4576" width="12.140625" style="516" customWidth="1"/>
    <col min="4577" max="4577" width="13.140625" style="516" customWidth="1"/>
    <col min="4578" max="4578" width="9.140625" style="516"/>
    <col min="4579" max="4579" width="9.85546875" style="516" customWidth="1"/>
    <col min="4580" max="4580" width="11.42578125" style="516" customWidth="1"/>
    <col min="4581" max="4582" width="9.140625" style="516"/>
    <col min="4583" max="4583" width="10.42578125" style="516" customWidth="1"/>
    <col min="4584" max="4584" width="7.85546875" style="516" customWidth="1"/>
    <col min="4585" max="4585" width="9.140625" style="516"/>
    <col min="4586" max="4586" width="11.42578125" style="516" customWidth="1"/>
    <col min="4587" max="4587" width="9.140625" style="516"/>
    <col min="4588" max="4589" width="12" style="516" customWidth="1"/>
    <col min="4590" max="4590" width="8.7109375" style="516" customWidth="1"/>
    <col min="4591" max="4591" width="9.42578125" style="516" customWidth="1"/>
    <col min="4592" max="4828" width="9.140625" style="516"/>
    <col min="4829" max="4829" width="17.7109375" style="516" customWidth="1"/>
    <col min="4830" max="4830" width="9.85546875" style="516" customWidth="1"/>
    <col min="4831" max="4831" width="10" style="516" customWidth="1"/>
    <col min="4832" max="4832" width="12.140625" style="516" customWidth="1"/>
    <col min="4833" max="4833" width="13.140625" style="516" customWidth="1"/>
    <col min="4834" max="4834" width="9.140625" style="516"/>
    <col min="4835" max="4835" width="9.85546875" style="516" customWidth="1"/>
    <col min="4836" max="4836" width="11.42578125" style="516" customWidth="1"/>
    <col min="4837" max="4838" width="9.140625" style="516"/>
    <col min="4839" max="4839" width="10.42578125" style="516" customWidth="1"/>
    <col min="4840" max="4840" width="7.85546875" style="516" customWidth="1"/>
    <col min="4841" max="4841" width="9.140625" style="516"/>
    <col min="4842" max="4842" width="11.42578125" style="516" customWidth="1"/>
    <col min="4843" max="4843" width="9.140625" style="516"/>
    <col min="4844" max="4845" width="12" style="516" customWidth="1"/>
    <col min="4846" max="4846" width="8.7109375" style="516" customWidth="1"/>
    <col min="4847" max="4847" width="9.42578125" style="516" customWidth="1"/>
    <col min="4848" max="5084" width="9.140625" style="516"/>
    <col min="5085" max="5085" width="17.7109375" style="516" customWidth="1"/>
    <col min="5086" max="5086" width="9.85546875" style="516" customWidth="1"/>
    <col min="5087" max="5087" width="10" style="516" customWidth="1"/>
    <col min="5088" max="5088" width="12.140625" style="516" customWidth="1"/>
    <col min="5089" max="5089" width="13.140625" style="516" customWidth="1"/>
    <col min="5090" max="5090" width="9.140625" style="516"/>
    <col min="5091" max="5091" width="9.85546875" style="516" customWidth="1"/>
    <col min="5092" max="5092" width="11.42578125" style="516" customWidth="1"/>
    <col min="5093" max="5094" width="9.140625" style="516"/>
    <col min="5095" max="5095" width="10.42578125" style="516" customWidth="1"/>
    <col min="5096" max="5096" width="7.85546875" style="516" customWidth="1"/>
    <col min="5097" max="5097" width="9.140625" style="516"/>
    <col min="5098" max="5098" width="11.42578125" style="516" customWidth="1"/>
    <col min="5099" max="5099" width="9.140625" style="516"/>
    <col min="5100" max="5101" width="12" style="516" customWidth="1"/>
    <col min="5102" max="5102" width="8.7109375" style="516" customWidth="1"/>
    <col min="5103" max="5103" width="9.42578125" style="516" customWidth="1"/>
    <col min="5104" max="5340" width="9.140625" style="516"/>
    <col min="5341" max="5341" width="17.7109375" style="516" customWidth="1"/>
    <col min="5342" max="5342" width="9.85546875" style="516" customWidth="1"/>
    <col min="5343" max="5343" width="10" style="516" customWidth="1"/>
    <col min="5344" max="5344" width="12.140625" style="516" customWidth="1"/>
    <col min="5345" max="5345" width="13.140625" style="516" customWidth="1"/>
    <col min="5346" max="5346" width="9.140625" style="516"/>
    <col min="5347" max="5347" width="9.85546875" style="516" customWidth="1"/>
    <col min="5348" max="5348" width="11.42578125" style="516" customWidth="1"/>
    <col min="5349" max="5350" width="9.140625" style="516"/>
    <col min="5351" max="5351" width="10.42578125" style="516" customWidth="1"/>
    <col min="5352" max="5352" width="7.85546875" style="516" customWidth="1"/>
    <col min="5353" max="5353" width="9.140625" style="516"/>
    <col min="5354" max="5354" width="11.42578125" style="516" customWidth="1"/>
    <col min="5355" max="5355" width="9.140625" style="516"/>
    <col min="5356" max="5357" width="12" style="516" customWidth="1"/>
    <col min="5358" max="5358" width="8.7109375" style="516" customWidth="1"/>
    <col min="5359" max="5359" width="9.42578125" style="516" customWidth="1"/>
    <col min="5360" max="5596" width="9.140625" style="516"/>
    <col min="5597" max="5597" width="17.7109375" style="516" customWidth="1"/>
    <col min="5598" max="5598" width="9.85546875" style="516" customWidth="1"/>
    <col min="5599" max="5599" width="10" style="516" customWidth="1"/>
    <col min="5600" max="5600" width="12.140625" style="516" customWidth="1"/>
    <col min="5601" max="5601" width="13.140625" style="516" customWidth="1"/>
    <col min="5602" max="5602" width="9.140625" style="516"/>
    <col min="5603" max="5603" width="9.85546875" style="516" customWidth="1"/>
    <col min="5604" max="5604" width="11.42578125" style="516" customWidth="1"/>
    <col min="5605" max="5606" width="9.140625" style="516"/>
    <col min="5607" max="5607" width="10.42578125" style="516" customWidth="1"/>
    <col min="5608" max="5608" width="7.85546875" style="516" customWidth="1"/>
    <col min="5609" max="5609" width="9.140625" style="516"/>
    <col min="5610" max="5610" width="11.42578125" style="516" customWidth="1"/>
    <col min="5611" max="5611" width="9.140625" style="516"/>
    <col min="5612" max="5613" width="12" style="516" customWidth="1"/>
    <col min="5614" max="5614" width="8.7109375" style="516" customWidth="1"/>
    <col min="5615" max="5615" width="9.42578125" style="516" customWidth="1"/>
    <col min="5616" max="5852" width="9.140625" style="516"/>
    <col min="5853" max="5853" width="17.7109375" style="516" customWidth="1"/>
    <col min="5854" max="5854" width="9.85546875" style="516" customWidth="1"/>
    <col min="5855" max="5855" width="10" style="516" customWidth="1"/>
    <col min="5856" max="5856" width="12.140625" style="516" customWidth="1"/>
    <col min="5857" max="5857" width="13.140625" style="516" customWidth="1"/>
    <col min="5858" max="5858" width="9.140625" style="516"/>
    <col min="5859" max="5859" width="9.85546875" style="516" customWidth="1"/>
    <col min="5860" max="5860" width="11.42578125" style="516" customWidth="1"/>
    <col min="5861" max="5862" width="9.140625" style="516"/>
    <col min="5863" max="5863" width="10.42578125" style="516" customWidth="1"/>
    <col min="5864" max="5864" width="7.85546875" style="516" customWidth="1"/>
    <col min="5865" max="5865" width="9.140625" style="516"/>
    <col min="5866" max="5866" width="11.42578125" style="516" customWidth="1"/>
    <col min="5867" max="5867" width="9.140625" style="516"/>
    <col min="5868" max="5869" width="12" style="516" customWidth="1"/>
    <col min="5870" max="5870" width="8.7109375" style="516" customWidth="1"/>
    <col min="5871" max="5871" width="9.42578125" style="516" customWidth="1"/>
    <col min="5872" max="6108" width="9.140625" style="516"/>
    <col min="6109" max="6109" width="17.7109375" style="516" customWidth="1"/>
    <col min="6110" max="6110" width="9.85546875" style="516" customWidth="1"/>
    <col min="6111" max="6111" width="10" style="516" customWidth="1"/>
    <col min="6112" max="6112" width="12.140625" style="516" customWidth="1"/>
    <col min="6113" max="6113" width="13.140625" style="516" customWidth="1"/>
    <col min="6114" max="6114" width="9.140625" style="516"/>
    <col min="6115" max="6115" width="9.85546875" style="516" customWidth="1"/>
    <col min="6116" max="6116" width="11.42578125" style="516" customWidth="1"/>
    <col min="6117" max="6118" width="9.140625" style="516"/>
    <col min="6119" max="6119" width="10.42578125" style="516" customWidth="1"/>
    <col min="6120" max="6120" width="7.85546875" style="516" customWidth="1"/>
    <col min="6121" max="6121" width="9.140625" style="516"/>
    <col min="6122" max="6122" width="11.42578125" style="516" customWidth="1"/>
    <col min="6123" max="6123" width="9.140625" style="516"/>
    <col min="6124" max="6125" width="12" style="516" customWidth="1"/>
    <col min="6126" max="6126" width="8.7109375" style="516" customWidth="1"/>
    <col min="6127" max="6127" width="9.42578125" style="516" customWidth="1"/>
    <col min="6128" max="6364" width="9.140625" style="516"/>
    <col min="6365" max="6365" width="17.7109375" style="516" customWidth="1"/>
    <col min="6366" max="6366" width="9.85546875" style="516" customWidth="1"/>
    <col min="6367" max="6367" width="10" style="516" customWidth="1"/>
    <col min="6368" max="6368" width="12.140625" style="516" customWidth="1"/>
    <col min="6369" max="6369" width="13.140625" style="516" customWidth="1"/>
    <col min="6370" max="6370" width="9.140625" style="516"/>
    <col min="6371" max="6371" width="9.85546875" style="516" customWidth="1"/>
    <col min="6372" max="6372" width="11.42578125" style="516" customWidth="1"/>
    <col min="6373" max="6374" width="9.140625" style="516"/>
    <col min="6375" max="6375" width="10.42578125" style="516" customWidth="1"/>
    <col min="6376" max="6376" width="7.85546875" style="516" customWidth="1"/>
    <col min="6377" max="6377" width="9.140625" style="516"/>
    <col min="6378" max="6378" width="11.42578125" style="516" customWidth="1"/>
    <col min="6379" max="6379" width="9.140625" style="516"/>
    <col min="6380" max="6381" width="12" style="516" customWidth="1"/>
    <col min="6382" max="6382" width="8.7109375" style="516" customWidth="1"/>
    <col min="6383" max="6383" width="9.42578125" style="516" customWidth="1"/>
    <col min="6384" max="6620" width="9.140625" style="516"/>
    <col min="6621" max="6621" width="17.7109375" style="516" customWidth="1"/>
    <col min="6622" max="6622" width="9.85546875" style="516" customWidth="1"/>
    <col min="6623" max="6623" width="10" style="516" customWidth="1"/>
    <col min="6624" max="6624" width="12.140625" style="516" customWidth="1"/>
    <col min="6625" max="6625" width="13.140625" style="516" customWidth="1"/>
    <col min="6626" max="6626" width="9.140625" style="516"/>
    <col min="6627" max="6627" width="9.85546875" style="516" customWidth="1"/>
    <col min="6628" max="6628" width="11.42578125" style="516" customWidth="1"/>
    <col min="6629" max="6630" width="9.140625" style="516"/>
    <col min="6631" max="6631" width="10.42578125" style="516" customWidth="1"/>
    <col min="6632" max="6632" width="7.85546875" style="516" customWidth="1"/>
    <col min="6633" max="6633" width="9.140625" style="516"/>
    <col min="6634" max="6634" width="11.42578125" style="516" customWidth="1"/>
    <col min="6635" max="6635" width="9.140625" style="516"/>
    <col min="6636" max="6637" width="12" style="516" customWidth="1"/>
    <col min="6638" max="6638" width="8.7109375" style="516" customWidth="1"/>
    <col min="6639" max="6639" width="9.42578125" style="516" customWidth="1"/>
    <col min="6640" max="6876" width="9.140625" style="516"/>
    <col min="6877" max="6877" width="17.7109375" style="516" customWidth="1"/>
    <col min="6878" max="6878" width="9.85546875" style="516" customWidth="1"/>
    <col min="6879" max="6879" width="10" style="516" customWidth="1"/>
    <col min="6880" max="6880" width="12.140625" style="516" customWidth="1"/>
    <col min="6881" max="6881" width="13.140625" style="516" customWidth="1"/>
    <col min="6882" max="6882" width="9.140625" style="516"/>
    <col min="6883" max="6883" width="9.85546875" style="516" customWidth="1"/>
    <col min="6884" max="6884" width="11.42578125" style="516" customWidth="1"/>
    <col min="6885" max="6886" width="9.140625" style="516"/>
    <col min="6887" max="6887" width="10.42578125" style="516" customWidth="1"/>
    <col min="6888" max="6888" width="7.85546875" style="516" customWidth="1"/>
    <col min="6889" max="6889" width="9.140625" style="516"/>
    <col min="6890" max="6890" width="11.42578125" style="516" customWidth="1"/>
    <col min="6891" max="6891" width="9.140625" style="516"/>
    <col min="6892" max="6893" width="12" style="516" customWidth="1"/>
    <col min="6894" max="6894" width="8.7109375" style="516" customWidth="1"/>
    <col min="6895" max="6895" width="9.42578125" style="516" customWidth="1"/>
    <col min="6896" max="7132" width="9.140625" style="516"/>
    <col min="7133" max="7133" width="17.7109375" style="516" customWidth="1"/>
    <col min="7134" max="7134" width="9.85546875" style="516" customWidth="1"/>
    <col min="7135" max="7135" width="10" style="516" customWidth="1"/>
    <col min="7136" max="7136" width="12.140625" style="516" customWidth="1"/>
    <col min="7137" max="7137" width="13.140625" style="516" customWidth="1"/>
    <col min="7138" max="7138" width="9.140625" style="516"/>
    <col min="7139" max="7139" width="9.85546875" style="516" customWidth="1"/>
    <col min="7140" max="7140" width="11.42578125" style="516" customWidth="1"/>
    <col min="7141" max="7142" width="9.140625" style="516"/>
    <col min="7143" max="7143" width="10.42578125" style="516" customWidth="1"/>
    <col min="7144" max="7144" width="7.85546875" style="516" customWidth="1"/>
    <col min="7145" max="7145" width="9.140625" style="516"/>
    <col min="7146" max="7146" width="11.42578125" style="516" customWidth="1"/>
    <col min="7147" max="7147" width="9.140625" style="516"/>
    <col min="7148" max="7149" width="12" style="516" customWidth="1"/>
    <col min="7150" max="7150" width="8.7109375" style="516" customWidth="1"/>
    <col min="7151" max="7151" width="9.42578125" style="516" customWidth="1"/>
    <col min="7152" max="7388" width="9.140625" style="516"/>
    <col min="7389" max="7389" width="17.7109375" style="516" customWidth="1"/>
    <col min="7390" max="7390" width="9.85546875" style="516" customWidth="1"/>
    <col min="7391" max="7391" width="10" style="516" customWidth="1"/>
    <col min="7392" max="7392" width="12.140625" style="516" customWidth="1"/>
    <col min="7393" max="7393" width="13.140625" style="516" customWidth="1"/>
    <col min="7394" max="7394" width="9.140625" style="516"/>
    <col min="7395" max="7395" width="9.85546875" style="516" customWidth="1"/>
    <col min="7396" max="7396" width="11.42578125" style="516" customWidth="1"/>
    <col min="7397" max="7398" width="9.140625" style="516"/>
    <col min="7399" max="7399" width="10.42578125" style="516" customWidth="1"/>
    <col min="7400" max="7400" width="7.85546875" style="516" customWidth="1"/>
    <col min="7401" max="7401" width="9.140625" style="516"/>
    <col min="7402" max="7402" width="11.42578125" style="516" customWidth="1"/>
    <col min="7403" max="7403" width="9.140625" style="516"/>
    <col min="7404" max="7405" width="12" style="516" customWidth="1"/>
    <col min="7406" max="7406" width="8.7109375" style="516" customWidth="1"/>
    <col min="7407" max="7407" width="9.42578125" style="516" customWidth="1"/>
    <col min="7408" max="7644" width="9.140625" style="516"/>
    <col min="7645" max="7645" width="17.7109375" style="516" customWidth="1"/>
    <col min="7646" max="7646" width="9.85546875" style="516" customWidth="1"/>
    <col min="7647" max="7647" width="10" style="516" customWidth="1"/>
    <col min="7648" max="7648" width="12.140625" style="516" customWidth="1"/>
    <col min="7649" max="7649" width="13.140625" style="516" customWidth="1"/>
    <col min="7650" max="7650" width="9.140625" style="516"/>
    <col min="7651" max="7651" width="9.85546875" style="516" customWidth="1"/>
    <col min="7652" max="7652" width="11.42578125" style="516" customWidth="1"/>
    <col min="7653" max="7654" width="9.140625" style="516"/>
    <col min="7655" max="7655" width="10.42578125" style="516" customWidth="1"/>
    <col min="7656" max="7656" width="7.85546875" style="516" customWidth="1"/>
    <col min="7657" max="7657" width="9.140625" style="516"/>
    <col min="7658" max="7658" width="11.42578125" style="516" customWidth="1"/>
    <col min="7659" max="7659" width="9.140625" style="516"/>
    <col min="7660" max="7661" width="12" style="516" customWidth="1"/>
    <col min="7662" max="7662" width="8.7109375" style="516" customWidth="1"/>
    <col min="7663" max="7663" width="9.42578125" style="516" customWidth="1"/>
    <col min="7664" max="7900" width="9.140625" style="516"/>
    <col min="7901" max="7901" width="17.7109375" style="516" customWidth="1"/>
    <col min="7902" max="7902" width="9.85546875" style="516" customWidth="1"/>
    <col min="7903" max="7903" width="10" style="516" customWidth="1"/>
    <col min="7904" max="7904" width="12.140625" style="516" customWidth="1"/>
    <col min="7905" max="7905" width="13.140625" style="516" customWidth="1"/>
    <col min="7906" max="7906" width="9.140625" style="516"/>
    <col min="7907" max="7907" width="9.85546875" style="516" customWidth="1"/>
    <col min="7908" max="7908" width="11.42578125" style="516" customWidth="1"/>
    <col min="7909" max="7910" width="9.140625" style="516"/>
    <col min="7911" max="7911" width="10.42578125" style="516" customWidth="1"/>
    <col min="7912" max="7912" width="7.85546875" style="516" customWidth="1"/>
    <col min="7913" max="7913" width="9.140625" style="516"/>
    <col min="7914" max="7914" width="11.42578125" style="516" customWidth="1"/>
    <col min="7915" max="7915" width="9.140625" style="516"/>
    <col min="7916" max="7917" width="12" style="516" customWidth="1"/>
    <col min="7918" max="7918" width="8.7109375" style="516" customWidth="1"/>
    <col min="7919" max="7919" width="9.42578125" style="516" customWidth="1"/>
    <col min="7920" max="8156" width="9.140625" style="516"/>
    <col min="8157" max="8157" width="17.7109375" style="516" customWidth="1"/>
    <col min="8158" max="8158" width="9.85546875" style="516" customWidth="1"/>
    <col min="8159" max="8159" width="10" style="516" customWidth="1"/>
    <col min="8160" max="8160" width="12.140625" style="516" customWidth="1"/>
    <col min="8161" max="8161" width="13.140625" style="516" customWidth="1"/>
    <col min="8162" max="8162" width="9.140625" style="516"/>
    <col min="8163" max="8163" width="9.85546875" style="516" customWidth="1"/>
    <col min="8164" max="8164" width="11.42578125" style="516" customWidth="1"/>
    <col min="8165" max="8166" width="9.140625" style="516"/>
    <col min="8167" max="8167" width="10.42578125" style="516" customWidth="1"/>
    <col min="8168" max="8168" width="7.85546875" style="516" customWidth="1"/>
    <col min="8169" max="8169" width="9.140625" style="516"/>
    <col min="8170" max="8170" width="11.42578125" style="516" customWidth="1"/>
    <col min="8171" max="8171" width="9.140625" style="516"/>
    <col min="8172" max="8173" width="12" style="516" customWidth="1"/>
    <col min="8174" max="8174" width="8.7109375" style="516" customWidth="1"/>
    <col min="8175" max="8175" width="9.42578125" style="516" customWidth="1"/>
    <col min="8176" max="8412" width="9.140625" style="516"/>
    <col min="8413" max="8413" width="17.7109375" style="516" customWidth="1"/>
    <col min="8414" max="8414" width="9.85546875" style="516" customWidth="1"/>
    <col min="8415" max="8415" width="10" style="516" customWidth="1"/>
    <col min="8416" max="8416" width="12.140625" style="516" customWidth="1"/>
    <col min="8417" max="8417" width="13.140625" style="516" customWidth="1"/>
    <col min="8418" max="8418" width="9.140625" style="516"/>
    <col min="8419" max="8419" width="9.85546875" style="516" customWidth="1"/>
    <col min="8420" max="8420" width="11.42578125" style="516" customWidth="1"/>
    <col min="8421" max="8422" width="9.140625" style="516"/>
    <col min="8423" max="8423" width="10.42578125" style="516" customWidth="1"/>
    <col min="8424" max="8424" width="7.85546875" style="516" customWidth="1"/>
    <col min="8425" max="8425" width="9.140625" style="516"/>
    <col min="8426" max="8426" width="11.42578125" style="516" customWidth="1"/>
    <col min="8427" max="8427" width="9.140625" style="516"/>
    <col min="8428" max="8429" width="12" style="516" customWidth="1"/>
    <col min="8430" max="8430" width="8.7109375" style="516" customWidth="1"/>
    <col min="8431" max="8431" width="9.42578125" style="516" customWidth="1"/>
    <col min="8432" max="8668" width="9.140625" style="516"/>
    <col min="8669" max="8669" width="17.7109375" style="516" customWidth="1"/>
    <col min="8670" max="8670" width="9.85546875" style="516" customWidth="1"/>
    <col min="8671" max="8671" width="10" style="516" customWidth="1"/>
    <col min="8672" max="8672" width="12.140625" style="516" customWidth="1"/>
    <col min="8673" max="8673" width="13.140625" style="516" customWidth="1"/>
    <col min="8674" max="8674" width="9.140625" style="516"/>
    <col min="8675" max="8675" width="9.85546875" style="516" customWidth="1"/>
    <col min="8676" max="8676" width="11.42578125" style="516" customWidth="1"/>
    <col min="8677" max="8678" width="9.140625" style="516"/>
    <col min="8679" max="8679" width="10.42578125" style="516" customWidth="1"/>
    <col min="8680" max="8680" width="7.85546875" style="516" customWidth="1"/>
    <col min="8681" max="8681" width="9.140625" style="516"/>
    <col min="8682" max="8682" width="11.42578125" style="516" customWidth="1"/>
    <col min="8683" max="8683" width="9.140625" style="516"/>
    <col min="8684" max="8685" width="12" style="516" customWidth="1"/>
    <col min="8686" max="8686" width="8.7109375" style="516" customWidth="1"/>
    <col min="8687" max="8687" width="9.42578125" style="516" customWidth="1"/>
    <col min="8688" max="8924" width="9.140625" style="516"/>
    <col min="8925" max="8925" width="17.7109375" style="516" customWidth="1"/>
    <col min="8926" max="8926" width="9.85546875" style="516" customWidth="1"/>
    <col min="8927" max="8927" width="10" style="516" customWidth="1"/>
    <col min="8928" max="8928" width="12.140625" style="516" customWidth="1"/>
    <col min="8929" max="8929" width="13.140625" style="516" customWidth="1"/>
    <col min="8930" max="8930" width="9.140625" style="516"/>
    <col min="8931" max="8931" width="9.85546875" style="516" customWidth="1"/>
    <col min="8932" max="8932" width="11.42578125" style="516" customWidth="1"/>
    <col min="8933" max="8934" width="9.140625" style="516"/>
    <col min="8935" max="8935" width="10.42578125" style="516" customWidth="1"/>
    <col min="8936" max="8936" width="7.85546875" style="516" customWidth="1"/>
    <col min="8937" max="8937" width="9.140625" style="516"/>
    <col min="8938" max="8938" width="11.42578125" style="516" customWidth="1"/>
    <col min="8939" max="8939" width="9.140625" style="516"/>
    <col min="8940" max="8941" width="12" style="516" customWidth="1"/>
    <col min="8942" max="8942" width="8.7109375" style="516" customWidth="1"/>
    <col min="8943" max="8943" width="9.42578125" style="516" customWidth="1"/>
    <col min="8944" max="9180" width="9.140625" style="516"/>
    <col min="9181" max="9181" width="17.7109375" style="516" customWidth="1"/>
    <col min="9182" max="9182" width="9.85546875" style="516" customWidth="1"/>
    <col min="9183" max="9183" width="10" style="516" customWidth="1"/>
    <col min="9184" max="9184" width="12.140625" style="516" customWidth="1"/>
    <col min="9185" max="9185" width="13.140625" style="516" customWidth="1"/>
    <col min="9186" max="9186" width="9.140625" style="516"/>
    <col min="9187" max="9187" width="9.85546875" style="516" customWidth="1"/>
    <col min="9188" max="9188" width="11.42578125" style="516" customWidth="1"/>
    <col min="9189" max="9190" width="9.140625" style="516"/>
    <col min="9191" max="9191" width="10.42578125" style="516" customWidth="1"/>
    <col min="9192" max="9192" width="7.85546875" style="516" customWidth="1"/>
    <col min="9193" max="9193" width="9.140625" style="516"/>
    <col min="9194" max="9194" width="11.42578125" style="516" customWidth="1"/>
    <col min="9195" max="9195" width="9.140625" style="516"/>
    <col min="9196" max="9197" width="12" style="516" customWidth="1"/>
    <col min="9198" max="9198" width="8.7109375" style="516" customWidth="1"/>
    <col min="9199" max="9199" width="9.42578125" style="516" customWidth="1"/>
    <col min="9200" max="9436" width="9.140625" style="516"/>
    <col min="9437" max="9437" width="17.7109375" style="516" customWidth="1"/>
    <col min="9438" max="9438" width="9.85546875" style="516" customWidth="1"/>
    <col min="9439" max="9439" width="10" style="516" customWidth="1"/>
    <col min="9440" max="9440" width="12.140625" style="516" customWidth="1"/>
    <col min="9441" max="9441" width="13.140625" style="516" customWidth="1"/>
    <col min="9442" max="9442" width="9.140625" style="516"/>
    <col min="9443" max="9443" width="9.85546875" style="516" customWidth="1"/>
    <col min="9444" max="9444" width="11.42578125" style="516" customWidth="1"/>
    <col min="9445" max="9446" width="9.140625" style="516"/>
    <col min="9447" max="9447" width="10.42578125" style="516" customWidth="1"/>
    <col min="9448" max="9448" width="7.85546875" style="516" customWidth="1"/>
    <col min="9449" max="9449" width="9.140625" style="516"/>
    <col min="9450" max="9450" width="11.42578125" style="516" customWidth="1"/>
    <col min="9451" max="9451" width="9.140625" style="516"/>
    <col min="9452" max="9453" width="12" style="516" customWidth="1"/>
    <col min="9454" max="9454" width="8.7109375" style="516" customWidth="1"/>
    <col min="9455" max="9455" width="9.42578125" style="516" customWidth="1"/>
    <col min="9456" max="9692" width="9.140625" style="516"/>
    <col min="9693" max="9693" width="17.7109375" style="516" customWidth="1"/>
    <col min="9694" max="9694" width="9.85546875" style="516" customWidth="1"/>
    <col min="9695" max="9695" width="10" style="516" customWidth="1"/>
    <col min="9696" max="9696" width="12.140625" style="516" customWidth="1"/>
    <col min="9697" max="9697" width="13.140625" style="516" customWidth="1"/>
    <col min="9698" max="9698" width="9.140625" style="516"/>
    <col min="9699" max="9699" width="9.85546875" style="516" customWidth="1"/>
    <col min="9700" max="9700" width="11.42578125" style="516" customWidth="1"/>
    <col min="9701" max="9702" width="9.140625" style="516"/>
    <col min="9703" max="9703" width="10.42578125" style="516" customWidth="1"/>
    <col min="9704" max="9704" width="7.85546875" style="516" customWidth="1"/>
    <col min="9705" max="9705" width="9.140625" style="516"/>
    <col min="9706" max="9706" width="11.42578125" style="516" customWidth="1"/>
    <col min="9707" max="9707" width="9.140625" style="516"/>
    <col min="9708" max="9709" width="12" style="516" customWidth="1"/>
    <col min="9710" max="9710" width="8.7109375" style="516" customWidth="1"/>
    <col min="9711" max="9711" width="9.42578125" style="516" customWidth="1"/>
    <col min="9712" max="9948" width="9.140625" style="516"/>
    <col min="9949" max="9949" width="17.7109375" style="516" customWidth="1"/>
    <col min="9950" max="9950" width="9.85546875" style="516" customWidth="1"/>
    <col min="9951" max="9951" width="10" style="516" customWidth="1"/>
    <col min="9952" max="9952" width="12.140625" style="516" customWidth="1"/>
    <col min="9953" max="9953" width="13.140625" style="516" customWidth="1"/>
    <col min="9954" max="9954" width="9.140625" style="516"/>
    <col min="9955" max="9955" width="9.85546875" style="516" customWidth="1"/>
    <col min="9956" max="9956" width="11.42578125" style="516" customWidth="1"/>
    <col min="9957" max="9958" width="9.140625" style="516"/>
    <col min="9959" max="9959" width="10.42578125" style="516" customWidth="1"/>
    <col min="9960" max="9960" width="7.85546875" style="516" customWidth="1"/>
    <col min="9961" max="9961" width="9.140625" style="516"/>
    <col min="9962" max="9962" width="11.42578125" style="516" customWidth="1"/>
    <col min="9963" max="9963" width="9.140625" style="516"/>
    <col min="9964" max="9965" width="12" style="516" customWidth="1"/>
    <col min="9966" max="9966" width="8.7109375" style="516" customWidth="1"/>
    <col min="9967" max="9967" width="9.42578125" style="516" customWidth="1"/>
    <col min="9968" max="10204" width="9.140625" style="516"/>
    <col min="10205" max="10205" width="17.7109375" style="516" customWidth="1"/>
    <col min="10206" max="10206" width="9.85546875" style="516" customWidth="1"/>
    <col min="10207" max="10207" width="10" style="516" customWidth="1"/>
    <col min="10208" max="10208" width="12.140625" style="516" customWidth="1"/>
    <col min="10209" max="10209" width="13.140625" style="516" customWidth="1"/>
    <col min="10210" max="10210" width="9.140625" style="516"/>
    <col min="10211" max="10211" width="9.85546875" style="516" customWidth="1"/>
    <col min="10212" max="10212" width="11.42578125" style="516" customWidth="1"/>
    <col min="10213" max="10214" width="9.140625" style="516"/>
    <col min="10215" max="10215" width="10.42578125" style="516" customWidth="1"/>
    <col min="10216" max="10216" width="7.85546875" style="516" customWidth="1"/>
    <col min="10217" max="10217" width="9.140625" style="516"/>
    <col min="10218" max="10218" width="11.42578125" style="516" customWidth="1"/>
    <col min="10219" max="10219" width="9.140625" style="516"/>
    <col min="10220" max="10221" width="12" style="516" customWidth="1"/>
    <col min="10222" max="10222" width="8.7109375" style="516" customWidth="1"/>
    <col min="10223" max="10223" width="9.42578125" style="516" customWidth="1"/>
    <col min="10224" max="10460" width="9.140625" style="516"/>
    <col min="10461" max="10461" width="17.7109375" style="516" customWidth="1"/>
    <col min="10462" max="10462" width="9.85546875" style="516" customWidth="1"/>
    <col min="10463" max="10463" width="10" style="516" customWidth="1"/>
    <col min="10464" max="10464" width="12.140625" style="516" customWidth="1"/>
    <col min="10465" max="10465" width="13.140625" style="516" customWidth="1"/>
    <col min="10466" max="10466" width="9.140625" style="516"/>
    <col min="10467" max="10467" width="9.85546875" style="516" customWidth="1"/>
    <col min="10468" max="10468" width="11.42578125" style="516" customWidth="1"/>
    <col min="10469" max="10470" width="9.140625" style="516"/>
    <col min="10471" max="10471" width="10.42578125" style="516" customWidth="1"/>
    <col min="10472" max="10472" width="7.85546875" style="516" customWidth="1"/>
    <col min="10473" max="10473" width="9.140625" style="516"/>
    <col min="10474" max="10474" width="11.42578125" style="516" customWidth="1"/>
    <col min="10475" max="10475" width="9.140625" style="516"/>
    <col min="10476" max="10477" width="12" style="516" customWidth="1"/>
    <col min="10478" max="10478" width="8.7109375" style="516" customWidth="1"/>
    <col min="10479" max="10479" width="9.42578125" style="516" customWidth="1"/>
    <col min="10480" max="10716" width="9.140625" style="516"/>
    <col min="10717" max="10717" width="17.7109375" style="516" customWidth="1"/>
    <col min="10718" max="10718" width="9.85546875" style="516" customWidth="1"/>
    <col min="10719" max="10719" width="10" style="516" customWidth="1"/>
    <col min="10720" max="10720" width="12.140625" style="516" customWidth="1"/>
    <col min="10721" max="10721" width="13.140625" style="516" customWidth="1"/>
    <col min="10722" max="10722" width="9.140625" style="516"/>
    <col min="10723" max="10723" width="9.85546875" style="516" customWidth="1"/>
    <col min="10724" max="10724" width="11.42578125" style="516" customWidth="1"/>
    <col min="10725" max="10726" width="9.140625" style="516"/>
    <col min="10727" max="10727" width="10.42578125" style="516" customWidth="1"/>
    <col min="10728" max="10728" width="7.85546875" style="516" customWidth="1"/>
    <col min="10729" max="10729" width="9.140625" style="516"/>
    <col min="10730" max="10730" width="11.42578125" style="516" customWidth="1"/>
    <col min="10731" max="10731" width="9.140625" style="516"/>
    <col min="10732" max="10733" width="12" style="516" customWidth="1"/>
    <col min="10734" max="10734" width="8.7109375" style="516" customWidth="1"/>
    <col min="10735" max="10735" width="9.42578125" style="516" customWidth="1"/>
    <col min="10736" max="10972" width="9.140625" style="516"/>
    <col min="10973" max="10973" width="17.7109375" style="516" customWidth="1"/>
    <col min="10974" max="10974" width="9.85546875" style="516" customWidth="1"/>
    <col min="10975" max="10975" width="10" style="516" customWidth="1"/>
    <col min="10976" max="10976" width="12.140625" style="516" customWidth="1"/>
    <col min="10977" max="10977" width="13.140625" style="516" customWidth="1"/>
    <col min="10978" max="10978" width="9.140625" style="516"/>
    <col min="10979" max="10979" width="9.85546875" style="516" customWidth="1"/>
    <col min="10980" max="10980" width="11.42578125" style="516" customWidth="1"/>
    <col min="10981" max="10982" width="9.140625" style="516"/>
    <col min="10983" max="10983" width="10.42578125" style="516" customWidth="1"/>
    <col min="10984" max="10984" width="7.85546875" style="516" customWidth="1"/>
    <col min="10985" max="10985" width="9.140625" style="516"/>
    <col min="10986" max="10986" width="11.42578125" style="516" customWidth="1"/>
    <col min="10987" max="10987" width="9.140625" style="516"/>
    <col min="10988" max="10989" width="12" style="516" customWidth="1"/>
    <col min="10990" max="10990" width="8.7109375" style="516" customWidth="1"/>
    <col min="10991" max="10991" width="9.42578125" style="516" customWidth="1"/>
    <col min="10992" max="11228" width="9.140625" style="516"/>
    <col min="11229" max="11229" width="17.7109375" style="516" customWidth="1"/>
    <col min="11230" max="11230" width="9.85546875" style="516" customWidth="1"/>
    <col min="11231" max="11231" width="10" style="516" customWidth="1"/>
    <col min="11232" max="11232" width="12.140625" style="516" customWidth="1"/>
    <col min="11233" max="11233" width="13.140625" style="516" customWidth="1"/>
    <col min="11234" max="11234" width="9.140625" style="516"/>
    <col min="11235" max="11235" width="9.85546875" style="516" customWidth="1"/>
    <col min="11236" max="11236" width="11.42578125" style="516" customWidth="1"/>
    <col min="11237" max="11238" width="9.140625" style="516"/>
    <col min="11239" max="11239" width="10.42578125" style="516" customWidth="1"/>
    <col min="11240" max="11240" width="7.85546875" style="516" customWidth="1"/>
    <col min="11241" max="11241" width="9.140625" style="516"/>
    <col min="11242" max="11242" width="11.42578125" style="516" customWidth="1"/>
    <col min="11243" max="11243" width="9.140625" style="516"/>
    <col min="11244" max="11245" width="12" style="516" customWidth="1"/>
    <col min="11246" max="11246" width="8.7109375" style="516" customWidth="1"/>
    <col min="11247" max="11247" width="9.42578125" style="516" customWidth="1"/>
    <col min="11248" max="11484" width="9.140625" style="516"/>
    <col min="11485" max="11485" width="17.7109375" style="516" customWidth="1"/>
    <col min="11486" max="11486" width="9.85546875" style="516" customWidth="1"/>
    <col min="11487" max="11487" width="10" style="516" customWidth="1"/>
    <col min="11488" max="11488" width="12.140625" style="516" customWidth="1"/>
    <col min="11489" max="11489" width="13.140625" style="516" customWidth="1"/>
    <col min="11490" max="11490" width="9.140625" style="516"/>
    <col min="11491" max="11491" width="9.85546875" style="516" customWidth="1"/>
    <col min="11492" max="11492" width="11.42578125" style="516" customWidth="1"/>
    <col min="11493" max="11494" width="9.140625" style="516"/>
    <col min="11495" max="11495" width="10.42578125" style="516" customWidth="1"/>
    <col min="11496" max="11496" width="7.85546875" style="516" customWidth="1"/>
    <col min="11497" max="11497" width="9.140625" style="516"/>
    <col min="11498" max="11498" width="11.42578125" style="516" customWidth="1"/>
    <col min="11499" max="11499" width="9.140625" style="516"/>
    <col min="11500" max="11501" width="12" style="516" customWidth="1"/>
    <col min="11502" max="11502" width="8.7109375" style="516" customWidth="1"/>
    <col min="11503" max="11503" width="9.42578125" style="516" customWidth="1"/>
    <col min="11504" max="11740" width="9.140625" style="516"/>
    <col min="11741" max="11741" width="17.7109375" style="516" customWidth="1"/>
    <col min="11742" max="11742" width="9.85546875" style="516" customWidth="1"/>
    <col min="11743" max="11743" width="10" style="516" customWidth="1"/>
    <col min="11744" max="11744" width="12.140625" style="516" customWidth="1"/>
    <col min="11745" max="11745" width="13.140625" style="516" customWidth="1"/>
    <col min="11746" max="11746" width="9.140625" style="516"/>
    <col min="11747" max="11747" width="9.85546875" style="516" customWidth="1"/>
    <col min="11748" max="11748" width="11.42578125" style="516" customWidth="1"/>
    <col min="11749" max="11750" width="9.140625" style="516"/>
    <col min="11751" max="11751" width="10.42578125" style="516" customWidth="1"/>
    <col min="11752" max="11752" width="7.85546875" style="516" customWidth="1"/>
    <col min="11753" max="11753" width="9.140625" style="516"/>
    <col min="11754" max="11754" width="11.42578125" style="516" customWidth="1"/>
    <col min="11755" max="11755" width="9.140625" style="516"/>
    <col min="11756" max="11757" width="12" style="516" customWidth="1"/>
    <col min="11758" max="11758" width="8.7109375" style="516" customWidth="1"/>
    <col min="11759" max="11759" width="9.42578125" style="516" customWidth="1"/>
    <col min="11760" max="11996" width="9.140625" style="516"/>
    <col min="11997" max="11997" width="17.7109375" style="516" customWidth="1"/>
    <col min="11998" max="11998" width="9.85546875" style="516" customWidth="1"/>
    <col min="11999" max="11999" width="10" style="516" customWidth="1"/>
    <col min="12000" max="12000" width="12.140625" style="516" customWidth="1"/>
    <col min="12001" max="12001" width="13.140625" style="516" customWidth="1"/>
    <col min="12002" max="12002" width="9.140625" style="516"/>
    <col min="12003" max="12003" width="9.85546875" style="516" customWidth="1"/>
    <col min="12004" max="12004" width="11.42578125" style="516" customWidth="1"/>
    <col min="12005" max="12006" width="9.140625" style="516"/>
    <col min="12007" max="12007" width="10.42578125" style="516" customWidth="1"/>
    <col min="12008" max="12008" width="7.85546875" style="516" customWidth="1"/>
    <col min="12009" max="12009" width="9.140625" style="516"/>
    <col min="12010" max="12010" width="11.42578125" style="516" customWidth="1"/>
    <col min="12011" max="12011" width="9.140625" style="516"/>
    <col min="12012" max="12013" width="12" style="516" customWidth="1"/>
    <col min="12014" max="12014" width="8.7109375" style="516" customWidth="1"/>
    <col min="12015" max="12015" width="9.42578125" style="516" customWidth="1"/>
    <col min="12016" max="12252" width="9.140625" style="516"/>
    <col min="12253" max="12253" width="17.7109375" style="516" customWidth="1"/>
    <col min="12254" max="12254" width="9.85546875" style="516" customWidth="1"/>
    <col min="12255" max="12255" width="10" style="516" customWidth="1"/>
    <col min="12256" max="12256" width="12.140625" style="516" customWidth="1"/>
    <col min="12257" max="12257" width="13.140625" style="516" customWidth="1"/>
    <col min="12258" max="12258" width="9.140625" style="516"/>
    <col min="12259" max="12259" width="9.85546875" style="516" customWidth="1"/>
    <col min="12260" max="12260" width="11.42578125" style="516" customWidth="1"/>
    <col min="12261" max="12262" width="9.140625" style="516"/>
    <col min="12263" max="12263" width="10.42578125" style="516" customWidth="1"/>
    <col min="12264" max="12264" width="7.85546875" style="516" customWidth="1"/>
    <col min="12265" max="12265" width="9.140625" style="516"/>
    <col min="12266" max="12266" width="11.42578125" style="516" customWidth="1"/>
    <col min="12267" max="12267" width="9.140625" style="516"/>
    <col min="12268" max="12269" width="12" style="516" customWidth="1"/>
    <col min="12270" max="12270" width="8.7109375" style="516" customWidth="1"/>
    <col min="12271" max="12271" width="9.42578125" style="516" customWidth="1"/>
    <col min="12272" max="12508" width="9.140625" style="516"/>
    <col min="12509" max="12509" width="17.7109375" style="516" customWidth="1"/>
    <col min="12510" max="12510" width="9.85546875" style="516" customWidth="1"/>
    <col min="12511" max="12511" width="10" style="516" customWidth="1"/>
    <col min="12512" max="12512" width="12.140625" style="516" customWidth="1"/>
    <col min="12513" max="12513" width="13.140625" style="516" customWidth="1"/>
    <col min="12514" max="12514" width="9.140625" style="516"/>
    <col min="12515" max="12515" width="9.85546875" style="516" customWidth="1"/>
    <col min="12516" max="12516" width="11.42578125" style="516" customWidth="1"/>
    <col min="12517" max="12518" width="9.140625" style="516"/>
    <col min="12519" max="12519" width="10.42578125" style="516" customWidth="1"/>
    <col min="12520" max="12520" width="7.85546875" style="516" customWidth="1"/>
    <col min="12521" max="12521" width="9.140625" style="516"/>
    <col min="12522" max="12522" width="11.42578125" style="516" customWidth="1"/>
    <col min="12523" max="12523" width="9.140625" style="516"/>
    <col min="12524" max="12525" width="12" style="516" customWidth="1"/>
    <col min="12526" max="12526" width="8.7109375" style="516" customWidth="1"/>
    <col min="12527" max="12527" width="9.42578125" style="516" customWidth="1"/>
    <col min="12528" max="12764" width="9.140625" style="516"/>
    <col min="12765" max="12765" width="17.7109375" style="516" customWidth="1"/>
    <col min="12766" max="12766" width="9.85546875" style="516" customWidth="1"/>
    <col min="12767" max="12767" width="10" style="516" customWidth="1"/>
    <col min="12768" max="12768" width="12.140625" style="516" customWidth="1"/>
    <col min="12769" max="12769" width="13.140625" style="516" customWidth="1"/>
    <col min="12770" max="12770" width="9.140625" style="516"/>
    <col min="12771" max="12771" width="9.85546875" style="516" customWidth="1"/>
    <col min="12772" max="12772" width="11.42578125" style="516" customWidth="1"/>
    <col min="12773" max="12774" width="9.140625" style="516"/>
    <col min="12775" max="12775" width="10.42578125" style="516" customWidth="1"/>
    <col min="12776" max="12776" width="7.85546875" style="516" customWidth="1"/>
    <col min="12777" max="12777" width="9.140625" style="516"/>
    <col min="12778" max="12778" width="11.42578125" style="516" customWidth="1"/>
    <col min="12779" max="12779" width="9.140625" style="516"/>
    <col min="12780" max="12781" width="12" style="516" customWidth="1"/>
    <col min="12782" max="12782" width="8.7109375" style="516" customWidth="1"/>
    <col min="12783" max="12783" width="9.42578125" style="516" customWidth="1"/>
    <col min="12784" max="13020" width="9.140625" style="516"/>
    <col min="13021" max="13021" width="17.7109375" style="516" customWidth="1"/>
    <col min="13022" max="13022" width="9.85546875" style="516" customWidth="1"/>
    <col min="13023" max="13023" width="10" style="516" customWidth="1"/>
    <col min="13024" max="13024" width="12.140625" style="516" customWidth="1"/>
    <col min="13025" max="13025" width="13.140625" style="516" customWidth="1"/>
    <col min="13026" max="13026" width="9.140625" style="516"/>
    <col min="13027" max="13027" width="9.85546875" style="516" customWidth="1"/>
    <col min="13028" max="13028" width="11.42578125" style="516" customWidth="1"/>
    <col min="13029" max="13030" width="9.140625" style="516"/>
    <col min="13031" max="13031" width="10.42578125" style="516" customWidth="1"/>
    <col min="13032" max="13032" width="7.85546875" style="516" customWidth="1"/>
    <col min="13033" max="13033" width="9.140625" style="516"/>
    <col min="13034" max="13034" width="11.42578125" style="516" customWidth="1"/>
    <col min="13035" max="13035" width="9.140625" style="516"/>
    <col min="13036" max="13037" width="12" style="516" customWidth="1"/>
    <col min="13038" max="13038" width="8.7109375" style="516" customWidth="1"/>
    <col min="13039" max="13039" width="9.42578125" style="516" customWidth="1"/>
    <col min="13040" max="13276" width="9.140625" style="516"/>
    <col min="13277" max="13277" width="17.7109375" style="516" customWidth="1"/>
    <col min="13278" max="13278" width="9.85546875" style="516" customWidth="1"/>
    <col min="13279" max="13279" width="10" style="516" customWidth="1"/>
    <col min="13280" max="13280" width="12.140625" style="516" customWidth="1"/>
    <col min="13281" max="13281" width="13.140625" style="516" customWidth="1"/>
    <col min="13282" max="13282" width="9.140625" style="516"/>
    <col min="13283" max="13283" width="9.85546875" style="516" customWidth="1"/>
    <col min="13284" max="13284" width="11.42578125" style="516" customWidth="1"/>
    <col min="13285" max="13286" width="9.140625" style="516"/>
    <col min="13287" max="13287" width="10.42578125" style="516" customWidth="1"/>
    <col min="13288" max="13288" width="7.85546875" style="516" customWidth="1"/>
    <col min="13289" max="13289" width="9.140625" style="516"/>
    <col min="13290" max="13290" width="11.42578125" style="516" customWidth="1"/>
    <col min="13291" max="13291" width="9.140625" style="516"/>
    <col min="13292" max="13293" width="12" style="516" customWidth="1"/>
    <col min="13294" max="13294" width="8.7109375" style="516" customWidth="1"/>
    <col min="13295" max="13295" width="9.42578125" style="516" customWidth="1"/>
    <col min="13296" max="13532" width="9.140625" style="516"/>
    <col min="13533" max="13533" width="17.7109375" style="516" customWidth="1"/>
    <col min="13534" max="13534" width="9.85546875" style="516" customWidth="1"/>
    <col min="13535" max="13535" width="10" style="516" customWidth="1"/>
    <col min="13536" max="13536" width="12.140625" style="516" customWidth="1"/>
    <col min="13537" max="13537" width="13.140625" style="516" customWidth="1"/>
    <col min="13538" max="13538" width="9.140625" style="516"/>
    <col min="13539" max="13539" width="9.85546875" style="516" customWidth="1"/>
    <col min="13540" max="13540" width="11.42578125" style="516" customWidth="1"/>
    <col min="13541" max="13542" width="9.140625" style="516"/>
    <col min="13543" max="13543" width="10.42578125" style="516" customWidth="1"/>
    <col min="13544" max="13544" width="7.85546875" style="516" customWidth="1"/>
    <col min="13545" max="13545" width="9.140625" style="516"/>
    <col min="13546" max="13546" width="11.42578125" style="516" customWidth="1"/>
    <col min="13547" max="13547" width="9.140625" style="516"/>
    <col min="13548" max="13549" width="12" style="516" customWidth="1"/>
    <col min="13550" max="13550" width="8.7109375" style="516" customWidth="1"/>
    <col min="13551" max="13551" width="9.42578125" style="516" customWidth="1"/>
    <col min="13552" max="13788" width="9.140625" style="516"/>
    <col min="13789" max="13789" width="17.7109375" style="516" customWidth="1"/>
    <col min="13790" max="13790" width="9.85546875" style="516" customWidth="1"/>
    <col min="13791" max="13791" width="10" style="516" customWidth="1"/>
    <col min="13792" max="13792" width="12.140625" style="516" customWidth="1"/>
    <col min="13793" max="13793" width="13.140625" style="516" customWidth="1"/>
    <col min="13794" max="13794" width="9.140625" style="516"/>
    <col min="13795" max="13795" width="9.85546875" style="516" customWidth="1"/>
    <col min="13796" max="13796" width="11.42578125" style="516" customWidth="1"/>
    <col min="13797" max="13798" width="9.140625" style="516"/>
    <col min="13799" max="13799" width="10.42578125" style="516" customWidth="1"/>
    <col min="13800" max="13800" width="7.85546875" style="516" customWidth="1"/>
    <col min="13801" max="13801" width="9.140625" style="516"/>
    <col min="13802" max="13802" width="11.42578125" style="516" customWidth="1"/>
    <col min="13803" max="13803" width="9.140625" style="516"/>
    <col min="13804" max="13805" width="12" style="516" customWidth="1"/>
    <col min="13806" max="13806" width="8.7109375" style="516" customWidth="1"/>
    <col min="13807" max="13807" width="9.42578125" style="516" customWidth="1"/>
    <col min="13808" max="14044" width="9.140625" style="516"/>
    <col min="14045" max="14045" width="17.7109375" style="516" customWidth="1"/>
    <col min="14046" max="14046" width="9.85546875" style="516" customWidth="1"/>
    <col min="14047" max="14047" width="10" style="516" customWidth="1"/>
    <col min="14048" max="14048" width="12.140625" style="516" customWidth="1"/>
    <col min="14049" max="14049" width="13.140625" style="516" customWidth="1"/>
    <col min="14050" max="14050" width="9.140625" style="516"/>
    <col min="14051" max="14051" width="9.85546875" style="516" customWidth="1"/>
    <col min="14052" max="14052" width="11.42578125" style="516" customWidth="1"/>
    <col min="14053" max="14054" width="9.140625" style="516"/>
    <col min="14055" max="14055" width="10.42578125" style="516" customWidth="1"/>
    <col min="14056" max="14056" width="7.85546875" style="516" customWidth="1"/>
    <col min="14057" max="14057" width="9.140625" style="516"/>
    <col min="14058" max="14058" width="11.42578125" style="516" customWidth="1"/>
    <col min="14059" max="14059" width="9.140625" style="516"/>
    <col min="14060" max="14061" width="12" style="516" customWidth="1"/>
    <col min="14062" max="14062" width="8.7109375" style="516" customWidth="1"/>
    <col min="14063" max="14063" width="9.42578125" style="516" customWidth="1"/>
    <col min="14064" max="14300" width="9.140625" style="516"/>
    <col min="14301" max="14301" width="17.7109375" style="516" customWidth="1"/>
    <col min="14302" max="14302" width="9.85546875" style="516" customWidth="1"/>
    <col min="14303" max="14303" width="10" style="516" customWidth="1"/>
    <col min="14304" max="14304" width="12.140625" style="516" customWidth="1"/>
    <col min="14305" max="14305" width="13.140625" style="516" customWidth="1"/>
    <col min="14306" max="14306" width="9.140625" style="516"/>
    <col min="14307" max="14307" width="9.85546875" style="516" customWidth="1"/>
    <col min="14308" max="14308" width="11.42578125" style="516" customWidth="1"/>
    <col min="14309" max="14310" width="9.140625" style="516"/>
    <col min="14311" max="14311" width="10.42578125" style="516" customWidth="1"/>
    <col min="14312" max="14312" width="7.85546875" style="516" customWidth="1"/>
    <col min="14313" max="14313" width="9.140625" style="516"/>
    <col min="14314" max="14314" width="11.42578125" style="516" customWidth="1"/>
    <col min="14315" max="14315" width="9.140625" style="516"/>
    <col min="14316" max="14317" width="12" style="516" customWidth="1"/>
    <col min="14318" max="14318" width="8.7109375" style="516" customWidth="1"/>
    <col min="14319" max="14319" width="9.42578125" style="516" customWidth="1"/>
    <col min="14320" max="14556" width="9.140625" style="516"/>
    <col min="14557" max="14557" width="17.7109375" style="516" customWidth="1"/>
    <col min="14558" max="14558" width="9.85546875" style="516" customWidth="1"/>
    <col min="14559" max="14559" width="10" style="516" customWidth="1"/>
    <col min="14560" max="14560" width="12.140625" style="516" customWidth="1"/>
    <col min="14561" max="14561" width="13.140625" style="516" customWidth="1"/>
    <col min="14562" max="14562" width="9.140625" style="516"/>
    <col min="14563" max="14563" width="9.85546875" style="516" customWidth="1"/>
    <col min="14564" max="14564" width="11.42578125" style="516" customWidth="1"/>
    <col min="14565" max="14566" width="9.140625" style="516"/>
    <col min="14567" max="14567" width="10.42578125" style="516" customWidth="1"/>
    <col min="14568" max="14568" width="7.85546875" style="516" customWidth="1"/>
    <col min="14569" max="14569" width="9.140625" style="516"/>
    <col min="14570" max="14570" width="11.42578125" style="516" customWidth="1"/>
    <col min="14571" max="14571" width="9.140625" style="516"/>
    <col min="14572" max="14573" width="12" style="516" customWidth="1"/>
    <col min="14574" max="14574" width="8.7109375" style="516" customWidth="1"/>
    <col min="14575" max="14575" width="9.42578125" style="516" customWidth="1"/>
    <col min="14576" max="14812" width="9.140625" style="516"/>
    <col min="14813" max="14813" width="17.7109375" style="516" customWidth="1"/>
    <col min="14814" max="14814" width="9.85546875" style="516" customWidth="1"/>
    <col min="14815" max="14815" width="10" style="516" customWidth="1"/>
    <col min="14816" max="14816" width="12.140625" style="516" customWidth="1"/>
    <col min="14817" max="14817" width="13.140625" style="516" customWidth="1"/>
    <col min="14818" max="14818" width="9.140625" style="516"/>
    <col min="14819" max="14819" width="9.85546875" style="516" customWidth="1"/>
    <col min="14820" max="14820" width="11.42578125" style="516" customWidth="1"/>
    <col min="14821" max="14822" width="9.140625" style="516"/>
    <col min="14823" max="14823" width="10.42578125" style="516" customWidth="1"/>
    <col min="14824" max="14824" width="7.85546875" style="516" customWidth="1"/>
    <col min="14825" max="14825" width="9.140625" style="516"/>
    <col min="14826" max="14826" width="11.42578125" style="516" customWidth="1"/>
    <col min="14827" max="14827" width="9.140625" style="516"/>
    <col min="14828" max="14829" width="12" style="516" customWidth="1"/>
    <col min="14830" max="14830" width="8.7109375" style="516" customWidth="1"/>
    <col min="14831" max="14831" width="9.42578125" style="516" customWidth="1"/>
    <col min="14832" max="15068" width="9.140625" style="516"/>
    <col min="15069" max="15069" width="17.7109375" style="516" customWidth="1"/>
    <col min="15070" max="15070" width="9.85546875" style="516" customWidth="1"/>
    <col min="15071" max="15071" width="10" style="516" customWidth="1"/>
    <col min="15072" max="15072" width="12.140625" style="516" customWidth="1"/>
    <col min="15073" max="15073" width="13.140625" style="516" customWidth="1"/>
    <col min="15074" max="15074" width="9.140625" style="516"/>
    <col min="15075" max="15075" width="9.85546875" style="516" customWidth="1"/>
    <col min="15076" max="15076" width="11.42578125" style="516" customWidth="1"/>
    <col min="15077" max="15078" width="9.140625" style="516"/>
    <col min="15079" max="15079" width="10.42578125" style="516" customWidth="1"/>
    <col min="15080" max="15080" width="7.85546875" style="516" customWidth="1"/>
    <col min="15081" max="15081" width="9.140625" style="516"/>
    <col min="15082" max="15082" width="11.42578125" style="516" customWidth="1"/>
    <col min="15083" max="15083" width="9.140625" style="516"/>
    <col min="15084" max="15085" width="12" style="516" customWidth="1"/>
    <col min="15086" max="15086" width="8.7109375" style="516" customWidth="1"/>
    <col min="15087" max="15087" width="9.42578125" style="516" customWidth="1"/>
    <col min="15088" max="15324" width="9.140625" style="516"/>
    <col min="15325" max="15325" width="17.7109375" style="516" customWidth="1"/>
    <col min="15326" max="15326" width="9.85546875" style="516" customWidth="1"/>
    <col min="15327" max="15327" width="10" style="516" customWidth="1"/>
    <col min="15328" max="15328" width="12.140625" style="516" customWidth="1"/>
    <col min="15329" max="15329" width="13.140625" style="516" customWidth="1"/>
    <col min="15330" max="15330" width="9.140625" style="516"/>
    <col min="15331" max="15331" width="9.85546875" style="516" customWidth="1"/>
    <col min="15332" max="15332" width="11.42578125" style="516" customWidth="1"/>
    <col min="15333" max="15334" width="9.140625" style="516"/>
    <col min="15335" max="15335" width="10.42578125" style="516" customWidth="1"/>
    <col min="15336" max="15336" width="7.85546875" style="516" customWidth="1"/>
    <col min="15337" max="15337" width="9.140625" style="516"/>
    <col min="15338" max="15338" width="11.42578125" style="516" customWidth="1"/>
    <col min="15339" max="15339" width="9.140625" style="516"/>
    <col min="15340" max="15341" width="12" style="516" customWidth="1"/>
    <col min="15342" max="15342" width="8.7109375" style="516" customWidth="1"/>
    <col min="15343" max="15343" width="9.42578125" style="516" customWidth="1"/>
    <col min="15344" max="15580" width="9.140625" style="516"/>
    <col min="15581" max="15581" width="17.7109375" style="516" customWidth="1"/>
    <col min="15582" max="15582" width="9.85546875" style="516" customWidth="1"/>
    <col min="15583" max="15583" width="10" style="516" customWidth="1"/>
    <col min="15584" max="15584" width="12.140625" style="516" customWidth="1"/>
    <col min="15585" max="15585" width="13.140625" style="516" customWidth="1"/>
    <col min="15586" max="15586" width="9.140625" style="516"/>
    <col min="15587" max="15587" width="9.85546875" style="516" customWidth="1"/>
    <col min="15588" max="15588" width="11.42578125" style="516" customWidth="1"/>
    <col min="15589" max="15590" width="9.140625" style="516"/>
    <col min="15591" max="15591" width="10.42578125" style="516" customWidth="1"/>
    <col min="15592" max="15592" width="7.85546875" style="516" customWidth="1"/>
    <col min="15593" max="15593" width="9.140625" style="516"/>
    <col min="15594" max="15594" width="11.42578125" style="516" customWidth="1"/>
    <col min="15595" max="15595" width="9.140625" style="516"/>
    <col min="15596" max="15597" width="12" style="516" customWidth="1"/>
    <col min="15598" max="15598" width="8.7109375" style="516" customWidth="1"/>
    <col min="15599" max="15599" width="9.42578125" style="516" customWidth="1"/>
    <col min="15600" max="15836" width="9.140625" style="516"/>
    <col min="15837" max="15837" width="17.7109375" style="516" customWidth="1"/>
    <col min="15838" max="15838" width="9.85546875" style="516" customWidth="1"/>
    <col min="15839" max="15839" width="10" style="516" customWidth="1"/>
    <col min="15840" max="15840" width="12.140625" style="516" customWidth="1"/>
    <col min="15841" max="15841" width="13.140625" style="516" customWidth="1"/>
    <col min="15842" max="15842" width="9.140625" style="516"/>
    <col min="15843" max="15843" width="9.85546875" style="516" customWidth="1"/>
    <col min="15844" max="15844" width="11.42578125" style="516" customWidth="1"/>
    <col min="15845" max="15846" width="9.140625" style="516"/>
    <col min="15847" max="15847" width="10.42578125" style="516" customWidth="1"/>
    <col min="15848" max="15848" width="7.85546875" style="516" customWidth="1"/>
    <col min="15849" max="15849" width="9.140625" style="516"/>
    <col min="15850" max="15850" width="11.42578125" style="516" customWidth="1"/>
    <col min="15851" max="15851" width="9.140625" style="516"/>
    <col min="15852" max="15853" width="12" style="516" customWidth="1"/>
    <col min="15854" max="15854" width="8.7109375" style="516" customWidth="1"/>
    <col min="15855" max="15855" width="9.42578125" style="516" customWidth="1"/>
    <col min="15856" max="16092" width="9.140625" style="516"/>
    <col min="16093" max="16093" width="17.7109375" style="516" customWidth="1"/>
    <col min="16094" max="16094" width="9.85546875" style="516" customWidth="1"/>
    <col min="16095" max="16095" width="10" style="516" customWidth="1"/>
    <col min="16096" max="16096" width="12.140625" style="516" customWidth="1"/>
    <col min="16097" max="16097" width="13.140625" style="516" customWidth="1"/>
    <col min="16098" max="16098" width="9.140625" style="516"/>
    <col min="16099" max="16099" width="9.85546875" style="516" customWidth="1"/>
    <col min="16100" max="16100" width="11.42578125" style="516" customWidth="1"/>
    <col min="16101" max="16102" width="9.140625" style="516"/>
    <col min="16103" max="16103" width="10.42578125" style="516" customWidth="1"/>
    <col min="16104" max="16104" width="7.85546875" style="516" customWidth="1"/>
    <col min="16105" max="16105" width="9.140625" style="516"/>
    <col min="16106" max="16106" width="11.42578125" style="516" customWidth="1"/>
    <col min="16107" max="16107" width="9.140625" style="516"/>
    <col min="16108" max="16109" width="12" style="516" customWidth="1"/>
    <col min="16110" max="16110" width="8.7109375" style="516" customWidth="1"/>
    <col min="16111" max="16111" width="9.42578125" style="516" customWidth="1"/>
    <col min="16112" max="16384" width="9.140625" style="516"/>
  </cols>
  <sheetData>
    <row r="1" spans="1:11" s="511" customFormat="1" ht="36" customHeight="1">
      <c r="A1" s="1089" t="s">
        <v>1165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</row>
    <row r="2" spans="1:11" s="511" customFormat="1" ht="12" customHeight="1">
      <c r="A2" s="512"/>
    </row>
    <row r="3" spans="1:11" s="512" customFormat="1" ht="19.5" customHeight="1">
      <c r="A3" s="1090" t="s">
        <v>1166</v>
      </c>
      <c r="B3" s="1090"/>
      <c r="C3" s="1090"/>
      <c r="D3" s="1090"/>
      <c r="E3" s="1090"/>
      <c r="F3" s="1090"/>
      <c r="G3" s="1090"/>
      <c r="H3" s="1090"/>
      <c r="I3" s="1090"/>
      <c r="J3" s="1090"/>
      <c r="K3" s="1090"/>
    </row>
    <row r="4" spans="1:11" s="512" customFormat="1" ht="9.75" customHeight="1">
      <c r="A4" s="513"/>
      <c r="D4" s="514"/>
      <c r="E4" s="514"/>
      <c r="F4" s="514"/>
    </row>
    <row r="5" spans="1:11" s="515" customFormat="1" ht="21" customHeight="1">
      <c r="A5" s="1091" t="s">
        <v>271</v>
      </c>
      <c r="B5" s="1092" t="s">
        <v>1167</v>
      </c>
      <c r="C5" s="1092"/>
      <c r="D5" s="1092"/>
      <c r="E5" s="1092"/>
      <c r="F5" s="1092"/>
      <c r="G5" s="1093" t="s">
        <v>1168</v>
      </c>
      <c r="H5" s="1094"/>
      <c r="I5" s="1094"/>
      <c r="J5" s="1094"/>
      <c r="K5" s="1094"/>
    </row>
    <row r="6" spans="1:11" s="515" customFormat="1" ht="18" customHeight="1">
      <c r="A6" s="1091"/>
      <c r="B6" s="1095" t="s">
        <v>1033</v>
      </c>
      <c r="C6" s="1096" t="s">
        <v>1169</v>
      </c>
      <c r="D6" s="1096"/>
      <c r="E6" s="1096"/>
      <c r="F6" s="1096"/>
      <c r="G6" s="1097" t="s">
        <v>1033</v>
      </c>
      <c r="H6" s="1100" t="s">
        <v>1169</v>
      </c>
      <c r="I6" s="1100"/>
      <c r="J6" s="1100"/>
      <c r="K6" s="1100"/>
    </row>
    <row r="7" spans="1:11" s="515" customFormat="1" ht="12.75" customHeight="1">
      <c r="A7" s="1091"/>
      <c r="B7" s="1095"/>
      <c r="C7" s="1096" t="s">
        <v>1170</v>
      </c>
      <c r="D7" s="1101" t="s">
        <v>1171</v>
      </c>
      <c r="E7" s="1096" t="s">
        <v>31</v>
      </c>
      <c r="F7" s="1096"/>
      <c r="G7" s="1098"/>
      <c r="H7" s="1096" t="s">
        <v>1170</v>
      </c>
      <c r="I7" s="1101" t="s">
        <v>1171</v>
      </c>
      <c r="J7" s="1100" t="s">
        <v>31</v>
      </c>
      <c r="K7" s="1100"/>
    </row>
    <row r="8" spans="1:11" s="515" customFormat="1" ht="33" customHeight="1">
      <c r="A8" s="1091"/>
      <c r="B8" s="1095"/>
      <c r="C8" s="1096"/>
      <c r="D8" s="1101"/>
      <c r="E8" s="701" t="s">
        <v>1172</v>
      </c>
      <c r="F8" s="701" t="s">
        <v>1173</v>
      </c>
      <c r="G8" s="1099"/>
      <c r="H8" s="1096"/>
      <c r="I8" s="1101"/>
      <c r="J8" s="701" t="s">
        <v>1172</v>
      </c>
      <c r="K8" s="701" t="s">
        <v>1173</v>
      </c>
    </row>
    <row r="9" spans="1:11" ht="15.75">
      <c r="A9" s="1088" t="s">
        <v>1174</v>
      </c>
      <c r="B9" s="1088"/>
      <c r="C9" s="1088"/>
      <c r="D9" s="1088"/>
      <c r="E9" s="1088"/>
      <c r="F9" s="1088"/>
      <c r="G9" s="1088"/>
      <c r="H9" s="1088"/>
      <c r="I9" s="1088"/>
      <c r="J9" s="1088"/>
      <c r="K9" s="1088"/>
    </row>
    <row r="10" spans="1:11" ht="15.75">
      <c r="A10" s="517" t="s">
        <v>1175</v>
      </c>
      <c r="B10" s="518">
        <v>25585</v>
      </c>
      <c r="C10" s="519">
        <v>2157</v>
      </c>
      <c r="D10" s="519">
        <v>23428</v>
      </c>
      <c r="E10" s="519">
        <v>18062</v>
      </c>
      <c r="F10" s="519">
        <v>5366</v>
      </c>
      <c r="G10" s="520">
        <v>71793</v>
      </c>
      <c r="H10" s="521">
        <v>2157</v>
      </c>
      <c r="I10" s="519">
        <v>69636</v>
      </c>
      <c r="J10" s="519">
        <v>53929</v>
      </c>
      <c r="K10" s="519">
        <v>15707</v>
      </c>
    </row>
    <row r="11" spans="1:11" ht="15.75">
      <c r="A11" s="517" t="s">
        <v>1176</v>
      </c>
      <c r="B11" s="518">
        <v>35684</v>
      </c>
      <c r="C11" s="519">
        <v>2934</v>
      </c>
      <c r="D11" s="519">
        <v>32750</v>
      </c>
      <c r="E11" s="519">
        <v>24669</v>
      </c>
      <c r="F11" s="519">
        <v>8081</v>
      </c>
      <c r="G11" s="520">
        <v>99693</v>
      </c>
      <c r="H11" s="521">
        <v>2934</v>
      </c>
      <c r="I11" s="519">
        <v>96759</v>
      </c>
      <c r="J11" s="519">
        <v>73152</v>
      </c>
      <c r="K11" s="519">
        <v>23607</v>
      </c>
    </row>
    <row r="12" spans="1:11" ht="15.75">
      <c r="A12" s="522" t="s">
        <v>1177</v>
      </c>
      <c r="B12" s="518">
        <v>38966</v>
      </c>
      <c r="C12" s="519">
        <v>3107</v>
      </c>
      <c r="D12" s="519">
        <v>35859</v>
      </c>
      <c r="E12" s="519">
        <v>26392</v>
      </c>
      <c r="F12" s="519">
        <v>9467</v>
      </c>
      <c r="G12" s="520">
        <v>0</v>
      </c>
      <c r="H12" s="521"/>
      <c r="I12" s="519"/>
      <c r="J12" s="519"/>
      <c r="K12" s="519"/>
    </row>
    <row r="13" spans="1:11" ht="15.75" customHeight="1">
      <c r="A13" s="1088" t="s">
        <v>1178</v>
      </c>
      <c r="B13" s="1088"/>
      <c r="C13" s="1088"/>
      <c r="D13" s="1088"/>
      <c r="E13" s="1088"/>
      <c r="F13" s="1088"/>
      <c r="G13" s="1088"/>
      <c r="H13" s="1088"/>
      <c r="I13" s="1088"/>
      <c r="J13" s="1088"/>
      <c r="K13" s="1088"/>
    </row>
    <row r="14" spans="1:11" ht="15.75">
      <c r="A14" s="517" t="s">
        <v>1175</v>
      </c>
      <c r="B14" s="518">
        <v>46382</v>
      </c>
      <c r="C14" s="519">
        <v>3316</v>
      </c>
      <c r="D14" s="519">
        <v>43066</v>
      </c>
      <c r="E14" s="519">
        <v>33202</v>
      </c>
      <c r="F14" s="519">
        <v>9864</v>
      </c>
      <c r="G14" s="520">
        <v>90362</v>
      </c>
      <c r="H14" s="521">
        <v>3316</v>
      </c>
      <c r="I14" s="519">
        <v>87046</v>
      </c>
      <c r="J14" s="519">
        <v>67412</v>
      </c>
      <c r="K14" s="519">
        <v>19634</v>
      </c>
    </row>
    <row r="15" spans="1:11" ht="15.75" customHeight="1">
      <c r="A15" s="517" t="s">
        <v>1176</v>
      </c>
      <c r="B15" s="518">
        <v>64563</v>
      </c>
      <c r="C15" s="519">
        <v>4363</v>
      </c>
      <c r="D15" s="519">
        <v>60200</v>
      </c>
      <c r="E15" s="519">
        <v>45345</v>
      </c>
      <c r="F15" s="519">
        <v>14855</v>
      </c>
      <c r="G15" s="520">
        <v>125312</v>
      </c>
      <c r="H15" s="521">
        <v>4363</v>
      </c>
      <c r="I15" s="519">
        <v>120949</v>
      </c>
      <c r="J15" s="519">
        <v>91441</v>
      </c>
      <c r="K15" s="519">
        <v>29508</v>
      </c>
    </row>
    <row r="16" spans="1:11" ht="15.75">
      <c r="A16" s="522" t="s">
        <v>1177</v>
      </c>
      <c r="B16" s="518">
        <v>70505</v>
      </c>
      <c r="C16" s="519">
        <v>4587</v>
      </c>
      <c r="D16" s="519">
        <v>65918</v>
      </c>
      <c r="E16" s="519">
        <v>48514</v>
      </c>
      <c r="F16" s="519">
        <v>17404</v>
      </c>
      <c r="G16" s="520">
        <v>0</v>
      </c>
      <c r="H16" s="521"/>
      <c r="I16" s="519"/>
      <c r="J16" s="519"/>
      <c r="K16" s="519"/>
    </row>
    <row r="17" spans="1:11" ht="15.75" customHeight="1">
      <c r="A17" s="1102" t="s">
        <v>1179</v>
      </c>
      <c r="B17" s="1103"/>
      <c r="C17" s="1103"/>
      <c r="D17" s="1103"/>
      <c r="E17" s="1103"/>
      <c r="F17" s="1103"/>
      <c r="G17" s="1103"/>
      <c r="H17" s="1103"/>
      <c r="I17" s="1103"/>
      <c r="J17" s="1103"/>
      <c r="K17" s="1103"/>
    </row>
    <row r="18" spans="1:11" ht="15.75">
      <c r="A18" s="517" t="s">
        <v>1175</v>
      </c>
      <c r="B18" s="518">
        <v>56169</v>
      </c>
      <c r="C18" s="519">
        <v>3875</v>
      </c>
      <c r="D18" s="519">
        <v>52294</v>
      </c>
      <c r="E18" s="519">
        <v>40316</v>
      </c>
      <c r="F18" s="519">
        <v>11978</v>
      </c>
      <c r="G18" s="520">
        <v>90921</v>
      </c>
      <c r="H18" s="521">
        <v>3875</v>
      </c>
      <c r="I18" s="519">
        <v>87046</v>
      </c>
      <c r="J18" s="519">
        <v>67412</v>
      </c>
      <c r="K18" s="519">
        <v>19634</v>
      </c>
    </row>
    <row r="19" spans="1:11" ht="20.25" customHeight="1">
      <c r="A19" s="517" t="s">
        <v>1176</v>
      </c>
      <c r="B19" s="518">
        <v>78191</v>
      </c>
      <c r="C19" s="519">
        <v>5091</v>
      </c>
      <c r="D19" s="519">
        <v>73100</v>
      </c>
      <c r="E19" s="519">
        <v>55063</v>
      </c>
      <c r="F19" s="519">
        <v>18037</v>
      </c>
      <c r="G19" s="520">
        <v>126040</v>
      </c>
      <c r="H19" s="521">
        <v>5091</v>
      </c>
      <c r="I19" s="519">
        <v>120949</v>
      </c>
      <c r="J19" s="519">
        <v>91441</v>
      </c>
      <c r="K19" s="519">
        <v>29508</v>
      </c>
    </row>
    <row r="20" spans="1:11" ht="17.25" customHeight="1">
      <c r="A20" s="522" t="s">
        <v>1177</v>
      </c>
      <c r="B20" s="518">
        <v>85376</v>
      </c>
      <c r="C20" s="519">
        <v>5333</v>
      </c>
      <c r="D20" s="519">
        <v>80043</v>
      </c>
      <c r="E20" s="519">
        <v>58910</v>
      </c>
      <c r="F20" s="519">
        <v>21133</v>
      </c>
      <c r="G20" s="520">
        <v>0</v>
      </c>
      <c r="H20" s="521"/>
      <c r="I20" s="519"/>
      <c r="J20" s="519"/>
      <c r="K20" s="519"/>
    </row>
    <row r="21" spans="1:11" s="524" customFormat="1" ht="16.5" customHeight="1">
      <c r="A21" s="523"/>
      <c r="D21" s="525"/>
      <c r="E21" s="525"/>
      <c r="F21" s="525"/>
      <c r="G21" s="516"/>
      <c r="H21" s="516"/>
      <c r="I21" s="516"/>
      <c r="J21" s="516"/>
      <c r="K21" s="516"/>
    </row>
    <row r="22" spans="1:11" s="512" customFormat="1" ht="39" customHeight="1">
      <c r="A22" s="1104" t="s">
        <v>1180</v>
      </c>
      <c r="B22" s="1104"/>
      <c r="C22" s="1104"/>
      <c r="D22" s="1104"/>
      <c r="E22" s="1104"/>
      <c r="F22" s="1104"/>
    </row>
    <row r="23" spans="1:11" s="524" customFormat="1" ht="6" customHeight="1">
      <c r="A23" s="523"/>
      <c r="D23" s="525"/>
      <c r="E23" s="525"/>
      <c r="F23" s="525"/>
      <c r="G23" s="516"/>
      <c r="H23" s="516"/>
      <c r="I23" s="516"/>
      <c r="J23" s="516"/>
      <c r="K23" s="516"/>
    </row>
    <row r="24" spans="1:11" ht="18.75" customHeight="1">
      <c r="A24" s="1091" t="s">
        <v>271</v>
      </c>
      <c r="B24" s="1105" t="s">
        <v>1167</v>
      </c>
      <c r="C24" s="1105"/>
      <c r="D24" s="1105"/>
      <c r="E24" s="1105"/>
      <c r="F24" s="1105"/>
      <c r="G24" s="1093" t="s">
        <v>1181</v>
      </c>
      <c r="H24" s="1094"/>
      <c r="I24" s="1094"/>
      <c r="J24" s="1094"/>
      <c r="K24" s="1094"/>
    </row>
    <row r="25" spans="1:11" ht="12.75" customHeight="1">
      <c r="A25" s="1091"/>
      <c r="B25" s="1106" t="s">
        <v>1033</v>
      </c>
      <c r="C25" s="1096" t="s">
        <v>1169</v>
      </c>
      <c r="D25" s="1096"/>
      <c r="E25" s="1096"/>
      <c r="F25" s="1096"/>
      <c r="G25" s="1097" t="s">
        <v>1033</v>
      </c>
      <c r="H25" s="1100" t="s">
        <v>1169</v>
      </c>
      <c r="I25" s="1100"/>
      <c r="J25" s="1100"/>
      <c r="K25" s="1100"/>
    </row>
    <row r="26" spans="1:11" ht="15" customHeight="1">
      <c r="A26" s="1091"/>
      <c r="B26" s="1106"/>
      <c r="C26" s="1096" t="s">
        <v>1170</v>
      </c>
      <c r="D26" s="1101" t="s">
        <v>1171</v>
      </c>
      <c r="E26" s="1096" t="s">
        <v>31</v>
      </c>
      <c r="F26" s="1096"/>
      <c r="G26" s="1098"/>
      <c r="H26" s="1096" t="s">
        <v>1170</v>
      </c>
      <c r="I26" s="1101" t="s">
        <v>1171</v>
      </c>
      <c r="J26" s="1100" t="s">
        <v>31</v>
      </c>
      <c r="K26" s="1100"/>
    </row>
    <row r="27" spans="1:11" ht="29.25" customHeight="1">
      <c r="A27" s="1091"/>
      <c r="B27" s="1107"/>
      <c r="C27" s="1096"/>
      <c r="D27" s="1101"/>
      <c r="E27" s="701" t="s">
        <v>1172</v>
      </c>
      <c r="F27" s="701" t="s">
        <v>1173</v>
      </c>
      <c r="G27" s="1099"/>
      <c r="H27" s="1096"/>
      <c r="I27" s="1101"/>
      <c r="J27" s="701" t="s">
        <v>1172</v>
      </c>
      <c r="K27" s="701" t="s">
        <v>1173</v>
      </c>
    </row>
    <row r="28" spans="1:11" ht="15.75" customHeight="1">
      <c r="A28" s="1108" t="s">
        <v>1182</v>
      </c>
      <c r="B28" s="1108"/>
      <c r="C28" s="1108"/>
      <c r="D28" s="1108"/>
      <c r="E28" s="1108"/>
      <c r="F28" s="1108"/>
      <c r="G28" s="1109" t="s">
        <v>1182</v>
      </c>
      <c r="H28" s="1110"/>
      <c r="I28" s="1110"/>
      <c r="J28" s="1110"/>
      <c r="K28" s="1110"/>
    </row>
    <row r="29" spans="1:11" ht="15" customHeight="1">
      <c r="A29" s="1088" t="s">
        <v>1174</v>
      </c>
      <c r="B29" s="1088"/>
      <c r="C29" s="1088"/>
      <c r="D29" s="1088"/>
      <c r="E29" s="1088"/>
      <c r="F29" s="1088"/>
      <c r="G29" s="1088" t="s">
        <v>1174</v>
      </c>
      <c r="H29" s="1088"/>
      <c r="I29" s="1088"/>
      <c r="J29" s="1088"/>
      <c r="K29" s="1088"/>
    </row>
    <row r="30" spans="1:11" ht="18" customHeight="1">
      <c r="A30" s="526" t="s">
        <v>1183</v>
      </c>
      <c r="B30" s="527">
        <v>493482</v>
      </c>
      <c r="C30" s="528">
        <v>17256</v>
      </c>
      <c r="D30" s="528">
        <v>476226</v>
      </c>
      <c r="E30" s="528">
        <v>342082</v>
      </c>
      <c r="F30" s="528">
        <v>134144</v>
      </c>
      <c r="G30" s="527">
        <v>520295</v>
      </c>
      <c r="H30" s="528">
        <v>17256</v>
      </c>
      <c r="I30" s="528">
        <v>503039</v>
      </c>
      <c r="J30" s="528">
        <v>361678</v>
      </c>
      <c r="K30" s="528">
        <v>141361</v>
      </c>
    </row>
    <row r="31" spans="1:11" ht="15.75" customHeight="1">
      <c r="A31" s="522" t="s">
        <v>1184</v>
      </c>
      <c r="B31" s="529">
        <v>735470</v>
      </c>
      <c r="C31" s="528">
        <v>29340</v>
      </c>
      <c r="D31" s="519">
        <v>706130</v>
      </c>
      <c r="E31" s="528">
        <v>504117</v>
      </c>
      <c r="F31" s="528">
        <v>202013</v>
      </c>
      <c r="G31" s="529">
        <v>774512</v>
      </c>
      <c r="H31" s="528">
        <v>29340</v>
      </c>
      <c r="I31" s="528">
        <v>745172</v>
      </c>
      <c r="J31" s="528">
        <v>532719</v>
      </c>
      <c r="K31" s="528">
        <v>212453</v>
      </c>
    </row>
    <row r="32" spans="1:11" ht="15.75" customHeight="1">
      <c r="A32" s="522" t="s">
        <v>1177</v>
      </c>
      <c r="B32" s="529">
        <v>852104</v>
      </c>
      <c r="C32" s="528">
        <v>31067</v>
      </c>
      <c r="D32" s="519">
        <v>821037</v>
      </c>
      <c r="E32" s="528">
        <v>584356</v>
      </c>
      <c r="F32" s="528">
        <v>236681</v>
      </c>
      <c r="G32" s="529">
        <v>0</v>
      </c>
      <c r="H32" s="528"/>
      <c r="I32" s="519"/>
      <c r="J32" s="528"/>
      <c r="K32" s="528"/>
    </row>
    <row r="33" spans="1:11" ht="15" customHeight="1">
      <c r="A33" s="1088" t="s">
        <v>1185</v>
      </c>
      <c r="B33" s="1088"/>
      <c r="C33" s="1088"/>
      <c r="D33" s="1088"/>
      <c r="E33" s="1088"/>
      <c r="F33" s="1088"/>
      <c r="G33" s="1102" t="s">
        <v>1185</v>
      </c>
      <c r="H33" s="1103"/>
      <c r="I33" s="1103"/>
      <c r="J33" s="1103"/>
      <c r="K33" s="1103"/>
    </row>
    <row r="34" spans="1:11" ht="18" customHeight="1">
      <c r="A34" s="522" t="s">
        <v>1183</v>
      </c>
      <c r="B34" s="529">
        <v>626283</v>
      </c>
      <c r="C34" s="528">
        <v>31000</v>
      </c>
      <c r="D34" s="519">
        <v>595283</v>
      </c>
      <c r="E34" s="519">
        <v>427602</v>
      </c>
      <c r="F34" s="519">
        <v>167681</v>
      </c>
      <c r="G34" s="529">
        <v>659800</v>
      </c>
      <c r="H34" s="519">
        <v>31000</v>
      </c>
      <c r="I34" s="519">
        <v>628800</v>
      </c>
      <c r="J34" s="519">
        <v>452098</v>
      </c>
      <c r="K34" s="519">
        <v>176702</v>
      </c>
    </row>
    <row r="35" spans="1:11" ht="15.75">
      <c r="A35" s="522" t="s">
        <v>1184</v>
      </c>
      <c r="B35" s="529">
        <v>927299</v>
      </c>
      <c r="C35" s="528">
        <v>40728</v>
      </c>
      <c r="D35" s="519">
        <v>886571</v>
      </c>
      <c r="E35" s="519">
        <v>634054</v>
      </c>
      <c r="F35" s="519">
        <v>252517</v>
      </c>
      <c r="G35" s="529">
        <v>974647</v>
      </c>
      <c r="H35" s="519">
        <v>40728</v>
      </c>
      <c r="I35" s="519">
        <v>933919</v>
      </c>
      <c r="J35" s="519">
        <v>668353</v>
      </c>
      <c r="K35" s="519">
        <v>265566</v>
      </c>
    </row>
    <row r="36" spans="1:11" ht="15.75">
      <c r="A36" s="522" t="s">
        <v>1177</v>
      </c>
      <c r="B36" s="529">
        <v>1071578</v>
      </c>
      <c r="C36" s="528">
        <v>42662</v>
      </c>
      <c r="D36" s="519">
        <v>1028916</v>
      </c>
      <c r="E36" s="519">
        <v>733064</v>
      </c>
      <c r="F36" s="519">
        <v>295852</v>
      </c>
      <c r="G36" s="529">
        <v>0</v>
      </c>
      <c r="H36" s="519"/>
      <c r="I36" s="519"/>
      <c r="J36" s="519"/>
      <c r="K36" s="519"/>
    </row>
    <row r="37" spans="1:11" ht="15" customHeight="1"/>
    <row r="38" spans="1:11" s="512" customFormat="1" ht="22.5" customHeight="1">
      <c r="A38" s="1090" t="s">
        <v>1186</v>
      </c>
      <c r="B38" s="1090"/>
      <c r="C38" s="1090"/>
      <c r="D38" s="1090"/>
      <c r="E38" s="1090"/>
      <c r="F38" s="1090"/>
      <c r="G38" s="516"/>
      <c r="H38" s="516"/>
      <c r="I38" s="516"/>
      <c r="J38" s="516"/>
      <c r="K38" s="516"/>
    </row>
    <row r="39" spans="1:11" ht="1.5" customHeight="1">
      <c r="A39" s="530"/>
    </row>
    <row r="40" spans="1:11" ht="15.75" customHeight="1">
      <c r="A40" s="1091" t="s">
        <v>271</v>
      </c>
      <c r="B40" s="1092" t="s">
        <v>1167</v>
      </c>
      <c r="C40" s="1092"/>
      <c r="D40" s="1092"/>
      <c r="E40" s="1092"/>
      <c r="F40" s="1092"/>
    </row>
    <row r="41" spans="1:11" ht="12.75" customHeight="1">
      <c r="A41" s="1091"/>
      <c r="B41" s="1095" t="s">
        <v>1033</v>
      </c>
      <c r="C41" s="1096" t="s">
        <v>1169</v>
      </c>
      <c r="D41" s="1096"/>
      <c r="E41" s="1096"/>
      <c r="F41" s="1096"/>
    </row>
    <row r="42" spans="1:11" ht="12.75" customHeight="1">
      <c r="A42" s="1091"/>
      <c r="B42" s="1095"/>
      <c r="C42" s="1096" t="s">
        <v>1170</v>
      </c>
      <c r="D42" s="1101" t="s">
        <v>1171</v>
      </c>
      <c r="E42" s="1096" t="s">
        <v>31</v>
      </c>
      <c r="F42" s="1096"/>
    </row>
    <row r="43" spans="1:11" ht="31.5" customHeight="1">
      <c r="A43" s="1091"/>
      <c r="B43" s="1095"/>
      <c r="C43" s="1096"/>
      <c r="D43" s="1101"/>
      <c r="E43" s="701" t="s">
        <v>1172</v>
      </c>
      <c r="F43" s="701" t="s">
        <v>1173</v>
      </c>
    </row>
    <row r="44" spans="1:11" ht="15.75">
      <c r="A44" s="1102" t="s">
        <v>1174</v>
      </c>
      <c r="B44" s="1103"/>
      <c r="C44" s="1103"/>
      <c r="D44" s="1103"/>
      <c r="E44" s="1103"/>
      <c r="F44" s="1103"/>
    </row>
    <row r="45" spans="1:11" ht="15.75">
      <c r="A45" s="522" t="s">
        <v>1183</v>
      </c>
      <c r="B45" s="518">
        <v>0</v>
      </c>
      <c r="C45" s="521"/>
      <c r="D45" s="519"/>
      <c r="E45" s="519"/>
      <c r="F45" s="519"/>
    </row>
    <row r="46" spans="1:11" ht="15.75">
      <c r="A46" s="522" t="s">
        <v>1184</v>
      </c>
      <c r="B46" s="518">
        <v>22414</v>
      </c>
      <c r="C46" s="531">
        <v>2449</v>
      </c>
      <c r="D46" s="519">
        <v>19965</v>
      </c>
      <c r="E46" s="519">
        <v>14150</v>
      </c>
      <c r="F46" s="519">
        <v>5815</v>
      </c>
    </row>
    <row r="47" spans="1:11" ht="15.75">
      <c r="A47" s="522" t="s">
        <v>1177</v>
      </c>
      <c r="B47" s="518">
        <v>22778</v>
      </c>
      <c r="C47" s="531">
        <v>2769</v>
      </c>
      <c r="D47" s="519">
        <v>20009</v>
      </c>
      <c r="E47" s="519">
        <v>14181</v>
      </c>
      <c r="F47" s="519">
        <v>5828</v>
      </c>
    </row>
    <row r="48" spans="1:11" ht="15.75" customHeight="1">
      <c r="A48" s="1102" t="s">
        <v>1187</v>
      </c>
      <c r="B48" s="1103"/>
      <c r="C48" s="1103"/>
      <c r="D48" s="1103"/>
      <c r="E48" s="1103"/>
      <c r="F48" s="1103"/>
    </row>
    <row r="49" spans="1:11" ht="15.75" customHeight="1">
      <c r="A49" s="522" t="s">
        <v>1183</v>
      </c>
      <c r="B49" s="518">
        <v>0</v>
      </c>
      <c r="C49" s="521"/>
      <c r="D49" s="519"/>
      <c r="E49" s="519"/>
      <c r="F49" s="519"/>
    </row>
    <row r="50" spans="1:11" ht="15.75">
      <c r="A50" s="522" t="s">
        <v>1184</v>
      </c>
      <c r="B50" s="518">
        <v>40261</v>
      </c>
      <c r="C50" s="531">
        <v>3560</v>
      </c>
      <c r="D50" s="519">
        <v>36701</v>
      </c>
      <c r="E50" s="519">
        <v>26012</v>
      </c>
      <c r="F50" s="519">
        <v>10689</v>
      </c>
    </row>
    <row r="51" spans="1:11" ht="15.75">
      <c r="A51" s="522" t="s">
        <v>1177</v>
      </c>
      <c r="B51" s="518">
        <v>40803</v>
      </c>
      <c r="C51" s="531">
        <v>4022</v>
      </c>
      <c r="D51" s="519">
        <v>36781</v>
      </c>
      <c r="E51" s="519">
        <v>26069</v>
      </c>
      <c r="F51" s="519">
        <v>10712</v>
      </c>
    </row>
    <row r="52" spans="1:11" ht="15.75" customHeight="1">
      <c r="A52" s="1102" t="s">
        <v>1179</v>
      </c>
      <c r="B52" s="1103"/>
      <c r="C52" s="1103"/>
      <c r="D52" s="1103"/>
      <c r="E52" s="1103"/>
      <c r="F52" s="1103"/>
    </row>
    <row r="53" spans="1:11" ht="15.75" customHeight="1">
      <c r="A53" s="522" t="s">
        <v>1183</v>
      </c>
      <c r="B53" s="518">
        <v>0</v>
      </c>
      <c r="C53" s="521"/>
      <c r="D53" s="519"/>
      <c r="E53" s="519"/>
      <c r="F53" s="519"/>
    </row>
    <row r="54" spans="1:11" ht="15.75">
      <c r="A54" s="522" t="s">
        <v>1184</v>
      </c>
      <c r="B54" s="518">
        <v>48693</v>
      </c>
      <c r="C54" s="531">
        <v>4127</v>
      </c>
      <c r="D54" s="519">
        <v>44566</v>
      </c>
      <c r="E54" s="519">
        <v>31586</v>
      </c>
      <c r="F54" s="519">
        <v>12980</v>
      </c>
    </row>
    <row r="55" spans="1:11" ht="15.75">
      <c r="A55" s="522" t="s">
        <v>1177</v>
      </c>
      <c r="B55" s="518">
        <v>49315</v>
      </c>
      <c r="C55" s="531">
        <v>4654</v>
      </c>
      <c r="D55" s="519">
        <v>44661</v>
      </c>
      <c r="E55" s="519">
        <v>31654</v>
      </c>
      <c r="F55" s="519">
        <v>13007</v>
      </c>
    </row>
    <row r="57" spans="1:11" s="512" customFormat="1" ht="16.5" customHeight="1">
      <c r="A57" s="1090" t="s">
        <v>1188</v>
      </c>
      <c r="B57" s="1090"/>
      <c r="C57" s="1090"/>
      <c r="D57" s="1090"/>
      <c r="E57" s="1090"/>
      <c r="F57" s="1090"/>
      <c r="G57" s="516"/>
      <c r="H57" s="516"/>
      <c r="I57" s="516"/>
      <c r="J57" s="516"/>
      <c r="K57" s="516"/>
    </row>
    <row r="58" spans="1:11" ht="15.75" customHeight="1">
      <c r="A58" s="530"/>
    </row>
    <row r="59" spans="1:11" ht="15.75" customHeight="1">
      <c r="A59" s="1091" t="s">
        <v>271</v>
      </c>
      <c r="B59" s="1092" t="s">
        <v>1167</v>
      </c>
      <c r="C59" s="1092"/>
      <c r="D59" s="1092"/>
      <c r="E59" s="1092"/>
      <c r="F59" s="1092"/>
    </row>
    <row r="60" spans="1:11" ht="12.75" customHeight="1">
      <c r="A60" s="1091"/>
      <c r="B60" s="1095" t="s">
        <v>1033</v>
      </c>
      <c r="C60" s="1096" t="s">
        <v>1169</v>
      </c>
      <c r="D60" s="1096"/>
      <c r="E60" s="1096"/>
      <c r="F60" s="1096"/>
    </row>
    <row r="61" spans="1:11" ht="12.75" customHeight="1">
      <c r="A61" s="1091"/>
      <c r="B61" s="1095"/>
      <c r="C61" s="1096" t="s">
        <v>1170</v>
      </c>
      <c r="D61" s="1101" t="s">
        <v>1171</v>
      </c>
      <c r="E61" s="1096" t="s">
        <v>31</v>
      </c>
      <c r="F61" s="1096"/>
    </row>
    <row r="62" spans="1:11" ht="42.75" customHeight="1">
      <c r="A62" s="1091"/>
      <c r="B62" s="1095"/>
      <c r="C62" s="1096"/>
      <c r="D62" s="1101"/>
      <c r="E62" s="701" t="s">
        <v>1172</v>
      </c>
      <c r="F62" s="701" t="s">
        <v>1173</v>
      </c>
    </row>
    <row r="63" spans="1:11" ht="15.75" customHeight="1">
      <c r="A63" s="1102" t="s">
        <v>1174</v>
      </c>
      <c r="B63" s="1103"/>
      <c r="C63" s="1103"/>
      <c r="D63" s="1103"/>
      <c r="E63" s="1103"/>
      <c r="F63" s="1103"/>
    </row>
    <row r="64" spans="1:11" ht="18" customHeight="1">
      <c r="A64" s="522" t="s">
        <v>1183</v>
      </c>
      <c r="B64" s="518">
        <v>12065</v>
      </c>
      <c r="C64" s="521">
        <v>1683</v>
      </c>
      <c r="D64" s="519">
        <v>10382</v>
      </c>
      <c r="E64" s="519">
        <v>7358</v>
      </c>
      <c r="F64" s="519">
        <v>3024</v>
      </c>
    </row>
    <row r="65" spans="1:11" ht="18" customHeight="1">
      <c r="A65" s="522" t="s">
        <v>1184</v>
      </c>
      <c r="B65" s="518">
        <v>13630</v>
      </c>
      <c r="C65" s="521">
        <v>2449</v>
      </c>
      <c r="D65" s="519">
        <v>11181</v>
      </c>
      <c r="E65" s="519">
        <v>7925</v>
      </c>
      <c r="F65" s="519">
        <v>3256</v>
      </c>
    </row>
    <row r="66" spans="1:11" ht="18" customHeight="1">
      <c r="A66" s="522" t="s">
        <v>1177</v>
      </c>
      <c r="B66" s="518">
        <v>14948</v>
      </c>
      <c r="C66" s="521">
        <v>2769</v>
      </c>
      <c r="D66" s="519">
        <v>12179</v>
      </c>
      <c r="E66" s="519">
        <v>8632</v>
      </c>
      <c r="F66" s="519">
        <v>3547</v>
      </c>
    </row>
    <row r="67" spans="1:11" ht="15.75" customHeight="1">
      <c r="A67" s="1102" t="s">
        <v>1187</v>
      </c>
      <c r="B67" s="1103"/>
      <c r="C67" s="1103"/>
      <c r="D67" s="1103"/>
      <c r="E67" s="1103"/>
      <c r="F67" s="1103"/>
    </row>
    <row r="68" spans="1:11" ht="18.75" customHeight="1">
      <c r="A68" s="522" t="s">
        <v>1183</v>
      </c>
      <c r="B68" s="518">
        <v>21606</v>
      </c>
      <c r="C68" s="521">
        <v>2520</v>
      </c>
      <c r="D68" s="519">
        <v>19086</v>
      </c>
      <c r="E68" s="519">
        <v>13527</v>
      </c>
      <c r="F68" s="519">
        <v>5559</v>
      </c>
    </row>
    <row r="69" spans="1:11" ht="18.75" customHeight="1">
      <c r="A69" s="522" t="s">
        <v>1184</v>
      </c>
      <c r="B69" s="518">
        <v>24114</v>
      </c>
      <c r="C69" s="521">
        <v>3560</v>
      </c>
      <c r="D69" s="519">
        <v>20554</v>
      </c>
      <c r="E69" s="519">
        <v>14567</v>
      </c>
      <c r="F69" s="519">
        <v>5987</v>
      </c>
    </row>
    <row r="70" spans="1:11" ht="18.75" customHeight="1">
      <c r="A70" s="522" t="s">
        <v>1177</v>
      </c>
      <c r="B70" s="518">
        <v>26410</v>
      </c>
      <c r="C70" s="521">
        <v>4022</v>
      </c>
      <c r="D70" s="519">
        <v>22388</v>
      </c>
      <c r="E70" s="519">
        <v>15867</v>
      </c>
      <c r="F70" s="519">
        <v>6521</v>
      </c>
    </row>
    <row r="71" spans="1:11" ht="15.75" customHeight="1">
      <c r="A71" s="1102" t="s">
        <v>1179</v>
      </c>
      <c r="B71" s="1103"/>
      <c r="C71" s="1103"/>
      <c r="D71" s="1103"/>
      <c r="E71" s="1103"/>
      <c r="F71" s="1103"/>
    </row>
    <row r="72" spans="1:11" ht="18.75" customHeight="1">
      <c r="A72" s="522" t="s">
        <v>1183</v>
      </c>
      <c r="B72" s="518">
        <v>26098</v>
      </c>
      <c r="C72" s="521">
        <v>2924</v>
      </c>
      <c r="D72" s="519">
        <v>23174</v>
      </c>
      <c r="E72" s="519">
        <v>16425</v>
      </c>
      <c r="F72" s="519">
        <v>6749</v>
      </c>
    </row>
    <row r="73" spans="1:11" ht="18.75" customHeight="1">
      <c r="A73" s="522" t="s">
        <v>1184</v>
      </c>
      <c r="B73" s="518">
        <v>29083</v>
      </c>
      <c r="C73" s="521">
        <v>4127</v>
      </c>
      <c r="D73" s="519">
        <v>24956</v>
      </c>
      <c r="E73" s="519">
        <v>17688</v>
      </c>
      <c r="F73" s="519">
        <v>7268</v>
      </c>
    </row>
    <row r="74" spans="1:11" ht="18.75" customHeight="1">
      <c r="A74" s="522" t="s">
        <v>1177</v>
      </c>
      <c r="B74" s="518">
        <v>31839</v>
      </c>
      <c r="C74" s="521">
        <v>4654</v>
      </c>
      <c r="D74" s="519">
        <v>27185</v>
      </c>
      <c r="E74" s="519">
        <v>19267</v>
      </c>
      <c r="F74" s="519">
        <v>7918</v>
      </c>
    </row>
    <row r="76" spans="1:11" ht="5.25" customHeight="1"/>
    <row r="77" spans="1:11" s="512" customFormat="1" ht="35.25" customHeight="1">
      <c r="A77" s="1089" t="s">
        <v>1189</v>
      </c>
      <c r="B77" s="1089"/>
      <c r="C77" s="1089"/>
      <c r="D77" s="1089"/>
      <c r="E77" s="1089"/>
      <c r="F77" s="1089"/>
      <c r="G77" s="516"/>
      <c r="H77" s="516"/>
      <c r="I77" s="516"/>
      <c r="J77" s="516"/>
      <c r="K77" s="516"/>
    </row>
    <row r="78" spans="1:11" s="524" customFormat="1" ht="5.25" customHeight="1">
      <c r="A78" s="523"/>
      <c r="D78" s="525"/>
      <c r="E78" s="525"/>
      <c r="F78" s="525"/>
      <c r="G78" s="516"/>
      <c r="H78" s="516"/>
      <c r="I78" s="516"/>
      <c r="J78" s="516"/>
      <c r="K78" s="516"/>
    </row>
    <row r="79" spans="1:11" ht="18.75" customHeight="1">
      <c r="A79" s="1091" t="s">
        <v>271</v>
      </c>
      <c r="B79" s="1111" t="s">
        <v>1167</v>
      </c>
      <c r="C79" s="1111"/>
      <c r="D79" s="1111"/>
      <c r="E79" s="1111"/>
      <c r="F79" s="1111"/>
    </row>
    <row r="80" spans="1:11" ht="12.75" customHeight="1">
      <c r="A80" s="1091"/>
      <c r="B80" s="1106" t="s">
        <v>1033</v>
      </c>
      <c r="C80" s="1096" t="s">
        <v>1169</v>
      </c>
      <c r="D80" s="1096"/>
      <c r="E80" s="1096"/>
      <c r="F80" s="1096"/>
    </row>
    <row r="81" spans="1:6" ht="15" customHeight="1">
      <c r="A81" s="1091"/>
      <c r="B81" s="1106"/>
      <c r="C81" s="1096" t="s">
        <v>1170</v>
      </c>
      <c r="D81" s="1101" t="s">
        <v>1171</v>
      </c>
      <c r="E81" s="1096" t="s">
        <v>31</v>
      </c>
      <c r="F81" s="1096"/>
    </row>
    <row r="82" spans="1:6" ht="37.5" customHeight="1">
      <c r="A82" s="1091"/>
      <c r="B82" s="1107"/>
      <c r="C82" s="1096"/>
      <c r="D82" s="1101"/>
      <c r="E82" s="701" t="s">
        <v>1172</v>
      </c>
      <c r="F82" s="701" t="s">
        <v>1173</v>
      </c>
    </row>
    <row r="83" spans="1:6" ht="15" customHeight="1">
      <c r="A83" s="1088" t="s">
        <v>1174</v>
      </c>
      <c r="B83" s="1088"/>
      <c r="C83" s="1088"/>
      <c r="D83" s="1088"/>
      <c r="E83" s="1088"/>
      <c r="F83" s="1088"/>
    </row>
    <row r="84" spans="1:6" ht="18.75" customHeight="1">
      <c r="A84" s="522" t="s">
        <v>1183</v>
      </c>
      <c r="B84" s="529">
        <v>197552</v>
      </c>
      <c r="C84" s="519">
        <v>451</v>
      </c>
      <c r="D84" s="519">
        <v>197101</v>
      </c>
      <c r="E84" s="519">
        <v>197101</v>
      </c>
      <c r="F84" s="519">
        <v>0</v>
      </c>
    </row>
    <row r="85" spans="1:6" ht="18.75" customHeight="1">
      <c r="A85" s="522" t="s">
        <v>1184</v>
      </c>
      <c r="B85" s="529">
        <v>228176</v>
      </c>
      <c r="C85" s="519">
        <v>752</v>
      </c>
      <c r="D85" s="519">
        <v>227424</v>
      </c>
      <c r="E85" s="519">
        <v>227424</v>
      </c>
      <c r="F85" s="519">
        <v>0</v>
      </c>
    </row>
    <row r="86" spans="1:6" ht="18.75" customHeight="1">
      <c r="A86" s="522" t="s">
        <v>1177</v>
      </c>
      <c r="B86" s="529">
        <v>273811</v>
      </c>
      <c r="C86" s="519">
        <v>903</v>
      </c>
      <c r="D86" s="519">
        <v>272908</v>
      </c>
      <c r="E86" s="519">
        <v>272908</v>
      </c>
      <c r="F86" s="519">
        <v>0</v>
      </c>
    </row>
    <row r="87" spans="1:6" ht="15" customHeight="1">
      <c r="A87" s="1102" t="s">
        <v>1185</v>
      </c>
      <c r="B87" s="1103"/>
      <c r="C87" s="1103"/>
      <c r="D87" s="1103"/>
      <c r="E87" s="1103"/>
      <c r="F87" s="1103"/>
    </row>
    <row r="88" spans="1:6" ht="18" customHeight="1">
      <c r="A88" s="522" t="s">
        <v>1183</v>
      </c>
      <c r="B88" s="529">
        <v>246826</v>
      </c>
      <c r="C88" s="519">
        <v>451</v>
      </c>
      <c r="D88" s="519">
        <v>246375</v>
      </c>
      <c r="E88" s="519">
        <v>246375</v>
      </c>
      <c r="F88" s="519">
        <v>0</v>
      </c>
    </row>
    <row r="89" spans="1:6" ht="18" customHeight="1">
      <c r="A89" s="522" t="s">
        <v>1184</v>
      </c>
      <c r="B89" s="529">
        <v>285031</v>
      </c>
      <c r="C89" s="519">
        <v>752</v>
      </c>
      <c r="D89" s="519">
        <v>284279</v>
      </c>
      <c r="E89" s="519">
        <v>284279</v>
      </c>
      <c r="F89" s="519">
        <v>0</v>
      </c>
    </row>
    <row r="90" spans="1:6" ht="18" customHeight="1">
      <c r="A90" s="522" t="s">
        <v>1177</v>
      </c>
      <c r="B90" s="529">
        <v>342038</v>
      </c>
      <c r="C90" s="519">
        <v>903</v>
      </c>
      <c r="D90" s="519">
        <v>341135</v>
      </c>
      <c r="E90" s="519">
        <v>341135</v>
      </c>
      <c r="F90" s="519">
        <v>0</v>
      </c>
    </row>
  </sheetData>
  <mergeCells count="70">
    <mergeCell ref="D81:D82"/>
    <mergeCell ref="E81:F81"/>
    <mergeCell ref="A83:F83"/>
    <mergeCell ref="A87:F87"/>
    <mergeCell ref="E61:F61"/>
    <mergeCell ref="A63:F63"/>
    <mergeCell ref="A67:F67"/>
    <mergeCell ref="A71:F71"/>
    <mergeCell ref="A77:F77"/>
    <mergeCell ref="A79:A82"/>
    <mergeCell ref="B79:F79"/>
    <mergeCell ref="B80:B82"/>
    <mergeCell ref="C80:F80"/>
    <mergeCell ref="C81:C82"/>
    <mergeCell ref="A44:F44"/>
    <mergeCell ref="A48:F48"/>
    <mergeCell ref="A52:F52"/>
    <mergeCell ref="A57:F57"/>
    <mergeCell ref="A59:A62"/>
    <mergeCell ref="B59:F59"/>
    <mergeCell ref="B60:B62"/>
    <mergeCell ref="C60:F60"/>
    <mergeCell ref="C61:C62"/>
    <mergeCell ref="D61:D62"/>
    <mergeCell ref="A38:F38"/>
    <mergeCell ref="A40:A43"/>
    <mergeCell ref="B40:F40"/>
    <mergeCell ref="B41:B43"/>
    <mergeCell ref="C41:F41"/>
    <mergeCell ref="C42:C43"/>
    <mergeCell ref="D42:D43"/>
    <mergeCell ref="E42:F42"/>
    <mergeCell ref="A28:F28"/>
    <mergeCell ref="G28:K28"/>
    <mergeCell ref="A29:F29"/>
    <mergeCell ref="G29:K29"/>
    <mergeCell ref="A33:F33"/>
    <mergeCell ref="G33:K33"/>
    <mergeCell ref="J26:K26"/>
    <mergeCell ref="A13:K13"/>
    <mergeCell ref="A17:K17"/>
    <mergeCell ref="A22:F22"/>
    <mergeCell ref="A24:A27"/>
    <mergeCell ref="B24:F24"/>
    <mergeCell ref="G24:K24"/>
    <mergeCell ref="B25:B27"/>
    <mergeCell ref="C25:F25"/>
    <mergeCell ref="G25:G27"/>
    <mergeCell ref="H25:K25"/>
    <mergeCell ref="C26:C27"/>
    <mergeCell ref="D26:D27"/>
    <mergeCell ref="E26:F26"/>
    <mergeCell ref="H26:H27"/>
    <mergeCell ref="I26:I27"/>
    <mergeCell ref="A9:K9"/>
    <mergeCell ref="A1:K1"/>
    <mergeCell ref="A3:K3"/>
    <mergeCell ref="A5:A8"/>
    <mergeCell ref="B5:F5"/>
    <mergeCell ref="G5:K5"/>
    <mergeCell ref="B6:B8"/>
    <mergeCell ref="C6:F6"/>
    <mergeCell ref="G6:G8"/>
    <mergeCell ref="H6:K6"/>
    <mergeCell ref="C7:C8"/>
    <mergeCell ref="D7:D8"/>
    <mergeCell ref="E7:F7"/>
    <mergeCell ref="H7:H8"/>
    <mergeCell ref="I7:I8"/>
    <mergeCell ref="J7:K7"/>
  </mergeCells>
  <conditionalFormatting sqref="I20 I12 I16 C45:F45 E46:F47 C49:F49 E50:F51 C53:F53 E54:F55 C46:C47 C50:C51 C54:C55">
    <cfRule type="cellIs" dxfId="1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90"/>
  <sheetViews>
    <sheetView view="pageBreakPreview" zoomScale="80" zoomScaleSheetLayoutView="80" workbookViewId="0">
      <selection activeCell="G51" sqref="G51"/>
    </sheetView>
  </sheetViews>
  <sheetFormatPr defaultRowHeight="12.75"/>
  <cols>
    <col min="1" max="1" width="22.7109375" style="516" customWidth="1"/>
    <col min="2" max="2" width="13.5703125" style="516" customWidth="1"/>
    <col min="3" max="3" width="12.5703125" style="516" customWidth="1"/>
    <col min="4" max="4" width="13" style="516" customWidth="1"/>
    <col min="5" max="5" width="15.85546875" style="516" customWidth="1"/>
    <col min="6" max="6" width="12" style="516" customWidth="1"/>
    <col min="7" max="7" width="12.7109375" style="516" customWidth="1"/>
    <col min="8" max="8" width="12.28515625" style="516" customWidth="1"/>
    <col min="9" max="9" width="12.85546875" style="516" customWidth="1"/>
    <col min="10" max="10" width="12.28515625" style="516" customWidth="1"/>
    <col min="11" max="11" width="11.42578125" style="516" customWidth="1"/>
    <col min="12" max="207" width="9.140625" style="516"/>
    <col min="208" max="208" width="17.7109375" style="516" customWidth="1"/>
    <col min="209" max="209" width="9.85546875" style="516" customWidth="1"/>
    <col min="210" max="210" width="10" style="516" customWidth="1"/>
    <col min="211" max="211" width="12.140625" style="516" customWidth="1"/>
    <col min="212" max="212" width="13.140625" style="516" customWidth="1"/>
    <col min="213" max="213" width="9.140625" style="516"/>
    <col min="214" max="214" width="9.85546875" style="516" customWidth="1"/>
    <col min="215" max="215" width="11.42578125" style="516" customWidth="1"/>
    <col min="216" max="217" width="9.140625" style="516"/>
    <col min="218" max="218" width="10.42578125" style="516" customWidth="1"/>
    <col min="219" max="219" width="7.85546875" style="516" customWidth="1"/>
    <col min="220" max="220" width="9.140625" style="516"/>
    <col min="221" max="221" width="11.42578125" style="516" customWidth="1"/>
    <col min="222" max="222" width="9.140625" style="516"/>
    <col min="223" max="224" width="12" style="516" customWidth="1"/>
    <col min="225" max="225" width="8.7109375" style="516" customWidth="1"/>
    <col min="226" max="226" width="9.42578125" style="516" customWidth="1"/>
    <col min="227" max="463" width="9.140625" style="516"/>
    <col min="464" max="464" width="17.7109375" style="516" customWidth="1"/>
    <col min="465" max="465" width="9.85546875" style="516" customWidth="1"/>
    <col min="466" max="466" width="10" style="516" customWidth="1"/>
    <col min="467" max="467" width="12.140625" style="516" customWidth="1"/>
    <col min="468" max="468" width="13.140625" style="516" customWidth="1"/>
    <col min="469" max="469" width="9.140625" style="516"/>
    <col min="470" max="470" width="9.85546875" style="516" customWidth="1"/>
    <col min="471" max="471" width="11.42578125" style="516" customWidth="1"/>
    <col min="472" max="473" width="9.140625" style="516"/>
    <col min="474" max="474" width="10.42578125" style="516" customWidth="1"/>
    <col min="475" max="475" width="7.85546875" style="516" customWidth="1"/>
    <col min="476" max="476" width="9.140625" style="516"/>
    <col min="477" max="477" width="11.42578125" style="516" customWidth="1"/>
    <col min="478" max="478" width="9.140625" style="516"/>
    <col min="479" max="480" width="12" style="516" customWidth="1"/>
    <col min="481" max="481" width="8.7109375" style="516" customWidth="1"/>
    <col min="482" max="482" width="9.42578125" style="516" customWidth="1"/>
    <col min="483" max="719" width="9.140625" style="516"/>
    <col min="720" max="720" width="17.7109375" style="516" customWidth="1"/>
    <col min="721" max="721" width="9.85546875" style="516" customWidth="1"/>
    <col min="722" max="722" width="10" style="516" customWidth="1"/>
    <col min="723" max="723" width="12.140625" style="516" customWidth="1"/>
    <col min="724" max="724" width="13.140625" style="516" customWidth="1"/>
    <col min="725" max="725" width="9.140625" style="516"/>
    <col min="726" max="726" width="9.85546875" style="516" customWidth="1"/>
    <col min="727" max="727" width="11.42578125" style="516" customWidth="1"/>
    <col min="728" max="729" width="9.140625" style="516"/>
    <col min="730" max="730" width="10.42578125" style="516" customWidth="1"/>
    <col min="731" max="731" width="7.85546875" style="516" customWidth="1"/>
    <col min="732" max="732" width="9.140625" style="516"/>
    <col min="733" max="733" width="11.42578125" style="516" customWidth="1"/>
    <col min="734" max="734" width="9.140625" style="516"/>
    <col min="735" max="736" width="12" style="516" customWidth="1"/>
    <col min="737" max="737" width="8.7109375" style="516" customWidth="1"/>
    <col min="738" max="738" width="9.42578125" style="516" customWidth="1"/>
    <col min="739" max="975" width="9.140625" style="516"/>
    <col min="976" max="976" width="17.7109375" style="516" customWidth="1"/>
    <col min="977" max="977" width="9.85546875" style="516" customWidth="1"/>
    <col min="978" max="978" width="10" style="516" customWidth="1"/>
    <col min="979" max="979" width="12.140625" style="516" customWidth="1"/>
    <col min="980" max="980" width="13.140625" style="516" customWidth="1"/>
    <col min="981" max="981" width="9.140625" style="516"/>
    <col min="982" max="982" width="9.85546875" style="516" customWidth="1"/>
    <col min="983" max="983" width="11.42578125" style="516" customWidth="1"/>
    <col min="984" max="985" width="9.140625" style="516"/>
    <col min="986" max="986" width="10.42578125" style="516" customWidth="1"/>
    <col min="987" max="987" width="7.85546875" style="516" customWidth="1"/>
    <col min="988" max="988" width="9.140625" style="516"/>
    <col min="989" max="989" width="11.42578125" style="516" customWidth="1"/>
    <col min="990" max="990" width="9.140625" style="516"/>
    <col min="991" max="992" width="12" style="516" customWidth="1"/>
    <col min="993" max="993" width="8.7109375" style="516" customWidth="1"/>
    <col min="994" max="994" width="9.42578125" style="516" customWidth="1"/>
    <col min="995" max="1231" width="9.140625" style="516"/>
    <col min="1232" max="1232" width="17.7109375" style="516" customWidth="1"/>
    <col min="1233" max="1233" width="9.85546875" style="516" customWidth="1"/>
    <col min="1234" max="1234" width="10" style="516" customWidth="1"/>
    <col min="1235" max="1235" width="12.140625" style="516" customWidth="1"/>
    <col min="1236" max="1236" width="13.140625" style="516" customWidth="1"/>
    <col min="1237" max="1237" width="9.140625" style="516"/>
    <col min="1238" max="1238" width="9.85546875" style="516" customWidth="1"/>
    <col min="1239" max="1239" width="11.42578125" style="516" customWidth="1"/>
    <col min="1240" max="1241" width="9.140625" style="516"/>
    <col min="1242" max="1242" width="10.42578125" style="516" customWidth="1"/>
    <col min="1243" max="1243" width="7.85546875" style="516" customWidth="1"/>
    <col min="1244" max="1244" width="9.140625" style="516"/>
    <col min="1245" max="1245" width="11.42578125" style="516" customWidth="1"/>
    <col min="1246" max="1246" width="9.140625" style="516"/>
    <col min="1247" max="1248" width="12" style="516" customWidth="1"/>
    <col min="1249" max="1249" width="8.7109375" style="516" customWidth="1"/>
    <col min="1250" max="1250" width="9.42578125" style="516" customWidth="1"/>
    <col min="1251" max="1487" width="9.140625" style="516"/>
    <col min="1488" max="1488" width="17.7109375" style="516" customWidth="1"/>
    <col min="1489" max="1489" width="9.85546875" style="516" customWidth="1"/>
    <col min="1490" max="1490" width="10" style="516" customWidth="1"/>
    <col min="1491" max="1491" width="12.140625" style="516" customWidth="1"/>
    <col min="1492" max="1492" width="13.140625" style="516" customWidth="1"/>
    <col min="1493" max="1493" width="9.140625" style="516"/>
    <col min="1494" max="1494" width="9.85546875" style="516" customWidth="1"/>
    <col min="1495" max="1495" width="11.42578125" style="516" customWidth="1"/>
    <col min="1496" max="1497" width="9.140625" style="516"/>
    <col min="1498" max="1498" width="10.42578125" style="516" customWidth="1"/>
    <col min="1499" max="1499" width="7.85546875" style="516" customWidth="1"/>
    <col min="1500" max="1500" width="9.140625" style="516"/>
    <col min="1501" max="1501" width="11.42578125" style="516" customWidth="1"/>
    <col min="1502" max="1502" width="9.140625" style="516"/>
    <col min="1503" max="1504" width="12" style="516" customWidth="1"/>
    <col min="1505" max="1505" width="8.7109375" style="516" customWidth="1"/>
    <col min="1506" max="1506" width="9.42578125" style="516" customWidth="1"/>
    <col min="1507" max="1743" width="9.140625" style="516"/>
    <col min="1744" max="1744" width="17.7109375" style="516" customWidth="1"/>
    <col min="1745" max="1745" width="9.85546875" style="516" customWidth="1"/>
    <col min="1746" max="1746" width="10" style="516" customWidth="1"/>
    <col min="1747" max="1747" width="12.140625" style="516" customWidth="1"/>
    <col min="1748" max="1748" width="13.140625" style="516" customWidth="1"/>
    <col min="1749" max="1749" width="9.140625" style="516"/>
    <col min="1750" max="1750" width="9.85546875" style="516" customWidth="1"/>
    <col min="1751" max="1751" width="11.42578125" style="516" customWidth="1"/>
    <col min="1752" max="1753" width="9.140625" style="516"/>
    <col min="1754" max="1754" width="10.42578125" style="516" customWidth="1"/>
    <col min="1755" max="1755" width="7.85546875" style="516" customWidth="1"/>
    <col min="1756" max="1756" width="9.140625" style="516"/>
    <col min="1757" max="1757" width="11.42578125" style="516" customWidth="1"/>
    <col min="1758" max="1758" width="9.140625" style="516"/>
    <col min="1759" max="1760" width="12" style="516" customWidth="1"/>
    <col min="1761" max="1761" width="8.7109375" style="516" customWidth="1"/>
    <col min="1762" max="1762" width="9.42578125" style="516" customWidth="1"/>
    <col min="1763" max="1999" width="9.140625" style="516"/>
    <col min="2000" max="2000" width="17.7109375" style="516" customWidth="1"/>
    <col min="2001" max="2001" width="9.85546875" style="516" customWidth="1"/>
    <col min="2002" max="2002" width="10" style="516" customWidth="1"/>
    <col min="2003" max="2003" width="12.140625" style="516" customWidth="1"/>
    <col min="2004" max="2004" width="13.140625" style="516" customWidth="1"/>
    <col min="2005" max="2005" width="9.140625" style="516"/>
    <col min="2006" max="2006" width="9.85546875" style="516" customWidth="1"/>
    <col min="2007" max="2007" width="11.42578125" style="516" customWidth="1"/>
    <col min="2008" max="2009" width="9.140625" style="516"/>
    <col min="2010" max="2010" width="10.42578125" style="516" customWidth="1"/>
    <col min="2011" max="2011" width="7.85546875" style="516" customWidth="1"/>
    <col min="2012" max="2012" width="9.140625" style="516"/>
    <col min="2013" max="2013" width="11.42578125" style="516" customWidth="1"/>
    <col min="2014" max="2014" width="9.140625" style="516"/>
    <col min="2015" max="2016" width="12" style="516" customWidth="1"/>
    <col min="2017" max="2017" width="8.7109375" style="516" customWidth="1"/>
    <col min="2018" max="2018" width="9.42578125" style="516" customWidth="1"/>
    <col min="2019" max="2255" width="9.140625" style="516"/>
    <col min="2256" max="2256" width="17.7109375" style="516" customWidth="1"/>
    <col min="2257" max="2257" width="9.85546875" style="516" customWidth="1"/>
    <col min="2258" max="2258" width="10" style="516" customWidth="1"/>
    <col min="2259" max="2259" width="12.140625" style="516" customWidth="1"/>
    <col min="2260" max="2260" width="13.140625" style="516" customWidth="1"/>
    <col min="2261" max="2261" width="9.140625" style="516"/>
    <col min="2262" max="2262" width="9.85546875" style="516" customWidth="1"/>
    <col min="2263" max="2263" width="11.42578125" style="516" customWidth="1"/>
    <col min="2264" max="2265" width="9.140625" style="516"/>
    <col min="2266" max="2266" width="10.42578125" style="516" customWidth="1"/>
    <col min="2267" max="2267" width="7.85546875" style="516" customWidth="1"/>
    <col min="2268" max="2268" width="9.140625" style="516"/>
    <col min="2269" max="2269" width="11.42578125" style="516" customWidth="1"/>
    <col min="2270" max="2270" width="9.140625" style="516"/>
    <col min="2271" max="2272" width="12" style="516" customWidth="1"/>
    <col min="2273" max="2273" width="8.7109375" style="516" customWidth="1"/>
    <col min="2274" max="2274" width="9.42578125" style="516" customWidth="1"/>
    <col min="2275" max="2511" width="9.140625" style="516"/>
    <col min="2512" max="2512" width="17.7109375" style="516" customWidth="1"/>
    <col min="2513" max="2513" width="9.85546875" style="516" customWidth="1"/>
    <col min="2514" max="2514" width="10" style="516" customWidth="1"/>
    <col min="2515" max="2515" width="12.140625" style="516" customWidth="1"/>
    <col min="2516" max="2516" width="13.140625" style="516" customWidth="1"/>
    <col min="2517" max="2517" width="9.140625" style="516"/>
    <col min="2518" max="2518" width="9.85546875" style="516" customWidth="1"/>
    <col min="2519" max="2519" width="11.42578125" style="516" customWidth="1"/>
    <col min="2520" max="2521" width="9.140625" style="516"/>
    <col min="2522" max="2522" width="10.42578125" style="516" customWidth="1"/>
    <col min="2523" max="2523" width="7.85546875" style="516" customWidth="1"/>
    <col min="2524" max="2524" width="9.140625" style="516"/>
    <col min="2525" max="2525" width="11.42578125" style="516" customWidth="1"/>
    <col min="2526" max="2526" width="9.140625" style="516"/>
    <col min="2527" max="2528" width="12" style="516" customWidth="1"/>
    <col min="2529" max="2529" width="8.7109375" style="516" customWidth="1"/>
    <col min="2530" max="2530" width="9.42578125" style="516" customWidth="1"/>
    <col min="2531" max="2767" width="9.140625" style="516"/>
    <col min="2768" max="2768" width="17.7109375" style="516" customWidth="1"/>
    <col min="2769" max="2769" width="9.85546875" style="516" customWidth="1"/>
    <col min="2770" max="2770" width="10" style="516" customWidth="1"/>
    <col min="2771" max="2771" width="12.140625" style="516" customWidth="1"/>
    <col min="2772" max="2772" width="13.140625" style="516" customWidth="1"/>
    <col min="2773" max="2773" width="9.140625" style="516"/>
    <col min="2774" max="2774" width="9.85546875" style="516" customWidth="1"/>
    <col min="2775" max="2775" width="11.42578125" style="516" customWidth="1"/>
    <col min="2776" max="2777" width="9.140625" style="516"/>
    <col min="2778" max="2778" width="10.42578125" style="516" customWidth="1"/>
    <col min="2779" max="2779" width="7.85546875" style="516" customWidth="1"/>
    <col min="2780" max="2780" width="9.140625" style="516"/>
    <col min="2781" max="2781" width="11.42578125" style="516" customWidth="1"/>
    <col min="2782" max="2782" width="9.140625" style="516"/>
    <col min="2783" max="2784" width="12" style="516" customWidth="1"/>
    <col min="2785" max="2785" width="8.7109375" style="516" customWidth="1"/>
    <col min="2786" max="2786" width="9.42578125" style="516" customWidth="1"/>
    <col min="2787" max="3023" width="9.140625" style="516"/>
    <col min="3024" max="3024" width="17.7109375" style="516" customWidth="1"/>
    <col min="3025" max="3025" width="9.85546875" style="516" customWidth="1"/>
    <col min="3026" max="3026" width="10" style="516" customWidth="1"/>
    <col min="3027" max="3027" width="12.140625" style="516" customWidth="1"/>
    <col min="3028" max="3028" width="13.140625" style="516" customWidth="1"/>
    <col min="3029" max="3029" width="9.140625" style="516"/>
    <col min="3030" max="3030" width="9.85546875" style="516" customWidth="1"/>
    <col min="3031" max="3031" width="11.42578125" style="516" customWidth="1"/>
    <col min="3032" max="3033" width="9.140625" style="516"/>
    <col min="3034" max="3034" width="10.42578125" style="516" customWidth="1"/>
    <col min="3035" max="3035" width="7.85546875" style="516" customWidth="1"/>
    <col min="3036" max="3036" width="9.140625" style="516"/>
    <col min="3037" max="3037" width="11.42578125" style="516" customWidth="1"/>
    <col min="3038" max="3038" width="9.140625" style="516"/>
    <col min="3039" max="3040" width="12" style="516" customWidth="1"/>
    <col min="3041" max="3041" width="8.7109375" style="516" customWidth="1"/>
    <col min="3042" max="3042" width="9.42578125" style="516" customWidth="1"/>
    <col min="3043" max="3279" width="9.140625" style="516"/>
    <col min="3280" max="3280" width="17.7109375" style="516" customWidth="1"/>
    <col min="3281" max="3281" width="9.85546875" style="516" customWidth="1"/>
    <col min="3282" max="3282" width="10" style="516" customWidth="1"/>
    <col min="3283" max="3283" width="12.140625" style="516" customWidth="1"/>
    <col min="3284" max="3284" width="13.140625" style="516" customWidth="1"/>
    <col min="3285" max="3285" width="9.140625" style="516"/>
    <col min="3286" max="3286" width="9.85546875" style="516" customWidth="1"/>
    <col min="3287" max="3287" width="11.42578125" style="516" customWidth="1"/>
    <col min="3288" max="3289" width="9.140625" style="516"/>
    <col min="3290" max="3290" width="10.42578125" style="516" customWidth="1"/>
    <col min="3291" max="3291" width="7.85546875" style="516" customWidth="1"/>
    <col min="3292" max="3292" width="9.140625" style="516"/>
    <col min="3293" max="3293" width="11.42578125" style="516" customWidth="1"/>
    <col min="3294" max="3294" width="9.140625" style="516"/>
    <col min="3295" max="3296" width="12" style="516" customWidth="1"/>
    <col min="3297" max="3297" width="8.7109375" style="516" customWidth="1"/>
    <col min="3298" max="3298" width="9.42578125" style="516" customWidth="1"/>
    <col min="3299" max="3535" width="9.140625" style="516"/>
    <col min="3536" max="3536" width="17.7109375" style="516" customWidth="1"/>
    <col min="3537" max="3537" width="9.85546875" style="516" customWidth="1"/>
    <col min="3538" max="3538" width="10" style="516" customWidth="1"/>
    <col min="3539" max="3539" width="12.140625" style="516" customWidth="1"/>
    <col min="3540" max="3540" width="13.140625" style="516" customWidth="1"/>
    <col min="3541" max="3541" width="9.140625" style="516"/>
    <col min="3542" max="3542" width="9.85546875" style="516" customWidth="1"/>
    <col min="3543" max="3543" width="11.42578125" style="516" customWidth="1"/>
    <col min="3544" max="3545" width="9.140625" style="516"/>
    <col min="3546" max="3546" width="10.42578125" style="516" customWidth="1"/>
    <col min="3547" max="3547" width="7.85546875" style="516" customWidth="1"/>
    <col min="3548" max="3548" width="9.140625" style="516"/>
    <col min="3549" max="3549" width="11.42578125" style="516" customWidth="1"/>
    <col min="3550" max="3550" width="9.140625" style="516"/>
    <col min="3551" max="3552" width="12" style="516" customWidth="1"/>
    <col min="3553" max="3553" width="8.7109375" style="516" customWidth="1"/>
    <col min="3554" max="3554" width="9.42578125" style="516" customWidth="1"/>
    <col min="3555" max="3791" width="9.140625" style="516"/>
    <col min="3792" max="3792" width="17.7109375" style="516" customWidth="1"/>
    <col min="3793" max="3793" width="9.85546875" style="516" customWidth="1"/>
    <col min="3794" max="3794" width="10" style="516" customWidth="1"/>
    <col min="3795" max="3795" width="12.140625" style="516" customWidth="1"/>
    <col min="3796" max="3796" width="13.140625" style="516" customWidth="1"/>
    <col min="3797" max="3797" width="9.140625" style="516"/>
    <col min="3798" max="3798" width="9.85546875" style="516" customWidth="1"/>
    <col min="3799" max="3799" width="11.42578125" style="516" customWidth="1"/>
    <col min="3800" max="3801" width="9.140625" style="516"/>
    <col min="3802" max="3802" width="10.42578125" style="516" customWidth="1"/>
    <col min="3803" max="3803" width="7.85546875" style="516" customWidth="1"/>
    <col min="3804" max="3804" width="9.140625" style="516"/>
    <col min="3805" max="3805" width="11.42578125" style="516" customWidth="1"/>
    <col min="3806" max="3806" width="9.140625" style="516"/>
    <col min="3807" max="3808" width="12" style="516" customWidth="1"/>
    <col min="3809" max="3809" width="8.7109375" style="516" customWidth="1"/>
    <col min="3810" max="3810" width="9.42578125" style="516" customWidth="1"/>
    <col min="3811" max="4047" width="9.140625" style="516"/>
    <col min="4048" max="4048" width="17.7109375" style="516" customWidth="1"/>
    <col min="4049" max="4049" width="9.85546875" style="516" customWidth="1"/>
    <col min="4050" max="4050" width="10" style="516" customWidth="1"/>
    <col min="4051" max="4051" width="12.140625" style="516" customWidth="1"/>
    <col min="4052" max="4052" width="13.140625" style="516" customWidth="1"/>
    <col min="4053" max="4053" width="9.140625" style="516"/>
    <col min="4054" max="4054" width="9.85546875" style="516" customWidth="1"/>
    <col min="4055" max="4055" width="11.42578125" style="516" customWidth="1"/>
    <col min="4056" max="4057" width="9.140625" style="516"/>
    <col min="4058" max="4058" width="10.42578125" style="516" customWidth="1"/>
    <col min="4059" max="4059" width="7.85546875" style="516" customWidth="1"/>
    <col min="4060" max="4060" width="9.140625" style="516"/>
    <col min="4061" max="4061" width="11.42578125" style="516" customWidth="1"/>
    <col min="4062" max="4062" width="9.140625" style="516"/>
    <col min="4063" max="4064" width="12" style="516" customWidth="1"/>
    <col min="4065" max="4065" width="8.7109375" style="516" customWidth="1"/>
    <col min="4066" max="4066" width="9.42578125" style="516" customWidth="1"/>
    <col min="4067" max="4303" width="9.140625" style="516"/>
    <col min="4304" max="4304" width="17.7109375" style="516" customWidth="1"/>
    <col min="4305" max="4305" width="9.85546875" style="516" customWidth="1"/>
    <col min="4306" max="4306" width="10" style="516" customWidth="1"/>
    <col min="4307" max="4307" width="12.140625" style="516" customWidth="1"/>
    <col min="4308" max="4308" width="13.140625" style="516" customWidth="1"/>
    <col min="4309" max="4309" width="9.140625" style="516"/>
    <col min="4310" max="4310" width="9.85546875" style="516" customWidth="1"/>
    <col min="4311" max="4311" width="11.42578125" style="516" customWidth="1"/>
    <col min="4312" max="4313" width="9.140625" style="516"/>
    <col min="4314" max="4314" width="10.42578125" style="516" customWidth="1"/>
    <col min="4315" max="4315" width="7.85546875" style="516" customWidth="1"/>
    <col min="4316" max="4316" width="9.140625" style="516"/>
    <col min="4317" max="4317" width="11.42578125" style="516" customWidth="1"/>
    <col min="4318" max="4318" width="9.140625" style="516"/>
    <col min="4319" max="4320" width="12" style="516" customWidth="1"/>
    <col min="4321" max="4321" width="8.7109375" style="516" customWidth="1"/>
    <col min="4322" max="4322" width="9.42578125" style="516" customWidth="1"/>
    <col min="4323" max="4559" width="9.140625" style="516"/>
    <col min="4560" max="4560" width="17.7109375" style="516" customWidth="1"/>
    <col min="4561" max="4561" width="9.85546875" style="516" customWidth="1"/>
    <col min="4562" max="4562" width="10" style="516" customWidth="1"/>
    <col min="4563" max="4563" width="12.140625" style="516" customWidth="1"/>
    <col min="4564" max="4564" width="13.140625" style="516" customWidth="1"/>
    <col min="4565" max="4565" width="9.140625" style="516"/>
    <col min="4566" max="4566" width="9.85546875" style="516" customWidth="1"/>
    <col min="4567" max="4567" width="11.42578125" style="516" customWidth="1"/>
    <col min="4568" max="4569" width="9.140625" style="516"/>
    <col min="4570" max="4570" width="10.42578125" style="516" customWidth="1"/>
    <col min="4571" max="4571" width="7.85546875" style="516" customWidth="1"/>
    <col min="4572" max="4572" width="9.140625" style="516"/>
    <col min="4573" max="4573" width="11.42578125" style="516" customWidth="1"/>
    <col min="4574" max="4574" width="9.140625" style="516"/>
    <col min="4575" max="4576" width="12" style="516" customWidth="1"/>
    <col min="4577" max="4577" width="8.7109375" style="516" customWidth="1"/>
    <col min="4578" max="4578" width="9.42578125" style="516" customWidth="1"/>
    <col min="4579" max="4815" width="9.140625" style="516"/>
    <col min="4816" max="4816" width="17.7109375" style="516" customWidth="1"/>
    <col min="4817" max="4817" width="9.85546875" style="516" customWidth="1"/>
    <col min="4818" max="4818" width="10" style="516" customWidth="1"/>
    <col min="4819" max="4819" width="12.140625" style="516" customWidth="1"/>
    <col min="4820" max="4820" width="13.140625" style="516" customWidth="1"/>
    <col min="4821" max="4821" width="9.140625" style="516"/>
    <col min="4822" max="4822" width="9.85546875" style="516" customWidth="1"/>
    <col min="4823" max="4823" width="11.42578125" style="516" customWidth="1"/>
    <col min="4824" max="4825" width="9.140625" style="516"/>
    <col min="4826" max="4826" width="10.42578125" style="516" customWidth="1"/>
    <col min="4827" max="4827" width="7.85546875" style="516" customWidth="1"/>
    <col min="4828" max="4828" width="9.140625" style="516"/>
    <col min="4829" max="4829" width="11.42578125" style="516" customWidth="1"/>
    <col min="4830" max="4830" width="9.140625" style="516"/>
    <col min="4831" max="4832" width="12" style="516" customWidth="1"/>
    <col min="4833" max="4833" width="8.7109375" style="516" customWidth="1"/>
    <col min="4834" max="4834" width="9.42578125" style="516" customWidth="1"/>
    <col min="4835" max="5071" width="9.140625" style="516"/>
    <col min="5072" max="5072" width="17.7109375" style="516" customWidth="1"/>
    <col min="5073" max="5073" width="9.85546875" style="516" customWidth="1"/>
    <col min="5074" max="5074" width="10" style="516" customWidth="1"/>
    <col min="5075" max="5075" width="12.140625" style="516" customWidth="1"/>
    <col min="5076" max="5076" width="13.140625" style="516" customWidth="1"/>
    <col min="5077" max="5077" width="9.140625" style="516"/>
    <col min="5078" max="5078" width="9.85546875" style="516" customWidth="1"/>
    <col min="5079" max="5079" width="11.42578125" style="516" customWidth="1"/>
    <col min="5080" max="5081" width="9.140625" style="516"/>
    <col min="5082" max="5082" width="10.42578125" style="516" customWidth="1"/>
    <col min="5083" max="5083" width="7.85546875" style="516" customWidth="1"/>
    <col min="5084" max="5084" width="9.140625" style="516"/>
    <col min="5085" max="5085" width="11.42578125" style="516" customWidth="1"/>
    <col min="5086" max="5086" width="9.140625" style="516"/>
    <col min="5087" max="5088" width="12" style="516" customWidth="1"/>
    <col min="5089" max="5089" width="8.7109375" style="516" customWidth="1"/>
    <col min="5090" max="5090" width="9.42578125" style="516" customWidth="1"/>
    <col min="5091" max="5327" width="9.140625" style="516"/>
    <col min="5328" max="5328" width="17.7109375" style="516" customWidth="1"/>
    <col min="5329" max="5329" width="9.85546875" style="516" customWidth="1"/>
    <col min="5330" max="5330" width="10" style="516" customWidth="1"/>
    <col min="5331" max="5331" width="12.140625" style="516" customWidth="1"/>
    <col min="5332" max="5332" width="13.140625" style="516" customWidth="1"/>
    <col min="5333" max="5333" width="9.140625" style="516"/>
    <col min="5334" max="5334" width="9.85546875" style="516" customWidth="1"/>
    <col min="5335" max="5335" width="11.42578125" style="516" customWidth="1"/>
    <col min="5336" max="5337" width="9.140625" style="516"/>
    <col min="5338" max="5338" width="10.42578125" style="516" customWidth="1"/>
    <col min="5339" max="5339" width="7.85546875" style="516" customWidth="1"/>
    <col min="5340" max="5340" width="9.140625" style="516"/>
    <col min="5341" max="5341" width="11.42578125" style="516" customWidth="1"/>
    <col min="5342" max="5342" width="9.140625" style="516"/>
    <col min="5343" max="5344" width="12" style="516" customWidth="1"/>
    <col min="5345" max="5345" width="8.7109375" style="516" customWidth="1"/>
    <col min="5346" max="5346" width="9.42578125" style="516" customWidth="1"/>
    <col min="5347" max="5583" width="9.140625" style="516"/>
    <col min="5584" max="5584" width="17.7109375" style="516" customWidth="1"/>
    <col min="5585" max="5585" width="9.85546875" style="516" customWidth="1"/>
    <col min="5586" max="5586" width="10" style="516" customWidth="1"/>
    <col min="5587" max="5587" width="12.140625" style="516" customWidth="1"/>
    <col min="5588" max="5588" width="13.140625" style="516" customWidth="1"/>
    <col min="5589" max="5589" width="9.140625" style="516"/>
    <col min="5590" max="5590" width="9.85546875" style="516" customWidth="1"/>
    <col min="5591" max="5591" width="11.42578125" style="516" customWidth="1"/>
    <col min="5592" max="5593" width="9.140625" style="516"/>
    <col min="5594" max="5594" width="10.42578125" style="516" customWidth="1"/>
    <col min="5595" max="5595" width="7.85546875" style="516" customWidth="1"/>
    <col min="5596" max="5596" width="9.140625" style="516"/>
    <col min="5597" max="5597" width="11.42578125" style="516" customWidth="1"/>
    <col min="5598" max="5598" width="9.140625" style="516"/>
    <col min="5599" max="5600" width="12" style="516" customWidth="1"/>
    <col min="5601" max="5601" width="8.7109375" style="516" customWidth="1"/>
    <col min="5602" max="5602" width="9.42578125" style="516" customWidth="1"/>
    <col min="5603" max="5839" width="9.140625" style="516"/>
    <col min="5840" max="5840" width="17.7109375" style="516" customWidth="1"/>
    <col min="5841" max="5841" width="9.85546875" style="516" customWidth="1"/>
    <col min="5842" max="5842" width="10" style="516" customWidth="1"/>
    <col min="5843" max="5843" width="12.140625" style="516" customWidth="1"/>
    <col min="5844" max="5844" width="13.140625" style="516" customWidth="1"/>
    <col min="5845" max="5845" width="9.140625" style="516"/>
    <col min="5846" max="5846" width="9.85546875" style="516" customWidth="1"/>
    <col min="5847" max="5847" width="11.42578125" style="516" customWidth="1"/>
    <col min="5848" max="5849" width="9.140625" style="516"/>
    <col min="5850" max="5850" width="10.42578125" style="516" customWidth="1"/>
    <col min="5851" max="5851" width="7.85546875" style="516" customWidth="1"/>
    <col min="5852" max="5852" width="9.140625" style="516"/>
    <col min="5853" max="5853" width="11.42578125" style="516" customWidth="1"/>
    <col min="5854" max="5854" width="9.140625" style="516"/>
    <col min="5855" max="5856" width="12" style="516" customWidth="1"/>
    <col min="5857" max="5857" width="8.7109375" style="516" customWidth="1"/>
    <col min="5858" max="5858" width="9.42578125" style="516" customWidth="1"/>
    <col min="5859" max="6095" width="9.140625" style="516"/>
    <col min="6096" max="6096" width="17.7109375" style="516" customWidth="1"/>
    <col min="6097" max="6097" width="9.85546875" style="516" customWidth="1"/>
    <col min="6098" max="6098" width="10" style="516" customWidth="1"/>
    <col min="6099" max="6099" width="12.140625" style="516" customWidth="1"/>
    <col min="6100" max="6100" width="13.140625" style="516" customWidth="1"/>
    <col min="6101" max="6101" width="9.140625" style="516"/>
    <col min="6102" max="6102" width="9.85546875" style="516" customWidth="1"/>
    <col min="6103" max="6103" width="11.42578125" style="516" customWidth="1"/>
    <col min="6104" max="6105" width="9.140625" style="516"/>
    <col min="6106" max="6106" width="10.42578125" style="516" customWidth="1"/>
    <col min="6107" max="6107" width="7.85546875" style="516" customWidth="1"/>
    <col min="6108" max="6108" width="9.140625" style="516"/>
    <col min="6109" max="6109" width="11.42578125" style="516" customWidth="1"/>
    <col min="6110" max="6110" width="9.140625" style="516"/>
    <col min="6111" max="6112" width="12" style="516" customWidth="1"/>
    <col min="6113" max="6113" width="8.7109375" style="516" customWidth="1"/>
    <col min="6114" max="6114" width="9.42578125" style="516" customWidth="1"/>
    <col min="6115" max="6351" width="9.140625" style="516"/>
    <col min="6352" max="6352" width="17.7109375" style="516" customWidth="1"/>
    <col min="6353" max="6353" width="9.85546875" style="516" customWidth="1"/>
    <col min="6354" max="6354" width="10" style="516" customWidth="1"/>
    <col min="6355" max="6355" width="12.140625" style="516" customWidth="1"/>
    <col min="6356" max="6356" width="13.140625" style="516" customWidth="1"/>
    <col min="6357" max="6357" width="9.140625" style="516"/>
    <col min="6358" max="6358" width="9.85546875" style="516" customWidth="1"/>
    <col min="6359" max="6359" width="11.42578125" style="516" customWidth="1"/>
    <col min="6360" max="6361" width="9.140625" style="516"/>
    <col min="6362" max="6362" width="10.42578125" style="516" customWidth="1"/>
    <col min="6363" max="6363" width="7.85546875" style="516" customWidth="1"/>
    <col min="6364" max="6364" width="9.140625" style="516"/>
    <col min="6365" max="6365" width="11.42578125" style="516" customWidth="1"/>
    <col min="6366" max="6366" width="9.140625" style="516"/>
    <col min="6367" max="6368" width="12" style="516" customWidth="1"/>
    <col min="6369" max="6369" width="8.7109375" style="516" customWidth="1"/>
    <col min="6370" max="6370" width="9.42578125" style="516" customWidth="1"/>
    <col min="6371" max="6607" width="9.140625" style="516"/>
    <col min="6608" max="6608" width="17.7109375" style="516" customWidth="1"/>
    <col min="6609" max="6609" width="9.85546875" style="516" customWidth="1"/>
    <col min="6610" max="6610" width="10" style="516" customWidth="1"/>
    <col min="6611" max="6611" width="12.140625" style="516" customWidth="1"/>
    <col min="6612" max="6612" width="13.140625" style="516" customWidth="1"/>
    <col min="6613" max="6613" width="9.140625" style="516"/>
    <col min="6614" max="6614" width="9.85546875" style="516" customWidth="1"/>
    <col min="6615" max="6615" width="11.42578125" style="516" customWidth="1"/>
    <col min="6616" max="6617" width="9.140625" style="516"/>
    <col min="6618" max="6618" width="10.42578125" style="516" customWidth="1"/>
    <col min="6619" max="6619" width="7.85546875" style="516" customWidth="1"/>
    <col min="6620" max="6620" width="9.140625" style="516"/>
    <col min="6621" max="6621" width="11.42578125" style="516" customWidth="1"/>
    <col min="6622" max="6622" width="9.140625" style="516"/>
    <col min="6623" max="6624" width="12" style="516" customWidth="1"/>
    <col min="6625" max="6625" width="8.7109375" style="516" customWidth="1"/>
    <col min="6626" max="6626" width="9.42578125" style="516" customWidth="1"/>
    <col min="6627" max="6863" width="9.140625" style="516"/>
    <col min="6864" max="6864" width="17.7109375" style="516" customWidth="1"/>
    <col min="6865" max="6865" width="9.85546875" style="516" customWidth="1"/>
    <col min="6866" max="6866" width="10" style="516" customWidth="1"/>
    <col min="6867" max="6867" width="12.140625" style="516" customWidth="1"/>
    <col min="6868" max="6868" width="13.140625" style="516" customWidth="1"/>
    <col min="6869" max="6869" width="9.140625" style="516"/>
    <col min="6870" max="6870" width="9.85546875" style="516" customWidth="1"/>
    <col min="6871" max="6871" width="11.42578125" style="516" customWidth="1"/>
    <col min="6872" max="6873" width="9.140625" style="516"/>
    <col min="6874" max="6874" width="10.42578125" style="516" customWidth="1"/>
    <col min="6875" max="6875" width="7.85546875" style="516" customWidth="1"/>
    <col min="6876" max="6876" width="9.140625" style="516"/>
    <col min="6877" max="6877" width="11.42578125" style="516" customWidth="1"/>
    <col min="6878" max="6878" width="9.140625" style="516"/>
    <col min="6879" max="6880" width="12" style="516" customWidth="1"/>
    <col min="6881" max="6881" width="8.7109375" style="516" customWidth="1"/>
    <col min="6882" max="6882" width="9.42578125" style="516" customWidth="1"/>
    <col min="6883" max="7119" width="9.140625" style="516"/>
    <col min="7120" max="7120" width="17.7109375" style="516" customWidth="1"/>
    <col min="7121" max="7121" width="9.85546875" style="516" customWidth="1"/>
    <col min="7122" max="7122" width="10" style="516" customWidth="1"/>
    <col min="7123" max="7123" width="12.140625" style="516" customWidth="1"/>
    <col min="7124" max="7124" width="13.140625" style="516" customWidth="1"/>
    <col min="7125" max="7125" width="9.140625" style="516"/>
    <col min="7126" max="7126" width="9.85546875" style="516" customWidth="1"/>
    <col min="7127" max="7127" width="11.42578125" style="516" customWidth="1"/>
    <col min="7128" max="7129" width="9.140625" style="516"/>
    <col min="7130" max="7130" width="10.42578125" style="516" customWidth="1"/>
    <col min="7131" max="7131" width="7.85546875" style="516" customWidth="1"/>
    <col min="7132" max="7132" width="9.140625" style="516"/>
    <col min="7133" max="7133" width="11.42578125" style="516" customWidth="1"/>
    <col min="7134" max="7134" width="9.140625" style="516"/>
    <col min="7135" max="7136" width="12" style="516" customWidth="1"/>
    <col min="7137" max="7137" width="8.7109375" style="516" customWidth="1"/>
    <col min="7138" max="7138" width="9.42578125" style="516" customWidth="1"/>
    <col min="7139" max="7375" width="9.140625" style="516"/>
    <col min="7376" max="7376" width="17.7109375" style="516" customWidth="1"/>
    <col min="7377" max="7377" width="9.85546875" style="516" customWidth="1"/>
    <col min="7378" max="7378" width="10" style="516" customWidth="1"/>
    <col min="7379" max="7379" width="12.140625" style="516" customWidth="1"/>
    <col min="7380" max="7380" width="13.140625" style="516" customWidth="1"/>
    <col min="7381" max="7381" width="9.140625" style="516"/>
    <col min="7382" max="7382" width="9.85546875" style="516" customWidth="1"/>
    <col min="7383" max="7383" width="11.42578125" style="516" customWidth="1"/>
    <col min="7384" max="7385" width="9.140625" style="516"/>
    <col min="7386" max="7386" width="10.42578125" style="516" customWidth="1"/>
    <col min="7387" max="7387" width="7.85546875" style="516" customWidth="1"/>
    <col min="7388" max="7388" width="9.140625" style="516"/>
    <col min="7389" max="7389" width="11.42578125" style="516" customWidth="1"/>
    <col min="7390" max="7390" width="9.140625" style="516"/>
    <col min="7391" max="7392" width="12" style="516" customWidth="1"/>
    <col min="7393" max="7393" width="8.7109375" style="516" customWidth="1"/>
    <col min="7394" max="7394" width="9.42578125" style="516" customWidth="1"/>
    <col min="7395" max="7631" width="9.140625" style="516"/>
    <col min="7632" max="7632" width="17.7109375" style="516" customWidth="1"/>
    <col min="7633" max="7633" width="9.85546875" style="516" customWidth="1"/>
    <col min="7634" max="7634" width="10" style="516" customWidth="1"/>
    <col min="7635" max="7635" width="12.140625" style="516" customWidth="1"/>
    <col min="7636" max="7636" width="13.140625" style="516" customWidth="1"/>
    <col min="7637" max="7637" width="9.140625" style="516"/>
    <col min="7638" max="7638" width="9.85546875" style="516" customWidth="1"/>
    <col min="7639" max="7639" width="11.42578125" style="516" customWidth="1"/>
    <col min="7640" max="7641" width="9.140625" style="516"/>
    <col min="7642" max="7642" width="10.42578125" style="516" customWidth="1"/>
    <col min="7643" max="7643" width="7.85546875" style="516" customWidth="1"/>
    <col min="7644" max="7644" width="9.140625" style="516"/>
    <col min="7645" max="7645" width="11.42578125" style="516" customWidth="1"/>
    <col min="7646" max="7646" width="9.140625" style="516"/>
    <col min="7647" max="7648" width="12" style="516" customWidth="1"/>
    <col min="7649" max="7649" width="8.7109375" style="516" customWidth="1"/>
    <col min="7650" max="7650" width="9.42578125" style="516" customWidth="1"/>
    <col min="7651" max="7887" width="9.140625" style="516"/>
    <col min="7888" max="7888" width="17.7109375" style="516" customWidth="1"/>
    <col min="7889" max="7889" width="9.85546875" style="516" customWidth="1"/>
    <col min="7890" max="7890" width="10" style="516" customWidth="1"/>
    <col min="7891" max="7891" width="12.140625" style="516" customWidth="1"/>
    <col min="7892" max="7892" width="13.140625" style="516" customWidth="1"/>
    <col min="7893" max="7893" width="9.140625" style="516"/>
    <col min="7894" max="7894" width="9.85546875" style="516" customWidth="1"/>
    <col min="7895" max="7895" width="11.42578125" style="516" customWidth="1"/>
    <col min="7896" max="7897" width="9.140625" style="516"/>
    <col min="7898" max="7898" width="10.42578125" style="516" customWidth="1"/>
    <col min="7899" max="7899" width="7.85546875" style="516" customWidth="1"/>
    <col min="7900" max="7900" width="9.140625" style="516"/>
    <col min="7901" max="7901" width="11.42578125" style="516" customWidth="1"/>
    <col min="7902" max="7902" width="9.140625" style="516"/>
    <col min="7903" max="7904" width="12" style="516" customWidth="1"/>
    <col min="7905" max="7905" width="8.7109375" style="516" customWidth="1"/>
    <col min="7906" max="7906" width="9.42578125" style="516" customWidth="1"/>
    <col min="7907" max="8143" width="9.140625" style="516"/>
    <col min="8144" max="8144" width="17.7109375" style="516" customWidth="1"/>
    <col min="8145" max="8145" width="9.85546875" style="516" customWidth="1"/>
    <col min="8146" max="8146" width="10" style="516" customWidth="1"/>
    <col min="8147" max="8147" width="12.140625" style="516" customWidth="1"/>
    <col min="8148" max="8148" width="13.140625" style="516" customWidth="1"/>
    <col min="8149" max="8149" width="9.140625" style="516"/>
    <col min="8150" max="8150" width="9.85546875" style="516" customWidth="1"/>
    <col min="8151" max="8151" width="11.42578125" style="516" customWidth="1"/>
    <col min="8152" max="8153" width="9.140625" style="516"/>
    <col min="8154" max="8154" width="10.42578125" style="516" customWidth="1"/>
    <col min="8155" max="8155" width="7.85546875" style="516" customWidth="1"/>
    <col min="8156" max="8156" width="9.140625" style="516"/>
    <col min="8157" max="8157" width="11.42578125" style="516" customWidth="1"/>
    <col min="8158" max="8158" width="9.140625" style="516"/>
    <col min="8159" max="8160" width="12" style="516" customWidth="1"/>
    <col min="8161" max="8161" width="8.7109375" style="516" customWidth="1"/>
    <col min="8162" max="8162" width="9.42578125" style="516" customWidth="1"/>
    <col min="8163" max="8399" width="9.140625" style="516"/>
    <col min="8400" max="8400" width="17.7109375" style="516" customWidth="1"/>
    <col min="8401" max="8401" width="9.85546875" style="516" customWidth="1"/>
    <col min="8402" max="8402" width="10" style="516" customWidth="1"/>
    <col min="8403" max="8403" width="12.140625" style="516" customWidth="1"/>
    <col min="8404" max="8404" width="13.140625" style="516" customWidth="1"/>
    <col min="8405" max="8405" width="9.140625" style="516"/>
    <col min="8406" max="8406" width="9.85546875" style="516" customWidth="1"/>
    <col min="8407" max="8407" width="11.42578125" style="516" customWidth="1"/>
    <col min="8408" max="8409" width="9.140625" style="516"/>
    <col min="8410" max="8410" width="10.42578125" style="516" customWidth="1"/>
    <col min="8411" max="8411" width="7.85546875" style="516" customWidth="1"/>
    <col min="8412" max="8412" width="9.140625" style="516"/>
    <col min="8413" max="8413" width="11.42578125" style="516" customWidth="1"/>
    <col min="8414" max="8414" width="9.140625" style="516"/>
    <col min="8415" max="8416" width="12" style="516" customWidth="1"/>
    <col min="8417" max="8417" width="8.7109375" style="516" customWidth="1"/>
    <col min="8418" max="8418" width="9.42578125" style="516" customWidth="1"/>
    <col min="8419" max="8655" width="9.140625" style="516"/>
    <col min="8656" max="8656" width="17.7109375" style="516" customWidth="1"/>
    <col min="8657" max="8657" width="9.85546875" style="516" customWidth="1"/>
    <col min="8658" max="8658" width="10" style="516" customWidth="1"/>
    <col min="8659" max="8659" width="12.140625" style="516" customWidth="1"/>
    <col min="8660" max="8660" width="13.140625" style="516" customWidth="1"/>
    <col min="8661" max="8661" width="9.140625" style="516"/>
    <col min="8662" max="8662" width="9.85546875" style="516" customWidth="1"/>
    <col min="8663" max="8663" width="11.42578125" style="516" customWidth="1"/>
    <col min="8664" max="8665" width="9.140625" style="516"/>
    <col min="8666" max="8666" width="10.42578125" style="516" customWidth="1"/>
    <col min="8667" max="8667" width="7.85546875" style="516" customWidth="1"/>
    <col min="8668" max="8668" width="9.140625" style="516"/>
    <col min="8669" max="8669" width="11.42578125" style="516" customWidth="1"/>
    <col min="8670" max="8670" width="9.140625" style="516"/>
    <col min="8671" max="8672" width="12" style="516" customWidth="1"/>
    <col min="8673" max="8673" width="8.7109375" style="516" customWidth="1"/>
    <col min="8674" max="8674" width="9.42578125" style="516" customWidth="1"/>
    <col min="8675" max="8911" width="9.140625" style="516"/>
    <col min="8912" max="8912" width="17.7109375" style="516" customWidth="1"/>
    <col min="8913" max="8913" width="9.85546875" style="516" customWidth="1"/>
    <col min="8914" max="8914" width="10" style="516" customWidth="1"/>
    <col min="8915" max="8915" width="12.140625" style="516" customWidth="1"/>
    <col min="8916" max="8916" width="13.140625" style="516" customWidth="1"/>
    <col min="8917" max="8917" width="9.140625" style="516"/>
    <col min="8918" max="8918" width="9.85546875" style="516" customWidth="1"/>
    <col min="8919" max="8919" width="11.42578125" style="516" customWidth="1"/>
    <col min="8920" max="8921" width="9.140625" style="516"/>
    <col min="8922" max="8922" width="10.42578125" style="516" customWidth="1"/>
    <col min="8923" max="8923" width="7.85546875" style="516" customWidth="1"/>
    <col min="8924" max="8924" width="9.140625" style="516"/>
    <col min="8925" max="8925" width="11.42578125" style="516" customWidth="1"/>
    <col min="8926" max="8926" width="9.140625" style="516"/>
    <col min="8927" max="8928" width="12" style="516" customWidth="1"/>
    <col min="8929" max="8929" width="8.7109375" style="516" customWidth="1"/>
    <col min="8930" max="8930" width="9.42578125" style="516" customWidth="1"/>
    <col min="8931" max="9167" width="9.140625" style="516"/>
    <col min="9168" max="9168" width="17.7109375" style="516" customWidth="1"/>
    <col min="9169" max="9169" width="9.85546875" style="516" customWidth="1"/>
    <col min="9170" max="9170" width="10" style="516" customWidth="1"/>
    <col min="9171" max="9171" width="12.140625" style="516" customWidth="1"/>
    <col min="9172" max="9172" width="13.140625" style="516" customWidth="1"/>
    <col min="9173" max="9173" width="9.140625" style="516"/>
    <col min="9174" max="9174" width="9.85546875" style="516" customWidth="1"/>
    <col min="9175" max="9175" width="11.42578125" style="516" customWidth="1"/>
    <col min="9176" max="9177" width="9.140625" style="516"/>
    <col min="9178" max="9178" width="10.42578125" style="516" customWidth="1"/>
    <col min="9179" max="9179" width="7.85546875" style="516" customWidth="1"/>
    <col min="9180" max="9180" width="9.140625" style="516"/>
    <col min="9181" max="9181" width="11.42578125" style="516" customWidth="1"/>
    <col min="9182" max="9182" width="9.140625" style="516"/>
    <col min="9183" max="9184" width="12" style="516" customWidth="1"/>
    <col min="9185" max="9185" width="8.7109375" style="516" customWidth="1"/>
    <col min="9186" max="9186" width="9.42578125" style="516" customWidth="1"/>
    <col min="9187" max="9423" width="9.140625" style="516"/>
    <col min="9424" max="9424" width="17.7109375" style="516" customWidth="1"/>
    <col min="9425" max="9425" width="9.85546875" style="516" customWidth="1"/>
    <col min="9426" max="9426" width="10" style="516" customWidth="1"/>
    <col min="9427" max="9427" width="12.140625" style="516" customWidth="1"/>
    <col min="9428" max="9428" width="13.140625" style="516" customWidth="1"/>
    <col min="9429" max="9429" width="9.140625" style="516"/>
    <col min="9430" max="9430" width="9.85546875" style="516" customWidth="1"/>
    <col min="9431" max="9431" width="11.42578125" style="516" customWidth="1"/>
    <col min="9432" max="9433" width="9.140625" style="516"/>
    <col min="9434" max="9434" width="10.42578125" style="516" customWidth="1"/>
    <col min="9435" max="9435" width="7.85546875" style="516" customWidth="1"/>
    <col min="9436" max="9436" width="9.140625" style="516"/>
    <col min="9437" max="9437" width="11.42578125" style="516" customWidth="1"/>
    <col min="9438" max="9438" width="9.140625" style="516"/>
    <col min="9439" max="9440" width="12" style="516" customWidth="1"/>
    <col min="9441" max="9441" width="8.7109375" style="516" customWidth="1"/>
    <col min="9442" max="9442" width="9.42578125" style="516" customWidth="1"/>
    <col min="9443" max="9679" width="9.140625" style="516"/>
    <col min="9680" max="9680" width="17.7109375" style="516" customWidth="1"/>
    <col min="9681" max="9681" width="9.85546875" style="516" customWidth="1"/>
    <col min="9682" max="9682" width="10" style="516" customWidth="1"/>
    <col min="9683" max="9683" width="12.140625" style="516" customWidth="1"/>
    <col min="9684" max="9684" width="13.140625" style="516" customWidth="1"/>
    <col min="9685" max="9685" width="9.140625" style="516"/>
    <col min="9686" max="9686" width="9.85546875" style="516" customWidth="1"/>
    <col min="9687" max="9687" width="11.42578125" style="516" customWidth="1"/>
    <col min="9688" max="9689" width="9.140625" style="516"/>
    <col min="9690" max="9690" width="10.42578125" style="516" customWidth="1"/>
    <col min="9691" max="9691" width="7.85546875" style="516" customWidth="1"/>
    <col min="9692" max="9692" width="9.140625" style="516"/>
    <col min="9693" max="9693" width="11.42578125" style="516" customWidth="1"/>
    <col min="9694" max="9694" width="9.140625" style="516"/>
    <col min="9695" max="9696" width="12" style="516" customWidth="1"/>
    <col min="9697" max="9697" width="8.7109375" style="516" customWidth="1"/>
    <col min="9698" max="9698" width="9.42578125" style="516" customWidth="1"/>
    <col min="9699" max="9935" width="9.140625" style="516"/>
    <col min="9936" max="9936" width="17.7109375" style="516" customWidth="1"/>
    <col min="9937" max="9937" width="9.85546875" style="516" customWidth="1"/>
    <col min="9938" max="9938" width="10" style="516" customWidth="1"/>
    <col min="9939" max="9939" width="12.140625" style="516" customWidth="1"/>
    <col min="9940" max="9940" width="13.140625" style="516" customWidth="1"/>
    <col min="9941" max="9941" width="9.140625" style="516"/>
    <col min="9942" max="9942" width="9.85546875" style="516" customWidth="1"/>
    <col min="9943" max="9943" width="11.42578125" style="516" customWidth="1"/>
    <col min="9944" max="9945" width="9.140625" style="516"/>
    <col min="9946" max="9946" width="10.42578125" style="516" customWidth="1"/>
    <col min="9947" max="9947" width="7.85546875" style="516" customWidth="1"/>
    <col min="9948" max="9948" width="9.140625" style="516"/>
    <col min="9949" max="9949" width="11.42578125" style="516" customWidth="1"/>
    <col min="9950" max="9950" width="9.140625" style="516"/>
    <col min="9951" max="9952" width="12" style="516" customWidth="1"/>
    <col min="9953" max="9953" width="8.7109375" style="516" customWidth="1"/>
    <col min="9954" max="9954" width="9.42578125" style="516" customWidth="1"/>
    <col min="9955" max="10191" width="9.140625" style="516"/>
    <col min="10192" max="10192" width="17.7109375" style="516" customWidth="1"/>
    <col min="10193" max="10193" width="9.85546875" style="516" customWidth="1"/>
    <col min="10194" max="10194" width="10" style="516" customWidth="1"/>
    <col min="10195" max="10195" width="12.140625" style="516" customWidth="1"/>
    <col min="10196" max="10196" width="13.140625" style="516" customWidth="1"/>
    <col min="10197" max="10197" width="9.140625" style="516"/>
    <col min="10198" max="10198" width="9.85546875" style="516" customWidth="1"/>
    <col min="10199" max="10199" width="11.42578125" style="516" customWidth="1"/>
    <col min="10200" max="10201" width="9.140625" style="516"/>
    <col min="10202" max="10202" width="10.42578125" style="516" customWidth="1"/>
    <col min="10203" max="10203" width="7.85546875" style="516" customWidth="1"/>
    <col min="10204" max="10204" width="9.140625" style="516"/>
    <col min="10205" max="10205" width="11.42578125" style="516" customWidth="1"/>
    <col min="10206" max="10206" width="9.140625" style="516"/>
    <col min="10207" max="10208" width="12" style="516" customWidth="1"/>
    <col min="10209" max="10209" width="8.7109375" style="516" customWidth="1"/>
    <col min="10210" max="10210" width="9.42578125" style="516" customWidth="1"/>
    <col min="10211" max="10447" width="9.140625" style="516"/>
    <col min="10448" max="10448" width="17.7109375" style="516" customWidth="1"/>
    <col min="10449" max="10449" width="9.85546875" style="516" customWidth="1"/>
    <col min="10450" max="10450" width="10" style="516" customWidth="1"/>
    <col min="10451" max="10451" width="12.140625" style="516" customWidth="1"/>
    <col min="10452" max="10452" width="13.140625" style="516" customWidth="1"/>
    <col min="10453" max="10453" width="9.140625" style="516"/>
    <col min="10454" max="10454" width="9.85546875" style="516" customWidth="1"/>
    <col min="10455" max="10455" width="11.42578125" style="516" customWidth="1"/>
    <col min="10456" max="10457" width="9.140625" style="516"/>
    <col min="10458" max="10458" width="10.42578125" style="516" customWidth="1"/>
    <col min="10459" max="10459" width="7.85546875" style="516" customWidth="1"/>
    <col min="10460" max="10460" width="9.140625" style="516"/>
    <col min="10461" max="10461" width="11.42578125" style="516" customWidth="1"/>
    <col min="10462" max="10462" width="9.140625" style="516"/>
    <col min="10463" max="10464" width="12" style="516" customWidth="1"/>
    <col min="10465" max="10465" width="8.7109375" style="516" customWidth="1"/>
    <col min="10466" max="10466" width="9.42578125" style="516" customWidth="1"/>
    <col min="10467" max="10703" width="9.140625" style="516"/>
    <col min="10704" max="10704" width="17.7109375" style="516" customWidth="1"/>
    <col min="10705" max="10705" width="9.85546875" style="516" customWidth="1"/>
    <col min="10706" max="10706" width="10" style="516" customWidth="1"/>
    <col min="10707" max="10707" width="12.140625" style="516" customWidth="1"/>
    <col min="10708" max="10708" width="13.140625" style="516" customWidth="1"/>
    <col min="10709" max="10709" width="9.140625" style="516"/>
    <col min="10710" max="10710" width="9.85546875" style="516" customWidth="1"/>
    <col min="10711" max="10711" width="11.42578125" style="516" customWidth="1"/>
    <col min="10712" max="10713" width="9.140625" style="516"/>
    <col min="10714" max="10714" width="10.42578125" style="516" customWidth="1"/>
    <col min="10715" max="10715" width="7.85546875" style="516" customWidth="1"/>
    <col min="10716" max="10716" width="9.140625" style="516"/>
    <col min="10717" max="10717" width="11.42578125" style="516" customWidth="1"/>
    <col min="10718" max="10718" width="9.140625" style="516"/>
    <col min="10719" max="10720" width="12" style="516" customWidth="1"/>
    <col min="10721" max="10721" width="8.7109375" style="516" customWidth="1"/>
    <col min="10722" max="10722" width="9.42578125" style="516" customWidth="1"/>
    <col min="10723" max="10959" width="9.140625" style="516"/>
    <col min="10960" max="10960" width="17.7109375" style="516" customWidth="1"/>
    <col min="10961" max="10961" width="9.85546875" style="516" customWidth="1"/>
    <col min="10962" max="10962" width="10" style="516" customWidth="1"/>
    <col min="10963" max="10963" width="12.140625" style="516" customWidth="1"/>
    <col min="10964" max="10964" width="13.140625" style="516" customWidth="1"/>
    <col min="10965" max="10965" width="9.140625" style="516"/>
    <col min="10966" max="10966" width="9.85546875" style="516" customWidth="1"/>
    <col min="10967" max="10967" width="11.42578125" style="516" customWidth="1"/>
    <col min="10968" max="10969" width="9.140625" style="516"/>
    <col min="10970" max="10970" width="10.42578125" style="516" customWidth="1"/>
    <col min="10971" max="10971" width="7.85546875" style="516" customWidth="1"/>
    <col min="10972" max="10972" width="9.140625" style="516"/>
    <col min="10973" max="10973" width="11.42578125" style="516" customWidth="1"/>
    <col min="10974" max="10974" width="9.140625" style="516"/>
    <col min="10975" max="10976" width="12" style="516" customWidth="1"/>
    <col min="10977" max="10977" width="8.7109375" style="516" customWidth="1"/>
    <col min="10978" max="10978" width="9.42578125" style="516" customWidth="1"/>
    <col min="10979" max="11215" width="9.140625" style="516"/>
    <col min="11216" max="11216" width="17.7109375" style="516" customWidth="1"/>
    <col min="11217" max="11217" width="9.85546875" style="516" customWidth="1"/>
    <col min="11218" max="11218" width="10" style="516" customWidth="1"/>
    <col min="11219" max="11219" width="12.140625" style="516" customWidth="1"/>
    <col min="11220" max="11220" width="13.140625" style="516" customWidth="1"/>
    <col min="11221" max="11221" width="9.140625" style="516"/>
    <col min="11222" max="11222" width="9.85546875" style="516" customWidth="1"/>
    <col min="11223" max="11223" width="11.42578125" style="516" customWidth="1"/>
    <col min="11224" max="11225" width="9.140625" style="516"/>
    <col min="11226" max="11226" width="10.42578125" style="516" customWidth="1"/>
    <col min="11227" max="11227" width="7.85546875" style="516" customWidth="1"/>
    <col min="11228" max="11228" width="9.140625" style="516"/>
    <col min="11229" max="11229" width="11.42578125" style="516" customWidth="1"/>
    <col min="11230" max="11230" width="9.140625" style="516"/>
    <col min="11231" max="11232" width="12" style="516" customWidth="1"/>
    <col min="11233" max="11233" width="8.7109375" style="516" customWidth="1"/>
    <col min="11234" max="11234" width="9.42578125" style="516" customWidth="1"/>
    <col min="11235" max="11471" width="9.140625" style="516"/>
    <col min="11472" max="11472" width="17.7109375" style="516" customWidth="1"/>
    <col min="11473" max="11473" width="9.85546875" style="516" customWidth="1"/>
    <col min="11474" max="11474" width="10" style="516" customWidth="1"/>
    <col min="11475" max="11475" width="12.140625" style="516" customWidth="1"/>
    <col min="11476" max="11476" width="13.140625" style="516" customWidth="1"/>
    <col min="11477" max="11477" width="9.140625" style="516"/>
    <col min="11478" max="11478" width="9.85546875" style="516" customWidth="1"/>
    <col min="11479" max="11479" width="11.42578125" style="516" customWidth="1"/>
    <col min="11480" max="11481" width="9.140625" style="516"/>
    <col min="11482" max="11482" width="10.42578125" style="516" customWidth="1"/>
    <col min="11483" max="11483" width="7.85546875" style="516" customWidth="1"/>
    <col min="11484" max="11484" width="9.140625" style="516"/>
    <col min="11485" max="11485" width="11.42578125" style="516" customWidth="1"/>
    <col min="11486" max="11486" width="9.140625" style="516"/>
    <col min="11487" max="11488" width="12" style="516" customWidth="1"/>
    <col min="11489" max="11489" width="8.7109375" style="516" customWidth="1"/>
    <col min="11490" max="11490" width="9.42578125" style="516" customWidth="1"/>
    <col min="11491" max="11727" width="9.140625" style="516"/>
    <col min="11728" max="11728" width="17.7109375" style="516" customWidth="1"/>
    <col min="11729" max="11729" width="9.85546875" style="516" customWidth="1"/>
    <col min="11730" max="11730" width="10" style="516" customWidth="1"/>
    <col min="11731" max="11731" width="12.140625" style="516" customWidth="1"/>
    <col min="11732" max="11732" width="13.140625" style="516" customWidth="1"/>
    <col min="11733" max="11733" width="9.140625" style="516"/>
    <col min="11734" max="11734" width="9.85546875" style="516" customWidth="1"/>
    <col min="11735" max="11735" width="11.42578125" style="516" customWidth="1"/>
    <col min="11736" max="11737" width="9.140625" style="516"/>
    <col min="11738" max="11738" width="10.42578125" style="516" customWidth="1"/>
    <col min="11739" max="11739" width="7.85546875" style="516" customWidth="1"/>
    <col min="11740" max="11740" width="9.140625" style="516"/>
    <col min="11741" max="11741" width="11.42578125" style="516" customWidth="1"/>
    <col min="11742" max="11742" width="9.140625" style="516"/>
    <col min="11743" max="11744" width="12" style="516" customWidth="1"/>
    <col min="11745" max="11745" width="8.7109375" style="516" customWidth="1"/>
    <col min="11746" max="11746" width="9.42578125" style="516" customWidth="1"/>
    <col min="11747" max="11983" width="9.140625" style="516"/>
    <col min="11984" max="11984" width="17.7109375" style="516" customWidth="1"/>
    <col min="11985" max="11985" width="9.85546875" style="516" customWidth="1"/>
    <col min="11986" max="11986" width="10" style="516" customWidth="1"/>
    <col min="11987" max="11987" width="12.140625" style="516" customWidth="1"/>
    <col min="11988" max="11988" width="13.140625" style="516" customWidth="1"/>
    <col min="11989" max="11989" width="9.140625" style="516"/>
    <col min="11990" max="11990" width="9.85546875" style="516" customWidth="1"/>
    <col min="11991" max="11991" width="11.42578125" style="516" customWidth="1"/>
    <col min="11992" max="11993" width="9.140625" style="516"/>
    <col min="11994" max="11994" width="10.42578125" style="516" customWidth="1"/>
    <col min="11995" max="11995" width="7.85546875" style="516" customWidth="1"/>
    <col min="11996" max="11996" width="9.140625" style="516"/>
    <col min="11997" max="11997" width="11.42578125" style="516" customWidth="1"/>
    <col min="11998" max="11998" width="9.140625" style="516"/>
    <col min="11999" max="12000" width="12" style="516" customWidth="1"/>
    <col min="12001" max="12001" width="8.7109375" style="516" customWidth="1"/>
    <col min="12002" max="12002" width="9.42578125" style="516" customWidth="1"/>
    <col min="12003" max="12239" width="9.140625" style="516"/>
    <col min="12240" max="12240" width="17.7109375" style="516" customWidth="1"/>
    <col min="12241" max="12241" width="9.85546875" style="516" customWidth="1"/>
    <col min="12242" max="12242" width="10" style="516" customWidth="1"/>
    <col min="12243" max="12243" width="12.140625" style="516" customWidth="1"/>
    <col min="12244" max="12244" width="13.140625" style="516" customWidth="1"/>
    <col min="12245" max="12245" width="9.140625" style="516"/>
    <col min="12246" max="12246" width="9.85546875" style="516" customWidth="1"/>
    <col min="12247" max="12247" width="11.42578125" style="516" customWidth="1"/>
    <col min="12248" max="12249" width="9.140625" style="516"/>
    <col min="12250" max="12250" width="10.42578125" style="516" customWidth="1"/>
    <col min="12251" max="12251" width="7.85546875" style="516" customWidth="1"/>
    <col min="12252" max="12252" width="9.140625" style="516"/>
    <col min="12253" max="12253" width="11.42578125" style="516" customWidth="1"/>
    <col min="12254" max="12254" width="9.140625" style="516"/>
    <col min="12255" max="12256" width="12" style="516" customWidth="1"/>
    <col min="12257" max="12257" width="8.7109375" style="516" customWidth="1"/>
    <col min="12258" max="12258" width="9.42578125" style="516" customWidth="1"/>
    <col min="12259" max="12495" width="9.140625" style="516"/>
    <col min="12496" max="12496" width="17.7109375" style="516" customWidth="1"/>
    <col min="12497" max="12497" width="9.85546875" style="516" customWidth="1"/>
    <col min="12498" max="12498" width="10" style="516" customWidth="1"/>
    <col min="12499" max="12499" width="12.140625" style="516" customWidth="1"/>
    <col min="12500" max="12500" width="13.140625" style="516" customWidth="1"/>
    <col min="12501" max="12501" width="9.140625" style="516"/>
    <col min="12502" max="12502" width="9.85546875" style="516" customWidth="1"/>
    <col min="12503" max="12503" width="11.42578125" style="516" customWidth="1"/>
    <col min="12504" max="12505" width="9.140625" style="516"/>
    <col min="12506" max="12506" width="10.42578125" style="516" customWidth="1"/>
    <col min="12507" max="12507" width="7.85546875" style="516" customWidth="1"/>
    <col min="12508" max="12508" width="9.140625" style="516"/>
    <col min="12509" max="12509" width="11.42578125" style="516" customWidth="1"/>
    <col min="12510" max="12510" width="9.140625" style="516"/>
    <col min="12511" max="12512" width="12" style="516" customWidth="1"/>
    <col min="12513" max="12513" width="8.7109375" style="516" customWidth="1"/>
    <col min="12514" max="12514" width="9.42578125" style="516" customWidth="1"/>
    <col min="12515" max="12751" width="9.140625" style="516"/>
    <col min="12752" max="12752" width="17.7109375" style="516" customWidth="1"/>
    <col min="12753" max="12753" width="9.85546875" style="516" customWidth="1"/>
    <col min="12754" max="12754" width="10" style="516" customWidth="1"/>
    <col min="12755" max="12755" width="12.140625" style="516" customWidth="1"/>
    <col min="12756" max="12756" width="13.140625" style="516" customWidth="1"/>
    <col min="12757" max="12757" width="9.140625" style="516"/>
    <col min="12758" max="12758" width="9.85546875" style="516" customWidth="1"/>
    <col min="12759" max="12759" width="11.42578125" style="516" customWidth="1"/>
    <col min="12760" max="12761" width="9.140625" style="516"/>
    <col min="12762" max="12762" width="10.42578125" style="516" customWidth="1"/>
    <col min="12763" max="12763" width="7.85546875" style="516" customWidth="1"/>
    <col min="12764" max="12764" width="9.140625" style="516"/>
    <col min="12765" max="12765" width="11.42578125" style="516" customWidth="1"/>
    <col min="12766" max="12766" width="9.140625" style="516"/>
    <col min="12767" max="12768" width="12" style="516" customWidth="1"/>
    <col min="12769" max="12769" width="8.7109375" style="516" customWidth="1"/>
    <col min="12770" max="12770" width="9.42578125" style="516" customWidth="1"/>
    <col min="12771" max="13007" width="9.140625" style="516"/>
    <col min="13008" max="13008" width="17.7109375" style="516" customWidth="1"/>
    <col min="13009" max="13009" width="9.85546875" style="516" customWidth="1"/>
    <col min="13010" max="13010" width="10" style="516" customWidth="1"/>
    <col min="13011" max="13011" width="12.140625" style="516" customWidth="1"/>
    <col min="13012" max="13012" width="13.140625" style="516" customWidth="1"/>
    <col min="13013" max="13013" width="9.140625" style="516"/>
    <col min="13014" max="13014" width="9.85546875" style="516" customWidth="1"/>
    <col min="13015" max="13015" width="11.42578125" style="516" customWidth="1"/>
    <col min="13016" max="13017" width="9.140625" style="516"/>
    <col min="13018" max="13018" width="10.42578125" style="516" customWidth="1"/>
    <col min="13019" max="13019" width="7.85546875" style="516" customWidth="1"/>
    <col min="13020" max="13020" width="9.140625" style="516"/>
    <col min="13021" max="13021" width="11.42578125" style="516" customWidth="1"/>
    <col min="13022" max="13022" width="9.140625" style="516"/>
    <col min="13023" max="13024" width="12" style="516" customWidth="1"/>
    <col min="13025" max="13025" width="8.7109375" style="516" customWidth="1"/>
    <col min="13026" max="13026" width="9.42578125" style="516" customWidth="1"/>
    <col min="13027" max="13263" width="9.140625" style="516"/>
    <col min="13264" max="13264" width="17.7109375" style="516" customWidth="1"/>
    <col min="13265" max="13265" width="9.85546875" style="516" customWidth="1"/>
    <col min="13266" max="13266" width="10" style="516" customWidth="1"/>
    <col min="13267" max="13267" width="12.140625" style="516" customWidth="1"/>
    <col min="13268" max="13268" width="13.140625" style="516" customWidth="1"/>
    <col min="13269" max="13269" width="9.140625" style="516"/>
    <col min="13270" max="13270" width="9.85546875" style="516" customWidth="1"/>
    <col min="13271" max="13271" width="11.42578125" style="516" customWidth="1"/>
    <col min="13272" max="13273" width="9.140625" style="516"/>
    <col min="13274" max="13274" width="10.42578125" style="516" customWidth="1"/>
    <col min="13275" max="13275" width="7.85546875" style="516" customWidth="1"/>
    <col min="13276" max="13276" width="9.140625" style="516"/>
    <col min="13277" max="13277" width="11.42578125" style="516" customWidth="1"/>
    <col min="13278" max="13278" width="9.140625" style="516"/>
    <col min="13279" max="13280" width="12" style="516" customWidth="1"/>
    <col min="13281" max="13281" width="8.7109375" style="516" customWidth="1"/>
    <col min="13282" max="13282" width="9.42578125" style="516" customWidth="1"/>
    <col min="13283" max="13519" width="9.140625" style="516"/>
    <col min="13520" max="13520" width="17.7109375" style="516" customWidth="1"/>
    <col min="13521" max="13521" width="9.85546875" style="516" customWidth="1"/>
    <col min="13522" max="13522" width="10" style="516" customWidth="1"/>
    <col min="13523" max="13523" width="12.140625" style="516" customWidth="1"/>
    <col min="13524" max="13524" width="13.140625" style="516" customWidth="1"/>
    <col min="13525" max="13525" width="9.140625" style="516"/>
    <col min="13526" max="13526" width="9.85546875" style="516" customWidth="1"/>
    <col min="13527" max="13527" width="11.42578125" style="516" customWidth="1"/>
    <col min="13528" max="13529" width="9.140625" style="516"/>
    <col min="13530" max="13530" width="10.42578125" style="516" customWidth="1"/>
    <col min="13531" max="13531" width="7.85546875" style="516" customWidth="1"/>
    <col min="13532" max="13532" width="9.140625" style="516"/>
    <col min="13533" max="13533" width="11.42578125" style="516" customWidth="1"/>
    <col min="13534" max="13534" width="9.140625" style="516"/>
    <col min="13535" max="13536" width="12" style="516" customWidth="1"/>
    <col min="13537" max="13537" width="8.7109375" style="516" customWidth="1"/>
    <col min="13538" max="13538" width="9.42578125" style="516" customWidth="1"/>
    <col min="13539" max="13775" width="9.140625" style="516"/>
    <col min="13776" max="13776" width="17.7109375" style="516" customWidth="1"/>
    <col min="13777" max="13777" width="9.85546875" style="516" customWidth="1"/>
    <col min="13778" max="13778" width="10" style="516" customWidth="1"/>
    <col min="13779" max="13779" width="12.140625" style="516" customWidth="1"/>
    <col min="13780" max="13780" width="13.140625" style="516" customWidth="1"/>
    <col min="13781" max="13781" width="9.140625" style="516"/>
    <col min="13782" max="13782" width="9.85546875" style="516" customWidth="1"/>
    <col min="13783" max="13783" width="11.42578125" style="516" customWidth="1"/>
    <col min="13784" max="13785" width="9.140625" style="516"/>
    <col min="13786" max="13786" width="10.42578125" style="516" customWidth="1"/>
    <col min="13787" max="13787" width="7.85546875" style="516" customWidth="1"/>
    <col min="13788" max="13788" width="9.140625" style="516"/>
    <col min="13789" max="13789" width="11.42578125" style="516" customWidth="1"/>
    <col min="13790" max="13790" width="9.140625" style="516"/>
    <col min="13791" max="13792" width="12" style="516" customWidth="1"/>
    <col min="13793" max="13793" width="8.7109375" style="516" customWidth="1"/>
    <col min="13794" max="13794" width="9.42578125" style="516" customWidth="1"/>
    <col min="13795" max="14031" width="9.140625" style="516"/>
    <col min="14032" max="14032" width="17.7109375" style="516" customWidth="1"/>
    <col min="14033" max="14033" width="9.85546875" style="516" customWidth="1"/>
    <col min="14034" max="14034" width="10" style="516" customWidth="1"/>
    <col min="14035" max="14035" width="12.140625" style="516" customWidth="1"/>
    <col min="14036" max="14036" width="13.140625" style="516" customWidth="1"/>
    <col min="14037" max="14037" width="9.140625" style="516"/>
    <col min="14038" max="14038" width="9.85546875" style="516" customWidth="1"/>
    <col min="14039" max="14039" width="11.42578125" style="516" customWidth="1"/>
    <col min="14040" max="14041" width="9.140625" style="516"/>
    <col min="14042" max="14042" width="10.42578125" style="516" customWidth="1"/>
    <col min="14043" max="14043" width="7.85546875" style="516" customWidth="1"/>
    <col min="14044" max="14044" width="9.140625" style="516"/>
    <col min="14045" max="14045" width="11.42578125" style="516" customWidth="1"/>
    <col min="14046" max="14046" width="9.140625" style="516"/>
    <col min="14047" max="14048" width="12" style="516" customWidth="1"/>
    <col min="14049" max="14049" width="8.7109375" style="516" customWidth="1"/>
    <col min="14050" max="14050" width="9.42578125" style="516" customWidth="1"/>
    <col min="14051" max="14287" width="9.140625" style="516"/>
    <col min="14288" max="14288" width="17.7109375" style="516" customWidth="1"/>
    <col min="14289" max="14289" width="9.85546875" style="516" customWidth="1"/>
    <col min="14290" max="14290" width="10" style="516" customWidth="1"/>
    <col min="14291" max="14291" width="12.140625" style="516" customWidth="1"/>
    <col min="14292" max="14292" width="13.140625" style="516" customWidth="1"/>
    <col min="14293" max="14293" width="9.140625" style="516"/>
    <col min="14294" max="14294" width="9.85546875" style="516" customWidth="1"/>
    <col min="14295" max="14295" width="11.42578125" style="516" customWidth="1"/>
    <col min="14296" max="14297" width="9.140625" style="516"/>
    <col min="14298" max="14298" width="10.42578125" style="516" customWidth="1"/>
    <col min="14299" max="14299" width="7.85546875" style="516" customWidth="1"/>
    <col min="14300" max="14300" width="9.140625" style="516"/>
    <col min="14301" max="14301" width="11.42578125" style="516" customWidth="1"/>
    <col min="14302" max="14302" width="9.140625" style="516"/>
    <col min="14303" max="14304" width="12" style="516" customWidth="1"/>
    <col min="14305" max="14305" width="8.7109375" style="516" customWidth="1"/>
    <col min="14306" max="14306" width="9.42578125" style="516" customWidth="1"/>
    <col min="14307" max="14543" width="9.140625" style="516"/>
    <col min="14544" max="14544" width="17.7109375" style="516" customWidth="1"/>
    <col min="14545" max="14545" width="9.85546875" style="516" customWidth="1"/>
    <col min="14546" max="14546" width="10" style="516" customWidth="1"/>
    <col min="14547" max="14547" width="12.140625" style="516" customWidth="1"/>
    <col min="14548" max="14548" width="13.140625" style="516" customWidth="1"/>
    <col min="14549" max="14549" width="9.140625" style="516"/>
    <col min="14550" max="14550" width="9.85546875" style="516" customWidth="1"/>
    <col min="14551" max="14551" width="11.42578125" style="516" customWidth="1"/>
    <col min="14552" max="14553" width="9.140625" style="516"/>
    <col min="14554" max="14554" width="10.42578125" style="516" customWidth="1"/>
    <col min="14555" max="14555" width="7.85546875" style="516" customWidth="1"/>
    <col min="14556" max="14556" width="9.140625" style="516"/>
    <col min="14557" max="14557" width="11.42578125" style="516" customWidth="1"/>
    <col min="14558" max="14558" width="9.140625" style="516"/>
    <col min="14559" max="14560" width="12" style="516" customWidth="1"/>
    <col min="14561" max="14561" width="8.7109375" style="516" customWidth="1"/>
    <col min="14562" max="14562" width="9.42578125" style="516" customWidth="1"/>
    <col min="14563" max="14799" width="9.140625" style="516"/>
    <col min="14800" max="14800" width="17.7109375" style="516" customWidth="1"/>
    <col min="14801" max="14801" width="9.85546875" style="516" customWidth="1"/>
    <col min="14802" max="14802" width="10" style="516" customWidth="1"/>
    <col min="14803" max="14803" width="12.140625" style="516" customWidth="1"/>
    <col min="14804" max="14804" width="13.140625" style="516" customWidth="1"/>
    <col min="14805" max="14805" width="9.140625" style="516"/>
    <col min="14806" max="14806" width="9.85546875" style="516" customWidth="1"/>
    <col min="14807" max="14807" width="11.42578125" style="516" customWidth="1"/>
    <col min="14808" max="14809" width="9.140625" style="516"/>
    <col min="14810" max="14810" width="10.42578125" style="516" customWidth="1"/>
    <col min="14811" max="14811" width="7.85546875" style="516" customWidth="1"/>
    <col min="14812" max="14812" width="9.140625" style="516"/>
    <col min="14813" max="14813" width="11.42578125" style="516" customWidth="1"/>
    <col min="14814" max="14814" width="9.140625" style="516"/>
    <col min="14815" max="14816" width="12" style="516" customWidth="1"/>
    <col min="14817" max="14817" width="8.7109375" style="516" customWidth="1"/>
    <col min="14818" max="14818" width="9.42578125" style="516" customWidth="1"/>
    <col min="14819" max="15055" width="9.140625" style="516"/>
    <col min="15056" max="15056" width="17.7109375" style="516" customWidth="1"/>
    <col min="15057" max="15057" width="9.85546875" style="516" customWidth="1"/>
    <col min="15058" max="15058" width="10" style="516" customWidth="1"/>
    <col min="15059" max="15059" width="12.140625" style="516" customWidth="1"/>
    <col min="15060" max="15060" width="13.140625" style="516" customWidth="1"/>
    <col min="15061" max="15061" width="9.140625" style="516"/>
    <col min="15062" max="15062" width="9.85546875" style="516" customWidth="1"/>
    <col min="15063" max="15063" width="11.42578125" style="516" customWidth="1"/>
    <col min="15064" max="15065" width="9.140625" style="516"/>
    <col min="15066" max="15066" width="10.42578125" style="516" customWidth="1"/>
    <col min="15067" max="15067" width="7.85546875" style="516" customWidth="1"/>
    <col min="15068" max="15068" width="9.140625" style="516"/>
    <col min="15069" max="15069" width="11.42578125" style="516" customWidth="1"/>
    <col min="15070" max="15070" width="9.140625" style="516"/>
    <col min="15071" max="15072" width="12" style="516" customWidth="1"/>
    <col min="15073" max="15073" width="8.7109375" style="516" customWidth="1"/>
    <col min="15074" max="15074" width="9.42578125" style="516" customWidth="1"/>
    <col min="15075" max="15311" width="9.140625" style="516"/>
    <col min="15312" max="15312" width="17.7109375" style="516" customWidth="1"/>
    <col min="15313" max="15313" width="9.85546875" style="516" customWidth="1"/>
    <col min="15314" max="15314" width="10" style="516" customWidth="1"/>
    <col min="15315" max="15315" width="12.140625" style="516" customWidth="1"/>
    <col min="15316" max="15316" width="13.140625" style="516" customWidth="1"/>
    <col min="15317" max="15317" width="9.140625" style="516"/>
    <col min="15318" max="15318" width="9.85546875" style="516" customWidth="1"/>
    <col min="15319" max="15319" width="11.42578125" style="516" customWidth="1"/>
    <col min="15320" max="15321" width="9.140625" style="516"/>
    <col min="15322" max="15322" width="10.42578125" style="516" customWidth="1"/>
    <col min="15323" max="15323" width="7.85546875" style="516" customWidth="1"/>
    <col min="15324" max="15324" width="9.140625" style="516"/>
    <col min="15325" max="15325" width="11.42578125" style="516" customWidth="1"/>
    <col min="15326" max="15326" width="9.140625" style="516"/>
    <col min="15327" max="15328" width="12" style="516" customWidth="1"/>
    <col min="15329" max="15329" width="8.7109375" style="516" customWidth="1"/>
    <col min="15330" max="15330" width="9.42578125" style="516" customWidth="1"/>
    <col min="15331" max="15567" width="9.140625" style="516"/>
    <col min="15568" max="15568" width="17.7109375" style="516" customWidth="1"/>
    <col min="15569" max="15569" width="9.85546875" style="516" customWidth="1"/>
    <col min="15570" max="15570" width="10" style="516" customWidth="1"/>
    <col min="15571" max="15571" width="12.140625" style="516" customWidth="1"/>
    <col min="15572" max="15572" width="13.140625" style="516" customWidth="1"/>
    <col min="15573" max="15573" width="9.140625" style="516"/>
    <col min="15574" max="15574" width="9.85546875" style="516" customWidth="1"/>
    <col min="15575" max="15575" width="11.42578125" style="516" customWidth="1"/>
    <col min="15576" max="15577" width="9.140625" style="516"/>
    <col min="15578" max="15578" width="10.42578125" style="516" customWidth="1"/>
    <col min="15579" max="15579" width="7.85546875" style="516" customWidth="1"/>
    <col min="15580" max="15580" width="9.140625" style="516"/>
    <col min="15581" max="15581" width="11.42578125" style="516" customWidth="1"/>
    <col min="15582" max="15582" width="9.140625" style="516"/>
    <col min="15583" max="15584" width="12" style="516" customWidth="1"/>
    <col min="15585" max="15585" width="8.7109375" style="516" customWidth="1"/>
    <col min="15586" max="15586" width="9.42578125" style="516" customWidth="1"/>
    <col min="15587" max="15823" width="9.140625" style="516"/>
    <col min="15824" max="15824" width="17.7109375" style="516" customWidth="1"/>
    <col min="15825" max="15825" width="9.85546875" style="516" customWidth="1"/>
    <col min="15826" max="15826" width="10" style="516" customWidth="1"/>
    <col min="15827" max="15827" width="12.140625" style="516" customWidth="1"/>
    <col min="15828" max="15828" width="13.140625" style="516" customWidth="1"/>
    <col min="15829" max="15829" width="9.140625" style="516"/>
    <col min="15830" max="15830" width="9.85546875" style="516" customWidth="1"/>
    <col min="15831" max="15831" width="11.42578125" style="516" customWidth="1"/>
    <col min="15832" max="15833" width="9.140625" style="516"/>
    <col min="15834" max="15834" width="10.42578125" style="516" customWidth="1"/>
    <col min="15835" max="15835" width="7.85546875" style="516" customWidth="1"/>
    <col min="15836" max="15836" width="9.140625" style="516"/>
    <col min="15837" max="15837" width="11.42578125" style="516" customWidth="1"/>
    <col min="15838" max="15838" width="9.140625" style="516"/>
    <col min="15839" max="15840" width="12" style="516" customWidth="1"/>
    <col min="15841" max="15841" width="8.7109375" style="516" customWidth="1"/>
    <col min="15842" max="15842" width="9.42578125" style="516" customWidth="1"/>
    <col min="15843" max="16079" width="9.140625" style="516"/>
    <col min="16080" max="16080" width="17.7109375" style="516" customWidth="1"/>
    <col min="16081" max="16081" width="9.85546875" style="516" customWidth="1"/>
    <col min="16082" max="16082" width="10" style="516" customWidth="1"/>
    <col min="16083" max="16083" width="12.140625" style="516" customWidth="1"/>
    <col min="16084" max="16084" width="13.140625" style="516" customWidth="1"/>
    <col min="16085" max="16085" width="9.140625" style="516"/>
    <col min="16086" max="16086" width="9.85546875" style="516" customWidth="1"/>
    <col min="16087" max="16087" width="11.42578125" style="516" customWidth="1"/>
    <col min="16088" max="16089" width="9.140625" style="516"/>
    <col min="16090" max="16090" width="10.42578125" style="516" customWidth="1"/>
    <col min="16091" max="16091" width="7.85546875" style="516" customWidth="1"/>
    <col min="16092" max="16092" width="9.140625" style="516"/>
    <col min="16093" max="16093" width="11.42578125" style="516" customWidth="1"/>
    <col min="16094" max="16094" width="9.140625" style="516"/>
    <col min="16095" max="16096" width="12" style="516" customWidth="1"/>
    <col min="16097" max="16097" width="8.7109375" style="516" customWidth="1"/>
    <col min="16098" max="16098" width="9.42578125" style="516" customWidth="1"/>
    <col min="16099" max="16384" width="9.140625" style="516"/>
  </cols>
  <sheetData>
    <row r="1" spans="1:11" s="511" customFormat="1" ht="36" customHeight="1">
      <c r="A1" s="1089" t="s">
        <v>1474</v>
      </c>
      <c r="B1" s="1089"/>
      <c r="C1" s="1089"/>
      <c r="D1" s="1089"/>
      <c r="E1" s="1089"/>
      <c r="F1" s="1089"/>
      <c r="G1" s="1089"/>
      <c r="H1" s="1089"/>
      <c r="I1" s="1089"/>
      <c r="J1" s="1089"/>
      <c r="K1" s="1089"/>
    </row>
    <row r="2" spans="1:11" s="511" customFormat="1" ht="12" customHeight="1">
      <c r="A2" s="512"/>
    </row>
    <row r="3" spans="1:11" s="512" customFormat="1" ht="19.5" customHeight="1">
      <c r="A3" s="1090" t="s">
        <v>1166</v>
      </c>
      <c r="B3" s="1090"/>
      <c r="C3" s="1090"/>
      <c r="D3" s="1090"/>
      <c r="E3" s="1090"/>
      <c r="F3" s="1090"/>
      <c r="G3" s="1090"/>
      <c r="H3" s="1090"/>
      <c r="I3" s="1090"/>
      <c r="J3" s="1090"/>
      <c r="K3" s="1090"/>
    </row>
    <row r="4" spans="1:11" s="512" customFormat="1" ht="9.75" customHeight="1">
      <c r="A4" s="513"/>
      <c r="D4" s="514"/>
      <c r="E4" s="514"/>
      <c r="F4" s="514"/>
    </row>
    <row r="5" spans="1:11" s="515" customFormat="1" ht="21" customHeight="1">
      <c r="A5" s="1091" t="s">
        <v>271</v>
      </c>
      <c r="B5" s="1092" t="s">
        <v>1167</v>
      </c>
      <c r="C5" s="1092"/>
      <c r="D5" s="1092"/>
      <c r="E5" s="1092"/>
      <c r="F5" s="1092"/>
      <c r="G5" s="1093" t="s">
        <v>1168</v>
      </c>
      <c r="H5" s="1094"/>
      <c r="I5" s="1094"/>
      <c r="J5" s="1094"/>
      <c r="K5" s="1094"/>
    </row>
    <row r="6" spans="1:11" s="515" customFormat="1" ht="18" customHeight="1">
      <c r="A6" s="1091"/>
      <c r="B6" s="1095" t="s">
        <v>1033</v>
      </c>
      <c r="C6" s="1096" t="s">
        <v>1169</v>
      </c>
      <c r="D6" s="1096"/>
      <c r="E6" s="1096"/>
      <c r="F6" s="1096"/>
      <c r="G6" s="1097" t="s">
        <v>1033</v>
      </c>
      <c r="H6" s="1100" t="s">
        <v>1169</v>
      </c>
      <c r="I6" s="1100"/>
      <c r="J6" s="1100"/>
      <c r="K6" s="1100"/>
    </row>
    <row r="7" spans="1:11" s="515" customFormat="1" ht="12.75" customHeight="1">
      <c r="A7" s="1091"/>
      <c r="B7" s="1095"/>
      <c r="C7" s="1096" t="s">
        <v>1170</v>
      </c>
      <c r="D7" s="1101" t="s">
        <v>1171</v>
      </c>
      <c r="E7" s="1096" t="s">
        <v>31</v>
      </c>
      <c r="F7" s="1096"/>
      <c r="G7" s="1098"/>
      <c r="H7" s="1096" t="s">
        <v>1170</v>
      </c>
      <c r="I7" s="1101" t="s">
        <v>1171</v>
      </c>
      <c r="J7" s="1100" t="s">
        <v>31</v>
      </c>
      <c r="K7" s="1100"/>
    </row>
    <row r="8" spans="1:11" s="515" customFormat="1" ht="33" customHeight="1">
      <c r="A8" s="1091"/>
      <c r="B8" s="1095"/>
      <c r="C8" s="1096"/>
      <c r="D8" s="1101"/>
      <c r="E8" s="701" t="s">
        <v>1172</v>
      </c>
      <c r="F8" s="701" t="s">
        <v>1173</v>
      </c>
      <c r="G8" s="1099"/>
      <c r="H8" s="1096"/>
      <c r="I8" s="1101"/>
      <c r="J8" s="701" t="s">
        <v>1172</v>
      </c>
      <c r="K8" s="701" t="s">
        <v>1173</v>
      </c>
    </row>
    <row r="9" spans="1:11" ht="15.75">
      <c r="A9" s="1088" t="s">
        <v>1174</v>
      </c>
      <c r="B9" s="1088"/>
      <c r="C9" s="1088"/>
      <c r="D9" s="1088"/>
      <c r="E9" s="1088"/>
      <c r="F9" s="1088"/>
      <c r="G9" s="1088"/>
      <c r="H9" s="1088"/>
      <c r="I9" s="1088"/>
      <c r="J9" s="1088"/>
      <c r="K9" s="1088"/>
    </row>
    <row r="10" spans="1:11" ht="15.75">
      <c r="A10" s="517" t="s">
        <v>1175</v>
      </c>
      <c r="B10" s="518">
        <f>C10+D10</f>
        <v>25790</v>
      </c>
      <c r="C10" s="519">
        <f>[3]МАтзатраты!B17</f>
        <v>2157</v>
      </c>
      <c r="D10" s="519">
        <f>E10+F10</f>
        <v>23633</v>
      </c>
      <c r="E10" s="519">
        <f>'[3]Фонд оплаты'!D18</f>
        <v>18062</v>
      </c>
      <c r="F10" s="519">
        <f>'[3]Фонд оплаты'!E18</f>
        <v>5571</v>
      </c>
      <c r="G10" s="520">
        <f>H10+I10</f>
        <v>72395</v>
      </c>
      <c r="H10" s="521">
        <f>C10</f>
        <v>2157</v>
      </c>
      <c r="I10" s="519">
        <f>J10+K10</f>
        <v>70238</v>
      </c>
      <c r="J10" s="519">
        <f>'[3]Фонд оплаты'!D31</f>
        <v>53929</v>
      </c>
      <c r="K10" s="519">
        <f>'[3]Фонд оплаты'!E31</f>
        <v>16309</v>
      </c>
    </row>
    <row r="11" spans="1:11" ht="15.75">
      <c r="A11" s="517" t="s">
        <v>1176</v>
      </c>
      <c r="B11" s="518">
        <f>C11+D11</f>
        <v>35993</v>
      </c>
      <c r="C11" s="519">
        <f>[3]МАтзатраты!B18</f>
        <v>2934</v>
      </c>
      <c r="D11" s="519">
        <f>E11+F11</f>
        <v>33059</v>
      </c>
      <c r="E11" s="519">
        <f>'[3]Фонд оплаты'!D19</f>
        <v>24669</v>
      </c>
      <c r="F11" s="519">
        <f>'[3]Фонд оплаты'!E19</f>
        <v>8390</v>
      </c>
      <c r="G11" s="520">
        <f>H11+I11</f>
        <v>100596</v>
      </c>
      <c r="H11" s="521">
        <f t="shared" ref="H11" si="0">C11</f>
        <v>2934</v>
      </c>
      <c r="I11" s="519">
        <f>J11+K11</f>
        <v>97662</v>
      </c>
      <c r="J11" s="519">
        <f>'[3]Фонд оплаты'!D32</f>
        <v>73152</v>
      </c>
      <c r="K11" s="519">
        <f>'[3]Фонд оплаты'!E32</f>
        <v>24510</v>
      </c>
    </row>
    <row r="12" spans="1:11" ht="15.75">
      <c r="A12" s="522" t="s">
        <v>1177</v>
      </c>
      <c r="B12" s="518">
        <f>C12+D12</f>
        <v>41146</v>
      </c>
      <c r="C12" s="519">
        <f>[3]МАтзатраты!B19</f>
        <v>3273</v>
      </c>
      <c r="D12" s="519">
        <f>E12+F12</f>
        <v>37873</v>
      </c>
      <c r="E12" s="519">
        <f>'[3]Фонд оплаты'!D20</f>
        <v>28043</v>
      </c>
      <c r="F12" s="519">
        <f>'[3]Фонд оплаты'!E20</f>
        <v>9830</v>
      </c>
      <c r="G12" s="520">
        <f>H12+I12</f>
        <v>0</v>
      </c>
      <c r="H12" s="521"/>
      <c r="I12" s="519"/>
      <c r="J12" s="519"/>
      <c r="K12" s="519"/>
    </row>
    <row r="13" spans="1:11" ht="15.75" customHeight="1">
      <c r="A13" s="1088" t="s">
        <v>1178</v>
      </c>
      <c r="B13" s="1088"/>
      <c r="C13" s="1088"/>
      <c r="D13" s="1088"/>
      <c r="E13" s="1088"/>
      <c r="F13" s="1088"/>
      <c r="G13" s="1088"/>
      <c r="H13" s="1088"/>
      <c r="I13" s="1088"/>
      <c r="J13" s="1088"/>
      <c r="K13" s="1088"/>
    </row>
    <row r="14" spans="1:11" ht="15.75">
      <c r="A14" s="517" t="s">
        <v>1175</v>
      </c>
      <c r="B14" s="518">
        <f>C14+D14</f>
        <v>46759</v>
      </c>
      <c r="C14" s="519">
        <f>[3]МАтзатраты!B13</f>
        <v>3316</v>
      </c>
      <c r="D14" s="519">
        <f>E14+F14</f>
        <v>43443</v>
      </c>
      <c r="E14" s="519">
        <f>'[3]Фонд оплаты'!D14</f>
        <v>33202</v>
      </c>
      <c r="F14" s="519">
        <f>'[3]Фонд оплаты'!E14</f>
        <v>10241</v>
      </c>
      <c r="G14" s="520">
        <f>H14+I14</f>
        <v>91113</v>
      </c>
      <c r="H14" s="521">
        <f>C14</f>
        <v>3316</v>
      </c>
      <c r="I14" s="519">
        <f>J14+K14</f>
        <v>87797</v>
      </c>
      <c r="J14" s="519">
        <f>'[3]Фонд оплаты'!D27</f>
        <v>67412</v>
      </c>
      <c r="K14" s="519">
        <f>'[3]Фонд оплаты'!E27</f>
        <v>20385</v>
      </c>
    </row>
    <row r="15" spans="1:11" ht="15.75" customHeight="1">
      <c r="A15" s="517" t="s">
        <v>1176</v>
      </c>
      <c r="B15" s="518">
        <f>C15+D15</f>
        <v>65131</v>
      </c>
      <c r="C15" s="519">
        <f>[3]МАтзатраты!B14</f>
        <v>4363</v>
      </c>
      <c r="D15" s="519">
        <f>E15+F15</f>
        <v>60768</v>
      </c>
      <c r="E15" s="519">
        <f>'[3]Фонд оплаты'!D15</f>
        <v>45345</v>
      </c>
      <c r="F15" s="519">
        <f>'[3]Фонд оплаты'!E15</f>
        <v>15423</v>
      </c>
      <c r="G15" s="520">
        <f>H15+I15</f>
        <v>126441</v>
      </c>
      <c r="H15" s="521">
        <f t="shared" ref="H15" si="1">C15</f>
        <v>4363</v>
      </c>
      <c r="I15" s="519">
        <f>J15+K15</f>
        <v>122078</v>
      </c>
      <c r="J15" s="519">
        <f>'[3]Фонд оплаты'!D28</f>
        <v>91441</v>
      </c>
      <c r="K15" s="519">
        <f>'[3]Фонд оплаты'!E28</f>
        <v>30637</v>
      </c>
    </row>
    <row r="16" spans="1:11" ht="15.75">
      <c r="A16" s="522" t="s">
        <v>1177</v>
      </c>
      <c r="B16" s="518">
        <f>C16+D16</f>
        <v>74484</v>
      </c>
      <c r="C16" s="519">
        <f>[3]МАтзатраты!B15</f>
        <v>4865</v>
      </c>
      <c r="D16" s="519">
        <f>E16+F16</f>
        <v>69619</v>
      </c>
      <c r="E16" s="519">
        <f>'[3]Фонд оплаты'!D16</f>
        <v>51549</v>
      </c>
      <c r="F16" s="519">
        <f>'[3]Фонд оплаты'!E16</f>
        <v>18070</v>
      </c>
      <c r="G16" s="520">
        <f>H16+I16</f>
        <v>0</v>
      </c>
      <c r="H16" s="521"/>
      <c r="I16" s="519"/>
      <c r="J16" s="519"/>
      <c r="K16" s="519"/>
    </row>
    <row r="17" spans="1:11" ht="15.75" customHeight="1">
      <c r="A17" s="1102" t="s">
        <v>1179</v>
      </c>
      <c r="B17" s="1103"/>
      <c r="C17" s="1103"/>
      <c r="D17" s="1103"/>
      <c r="E17" s="1103"/>
      <c r="F17" s="1103"/>
      <c r="G17" s="1103"/>
      <c r="H17" s="1103"/>
      <c r="I17" s="1103"/>
      <c r="J17" s="1103"/>
      <c r="K17" s="1103"/>
    </row>
    <row r="18" spans="1:11" ht="15.75">
      <c r="A18" s="517" t="s">
        <v>1175</v>
      </c>
      <c r="B18" s="518">
        <f>C18+D18</f>
        <v>56627</v>
      </c>
      <c r="C18" s="519">
        <f>[3]МАтзатраты!B9</f>
        <v>3875</v>
      </c>
      <c r="D18" s="519">
        <f>E18+F18</f>
        <v>52752</v>
      </c>
      <c r="E18" s="519">
        <f>'[3]Фонд оплаты'!D10</f>
        <v>40316</v>
      </c>
      <c r="F18" s="519">
        <f>'[3]Фонд оплаты'!E10</f>
        <v>12436</v>
      </c>
      <c r="G18" s="520">
        <f>H18+I18</f>
        <v>91672</v>
      </c>
      <c r="H18" s="521">
        <f>C18</f>
        <v>3875</v>
      </c>
      <c r="I18" s="519">
        <f>J18+K18</f>
        <v>87797</v>
      </c>
      <c r="J18" s="519">
        <f>'[3]Фонд оплаты'!D23</f>
        <v>67412</v>
      </c>
      <c r="K18" s="519">
        <f>'[3]Фонд оплаты'!E23</f>
        <v>20385</v>
      </c>
    </row>
    <row r="19" spans="1:11" ht="20.25" customHeight="1">
      <c r="A19" s="517" t="s">
        <v>1176</v>
      </c>
      <c r="B19" s="518">
        <f>C19+D19</f>
        <v>78881</v>
      </c>
      <c r="C19" s="519">
        <f>[3]МАтзатраты!B10</f>
        <v>5091</v>
      </c>
      <c r="D19" s="519">
        <f>E19+F19</f>
        <v>73790</v>
      </c>
      <c r="E19" s="519">
        <f>'[3]Фонд оплаты'!D11</f>
        <v>55063</v>
      </c>
      <c r="F19" s="519">
        <f>'[3]Фонд оплаты'!E11</f>
        <v>18727</v>
      </c>
      <c r="G19" s="520">
        <f>H19+I19</f>
        <v>127169</v>
      </c>
      <c r="H19" s="521">
        <f t="shared" ref="H19" si="2">C19</f>
        <v>5091</v>
      </c>
      <c r="I19" s="519">
        <f>J19+K19</f>
        <v>122078</v>
      </c>
      <c r="J19" s="519">
        <f>'[3]Фонд оплаты'!D24</f>
        <v>91441</v>
      </c>
      <c r="K19" s="519">
        <f>'[3]Фонд оплаты'!E24</f>
        <v>30637</v>
      </c>
    </row>
    <row r="20" spans="1:11" ht="17.25" customHeight="1">
      <c r="A20" s="522" t="s">
        <v>1177</v>
      </c>
      <c r="B20" s="518">
        <f>C20+D20</f>
        <v>90205</v>
      </c>
      <c r="C20" s="519">
        <f>[3]МАтзатраты!B11</f>
        <v>5667</v>
      </c>
      <c r="D20" s="519">
        <f>E20+F20</f>
        <v>84538</v>
      </c>
      <c r="E20" s="519">
        <f>'[3]Фонд оплаты'!D12</f>
        <v>62596</v>
      </c>
      <c r="F20" s="519">
        <f>'[3]Фонд оплаты'!E12</f>
        <v>21942</v>
      </c>
      <c r="G20" s="520">
        <f>H20+I20</f>
        <v>0</v>
      </c>
      <c r="H20" s="521"/>
      <c r="I20" s="519"/>
      <c r="J20" s="519"/>
      <c r="K20" s="519"/>
    </row>
    <row r="21" spans="1:11" s="524" customFormat="1" ht="16.5" customHeight="1">
      <c r="A21" s="523"/>
      <c r="D21" s="525"/>
      <c r="E21" s="525"/>
      <c r="F21" s="525"/>
      <c r="G21" s="516"/>
      <c r="H21" s="516"/>
      <c r="I21" s="516"/>
      <c r="J21" s="516"/>
      <c r="K21" s="516"/>
    </row>
    <row r="22" spans="1:11" s="512" customFormat="1" ht="39" customHeight="1">
      <c r="A22" s="1104" t="s">
        <v>1180</v>
      </c>
      <c r="B22" s="1104"/>
      <c r="C22" s="1104"/>
      <c r="D22" s="1104"/>
      <c r="E22" s="1104"/>
      <c r="F22" s="1104"/>
    </row>
    <row r="23" spans="1:11" s="524" customFormat="1" ht="6" customHeight="1">
      <c r="A23" s="523"/>
      <c r="D23" s="525"/>
      <c r="E23" s="525"/>
      <c r="F23" s="525"/>
      <c r="G23" s="516"/>
      <c r="H23" s="516"/>
      <c r="I23" s="516"/>
      <c r="J23" s="516"/>
      <c r="K23" s="516"/>
    </row>
    <row r="24" spans="1:11" ht="18.75" customHeight="1">
      <c r="A24" s="1091" t="s">
        <v>271</v>
      </c>
      <c r="B24" s="1105" t="s">
        <v>1167</v>
      </c>
      <c r="C24" s="1105"/>
      <c r="D24" s="1105"/>
      <c r="E24" s="1105"/>
      <c r="F24" s="1105"/>
      <c r="G24" s="1093" t="s">
        <v>1181</v>
      </c>
      <c r="H24" s="1094"/>
      <c r="I24" s="1094"/>
      <c r="J24" s="1094"/>
      <c r="K24" s="1094"/>
    </row>
    <row r="25" spans="1:11" ht="12.75" customHeight="1">
      <c r="A25" s="1091"/>
      <c r="B25" s="1106" t="s">
        <v>1033</v>
      </c>
      <c r="C25" s="1096" t="s">
        <v>1169</v>
      </c>
      <c r="D25" s="1096"/>
      <c r="E25" s="1096"/>
      <c r="F25" s="1096"/>
      <c r="G25" s="1097" t="s">
        <v>1033</v>
      </c>
      <c r="H25" s="1100" t="s">
        <v>1169</v>
      </c>
      <c r="I25" s="1100"/>
      <c r="J25" s="1100"/>
      <c r="K25" s="1100"/>
    </row>
    <row r="26" spans="1:11" ht="15" customHeight="1">
      <c r="A26" s="1091"/>
      <c r="B26" s="1106"/>
      <c r="C26" s="1096" t="s">
        <v>1170</v>
      </c>
      <c r="D26" s="1101" t="s">
        <v>1171</v>
      </c>
      <c r="E26" s="1096" t="s">
        <v>31</v>
      </c>
      <c r="F26" s="1096"/>
      <c r="G26" s="1098"/>
      <c r="H26" s="1096" t="s">
        <v>1170</v>
      </c>
      <c r="I26" s="1101" t="s">
        <v>1171</v>
      </c>
      <c r="J26" s="1100" t="s">
        <v>31</v>
      </c>
      <c r="K26" s="1100"/>
    </row>
    <row r="27" spans="1:11" ht="29.25" customHeight="1">
      <c r="A27" s="1091"/>
      <c r="B27" s="1107"/>
      <c r="C27" s="1096"/>
      <c r="D27" s="1101"/>
      <c r="E27" s="701" t="s">
        <v>1172</v>
      </c>
      <c r="F27" s="701" t="s">
        <v>1173</v>
      </c>
      <c r="G27" s="1099"/>
      <c r="H27" s="1096"/>
      <c r="I27" s="1101"/>
      <c r="J27" s="701" t="s">
        <v>1172</v>
      </c>
      <c r="K27" s="701" t="s">
        <v>1173</v>
      </c>
    </row>
    <row r="28" spans="1:11" ht="15.75" customHeight="1">
      <c r="A28" s="1108" t="s">
        <v>1182</v>
      </c>
      <c r="B28" s="1108"/>
      <c r="C28" s="1108"/>
      <c r="D28" s="1108"/>
      <c r="E28" s="1108"/>
      <c r="F28" s="1108"/>
      <c r="G28" s="1109" t="s">
        <v>1182</v>
      </c>
      <c r="H28" s="1110"/>
      <c r="I28" s="1110"/>
      <c r="J28" s="1110"/>
      <c r="K28" s="1110"/>
    </row>
    <row r="29" spans="1:11" ht="15" customHeight="1">
      <c r="A29" s="1088" t="s">
        <v>1174</v>
      </c>
      <c r="B29" s="1088"/>
      <c r="C29" s="1088"/>
      <c r="D29" s="1088"/>
      <c r="E29" s="1088"/>
      <c r="F29" s="1088"/>
      <c r="G29" s="1088" t="s">
        <v>1174</v>
      </c>
      <c r="H29" s="1088"/>
      <c r="I29" s="1088"/>
      <c r="J29" s="1088"/>
      <c r="K29" s="1088"/>
    </row>
    <row r="30" spans="1:11" ht="18" customHeight="1">
      <c r="A30" s="526" t="s">
        <v>1183</v>
      </c>
      <c r="B30" s="527">
        <f>C30+D30</f>
        <v>498618</v>
      </c>
      <c r="C30" s="528">
        <f>[3]МАтзатраты!B65</f>
        <v>17256</v>
      </c>
      <c r="D30" s="528">
        <f>E30+F30</f>
        <v>481362</v>
      </c>
      <c r="E30" s="528">
        <f>'[3]Фонд оплаты'!D40</f>
        <v>342082</v>
      </c>
      <c r="F30" s="528">
        <f>'[3]Фонд оплаты'!E40</f>
        <v>139280</v>
      </c>
      <c r="G30" s="527">
        <f>H30+I30</f>
        <v>525707</v>
      </c>
      <c r="H30" s="528">
        <f>C30</f>
        <v>17256</v>
      </c>
      <c r="I30" s="528">
        <f>J30+K30</f>
        <v>508451</v>
      </c>
      <c r="J30" s="528">
        <f>'[3]Фонд оплаты'!D49</f>
        <v>361678</v>
      </c>
      <c r="K30" s="528">
        <f>'[3]Фонд оплаты'!E49</f>
        <v>146773</v>
      </c>
    </row>
    <row r="31" spans="1:11" ht="15.75" customHeight="1">
      <c r="A31" s="522" t="s">
        <v>1184</v>
      </c>
      <c r="B31" s="529">
        <f>C31+D31</f>
        <v>743204</v>
      </c>
      <c r="C31" s="528">
        <f>[3]МАтзатраты!B66</f>
        <v>29340</v>
      </c>
      <c r="D31" s="519">
        <f>E31+F31</f>
        <v>713864</v>
      </c>
      <c r="E31" s="528">
        <f>'[3]Фонд оплаты'!D41</f>
        <v>504117</v>
      </c>
      <c r="F31" s="528">
        <f>'[3]Фонд оплаты'!E41</f>
        <v>209747</v>
      </c>
      <c r="G31" s="529">
        <f>H31+I31</f>
        <v>782646</v>
      </c>
      <c r="H31" s="528">
        <f t="shared" ref="H31" si="3">C31</f>
        <v>29340</v>
      </c>
      <c r="I31" s="528">
        <f>J31+K31</f>
        <v>753306</v>
      </c>
      <c r="J31" s="528">
        <f>'[3]Фонд оплаты'!D50</f>
        <v>532719</v>
      </c>
      <c r="K31" s="528">
        <f>'[3]Фонд оплаты'!E50</f>
        <v>220587</v>
      </c>
    </row>
    <row r="32" spans="1:11" ht="15.75" customHeight="1">
      <c r="A32" s="522" t="s">
        <v>1177</v>
      </c>
      <c r="B32" s="529">
        <f>C32+D32</f>
        <v>866958</v>
      </c>
      <c r="C32" s="528">
        <f>[3]МАтзатраты!B67</f>
        <v>32730</v>
      </c>
      <c r="D32" s="519">
        <f>E32+F32</f>
        <v>834228</v>
      </c>
      <c r="E32" s="528">
        <f>'[3]Фонд оплаты'!D42</f>
        <v>588485</v>
      </c>
      <c r="F32" s="528">
        <f>'[3]Фонд оплаты'!E42</f>
        <v>245743</v>
      </c>
      <c r="G32" s="529">
        <f>H32+I32</f>
        <v>0</v>
      </c>
      <c r="H32" s="528"/>
      <c r="I32" s="519"/>
      <c r="J32" s="528"/>
      <c r="K32" s="528"/>
    </row>
    <row r="33" spans="1:11" ht="15" customHeight="1">
      <c r="A33" s="1088" t="s">
        <v>1185</v>
      </c>
      <c r="B33" s="1088"/>
      <c r="C33" s="1088"/>
      <c r="D33" s="1088"/>
      <c r="E33" s="1088"/>
      <c r="F33" s="1088"/>
      <c r="G33" s="1102" t="s">
        <v>1185</v>
      </c>
      <c r="H33" s="1103"/>
      <c r="I33" s="1103"/>
      <c r="J33" s="1103"/>
      <c r="K33" s="1103"/>
    </row>
    <row r="34" spans="1:11" ht="18" customHeight="1">
      <c r="A34" s="522" t="s">
        <v>1183</v>
      </c>
      <c r="B34" s="529">
        <f>C34+D34</f>
        <v>632702</v>
      </c>
      <c r="C34" s="528">
        <f>[3]МАтзатраты!B61</f>
        <v>31000</v>
      </c>
      <c r="D34" s="519">
        <f>E34+F34</f>
        <v>601702</v>
      </c>
      <c r="E34" s="519">
        <f>'[3]Фонд оплаты'!D36</f>
        <v>427602</v>
      </c>
      <c r="F34" s="519">
        <f>'[3]Фонд оплаты'!E36</f>
        <v>174100</v>
      </c>
      <c r="G34" s="529">
        <f>H34+I34</f>
        <v>666565</v>
      </c>
      <c r="H34" s="519">
        <f>C34</f>
        <v>31000</v>
      </c>
      <c r="I34" s="519">
        <f>J34+K34</f>
        <v>635565</v>
      </c>
      <c r="J34" s="519">
        <f>'[3]Фонд оплаты'!D45</f>
        <v>452098</v>
      </c>
      <c r="K34" s="519">
        <f>'[3]Фонд оплаты'!E45</f>
        <v>183467</v>
      </c>
    </row>
    <row r="35" spans="1:11" ht="15.75">
      <c r="A35" s="522" t="s">
        <v>1184</v>
      </c>
      <c r="B35" s="529">
        <f>C35+D35</f>
        <v>936967</v>
      </c>
      <c r="C35" s="528">
        <f>[3]МАтзатраты!B62</f>
        <v>40728</v>
      </c>
      <c r="D35" s="519">
        <f>E35+F35</f>
        <v>896239</v>
      </c>
      <c r="E35" s="519">
        <f>'[3]Фонд оплаты'!D37</f>
        <v>634054</v>
      </c>
      <c r="F35" s="519">
        <f>'[3]Фонд оплаты'!E37</f>
        <v>262185</v>
      </c>
      <c r="G35" s="529">
        <f>H35+I35</f>
        <v>984814</v>
      </c>
      <c r="H35" s="519">
        <f t="shared" ref="H35" si="4">C35</f>
        <v>40728</v>
      </c>
      <c r="I35" s="519">
        <f>J35+K35</f>
        <v>944086</v>
      </c>
      <c r="J35" s="519">
        <f>'[3]Фонд оплаты'!D46</f>
        <v>668353</v>
      </c>
      <c r="K35" s="519">
        <f>'[3]Фонд оплаты'!E46</f>
        <v>275733</v>
      </c>
    </row>
    <row r="36" spans="1:11" ht="15.75">
      <c r="A36" s="522" t="s">
        <v>1177</v>
      </c>
      <c r="B36" s="529">
        <f>C36+D36</f>
        <v>1092029</v>
      </c>
      <c r="C36" s="528">
        <f>[3]МАтзатраты!B63</f>
        <v>45336</v>
      </c>
      <c r="D36" s="519">
        <f>E36+F36</f>
        <v>1046693</v>
      </c>
      <c r="E36" s="519">
        <f>'[3]Фонд оплаты'!D38</f>
        <v>739514</v>
      </c>
      <c r="F36" s="519">
        <f>'[3]Фонд оплаты'!E38</f>
        <v>307179</v>
      </c>
      <c r="G36" s="529">
        <f>H36+I36</f>
        <v>0</v>
      </c>
      <c r="H36" s="519"/>
      <c r="I36" s="519"/>
      <c r="J36" s="519"/>
      <c r="K36" s="519"/>
    </row>
    <row r="37" spans="1:11" ht="15" customHeight="1"/>
    <row r="38" spans="1:11" s="512" customFormat="1" ht="22.5" customHeight="1">
      <c r="A38" s="1090" t="s">
        <v>1186</v>
      </c>
      <c r="B38" s="1090"/>
      <c r="C38" s="1090"/>
      <c r="D38" s="1090"/>
      <c r="E38" s="1090"/>
      <c r="F38" s="1090"/>
      <c r="G38" s="516"/>
      <c r="H38" s="516"/>
      <c r="I38" s="516"/>
      <c r="J38" s="516"/>
      <c r="K38" s="516"/>
    </row>
    <row r="39" spans="1:11" ht="1.5" customHeight="1">
      <c r="A39" s="530"/>
    </row>
    <row r="40" spans="1:11" ht="15.75" customHeight="1">
      <c r="A40" s="1091" t="s">
        <v>271</v>
      </c>
      <c r="B40" s="1092" t="s">
        <v>1167</v>
      </c>
      <c r="C40" s="1092"/>
      <c r="D40" s="1092"/>
      <c r="E40" s="1092"/>
      <c r="F40" s="1092"/>
    </row>
    <row r="41" spans="1:11" ht="12.75" customHeight="1">
      <c r="A41" s="1091"/>
      <c r="B41" s="1095" t="s">
        <v>1033</v>
      </c>
      <c r="C41" s="1096" t="s">
        <v>1169</v>
      </c>
      <c r="D41" s="1096"/>
      <c r="E41" s="1096"/>
      <c r="F41" s="1096"/>
    </row>
    <row r="42" spans="1:11" ht="12.75" customHeight="1">
      <c r="A42" s="1091"/>
      <c r="B42" s="1095"/>
      <c r="C42" s="1096" t="s">
        <v>1170</v>
      </c>
      <c r="D42" s="1101" t="s">
        <v>1171</v>
      </c>
      <c r="E42" s="1096" t="s">
        <v>31</v>
      </c>
      <c r="F42" s="1096"/>
    </row>
    <row r="43" spans="1:11" ht="31.5" customHeight="1">
      <c r="A43" s="1091"/>
      <c r="B43" s="1095"/>
      <c r="C43" s="1096"/>
      <c r="D43" s="1101"/>
      <c r="E43" s="701" t="s">
        <v>1172</v>
      </c>
      <c r="F43" s="701" t="s">
        <v>1173</v>
      </c>
    </row>
    <row r="44" spans="1:11" ht="15.75">
      <c r="A44" s="1102" t="s">
        <v>1174</v>
      </c>
      <c r="B44" s="1103"/>
      <c r="C44" s="1103"/>
      <c r="D44" s="1103"/>
      <c r="E44" s="1103"/>
      <c r="F44" s="1103"/>
    </row>
    <row r="45" spans="1:11" ht="15.75">
      <c r="A45" s="522" t="s">
        <v>1183</v>
      </c>
      <c r="B45" s="518">
        <f>C45+D45</f>
        <v>0</v>
      </c>
      <c r="C45" s="521"/>
      <c r="D45" s="519"/>
      <c r="E45" s="519"/>
      <c r="F45" s="519"/>
    </row>
    <row r="46" spans="1:11" ht="15.75">
      <c r="A46" s="522" t="s">
        <v>1184</v>
      </c>
      <c r="B46" s="518">
        <f>C46+D46</f>
        <v>22637</v>
      </c>
      <c r="C46" s="531">
        <f>[3]МАтзатраты!B44</f>
        <v>2449</v>
      </c>
      <c r="D46" s="519">
        <f>E46+F46</f>
        <v>20188</v>
      </c>
      <c r="E46" s="519">
        <f>'[3]Фонд оплаты'!D63</f>
        <v>14150</v>
      </c>
      <c r="F46" s="519">
        <f>'[3]Фонд оплаты'!E63</f>
        <v>6038</v>
      </c>
    </row>
    <row r="47" spans="1:11" ht="15.75">
      <c r="A47" s="522" t="s">
        <v>1177</v>
      </c>
      <c r="B47" s="518">
        <f>C47+D47</f>
        <v>23001</v>
      </c>
      <c r="C47" s="531">
        <f>[3]МАтзатраты!B45</f>
        <v>2769</v>
      </c>
      <c r="D47" s="519">
        <f>E47+F47</f>
        <v>20232</v>
      </c>
      <c r="E47" s="519">
        <f>'[3]Фонд оплаты'!D64</f>
        <v>14181</v>
      </c>
      <c r="F47" s="519">
        <f>'[3]Фонд оплаты'!E64</f>
        <v>6051</v>
      </c>
    </row>
    <row r="48" spans="1:11" ht="15.75" customHeight="1">
      <c r="A48" s="1102" t="s">
        <v>1187</v>
      </c>
      <c r="B48" s="1103"/>
      <c r="C48" s="1103"/>
      <c r="D48" s="1103"/>
      <c r="E48" s="1103"/>
      <c r="F48" s="1103"/>
    </row>
    <row r="49" spans="1:11" ht="15.75" customHeight="1">
      <c r="A49" s="522" t="s">
        <v>1183</v>
      </c>
      <c r="B49" s="518">
        <f>C49+D49</f>
        <v>0</v>
      </c>
      <c r="C49" s="521"/>
      <c r="D49" s="519"/>
      <c r="E49" s="519"/>
      <c r="F49" s="519"/>
    </row>
    <row r="50" spans="1:11" ht="15.75">
      <c r="A50" s="522" t="s">
        <v>1184</v>
      </c>
      <c r="B50" s="518">
        <f>C50+D50</f>
        <v>40671</v>
      </c>
      <c r="C50" s="531">
        <f>[3]МАтзатраты!B40</f>
        <v>3560</v>
      </c>
      <c r="D50" s="519">
        <f>E50+F50</f>
        <v>37111</v>
      </c>
      <c r="E50" s="519">
        <f>'[3]Фонд оплаты'!D59</f>
        <v>26012</v>
      </c>
      <c r="F50" s="519">
        <f>'[3]Фонд оплаты'!E59</f>
        <v>11099</v>
      </c>
    </row>
    <row r="51" spans="1:11" ht="15.75">
      <c r="A51" s="522" t="s">
        <v>1177</v>
      </c>
      <c r="B51" s="518">
        <f>C51+D51</f>
        <v>41213</v>
      </c>
      <c r="C51" s="531">
        <f>[3]МАтзатраты!B41</f>
        <v>4022</v>
      </c>
      <c r="D51" s="519">
        <f>E51+F51</f>
        <v>37191</v>
      </c>
      <c r="E51" s="519">
        <f>'[3]Фонд оплаты'!D60</f>
        <v>26069</v>
      </c>
      <c r="F51" s="519">
        <f>'[3]Фонд оплаты'!E60</f>
        <v>11122</v>
      </c>
    </row>
    <row r="52" spans="1:11" ht="15.75" customHeight="1">
      <c r="A52" s="1102" t="s">
        <v>1179</v>
      </c>
      <c r="B52" s="1103"/>
      <c r="C52" s="1103"/>
      <c r="D52" s="1103"/>
      <c r="E52" s="1103"/>
      <c r="F52" s="1103"/>
    </row>
    <row r="53" spans="1:11" ht="15.75" customHeight="1">
      <c r="A53" s="522" t="s">
        <v>1183</v>
      </c>
      <c r="B53" s="518">
        <f>C53+D53</f>
        <v>0</v>
      </c>
      <c r="C53" s="521"/>
      <c r="D53" s="519"/>
      <c r="E53" s="519"/>
      <c r="F53" s="519"/>
    </row>
    <row r="54" spans="1:11" ht="15.75">
      <c r="A54" s="522" t="s">
        <v>1184</v>
      </c>
      <c r="B54" s="518">
        <f>C54+D54</f>
        <v>49190</v>
      </c>
      <c r="C54" s="531">
        <f>[3]МАтзатраты!B36</f>
        <v>4127</v>
      </c>
      <c r="D54" s="519">
        <f>E54+F54</f>
        <v>45063</v>
      </c>
      <c r="E54" s="519">
        <f>'[3]Фонд оплаты'!D55</f>
        <v>31586</v>
      </c>
      <c r="F54" s="519">
        <f>'[3]Фонд оплаты'!E55</f>
        <v>13477</v>
      </c>
    </row>
    <row r="55" spans="1:11" ht="15.75">
      <c r="A55" s="522" t="s">
        <v>1177</v>
      </c>
      <c r="B55" s="518">
        <f>C55+D55</f>
        <v>49813</v>
      </c>
      <c r="C55" s="531">
        <f>[3]МАтзатраты!B37</f>
        <v>4654</v>
      </c>
      <c r="D55" s="519">
        <f>E55+F55</f>
        <v>45159</v>
      </c>
      <c r="E55" s="519">
        <f>'[3]Фонд оплаты'!D56</f>
        <v>31654</v>
      </c>
      <c r="F55" s="519">
        <f>'[3]Фонд оплаты'!E56</f>
        <v>13505</v>
      </c>
    </row>
    <row r="57" spans="1:11" s="512" customFormat="1" ht="16.5" customHeight="1">
      <c r="A57" s="1090" t="s">
        <v>1188</v>
      </c>
      <c r="B57" s="1090"/>
      <c r="C57" s="1090"/>
      <c r="D57" s="1090"/>
      <c r="E57" s="1090"/>
      <c r="F57" s="1090"/>
      <c r="G57" s="516"/>
      <c r="H57" s="516"/>
      <c r="I57" s="516"/>
      <c r="J57" s="516"/>
      <c r="K57" s="516"/>
    </row>
    <row r="58" spans="1:11" ht="15.75" customHeight="1">
      <c r="A58" s="530"/>
    </row>
    <row r="59" spans="1:11" ht="15.75" customHeight="1">
      <c r="A59" s="1091" t="s">
        <v>271</v>
      </c>
      <c r="B59" s="1092" t="s">
        <v>1167</v>
      </c>
      <c r="C59" s="1092"/>
      <c r="D59" s="1092"/>
      <c r="E59" s="1092"/>
      <c r="F59" s="1092"/>
    </row>
    <row r="60" spans="1:11" ht="12.75" customHeight="1">
      <c r="A60" s="1091"/>
      <c r="B60" s="1095" t="s">
        <v>1033</v>
      </c>
      <c r="C60" s="1096" t="s">
        <v>1169</v>
      </c>
      <c r="D60" s="1096"/>
      <c r="E60" s="1096"/>
      <c r="F60" s="1096"/>
    </row>
    <row r="61" spans="1:11" ht="12.75" customHeight="1">
      <c r="A61" s="1091"/>
      <c r="B61" s="1095"/>
      <c r="C61" s="1096" t="s">
        <v>1170</v>
      </c>
      <c r="D61" s="1101" t="s">
        <v>1171</v>
      </c>
      <c r="E61" s="1096" t="s">
        <v>31</v>
      </c>
      <c r="F61" s="1096"/>
    </row>
    <row r="62" spans="1:11" ht="42.75" customHeight="1">
      <c r="A62" s="1091"/>
      <c r="B62" s="1095"/>
      <c r="C62" s="1096"/>
      <c r="D62" s="1101"/>
      <c r="E62" s="701" t="s">
        <v>1172</v>
      </c>
      <c r="F62" s="701" t="s">
        <v>1173</v>
      </c>
    </row>
    <row r="63" spans="1:11" ht="15.75" customHeight="1">
      <c r="A63" s="1102" t="s">
        <v>1174</v>
      </c>
      <c r="B63" s="1103"/>
      <c r="C63" s="1103"/>
      <c r="D63" s="1103"/>
      <c r="E63" s="1103"/>
      <c r="F63" s="1103"/>
    </row>
    <row r="64" spans="1:11" ht="18" customHeight="1">
      <c r="A64" s="522" t="s">
        <v>1183</v>
      </c>
      <c r="B64" s="518">
        <f>C64+D64</f>
        <v>12181</v>
      </c>
      <c r="C64" s="521">
        <f>[3]МАтзатраты!B56</f>
        <v>1683</v>
      </c>
      <c r="D64" s="519">
        <f>E64+F64</f>
        <v>10498</v>
      </c>
      <c r="E64" s="519">
        <f>'[3]Фонд оплаты'!D75</f>
        <v>7358</v>
      </c>
      <c r="F64" s="519">
        <f>'[3]Фонд оплаты'!E75</f>
        <v>3140</v>
      </c>
    </row>
    <row r="65" spans="1:11" ht="18" customHeight="1">
      <c r="A65" s="522" t="s">
        <v>1184</v>
      </c>
      <c r="B65" s="518">
        <f>C65+D65</f>
        <v>13755</v>
      </c>
      <c r="C65" s="521">
        <f>[3]МАтзатраты!B57</f>
        <v>2449</v>
      </c>
      <c r="D65" s="519">
        <f>E65+F65</f>
        <v>11306</v>
      </c>
      <c r="E65" s="519">
        <f>'[3]Фонд оплаты'!D76</f>
        <v>7925</v>
      </c>
      <c r="F65" s="519">
        <f>'[3]Фонд оплаты'!E76</f>
        <v>3381</v>
      </c>
    </row>
    <row r="66" spans="1:11" ht="18" customHeight="1">
      <c r="A66" s="522" t="s">
        <v>1177</v>
      </c>
      <c r="B66" s="518">
        <f>C66+D66</f>
        <v>15084</v>
      </c>
      <c r="C66" s="521">
        <f>[3]МАтзатраты!B58</f>
        <v>2769</v>
      </c>
      <c r="D66" s="519">
        <f>E66+F66</f>
        <v>12315</v>
      </c>
      <c r="E66" s="519">
        <f>'[3]Фонд оплаты'!D77</f>
        <v>8632</v>
      </c>
      <c r="F66" s="519">
        <f>'[3]Фонд оплаты'!E77</f>
        <v>3683</v>
      </c>
    </row>
    <row r="67" spans="1:11" ht="15.75" customHeight="1">
      <c r="A67" s="1102" t="s">
        <v>1187</v>
      </c>
      <c r="B67" s="1103"/>
      <c r="C67" s="1103"/>
      <c r="D67" s="1103"/>
      <c r="E67" s="1103"/>
      <c r="F67" s="1103"/>
    </row>
    <row r="68" spans="1:11" ht="18.75" customHeight="1">
      <c r="A68" s="522" t="s">
        <v>1183</v>
      </c>
      <c r="B68" s="518">
        <f>C68+D68</f>
        <v>21818</v>
      </c>
      <c r="C68" s="521">
        <f>[3]МАтзатраты!B52</f>
        <v>2520</v>
      </c>
      <c r="D68" s="519">
        <f>E68+F68</f>
        <v>19298</v>
      </c>
      <c r="E68" s="519">
        <f>'[3]Фонд оплаты'!D71</f>
        <v>13527</v>
      </c>
      <c r="F68" s="519">
        <f>'[3]Фонд оплаты'!E71</f>
        <v>5771</v>
      </c>
    </row>
    <row r="69" spans="1:11" ht="18.75" customHeight="1">
      <c r="A69" s="522" t="s">
        <v>1184</v>
      </c>
      <c r="B69" s="518">
        <f>C69+D69</f>
        <v>24343</v>
      </c>
      <c r="C69" s="521">
        <f>[3]МАтзатраты!B53</f>
        <v>3560</v>
      </c>
      <c r="D69" s="519">
        <f>E69+F69</f>
        <v>20783</v>
      </c>
      <c r="E69" s="519">
        <f>'[3]Фонд оплаты'!D72</f>
        <v>14567</v>
      </c>
      <c r="F69" s="519">
        <f>'[3]Фонд оплаты'!E72</f>
        <v>6216</v>
      </c>
    </row>
    <row r="70" spans="1:11" ht="18.75" customHeight="1">
      <c r="A70" s="522" t="s">
        <v>1177</v>
      </c>
      <c r="B70" s="518">
        <f>C70+D70</f>
        <v>26659</v>
      </c>
      <c r="C70" s="521">
        <f>[3]МАтзатраты!B54</f>
        <v>4022</v>
      </c>
      <c r="D70" s="519">
        <f>E70+F70</f>
        <v>22637</v>
      </c>
      <c r="E70" s="519">
        <f>'[3]Фонд оплаты'!D73</f>
        <v>15867</v>
      </c>
      <c r="F70" s="519">
        <f>'[3]Фонд оплаты'!E73</f>
        <v>6770</v>
      </c>
    </row>
    <row r="71" spans="1:11" ht="15.75" customHeight="1">
      <c r="A71" s="1102" t="s">
        <v>1179</v>
      </c>
      <c r="B71" s="1103"/>
      <c r="C71" s="1103"/>
      <c r="D71" s="1103"/>
      <c r="E71" s="1103"/>
      <c r="F71" s="1103"/>
    </row>
    <row r="72" spans="1:11" ht="18.75" customHeight="1">
      <c r="A72" s="522" t="s">
        <v>1183</v>
      </c>
      <c r="B72" s="518">
        <f>C72+D72</f>
        <v>26357</v>
      </c>
      <c r="C72" s="521">
        <f>[3]МАтзатраты!B48</f>
        <v>2924</v>
      </c>
      <c r="D72" s="519">
        <f>E72+F72</f>
        <v>23433</v>
      </c>
      <c r="E72" s="519">
        <f>'[3]Фонд оплаты'!D67</f>
        <v>16425</v>
      </c>
      <c r="F72" s="519">
        <f>'[3]Фонд оплаты'!E67</f>
        <v>7008</v>
      </c>
    </row>
    <row r="73" spans="1:11" ht="18.75" customHeight="1">
      <c r="A73" s="522" t="s">
        <v>1184</v>
      </c>
      <c r="B73" s="518">
        <f>C73+D73</f>
        <v>29362</v>
      </c>
      <c r="C73" s="521">
        <f>[3]МАтзатраты!B49</f>
        <v>4127</v>
      </c>
      <c r="D73" s="519">
        <f>E73+F73</f>
        <v>25235</v>
      </c>
      <c r="E73" s="519">
        <f>'[3]Фонд оплаты'!D68</f>
        <v>17688</v>
      </c>
      <c r="F73" s="519">
        <f>'[3]Фонд оплаты'!E68</f>
        <v>7547</v>
      </c>
    </row>
    <row r="74" spans="1:11" ht="18.75" customHeight="1">
      <c r="A74" s="522" t="s">
        <v>1177</v>
      </c>
      <c r="B74" s="518">
        <f>C74+D74</f>
        <v>32143</v>
      </c>
      <c r="C74" s="521">
        <f>[3]МАтзатраты!B50</f>
        <v>4654</v>
      </c>
      <c r="D74" s="519">
        <f>E74+F74</f>
        <v>27489</v>
      </c>
      <c r="E74" s="519">
        <f>'[3]Фонд оплаты'!D69</f>
        <v>19267</v>
      </c>
      <c r="F74" s="519">
        <f>'[3]Фонд оплаты'!E69</f>
        <v>8222</v>
      </c>
    </row>
    <row r="76" spans="1:11" ht="5.25" customHeight="1"/>
    <row r="77" spans="1:11" s="512" customFormat="1" ht="35.25" customHeight="1">
      <c r="A77" s="1089" t="s">
        <v>1189</v>
      </c>
      <c r="B77" s="1089"/>
      <c r="C77" s="1089"/>
      <c r="D77" s="1089"/>
      <c r="E77" s="1089"/>
      <c r="F77" s="1089"/>
      <c r="G77" s="516"/>
      <c r="H77" s="516"/>
      <c r="I77" s="516"/>
      <c r="J77" s="516"/>
      <c r="K77" s="516"/>
    </row>
    <row r="78" spans="1:11" s="524" customFormat="1" ht="5.25" customHeight="1">
      <c r="A78" s="523"/>
      <c r="D78" s="525"/>
      <c r="E78" s="525"/>
      <c r="F78" s="525"/>
      <c r="G78" s="516"/>
      <c r="H78" s="516"/>
      <c r="I78" s="516"/>
      <c r="J78" s="516"/>
      <c r="K78" s="516"/>
    </row>
    <row r="79" spans="1:11" ht="18.75" customHeight="1">
      <c r="A79" s="1091" t="s">
        <v>271</v>
      </c>
      <c r="B79" s="1111" t="s">
        <v>1167</v>
      </c>
      <c r="C79" s="1111"/>
      <c r="D79" s="1111"/>
      <c r="E79" s="1111"/>
      <c r="F79" s="1111"/>
    </row>
    <row r="80" spans="1:11" ht="12.75" customHeight="1">
      <c r="A80" s="1091"/>
      <c r="B80" s="1106" t="s">
        <v>1033</v>
      </c>
      <c r="C80" s="1096" t="s">
        <v>1169</v>
      </c>
      <c r="D80" s="1096"/>
      <c r="E80" s="1096"/>
      <c r="F80" s="1096"/>
    </row>
    <row r="81" spans="1:6" ht="15" customHeight="1">
      <c r="A81" s="1091"/>
      <c r="B81" s="1106"/>
      <c r="C81" s="1096" t="s">
        <v>1170</v>
      </c>
      <c r="D81" s="1101" t="s">
        <v>1171</v>
      </c>
      <c r="E81" s="1096" t="s">
        <v>31</v>
      </c>
      <c r="F81" s="1096"/>
    </row>
    <row r="82" spans="1:6" ht="37.5" customHeight="1">
      <c r="A82" s="1091"/>
      <c r="B82" s="1107"/>
      <c r="C82" s="1096"/>
      <c r="D82" s="1101"/>
      <c r="E82" s="701" t="s">
        <v>1172</v>
      </c>
      <c r="F82" s="701" t="s">
        <v>1173</v>
      </c>
    </row>
    <row r="83" spans="1:6" ht="15" customHeight="1">
      <c r="A83" s="1088" t="s">
        <v>1174</v>
      </c>
      <c r="B83" s="1088"/>
      <c r="C83" s="1088"/>
      <c r="D83" s="1088"/>
      <c r="E83" s="1088"/>
      <c r="F83" s="1088"/>
    </row>
    <row r="84" spans="1:6" ht="18.75" customHeight="1">
      <c r="A84" s="522" t="s">
        <v>1183</v>
      </c>
      <c r="B84" s="529">
        <f>SUM(C84:D84)</f>
        <v>197552</v>
      </c>
      <c r="C84" s="519">
        <f>[3]МАтзатраты!J70</f>
        <v>451</v>
      </c>
      <c r="D84" s="519">
        <f>E84+F84</f>
        <v>197101</v>
      </c>
      <c r="E84" s="519">
        <f>'[3]Фонд оплаты'!D84</f>
        <v>197101</v>
      </c>
      <c r="F84" s="519">
        <f>'[3]Фонд оплаты'!E84</f>
        <v>0</v>
      </c>
    </row>
    <row r="85" spans="1:6" ht="18.75" customHeight="1">
      <c r="A85" s="522" t="s">
        <v>1184</v>
      </c>
      <c r="B85" s="529">
        <f>SUM(C85:D85)</f>
        <v>228176</v>
      </c>
      <c r="C85" s="519">
        <f>[3]МАтзатраты!J71</f>
        <v>752</v>
      </c>
      <c r="D85" s="519">
        <f>E85+F85</f>
        <v>227424</v>
      </c>
      <c r="E85" s="519">
        <f>'[3]Фонд оплаты'!D85</f>
        <v>227424</v>
      </c>
      <c r="F85" s="519">
        <f>'[3]Фонд оплаты'!E85</f>
        <v>0</v>
      </c>
    </row>
    <row r="86" spans="1:6" ht="18.75" customHeight="1">
      <c r="A86" s="522" t="s">
        <v>1177</v>
      </c>
      <c r="B86" s="529">
        <f>SUM(C86:D86)</f>
        <v>273811</v>
      </c>
      <c r="C86" s="519">
        <f>[3]МАтзатраты!J72</f>
        <v>903</v>
      </c>
      <c r="D86" s="519">
        <f>E86+F86</f>
        <v>272908</v>
      </c>
      <c r="E86" s="519">
        <f>'[3]Фонд оплаты'!D86</f>
        <v>272908</v>
      </c>
      <c r="F86" s="519">
        <f>'[3]Фонд оплаты'!E86</f>
        <v>0</v>
      </c>
    </row>
    <row r="87" spans="1:6" ht="15" customHeight="1">
      <c r="A87" s="1102" t="s">
        <v>1185</v>
      </c>
      <c r="B87" s="1103"/>
      <c r="C87" s="1103"/>
      <c r="D87" s="1103"/>
      <c r="E87" s="1103"/>
      <c r="F87" s="1103"/>
    </row>
    <row r="88" spans="1:6" ht="18" customHeight="1">
      <c r="A88" s="522" t="s">
        <v>1183</v>
      </c>
      <c r="B88" s="529">
        <f>SUM(C88:D88)</f>
        <v>246826</v>
      </c>
      <c r="C88" s="519">
        <f>[3]МАтзатраты!J74</f>
        <v>451</v>
      </c>
      <c r="D88" s="519">
        <f>E88+F88</f>
        <v>246375</v>
      </c>
      <c r="E88" s="519">
        <f>'[3]Фонд оплаты'!D80</f>
        <v>246375</v>
      </c>
      <c r="F88" s="519">
        <f>'[3]Фонд оплаты'!E80</f>
        <v>0</v>
      </c>
    </row>
    <row r="89" spans="1:6" ht="18" customHeight="1">
      <c r="A89" s="522" t="s">
        <v>1184</v>
      </c>
      <c r="B89" s="529">
        <f>SUM(C89:D89)</f>
        <v>285031</v>
      </c>
      <c r="C89" s="519">
        <f>[3]МАтзатраты!J75</f>
        <v>752</v>
      </c>
      <c r="D89" s="519">
        <f>E89+F89</f>
        <v>284279</v>
      </c>
      <c r="E89" s="519">
        <f>'[3]Фонд оплаты'!D81</f>
        <v>284279</v>
      </c>
      <c r="F89" s="519">
        <f>'[3]Фонд оплаты'!E81</f>
        <v>0</v>
      </c>
    </row>
    <row r="90" spans="1:6" ht="18" customHeight="1">
      <c r="A90" s="522" t="s">
        <v>1177</v>
      </c>
      <c r="B90" s="529">
        <f>SUM(C90:D90)</f>
        <v>342038</v>
      </c>
      <c r="C90" s="519">
        <f>[3]МАтзатраты!J76</f>
        <v>903</v>
      </c>
      <c r="D90" s="519">
        <f>E90+F90</f>
        <v>341135</v>
      </c>
      <c r="E90" s="519">
        <f>'[3]Фонд оплаты'!D82</f>
        <v>341135</v>
      </c>
      <c r="F90" s="519">
        <f>'[3]Фонд оплаты'!E82</f>
        <v>0</v>
      </c>
    </row>
  </sheetData>
  <mergeCells count="70">
    <mergeCell ref="D81:D82"/>
    <mergeCell ref="E81:F81"/>
    <mergeCell ref="A83:F83"/>
    <mergeCell ref="A87:F87"/>
    <mergeCell ref="E61:F61"/>
    <mergeCell ref="A63:F63"/>
    <mergeCell ref="A67:F67"/>
    <mergeCell ref="A71:F71"/>
    <mergeCell ref="A77:F77"/>
    <mergeCell ref="A79:A82"/>
    <mergeCell ref="B79:F79"/>
    <mergeCell ref="B80:B82"/>
    <mergeCell ref="C80:F80"/>
    <mergeCell ref="C81:C82"/>
    <mergeCell ref="A44:F44"/>
    <mergeCell ref="A48:F48"/>
    <mergeCell ref="A52:F52"/>
    <mergeCell ref="A57:F57"/>
    <mergeCell ref="A59:A62"/>
    <mergeCell ref="B59:F59"/>
    <mergeCell ref="B60:B62"/>
    <mergeCell ref="C60:F60"/>
    <mergeCell ref="C61:C62"/>
    <mergeCell ref="D61:D62"/>
    <mergeCell ref="A38:F38"/>
    <mergeCell ref="A40:A43"/>
    <mergeCell ref="B40:F40"/>
    <mergeCell ref="B41:B43"/>
    <mergeCell ref="C41:F41"/>
    <mergeCell ref="C42:C43"/>
    <mergeCell ref="D42:D43"/>
    <mergeCell ref="E42:F42"/>
    <mergeCell ref="A28:F28"/>
    <mergeCell ref="G28:K28"/>
    <mergeCell ref="A29:F29"/>
    <mergeCell ref="G29:K29"/>
    <mergeCell ref="A33:F33"/>
    <mergeCell ref="G33:K33"/>
    <mergeCell ref="J26:K26"/>
    <mergeCell ref="A13:K13"/>
    <mergeCell ref="A17:K17"/>
    <mergeCell ref="A22:F22"/>
    <mergeCell ref="A24:A27"/>
    <mergeCell ref="B24:F24"/>
    <mergeCell ref="G24:K24"/>
    <mergeCell ref="B25:B27"/>
    <mergeCell ref="C25:F25"/>
    <mergeCell ref="G25:G27"/>
    <mergeCell ref="H25:K25"/>
    <mergeCell ref="C26:C27"/>
    <mergeCell ref="D26:D27"/>
    <mergeCell ref="E26:F26"/>
    <mergeCell ref="H26:H27"/>
    <mergeCell ref="I26:I27"/>
    <mergeCell ref="A9:K9"/>
    <mergeCell ref="A1:K1"/>
    <mergeCell ref="A3:K3"/>
    <mergeCell ref="A5:A8"/>
    <mergeCell ref="B5:F5"/>
    <mergeCell ref="G5:K5"/>
    <mergeCell ref="B6:B8"/>
    <mergeCell ref="C6:F6"/>
    <mergeCell ref="G6:G8"/>
    <mergeCell ref="H6:K6"/>
    <mergeCell ref="C7:C8"/>
    <mergeCell ref="D7:D8"/>
    <mergeCell ref="E7:F7"/>
    <mergeCell ref="H7:H8"/>
    <mergeCell ref="I7:I8"/>
    <mergeCell ref="J7:K7"/>
  </mergeCells>
  <conditionalFormatting sqref="I20 I12 I16 C45:F45 E46:F47 C49:F49 E50:F51 C53:F53 E54:F55 C46:C47 C50:C51 C54:C55">
    <cfRule type="cellIs" dxfId="0" priority="1" operator="equal">
      <formula>0</formula>
    </cfRule>
  </conditionalFormatting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181"/>
  <sheetViews>
    <sheetView view="pageBreakPreview" zoomScale="80" zoomScaleSheetLayoutView="80" workbookViewId="0">
      <selection activeCell="G51" sqref="G51"/>
    </sheetView>
  </sheetViews>
  <sheetFormatPr defaultRowHeight="12.75"/>
  <cols>
    <col min="1" max="1" width="22.7109375" style="542" customWidth="1"/>
    <col min="2" max="2" width="13.5703125" style="542" customWidth="1"/>
    <col min="3" max="3" width="12.5703125" style="542" customWidth="1"/>
    <col min="4" max="4" width="11.140625" style="542" customWidth="1"/>
    <col min="5" max="5" width="13" style="542" customWidth="1"/>
    <col min="6" max="6" width="13.85546875" style="542" customWidth="1"/>
    <col min="7" max="222" width="9.140625" style="542"/>
    <col min="223" max="223" width="17.7109375" style="542" customWidth="1"/>
    <col min="224" max="224" width="9.85546875" style="542" customWidth="1"/>
    <col min="225" max="225" width="10" style="542" customWidth="1"/>
    <col min="226" max="226" width="12.140625" style="542" customWidth="1"/>
    <col min="227" max="227" width="13.140625" style="542" customWidth="1"/>
    <col min="228" max="228" width="9.140625" style="542"/>
    <col min="229" max="229" width="9.85546875" style="542" customWidth="1"/>
    <col min="230" max="230" width="11.42578125" style="542" customWidth="1"/>
    <col min="231" max="232" width="9.140625" style="542"/>
    <col min="233" max="233" width="10.42578125" style="542" customWidth="1"/>
    <col min="234" max="234" width="7.85546875" style="542" customWidth="1"/>
    <col min="235" max="235" width="9.140625" style="542"/>
    <col min="236" max="236" width="11.42578125" style="542" customWidth="1"/>
    <col min="237" max="237" width="9.140625" style="542"/>
    <col min="238" max="239" width="12" style="542" customWidth="1"/>
    <col min="240" max="240" width="8.7109375" style="542" customWidth="1"/>
    <col min="241" max="241" width="9.42578125" style="542" customWidth="1"/>
    <col min="242" max="478" width="9.140625" style="542"/>
    <col min="479" max="479" width="17.7109375" style="542" customWidth="1"/>
    <col min="480" max="480" width="9.85546875" style="542" customWidth="1"/>
    <col min="481" max="481" width="10" style="542" customWidth="1"/>
    <col min="482" max="482" width="12.140625" style="542" customWidth="1"/>
    <col min="483" max="483" width="13.140625" style="542" customWidth="1"/>
    <col min="484" max="484" width="9.140625" style="542"/>
    <col min="485" max="485" width="9.85546875" style="542" customWidth="1"/>
    <col min="486" max="486" width="11.42578125" style="542" customWidth="1"/>
    <col min="487" max="488" width="9.140625" style="542"/>
    <col min="489" max="489" width="10.42578125" style="542" customWidth="1"/>
    <col min="490" max="490" width="7.85546875" style="542" customWidth="1"/>
    <col min="491" max="491" width="9.140625" style="542"/>
    <col min="492" max="492" width="11.42578125" style="542" customWidth="1"/>
    <col min="493" max="493" width="9.140625" style="542"/>
    <col min="494" max="495" width="12" style="542" customWidth="1"/>
    <col min="496" max="496" width="8.7109375" style="542" customWidth="1"/>
    <col min="497" max="497" width="9.42578125" style="542" customWidth="1"/>
    <col min="498" max="734" width="9.140625" style="542"/>
    <col min="735" max="735" width="17.7109375" style="542" customWidth="1"/>
    <col min="736" max="736" width="9.85546875" style="542" customWidth="1"/>
    <col min="737" max="737" width="10" style="542" customWidth="1"/>
    <col min="738" max="738" width="12.140625" style="542" customWidth="1"/>
    <col min="739" max="739" width="13.140625" style="542" customWidth="1"/>
    <col min="740" max="740" width="9.140625" style="542"/>
    <col min="741" max="741" width="9.85546875" style="542" customWidth="1"/>
    <col min="742" max="742" width="11.42578125" style="542" customWidth="1"/>
    <col min="743" max="744" width="9.140625" style="542"/>
    <col min="745" max="745" width="10.42578125" style="542" customWidth="1"/>
    <col min="746" max="746" width="7.85546875" style="542" customWidth="1"/>
    <col min="747" max="747" width="9.140625" style="542"/>
    <col min="748" max="748" width="11.42578125" style="542" customWidth="1"/>
    <col min="749" max="749" width="9.140625" style="542"/>
    <col min="750" max="751" width="12" style="542" customWidth="1"/>
    <col min="752" max="752" width="8.7109375" style="542" customWidth="1"/>
    <col min="753" max="753" width="9.42578125" style="542" customWidth="1"/>
    <col min="754" max="990" width="9.140625" style="542"/>
    <col min="991" max="991" width="17.7109375" style="542" customWidth="1"/>
    <col min="992" max="992" width="9.85546875" style="542" customWidth="1"/>
    <col min="993" max="993" width="10" style="542" customWidth="1"/>
    <col min="994" max="994" width="12.140625" style="542" customWidth="1"/>
    <col min="995" max="995" width="13.140625" style="542" customWidth="1"/>
    <col min="996" max="996" width="9.140625" style="542"/>
    <col min="997" max="997" width="9.85546875" style="542" customWidth="1"/>
    <col min="998" max="998" width="11.42578125" style="542" customWidth="1"/>
    <col min="999" max="1000" width="9.140625" style="542"/>
    <col min="1001" max="1001" width="10.42578125" style="542" customWidth="1"/>
    <col min="1002" max="1002" width="7.85546875" style="542" customWidth="1"/>
    <col min="1003" max="1003" width="9.140625" style="542"/>
    <col min="1004" max="1004" width="11.42578125" style="542" customWidth="1"/>
    <col min="1005" max="1005" width="9.140625" style="542"/>
    <col min="1006" max="1007" width="12" style="542" customWidth="1"/>
    <col min="1008" max="1008" width="8.7109375" style="542" customWidth="1"/>
    <col min="1009" max="1009" width="9.42578125" style="542" customWidth="1"/>
    <col min="1010" max="1246" width="9.140625" style="542"/>
    <col min="1247" max="1247" width="17.7109375" style="542" customWidth="1"/>
    <col min="1248" max="1248" width="9.85546875" style="542" customWidth="1"/>
    <col min="1249" max="1249" width="10" style="542" customWidth="1"/>
    <col min="1250" max="1250" width="12.140625" style="542" customWidth="1"/>
    <col min="1251" max="1251" width="13.140625" style="542" customWidth="1"/>
    <col min="1252" max="1252" width="9.140625" style="542"/>
    <col min="1253" max="1253" width="9.85546875" style="542" customWidth="1"/>
    <col min="1254" max="1254" width="11.42578125" style="542" customWidth="1"/>
    <col min="1255" max="1256" width="9.140625" style="542"/>
    <col min="1257" max="1257" width="10.42578125" style="542" customWidth="1"/>
    <col min="1258" max="1258" width="7.85546875" style="542" customWidth="1"/>
    <col min="1259" max="1259" width="9.140625" style="542"/>
    <col min="1260" max="1260" width="11.42578125" style="542" customWidth="1"/>
    <col min="1261" max="1261" width="9.140625" style="542"/>
    <col min="1262" max="1263" width="12" style="542" customWidth="1"/>
    <col min="1264" max="1264" width="8.7109375" style="542" customWidth="1"/>
    <col min="1265" max="1265" width="9.42578125" style="542" customWidth="1"/>
    <col min="1266" max="1502" width="9.140625" style="542"/>
    <col min="1503" max="1503" width="17.7109375" style="542" customWidth="1"/>
    <col min="1504" max="1504" width="9.85546875" style="542" customWidth="1"/>
    <col min="1505" max="1505" width="10" style="542" customWidth="1"/>
    <col min="1506" max="1506" width="12.140625" style="542" customWidth="1"/>
    <col min="1507" max="1507" width="13.140625" style="542" customWidth="1"/>
    <col min="1508" max="1508" width="9.140625" style="542"/>
    <col min="1509" max="1509" width="9.85546875" style="542" customWidth="1"/>
    <col min="1510" max="1510" width="11.42578125" style="542" customWidth="1"/>
    <col min="1511" max="1512" width="9.140625" style="542"/>
    <col min="1513" max="1513" width="10.42578125" style="542" customWidth="1"/>
    <col min="1514" max="1514" width="7.85546875" style="542" customWidth="1"/>
    <col min="1515" max="1515" width="9.140625" style="542"/>
    <col min="1516" max="1516" width="11.42578125" style="542" customWidth="1"/>
    <col min="1517" max="1517" width="9.140625" style="542"/>
    <col min="1518" max="1519" width="12" style="542" customWidth="1"/>
    <col min="1520" max="1520" width="8.7109375" style="542" customWidth="1"/>
    <col min="1521" max="1521" width="9.42578125" style="542" customWidth="1"/>
    <col min="1522" max="1758" width="9.140625" style="542"/>
    <col min="1759" max="1759" width="17.7109375" style="542" customWidth="1"/>
    <col min="1760" max="1760" width="9.85546875" style="542" customWidth="1"/>
    <col min="1761" max="1761" width="10" style="542" customWidth="1"/>
    <col min="1762" max="1762" width="12.140625" style="542" customWidth="1"/>
    <col min="1763" max="1763" width="13.140625" style="542" customWidth="1"/>
    <col min="1764" max="1764" width="9.140625" style="542"/>
    <col min="1765" max="1765" width="9.85546875" style="542" customWidth="1"/>
    <col min="1766" max="1766" width="11.42578125" style="542" customWidth="1"/>
    <col min="1767" max="1768" width="9.140625" style="542"/>
    <col min="1769" max="1769" width="10.42578125" style="542" customWidth="1"/>
    <col min="1770" max="1770" width="7.85546875" style="542" customWidth="1"/>
    <col min="1771" max="1771" width="9.140625" style="542"/>
    <col min="1772" max="1772" width="11.42578125" style="542" customWidth="1"/>
    <col min="1773" max="1773" width="9.140625" style="542"/>
    <col min="1774" max="1775" width="12" style="542" customWidth="1"/>
    <col min="1776" max="1776" width="8.7109375" style="542" customWidth="1"/>
    <col min="1777" max="1777" width="9.42578125" style="542" customWidth="1"/>
    <col min="1778" max="2014" width="9.140625" style="542"/>
    <col min="2015" max="2015" width="17.7109375" style="542" customWidth="1"/>
    <col min="2016" max="2016" width="9.85546875" style="542" customWidth="1"/>
    <col min="2017" max="2017" width="10" style="542" customWidth="1"/>
    <col min="2018" max="2018" width="12.140625" style="542" customWidth="1"/>
    <col min="2019" max="2019" width="13.140625" style="542" customWidth="1"/>
    <col min="2020" max="2020" width="9.140625" style="542"/>
    <col min="2021" max="2021" width="9.85546875" style="542" customWidth="1"/>
    <col min="2022" max="2022" width="11.42578125" style="542" customWidth="1"/>
    <col min="2023" max="2024" width="9.140625" style="542"/>
    <col min="2025" max="2025" width="10.42578125" style="542" customWidth="1"/>
    <col min="2026" max="2026" width="7.85546875" style="542" customWidth="1"/>
    <col min="2027" max="2027" width="9.140625" style="542"/>
    <col min="2028" max="2028" width="11.42578125" style="542" customWidth="1"/>
    <col min="2029" max="2029" width="9.140625" style="542"/>
    <col min="2030" max="2031" width="12" style="542" customWidth="1"/>
    <col min="2032" max="2032" width="8.7109375" style="542" customWidth="1"/>
    <col min="2033" max="2033" width="9.42578125" style="542" customWidth="1"/>
    <col min="2034" max="2270" width="9.140625" style="542"/>
    <col min="2271" max="2271" width="17.7109375" style="542" customWidth="1"/>
    <col min="2272" max="2272" width="9.85546875" style="542" customWidth="1"/>
    <col min="2273" max="2273" width="10" style="542" customWidth="1"/>
    <col min="2274" max="2274" width="12.140625" style="542" customWidth="1"/>
    <col min="2275" max="2275" width="13.140625" style="542" customWidth="1"/>
    <col min="2276" max="2276" width="9.140625" style="542"/>
    <col min="2277" max="2277" width="9.85546875" style="542" customWidth="1"/>
    <col min="2278" max="2278" width="11.42578125" style="542" customWidth="1"/>
    <col min="2279" max="2280" width="9.140625" style="542"/>
    <col min="2281" max="2281" width="10.42578125" style="542" customWidth="1"/>
    <col min="2282" max="2282" width="7.85546875" style="542" customWidth="1"/>
    <col min="2283" max="2283" width="9.140625" style="542"/>
    <col min="2284" max="2284" width="11.42578125" style="542" customWidth="1"/>
    <col min="2285" max="2285" width="9.140625" style="542"/>
    <col min="2286" max="2287" width="12" style="542" customWidth="1"/>
    <col min="2288" max="2288" width="8.7109375" style="542" customWidth="1"/>
    <col min="2289" max="2289" width="9.42578125" style="542" customWidth="1"/>
    <col min="2290" max="2526" width="9.140625" style="542"/>
    <col min="2527" max="2527" width="17.7109375" style="542" customWidth="1"/>
    <col min="2528" max="2528" width="9.85546875" style="542" customWidth="1"/>
    <col min="2529" max="2529" width="10" style="542" customWidth="1"/>
    <col min="2530" max="2530" width="12.140625" style="542" customWidth="1"/>
    <col min="2531" max="2531" width="13.140625" style="542" customWidth="1"/>
    <col min="2532" max="2532" width="9.140625" style="542"/>
    <col min="2533" max="2533" width="9.85546875" style="542" customWidth="1"/>
    <col min="2534" max="2534" width="11.42578125" style="542" customWidth="1"/>
    <col min="2535" max="2536" width="9.140625" style="542"/>
    <col min="2537" max="2537" width="10.42578125" style="542" customWidth="1"/>
    <col min="2538" max="2538" width="7.85546875" style="542" customWidth="1"/>
    <col min="2539" max="2539" width="9.140625" style="542"/>
    <col min="2540" max="2540" width="11.42578125" style="542" customWidth="1"/>
    <col min="2541" max="2541" width="9.140625" style="542"/>
    <col min="2542" max="2543" width="12" style="542" customWidth="1"/>
    <col min="2544" max="2544" width="8.7109375" style="542" customWidth="1"/>
    <col min="2545" max="2545" width="9.42578125" style="542" customWidth="1"/>
    <col min="2546" max="2782" width="9.140625" style="542"/>
    <col min="2783" max="2783" width="17.7109375" style="542" customWidth="1"/>
    <col min="2784" max="2784" width="9.85546875" style="542" customWidth="1"/>
    <col min="2785" max="2785" width="10" style="542" customWidth="1"/>
    <col min="2786" max="2786" width="12.140625" style="542" customWidth="1"/>
    <col min="2787" max="2787" width="13.140625" style="542" customWidth="1"/>
    <col min="2788" max="2788" width="9.140625" style="542"/>
    <col min="2789" max="2789" width="9.85546875" style="542" customWidth="1"/>
    <col min="2790" max="2790" width="11.42578125" style="542" customWidth="1"/>
    <col min="2791" max="2792" width="9.140625" style="542"/>
    <col min="2793" max="2793" width="10.42578125" style="542" customWidth="1"/>
    <col min="2794" max="2794" width="7.85546875" style="542" customWidth="1"/>
    <col min="2795" max="2795" width="9.140625" style="542"/>
    <col min="2796" max="2796" width="11.42578125" style="542" customWidth="1"/>
    <col min="2797" max="2797" width="9.140625" style="542"/>
    <col min="2798" max="2799" width="12" style="542" customWidth="1"/>
    <col min="2800" max="2800" width="8.7109375" style="542" customWidth="1"/>
    <col min="2801" max="2801" width="9.42578125" style="542" customWidth="1"/>
    <col min="2802" max="3038" width="9.140625" style="542"/>
    <col min="3039" max="3039" width="17.7109375" style="542" customWidth="1"/>
    <col min="3040" max="3040" width="9.85546875" style="542" customWidth="1"/>
    <col min="3041" max="3041" width="10" style="542" customWidth="1"/>
    <col min="3042" max="3042" width="12.140625" style="542" customWidth="1"/>
    <col min="3043" max="3043" width="13.140625" style="542" customWidth="1"/>
    <col min="3044" max="3044" width="9.140625" style="542"/>
    <col min="3045" max="3045" width="9.85546875" style="542" customWidth="1"/>
    <col min="3046" max="3046" width="11.42578125" style="542" customWidth="1"/>
    <col min="3047" max="3048" width="9.140625" style="542"/>
    <col min="3049" max="3049" width="10.42578125" style="542" customWidth="1"/>
    <col min="3050" max="3050" width="7.85546875" style="542" customWidth="1"/>
    <col min="3051" max="3051" width="9.140625" style="542"/>
    <col min="3052" max="3052" width="11.42578125" style="542" customWidth="1"/>
    <col min="3053" max="3053" width="9.140625" style="542"/>
    <col min="3054" max="3055" width="12" style="542" customWidth="1"/>
    <col min="3056" max="3056" width="8.7109375" style="542" customWidth="1"/>
    <col min="3057" max="3057" width="9.42578125" style="542" customWidth="1"/>
    <col min="3058" max="3294" width="9.140625" style="542"/>
    <col min="3295" max="3295" width="17.7109375" style="542" customWidth="1"/>
    <col min="3296" max="3296" width="9.85546875" style="542" customWidth="1"/>
    <col min="3297" max="3297" width="10" style="542" customWidth="1"/>
    <col min="3298" max="3298" width="12.140625" style="542" customWidth="1"/>
    <col min="3299" max="3299" width="13.140625" style="542" customWidth="1"/>
    <col min="3300" max="3300" width="9.140625" style="542"/>
    <col min="3301" max="3301" width="9.85546875" style="542" customWidth="1"/>
    <col min="3302" max="3302" width="11.42578125" style="542" customWidth="1"/>
    <col min="3303" max="3304" width="9.140625" style="542"/>
    <col min="3305" max="3305" width="10.42578125" style="542" customWidth="1"/>
    <col min="3306" max="3306" width="7.85546875" style="542" customWidth="1"/>
    <col min="3307" max="3307" width="9.140625" style="542"/>
    <col min="3308" max="3308" width="11.42578125" style="542" customWidth="1"/>
    <col min="3309" max="3309" width="9.140625" style="542"/>
    <col min="3310" max="3311" width="12" style="542" customWidth="1"/>
    <col min="3312" max="3312" width="8.7109375" style="542" customWidth="1"/>
    <col min="3313" max="3313" width="9.42578125" style="542" customWidth="1"/>
    <col min="3314" max="3550" width="9.140625" style="542"/>
    <col min="3551" max="3551" width="17.7109375" style="542" customWidth="1"/>
    <col min="3552" max="3552" width="9.85546875" style="542" customWidth="1"/>
    <col min="3553" max="3553" width="10" style="542" customWidth="1"/>
    <col min="3554" max="3554" width="12.140625" style="542" customWidth="1"/>
    <col min="3555" max="3555" width="13.140625" style="542" customWidth="1"/>
    <col min="3556" max="3556" width="9.140625" style="542"/>
    <col min="3557" max="3557" width="9.85546875" style="542" customWidth="1"/>
    <col min="3558" max="3558" width="11.42578125" style="542" customWidth="1"/>
    <col min="3559" max="3560" width="9.140625" style="542"/>
    <col min="3561" max="3561" width="10.42578125" style="542" customWidth="1"/>
    <col min="3562" max="3562" width="7.85546875" style="542" customWidth="1"/>
    <col min="3563" max="3563" width="9.140625" style="542"/>
    <col min="3564" max="3564" width="11.42578125" style="542" customWidth="1"/>
    <col min="3565" max="3565" width="9.140625" style="542"/>
    <col min="3566" max="3567" width="12" style="542" customWidth="1"/>
    <col min="3568" max="3568" width="8.7109375" style="542" customWidth="1"/>
    <col min="3569" max="3569" width="9.42578125" style="542" customWidth="1"/>
    <col min="3570" max="3806" width="9.140625" style="542"/>
    <col min="3807" max="3807" width="17.7109375" style="542" customWidth="1"/>
    <col min="3808" max="3808" width="9.85546875" style="542" customWidth="1"/>
    <col min="3809" max="3809" width="10" style="542" customWidth="1"/>
    <col min="3810" max="3810" width="12.140625" style="542" customWidth="1"/>
    <col min="3811" max="3811" width="13.140625" style="542" customWidth="1"/>
    <col min="3812" max="3812" width="9.140625" style="542"/>
    <col min="3813" max="3813" width="9.85546875" style="542" customWidth="1"/>
    <col min="3814" max="3814" width="11.42578125" style="542" customWidth="1"/>
    <col min="3815" max="3816" width="9.140625" style="542"/>
    <col min="3817" max="3817" width="10.42578125" style="542" customWidth="1"/>
    <col min="3818" max="3818" width="7.85546875" style="542" customWidth="1"/>
    <col min="3819" max="3819" width="9.140625" style="542"/>
    <col min="3820" max="3820" width="11.42578125" style="542" customWidth="1"/>
    <col min="3821" max="3821" width="9.140625" style="542"/>
    <col min="3822" max="3823" width="12" style="542" customWidth="1"/>
    <col min="3824" max="3824" width="8.7109375" style="542" customWidth="1"/>
    <col min="3825" max="3825" width="9.42578125" style="542" customWidth="1"/>
    <col min="3826" max="4062" width="9.140625" style="542"/>
    <col min="4063" max="4063" width="17.7109375" style="542" customWidth="1"/>
    <col min="4064" max="4064" width="9.85546875" style="542" customWidth="1"/>
    <col min="4065" max="4065" width="10" style="542" customWidth="1"/>
    <col min="4066" max="4066" width="12.140625" style="542" customWidth="1"/>
    <col min="4067" max="4067" width="13.140625" style="542" customWidth="1"/>
    <col min="4068" max="4068" width="9.140625" style="542"/>
    <col min="4069" max="4069" width="9.85546875" style="542" customWidth="1"/>
    <col min="4070" max="4070" width="11.42578125" style="542" customWidth="1"/>
    <col min="4071" max="4072" width="9.140625" style="542"/>
    <col min="4073" max="4073" width="10.42578125" style="542" customWidth="1"/>
    <col min="4074" max="4074" width="7.85546875" style="542" customWidth="1"/>
    <col min="4075" max="4075" width="9.140625" style="542"/>
    <col min="4076" max="4076" width="11.42578125" style="542" customWidth="1"/>
    <col min="4077" max="4077" width="9.140625" style="542"/>
    <col min="4078" max="4079" width="12" style="542" customWidth="1"/>
    <col min="4080" max="4080" width="8.7109375" style="542" customWidth="1"/>
    <col min="4081" max="4081" width="9.42578125" style="542" customWidth="1"/>
    <col min="4082" max="4318" width="9.140625" style="542"/>
    <col min="4319" max="4319" width="17.7109375" style="542" customWidth="1"/>
    <col min="4320" max="4320" width="9.85546875" style="542" customWidth="1"/>
    <col min="4321" max="4321" width="10" style="542" customWidth="1"/>
    <col min="4322" max="4322" width="12.140625" style="542" customWidth="1"/>
    <col min="4323" max="4323" width="13.140625" style="542" customWidth="1"/>
    <col min="4324" max="4324" width="9.140625" style="542"/>
    <col min="4325" max="4325" width="9.85546875" style="542" customWidth="1"/>
    <col min="4326" max="4326" width="11.42578125" style="542" customWidth="1"/>
    <col min="4327" max="4328" width="9.140625" style="542"/>
    <col min="4329" max="4329" width="10.42578125" style="542" customWidth="1"/>
    <col min="4330" max="4330" width="7.85546875" style="542" customWidth="1"/>
    <col min="4331" max="4331" width="9.140625" style="542"/>
    <col min="4332" max="4332" width="11.42578125" style="542" customWidth="1"/>
    <col min="4333" max="4333" width="9.140625" style="542"/>
    <col min="4334" max="4335" width="12" style="542" customWidth="1"/>
    <col min="4336" max="4336" width="8.7109375" style="542" customWidth="1"/>
    <col min="4337" max="4337" width="9.42578125" style="542" customWidth="1"/>
    <col min="4338" max="4574" width="9.140625" style="542"/>
    <col min="4575" max="4575" width="17.7109375" style="542" customWidth="1"/>
    <col min="4576" max="4576" width="9.85546875" style="542" customWidth="1"/>
    <col min="4577" max="4577" width="10" style="542" customWidth="1"/>
    <col min="4578" max="4578" width="12.140625" style="542" customWidth="1"/>
    <col min="4579" max="4579" width="13.140625" style="542" customWidth="1"/>
    <col min="4580" max="4580" width="9.140625" style="542"/>
    <col min="4581" max="4581" width="9.85546875" style="542" customWidth="1"/>
    <col min="4582" max="4582" width="11.42578125" style="542" customWidth="1"/>
    <col min="4583" max="4584" width="9.140625" style="542"/>
    <col min="4585" max="4585" width="10.42578125" style="542" customWidth="1"/>
    <col min="4586" max="4586" width="7.85546875" style="542" customWidth="1"/>
    <col min="4587" max="4587" width="9.140625" style="542"/>
    <col min="4588" max="4588" width="11.42578125" style="542" customWidth="1"/>
    <col min="4589" max="4589" width="9.140625" style="542"/>
    <col min="4590" max="4591" width="12" style="542" customWidth="1"/>
    <col min="4592" max="4592" width="8.7109375" style="542" customWidth="1"/>
    <col min="4593" max="4593" width="9.42578125" style="542" customWidth="1"/>
    <col min="4594" max="4830" width="9.140625" style="542"/>
    <col min="4831" max="4831" width="17.7109375" style="542" customWidth="1"/>
    <col min="4832" max="4832" width="9.85546875" style="542" customWidth="1"/>
    <col min="4833" max="4833" width="10" style="542" customWidth="1"/>
    <col min="4834" max="4834" width="12.140625" style="542" customWidth="1"/>
    <col min="4835" max="4835" width="13.140625" style="542" customWidth="1"/>
    <col min="4836" max="4836" width="9.140625" style="542"/>
    <col min="4837" max="4837" width="9.85546875" style="542" customWidth="1"/>
    <col min="4838" max="4838" width="11.42578125" style="542" customWidth="1"/>
    <col min="4839" max="4840" width="9.140625" style="542"/>
    <col min="4841" max="4841" width="10.42578125" style="542" customWidth="1"/>
    <col min="4842" max="4842" width="7.85546875" style="542" customWidth="1"/>
    <col min="4843" max="4843" width="9.140625" style="542"/>
    <col min="4844" max="4844" width="11.42578125" style="542" customWidth="1"/>
    <col min="4845" max="4845" width="9.140625" style="542"/>
    <col min="4846" max="4847" width="12" style="542" customWidth="1"/>
    <col min="4848" max="4848" width="8.7109375" style="542" customWidth="1"/>
    <col min="4849" max="4849" width="9.42578125" style="542" customWidth="1"/>
    <col min="4850" max="5086" width="9.140625" style="542"/>
    <col min="5087" max="5087" width="17.7109375" style="542" customWidth="1"/>
    <col min="5088" max="5088" width="9.85546875" style="542" customWidth="1"/>
    <col min="5089" max="5089" width="10" style="542" customWidth="1"/>
    <col min="5090" max="5090" width="12.140625" style="542" customWidth="1"/>
    <col min="5091" max="5091" width="13.140625" style="542" customWidth="1"/>
    <col min="5092" max="5092" width="9.140625" style="542"/>
    <col min="5093" max="5093" width="9.85546875" style="542" customWidth="1"/>
    <col min="5094" max="5094" width="11.42578125" style="542" customWidth="1"/>
    <col min="5095" max="5096" width="9.140625" style="542"/>
    <col min="5097" max="5097" width="10.42578125" style="542" customWidth="1"/>
    <col min="5098" max="5098" width="7.85546875" style="542" customWidth="1"/>
    <col min="5099" max="5099" width="9.140625" style="542"/>
    <col min="5100" max="5100" width="11.42578125" style="542" customWidth="1"/>
    <col min="5101" max="5101" width="9.140625" style="542"/>
    <col min="5102" max="5103" width="12" style="542" customWidth="1"/>
    <col min="5104" max="5104" width="8.7109375" style="542" customWidth="1"/>
    <col min="5105" max="5105" width="9.42578125" style="542" customWidth="1"/>
    <col min="5106" max="5342" width="9.140625" style="542"/>
    <col min="5343" max="5343" width="17.7109375" style="542" customWidth="1"/>
    <col min="5344" max="5344" width="9.85546875" style="542" customWidth="1"/>
    <col min="5345" max="5345" width="10" style="542" customWidth="1"/>
    <col min="5346" max="5346" width="12.140625" style="542" customWidth="1"/>
    <col min="5347" max="5347" width="13.140625" style="542" customWidth="1"/>
    <col min="5348" max="5348" width="9.140625" style="542"/>
    <col min="5349" max="5349" width="9.85546875" style="542" customWidth="1"/>
    <col min="5350" max="5350" width="11.42578125" style="542" customWidth="1"/>
    <col min="5351" max="5352" width="9.140625" style="542"/>
    <col min="5353" max="5353" width="10.42578125" style="542" customWidth="1"/>
    <col min="5354" max="5354" width="7.85546875" style="542" customWidth="1"/>
    <col min="5355" max="5355" width="9.140625" style="542"/>
    <col min="5356" max="5356" width="11.42578125" style="542" customWidth="1"/>
    <col min="5357" max="5357" width="9.140625" style="542"/>
    <col min="5358" max="5359" width="12" style="542" customWidth="1"/>
    <col min="5360" max="5360" width="8.7109375" style="542" customWidth="1"/>
    <col min="5361" max="5361" width="9.42578125" style="542" customWidth="1"/>
    <col min="5362" max="5598" width="9.140625" style="542"/>
    <col min="5599" max="5599" width="17.7109375" style="542" customWidth="1"/>
    <col min="5600" max="5600" width="9.85546875" style="542" customWidth="1"/>
    <col min="5601" max="5601" width="10" style="542" customWidth="1"/>
    <col min="5602" max="5602" width="12.140625" style="542" customWidth="1"/>
    <col min="5603" max="5603" width="13.140625" style="542" customWidth="1"/>
    <col min="5604" max="5604" width="9.140625" style="542"/>
    <col min="5605" max="5605" width="9.85546875" style="542" customWidth="1"/>
    <col min="5606" max="5606" width="11.42578125" style="542" customWidth="1"/>
    <col min="5607" max="5608" width="9.140625" style="542"/>
    <col min="5609" max="5609" width="10.42578125" style="542" customWidth="1"/>
    <col min="5610" max="5610" width="7.85546875" style="542" customWidth="1"/>
    <col min="5611" max="5611" width="9.140625" style="542"/>
    <col min="5612" max="5612" width="11.42578125" style="542" customWidth="1"/>
    <col min="5613" max="5613" width="9.140625" style="542"/>
    <col min="5614" max="5615" width="12" style="542" customWidth="1"/>
    <col min="5616" max="5616" width="8.7109375" style="542" customWidth="1"/>
    <col min="5617" max="5617" width="9.42578125" style="542" customWidth="1"/>
    <col min="5618" max="5854" width="9.140625" style="542"/>
    <col min="5855" max="5855" width="17.7109375" style="542" customWidth="1"/>
    <col min="5856" max="5856" width="9.85546875" style="542" customWidth="1"/>
    <col min="5857" max="5857" width="10" style="542" customWidth="1"/>
    <col min="5858" max="5858" width="12.140625" style="542" customWidth="1"/>
    <col min="5859" max="5859" width="13.140625" style="542" customWidth="1"/>
    <col min="5860" max="5860" width="9.140625" style="542"/>
    <col min="5861" max="5861" width="9.85546875" style="542" customWidth="1"/>
    <col min="5862" max="5862" width="11.42578125" style="542" customWidth="1"/>
    <col min="5863" max="5864" width="9.140625" style="542"/>
    <col min="5865" max="5865" width="10.42578125" style="542" customWidth="1"/>
    <col min="5866" max="5866" width="7.85546875" style="542" customWidth="1"/>
    <col min="5867" max="5867" width="9.140625" style="542"/>
    <col min="5868" max="5868" width="11.42578125" style="542" customWidth="1"/>
    <col min="5869" max="5869" width="9.140625" style="542"/>
    <col min="5870" max="5871" width="12" style="542" customWidth="1"/>
    <col min="5872" max="5872" width="8.7109375" style="542" customWidth="1"/>
    <col min="5873" max="5873" width="9.42578125" style="542" customWidth="1"/>
    <col min="5874" max="6110" width="9.140625" style="542"/>
    <col min="6111" max="6111" width="17.7109375" style="542" customWidth="1"/>
    <col min="6112" max="6112" width="9.85546875" style="542" customWidth="1"/>
    <col min="6113" max="6113" width="10" style="542" customWidth="1"/>
    <col min="6114" max="6114" width="12.140625" style="542" customWidth="1"/>
    <col min="6115" max="6115" width="13.140625" style="542" customWidth="1"/>
    <col min="6116" max="6116" width="9.140625" style="542"/>
    <col min="6117" max="6117" width="9.85546875" style="542" customWidth="1"/>
    <col min="6118" max="6118" width="11.42578125" style="542" customWidth="1"/>
    <col min="6119" max="6120" width="9.140625" style="542"/>
    <col min="6121" max="6121" width="10.42578125" style="542" customWidth="1"/>
    <col min="6122" max="6122" width="7.85546875" style="542" customWidth="1"/>
    <col min="6123" max="6123" width="9.140625" style="542"/>
    <col min="6124" max="6124" width="11.42578125" style="542" customWidth="1"/>
    <col min="6125" max="6125" width="9.140625" style="542"/>
    <col min="6126" max="6127" width="12" style="542" customWidth="1"/>
    <col min="6128" max="6128" width="8.7109375" style="542" customWidth="1"/>
    <col min="6129" max="6129" width="9.42578125" style="542" customWidth="1"/>
    <col min="6130" max="6366" width="9.140625" style="542"/>
    <col min="6367" max="6367" width="17.7109375" style="542" customWidth="1"/>
    <col min="6368" max="6368" width="9.85546875" style="542" customWidth="1"/>
    <col min="6369" max="6369" width="10" style="542" customWidth="1"/>
    <col min="6370" max="6370" width="12.140625" style="542" customWidth="1"/>
    <col min="6371" max="6371" width="13.140625" style="542" customWidth="1"/>
    <col min="6372" max="6372" width="9.140625" style="542"/>
    <col min="6373" max="6373" width="9.85546875" style="542" customWidth="1"/>
    <col min="6374" max="6374" width="11.42578125" style="542" customWidth="1"/>
    <col min="6375" max="6376" width="9.140625" style="542"/>
    <col min="6377" max="6377" width="10.42578125" style="542" customWidth="1"/>
    <col min="6378" max="6378" width="7.85546875" style="542" customWidth="1"/>
    <col min="6379" max="6379" width="9.140625" style="542"/>
    <col min="6380" max="6380" width="11.42578125" style="542" customWidth="1"/>
    <col min="6381" max="6381" width="9.140625" style="542"/>
    <col min="6382" max="6383" width="12" style="542" customWidth="1"/>
    <col min="6384" max="6384" width="8.7109375" style="542" customWidth="1"/>
    <col min="6385" max="6385" width="9.42578125" style="542" customWidth="1"/>
    <col min="6386" max="6622" width="9.140625" style="542"/>
    <col min="6623" max="6623" width="17.7109375" style="542" customWidth="1"/>
    <col min="6624" max="6624" width="9.85546875" style="542" customWidth="1"/>
    <col min="6625" max="6625" width="10" style="542" customWidth="1"/>
    <col min="6626" max="6626" width="12.140625" style="542" customWidth="1"/>
    <col min="6627" max="6627" width="13.140625" style="542" customWidth="1"/>
    <col min="6628" max="6628" width="9.140625" style="542"/>
    <col min="6629" max="6629" width="9.85546875" style="542" customWidth="1"/>
    <col min="6630" max="6630" width="11.42578125" style="542" customWidth="1"/>
    <col min="6631" max="6632" width="9.140625" style="542"/>
    <col min="6633" max="6633" width="10.42578125" style="542" customWidth="1"/>
    <col min="6634" max="6634" width="7.85546875" style="542" customWidth="1"/>
    <col min="6635" max="6635" width="9.140625" style="542"/>
    <col min="6636" max="6636" width="11.42578125" style="542" customWidth="1"/>
    <col min="6637" max="6637" width="9.140625" style="542"/>
    <col min="6638" max="6639" width="12" style="542" customWidth="1"/>
    <col min="6640" max="6640" width="8.7109375" style="542" customWidth="1"/>
    <col min="6641" max="6641" width="9.42578125" style="542" customWidth="1"/>
    <col min="6642" max="6878" width="9.140625" style="542"/>
    <col min="6879" max="6879" width="17.7109375" style="542" customWidth="1"/>
    <col min="6880" max="6880" width="9.85546875" style="542" customWidth="1"/>
    <col min="6881" max="6881" width="10" style="542" customWidth="1"/>
    <col min="6882" max="6882" width="12.140625" style="542" customWidth="1"/>
    <col min="6883" max="6883" width="13.140625" style="542" customWidth="1"/>
    <col min="6884" max="6884" width="9.140625" style="542"/>
    <col min="6885" max="6885" width="9.85546875" style="542" customWidth="1"/>
    <col min="6886" max="6886" width="11.42578125" style="542" customWidth="1"/>
    <col min="6887" max="6888" width="9.140625" style="542"/>
    <col min="6889" max="6889" width="10.42578125" style="542" customWidth="1"/>
    <col min="6890" max="6890" width="7.85546875" style="542" customWidth="1"/>
    <col min="6891" max="6891" width="9.140625" style="542"/>
    <col min="6892" max="6892" width="11.42578125" style="542" customWidth="1"/>
    <col min="6893" max="6893" width="9.140625" style="542"/>
    <col min="6894" max="6895" width="12" style="542" customWidth="1"/>
    <col min="6896" max="6896" width="8.7109375" style="542" customWidth="1"/>
    <col min="6897" max="6897" width="9.42578125" style="542" customWidth="1"/>
    <col min="6898" max="7134" width="9.140625" style="542"/>
    <col min="7135" max="7135" width="17.7109375" style="542" customWidth="1"/>
    <col min="7136" max="7136" width="9.85546875" style="542" customWidth="1"/>
    <col min="7137" max="7137" width="10" style="542" customWidth="1"/>
    <col min="7138" max="7138" width="12.140625" style="542" customWidth="1"/>
    <col min="7139" max="7139" width="13.140625" style="542" customWidth="1"/>
    <col min="7140" max="7140" width="9.140625" style="542"/>
    <col min="7141" max="7141" width="9.85546875" style="542" customWidth="1"/>
    <col min="7142" max="7142" width="11.42578125" style="542" customWidth="1"/>
    <col min="7143" max="7144" width="9.140625" style="542"/>
    <col min="7145" max="7145" width="10.42578125" style="542" customWidth="1"/>
    <col min="7146" max="7146" width="7.85546875" style="542" customWidth="1"/>
    <col min="7147" max="7147" width="9.140625" style="542"/>
    <col min="7148" max="7148" width="11.42578125" style="542" customWidth="1"/>
    <col min="7149" max="7149" width="9.140625" style="542"/>
    <col min="7150" max="7151" width="12" style="542" customWidth="1"/>
    <col min="7152" max="7152" width="8.7109375" style="542" customWidth="1"/>
    <col min="7153" max="7153" width="9.42578125" style="542" customWidth="1"/>
    <col min="7154" max="7390" width="9.140625" style="542"/>
    <col min="7391" max="7391" width="17.7109375" style="542" customWidth="1"/>
    <col min="7392" max="7392" width="9.85546875" style="542" customWidth="1"/>
    <col min="7393" max="7393" width="10" style="542" customWidth="1"/>
    <col min="7394" max="7394" width="12.140625" style="542" customWidth="1"/>
    <col min="7395" max="7395" width="13.140625" style="542" customWidth="1"/>
    <col min="7396" max="7396" width="9.140625" style="542"/>
    <col min="7397" max="7397" width="9.85546875" style="542" customWidth="1"/>
    <col min="7398" max="7398" width="11.42578125" style="542" customWidth="1"/>
    <col min="7399" max="7400" width="9.140625" style="542"/>
    <col min="7401" max="7401" width="10.42578125" style="542" customWidth="1"/>
    <col min="7402" max="7402" width="7.85546875" style="542" customWidth="1"/>
    <col min="7403" max="7403" width="9.140625" style="542"/>
    <col min="7404" max="7404" width="11.42578125" style="542" customWidth="1"/>
    <col min="7405" max="7405" width="9.140625" style="542"/>
    <col min="7406" max="7407" width="12" style="542" customWidth="1"/>
    <col min="7408" max="7408" width="8.7109375" style="542" customWidth="1"/>
    <col min="7409" max="7409" width="9.42578125" style="542" customWidth="1"/>
    <col min="7410" max="7646" width="9.140625" style="542"/>
    <col min="7647" max="7647" width="17.7109375" style="542" customWidth="1"/>
    <col min="7648" max="7648" width="9.85546875" style="542" customWidth="1"/>
    <col min="7649" max="7649" width="10" style="542" customWidth="1"/>
    <col min="7650" max="7650" width="12.140625" style="542" customWidth="1"/>
    <col min="7651" max="7651" width="13.140625" style="542" customWidth="1"/>
    <col min="7652" max="7652" width="9.140625" style="542"/>
    <col min="7653" max="7653" width="9.85546875" style="542" customWidth="1"/>
    <col min="7654" max="7654" width="11.42578125" style="542" customWidth="1"/>
    <col min="7655" max="7656" width="9.140625" style="542"/>
    <col min="7657" max="7657" width="10.42578125" style="542" customWidth="1"/>
    <col min="7658" max="7658" width="7.85546875" style="542" customWidth="1"/>
    <col min="7659" max="7659" width="9.140625" style="542"/>
    <col min="7660" max="7660" width="11.42578125" style="542" customWidth="1"/>
    <col min="7661" max="7661" width="9.140625" style="542"/>
    <col min="7662" max="7663" width="12" style="542" customWidth="1"/>
    <col min="7664" max="7664" width="8.7109375" style="542" customWidth="1"/>
    <col min="7665" max="7665" width="9.42578125" style="542" customWidth="1"/>
    <col min="7666" max="7902" width="9.140625" style="542"/>
    <col min="7903" max="7903" width="17.7109375" style="542" customWidth="1"/>
    <col min="7904" max="7904" width="9.85546875" style="542" customWidth="1"/>
    <col min="7905" max="7905" width="10" style="542" customWidth="1"/>
    <col min="7906" max="7906" width="12.140625" style="542" customWidth="1"/>
    <col min="7907" max="7907" width="13.140625" style="542" customWidth="1"/>
    <col min="7908" max="7908" width="9.140625" style="542"/>
    <col min="7909" max="7909" width="9.85546875" style="542" customWidth="1"/>
    <col min="7910" max="7910" width="11.42578125" style="542" customWidth="1"/>
    <col min="7911" max="7912" width="9.140625" style="542"/>
    <col min="7913" max="7913" width="10.42578125" style="542" customWidth="1"/>
    <col min="7914" max="7914" width="7.85546875" style="542" customWidth="1"/>
    <col min="7915" max="7915" width="9.140625" style="542"/>
    <col min="7916" max="7916" width="11.42578125" style="542" customWidth="1"/>
    <col min="7917" max="7917" width="9.140625" style="542"/>
    <col min="7918" max="7919" width="12" style="542" customWidth="1"/>
    <col min="7920" max="7920" width="8.7109375" style="542" customWidth="1"/>
    <col min="7921" max="7921" width="9.42578125" style="542" customWidth="1"/>
    <col min="7922" max="8158" width="9.140625" style="542"/>
    <col min="8159" max="8159" width="17.7109375" style="542" customWidth="1"/>
    <col min="8160" max="8160" width="9.85546875" style="542" customWidth="1"/>
    <col min="8161" max="8161" width="10" style="542" customWidth="1"/>
    <col min="8162" max="8162" width="12.140625" style="542" customWidth="1"/>
    <col min="8163" max="8163" width="13.140625" style="542" customWidth="1"/>
    <col min="8164" max="8164" width="9.140625" style="542"/>
    <col min="8165" max="8165" width="9.85546875" style="542" customWidth="1"/>
    <col min="8166" max="8166" width="11.42578125" style="542" customWidth="1"/>
    <col min="8167" max="8168" width="9.140625" style="542"/>
    <col min="8169" max="8169" width="10.42578125" style="542" customWidth="1"/>
    <col min="8170" max="8170" width="7.85546875" style="542" customWidth="1"/>
    <col min="8171" max="8171" width="9.140625" style="542"/>
    <col min="8172" max="8172" width="11.42578125" style="542" customWidth="1"/>
    <col min="8173" max="8173" width="9.140625" style="542"/>
    <col min="8174" max="8175" width="12" style="542" customWidth="1"/>
    <col min="8176" max="8176" width="8.7109375" style="542" customWidth="1"/>
    <col min="8177" max="8177" width="9.42578125" style="542" customWidth="1"/>
    <col min="8178" max="8414" width="9.140625" style="542"/>
    <col min="8415" max="8415" width="17.7109375" style="542" customWidth="1"/>
    <col min="8416" max="8416" width="9.85546875" style="542" customWidth="1"/>
    <col min="8417" max="8417" width="10" style="542" customWidth="1"/>
    <col min="8418" max="8418" width="12.140625" style="542" customWidth="1"/>
    <col min="8419" max="8419" width="13.140625" style="542" customWidth="1"/>
    <col min="8420" max="8420" width="9.140625" style="542"/>
    <col min="8421" max="8421" width="9.85546875" style="542" customWidth="1"/>
    <col min="8422" max="8422" width="11.42578125" style="542" customWidth="1"/>
    <col min="8423" max="8424" width="9.140625" style="542"/>
    <col min="8425" max="8425" width="10.42578125" style="542" customWidth="1"/>
    <col min="8426" max="8426" width="7.85546875" style="542" customWidth="1"/>
    <col min="8427" max="8427" width="9.140625" style="542"/>
    <col min="8428" max="8428" width="11.42578125" style="542" customWidth="1"/>
    <col min="8429" max="8429" width="9.140625" style="542"/>
    <col min="8430" max="8431" width="12" style="542" customWidth="1"/>
    <col min="8432" max="8432" width="8.7109375" style="542" customWidth="1"/>
    <col min="8433" max="8433" width="9.42578125" style="542" customWidth="1"/>
    <col min="8434" max="8670" width="9.140625" style="542"/>
    <col min="8671" max="8671" width="17.7109375" style="542" customWidth="1"/>
    <col min="8672" max="8672" width="9.85546875" style="542" customWidth="1"/>
    <col min="8673" max="8673" width="10" style="542" customWidth="1"/>
    <col min="8674" max="8674" width="12.140625" style="542" customWidth="1"/>
    <col min="8675" max="8675" width="13.140625" style="542" customWidth="1"/>
    <col min="8676" max="8676" width="9.140625" style="542"/>
    <col min="8677" max="8677" width="9.85546875" style="542" customWidth="1"/>
    <col min="8678" max="8678" width="11.42578125" style="542" customWidth="1"/>
    <col min="8679" max="8680" width="9.140625" style="542"/>
    <col min="8681" max="8681" width="10.42578125" style="542" customWidth="1"/>
    <col min="8682" max="8682" width="7.85546875" style="542" customWidth="1"/>
    <col min="8683" max="8683" width="9.140625" style="542"/>
    <col min="8684" max="8684" width="11.42578125" style="542" customWidth="1"/>
    <col min="8685" max="8685" width="9.140625" style="542"/>
    <col min="8686" max="8687" width="12" style="542" customWidth="1"/>
    <col min="8688" max="8688" width="8.7109375" style="542" customWidth="1"/>
    <col min="8689" max="8689" width="9.42578125" style="542" customWidth="1"/>
    <col min="8690" max="8926" width="9.140625" style="542"/>
    <col min="8927" max="8927" width="17.7109375" style="542" customWidth="1"/>
    <col min="8928" max="8928" width="9.85546875" style="542" customWidth="1"/>
    <col min="8929" max="8929" width="10" style="542" customWidth="1"/>
    <col min="8930" max="8930" width="12.140625" style="542" customWidth="1"/>
    <col min="8931" max="8931" width="13.140625" style="542" customWidth="1"/>
    <col min="8932" max="8932" width="9.140625" style="542"/>
    <col min="8933" max="8933" width="9.85546875" style="542" customWidth="1"/>
    <col min="8934" max="8934" width="11.42578125" style="542" customWidth="1"/>
    <col min="8935" max="8936" width="9.140625" style="542"/>
    <col min="8937" max="8937" width="10.42578125" style="542" customWidth="1"/>
    <col min="8938" max="8938" width="7.85546875" style="542" customWidth="1"/>
    <col min="8939" max="8939" width="9.140625" style="542"/>
    <col min="8940" max="8940" width="11.42578125" style="542" customWidth="1"/>
    <col min="8941" max="8941" width="9.140625" style="542"/>
    <col min="8942" max="8943" width="12" style="542" customWidth="1"/>
    <col min="8944" max="8944" width="8.7109375" style="542" customWidth="1"/>
    <col min="8945" max="8945" width="9.42578125" style="542" customWidth="1"/>
    <col min="8946" max="9182" width="9.140625" style="542"/>
    <col min="9183" max="9183" width="17.7109375" style="542" customWidth="1"/>
    <col min="9184" max="9184" width="9.85546875" style="542" customWidth="1"/>
    <col min="9185" max="9185" width="10" style="542" customWidth="1"/>
    <col min="9186" max="9186" width="12.140625" style="542" customWidth="1"/>
    <col min="9187" max="9187" width="13.140625" style="542" customWidth="1"/>
    <col min="9188" max="9188" width="9.140625" style="542"/>
    <col min="9189" max="9189" width="9.85546875" style="542" customWidth="1"/>
    <col min="9190" max="9190" width="11.42578125" style="542" customWidth="1"/>
    <col min="9191" max="9192" width="9.140625" style="542"/>
    <col min="9193" max="9193" width="10.42578125" style="542" customWidth="1"/>
    <col min="9194" max="9194" width="7.85546875" style="542" customWidth="1"/>
    <col min="9195" max="9195" width="9.140625" style="542"/>
    <col min="9196" max="9196" width="11.42578125" style="542" customWidth="1"/>
    <col min="9197" max="9197" width="9.140625" style="542"/>
    <col min="9198" max="9199" width="12" style="542" customWidth="1"/>
    <col min="9200" max="9200" width="8.7109375" style="542" customWidth="1"/>
    <col min="9201" max="9201" width="9.42578125" style="542" customWidth="1"/>
    <col min="9202" max="9438" width="9.140625" style="542"/>
    <col min="9439" max="9439" width="17.7109375" style="542" customWidth="1"/>
    <col min="9440" max="9440" width="9.85546875" style="542" customWidth="1"/>
    <col min="9441" max="9441" width="10" style="542" customWidth="1"/>
    <col min="9442" max="9442" width="12.140625" style="542" customWidth="1"/>
    <col min="9443" max="9443" width="13.140625" style="542" customWidth="1"/>
    <col min="9444" max="9444" width="9.140625" style="542"/>
    <col min="9445" max="9445" width="9.85546875" style="542" customWidth="1"/>
    <col min="9446" max="9446" width="11.42578125" style="542" customWidth="1"/>
    <col min="9447" max="9448" width="9.140625" style="542"/>
    <col min="9449" max="9449" width="10.42578125" style="542" customWidth="1"/>
    <col min="9450" max="9450" width="7.85546875" style="542" customWidth="1"/>
    <col min="9451" max="9451" width="9.140625" style="542"/>
    <col min="9452" max="9452" width="11.42578125" style="542" customWidth="1"/>
    <col min="9453" max="9453" width="9.140625" style="542"/>
    <col min="9454" max="9455" width="12" style="542" customWidth="1"/>
    <col min="9456" max="9456" width="8.7109375" style="542" customWidth="1"/>
    <col min="9457" max="9457" width="9.42578125" style="542" customWidth="1"/>
    <col min="9458" max="9694" width="9.140625" style="542"/>
    <col min="9695" max="9695" width="17.7109375" style="542" customWidth="1"/>
    <col min="9696" max="9696" width="9.85546875" style="542" customWidth="1"/>
    <col min="9697" max="9697" width="10" style="542" customWidth="1"/>
    <col min="9698" max="9698" width="12.140625" style="542" customWidth="1"/>
    <col min="9699" max="9699" width="13.140625" style="542" customWidth="1"/>
    <col min="9700" max="9700" width="9.140625" style="542"/>
    <col min="9701" max="9701" width="9.85546875" style="542" customWidth="1"/>
    <col min="9702" max="9702" width="11.42578125" style="542" customWidth="1"/>
    <col min="9703" max="9704" width="9.140625" style="542"/>
    <col min="9705" max="9705" width="10.42578125" style="542" customWidth="1"/>
    <col min="9706" max="9706" width="7.85546875" style="542" customWidth="1"/>
    <col min="9707" max="9707" width="9.140625" style="542"/>
    <col min="9708" max="9708" width="11.42578125" style="542" customWidth="1"/>
    <col min="9709" max="9709" width="9.140625" style="542"/>
    <col min="9710" max="9711" width="12" style="542" customWidth="1"/>
    <col min="9712" max="9712" width="8.7109375" style="542" customWidth="1"/>
    <col min="9713" max="9713" width="9.42578125" style="542" customWidth="1"/>
    <col min="9714" max="9950" width="9.140625" style="542"/>
    <col min="9951" max="9951" width="17.7109375" style="542" customWidth="1"/>
    <col min="9952" max="9952" width="9.85546875" style="542" customWidth="1"/>
    <col min="9953" max="9953" width="10" style="542" customWidth="1"/>
    <col min="9954" max="9954" width="12.140625" style="542" customWidth="1"/>
    <col min="9955" max="9955" width="13.140625" style="542" customWidth="1"/>
    <col min="9956" max="9956" width="9.140625" style="542"/>
    <col min="9957" max="9957" width="9.85546875" style="542" customWidth="1"/>
    <col min="9958" max="9958" width="11.42578125" style="542" customWidth="1"/>
    <col min="9959" max="9960" width="9.140625" style="542"/>
    <col min="9961" max="9961" width="10.42578125" style="542" customWidth="1"/>
    <col min="9962" max="9962" width="7.85546875" style="542" customWidth="1"/>
    <col min="9963" max="9963" width="9.140625" style="542"/>
    <col min="9964" max="9964" width="11.42578125" style="542" customWidth="1"/>
    <col min="9965" max="9965" width="9.140625" style="542"/>
    <col min="9966" max="9967" width="12" style="542" customWidth="1"/>
    <col min="9968" max="9968" width="8.7109375" style="542" customWidth="1"/>
    <col min="9969" max="9969" width="9.42578125" style="542" customWidth="1"/>
    <col min="9970" max="10206" width="9.140625" style="542"/>
    <col min="10207" max="10207" width="17.7109375" style="542" customWidth="1"/>
    <col min="10208" max="10208" width="9.85546875" style="542" customWidth="1"/>
    <col min="10209" max="10209" width="10" style="542" customWidth="1"/>
    <col min="10210" max="10210" width="12.140625" style="542" customWidth="1"/>
    <col min="10211" max="10211" width="13.140625" style="542" customWidth="1"/>
    <col min="10212" max="10212" width="9.140625" style="542"/>
    <col min="10213" max="10213" width="9.85546875" style="542" customWidth="1"/>
    <col min="10214" max="10214" width="11.42578125" style="542" customWidth="1"/>
    <col min="10215" max="10216" width="9.140625" style="542"/>
    <col min="10217" max="10217" width="10.42578125" style="542" customWidth="1"/>
    <col min="10218" max="10218" width="7.85546875" style="542" customWidth="1"/>
    <col min="10219" max="10219" width="9.140625" style="542"/>
    <col min="10220" max="10220" width="11.42578125" style="542" customWidth="1"/>
    <col min="10221" max="10221" width="9.140625" style="542"/>
    <col min="10222" max="10223" width="12" style="542" customWidth="1"/>
    <col min="10224" max="10224" width="8.7109375" style="542" customWidth="1"/>
    <col min="10225" max="10225" width="9.42578125" style="542" customWidth="1"/>
    <col min="10226" max="10462" width="9.140625" style="542"/>
    <col min="10463" max="10463" width="17.7109375" style="542" customWidth="1"/>
    <col min="10464" max="10464" width="9.85546875" style="542" customWidth="1"/>
    <col min="10465" max="10465" width="10" style="542" customWidth="1"/>
    <col min="10466" max="10466" width="12.140625" style="542" customWidth="1"/>
    <col min="10467" max="10467" width="13.140625" style="542" customWidth="1"/>
    <col min="10468" max="10468" width="9.140625" style="542"/>
    <col min="10469" max="10469" width="9.85546875" style="542" customWidth="1"/>
    <col min="10470" max="10470" width="11.42578125" style="542" customWidth="1"/>
    <col min="10471" max="10472" width="9.140625" style="542"/>
    <col min="10473" max="10473" width="10.42578125" style="542" customWidth="1"/>
    <col min="10474" max="10474" width="7.85546875" style="542" customWidth="1"/>
    <col min="10475" max="10475" width="9.140625" style="542"/>
    <col min="10476" max="10476" width="11.42578125" style="542" customWidth="1"/>
    <col min="10477" max="10477" width="9.140625" style="542"/>
    <col min="10478" max="10479" width="12" style="542" customWidth="1"/>
    <col min="10480" max="10480" width="8.7109375" style="542" customWidth="1"/>
    <col min="10481" max="10481" width="9.42578125" style="542" customWidth="1"/>
    <col min="10482" max="10718" width="9.140625" style="542"/>
    <col min="10719" max="10719" width="17.7109375" style="542" customWidth="1"/>
    <col min="10720" max="10720" width="9.85546875" style="542" customWidth="1"/>
    <col min="10721" max="10721" width="10" style="542" customWidth="1"/>
    <col min="10722" max="10722" width="12.140625" style="542" customWidth="1"/>
    <col min="10723" max="10723" width="13.140625" style="542" customWidth="1"/>
    <col min="10724" max="10724" width="9.140625" style="542"/>
    <col min="10725" max="10725" width="9.85546875" style="542" customWidth="1"/>
    <col min="10726" max="10726" width="11.42578125" style="542" customWidth="1"/>
    <col min="10727" max="10728" width="9.140625" style="542"/>
    <col min="10729" max="10729" width="10.42578125" style="542" customWidth="1"/>
    <col min="10730" max="10730" width="7.85546875" style="542" customWidth="1"/>
    <col min="10731" max="10731" width="9.140625" style="542"/>
    <col min="10732" max="10732" width="11.42578125" style="542" customWidth="1"/>
    <col min="10733" max="10733" width="9.140625" style="542"/>
    <col min="10734" max="10735" width="12" style="542" customWidth="1"/>
    <col min="10736" max="10736" width="8.7109375" style="542" customWidth="1"/>
    <col min="10737" max="10737" width="9.42578125" style="542" customWidth="1"/>
    <col min="10738" max="10974" width="9.140625" style="542"/>
    <col min="10975" max="10975" width="17.7109375" style="542" customWidth="1"/>
    <col min="10976" max="10976" width="9.85546875" style="542" customWidth="1"/>
    <col min="10977" max="10977" width="10" style="542" customWidth="1"/>
    <col min="10978" max="10978" width="12.140625" style="542" customWidth="1"/>
    <col min="10979" max="10979" width="13.140625" style="542" customWidth="1"/>
    <col min="10980" max="10980" width="9.140625" style="542"/>
    <col min="10981" max="10981" width="9.85546875" style="542" customWidth="1"/>
    <col min="10982" max="10982" width="11.42578125" style="542" customWidth="1"/>
    <col min="10983" max="10984" width="9.140625" style="542"/>
    <col min="10985" max="10985" width="10.42578125" style="542" customWidth="1"/>
    <col min="10986" max="10986" width="7.85546875" style="542" customWidth="1"/>
    <col min="10987" max="10987" width="9.140625" style="542"/>
    <col min="10988" max="10988" width="11.42578125" style="542" customWidth="1"/>
    <col min="10989" max="10989" width="9.140625" style="542"/>
    <col min="10990" max="10991" width="12" style="542" customWidth="1"/>
    <col min="10992" max="10992" width="8.7109375" style="542" customWidth="1"/>
    <col min="10993" max="10993" width="9.42578125" style="542" customWidth="1"/>
    <col min="10994" max="11230" width="9.140625" style="542"/>
    <col min="11231" max="11231" width="17.7109375" style="542" customWidth="1"/>
    <col min="11232" max="11232" width="9.85546875" style="542" customWidth="1"/>
    <col min="11233" max="11233" width="10" style="542" customWidth="1"/>
    <col min="11234" max="11234" width="12.140625" style="542" customWidth="1"/>
    <col min="11235" max="11235" width="13.140625" style="542" customWidth="1"/>
    <col min="11236" max="11236" width="9.140625" style="542"/>
    <col min="11237" max="11237" width="9.85546875" style="542" customWidth="1"/>
    <col min="11238" max="11238" width="11.42578125" style="542" customWidth="1"/>
    <col min="11239" max="11240" width="9.140625" style="542"/>
    <col min="11241" max="11241" width="10.42578125" style="542" customWidth="1"/>
    <col min="11242" max="11242" width="7.85546875" style="542" customWidth="1"/>
    <col min="11243" max="11243" width="9.140625" style="542"/>
    <col min="11244" max="11244" width="11.42578125" style="542" customWidth="1"/>
    <col min="11245" max="11245" width="9.140625" style="542"/>
    <col min="11246" max="11247" width="12" style="542" customWidth="1"/>
    <col min="11248" max="11248" width="8.7109375" style="542" customWidth="1"/>
    <col min="11249" max="11249" width="9.42578125" style="542" customWidth="1"/>
    <col min="11250" max="11486" width="9.140625" style="542"/>
    <col min="11487" max="11487" width="17.7109375" style="542" customWidth="1"/>
    <col min="11488" max="11488" width="9.85546875" style="542" customWidth="1"/>
    <col min="11489" max="11489" width="10" style="542" customWidth="1"/>
    <col min="11490" max="11490" width="12.140625" style="542" customWidth="1"/>
    <col min="11491" max="11491" width="13.140625" style="542" customWidth="1"/>
    <col min="11492" max="11492" width="9.140625" style="542"/>
    <col min="11493" max="11493" width="9.85546875" style="542" customWidth="1"/>
    <col min="11494" max="11494" width="11.42578125" style="542" customWidth="1"/>
    <col min="11495" max="11496" width="9.140625" style="542"/>
    <col min="11497" max="11497" width="10.42578125" style="542" customWidth="1"/>
    <col min="11498" max="11498" width="7.85546875" style="542" customWidth="1"/>
    <col min="11499" max="11499" width="9.140625" style="542"/>
    <col min="11500" max="11500" width="11.42578125" style="542" customWidth="1"/>
    <col min="11501" max="11501" width="9.140625" style="542"/>
    <col min="11502" max="11503" width="12" style="542" customWidth="1"/>
    <col min="11504" max="11504" width="8.7109375" style="542" customWidth="1"/>
    <col min="11505" max="11505" width="9.42578125" style="542" customWidth="1"/>
    <col min="11506" max="11742" width="9.140625" style="542"/>
    <col min="11743" max="11743" width="17.7109375" style="542" customWidth="1"/>
    <col min="11744" max="11744" width="9.85546875" style="542" customWidth="1"/>
    <col min="11745" max="11745" width="10" style="542" customWidth="1"/>
    <col min="11746" max="11746" width="12.140625" style="542" customWidth="1"/>
    <col min="11747" max="11747" width="13.140625" style="542" customWidth="1"/>
    <col min="11748" max="11748" width="9.140625" style="542"/>
    <col min="11749" max="11749" width="9.85546875" style="542" customWidth="1"/>
    <col min="11750" max="11750" width="11.42578125" style="542" customWidth="1"/>
    <col min="11751" max="11752" width="9.140625" style="542"/>
    <col min="11753" max="11753" width="10.42578125" style="542" customWidth="1"/>
    <col min="11754" max="11754" width="7.85546875" style="542" customWidth="1"/>
    <col min="11755" max="11755" width="9.140625" style="542"/>
    <col min="11756" max="11756" width="11.42578125" style="542" customWidth="1"/>
    <col min="11757" max="11757" width="9.140625" style="542"/>
    <col min="11758" max="11759" width="12" style="542" customWidth="1"/>
    <col min="11760" max="11760" width="8.7109375" style="542" customWidth="1"/>
    <col min="11761" max="11761" width="9.42578125" style="542" customWidth="1"/>
    <col min="11762" max="11998" width="9.140625" style="542"/>
    <col min="11999" max="11999" width="17.7109375" style="542" customWidth="1"/>
    <col min="12000" max="12000" width="9.85546875" style="542" customWidth="1"/>
    <col min="12001" max="12001" width="10" style="542" customWidth="1"/>
    <col min="12002" max="12002" width="12.140625" style="542" customWidth="1"/>
    <col min="12003" max="12003" width="13.140625" style="542" customWidth="1"/>
    <col min="12004" max="12004" width="9.140625" style="542"/>
    <col min="12005" max="12005" width="9.85546875" style="542" customWidth="1"/>
    <col min="12006" max="12006" width="11.42578125" style="542" customWidth="1"/>
    <col min="12007" max="12008" width="9.140625" style="542"/>
    <col min="12009" max="12009" width="10.42578125" style="542" customWidth="1"/>
    <col min="12010" max="12010" width="7.85546875" style="542" customWidth="1"/>
    <col min="12011" max="12011" width="9.140625" style="542"/>
    <col min="12012" max="12012" width="11.42578125" style="542" customWidth="1"/>
    <col min="12013" max="12013" width="9.140625" style="542"/>
    <col min="12014" max="12015" width="12" style="542" customWidth="1"/>
    <col min="12016" max="12016" width="8.7109375" style="542" customWidth="1"/>
    <col min="12017" max="12017" width="9.42578125" style="542" customWidth="1"/>
    <col min="12018" max="12254" width="9.140625" style="542"/>
    <col min="12255" max="12255" width="17.7109375" style="542" customWidth="1"/>
    <col min="12256" max="12256" width="9.85546875" style="542" customWidth="1"/>
    <col min="12257" max="12257" width="10" style="542" customWidth="1"/>
    <col min="12258" max="12258" width="12.140625" style="542" customWidth="1"/>
    <col min="12259" max="12259" width="13.140625" style="542" customWidth="1"/>
    <col min="12260" max="12260" width="9.140625" style="542"/>
    <col min="12261" max="12261" width="9.85546875" style="542" customWidth="1"/>
    <col min="12262" max="12262" width="11.42578125" style="542" customWidth="1"/>
    <col min="12263" max="12264" width="9.140625" style="542"/>
    <col min="12265" max="12265" width="10.42578125" style="542" customWidth="1"/>
    <col min="12266" max="12266" width="7.85546875" style="542" customWidth="1"/>
    <col min="12267" max="12267" width="9.140625" style="542"/>
    <col min="12268" max="12268" width="11.42578125" style="542" customWidth="1"/>
    <col min="12269" max="12269" width="9.140625" style="542"/>
    <col min="12270" max="12271" width="12" style="542" customWidth="1"/>
    <col min="12272" max="12272" width="8.7109375" style="542" customWidth="1"/>
    <col min="12273" max="12273" width="9.42578125" style="542" customWidth="1"/>
    <col min="12274" max="12510" width="9.140625" style="542"/>
    <col min="12511" max="12511" width="17.7109375" style="542" customWidth="1"/>
    <col min="12512" max="12512" width="9.85546875" style="542" customWidth="1"/>
    <col min="12513" max="12513" width="10" style="542" customWidth="1"/>
    <col min="12514" max="12514" width="12.140625" style="542" customWidth="1"/>
    <col min="12515" max="12515" width="13.140625" style="542" customWidth="1"/>
    <col min="12516" max="12516" width="9.140625" style="542"/>
    <col min="12517" max="12517" width="9.85546875" style="542" customWidth="1"/>
    <col min="12518" max="12518" width="11.42578125" style="542" customWidth="1"/>
    <col min="12519" max="12520" width="9.140625" style="542"/>
    <col min="12521" max="12521" width="10.42578125" style="542" customWidth="1"/>
    <col min="12522" max="12522" width="7.85546875" style="542" customWidth="1"/>
    <col min="12523" max="12523" width="9.140625" style="542"/>
    <col min="12524" max="12524" width="11.42578125" style="542" customWidth="1"/>
    <col min="12525" max="12525" width="9.140625" style="542"/>
    <col min="12526" max="12527" width="12" style="542" customWidth="1"/>
    <col min="12528" max="12528" width="8.7109375" style="542" customWidth="1"/>
    <col min="12529" max="12529" width="9.42578125" style="542" customWidth="1"/>
    <col min="12530" max="12766" width="9.140625" style="542"/>
    <col min="12767" max="12767" width="17.7109375" style="542" customWidth="1"/>
    <col min="12768" max="12768" width="9.85546875" style="542" customWidth="1"/>
    <col min="12769" max="12769" width="10" style="542" customWidth="1"/>
    <col min="12770" max="12770" width="12.140625" style="542" customWidth="1"/>
    <col min="12771" max="12771" width="13.140625" style="542" customWidth="1"/>
    <col min="12772" max="12772" width="9.140625" style="542"/>
    <col min="12773" max="12773" width="9.85546875" style="542" customWidth="1"/>
    <col min="12774" max="12774" width="11.42578125" style="542" customWidth="1"/>
    <col min="12775" max="12776" width="9.140625" style="542"/>
    <col min="12777" max="12777" width="10.42578125" style="542" customWidth="1"/>
    <col min="12778" max="12778" width="7.85546875" style="542" customWidth="1"/>
    <col min="12779" max="12779" width="9.140625" style="542"/>
    <col min="12780" max="12780" width="11.42578125" style="542" customWidth="1"/>
    <col min="12781" max="12781" width="9.140625" style="542"/>
    <col min="12782" max="12783" width="12" style="542" customWidth="1"/>
    <col min="12784" max="12784" width="8.7109375" style="542" customWidth="1"/>
    <col min="12785" max="12785" width="9.42578125" style="542" customWidth="1"/>
    <col min="12786" max="13022" width="9.140625" style="542"/>
    <col min="13023" max="13023" width="17.7109375" style="542" customWidth="1"/>
    <col min="13024" max="13024" width="9.85546875" style="542" customWidth="1"/>
    <col min="13025" max="13025" width="10" style="542" customWidth="1"/>
    <col min="13026" max="13026" width="12.140625" style="542" customWidth="1"/>
    <col min="13027" max="13027" width="13.140625" style="542" customWidth="1"/>
    <col min="13028" max="13028" width="9.140625" style="542"/>
    <col min="13029" max="13029" width="9.85546875" style="542" customWidth="1"/>
    <col min="13030" max="13030" width="11.42578125" style="542" customWidth="1"/>
    <col min="13031" max="13032" width="9.140625" style="542"/>
    <col min="13033" max="13033" width="10.42578125" style="542" customWidth="1"/>
    <col min="13034" max="13034" width="7.85546875" style="542" customWidth="1"/>
    <col min="13035" max="13035" width="9.140625" style="542"/>
    <col min="13036" max="13036" width="11.42578125" style="542" customWidth="1"/>
    <col min="13037" max="13037" width="9.140625" style="542"/>
    <col min="13038" max="13039" width="12" style="542" customWidth="1"/>
    <col min="13040" max="13040" width="8.7109375" style="542" customWidth="1"/>
    <col min="13041" max="13041" width="9.42578125" style="542" customWidth="1"/>
    <col min="13042" max="13278" width="9.140625" style="542"/>
    <col min="13279" max="13279" width="17.7109375" style="542" customWidth="1"/>
    <col min="13280" max="13280" width="9.85546875" style="542" customWidth="1"/>
    <col min="13281" max="13281" width="10" style="542" customWidth="1"/>
    <col min="13282" max="13282" width="12.140625" style="542" customWidth="1"/>
    <col min="13283" max="13283" width="13.140625" style="542" customWidth="1"/>
    <col min="13284" max="13284" width="9.140625" style="542"/>
    <col min="13285" max="13285" width="9.85546875" style="542" customWidth="1"/>
    <col min="13286" max="13286" width="11.42578125" style="542" customWidth="1"/>
    <col min="13287" max="13288" width="9.140625" style="542"/>
    <col min="13289" max="13289" width="10.42578125" style="542" customWidth="1"/>
    <col min="13290" max="13290" width="7.85546875" style="542" customWidth="1"/>
    <col min="13291" max="13291" width="9.140625" style="542"/>
    <col min="13292" max="13292" width="11.42578125" style="542" customWidth="1"/>
    <col min="13293" max="13293" width="9.140625" style="542"/>
    <col min="13294" max="13295" width="12" style="542" customWidth="1"/>
    <col min="13296" max="13296" width="8.7109375" style="542" customWidth="1"/>
    <col min="13297" max="13297" width="9.42578125" style="542" customWidth="1"/>
    <col min="13298" max="13534" width="9.140625" style="542"/>
    <col min="13535" max="13535" width="17.7109375" style="542" customWidth="1"/>
    <col min="13536" max="13536" width="9.85546875" style="542" customWidth="1"/>
    <col min="13537" max="13537" width="10" style="542" customWidth="1"/>
    <col min="13538" max="13538" width="12.140625" style="542" customWidth="1"/>
    <col min="13539" max="13539" width="13.140625" style="542" customWidth="1"/>
    <col min="13540" max="13540" width="9.140625" style="542"/>
    <col min="13541" max="13541" width="9.85546875" style="542" customWidth="1"/>
    <col min="13542" max="13542" width="11.42578125" style="542" customWidth="1"/>
    <col min="13543" max="13544" width="9.140625" style="542"/>
    <col min="13545" max="13545" width="10.42578125" style="542" customWidth="1"/>
    <col min="13546" max="13546" width="7.85546875" style="542" customWidth="1"/>
    <col min="13547" max="13547" width="9.140625" style="542"/>
    <col min="13548" max="13548" width="11.42578125" style="542" customWidth="1"/>
    <col min="13549" max="13549" width="9.140625" style="542"/>
    <col min="13550" max="13551" width="12" style="542" customWidth="1"/>
    <col min="13552" max="13552" width="8.7109375" style="542" customWidth="1"/>
    <col min="13553" max="13553" width="9.42578125" style="542" customWidth="1"/>
    <col min="13554" max="13790" width="9.140625" style="542"/>
    <col min="13791" max="13791" width="17.7109375" style="542" customWidth="1"/>
    <col min="13792" max="13792" width="9.85546875" style="542" customWidth="1"/>
    <col min="13793" max="13793" width="10" style="542" customWidth="1"/>
    <col min="13794" max="13794" width="12.140625" style="542" customWidth="1"/>
    <col min="13795" max="13795" width="13.140625" style="542" customWidth="1"/>
    <col min="13796" max="13796" width="9.140625" style="542"/>
    <col min="13797" max="13797" width="9.85546875" style="542" customWidth="1"/>
    <col min="13798" max="13798" width="11.42578125" style="542" customWidth="1"/>
    <col min="13799" max="13800" width="9.140625" style="542"/>
    <col min="13801" max="13801" width="10.42578125" style="542" customWidth="1"/>
    <col min="13802" max="13802" width="7.85546875" style="542" customWidth="1"/>
    <col min="13803" max="13803" width="9.140625" style="542"/>
    <col min="13804" max="13804" width="11.42578125" style="542" customWidth="1"/>
    <col min="13805" max="13805" width="9.140625" style="542"/>
    <col min="13806" max="13807" width="12" style="542" customWidth="1"/>
    <col min="13808" max="13808" width="8.7109375" style="542" customWidth="1"/>
    <col min="13809" max="13809" width="9.42578125" style="542" customWidth="1"/>
    <col min="13810" max="14046" width="9.140625" style="542"/>
    <col min="14047" max="14047" width="17.7109375" style="542" customWidth="1"/>
    <col min="14048" max="14048" width="9.85546875" style="542" customWidth="1"/>
    <col min="14049" max="14049" width="10" style="542" customWidth="1"/>
    <col min="14050" max="14050" width="12.140625" style="542" customWidth="1"/>
    <col min="14051" max="14051" width="13.140625" style="542" customWidth="1"/>
    <col min="14052" max="14052" width="9.140625" style="542"/>
    <col min="14053" max="14053" width="9.85546875" style="542" customWidth="1"/>
    <col min="14054" max="14054" width="11.42578125" style="542" customWidth="1"/>
    <col min="14055" max="14056" width="9.140625" style="542"/>
    <col min="14057" max="14057" width="10.42578125" style="542" customWidth="1"/>
    <col min="14058" max="14058" width="7.85546875" style="542" customWidth="1"/>
    <col min="14059" max="14059" width="9.140625" style="542"/>
    <col min="14060" max="14060" width="11.42578125" style="542" customWidth="1"/>
    <col min="14061" max="14061" width="9.140625" style="542"/>
    <col min="14062" max="14063" width="12" style="542" customWidth="1"/>
    <col min="14064" max="14064" width="8.7109375" style="542" customWidth="1"/>
    <col min="14065" max="14065" width="9.42578125" style="542" customWidth="1"/>
    <col min="14066" max="14302" width="9.140625" style="542"/>
    <col min="14303" max="14303" width="17.7109375" style="542" customWidth="1"/>
    <col min="14304" max="14304" width="9.85546875" style="542" customWidth="1"/>
    <col min="14305" max="14305" width="10" style="542" customWidth="1"/>
    <col min="14306" max="14306" width="12.140625" style="542" customWidth="1"/>
    <col min="14307" max="14307" width="13.140625" style="542" customWidth="1"/>
    <col min="14308" max="14308" width="9.140625" style="542"/>
    <col min="14309" max="14309" width="9.85546875" style="542" customWidth="1"/>
    <col min="14310" max="14310" width="11.42578125" style="542" customWidth="1"/>
    <col min="14311" max="14312" width="9.140625" style="542"/>
    <col min="14313" max="14313" width="10.42578125" style="542" customWidth="1"/>
    <col min="14314" max="14314" width="7.85546875" style="542" customWidth="1"/>
    <col min="14315" max="14315" width="9.140625" style="542"/>
    <col min="14316" max="14316" width="11.42578125" style="542" customWidth="1"/>
    <col min="14317" max="14317" width="9.140625" style="542"/>
    <col min="14318" max="14319" width="12" style="542" customWidth="1"/>
    <col min="14320" max="14320" width="8.7109375" style="542" customWidth="1"/>
    <col min="14321" max="14321" width="9.42578125" style="542" customWidth="1"/>
    <col min="14322" max="14558" width="9.140625" style="542"/>
    <col min="14559" max="14559" width="17.7109375" style="542" customWidth="1"/>
    <col min="14560" max="14560" width="9.85546875" style="542" customWidth="1"/>
    <col min="14561" max="14561" width="10" style="542" customWidth="1"/>
    <col min="14562" max="14562" width="12.140625" style="542" customWidth="1"/>
    <col min="14563" max="14563" width="13.140625" style="542" customWidth="1"/>
    <col min="14564" max="14564" width="9.140625" style="542"/>
    <col min="14565" max="14565" width="9.85546875" style="542" customWidth="1"/>
    <col min="14566" max="14566" width="11.42578125" style="542" customWidth="1"/>
    <col min="14567" max="14568" width="9.140625" style="542"/>
    <col min="14569" max="14569" width="10.42578125" style="542" customWidth="1"/>
    <col min="14570" max="14570" width="7.85546875" style="542" customWidth="1"/>
    <col min="14571" max="14571" width="9.140625" style="542"/>
    <col min="14572" max="14572" width="11.42578125" style="542" customWidth="1"/>
    <col min="14573" max="14573" width="9.140625" style="542"/>
    <col min="14574" max="14575" width="12" style="542" customWidth="1"/>
    <col min="14576" max="14576" width="8.7109375" style="542" customWidth="1"/>
    <col min="14577" max="14577" width="9.42578125" style="542" customWidth="1"/>
    <col min="14578" max="14814" width="9.140625" style="542"/>
    <col min="14815" max="14815" width="17.7109375" style="542" customWidth="1"/>
    <col min="14816" max="14816" width="9.85546875" style="542" customWidth="1"/>
    <col min="14817" max="14817" width="10" style="542" customWidth="1"/>
    <col min="14818" max="14818" width="12.140625" style="542" customWidth="1"/>
    <col min="14819" max="14819" width="13.140625" style="542" customWidth="1"/>
    <col min="14820" max="14820" width="9.140625" style="542"/>
    <col min="14821" max="14821" width="9.85546875" style="542" customWidth="1"/>
    <col min="14822" max="14822" width="11.42578125" style="542" customWidth="1"/>
    <col min="14823" max="14824" width="9.140625" style="542"/>
    <col min="14825" max="14825" width="10.42578125" style="542" customWidth="1"/>
    <col min="14826" max="14826" width="7.85546875" style="542" customWidth="1"/>
    <col min="14827" max="14827" width="9.140625" style="542"/>
    <col min="14828" max="14828" width="11.42578125" style="542" customWidth="1"/>
    <col min="14829" max="14829" width="9.140625" style="542"/>
    <col min="14830" max="14831" width="12" style="542" customWidth="1"/>
    <col min="14832" max="14832" width="8.7109375" style="542" customWidth="1"/>
    <col min="14833" max="14833" width="9.42578125" style="542" customWidth="1"/>
    <col min="14834" max="15070" width="9.140625" style="542"/>
    <col min="15071" max="15071" width="17.7109375" style="542" customWidth="1"/>
    <col min="15072" max="15072" width="9.85546875" style="542" customWidth="1"/>
    <col min="15073" max="15073" width="10" style="542" customWidth="1"/>
    <col min="15074" max="15074" width="12.140625" style="542" customWidth="1"/>
    <col min="15075" max="15075" width="13.140625" style="542" customWidth="1"/>
    <col min="15076" max="15076" width="9.140625" style="542"/>
    <col min="15077" max="15077" width="9.85546875" style="542" customWidth="1"/>
    <col min="15078" max="15078" width="11.42578125" style="542" customWidth="1"/>
    <col min="15079" max="15080" width="9.140625" style="542"/>
    <col min="15081" max="15081" width="10.42578125" style="542" customWidth="1"/>
    <col min="15082" max="15082" width="7.85546875" style="542" customWidth="1"/>
    <col min="15083" max="15083" width="9.140625" style="542"/>
    <col min="15084" max="15084" width="11.42578125" style="542" customWidth="1"/>
    <col min="15085" max="15085" width="9.140625" style="542"/>
    <col min="15086" max="15087" width="12" style="542" customWidth="1"/>
    <col min="15088" max="15088" width="8.7109375" style="542" customWidth="1"/>
    <col min="15089" max="15089" width="9.42578125" style="542" customWidth="1"/>
    <col min="15090" max="15326" width="9.140625" style="542"/>
    <col min="15327" max="15327" width="17.7109375" style="542" customWidth="1"/>
    <col min="15328" max="15328" width="9.85546875" style="542" customWidth="1"/>
    <col min="15329" max="15329" width="10" style="542" customWidth="1"/>
    <col min="15330" max="15330" width="12.140625" style="542" customWidth="1"/>
    <col min="15331" max="15331" width="13.140625" style="542" customWidth="1"/>
    <col min="15332" max="15332" width="9.140625" style="542"/>
    <col min="15333" max="15333" width="9.85546875" style="542" customWidth="1"/>
    <col min="15334" max="15334" width="11.42578125" style="542" customWidth="1"/>
    <col min="15335" max="15336" width="9.140625" style="542"/>
    <col min="15337" max="15337" width="10.42578125" style="542" customWidth="1"/>
    <col min="15338" max="15338" width="7.85546875" style="542" customWidth="1"/>
    <col min="15339" max="15339" width="9.140625" style="542"/>
    <col min="15340" max="15340" width="11.42578125" style="542" customWidth="1"/>
    <col min="15341" max="15341" width="9.140625" style="542"/>
    <col min="15342" max="15343" width="12" style="542" customWidth="1"/>
    <col min="15344" max="15344" width="8.7109375" style="542" customWidth="1"/>
    <col min="15345" max="15345" width="9.42578125" style="542" customWidth="1"/>
    <col min="15346" max="15582" width="9.140625" style="542"/>
    <col min="15583" max="15583" width="17.7109375" style="542" customWidth="1"/>
    <col min="15584" max="15584" width="9.85546875" style="542" customWidth="1"/>
    <col min="15585" max="15585" width="10" style="542" customWidth="1"/>
    <col min="15586" max="15586" width="12.140625" style="542" customWidth="1"/>
    <col min="15587" max="15587" width="13.140625" style="542" customWidth="1"/>
    <col min="15588" max="15588" width="9.140625" style="542"/>
    <col min="15589" max="15589" width="9.85546875" style="542" customWidth="1"/>
    <col min="15590" max="15590" width="11.42578125" style="542" customWidth="1"/>
    <col min="15591" max="15592" width="9.140625" style="542"/>
    <col min="15593" max="15593" width="10.42578125" style="542" customWidth="1"/>
    <col min="15594" max="15594" width="7.85546875" style="542" customWidth="1"/>
    <col min="15595" max="15595" width="9.140625" style="542"/>
    <col min="15596" max="15596" width="11.42578125" style="542" customWidth="1"/>
    <col min="15597" max="15597" width="9.140625" style="542"/>
    <col min="15598" max="15599" width="12" style="542" customWidth="1"/>
    <col min="15600" max="15600" width="8.7109375" style="542" customWidth="1"/>
    <col min="15601" max="15601" width="9.42578125" style="542" customWidth="1"/>
    <col min="15602" max="15838" width="9.140625" style="542"/>
    <col min="15839" max="15839" width="17.7109375" style="542" customWidth="1"/>
    <col min="15840" max="15840" width="9.85546875" style="542" customWidth="1"/>
    <col min="15841" max="15841" width="10" style="542" customWidth="1"/>
    <col min="15842" max="15842" width="12.140625" style="542" customWidth="1"/>
    <col min="15843" max="15843" width="13.140625" style="542" customWidth="1"/>
    <col min="15844" max="15844" width="9.140625" style="542"/>
    <col min="15845" max="15845" width="9.85546875" style="542" customWidth="1"/>
    <col min="15846" max="15846" width="11.42578125" style="542" customWidth="1"/>
    <col min="15847" max="15848" width="9.140625" style="542"/>
    <col min="15849" max="15849" width="10.42578125" style="542" customWidth="1"/>
    <col min="15850" max="15850" width="7.85546875" style="542" customWidth="1"/>
    <col min="15851" max="15851" width="9.140625" style="542"/>
    <col min="15852" max="15852" width="11.42578125" style="542" customWidth="1"/>
    <col min="15853" max="15853" width="9.140625" style="542"/>
    <col min="15854" max="15855" width="12" style="542" customWidth="1"/>
    <col min="15856" max="15856" width="8.7109375" style="542" customWidth="1"/>
    <col min="15857" max="15857" width="9.42578125" style="542" customWidth="1"/>
    <col min="15858" max="16094" width="9.140625" style="542"/>
    <col min="16095" max="16095" width="17.7109375" style="542" customWidth="1"/>
    <col min="16096" max="16096" width="9.85546875" style="542" customWidth="1"/>
    <col min="16097" max="16097" width="10" style="542" customWidth="1"/>
    <col min="16098" max="16098" width="12.140625" style="542" customWidth="1"/>
    <col min="16099" max="16099" width="13.140625" style="542" customWidth="1"/>
    <col min="16100" max="16100" width="9.140625" style="542"/>
    <col min="16101" max="16101" width="9.85546875" style="542" customWidth="1"/>
    <col min="16102" max="16102" width="11.42578125" style="542" customWidth="1"/>
    <col min="16103" max="16104" width="9.140625" style="542"/>
    <col min="16105" max="16105" width="10.42578125" style="542" customWidth="1"/>
    <col min="16106" max="16106" width="7.85546875" style="542" customWidth="1"/>
    <col min="16107" max="16107" width="9.140625" style="542"/>
    <col min="16108" max="16108" width="11.42578125" style="542" customWidth="1"/>
    <col min="16109" max="16109" width="9.140625" style="542"/>
    <col min="16110" max="16111" width="12" style="542" customWidth="1"/>
    <col min="16112" max="16112" width="8.7109375" style="542" customWidth="1"/>
    <col min="16113" max="16113" width="9.42578125" style="542" customWidth="1"/>
    <col min="16114" max="16384" width="9.140625" style="542"/>
  </cols>
  <sheetData>
    <row r="1" spans="1:6" s="539" customFormat="1" ht="63" customHeight="1">
      <c r="A1" s="1112" t="s">
        <v>1210</v>
      </c>
      <c r="B1" s="1112"/>
      <c r="C1" s="1112"/>
      <c r="D1" s="1112"/>
      <c r="E1" s="1112"/>
      <c r="F1" s="1112"/>
    </row>
    <row r="2" spans="1:6" s="539" customFormat="1" ht="12" customHeight="1">
      <c r="A2" s="540"/>
    </row>
    <row r="3" spans="1:6" s="540" customFormat="1" ht="22.5" customHeight="1">
      <c r="A3" s="1113" t="s">
        <v>1200</v>
      </c>
      <c r="B3" s="1113"/>
      <c r="C3" s="1113"/>
      <c r="D3" s="1113"/>
      <c r="E3" s="1113"/>
      <c r="F3" s="1113"/>
    </row>
    <row r="4" spans="1:6" s="541" customFormat="1" ht="21" customHeight="1">
      <c r="A4" s="1114" t="s">
        <v>271</v>
      </c>
      <c r="B4" s="1115" t="s">
        <v>1167</v>
      </c>
      <c r="C4" s="1115"/>
      <c r="D4" s="1115"/>
      <c r="E4" s="1115"/>
      <c r="F4" s="1115"/>
    </row>
    <row r="5" spans="1:6" s="541" customFormat="1" ht="18" customHeight="1">
      <c r="A5" s="1114"/>
      <c r="B5" s="1116" t="s">
        <v>1033</v>
      </c>
      <c r="C5" s="1117" t="s">
        <v>1169</v>
      </c>
      <c r="D5" s="1117"/>
      <c r="E5" s="1117"/>
      <c r="F5" s="1117"/>
    </row>
    <row r="6" spans="1:6" s="541" customFormat="1" ht="12.75" customHeight="1">
      <c r="A6" s="1114"/>
      <c r="B6" s="1116"/>
      <c r="C6" s="1117" t="s">
        <v>1170</v>
      </c>
      <c r="D6" s="1118" t="s">
        <v>1171</v>
      </c>
      <c r="E6" s="1117" t="s">
        <v>31</v>
      </c>
      <c r="F6" s="1117"/>
    </row>
    <row r="7" spans="1:6" s="541" customFormat="1" ht="33" customHeight="1">
      <c r="A7" s="1114"/>
      <c r="B7" s="1116"/>
      <c r="C7" s="1117"/>
      <c r="D7" s="1118"/>
      <c r="E7" s="702" t="s">
        <v>1172</v>
      </c>
      <c r="F7" s="702" t="s">
        <v>1173</v>
      </c>
    </row>
    <row r="8" spans="1:6" ht="15.75">
      <c r="A8" s="1119" t="s">
        <v>1174</v>
      </c>
      <c r="B8" s="1119"/>
      <c r="C8" s="1119"/>
      <c r="D8" s="1119"/>
      <c r="E8" s="1119"/>
      <c r="F8" s="1119"/>
    </row>
    <row r="9" spans="1:6" ht="15.75">
      <c r="A9" s="543" t="s">
        <v>1175</v>
      </c>
      <c r="B9" s="544">
        <v>197206</v>
      </c>
      <c r="C9" s="545">
        <v>39442</v>
      </c>
      <c r="D9" s="545">
        <v>157764</v>
      </c>
      <c r="E9" s="545">
        <v>122454</v>
      </c>
      <c r="F9" s="545">
        <v>35310</v>
      </c>
    </row>
    <row r="10" spans="1:6" ht="15.75">
      <c r="A10" s="543" t="s">
        <v>1176</v>
      </c>
      <c r="B10" s="544">
        <v>264532</v>
      </c>
      <c r="C10" s="545">
        <v>44104</v>
      </c>
      <c r="D10" s="545">
        <v>220428</v>
      </c>
      <c r="E10" s="545">
        <v>167250</v>
      </c>
      <c r="F10" s="545">
        <v>53178</v>
      </c>
    </row>
    <row r="11" spans="1:6" ht="15.75">
      <c r="A11" s="546" t="s">
        <v>1177</v>
      </c>
      <c r="B11" s="544">
        <v>267902</v>
      </c>
      <c r="C11" s="545">
        <v>43628</v>
      </c>
      <c r="D11" s="545">
        <v>224274</v>
      </c>
      <c r="E11" s="545">
        <v>161976</v>
      </c>
      <c r="F11" s="545">
        <v>62298</v>
      </c>
    </row>
    <row r="12" spans="1:6" ht="15.75" hidden="1" customHeight="1">
      <c r="A12" s="1119" t="s">
        <v>1178</v>
      </c>
      <c r="B12" s="1119"/>
      <c r="C12" s="1119"/>
      <c r="D12" s="1119"/>
      <c r="E12" s="1119"/>
      <c r="F12" s="1119"/>
    </row>
    <row r="13" spans="1:6" ht="15.75" hidden="1">
      <c r="A13" s="543" t="s">
        <v>1175</v>
      </c>
      <c r="B13" s="544">
        <v>78152</v>
      </c>
      <c r="C13" s="545">
        <v>29816</v>
      </c>
      <c r="D13" s="545">
        <v>48336</v>
      </c>
      <c r="E13" s="545">
        <v>37518</v>
      </c>
      <c r="F13" s="545">
        <v>10818</v>
      </c>
    </row>
    <row r="14" spans="1:6" ht="15.75" hidden="1">
      <c r="A14" s="543" t="s">
        <v>1176</v>
      </c>
      <c r="B14" s="544">
        <v>98397</v>
      </c>
      <c r="C14" s="545">
        <v>30863</v>
      </c>
      <c r="D14" s="545">
        <v>67534</v>
      </c>
      <c r="E14" s="545">
        <v>51241</v>
      </c>
      <c r="F14" s="545">
        <v>16293</v>
      </c>
    </row>
    <row r="15" spans="1:6" ht="15.75" hidden="1">
      <c r="A15" s="546" t="s">
        <v>1177</v>
      </c>
      <c r="B15" s="544">
        <v>99378</v>
      </c>
      <c r="C15" s="545">
        <v>30666</v>
      </c>
      <c r="D15" s="545">
        <v>68712</v>
      </c>
      <c r="E15" s="545">
        <v>49624</v>
      </c>
      <c r="F15" s="545">
        <v>19088</v>
      </c>
    </row>
    <row r="16" spans="1:6" ht="15.75" hidden="1" customHeight="1">
      <c r="A16" s="1120" t="s">
        <v>1179</v>
      </c>
      <c r="B16" s="1121"/>
      <c r="C16" s="1121"/>
      <c r="D16" s="1121"/>
      <c r="E16" s="1121"/>
      <c r="F16" s="1121"/>
    </row>
    <row r="17" spans="1:6" ht="15.75" hidden="1">
      <c r="A17" s="543" t="s">
        <v>1175</v>
      </c>
      <c r="B17" s="544">
        <v>89069</v>
      </c>
      <c r="C17" s="545">
        <v>30375</v>
      </c>
      <c r="D17" s="545">
        <v>58694</v>
      </c>
      <c r="E17" s="545">
        <v>45557</v>
      </c>
      <c r="F17" s="545">
        <v>13137</v>
      </c>
    </row>
    <row r="18" spans="1:6" ht="20.25" hidden="1" customHeight="1">
      <c r="A18" s="543" t="s">
        <v>1176</v>
      </c>
      <c r="B18" s="544">
        <v>113596</v>
      </c>
      <c r="C18" s="545">
        <v>31591</v>
      </c>
      <c r="D18" s="545">
        <v>82005</v>
      </c>
      <c r="E18" s="545">
        <v>62221</v>
      </c>
      <c r="F18" s="545">
        <v>19784</v>
      </c>
    </row>
    <row r="19" spans="1:6" ht="17.25" hidden="1" customHeight="1">
      <c r="A19" s="546" t="s">
        <v>1177</v>
      </c>
      <c r="B19" s="544">
        <v>114763</v>
      </c>
      <c r="C19" s="545">
        <v>31327</v>
      </c>
      <c r="D19" s="545">
        <v>83436</v>
      </c>
      <c r="E19" s="545">
        <v>60257</v>
      </c>
      <c r="F19" s="545">
        <v>23179</v>
      </c>
    </row>
    <row r="20" spans="1:6" s="548" customFormat="1" ht="16.5" customHeight="1">
      <c r="A20" s="547"/>
      <c r="D20" s="549"/>
      <c r="E20" s="549"/>
      <c r="F20" s="549"/>
    </row>
    <row r="21" spans="1:6" s="540" customFormat="1" ht="30.75" customHeight="1">
      <c r="A21" s="1122" t="s">
        <v>1201</v>
      </c>
      <c r="B21" s="1122"/>
      <c r="C21" s="1122"/>
      <c r="D21" s="1122"/>
      <c r="E21" s="1122"/>
      <c r="F21" s="1122"/>
    </row>
    <row r="22" spans="1:6" s="541" customFormat="1" ht="21" customHeight="1">
      <c r="A22" s="1114" t="s">
        <v>271</v>
      </c>
      <c r="B22" s="1115" t="s">
        <v>1167</v>
      </c>
      <c r="C22" s="1115"/>
      <c r="D22" s="1115"/>
      <c r="E22" s="1115"/>
      <c r="F22" s="1115"/>
    </row>
    <row r="23" spans="1:6" s="541" customFormat="1" ht="18" customHeight="1">
      <c r="A23" s="1114"/>
      <c r="B23" s="1116" t="s">
        <v>1033</v>
      </c>
      <c r="C23" s="1117" t="s">
        <v>1169</v>
      </c>
      <c r="D23" s="1117"/>
      <c r="E23" s="1117"/>
      <c r="F23" s="1117"/>
    </row>
    <row r="24" spans="1:6" s="541" customFormat="1" ht="12.75" customHeight="1">
      <c r="A24" s="1114"/>
      <c r="B24" s="1116"/>
      <c r="C24" s="1117" t="s">
        <v>1170</v>
      </c>
      <c r="D24" s="1118" t="s">
        <v>1171</v>
      </c>
      <c r="E24" s="1117" t="s">
        <v>31</v>
      </c>
      <c r="F24" s="1117"/>
    </row>
    <row r="25" spans="1:6" s="541" customFormat="1" ht="33" customHeight="1">
      <c r="A25" s="1114"/>
      <c r="B25" s="1116"/>
      <c r="C25" s="1117"/>
      <c r="D25" s="1118"/>
      <c r="E25" s="702" t="s">
        <v>1172</v>
      </c>
      <c r="F25" s="702" t="s">
        <v>1173</v>
      </c>
    </row>
    <row r="26" spans="1:6" ht="15.75">
      <c r="A26" s="1119" t="s">
        <v>1174</v>
      </c>
      <c r="B26" s="1119"/>
      <c r="C26" s="1119"/>
      <c r="D26" s="1119"/>
      <c r="E26" s="1119"/>
      <c r="F26" s="1119"/>
    </row>
    <row r="27" spans="1:6" ht="15.75">
      <c r="A27" s="543" t="s">
        <v>1175</v>
      </c>
      <c r="B27" s="544">
        <v>53151</v>
      </c>
      <c r="C27" s="545">
        <v>26857</v>
      </c>
      <c r="D27" s="545">
        <v>26294</v>
      </c>
      <c r="E27" s="545">
        <v>20409</v>
      </c>
      <c r="F27" s="545">
        <v>5885</v>
      </c>
    </row>
    <row r="28" spans="1:6" ht="15.75">
      <c r="A28" s="543" t="s">
        <v>1176</v>
      </c>
      <c r="B28" s="544">
        <v>64372</v>
      </c>
      <c r="C28" s="545">
        <v>27634</v>
      </c>
      <c r="D28" s="545">
        <v>36738</v>
      </c>
      <c r="E28" s="545">
        <v>27875</v>
      </c>
      <c r="F28" s="545">
        <v>8863</v>
      </c>
    </row>
    <row r="29" spans="1:6" ht="15.75">
      <c r="A29" s="546" t="s">
        <v>1177</v>
      </c>
      <c r="B29" s="544">
        <v>64935</v>
      </c>
      <c r="C29" s="545">
        <v>27556</v>
      </c>
      <c r="D29" s="545">
        <v>37379</v>
      </c>
      <c r="E29" s="545">
        <v>26996</v>
      </c>
      <c r="F29" s="545">
        <v>10383</v>
      </c>
    </row>
    <row r="30" spans="1:6" ht="15.75" hidden="1" customHeight="1">
      <c r="A30" s="1119" t="s">
        <v>1178</v>
      </c>
      <c r="B30" s="1119"/>
      <c r="C30" s="1119"/>
      <c r="D30" s="1119"/>
      <c r="E30" s="1119"/>
      <c r="F30" s="1119"/>
    </row>
    <row r="31" spans="1:6" ht="15.75" hidden="1">
      <c r="A31" s="543" t="s">
        <v>1175</v>
      </c>
      <c r="B31" s="544">
        <v>76352</v>
      </c>
      <c r="C31" s="545">
        <v>28016</v>
      </c>
      <c r="D31" s="545">
        <v>48336</v>
      </c>
      <c r="E31" s="545">
        <v>37518</v>
      </c>
      <c r="F31" s="545">
        <v>10818</v>
      </c>
    </row>
    <row r="32" spans="1:6" ht="15.75" hidden="1">
      <c r="A32" s="543" t="s">
        <v>1176</v>
      </c>
      <c r="B32" s="544">
        <v>96597</v>
      </c>
      <c r="C32" s="545">
        <v>29063</v>
      </c>
      <c r="D32" s="545">
        <v>67534</v>
      </c>
      <c r="E32" s="545">
        <v>51241</v>
      </c>
      <c r="F32" s="545">
        <v>16293</v>
      </c>
    </row>
    <row r="33" spans="1:6" ht="15.75" hidden="1">
      <c r="A33" s="546" t="s">
        <v>1177</v>
      </c>
      <c r="B33" s="544">
        <v>97578</v>
      </c>
      <c r="C33" s="545">
        <v>28866</v>
      </c>
      <c r="D33" s="545">
        <v>68712</v>
      </c>
      <c r="E33" s="545">
        <v>49624</v>
      </c>
      <c r="F33" s="545">
        <v>19088</v>
      </c>
    </row>
    <row r="34" spans="1:6" ht="15.75" hidden="1" customHeight="1">
      <c r="A34" s="1120" t="s">
        <v>1179</v>
      </c>
      <c r="B34" s="1121"/>
      <c r="C34" s="1121"/>
      <c r="D34" s="1121"/>
      <c r="E34" s="1121"/>
      <c r="F34" s="1121"/>
    </row>
    <row r="35" spans="1:6" ht="15.75" hidden="1">
      <c r="A35" s="543" t="s">
        <v>1175</v>
      </c>
      <c r="B35" s="544">
        <v>87269</v>
      </c>
      <c r="C35" s="545">
        <v>28575</v>
      </c>
      <c r="D35" s="545">
        <v>58694</v>
      </c>
      <c r="E35" s="545">
        <v>45557</v>
      </c>
      <c r="F35" s="545">
        <v>13137</v>
      </c>
    </row>
    <row r="36" spans="1:6" ht="20.25" hidden="1" customHeight="1">
      <c r="A36" s="543" t="s">
        <v>1176</v>
      </c>
      <c r="B36" s="544">
        <v>111796</v>
      </c>
      <c r="C36" s="545">
        <v>29791</v>
      </c>
      <c r="D36" s="545">
        <v>82005</v>
      </c>
      <c r="E36" s="545">
        <v>62221</v>
      </c>
      <c r="F36" s="545">
        <v>19784</v>
      </c>
    </row>
    <row r="37" spans="1:6" ht="17.25" hidden="1" customHeight="1">
      <c r="A37" s="546" t="s">
        <v>1177</v>
      </c>
      <c r="B37" s="544">
        <v>112963</v>
      </c>
      <c r="C37" s="545">
        <v>29527</v>
      </c>
      <c r="D37" s="545">
        <v>83436</v>
      </c>
      <c r="E37" s="545">
        <v>60257</v>
      </c>
      <c r="F37" s="545">
        <v>23179</v>
      </c>
    </row>
    <row r="38" spans="1:6" ht="15" customHeight="1"/>
    <row r="39" spans="1:6" s="540" customFormat="1" ht="22.5" customHeight="1">
      <c r="A39" s="1113" t="s">
        <v>1202</v>
      </c>
      <c r="B39" s="1113"/>
      <c r="C39" s="1113"/>
      <c r="D39" s="1113"/>
      <c r="E39" s="1113"/>
      <c r="F39" s="1113"/>
    </row>
    <row r="40" spans="1:6" s="541" customFormat="1" ht="21" customHeight="1">
      <c r="A40" s="1114" t="s">
        <v>271</v>
      </c>
      <c r="B40" s="1115" t="s">
        <v>1167</v>
      </c>
      <c r="C40" s="1115"/>
      <c r="D40" s="1115"/>
      <c r="E40" s="1115"/>
      <c r="F40" s="1115"/>
    </row>
    <row r="41" spans="1:6" s="541" customFormat="1" ht="18" customHeight="1">
      <c r="A41" s="1114"/>
      <c r="B41" s="1116" t="s">
        <v>1033</v>
      </c>
      <c r="C41" s="1117" t="s">
        <v>1169</v>
      </c>
      <c r="D41" s="1117"/>
      <c r="E41" s="1117"/>
      <c r="F41" s="1117"/>
    </row>
    <row r="42" spans="1:6" s="541" customFormat="1" ht="12.75" customHeight="1">
      <c r="A42" s="1114"/>
      <c r="B42" s="1116"/>
      <c r="C42" s="1117" t="s">
        <v>1170</v>
      </c>
      <c r="D42" s="1118" t="s">
        <v>1171</v>
      </c>
      <c r="E42" s="1117" t="s">
        <v>31</v>
      </c>
      <c r="F42" s="1117"/>
    </row>
    <row r="43" spans="1:6" s="541" customFormat="1" ht="33" customHeight="1">
      <c r="A43" s="1114"/>
      <c r="B43" s="1116"/>
      <c r="C43" s="1117"/>
      <c r="D43" s="1118"/>
      <c r="E43" s="702" t="s">
        <v>1172</v>
      </c>
      <c r="F43" s="702" t="s">
        <v>1173</v>
      </c>
    </row>
    <row r="44" spans="1:6" ht="15.75">
      <c r="A44" s="1119" t="s">
        <v>1174</v>
      </c>
      <c r="B44" s="1119"/>
      <c r="C44" s="1119"/>
      <c r="D44" s="1119"/>
      <c r="E44" s="1119"/>
      <c r="F44" s="1119"/>
    </row>
    <row r="45" spans="1:6" ht="15.75">
      <c r="A45" s="543" t="s">
        <v>1175</v>
      </c>
      <c r="B45" s="544">
        <v>191078</v>
      </c>
      <c r="C45" s="545">
        <v>33314</v>
      </c>
      <c r="D45" s="545">
        <v>157764</v>
      </c>
      <c r="E45" s="545">
        <v>122454</v>
      </c>
      <c r="F45" s="545">
        <v>35310</v>
      </c>
    </row>
    <row r="46" spans="1:6" ht="15.75">
      <c r="A46" s="543" t="s">
        <v>1176</v>
      </c>
      <c r="B46" s="544">
        <v>265239</v>
      </c>
      <c r="C46" s="545">
        <v>44811</v>
      </c>
      <c r="D46" s="545">
        <v>220428</v>
      </c>
      <c r="E46" s="545">
        <v>167250</v>
      </c>
      <c r="F46" s="545">
        <v>53178</v>
      </c>
    </row>
    <row r="47" spans="1:6" ht="15.75">
      <c r="A47" s="546" t="s">
        <v>1177</v>
      </c>
      <c r="B47" s="544">
        <v>269152</v>
      </c>
      <c r="C47" s="545">
        <v>44878</v>
      </c>
      <c r="D47" s="545">
        <v>224274</v>
      </c>
      <c r="E47" s="545">
        <v>161976</v>
      </c>
      <c r="F47" s="545">
        <v>62298</v>
      </c>
    </row>
    <row r="48" spans="1:6" ht="15.75" hidden="1" customHeight="1">
      <c r="A48" s="1119" t="s">
        <v>1178</v>
      </c>
      <c r="B48" s="1119"/>
      <c r="C48" s="1119"/>
      <c r="D48" s="1119"/>
      <c r="E48" s="1119"/>
      <c r="F48" s="1119"/>
    </row>
    <row r="49" spans="1:6" ht="15.75" hidden="1">
      <c r="A49" s="543" t="s">
        <v>1175</v>
      </c>
      <c r="B49" s="544">
        <v>72475</v>
      </c>
      <c r="C49" s="545">
        <v>24139</v>
      </c>
      <c r="D49" s="545">
        <v>48336</v>
      </c>
      <c r="E49" s="545">
        <v>37518</v>
      </c>
      <c r="F49" s="545">
        <v>10818</v>
      </c>
    </row>
    <row r="50" spans="1:6" ht="15.75" hidden="1">
      <c r="A50" s="543" t="s">
        <v>1176</v>
      </c>
      <c r="B50" s="544">
        <v>99856</v>
      </c>
      <c r="C50" s="545">
        <v>32322</v>
      </c>
      <c r="D50" s="545">
        <v>67534</v>
      </c>
      <c r="E50" s="545">
        <v>51241</v>
      </c>
      <c r="F50" s="545">
        <v>16293</v>
      </c>
    </row>
    <row r="51" spans="1:6" ht="15.75" hidden="1">
      <c r="A51" s="546" t="s">
        <v>1177</v>
      </c>
      <c r="B51" s="544">
        <v>101531</v>
      </c>
      <c r="C51" s="545">
        <v>32819</v>
      </c>
      <c r="D51" s="545">
        <v>68712</v>
      </c>
      <c r="E51" s="545">
        <v>49624</v>
      </c>
      <c r="F51" s="545">
        <v>19088</v>
      </c>
    </row>
    <row r="52" spans="1:6" ht="15.75" hidden="1" customHeight="1">
      <c r="A52" s="1120" t="s">
        <v>1179</v>
      </c>
      <c r="B52" s="1121"/>
      <c r="C52" s="1121"/>
      <c r="D52" s="1121"/>
      <c r="E52" s="1121"/>
      <c r="F52" s="1121"/>
    </row>
    <row r="53" spans="1:6" ht="15.75" hidden="1">
      <c r="A53" s="543" t="s">
        <v>1175</v>
      </c>
      <c r="B53" s="544">
        <v>83392</v>
      </c>
      <c r="C53" s="545">
        <v>24698</v>
      </c>
      <c r="D53" s="545">
        <v>58694</v>
      </c>
      <c r="E53" s="545">
        <v>45557</v>
      </c>
      <c r="F53" s="545">
        <v>13137</v>
      </c>
    </row>
    <row r="54" spans="1:6" ht="20.25" hidden="1" customHeight="1">
      <c r="A54" s="543" t="s">
        <v>1176</v>
      </c>
      <c r="B54" s="544">
        <v>115055</v>
      </c>
      <c r="C54" s="545">
        <v>33050</v>
      </c>
      <c r="D54" s="545">
        <v>82005</v>
      </c>
      <c r="E54" s="545">
        <v>62221</v>
      </c>
      <c r="F54" s="545">
        <v>19784</v>
      </c>
    </row>
    <row r="55" spans="1:6" ht="17.25" hidden="1" customHeight="1">
      <c r="A55" s="546" t="s">
        <v>1177</v>
      </c>
      <c r="B55" s="544">
        <v>116916</v>
      </c>
      <c r="C55" s="545">
        <v>33480</v>
      </c>
      <c r="D55" s="545">
        <v>83436</v>
      </c>
      <c r="E55" s="545">
        <v>60257</v>
      </c>
      <c r="F55" s="545">
        <v>23179</v>
      </c>
    </row>
    <row r="56" spans="1:6" ht="17.25" customHeight="1">
      <c r="A56" s="550"/>
      <c r="B56" s="551"/>
      <c r="C56" s="552"/>
      <c r="D56" s="552"/>
      <c r="E56" s="552"/>
      <c r="F56" s="552"/>
    </row>
    <row r="57" spans="1:6" s="540" customFormat="1" ht="22.5" customHeight="1">
      <c r="A57" s="1123" t="s">
        <v>1203</v>
      </c>
      <c r="B57" s="1123"/>
      <c r="C57" s="1123"/>
      <c r="D57" s="1123"/>
      <c r="E57" s="1123"/>
      <c r="F57" s="1123"/>
    </row>
    <row r="58" spans="1:6" s="541" customFormat="1" ht="21" customHeight="1">
      <c r="A58" s="1114" t="s">
        <v>271</v>
      </c>
      <c r="B58" s="1115" t="s">
        <v>1167</v>
      </c>
      <c r="C58" s="1115"/>
      <c r="D58" s="1115"/>
      <c r="E58" s="1115"/>
      <c r="F58" s="1115"/>
    </row>
    <row r="59" spans="1:6" s="541" customFormat="1" ht="18" customHeight="1">
      <c r="A59" s="1114"/>
      <c r="B59" s="1116" t="s">
        <v>1033</v>
      </c>
      <c r="C59" s="1117" t="s">
        <v>1169</v>
      </c>
      <c r="D59" s="1117"/>
      <c r="E59" s="1117"/>
      <c r="F59" s="1117"/>
    </row>
    <row r="60" spans="1:6" s="541" customFormat="1" ht="12.75" customHeight="1">
      <c r="A60" s="1114"/>
      <c r="B60" s="1116"/>
      <c r="C60" s="1117" t="s">
        <v>1170</v>
      </c>
      <c r="D60" s="1118" t="s">
        <v>1171</v>
      </c>
      <c r="E60" s="1117" t="s">
        <v>31</v>
      </c>
      <c r="F60" s="1117"/>
    </row>
    <row r="61" spans="1:6" s="541" customFormat="1" ht="33" customHeight="1">
      <c r="A61" s="1114"/>
      <c r="B61" s="1116"/>
      <c r="C61" s="1117"/>
      <c r="D61" s="1118"/>
      <c r="E61" s="702" t="s">
        <v>1172</v>
      </c>
      <c r="F61" s="702" t="s">
        <v>1173</v>
      </c>
    </row>
    <row r="62" spans="1:6" ht="15.75">
      <c r="A62" s="1119" t="s">
        <v>1174</v>
      </c>
      <c r="B62" s="1119"/>
      <c r="C62" s="1119"/>
      <c r="D62" s="1119"/>
      <c r="E62" s="1119"/>
      <c r="F62" s="1119"/>
    </row>
    <row r="63" spans="1:6" ht="15.75">
      <c r="A63" s="543" t="s">
        <v>1175</v>
      </c>
      <c r="B63" s="544">
        <v>30551</v>
      </c>
      <c r="C63" s="545">
        <v>4257</v>
      </c>
      <c r="D63" s="545">
        <v>26294</v>
      </c>
      <c r="E63" s="545">
        <v>20409</v>
      </c>
      <c r="F63" s="545">
        <v>5885</v>
      </c>
    </row>
    <row r="64" spans="1:6" ht="15.75">
      <c r="A64" s="543" t="s">
        <v>1176</v>
      </c>
      <c r="B64" s="544">
        <v>41772</v>
      </c>
      <c r="C64" s="545">
        <v>5034</v>
      </c>
      <c r="D64" s="545">
        <v>36738</v>
      </c>
      <c r="E64" s="545">
        <v>27875</v>
      </c>
      <c r="F64" s="545">
        <v>8863</v>
      </c>
    </row>
    <row r="65" spans="1:6" ht="15.75">
      <c r="A65" s="546" t="s">
        <v>1177</v>
      </c>
      <c r="B65" s="544">
        <v>42335</v>
      </c>
      <c r="C65" s="545">
        <v>4956</v>
      </c>
      <c r="D65" s="545">
        <v>37379</v>
      </c>
      <c r="E65" s="545">
        <v>26996</v>
      </c>
      <c r="F65" s="545">
        <v>10383</v>
      </c>
    </row>
    <row r="66" spans="1:6" ht="15.75" hidden="1" customHeight="1">
      <c r="A66" s="1119" t="s">
        <v>1178</v>
      </c>
      <c r="B66" s="1119"/>
      <c r="C66" s="1119"/>
      <c r="D66" s="1119"/>
      <c r="E66" s="1119"/>
      <c r="F66" s="1119"/>
    </row>
    <row r="67" spans="1:6" ht="15.75" hidden="1">
      <c r="A67" s="543" t="s">
        <v>1175</v>
      </c>
      <c r="B67" s="544">
        <v>53752</v>
      </c>
      <c r="C67" s="545">
        <v>5416</v>
      </c>
      <c r="D67" s="545">
        <v>48336</v>
      </c>
      <c r="E67" s="545">
        <v>37518</v>
      </c>
      <c r="F67" s="545">
        <v>10818</v>
      </c>
    </row>
    <row r="68" spans="1:6" ht="15.75" hidden="1">
      <c r="A68" s="543" t="s">
        <v>1176</v>
      </c>
      <c r="B68" s="544">
        <v>73997</v>
      </c>
      <c r="C68" s="545">
        <v>6463</v>
      </c>
      <c r="D68" s="545">
        <v>67534</v>
      </c>
      <c r="E68" s="545">
        <v>51241</v>
      </c>
      <c r="F68" s="545">
        <v>16293</v>
      </c>
    </row>
    <row r="69" spans="1:6" ht="15.75" hidden="1">
      <c r="A69" s="546" t="s">
        <v>1177</v>
      </c>
      <c r="B69" s="544">
        <v>74978</v>
      </c>
      <c r="C69" s="545">
        <v>6266</v>
      </c>
      <c r="D69" s="545">
        <v>68712</v>
      </c>
      <c r="E69" s="545">
        <v>49624</v>
      </c>
      <c r="F69" s="545">
        <v>19088</v>
      </c>
    </row>
    <row r="70" spans="1:6" ht="15.75" hidden="1" customHeight="1">
      <c r="A70" s="1120" t="s">
        <v>1179</v>
      </c>
      <c r="B70" s="1121"/>
      <c r="C70" s="1121"/>
      <c r="D70" s="1121"/>
      <c r="E70" s="1121"/>
      <c r="F70" s="1121"/>
    </row>
    <row r="71" spans="1:6" ht="15.75" hidden="1">
      <c r="A71" s="543" t="s">
        <v>1175</v>
      </c>
      <c r="B71" s="544">
        <v>64669</v>
      </c>
      <c r="C71" s="545">
        <v>5975</v>
      </c>
      <c r="D71" s="545">
        <v>58694</v>
      </c>
      <c r="E71" s="545">
        <v>45557</v>
      </c>
      <c r="F71" s="545">
        <v>13137</v>
      </c>
    </row>
    <row r="72" spans="1:6" ht="20.25" hidden="1" customHeight="1">
      <c r="A72" s="543" t="s">
        <v>1176</v>
      </c>
      <c r="B72" s="544">
        <v>89196</v>
      </c>
      <c r="C72" s="545">
        <v>7191</v>
      </c>
      <c r="D72" s="545">
        <v>82005</v>
      </c>
      <c r="E72" s="545">
        <v>62221</v>
      </c>
      <c r="F72" s="545">
        <v>19784</v>
      </c>
    </row>
    <row r="73" spans="1:6" ht="17.25" hidden="1" customHeight="1">
      <c r="A73" s="546" t="s">
        <v>1177</v>
      </c>
      <c r="B73" s="544">
        <v>90363</v>
      </c>
      <c r="C73" s="545">
        <v>6927</v>
      </c>
      <c r="D73" s="545">
        <v>83436</v>
      </c>
      <c r="E73" s="545">
        <v>60257</v>
      </c>
      <c r="F73" s="545">
        <v>23179</v>
      </c>
    </row>
    <row r="74" spans="1:6" ht="17.25" customHeight="1">
      <c r="A74" s="553"/>
      <c r="B74" s="551"/>
      <c r="C74" s="552"/>
      <c r="D74" s="552"/>
      <c r="E74" s="552"/>
      <c r="F74" s="552"/>
    </row>
    <row r="75" spans="1:6" s="540" customFormat="1" ht="22.5" customHeight="1">
      <c r="A75" s="1123" t="s">
        <v>1204</v>
      </c>
      <c r="B75" s="1123"/>
      <c r="C75" s="1123"/>
      <c r="D75" s="1123"/>
      <c r="E75" s="1123"/>
      <c r="F75" s="1123"/>
    </row>
    <row r="76" spans="1:6" s="541" customFormat="1" ht="21" customHeight="1">
      <c r="A76" s="1114" t="s">
        <v>271</v>
      </c>
      <c r="B76" s="1115" t="s">
        <v>1167</v>
      </c>
      <c r="C76" s="1115"/>
      <c r="D76" s="1115"/>
      <c r="E76" s="1115"/>
      <c r="F76" s="1115"/>
    </row>
    <row r="77" spans="1:6" s="541" customFormat="1" ht="18" customHeight="1">
      <c r="A77" s="1114"/>
      <c r="B77" s="1116" t="s">
        <v>1033</v>
      </c>
      <c r="C77" s="1117" t="s">
        <v>1169</v>
      </c>
      <c r="D77" s="1117"/>
      <c r="E77" s="1117"/>
      <c r="F77" s="1117"/>
    </row>
    <row r="78" spans="1:6" s="541" customFormat="1" ht="12.75" customHeight="1">
      <c r="A78" s="1114"/>
      <c r="B78" s="1116"/>
      <c r="C78" s="1117" t="s">
        <v>1170</v>
      </c>
      <c r="D78" s="1118" t="s">
        <v>1171</v>
      </c>
      <c r="E78" s="1117" t="s">
        <v>31</v>
      </c>
      <c r="F78" s="1117"/>
    </row>
    <row r="79" spans="1:6" s="541" customFormat="1" ht="33" customHeight="1">
      <c r="A79" s="1114"/>
      <c r="B79" s="1116"/>
      <c r="C79" s="1117"/>
      <c r="D79" s="1118"/>
      <c r="E79" s="702" t="s">
        <v>1172</v>
      </c>
      <c r="F79" s="702" t="s">
        <v>1173</v>
      </c>
    </row>
    <row r="80" spans="1:6" ht="15.75">
      <c r="A80" s="1119" t="s">
        <v>1174</v>
      </c>
      <c r="B80" s="1119"/>
      <c r="C80" s="1119"/>
      <c r="D80" s="1119"/>
      <c r="E80" s="1119"/>
      <c r="F80" s="1119"/>
    </row>
    <row r="81" spans="1:6" ht="15.75">
      <c r="A81" s="543" t="s">
        <v>1175</v>
      </c>
      <c r="B81" s="544">
        <v>35151</v>
      </c>
      <c r="C81" s="545">
        <v>8857</v>
      </c>
      <c r="D81" s="545">
        <v>26294</v>
      </c>
      <c r="E81" s="545">
        <v>20409</v>
      </c>
      <c r="F81" s="545">
        <v>5885</v>
      </c>
    </row>
    <row r="82" spans="1:6" ht="15.75">
      <c r="A82" s="543" t="s">
        <v>1176</v>
      </c>
      <c r="B82" s="544">
        <v>46372</v>
      </c>
      <c r="C82" s="545">
        <v>9634</v>
      </c>
      <c r="D82" s="545">
        <v>36738</v>
      </c>
      <c r="E82" s="545">
        <v>27875</v>
      </c>
      <c r="F82" s="545">
        <v>8863</v>
      </c>
    </row>
    <row r="83" spans="1:6" ht="15.75">
      <c r="A83" s="546" t="s">
        <v>1177</v>
      </c>
      <c r="B83" s="544">
        <v>46935</v>
      </c>
      <c r="C83" s="545">
        <v>9556</v>
      </c>
      <c r="D83" s="545">
        <v>37379</v>
      </c>
      <c r="E83" s="545">
        <v>26996</v>
      </c>
      <c r="F83" s="545">
        <v>10383</v>
      </c>
    </row>
    <row r="84" spans="1:6" ht="15.75" hidden="1" customHeight="1">
      <c r="A84" s="1119" t="s">
        <v>1178</v>
      </c>
      <c r="B84" s="1119"/>
      <c r="C84" s="1119"/>
      <c r="D84" s="1119"/>
      <c r="E84" s="1119"/>
      <c r="F84" s="1119"/>
    </row>
    <row r="85" spans="1:6" ht="15.75" hidden="1">
      <c r="A85" s="543" t="s">
        <v>1175</v>
      </c>
      <c r="B85" s="544">
        <v>58352</v>
      </c>
      <c r="C85" s="545">
        <v>10016</v>
      </c>
      <c r="D85" s="545">
        <v>48336</v>
      </c>
      <c r="E85" s="545">
        <v>37518</v>
      </c>
      <c r="F85" s="545">
        <v>10818</v>
      </c>
    </row>
    <row r="86" spans="1:6" ht="15.75" hidden="1">
      <c r="A86" s="543" t="s">
        <v>1176</v>
      </c>
      <c r="B86" s="544">
        <v>78597</v>
      </c>
      <c r="C86" s="545">
        <v>11063</v>
      </c>
      <c r="D86" s="545">
        <v>67534</v>
      </c>
      <c r="E86" s="545">
        <v>51241</v>
      </c>
      <c r="F86" s="545">
        <v>16293</v>
      </c>
    </row>
    <row r="87" spans="1:6" ht="15.75" hidden="1">
      <c r="A87" s="546" t="s">
        <v>1177</v>
      </c>
      <c r="B87" s="544">
        <v>79578</v>
      </c>
      <c r="C87" s="545">
        <v>10866</v>
      </c>
      <c r="D87" s="545">
        <v>68712</v>
      </c>
      <c r="E87" s="545">
        <v>49624</v>
      </c>
      <c r="F87" s="545">
        <v>19088</v>
      </c>
    </row>
    <row r="88" spans="1:6" ht="15.75" hidden="1" customHeight="1">
      <c r="A88" s="1120" t="s">
        <v>1179</v>
      </c>
      <c r="B88" s="1121"/>
      <c r="C88" s="1121"/>
      <c r="D88" s="1121"/>
      <c r="E88" s="1121"/>
      <c r="F88" s="1121"/>
    </row>
    <row r="89" spans="1:6" ht="15.75" hidden="1">
      <c r="A89" s="543" t="s">
        <v>1175</v>
      </c>
      <c r="B89" s="544">
        <v>69269</v>
      </c>
      <c r="C89" s="545">
        <v>10575</v>
      </c>
      <c r="D89" s="545">
        <v>58694</v>
      </c>
      <c r="E89" s="545">
        <v>45557</v>
      </c>
      <c r="F89" s="545">
        <v>13137</v>
      </c>
    </row>
    <row r="90" spans="1:6" ht="20.25" hidden="1" customHeight="1">
      <c r="A90" s="543" t="s">
        <v>1176</v>
      </c>
      <c r="B90" s="544">
        <v>93796</v>
      </c>
      <c r="C90" s="545">
        <v>11791</v>
      </c>
      <c r="D90" s="545">
        <v>82005</v>
      </c>
      <c r="E90" s="545">
        <v>62221</v>
      </c>
      <c r="F90" s="545">
        <v>19784</v>
      </c>
    </row>
    <row r="91" spans="1:6" ht="17.25" hidden="1" customHeight="1">
      <c r="A91" s="546" t="s">
        <v>1177</v>
      </c>
      <c r="B91" s="544">
        <v>94963</v>
      </c>
      <c r="C91" s="545">
        <v>11527</v>
      </c>
      <c r="D91" s="545">
        <v>83436</v>
      </c>
      <c r="E91" s="545">
        <v>60257</v>
      </c>
      <c r="F91" s="545">
        <v>23179</v>
      </c>
    </row>
    <row r="93" spans="1:6" s="540" customFormat="1" ht="22.5" customHeight="1">
      <c r="A93" s="1113" t="s">
        <v>1205</v>
      </c>
      <c r="B93" s="1113"/>
      <c r="C93" s="1113"/>
      <c r="D93" s="1113"/>
      <c r="E93" s="1113"/>
      <c r="F93" s="1113"/>
    </row>
    <row r="94" spans="1:6" s="541" customFormat="1" ht="21" customHeight="1">
      <c r="A94" s="1114" t="s">
        <v>271</v>
      </c>
      <c r="B94" s="1115" t="s">
        <v>1167</v>
      </c>
      <c r="C94" s="1115"/>
      <c r="D94" s="1115"/>
      <c r="E94" s="1115"/>
      <c r="F94" s="1115"/>
    </row>
    <row r="95" spans="1:6" s="541" customFormat="1" ht="18" customHeight="1">
      <c r="A95" s="1114"/>
      <c r="B95" s="1116" t="s">
        <v>1033</v>
      </c>
      <c r="C95" s="1117" t="s">
        <v>1169</v>
      </c>
      <c r="D95" s="1117"/>
      <c r="E95" s="1117"/>
      <c r="F95" s="1117"/>
    </row>
    <row r="96" spans="1:6" s="541" customFormat="1" ht="12.75" customHeight="1">
      <c r="A96" s="1114"/>
      <c r="B96" s="1116"/>
      <c r="C96" s="1117" t="s">
        <v>1170</v>
      </c>
      <c r="D96" s="1118" t="s">
        <v>1171</v>
      </c>
      <c r="E96" s="1117" t="s">
        <v>31</v>
      </c>
      <c r="F96" s="1117"/>
    </row>
    <row r="97" spans="1:6" s="541" customFormat="1" ht="33" customHeight="1">
      <c r="A97" s="1114"/>
      <c r="B97" s="1116"/>
      <c r="C97" s="1117"/>
      <c r="D97" s="1118"/>
      <c r="E97" s="702" t="s">
        <v>1172</v>
      </c>
      <c r="F97" s="702" t="s">
        <v>1173</v>
      </c>
    </row>
    <row r="98" spans="1:6" ht="15.75">
      <c r="A98" s="1119" t="s">
        <v>1174</v>
      </c>
      <c r="B98" s="1119"/>
      <c r="C98" s="1119"/>
      <c r="D98" s="1119"/>
      <c r="E98" s="1119"/>
      <c r="F98" s="1119"/>
    </row>
    <row r="99" spans="1:6" ht="15.75">
      <c r="A99" s="543" t="s">
        <v>1175</v>
      </c>
      <c r="B99" s="544">
        <v>186206</v>
      </c>
      <c r="C99" s="545">
        <v>28442</v>
      </c>
      <c r="D99" s="545">
        <v>157764</v>
      </c>
      <c r="E99" s="545">
        <v>122454</v>
      </c>
      <c r="F99" s="545">
        <v>35310</v>
      </c>
    </row>
    <row r="100" spans="1:6" ht="15.75">
      <c r="A100" s="543" t="s">
        <v>1176</v>
      </c>
      <c r="B100" s="544">
        <v>253532</v>
      </c>
      <c r="C100" s="545">
        <v>33104</v>
      </c>
      <c r="D100" s="545">
        <v>220428</v>
      </c>
      <c r="E100" s="545">
        <v>167250</v>
      </c>
      <c r="F100" s="545">
        <v>53178</v>
      </c>
    </row>
    <row r="101" spans="1:6" ht="15.75">
      <c r="A101" s="546" t="s">
        <v>1177</v>
      </c>
      <c r="B101" s="544">
        <v>256902</v>
      </c>
      <c r="C101" s="545">
        <v>32628</v>
      </c>
      <c r="D101" s="545">
        <v>224274</v>
      </c>
      <c r="E101" s="545">
        <v>161976</v>
      </c>
      <c r="F101" s="545">
        <v>62298</v>
      </c>
    </row>
    <row r="102" spans="1:6" ht="15.75" hidden="1" customHeight="1">
      <c r="A102" s="1119" t="s">
        <v>1178</v>
      </c>
      <c r="B102" s="1119"/>
      <c r="C102" s="1119"/>
      <c r="D102" s="1119"/>
      <c r="E102" s="1119"/>
      <c r="F102" s="1119"/>
    </row>
    <row r="103" spans="1:6" ht="15.75" hidden="1">
      <c r="A103" s="543" t="s">
        <v>1175</v>
      </c>
      <c r="B103" s="544">
        <v>67152</v>
      </c>
      <c r="C103" s="545">
        <v>18816</v>
      </c>
      <c r="D103" s="545">
        <v>48336</v>
      </c>
      <c r="E103" s="545">
        <v>37518</v>
      </c>
      <c r="F103" s="545">
        <v>10818</v>
      </c>
    </row>
    <row r="104" spans="1:6" ht="15.75" hidden="1">
      <c r="A104" s="543" t="s">
        <v>1176</v>
      </c>
      <c r="B104" s="544">
        <v>87397</v>
      </c>
      <c r="C104" s="545">
        <v>19863</v>
      </c>
      <c r="D104" s="545">
        <v>67534</v>
      </c>
      <c r="E104" s="545">
        <v>51241</v>
      </c>
      <c r="F104" s="545">
        <v>16293</v>
      </c>
    </row>
    <row r="105" spans="1:6" ht="15.75" hidden="1">
      <c r="A105" s="546" t="s">
        <v>1177</v>
      </c>
      <c r="B105" s="544">
        <v>88378</v>
      </c>
      <c r="C105" s="545">
        <v>19666</v>
      </c>
      <c r="D105" s="545">
        <v>68712</v>
      </c>
      <c r="E105" s="545">
        <v>49624</v>
      </c>
      <c r="F105" s="545">
        <v>19088</v>
      </c>
    </row>
    <row r="106" spans="1:6" ht="15.75" hidden="1" customHeight="1">
      <c r="A106" s="1120" t="s">
        <v>1179</v>
      </c>
      <c r="B106" s="1121"/>
      <c r="C106" s="1121"/>
      <c r="D106" s="1121"/>
      <c r="E106" s="1121"/>
      <c r="F106" s="1121"/>
    </row>
    <row r="107" spans="1:6" ht="15.75" hidden="1">
      <c r="A107" s="543" t="s">
        <v>1175</v>
      </c>
      <c r="B107" s="544">
        <v>78069</v>
      </c>
      <c r="C107" s="545">
        <v>19375</v>
      </c>
      <c r="D107" s="545">
        <v>58694</v>
      </c>
      <c r="E107" s="545">
        <v>45557</v>
      </c>
      <c r="F107" s="545">
        <v>13137</v>
      </c>
    </row>
    <row r="108" spans="1:6" ht="20.25" hidden="1" customHeight="1">
      <c r="A108" s="543" t="s">
        <v>1176</v>
      </c>
      <c r="B108" s="544">
        <v>102596</v>
      </c>
      <c r="C108" s="545">
        <v>20591</v>
      </c>
      <c r="D108" s="545">
        <v>82005</v>
      </c>
      <c r="E108" s="545">
        <v>62221</v>
      </c>
      <c r="F108" s="545">
        <v>19784</v>
      </c>
    </row>
    <row r="109" spans="1:6" ht="17.25" hidden="1" customHeight="1">
      <c r="A109" s="546" t="s">
        <v>1177</v>
      </c>
      <c r="B109" s="544">
        <v>103763</v>
      </c>
      <c r="C109" s="545">
        <v>20327</v>
      </c>
      <c r="D109" s="545">
        <v>83436</v>
      </c>
      <c r="E109" s="545">
        <v>60257</v>
      </c>
      <c r="F109" s="545">
        <v>23179</v>
      </c>
    </row>
    <row r="111" spans="1:6" s="540" customFormat="1" ht="22.5" customHeight="1">
      <c r="A111" s="1123" t="s">
        <v>1206</v>
      </c>
      <c r="B111" s="1123"/>
      <c r="C111" s="1123"/>
      <c r="D111" s="1123"/>
      <c r="E111" s="1123"/>
      <c r="F111" s="1123"/>
    </row>
    <row r="112" spans="1:6" s="541" customFormat="1" ht="21" customHeight="1">
      <c r="A112" s="1114" t="s">
        <v>271</v>
      </c>
      <c r="B112" s="1115" t="s">
        <v>1167</v>
      </c>
      <c r="C112" s="1115"/>
      <c r="D112" s="1115"/>
      <c r="E112" s="1115"/>
      <c r="F112" s="1115"/>
    </row>
    <row r="113" spans="1:6" s="541" customFormat="1" ht="18" customHeight="1">
      <c r="A113" s="1114"/>
      <c r="B113" s="1116" t="s">
        <v>1033</v>
      </c>
      <c r="C113" s="1117" t="s">
        <v>1169</v>
      </c>
      <c r="D113" s="1117"/>
      <c r="E113" s="1117"/>
      <c r="F113" s="1117"/>
    </row>
    <row r="114" spans="1:6" s="541" customFormat="1" ht="12.75" customHeight="1">
      <c r="A114" s="1114"/>
      <c r="B114" s="1116"/>
      <c r="C114" s="1117" t="s">
        <v>1170</v>
      </c>
      <c r="D114" s="1118" t="s">
        <v>1171</v>
      </c>
      <c r="E114" s="1117" t="s">
        <v>31</v>
      </c>
      <c r="F114" s="1117"/>
    </row>
    <row r="115" spans="1:6" s="541" customFormat="1" ht="33" customHeight="1">
      <c r="A115" s="1114"/>
      <c r="B115" s="1116"/>
      <c r="C115" s="1117"/>
      <c r="D115" s="1118"/>
      <c r="E115" s="702" t="s">
        <v>1172</v>
      </c>
      <c r="F115" s="702" t="s">
        <v>1173</v>
      </c>
    </row>
    <row r="116" spans="1:6" ht="15.75">
      <c r="A116" s="1119" t="s">
        <v>1174</v>
      </c>
      <c r="B116" s="1119"/>
      <c r="C116" s="1119"/>
      <c r="D116" s="1119"/>
      <c r="E116" s="1119"/>
      <c r="F116" s="1119"/>
    </row>
    <row r="117" spans="1:6" ht="15.75">
      <c r="A117" s="543" t="s">
        <v>1175</v>
      </c>
      <c r="B117" s="544">
        <v>32851</v>
      </c>
      <c r="C117" s="545">
        <v>6557</v>
      </c>
      <c r="D117" s="545">
        <v>26294</v>
      </c>
      <c r="E117" s="545">
        <v>20409</v>
      </c>
      <c r="F117" s="545">
        <v>5885</v>
      </c>
    </row>
    <row r="118" spans="1:6" ht="15.75">
      <c r="A118" s="543" t="s">
        <v>1176</v>
      </c>
      <c r="B118" s="544">
        <v>44072</v>
      </c>
      <c r="C118" s="545">
        <v>7334</v>
      </c>
      <c r="D118" s="545">
        <v>36738</v>
      </c>
      <c r="E118" s="545">
        <v>27875</v>
      </c>
      <c r="F118" s="545">
        <v>8863</v>
      </c>
    </row>
    <row r="119" spans="1:6" ht="15.75">
      <c r="A119" s="546" t="s">
        <v>1177</v>
      </c>
      <c r="B119" s="544">
        <v>44635</v>
      </c>
      <c r="C119" s="545">
        <v>7256</v>
      </c>
      <c r="D119" s="545">
        <v>37379</v>
      </c>
      <c r="E119" s="545">
        <v>26996</v>
      </c>
      <c r="F119" s="545">
        <v>10383</v>
      </c>
    </row>
    <row r="120" spans="1:6" ht="15.75" hidden="1" customHeight="1">
      <c r="A120" s="1119" t="s">
        <v>1178</v>
      </c>
      <c r="B120" s="1119"/>
      <c r="C120" s="1119"/>
      <c r="D120" s="1119"/>
      <c r="E120" s="1119"/>
      <c r="F120" s="1119"/>
    </row>
    <row r="121" spans="1:6" ht="15.75" hidden="1">
      <c r="A121" s="543" t="s">
        <v>1175</v>
      </c>
      <c r="B121" s="544">
        <v>56052</v>
      </c>
      <c r="C121" s="545">
        <v>7716</v>
      </c>
      <c r="D121" s="545">
        <v>48336</v>
      </c>
      <c r="E121" s="545">
        <v>37518</v>
      </c>
      <c r="F121" s="545">
        <v>10818</v>
      </c>
    </row>
    <row r="122" spans="1:6" ht="15.75" hidden="1">
      <c r="A122" s="543" t="s">
        <v>1176</v>
      </c>
      <c r="B122" s="544">
        <v>76297</v>
      </c>
      <c r="C122" s="545">
        <v>8763</v>
      </c>
      <c r="D122" s="545">
        <v>67534</v>
      </c>
      <c r="E122" s="545">
        <v>51241</v>
      </c>
      <c r="F122" s="545">
        <v>16293</v>
      </c>
    </row>
    <row r="123" spans="1:6" ht="15.75" hidden="1">
      <c r="A123" s="546" t="s">
        <v>1177</v>
      </c>
      <c r="B123" s="544">
        <v>77278</v>
      </c>
      <c r="C123" s="545">
        <v>8566</v>
      </c>
      <c r="D123" s="545">
        <v>68712</v>
      </c>
      <c r="E123" s="545">
        <v>49624</v>
      </c>
      <c r="F123" s="545">
        <v>19088</v>
      </c>
    </row>
    <row r="124" spans="1:6" ht="15.75" hidden="1" customHeight="1">
      <c r="A124" s="1120" t="s">
        <v>1179</v>
      </c>
      <c r="B124" s="1121"/>
      <c r="C124" s="1121"/>
      <c r="D124" s="1121"/>
      <c r="E124" s="1121"/>
      <c r="F124" s="1121"/>
    </row>
    <row r="125" spans="1:6" ht="15.75" hidden="1">
      <c r="A125" s="543" t="s">
        <v>1175</v>
      </c>
      <c r="B125" s="544">
        <v>66969</v>
      </c>
      <c r="C125" s="545">
        <v>8275</v>
      </c>
      <c r="D125" s="545">
        <v>58694</v>
      </c>
      <c r="E125" s="545">
        <v>45557</v>
      </c>
      <c r="F125" s="545">
        <v>13137</v>
      </c>
    </row>
    <row r="126" spans="1:6" ht="20.25" hidden="1" customHeight="1">
      <c r="A126" s="543" t="s">
        <v>1176</v>
      </c>
      <c r="B126" s="544">
        <v>91496</v>
      </c>
      <c r="C126" s="545">
        <v>9491</v>
      </c>
      <c r="D126" s="545">
        <v>82005</v>
      </c>
      <c r="E126" s="545">
        <v>62221</v>
      </c>
      <c r="F126" s="545">
        <v>19784</v>
      </c>
    </row>
    <row r="127" spans="1:6" ht="17.25" hidden="1" customHeight="1">
      <c r="A127" s="546" t="s">
        <v>1177</v>
      </c>
      <c r="B127" s="544">
        <v>92663</v>
      </c>
      <c r="C127" s="545">
        <v>9227</v>
      </c>
      <c r="D127" s="545">
        <v>83436</v>
      </c>
      <c r="E127" s="545">
        <v>60257</v>
      </c>
      <c r="F127" s="545">
        <v>23179</v>
      </c>
    </row>
    <row r="129" spans="1:6" s="540" customFormat="1" ht="22.5" hidden="1" customHeight="1">
      <c r="A129" s="1123" t="s">
        <v>1207</v>
      </c>
      <c r="B129" s="1123"/>
      <c r="C129" s="1123"/>
      <c r="D129" s="1123"/>
      <c r="E129" s="1123"/>
      <c r="F129" s="1123"/>
    </row>
    <row r="130" spans="1:6" s="541" customFormat="1" ht="21" hidden="1" customHeight="1">
      <c r="A130" s="1114" t="s">
        <v>271</v>
      </c>
      <c r="B130" s="1115" t="s">
        <v>1167</v>
      </c>
      <c r="C130" s="1115"/>
      <c r="D130" s="1115"/>
      <c r="E130" s="1115"/>
      <c r="F130" s="1115"/>
    </row>
    <row r="131" spans="1:6" s="541" customFormat="1" ht="18" hidden="1" customHeight="1">
      <c r="A131" s="1114"/>
      <c r="B131" s="1116" t="s">
        <v>1033</v>
      </c>
      <c r="C131" s="1117" t="s">
        <v>1169</v>
      </c>
      <c r="D131" s="1117"/>
      <c r="E131" s="1117"/>
      <c r="F131" s="1117"/>
    </row>
    <row r="132" spans="1:6" s="541" customFormat="1" ht="12.75" hidden="1" customHeight="1">
      <c r="A132" s="1114"/>
      <c r="B132" s="1116"/>
      <c r="C132" s="1117" t="s">
        <v>1170</v>
      </c>
      <c r="D132" s="1118" t="s">
        <v>1171</v>
      </c>
      <c r="E132" s="1117" t="s">
        <v>31</v>
      </c>
      <c r="F132" s="1117"/>
    </row>
    <row r="133" spans="1:6" s="541" customFormat="1" ht="33" hidden="1" customHeight="1">
      <c r="A133" s="1114"/>
      <c r="B133" s="1116"/>
      <c r="C133" s="1117"/>
      <c r="D133" s="1118"/>
      <c r="E133" s="702" t="s">
        <v>1172</v>
      </c>
      <c r="F133" s="702" t="s">
        <v>1173</v>
      </c>
    </row>
    <row r="134" spans="1:6" ht="15.75" hidden="1">
      <c r="A134" s="1119" t="s">
        <v>1174</v>
      </c>
      <c r="B134" s="1119"/>
      <c r="C134" s="1119"/>
      <c r="D134" s="1119"/>
      <c r="E134" s="1119"/>
      <c r="F134" s="1119"/>
    </row>
    <row r="135" spans="1:6" ht="15.75" hidden="1">
      <c r="A135" s="543" t="s">
        <v>1175</v>
      </c>
      <c r="B135" s="544">
        <v>0</v>
      </c>
      <c r="C135" s="545">
        <v>0</v>
      </c>
      <c r="D135" s="545">
        <v>0</v>
      </c>
      <c r="E135" s="545">
        <v>0</v>
      </c>
      <c r="F135" s="545">
        <v>0</v>
      </c>
    </row>
    <row r="136" spans="1:6" ht="15.75" hidden="1">
      <c r="A136" s="543" t="s">
        <v>1176</v>
      </c>
      <c r="B136" s="544">
        <v>0</v>
      </c>
      <c r="C136" s="545">
        <v>0</v>
      </c>
      <c r="D136" s="545">
        <v>0</v>
      </c>
      <c r="E136" s="545">
        <v>0</v>
      </c>
      <c r="F136" s="545">
        <v>0</v>
      </c>
    </row>
    <row r="137" spans="1:6" ht="15.75" hidden="1">
      <c r="A137" s="546" t="s">
        <v>1177</v>
      </c>
      <c r="B137" s="544">
        <v>0</v>
      </c>
      <c r="C137" s="545">
        <v>0</v>
      </c>
      <c r="D137" s="545">
        <v>0</v>
      </c>
      <c r="E137" s="545"/>
      <c r="F137" s="545"/>
    </row>
    <row r="138" spans="1:6" ht="15.75" hidden="1" customHeight="1">
      <c r="A138" s="1119" t="s">
        <v>1178</v>
      </c>
      <c r="B138" s="1119"/>
      <c r="C138" s="1119"/>
      <c r="D138" s="1119"/>
      <c r="E138" s="1119"/>
      <c r="F138" s="1119"/>
    </row>
    <row r="139" spans="1:6" ht="15.75" hidden="1">
      <c r="A139" s="543" t="s">
        <v>1175</v>
      </c>
      <c r="B139" s="544">
        <v>0</v>
      </c>
      <c r="C139" s="545">
        <v>0</v>
      </c>
      <c r="D139" s="545">
        <v>0</v>
      </c>
      <c r="E139" s="545">
        <v>0</v>
      </c>
      <c r="F139" s="545">
        <v>0</v>
      </c>
    </row>
    <row r="140" spans="1:6" ht="15.75" hidden="1">
      <c r="A140" s="543" t="s">
        <v>1176</v>
      </c>
      <c r="B140" s="544">
        <v>0</v>
      </c>
      <c r="C140" s="545">
        <v>0</v>
      </c>
      <c r="D140" s="545">
        <v>0</v>
      </c>
      <c r="E140" s="545">
        <v>0</v>
      </c>
      <c r="F140" s="545">
        <v>0</v>
      </c>
    </row>
    <row r="141" spans="1:6" ht="15.75" hidden="1">
      <c r="A141" s="546" t="s">
        <v>1177</v>
      </c>
      <c r="B141" s="544">
        <v>0</v>
      </c>
      <c r="C141" s="545">
        <v>0</v>
      </c>
      <c r="D141" s="545">
        <v>0</v>
      </c>
      <c r="E141" s="545"/>
      <c r="F141" s="545"/>
    </row>
    <row r="142" spans="1:6" ht="15.75" hidden="1" customHeight="1">
      <c r="A142" s="1120" t="s">
        <v>1179</v>
      </c>
      <c r="B142" s="1121"/>
      <c r="C142" s="1121"/>
      <c r="D142" s="1121"/>
      <c r="E142" s="1121"/>
      <c r="F142" s="1121"/>
    </row>
    <row r="143" spans="1:6" ht="15.75" hidden="1">
      <c r="A143" s="543" t="s">
        <v>1175</v>
      </c>
      <c r="B143" s="544">
        <v>0</v>
      </c>
      <c r="C143" s="545">
        <v>0</v>
      </c>
      <c r="D143" s="545">
        <v>0</v>
      </c>
      <c r="E143" s="545">
        <v>0</v>
      </c>
      <c r="F143" s="545">
        <v>0</v>
      </c>
    </row>
    <row r="144" spans="1:6" ht="20.25" hidden="1" customHeight="1">
      <c r="A144" s="543" t="s">
        <v>1176</v>
      </c>
      <c r="B144" s="544">
        <v>0</v>
      </c>
      <c r="C144" s="545">
        <v>0</v>
      </c>
      <c r="D144" s="545">
        <v>0</v>
      </c>
      <c r="E144" s="545">
        <v>0</v>
      </c>
      <c r="F144" s="545">
        <v>0</v>
      </c>
    </row>
    <row r="145" spans="1:6" ht="17.25" hidden="1" customHeight="1">
      <c r="A145" s="546" t="s">
        <v>1177</v>
      </c>
      <c r="B145" s="544">
        <v>0</v>
      </c>
      <c r="C145" s="545">
        <v>0</v>
      </c>
      <c r="D145" s="545">
        <v>0</v>
      </c>
      <c r="E145" s="545"/>
      <c r="F145" s="545"/>
    </row>
    <row r="147" spans="1:6" s="540" customFormat="1" ht="22.5" customHeight="1">
      <c r="A147" s="1113" t="s">
        <v>1208</v>
      </c>
      <c r="B147" s="1113"/>
      <c r="C147" s="1113"/>
      <c r="D147" s="1113"/>
      <c r="E147" s="1113"/>
      <c r="F147" s="1113"/>
    </row>
    <row r="148" spans="1:6" s="541" customFormat="1" ht="21" customHeight="1">
      <c r="A148" s="1114" t="s">
        <v>271</v>
      </c>
      <c r="B148" s="1115" t="s">
        <v>1167</v>
      </c>
      <c r="C148" s="1115"/>
      <c r="D148" s="1115"/>
      <c r="E148" s="1115"/>
      <c r="F148" s="1115"/>
    </row>
    <row r="149" spans="1:6" s="541" customFormat="1" ht="18" customHeight="1">
      <c r="A149" s="1114"/>
      <c r="B149" s="1116" t="s">
        <v>1033</v>
      </c>
      <c r="C149" s="1117" t="s">
        <v>1169</v>
      </c>
      <c r="D149" s="1117"/>
      <c r="E149" s="1117"/>
      <c r="F149" s="1117"/>
    </row>
    <row r="150" spans="1:6" s="541" customFormat="1" ht="12.75" customHeight="1">
      <c r="A150" s="1114"/>
      <c r="B150" s="1116"/>
      <c r="C150" s="1117" t="s">
        <v>1170</v>
      </c>
      <c r="D150" s="1118" t="s">
        <v>1171</v>
      </c>
      <c r="E150" s="1117" t="s">
        <v>31</v>
      </c>
      <c r="F150" s="1117"/>
    </row>
    <row r="151" spans="1:6" s="541" customFormat="1" ht="33" customHeight="1">
      <c r="A151" s="1114"/>
      <c r="B151" s="1116"/>
      <c r="C151" s="1117"/>
      <c r="D151" s="1118"/>
      <c r="E151" s="702" t="s">
        <v>1172</v>
      </c>
      <c r="F151" s="702" t="s">
        <v>1173</v>
      </c>
    </row>
    <row r="152" spans="1:6" ht="15.75">
      <c r="A152" s="1119" t="s">
        <v>1174</v>
      </c>
      <c r="B152" s="1119"/>
      <c r="C152" s="1119"/>
      <c r="D152" s="1119"/>
      <c r="E152" s="1119"/>
      <c r="F152" s="1119"/>
    </row>
    <row r="153" spans="1:6" ht="15.75">
      <c r="A153" s="543" t="s">
        <v>1175</v>
      </c>
      <c r="B153" s="544">
        <v>178206</v>
      </c>
      <c r="C153" s="545">
        <v>20442</v>
      </c>
      <c r="D153" s="545">
        <v>157764</v>
      </c>
      <c r="E153" s="545">
        <v>122454</v>
      </c>
      <c r="F153" s="545">
        <v>35310</v>
      </c>
    </row>
    <row r="154" spans="1:6" ht="15.75">
      <c r="A154" s="543" t="s">
        <v>1176</v>
      </c>
      <c r="B154" s="544">
        <v>245532</v>
      </c>
      <c r="C154" s="545">
        <v>25104</v>
      </c>
      <c r="D154" s="545">
        <v>220428</v>
      </c>
      <c r="E154" s="545">
        <v>167250</v>
      </c>
      <c r="F154" s="545">
        <v>53178</v>
      </c>
    </row>
    <row r="155" spans="1:6" ht="15.75">
      <c r="A155" s="546" t="s">
        <v>1177</v>
      </c>
      <c r="B155" s="544">
        <v>248902</v>
      </c>
      <c r="C155" s="545">
        <v>24628</v>
      </c>
      <c r="D155" s="545">
        <v>224274</v>
      </c>
      <c r="E155" s="545">
        <v>161976</v>
      </c>
      <c r="F155" s="545">
        <v>62298</v>
      </c>
    </row>
    <row r="156" spans="1:6" ht="15.75" hidden="1" customHeight="1">
      <c r="A156" s="1119" t="s">
        <v>1178</v>
      </c>
      <c r="B156" s="1119"/>
      <c r="C156" s="1119"/>
      <c r="D156" s="1119"/>
      <c r="E156" s="1119"/>
      <c r="F156" s="1119"/>
    </row>
    <row r="157" spans="1:6" ht="15.75" hidden="1">
      <c r="A157" s="543" t="s">
        <v>1175</v>
      </c>
      <c r="B157" s="544">
        <v>59152</v>
      </c>
      <c r="C157" s="545">
        <v>10816</v>
      </c>
      <c r="D157" s="545">
        <v>48336</v>
      </c>
      <c r="E157" s="545">
        <v>37518</v>
      </c>
      <c r="F157" s="545">
        <v>10818</v>
      </c>
    </row>
    <row r="158" spans="1:6" ht="15.75" hidden="1">
      <c r="A158" s="543" t="s">
        <v>1176</v>
      </c>
      <c r="B158" s="544">
        <v>79397</v>
      </c>
      <c r="C158" s="545">
        <v>11863</v>
      </c>
      <c r="D158" s="545">
        <v>67534</v>
      </c>
      <c r="E158" s="545">
        <v>51241</v>
      </c>
      <c r="F158" s="545">
        <v>16293</v>
      </c>
    </row>
    <row r="159" spans="1:6" ht="15.75" hidden="1">
      <c r="A159" s="546" t="s">
        <v>1177</v>
      </c>
      <c r="B159" s="544">
        <v>80378</v>
      </c>
      <c r="C159" s="545">
        <v>11666</v>
      </c>
      <c r="D159" s="545">
        <v>68712</v>
      </c>
      <c r="E159" s="545">
        <v>49624</v>
      </c>
      <c r="F159" s="545">
        <v>19088</v>
      </c>
    </row>
    <row r="160" spans="1:6" ht="15.75" hidden="1" customHeight="1">
      <c r="A160" s="1120" t="s">
        <v>1179</v>
      </c>
      <c r="B160" s="1121"/>
      <c r="C160" s="1121"/>
      <c r="D160" s="1121"/>
      <c r="E160" s="1121"/>
      <c r="F160" s="1121"/>
    </row>
    <row r="161" spans="1:6" ht="15.75" hidden="1">
      <c r="A161" s="543" t="s">
        <v>1175</v>
      </c>
      <c r="B161" s="544">
        <v>70069</v>
      </c>
      <c r="C161" s="545">
        <v>11375</v>
      </c>
      <c r="D161" s="545">
        <v>58694</v>
      </c>
      <c r="E161" s="545">
        <v>45557</v>
      </c>
      <c r="F161" s="545">
        <v>13137</v>
      </c>
    </row>
    <row r="162" spans="1:6" ht="20.25" hidden="1" customHeight="1">
      <c r="A162" s="543" t="s">
        <v>1176</v>
      </c>
      <c r="B162" s="544">
        <v>94596</v>
      </c>
      <c r="C162" s="545">
        <v>12591</v>
      </c>
      <c r="D162" s="545">
        <v>82005</v>
      </c>
      <c r="E162" s="545">
        <v>62221</v>
      </c>
      <c r="F162" s="545">
        <v>19784</v>
      </c>
    </row>
    <row r="163" spans="1:6" ht="17.25" hidden="1" customHeight="1">
      <c r="A163" s="546" t="s">
        <v>1177</v>
      </c>
      <c r="B163" s="544">
        <v>95763</v>
      </c>
      <c r="C163" s="545">
        <v>12327</v>
      </c>
      <c r="D163" s="545">
        <v>83436</v>
      </c>
      <c r="E163" s="545">
        <v>60257</v>
      </c>
      <c r="F163" s="545">
        <v>23179</v>
      </c>
    </row>
    <row r="165" spans="1:6" s="540" customFormat="1" ht="22.5" customHeight="1">
      <c r="A165" s="1113" t="s">
        <v>1209</v>
      </c>
      <c r="B165" s="1113"/>
      <c r="C165" s="1113"/>
      <c r="D165" s="1113"/>
      <c r="E165" s="1113"/>
      <c r="F165" s="1113"/>
    </row>
    <row r="166" spans="1:6" s="541" customFormat="1" ht="21" customHeight="1">
      <c r="A166" s="1114" t="s">
        <v>271</v>
      </c>
      <c r="B166" s="1115" t="s">
        <v>1167</v>
      </c>
      <c r="C166" s="1115"/>
      <c r="D166" s="1115"/>
      <c r="E166" s="1115"/>
      <c r="F166" s="1115"/>
    </row>
    <row r="167" spans="1:6" s="541" customFormat="1" ht="18" customHeight="1">
      <c r="A167" s="1114"/>
      <c r="B167" s="1116" t="s">
        <v>1033</v>
      </c>
      <c r="C167" s="1117" t="s">
        <v>1169</v>
      </c>
      <c r="D167" s="1117"/>
      <c r="E167" s="1117"/>
      <c r="F167" s="1117"/>
    </row>
    <row r="168" spans="1:6" s="541" customFormat="1" ht="12.75" customHeight="1">
      <c r="A168" s="1114"/>
      <c r="B168" s="1116"/>
      <c r="C168" s="1117" t="s">
        <v>1170</v>
      </c>
      <c r="D168" s="1118" t="s">
        <v>1171</v>
      </c>
      <c r="E168" s="1117" t="s">
        <v>31</v>
      </c>
      <c r="F168" s="1117"/>
    </row>
    <row r="169" spans="1:6" s="541" customFormat="1" ht="33" customHeight="1">
      <c r="A169" s="1114"/>
      <c r="B169" s="1116"/>
      <c r="C169" s="1117"/>
      <c r="D169" s="1118"/>
      <c r="E169" s="702" t="s">
        <v>1172</v>
      </c>
      <c r="F169" s="702" t="s">
        <v>1173</v>
      </c>
    </row>
    <row r="170" spans="1:6" ht="15.75">
      <c r="A170" s="1119" t="s">
        <v>1174</v>
      </c>
      <c r="B170" s="1119"/>
      <c r="C170" s="1119"/>
      <c r="D170" s="1119"/>
      <c r="E170" s="1119"/>
      <c r="F170" s="1119"/>
    </row>
    <row r="171" spans="1:6" ht="15.75">
      <c r="A171" s="543" t="s">
        <v>1175</v>
      </c>
      <c r="B171" s="544">
        <v>170706</v>
      </c>
      <c r="C171" s="545">
        <v>12942</v>
      </c>
      <c r="D171" s="545">
        <v>157764</v>
      </c>
      <c r="E171" s="545">
        <v>122454</v>
      </c>
      <c r="F171" s="545">
        <v>35310</v>
      </c>
    </row>
    <row r="172" spans="1:6" ht="15.75">
      <c r="A172" s="543" t="s">
        <v>1176</v>
      </c>
      <c r="B172" s="544">
        <v>238032</v>
      </c>
      <c r="C172" s="545">
        <v>17604</v>
      </c>
      <c r="D172" s="545">
        <v>220428</v>
      </c>
      <c r="E172" s="545">
        <v>167250</v>
      </c>
      <c r="F172" s="545">
        <v>53178</v>
      </c>
    </row>
    <row r="173" spans="1:6" ht="15.75">
      <c r="A173" s="546" t="s">
        <v>1177</v>
      </c>
      <c r="B173" s="544">
        <v>241402</v>
      </c>
      <c r="C173" s="545">
        <v>17128</v>
      </c>
      <c r="D173" s="545">
        <v>224274</v>
      </c>
      <c r="E173" s="545">
        <v>161976</v>
      </c>
      <c r="F173" s="545">
        <v>62298</v>
      </c>
    </row>
    <row r="174" spans="1:6" ht="15.75" hidden="1" customHeight="1">
      <c r="A174" s="1119" t="s">
        <v>1178</v>
      </c>
      <c r="B174" s="1119"/>
      <c r="C174" s="1119"/>
      <c r="D174" s="1119"/>
      <c r="E174" s="1119"/>
      <c r="F174" s="1119"/>
    </row>
    <row r="175" spans="1:6" ht="15.75" hidden="1">
      <c r="A175" s="543" t="s">
        <v>1175</v>
      </c>
      <c r="B175" s="544">
        <v>51652</v>
      </c>
      <c r="C175" s="545">
        <v>3316</v>
      </c>
      <c r="D175" s="545">
        <v>48336</v>
      </c>
      <c r="E175" s="545">
        <v>37518</v>
      </c>
      <c r="F175" s="545">
        <v>10818</v>
      </c>
    </row>
    <row r="176" spans="1:6" ht="15.75" hidden="1">
      <c r="A176" s="543" t="s">
        <v>1176</v>
      </c>
      <c r="B176" s="544">
        <v>71897</v>
      </c>
      <c r="C176" s="545">
        <v>4363</v>
      </c>
      <c r="D176" s="545">
        <v>67534</v>
      </c>
      <c r="E176" s="545">
        <v>51241</v>
      </c>
      <c r="F176" s="545">
        <v>16293</v>
      </c>
    </row>
    <row r="177" spans="1:6" ht="15.75" hidden="1">
      <c r="A177" s="546" t="s">
        <v>1177</v>
      </c>
      <c r="B177" s="544">
        <v>72878</v>
      </c>
      <c r="C177" s="545">
        <v>4166</v>
      </c>
      <c r="D177" s="545">
        <v>68712</v>
      </c>
      <c r="E177" s="545">
        <v>49624</v>
      </c>
      <c r="F177" s="545">
        <v>19088</v>
      </c>
    </row>
    <row r="178" spans="1:6" ht="15.75" hidden="1" customHeight="1">
      <c r="A178" s="1120" t="s">
        <v>1179</v>
      </c>
      <c r="B178" s="1121"/>
      <c r="C178" s="1121"/>
      <c r="D178" s="1121"/>
      <c r="E178" s="1121"/>
      <c r="F178" s="1121"/>
    </row>
    <row r="179" spans="1:6" ht="15.75" hidden="1">
      <c r="A179" s="543" t="s">
        <v>1175</v>
      </c>
      <c r="B179" s="544">
        <v>62569</v>
      </c>
      <c r="C179" s="545">
        <v>3875</v>
      </c>
      <c r="D179" s="545">
        <v>58694</v>
      </c>
      <c r="E179" s="545">
        <v>45557</v>
      </c>
      <c r="F179" s="545">
        <v>13137</v>
      </c>
    </row>
    <row r="180" spans="1:6" ht="20.25" hidden="1" customHeight="1">
      <c r="A180" s="543" t="s">
        <v>1176</v>
      </c>
      <c r="B180" s="544">
        <v>87096</v>
      </c>
      <c r="C180" s="545">
        <v>5091</v>
      </c>
      <c r="D180" s="545">
        <v>82005</v>
      </c>
      <c r="E180" s="545">
        <v>62221</v>
      </c>
      <c r="F180" s="545">
        <v>19784</v>
      </c>
    </row>
    <row r="181" spans="1:6" ht="17.25" hidden="1" customHeight="1">
      <c r="A181" s="546" t="s">
        <v>1177</v>
      </c>
      <c r="B181" s="544">
        <v>88263</v>
      </c>
      <c r="C181" s="545">
        <v>4827</v>
      </c>
      <c r="D181" s="545">
        <v>83436</v>
      </c>
      <c r="E181" s="545">
        <v>60257</v>
      </c>
      <c r="F181" s="545">
        <v>23179</v>
      </c>
    </row>
  </sheetData>
  <mergeCells count="111">
    <mergeCell ref="A170:F170"/>
    <mergeCell ref="A174:F174"/>
    <mergeCell ref="A178:F178"/>
    <mergeCell ref="A166:A169"/>
    <mergeCell ref="B166:F166"/>
    <mergeCell ref="B167:B169"/>
    <mergeCell ref="C167:F167"/>
    <mergeCell ref="C168:C169"/>
    <mergeCell ref="D168:D169"/>
    <mergeCell ref="E168:F168"/>
    <mergeCell ref="D150:D151"/>
    <mergeCell ref="E150:F150"/>
    <mergeCell ref="A152:F152"/>
    <mergeCell ref="A156:F156"/>
    <mergeCell ref="A160:F160"/>
    <mergeCell ref="A165:F165"/>
    <mergeCell ref="E132:F132"/>
    <mergeCell ref="A134:F134"/>
    <mergeCell ref="A138:F138"/>
    <mergeCell ref="A142:F142"/>
    <mergeCell ref="A147:F147"/>
    <mergeCell ref="A148:A151"/>
    <mergeCell ref="B148:F148"/>
    <mergeCell ref="B149:B151"/>
    <mergeCell ref="C149:F149"/>
    <mergeCell ref="C150:C151"/>
    <mergeCell ref="A116:F116"/>
    <mergeCell ref="A120:F120"/>
    <mergeCell ref="A124:F124"/>
    <mergeCell ref="A129:F129"/>
    <mergeCell ref="A130:A133"/>
    <mergeCell ref="B130:F130"/>
    <mergeCell ref="B131:B133"/>
    <mergeCell ref="C131:F131"/>
    <mergeCell ref="C132:C133"/>
    <mergeCell ref="D132:D133"/>
    <mergeCell ref="A112:A115"/>
    <mergeCell ref="B112:F112"/>
    <mergeCell ref="B113:B115"/>
    <mergeCell ref="C113:F113"/>
    <mergeCell ref="C114:C115"/>
    <mergeCell ref="D114:D115"/>
    <mergeCell ref="E114:F114"/>
    <mergeCell ref="D96:D97"/>
    <mergeCell ref="E96:F96"/>
    <mergeCell ref="A98:F98"/>
    <mergeCell ref="A102:F102"/>
    <mergeCell ref="A106:F106"/>
    <mergeCell ref="A111:F111"/>
    <mergeCell ref="A80:F80"/>
    <mergeCell ref="A84:F84"/>
    <mergeCell ref="A88:F88"/>
    <mergeCell ref="A93:F93"/>
    <mergeCell ref="A94:A97"/>
    <mergeCell ref="B94:F94"/>
    <mergeCell ref="B95:B97"/>
    <mergeCell ref="C95:F95"/>
    <mergeCell ref="C96:C97"/>
    <mergeCell ref="A62:F62"/>
    <mergeCell ref="A66:F66"/>
    <mergeCell ref="A70:F70"/>
    <mergeCell ref="A75:F75"/>
    <mergeCell ref="A76:A79"/>
    <mergeCell ref="B76:F76"/>
    <mergeCell ref="B77:B79"/>
    <mergeCell ref="C77:F77"/>
    <mergeCell ref="C78:C79"/>
    <mergeCell ref="D78:D79"/>
    <mergeCell ref="E78:F78"/>
    <mergeCell ref="A58:A61"/>
    <mergeCell ref="B58:F58"/>
    <mergeCell ref="B59:B61"/>
    <mergeCell ref="C59:F59"/>
    <mergeCell ref="C60:C61"/>
    <mergeCell ref="D60:D61"/>
    <mergeCell ref="E60:F60"/>
    <mergeCell ref="D42:D43"/>
    <mergeCell ref="E42:F42"/>
    <mergeCell ref="A44:F44"/>
    <mergeCell ref="A48:F48"/>
    <mergeCell ref="A52:F52"/>
    <mergeCell ref="A57:F57"/>
    <mergeCell ref="A26:F26"/>
    <mergeCell ref="A30:F30"/>
    <mergeCell ref="A34:F34"/>
    <mergeCell ref="A39:F39"/>
    <mergeCell ref="A40:A43"/>
    <mergeCell ref="B40:F40"/>
    <mergeCell ref="B41:B43"/>
    <mergeCell ref="C41:F41"/>
    <mergeCell ref="C42:C43"/>
    <mergeCell ref="A8:F8"/>
    <mergeCell ref="A12:F12"/>
    <mergeCell ref="A16:F16"/>
    <mergeCell ref="A21:F21"/>
    <mergeCell ref="A22:A25"/>
    <mergeCell ref="B22:F22"/>
    <mergeCell ref="B23:B25"/>
    <mergeCell ref="C23:F23"/>
    <mergeCell ref="C24:C25"/>
    <mergeCell ref="D24:D25"/>
    <mergeCell ref="E24:F24"/>
    <mergeCell ref="A1:F1"/>
    <mergeCell ref="A3:F3"/>
    <mergeCell ref="A4:A7"/>
    <mergeCell ref="B4:F4"/>
    <mergeCell ref="B5:B7"/>
    <mergeCell ref="C5:F5"/>
    <mergeCell ref="C6:C7"/>
    <mergeCell ref="D6:D7"/>
    <mergeCell ref="E6:F6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181"/>
  <sheetViews>
    <sheetView view="pageBreakPreview" topLeftCell="A95" zoomScaleSheetLayoutView="100" workbookViewId="0">
      <selection activeCell="G51" sqref="G51"/>
    </sheetView>
  </sheetViews>
  <sheetFormatPr defaultRowHeight="12.75"/>
  <cols>
    <col min="1" max="1" width="22.7109375" style="542" customWidth="1"/>
    <col min="2" max="2" width="13.5703125" style="542" customWidth="1"/>
    <col min="3" max="3" width="12.5703125" style="542" customWidth="1"/>
    <col min="4" max="4" width="11.140625" style="542" customWidth="1"/>
    <col min="5" max="5" width="13" style="542" customWidth="1"/>
    <col min="6" max="6" width="13.85546875" style="542" customWidth="1"/>
    <col min="7" max="218" width="9.140625" style="542"/>
    <col min="219" max="219" width="17.7109375" style="542" customWidth="1"/>
    <col min="220" max="220" width="9.85546875" style="542" customWidth="1"/>
    <col min="221" max="221" width="10" style="542" customWidth="1"/>
    <col min="222" max="222" width="12.140625" style="542" customWidth="1"/>
    <col min="223" max="223" width="13.140625" style="542" customWidth="1"/>
    <col min="224" max="224" width="9.140625" style="542"/>
    <col min="225" max="225" width="9.85546875" style="542" customWidth="1"/>
    <col min="226" max="226" width="11.42578125" style="542" customWidth="1"/>
    <col min="227" max="228" width="9.140625" style="542"/>
    <col min="229" max="229" width="10.42578125" style="542" customWidth="1"/>
    <col min="230" max="230" width="7.85546875" style="542" customWidth="1"/>
    <col min="231" max="231" width="9.140625" style="542"/>
    <col min="232" max="232" width="11.42578125" style="542" customWidth="1"/>
    <col min="233" max="233" width="9.140625" style="542"/>
    <col min="234" max="235" width="12" style="542" customWidth="1"/>
    <col min="236" max="236" width="8.7109375" style="542" customWidth="1"/>
    <col min="237" max="237" width="9.42578125" style="542" customWidth="1"/>
    <col min="238" max="474" width="9.140625" style="542"/>
    <col min="475" max="475" width="17.7109375" style="542" customWidth="1"/>
    <col min="476" max="476" width="9.85546875" style="542" customWidth="1"/>
    <col min="477" max="477" width="10" style="542" customWidth="1"/>
    <col min="478" max="478" width="12.140625" style="542" customWidth="1"/>
    <col min="479" max="479" width="13.140625" style="542" customWidth="1"/>
    <col min="480" max="480" width="9.140625" style="542"/>
    <col min="481" max="481" width="9.85546875" style="542" customWidth="1"/>
    <col min="482" max="482" width="11.42578125" style="542" customWidth="1"/>
    <col min="483" max="484" width="9.140625" style="542"/>
    <col min="485" max="485" width="10.42578125" style="542" customWidth="1"/>
    <col min="486" max="486" width="7.85546875" style="542" customWidth="1"/>
    <col min="487" max="487" width="9.140625" style="542"/>
    <col min="488" max="488" width="11.42578125" style="542" customWidth="1"/>
    <col min="489" max="489" width="9.140625" style="542"/>
    <col min="490" max="491" width="12" style="542" customWidth="1"/>
    <col min="492" max="492" width="8.7109375" style="542" customWidth="1"/>
    <col min="493" max="493" width="9.42578125" style="542" customWidth="1"/>
    <col min="494" max="730" width="9.140625" style="542"/>
    <col min="731" max="731" width="17.7109375" style="542" customWidth="1"/>
    <col min="732" max="732" width="9.85546875" style="542" customWidth="1"/>
    <col min="733" max="733" width="10" style="542" customWidth="1"/>
    <col min="734" max="734" width="12.140625" style="542" customWidth="1"/>
    <col min="735" max="735" width="13.140625" style="542" customWidth="1"/>
    <col min="736" max="736" width="9.140625" style="542"/>
    <col min="737" max="737" width="9.85546875" style="542" customWidth="1"/>
    <col min="738" max="738" width="11.42578125" style="542" customWidth="1"/>
    <col min="739" max="740" width="9.140625" style="542"/>
    <col min="741" max="741" width="10.42578125" style="542" customWidth="1"/>
    <col min="742" max="742" width="7.85546875" style="542" customWidth="1"/>
    <col min="743" max="743" width="9.140625" style="542"/>
    <col min="744" max="744" width="11.42578125" style="542" customWidth="1"/>
    <col min="745" max="745" width="9.140625" style="542"/>
    <col min="746" max="747" width="12" style="542" customWidth="1"/>
    <col min="748" max="748" width="8.7109375" style="542" customWidth="1"/>
    <col min="749" max="749" width="9.42578125" style="542" customWidth="1"/>
    <col min="750" max="986" width="9.140625" style="542"/>
    <col min="987" max="987" width="17.7109375" style="542" customWidth="1"/>
    <col min="988" max="988" width="9.85546875" style="542" customWidth="1"/>
    <col min="989" max="989" width="10" style="542" customWidth="1"/>
    <col min="990" max="990" width="12.140625" style="542" customWidth="1"/>
    <col min="991" max="991" width="13.140625" style="542" customWidth="1"/>
    <col min="992" max="992" width="9.140625" style="542"/>
    <col min="993" max="993" width="9.85546875" style="542" customWidth="1"/>
    <col min="994" max="994" width="11.42578125" style="542" customWidth="1"/>
    <col min="995" max="996" width="9.140625" style="542"/>
    <col min="997" max="997" width="10.42578125" style="542" customWidth="1"/>
    <col min="998" max="998" width="7.85546875" style="542" customWidth="1"/>
    <col min="999" max="999" width="9.140625" style="542"/>
    <col min="1000" max="1000" width="11.42578125" style="542" customWidth="1"/>
    <col min="1001" max="1001" width="9.140625" style="542"/>
    <col min="1002" max="1003" width="12" style="542" customWidth="1"/>
    <col min="1004" max="1004" width="8.7109375" style="542" customWidth="1"/>
    <col min="1005" max="1005" width="9.42578125" style="542" customWidth="1"/>
    <col min="1006" max="1242" width="9.140625" style="542"/>
    <col min="1243" max="1243" width="17.7109375" style="542" customWidth="1"/>
    <col min="1244" max="1244" width="9.85546875" style="542" customWidth="1"/>
    <col min="1245" max="1245" width="10" style="542" customWidth="1"/>
    <col min="1246" max="1246" width="12.140625" style="542" customWidth="1"/>
    <col min="1247" max="1247" width="13.140625" style="542" customWidth="1"/>
    <col min="1248" max="1248" width="9.140625" style="542"/>
    <col min="1249" max="1249" width="9.85546875" style="542" customWidth="1"/>
    <col min="1250" max="1250" width="11.42578125" style="542" customWidth="1"/>
    <col min="1251" max="1252" width="9.140625" style="542"/>
    <col min="1253" max="1253" width="10.42578125" style="542" customWidth="1"/>
    <col min="1254" max="1254" width="7.85546875" style="542" customWidth="1"/>
    <col min="1255" max="1255" width="9.140625" style="542"/>
    <col min="1256" max="1256" width="11.42578125" style="542" customWidth="1"/>
    <col min="1257" max="1257" width="9.140625" style="542"/>
    <col min="1258" max="1259" width="12" style="542" customWidth="1"/>
    <col min="1260" max="1260" width="8.7109375" style="542" customWidth="1"/>
    <col min="1261" max="1261" width="9.42578125" style="542" customWidth="1"/>
    <col min="1262" max="1498" width="9.140625" style="542"/>
    <col min="1499" max="1499" width="17.7109375" style="542" customWidth="1"/>
    <col min="1500" max="1500" width="9.85546875" style="542" customWidth="1"/>
    <col min="1501" max="1501" width="10" style="542" customWidth="1"/>
    <col min="1502" max="1502" width="12.140625" style="542" customWidth="1"/>
    <col min="1503" max="1503" width="13.140625" style="542" customWidth="1"/>
    <col min="1504" max="1504" width="9.140625" style="542"/>
    <col min="1505" max="1505" width="9.85546875" style="542" customWidth="1"/>
    <col min="1506" max="1506" width="11.42578125" style="542" customWidth="1"/>
    <col min="1507" max="1508" width="9.140625" style="542"/>
    <col min="1509" max="1509" width="10.42578125" style="542" customWidth="1"/>
    <col min="1510" max="1510" width="7.85546875" style="542" customWidth="1"/>
    <col min="1511" max="1511" width="9.140625" style="542"/>
    <col min="1512" max="1512" width="11.42578125" style="542" customWidth="1"/>
    <col min="1513" max="1513" width="9.140625" style="542"/>
    <col min="1514" max="1515" width="12" style="542" customWidth="1"/>
    <col min="1516" max="1516" width="8.7109375" style="542" customWidth="1"/>
    <col min="1517" max="1517" width="9.42578125" style="542" customWidth="1"/>
    <col min="1518" max="1754" width="9.140625" style="542"/>
    <col min="1755" max="1755" width="17.7109375" style="542" customWidth="1"/>
    <col min="1756" max="1756" width="9.85546875" style="542" customWidth="1"/>
    <col min="1757" max="1757" width="10" style="542" customWidth="1"/>
    <col min="1758" max="1758" width="12.140625" style="542" customWidth="1"/>
    <col min="1759" max="1759" width="13.140625" style="542" customWidth="1"/>
    <col min="1760" max="1760" width="9.140625" style="542"/>
    <col min="1761" max="1761" width="9.85546875" style="542" customWidth="1"/>
    <col min="1762" max="1762" width="11.42578125" style="542" customWidth="1"/>
    <col min="1763" max="1764" width="9.140625" style="542"/>
    <col min="1765" max="1765" width="10.42578125" style="542" customWidth="1"/>
    <col min="1766" max="1766" width="7.85546875" style="542" customWidth="1"/>
    <col min="1767" max="1767" width="9.140625" style="542"/>
    <col min="1768" max="1768" width="11.42578125" style="542" customWidth="1"/>
    <col min="1769" max="1769" width="9.140625" style="542"/>
    <col min="1770" max="1771" width="12" style="542" customWidth="1"/>
    <col min="1772" max="1772" width="8.7109375" style="542" customWidth="1"/>
    <col min="1773" max="1773" width="9.42578125" style="542" customWidth="1"/>
    <col min="1774" max="2010" width="9.140625" style="542"/>
    <col min="2011" max="2011" width="17.7109375" style="542" customWidth="1"/>
    <col min="2012" max="2012" width="9.85546875" style="542" customWidth="1"/>
    <col min="2013" max="2013" width="10" style="542" customWidth="1"/>
    <col min="2014" max="2014" width="12.140625" style="542" customWidth="1"/>
    <col min="2015" max="2015" width="13.140625" style="542" customWidth="1"/>
    <col min="2016" max="2016" width="9.140625" style="542"/>
    <col min="2017" max="2017" width="9.85546875" style="542" customWidth="1"/>
    <col min="2018" max="2018" width="11.42578125" style="542" customWidth="1"/>
    <col min="2019" max="2020" width="9.140625" style="542"/>
    <col min="2021" max="2021" width="10.42578125" style="542" customWidth="1"/>
    <col min="2022" max="2022" width="7.85546875" style="542" customWidth="1"/>
    <col min="2023" max="2023" width="9.140625" style="542"/>
    <col min="2024" max="2024" width="11.42578125" style="542" customWidth="1"/>
    <col min="2025" max="2025" width="9.140625" style="542"/>
    <col min="2026" max="2027" width="12" style="542" customWidth="1"/>
    <col min="2028" max="2028" width="8.7109375" style="542" customWidth="1"/>
    <col min="2029" max="2029" width="9.42578125" style="542" customWidth="1"/>
    <col min="2030" max="2266" width="9.140625" style="542"/>
    <col min="2267" max="2267" width="17.7109375" style="542" customWidth="1"/>
    <col min="2268" max="2268" width="9.85546875" style="542" customWidth="1"/>
    <col min="2269" max="2269" width="10" style="542" customWidth="1"/>
    <col min="2270" max="2270" width="12.140625" style="542" customWidth="1"/>
    <col min="2271" max="2271" width="13.140625" style="542" customWidth="1"/>
    <col min="2272" max="2272" width="9.140625" style="542"/>
    <col min="2273" max="2273" width="9.85546875" style="542" customWidth="1"/>
    <col min="2274" max="2274" width="11.42578125" style="542" customWidth="1"/>
    <col min="2275" max="2276" width="9.140625" style="542"/>
    <col min="2277" max="2277" width="10.42578125" style="542" customWidth="1"/>
    <col min="2278" max="2278" width="7.85546875" style="542" customWidth="1"/>
    <col min="2279" max="2279" width="9.140625" style="542"/>
    <col min="2280" max="2280" width="11.42578125" style="542" customWidth="1"/>
    <col min="2281" max="2281" width="9.140625" style="542"/>
    <col min="2282" max="2283" width="12" style="542" customWidth="1"/>
    <col min="2284" max="2284" width="8.7109375" style="542" customWidth="1"/>
    <col min="2285" max="2285" width="9.42578125" style="542" customWidth="1"/>
    <col min="2286" max="2522" width="9.140625" style="542"/>
    <col min="2523" max="2523" width="17.7109375" style="542" customWidth="1"/>
    <col min="2524" max="2524" width="9.85546875" style="542" customWidth="1"/>
    <col min="2525" max="2525" width="10" style="542" customWidth="1"/>
    <col min="2526" max="2526" width="12.140625" style="542" customWidth="1"/>
    <col min="2527" max="2527" width="13.140625" style="542" customWidth="1"/>
    <col min="2528" max="2528" width="9.140625" style="542"/>
    <col min="2529" max="2529" width="9.85546875" style="542" customWidth="1"/>
    <col min="2530" max="2530" width="11.42578125" style="542" customWidth="1"/>
    <col min="2531" max="2532" width="9.140625" style="542"/>
    <col min="2533" max="2533" width="10.42578125" style="542" customWidth="1"/>
    <col min="2534" max="2534" width="7.85546875" style="542" customWidth="1"/>
    <col min="2535" max="2535" width="9.140625" style="542"/>
    <col min="2536" max="2536" width="11.42578125" style="542" customWidth="1"/>
    <col min="2537" max="2537" width="9.140625" style="542"/>
    <col min="2538" max="2539" width="12" style="542" customWidth="1"/>
    <col min="2540" max="2540" width="8.7109375" style="542" customWidth="1"/>
    <col min="2541" max="2541" width="9.42578125" style="542" customWidth="1"/>
    <col min="2542" max="2778" width="9.140625" style="542"/>
    <col min="2779" max="2779" width="17.7109375" style="542" customWidth="1"/>
    <col min="2780" max="2780" width="9.85546875" style="542" customWidth="1"/>
    <col min="2781" max="2781" width="10" style="542" customWidth="1"/>
    <col min="2782" max="2782" width="12.140625" style="542" customWidth="1"/>
    <col min="2783" max="2783" width="13.140625" style="542" customWidth="1"/>
    <col min="2784" max="2784" width="9.140625" style="542"/>
    <col min="2785" max="2785" width="9.85546875" style="542" customWidth="1"/>
    <col min="2786" max="2786" width="11.42578125" style="542" customWidth="1"/>
    <col min="2787" max="2788" width="9.140625" style="542"/>
    <col min="2789" max="2789" width="10.42578125" style="542" customWidth="1"/>
    <col min="2790" max="2790" width="7.85546875" style="542" customWidth="1"/>
    <col min="2791" max="2791" width="9.140625" style="542"/>
    <col min="2792" max="2792" width="11.42578125" style="542" customWidth="1"/>
    <col min="2793" max="2793" width="9.140625" style="542"/>
    <col min="2794" max="2795" width="12" style="542" customWidth="1"/>
    <col min="2796" max="2796" width="8.7109375" style="542" customWidth="1"/>
    <col min="2797" max="2797" width="9.42578125" style="542" customWidth="1"/>
    <col min="2798" max="3034" width="9.140625" style="542"/>
    <col min="3035" max="3035" width="17.7109375" style="542" customWidth="1"/>
    <col min="3036" max="3036" width="9.85546875" style="542" customWidth="1"/>
    <col min="3037" max="3037" width="10" style="542" customWidth="1"/>
    <col min="3038" max="3038" width="12.140625" style="542" customWidth="1"/>
    <col min="3039" max="3039" width="13.140625" style="542" customWidth="1"/>
    <col min="3040" max="3040" width="9.140625" style="542"/>
    <col min="3041" max="3041" width="9.85546875" style="542" customWidth="1"/>
    <col min="3042" max="3042" width="11.42578125" style="542" customWidth="1"/>
    <col min="3043" max="3044" width="9.140625" style="542"/>
    <col min="3045" max="3045" width="10.42578125" style="542" customWidth="1"/>
    <col min="3046" max="3046" width="7.85546875" style="542" customWidth="1"/>
    <col min="3047" max="3047" width="9.140625" style="542"/>
    <col min="3048" max="3048" width="11.42578125" style="542" customWidth="1"/>
    <col min="3049" max="3049" width="9.140625" style="542"/>
    <col min="3050" max="3051" width="12" style="542" customWidth="1"/>
    <col min="3052" max="3052" width="8.7109375" style="542" customWidth="1"/>
    <col min="3053" max="3053" width="9.42578125" style="542" customWidth="1"/>
    <col min="3054" max="3290" width="9.140625" style="542"/>
    <col min="3291" max="3291" width="17.7109375" style="542" customWidth="1"/>
    <col min="3292" max="3292" width="9.85546875" style="542" customWidth="1"/>
    <col min="3293" max="3293" width="10" style="542" customWidth="1"/>
    <col min="3294" max="3294" width="12.140625" style="542" customWidth="1"/>
    <col min="3295" max="3295" width="13.140625" style="542" customWidth="1"/>
    <col min="3296" max="3296" width="9.140625" style="542"/>
    <col min="3297" max="3297" width="9.85546875" style="542" customWidth="1"/>
    <col min="3298" max="3298" width="11.42578125" style="542" customWidth="1"/>
    <col min="3299" max="3300" width="9.140625" style="542"/>
    <col min="3301" max="3301" width="10.42578125" style="542" customWidth="1"/>
    <col min="3302" max="3302" width="7.85546875" style="542" customWidth="1"/>
    <col min="3303" max="3303" width="9.140625" style="542"/>
    <col min="3304" max="3304" width="11.42578125" style="542" customWidth="1"/>
    <col min="3305" max="3305" width="9.140625" style="542"/>
    <col min="3306" max="3307" width="12" style="542" customWidth="1"/>
    <col min="3308" max="3308" width="8.7109375" style="542" customWidth="1"/>
    <col min="3309" max="3309" width="9.42578125" style="542" customWidth="1"/>
    <col min="3310" max="3546" width="9.140625" style="542"/>
    <col min="3547" max="3547" width="17.7109375" style="542" customWidth="1"/>
    <col min="3548" max="3548" width="9.85546875" style="542" customWidth="1"/>
    <col min="3549" max="3549" width="10" style="542" customWidth="1"/>
    <col min="3550" max="3550" width="12.140625" style="542" customWidth="1"/>
    <col min="3551" max="3551" width="13.140625" style="542" customWidth="1"/>
    <col min="3552" max="3552" width="9.140625" style="542"/>
    <col min="3553" max="3553" width="9.85546875" style="542" customWidth="1"/>
    <col min="3554" max="3554" width="11.42578125" style="542" customWidth="1"/>
    <col min="3555" max="3556" width="9.140625" style="542"/>
    <col min="3557" max="3557" width="10.42578125" style="542" customWidth="1"/>
    <col min="3558" max="3558" width="7.85546875" style="542" customWidth="1"/>
    <col min="3559" max="3559" width="9.140625" style="542"/>
    <col min="3560" max="3560" width="11.42578125" style="542" customWidth="1"/>
    <col min="3561" max="3561" width="9.140625" style="542"/>
    <col min="3562" max="3563" width="12" style="542" customWidth="1"/>
    <col min="3564" max="3564" width="8.7109375" style="542" customWidth="1"/>
    <col min="3565" max="3565" width="9.42578125" style="542" customWidth="1"/>
    <col min="3566" max="3802" width="9.140625" style="542"/>
    <col min="3803" max="3803" width="17.7109375" style="542" customWidth="1"/>
    <col min="3804" max="3804" width="9.85546875" style="542" customWidth="1"/>
    <col min="3805" max="3805" width="10" style="542" customWidth="1"/>
    <col min="3806" max="3806" width="12.140625" style="542" customWidth="1"/>
    <col min="3807" max="3807" width="13.140625" style="542" customWidth="1"/>
    <col min="3808" max="3808" width="9.140625" style="542"/>
    <col min="3809" max="3809" width="9.85546875" style="542" customWidth="1"/>
    <col min="3810" max="3810" width="11.42578125" style="542" customWidth="1"/>
    <col min="3811" max="3812" width="9.140625" style="542"/>
    <col min="3813" max="3813" width="10.42578125" style="542" customWidth="1"/>
    <col min="3814" max="3814" width="7.85546875" style="542" customWidth="1"/>
    <col min="3815" max="3815" width="9.140625" style="542"/>
    <col min="3816" max="3816" width="11.42578125" style="542" customWidth="1"/>
    <col min="3817" max="3817" width="9.140625" style="542"/>
    <col min="3818" max="3819" width="12" style="542" customWidth="1"/>
    <col min="3820" max="3820" width="8.7109375" style="542" customWidth="1"/>
    <col min="3821" max="3821" width="9.42578125" style="542" customWidth="1"/>
    <col min="3822" max="4058" width="9.140625" style="542"/>
    <col min="4059" max="4059" width="17.7109375" style="542" customWidth="1"/>
    <col min="4060" max="4060" width="9.85546875" style="542" customWidth="1"/>
    <col min="4061" max="4061" width="10" style="542" customWidth="1"/>
    <col min="4062" max="4062" width="12.140625" style="542" customWidth="1"/>
    <col min="4063" max="4063" width="13.140625" style="542" customWidth="1"/>
    <col min="4064" max="4064" width="9.140625" style="542"/>
    <col min="4065" max="4065" width="9.85546875" style="542" customWidth="1"/>
    <col min="4066" max="4066" width="11.42578125" style="542" customWidth="1"/>
    <col min="4067" max="4068" width="9.140625" style="542"/>
    <col min="4069" max="4069" width="10.42578125" style="542" customWidth="1"/>
    <col min="4070" max="4070" width="7.85546875" style="542" customWidth="1"/>
    <col min="4071" max="4071" width="9.140625" style="542"/>
    <col min="4072" max="4072" width="11.42578125" style="542" customWidth="1"/>
    <col min="4073" max="4073" width="9.140625" style="542"/>
    <col min="4074" max="4075" width="12" style="542" customWidth="1"/>
    <col min="4076" max="4076" width="8.7109375" style="542" customWidth="1"/>
    <col min="4077" max="4077" width="9.42578125" style="542" customWidth="1"/>
    <col min="4078" max="4314" width="9.140625" style="542"/>
    <col min="4315" max="4315" width="17.7109375" style="542" customWidth="1"/>
    <col min="4316" max="4316" width="9.85546875" style="542" customWidth="1"/>
    <col min="4317" max="4317" width="10" style="542" customWidth="1"/>
    <col min="4318" max="4318" width="12.140625" style="542" customWidth="1"/>
    <col min="4319" max="4319" width="13.140625" style="542" customWidth="1"/>
    <col min="4320" max="4320" width="9.140625" style="542"/>
    <col min="4321" max="4321" width="9.85546875" style="542" customWidth="1"/>
    <col min="4322" max="4322" width="11.42578125" style="542" customWidth="1"/>
    <col min="4323" max="4324" width="9.140625" style="542"/>
    <col min="4325" max="4325" width="10.42578125" style="542" customWidth="1"/>
    <col min="4326" max="4326" width="7.85546875" style="542" customWidth="1"/>
    <col min="4327" max="4327" width="9.140625" style="542"/>
    <col min="4328" max="4328" width="11.42578125" style="542" customWidth="1"/>
    <col min="4329" max="4329" width="9.140625" style="542"/>
    <col min="4330" max="4331" width="12" style="542" customWidth="1"/>
    <col min="4332" max="4332" width="8.7109375" style="542" customWidth="1"/>
    <col min="4333" max="4333" width="9.42578125" style="542" customWidth="1"/>
    <col min="4334" max="4570" width="9.140625" style="542"/>
    <col min="4571" max="4571" width="17.7109375" style="542" customWidth="1"/>
    <col min="4572" max="4572" width="9.85546875" style="542" customWidth="1"/>
    <col min="4573" max="4573" width="10" style="542" customWidth="1"/>
    <col min="4574" max="4574" width="12.140625" style="542" customWidth="1"/>
    <col min="4575" max="4575" width="13.140625" style="542" customWidth="1"/>
    <col min="4576" max="4576" width="9.140625" style="542"/>
    <col min="4577" max="4577" width="9.85546875" style="542" customWidth="1"/>
    <col min="4578" max="4578" width="11.42578125" style="542" customWidth="1"/>
    <col min="4579" max="4580" width="9.140625" style="542"/>
    <col min="4581" max="4581" width="10.42578125" style="542" customWidth="1"/>
    <col min="4582" max="4582" width="7.85546875" style="542" customWidth="1"/>
    <col min="4583" max="4583" width="9.140625" style="542"/>
    <col min="4584" max="4584" width="11.42578125" style="542" customWidth="1"/>
    <col min="4585" max="4585" width="9.140625" style="542"/>
    <col min="4586" max="4587" width="12" style="542" customWidth="1"/>
    <col min="4588" max="4588" width="8.7109375" style="542" customWidth="1"/>
    <col min="4589" max="4589" width="9.42578125" style="542" customWidth="1"/>
    <col min="4590" max="4826" width="9.140625" style="542"/>
    <col min="4827" max="4827" width="17.7109375" style="542" customWidth="1"/>
    <col min="4828" max="4828" width="9.85546875" style="542" customWidth="1"/>
    <col min="4829" max="4829" width="10" style="542" customWidth="1"/>
    <col min="4830" max="4830" width="12.140625" style="542" customWidth="1"/>
    <col min="4831" max="4831" width="13.140625" style="542" customWidth="1"/>
    <col min="4832" max="4832" width="9.140625" style="542"/>
    <col min="4833" max="4833" width="9.85546875" style="542" customWidth="1"/>
    <col min="4834" max="4834" width="11.42578125" style="542" customWidth="1"/>
    <col min="4835" max="4836" width="9.140625" style="542"/>
    <col min="4837" max="4837" width="10.42578125" style="542" customWidth="1"/>
    <col min="4838" max="4838" width="7.85546875" style="542" customWidth="1"/>
    <col min="4839" max="4839" width="9.140625" style="542"/>
    <col min="4840" max="4840" width="11.42578125" style="542" customWidth="1"/>
    <col min="4841" max="4841" width="9.140625" style="542"/>
    <col min="4842" max="4843" width="12" style="542" customWidth="1"/>
    <col min="4844" max="4844" width="8.7109375" style="542" customWidth="1"/>
    <col min="4845" max="4845" width="9.42578125" style="542" customWidth="1"/>
    <col min="4846" max="5082" width="9.140625" style="542"/>
    <col min="5083" max="5083" width="17.7109375" style="542" customWidth="1"/>
    <col min="5084" max="5084" width="9.85546875" style="542" customWidth="1"/>
    <col min="5085" max="5085" width="10" style="542" customWidth="1"/>
    <col min="5086" max="5086" width="12.140625" style="542" customWidth="1"/>
    <col min="5087" max="5087" width="13.140625" style="542" customWidth="1"/>
    <col min="5088" max="5088" width="9.140625" style="542"/>
    <col min="5089" max="5089" width="9.85546875" style="542" customWidth="1"/>
    <col min="5090" max="5090" width="11.42578125" style="542" customWidth="1"/>
    <col min="5091" max="5092" width="9.140625" style="542"/>
    <col min="5093" max="5093" width="10.42578125" style="542" customWidth="1"/>
    <col min="5094" max="5094" width="7.85546875" style="542" customWidth="1"/>
    <col min="5095" max="5095" width="9.140625" style="542"/>
    <col min="5096" max="5096" width="11.42578125" style="542" customWidth="1"/>
    <col min="5097" max="5097" width="9.140625" style="542"/>
    <col min="5098" max="5099" width="12" style="542" customWidth="1"/>
    <col min="5100" max="5100" width="8.7109375" style="542" customWidth="1"/>
    <col min="5101" max="5101" width="9.42578125" style="542" customWidth="1"/>
    <col min="5102" max="5338" width="9.140625" style="542"/>
    <col min="5339" max="5339" width="17.7109375" style="542" customWidth="1"/>
    <col min="5340" max="5340" width="9.85546875" style="542" customWidth="1"/>
    <col min="5341" max="5341" width="10" style="542" customWidth="1"/>
    <col min="5342" max="5342" width="12.140625" style="542" customWidth="1"/>
    <col min="5343" max="5343" width="13.140625" style="542" customWidth="1"/>
    <col min="5344" max="5344" width="9.140625" style="542"/>
    <col min="5345" max="5345" width="9.85546875" style="542" customWidth="1"/>
    <col min="5346" max="5346" width="11.42578125" style="542" customWidth="1"/>
    <col min="5347" max="5348" width="9.140625" style="542"/>
    <col min="5349" max="5349" width="10.42578125" style="542" customWidth="1"/>
    <col min="5350" max="5350" width="7.85546875" style="542" customWidth="1"/>
    <col min="5351" max="5351" width="9.140625" style="542"/>
    <col min="5352" max="5352" width="11.42578125" style="542" customWidth="1"/>
    <col min="5353" max="5353" width="9.140625" style="542"/>
    <col min="5354" max="5355" width="12" style="542" customWidth="1"/>
    <col min="5356" max="5356" width="8.7109375" style="542" customWidth="1"/>
    <col min="5357" max="5357" width="9.42578125" style="542" customWidth="1"/>
    <col min="5358" max="5594" width="9.140625" style="542"/>
    <col min="5595" max="5595" width="17.7109375" style="542" customWidth="1"/>
    <col min="5596" max="5596" width="9.85546875" style="542" customWidth="1"/>
    <col min="5597" max="5597" width="10" style="542" customWidth="1"/>
    <col min="5598" max="5598" width="12.140625" style="542" customWidth="1"/>
    <col min="5599" max="5599" width="13.140625" style="542" customWidth="1"/>
    <col min="5600" max="5600" width="9.140625" style="542"/>
    <col min="5601" max="5601" width="9.85546875" style="542" customWidth="1"/>
    <col min="5602" max="5602" width="11.42578125" style="542" customWidth="1"/>
    <col min="5603" max="5604" width="9.140625" style="542"/>
    <col min="5605" max="5605" width="10.42578125" style="542" customWidth="1"/>
    <col min="5606" max="5606" width="7.85546875" style="542" customWidth="1"/>
    <col min="5607" max="5607" width="9.140625" style="542"/>
    <col min="5608" max="5608" width="11.42578125" style="542" customWidth="1"/>
    <col min="5609" max="5609" width="9.140625" style="542"/>
    <col min="5610" max="5611" width="12" style="542" customWidth="1"/>
    <col min="5612" max="5612" width="8.7109375" style="542" customWidth="1"/>
    <col min="5613" max="5613" width="9.42578125" style="542" customWidth="1"/>
    <col min="5614" max="5850" width="9.140625" style="542"/>
    <col min="5851" max="5851" width="17.7109375" style="542" customWidth="1"/>
    <col min="5852" max="5852" width="9.85546875" style="542" customWidth="1"/>
    <col min="5853" max="5853" width="10" style="542" customWidth="1"/>
    <col min="5854" max="5854" width="12.140625" style="542" customWidth="1"/>
    <col min="5855" max="5855" width="13.140625" style="542" customWidth="1"/>
    <col min="5856" max="5856" width="9.140625" style="542"/>
    <col min="5857" max="5857" width="9.85546875" style="542" customWidth="1"/>
    <col min="5858" max="5858" width="11.42578125" style="542" customWidth="1"/>
    <col min="5859" max="5860" width="9.140625" style="542"/>
    <col min="5861" max="5861" width="10.42578125" style="542" customWidth="1"/>
    <col min="5862" max="5862" width="7.85546875" style="542" customWidth="1"/>
    <col min="5863" max="5863" width="9.140625" style="542"/>
    <col min="5864" max="5864" width="11.42578125" style="542" customWidth="1"/>
    <col min="5865" max="5865" width="9.140625" style="542"/>
    <col min="5866" max="5867" width="12" style="542" customWidth="1"/>
    <col min="5868" max="5868" width="8.7109375" style="542" customWidth="1"/>
    <col min="5869" max="5869" width="9.42578125" style="542" customWidth="1"/>
    <col min="5870" max="6106" width="9.140625" style="542"/>
    <col min="6107" max="6107" width="17.7109375" style="542" customWidth="1"/>
    <col min="6108" max="6108" width="9.85546875" style="542" customWidth="1"/>
    <col min="6109" max="6109" width="10" style="542" customWidth="1"/>
    <col min="6110" max="6110" width="12.140625" style="542" customWidth="1"/>
    <col min="6111" max="6111" width="13.140625" style="542" customWidth="1"/>
    <col min="6112" max="6112" width="9.140625" style="542"/>
    <col min="6113" max="6113" width="9.85546875" style="542" customWidth="1"/>
    <col min="6114" max="6114" width="11.42578125" style="542" customWidth="1"/>
    <col min="6115" max="6116" width="9.140625" style="542"/>
    <col min="6117" max="6117" width="10.42578125" style="542" customWidth="1"/>
    <col min="6118" max="6118" width="7.85546875" style="542" customWidth="1"/>
    <col min="6119" max="6119" width="9.140625" style="542"/>
    <col min="6120" max="6120" width="11.42578125" style="542" customWidth="1"/>
    <col min="6121" max="6121" width="9.140625" style="542"/>
    <col min="6122" max="6123" width="12" style="542" customWidth="1"/>
    <col min="6124" max="6124" width="8.7109375" style="542" customWidth="1"/>
    <col min="6125" max="6125" width="9.42578125" style="542" customWidth="1"/>
    <col min="6126" max="6362" width="9.140625" style="542"/>
    <col min="6363" max="6363" width="17.7109375" style="542" customWidth="1"/>
    <col min="6364" max="6364" width="9.85546875" style="542" customWidth="1"/>
    <col min="6365" max="6365" width="10" style="542" customWidth="1"/>
    <col min="6366" max="6366" width="12.140625" style="542" customWidth="1"/>
    <col min="6367" max="6367" width="13.140625" style="542" customWidth="1"/>
    <col min="6368" max="6368" width="9.140625" style="542"/>
    <col min="6369" max="6369" width="9.85546875" style="542" customWidth="1"/>
    <col min="6370" max="6370" width="11.42578125" style="542" customWidth="1"/>
    <col min="6371" max="6372" width="9.140625" style="542"/>
    <col min="6373" max="6373" width="10.42578125" style="542" customWidth="1"/>
    <col min="6374" max="6374" width="7.85546875" style="542" customWidth="1"/>
    <col min="6375" max="6375" width="9.140625" style="542"/>
    <col min="6376" max="6376" width="11.42578125" style="542" customWidth="1"/>
    <col min="6377" max="6377" width="9.140625" style="542"/>
    <col min="6378" max="6379" width="12" style="542" customWidth="1"/>
    <col min="6380" max="6380" width="8.7109375" style="542" customWidth="1"/>
    <col min="6381" max="6381" width="9.42578125" style="542" customWidth="1"/>
    <col min="6382" max="6618" width="9.140625" style="542"/>
    <col min="6619" max="6619" width="17.7109375" style="542" customWidth="1"/>
    <col min="6620" max="6620" width="9.85546875" style="542" customWidth="1"/>
    <col min="6621" max="6621" width="10" style="542" customWidth="1"/>
    <col min="6622" max="6622" width="12.140625" style="542" customWidth="1"/>
    <col min="6623" max="6623" width="13.140625" style="542" customWidth="1"/>
    <col min="6624" max="6624" width="9.140625" style="542"/>
    <col min="6625" max="6625" width="9.85546875" style="542" customWidth="1"/>
    <col min="6626" max="6626" width="11.42578125" style="542" customWidth="1"/>
    <col min="6627" max="6628" width="9.140625" style="542"/>
    <col min="6629" max="6629" width="10.42578125" style="542" customWidth="1"/>
    <col min="6630" max="6630" width="7.85546875" style="542" customWidth="1"/>
    <col min="6631" max="6631" width="9.140625" style="542"/>
    <col min="6632" max="6632" width="11.42578125" style="542" customWidth="1"/>
    <col min="6633" max="6633" width="9.140625" style="542"/>
    <col min="6634" max="6635" width="12" style="542" customWidth="1"/>
    <col min="6636" max="6636" width="8.7109375" style="542" customWidth="1"/>
    <col min="6637" max="6637" width="9.42578125" style="542" customWidth="1"/>
    <col min="6638" max="6874" width="9.140625" style="542"/>
    <col min="6875" max="6875" width="17.7109375" style="542" customWidth="1"/>
    <col min="6876" max="6876" width="9.85546875" style="542" customWidth="1"/>
    <col min="6877" max="6877" width="10" style="542" customWidth="1"/>
    <col min="6878" max="6878" width="12.140625" style="542" customWidth="1"/>
    <col min="6879" max="6879" width="13.140625" style="542" customWidth="1"/>
    <col min="6880" max="6880" width="9.140625" style="542"/>
    <col min="6881" max="6881" width="9.85546875" style="542" customWidth="1"/>
    <col min="6882" max="6882" width="11.42578125" style="542" customWidth="1"/>
    <col min="6883" max="6884" width="9.140625" style="542"/>
    <col min="6885" max="6885" width="10.42578125" style="542" customWidth="1"/>
    <col min="6886" max="6886" width="7.85546875" style="542" customWidth="1"/>
    <col min="6887" max="6887" width="9.140625" style="542"/>
    <col min="6888" max="6888" width="11.42578125" style="542" customWidth="1"/>
    <col min="6889" max="6889" width="9.140625" style="542"/>
    <col min="6890" max="6891" width="12" style="542" customWidth="1"/>
    <col min="6892" max="6892" width="8.7109375" style="542" customWidth="1"/>
    <col min="6893" max="6893" width="9.42578125" style="542" customWidth="1"/>
    <col min="6894" max="7130" width="9.140625" style="542"/>
    <col min="7131" max="7131" width="17.7109375" style="542" customWidth="1"/>
    <col min="7132" max="7132" width="9.85546875" style="542" customWidth="1"/>
    <col min="7133" max="7133" width="10" style="542" customWidth="1"/>
    <col min="7134" max="7134" width="12.140625" style="542" customWidth="1"/>
    <col min="7135" max="7135" width="13.140625" style="542" customWidth="1"/>
    <col min="7136" max="7136" width="9.140625" style="542"/>
    <col min="7137" max="7137" width="9.85546875" style="542" customWidth="1"/>
    <col min="7138" max="7138" width="11.42578125" style="542" customWidth="1"/>
    <col min="7139" max="7140" width="9.140625" style="542"/>
    <col min="7141" max="7141" width="10.42578125" style="542" customWidth="1"/>
    <col min="7142" max="7142" width="7.85546875" style="542" customWidth="1"/>
    <col min="7143" max="7143" width="9.140625" style="542"/>
    <col min="7144" max="7144" width="11.42578125" style="542" customWidth="1"/>
    <col min="7145" max="7145" width="9.140625" style="542"/>
    <col min="7146" max="7147" width="12" style="542" customWidth="1"/>
    <col min="7148" max="7148" width="8.7109375" style="542" customWidth="1"/>
    <col min="7149" max="7149" width="9.42578125" style="542" customWidth="1"/>
    <col min="7150" max="7386" width="9.140625" style="542"/>
    <col min="7387" max="7387" width="17.7109375" style="542" customWidth="1"/>
    <col min="7388" max="7388" width="9.85546875" style="542" customWidth="1"/>
    <col min="7389" max="7389" width="10" style="542" customWidth="1"/>
    <col min="7390" max="7390" width="12.140625" style="542" customWidth="1"/>
    <col min="7391" max="7391" width="13.140625" style="542" customWidth="1"/>
    <col min="7392" max="7392" width="9.140625" style="542"/>
    <col min="7393" max="7393" width="9.85546875" style="542" customWidth="1"/>
    <col min="7394" max="7394" width="11.42578125" style="542" customWidth="1"/>
    <col min="7395" max="7396" width="9.140625" style="542"/>
    <col min="7397" max="7397" width="10.42578125" style="542" customWidth="1"/>
    <col min="7398" max="7398" width="7.85546875" style="542" customWidth="1"/>
    <col min="7399" max="7399" width="9.140625" style="542"/>
    <col min="7400" max="7400" width="11.42578125" style="542" customWidth="1"/>
    <col min="7401" max="7401" width="9.140625" style="542"/>
    <col min="7402" max="7403" width="12" style="542" customWidth="1"/>
    <col min="7404" max="7404" width="8.7109375" style="542" customWidth="1"/>
    <col min="7405" max="7405" width="9.42578125" style="542" customWidth="1"/>
    <col min="7406" max="7642" width="9.140625" style="542"/>
    <col min="7643" max="7643" width="17.7109375" style="542" customWidth="1"/>
    <col min="7644" max="7644" width="9.85546875" style="542" customWidth="1"/>
    <col min="7645" max="7645" width="10" style="542" customWidth="1"/>
    <col min="7646" max="7646" width="12.140625" style="542" customWidth="1"/>
    <col min="7647" max="7647" width="13.140625" style="542" customWidth="1"/>
    <col min="7648" max="7648" width="9.140625" style="542"/>
    <col min="7649" max="7649" width="9.85546875" style="542" customWidth="1"/>
    <col min="7650" max="7650" width="11.42578125" style="542" customWidth="1"/>
    <col min="7651" max="7652" width="9.140625" style="542"/>
    <col min="7653" max="7653" width="10.42578125" style="542" customWidth="1"/>
    <col min="7654" max="7654" width="7.85546875" style="542" customWidth="1"/>
    <col min="7655" max="7655" width="9.140625" style="542"/>
    <col min="7656" max="7656" width="11.42578125" style="542" customWidth="1"/>
    <col min="7657" max="7657" width="9.140625" style="542"/>
    <col min="7658" max="7659" width="12" style="542" customWidth="1"/>
    <col min="7660" max="7660" width="8.7109375" style="542" customWidth="1"/>
    <col min="7661" max="7661" width="9.42578125" style="542" customWidth="1"/>
    <col min="7662" max="7898" width="9.140625" style="542"/>
    <col min="7899" max="7899" width="17.7109375" style="542" customWidth="1"/>
    <col min="7900" max="7900" width="9.85546875" style="542" customWidth="1"/>
    <col min="7901" max="7901" width="10" style="542" customWidth="1"/>
    <col min="7902" max="7902" width="12.140625" style="542" customWidth="1"/>
    <col min="7903" max="7903" width="13.140625" style="542" customWidth="1"/>
    <col min="7904" max="7904" width="9.140625" style="542"/>
    <col min="7905" max="7905" width="9.85546875" style="542" customWidth="1"/>
    <col min="7906" max="7906" width="11.42578125" style="542" customWidth="1"/>
    <col min="7907" max="7908" width="9.140625" style="542"/>
    <col min="7909" max="7909" width="10.42578125" style="542" customWidth="1"/>
    <col min="7910" max="7910" width="7.85546875" style="542" customWidth="1"/>
    <col min="7911" max="7911" width="9.140625" style="542"/>
    <col min="7912" max="7912" width="11.42578125" style="542" customWidth="1"/>
    <col min="7913" max="7913" width="9.140625" style="542"/>
    <col min="7914" max="7915" width="12" style="542" customWidth="1"/>
    <col min="7916" max="7916" width="8.7109375" style="542" customWidth="1"/>
    <col min="7917" max="7917" width="9.42578125" style="542" customWidth="1"/>
    <col min="7918" max="8154" width="9.140625" style="542"/>
    <col min="8155" max="8155" width="17.7109375" style="542" customWidth="1"/>
    <col min="8156" max="8156" width="9.85546875" style="542" customWidth="1"/>
    <col min="8157" max="8157" width="10" style="542" customWidth="1"/>
    <col min="8158" max="8158" width="12.140625" style="542" customWidth="1"/>
    <col min="8159" max="8159" width="13.140625" style="542" customWidth="1"/>
    <col min="8160" max="8160" width="9.140625" style="542"/>
    <col min="8161" max="8161" width="9.85546875" style="542" customWidth="1"/>
    <col min="8162" max="8162" width="11.42578125" style="542" customWidth="1"/>
    <col min="8163" max="8164" width="9.140625" style="542"/>
    <col min="8165" max="8165" width="10.42578125" style="542" customWidth="1"/>
    <col min="8166" max="8166" width="7.85546875" style="542" customWidth="1"/>
    <col min="8167" max="8167" width="9.140625" style="542"/>
    <col min="8168" max="8168" width="11.42578125" style="542" customWidth="1"/>
    <col min="8169" max="8169" width="9.140625" style="542"/>
    <col min="8170" max="8171" width="12" style="542" customWidth="1"/>
    <col min="8172" max="8172" width="8.7109375" style="542" customWidth="1"/>
    <col min="8173" max="8173" width="9.42578125" style="542" customWidth="1"/>
    <col min="8174" max="8410" width="9.140625" style="542"/>
    <col min="8411" max="8411" width="17.7109375" style="542" customWidth="1"/>
    <col min="8412" max="8412" width="9.85546875" style="542" customWidth="1"/>
    <col min="8413" max="8413" width="10" style="542" customWidth="1"/>
    <col min="8414" max="8414" width="12.140625" style="542" customWidth="1"/>
    <col min="8415" max="8415" width="13.140625" style="542" customWidth="1"/>
    <col min="8416" max="8416" width="9.140625" style="542"/>
    <col min="8417" max="8417" width="9.85546875" style="542" customWidth="1"/>
    <col min="8418" max="8418" width="11.42578125" style="542" customWidth="1"/>
    <col min="8419" max="8420" width="9.140625" style="542"/>
    <col min="8421" max="8421" width="10.42578125" style="542" customWidth="1"/>
    <col min="8422" max="8422" width="7.85546875" style="542" customWidth="1"/>
    <col min="8423" max="8423" width="9.140625" style="542"/>
    <col min="8424" max="8424" width="11.42578125" style="542" customWidth="1"/>
    <col min="8425" max="8425" width="9.140625" style="542"/>
    <col min="8426" max="8427" width="12" style="542" customWidth="1"/>
    <col min="8428" max="8428" width="8.7109375" style="542" customWidth="1"/>
    <col min="8429" max="8429" width="9.42578125" style="542" customWidth="1"/>
    <col min="8430" max="8666" width="9.140625" style="542"/>
    <col min="8667" max="8667" width="17.7109375" style="542" customWidth="1"/>
    <col min="8668" max="8668" width="9.85546875" style="542" customWidth="1"/>
    <col min="8669" max="8669" width="10" style="542" customWidth="1"/>
    <col min="8670" max="8670" width="12.140625" style="542" customWidth="1"/>
    <col min="8671" max="8671" width="13.140625" style="542" customWidth="1"/>
    <col min="8672" max="8672" width="9.140625" style="542"/>
    <col min="8673" max="8673" width="9.85546875" style="542" customWidth="1"/>
    <col min="8674" max="8674" width="11.42578125" style="542" customWidth="1"/>
    <col min="8675" max="8676" width="9.140625" style="542"/>
    <col min="8677" max="8677" width="10.42578125" style="542" customWidth="1"/>
    <col min="8678" max="8678" width="7.85546875" style="542" customWidth="1"/>
    <col min="8679" max="8679" width="9.140625" style="542"/>
    <col min="8680" max="8680" width="11.42578125" style="542" customWidth="1"/>
    <col min="8681" max="8681" width="9.140625" style="542"/>
    <col min="8682" max="8683" width="12" style="542" customWidth="1"/>
    <col min="8684" max="8684" width="8.7109375" style="542" customWidth="1"/>
    <col min="8685" max="8685" width="9.42578125" style="542" customWidth="1"/>
    <col min="8686" max="8922" width="9.140625" style="542"/>
    <col min="8923" max="8923" width="17.7109375" style="542" customWidth="1"/>
    <col min="8924" max="8924" width="9.85546875" style="542" customWidth="1"/>
    <col min="8925" max="8925" width="10" style="542" customWidth="1"/>
    <col min="8926" max="8926" width="12.140625" style="542" customWidth="1"/>
    <col min="8927" max="8927" width="13.140625" style="542" customWidth="1"/>
    <col min="8928" max="8928" width="9.140625" style="542"/>
    <col min="8929" max="8929" width="9.85546875" style="542" customWidth="1"/>
    <col min="8930" max="8930" width="11.42578125" style="542" customWidth="1"/>
    <col min="8931" max="8932" width="9.140625" style="542"/>
    <col min="8933" max="8933" width="10.42578125" style="542" customWidth="1"/>
    <col min="8934" max="8934" width="7.85546875" style="542" customWidth="1"/>
    <col min="8935" max="8935" width="9.140625" style="542"/>
    <col min="8936" max="8936" width="11.42578125" style="542" customWidth="1"/>
    <col min="8937" max="8937" width="9.140625" style="542"/>
    <col min="8938" max="8939" width="12" style="542" customWidth="1"/>
    <col min="8940" max="8940" width="8.7109375" style="542" customWidth="1"/>
    <col min="8941" max="8941" width="9.42578125" style="542" customWidth="1"/>
    <col min="8942" max="9178" width="9.140625" style="542"/>
    <col min="9179" max="9179" width="17.7109375" style="542" customWidth="1"/>
    <col min="9180" max="9180" width="9.85546875" style="542" customWidth="1"/>
    <col min="9181" max="9181" width="10" style="542" customWidth="1"/>
    <col min="9182" max="9182" width="12.140625" style="542" customWidth="1"/>
    <col min="9183" max="9183" width="13.140625" style="542" customWidth="1"/>
    <col min="9184" max="9184" width="9.140625" style="542"/>
    <col min="9185" max="9185" width="9.85546875" style="542" customWidth="1"/>
    <col min="9186" max="9186" width="11.42578125" style="542" customWidth="1"/>
    <col min="9187" max="9188" width="9.140625" style="542"/>
    <col min="9189" max="9189" width="10.42578125" style="542" customWidth="1"/>
    <col min="9190" max="9190" width="7.85546875" style="542" customWidth="1"/>
    <col min="9191" max="9191" width="9.140625" style="542"/>
    <col min="9192" max="9192" width="11.42578125" style="542" customWidth="1"/>
    <col min="9193" max="9193" width="9.140625" style="542"/>
    <col min="9194" max="9195" width="12" style="542" customWidth="1"/>
    <col min="9196" max="9196" width="8.7109375" style="542" customWidth="1"/>
    <col min="9197" max="9197" width="9.42578125" style="542" customWidth="1"/>
    <col min="9198" max="9434" width="9.140625" style="542"/>
    <col min="9435" max="9435" width="17.7109375" style="542" customWidth="1"/>
    <col min="9436" max="9436" width="9.85546875" style="542" customWidth="1"/>
    <col min="9437" max="9437" width="10" style="542" customWidth="1"/>
    <col min="9438" max="9438" width="12.140625" style="542" customWidth="1"/>
    <col min="9439" max="9439" width="13.140625" style="542" customWidth="1"/>
    <col min="9440" max="9440" width="9.140625" style="542"/>
    <col min="9441" max="9441" width="9.85546875" style="542" customWidth="1"/>
    <col min="9442" max="9442" width="11.42578125" style="542" customWidth="1"/>
    <col min="9443" max="9444" width="9.140625" style="542"/>
    <col min="9445" max="9445" width="10.42578125" style="542" customWidth="1"/>
    <col min="9446" max="9446" width="7.85546875" style="542" customWidth="1"/>
    <col min="9447" max="9447" width="9.140625" style="542"/>
    <col min="9448" max="9448" width="11.42578125" style="542" customWidth="1"/>
    <col min="9449" max="9449" width="9.140625" style="542"/>
    <col min="9450" max="9451" width="12" style="542" customWidth="1"/>
    <col min="9452" max="9452" width="8.7109375" style="542" customWidth="1"/>
    <col min="9453" max="9453" width="9.42578125" style="542" customWidth="1"/>
    <col min="9454" max="9690" width="9.140625" style="542"/>
    <col min="9691" max="9691" width="17.7109375" style="542" customWidth="1"/>
    <col min="9692" max="9692" width="9.85546875" style="542" customWidth="1"/>
    <col min="9693" max="9693" width="10" style="542" customWidth="1"/>
    <col min="9694" max="9694" width="12.140625" style="542" customWidth="1"/>
    <col min="9695" max="9695" width="13.140625" style="542" customWidth="1"/>
    <col min="9696" max="9696" width="9.140625" style="542"/>
    <col min="9697" max="9697" width="9.85546875" style="542" customWidth="1"/>
    <col min="9698" max="9698" width="11.42578125" style="542" customWidth="1"/>
    <col min="9699" max="9700" width="9.140625" style="542"/>
    <col min="9701" max="9701" width="10.42578125" style="542" customWidth="1"/>
    <col min="9702" max="9702" width="7.85546875" style="542" customWidth="1"/>
    <col min="9703" max="9703" width="9.140625" style="542"/>
    <col min="9704" max="9704" width="11.42578125" style="542" customWidth="1"/>
    <col min="9705" max="9705" width="9.140625" style="542"/>
    <col min="9706" max="9707" width="12" style="542" customWidth="1"/>
    <col min="9708" max="9708" width="8.7109375" style="542" customWidth="1"/>
    <col min="9709" max="9709" width="9.42578125" style="542" customWidth="1"/>
    <col min="9710" max="9946" width="9.140625" style="542"/>
    <col min="9947" max="9947" width="17.7109375" style="542" customWidth="1"/>
    <col min="9948" max="9948" width="9.85546875" style="542" customWidth="1"/>
    <col min="9949" max="9949" width="10" style="542" customWidth="1"/>
    <col min="9950" max="9950" width="12.140625" style="542" customWidth="1"/>
    <col min="9951" max="9951" width="13.140625" style="542" customWidth="1"/>
    <col min="9952" max="9952" width="9.140625" style="542"/>
    <col min="9953" max="9953" width="9.85546875" style="542" customWidth="1"/>
    <col min="9954" max="9954" width="11.42578125" style="542" customWidth="1"/>
    <col min="9955" max="9956" width="9.140625" style="542"/>
    <col min="9957" max="9957" width="10.42578125" style="542" customWidth="1"/>
    <col min="9958" max="9958" width="7.85546875" style="542" customWidth="1"/>
    <col min="9959" max="9959" width="9.140625" style="542"/>
    <col min="9960" max="9960" width="11.42578125" style="542" customWidth="1"/>
    <col min="9961" max="9961" width="9.140625" style="542"/>
    <col min="9962" max="9963" width="12" style="542" customWidth="1"/>
    <col min="9964" max="9964" width="8.7109375" style="542" customWidth="1"/>
    <col min="9965" max="9965" width="9.42578125" style="542" customWidth="1"/>
    <col min="9966" max="10202" width="9.140625" style="542"/>
    <col min="10203" max="10203" width="17.7109375" style="542" customWidth="1"/>
    <col min="10204" max="10204" width="9.85546875" style="542" customWidth="1"/>
    <col min="10205" max="10205" width="10" style="542" customWidth="1"/>
    <col min="10206" max="10206" width="12.140625" style="542" customWidth="1"/>
    <col min="10207" max="10207" width="13.140625" style="542" customWidth="1"/>
    <col min="10208" max="10208" width="9.140625" style="542"/>
    <col min="10209" max="10209" width="9.85546875" style="542" customWidth="1"/>
    <col min="10210" max="10210" width="11.42578125" style="542" customWidth="1"/>
    <col min="10211" max="10212" width="9.140625" style="542"/>
    <col min="10213" max="10213" width="10.42578125" style="542" customWidth="1"/>
    <col min="10214" max="10214" width="7.85546875" style="542" customWidth="1"/>
    <col min="10215" max="10215" width="9.140625" style="542"/>
    <col min="10216" max="10216" width="11.42578125" style="542" customWidth="1"/>
    <col min="10217" max="10217" width="9.140625" style="542"/>
    <col min="10218" max="10219" width="12" style="542" customWidth="1"/>
    <col min="10220" max="10220" width="8.7109375" style="542" customWidth="1"/>
    <col min="10221" max="10221" width="9.42578125" style="542" customWidth="1"/>
    <col min="10222" max="10458" width="9.140625" style="542"/>
    <col min="10459" max="10459" width="17.7109375" style="542" customWidth="1"/>
    <col min="10460" max="10460" width="9.85546875" style="542" customWidth="1"/>
    <col min="10461" max="10461" width="10" style="542" customWidth="1"/>
    <col min="10462" max="10462" width="12.140625" style="542" customWidth="1"/>
    <col min="10463" max="10463" width="13.140625" style="542" customWidth="1"/>
    <col min="10464" max="10464" width="9.140625" style="542"/>
    <col min="10465" max="10465" width="9.85546875" style="542" customWidth="1"/>
    <col min="10466" max="10466" width="11.42578125" style="542" customWidth="1"/>
    <col min="10467" max="10468" width="9.140625" style="542"/>
    <col min="10469" max="10469" width="10.42578125" style="542" customWidth="1"/>
    <col min="10470" max="10470" width="7.85546875" style="542" customWidth="1"/>
    <col min="10471" max="10471" width="9.140625" style="542"/>
    <col min="10472" max="10472" width="11.42578125" style="542" customWidth="1"/>
    <col min="10473" max="10473" width="9.140625" style="542"/>
    <col min="10474" max="10475" width="12" style="542" customWidth="1"/>
    <col min="10476" max="10476" width="8.7109375" style="542" customWidth="1"/>
    <col min="10477" max="10477" width="9.42578125" style="542" customWidth="1"/>
    <col min="10478" max="10714" width="9.140625" style="542"/>
    <col min="10715" max="10715" width="17.7109375" style="542" customWidth="1"/>
    <col min="10716" max="10716" width="9.85546875" style="542" customWidth="1"/>
    <col min="10717" max="10717" width="10" style="542" customWidth="1"/>
    <col min="10718" max="10718" width="12.140625" style="542" customWidth="1"/>
    <col min="10719" max="10719" width="13.140625" style="542" customWidth="1"/>
    <col min="10720" max="10720" width="9.140625" style="542"/>
    <col min="10721" max="10721" width="9.85546875" style="542" customWidth="1"/>
    <col min="10722" max="10722" width="11.42578125" style="542" customWidth="1"/>
    <col min="10723" max="10724" width="9.140625" style="542"/>
    <col min="10725" max="10725" width="10.42578125" style="542" customWidth="1"/>
    <col min="10726" max="10726" width="7.85546875" style="542" customWidth="1"/>
    <col min="10727" max="10727" width="9.140625" style="542"/>
    <col min="10728" max="10728" width="11.42578125" style="542" customWidth="1"/>
    <col min="10729" max="10729" width="9.140625" style="542"/>
    <col min="10730" max="10731" width="12" style="542" customWidth="1"/>
    <col min="10732" max="10732" width="8.7109375" style="542" customWidth="1"/>
    <col min="10733" max="10733" width="9.42578125" style="542" customWidth="1"/>
    <col min="10734" max="10970" width="9.140625" style="542"/>
    <col min="10971" max="10971" width="17.7109375" style="542" customWidth="1"/>
    <col min="10972" max="10972" width="9.85546875" style="542" customWidth="1"/>
    <col min="10973" max="10973" width="10" style="542" customWidth="1"/>
    <col min="10974" max="10974" width="12.140625" style="542" customWidth="1"/>
    <col min="10975" max="10975" width="13.140625" style="542" customWidth="1"/>
    <col min="10976" max="10976" width="9.140625" style="542"/>
    <col min="10977" max="10977" width="9.85546875" style="542" customWidth="1"/>
    <col min="10978" max="10978" width="11.42578125" style="542" customWidth="1"/>
    <col min="10979" max="10980" width="9.140625" style="542"/>
    <col min="10981" max="10981" width="10.42578125" style="542" customWidth="1"/>
    <col min="10982" max="10982" width="7.85546875" style="542" customWidth="1"/>
    <col min="10983" max="10983" width="9.140625" style="542"/>
    <col min="10984" max="10984" width="11.42578125" style="542" customWidth="1"/>
    <col min="10985" max="10985" width="9.140625" style="542"/>
    <col min="10986" max="10987" width="12" style="542" customWidth="1"/>
    <col min="10988" max="10988" width="8.7109375" style="542" customWidth="1"/>
    <col min="10989" max="10989" width="9.42578125" style="542" customWidth="1"/>
    <col min="10990" max="11226" width="9.140625" style="542"/>
    <col min="11227" max="11227" width="17.7109375" style="542" customWidth="1"/>
    <col min="11228" max="11228" width="9.85546875" style="542" customWidth="1"/>
    <col min="11229" max="11229" width="10" style="542" customWidth="1"/>
    <col min="11230" max="11230" width="12.140625" style="542" customWidth="1"/>
    <col min="11231" max="11231" width="13.140625" style="542" customWidth="1"/>
    <col min="11232" max="11232" width="9.140625" style="542"/>
    <col min="11233" max="11233" width="9.85546875" style="542" customWidth="1"/>
    <col min="11234" max="11234" width="11.42578125" style="542" customWidth="1"/>
    <col min="11235" max="11236" width="9.140625" style="542"/>
    <col min="11237" max="11237" width="10.42578125" style="542" customWidth="1"/>
    <col min="11238" max="11238" width="7.85546875" style="542" customWidth="1"/>
    <col min="11239" max="11239" width="9.140625" style="542"/>
    <col min="11240" max="11240" width="11.42578125" style="542" customWidth="1"/>
    <col min="11241" max="11241" width="9.140625" style="542"/>
    <col min="11242" max="11243" width="12" style="542" customWidth="1"/>
    <col min="11244" max="11244" width="8.7109375" style="542" customWidth="1"/>
    <col min="11245" max="11245" width="9.42578125" style="542" customWidth="1"/>
    <col min="11246" max="11482" width="9.140625" style="542"/>
    <col min="11483" max="11483" width="17.7109375" style="542" customWidth="1"/>
    <col min="11484" max="11484" width="9.85546875" style="542" customWidth="1"/>
    <col min="11485" max="11485" width="10" style="542" customWidth="1"/>
    <col min="11486" max="11486" width="12.140625" style="542" customWidth="1"/>
    <col min="11487" max="11487" width="13.140625" style="542" customWidth="1"/>
    <col min="11488" max="11488" width="9.140625" style="542"/>
    <col min="11489" max="11489" width="9.85546875" style="542" customWidth="1"/>
    <col min="11490" max="11490" width="11.42578125" style="542" customWidth="1"/>
    <col min="11491" max="11492" width="9.140625" style="542"/>
    <col min="11493" max="11493" width="10.42578125" style="542" customWidth="1"/>
    <col min="11494" max="11494" width="7.85546875" style="542" customWidth="1"/>
    <col min="11495" max="11495" width="9.140625" style="542"/>
    <col min="11496" max="11496" width="11.42578125" style="542" customWidth="1"/>
    <col min="11497" max="11497" width="9.140625" style="542"/>
    <col min="11498" max="11499" width="12" style="542" customWidth="1"/>
    <col min="11500" max="11500" width="8.7109375" style="542" customWidth="1"/>
    <col min="11501" max="11501" width="9.42578125" style="542" customWidth="1"/>
    <col min="11502" max="11738" width="9.140625" style="542"/>
    <col min="11739" max="11739" width="17.7109375" style="542" customWidth="1"/>
    <col min="11740" max="11740" width="9.85546875" style="542" customWidth="1"/>
    <col min="11741" max="11741" width="10" style="542" customWidth="1"/>
    <col min="11742" max="11742" width="12.140625" style="542" customWidth="1"/>
    <col min="11743" max="11743" width="13.140625" style="542" customWidth="1"/>
    <col min="11744" max="11744" width="9.140625" style="542"/>
    <col min="11745" max="11745" width="9.85546875" style="542" customWidth="1"/>
    <col min="11746" max="11746" width="11.42578125" style="542" customWidth="1"/>
    <col min="11747" max="11748" width="9.140625" style="542"/>
    <col min="11749" max="11749" width="10.42578125" style="542" customWidth="1"/>
    <col min="11750" max="11750" width="7.85546875" style="542" customWidth="1"/>
    <col min="11751" max="11751" width="9.140625" style="542"/>
    <col min="11752" max="11752" width="11.42578125" style="542" customWidth="1"/>
    <col min="11753" max="11753" width="9.140625" style="542"/>
    <col min="11754" max="11755" width="12" style="542" customWidth="1"/>
    <col min="11756" max="11756" width="8.7109375" style="542" customWidth="1"/>
    <col min="11757" max="11757" width="9.42578125" style="542" customWidth="1"/>
    <col min="11758" max="11994" width="9.140625" style="542"/>
    <col min="11995" max="11995" width="17.7109375" style="542" customWidth="1"/>
    <col min="11996" max="11996" width="9.85546875" style="542" customWidth="1"/>
    <col min="11997" max="11997" width="10" style="542" customWidth="1"/>
    <col min="11998" max="11998" width="12.140625" style="542" customWidth="1"/>
    <col min="11999" max="11999" width="13.140625" style="542" customWidth="1"/>
    <col min="12000" max="12000" width="9.140625" style="542"/>
    <col min="12001" max="12001" width="9.85546875" style="542" customWidth="1"/>
    <col min="12002" max="12002" width="11.42578125" style="542" customWidth="1"/>
    <col min="12003" max="12004" width="9.140625" style="542"/>
    <col min="12005" max="12005" width="10.42578125" style="542" customWidth="1"/>
    <col min="12006" max="12006" width="7.85546875" style="542" customWidth="1"/>
    <col min="12007" max="12007" width="9.140625" style="542"/>
    <col min="12008" max="12008" width="11.42578125" style="542" customWidth="1"/>
    <col min="12009" max="12009" width="9.140625" style="542"/>
    <col min="12010" max="12011" width="12" style="542" customWidth="1"/>
    <col min="12012" max="12012" width="8.7109375" style="542" customWidth="1"/>
    <col min="12013" max="12013" width="9.42578125" style="542" customWidth="1"/>
    <col min="12014" max="12250" width="9.140625" style="542"/>
    <col min="12251" max="12251" width="17.7109375" style="542" customWidth="1"/>
    <col min="12252" max="12252" width="9.85546875" style="542" customWidth="1"/>
    <col min="12253" max="12253" width="10" style="542" customWidth="1"/>
    <col min="12254" max="12254" width="12.140625" style="542" customWidth="1"/>
    <col min="12255" max="12255" width="13.140625" style="542" customWidth="1"/>
    <col min="12256" max="12256" width="9.140625" style="542"/>
    <col min="12257" max="12257" width="9.85546875" style="542" customWidth="1"/>
    <col min="12258" max="12258" width="11.42578125" style="542" customWidth="1"/>
    <col min="12259" max="12260" width="9.140625" style="542"/>
    <col min="12261" max="12261" width="10.42578125" style="542" customWidth="1"/>
    <col min="12262" max="12262" width="7.85546875" style="542" customWidth="1"/>
    <col min="12263" max="12263" width="9.140625" style="542"/>
    <col min="12264" max="12264" width="11.42578125" style="542" customWidth="1"/>
    <col min="12265" max="12265" width="9.140625" style="542"/>
    <col min="12266" max="12267" width="12" style="542" customWidth="1"/>
    <col min="12268" max="12268" width="8.7109375" style="542" customWidth="1"/>
    <col min="12269" max="12269" width="9.42578125" style="542" customWidth="1"/>
    <col min="12270" max="12506" width="9.140625" style="542"/>
    <col min="12507" max="12507" width="17.7109375" style="542" customWidth="1"/>
    <col min="12508" max="12508" width="9.85546875" style="542" customWidth="1"/>
    <col min="12509" max="12509" width="10" style="542" customWidth="1"/>
    <col min="12510" max="12510" width="12.140625" style="542" customWidth="1"/>
    <col min="12511" max="12511" width="13.140625" style="542" customWidth="1"/>
    <col min="12512" max="12512" width="9.140625" style="542"/>
    <col min="12513" max="12513" width="9.85546875" style="542" customWidth="1"/>
    <col min="12514" max="12514" width="11.42578125" style="542" customWidth="1"/>
    <col min="12515" max="12516" width="9.140625" style="542"/>
    <col min="12517" max="12517" width="10.42578125" style="542" customWidth="1"/>
    <col min="12518" max="12518" width="7.85546875" style="542" customWidth="1"/>
    <col min="12519" max="12519" width="9.140625" style="542"/>
    <col min="12520" max="12520" width="11.42578125" style="542" customWidth="1"/>
    <col min="12521" max="12521" width="9.140625" style="542"/>
    <col min="12522" max="12523" width="12" style="542" customWidth="1"/>
    <col min="12524" max="12524" width="8.7109375" style="542" customWidth="1"/>
    <col min="12525" max="12525" width="9.42578125" style="542" customWidth="1"/>
    <col min="12526" max="12762" width="9.140625" style="542"/>
    <col min="12763" max="12763" width="17.7109375" style="542" customWidth="1"/>
    <col min="12764" max="12764" width="9.85546875" style="542" customWidth="1"/>
    <col min="12765" max="12765" width="10" style="542" customWidth="1"/>
    <col min="12766" max="12766" width="12.140625" style="542" customWidth="1"/>
    <col min="12767" max="12767" width="13.140625" style="542" customWidth="1"/>
    <col min="12768" max="12768" width="9.140625" style="542"/>
    <col min="12769" max="12769" width="9.85546875" style="542" customWidth="1"/>
    <col min="12770" max="12770" width="11.42578125" style="542" customWidth="1"/>
    <col min="12771" max="12772" width="9.140625" style="542"/>
    <col min="12773" max="12773" width="10.42578125" style="542" customWidth="1"/>
    <col min="12774" max="12774" width="7.85546875" style="542" customWidth="1"/>
    <col min="12775" max="12775" width="9.140625" style="542"/>
    <col min="12776" max="12776" width="11.42578125" style="542" customWidth="1"/>
    <col min="12777" max="12777" width="9.140625" style="542"/>
    <col min="12778" max="12779" width="12" style="542" customWidth="1"/>
    <col min="12780" max="12780" width="8.7109375" style="542" customWidth="1"/>
    <col min="12781" max="12781" width="9.42578125" style="542" customWidth="1"/>
    <col min="12782" max="13018" width="9.140625" style="542"/>
    <col min="13019" max="13019" width="17.7109375" style="542" customWidth="1"/>
    <col min="13020" max="13020" width="9.85546875" style="542" customWidth="1"/>
    <col min="13021" max="13021" width="10" style="542" customWidth="1"/>
    <col min="13022" max="13022" width="12.140625" style="542" customWidth="1"/>
    <col min="13023" max="13023" width="13.140625" style="542" customWidth="1"/>
    <col min="13024" max="13024" width="9.140625" style="542"/>
    <col min="13025" max="13025" width="9.85546875" style="542" customWidth="1"/>
    <col min="13026" max="13026" width="11.42578125" style="542" customWidth="1"/>
    <col min="13027" max="13028" width="9.140625" style="542"/>
    <col min="13029" max="13029" width="10.42578125" style="542" customWidth="1"/>
    <col min="13030" max="13030" width="7.85546875" style="542" customWidth="1"/>
    <col min="13031" max="13031" width="9.140625" style="542"/>
    <col min="13032" max="13032" width="11.42578125" style="542" customWidth="1"/>
    <col min="13033" max="13033" width="9.140625" style="542"/>
    <col min="13034" max="13035" width="12" style="542" customWidth="1"/>
    <col min="13036" max="13036" width="8.7109375" style="542" customWidth="1"/>
    <col min="13037" max="13037" width="9.42578125" style="542" customWidth="1"/>
    <col min="13038" max="13274" width="9.140625" style="542"/>
    <col min="13275" max="13275" width="17.7109375" style="542" customWidth="1"/>
    <col min="13276" max="13276" width="9.85546875" style="542" customWidth="1"/>
    <col min="13277" max="13277" width="10" style="542" customWidth="1"/>
    <col min="13278" max="13278" width="12.140625" style="542" customWidth="1"/>
    <col min="13279" max="13279" width="13.140625" style="542" customWidth="1"/>
    <col min="13280" max="13280" width="9.140625" style="542"/>
    <col min="13281" max="13281" width="9.85546875" style="542" customWidth="1"/>
    <col min="13282" max="13282" width="11.42578125" style="542" customWidth="1"/>
    <col min="13283" max="13284" width="9.140625" style="542"/>
    <col min="13285" max="13285" width="10.42578125" style="542" customWidth="1"/>
    <col min="13286" max="13286" width="7.85546875" style="542" customWidth="1"/>
    <col min="13287" max="13287" width="9.140625" style="542"/>
    <col min="13288" max="13288" width="11.42578125" style="542" customWidth="1"/>
    <col min="13289" max="13289" width="9.140625" style="542"/>
    <col min="13290" max="13291" width="12" style="542" customWidth="1"/>
    <col min="13292" max="13292" width="8.7109375" style="542" customWidth="1"/>
    <col min="13293" max="13293" width="9.42578125" style="542" customWidth="1"/>
    <col min="13294" max="13530" width="9.140625" style="542"/>
    <col min="13531" max="13531" width="17.7109375" style="542" customWidth="1"/>
    <col min="13532" max="13532" width="9.85546875" style="542" customWidth="1"/>
    <col min="13533" max="13533" width="10" style="542" customWidth="1"/>
    <col min="13534" max="13534" width="12.140625" style="542" customWidth="1"/>
    <col min="13535" max="13535" width="13.140625" style="542" customWidth="1"/>
    <col min="13536" max="13536" width="9.140625" style="542"/>
    <col min="13537" max="13537" width="9.85546875" style="542" customWidth="1"/>
    <col min="13538" max="13538" width="11.42578125" style="542" customWidth="1"/>
    <col min="13539" max="13540" width="9.140625" style="542"/>
    <col min="13541" max="13541" width="10.42578125" style="542" customWidth="1"/>
    <col min="13542" max="13542" width="7.85546875" style="542" customWidth="1"/>
    <col min="13543" max="13543" width="9.140625" style="542"/>
    <col min="13544" max="13544" width="11.42578125" style="542" customWidth="1"/>
    <col min="13545" max="13545" width="9.140625" style="542"/>
    <col min="13546" max="13547" width="12" style="542" customWidth="1"/>
    <col min="13548" max="13548" width="8.7109375" style="542" customWidth="1"/>
    <col min="13549" max="13549" width="9.42578125" style="542" customWidth="1"/>
    <col min="13550" max="13786" width="9.140625" style="542"/>
    <col min="13787" max="13787" width="17.7109375" style="542" customWidth="1"/>
    <col min="13788" max="13788" width="9.85546875" style="542" customWidth="1"/>
    <col min="13789" max="13789" width="10" style="542" customWidth="1"/>
    <col min="13790" max="13790" width="12.140625" style="542" customWidth="1"/>
    <col min="13791" max="13791" width="13.140625" style="542" customWidth="1"/>
    <col min="13792" max="13792" width="9.140625" style="542"/>
    <col min="13793" max="13793" width="9.85546875" style="542" customWidth="1"/>
    <col min="13794" max="13794" width="11.42578125" style="542" customWidth="1"/>
    <col min="13795" max="13796" width="9.140625" style="542"/>
    <col min="13797" max="13797" width="10.42578125" style="542" customWidth="1"/>
    <col min="13798" max="13798" width="7.85546875" style="542" customWidth="1"/>
    <col min="13799" max="13799" width="9.140625" style="542"/>
    <col min="13800" max="13800" width="11.42578125" style="542" customWidth="1"/>
    <col min="13801" max="13801" width="9.140625" style="542"/>
    <col min="13802" max="13803" width="12" style="542" customWidth="1"/>
    <col min="13804" max="13804" width="8.7109375" style="542" customWidth="1"/>
    <col min="13805" max="13805" width="9.42578125" style="542" customWidth="1"/>
    <col min="13806" max="14042" width="9.140625" style="542"/>
    <col min="14043" max="14043" width="17.7109375" style="542" customWidth="1"/>
    <col min="14044" max="14044" width="9.85546875" style="542" customWidth="1"/>
    <col min="14045" max="14045" width="10" style="542" customWidth="1"/>
    <col min="14046" max="14046" width="12.140625" style="542" customWidth="1"/>
    <col min="14047" max="14047" width="13.140625" style="542" customWidth="1"/>
    <col min="14048" max="14048" width="9.140625" style="542"/>
    <col min="14049" max="14049" width="9.85546875" style="542" customWidth="1"/>
    <col min="14050" max="14050" width="11.42578125" style="542" customWidth="1"/>
    <col min="14051" max="14052" width="9.140625" style="542"/>
    <col min="14053" max="14053" width="10.42578125" style="542" customWidth="1"/>
    <col min="14054" max="14054" width="7.85546875" style="542" customWidth="1"/>
    <col min="14055" max="14055" width="9.140625" style="542"/>
    <col min="14056" max="14056" width="11.42578125" style="542" customWidth="1"/>
    <col min="14057" max="14057" width="9.140625" style="542"/>
    <col min="14058" max="14059" width="12" style="542" customWidth="1"/>
    <col min="14060" max="14060" width="8.7109375" style="542" customWidth="1"/>
    <col min="14061" max="14061" width="9.42578125" style="542" customWidth="1"/>
    <col min="14062" max="14298" width="9.140625" style="542"/>
    <col min="14299" max="14299" width="17.7109375" style="542" customWidth="1"/>
    <col min="14300" max="14300" width="9.85546875" style="542" customWidth="1"/>
    <col min="14301" max="14301" width="10" style="542" customWidth="1"/>
    <col min="14302" max="14302" width="12.140625" style="542" customWidth="1"/>
    <col min="14303" max="14303" width="13.140625" style="542" customWidth="1"/>
    <col min="14304" max="14304" width="9.140625" style="542"/>
    <col min="14305" max="14305" width="9.85546875" style="542" customWidth="1"/>
    <col min="14306" max="14306" width="11.42578125" style="542" customWidth="1"/>
    <col min="14307" max="14308" width="9.140625" style="542"/>
    <col min="14309" max="14309" width="10.42578125" style="542" customWidth="1"/>
    <col min="14310" max="14310" width="7.85546875" style="542" customWidth="1"/>
    <col min="14311" max="14311" width="9.140625" style="542"/>
    <col min="14312" max="14312" width="11.42578125" style="542" customWidth="1"/>
    <col min="14313" max="14313" width="9.140625" style="542"/>
    <col min="14314" max="14315" width="12" style="542" customWidth="1"/>
    <col min="14316" max="14316" width="8.7109375" style="542" customWidth="1"/>
    <col min="14317" max="14317" width="9.42578125" style="542" customWidth="1"/>
    <col min="14318" max="14554" width="9.140625" style="542"/>
    <col min="14555" max="14555" width="17.7109375" style="542" customWidth="1"/>
    <col min="14556" max="14556" width="9.85546875" style="542" customWidth="1"/>
    <col min="14557" max="14557" width="10" style="542" customWidth="1"/>
    <col min="14558" max="14558" width="12.140625" style="542" customWidth="1"/>
    <col min="14559" max="14559" width="13.140625" style="542" customWidth="1"/>
    <col min="14560" max="14560" width="9.140625" style="542"/>
    <col min="14561" max="14561" width="9.85546875" style="542" customWidth="1"/>
    <col min="14562" max="14562" width="11.42578125" style="542" customWidth="1"/>
    <col min="14563" max="14564" width="9.140625" style="542"/>
    <col min="14565" max="14565" width="10.42578125" style="542" customWidth="1"/>
    <col min="14566" max="14566" width="7.85546875" style="542" customWidth="1"/>
    <col min="14567" max="14567" width="9.140625" style="542"/>
    <col min="14568" max="14568" width="11.42578125" style="542" customWidth="1"/>
    <col min="14569" max="14569" width="9.140625" style="542"/>
    <col min="14570" max="14571" width="12" style="542" customWidth="1"/>
    <col min="14572" max="14572" width="8.7109375" style="542" customWidth="1"/>
    <col min="14573" max="14573" width="9.42578125" style="542" customWidth="1"/>
    <col min="14574" max="14810" width="9.140625" style="542"/>
    <col min="14811" max="14811" width="17.7109375" style="542" customWidth="1"/>
    <col min="14812" max="14812" width="9.85546875" style="542" customWidth="1"/>
    <col min="14813" max="14813" width="10" style="542" customWidth="1"/>
    <col min="14814" max="14814" width="12.140625" style="542" customWidth="1"/>
    <col min="14815" max="14815" width="13.140625" style="542" customWidth="1"/>
    <col min="14816" max="14816" width="9.140625" style="542"/>
    <col min="14817" max="14817" width="9.85546875" style="542" customWidth="1"/>
    <col min="14818" max="14818" width="11.42578125" style="542" customWidth="1"/>
    <col min="14819" max="14820" width="9.140625" style="542"/>
    <col min="14821" max="14821" width="10.42578125" style="542" customWidth="1"/>
    <col min="14822" max="14822" width="7.85546875" style="542" customWidth="1"/>
    <col min="14823" max="14823" width="9.140625" style="542"/>
    <col min="14824" max="14824" width="11.42578125" style="542" customWidth="1"/>
    <col min="14825" max="14825" width="9.140625" style="542"/>
    <col min="14826" max="14827" width="12" style="542" customWidth="1"/>
    <col min="14828" max="14828" width="8.7109375" style="542" customWidth="1"/>
    <col min="14829" max="14829" width="9.42578125" style="542" customWidth="1"/>
    <col min="14830" max="15066" width="9.140625" style="542"/>
    <col min="15067" max="15067" width="17.7109375" style="542" customWidth="1"/>
    <col min="15068" max="15068" width="9.85546875" style="542" customWidth="1"/>
    <col min="15069" max="15069" width="10" style="542" customWidth="1"/>
    <col min="15070" max="15070" width="12.140625" style="542" customWidth="1"/>
    <col min="15071" max="15071" width="13.140625" style="542" customWidth="1"/>
    <col min="15072" max="15072" width="9.140625" style="542"/>
    <col min="15073" max="15073" width="9.85546875" style="542" customWidth="1"/>
    <col min="15074" max="15074" width="11.42578125" style="542" customWidth="1"/>
    <col min="15075" max="15076" width="9.140625" style="542"/>
    <col min="15077" max="15077" width="10.42578125" style="542" customWidth="1"/>
    <col min="15078" max="15078" width="7.85546875" style="542" customWidth="1"/>
    <col min="15079" max="15079" width="9.140625" style="542"/>
    <col min="15080" max="15080" width="11.42578125" style="542" customWidth="1"/>
    <col min="15081" max="15081" width="9.140625" style="542"/>
    <col min="15082" max="15083" width="12" style="542" customWidth="1"/>
    <col min="15084" max="15084" width="8.7109375" style="542" customWidth="1"/>
    <col min="15085" max="15085" width="9.42578125" style="542" customWidth="1"/>
    <col min="15086" max="15322" width="9.140625" style="542"/>
    <col min="15323" max="15323" width="17.7109375" style="542" customWidth="1"/>
    <col min="15324" max="15324" width="9.85546875" style="542" customWidth="1"/>
    <col min="15325" max="15325" width="10" style="542" customWidth="1"/>
    <col min="15326" max="15326" width="12.140625" style="542" customWidth="1"/>
    <col min="15327" max="15327" width="13.140625" style="542" customWidth="1"/>
    <col min="15328" max="15328" width="9.140625" style="542"/>
    <col min="15329" max="15329" width="9.85546875" style="542" customWidth="1"/>
    <col min="15330" max="15330" width="11.42578125" style="542" customWidth="1"/>
    <col min="15331" max="15332" width="9.140625" style="542"/>
    <col min="15333" max="15333" width="10.42578125" style="542" customWidth="1"/>
    <col min="15334" max="15334" width="7.85546875" style="542" customWidth="1"/>
    <col min="15335" max="15335" width="9.140625" style="542"/>
    <col min="15336" max="15336" width="11.42578125" style="542" customWidth="1"/>
    <col min="15337" max="15337" width="9.140625" style="542"/>
    <col min="15338" max="15339" width="12" style="542" customWidth="1"/>
    <col min="15340" max="15340" width="8.7109375" style="542" customWidth="1"/>
    <col min="15341" max="15341" width="9.42578125" style="542" customWidth="1"/>
    <col min="15342" max="15578" width="9.140625" style="542"/>
    <col min="15579" max="15579" width="17.7109375" style="542" customWidth="1"/>
    <col min="15580" max="15580" width="9.85546875" style="542" customWidth="1"/>
    <col min="15581" max="15581" width="10" style="542" customWidth="1"/>
    <col min="15582" max="15582" width="12.140625" style="542" customWidth="1"/>
    <col min="15583" max="15583" width="13.140625" style="542" customWidth="1"/>
    <col min="15584" max="15584" width="9.140625" style="542"/>
    <col min="15585" max="15585" width="9.85546875" style="542" customWidth="1"/>
    <col min="15586" max="15586" width="11.42578125" style="542" customWidth="1"/>
    <col min="15587" max="15588" width="9.140625" style="542"/>
    <col min="15589" max="15589" width="10.42578125" style="542" customWidth="1"/>
    <col min="15590" max="15590" width="7.85546875" style="542" customWidth="1"/>
    <col min="15591" max="15591" width="9.140625" style="542"/>
    <col min="15592" max="15592" width="11.42578125" style="542" customWidth="1"/>
    <col min="15593" max="15593" width="9.140625" style="542"/>
    <col min="15594" max="15595" width="12" style="542" customWidth="1"/>
    <col min="15596" max="15596" width="8.7109375" style="542" customWidth="1"/>
    <col min="15597" max="15597" width="9.42578125" style="542" customWidth="1"/>
    <col min="15598" max="15834" width="9.140625" style="542"/>
    <col min="15835" max="15835" width="17.7109375" style="542" customWidth="1"/>
    <col min="15836" max="15836" width="9.85546875" style="542" customWidth="1"/>
    <col min="15837" max="15837" width="10" style="542" customWidth="1"/>
    <col min="15838" max="15838" width="12.140625" style="542" customWidth="1"/>
    <col min="15839" max="15839" width="13.140625" style="542" customWidth="1"/>
    <col min="15840" max="15840" width="9.140625" style="542"/>
    <col min="15841" max="15841" width="9.85546875" style="542" customWidth="1"/>
    <col min="15842" max="15842" width="11.42578125" style="542" customWidth="1"/>
    <col min="15843" max="15844" width="9.140625" style="542"/>
    <col min="15845" max="15845" width="10.42578125" style="542" customWidth="1"/>
    <col min="15846" max="15846" width="7.85546875" style="542" customWidth="1"/>
    <col min="15847" max="15847" width="9.140625" style="542"/>
    <col min="15848" max="15848" width="11.42578125" style="542" customWidth="1"/>
    <col min="15849" max="15849" width="9.140625" style="542"/>
    <col min="15850" max="15851" width="12" style="542" customWidth="1"/>
    <col min="15852" max="15852" width="8.7109375" style="542" customWidth="1"/>
    <col min="15853" max="15853" width="9.42578125" style="542" customWidth="1"/>
    <col min="15854" max="16090" width="9.140625" style="542"/>
    <col min="16091" max="16091" width="17.7109375" style="542" customWidth="1"/>
    <col min="16092" max="16092" width="9.85546875" style="542" customWidth="1"/>
    <col min="16093" max="16093" width="10" style="542" customWidth="1"/>
    <col min="16094" max="16094" width="12.140625" style="542" customWidth="1"/>
    <col min="16095" max="16095" width="13.140625" style="542" customWidth="1"/>
    <col min="16096" max="16096" width="9.140625" style="542"/>
    <col min="16097" max="16097" width="9.85546875" style="542" customWidth="1"/>
    <col min="16098" max="16098" width="11.42578125" style="542" customWidth="1"/>
    <col min="16099" max="16100" width="9.140625" style="542"/>
    <col min="16101" max="16101" width="10.42578125" style="542" customWidth="1"/>
    <col min="16102" max="16102" width="7.85546875" style="542" customWidth="1"/>
    <col min="16103" max="16103" width="9.140625" style="542"/>
    <col min="16104" max="16104" width="11.42578125" style="542" customWidth="1"/>
    <col min="16105" max="16105" width="9.140625" style="542"/>
    <col min="16106" max="16107" width="12" style="542" customWidth="1"/>
    <col min="16108" max="16108" width="8.7109375" style="542" customWidth="1"/>
    <col min="16109" max="16109" width="9.42578125" style="542" customWidth="1"/>
    <col min="16110" max="16384" width="9.140625" style="542"/>
  </cols>
  <sheetData>
    <row r="1" spans="1:6" s="539" customFormat="1" ht="63" customHeight="1">
      <c r="A1" s="1112" t="s">
        <v>1211</v>
      </c>
      <c r="B1" s="1112"/>
      <c r="C1" s="1112"/>
      <c r="D1" s="1112"/>
      <c r="E1" s="1112"/>
      <c r="F1" s="1112"/>
    </row>
    <row r="2" spans="1:6" s="539" customFormat="1" ht="12" customHeight="1">
      <c r="A2" s="540"/>
    </row>
    <row r="3" spans="1:6" s="540" customFormat="1" ht="22.5" customHeight="1">
      <c r="A3" s="1113" t="s">
        <v>1200</v>
      </c>
      <c r="B3" s="1113"/>
      <c r="C3" s="1113"/>
      <c r="D3" s="1113"/>
      <c r="E3" s="1113"/>
      <c r="F3" s="1113"/>
    </row>
    <row r="4" spans="1:6" s="541" customFormat="1" ht="21" customHeight="1">
      <c r="A4" s="1114" t="s">
        <v>271</v>
      </c>
      <c r="B4" s="1115" t="s">
        <v>1167</v>
      </c>
      <c r="C4" s="1115"/>
      <c r="D4" s="1115"/>
      <c r="E4" s="1115"/>
      <c r="F4" s="1115"/>
    </row>
    <row r="5" spans="1:6" s="541" customFormat="1" ht="18" customHeight="1">
      <c r="A5" s="1114"/>
      <c r="B5" s="1116" t="s">
        <v>1033</v>
      </c>
      <c r="C5" s="1117" t="s">
        <v>1169</v>
      </c>
      <c r="D5" s="1117"/>
      <c r="E5" s="1117"/>
      <c r="F5" s="1117"/>
    </row>
    <row r="6" spans="1:6" s="541" customFormat="1" ht="12.75" customHeight="1">
      <c r="A6" s="1114"/>
      <c r="B6" s="1116"/>
      <c r="C6" s="1117" t="s">
        <v>1170</v>
      </c>
      <c r="D6" s="1118" t="s">
        <v>1171</v>
      </c>
      <c r="E6" s="1117" t="s">
        <v>31</v>
      </c>
      <c r="F6" s="1117"/>
    </row>
    <row r="7" spans="1:6" s="541" customFormat="1" ht="33" customHeight="1">
      <c r="A7" s="1114"/>
      <c r="B7" s="1116"/>
      <c r="C7" s="1117"/>
      <c r="D7" s="1118"/>
      <c r="E7" s="702" t="s">
        <v>1172</v>
      </c>
      <c r="F7" s="702" t="s">
        <v>1173</v>
      </c>
    </row>
    <row r="8" spans="1:6" ht="15.75">
      <c r="A8" s="1119" t="s">
        <v>1174</v>
      </c>
      <c r="B8" s="1119"/>
      <c r="C8" s="1119"/>
      <c r="D8" s="1119"/>
      <c r="E8" s="1119"/>
      <c r="F8" s="1119"/>
    </row>
    <row r="9" spans="1:6" ht="15.75">
      <c r="A9" s="543" t="s">
        <v>1175</v>
      </c>
      <c r="B9" s="544">
        <v>198274</v>
      </c>
      <c r="C9" s="545">
        <v>39442</v>
      </c>
      <c r="D9" s="545">
        <v>158832</v>
      </c>
      <c r="E9" s="545">
        <v>122454</v>
      </c>
      <c r="F9" s="545">
        <v>36378</v>
      </c>
    </row>
    <row r="10" spans="1:6" ht="15.75">
      <c r="A10" s="543" t="s">
        <v>1176</v>
      </c>
      <c r="B10" s="544">
        <v>266134</v>
      </c>
      <c r="C10" s="545">
        <v>44104</v>
      </c>
      <c r="D10" s="545">
        <v>222030</v>
      </c>
      <c r="E10" s="545">
        <v>167250</v>
      </c>
      <c r="F10" s="545">
        <v>54780</v>
      </c>
    </row>
    <row r="11" spans="1:6" ht="15.75">
      <c r="A11" s="546" t="s">
        <v>1177</v>
      </c>
      <c r="B11" s="544">
        <v>288260</v>
      </c>
      <c r="C11" s="545">
        <v>45140</v>
      </c>
      <c r="D11" s="545">
        <v>243120</v>
      </c>
      <c r="E11" s="545">
        <v>178938</v>
      </c>
      <c r="F11" s="545">
        <v>64182</v>
      </c>
    </row>
    <row r="12" spans="1:6" ht="15.75" hidden="1" customHeight="1">
      <c r="A12" s="1119" t="s">
        <v>1178</v>
      </c>
      <c r="B12" s="1119"/>
      <c r="C12" s="1119"/>
      <c r="D12" s="1119"/>
      <c r="E12" s="1119"/>
      <c r="F12" s="1119"/>
    </row>
    <row r="13" spans="1:6" ht="15.75" hidden="1">
      <c r="A13" s="543" t="s">
        <v>1175</v>
      </c>
      <c r="B13" s="544">
        <v>78479</v>
      </c>
      <c r="C13" s="545">
        <v>29816</v>
      </c>
      <c r="D13" s="545">
        <v>48663</v>
      </c>
      <c r="E13" s="545">
        <v>37518</v>
      </c>
      <c r="F13" s="545">
        <v>11145</v>
      </c>
    </row>
    <row r="14" spans="1:6" ht="15.75" hidden="1">
      <c r="A14" s="543" t="s">
        <v>1176</v>
      </c>
      <c r="B14" s="544">
        <v>98889</v>
      </c>
      <c r="C14" s="545">
        <v>30863</v>
      </c>
      <c r="D14" s="545">
        <v>68026</v>
      </c>
      <c r="E14" s="545">
        <v>51241</v>
      </c>
      <c r="F14" s="545">
        <v>16785</v>
      </c>
    </row>
    <row r="15" spans="1:6" ht="15.75" hidden="1">
      <c r="A15" s="546" t="s">
        <v>1177</v>
      </c>
      <c r="B15" s="544">
        <v>105574</v>
      </c>
      <c r="C15" s="545">
        <v>31088</v>
      </c>
      <c r="D15" s="545">
        <v>74486</v>
      </c>
      <c r="E15" s="545">
        <v>54821</v>
      </c>
      <c r="F15" s="545">
        <v>19665</v>
      </c>
    </row>
    <row r="16" spans="1:6" ht="15.75" hidden="1" customHeight="1">
      <c r="A16" s="1120" t="s">
        <v>1179</v>
      </c>
      <c r="B16" s="1121"/>
      <c r="C16" s="1121"/>
      <c r="D16" s="1121"/>
      <c r="E16" s="1121"/>
      <c r="F16" s="1121"/>
    </row>
    <row r="17" spans="1:6" ht="15.75" hidden="1">
      <c r="A17" s="543" t="s">
        <v>1175</v>
      </c>
      <c r="B17" s="544">
        <v>89466</v>
      </c>
      <c r="C17" s="545">
        <v>30375</v>
      </c>
      <c r="D17" s="545">
        <v>59091</v>
      </c>
      <c r="E17" s="545">
        <v>45557</v>
      </c>
      <c r="F17" s="545">
        <v>13534</v>
      </c>
    </row>
    <row r="18" spans="1:6" ht="20.25" hidden="1" customHeight="1">
      <c r="A18" s="543" t="s">
        <v>1176</v>
      </c>
      <c r="B18" s="544">
        <v>114194</v>
      </c>
      <c r="C18" s="545">
        <v>31591</v>
      </c>
      <c r="D18" s="545">
        <v>82603</v>
      </c>
      <c r="E18" s="545">
        <v>62221</v>
      </c>
      <c r="F18" s="545">
        <v>20382</v>
      </c>
    </row>
    <row r="19" spans="1:6" ht="17.25" hidden="1" customHeight="1">
      <c r="A19" s="546" t="s">
        <v>1177</v>
      </c>
      <c r="B19" s="544">
        <v>122280</v>
      </c>
      <c r="C19" s="545">
        <v>31833</v>
      </c>
      <c r="D19" s="545">
        <v>90447</v>
      </c>
      <c r="E19" s="545">
        <v>66568</v>
      </c>
      <c r="F19" s="545">
        <v>23879</v>
      </c>
    </row>
    <row r="20" spans="1:6" s="548" customFormat="1" ht="16.5" customHeight="1">
      <c r="A20" s="547"/>
      <c r="D20" s="549"/>
      <c r="E20" s="549"/>
      <c r="F20" s="549"/>
    </row>
    <row r="21" spans="1:6" s="540" customFormat="1" ht="30.75" customHeight="1">
      <c r="A21" s="1122" t="s">
        <v>1201</v>
      </c>
      <c r="B21" s="1122"/>
      <c r="C21" s="1122"/>
      <c r="D21" s="1122"/>
      <c r="E21" s="1122"/>
      <c r="F21" s="1122"/>
    </row>
    <row r="22" spans="1:6" s="541" customFormat="1" ht="21" customHeight="1">
      <c r="A22" s="1114" t="s">
        <v>271</v>
      </c>
      <c r="B22" s="1115" t="s">
        <v>1167</v>
      </c>
      <c r="C22" s="1115"/>
      <c r="D22" s="1115"/>
      <c r="E22" s="1115"/>
      <c r="F22" s="1115"/>
    </row>
    <row r="23" spans="1:6" s="541" customFormat="1" ht="18" customHeight="1">
      <c r="A23" s="1114"/>
      <c r="B23" s="1116" t="s">
        <v>1033</v>
      </c>
      <c r="C23" s="1117" t="s">
        <v>1169</v>
      </c>
      <c r="D23" s="1117"/>
      <c r="E23" s="1117"/>
      <c r="F23" s="1117"/>
    </row>
    <row r="24" spans="1:6" s="541" customFormat="1" ht="12.75" customHeight="1">
      <c r="A24" s="1114"/>
      <c r="B24" s="1116"/>
      <c r="C24" s="1117" t="s">
        <v>1170</v>
      </c>
      <c r="D24" s="1118" t="s">
        <v>1171</v>
      </c>
      <c r="E24" s="1117" t="s">
        <v>31</v>
      </c>
      <c r="F24" s="1117"/>
    </row>
    <row r="25" spans="1:6" s="541" customFormat="1" ht="33" customHeight="1">
      <c r="A25" s="1114"/>
      <c r="B25" s="1116"/>
      <c r="C25" s="1117"/>
      <c r="D25" s="1118"/>
      <c r="E25" s="702" t="s">
        <v>1172</v>
      </c>
      <c r="F25" s="702" t="s">
        <v>1173</v>
      </c>
    </row>
    <row r="26" spans="1:6" ht="15.75">
      <c r="A26" s="1119" t="s">
        <v>1174</v>
      </c>
      <c r="B26" s="1119"/>
      <c r="C26" s="1119"/>
      <c r="D26" s="1119"/>
      <c r="E26" s="1119"/>
      <c r="F26" s="1119"/>
    </row>
    <row r="27" spans="1:6" ht="15.75">
      <c r="A27" s="543" t="s">
        <v>1175</v>
      </c>
      <c r="B27" s="544">
        <v>53329</v>
      </c>
      <c r="C27" s="545">
        <v>26857</v>
      </c>
      <c r="D27" s="545">
        <v>26472</v>
      </c>
      <c r="E27" s="545">
        <v>20409</v>
      </c>
      <c r="F27" s="545">
        <v>6063</v>
      </c>
    </row>
    <row r="28" spans="1:6" ht="15.75">
      <c r="A28" s="543" t="s">
        <v>1176</v>
      </c>
      <c r="B28" s="544">
        <v>64639</v>
      </c>
      <c r="C28" s="545">
        <v>27634</v>
      </c>
      <c r="D28" s="545">
        <v>37005</v>
      </c>
      <c r="E28" s="545">
        <v>27875</v>
      </c>
      <c r="F28" s="545">
        <v>9130</v>
      </c>
    </row>
    <row r="29" spans="1:6" ht="15.75">
      <c r="A29" s="546" t="s">
        <v>1177</v>
      </c>
      <c r="B29" s="544">
        <v>68327</v>
      </c>
      <c r="C29" s="545">
        <v>27807</v>
      </c>
      <c r="D29" s="545">
        <v>40520</v>
      </c>
      <c r="E29" s="545">
        <v>29823</v>
      </c>
      <c r="F29" s="545">
        <v>10697</v>
      </c>
    </row>
    <row r="30" spans="1:6" ht="15.75" hidden="1" customHeight="1">
      <c r="A30" s="1119" t="s">
        <v>1178</v>
      </c>
      <c r="B30" s="1119"/>
      <c r="C30" s="1119"/>
      <c r="D30" s="1119"/>
      <c r="E30" s="1119"/>
      <c r="F30" s="1119"/>
    </row>
    <row r="31" spans="1:6" ht="15.75" hidden="1">
      <c r="A31" s="543" t="s">
        <v>1175</v>
      </c>
      <c r="B31" s="544">
        <v>76679</v>
      </c>
      <c r="C31" s="545">
        <v>28016</v>
      </c>
      <c r="D31" s="545">
        <v>48663</v>
      </c>
      <c r="E31" s="545">
        <v>37518</v>
      </c>
      <c r="F31" s="545">
        <v>11145</v>
      </c>
    </row>
    <row r="32" spans="1:6" ht="15.75" hidden="1">
      <c r="A32" s="543" t="s">
        <v>1176</v>
      </c>
      <c r="B32" s="544">
        <v>97089</v>
      </c>
      <c r="C32" s="545">
        <v>29063</v>
      </c>
      <c r="D32" s="545">
        <v>68026</v>
      </c>
      <c r="E32" s="545">
        <v>51241</v>
      </c>
      <c r="F32" s="545">
        <v>16785</v>
      </c>
    </row>
    <row r="33" spans="1:6" ht="15.75" hidden="1">
      <c r="A33" s="546" t="s">
        <v>1177</v>
      </c>
      <c r="B33" s="544">
        <v>103774</v>
      </c>
      <c r="C33" s="545">
        <v>29288</v>
      </c>
      <c r="D33" s="545">
        <v>74486</v>
      </c>
      <c r="E33" s="545">
        <v>54821</v>
      </c>
      <c r="F33" s="545">
        <v>19665</v>
      </c>
    </row>
    <row r="34" spans="1:6" ht="15.75" hidden="1" customHeight="1">
      <c r="A34" s="1120" t="s">
        <v>1179</v>
      </c>
      <c r="B34" s="1121"/>
      <c r="C34" s="1121"/>
      <c r="D34" s="1121"/>
      <c r="E34" s="1121"/>
      <c r="F34" s="1121"/>
    </row>
    <row r="35" spans="1:6" ht="15.75" hidden="1">
      <c r="A35" s="543" t="s">
        <v>1175</v>
      </c>
      <c r="B35" s="544">
        <v>87666</v>
      </c>
      <c r="C35" s="545">
        <v>28575</v>
      </c>
      <c r="D35" s="545">
        <v>59091</v>
      </c>
      <c r="E35" s="545">
        <v>45557</v>
      </c>
      <c r="F35" s="545">
        <v>13534</v>
      </c>
    </row>
    <row r="36" spans="1:6" ht="20.25" hidden="1" customHeight="1">
      <c r="A36" s="543" t="s">
        <v>1176</v>
      </c>
      <c r="B36" s="544">
        <v>112394</v>
      </c>
      <c r="C36" s="545">
        <v>29791</v>
      </c>
      <c r="D36" s="545">
        <v>82603</v>
      </c>
      <c r="E36" s="545">
        <v>62221</v>
      </c>
      <c r="F36" s="545">
        <v>20382</v>
      </c>
    </row>
    <row r="37" spans="1:6" ht="17.25" hidden="1" customHeight="1">
      <c r="A37" s="546" t="s">
        <v>1177</v>
      </c>
      <c r="B37" s="544">
        <v>120480</v>
      </c>
      <c r="C37" s="545">
        <v>30033</v>
      </c>
      <c r="D37" s="545">
        <v>90447</v>
      </c>
      <c r="E37" s="545">
        <v>66568</v>
      </c>
      <c r="F37" s="545">
        <v>23879</v>
      </c>
    </row>
    <row r="38" spans="1:6" ht="15" customHeight="1"/>
    <row r="39" spans="1:6" s="540" customFormat="1" ht="22.5" customHeight="1">
      <c r="A39" s="1113" t="s">
        <v>1202</v>
      </c>
      <c r="B39" s="1113"/>
      <c r="C39" s="1113"/>
      <c r="D39" s="1113"/>
      <c r="E39" s="1113"/>
      <c r="F39" s="1113"/>
    </row>
    <row r="40" spans="1:6" s="541" customFormat="1" ht="21" customHeight="1">
      <c r="A40" s="1114" t="s">
        <v>271</v>
      </c>
      <c r="B40" s="1115" t="s">
        <v>1167</v>
      </c>
      <c r="C40" s="1115"/>
      <c r="D40" s="1115"/>
      <c r="E40" s="1115"/>
      <c r="F40" s="1115"/>
    </row>
    <row r="41" spans="1:6" s="541" customFormat="1" ht="18" customHeight="1">
      <c r="A41" s="1114"/>
      <c r="B41" s="1116" t="s">
        <v>1033</v>
      </c>
      <c r="C41" s="1117" t="s">
        <v>1169</v>
      </c>
      <c r="D41" s="1117"/>
      <c r="E41" s="1117"/>
      <c r="F41" s="1117"/>
    </row>
    <row r="42" spans="1:6" s="541" customFormat="1" ht="12.75" customHeight="1">
      <c r="A42" s="1114"/>
      <c r="B42" s="1116"/>
      <c r="C42" s="1117" t="s">
        <v>1170</v>
      </c>
      <c r="D42" s="1118" t="s">
        <v>1171</v>
      </c>
      <c r="E42" s="1117" t="s">
        <v>31</v>
      </c>
      <c r="F42" s="1117"/>
    </row>
    <row r="43" spans="1:6" s="541" customFormat="1" ht="33" customHeight="1">
      <c r="A43" s="1114"/>
      <c r="B43" s="1116"/>
      <c r="C43" s="1117"/>
      <c r="D43" s="1118"/>
      <c r="E43" s="702" t="s">
        <v>1172</v>
      </c>
      <c r="F43" s="702" t="s">
        <v>1173</v>
      </c>
    </row>
    <row r="44" spans="1:6" ht="15.75">
      <c r="A44" s="1119" t="s">
        <v>1174</v>
      </c>
      <c r="B44" s="1119"/>
      <c r="C44" s="1119"/>
      <c r="D44" s="1119"/>
      <c r="E44" s="1119"/>
      <c r="F44" s="1119"/>
    </row>
    <row r="45" spans="1:6" ht="15.75">
      <c r="A45" s="543" t="s">
        <v>1175</v>
      </c>
      <c r="B45" s="544">
        <v>192146</v>
      </c>
      <c r="C45" s="545">
        <v>33314</v>
      </c>
      <c r="D45" s="545">
        <v>158832</v>
      </c>
      <c r="E45" s="545">
        <v>122454</v>
      </c>
      <c r="F45" s="545">
        <v>36378</v>
      </c>
    </row>
    <row r="46" spans="1:6" ht="15.75">
      <c r="A46" s="543" t="s">
        <v>1176</v>
      </c>
      <c r="B46" s="544">
        <v>266841</v>
      </c>
      <c r="C46" s="545">
        <v>44811</v>
      </c>
      <c r="D46" s="545">
        <v>222030</v>
      </c>
      <c r="E46" s="545">
        <v>167250</v>
      </c>
      <c r="F46" s="545">
        <v>54780</v>
      </c>
    </row>
    <row r="47" spans="1:6" ht="15.75">
      <c r="A47" s="546" t="s">
        <v>1177</v>
      </c>
      <c r="B47" s="544">
        <v>289510</v>
      </c>
      <c r="C47" s="545">
        <v>46390</v>
      </c>
      <c r="D47" s="545">
        <v>243120</v>
      </c>
      <c r="E47" s="545">
        <v>178938</v>
      </c>
      <c r="F47" s="545">
        <v>64182</v>
      </c>
    </row>
    <row r="48" spans="1:6" ht="15.75" hidden="1" customHeight="1">
      <c r="A48" s="1119" t="s">
        <v>1178</v>
      </c>
      <c r="B48" s="1119"/>
      <c r="C48" s="1119"/>
      <c r="D48" s="1119"/>
      <c r="E48" s="1119"/>
      <c r="F48" s="1119"/>
    </row>
    <row r="49" spans="1:6" ht="15.75" hidden="1">
      <c r="A49" s="543" t="s">
        <v>1175</v>
      </c>
      <c r="B49" s="544">
        <v>72802</v>
      </c>
      <c r="C49" s="545">
        <v>24139</v>
      </c>
      <c r="D49" s="545">
        <v>48663</v>
      </c>
      <c r="E49" s="545">
        <v>37518</v>
      </c>
      <c r="F49" s="545">
        <v>11145</v>
      </c>
    </row>
    <row r="50" spans="1:6" ht="15.75" hidden="1">
      <c r="A50" s="543" t="s">
        <v>1176</v>
      </c>
      <c r="B50" s="544">
        <v>100348</v>
      </c>
      <c r="C50" s="545">
        <v>32322</v>
      </c>
      <c r="D50" s="545">
        <v>68026</v>
      </c>
      <c r="E50" s="545">
        <v>51241</v>
      </c>
      <c r="F50" s="545">
        <v>16785</v>
      </c>
    </row>
    <row r="51" spans="1:6" ht="15.75" hidden="1">
      <c r="A51" s="546" t="s">
        <v>1177</v>
      </c>
      <c r="B51" s="544">
        <v>107727</v>
      </c>
      <c r="C51" s="545">
        <v>33241</v>
      </c>
      <c r="D51" s="545">
        <v>74486</v>
      </c>
      <c r="E51" s="545">
        <v>54821</v>
      </c>
      <c r="F51" s="545">
        <v>19665</v>
      </c>
    </row>
    <row r="52" spans="1:6" ht="15.75" hidden="1" customHeight="1">
      <c r="A52" s="1120" t="s">
        <v>1179</v>
      </c>
      <c r="B52" s="1121"/>
      <c r="C52" s="1121"/>
      <c r="D52" s="1121"/>
      <c r="E52" s="1121"/>
      <c r="F52" s="1121"/>
    </row>
    <row r="53" spans="1:6" ht="15.75" hidden="1">
      <c r="A53" s="543" t="s">
        <v>1175</v>
      </c>
      <c r="B53" s="544">
        <v>83789</v>
      </c>
      <c r="C53" s="545">
        <v>24698</v>
      </c>
      <c r="D53" s="545">
        <v>59091</v>
      </c>
      <c r="E53" s="545">
        <v>45557</v>
      </c>
      <c r="F53" s="545">
        <v>13534</v>
      </c>
    </row>
    <row r="54" spans="1:6" ht="20.25" hidden="1" customHeight="1">
      <c r="A54" s="543" t="s">
        <v>1176</v>
      </c>
      <c r="B54" s="544">
        <v>115653</v>
      </c>
      <c r="C54" s="545">
        <v>33050</v>
      </c>
      <c r="D54" s="545">
        <v>82603</v>
      </c>
      <c r="E54" s="545">
        <v>62221</v>
      </c>
      <c r="F54" s="545">
        <v>20382</v>
      </c>
    </row>
    <row r="55" spans="1:6" ht="17.25" hidden="1" customHeight="1">
      <c r="A55" s="546" t="s">
        <v>1177</v>
      </c>
      <c r="B55" s="544">
        <v>124433</v>
      </c>
      <c r="C55" s="545">
        <v>33986</v>
      </c>
      <c r="D55" s="545">
        <v>90447</v>
      </c>
      <c r="E55" s="545">
        <v>66568</v>
      </c>
      <c r="F55" s="545">
        <v>23879</v>
      </c>
    </row>
    <row r="56" spans="1:6" ht="17.25" customHeight="1">
      <c r="A56" s="550"/>
      <c r="B56" s="551"/>
      <c r="C56" s="552"/>
      <c r="D56" s="552"/>
      <c r="E56" s="552"/>
      <c r="F56" s="552"/>
    </row>
    <row r="57" spans="1:6" s="540" customFormat="1" ht="22.5" customHeight="1">
      <c r="A57" s="1123" t="s">
        <v>1203</v>
      </c>
      <c r="B57" s="1123"/>
      <c r="C57" s="1123"/>
      <c r="D57" s="1123"/>
      <c r="E57" s="1123"/>
      <c r="F57" s="1123"/>
    </row>
    <row r="58" spans="1:6" s="541" customFormat="1" ht="21" customHeight="1">
      <c r="A58" s="1114" t="s">
        <v>271</v>
      </c>
      <c r="B58" s="1115" t="s">
        <v>1167</v>
      </c>
      <c r="C58" s="1115"/>
      <c r="D58" s="1115"/>
      <c r="E58" s="1115"/>
      <c r="F58" s="1115"/>
    </row>
    <row r="59" spans="1:6" s="541" customFormat="1" ht="18" customHeight="1">
      <c r="A59" s="1114"/>
      <c r="B59" s="1116" t="s">
        <v>1033</v>
      </c>
      <c r="C59" s="1117" t="s">
        <v>1169</v>
      </c>
      <c r="D59" s="1117"/>
      <c r="E59" s="1117"/>
      <c r="F59" s="1117"/>
    </row>
    <row r="60" spans="1:6" s="541" customFormat="1" ht="12.75" customHeight="1">
      <c r="A60" s="1114"/>
      <c r="B60" s="1116"/>
      <c r="C60" s="1117" t="s">
        <v>1170</v>
      </c>
      <c r="D60" s="1118" t="s">
        <v>1171</v>
      </c>
      <c r="E60" s="1117" t="s">
        <v>31</v>
      </c>
      <c r="F60" s="1117"/>
    </row>
    <row r="61" spans="1:6" s="541" customFormat="1" ht="33" customHeight="1">
      <c r="A61" s="1114"/>
      <c r="B61" s="1116"/>
      <c r="C61" s="1117"/>
      <c r="D61" s="1118"/>
      <c r="E61" s="702" t="s">
        <v>1172</v>
      </c>
      <c r="F61" s="702" t="s">
        <v>1173</v>
      </c>
    </row>
    <row r="62" spans="1:6" ht="15.75">
      <c r="A62" s="1119" t="s">
        <v>1174</v>
      </c>
      <c r="B62" s="1119"/>
      <c r="C62" s="1119"/>
      <c r="D62" s="1119"/>
      <c r="E62" s="1119"/>
      <c r="F62" s="1119"/>
    </row>
    <row r="63" spans="1:6" ht="15.75">
      <c r="A63" s="543" t="s">
        <v>1175</v>
      </c>
      <c r="B63" s="544">
        <v>30729</v>
      </c>
      <c r="C63" s="545">
        <v>4257</v>
      </c>
      <c r="D63" s="545">
        <v>26472</v>
      </c>
      <c r="E63" s="545">
        <v>20409</v>
      </c>
      <c r="F63" s="545">
        <v>6063</v>
      </c>
    </row>
    <row r="64" spans="1:6" ht="15.75">
      <c r="A64" s="543" t="s">
        <v>1176</v>
      </c>
      <c r="B64" s="544">
        <v>42039</v>
      </c>
      <c r="C64" s="545">
        <v>5034</v>
      </c>
      <c r="D64" s="545">
        <v>37005</v>
      </c>
      <c r="E64" s="545">
        <v>27875</v>
      </c>
      <c r="F64" s="545">
        <v>9130</v>
      </c>
    </row>
    <row r="65" spans="1:6" ht="15.75">
      <c r="A65" s="546" t="s">
        <v>1177</v>
      </c>
      <c r="B65" s="544">
        <v>45727</v>
      </c>
      <c r="C65" s="545">
        <v>5207</v>
      </c>
      <c r="D65" s="545">
        <v>40520</v>
      </c>
      <c r="E65" s="545">
        <v>29823</v>
      </c>
      <c r="F65" s="545">
        <v>10697</v>
      </c>
    </row>
    <row r="66" spans="1:6" ht="15.75" hidden="1" customHeight="1">
      <c r="A66" s="1119" t="s">
        <v>1178</v>
      </c>
      <c r="B66" s="1119"/>
      <c r="C66" s="1119"/>
      <c r="D66" s="1119"/>
      <c r="E66" s="1119"/>
      <c r="F66" s="1119"/>
    </row>
    <row r="67" spans="1:6" ht="15.75" hidden="1">
      <c r="A67" s="543" t="s">
        <v>1175</v>
      </c>
      <c r="B67" s="544">
        <v>54079</v>
      </c>
      <c r="C67" s="545">
        <v>5416</v>
      </c>
      <c r="D67" s="545">
        <v>48663</v>
      </c>
      <c r="E67" s="545">
        <v>37518</v>
      </c>
      <c r="F67" s="545">
        <v>11145</v>
      </c>
    </row>
    <row r="68" spans="1:6" ht="15.75" hidden="1">
      <c r="A68" s="543" t="s">
        <v>1176</v>
      </c>
      <c r="B68" s="544">
        <v>74489</v>
      </c>
      <c r="C68" s="545">
        <v>6463</v>
      </c>
      <c r="D68" s="545">
        <v>68026</v>
      </c>
      <c r="E68" s="545">
        <v>51241</v>
      </c>
      <c r="F68" s="545">
        <v>16785</v>
      </c>
    </row>
    <row r="69" spans="1:6" ht="15.75" hidden="1">
      <c r="A69" s="546" t="s">
        <v>1177</v>
      </c>
      <c r="B69" s="544">
        <v>81174</v>
      </c>
      <c r="C69" s="545">
        <v>6688</v>
      </c>
      <c r="D69" s="545">
        <v>74486</v>
      </c>
      <c r="E69" s="545">
        <v>54821</v>
      </c>
      <c r="F69" s="545">
        <v>19665</v>
      </c>
    </row>
    <row r="70" spans="1:6" ht="15.75" hidden="1" customHeight="1">
      <c r="A70" s="1120" t="s">
        <v>1179</v>
      </c>
      <c r="B70" s="1121"/>
      <c r="C70" s="1121"/>
      <c r="D70" s="1121"/>
      <c r="E70" s="1121"/>
      <c r="F70" s="1121"/>
    </row>
    <row r="71" spans="1:6" ht="15.75" hidden="1">
      <c r="A71" s="543" t="s">
        <v>1175</v>
      </c>
      <c r="B71" s="544">
        <v>65066</v>
      </c>
      <c r="C71" s="545">
        <v>5975</v>
      </c>
      <c r="D71" s="545">
        <v>59091</v>
      </c>
      <c r="E71" s="545">
        <v>45557</v>
      </c>
      <c r="F71" s="545">
        <v>13534</v>
      </c>
    </row>
    <row r="72" spans="1:6" ht="20.25" hidden="1" customHeight="1">
      <c r="A72" s="543" t="s">
        <v>1176</v>
      </c>
      <c r="B72" s="544">
        <v>89794</v>
      </c>
      <c r="C72" s="545">
        <v>7191</v>
      </c>
      <c r="D72" s="545">
        <v>82603</v>
      </c>
      <c r="E72" s="545">
        <v>62221</v>
      </c>
      <c r="F72" s="545">
        <v>20382</v>
      </c>
    </row>
    <row r="73" spans="1:6" ht="17.25" hidden="1" customHeight="1">
      <c r="A73" s="546" t="s">
        <v>1177</v>
      </c>
      <c r="B73" s="544">
        <v>97880</v>
      </c>
      <c r="C73" s="545">
        <v>7433</v>
      </c>
      <c r="D73" s="545">
        <v>90447</v>
      </c>
      <c r="E73" s="545">
        <v>66568</v>
      </c>
      <c r="F73" s="545">
        <v>23879</v>
      </c>
    </row>
    <row r="74" spans="1:6" ht="17.25" customHeight="1">
      <c r="A74" s="553"/>
      <c r="B74" s="551"/>
      <c r="C74" s="552"/>
      <c r="D74" s="552"/>
      <c r="E74" s="552"/>
      <c r="F74" s="552"/>
    </row>
    <row r="75" spans="1:6" s="540" customFormat="1" ht="22.5" customHeight="1">
      <c r="A75" s="1123" t="s">
        <v>1204</v>
      </c>
      <c r="B75" s="1123"/>
      <c r="C75" s="1123"/>
      <c r="D75" s="1123"/>
      <c r="E75" s="1123"/>
      <c r="F75" s="1123"/>
    </row>
    <row r="76" spans="1:6" s="541" customFormat="1" ht="21" customHeight="1">
      <c r="A76" s="1114" t="s">
        <v>271</v>
      </c>
      <c r="B76" s="1115" t="s">
        <v>1167</v>
      </c>
      <c r="C76" s="1115"/>
      <c r="D76" s="1115"/>
      <c r="E76" s="1115"/>
      <c r="F76" s="1115"/>
    </row>
    <row r="77" spans="1:6" s="541" customFormat="1" ht="18" customHeight="1">
      <c r="A77" s="1114"/>
      <c r="B77" s="1116" t="s">
        <v>1033</v>
      </c>
      <c r="C77" s="1117" t="s">
        <v>1169</v>
      </c>
      <c r="D77" s="1117"/>
      <c r="E77" s="1117"/>
      <c r="F77" s="1117"/>
    </row>
    <row r="78" spans="1:6" s="541" customFormat="1" ht="12.75" customHeight="1">
      <c r="A78" s="1114"/>
      <c r="B78" s="1116"/>
      <c r="C78" s="1117" t="s">
        <v>1170</v>
      </c>
      <c r="D78" s="1118" t="s">
        <v>1171</v>
      </c>
      <c r="E78" s="1117" t="s">
        <v>31</v>
      </c>
      <c r="F78" s="1117"/>
    </row>
    <row r="79" spans="1:6" s="541" customFormat="1" ht="33" customHeight="1">
      <c r="A79" s="1114"/>
      <c r="B79" s="1116"/>
      <c r="C79" s="1117"/>
      <c r="D79" s="1118"/>
      <c r="E79" s="702" t="s">
        <v>1172</v>
      </c>
      <c r="F79" s="702" t="s">
        <v>1173</v>
      </c>
    </row>
    <row r="80" spans="1:6" ht="15.75">
      <c r="A80" s="1119" t="s">
        <v>1174</v>
      </c>
      <c r="B80" s="1119"/>
      <c r="C80" s="1119"/>
      <c r="D80" s="1119"/>
      <c r="E80" s="1119"/>
      <c r="F80" s="1119"/>
    </row>
    <row r="81" spans="1:6" ht="15.75">
      <c r="A81" s="543" t="s">
        <v>1175</v>
      </c>
      <c r="B81" s="544">
        <v>35329</v>
      </c>
      <c r="C81" s="545">
        <v>8857</v>
      </c>
      <c r="D81" s="545">
        <v>26472</v>
      </c>
      <c r="E81" s="545">
        <v>20409</v>
      </c>
      <c r="F81" s="545">
        <v>6063</v>
      </c>
    </row>
    <row r="82" spans="1:6" ht="15.75">
      <c r="A82" s="543" t="s">
        <v>1176</v>
      </c>
      <c r="B82" s="544">
        <v>46639</v>
      </c>
      <c r="C82" s="545">
        <v>9634</v>
      </c>
      <c r="D82" s="545">
        <v>37005</v>
      </c>
      <c r="E82" s="545">
        <v>27875</v>
      </c>
      <c r="F82" s="545">
        <v>9130</v>
      </c>
    </row>
    <row r="83" spans="1:6" ht="15.75">
      <c r="A83" s="546" t="s">
        <v>1177</v>
      </c>
      <c r="B83" s="544">
        <v>50327</v>
      </c>
      <c r="C83" s="545">
        <v>9807</v>
      </c>
      <c r="D83" s="545">
        <v>40520</v>
      </c>
      <c r="E83" s="545">
        <v>29823</v>
      </c>
      <c r="F83" s="545">
        <v>10697</v>
      </c>
    </row>
    <row r="84" spans="1:6" ht="15.75" hidden="1" customHeight="1">
      <c r="A84" s="1119" t="s">
        <v>1178</v>
      </c>
      <c r="B84" s="1119"/>
      <c r="C84" s="1119"/>
      <c r="D84" s="1119"/>
      <c r="E84" s="1119"/>
      <c r="F84" s="1119"/>
    </row>
    <row r="85" spans="1:6" ht="15.75" hidden="1">
      <c r="A85" s="543" t="s">
        <v>1175</v>
      </c>
      <c r="B85" s="544">
        <v>58679</v>
      </c>
      <c r="C85" s="545">
        <v>10016</v>
      </c>
      <c r="D85" s="545">
        <v>48663</v>
      </c>
      <c r="E85" s="545">
        <v>37518</v>
      </c>
      <c r="F85" s="545">
        <v>11145</v>
      </c>
    </row>
    <row r="86" spans="1:6" ht="15.75" hidden="1">
      <c r="A86" s="543" t="s">
        <v>1176</v>
      </c>
      <c r="B86" s="544">
        <v>79089</v>
      </c>
      <c r="C86" s="545">
        <v>11063</v>
      </c>
      <c r="D86" s="545">
        <v>68026</v>
      </c>
      <c r="E86" s="545">
        <v>51241</v>
      </c>
      <c r="F86" s="545">
        <v>16785</v>
      </c>
    </row>
    <row r="87" spans="1:6" ht="15.75" hidden="1">
      <c r="A87" s="546" t="s">
        <v>1177</v>
      </c>
      <c r="B87" s="544">
        <v>85774</v>
      </c>
      <c r="C87" s="545">
        <v>11288</v>
      </c>
      <c r="D87" s="545">
        <v>74486</v>
      </c>
      <c r="E87" s="545">
        <v>54821</v>
      </c>
      <c r="F87" s="545">
        <v>19665</v>
      </c>
    </row>
    <row r="88" spans="1:6" ht="15.75" hidden="1" customHeight="1">
      <c r="A88" s="1120" t="s">
        <v>1179</v>
      </c>
      <c r="B88" s="1121"/>
      <c r="C88" s="1121"/>
      <c r="D88" s="1121"/>
      <c r="E88" s="1121"/>
      <c r="F88" s="1121"/>
    </row>
    <row r="89" spans="1:6" ht="15.75" hidden="1">
      <c r="A89" s="543" t="s">
        <v>1175</v>
      </c>
      <c r="B89" s="544">
        <v>69666</v>
      </c>
      <c r="C89" s="545">
        <v>10575</v>
      </c>
      <c r="D89" s="545">
        <v>59091</v>
      </c>
      <c r="E89" s="545">
        <v>45557</v>
      </c>
      <c r="F89" s="545">
        <v>13534</v>
      </c>
    </row>
    <row r="90" spans="1:6" ht="20.25" hidden="1" customHeight="1">
      <c r="A90" s="543" t="s">
        <v>1176</v>
      </c>
      <c r="B90" s="544">
        <v>94394</v>
      </c>
      <c r="C90" s="545">
        <v>11791</v>
      </c>
      <c r="D90" s="545">
        <v>82603</v>
      </c>
      <c r="E90" s="545">
        <v>62221</v>
      </c>
      <c r="F90" s="545">
        <v>20382</v>
      </c>
    </row>
    <row r="91" spans="1:6" ht="17.25" hidden="1" customHeight="1">
      <c r="A91" s="546" t="s">
        <v>1177</v>
      </c>
      <c r="B91" s="544">
        <v>102480</v>
      </c>
      <c r="C91" s="545">
        <v>12033</v>
      </c>
      <c r="D91" s="545">
        <v>90447</v>
      </c>
      <c r="E91" s="545">
        <v>66568</v>
      </c>
      <c r="F91" s="545">
        <v>23879</v>
      </c>
    </row>
    <row r="93" spans="1:6" s="540" customFormat="1" ht="22.5" customHeight="1">
      <c r="A93" s="1113" t="s">
        <v>1205</v>
      </c>
      <c r="B93" s="1113"/>
      <c r="C93" s="1113"/>
      <c r="D93" s="1113"/>
      <c r="E93" s="1113"/>
      <c r="F93" s="1113"/>
    </row>
    <row r="94" spans="1:6" s="541" customFormat="1" ht="21" customHeight="1">
      <c r="A94" s="1114" t="s">
        <v>271</v>
      </c>
      <c r="B94" s="1115" t="s">
        <v>1167</v>
      </c>
      <c r="C94" s="1115"/>
      <c r="D94" s="1115"/>
      <c r="E94" s="1115"/>
      <c r="F94" s="1115"/>
    </row>
    <row r="95" spans="1:6" s="541" customFormat="1" ht="18" customHeight="1">
      <c r="A95" s="1114"/>
      <c r="B95" s="1116" t="s">
        <v>1033</v>
      </c>
      <c r="C95" s="1117" t="s">
        <v>1169</v>
      </c>
      <c r="D95" s="1117"/>
      <c r="E95" s="1117"/>
      <c r="F95" s="1117"/>
    </row>
    <row r="96" spans="1:6" s="541" customFormat="1" ht="12.75" customHeight="1">
      <c r="A96" s="1114"/>
      <c r="B96" s="1116"/>
      <c r="C96" s="1117" t="s">
        <v>1170</v>
      </c>
      <c r="D96" s="1118" t="s">
        <v>1171</v>
      </c>
      <c r="E96" s="1117" t="s">
        <v>31</v>
      </c>
      <c r="F96" s="1117"/>
    </row>
    <row r="97" spans="1:6" s="541" customFormat="1" ht="33" customHeight="1">
      <c r="A97" s="1114"/>
      <c r="B97" s="1116"/>
      <c r="C97" s="1117"/>
      <c r="D97" s="1118"/>
      <c r="E97" s="702" t="s">
        <v>1172</v>
      </c>
      <c r="F97" s="702" t="s">
        <v>1173</v>
      </c>
    </row>
    <row r="98" spans="1:6" ht="15.75">
      <c r="A98" s="1119" t="s">
        <v>1174</v>
      </c>
      <c r="B98" s="1119"/>
      <c r="C98" s="1119"/>
      <c r="D98" s="1119"/>
      <c r="E98" s="1119"/>
      <c r="F98" s="1119"/>
    </row>
    <row r="99" spans="1:6" ht="15.75">
      <c r="A99" s="543" t="s">
        <v>1175</v>
      </c>
      <c r="B99" s="544">
        <v>187274</v>
      </c>
      <c r="C99" s="545">
        <v>28442</v>
      </c>
      <c r="D99" s="545">
        <v>158832</v>
      </c>
      <c r="E99" s="545">
        <v>122454</v>
      </c>
      <c r="F99" s="545">
        <v>36378</v>
      </c>
    </row>
    <row r="100" spans="1:6" ht="15.75">
      <c r="A100" s="543" t="s">
        <v>1176</v>
      </c>
      <c r="B100" s="544">
        <v>255134</v>
      </c>
      <c r="C100" s="545">
        <v>33104</v>
      </c>
      <c r="D100" s="545">
        <v>222030</v>
      </c>
      <c r="E100" s="545">
        <v>167250</v>
      </c>
      <c r="F100" s="545">
        <v>54780</v>
      </c>
    </row>
    <row r="101" spans="1:6" ht="15.75">
      <c r="A101" s="546" t="s">
        <v>1177</v>
      </c>
      <c r="B101" s="544">
        <v>277260</v>
      </c>
      <c r="C101" s="545">
        <v>34140</v>
      </c>
      <c r="D101" s="545">
        <v>243120</v>
      </c>
      <c r="E101" s="545">
        <v>178938</v>
      </c>
      <c r="F101" s="545">
        <v>64182</v>
      </c>
    </row>
    <row r="102" spans="1:6" ht="15.75" hidden="1" customHeight="1">
      <c r="A102" s="1119" t="s">
        <v>1178</v>
      </c>
      <c r="B102" s="1119"/>
      <c r="C102" s="1119"/>
      <c r="D102" s="1119"/>
      <c r="E102" s="1119"/>
      <c r="F102" s="1119"/>
    </row>
    <row r="103" spans="1:6" ht="15.75" hidden="1">
      <c r="A103" s="543" t="s">
        <v>1175</v>
      </c>
      <c r="B103" s="544">
        <v>67479</v>
      </c>
      <c r="C103" s="545">
        <v>18816</v>
      </c>
      <c r="D103" s="545">
        <v>48663</v>
      </c>
      <c r="E103" s="545">
        <v>37518</v>
      </c>
      <c r="F103" s="545">
        <v>11145</v>
      </c>
    </row>
    <row r="104" spans="1:6" ht="15.75" hidden="1">
      <c r="A104" s="543" t="s">
        <v>1176</v>
      </c>
      <c r="B104" s="544">
        <v>87889</v>
      </c>
      <c r="C104" s="545">
        <v>19863</v>
      </c>
      <c r="D104" s="545">
        <v>68026</v>
      </c>
      <c r="E104" s="545">
        <v>51241</v>
      </c>
      <c r="F104" s="545">
        <v>16785</v>
      </c>
    </row>
    <row r="105" spans="1:6" ht="15.75" hidden="1">
      <c r="A105" s="546" t="s">
        <v>1177</v>
      </c>
      <c r="B105" s="544">
        <v>94574</v>
      </c>
      <c r="C105" s="545">
        <v>20088</v>
      </c>
      <c r="D105" s="545">
        <v>74486</v>
      </c>
      <c r="E105" s="545">
        <v>54821</v>
      </c>
      <c r="F105" s="545">
        <v>19665</v>
      </c>
    </row>
    <row r="106" spans="1:6" ht="15.75" hidden="1" customHeight="1">
      <c r="A106" s="1120" t="s">
        <v>1179</v>
      </c>
      <c r="B106" s="1121"/>
      <c r="C106" s="1121"/>
      <c r="D106" s="1121"/>
      <c r="E106" s="1121"/>
      <c r="F106" s="1121"/>
    </row>
    <row r="107" spans="1:6" ht="15.75" hidden="1">
      <c r="A107" s="543" t="s">
        <v>1175</v>
      </c>
      <c r="B107" s="544">
        <v>78466</v>
      </c>
      <c r="C107" s="545">
        <v>19375</v>
      </c>
      <c r="D107" s="545">
        <v>59091</v>
      </c>
      <c r="E107" s="545">
        <v>45557</v>
      </c>
      <c r="F107" s="545">
        <v>13534</v>
      </c>
    </row>
    <row r="108" spans="1:6" ht="20.25" hidden="1" customHeight="1">
      <c r="A108" s="543" t="s">
        <v>1176</v>
      </c>
      <c r="B108" s="544">
        <v>103194</v>
      </c>
      <c r="C108" s="545">
        <v>20591</v>
      </c>
      <c r="D108" s="545">
        <v>82603</v>
      </c>
      <c r="E108" s="545">
        <v>62221</v>
      </c>
      <c r="F108" s="545">
        <v>20382</v>
      </c>
    </row>
    <row r="109" spans="1:6" ht="17.25" hidden="1" customHeight="1">
      <c r="A109" s="546" t="s">
        <v>1177</v>
      </c>
      <c r="B109" s="544">
        <v>111280</v>
      </c>
      <c r="C109" s="545">
        <v>20833</v>
      </c>
      <c r="D109" s="545">
        <v>90447</v>
      </c>
      <c r="E109" s="545">
        <v>66568</v>
      </c>
      <c r="F109" s="545">
        <v>23879</v>
      </c>
    </row>
    <row r="111" spans="1:6" s="540" customFormat="1" ht="22.5" customHeight="1">
      <c r="A111" s="1123" t="s">
        <v>1206</v>
      </c>
      <c r="B111" s="1123"/>
      <c r="C111" s="1123"/>
      <c r="D111" s="1123"/>
      <c r="E111" s="1123"/>
      <c r="F111" s="1123"/>
    </row>
    <row r="112" spans="1:6" s="541" customFormat="1" ht="21" customHeight="1">
      <c r="A112" s="1114" t="s">
        <v>271</v>
      </c>
      <c r="B112" s="1115" t="s">
        <v>1167</v>
      </c>
      <c r="C112" s="1115"/>
      <c r="D112" s="1115"/>
      <c r="E112" s="1115"/>
      <c r="F112" s="1115"/>
    </row>
    <row r="113" spans="1:6" s="541" customFormat="1" ht="18" customHeight="1">
      <c r="A113" s="1114"/>
      <c r="B113" s="1116" t="s">
        <v>1033</v>
      </c>
      <c r="C113" s="1117" t="s">
        <v>1169</v>
      </c>
      <c r="D113" s="1117"/>
      <c r="E113" s="1117"/>
      <c r="F113" s="1117"/>
    </row>
    <row r="114" spans="1:6" s="541" customFormat="1" ht="12.75" customHeight="1">
      <c r="A114" s="1114"/>
      <c r="B114" s="1116"/>
      <c r="C114" s="1117" t="s">
        <v>1170</v>
      </c>
      <c r="D114" s="1118" t="s">
        <v>1171</v>
      </c>
      <c r="E114" s="1117" t="s">
        <v>31</v>
      </c>
      <c r="F114" s="1117"/>
    </row>
    <row r="115" spans="1:6" s="541" customFormat="1" ht="33" customHeight="1">
      <c r="A115" s="1114"/>
      <c r="B115" s="1116"/>
      <c r="C115" s="1117"/>
      <c r="D115" s="1118"/>
      <c r="E115" s="702" t="s">
        <v>1172</v>
      </c>
      <c r="F115" s="702" t="s">
        <v>1173</v>
      </c>
    </row>
    <row r="116" spans="1:6" ht="15.75">
      <c r="A116" s="1119" t="s">
        <v>1174</v>
      </c>
      <c r="B116" s="1119"/>
      <c r="C116" s="1119"/>
      <c r="D116" s="1119"/>
      <c r="E116" s="1119"/>
      <c r="F116" s="1119"/>
    </row>
    <row r="117" spans="1:6" ht="15.75">
      <c r="A117" s="543" t="s">
        <v>1175</v>
      </c>
      <c r="B117" s="544">
        <v>33029</v>
      </c>
      <c r="C117" s="545">
        <v>6557</v>
      </c>
      <c r="D117" s="545">
        <v>26472</v>
      </c>
      <c r="E117" s="545">
        <v>20409</v>
      </c>
      <c r="F117" s="545">
        <v>6063</v>
      </c>
    </row>
    <row r="118" spans="1:6" ht="15.75">
      <c r="A118" s="543" t="s">
        <v>1176</v>
      </c>
      <c r="B118" s="544">
        <v>44339</v>
      </c>
      <c r="C118" s="545">
        <v>7334</v>
      </c>
      <c r="D118" s="545">
        <v>37005</v>
      </c>
      <c r="E118" s="545">
        <v>27875</v>
      </c>
      <c r="F118" s="545">
        <v>9130</v>
      </c>
    </row>
    <row r="119" spans="1:6" ht="15.75">
      <c r="A119" s="546" t="s">
        <v>1177</v>
      </c>
      <c r="B119" s="544">
        <v>48027</v>
      </c>
      <c r="C119" s="545">
        <v>7507</v>
      </c>
      <c r="D119" s="545">
        <v>40520</v>
      </c>
      <c r="E119" s="545">
        <v>29823</v>
      </c>
      <c r="F119" s="545">
        <v>10697</v>
      </c>
    </row>
    <row r="120" spans="1:6" ht="15.75" hidden="1" customHeight="1">
      <c r="A120" s="1119" t="s">
        <v>1178</v>
      </c>
      <c r="B120" s="1119"/>
      <c r="C120" s="1119"/>
      <c r="D120" s="1119"/>
      <c r="E120" s="1119"/>
      <c r="F120" s="1119"/>
    </row>
    <row r="121" spans="1:6" ht="15.75" hidden="1">
      <c r="A121" s="543" t="s">
        <v>1175</v>
      </c>
      <c r="B121" s="544">
        <v>56379</v>
      </c>
      <c r="C121" s="545">
        <v>7716</v>
      </c>
      <c r="D121" s="545">
        <v>48663</v>
      </c>
      <c r="E121" s="545">
        <v>37518</v>
      </c>
      <c r="F121" s="545">
        <v>11145</v>
      </c>
    </row>
    <row r="122" spans="1:6" ht="15.75" hidden="1">
      <c r="A122" s="543" t="s">
        <v>1176</v>
      </c>
      <c r="B122" s="544">
        <v>76789</v>
      </c>
      <c r="C122" s="545">
        <v>8763</v>
      </c>
      <c r="D122" s="545">
        <v>68026</v>
      </c>
      <c r="E122" s="545">
        <v>51241</v>
      </c>
      <c r="F122" s="545">
        <v>16785</v>
      </c>
    </row>
    <row r="123" spans="1:6" ht="15.75" hidden="1">
      <c r="A123" s="546" t="s">
        <v>1177</v>
      </c>
      <c r="B123" s="544">
        <v>83474</v>
      </c>
      <c r="C123" s="545">
        <v>8988</v>
      </c>
      <c r="D123" s="545">
        <v>74486</v>
      </c>
      <c r="E123" s="545">
        <v>54821</v>
      </c>
      <c r="F123" s="545">
        <v>19665</v>
      </c>
    </row>
    <row r="124" spans="1:6" ht="15.75" hidden="1" customHeight="1">
      <c r="A124" s="1120" t="s">
        <v>1179</v>
      </c>
      <c r="B124" s="1121"/>
      <c r="C124" s="1121"/>
      <c r="D124" s="1121"/>
      <c r="E124" s="1121"/>
      <c r="F124" s="1121"/>
    </row>
    <row r="125" spans="1:6" ht="15.75" hidden="1">
      <c r="A125" s="543" t="s">
        <v>1175</v>
      </c>
      <c r="B125" s="544">
        <v>67366</v>
      </c>
      <c r="C125" s="545">
        <v>8275</v>
      </c>
      <c r="D125" s="545">
        <v>59091</v>
      </c>
      <c r="E125" s="545">
        <v>45557</v>
      </c>
      <c r="F125" s="545">
        <v>13534</v>
      </c>
    </row>
    <row r="126" spans="1:6" ht="20.25" hidden="1" customHeight="1">
      <c r="A126" s="543" t="s">
        <v>1176</v>
      </c>
      <c r="B126" s="544">
        <v>92094</v>
      </c>
      <c r="C126" s="545">
        <v>9491</v>
      </c>
      <c r="D126" s="545">
        <v>82603</v>
      </c>
      <c r="E126" s="545">
        <v>62221</v>
      </c>
      <c r="F126" s="545">
        <v>20382</v>
      </c>
    </row>
    <row r="127" spans="1:6" ht="17.25" hidden="1" customHeight="1">
      <c r="A127" s="546" t="s">
        <v>1177</v>
      </c>
      <c r="B127" s="544">
        <v>100180</v>
      </c>
      <c r="C127" s="545">
        <v>9733</v>
      </c>
      <c r="D127" s="545">
        <v>90447</v>
      </c>
      <c r="E127" s="545">
        <v>66568</v>
      </c>
      <c r="F127" s="545">
        <v>23879</v>
      </c>
    </row>
    <row r="129" spans="1:6" s="540" customFormat="1" ht="22.5" hidden="1" customHeight="1">
      <c r="A129" s="1123" t="s">
        <v>1207</v>
      </c>
      <c r="B129" s="1123"/>
      <c r="C129" s="1123"/>
      <c r="D129" s="1123"/>
      <c r="E129" s="1123"/>
      <c r="F129" s="1123"/>
    </row>
    <row r="130" spans="1:6" s="541" customFormat="1" ht="21" hidden="1" customHeight="1">
      <c r="A130" s="1114" t="s">
        <v>271</v>
      </c>
      <c r="B130" s="1115" t="s">
        <v>1167</v>
      </c>
      <c r="C130" s="1115"/>
      <c r="D130" s="1115"/>
      <c r="E130" s="1115"/>
      <c r="F130" s="1115"/>
    </row>
    <row r="131" spans="1:6" s="541" customFormat="1" ht="18" hidden="1" customHeight="1">
      <c r="A131" s="1114"/>
      <c r="B131" s="1116" t="s">
        <v>1033</v>
      </c>
      <c r="C131" s="1117" t="s">
        <v>1169</v>
      </c>
      <c r="D131" s="1117"/>
      <c r="E131" s="1117"/>
      <c r="F131" s="1117"/>
    </row>
    <row r="132" spans="1:6" s="541" customFormat="1" ht="12.75" hidden="1" customHeight="1">
      <c r="A132" s="1114"/>
      <c r="B132" s="1116"/>
      <c r="C132" s="1117" t="s">
        <v>1170</v>
      </c>
      <c r="D132" s="1118" t="s">
        <v>1171</v>
      </c>
      <c r="E132" s="1117" t="s">
        <v>31</v>
      </c>
      <c r="F132" s="1117"/>
    </row>
    <row r="133" spans="1:6" s="541" customFormat="1" ht="33" hidden="1" customHeight="1">
      <c r="A133" s="1114"/>
      <c r="B133" s="1116"/>
      <c r="C133" s="1117"/>
      <c r="D133" s="1118"/>
      <c r="E133" s="702" t="s">
        <v>1172</v>
      </c>
      <c r="F133" s="702" t="s">
        <v>1173</v>
      </c>
    </row>
    <row r="134" spans="1:6" ht="15.75" hidden="1">
      <c r="A134" s="1119" t="s">
        <v>1174</v>
      </c>
      <c r="B134" s="1119"/>
      <c r="C134" s="1119"/>
      <c r="D134" s="1119"/>
      <c r="E134" s="1119"/>
      <c r="F134" s="1119"/>
    </row>
    <row r="135" spans="1:6" ht="15.75" hidden="1">
      <c r="A135" s="543" t="s">
        <v>1175</v>
      </c>
      <c r="B135" s="544">
        <v>0</v>
      </c>
      <c r="C135" s="545">
        <v>0</v>
      </c>
      <c r="D135" s="545">
        <v>0</v>
      </c>
      <c r="E135" s="545">
        <v>0</v>
      </c>
      <c r="F135" s="545">
        <v>0</v>
      </c>
    </row>
    <row r="136" spans="1:6" ht="15.75" hidden="1">
      <c r="A136" s="543" t="s">
        <v>1176</v>
      </c>
      <c r="B136" s="544">
        <v>0</v>
      </c>
      <c r="C136" s="545">
        <v>0</v>
      </c>
      <c r="D136" s="545">
        <v>0</v>
      </c>
      <c r="E136" s="545">
        <v>0</v>
      </c>
      <c r="F136" s="545">
        <v>0</v>
      </c>
    </row>
    <row r="137" spans="1:6" ht="15.75" hidden="1">
      <c r="A137" s="546" t="s">
        <v>1177</v>
      </c>
      <c r="B137" s="544">
        <v>0</v>
      </c>
      <c r="C137" s="545">
        <v>0</v>
      </c>
      <c r="D137" s="545">
        <v>0</v>
      </c>
      <c r="E137" s="545"/>
      <c r="F137" s="545"/>
    </row>
    <row r="138" spans="1:6" ht="15.75" hidden="1" customHeight="1">
      <c r="A138" s="1119" t="s">
        <v>1178</v>
      </c>
      <c r="B138" s="1119"/>
      <c r="C138" s="1119"/>
      <c r="D138" s="1119"/>
      <c r="E138" s="1119"/>
      <c r="F138" s="1119"/>
    </row>
    <row r="139" spans="1:6" ht="15.75" hidden="1">
      <c r="A139" s="543" t="s">
        <v>1175</v>
      </c>
      <c r="B139" s="544">
        <v>0</v>
      </c>
      <c r="C139" s="545">
        <v>0</v>
      </c>
      <c r="D139" s="545">
        <v>0</v>
      </c>
      <c r="E139" s="545">
        <v>0</v>
      </c>
      <c r="F139" s="545">
        <v>0</v>
      </c>
    </row>
    <row r="140" spans="1:6" ht="15.75" hidden="1">
      <c r="A140" s="543" t="s">
        <v>1176</v>
      </c>
      <c r="B140" s="544">
        <v>0</v>
      </c>
      <c r="C140" s="545">
        <v>0</v>
      </c>
      <c r="D140" s="545">
        <v>0</v>
      </c>
      <c r="E140" s="545">
        <v>0</v>
      </c>
      <c r="F140" s="545">
        <v>0</v>
      </c>
    </row>
    <row r="141" spans="1:6" ht="15.75" hidden="1">
      <c r="A141" s="546" t="s">
        <v>1177</v>
      </c>
      <c r="B141" s="544">
        <v>0</v>
      </c>
      <c r="C141" s="545">
        <v>0</v>
      </c>
      <c r="D141" s="545">
        <v>0</v>
      </c>
      <c r="E141" s="545"/>
      <c r="F141" s="545"/>
    </row>
    <row r="142" spans="1:6" ht="15.75" hidden="1" customHeight="1">
      <c r="A142" s="1120" t="s">
        <v>1179</v>
      </c>
      <c r="B142" s="1121"/>
      <c r="C142" s="1121"/>
      <c r="D142" s="1121"/>
      <c r="E142" s="1121"/>
      <c r="F142" s="1121"/>
    </row>
    <row r="143" spans="1:6" ht="15.75" hidden="1">
      <c r="A143" s="543" t="s">
        <v>1175</v>
      </c>
      <c r="B143" s="544">
        <v>0</v>
      </c>
      <c r="C143" s="545">
        <v>0</v>
      </c>
      <c r="D143" s="545">
        <v>0</v>
      </c>
      <c r="E143" s="545">
        <v>0</v>
      </c>
      <c r="F143" s="545">
        <v>0</v>
      </c>
    </row>
    <row r="144" spans="1:6" ht="20.25" hidden="1" customHeight="1">
      <c r="A144" s="543" t="s">
        <v>1176</v>
      </c>
      <c r="B144" s="544">
        <v>0</v>
      </c>
      <c r="C144" s="545">
        <v>0</v>
      </c>
      <c r="D144" s="545">
        <v>0</v>
      </c>
      <c r="E144" s="545">
        <v>0</v>
      </c>
      <c r="F144" s="545">
        <v>0</v>
      </c>
    </row>
    <row r="145" spans="1:6" ht="17.25" hidden="1" customHeight="1">
      <c r="A145" s="546" t="s">
        <v>1177</v>
      </c>
      <c r="B145" s="544">
        <v>0</v>
      </c>
      <c r="C145" s="545">
        <v>0</v>
      </c>
      <c r="D145" s="545">
        <v>0</v>
      </c>
      <c r="E145" s="545"/>
      <c r="F145" s="545"/>
    </row>
    <row r="147" spans="1:6" s="540" customFormat="1" ht="22.5" customHeight="1">
      <c r="A147" s="1113" t="s">
        <v>1208</v>
      </c>
      <c r="B147" s="1113"/>
      <c r="C147" s="1113"/>
      <c r="D147" s="1113"/>
      <c r="E147" s="1113"/>
      <c r="F147" s="1113"/>
    </row>
    <row r="148" spans="1:6" s="541" customFormat="1" ht="21" customHeight="1">
      <c r="A148" s="1114" t="s">
        <v>271</v>
      </c>
      <c r="B148" s="1115" t="s">
        <v>1167</v>
      </c>
      <c r="C148" s="1115"/>
      <c r="D148" s="1115"/>
      <c r="E148" s="1115"/>
      <c r="F148" s="1115"/>
    </row>
    <row r="149" spans="1:6" s="541" customFormat="1" ht="18" customHeight="1">
      <c r="A149" s="1114"/>
      <c r="B149" s="1116" t="s">
        <v>1033</v>
      </c>
      <c r="C149" s="1117" t="s">
        <v>1169</v>
      </c>
      <c r="D149" s="1117"/>
      <c r="E149" s="1117"/>
      <c r="F149" s="1117"/>
    </row>
    <row r="150" spans="1:6" s="541" customFormat="1" ht="12.75" customHeight="1">
      <c r="A150" s="1114"/>
      <c r="B150" s="1116"/>
      <c r="C150" s="1117" t="s">
        <v>1170</v>
      </c>
      <c r="D150" s="1118" t="s">
        <v>1171</v>
      </c>
      <c r="E150" s="1117" t="s">
        <v>31</v>
      </c>
      <c r="F150" s="1117"/>
    </row>
    <row r="151" spans="1:6" s="541" customFormat="1" ht="33" customHeight="1">
      <c r="A151" s="1114"/>
      <c r="B151" s="1116"/>
      <c r="C151" s="1117"/>
      <c r="D151" s="1118"/>
      <c r="E151" s="702" t="s">
        <v>1172</v>
      </c>
      <c r="F151" s="702" t="s">
        <v>1173</v>
      </c>
    </row>
    <row r="152" spans="1:6" ht="15.75">
      <c r="A152" s="1119" t="s">
        <v>1174</v>
      </c>
      <c r="B152" s="1119"/>
      <c r="C152" s="1119"/>
      <c r="D152" s="1119"/>
      <c r="E152" s="1119"/>
      <c r="F152" s="1119"/>
    </row>
    <row r="153" spans="1:6" ht="15.75">
      <c r="A153" s="543" t="s">
        <v>1175</v>
      </c>
      <c r="B153" s="544">
        <v>179274</v>
      </c>
      <c r="C153" s="545">
        <v>20442</v>
      </c>
      <c r="D153" s="545">
        <v>158832</v>
      </c>
      <c r="E153" s="545">
        <v>122454</v>
      </c>
      <c r="F153" s="545">
        <v>36378</v>
      </c>
    </row>
    <row r="154" spans="1:6" ht="15.75">
      <c r="A154" s="543" t="s">
        <v>1176</v>
      </c>
      <c r="B154" s="544">
        <v>247134</v>
      </c>
      <c r="C154" s="545">
        <v>25104</v>
      </c>
      <c r="D154" s="545">
        <v>222030</v>
      </c>
      <c r="E154" s="545">
        <v>167250</v>
      </c>
      <c r="F154" s="545">
        <v>54780</v>
      </c>
    </row>
    <row r="155" spans="1:6" ht="15.75">
      <c r="A155" s="546" t="s">
        <v>1177</v>
      </c>
      <c r="B155" s="544">
        <v>269260</v>
      </c>
      <c r="C155" s="545">
        <v>26140</v>
      </c>
      <c r="D155" s="545">
        <v>243120</v>
      </c>
      <c r="E155" s="545">
        <v>178938</v>
      </c>
      <c r="F155" s="545">
        <v>64182</v>
      </c>
    </row>
    <row r="156" spans="1:6" ht="15.75" hidden="1" customHeight="1">
      <c r="A156" s="1119" t="s">
        <v>1178</v>
      </c>
      <c r="B156" s="1119"/>
      <c r="C156" s="1119"/>
      <c r="D156" s="1119"/>
      <c r="E156" s="1119"/>
      <c r="F156" s="1119"/>
    </row>
    <row r="157" spans="1:6" ht="15.75" hidden="1">
      <c r="A157" s="543" t="s">
        <v>1175</v>
      </c>
      <c r="B157" s="544">
        <v>59479</v>
      </c>
      <c r="C157" s="545">
        <v>10816</v>
      </c>
      <c r="D157" s="545">
        <v>48663</v>
      </c>
      <c r="E157" s="545">
        <v>37518</v>
      </c>
      <c r="F157" s="545">
        <v>11145</v>
      </c>
    </row>
    <row r="158" spans="1:6" ht="15.75" hidden="1">
      <c r="A158" s="543" t="s">
        <v>1176</v>
      </c>
      <c r="B158" s="544">
        <v>79889</v>
      </c>
      <c r="C158" s="545">
        <v>11863</v>
      </c>
      <c r="D158" s="545">
        <v>68026</v>
      </c>
      <c r="E158" s="545">
        <v>51241</v>
      </c>
      <c r="F158" s="545">
        <v>16785</v>
      </c>
    </row>
    <row r="159" spans="1:6" ht="15.75" hidden="1">
      <c r="A159" s="546" t="s">
        <v>1177</v>
      </c>
      <c r="B159" s="544">
        <v>86574</v>
      </c>
      <c r="C159" s="545">
        <v>12088</v>
      </c>
      <c r="D159" s="545">
        <v>74486</v>
      </c>
      <c r="E159" s="545">
        <v>54821</v>
      </c>
      <c r="F159" s="545">
        <v>19665</v>
      </c>
    </row>
    <row r="160" spans="1:6" ht="15.75" hidden="1" customHeight="1">
      <c r="A160" s="1120" t="s">
        <v>1179</v>
      </c>
      <c r="B160" s="1121"/>
      <c r="C160" s="1121"/>
      <c r="D160" s="1121"/>
      <c r="E160" s="1121"/>
      <c r="F160" s="1121"/>
    </row>
    <row r="161" spans="1:6" ht="15.75" hidden="1">
      <c r="A161" s="543" t="s">
        <v>1175</v>
      </c>
      <c r="B161" s="544">
        <v>70466</v>
      </c>
      <c r="C161" s="545">
        <v>11375</v>
      </c>
      <c r="D161" s="545">
        <v>59091</v>
      </c>
      <c r="E161" s="545">
        <v>45557</v>
      </c>
      <c r="F161" s="545">
        <v>13534</v>
      </c>
    </row>
    <row r="162" spans="1:6" ht="20.25" hidden="1" customHeight="1">
      <c r="A162" s="543" t="s">
        <v>1176</v>
      </c>
      <c r="B162" s="544">
        <v>95194</v>
      </c>
      <c r="C162" s="545">
        <v>12591</v>
      </c>
      <c r="D162" s="545">
        <v>82603</v>
      </c>
      <c r="E162" s="545">
        <v>62221</v>
      </c>
      <c r="F162" s="545">
        <v>20382</v>
      </c>
    </row>
    <row r="163" spans="1:6" ht="17.25" hidden="1" customHeight="1">
      <c r="A163" s="546" t="s">
        <v>1177</v>
      </c>
      <c r="B163" s="544">
        <v>103280</v>
      </c>
      <c r="C163" s="545">
        <v>12833</v>
      </c>
      <c r="D163" s="545">
        <v>90447</v>
      </c>
      <c r="E163" s="545">
        <v>66568</v>
      </c>
      <c r="F163" s="545">
        <v>23879</v>
      </c>
    </row>
    <row r="165" spans="1:6" s="540" customFormat="1" ht="22.5" customHeight="1">
      <c r="A165" s="1113" t="s">
        <v>1209</v>
      </c>
      <c r="B165" s="1113"/>
      <c r="C165" s="1113"/>
      <c r="D165" s="1113"/>
      <c r="E165" s="1113"/>
      <c r="F165" s="1113"/>
    </row>
    <row r="166" spans="1:6" s="541" customFormat="1" ht="21" customHeight="1">
      <c r="A166" s="1114" t="s">
        <v>271</v>
      </c>
      <c r="B166" s="1115" t="s">
        <v>1167</v>
      </c>
      <c r="C166" s="1115"/>
      <c r="D166" s="1115"/>
      <c r="E166" s="1115"/>
      <c r="F166" s="1115"/>
    </row>
    <row r="167" spans="1:6" s="541" customFormat="1" ht="18" customHeight="1">
      <c r="A167" s="1114"/>
      <c r="B167" s="1116" t="s">
        <v>1033</v>
      </c>
      <c r="C167" s="1117" t="s">
        <v>1169</v>
      </c>
      <c r="D167" s="1117"/>
      <c r="E167" s="1117"/>
      <c r="F167" s="1117"/>
    </row>
    <row r="168" spans="1:6" s="541" customFormat="1" ht="12.75" customHeight="1">
      <c r="A168" s="1114"/>
      <c r="B168" s="1116"/>
      <c r="C168" s="1117" t="s">
        <v>1170</v>
      </c>
      <c r="D168" s="1118" t="s">
        <v>1171</v>
      </c>
      <c r="E168" s="1117" t="s">
        <v>31</v>
      </c>
      <c r="F168" s="1117"/>
    </row>
    <row r="169" spans="1:6" s="541" customFormat="1" ht="33" customHeight="1">
      <c r="A169" s="1114"/>
      <c r="B169" s="1116"/>
      <c r="C169" s="1117"/>
      <c r="D169" s="1118"/>
      <c r="E169" s="702" t="s">
        <v>1172</v>
      </c>
      <c r="F169" s="702" t="s">
        <v>1173</v>
      </c>
    </row>
    <row r="170" spans="1:6" ht="15.75">
      <c r="A170" s="1119" t="s">
        <v>1174</v>
      </c>
      <c r="B170" s="1119"/>
      <c r="C170" s="1119"/>
      <c r="D170" s="1119"/>
      <c r="E170" s="1119"/>
      <c r="F170" s="1119"/>
    </row>
    <row r="171" spans="1:6" ht="15.75">
      <c r="A171" s="543" t="s">
        <v>1175</v>
      </c>
      <c r="B171" s="544">
        <v>171774</v>
      </c>
      <c r="C171" s="545">
        <v>12942</v>
      </c>
      <c r="D171" s="545">
        <v>158832</v>
      </c>
      <c r="E171" s="545">
        <v>122454</v>
      </c>
      <c r="F171" s="545">
        <v>36378</v>
      </c>
    </row>
    <row r="172" spans="1:6" ht="15.75">
      <c r="A172" s="543" t="s">
        <v>1176</v>
      </c>
      <c r="B172" s="544">
        <v>239634</v>
      </c>
      <c r="C172" s="545">
        <v>17604</v>
      </c>
      <c r="D172" s="545">
        <v>222030</v>
      </c>
      <c r="E172" s="545">
        <v>167250</v>
      </c>
      <c r="F172" s="545">
        <v>54780</v>
      </c>
    </row>
    <row r="173" spans="1:6" ht="15.75">
      <c r="A173" s="546" t="s">
        <v>1177</v>
      </c>
      <c r="B173" s="544">
        <v>261760</v>
      </c>
      <c r="C173" s="545">
        <v>18640</v>
      </c>
      <c r="D173" s="545">
        <v>243120</v>
      </c>
      <c r="E173" s="545">
        <v>178938</v>
      </c>
      <c r="F173" s="545">
        <v>64182</v>
      </c>
    </row>
    <row r="174" spans="1:6" ht="15.75" hidden="1" customHeight="1">
      <c r="A174" s="1119" t="s">
        <v>1178</v>
      </c>
      <c r="B174" s="1119"/>
      <c r="C174" s="1119"/>
      <c r="D174" s="1119"/>
      <c r="E174" s="1119"/>
      <c r="F174" s="1119"/>
    </row>
    <row r="175" spans="1:6" ht="15.75" hidden="1">
      <c r="A175" s="543" t="s">
        <v>1175</v>
      </c>
      <c r="B175" s="544">
        <v>51979</v>
      </c>
      <c r="C175" s="545">
        <v>3316</v>
      </c>
      <c r="D175" s="545">
        <v>48663</v>
      </c>
      <c r="E175" s="545">
        <v>37518</v>
      </c>
      <c r="F175" s="545">
        <v>11145</v>
      </c>
    </row>
    <row r="176" spans="1:6" ht="15.75" hidden="1">
      <c r="A176" s="543" t="s">
        <v>1176</v>
      </c>
      <c r="B176" s="544">
        <v>72389</v>
      </c>
      <c r="C176" s="545">
        <v>4363</v>
      </c>
      <c r="D176" s="545">
        <v>68026</v>
      </c>
      <c r="E176" s="545">
        <v>51241</v>
      </c>
      <c r="F176" s="545">
        <v>16785</v>
      </c>
    </row>
    <row r="177" spans="1:6" ht="15.75" hidden="1">
      <c r="A177" s="546" t="s">
        <v>1177</v>
      </c>
      <c r="B177" s="544">
        <v>79074</v>
      </c>
      <c r="C177" s="545">
        <v>4588</v>
      </c>
      <c r="D177" s="545">
        <v>74486</v>
      </c>
      <c r="E177" s="545">
        <v>54821</v>
      </c>
      <c r="F177" s="545">
        <v>19665</v>
      </c>
    </row>
    <row r="178" spans="1:6" ht="15.75" hidden="1" customHeight="1">
      <c r="A178" s="1120" t="s">
        <v>1179</v>
      </c>
      <c r="B178" s="1121"/>
      <c r="C178" s="1121"/>
      <c r="D178" s="1121"/>
      <c r="E178" s="1121"/>
      <c r="F178" s="1121"/>
    </row>
    <row r="179" spans="1:6" ht="15.75" hidden="1">
      <c r="A179" s="543" t="s">
        <v>1175</v>
      </c>
      <c r="B179" s="544">
        <v>62966</v>
      </c>
      <c r="C179" s="545">
        <v>3875</v>
      </c>
      <c r="D179" s="545">
        <v>59091</v>
      </c>
      <c r="E179" s="545">
        <v>45557</v>
      </c>
      <c r="F179" s="545">
        <v>13534</v>
      </c>
    </row>
    <row r="180" spans="1:6" ht="20.25" hidden="1" customHeight="1">
      <c r="A180" s="543" t="s">
        <v>1176</v>
      </c>
      <c r="B180" s="544">
        <v>87694</v>
      </c>
      <c r="C180" s="545">
        <v>5091</v>
      </c>
      <c r="D180" s="545">
        <v>82603</v>
      </c>
      <c r="E180" s="545">
        <v>62221</v>
      </c>
      <c r="F180" s="545">
        <v>20382</v>
      </c>
    </row>
    <row r="181" spans="1:6" ht="17.25" hidden="1" customHeight="1">
      <c r="A181" s="546" t="s">
        <v>1177</v>
      </c>
      <c r="B181" s="544">
        <v>95780</v>
      </c>
      <c r="C181" s="545">
        <v>5333</v>
      </c>
      <c r="D181" s="545">
        <v>90447</v>
      </c>
      <c r="E181" s="545">
        <v>66568</v>
      </c>
      <c r="F181" s="545">
        <v>23879</v>
      </c>
    </row>
  </sheetData>
  <mergeCells count="111">
    <mergeCell ref="A170:F170"/>
    <mergeCell ref="A174:F174"/>
    <mergeCell ref="A178:F178"/>
    <mergeCell ref="A166:A169"/>
    <mergeCell ref="B166:F166"/>
    <mergeCell ref="B167:B169"/>
    <mergeCell ref="C167:F167"/>
    <mergeCell ref="C168:C169"/>
    <mergeCell ref="D168:D169"/>
    <mergeCell ref="E168:F168"/>
    <mergeCell ref="D150:D151"/>
    <mergeCell ref="E150:F150"/>
    <mergeCell ref="A152:F152"/>
    <mergeCell ref="A156:F156"/>
    <mergeCell ref="A160:F160"/>
    <mergeCell ref="A165:F165"/>
    <mergeCell ref="E132:F132"/>
    <mergeCell ref="A134:F134"/>
    <mergeCell ref="A138:F138"/>
    <mergeCell ref="A142:F142"/>
    <mergeCell ref="A147:F147"/>
    <mergeCell ref="A148:A151"/>
    <mergeCell ref="B148:F148"/>
    <mergeCell ref="B149:B151"/>
    <mergeCell ref="C149:F149"/>
    <mergeCell ref="C150:C151"/>
    <mergeCell ref="A116:F116"/>
    <mergeCell ref="A120:F120"/>
    <mergeCell ref="A124:F124"/>
    <mergeCell ref="A129:F129"/>
    <mergeCell ref="A130:A133"/>
    <mergeCell ref="B130:F130"/>
    <mergeCell ref="B131:B133"/>
    <mergeCell ref="C131:F131"/>
    <mergeCell ref="C132:C133"/>
    <mergeCell ref="D132:D133"/>
    <mergeCell ref="A112:A115"/>
    <mergeCell ref="B112:F112"/>
    <mergeCell ref="B113:B115"/>
    <mergeCell ref="C113:F113"/>
    <mergeCell ref="C114:C115"/>
    <mergeCell ref="D114:D115"/>
    <mergeCell ref="E114:F114"/>
    <mergeCell ref="D96:D97"/>
    <mergeCell ref="E96:F96"/>
    <mergeCell ref="A98:F98"/>
    <mergeCell ref="A102:F102"/>
    <mergeCell ref="A106:F106"/>
    <mergeCell ref="A111:F111"/>
    <mergeCell ref="A80:F80"/>
    <mergeCell ref="A84:F84"/>
    <mergeCell ref="A88:F88"/>
    <mergeCell ref="A93:F93"/>
    <mergeCell ref="A94:A97"/>
    <mergeCell ref="B94:F94"/>
    <mergeCell ref="B95:B97"/>
    <mergeCell ref="C95:F95"/>
    <mergeCell ref="C96:C97"/>
    <mergeCell ref="A62:F62"/>
    <mergeCell ref="A66:F66"/>
    <mergeCell ref="A70:F70"/>
    <mergeCell ref="A75:F75"/>
    <mergeCell ref="A76:A79"/>
    <mergeCell ref="B76:F76"/>
    <mergeCell ref="B77:B79"/>
    <mergeCell ref="C77:F77"/>
    <mergeCell ref="C78:C79"/>
    <mergeCell ref="D78:D79"/>
    <mergeCell ref="E78:F78"/>
    <mergeCell ref="A58:A61"/>
    <mergeCell ref="B58:F58"/>
    <mergeCell ref="B59:B61"/>
    <mergeCell ref="C59:F59"/>
    <mergeCell ref="C60:C61"/>
    <mergeCell ref="D60:D61"/>
    <mergeCell ref="E60:F60"/>
    <mergeCell ref="D42:D43"/>
    <mergeCell ref="E42:F42"/>
    <mergeCell ref="A44:F44"/>
    <mergeCell ref="A48:F48"/>
    <mergeCell ref="A52:F52"/>
    <mergeCell ref="A57:F57"/>
    <mergeCell ref="A26:F26"/>
    <mergeCell ref="A30:F30"/>
    <mergeCell ref="A34:F34"/>
    <mergeCell ref="A39:F39"/>
    <mergeCell ref="A40:A43"/>
    <mergeCell ref="B40:F40"/>
    <mergeCell ref="B41:B43"/>
    <mergeCell ref="C41:F41"/>
    <mergeCell ref="C42:C43"/>
    <mergeCell ref="A8:F8"/>
    <mergeCell ref="A12:F12"/>
    <mergeCell ref="A16:F16"/>
    <mergeCell ref="A21:F21"/>
    <mergeCell ref="A22:A25"/>
    <mergeCell ref="B22:F22"/>
    <mergeCell ref="B23:B25"/>
    <mergeCell ref="C23:F23"/>
    <mergeCell ref="C24:C25"/>
    <mergeCell ref="D24:D25"/>
    <mergeCell ref="E24:F24"/>
    <mergeCell ref="A1:F1"/>
    <mergeCell ref="A3:F3"/>
    <mergeCell ref="A4:A7"/>
    <mergeCell ref="B4:F4"/>
    <mergeCell ref="B5:B7"/>
    <mergeCell ref="C5:F5"/>
    <mergeCell ref="C6:C7"/>
    <mergeCell ref="D6:D7"/>
    <mergeCell ref="E6:F6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181"/>
  <sheetViews>
    <sheetView view="pageBreakPreview" zoomScaleSheetLayoutView="100" workbookViewId="0">
      <selection activeCell="G51" sqref="G51"/>
    </sheetView>
  </sheetViews>
  <sheetFormatPr defaultRowHeight="12.75"/>
  <cols>
    <col min="1" max="1" width="22.7109375" style="542" customWidth="1"/>
    <col min="2" max="2" width="13.5703125" style="542" customWidth="1"/>
    <col min="3" max="3" width="12.5703125" style="542" customWidth="1"/>
    <col min="4" max="4" width="11.140625" style="542" customWidth="1"/>
    <col min="5" max="5" width="13" style="542" customWidth="1"/>
    <col min="6" max="6" width="13.85546875" style="542" customWidth="1"/>
    <col min="7" max="212" width="9.140625" style="542"/>
    <col min="213" max="213" width="17.7109375" style="542" customWidth="1"/>
    <col min="214" max="214" width="9.85546875" style="542" customWidth="1"/>
    <col min="215" max="215" width="10" style="542" customWidth="1"/>
    <col min="216" max="216" width="12.140625" style="542" customWidth="1"/>
    <col min="217" max="217" width="13.140625" style="542" customWidth="1"/>
    <col min="218" max="218" width="9.140625" style="542"/>
    <col min="219" max="219" width="9.85546875" style="542" customWidth="1"/>
    <col min="220" max="220" width="11.42578125" style="542" customWidth="1"/>
    <col min="221" max="222" width="9.140625" style="542"/>
    <col min="223" max="223" width="10.42578125" style="542" customWidth="1"/>
    <col min="224" max="224" width="7.85546875" style="542" customWidth="1"/>
    <col min="225" max="225" width="9.140625" style="542"/>
    <col min="226" max="226" width="11.42578125" style="542" customWidth="1"/>
    <col min="227" max="227" width="9.140625" style="542"/>
    <col min="228" max="229" width="12" style="542" customWidth="1"/>
    <col min="230" max="230" width="8.7109375" style="542" customWidth="1"/>
    <col min="231" max="231" width="9.42578125" style="542" customWidth="1"/>
    <col min="232" max="468" width="9.140625" style="542"/>
    <col min="469" max="469" width="17.7109375" style="542" customWidth="1"/>
    <col min="470" max="470" width="9.85546875" style="542" customWidth="1"/>
    <col min="471" max="471" width="10" style="542" customWidth="1"/>
    <col min="472" max="472" width="12.140625" style="542" customWidth="1"/>
    <col min="473" max="473" width="13.140625" style="542" customWidth="1"/>
    <col min="474" max="474" width="9.140625" style="542"/>
    <col min="475" max="475" width="9.85546875" style="542" customWidth="1"/>
    <col min="476" max="476" width="11.42578125" style="542" customWidth="1"/>
    <col min="477" max="478" width="9.140625" style="542"/>
    <col min="479" max="479" width="10.42578125" style="542" customWidth="1"/>
    <col min="480" max="480" width="7.85546875" style="542" customWidth="1"/>
    <col min="481" max="481" width="9.140625" style="542"/>
    <col min="482" max="482" width="11.42578125" style="542" customWidth="1"/>
    <col min="483" max="483" width="9.140625" style="542"/>
    <col min="484" max="485" width="12" style="542" customWidth="1"/>
    <col min="486" max="486" width="8.7109375" style="542" customWidth="1"/>
    <col min="487" max="487" width="9.42578125" style="542" customWidth="1"/>
    <col min="488" max="724" width="9.140625" style="542"/>
    <col min="725" max="725" width="17.7109375" style="542" customWidth="1"/>
    <col min="726" max="726" width="9.85546875" style="542" customWidth="1"/>
    <col min="727" max="727" width="10" style="542" customWidth="1"/>
    <col min="728" max="728" width="12.140625" style="542" customWidth="1"/>
    <col min="729" max="729" width="13.140625" style="542" customWidth="1"/>
    <col min="730" max="730" width="9.140625" style="542"/>
    <col min="731" max="731" width="9.85546875" style="542" customWidth="1"/>
    <col min="732" max="732" width="11.42578125" style="542" customWidth="1"/>
    <col min="733" max="734" width="9.140625" style="542"/>
    <col min="735" max="735" width="10.42578125" style="542" customWidth="1"/>
    <col min="736" max="736" width="7.85546875" style="542" customWidth="1"/>
    <col min="737" max="737" width="9.140625" style="542"/>
    <col min="738" max="738" width="11.42578125" style="542" customWidth="1"/>
    <col min="739" max="739" width="9.140625" style="542"/>
    <col min="740" max="741" width="12" style="542" customWidth="1"/>
    <col min="742" max="742" width="8.7109375" style="542" customWidth="1"/>
    <col min="743" max="743" width="9.42578125" style="542" customWidth="1"/>
    <col min="744" max="980" width="9.140625" style="542"/>
    <col min="981" max="981" width="17.7109375" style="542" customWidth="1"/>
    <col min="982" max="982" width="9.85546875" style="542" customWidth="1"/>
    <col min="983" max="983" width="10" style="542" customWidth="1"/>
    <col min="984" max="984" width="12.140625" style="542" customWidth="1"/>
    <col min="985" max="985" width="13.140625" style="542" customWidth="1"/>
    <col min="986" max="986" width="9.140625" style="542"/>
    <col min="987" max="987" width="9.85546875" style="542" customWidth="1"/>
    <col min="988" max="988" width="11.42578125" style="542" customWidth="1"/>
    <col min="989" max="990" width="9.140625" style="542"/>
    <col min="991" max="991" width="10.42578125" style="542" customWidth="1"/>
    <col min="992" max="992" width="7.85546875" style="542" customWidth="1"/>
    <col min="993" max="993" width="9.140625" style="542"/>
    <col min="994" max="994" width="11.42578125" style="542" customWidth="1"/>
    <col min="995" max="995" width="9.140625" style="542"/>
    <col min="996" max="997" width="12" style="542" customWidth="1"/>
    <col min="998" max="998" width="8.7109375" style="542" customWidth="1"/>
    <col min="999" max="999" width="9.42578125" style="542" customWidth="1"/>
    <col min="1000" max="1236" width="9.140625" style="542"/>
    <col min="1237" max="1237" width="17.7109375" style="542" customWidth="1"/>
    <col min="1238" max="1238" width="9.85546875" style="542" customWidth="1"/>
    <col min="1239" max="1239" width="10" style="542" customWidth="1"/>
    <col min="1240" max="1240" width="12.140625" style="542" customWidth="1"/>
    <col min="1241" max="1241" width="13.140625" style="542" customWidth="1"/>
    <col min="1242" max="1242" width="9.140625" style="542"/>
    <col min="1243" max="1243" width="9.85546875" style="542" customWidth="1"/>
    <col min="1244" max="1244" width="11.42578125" style="542" customWidth="1"/>
    <col min="1245" max="1246" width="9.140625" style="542"/>
    <col min="1247" max="1247" width="10.42578125" style="542" customWidth="1"/>
    <col min="1248" max="1248" width="7.85546875" style="542" customWidth="1"/>
    <col min="1249" max="1249" width="9.140625" style="542"/>
    <col min="1250" max="1250" width="11.42578125" style="542" customWidth="1"/>
    <col min="1251" max="1251" width="9.140625" style="542"/>
    <col min="1252" max="1253" width="12" style="542" customWidth="1"/>
    <col min="1254" max="1254" width="8.7109375" style="542" customWidth="1"/>
    <col min="1255" max="1255" width="9.42578125" style="542" customWidth="1"/>
    <col min="1256" max="1492" width="9.140625" style="542"/>
    <col min="1493" max="1493" width="17.7109375" style="542" customWidth="1"/>
    <col min="1494" max="1494" width="9.85546875" style="542" customWidth="1"/>
    <col min="1495" max="1495" width="10" style="542" customWidth="1"/>
    <col min="1496" max="1496" width="12.140625" style="542" customWidth="1"/>
    <col min="1497" max="1497" width="13.140625" style="542" customWidth="1"/>
    <col min="1498" max="1498" width="9.140625" style="542"/>
    <col min="1499" max="1499" width="9.85546875" style="542" customWidth="1"/>
    <col min="1500" max="1500" width="11.42578125" style="542" customWidth="1"/>
    <col min="1501" max="1502" width="9.140625" style="542"/>
    <col min="1503" max="1503" width="10.42578125" style="542" customWidth="1"/>
    <col min="1504" max="1504" width="7.85546875" style="542" customWidth="1"/>
    <col min="1505" max="1505" width="9.140625" style="542"/>
    <col min="1506" max="1506" width="11.42578125" style="542" customWidth="1"/>
    <col min="1507" max="1507" width="9.140625" style="542"/>
    <col min="1508" max="1509" width="12" style="542" customWidth="1"/>
    <col min="1510" max="1510" width="8.7109375" style="542" customWidth="1"/>
    <col min="1511" max="1511" width="9.42578125" style="542" customWidth="1"/>
    <col min="1512" max="1748" width="9.140625" style="542"/>
    <col min="1749" max="1749" width="17.7109375" style="542" customWidth="1"/>
    <col min="1750" max="1750" width="9.85546875" style="542" customWidth="1"/>
    <col min="1751" max="1751" width="10" style="542" customWidth="1"/>
    <col min="1752" max="1752" width="12.140625" style="542" customWidth="1"/>
    <col min="1753" max="1753" width="13.140625" style="542" customWidth="1"/>
    <col min="1754" max="1754" width="9.140625" style="542"/>
    <col min="1755" max="1755" width="9.85546875" style="542" customWidth="1"/>
    <col min="1756" max="1756" width="11.42578125" style="542" customWidth="1"/>
    <col min="1757" max="1758" width="9.140625" style="542"/>
    <col min="1759" max="1759" width="10.42578125" style="542" customWidth="1"/>
    <col min="1760" max="1760" width="7.85546875" style="542" customWidth="1"/>
    <col min="1761" max="1761" width="9.140625" style="542"/>
    <col min="1762" max="1762" width="11.42578125" style="542" customWidth="1"/>
    <col min="1763" max="1763" width="9.140625" style="542"/>
    <col min="1764" max="1765" width="12" style="542" customWidth="1"/>
    <col min="1766" max="1766" width="8.7109375" style="542" customWidth="1"/>
    <col min="1767" max="1767" width="9.42578125" style="542" customWidth="1"/>
    <col min="1768" max="2004" width="9.140625" style="542"/>
    <col min="2005" max="2005" width="17.7109375" style="542" customWidth="1"/>
    <col min="2006" max="2006" width="9.85546875" style="542" customWidth="1"/>
    <col min="2007" max="2007" width="10" style="542" customWidth="1"/>
    <col min="2008" max="2008" width="12.140625" style="542" customWidth="1"/>
    <col min="2009" max="2009" width="13.140625" style="542" customWidth="1"/>
    <col min="2010" max="2010" width="9.140625" style="542"/>
    <col min="2011" max="2011" width="9.85546875" style="542" customWidth="1"/>
    <col min="2012" max="2012" width="11.42578125" style="542" customWidth="1"/>
    <col min="2013" max="2014" width="9.140625" style="542"/>
    <col min="2015" max="2015" width="10.42578125" style="542" customWidth="1"/>
    <col min="2016" max="2016" width="7.85546875" style="542" customWidth="1"/>
    <col min="2017" max="2017" width="9.140625" style="542"/>
    <col min="2018" max="2018" width="11.42578125" style="542" customWidth="1"/>
    <col min="2019" max="2019" width="9.140625" style="542"/>
    <col min="2020" max="2021" width="12" style="542" customWidth="1"/>
    <col min="2022" max="2022" width="8.7109375" style="542" customWidth="1"/>
    <col min="2023" max="2023" width="9.42578125" style="542" customWidth="1"/>
    <col min="2024" max="2260" width="9.140625" style="542"/>
    <col min="2261" max="2261" width="17.7109375" style="542" customWidth="1"/>
    <col min="2262" max="2262" width="9.85546875" style="542" customWidth="1"/>
    <col min="2263" max="2263" width="10" style="542" customWidth="1"/>
    <col min="2264" max="2264" width="12.140625" style="542" customWidth="1"/>
    <col min="2265" max="2265" width="13.140625" style="542" customWidth="1"/>
    <col min="2266" max="2266" width="9.140625" style="542"/>
    <col min="2267" max="2267" width="9.85546875" style="542" customWidth="1"/>
    <col min="2268" max="2268" width="11.42578125" style="542" customWidth="1"/>
    <col min="2269" max="2270" width="9.140625" style="542"/>
    <col min="2271" max="2271" width="10.42578125" style="542" customWidth="1"/>
    <col min="2272" max="2272" width="7.85546875" style="542" customWidth="1"/>
    <col min="2273" max="2273" width="9.140625" style="542"/>
    <col min="2274" max="2274" width="11.42578125" style="542" customWidth="1"/>
    <col min="2275" max="2275" width="9.140625" style="542"/>
    <col min="2276" max="2277" width="12" style="542" customWidth="1"/>
    <col min="2278" max="2278" width="8.7109375" style="542" customWidth="1"/>
    <col min="2279" max="2279" width="9.42578125" style="542" customWidth="1"/>
    <col min="2280" max="2516" width="9.140625" style="542"/>
    <col min="2517" max="2517" width="17.7109375" style="542" customWidth="1"/>
    <col min="2518" max="2518" width="9.85546875" style="542" customWidth="1"/>
    <col min="2519" max="2519" width="10" style="542" customWidth="1"/>
    <col min="2520" max="2520" width="12.140625" style="542" customWidth="1"/>
    <col min="2521" max="2521" width="13.140625" style="542" customWidth="1"/>
    <col min="2522" max="2522" width="9.140625" style="542"/>
    <col min="2523" max="2523" width="9.85546875" style="542" customWidth="1"/>
    <col min="2524" max="2524" width="11.42578125" style="542" customWidth="1"/>
    <col min="2525" max="2526" width="9.140625" style="542"/>
    <col min="2527" max="2527" width="10.42578125" style="542" customWidth="1"/>
    <col min="2528" max="2528" width="7.85546875" style="542" customWidth="1"/>
    <col min="2529" max="2529" width="9.140625" style="542"/>
    <col min="2530" max="2530" width="11.42578125" style="542" customWidth="1"/>
    <col min="2531" max="2531" width="9.140625" style="542"/>
    <col min="2532" max="2533" width="12" style="542" customWidth="1"/>
    <col min="2534" max="2534" width="8.7109375" style="542" customWidth="1"/>
    <col min="2535" max="2535" width="9.42578125" style="542" customWidth="1"/>
    <col min="2536" max="2772" width="9.140625" style="542"/>
    <col min="2773" max="2773" width="17.7109375" style="542" customWidth="1"/>
    <col min="2774" max="2774" width="9.85546875" style="542" customWidth="1"/>
    <col min="2775" max="2775" width="10" style="542" customWidth="1"/>
    <col min="2776" max="2776" width="12.140625" style="542" customWidth="1"/>
    <col min="2777" max="2777" width="13.140625" style="542" customWidth="1"/>
    <col min="2778" max="2778" width="9.140625" style="542"/>
    <col min="2779" max="2779" width="9.85546875" style="542" customWidth="1"/>
    <col min="2780" max="2780" width="11.42578125" style="542" customWidth="1"/>
    <col min="2781" max="2782" width="9.140625" style="542"/>
    <col min="2783" max="2783" width="10.42578125" style="542" customWidth="1"/>
    <col min="2784" max="2784" width="7.85546875" style="542" customWidth="1"/>
    <col min="2785" max="2785" width="9.140625" style="542"/>
    <col min="2786" max="2786" width="11.42578125" style="542" customWidth="1"/>
    <col min="2787" max="2787" width="9.140625" style="542"/>
    <col min="2788" max="2789" width="12" style="542" customWidth="1"/>
    <col min="2790" max="2790" width="8.7109375" style="542" customWidth="1"/>
    <col min="2791" max="2791" width="9.42578125" style="542" customWidth="1"/>
    <col min="2792" max="3028" width="9.140625" style="542"/>
    <col min="3029" max="3029" width="17.7109375" style="542" customWidth="1"/>
    <col min="3030" max="3030" width="9.85546875" style="542" customWidth="1"/>
    <col min="3031" max="3031" width="10" style="542" customWidth="1"/>
    <col min="3032" max="3032" width="12.140625" style="542" customWidth="1"/>
    <col min="3033" max="3033" width="13.140625" style="542" customWidth="1"/>
    <col min="3034" max="3034" width="9.140625" style="542"/>
    <col min="3035" max="3035" width="9.85546875" style="542" customWidth="1"/>
    <col min="3036" max="3036" width="11.42578125" style="542" customWidth="1"/>
    <col min="3037" max="3038" width="9.140625" style="542"/>
    <col min="3039" max="3039" width="10.42578125" style="542" customWidth="1"/>
    <col min="3040" max="3040" width="7.85546875" style="542" customWidth="1"/>
    <col min="3041" max="3041" width="9.140625" style="542"/>
    <col min="3042" max="3042" width="11.42578125" style="542" customWidth="1"/>
    <col min="3043" max="3043" width="9.140625" style="542"/>
    <col min="3044" max="3045" width="12" style="542" customWidth="1"/>
    <col min="3046" max="3046" width="8.7109375" style="542" customWidth="1"/>
    <col min="3047" max="3047" width="9.42578125" style="542" customWidth="1"/>
    <col min="3048" max="3284" width="9.140625" style="542"/>
    <col min="3285" max="3285" width="17.7109375" style="542" customWidth="1"/>
    <col min="3286" max="3286" width="9.85546875" style="542" customWidth="1"/>
    <col min="3287" max="3287" width="10" style="542" customWidth="1"/>
    <col min="3288" max="3288" width="12.140625" style="542" customWidth="1"/>
    <col min="3289" max="3289" width="13.140625" style="542" customWidth="1"/>
    <col min="3290" max="3290" width="9.140625" style="542"/>
    <col min="3291" max="3291" width="9.85546875" style="542" customWidth="1"/>
    <col min="3292" max="3292" width="11.42578125" style="542" customWidth="1"/>
    <col min="3293" max="3294" width="9.140625" style="542"/>
    <col min="3295" max="3295" width="10.42578125" style="542" customWidth="1"/>
    <col min="3296" max="3296" width="7.85546875" style="542" customWidth="1"/>
    <col min="3297" max="3297" width="9.140625" style="542"/>
    <col min="3298" max="3298" width="11.42578125" style="542" customWidth="1"/>
    <col min="3299" max="3299" width="9.140625" style="542"/>
    <col min="3300" max="3301" width="12" style="542" customWidth="1"/>
    <col min="3302" max="3302" width="8.7109375" style="542" customWidth="1"/>
    <col min="3303" max="3303" width="9.42578125" style="542" customWidth="1"/>
    <col min="3304" max="3540" width="9.140625" style="542"/>
    <col min="3541" max="3541" width="17.7109375" style="542" customWidth="1"/>
    <col min="3542" max="3542" width="9.85546875" style="542" customWidth="1"/>
    <col min="3543" max="3543" width="10" style="542" customWidth="1"/>
    <col min="3544" max="3544" width="12.140625" style="542" customWidth="1"/>
    <col min="3545" max="3545" width="13.140625" style="542" customWidth="1"/>
    <col min="3546" max="3546" width="9.140625" style="542"/>
    <col min="3547" max="3547" width="9.85546875" style="542" customWidth="1"/>
    <col min="3548" max="3548" width="11.42578125" style="542" customWidth="1"/>
    <col min="3549" max="3550" width="9.140625" style="542"/>
    <col min="3551" max="3551" width="10.42578125" style="542" customWidth="1"/>
    <col min="3552" max="3552" width="7.85546875" style="542" customWidth="1"/>
    <col min="3553" max="3553" width="9.140625" style="542"/>
    <col min="3554" max="3554" width="11.42578125" style="542" customWidth="1"/>
    <col min="3555" max="3555" width="9.140625" style="542"/>
    <col min="3556" max="3557" width="12" style="542" customWidth="1"/>
    <col min="3558" max="3558" width="8.7109375" style="542" customWidth="1"/>
    <col min="3559" max="3559" width="9.42578125" style="542" customWidth="1"/>
    <col min="3560" max="3796" width="9.140625" style="542"/>
    <col min="3797" max="3797" width="17.7109375" style="542" customWidth="1"/>
    <col min="3798" max="3798" width="9.85546875" style="542" customWidth="1"/>
    <col min="3799" max="3799" width="10" style="542" customWidth="1"/>
    <col min="3800" max="3800" width="12.140625" style="542" customWidth="1"/>
    <col min="3801" max="3801" width="13.140625" style="542" customWidth="1"/>
    <col min="3802" max="3802" width="9.140625" style="542"/>
    <col min="3803" max="3803" width="9.85546875" style="542" customWidth="1"/>
    <col min="3804" max="3804" width="11.42578125" style="542" customWidth="1"/>
    <col min="3805" max="3806" width="9.140625" style="542"/>
    <col min="3807" max="3807" width="10.42578125" style="542" customWidth="1"/>
    <col min="3808" max="3808" width="7.85546875" style="542" customWidth="1"/>
    <col min="3809" max="3809" width="9.140625" style="542"/>
    <col min="3810" max="3810" width="11.42578125" style="542" customWidth="1"/>
    <col min="3811" max="3811" width="9.140625" style="542"/>
    <col min="3812" max="3813" width="12" style="542" customWidth="1"/>
    <col min="3814" max="3814" width="8.7109375" style="542" customWidth="1"/>
    <col min="3815" max="3815" width="9.42578125" style="542" customWidth="1"/>
    <col min="3816" max="4052" width="9.140625" style="542"/>
    <col min="4053" max="4053" width="17.7109375" style="542" customWidth="1"/>
    <col min="4054" max="4054" width="9.85546875" style="542" customWidth="1"/>
    <col min="4055" max="4055" width="10" style="542" customWidth="1"/>
    <col min="4056" max="4056" width="12.140625" style="542" customWidth="1"/>
    <col min="4057" max="4057" width="13.140625" style="542" customWidth="1"/>
    <col min="4058" max="4058" width="9.140625" style="542"/>
    <col min="4059" max="4059" width="9.85546875" style="542" customWidth="1"/>
    <col min="4060" max="4060" width="11.42578125" style="542" customWidth="1"/>
    <col min="4061" max="4062" width="9.140625" style="542"/>
    <col min="4063" max="4063" width="10.42578125" style="542" customWidth="1"/>
    <col min="4064" max="4064" width="7.85546875" style="542" customWidth="1"/>
    <col min="4065" max="4065" width="9.140625" style="542"/>
    <col min="4066" max="4066" width="11.42578125" style="542" customWidth="1"/>
    <col min="4067" max="4067" width="9.140625" style="542"/>
    <col min="4068" max="4069" width="12" style="542" customWidth="1"/>
    <col min="4070" max="4070" width="8.7109375" style="542" customWidth="1"/>
    <col min="4071" max="4071" width="9.42578125" style="542" customWidth="1"/>
    <col min="4072" max="4308" width="9.140625" style="542"/>
    <col min="4309" max="4309" width="17.7109375" style="542" customWidth="1"/>
    <col min="4310" max="4310" width="9.85546875" style="542" customWidth="1"/>
    <col min="4311" max="4311" width="10" style="542" customWidth="1"/>
    <col min="4312" max="4312" width="12.140625" style="542" customWidth="1"/>
    <col min="4313" max="4313" width="13.140625" style="542" customWidth="1"/>
    <col min="4314" max="4314" width="9.140625" style="542"/>
    <col min="4315" max="4315" width="9.85546875" style="542" customWidth="1"/>
    <col min="4316" max="4316" width="11.42578125" style="542" customWidth="1"/>
    <col min="4317" max="4318" width="9.140625" style="542"/>
    <col min="4319" max="4319" width="10.42578125" style="542" customWidth="1"/>
    <col min="4320" max="4320" width="7.85546875" style="542" customWidth="1"/>
    <col min="4321" max="4321" width="9.140625" style="542"/>
    <col min="4322" max="4322" width="11.42578125" style="542" customWidth="1"/>
    <col min="4323" max="4323" width="9.140625" style="542"/>
    <col min="4324" max="4325" width="12" style="542" customWidth="1"/>
    <col min="4326" max="4326" width="8.7109375" style="542" customWidth="1"/>
    <col min="4327" max="4327" width="9.42578125" style="542" customWidth="1"/>
    <col min="4328" max="4564" width="9.140625" style="542"/>
    <col min="4565" max="4565" width="17.7109375" style="542" customWidth="1"/>
    <col min="4566" max="4566" width="9.85546875" style="542" customWidth="1"/>
    <col min="4567" max="4567" width="10" style="542" customWidth="1"/>
    <col min="4568" max="4568" width="12.140625" style="542" customWidth="1"/>
    <col min="4569" max="4569" width="13.140625" style="542" customWidth="1"/>
    <col min="4570" max="4570" width="9.140625" style="542"/>
    <col min="4571" max="4571" width="9.85546875" style="542" customWidth="1"/>
    <col min="4572" max="4572" width="11.42578125" style="542" customWidth="1"/>
    <col min="4573" max="4574" width="9.140625" style="542"/>
    <col min="4575" max="4575" width="10.42578125" style="542" customWidth="1"/>
    <col min="4576" max="4576" width="7.85546875" style="542" customWidth="1"/>
    <col min="4577" max="4577" width="9.140625" style="542"/>
    <col min="4578" max="4578" width="11.42578125" style="542" customWidth="1"/>
    <col min="4579" max="4579" width="9.140625" style="542"/>
    <col min="4580" max="4581" width="12" style="542" customWidth="1"/>
    <col min="4582" max="4582" width="8.7109375" style="542" customWidth="1"/>
    <col min="4583" max="4583" width="9.42578125" style="542" customWidth="1"/>
    <col min="4584" max="4820" width="9.140625" style="542"/>
    <col min="4821" max="4821" width="17.7109375" style="542" customWidth="1"/>
    <col min="4822" max="4822" width="9.85546875" style="542" customWidth="1"/>
    <col min="4823" max="4823" width="10" style="542" customWidth="1"/>
    <col min="4824" max="4824" width="12.140625" style="542" customWidth="1"/>
    <col min="4825" max="4825" width="13.140625" style="542" customWidth="1"/>
    <col min="4826" max="4826" width="9.140625" style="542"/>
    <col min="4827" max="4827" width="9.85546875" style="542" customWidth="1"/>
    <col min="4828" max="4828" width="11.42578125" style="542" customWidth="1"/>
    <col min="4829" max="4830" width="9.140625" style="542"/>
    <col min="4831" max="4831" width="10.42578125" style="542" customWidth="1"/>
    <col min="4832" max="4832" width="7.85546875" style="542" customWidth="1"/>
    <col min="4833" max="4833" width="9.140625" style="542"/>
    <col min="4834" max="4834" width="11.42578125" style="542" customWidth="1"/>
    <col min="4835" max="4835" width="9.140625" style="542"/>
    <col min="4836" max="4837" width="12" style="542" customWidth="1"/>
    <col min="4838" max="4838" width="8.7109375" style="542" customWidth="1"/>
    <col min="4839" max="4839" width="9.42578125" style="542" customWidth="1"/>
    <col min="4840" max="5076" width="9.140625" style="542"/>
    <col min="5077" max="5077" width="17.7109375" style="542" customWidth="1"/>
    <col min="5078" max="5078" width="9.85546875" style="542" customWidth="1"/>
    <col min="5079" max="5079" width="10" style="542" customWidth="1"/>
    <col min="5080" max="5080" width="12.140625" style="542" customWidth="1"/>
    <col min="5081" max="5081" width="13.140625" style="542" customWidth="1"/>
    <col min="5082" max="5082" width="9.140625" style="542"/>
    <col min="5083" max="5083" width="9.85546875" style="542" customWidth="1"/>
    <col min="5084" max="5084" width="11.42578125" style="542" customWidth="1"/>
    <col min="5085" max="5086" width="9.140625" style="542"/>
    <col min="5087" max="5087" width="10.42578125" style="542" customWidth="1"/>
    <col min="5088" max="5088" width="7.85546875" style="542" customWidth="1"/>
    <col min="5089" max="5089" width="9.140625" style="542"/>
    <col min="5090" max="5090" width="11.42578125" style="542" customWidth="1"/>
    <col min="5091" max="5091" width="9.140625" style="542"/>
    <col min="5092" max="5093" width="12" style="542" customWidth="1"/>
    <col min="5094" max="5094" width="8.7109375" style="542" customWidth="1"/>
    <col min="5095" max="5095" width="9.42578125" style="542" customWidth="1"/>
    <col min="5096" max="5332" width="9.140625" style="542"/>
    <col min="5333" max="5333" width="17.7109375" style="542" customWidth="1"/>
    <col min="5334" max="5334" width="9.85546875" style="542" customWidth="1"/>
    <col min="5335" max="5335" width="10" style="542" customWidth="1"/>
    <col min="5336" max="5336" width="12.140625" style="542" customWidth="1"/>
    <col min="5337" max="5337" width="13.140625" style="542" customWidth="1"/>
    <col min="5338" max="5338" width="9.140625" style="542"/>
    <col min="5339" max="5339" width="9.85546875" style="542" customWidth="1"/>
    <col min="5340" max="5340" width="11.42578125" style="542" customWidth="1"/>
    <col min="5341" max="5342" width="9.140625" style="542"/>
    <col min="5343" max="5343" width="10.42578125" style="542" customWidth="1"/>
    <col min="5344" max="5344" width="7.85546875" style="542" customWidth="1"/>
    <col min="5345" max="5345" width="9.140625" style="542"/>
    <col min="5346" max="5346" width="11.42578125" style="542" customWidth="1"/>
    <col min="5347" max="5347" width="9.140625" style="542"/>
    <col min="5348" max="5349" width="12" style="542" customWidth="1"/>
    <col min="5350" max="5350" width="8.7109375" style="542" customWidth="1"/>
    <col min="5351" max="5351" width="9.42578125" style="542" customWidth="1"/>
    <col min="5352" max="5588" width="9.140625" style="542"/>
    <col min="5589" max="5589" width="17.7109375" style="542" customWidth="1"/>
    <col min="5590" max="5590" width="9.85546875" style="542" customWidth="1"/>
    <col min="5591" max="5591" width="10" style="542" customWidth="1"/>
    <col min="5592" max="5592" width="12.140625" style="542" customWidth="1"/>
    <col min="5593" max="5593" width="13.140625" style="542" customWidth="1"/>
    <col min="5594" max="5594" width="9.140625" style="542"/>
    <col min="5595" max="5595" width="9.85546875" style="542" customWidth="1"/>
    <col min="5596" max="5596" width="11.42578125" style="542" customWidth="1"/>
    <col min="5597" max="5598" width="9.140625" style="542"/>
    <col min="5599" max="5599" width="10.42578125" style="542" customWidth="1"/>
    <col min="5600" max="5600" width="7.85546875" style="542" customWidth="1"/>
    <col min="5601" max="5601" width="9.140625" style="542"/>
    <col min="5602" max="5602" width="11.42578125" style="542" customWidth="1"/>
    <col min="5603" max="5603" width="9.140625" style="542"/>
    <col min="5604" max="5605" width="12" style="542" customWidth="1"/>
    <col min="5606" max="5606" width="8.7109375" style="542" customWidth="1"/>
    <col min="5607" max="5607" width="9.42578125" style="542" customWidth="1"/>
    <col min="5608" max="5844" width="9.140625" style="542"/>
    <col min="5845" max="5845" width="17.7109375" style="542" customWidth="1"/>
    <col min="5846" max="5846" width="9.85546875" style="542" customWidth="1"/>
    <col min="5847" max="5847" width="10" style="542" customWidth="1"/>
    <col min="5848" max="5848" width="12.140625" style="542" customWidth="1"/>
    <col min="5849" max="5849" width="13.140625" style="542" customWidth="1"/>
    <col min="5850" max="5850" width="9.140625" style="542"/>
    <col min="5851" max="5851" width="9.85546875" style="542" customWidth="1"/>
    <col min="5852" max="5852" width="11.42578125" style="542" customWidth="1"/>
    <col min="5853" max="5854" width="9.140625" style="542"/>
    <col min="5855" max="5855" width="10.42578125" style="542" customWidth="1"/>
    <col min="5856" max="5856" width="7.85546875" style="542" customWidth="1"/>
    <col min="5857" max="5857" width="9.140625" style="542"/>
    <col min="5858" max="5858" width="11.42578125" style="542" customWidth="1"/>
    <col min="5859" max="5859" width="9.140625" style="542"/>
    <col min="5860" max="5861" width="12" style="542" customWidth="1"/>
    <col min="5862" max="5862" width="8.7109375" style="542" customWidth="1"/>
    <col min="5863" max="5863" width="9.42578125" style="542" customWidth="1"/>
    <col min="5864" max="6100" width="9.140625" style="542"/>
    <col min="6101" max="6101" width="17.7109375" style="542" customWidth="1"/>
    <col min="6102" max="6102" width="9.85546875" style="542" customWidth="1"/>
    <col min="6103" max="6103" width="10" style="542" customWidth="1"/>
    <col min="6104" max="6104" width="12.140625" style="542" customWidth="1"/>
    <col min="6105" max="6105" width="13.140625" style="542" customWidth="1"/>
    <col min="6106" max="6106" width="9.140625" style="542"/>
    <col min="6107" max="6107" width="9.85546875" style="542" customWidth="1"/>
    <col min="6108" max="6108" width="11.42578125" style="542" customWidth="1"/>
    <col min="6109" max="6110" width="9.140625" style="542"/>
    <col min="6111" max="6111" width="10.42578125" style="542" customWidth="1"/>
    <col min="6112" max="6112" width="7.85546875" style="542" customWidth="1"/>
    <col min="6113" max="6113" width="9.140625" style="542"/>
    <col min="6114" max="6114" width="11.42578125" style="542" customWidth="1"/>
    <col min="6115" max="6115" width="9.140625" style="542"/>
    <col min="6116" max="6117" width="12" style="542" customWidth="1"/>
    <col min="6118" max="6118" width="8.7109375" style="542" customWidth="1"/>
    <col min="6119" max="6119" width="9.42578125" style="542" customWidth="1"/>
    <col min="6120" max="6356" width="9.140625" style="542"/>
    <col min="6357" max="6357" width="17.7109375" style="542" customWidth="1"/>
    <col min="6358" max="6358" width="9.85546875" style="542" customWidth="1"/>
    <col min="6359" max="6359" width="10" style="542" customWidth="1"/>
    <col min="6360" max="6360" width="12.140625" style="542" customWidth="1"/>
    <col min="6361" max="6361" width="13.140625" style="542" customWidth="1"/>
    <col min="6362" max="6362" width="9.140625" style="542"/>
    <col min="6363" max="6363" width="9.85546875" style="542" customWidth="1"/>
    <col min="6364" max="6364" width="11.42578125" style="542" customWidth="1"/>
    <col min="6365" max="6366" width="9.140625" style="542"/>
    <col min="6367" max="6367" width="10.42578125" style="542" customWidth="1"/>
    <col min="6368" max="6368" width="7.85546875" style="542" customWidth="1"/>
    <col min="6369" max="6369" width="9.140625" style="542"/>
    <col min="6370" max="6370" width="11.42578125" style="542" customWidth="1"/>
    <col min="6371" max="6371" width="9.140625" style="542"/>
    <col min="6372" max="6373" width="12" style="542" customWidth="1"/>
    <col min="6374" max="6374" width="8.7109375" style="542" customWidth="1"/>
    <col min="6375" max="6375" width="9.42578125" style="542" customWidth="1"/>
    <col min="6376" max="6612" width="9.140625" style="542"/>
    <col min="6613" max="6613" width="17.7109375" style="542" customWidth="1"/>
    <col min="6614" max="6614" width="9.85546875" style="542" customWidth="1"/>
    <col min="6615" max="6615" width="10" style="542" customWidth="1"/>
    <col min="6616" max="6616" width="12.140625" style="542" customWidth="1"/>
    <col min="6617" max="6617" width="13.140625" style="542" customWidth="1"/>
    <col min="6618" max="6618" width="9.140625" style="542"/>
    <col min="6619" max="6619" width="9.85546875" style="542" customWidth="1"/>
    <col min="6620" max="6620" width="11.42578125" style="542" customWidth="1"/>
    <col min="6621" max="6622" width="9.140625" style="542"/>
    <col min="6623" max="6623" width="10.42578125" style="542" customWidth="1"/>
    <col min="6624" max="6624" width="7.85546875" style="542" customWidth="1"/>
    <col min="6625" max="6625" width="9.140625" style="542"/>
    <col min="6626" max="6626" width="11.42578125" style="542" customWidth="1"/>
    <col min="6627" max="6627" width="9.140625" style="542"/>
    <col min="6628" max="6629" width="12" style="542" customWidth="1"/>
    <col min="6630" max="6630" width="8.7109375" style="542" customWidth="1"/>
    <col min="6631" max="6631" width="9.42578125" style="542" customWidth="1"/>
    <col min="6632" max="6868" width="9.140625" style="542"/>
    <col min="6869" max="6869" width="17.7109375" style="542" customWidth="1"/>
    <col min="6870" max="6870" width="9.85546875" style="542" customWidth="1"/>
    <col min="6871" max="6871" width="10" style="542" customWidth="1"/>
    <col min="6872" max="6872" width="12.140625" style="542" customWidth="1"/>
    <col min="6873" max="6873" width="13.140625" style="542" customWidth="1"/>
    <col min="6874" max="6874" width="9.140625" style="542"/>
    <col min="6875" max="6875" width="9.85546875" style="542" customWidth="1"/>
    <col min="6876" max="6876" width="11.42578125" style="542" customWidth="1"/>
    <col min="6877" max="6878" width="9.140625" style="542"/>
    <col min="6879" max="6879" width="10.42578125" style="542" customWidth="1"/>
    <col min="6880" max="6880" width="7.85546875" style="542" customWidth="1"/>
    <col min="6881" max="6881" width="9.140625" style="542"/>
    <col min="6882" max="6882" width="11.42578125" style="542" customWidth="1"/>
    <col min="6883" max="6883" width="9.140625" style="542"/>
    <col min="6884" max="6885" width="12" style="542" customWidth="1"/>
    <col min="6886" max="6886" width="8.7109375" style="542" customWidth="1"/>
    <col min="6887" max="6887" width="9.42578125" style="542" customWidth="1"/>
    <col min="6888" max="7124" width="9.140625" style="542"/>
    <col min="7125" max="7125" width="17.7109375" style="542" customWidth="1"/>
    <col min="7126" max="7126" width="9.85546875" style="542" customWidth="1"/>
    <col min="7127" max="7127" width="10" style="542" customWidth="1"/>
    <col min="7128" max="7128" width="12.140625" style="542" customWidth="1"/>
    <col min="7129" max="7129" width="13.140625" style="542" customWidth="1"/>
    <col min="7130" max="7130" width="9.140625" style="542"/>
    <col min="7131" max="7131" width="9.85546875" style="542" customWidth="1"/>
    <col min="7132" max="7132" width="11.42578125" style="542" customWidth="1"/>
    <col min="7133" max="7134" width="9.140625" style="542"/>
    <col min="7135" max="7135" width="10.42578125" style="542" customWidth="1"/>
    <col min="7136" max="7136" width="7.85546875" style="542" customWidth="1"/>
    <col min="7137" max="7137" width="9.140625" style="542"/>
    <col min="7138" max="7138" width="11.42578125" style="542" customWidth="1"/>
    <col min="7139" max="7139" width="9.140625" style="542"/>
    <col min="7140" max="7141" width="12" style="542" customWidth="1"/>
    <col min="7142" max="7142" width="8.7109375" style="542" customWidth="1"/>
    <col min="7143" max="7143" width="9.42578125" style="542" customWidth="1"/>
    <col min="7144" max="7380" width="9.140625" style="542"/>
    <col min="7381" max="7381" width="17.7109375" style="542" customWidth="1"/>
    <col min="7382" max="7382" width="9.85546875" style="542" customWidth="1"/>
    <col min="7383" max="7383" width="10" style="542" customWidth="1"/>
    <col min="7384" max="7384" width="12.140625" style="542" customWidth="1"/>
    <col min="7385" max="7385" width="13.140625" style="542" customWidth="1"/>
    <col min="7386" max="7386" width="9.140625" style="542"/>
    <col min="7387" max="7387" width="9.85546875" style="542" customWidth="1"/>
    <col min="7388" max="7388" width="11.42578125" style="542" customWidth="1"/>
    <col min="7389" max="7390" width="9.140625" style="542"/>
    <col min="7391" max="7391" width="10.42578125" style="542" customWidth="1"/>
    <col min="7392" max="7392" width="7.85546875" style="542" customWidth="1"/>
    <col min="7393" max="7393" width="9.140625" style="542"/>
    <col min="7394" max="7394" width="11.42578125" style="542" customWidth="1"/>
    <col min="7395" max="7395" width="9.140625" style="542"/>
    <col min="7396" max="7397" width="12" style="542" customWidth="1"/>
    <col min="7398" max="7398" width="8.7109375" style="542" customWidth="1"/>
    <col min="7399" max="7399" width="9.42578125" style="542" customWidth="1"/>
    <col min="7400" max="7636" width="9.140625" style="542"/>
    <col min="7637" max="7637" width="17.7109375" style="542" customWidth="1"/>
    <col min="7638" max="7638" width="9.85546875" style="542" customWidth="1"/>
    <col min="7639" max="7639" width="10" style="542" customWidth="1"/>
    <col min="7640" max="7640" width="12.140625" style="542" customWidth="1"/>
    <col min="7641" max="7641" width="13.140625" style="542" customWidth="1"/>
    <col min="7642" max="7642" width="9.140625" style="542"/>
    <col min="7643" max="7643" width="9.85546875" style="542" customWidth="1"/>
    <col min="7644" max="7644" width="11.42578125" style="542" customWidth="1"/>
    <col min="7645" max="7646" width="9.140625" style="542"/>
    <col min="7647" max="7647" width="10.42578125" style="542" customWidth="1"/>
    <col min="7648" max="7648" width="7.85546875" style="542" customWidth="1"/>
    <col min="7649" max="7649" width="9.140625" style="542"/>
    <col min="7650" max="7650" width="11.42578125" style="542" customWidth="1"/>
    <col min="7651" max="7651" width="9.140625" style="542"/>
    <col min="7652" max="7653" width="12" style="542" customWidth="1"/>
    <col min="7654" max="7654" width="8.7109375" style="542" customWidth="1"/>
    <col min="7655" max="7655" width="9.42578125" style="542" customWidth="1"/>
    <col min="7656" max="7892" width="9.140625" style="542"/>
    <col min="7893" max="7893" width="17.7109375" style="542" customWidth="1"/>
    <col min="7894" max="7894" width="9.85546875" style="542" customWidth="1"/>
    <col min="7895" max="7895" width="10" style="542" customWidth="1"/>
    <col min="7896" max="7896" width="12.140625" style="542" customWidth="1"/>
    <col min="7897" max="7897" width="13.140625" style="542" customWidth="1"/>
    <col min="7898" max="7898" width="9.140625" style="542"/>
    <col min="7899" max="7899" width="9.85546875" style="542" customWidth="1"/>
    <col min="7900" max="7900" width="11.42578125" style="542" customWidth="1"/>
    <col min="7901" max="7902" width="9.140625" style="542"/>
    <col min="7903" max="7903" width="10.42578125" style="542" customWidth="1"/>
    <col min="7904" max="7904" width="7.85546875" style="542" customWidth="1"/>
    <col min="7905" max="7905" width="9.140625" style="542"/>
    <col min="7906" max="7906" width="11.42578125" style="542" customWidth="1"/>
    <col min="7907" max="7907" width="9.140625" style="542"/>
    <col min="7908" max="7909" width="12" style="542" customWidth="1"/>
    <col min="7910" max="7910" width="8.7109375" style="542" customWidth="1"/>
    <col min="7911" max="7911" width="9.42578125" style="542" customWidth="1"/>
    <col min="7912" max="8148" width="9.140625" style="542"/>
    <col min="8149" max="8149" width="17.7109375" style="542" customWidth="1"/>
    <col min="8150" max="8150" width="9.85546875" style="542" customWidth="1"/>
    <col min="8151" max="8151" width="10" style="542" customWidth="1"/>
    <col min="8152" max="8152" width="12.140625" style="542" customWidth="1"/>
    <col min="8153" max="8153" width="13.140625" style="542" customWidth="1"/>
    <col min="8154" max="8154" width="9.140625" style="542"/>
    <col min="8155" max="8155" width="9.85546875" style="542" customWidth="1"/>
    <col min="8156" max="8156" width="11.42578125" style="542" customWidth="1"/>
    <col min="8157" max="8158" width="9.140625" style="542"/>
    <col min="8159" max="8159" width="10.42578125" style="542" customWidth="1"/>
    <col min="8160" max="8160" width="7.85546875" style="542" customWidth="1"/>
    <col min="8161" max="8161" width="9.140625" style="542"/>
    <col min="8162" max="8162" width="11.42578125" style="542" customWidth="1"/>
    <col min="8163" max="8163" width="9.140625" style="542"/>
    <col min="8164" max="8165" width="12" style="542" customWidth="1"/>
    <col min="8166" max="8166" width="8.7109375" style="542" customWidth="1"/>
    <col min="8167" max="8167" width="9.42578125" style="542" customWidth="1"/>
    <col min="8168" max="8404" width="9.140625" style="542"/>
    <col min="8405" max="8405" width="17.7109375" style="542" customWidth="1"/>
    <col min="8406" max="8406" width="9.85546875" style="542" customWidth="1"/>
    <col min="8407" max="8407" width="10" style="542" customWidth="1"/>
    <col min="8408" max="8408" width="12.140625" style="542" customWidth="1"/>
    <col min="8409" max="8409" width="13.140625" style="542" customWidth="1"/>
    <col min="8410" max="8410" width="9.140625" style="542"/>
    <col min="8411" max="8411" width="9.85546875" style="542" customWidth="1"/>
    <col min="8412" max="8412" width="11.42578125" style="542" customWidth="1"/>
    <col min="8413" max="8414" width="9.140625" style="542"/>
    <col min="8415" max="8415" width="10.42578125" style="542" customWidth="1"/>
    <col min="8416" max="8416" width="7.85546875" style="542" customWidth="1"/>
    <col min="8417" max="8417" width="9.140625" style="542"/>
    <col min="8418" max="8418" width="11.42578125" style="542" customWidth="1"/>
    <col min="8419" max="8419" width="9.140625" style="542"/>
    <col min="8420" max="8421" width="12" style="542" customWidth="1"/>
    <col min="8422" max="8422" width="8.7109375" style="542" customWidth="1"/>
    <col min="8423" max="8423" width="9.42578125" style="542" customWidth="1"/>
    <col min="8424" max="8660" width="9.140625" style="542"/>
    <col min="8661" max="8661" width="17.7109375" style="542" customWidth="1"/>
    <col min="8662" max="8662" width="9.85546875" style="542" customWidth="1"/>
    <col min="8663" max="8663" width="10" style="542" customWidth="1"/>
    <col min="8664" max="8664" width="12.140625" style="542" customWidth="1"/>
    <col min="8665" max="8665" width="13.140625" style="542" customWidth="1"/>
    <col min="8666" max="8666" width="9.140625" style="542"/>
    <col min="8667" max="8667" width="9.85546875" style="542" customWidth="1"/>
    <col min="8668" max="8668" width="11.42578125" style="542" customWidth="1"/>
    <col min="8669" max="8670" width="9.140625" style="542"/>
    <col min="8671" max="8671" width="10.42578125" style="542" customWidth="1"/>
    <col min="8672" max="8672" width="7.85546875" style="542" customWidth="1"/>
    <col min="8673" max="8673" width="9.140625" style="542"/>
    <col min="8674" max="8674" width="11.42578125" style="542" customWidth="1"/>
    <col min="8675" max="8675" width="9.140625" style="542"/>
    <col min="8676" max="8677" width="12" style="542" customWidth="1"/>
    <col min="8678" max="8678" width="8.7109375" style="542" customWidth="1"/>
    <col min="8679" max="8679" width="9.42578125" style="542" customWidth="1"/>
    <col min="8680" max="8916" width="9.140625" style="542"/>
    <col min="8917" max="8917" width="17.7109375" style="542" customWidth="1"/>
    <col min="8918" max="8918" width="9.85546875" style="542" customWidth="1"/>
    <col min="8919" max="8919" width="10" style="542" customWidth="1"/>
    <col min="8920" max="8920" width="12.140625" style="542" customWidth="1"/>
    <col min="8921" max="8921" width="13.140625" style="542" customWidth="1"/>
    <col min="8922" max="8922" width="9.140625" style="542"/>
    <col min="8923" max="8923" width="9.85546875" style="542" customWidth="1"/>
    <col min="8924" max="8924" width="11.42578125" style="542" customWidth="1"/>
    <col min="8925" max="8926" width="9.140625" style="542"/>
    <col min="8927" max="8927" width="10.42578125" style="542" customWidth="1"/>
    <col min="8928" max="8928" width="7.85546875" style="542" customWidth="1"/>
    <col min="8929" max="8929" width="9.140625" style="542"/>
    <col min="8930" max="8930" width="11.42578125" style="542" customWidth="1"/>
    <col min="8931" max="8931" width="9.140625" style="542"/>
    <col min="8932" max="8933" width="12" style="542" customWidth="1"/>
    <col min="8934" max="8934" width="8.7109375" style="542" customWidth="1"/>
    <col min="8935" max="8935" width="9.42578125" style="542" customWidth="1"/>
    <col min="8936" max="9172" width="9.140625" style="542"/>
    <col min="9173" max="9173" width="17.7109375" style="542" customWidth="1"/>
    <col min="9174" max="9174" width="9.85546875" style="542" customWidth="1"/>
    <col min="9175" max="9175" width="10" style="542" customWidth="1"/>
    <col min="9176" max="9176" width="12.140625" style="542" customWidth="1"/>
    <col min="9177" max="9177" width="13.140625" style="542" customWidth="1"/>
    <col min="9178" max="9178" width="9.140625" style="542"/>
    <col min="9179" max="9179" width="9.85546875" style="542" customWidth="1"/>
    <col min="9180" max="9180" width="11.42578125" style="542" customWidth="1"/>
    <col min="9181" max="9182" width="9.140625" style="542"/>
    <col min="9183" max="9183" width="10.42578125" style="542" customWidth="1"/>
    <col min="9184" max="9184" width="7.85546875" style="542" customWidth="1"/>
    <col min="9185" max="9185" width="9.140625" style="542"/>
    <col min="9186" max="9186" width="11.42578125" style="542" customWidth="1"/>
    <col min="9187" max="9187" width="9.140625" style="542"/>
    <col min="9188" max="9189" width="12" style="542" customWidth="1"/>
    <col min="9190" max="9190" width="8.7109375" style="542" customWidth="1"/>
    <col min="9191" max="9191" width="9.42578125" style="542" customWidth="1"/>
    <col min="9192" max="9428" width="9.140625" style="542"/>
    <col min="9429" max="9429" width="17.7109375" style="542" customWidth="1"/>
    <col min="9430" max="9430" width="9.85546875" style="542" customWidth="1"/>
    <col min="9431" max="9431" width="10" style="542" customWidth="1"/>
    <col min="9432" max="9432" width="12.140625" style="542" customWidth="1"/>
    <col min="9433" max="9433" width="13.140625" style="542" customWidth="1"/>
    <col min="9434" max="9434" width="9.140625" style="542"/>
    <col min="9435" max="9435" width="9.85546875" style="542" customWidth="1"/>
    <col min="9436" max="9436" width="11.42578125" style="542" customWidth="1"/>
    <col min="9437" max="9438" width="9.140625" style="542"/>
    <col min="9439" max="9439" width="10.42578125" style="542" customWidth="1"/>
    <col min="9440" max="9440" width="7.85546875" style="542" customWidth="1"/>
    <col min="9441" max="9441" width="9.140625" style="542"/>
    <col min="9442" max="9442" width="11.42578125" style="542" customWidth="1"/>
    <col min="9443" max="9443" width="9.140625" style="542"/>
    <col min="9444" max="9445" width="12" style="542" customWidth="1"/>
    <col min="9446" max="9446" width="8.7109375" style="542" customWidth="1"/>
    <col min="9447" max="9447" width="9.42578125" style="542" customWidth="1"/>
    <col min="9448" max="9684" width="9.140625" style="542"/>
    <col min="9685" max="9685" width="17.7109375" style="542" customWidth="1"/>
    <col min="9686" max="9686" width="9.85546875" style="542" customWidth="1"/>
    <col min="9687" max="9687" width="10" style="542" customWidth="1"/>
    <col min="9688" max="9688" width="12.140625" style="542" customWidth="1"/>
    <col min="9689" max="9689" width="13.140625" style="542" customWidth="1"/>
    <col min="9690" max="9690" width="9.140625" style="542"/>
    <col min="9691" max="9691" width="9.85546875" style="542" customWidth="1"/>
    <col min="9692" max="9692" width="11.42578125" style="542" customWidth="1"/>
    <col min="9693" max="9694" width="9.140625" style="542"/>
    <col min="9695" max="9695" width="10.42578125" style="542" customWidth="1"/>
    <col min="9696" max="9696" width="7.85546875" style="542" customWidth="1"/>
    <col min="9697" max="9697" width="9.140625" style="542"/>
    <col min="9698" max="9698" width="11.42578125" style="542" customWidth="1"/>
    <col min="9699" max="9699" width="9.140625" style="542"/>
    <col min="9700" max="9701" width="12" style="542" customWidth="1"/>
    <col min="9702" max="9702" width="8.7109375" style="542" customWidth="1"/>
    <col min="9703" max="9703" width="9.42578125" style="542" customWidth="1"/>
    <col min="9704" max="9940" width="9.140625" style="542"/>
    <col min="9941" max="9941" width="17.7109375" style="542" customWidth="1"/>
    <col min="9942" max="9942" width="9.85546875" style="542" customWidth="1"/>
    <col min="9943" max="9943" width="10" style="542" customWidth="1"/>
    <col min="9944" max="9944" width="12.140625" style="542" customWidth="1"/>
    <col min="9945" max="9945" width="13.140625" style="542" customWidth="1"/>
    <col min="9946" max="9946" width="9.140625" style="542"/>
    <col min="9947" max="9947" width="9.85546875" style="542" customWidth="1"/>
    <col min="9948" max="9948" width="11.42578125" style="542" customWidth="1"/>
    <col min="9949" max="9950" width="9.140625" style="542"/>
    <col min="9951" max="9951" width="10.42578125" style="542" customWidth="1"/>
    <col min="9952" max="9952" width="7.85546875" style="542" customWidth="1"/>
    <col min="9953" max="9953" width="9.140625" style="542"/>
    <col min="9954" max="9954" width="11.42578125" style="542" customWidth="1"/>
    <col min="9955" max="9955" width="9.140625" style="542"/>
    <col min="9956" max="9957" width="12" style="542" customWidth="1"/>
    <col min="9958" max="9958" width="8.7109375" style="542" customWidth="1"/>
    <col min="9959" max="9959" width="9.42578125" style="542" customWidth="1"/>
    <col min="9960" max="10196" width="9.140625" style="542"/>
    <col min="10197" max="10197" width="17.7109375" style="542" customWidth="1"/>
    <col min="10198" max="10198" width="9.85546875" style="542" customWidth="1"/>
    <col min="10199" max="10199" width="10" style="542" customWidth="1"/>
    <col min="10200" max="10200" width="12.140625" style="542" customWidth="1"/>
    <col min="10201" max="10201" width="13.140625" style="542" customWidth="1"/>
    <col min="10202" max="10202" width="9.140625" style="542"/>
    <col min="10203" max="10203" width="9.85546875" style="542" customWidth="1"/>
    <col min="10204" max="10204" width="11.42578125" style="542" customWidth="1"/>
    <col min="10205" max="10206" width="9.140625" style="542"/>
    <col min="10207" max="10207" width="10.42578125" style="542" customWidth="1"/>
    <col min="10208" max="10208" width="7.85546875" style="542" customWidth="1"/>
    <col min="10209" max="10209" width="9.140625" style="542"/>
    <col min="10210" max="10210" width="11.42578125" style="542" customWidth="1"/>
    <col min="10211" max="10211" width="9.140625" style="542"/>
    <col min="10212" max="10213" width="12" style="542" customWidth="1"/>
    <col min="10214" max="10214" width="8.7109375" style="542" customWidth="1"/>
    <col min="10215" max="10215" width="9.42578125" style="542" customWidth="1"/>
    <col min="10216" max="10452" width="9.140625" style="542"/>
    <col min="10453" max="10453" width="17.7109375" style="542" customWidth="1"/>
    <col min="10454" max="10454" width="9.85546875" style="542" customWidth="1"/>
    <col min="10455" max="10455" width="10" style="542" customWidth="1"/>
    <col min="10456" max="10456" width="12.140625" style="542" customWidth="1"/>
    <col min="10457" max="10457" width="13.140625" style="542" customWidth="1"/>
    <col min="10458" max="10458" width="9.140625" style="542"/>
    <col min="10459" max="10459" width="9.85546875" style="542" customWidth="1"/>
    <col min="10460" max="10460" width="11.42578125" style="542" customWidth="1"/>
    <col min="10461" max="10462" width="9.140625" style="542"/>
    <col min="10463" max="10463" width="10.42578125" style="542" customWidth="1"/>
    <col min="10464" max="10464" width="7.85546875" style="542" customWidth="1"/>
    <col min="10465" max="10465" width="9.140625" style="542"/>
    <col min="10466" max="10466" width="11.42578125" style="542" customWidth="1"/>
    <col min="10467" max="10467" width="9.140625" style="542"/>
    <col min="10468" max="10469" width="12" style="542" customWidth="1"/>
    <col min="10470" max="10470" width="8.7109375" style="542" customWidth="1"/>
    <col min="10471" max="10471" width="9.42578125" style="542" customWidth="1"/>
    <col min="10472" max="10708" width="9.140625" style="542"/>
    <col min="10709" max="10709" width="17.7109375" style="542" customWidth="1"/>
    <col min="10710" max="10710" width="9.85546875" style="542" customWidth="1"/>
    <col min="10711" max="10711" width="10" style="542" customWidth="1"/>
    <col min="10712" max="10712" width="12.140625" style="542" customWidth="1"/>
    <col min="10713" max="10713" width="13.140625" style="542" customWidth="1"/>
    <col min="10714" max="10714" width="9.140625" style="542"/>
    <col min="10715" max="10715" width="9.85546875" style="542" customWidth="1"/>
    <col min="10716" max="10716" width="11.42578125" style="542" customWidth="1"/>
    <col min="10717" max="10718" width="9.140625" style="542"/>
    <col min="10719" max="10719" width="10.42578125" style="542" customWidth="1"/>
    <col min="10720" max="10720" width="7.85546875" style="542" customWidth="1"/>
    <col min="10721" max="10721" width="9.140625" style="542"/>
    <col min="10722" max="10722" width="11.42578125" style="542" customWidth="1"/>
    <col min="10723" max="10723" width="9.140625" style="542"/>
    <col min="10724" max="10725" width="12" style="542" customWidth="1"/>
    <col min="10726" max="10726" width="8.7109375" style="542" customWidth="1"/>
    <col min="10727" max="10727" width="9.42578125" style="542" customWidth="1"/>
    <col min="10728" max="10964" width="9.140625" style="542"/>
    <col min="10965" max="10965" width="17.7109375" style="542" customWidth="1"/>
    <col min="10966" max="10966" width="9.85546875" style="542" customWidth="1"/>
    <col min="10967" max="10967" width="10" style="542" customWidth="1"/>
    <col min="10968" max="10968" width="12.140625" style="542" customWidth="1"/>
    <col min="10969" max="10969" width="13.140625" style="542" customWidth="1"/>
    <col min="10970" max="10970" width="9.140625" style="542"/>
    <col min="10971" max="10971" width="9.85546875" style="542" customWidth="1"/>
    <col min="10972" max="10972" width="11.42578125" style="542" customWidth="1"/>
    <col min="10973" max="10974" width="9.140625" style="542"/>
    <col min="10975" max="10975" width="10.42578125" style="542" customWidth="1"/>
    <col min="10976" max="10976" width="7.85546875" style="542" customWidth="1"/>
    <col min="10977" max="10977" width="9.140625" style="542"/>
    <col min="10978" max="10978" width="11.42578125" style="542" customWidth="1"/>
    <col min="10979" max="10979" width="9.140625" style="542"/>
    <col min="10980" max="10981" width="12" style="542" customWidth="1"/>
    <col min="10982" max="10982" width="8.7109375" style="542" customWidth="1"/>
    <col min="10983" max="10983" width="9.42578125" style="542" customWidth="1"/>
    <col min="10984" max="11220" width="9.140625" style="542"/>
    <col min="11221" max="11221" width="17.7109375" style="542" customWidth="1"/>
    <col min="11222" max="11222" width="9.85546875" style="542" customWidth="1"/>
    <col min="11223" max="11223" width="10" style="542" customWidth="1"/>
    <col min="11224" max="11224" width="12.140625" style="542" customWidth="1"/>
    <col min="11225" max="11225" width="13.140625" style="542" customWidth="1"/>
    <col min="11226" max="11226" width="9.140625" style="542"/>
    <col min="11227" max="11227" width="9.85546875" style="542" customWidth="1"/>
    <col min="11228" max="11228" width="11.42578125" style="542" customWidth="1"/>
    <col min="11229" max="11230" width="9.140625" style="542"/>
    <col min="11231" max="11231" width="10.42578125" style="542" customWidth="1"/>
    <col min="11232" max="11232" width="7.85546875" style="542" customWidth="1"/>
    <col min="11233" max="11233" width="9.140625" style="542"/>
    <col min="11234" max="11234" width="11.42578125" style="542" customWidth="1"/>
    <col min="11235" max="11235" width="9.140625" style="542"/>
    <col min="11236" max="11237" width="12" style="542" customWidth="1"/>
    <col min="11238" max="11238" width="8.7109375" style="542" customWidth="1"/>
    <col min="11239" max="11239" width="9.42578125" style="542" customWidth="1"/>
    <col min="11240" max="11476" width="9.140625" style="542"/>
    <col min="11477" max="11477" width="17.7109375" style="542" customWidth="1"/>
    <col min="11478" max="11478" width="9.85546875" style="542" customWidth="1"/>
    <col min="11479" max="11479" width="10" style="542" customWidth="1"/>
    <col min="11480" max="11480" width="12.140625" style="542" customWidth="1"/>
    <col min="11481" max="11481" width="13.140625" style="542" customWidth="1"/>
    <col min="11482" max="11482" width="9.140625" style="542"/>
    <col min="11483" max="11483" width="9.85546875" style="542" customWidth="1"/>
    <col min="11484" max="11484" width="11.42578125" style="542" customWidth="1"/>
    <col min="11485" max="11486" width="9.140625" style="542"/>
    <col min="11487" max="11487" width="10.42578125" style="542" customWidth="1"/>
    <col min="11488" max="11488" width="7.85546875" style="542" customWidth="1"/>
    <col min="11489" max="11489" width="9.140625" style="542"/>
    <col min="11490" max="11490" width="11.42578125" style="542" customWidth="1"/>
    <col min="11491" max="11491" width="9.140625" style="542"/>
    <col min="11492" max="11493" width="12" style="542" customWidth="1"/>
    <col min="11494" max="11494" width="8.7109375" style="542" customWidth="1"/>
    <col min="11495" max="11495" width="9.42578125" style="542" customWidth="1"/>
    <col min="11496" max="11732" width="9.140625" style="542"/>
    <col min="11733" max="11733" width="17.7109375" style="542" customWidth="1"/>
    <col min="11734" max="11734" width="9.85546875" style="542" customWidth="1"/>
    <col min="11735" max="11735" width="10" style="542" customWidth="1"/>
    <col min="11736" max="11736" width="12.140625" style="542" customWidth="1"/>
    <col min="11737" max="11737" width="13.140625" style="542" customWidth="1"/>
    <col min="11738" max="11738" width="9.140625" style="542"/>
    <col min="11739" max="11739" width="9.85546875" style="542" customWidth="1"/>
    <col min="11740" max="11740" width="11.42578125" style="542" customWidth="1"/>
    <col min="11741" max="11742" width="9.140625" style="542"/>
    <col min="11743" max="11743" width="10.42578125" style="542" customWidth="1"/>
    <col min="11744" max="11744" width="7.85546875" style="542" customWidth="1"/>
    <col min="11745" max="11745" width="9.140625" style="542"/>
    <col min="11746" max="11746" width="11.42578125" style="542" customWidth="1"/>
    <col min="11747" max="11747" width="9.140625" style="542"/>
    <col min="11748" max="11749" width="12" style="542" customWidth="1"/>
    <col min="11750" max="11750" width="8.7109375" style="542" customWidth="1"/>
    <col min="11751" max="11751" width="9.42578125" style="542" customWidth="1"/>
    <col min="11752" max="11988" width="9.140625" style="542"/>
    <col min="11989" max="11989" width="17.7109375" style="542" customWidth="1"/>
    <col min="11990" max="11990" width="9.85546875" style="542" customWidth="1"/>
    <col min="11991" max="11991" width="10" style="542" customWidth="1"/>
    <col min="11992" max="11992" width="12.140625" style="542" customWidth="1"/>
    <col min="11993" max="11993" width="13.140625" style="542" customWidth="1"/>
    <col min="11994" max="11994" width="9.140625" style="542"/>
    <col min="11995" max="11995" width="9.85546875" style="542" customWidth="1"/>
    <col min="11996" max="11996" width="11.42578125" style="542" customWidth="1"/>
    <col min="11997" max="11998" width="9.140625" style="542"/>
    <col min="11999" max="11999" width="10.42578125" style="542" customWidth="1"/>
    <col min="12000" max="12000" width="7.85546875" style="542" customWidth="1"/>
    <col min="12001" max="12001" width="9.140625" style="542"/>
    <col min="12002" max="12002" width="11.42578125" style="542" customWidth="1"/>
    <col min="12003" max="12003" width="9.140625" style="542"/>
    <col min="12004" max="12005" width="12" style="542" customWidth="1"/>
    <col min="12006" max="12006" width="8.7109375" style="542" customWidth="1"/>
    <col min="12007" max="12007" width="9.42578125" style="542" customWidth="1"/>
    <col min="12008" max="12244" width="9.140625" style="542"/>
    <col min="12245" max="12245" width="17.7109375" style="542" customWidth="1"/>
    <col min="12246" max="12246" width="9.85546875" style="542" customWidth="1"/>
    <col min="12247" max="12247" width="10" style="542" customWidth="1"/>
    <col min="12248" max="12248" width="12.140625" style="542" customWidth="1"/>
    <col min="12249" max="12249" width="13.140625" style="542" customWidth="1"/>
    <col min="12250" max="12250" width="9.140625" style="542"/>
    <col min="12251" max="12251" width="9.85546875" style="542" customWidth="1"/>
    <col min="12252" max="12252" width="11.42578125" style="542" customWidth="1"/>
    <col min="12253" max="12254" width="9.140625" style="542"/>
    <col min="12255" max="12255" width="10.42578125" style="542" customWidth="1"/>
    <col min="12256" max="12256" width="7.85546875" style="542" customWidth="1"/>
    <col min="12257" max="12257" width="9.140625" style="542"/>
    <col min="12258" max="12258" width="11.42578125" style="542" customWidth="1"/>
    <col min="12259" max="12259" width="9.140625" style="542"/>
    <col min="12260" max="12261" width="12" style="542" customWidth="1"/>
    <col min="12262" max="12262" width="8.7109375" style="542" customWidth="1"/>
    <col min="12263" max="12263" width="9.42578125" style="542" customWidth="1"/>
    <col min="12264" max="12500" width="9.140625" style="542"/>
    <col min="12501" max="12501" width="17.7109375" style="542" customWidth="1"/>
    <col min="12502" max="12502" width="9.85546875" style="542" customWidth="1"/>
    <col min="12503" max="12503" width="10" style="542" customWidth="1"/>
    <col min="12504" max="12504" width="12.140625" style="542" customWidth="1"/>
    <col min="12505" max="12505" width="13.140625" style="542" customWidth="1"/>
    <col min="12506" max="12506" width="9.140625" style="542"/>
    <col min="12507" max="12507" width="9.85546875" style="542" customWidth="1"/>
    <col min="12508" max="12508" width="11.42578125" style="542" customWidth="1"/>
    <col min="12509" max="12510" width="9.140625" style="542"/>
    <col min="12511" max="12511" width="10.42578125" style="542" customWidth="1"/>
    <col min="12512" max="12512" width="7.85546875" style="542" customWidth="1"/>
    <col min="12513" max="12513" width="9.140625" style="542"/>
    <col min="12514" max="12514" width="11.42578125" style="542" customWidth="1"/>
    <col min="12515" max="12515" width="9.140625" style="542"/>
    <col min="12516" max="12517" width="12" style="542" customWidth="1"/>
    <col min="12518" max="12518" width="8.7109375" style="542" customWidth="1"/>
    <col min="12519" max="12519" width="9.42578125" style="542" customWidth="1"/>
    <col min="12520" max="12756" width="9.140625" style="542"/>
    <col min="12757" max="12757" width="17.7109375" style="542" customWidth="1"/>
    <col min="12758" max="12758" width="9.85546875" style="542" customWidth="1"/>
    <col min="12759" max="12759" width="10" style="542" customWidth="1"/>
    <col min="12760" max="12760" width="12.140625" style="542" customWidth="1"/>
    <col min="12761" max="12761" width="13.140625" style="542" customWidth="1"/>
    <col min="12762" max="12762" width="9.140625" style="542"/>
    <col min="12763" max="12763" width="9.85546875" style="542" customWidth="1"/>
    <col min="12764" max="12764" width="11.42578125" style="542" customWidth="1"/>
    <col min="12765" max="12766" width="9.140625" style="542"/>
    <col min="12767" max="12767" width="10.42578125" style="542" customWidth="1"/>
    <col min="12768" max="12768" width="7.85546875" style="542" customWidth="1"/>
    <col min="12769" max="12769" width="9.140625" style="542"/>
    <col min="12770" max="12770" width="11.42578125" style="542" customWidth="1"/>
    <col min="12771" max="12771" width="9.140625" style="542"/>
    <col min="12772" max="12773" width="12" style="542" customWidth="1"/>
    <col min="12774" max="12774" width="8.7109375" style="542" customWidth="1"/>
    <col min="12775" max="12775" width="9.42578125" style="542" customWidth="1"/>
    <col min="12776" max="13012" width="9.140625" style="542"/>
    <col min="13013" max="13013" width="17.7109375" style="542" customWidth="1"/>
    <col min="13014" max="13014" width="9.85546875" style="542" customWidth="1"/>
    <col min="13015" max="13015" width="10" style="542" customWidth="1"/>
    <col min="13016" max="13016" width="12.140625" style="542" customWidth="1"/>
    <col min="13017" max="13017" width="13.140625" style="542" customWidth="1"/>
    <col min="13018" max="13018" width="9.140625" style="542"/>
    <col min="13019" max="13019" width="9.85546875" style="542" customWidth="1"/>
    <col min="13020" max="13020" width="11.42578125" style="542" customWidth="1"/>
    <col min="13021" max="13022" width="9.140625" style="542"/>
    <col min="13023" max="13023" width="10.42578125" style="542" customWidth="1"/>
    <col min="13024" max="13024" width="7.85546875" style="542" customWidth="1"/>
    <col min="13025" max="13025" width="9.140625" style="542"/>
    <col min="13026" max="13026" width="11.42578125" style="542" customWidth="1"/>
    <col min="13027" max="13027" width="9.140625" style="542"/>
    <col min="13028" max="13029" width="12" style="542" customWidth="1"/>
    <col min="13030" max="13030" width="8.7109375" style="542" customWidth="1"/>
    <col min="13031" max="13031" width="9.42578125" style="542" customWidth="1"/>
    <col min="13032" max="13268" width="9.140625" style="542"/>
    <col min="13269" max="13269" width="17.7109375" style="542" customWidth="1"/>
    <col min="13270" max="13270" width="9.85546875" style="542" customWidth="1"/>
    <col min="13271" max="13271" width="10" style="542" customWidth="1"/>
    <col min="13272" max="13272" width="12.140625" style="542" customWidth="1"/>
    <col min="13273" max="13273" width="13.140625" style="542" customWidth="1"/>
    <col min="13274" max="13274" width="9.140625" style="542"/>
    <col min="13275" max="13275" width="9.85546875" style="542" customWidth="1"/>
    <col min="13276" max="13276" width="11.42578125" style="542" customWidth="1"/>
    <col min="13277" max="13278" width="9.140625" style="542"/>
    <col min="13279" max="13279" width="10.42578125" style="542" customWidth="1"/>
    <col min="13280" max="13280" width="7.85546875" style="542" customWidth="1"/>
    <col min="13281" max="13281" width="9.140625" style="542"/>
    <col min="13282" max="13282" width="11.42578125" style="542" customWidth="1"/>
    <col min="13283" max="13283" width="9.140625" style="542"/>
    <col min="13284" max="13285" width="12" style="542" customWidth="1"/>
    <col min="13286" max="13286" width="8.7109375" style="542" customWidth="1"/>
    <col min="13287" max="13287" width="9.42578125" style="542" customWidth="1"/>
    <col min="13288" max="13524" width="9.140625" style="542"/>
    <col min="13525" max="13525" width="17.7109375" style="542" customWidth="1"/>
    <col min="13526" max="13526" width="9.85546875" style="542" customWidth="1"/>
    <col min="13527" max="13527" width="10" style="542" customWidth="1"/>
    <col min="13528" max="13528" width="12.140625" style="542" customWidth="1"/>
    <col min="13529" max="13529" width="13.140625" style="542" customWidth="1"/>
    <col min="13530" max="13530" width="9.140625" style="542"/>
    <col min="13531" max="13531" width="9.85546875" style="542" customWidth="1"/>
    <col min="13532" max="13532" width="11.42578125" style="542" customWidth="1"/>
    <col min="13533" max="13534" width="9.140625" style="542"/>
    <col min="13535" max="13535" width="10.42578125" style="542" customWidth="1"/>
    <col min="13536" max="13536" width="7.85546875" style="542" customWidth="1"/>
    <col min="13537" max="13537" width="9.140625" style="542"/>
    <col min="13538" max="13538" width="11.42578125" style="542" customWidth="1"/>
    <col min="13539" max="13539" width="9.140625" style="542"/>
    <col min="13540" max="13541" width="12" style="542" customWidth="1"/>
    <col min="13542" max="13542" width="8.7109375" style="542" customWidth="1"/>
    <col min="13543" max="13543" width="9.42578125" style="542" customWidth="1"/>
    <col min="13544" max="13780" width="9.140625" style="542"/>
    <col min="13781" max="13781" width="17.7109375" style="542" customWidth="1"/>
    <col min="13782" max="13782" width="9.85546875" style="542" customWidth="1"/>
    <col min="13783" max="13783" width="10" style="542" customWidth="1"/>
    <col min="13784" max="13784" width="12.140625" style="542" customWidth="1"/>
    <col min="13785" max="13785" width="13.140625" style="542" customWidth="1"/>
    <col min="13786" max="13786" width="9.140625" style="542"/>
    <col min="13787" max="13787" width="9.85546875" style="542" customWidth="1"/>
    <col min="13788" max="13788" width="11.42578125" style="542" customWidth="1"/>
    <col min="13789" max="13790" width="9.140625" style="542"/>
    <col min="13791" max="13791" width="10.42578125" style="542" customWidth="1"/>
    <col min="13792" max="13792" width="7.85546875" style="542" customWidth="1"/>
    <col min="13793" max="13793" width="9.140625" style="542"/>
    <col min="13794" max="13794" width="11.42578125" style="542" customWidth="1"/>
    <col min="13795" max="13795" width="9.140625" style="542"/>
    <col min="13796" max="13797" width="12" style="542" customWidth="1"/>
    <col min="13798" max="13798" width="8.7109375" style="542" customWidth="1"/>
    <col min="13799" max="13799" width="9.42578125" style="542" customWidth="1"/>
    <col min="13800" max="14036" width="9.140625" style="542"/>
    <col min="14037" max="14037" width="17.7109375" style="542" customWidth="1"/>
    <col min="14038" max="14038" width="9.85546875" style="542" customWidth="1"/>
    <col min="14039" max="14039" width="10" style="542" customWidth="1"/>
    <col min="14040" max="14040" width="12.140625" style="542" customWidth="1"/>
    <col min="14041" max="14041" width="13.140625" style="542" customWidth="1"/>
    <col min="14042" max="14042" width="9.140625" style="542"/>
    <col min="14043" max="14043" width="9.85546875" style="542" customWidth="1"/>
    <col min="14044" max="14044" width="11.42578125" style="542" customWidth="1"/>
    <col min="14045" max="14046" width="9.140625" style="542"/>
    <col min="14047" max="14047" width="10.42578125" style="542" customWidth="1"/>
    <col min="14048" max="14048" width="7.85546875" style="542" customWidth="1"/>
    <col min="14049" max="14049" width="9.140625" style="542"/>
    <col min="14050" max="14050" width="11.42578125" style="542" customWidth="1"/>
    <col min="14051" max="14051" width="9.140625" style="542"/>
    <col min="14052" max="14053" width="12" style="542" customWidth="1"/>
    <col min="14054" max="14054" width="8.7109375" style="542" customWidth="1"/>
    <col min="14055" max="14055" width="9.42578125" style="542" customWidth="1"/>
    <col min="14056" max="14292" width="9.140625" style="542"/>
    <col min="14293" max="14293" width="17.7109375" style="542" customWidth="1"/>
    <col min="14294" max="14294" width="9.85546875" style="542" customWidth="1"/>
    <col min="14295" max="14295" width="10" style="542" customWidth="1"/>
    <col min="14296" max="14296" width="12.140625" style="542" customWidth="1"/>
    <col min="14297" max="14297" width="13.140625" style="542" customWidth="1"/>
    <col min="14298" max="14298" width="9.140625" style="542"/>
    <col min="14299" max="14299" width="9.85546875" style="542" customWidth="1"/>
    <col min="14300" max="14300" width="11.42578125" style="542" customWidth="1"/>
    <col min="14301" max="14302" width="9.140625" style="542"/>
    <col min="14303" max="14303" width="10.42578125" style="542" customWidth="1"/>
    <col min="14304" max="14304" width="7.85546875" style="542" customWidth="1"/>
    <col min="14305" max="14305" width="9.140625" style="542"/>
    <col min="14306" max="14306" width="11.42578125" style="542" customWidth="1"/>
    <col min="14307" max="14307" width="9.140625" style="542"/>
    <col min="14308" max="14309" width="12" style="542" customWidth="1"/>
    <col min="14310" max="14310" width="8.7109375" style="542" customWidth="1"/>
    <col min="14311" max="14311" width="9.42578125" style="542" customWidth="1"/>
    <col min="14312" max="14548" width="9.140625" style="542"/>
    <col min="14549" max="14549" width="17.7109375" style="542" customWidth="1"/>
    <col min="14550" max="14550" width="9.85546875" style="542" customWidth="1"/>
    <col min="14551" max="14551" width="10" style="542" customWidth="1"/>
    <col min="14552" max="14552" width="12.140625" style="542" customWidth="1"/>
    <col min="14553" max="14553" width="13.140625" style="542" customWidth="1"/>
    <col min="14554" max="14554" width="9.140625" style="542"/>
    <col min="14555" max="14555" width="9.85546875" style="542" customWidth="1"/>
    <col min="14556" max="14556" width="11.42578125" style="542" customWidth="1"/>
    <col min="14557" max="14558" width="9.140625" style="542"/>
    <col min="14559" max="14559" width="10.42578125" style="542" customWidth="1"/>
    <col min="14560" max="14560" width="7.85546875" style="542" customWidth="1"/>
    <col min="14561" max="14561" width="9.140625" style="542"/>
    <col min="14562" max="14562" width="11.42578125" style="542" customWidth="1"/>
    <col min="14563" max="14563" width="9.140625" style="542"/>
    <col min="14564" max="14565" width="12" style="542" customWidth="1"/>
    <col min="14566" max="14566" width="8.7109375" style="542" customWidth="1"/>
    <col min="14567" max="14567" width="9.42578125" style="542" customWidth="1"/>
    <col min="14568" max="14804" width="9.140625" style="542"/>
    <col min="14805" max="14805" width="17.7109375" style="542" customWidth="1"/>
    <col min="14806" max="14806" width="9.85546875" style="542" customWidth="1"/>
    <col min="14807" max="14807" width="10" style="542" customWidth="1"/>
    <col min="14808" max="14808" width="12.140625" style="542" customWidth="1"/>
    <col min="14809" max="14809" width="13.140625" style="542" customWidth="1"/>
    <col min="14810" max="14810" width="9.140625" style="542"/>
    <col min="14811" max="14811" width="9.85546875" style="542" customWidth="1"/>
    <col min="14812" max="14812" width="11.42578125" style="542" customWidth="1"/>
    <col min="14813" max="14814" width="9.140625" style="542"/>
    <col min="14815" max="14815" width="10.42578125" style="542" customWidth="1"/>
    <col min="14816" max="14816" width="7.85546875" style="542" customWidth="1"/>
    <col min="14817" max="14817" width="9.140625" style="542"/>
    <col min="14818" max="14818" width="11.42578125" style="542" customWidth="1"/>
    <col min="14819" max="14819" width="9.140625" style="542"/>
    <col min="14820" max="14821" width="12" style="542" customWidth="1"/>
    <col min="14822" max="14822" width="8.7109375" style="542" customWidth="1"/>
    <col min="14823" max="14823" width="9.42578125" style="542" customWidth="1"/>
    <col min="14824" max="15060" width="9.140625" style="542"/>
    <col min="15061" max="15061" width="17.7109375" style="542" customWidth="1"/>
    <col min="15062" max="15062" width="9.85546875" style="542" customWidth="1"/>
    <col min="15063" max="15063" width="10" style="542" customWidth="1"/>
    <col min="15064" max="15064" width="12.140625" style="542" customWidth="1"/>
    <col min="15065" max="15065" width="13.140625" style="542" customWidth="1"/>
    <col min="15066" max="15066" width="9.140625" style="542"/>
    <col min="15067" max="15067" width="9.85546875" style="542" customWidth="1"/>
    <col min="15068" max="15068" width="11.42578125" style="542" customWidth="1"/>
    <col min="15069" max="15070" width="9.140625" style="542"/>
    <col min="15071" max="15071" width="10.42578125" style="542" customWidth="1"/>
    <col min="15072" max="15072" width="7.85546875" style="542" customWidth="1"/>
    <col min="15073" max="15073" width="9.140625" style="542"/>
    <col min="15074" max="15074" width="11.42578125" style="542" customWidth="1"/>
    <col min="15075" max="15075" width="9.140625" style="542"/>
    <col min="15076" max="15077" width="12" style="542" customWidth="1"/>
    <col min="15078" max="15078" width="8.7109375" style="542" customWidth="1"/>
    <col min="15079" max="15079" width="9.42578125" style="542" customWidth="1"/>
    <col min="15080" max="15316" width="9.140625" style="542"/>
    <col min="15317" max="15317" width="17.7109375" style="542" customWidth="1"/>
    <col min="15318" max="15318" width="9.85546875" style="542" customWidth="1"/>
    <col min="15319" max="15319" width="10" style="542" customWidth="1"/>
    <col min="15320" max="15320" width="12.140625" style="542" customWidth="1"/>
    <col min="15321" max="15321" width="13.140625" style="542" customWidth="1"/>
    <col min="15322" max="15322" width="9.140625" style="542"/>
    <col min="15323" max="15323" width="9.85546875" style="542" customWidth="1"/>
    <col min="15324" max="15324" width="11.42578125" style="542" customWidth="1"/>
    <col min="15325" max="15326" width="9.140625" style="542"/>
    <col min="15327" max="15327" width="10.42578125" style="542" customWidth="1"/>
    <col min="15328" max="15328" width="7.85546875" style="542" customWidth="1"/>
    <col min="15329" max="15329" width="9.140625" style="542"/>
    <col min="15330" max="15330" width="11.42578125" style="542" customWidth="1"/>
    <col min="15331" max="15331" width="9.140625" style="542"/>
    <col min="15332" max="15333" width="12" style="542" customWidth="1"/>
    <col min="15334" max="15334" width="8.7109375" style="542" customWidth="1"/>
    <col min="15335" max="15335" width="9.42578125" style="542" customWidth="1"/>
    <col min="15336" max="15572" width="9.140625" style="542"/>
    <col min="15573" max="15573" width="17.7109375" style="542" customWidth="1"/>
    <col min="15574" max="15574" width="9.85546875" style="542" customWidth="1"/>
    <col min="15575" max="15575" width="10" style="542" customWidth="1"/>
    <col min="15576" max="15576" width="12.140625" style="542" customWidth="1"/>
    <col min="15577" max="15577" width="13.140625" style="542" customWidth="1"/>
    <col min="15578" max="15578" width="9.140625" style="542"/>
    <col min="15579" max="15579" width="9.85546875" style="542" customWidth="1"/>
    <col min="15580" max="15580" width="11.42578125" style="542" customWidth="1"/>
    <col min="15581" max="15582" width="9.140625" style="542"/>
    <col min="15583" max="15583" width="10.42578125" style="542" customWidth="1"/>
    <col min="15584" max="15584" width="7.85546875" style="542" customWidth="1"/>
    <col min="15585" max="15585" width="9.140625" style="542"/>
    <col min="15586" max="15586" width="11.42578125" style="542" customWidth="1"/>
    <col min="15587" max="15587" width="9.140625" style="542"/>
    <col min="15588" max="15589" width="12" style="542" customWidth="1"/>
    <col min="15590" max="15590" width="8.7109375" style="542" customWidth="1"/>
    <col min="15591" max="15591" width="9.42578125" style="542" customWidth="1"/>
    <col min="15592" max="15828" width="9.140625" style="542"/>
    <col min="15829" max="15829" width="17.7109375" style="542" customWidth="1"/>
    <col min="15830" max="15830" width="9.85546875" style="542" customWidth="1"/>
    <col min="15831" max="15831" width="10" style="542" customWidth="1"/>
    <col min="15832" max="15832" width="12.140625" style="542" customWidth="1"/>
    <col min="15833" max="15833" width="13.140625" style="542" customWidth="1"/>
    <col min="15834" max="15834" width="9.140625" style="542"/>
    <col min="15835" max="15835" width="9.85546875" style="542" customWidth="1"/>
    <col min="15836" max="15836" width="11.42578125" style="542" customWidth="1"/>
    <col min="15837" max="15838" width="9.140625" style="542"/>
    <col min="15839" max="15839" width="10.42578125" style="542" customWidth="1"/>
    <col min="15840" max="15840" width="7.85546875" style="542" customWidth="1"/>
    <col min="15841" max="15841" width="9.140625" style="542"/>
    <col min="15842" max="15842" width="11.42578125" style="542" customWidth="1"/>
    <col min="15843" max="15843" width="9.140625" style="542"/>
    <col min="15844" max="15845" width="12" style="542" customWidth="1"/>
    <col min="15846" max="15846" width="8.7109375" style="542" customWidth="1"/>
    <col min="15847" max="15847" width="9.42578125" style="542" customWidth="1"/>
    <col min="15848" max="16084" width="9.140625" style="542"/>
    <col min="16085" max="16085" width="17.7109375" style="542" customWidth="1"/>
    <col min="16086" max="16086" width="9.85546875" style="542" customWidth="1"/>
    <col min="16087" max="16087" width="10" style="542" customWidth="1"/>
    <col min="16088" max="16088" width="12.140625" style="542" customWidth="1"/>
    <col min="16089" max="16089" width="13.140625" style="542" customWidth="1"/>
    <col min="16090" max="16090" width="9.140625" style="542"/>
    <col min="16091" max="16091" width="9.85546875" style="542" customWidth="1"/>
    <col min="16092" max="16092" width="11.42578125" style="542" customWidth="1"/>
    <col min="16093" max="16094" width="9.140625" style="542"/>
    <col min="16095" max="16095" width="10.42578125" style="542" customWidth="1"/>
    <col min="16096" max="16096" width="7.85546875" style="542" customWidth="1"/>
    <col min="16097" max="16097" width="9.140625" style="542"/>
    <col min="16098" max="16098" width="11.42578125" style="542" customWidth="1"/>
    <col min="16099" max="16099" width="9.140625" style="542"/>
    <col min="16100" max="16101" width="12" style="542" customWidth="1"/>
    <col min="16102" max="16102" width="8.7109375" style="542" customWidth="1"/>
    <col min="16103" max="16103" width="9.42578125" style="542" customWidth="1"/>
    <col min="16104" max="16384" width="9.140625" style="542"/>
  </cols>
  <sheetData>
    <row r="1" spans="1:6" s="539" customFormat="1" ht="63" customHeight="1">
      <c r="A1" s="1112" t="s">
        <v>1473</v>
      </c>
      <c r="B1" s="1112"/>
      <c r="C1" s="1112"/>
      <c r="D1" s="1112"/>
      <c r="E1" s="1112"/>
      <c r="F1" s="1112"/>
    </row>
    <row r="2" spans="1:6" s="539" customFormat="1" ht="12" customHeight="1">
      <c r="A2" s="540"/>
    </row>
    <row r="3" spans="1:6" s="540" customFormat="1" ht="22.5" customHeight="1">
      <c r="A3" s="1113" t="s">
        <v>1200</v>
      </c>
      <c r="B3" s="1113"/>
      <c r="C3" s="1113"/>
      <c r="D3" s="1113"/>
      <c r="E3" s="1113"/>
      <c r="F3" s="1113"/>
    </row>
    <row r="4" spans="1:6" s="541" customFormat="1" ht="21" customHeight="1">
      <c r="A4" s="1114" t="s">
        <v>271</v>
      </c>
      <c r="B4" s="1115" t="s">
        <v>1167</v>
      </c>
      <c r="C4" s="1115"/>
      <c r="D4" s="1115"/>
      <c r="E4" s="1115"/>
      <c r="F4" s="1115"/>
    </row>
    <row r="5" spans="1:6" s="541" customFormat="1" ht="18" customHeight="1">
      <c r="A5" s="1114"/>
      <c r="B5" s="1116" t="s">
        <v>1033</v>
      </c>
      <c r="C5" s="1117" t="s">
        <v>1169</v>
      </c>
      <c r="D5" s="1117"/>
      <c r="E5" s="1117"/>
      <c r="F5" s="1117"/>
    </row>
    <row r="6" spans="1:6" s="541" customFormat="1" ht="12.75" customHeight="1">
      <c r="A6" s="1114"/>
      <c r="B6" s="1116"/>
      <c r="C6" s="1117" t="s">
        <v>1170</v>
      </c>
      <c r="D6" s="1118" t="s">
        <v>1171</v>
      </c>
      <c r="E6" s="1117" t="s">
        <v>31</v>
      </c>
      <c r="F6" s="1117"/>
    </row>
    <row r="7" spans="1:6" s="541" customFormat="1" ht="33" customHeight="1">
      <c r="A7" s="1114"/>
      <c r="B7" s="1116"/>
      <c r="C7" s="1117"/>
      <c r="D7" s="1118"/>
      <c r="E7" s="702" t="s">
        <v>1172</v>
      </c>
      <c r="F7" s="702" t="s">
        <v>1173</v>
      </c>
    </row>
    <row r="8" spans="1:6" ht="15.75">
      <c r="A8" s="1119" t="s">
        <v>1174</v>
      </c>
      <c r="B8" s="1119"/>
      <c r="C8" s="1119"/>
      <c r="D8" s="1119"/>
      <c r="E8" s="1119"/>
      <c r="F8" s="1119"/>
    </row>
    <row r="9" spans="1:6" ht="15.75">
      <c r="A9" s="543" t="s">
        <v>1175</v>
      </c>
      <c r="B9" s="544">
        <v>199666</v>
      </c>
      <c r="C9" s="545">
        <v>39442</v>
      </c>
      <c r="D9" s="545">
        <v>160224</v>
      </c>
      <c r="E9" s="545">
        <v>122454</v>
      </c>
      <c r="F9" s="545">
        <v>37770</v>
      </c>
    </row>
    <row r="10" spans="1:6" ht="15.75">
      <c r="A10" s="543" t="s">
        <v>1176</v>
      </c>
      <c r="B10" s="544">
        <v>268234</v>
      </c>
      <c r="C10" s="545">
        <v>44104</v>
      </c>
      <c r="D10" s="545">
        <v>224130</v>
      </c>
      <c r="E10" s="545">
        <v>167250</v>
      </c>
      <c r="F10" s="545">
        <v>56880</v>
      </c>
    </row>
    <row r="11" spans="1:6" ht="15.75">
      <c r="A11" s="546" t="s">
        <v>1177</v>
      </c>
      <c r="B11" s="544">
        <v>286543</v>
      </c>
      <c r="C11" s="545">
        <v>29773</v>
      </c>
      <c r="D11" s="545">
        <v>256770</v>
      </c>
      <c r="E11" s="545">
        <v>190128</v>
      </c>
      <c r="F11" s="545">
        <v>66642</v>
      </c>
    </row>
    <row r="12" spans="1:6" ht="15.75" hidden="1" customHeight="1">
      <c r="A12" s="1119" t="s">
        <v>1178</v>
      </c>
      <c r="B12" s="1119"/>
      <c r="C12" s="1119"/>
      <c r="D12" s="1119"/>
      <c r="E12" s="1119"/>
      <c r="F12" s="1119"/>
    </row>
    <row r="13" spans="1:6" ht="15.75" hidden="1">
      <c r="A13" s="543" t="s">
        <v>1175</v>
      </c>
      <c r="B13" s="544">
        <v>78906</v>
      </c>
      <c r="C13" s="545">
        <v>29816</v>
      </c>
      <c r="D13" s="545">
        <v>49090</v>
      </c>
      <c r="E13" s="545">
        <v>37518</v>
      </c>
      <c r="F13" s="545">
        <v>11572</v>
      </c>
    </row>
    <row r="14" spans="1:6" ht="15.75" hidden="1">
      <c r="A14" s="543" t="s">
        <v>1176</v>
      </c>
      <c r="B14" s="544">
        <v>99532</v>
      </c>
      <c r="C14" s="545">
        <v>30863</v>
      </c>
      <c r="D14" s="545">
        <v>68669</v>
      </c>
      <c r="E14" s="545">
        <v>51241</v>
      </c>
      <c r="F14" s="545">
        <v>17428</v>
      </c>
    </row>
    <row r="15" spans="1:6" ht="15.75" hidden="1">
      <c r="A15" s="546" t="s">
        <v>1177</v>
      </c>
      <c r="B15" s="544">
        <v>110034</v>
      </c>
      <c r="C15" s="545">
        <v>31365</v>
      </c>
      <c r="D15" s="545">
        <v>78669</v>
      </c>
      <c r="E15" s="545">
        <v>58251</v>
      </c>
      <c r="F15" s="545">
        <v>20418</v>
      </c>
    </row>
    <row r="16" spans="1:6" ht="15.75" hidden="1" customHeight="1">
      <c r="A16" s="1120" t="s">
        <v>1179</v>
      </c>
      <c r="B16" s="1121"/>
      <c r="C16" s="1121"/>
      <c r="D16" s="1121"/>
      <c r="E16" s="1121"/>
      <c r="F16" s="1121"/>
    </row>
    <row r="17" spans="1:6" ht="15.75" hidden="1">
      <c r="A17" s="543" t="s">
        <v>1175</v>
      </c>
      <c r="B17" s="544">
        <v>89985</v>
      </c>
      <c r="C17" s="545">
        <v>30375</v>
      </c>
      <c r="D17" s="545">
        <v>59610</v>
      </c>
      <c r="E17" s="545">
        <v>45557</v>
      </c>
      <c r="F17" s="545">
        <v>14053</v>
      </c>
    </row>
    <row r="18" spans="1:6" ht="20.25" hidden="1" customHeight="1">
      <c r="A18" s="543" t="s">
        <v>1176</v>
      </c>
      <c r="B18" s="544">
        <v>114974</v>
      </c>
      <c r="C18" s="545">
        <v>31591</v>
      </c>
      <c r="D18" s="545">
        <v>83383</v>
      </c>
      <c r="E18" s="545">
        <v>62221</v>
      </c>
      <c r="F18" s="545">
        <v>21162</v>
      </c>
    </row>
    <row r="19" spans="1:6" ht="17.25" hidden="1" customHeight="1">
      <c r="A19" s="546" t="s">
        <v>1177</v>
      </c>
      <c r="B19" s="544">
        <v>127693</v>
      </c>
      <c r="C19" s="545">
        <v>32167</v>
      </c>
      <c r="D19" s="545">
        <v>95526</v>
      </c>
      <c r="E19" s="545">
        <v>70733</v>
      </c>
      <c r="F19" s="545">
        <v>24793</v>
      </c>
    </row>
    <row r="20" spans="1:6" s="548" customFormat="1" ht="16.5" customHeight="1">
      <c r="A20" s="547"/>
      <c r="D20" s="549"/>
      <c r="E20" s="549"/>
      <c r="F20" s="549"/>
    </row>
    <row r="21" spans="1:6" s="540" customFormat="1" ht="30.75" customHeight="1">
      <c r="A21" s="1122" t="s">
        <v>1201</v>
      </c>
      <c r="B21" s="1122"/>
      <c r="C21" s="1122"/>
      <c r="D21" s="1122"/>
      <c r="E21" s="1122"/>
      <c r="F21" s="1122"/>
    </row>
    <row r="22" spans="1:6" s="541" customFormat="1" ht="21" customHeight="1">
      <c r="A22" s="1114" t="s">
        <v>271</v>
      </c>
      <c r="B22" s="1115" t="s">
        <v>1167</v>
      </c>
      <c r="C22" s="1115"/>
      <c r="D22" s="1115"/>
      <c r="E22" s="1115"/>
      <c r="F22" s="1115"/>
    </row>
    <row r="23" spans="1:6" s="541" customFormat="1" ht="18" customHeight="1">
      <c r="A23" s="1114"/>
      <c r="B23" s="1116" t="s">
        <v>1033</v>
      </c>
      <c r="C23" s="1117" t="s">
        <v>1169</v>
      </c>
      <c r="D23" s="1117"/>
      <c r="E23" s="1117"/>
      <c r="F23" s="1117"/>
    </row>
    <row r="24" spans="1:6" s="541" customFormat="1" ht="12.75" customHeight="1">
      <c r="A24" s="1114"/>
      <c r="B24" s="1116"/>
      <c r="C24" s="1117" t="s">
        <v>1170</v>
      </c>
      <c r="D24" s="1118" t="s">
        <v>1171</v>
      </c>
      <c r="E24" s="1117" t="s">
        <v>31</v>
      </c>
      <c r="F24" s="1117"/>
    </row>
    <row r="25" spans="1:6" s="541" customFormat="1" ht="33" customHeight="1">
      <c r="A25" s="1114"/>
      <c r="B25" s="1116"/>
      <c r="C25" s="1117"/>
      <c r="D25" s="1118"/>
      <c r="E25" s="702" t="s">
        <v>1172</v>
      </c>
      <c r="F25" s="702" t="s">
        <v>1173</v>
      </c>
    </row>
    <row r="26" spans="1:6" ht="15.75">
      <c r="A26" s="1119" t="s">
        <v>1174</v>
      </c>
      <c r="B26" s="1119"/>
      <c r="C26" s="1119"/>
      <c r="D26" s="1119"/>
      <c r="E26" s="1119"/>
      <c r="F26" s="1119"/>
    </row>
    <row r="27" spans="1:6" ht="15.75">
      <c r="A27" s="543" t="s">
        <v>1175</v>
      </c>
      <c r="B27" s="544">
        <v>53561</v>
      </c>
      <c r="C27" s="545">
        <v>26857</v>
      </c>
      <c r="D27" s="545">
        <v>26704</v>
      </c>
      <c r="E27" s="545">
        <v>20409</v>
      </c>
      <c r="F27" s="545">
        <v>6295</v>
      </c>
    </row>
    <row r="28" spans="1:6" ht="15.75">
      <c r="A28" s="543" t="s">
        <v>1176</v>
      </c>
      <c r="B28" s="544">
        <v>64989</v>
      </c>
      <c r="C28" s="545">
        <v>27634</v>
      </c>
      <c r="D28" s="545">
        <v>37355</v>
      </c>
      <c r="E28" s="545">
        <v>27875</v>
      </c>
      <c r="F28" s="545">
        <v>9480</v>
      </c>
    </row>
    <row r="29" spans="1:6" ht="15.75">
      <c r="A29" s="546" t="s">
        <v>1177</v>
      </c>
      <c r="B29" s="544">
        <v>70768</v>
      </c>
      <c r="C29" s="545">
        <v>27973</v>
      </c>
      <c r="D29" s="545">
        <v>42795</v>
      </c>
      <c r="E29" s="545">
        <v>31688</v>
      </c>
      <c r="F29" s="545">
        <v>11107</v>
      </c>
    </row>
    <row r="30" spans="1:6" ht="15.75" hidden="1" customHeight="1">
      <c r="A30" s="1119" t="s">
        <v>1178</v>
      </c>
      <c r="B30" s="1119"/>
      <c r="C30" s="1119"/>
      <c r="D30" s="1119"/>
      <c r="E30" s="1119"/>
      <c r="F30" s="1119"/>
    </row>
    <row r="31" spans="1:6" ht="15.75" hidden="1">
      <c r="A31" s="543" t="s">
        <v>1175</v>
      </c>
      <c r="B31" s="544">
        <v>77106</v>
      </c>
      <c r="C31" s="545">
        <v>28016</v>
      </c>
      <c r="D31" s="545">
        <v>49090</v>
      </c>
      <c r="E31" s="545">
        <v>37518</v>
      </c>
      <c r="F31" s="545">
        <v>11572</v>
      </c>
    </row>
    <row r="32" spans="1:6" ht="15.75" hidden="1">
      <c r="A32" s="543" t="s">
        <v>1176</v>
      </c>
      <c r="B32" s="544">
        <v>97732</v>
      </c>
      <c r="C32" s="545">
        <v>29063</v>
      </c>
      <c r="D32" s="545">
        <v>68669</v>
      </c>
      <c r="E32" s="545">
        <v>51241</v>
      </c>
      <c r="F32" s="545">
        <v>17428</v>
      </c>
    </row>
    <row r="33" spans="1:6" ht="15.75" hidden="1">
      <c r="A33" s="546" t="s">
        <v>1177</v>
      </c>
      <c r="B33" s="544">
        <v>108234</v>
      </c>
      <c r="C33" s="545">
        <v>29565</v>
      </c>
      <c r="D33" s="545">
        <v>78669</v>
      </c>
      <c r="E33" s="545">
        <v>58251</v>
      </c>
      <c r="F33" s="545">
        <v>20418</v>
      </c>
    </row>
    <row r="34" spans="1:6" ht="15.75" hidden="1" customHeight="1">
      <c r="A34" s="1120" t="s">
        <v>1179</v>
      </c>
      <c r="B34" s="1121"/>
      <c r="C34" s="1121"/>
      <c r="D34" s="1121"/>
      <c r="E34" s="1121"/>
      <c r="F34" s="1121"/>
    </row>
    <row r="35" spans="1:6" ht="15.75" hidden="1">
      <c r="A35" s="543" t="s">
        <v>1175</v>
      </c>
      <c r="B35" s="544">
        <v>88185</v>
      </c>
      <c r="C35" s="545">
        <v>28575</v>
      </c>
      <c r="D35" s="545">
        <v>59610</v>
      </c>
      <c r="E35" s="545">
        <v>45557</v>
      </c>
      <c r="F35" s="545">
        <v>14053</v>
      </c>
    </row>
    <row r="36" spans="1:6" ht="20.25" hidden="1" customHeight="1">
      <c r="A36" s="543" t="s">
        <v>1176</v>
      </c>
      <c r="B36" s="544">
        <v>113174</v>
      </c>
      <c r="C36" s="545">
        <v>29791</v>
      </c>
      <c r="D36" s="545">
        <v>83383</v>
      </c>
      <c r="E36" s="545">
        <v>62221</v>
      </c>
      <c r="F36" s="545">
        <v>21162</v>
      </c>
    </row>
    <row r="37" spans="1:6" ht="17.25" hidden="1" customHeight="1">
      <c r="A37" s="546" t="s">
        <v>1177</v>
      </c>
      <c r="B37" s="544">
        <v>125893</v>
      </c>
      <c r="C37" s="545">
        <v>30367</v>
      </c>
      <c r="D37" s="545">
        <v>95526</v>
      </c>
      <c r="E37" s="545">
        <v>70733</v>
      </c>
      <c r="F37" s="545">
        <v>24793</v>
      </c>
    </row>
    <row r="38" spans="1:6" ht="15" customHeight="1"/>
    <row r="39" spans="1:6" s="540" customFormat="1" ht="22.5" customHeight="1">
      <c r="A39" s="1113" t="s">
        <v>1202</v>
      </c>
      <c r="B39" s="1113"/>
      <c r="C39" s="1113"/>
      <c r="D39" s="1113"/>
      <c r="E39" s="1113"/>
      <c r="F39" s="1113"/>
    </row>
    <row r="40" spans="1:6" s="541" customFormat="1" ht="21" customHeight="1">
      <c r="A40" s="1114" t="s">
        <v>271</v>
      </c>
      <c r="B40" s="1115" t="s">
        <v>1167</v>
      </c>
      <c r="C40" s="1115"/>
      <c r="D40" s="1115"/>
      <c r="E40" s="1115"/>
      <c r="F40" s="1115"/>
    </row>
    <row r="41" spans="1:6" s="541" customFormat="1" ht="18" customHeight="1">
      <c r="A41" s="1114"/>
      <c r="B41" s="1116" t="s">
        <v>1033</v>
      </c>
      <c r="C41" s="1117" t="s">
        <v>1169</v>
      </c>
      <c r="D41" s="1117"/>
      <c r="E41" s="1117"/>
      <c r="F41" s="1117"/>
    </row>
    <row r="42" spans="1:6" s="541" customFormat="1" ht="12.75" customHeight="1">
      <c r="A42" s="1114"/>
      <c r="B42" s="1116"/>
      <c r="C42" s="1117" t="s">
        <v>1170</v>
      </c>
      <c r="D42" s="1118" t="s">
        <v>1171</v>
      </c>
      <c r="E42" s="1117" t="s">
        <v>31</v>
      </c>
      <c r="F42" s="1117"/>
    </row>
    <row r="43" spans="1:6" s="541" customFormat="1" ht="33" customHeight="1">
      <c r="A43" s="1114"/>
      <c r="B43" s="1116"/>
      <c r="C43" s="1117"/>
      <c r="D43" s="1118"/>
      <c r="E43" s="702" t="s">
        <v>1172</v>
      </c>
      <c r="F43" s="702" t="s">
        <v>1173</v>
      </c>
    </row>
    <row r="44" spans="1:6" ht="15.75">
      <c r="A44" s="1119" t="s">
        <v>1174</v>
      </c>
      <c r="B44" s="1119"/>
      <c r="C44" s="1119"/>
      <c r="D44" s="1119"/>
      <c r="E44" s="1119"/>
      <c r="F44" s="1119"/>
    </row>
    <row r="45" spans="1:6" ht="15.75">
      <c r="A45" s="543" t="s">
        <v>1175</v>
      </c>
      <c r="B45" s="544">
        <v>193538</v>
      </c>
      <c r="C45" s="545">
        <v>33314</v>
      </c>
      <c r="D45" s="545">
        <v>160224</v>
      </c>
      <c r="E45" s="545">
        <v>122454</v>
      </c>
      <c r="F45" s="545">
        <v>37770</v>
      </c>
    </row>
    <row r="46" spans="1:6" ht="15.75">
      <c r="A46" s="543" t="s">
        <v>1176</v>
      </c>
      <c r="B46" s="544">
        <v>268941</v>
      </c>
      <c r="C46" s="545">
        <v>44811</v>
      </c>
      <c r="D46" s="545">
        <v>224130</v>
      </c>
      <c r="E46" s="545">
        <v>167250</v>
      </c>
      <c r="F46" s="545">
        <v>56880</v>
      </c>
    </row>
    <row r="47" spans="1:6" ht="15.75">
      <c r="A47" s="546" t="s">
        <v>1177</v>
      </c>
      <c r="B47" s="544">
        <v>304158</v>
      </c>
      <c r="C47" s="545">
        <v>47388</v>
      </c>
      <c r="D47" s="545">
        <v>256770</v>
      </c>
      <c r="E47" s="545">
        <v>190128</v>
      </c>
      <c r="F47" s="545">
        <v>66642</v>
      </c>
    </row>
    <row r="48" spans="1:6" ht="15.75" hidden="1" customHeight="1">
      <c r="A48" s="1119" t="s">
        <v>1178</v>
      </c>
      <c r="B48" s="1119"/>
      <c r="C48" s="1119"/>
      <c r="D48" s="1119"/>
      <c r="E48" s="1119"/>
      <c r="F48" s="1119"/>
    </row>
    <row r="49" spans="1:6" ht="15.75" hidden="1">
      <c r="A49" s="543" t="s">
        <v>1175</v>
      </c>
      <c r="B49" s="544">
        <v>73229</v>
      </c>
      <c r="C49" s="545">
        <v>24139</v>
      </c>
      <c r="D49" s="545">
        <v>49090</v>
      </c>
      <c r="E49" s="545">
        <v>37518</v>
      </c>
      <c r="F49" s="545">
        <v>11572</v>
      </c>
    </row>
    <row r="50" spans="1:6" ht="15.75" hidden="1">
      <c r="A50" s="543" t="s">
        <v>1176</v>
      </c>
      <c r="B50" s="544">
        <v>100991</v>
      </c>
      <c r="C50" s="545">
        <v>32322</v>
      </c>
      <c r="D50" s="545">
        <v>68669</v>
      </c>
      <c r="E50" s="545">
        <v>51241</v>
      </c>
      <c r="F50" s="545">
        <v>17428</v>
      </c>
    </row>
    <row r="51" spans="1:6" ht="15.75" hidden="1">
      <c r="A51" s="546" t="s">
        <v>1177</v>
      </c>
      <c r="B51" s="544">
        <v>112187</v>
      </c>
      <c r="C51" s="545">
        <v>33518</v>
      </c>
      <c r="D51" s="545">
        <v>78669</v>
      </c>
      <c r="E51" s="545">
        <v>58251</v>
      </c>
      <c r="F51" s="545">
        <v>20418</v>
      </c>
    </row>
    <row r="52" spans="1:6" ht="15.75" hidden="1" customHeight="1">
      <c r="A52" s="1120" t="s">
        <v>1179</v>
      </c>
      <c r="B52" s="1121"/>
      <c r="C52" s="1121"/>
      <c r="D52" s="1121"/>
      <c r="E52" s="1121"/>
      <c r="F52" s="1121"/>
    </row>
    <row r="53" spans="1:6" ht="15.75" hidden="1">
      <c r="A53" s="543" t="s">
        <v>1175</v>
      </c>
      <c r="B53" s="544">
        <v>84308</v>
      </c>
      <c r="C53" s="545">
        <v>24698</v>
      </c>
      <c r="D53" s="545">
        <v>59610</v>
      </c>
      <c r="E53" s="545">
        <v>45557</v>
      </c>
      <c r="F53" s="545">
        <v>14053</v>
      </c>
    </row>
    <row r="54" spans="1:6" ht="20.25" hidden="1" customHeight="1">
      <c r="A54" s="543" t="s">
        <v>1176</v>
      </c>
      <c r="B54" s="544">
        <v>116433</v>
      </c>
      <c r="C54" s="545">
        <v>33050</v>
      </c>
      <c r="D54" s="545">
        <v>83383</v>
      </c>
      <c r="E54" s="545">
        <v>62221</v>
      </c>
      <c r="F54" s="545">
        <v>21162</v>
      </c>
    </row>
    <row r="55" spans="1:6" ht="17.25" hidden="1" customHeight="1">
      <c r="A55" s="546" t="s">
        <v>1177</v>
      </c>
      <c r="B55" s="544">
        <v>129846</v>
      </c>
      <c r="C55" s="545">
        <v>34320</v>
      </c>
      <c r="D55" s="545">
        <v>95526</v>
      </c>
      <c r="E55" s="545">
        <v>70733</v>
      </c>
      <c r="F55" s="545">
        <v>24793</v>
      </c>
    </row>
    <row r="56" spans="1:6" ht="17.25" customHeight="1">
      <c r="A56" s="550"/>
      <c r="B56" s="551"/>
      <c r="C56" s="552"/>
      <c r="D56" s="552"/>
      <c r="E56" s="552"/>
      <c r="F56" s="552"/>
    </row>
    <row r="57" spans="1:6" s="540" customFormat="1" ht="22.5" customHeight="1">
      <c r="A57" s="1123" t="s">
        <v>1203</v>
      </c>
      <c r="B57" s="1123"/>
      <c r="C57" s="1123"/>
      <c r="D57" s="1123"/>
      <c r="E57" s="1123"/>
      <c r="F57" s="1123"/>
    </row>
    <row r="58" spans="1:6" s="541" customFormat="1" ht="21" customHeight="1">
      <c r="A58" s="1114" t="s">
        <v>271</v>
      </c>
      <c r="B58" s="1115" t="s">
        <v>1167</v>
      </c>
      <c r="C58" s="1115"/>
      <c r="D58" s="1115"/>
      <c r="E58" s="1115"/>
      <c r="F58" s="1115"/>
    </row>
    <row r="59" spans="1:6" s="541" customFormat="1" ht="18" customHeight="1">
      <c r="A59" s="1114"/>
      <c r="B59" s="1116" t="s">
        <v>1033</v>
      </c>
      <c r="C59" s="1117" t="s">
        <v>1169</v>
      </c>
      <c r="D59" s="1117"/>
      <c r="E59" s="1117"/>
      <c r="F59" s="1117"/>
    </row>
    <row r="60" spans="1:6" s="541" customFormat="1" ht="12.75" customHeight="1">
      <c r="A60" s="1114"/>
      <c r="B60" s="1116"/>
      <c r="C60" s="1117" t="s">
        <v>1170</v>
      </c>
      <c r="D60" s="1118" t="s">
        <v>1171</v>
      </c>
      <c r="E60" s="1117" t="s">
        <v>31</v>
      </c>
      <c r="F60" s="1117"/>
    </row>
    <row r="61" spans="1:6" s="541" customFormat="1" ht="33" customHeight="1">
      <c r="A61" s="1114"/>
      <c r="B61" s="1116"/>
      <c r="C61" s="1117"/>
      <c r="D61" s="1118"/>
      <c r="E61" s="702" t="s">
        <v>1172</v>
      </c>
      <c r="F61" s="702" t="s">
        <v>1173</v>
      </c>
    </row>
    <row r="62" spans="1:6" ht="15.75">
      <c r="A62" s="1119" t="s">
        <v>1174</v>
      </c>
      <c r="B62" s="1119"/>
      <c r="C62" s="1119"/>
      <c r="D62" s="1119"/>
      <c r="E62" s="1119"/>
      <c r="F62" s="1119"/>
    </row>
    <row r="63" spans="1:6" ht="15.75">
      <c r="A63" s="543" t="s">
        <v>1175</v>
      </c>
      <c r="B63" s="544">
        <v>30961</v>
      </c>
      <c r="C63" s="545">
        <v>4257</v>
      </c>
      <c r="D63" s="545">
        <v>26704</v>
      </c>
      <c r="E63" s="545">
        <v>20409</v>
      </c>
      <c r="F63" s="545">
        <v>6295</v>
      </c>
    </row>
    <row r="64" spans="1:6" ht="15.75">
      <c r="A64" s="543" t="s">
        <v>1176</v>
      </c>
      <c r="B64" s="544">
        <v>42389</v>
      </c>
      <c r="C64" s="545">
        <v>5034</v>
      </c>
      <c r="D64" s="545">
        <v>37355</v>
      </c>
      <c r="E64" s="545">
        <v>27875</v>
      </c>
      <c r="F64" s="545">
        <v>9480</v>
      </c>
    </row>
    <row r="65" spans="1:6" ht="15.75">
      <c r="A65" s="546" t="s">
        <v>1177</v>
      </c>
      <c r="B65" s="544">
        <v>48168</v>
      </c>
      <c r="C65" s="545">
        <v>5373</v>
      </c>
      <c r="D65" s="545">
        <v>42795</v>
      </c>
      <c r="E65" s="545">
        <v>31688</v>
      </c>
      <c r="F65" s="545">
        <v>11107</v>
      </c>
    </row>
    <row r="66" spans="1:6" ht="15.75" hidden="1" customHeight="1">
      <c r="A66" s="1119" t="s">
        <v>1178</v>
      </c>
      <c r="B66" s="1119"/>
      <c r="C66" s="1119"/>
      <c r="D66" s="1119"/>
      <c r="E66" s="1119"/>
      <c r="F66" s="1119"/>
    </row>
    <row r="67" spans="1:6" ht="15.75" hidden="1">
      <c r="A67" s="543" t="s">
        <v>1175</v>
      </c>
      <c r="B67" s="544">
        <v>54506</v>
      </c>
      <c r="C67" s="545">
        <v>5416</v>
      </c>
      <c r="D67" s="545">
        <v>49090</v>
      </c>
      <c r="E67" s="545">
        <v>37518</v>
      </c>
      <c r="F67" s="545">
        <v>11572</v>
      </c>
    </row>
    <row r="68" spans="1:6" ht="15.75" hidden="1">
      <c r="A68" s="543" t="s">
        <v>1176</v>
      </c>
      <c r="B68" s="544">
        <v>75132</v>
      </c>
      <c r="C68" s="545">
        <v>6463</v>
      </c>
      <c r="D68" s="545">
        <v>68669</v>
      </c>
      <c r="E68" s="545">
        <v>51241</v>
      </c>
      <c r="F68" s="545">
        <v>17428</v>
      </c>
    </row>
    <row r="69" spans="1:6" ht="15.75" hidden="1">
      <c r="A69" s="546" t="s">
        <v>1177</v>
      </c>
      <c r="B69" s="544">
        <v>85634</v>
      </c>
      <c r="C69" s="545">
        <v>6965</v>
      </c>
      <c r="D69" s="545">
        <v>78669</v>
      </c>
      <c r="E69" s="545">
        <v>58251</v>
      </c>
      <c r="F69" s="545">
        <v>20418</v>
      </c>
    </row>
    <row r="70" spans="1:6" ht="15.75" hidden="1" customHeight="1">
      <c r="A70" s="1120" t="s">
        <v>1179</v>
      </c>
      <c r="B70" s="1121"/>
      <c r="C70" s="1121"/>
      <c r="D70" s="1121"/>
      <c r="E70" s="1121"/>
      <c r="F70" s="1121"/>
    </row>
    <row r="71" spans="1:6" ht="15.75" hidden="1">
      <c r="A71" s="543" t="s">
        <v>1175</v>
      </c>
      <c r="B71" s="544">
        <v>65585</v>
      </c>
      <c r="C71" s="545">
        <v>5975</v>
      </c>
      <c r="D71" s="545">
        <v>59610</v>
      </c>
      <c r="E71" s="545">
        <v>45557</v>
      </c>
      <c r="F71" s="545">
        <v>14053</v>
      </c>
    </row>
    <row r="72" spans="1:6" ht="20.25" hidden="1" customHeight="1">
      <c r="A72" s="543" t="s">
        <v>1176</v>
      </c>
      <c r="B72" s="544">
        <v>90574</v>
      </c>
      <c r="C72" s="545">
        <v>7191</v>
      </c>
      <c r="D72" s="545">
        <v>83383</v>
      </c>
      <c r="E72" s="545">
        <v>62221</v>
      </c>
      <c r="F72" s="545">
        <v>21162</v>
      </c>
    </row>
    <row r="73" spans="1:6" ht="17.25" hidden="1" customHeight="1">
      <c r="A73" s="546" t="s">
        <v>1177</v>
      </c>
      <c r="B73" s="544">
        <v>103293</v>
      </c>
      <c r="C73" s="545">
        <v>7767</v>
      </c>
      <c r="D73" s="545">
        <v>95526</v>
      </c>
      <c r="E73" s="545">
        <v>70733</v>
      </c>
      <c r="F73" s="545">
        <v>24793</v>
      </c>
    </row>
    <row r="74" spans="1:6" ht="17.25" customHeight="1">
      <c r="A74" s="553"/>
      <c r="B74" s="551"/>
      <c r="C74" s="552"/>
      <c r="D74" s="552"/>
      <c r="E74" s="552"/>
      <c r="F74" s="552"/>
    </row>
    <row r="75" spans="1:6" s="540" customFormat="1" ht="22.5" customHeight="1">
      <c r="A75" s="1123" t="s">
        <v>1204</v>
      </c>
      <c r="B75" s="1123"/>
      <c r="C75" s="1123"/>
      <c r="D75" s="1123"/>
      <c r="E75" s="1123"/>
      <c r="F75" s="1123"/>
    </row>
    <row r="76" spans="1:6" s="541" customFormat="1" ht="21" customHeight="1">
      <c r="A76" s="1114" t="s">
        <v>271</v>
      </c>
      <c r="B76" s="1115" t="s">
        <v>1167</v>
      </c>
      <c r="C76" s="1115"/>
      <c r="D76" s="1115"/>
      <c r="E76" s="1115"/>
      <c r="F76" s="1115"/>
    </row>
    <row r="77" spans="1:6" s="541" customFormat="1" ht="18" customHeight="1">
      <c r="A77" s="1114"/>
      <c r="B77" s="1116" t="s">
        <v>1033</v>
      </c>
      <c r="C77" s="1117" t="s">
        <v>1169</v>
      </c>
      <c r="D77" s="1117"/>
      <c r="E77" s="1117"/>
      <c r="F77" s="1117"/>
    </row>
    <row r="78" spans="1:6" s="541" customFormat="1" ht="12.75" customHeight="1">
      <c r="A78" s="1114"/>
      <c r="B78" s="1116"/>
      <c r="C78" s="1117" t="s">
        <v>1170</v>
      </c>
      <c r="D78" s="1118" t="s">
        <v>1171</v>
      </c>
      <c r="E78" s="1117" t="s">
        <v>31</v>
      </c>
      <c r="F78" s="1117"/>
    </row>
    <row r="79" spans="1:6" s="541" customFormat="1" ht="33" customHeight="1">
      <c r="A79" s="1114"/>
      <c r="B79" s="1116"/>
      <c r="C79" s="1117"/>
      <c r="D79" s="1118"/>
      <c r="E79" s="702" t="s">
        <v>1172</v>
      </c>
      <c r="F79" s="702" t="s">
        <v>1173</v>
      </c>
    </row>
    <row r="80" spans="1:6" ht="15.75">
      <c r="A80" s="1119" t="s">
        <v>1174</v>
      </c>
      <c r="B80" s="1119"/>
      <c r="C80" s="1119"/>
      <c r="D80" s="1119"/>
      <c r="E80" s="1119"/>
      <c r="F80" s="1119"/>
    </row>
    <row r="81" spans="1:6" ht="15.75">
      <c r="A81" s="543" t="s">
        <v>1175</v>
      </c>
      <c r="B81" s="544">
        <v>35561</v>
      </c>
      <c r="C81" s="545">
        <v>8857</v>
      </c>
      <c r="D81" s="545">
        <v>26704</v>
      </c>
      <c r="E81" s="545">
        <v>20409</v>
      </c>
      <c r="F81" s="545">
        <v>6295</v>
      </c>
    </row>
    <row r="82" spans="1:6" ht="15.75">
      <c r="A82" s="543" t="s">
        <v>1176</v>
      </c>
      <c r="B82" s="544">
        <v>46989</v>
      </c>
      <c r="C82" s="545">
        <v>9634</v>
      </c>
      <c r="D82" s="545">
        <v>37355</v>
      </c>
      <c r="E82" s="545">
        <v>27875</v>
      </c>
      <c r="F82" s="545">
        <v>9480</v>
      </c>
    </row>
    <row r="83" spans="1:6" ht="15.75">
      <c r="A83" s="546" t="s">
        <v>1177</v>
      </c>
      <c r="B83" s="544">
        <v>52768</v>
      </c>
      <c r="C83" s="545">
        <v>9973</v>
      </c>
      <c r="D83" s="545">
        <v>42795</v>
      </c>
      <c r="E83" s="545">
        <v>31688</v>
      </c>
      <c r="F83" s="545">
        <v>11107</v>
      </c>
    </row>
    <row r="84" spans="1:6" ht="15.75" hidden="1" customHeight="1">
      <c r="A84" s="1119" t="s">
        <v>1178</v>
      </c>
      <c r="B84" s="1119"/>
      <c r="C84" s="1119"/>
      <c r="D84" s="1119"/>
      <c r="E84" s="1119"/>
      <c r="F84" s="1119"/>
    </row>
    <row r="85" spans="1:6" ht="15.75" hidden="1">
      <c r="A85" s="543" t="s">
        <v>1175</v>
      </c>
      <c r="B85" s="544">
        <v>59106</v>
      </c>
      <c r="C85" s="545">
        <v>10016</v>
      </c>
      <c r="D85" s="545">
        <v>49090</v>
      </c>
      <c r="E85" s="545">
        <v>37518</v>
      </c>
      <c r="F85" s="545">
        <v>11572</v>
      </c>
    </row>
    <row r="86" spans="1:6" ht="15.75" hidden="1">
      <c r="A86" s="543" t="s">
        <v>1176</v>
      </c>
      <c r="B86" s="544">
        <v>79732</v>
      </c>
      <c r="C86" s="545">
        <v>11063</v>
      </c>
      <c r="D86" s="545">
        <v>68669</v>
      </c>
      <c r="E86" s="545">
        <v>51241</v>
      </c>
      <c r="F86" s="545">
        <v>17428</v>
      </c>
    </row>
    <row r="87" spans="1:6" ht="15.75" hidden="1">
      <c r="A87" s="546" t="s">
        <v>1177</v>
      </c>
      <c r="B87" s="544">
        <v>90234</v>
      </c>
      <c r="C87" s="545">
        <v>11565</v>
      </c>
      <c r="D87" s="545">
        <v>78669</v>
      </c>
      <c r="E87" s="545">
        <v>58251</v>
      </c>
      <c r="F87" s="545">
        <v>20418</v>
      </c>
    </row>
    <row r="88" spans="1:6" ht="15.75" hidden="1" customHeight="1">
      <c r="A88" s="1120" t="s">
        <v>1179</v>
      </c>
      <c r="B88" s="1121"/>
      <c r="C88" s="1121"/>
      <c r="D88" s="1121"/>
      <c r="E88" s="1121"/>
      <c r="F88" s="1121"/>
    </row>
    <row r="89" spans="1:6" ht="15.75" hidden="1">
      <c r="A89" s="543" t="s">
        <v>1175</v>
      </c>
      <c r="B89" s="544">
        <v>70185</v>
      </c>
      <c r="C89" s="545">
        <v>10575</v>
      </c>
      <c r="D89" s="545">
        <v>59610</v>
      </c>
      <c r="E89" s="545">
        <v>45557</v>
      </c>
      <c r="F89" s="545">
        <v>14053</v>
      </c>
    </row>
    <row r="90" spans="1:6" ht="20.25" hidden="1" customHeight="1">
      <c r="A90" s="543" t="s">
        <v>1176</v>
      </c>
      <c r="B90" s="544">
        <v>95174</v>
      </c>
      <c r="C90" s="545">
        <v>11791</v>
      </c>
      <c r="D90" s="545">
        <v>83383</v>
      </c>
      <c r="E90" s="545">
        <v>62221</v>
      </c>
      <c r="F90" s="545">
        <v>21162</v>
      </c>
    </row>
    <row r="91" spans="1:6" ht="17.25" hidden="1" customHeight="1">
      <c r="A91" s="546" t="s">
        <v>1177</v>
      </c>
      <c r="B91" s="544">
        <v>107893</v>
      </c>
      <c r="C91" s="545">
        <v>12367</v>
      </c>
      <c r="D91" s="545">
        <v>95526</v>
      </c>
      <c r="E91" s="545">
        <v>70733</v>
      </c>
      <c r="F91" s="545">
        <v>24793</v>
      </c>
    </row>
    <row r="93" spans="1:6" s="540" customFormat="1" ht="22.5" customHeight="1">
      <c r="A93" s="1113" t="s">
        <v>1205</v>
      </c>
      <c r="B93" s="1113"/>
      <c r="C93" s="1113"/>
      <c r="D93" s="1113"/>
      <c r="E93" s="1113"/>
      <c r="F93" s="1113"/>
    </row>
    <row r="94" spans="1:6" s="541" customFormat="1" ht="21" customHeight="1">
      <c r="A94" s="1114" t="s">
        <v>271</v>
      </c>
      <c r="B94" s="1115" t="s">
        <v>1167</v>
      </c>
      <c r="C94" s="1115"/>
      <c r="D94" s="1115"/>
      <c r="E94" s="1115"/>
      <c r="F94" s="1115"/>
    </row>
    <row r="95" spans="1:6" s="541" customFormat="1" ht="18" customHeight="1">
      <c r="A95" s="1114"/>
      <c r="B95" s="1116" t="s">
        <v>1033</v>
      </c>
      <c r="C95" s="1117" t="s">
        <v>1169</v>
      </c>
      <c r="D95" s="1117"/>
      <c r="E95" s="1117"/>
      <c r="F95" s="1117"/>
    </row>
    <row r="96" spans="1:6" s="541" customFormat="1" ht="12.75" customHeight="1">
      <c r="A96" s="1114"/>
      <c r="B96" s="1116"/>
      <c r="C96" s="1117" t="s">
        <v>1170</v>
      </c>
      <c r="D96" s="1118" t="s">
        <v>1171</v>
      </c>
      <c r="E96" s="1117" t="s">
        <v>31</v>
      </c>
      <c r="F96" s="1117"/>
    </row>
    <row r="97" spans="1:6" s="541" customFormat="1" ht="33" customHeight="1">
      <c r="A97" s="1114"/>
      <c r="B97" s="1116"/>
      <c r="C97" s="1117"/>
      <c r="D97" s="1118"/>
      <c r="E97" s="702" t="s">
        <v>1172</v>
      </c>
      <c r="F97" s="702" t="s">
        <v>1173</v>
      </c>
    </row>
    <row r="98" spans="1:6" ht="15.75">
      <c r="A98" s="1119" t="s">
        <v>1174</v>
      </c>
      <c r="B98" s="1119"/>
      <c r="C98" s="1119"/>
      <c r="D98" s="1119"/>
      <c r="E98" s="1119"/>
      <c r="F98" s="1119"/>
    </row>
    <row r="99" spans="1:6" ht="15.75">
      <c r="A99" s="543" t="s">
        <v>1175</v>
      </c>
      <c r="B99" s="544">
        <v>188666</v>
      </c>
      <c r="C99" s="545">
        <v>28442</v>
      </c>
      <c r="D99" s="545">
        <v>160224</v>
      </c>
      <c r="E99" s="545">
        <v>122454</v>
      </c>
      <c r="F99" s="545">
        <v>37770</v>
      </c>
    </row>
    <row r="100" spans="1:6" ht="15.75">
      <c r="A100" s="543" t="s">
        <v>1176</v>
      </c>
      <c r="B100" s="544">
        <v>257234</v>
      </c>
      <c r="C100" s="545">
        <v>33104</v>
      </c>
      <c r="D100" s="545">
        <v>224130</v>
      </c>
      <c r="E100" s="545">
        <v>167250</v>
      </c>
      <c r="F100" s="545">
        <v>56880</v>
      </c>
    </row>
    <row r="101" spans="1:6" ht="15.75">
      <c r="A101" s="546" t="s">
        <v>1177</v>
      </c>
      <c r="B101" s="544">
        <v>291908</v>
      </c>
      <c r="C101" s="545">
        <v>35138</v>
      </c>
      <c r="D101" s="545">
        <v>256770</v>
      </c>
      <c r="E101" s="545">
        <v>190128</v>
      </c>
      <c r="F101" s="545">
        <v>66642</v>
      </c>
    </row>
    <row r="102" spans="1:6" ht="15.75" hidden="1" customHeight="1">
      <c r="A102" s="1119" t="s">
        <v>1178</v>
      </c>
      <c r="B102" s="1119"/>
      <c r="C102" s="1119"/>
      <c r="D102" s="1119"/>
      <c r="E102" s="1119"/>
      <c r="F102" s="1119"/>
    </row>
    <row r="103" spans="1:6" ht="15.75" hidden="1">
      <c r="A103" s="543" t="s">
        <v>1175</v>
      </c>
      <c r="B103" s="544">
        <v>67906</v>
      </c>
      <c r="C103" s="545">
        <v>18816</v>
      </c>
      <c r="D103" s="545">
        <v>49090</v>
      </c>
      <c r="E103" s="545">
        <v>37518</v>
      </c>
      <c r="F103" s="545">
        <v>11572</v>
      </c>
    </row>
    <row r="104" spans="1:6" ht="15.75" hidden="1">
      <c r="A104" s="543" t="s">
        <v>1176</v>
      </c>
      <c r="B104" s="544">
        <v>88532</v>
      </c>
      <c r="C104" s="545">
        <v>19863</v>
      </c>
      <c r="D104" s="545">
        <v>68669</v>
      </c>
      <c r="E104" s="545">
        <v>51241</v>
      </c>
      <c r="F104" s="545">
        <v>17428</v>
      </c>
    </row>
    <row r="105" spans="1:6" ht="15.75" hidden="1">
      <c r="A105" s="546" t="s">
        <v>1177</v>
      </c>
      <c r="B105" s="544">
        <v>99034</v>
      </c>
      <c r="C105" s="545">
        <v>20365</v>
      </c>
      <c r="D105" s="545">
        <v>78669</v>
      </c>
      <c r="E105" s="545">
        <v>58251</v>
      </c>
      <c r="F105" s="545">
        <v>20418</v>
      </c>
    </row>
    <row r="106" spans="1:6" ht="15.75" hidden="1" customHeight="1">
      <c r="A106" s="1120" t="s">
        <v>1179</v>
      </c>
      <c r="B106" s="1121"/>
      <c r="C106" s="1121"/>
      <c r="D106" s="1121"/>
      <c r="E106" s="1121"/>
      <c r="F106" s="1121"/>
    </row>
    <row r="107" spans="1:6" ht="15.75" hidden="1">
      <c r="A107" s="543" t="s">
        <v>1175</v>
      </c>
      <c r="B107" s="544">
        <v>78985</v>
      </c>
      <c r="C107" s="545">
        <v>19375</v>
      </c>
      <c r="D107" s="545">
        <v>59610</v>
      </c>
      <c r="E107" s="545">
        <v>45557</v>
      </c>
      <c r="F107" s="545">
        <v>14053</v>
      </c>
    </row>
    <row r="108" spans="1:6" ht="20.25" hidden="1" customHeight="1">
      <c r="A108" s="543" t="s">
        <v>1176</v>
      </c>
      <c r="B108" s="544">
        <v>103974</v>
      </c>
      <c r="C108" s="545">
        <v>20591</v>
      </c>
      <c r="D108" s="545">
        <v>83383</v>
      </c>
      <c r="E108" s="545">
        <v>62221</v>
      </c>
      <c r="F108" s="545">
        <v>21162</v>
      </c>
    </row>
    <row r="109" spans="1:6" ht="17.25" hidden="1" customHeight="1">
      <c r="A109" s="546" t="s">
        <v>1177</v>
      </c>
      <c r="B109" s="544">
        <v>116693</v>
      </c>
      <c r="C109" s="545">
        <v>21167</v>
      </c>
      <c r="D109" s="545">
        <v>95526</v>
      </c>
      <c r="E109" s="545">
        <v>70733</v>
      </c>
      <c r="F109" s="545">
        <v>24793</v>
      </c>
    </row>
    <row r="111" spans="1:6" s="540" customFormat="1" ht="22.5" customHeight="1">
      <c r="A111" s="1123" t="s">
        <v>1206</v>
      </c>
      <c r="B111" s="1123"/>
      <c r="C111" s="1123"/>
      <c r="D111" s="1123"/>
      <c r="E111" s="1123"/>
      <c r="F111" s="1123"/>
    </row>
    <row r="112" spans="1:6" s="541" customFormat="1" ht="21" customHeight="1">
      <c r="A112" s="1114" t="s">
        <v>271</v>
      </c>
      <c r="B112" s="1115" t="s">
        <v>1167</v>
      </c>
      <c r="C112" s="1115"/>
      <c r="D112" s="1115"/>
      <c r="E112" s="1115"/>
      <c r="F112" s="1115"/>
    </row>
    <row r="113" spans="1:6" s="541" customFormat="1" ht="18" customHeight="1">
      <c r="A113" s="1114"/>
      <c r="B113" s="1116" t="s">
        <v>1033</v>
      </c>
      <c r="C113" s="1117" t="s">
        <v>1169</v>
      </c>
      <c r="D113" s="1117"/>
      <c r="E113" s="1117"/>
      <c r="F113" s="1117"/>
    </row>
    <row r="114" spans="1:6" s="541" customFormat="1" ht="12.75" customHeight="1">
      <c r="A114" s="1114"/>
      <c r="B114" s="1116"/>
      <c r="C114" s="1117" t="s">
        <v>1170</v>
      </c>
      <c r="D114" s="1118" t="s">
        <v>1171</v>
      </c>
      <c r="E114" s="1117" t="s">
        <v>31</v>
      </c>
      <c r="F114" s="1117"/>
    </row>
    <row r="115" spans="1:6" s="541" customFormat="1" ht="33" customHeight="1">
      <c r="A115" s="1114"/>
      <c r="B115" s="1116"/>
      <c r="C115" s="1117"/>
      <c r="D115" s="1118"/>
      <c r="E115" s="702" t="s">
        <v>1172</v>
      </c>
      <c r="F115" s="702" t="s">
        <v>1173</v>
      </c>
    </row>
    <row r="116" spans="1:6" ht="15.75">
      <c r="A116" s="1119" t="s">
        <v>1174</v>
      </c>
      <c r="B116" s="1119"/>
      <c r="C116" s="1119"/>
      <c r="D116" s="1119"/>
      <c r="E116" s="1119"/>
      <c r="F116" s="1119"/>
    </row>
    <row r="117" spans="1:6" ht="15.75">
      <c r="A117" s="543" t="s">
        <v>1175</v>
      </c>
      <c r="B117" s="544">
        <v>33261</v>
      </c>
      <c r="C117" s="545">
        <v>6557</v>
      </c>
      <c r="D117" s="545">
        <v>26704</v>
      </c>
      <c r="E117" s="545">
        <v>20409</v>
      </c>
      <c r="F117" s="545">
        <v>6295</v>
      </c>
    </row>
    <row r="118" spans="1:6" ht="15.75">
      <c r="A118" s="543" t="s">
        <v>1176</v>
      </c>
      <c r="B118" s="544">
        <v>44689</v>
      </c>
      <c r="C118" s="545">
        <v>7334</v>
      </c>
      <c r="D118" s="545">
        <v>37355</v>
      </c>
      <c r="E118" s="545">
        <v>27875</v>
      </c>
      <c r="F118" s="545">
        <v>9480</v>
      </c>
    </row>
    <row r="119" spans="1:6" ht="15.75">
      <c r="A119" s="546" t="s">
        <v>1177</v>
      </c>
      <c r="B119" s="544">
        <v>50468</v>
      </c>
      <c r="C119" s="545">
        <v>7673</v>
      </c>
      <c r="D119" s="545">
        <v>42795</v>
      </c>
      <c r="E119" s="545">
        <v>31688</v>
      </c>
      <c r="F119" s="545">
        <v>11107</v>
      </c>
    </row>
    <row r="120" spans="1:6" ht="15.75" hidden="1" customHeight="1">
      <c r="A120" s="1119" t="s">
        <v>1178</v>
      </c>
      <c r="B120" s="1119"/>
      <c r="C120" s="1119"/>
      <c r="D120" s="1119"/>
      <c r="E120" s="1119"/>
      <c r="F120" s="1119"/>
    </row>
    <row r="121" spans="1:6" ht="15.75" hidden="1">
      <c r="A121" s="543" t="s">
        <v>1175</v>
      </c>
      <c r="B121" s="544">
        <v>56806</v>
      </c>
      <c r="C121" s="545">
        <v>7716</v>
      </c>
      <c r="D121" s="545">
        <v>49090</v>
      </c>
      <c r="E121" s="545">
        <v>37518</v>
      </c>
      <c r="F121" s="545">
        <v>11572</v>
      </c>
    </row>
    <row r="122" spans="1:6" ht="15.75" hidden="1">
      <c r="A122" s="543" t="s">
        <v>1176</v>
      </c>
      <c r="B122" s="544">
        <v>77432</v>
      </c>
      <c r="C122" s="545">
        <v>8763</v>
      </c>
      <c r="D122" s="545">
        <v>68669</v>
      </c>
      <c r="E122" s="545">
        <v>51241</v>
      </c>
      <c r="F122" s="545">
        <v>17428</v>
      </c>
    </row>
    <row r="123" spans="1:6" ht="15.75" hidden="1">
      <c r="A123" s="546" t="s">
        <v>1177</v>
      </c>
      <c r="B123" s="544">
        <v>87934</v>
      </c>
      <c r="C123" s="545">
        <v>9265</v>
      </c>
      <c r="D123" s="545">
        <v>78669</v>
      </c>
      <c r="E123" s="545">
        <v>58251</v>
      </c>
      <c r="F123" s="545">
        <v>20418</v>
      </c>
    </row>
    <row r="124" spans="1:6" ht="15.75" hidden="1" customHeight="1">
      <c r="A124" s="1120" t="s">
        <v>1179</v>
      </c>
      <c r="B124" s="1121"/>
      <c r="C124" s="1121"/>
      <c r="D124" s="1121"/>
      <c r="E124" s="1121"/>
      <c r="F124" s="1121"/>
    </row>
    <row r="125" spans="1:6" ht="15.75" hidden="1">
      <c r="A125" s="543" t="s">
        <v>1175</v>
      </c>
      <c r="B125" s="544">
        <v>67885</v>
      </c>
      <c r="C125" s="545">
        <v>8275</v>
      </c>
      <c r="D125" s="545">
        <v>59610</v>
      </c>
      <c r="E125" s="545">
        <v>45557</v>
      </c>
      <c r="F125" s="545">
        <v>14053</v>
      </c>
    </row>
    <row r="126" spans="1:6" ht="20.25" hidden="1" customHeight="1">
      <c r="A126" s="543" t="s">
        <v>1176</v>
      </c>
      <c r="B126" s="544">
        <v>92874</v>
      </c>
      <c r="C126" s="545">
        <v>9491</v>
      </c>
      <c r="D126" s="545">
        <v>83383</v>
      </c>
      <c r="E126" s="545">
        <v>62221</v>
      </c>
      <c r="F126" s="545">
        <v>21162</v>
      </c>
    </row>
    <row r="127" spans="1:6" ht="17.25" hidden="1" customHeight="1">
      <c r="A127" s="546" t="s">
        <v>1177</v>
      </c>
      <c r="B127" s="544">
        <v>105593</v>
      </c>
      <c r="C127" s="545">
        <v>10067</v>
      </c>
      <c r="D127" s="545">
        <v>95526</v>
      </c>
      <c r="E127" s="545">
        <v>70733</v>
      </c>
      <c r="F127" s="545">
        <v>24793</v>
      </c>
    </row>
    <row r="129" spans="1:6" s="540" customFormat="1" ht="22.5" hidden="1" customHeight="1">
      <c r="A129" s="1123" t="s">
        <v>1207</v>
      </c>
      <c r="B129" s="1123"/>
      <c r="C129" s="1123"/>
      <c r="D129" s="1123"/>
      <c r="E129" s="1123"/>
      <c r="F129" s="1123"/>
    </row>
    <row r="130" spans="1:6" s="541" customFormat="1" ht="21" hidden="1" customHeight="1">
      <c r="A130" s="1114" t="s">
        <v>271</v>
      </c>
      <c r="B130" s="1115" t="s">
        <v>1167</v>
      </c>
      <c r="C130" s="1115"/>
      <c r="D130" s="1115"/>
      <c r="E130" s="1115"/>
      <c r="F130" s="1115"/>
    </row>
    <row r="131" spans="1:6" s="541" customFormat="1" ht="18" hidden="1" customHeight="1">
      <c r="A131" s="1114"/>
      <c r="B131" s="1116" t="s">
        <v>1033</v>
      </c>
      <c r="C131" s="1117" t="s">
        <v>1169</v>
      </c>
      <c r="D131" s="1117"/>
      <c r="E131" s="1117"/>
      <c r="F131" s="1117"/>
    </row>
    <row r="132" spans="1:6" s="541" customFormat="1" ht="12.75" hidden="1" customHeight="1">
      <c r="A132" s="1114"/>
      <c r="B132" s="1116"/>
      <c r="C132" s="1117" t="s">
        <v>1170</v>
      </c>
      <c r="D132" s="1118" t="s">
        <v>1171</v>
      </c>
      <c r="E132" s="1117" t="s">
        <v>31</v>
      </c>
      <c r="F132" s="1117"/>
    </row>
    <row r="133" spans="1:6" s="541" customFormat="1" ht="33" hidden="1" customHeight="1">
      <c r="A133" s="1114"/>
      <c r="B133" s="1116"/>
      <c r="C133" s="1117"/>
      <c r="D133" s="1118"/>
      <c r="E133" s="702" t="s">
        <v>1172</v>
      </c>
      <c r="F133" s="702" t="s">
        <v>1173</v>
      </c>
    </row>
    <row r="134" spans="1:6" ht="15.75" hidden="1">
      <c r="A134" s="1119" t="s">
        <v>1174</v>
      </c>
      <c r="B134" s="1119"/>
      <c r="C134" s="1119"/>
      <c r="D134" s="1119"/>
      <c r="E134" s="1119"/>
      <c r="F134" s="1119"/>
    </row>
    <row r="135" spans="1:6" ht="15.75" hidden="1">
      <c r="A135" s="543" t="s">
        <v>1175</v>
      </c>
      <c r="B135" s="544">
        <v>0</v>
      </c>
      <c r="C135" s="545">
        <v>0</v>
      </c>
      <c r="D135" s="545">
        <v>0</v>
      </c>
      <c r="E135" s="545">
        <v>0</v>
      </c>
      <c r="F135" s="545">
        <v>0</v>
      </c>
    </row>
    <row r="136" spans="1:6" ht="15.75" hidden="1">
      <c r="A136" s="543" t="s">
        <v>1176</v>
      </c>
      <c r="B136" s="544">
        <v>0</v>
      </c>
      <c r="C136" s="545">
        <v>0</v>
      </c>
      <c r="D136" s="545">
        <v>0</v>
      </c>
      <c r="E136" s="545">
        <v>0</v>
      </c>
      <c r="F136" s="545">
        <v>0</v>
      </c>
    </row>
    <row r="137" spans="1:6" ht="15.75" hidden="1">
      <c r="A137" s="546" t="s">
        <v>1177</v>
      </c>
      <c r="B137" s="544">
        <v>0</v>
      </c>
      <c r="C137" s="545">
        <v>0</v>
      </c>
      <c r="D137" s="545">
        <v>0</v>
      </c>
      <c r="E137" s="545"/>
      <c r="F137" s="545"/>
    </row>
    <row r="138" spans="1:6" ht="15.75" hidden="1" customHeight="1">
      <c r="A138" s="1119" t="s">
        <v>1178</v>
      </c>
      <c r="B138" s="1119"/>
      <c r="C138" s="1119"/>
      <c r="D138" s="1119"/>
      <c r="E138" s="1119"/>
      <c r="F138" s="1119"/>
    </row>
    <row r="139" spans="1:6" ht="15.75" hidden="1">
      <c r="A139" s="543" t="s">
        <v>1175</v>
      </c>
      <c r="B139" s="544">
        <v>0</v>
      </c>
      <c r="C139" s="545">
        <v>0</v>
      </c>
      <c r="D139" s="545">
        <v>0</v>
      </c>
      <c r="E139" s="545">
        <v>0</v>
      </c>
      <c r="F139" s="545">
        <v>0</v>
      </c>
    </row>
    <row r="140" spans="1:6" ht="15.75" hidden="1">
      <c r="A140" s="543" t="s">
        <v>1176</v>
      </c>
      <c r="B140" s="544">
        <v>0</v>
      </c>
      <c r="C140" s="545">
        <v>0</v>
      </c>
      <c r="D140" s="545">
        <v>0</v>
      </c>
      <c r="E140" s="545">
        <v>0</v>
      </c>
      <c r="F140" s="545">
        <v>0</v>
      </c>
    </row>
    <row r="141" spans="1:6" ht="15.75" hidden="1">
      <c r="A141" s="546" t="s">
        <v>1177</v>
      </c>
      <c r="B141" s="544">
        <v>0</v>
      </c>
      <c r="C141" s="545">
        <v>0</v>
      </c>
      <c r="D141" s="545">
        <v>0</v>
      </c>
      <c r="E141" s="545"/>
      <c r="F141" s="545"/>
    </row>
    <row r="142" spans="1:6" ht="15.75" hidden="1" customHeight="1">
      <c r="A142" s="1120" t="s">
        <v>1179</v>
      </c>
      <c r="B142" s="1121"/>
      <c r="C142" s="1121"/>
      <c r="D142" s="1121"/>
      <c r="E142" s="1121"/>
      <c r="F142" s="1121"/>
    </row>
    <row r="143" spans="1:6" ht="15.75" hidden="1">
      <c r="A143" s="543" t="s">
        <v>1175</v>
      </c>
      <c r="B143" s="544">
        <v>0</v>
      </c>
      <c r="C143" s="545">
        <v>0</v>
      </c>
      <c r="D143" s="545">
        <v>0</v>
      </c>
      <c r="E143" s="545">
        <v>0</v>
      </c>
      <c r="F143" s="545">
        <v>0</v>
      </c>
    </row>
    <row r="144" spans="1:6" ht="20.25" hidden="1" customHeight="1">
      <c r="A144" s="543" t="s">
        <v>1176</v>
      </c>
      <c r="B144" s="544">
        <v>0</v>
      </c>
      <c r="C144" s="545">
        <v>0</v>
      </c>
      <c r="D144" s="545">
        <v>0</v>
      </c>
      <c r="E144" s="545">
        <v>0</v>
      </c>
      <c r="F144" s="545">
        <v>0</v>
      </c>
    </row>
    <row r="145" spans="1:6" ht="17.25" hidden="1" customHeight="1">
      <c r="A145" s="546" t="s">
        <v>1177</v>
      </c>
      <c r="B145" s="544">
        <v>0</v>
      </c>
      <c r="C145" s="545">
        <v>0</v>
      </c>
      <c r="D145" s="545">
        <v>0</v>
      </c>
      <c r="E145" s="545"/>
      <c r="F145" s="545"/>
    </row>
    <row r="147" spans="1:6" s="540" customFormat="1" ht="22.5" customHeight="1">
      <c r="A147" s="1113" t="s">
        <v>1208</v>
      </c>
      <c r="B147" s="1113"/>
      <c r="C147" s="1113"/>
      <c r="D147" s="1113"/>
      <c r="E147" s="1113"/>
      <c r="F147" s="1113"/>
    </row>
    <row r="148" spans="1:6" s="541" customFormat="1" ht="21" customHeight="1">
      <c r="A148" s="1114" t="s">
        <v>271</v>
      </c>
      <c r="B148" s="1115" t="s">
        <v>1167</v>
      </c>
      <c r="C148" s="1115"/>
      <c r="D148" s="1115"/>
      <c r="E148" s="1115"/>
      <c r="F148" s="1115"/>
    </row>
    <row r="149" spans="1:6" s="541" customFormat="1" ht="18" customHeight="1">
      <c r="A149" s="1114"/>
      <c r="B149" s="1116" t="s">
        <v>1033</v>
      </c>
      <c r="C149" s="1117" t="s">
        <v>1169</v>
      </c>
      <c r="D149" s="1117"/>
      <c r="E149" s="1117"/>
      <c r="F149" s="1117"/>
    </row>
    <row r="150" spans="1:6" s="541" customFormat="1" ht="12.75" customHeight="1">
      <c r="A150" s="1114"/>
      <c r="B150" s="1116"/>
      <c r="C150" s="1117" t="s">
        <v>1170</v>
      </c>
      <c r="D150" s="1118" t="s">
        <v>1171</v>
      </c>
      <c r="E150" s="1117" t="s">
        <v>31</v>
      </c>
      <c r="F150" s="1117"/>
    </row>
    <row r="151" spans="1:6" s="541" customFormat="1" ht="33" customHeight="1">
      <c r="A151" s="1114"/>
      <c r="B151" s="1116"/>
      <c r="C151" s="1117"/>
      <c r="D151" s="1118"/>
      <c r="E151" s="702" t="s">
        <v>1172</v>
      </c>
      <c r="F151" s="702" t="s">
        <v>1173</v>
      </c>
    </row>
    <row r="152" spans="1:6" ht="15.75">
      <c r="A152" s="1119" t="s">
        <v>1174</v>
      </c>
      <c r="B152" s="1119"/>
      <c r="C152" s="1119"/>
      <c r="D152" s="1119"/>
      <c r="E152" s="1119"/>
      <c r="F152" s="1119"/>
    </row>
    <row r="153" spans="1:6" ht="15.75">
      <c r="A153" s="543" t="s">
        <v>1175</v>
      </c>
      <c r="B153" s="544">
        <v>180666</v>
      </c>
      <c r="C153" s="545">
        <v>20442</v>
      </c>
      <c r="D153" s="545">
        <v>160224</v>
      </c>
      <c r="E153" s="545">
        <v>122454</v>
      </c>
      <c r="F153" s="545">
        <v>37770</v>
      </c>
    </row>
    <row r="154" spans="1:6" ht="15.75">
      <c r="A154" s="543" t="s">
        <v>1176</v>
      </c>
      <c r="B154" s="544">
        <v>249234</v>
      </c>
      <c r="C154" s="545">
        <v>25104</v>
      </c>
      <c r="D154" s="545">
        <v>224130</v>
      </c>
      <c r="E154" s="545">
        <v>167250</v>
      </c>
      <c r="F154" s="545">
        <v>56880</v>
      </c>
    </row>
    <row r="155" spans="1:6" ht="15.75">
      <c r="A155" s="546" t="s">
        <v>1177</v>
      </c>
      <c r="B155" s="544">
        <v>283908</v>
      </c>
      <c r="C155" s="545">
        <v>27138</v>
      </c>
      <c r="D155" s="545">
        <v>256770</v>
      </c>
      <c r="E155" s="545">
        <v>190128</v>
      </c>
      <c r="F155" s="545">
        <v>66642</v>
      </c>
    </row>
    <row r="156" spans="1:6" ht="15.75" hidden="1" customHeight="1">
      <c r="A156" s="1119" t="s">
        <v>1178</v>
      </c>
      <c r="B156" s="1119"/>
      <c r="C156" s="1119"/>
      <c r="D156" s="1119"/>
      <c r="E156" s="1119"/>
      <c r="F156" s="1119"/>
    </row>
    <row r="157" spans="1:6" ht="15.75" hidden="1">
      <c r="A157" s="543" t="s">
        <v>1175</v>
      </c>
      <c r="B157" s="544">
        <v>59906</v>
      </c>
      <c r="C157" s="545">
        <v>10816</v>
      </c>
      <c r="D157" s="545">
        <v>49090</v>
      </c>
      <c r="E157" s="545">
        <v>37518</v>
      </c>
      <c r="F157" s="545">
        <v>11572</v>
      </c>
    </row>
    <row r="158" spans="1:6" ht="15.75" hidden="1">
      <c r="A158" s="543" t="s">
        <v>1176</v>
      </c>
      <c r="B158" s="544">
        <v>80532</v>
      </c>
      <c r="C158" s="545">
        <v>11863</v>
      </c>
      <c r="D158" s="545">
        <v>68669</v>
      </c>
      <c r="E158" s="545">
        <v>51241</v>
      </c>
      <c r="F158" s="545">
        <v>17428</v>
      </c>
    </row>
    <row r="159" spans="1:6" ht="15.75" hidden="1">
      <c r="A159" s="546" t="s">
        <v>1177</v>
      </c>
      <c r="B159" s="544">
        <v>91034</v>
      </c>
      <c r="C159" s="545">
        <v>12365</v>
      </c>
      <c r="D159" s="545">
        <v>78669</v>
      </c>
      <c r="E159" s="545">
        <v>58251</v>
      </c>
      <c r="F159" s="545">
        <v>20418</v>
      </c>
    </row>
    <row r="160" spans="1:6" ht="15.75" hidden="1" customHeight="1">
      <c r="A160" s="1120" t="s">
        <v>1179</v>
      </c>
      <c r="B160" s="1121"/>
      <c r="C160" s="1121"/>
      <c r="D160" s="1121"/>
      <c r="E160" s="1121"/>
      <c r="F160" s="1121"/>
    </row>
    <row r="161" spans="1:6" ht="15.75" hidden="1">
      <c r="A161" s="543" t="s">
        <v>1175</v>
      </c>
      <c r="B161" s="544">
        <v>70985</v>
      </c>
      <c r="C161" s="545">
        <v>11375</v>
      </c>
      <c r="D161" s="545">
        <v>59610</v>
      </c>
      <c r="E161" s="545">
        <v>45557</v>
      </c>
      <c r="F161" s="545">
        <v>14053</v>
      </c>
    </row>
    <row r="162" spans="1:6" ht="20.25" hidden="1" customHeight="1">
      <c r="A162" s="543" t="s">
        <v>1176</v>
      </c>
      <c r="B162" s="544">
        <v>95974</v>
      </c>
      <c r="C162" s="545">
        <v>12591</v>
      </c>
      <c r="D162" s="545">
        <v>83383</v>
      </c>
      <c r="E162" s="545">
        <v>62221</v>
      </c>
      <c r="F162" s="545">
        <v>21162</v>
      </c>
    </row>
    <row r="163" spans="1:6" ht="17.25" hidden="1" customHeight="1">
      <c r="A163" s="546" t="s">
        <v>1177</v>
      </c>
      <c r="B163" s="544">
        <v>108693</v>
      </c>
      <c r="C163" s="545">
        <v>13167</v>
      </c>
      <c r="D163" s="545">
        <v>95526</v>
      </c>
      <c r="E163" s="545">
        <v>70733</v>
      </c>
      <c r="F163" s="545">
        <v>24793</v>
      </c>
    </row>
    <row r="165" spans="1:6" s="540" customFormat="1" ht="22.5" customHeight="1">
      <c r="A165" s="1113" t="s">
        <v>1209</v>
      </c>
      <c r="B165" s="1113"/>
      <c r="C165" s="1113"/>
      <c r="D165" s="1113"/>
      <c r="E165" s="1113"/>
      <c r="F165" s="1113"/>
    </row>
    <row r="166" spans="1:6" s="541" customFormat="1" ht="21" customHeight="1">
      <c r="A166" s="1114" t="s">
        <v>271</v>
      </c>
      <c r="B166" s="1115" t="s">
        <v>1167</v>
      </c>
      <c r="C166" s="1115"/>
      <c r="D166" s="1115"/>
      <c r="E166" s="1115"/>
      <c r="F166" s="1115"/>
    </row>
    <row r="167" spans="1:6" s="541" customFormat="1" ht="18" customHeight="1">
      <c r="A167" s="1114"/>
      <c r="B167" s="1116" t="s">
        <v>1033</v>
      </c>
      <c r="C167" s="1117" t="s">
        <v>1169</v>
      </c>
      <c r="D167" s="1117"/>
      <c r="E167" s="1117"/>
      <c r="F167" s="1117"/>
    </row>
    <row r="168" spans="1:6" s="541" customFormat="1" ht="12.75" customHeight="1">
      <c r="A168" s="1114"/>
      <c r="B168" s="1116"/>
      <c r="C168" s="1117" t="s">
        <v>1170</v>
      </c>
      <c r="D168" s="1118" t="s">
        <v>1171</v>
      </c>
      <c r="E168" s="1117" t="s">
        <v>31</v>
      </c>
      <c r="F168" s="1117"/>
    </row>
    <row r="169" spans="1:6" s="541" customFormat="1" ht="33" customHeight="1">
      <c r="A169" s="1114"/>
      <c r="B169" s="1116"/>
      <c r="C169" s="1117"/>
      <c r="D169" s="1118"/>
      <c r="E169" s="702" t="s">
        <v>1172</v>
      </c>
      <c r="F169" s="702" t="s">
        <v>1173</v>
      </c>
    </row>
    <row r="170" spans="1:6" ht="15.75">
      <c r="A170" s="1119" t="s">
        <v>1174</v>
      </c>
      <c r="B170" s="1119"/>
      <c r="C170" s="1119"/>
      <c r="D170" s="1119"/>
      <c r="E170" s="1119"/>
      <c r="F170" s="1119"/>
    </row>
    <row r="171" spans="1:6" ht="15.75">
      <c r="A171" s="543" t="s">
        <v>1175</v>
      </c>
      <c r="B171" s="544">
        <v>173166</v>
      </c>
      <c r="C171" s="545">
        <v>12942</v>
      </c>
      <c r="D171" s="545">
        <v>160224</v>
      </c>
      <c r="E171" s="545">
        <v>122454</v>
      </c>
      <c r="F171" s="545">
        <v>37770</v>
      </c>
    </row>
    <row r="172" spans="1:6" ht="15.75">
      <c r="A172" s="543" t="s">
        <v>1176</v>
      </c>
      <c r="B172" s="544">
        <v>241734</v>
      </c>
      <c r="C172" s="545">
        <v>17604</v>
      </c>
      <c r="D172" s="545">
        <v>224130</v>
      </c>
      <c r="E172" s="545">
        <v>167250</v>
      </c>
      <c r="F172" s="545">
        <v>56880</v>
      </c>
    </row>
    <row r="173" spans="1:6" ht="15.75">
      <c r="A173" s="546" t="s">
        <v>1177</v>
      </c>
      <c r="B173" s="544">
        <v>276408</v>
      </c>
      <c r="C173" s="545">
        <v>19638</v>
      </c>
      <c r="D173" s="545">
        <v>256770</v>
      </c>
      <c r="E173" s="545">
        <v>190128</v>
      </c>
      <c r="F173" s="545">
        <v>66642</v>
      </c>
    </row>
    <row r="174" spans="1:6" ht="15.75" hidden="1" customHeight="1">
      <c r="A174" s="1119" t="s">
        <v>1178</v>
      </c>
      <c r="B174" s="1119"/>
      <c r="C174" s="1119"/>
      <c r="D174" s="1119"/>
      <c r="E174" s="1119"/>
      <c r="F174" s="1119"/>
    </row>
    <row r="175" spans="1:6" ht="15.75" hidden="1">
      <c r="A175" s="543" t="s">
        <v>1175</v>
      </c>
      <c r="B175" s="544">
        <v>52406</v>
      </c>
      <c r="C175" s="545">
        <v>3316</v>
      </c>
      <c r="D175" s="545">
        <v>49090</v>
      </c>
      <c r="E175" s="545">
        <v>37518</v>
      </c>
      <c r="F175" s="545">
        <v>11572</v>
      </c>
    </row>
    <row r="176" spans="1:6" ht="15.75" hidden="1">
      <c r="A176" s="543" t="s">
        <v>1176</v>
      </c>
      <c r="B176" s="544">
        <v>73032</v>
      </c>
      <c r="C176" s="545">
        <v>4363</v>
      </c>
      <c r="D176" s="545">
        <v>68669</v>
      </c>
      <c r="E176" s="545">
        <v>51241</v>
      </c>
      <c r="F176" s="545">
        <v>17428</v>
      </c>
    </row>
    <row r="177" spans="1:6" ht="15.75" hidden="1">
      <c r="A177" s="546" t="s">
        <v>1177</v>
      </c>
      <c r="B177" s="544">
        <v>83534</v>
      </c>
      <c r="C177" s="545">
        <v>4865</v>
      </c>
      <c r="D177" s="545">
        <v>78669</v>
      </c>
      <c r="E177" s="545">
        <v>58251</v>
      </c>
      <c r="F177" s="545">
        <v>20418</v>
      </c>
    </row>
    <row r="178" spans="1:6" ht="15.75" hidden="1" customHeight="1">
      <c r="A178" s="1120" t="s">
        <v>1179</v>
      </c>
      <c r="B178" s="1121"/>
      <c r="C178" s="1121"/>
      <c r="D178" s="1121"/>
      <c r="E178" s="1121"/>
      <c r="F178" s="1121"/>
    </row>
    <row r="179" spans="1:6" ht="15.75" hidden="1">
      <c r="A179" s="543" t="s">
        <v>1175</v>
      </c>
      <c r="B179" s="544">
        <v>63485</v>
      </c>
      <c r="C179" s="545">
        <v>3875</v>
      </c>
      <c r="D179" s="545">
        <v>59610</v>
      </c>
      <c r="E179" s="545">
        <v>45557</v>
      </c>
      <c r="F179" s="545">
        <v>14053</v>
      </c>
    </row>
    <row r="180" spans="1:6" ht="20.25" hidden="1" customHeight="1">
      <c r="A180" s="543" t="s">
        <v>1176</v>
      </c>
      <c r="B180" s="544">
        <v>88474</v>
      </c>
      <c r="C180" s="545">
        <v>5091</v>
      </c>
      <c r="D180" s="545">
        <v>83383</v>
      </c>
      <c r="E180" s="545">
        <v>62221</v>
      </c>
      <c r="F180" s="545">
        <v>21162</v>
      </c>
    </row>
    <row r="181" spans="1:6" ht="17.25" hidden="1" customHeight="1">
      <c r="A181" s="546" t="s">
        <v>1177</v>
      </c>
      <c r="B181" s="544">
        <v>101193</v>
      </c>
      <c r="C181" s="545">
        <v>5667</v>
      </c>
      <c r="D181" s="545">
        <v>95526</v>
      </c>
      <c r="E181" s="545">
        <v>70733</v>
      </c>
      <c r="F181" s="545">
        <v>24793</v>
      </c>
    </row>
  </sheetData>
  <mergeCells count="111">
    <mergeCell ref="A170:F170"/>
    <mergeCell ref="A174:F174"/>
    <mergeCell ref="A178:F178"/>
    <mergeCell ref="A166:A169"/>
    <mergeCell ref="B166:F166"/>
    <mergeCell ref="B167:B169"/>
    <mergeCell ref="C167:F167"/>
    <mergeCell ref="C168:C169"/>
    <mergeCell ref="D168:D169"/>
    <mergeCell ref="E168:F168"/>
    <mergeCell ref="D150:D151"/>
    <mergeCell ref="E150:F150"/>
    <mergeCell ref="A152:F152"/>
    <mergeCell ref="A156:F156"/>
    <mergeCell ref="A160:F160"/>
    <mergeCell ref="A165:F165"/>
    <mergeCell ref="E132:F132"/>
    <mergeCell ref="A134:F134"/>
    <mergeCell ref="A138:F138"/>
    <mergeCell ref="A142:F142"/>
    <mergeCell ref="A147:F147"/>
    <mergeCell ref="A148:A151"/>
    <mergeCell ref="B148:F148"/>
    <mergeCell ref="B149:B151"/>
    <mergeCell ref="C149:F149"/>
    <mergeCell ref="C150:C151"/>
    <mergeCell ref="A116:F116"/>
    <mergeCell ref="A120:F120"/>
    <mergeCell ref="A124:F124"/>
    <mergeCell ref="A129:F129"/>
    <mergeCell ref="A130:A133"/>
    <mergeCell ref="B130:F130"/>
    <mergeCell ref="B131:B133"/>
    <mergeCell ref="C131:F131"/>
    <mergeCell ref="C132:C133"/>
    <mergeCell ref="D132:D133"/>
    <mergeCell ref="A112:A115"/>
    <mergeCell ref="B112:F112"/>
    <mergeCell ref="B113:B115"/>
    <mergeCell ref="C113:F113"/>
    <mergeCell ref="C114:C115"/>
    <mergeCell ref="D114:D115"/>
    <mergeCell ref="E114:F114"/>
    <mergeCell ref="D96:D97"/>
    <mergeCell ref="E96:F96"/>
    <mergeCell ref="A98:F98"/>
    <mergeCell ref="A102:F102"/>
    <mergeCell ref="A106:F106"/>
    <mergeCell ref="A111:F111"/>
    <mergeCell ref="A80:F80"/>
    <mergeCell ref="A84:F84"/>
    <mergeCell ref="A88:F88"/>
    <mergeCell ref="A93:F93"/>
    <mergeCell ref="A94:A97"/>
    <mergeCell ref="B94:F94"/>
    <mergeCell ref="B95:B97"/>
    <mergeCell ref="C95:F95"/>
    <mergeCell ref="C96:C97"/>
    <mergeCell ref="A62:F62"/>
    <mergeCell ref="A66:F66"/>
    <mergeCell ref="A70:F70"/>
    <mergeCell ref="A75:F75"/>
    <mergeCell ref="A76:A79"/>
    <mergeCell ref="B76:F76"/>
    <mergeCell ref="B77:B79"/>
    <mergeCell ref="C77:F77"/>
    <mergeCell ref="C78:C79"/>
    <mergeCell ref="D78:D79"/>
    <mergeCell ref="E78:F78"/>
    <mergeCell ref="A58:A61"/>
    <mergeCell ref="B58:F58"/>
    <mergeCell ref="B59:B61"/>
    <mergeCell ref="C59:F59"/>
    <mergeCell ref="C60:C61"/>
    <mergeCell ref="D60:D61"/>
    <mergeCell ref="E60:F60"/>
    <mergeCell ref="D42:D43"/>
    <mergeCell ref="E42:F42"/>
    <mergeCell ref="A44:F44"/>
    <mergeCell ref="A48:F48"/>
    <mergeCell ref="A52:F52"/>
    <mergeCell ref="A57:F57"/>
    <mergeCell ref="A26:F26"/>
    <mergeCell ref="A30:F30"/>
    <mergeCell ref="A34:F34"/>
    <mergeCell ref="A39:F39"/>
    <mergeCell ref="A40:A43"/>
    <mergeCell ref="B40:F40"/>
    <mergeCell ref="B41:B43"/>
    <mergeCell ref="C41:F41"/>
    <mergeCell ref="C42:C43"/>
    <mergeCell ref="A8:F8"/>
    <mergeCell ref="A12:F12"/>
    <mergeCell ref="A16:F16"/>
    <mergeCell ref="A21:F21"/>
    <mergeCell ref="A22:A25"/>
    <mergeCell ref="B22:F22"/>
    <mergeCell ref="B23:B25"/>
    <mergeCell ref="C23:F23"/>
    <mergeCell ref="C24:C25"/>
    <mergeCell ref="D24:D25"/>
    <mergeCell ref="E24:F24"/>
    <mergeCell ref="A1:F1"/>
    <mergeCell ref="A3:F3"/>
    <mergeCell ref="A4:A7"/>
    <mergeCell ref="B4:F4"/>
    <mergeCell ref="B5:B7"/>
    <mergeCell ref="C5:F5"/>
    <mergeCell ref="C6:C7"/>
    <mergeCell ref="D6:D7"/>
    <mergeCell ref="E6:F6"/>
  </mergeCells>
  <pageMargins left="0.31496062992125984" right="0.23622047244094491" top="0.15748031496062992" bottom="0.19685039370078741" header="0.15748031496062992" footer="0.19685039370078741"/>
  <pageSetup paperSize="9" scale="65" fitToWidth="0" fitToHeight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S16"/>
  <sheetViews>
    <sheetView view="pageBreakPreview" zoomScale="80" zoomScaleNormal="90" zoomScaleSheetLayoutView="80" workbookViewId="0">
      <pane xSplit="1" ySplit="3" topLeftCell="B4" activePane="bottomRight" state="frozen"/>
      <selection activeCell="G51" sqref="G51"/>
      <selection pane="topRight" activeCell="G51" sqref="G51"/>
      <selection pane="bottomLeft" activeCell="G51" sqref="G51"/>
      <selection pane="bottomRight" activeCell="G51" sqref="G51"/>
    </sheetView>
  </sheetViews>
  <sheetFormatPr defaultRowHeight="15.75"/>
  <cols>
    <col min="1" max="1" width="55.7109375" style="532" customWidth="1"/>
    <col min="2" max="2" width="17.28515625" style="532" customWidth="1"/>
    <col min="3" max="3" width="16.85546875" style="532" customWidth="1"/>
    <col min="4" max="4" width="17.5703125" style="532" customWidth="1"/>
    <col min="5" max="5" width="17.42578125" style="532" customWidth="1"/>
    <col min="6" max="6" width="18.5703125" style="532" customWidth="1"/>
    <col min="7" max="7" width="18.140625" style="532" customWidth="1"/>
    <col min="8" max="8" width="17.28515625" style="532" customWidth="1"/>
    <col min="9" max="9" width="17.5703125" style="532" customWidth="1"/>
    <col min="10" max="10" width="17.85546875" style="532" customWidth="1"/>
    <col min="11" max="11" width="18.85546875" style="532" customWidth="1"/>
    <col min="12" max="12" width="18.5703125" style="532" customWidth="1"/>
    <col min="13" max="13" width="18.28515625" style="532" customWidth="1"/>
    <col min="14" max="14" width="17.28515625" style="532" customWidth="1"/>
    <col min="15" max="15" width="18" style="532" customWidth="1"/>
    <col min="16" max="16" width="18.140625" style="532" customWidth="1"/>
    <col min="17" max="17" width="18.85546875" style="532" customWidth="1"/>
    <col min="18" max="18" width="18.5703125" style="532" customWidth="1"/>
    <col min="19" max="19" width="17.7109375" style="532" customWidth="1"/>
    <col min="20" max="16384" width="9.140625" style="532"/>
  </cols>
  <sheetData>
    <row r="1" spans="1:19" ht="42" customHeight="1">
      <c r="A1" s="1124" t="s">
        <v>1475</v>
      </c>
      <c r="B1" s="1124"/>
      <c r="C1" s="1124"/>
      <c r="D1" s="1124"/>
      <c r="E1" s="1124"/>
      <c r="F1" s="1124"/>
      <c r="G1" s="1124"/>
    </row>
    <row r="2" spans="1:19">
      <c r="A2" s="1127"/>
      <c r="B2" s="1125" t="s">
        <v>1478</v>
      </c>
      <c r="C2" s="1125"/>
      <c r="D2" s="1125"/>
      <c r="E2" s="1125"/>
      <c r="F2" s="1125"/>
      <c r="G2" s="1125"/>
      <c r="H2" s="1126" t="s">
        <v>1479</v>
      </c>
      <c r="I2" s="1126"/>
      <c r="J2" s="1126"/>
      <c r="K2" s="1126"/>
      <c r="L2" s="1126"/>
      <c r="M2" s="1126"/>
      <c r="N2" s="1125" t="s">
        <v>1480</v>
      </c>
      <c r="O2" s="1125"/>
      <c r="P2" s="1125"/>
      <c r="Q2" s="1125"/>
      <c r="R2" s="1125"/>
      <c r="S2" s="1125"/>
    </row>
    <row r="3" spans="1:19" ht="54" customHeight="1">
      <c r="A3" s="1127"/>
      <c r="B3" s="533" t="s">
        <v>1191</v>
      </c>
      <c r="C3" s="533" t="s">
        <v>1192</v>
      </c>
      <c r="D3" s="533" t="s">
        <v>1193</v>
      </c>
      <c r="E3" s="533" t="s">
        <v>1194</v>
      </c>
      <c r="F3" s="533" t="s">
        <v>1195</v>
      </c>
      <c r="G3" s="533" t="s">
        <v>1069</v>
      </c>
      <c r="H3" s="784" t="s">
        <v>1191</v>
      </c>
      <c r="I3" s="784" t="s">
        <v>1192</v>
      </c>
      <c r="J3" s="784" t="s">
        <v>1193</v>
      </c>
      <c r="K3" s="784" t="s">
        <v>1194</v>
      </c>
      <c r="L3" s="784" t="s">
        <v>1195</v>
      </c>
      <c r="M3" s="784" t="s">
        <v>1069</v>
      </c>
      <c r="N3" s="533" t="s">
        <v>1191</v>
      </c>
      <c r="O3" s="533" t="s">
        <v>1192</v>
      </c>
      <c r="P3" s="533" t="s">
        <v>1193</v>
      </c>
      <c r="Q3" s="533" t="s">
        <v>1194</v>
      </c>
      <c r="R3" s="533" t="s">
        <v>1195</v>
      </c>
      <c r="S3" s="533" t="s">
        <v>1069</v>
      </c>
    </row>
    <row r="4" spans="1:19" s="535" customFormat="1" ht="56.25" customHeight="1">
      <c r="A4" s="779" t="s">
        <v>1481</v>
      </c>
      <c r="B4" s="534">
        <v>8171</v>
      </c>
      <c r="C4" s="534">
        <v>8171</v>
      </c>
      <c r="D4" s="534">
        <v>8171</v>
      </c>
      <c r="E4" s="534">
        <v>8171</v>
      </c>
      <c r="F4" s="534">
        <v>8171</v>
      </c>
      <c r="G4" s="534">
        <v>8171</v>
      </c>
      <c r="H4" s="785">
        <v>8417</v>
      </c>
      <c r="I4" s="785">
        <v>8417</v>
      </c>
      <c r="J4" s="785">
        <v>8417</v>
      </c>
      <c r="K4" s="785">
        <v>8417</v>
      </c>
      <c r="L4" s="785">
        <v>8417</v>
      </c>
      <c r="M4" s="785">
        <v>8417</v>
      </c>
      <c r="N4" s="534">
        <v>8754</v>
      </c>
      <c r="O4" s="534">
        <v>8754</v>
      </c>
      <c r="P4" s="534">
        <v>8754</v>
      </c>
      <c r="Q4" s="534">
        <v>8754</v>
      </c>
      <c r="R4" s="534">
        <v>8754</v>
      </c>
      <c r="S4" s="534">
        <v>8754</v>
      </c>
    </row>
    <row r="5" spans="1:19" s="535" customFormat="1" ht="63">
      <c r="A5" s="779" t="s">
        <v>1482</v>
      </c>
      <c r="B5" s="536">
        <v>2</v>
      </c>
      <c r="C5" s="536">
        <v>2</v>
      </c>
      <c r="D5" s="536">
        <v>2</v>
      </c>
      <c r="E5" s="536">
        <v>2</v>
      </c>
      <c r="F5" s="536">
        <v>2</v>
      </c>
      <c r="G5" s="536">
        <v>2</v>
      </c>
      <c r="H5" s="786">
        <v>2</v>
      </c>
      <c r="I5" s="786">
        <v>2</v>
      </c>
      <c r="J5" s="786">
        <v>2</v>
      </c>
      <c r="K5" s="786">
        <v>2</v>
      </c>
      <c r="L5" s="786">
        <v>2</v>
      </c>
      <c r="M5" s="786">
        <v>2</v>
      </c>
      <c r="N5" s="536">
        <v>2</v>
      </c>
      <c r="O5" s="536">
        <v>2</v>
      </c>
      <c r="P5" s="536">
        <v>2</v>
      </c>
      <c r="Q5" s="536">
        <v>2</v>
      </c>
      <c r="R5" s="536">
        <v>2</v>
      </c>
      <c r="S5" s="536">
        <v>2</v>
      </c>
    </row>
    <row r="6" spans="1:19" s="535" customFormat="1" ht="47.25">
      <c r="A6" s="779" t="s">
        <v>1483</v>
      </c>
      <c r="B6" s="536">
        <v>18</v>
      </c>
      <c r="C6" s="536">
        <v>18</v>
      </c>
      <c r="D6" s="536">
        <v>18</v>
      </c>
      <c r="E6" s="536">
        <v>18</v>
      </c>
      <c r="F6" s="536">
        <v>18</v>
      </c>
      <c r="G6" s="536">
        <v>18</v>
      </c>
      <c r="H6" s="786">
        <v>18</v>
      </c>
      <c r="I6" s="786">
        <v>18</v>
      </c>
      <c r="J6" s="786">
        <v>18</v>
      </c>
      <c r="K6" s="786">
        <v>18</v>
      </c>
      <c r="L6" s="786">
        <v>18</v>
      </c>
      <c r="M6" s="786">
        <v>18</v>
      </c>
      <c r="N6" s="536">
        <v>18</v>
      </c>
      <c r="O6" s="536">
        <v>18</v>
      </c>
      <c r="P6" s="536">
        <v>18</v>
      </c>
      <c r="Q6" s="536">
        <v>18</v>
      </c>
      <c r="R6" s="536">
        <v>18</v>
      </c>
      <c r="S6" s="536">
        <v>18</v>
      </c>
    </row>
    <row r="7" spans="1:19" s="535" customFormat="1" ht="83.25" customHeight="1">
      <c r="A7" s="779" t="s">
        <v>1484</v>
      </c>
      <c r="B7" s="536">
        <v>1.25</v>
      </c>
      <c r="C7" s="536">
        <v>1.25</v>
      </c>
      <c r="D7" s="536">
        <v>1.25</v>
      </c>
      <c r="E7" s="536">
        <v>1.25</v>
      </c>
      <c r="F7" s="536">
        <v>1.25</v>
      </c>
      <c r="G7" s="536">
        <v>1.25</v>
      </c>
      <c r="H7" s="786">
        <v>1.25</v>
      </c>
      <c r="I7" s="786">
        <v>1.25</v>
      </c>
      <c r="J7" s="786">
        <v>1.25</v>
      </c>
      <c r="K7" s="786">
        <v>1.25</v>
      </c>
      <c r="L7" s="786">
        <v>1.25</v>
      </c>
      <c r="M7" s="786">
        <v>1.25</v>
      </c>
      <c r="N7" s="536">
        <v>1.25</v>
      </c>
      <c r="O7" s="536">
        <v>1.25</v>
      </c>
      <c r="P7" s="536">
        <v>1.25</v>
      </c>
      <c r="Q7" s="536">
        <v>1.25</v>
      </c>
      <c r="R7" s="536">
        <v>1.25</v>
      </c>
      <c r="S7" s="536">
        <v>1.25</v>
      </c>
    </row>
    <row r="8" spans="1:19" s="535" customFormat="1" ht="63">
      <c r="A8" s="779" t="s">
        <v>1485</v>
      </c>
      <c r="B8" s="536">
        <v>1.302</v>
      </c>
      <c r="C8" s="536">
        <v>1.302</v>
      </c>
      <c r="D8" s="536">
        <v>1.302</v>
      </c>
      <c r="E8" s="536">
        <v>1.302</v>
      </c>
      <c r="F8" s="536">
        <v>1.302</v>
      </c>
      <c r="G8" s="536">
        <v>1.302</v>
      </c>
      <c r="H8" s="786">
        <v>1.302</v>
      </c>
      <c r="I8" s="786">
        <v>1.302</v>
      </c>
      <c r="J8" s="786">
        <v>1.302</v>
      </c>
      <c r="K8" s="786">
        <v>1.302</v>
      </c>
      <c r="L8" s="786">
        <v>1.302</v>
      </c>
      <c r="M8" s="786">
        <v>1.302</v>
      </c>
      <c r="N8" s="536">
        <v>1.302</v>
      </c>
      <c r="O8" s="536">
        <v>1.302</v>
      </c>
      <c r="P8" s="536">
        <v>1.302</v>
      </c>
      <c r="Q8" s="536">
        <v>1.302</v>
      </c>
      <c r="R8" s="536">
        <v>1.302</v>
      </c>
      <c r="S8" s="536">
        <v>1.302</v>
      </c>
    </row>
    <row r="9" spans="1:19" s="535" customFormat="1" ht="47.25">
      <c r="A9" s="779" t="s">
        <v>1486</v>
      </c>
      <c r="B9" s="536">
        <v>1</v>
      </c>
      <c r="C9" s="536">
        <v>1</v>
      </c>
      <c r="D9" s="536">
        <v>1</v>
      </c>
      <c r="E9" s="536">
        <v>1</v>
      </c>
      <c r="F9" s="536">
        <v>1</v>
      </c>
      <c r="G9" s="536">
        <v>1</v>
      </c>
      <c r="H9" s="786">
        <v>1</v>
      </c>
      <c r="I9" s="786">
        <v>1</v>
      </c>
      <c r="J9" s="786">
        <v>1</v>
      </c>
      <c r="K9" s="786">
        <v>1</v>
      </c>
      <c r="L9" s="786">
        <v>1</v>
      </c>
      <c r="M9" s="786">
        <v>1</v>
      </c>
      <c r="N9" s="536">
        <v>1</v>
      </c>
      <c r="O9" s="536">
        <v>1</v>
      </c>
      <c r="P9" s="536">
        <v>1</v>
      </c>
      <c r="Q9" s="536">
        <v>1</v>
      </c>
      <c r="R9" s="536">
        <v>1</v>
      </c>
      <c r="S9" s="536">
        <v>1</v>
      </c>
    </row>
    <row r="10" spans="1:19" s="535" customFormat="1">
      <c r="A10" s="780" t="s">
        <v>1476</v>
      </c>
      <c r="B10" s="783">
        <f>3*3/12/100+1</f>
        <v>1.0075000000000001</v>
      </c>
      <c r="C10" s="783">
        <f t="shared" ref="C10:G10" si="0">3*3/12/100+1</f>
        <v>1.0075000000000001</v>
      </c>
      <c r="D10" s="783">
        <f t="shared" si="0"/>
        <v>1.0075000000000001</v>
      </c>
      <c r="E10" s="783">
        <f t="shared" si="0"/>
        <v>1.0075000000000001</v>
      </c>
      <c r="F10" s="783">
        <f t="shared" si="0"/>
        <v>1.0075000000000001</v>
      </c>
      <c r="G10" s="783">
        <f t="shared" si="0"/>
        <v>1.0075000000000001</v>
      </c>
      <c r="H10" s="787">
        <f>4*3/12/100+1</f>
        <v>1.01</v>
      </c>
      <c r="I10" s="787">
        <f t="shared" ref="I10:S10" si="1">4*3/12/100+1</f>
        <v>1.01</v>
      </c>
      <c r="J10" s="787">
        <f t="shared" si="1"/>
        <v>1.01</v>
      </c>
      <c r="K10" s="787">
        <f t="shared" si="1"/>
        <v>1.01</v>
      </c>
      <c r="L10" s="787">
        <f t="shared" si="1"/>
        <v>1.01</v>
      </c>
      <c r="M10" s="787">
        <f t="shared" si="1"/>
        <v>1.01</v>
      </c>
      <c r="N10" s="783">
        <f t="shared" si="1"/>
        <v>1.01</v>
      </c>
      <c r="O10" s="783">
        <f t="shared" si="1"/>
        <v>1.01</v>
      </c>
      <c r="P10" s="783">
        <f t="shared" si="1"/>
        <v>1.01</v>
      </c>
      <c r="Q10" s="783">
        <f t="shared" si="1"/>
        <v>1.01</v>
      </c>
      <c r="R10" s="783">
        <f t="shared" si="1"/>
        <v>1.01</v>
      </c>
      <c r="S10" s="783">
        <f t="shared" si="1"/>
        <v>1.01</v>
      </c>
    </row>
    <row r="11" spans="1:19" s="535" customFormat="1" ht="31.5">
      <c r="A11" s="779" t="s">
        <v>1487</v>
      </c>
      <c r="B11" s="536">
        <v>12</v>
      </c>
      <c r="C11" s="536">
        <v>12</v>
      </c>
      <c r="D11" s="536">
        <v>12</v>
      </c>
      <c r="E11" s="536">
        <v>12</v>
      </c>
      <c r="F11" s="536">
        <v>12</v>
      </c>
      <c r="G11" s="536">
        <v>14</v>
      </c>
      <c r="H11" s="786">
        <v>12</v>
      </c>
      <c r="I11" s="786">
        <v>12</v>
      </c>
      <c r="J11" s="786">
        <v>12</v>
      </c>
      <c r="K11" s="786">
        <v>12</v>
      </c>
      <c r="L11" s="786">
        <v>12</v>
      </c>
      <c r="M11" s="786">
        <v>14</v>
      </c>
      <c r="N11" s="536">
        <v>12</v>
      </c>
      <c r="O11" s="536">
        <v>12</v>
      </c>
      <c r="P11" s="536">
        <v>12</v>
      </c>
      <c r="Q11" s="536">
        <v>12</v>
      </c>
      <c r="R11" s="536">
        <v>12</v>
      </c>
      <c r="S11" s="536">
        <v>14</v>
      </c>
    </row>
    <row r="12" spans="1:19" s="535" customFormat="1" ht="32.25" customHeight="1">
      <c r="A12" s="780" t="s">
        <v>1477</v>
      </c>
      <c r="B12" s="536">
        <v>12</v>
      </c>
      <c r="C12" s="536">
        <v>12</v>
      </c>
      <c r="D12" s="536">
        <v>12</v>
      </c>
      <c r="E12" s="536">
        <v>12</v>
      </c>
      <c r="F12" s="536">
        <v>12</v>
      </c>
      <c r="G12" s="536">
        <v>12</v>
      </c>
      <c r="H12" s="786">
        <v>12</v>
      </c>
      <c r="I12" s="786">
        <v>12</v>
      </c>
      <c r="J12" s="786">
        <v>12</v>
      </c>
      <c r="K12" s="786">
        <v>12</v>
      </c>
      <c r="L12" s="786">
        <v>12</v>
      </c>
      <c r="M12" s="786">
        <v>12</v>
      </c>
      <c r="N12" s="536">
        <v>12</v>
      </c>
      <c r="O12" s="536">
        <v>12</v>
      </c>
      <c r="P12" s="536">
        <v>12</v>
      </c>
      <c r="Q12" s="536">
        <v>12</v>
      </c>
      <c r="R12" s="536">
        <v>12</v>
      </c>
      <c r="S12" s="536">
        <v>12</v>
      </c>
    </row>
    <row r="13" spans="1:19" s="537" customFormat="1">
      <c r="A13" s="778" t="s">
        <v>1196</v>
      </c>
      <c r="B13" s="781">
        <f t="shared" ref="B13:G13" si="2">ROUND(B4*B8*B9*B10*B7*B5/B6/B11*B12,0)</f>
        <v>1489</v>
      </c>
      <c r="C13" s="781">
        <f t="shared" si="2"/>
        <v>1489</v>
      </c>
      <c r="D13" s="781">
        <f t="shared" si="2"/>
        <v>1489</v>
      </c>
      <c r="E13" s="781">
        <f t="shared" si="2"/>
        <v>1489</v>
      </c>
      <c r="F13" s="781">
        <f t="shared" si="2"/>
        <v>1489</v>
      </c>
      <c r="G13" s="781">
        <f t="shared" si="2"/>
        <v>1276</v>
      </c>
      <c r="H13" s="781">
        <f t="shared" ref="H13:M13" si="3">ROUND(H4*H8*H9*H10*H7*H5/H6/H11*H12,0)</f>
        <v>1537</v>
      </c>
      <c r="I13" s="781">
        <f t="shared" si="3"/>
        <v>1537</v>
      </c>
      <c r="J13" s="781">
        <f t="shared" si="3"/>
        <v>1537</v>
      </c>
      <c r="K13" s="781">
        <f t="shared" si="3"/>
        <v>1537</v>
      </c>
      <c r="L13" s="781">
        <f t="shared" si="3"/>
        <v>1537</v>
      </c>
      <c r="M13" s="781">
        <f t="shared" si="3"/>
        <v>1318</v>
      </c>
      <c r="N13" s="781">
        <f t="shared" ref="N13:S13" si="4">ROUND(N4*N8*N9*N10*N7*N5/N6/N11*N12,0)</f>
        <v>1599</v>
      </c>
      <c r="O13" s="781">
        <f t="shared" si="4"/>
        <v>1599</v>
      </c>
      <c r="P13" s="781">
        <f t="shared" si="4"/>
        <v>1599</v>
      </c>
      <c r="Q13" s="781">
        <f t="shared" si="4"/>
        <v>1599</v>
      </c>
      <c r="R13" s="781">
        <f t="shared" si="4"/>
        <v>1599</v>
      </c>
      <c r="S13" s="781">
        <f t="shared" si="4"/>
        <v>1370</v>
      </c>
    </row>
    <row r="14" spans="1:19" s="537" customFormat="1">
      <c r="A14" s="778" t="s">
        <v>1199</v>
      </c>
      <c r="B14" s="777">
        <v>0</v>
      </c>
      <c r="C14" s="777">
        <v>0</v>
      </c>
      <c r="D14" s="777">
        <v>0</v>
      </c>
      <c r="E14" s="777">
        <v>0</v>
      </c>
      <c r="F14" s="777">
        <v>0</v>
      </c>
      <c r="G14" s="777">
        <v>0</v>
      </c>
      <c r="H14" s="777">
        <v>0</v>
      </c>
      <c r="I14" s="777">
        <v>0</v>
      </c>
      <c r="J14" s="777">
        <v>0</v>
      </c>
      <c r="K14" s="777">
        <v>0</v>
      </c>
      <c r="L14" s="777">
        <v>0</v>
      </c>
      <c r="M14" s="777">
        <v>0</v>
      </c>
      <c r="N14" s="777">
        <v>0</v>
      </c>
      <c r="O14" s="777">
        <v>0</v>
      </c>
      <c r="P14" s="777">
        <v>0</v>
      </c>
      <c r="Q14" s="777">
        <v>0</v>
      </c>
      <c r="R14" s="777">
        <v>0</v>
      </c>
      <c r="S14" s="777">
        <v>0</v>
      </c>
    </row>
    <row r="15" spans="1:19" s="537" customFormat="1">
      <c r="A15" s="778" t="s">
        <v>1197</v>
      </c>
      <c r="B15" s="782">
        <f>ROUND((B13+B14)*0.02,0)</f>
        <v>30</v>
      </c>
      <c r="C15" s="782">
        <f>ROUND((C13+C14)*0.02,0)</f>
        <v>30</v>
      </c>
      <c r="D15" s="782">
        <f t="shared" ref="D15:G15" si="5">ROUND((D13+D14)*0.02,0)</f>
        <v>30</v>
      </c>
      <c r="E15" s="782">
        <f t="shared" si="5"/>
        <v>30</v>
      </c>
      <c r="F15" s="782">
        <f t="shared" si="5"/>
        <v>30</v>
      </c>
      <c r="G15" s="782">
        <f t="shared" si="5"/>
        <v>26</v>
      </c>
      <c r="H15" s="782">
        <f>ROUND((H13+H14)*0.02,0)</f>
        <v>31</v>
      </c>
      <c r="I15" s="782">
        <f>ROUND((I13+I14)*0.02,0)</f>
        <v>31</v>
      </c>
      <c r="J15" s="782">
        <f t="shared" ref="J15:M15" si="6">ROUND((J13+J14)*0.02,0)</f>
        <v>31</v>
      </c>
      <c r="K15" s="782">
        <f t="shared" si="6"/>
        <v>31</v>
      </c>
      <c r="L15" s="782">
        <f t="shared" si="6"/>
        <v>31</v>
      </c>
      <c r="M15" s="782">
        <f t="shared" si="6"/>
        <v>26</v>
      </c>
      <c r="N15" s="782">
        <f>ROUND((N13+N14)*0.02,0)</f>
        <v>32</v>
      </c>
      <c r="O15" s="782">
        <f>ROUND((O13+O14)*0.02,0)</f>
        <v>32</v>
      </c>
      <c r="P15" s="782">
        <f t="shared" ref="P15:S15" si="7">ROUND((P13+P14)*0.02,0)</f>
        <v>32</v>
      </c>
      <c r="Q15" s="782">
        <f t="shared" si="7"/>
        <v>32</v>
      </c>
      <c r="R15" s="782">
        <f t="shared" si="7"/>
        <v>32</v>
      </c>
      <c r="S15" s="782">
        <f t="shared" si="7"/>
        <v>27</v>
      </c>
    </row>
    <row r="16" spans="1:19" s="538" customFormat="1" ht="21.75" customHeight="1">
      <c r="A16" s="775" t="s">
        <v>1198</v>
      </c>
      <c r="B16" s="776">
        <f>ROUND(B13+B14+B15,0)</f>
        <v>1519</v>
      </c>
      <c r="C16" s="776">
        <f t="shared" ref="C16:G16" si="8">ROUND(C13+C14+C15,0)</f>
        <v>1519</v>
      </c>
      <c r="D16" s="776">
        <f t="shared" si="8"/>
        <v>1519</v>
      </c>
      <c r="E16" s="776">
        <f t="shared" si="8"/>
        <v>1519</v>
      </c>
      <c r="F16" s="776">
        <f t="shared" si="8"/>
        <v>1519</v>
      </c>
      <c r="G16" s="776">
        <f t="shared" si="8"/>
        <v>1302</v>
      </c>
      <c r="H16" s="776">
        <f>ROUND(H13+H14+H15,0)</f>
        <v>1568</v>
      </c>
      <c r="I16" s="776">
        <f t="shared" ref="I16:M16" si="9">ROUND(I13+I14+I15,0)</f>
        <v>1568</v>
      </c>
      <c r="J16" s="776">
        <f t="shared" si="9"/>
        <v>1568</v>
      </c>
      <c r="K16" s="776">
        <f t="shared" si="9"/>
        <v>1568</v>
      </c>
      <c r="L16" s="776">
        <f t="shared" si="9"/>
        <v>1568</v>
      </c>
      <c r="M16" s="776">
        <f t="shared" si="9"/>
        <v>1344</v>
      </c>
      <c r="N16" s="776">
        <f>ROUND(N13+N14+N15,0)</f>
        <v>1631</v>
      </c>
      <c r="O16" s="776">
        <f t="shared" ref="O16:S16" si="10">ROUND(O13+O14+O15,0)</f>
        <v>1631</v>
      </c>
      <c r="P16" s="776">
        <f t="shared" si="10"/>
        <v>1631</v>
      </c>
      <c r="Q16" s="776">
        <f t="shared" si="10"/>
        <v>1631</v>
      </c>
      <c r="R16" s="776">
        <f t="shared" si="10"/>
        <v>1631</v>
      </c>
      <c r="S16" s="776">
        <f t="shared" si="10"/>
        <v>1397</v>
      </c>
    </row>
  </sheetData>
  <mergeCells count="5">
    <mergeCell ref="A1:G1"/>
    <mergeCell ref="B2:G2"/>
    <mergeCell ref="H2:M2"/>
    <mergeCell ref="N2:S2"/>
    <mergeCell ref="A2:A3"/>
  </mergeCells>
  <pageMargins left="0.70866141732283472" right="0.70866141732283472" top="0.74803149606299213" bottom="0.74803149606299213" header="0.31496062992125984" footer="0.31496062992125984"/>
  <pageSetup paperSize="9" scale="71" fitToWidth="3" orientation="landscape" r:id="rId1"/>
  <colBreaks count="2" manualBreakCount="2">
    <brk id="7" max="15" man="1"/>
    <brk id="13" max="1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50"/>
  </sheetPr>
  <dimension ref="A1:S39"/>
  <sheetViews>
    <sheetView view="pageBreakPreview" zoomScale="75" zoomScaleNormal="75" zoomScaleSheetLayoutView="75" workbookViewId="0">
      <pane xSplit="1" ySplit="7" topLeftCell="D21" activePane="bottomRight" state="frozen"/>
      <selection pane="topRight" activeCell="C1" sqref="C1"/>
      <selection pane="bottomLeft" activeCell="A8" sqref="A8"/>
      <selection pane="bottomRight" activeCell="S1" sqref="S1:S1048576"/>
    </sheetView>
  </sheetViews>
  <sheetFormatPr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8" width="12.7109375" style="71" customWidth="1"/>
    <col min="9" max="9" width="12" style="71" customWidth="1"/>
    <col min="10" max="10" width="12.7109375" style="71" customWidth="1"/>
    <col min="11" max="12" width="13.5703125" style="71" customWidth="1"/>
    <col min="13" max="14" width="12.7109375" style="71" customWidth="1"/>
    <col min="15" max="15" width="11.5703125" style="71" customWidth="1"/>
    <col min="16" max="17" width="12.7109375" style="71" customWidth="1"/>
    <col min="18" max="18" width="12.140625" style="71" customWidth="1"/>
    <col min="19" max="19" width="12.42578125" style="71" hidden="1" customWidth="1"/>
    <col min="20" max="16384" width="9.140625" style="71"/>
  </cols>
  <sheetData>
    <row r="1" spans="1:19">
      <c r="O1" s="1" t="s">
        <v>1245</v>
      </c>
    </row>
    <row r="2" spans="1:19">
      <c r="A2" s="71" t="s">
        <v>962</v>
      </c>
    </row>
    <row r="4" spans="1:19" ht="22.5" customHeight="1">
      <c r="A4" s="972" t="s">
        <v>271</v>
      </c>
      <c r="B4" s="973" t="s">
        <v>1491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10"/>
    </row>
    <row r="5" spans="1:19" ht="15.75" customHeight="1">
      <c r="A5" s="972"/>
      <c r="B5" s="969" t="s">
        <v>273</v>
      </c>
      <c r="C5" s="975" t="s">
        <v>1489</v>
      </c>
      <c r="D5" s="975" t="s">
        <v>963</v>
      </c>
      <c r="E5" s="969" t="s">
        <v>964</v>
      </c>
      <c r="F5" s="977" t="s">
        <v>283</v>
      </c>
      <c r="G5" s="969" t="s">
        <v>1488</v>
      </c>
      <c r="H5" s="968" t="s">
        <v>1280</v>
      </c>
      <c r="I5" s="967" t="s">
        <v>1281</v>
      </c>
      <c r="J5" s="968" t="s">
        <v>274</v>
      </c>
      <c r="K5" s="967" t="s">
        <v>1490</v>
      </c>
      <c r="L5" s="967" t="s">
        <v>1283</v>
      </c>
      <c r="M5" s="968" t="s">
        <v>275</v>
      </c>
      <c r="N5" s="969" t="s">
        <v>276</v>
      </c>
      <c r="O5" s="968" t="s">
        <v>272</v>
      </c>
      <c r="P5" s="968" t="s">
        <v>277</v>
      </c>
      <c r="Q5" s="979" t="s">
        <v>278</v>
      </c>
      <c r="R5" s="980" t="s">
        <v>284</v>
      </c>
      <c r="S5" s="965" t="s">
        <v>285</v>
      </c>
    </row>
    <row r="6" spans="1:19" ht="179.25" customHeight="1">
      <c r="A6" s="972"/>
      <c r="B6" s="970"/>
      <c r="C6" s="976"/>
      <c r="D6" s="976"/>
      <c r="E6" s="970"/>
      <c r="F6" s="978"/>
      <c r="G6" s="970"/>
      <c r="H6" s="968"/>
      <c r="I6" s="967"/>
      <c r="J6" s="968"/>
      <c r="K6" s="967"/>
      <c r="L6" s="967"/>
      <c r="M6" s="968"/>
      <c r="N6" s="970"/>
      <c r="O6" s="968"/>
      <c r="P6" s="968"/>
      <c r="Q6" s="979"/>
      <c r="R6" s="980"/>
      <c r="S6" s="966"/>
    </row>
    <row r="7" spans="1:19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>
        <v>8</v>
      </c>
      <c r="I7" s="78">
        <v>9</v>
      </c>
      <c r="J7" s="78" t="s">
        <v>280</v>
      </c>
      <c r="K7" s="78" t="s">
        <v>1284</v>
      </c>
      <c r="L7" s="78" t="s">
        <v>1285</v>
      </c>
      <c r="M7" s="78">
        <v>12</v>
      </c>
      <c r="N7" s="78">
        <v>13</v>
      </c>
      <c r="O7" s="78">
        <v>14</v>
      </c>
      <c r="P7" s="78" t="s">
        <v>1286</v>
      </c>
      <c r="Q7" s="78" t="s">
        <v>281</v>
      </c>
      <c r="R7" s="79" t="s">
        <v>282</v>
      </c>
      <c r="S7" s="10"/>
    </row>
    <row r="8" spans="1:19" ht="24">
      <c r="A8" s="317" t="s">
        <v>729</v>
      </c>
    </row>
    <row r="9" spans="1:19">
      <c r="A9" s="12" t="s">
        <v>714</v>
      </c>
      <c r="B9" s="11">
        <v>248</v>
      </c>
      <c r="C9" s="72">
        <v>9</v>
      </c>
      <c r="D9" s="11">
        <v>30</v>
      </c>
      <c r="E9" s="11">
        <v>25</v>
      </c>
      <c r="F9" s="73">
        <f>IF(E9=0,0, B9*C9/D9/E9)</f>
        <v>2.98</v>
      </c>
      <c r="G9" s="324">
        <v>4282</v>
      </c>
      <c r="H9" s="788">
        <f>1+3/12*3/100</f>
        <v>1.0075000000000001</v>
      </c>
      <c r="I9" s="75">
        <v>12130</v>
      </c>
      <c r="J9" s="76">
        <f>(I9-G9*H9)/G9+1</f>
        <v>2.8250000000000002</v>
      </c>
      <c r="K9" s="74">
        <v>1.2290000000000001</v>
      </c>
      <c r="L9" s="74">
        <v>1.01</v>
      </c>
      <c r="M9" s="74">
        <v>1.302</v>
      </c>
      <c r="N9" s="74">
        <v>1.085</v>
      </c>
      <c r="O9" s="11">
        <v>12</v>
      </c>
      <c r="P9" s="77">
        <f>G9*H9*J9*K9*L9*M9*N9*O9</f>
        <v>256452</v>
      </c>
      <c r="Q9" s="77">
        <f t="shared" ref="Q9" si="0">P9/B9</f>
        <v>1034</v>
      </c>
      <c r="R9" s="407">
        <f t="shared" ref="R9" si="1">F9*Q9</f>
        <v>3081.32</v>
      </c>
    </row>
    <row r="10" spans="1:19" ht="24">
      <c r="A10" s="93" t="s">
        <v>715</v>
      </c>
      <c r="B10" s="10"/>
      <c r="C10" s="10"/>
      <c r="D10" s="10"/>
      <c r="E10" s="10"/>
      <c r="F10" s="10"/>
      <c r="G10" s="10"/>
      <c r="H10" s="789"/>
      <c r="I10" s="10"/>
      <c r="J10" s="10"/>
      <c r="K10" s="10"/>
      <c r="L10" s="10"/>
      <c r="M10" s="10"/>
      <c r="N10" s="10"/>
      <c r="O10" s="10"/>
      <c r="P10" s="10"/>
      <c r="Q10" s="10"/>
      <c r="R10" s="412"/>
    </row>
    <row r="11" spans="1:19" ht="24">
      <c r="A11" s="12" t="s">
        <v>730</v>
      </c>
      <c r="B11" s="11">
        <v>248</v>
      </c>
      <c r="C11" s="72">
        <v>9</v>
      </c>
      <c r="D11" s="11">
        <v>30</v>
      </c>
      <c r="E11" s="11">
        <v>9</v>
      </c>
      <c r="F11" s="73">
        <f>IF(E11=0,0, B11*C11/D11/E11)</f>
        <v>8.27</v>
      </c>
      <c r="G11" s="324">
        <v>4282</v>
      </c>
      <c r="H11" s="788">
        <f>1+3/12*3/100</f>
        <v>1.0075000000000001</v>
      </c>
      <c r="I11" s="75">
        <v>12130</v>
      </c>
      <c r="J11" s="76">
        <f t="shared" ref="J11:J12" si="2">(I11-G11*H11)/G11+1</f>
        <v>2.8250000000000002</v>
      </c>
      <c r="K11" s="74">
        <v>1.2290000000000001</v>
      </c>
      <c r="L11" s="74">
        <v>1.01</v>
      </c>
      <c r="M11" s="74">
        <v>1.302</v>
      </c>
      <c r="N11" s="74">
        <v>1.085</v>
      </c>
      <c r="O11" s="11">
        <v>12</v>
      </c>
      <c r="P11" s="77">
        <f t="shared" ref="P11:P12" si="3">G11*H11*J11*K11*L11*M11*N11*O11</f>
        <v>256452</v>
      </c>
      <c r="Q11" s="77">
        <f t="shared" ref="Q11:Q12" si="4">P11/B11</f>
        <v>1034</v>
      </c>
      <c r="R11" s="407">
        <f t="shared" ref="R11:R12" si="5">F11*Q11</f>
        <v>8551.18</v>
      </c>
    </row>
    <row r="12" spans="1:19">
      <c r="A12" s="12" t="s">
        <v>731</v>
      </c>
      <c r="B12" s="11">
        <v>248</v>
      </c>
      <c r="C12" s="72">
        <v>9</v>
      </c>
      <c r="D12" s="11">
        <v>30</v>
      </c>
      <c r="E12" s="11">
        <v>0</v>
      </c>
      <c r="F12" s="73">
        <f>IF(E12=0,0, B12*C12/D12/E12)</f>
        <v>0</v>
      </c>
      <c r="G12" s="324">
        <v>4282</v>
      </c>
      <c r="H12" s="788">
        <f>1+3/12*3/100</f>
        <v>1.0075000000000001</v>
      </c>
      <c r="I12" s="75">
        <v>12130</v>
      </c>
      <c r="J12" s="76">
        <f t="shared" si="2"/>
        <v>2.8250000000000002</v>
      </c>
      <c r="K12" s="74">
        <v>1.2290000000000001</v>
      </c>
      <c r="L12" s="74">
        <v>1.01</v>
      </c>
      <c r="M12" s="74">
        <v>1.302</v>
      </c>
      <c r="N12" s="74">
        <v>1.085</v>
      </c>
      <c r="O12" s="11">
        <v>12</v>
      </c>
      <c r="P12" s="77">
        <f t="shared" si="3"/>
        <v>256452</v>
      </c>
      <c r="Q12" s="77">
        <f t="shared" si="4"/>
        <v>1034</v>
      </c>
      <c r="R12" s="407">
        <f t="shared" si="5"/>
        <v>0</v>
      </c>
    </row>
    <row r="13" spans="1:19" ht="24">
      <c r="A13" s="93" t="s">
        <v>744</v>
      </c>
      <c r="B13" s="10"/>
      <c r="C13" s="10"/>
      <c r="D13" s="10"/>
      <c r="E13" s="10"/>
      <c r="F13" s="10"/>
      <c r="G13" s="10"/>
      <c r="H13" s="789"/>
      <c r="I13" s="10"/>
      <c r="J13" s="10"/>
      <c r="K13" s="10"/>
      <c r="L13" s="10"/>
      <c r="M13" s="10"/>
      <c r="N13" s="10"/>
      <c r="O13" s="10"/>
      <c r="P13" s="10"/>
      <c r="Q13" s="10"/>
      <c r="R13" s="412"/>
    </row>
    <row r="14" spans="1:19">
      <c r="A14" s="12" t="s">
        <v>732</v>
      </c>
      <c r="B14" s="11">
        <v>248</v>
      </c>
      <c r="C14" s="72">
        <v>9</v>
      </c>
      <c r="D14" s="11">
        <v>30</v>
      </c>
      <c r="E14" s="11">
        <v>25</v>
      </c>
      <c r="F14" s="73">
        <f>IF(E14=0,0, B14*C14/D14/E14)</f>
        <v>2.98</v>
      </c>
      <c r="G14" s="324">
        <v>4282</v>
      </c>
      <c r="H14" s="788">
        <f>1+3/12*3/100</f>
        <v>1.0075000000000001</v>
      </c>
      <c r="I14" s="75">
        <v>12130</v>
      </c>
      <c r="J14" s="76">
        <f>(I14-G14*H14)/G14+1</f>
        <v>2.8250000000000002</v>
      </c>
      <c r="K14" s="74">
        <v>1.2290000000000001</v>
      </c>
      <c r="L14" s="74">
        <v>1.01</v>
      </c>
      <c r="M14" s="74">
        <v>1.302</v>
      </c>
      <c r="N14" s="74">
        <v>1.085</v>
      </c>
      <c r="O14" s="11">
        <v>12</v>
      </c>
      <c r="P14" s="77">
        <f>G14*H14*J14*K14*L14*M14*N14*O14</f>
        <v>256452</v>
      </c>
      <c r="Q14" s="77">
        <f t="shared" ref="Q14" si="6">P14/B14</f>
        <v>1034</v>
      </c>
      <c r="R14" s="407">
        <f t="shared" ref="R14" si="7">F14*Q14</f>
        <v>3081.32</v>
      </c>
    </row>
    <row r="15" spans="1:19">
      <c r="A15" s="93" t="s">
        <v>713</v>
      </c>
      <c r="B15" s="10"/>
      <c r="C15" s="10"/>
      <c r="D15" s="10"/>
      <c r="E15" s="10"/>
      <c r="F15" s="10"/>
      <c r="G15" s="10"/>
      <c r="H15" s="789"/>
      <c r="I15" s="10"/>
      <c r="J15" s="10"/>
      <c r="K15" s="10"/>
      <c r="L15" s="10"/>
      <c r="M15" s="10"/>
      <c r="N15" s="10"/>
      <c r="O15" s="10"/>
      <c r="P15" s="10"/>
      <c r="Q15" s="10"/>
      <c r="R15" s="412"/>
    </row>
    <row r="16" spans="1:19">
      <c r="A16" s="93" t="s">
        <v>716</v>
      </c>
      <c r="B16" s="10"/>
      <c r="C16" s="10"/>
      <c r="D16" s="10"/>
      <c r="E16" s="10"/>
      <c r="F16" s="10"/>
      <c r="G16" s="10"/>
      <c r="H16" s="789"/>
      <c r="I16" s="10"/>
      <c r="J16" s="10"/>
      <c r="K16" s="10"/>
      <c r="L16" s="10"/>
      <c r="M16" s="10"/>
      <c r="N16" s="10"/>
      <c r="O16" s="10"/>
      <c r="P16" s="10"/>
      <c r="Q16" s="10"/>
      <c r="R16" s="412"/>
    </row>
    <row r="17" spans="1:18" ht="24">
      <c r="A17" s="317" t="s">
        <v>708</v>
      </c>
      <c r="H17" s="790"/>
    </row>
    <row r="18" spans="1:18">
      <c r="A18" s="408" t="s">
        <v>714</v>
      </c>
      <c r="B18" s="391">
        <v>248</v>
      </c>
      <c r="C18" s="392">
        <v>9</v>
      </c>
      <c r="D18" s="391">
        <v>30</v>
      </c>
      <c r="E18" s="391">
        <v>25</v>
      </c>
      <c r="F18" s="393">
        <f>IF(E18=0,0, B18*C18/D18/E18)</f>
        <v>2.98</v>
      </c>
      <c r="G18" s="391">
        <v>4282</v>
      </c>
      <c r="H18" s="791">
        <f>1+3/12*3/100</f>
        <v>1.0075000000000001</v>
      </c>
      <c r="I18" s="395">
        <v>12130</v>
      </c>
      <c r="J18" s="396">
        <f>(I18-G18*H18)/G18+1</f>
        <v>2.8250000000000002</v>
      </c>
      <c r="K18" s="394">
        <v>1.2290000000000001</v>
      </c>
      <c r="L18" s="394">
        <v>1.01</v>
      </c>
      <c r="M18" s="394">
        <v>1.302</v>
      </c>
      <c r="N18" s="394">
        <v>1.085</v>
      </c>
      <c r="O18" s="391">
        <v>12</v>
      </c>
      <c r="P18" s="397">
        <f>G18*H18*J18*K18*L18*M18*N18*O18</f>
        <v>256452</v>
      </c>
      <c r="Q18" s="397">
        <f t="shared" ref="Q18" si="8">P18/B18</f>
        <v>1034</v>
      </c>
      <c r="R18" s="407">
        <f t="shared" ref="R18" si="9">F18*Q18</f>
        <v>3081.32</v>
      </c>
    </row>
    <row r="19" spans="1:18" ht="24">
      <c r="A19" s="409" t="s">
        <v>715</v>
      </c>
      <c r="B19" s="410"/>
      <c r="C19" s="410"/>
      <c r="D19" s="410"/>
      <c r="E19" s="410"/>
      <c r="F19" s="410"/>
      <c r="G19" s="410"/>
      <c r="H19" s="792"/>
      <c r="I19" s="410"/>
      <c r="J19" s="410"/>
      <c r="K19" s="410"/>
      <c r="L19" s="410"/>
      <c r="M19" s="410"/>
      <c r="N19" s="410"/>
      <c r="O19" s="410"/>
      <c r="P19" s="410"/>
      <c r="Q19" s="410"/>
      <c r="R19" s="412"/>
    </row>
    <row r="20" spans="1:18" ht="24">
      <c r="A20" s="408" t="s">
        <v>730</v>
      </c>
      <c r="B20" s="391">
        <v>248</v>
      </c>
      <c r="C20" s="392">
        <v>9</v>
      </c>
      <c r="D20" s="391">
        <v>30</v>
      </c>
      <c r="E20" s="391">
        <v>9</v>
      </c>
      <c r="F20" s="393">
        <f>IF(E20=0,0, B20*C20/D20/E20)</f>
        <v>8.27</v>
      </c>
      <c r="G20" s="391">
        <v>4282</v>
      </c>
      <c r="H20" s="791">
        <f>1+3/12*3/100</f>
        <v>1.0075000000000001</v>
      </c>
      <c r="I20" s="395">
        <v>12130</v>
      </c>
      <c r="J20" s="396">
        <f>(I20-G20*H20)/G20+1</f>
        <v>2.8250000000000002</v>
      </c>
      <c r="K20" s="394">
        <v>1.2290000000000001</v>
      </c>
      <c r="L20" s="394">
        <v>1.01</v>
      </c>
      <c r="M20" s="394">
        <v>1.302</v>
      </c>
      <c r="N20" s="394">
        <v>1.085</v>
      </c>
      <c r="O20" s="391">
        <v>12</v>
      </c>
      <c r="P20" s="397">
        <f>G20*H20*J20*K20*L20*M20*N20*O20</f>
        <v>256452</v>
      </c>
      <c r="Q20" s="397">
        <f t="shared" ref="Q20" si="10">P20/B20</f>
        <v>1034</v>
      </c>
      <c r="R20" s="407">
        <f t="shared" ref="R20" si="11">F20*Q20</f>
        <v>8551.18</v>
      </c>
    </row>
    <row r="21" spans="1:18" ht="24">
      <c r="A21" s="409" t="s">
        <v>744</v>
      </c>
      <c r="B21" s="410"/>
      <c r="C21" s="410"/>
      <c r="D21" s="410"/>
      <c r="E21" s="410"/>
      <c r="F21" s="410"/>
      <c r="G21" s="410"/>
      <c r="H21" s="792"/>
      <c r="I21" s="410"/>
      <c r="J21" s="410"/>
      <c r="K21" s="410"/>
      <c r="L21" s="410"/>
      <c r="M21" s="410"/>
      <c r="N21" s="410"/>
      <c r="O21" s="410"/>
      <c r="P21" s="410"/>
      <c r="Q21" s="410"/>
      <c r="R21" s="412"/>
    </row>
    <row r="22" spans="1:18">
      <c r="A22" s="408" t="s">
        <v>731</v>
      </c>
      <c r="B22" s="391">
        <v>248</v>
      </c>
      <c r="C22" s="392">
        <v>9</v>
      </c>
      <c r="D22" s="391">
        <v>30</v>
      </c>
      <c r="E22" s="391">
        <v>0</v>
      </c>
      <c r="F22" s="393">
        <f>IF(E22=0,0, B22*C22/D22/E22)</f>
        <v>0</v>
      </c>
      <c r="G22" s="391">
        <v>4282</v>
      </c>
      <c r="H22" s="791">
        <f t="shared" ref="H22:H24" si="12">1+3/12*3/100</f>
        <v>1.0075000000000001</v>
      </c>
      <c r="I22" s="395">
        <v>12130</v>
      </c>
      <c r="J22" s="396">
        <f t="shared" ref="J22:J24" si="13">(I22-G22*H22)/G22+1</f>
        <v>2.8250000000000002</v>
      </c>
      <c r="K22" s="394">
        <v>1.2290000000000001</v>
      </c>
      <c r="L22" s="394">
        <v>1.01</v>
      </c>
      <c r="M22" s="394">
        <v>1.302</v>
      </c>
      <c r="N22" s="394">
        <v>1.085</v>
      </c>
      <c r="O22" s="391">
        <v>12</v>
      </c>
      <c r="P22" s="397">
        <f t="shared" ref="P22:P24" si="14">G22*H22*J22*K22*L22*M22*N22*O22</f>
        <v>256452</v>
      </c>
      <c r="Q22" s="397">
        <f t="shared" ref="Q22:Q24" si="15">P22/B22</f>
        <v>1034</v>
      </c>
      <c r="R22" s="407">
        <f t="shared" ref="R22:R24" si="16">F22*Q22</f>
        <v>0</v>
      </c>
    </row>
    <row r="23" spans="1:18">
      <c r="A23" s="408" t="s">
        <v>732</v>
      </c>
      <c r="B23" s="391">
        <v>248</v>
      </c>
      <c r="C23" s="392">
        <v>9</v>
      </c>
      <c r="D23" s="391">
        <v>30</v>
      </c>
      <c r="E23" s="391">
        <v>25</v>
      </c>
      <c r="F23" s="393">
        <f>IF(E23=0,0, B23*C23/D23/E23)</f>
        <v>2.98</v>
      </c>
      <c r="G23" s="391">
        <v>4282</v>
      </c>
      <c r="H23" s="791">
        <f t="shared" si="12"/>
        <v>1.0075000000000001</v>
      </c>
      <c r="I23" s="395">
        <v>12130</v>
      </c>
      <c r="J23" s="396">
        <f t="shared" si="13"/>
        <v>2.8250000000000002</v>
      </c>
      <c r="K23" s="394">
        <v>1.2290000000000001</v>
      </c>
      <c r="L23" s="394">
        <v>1.01</v>
      </c>
      <c r="M23" s="394">
        <v>1.302</v>
      </c>
      <c r="N23" s="394">
        <v>1.085</v>
      </c>
      <c r="O23" s="391">
        <v>12</v>
      </c>
      <c r="P23" s="397">
        <f t="shared" si="14"/>
        <v>256452</v>
      </c>
      <c r="Q23" s="397">
        <f t="shared" si="15"/>
        <v>1034</v>
      </c>
      <c r="R23" s="407">
        <f t="shared" si="16"/>
        <v>3081.32</v>
      </c>
    </row>
    <row r="24" spans="1:18">
      <c r="A24" s="411" t="s">
        <v>713</v>
      </c>
      <c r="B24" s="391">
        <v>248</v>
      </c>
      <c r="C24" s="392">
        <v>9</v>
      </c>
      <c r="D24" s="391">
        <v>30</v>
      </c>
      <c r="E24" s="391">
        <v>25</v>
      </c>
      <c r="F24" s="393">
        <f>IF(E24=0,0, B24*C24/D24/E24)</f>
        <v>2.98</v>
      </c>
      <c r="G24" s="391">
        <v>4282</v>
      </c>
      <c r="H24" s="791">
        <f t="shared" si="12"/>
        <v>1.0075000000000001</v>
      </c>
      <c r="I24" s="395">
        <v>12130</v>
      </c>
      <c r="J24" s="396">
        <f t="shared" si="13"/>
        <v>2.8250000000000002</v>
      </c>
      <c r="K24" s="394">
        <v>1.2290000000000001</v>
      </c>
      <c r="L24" s="394">
        <v>1.01</v>
      </c>
      <c r="M24" s="394">
        <v>1.302</v>
      </c>
      <c r="N24" s="394">
        <v>1.085</v>
      </c>
      <c r="O24" s="391">
        <v>12</v>
      </c>
      <c r="P24" s="397">
        <f t="shared" si="14"/>
        <v>256452</v>
      </c>
      <c r="Q24" s="397">
        <f t="shared" si="15"/>
        <v>1034</v>
      </c>
      <c r="R24" s="407">
        <f t="shared" si="16"/>
        <v>3081.32</v>
      </c>
    </row>
    <row r="25" spans="1:18">
      <c r="A25" s="409" t="s">
        <v>716</v>
      </c>
      <c r="B25" s="410"/>
      <c r="C25" s="410"/>
      <c r="D25" s="410"/>
      <c r="E25" s="410"/>
      <c r="F25" s="410"/>
      <c r="G25" s="410"/>
      <c r="H25" s="792"/>
      <c r="I25" s="410"/>
      <c r="J25" s="410"/>
      <c r="K25" s="410"/>
      <c r="L25" s="410"/>
      <c r="M25" s="410"/>
      <c r="N25" s="410"/>
      <c r="O25" s="410"/>
      <c r="P25" s="410"/>
      <c r="Q25" s="410"/>
      <c r="R25" s="412"/>
    </row>
    <row r="26" spans="1:18">
      <c r="A26" s="317" t="s">
        <v>725</v>
      </c>
      <c r="H26" s="790"/>
    </row>
    <row r="27" spans="1:18">
      <c r="A27" s="12" t="s">
        <v>714</v>
      </c>
      <c r="B27" s="11">
        <v>248</v>
      </c>
      <c r="C27" s="72">
        <v>9</v>
      </c>
      <c r="D27" s="11">
        <v>30</v>
      </c>
      <c r="E27" s="11">
        <v>25</v>
      </c>
      <c r="F27" s="73">
        <f>IF(E27=0,0, B27*C27/D27/E27)</f>
        <v>2.98</v>
      </c>
      <c r="G27" s="324">
        <v>4282</v>
      </c>
      <c r="H27" s="788">
        <f>1+3/12*3/100</f>
        <v>1.0075000000000001</v>
      </c>
      <c r="I27" s="75">
        <v>12130</v>
      </c>
      <c r="J27" s="76">
        <f>(I27-G27*H27)/G27+1</f>
        <v>2.8250000000000002</v>
      </c>
      <c r="K27" s="74">
        <v>1.2290000000000001</v>
      </c>
      <c r="L27" s="74">
        <v>1.01</v>
      </c>
      <c r="M27" s="74">
        <v>1.302</v>
      </c>
      <c r="N27" s="74">
        <v>1.085</v>
      </c>
      <c r="O27" s="11">
        <v>12</v>
      </c>
      <c r="P27" s="77">
        <f>G27*H27*J27*K27*L27*M27*N27*O27</f>
        <v>256452</v>
      </c>
      <c r="Q27" s="77">
        <f t="shared" ref="Q27" si="17">P27/B27</f>
        <v>1034</v>
      </c>
      <c r="R27" s="407">
        <f t="shared" ref="R27" si="18">F27*Q27</f>
        <v>3081.32</v>
      </c>
    </row>
    <row r="28" spans="1:18" ht="24">
      <c r="A28" s="93" t="s">
        <v>715</v>
      </c>
      <c r="B28" s="10"/>
      <c r="C28" s="10"/>
      <c r="D28" s="10"/>
      <c r="E28" s="10"/>
      <c r="F28" s="10"/>
      <c r="G28" s="10"/>
      <c r="H28" s="789"/>
      <c r="I28" s="10"/>
      <c r="J28" s="10"/>
      <c r="K28" s="10"/>
      <c r="L28" s="10"/>
      <c r="M28" s="10"/>
      <c r="N28" s="10"/>
      <c r="O28" s="10"/>
      <c r="P28" s="10"/>
      <c r="Q28" s="10"/>
      <c r="R28" s="412"/>
    </row>
    <row r="29" spans="1:18" ht="24">
      <c r="A29" s="93" t="s">
        <v>730</v>
      </c>
      <c r="B29" s="10"/>
      <c r="C29" s="10"/>
      <c r="D29" s="10"/>
      <c r="E29" s="10"/>
      <c r="F29" s="10"/>
      <c r="G29" s="10"/>
      <c r="H29" s="789"/>
      <c r="I29" s="10"/>
      <c r="J29" s="10"/>
      <c r="K29" s="10"/>
      <c r="L29" s="10"/>
      <c r="M29" s="10"/>
      <c r="N29" s="10"/>
      <c r="O29" s="10"/>
      <c r="P29" s="10"/>
      <c r="Q29" s="10"/>
      <c r="R29" s="412"/>
    </row>
    <row r="30" spans="1:18" ht="24">
      <c r="A30" s="93" t="s">
        <v>744</v>
      </c>
      <c r="B30" s="10"/>
      <c r="C30" s="10"/>
      <c r="D30" s="10"/>
      <c r="E30" s="10"/>
      <c r="F30" s="10"/>
      <c r="G30" s="10"/>
      <c r="H30" s="789"/>
      <c r="I30" s="10"/>
      <c r="J30" s="10"/>
      <c r="K30" s="10"/>
      <c r="L30" s="10"/>
      <c r="M30" s="10"/>
      <c r="N30" s="10"/>
      <c r="O30" s="10"/>
      <c r="P30" s="10"/>
      <c r="Q30" s="10"/>
      <c r="R30" s="412"/>
    </row>
    <row r="31" spans="1:18">
      <c r="A31" s="12" t="s">
        <v>731</v>
      </c>
      <c r="B31" s="11">
        <v>248</v>
      </c>
      <c r="C31" s="72">
        <v>9</v>
      </c>
      <c r="D31" s="11">
        <v>30</v>
      </c>
      <c r="E31" s="11">
        <v>0</v>
      </c>
      <c r="F31" s="73">
        <f>IF(E31=0,0, B31*C31/D31/E31)</f>
        <v>0</v>
      </c>
      <c r="G31" s="324">
        <v>4282</v>
      </c>
      <c r="H31" s="788">
        <f t="shared" ref="H31:H33" si="19">1+3/12*3/100</f>
        <v>1.0075000000000001</v>
      </c>
      <c r="I31" s="75">
        <v>12130</v>
      </c>
      <c r="J31" s="76">
        <f t="shared" ref="J31:J33" si="20">(I31-G31*H31)/G31+1</f>
        <v>2.8250000000000002</v>
      </c>
      <c r="K31" s="74">
        <v>1.2290000000000001</v>
      </c>
      <c r="L31" s="74">
        <v>1.01</v>
      </c>
      <c r="M31" s="74">
        <v>1.302</v>
      </c>
      <c r="N31" s="74">
        <v>1.085</v>
      </c>
      <c r="O31" s="11">
        <v>12</v>
      </c>
      <c r="P31" s="77">
        <f t="shared" ref="P31:P33" si="21">G31*H31*J31*K31*L31*M31*N31*O31</f>
        <v>256452</v>
      </c>
      <c r="Q31" s="77">
        <f t="shared" ref="Q31:Q33" si="22">P31/B31</f>
        <v>1034</v>
      </c>
      <c r="R31" s="407">
        <f t="shared" ref="R31:R33" si="23">F31*Q31</f>
        <v>0</v>
      </c>
    </row>
    <row r="32" spans="1:18">
      <c r="A32" s="12" t="s">
        <v>732</v>
      </c>
      <c r="B32" s="11">
        <v>248</v>
      </c>
      <c r="C32" s="72">
        <v>9</v>
      </c>
      <c r="D32" s="11">
        <v>30</v>
      </c>
      <c r="E32" s="11">
        <v>25</v>
      </c>
      <c r="F32" s="73">
        <f>IF(E32=0,0, B32*C32/D32/E32)</f>
        <v>2.98</v>
      </c>
      <c r="G32" s="324">
        <v>4282</v>
      </c>
      <c r="H32" s="788">
        <f t="shared" si="19"/>
        <v>1.0075000000000001</v>
      </c>
      <c r="I32" s="75">
        <v>12130</v>
      </c>
      <c r="J32" s="76">
        <f t="shared" si="20"/>
        <v>2.8250000000000002</v>
      </c>
      <c r="K32" s="74">
        <v>1.2290000000000001</v>
      </c>
      <c r="L32" s="74">
        <v>1.01</v>
      </c>
      <c r="M32" s="74">
        <v>1.302</v>
      </c>
      <c r="N32" s="74">
        <v>1.085</v>
      </c>
      <c r="O32" s="11">
        <v>12</v>
      </c>
      <c r="P32" s="77">
        <f t="shared" si="21"/>
        <v>256452</v>
      </c>
      <c r="Q32" s="77">
        <f t="shared" si="22"/>
        <v>1034</v>
      </c>
      <c r="R32" s="407">
        <f t="shared" si="23"/>
        <v>3081.32</v>
      </c>
    </row>
    <row r="33" spans="1:18">
      <c r="A33" s="297" t="s">
        <v>713</v>
      </c>
      <c r="B33" s="11">
        <v>248</v>
      </c>
      <c r="C33" s="72">
        <v>9</v>
      </c>
      <c r="D33" s="11">
        <v>30</v>
      </c>
      <c r="E33" s="11">
        <v>25</v>
      </c>
      <c r="F33" s="73">
        <f>IF(E33=0,0, B33*C33/D33/E33)</f>
        <v>2.98</v>
      </c>
      <c r="G33" s="324">
        <v>4282</v>
      </c>
      <c r="H33" s="788">
        <f t="shared" si="19"/>
        <v>1.0075000000000001</v>
      </c>
      <c r="I33" s="75">
        <v>12130</v>
      </c>
      <c r="J33" s="76">
        <f t="shared" si="20"/>
        <v>2.8250000000000002</v>
      </c>
      <c r="K33" s="74">
        <v>1.2290000000000001</v>
      </c>
      <c r="L33" s="74">
        <v>1.01</v>
      </c>
      <c r="M33" s="74">
        <v>1.302</v>
      </c>
      <c r="N33" s="74">
        <v>1.085</v>
      </c>
      <c r="O33" s="11">
        <v>12</v>
      </c>
      <c r="P33" s="77">
        <f t="shared" si="21"/>
        <v>256452</v>
      </c>
      <c r="Q33" s="77">
        <f t="shared" si="22"/>
        <v>1034</v>
      </c>
      <c r="R33" s="407">
        <f t="shared" si="23"/>
        <v>3081.32</v>
      </c>
    </row>
    <row r="34" spans="1:18">
      <c r="A34" s="93" t="s">
        <v>716</v>
      </c>
      <c r="B34" s="10"/>
      <c r="C34" s="10"/>
      <c r="D34" s="10"/>
      <c r="E34" s="10"/>
      <c r="F34" s="10"/>
      <c r="G34" s="10"/>
      <c r="H34" s="789"/>
      <c r="I34" s="10"/>
      <c r="J34" s="10"/>
      <c r="K34" s="10"/>
      <c r="L34" s="10"/>
      <c r="M34" s="10"/>
      <c r="N34" s="10"/>
      <c r="O34" s="10"/>
      <c r="P34" s="10"/>
      <c r="Q34" s="10"/>
      <c r="R34" s="412"/>
    </row>
    <row r="37" spans="1:18">
      <c r="A37" s="1" t="s">
        <v>318</v>
      </c>
      <c r="K37" s="1" t="s">
        <v>402</v>
      </c>
      <c r="L37" s="1"/>
    </row>
    <row r="38" spans="1:18">
      <c r="A38" s="1"/>
    </row>
    <row r="39" spans="1:18">
      <c r="A39" s="1" t="s">
        <v>403</v>
      </c>
    </row>
  </sheetData>
  <mergeCells count="20"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Q5:Q6"/>
    <mergeCell ref="R5:R6"/>
    <mergeCell ref="L5:L6"/>
    <mergeCell ref="S5:S6"/>
    <mergeCell ref="J5:J6"/>
    <mergeCell ref="K5:K6"/>
    <mergeCell ref="M5:M6"/>
    <mergeCell ref="N5:N6"/>
    <mergeCell ref="O5:O6"/>
    <mergeCell ref="P5:P6"/>
  </mergeCells>
  <pageMargins left="0" right="0" top="0" bottom="0" header="0.31496062992125984" footer="0.31496062992125984"/>
  <pageSetup paperSize="9" scale="50" fitToWidth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50"/>
  </sheetPr>
  <dimension ref="A1:T39"/>
  <sheetViews>
    <sheetView view="pageBreakPreview" zoomScale="75" zoomScaleNormal="75" zoomScaleSheetLayoutView="75" workbookViewId="0">
      <pane xSplit="1" ySplit="7" topLeftCell="F8" activePane="bottomRight" state="frozen"/>
      <selection pane="topRight" activeCell="C1" sqref="C1"/>
      <selection pane="bottomLeft" activeCell="A8" sqref="A8"/>
      <selection pane="bottomRight" activeCell="S8" sqref="S8:S34"/>
    </sheetView>
  </sheetViews>
  <sheetFormatPr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9" width="12.7109375" style="71" customWidth="1"/>
    <col min="10" max="10" width="12" style="71" customWidth="1"/>
    <col min="11" max="11" width="12.7109375" style="71" customWidth="1"/>
    <col min="12" max="13" width="13.5703125" style="71" customWidth="1"/>
    <col min="14" max="15" width="12.7109375" style="71" customWidth="1"/>
    <col min="16" max="16" width="11.5703125" style="71" customWidth="1"/>
    <col min="17" max="18" width="12.7109375" style="71" customWidth="1"/>
    <col min="19" max="19" width="12.140625" style="71" customWidth="1"/>
    <col min="20" max="20" width="12.42578125" style="71" customWidth="1"/>
    <col min="21" max="16384" width="9.140625" style="71"/>
  </cols>
  <sheetData>
    <row r="1" spans="1:20">
      <c r="P1" s="1" t="s">
        <v>1245</v>
      </c>
    </row>
    <row r="2" spans="1:20">
      <c r="A2" s="71" t="s">
        <v>962</v>
      </c>
    </row>
    <row r="4" spans="1:20" ht="22.5" customHeight="1">
      <c r="A4" s="972" t="s">
        <v>271</v>
      </c>
      <c r="B4" s="973" t="s">
        <v>1492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10"/>
    </row>
    <row r="5" spans="1:20" ht="15.75" customHeight="1">
      <c r="A5" s="972"/>
      <c r="B5" s="969" t="s">
        <v>273</v>
      </c>
      <c r="C5" s="975" t="s">
        <v>1489</v>
      </c>
      <c r="D5" s="975" t="s">
        <v>963</v>
      </c>
      <c r="E5" s="969" t="s">
        <v>964</v>
      </c>
      <c r="F5" s="1128" t="s">
        <v>283</v>
      </c>
      <c r="G5" s="969" t="s">
        <v>1488</v>
      </c>
      <c r="H5" s="968" t="s">
        <v>1324</v>
      </c>
      <c r="I5" s="968" t="s">
        <v>1332</v>
      </c>
      <c r="J5" s="967" t="s">
        <v>1281</v>
      </c>
      <c r="K5" s="968" t="s">
        <v>274</v>
      </c>
      <c r="L5" s="967" t="s">
        <v>1282</v>
      </c>
      <c r="M5" s="967" t="s">
        <v>1283</v>
      </c>
      <c r="N5" s="968" t="s">
        <v>275</v>
      </c>
      <c r="O5" s="969" t="s">
        <v>276</v>
      </c>
      <c r="P5" s="968" t="s">
        <v>272</v>
      </c>
      <c r="Q5" s="968" t="s">
        <v>277</v>
      </c>
      <c r="R5" s="979" t="s">
        <v>278</v>
      </c>
      <c r="S5" s="980" t="s">
        <v>284</v>
      </c>
      <c r="T5" s="965" t="s">
        <v>285</v>
      </c>
    </row>
    <row r="6" spans="1:20" ht="179.25" customHeight="1">
      <c r="A6" s="972"/>
      <c r="B6" s="970"/>
      <c r="C6" s="976"/>
      <c r="D6" s="976"/>
      <c r="E6" s="970"/>
      <c r="F6" s="1129"/>
      <c r="G6" s="970"/>
      <c r="H6" s="968"/>
      <c r="I6" s="968"/>
      <c r="J6" s="967"/>
      <c r="K6" s="968"/>
      <c r="L6" s="967"/>
      <c r="M6" s="967"/>
      <c r="N6" s="968"/>
      <c r="O6" s="970"/>
      <c r="P6" s="968"/>
      <c r="Q6" s="968"/>
      <c r="R6" s="979"/>
      <c r="S6" s="980"/>
      <c r="T6" s="966"/>
    </row>
    <row r="7" spans="1:20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 t="s">
        <v>255</v>
      </c>
      <c r="I7" s="78" t="s">
        <v>1327</v>
      </c>
      <c r="J7" s="78">
        <v>9</v>
      </c>
      <c r="K7" s="78" t="s">
        <v>1333</v>
      </c>
      <c r="L7" s="78" t="s">
        <v>1284</v>
      </c>
      <c r="M7" s="78" t="s">
        <v>1285</v>
      </c>
      <c r="N7" s="78">
        <v>12</v>
      </c>
      <c r="O7" s="78">
        <v>13</v>
      </c>
      <c r="P7" s="78">
        <v>14</v>
      </c>
      <c r="Q7" s="78" t="s">
        <v>1334</v>
      </c>
      <c r="R7" s="78" t="s">
        <v>281</v>
      </c>
      <c r="S7" s="79" t="s">
        <v>282</v>
      </c>
      <c r="T7" s="10"/>
    </row>
    <row r="8" spans="1:20" ht="24">
      <c r="A8" s="700" t="s">
        <v>729</v>
      </c>
    </row>
    <row r="9" spans="1:20">
      <c r="A9" s="12" t="s">
        <v>714</v>
      </c>
      <c r="B9" s="11">
        <v>248</v>
      </c>
      <c r="C9" s="72">
        <v>9</v>
      </c>
      <c r="D9" s="11">
        <v>30</v>
      </c>
      <c r="E9" s="11">
        <v>25</v>
      </c>
      <c r="F9" s="73">
        <f>IF(E9=0,0, B9*C9/D9/E9)</f>
        <v>2.98</v>
      </c>
      <c r="G9" s="324">
        <v>4282</v>
      </c>
      <c r="H9" s="788">
        <v>1.03</v>
      </c>
      <c r="I9" s="788">
        <f>1+4/12*3/100</f>
        <v>1.01</v>
      </c>
      <c r="J9" s="75">
        <v>12130</v>
      </c>
      <c r="K9" s="76">
        <f>(J9-G9*H9*I9)/G9+1</f>
        <v>2.7919999999999998</v>
      </c>
      <c r="L9" s="74">
        <v>1.2290000000000001</v>
      </c>
      <c r="M9" s="74">
        <v>1.01</v>
      </c>
      <c r="N9" s="74">
        <v>1.302</v>
      </c>
      <c r="O9" s="74">
        <v>1.085</v>
      </c>
      <c r="P9" s="11">
        <v>12</v>
      </c>
      <c r="Q9" s="77">
        <f>G9*H9*I9*K9*L9*M9*N9*O9*P9</f>
        <v>261707</v>
      </c>
      <c r="R9" s="77">
        <f t="shared" ref="R9" si="0">Q9/B9</f>
        <v>1055</v>
      </c>
      <c r="S9" s="407">
        <f t="shared" ref="S9" si="1">F9*R9</f>
        <v>3143.9</v>
      </c>
    </row>
    <row r="10" spans="1:20" ht="24">
      <c r="A10" s="93" t="s">
        <v>715</v>
      </c>
      <c r="B10" s="10"/>
      <c r="C10" s="10"/>
      <c r="D10" s="10"/>
      <c r="E10" s="10"/>
      <c r="F10" s="10"/>
      <c r="G10" s="10"/>
      <c r="H10" s="789"/>
      <c r="I10" s="789"/>
      <c r="J10" s="10"/>
      <c r="K10" s="10"/>
      <c r="L10" s="10"/>
      <c r="M10" s="10"/>
      <c r="N10" s="10"/>
      <c r="O10" s="10"/>
      <c r="P10" s="10"/>
      <c r="Q10" s="10"/>
      <c r="R10" s="10"/>
      <c r="S10" s="412"/>
    </row>
    <row r="11" spans="1:20" ht="24">
      <c r="A11" s="12" t="s">
        <v>730</v>
      </c>
      <c r="B11" s="11">
        <v>248</v>
      </c>
      <c r="C11" s="72">
        <v>9</v>
      </c>
      <c r="D11" s="11">
        <v>30</v>
      </c>
      <c r="E11" s="11">
        <v>9</v>
      </c>
      <c r="F11" s="73">
        <f>IF(E11=0,0, B11*C11/D11/E11)</f>
        <v>8.27</v>
      </c>
      <c r="G11" s="324">
        <v>4282</v>
      </c>
      <c r="H11" s="788">
        <v>1.03</v>
      </c>
      <c r="I11" s="788">
        <f t="shared" ref="I11:I12" si="2">1+4/12*3/100</f>
        <v>1.01</v>
      </c>
      <c r="J11" s="75">
        <v>12130</v>
      </c>
      <c r="K11" s="76">
        <f t="shared" ref="K11:K12" si="3">(J11-G11*H11*I11)/G11+1</f>
        <v>2.7919999999999998</v>
      </c>
      <c r="L11" s="74">
        <v>1.2290000000000001</v>
      </c>
      <c r="M11" s="74">
        <v>1.01</v>
      </c>
      <c r="N11" s="74">
        <v>1.302</v>
      </c>
      <c r="O11" s="74">
        <v>1.085</v>
      </c>
      <c r="P11" s="11">
        <v>12</v>
      </c>
      <c r="Q11" s="77">
        <f t="shared" ref="Q11:Q12" si="4">G11*H11*I11*K11*L11*M11*N11*O11*P11</f>
        <v>261707</v>
      </c>
      <c r="R11" s="77">
        <f t="shared" ref="R11:R12" si="5">Q11/B11</f>
        <v>1055</v>
      </c>
      <c r="S11" s="407">
        <f t="shared" ref="S11:S12" si="6">F11*R11</f>
        <v>8724.85</v>
      </c>
    </row>
    <row r="12" spans="1:20">
      <c r="A12" s="12" t="s">
        <v>731</v>
      </c>
      <c r="B12" s="11">
        <v>248</v>
      </c>
      <c r="C12" s="72">
        <v>9</v>
      </c>
      <c r="D12" s="11">
        <v>30</v>
      </c>
      <c r="E12" s="11">
        <v>0</v>
      </c>
      <c r="F12" s="73">
        <f>IF(E12=0,0, B12*C12/D12/E12)</f>
        <v>0</v>
      </c>
      <c r="G12" s="324">
        <v>4282</v>
      </c>
      <c r="H12" s="788">
        <v>1.03</v>
      </c>
      <c r="I12" s="788">
        <f t="shared" si="2"/>
        <v>1.01</v>
      </c>
      <c r="J12" s="75">
        <v>12130</v>
      </c>
      <c r="K12" s="76">
        <f t="shared" si="3"/>
        <v>2.7919999999999998</v>
      </c>
      <c r="L12" s="74">
        <v>1.2290000000000001</v>
      </c>
      <c r="M12" s="74">
        <v>1.01</v>
      </c>
      <c r="N12" s="74">
        <v>1.302</v>
      </c>
      <c r="O12" s="74">
        <v>1.085</v>
      </c>
      <c r="P12" s="11">
        <v>12</v>
      </c>
      <c r="Q12" s="77">
        <f t="shared" si="4"/>
        <v>261707</v>
      </c>
      <c r="R12" s="77">
        <f t="shared" si="5"/>
        <v>1055</v>
      </c>
      <c r="S12" s="407">
        <f t="shared" si="6"/>
        <v>0</v>
      </c>
    </row>
    <row r="13" spans="1:20" ht="24">
      <c r="A13" s="93" t="s">
        <v>744</v>
      </c>
      <c r="B13" s="10"/>
      <c r="C13" s="10"/>
      <c r="D13" s="10"/>
      <c r="E13" s="10"/>
      <c r="F13" s="10"/>
      <c r="G13" s="10"/>
      <c r="H13" s="789"/>
      <c r="I13" s="789"/>
      <c r="J13" s="10"/>
      <c r="K13" s="10"/>
      <c r="L13" s="10"/>
      <c r="M13" s="10"/>
      <c r="N13" s="10"/>
      <c r="O13" s="10"/>
      <c r="P13" s="10"/>
      <c r="Q13" s="10"/>
      <c r="R13" s="10"/>
      <c r="S13" s="412"/>
    </row>
    <row r="14" spans="1:20">
      <c r="A14" s="12" t="s">
        <v>732</v>
      </c>
      <c r="B14" s="11">
        <v>248</v>
      </c>
      <c r="C14" s="72">
        <v>9</v>
      </c>
      <c r="D14" s="11">
        <v>30</v>
      </c>
      <c r="E14" s="11">
        <v>25</v>
      </c>
      <c r="F14" s="73">
        <f>IF(E14=0,0, B14*C14/D14/E14)</f>
        <v>2.98</v>
      </c>
      <c r="G14" s="324">
        <v>4282</v>
      </c>
      <c r="H14" s="788">
        <v>1.03</v>
      </c>
      <c r="I14" s="788">
        <f>1+4/12*3/100</f>
        <v>1.01</v>
      </c>
      <c r="J14" s="75">
        <v>12130</v>
      </c>
      <c r="K14" s="76">
        <f>(J14-G14*H14*I14)/G14+1</f>
        <v>2.7919999999999998</v>
      </c>
      <c r="L14" s="74">
        <v>1.2290000000000001</v>
      </c>
      <c r="M14" s="74">
        <v>1.01</v>
      </c>
      <c r="N14" s="74">
        <v>1.302</v>
      </c>
      <c r="O14" s="74">
        <v>1.085</v>
      </c>
      <c r="P14" s="11">
        <v>12</v>
      </c>
      <c r="Q14" s="77">
        <f>G14*H14*I14*K14*L14*M14*N14*O14*P14</f>
        <v>261707</v>
      </c>
      <c r="R14" s="77">
        <f t="shared" ref="R14" si="7">Q14/B14</f>
        <v>1055</v>
      </c>
      <c r="S14" s="407">
        <f t="shared" ref="S14" si="8">F14*R14</f>
        <v>3143.9</v>
      </c>
    </row>
    <row r="15" spans="1:20">
      <c r="A15" s="93" t="s">
        <v>713</v>
      </c>
      <c r="B15" s="10"/>
      <c r="C15" s="10"/>
      <c r="D15" s="10"/>
      <c r="E15" s="10"/>
      <c r="F15" s="10"/>
      <c r="G15" s="10"/>
      <c r="H15" s="789"/>
      <c r="I15" s="789"/>
      <c r="J15" s="10"/>
      <c r="K15" s="10"/>
      <c r="L15" s="10"/>
      <c r="M15" s="10"/>
      <c r="N15" s="10"/>
      <c r="O15" s="10"/>
      <c r="P15" s="10"/>
      <c r="Q15" s="10"/>
      <c r="R15" s="10"/>
      <c r="S15" s="412"/>
    </row>
    <row r="16" spans="1:20">
      <c r="A16" s="93" t="s">
        <v>716</v>
      </c>
      <c r="B16" s="10"/>
      <c r="C16" s="10"/>
      <c r="D16" s="10"/>
      <c r="E16" s="10"/>
      <c r="F16" s="10"/>
      <c r="G16" s="10"/>
      <c r="H16" s="789"/>
      <c r="I16" s="789"/>
      <c r="J16" s="10"/>
      <c r="K16" s="10"/>
      <c r="L16" s="10"/>
      <c r="M16" s="10"/>
      <c r="N16" s="10"/>
      <c r="O16" s="10"/>
      <c r="P16" s="10"/>
      <c r="Q16" s="10"/>
      <c r="R16" s="10"/>
      <c r="S16" s="412"/>
    </row>
    <row r="17" spans="1:19" ht="24">
      <c r="A17" s="700" t="s">
        <v>708</v>
      </c>
      <c r="H17" s="790"/>
      <c r="I17" s="790"/>
    </row>
    <row r="18" spans="1:19">
      <c r="A18" s="408" t="s">
        <v>714</v>
      </c>
      <c r="B18" s="391">
        <v>248</v>
      </c>
      <c r="C18" s="392">
        <v>9</v>
      </c>
      <c r="D18" s="391">
        <v>30</v>
      </c>
      <c r="E18" s="391">
        <v>25</v>
      </c>
      <c r="F18" s="393">
        <f>IF(E18=0,0, B18*C18/D18/E18)</f>
        <v>2.98</v>
      </c>
      <c r="G18" s="391">
        <v>4282</v>
      </c>
      <c r="H18" s="791">
        <v>1.03</v>
      </c>
      <c r="I18" s="791">
        <f>1+4/12*3/100</f>
        <v>1.01</v>
      </c>
      <c r="J18" s="395">
        <v>12130</v>
      </c>
      <c r="K18" s="396">
        <f>(J18-G18*H18*I18)/G18+1</f>
        <v>2.7919999999999998</v>
      </c>
      <c r="L18" s="394">
        <v>1.2290000000000001</v>
      </c>
      <c r="M18" s="394">
        <v>1.01</v>
      </c>
      <c r="N18" s="394">
        <v>1.302</v>
      </c>
      <c r="O18" s="394">
        <v>1.085</v>
      </c>
      <c r="P18" s="391">
        <v>12</v>
      </c>
      <c r="Q18" s="397">
        <f>G18*H18*I18*K18*L18*M18*N18*O18*P18</f>
        <v>261707</v>
      </c>
      <c r="R18" s="397">
        <f t="shared" ref="R18" si="9">Q18/B18</f>
        <v>1055</v>
      </c>
      <c r="S18" s="407">
        <f t="shared" ref="S18" si="10">F18*R18</f>
        <v>3143.9</v>
      </c>
    </row>
    <row r="19" spans="1:19" ht="24">
      <c r="A19" s="409" t="s">
        <v>715</v>
      </c>
      <c r="B19" s="410"/>
      <c r="C19" s="410"/>
      <c r="D19" s="410"/>
      <c r="E19" s="410"/>
      <c r="F19" s="410"/>
      <c r="G19" s="410"/>
      <c r="H19" s="792"/>
      <c r="I19" s="792"/>
      <c r="J19" s="410"/>
      <c r="K19" s="410"/>
      <c r="L19" s="410"/>
      <c r="M19" s="410"/>
      <c r="N19" s="410"/>
      <c r="O19" s="410"/>
      <c r="P19" s="410"/>
      <c r="Q19" s="410"/>
      <c r="R19" s="410"/>
      <c r="S19" s="412"/>
    </row>
    <row r="20" spans="1:19" ht="24">
      <c r="A20" s="408" t="s">
        <v>730</v>
      </c>
      <c r="B20" s="391">
        <v>248</v>
      </c>
      <c r="C20" s="392">
        <v>9</v>
      </c>
      <c r="D20" s="391">
        <v>30</v>
      </c>
      <c r="E20" s="391">
        <v>9</v>
      </c>
      <c r="F20" s="393">
        <f>IF(E20=0,0, B20*C20/D20/E20)</f>
        <v>8.27</v>
      </c>
      <c r="G20" s="391">
        <v>4282</v>
      </c>
      <c r="H20" s="791">
        <v>1.03</v>
      </c>
      <c r="I20" s="791">
        <f>1+4/12*3/100</f>
        <v>1.01</v>
      </c>
      <c r="J20" s="395">
        <v>12130</v>
      </c>
      <c r="K20" s="396">
        <f>(J20-G20*H20*I20)/G20+1</f>
        <v>2.7919999999999998</v>
      </c>
      <c r="L20" s="394">
        <v>1.2290000000000001</v>
      </c>
      <c r="M20" s="394">
        <v>1.01</v>
      </c>
      <c r="N20" s="394">
        <v>1.302</v>
      </c>
      <c r="O20" s="394">
        <v>1.085</v>
      </c>
      <c r="P20" s="391">
        <v>12</v>
      </c>
      <c r="Q20" s="397">
        <f>G20*H20*I20*K20*L20*M20*N20*O20*P20</f>
        <v>261707</v>
      </c>
      <c r="R20" s="397">
        <f t="shared" ref="R20" si="11">Q20/B20</f>
        <v>1055</v>
      </c>
      <c r="S20" s="407">
        <f t="shared" ref="S20" si="12">F20*R20</f>
        <v>8724.85</v>
      </c>
    </row>
    <row r="21" spans="1:19" ht="24">
      <c r="A21" s="409" t="s">
        <v>744</v>
      </c>
      <c r="B21" s="410"/>
      <c r="C21" s="410"/>
      <c r="D21" s="410"/>
      <c r="E21" s="410"/>
      <c r="F21" s="410"/>
      <c r="G21" s="410"/>
      <c r="H21" s="792"/>
      <c r="I21" s="792"/>
      <c r="J21" s="410"/>
      <c r="K21" s="410"/>
      <c r="L21" s="410"/>
      <c r="M21" s="410"/>
      <c r="N21" s="410"/>
      <c r="O21" s="410"/>
      <c r="P21" s="410"/>
      <c r="Q21" s="410"/>
      <c r="R21" s="410"/>
      <c r="S21" s="412"/>
    </row>
    <row r="22" spans="1:19">
      <c r="A22" s="408" t="s">
        <v>731</v>
      </c>
      <c r="B22" s="391">
        <v>248</v>
      </c>
      <c r="C22" s="392">
        <v>9</v>
      </c>
      <c r="D22" s="391">
        <v>30</v>
      </c>
      <c r="E22" s="391">
        <v>0</v>
      </c>
      <c r="F22" s="393">
        <f>IF(E22=0,0, B22*C22/D22/E22)</f>
        <v>0</v>
      </c>
      <c r="G22" s="391">
        <v>4282</v>
      </c>
      <c r="H22" s="791">
        <v>1.03</v>
      </c>
      <c r="I22" s="791">
        <f t="shared" ref="I22:I24" si="13">1+4/12*3/100</f>
        <v>1.01</v>
      </c>
      <c r="J22" s="395">
        <v>12130</v>
      </c>
      <c r="K22" s="396">
        <f t="shared" ref="K22:K24" si="14">(J22-G22*H22*I22)/G22+1</f>
        <v>2.7919999999999998</v>
      </c>
      <c r="L22" s="394">
        <v>1.2290000000000001</v>
      </c>
      <c r="M22" s="394">
        <v>1.01</v>
      </c>
      <c r="N22" s="394">
        <v>1.302</v>
      </c>
      <c r="O22" s="394">
        <v>1.085</v>
      </c>
      <c r="P22" s="391">
        <v>12</v>
      </c>
      <c r="Q22" s="397">
        <f t="shared" ref="Q22:Q24" si="15">G22*H22*I22*K22*L22*M22*N22*O22*P22</f>
        <v>261707</v>
      </c>
      <c r="R22" s="397">
        <f t="shared" ref="R22:R24" si="16">Q22/B22</f>
        <v>1055</v>
      </c>
      <c r="S22" s="407">
        <f t="shared" ref="S22:S24" si="17">F22*R22</f>
        <v>0</v>
      </c>
    </row>
    <row r="23" spans="1:19">
      <c r="A23" s="408" t="s">
        <v>732</v>
      </c>
      <c r="B23" s="391">
        <v>248</v>
      </c>
      <c r="C23" s="392">
        <v>9</v>
      </c>
      <c r="D23" s="391">
        <v>30</v>
      </c>
      <c r="E23" s="391">
        <v>25</v>
      </c>
      <c r="F23" s="393">
        <f>IF(E23=0,0, B23*C23/D23/E23)</f>
        <v>2.98</v>
      </c>
      <c r="G23" s="391">
        <v>4282</v>
      </c>
      <c r="H23" s="791">
        <v>1.03</v>
      </c>
      <c r="I23" s="791">
        <f t="shared" si="13"/>
        <v>1.01</v>
      </c>
      <c r="J23" s="395">
        <v>12130</v>
      </c>
      <c r="K23" s="396">
        <f t="shared" si="14"/>
        <v>2.7919999999999998</v>
      </c>
      <c r="L23" s="394">
        <v>1.2290000000000001</v>
      </c>
      <c r="M23" s="394">
        <v>1.01</v>
      </c>
      <c r="N23" s="394">
        <v>1.302</v>
      </c>
      <c r="O23" s="394">
        <v>1.085</v>
      </c>
      <c r="P23" s="391">
        <v>12</v>
      </c>
      <c r="Q23" s="397">
        <f t="shared" si="15"/>
        <v>261707</v>
      </c>
      <c r="R23" s="397">
        <f t="shared" si="16"/>
        <v>1055</v>
      </c>
      <c r="S23" s="407">
        <f t="shared" si="17"/>
        <v>3143.9</v>
      </c>
    </row>
    <row r="24" spans="1:19">
      <c r="A24" s="411" t="s">
        <v>713</v>
      </c>
      <c r="B24" s="391">
        <v>248</v>
      </c>
      <c r="C24" s="392">
        <v>9</v>
      </c>
      <c r="D24" s="391">
        <v>30</v>
      </c>
      <c r="E24" s="391">
        <v>25</v>
      </c>
      <c r="F24" s="393">
        <f>IF(E24=0,0, B24*C24/D24/E24)</f>
        <v>2.98</v>
      </c>
      <c r="G24" s="391">
        <v>4282</v>
      </c>
      <c r="H24" s="791">
        <v>1.03</v>
      </c>
      <c r="I24" s="791">
        <f t="shared" si="13"/>
        <v>1.01</v>
      </c>
      <c r="J24" s="395">
        <v>12130</v>
      </c>
      <c r="K24" s="396">
        <f t="shared" si="14"/>
        <v>2.7919999999999998</v>
      </c>
      <c r="L24" s="394">
        <v>1.2290000000000001</v>
      </c>
      <c r="M24" s="394">
        <v>1.01</v>
      </c>
      <c r="N24" s="394">
        <v>1.302</v>
      </c>
      <c r="O24" s="394">
        <v>1.085</v>
      </c>
      <c r="P24" s="391">
        <v>12</v>
      </c>
      <c r="Q24" s="397">
        <f t="shared" si="15"/>
        <v>261707</v>
      </c>
      <c r="R24" s="397">
        <f t="shared" si="16"/>
        <v>1055</v>
      </c>
      <c r="S24" s="407">
        <f t="shared" si="17"/>
        <v>3143.9</v>
      </c>
    </row>
    <row r="25" spans="1:19">
      <c r="A25" s="409" t="s">
        <v>716</v>
      </c>
      <c r="B25" s="410"/>
      <c r="C25" s="410"/>
      <c r="D25" s="410"/>
      <c r="E25" s="410"/>
      <c r="F25" s="410"/>
      <c r="G25" s="410"/>
      <c r="H25" s="792"/>
      <c r="I25" s="792"/>
      <c r="J25" s="410"/>
      <c r="K25" s="410"/>
      <c r="L25" s="410"/>
      <c r="M25" s="410"/>
      <c r="N25" s="410"/>
      <c r="O25" s="410"/>
      <c r="P25" s="410"/>
      <c r="Q25" s="410"/>
      <c r="R25" s="410"/>
      <c r="S25" s="412"/>
    </row>
    <row r="26" spans="1:19">
      <c r="A26" s="700" t="s">
        <v>725</v>
      </c>
      <c r="H26" s="790"/>
      <c r="I26" s="790"/>
    </row>
    <row r="27" spans="1:19">
      <c r="A27" s="12" t="s">
        <v>714</v>
      </c>
      <c r="B27" s="11">
        <v>248</v>
      </c>
      <c r="C27" s="72">
        <v>9</v>
      </c>
      <c r="D27" s="11">
        <v>30</v>
      </c>
      <c r="E27" s="11">
        <v>25</v>
      </c>
      <c r="F27" s="73">
        <f>IF(E27=0,0, B27*C27/D27/E27)</f>
        <v>2.98</v>
      </c>
      <c r="G27" s="324">
        <v>4282</v>
      </c>
      <c r="H27" s="788">
        <v>1.03</v>
      </c>
      <c r="I27" s="788">
        <f>1+4/12*3/100</f>
        <v>1.01</v>
      </c>
      <c r="J27" s="75">
        <v>12130</v>
      </c>
      <c r="K27" s="76">
        <f>(J27-G27*H27*I27)/G27+1</f>
        <v>2.7919999999999998</v>
      </c>
      <c r="L27" s="74">
        <v>1.2290000000000001</v>
      </c>
      <c r="M27" s="74">
        <v>1.01</v>
      </c>
      <c r="N27" s="74">
        <v>1.302</v>
      </c>
      <c r="O27" s="74">
        <v>1.085</v>
      </c>
      <c r="P27" s="11">
        <v>12</v>
      </c>
      <c r="Q27" s="77">
        <f>G27*H27*I27*K27*L27*M27*N27*O27*P27</f>
        <v>261707</v>
      </c>
      <c r="R27" s="77">
        <f t="shared" ref="R27" si="18">Q27/B27</f>
        <v>1055</v>
      </c>
      <c r="S27" s="407">
        <f t="shared" ref="S27" si="19">F27*R27</f>
        <v>3143.9</v>
      </c>
    </row>
    <row r="28" spans="1:19" ht="24">
      <c r="A28" s="93" t="s">
        <v>715</v>
      </c>
      <c r="B28" s="10"/>
      <c r="C28" s="10"/>
      <c r="D28" s="10"/>
      <c r="E28" s="10"/>
      <c r="F28" s="10"/>
      <c r="G28" s="10"/>
      <c r="H28" s="789"/>
      <c r="I28" s="789"/>
      <c r="J28" s="10"/>
      <c r="K28" s="10"/>
      <c r="L28" s="10"/>
      <c r="M28" s="10"/>
      <c r="N28" s="10"/>
      <c r="O28" s="10"/>
      <c r="P28" s="10"/>
      <c r="Q28" s="10"/>
      <c r="R28" s="10"/>
      <c r="S28" s="412"/>
    </row>
    <row r="29" spans="1:19" ht="24">
      <c r="A29" s="93" t="s">
        <v>730</v>
      </c>
      <c r="B29" s="10"/>
      <c r="C29" s="10"/>
      <c r="D29" s="10"/>
      <c r="E29" s="10"/>
      <c r="F29" s="10"/>
      <c r="G29" s="10"/>
      <c r="H29" s="789"/>
      <c r="I29" s="789"/>
      <c r="J29" s="10"/>
      <c r="K29" s="10"/>
      <c r="L29" s="10"/>
      <c r="M29" s="10"/>
      <c r="N29" s="10"/>
      <c r="O29" s="10"/>
      <c r="P29" s="10"/>
      <c r="Q29" s="10"/>
      <c r="R29" s="10"/>
      <c r="S29" s="412"/>
    </row>
    <row r="30" spans="1:19" ht="24">
      <c r="A30" s="93" t="s">
        <v>744</v>
      </c>
      <c r="B30" s="10"/>
      <c r="C30" s="10"/>
      <c r="D30" s="10"/>
      <c r="E30" s="10"/>
      <c r="F30" s="10"/>
      <c r="G30" s="10"/>
      <c r="H30" s="789"/>
      <c r="I30" s="789"/>
      <c r="J30" s="10"/>
      <c r="K30" s="10"/>
      <c r="L30" s="10"/>
      <c r="M30" s="10"/>
      <c r="N30" s="10"/>
      <c r="O30" s="10"/>
      <c r="P30" s="10"/>
      <c r="Q30" s="10"/>
      <c r="R30" s="10"/>
      <c r="S30" s="412"/>
    </row>
    <row r="31" spans="1:19">
      <c r="A31" s="12" t="s">
        <v>731</v>
      </c>
      <c r="B31" s="11">
        <v>248</v>
      </c>
      <c r="C31" s="72">
        <v>9</v>
      </c>
      <c r="D31" s="11">
        <v>30</v>
      </c>
      <c r="E31" s="11">
        <v>0</v>
      </c>
      <c r="F31" s="73">
        <f>IF(E31=0,0, B31*C31/D31/E31)</f>
        <v>0</v>
      </c>
      <c r="G31" s="324">
        <v>4282</v>
      </c>
      <c r="H31" s="788">
        <v>1.03</v>
      </c>
      <c r="I31" s="788">
        <f t="shared" ref="I31:I33" si="20">1+4/12*3/100</f>
        <v>1.01</v>
      </c>
      <c r="J31" s="75">
        <v>12130</v>
      </c>
      <c r="K31" s="76">
        <f t="shared" ref="K31:K33" si="21">(J31-G31*H31*I31)/G31+1</f>
        <v>2.7919999999999998</v>
      </c>
      <c r="L31" s="74">
        <v>1.2290000000000001</v>
      </c>
      <c r="M31" s="74">
        <v>1.01</v>
      </c>
      <c r="N31" s="74">
        <v>1.302</v>
      </c>
      <c r="O31" s="74">
        <v>1.085</v>
      </c>
      <c r="P31" s="11">
        <v>12</v>
      </c>
      <c r="Q31" s="77">
        <f t="shared" ref="Q31:Q33" si="22">G31*H31*I31*K31*L31*M31*N31*O31*P31</f>
        <v>261707</v>
      </c>
      <c r="R31" s="77">
        <f t="shared" ref="R31:R33" si="23">Q31/B31</f>
        <v>1055</v>
      </c>
      <c r="S31" s="407">
        <f t="shared" ref="S31:S33" si="24">F31*R31</f>
        <v>0</v>
      </c>
    </row>
    <row r="32" spans="1:19">
      <c r="A32" s="12" t="s">
        <v>732</v>
      </c>
      <c r="B32" s="11">
        <v>248</v>
      </c>
      <c r="C32" s="72">
        <v>9</v>
      </c>
      <c r="D32" s="11">
        <v>30</v>
      </c>
      <c r="E32" s="11">
        <v>25</v>
      </c>
      <c r="F32" s="73">
        <f>IF(E32=0,0, B32*C32/D32/E32)</f>
        <v>2.98</v>
      </c>
      <c r="G32" s="324">
        <v>4282</v>
      </c>
      <c r="H32" s="788">
        <v>1.03</v>
      </c>
      <c r="I32" s="788">
        <f t="shared" si="20"/>
        <v>1.01</v>
      </c>
      <c r="J32" s="75">
        <v>12130</v>
      </c>
      <c r="K32" s="76">
        <f t="shared" si="21"/>
        <v>2.7919999999999998</v>
      </c>
      <c r="L32" s="74">
        <v>1.2290000000000001</v>
      </c>
      <c r="M32" s="74">
        <v>1.01</v>
      </c>
      <c r="N32" s="74">
        <v>1.302</v>
      </c>
      <c r="O32" s="74">
        <v>1.085</v>
      </c>
      <c r="P32" s="11">
        <v>12</v>
      </c>
      <c r="Q32" s="77">
        <f t="shared" si="22"/>
        <v>261707</v>
      </c>
      <c r="R32" s="77">
        <f t="shared" si="23"/>
        <v>1055</v>
      </c>
      <c r="S32" s="407">
        <f t="shared" si="24"/>
        <v>3143.9</v>
      </c>
    </row>
    <row r="33" spans="1:19">
      <c r="A33" s="297" t="s">
        <v>713</v>
      </c>
      <c r="B33" s="11">
        <v>248</v>
      </c>
      <c r="C33" s="72">
        <v>9</v>
      </c>
      <c r="D33" s="11">
        <v>30</v>
      </c>
      <c r="E33" s="11">
        <v>25</v>
      </c>
      <c r="F33" s="73">
        <f>IF(E33=0,0, B33*C33/D33/E33)</f>
        <v>2.98</v>
      </c>
      <c r="G33" s="324">
        <v>4282</v>
      </c>
      <c r="H33" s="788">
        <v>1.03</v>
      </c>
      <c r="I33" s="788">
        <f t="shared" si="20"/>
        <v>1.01</v>
      </c>
      <c r="J33" s="75">
        <v>12130</v>
      </c>
      <c r="K33" s="76">
        <f t="shared" si="21"/>
        <v>2.7919999999999998</v>
      </c>
      <c r="L33" s="74">
        <v>1.2290000000000001</v>
      </c>
      <c r="M33" s="74">
        <v>1.01</v>
      </c>
      <c r="N33" s="74">
        <v>1.302</v>
      </c>
      <c r="O33" s="74">
        <v>1.085</v>
      </c>
      <c r="P33" s="11">
        <v>12</v>
      </c>
      <c r="Q33" s="77">
        <f t="shared" si="22"/>
        <v>261707</v>
      </c>
      <c r="R33" s="77">
        <f t="shared" si="23"/>
        <v>1055</v>
      </c>
      <c r="S33" s="407">
        <f t="shared" si="24"/>
        <v>3143.9</v>
      </c>
    </row>
    <row r="34" spans="1:19">
      <c r="A34" s="93" t="s">
        <v>716</v>
      </c>
      <c r="B34" s="10"/>
      <c r="C34" s="10"/>
      <c r="D34" s="10"/>
      <c r="E34" s="10"/>
      <c r="F34" s="10"/>
      <c r="G34" s="10"/>
      <c r="H34" s="789"/>
      <c r="I34" s="789"/>
      <c r="J34" s="10"/>
      <c r="K34" s="10"/>
      <c r="L34" s="10"/>
      <c r="M34" s="10"/>
      <c r="N34" s="10"/>
      <c r="O34" s="10"/>
      <c r="P34" s="10"/>
      <c r="Q34" s="10"/>
      <c r="R34" s="10"/>
      <c r="S34" s="412"/>
    </row>
    <row r="37" spans="1:19">
      <c r="A37" s="1" t="s">
        <v>318</v>
      </c>
      <c r="L37" s="1" t="s">
        <v>402</v>
      </c>
      <c r="M37" s="1"/>
    </row>
    <row r="38" spans="1:19">
      <c r="A38" s="1"/>
    </row>
    <row r="39" spans="1:19">
      <c r="A39" s="1" t="s">
        <v>403</v>
      </c>
    </row>
  </sheetData>
  <mergeCells count="21">
    <mergeCell ref="T5:T6"/>
    <mergeCell ref="I5:I6"/>
    <mergeCell ref="K5:K6"/>
    <mergeCell ref="L5:L6"/>
    <mergeCell ref="M5:M6"/>
    <mergeCell ref="N5:N6"/>
    <mergeCell ref="O5:O6"/>
    <mergeCell ref="P5:P6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J5:J6"/>
    <mergeCell ref="Q5:Q6"/>
    <mergeCell ref="R5:R6"/>
    <mergeCell ref="S5:S6"/>
  </mergeCells>
  <pageMargins left="0" right="0" top="0" bottom="0" header="0.31496062992125984" footer="0.31496062992125984"/>
  <pageSetup paperSize="9" scale="50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2"/>
  <sheetViews>
    <sheetView view="pageBreakPreview" zoomScale="60" zoomScaleNormal="60" workbookViewId="0">
      <pane xSplit="2" ySplit="9" topLeftCell="C10" activePane="bottomRight" state="frozen"/>
      <selection pane="topRight" activeCell="C1" sqref="C1"/>
      <selection pane="bottomLeft" activeCell="A8" sqref="A8"/>
      <selection pane="bottomRight" activeCell="Y1" sqref="Y1"/>
    </sheetView>
  </sheetViews>
  <sheetFormatPr defaultColWidth="9.140625" defaultRowHeight="18.75"/>
  <cols>
    <col min="1" max="1" width="17.140625" style="554" customWidth="1"/>
    <col min="2" max="2" width="36.28515625" style="554" customWidth="1"/>
    <col min="3" max="3" width="0.140625" style="554" customWidth="1"/>
    <col min="4" max="4" width="11.140625" style="554" hidden="1" customWidth="1"/>
    <col min="5" max="5" width="18.28515625" style="554" customWidth="1"/>
    <col min="6" max="7" width="11.140625" style="554" hidden="1" customWidth="1"/>
    <col min="8" max="8" width="0.42578125" style="554" customWidth="1"/>
    <col min="9" max="9" width="11.140625" style="554" hidden="1" customWidth="1"/>
    <col min="10" max="10" width="18.28515625" style="554" customWidth="1"/>
    <col min="11" max="12" width="11.140625" style="554" hidden="1" customWidth="1"/>
    <col min="13" max="13" width="0.5703125" style="554" customWidth="1"/>
    <col min="14" max="14" width="11.140625" style="554" hidden="1" customWidth="1"/>
    <col min="15" max="15" width="18.28515625" style="554" customWidth="1"/>
    <col min="16" max="17" width="11.140625" style="554" hidden="1" customWidth="1"/>
    <col min="18" max="18" width="0.28515625" style="554" customWidth="1"/>
    <col min="19" max="19" width="11.5703125" style="554" hidden="1" customWidth="1"/>
    <col min="20" max="20" width="18.28515625" style="554" customWidth="1"/>
    <col min="21" max="22" width="11.5703125" style="554" hidden="1" customWidth="1"/>
    <col min="23" max="23" width="0.28515625" style="554" customWidth="1"/>
    <col min="24" max="24" width="11.5703125" style="554" hidden="1" customWidth="1"/>
    <col min="25" max="25" width="18.28515625" style="554" customWidth="1"/>
    <col min="26" max="27" width="11.5703125" style="554" hidden="1" customWidth="1"/>
    <col min="28" max="28" width="0.5703125" style="554" customWidth="1"/>
    <col min="29" max="29" width="11.5703125" style="554" hidden="1" customWidth="1"/>
    <col min="30" max="30" width="18.28515625" style="554" customWidth="1"/>
    <col min="31" max="32" width="11.5703125" style="554" hidden="1" customWidth="1"/>
    <col min="33" max="33" width="0.28515625" style="554" customWidth="1"/>
    <col min="34" max="34" width="11.5703125" style="554" hidden="1" customWidth="1"/>
    <col min="35" max="35" width="18.28515625" style="554" customWidth="1"/>
    <col min="36" max="36" width="0.5703125" style="554" customWidth="1"/>
    <col min="37" max="102" width="11.5703125" style="554" hidden="1" customWidth="1"/>
    <col min="103" max="16384" width="9.140625" style="554"/>
  </cols>
  <sheetData>
    <row r="1" spans="1:168">
      <c r="Y1" s="554" t="s">
        <v>1540</v>
      </c>
    </row>
    <row r="2" spans="1:168" ht="51" customHeight="1">
      <c r="A2" s="949" t="s">
        <v>1346</v>
      </c>
      <c r="B2" s="949"/>
      <c r="C2" s="949"/>
      <c r="D2" s="949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49"/>
      <c r="AH2" s="949"/>
      <c r="AI2" s="949"/>
    </row>
    <row r="3" spans="1:168" ht="66.75" customHeight="1">
      <c r="A3" s="949"/>
      <c r="B3" s="949"/>
      <c r="C3" s="949"/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  <c r="U3" s="949"/>
      <c r="V3" s="949"/>
      <c r="W3" s="949"/>
      <c r="X3" s="949"/>
      <c r="Y3" s="949"/>
      <c r="Z3" s="949"/>
      <c r="AA3" s="949"/>
      <c r="AB3" s="949"/>
      <c r="AC3" s="949"/>
      <c r="AD3" s="949"/>
      <c r="AE3" s="949"/>
      <c r="AF3" s="949"/>
      <c r="AG3" s="949"/>
      <c r="AH3" s="949"/>
      <c r="AI3" s="949"/>
      <c r="AJ3" s="555"/>
      <c r="AK3" s="555"/>
      <c r="AL3" s="555"/>
      <c r="AM3" s="555"/>
      <c r="AN3" s="555"/>
      <c r="AO3" s="555"/>
      <c r="AP3" s="555"/>
      <c r="AQ3" s="555"/>
      <c r="AR3" s="555"/>
      <c r="AS3" s="555"/>
      <c r="AT3" s="555"/>
      <c r="AU3" s="555"/>
      <c r="AV3" s="555"/>
      <c r="AW3" s="555"/>
      <c r="AX3" s="555"/>
      <c r="AY3" s="555"/>
      <c r="AZ3" s="555"/>
      <c r="BA3" s="555"/>
      <c r="BK3" s="555"/>
      <c r="BU3" s="555"/>
    </row>
    <row r="4" spans="1:168" ht="23.25" thickBot="1">
      <c r="A4" s="556"/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5"/>
      <c r="AM4" s="555"/>
      <c r="AN4" s="555"/>
      <c r="AO4" s="555"/>
      <c r="AP4" s="555"/>
      <c r="AQ4" s="555"/>
      <c r="AR4" s="555"/>
      <c r="AS4" s="555"/>
      <c r="AT4" s="555"/>
      <c r="AU4" s="555"/>
      <c r="AV4" s="555"/>
      <c r="AW4" s="555"/>
      <c r="AX4" s="555"/>
      <c r="AY4" s="555"/>
      <c r="AZ4" s="555"/>
      <c r="BA4" s="555"/>
      <c r="BK4" s="555"/>
      <c r="BU4" s="555"/>
    </row>
    <row r="5" spans="1:168" ht="21" thickBot="1">
      <c r="A5" s="931" t="s">
        <v>1212</v>
      </c>
      <c r="B5" s="934" t="s">
        <v>1255</v>
      </c>
      <c r="C5" s="937" t="s">
        <v>1213</v>
      </c>
      <c r="D5" s="937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8"/>
      <c r="AV5" s="941" t="s">
        <v>1214</v>
      </c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3"/>
      <c r="CE5" s="954" t="s">
        <v>1215</v>
      </c>
      <c r="CF5" s="937"/>
      <c r="CG5" s="937"/>
      <c r="CH5" s="937"/>
      <c r="CI5" s="937"/>
      <c r="CJ5" s="937"/>
      <c r="CK5" s="937"/>
      <c r="CL5" s="937"/>
      <c r="CM5" s="937"/>
      <c r="CN5" s="938"/>
      <c r="CO5" s="954" t="s">
        <v>1216</v>
      </c>
      <c r="CP5" s="937"/>
      <c r="CQ5" s="937"/>
      <c r="CR5" s="937"/>
      <c r="CS5" s="937"/>
      <c r="CT5" s="937"/>
      <c r="CU5" s="937"/>
      <c r="CV5" s="937"/>
      <c r="CW5" s="937"/>
      <c r="CX5" s="938"/>
    </row>
    <row r="6" spans="1:168" s="557" customFormat="1" ht="33" customHeight="1">
      <c r="A6" s="932"/>
      <c r="B6" s="935"/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939"/>
      <c r="N6" s="939"/>
      <c r="O6" s="939"/>
      <c r="P6" s="939"/>
      <c r="Q6" s="939"/>
      <c r="R6" s="939"/>
      <c r="S6" s="939"/>
      <c r="T6" s="939"/>
      <c r="U6" s="939"/>
      <c r="V6" s="939"/>
      <c r="W6" s="939"/>
      <c r="X6" s="939"/>
      <c r="Y6" s="939"/>
      <c r="Z6" s="939"/>
      <c r="AA6" s="939"/>
      <c r="AB6" s="939"/>
      <c r="AC6" s="939"/>
      <c r="AD6" s="939"/>
      <c r="AE6" s="939"/>
      <c r="AF6" s="939"/>
      <c r="AG6" s="939"/>
      <c r="AH6" s="939"/>
      <c r="AI6" s="939"/>
      <c r="AJ6" s="939"/>
      <c r="AK6" s="939"/>
      <c r="AL6" s="939"/>
      <c r="AM6" s="939"/>
      <c r="AN6" s="939"/>
      <c r="AO6" s="939"/>
      <c r="AP6" s="939"/>
      <c r="AQ6" s="939"/>
      <c r="AR6" s="939"/>
      <c r="AS6" s="939"/>
      <c r="AT6" s="939"/>
      <c r="AU6" s="940"/>
      <c r="AV6" s="959" t="s">
        <v>1217</v>
      </c>
      <c r="AW6" s="960"/>
      <c r="AX6" s="960"/>
      <c r="AY6" s="960"/>
      <c r="AZ6" s="961"/>
      <c r="BA6" s="959" t="s">
        <v>1218</v>
      </c>
      <c r="BB6" s="960"/>
      <c r="BC6" s="960"/>
      <c r="BD6" s="960"/>
      <c r="BE6" s="960"/>
      <c r="BF6" s="960"/>
      <c r="BG6" s="960"/>
      <c r="BH6" s="960"/>
      <c r="BI6" s="960"/>
      <c r="BJ6" s="961"/>
      <c r="BK6" s="959" t="s">
        <v>1219</v>
      </c>
      <c r="BL6" s="960"/>
      <c r="BM6" s="960"/>
      <c r="BN6" s="960"/>
      <c r="BO6" s="960"/>
      <c r="BP6" s="960"/>
      <c r="BQ6" s="960"/>
      <c r="BR6" s="960"/>
      <c r="BS6" s="960"/>
      <c r="BT6" s="961"/>
      <c r="BU6" s="959" t="s">
        <v>1220</v>
      </c>
      <c r="BV6" s="960"/>
      <c r="BW6" s="960"/>
      <c r="BX6" s="960"/>
      <c r="BY6" s="960"/>
      <c r="BZ6" s="960"/>
      <c r="CA6" s="960"/>
      <c r="CB6" s="960"/>
      <c r="CC6" s="960"/>
      <c r="CD6" s="961"/>
      <c r="CE6" s="955"/>
      <c r="CF6" s="956"/>
      <c r="CG6" s="956"/>
      <c r="CH6" s="956"/>
      <c r="CI6" s="956"/>
      <c r="CJ6" s="956"/>
      <c r="CK6" s="956"/>
      <c r="CL6" s="956"/>
      <c r="CM6" s="956"/>
      <c r="CN6" s="957"/>
      <c r="CO6" s="955"/>
      <c r="CP6" s="956"/>
      <c r="CQ6" s="956"/>
      <c r="CR6" s="956"/>
      <c r="CS6" s="956"/>
      <c r="CT6" s="956"/>
      <c r="CU6" s="956"/>
      <c r="CV6" s="956"/>
      <c r="CW6" s="956"/>
      <c r="CX6" s="957"/>
    </row>
    <row r="7" spans="1:168" s="557" customFormat="1" ht="33" customHeight="1">
      <c r="A7" s="932"/>
      <c r="B7" s="935"/>
      <c r="C7" s="950" t="s">
        <v>1221</v>
      </c>
      <c r="D7" s="930"/>
      <c r="E7" s="930"/>
      <c r="F7" s="930"/>
      <c r="G7" s="930"/>
      <c r="H7" s="930"/>
      <c r="I7" s="930"/>
      <c r="J7" s="930"/>
      <c r="K7" s="930"/>
      <c r="L7" s="930"/>
      <c r="M7" s="930"/>
      <c r="N7" s="930"/>
      <c r="O7" s="930"/>
      <c r="P7" s="930"/>
      <c r="Q7" s="946"/>
      <c r="R7" s="951" t="s">
        <v>1222</v>
      </c>
      <c r="S7" s="952"/>
      <c r="T7" s="952"/>
      <c r="U7" s="952"/>
      <c r="V7" s="952"/>
      <c r="W7" s="952"/>
      <c r="X7" s="952"/>
      <c r="Y7" s="952"/>
      <c r="Z7" s="952"/>
      <c r="AA7" s="952"/>
      <c r="AB7" s="952"/>
      <c r="AC7" s="952"/>
      <c r="AD7" s="952"/>
      <c r="AE7" s="952"/>
      <c r="AF7" s="952"/>
      <c r="AG7" s="952"/>
      <c r="AH7" s="952"/>
      <c r="AI7" s="952"/>
      <c r="AJ7" s="952"/>
      <c r="AK7" s="952"/>
      <c r="AL7" s="929" t="s">
        <v>1223</v>
      </c>
      <c r="AM7" s="930"/>
      <c r="AN7" s="930"/>
      <c r="AO7" s="930"/>
      <c r="AP7" s="930"/>
      <c r="AQ7" s="930"/>
      <c r="AR7" s="930"/>
      <c r="AS7" s="930"/>
      <c r="AT7" s="930"/>
      <c r="AU7" s="946"/>
      <c r="AV7" s="962"/>
      <c r="AW7" s="963"/>
      <c r="AX7" s="963"/>
      <c r="AY7" s="963"/>
      <c r="AZ7" s="964"/>
      <c r="BA7" s="962"/>
      <c r="BB7" s="963"/>
      <c r="BC7" s="963"/>
      <c r="BD7" s="963"/>
      <c r="BE7" s="963"/>
      <c r="BF7" s="963"/>
      <c r="BG7" s="963"/>
      <c r="BH7" s="963"/>
      <c r="BI7" s="963"/>
      <c r="BJ7" s="964"/>
      <c r="BK7" s="962"/>
      <c r="BL7" s="963"/>
      <c r="BM7" s="963"/>
      <c r="BN7" s="963"/>
      <c r="BO7" s="963"/>
      <c r="BP7" s="963"/>
      <c r="BQ7" s="963"/>
      <c r="BR7" s="963"/>
      <c r="BS7" s="963"/>
      <c r="BT7" s="964"/>
      <c r="BU7" s="962"/>
      <c r="BV7" s="963"/>
      <c r="BW7" s="963"/>
      <c r="BX7" s="963"/>
      <c r="BY7" s="963"/>
      <c r="BZ7" s="963"/>
      <c r="CA7" s="963"/>
      <c r="CB7" s="963"/>
      <c r="CC7" s="963"/>
      <c r="CD7" s="964"/>
      <c r="CE7" s="958"/>
      <c r="CF7" s="939"/>
      <c r="CG7" s="939"/>
      <c r="CH7" s="939"/>
      <c r="CI7" s="939"/>
      <c r="CJ7" s="939"/>
      <c r="CK7" s="939"/>
      <c r="CL7" s="939"/>
      <c r="CM7" s="939"/>
      <c r="CN7" s="940"/>
      <c r="CO7" s="958"/>
      <c r="CP7" s="939"/>
      <c r="CQ7" s="939"/>
      <c r="CR7" s="939"/>
      <c r="CS7" s="939"/>
      <c r="CT7" s="939"/>
      <c r="CU7" s="939"/>
      <c r="CV7" s="939"/>
      <c r="CW7" s="939"/>
      <c r="CX7" s="940"/>
    </row>
    <row r="8" spans="1:168" s="558" customFormat="1" ht="102.75" customHeight="1">
      <c r="A8" s="932"/>
      <c r="B8" s="935"/>
      <c r="C8" s="944" t="s">
        <v>1224</v>
      </c>
      <c r="D8" s="945"/>
      <c r="E8" s="945"/>
      <c r="F8" s="945"/>
      <c r="G8" s="945"/>
      <c r="H8" s="930" t="s">
        <v>1225</v>
      </c>
      <c r="I8" s="930"/>
      <c r="J8" s="930"/>
      <c r="K8" s="930"/>
      <c r="L8" s="930"/>
      <c r="M8" s="947" t="s">
        <v>1226</v>
      </c>
      <c r="N8" s="947"/>
      <c r="O8" s="947"/>
      <c r="P8" s="947"/>
      <c r="Q8" s="953"/>
      <c r="R8" s="930" t="s">
        <v>1227</v>
      </c>
      <c r="S8" s="930"/>
      <c r="T8" s="930"/>
      <c r="U8" s="930"/>
      <c r="V8" s="930"/>
      <c r="W8" s="930" t="s">
        <v>1228</v>
      </c>
      <c r="X8" s="930"/>
      <c r="Y8" s="930"/>
      <c r="Z8" s="930"/>
      <c r="AA8" s="930"/>
      <c r="AB8" s="947" t="s">
        <v>1229</v>
      </c>
      <c r="AC8" s="947"/>
      <c r="AD8" s="947"/>
      <c r="AE8" s="947"/>
      <c r="AF8" s="947"/>
      <c r="AG8" s="947" t="s">
        <v>1230</v>
      </c>
      <c r="AH8" s="947"/>
      <c r="AI8" s="947"/>
      <c r="AJ8" s="947"/>
      <c r="AK8" s="948"/>
      <c r="AL8" s="929" t="s">
        <v>1231</v>
      </c>
      <c r="AM8" s="930"/>
      <c r="AN8" s="930"/>
      <c r="AO8" s="930"/>
      <c r="AP8" s="930"/>
      <c r="AQ8" s="930" t="s">
        <v>1226</v>
      </c>
      <c r="AR8" s="930"/>
      <c r="AS8" s="930"/>
      <c r="AT8" s="930"/>
      <c r="AU8" s="946"/>
      <c r="AV8" s="929" t="s">
        <v>1226</v>
      </c>
      <c r="AW8" s="930"/>
      <c r="AX8" s="930"/>
      <c r="AY8" s="930"/>
      <c r="AZ8" s="946"/>
      <c r="BA8" s="929" t="s">
        <v>1231</v>
      </c>
      <c r="BB8" s="930"/>
      <c r="BC8" s="930"/>
      <c r="BD8" s="930"/>
      <c r="BE8" s="930"/>
      <c r="BF8" s="930" t="s">
        <v>1226</v>
      </c>
      <c r="BG8" s="930"/>
      <c r="BH8" s="930"/>
      <c r="BI8" s="930"/>
      <c r="BJ8" s="946"/>
      <c r="BK8" s="929" t="s">
        <v>1231</v>
      </c>
      <c r="BL8" s="930"/>
      <c r="BM8" s="930"/>
      <c r="BN8" s="930"/>
      <c r="BO8" s="930"/>
      <c r="BP8" s="930" t="s">
        <v>1226</v>
      </c>
      <c r="BQ8" s="930"/>
      <c r="BR8" s="930"/>
      <c r="BS8" s="930"/>
      <c r="BT8" s="946"/>
      <c r="BU8" s="929" t="s">
        <v>1231</v>
      </c>
      <c r="BV8" s="930"/>
      <c r="BW8" s="930"/>
      <c r="BX8" s="930"/>
      <c r="BY8" s="930"/>
      <c r="BZ8" s="930" t="s">
        <v>1226</v>
      </c>
      <c r="CA8" s="930"/>
      <c r="CB8" s="930"/>
      <c r="CC8" s="930"/>
      <c r="CD8" s="946"/>
      <c r="CE8" s="929" t="s">
        <v>1231</v>
      </c>
      <c r="CF8" s="930"/>
      <c r="CG8" s="930"/>
      <c r="CH8" s="930"/>
      <c r="CI8" s="930"/>
      <c r="CJ8" s="930" t="s">
        <v>1226</v>
      </c>
      <c r="CK8" s="930"/>
      <c r="CL8" s="930"/>
      <c r="CM8" s="930"/>
      <c r="CN8" s="946"/>
      <c r="CO8" s="929" t="s">
        <v>1231</v>
      </c>
      <c r="CP8" s="930"/>
      <c r="CQ8" s="930"/>
      <c r="CR8" s="930"/>
      <c r="CS8" s="930"/>
      <c r="CT8" s="930" t="s">
        <v>1226</v>
      </c>
      <c r="CU8" s="930"/>
      <c r="CV8" s="930"/>
      <c r="CW8" s="930"/>
      <c r="CX8" s="946"/>
    </row>
    <row r="9" spans="1:168" s="564" customFormat="1" ht="30" customHeight="1">
      <c r="A9" s="933"/>
      <c r="B9" s="936"/>
      <c r="C9" s="559" t="s">
        <v>1232</v>
      </c>
      <c r="D9" s="560" t="s">
        <v>1233</v>
      </c>
      <c r="E9" s="560" t="s">
        <v>1234</v>
      </c>
      <c r="F9" s="560" t="s">
        <v>1235</v>
      </c>
      <c r="G9" s="560" t="s">
        <v>1236</v>
      </c>
      <c r="H9" s="560" t="s">
        <v>1232</v>
      </c>
      <c r="I9" s="560" t="s">
        <v>1233</v>
      </c>
      <c r="J9" s="560" t="s">
        <v>1234</v>
      </c>
      <c r="K9" s="560" t="s">
        <v>1235</v>
      </c>
      <c r="L9" s="560" t="s">
        <v>1236</v>
      </c>
      <c r="M9" s="560" t="s">
        <v>1232</v>
      </c>
      <c r="N9" s="560" t="s">
        <v>1233</v>
      </c>
      <c r="O9" s="560" t="s">
        <v>1234</v>
      </c>
      <c r="P9" s="560" t="s">
        <v>1235</v>
      </c>
      <c r="Q9" s="561" t="s">
        <v>1236</v>
      </c>
      <c r="R9" s="559" t="s">
        <v>1232</v>
      </c>
      <c r="S9" s="560" t="s">
        <v>1233</v>
      </c>
      <c r="T9" s="560" t="s">
        <v>1234</v>
      </c>
      <c r="U9" s="560" t="s">
        <v>1235</v>
      </c>
      <c r="V9" s="560" t="s">
        <v>1236</v>
      </c>
      <c r="W9" s="560" t="s">
        <v>1232</v>
      </c>
      <c r="X9" s="560" t="s">
        <v>1233</v>
      </c>
      <c r="Y9" s="560" t="s">
        <v>1234</v>
      </c>
      <c r="Z9" s="560" t="s">
        <v>1235</v>
      </c>
      <c r="AA9" s="560" t="s">
        <v>1236</v>
      </c>
      <c r="AB9" s="560" t="s">
        <v>1232</v>
      </c>
      <c r="AC9" s="560" t="s">
        <v>1233</v>
      </c>
      <c r="AD9" s="560" t="s">
        <v>1234</v>
      </c>
      <c r="AE9" s="560" t="s">
        <v>1235</v>
      </c>
      <c r="AF9" s="560" t="s">
        <v>1236</v>
      </c>
      <c r="AG9" s="560" t="s">
        <v>1232</v>
      </c>
      <c r="AH9" s="560" t="s">
        <v>1233</v>
      </c>
      <c r="AI9" s="560" t="s">
        <v>1234</v>
      </c>
      <c r="AJ9" s="560" t="s">
        <v>1235</v>
      </c>
      <c r="AK9" s="562" t="s">
        <v>1236</v>
      </c>
      <c r="AL9" s="563" t="s">
        <v>1232</v>
      </c>
      <c r="AM9" s="560" t="s">
        <v>1233</v>
      </c>
      <c r="AN9" s="560" t="s">
        <v>1234</v>
      </c>
      <c r="AO9" s="560" t="s">
        <v>1235</v>
      </c>
      <c r="AP9" s="560" t="s">
        <v>1236</v>
      </c>
      <c r="AQ9" s="560" t="s">
        <v>1232</v>
      </c>
      <c r="AR9" s="560" t="s">
        <v>1233</v>
      </c>
      <c r="AS9" s="560" t="s">
        <v>1234</v>
      </c>
      <c r="AT9" s="560" t="s">
        <v>1235</v>
      </c>
      <c r="AU9" s="561" t="s">
        <v>1236</v>
      </c>
      <c r="AV9" s="563" t="s">
        <v>1232</v>
      </c>
      <c r="AW9" s="560" t="s">
        <v>1233</v>
      </c>
      <c r="AX9" s="560" t="s">
        <v>1234</v>
      </c>
      <c r="AY9" s="560" t="s">
        <v>1235</v>
      </c>
      <c r="AZ9" s="561" t="s">
        <v>1236</v>
      </c>
      <c r="BA9" s="563" t="s">
        <v>1232</v>
      </c>
      <c r="BB9" s="560" t="s">
        <v>1233</v>
      </c>
      <c r="BC9" s="560" t="s">
        <v>1234</v>
      </c>
      <c r="BD9" s="560" t="s">
        <v>1235</v>
      </c>
      <c r="BE9" s="560" t="s">
        <v>1236</v>
      </c>
      <c r="BF9" s="560" t="s">
        <v>1232</v>
      </c>
      <c r="BG9" s="560" t="s">
        <v>1233</v>
      </c>
      <c r="BH9" s="560" t="s">
        <v>1234</v>
      </c>
      <c r="BI9" s="560" t="s">
        <v>1235</v>
      </c>
      <c r="BJ9" s="561" t="s">
        <v>1236</v>
      </c>
      <c r="BK9" s="563" t="s">
        <v>1232</v>
      </c>
      <c r="BL9" s="560" t="s">
        <v>1233</v>
      </c>
      <c r="BM9" s="560" t="s">
        <v>1234</v>
      </c>
      <c r="BN9" s="560" t="s">
        <v>1235</v>
      </c>
      <c r="BO9" s="560" t="s">
        <v>1236</v>
      </c>
      <c r="BP9" s="560" t="s">
        <v>1232</v>
      </c>
      <c r="BQ9" s="560" t="s">
        <v>1233</v>
      </c>
      <c r="BR9" s="560" t="s">
        <v>1234</v>
      </c>
      <c r="BS9" s="560" t="s">
        <v>1235</v>
      </c>
      <c r="BT9" s="561" t="s">
        <v>1236</v>
      </c>
      <c r="BU9" s="563" t="s">
        <v>1232</v>
      </c>
      <c r="BV9" s="560" t="s">
        <v>1233</v>
      </c>
      <c r="BW9" s="560" t="s">
        <v>1234</v>
      </c>
      <c r="BX9" s="560" t="s">
        <v>1235</v>
      </c>
      <c r="BY9" s="560" t="s">
        <v>1236</v>
      </c>
      <c r="BZ9" s="560" t="s">
        <v>1232</v>
      </c>
      <c r="CA9" s="560" t="s">
        <v>1233</v>
      </c>
      <c r="CB9" s="560" t="s">
        <v>1234</v>
      </c>
      <c r="CC9" s="560" t="s">
        <v>1235</v>
      </c>
      <c r="CD9" s="561" t="s">
        <v>1236</v>
      </c>
      <c r="CE9" s="563" t="s">
        <v>1232</v>
      </c>
      <c r="CF9" s="560" t="s">
        <v>1233</v>
      </c>
      <c r="CG9" s="560" t="s">
        <v>1234</v>
      </c>
      <c r="CH9" s="560" t="s">
        <v>1235</v>
      </c>
      <c r="CI9" s="560" t="s">
        <v>1236</v>
      </c>
      <c r="CJ9" s="560" t="s">
        <v>1232</v>
      </c>
      <c r="CK9" s="560" t="s">
        <v>1233</v>
      </c>
      <c r="CL9" s="560" t="s">
        <v>1234</v>
      </c>
      <c r="CM9" s="560" t="s">
        <v>1235</v>
      </c>
      <c r="CN9" s="561" t="s">
        <v>1236</v>
      </c>
      <c r="CO9" s="563" t="s">
        <v>1232</v>
      </c>
      <c r="CP9" s="560" t="s">
        <v>1233</v>
      </c>
      <c r="CQ9" s="560" t="s">
        <v>1234</v>
      </c>
      <c r="CR9" s="560" t="s">
        <v>1235</v>
      </c>
      <c r="CS9" s="560" t="s">
        <v>1236</v>
      </c>
      <c r="CT9" s="560" t="s">
        <v>1232</v>
      </c>
      <c r="CU9" s="560" t="s">
        <v>1233</v>
      </c>
      <c r="CV9" s="560" t="s">
        <v>1234</v>
      </c>
      <c r="CW9" s="560" t="s">
        <v>1235</v>
      </c>
      <c r="CX9" s="561" t="s">
        <v>1236</v>
      </c>
    </row>
    <row r="10" spans="1:168" s="571" customFormat="1">
      <c r="A10" s="926" t="s">
        <v>1237</v>
      </c>
      <c r="B10" s="565" t="s">
        <v>1238</v>
      </c>
      <c r="C10" s="566">
        <f>ROUND(C11+C15,0)</f>
        <v>23937</v>
      </c>
      <c r="D10" s="567">
        <f t="shared" ref="D10:BO10" si="0">ROUND(D11+D15,0)</f>
        <v>38298</v>
      </c>
      <c r="E10" s="567">
        <f t="shared" si="0"/>
        <v>47873</v>
      </c>
      <c r="F10" s="567">
        <f t="shared" si="0"/>
        <v>52660</v>
      </c>
      <c r="G10" s="567">
        <f t="shared" si="0"/>
        <v>52660</v>
      </c>
      <c r="H10" s="567">
        <f t="shared" si="0"/>
        <v>23937</v>
      </c>
      <c r="I10" s="567">
        <f t="shared" si="0"/>
        <v>38298</v>
      </c>
      <c r="J10" s="567">
        <f t="shared" si="0"/>
        <v>47873</v>
      </c>
      <c r="K10" s="567">
        <f t="shared" si="0"/>
        <v>52660</v>
      </c>
      <c r="L10" s="567">
        <f t="shared" si="0"/>
        <v>52660</v>
      </c>
      <c r="M10" s="567">
        <f t="shared" si="0"/>
        <v>21095</v>
      </c>
      <c r="N10" s="567">
        <f t="shared" si="0"/>
        <v>33753</v>
      </c>
      <c r="O10" s="567">
        <f t="shared" si="0"/>
        <v>42192</v>
      </c>
      <c r="P10" s="567">
        <f t="shared" si="0"/>
        <v>46412</v>
      </c>
      <c r="Q10" s="565">
        <f t="shared" si="0"/>
        <v>46412</v>
      </c>
      <c r="R10" s="567">
        <f t="shared" si="0"/>
        <v>27059</v>
      </c>
      <c r="S10" s="567">
        <f t="shared" si="0"/>
        <v>43294</v>
      </c>
      <c r="T10" s="567">
        <f t="shared" si="0"/>
        <v>54117</v>
      </c>
      <c r="U10" s="567">
        <f t="shared" si="0"/>
        <v>59529</v>
      </c>
      <c r="V10" s="567">
        <f t="shared" si="0"/>
        <v>59529</v>
      </c>
      <c r="W10" s="566">
        <f t="shared" si="0"/>
        <v>29535</v>
      </c>
      <c r="X10" s="567">
        <f t="shared" si="0"/>
        <v>47254</v>
      </c>
      <c r="Y10" s="567">
        <f t="shared" si="0"/>
        <v>59069</v>
      </c>
      <c r="Z10" s="567">
        <f t="shared" si="0"/>
        <v>64975</v>
      </c>
      <c r="AA10" s="567">
        <f t="shared" si="0"/>
        <v>64975</v>
      </c>
      <c r="AB10" s="566">
        <f t="shared" si="0"/>
        <v>21095</v>
      </c>
      <c r="AC10" s="567">
        <f t="shared" si="0"/>
        <v>33753</v>
      </c>
      <c r="AD10" s="567">
        <f t="shared" si="0"/>
        <v>42192</v>
      </c>
      <c r="AE10" s="567">
        <f t="shared" si="0"/>
        <v>46412</v>
      </c>
      <c r="AF10" s="567">
        <f t="shared" si="0"/>
        <v>46412</v>
      </c>
      <c r="AG10" s="566">
        <f t="shared" si="0"/>
        <v>21095</v>
      </c>
      <c r="AH10" s="567">
        <f t="shared" si="0"/>
        <v>33753</v>
      </c>
      <c r="AI10" s="567">
        <f t="shared" si="0"/>
        <v>42192</v>
      </c>
      <c r="AJ10" s="567">
        <f t="shared" si="0"/>
        <v>46412</v>
      </c>
      <c r="AK10" s="568">
        <f t="shared" si="0"/>
        <v>46412</v>
      </c>
      <c r="AL10" s="569">
        <f t="shared" si="0"/>
        <v>23937</v>
      </c>
      <c r="AM10" s="567">
        <f t="shared" si="0"/>
        <v>38298</v>
      </c>
      <c r="AN10" s="567">
        <f t="shared" si="0"/>
        <v>47873</v>
      </c>
      <c r="AO10" s="567">
        <f t="shared" si="0"/>
        <v>52660</v>
      </c>
      <c r="AP10" s="567">
        <f t="shared" si="0"/>
        <v>52660</v>
      </c>
      <c r="AQ10" s="566">
        <f t="shared" si="0"/>
        <v>21095</v>
      </c>
      <c r="AR10" s="567">
        <f t="shared" si="0"/>
        <v>33753</v>
      </c>
      <c r="AS10" s="567">
        <f t="shared" si="0"/>
        <v>42192</v>
      </c>
      <c r="AT10" s="567">
        <f t="shared" si="0"/>
        <v>46412</v>
      </c>
      <c r="AU10" s="565">
        <f t="shared" si="0"/>
        <v>46412</v>
      </c>
      <c r="AV10" s="569">
        <f t="shared" si="0"/>
        <v>33025</v>
      </c>
      <c r="AW10" s="567">
        <f t="shared" si="0"/>
        <v>52841</v>
      </c>
      <c r="AX10" s="567">
        <f t="shared" si="0"/>
        <v>66051</v>
      </c>
      <c r="AY10" s="567">
        <f t="shared" si="0"/>
        <v>72656</v>
      </c>
      <c r="AZ10" s="570">
        <f t="shared" si="0"/>
        <v>72656</v>
      </c>
      <c r="BA10" s="569">
        <f t="shared" si="0"/>
        <v>60550</v>
      </c>
      <c r="BB10" s="567">
        <f t="shared" si="0"/>
        <v>96879</v>
      </c>
      <c r="BC10" s="567">
        <f t="shared" si="0"/>
        <v>121100</v>
      </c>
      <c r="BD10" s="567">
        <f t="shared" si="0"/>
        <v>133210</v>
      </c>
      <c r="BE10" s="566">
        <f t="shared" si="0"/>
        <v>133210</v>
      </c>
      <c r="BF10" s="567">
        <f t="shared" si="0"/>
        <v>53018</v>
      </c>
      <c r="BG10" s="567">
        <f t="shared" si="0"/>
        <v>84830</v>
      </c>
      <c r="BH10" s="567">
        <f t="shared" si="0"/>
        <v>106037</v>
      </c>
      <c r="BI10" s="567">
        <f t="shared" si="0"/>
        <v>116640</v>
      </c>
      <c r="BJ10" s="570">
        <f t="shared" si="0"/>
        <v>116640</v>
      </c>
      <c r="BK10" s="569">
        <f t="shared" si="0"/>
        <v>74307</v>
      </c>
      <c r="BL10" s="567">
        <f t="shared" si="0"/>
        <v>118892</v>
      </c>
      <c r="BM10" s="567">
        <f t="shared" si="0"/>
        <v>148614</v>
      </c>
      <c r="BN10" s="567">
        <f t="shared" si="0"/>
        <v>163475</v>
      </c>
      <c r="BO10" s="566">
        <f t="shared" si="0"/>
        <v>163475</v>
      </c>
      <c r="BP10" s="567">
        <f t="shared" ref="BP10:CX10" si="1">ROUND(BP11+BP15,0)</f>
        <v>65028</v>
      </c>
      <c r="BQ10" s="567">
        <f t="shared" si="1"/>
        <v>104044</v>
      </c>
      <c r="BR10" s="567">
        <f t="shared" si="1"/>
        <v>130055</v>
      </c>
      <c r="BS10" s="567">
        <f t="shared" si="1"/>
        <v>143062</v>
      </c>
      <c r="BT10" s="570">
        <f t="shared" si="1"/>
        <v>143062</v>
      </c>
      <c r="BU10" s="569">
        <f t="shared" si="1"/>
        <v>115768</v>
      </c>
      <c r="BV10" s="567">
        <f t="shared" si="1"/>
        <v>185228</v>
      </c>
      <c r="BW10" s="567">
        <f t="shared" si="1"/>
        <v>231534</v>
      </c>
      <c r="BX10" s="567">
        <f t="shared" si="1"/>
        <v>254688</v>
      </c>
      <c r="BY10" s="566">
        <f t="shared" si="1"/>
        <v>254688</v>
      </c>
      <c r="BZ10" s="567">
        <f t="shared" si="1"/>
        <v>101254</v>
      </c>
      <c r="CA10" s="567">
        <f t="shared" si="1"/>
        <v>162006</v>
      </c>
      <c r="CB10" s="567">
        <f t="shared" si="1"/>
        <v>202509</v>
      </c>
      <c r="CC10" s="567">
        <f t="shared" si="1"/>
        <v>222759</v>
      </c>
      <c r="CD10" s="570">
        <f t="shared" si="1"/>
        <v>222759</v>
      </c>
      <c r="CE10" s="569">
        <f t="shared" si="1"/>
        <v>31968</v>
      </c>
      <c r="CF10" s="567">
        <f t="shared" si="1"/>
        <v>51149</v>
      </c>
      <c r="CG10" s="567">
        <f t="shared" si="1"/>
        <v>63935</v>
      </c>
      <c r="CH10" s="567">
        <f t="shared" si="1"/>
        <v>70330</v>
      </c>
      <c r="CI10" s="566">
        <f t="shared" si="1"/>
        <v>70330</v>
      </c>
      <c r="CJ10" s="567">
        <f t="shared" si="1"/>
        <v>28099</v>
      </c>
      <c r="CK10" s="567">
        <f t="shared" si="1"/>
        <v>44959</v>
      </c>
      <c r="CL10" s="567">
        <f t="shared" si="1"/>
        <v>56198</v>
      </c>
      <c r="CM10" s="567">
        <f t="shared" si="1"/>
        <v>61817</v>
      </c>
      <c r="CN10" s="570">
        <f t="shared" si="1"/>
        <v>61817</v>
      </c>
      <c r="CO10" s="569">
        <f t="shared" si="1"/>
        <v>27527</v>
      </c>
      <c r="CP10" s="567">
        <f t="shared" si="1"/>
        <v>44043</v>
      </c>
      <c r="CQ10" s="567">
        <f t="shared" si="1"/>
        <v>55054</v>
      </c>
      <c r="CR10" s="567">
        <f t="shared" si="1"/>
        <v>60559</v>
      </c>
      <c r="CS10" s="566">
        <f t="shared" si="1"/>
        <v>60559</v>
      </c>
      <c r="CT10" s="567">
        <f t="shared" si="1"/>
        <v>24261</v>
      </c>
      <c r="CU10" s="567">
        <f t="shared" si="1"/>
        <v>38817</v>
      </c>
      <c r="CV10" s="567">
        <f t="shared" si="1"/>
        <v>48520</v>
      </c>
      <c r="CW10" s="567">
        <f t="shared" si="1"/>
        <v>53372</v>
      </c>
      <c r="CX10" s="570">
        <f t="shared" si="1"/>
        <v>53372</v>
      </c>
    </row>
    <row r="11" spans="1:168" s="578" customFormat="1">
      <c r="A11" s="927"/>
      <c r="B11" s="572" t="s">
        <v>1239</v>
      </c>
      <c r="C11" s="573">
        <f>ROUND(C12+C13+C14,0)</f>
        <v>22641</v>
      </c>
      <c r="D11" s="574">
        <f t="shared" ref="D11:BO11" si="2">ROUND(D12+D13+D14,0)</f>
        <v>36225</v>
      </c>
      <c r="E11" s="574">
        <f t="shared" si="2"/>
        <v>45281</v>
      </c>
      <c r="F11" s="574">
        <f t="shared" si="2"/>
        <v>49809</v>
      </c>
      <c r="G11" s="574">
        <f t="shared" si="2"/>
        <v>49809</v>
      </c>
      <c r="H11" s="574">
        <f t="shared" si="2"/>
        <v>22641</v>
      </c>
      <c r="I11" s="574">
        <f t="shared" si="2"/>
        <v>36225</v>
      </c>
      <c r="J11" s="574">
        <f t="shared" si="2"/>
        <v>45281</v>
      </c>
      <c r="K11" s="574">
        <f t="shared" si="2"/>
        <v>49809</v>
      </c>
      <c r="L11" s="574">
        <f t="shared" si="2"/>
        <v>49809</v>
      </c>
      <c r="M11" s="574">
        <f t="shared" si="2"/>
        <v>19687</v>
      </c>
      <c r="N11" s="574">
        <f t="shared" si="2"/>
        <v>31500</v>
      </c>
      <c r="O11" s="574">
        <f t="shared" si="2"/>
        <v>39375</v>
      </c>
      <c r="P11" s="574">
        <f t="shared" si="2"/>
        <v>43313</v>
      </c>
      <c r="Q11" s="572">
        <f t="shared" si="2"/>
        <v>43313</v>
      </c>
      <c r="R11" s="574">
        <f t="shared" si="2"/>
        <v>25594</v>
      </c>
      <c r="S11" s="574">
        <f t="shared" si="2"/>
        <v>40950</v>
      </c>
      <c r="T11" s="574">
        <f t="shared" si="2"/>
        <v>51187</v>
      </c>
      <c r="U11" s="574">
        <f t="shared" si="2"/>
        <v>56307</v>
      </c>
      <c r="V11" s="574">
        <f t="shared" si="2"/>
        <v>56307</v>
      </c>
      <c r="W11" s="573">
        <f t="shared" si="2"/>
        <v>27563</v>
      </c>
      <c r="X11" s="574">
        <f t="shared" si="2"/>
        <v>44099</v>
      </c>
      <c r="Y11" s="574">
        <f t="shared" si="2"/>
        <v>55125</v>
      </c>
      <c r="Z11" s="574">
        <f t="shared" si="2"/>
        <v>60637</v>
      </c>
      <c r="AA11" s="574">
        <f t="shared" si="2"/>
        <v>60637</v>
      </c>
      <c r="AB11" s="573">
        <f t="shared" si="2"/>
        <v>19687</v>
      </c>
      <c r="AC11" s="574">
        <f t="shared" si="2"/>
        <v>31500</v>
      </c>
      <c r="AD11" s="574">
        <f t="shared" si="2"/>
        <v>39375</v>
      </c>
      <c r="AE11" s="574">
        <f t="shared" si="2"/>
        <v>43313</v>
      </c>
      <c r="AF11" s="574">
        <f t="shared" si="2"/>
        <v>43313</v>
      </c>
      <c r="AG11" s="573">
        <f t="shared" si="2"/>
        <v>19687</v>
      </c>
      <c r="AH11" s="574">
        <f t="shared" si="2"/>
        <v>31500</v>
      </c>
      <c r="AI11" s="574">
        <f t="shared" si="2"/>
        <v>39375</v>
      </c>
      <c r="AJ11" s="574">
        <f t="shared" si="2"/>
        <v>43313</v>
      </c>
      <c r="AK11" s="575">
        <f t="shared" si="2"/>
        <v>43313</v>
      </c>
      <c r="AL11" s="576">
        <f t="shared" si="2"/>
        <v>22641</v>
      </c>
      <c r="AM11" s="574">
        <f t="shared" si="2"/>
        <v>36225</v>
      </c>
      <c r="AN11" s="574">
        <f t="shared" si="2"/>
        <v>45281</v>
      </c>
      <c r="AO11" s="574">
        <f t="shared" si="2"/>
        <v>49809</v>
      </c>
      <c r="AP11" s="574">
        <f t="shared" si="2"/>
        <v>49809</v>
      </c>
      <c r="AQ11" s="573">
        <f t="shared" si="2"/>
        <v>19687</v>
      </c>
      <c r="AR11" s="574">
        <f t="shared" si="2"/>
        <v>31500</v>
      </c>
      <c r="AS11" s="574">
        <f t="shared" si="2"/>
        <v>39375</v>
      </c>
      <c r="AT11" s="574">
        <f t="shared" si="2"/>
        <v>43313</v>
      </c>
      <c r="AU11" s="572">
        <f t="shared" si="2"/>
        <v>43313</v>
      </c>
      <c r="AV11" s="576">
        <f t="shared" si="2"/>
        <v>31504</v>
      </c>
      <c r="AW11" s="574">
        <f t="shared" si="2"/>
        <v>50407</v>
      </c>
      <c r="AX11" s="574">
        <f t="shared" si="2"/>
        <v>63009</v>
      </c>
      <c r="AY11" s="574">
        <f t="shared" si="2"/>
        <v>69310</v>
      </c>
      <c r="AZ11" s="577">
        <f t="shared" si="2"/>
        <v>69310</v>
      </c>
      <c r="BA11" s="576">
        <f t="shared" si="2"/>
        <v>58866</v>
      </c>
      <c r="BB11" s="574">
        <f t="shared" si="2"/>
        <v>94184</v>
      </c>
      <c r="BC11" s="574">
        <f t="shared" si="2"/>
        <v>117731</v>
      </c>
      <c r="BD11" s="574">
        <f t="shared" si="2"/>
        <v>129504</v>
      </c>
      <c r="BE11" s="573">
        <f t="shared" si="2"/>
        <v>129504</v>
      </c>
      <c r="BF11" s="574">
        <f t="shared" si="2"/>
        <v>51187</v>
      </c>
      <c r="BG11" s="574">
        <f t="shared" si="2"/>
        <v>81900</v>
      </c>
      <c r="BH11" s="574">
        <f t="shared" si="2"/>
        <v>102375</v>
      </c>
      <c r="BI11" s="574">
        <f t="shared" si="2"/>
        <v>112612</v>
      </c>
      <c r="BJ11" s="577">
        <f t="shared" si="2"/>
        <v>112612</v>
      </c>
      <c r="BK11" s="576">
        <f t="shared" si="2"/>
        <v>72450</v>
      </c>
      <c r="BL11" s="574">
        <f t="shared" si="2"/>
        <v>115920</v>
      </c>
      <c r="BM11" s="574">
        <f t="shared" si="2"/>
        <v>144900</v>
      </c>
      <c r="BN11" s="574">
        <f t="shared" si="2"/>
        <v>159389</v>
      </c>
      <c r="BO11" s="573">
        <f t="shared" si="2"/>
        <v>159389</v>
      </c>
      <c r="BP11" s="574">
        <f t="shared" ref="BP11:CX11" si="3">ROUND(BP12+BP13+BP14,0)</f>
        <v>63000</v>
      </c>
      <c r="BQ11" s="574">
        <f t="shared" si="3"/>
        <v>100799</v>
      </c>
      <c r="BR11" s="574">
        <f t="shared" si="3"/>
        <v>125999</v>
      </c>
      <c r="BS11" s="574">
        <f t="shared" si="3"/>
        <v>138600</v>
      </c>
      <c r="BT11" s="577">
        <f t="shared" si="3"/>
        <v>138600</v>
      </c>
      <c r="BU11" s="576">
        <f t="shared" si="3"/>
        <v>113203</v>
      </c>
      <c r="BV11" s="574">
        <f t="shared" si="3"/>
        <v>181125</v>
      </c>
      <c r="BW11" s="574">
        <f t="shared" si="3"/>
        <v>226405</v>
      </c>
      <c r="BX11" s="574">
        <f t="shared" si="3"/>
        <v>249046</v>
      </c>
      <c r="BY11" s="573">
        <f t="shared" si="3"/>
        <v>249046</v>
      </c>
      <c r="BZ11" s="574">
        <f t="shared" si="3"/>
        <v>98437</v>
      </c>
      <c r="CA11" s="574">
        <f t="shared" si="3"/>
        <v>157499</v>
      </c>
      <c r="CB11" s="574">
        <f t="shared" si="3"/>
        <v>196875</v>
      </c>
      <c r="CC11" s="574">
        <f t="shared" si="3"/>
        <v>216562</v>
      </c>
      <c r="CD11" s="577">
        <f t="shared" si="3"/>
        <v>216562</v>
      </c>
      <c r="CE11" s="576">
        <f t="shared" si="3"/>
        <v>30565</v>
      </c>
      <c r="CF11" s="574">
        <f t="shared" si="3"/>
        <v>48904</v>
      </c>
      <c r="CG11" s="574">
        <f t="shared" si="3"/>
        <v>61129</v>
      </c>
      <c r="CH11" s="574">
        <f t="shared" si="3"/>
        <v>67243</v>
      </c>
      <c r="CI11" s="573">
        <f t="shared" si="3"/>
        <v>67243</v>
      </c>
      <c r="CJ11" s="574">
        <f t="shared" si="3"/>
        <v>26578</v>
      </c>
      <c r="CK11" s="574">
        <f t="shared" si="3"/>
        <v>42525</v>
      </c>
      <c r="CL11" s="574">
        <f t="shared" si="3"/>
        <v>53156</v>
      </c>
      <c r="CM11" s="574">
        <f t="shared" si="3"/>
        <v>58471</v>
      </c>
      <c r="CN11" s="577">
        <f t="shared" si="3"/>
        <v>58471</v>
      </c>
      <c r="CO11" s="576">
        <f t="shared" si="3"/>
        <v>26037</v>
      </c>
      <c r="CP11" s="574">
        <f t="shared" si="3"/>
        <v>41659</v>
      </c>
      <c r="CQ11" s="574">
        <f t="shared" si="3"/>
        <v>52074</v>
      </c>
      <c r="CR11" s="574">
        <f t="shared" si="3"/>
        <v>57281</v>
      </c>
      <c r="CS11" s="573">
        <f t="shared" si="3"/>
        <v>57281</v>
      </c>
      <c r="CT11" s="574">
        <f t="shared" si="3"/>
        <v>22641</v>
      </c>
      <c r="CU11" s="574">
        <f t="shared" si="3"/>
        <v>36225</v>
      </c>
      <c r="CV11" s="574">
        <f t="shared" si="3"/>
        <v>45281</v>
      </c>
      <c r="CW11" s="574">
        <f t="shared" si="3"/>
        <v>49809</v>
      </c>
      <c r="CX11" s="577">
        <f t="shared" si="3"/>
        <v>49809</v>
      </c>
      <c r="CY11" s="571"/>
      <c r="CZ11" s="571"/>
      <c r="DA11" s="571"/>
      <c r="DB11" s="571"/>
      <c r="DC11" s="571"/>
      <c r="DD11" s="571"/>
      <c r="DE11" s="571"/>
      <c r="DF11" s="571"/>
      <c r="DG11" s="571"/>
      <c r="DH11" s="571"/>
      <c r="DI11" s="571"/>
      <c r="DJ11" s="571"/>
      <c r="DK11" s="571"/>
      <c r="DL11" s="571"/>
      <c r="DM11" s="571"/>
      <c r="DN11" s="571"/>
      <c r="DO11" s="571"/>
      <c r="DP11" s="571"/>
      <c r="DQ11" s="571"/>
      <c r="DR11" s="571"/>
      <c r="DS11" s="571"/>
      <c r="DT11" s="571"/>
      <c r="DU11" s="571"/>
      <c r="DV11" s="571"/>
      <c r="DW11" s="571"/>
      <c r="DX11" s="571"/>
      <c r="DY11" s="571"/>
      <c r="DZ11" s="571"/>
      <c r="EA11" s="571"/>
      <c r="EB11" s="571"/>
      <c r="EC11" s="571"/>
      <c r="ED11" s="571"/>
      <c r="EE11" s="571"/>
      <c r="EF11" s="571"/>
      <c r="EG11" s="571"/>
      <c r="EH11" s="571"/>
      <c r="EI11" s="571"/>
      <c r="EJ11" s="571"/>
      <c r="EK11" s="571"/>
      <c r="EL11" s="571"/>
      <c r="EM11" s="571"/>
      <c r="EN11" s="571"/>
      <c r="EO11" s="571"/>
      <c r="EP11" s="571"/>
      <c r="EQ11" s="571"/>
      <c r="ER11" s="571"/>
      <c r="ES11" s="571"/>
      <c r="ET11" s="571"/>
      <c r="EU11" s="571"/>
      <c r="EV11" s="571"/>
      <c r="EW11" s="571"/>
      <c r="EX11" s="571"/>
      <c r="EY11" s="571"/>
      <c r="EZ11" s="571"/>
      <c r="FA11" s="571"/>
      <c r="FB11" s="571"/>
      <c r="FC11" s="571"/>
      <c r="FD11" s="571"/>
      <c r="FE11" s="571"/>
      <c r="FF11" s="571"/>
      <c r="FG11" s="571"/>
      <c r="FH11" s="571"/>
      <c r="FI11" s="571"/>
      <c r="FJ11" s="571"/>
      <c r="FK11" s="571"/>
      <c r="FL11" s="571"/>
    </row>
    <row r="12" spans="1:168" s="571" customFormat="1">
      <c r="A12" s="927"/>
      <c r="B12" s="579" t="s">
        <v>1196</v>
      </c>
      <c r="C12" s="580">
        <v>16987</v>
      </c>
      <c r="D12" s="581">
        <v>27179</v>
      </c>
      <c r="E12" s="581">
        <v>33974</v>
      </c>
      <c r="F12" s="581">
        <v>37371</v>
      </c>
      <c r="G12" s="581">
        <v>37371</v>
      </c>
      <c r="H12" s="581">
        <v>16987</v>
      </c>
      <c r="I12" s="581">
        <v>27179</v>
      </c>
      <c r="J12" s="581">
        <v>33974</v>
      </c>
      <c r="K12" s="581">
        <v>37371</v>
      </c>
      <c r="L12" s="581">
        <v>37371</v>
      </c>
      <c r="M12" s="581">
        <v>14771</v>
      </c>
      <c r="N12" s="581">
        <v>23634</v>
      </c>
      <c r="O12" s="581">
        <v>29542</v>
      </c>
      <c r="P12" s="581">
        <v>32497</v>
      </c>
      <c r="Q12" s="582">
        <v>32497</v>
      </c>
      <c r="R12" s="581">
        <v>19203</v>
      </c>
      <c r="S12" s="581">
        <v>30724</v>
      </c>
      <c r="T12" s="581">
        <v>38405</v>
      </c>
      <c r="U12" s="581">
        <v>42246</v>
      </c>
      <c r="V12" s="581">
        <v>42246</v>
      </c>
      <c r="W12" s="580">
        <v>20680</v>
      </c>
      <c r="X12" s="581">
        <v>33087</v>
      </c>
      <c r="Y12" s="581">
        <v>41359</v>
      </c>
      <c r="Z12" s="581">
        <v>45495</v>
      </c>
      <c r="AA12" s="581">
        <v>45495</v>
      </c>
      <c r="AB12" s="580">
        <v>14771</v>
      </c>
      <c r="AC12" s="581">
        <v>23634</v>
      </c>
      <c r="AD12" s="581">
        <v>29542</v>
      </c>
      <c r="AE12" s="581">
        <v>32497</v>
      </c>
      <c r="AF12" s="581">
        <v>32497</v>
      </c>
      <c r="AG12" s="580">
        <v>14771</v>
      </c>
      <c r="AH12" s="581">
        <v>23634</v>
      </c>
      <c r="AI12" s="581">
        <v>29542</v>
      </c>
      <c r="AJ12" s="581">
        <v>32497</v>
      </c>
      <c r="AK12" s="583">
        <v>32497</v>
      </c>
      <c r="AL12" s="584">
        <v>16987</v>
      </c>
      <c r="AM12" s="581">
        <v>27179</v>
      </c>
      <c r="AN12" s="581">
        <v>33974</v>
      </c>
      <c r="AO12" s="581">
        <v>37371</v>
      </c>
      <c r="AP12" s="581">
        <v>37371</v>
      </c>
      <c r="AQ12" s="580">
        <v>14771</v>
      </c>
      <c r="AR12" s="581">
        <v>23634</v>
      </c>
      <c r="AS12" s="581">
        <v>29542</v>
      </c>
      <c r="AT12" s="581">
        <v>32497</v>
      </c>
      <c r="AU12" s="582">
        <v>32497</v>
      </c>
      <c r="AV12" s="584">
        <v>26588</v>
      </c>
      <c r="AW12" s="581">
        <v>42541</v>
      </c>
      <c r="AX12" s="581">
        <v>53176</v>
      </c>
      <c r="AY12" s="581">
        <v>58494</v>
      </c>
      <c r="AZ12" s="585">
        <v>58494</v>
      </c>
      <c r="BA12" s="584">
        <v>44166</v>
      </c>
      <c r="BB12" s="581">
        <v>70665</v>
      </c>
      <c r="BC12" s="581">
        <v>88332</v>
      </c>
      <c r="BD12" s="581">
        <v>97165</v>
      </c>
      <c r="BE12" s="580">
        <v>97165</v>
      </c>
      <c r="BF12" s="581">
        <v>38405</v>
      </c>
      <c r="BG12" s="581">
        <v>61448</v>
      </c>
      <c r="BH12" s="581">
        <v>76810</v>
      </c>
      <c r="BI12" s="581">
        <v>84491</v>
      </c>
      <c r="BJ12" s="585">
        <v>84491</v>
      </c>
      <c r="BK12" s="584">
        <v>54358</v>
      </c>
      <c r="BL12" s="581">
        <v>86973</v>
      </c>
      <c r="BM12" s="581">
        <v>108716</v>
      </c>
      <c r="BN12" s="581">
        <v>119587</v>
      </c>
      <c r="BO12" s="580">
        <v>119587</v>
      </c>
      <c r="BP12" s="581">
        <v>47268</v>
      </c>
      <c r="BQ12" s="581">
        <v>75628</v>
      </c>
      <c r="BR12" s="581">
        <v>94535</v>
      </c>
      <c r="BS12" s="581">
        <v>103989</v>
      </c>
      <c r="BT12" s="585">
        <v>103989</v>
      </c>
      <c r="BU12" s="584">
        <v>84934</v>
      </c>
      <c r="BV12" s="581">
        <v>135895</v>
      </c>
      <c r="BW12" s="581">
        <v>169868</v>
      </c>
      <c r="BX12" s="581">
        <v>186855</v>
      </c>
      <c r="BY12" s="580">
        <v>186855</v>
      </c>
      <c r="BZ12" s="581">
        <v>73856</v>
      </c>
      <c r="CA12" s="581">
        <v>118169</v>
      </c>
      <c r="CB12" s="581">
        <v>147712</v>
      </c>
      <c r="CC12" s="581">
        <v>162483</v>
      </c>
      <c r="CD12" s="585">
        <v>162483</v>
      </c>
      <c r="CE12" s="584">
        <v>22932</v>
      </c>
      <c r="CF12" s="581">
        <v>36692</v>
      </c>
      <c r="CG12" s="581">
        <v>45864</v>
      </c>
      <c r="CH12" s="581">
        <v>50451</v>
      </c>
      <c r="CI12" s="580">
        <v>50451</v>
      </c>
      <c r="CJ12" s="581">
        <v>19941</v>
      </c>
      <c r="CK12" s="581">
        <v>31906</v>
      </c>
      <c r="CL12" s="581">
        <v>39882</v>
      </c>
      <c r="CM12" s="581">
        <v>43870</v>
      </c>
      <c r="CN12" s="585">
        <v>43870</v>
      </c>
      <c r="CO12" s="584">
        <v>19535</v>
      </c>
      <c r="CP12" s="581">
        <v>31256</v>
      </c>
      <c r="CQ12" s="581">
        <v>39070</v>
      </c>
      <c r="CR12" s="581">
        <v>42977</v>
      </c>
      <c r="CS12" s="580">
        <v>42977</v>
      </c>
      <c r="CT12" s="581">
        <v>16987</v>
      </c>
      <c r="CU12" s="581">
        <v>27179</v>
      </c>
      <c r="CV12" s="581">
        <v>33974</v>
      </c>
      <c r="CW12" s="581">
        <v>37371</v>
      </c>
      <c r="CX12" s="585">
        <v>37371</v>
      </c>
    </row>
    <row r="13" spans="1:168" s="586" customFormat="1">
      <c r="A13" s="927"/>
      <c r="B13" s="579" t="s">
        <v>1240</v>
      </c>
      <c r="C13" s="580">
        <v>5654</v>
      </c>
      <c r="D13" s="581">
        <v>9046</v>
      </c>
      <c r="E13" s="581">
        <v>11307</v>
      </c>
      <c r="F13" s="581">
        <v>12438</v>
      </c>
      <c r="G13" s="581">
        <v>12438</v>
      </c>
      <c r="H13" s="581">
        <v>5654</v>
      </c>
      <c r="I13" s="581">
        <v>9046</v>
      </c>
      <c r="J13" s="581">
        <v>11307</v>
      </c>
      <c r="K13" s="581">
        <v>12438</v>
      </c>
      <c r="L13" s="581">
        <v>12438</v>
      </c>
      <c r="M13" s="581">
        <v>4916</v>
      </c>
      <c r="N13" s="581">
        <v>7866</v>
      </c>
      <c r="O13" s="581">
        <v>9833</v>
      </c>
      <c r="P13" s="581">
        <v>10816</v>
      </c>
      <c r="Q13" s="582">
        <v>10816</v>
      </c>
      <c r="R13" s="581">
        <v>6391</v>
      </c>
      <c r="S13" s="581">
        <v>10226</v>
      </c>
      <c r="T13" s="581">
        <v>12782</v>
      </c>
      <c r="U13" s="581">
        <v>14061</v>
      </c>
      <c r="V13" s="581">
        <v>14061</v>
      </c>
      <c r="W13" s="580">
        <v>6883</v>
      </c>
      <c r="X13" s="581">
        <v>11012</v>
      </c>
      <c r="Y13" s="581">
        <v>13766</v>
      </c>
      <c r="Z13" s="581">
        <v>15142</v>
      </c>
      <c r="AA13" s="581">
        <v>15142</v>
      </c>
      <c r="AB13" s="580">
        <v>4916</v>
      </c>
      <c r="AC13" s="581">
        <v>7866</v>
      </c>
      <c r="AD13" s="581">
        <v>9833</v>
      </c>
      <c r="AE13" s="581">
        <v>10816</v>
      </c>
      <c r="AF13" s="581">
        <v>10816</v>
      </c>
      <c r="AG13" s="580">
        <v>4916</v>
      </c>
      <c r="AH13" s="581">
        <v>7866</v>
      </c>
      <c r="AI13" s="581">
        <v>9833</v>
      </c>
      <c r="AJ13" s="581">
        <v>10816</v>
      </c>
      <c r="AK13" s="583">
        <v>10816</v>
      </c>
      <c r="AL13" s="584">
        <v>5654</v>
      </c>
      <c r="AM13" s="581">
        <v>9046</v>
      </c>
      <c r="AN13" s="581">
        <v>11307</v>
      </c>
      <c r="AO13" s="581">
        <v>12438</v>
      </c>
      <c r="AP13" s="581">
        <v>12438</v>
      </c>
      <c r="AQ13" s="580">
        <v>4916</v>
      </c>
      <c r="AR13" s="581">
        <v>7866</v>
      </c>
      <c r="AS13" s="581">
        <v>9833</v>
      </c>
      <c r="AT13" s="581">
        <v>10816</v>
      </c>
      <c r="AU13" s="582">
        <v>10816</v>
      </c>
      <c r="AV13" s="584">
        <v>4916</v>
      </c>
      <c r="AW13" s="581">
        <v>7866</v>
      </c>
      <c r="AX13" s="581">
        <v>9833</v>
      </c>
      <c r="AY13" s="581">
        <v>10816</v>
      </c>
      <c r="AZ13" s="585">
        <v>10816</v>
      </c>
      <c r="BA13" s="584">
        <v>14700</v>
      </c>
      <c r="BB13" s="581">
        <v>23519</v>
      </c>
      <c r="BC13" s="581">
        <v>29399</v>
      </c>
      <c r="BD13" s="581">
        <v>32339</v>
      </c>
      <c r="BE13" s="580">
        <v>32339</v>
      </c>
      <c r="BF13" s="581">
        <v>12782</v>
      </c>
      <c r="BG13" s="581">
        <v>20452</v>
      </c>
      <c r="BH13" s="581">
        <v>25565</v>
      </c>
      <c r="BI13" s="581">
        <v>28121</v>
      </c>
      <c r="BJ13" s="585">
        <v>28121</v>
      </c>
      <c r="BK13" s="584">
        <v>18092</v>
      </c>
      <c r="BL13" s="581">
        <v>28947</v>
      </c>
      <c r="BM13" s="581">
        <v>36184</v>
      </c>
      <c r="BN13" s="581">
        <v>39802</v>
      </c>
      <c r="BO13" s="580">
        <v>39802</v>
      </c>
      <c r="BP13" s="581">
        <v>15732</v>
      </c>
      <c r="BQ13" s="581">
        <v>25171</v>
      </c>
      <c r="BR13" s="581">
        <v>31464</v>
      </c>
      <c r="BS13" s="581">
        <v>34611</v>
      </c>
      <c r="BT13" s="585">
        <v>34611</v>
      </c>
      <c r="BU13" s="584">
        <v>28269</v>
      </c>
      <c r="BV13" s="581">
        <v>45230</v>
      </c>
      <c r="BW13" s="581">
        <v>56537</v>
      </c>
      <c r="BX13" s="581">
        <v>62191</v>
      </c>
      <c r="BY13" s="580">
        <v>62191</v>
      </c>
      <c r="BZ13" s="581">
        <v>24581</v>
      </c>
      <c r="CA13" s="581">
        <v>39330</v>
      </c>
      <c r="CB13" s="581">
        <v>49163</v>
      </c>
      <c r="CC13" s="581">
        <v>54079</v>
      </c>
      <c r="CD13" s="585">
        <v>54079</v>
      </c>
      <c r="CE13" s="584">
        <v>7633</v>
      </c>
      <c r="CF13" s="581">
        <v>12212</v>
      </c>
      <c r="CG13" s="581">
        <v>15265</v>
      </c>
      <c r="CH13" s="581">
        <v>16792</v>
      </c>
      <c r="CI13" s="580">
        <v>16792</v>
      </c>
      <c r="CJ13" s="581">
        <v>6637</v>
      </c>
      <c r="CK13" s="581">
        <v>10619</v>
      </c>
      <c r="CL13" s="581">
        <v>13274</v>
      </c>
      <c r="CM13" s="581">
        <v>14601</v>
      </c>
      <c r="CN13" s="585">
        <v>14601</v>
      </c>
      <c r="CO13" s="584">
        <v>6502</v>
      </c>
      <c r="CP13" s="581">
        <v>10403</v>
      </c>
      <c r="CQ13" s="581">
        <v>13004</v>
      </c>
      <c r="CR13" s="581">
        <v>14304</v>
      </c>
      <c r="CS13" s="580">
        <v>14304</v>
      </c>
      <c r="CT13" s="581">
        <v>5654</v>
      </c>
      <c r="CU13" s="581">
        <v>9046</v>
      </c>
      <c r="CV13" s="581">
        <v>11307</v>
      </c>
      <c r="CW13" s="581">
        <v>12438</v>
      </c>
      <c r="CX13" s="585">
        <v>12438</v>
      </c>
      <c r="CY13" s="571"/>
      <c r="CZ13" s="571"/>
      <c r="DA13" s="571"/>
      <c r="DB13" s="571"/>
      <c r="DC13" s="571"/>
      <c r="DD13" s="571"/>
      <c r="DE13" s="571"/>
      <c r="DF13" s="571"/>
      <c r="DG13" s="571"/>
      <c r="DH13" s="571"/>
      <c r="DI13" s="571"/>
      <c r="DJ13" s="571"/>
      <c r="DK13" s="571"/>
      <c r="DL13" s="571"/>
      <c r="DM13" s="571"/>
      <c r="DN13" s="571"/>
      <c r="DO13" s="571"/>
      <c r="DP13" s="571"/>
      <c r="DQ13" s="571"/>
      <c r="DR13" s="571"/>
      <c r="DS13" s="571"/>
      <c r="DT13" s="571"/>
      <c r="DU13" s="571"/>
      <c r="DV13" s="571"/>
      <c r="DW13" s="571"/>
      <c r="DX13" s="571"/>
      <c r="DY13" s="571"/>
      <c r="DZ13" s="571"/>
      <c r="EA13" s="571"/>
      <c r="EB13" s="571"/>
      <c r="EC13" s="571"/>
      <c r="ED13" s="571"/>
      <c r="EE13" s="571"/>
      <c r="EF13" s="571"/>
      <c r="EG13" s="571"/>
      <c r="EH13" s="571"/>
      <c r="EI13" s="571"/>
      <c r="EJ13" s="571"/>
      <c r="EK13" s="571"/>
      <c r="EL13" s="571"/>
      <c r="EM13" s="571"/>
      <c r="EN13" s="571"/>
      <c r="EO13" s="571"/>
      <c r="EP13" s="571"/>
      <c r="EQ13" s="571"/>
      <c r="ER13" s="571"/>
      <c r="ES13" s="571"/>
      <c r="ET13" s="571"/>
      <c r="EU13" s="571"/>
      <c r="EV13" s="571"/>
      <c r="EW13" s="571"/>
      <c r="EX13" s="571"/>
      <c r="EY13" s="571"/>
      <c r="EZ13" s="571"/>
      <c r="FA13" s="571"/>
      <c r="FB13" s="571"/>
      <c r="FC13" s="571"/>
      <c r="FD13" s="571"/>
      <c r="FE13" s="571"/>
      <c r="FF13" s="571"/>
      <c r="FG13" s="571"/>
      <c r="FH13" s="571"/>
      <c r="FI13" s="571"/>
      <c r="FJ13" s="571"/>
      <c r="FK13" s="571"/>
      <c r="FL13" s="571"/>
    </row>
    <row r="14" spans="1:168" s="586" customFormat="1">
      <c r="A14" s="927"/>
      <c r="B14" s="579" t="s">
        <v>1241</v>
      </c>
      <c r="C14" s="580">
        <v>0</v>
      </c>
      <c r="D14" s="581">
        <v>0</v>
      </c>
      <c r="E14" s="581">
        <v>0</v>
      </c>
      <c r="F14" s="581">
        <v>0</v>
      </c>
      <c r="G14" s="581">
        <v>0</v>
      </c>
      <c r="H14" s="581">
        <v>0</v>
      </c>
      <c r="I14" s="581">
        <v>0</v>
      </c>
      <c r="J14" s="581">
        <v>0</v>
      </c>
      <c r="K14" s="581">
        <v>0</v>
      </c>
      <c r="L14" s="581">
        <v>0</v>
      </c>
      <c r="M14" s="581">
        <v>0</v>
      </c>
      <c r="N14" s="581">
        <v>0</v>
      </c>
      <c r="O14" s="581">
        <v>0</v>
      </c>
      <c r="P14" s="581">
        <v>0</v>
      </c>
      <c r="Q14" s="582">
        <v>0</v>
      </c>
      <c r="R14" s="581">
        <v>0</v>
      </c>
      <c r="S14" s="581">
        <v>0</v>
      </c>
      <c r="T14" s="581">
        <v>0</v>
      </c>
      <c r="U14" s="581">
        <v>0</v>
      </c>
      <c r="V14" s="581">
        <v>0</v>
      </c>
      <c r="W14" s="580">
        <v>0</v>
      </c>
      <c r="X14" s="581">
        <v>0</v>
      </c>
      <c r="Y14" s="581">
        <v>0</v>
      </c>
      <c r="Z14" s="581">
        <v>0</v>
      </c>
      <c r="AA14" s="581">
        <v>0</v>
      </c>
      <c r="AB14" s="580">
        <v>0</v>
      </c>
      <c r="AC14" s="581">
        <v>0</v>
      </c>
      <c r="AD14" s="581">
        <v>0</v>
      </c>
      <c r="AE14" s="581">
        <v>0</v>
      </c>
      <c r="AF14" s="581">
        <v>0</v>
      </c>
      <c r="AG14" s="580">
        <v>0</v>
      </c>
      <c r="AH14" s="581">
        <v>0</v>
      </c>
      <c r="AI14" s="581">
        <v>0</v>
      </c>
      <c r="AJ14" s="581">
        <v>0</v>
      </c>
      <c r="AK14" s="583">
        <v>0</v>
      </c>
      <c r="AL14" s="584">
        <v>0</v>
      </c>
      <c r="AM14" s="581">
        <v>0</v>
      </c>
      <c r="AN14" s="581">
        <v>0</v>
      </c>
      <c r="AO14" s="581">
        <v>0</v>
      </c>
      <c r="AP14" s="581">
        <v>0</v>
      </c>
      <c r="AQ14" s="580">
        <v>0</v>
      </c>
      <c r="AR14" s="581">
        <v>0</v>
      </c>
      <c r="AS14" s="581">
        <v>0</v>
      </c>
      <c r="AT14" s="581">
        <v>0</v>
      </c>
      <c r="AU14" s="582">
        <v>0</v>
      </c>
      <c r="AV14" s="584">
        <v>0</v>
      </c>
      <c r="AW14" s="581">
        <v>0</v>
      </c>
      <c r="AX14" s="581">
        <v>0</v>
      </c>
      <c r="AY14" s="581">
        <v>0</v>
      </c>
      <c r="AZ14" s="585">
        <v>0</v>
      </c>
      <c r="BA14" s="584">
        <v>0</v>
      </c>
      <c r="BB14" s="581">
        <v>0</v>
      </c>
      <c r="BC14" s="581">
        <v>0</v>
      </c>
      <c r="BD14" s="581">
        <v>0</v>
      </c>
      <c r="BE14" s="580">
        <v>0</v>
      </c>
      <c r="BF14" s="581">
        <v>0</v>
      </c>
      <c r="BG14" s="581">
        <v>0</v>
      </c>
      <c r="BH14" s="581">
        <v>0</v>
      </c>
      <c r="BI14" s="581">
        <v>0</v>
      </c>
      <c r="BJ14" s="585">
        <v>0</v>
      </c>
      <c r="BK14" s="584">
        <v>0</v>
      </c>
      <c r="BL14" s="581">
        <v>0</v>
      </c>
      <c r="BM14" s="581">
        <v>0</v>
      </c>
      <c r="BN14" s="581">
        <v>0</v>
      </c>
      <c r="BO14" s="580">
        <v>0</v>
      </c>
      <c r="BP14" s="581">
        <v>0</v>
      </c>
      <c r="BQ14" s="581">
        <v>0</v>
      </c>
      <c r="BR14" s="581">
        <v>0</v>
      </c>
      <c r="BS14" s="581">
        <v>0</v>
      </c>
      <c r="BT14" s="585">
        <v>0</v>
      </c>
      <c r="BU14" s="584">
        <v>0</v>
      </c>
      <c r="BV14" s="581">
        <v>0</v>
      </c>
      <c r="BW14" s="581">
        <v>0</v>
      </c>
      <c r="BX14" s="581">
        <v>0</v>
      </c>
      <c r="BY14" s="580">
        <v>0</v>
      </c>
      <c r="BZ14" s="581">
        <v>0</v>
      </c>
      <c r="CA14" s="581">
        <v>0</v>
      </c>
      <c r="CB14" s="581">
        <v>0</v>
      </c>
      <c r="CC14" s="581">
        <v>0</v>
      </c>
      <c r="CD14" s="585">
        <v>0</v>
      </c>
      <c r="CE14" s="584">
        <v>0</v>
      </c>
      <c r="CF14" s="581">
        <v>0</v>
      </c>
      <c r="CG14" s="581">
        <v>0</v>
      </c>
      <c r="CH14" s="581">
        <v>0</v>
      </c>
      <c r="CI14" s="580">
        <v>0</v>
      </c>
      <c r="CJ14" s="581">
        <v>0</v>
      </c>
      <c r="CK14" s="581">
        <v>0</v>
      </c>
      <c r="CL14" s="581">
        <v>0</v>
      </c>
      <c r="CM14" s="581">
        <v>0</v>
      </c>
      <c r="CN14" s="585">
        <v>0</v>
      </c>
      <c r="CO14" s="584">
        <v>0</v>
      </c>
      <c r="CP14" s="581">
        <v>0</v>
      </c>
      <c r="CQ14" s="581">
        <v>0</v>
      </c>
      <c r="CR14" s="581">
        <v>0</v>
      </c>
      <c r="CS14" s="580">
        <v>0</v>
      </c>
      <c r="CT14" s="581">
        <v>0</v>
      </c>
      <c r="CU14" s="581">
        <v>0</v>
      </c>
      <c r="CV14" s="581">
        <v>0</v>
      </c>
      <c r="CW14" s="581">
        <v>0</v>
      </c>
      <c r="CX14" s="585">
        <v>0</v>
      </c>
      <c r="CY14" s="571"/>
      <c r="CZ14" s="571"/>
      <c r="DA14" s="571"/>
      <c r="DB14" s="571"/>
      <c r="DC14" s="571"/>
      <c r="DD14" s="571"/>
      <c r="DE14" s="571"/>
      <c r="DF14" s="571"/>
      <c r="DG14" s="571"/>
      <c r="DH14" s="571"/>
      <c r="DI14" s="571"/>
      <c r="DJ14" s="571"/>
      <c r="DK14" s="571"/>
      <c r="DL14" s="571"/>
      <c r="DM14" s="571"/>
      <c r="DN14" s="571"/>
      <c r="DO14" s="571"/>
      <c r="DP14" s="571"/>
      <c r="DQ14" s="571"/>
      <c r="DR14" s="571"/>
      <c r="DS14" s="571"/>
      <c r="DT14" s="571"/>
      <c r="DU14" s="571"/>
      <c r="DV14" s="571"/>
      <c r="DW14" s="571"/>
      <c r="DX14" s="571"/>
      <c r="DY14" s="571"/>
      <c r="DZ14" s="571"/>
      <c r="EA14" s="571"/>
      <c r="EB14" s="571"/>
      <c r="EC14" s="571"/>
      <c r="ED14" s="571"/>
      <c r="EE14" s="571"/>
      <c r="EF14" s="571"/>
      <c r="EG14" s="571"/>
      <c r="EH14" s="571"/>
      <c r="EI14" s="571"/>
      <c r="EJ14" s="571"/>
      <c r="EK14" s="571"/>
      <c r="EL14" s="571"/>
      <c r="EM14" s="571"/>
      <c r="EN14" s="571"/>
      <c r="EO14" s="571"/>
      <c r="EP14" s="571"/>
      <c r="EQ14" s="571"/>
      <c r="ER14" s="571"/>
      <c r="ES14" s="571"/>
      <c r="ET14" s="571"/>
      <c r="EU14" s="571"/>
      <c r="EV14" s="571"/>
      <c r="EW14" s="571"/>
      <c r="EX14" s="571"/>
      <c r="EY14" s="571"/>
      <c r="EZ14" s="571"/>
      <c r="FA14" s="571"/>
      <c r="FB14" s="571"/>
      <c r="FC14" s="571"/>
      <c r="FD14" s="571"/>
      <c r="FE14" s="571"/>
      <c r="FF14" s="571"/>
      <c r="FG14" s="571"/>
      <c r="FH14" s="571"/>
      <c r="FI14" s="571"/>
      <c r="FJ14" s="571"/>
      <c r="FK14" s="571"/>
      <c r="FL14" s="571"/>
    </row>
    <row r="15" spans="1:168" s="578" customFormat="1">
      <c r="A15" s="928"/>
      <c r="B15" s="572" t="s">
        <v>1242</v>
      </c>
      <c r="C15" s="573">
        <v>1296</v>
      </c>
      <c r="D15" s="574">
        <v>2073</v>
      </c>
      <c r="E15" s="574">
        <v>2592</v>
      </c>
      <c r="F15" s="574">
        <v>2851</v>
      </c>
      <c r="G15" s="574">
        <v>2851</v>
      </c>
      <c r="H15" s="574">
        <v>1296</v>
      </c>
      <c r="I15" s="574">
        <v>2073</v>
      </c>
      <c r="J15" s="574">
        <v>2592</v>
      </c>
      <c r="K15" s="574">
        <v>2851</v>
      </c>
      <c r="L15" s="574">
        <v>2851</v>
      </c>
      <c r="M15" s="574">
        <v>1408</v>
      </c>
      <c r="N15" s="574">
        <v>2253</v>
      </c>
      <c r="O15" s="574">
        <v>2817</v>
      </c>
      <c r="P15" s="574">
        <v>3099</v>
      </c>
      <c r="Q15" s="572">
        <v>3099</v>
      </c>
      <c r="R15" s="574">
        <v>1465</v>
      </c>
      <c r="S15" s="574">
        <v>2344</v>
      </c>
      <c r="T15" s="574">
        <v>2930</v>
      </c>
      <c r="U15" s="574">
        <v>3222</v>
      </c>
      <c r="V15" s="574">
        <v>3222</v>
      </c>
      <c r="W15" s="573">
        <v>1972</v>
      </c>
      <c r="X15" s="574">
        <v>3155</v>
      </c>
      <c r="Y15" s="574">
        <v>3944</v>
      </c>
      <c r="Z15" s="574">
        <v>4338</v>
      </c>
      <c r="AA15" s="574">
        <v>4338</v>
      </c>
      <c r="AB15" s="573">
        <v>1408</v>
      </c>
      <c r="AC15" s="574">
        <v>2253</v>
      </c>
      <c r="AD15" s="574">
        <v>2817</v>
      </c>
      <c r="AE15" s="574">
        <v>3099</v>
      </c>
      <c r="AF15" s="574">
        <v>3099</v>
      </c>
      <c r="AG15" s="573">
        <v>1408</v>
      </c>
      <c r="AH15" s="574">
        <v>2253</v>
      </c>
      <c r="AI15" s="574">
        <v>2817</v>
      </c>
      <c r="AJ15" s="574">
        <v>3099</v>
      </c>
      <c r="AK15" s="575">
        <v>3099</v>
      </c>
      <c r="AL15" s="576">
        <v>1296</v>
      </c>
      <c r="AM15" s="574">
        <v>2073</v>
      </c>
      <c r="AN15" s="574">
        <v>2592</v>
      </c>
      <c r="AO15" s="574">
        <v>2851</v>
      </c>
      <c r="AP15" s="574">
        <v>2851</v>
      </c>
      <c r="AQ15" s="573">
        <v>1408</v>
      </c>
      <c r="AR15" s="574">
        <v>2253</v>
      </c>
      <c r="AS15" s="574">
        <v>2817</v>
      </c>
      <c r="AT15" s="574">
        <v>3099</v>
      </c>
      <c r="AU15" s="572">
        <v>3099</v>
      </c>
      <c r="AV15" s="576">
        <v>1521</v>
      </c>
      <c r="AW15" s="574">
        <v>2434</v>
      </c>
      <c r="AX15" s="574">
        <v>3042</v>
      </c>
      <c r="AY15" s="574">
        <v>3346</v>
      </c>
      <c r="AZ15" s="577">
        <v>3346</v>
      </c>
      <c r="BA15" s="576">
        <v>1684</v>
      </c>
      <c r="BB15" s="574">
        <v>2695</v>
      </c>
      <c r="BC15" s="574">
        <v>3369</v>
      </c>
      <c r="BD15" s="574">
        <v>3706</v>
      </c>
      <c r="BE15" s="573">
        <v>3706</v>
      </c>
      <c r="BF15" s="574">
        <v>1831</v>
      </c>
      <c r="BG15" s="574">
        <v>2930</v>
      </c>
      <c r="BH15" s="574">
        <v>3662</v>
      </c>
      <c r="BI15" s="574">
        <v>4028</v>
      </c>
      <c r="BJ15" s="577">
        <v>4028</v>
      </c>
      <c r="BK15" s="576">
        <v>1857</v>
      </c>
      <c r="BL15" s="574">
        <v>2972</v>
      </c>
      <c r="BM15" s="574">
        <v>3714</v>
      </c>
      <c r="BN15" s="574">
        <v>4086</v>
      </c>
      <c r="BO15" s="573">
        <v>4086</v>
      </c>
      <c r="BP15" s="574">
        <v>2028</v>
      </c>
      <c r="BQ15" s="574">
        <v>3245</v>
      </c>
      <c r="BR15" s="574">
        <v>4056</v>
      </c>
      <c r="BS15" s="574">
        <v>4462</v>
      </c>
      <c r="BT15" s="577">
        <v>4462</v>
      </c>
      <c r="BU15" s="576">
        <v>2565</v>
      </c>
      <c r="BV15" s="574">
        <v>4103</v>
      </c>
      <c r="BW15" s="574">
        <v>5129</v>
      </c>
      <c r="BX15" s="574">
        <v>5642</v>
      </c>
      <c r="BY15" s="573">
        <v>5642</v>
      </c>
      <c r="BZ15" s="574">
        <v>2817</v>
      </c>
      <c r="CA15" s="574">
        <v>4507</v>
      </c>
      <c r="CB15" s="574">
        <v>5634</v>
      </c>
      <c r="CC15" s="574">
        <v>6197</v>
      </c>
      <c r="CD15" s="577">
        <v>6197</v>
      </c>
      <c r="CE15" s="576">
        <v>1403</v>
      </c>
      <c r="CF15" s="574">
        <v>2245</v>
      </c>
      <c r="CG15" s="574">
        <v>2806</v>
      </c>
      <c r="CH15" s="574">
        <v>3087</v>
      </c>
      <c r="CI15" s="573">
        <v>3087</v>
      </c>
      <c r="CJ15" s="574">
        <v>1521</v>
      </c>
      <c r="CK15" s="574">
        <v>2434</v>
      </c>
      <c r="CL15" s="574">
        <v>3042</v>
      </c>
      <c r="CM15" s="574">
        <v>3346</v>
      </c>
      <c r="CN15" s="577">
        <v>3346</v>
      </c>
      <c r="CO15" s="576">
        <v>1490</v>
      </c>
      <c r="CP15" s="574">
        <v>2384</v>
      </c>
      <c r="CQ15" s="574">
        <v>2980</v>
      </c>
      <c r="CR15" s="574">
        <v>3278</v>
      </c>
      <c r="CS15" s="573">
        <v>3278</v>
      </c>
      <c r="CT15" s="574">
        <v>1620</v>
      </c>
      <c r="CU15" s="574">
        <v>2592</v>
      </c>
      <c r="CV15" s="574">
        <v>3239</v>
      </c>
      <c r="CW15" s="574">
        <v>3563</v>
      </c>
      <c r="CX15" s="577">
        <v>3563</v>
      </c>
      <c r="CY15" s="571"/>
      <c r="CZ15" s="571"/>
      <c r="DA15" s="571"/>
      <c r="DB15" s="571"/>
      <c r="DC15" s="571"/>
      <c r="DD15" s="571"/>
      <c r="DE15" s="571"/>
      <c r="DF15" s="571"/>
      <c r="DG15" s="571"/>
      <c r="DH15" s="571"/>
      <c r="DI15" s="571"/>
      <c r="DJ15" s="571"/>
      <c r="DK15" s="571"/>
      <c r="DL15" s="571"/>
      <c r="DM15" s="571"/>
      <c r="DN15" s="571"/>
      <c r="DO15" s="571"/>
      <c r="DP15" s="571"/>
      <c r="DQ15" s="571"/>
      <c r="DR15" s="571"/>
      <c r="DS15" s="571"/>
      <c r="DT15" s="571"/>
      <c r="DU15" s="571"/>
      <c r="DV15" s="571"/>
      <c r="DW15" s="571"/>
      <c r="DX15" s="571"/>
      <c r="DY15" s="571"/>
      <c r="DZ15" s="571"/>
      <c r="EA15" s="571"/>
      <c r="EB15" s="571"/>
      <c r="EC15" s="571"/>
      <c r="ED15" s="571"/>
      <c r="EE15" s="571"/>
      <c r="EF15" s="571"/>
      <c r="EG15" s="571"/>
      <c r="EH15" s="571"/>
      <c r="EI15" s="571"/>
      <c r="EJ15" s="571"/>
      <c r="EK15" s="571"/>
      <c r="EL15" s="571"/>
      <c r="EM15" s="571"/>
      <c r="EN15" s="571"/>
      <c r="EO15" s="571"/>
      <c r="EP15" s="571"/>
      <c r="EQ15" s="571"/>
      <c r="ER15" s="571"/>
      <c r="ES15" s="571"/>
      <c r="ET15" s="571"/>
      <c r="EU15" s="571"/>
      <c r="EV15" s="571"/>
      <c r="EW15" s="571"/>
      <c r="EX15" s="571"/>
      <c r="EY15" s="571"/>
      <c r="EZ15" s="571"/>
      <c r="FA15" s="571"/>
      <c r="FB15" s="571"/>
      <c r="FC15" s="571"/>
      <c r="FD15" s="571"/>
      <c r="FE15" s="571"/>
      <c r="FF15" s="571"/>
      <c r="FG15" s="571"/>
      <c r="FH15" s="571"/>
      <c r="FI15" s="571"/>
      <c r="FJ15" s="571"/>
      <c r="FK15" s="571"/>
      <c r="FL15" s="571"/>
    </row>
    <row r="16" spans="1:168" ht="37.5">
      <c r="B16" s="602" t="s">
        <v>1251</v>
      </c>
      <c r="E16" s="605">
        <f>E15/E20</f>
        <v>0.45156794430000002</v>
      </c>
      <c r="H16" s="587"/>
      <c r="I16" s="587"/>
      <c r="J16" s="605">
        <f>J15/J20</f>
        <v>0.45156794430000002</v>
      </c>
      <c r="K16" s="587"/>
      <c r="L16" s="587"/>
      <c r="M16" s="587"/>
      <c r="N16" s="587"/>
      <c r="O16" s="605">
        <f>O15/O20</f>
        <v>0.49076655050000001</v>
      </c>
      <c r="P16" s="587"/>
      <c r="Q16" s="587"/>
      <c r="R16" s="587"/>
      <c r="S16" s="587"/>
      <c r="T16" s="605">
        <f>T15/T20</f>
        <v>0.51045296169999999</v>
      </c>
      <c r="U16" s="587"/>
      <c r="V16" s="587"/>
      <c r="W16" s="587"/>
      <c r="X16" s="587"/>
      <c r="Y16" s="605">
        <f>Y15/Y20</f>
        <v>0.68710801389999998</v>
      </c>
      <c r="Z16" s="587"/>
      <c r="AA16" s="587"/>
      <c r="AB16" s="587"/>
      <c r="AC16" s="587"/>
      <c r="AD16" s="605">
        <f>AD15/AD20</f>
        <v>0.49076655050000001</v>
      </c>
      <c r="AE16" s="587"/>
      <c r="AF16" s="587"/>
      <c r="AG16" s="587"/>
      <c r="AH16" s="587"/>
      <c r="AI16" s="605">
        <f>AI15/AI20</f>
        <v>0.49076655050000001</v>
      </c>
      <c r="AJ16" s="587"/>
      <c r="AK16" s="587"/>
      <c r="AL16" s="587"/>
      <c r="AM16" s="587"/>
      <c r="AN16" s="605">
        <f>AN15/AN20</f>
        <v>0.45156794430000002</v>
      </c>
      <c r="AO16" s="587"/>
      <c r="AP16" s="587"/>
      <c r="AQ16" s="587"/>
      <c r="AR16" s="587"/>
      <c r="AS16" s="605">
        <f>AS15/AS20</f>
        <v>0.49076655050000001</v>
      </c>
      <c r="AT16" s="587"/>
      <c r="AU16" s="587"/>
      <c r="AV16" s="587"/>
      <c r="AW16" s="587"/>
      <c r="AX16" s="605">
        <f>AX15/AX20</f>
        <v>0.5299651568</v>
      </c>
      <c r="AY16" s="587"/>
      <c r="AZ16" s="587"/>
      <c r="BA16" s="587"/>
      <c r="BB16" s="587"/>
      <c r="BC16" s="605">
        <f>BC15/BC20</f>
        <v>0.5869337979</v>
      </c>
      <c r="BD16" s="587"/>
      <c r="BE16" s="587"/>
      <c r="BF16" s="587"/>
      <c r="BG16" s="587"/>
      <c r="BH16" s="605">
        <f>BH15/BH20</f>
        <v>0.63797909409999998</v>
      </c>
      <c r="BI16" s="587"/>
      <c r="BJ16" s="587"/>
      <c r="BK16" s="587"/>
      <c r="BL16" s="587"/>
      <c r="BM16" s="605">
        <f>BM15/BM20</f>
        <v>0.64703832750000001</v>
      </c>
      <c r="BN16" s="587"/>
      <c r="BO16" s="587"/>
      <c r="BP16" s="587"/>
      <c r="BQ16" s="587"/>
      <c r="BR16" s="605">
        <f>BR15/BR20</f>
        <v>0.70662020910000001</v>
      </c>
      <c r="BS16" s="587"/>
      <c r="BT16" s="587"/>
      <c r="BU16" s="587"/>
      <c r="BV16" s="587"/>
      <c r="BW16" s="605">
        <f>BW15/BW20</f>
        <v>0.89355400699999998</v>
      </c>
      <c r="BX16" s="587"/>
      <c r="BY16" s="587"/>
      <c r="BZ16" s="587"/>
      <c r="CA16" s="587"/>
      <c r="CB16" s="605">
        <f>CB15/CB20</f>
        <v>0.98153310100000002</v>
      </c>
      <c r="CC16" s="587"/>
      <c r="CD16" s="587"/>
      <c r="CE16" s="587"/>
      <c r="CF16" s="587"/>
      <c r="CG16" s="605">
        <f>CG15/CG20</f>
        <v>0.48885017419999999</v>
      </c>
      <c r="CH16" s="587"/>
      <c r="CI16" s="587"/>
      <c r="CJ16" s="587"/>
      <c r="CK16" s="587"/>
      <c r="CL16" s="605">
        <f>CL15/CL20</f>
        <v>0.5299651568</v>
      </c>
      <c r="CM16" s="587"/>
      <c r="CN16" s="587"/>
      <c r="CO16" s="587"/>
      <c r="CP16" s="587"/>
      <c r="CQ16" s="605">
        <f>CQ15/CQ20</f>
        <v>0.51916376310000001</v>
      </c>
      <c r="CR16" s="587"/>
      <c r="CS16" s="587"/>
      <c r="CT16" s="587"/>
      <c r="CU16" s="587"/>
      <c r="CV16" s="605">
        <f>CV15/CV20</f>
        <v>0.56428571429999996</v>
      </c>
      <c r="CW16" s="587"/>
      <c r="CX16" s="587"/>
      <c r="CY16" s="587"/>
      <c r="CZ16" s="587"/>
      <c r="DA16" s="587"/>
      <c r="DB16" s="587"/>
      <c r="DC16" s="587"/>
      <c r="DD16" s="587"/>
      <c r="DE16" s="587"/>
      <c r="DF16" s="587"/>
      <c r="DG16" s="587"/>
      <c r="DH16" s="587"/>
      <c r="DI16" s="587"/>
      <c r="DJ16" s="587"/>
      <c r="DK16" s="587"/>
      <c r="DL16" s="587"/>
    </row>
    <row r="17" spans="2:116" ht="112.5">
      <c r="B17" s="602" t="s">
        <v>1252</v>
      </c>
      <c r="E17" s="606">
        <f>E21*E16</f>
        <v>657</v>
      </c>
      <c r="H17" s="587"/>
      <c r="I17" s="587"/>
      <c r="J17" s="606">
        <f>J21*J16</f>
        <v>657</v>
      </c>
      <c r="K17" s="587"/>
      <c r="L17" s="587"/>
      <c r="M17" s="587"/>
      <c r="N17" s="587"/>
      <c r="O17" s="606">
        <f>O21*O16</f>
        <v>714</v>
      </c>
      <c r="P17" s="587"/>
      <c r="Q17" s="587"/>
      <c r="R17" s="587"/>
      <c r="S17" s="587"/>
      <c r="T17" s="606">
        <f>T21*T16</f>
        <v>743</v>
      </c>
      <c r="U17" s="587"/>
      <c r="V17" s="587"/>
      <c r="W17" s="587"/>
      <c r="X17" s="587"/>
      <c r="Y17" s="606">
        <f>Y21*Y16</f>
        <v>1000</v>
      </c>
      <c r="Z17" s="587"/>
      <c r="AA17" s="587"/>
      <c r="AB17" s="587"/>
      <c r="AC17" s="587"/>
      <c r="AD17" s="606">
        <f>AD21*AD16</f>
        <v>714</v>
      </c>
      <c r="AE17" s="587"/>
      <c r="AF17" s="587"/>
      <c r="AG17" s="587"/>
      <c r="AH17" s="587"/>
      <c r="AI17" s="606">
        <f>AI21*AI16</f>
        <v>714</v>
      </c>
      <c r="AJ17" s="587"/>
      <c r="AK17" s="587"/>
      <c r="AL17" s="587"/>
      <c r="AM17" s="587"/>
      <c r="AN17" s="606">
        <f>AN21*AN16</f>
        <v>657</v>
      </c>
      <c r="AO17" s="587"/>
      <c r="AP17" s="587"/>
      <c r="AQ17" s="587"/>
      <c r="AR17" s="587"/>
      <c r="AS17" s="606">
        <f>AS21*AS16</f>
        <v>714</v>
      </c>
      <c r="AT17" s="587"/>
      <c r="AU17" s="587"/>
      <c r="AV17" s="587"/>
      <c r="AW17" s="587"/>
      <c r="AX17" s="606">
        <f>AX21*AX16</f>
        <v>771</v>
      </c>
      <c r="AY17" s="587"/>
      <c r="AZ17" s="587"/>
      <c r="BA17" s="587"/>
      <c r="BB17" s="587"/>
      <c r="BC17" s="606">
        <f>BC21*BC16</f>
        <v>854</v>
      </c>
      <c r="BD17" s="587"/>
      <c r="BE17" s="587"/>
      <c r="BF17" s="587"/>
      <c r="BG17" s="587"/>
      <c r="BH17" s="606">
        <f>BH21*BH16</f>
        <v>928</v>
      </c>
      <c r="BI17" s="587"/>
      <c r="BJ17" s="587"/>
      <c r="BK17" s="587"/>
      <c r="BL17" s="587"/>
      <c r="BM17" s="606">
        <f>BM21*BM16</f>
        <v>941</v>
      </c>
      <c r="BN17" s="587"/>
      <c r="BO17" s="587"/>
      <c r="BP17" s="587"/>
      <c r="BQ17" s="587"/>
      <c r="BR17" s="606">
        <f>BR21*BR16</f>
        <v>1028</v>
      </c>
      <c r="BS17" s="587"/>
      <c r="BT17" s="587"/>
      <c r="BU17" s="587"/>
      <c r="BV17" s="587"/>
      <c r="BW17" s="606">
        <f>BW21*BW16</f>
        <v>1300</v>
      </c>
      <c r="BX17" s="587"/>
      <c r="BY17" s="587"/>
      <c r="BZ17" s="587"/>
      <c r="CA17" s="587"/>
      <c r="CB17" s="606">
        <f>CB21*CB16</f>
        <v>1428</v>
      </c>
      <c r="CC17" s="587"/>
      <c r="CD17" s="587"/>
      <c r="CE17" s="587"/>
      <c r="CF17" s="587"/>
      <c r="CG17" s="606">
        <f>CG21*CG16</f>
        <v>711</v>
      </c>
      <c r="CH17" s="587"/>
      <c r="CI17" s="587"/>
      <c r="CJ17" s="587"/>
      <c r="CK17" s="587"/>
      <c r="CL17" s="606">
        <f>CL21*CL16</f>
        <v>771</v>
      </c>
      <c r="CM17" s="587"/>
      <c r="CN17" s="587"/>
      <c r="CO17" s="587"/>
      <c r="CP17" s="587"/>
      <c r="CQ17" s="606">
        <f>CQ21*CQ16</f>
        <v>755</v>
      </c>
      <c r="CR17" s="587"/>
      <c r="CS17" s="587"/>
      <c r="CT17" s="587"/>
      <c r="CU17" s="587"/>
      <c r="CV17" s="606">
        <f>CV21*CV16</f>
        <v>821</v>
      </c>
      <c r="CW17" s="587"/>
      <c r="CX17" s="587"/>
      <c r="CY17" s="587"/>
      <c r="CZ17" s="587"/>
      <c r="DA17" s="587"/>
      <c r="DB17" s="587"/>
      <c r="DC17" s="587"/>
      <c r="DD17" s="587"/>
      <c r="DE17" s="587"/>
      <c r="DF17" s="587"/>
      <c r="DG17" s="587"/>
      <c r="DH17" s="587"/>
      <c r="DI17" s="587"/>
      <c r="DJ17" s="587"/>
      <c r="DK17" s="587"/>
      <c r="DL17" s="587"/>
    </row>
    <row r="18" spans="2:116" ht="93.75">
      <c r="B18" s="602" t="s">
        <v>1253</v>
      </c>
      <c r="E18" s="606">
        <f>E22*E16</f>
        <v>1935</v>
      </c>
      <c r="H18" s="587"/>
      <c r="I18" s="587"/>
      <c r="J18" s="606">
        <f>J22*J16</f>
        <v>1935</v>
      </c>
      <c r="K18" s="587"/>
      <c r="L18" s="587"/>
      <c r="M18" s="587"/>
      <c r="N18" s="587"/>
      <c r="O18" s="606">
        <f>O22*O16</f>
        <v>2103</v>
      </c>
      <c r="P18" s="587"/>
      <c r="Q18" s="587"/>
      <c r="R18" s="587"/>
      <c r="S18" s="587"/>
      <c r="T18" s="606">
        <f>T22*T16</f>
        <v>2187</v>
      </c>
      <c r="U18" s="587"/>
      <c r="V18" s="587"/>
      <c r="W18" s="587"/>
      <c r="X18" s="587"/>
      <c r="Y18" s="606">
        <f>Y22*Y16</f>
        <v>2944</v>
      </c>
      <c r="Z18" s="587"/>
      <c r="AA18" s="587"/>
      <c r="AB18" s="587"/>
      <c r="AC18" s="587"/>
      <c r="AD18" s="606">
        <f>AD22*AD16</f>
        <v>2103</v>
      </c>
      <c r="AE18" s="587"/>
      <c r="AF18" s="587"/>
      <c r="AG18" s="587"/>
      <c r="AH18" s="587"/>
      <c r="AI18" s="606">
        <f>AI22*AI16</f>
        <v>2103</v>
      </c>
      <c r="AJ18" s="587"/>
      <c r="AK18" s="587"/>
      <c r="AL18" s="587"/>
      <c r="AM18" s="587"/>
      <c r="AN18" s="606">
        <f>AN22*AN16</f>
        <v>1935</v>
      </c>
      <c r="AO18" s="587"/>
      <c r="AP18" s="587"/>
      <c r="AQ18" s="587"/>
      <c r="AR18" s="587"/>
      <c r="AS18" s="606">
        <f>AS22*AS16</f>
        <v>2103</v>
      </c>
      <c r="AT18" s="587"/>
      <c r="AU18" s="587"/>
      <c r="AV18" s="587"/>
      <c r="AW18" s="587"/>
      <c r="AX18" s="606">
        <f>AX22*AX16</f>
        <v>2271</v>
      </c>
      <c r="AY18" s="587"/>
      <c r="AZ18" s="587"/>
      <c r="BA18" s="587"/>
      <c r="BB18" s="587"/>
      <c r="BC18" s="606">
        <f>BC22*BC16</f>
        <v>2515</v>
      </c>
      <c r="BD18" s="587"/>
      <c r="BE18" s="587"/>
      <c r="BF18" s="587"/>
      <c r="BG18" s="587"/>
      <c r="BH18" s="606">
        <f>BH22*BH16</f>
        <v>2734</v>
      </c>
      <c r="BI18" s="587"/>
      <c r="BJ18" s="587"/>
      <c r="BK18" s="587"/>
      <c r="BL18" s="587"/>
      <c r="BM18" s="606">
        <f>BM22*BM16</f>
        <v>2773</v>
      </c>
      <c r="BN18" s="587"/>
      <c r="BO18" s="587"/>
      <c r="BP18" s="587"/>
      <c r="BQ18" s="587"/>
      <c r="BR18" s="606">
        <f>BR22*BR16</f>
        <v>3028</v>
      </c>
      <c r="BS18" s="587"/>
      <c r="BT18" s="587"/>
      <c r="BU18" s="587"/>
      <c r="BV18" s="587"/>
      <c r="BW18" s="606">
        <f>BW22*BW16</f>
        <v>3829</v>
      </c>
      <c r="BX18" s="587"/>
      <c r="BY18" s="587"/>
      <c r="BZ18" s="587"/>
      <c r="CA18" s="587"/>
      <c r="CB18" s="606">
        <f>CB22*CB16</f>
        <v>4206</v>
      </c>
      <c r="CC18" s="587"/>
      <c r="CD18" s="587"/>
      <c r="CE18" s="587"/>
      <c r="CF18" s="587"/>
      <c r="CG18" s="606">
        <f>CG22*CG16</f>
        <v>2095</v>
      </c>
      <c r="CH18" s="587"/>
      <c r="CI18" s="587"/>
      <c r="CJ18" s="587"/>
      <c r="CK18" s="587"/>
      <c r="CL18" s="606">
        <f>CL22*CL16</f>
        <v>2271</v>
      </c>
      <c r="CM18" s="587"/>
      <c r="CN18" s="587"/>
      <c r="CO18" s="587"/>
      <c r="CP18" s="587"/>
      <c r="CQ18" s="606">
        <f>CQ22*CQ16</f>
        <v>2225</v>
      </c>
      <c r="CR18" s="587"/>
      <c r="CS18" s="587"/>
      <c r="CT18" s="587"/>
      <c r="CU18" s="587"/>
      <c r="CV18" s="606">
        <f>CV22*CV16</f>
        <v>2418</v>
      </c>
      <c r="CW18" s="587"/>
      <c r="CX18" s="587"/>
      <c r="CY18" s="587"/>
      <c r="CZ18" s="587"/>
      <c r="DA18" s="587"/>
      <c r="DB18" s="587"/>
      <c r="DC18" s="587"/>
      <c r="DD18" s="587"/>
      <c r="DE18" s="587"/>
      <c r="DF18" s="587"/>
      <c r="DG18" s="587"/>
      <c r="DH18" s="587"/>
      <c r="DI18" s="587"/>
      <c r="DJ18" s="587"/>
      <c r="DK18" s="587"/>
      <c r="DL18" s="587"/>
    </row>
    <row r="19" spans="2:116">
      <c r="B19" s="603" t="s">
        <v>459</v>
      </c>
      <c r="E19" s="607">
        <f>E15-E17-E18</f>
        <v>0</v>
      </c>
      <c r="H19" s="587"/>
      <c r="I19" s="587"/>
      <c r="J19" s="607">
        <f>J15-J17-J18</f>
        <v>0</v>
      </c>
      <c r="K19" s="587"/>
      <c r="L19" s="587"/>
      <c r="M19" s="587"/>
      <c r="N19" s="587"/>
      <c r="O19" s="607">
        <f>O15-O17-O18</f>
        <v>0</v>
      </c>
      <c r="P19" s="587"/>
      <c r="Q19" s="587"/>
      <c r="R19" s="587"/>
      <c r="S19" s="587"/>
      <c r="T19" s="607">
        <f>T15-T17-T18</f>
        <v>0</v>
      </c>
      <c r="U19" s="587"/>
      <c r="V19" s="587"/>
      <c r="W19" s="587"/>
      <c r="X19" s="587"/>
      <c r="Y19" s="607">
        <f>Y15-Y17-Y18</f>
        <v>0</v>
      </c>
      <c r="Z19" s="587"/>
      <c r="AA19" s="587"/>
      <c r="AB19" s="587"/>
      <c r="AC19" s="587"/>
      <c r="AD19" s="607">
        <f>AD15-AD17-AD18</f>
        <v>0</v>
      </c>
      <c r="AE19" s="587"/>
      <c r="AF19" s="587"/>
      <c r="AG19" s="587"/>
      <c r="AH19" s="587"/>
      <c r="AI19" s="607">
        <f>AI15-AI17-AI18</f>
        <v>0</v>
      </c>
      <c r="AJ19" s="587"/>
      <c r="AK19" s="587"/>
      <c r="AL19" s="587"/>
      <c r="AM19" s="587"/>
      <c r="AN19" s="607">
        <f>AN15-AN17-AN18</f>
        <v>0</v>
      </c>
      <c r="AO19" s="587"/>
      <c r="AP19" s="587"/>
      <c r="AQ19" s="587"/>
      <c r="AR19" s="587"/>
      <c r="AS19" s="607">
        <f>AS15-AS17-AS18</f>
        <v>0</v>
      </c>
      <c r="AT19" s="587"/>
      <c r="AU19" s="587"/>
      <c r="AV19" s="587"/>
      <c r="AW19" s="587"/>
      <c r="AX19" s="607">
        <f>AX15-AX17-AX18</f>
        <v>0</v>
      </c>
      <c r="AY19" s="587"/>
      <c r="AZ19" s="587"/>
      <c r="BA19" s="587"/>
      <c r="BB19" s="587"/>
      <c r="BC19" s="607">
        <f>BC15-BC17-BC18</f>
        <v>0</v>
      </c>
      <c r="BD19" s="587"/>
      <c r="BE19" s="587"/>
      <c r="BF19" s="587"/>
      <c r="BG19" s="587"/>
      <c r="BH19" s="607">
        <f>BH15-BH17-BH18</f>
        <v>0</v>
      </c>
      <c r="BI19" s="587"/>
      <c r="BJ19" s="587"/>
      <c r="BK19" s="587"/>
      <c r="BL19" s="587"/>
      <c r="BM19" s="607">
        <f>BM15-BM17-BM18</f>
        <v>0</v>
      </c>
      <c r="BN19" s="587"/>
      <c r="BO19" s="587"/>
      <c r="BP19" s="587"/>
      <c r="BQ19" s="587"/>
      <c r="BR19" s="607">
        <f>BR15-BR17-BR18</f>
        <v>0</v>
      </c>
      <c r="BS19" s="587"/>
      <c r="BT19" s="587"/>
      <c r="BU19" s="587"/>
      <c r="BV19" s="587"/>
      <c r="BW19" s="607">
        <f>BW15-BW17-BW18</f>
        <v>0</v>
      </c>
      <c r="BX19" s="587"/>
      <c r="BY19" s="587"/>
      <c r="BZ19" s="587"/>
      <c r="CA19" s="587"/>
      <c r="CB19" s="607">
        <f>CB15-CB17-CB18</f>
        <v>0</v>
      </c>
      <c r="CC19" s="587"/>
      <c r="CD19" s="587"/>
      <c r="CE19" s="587"/>
      <c r="CF19" s="587"/>
      <c r="CG19" s="607">
        <f>CG15-CG17-CG18</f>
        <v>0</v>
      </c>
      <c r="CH19" s="587"/>
      <c r="CI19" s="587"/>
      <c r="CJ19" s="587"/>
      <c r="CK19" s="587"/>
      <c r="CL19" s="607">
        <f>CL15-CL17-CL18</f>
        <v>0</v>
      </c>
      <c r="CM19" s="587"/>
      <c r="CN19" s="587"/>
      <c r="CO19" s="587"/>
      <c r="CP19" s="587"/>
      <c r="CQ19" s="607">
        <f>CQ15-CQ17-CQ18</f>
        <v>0</v>
      </c>
      <c r="CR19" s="587"/>
      <c r="CS19" s="587"/>
      <c r="CT19" s="587"/>
      <c r="CU19" s="587"/>
      <c r="CV19" s="607">
        <f>CV15-CV17-CV18</f>
        <v>0</v>
      </c>
      <c r="CW19" s="587"/>
      <c r="CX19" s="587"/>
      <c r="CY19" s="587"/>
      <c r="CZ19" s="587"/>
      <c r="DA19" s="587"/>
      <c r="DB19" s="587"/>
      <c r="DC19" s="587"/>
      <c r="DD19" s="587"/>
      <c r="DE19" s="587"/>
      <c r="DF19" s="587"/>
      <c r="DG19" s="587"/>
      <c r="DH19" s="587"/>
      <c r="DI19" s="587"/>
      <c r="DJ19" s="587"/>
      <c r="DK19" s="587"/>
      <c r="DL19" s="587"/>
    </row>
    <row r="20" spans="2:116" ht="37.5">
      <c r="B20" s="604" t="s">
        <v>1254</v>
      </c>
      <c r="E20" s="608">
        <f>E21+E22</f>
        <v>5740</v>
      </c>
      <c r="H20" s="587"/>
      <c r="I20" s="587"/>
      <c r="J20" s="608">
        <f>J21+J22</f>
        <v>5740</v>
      </c>
      <c r="K20" s="587"/>
      <c r="L20" s="587"/>
      <c r="M20" s="587"/>
      <c r="N20" s="587"/>
      <c r="O20" s="608">
        <f>O21+O22</f>
        <v>5740</v>
      </c>
      <c r="P20" s="587"/>
      <c r="Q20" s="587"/>
      <c r="R20" s="587"/>
      <c r="S20" s="587"/>
      <c r="T20" s="608">
        <f>T21+T22</f>
        <v>5740</v>
      </c>
      <c r="U20" s="587"/>
      <c r="V20" s="587"/>
      <c r="W20" s="587"/>
      <c r="X20" s="587"/>
      <c r="Y20" s="608">
        <f>Y21+Y22</f>
        <v>5740</v>
      </c>
      <c r="Z20" s="587"/>
      <c r="AA20" s="587"/>
      <c r="AB20" s="587"/>
      <c r="AC20" s="587"/>
      <c r="AD20" s="608">
        <f>AD21+AD22</f>
        <v>5740</v>
      </c>
      <c r="AE20" s="587"/>
      <c r="AF20" s="587"/>
      <c r="AG20" s="587"/>
      <c r="AH20" s="587"/>
      <c r="AI20" s="608">
        <f>AI21+AI22</f>
        <v>5740</v>
      </c>
      <c r="AJ20" s="587"/>
      <c r="AK20" s="587"/>
      <c r="AL20" s="587"/>
      <c r="AM20" s="587"/>
      <c r="AN20" s="608">
        <f>AN21+AN22</f>
        <v>5740</v>
      </c>
      <c r="AO20" s="587"/>
      <c r="AP20" s="587"/>
      <c r="AQ20" s="587"/>
      <c r="AR20" s="587"/>
      <c r="AS20" s="608">
        <f>AS21+AS22</f>
        <v>5740</v>
      </c>
      <c r="AT20" s="587"/>
      <c r="AU20" s="587"/>
      <c r="AV20" s="587"/>
      <c r="AW20" s="587"/>
      <c r="AX20" s="608">
        <f>AX21+AX22</f>
        <v>5740</v>
      </c>
      <c r="AY20" s="587"/>
      <c r="AZ20" s="587"/>
      <c r="BA20" s="587"/>
      <c r="BB20" s="587"/>
      <c r="BC20" s="608">
        <f>BC21+BC22</f>
        <v>5740</v>
      </c>
      <c r="BD20" s="587"/>
      <c r="BE20" s="587"/>
      <c r="BF20" s="587"/>
      <c r="BG20" s="587"/>
      <c r="BH20" s="608">
        <f>BH21+BH22</f>
        <v>5740</v>
      </c>
      <c r="BI20" s="587"/>
      <c r="BJ20" s="587"/>
      <c r="BK20" s="587"/>
      <c r="BL20" s="587"/>
      <c r="BM20" s="608">
        <f>BM21+BM22</f>
        <v>5740</v>
      </c>
      <c r="BN20" s="587"/>
      <c r="BO20" s="587"/>
      <c r="BP20" s="587"/>
      <c r="BQ20" s="587"/>
      <c r="BR20" s="608">
        <f>BR21+BR22</f>
        <v>5740</v>
      </c>
      <c r="BS20" s="587"/>
      <c r="BT20" s="587"/>
      <c r="BU20" s="587"/>
      <c r="BV20" s="587"/>
      <c r="BW20" s="608">
        <f>BW21+BW22</f>
        <v>5740</v>
      </c>
      <c r="BX20" s="587"/>
      <c r="BY20" s="587"/>
      <c r="BZ20" s="587"/>
      <c r="CA20" s="587"/>
      <c r="CB20" s="608">
        <f>CB21+CB22</f>
        <v>5740</v>
      </c>
      <c r="CC20" s="587"/>
      <c r="CD20" s="587"/>
      <c r="CE20" s="587"/>
      <c r="CF20" s="587"/>
      <c r="CG20" s="608">
        <f>CG21+CG22</f>
        <v>5740</v>
      </c>
      <c r="CH20" s="587"/>
      <c r="CI20" s="587"/>
      <c r="CJ20" s="587"/>
      <c r="CK20" s="587"/>
      <c r="CL20" s="608">
        <f>CL21+CL22</f>
        <v>5740</v>
      </c>
      <c r="CM20" s="587"/>
      <c r="CN20" s="587"/>
      <c r="CO20" s="587"/>
      <c r="CP20" s="587"/>
      <c r="CQ20" s="608">
        <f>CQ21+CQ22</f>
        <v>5740</v>
      </c>
      <c r="CR20" s="587"/>
      <c r="CS20" s="587"/>
      <c r="CT20" s="587"/>
      <c r="CU20" s="587"/>
      <c r="CV20" s="608">
        <f>CV21+CV22</f>
        <v>5740</v>
      </c>
      <c r="CW20" s="587"/>
      <c r="CX20" s="587"/>
      <c r="CY20" s="587"/>
      <c r="CZ20" s="587"/>
      <c r="DA20" s="587"/>
      <c r="DB20" s="587"/>
      <c r="DC20" s="587"/>
      <c r="DD20" s="587"/>
      <c r="DE20" s="587"/>
      <c r="DF20" s="587"/>
      <c r="DG20" s="587"/>
      <c r="DH20" s="587"/>
      <c r="DI20" s="587"/>
      <c r="DJ20" s="587"/>
      <c r="DK20" s="587"/>
      <c r="DL20" s="587"/>
    </row>
    <row r="21" spans="2:116" ht="112.5">
      <c r="B21" s="602" t="s">
        <v>1252</v>
      </c>
      <c r="E21" s="574">
        <f>'3.3.расчет прочих дс'!L247</f>
        <v>1455</v>
      </c>
      <c r="H21" s="587"/>
      <c r="I21" s="587"/>
      <c r="J21" s="574">
        <f>'3.3.расчет прочих дс'!L247</f>
        <v>1455</v>
      </c>
      <c r="K21" s="587"/>
      <c r="L21" s="587"/>
      <c r="M21" s="587"/>
      <c r="N21" s="587"/>
      <c r="O21" s="574">
        <f>'3.3.расчет прочих дс'!L247</f>
        <v>1455</v>
      </c>
      <c r="P21" s="587"/>
      <c r="Q21" s="587"/>
      <c r="R21" s="587"/>
      <c r="S21" s="587"/>
      <c r="T21" s="574">
        <f>'3.3.расчет прочих дс'!L247</f>
        <v>1455</v>
      </c>
      <c r="U21" s="587"/>
      <c r="V21" s="587"/>
      <c r="W21" s="587"/>
      <c r="X21" s="587"/>
      <c r="Y21" s="574">
        <f>'3.3.расчет прочих дс'!L247</f>
        <v>1455</v>
      </c>
      <c r="Z21" s="587"/>
      <c r="AA21" s="587"/>
      <c r="AB21" s="587"/>
      <c r="AC21" s="587"/>
      <c r="AD21" s="574">
        <f>'3.3.расчет прочих дс'!L247</f>
        <v>1455</v>
      </c>
      <c r="AE21" s="587"/>
      <c r="AF21" s="587"/>
      <c r="AG21" s="587"/>
      <c r="AH21" s="587"/>
      <c r="AI21" s="574">
        <f>'3.3.расчет прочих дс'!$L247</f>
        <v>1455</v>
      </c>
      <c r="AJ21" s="587"/>
      <c r="AK21" s="587"/>
      <c r="AL21" s="587"/>
      <c r="AM21" s="587"/>
      <c r="AN21" s="574">
        <f>'3.3.расчет прочих дс'!$L247</f>
        <v>1455</v>
      </c>
      <c r="AO21" s="587"/>
      <c r="AP21" s="587"/>
      <c r="AQ21" s="587"/>
      <c r="AR21" s="587"/>
      <c r="AS21" s="574">
        <f>'3.3.расчет прочих дс'!$L247</f>
        <v>1455</v>
      </c>
      <c r="AT21" s="587"/>
      <c r="AU21" s="587"/>
      <c r="AV21" s="587"/>
      <c r="AW21" s="587"/>
      <c r="AX21" s="574">
        <f>'3.3.расчет прочих дс'!$L247</f>
        <v>1455</v>
      </c>
      <c r="AY21" s="587"/>
      <c r="AZ21" s="587"/>
      <c r="BA21" s="587"/>
      <c r="BB21" s="587"/>
      <c r="BC21" s="574">
        <f>'3.3.расчет прочих дс'!$L247</f>
        <v>1455</v>
      </c>
      <c r="BD21" s="587"/>
      <c r="BE21" s="587"/>
      <c r="BF21" s="587"/>
      <c r="BG21" s="587"/>
      <c r="BH21" s="574">
        <f>'3.3.расчет прочих дс'!$L247</f>
        <v>1455</v>
      </c>
      <c r="BI21" s="587"/>
      <c r="BJ21" s="587"/>
      <c r="BK21" s="587"/>
      <c r="BL21" s="587"/>
      <c r="BM21" s="574">
        <f>'3.3.расчет прочих дс'!$L247</f>
        <v>1455</v>
      </c>
      <c r="BN21" s="587"/>
      <c r="BO21" s="587"/>
      <c r="BP21" s="587"/>
      <c r="BQ21" s="587"/>
      <c r="BR21" s="574">
        <f>'3.3.расчет прочих дс'!$L247</f>
        <v>1455</v>
      </c>
      <c r="BS21" s="587"/>
      <c r="BT21" s="587"/>
      <c r="BU21" s="587"/>
      <c r="BV21" s="587"/>
      <c r="BW21" s="574">
        <f>'3.3.расчет прочих дс'!$L247</f>
        <v>1455</v>
      </c>
      <c r="BX21" s="587"/>
      <c r="BY21" s="587"/>
      <c r="BZ21" s="587"/>
      <c r="CA21" s="587"/>
      <c r="CB21" s="574">
        <f>'3.3.расчет прочих дс'!$L247</f>
        <v>1455</v>
      </c>
      <c r="CC21" s="587"/>
      <c r="CD21" s="587"/>
      <c r="CE21" s="587"/>
      <c r="CF21" s="587"/>
      <c r="CG21" s="574">
        <f>'3.3.расчет прочих дс'!$L247</f>
        <v>1455</v>
      </c>
      <c r="CH21" s="587"/>
      <c r="CI21" s="587"/>
      <c r="CJ21" s="587"/>
      <c r="CK21" s="587"/>
      <c r="CL21" s="574">
        <f>'3.3.расчет прочих дс'!$L247</f>
        <v>1455</v>
      </c>
      <c r="CM21" s="587"/>
      <c r="CN21" s="587"/>
      <c r="CO21" s="587"/>
      <c r="CP21" s="587"/>
      <c r="CQ21" s="574">
        <f>'3.3.расчет прочих дс'!$L247</f>
        <v>1455</v>
      </c>
      <c r="CR21" s="587"/>
      <c r="CS21" s="587"/>
      <c r="CT21" s="587"/>
      <c r="CU21" s="587"/>
      <c r="CV21" s="574">
        <f>'3.3.расчет прочих дс'!$L247</f>
        <v>1455</v>
      </c>
      <c r="CW21" s="587"/>
      <c r="CX21" s="587"/>
      <c r="CY21" s="587"/>
      <c r="CZ21" s="587"/>
      <c r="DA21" s="587"/>
      <c r="DB21" s="587"/>
      <c r="DC21" s="587"/>
      <c r="DD21" s="587"/>
      <c r="DE21" s="587"/>
      <c r="DF21" s="587"/>
      <c r="DG21" s="587"/>
      <c r="DH21" s="587"/>
      <c r="DI21" s="587"/>
      <c r="DJ21" s="587"/>
      <c r="DK21" s="587"/>
      <c r="DL21" s="587"/>
    </row>
    <row r="22" spans="2:116" ht="93.75">
      <c r="B22" s="602" t="s">
        <v>1253</v>
      </c>
      <c r="E22" s="574">
        <f>'3.3.расчет прочих дс'!L248</f>
        <v>4285</v>
      </c>
      <c r="H22" s="587"/>
      <c r="I22" s="587"/>
      <c r="J22" s="574">
        <f>'3.3.расчет прочих дс'!L248</f>
        <v>4285</v>
      </c>
      <c r="K22" s="587"/>
      <c r="L22" s="587"/>
      <c r="M22" s="587"/>
      <c r="N22" s="587"/>
      <c r="O22" s="574">
        <f>'3.3.расчет прочих дс'!L248</f>
        <v>4285</v>
      </c>
      <c r="P22" s="587"/>
      <c r="Q22" s="587"/>
      <c r="R22" s="587"/>
      <c r="S22" s="587"/>
      <c r="T22" s="574">
        <f>'3.3.расчет прочих дс'!L248</f>
        <v>4285</v>
      </c>
      <c r="U22" s="587"/>
      <c r="V22" s="587"/>
      <c r="W22" s="587"/>
      <c r="X22" s="587"/>
      <c r="Y22" s="574">
        <f>'3.3.расчет прочих дс'!L248</f>
        <v>4285</v>
      </c>
      <c r="Z22" s="587"/>
      <c r="AA22" s="587"/>
      <c r="AB22" s="587"/>
      <c r="AC22" s="587"/>
      <c r="AD22" s="574">
        <f>'3.3.расчет прочих дс'!L248</f>
        <v>4285</v>
      </c>
      <c r="AE22" s="587"/>
      <c r="AF22" s="587"/>
      <c r="AG22" s="587"/>
      <c r="AH22" s="587"/>
      <c r="AI22" s="574">
        <f>'3.3.расчет прочих дс'!$L248</f>
        <v>4285</v>
      </c>
      <c r="AJ22" s="587"/>
      <c r="AK22" s="587"/>
      <c r="AL22" s="587"/>
      <c r="AM22" s="587"/>
      <c r="AN22" s="574">
        <f>'3.3.расчет прочих дс'!$L248</f>
        <v>4285</v>
      </c>
      <c r="AO22" s="587"/>
      <c r="AP22" s="587"/>
      <c r="AQ22" s="587"/>
      <c r="AR22" s="587"/>
      <c r="AS22" s="574">
        <f>'3.3.расчет прочих дс'!$L248</f>
        <v>4285</v>
      </c>
      <c r="AT22" s="587"/>
      <c r="AU22" s="587"/>
      <c r="AV22" s="587"/>
      <c r="AW22" s="587"/>
      <c r="AX22" s="574">
        <f>'3.3.расчет прочих дс'!$L248</f>
        <v>4285</v>
      </c>
      <c r="AY22" s="587"/>
      <c r="AZ22" s="587"/>
      <c r="BA22" s="587"/>
      <c r="BB22" s="587"/>
      <c r="BC22" s="574">
        <f>'3.3.расчет прочих дс'!$L248</f>
        <v>4285</v>
      </c>
      <c r="BD22" s="587"/>
      <c r="BE22" s="587"/>
      <c r="BF22" s="587"/>
      <c r="BG22" s="587"/>
      <c r="BH22" s="574">
        <f>'3.3.расчет прочих дс'!$L248</f>
        <v>4285</v>
      </c>
      <c r="BI22" s="587"/>
      <c r="BJ22" s="587"/>
      <c r="BK22" s="587"/>
      <c r="BL22" s="587"/>
      <c r="BM22" s="574">
        <f>'3.3.расчет прочих дс'!$L248</f>
        <v>4285</v>
      </c>
      <c r="BN22" s="587"/>
      <c r="BO22" s="587"/>
      <c r="BP22" s="587"/>
      <c r="BQ22" s="587"/>
      <c r="BR22" s="574">
        <f>'3.3.расчет прочих дс'!$L248</f>
        <v>4285</v>
      </c>
      <c r="BS22" s="587"/>
      <c r="BT22" s="587"/>
      <c r="BU22" s="587"/>
      <c r="BV22" s="587"/>
      <c r="BW22" s="574">
        <f>'3.3.расчет прочих дс'!$L248</f>
        <v>4285</v>
      </c>
      <c r="BX22" s="587"/>
      <c r="BY22" s="587"/>
      <c r="BZ22" s="587"/>
      <c r="CA22" s="587"/>
      <c r="CB22" s="574">
        <f>'3.3.расчет прочих дс'!$L248</f>
        <v>4285</v>
      </c>
      <c r="CC22" s="587"/>
      <c r="CD22" s="587"/>
      <c r="CE22" s="587"/>
      <c r="CF22" s="587"/>
      <c r="CG22" s="574">
        <f>'3.3.расчет прочих дс'!$L248</f>
        <v>4285</v>
      </c>
      <c r="CH22" s="587"/>
      <c r="CI22" s="587"/>
      <c r="CJ22" s="587"/>
      <c r="CK22" s="587"/>
      <c r="CL22" s="574">
        <f>'3.3.расчет прочих дс'!$L248</f>
        <v>4285</v>
      </c>
      <c r="CM22" s="587"/>
      <c r="CN22" s="587"/>
      <c r="CO22" s="587"/>
      <c r="CP22" s="587"/>
      <c r="CQ22" s="574">
        <f>'3.3.расчет прочих дс'!$L248</f>
        <v>4285</v>
      </c>
      <c r="CR22" s="587"/>
      <c r="CS22" s="587"/>
      <c r="CT22" s="587"/>
      <c r="CU22" s="587"/>
      <c r="CV22" s="574">
        <f>'3.3.расчет прочих дс'!$L248</f>
        <v>4285</v>
      </c>
      <c r="CW22" s="587"/>
      <c r="CX22" s="587"/>
      <c r="CY22" s="587"/>
      <c r="CZ22" s="587"/>
      <c r="DA22" s="587"/>
      <c r="DB22" s="587"/>
      <c r="DC22" s="587"/>
      <c r="DD22" s="587"/>
      <c r="DE22" s="587"/>
      <c r="DF22" s="587"/>
      <c r="DG22" s="587"/>
      <c r="DH22" s="587"/>
      <c r="DI22" s="587"/>
      <c r="DJ22" s="587"/>
      <c r="DK22" s="587"/>
      <c r="DL22" s="587"/>
    </row>
    <row r="23" spans="2:116"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587"/>
      <c r="BA23" s="587"/>
      <c r="BB23" s="587"/>
      <c r="BC23" s="587"/>
      <c r="BD23" s="587"/>
      <c r="BE23" s="587"/>
      <c r="BF23" s="587"/>
      <c r="BG23" s="587"/>
      <c r="BH23" s="587"/>
      <c r="BI23" s="587"/>
      <c r="BJ23" s="587"/>
      <c r="BK23" s="587"/>
      <c r="BL23" s="587"/>
      <c r="BM23" s="587"/>
      <c r="BN23" s="587"/>
      <c r="BO23" s="587"/>
      <c r="BP23" s="587"/>
      <c r="BQ23" s="587"/>
      <c r="BR23" s="587"/>
      <c r="BS23" s="587"/>
      <c r="BT23" s="587"/>
      <c r="BU23" s="587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CZ23" s="587"/>
      <c r="DA23" s="587"/>
      <c r="DB23" s="587"/>
      <c r="DC23" s="587"/>
      <c r="DD23" s="587"/>
      <c r="DE23" s="587"/>
      <c r="DF23" s="587"/>
      <c r="DG23" s="587"/>
      <c r="DH23" s="587"/>
      <c r="DI23" s="587"/>
      <c r="DJ23" s="587"/>
      <c r="DK23" s="587"/>
      <c r="DL23" s="587"/>
    </row>
    <row r="24" spans="2:116" s="728" customFormat="1" ht="94.5">
      <c r="E24" s="840" t="s">
        <v>1530</v>
      </c>
      <c r="F24" s="841"/>
      <c r="G24" s="841"/>
      <c r="H24" s="842"/>
      <c r="I24" s="842"/>
      <c r="J24" s="840" t="s">
        <v>1531</v>
      </c>
      <c r="K24" s="842"/>
      <c r="L24" s="842"/>
      <c r="M24" s="842"/>
      <c r="N24" s="842"/>
      <c r="O24" s="840" t="s">
        <v>1532</v>
      </c>
      <c r="P24" s="843"/>
      <c r="Q24" s="843"/>
      <c r="R24" s="843"/>
      <c r="S24" s="843"/>
      <c r="T24" s="843"/>
      <c r="U24" s="843"/>
      <c r="V24" s="843"/>
      <c r="W24" s="843"/>
      <c r="X24" s="843"/>
      <c r="Y24" s="844" t="s">
        <v>1533</v>
      </c>
      <c r="Z24" s="843"/>
      <c r="AA24" s="843"/>
      <c r="AB24" s="843"/>
      <c r="AC24" s="843"/>
      <c r="AD24" s="844" t="s">
        <v>1534</v>
      </c>
      <c r="AE24" s="843"/>
      <c r="AF24" s="843"/>
      <c r="AG24" s="843"/>
      <c r="AH24" s="843"/>
      <c r="AI24" s="843"/>
      <c r="AJ24" s="843"/>
      <c r="AK24" s="843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3"/>
      <c r="BH24" s="843"/>
      <c r="BI24" s="843"/>
      <c r="BJ24" s="843"/>
      <c r="BK24" s="843"/>
      <c r="BL24" s="843"/>
      <c r="BM24" s="843"/>
      <c r="BN24" s="843"/>
      <c r="BO24" s="843"/>
      <c r="BP24" s="843"/>
      <c r="BQ24" s="843"/>
      <c r="BR24" s="843"/>
      <c r="BS24" s="843"/>
      <c r="BT24" s="843"/>
      <c r="BU24" s="843"/>
      <c r="BV24" s="843"/>
      <c r="BW24" s="843"/>
      <c r="BX24" s="843"/>
      <c r="BY24" s="843"/>
      <c r="BZ24" s="843"/>
      <c r="CA24" s="843"/>
      <c r="CB24" s="843"/>
      <c r="CC24" s="843"/>
      <c r="CD24" s="843"/>
      <c r="CE24" s="843"/>
      <c r="CF24" s="843"/>
      <c r="CG24" s="843"/>
      <c r="CH24" s="843"/>
      <c r="CI24" s="843"/>
      <c r="CJ24" s="843"/>
      <c r="CK24" s="843"/>
      <c r="CL24" s="843"/>
      <c r="CM24" s="843"/>
      <c r="CN24" s="843"/>
      <c r="CO24" s="843"/>
      <c r="CP24" s="843"/>
      <c r="CQ24" s="843"/>
      <c r="CR24" s="843"/>
      <c r="CS24" s="843"/>
      <c r="CT24" s="843"/>
      <c r="CU24" s="843"/>
      <c r="CV24" s="843"/>
      <c r="CW24" s="843"/>
      <c r="CX24" s="843"/>
      <c r="CY24" s="843"/>
      <c r="CZ24" s="843"/>
      <c r="DA24" s="843"/>
      <c r="DB24" s="843"/>
      <c r="DC24" s="843"/>
      <c r="DD24" s="843"/>
      <c r="DE24" s="843"/>
      <c r="DF24" s="843"/>
      <c r="DG24" s="843"/>
      <c r="DH24" s="843"/>
      <c r="DI24" s="843"/>
      <c r="DJ24" s="843"/>
      <c r="DK24" s="843"/>
    </row>
    <row r="25" spans="2:116" s="728" customFormat="1" ht="60">
      <c r="B25" s="845" t="s">
        <v>413</v>
      </c>
      <c r="C25" s="843"/>
      <c r="D25" s="843"/>
      <c r="E25" s="846">
        <f>E11</f>
        <v>45281</v>
      </c>
      <c r="F25" s="847"/>
      <c r="G25" s="847"/>
      <c r="H25" s="847"/>
      <c r="I25" s="847"/>
      <c r="J25" s="846">
        <f>J17</f>
        <v>657</v>
      </c>
      <c r="K25" s="843"/>
      <c r="L25" s="843"/>
      <c r="M25" s="843"/>
      <c r="N25" s="843"/>
      <c r="O25" s="846">
        <f>J18</f>
        <v>1935</v>
      </c>
      <c r="P25" s="843"/>
      <c r="Q25" s="843"/>
      <c r="R25" s="843"/>
      <c r="S25" s="843"/>
      <c r="T25" s="843"/>
      <c r="U25" s="843"/>
      <c r="V25" s="843"/>
      <c r="W25" s="843"/>
      <c r="X25" s="843"/>
      <c r="Y25" s="846"/>
      <c r="Z25" s="843"/>
      <c r="AA25" s="843"/>
      <c r="AB25" s="843"/>
      <c r="AC25" s="843"/>
      <c r="AD25" s="846"/>
      <c r="AE25" s="843"/>
      <c r="AF25" s="843"/>
      <c r="AG25" s="843"/>
      <c r="AH25" s="843"/>
      <c r="AI25" s="843"/>
      <c r="AJ25" s="843"/>
      <c r="AK25" s="843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3"/>
      <c r="BH25" s="843"/>
      <c r="BI25" s="843"/>
      <c r="BJ25" s="843"/>
      <c r="BK25" s="843"/>
      <c r="BL25" s="843"/>
      <c r="BM25" s="843"/>
      <c r="BN25" s="843"/>
      <c r="BO25" s="843"/>
      <c r="BP25" s="843"/>
      <c r="BQ25" s="843"/>
      <c r="BR25" s="843"/>
      <c r="BS25" s="843"/>
      <c r="BT25" s="843"/>
      <c r="BU25" s="843"/>
      <c r="BV25" s="843"/>
      <c r="BW25" s="843"/>
      <c r="BX25" s="843"/>
      <c r="BY25" s="843"/>
      <c r="BZ25" s="843"/>
      <c r="CA25" s="843"/>
      <c r="CB25" s="843"/>
      <c r="CC25" s="843"/>
      <c r="CD25" s="843"/>
      <c r="CE25" s="843"/>
      <c r="CF25" s="843"/>
      <c r="CG25" s="843"/>
      <c r="CH25" s="843"/>
      <c r="CI25" s="843"/>
      <c r="CJ25" s="843"/>
      <c r="CK25" s="843"/>
      <c r="CL25" s="843"/>
      <c r="CM25" s="843"/>
      <c r="CN25" s="843"/>
      <c r="CO25" s="843"/>
      <c r="CP25" s="843"/>
      <c r="CQ25" s="843"/>
      <c r="CR25" s="843"/>
      <c r="CS25" s="843"/>
      <c r="CT25" s="843"/>
      <c r="CU25" s="843"/>
      <c r="CV25" s="843"/>
      <c r="CW25" s="843"/>
      <c r="CX25" s="843"/>
      <c r="CY25" s="843"/>
      <c r="CZ25" s="843"/>
      <c r="DA25" s="843"/>
      <c r="DB25" s="843"/>
      <c r="DC25" s="843"/>
      <c r="DD25" s="843"/>
      <c r="DE25" s="843"/>
      <c r="DF25" s="843"/>
      <c r="DG25" s="843"/>
      <c r="DH25" s="843"/>
      <c r="DI25" s="843"/>
      <c r="DJ25" s="843"/>
      <c r="DK25" s="843"/>
    </row>
    <row r="26" spans="2:116" s="728" customFormat="1" ht="42.75" customHeight="1">
      <c r="B26" s="852" t="s">
        <v>405</v>
      </c>
      <c r="C26" s="843"/>
      <c r="D26" s="843"/>
      <c r="E26" s="848">
        <f>O11</f>
        <v>39375</v>
      </c>
      <c r="F26" s="849"/>
      <c r="G26" s="849"/>
      <c r="H26" s="849"/>
      <c r="I26" s="849"/>
      <c r="J26" s="848">
        <f>O17</f>
        <v>714</v>
      </c>
      <c r="K26" s="843"/>
      <c r="L26" s="843"/>
      <c r="M26" s="843"/>
      <c r="N26" s="843"/>
      <c r="O26" s="848">
        <f>O18</f>
        <v>2103</v>
      </c>
      <c r="P26" s="843"/>
      <c r="Q26" s="843"/>
      <c r="R26" s="843"/>
      <c r="S26" s="843"/>
      <c r="T26" s="843"/>
      <c r="U26" s="843"/>
      <c r="V26" s="843"/>
      <c r="W26" s="843"/>
      <c r="X26" s="843"/>
      <c r="Y26" s="848"/>
      <c r="Z26" s="843"/>
      <c r="AA26" s="843"/>
      <c r="AB26" s="843"/>
      <c r="AC26" s="843"/>
      <c r="AD26" s="848"/>
      <c r="AE26" s="843"/>
      <c r="AF26" s="843"/>
      <c r="AG26" s="843"/>
      <c r="AH26" s="843"/>
      <c r="AI26" s="843"/>
      <c r="AJ26" s="843"/>
      <c r="AK26" s="843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3"/>
      <c r="BH26" s="843"/>
      <c r="BI26" s="843"/>
      <c r="BJ26" s="843"/>
      <c r="BK26" s="843"/>
      <c r="BL26" s="843"/>
      <c r="BM26" s="843"/>
      <c r="BN26" s="843"/>
      <c r="BO26" s="843"/>
      <c r="BP26" s="843"/>
      <c r="BQ26" s="843"/>
      <c r="BR26" s="843"/>
      <c r="BS26" s="843"/>
      <c r="BT26" s="843"/>
      <c r="BU26" s="843"/>
      <c r="BV26" s="843"/>
      <c r="BW26" s="843"/>
      <c r="BX26" s="843"/>
      <c r="BY26" s="843"/>
      <c r="BZ26" s="843"/>
      <c r="CA26" s="843"/>
      <c r="CB26" s="843"/>
      <c r="CC26" s="843"/>
      <c r="CD26" s="843"/>
      <c r="CE26" s="843"/>
      <c r="CF26" s="843"/>
      <c r="CG26" s="843"/>
      <c r="CH26" s="843"/>
      <c r="CI26" s="843"/>
      <c r="CJ26" s="843"/>
      <c r="CK26" s="843"/>
      <c r="CL26" s="843"/>
      <c r="CM26" s="843"/>
      <c r="CN26" s="843"/>
      <c r="CO26" s="843"/>
      <c r="CP26" s="843"/>
      <c r="CQ26" s="843"/>
      <c r="CR26" s="843"/>
      <c r="CS26" s="843"/>
      <c r="CT26" s="843"/>
      <c r="CU26" s="843"/>
      <c r="CV26" s="843"/>
      <c r="CW26" s="843"/>
      <c r="CX26" s="843"/>
      <c r="CY26" s="843"/>
      <c r="CZ26" s="843"/>
      <c r="DA26" s="843"/>
      <c r="DB26" s="843"/>
      <c r="DC26" s="843"/>
      <c r="DD26" s="843"/>
      <c r="DE26" s="843"/>
      <c r="DF26" s="843"/>
      <c r="DG26" s="843"/>
      <c r="DH26" s="843"/>
      <c r="DI26" s="843"/>
      <c r="DJ26" s="843"/>
      <c r="DK26" s="843"/>
    </row>
    <row r="27" spans="2:116" s="728" customFormat="1" ht="47.25" customHeight="1">
      <c r="B27" s="845" t="s">
        <v>1535</v>
      </c>
      <c r="C27" s="843"/>
      <c r="D27" s="843"/>
      <c r="E27" s="848">
        <f>Y11</f>
        <v>55125</v>
      </c>
      <c r="F27" s="849"/>
      <c r="G27" s="849"/>
      <c r="H27" s="849"/>
      <c r="I27" s="849"/>
      <c r="J27" s="848">
        <f>Y17</f>
        <v>1000</v>
      </c>
      <c r="K27" s="843"/>
      <c r="L27" s="843"/>
      <c r="M27" s="843"/>
      <c r="N27" s="843"/>
      <c r="O27" s="848">
        <f>Y18</f>
        <v>2944</v>
      </c>
      <c r="P27" s="843"/>
      <c r="Q27" s="843"/>
      <c r="R27" s="843"/>
      <c r="S27" s="843"/>
      <c r="T27" s="843"/>
      <c r="U27" s="843"/>
      <c r="V27" s="843"/>
      <c r="W27" s="843"/>
      <c r="X27" s="843"/>
      <c r="Y27" s="848"/>
      <c r="Z27" s="843"/>
      <c r="AA27" s="843"/>
      <c r="AB27" s="843"/>
      <c r="AC27" s="843"/>
      <c r="AD27" s="848"/>
      <c r="AE27" s="843"/>
      <c r="AF27" s="843"/>
      <c r="AG27" s="843"/>
      <c r="AH27" s="843"/>
      <c r="AI27" s="843"/>
      <c r="AJ27" s="843"/>
      <c r="AK27" s="843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3"/>
      <c r="BH27" s="843"/>
      <c r="BI27" s="843"/>
      <c r="BJ27" s="843"/>
      <c r="BK27" s="843"/>
      <c r="BL27" s="843"/>
      <c r="BM27" s="843"/>
      <c r="BN27" s="843"/>
      <c r="BO27" s="843"/>
      <c r="BP27" s="843"/>
      <c r="BQ27" s="843"/>
      <c r="BR27" s="843"/>
      <c r="BS27" s="843"/>
      <c r="BT27" s="843"/>
      <c r="BU27" s="843"/>
      <c r="BV27" s="843"/>
      <c r="BW27" s="843"/>
      <c r="BX27" s="843"/>
      <c r="BY27" s="843"/>
      <c r="BZ27" s="843"/>
      <c r="CA27" s="843"/>
      <c r="CB27" s="843"/>
      <c r="CC27" s="843"/>
      <c r="CD27" s="843"/>
      <c r="CE27" s="843"/>
      <c r="CF27" s="843"/>
      <c r="CG27" s="843"/>
      <c r="CH27" s="843"/>
      <c r="CI27" s="843"/>
      <c r="CJ27" s="843"/>
      <c r="CK27" s="843"/>
      <c r="CL27" s="843"/>
      <c r="CM27" s="843"/>
      <c r="CN27" s="843"/>
      <c r="CO27" s="843"/>
      <c r="CP27" s="843"/>
      <c r="CQ27" s="843"/>
      <c r="CR27" s="843"/>
      <c r="CS27" s="843"/>
      <c r="CT27" s="843"/>
      <c r="CU27" s="843"/>
      <c r="CV27" s="843"/>
      <c r="CW27" s="843"/>
      <c r="CX27" s="843"/>
      <c r="CY27" s="843"/>
      <c r="CZ27" s="843"/>
      <c r="DA27" s="843"/>
      <c r="DB27" s="843"/>
      <c r="DC27" s="843"/>
      <c r="DD27" s="843"/>
      <c r="DE27" s="843"/>
      <c r="DF27" s="843"/>
      <c r="DG27" s="843"/>
      <c r="DH27" s="843"/>
      <c r="DI27" s="843"/>
      <c r="DJ27" s="843"/>
      <c r="DK27" s="843"/>
    </row>
    <row r="28" spans="2:116" s="728" customFormat="1" ht="60">
      <c r="B28" s="852" t="s">
        <v>406</v>
      </c>
      <c r="C28" s="843"/>
      <c r="D28" s="843"/>
      <c r="E28" s="848">
        <f>AD11</f>
        <v>39375</v>
      </c>
      <c r="F28" s="849"/>
      <c r="G28" s="849"/>
      <c r="H28" s="849"/>
      <c r="I28" s="849"/>
      <c r="J28" s="848">
        <f>AD17</f>
        <v>714</v>
      </c>
      <c r="K28" s="843"/>
      <c r="L28" s="843"/>
      <c r="M28" s="843"/>
      <c r="N28" s="843"/>
      <c r="O28" s="848">
        <f>AD18</f>
        <v>2103</v>
      </c>
      <c r="P28" s="843"/>
      <c r="Q28" s="843"/>
      <c r="R28" s="843"/>
      <c r="S28" s="843"/>
      <c r="T28" s="843"/>
      <c r="U28" s="843"/>
      <c r="V28" s="843"/>
      <c r="W28" s="843"/>
      <c r="X28" s="843"/>
      <c r="Y28" s="848"/>
      <c r="Z28" s="843"/>
      <c r="AA28" s="843"/>
      <c r="AB28" s="843"/>
      <c r="AC28" s="843"/>
      <c r="AD28" s="848"/>
      <c r="AE28" s="843"/>
      <c r="AF28" s="843"/>
      <c r="AG28" s="843"/>
      <c r="AH28" s="843"/>
      <c r="AI28" s="843"/>
      <c r="AJ28" s="843"/>
      <c r="AK28" s="843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3"/>
      <c r="BH28" s="843"/>
      <c r="BI28" s="843"/>
      <c r="BJ28" s="843"/>
      <c r="BK28" s="843"/>
      <c r="BL28" s="843"/>
      <c r="BM28" s="843"/>
      <c r="BN28" s="843"/>
      <c r="BO28" s="843"/>
      <c r="BP28" s="843"/>
      <c r="BQ28" s="843"/>
      <c r="BR28" s="843"/>
      <c r="BS28" s="843"/>
      <c r="BT28" s="843"/>
      <c r="BU28" s="843"/>
      <c r="BV28" s="843"/>
      <c r="BW28" s="843"/>
      <c r="BX28" s="843"/>
      <c r="BY28" s="843"/>
      <c r="BZ28" s="843"/>
      <c r="CA28" s="843"/>
      <c r="CB28" s="843"/>
      <c r="CC28" s="843"/>
      <c r="CD28" s="843"/>
      <c r="CE28" s="843"/>
      <c r="CF28" s="843"/>
      <c r="CG28" s="843"/>
      <c r="CH28" s="843"/>
      <c r="CI28" s="843"/>
      <c r="CJ28" s="843"/>
      <c r="CK28" s="843"/>
      <c r="CL28" s="843"/>
      <c r="CM28" s="843"/>
      <c r="CN28" s="843"/>
      <c r="CO28" s="843"/>
      <c r="CP28" s="843"/>
      <c r="CQ28" s="843"/>
      <c r="CR28" s="843"/>
      <c r="CS28" s="843"/>
      <c r="CT28" s="843"/>
      <c r="CU28" s="843"/>
      <c r="CV28" s="843"/>
      <c r="CW28" s="843"/>
      <c r="CX28" s="843"/>
      <c r="CY28" s="843"/>
      <c r="CZ28" s="843"/>
      <c r="DA28" s="843"/>
      <c r="DB28" s="843"/>
      <c r="DC28" s="843"/>
      <c r="DD28" s="843"/>
      <c r="DE28" s="843"/>
      <c r="DF28" s="843"/>
      <c r="DG28" s="843"/>
      <c r="DH28" s="843"/>
      <c r="DI28" s="843"/>
      <c r="DJ28" s="843"/>
      <c r="DK28" s="843"/>
    </row>
    <row r="29" spans="2:116" s="728" customFormat="1" ht="60">
      <c r="B29" s="852" t="s">
        <v>407</v>
      </c>
      <c r="C29" s="843"/>
      <c r="D29" s="843"/>
      <c r="E29" s="848">
        <f>AI11</f>
        <v>39375</v>
      </c>
      <c r="F29" s="849"/>
      <c r="G29" s="849"/>
      <c r="H29" s="849"/>
      <c r="I29" s="849"/>
      <c r="J29" s="848">
        <f>AI17</f>
        <v>714</v>
      </c>
      <c r="K29" s="843"/>
      <c r="L29" s="843"/>
      <c r="M29" s="843"/>
      <c r="N29" s="843"/>
      <c r="O29" s="848">
        <f>AI18</f>
        <v>2103</v>
      </c>
      <c r="P29" s="843"/>
      <c r="Q29" s="843"/>
      <c r="R29" s="843"/>
      <c r="S29" s="843"/>
      <c r="T29" s="843"/>
      <c r="U29" s="843"/>
      <c r="V29" s="843"/>
      <c r="W29" s="843"/>
      <c r="X29" s="843"/>
      <c r="Y29" s="848"/>
      <c r="Z29" s="843"/>
      <c r="AA29" s="843"/>
      <c r="AB29" s="843"/>
      <c r="AC29" s="843"/>
      <c r="AD29" s="848"/>
      <c r="AE29" s="843"/>
      <c r="AF29" s="843"/>
      <c r="AG29" s="843"/>
      <c r="AH29" s="843"/>
      <c r="AI29" s="843"/>
      <c r="AJ29" s="843"/>
      <c r="AK29" s="843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3"/>
      <c r="BH29" s="843"/>
      <c r="BI29" s="843"/>
      <c r="BJ29" s="843"/>
      <c r="BK29" s="843"/>
      <c r="BL29" s="843"/>
      <c r="BM29" s="843"/>
      <c r="BN29" s="843"/>
      <c r="BO29" s="843"/>
      <c r="BP29" s="843"/>
      <c r="BQ29" s="843"/>
      <c r="BR29" s="843"/>
      <c r="BS29" s="843"/>
      <c r="BT29" s="843"/>
      <c r="BU29" s="843"/>
      <c r="BV29" s="843"/>
      <c r="BW29" s="843"/>
      <c r="BX29" s="843"/>
      <c r="BY29" s="843"/>
      <c r="BZ29" s="843"/>
      <c r="CA29" s="843"/>
      <c r="CB29" s="843"/>
      <c r="CC29" s="843"/>
      <c r="CD29" s="843"/>
      <c r="CE29" s="843"/>
      <c r="CF29" s="843"/>
      <c r="CG29" s="843"/>
      <c r="CH29" s="843"/>
      <c r="CI29" s="843"/>
      <c r="CJ29" s="843"/>
      <c r="CK29" s="843"/>
      <c r="CL29" s="843"/>
      <c r="CM29" s="843"/>
      <c r="CN29" s="843"/>
      <c r="CO29" s="843"/>
      <c r="CP29" s="843"/>
      <c r="CQ29" s="843"/>
      <c r="CR29" s="843"/>
      <c r="CS29" s="843"/>
      <c r="CT29" s="843"/>
      <c r="CU29" s="843"/>
      <c r="CV29" s="843"/>
      <c r="CW29" s="843"/>
      <c r="CX29" s="843"/>
      <c r="CY29" s="843"/>
      <c r="CZ29" s="843"/>
      <c r="DA29" s="843"/>
      <c r="DB29" s="843"/>
      <c r="DC29" s="843"/>
      <c r="DD29" s="843"/>
      <c r="DE29" s="843"/>
      <c r="DF29" s="843"/>
      <c r="DG29" s="843"/>
      <c r="DH29" s="843"/>
      <c r="DI29" s="843"/>
      <c r="DJ29" s="843"/>
      <c r="DK29" s="843"/>
    </row>
    <row r="30" spans="2:116" s="728" customFormat="1" ht="75">
      <c r="B30" s="850" t="s">
        <v>408</v>
      </c>
      <c r="C30" s="843"/>
      <c r="D30" s="843"/>
      <c r="E30" s="848">
        <f>AX11</f>
        <v>63009</v>
      </c>
      <c r="F30" s="849"/>
      <c r="G30" s="849"/>
      <c r="H30" s="849"/>
      <c r="I30" s="849"/>
      <c r="J30" s="848">
        <f>AX17</f>
        <v>771</v>
      </c>
      <c r="K30" s="843"/>
      <c r="L30" s="843"/>
      <c r="M30" s="843"/>
      <c r="N30" s="843"/>
      <c r="O30" s="848">
        <f>AX18</f>
        <v>2271</v>
      </c>
      <c r="P30" s="843"/>
      <c r="Q30" s="843"/>
      <c r="R30" s="843"/>
      <c r="S30" s="843"/>
      <c r="T30" s="843"/>
      <c r="U30" s="843"/>
      <c r="V30" s="843"/>
      <c r="W30" s="843"/>
      <c r="X30" s="843"/>
      <c r="Y30" s="848"/>
      <c r="Z30" s="843"/>
      <c r="AA30" s="843"/>
      <c r="AB30" s="843"/>
      <c r="AC30" s="843"/>
      <c r="AD30" s="848"/>
      <c r="AE30" s="843"/>
      <c r="AF30" s="843"/>
      <c r="AG30" s="843"/>
      <c r="AH30" s="843"/>
      <c r="AI30" s="843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  <c r="BK30" s="843"/>
      <c r="BL30" s="843"/>
      <c r="BM30" s="843"/>
      <c r="BN30" s="843"/>
      <c r="BO30" s="843"/>
      <c r="BP30" s="843"/>
      <c r="BQ30" s="843"/>
      <c r="BR30" s="843"/>
      <c r="BS30" s="843"/>
      <c r="BT30" s="843"/>
      <c r="BU30" s="843"/>
      <c r="BV30" s="843"/>
      <c r="BW30" s="843"/>
      <c r="BX30" s="843"/>
      <c r="BY30" s="843"/>
      <c r="BZ30" s="843"/>
      <c r="CA30" s="843"/>
      <c r="CB30" s="843"/>
      <c r="CC30" s="843"/>
      <c r="CD30" s="843"/>
      <c r="CE30" s="843"/>
      <c r="CF30" s="843"/>
      <c r="CG30" s="843"/>
      <c r="CH30" s="843"/>
      <c r="CI30" s="843"/>
      <c r="CJ30" s="843"/>
      <c r="CK30" s="843"/>
      <c r="CL30" s="843"/>
      <c r="CM30" s="843"/>
      <c r="CN30" s="843"/>
      <c r="CO30" s="843"/>
      <c r="CP30" s="843"/>
      <c r="CQ30" s="843"/>
      <c r="CR30" s="843"/>
      <c r="CS30" s="843"/>
      <c r="CT30" s="843"/>
      <c r="CU30" s="843"/>
      <c r="CV30" s="843"/>
      <c r="CW30" s="843"/>
      <c r="CX30" s="843"/>
      <c r="CY30" s="843"/>
      <c r="CZ30" s="843"/>
      <c r="DA30" s="843"/>
      <c r="DB30" s="843"/>
      <c r="DC30" s="843"/>
      <c r="DD30" s="843"/>
      <c r="DE30" s="843"/>
      <c r="DF30" s="843"/>
      <c r="DG30" s="843"/>
      <c r="DH30" s="843"/>
      <c r="DI30" s="843"/>
      <c r="DJ30" s="843"/>
      <c r="DK30" s="843"/>
    </row>
    <row r="31" spans="2:116" s="728" customFormat="1" ht="135">
      <c r="B31" s="851" t="s">
        <v>409</v>
      </c>
      <c r="C31" s="843"/>
      <c r="D31" s="843"/>
      <c r="E31" s="848">
        <f>BH11</f>
        <v>102375</v>
      </c>
      <c r="F31" s="849"/>
      <c r="G31" s="849"/>
      <c r="H31" s="849"/>
      <c r="I31" s="849"/>
      <c r="J31" s="848">
        <f>BH17</f>
        <v>928</v>
      </c>
      <c r="K31" s="843"/>
      <c r="L31" s="843"/>
      <c r="M31" s="843"/>
      <c r="N31" s="843"/>
      <c r="O31" s="848">
        <f>BH18</f>
        <v>2734</v>
      </c>
      <c r="P31" s="843"/>
      <c r="Q31" s="843"/>
      <c r="R31" s="843"/>
      <c r="S31" s="843"/>
      <c r="T31" s="843"/>
      <c r="U31" s="843"/>
      <c r="V31" s="843"/>
      <c r="W31" s="843"/>
      <c r="X31" s="843"/>
      <c r="Y31" s="848"/>
      <c r="Z31" s="843"/>
      <c r="AA31" s="843"/>
      <c r="AB31" s="843"/>
      <c r="AC31" s="843"/>
      <c r="AD31" s="848"/>
      <c r="AE31" s="843"/>
      <c r="AF31" s="843"/>
      <c r="AG31" s="843"/>
      <c r="AH31" s="843"/>
      <c r="AI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843"/>
      <c r="BH31" s="843"/>
      <c r="BI31" s="843"/>
      <c r="BJ31" s="843"/>
      <c r="BK31" s="843"/>
      <c r="BL31" s="843"/>
      <c r="BM31" s="843"/>
      <c r="BN31" s="843"/>
      <c r="BO31" s="843"/>
      <c r="BP31" s="843"/>
      <c r="BQ31" s="843"/>
      <c r="BR31" s="843"/>
      <c r="BS31" s="843"/>
      <c r="BT31" s="843"/>
      <c r="BU31" s="843"/>
      <c r="BV31" s="843"/>
      <c r="BW31" s="843"/>
      <c r="BX31" s="843"/>
      <c r="BY31" s="843"/>
      <c r="BZ31" s="843"/>
      <c r="CA31" s="843"/>
      <c r="CB31" s="843"/>
      <c r="CC31" s="843"/>
      <c r="CD31" s="843"/>
      <c r="CE31" s="843"/>
      <c r="CF31" s="843"/>
      <c r="CG31" s="843"/>
      <c r="CH31" s="843"/>
      <c r="CI31" s="843"/>
      <c r="CJ31" s="843"/>
      <c r="CK31" s="843"/>
      <c r="CL31" s="843"/>
      <c r="CM31" s="843"/>
      <c r="CN31" s="843"/>
      <c r="CO31" s="843"/>
      <c r="CP31" s="843"/>
      <c r="CQ31" s="843"/>
      <c r="CR31" s="843"/>
      <c r="CS31" s="843"/>
      <c r="CT31" s="843"/>
      <c r="CU31" s="843"/>
      <c r="CV31" s="843"/>
      <c r="CW31" s="843"/>
      <c r="CX31" s="843"/>
      <c r="CY31" s="843"/>
      <c r="CZ31" s="843"/>
      <c r="DA31" s="843"/>
      <c r="DB31" s="843"/>
      <c r="DC31" s="843"/>
      <c r="DD31" s="843"/>
      <c r="DE31" s="843"/>
      <c r="DF31" s="843"/>
      <c r="DG31" s="843"/>
      <c r="DH31" s="843"/>
      <c r="DI31" s="843"/>
      <c r="DJ31" s="843"/>
      <c r="DK31" s="843"/>
    </row>
    <row r="32" spans="2:116" s="728" customFormat="1" ht="135">
      <c r="B32" s="851" t="s">
        <v>414</v>
      </c>
      <c r="C32" s="843"/>
      <c r="D32" s="843"/>
      <c r="E32" s="848">
        <f>BW11</f>
        <v>226405</v>
      </c>
      <c r="F32" s="849"/>
      <c r="G32" s="849"/>
      <c r="H32" s="849"/>
      <c r="I32" s="849"/>
      <c r="J32" s="848">
        <f>BW17</f>
        <v>1300</v>
      </c>
      <c r="K32" s="843"/>
      <c r="L32" s="843"/>
      <c r="M32" s="843"/>
      <c r="N32" s="843"/>
      <c r="O32" s="848">
        <f>BW18</f>
        <v>3829</v>
      </c>
      <c r="P32" s="843"/>
      <c r="Q32" s="843"/>
      <c r="R32" s="843"/>
      <c r="S32" s="843"/>
      <c r="T32" s="843"/>
      <c r="U32" s="843"/>
      <c r="V32" s="843"/>
      <c r="W32" s="843"/>
      <c r="X32" s="843"/>
      <c r="Y32" s="848"/>
      <c r="Z32" s="843"/>
      <c r="AA32" s="843"/>
      <c r="AB32" s="843"/>
      <c r="AC32" s="843"/>
      <c r="AD32" s="848"/>
      <c r="AE32" s="843"/>
      <c r="AF32" s="843"/>
      <c r="AG32" s="843"/>
      <c r="AH32" s="843"/>
      <c r="AI32" s="84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843"/>
      <c r="BH32" s="843"/>
      <c r="BI32" s="843"/>
      <c r="BJ32" s="843"/>
      <c r="BK32" s="843"/>
      <c r="BL32" s="843"/>
      <c r="BM32" s="843"/>
      <c r="BN32" s="843"/>
      <c r="BO32" s="843"/>
      <c r="BP32" s="843"/>
      <c r="BQ32" s="843"/>
      <c r="BR32" s="843"/>
      <c r="BS32" s="843"/>
      <c r="BT32" s="843"/>
      <c r="BU32" s="843"/>
      <c r="BV32" s="843"/>
      <c r="BW32" s="843"/>
      <c r="BX32" s="843"/>
      <c r="BY32" s="843"/>
      <c r="BZ32" s="843"/>
      <c r="CA32" s="843"/>
      <c r="CB32" s="843"/>
      <c r="CC32" s="843"/>
      <c r="CD32" s="843"/>
      <c r="CE32" s="843"/>
      <c r="CF32" s="843"/>
      <c r="CG32" s="843"/>
      <c r="CH32" s="843"/>
      <c r="CI32" s="843"/>
      <c r="CJ32" s="843"/>
      <c r="CK32" s="843"/>
      <c r="CL32" s="843"/>
      <c r="CM32" s="843"/>
      <c r="CN32" s="843"/>
      <c r="CO32" s="843"/>
      <c r="CP32" s="843"/>
      <c r="CQ32" s="843"/>
      <c r="CR32" s="843"/>
      <c r="CS32" s="843"/>
      <c r="CT32" s="843"/>
      <c r="CU32" s="843"/>
      <c r="CV32" s="843"/>
      <c r="CW32" s="843"/>
      <c r="CX32" s="843"/>
      <c r="CY32" s="843"/>
      <c r="CZ32" s="843"/>
      <c r="DA32" s="843"/>
      <c r="DB32" s="843"/>
      <c r="DC32" s="843"/>
      <c r="DD32" s="843"/>
      <c r="DE32" s="843"/>
      <c r="DF32" s="843"/>
      <c r="DG32" s="843"/>
      <c r="DH32" s="843"/>
      <c r="DI32" s="843"/>
      <c r="DJ32" s="843"/>
      <c r="DK32" s="843"/>
    </row>
    <row r="33" spans="2:116" s="728" customFormat="1" ht="135">
      <c r="B33" s="851" t="s">
        <v>410</v>
      </c>
      <c r="C33" s="843"/>
      <c r="D33" s="843"/>
      <c r="E33" s="848">
        <f>CB11</f>
        <v>196875</v>
      </c>
      <c r="F33" s="849"/>
      <c r="G33" s="849"/>
      <c r="H33" s="849"/>
      <c r="I33" s="849"/>
      <c r="J33" s="848">
        <f>CB17</f>
        <v>1428</v>
      </c>
      <c r="K33" s="843"/>
      <c r="L33" s="843"/>
      <c r="M33" s="843"/>
      <c r="N33" s="843"/>
      <c r="O33" s="848">
        <f>CB18</f>
        <v>4206</v>
      </c>
      <c r="P33" s="843"/>
      <c r="Q33" s="843"/>
      <c r="R33" s="843"/>
      <c r="S33" s="843"/>
      <c r="T33" s="843"/>
      <c r="U33" s="843"/>
      <c r="V33" s="843"/>
      <c r="W33" s="843"/>
      <c r="X33" s="843"/>
      <c r="Y33" s="848"/>
      <c r="Z33" s="843"/>
      <c r="AA33" s="843"/>
      <c r="AB33" s="843"/>
      <c r="AC33" s="843"/>
      <c r="AD33" s="848"/>
      <c r="AE33" s="843"/>
      <c r="AF33" s="843"/>
      <c r="AG33" s="843"/>
      <c r="AH33" s="843"/>
      <c r="AI33" s="843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G33" s="843"/>
      <c r="BH33" s="843"/>
      <c r="BI33" s="843"/>
      <c r="BJ33" s="843"/>
      <c r="BK33" s="843"/>
      <c r="BL33" s="843"/>
      <c r="BM33" s="843"/>
      <c r="BN33" s="843"/>
      <c r="BO33" s="843"/>
      <c r="BP33" s="843"/>
      <c r="BQ33" s="843"/>
      <c r="BR33" s="843"/>
      <c r="BS33" s="843"/>
      <c r="BT33" s="843"/>
      <c r="BU33" s="843"/>
      <c r="BV33" s="843"/>
      <c r="BW33" s="843"/>
      <c r="BX33" s="843"/>
      <c r="BY33" s="843"/>
      <c r="BZ33" s="843"/>
      <c r="CA33" s="843"/>
      <c r="CB33" s="843"/>
      <c r="CC33" s="843"/>
      <c r="CD33" s="843"/>
      <c r="CE33" s="843"/>
      <c r="CF33" s="843"/>
      <c r="CG33" s="843"/>
      <c r="CH33" s="843"/>
      <c r="CI33" s="843"/>
      <c r="CJ33" s="843"/>
      <c r="CK33" s="843"/>
      <c r="CL33" s="843"/>
      <c r="CM33" s="843"/>
      <c r="CN33" s="843"/>
      <c r="CO33" s="843"/>
      <c r="CP33" s="843"/>
      <c r="CQ33" s="843"/>
      <c r="CR33" s="843"/>
      <c r="CS33" s="843"/>
      <c r="CT33" s="843"/>
      <c r="CU33" s="843"/>
      <c r="CV33" s="843"/>
      <c r="CW33" s="843"/>
      <c r="CX33" s="843"/>
      <c r="CY33" s="843"/>
      <c r="CZ33" s="843"/>
      <c r="DA33" s="843"/>
      <c r="DB33" s="843"/>
      <c r="DC33" s="843"/>
      <c r="DD33" s="843"/>
      <c r="DE33" s="843"/>
      <c r="DF33" s="843"/>
      <c r="DG33" s="843"/>
      <c r="DH33" s="843"/>
      <c r="DI33" s="843"/>
      <c r="DJ33" s="843"/>
      <c r="DK33" s="843"/>
    </row>
    <row r="34" spans="2:116" s="728" customFormat="1" ht="45">
      <c r="B34" s="850" t="s">
        <v>415</v>
      </c>
      <c r="C34" s="843"/>
      <c r="D34" s="843"/>
      <c r="E34" s="848">
        <f>CG11</f>
        <v>61129</v>
      </c>
      <c r="F34" s="849"/>
      <c r="G34" s="849"/>
      <c r="H34" s="849"/>
      <c r="I34" s="849"/>
      <c r="J34" s="848">
        <f>CG17</f>
        <v>711</v>
      </c>
      <c r="K34" s="843"/>
      <c r="L34" s="843"/>
      <c r="M34" s="843"/>
      <c r="N34" s="843"/>
      <c r="O34" s="848">
        <f>CG18</f>
        <v>2095</v>
      </c>
      <c r="P34" s="843"/>
      <c r="Q34" s="843"/>
      <c r="R34" s="843"/>
      <c r="S34" s="843"/>
      <c r="T34" s="843"/>
      <c r="U34" s="843"/>
      <c r="V34" s="843"/>
      <c r="W34" s="843"/>
      <c r="X34" s="843"/>
      <c r="Y34" s="848"/>
      <c r="Z34" s="843"/>
      <c r="AA34" s="843"/>
      <c r="AB34" s="843"/>
      <c r="AC34" s="843"/>
      <c r="AD34" s="848"/>
      <c r="AE34" s="843"/>
      <c r="AF34" s="843"/>
      <c r="AG34" s="843"/>
      <c r="AH34" s="843"/>
      <c r="AI34" s="84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843"/>
      <c r="BH34" s="843"/>
      <c r="BI34" s="843"/>
      <c r="BJ34" s="843"/>
      <c r="BK34" s="843"/>
      <c r="BL34" s="843"/>
      <c r="BM34" s="843"/>
      <c r="BN34" s="843"/>
      <c r="BO34" s="843"/>
      <c r="BP34" s="843"/>
      <c r="BQ34" s="843"/>
      <c r="BR34" s="843"/>
      <c r="BS34" s="843"/>
      <c r="BT34" s="843"/>
      <c r="BU34" s="843"/>
      <c r="BV34" s="843"/>
      <c r="BW34" s="843"/>
      <c r="BX34" s="843"/>
      <c r="BY34" s="843"/>
      <c r="BZ34" s="843"/>
      <c r="CA34" s="843"/>
      <c r="CB34" s="843"/>
      <c r="CC34" s="843"/>
      <c r="CD34" s="843"/>
      <c r="CE34" s="843"/>
      <c r="CF34" s="843"/>
      <c r="CG34" s="843"/>
      <c r="CH34" s="843"/>
      <c r="CI34" s="843"/>
      <c r="CJ34" s="843"/>
      <c r="CK34" s="843"/>
      <c r="CL34" s="843"/>
      <c r="CM34" s="843"/>
      <c r="CN34" s="843"/>
      <c r="CO34" s="843"/>
      <c r="CP34" s="843"/>
      <c r="CQ34" s="843"/>
      <c r="CR34" s="843"/>
      <c r="CS34" s="843"/>
      <c r="CT34" s="843"/>
      <c r="CU34" s="843"/>
      <c r="CV34" s="843"/>
      <c r="CW34" s="843"/>
      <c r="CX34" s="843"/>
      <c r="CY34" s="843"/>
      <c r="CZ34" s="843"/>
      <c r="DA34" s="843"/>
      <c r="DB34" s="843"/>
      <c r="DC34" s="843"/>
      <c r="DD34" s="843"/>
      <c r="DE34" s="843"/>
      <c r="DF34" s="843"/>
      <c r="DG34" s="843"/>
      <c r="DH34" s="843"/>
      <c r="DI34" s="843"/>
      <c r="DJ34" s="843"/>
      <c r="DK34" s="843"/>
    </row>
    <row r="35" spans="2:116" s="728" customFormat="1" ht="45">
      <c r="B35" s="845" t="s">
        <v>411</v>
      </c>
      <c r="E35" s="848">
        <f>CL11</f>
        <v>53156</v>
      </c>
      <c r="F35" s="849"/>
      <c r="G35" s="849"/>
      <c r="H35" s="849"/>
      <c r="I35" s="849"/>
      <c r="J35" s="848">
        <f>CL17</f>
        <v>771</v>
      </c>
      <c r="O35" s="848">
        <f>CL18</f>
        <v>2271</v>
      </c>
      <c r="Y35" s="848"/>
      <c r="AD35" s="848"/>
    </row>
    <row r="36" spans="2:116" s="728" customFormat="1" ht="45">
      <c r="B36" s="850" t="s">
        <v>416</v>
      </c>
      <c r="E36" s="848">
        <f>CQ11</f>
        <v>52074</v>
      </c>
      <c r="F36" s="849"/>
      <c r="G36" s="849"/>
      <c r="H36" s="849"/>
      <c r="I36" s="849"/>
      <c r="J36" s="848">
        <f>CQ17</f>
        <v>755</v>
      </c>
      <c r="O36" s="848">
        <f>CQ18</f>
        <v>2225</v>
      </c>
      <c r="Y36" s="848"/>
      <c r="AD36" s="848"/>
    </row>
    <row r="37" spans="2:116" s="728" customFormat="1" ht="45">
      <c r="B37" s="845" t="s">
        <v>412</v>
      </c>
      <c r="E37" s="848">
        <f>CV11</f>
        <v>45281</v>
      </c>
      <c r="F37" s="849"/>
      <c r="G37" s="849"/>
      <c r="H37" s="849"/>
      <c r="I37" s="849"/>
      <c r="J37" s="848">
        <f>CV17</f>
        <v>821</v>
      </c>
      <c r="O37" s="848">
        <f>CV18</f>
        <v>2418</v>
      </c>
      <c r="Y37" s="848"/>
      <c r="AD37" s="848"/>
    </row>
    <row r="38" spans="2:116"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  <c r="Y38" s="587"/>
      <c r="Z38" s="587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  <c r="AT38" s="587"/>
      <c r="AU38" s="587"/>
      <c r="AV38" s="587"/>
      <c r="AW38" s="587"/>
      <c r="AX38" s="587"/>
      <c r="AY38" s="587"/>
      <c r="AZ38" s="587"/>
      <c r="BA38" s="587"/>
      <c r="BB38" s="587"/>
      <c r="BC38" s="587"/>
      <c r="BD38" s="587"/>
      <c r="BE38" s="587"/>
      <c r="BF38" s="587"/>
      <c r="BG38" s="587"/>
      <c r="BH38" s="587"/>
      <c r="BI38" s="587"/>
      <c r="BJ38" s="587"/>
      <c r="BK38" s="587"/>
      <c r="BL38" s="587"/>
      <c r="BM38" s="587"/>
      <c r="BN38" s="587"/>
      <c r="BO38" s="587"/>
      <c r="BP38" s="587"/>
      <c r="BQ38" s="587"/>
      <c r="BR38" s="587"/>
      <c r="BS38" s="587"/>
      <c r="BT38" s="587"/>
      <c r="BU38" s="587"/>
      <c r="BV38" s="587"/>
      <c r="BW38" s="587"/>
      <c r="BX38" s="587"/>
      <c r="BY38" s="587"/>
      <c r="BZ38" s="587"/>
      <c r="CA38" s="587"/>
      <c r="CB38" s="587"/>
      <c r="CC38" s="587"/>
      <c r="CD38" s="587"/>
      <c r="CE38" s="587"/>
      <c r="CF38" s="587"/>
      <c r="CG38" s="587"/>
      <c r="CH38" s="587"/>
      <c r="CI38" s="587"/>
      <c r="CJ38" s="587"/>
      <c r="CK38" s="587"/>
      <c r="CL38" s="587"/>
      <c r="CM38" s="587"/>
      <c r="CN38" s="587"/>
      <c r="CO38" s="587"/>
      <c r="CP38" s="587"/>
      <c r="CQ38" s="587"/>
      <c r="CR38" s="587"/>
      <c r="CS38" s="587"/>
      <c r="CT38" s="587"/>
      <c r="CU38" s="587"/>
      <c r="CV38" s="587"/>
      <c r="CW38" s="587"/>
      <c r="CX38" s="587"/>
      <c r="CY38" s="587"/>
      <c r="CZ38" s="587"/>
      <c r="DA38" s="587"/>
      <c r="DB38" s="587"/>
      <c r="DC38" s="587"/>
      <c r="DD38" s="587"/>
      <c r="DE38" s="587"/>
      <c r="DF38" s="587"/>
      <c r="DG38" s="587"/>
      <c r="DH38" s="587"/>
      <c r="DI38" s="587"/>
      <c r="DJ38" s="587"/>
      <c r="DK38" s="587"/>
      <c r="DL38" s="587"/>
    </row>
    <row r="39" spans="2:116">
      <c r="H39" s="587"/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7"/>
      <c r="T39" s="587"/>
      <c r="U39" s="587"/>
      <c r="V39" s="587"/>
      <c r="W39" s="587"/>
      <c r="X39" s="587"/>
      <c r="Y39" s="587"/>
      <c r="Z39" s="587"/>
      <c r="AA39" s="587"/>
      <c r="AB39" s="587"/>
      <c r="AC39" s="587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  <c r="AT39" s="587"/>
      <c r="AU39" s="587"/>
      <c r="AV39" s="587"/>
      <c r="AW39" s="587"/>
      <c r="AX39" s="587"/>
      <c r="AY39" s="587"/>
      <c r="AZ39" s="587"/>
      <c r="BA39" s="587"/>
      <c r="BB39" s="587"/>
      <c r="BC39" s="587"/>
      <c r="BD39" s="587"/>
      <c r="BE39" s="587"/>
      <c r="BF39" s="587"/>
      <c r="BG39" s="587"/>
      <c r="BH39" s="587"/>
      <c r="BI39" s="587"/>
      <c r="BJ39" s="587"/>
      <c r="BK39" s="587"/>
      <c r="BL39" s="587"/>
      <c r="BM39" s="587"/>
      <c r="BN39" s="587"/>
      <c r="BO39" s="587"/>
      <c r="BP39" s="587"/>
      <c r="BQ39" s="587"/>
      <c r="BR39" s="587"/>
      <c r="BS39" s="587"/>
      <c r="BT39" s="587"/>
      <c r="BU39" s="587"/>
      <c r="BV39" s="587"/>
      <c r="BW39" s="587"/>
      <c r="BX39" s="587"/>
      <c r="BY39" s="587"/>
      <c r="BZ39" s="587"/>
      <c r="CA39" s="587"/>
      <c r="CB39" s="587"/>
      <c r="CC39" s="587"/>
      <c r="CD39" s="587"/>
      <c r="CE39" s="587"/>
      <c r="CF39" s="587"/>
      <c r="CG39" s="587"/>
      <c r="CH39" s="587"/>
      <c r="CI39" s="587"/>
      <c r="CJ39" s="587"/>
      <c r="CK39" s="587"/>
      <c r="CL39" s="587"/>
      <c r="CM39" s="587"/>
      <c r="CN39" s="587"/>
      <c r="CO39" s="587"/>
      <c r="CP39" s="587"/>
      <c r="CQ39" s="587"/>
      <c r="CR39" s="587"/>
      <c r="CS39" s="587"/>
      <c r="CT39" s="587"/>
      <c r="CU39" s="587"/>
      <c r="CV39" s="587"/>
      <c r="CW39" s="587"/>
      <c r="CX39" s="587"/>
      <c r="CY39" s="587"/>
      <c r="CZ39" s="587"/>
      <c r="DA39" s="587"/>
      <c r="DB39" s="587"/>
      <c r="DC39" s="587"/>
      <c r="DD39" s="587"/>
      <c r="DE39" s="587"/>
      <c r="DF39" s="587"/>
      <c r="DG39" s="587"/>
      <c r="DH39" s="587"/>
      <c r="DI39" s="587"/>
      <c r="DJ39" s="587"/>
      <c r="DK39" s="587"/>
      <c r="DL39" s="587"/>
    </row>
    <row r="40" spans="2:116">
      <c r="H40" s="587"/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7"/>
      <c r="T40" s="587"/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7"/>
      <c r="BD40" s="587"/>
      <c r="BE40" s="587"/>
      <c r="BF40" s="587"/>
      <c r="BG40" s="587"/>
      <c r="BH40" s="587"/>
      <c r="BI40" s="587"/>
      <c r="BJ40" s="587"/>
      <c r="BK40" s="587"/>
      <c r="BL40" s="587"/>
      <c r="BM40" s="587"/>
      <c r="BN40" s="587"/>
      <c r="BO40" s="587"/>
      <c r="BP40" s="587"/>
      <c r="BQ40" s="587"/>
      <c r="BR40" s="587"/>
      <c r="BS40" s="587"/>
      <c r="BT40" s="587"/>
      <c r="BU40" s="587"/>
      <c r="BV40" s="587"/>
      <c r="BW40" s="587"/>
      <c r="BX40" s="587"/>
      <c r="BY40" s="587"/>
      <c r="BZ40" s="587"/>
      <c r="CA40" s="587"/>
      <c r="CB40" s="587"/>
      <c r="CC40" s="587"/>
      <c r="CD40" s="587"/>
      <c r="CE40" s="587"/>
      <c r="CF40" s="587"/>
      <c r="CG40" s="587"/>
      <c r="CH40" s="587"/>
      <c r="CI40" s="587"/>
      <c r="CJ40" s="587"/>
      <c r="CK40" s="587"/>
      <c r="CL40" s="587"/>
      <c r="CM40" s="587"/>
      <c r="CN40" s="587"/>
      <c r="CO40" s="587"/>
      <c r="CP40" s="587"/>
      <c r="CQ40" s="587"/>
      <c r="CR40" s="587"/>
      <c r="CS40" s="587"/>
      <c r="CT40" s="587"/>
      <c r="CU40" s="587"/>
      <c r="CV40" s="587"/>
      <c r="CW40" s="587"/>
      <c r="CX40" s="587"/>
      <c r="CY40" s="587"/>
      <c r="CZ40" s="587"/>
      <c r="DA40" s="587"/>
      <c r="DB40" s="587"/>
      <c r="DC40" s="587"/>
      <c r="DD40" s="587"/>
      <c r="DE40" s="587"/>
      <c r="DF40" s="587"/>
      <c r="DG40" s="587"/>
      <c r="DH40" s="587"/>
      <c r="DI40" s="587"/>
      <c r="DJ40" s="587"/>
      <c r="DK40" s="587"/>
      <c r="DL40" s="587"/>
    </row>
    <row r="41" spans="2:116">
      <c r="H41" s="587"/>
      <c r="I41" s="587"/>
      <c r="J41" s="587"/>
      <c r="K41" s="587"/>
      <c r="L41" s="587"/>
      <c r="M41" s="587"/>
      <c r="N41" s="587"/>
      <c r="O41" s="587"/>
      <c r="P41" s="587"/>
      <c r="Q41" s="587"/>
      <c r="R41" s="587"/>
      <c r="S41" s="587"/>
      <c r="T41" s="587"/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  <c r="AT41" s="587"/>
      <c r="AU41" s="587"/>
      <c r="AV41" s="587"/>
      <c r="AW41" s="587"/>
      <c r="AX41" s="587"/>
      <c r="AY41" s="587"/>
      <c r="AZ41" s="587"/>
      <c r="BA41" s="587"/>
      <c r="BB41" s="587"/>
      <c r="BC41" s="587"/>
      <c r="BD41" s="587"/>
      <c r="BE41" s="587"/>
      <c r="BF41" s="587"/>
      <c r="BG41" s="587"/>
      <c r="BH41" s="587"/>
      <c r="BI41" s="587"/>
      <c r="BJ41" s="587"/>
      <c r="BK41" s="587"/>
      <c r="BL41" s="587"/>
      <c r="BM41" s="587"/>
      <c r="BN41" s="587"/>
      <c r="BO41" s="587"/>
      <c r="BP41" s="587"/>
      <c r="BQ41" s="587"/>
      <c r="BR41" s="587"/>
      <c r="BS41" s="587"/>
      <c r="BT41" s="587"/>
      <c r="BU41" s="587"/>
      <c r="BV41" s="587"/>
      <c r="BW41" s="587"/>
      <c r="BX41" s="587"/>
      <c r="BY41" s="587"/>
      <c r="BZ41" s="587"/>
      <c r="CA41" s="587"/>
      <c r="CB41" s="587"/>
      <c r="CC41" s="587"/>
      <c r="CD41" s="587"/>
      <c r="CE41" s="587"/>
      <c r="CF41" s="587"/>
      <c r="CG41" s="587"/>
      <c r="CH41" s="587"/>
      <c r="CI41" s="587"/>
      <c r="CJ41" s="587"/>
      <c r="CK41" s="587"/>
      <c r="CL41" s="587"/>
      <c r="CM41" s="587"/>
      <c r="CN41" s="587"/>
      <c r="CO41" s="587"/>
      <c r="CP41" s="587"/>
      <c r="CQ41" s="587"/>
      <c r="CR41" s="587"/>
      <c r="CS41" s="587"/>
      <c r="CT41" s="587"/>
      <c r="CU41" s="587"/>
      <c r="CV41" s="587"/>
      <c r="CW41" s="587"/>
      <c r="CX41" s="587"/>
      <c r="CY41" s="587"/>
      <c r="CZ41" s="587"/>
      <c r="DA41" s="587"/>
      <c r="DB41" s="587"/>
      <c r="DC41" s="587"/>
      <c r="DD41" s="587"/>
      <c r="DE41" s="587"/>
      <c r="DF41" s="587"/>
      <c r="DG41" s="587"/>
      <c r="DH41" s="587"/>
      <c r="DI41" s="587"/>
      <c r="DJ41" s="587"/>
      <c r="DK41" s="587"/>
      <c r="DL41" s="587"/>
    </row>
    <row r="42" spans="2:116"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  <c r="AT42" s="587"/>
      <c r="AU42" s="587"/>
      <c r="AV42" s="587"/>
      <c r="AW42" s="587"/>
      <c r="AX42" s="587"/>
      <c r="AY42" s="587"/>
      <c r="AZ42" s="587"/>
      <c r="BA42" s="587"/>
      <c r="BB42" s="587"/>
      <c r="BC42" s="587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587"/>
      <c r="BP42" s="587"/>
      <c r="BQ42" s="587"/>
      <c r="BR42" s="587"/>
      <c r="BS42" s="587"/>
      <c r="BT42" s="587"/>
      <c r="BU42" s="587"/>
      <c r="BV42" s="587"/>
      <c r="BW42" s="587"/>
      <c r="BX42" s="587"/>
      <c r="BY42" s="587"/>
      <c r="BZ42" s="587"/>
      <c r="CA42" s="587"/>
      <c r="CB42" s="587"/>
      <c r="CC42" s="587"/>
      <c r="CD42" s="587"/>
      <c r="CE42" s="587"/>
      <c r="CF42" s="587"/>
      <c r="CG42" s="587"/>
      <c r="CH42" s="587"/>
      <c r="CI42" s="587"/>
      <c r="CJ42" s="587"/>
      <c r="CK42" s="587"/>
      <c r="CL42" s="587"/>
      <c r="CM42" s="587"/>
      <c r="CN42" s="587"/>
      <c r="CO42" s="587"/>
      <c r="CP42" s="587"/>
      <c r="CQ42" s="587"/>
      <c r="CR42" s="587"/>
      <c r="CS42" s="587"/>
      <c r="CT42" s="587"/>
      <c r="CU42" s="587"/>
      <c r="CV42" s="587"/>
      <c r="CW42" s="587"/>
      <c r="CX42" s="587"/>
      <c r="CY42" s="587"/>
      <c r="CZ42" s="587"/>
      <c r="DA42" s="587"/>
      <c r="DB42" s="587"/>
      <c r="DC42" s="587"/>
      <c r="DD42" s="587"/>
      <c r="DE42" s="587"/>
      <c r="DF42" s="587"/>
      <c r="DG42" s="587"/>
      <c r="DH42" s="587"/>
      <c r="DI42" s="587"/>
      <c r="DJ42" s="587"/>
      <c r="DK42" s="587"/>
      <c r="DL42" s="587"/>
    </row>
    <row r="43" spans="2:116">
      <c r="H43" s="587"/>
      <c r="I43" s="587"/>
      <c r="J43" s="587"/>
      <c r="K43" s="587"/>
      <c r="L43" s="587"/>
      <c r="M43" s="587"/>
      <c r="N43" s="587"/>
      <c r="O43" s="587"/>
      <c r="P43" s="587"/>
      <c r="Q43" s="587"/>
      <c r="R43" s="587"/>
      <c r="S43" s="587"/>
      <c r="T43" s="587"/>
      <c r="U43" s="587"/>
      <c r="V43" s="587"/>
      <c r="W43" s="587"/>
      <c r="X43" s="587"/>
      <c r="Y43" s="587"/>
      <c r="Z43" s="587"/>
      <c r="AA43" s="587"/>
      <c r="AB43" s="587"/>
      <c r="AC43" s="587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  <c r="AT43" s="587"/>
      <c r="AU43" s="587"/>
      <c r="AV43" s="587"/>
      <c r="AW43" s="587"/>
      <c r="AX43" s="587"/>
      <c r="AY43" s="587"/>
      <c r="AZ43" s="587"/>
      <c r="BA43" s="587"/>
      <c r="BB43" s="587"/>
      <c r="BC43" s="587"/>
      <c r="BD43" s="587"/>
      <c r="BE43" s="587"/>
      <c r="BF43" s="587"/>
      <c r="BG43" s="587"/>
      <c r="BH43" s="587"/>
      <c r="BI43" s="587"/>
      <c r="BJ43" s="587"/>
      <c r="BK43" s="587"/>
      <c r="BL43" s="587"/>
      <c r="BM43" s="587"/>
      <c r="BN43" s="587"/>
      <c r="BO43" s="587"/>
      <c r="BP43" s="587"/>
      <c r="BQ43" s="587"/>
      <c r="BR43" s="587"/>
      <c r="BS43" s="587"/>
      <c r="BT43" s="587"/>
      <c r="BU43" s="587"/>
      <c r="BV43" s="587"/>
      <c r="BW43" s="587"/>
      <c r="BX43" s="587"/>
      <c r="BY43" s="587"/>
      <c r="BZ43" s="587"/>
      <c r="CA43" s="587"/>
      <c r="CB43" s="587"/>
      <c r="CC43" s="587"/>
      <c r="CD43" s="587"/>
      <c r="CE43" s="587"/>
      <c r="CF43" s="587"/>
      <c r="CG43" s="587"/>
      <c r="CH43" s="587"/>
      <c r="CI43" s="587"/>
      <c r="CJ43" s="587"/>
      <c r="CK43" s="587"/>
      <c r="CL43" s="587"/>
      <c r="CM43" s="587"/>
      <c r="CN43" s="587"/>
      <c r="CO43" s="587"/>
      <c r="CP43" s="587"/>
      <c r="CQ43" s="587"/>
      <c r="CR43" s="587"/>
      <c r="CS43" s="587"/>
      <c r="CT43" s="587"/>
      <c r="CU43" s="587"/>
      <c r="CV43" s="587"/>
      <c r="CW43" s="587"/>
      <c r="CX43" s="587"/>
      <c r="CY43" s="587"/>
      <c r="CZ43" s="587"/>
      <c r="DA43" s="587"/>
      <c r="DB43" s="587"/>
      <c r="DC43" s="587"/>
      <c r="DD43" s="587"/>
      <c r="DE43" s="587"/>
      <c r="DF43" s="587"/>
      <c r="DG43" s="587"/>
      <c r="DH43" s="587"/>
      <c r="DI43" s="587"/>
      <c r="DJ43" s="587"/>
      <c r="DK43" s="587"/>
      <c r="DL43" s="587"/>
    </row>
    <row r="44" spans="2:116">
      <c r="H44" s="587"/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7"/>
      <c r="BC44" s="587"/>
      <c r="BD44" s="587"/>
      <c r="BE44" s="587"/>
      <c r="BF44" s="587"/>
      <c r="BG44" s="587"/>
      <c r="BH44" s="587"/>
      <c r="BI44" s="587"/>
      <c r="BJ44" s="587"/>
      <c r="BK44" s="587"/>
      <c r="BL44" s="587"/>
      <c r="BM44" s="587"/>
      <c r="BN44" s="587"/>
      <c r="BO44" s="587"/>
      <c r="BP44" s="587"/>
      <c r="BQ44" s="587"/>
      <c r="BR44" s="587"/>
      <c r="BS44" s="587"/>
      <c r="BT44" s="587"/>
      <c r="BU44" s="587"/>
      <c r="BV44" s="587"/>
      <c r="BW44" s="587"/>
      <c r="BX44" s="587"/>
      <c r="BY44" s="587"/>
      <c r="BZ44" s="587"/>
      <c r="CA44" s="587"/>
      <c r="CB44" s="587"/>
      <c r="CC44" s="587"/>
      <c r="CD44" s="587"/>
      <c r="CE44" s="587"/>
      <c r="CF44" s="587"/>
      <c r="CG44" s="587"/>
      <c r="CH44" s="587"/>
      <c r="CI44" s="587"/>
      <c r="CJ44" s="587"/>
      <c r="CK44" s="587"/>
      <c r="CL44" s="587"/>
      <c r="CM44" s="587"/>
      <c r="CN44" s="587"/>
      <c r="CO44" s="587"/>
      <c r="CP44" s="587"/>
      <c r="CQ44" s="587"/>
      <c r="CR44" s="587"/>
      <c r="CS44" s="587"/>
      <c r="CT44" s="587"/>
      <c r="CU44" s="587"/>
      <c r="CV44" s="587"/>
      <c r="CW44" s="587"/>
      <c r="CX44" s="587"/>
      <c r="CY44" s="587"/>
      <c r="CZ44" s="587"/>
      <c r="DA44" s="587"/>
      <c r="DB44" s="587"/>
      <c r="DC44" s="587"/>
      <c r="DD44" s="587"/>
      <c r="DE44" s="587"/>
      <c r="DF44" s="587"/>
      <c r="DG44" s="587"/>
      <c r="DH44" s="587"/>
      <c r="DI44" s="587"/>
      <c r="DJ44" s="587"/>
      <c r="DK44" s="587"/>
      <c r="DL44" s="587"/>
    </row>
    <row r="45" spans="2:116">
      <c r="H45" s="587"/>
      <c r="I45" s="587"/>
      <c r="J45" s="587"/>
      <c r="K45" s="587"/>
      <c r="L45" s="587"/>
      <c r="M45" s="587"/>
      <c r="N45" s="587"/>
      <c r="O45" s="587"/>
      <c r="P45" s="587"/>
      <c r="Q45" s="587"/>
      <c r="R45" s="587"/>
      <c r="S45" s="587"/>
      <c r="T45" s="587"/>
      <c r="U45" s="587"/>
      <c r="V45" s="587"/>
      <c r="W45" s="587"/>
      <c r="X45" s="587"/>
      <c r="Y45" s="587"/>
      <c r="Z45" s="587"/>
      <c r="AA45" s="587"/>
      <c r="AB45" s="587"/>
      <c r="AC45" s="587"/>
      <c r="AD45" s="587"/>
      <c r="AE45" s="587"/>
      <c r="AF45" s="587"/>
      <c r="AG45" s="587"/>
      <c r="AH45" s="587"/>
      <c r="AI45" s="587"/>
      <c r="AJ45" s="587"/>
      <c r="AK45" s="587"/>
      <c r="AL45" s="587"/>
      <c r="AM45" s="587"/>
      <c r="AN45" s="587"/>
      <c r="AO45" s="587"/>
      <c r="AP45" s="587"/>
      <c r="AQ45" s="587"/>
      <c r="AR45" s="587"/>
      <c r="AS45" s="587"/>
      <c r="AT45" s="587"/>
      <c r="AU45" s="587"/>
      <c r="AV45" s="587"/>
      <c r="AW45" s="587"/>
      <c r="AX45" s="587"/>
      <c r="AY45" s="587"/>
      <c r="AZ45" s="587"/>
      <c r="BA45" s="587"/>
      <c r="BB45" s="587"/>
      <c r="BC45" s="587"/>
      <c r="BD45" s="587"/>
      <c r="BE45" s="587"/>
      <c r="BF45" s="587"/>
      <c r="BG45" s="587"/>
      <c r="BH45" s="587"/>
      <c r="BI45" s="587"/>
      <c r="BJ45" s="587"/>
      <c r="BK45" s="587"/>
      <c r="BL45" s="587"/>
      <c r="BM45" s="587"/>
      <c r="BN45" s="587"/>
      <c r="BO45" s="587"/>
      <c r="BP45" s="587"/>
      <c r="BQ45" s="587"/>
      <c r="BR45" s="587"/>
      <c r="BS45" s="587"/>
      <c r="BT45" s="587"/>
      <c r="BU45" s="587"/>
      <c r="BV45" s="587"/>
      <c r="BW45" s="587"/>
      <c r="BX45" s="587"/>
      <c r="BY45" s="587"/>
      <c r="BZ45" s="587"/>
      <c r="CA45" s="587"/>
      <c r="CB45" s="587"/>
      <c r="CC45" s="587"/>
      <c r="CD45" s="587"/>
      <c r="CE45" s="587"/>
      <c r="CF45" s="587"/>
      <c r="CG45" s="587"/>
      <c r="CH45" s="587"/>
      <c r="CI45" s="587"/>
      <c r="CJ45" s="587"/>
      <c r="CK45" s="587"/>
      <c r="CL45" s="587"/>
      <c r="CM45" s="587"/>
      <c r="CN45" s="587"/>
      <c r="CO45" s="587"/>
      <c r="CP45" s="587"/>
      <c r="CQ45" s="587"/>
      <c r="CR45" s="587"/>
      <c r="CS45" s="587"/>
      <c r="CT45" s="587"/>
      <c r="CU45" s="587"/>
      <c r="CV45" s="587"/>
      <c r="CW45" s="587"/>
      <c r="CX45" s="587"/>
      <c r="CY45" s="587"/>
      <c r="CZ45" s="587"/>
      <c r="DA45" s="587"/>
      <c r="DB45" s="587"/>
      <c r="DC45" s="587"/>
      <c r="DD45" s="587"/>
      <c r="DE45" s="587"/>
      <c r="DF45" s="587"/>
      <c r="DG45" s="587"/>
      <c r="DH45" s="587"/>
      <c r="DI45" s="587"/>
      <c r="DJ45" s="587"/>
      <c r="DK45" s="587"/>
      <c r="DL45" s="587"/>
    </row>
    <row r="46" spans="2:116"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/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/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/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/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/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87"/>
      <c r="CI46" s="587"/>
      <c r="CJ46" s="587"/>
      <c r="CK46" s="587"/>
      <c r="CL46" s="587"/>
      <c r="CM46" s="587"/>
      <c r="CN46" s="587"/>
      <c r="CO46" s="587"/>
      <c r="CP46" s="587"/>
      <c r="CQ46" s="587"/>
      <c r="CR46" s="587"/>
      <c r="CS46" s="587"/>
      <c r="CT46" s="587"/>
      <c r="CU46" s="587"/>
      <c r="CV46" s="587"/>
      <c r="CW46" s="587"/>
      <c r="CX46" s="587"/>
      <c r="CY46" s="587"/>
      <c r="CZ46" s="587"/>
      <c r="DA46" s="587"/>
      <c r="DB46" s="587"/>
      <c r="DC46" s="587"/>
      <c r="DD46" s="587"/>
      <c r="DE46" s="587"/>
      <c r="DF46" s="587"/>
      <c r="DG46" s="587"/>
      <c r="DH46" s="587"/>
      <c r="DI46" s="587"/>
      <c r="DJ46" s="587"/>
      <c r="DK46" s="587"/>
      <c r="DL46" s="587"/>
    </row>
    <row r="47" spans="2:116">
      <c r="H47" s="587"/>
      <c r="I47" s="587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587"/>
      <c r="X47" s="587"/>
      <c r="Y47" s="587"/>
      <c r="Z47" s="587"/>
      <c r="AA47" s="587"/>
      <c r="AB47" s="587"/>
      <c r="AC47" s="587"/>
      <c r="AD47" s="587"/>
      <c r="AE47" s="587"/>
      <c r="AF47" s="587"/>
      <c r="AG47" s="587"/>
      <c r="AH47" s="587"/>
      <c r="AI47" s="587"/>
      <c r="AJ47" s="587"/>
      <c r="AK47" s="587"/>
      <c r="AL47" s="587"/>
      <c r="AM47" s="587"/>
      <c r="AN47" s="587"/>
      <c r="AO47" s="587"/>
      <c r="AP47" s="587"/>
      <c r="AQ47" s="587"/>
      <c r="AR47" s="587"/>
      <c r="AS47" s="587"/>
      <c r="AT47" s="587"/>
      <c r="AU47" s="587"/>
      <c r="AV47" s="587"/>
      <c r="AW47" s="587"/>
      <c r="AX47" s="587"/>
      <c r="AY47" s="587"/>
      <c r="AZ47" s="587"/>
      <c r="BA47" s="587"/>
      <c r="BB47" s="587"/>
      <c r="BC47" s="587"/>
      <c r="BD47" s="587"/>
      <c r="BE47" s="587"/>
      <c r="BF47" s="587"/>
      <c r="BG47" s="587"/>
      <c r="BH47" s="587"/>
      <c r="BI47" s="587"/>
      <c r="BJ47" s="587"/>
      <c r="BK47" s="587"/>
      <c r="BL47" s="587"/>
      <c r="BM47" s="587"/>
      <c r="BN47" s="587"/>
      <c r="BO47" s="587"/>
      <c r="BP47" s="587"/>
      <c r="BQ47" s="587"/>
      <c r="BR47" s="587"/>
      <c r="BS47" s="587"/>
      <c r="BT47" s="587"/>
      <c r="BU47" s="587"/>
      <c r="BV47" s="587"/>
      <c r="BW47" s="587"/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7"/>
      <c r="CI47" s="587"/>
      <c r="CJ47" s="587"/>
      <c r="CK47" s="587"/>
      <c r="CL47" s="587"/>
      <c r="CM47" s="587"/>
      <c r="CN47" s="587"/>
      <c r="CO47" s="587"/>
      <c r="CP47" s="587"/>
      <c r="CQ47" s="587"/>
      <c r="CR47" s="587"/>
      <c r="CS47" s="587"/>
      <c r="CT47" s="587"/>
      <c r="CU47" s="587"/>
      <c r="CV47" s="587"/>
      <c r="CW47" s="587"/>
      <c r="CX47" s="587"/>
      <c r="CY47" s="587"/>
      <c r="CZ47" s="587"/>
      <c r="DA47" s="587"/>
      <c r="DB47" s="587"/>
      <c r="DC47" s="587"/>
      <c r="DD47" s="587"/>
      <c r="DE47" s="587"/>
      <c r="DF47" s="587"/>
      <c r="DG47" s="587"/>
      <c r="DH47" s="587"/>
      <c r="DI47" s="587"/>
      <c r="DJ47" s="587"/>
      <c r="DK47" s="587"/>
      <c r="DL47" s="587"/>
    </row>
    <row r="48" spans="2:116"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  <c r="Y48" s="587"/>
      <c r="Z48" s="587"/>
      <c r="AA48" s="587"/>
      <c r="AB48" s="587"/>
      <c r="AC48" s="587"/>
      <c r="AD48" s="587"/>
      <c r="AE48" s="587"/>
      <c r="AF48" s="587"/>
      <c r="AG48" s="587"/>
      <c r="AH48" s="587"/>
      <c r="AI48" s="587"/>
      <c r="AJ48" s="587"/>
      <c r="AK48" s="587"/>
      <c r="AL48" s="587"/>
      <c r="AM48" s="587"/>
      <c r="AN48" s="587"/>
      <c r="AO48" s="587"/>
      <c r="AP48" s="587"/>
      <c r="AQ48" s="587"/>
      <c r="AR48" s="587"/>
      <c r="AS48" s="587"/>
      <c r="AT48" s="587"/>
      <c r="AU48" s="587"/>
      <c r="AV48" s="587"/>
      <c r="AW48" s="587"/>
      <c r="AX48" s="587"/>
      <c r="AY48" s="587"/>
      <c r="AZ48" s="587"/>
      <c r="BA48" s="587"/>
      <c r="BB48" s="587"/>
      <c r="BC48" s="587"/>
      <c r="BD48" s="587"/>
      <c r="BE48" s="587"/>
      <c r="BF48" s="587"/>
      <c r="BG48" s="587"/>
      <c r="BH48" s="587"/>
      <c r="BI48" s="587"/>
      <c r="BJ48" s="587"/>
      <c r="BK48" s="587"/>
      <c r="BL48" s="587"/>
      <c r="BM48" s="587"/>
      <c r="BN48" s="587"/>
      <c r="BO48" s="587"/>
      <c r="BP48" s="587"/>
      <c r="BQ48" s="587"/>
      <c r="BR48" s="587"/>
      <c r="BS48" s="587"/>
      <c r="BT48" s="587"/>
      <c r="BU48" s="587"/>
      <c r="BV48" s="587"/>
      <c r="BW48" s="587"/>
      <c r="BX48" s="587"/>
      <c r="BY48" s="587"/>
      <c r="BZ48" s="587"/>
      <c r="CA48" s="587"/>
      <c r="CB48" s="587"/>
      <c r="CC48" s="587"/>
      <c r="CD48" s="587"/>
      <c r="CE48" s="587"/>
      <c r="CF48" s="587"/>
      <c r="CG48" s="587"/>
      <c r="CH48" s="587"/>
      <c r="CI48" s="587"/>
      <c r="CJ48" s="587"/>
      <c r="CK48" s="587"/>
      <c r="CL48" s="587"/>
      <c r="CM48" s="587"/>
      <c r="CN48" s="587"/>
      <c r="CO48" s="587"/>
      <c r="CP48" s="587"/>
      <c r="CQ48" s="587"/>
      <c r="CR48" s="587"/>
      <c r="CS48" s="587"/>
      <c r="CT48" s="587"/>
      <c r="CU48" s="587"/>
      <c r="CV48" s="587"/>
      <c r="CW48" s="587"/>
      <c r="CX48" s="587"/>
      <c r="CY48" s="587"/>
      <c r="CZ48" s="587"/>
      <c r="DA48" s="587"/>
      <c r="DB48" s="587"/>
      <c r="DC48" s="587"/>
      <c r="DD48" s="587"/>
      <c r="DE48" s="587"/>
      <c r="DF48" s="587"/>
      <c r="DG48" s="587"/>
      <c r="DH48" s="587"/>
      <c r="DI48" s="587"/>
      <c r="DJ48" s="587"/>
      <c r="DK48" s="587"/>
      <c r="DL48" s="587"/>
    </row>
    <row r="49" spans="8:116">
      <c r="H49" s="587"/>
      <c r="I49" s="587"/>
      <c r="J49" s="587"/>
      <c r="K49" s="587"/>
      <c r="L49" s="587"/>
      <c r="M49" s="587"/>
      <c r="N49" s="587"/>
      <c r="O49" s="587"/>
      <c r="P49" s="587"/>
      <c r="Q49" s="587"/>
      <c r="R49" s="587"/>
      <c r="S49" s="587"/>
      <c r="T49" s="587"/>
      <c r="U49" s="587"/>
      <c r="V49" s="587"/>
      <c r="W49" s="587"/>
      <c r="X49" s="587"/>
      <c r="Y49" s="587"/>
      <c r="Z49" s="587"/>
      <c r="AA49" s="587"/>
      <c r="AB49" s="587"/>
      <c r="AC49" s="587"/>
      <c r="AD49" s="587"/>
      <c r="AE49" s="587"/>
      <c r="AF49" s="587"/>
      <c r="AG49" s="587"/>
      <c r="AH49" s="587"/>
      <c r="AI49" s="587"/>
      <c r="AJ49" s="587"/>
      <c r="AK49" s="587"/>
      <c r="AL49" s="587"/>
      <c r="AM49" s="587"/>
      <c r="AN49" s="587"/>
      <c r="AO49" s="587"/>
      <c r="AP49" s="587"/>
      <c r="AQ49" s="587"/>
      <c r="AR49" s="587"/>
      <c r="AS49" s="587"/>
      <c r="AT49" s="587"/>
      <c r="AU49" s="587"/>
      <c r="AV49" s="587"/>
      <c r="AW49" s="587"/>
      <c r="AX49" s="587"/>
      <c r="AY49" s="587"/>
      <c r="AZ49" s="587"/>
      <c r="BA49" s="587"/>
      <c r="BB49" s="587"/>
      <c r="BC49" s="587"/>
      <c r="BD49" s="587"/>
      <c r="BE49" s="587"/>
      <c r="BF49" s="587"/>
      <c r="BG49" s="587"/>
      <c r="BH49" s="587"/>
      <c r="BI49" s="587"/>
      <c r="BJ49" s="587"/>
      <c r="BK49" s="587"/>
      <c r="BL49" s="587"/>
      <c r="BM49" s="587"/>
      <c r="BN49" s="587"/>
      <c r="BO49" s="587"/>
      <c r="BP49" s="587"/>
      <c r="BQ49" s="587"/>
      <c r="BR49" s="587"/>
      <c r="BS49" s="587"/>
      <c r="BT49" s="587"/>
      <c r="BU49" s="587"/>
      <c r="BV49" s="587"/>
      <c r="BW49" s="587"/>
      <c r="BX49" s="587"/>
      <c r="BY49" s="587"/>
      <c r="BZ49" s="587"/>
      <c r="CA49" s="587"/>
      <c r="CB49" s="587"/>
      <c r="CC49" s="587"/>
      <c r="CD49" s="587"/>
      <c r="CE49" s="587"/>
      <c r="CF49" s="587"/>
      <c r="CG49" s="587"/>
      <c r="CH49" s="587"/>
      <c r="CI49" s="587"/>
      <c r="CJ49" s="587"/>
      <c r="CK49" s="587"/>
      <c r="CL49" s="587"/>
      <c r="CM49" s="587"/>
      <c r="CN49" s="587"/>
      <c r="CO49" s="587"/>
      <c r="CP49" s="587"/>
      <c r="CQ49" s="587"/>
      <c r="CR49" s="587"/>
      <c r="CS49" s="587"/>
      <c r="CT49" s="587"/>
      <c r="CU49" s="587"/>
      <c r="CV49" s="587"/>
      <c r="CW49" s="587"/>
      <c r="CX49" s="587"/>
      <c r="CY49" s="587"/>
      <c r="CZ49" s="587"/>
      <c r="DA49" s="587"/>
      <c r="DB49" s="587"/>
      <c r="DC49" s="587"/>
      <c r="DD49" s="587"/>
      <c r="DE49" s="587"/>
      <c r="DF49" s="587"/>
      <c r="DG49" s="587"/>
      <c r="DH49" s="587"/>
      <c r="DI49" s="587"/>
      <c r="DJ49" s="587"/>
      <c r="DK49" s="587"/>
      <c r="DL49" s="587"/>
    </row>
    <row r="50" spans="8:116"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587"/>
      <c r="X50" s="587"/>
      <c r="Y50" s="587"/>
      <c r="Z50" s="587"/>
      <c r="AA50" s="587"/>
      <c r="AB50" s="587"/>
      <c r="AC50" s="587"/>
      <c r="AD50" s="587"/>
      <c r="AE50" s="587"/>
      <c r="AF50" s="587"/>
      <c r="AG50" s="587"/>
      <c r="AH50" s="587"/>
      <c r="AI50" s="587"/>
      <c r="AJ50" s="587"/>
      <c r="AK50" s="587"/>
      <c r="AL50" s="587"/>
      <c r="AM50" s="587"/>
      <c r="AN50" s="587"/>
      <c r="AO50" s="587"/>
      <c r="AP50" s="587"/>
      <c r="AQ50" s="587"/>
      <c r="AR50" s="587"/>
      <c r="AS50" s="587"/>
      <c r="AT50" s="587"/>
      <c r="AU50" s="587"/>
      <c r="AV50" s="587"/>
      <c r="AW50" s="587"/>
      <c r="AX50" s="587"/>
      <c r="AY50" s="587"/>
      <c r="AZ50" s="587"/>
      <c r="BA50" s="587"/>
      <c r="BB50" s="587"/>
      <c r="BC50" s="587"/>
      <c r="BD50" s="587"/>
      <c r="BE50" s="587"/>
      <c r="BF50" s="587"/>
      <c r="BG50" s="587"/>
      <c r="BH50" s="587"/>
      <c r="BI50" s="587"/>
      <c r="BJ50" s="587"/>
      <c r="BK50" s="587"/>
      <c r="BL50" s="587"/>
      <c r="BM50" s="587"/>
      <c r="BN50" s="587"/>
      <c r="BO50" s="587"/>
      <c r="BP50" s="587"/>
      <c r="BQ50" s="587"/>
      <c r="BR50" s="587"/>
      <c r="BS50" s="587"/>
      <c r="BT50" s="587"/>
      <c r="BU50" s="587"/>
      <c r="BV50" s="587"/>
      <c r="BW50" s="587"/>
      <c r="BX50" s="587"/>
      <c r="BY50" s="587"/>
      <c r="BZ50" s="587"/>
      <c r="CA50" s="587"/>
      <c r="CB50" s="587"/>
      <c r="CC50" s="587"/>
      <c r="CD50" s="587"/>
      <c r="CE50" s="587"/>
      <c r="CF50" s="587"/>
      <c r="CG50" s="587"/>
      <c r="CH50" s="587"/>
      <c r="CI50" s="587"/>
      <c r="CJ50" s="587"/>
      <c r="CK50" s="587"/>
      <c r="CL50" s="587"/>
      <c r="CM50" s="587"/>
      <c r="CN50" s="587"/>
      <c r="CO50" s="587"/>
      <c r="CP50" s="587"/>
      <c r="CQ50" s="587"/>
      <c r="CR50" s="587"/>
      <c r="CS50" s="587"/>
      <c r="CT50" s="587"/>
      <c r="CU50" s="587"/>
      <c r="CV50" s="587"/>
      <c r="CW50" s="587"/>
      <c r="CX50" s="587"/>
      <c r="CY50" s="587"/>
      <c r="CZ50" s="587"/>
      <c r="DA50" s="587"/>
      <c r="DB50" s="587"/>
      <c r="DC50" s="587"/>
      <c r="DD50" s="587"/>
      <c r="DE50" s="587"/>
      <c r="DF50" s="587"/>
      <c r="DG50" s="587"/>
      <c r="DH50" s="587"/>
      <c r="DI50" s="587"/>
      <c r="DJ50" s="587"/>
      <c r="DK50" s="587"/>
      <c r="DL50" s="587"/>
    </row>
    <row r="51" spans="8:116">
      <c r="H51" s="587"/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  <c r="Y51" s="587"/>
      <c r="Z51" s="587"/>
      <c r="AA51" s="587"/>
      <c r="AB51" s="587"/>
      <c r="AC51" s="587"/>
      <c r="AD51" s="587"/>
      <c r="AE51" s="587"/>
      <c r="AF51" s="587"/>
      <c r="AG51" s="587"/>
      <c r="AH51" s="587"/>
      <c r="AI51" s="587"/>
      <c r="AJ51" s="587"/>
      <c r="AK51" s="587"/>
      <c r="AL51" s="587"/>
      <c r="AM51" s="587"/>
      <c r="AN51" s="587"/>
      <c r="AO51" s="587"/>
      <c r="AP51" s="587"/>
      <c r="AQ51" s="587"/>
      <c r="AR51" s="587"/>
      <c r="AS51" s="587"/>
      <c r="AT51" s="587"/>
      <c r="AU51" s="587"/>
      <c r="AV51" s="587"/>
      <c r="AW51" s="587"/>
      <c r="AX51" s="587"/>
      <c r="AY51" s="587"/>
      <c r="AZ51" s="587"/>
      <c r="BA51" s="587"/>
      <c r="BB51" s="587"/>
      <c r="BC51" s="587"/>
      <c r="BD51" s="587"/>
      <c r="BE51" s="587"/>
      <c r="BF51" s="587"/>
      <c r="BG51" s="587"/>
      <c r="BH51" s="587"/>
      <c r="BI51" s="587"/>
      <c r="BJ51" s="587"/>
      <c r="BK51" s="587"/>
      <c r="BL51" s="587"/>
      <c r="BM51" s="587"/>
      <c r="BN51" s="587"/>
      <c r="BO51" s="587"/>
      <c r="BP51" s="587"/>
      <c r="BQ51" s="587"/>
      <c r="BR51" s="587"/>
      <c r="BS51" s="587"/>
      <c r="BT51" s="587"/>
      <c r="BU51" s="587"/>
      <c r="BV51" s="587"/>
      <c r="BW51" s="587"/>
      <c r="BX51" s="587"/>
      <c r="BY51" s="587"/>
      <c r="BZ51" s="587"/>
      <c r="CA51" s="587"/>
      <c r="CB51" s="587"/>
      <c r="CC51" s="587"/>
      <c r="CD51" s="587"/>
      <c r="CE51" s="587"/>
      <c r="CF51" s="587"/>
      <c r="CG51" s="587"/>
      <c r="CH51" s="587"/>
      <c r="CI51" s="587"/>
      <c r="CJ51" s="587"/>
      <c r="CK51" s="587"/>
      <c r="CL51" s="587"/>
      <c r="CM51" s="587"/>
      <c r="CN51" s="587"/>
      <c r="CO51" s="587"/>
      <c r="CP51" s="587"/>
      <c r="CQ51" s="587"/>
      <c r="CR51" s="587"/>
      <c r="CS51" s="587"/>
      <c r="CT51" s="587"/>
      <c r="CU51" s="587"/>
      <c r="CV51" s="587"/>
      <c r="CW51" s="587"/>
      <c r="CX51" s="587"/>
      <c r="CY51" s="587"/>
      <c r="CZ51" s="587"/>
      <c r="DA51" s="587"/>
      <c r="DB51" s="587"/>
      <c r="DC51" s="587"/>
      <c r="DD51" s="587"/>
      <c r="DE51" s="587"/>
      <c r="DF51" s="587"/>
      <c r="DG51" s="587"/>
      <c r="DH51" s="587"/>
      <c r="DI51" s="587"/>
      <c r="DJ51" s="587"/>
      <c r="DK51" s="587"/>
      <c r="DL51" s="587"/>
    </row>
    <row r="52" spans="8:116">
      <c r="L52" s="587"/>
    </row>
  </sheetData>
  <mergeCells count="35">
    <mergeCell ref="CO5:CX7"/>
    <mergeCell ref="AV6:AZ7"/>
    <mergeCell ref="BA6:BJ7"/>
    <mergeCell ref="BK6:BT7"/>
    <mergeCell ref="BU6:CD7"/>
    <mergeCell ref="CE5:CN7"/>
    <mergeCell ref="CJ8:CN8"/>
    <mergeCell ref="CO8:CS8"/>
    <mergeCell ref="CT8:CX8"/>
    <mergeCell ref="BU8:BY8"/>
    <mergeCell ref="BZ8:CD8"/>
    <mergeCell ref="A2:AI3"/>
    <mergeCell ref="CE8:CI8"/>
    <mergeCell ref="C7:Q7"/>
    <mergeCell ref="R7:AK7"/>
    <mergeCell ref="AL7:AU7"/>
    <mergeCell ref="H8:L8"/>
    <mergeCell ref="M8:Q8"/>
    <mergeCell ref="R8:V8"/>
    <mergeCell ref="A10:A15"/>
    <mergeCell ref="BA8:BE8"/>
    <mergeCell ref="A5:A9"/>
    <mergeCell ref="B5:B9"/>
    <mergeCell ref="C5:AU6"/>
    <mergeCell ref="AV5:CD5"/>
    <mergeCell ref="C8:G8"/>
    <mergeCell ref="BF8:BJ8"/>
    <mergeCell ref="BK8:BO8"/>
    <mergeCell ref="BP8:BT8"/>
    <mergeCell ref="W8:AA8"/>
    <mergeCell ref="AB8:AF8"/>
    <mergeCell ref="AG8:AK8"/>
    <mergeCell ref="AL8:AP8"/>
    <mergeCell ref="AQ8:AU8"/>
    <mergeCell ref="AV8:AZ8"/>
  </mergeCells>
  <pageMargins left="0" right="0" top="0" bottom="0" header="0" footer="0"/>
  <pageSetup paperSize="9" scale="41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50"/>
  </sheetPr>
  <dimension ref="A1:U39"/>
  <sheetViews>
    <sheetView view="pageBreakPreview" zoomScale="75" zoomScaleNormal="75" zoomScaleSheetLayoutView="75" workbookViewId="0">
      <pane xSplit="1" ySplit="7" topLeftCell="F23" activePane="bottomRight" state="frozen"/>
      <selection pane="topRight" activeCell="C1" sqref="C1"/>
      <selection pane="bottomLeft" activeCell="A8" sqref="A8"/>
      <selection pane="bottomRight" activeCell="M37" sqref="M37"/>
    </sheetView>
  </sheetViews>
  <sheetFormatPr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10" width="12.7109375" style="71" customWidth="1"/>
    <col min="11" max="11" width="12" style="71" customWidth="1"/>
    <col min="12" max="12" width="12.7109375" style="71" customWidth="1"/>
    <col min="13" max="14" width="13.5703125" style="71" customWidth="1"/>
    <col min="15" max="16" width="12.7109375" style="71" customWidth="1"/>
    <col min="17" max="17" width="11.5703125" style="71" customWidth="1"/>
    <col min="18" max="19" width="12.7109375" style="71" customWidth="1"/>
    <col min="20" max="20" width="12.140625" style="71" customWidth="1"/>
    <col min="21" max="21" width="12.42578125" style="71" customWidth="1"/>
    <col min="22" max="16384" width="9.140625" style="71"/>
  </cols>
  <sheetData>
    <row r="1" spans="1:21">
      <c r="Q1" s="1" t="s">
        <v>1245</v>
      </c>
    </row>
    <row r="2" spans="1:21">
      <c r="A2" s="71" t="s">
        <v>962</v>
      </c>
    </row>
    <row r="4" spans="1:21" ht="22.5" customHeight="1">
      <c r="A4" s="972" t="s">
        <v>271</v>
      </c>
      <c r="B4" s="973" t="s">
        <v>1493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74"/>
      <c r="U4" s="10"/>
    </row>
    <row r="5" spans="1:21" ht="15.75" customHeight="1">
      <c r="A5" s="972"/>
      <c r="B5" s="969" t="s">
        <v>273</v>
      </c>
      <c r="C5" s="975" t="s">
        <v>1489</v>
      </c>
      <c r="D5" s="975" t="s">
        <v>963</v>
      </c>
      <c r="E5" s="969" t="s">
        <v>964</v>
      </c>
      <c r="F5" s="1128" t="s">
        <v>283</v>
      </c>
      <c r="G5" s="969" t="s">
        <v>1488</v>
      </c>
      <c r="H5" s="968" t="s">
        <v>1324</v>
      </c>
      <c r="I5" s="968" t="s">
        <v>1325</v>
      </c>
      <c r="J5" s="968" t="s">
        <v>1326</v>
      </c>
      <c r="K5" s="967" t="s">
        <v>1281</v>
      </c>
      <c r="L5" s="968" t="s">
        <v>274</v>
      </c>
      <c r="M5" s="967" t="s">
        <v>1282</v>
      </c>
      <c r="N5" s="967" t="s">
        <v>1283</v>
      </c>
      <c r="O5" s="968" t="s">
        <v>275</v>
      </c>
      <c r="P5" s="969" t="s">
        <v>276</v>
      </c>
      <c r="Q5" s="968" t="s">
        <v>272</v>
      </c>
      <c r="R5" s="968" t="s">
        <v>277</v>
      </c>
      <c r="S5" s="979" t="s">
        <v>278</v>
      </c>
      <c r="T5" s="980" t="s">
        <v>284</v>
      </c>
      <c r="U5" s="965" t="s">
        <v>285</v>
      </c>
    </row>
    <row r="6" spans="1:21" ht="179.25" customHeight="1">
      <c r="A6" s="972"/>
      <c r="B6" s="970"/>
      <c r="C6" s="976"/>
      <c r="D6" s="976"/>
      <c r="E6" s="970"/>
      <c r="F6" s="1129"/>
      <c r="G6" s="970"/>
      <c r="H6" s="968"/>
      <c r="I6" s="968"/>
      <c r="J6" s="968"/>
      <c r="K6" s="967"/>
      <c r="L6" s="968"/>
      <c r="M6" s="967"/>
      <c r="N6" s="967"/>
      <c r="O6" s="968"/>
      <c r="P6" s="970"/>
      <c r="Q6" s="968"/>
      <c r="R6" s="968"/>
      <c r="S6" s="979"/>
      <c r="T6" s="980"/>
      <c r="U6" s="966"/>
    </row>
    <row r="7" spans="1:21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 t="s">
        <v>255</v>
      </c>
      <c r="I7" s="78" t="s">
        <v>1327</v>
      </c>
      <c r="J7" s="78" t="s">
        <v>1328</v>
      </c>
      <c r="K7" s="78">
        <v>9</v>
      </c>
      <c r="L7" s="78" t="s">
        <v>1329</v>
      </c>
      <c r="M7" s="78" t="s">
        <v>1284</v>
      </c>
      <c r="N7" s="78" t="s">
        <v>1285</v>
      </c>
      <c r="O7" s="78">
        <v>12</v>
      </c>
      <c r="P7" s="78">
        <v>13</v>
      </c>
      <c r="Q7" s="78">
        <v>14</v>
      </c>
      <c r="R7" s="78" t="s">
        <v>1330</v>
      </c>
      <c r="S7" s="78" t="s">
        <v>281</v>
      </c>
      <c r="T7" s="79" t="s">
        <v>282</v>
      </c>
      <c r="U7" s="10"/>
    </row>
    <row r="8" spans="1:21" ht="24">
      <c r="A8" s="700" t="s">
        <v>729</v>
      </c>
    </row>
    <row r="9" spans="1:21">
      <c r="A9" s="12" t="s">
        <v>714</v>
      </c>
      <c r="B9" s="11">
        <v>248</v>
      </c>
      <c r="C9" s="72">
        <v>9</v>
      </c>
      <c r="D9" s="11">
        <v>30</v>
      </c>
      <c r="E9" s="11">
        <v>25</v>
      </c>
      <c r="F9" s="73">
        <f>IF(E9=0,0, B9*C9/D9/E9)</f>
        <v>2.98</v>
      </c>
      <c r="G9" s="324">
        <v>4282</v>
      </c>
      <c r="H9" s="788">
        <v>1.03</v>
      </c>
      <c r="I9" s="788">
        <v>1.04</v>
      </c>
      <c r="J9" s="788">
        <f>1+4/12*3/100</f>
        <v>1.01</v>
      </c>
      <c r="K9" s="75">
        <v>12130</v>
      </c>
      <c r="L9" s="76">
        <f>(K9-G9*H9*I9*J9)/G9+1</f>
        <v>2.7509999999999999</v>
      </c>
      <c r="M9" s="74">
        <v>1.2290000000000001</v>
      </c>
      <c r="N9" s="74">
        <v>1.01</v>
      </c>
      <c r="O9" s="74">
        <v>1.302</v>
      </c>
      <c r="P9" s="74">
        <v>1.085</v>
      </c>
      <c r="Q9" s="11">
        <v>12</v>
      </c>
      <c r="R9" s="77">
        <f>G9*H9*I9*J9*L9*M9*N9*O9*P9*Q9</f>
        <v>268179</v>
      </c>
      <c r="S9" s="77">
        <f t="shared" ref="S9" si="0">R9/B9</f>
        <v>1081</v>
      </c>
      <c r="T9" s="407">
        <f>F9*S9</f>
        <v>3221.38</v>
      </c>
    </row>
    <row r="10" spans="1:21" ht="24">
      <c r="A10" s="93" t="s">
        <v>715</v>
      </c>
      <c r="B10" s="10"/>
      <c r="C10" s="10"/>
      <c r="D10" s="10"/>
      <c r="E10" s="10"/>
      <c r="F10" s="10"/>
      <c r="G10" s="10"/>
      <c r="H10" s="789"/>
      <c r="I10" s="789"/>
      <c r="J10" s="789"/>
      <c r="K10" s="10"/>
      <c r="L10" s="10"/>
      <c r="M10" s="10"/>
      <c r="N10" s="10"/>
      <c r="O10" s="10"/>
      <c r="P10" s="10"/>
      <c r="Q10" s="10"/>
      <c r="R10" s="10"/>
      <c r="S10" s="10"/>
      <c r="T10" s="412"/>
    </row>
    <row r="11" spans="1:21" ht="24">
      <c r="A11" s="12" t="s">
        <v>730</v>
      </c>
      <c r="B11" s="11">
        <v>248</v>
      </c>
      <c r="C11" s="72">
        <v>9</v>
      </c>
      <c r="D11" s="11">
        <v>30</v>
      </c>
      <c r="E11" s="11">
        <v>9</v>
      </c>
      <c r="F11" s="73">
        <f>IF(E11=0,0, B11*C11/D11/E11)</f>
        <v>8.27</v>
      </c>
      <c r="G11" s="324">
        <v>4282</v>
      </c>
      <c r="H11" s="788">
        <v>1.03</v>
      </c>
      <c r="I11" s="788">
        <v>1.04</v>
      </c>
      <c r="J11" s="788">
        <f t="shared" ref="J11:J12" si="1">1+4/12*3/100</f>
        <v>1.01</v>
      </c>
      <c r="K11" s="75">
        <v>12130</v>
      </c>
      <c r="L11" s="76">
        <f t="shared" ref="L11:L12" si="2">(K11-G11*H11*I11*J11)/G11+1</f>
        <v>2.7509999999999999</v>
      </c>
      <c r="M11" s="74">
        <v>1.2290000000000001</v>
      </c>
      <c r="N11" s="74">
        <v>1.01</v>
      </c>
      <c r="O11" s="74">
        <v>1.302</v>
      </c>
      <c r="P11" s="74">
        <v>1.085</v>
      </c>
      <c r="Q11" s="11">
        <v>12</v>
      </c>
      <c r="R11" s="77">
        <f t="shared" ref="R11:R12" si="3">G11*H11*I11*J11*L11*M11*N11*O11*P11*Q11</f>
        <v>268179</v>
      </c>
      <c r="S11" s="77">
        <f t="shared" ref="S11:S12" si="4">R11/B11</f>
        <v>1081</v>
      </c>
      <c r="T11" s="407">
        <f t="shared" ref="T11:T12" si="5">F11*S11</f>
        <v>8939.8700000000008</v>
      </c>
    </row>
    <row r="12" spans="1:21">
      <c r="A12" s="12" t="s">
        <v>731</v>
      </c>
      <c r="B12" s="11">
        <v>248</v>
      </c>
      <c r="C12" s="72">
        <v>9</v>
      </c>
      <c r="D12" s="11">
        <v>30</v>
      </c>
      <c r="E12" s="11">
        <v>0</v>
      </c>
      <c r="F12" s="73">
        <f>IF(E12=0,0, B12*C12/D12/E12)</f>
        <v>0</v>
      </c>
      <c r="G12" s="324">
        <v>4282</v>
      </c>
      <c r="H12" s="788">
        <v>1.03</v>
      </c>
      <c r="I12" s="788">
        <v>1.04</v>
      </c>
      <c r="J12" s="788">
        <f t="shared" si="1"/>
        <v>1.01</v>
      </c>
      <c r="K12" s="75">
        <v>12130</v>
      </c>
      <c r="L12" s="76">
        <f t="shared" si="2"/>
        <v>2.7509999999999999</v>
      </c>
      <c r="M12" s="74">
        <v>1.2290000000000001</v>
      </c>
      <c r="N12" s="74">
        <v>1.01</v>
      </c>
      <c r="O12" s="74">
        <v>1.302</v>
      </c>
      <c r="P12" s="74">
        <v>1.085</v>
      </c>
      <c r="Q12" s="11">
        <v>12</v>
      </c>
      <c r="R12" s="77">
        <f t="shared" si="3"/>
        <v>268179</v>
      </c>
      <c r="S12" s="77">
        <f t="shared" si="4"/>
        <v>1081</v>
      </c>
      <c r="T12" s="407">
        <f t="shared" si="5"/>
        <v>0</v>
      </c>
    </row>
    <row r="13" spans="1:21" ht="24">
      <c r="A13" s="93" t="s">
        <v>744</v>
      </c>
      <c r="B13" s="10"/>
      <c r="C13" s="10"/>
      <c r="D13" s="10"/>
      <c r="E13" s="10"/>
      <c r="F13" s="10"/>
      <c r="G13" s="10"/>
      <c r="H13" s="789"/>
      <c r="I13" s="789"/>
      <c r="J13" s="789"/>
      <c r="K13" s="10"/>
      <c r="L13" s="10"/>
      <c r="M13" s="10"/>
      <c r="N13" s="10"/>
      <c r="O13" s="10"/>
      <c r="P13" s="10"/>
      <c r="Q13" s="10"/>
      <c r="R13" s="10"/>
      <c r="S13" s="10"/>
      <c r="T13" s="412"/>
    </row>
    <row r="14" spans="1:21">
      <c r="A14" s="12" t="s">
        <v>732</v>
      </c>
      <c r="B14" s="11">
        <v>248</v>
      </c>
      <c r="C14" s="72">
        <v>9</v>
      </c>
      <c r="D14" s="11">
        <v>30</v>
      </c>
      <c r="E14" s="11">
        <v>25</v>
      </c>
      <c r="F14" s="73">
        <f>IF(E14=0,0, B14*C14/D14/E14)</f>
        <v>2.98</v>
      </c>
      <c r="G14" s="324">
        <v>4282</v>
      </c>
      <c r="H14" s="788">
        <v>1.03</v>
      </c>
      <c r="I14" s="788">
        <v>1.04</v>
      </c>
      <c r="J14" s="788">
        <f>1+4/12*3/100</f>
        <v>1.01</v>
      </c>
      <c r="K14" s="75">
        <v>12130</v>
      </c>
      <c r="L14" s="76">
        <f>(K14-G14*H14*I14*J14)/G14+1</f>
        <v>2.7509999999999999</v>
      </c>
      <c r="M14" s="74">
        <v>1.2290000000000001</v>
      </c>
      <c r="N14" s="74">
        <v>1.01</v>
      </c>
      <c r="O14" s="74">
        <v>1.302</v>
      </c>
      <c r="P14" s="74">
        <v>1.085</v>
      </c>
      <c r="Q14" s="11">
        <v>12</v>
      </c>
      <c r="R14" s="77">
        <f>G14*H14*I14*J14*L14*M14*N14*O14*P14*Q14</f>
        <v>268179</v>
      </c>
      <c r="S14" s="77">
        <f t="shared" ref="S14" si="6">R14/B14</f>
        <v>1081</v>
      </c>
      <c r="T14" s="407">
        <f>F14*S14</f>
        <v>3221.38</v>
      </c>
    </row>
    <row r="15" spans="1:21">
      <c r="A15" s="93" t="s">
        <v>713</v>
      </c>
      <c r="B15" s="10"/>
      <c r="C15" s="10"/>
      <c r="D15" s="10"/>
      <c r="E15" s="10"/>
      <c r="F15" s="10"/>
      <c r="G15" s="10"/>
      <c r="H15" s="789"/>
      <c r="I15" s="789"/>
      <c r="J15" s="789"/>
      <c r="K15" s="10"/>
      <c r="L15" s="10"/>
      <c r="M15" s="10"/>
      <c r="N15" s="10"/>
      <c r="O15" s="10"/>
      <c r="P15" s="10"/>
      <c r="Q15" s="10"/>
      <c r="R15" s="10"/>
      <c r="S15" s="10"/>
      <c r="T15" s="412"/>
    </row>
    <row r="16" spans="1:21">
      <c r="A16" s="93" t="s">
        <v>716</v>
      </c>
      <c r="B16" s="10"/>
      <c r="C16" s="10"/>
      <c r="D16" s="10"/>
      <c r="E16" s="10"/>
      <c r="F16" s="10"/>
      <c r="G16" s="10"/>
      <c r="H16" s="789"/>
      <c r="I16" s="789"/>
      <c r="J16" s="789"/>
      <c r="K16" s="10"/>
      <c r="L16" s="10"/>
      <c r="M16" s="10"/>
      <c r="N16" s="10"/>
      <c r="O16" s="10"/>
      <c r="P16" s="10"/>
      <c r="Q16" s="10"/>
      <c r="R16" s="10"/>
      <c r="S16" s="10"/>
      <c r="T16" s="412"/>
    </row>
    <row r="17" spans="1:20" ht="24">
      <c r="A17" s="700" t="s">
        <v>708</v>
      </c>
      <c r="H17" s="790"/>
      <c r="I17" s="790"/>
      <c r="J17" s="790"/>
    </row>
    <row r="18" spans="1:20">
      <c r="A18" s="408" t="s">
        <v>714</v>
      </c>
      <c r="B18" s="391">
        <v>248</v>
      </c>
      <c r="C18" s="392">
        <v>9</v>
      </c>
      <c r="D18" s="391">
        <v>30</v>
      </c>
      <c r="E18" s="391">
        <v>25</v>
      </c>
      <c r="F18" s="393">
        <f>IF(E18=0,0, B18*C18/D18/E18)</f>
        <v>2.98</v>
      </c>
      <c r="G18" s="391">
        <v>4282</v>
      </c>
      <c r="H18" s="791">
        <v>1.03</v>
      </c>
      <c r="I18" s="791">
        <v>1.04</v>
      </c>
      <c r="J18" s="791">
        <f>1+4/12*3/100</f>
        <v>1.01</v>
      </c>
      <c r="K18" s="395">
        <v>12130</v>
      </c>
      <c r="L18" s="396">
        <f>(K18-G18*H18*I18*J18)/G18+1</f>
        <v>2.7509999999999999</v>
      </c>
      <c r="M18" s="394">
        <v>1.2290000000000001</v>
      </c>
      <c r="N18" s="394">
        <v>1.01</v>
      </c>
      <c r="O18" s="394">
        <v>1.302</v>
      </c>
      <c r="P18" s="394">
        <v>1.085</v>
      </c>
      <c r="Q18" s="391">
        <v>12</v>
      </c>
      <c r="R18" s="397">
        <f>G18*H18*I18*J18*L18*M18*N18*O18*P18*Q18</f>
        <v>268179</v>
      </c>
      <c r="S18" s="397">
        <f t="shared" ref="S18" si="7">R18/B18</f>
        <v>1081</v>
      </c>
      <c r="T18" s="407">
        <f>F18*S18</f>
        <v>3221.38</v>
      </c>
    </row>
    <row r="19" spans="1:20" ht="24">
      <c r="A19" s="409" t="s">
        <v>715</v>
      </c>
      <c r="B19" s="410"/>
      <c r="C19" s="410"/>
      <c r="D19" s="410"/>
      <c r="E19" s="410"/>
      <c r="F19" s="410"/>
      <c r="G19" s="410"/>
      <c r="H19" s="792"/>
      <c r="I19" s="792"/>
      <c r="J19" s="792"/>
      <c r="K19" s="410"/>
      <c r="L19" s="410"/>
      <c r="M19" s="410"/>
      <c r="N19" s="410"/>
      <c r="O19" s="410"/>
      <c r="P19" s="410"/>
      <c r="Q19" s="410"/>
      <c r="R19" s="410"/>
      <c r="S19" s="410"/>
      <c r="T19" s="412"/>
    </row>
    <row r="20" spans="1:20" ht="24">
      <c r="A20" s="408" t="s">
        <v>730</v>
      </c>
      <c r="B20" s="391">
        <v>248</v>
      </c>
      <c r="C20" s="392">
        <v>9</v>
      </c>
      <c r="D20" s="391">
        <v>30</v>
      </c>
      <c r="E20" s="391">
        <v>9</v>
      </c>
      <c r="F20" s="393">
        <f>IF(E20=0,0, B20*C20/D20/E20)</f>
        <v>8.27</v>
      </c>
      <c r="G20" s="391">
        <v>4282</v>
      </c>
      <c r="H20" s="791">
        <v>1.03</v>
      </c>
      <c r="I20" s="791">
        <v>1.04</v>
      </c>
      <c r="J20" s="791">
        <f>1+4/12*3/100</f>
        <v>1.01</v>
      </c>
      <c r="K20" s="395">
        <v>12130</v>
      </c>
      <c r="L20" s="396">
        <f>(K20-G20*H20*I20*J20)/G20+1</f>
        <v>2.7509999999999999</v>
      </c>
      <c r="M20" s="394">
        <v>1.2290000000000001</v>
      </c>
      <c r="N20" s="394">
        <v>1.01</v>
      </c>
      <c r="O20" s="394">
        <v>1.302</v>
      </c>
      <c r="P20" s="394">
        <v>1.085</v>
      </c>
      <c r="Q20" s="391">
        <v>12</v>
      </c>
      <c r="R20" s="397">
        <f>G20*H20*I20*J20*L20*M20*N20*O20*P20*Q20</f>
        <v>268179</v>
      </c>
      <c r="S20" s="397">
        <f t="shared" ref="S20" si="8">R20/B20</f>
        <v>1081</v>
      </c>
      <c r="T20" s="407">
        <f>F20*S20</f>
        <v>8939.8700000000008</v>
      </c>
    </row>
    <row r="21" spans="1:20" ht="24">
      <c r="A21" s="409" t="s">
        <v>744</v>
      </c>
      <c r="B21" s="410"/>
      <c r="C21" s="410"/>
      <c r="D21" s="410"/>
      <c r="E21" s="410"/>
      <c r="F21" s="410"/>
      <c r="G21" s="410"/>
      <c r="H21" s="792"/>
      <c r="I21" s="792"/>
      <c r="J21" s="792"/>
      <c r="K21" s="410"/>
      <c r="L21" s="410"/>
      <c r="M21" s="410"/>
      <c r="N21" s="410"/>
      <c r="O21" s="410"/>
      <c r="P21" s="410"/>
      <c r="Q21" s="410"/>
      <c r="R21" s="410"/>
      <c r="S21" s="410"/>
      <c r="T21" s="412"/>
    </row>
    <row r="22" spans="1:20">
      <c r="A22" s="408" t="s">
        <v>731</v>
      </c>
      <c r="B22" s="391">
        <v>248</v>
      </c>
      <c r="C22" s="392">
        <v>9</v>
      </c>
      <c r="D22" s="391">
        <v>30</v>
      </c>
      <c r="E22" s="391">
        <v>0</v>
      </c>
      <c r="F22" s="393">
        <f>IF(E22=0,0, B22*C22/D22/E22)</f>
        <v>0</v>
      </c>
      <c r="G22" s="391">
        <v>4282</v>
      </c>
      <c r="H22" s="791">
        <v>1.03</v>
      </c>
      <c r="I22" s="791">
        <v>1.04</v>
      </c>
      <c r="J22" s="791">
        <f t="shared" ref="J22:J24" si="9">1+4/12*3/100</f>
        <v>1.01</v>
      </c>
      <c r="K22" s="395">
        <v>12130</v>
      </c>
      <c r="L22" s="396">
        <f t="shared" ref="L22:L24" si="10">(K22-G22*H22*I22*J22)/G22+1</f>
        <v>2.7509999999999999</v>
      </c>
      <c r="M22" s="394">
        <v>1.2290000000000001</v>
      </c>
      <c r="N22" s="394">
        <v>1.01</v>
      </c>
      <c r="O22" s="394">
        <v>1.302</v>
      </c>
      <c r="P22" s="394">
        <v>1.085</v>
      </c>
      <c r="Q22" s="391">
        <v>12</v>
      </c>
      <c r="R22" s="397">
        <f t="shared" ref="R22:R24" si="11">G22*H22*I22*J22*L22*M22*N22*O22*P22*Q22</f>
        <v>268179</v>
      </c>
      <c r="S22" s="397">
        <f t="shared" ref="S22:S24" si="12">R22/B22</f>
        <v>1081</v>
      </c>
      <c r="T22" s="407">
        <f t="shared" ref="T22:T24" si="13">F22*S22</f>
        <v>0</v>
      </c>
    </row>
    <row r="23" spans="1:20">
      <c r="A23" s="408" t="s">
        <v>732</v>
      </c>
      <c r="B23" s="391">
        <v>248</v>
      </c>
      <c r="C23" s="392">
        <v>9</v>
      </c>
      <c r="D23" s="391">
        <v>30</v>
      </c>
      <c r="E23" s="391">
        <v>25</v>
      </c>
      <c r="F23" s="393">
        <f>IF(E23=0,0, B23*C23/D23/E23)</f>
        <v>2.98</v>
      </c>
      <c r="G23" s="391">
        <v>4282</v>
      </c>
      <c r="H23" s="791">
        <v>1.03</v>
      </c>
      <c r="I23" s="791">
        <v>1.04</v>
      </c>
      <c r="J23" s="791">
        <f t="shared" si="9"/>
        <v>1.01</v>
      </c>
      <c r="K23" s="395">
        <v>12130</v>
      </c>
      <c r="L23" s="396">
        <f t="shared" si="10"/>
        <v>2.7509999999999999</v>
      </c>
      <c r="M23" s="394">
        <v>1.2290000000000001</v>
      </c>
      <c r="N23" s="394">
        <v>1.01</v>
      </c>
      <c r="O23" s="394">
        <v>1.302</v>
      </c>
      <c r="P23" s="394">
        <v>1.085</v>
      </c>
      <c r="Q23" s="391">
        <v>12</v>
      </c>
      <c r="R23" s="397">
        <f t="shared" si="11"/>
        <v>268179</v>
      </c>
      <c r="S23" s="397">
        <f t="shared" si="12"/>
        <v>1081</v>
      </c>
      <c r="T23" s="407">
        <f t="shared" si="13"/>
        <v>3221.38</v>
      </c>
    </row>
    <row r="24" spans="1:20">
      <c r="A24" s="411" t="s">
        <v>713</v>
      </c>
      <c r="B24" s="391">
        <v>248</v>
      </c>
      <c r="C24" s="392">
        <v>9</v>
      </c>
      <c r="D24" s="391">
        <v>30</v>
      </c>
      <c r="E24" s="391">
        <v>25</v>
      </c>
      <c r="F24" s="393">
        <f>IF(E24=0,0, B24*C24/D24/E24)</f>
        <v>2.98</v>
      </c>
      <c r="G24" s="391">
        <v>4282</v>
      </c>
      <c r="H24" s="791">
        <v>1.03</v>
      </c>
      <c r="I24" s="791">
        <v>1.04</v>
      </c>
      <c r="J24" s="791">
        <f t="shared" si="9"/>
        <v>1.01</v>
      </c>
      <c r="K24" s="395">
        <v>12130</v>
      </c>
      <c r="L24" s="396">
        <f t="shared" si="10"/>
        <v>2.7509999999999999</v>
      </c>
      <c r="M24" s="394">
        <v>1.2290000000000001</v>
      </c>
      <c r="N24" s="394">
        <v>1.01</v>
      </c>
      <c r="O24" s="394">
        <v>1.302</v>
      </c>
      <c r="P24" s="394">
        <v>1.085</v>
      </c>
      <c r="Q24" s="391">
        <v>12</v>
      </c>
      <c r="R24" s="397">
        <f t="shared" si="11"/>
        <v>268179</v>
      </c>
      <c r="S24" s="397">
        <f t="shared" si="12"/>
        <v>1081</v>
      </c>
      <c r="T24" s="407">
        <f t="shared" si="13"/>
        <v>3221.38</v>
      </c>
    </row>
    <row r="25" spans="1:20">
      <c r="A25" s="409" t="s">
        <v>716</v>
      </c>
      <c r="B25" s="410"/>
      <c r="C25" s="410"/>
      <c r="D25" s="410"/>
      <c r="E25" s="410"/>
      <c r="F25" s="410"/>
      <c r="G25" s="410"/>
      <c r="H25" s="792"/>
      <c r="I25" s="792"/>
      <c r="J25" s="792"/>
      <c r="K25" s="410"/>
      <c r="L25" s="410"/>
      <c r="M25" s="410"/>
      <c r="N25" s="410"/>
      <c r="O25" s="410"/>
      <c r="P25" s="410"/>
      <c r="Q25" s="410"/>
      <c r="R25" s="410"/>
      <c r="S25" s="410"/>
      <c r="T25" s="412"/>
    </row>
    <row r="26" spans="1:20">
      <c r="A26" s="700" t="s">
        <v>725</v>
      </c>
      <c r="H26" s="790"/>
      <c r="I26" s="790"/>
      <c r="J26" s="790"/>
    </row>
    <row r="27" spans="1:20">
      <c r="A27" s="12" t="s">
        <v>714</v>
      </c>
      <c r="B27" s="11">
        <v>248</v>
      </c>
      <c r="C27" s="72">
        <v>9</v>
      </c>
      <c r="D27" s="11">
        <v>30</v>
      </c>
      <c r="E27" s="11">
        <v>25</v>
      </c>
      <c r="F27" s="73">
        <f>IF(E27=0,0, B27*C27/D27/E27)</f>
        <v>2.98</v>
      </c>
      <c r="G27" s="324">
        <v>4282</v>
      </c>
      <c r="H27" s="788">
        <v>1.03</v>
      </c>
      <c r="I27" s="788">
        <v>1.04</v>
      </c>
      <c r="J27" s="788">
        <f>1+4/12*3/100</f>
        <v>1.01</v>
      </c>
      <c r="K27" s="75">
        <v>12130</v>
      </c>
      <c r="L27" s="76">
        <f>(K27-G27*H27*I27*J27)/G27+1</f>
        <v>2.7509999999999999</v>
      </c>
      <c r="M27" s="74">
        <v>1.2290000000000001</v>
      </c>
      <c r="N27" s="74">
        <v>1.01</v>
      </c>
      <c r="O27" s="74">
        <v>1.302</v>
      </c>
      <c r="P27" s="74">
        <v>1.085</v>
      </c>
      <c r="Q27" s="11">
        <v>12</v>
      </c>
      <c r="R27" s="77">
        <f>G27*H27*I27*J27*L27*M27*N27*O27*P27*Q27</f>
        <v>268179</v>
      </c>
      <c r="S27" s="77">
        <f t="shared" ref="S27" si="14">R27/B27</f>
        <v>1081</v>
      </c>
      <c r="T27" s="407">
        <f>F27*S27</f>
        <v>3221.38</v>
      </c>
    </row>
    <row r="28" spans="1:20" ht="24">
      <c r="A28" s="93" t="s">
        <v>715</v>
      </c>
      <c r="B28" s="10"/>
      <c r="C28" s="10"/>
      <c r="D28" s="10"/>
      <c r="E28" s="10"/>
      <c r="F28" s="10"/>
      <c r="G28" s="10"/>
      <c r="H28" s="789"/>
      <c r="I28" s="789"/>
      <c r="J28" s="789"/>
      <c r="K28" s="10"/>
      <c r="L28" s="10"/>
      <c r="M28" s="10"/>
      <c r="N28" s="10"/>
      <c r="O28" s="10"/>
      <c r="P28" s="10"/>
      <c r="Q28" s="10"/>
      <c r="R28" s="10"/>
      <c r="S28" s="10"/>
      <c r="T28" s="412"/>
    </row>
    <row r="29" spans="1:20" ht="24">
      <c r="A29" s="93" t="s">
        <v>730</v>
      </c>
      <c r="B29" s="10"/>
      <c r="C29" s="10"/>
      <c r="D29" s="10"/>
      <c r="E29" s="10"/>
      <c r="F29" s="10"/>
      <c r="G29" s="10"/>
      <c r="H29" s="789"/>
      <c r="I29" s="789"/>
      <c r="J29" s="789"/>
      <c r="K29" s="10"/>
      <c r="L29" s="10"/>
      <c r="M29" s="10"/>
      <c r="N29" s="10"/>
      <c r="O29" s="10"/>
      <c r="P29" s="10"/>
      <c r="Q29" s="10"/>
      <c r="R29" s="10"/>
      <c r="S29" s="10"/>
      <c r="T29" s="412"/>
    </row>
    <row r="30" spans="1:20" ht="24">
      <c r="A30" s="93" t="s">
        <v>744</v>
      </c>
      <c r="B30" s="10"/>
      <c r="C30" s="10"/>
      <c r="D30" s="10"/>
      <c r="E30" s="10"/>
      <c r="F30" s="10"/>
      <c r="G30" s="10"/>
      <c r="H30" s="789"/>
      <c r="I30" s="789"/>
      <c r="J30" s="789"/>
      <c r="K30" s="10"/>
      <c r="L30" s="10"/>
      <c r="M30" s="10"/>
      <c r="N30" s="10"/>
      <c r="O30" s="10"/>
      <c r="P30" s="10"/>
      <c r="Q30" s="10"/>
      <c r="R30" s="10"/>
      <c r="S30" s="10"/>
      <c r="T30" s="412"/>
    </row>
    <row r="31" spans="1:20">
      <c r="A31" s="12" t="s">
        <v>731</v>
      </c>
      <c r="B31" s="11">
        <v>248</v>
      </c>
      <c r="C31" s="72">
        <v>9</v>
      </c>
      <c r="D31" s="11">
        <v>30</v>
      </c>
      <c r="E31" s="11">
        <v>0</v>
      </c>
      <c r="F31" s="73">
        <f>IF(E31=0,0, B31*C31/D31/E31)</f>
        <v>0</v>
      </c>
      <c r="G31" s="324">
        <v>4282</v>
      </c>
      <c r="H31" s="788">
        <v>1.03</v>
      </c>
      <c r="I31" s="788">
        <v>1.04</v>
      </c>
      <c r="J31" s="788">
        <f t="shared" ref="J31:J33" si="15">1+4/12*3/100</f>
        <v>1.01</v>
      </c>
      <c r="K31" s="75">
        <v>12130</v>
      </c>
      <c r="L31" s="76">
        <f t="shared" ref="L31:L33" si="16">(K31-G31*H31*I31*J31)/G31+1</f>
        <v>2.7509999999999999</v>
      </c>
      <c r="M31" s="74">
        <v>1.2290000000000001</v>
      </c>
      <c r="N31" s="74">
        <v>1.01</v>
      </c>
      <c r="O31" s="74">
        <v>1.302</v>
      </c>
      <c r="P31" s="74">
        <v>1.085</v>
      </c>
      <c r="Q31" s="11">
        <v>12</v>
      </c>
      <c r="R31" s="77">
        <f t="shared" ref="R31:R33" si="17">G31*H31*I31*J31*L31*M31*N31*O31*P31*Q31</f>
        <v>268179</v>
      </c>
      <c r="S31" s="77">
        <f t="shared" ref="S31:S33" si="18">R31/B31</f>
        <v>1081</v>
      </c>
      <c r="T31" s="407">
        <f t="shared" ref="T31:T33" si="19">F31*S31</f>
        <v>0</v>
      </c>
    </row>
    <row r="32" spans="1:20">
      <c r="A32" s="12" t="s">
        <v>732</v>
      </c>
      <c r="B32" s="11">
        <v>248</v>
      </c>
      <c r="C32" s="72">
        <v>9</v>
      </c>
      <c r="D32" s="11">
        <v>30</v>
      </c>
      <c r="E32" s="11">
        <v>25</v>
      </c>
      <c r="F32" s="73">
        <f>IF(E32=0,0, B32*C32/D32/E32)</f>
        <v>2.98</v>
      </c>
      <c r="G32" s="324">
        <v>4282</v>
      </c>
      <c r="H32" s="788">
        <v>1.03</v>
      </c>
      <c r="I32" s="788">
        <v>1.04</v>
      </c>
      <c r="J32" s="788">
        <f t="shared" si="15"/>
        <v>1.01</v>
      </c>
      <c r="K32" s="75">
        <v>12130</v>
      </c>
      <c r="L32" s="76">
        <f t="shared" si="16"/>
        <v>2.7509999999999999</v>
      </c>
      <c r="M32" s="74">
        <v>1.2290000000000001</v>
      </c>
      <c r="N32" s="74">
        <v>1.01</v>
      </c>
      <c r="O32" s="74">
        <v>1.302</v>
      </c>
      <c r="P32" s="74">
        <v>1.085</v>
      </c>
      <c r="Q32" s="11">
        <v>12</v>
      </c>
      <c r="R32" s="77">
        <f t="shared" si="17"/>
        <v>268179</v>
      </c>
      <c r="S32" s="77">
        <f t="shared" si="18"/>
        <v>1081</v>
      </c>
      <c r="T32" s="407">
        <f t="shared" si="19"/>
        <v>3221.38</v>
      </c>
    </row>
    <row r="33" spans="1:20">
      <c r="A33" s="297" t="s">
        <v>713</v>
      </c>
      <c r="B33" s="11">
        <v>248</v>
      </c>
      <c r="C33" s="72">
        <v>9</v>
      </c>
      <c r="D33" s="11">
        <v>30</v>
      </c>
      <c r="E33" s="11">
        <v>25</v>
      </c>
      <c r="F33" s="73">
        <f>IF(E33=0,0, B33*C33/D33/E33)</f>
        <v>2.98</v>
      </c>
      <c r="G33" s="324">
        <v>4282</v>
      </c>
      <c r="H33" s="788">
        <v>1.03</v>
      </c>
      <c r="I33" s="788">
        <v>1.04</v>
      </c>
      <c r="J33" s="788">
        <f t="shared" si="15"/>
        <v>1.01</v>
      </c>
      <c r="K33" s="75">
        <v>12130</v>
      </c>
      <c r="L33" s="76">
        <f t="shared" si="16"/>
        <v>2.7509999999999999</v>
      </c>
      <c r="M33" s="74">
        <v>1.2290000000000001</v>
      </c>
      <c r="N33" s="74">
        <v>1.01</v>
      </c>
      <c r="O33" s="74">
        <v>1.302</v>
      </c>
      <c r="P33" s="74">
        <v>1.085</v>
      </c>
      <c r="Q33" s="11">
        <v>12</v>
      </c>
      <c r="R33" s="77">
        <f t="shared" si="17"/>
        <v>268179</v>
      </c>
      <c r="S33" s="77">
        <f t="shared" si="18"/>
        <v>1081</v>
      </c>
      <c r="T33" s="407">
        <f t="shared" si="19"/>
        <v>3221.38</v>
      </c>
    </row>
    <row r="34" spans="1:20">
      <c r="A34" s="93" t="s">
        <v>716</v>
      </c>
      <c r="B34" s="10"/>
      <c r="C34" s="10"/>
      <c r="D34" s="10"/>
      <c r="E34" s="10"/>
      <c r="F34" s="10"/>
      <c r="G34" s="10"/>
      <c r="H34" s="789"/>
      <c r="I34" s="789"/>
      <c r="J34" s="789"/>
      <c r="K34" s="10"/>
      <c r="L34" s="10"/>
      <c r="M34" s="10"/>
      <c r="N34" s="10"/>
      <c r="O34" s="10"/>
      <c r="P34" s="10"/>
      <c r="Q34" s="10"/>
      <c r="R34" s="10"/>
      <c r="S34" s="10"/>
      <c r="T34" s="412"/>
    </row>
    <row r="37" spans="1:20">
      <c r="A37" s="1" t="s">
        <v>318</v>
      </c>
      <c r="M37" s="1" t="s">
        <v>402</v>
      </c>
      <c r="N37" s="1"/>
    </row>
    <row r="38" spans="1:20">
      <c r="A38" s="1"/>
    </row>
    <row r="39" spans="1:20">
      <c r="A39" s="1" t="s">
        <v>403</v>
      </c>
    </row>
  </sheetData>
  <mergeCells count="22">
    <mergeCell ref="U5:U6"/>
    <mergeCell ref="N5:N6"/>
    <mergeCell ref="Q5:Q6"/>
    <mergeCell ref="R5:R6"/>
    <mergeCell ref="S5:S6"/>
    <mergeCell ref="T5:T6"/>
    <mergeCell ref="O5:O6"/>
    <mergeCell ref="P5:P6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</mergeCells>
  <pageMargins left="0" right="0" top="0" bottom="0" header="0.31496062992125984" footer="0.31496062992125984"/>
  <pageSetup paperSize="9" scale="50" fitToWidth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LL246"/>
  <sheetViews>
    <sheetView zoomScale="80" zoomScaleNormal="80" zoomScaleSheetLayoutView="80" workbookViewId="0">
      <pane xSplit="2" ySplit="9" topLeftCell="KU226" activePane="bottomRight" state="frozen"/>
      <selection pane="topRight" activeCell="C1" sqref="C1"/>
      <selection pane="bottomLeft" activeCell="A10" sqref="A10"/>
      <selection pane="bottomRight" activeCell="LJ244" sqref="LJ244"/>
    </sheetView>
  </sheetViews>
  <sheetFormatPr defaultRowHeight="15"/>
  <cols>
    <col min="1" max="1" width="5.57031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10.5703125" style="1" customWidth="1"/>
    <col min="9" max="9" width="10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9.140625" style="133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33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33" customWidth="1"/>
    <col min="35" max="35" width="7.7109375" style="1" customWidth="1"/>
    <col min="36" max="36" width="8.140625" style="1" customWidth="1"/>
    <col min="37" max="37" width="7.7109375" style="1" customWidth="1"/>
    <col min="38" max="38" width="9.28515625" style="1" customWidth="1"/>
    <col min="39" max="39" width="10.7109375" style="1" customWidth="1"/>
    <col min="40" max="40" width="8" style="1" customWidth="1"/>
    <col min="41" max="41" width="11.5703125" style="1" customWidth="1"/>
    <col min="42" max="42" width="12" style="1" customWidth="1"/>
    <col min="43" max="43" width="11" style="1" customWidth="1"/>
    <col min="44" max="44" width="8.28515625" style="133" customWidth="1"/>
    <col min="45" max="45" width="7.7109375" style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33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33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33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33" customWidth="1"/>
    <col min="85" max="85" width="7.7109375" style="1" customWidth="1"/>
    <col min="86" max="86" width="8.140625" style="1" customWidth="1"/>
    <col min="87" max="87" width="7.7109375" style="1" customWidth="1"/>
    <col min="88" max="88" width="9.28515625" style="1" customWidth="1"/>
    <col min="89" max="89" width="11.5703125" style="1" customWidth="1"/>
    <col min="90" max="90" width="8" style="1" customWidth="1"/>
    <col min="91" max="91" width="11.5703125" style="1" customWidth="1"/>
    <col min="92" max="92" width="12" style="1" customWidth="1"/>
    <col min="93" max="93" width="11" style="1" customWidth="1"/>
    <col min="94" max="94" width="8.28515625" style="133" customWidth="1"/>
    <col min="95" max="95" width="7.7109375" style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33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33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33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33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33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33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33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33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33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33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33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33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33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33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33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33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33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33" customWidth="1"/>
    <col min="275" max="275" width="7.7109375" style="1" customWidth="1"/>
    <col min="276" max="276" width="8.140625" style="1" customWidth="1"/>
    <col min="277" max="277" width="7.7109375" style="1" customWidth="1"/>
    <col min="278" max="278" width="9.28515625" style="1" customWidth="1"/>
    <col min="279" max="279" width="11.5703125" style="1" customWidth="1"/>
    <col min="280" max="280" width="8" style="1" customWidth="1"/>
    <col min="281" max="281" width="11.5703125" style="1" customWidth="1"/>
    <col min="282" max="282" width="12" style="1" customWidth="1"/>
    <col min="283" max="283" width="11" style="1" customWidth="1"/>
    <col min="284" max="284" width="8.28515625" style="133" customWidth="1"/>
    <col min="285" max="285" width="7.7109375" style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33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33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33" customWidth="1"/>
    <col min="315" max="315" width="7.7109375" style="1" customWidth="1"/>
    <col min="316" max="316" width="7.85546875" style="1" customWidth="1"/>
    <col min="317" max="317" width="7.7109375" style="1" customWidth="1"/>
    <col min="318" max="318" width="10.57031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33" customWidth="1"/>
    <col min="325" max="472" width="9.140625" style="1"/>
    <col min="473" max="473" width="6.28515625" style="1" customWidth="1"/>
    <col min="474" max="474" width="71.85546875" style="1" customWidth="1"/>
    <col min="475" max="475" width="7.5703125" style="1" customWidth="1"/>
    <col min="476" max="476" width="7" style="1" customWidth="1"/>
    <col min="477" max="477" width="7.7109375" style="1" customWidth="1"/>
    <col min="478" max="478" width="9.28515625" style="1" customWidth="1"/>
    <col min="479" max="479" width="9.710937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" customWidth="1"/>
    <col min="485" max="485" width="7.7109375" style="1" customWidth="1"/>
    <col min="486" max="486" width="7" style="1" customWidth="1"/>
    <col min="487" max="487" width="7.7109375" style="1" customWidth="1"/>
    <col min="488" max="488" width="9.28515625" style="1" customWidth="1"/>
    <col min="489" max="489" width="9.710937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" customWidth="1"/>
    <col min="495" max="495" width="7.7109375" style="1" customWidth="1"/>
    <col min="496" max="496" width="7" style="1" customWidth="1"/>
    <col min="497" max="497" width="7.7109375" style="1" customWidth="1"/>
    <col min="498" max="498" width="9.28515625" style="1" customWidth="1"/>
    <col min="499" max="499" width="9.710937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" customWidth="1"/>
    <col min="505" max="505" width="7.7109375" style="1" customWidth="1"/>
    <col min="506" max="506" width="7" style="1" customWidth="1"/>
    <col min="507" max="507" width="7.7109375" style="1" customWidth="1"/>
    <col min="508" max="508" width="9.28515625" style="1" customWidth="1"/>
    <col min="509" max="509" width="9.710937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" customWidth="1"/>
    <col min="515" max="515" width="7.7109375" style="1" customWidth="1"/>
    <col min="516" max="516" width="7" style="1" customWidth="1"/>
    <col min="517" max="517" width="7.7109375" style="1" customWidth="1"/>
    <col min="518" max="518" width="9.28515625" style="1" customWidth="1"/>
    <col min="519" max="519" width="9.710937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" customWidth="1"/>
    <col min="525" max="525" width="7.7109375" style="1" customWidth="1"/>
    <col min="526" max="526" width="7.85546875" style="1" customWidth="1"/>
    <col min="527" max="527" width="7.7109375" style="1" customWidth="1"/>
    <col min="528" max="528" width="9.28515625" style="1" customWidth="1"/>
    <col min="529" max="529" width="9.710937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" customWidth="1"/>
    <col min="535" max="728" width="9.140625" style="1"/>
    <col min="729" max="729" width="6.28515625" style="1" customWidth="1"/>
    <col min="730" max="730" width="71.85546875" style="1" customWidth="1"/>
    <col min="731" max="731" width="7.5703125" style="1" customWidth="1"/>
    <col min="732" max="732" width="7" style="1" customWidth="1"/>
    <col min="733" max="733" width="7.7109375" style="1" customWidth="1"/>
    <col min="734" max="734" width="9.28515625" style="1" customWidth="1"/>
    <col min="735" max="735" width="9.7109375" style="1" customWidth="1"/>
    <col min="736" max="736" width="8" style="1" customWidth="1"/>
    <col min="737" max="737" width="11.5703125" style="1" customWidth="1"/>
    <col min="738" max="738" width="12" style="1" customWidth="1"/>
    <col min="739" max="739" width="11" style="1" customWidth="1"/>
    <col min="740" max="740" width="8.28515625" style="1" customWidth="1"/>
    <col min="741" max="741" width="7.7109375" style="1" customWidth="1"/>
    <col min="742" max="742" width="7" style="1" customWidth="1"/>
    <col min="743" max="743" width="7.7109375" style="1" customWidth="1"/>
    <col min="744" max="744" width="9.28515625" style="1" customWidth="1"/>
    <col min="745" max="745" width="9.7109375" style="1" customWidth="1"/>
    <col min="746" max="746" width="8" style="1" customWidth="1"/>
    <col min="747" max="747" width="11.5703125" style="1" customWidth="1"/>
    <col min="748" max="748" width="12" style="1" customWidth="1"/>
    <col min="749" max="749" width="11" style="1" customWidth="1"/>
    <col min="750" max="750" width="8.28515625" style="1" customWidth="1"/>
    <col min="751" max="751" width="7.7109375" style="1" customWidth="1"/>
    <col min="752" max="752" width="7" style="1" customWidth="1"/>
    <col min="753" max="753" width="7.7109375" style="1" customWidth="1"/>
    <col min="754" max="754" width="9.28515625" style="1" customWidth="1"/>
    <col min="755" max="755" width="9.7109375" style="1" customWidth="1"/>
    <col min="756" max="756" width="8" style="1" customWidth="1"/>
    <col min="757" max="757" width="11.5703125" style="1" customWidth="1"/>
    <col min="758" max="758" width="12" style="1" customWidth="1"/>
    <col min="759" max="759" width="11" style="1" customWidth="1"/>
    <col min="760" max="760" width="8.28515625" style="1" customWidth="1"/>
    <col min="761" max="761" width="7.7109375" style="1" customWidth="1"/>
    <col min="762" max="762" width="7" style="1" customWidth="1"/>
    <col min="763" max="763" width="7.7109375" style="1" customWidth="1"/>
    <col min="764" max="764" width="9.28515625" style="1" customWidth="1"/>
    <col min="765" max="765" width="9.7109375" style="1" customWidth="1"/>
    <col min="766" max="766" width="8" style="1" customWidth="1"/>
    <col min="767" max="767" width="11.5703125" style="1" customWidth="1"/>
    <col min="768" max="768" width="12" style="1" customWidth="1"/>
    <col min="769" max="769" width="11" style="1" customWidth="1"/>
    <col min="770" max="770" width="8.28515625" style="1" customWidth="1"/>
    <col min="771" max="771" width="7.7109375" style="1" customWidth="1"/>
    <col min="772" max="772" width="7" style="1" customWidth="1"/>
    <col min="773" max="773" width="7.7109375" style="1" customWidth="1"/>
    <col min="774" max="774" width="9.28515625" style="1" customWidth="1"/>
    <col min="775" max="775" width="9.7109375" style="1" customWidth="1"/>
    <col min="776" max="776" width="8" style="1" customWidth="1"/>
    <col min="777" max="777" width="11.5703125" style="1" customWidth="1"/>
    <col min="778" max="778" width="12" style="1" customWidth="1"/>
    <col min="779" max="779" width="11" style="1" customWidth="1"/>
    <col min="780" max="780" width="8.28515625" style="1" customWidth="1"/>
    <col min="781" max="781" width="7.7109375" style="1" customWidth="1"/>
    <col min="782" max="782" width="7.85546875" style="1" customWidth="1"/>
    <col min="783" max="783" width="7.7109375" style="1" customWidth="1"/>
    <col min="784" max="784" width="9.28515625" style="1" customWidth="1"/>
    <col min="785" max="785" width="9.7109375" style="1" customWidth="1"/>
    <col min="786" max="786" width="8" style="1" customWidth="1"/>
    <col min="787" max="787" width="11.5703125" style="1" customWidth="1"/>
    <col min="788" max="788" width="12" style="1" customWidth="1"/>
    <col min="789" max="789" width="11" style="1" customWidth="1"/>
    <col min="790" max="790" width="8.28515625" style="1" customWidth="1"/>
    <col min="791" max="984" width="9.140625" style="1"/>
    <col min="985" max="985" width="6.28515625" style="1" customWidth="1"/>
    <col min="986" max="986" width="71.85546875" style="1" customWidth="1"/>
    <col min="987" max="987" width="7.5703125" style="1" customWidth="1"/>
    <col min="988" max="988" width="7" style="1" customWidth="1"/>
    <col min="989" max="989" width="7.7109375" style="1" customWidth="1"/>
    <col min="990" max="990" width="9.28515625" style="1" customWidth="1"/>
    <col min="991" max="991" width="9.7109375" style="1" customWidth="1"/>
    <col min="992" max="992" width="8" style="1" customWidth="1"/>
    <col min="993" max="993" width="11.5703125" style="1" customWidth="1"/>
    <col min="994" max="994" width="12" style="1" customWidth="1"/>
    <col min="995" max="995" width="11" style="1" customWidth="1"/>
    <col min="996" max="996" width="8.28515625" style="1" customWidth="1"/>
    <col min="997" max="997" width="7.7109375" style="1" customWidth="1"/>
    <col min="998" max="998" width="7" style="1" customWidth="1"/>
    <col min="999" max="999" width="7.7109375" style="1" customWidth="1"/>
    <col min="1000" max="1000" width="9.28515625" style="1" customWidth="1"/>
    <col min="1001" max="1001" width="9.7109375" style="1" customWidth="1"/>
    <col min="1002" max="1002" width="8" style="1" customWidth="1"/>
    <col min="1003" max="1003" width="11.5703125" style="1" customWidth="1"/>
    <col min="1004" max="1004" width="12" style="1" customWidth="1"/>
    <col min="1005" max="1005" width="11" style="1" customWidth="1"/>
    <col min="1006" max="1006" width="8.28515625" style="1" customWidth="1"/>
    <col min="1007" max="1007" width="7.7109375" style="1" customWidth="1"/>
    <col min="1008" max="1008" width="7" style="1" customWidth="1"/>
    <col min="1009" max="1009" width="7.7109375" style="1" customWidth="1"/>
    <col min="1010" max="1010" width="9.28515625" style="1" customWidth="1"/>
    <col min="1011" max="1011" width="9.7109375" style="1" customWidth="1"/>
    <col min="1012" max="1012" width="8" style="1" customWidth="1"/>
    <col min="1013" max="1013" width="11.5703125" style="1" customWidth="1"/>
    <col min="1014" max="1014" width="12" style="1" customWidth="1"/>
    <col min="1015" max="1015" width="11" style="1" customWidth="1"/>
    <col min="1016" max="1016" width="8.28515625" style="1" customWidth="1"/>
    <col min="1017" max="1017" width="7.7109375" style="1" customWidth="1"/>
    <col min="1018" max="1018" width="7" style="1" customWidth="1"/>
    <col min="1019" max="1019" width="7.7109375" style="1" customWidth="1"/>
    <col min="1020" max="1020" width="9.28515625" style="1" customWidth="1"/>
    <col min="1021" max="1021" width="9.7109375" style="1" customWidth="1"/>
    <col min="1022" max="1022" width="8" style="1" customWidth="1"/>
    <col min="1023" max="1023" width="11.5703125" style="1" customWidth="1"/>
    <col min="1024" max="1024" width="12" style="1" customWidth="1"/>
    <col min="1025" max="1025" width="11" style="1" customWidth="1"/>
    <col min="1026" max="1026" width="8.28515625" style="1" customWidth="1"/>
    <col min="1027" max="1027" width="7.7109375" style="1" customWidth="1"/>
    <col min="1028" max="1028" width="7" style="1" customWidth="1"/>
    <col min="1029" max="1029" width="7.7109375" style="1" customWidth="1"/>
    <col min="1030" max="1030" width="9.28515625" style="1" customWidth="1"/>
    <col min="1031" max="1031" width="9.7109375" style="1" customWidth="1"/>
    <col min="1032" max="1032" width="8" style="1" customWidth="1"/>
    <col min="1033" max="1033" width="11.5703125" style="1" customWidth="1"/>
    <col min="1034" max="1034" width="12" style="1" customWidth="1"/>
    <col min="1035" max="1035" width="11" style="1" customWidth="1"/>
    <col min="1036" max="1036" width="8.28515625" style="1" customWidth="1"/>
    <col min="1037" max="1037" width="7.7109375" style="1" customWidth="1"/>
    <col min="1038" max="1038" width="7.85546875" style="1" customWidth="1"/>
    <col min="1039" max="1039" width="7.7109375" style="1" customWidth="1"/>
    <col min="1040" max="1040" width="9.28515625" style="1" customWidth="1"/>
    <col min="1041" max="1041" width="9.7109375" style="1" customWidth="1"/>
    <col min="1042" max="1042" width="8" style="1" customWidth="1"/>
    <col min="1043" max="1043" width="11.5703125" style="1" customWidth="1"/>
    <col min="1044" max="1044" width="12" style="1" customWidth="1"/>
    <col min="1045" max="1045" width="11" style="1" customWidth="1"/>
    <col min="1046" max="1046" width="8.28515625" style="1" customWidth="1"/>
    <col min="1047" max="1240" width="9.140625" style="1"/>
    <col min="1241" max="1241" width="6.28515625" style="1" customWidth="1"/>
    <col min="1242" max="1242" width="71.85546875" style="1" customWidth="1"/>
    <col min="1243" max="1243" width="7.5703125" style="1" customWidth="1"/>
    <col min="1244" max="1244" width="7" style="1" customWidth="1"/>
    <col min="1245" max="1245" width="7.7109375" style="1" customWidth="1"/>
    <col min="1246" max="1246" width="9.28515625" style="1" customWidth="1"/>
    <col min="1247" max="1247" width="9.7109375" style="1" customWidth="1"/>
    <col min="1248" max="1248" width="8" style="1" customWidth="1"/>
    <col min="1249" max="1249" width="11.5703125" style="1" customWidth="1"/>
    <col min="1250" max="1250" width="12" style="1" customWidth="1"/>
    <col min="1251" max="1251" width="11" style="1" customWidth="1"/>
    <col min="1252" max="1252" width="8.28515625" style="1" customWidth="1"/>
    <col min="1253" max="1253" width="7.7109375" style="1" customWidth="1"/>
    <col min="1254" max="1254" width="7" style="1" customWidth="1"/>
    <col min="1255" max="1255" width="7.7109375" style="1" customWidth="1"/>
    <col min="1256" max="1256" width="9.28515625" style="1" customWidth="1"/>
    <col min="1257" max="1257" width="9.7109375" style="1" customWidth="1"/>
    <col min="1258" max="1258" width="8" style="1" customWidth="1"/>
    <col min="1259" max="1259" width="11.5703125" style="1" customWidth="1"/>
    <col min="1260" max="1260" width="12" style="1" customWidth="1"/>
    <col min="1261" max="1261" width="11" style="1" customWidth="1"/>
    <col min="1262" max="1262" width="8.28515625" style="1" customWidth="1"/>
    <col min="1263" max="1263" width="7.7109375" style="1" customWidth="1"/>
    <col min="1264" max="1264" width="7" style="1" customWidth="1"/>
    <col min="1265" max="1265" width="7.7109375" style="1" customWidth="1"/>
    <col min="1266" max="1266" width="9.28515625" style="1" customWidth="1"/>
    <col min="1267" max="1267" width="9.7109375" style="1" customWidth="1"/>
    <col min="1268" max="1268" width="8" style="1" customWidth="1"/>
    <col min="1269" max="1269" width="11.5703125" style="1" customWidth="1"/>
    <col min="1270" max="1270" width="12" style="1" customWidth="1"/>
    <col min="1271" max="1271" width="11" style="1" customWidth="1"/>
    <col min="1272" max="1272" width="8.28515625" style="1" customWidth="1"/>
    <col min="1273" max="1273" width="7.7109375" style="1" customWidth="1"/>
    <col min="1274" max="1274" width="7" style="1" customWidth="1"/>
    <col min="1275" max="1275" width="7.7109375" style="1" customWidth="1"/>
    <col min="1276" max="1276" width="9.28515625" style="1" customWidth="1"/>
    <col min="1277" max="1277" width="9.7109375" style="1" customWidth="1"/>
    <col min="1278" max="1278" width="8" style="1" customWidth="1"/>
    <col min="1279" max="1279" width="11.5703125" style="1" customWidth="1"/>
    <col min="1280" max="1280" width="12" style="1" customWidth="1"/>
    <col min="1281" max="1281" width="11" style="1" customWidth="1"/>
    <col min="1282" max="1282" width="8.28515625" style="1" customWidth="1"/>
    <col min="1283" max="1283" width="7.7109375" style="1" customWidth="1"/>
    <col min="1284" max="1284" width="7" style="1" customWidth="1"/>
    <col min="1285" max="1285" width="7.7109375" style="1" customWidth="1"/>
    <col min="1286" max="1286" width="9.28515625" style="1" customWidth="1"/>
    <col min="1287" max="1287" width="9.7109375" style="1" customWidth="1"/>
    <col min="1288" max="1288" width="8" style="1" customWidth="1"/>
    <col min="1289" max="1289" width="11.5703125" style="1" customWidth="1"/>
    <col min="1290" max="1290" width="12" style="1" customWidth="1"/>
    <col min="1291" max="1291" width="11" style="1" customWidth="1"/>
    <col min="1292" max="1292" width="8.28515625" style="1" customWidth="1"/>
    <col min="1293" max="1293" width="7.7109375" style="1" customWidth="1"/>
    <col min="1294" max="1294" width="7.85546875" style="1" customWidth="1"/>
    <col min="1295" max="1295" width="7.7109375" style="1" customWidth="1"/>
    <col min="1296" max="1296" width="9.28515625" style="1" customWidth="1"/>
    <col min="1297" max="1297" width="9.7109375" style="1" customWidth="1"/>
    <col min="1298" max="1298" width="8" style="1" customWidth="1"/>
    <col min="1299" max="1299" width="11.5703125" style="1" customWidth="1"/>
    <col min="1300" max="1300" width="12" style="1" customWidth="1"/>
    <col min="1301" max="1301" width="11" style="1" customWidth="1"/>
    <col min="1302" max="1302" width="8.28515625" style="1" customWidth="1"/>
    <col min="1303" max="1496" width="9.140625" style="1"/>
    <col min="1497" max="1497" width="6.28515625" style="1" customWidth="1"/>
    <col min="1498" max="1498" width="71.85546875" style="1" customWidth="1"/>
    <col min="1499" max="1499" width="7.5703125" style="1" customWidth="1"/>
    <col min="1500" max="1500" width="7" style="1" customWidth="1"/>
    <col min="1501" max="1501" width="7.7109375" style="1" customWidth="1"/>
    <col min="1502" max="1502" width="9.28515625" style="1" customWidth="1"/>
    <col min="1503" max="1503" width="9.7109375" style="1" customWidth="1"/>
    <col min="1504" max="1504" width="8" style="1" customWidth="1"/>
    <col min="1505" max="1505" width="11.5703125" style="1" customWidth="1"/>
    <col min="1506" max="1506" width="12" style="1" customWidth="1"/>
    <col min="1507" max="1507" width="11" style="1" customWidth="1"/>
    <col min="1508" max="1508" width="8.28515625" style="1" customWidth="1"/>
    <col min="1509" max="1509" width="7.7109375" style="1" customWidth="1"/>
    <col min="1510" max="1510" width="7" style="1" customWidth="1"/>
    <col min="1511" max="1511" width="7.7109375" style="1" customWidth="1"/>
    <col min="1512" max="1512" width="9.28515625" style="1" customWidth="1"/>
    <col min="1513" max="1513" width="9.7109375" style="1" customWidth="1"/>
    <col min="1514" max="1514" width="8" style="1" customWidth="1"/>
    <col min="1515" max="1515" width="11.5703125" style="1" customWidth="1"/>
    <col min="1516" max="1516" width="12" style="1" customWidth="1"/>
    <col min="1517" max="1517" width="11" style="1" customWidth="1"/>
    <col min="1518" max="1518" width="8.28515625" style="1" customWidth="1"/>
    <col min="1519" max="1519" width="7.7109375" style="1" customWidth="1"/>
    <col min="1520" max="1520" width="7" style="1" customWidth="1"/>
    <col min="1521" max="1521" width="7.7109375" style="1" customWidth="1"/>
    <col min="1522" max="1522" width="9.28515625" style="1" customWidth="1"/>
    <col min="1523" max="1523" width="9.7109375" style="1" customWidth="1"/>
    <col min="1524" max="1524" width="8" style="1" customWidth="1"/>
    <col min="1525" max="1525" width="11.5703125" style="1" customWidth="1"/>
    <col min="1526" max="1526" width="12" style="1" customWidth="1"/>
    <col min="1527" max="1527" width="11" style="1" customWidth="1"/>
    <col min="1528" max="1528" width="8.28515625" style="1" customWidth="1"/>
    <col min="1529" max="1529" width="7.7109375" style="1" customWidth="1"/>
    <col min="1530" max="1530" width="7" style="1" customWidth="1"/>
    <col min="1531" max="1531" width="7.7109375" style="1" customWidth="1"/>
    <col min="1532" max="1532" width="9.28515625" style="1" customWidth="1"/>
    <col min="1533" max="1533" width="9.7109375" style="1" customWidth="1"/>
    <col min="1534" max="1534" width="8" style="1" customWidth="1"/>
    <col min="1535" max="1535" width="11.5703125" style="1" customWidth="1"/>
    <col min="1536" max="1536" width="12" style="1" customWidth="1"/>
    <col min="1537" max="1537" width="11" style="1" customWidth="1"/>
    <col min="1538" max="1538" width="8.28515625" style="1" customWidth="1"/>
    <col min="1539" max="1539" width="7.7109375" style="1" customWidth="1"/>
    <col min="1540" max="1540" width="7" style="1" customWidth="1"/>
    <col min="1541" max="1541" width="7.7109375" style="1" customWidth="1"/>
    <col min="1542" max="1542" width="9.28515625" style="1" customWidth="1"/>
    <col min="1543" max="1543" width="9.7109375" style="1" customWidth="1"/>
    <col min="1544" max="1544" width="8" style="1" customWidth="1"/>
    <col min="1545" max="1545" width="11.5703125" style="1" customWidth="1"/>
    <col min="1546" max="1546" width="12" style="1" customWidth="1"/>
    <col min="1547" max="1547" width="11" style="1" customWidth="1"/>
    <col min="1548" max="1548" width="8.28515625" style="1" customWidth="1"/>
    <col min="1549" max="1549" width="7.7109375" style="1" customWidth="1"/>
    <col min="1550" max="1550" width="7.85546875" style="1" customWidth="1"/>
    <col min="1551" max="1551" width="7.7109375" style="1" customWidth="1"/>
    <col min="1552" max="1552" width="9.28515625" style="1" customWidth="1"/>
    <col min="1553" max="1553" width="9.7109375" style="1" customWidth="1"/>
    <col min="1554" max="1554" width="8" style="1" customWidth="1"/>
    <col min="1555" max="1555" width="11.5703125" style="1" customWidth="1"/>
    <col min="1556" max="1556" width="12" style="1" customWidth="1"/>
    <col min="1557" max="1557" width="11" style="1" customWidth="1"/>
    <col min="1558" max="1558" width="8.28515625" style="1" customWidth="1"/>
    <col min="1559" max="1752" width="9.140625" style="1"/>
    <col min="1753" max="1753" width="6.28515625" style="1" customWidth="1"/>
    <col min="1754" max="1754" width="71.85546875" style="1" customWidth="1"/>
    <col min="1755" max="1755" width="7.5703125" style="1" customWidth="1"/>
    <col min="1756" max="1756" width="7" style="1" customWidth="1"/>
    <col min="1757" max="1757" width="7.7109375" style="1" customWidth="1"/>
    <col min="1758" max="1758" width="9.28515625" style="1" customWidth="1"/>
    <col min="1759" max="1759" width="9.7109375" style="1" customWidth="1"/>
    <col min="1760" max="1760" width="8" style="1" customWidth="1"/>
    <col min="1761" max="1761" width="11.5703125" style="1" customWidth="1"/>
    <col min="1762" max="1762" width="12" style="1" customWidth="1"/>
    <col min="1763" max="1763" width="11" style="1" customWidth="1"/>
    <col min="1764" max="1764" width="8.28515625" style="1" customWidth="1"/>
    <col min="1765" max="1765" width="7.7109375" style="1" customWidth="1"/>
    <col min="1766" max="1766" width="7" style="1" customWidth="1"/>
    <col min="1767" max="1767" width="7.7109375" style="1" customWidth="1"/>
    <col min="1768" max="1768" width="9.28515625" style="1" customWidth="1"/>
    <col min="1769" max="1769" width="9.7109375" style="1" customWidth="1"/>
    <col min="1770" max="1770" width="8" style="1" customWidth="1"/>
    <col min="1771" max="1771" width="11.5703125" style="1" customWidth="1"/>
    <col min="1772" max="1772" width="12" style="1" customWidth="1"/>
    <col min="1773" max="1773" width="11" style="1" customWidth="1"/>
    <col min="1774" max="1774" width="8.28515625" style="1" customWidth="1"/>
    <col min="1775" max="1775" width="7.7109375" style="1" customWidth="1"/>
    <col min="1776" max="1776" width="7" style="1" customWidth="1"/>
    <col min="1777" max="1777" width="7.7109375" style="1" customWidth="1"/>
    <col min="1778" max="1778" width="9.28515625" style="1" customWidth="1"/>
    <col min="1779" max="1779" width="9.7109375" style="1" customWidth="1"/>
    <col min="1780" max="1780" width="8" style="1" customWidth="1"/>
    <col min="1781" max="1781" width="11.5703125" style="1" customWidth="1"/>
    <col min="1782" max="1782" width="12" style="1" customWidth="1"/>
    <col min="1783" max="1783" width="11" style="1" customWidth="1"/>
    <col min="1784" max="1784" width="8.28515625" style="1" customWidth="1"/>
    <col min="1785" max="1785" width="7.7109375" style="1" customWidth="1"/>
    <col min="1786" max="1786" width="7" style="1" customWidth="1"/>
    <col min="1787" max="1787" width="7.7109375" style="1" customWidth="1"/>
    <col min="1788" max="1788" width="9.28515625" style="1" customWidth="1"/>
    <col min="1789" max="1789" width="9.7109375" style="1" customWidth="1"/>
    <col min="1790" max="1790" width="8" style="1" customWidth="1"/>
    <col min="1791" max="1791" width="11.5703125" style="1" customWidth="1"/>
    <col min="1792" max="1792" width="12" style="1" customWidth="1"/>
    <col min="1793" max="1793" width="11" style="1" customWidth="1"/>
    <col min="1794" max="1794" width="8.28515625" style="1" customWidth="1"/>
    <col min="1795" max="1795" width="7.7109375" style="1" customWidth="1"/>
    <col min="1796" max="1796" width="7" style="1" customWidth="1"/>
    <col min="1797" max="1797" width="7.7109375" style="1" customWidth="1"/>
    <col min="1798" max="1798" width="9.28515625" style="1" customWidth="1"/>
    <col min="1799" max="1799" width="9.7109375" style="1" customWidth="1"/>
    <col min="1800" max="1800" width="8" style="1" customWidth="1"/>
    <col min="1801" max="1801" width="11.5703125" style="1" customWidth="1"/>
    <col min="1802" max="1802" width="12" style="1" customWidth="1"/>
    <col min="1803" max="1803" width="11" style="1" customWidth="1"/>
    <col min="1804" max="1804" width="8.28515625" style="1" customWidth="1"/>
    <col min="1805" max="1805" width="7.7109375" style="1" customWidth="1"/>
    <col min="1806" max="1806" width="7.85546875" style="1" customWidth="1"/>
    <col min="1807" max="1807" width="7.7109375" style="1" customWidth="1"/>
    <col min="1808" max="1808" width="9.28515625" style="1" customWidth="1"/>
    <col min="1809" max="1809" width="9.7109375" style="1" customWidth="1"/>
    <col min="1810" max="1810" width="8" style="1" customWidth="1"/>
    <col min="1811" max="1811" width="11.5703125" style="1" customWidth="1"/>
    <col min="1812" max="1812" width="12" style="1" customWidth="1"/>
    <col min="1813" max="1813" width="11" style="1" customWidth="1"/>
    <col min="1814" max="1814" width="8.28515625" style="1" customWidth="1"/>
    <col min="1815" max="2008" width="9.140625" style="1"/>
    <col min="2009" max="2009" width="6.28515625" style="1" customWidth="1"/>
    <col min="2010" max="2010" width="71.85546875" style="1" customWidth="1"/>
    <col min="2011" max="2011" width="7.5703125" style="1" customWidth="1"/>
    <col min="2012" max="2012" width="7" style="1" customWidth="1"/>
    <col min="2013" max="2013" width="7.7109375" style="1" customWidth="1"/>
    <col min="2014" max="2014" width="9.28515625" style="1" customWidth="1"/>
    <col min="2015" max="2015" width="9.7109375" style="1" customWidth="1"/>
    <col min="2016" max="2016" width="8" style="1" customWidth="1"/>
    <col min="2017" max="2017" width="11.5703125" style="1" customWidth="1"/>
    <col min="2018" max="2018" width="12" style="1" customWidth="1"/>
    <col min="2019" max="2019" width="11" style="1" customWidth="1"/>
    <col min="2020" max="2020" width="8.28515625" style="1" customWidth="1"/>
    <col min="2021" max="2021" width="7.7109375" style="1" customWidth="1"/>
    <col min="2022" max="2022" width="7" style="1" customWidth="1"/>
    <col min="2023" max="2023" width="7.7109375" style="1" customWidth="1"/>
    <col min="2024" max="2024" width="9.28515625" style="1" customWidth="1"/>
    <col min="2025" max="2025" width="9.7109375" style="1" customWidth="1"/>
    <col min="2026" max="2026" width="8" style="1" customWidth="1"/>
    <col min="2027" max="2027" width="11.5703125" style="1" customWidth="1"/>
    <col min="2028" max="2028" width="12" style="1" customWidth="1"/>
    <col min="2029" max="2029" width="11" style="1" customWidth="1"/>
    <col min="2030" max="2030" width="8.28515625" style="1" customWidth="1"/>
    <col min="2031" max="2031" width="7.7109375" style="1" customWidth="1"/>
    <col min="2032" max="2032" width="7" style="1" customWidth="1"/>
    <col min="2033" max="2033" width="7.7109375" style="1" customWidth="1"/>
    <col min="2034" max="2034" width="9.28515625" style="1" customWidth="1"/>
    <col min="2035" max="2035" width="9.7109375" style="1" customWidth="1"/>
    <col min="2036" max="2036" width="8" style="1" customWidth="1"/>
    <col min="2037" max="2037" width="11.5703125" style="1" customWidth="1"/>
    <col min="2038" max="2038" width="12" style="1" customWidth="1"/>
    <col min="2039" max="2039" width="11" style="1" customWidth="1"/>
    <col min="2040" max="2040" width="8.28515625" style="1" customWidth="1"/>
    <col min="2041" max="2041" width="7.7109375" style="1" customWidth="1"/>
    <col min="2042" max="2042" width="7" style="1" customWidth="1"/>
    <col min="2043" max="2043" width="7.7109375" style="1" customWidth="1"/>
    <col min="2044" max="2044" width="9.28515625" style="1" customWidth="1"/>
    <col min="2045" max="2045" width="9.7109375" style="1" customWidth="1"/>
    <col min="2046" max="2046" width="8" style="1" customWidth="1"/>
    <col min="2047" max="2047" width="11.5703125" style="1" customWidth="1"/>
    <col min="2048" max="2048" width="12" style="1" customWidth="1"/>
    <col min="2049" max="2049" width="11" style="1" customWidth="1"/>
    <col min="2050" max="2050" width="8.28515625" style="1" customWidth="1"/>
    <col min="2051" max="2051" width="7.7109375" style="1" customWidth="1"/>
    <col min="2052" max="2052" width="7" style="1" customWidth="1"/>
    <col min="2053" max="2053" width="7.7109375" style="1" customWidth="1"/>
    <col min="2054" max="2054" width="9.28515625" style="1" customWidth="1"/>
    <col min="2055" max="2055" width="9.7109375" style="1" customWidth="1"/>
    <col min="2056" max="2056" width="8" style="1" customWidth="1"/>
    <col min="2057" max="2057" width="11.5703125" style="1" customWidth="1"/>
    <col min="2058" max="2058" width="12" style="1" customWidth="1"/>
    <col min="2059" max="2059" width="11" style="1" customWidth="1"/>
    <col min="2060" max="2060" width="8.28515625" style="1" customWidth="1"/>
    <col min="2061" max="2061" width="7.7109375" style="1" customWidth="1"/>
    <col min="2062" max="2062" width="7.85546875" style="1" customWidth="1"/>
    <col min="2063" max="2063" width="7.7109375" style="1" customWidth="1"/>
    <col min="2064" max="2064" width="9.28515625" style="1" customWidth="1"/>
    <col min="2065" max="2065" width="9.7109375" style="1" customWidth="1"/>
    <col min="2066" max="2066" width="8" style="1" customWidth="1"/>
    <col min="2067" max="2067" width="11.5703125" style="1" customWidth="1"/>
    <col min="2068" max="2068" width="12" style="1" customWidth="1"/>
    <col min="2069" max="2069" width="11" style="1" customWidth="1"/>
    <col min="2070" max="2070" width="8.28515625" style="1" customWidth="1"/>
    <col min="2071" max="2264" width="9.140625" style="1"/>
    <col min="2265" max="2265" width="6.28515625" style="1" customWidth="1"/>
    <col min="2266" max="2266" width="71.85546875" style="1" customWidth="1"/>
    <col min="2267" max="2267" width="7.5703125" style="1" customWidth="1"/>
    <col min="2268" max="2268" width="7" style="1" customWidth="1"/>
    <col min="2269" max="2269" width="7.7109375" style="1" customWidth="1"/>
    <col min="2270" max="2270" width="9.28515625" style="1" customWidth="1"/>
    <col min="2271" max="2271" width="9.7109375" style="1" customWidth="1"/>
    <col min="2272" max="2272" width="8" style="1" customWidth="1"/>
    <col min="2273" max="2273" width="11.5703125" style="1" customWidth="1"/>
    <col min="2274" max="2274" width="12" style="1" customWidth="1"/>
    <col min="2275" max="2275" width="11" style="1" customWidth="1"/>
    <col min="2276" max="2276" width="8.28515625" style="1" customWidth="1"/>
    <col min="2277" max="2277" width="7.7109375" style="1" customWidth="1"/>
    <col min="2278" max="2278" width="7" style="1" customWidth="1"/>
    <col min="2279" max="2279" width="7.7109375" style="1" customWidth="1"/>
    <col min="2280" max="2280" width="9.28515625" style="1" customWidth="1"/>
    <col min="2281" max="2281" width="9.7109375" style="1" customWidth="1"/>
    <col min="2282" max="2282" width="8" style="1" customWidth="1"/>
    <col min="2283" max="2283" width="11.5703125" style="1" customWidth="1"/>
    <col min="2284" max="2284" width="12" style="1" customWidth="1"/>
    <col min="2285" max="2285" width="11" style="1" customWidth="1"/>
    <col min="2286" max="2286" width="8.28515625" style="1" customWidth="1"/>
    <col min="2287" max="2287" width="7.7109375" style="1" customWidth="1"/>
    <col min="2288" max="2288" width="7" style="1" customWidth="1"/>
    <col min="2289" max="2289" width="7.7109375" style="1" customWidth="1"/>
    <col min="2290" max="2290" width="9.28515625" style="1" customWidth="1"/>
    <col min="2291" max="2291" width="9.7109375" style="1" customWidth="1"/>
    <col min="2292" max="2292" width="8" style="1" customWidth="1"/>
    <col min="2293" max="2293" width="11.5703125" style="1" customWidth="1"/>
    <col min="2294" max="2294" width="12" style="1" customWidth="1"/>
    <col min="2295" max="2295" width="11" style="1" customWidth="1"/>
    <col min="2296" max="2296" width="8.28515625" style="1" customWidth="1"/>
    <col min="2297" max="2297" width="7.7109375" style="1" customWidth="1"/>
    <col min="2298" max="2298" width="7" style="1" customWidth="1"/>
    <col min="2299" max="2299" width="7.7109375" style="1" customWidth="1"/>
    <col min="2300" max="2300" width="9.28515625" style="1" customWidth="1"/>
    <col min="2301" max="2301" width="9.7109375" style="1" customWidth="1"/>
    <col min="2302" max="2302" width="8" style="1" customWidth="1"/>
    <col min="2303" max="2303" width="11.5703125" style="1" customWidth="1"/>
    <col min="2304" max="2304" width="12" style="1" customWidth="1"/>
    <col min="2305" max="2305" width="11" style="1" customWidth="1"/>
    <col min="2306" max="2306" width="8.28515625" style="1" customWidth="1"/>
    <col min="2307" max="2307" width="7.7109375" style="1" customWidth="1"/>
    <col min="2308" max="2308" width="7" style="1" customWidth="1"/>
    <col min="2309" max="2309" width="7.7109375" style="1" customWidth="1"/>
    <col min="2310" max="2310" width="9.28515625" style="1" customWidth="1"/>
    <col min="2311" max="2311" width="9.7109375" style="1" customWidth="1"/>
    <col min="2312" max="2312" width="8" style="1" customWidth="1"/>
    <col min="2313" max="2313" width="11.5703125" style="1" customWidth="1"/>
    <col min="2314" max="2314" width="12" style="1" customWidth="1"/>
    <col min="2315" max="2315" width="11" style="1" customWidth="1"/>
    <col min="2316" max="2316" width="8.28515625" style="1" customWidth="1"/>
    <col min="2317" max="2317" width="7.7109375" style="1" customWidth="1"/>
    <col min="2318" max="2318" width="7.85546875" style="1" customWidth="1"/>
    <col min="2319" max="2319" width="7.7109375" style="1" customWidth="1"/>
    <col min="2320" max="2320" width="9.28515625" style="1" customWidth="1"/>
    <col min="2321" max="2321" width="9.7109375" style="1" customWidth="1"/>
    <col min="2322" max="2322" width="8" style="1" customWidth="1"/>
    <col min="2323" max="2323" width="11.5703125" style="1" customWidth="1"/>
    <col min="2324" max="2324" width="12" style="1" customWidth="1"/>
    <col min="2325" max="2325" width="11" style="1" customWidth="1"/>
    <col min="2326" max="2326" width="8.28515625" style="1" customWidth="1"/>
    <col min="2327" max="2520" width="9.140625" style="1"/>
    <col min="2521" max="2521" width="6.28515625" style="1" customWidth="1"/>
    <col min="2522" max="2522" width="71.85546875" style="1" customWidth="1"/>
    <col min="2523" max="2523" width="7.5703125" style="1" customWidth="1"/>
    <col min="2524" max="2524" width="7" style="1" customWidth="1"/>
    <col min="2525" max="2525" width="7.7109375" style="1" customWidth="1"/>
    <col min="2526" max="2526" width="9.28515625" style="1" customWidth="1"/>
    <col min="2527" max="2527" width="9.7109375" style="1" customWidth="1"/>
    <col min="2528" max="2528" width="8" style="1" customWidth="1"/>
    <col min="2529" max="2529" width="11.5703125" style="1" customWidth="1"/>
    <col min="2530" max="2530" width="12" style="1" customWidth="1"/>
    <col min="2531" max="2531" width="11" style="1" customWidth="1"/>
    <col min="2532" max="2532" width="8.28515625" style="1" customWidth="1"/>
    <col min="2533" max="2533" width="7.7109375" style="1" customWidth="1"/>
    <col min="2534" max="2534" width="7" style="1" customWidth="1"/>
    <col min="2535" max="2535" width="7.7109375" style="1" customWidth="1"/>
    <col min="2536" max="2536" width="9.28515625" style="1" customWidth="1"/>
    <col min="2537" max="2537" width="9.7109375" style="1" customWidth="1"/>
    <col min="2538" max="2538" width="8" style="1" customWidth="1"/>
    <col min="2539" max="2539" width="11.5703125" style="1" customWidth="1"/>
    <col min="2540" max="2540" width="12" style="1" customWidth="1"/>
    <col min="2541" max="2541" width="11" style="1" customWidth="1"/>
    <col min="2542" max="2542" width="8.28515625" style="1" customWidth="1"/>
    <col min="2543" max="2543" width="7.7109375" style="1" customWidth="1"/>
    <col min="2544" max="2544" width="7" style="1" customWidth="1"/>
    <col min="2545" max="2545" width="7.7109375" style="1" customWidth="1"/>
    <col min="2546" max="2546" width="9.28515625" style="1" customWidth="1"/>
    <col min="2547" max="2547" width="9.7109375" style="1" customWidth="1"/>
    <col min="2548" max="2548" width="8" style="1" customWidth="1"/>
    <col min="2549" max="2549" width="11.5703125" style="1" customWidth="1"/>
    <col min="2550" max="2550" width="12" style="1" customWidth="1"/>
    <col min="2551" max="2551" width="11" style="1" customWidth="1"/>
    <col min="2552" max="2552" width="8.28515625" style="1" customWidth="1"/>
    <col min="2553" max="2553" width="7.7109375" style="1" customWidth="1"/>
    <col min="2554" max="2554" width="7" style="1" customWidth="1"/>
    <col min="2555" max="2555" width="7.7109375" style="1" customWidth="1"/>
    <col min="2556" max="2556" width="9.28515625" style="1" customWidth="1"/>
    <col min="2557" max="2557" width="9.7109375" style="1" customWidth="1"/>
    <col min="2558" max="2558" width="8" style="1" customWidth="1"/>
    <col min="2559" max="2559" width="11.5703125" style="1" customWidth="1"/>
    <col min="2560" max="2560" width="12" style="1" customWidth="1"/>
    <col min="2561" max="2561" width="11" style="1" customWidth="1"/>
    <col min="2562" max="2562" width="8.28515625" style="1" customWidth="1"/>
    <col min="2563" max="2563" width="7.7109375" style="1" customWidth="1"/>
    <col min="2564" max="2564" width="7" style="1" customWidth="1"/>
    <col min="2565" max="2565" width="7.7109375" style="1" customWidth="1"/>
    <col min="2566" max="2566" width="9.28515625" style="1" customWidth="1"/>
    <col min="2567" max="2567" width="9.7109375" style="1" customWidth="1"/>
    <col min="2568" max="2568" width="8" style="1" customWidth="1"/>
    <col min="2569" max="2569" width="11.5703125" style="1" customWidth="1"/>
    <col min="2570" max="2570" width="12" style="1" customWidth="1"/>
    <col min="2571" max="2571" width="11" style="1" customWidth="1"/>
    <col min="2572" max="2572" width="8.28515625" style="1" customWidth="1"/>
    <col min="2573" max="2573" width="7.7109375" style="1" customWidth="1"/>
    <col min="2574" max="2574" width="7.85546875" style="1" customWidth="1"/>
    <col min="2575" max="2575" width="7.7109375" style="1" customWidth="1"/>
    <col min="2576" max="2576" width="9.28515625" style="1" customWidth="1"/>
    <col min="2577" max="2577" width="9.7109375" style="1" customWidth="1"/>
    <col min="2578" max="2578" width="8" style="1" customWidth="1"/>
    <col min="2579" max="2579" width="11.5703125" style="1" customWidth="1"/>
    <col min="2580" max="2580" width="12" style="1" customWidth="1"/>
    <col min="2581" max="2581" width="11" style="1" customWidth="1"/>
    <col min="2582" max="2582" width="8.28515625" style="1" customWidth="1"/>
    <col min="2583" max="2776" width="9.140625" style="1"/>
    <col min="2777" max="2777" width="6.28515625" style="1" customWidth="1"/>
    <col min="2778" max="2778" width="71.85546875" style="1" customWidth="1"/>
    <col min="2779" max="2779" width="7.5703125" style="1" customWidth="1"/>
    <col min="2780" max="2780" width="7" style="1" customWidth="1"/>
    <col min="2781" max="2781" width="7.7109375" style="1" customWidth="1"/>
    <col min="2782" max="2782" width="9.28515625" style="1" customWidth="1"/>
    <col min="2783" max="2783" width="9.7109375" style="1" customWidth="1"/>
    <col min="2784" max="2784" width="8" style="1" customWidth="1"/>
    <col min="2785" max="2785" width="11.5703125" style="1" customWidth="1"/>
    <col min="2786" max="2786" width="12" style="1" customWidth="1"/>
    <col min="2787" max="2787" width="11" style="1" customWidth="1"/>
    <col min="2788" max="2788" width="8.28515625" style="1" customWidth="1"/>
    <col min="2789" max="2789" width="7.7109375" style="1" customWidth="1"/>
    <col min="2790" max="2790" width="7" style="1" customWidth="1"/>
    <col min="2791" max="2791" width="7.7109375" style="1" customWidth="1"/>
    <col min="2792" max="2792" width="9.28515625" style="1" customWidth="1"/>
    <col min="2793" max="2793" width="9.7109375" style="1" customWidth="1"/>
    <col min="2794" max="2794" width="8" style="1" customWidth="1"/>
    <col min="2795" max="2795" width="11.5703125" style="1" customWidth="1"/>
    <col min="2796" max="2796" width="12" style="1" customWidth="1"/>
    <col min="2797" max="2797" width="11" style="1" customWidth="1"/>
    <col min="2798" max="2798" width="8.28515625" style="1" customWidth="1"/>
    <col min="2799" max="2799" width="7.7109375" style="1" customWidth="1"/>
    <col min="2800" max="2800" width="7" style="1" customWidth="1"/>
    <col min="2801" max="2801" width="7.7109375" style="1" customWidth="1"/>
    <col min="2802" max="2802" width="9.28515625" style="1" customWidth="1"/>
    <col min="2803" max="2803" width="9.7109375" style="1" customWidth="1"/>
    <col min="2804" max="2804" width="8" style="1" customWidth="1"/>
    <col min="2805" max="2805" width="11.5703125" style="1" customWidth="1"/>
    <col min="2806" max="2806" width="12" style="1" customWidth="1"/>
    <col min="2807" max="2807" width="11" style="1" customWidth="1"/>
    <col min="2808" max="2808" width="8.28515625" style="1" customWidth="1"/>
    <col min="2809" max="2809" width="7.7109375" style="1" customWidth="1"/>
    <col min="2810" max="2810" width="7" style="1" customWidth="1"/>
    <col min="2811" max="2811" width="7.7109375" style="1" customWidth="1"/>
    <col min="2812" max="2812" width="9.28515625" style="1" customWidth="1"/>
    <col min="2813" max="2813" width="9.7109375" style="1" customWidth="1"/>
    <col min="2814" max="2814" width="8" style="1" customWidth="1"/>
    <col min="2815" max="2815" width="11.5703125" style="1" customWidth="1"/>
    <col min="2816" max="2816" width="12" style="1" customWidth="1"/>
    <col min="2817" max="2817" width="11" style="1" customWidth="1"/>
    <col min="2818" max="2818" width="8.28515625" style="1" customWidth="1"/>
    <col min="2819" max="2819" width="7.7109375" style="1" customWidth="1"/>
    <col min="2820" max="2820" width="7" style="1" customWidth="1"/>
    <col min="2821" max="2821" width="7.7109375" style="1" customWidth="1"/>
    <col min="2822" max="2822" width="9.28515625" style="1" customWidth="1"/>
    <col min="2823" max="2823" width="9.7109375" style="1" customWidth="1"/>
    <col min="2824" max="2824" width="8" style="1" customWidth="1"/>
    <col min="2825" max="2825" width="11.5703125" style="1" customWidth="1"/>
    <col min="2826" max="2826" width="12" style="1" customWidth="1"/>
    <col min="2827" max="2827" width="11" style="1" customWidth="1"/>
    <col min="2828" max="2828" width="8.28515625" style="1" customWidth="1"/>
    <col min="2829" max="2829" width="7.7109375" style="1" customWidth="1"/>
    <col min="2830" max="2830" width="7.85546875" style="1" customWidth="1"/>
    <col min="2831" max="2831" width="7.7109375" style="1" customWidth="1"/>
    <col min="2832" max="2832" width="9.28515625" style="1" customWidth="1"/>
    <col min="2833" max="2833" width="9.7109375" style="1" customWidth="1"/>
    <col min="2834" max="2834" width="8" style="1" customWidth="1"/>
    <col min="2835" max="2835" width="11.5703125" style="1" customWidth="1"/>
    <col min="2836" max="2836" width="12" style="1" customWidth="1"/>
    <col min="2837" max="2837" width="11" style="1" customWidth="1"/>
    <col min="2838" max="2838" width="8.28515625" style="1" customWidth="1"/>
    <col min="2839" max="3032" width="9.140625" style="1"/>
    <col min="3033" max="3033" width="6.28515625" style="1" customWidth="1"/>
    <col min="3034" max="3034" width="71.85546875" style="1" customWidth="1"/>
    <col min="3035" max="3035" width="7.5703125" style="1" customWidth="1"/>
    <col min="3036" max="3036" width="7" style="1" customWidth="1"/>
    <col min="3037" max="3037" width="7.7109375" style="1" customWidth="1"/>
    <col min="3038" max="3038" width="9.28515625" style="1" customWidth="1"/>
    <col min="3039" max="3039" width="9.7109375" style="1" customWidth="1"/>
    <col min="3040" max="3040" width="8" style="1" customWidth="1"/>
    <col min="3041" max="3041" width="11.5703125" style="1" customWidth="1"/>
    <col min="3042" max="3042" width="12" style="1" customWidth="1"/>
    <col min="3043" max="3043" width="11" style="1" customWidth="1"/>
    <col min="3044" max="3044" width="8.28515625" style="1" customWidth="1"/>
    <col min="3045" max="3045" width="7.7109375" style="1" customWidth="1"/>
    <col min="3046" max="3046" width="7" style="1" customWidth="1"/>
    <col min="3047" max="3047" width="7.7109375" style="1" customWidth="1"/>
    <col min="3048" max="3048" width="9.28515625" style="1" customWidth="1"/>
    <col min="3049" max="3049" width="9.7109375" style="1" customWidth="1"/>
    <col min="3050" max="3050" width="8" style="1" customWidth="1"/>
    <col min="3051" max="3051" width="11.5703125" style="1" customWidth="1"/>
    <col min="3052" max="3052" width="12" style="1" customWidth="1"/>
    <col min="3053" max="3053" width="11" style="1" customWidth="1"/>
    <col min="3054" max="3054" width="8.28515625" style="1" customWidth="1"/>
    <col min="3055" max="3055" width="7.7109375" style="1" customWidth="1"/>
    <col min="3056" max="3056" width="7" style="1" customWidth="1"/>
    <col min="3057" max="3057" width="7.7109375" style="1" customWidth="1"/>
    <col min="3058" max="3058" width="9.28515625" style="1" customWidth="1"/>
    <col min="3059" max="3059" width="9.7109375" style="1" customWidth="1"/>
    <col min="3060" max="3060" width="8" style="1" customWidth="1"/>
    <col min="3061" max="3061" width="11.5703125" style="1" customWidth="1"/>
    <col min="3062" max="3062" width="12" style="1" customWidth="1"/>
    <col min="3063" max="3063" width="11" style="1" customWidth="1"/>
    <col min="3064" max="3064" width="8.28515625" style="1" customWidth="1"/>
    <col min="3065" max="3065" width="7.7109375" style="1" customWidth="1"/>
    <col min="3066" max="3066" width="7" style="1" customWidth="1"/>
    <col min="3067" max="3067" width="7.7109375" style="1" customWidth="1"/>
    <col min="3068" max="3068" width="9.28515625" style="1" customWidth="1"/>
    <col min="3069" max="3069" width="9.7109375" style="1" customWidth="1"/>
    <col min="3070" max="3070" width="8" style="1" customWidth="1"/>
    <col min="3071" max="3071" width="11.5703125" style="1" customWidth="1"/>
    <col min="3072" max="3072" width="12" style="1" customWidth="1"/>
    <col min="3073" max="3073" width="11" style="1" customWidth="1"/>
    <col min="3074" max="3074" width="8.28515625" style="1" customWidth="1"/>
    <col min="3075" max="3075" width="7.7109375" style="1" customWidth="1"/>
    <col min="3076" max="3076" width="7" style="1" customWidth="1"/>
    <col min="3077" max="3077" width="7.7109375" style="1" customWidth="1"/>
    <col min="3078" max="3078" width="9.28515625" style="1" customWidth="1"/>
    <col min="3079" max="3079" width="9.7109375" style="1" customWidth="1"/>
    <col min="3080" max="3080" width="8" style="1" customWidth="1"/>
    <col min="3081" max="3081" width="11.5703125" style="1" customWidth="1"/>
    <col min="3082" max="3082" width="12" style="1" customWidth="1"/>
    <col min="3083" max="3083" width="11" style="1" customWidth="1"/>
    <col min="3084" max="3084" width="8.28515625" style="1" customWidth="1"/>
    <col min="3085" max="3085" width="7.7109375" style="1" customWidth="1"/>
    <col min="3086" max="3086" width="7.85546875" style="1" customWidth="1"/>
    <col min="3087" max="3087" width="7.7109375" style="1" customWidth="1"/>
    <col min="3088" max="3088" width="9.28515625" style="1" customWidth="1"/>
    <col min="3089" max="3089" width="9.7109375" style="1" customWidth="1"/>
    <col min="3090" max="3090" width="8" style="1" customWidth="1"/>
    <col min="3091" max="3091" width="11.5703125" style="1" customWidth="1"/>
    <col min="3092" max="3092" width="12" style="1" customWidth="1"/>
    <col min="3093" max="3093" width="11" style="1" customWidth="1"/>
    <col min="3094" max="3094" width="8.28515625" style="1" customWidth="1"/>
    <col min="3095" max="3288" width="9.140625" style="1"/>
    <col min="3289" max="3289" width="6.28515625" style="1" customWidth="1"/>
    <col min="3290" max="3290" width="71.85546875" style="1" customWidth="1"/>
    <col min="3291" max="3291" width="7.5703125" style="1" customWidth="1"/>
    <col min="3292" max="3292" width="7" style="1" customWidth="1"/>
    <col min="3293" max="3293" width="7.7109375" style="1" customWidth="1"/>
    <col min="3294" max="3294" width="9.28515625" style="1" customWidth="1"/>
    <col min="3295" max="3295" width="9.7109375" style="1" customWidth="1"/>
    <col min="3296" max="3296" width="8" style="1" customWidth="1"/>
    <col min="3297" max="3297" width="11.5703125" style="1" customWidth="1"/>
    <col min="3298" max="3298" width="12" style="1" customWidth="1"/>
    <col min="3299" max="3299" width="11" style="1" customWidth="1"/>
    <col min="3300" max="3300" width="8.28515625" style="1" customWidth="1"/>
    <col min="3301" max="3301" width="7.7109375" style="1" customWidth="1"/>
    <col min="3302" max="3302" width="7" style="1" customWidth="1"/>
    <col min="3303" max="3303" width="7.7109375" style="1" customWidth="1"/>
    <col min="3304" max="3304" width="9.28515625" style="1" customWidth="1"/>
    <col min="3305" max="3305" width="9.7109375" style="1" customWidth="1"/>
    <col min="3306" max="3306" width="8" style="1" customWidth="1"/>
    <col min="3307" max="3307" width="11.5703125" style="1" customWidth="1"/>
    <col min="3308" max="3308" width="12" style="1" customWidth="1"/>
    <col min="3309" max="3309" width="11" style="1" customWidth="1"/>
    <col min="3310" max="3310" width="8.28515625" style="1" customWidth="1"/>
    <col min="3311" max="3311" width="7.7109375" style="1" customWidth="1"/>
    <col min="3312" max="3312" width="7" style="1" customWidth="1"/>
    <col min="3313" max="3313" width="7.7109375" style="1" customWidth="1"/>
    <col min="3314" max="3314" width="9.28515625" style="1" customWidth="1"/>
    <col min="3315" max="3315" width="9.7109375" style="1" customWidth="1"/>
    <col min="3316" max="3316" width="8" style="1" customWidth="1"/>
    <col min="3317" max="3317" width="11.5703125" style="1" customWidth="1"/>
    <col min="3318" max="3318" width="12" style="1" customWidth="1"/>
    <col min="3319" max="3319" width="11" style="1" customWidth="1"/>
    <col min="3320" max="3320" width="8.28515625" style="1" customWidth="1"/>
    <col min="3321" max="3321" width="7.7109375" style="1" customWidth="1"/>
    <col min="3322" max="3322" width="7" style="1" customWidth="1"/>
    <col min="3323" max="3323" width="7.7109375" style="1" customWidth="1"/>
    <col min="3324" max="3324" width="9.28515625" style="1" customWidth="1"/>
    <col min="3325" max="3325" width="9.7109375" style="1" customWidth="1"/>
    <col min="3326" max="3326" width="8" style="1" customWidth="1"/>
    <col min="3327" max="3327" width="11.5703125" style="1" customWidth="1"/>
    <col min="3328" max="3328" width="12" style="1" customWidth="1"/>
    <col min="3329" max="3329" width="11" style="1" customWidth="1"/>
    <col min="3330" max="3330" width="8.28515625" style="1" customWidth="1"/>
    <col min="3331" max="3331" width="7.7109375" style="1" customWidth="1"/>
    <col min="3332" max="3332" width="7" style="1" customWidth="1"/>
    <col min="3333" max="3333" width="7.7109375" style="1" customWidth="1"/>
    <col min="3334" max="3334" width="9.28515625" style="1" customWidth="1"/>
    <col min="3335" max="3335" width="9.7109375" style="1" customWidth="1"/>
    <col min="3336" max="3336" width="8" style="1" customWidth="1"/>
    <col min="3337" max="3337" width="11.5703125" style="1" customWidth="1"/>
    <col min="3338" max="3338" width="12" style="1" customWidth="1"/>
    <col min="3339" max="3339" width="11" style="1" customWidth="1"/>
    <col min="3340" max="3340" width="8.28515625" style="1" customWidth="1"/>
    <col min="3341" max="3341" width="7.7109375" style="1" customWidth="1"/>
    <col min="3342" max="3342" width="7.85546875" style="1" customWidth="1"/>
    <col min="3343" max="3343" width="7.7109375" style="1" customWidth="1"/>
    <col min="3344" max="3344" width="9.28515625" style="1" customWidth="1"/>
    <col min="3345" max="3345" width="9.7109375" style="1" customWidth="1"/>
    <col min="3346" max="3346" width="8" style="1" customWidth="1"/>
    <col min="3347" max="3347" width="11.5703125" style="1" customWidth="1"/>
    <col min="3348" max="3348" width="12" style="1" customWidth="1"/>
    <col min="3349" max="3349" width="11" style="1" customWidth="1"/>
    <col min="3350" max="3350" width="8.28515625" style="1" customWidth="1"/>
    <col min="3351" max="3544" width="9.140625" style="1"/>
    <col min="3545" max="3545" width="6.28515625" style="1" customWidth="1"/>
    <col min="3546" max="3546" width="71.85546875" style="1" customWidth="1"/>
    <col min="3547" max="3547" width="7.5703125" style="1" customWidth="1"/>
    <col min="3548" max="3548" width="7" style="1" customWidth="1"/>
    <col min="3549" max="3549" width="7.7109375" style="1" customWidth="1"/>
    <col min="3550" max="3550" width="9.28515625" style="1" customWidth="1"/>
    <col min="3551" max="3551" width="9.7109375" style="1" customWidth="1"/>
    <col min="3552" max="3552" width="8" style="1" customWidth="1"/>
    <col min="3553" max="3553" width="11.5703125" style="1" customWidth="1"/>
    <col min="3554" max="3554" width="12" style="1" customWidth="1"/>
    <col min="3555" max="3555" width="11" style="1" customWidth="1"/>
    <col min="3556" max="3556" width="8.28515625" style="1" customWidth="1"/>
    <col min="3557" max="3557" width="7.7109375" style="1" customWidth="1"/>
    <col min="3558" max="3558" width="7" style="1" customWidth="1"/>
    <col min="3559" max="3559" width="7.7109375" style="1" customWidth="1"/>
    <col min="3560" max="3560" width="9.28515625" style="1" customWidth="1"/>
    <col min="3561" max="3561" width="9.7109375" style="1" customWidth="1"/>
    <col min="3562" max="3562" width="8" style="1" customWidth="1"/>
    <col min="3563" max="3563" width="11.5703125" style="1" customWidth="1"/>
    <col min="3564" max="3564" width="12" style="1" customWidth="1"/>
    <col min="3565" max="3565" width="11" style="1" customWidth="1"/>
    <col min="3566" max="3566" width="8.28515625" style="1" customWidth="1"/>
    <col min="3567" max="3567" width="7.7109375" style="1" customWidth="1"/>
    <col min="3568" max="3568" width="7" style="1" customWidth="1"/>
    <col min="3569" max="3569" width="7.7109375" style="1" customWidth="1"/>
    <col min="3570" max="3570" width="9.28515625" style="1" customWidth="1"/>
    <col min="3571" max="3571" width="9.7109375" style="1" customWidth="1"/>
    <col min="3572" max="3572" width="8" style="1" customWidth="1"/>
    <col min="3573" max="3573" width="11.5703125" style="1" customWidth="1"/>
    <col min="3574" max="3574" width="12" style="1" customWidth="1"/>
    <col min="3575" max="3575" width="11" style="1" customWidth="1"/>
    <col min="3576" max="3576" width="8.28515625" style="1" customWidth="1"/>
    <col min="3577" max="3577" width="7.7109375" style="1" customWidth="1"/>
    <col min="3578" max="3578" width="7" style="1" customWidth="1"/>
    <col min="3579" max="3579" width="7.7109375" style="1" customWidth="1"/>
    <col min="3580" max="3580" width="9.28515625" style="1" customWidth="1"/>
    <col min="3581" max="3581" width="9.7109375" style="1" customWidth="1"/>
    <col min="3582" max="3582" width="8" style="1" customWidth="1"/>
    <col min="3583" max="3583" width="11.5703125" style="1" customWidth="1"/>
    <col min="3584" max="3584" width="12" style="1" customWidth="1"/>
    <col min="3585" max="3585" width="11" style="1" customWidth="1"/>
    <col min="3586" max="3586" width="8.28515625" style="1" customWidth="1"/>
    <col min="3587" max="3587" width="7.7109375" style="1" customWidth="1"/>
    <col min="3588" max="3588" width="7" style="1" customWidth="1"/>
    <col min="3589" max="3589" width="7.7109375" style="1" customWidth="1"/>
    <col min="3590" max="3590" width="9.28515625" style="1" customWidth="1"/>
    <col min="3591" max="3591" width="9.7109375" style="1" customWidth="1"/>
    <col min="3592" max="3592" width="8" style="1" customWidth="1"/>
    <col min="3593" max="3593" width="11.5703125" style="1" customWidth="1"/>
    <col min="3594" max="3594" width="12" style="1" customWidth="1"/>
    <col min="3595" max="3595" width="11" style="1" customWidth="1"/>
    <col min="3596" max="3596" width="8.28515625" style="1" customWidth="1"/>
    <col min="3597" max="3597" width="7.7109375" style="1" customWidth="1"/>
    <col min="3598" max="3598" width="7.85546875" style="1" customWidth="1"/>
    <col min="3599" max="3599" width="7.7109375" style="1" customWidth="1"/>
    <col min="3600" max="3600" width="9.28515625" style="1" customWidth="1"/>
    <col min="3601" max="3601" width="9.7109375" style="1" customWidth="1"/>
    <col min="3602" max="3602" width="8" style="1" customWidth="1"/>
    <col min="3603" max="3603" width="11.5703125" style="1" customWidth="1"/>
    <col min="3604" max="3604" width="12" style="1" customWidth="1"/>
    <col min="3605" max="3605" width="11" style="1" customWidth="1"/>
    <col min="3606" max="3606" width="8.28515625" style="1" customWidth="1"/>
    <col min="3607" max="3800" width="9.140625" style="1"/>
    <col min="3801" max="3801" width="6.28515625" style="1" customWidth="1"/>
    <col min="3802" max="3802" width="71.85546875" style="1" customWidth="1"/>
    <col min="3803" max="3803" width="7.5703125" style="1" customWidth="1"/>
    <col min="3804" max="3804" width="7" style="1" customWidth="1"/>
    <col min="3805" max="3805" width="7.7109375" style="1" customWidth="1"/>
    <col min="3806" max="3806" width="9.28515625" style="1" customWidth="1"/>
    <col min="3807" max="3807" width="9.7109375" style="1" customWidth="1"/>
    <col min="3808" max="3808" width="8" style="1" customWidth="1"/>
    <col min="3809" max="3809" width="11.5703125" style="1" customWidth="1"/>
    <col min="3810" max="3810" width="12" style="1" customWidth="1"/>
    <col min="3811" max="3811" width="11" style="1" customWidth="1"/>
    <col min="3812" max="3812" width="8.28515625" style="1" customWidth="1"/>
    <col min="3813" max="3813" width="7.7109375" style="1" customWidth="1"/>
    <col min="3814" max="3814" width="7" style="1" customWidth="1"/>
    <col min="3815" max="3815" width="7.7109375" style="1" customWidth="1"/>
    <col min="3816" max="3816" width="9.28515625" style="1" customWidth="1"/>
    <col min="3817" max="3817" width="9.7109375" style="1" customWidth="1"/>
    <col min="3818" max="3818" width="8" style="1" customWidth="1"/>
    <col min="3819" max="3819" width="11.5703125" style="1" customWidth="1"/>
    <col min="3820" max="3820" width="12" style="1" customWidth="1"/>
    <col min="3821" max="3821" width="11" style="1" customWidth="1"/>
    <col min="3822" max="3822" width="8.28515625" style="1" customWidth="1"/>
    <col min="3823" max="3823" width="7.7109375" style="1" customWidth="1"/>
    <col min="3824" max="3824" width="7" style="1" customWidth="1"/>
    <col min="3825" max="3825" width="7.7109375" style="1" customWidth="1"/>
    <col min="3826" max="3826" width="9.28515625" style="1" customWidth="1"/>
    <col min="3827" max="3827" width="9.7109375" style="1" customWidth="1"/>
    <col min="3828" max="3828" width="8" style="1" customWidth="1"/>
    <col min="3829" max="3829" width="11.5703125" style="1" customWidth="1"/>
    <col min="3830" max="3830" width="12" style="1" customWidth="1"/>
    <col min="3831" max="3831" width="11" style="1" customWidth="1"/>
    <col min="3832" max="3832" width="8.28515625" style="1" customWidth="1"/>
    <col min="3833" max="3833" width="7.7109375" style="1" customWidth="1"/>
    <col min="3834" max="3834" width="7" style="1" customWidth="1"/>
    <col min="3835" max="3835" width="7.7109375" style="1" customWidth="1"/>
    <col min="3836" max="3836" width="9.28515625" style="1" customWidth="1"/>
    <col min="3837" max="3837" width="9.7109375" style="1" customWidth="1"/>
    <col min="3838" max="3838" width="8" style="1" customWidth="1"/>
    <col min="3839" max="3839" width="11.5703125" style="1" customWidth="1"/>
    <col min="3840" max="3840" width="12" style="1" customWidth="1"/>
    <col min="3841" max="3841" width="11" style="1" customWidth="1"/>
    <col min="3842" max="3842" width="8.28515625" style="1" customWidth="1"/>
    <col min="3843" max="3843" width="7.7109375" style="1" customWidth="1"/>
    <col min="3844" max="3844" width="7" style="1" customWidth="1"/>
    <col min="3845" max="3845" width="7.7109375" style="1" customWidth="1"/>
    <col min="3846" max="3846" width="9.28515625" style="1" customWidth="1"/>
    <col min="3847" max="3847" width="9.7109375" style="1" customWidth="1"/>
    <col min="3848" max="3848" width="8" style="1" customWidth="1"/>
    <col min="3849" max="3849" width="11.5703125" style="1" customWidth="1"/>
    <col min="3850" max="3850" width="12" style="1" customWidth="1"/>
    <col min="3851" max="3851" width="11" style="1" customWidth="1"/>
    <col min="3852" max="3852" width="8.28515625" style="1" customWidth="1"/>
    <col min="3853" max="3853" width="7.7109375" style="1" customWidth="1"/>
    <col min="3854" max="3854" width="7.85546875" style="1" customWidth="1"/>
    <col min="3855" max="3855" width="7.7109375" style="1" customWidth="1"/>
    <col min="3856" max="3856" width="9.28515625" style="1" customWidth="1"/>
    <col min="3857" max="3857" width="9.7109375" style="1" customWidth="1"/>
    <col min="3858" max="3858" width="8" style="1" customWidth="1"/>
    <col min="3859" max="3859" width="11.5703125" style="1" customWidth="1"/>
    <col min="3860" max="3860" width="12" style="1" customWidth="1"/>
    <col min="3861" max="3861" width="11" style="1" customWidth="1"/>
    <col min="3862" max="3862" width="8.28515625" style="1" customWidth="1"/>
    <col min="3863" max="4056" width="9.140625" style="1"/>
    <col min="4057" max="4057" width="6.28515625" style="1" customWidth="1"/>
    <col min="4058" max="4058" width="71.85546875" style="1" customWidth="1"/>
    <col min="4059" max="4059" width="7.5703125" style="1" customWidth="1"/>
    <col min="4060" max="4060" width="7" style="1" customWidth="1"/>
    <col min="4061" max="4061" width="7.7109375" style="1" customWidth="1"/>
    <col min="4062" max="4062" width="9.28515625" style="1" customWidth="1"/>
    <col min="4063" max="4063" width="9.7109375" style="1" customWidth="1"/>
    <col min="4064" max="4064" width="8" style="1" customWidth="1"/>
    <col min="4065" max="4065" width="11.5703125" style="1" customWidth="1"/>
    <col min="4066" max="4066" width="12" style="1" customWidth="1"/>
    <col min="4067" max="4067" width="11" style="1" customWidth="1"/>
    <col min="4068" max="4068" width="8.28515625" style="1" customWidth="1"/>
    <col min="4069" max="4069" width="7.7109375" style="1" customWidth="1"/>
    <col min="4070" max="4070" width="7" style="1" customWidth="1"/>
    <col min="4071" max="4071" width="7.7109375" style="1" customWidth="1"/>
    <col min="4072" max="4072" width="9.28515625" style="1" customWidth="1"/>
    <col min="4073" max="4073" width="9.7109375" style="1" customWidth="1"/>
    <col min="4074" max="4074" width="8" style="1" customWidth="1"/>
    <col min="4075" max="4075" width="11.5703125" style="1" customWidth="1"/>
    <col min="4076" max="4076" width="12" style="1" customWidth="1"/>
    <col min="4077" max="4077" width="11" style="1" customWidth="1"/>
    <col min="4078" max="4078" width="8.28515625" style="1" customWidth="1"/>
    <col min="4079" max="4079" width="7.7109375" style="1" customWidth="1"/>
    <col min="4080" max="4080" width="7" style="1" customWidth="1"/>
    <col min="4081" max="4081" width="7.7109375" style="1" customWidth="1"/>
    <col min="4082" max="4082" width="9.28515625" style="1" customWidth="1"/>
    <col min="4083" max="4083" width="9.7109375" style="1" customWidth="1"/>
    <col min="4084" max="4084" width="8" style="1" customWidth="1"/>
    <col min="4085" max="4085" width="11.5703125" style="1" customWidth="1"/>
    <col min="4086" max="4086" width="12" style="1" customWidth="1"/>
    <col min="4087" max="4087" width="11" style="1" customWidth="1"/>
    <col min="4088" max="4088" width="8.28515625" style="1" customWidth="1"/>
    <col min="4089" max="4089" width="7.7109375" style="1" customWidth="1"/>
    <col min="4090" max="4090" width="7" style="1" customWidth="1"/>
    <col min="4091" max="4091" width="7.7109375" style="1" customWidth="1"/>
    <col min="4092" max="4092" width="9.28515625" style="1" customWidth="1"/>
    <col min="4093" max="4093" width="9.7109375" style="1" customWidth="1"/>
    <col min="4094" max="4094" width="8" style="1" customWidth="1"/>
    <col min="4095" max="4095" width="11.5703125" style="1" customWidth="1"/>
    <col min="4096" max="4096" width="12" style="1" customWidth="1"/>
    <col min="4097" max="4097" width="11" style="1" customWidth="1"/>
    <col min="4098" max="4098" width="8.28515625" style="1" customWidth="1"/>
    <col min="4099" max="4099" width="7.7109375" style="1" customWidth="1"/>
    <col min="4100" max="4100" width="7" style="1" customWidth="1"/>
    <col min="4101" max="4101" width="7.7109375" style="1" customWidth="1"/>
    <col min="4102" max="4102" width="9.28515625" style="1" customWidth="1"/>
    <col min="4103" max="4103" width="9.7109375" style="1" customWidth="1"/>
    <col min="4104" max="4104" width="8" style="1" customWidth="1"/>
    <col min="4105" max="4105" width="11.5703125" style="1" customWidth="1"/>
    <col min="4106" max="4106" width="12" style="1" customWidth="1"/>
    <col min="4107" max="4107" width="11" style="1" customWidth="1"/>
    <col min="4108" max="4108" width="8.28515625" style="1" customWidth="1"/>
    <col min="4109" max="4109" width="7.7109375" style="1" customWidth="1"/>
    <col min="4110" max="4110" width="7.85546875" style="1" customWidth="1"/>
    <col min="4111" max="4111" width="7.7109375" style="1" customWidth="1"/>
    <col min="4112" max="4112" width="9.28515625" style="1" customWidth="1"/>
    <col min="4113" max="4113" width="9.7109375" style="1" customWidth="1"/>
    <col min="4114" max="4114" width="8" style="1" customWidth="1"/>
    <col min="4115" max="4115" width="11.5703125" style="1" customWidth="1"/>
    <col min="4116" max="4116" width="12" style="1" customWidth="1"/>
    <col min="4117" max="4117" width="11" style="1" customWidth="1"/>
    <col min="4118" max="4118" width="8.28515625" style="1" customWidth="1"/>
    <col min="4119" max="4312" width="9.140625" style="1"/>
    <col min="4313" max="4313" width="6.28515625" style="1" customWidth="1"/>
    <col min="4314" max="4314" width="71.85546875" style="1" customWidth="1"/>
    <col min="4315" max="4315" width="7.5703125" style="1" customWidth="1"/>
    <col min="4316" max="4316" width="7" style="1" customWidth="1"/>
    <col min="4317" max="4317" width="7.7109375" style="1" customWidth="1"/>
    <col min="4318" max="4318" width="9.28515625" style="1" customWidth="1"/>
    <col min="4319" max="4319" width="9.7109375" style="1" customWidth="1"/>
    <col min="4320" max="4320" width="8" style="1" customWidth="1"/>
    <col min="4321" max="4321" width="11.5703125" style="1" customWidth="1"/>
    <col min="4322" max="4322" width="12" style="1" customWidth="1"/>
    <col min="4323" max="4323" width="11" style="1" customWidth="1"/>
    <col min="4324" max="4324" width="8.28515625" style="1" customWidth="1"/>
    <col min="4325" max="4325" width="7.7109375" style="1" customWidth="1"/>
    <col min="4326" max="4326" width="7" style="1" customWidth="1"/>
    <col min="4327" max="4327" width="7.7109375" style="1" customWidth="1"/>
    <col min="4328" max="4328" width="9.28515625" style="1" customWidth="1"/>
    <col min="4329" max="4329" width="9.7109375" style="1" customWidth="1"/>
    <col min="4330" max="4330" width="8" style="1" customWidth="1"/>
    <col min="4331" max="4331" width="11.5703125" style="1" customWidth="1"/>
    <col min="4332" max="4332" width="12" style="1" customWidth="1"/>
    <col min="4333" max="4333" width="11" style="1" customWidth="1"/>
    <col min="4334" max="4334" width="8.28515625" style="1" customWidth="1"/>
    <col min="4335" max="4335" width="7.7109375" style="1" customWidth="1"/>
    <col min="4336" max="4336" width="7" style="1" customWidth="1"/>
    <col min="4337" max="4337" width="7.7109375" style="1" customWidth="1"/>
    <col min="4338" max="4338" width="9.28515625" style="1" customWidth="1"/>
    <col min="4339" max="4339" width="9.7109375" style="1" customWidth="1"/>
    <col min="4340" max="4340" width="8" style="1" customWidth="1"/>
    <col min="4341" max="4341" width="11.5703125" style="1" customWidth="1"/>
    <col min="4342" max="4342" width="12" style="1" customWidth="1"/>
    <col min="4343" max="4343" width="11" style="1" customWidth="1"/>
    <col min="4344" max="4344" width="8.28515625" style="1" customWidth="1"/>
    <col min="4345" max="4345" width="7.7109375" style="1" customWidth="1"/>
    <col min="4346" max="4346" width="7" style="1" customWidth="1"/>
    <col min="4347" max="4347" width="7.7109375" style="1" customWidth="1"/>
    <col min="4348" max="4348" width="9.28515625" style="1" customWidth="1"/>
    <col min="4349" max="4349" width="9.7109375" style="1" customWidth="1"/>
    <col min="4350" max="4350" width="8" style="1" customWidth="1"/>
    <col min="4351" max="4351" width="11.5703125" style="1" customWidth="1"/>
    <col min="4352" max="4352" width="12" style="1" customWidth="1"/>
    <col min="4353" max="4353" width="11" style="1" customWidth="1"/>
    <col min="4354" max="4354" width="8.28515625" style="1" customWidth="1"/>
    <col min="4355" max="4355" width="7.7109375" style="1" customWidth="1"/>
    <col min="4356" max="4356" width="7" style="1" customWidth="1"/>
    <col min="4357" max="4357" width="7.7109375" style="1" customWidth="1"/>
    <col min="4358" max="4358" width="9.28515625" style="1" customWidth="1"/>
    <col min="4359" max="4359" width="9.7109375" style="1" customWidth="1"/>
    <col min="4360" max="4360" width="8" style="1" customWidth="1"/>
    <col min="4361" max="4361" width="11.5703125" style="1" customWidth="1"/>
    <col min="4362" max="4362" width="12" style="1" customWidth="1"/>
    <col min="4363" max="4363" width="11" style="1" customWidth="1"/>
    <col min="4364" max="4364" width="8.28515625" style="1" customWidth="1"/>
    <col min="4365" max="4365" width="7.7109375" style="1" customWidth="1"/>
    <col min="4366" max="4366" width="7.85546875" style="1" customWidth="1"/>
    <col min="4367" max="4367" width="7.7109375" style="1" customWidth="1"/>
    <col min="4368" max="4368" width="9.28515625" style="1" customWidth="1"/>
    <col min="4369" max="4369" width="9.7109375" style="1" customWidth="1"/>
    <col min="4370" max="4370" width="8" style="1" customWidth="1"/>
    <col min="4371" max="4371" width="11.5703125" style="1" customWidth="1"/>
    <col min="4372" max="4372" width="12" style="1" customWidth="1"/>
    <col min="4373" max="4373" width="11" style="1" customWidth="1"/>
    <col min="4374" max="4374" width="8.28515625" style="1" customWidth="1"/>
    <col min="4375" max="4568" width="9.140625" style="1"/>
    <col min="4569" max="4569" width="6.28515625" style="1" customWidth="1"/>
    <col min="4570" max="4570" width="71.85546875" style="1" customWidth="1"/>
    <col min="4571" max="4571" width="7.5703125" style="1" customWidth="1"/>
    <col min="4572" max="4572" width="7" style="1" customWidth="1"/>
    <col min="4573" max="4573" width="7.7109375" style="1" customWidth="1"/>
    <col min="4574" max="4574" width="9.28515625" style="1" customWidth="1"/>
    <col min="4575" max="4575" width="9.7109375" style="1" customWidth="1"/>
    <col min="4576" max="4576" width="8" style="1" customWidth="1"/>
    <col min="4577" max="4577" width="11.5703125" style="1" customWidth="1"/>
    <col min="4578" max="4578" width="12" style="1" customWidth="1"/>
    <col min="4579" max="4579" width="11" style="1" customWidth="1"/>
    <col min="4580" max="4580" width="8.28515625" style="1" customWidth="1"/>
    <col min="4581" max="4581" width="7.7109375" style="1" customWidth="1"/>
    <col min="4582" max="4582" width="7" style="1" customWidth="1"/>
    <col min="4583" max="4583" width="7.7109375" style="1" customWidth="1"/>
    <col min="4584" max="4584" width="9.28515625" style="1" customWidth="1"/>
    <col min="4585" max="4585" width="9.7109375" style="1" customWidth="1"/>
    <col min="4586" max="4586" width="8" style="1" customWidth="1"/>
    <col min="4587" max="4587" width="11.5703125" style="1" customWidth="1"/>
    <col min="4588" max="4588" width="12" style="1" customWidth="1"/>
    <col min="4589" max="4589" width="11" style="1" customWidth="1"/>
    <col min="4590" max="4590" width="8.28515625" style="1" customWidth="1"/>
    <col min="4591" max="4591" width="7.7109375" style="1" customWidth="1"/>
    <col min="4592" max="4592" width="7" style="1" customWidth="1"/>
    <col min="4593" max="4593" width="7.7109375" style="1" customWidth="1"/>
    <col min="4594" max="4594" width="9.28515625" style="1" customWidth="1"/>
    <col min="4595" max="4595" width="9.7109375" style="1" customWidth="1"/>
    <col min="4596" max="4596" width="8" style="1" customWidth="1"/>
    <col min="4597" max="4597" width="11.5703125" style="1" customWidth="1"/>
    <col min="4598" max="4598" width="12" style="1" customWidth="1"/>
    <col min="4599" max="4599" width="11" style="1" customWidth="1"/>
    <col min="4600" max="4600" width="8.28515625" style="1" customWidth="1"/>
    <col min="4601" max="4601" width="7.7109375" style="1" customWidth="1"/>
    <col min="4602" max="4602" width="7" style="1" customWidth="1"/>
    <col min="4603" max="4603" width="7.7109375" style="1" customWidth="1"/>
    <col min="4604" max="4604" width="9.28515625" style="1" customWidth="1"/>
    <col min="4605" max="4605" width="9.7109375" style="1" customWidth="1"/>
    <col min="4606" max="4606" width="8" style="1" customWidth="1"/>
    <col min="4607" max="4607" width="11.5703125" style="1" customWidth="1"/>
    <col min="4608" max="4608" width="12" style="1" customWidth="1"/>
    <col min="4609" max="4609" width="11" style="1" customWidth="1"/>
    <col min="4610" max="4610" width="8.28515625" style="1" customWidth="1"/>
    <col min="4611" max="4611" width="7.7109375" style="1" customWidth="1"/>
    <col min="4612" max="4612" width="7" style="1" customWidth="1"/>
    <col min="4613" max="4613" width="7.7109375" style="1" customWidth="1"/>
    <col min="4614" max="4614" width="9.28515625" style="1" customWidth="1"/>
    <col min="4615" max="4615" width="9.7109375" style="1" customWidth="1"/>
    <col min="4616" max="4616" width="8" style="1" customWidth="1"/>
    <col min="4617" max="4617" width="11.5703125" style="1" customWidth="1"/>
    <col min="4618" max="4618" width="12" style="1" customWidth="1"/>
    <col min="4619" max="4619" width="11" style="1" customWidth="1"/>
    <col min="4620" max="4620" width="8.28515625" style="1" customWidth="1"/>
    <col min="4621" max="4621" width="7.7109375" style="1" customWidth="1"/>
    <col min="4622" max="4622" width="7.85546875" style="1" customWidth="1"/>
    <col min="4623" max="4623" width="7.7109375" style="1" customWidth="1"/>
    <col min="4624" max="4624" width="9.28515625" style="1" customWidth="1"/>
    <col min="4625" max="4625" width="9.7109375" style="1" customWidth="1"/>
    <col min="4626" max="4626" width="8" style="1" customWidth="1"/>
    <col min="4627" max="4627" width="11.5703125" style="1" customWidth="1"/>
    <col min="4628" max="4628" width="12" style="1" customWidth="1"/>
    <col min="4629" max="4629" width="11" style="1" customWidth="1"/>
    <col min="4630" max="4630" width="8.28515625" style="1" customWidth="1"/>
    <col min="4631" max="4824" width="9.140625" style="1"/>
    <col min="4825" max="4825" width="6.28515625" style="1" customWidth="1"/>
    <col min="4826" max="4826" width="71.85546875" style="1" customWidth="1"/>
    <col min="4827" max="4827" width="7.5703125" style="1" customWidth="1"/>
    <col min="4828" max="4828" width="7" style="1" customWidth="1"/>
    <col min="4829" max="4829" width="7.7109375" style="1" customWidth="1"/>
    <col min="4830" max="4830" width="9.28515625" style="1" customWidth="1"/>
    <col min="4831" max="4831" width="9.7109375" style="1" customWidth="1"/>
    <col min="4832" max="4832" width="8" style="1" customWidth="1"/>
    <col min="4833" max="4833" width="11.5703125" style="1" customWidth="1"/>
    <col min="4834" max="4834" width="12" style="1" customWidth="1"/>
    <col min="4835" max="4835" width="11" style="1" customWidth="1"/>
    <col min="4836" max="4836" width="8.28515625" style="1" customWidth="1"/>
    <col min="4837" max="4837" width="7.7109375" style="1" customWidth="1"/>
    <col min="4838" max="4838" width="7" style="1" customWidth="1"/>
    <col min="4839" max="4839" width="7.7109375" style="1" customWidth="1"/>
    <col min="4840" max="4840" width="9.28515625" style="1" customWidth="1"/>
    <col min="4841" max="4841" width="9.7109375" style="1" customWidth="1"/>
    <col min="4842" max="4842" width="8" style="1" customWidth="1"/>
    <col min="4843" max="4843" width="11.5703125" style="1" customWidth="1"/>
    <col min="4844" max="4844" width="12" style="1" customWidth="1"/>
    <col min="4845" max="4845" width="11" style="1" customWidth="1"/>
    <col min="4846" max="4846" width="8.28515625" style="1" customWidth="1"/>
    <col min="4847" max="4847" width="7.7109375" style="1" customWidth="1"/>
    <col min="4848" max="4848" width="7" style="1" customWidth="1"/>
    <col min="4849" max="4849" width="7.7109375" style="1" customWidth="1"/>
    <col min="4850" max="4850" width="9.28515625" style="1" customWidth="1"/>
    <col min="4851" max="4851" width="9.7109375" style="1" customWidth="1"/>
    <col min="4852" max="4852" width="8" style="1" customWidth="1"/>
    <col min="4853" max="4853" width="11.5703125" style="1" customWidth="1"/>
    <col min="4854" max="4854" width="12" style="1" customWidth="1"/>
    <col min="4855" max="4855" width="11" style="1" customWidth="1"/>
    <col min="4856" max="4856" width="8.28515625" style="1" customWidth="1"/>
    <col min="4857" max="4857" width="7.7109375" style="1" customWidth="1"/>
    <col min="4858" max="4858" width="7" style="1" customWidth="1"/>
    <col min="4859" max="4859" width="7.7109375" style="1" customWidth="1"/>
    <col min="4860" max="4860" width="9.28515625" style="1" customWidth="1"/>
    <col min="4861" max="4861" width="9.7109375" style="1" customWidth="1"/>
    <col min="4862" max="4862" width="8" style="1" customWidth="1"/>
    <col min="4863" max="4863" width="11.5703125" style="1" customWidth="1"/>
    <col min="4864" max="4864" width="12" style="1" customWidth="1"/>
    <col min="4865" max="4865" width="11" style="1" customWidth="1"/>
    <col min="4866" max="4866" width="8.28515625" style="1" customWidth="1"/>
    <col min="4867" max="4867" width="7.7109375" style="1" customWidth="1"/>
    <col min="4868" max="4868" width="7" style="1" customWidth="1"/>
    <col min="4869" max="4869" width="7.7109375" style="1" customWidth="1"/>
    <col min="4870" max="4870" width="9.28515625" style="1" customWidth="1"/>
    <col min="4871" max="4871" width="9.7109375" style="1" customWidth="1"/>
    <col min="4872" max="4872" width="8" style="1" customWidth="1"/>
    <col min="4873" max="4873" width="11.5703125" style="1" customWidth="1"/>
    <col min="4874" max="4874" width="12" style="1" customWidth="1"/>
    <col min="4875" max="4875" width="11" style="1" customWidth="1"/>
    <col min="4876" max="4876" width="8.28515625" style="1" customWidth="1"/>
    <col min="4877" max="4877" width="7.7109375" style="1" customWidth="1"/>
    <col min="4878" max="4878" width="7.85546875" style="1" customWidth="1"/>
    <col min="4879" max="4879" width="7.7109375" style="1" customWidth="1"/>
    <col min="4880" max="4880" width="9.28515625" style="1" customWidth="1"/>
    <col min="4881" max="4881" width="9.7109375" style="1" customWidth="1"/>
    <col min="4882" max="4882" width="8" style="1" customWidth="1"/>
    <col min="4883" max="4883" width="11.5703125" style="1" customWidth="1"/>
    <col min="4884" max="4884" width="12" style="1" customWidth="1"/>
    <col min="4885" max="4885" width="11" style="1" customWidth="1"/>
    <col min="4886" max="4886" width="8.28515625" style="1" customWidth="1"/>
    <col min="4887" max="5080" width="9.140625" style="1"/>
    <col min="5081" max="5081" width="6.28515625" style="1" customWidth="1"/>
    <col min="5082" max="5082" width="71.85546875" style="1" customWidth="1"/>
    <col min="5083" max="5083" width="7.5703125" style="1" customWidth="1"/>
    <col min="5084" max="5084" width="7" style="1" customWidth="1"/>
    <col min="5085" max="5085" width="7.7109375" style="1" customWidth="1"/>
    <col min="5086" max="5086" width="9.28515625" style="1" customWidth="1"/>
    <col min="5087" max="5087" width="9.7109375" style="1" customWidth="1"/>
    <col min="5088" max="5088" width="8" style="1" customWidth="1"/>
    <col min="5089" max="5089" width="11.5703125" style="1" customWidth="1"/>
    <col min="5090" max="5090" width="12" style="1" customWidth="1"/>
    <col min="5091" max="5091" width="11" style="1" customWidth="1"/>
    <col min="5092" max="5092" width="8.28515625" style="1" customWidth="1"/>
    <col min="5093" max="5093" width="7.7109375" style="1" customWidth="1"/>
    <col min="5094" max="5094" width="7" style="1" customWidth="1"/>
    <col min="5095" max="5095" width="7.7109375" style="1" customWidth="1"/>
    <col min="5096" max="5096" width="9.28515625" style="1" customWidth="1"/>
    <col min="5097" max="5097" width="9.7109375" style="1" customWidth="1"/>
    <col min="5098" max="5098" width="8" style="1" customWidth="1"/>
    <col min="5099" max="5099" width="11.5703125" style="1" customWidth="1"/>
    <col min="5100" max="5100" width="12" style="1" customWidth="1"/>
    <col min="5101" max="5101" width="11" style="1" customWidth="1"/>
    <col min="5102" max="5102" width="8.28515625" style="1" customWidth="1"/>
    <col min="5103" max="5103" width="7.7109375" style="1" customWidth="1"/>
    <col min="5104" max="5104" width="7" style="1" customWidth="1"/>
    <col min="5105" max="5105" width="7.7109375" style="1" customWidth="1"/>
    <col min="5106" max="5106" width="9.28515625" style="1" customWidth="1"/>
    <col min="5107" max="5107" width="9.7109375" style="1" customWidth="1"/>
    <col min="5108" max="5108" width="8" style="1" customWidth="1"/>
    <col min="5109" max="5109" width="11.5703125" style="1" customWidth="1"/>
    <col min="5110" max="5110" width="12" style="1" customWidth="1"/>
    <col min="5111" max="5111" width="11" style="1" customWidth="1"/>
    <col min="5112" max="5112" width="8.28515625" style="1" customWidth="1"/>
    <col min="5113" max="5113" width="7.7109375" style="1" customWidth="1"/>
    <col min="5114" max="5114" width="7" style="1" customWidth="1"/>
    <col min="5115" max="5115" width="7.7109375" style="1" customWidth="1"/>
    <col min="5116" max="5116" width="9.28515625" style="1" customWidth="1"/>
    <col min="5117" max="5117" width="9.7109375" style="1" customWidth="1"/>
    <col min="5118" max="5118" width="8" style="1" customWidth="1"/>
    <col min="5119" max="5119" width="11.5703125" style="1" customWidth="1"/>
    <col min="5120" max="5120" width="12" style="1" customWidth="1"/>
    <col min="5121" max="5121" width="11" style="1" customWidth="1"/>
    <col min="5122" max="5122" width="8.28515625" style="1" customWidth="1"/>
    <col min="5123" max="5123" width="7.7109375" style="1" customWidth="1"/>
    <col min="5124" max="5124" width="7" style="1" customWidth="1"/>
    <col min="5125" max="5125" width="7.7109375" style="1" customWidth="1"/>
    <col min="5126" max="5126" width="9.28515625" style="1" customWidth="1"/>
    <col min="5127" max="5127" width="9.7109375" style="1" customWidth="1"/>
    <col min="5128" max="5128" width="8" style="1" customWidth="1"/>
    <col min="5129" max="5129" width="11.5703125" style="1" customWidth="1"/>
    <col min="5130" max="5130" width="12" style="1" customWidth="1"/>
    <col min="5131" max="5131" width="11" style="1" customWidth="1"/>
    <col min="5132" max="5132" width="8.28515625" style="1" customWidth="1"/>
    <col min="5133" max="5133" width="7.7109375" style="1" customWidth="1"/>
    <col min="5134" max="5134" width="7.85546875" style="1" customWidth="1"/>
    <col min="5135" max="5135" width="7.7109375" style="1" customWidth="1"/>
    <col min="5136" max="5136" width="9.28515625" style="1" customWidth="1"/>
    <col min="5137" max="5137" width="9.7109375" style="1" customWidth="1"/>
    <col min="5138" max="5138" width="8" style="1" customWidth="1"/>
    <col min="5139" max="5139" width="11.5703125" style="1" customWidth="1"/>
    <col min="5140" max="5140" width="12" style="1" customWidth="1"/>
    <col min="5141" max="5141" width="11" style="1" customWidth="1"/>
    <col min="5142" max="5142" width="8.28515625" style="1" customWidth="1"/>
    <col min="5143" max="5336" width="9.140625" style="1"/>
    <col min="5337" max="5337" width="6.28515625" style="1" customWidth="1"/>
    <col min="5338" max="5338" width="71.85546875" style="1" customWidth="1"/>
    <col min="5339" max="5339" width="7.5703125" style="1" customWidth="1"/>
    <col min="5340" max="5340" width="7" style="1" customWidth="1"/>
    <col min="5341" max="5341" width="7.7109375" style="1" customWidth="1"/>
    <col min="5342" max="5342" width="9.28515625" style="1" customWidth="1"/>
    <col min="5343" max="5343" width="9.7109375" style="1" customWidth="1"/>
    <col min="5344" max="5344" width="8" style="1" customWidth="1"/>
    <col min="5345" max="5345" width="11.5703125" style="1" customWidth="1"/>
    <col min="5346" max="5346" width="12" style="1" customWidth="1"/>
    <col min="5347" max="5347" width="11" style="1" customWidth="1"/>
    <col min="5348" max="5348" width="8.28515625" style="1" customWidth="1"/>
    <col min="5349" max="5349" width="7.7109375" style="1" customWidth="1"/>
    <col min="5350" max="5350" width="7" style="1" customWidth="1"/>
    <col min="5351" max="5351" width="7.7109375" style="1" customWidth="1"/>
    <col min="5352" max="5352" width="9.28515625" style="1" customWidth="1"/>
    <col min="5353" max="5353" width="9.7109375" style="1" customWidth="1"/>
    <col min="5354" max="5354" width="8" style="1" customWidth="1"/>
    <col min="5355" max="5355" width="11.5703125" style="1" customWidth="1"/>
    <col min="5356" max="5356" width="12" style="1" customWidth="1"/>
    <col min="5357" max="5357" width="11" style="1" customWidth="1"/>
    <col min="5358" max="5358" width="8.28515625" style="1" customWidth="1"/>
    <col min="5359" max="5359" width="7.7109375" style="1" customWidth="1"/>
    <col min="5360" max="5360" width="7" style="1" customWidth="1"/>
    <col min="5361" max="5361" width="7.7109375" style="1" customWidth="1"/>
    <col min="5362" max="5362" width="9.28515625" style="1" customWidth="1"/>
    <col min="5363" max="5363" width="9.7109375" style="1" customWidth="1"/>
    <col min="5364" max="5364" width="8" style="1" customWidth="1"/>
    <col min="5365" max="5365" width="11.5703125" style="1" customWidth="1"/>
    <col min="5366" max="5366" width="12" style="1" customWidth="1"/>
    <col min="5367" max="5367" width="11" style="1" customWidth="1"/>
    <col min="5368" max="5368" width="8.28515625" style="1" customWidth="1"/>
    <col min="5369" max="5369" width="7.7109375" style="1" customWidth="1"/>
    <col min="5370" max="5370" width="7" style="1" customWidth="1"/>
    <col min="5371" max="5371" width="7.7109375" style="1" customWidth="1"/>
    <col min="5372" max="5372" width="9.28515625" style="1" customWidth="1"/>
    <col min="5373" max="5373" width="9.7109375" style="1" customWidth="1"/>
    <col min="5374" max="5374" width="8" style="1" customWidth="1"/>
    <col min="5375" max="5375" width="11.5703125" style="1" customWidth="1"/>
    <col min="5376" max="5376" width="12" style="1" customWidth="1"/>
    <col min="5377" max="5377" width="11" style="1" customWidth="1"/>
    <col min="5378" max="5378" width="8.28515625" style="1" customWidth="1"/>
    <col min="5379" max="5379" width="7.7109375" style="1" customWidth="1"/>
    <col min="5380" max="5380" width="7" style="1" customWidth="1"/>
    <col min="5381" max="5381" width="7.7109375" style="1" customWidth="1"/>
    <col min="5382" max="5382" width="9.28515625" style="1" customWidth="1"/>
    <col min="5383" max="5383" width="9.7109375" style="1" customWidth="1"/>
    <col min="5384" max="5384" width="8" style="1" customWidth="1"/>
    <col min="5385" max="5385" width="11.5703125" style="1" customWidth="1"/>
    <col min="5386" max="5386" width="12" style="1" customWidth="1"/>
    <col min="5387" max="5387" width="11" style="1" customWidth="1"/>
    <col min="5388" max="5388" width="8.28515625" style="1" customWidth="1"/>
    <col min="5389" max="5389" width="7.7109375" style="1" customWidth="1"/>
    <col min="5390" max="5390" width="7.85546875" style="1" customWidth="1"/>
    <col min="5391" max="5391" width="7.7109375" style="1" customWidth="1"/>
    <col min="5392" max="5392" width="9.28515625" style="1" customWidth="1"/>
    <col min="5393" max="5393" width="9.7109375" style="1" customWidth="1"/>
    <col min="5394" max="5394" width="8" style="1" customWidth="1"/>
    <col min="5395" max="5395" width="11.5703125" style="1" customWidth="1"/>
    <col min="5396" max="5396" width="12" style="1" customWidth="1"/>
    <col min="5397" max="5397" width="11" style="1" customWidth="1"/>
    <col min="5398" max="5398" width="8.28515625" style="1" customWidth="1"/>
    <col min="5399" max="5592" width="9.140625" style="1"/>
    <col min="5593" max="5593" width="6.28515625" style="1" customWidth="1"/>
    <col min="5594" max="5594" width="71.85546875" style="1" customWidth="1"/>
    <col min="5595" max="5595" width="7.5703125" style="1" customWidth="1"/>
    <col min="5596" max="5596" width="7" style="1" customWidth="1"/>
    <col min="5597" max="5597" width="7.7109375" style="1" customWidth="1"/>
    <col min="5598" max="5598" width="9.28515625" style="1" customWidth="1"/>
    <col min="5599" max="5599" width="9.7109375" style="1" customWidth="1"/>
    <col min="5600" max="5600" width="8" style="1" customWidth="1"/>
    <col min="5601" max="5601" width="11.5703125" style="1" customWidth="1"/>
    <col min="5602" max="5602" width="12" style="1" customWidth="1"/>
    <col min="5603" max="5603" width="11" style="1" customWidth="1"/>
    <col min="5604" max="5604" width="8.28515625" style="1" customWidth="1"/>
    <col min="5605" max="5605" width="7.7109375" style="1" customWidth="1"/>
    <col min="5606" max="5606" width="7" style="1" customWidth="1"/>
    <col min="5607" max="5607" width="7.7109375" style="1" customWidth="1"/>
    <col min="5608" max="5608" width="9.28515625" style="1" customWidth="1"/>
    <col min="5609" max="5609" width="9.7109375" style="1" customWidth="1"/>
    <col min="5610" max="5610" width="8" style="1" customWidth="1"/>
    <col min="5611" max="5611" width="11.5703125" style="1" customWidth="1"/>
    <col min="5612" max="5612" width="12" style="1" customWidth="1"/>
    <col min="5613" max="5613" width="11" style="1" customWidth="1"/>
    <col min="5614" max="5614" width="8.28515625" style="1" customWidth="1"/>
    <col min="5615" max="5615" width="7.7109375" style="1" customWidth="1"/>
    <col min="5616" max="5616" width="7" style="1" customWidth="1"/>
    <col min="5617" max="5617" width="7.7109375" style="1" customWidth="1"/>
    <col min="5618" max="5618" width="9.28515625" style="1" customWidth="1"/>
    <col min="5619" max="5619" width="9.7109375" style="1" customWidth="1"/>
    <col min="5620" max="5620" width="8" style="1" customWidth="1"/>
    <col min="5621" max="5621" width="11.5703125" style="1" customWidth="1"/>
    <col min="5622" max="5622" width="12" style="1" customWidth="1"/>
    <col min="5623" max="5623" width="11" style="1" customWidth="1"/>
    <col min="5624" max="5624" width="8.28515625" style="1" customWidth="1"/>
    <col min="5625" max="5625" width="7.7109375" style="1" customWidth="1"/>
    <col min="5626" max="5626" width="7" style="1" customWidth="1"/>
    <col min="5627" max="5627" width="7.7109375" style="1" customWidth="1"/>
    <col min="5628" max="5628" width="9.28515625" style="1" customWidth="1"/>
    <col min="5629" max="5629" width="9.7109375" style="1" customWidth="1"/>
    <col min="5630" max="5630" width="8" style="1" customWidth="1"/>
    <col min="5631" max="5631" width="11.5703125" style="1" customWidth="1"/>
    <col min="5632" max="5632" width="12" style="1" customWidth="1"/>
    <col min="5633" max="5633" width="11" style="1" customWidth="1"/>
    <col min="5634" max="5634" width="8.28515625" style="1" customWidth="1"/>
    <col min="5635" max="5635" width="7.7109375" style="1" customWidth="1"/>
    <col min="5636" max="5636" width="7" style="1" customWidth="1"/>
    <col min="5637" max="5637" width="7.7109375" style="1" customWidth="1"/>
    <col min="5638" max="5638" width="9.28515625" style="1" customWidth="1"/>
    <col min="5639" max="5639" width="9.7109375" style="1" customWidth="1"/>
    <col min="5640" max="5640" width="8" style="1" customWidth="1"/>
    <col min="5641" max="5641" width="11.5703125" style="1" customWidth="1"/>
    <col min="5642" max="5642" width="12" style="1" customWidth="1"/>
    <col min="5643" max="5643" width="11" style="1" customWidth="1"/>
    <col min="5644" max="5644" width="8.28515625" style="1" customWidth="1"/>
    <col min="5645" max="5645" width="7.7109375" style="1" customWidth="1"/>
    <col min="5646" max="5646" width="7.85546875" style="1" customWidth="1"/>
    <col min="5647" max="5647" width="7.7109375" style="1" customWidth="1"/>
    <col min="5648" max="5648" width="9.28515625" style="1" customWidth="1"/>
    <col min="5649" max="5649" width="9.7109375" style="1" customWidth="1"/>
    <col min="5650" max="5650" width="8" style="1" customWidth="1"/>
    <col min="5651" max="5651" width="11.5703125" style="1" customWidth="1"/>
    <col min="5652" max="5652" width="12" style="1" customWidth="1"/>
    <col min="5653" max="5653" width="11" style="1" customWidth="1"/>
    <col min="5654" max="5654" width="8.28515625" style="1" customWidth="1"/>
    <col min="5655" max="5848" width="9.140625" style="1"/>
    <col min="5849" max="5849" width="6.28515625" style="1" customWidth="1"/>
    <col min="5850" max="5850" width="71.85546875" style="1" customWidth="1"/>
    <col min="5851" max="5851" width="7.5703125" style="1" customWidth="1"/>
    <col min="5852" max="5852" width="7" style="1" customWidth="1"/>
    <col min="5853" max="5853" width="7.7109375" style="1" customWidth="1"/>
    <col min="5854" max="5854" width="9.28515625" style="1" customWidth="1"/>
    <col min="5855" max="5855" width="9.7109375" style="1" customWidth="1"/>
    <col min="5856" max="5856" width="8" style="1" customWidth="1"/>
    <col min="5857" max="5857" width="11.5703125" style="1" customWidth="1"/>
    <col min="5858" max="5858" width="12" style="1" customWidth="1"/>
    <col min="5859" max="5859" width="11" style="1" customWidth="1"/>
    <col min="5860" max="5860" width="8.28515625" style="1" customWidth="1"/>
    <col min="5861" max="5861" width="7.7109375" style="1" customWidth="1"/>
    <col min="5862" max="5862" width="7" style="1" customWidth="1"/>
    <col min="5863" max="5863" width="7.7109375" style="1" customWidth="1"/>
    <col min="5864" max="5864" width="9.28515625" style="1" customWidth="1"/>
    <col min="5865" max="5865" width="9.7109375" style="1" customWidth="1"/>
    <col min="5866" max="5866" width="8" style="1" customWidth="1"/>
    <col min="5867" max="5867" width="11.5703125" style="1" customWidth="1"/>
    <col min="5868" max="5868" width="12" style="1" customWidth="1"/>
    <col min="5869" max="5869" width="11" style="1" customWidth="1"/>
    <col min="5870" max="5870" width="8.28515625" style="1" customWidth="1"/>
    <col min="5871" max="5871" width="7.7109375" style="1" customWidth="1"/>
    <col min="5872" max="5872" width="7" style="1" customWidth="1"/>
    <col min="5873" max="5873" width="7.7109375" style="1" customWidth="1"/>
    <col min="5874" max="5874" width="9.28515625" style="1" customWidth="1"/>
    <col min="5875" max="5875" width="9.7109375" style="1" customWidth="1"/>
    <col min="5876" max="5876" width="8" style="1" customWidth="1"/>
    <col min="5877" max="5877" width="11.5703125" style="1" customWidth="1"/>
    <col min="5878" max="5878" width="12" style="1" customWidth="1"/>
    <col min="5879" max="5879" width="11" style="1" customWidth="1"/>
    <col min="5880" max="5880" width="8.28515625" style="1" customWidth="1"/>
    <col min="5881" max="5881" width="7.7109375" style="1" customWidth="1"/>
    <col min="5882" max="5882" width="7" style="1" customWidth="1"/>
    <col min="5883" max="5883" width="7.7109375" style="1" customWidth="1"/>
    <col min="5884" max="5884" width="9.28515625" style="1" customWidth="1"/>
    <col min="5885" max="5885" width="9.7109375" style="1" customWidth="1"/>
    <col min="5886" max="5886" width="8" style="1" customWidth="1"/>
    <col min="5887" max="5887" width="11.5703125" style="1" customWidth="1"/>
    <col min="5888" max="5888" width="12" style="1" customWidth="1"/>
    <col min="5889" max="5889" width="11" style="1" customWidth="1"/>
    <col min="5890" max="5890" width="8.28515625" style="1" customWidth="1"/>
    <col min="5891" max="5891" width="7.7109375" style="1" customWidth="1"/>
    <col min="5892" max="5892" width="7" style="1" customWidth="1"/>
    <col min="5893" max="5893" width="7.7109375" style="1" customWidth="1"/>
    <col min="5894" max="5894" width="9.28515625" style="1" customWidth="1"/>
    <col min="5895" max="5895" width="9.7109375" style="1" customWidth="1"/>
    <col min="5896" max="5896" width="8" style="1" customWidth="1"/>
    <col min="5897" max="5897" width="11.5703125" style="1" customWidth="1"/>
    <col min="5898" max="5898" width="12" style="1" customWidth="1"/>
    <col min="5899" max="5899" width="11" style="1" customWidth="1"/>
    <col min="5900" max="5900" width="8.28515625" style="1" customWidth="1"/>
    <col min="5901" max="5901" width="7.7109375" style="1" customWidth="1"/>
    <col min="5902" max="5902" width="7.85546875" style="1" customWidth="1"/>
    <col min="5903" max="5903" width="7.7109375" style="1" customWidth="1"/>
    <col min="5904" max="5904" width="9.28515625" style="1" customWidth="1"/>
    <col min="5905" max="5905" width="9.7109375" style="1" customWidth="1"/>
    <col min="5906" max="5906" width="8" style="1" customWidth="1"/>
    <col min="5907" max="5907" width="11.5703125" style="1" customWidth="1"/>
    <col min="5908" max="5908" width="12" style="1" customWidth="1"/>
    <col min="5909" max="5909" width="11" style="1" customWidth="1"/>
    <col min="5910" max="5910" width="8.28515625" style="1" customWidth="1"/>
    <col min="5911" max="6104" width="9.140625" style="1"/>
    <col min="6105" max="6105" width="6.28515625" style="1" customWidth="1"/>
    <col min="6106" max="6106" width="71.85546875" style="1" customWidth="1"/>
    <col min="6107" max="6107" width="7.5703125" style="1" customWidth="1"/>
    <col min="6108" max="6108" width="7" style="1" customWidth="1"/>
    <col min="6109" max="6109" width="7.7109375" style="1" customWidth="1"/>
    <col min="6110" max="6110" width="9.28515625" style="1" customWidth="1"/>
    <col min="6111" max="6111" width="9.7109375" style="1" customWidth="1"/>
    <col min="6112" max="6112" width="8" style="1" customWidth="1"/>
    <col min="6113" max="6113" width="11.5703125" style="1" customWidth="1"/>
    <col min="6114" max="6114" width="12" style="1" customWidth="1"/>
    <col min="6115" max="6115" width="11" style="1" customWidth="1"/>
    <col min="6116" max="6116" width="8.28515625" style="1" customWidth="1"/>
    <col min="6117" max="6117" width="7.7109375" style="1" customWidth="1"/>
    <col min="6118" max="6118" width="7" style="1" customWidth="1"/>
    <col min="6119" max="6119" width="7.7109375" style="1" customWidth="1"/>
    <col min="6120" max="6120" width="9.28515625" style="1" customWidth="1"/>
    <col min="6121" max="6121" width="9.7109375" style="1" customWidth="1"/>
    <col min="6122" max="6122" width="8" style="1" customWidth="1"/>
    <col min="6123" max="6123" width="11.5703125" style="1" customWidth="1"/>
    <col min="6124" max="6124" width="12" style="1" customWidth="1"/>
    <col min="6125" max="6125" width="11" style="1" customWidth="1"/>
    <col min="6126" max="6126" width="8.28515625" style="1" customWidth="1"/>
    <col min="6127" max="6127" width="7.7109375" style="1" customWidth="1"/>
    <col min="6128" max="6128" width="7" style="1" customWidth="1"/>
    <col min="6129" max="6129" width="7.7109375" style="1" customWidth="1"/>
    <col min="6130" max="6130" width="9.28515625" style="1" customWidth="1"/>
    <col min="6131" max="6131" width="9.7109375" style="1" customWidth="1"/>
    <col min="6132" max="6132" width="8" style="1" customWidth="1"/>
    <col min="6133" max="6133" width="11.5703125" style="1" customWidth="1"/>
    <col min="6134" max="6134" width="12" style="1" customWidth="1"/>
    <col min="6135" max="6135" width="11" style="1" customWidth="1"/>
    <col min="6136" max="6136" width="8.28515625" style="1" customWidth="1"/>
    <col min="6137" max="6137" width="7.7109375" style="1" customWidth="1"/>
    <col min="6138" max="6138" width="7" style="1" customWidth="1"/>
    <col min="6139" max="6139" width="7.7109375" style="1" customWidth="1"/>
    <col min="6140" max="6140" width="9.28515625" style="1" customWidth="1"/>
    <col min="6141" max="6141" width="9.7109375" style="1" customWidth="1"/>
    <col min="6142" max="6142" width="8" style="1" customWidth="1"/>
    <col min="6143" max="6143" width="11.5703125" style="1" customWidth="1"/>
    <col min="6144" max="6144" width="12" style="1" customWidth="1"/>
    <col min="6145" max="6145" width="11" style="1" customWidth="1"/>
    <col min="6146" max="6146" width="8.28515625" style="1" customWidth="1"/>
    <col min="6147" max="6147" width="7.7109375" style="1" customWidth="1"/>
    <col min="6148" max="6148" width="7" style="1" customWidth="1"/>
    <col min="6149" max="6149" width="7.7109375" style="1" customWidth="1"/>
    <col min="6150" max="6150" width="9.28515625" style="1" customWidth="1"/>
    <col min="6151" max="6151" width="9.7109375" style="1" customWidth="1"/>
    <col min="6152" max="6152" width="8" style="1" customWidth="1"/>
    <col min="6153" max="6153" width="11.5703125" style="1" customWidth="1"/>
    <col min="6154" max="6154" width="12" style="1" customWidth="1"/>
    <col min="6155" max="6155" width="11" style="1" customWidth="1"/>
    <col min="6156" max="6156" width="8.28515625" style="1" customWidth="1"/>
    <col min="6157" max="6157" width="7.7109375" style="1" customWidth="1"/>
    <col min="6158" max="6158" width="7.85546875" style="1" customWidth="1"/>
    <col min="6159" max="6159" width="7.7109375" style="1" customWidth="1"/>
    <col min="6160" max="6160" width="9.28515625" style="1" customWidth="1"/>
    <col min="6161" max="6161" width="9.7109375" style="1" customWidth="1"/>
    <col min="6162" max="6162" width="8" style="1" customWidth="1"/>
    <col min="6163" max="6163" width="11.5703125" style="1" customWidth="1"/>
    <col min="6164" max="6164" width="12" style="1" customWidth="1"/>
    <col min="6165" max="6165" width="11" style="1" customWidth="1"/>
    <col min="6166" max="6166" width="8.28515625" style="1" customWidth="1"/>
    <col min="6167" max="6360" width="9.140625" style="1"/>
    <col min="6361" max="6361" width="6.28515625" style="1" customWidth="1"/>
    <col min="6362" max="6362" width="71.85546875" style="1" customWidth="1"/>
    <col min="6363" max="6363" width="7.5703125" style="1" customWidth="1"/>
    <col min="6364" max="6364" width="7" style="1" customWidth="1"/>
    <col min="6365" max="6365" width="7.7109375" style="1" customWidth="1"/>
    <col min="6366" max="6366" width="9.28515625" style="1" customWidth="1"/>
    <col min="6367" max="6367" width="9.7109375" style="1" customWidth="1"/>
    <col min="6368" max="6368" width="8" style="1" customWidth="1"/>
    <col min="6369" max="6369" width="11.5703125" style="1" customWidth="1"/>
    <col min="6370" max="6370" width="12" style="1" customWidth="1"/>
    <col min="6371" max="6371" width="11" style="1" customWidth="1"/>
    <col min="6372" max="6372" width="8.28515625" style="1" customWidth="1"/>
    <col min="6373" max="6373" width="7.7109375" style="1" customWidth="1"/>
    <col min="6374" max="6374" width="7" style="1" customWidth="1"/>
    <col min="6375" max="6375" width="7.7109375" style="1" customWidth="1"/>
    <col min="6376" max="6376" width="9.28515625" style="1" customWidth="1"/>
    <col min="6377" max="6377" width="9.7109375" style="1" customWidth="1"/>
    <col min="6378" max="6378" width="8" style="1" customWidth="1"/>
    <col min="6379" max="6379" width="11.5703125" style="1" customWidth="1"/>
    <col min="6380" max="6380" width="12" style="1" customWidth="1"/>
    <col min="6381" max="6381" width="11" style="1" customWidth="1"/>
    <col min="6382" max="6382" width="8.28515625" style="1" customWidth="1"/>
    <col min="6383" max="6383" width="7.7109375" style="1" customWidth="1"/>
    <col min="6384" max="6384" width="7" style="1" customWidth="1"/>
    <col min="6385" max="6385" width="7.7109375" style="1" customWidth="1"/>
    <col min="6386" max="6386" width="9.28515625" style="1" customWidth="1"/>
    <col min="6387" max="6387" width="9.7109375" style="1" customWidth="1"/>
    <col min="6388" max="6388" width="8" style="1" customWidth="1"/>
    <col min="6389" max="6389" width="11.5703125" style="1" customWidth="1"/>
    <col min="6390" max="6390" width="12" style="1" customWidth="1"/>
    <col min="6391" max="6391" width="11" style="1" customWidth="1"/>
    <col min="6392" max="6392" width="8.28515625" style="1" customWidth="1"/>
    <col min="6393" max="6393" width="7.7109375" style="1" customWidth="1"/>
    <col min="6394" max="6394" width="7" style="1" customWidth="1"/>
    <col min="6395" max="6395" width="7.7109375" style="1" customWidth="1"/>
    <col min="6396" max="6396" width="9.28515625" style="1" customWidth="1"/>
    <col min="6397" max="6397" width="9.7109375" style="1" customWidth="1"/>
    <col min="6398" max="6398" width="8" style="1" customWidth="1"/>
    <col min="6399" max="6399" width="11.5703125" style="1" customWidth="1"/>
    <col min="6400" max="6400" width="12" style="1" customWidth="1"/>
    <col min="6401" max="6401" width="11" style="1" customWidth="1"/>
    <col min="6402" max="6402" width="8.28515625" style="1" customWidth="1"/>
    <col min="6403" max="6403" width="7.7109375" style="1" customWidth="1"/>
    <col min="6404" max="6404" width="7" style="1" customWidth="1"/>
    <col min="6405" max="6405" width="7.7109375" style="1" customWidth="1"/>
    <col min="6406" max="6406" width="9.28515625" style="1" customWidth="1"/>
    <col min="6407" max="6407" width="9.7109375" style="1" customWidth="1"/>
    <col min="6408" max="6408" width="8" style="1" customWidth="1"/>
    <col min="6409" max="6409" width="11.5703125" style="1" customWidth="1"/>
    <col min="6410" max="6410" width="12" style="1" customWidth="1"/>
    <col min="6411" max="6411" width="11" style="1" customWidth="1"/>
    <col min="6412" max="6412" width="8.28515625" style="1" customWidth="1"/>
    <col min="6413" max="6413" width="7.7109375" style="1" customWidth="1"/>
    <col min="6414" max="6414" width="7.85546875" style="1" customWidth="1"/>
    <col min="6415" max="6415" width="7.7109375" style="1" customWidth="1"/>
    <col min="6416" max="6416" width="9.28515625" style="1" customWidth="1"/>
    <col min="6417" max="6417" width="9.7109375" style="1" customWidth="1"/>
    <col min="6418" max="6418" width="8" style="1" customWidth="1"/>
    <col min="6419" max="6419" width="11.5703125" style="1" customWidth="1"/>
    <col min="6420" max="6420" width="12" style="1" customWidth="1"/>
    <col min="6421" max="6421" width="11" style="1" customWidth="1"/>
    <col min="6422" max="6422" width="8.28515625" style="1" customWidth="1"/>
    <col min="6423" max="6616" width="9.140625" style="1"/>
    <col min="6617" max="6617" width="6.28515625" style="1" customWidth="1"/>
    <col min="6618" max="6618" width="71.85546875" style="1" customWidth="1"/>
    <col min="6619" max="6619" width="7.5703125" style="1" customWidth="1"/>
    <col min="6620" max="6620" width="7" style="1" customWidth="1"/>
    <col min="6621" max="6621" width="7.7109375" style="1" customWidth="1"/>
    <col min="6622" max="6622" width="9.28515625" style="1" customWidth="1"/>
    <col min="6623" max="6623" width="9.7109375" style="1" customWidth="1"/>
    <col min="6624" max="6624" width="8" style="1" customWidth="1"/>
    <col min="6625" max="6625" width="11.5703125" style="1" customWidth="1"/>
    <col min="6626" max="6626" width="12" style="1" customWidth="1"/>
    <col min="6627" max="6627" width="11" style="1" customWidth="1"/>
    <col min="6628" max="6628" width="8.28515625" style="1" customWidth="1"/>
    <col min="6629" max="6629" width="7.7109375" style="1" customWidth="1"/>
    <col min="6630" max="6630" width="7" style="1" customWidth="1"/>
    <col min="6631" max="6631" width="7.7109375" style="1" customWidth="1"/>
    <col min="6632" max="6632" width="9.28515625" style="1" customWidth="1"/>
    <col min="6633" max="6633" width="9.7109375" style="1" customWidth="1"/>
    <col min="6634" max="6634" width="8" style="1" customWidth="1"/>
    <col min="6635" max="6635" width="11.5703125" style="1" customWidth="1"/>
    <col min="6636" max="6636" width="12" style="1" customWidth="1"/>
    <col min="6637" max="6637" width="11" style="1" customWidth="1"/>
    <col min="6638" max="6638" width="8.28515625" style="1" customWidth="1"/>
    <col min="6639" max="6639" width="7.7109375" style="1" customWidth="1"/>
    <col min="6640" max="6640" width="7" style="1" customWidth="1"/>
    <col min="6641" max="6641" width="7.7109375" style="1" customWidth="1"/>
    <col min="6642" max="6642" width="9.28515625" style="1" customWidth="1"/>
    <col min="6643" max="6643" width="9.7109375" style="1" customWidth="1"/>
    <col min="6644" max="6644" width="8" style="1" customWidth="1"/>
    <col min="6645" max="6645" width="11.5703125" style="1" customWidth="1"/>
    <col min="6646" max="6646" width="12" style="1" customWidth="1"/>
    <col min="6647" max="6647" width="11" style="1" customWidth="1"/>
    <col min="6648" max="6648" width="8.28515625" style="1" customWidth="1"/>
    <col min="6649" max="6649" width="7.7109375" style="1" customWidth="1"/>
    <col min="6650" max="6650" width="7" style="1" customWidth="1"/>
    <col min="6651" max="6651" width="7.7109375" style="1" customWidth="1"/>
    <col min="6652" max="6652" width="9.28515625" style="1" customWidth="1"/>
    <col min="6653" max="6653" width="9.7109375" style="1" customWidth="1"/>
    <col min="6654" max="6654" width="8" style="1" customWidth="1"/>
    <col min="6655" max="6655" width="11.5703125" style="1" customWidth="1"/>
    <col min="6656" max="6656" width="12" style="1" customWidth="1"/>
    <col min="6657" max="6657" width="11" style="1" customWidth="1"/>
    <col min="6658" max="6658" width="8.28515625" style="1" customWidth="1"/>
    <col min="6659" max="6659" width="7.7109375" style="1" customWidth="1"/>
    <col min="6660" max="6660" width="7" style="1" customWidth="1"/>
    <col min="6661" max="6661" width="7.7109375" style="1" customWidth="1"/>
    <col min="6662" max="6662" width="9.28515625" style="1" customWidth="1"/>
    <col min="6663" max="6663" width="9.7109375" style="1" customWidth="1"/>
    <col min="6664" max="6664" width="8" style="1" customWidth="1"/>
    <col min="6665" max="6665" width="11.5703125" style="1" customWidth="1"/>
    <col min="6666" max="6666" width="12" style="1" customWidth="1"/>
    <col min="6667" max="6667" width="11" style="1" customWidth="1"/>
    <col min="6668" max="6668" width="8.28515625" style="1" customWidth="1"/>
    <col min="6669" max="6669" width="7.7109375" style="1" customWidth="1"/>
    <col min="6670" max="6670" width="7.85546875" style="1" customWidth="1"/>
    <col min="6671" max="6671" width="7.7109375" style="1" customWidth="1"/>
    <col min="6672" max="6672" width="9.28515625" style="1" customWidth="1"/>
    <col min="6673" max="6673" width="9.7109375" style="1" customWidth="1"/>
    <col min="6674" max="6674" width="8" style="1" customWidth="1"/>
    <col min="6675" max="6675" width="11.5703125" style="1" customWidth="1"/>
    <col min="6676" max="6676" width="12" style="1" customWidth="1"/>
    <col min="6677" max="6677" width="11" style="1" customWidth="1"/>
    <col min="6678" max="6678" width="8.28515625" style="1" customWidth="1"/>
    <col min="6679" max="6872" width="9.140625" style="1"/>
    <col min="6873" max="6873" width="6.28515625" style="1" customWidth="1"/>
    <col min="6874" max="6874" width="71.85546875" style="1" customWidth="1"/>
    <col min="6875" max="6875" width="7.5703125" style="1" customWidth="1"/>
    <col min="6876" max="6876" width="7" style="1" customWidth="1"/>
    <col min="6877" max="6877" width="7.7109375" style="1" customWidth="1"/>
    <col min="6878" max="6878" width="9.28515625" style="1" customWidth="1"/>
    <col min="6879" max="6879" width="9.7109375" style="1" customWidth="1"/>
    <col min="6880" max="6880" width="8" style="1" customWidth="1"/>
    <col min="6881" max="6881" width="11.5703125" style="1" customWidth="1"/>
    <col min="6882" max="6882" width="12" style="1" customWidth="1"/>
    <col min="6883" max="6883" width="11" style="1" customWidth="1"/>
    <col min="6884" max="6884" width="8.28515625" style="1" customWidth="1"/>
    <col min="6885" max="6885" width="7.7109375" style="1" customWidth="1"/>
    <col min="6886" max="6886" width="7" style="1" customWidth="1"/>
    <col min="6887" max="6887" width="7.7109375" style="1" customWidth="1"/>
    <col min="6888" max="6888" width="9.28515625" style="1" customWidth="1"/>
    <col min="6889" max="6889" width="9.7109375" style="1" customWidth="1"/>
    <col min="6890" max="6890" width="8" style="1" customWidth="1"/>
    <col min="6891" max="6891" width="11.5703125" style="1" customWidth="1"/>
    <col min="6892" max="6892" width="12" style="1" customWidth="1"/>
    <col min="6893" max="6893" width="11" style="1" customWidth="1"/>
    <col min="6894" max="6894" width="8.28515625" style="1" customWidth="1"/>
    <col min="6895" max="6895" width="7.7109375" style="1" customWidth="1"/>
    <col min="6896" max="6896" width="7" style="1" customWidth="1"/>
    <col min="6897" max="6897" width="7.7109375" style="1" customWidth="1"/>
    <col min="6898" max="6898" width="9.28515625" style="1" customWidth="1"/>
    <col min="6899" max="6899" width="9.7109375" style="1" customWidth="1"/>
    <col min="6900" max="6900" width="8" style="1" customWidth="1"/>
    <col min="6901" max="6901" width="11.5703125" style="1" customWidth="1"/>
    <col min="6902" max="6902" width="12" style="1" customWidth="1"/>
    <col min="6903" max="6903" width="11" style="1" customWidth="1"/>
    <col min="6904" max="6904" width="8.28515625" style="1" customWidth="1"/>
    <col min="6905" max="6905" width="7.7109375" style="1" customWidth="1"/>
    <col min="6906" max="6906" width="7" style="1" customWidth="1"/>
    <col min="6907" max="6907" width="7.7109375" style="1" customWidth="1"/>
    <col min="6908" max="6908" width="9.28515625" style="1" customWidth="1"/>
    <col min="6909" max="6909" width="9.7109375" style="1" customWidth="1"/>
    <col min="6910" max="6910" width="8" style="1" customWidth="1"/>
    <col min="6911" max="6911" width="11.5703125" style="1" customWidth="1"/>
    <col min="6912" max="6912" width="12" style="1" customWidth="1"/>
    <col min="6913" max="6913" width="11" style="1" customWidth="1"/>
    <col min="6914" max="6914" width="8.28515625" style="1" customWidth="1"/>
    <col min="6915" max="6915" width="7.7109375" style="1" customWidth="1"/>
    <col min="6916" max="6916" width="7" style="1" customWidth="1"/>
    <col min="6917" max="6917" width="7.7109375" style="1" customWidth="1"/>
    <col min="6918" max="6918" width="9.28515625" style="1" customWidth="1"/>
    <col min="6919" max="6919" width="9.7109375" style="1" customWidth="1"/>
    <col min="6920" max="6920" width="8" style="1" customWidth="1"/>
    <col min="6921" max="6921" width="11.5703125" style="1" customWidth="1"/>
    <col min="6922" max="6922" width="12" style="1" customWidth="1"/>
    <col min="6923" max="6923" width="11" style="1" customWidth="1"/>
    <col min="6924" max="6924" width="8.28515625" style="1" customWidth="1"/>
    <col min="6925" max="6925" width="7.7109375" style="1" customWidth="1"/>
    <col min="6926" max="6926" width="7.85546875" style="1" customWidth="1"/>
    <col min="6927" max="6927" width="7.7109375" style="1" customWidth="1"/>
    <col min="6928" max="6928" width="9.28515625" style="1" customWidth="1"/>
    <col min="6929" max="6929" width="9.7109375" style="1" customWidth="1"/>
    <col min="6930" max="6930" width="8" style="1" customWidth="1"/>
    <col min="6931" max="6931" width="11.5703125" style="1" customWidth="1"/>
    <col min="6932" max="6932" width="12" style="1" customWidth="1"/>
    <col min="6933" max="6933" width="11" style="1" customWidth="1"/>
    <col min="6934" max="6934" width="8.28515625" style="1" customWidth="1"/>
    <col min="6935" max="7128" width="9.140625" style="1"/>
    <col min="7129" max="7129" width="6.28515625" style="1" customWidth="1"/>
    <col min="7130" max="7130" width="71.85546875" style="1" customWidth="1"/>
    <col min="7131" max="7131" width="7.5703125" style="1" customWidth="1"/>
    <col min="7132" max="7132" width="7" style="1" customWidth="1"/>
    <col min="7133" max="7133" width="7.7109375" style="1" customWidth="1"/>
    <col min="7134" max="7134" width="9.28515625" style="1" customWidth="1"/>
    <col min="7135" max="7135" width="9.7109375" style="1" customWidth="1"/>
    <col min="7136" max="7136" width="8" style="1" customWidth="1"/>
    <col min="7137" max="7137" width="11.5703125" style="1" customWidth="1"/>
    <col min="7138" max="7138" width="12" style="1" customWidth="1"/>
    <col min="7139" max="7139" width="11" style="1" customWidth="1"/>
    <col min="7140" max="7140" width="8.28515625" style="1" customWidth="1"/>
    <col min="7141" max="7141" width="7.7109375" style="1" customWidth="1"/>
    <col min="7142" max="7142" width="7" style="1" customWidth="1"/>
    <col min="7143" max="7143" width="7.7109375" style="1" customWidth="1"/>
    <col min="7144" max="7144" width="9.28515625" style="1" customWidth="1"/>
    <col min="7145" max="7145" width="9.7109375" style="1" customWidth="1"/>
    <col min="7146" max="7146" width="8" style="1" customWidth="1"/>
    <col min="7147" max="7147" width="11.5703125" style="1" customWidth="1"/>
    <col min="7148" max="7148" width="12" style="1" customWidth="1"/>
    <col min="7149" max="7149" width="11" style="1" customWidth="1"/>
    <col min="7150" max="7150" width="8.28515625" style="1" customWidth="1"/>
    <col min="7151" max="7151" width="7.7109375" style="1" customWidth="1"/>
    <col min="7152" max="7152" width="7" style="1" customWidth="1"/>
    <col min="7153" max="7153" width="7.7109375" style="1" customWidth="1"/>
    <col min="7154" max="7154" width="9.28515625" style="1" customWidth="1"/>
    <col min="7155" max="7155" width="9.7109375" style="1" customWidth="1"/>
    <col min="7156" max="7156" width="8" style="1" customWidth="1"/>
    <col min="7157" max="7157" width="11.5703125" style="1" customWidth="1"/>
    <col min="7158" max="7158" width="12" style="1" customWidth="1"/>
    <col min="7159" max="7159" width="11" style="1" customWidth="1"/>
    <col min="7160" max="7160" width="8.28515625" style="1" customWidth="1"/>
    <col min="7161" max="7161" width="7.7109375" style="1" customWidth="1"/>
    <col min="7162" max="7162" width="7" style="1" customWidth="1"/>
    <col min="7163" max="7163" width="7.7109375" style="1" customWidth="1"/>
    <col min="7164" max="7164" width="9.28515625" style="1" customWidth="1"/>
    <col min="7165" max="7165" width="9.7109375" style="1" customWidth="1"/>
    <col min="7166" max="7166" width="8" style="1" customWidth="1"/>
    <col min="7167" max="7167" width="11.5703125" style="1" customWidth="1"/>
    <col min="7168" max="7168" width="12" style="1" customWidth="1"/>
    <col min="7169" max="7169" width="11" style="1" customWidth="1"/>
    <col min="7170" max="7170" width="8.28515625" style="1" customWidth="1"/>
    <col min="7171" max="7171" width="7.7109375" style="1" customWidth="1"/>
    <col min="7172" max="7172" width="7" style="1" customWidth="1"/>
    <col min="7173" max="7173" width="7.7109375" style="1" customWidth="1"/>
    <col min="7174" max="7174" width="9.28515625" style="1" customWidth="1"/>
    <col min="7175" max="7175" width="9.7109375" style="1" customWidth="1"/>
    <col min="7176" max="7176" width="8" style="1" customWidth="1"/>
    <col min="7177" max="7177" width="11.5703125" style="1" customWidth="1"/>
    <col min="7178" max="7178" width="12" style="1" customWidth="1"/>
    <col min="7179" max="7179" width="11" style="1" customWidth="1"/>
    <col min="7180" max="7180" width="8.28515625" style="1" customWidth="1"/>
    <col min="7181" max="7181" width="7.7109375" style="1" customWidth="1"/>
    <col min="7182" max="7182" width="7.85546875" style="1" customWidth="1"/>
    <col min="7183" max="7183" width="7.7109375" style="1" customWidth="1"/>
    <col min="7184" max="7184" width="9.28515625" style="1" customWidth="1"/>
    <col min="7185" max="7185" width="9.7109375" style="1" customWidth="1"/>
    <col min="7186" max="7186" width="8" style="1" customWidth="1"/>
    <col min="7187" max="7187" width="11.5703125" style="1" customWidth="1"/>
    <col min="7188" max="7188" width="12" style="1" customWidth="1"/>
    <col min="7189" max="7189" width="11" style="1" customWidth="1"/>
    <col min="7190" max="7190" width="8.28515625" style="1" customWidth="1"/>
    <col min="7191" max="7384" width="9.140625" style="1"/>
    <col min="7385" max="7385" width="6.28515625" style="1" customWidth="1"/>
    <col min="7386" max="7386" width="71.85546875" style="1" customWidth="1"/>
    <col min="7387" max="7387" width="7.5703125" style="1" customWidth="1"/>
    <col min="7388" max="7388" width="7" style="1" customWidth="1"/>
    <col min="7389" max="7389" width="7.7109375" style="1" customWidth="1"/>
    <col min="7390" max="7390" width="9.28515625" style="1" customWidth="1"/>
    <col min="7391" max="7391" width="9.7109375" style="1" customWidth="1"/>
    <col min="7392" max="7392" width="8" style="1" customWidth="1"/>
    <col min="7393" max="7393" width="11.5703125" style="1" customWidth="1"/>
    <col min="7394" max="7394" width="12" style="1" customWidth="1"/>
    <col min="7395" max="7395" width="11" style="1" customWidth="1"/>
    <col min="7396" max="7396" width="8.28515625" style="1" customWidth="1"/>
    <col min="7397" max="7397" width="7.7109375" style="1" customWidth="1"/>
    <col min="7398" max="7398" width="7" style="1" customWidth="1"/>
    <col min="7399" max="7399" width="7.7109375" style="1" customWidth="1"/>
    <col min="7400" max="7400" width="9.28515625" style="1" customWidth="1"/>
    <col min="7401" max="7401" width="9.7109375" style="1" customWidth="1"/>
    <col min="7402" max="7402" width="8" style="1" customWidth="1"/>
    <col min="7403" max="7403" width="11.5703125" style="1" customWidth="1"/>
    <col min="7404" max="7404" width="12" style="1" customWidth="1"/>
    <col min="7405" max="7405" width="11" style="1" customWidth="1"/>
    <col min="7406" max="7406" width="8.28515625" style="1" customWidth="1"/>
    <col min="7407" max="7407" width="7.7109375" style="1" customWidth="1"/>
    <col min="7408" max="7408" width="7" style="1" customWidth="1"/>
    <col min="7409" max="7409" width="7.7109375" style="1" customWidth="1"/>
    <col min="7410" max="7410" width="9.28515625" style="1" customWidth="1"/>
    <col min="7411" max="7411" width="9.7109375" style="1" customWidth="1"/>
    <col min="7412" max="7412" width="8" style="1" customWidth="1"/>
    <col min="7413" max="7413" width="11.5703125" style="1" customWidth="1"/>
    <col min="7414" max="7414" width="12" style="1" customWidth="1"/>
    <col min="7415" max="7415" width="11" style="1" customWidth="1"/>
    <col min="7416" max="7416" width="8.28515625" style="1" customWidth="1"/>
    <col min="7417" max="7417" width="7.7109375" style="1" customWidth="1"/>
    <col min="7418" max="7418" width="7" style="1" customWidth="1"/>
    <col min="7419" max="7419" width="7.7109375" style="1" customWidth="1"/>
    <col min="7420" max="7420" width="9.28515625" style="1" customWidth="1"/>
    <col min="7421" max="7421" width="9.7109375" style="1" customWidth="1"/>
    <col min="7422" max="7422" width="8" style="1" customWidth="1"/>
    <col min="7423" max="7423" width="11.5703125" style="1" customWidth="1"/>
    <col min="7424" max="7424" width="12" style="1" customWidth="1"/>
    <col min="7425" max="7425" width="11" style="1" customWidth="1"/>
    <col min="7426" max="7426" width="8.28515625" style="1" customWidth="1"/>
    <col min="7427" max="7427" width="7.7109375" style="1" customWidth="1"/>
    <col min="7428" max="7428" width="7" style="1" customWidth="1"/>
    <col min="7429" max="7429" width="7.7109375" style="1" customWidth="1"/>
    <col min="7430" max="7430" width="9.28515625" style="1" customWidth="1"/>
    <col min="7431" max="7431" width="9.7109375" style="1" customWidth="1"/>
    <col min="7432" max="7432" width="8" style="1" customWidth="1"/>
    <col min="7433" max="7433" width="11.5703125" style="1" customWidth="1"/>
    <col min="7434" max="7434" width="12" style="1" customWidth="1"/>
    <col min="7435" max="7435" width="11" style="1" customWidth="1"/>
    <col min="7436" max="7436" width="8.28515625" style="1" customWidth="1"/>
    <col min="7437" max="7437" width="7.7109375" style="1" customWidth="1"/>
    <col min="7438" max="7438" width="7.85546875" style="1" customWidth="1"/>
    <col min="7439" max="7439" width="7.7109375" style="1" customWidth="1"/>
    <col min="7440" max="7440" width="9.28515625" style="1" customWidth="1"/>
    <col min="7441" max="7441" width="9.7109375" style="1" customWidth="1"/>
    <col min="7442" max="7442" width="8" style="1" customWidth="1"/>
    <col min="7443" max="7443" width="11.5703125" style="1" customWidth="1"/>
    <col min="7444" max="7444" width="12" style="1" customWidth="1"/>
    <col min="7445" max="7445" width="11" style="1" customWidth="1"/>
    <col min="7446" max="7446" width="8.28515625" style="1" customWidth="1"/>
    <col min="7447" max="7640" width="9.140625" style="1"/>
    <col min="7641" max="7641" width="6.28515625" style="1" customWidth="1"/>
    <col min="7642" max="7642" width="71.85546875" style="1" customWidth="1"/>
    <col min="7643" max="7643" width="7.5703125" style="1" customWidth="1"/>
    <col min="7644" max="7644" width="7" style="1" customWidth="1"/>
    <col min="7645" max="7645" width="7.7109375" style="1" customWidth="1"/>
    <col min="7646" max="7646" width="9.28515625" style="1" customWidth="1"/>
    <col min="7647" max="7647" width="9.7109375" style="1" customWidth="1"/>
    <col min="7648" max="7648" width="8" style="1" customWidth="1"/>
    <col min="7649" max="7649" width="11.5703125" style="1" customWidth="1"/>
    <col min="7650" max="7650" width="12" style="1" customWidth="1"/>
    <col min="7651" max="7651" width="11" style="1" customWidth="1"/>
    <col min="7652" max="7652" width="8.28515625" style="1" customWidth="1"/>
    <col min="7653" max="7653" width="7.7109375" style="1" customWidth="1"/>
    <col min="7654" max="7654" width="7" style="1" customWidth="1"/>
    <col min="7655" max="7655" width="7.7109375" style="1" customWidth="1"/>
    <col min="7656" max="7656" width="9.28515625" style="1" customWidth="1"/>
    <col min="7657" max="7657" width="9.7109375" style="1" customWidth="1"/>
    <col min="7658" max="7658" width="8" style="1" customWidth="1"/>
    <col min="7659" max="7659" width="11.5703125" style="1" customWidth="1"/>
    <col min="7660" max="7660" width="12" style="1" customWidth="1"/>
    <col min="7661" max="7661" width="11" style="1" customWidth="1"/>
    <col min="7662" max="7662" width="8.28515625" style="1" customWidth="1"/>
    <col min="7663" max="7663" width="7.7109375" style="1" customWidth="1"/>
    <col min="7664" max="7664" width="7" style="1" customWidth="1"/>
    <col min="7665" max="7665" width="7.7109375" style="1" customWidth="1"/>
    <col min="7666" max="7666" width="9.28515625" style="1" customWidth="1"/>
    <col min="7667" max="7667" width="9.7109375" style="1" customWidth="1"/>
    <col min="7668" max="7668" width="8" style="1" customWidth="1"/>
    <col min="7669" max="7669" width="11.5703125" style="1" customWidth="1"/>
    <col min="7670" max="7670" width="12" style="1" customWidth="1"/>
    <col min="7671" max="7671" width="11" style="1" customWidth="1"/>
    <col min="7672" max="7672" width="8.28515625" style="1" customWidth="1"/>
    <col min="7673" max="7673" width="7.7109375" style="1" customWidth="1"/>
    <col min="7674" max="7674" width="7" style="1" customWidth="1"/>
    <col min="7675" max="7675" width="7.7109375" style="1" customWidth="1"/>
    <col min="7676" max="7676" width="9.28515625" style="1" customWidth="1"/>
    <col min="7677" max="7677" width="9.7109375" style="1" customWidth="1"/>
    <col min="7678" max="7678" width="8" style="1" customWidth="1"/>
    <col min="7679" max="7679" width="11.5703125" style="1" customWidth="1"/>
    <col min="7680" max="7680" width="12" style="1" customWidth="1"/>
    <col min="7681" max="7681" width="11" style="1" customWidth="1"/>
    <col min="7682" max="7682" width="8.28515625" style="1" customWidth="1"/>
    <col min="7683" max="7683" width="7.7109375" style="1" customWidth="1"/>
    <col min="7684" max="7684" width="7" style="1" customWidth="1"/>
    <col min="7685" max="7685" width="7.7109375" style="1" customWidth="1"/>
    <col min="7686" max="7686" width="9.28515625" style="1" customWidth="1"/>
    <col min="7687" max="7687" width="9.7109375" style="1" customWidth="1"/>
    <col min="7688" max="7688" width="8" style="1" customWidth="1"/>
    <col min="7689" max="7689" width="11.5703125" style="1" customWidth="1"/>
    <col min="7690" max="7690" width="12" style="1" customWidth="1"/>
    <col min="7691" max="7691" width="11" style="1" customWidth="1"/>
    <col min="7692" max="7692" width="8.28515625" style="1" customWidth="1"/>
    <col min="7693" max="7693" width="7.7109375" style="1" customWidth="1"/>
    <col min="7694" max="7694" width="7.85546875" style="1" customWidth="1"/>
    <col min="7695" max="7695" width="7.7109375" style="1" customWidth="1"/>
    <col min="7696" max="7696" width="9.28515625" style="1" customWidth="1"/>
    <col min="7697" max="7697" width="9.7109375" style="1" customWidth="1"/>
    <col min="7698" max="7698" width="8" style="1" customWidth="1"/>
    <col min="7699" max="7699" width="11.5703125" style="1" customWidth="1"/>
    <col min="7700" max="7700" width="12" style="1" customWidth="1"/>
    <col min="7701" max="7701" width="11" style="1" customWidth="1"/>
    <col min="7702" max="7702" width="8.28515625" style="1" customWidth="1"/>
    <col min="7703" max="7896" width="9.140625" style="1"/>
    <col min="7897" max="7897" width="6.28515625" style="1" customWidth="1"/>
    <col min="7898" max="7898" width="71.85546875" style="1" customWidth="1"/>
    <col min="7899" max="7899" width="7.5703125" style="1" customWidth="1"/>
    <col min="7900" max="7900" width="7" style="1" customWidth="1"/>
    <col min="7901" max="7901" width="7.7109375" style="1" customWidth="1"/>
    <col min="7902" max="7902" width="9.28515625" style="1" customWidth="1"/>
    <col min="7903" max="7903" width="9.7109375" style="1" customWidth="1"/>
    <col min="7904" max="7904" width="8" style="1" customWidth="1"/>
    <col min="7905" max="7905" width="11.5703125" style="1" customWidth="1"/>
    <col min="7906" max="7906" width="12" style="1" customWidth="1"/>
    <col min="7907" max="7907" width="11" style="1" customWidth="1"/>
    <col min="7908" max="7908" width="8.28515625" style="1" customWidth="1"/>
    <col min="7909" max="7909" width="7.7109375" style="1" customWidth="1"/>
    <col min="7910" max="7910" width="7" style="1" customWidth="1"/>
    <col min="7911" max="7911" width="7.7109375" style="1" customWidth="1"/>
    <col min="7912" max="7912" width="9.28515625" style="1" customWidth="1"/>
    <col min="7913" max="7913" width="9.7109375" style="1" customWidth="1"/>
    <col min="7914" max="7914" width="8" style="1" customWidth="1"/>
    <col min="7915" max="7915" width="11.5703125" style="1" customWidth="1"/>
    <col min="7916" max="7916" width="12" style="1" customWidth="1"/>
    <col min="7917" max="7917" width="11" style="1" customWidth="1"/>
    <col min="7918" max="7918" width="8.28515625" style="1" customWidth="1"/>
    <col min="7919" max="7919" width="7.7109375" style="1" customWidth="1"/>
    <col min="7920" max="7920" width="7" style="1" customWidth="1"/>
    <col min="7921" max="7921" width="7.7109375" style="1" customWidth="1"/>
    <col min="7922" max="7922" width="9.28515625" style="1" customWidth="1"/>
    <col min="7923" max="7923" width="9.7109375" style="1" customWidth="1"/>
    <col min="7924" max="7924" width="8" style="1" customWidth="1"/>
    <col min="7925" max="7925" width="11.5703125" style="1" customWidth="1"/>
    <col min="7926" max="7926" width="12" style="1" customWidth="1"/>
    <col min="7927" max="7927" width="11" style="1" customWidth="1"/>
    <col min="7928" max="7928" width="8.28515625" style="1" customWidth="1"/>
    <col min="7929" max="7929" width="7.7109375" style="1" customWidth="1"/>
    <col min="7930" max="7930" width="7" style="1" customWidth="1"/>
    <col min="7931" max="7931" width="7.7109375" style="1" customWidth="1"/>
    <col min="7932" max="7932" width="9.28515625" style="1" customWidth="1"/>
    <col min="7933" max="7933" width="9.7109375" style="1" customWidth="1"/>
    <col min="7934" max="7934" width="8" style="1" customWidth="1"/>
    <col min="7935" max="7935" width="11.5703125" style="1" customWidth="1"/>
    <col min="7936" max="7936" width="12" style="1" customWidth="1"/>
    <col min="7937" max="7937" width="11" style="1" customWidth="1"/>
    <col min="7938" max="7938" width="8.28515625" style="1" customWidth="1"/>
    <col min="7939" max="7939" width="7.7109375" style="1" customWidth="1"/>
    <col min="7940" max="7940" width="7" style="1" customWidth="1"/>
    <col min="7941" max="7941" width="7.7109375" style="1" customWidth="1"/>
    <col min="7942" max="7942" width="9.28515625" style="1" customWidth="1"/>
    <col min="7943" max="7943" width="9.7109375" style="1" customWidth="1"/>
    <col min="7944" max="7944" width="8" style="1" customWidth="1"/>
    <col min="7945" max="7945" width="11.5703125" style="1" customWidth="1"/>
    <col min="7946" max="7946" width="12" style="1" customWidth="1"/>
    <col min="7947" max="7947" width="11" style="1" customWidth="1"/>
    <col min="7948" max="7948" width="8.28515625" style="1" customWidth="1"/>
    <col min="7949" max="7949" width="7.7109375" style="1" customWidth="1"/>
    <col min="7950" max="7950" width="7.85546875" style="1" customWidth="1"/>
    <col min="7951" max="7951" width="7.7109375" style="1" customWidth="1"/>
    <col min="7952" max="7952" width="9.28515625" style="1" customWidth="1"/>
    <col min="7953" max="7953" width="9.7109375" style="1" customWidth="1"/>
    <col min="7954" max="7954" width="8" style="1" customWidth="1"/>
    <col min="7955" max="7955" width="11.5703125" style="1" customWidth="1"/>
    <col min="7956" max="7956" width="12" style="1" customWidth="1"/>
    <col min="7957" max="7957" width="11" style="1" customWidth="1"/>
    <col min="7958" max="7958" width="8.28515625" style="1" customWidth="1"/>
    <col min="7959" max="8152" width="9.140625" style="1"/>
    <col min="8153" max="8153" width="6.28515625" style="1" customWidth="1"/>
    <col min="8154" max="8154" width="71.85546875" style="1" customWidth="1"/>
    <col min="8155" max="8155" width="7.5703125" style="1" customWidth="1"/>
    <col min="8156" max="8156" width="7" style="1" customWidth="1"/>
    <col min="8157" max="8157" width="7.7109375" style="1" customWidth="1"/>
    <col min="8158" max="8158" width="9.28515625" style="1" customWidth="1"/>
    <col min="8159" max="8159" width="9.7109375" style="1" customWidth="1"/>
    <col min="8160" max="8160" width="8" style="1" customWidth="1"/>
    <col min="8161" max="8161" width="11.5703125" style="1" customWidth="1"/>
    <col min="8162" max="8162" width="12" style="1" customWidth="1"/>
    <col min="8163" max="8163" width="11" style="1" customWidth="1"/>
    <col min="8164" max="8164" width="8.28515625" style="1" customWidth="1"/>
    <col min="8165" max="8165" width="7.7109375" style="1" customWidth="1"/>
    <col min="8166" max="8166" width="7" style="1" customWidth="1"/>
    <col min="8167" max="8167" width="7.7109375" style="1" customWidth="1"/>
    <col min="8168" max="8168" width="9.28515625" style="1" customWidth="1"/>
    <col min="8169" max="8169" width="9.7109375" style="1" customWidth="1"/>
    <col min="8170" max="8170" width="8" style="1" customWidth="1"/>
    <col min="8171" max="8171" width="11.5703125" style="1" customWidth="1"/>
    <col min="8172" max="8172" width="12" style="1" customWidth="1"/>
    <col min="8173" max="8173" width="11" style="1" customWidth="1"/>
    <col min="8174" max="8174" width="8.28515625" style="1" customWidth="1"/>
    <col min="8175" max="8175" width="7.7109375" style="1" customWidth="1"/>
    <col min="8176" max="8176" width="7" style="1" customWidth="1"/>
    <col min="8177" max="8177" width="7.7109375" style="1" customWidth="1"/>
    <col min="8178" max="8178" width="9.28515625" style="1" customWidth="1"/>
    <col min="8179" max="8179" width="9.7109375" style="1" customWidth="1"/>
    <col min="8180" max="8180" width="8" style="1" customWidth="1"/>
    <col min="8181" max="8181" width="11.5703125" style="1" customWidth="1"/>
    <col min="8182" max="8182" width="12" style="1" customWidth="1"/>
    <col min="8183" max="8183" width="11" style="1" customWidth="1"/>
    <col min="8184" max="8184" width="8.28515625" style="1" customWidth="1"/>
    <col min="8185" max="8185" width="7.7109375" style="1" customWidth="1"/>
    <col min="8186" max="8186" width="7" style="1" customWidth="1"/>
    <col min="8187" max="8187" width="7.7109375" style="1" customWidth="1"/>
    <col min="8188" max="8188" width="9.28515625" style="1" customWidth="1"/>
    <col min="8189" max="8189" width="9.7109375" style="1" customWidth="1"/>
    <col min="8190" max="8190" width="8" style="1" customWidth="1"/>
    <col min="8191" max="8191" width="11.5703125" style="1" customWidth="1"/>
    <col min="8192" max="8192" width="12" style="1" customWidth="1"/>
    <col min="8193" max="8193" width="11" style="1" customWidth="1"/>
    <col min="8194" max="8194" width="8.28515625" style="1" customWidth="1"/>
    <col min="8195" max="8195" width="7.7109375" style="1" customWidth="1"/>
    <col min="8196" max="8196" width="7" style="1" customWidth="1"/>
    <col min="8197" max="8197" width="7.7109375" style="1" customWidth="1"/>
    <col min="8198" max="8198" width="9.28515625" style="1" customWidth="1"/>
    <col min="8199" max="8199" width="9.7109375" style="1" customWidth="1"/>
    <col min="8200" max="8200" width="8" style="1" customWidth="1"/>
    <col min="8201" max="8201" width="11.5703125" style="1" customWidth="1"/>
    <col min="8202" max="8202" width="12" style="1" customWidth="1"/>
    <col min="8203" max="8203" width="11" style="1" customWidth="1"/>
    <col min="8204" max="8204" width="8.28515625" style="1" customWidth="1"/>
    <col min="8205" max="8205" width="7.7109375" style="1" customWidth="1"/>
    <col min="8206" max="8206" width="7.85546875" style="1" customWidth="1"/>
    <col min="8207" max="8207" width="7.7109375" style="1" customWidth="1"/>
    <col min="8208" max="8208" width="9.28515625" style="1" customWidth="1"/>
    <col min="8209" max="8209" width="9.7109375" style="1" customWidth="1"/>
    <col min="8210" max="8210" width="8" style="1" customWidth="1"/>
    <col min="8211" max="8211" width="11.5703125" style="1" customWidth="1"/>
    <col min="8212" max="8212" width="12" style="1" customWidth="1"/>
    <col min="8213" max="8213" width="11" style="1" customWidth="1"/>
    <col min="8214" max="8214" width="8.28515625" style="1" customWidth="1"/>
    <col min="8215" max="8408" width="9.140625" style="1"/>
    <col min="8409" max="8409" width="6.28515625" style="1" customWidth="1"/>
    <col min="8410" max="8410" width="71.85546875" style="1" customWidth="1"/>
    <col min="8411" max="8411" width="7.5703125" style="1" customWidth="1"/>
    <col min="8412" max="8412" width="7" style="1" customWidth="1"/>
    <col min="8413" max="8413" width="7.7109375" style="1" customWidth="1"/>
    <col min="8414" max="8414" width="9.28515625" style="1" customWidth="1"/>
    <col min="8415" max="8415" width="9.7109375" style="1" customWidth="1"/>
    <col min="8416" max="8416" width="8" style="1" customWidth="1"/>
    <col min="8417" max="8417" width="11.5703125" style="1" customWidth="1"/>
    <col min="8418" max="8418" width="12" style="1" customWidth="1"/>
    <col min="8419" max="8419" width="11" style="1" customWidth="1"/>
    <col min="8420" max="8420" width="8.28515625" style="1" customWidth="1"/>
    <col min="8421" max="8421" width="7.7109375" style="1" customWidth="1"/>
    <col min="8422" max="8422" width="7" style="1" customWidth="1"/>
    <col min="8423" max="8423" width="7.7109375" style="1" customWidth="1"/>
    <col min="8424" max="8424" width="9.28515625" style="1" customWidth="1"/>
    <col min="8425" max="8425" width="9.7109375" style="1" customWidth="1"/>
    <col min="8426" max="8426" width="8" style="1" customWidth="1"/>
    <col min="8427" max="8427" width="11.5703125" style="1" customWidth="1"/>
    <col min="8428" max="8428" width="12" style="1" customWidth="1"/>
    <col min="8429" max="8429" width="11" style="1" customWidth="1"/>
    <col min="8430" max="8430" width="8.28515625" style="1" customWidth="1"/>
    <col min="8431" max="8431" width="7.7109375" style="1" customWidth="1"/>
    <col min="8432" max="8432" width="7" style="1" customWidth="1"/>
    <col min="8433" max="8433" width="7.7109375" style="1" customWidth="1"/>
    <col min="8434" max="8434" width="9.28515625" style="1" customWidth="1"/>
    <col min="8435" max="8435" width="9.7109375" style="1" customWidth="1"/>
    <col min="8436" max="8436" width="8" style="1" customWidth="1"/>
    <col min="8437" max="8437" width="11.5703125" style="1" customWidth="1"/>
    <col min="8438" max="8438" width="12" style="1" customWidth="1"/>
    <col min="8439" max="8439" width="11" style="1" customWidth="1"/>
    <col min="8440" max="8440" width="8.28515625" style="1" customWidth="1"/>
    <col min="8441" max="8441" width="7.7109375" style="1" customWidth="1"/>
    <col min="8442" max="8442" width="7" style="1" customWidth="1"/>
    <col min="8443" max="8443" width="7.7109375" style="1" customWidth="1"/>
    <col min="8444" max="8444" width="9.28515625" style="1" customWidth="1"/>
    <col min="8445" max="8445" width="9.7109375" style="1" customWidth="1"/>
    <col min="8446" max="8446" width="8" style="1" customWidth="1"/>
    <col min="8447" max="8447" width="11.5703125" style="1" customWidth="1"/>
    <col min="8448" max="8448" width="12" style="1" customWidth="1"/>
    <col min="8449" max="8449" width="11" style="1" customWidth="1"/>
    <col min="8450" max="8450" width="8.28515625" style="1" customWidth="1"/>
    <col min="8451" max="8451" width="7.7109375" style="1" customWidth="1"/>
    <col min="8452" max="8452" width="7" style="1" customWidth="1"/>
    <col min="8453" max="8453" width="7.7109375" style="1" customWidth="1"/>
    <col min="8454" max="8454" width="9.28515625" style="1" customWidth="1"/>
    <col min="8455" max="8455" width="9.7109375" style="1" customWidth="1"/>
    <col min="8456" max="8456" width="8" style="1" customWidth="1"/>
    <col min="8457" max="8457" width="11.5703125" style="1" customWidth="1"/>
    <col min="8458" max="8458" width="12" style="1" customWidth="1"/>
    <col min="8459" max="8459" width="11" style="1" customWidth="1"/>
    <col min="8460" max="8460" width="8.28515625" style="1" customWidth="1"/>
    <col min="8461" max="8461" width="7.7109375" style="1" customWidth="1"/>
    <col min="8462" max="8462" width="7.85546875" style="1" customWidth="1"/>
    <col min="8463" max="8463" width="7.7109375" style="1" customWidth="1"/>
    <col min="8464" max="8464" width="9.28515625" style="1" customWidth="1"/>
    <col min="8465" max="8465" width="9.7109375" style="1" customWidth="1"/>
    <col min="8466" max="8466" width="8" style="1" customWidth="1"/>
    <col min="8467" max="8467" width="11.5703125" style="1" customWidth="1"/>
    <col min="8468" max="8468" width="12" style="1" customWidth="1"/>
    <col min="8469" max="8469" width="11" style="1" customWidth="1"/>
    <col min="8470" max="8470" width="8.28515625" style="1" customWidth="1"/>
    <col min="8471" max="8664" width="9.140625" style="1"/>
    <col min="8665" max="8665" width="6.28515625" style="1" customWidth="1"/>
    <col min="8666" max="8666" width="71.85546875" style="1" customWidth="1"/>
    <col min="8667" max="8667" width="7.5703125" style="1" customWidth="1"/>
    <col min="8668" max="8668" width="7" style="1" customWidth="1"/>
    <col min="8669" max="8669" width="7.7109375" style="1" customWidth="1"/>
    <col min="8670" max="8670" width="9.28515625" style="1" customWidth="1"/>
    <col min="8671" max="8671" width="9.7109375" style="1" customWidth="1"/>
    <col min="8672" max="8672" width="8" style="1" customWidth="1"/>
    <col min="8673" max="8673" width="11.5703125" style="1" customWidth="1"/>
    <col min="8674" max="8674" width="12" style="1" customWidth="1"/>
    <col min="8675" max="8675" width="11" style="1" customWidth="1"/>
    <col min="8676" max="8676" width="8.28515625" style="1" customWidth="1"/>
    <col min="8677" max="8677" width="7.7109375" style="1" customWidth="1"/>
    <col min="8678" max="8678" width="7" style="1" customWidth="1"/>
    <col min="8679" max="8679" width="7.7109375" style="1" customWidth="1"/>
    <col min="8680" max="8680" width="9.28515625" style="1" customWidth="1"/>
    <col min="8681" max="8681" width="9.7109375" style="1" customWidth="1"/>
    <col min="8682" max="8682" width="8" style="1" customWidth="1"/>
    <col min="8683" max="8683" width="11.5703125" style="1" customWidth="1"/>
    <col min="8684" max="8684" width="12" style="1" customWidth="1"/>
    <col min="8685" max="8685" width="11" style="1" customWidth="1"/>
    <col min="8686" max="8686" width="8.28515625" style="1" customWidth="1"/>
    <col min="8687" max="8687" width="7.7109375" style="1" customWidth="1"/>
    <col min="8688" max="8688" width="7" style="1" customWidth="1"/>
    <col min="8689" max="8689" width="7.7109375" style="1" customWidth="1"/>
    <col min="8690" max="8690" width="9.28515625" style="1" customWidth="1"/>
    <col min="8691" max="8691" width="9.7109375" style="1" customWidth="1"/>
    <col min="8692" max="8692" width="8" style="1" customWidth="1"/>
    <col min="8693" max="8693" width="11.5703125" style="1" customWidth="1"/>
    <col min="8694" max="8694" width="12" style="1" customWidth="1"/>
    <col min="8695" max="8695" width="11" style="1" customWidth="1"/>
    <col min="8696" max="8696" width="8.28515625" style="1" customWidth="1"/>
    <col min="8697" max="8697" width="7.7109375" style="1" customWidth="1"/>
    <col min="8698" max="8698" width="7" style="1" customWidth="1"/>
    <col min="8699" max="8699" width="7.7109375" style="1" customWidth="1"/>
    <col min="8700" max="8700" width="9.28515625" style="1" customWidth="1"/>
    <col min="8701" max="8701" width="9.7109375" style="1" customWidth="1"/>
    <col min="8702" max="8702" width="8" style="1" customWidth="1"/>
    <col min="8703" max="8703" width="11.5703125" style="1" customWidth="1"/>
    <col min="8704" max="8704" width="12" style="1" customWidth="1"/>
    <col min="8705" max="8705" width="11" style="1" customWidth="1"/>
    <col min="8706" max="8706" width="8.28515625" style="1" customWidth="1"/>
    <col min="8707" max="8707" width="7.7109375" style="1" customWidth="1"/>
    <col min="8708" max="8708" width="7" style="1" customWidth="1"/>
    <col min="8709" max="8709" width="7.7109375" style="1" customWidth="1"/>
    <col min="8710" max="8710" width="9.28515625" style="1" customWidth="1"/>
    <col min="8711" max="8711" width="9.7109375" style="1" customWidth="1"/>
    <col min="8712" max="8712" width="8" style="1" customWidth="1"/>
    <col min="8713" max="8713" width="11.5703125" style="1" customWidth="1"/>
    <col min="8714" max="8714" width="12" style="1" customWidth="1"/>
    <col min="8715" max="8715" width="11" style="1" customWidth="1"/>
    <col min="8716" max="8716" width="8.28515625" style="1" customWidth="1"/>
    <col min="8717" max="8717" width="7.7109375" style="1" customWidth="1"/>
    <col min="8718" max="8718" width="7.85546875" style="1" customWidth="1"/>
    <col min="8719" max="8719" width="7.7109375" style="1" customWidth="1"/>
    <col min="8720" max="8720" width="9.28515625" style="1" customWidth="1"/>
    <col min="8721" max="8721" width="9.7109375" style="1" customWidth="1"/>
    <col min="8722" max="8722" width="8" style="1" customWidth="1"/>
    <col min="8723" max="8723" width="11.5703125" style="1" customWidth="1"/>
    <col min="8724" max="8724" width="12" style="1" customWidth="1"/>
    <col min="8725" max="8725" width="11" style="1" customWidth="1"/>
    <col min="8726" max="8726" width="8.28515625" style="1" customWidth="1"/>
    <col min="8727" max="8920" width="9.140625" style="1"/>
    <col min="8921" max="8921" width="6.28515625" style="1" customWidth="1"/>
    <col min="8922" max="8922" width="71.85546875" style="1" customWidth="1"/>
    <col min="8923" max="8923" width="7.5703125" style="1" customWidth="1"/>
    <col min="8924" max="8924" width="7" style="1" customWidth="1"/>
    <col min="8925" max="8925" width="7.7109375" style="1" customWidth="1"/>
    <col min="8926" max="8926" width="9.28515625" style="1" customWidth="1"/>
    <col min="8927" max="8927" width="9.7109375" style="1" customWidth="1"/>
    <col min="8928" max="8928" width="8" style="1" customWidth="1"/>
    <col min="8929" max="8929" width="11.5703125" style="1" customWidth="1"/>
    <col min="8930" max="8930" width="12" style="1" customWidth="1"/>
    <col min="8931" max="8931" width="11" style="1" customWidth="1"/>
    <col min="8932" max="8932" width="8.28515625" style="1" customWidth="1"/>
    <col min="8933" max="8933" width="7.7109375" style="1" customWidth="1"/>
    <col min="8934" max="8934" width="7" style="1" customWidth="1"/>
    <col min="8935" max="8935" width="7.7109375" style="1" customWidth="1"/>
    <col min="8936" max="8936" width="9.28515625" style="1" customWidth="1"/>
    <col min="8937" max="8937" width="9.7109375" style="1" customWidth="1"/>
    <col min="8938" max="8938" width="8" style="1" customWidth="1"/>
    <col min="8939" max="8939" width="11.5703125" style="1" customWidth="1"/>
    <col min="8940" max="8940" width="12" style="1" customWidth="1"/>
    <col min="8941" max="8941" width="11" style="1" customWidth="1"/>
    <col min="8942" max="8942" width="8.28515625" style="1" customWidth="1"/>
    <col min="8943" max="8943" width="7.7109375" style="1" customWidth="1"/>
    <col min="8944" max="8944" width="7" style="1" customWidth="1"/>
    <col min="8945" max="8945" width="7.7109375" style="1" customWidth="1"/>
    <col min="8946" max="8946" width="9.28515625" style="1" customWidth="1"/>
    <col min="8947" max="8947" width="9.7109375" style="1" customWidth="1"/>
    <col min="8948" max="8948" width="8" style="1" customWidth="1"/>
    <col min="8949" max="8949" width="11.5703125" style="1" customWidth="1"/>
    <col min="8950" max="8950" width="12" style="1" customWidth="1"/>
    <col min="8951" max="8951" width="11" style="1" customWidth="1"/>
    <col min="8952" max="8952" width="8.28515625" style="1" customWidth="1"/>
    <col min="8953" max="8953" width="7.7109375" style="1" customWidth="1"/>
    <col min="8954" max="8954" width="7" style="1" customWidth="1"/>
    <col min="8955" max="8955" width="7.7109375" style="1" customWidth="1"/>
    <col min="8956" max="8956" width="9.28515625" style="1" customWidth="1"/>
    <col min="8957" max="8957" width="9.7109375" style="1" customWidth="1"/>
    <col min="8958" max="8958" width="8" style="1" customWidth="1"/>
    <col min="8959" max="8959" width="11.5703125" style="1" customWidth="1"/>
    <col min="8960" max="8960" width="12" style="1" customWidth="1"/>
    <col min="8961" max="8961" width="11" style="1" customWidth="1"/>
    <col min="8962" max="8962" width="8.28515625" style="1" customWidth="1"/>
    <col min="8963" max="8963" width="7.7109375" style="1" customWidth="1"/>
    <col min="8964" max="8964" width="7" style="1" customWidth="1"/>
    <col min="8965" max="8965" width="7.7109375" style="1" customWidth="1"/>
    <col min="8966" max="8966" width="9.28515625" style="1" customWidth="1"/>
    <col min="8967" max="8967" width="9.7109375" style="1" customWidth="1"/>
    <col min="8968" max="8968" width="8" style="1" customWidth="1"/>
    <col min="8969" max="8969" width="11.5703125" style="1" customWidth="1"/>
    <col min="8970" max="8970" width="12" style="1" customWidth="1"/>
    <col min="8971" max="8971" width="11" style="1" customWidth="1"/>
    <col min="8972" max="8972" width="8.28515625" style="1" customWidth="1"/>
    <col min="8973" max="8973" width="7.7109375" style="1" customWidth="1"/>
    <col min="8974" max="8974" width="7.85546875" style="1" customWidth="1"/>
    <col min="8975" max="8975" width="7.7109375" style="1" customWidth="1"/>
    <col min="8976" max="8976" width="9.28515625" style="1" customWidth="1"/>
    <col min="8977" max="8977" width="9.7109375" style="1" customWidth="1"/>
    <col min="8978" max="8978" width="8" style="1" customWidth="1"/>
    <col min="8979" max="8979" width="11.5703125" style="1" customWidth="1"/>
    <col min="8980" max="8980" width="12" style="1" customWidth="1"/>
    <col min="8981" max="8981" width="11" style="1" customWidth="1"/>
    <col min="8982" max="8982" width="8.28515625" style="1" customWidth="1"/>
    <col min="8983" max="9176" width="9.140625" style="1"/>
    <col min="9177" max="9177" width="6.28515625" style="1" customWidth="1"/>
    <col min="9178" max="9178" width="71.85546875" style="1" customWidth="1"/>
    <col min="9179" max="9179" width="7.5703125" style="1" customWidth="1"/>
    <col min="9180" max="9180" width="7" style="1" customWidth="1"/>
    <col min="9181" max="9181" width="7.7109375" style="1" customWidth="1"/>
    <col min="9182" max="9182" width="9.28515625" style="1" customWidth="1"/>
    <col min="9183" max="9183" width="9.7109375" style="1" customWidth="1"/>
    <col min="9184" max="9184" width="8" style="1" customWidth="1"/>
    <col min="9185" max="9185" width="11.5703125" style="1" customWidth="1"/>
    <col min="9186" max="9186" width="12" style="1" customWidth="1"/>
    <col min="9187" max="9187" width="11" style="1" customWidth="1"/>
    <col min="9188" max="9188" width="8.28515625" style="1" customWidth="1"/>
    <col min="9189" max="9189" width="7.7109375" style="1" customWidth="1"/>
    <col min="9190" max="9190" width="7" style="1" customWidth="1"/>
    <col min="9191" max="9191" width="7.7109375" style="1" customWidth="1"/>
    <col min="9192" max="9192" width="9.28515625" style="1" customWidth="1"/>
    <col min="9193" max="9193" width="9.7109375" style="1" customWidth="1"/>
    <col min="9194" max="9194" width="8" style="1" customWidth="1"/>
    <col min="9195" max="9195" width="11.5703125" style="1" customWidth="1"/>
    <col min="9196" max="9196" width="12" style="1" customWidth="1"/>
    <col min="9197" max="9197" width="11" style="1" customWidth="1"/>
    <col min="9198" max="9198" width="8.28515625" style="1" customWidth="1"/>
    <col min="9199" max="9199" width="7.7109375" style="1" customWidth="1"/>
    <col min="9200" max="9200" width="7" style="1" customWidth="1"/>
    <col min="9201" max="9201" width="7.7109375" style="1" customWidth="1"/>
    <col min="9202" max="9202" width="9.28515625" style="1" customWidth="1"/>
    <col min="9203" max="9203" width="9.7109375" style="1" customWidth="1"/>
    <col min="9204" max="9204" width="8" style="1" customWidth="1"/>
    <col min="9205" max="9205" width="11.5703125" style="1" customWidth="1"/>
    <col min="9206" max="9206" width="12" style="1" customWidth="1"/>
    <col min="9207" max="9207" width="11" style="1" customWidth="1"/>
    <col min="9208" max="9208" width="8.28515625" style="1" customWidth="1"/>
    <col min="9209" max="9209" width="7.7109375" style="1" customWidth="1"/>
    <col min="9210" max="9210" width="7" style="1" customWidth="1"/>
    <col min="9211" max="9211" width="7.7109375" style="1" customWidth="1"/>
    <col min="9212" max="9212" width="9.28515625" style="1" customWidth="1"/>
    <col min="9213" max="9213" width="9.7109375" style="1" customWidth="1"/>
    <col min="9214" max="9214" width="8" style="1" customWidth="1"/>
    <col min="9215" max="9215" width="11.5703125" style="1" customWidth="1"/>
    <col min="9216" max="9216" width="12" style="1" customWidth="1"/>
    <col min="9217" max="9217" width="11" style="1" customWidth="1"/>
    <col min="9218" max="9218" width="8.28515625" style="1" customWidth="1"/>
    <col min="9219" max="9219" width="7.7109375" style="1" customWidth="1"/>
    <col min="9220" max="9220" width="7" style="1" customWidth="1"/>
    <col min="9221" max="9221" width="7.7109375" style="1" customWidth="1"/>
    <col min="9222" max="9222" width="9.28515625" style="1" customWidth="1"/>
    <col min="9223" max="9223" width="9.7109375" style="1" customWidth="1"/>
    <col min="9224" max="9224" width="8" style="1" customWidth="1"/>
    <col min="9225" max="9225" width="11.5703125" style="1" customWidth="1"/>
    <col min="9226" max="9226" width="12" style="1" customWidth="1"/>
    <col min="9227" max="9227" width="11" style="1" customWidth="1"/>
    <col min="9228" max="9228" width="8.28515625" style="1" customWidth="1"/>
    <col min="9229" max="9229" width="7.7109375" style="1" customWidth="1"/>
    <col min="9230" max="9230" width="7.85546875" style="1" customWidth="1"/>
    <col min="9231" max="9231" width="7.7109375" style="1" customWidth="1"/>
    <col min="9232" max="9232" width="9.28515625" style="1" customWidth="1"/>
    <col min="9233" max="9233" width="9.7109375" style="1" customWidth="1"/>
    <col min="9234" max="9234" width="8" style="1" customWidth="1"/>
    <col min="9235" max="9235" width="11.5703125" style="1" customWidth="1"/>
    <col min="9236" max="9236" width="12" style="1" customWidth="1"/>
    <col min="9237" max="9237" width="11" style="1" customWidth="1"/>
    <col min="9238" max="9238" width="8.28515625" style="1" customWidth="1"/>
    <col min="9239" max="9432" width="9.140625" style="1"/>
    <col min="9433" max="9433" width="6.28515625" style="1" customWidth="1"/>
    <col min="9434" max="9434" width="71.85546875" style="1" customWidth="1"/>
    <col min="9435" max="9435" width="7.5703125" style="1" customWidth="1"/>
    <col min="9436" max="9436" width="7" style="1" customWidth="1"/>
    <col min="9437" max="9437" width="7.7109375" style="1" customWidth="1"/>
    <col min="9438" max="9438" width="9.28515625" style="1" customWidth="1"/>
    <col min="9439" max="9439" width="9.7109375" style="1" customWidth="1"/>
    <col min="9440" max="9440" width="8" style="1" customWidth="1"/>
    <col min="9441" max="9441" width="11.5703125" style="1" customWidth="1"/>
    <col min="9442" max="9442" width="12" style="1" customWidth="1"/>
    <col min="9443" max="9443" width="11" style="1" customWidth="1"/>
    <col min="9444" max="9444" width="8.28515625" style="1" customWidth="1"/>
    <col min="9445" max="9445" width="7.7109375" style="1" customWidth="1"/>
    <col min="9446" max="9446" width="7" style="1" customWidth="1"/>
    <col min="9447" max="9447" width="7.7109375" style="1" customWidth="1"/>
    <col min="9448" max="9448" width="9.28515625" style="1" customWidth="1"/>
    <col min="9449" max="9449" width="9.7109375" style="1" customWidth="1"/>
    <col min="9450" max="9450" width="8" style="1" customWidth="1"/>
    <col min="9451" max="9451" width="11.5703125" style="1" customWidth="1"/>
    <col min="9452" max="9452" width="12" style="1" customWidth="1"/>
    <col min="9453" max="9453" width="11" style="1" customWidth="1"/>
    <col min="9454" max="9454" width="8.28515625" style="1" customWidth="1"/>
    <col min="9455" max="9455" width="7.7109375" style="1" customWidth="1"/>
    <col min="9456" max="9456" width="7" style="1" customWidth="1"/>
    <col min="9457" max="9457" width="7.7109375" style="1" customWidth="1"/>
    <col min="9458" max="9458" width="9.28515625" style="1" customWidth="1"/>
    <col min="9459" max="9459" width="9.7109375" style="1" customWidth="1"/>
    <col min="9460" max="9460" width="8" style="1" customWidth="1"/>
    <col min="9461" max="9461" width="11.5703125" style="1" customWidth="1"/>
    <col min="9462" max="9462" width="12" style="1" customWidth="1"/>
    <col min="9463" max="9463" width="11" style="1" customWidth="1"/>
    <col min="9464" max="9464" width="8.28515625" style="1" customWidth="1"/>
    <col min="9465" max="9465" width="7.7109375" style="1" customWidth="1"/>
    <col min="9466" max="9466" width="7" style="1" customWidth="1"/>
    <col min="9467" max="9467" width="7.7109375" style="1" customWidth="1"/>
    <col min="9468" max="9468" width="9.28515625" style="1" customWidth="1"/>
    <col min="9469" max="9469" width="9.7109375" style="1" customWidth="1"/>
    <col min="9470" max="9470" width="8" style="1" customWidth="1"/>
    <col min="9471" max="9471" width="11.5703125" style="1" customWidth="1"/>
    <col min="9472" max="9472" width="12" style="1" customWidth="1"/>
    <col min="9473" max="9473" width="11" style="1" customWidth="1"/>
    <col min="9474" max="9474" width="8.28515625" style="1" customWidth="1"/>
    <col min="9475" max="9475" width="7.7109375" style="1" customWidth="1"/>
    <col min="9476" max="9476" width="7" style="1" customWidth="1"/>
    <col min="9477" max="9477" width="7.7109375" style="1" customWidth="1"/>
    <col min="9478" max="9478" width="9.28515625" style="1" customWidth="1"/>
    <col min="9479" max="9479" width="9.7109375" style="1" customWidth="1"/>
    <col min="9480" max="9480" width="8" style="1" customWidth="1"/>
    <col min="9481" max="9481" width="11.5703125" style="1" customWidth="1"/>
    <col min="9482" max="9482" width="12" style="1" customWidth="1"/>
    <col min="9483" max="9483" width="11" style="1" customWidth="1"/>
    <col min="9484" max="9484" width="8.28515625" style="1" customWidth="1"/>
    <col min="9485" max="9485" width="7.7109375" style="1" customWidth="1"/>
    <col min="9486" max="9486" width="7.85546875" style="1" customWidth="1"/>
    <col min="9487" max="9487" width="7.7109375" style="1" customWidth="1"/>
    <col min="9488" max="9488" width="9.28515625" style="1" customWidth="1"/>
    <col min="9489" max="9489" width="9.7109375" style="1" customWidth="1"/>
    <col min="9490" max="9490" width="8" style="1" customWidth="1"/>
    <col min="9491" max="9491" width="11.5703125" style="1" customWidth="1"/>
    <col min="9492" max="9492" width="12" style="1" customWidth="1"/>
    <col min="9493" max="9493" width="11" style="1" customWidth="1"/>
    <col min="9494" max="9494" width="8.28515625" style="1" customWidth="1"/>
    <col min="9495" max="9688" width="9.140625" style="1"/>
    <col min="9689" max="9689" width="6.28515625" style="1" customWidth="1"/>
    <col min="9690" max="9690" width="71.85546875" style="1" customWidth="1"/>
    <col min="9691" max="9691" width="7.5703125" style="1" customWidth="1"/>
    <col min="9692" max="9692" width="7" style="1" customWidth="1"/>
    <col min="9693" max="9693" width="7.7109375" style="1" customWidth="1"/>
    <col min="9694" max="9694" width="9.28515625" style="1" customWidth="1"/>
    <col min="9695" max="9695" width="9.7109375" style="1" customWidth="1"/>
    <col min="9696" max="9696" width="8" style="1" customWidth="1"/>
    <col min="9697" max="9697" width="11.5703125" style="1" customWidth="1"/>
    <col min="9698" max="9698" width="12" style="1" customWidth="1"/>
    <col min="9699" max="9699" width="11" style="1" customWidth="1"/>
    <col min="9700" max="9700" width="8.28515625" style="1" customWidth="1"/>
    <col min="9701" max="9701" width="7.7109375" style="1" customWidth="1"/>
    <col min="9702" max="9702" width="7" style="1" customWidth="1"/>
    <col min="9703" max="9703" width="7.7109375" style="1" customWidth="1"/>
    <col min="9704" max="9704" width="9.28515625" style="1" customWidth="1"/>
    <col min="9705" max="9705" width="9.7109375" style="1" customWidth="1"/>
    <col min="9706" max="9706" width="8" style="1" customWidth="1"/>
    <col min="9707" max="9707" width="11.5703125" style="1" customWidth="1"/>
    <col min="9708" max="9708" width="12" style="1" customWidth="1"/>
    <col min="9709" max="9709" width="11" style="1" customWidth="1"/>
    <col min="9710" max="9710" width="8.28515625" style="1" customWidth="1"/>
    <col min="9711" max="9711" width="7.7109375" style="1" customWidth="1"/>
    <col min="9712" max="9712" width="7" style="1" customWidth="1"/>
    <col min="9713" max="9713" width="7.7109375" style="1" customWidth="1"/>
    <col min="9714" max="9714" width="9.28515625" style="1" customWidth="1"/>
    <col min="9715" max="9715" width="9.7109375" style="1" customWidth="1"/>
    <col min="9716" max="9716" width="8" style="1" customWidth="1"/>
    <col min="9717" max="9717" width="11.5703125" style="1" customWidth="1"/>
    <col min="9718" max="9718" width="12" style="1" customWidth="1"/>
    <col min="9719" max="9719" width="11" style="1" customWidth="1"/>
    <col min="9720" max="9720" width="8.28515625" style="1" customWidth="1"/>
    <col min="9721" max="9721" width="7.7109375" style="1" customWidth="1"/>
    <col min="9722" max="9722" width="7" style="1" customWidth="1"/>
    <col min="9723" max="9723" width="7.7109375" style="1" customWidth="1"/>
    <col min="9724" max="9724" width="9.28515625" style="1" customWidth="1"/>
    <col min="9725" max="9725" width="9.7109375" style="1" customWidth="1"/>
    <col min="9726" max="9726" width="8" style="1" customWidth="1"/>
    <col min="9727" max="9727" width="11.5703125" style="1" customWidth="1"/>
    <col min="9728" max="9728" width="12" style="1" customWidth="1"/>
    <col min="9729" max="9729" width="11" style="1" customWidth="1"/>
    <col min="9730" max="9730" width="8.28515625" style="1" customWidth="1"/>
    <col min="9731" max="9731" width="7.7109375" style="1" customWidth="1"/>
    <col min="9732" max="9732" width="7" style="1" customWidth="1"/>
    <col min="9733" max="9733" width="7.7109375" style="1" customWidth="1"/>
    <col min="9734" max="9734" width="9.28515625" style="1" customWidth="1"/>
    <col min="9735" max="9735" width="9.7109375" style="1" customWidth="1"/>
    <col min="9736" max="9736" width="8" style="1" customWidth="1"/>
    <col min="9737" max="9737" width="11.5703125" style="1" customWidth="1"/>
    <col min="9738" max="9738" width="12" style="1" customWidth="1"/>
    <col min="9739" max="9739" width="11" style="1" customWidth="1"/>
    <col min="9740" max="9740" width="8.28515625" style="1" customWidth="1"/>
    <col min="9741" max="9741" width="7.7109375" style="1" customWidth="1"/>
    <col min="9742" max="9742" width="7.85546875" style="1" customWidth="1"/>
    <col min="9743" max="9743" width="7.7109375" style="1" customWidth="1"/>
    <col min="9744" max="9744" width="9.28515625" style="1" customWidth="1"/>
    <col min="9745" max="9745" width="9.7109375" style="1" customWidth="1"/>
    <col min="9746" max="9746" width="8" style="1" customWidth="1"/>
    <col min="9747" max="9747" width="11.5703125" style="1" customWidth="1"/>
    <col min="9748" max="9748" width="12" style="1" customWidth="1"/>
    <col min="9749" max="9749" width="11" style="1" customWidth="1"/>
    <col min="9750" max="9750" width="8.28515625" style="1" customWidth="1"/>
    <col min="9751" max="9944" width="9.140625" style="1"/>
    <col min="9945" max="9945" width="6.28515625" style="1" customWidth="1"/>
    <col min="9946" max="9946" width="71.85546875" style="1" customWidth="1"/>
    <col min="9947" max="9947" width="7.5703125" style="1" customWidth="1"/>
    <col min="9948" max="9948" width="7" style="1" customWidth="1"/>
    <col min="9949" max="9949" width="7.7109375" style="1" customWidth="1"/>
    <col min="9950" max="9950" width="9.28515625" style="1" customWidth="1"/>
    <col min="9951" max="9951" width="9.7109375" style="1" customWidth="1"/>
    <col min="9952" max="9952" width="8" style="1" customWidth="1"/>
    <col min="9953" max="9953" width="11.5703125" style="1" customWidth="1"/>
    <col min="9954" max="9954" width="12" style="1" customWidth="1"/>
    <col min="9955" max="9955" width="11" style="1" customWidth="1"/>
    <col min="9956" max="9956" width="8.28515625" style="1" customWidth="1"/>
    <col min="9957" max="9957" width="7.7109375" style="1" customWidth="1"/>
    <col min="9958" max="9958" width="7" style="1" customWidth="1"/>
    <col min="9959" max="9959" width="7.7109375" style="1" customWidth="1"/>
    <col min="9960" max="9960" width="9.28515625" style="1" customWidth="1"/>
    <col min="9961" max="9961" width="9.7109375" style="1" customWidth="1"/>
    <col min="9962" max="9962" width="8" style="1" customWidth="1"/>
    <col min="9963" max="9963" width="11.5703125" style="1" customWidth="1"/>
    <col min="9964" max="9964" width="12" style="1" customWidth="1"/>
    <col min="9965" max="9965" width="11" style="1" customWidth="1"/>
    <col min="9966" max="9966" width="8.28515625" style="1" customWidth="1"/>
    <col min="9967" max="9967" width="7.7109375" style="1" customWidth="1"/>
    <col min="9968" max="9968" width="7" style="1" customWidth="1"/>
    <col min="9969" max="9969" width="7.7109375" style="1" customWidth="1"/>
    <col min="9970" max="9970" width="9.28515625" style="1" customWidth="1"/>
    <col min="9971" max="9971" width="9.7109375" style="1" customWidth="1"/>
    <col min="9972" max="9972" width="8" style="1" customWidth="1"/>
    <col min="9973" max="9973" width="11.5703125" style="1" customWidth="1"/>
    <col min="9974" max="9974" width="12" style="1" customWidth="1"/>
    <col min="9975" max="9975" width="11" style="1" customWidth="1"/>
    <col min="9976" max="9976" width="8.28515625" style="1" customWidth="1"/>
    <col min="9977" max="9977" width="7.7109375" style="1" customWidth="1"/>
    <col min="9978" max="9978" width="7" style="1" customWidth="1"/>
    <col min="9979" max="9979" width="7.7109375" style="1" customWidth="1"/>
    <col min="9980" max="9980" width="9.28515625" style="1" customWidth="1"/>
    <col min="9981" max="9981" width="9.7109375" style="1" customWidth="1"/>
    <col min="9982" max="9982" width="8" style="1" customWidth="1"/>
    <col min="9983" max="9983" width="11.5703125" style="1" customWidth="1"/>
    <col min="9984" max="9984" width="12" style="1" customWidth="1"/>
    <col min="9985" max="9985" width="11" style="1" customWidth="1"/>
    <col min="9986" max="9986" width="8.28515625" style="1" customWidth="1"/>
    <col min="9987" max="9987" width="7.7109375" style="1" customWidth="1"/>
    <col min="9988" max="9988" width="7" style="1" customWidth="1"/>
    <col min="9989" max="9989" width="7.7109375" style="1" customWidth="1"/>
    <col min="9990" max="9990" width="9.28515625" style="1" customWidth="1"/>
    <col min="9991" max="9991" width="9.7109375" style="1" customWidth="1"/>
    <col min="9992" max="9992" width="8" style="1" customWidth="1"/>
    <col min="9993" max="9993" width="11.5703125" style="1" customWidth="1"/>
    <col min="9994" max="9994" width="12" style="1" customWidth="1"/>
    <col min="9995" max="9995" width="11" style="1" customWidth="1"/>
    <col min="9996" max="9996" width="8.28515625" style="1" customWidth="1"/>
    <col min="9997" max="9997" width="7.7109375" style="1" customWidth="1"/>
    <col min="9998" max="9998" width="7.85546875" style="1" customWidth="1"/>
    <col min="9999" max="9999" width="7.7109375" style="1" customWidth="1"/>
    <col min="10000" max="10000" width="9.28515625" style="1" customWidth="1"/>
    <col min="10001" max="10001" width="9.7109375" style="1" customWidth="1"/>
    <col min="10002" max="10002" width="8" style="1" customWidth="1"/>
    <col min="10003" max="10003" width="11.5703125" style="1" customWidth="1"/>
    <col min="10004" max="10004" width="12" style="1" customWidth="1"/>
    <col min="10005" max="10005" width="11" style="1" customWidth="1"/>
    <col min="10006" max="10006" width="8.28515625" style="1" customWidth="1"/>
    <col min="10007" max="10200" width="9.140625" style="1"/>
    <col min="10201" max="10201" width="6.28515625" style="1" customWidth="1"/>
    <col min="10202" max="10202" width="71.85546875" style="1" customWidth="1"/>
    <col min="10203" max="10203" width="7.5703125" style="1" customWidth="1"/>
    <col min="10204" max="10204" width="7" style="1" customWidth="1"/>
    <col min="10205" max="10205" width="7.7109375" style="1" customWidth="1"/>
    <col min="10206" max="10206" width="9.28515625" style="1" customWidth="1"/>
    <col min="10207" max="10207" width="9.7109375" style="1" customWidth="1"/>
    <col min="10208" max="10208" width="8" style="1" customWidth="1"/>
    <col min="10209" max="10209" width="11.5703125" style="1" customWidth="1"/>
    <col min="10210" max="10210" width="12" style="1" customWidth="1"/>
    <col min="10211" max="10211" width="11" style="1" customWidth="1"/>
    <col min="10212" max="10212" width="8.28515625" style="1" customWidth="1"/>
    <col min="10213" max="10213" width="7.7109375" style="1" customWidth="1"/>
    <col min="10214" max="10214" width="7" style="1" customWidth="1"/>
    <col min="10215" max="10215" width="7.7109375" style="1" customWidth="1"/>
    <col min="10216" max="10216" width="9.28515625" style="1" customWidth="1"/>
    <col min="10217" max="10217" width="9.7109375" style="1" customWidth="1"/>
    <col min="10218" max="10218" width="8" style="1" customWidth="1"/>
    <col min="10219" max="10219" width="11.5703125" style="1" customWidth="1"/>
    <col min="10220" max="10220" width="12" style="1" customWidth="1"/>
    <col min="10221" max="10221" width="11" style="1" customWidth="1"/>
    <col min="10222" max="10222" width="8.28515625" style="1" customWidth="1"/>
    <col min="10223" max="10223" width="7.7109375" style="1" customWidth="1"/>
    <col min="10224" max="10224" width="7" style="1" customWidth="1"/>
    <col min="10225" max="10225" width="7.7109375" style="1" customWidth="1"/>
    <col min="10226" max="10226" width="9.28515625" style="1" customWidth="1"/>
    <col min="10227" max="10227" width="9.7109375" style="1" customWidth="1"/>
    <col min="10228" max="10228" width="8" style="1" customWidth="1"/>
    <col min="10229" max="10229" width="11.5703125" style="1" customWidth="1"/>
    <col min="10230" max="10230" width="12" style="1" customWidth="1"/>
    <col min="10231" max="10231" width="11" style="1" customWidth="1"/>
    <col min="10232" max="10232" width="8.28515625" style="1" customWidth="1"/>
    <col min="10233" max="10233" width="7.7109375" style="1" customWidth="1"/>
    <col min="10234" max="10234" width="7" style="1" customWidth="1"/>
    <col min="10235" max="10235" width="7.7109375" style="1" customWidth="1"/>
    <col min="10236" max="10236" width="9.28515625" style="1" customWidth="1"/>
    <col min="10237" max="10237" width="9.7109375" style="1" customWidth="1"/>
    <col min="10238" max="10238" width="8" style="1" customWidth="1"/>
    <col min="10239" max="10239" width="11.5703125" style="1" customWidth="1"/>
    <col min="10240" max="10240" width="12" style="1" customWidth="1"/>
    <col min="10241" max="10241" width="11" style="1" customWidth="1"/>
    <col min="10242" max="10242" width="8.28515625" style="1" customWidth="1"/>
    <col min="10243" max="10243" width="7.7109375" style="1" customWidth="1"/>
    <col min="10244" max="10244" width="7" style="1" customWidth="1"/>
    <col min="10245" max="10245" width="7.7109375" style="1" customWidth="1"/>
    <col min="10246" max="10246" width="9.28515625" style="1" customWidth="1"/>
    <col min="10247" max="10247" width="9.7109375" style="1" customWidth="1"/>
    <col min="10248" max="10248" width="8" style="1" customWidth="1"/>
    <col min="10249" max="10249" width="11.5703125" style="1" customWidth="1"/>
    <col min="10250" max="10250" width="12" style="1" customWidth="1"/>
    <col min="10251" max="10251" width="11" style="1" customWidth="1"/>
    <col min="10252" max="10252" width="8.28515625" style="1" customWidth="1"/>
    <col min="10253" max="10253" width="7.7109375" style="1" customWidth="1"/>
    <col min="10254" max="10254" width="7.85546875" style="1" customWidth="1"/>
    <col min="10255" max="10255" width="7.7109375" style="1" customWidth="1"/>
    <col min="10256" max="10256" width="9.28515625" style="1" customWidth="1"/>
    <col min="10257" max="10257" width="9.7109375" style="1" customWidth="1"/>
    <col min="10258" max="10258" width="8" style="1" customWidth="1"/>
    <col min="10259" max="10259" width="11.5703125" style="1" customWidth="1"/>
    <col min="10260" max="10260" width="12" style="1" customWidth="1"/>
    <col min="10261" max="10261" width="11" style="1" customWidth="1"/>
    <col min="10262" max="10262" width="8.28515625" style="1" customWidth="1"/>
    <col min="10263" max="10456" width="9.140625" style="1"/>
    <col min="10457" max="10457" width="6.28515625" style="1" customWidth="1"/>
    <col min="10458" max="10458" width="71.85546875" style="1" customWidth="1"/>
    <col min="10459" max="10459" width="7.5703125" style="1" customWidth="1"/>
    <col min="10460" max="10460" width="7" style="1" customWidth="1"/>
    <col min="10461" max="10461" width="7.7109375" style="1" customWidth="1"/>
    <col min="10462" max="10462" width="9.28515625" style="1" customWidth="1"/>
    <col min="10463" max="10463" width="9.7109375" style="1" customWidth="1"/>
    <col min="10464" max="10464" width="8" style="1" customWidth="1"/>
    <col min="10465" max="10465" width="11.5703125" style="1" customWidth="1"/>
    <col min="10466" max="10466" width="12" style="1" customWidth="1"/>
    <col min="10467" max="10467" width="11" style="1" customWidth="1"/>
    <col min="10468" max="10468" width="8.28515625" style="1" customWidth="1"/>
    <col min="10469" max="10469" width="7.7109375" style="1" customWidth="1"/>
    <col min="10470" max="10470" width="7" style="1" customWidth="1"/>
    <col min="10471" max="10471" width="7.7109375" style="1" customWidth="1"/>
    <col min="10472" max="10472" width="9.28515625" style="1" customWidth="1"/>
    <col min="10473" max="10473" width="9.7109375" style="1" customWidth="1"/>
    <col min="10474" max="10474" width="8" style="1" customWidth="1"/>
    <col min="10475" max="10475" width="11.5703125" style="1" customWidth="1"/>
    <col min="10476" max="10476" width="12" style="1" customWidth="1"/>
    <col min="10477" max="10477" width="11" style="1" customWidth="1"/>
    <col min="10478" max="10478" width="8.28515625" style="1" customWidth="1"/>
    <col min="10479" max="10479" width="7.7109375" style="1" customWidth="1"/>
    <col min="10480" max="10480" width="7" style="1" customWidth="1"/>
    <col min="10481" max="10481" width="7.7109375" style="1" customWidth="1"/>
    <col min="10482" max="10482" width="9.28515625" style="1" customWidth="1"/>
    <col min="10483" max="10483" width="9.7109375" style="1" customWidth="1"/>
    <col min="10484" max="10484" width="8" style="1" customWidth="1"/>
    <col min="10485" max="10485" width="11.5703125" style="1" customWidth="1"/>
    <col min="10486" max="10486" width="12" style="1" customWidth="1"/>
    <col min="10487" max="10487" width="11" style="1" customWidth="1"/>
    <col min="10488" max="10488" width="8.28515625" style="1" customWidth="1"/>
    <col min="10489" max="10489" width="7.7109375" style="1" customWidth="1"/>
    <col min="10490" max="10490" width="7" style="1" customWidth="1"/>
    <col min="10491" max="10491" width="7.7109375" style="1" customWidth="1"/>
    <col min="10492" max="10492" width="9.28515625" style="1" customWidth="1"/>
    <col min="10493" max="10493" width="9.7109375" style="1" customWidth="1"/>
    <col min="10494" max="10494" width="8" style="1" customWidth="1"/>
    <col min="10495" max="10495" width="11.5703125" style="1" customWidth="1"/>
    <col min="10496" max="10496" width="12" style="1" customWidth="1"/>
    <col min="10497" max="10497" width="11" style="1" customWidth="1"/>
    <col min="10498" max="10498" width="8.28515625" style="1" customWidth="1"/>
    <col min="10499" max="10499" width="7.7109375" style="1" customWidth="1"/>
    <col min="10500" max="10500" width="7" style="1" customWidth="1"/>
    <col min="10501" max="10501" width="7.7109375" style="1" customWidth="1"/>
    <col min="10502" max="10502" width="9.28515625" style="1" customWidth="1"/>
    <col min="10503" max="10503" width="9.7109375" style="1" customWidth="1"/>
    <col min="10504" max="10504" width="8" style="1" customWidth="1"/>
    <col min="10505" max="10505" width="11.5703125" style="1" customWidth="1"/>
    <col min="10506" max="10506" width="12" style="1" customWidth="1"/>
    <col min="10507" max="10507" width="11" style="1" customWidth="1"/>
    <col min="10508" max="10508" width="8.28515625" style="1" customWidth="1"/>
    <col min="10509" max="10509" width="7.7109375" style="1" customWidth="1"/>
    <col min="10510" max="10510" width="7.85546875" style="1" customWidth="1"/>
    <col min="10511" max="10511" width="7.7109375" style="1" customWidth="1"/>
    <col min="10512" max="10512" width="9.28515625" style="1" customWidth="1"/>
    <col min="10513" max="10513" width="9.7109375" style="1" customWidth="1"/>
    <col min="10514" max="10514" width="8" style="1" customWidth="1"/>
    <col min="10515" max="10515" width="11.5703125" style="1" customWidth="1"/>
    <col min="10516" max="10516" width="12" style="1" customWidth="1"/>
    <col min="10517" max="10517" width="11" style="1" customWidth="1"/>
    <col min="10518" max="10518" width="8.28515625" style="1" customWidth="1"/>
    <col min="10519" max="10712" width="9.140625" style="1"/>
    <col min="10713" max="10713" width="6.28515625" style="1" customWidth="1"/>
    <col min="10714" max="10714" width="71.85546875" style="1" customWidth="1"/>
    <col min="10715" max="10715" width="7.5703125" style="1" customWidth="1"/>
    <col min="10716" max="10716" width="7" style="1" customWidth="1"/>
    <col min="10717" max="10717" width="7.7109375" style="1" customWidth="1"/>
    <col min="10718" max="10718" width="9.28515625" style="1" customWidth="1"/>
    <col min="10719" max="10719" width="9.7109375" style="1" customWidth="1"/>
    <col min="10720" max="10720" width="8" style="1" customWidth="1"/>
    <col min="10721" max="10721" width="11.5703125" style="1" customWidth="1"/>
    <col min="10722" max="10722" width="12" style="1" customWidth="1"/>
    <col min="10723" max="10723" width="11" style="1" customWidth="1"/>
    <col min="10724" max="10724" width="8.28515625" style="1" customWidth="1"/>
    <col min="10725" max="10725" width="7.7109375" style="1" customWidth="1"/>
    <col min="10726" max="10726" width="7" style="1" customWidth="1"/>
    <col min="10727" max="10727" width="7.7109375" style="1" customWidth="1"/>
    <col min="10728" max="10728" width="9.28515625" style="1" customWidth="1"/>
    <col min="10729" max="10729" width="9.7109375" style="1" customWidth="1"/>
    <col min="10730" max="10730" width="8" style="1" customWidth="1"/>
    <col min="10731" max="10731" width="11.5703125" style="1" customWidth="1"/>
    <col min="10732" max="10732" width="12" style="1" customWidth="1"/>
    <col min="10733" max="10733" width="11" style="1" customWidth="1"/>
    <col min="10734" max="10734" width="8.28515625" style="1" customWidth="1"/>
    <col min="10735" max="10735" width="7.7109375" style="1" customWidth="1"/>
    <col min="10736" max="10736" width="7" style="1" customWidth="1"/>
    <col min="10737" max="10737" width="7.7109375" style="1" customWidth="1"/>
    <col min="10738" max="10738" width="9.28515625" style="1" customWidth="1"/>
    <col min="10739" max="10739" width="9.7109375" style="1" customWidth="1"/>
    <col min="10740" max="10740" width="8" style="1" customWidth="1"/>
    <col min="10741" max="10741" width="11.5703125" style="1" customWidth="1"/>
    <col min="10742" max="10742" width="12" style="1" customWidth="1"/>
    <col min="10743" max="10743" width="11" style="1" customWidth="1"/>
    <col min="10744" max="10744" width="8.28515625" style="1" customWidth="1"/>
    <col min="10745" max="10745" width="7.7109375" style="1" customWidth="1"/>
    <col min="10746" max="10746" width="7" style="1" customWidth="1"/>
    <col min="10747" max="10747" width="7.7109375" style="1" customWidth="1"/>
    <col min="10748" max="10748" width="9.28515625" style="1" customWidth="1"/>
    <col min="10749" max="10749" width="9.7109375" style="1" customWidth="1"/>
    <col min="10750" max="10750" width="8" style="1" customWidth="1"/>
    <col min="10751" max="10751" width="11.5703125" style="1" customWidth="1"/>
    <col min="10752" max="10752" width="12" style="1" customWidth="1"/>
    <col min="10753" max="10753" width="11" style="1" customWidth="1"/>
    <col min="10754" max="10754" width="8.28515625" style="1" customWidth="1"/>
    <col min="10755" max="10755" width="7.7109375" style="1" customWidth="1"/>
    <col min="10756" max="10756" width="7" style="1" customWidth="1"/>
    <col min="10757" max="10757" width="7.7109375" style="1" customWidth="1"/>
    <col min="10758" max="10758" width="9.28515625" style="1" customWidth="1"/>
    <col min="10759" max="10759" width="9.7109375" style="1" customWidth="1"/>
    <col min="10760" max="10760" width="8" style="1" customWidth="1"/>
    <col min="10761" max="10761" width="11.5703125" style="1" customWidth="1"/>
    <col min="10762" max="10762" width="12" style="1" customWidth="1"/>
    <col min="10763" max="10763" width="11" style="1" customWidth="1"/>
    <col min="10764" max="10764" width="8.28515625" style="1" customWidth="1"/>
    <col min="10765" max="10765" width="7.7109375" style="1" customWidth="1"/>
    <col min="10766" max="10766" width="7.85546875" style="1" customWidth="1"/>
    <col min="10767" max="10767" width="7.7109375" style="1" customWidth="1"/>
    <col min="10768" max="10768" width="9.28515625" style="1" customWidth="1"/>
    <col min="10769" max="10769" width="9.7109375" style="1" customWidth="1"/>
    <col min="10770" max="10770" width="8" style="1" customWidth="1"/>
    <col min="10771" max="10771" width="11.5703125" style="1" customWidth="1"/>
    <col min="10772" max="10772" width="12" style="1" customWidth="1"/>
    <col min="10773" max="10773" width="11" style="1" customWidth="1"/>
    <col min="10774" max="10774" width="8.28515625" style="1" customWidth="1"/>
    <col min="10775" max="10968" width="9.140625" style="1"/>
    <col min="10969" max="10969" width="6.28515625" style="1" customWidth="1"/>
    <col min="10970" max="10970" width="71.85546875" style="1" customWidth="1"/>
    <col min="10971" max="10971" width="7.5703125" style="1" customWidth="1"/>
    <col min="10972" max="10972" width="7" style="1" customWidth="1"/>
    <col min="10973" max="10973" width="7.7109375" style="1" customWidth="1"/>
    <col min="10974" max="10974" width="9.28515625" style="1" customWidth="1"/>
    <col min="10975" max="10975" width="9.7109375" style="1" customWidth="1"/>
    <col min="10976" max="10976" width="8" style="1" customWidth="1"/>
    <col min="10977" max="10977" width="11.5703125" style="1" customWidth="1"/>
    <col min="10978" max="10978" width="12" style="1" customWidth="1"/>
    <col min="10979" max="10979" width="11" style="1" customWidth="1"/>
    <col min="10980" max="10980" width="8.28515625" style="1" customWidth="1"/>
    <col min="10981" max="10981" width="7.7109375" style="1" customWidth="1"/>
    <col min="10982" max="10982" width="7" style="1" customWidth="1"/>
    <col min="10983" max="10983" width="7.7109375" style="1" customWidth="1"/>
    <col min="10984" max="10984" width="9.28515625" style="1" customWidth="1"/>
    <col min="10985" max="10985" width="9.7109375" style="1" customWidth="1"/>
    <col min="10986" max="10986" width="8" style="1" customWidth="1"/>
    <col min="10987" max="10987" width="11.5703125" style="1" customWidth="1"/>
    <col min="10988" max="10988" width="12" style="1" customWidth="1"/>
    <col min="10989" max="10989" width="11" style="1" customWidth="1"/>
    <col min="10990" max="10990" width="8.28515625" style="1" customWidth="1"/>
    <col min="10991" max="10991" width="7.7109375" style="1" customWidth="1"/>
    <col min="10992" max="10992" width="7" style="1" customWidth="1"/>
    <col min="10993" max="10993" width="7.7109375" style="1" customWidth="1"/>
    <col min="10994" max="10994" width="9.28515625" style="1" customWidth="1"/>
    <col min="10995" max="10995" width="9.7109375" style="1" customWidth="1"/>
    <col min="10996" max="10996" width="8" style="1" customWidth="1"/>
    <col min="10997" max="10997" width="11.5703125" style="1" customWidth="1"/>
    <col min="10998" max="10998" width="12" style="1" customWidth="1"/>
    <col min="10999" max="10999" width="11" style="1" customWidth="1"/>
    <col min="11000" max="11000" width="8.28515625" style="1" customWidth="1"/>
    <col min="11001" max="11001" width="7.7109375" style="1" customWidth="1"/>
    <col min="11002" max="11002" width="7" style="1" customWidth="1"/>
    <col min="11003" max="11003" width="7.7109375" style="1" customWidth="1"/>
    <col min="11004" max="11004" width="9.28515625" style="1" customWidth="1"/>
    <col min="11005" max="11005" width="9.7109375" style="1" customWidth="1"/>
    <col min="11006" max="11006" width="8" style="1" customWidth="1"/>
    <col min="11007" max="11007" width="11.5703125" style="1" customWidth="1"/>
    <col min="11008" max="11008" width="12" style="1" customWidth="1"/>
    <col min="11009" max="11009" width="11" style="1" customWidth="1"/>
    <col min="11010" max="11010" width="8.28515625" style="1" customWidth="1"/>
    <col min="11011" max="11011" width="7.7109375" style="1" customWidth="1"/>
    <col min="11012" max="11012" width="7" style="1" customWidth="1"/>
    <col min="11013" max="11013" width="7.7109375" style="1" customWidth="1"/>
    <col min="11014" max="11014" width="9.28515625" style="1" customWidth="1"/>
    <col min="11015" max="11015" width="9.7109375" style="1" customWidth="1"/>
    <col min="11016" max="11016" width="8" style="1" customWidth="1"/>
    <col min="11017" max="11017" width="11.5703125" style="1" customWidth="1"/>
    <col min="11018" max="11018" width="12" style="1" customWidth="1"/>
    <col min="11019" max="11019" width="11" style="1" customWidth="1"/>
    <col min="11020" max="11020" width="8.28515625" style="1" customWidth="1"/>
    <col min="11021" max="11021" width="7.7109375" style="1" customWidth="1"/>
    <col min="11022" max="11022" width="7.85546875" style="1" customWidth="1"/>
    <col min="11023" max="11023" width="7.7109375" style="1" customWidth="1"/>
    <col min="11024" max="11024" width="9.28515625" style="1" customWidth="1"/>
    <col min="11025" max="11025" width="9.7109375" style="1" customWidth="1"/>
    <col min="11026" max="11026" width="8" style="1" customWidth="1"/>
    <col min="11027" max="11027" width="11.5703125" style="1" customWidth="1"/>
    <col min="11028" max="11028" width="12" style="1" customWidth="1"/>
    <col min="11029" max="11029" width="11" style="1" customWidth="1"/>
    <col min="11030" max="11030" width="8.28515625" style="1" customWidth="1"/>
    <col min="11031" max="11224" width="9.140625" style="1"/>
    <col min="11225" max="11225" width="6.28515625" style="1" customWidth="1"/>
    <col min="11226" max="11226" width="71.85546875" style="1" customWidth="1"/>
    <col min="11227" max="11227" width="7.5703125" style="1" customWidth="1"/>
    <col min="11228" max="11228" width="7" style="1" customWidth="1"/>
    <col min="11229" max="11229" width="7.7109375" style="1" customWidth="1"/>
    <col min="11230" max="11230" width="9.28515625" style="1" customWidth="1"/>
    <col min="11231" max="11231" width="9.7109375" style="1" customWidth="1"/>
    <col min="11232" max="11232" width="8" style="1" customWidth="1"/>
    <col min="11233" max="11233" width="11.5703125" style="1" customWidth="1"/>
    <col min="11234" max="11234" width="12" style="1" customWidth="1"/>
    <col min="11235" max="11235" width="11" style="1" customWidth="1"/>
    <col min="11236" max="11236" width="8.28515625" style="1" customWidth="1"/>
    <col min="11237" max="11237" width="7.7109375" style="1" customWidth="1"/>
    <col min="11238" max="11238" width="7" style="1" customWidth="1"/>
    <col min="11239" max="11239" width="7.7109375" style="1" customWidth="1"/>
    <col min="11240" max="11240" width="9.28515625" style="1" customWidth="1"/>
    <col min="11241" max="11241" width="9.7109375" style="1" customWidth="1"/>
    <col min="11242" max="11242" width="8" style="1" customWidth="1"/>
    <col min="11243" max="11243" width="11.5703125" style="1" customWidth="1"/>
    <col min="11244" max="11244" width="12" style="1" customWidth="1"/>
    <col min="11245" max="11245" width="11" style="1" customWidth="1"/>
    <col min="11246" max="11246" width="8.28515625" style="1" customWidth="1"/>
    <col min="11247" max="11247" width="7.7109375" style="1" customWidth="1"/>
    <col min="11248" max="11248" width="7" style="1" customWidth="1"/>
    <col min="11249" max="11249" width="7.7109375" style="1" customWidth="1"/>
    <col min="11250" max="11250" width="9.28515625" style="1" customWidth="1"/>
    <col min="11251" max="11251" width="9.7109375" style="1" customWidth="1"/>
    <col min="11252" max="11252" width="8" style="1" customWidth="1"/>
    <col min="11253" max="11253" width="11.5703125" style="1" customWidth="1"/>
    <col min="11254" max="11254" width="12" style="1" customWidth="1"/>
    <col min="11255" max="11255" width="11" style="1" customWidth="1"/>
    <col min="11256" max="11256" width="8.28515625" style="1" customWidth="1"/>
    <col min="11257" max="11257" width="7.7109375" style="1" customWidth="1"/>
    <col min="11258" max="11258" width="7" style="1" customWidth="1"/>
    <col min="11259" max="11259" width="7.7109375" style="1" customWidth="1"/>
    <col min="11260" max="11260" width="9.28515625" style="1" customWidth="1"/>
    <col min="11261" max="11261" width="9.7109375" style="1" customWidth="1"/>
    <col min="11262" max="11262" width="8" style="1" customWidth="1"/>
    <col min="11263" max="11263" width="11.5703125" style="1" customWidth="1"/>
    <col min="11264" max="11264" width="12" style="1" customWidth="1"/>
    <col min="11265" max="11265" width="11" style="1" customWidth="1"/>
    <col min="11266" max="11266" width="8.28515625" style="1" customWidth="1"/>
    <col min="11267" max="11267" width="7.7109375" style="1" customWidth="1"/>
    <col min="11268" max="11268" width="7" style="1" customWidth="1"/>
    <col min="11269" max="11269" width="7.7109375" style="1" customWidth="1"/>
    <col min="11270" max="11270" width="9.28515625" style="1" customWidth="1"/>
    <col min="11271" max="11271" width="9.7109375" style="1" customWidth="1"/>
    <col min="11272" max="11272" width="8" style="1" customWidth="1"/>
    <col min="11273" max="11273" width="11.5703125" style="1" customWidth="1"/>
    <col min="11274" max="11274" width="12" style="1" customWidth="1"/>
    <col min="11275" max="11275" width="11" style="1" customWidth="1"/>
    <col min="11276" max="11276" width="8.28515625" style="1" customWidth="1"/>
    <col min="11277" max="11277" width="7.7109375" style="1" customWidth="1"/>
    <col min="11278" max="11278" width="7.85546875" style="1" customWidth="1"/>
    <col min="11279" max="11279" width="7.7109375" style="1" customWidth="1"/>
    <col min="11280" max="11280" width="9.28515625" style="1" customWidth="1"/>
    <col min="11281" max="11281" width="9.7109375" style="1" customWidth="1"/>
    <col min="11282" max="11282" width="8" style="1" customWidth="1"/>
    <col min="11283" max="11283" width="11.5703125" style="1" customWidth="1"/>
    <col min="11284" max="11284" width="12" style="1" customWidth="1"/>
    <col min="11285" max="11285" width="11" style="1" customWidth="1"/>
    <col min="11286" max="11286" width="8.28515625" style="1" customWidth="1"/>
    <col min="11287" max="11480" width="9.140625" style="1"/>
    <col min="11481" max="11481" width="6.28515625" style="1" customWidth="1"/>
    <col min="11482" max="11482" width="71.85546875" style="1" customWidth="1"/>
    <col min="11483" max="11483" width="7.5703125" style="1" customWidth="1"/>
    <col min="11484" max="11484" width="7" style="1" customWidth="1"/>
    <col min="11485" max="11485" width="7.7109375" style="1" customWidth="1"/>
    <col min="11486" max="11486" width="9.28515625" style="1" customWidth="1"/>
    <col min="11487" max="11487" width="9.7109375" style="1" customWidth="1"/>
    <col min="11488" max="11488" width="8" style="1" customWidth="1"/>
    <col min="11489" max="11489" width="11.5703125" style="1" customWidth="1"/>
    <col min="11490" max="11490" width="12" style="1" customWidth="1"/>
    <col min="11491" max="11491" width="11" style="1" customWidth="1"/>
    <col min="11492" max="11492" width="8.28515625" style="1" customWidth="1"/>
    <col min="11493" max="11493" width="7.7109375" style="1" customWidth="1"/>
    <col min="11494" max="11494" width="7" style="1" customWidth="1"/>
    <col min="11495" max="11495" width="7.7109375" style="1" customWidth="1"/>
    <col min="11496" max="11496" width="9.28515625" style="1" customWidth="1"/>
    <col min="11497" max="11497" width="9.7109375" style="1" customWidth="1"/>
    <col min="11498" max="11498" width="8" style="1" customWidth="1"/>
    <col min="11499" max="11499" width="11.5703125" style="1" customWidth="1"/>
    <col min="11500" max="11500" width="12" style="1" customWidth="1"/>
    <col min="11501" max="11501" width="11" style="1" customWidth="1"/>
    <col min="11502" max="11502" width="8.28515625" style="1" customWidth="1"/>
    <col min="11503" max="11503" width="7.7109375" style="1" customWidth="1"/>
    <col min="11504" max="11504" width="7" style="1" customWidth="1"/>
    <col min="11505" max="11505" width="7.7109375" style="1" customWidth="1"/>
    <col min="11506" max="11506" width="9.28515625" style="1" customWidth="1"/>
    <col min="11507" max="11507" width="9.7109375" style="1" customWidth="1"/>
    <col min="11508" max="11508" width="8" style="1" customWidth="1"/>
    <col min="11509" max="11509" width="11.5703125" style="1" customWidth="1"/>
    <col min="11510" max="11510" width="12" style="1" customWidth="1"/>
    <col min="11511" max="11511" width="11" style="1" customWidth="1"/>
    <col min="11512" max="11512" width="8.28515625" style="1" customWidth="1"/>
    <col min="11513" max="11513" width="7.7109375" style="1" customWidth="1"/>
    <col min="11514" max="11514" width="7" style="1" customWidth="1"/>
    <col min="11515" max="11515" width="7.7109375" style="1" customWidth="1"/>
    <col min="11516" max="11516" width="9.28515625" style="1" customWidth="1"/>
    <col min="11517" max="11517" width="9.7109375" style="1" customWidth="1"/>
    <col min="11518" max="11518" width="8" style="1" customWidth="1"/>
    <col min="11519" max="11519" width="11.5703125" style="1" customWidth="1"/>
    <col min="11520" max="11520" width="12" style="1" customWidth="1"/>
    <col min="11521" max="11521" width="11" style="1" customWidth="1"/>
    <col min="11522" max="11522" width="8.28515625" style="1" customWidth="1"/>
    <col min="11523" max="11523" width="7.7109375" style="1" customWidth="1"/>
    <col min="11524" max="11524" width="7" style="1" customWidth="1"/>
    <col min="11525" max="11525" width="7.7109375" style="1" customWidth="1"/>
    <col min="11526" max="11526" width="9.28515625" style="1" customWidth="1"/>
    <col min="11527" max="11527" width="9.7109375" style="1" customWidth="1"/>
    <col min="11528" max="11528" width="8" style="1" customWidth="1"/>
    <col min="11529" max="11529" width="11.5703125" style="1" customWidth="1"/>
    <col min="11530" max="11530" width="12" style="1" customWidth="1"/>
    <col min="11531" max="11531" width="11" style="1" customWidth="1"/>
    <col min="11532" max="11532" width="8.28515625" style="1" customWidth="1"/>
    <col min="11533" max="11533" width="7.7109375" style="1" customWidth="1"/>
    <col min="11534" max="11534" width="7.85546875" style="1" customWidth="1"/>
    <col min="11535" max="11535" width="7.7109375" style="1" customWidth="1"/>
    <col min="11536" max="11536" width="9.28515625" style="1" customWidth="1"/>
    <col min="11537" max="11537" width="9.7109375" style="1" customWidth="1"/>
    <col min="11538" max="11538" width="8" style="1" customWidth="1"/>
    <col min="11539" max="11539" width="11.5703125" style="1" customWidth="1"/>
    <col min="11540" max="11540" width="12" style="1" customWidth="1"/>
    <col min="11541" max="11541" width="11" style="1" customWidth="1"/>
    <col min="11542" max="11542" width="8.28515625" style="1" customWidth="1"/>
    <col min="11543" max="11736" width="9.140625" style="1"/>
    <col min="11737" max="11737" width="6.28515625" style="1" customWidth="1"/>
    <col min="11738" max="11738" width="71.85546875" style="1" customWidth="1"/>
    <col min="11739" max="11739" width="7.5703125" style="1" customWidth="1"/>
    <col min="11740" max="11740" width="7" style="1" customWidth="1"/>
    <col min="11741" max="11741" width="7.7109375" style="1" customWidth="1"/>
    <col min="11742" max="11742" width="9.28515625" style="1" customWidth="1"/>
    <col min="11743" max="11743" width="9.7109375" style="1" customWidth="1"/>
    <col min="11744" max="11744" width="8" style="1" customWidth="1"/>
    <col min="11745" max="11745" width="11.5703125" style="1" customWidth="1"/>
    <col min="11746" max="11746" width="12" style="1" customWidth="1"/>
    <col min="11747" max="11747" width="11" style="1" customWidth="1"/>
    <col min="11748" max="11748" width="8.28515625" style="1" customWidth="1"/>
    <col min="11749" max="11749" width="7.7109375" style="1" customWidth="1"/>
    <col min="11750" max="11750" width="7" style="1" customWidth="1"/>
    <col min="11751" max="11751" width="7.7109375" style="1" customWidth="1"/>
    <col min="11752" max="11752" width="9.28515625" style="1" customWidth="1"/>
    <col min="11753" max="11753" width="9.7109375" style="1" customWidth="1"/>
    <col min="11754" max="11754" width="8" style="1" customWidth="1"/>
    <col min="11755" max="11755" width="11.5703125" style="1" customWidth="1"/>
    <col min="11756" max="11756" width="12" style="1" customWidth="1"/>
    <col min="11757" max="11757" width="11" style="1" customWidth="1"/>
    <col min="11758" max="11758" width="8.28515625" style="1" customWidth="1"/>
    <col min="11759" max="11759" width="7.7109375" style="1" customWidth="1"/>
    <col min="11760" max="11760" width="7" style="1" customWidth="1"/>
    <col min="11761" max="11761" width="7.7109375" style="1" customWidth="1"/>
    <col min="11762" max="11762" width="9.28515625" style="1" customWidth="1"/>
    <col min="11763" max="11763" width="9.7109375" style="1" customWidth="1"/>
    <col min="11764" max="11764" width="8" style="1" customWidth="1"/>
    <col min="11765" max="11765" width="11.5703125" style="1" customWidth="1"/>
    <col min="11766" max="11766" width="12" style="1" customWidth="1"/>
    <col min="11767" max="11767" width="11" style="1" customWidth="1"/>
    <col min="11768" max="11768" width="8.28515625" style="1" customWidth="1"/>
    <col min="11769" max="11769" width="7.7109375" style="1" customWidth="1"/>
    <col min="11770" max="11770" width="7" style="1" customWidth="1"/>
    <col min="11771" max="11771" width="7.7109375" style="1" customWidth="1"/>
    <col min="11772" max="11772" width="9.28515625" style="1" customWidth="1"/>
    <col min="11773" max="11773" width="9.7109375" style="1" customWidth="1"/>
    <col min="11774" max="11774" width="8" style="1" customWidth="1"/>
    <col min="11775" max="11775" width="11.5703125" style="1" customWidth="1"/>
    <col min="11776" max="11776" width="12" style="1" customWidth="1"/>
    <col min="11777" max="11777" width="11" style="1" customWidth="1"/>
    <col min="11778" max="11778" width="8.28515625" style="1" customWidth="1"/>
    <col min="11779" max="11779" width="7.7109375" style="1" customWidth="1"/>
    <col min="11780" max="11780" width="7" style="1" customWidth="1"/>
    <col min="11781" max="11781" width="7.7109375" style="1" customWidth="1"/>
    <col min="11782" max="11782" width="9.28515625" style="1" customWidth="1"/>
    <col min="11783" max="11783" width="9.7109375" style="1" customWidth="1"/>
    <col min="11784" max="11784" width="8" style="1" customWidth="1"/>
    <col min="11785" max="11785" width="11.5703125" style="1" customWidth="1"/>
    <col min="11786" max="11786" width="12" style="1" customWidth="1"/>
    <col min="11787" max="11787" width="11" style="1" customWidth="1"/>
    <col min="11788" max="11788" width="8.28515625" style="1" customWidth="1"/>
    <col min="11789" max="11789" width="7.7109375" style="1" customWidth="1"/>
    <col min="11790" max="11790" width="7.85546875" style="1" customWidth="1"/>
    <col min="11791" max="11791" width="7.7109375" style="1" customWidth="1"/>
    <col min="11792" max="11792" width="9.28515625" style="1" customWidth="1"/>
    <col min="11793" max="11793" width="9.7109375" style="1" customWidth="1"/>
    <col min="11794" max="11794" width="8" style="1" customWidth="1"/>
    <col min="11795" max="11795" width="11.5703125" style="1" customWidth="1"/>
    <col min="11796" max="11796" width="12" style="1" customWidth="1"/>
    <col min="11797" max="11797" width="11" style="1" customWidth="1"/>
    <col min="11798" max="11798" width="8.28515625" style="1" customWidth="1"/>
    <col min="11799" max="11992" width="9.140625" style="1"/>
    <col min="11993" max="11993" width="6.28515625" style="1" customWidth="1"/>
    <col min="11994" max="11994" width="71.85546875" style="1" customWidth="1"/>
    <col min="11995" max="11995" width="7.5703125" style="1" customWidth="1"/>
    <col min="11996" max="11996" width="7" style="1" customWidth="1"/>
    <col min="11997" max="11997" width="7.7109375" style="1" customWidth="1"/>
    <col min="11998" max="11998" width="9.28515625" style="1" customWidth="1"/>
    <col min="11999" max="11999" width="9.7109375" style="1" customWidth="1"/>
    <col min="12000" max="12000" width="8" style="1" customWidth="1"/>
    <col min="12001" max="12001" width="11.5703125" style="1" customWidth="1"/>
    <col min="12002" max="12002" width="12" style="1" customWidth="1"/>
    <col min="12003" max="12003" width="11" style="1" customWidth="1"/>
    <col min="12004" max="12004" width="8.28515625" style="1" customWidth="1"/>
    <col min="12005" max="12005" width="7.7109375" style="1" customWidth="1"/>
    <col min="12006" max="12006" width="7" style="1" customWidth="1"/>
    <col min="12007" max="12007" width="7.7109375" style="1" customWidth="1"/>
    <col min="12008" max="12008" width="9.28515625" style="1" customWidth="1"/>
    <col min="12009" max="12009" width="9.7109375" style="1" customWidth="1"/>
    <col min="12010" max="12010" width="8" style="1" customWidth="1"/>
    <col min="12011" max="12011" width="11.5703125" style="1" customWidth="1"/>
    <col min="12012" max="12012" width="12" style="1" customWidth="1"/>
    <col min="12013" max="12013" width="11" style="1" customWidth="1"/>
    <col min="12014" max="12014" width="8.28515625" style="1" customWidth="1"/>
    <col min="12015" max="12015" width="7.7109375" style="1" customWidth="1"/>
    <col min="12016" max="12016" width="7" style="1" customWidth="1"/>
    <col min="12017" max="12017" width="7.7109375" style="1" customWidth="1"/>
    <col min="12018" max="12018" width="9.28515625" style="1" customWidth="1"/>
    <col min="12019" max="12019" width="9.7109375" style="1" customWidth="1"/>
    <col min="12020" max="12020" width="8" style="1" customWidth="1"/>
    <col min="12021" max="12021" width="11.5703125" style="1" customWidth="1"/>
    <col min="12022" max="12022" width="12" style="1" customWidth="1"/>
    <col min="12023" max="12023" width="11" style="1" customWidth="1"/>
    <col min="12024" max="12024" width="8.28515625" style="1" customWidth="1"/>
    <col min="12025" max="12025" width="7.7109375" style="1" customWidth="1"/>
    <col min="12026" max="12026" width="7" style="1" customWidth="1"/>
    <col min="12027" max="12027" width="7.7109375" style="1" customWidth="1"/>
    <col min="12028" max="12028" width="9.28515625" style="1" customWidth="1"/>
    <col min="12029" max="12029" width="9.7109375" style="1" customWidth="1"/>
    <col min="12030" max="12030" width="8" style="1" customWidth="1"/>
    <col min="12031" max="12031" width="11.5703125" style="1" customWidth="1"/>
    <col min="12032" max="12032" width="12" style="1" customWidth="1"/>
    <col min="12033" max="12033" width="11" style="1" customWidth="1"/>
    <col min="12034" max="12034" width="8.28515625" style="1" customWidth="1"/>
    <col min="12035" max="12035" width="7.7109375" style="1" customWidth="1"/>
    <col min="12036" max="12036" width="7" style="1" customWidth="1"/>
    <col min="12037" max="12037" width="7.7109375" style="1" customWidth="1"/>
    <col min="12038" max="12038" width="9.28515625" style="1" customWidth="1"/>
    <col min="12039" max="12039" width="9.7109375" style="1" customWidth="1"/>
    <col min="12040" max="12040" width="8" style="1" customWidth="1"/>
    <col min="12041" max="12041" width="11.5703125" style="1" customWidth="1"/>
    <col min="12042" max="12042" width="12" style="1" customWidth="1"/>
    <col min="12043" max="12043" width="11" style="1" customWidth="1"/>
    <col min="12044" max="12044" width="8.28515625" style="1" customWidth="1"/>
    <col min="12045" max="12045" width="7.7109375" style="1" customWidth="1"/>
    <col min="12046" max="12046" width="7.85546875" style="1" customWidth="1"/>
    <col min="12047" max="12047" width="7.7109375" style="1" customWidth="1"/>
    <col min="12048" max="12048" width="9.28515625" style="1" customWidth="1"/>
    <col min="12049" max="12049" width="9.7109375" style="1" customWidth="1"/>
    <col min="12050" max="12050" width="8" style="1" customWidth="1"/>
    <col min="12051" max="12051" width="11.5703125" style="1" customWidth="1"/>
    <col min="12052" max="12052" width="12" style="1" customWidth="1"/>
    <col min="12053" max="12053" width="11" style="1" customWidth="1"/>
    <col min="12054" max="12054" width="8.28515625" style="1" customWidth="1"/>
    <col min="12055" max="12248" width="9.140625" style="1"/>
    <col min="12249" max="12249" width="6.28515625" style="1" customWidth="1"/>
    <col min="12250" max="12250" width="71.85546875" style="1" customWidth="1"/>
    <col min="12251" max="12251" width="7.5703125" style="1" customWidth="1"/>
    <col min="12252" max="12252" width="7" style="1" customWidth="1"/>
    <col min="12253" max="12253" width="7.7109375" style="1" customWidth="1"/>
    <col min="12254" max="12254" width="9.28515625" style="1" customWidth="1"/>
    <col min="12255" max="12255" width="9.7109375" style="1" customWidth="1"/>
    <col min="12256" max="12256" width="8" style="1" customWidth="1"/>
    <col min="12257" max="12257" width="11.5703125" style="1" customWidth="1"/>
    <col min="12258" max="12258" width="12" style="1" customWidth="1"/>
    <col min="12259" max="12259" width="11" style="1" customWidth="1"/>
    <col min="12260" max="12260" width="8.28515625" style="1" customWidth="1"/>
    <col min="12261" max="12261" width="7.7109375" style="1" customWidth="1"/>
    <col min="12262" max="12262" width="7" style="1" customWidth="1"/>
    <col min="12263" max="12263" width="7.7109375" style="1" customWidth="1"/>
    <col min="12264" max="12264" width="9.28515625" style="1" customWidth="1"/>
    <col min="12265" max="12265" width="9.7109375" style="1" customWidth="1"/>
    <col min="12266" max="12266" width="8" style="1" customWidth="1"/>
    <col min="12267" max="12267" width="11.5703125" style="1" customWidth="1"/>
    <col min="12268" max="12268" width="12" style="1" customWidth="1"/>
    <col min="12269" max="12269" width="11" style="1" customWidth="1"/>
    <col min="12270" max="12270" width="8.28515625" style="1" customWidth="1"/>
    <col min="12271" max="12271" width="7.7109375" style="1" customWidth="1"/>
    <col min="12272" max="12272" width="7" style="1" customWidth="1"/>
    <col min="12273" max="12273" width="7.7109375" style="1" customWidth="1"/>
    <col min="12274" max="12274" width="9.28515625" style="1" customWidth="1"/>
    <col min="12275" max="12275" width="9.7109375" style="1" customWidth="1"/>
    <col min="12276" max="12276" width="8" style="1" customWidth="1"/>
    <col min="12277" max="12277" width="11.5703125" style="1" customWidth="1"/>
    <col min="12278" max="12278" width="12" style="1" customWidth="1"/>
    <col min="12279" max="12279" width="11" style="1" customWidth="1"/>
    <col min="12280" max="12280" width="8.28515625" style="1" customWidth="1"/>
    <col min="12281" max="12281" width="7.7109375" style="1" customWidth="1"/>
    <col min="12282" max="12282" width="7" style="1" customWidth="1"/>
    <col min="12283" max="12283" width="7.7109375" style="1" customWidth="1"/>
    <col min="12284" max="12284" width="9.28515625" style="1" customWidth="1"/>
    <col min="12285" max="12285" width="9.7109375" style="1" customWidth="1"/>
    <col min="12286" max="12286" width="8" style="1" customWidth="1"/>
    <col min="12287" max="12287" width="11.5703125" style="1" customWidth="1"/>
    <col min="12288" max="12288" width="12" style="1" customWidth="1"/>
    <col min="12289" max="12289" width="11" style="1" customWidth="1"/>
    <col min="12290" max="12290" width="8.28515625" style="1" customWidth="1"/>
    <col min="12291" max="12291" width="7.7109375" style="1" customWidth="1"/>
    <col min="12292" max="12292" width="7" style="1" customWidth="1"/>
    <col min="12293" max="12293" width="7.7109375" style="1" customWidth="1"/>
    <col min="12294" max="12294" width="9.28515625" style="1" customWidth="1"/>
    <col min="12295" max="12295" width="9.7109375" style="1" customWidth="1"/>
    <col min="12296" max="12296" width="8" style="1" customWidth="1"/>
    <col min="12297" max="12297" width="11.5703125" style="1" customWidth="1"/>
    <col min="12298" max="12298" width="12" style="1" customWidth="1"/>
    <col min="12299" max="12299" width="11" style="1" customWidth="1"/>
    <col min="12300" max="12300" width="8.28515625" style="1" customWidth="1"/>
    <col min="12301" max="12301" width="7.7109375" style="1" customWidth="1"/>
    <col min="12302" max="12302" width="7.85546875" style="1" customWidth="1"/>
    <col min="12303" max="12303" width="7.7109375" style="1" customWidth="1"/>
    <col min="12304" max="12304" width="9.28515625" style="1" customWidth="1"/>
    <col min="12305" max="12305" width="9.7109375" style="1" customWidth="1"/>
    <col min="12306" max="12306" width="8" style="1" customWidth="1"/>
    <col min="12307" max="12307" width="11.5703125" style="1" customWidth="1"/>
    <col min="12308" max="12308" width="12" style="1" customWidth="1"/>
    <col min="12309" max="12309" width="11" style="1" customWidth="1"/>
    <col min="12310" max="12310" width="8.28515625" style="1" customWidth="1"/>
    <col min="12311" max="12504" width="9.140625" style="1"/>
    <col min="12505" max="12505" width="6.28515625" style="1" customWidth="1"/>
    <col min="12506" max="12506" width="71.85546875" style="1" customWidth="1"/>
    <col min="12507" max="12507" width="7.5703125" style="1" customWidth="1"/>
    <col min="12508" max="12508" width="7" style="1" customWidth="1"/>
    <col min="12509" max="12509" width="7.7109375" style="1" customWidth="1"/>
    <col min="12510" max="12510" width="9.28515625" style="1" customWidth="1"/>
    <col min="12511" max="12511" width="9.7109375" style="1" customWidth="1"/>
    <col min="12512" max="12512" width="8" style="1" customWidth="1"/>
    <col min="12513" max="12513" width="11.5703125" style="1" customWidth="1"/>
    <col min="12514" max="12514" width="12" style="1" customWidth="1"/>
    <col min="12515" max="12515" width="11" style="1" customWidth="1"/>
    <col min="12516" max="12516" width="8.28515625" style="1" customWidth="1"/>
    <col min="12517" max="12517" width="7.7109375" style="1" customWidth="1"/>
    <col min="12518" max="12518" width="7" style="1" customWidth="1"/>
    <col min="12519" max="12519" width="7.7109375" style="1" customWidth="1"/>
    <col min="12520" max="12520" width="9.28515625" style="1" customWidth="1"/>
    <col min="12521" max="12521" width="9.7109375" style="1" customWidth="1"/>
    <col min="12522" max="12522" width="8" style="1" customWidth="1"/>
    <col min="12523" max="12523" width="11.5703125" style="1" customWidth="1"/>
    <col min="12524" max="12524" width="12" style="1" customWidth="1"/>
    <col min="12525" max="12525" width="11" style="1" customWidth="1"/>
    <col min="12526" max="12526" width="8.28515625" style="1" customWidth="1"/>
    <col min="12527" max="12527" width="7.7109375" style="1" customWidth="1"/>
    <col min="12528" max="12528" width="7" style="1" customWidth="1"/>
    <col min="12529" max="12529" width="7.7109375" style="1" customWidth="1"/>
    <col min="12530" max="12530" width="9.28515625" style="1" customWidth="1"/>
    <col min="12531" max="12531" width="9.7109375" style="1" customWidth="1"/>
    <col min="12532" max="12532" width="8" style="1" customWidth="1"/>
    <col min="12533" max="12533" width="11.5703125" style="1" customWidth="1"/>
    <col min="12534" max="12534" width="12" style="1" customWidth="1"/>
    <col min="12535" max="12535" width="11" style="1" customWidth="1"/>
    <col min="12536" max="12536" width="8.28515625" style="1" customWidth="1"/>
    <col min="12537" max="12537" width="7.7109375" style="1" customWidth="1"/>
    <col min="12538" max="12538" width="7" style="1" customWidth="1"/>
    <col min="12539" max="12539" width="7.7109375" style="1" customWidth="1"/>
    <col min="12540" max="12540" width="9.28515625" style="1" customWidth="1"/>
    <col min="12541" max="12541" width="9.7109375" style="1" customWidth="1"/>
    <col min="12542" max="12542" width="8" style="1" customWidth="1"/>
    <col min="12543" max="12543" width="11.5703125" style="1" customWidth="1"/>
    <col min="12544" max="12544" width="12" style="1" customWidth="1"/>
    <col min="12545" max="12545" width="11" style="1" customWidth="1"/>
    <col min="12546" max="12546" width="8.28515625" style="1" customWidth="1"/>
    <col min="12547" max="12547" width="7.7109375" style="1" customWidth="1"/>
    <col min="12548" max="12548" width="7" style="1" customWidth="1"/>
    <col min="12549" max="12549" width="7.7109375" style="1" customWidth="1"/>
    <col min="12550" max="12550" width="9.28515625" style="1" customWidth="1"/>
    <col min="12551" max="12551" width="9.7109375" style="1" customWidth="1"/>
    <col min="12552" max="12552" width="8" style="1" customWidth="1"/>
    <col min="12553" max="12553" width="11.5703125" style="1" customWidth="1"/>
    <col min="12554" max="12554" width="12" style="1" customWidth="1"/>
    <col min="12555" max="12555" width="11" style="1" customWidth="1"/>
    <col min="12556" max="12556" width="8.28515625" style="1" customWidth="1"/>
    <col min="12557" max="12557" width="7.7109375" style="1" customWidth="1"/>
    <col min="12558" max="12558" width="7.85546875" style="1" customWidth="1"/>
    <col min="12559" max="12559" width="7.7109375" style="1" customWidth="1"/>
    <col min="12560" max="12560" width="9.28515625" style="1" customWidth="1"/>
    <col min="12561" max="12561" width="9.7109375" style="1" customWidth="1"/>
    <col min="12562" max="12562" width="8" style="1" customWidth="1"/>
    <col min="12563" max="12563" width="11.5703125" style="1" customWidth="1"/>
    <col min="12564" max="12564" width="12" style="1" customWidth="1"/>
    <col min="12565" max="12565" width="11" style="1" customWidth="1"/>
    <col min="12566" max="12566" width="8.28515625" style="1" customWidth="1"/>
    <col min="12567" max="12760" width="9.140625" style="1"/>
    <col min="12761" max="12761" width="6.28515625" style="1" customWidth="1"/>
    <col min="12762" max="12762" width="71.85546875" style="1" customWidth="1"/>
    <col min="12763" max="12763" width="7.5703125" style="1" customWidth="1"/>
    <col min="12764" max="12764" width="7" style="1" customWidth="1"/>
    <col min="12765" max="12765" width="7.7109375" style="1" customWidth="1"/>
    <col min="12766" max="12766" width="9.28515625" style="1" customWidth="1"/>
    <col min="12767" max="12767" width="9.7109375" style="1" customWidth="1"/>
    <col min="12768" max="12768" width="8" style="1" customWidth="1"/>
    <col min="12769" max="12769" width="11.5703125" style="1" customWidth="1"/>
    <col min="12770" max="12770" width="12" style="1" customWidth="1"/>
    <col min="12771" max="12771" width="11" style="1" customWidth="1"/>
    <col min="12772" max="12772" width="8.28515625" style="1" customWidth="1"/>
    <col min="12773" max="12773" width="7.7109375" style="1" customWidth="1"/>
    <col min="12774" max="12774" width="7" style="1" customWidth="1"/>
    <col min="12775" max="12775" width="7.7109375" style="1" customWidth="1"/>
    <col min="12776" max="12776" width="9.28515625" style="1" customWidth="1"/>
    <col min="12777" max="12777" width="9.7109375" style="1" customWidth="1"/>
    <col min="12778" max="12778" width="8" style="1" customWidth="1"/>
    <col min="12779" max="12779" width="11.5703125" style="1" customWidth="1"/>
    <col min="12780" max="12780" width="12" style="1" customWidth="1"/>
    <col min="12781" max="12781" width="11" style="1" customWidth="1"/>
    <col min="12782" max="12782" width="8.28515625" style="1" customWidth="1"/>
    <col min="12783" max="12783" width="7.7109375" style="1" customWidth="1"/>
    <col min="12784" max="12784" width="7" style="1" customWidth="1"/>
    <col min="12785" max="12785" width="7.7109375" style="1" customWidth="1"/>
    <col min="12786" max="12786" width="9.28515625" style="1" customWidth="1"/>
    <col min="12787" max="12787" width="9.7109375" style="1" customWidth="1"/>
    <col min="12788" max="12788" width="8" style="1" customWidth="1"/>
    <col min="12789" max="12789" width="11.5703125" style="1" customWidth="1"/>
    <col min="12790" max="12790" width="12" style="1" customWidth="1"/>
    <col min="12791" max="12791" width="11" style="1" customWidth="1"/>
    <col min="12792" max="12792" width="8.28515625" style="1" customWidth="1"/>
    <col min="12793" max="12793" width="7.7109375" style="1" customWidth="1"/>
    <col min="12794" max="12794" width="7" style="1" customWidth="1"/>
    <col min="12795" max="12795" width="7.7109375" style="1" customWidth="1"/>
    <col min="12796" max="12796" width="9.28515625" style="1" customWidth="1"/>
    <col min="12797" max="12797" width="9.7109375" style="1" customWidth="1"/>
    <col min="12798" max="12798" width="8" style="1" customWidth="1"/>
    <col min="12799" max="12799" width="11.5703125" style="1" customWidth="1"/>
    <col min="12800" max="12800" width="12" style="1" customWidth="1"/>
    <col min="12801" max="12801" width="11" style="1" customWidth="1"/>
    <col min="12802" max="12802" width="8.28515625" style="1" customWidth="1"/>
    <col min="12803" max="12803" width="7.7109375" style="1" customWidth="1"/>
    <col min="12804" max="12804" width="7" style="1" customWidth="1"/>
    <col min="12805" max="12805" width="7.7109375" style="1" customWidth="1"/>
    <col min="12806" max="12806" width="9.28515625" style="1" customWidth="1"/>
    <col min="12807" max="12807" width="9.7109375" style="1" customWidth="1"/>
    <col min="12808" max="12808" width="8" style="1" customWidth="1"/>
    <col min="12809" max="12809" width="11.5703125" style="1" customWidth="1"/>
    <col min="12810" max="12810" width="12" style="1" customWidth="1"/>
    <col min="12811" max="12811" width="11" style="1" customWidth="1"/>
    <col min="12812" max="12812" width="8.28515625" style="1" customWidth="1"/>
    <col min="12813" max="12813" width="7.7109375" style="1" customWidth="1"/>
    <col min="12814" max="12814" width="7.85546875" style="1" customWidth="1"/>
    <col min="12815" max="12815" width="7.7109375" style="1" customWidth="1"/>
    <col min="12816" max="12816" width="9.28515625" style="1" customWidth="1"/>
    <col min="12817" max="12817" width="9.7109375" style="1" customWidth="1"/>
    <col min="12818" max="12818" width="8" style="1" customWidth="1"/>
    <col min="12819" max="12819" width="11.5703125" style="1" customWidth="1"/>
    <col min="12820" max="12820" width="12" style="1" customWidth="1"/>
    <col min="12821" max="12821" width="11" style="1" customWidth="1"/>
    <col min="12822" max="12822" width="8.28515625" style="1" customWidth="1"/>
    <col min="12823" max="13016" width="9.140625" style="1"/>
    <col min="13017" max="13017" width="6.28515625" style="1" customWidth="1"/>
    <col min="13018" max="13018" width="71.85546875" style="1" customWidth="1"/>
    <col min="13019" max="13019" width="7.5703125" style="1" customWidth="1"/>
    <col min="13020" max="13020" width="7" style="1" customWidth="1"/>
    <col min="13021" max="13021" width="7.7109375" style="1" customWidth="1"/>
    <col min="13022" max="13022" width="9.28515625" style="1" customWidth="1"/>
    <col min="13023" max="13023" width="9.7109375" style="1" customWidth="1"/>
    <col min="13024" max="13024" width="8" style="1" customWidth="1"/>
    <col min="13025" max="13025" width="11.5703125" style="1" customWidth="1"/>
    <col min="13026" max="13026" width="12" style="1" customWidth="1"/>
    <col min="13027" max="13027" width="11" style="1" customWidth="1"/>
    <col min="13028" max="13028" width="8.28515625" style="1" customWidth="1"/>
    <col min="13029" max="13029" width="7.7109375" style="1" customWidth="1"/>
    <col min="13030" max="13030" width="7" style="1" customWidth="1"/>
    <col min="13031" max="13031" width="7.7109375" style="1" customWidth="1"/>
    <col min="13032" max="13032" width="9.28515625" style="1" customWidth="1"/>
    <col min="13033" max="13033" width="9.7109375" style="1" customWidth="1"/>
    <col min="13034" max="13034" width="8" style="1" customWidth="1"/>
    <col min="13035" max="13035" width="11.5703125" style="1" customWidth="1"/>
    <col min="13036" max="13036" width="12" style="1" customWidth="1"/>
    <col min="13037" max="13037" width="11" style="1" customWidth="1"/>
    <col min="13038" max="13038" width="8.28515625" style="1" customWidth="1"/>
    <col min="13039" max="13039" width="7.7109375" style="1" customWidth="1"/>
    <col min="13040" max="13040" width="7" style="1" customWidth="1"/>
    <col min="13041" max="13041" width="7.7109375" style="1" customWidth="1"/>
    <col min="13042" max="13042" width="9.28515625" style="1" customWidth="1"/>
    <col min="13043" max="13043" width="9.7109375" style="1" customWidth="1"/>
    <col min="13044" max="13044" width="8" style="1" customWidth="1"/>
    <col min="13045" max="13045" width="11.5703125" style="1" customWidth="1"/>
    <col min="13046" max="13046" width="12" style="1" customWidth="1"/>
    <col min="13047" max="13047" width="11" style="1" customWidth="1"/>
    <col min="13048" max="13048" width="8.28515625" style="1" customWidth="1"/>
    <col min="13049" max="13049" width="7.7109375" style="1" customWidth="1"/>
    <col min="13050" max="13050" width="7" style="1" customWidth="1"/>
    <col min="13051" max="13051" width="7.7109375" style="1" customWidth="1"/>
    <col min="13052" max="13052" width="9.28515625" style="1" customWidth="1"/>
    <col min="13053" max="13053" width="9.7109375" style="1" customWidth="1"/>
    <col min="13054" max="13054" width="8" style="1" customWidth="1"/>
    <col min="13055" max="13055" width="11.5703125" style="1" customWidth="1"/>
    <col min="13056" max="13056" width="12" style="1" customWidth="1"/>
    <col min="13057" max="13057" width="11" style="1" customWidth="1"/>
    <col min="13058" max="13058" width="8.28515625" style="1" customWidth="1"/>
    <col min="13059" max="13059" width="7.7109375" style="1" customWidth="1"/>
    <col min="13060" max="13060" width="7" style="1" customWidth="1"/>
    <col min="13061" max="13061" width="7.7109375" style="1" customWidth="1"/>
    <col min="13062" max="13062" width="9.28515625" style="1" customWidth="1"/>
    <col min="13063" max="13063" width="9.7109375" style="1" customWidth="1"/>
    <col min="13064" max="13064" width="8" style="1" customWidth="1"/>
    <col min="13065" max="13065" width="11.5703125" style="1" customWidth="1"/>
    <col min="13066" max="13066" width="12" style="1" customWidth="1"/>
    <col min="13067" max="13067" width="11" style="1" customWidth="1"/>
    <col min="13068" max="13068" width="8.28515625" style="1" customWidth="1"/>
    <col min="13069" max="13069" width="7.7109375" style="1" customWidth="1"/>
    <col min="13070" max="13070" width="7.85546875" style="1" customWidth="1"/>
    <col min="13071" max="13071" width="7.7109375" style="1" customWidth="1"/>
    <col min="13072" max="13072" width="9.28515625" style="1" customWidth="1"/>
    <col min="13073" max="13073" width="9.7109375" style="1" customWidth="1"/>
    <col min="13074" max="13074" width="8" style="1" customWidth="1"/>
    <col min="13075" max="13075" width="11.5703125" style="1" customWidth="1"/>
    <col min="13076" max="13076" width="12" style="1" customWidth="1"/>
    <col min="13077" max="13077" width="11" style="1" customWidth="1"/>
    <col min="13078" max="13078" width="8.28515625" style="1" customWidth="1"/>
    <col min="13079" max="13272" width="9.140625" style="1"/>
    <col min="13273" max="13273" width="6.28515625" style="1" customWidth="1"/>
    <col min="13274" max="13274" width="71.85546875" style="1" customWidth="1"/>
    <col min="13275" max="13275" width="7.5703125" style="1" customWidth="1"/>
    <col min="13276" max="13276" width="7" style="1" customWidth="1"/>
    <col min="13277" max="13277" width="7.7109375" style="1" customWidth="1"/>
    <col min="13278" max="13278" width="9.28515625" style="1" customWidth="1"/>
    <col min="13279" max="13279" width="9.7109375" style="1" customWidth="1"/>
    <col min="13280" max="13280" width="8" style="1" customWidth="1"/>
    <col min="13281" max="13281" width="11.5703125" style="1" customWidth="1"/>
    <col min="13282" max="13282" width="12" style="1" customWidth="1"/>
    <col min="13283" max="13283" width="11" style="1" customWidth="1"/>
    <col min="13284" max="13284" width="8.28515625" style="1" customWidth="1"/>
    <col min="13285" max="13285" width="7.7109375" style="1" customWidth="1"/>
    <col min="13286" max="13286" width="7" style="1" customWidth="1"/>
    <col min="13287" max="13287" width="7.7109375" style="1" customWidth="1"/>
    <col min="13288" max="13288" width="9.28515625" style="1" customWidth="1"/>
    <col min="13289" max="13289" width="9.7109375" style="1" customWidth="1"/>
    <col min="13290" max="13290" width="8" style="1" customWidth="1"/>
    <col min="13291" max="13291" width="11.5703125" style="1" customWidth="1"/>
    <col min="13292" max="13292" width="12" style="1" customWidth="1"/>
    <col min="13293" max="13293" width="11" style="1" customWidth="1"/>
    <col min="13294" max="13294" width="8.28515625" style="1" customWidth="1"/>
    <col min="13295" max="13295" width="7.7109375" style="1" customWidth="1"/>
    <col min="13296" max="13296" width="7" style="1" customWidth="1"/>
    <col min="13297" max="13297" width="7.7109375" style="1" customWidth="1"/>
    <col min="13298" max="13298" width="9.28515625" style="1" customWidth="1"/>
    <col min="13299" max="13299" width="9.7109375" style="1" customWidth="1"/>
    <col min="13300" max="13300" width="8" style="1" customWidth="1"/>
    <col min="13301" max="13301" width="11.5703125" style="1" customWidth="1"/>
    <col min="13302" max="13302" width="12" style="1" customWidth="1"/>
    <col min="13303" max="13303" width="11" style="1" customWidth="1"/>
    <col min="13304" max="13304" width="8.28515625" style="1" customWidth="1"/>
    <col min="13305" max="13305" width="7.7109375" style="1" customWidth="1"/>
    <col min="13306" max="13306" width="7" style="1" customWidth="1"/>
    <col min="13307" max="13307" width="7.7109375" style="1" customWidth="1"/>
    <col min="13308" max="13308" width="9.28515625" style="1" customWidth="1"/>
    <col min="13309" max="13309" width="9.7109375" style="1" customWidth="1"/>
    <col min="13310" max="13310" width="8" style="1" customWidth="1"/>
    <col min="13311" max="13311" width="11.5703125" style="1" customWidth="1"/>
    <col min="13312" max="13312" width="12" style="1" customWidth="1"/>
    <col min="13313" max="13313" width="11" style="1" customWidth="1"/>
    <col min="13314" max="13314" width="8.28515625" style="1" customWidth="1"/>
    <col min="13315" max="13315" width="7.7109375" style="1" customWidth="1"/>
    <col min="13316" max="13316" width="7" style="1" customWidth="1"/>
    <col min="13317" max="13317" width="7.7109375" style="1" customWidth="1"/>
    <col min="13318" max="13318" width="9.28515625" style="1" customWidth="1"/>
    <col min="13319" max="13319" width="9.7109375" style="1" customWidth="1"/>
    <col min="13320" max="13320" width="8" style="1" customWidth="1"/>
    <col min="13321" max="13321" width="11.5703125" style="1" customWidth="1"/>
    <col min="13322" max="13322" width="12" style="1" customWidth="1"/>
    <col min="13323" max="13323" width="11" style="1" customWidth="1"/>
    <col min="13324" max="13324" width="8.28515625" style="1" customWidth="1"/>
    <col min="13325" max="13325" width="7.7109375" style="1" customWidth="1"/>
    <col min="13326" max="13326" width="7.85546875" style="1" customWidth="1"/>
    <col min="13327" max="13327" width="7.7109375" style="1" customWidth="1"/>
    <col min="13328" max="13328" width="9.28515625" style="1" customWidth="1"/>
    <col min="13329" max="13329" width="9.7109375" style="1" customWidth="1"/>
    <col min="13330" max="13330" width="8" style="1" customWidth="1"/>
    <col min="13331" max="13331" width="11.5703125" style="1" customWidth="1"/>
    <col min="13332" max="13332" width="12" style="1" customWidth="1"/>
    <col min="13333" max="13333" width="11" style="1" customWidth="1"/>
    <col min="13334" max="13334" width="8.28515625" style="1" customWidth="1"/>
    <col min="13335" max="13528" width="9.140625" style="1"/>
    <col min="13529" max="13529" width="6.28515625" style="1" customWidth="1"/>
    <col min="13530" max="13530" width="71.85546875" style="1" customWidth="1"/>
    <col min="13531" max="13531" width="7.5703125" style="1" customWidth="1"/>
    <col min="13532" max="13532" width="7" style="1" customWidth="1"/>
    <col min="13533" max="13533" width="7.7109375" style="1" customWidth="1"/>
    <col min="13534" max="13534" width="9.28515625" style="1" customWidth="1"/>
    <col min="13535" max="13535" width="9.7109375" style="1" customWidth="1"/>
    <col min="13536" max="13536" width="8" style="1" customWidth="1"/>
    <col min="13537" max="13537" width="11.5703125" style="1" customWidth="1"/>
    <col min="13538" max="13538" width="12" style="1" customWidth="1"/>
    <col min="13539" max="13539" width="11" style="1" customWidth="1"/>
    <col min="13540" max="13540" width="8.28515625" style="1" customWidth="1"/>
    <col min="13541" max="13541" width="7.7109375" style="1" customWidth="1"/>
    <col min="13542" max="13542" width="7" style="1" customWidth="1"/>
    <col min="13543" max="13543" width="7.7109375" style="1" customWidth="1"/>
    <col min="13544" max="13544" width="9.28515625" style="1" customWidth="1"/>
    <col min="13545" max="13545" width="9.7109375" style="1" customWidth="1"/>
    <col min="13546" max="13546" width="8" style="1" customWidth="1"/>
    <col min="13547" max="13547" width="11.5703125" style="1" customWidth="1"/>
    <col min="13548" max="13548" width="12" style="1" customWidth="1"/>
    <col min="13549" max="13549" width="11" style="1" customWidth="1"/>
    <col min="13550" max="13550" width="8.28515625" style="1" customWidth="1"/>
    <col min="13551" max="13551" width="7.7109375" style="1" customWidth="1"/>
    <col min="13552" max="13552" width="7" style="1" customWidth="1"/>
    <col min="13553" max="13553" width="7.7109375" style="1" customWidth="1"/>
    <col min="13554" max="13554" width="9.28515625" style="1" customWidth="1"/>
    <col min="13555" max="13555" width="9.7109375" style="1" customWidth="1"/>
    <col min="13556" max="13556" width="8" style="1" customWidth="1"/>
    <col min="13557" max="13557" width="11.5703125" style="1" customWidth="1"/>
    <col min="13558" max="13558" width="12" style="1" customWidth="1"/>
    <col min="13559" max="13559" width="11" style="1" customWidth="1"/>
    <col min="13560" max="13560" width="8.28515625" style="1" customWidth="1"/>
    <col min="13561" max="13561" width="7.7109375" style="1" customWidth="1"/>
    <col min="13562" max="13562" width="7" style="1" customWidth="1"/>
    <col min="13563" max="13563" width="7.7109375" style="1" customWidth="1"/>
    <col min="13564" max="13564" width="9.28515625" style="1" customWidth="1"/>
    <col min="13565" max="13565" width="9.7109375" style="1" customWidth="1"/>
    <col min="13566" max="13566" width="8" style="1" customWidth="1"/>
    <col min="13567" max="13567" width="11.5703125" style="1" customWidth="1"/>
    <col min="13568" max="13568" width="12" style="1" customWidth="1"/>
    <col min="13569" max="13569" width="11" style="1" customWidth="1"/>
    <col min="13570" max="13570" width="8.28515625" style="1" customWidth="1"/>
    <col min="13571" max="13571" width="7.7109375" style="1" customWidth="1"/>
    <col min="13572" max="13572" width="7" style="1" customWidth="1"/>
    <col min="13573" max="13573" width="7.7109375" style="1" customWidth="1"/>
    <col min="13574" max="13574" width="9.28515625" style="1" customWidth="1"/>
    <col min="13575" max="13575" width="9.7109375" style="1" customWidth="1"/>
    <col min="13576" max="13576" width="8" style="1" customWidth="1"/>
    <col min="13577" max="13577" width="11.5703125" style="1" customWidth="1"/>
    <col min="13578" max="13578" width="12" style="1" customWidth="1"/>
    <col min="13579" max="13579" width="11" style="1" customWidth="1"/>
    <col min="13580" max="13580" width="8.28515625" style="1" customWidth="1"/>
    <col min="13581" max="13581" width="7.7109375" style="1" customWidth="1"/>
    <col min="13582" max="13582" width="7.85546875" style="1" customWidth="1"/>
    <col min="13583" max="13583" width="7.7109375" style="1" customWidth="1"/>
    <col min="13584" max="13584" width="9.28515625" style="1" customWidth="1"/>
    <col min="13585" max="13585" width="9.7109375" style="1" customWidth="1"/>
    <col min="13586" max="13586" width="8" style="1" customWidth="1"/>
    <col min="13587" max="13587" width="11.5703125" style="1" customWidth="1"/>
    <col min="13588" max="13588" width="12" style="1" customWidth="1"/>
    <col min="13589" max="13589" width="11" style="1" customWidth="1"/>
    <col min="13590" max="13590" width="8.28515625" style="1" customWidth="1"/>
    <col min="13591" max="13784" width="9.140625" style="1"/>
    <col min="13785" max="13785" width="6.28515625" style="1" customWidth="1"/>
    <col min="13786" max="13786" width="71.85546875" style="1" customWidth="1"/>
    <col min="13787" max="13787" width="7.5703125" style="1" customWidth="1"/>
    <col min="13788" max="13788" width="7" style="1" customWidth="1"/>
    <col min="13789" max="13789" width="7.7109375" style="1" customWidth="1"/>
    <col min="13790" max="13790" width="9.28515625" style="1" customWidth="1"/>
    <col min="13791" max="13791" width="9.7109375" style="1" customWidth="1"/>
    <col min="13792" max="13792" width="8" style="1" customWidth="1"/>
    <col min="13793" max="13793" width="11.5703125" style="1" customWidth="1"/>
    <col min="13794" max="13794" width="12" style="1" customWidth="1"/>
    <col min="13795" max="13795" width="11" style="1" customWidth="1"/>
    <col min="13796" max="13796" width="8.28515625" style="1" customWidth="1"/>
    <col min="13797" max="13797" width="7.7109375" style="1" customWidth="1"/>
    <col min="13798" max="13798" width="7" style="1" customWidth="1"/>
    <col min="13799" max="13799" width="7.7109375" style="1" customWidth="1"/>
    <col min="13800" max="13800" width="9.28515625" style="1" customWidth="1"/>
    <col min="13801" max="13801" width="9.7109375" style="1" customWidth="1"/>
    <col min="13802" max="13802" width="8" style="1" customWidth="1"/>
    <col min="13803" max="13803" width="11.5703125" style="1" customWidth="1"/>
    <col min="13804" max="13804" width="12" style="1" customWidth="1"/>
    <col min="13805" max="13805" width="11" style="1" customWidth="1"/>
    <col min="13806" max="13806" width="8.28515625" style="1" customWidth="1"/>
    <col min="13807" max="13807" width="7.7109375" style="1" customWidth="1"/>
    <col min="13808" max="13808" width="7" style="1" customWidth="1"/>
    <col min="13809" max="13809" width="7.7109375" style="1" customWidth="1"/>
    <col min="13810" max="13810" width="9.28515625" style="1" customWidth="1"/>
    <col min="13811" max="13811" width="9.7109375" style="1" customWidth="1"/>
    <col min="13812" max="13812" width="8" style="1" customWidth="1"/>
    <col min="13813" max="13813" width="11.5703125" style="1" customWidth="1"/>
    <col min="13814" max="13814" width="12" style="1" customWidth="1"/>
    <col min="13815" max="13815" width="11" style="1" customWidth="1"/>
    <col min="13816" max="13816" width="8.28515625" style="1" customWidth="1"/>
    <col min="13817" max="13817" width="7.7109375" style="1" customWidth="1"/>
    <col min="13818" max="13818" width="7" style="1" customWidth="1"/>
    <col min="13819" max="13819" width="7.7109375" style="1" customWidth="1"/>
    <col min="13820" max="13820" width="9.28515625" style="1" customWidth="1"/>
    <col min="13821" max="13821" width="9.7109375" style="1" customWidth="1"/>
    <col min="13822" max="13822" width="8" style="1" customWidth="1"/>
    <col min="13823" max="13823" width="11.5703125" style="1" customWidth="1"/>
    <col min="13824" max="13824" width="12" style="1" customWidth="1"/>
    <col min="13825" max="13825" width="11" style="1" customWidth="1"/>
    <col min="13826" max="13826" width="8.28515625" style="1" customWidth="1"/>
    <col min="13827" max="13827" width="7.7109375" style="1" customWidth="1"/>
    <col min="13828" max="13828" width="7" style="1" customWidth="1"/>
    <col min="13829" max="13829" width="7.7109375" style="1" customWidth="1"/>
    <col min="13830" max="13830" width="9.28515625" style="1" customWidth="1"/>
    <col min="13831" max="13831" width="9.7109375" style="1" customWidth="1"/>
    <col min="13832" max="13832" width="8" style="1" customWidth="1"/>
    <col min="13833" max="13833" width="11.5703125" style="1" customWidth="1"/>
    <col min="13834" max="13834" width="12" style="1" customWidth="1"/>
    <col min="13835" max="13835" width="11" style="1" customWidth="1"/>
    <col min="13836" max="13836" width="8.28515625" style="1" customWidth="1"/>
    <col min="13837" max="13837" width="7.7109375" style="1" customWidth="1"/>
    <col min="13838" max="13838" width="7.85546875" style="1" customWidth="1"/>
    <col min="13839" max="13839" width="7.7109375" style="1" customWidth="1"/>
    <col min="13840" max="13840" width="9.28515625" style="1" customWidth="1"/>
    <col min="13841" max="13841" width="9.7109375" style="1" customWidth="1"/>
    <col min="13842" max="13842" width="8" style="1" customWidth="1"/>
    <col min="13843" max="13843" width="11.5703125" style="1" customWidth="1"/>
    <col min="13844" max="13844" width="12" style="1" customWidth="1"/>
    <col min="13845" max="13845" width="11" style="1" customWidth="1"/>
    <col min="13846" max="13846" width="8.28515625" style="1" customWidth="1"/>
    <col min="13847" max="14040" width="9.140625" style="1"/>
    <col min="14041" max="14041" width="6.28515625" style="1" customWidth="1"/>
    <col min="14042" max="14042" width="71.85546875" style="1" customWidth="1"/>
    <col min="14043" max="14043" width="7.5703125" style="1" customWidth="1"/>
    <col min="14044" max="14044" width="7" style="1" customWidth="1"/>
    <col min="14045" max="14045" width="7.7109375" style="1" customWidth="1"/>
    <col min="14046" max="14046" width="9.28515625" style="1" customWidth="1"/>
    <col min="14047" max="14047" width="9.7109375" style="1" customWidth="1"/>
    <col min="14048" max="14048" width="8" style="1" customWidth="1"/>
    <col min="14049" max="14049" width="11.5703125" style="1" customWidth="1"/>
    <col min="14050" max="14050" width="12" style="1" customWidth="1"/>
    <col min="14051" max="14051" width="11" style="1" customWidth="1"/>
    <col min="14052" max="14052" width="8.28515625" style="1" customWidth="1"/>
    <col min="14053" max="14053" width="7.7109375" style="1" customWidth="1"/>
    <col min="14054" max="14054" width="7" style="1" customWidth="1"/>
    <col min="14055" max="14055" width="7.7109375" style="1" customWidth="1"/>
    <col min="14056" max="14056" width="9.28515625" style="1" customWidth="1"/>
    <col min="14057" max="14057" width="9.7109375" style="1" customWidth="1"/>
    <col min="14058" max="14058" width="8" style="1" customWidth="1"/>
    <col min="14059" max="14059" width="11.5703125" style="1" customWidth="1"/>
    <col min="14060" max="14060" width="12" style="1" customWidth="1"/>
    <col min="14061" max="14061" width="11" style="1" customWidth="1"/>
    <col min="14062" max="14062" width="8.28515625" style="1" customWidth="1"/>
    <col min="14063" max="14063" width="7.7109375" style="1" customWidth="1"/>
    <col min="14064" max="14064" width="7" style="1" customWidth="1"/>
    <col min="14065" max="14065" width="7.7109375" style="1" customWidth="1"/>
    <col min="14066" max="14066" width="9.28515625" style="1" customWidth="1"/>
    <col min="14067" max="14067" width="9.7109375" style="1" customWidth="1"/>
    <col min="14068" max="14068" width="8" style="1" customWidth="1"/>
    <col min="14069" max="14069" width="11.5703125" style="1" customWidth="1"/>
    <col min="14070" max="14070" width="12" style="1" customWidth="1"/>
    <col min="14071" max="14071" width="11" style="1" customWidth="1"/>
    <col min="14072" max="14072" width="8.28515625" style="1" customWidth="1"/>
    <col min="14073" max="14073" width="7.7109375" style="1" customWidth="1"/>
    <col min="14074" max="14074" width="7" style="1" customWidth="1"/>
    <col min="14075" max="14075" width="7.7109375" style="1" customWidth="1"/>
    <col min="14076" max="14076" width="9.28515625" style="1" customWidth="1"/>
    <col min="14077" max="14077" width="9.7109375" style="1" customWidth="1"/>
    <col min="14078" max="14078" width="8" style="1" customWidth="1"/>
    <col min="14079" max="14079" width="11.5703125" style="1" customWidth="1"/>
    <col min="14080" max="14080" width="12" style="1" customWidth="1"/>
    <col min="14081" max="14081" width="11" style="1" customWidth="1"/>
    <col min="14082" max="14082" width="8.28515625" style="1" customWidth="1"/>
    <col min="14083" max="14083" width="7.7109375" style="1" customWidth="1"/>
    <col min="14084" max="14084" width="7" style="1" customWidth="1"/>
    <col min="14085" max="14085" width="7.7109375" style="1" customWidth="1"/>
    <col min="14086" max="14086" width="9.28515625" style="1" customWidth="1"/>
    <col min="14087" max="14087" width="9.7109375" style="1" customWidth="1"/>
    <col min="14088" max="14088" width="8" style="1" customWidth="1"/>
    <col min="14089" max="14089" width="11.5703125" style="1" customWidth="1"/>
    <col min="14090" max="14090" width="12" style="1" customWidth="1"/>
    <col min="14091" max="14091" width="11" style="1" customWidth="1"/>
    <col min="14092" max="14092" width="8.28515625" style="1" customWidth="1"/>
    <col min="14093" max="14093" width="7.7109375" style="1" customWidth="1"/>
    <col min="14094" max="14094" width="7.85546875" style="1" customWidth="1"/>
    <col min="14095" max="14095" width="7.7109375" style="1" customWidth="1"/>
    <col min="14096" max="14096" width="9.28515625" style="1" customWidth="1"/>
    <col min="14097" max="14097" width="9.7109375" style="1" customWidth="1"/>
    <col min="14098" max="14098" width="8" style="1" customWidth="1"/>
    <col min="14099" max="14099" width="11.5703125" style="1" customWidth="1"/>
    <col min="14100" max="14100" width="12" style="1" customWidth="1"/>
    <col min="14101" max="14101" width="11" style="1" customWidth="1"/>
    <col min="14102" max="14102" width="8.28515625" style="1" customWidth="1"/>
    <col min="14103" max="14296" width="9.140625" style="1"/>
    <col min="14297" max="14297" width="6.28515625" style="1" customWidth="1"/>
    <col min="14298" max="14298" width="71.85546875" style="1" customWidth="1"/>
    <col min="14299" max="14299" width="7.5703125" style="1" customWidth="1"/>
    <col min="14300" max="14300" width="7" style="1" customWidth="1"/>
    <col min="14301" max="14301" width="7.7109375" style="1" customWidth="1"/>
    <col min="14302" max="14302" width="9.28515625" style="1" customWidth="1"/>
    <col min="14303" max="14303" width="9.7109375" style="1" customWidth="1"/>
    <col min="14304" max="14304" width="8" style="1" customWidth="1"/>
    <col min="14305" max="14305" width="11.5703125" style="1" customWidth="1"/>
    <col min="14306" max="14306" width="12" style="1" customWidth="1"/>
    <col min="14307" max="14307" width="11" style="1" customWidth="1"/>
    <col min="14308" max="14308" width="8.28515625" style="1" customWidth="1"/>
    <col min="14309" max="14309" width="7.7109375" style="1" customWidth="1"/>
    <col min="14310" max="14310" width="7" style="1" customWidth="1"/>
    <col min="14311" max="14311" width="7.7109375" style="1" customWidth="1"/>
    <col min="14312" max="14312" width="9.28515625" style="1" customWidth="1"/>
    <col min="14313" max="14313" width="9.7109375" style="1" customWidth="1"/>
    <col min="14314" max="14314" width="8" style="1" customWidth="1"/>
    <col min="14315" max="14315" width="11.5703125" style="1" customWidth="1"/>
    <col min="14316" max="14316" width="12" style="1" customWidth="1"/>
    <col min="14317" max="14317" width="11" style="1" customWidth="1"/>
    <col min="14318" max="14318" width="8.28515625" style="1" customWidth="1"/>
    <col min="14319" max="14319" width="7.7109375" style="1" customWidth="1"/>
    <col min="14320" max="14320" width="7" style="1" customWidth="1"/>
    <col min="14321" max="14321" width="7.7109375" style="1" customWidth="1"/>
    <col min="14322" max="14322" width="9.28515625" style="1" customWidth="1"/>
    <col min="14323" max="14323" width="9.7109375" style="1" customWidth="1"/>
    <col min="14324" max="14324" width="8" style="1" customWidth="1"/>
    <col min="14325" max="14325" width="11.5703125" style="1" customWidth="1"/>
    <col min="14326" max="14326" width="12" style="1" customWidth="1"/>
    <col min="14327" max="14327" width="11" style="1" customWidth="1"/>
    <col min="14328" max="14328" width="8.28515625" style="1" customWidth="1"/>
    <col min="14329" max="14329" width="7.7109375" style="1" customWidth="1"/>
    <col min="14330" max="14330" width="7" style="1" customWidth="1"/>
    <col min="14331" max="14331" width="7.7109375" style="1" customWidth="1"/>
    <col min="14332" max="14332" width="9.28515625" style="1" customWidth="1"/>
    <col min="14333" max="14333" width="9.7109375" style="1" customWidth="1"/>
    <col min="14334" max="14334" width="8" style="1" customWidth="1"/>
    <col min="14335" max="14335" width="11.5703125" style="1" customWidth="1"/>
    <col min="14336" max="14336" width="12" style="1" customWidth="1"/>
    <col min="14337" max="14337" width="11" style="1" customWidth="1"/>
    <col min="14338" max="14338" width="8.28515625" style="1" customWidth="1"/>
    <col min="14339" max="14339" width="7.7109375" style="1" customWidth="1"/>
    <col min="14340" max="14340" width="7" style="1" customWidth="1"/>
    <col min="14341" max="14341" width="7.7109375" style="1" customWidth="1"/>
    <col min="14342" max="14342" width="9.28515625" style="1" customWidth="1"/>
    <col min="14343" max="14343" width="9.7109375" style="1" customWidth="1"/>
    <col min="14344" max="14344" width="8" style="1" customWidth="1"/>
    <col min="14345" max="14345" width="11.5703125" style="1" customWidth="1"/>
    <col min="14346" max="14346" width="12" style="1" customWidth="1"/>
    <col min="14347" max="14347" width="11" style="1" customWidth="1"/>
    <col min="14348" max="14348" width="8.28515625" style="1" customWidth="1"/>
    <col min="14349" max="14349" width="7.7109375" style="1" customWidth="1"/>
    <col min="14350" max="14350" width="7.85546875" style="1" customWidth="1"/>
    <col min="14351" max="14351" width="7.7109375" style="1" customWidth="1"/>
    <col min="14352" max="14352" width="9.28515625" style="1" customWidth="1"/>
    <col min="14353" max="14353" width="9.7109375" style="1" customWidth="1"/>
    <col min="14354" max="14354" width="8" style="1" customWidth="1"/>
    <col min="14355" max="14355" width="11.5703125" style="1" customWidth="1"/>
    <col min="14356" max="14356" width="12" style="1" customWidth="1"/>
    <col min="14357" max="14357" width="11" style="1" customWidth="1"/>
    <col min="14358" max="14358" width="8.28515625" style="1" customWidth="1"/>
    <col min="14359" max="14552" width="9.140625" style="1"/>
    <col min="14553" max="14553" width="6.28515625" style="1" customWidth="1"/>
    <col min="14554" max="14554" width="71.85546875" style="1" customWidth="1"/>
    <col min="14555" max="14555" width="7.5703125" style="1" customWidth="1"/>
    <col min="14556" max="14556" width="7" style="1" customWidth="1"/>
    <col min="14557" max="14557" width="7.7109375" style="1" customWidth="1"/>
    <col min="14558" max="14558" width="9.28515625" style="1" customWidth="1"/>
    <col min="14559" max="14559" width="9.7109375" style="1" customWidth="1"/>
    <col min="14560" max="14560" width="8" style="1" customWidth="1"/>
    <col min="14561" max="14561" width="11.5703125" style="1" customWidth="1"/>
    <col min="14562" max="14562" width="12" style="1" customWidth="1"/>
    <col min="14563" max="14563" width="11" style="1" customWidth="1"/>
    <col min="14564" max="14564" width="8.28515625" style="1" customWidth="1"/>
    <col min="14565" max="14565" width="7.7109375" style="1" customWidth="1"/>
    <col min="14566" max="14566" width="7" style="1" customWidth="1"/>
    <col min="14567" max="14567" width="7.7109375" style="1" customWidth="1"/>
    <col min="14568" max="14568" width="9.28515625" style="1" customWidth="1"/>
    <col min="14569" max="14569" width="9.7109375" style="1" customWidth="1"/>
    <col min="14570" max="14570" width="8" style="1" customWidth="1"/>
    <col min="14571" max="14571" width="11.5703125" style="1" customWidth="1"/>
    <col min="14572" max="14572" width="12" style="1" customWidth="1"/>
    <col min="14573" max="14573" width="11" style="1" customWidth="1"/>
    <col min="14574" max="14574" width="8.28515625" style="1" customWidth="1"/>
    <col min="14575" max="14575" width="7.7109375" style="1" customWidth="1"/>
    <col min="14576" max="14576" width="7" style="1" customWidth="1"/>
    <col min="14577" max="14577" width="7.7109375" style="1" customWidth="1"/>
    <col min="14578" max="14578" width="9.28515625" style="1" customWidth="1"/>
    <col min="14579" max="14579" width="9.7109375" style="1" customWidth="1"/>
    <col min="14580" max="14580" width="8" style="1" customWidth="1"/>
    <col min="14581" max="14581" width="11.5703125" style="1" customWidth="1"/>
    <col min="14582" max="14582" width="12" style="1" customWidth="1"/>
    <col min="14583" max="14583" width="11" style="1" customWidth="1"/>
    <col min="14584" max="14584" width="8.28515625" style="1" customWidth="1"/>
    <col min="14585" max="14585" width="7.7109375" style="1" customWidth="1"/>
    <col min="14586" max="14586" width="7" style="1" customWidth="1"/>
    <col min="14587" max="14587" width="7.7109375" style="1" customWidth="1"/>
    <col min="14588" max="14588" width="9.28515625" style="1" customWidth="1"/>
    <col min="14589" max="14589" width="9.7109375" style="1" customWidth="1"/>
    <col min="14590" max="14590" width="8" style="1" customWidth="1"/>
    <col min="14591" max="14591" width="11.5703125" style="1" customWidth="1"/>
    <col min="14592" max="14592" width="12" style="1" customWidth="1"/>
    <col min="14593" max="14593" width="11" style="1" customWidth="1"/>
    <col min="14594" max="14594" width="8.28515625" style="1" customWidth="1"/>
    <col min="14595" max="14595" width="7.7109375" style="1" customWidth="1"/>
    <col min="14596" max="14596" width="7" style="1" customWidth="1"/>
    <col min="14597" max="14597" width="7.7109375" style="1" customWidth="1"/>
    <col min="14598" max="14598" width="9.28515625" style="1" customWidth="1"/>
    <col min="14599" max="14599" width="9.7109375" style="1" customWidth="1"/>
    <col min="14600" max="14600" width="8" style="1" customWidth="1"/>
    <col min="14601" max="14601" width="11.5703125" style="1" customWidth="1"/>
    <col min="14602" max="14602" width="12" style="1" customWidth="1"/>
    <col min="14603" max="14603" width="11" style="1" customWidth="1"/>
    <col min="14604" max="14604" width="8.28515625" style="1" customWidth="1"/>
    <col min="14605" max="14605" width="7.7109375" style="1" customWidth="1"/>
    <col min="14606" max="14606" width="7.85546875" style="1" customWidth="1"/>
    <col min="14607" max="14607" width="7.7109375" style="1" customWidth="1"/>
    <col min="14608" max="14608" width="9.28515625" style="1" customWidth="1"/>
    <col min="14609" max="14609" width="9.7109375" style="1" customWidth="1"/>
    <col min="14610" max="14610" width="8" style="1" customWidth="1"/>
    <col min="14611" max="14611" width="11.5703125" style="1" customWidth="1"/>
    <col min="14612" max="14612" width="12" style="1" customWidth="1"/>
    <col min="14613" max="14613" width="11" style="1" customWidth="1"/>
    <col min="14614" max="14614" width="8.28515625" style="1" customWidth="1"/>
    <col min="14615" max="14808" width="9.140625" style="1"/>
    <col min="14809" max="14809" width="6.28515625" style="1" customWidth="1"/>
    <col min="14810" max="14810" width="71.85546875" style="1" customWidth="1"/>
    <col min="14811" max="14811" width="7.5703125" style="1" customWidth="1"/>
    <col min="14812" max="14812" width="7" style="1" customWidth="1"/>
    <col min="14813" max="14813" width="7.7109375" style="1" customWidth="1"/>
    <col min="14814" max="14814" width="9.28515625" style="1" customWidth="1"/>
    <col min="14815" max="14815" width="9.7109375" style="1" customWidth="1"/>
    <col min="14816" max="14816" width="8" style="1" customWidth="1"/>
    <col min="14817" max="14817" width="11.5703125" style="1" customWidth="1"/>
    <col min="14818" max="14818" width="12" style="1" customWidth="1"/>
    <col min="14819" max="14819" width="11" style="1" customWidth="1"/>
    <col min="14820" max="14820" width="8.28515625" style="1" customWidth="1"/>
    <col min="14821" max="14821" width="7.7109375" style="1" customWidth="1"/>
    <col min="14822" max="14822" width="7" style="1" customWidth="1"/>
    <col min="14823" max="14823" width="7.7109375" style="1" customWidth="1"/>
    <col min="14824" max="14824" width="9.28515625" style="1" customWidth="1"/>
    <col min="14825" max="14825" width="9.7109375" style="1" customWidth="1"/>
    <col min="14826" max="14826" width="8" style="1" customWidth="1"/>
    <col min="14827" max="14827" width="11.5703125" style="1" customWidth="1"/>
    <col min="14828" max="14828" width="12" style="1" customWidth="1"/>
    <col min="14829" max="14829" width="11" style="1" customWidth="1"/>
    <col min="14830" max="14830" width="8.28515625" style="1" customWidth="1"/>
    <col min="14831" max="14831" width="7.7109375" style="1" customWidth="1"/>
    <col min="14832" max="14832" width="7" style="1" customWidth="1"/>
    <col min="14833" max="14833" width="7.7109375" style="1" customWidth="1"/>
    <col min="14834" max="14834" width="9.28515625" style="1" customWidth="1"/>
    <col min="14835" max="14835" width="9.7109375" style="1" customWidth="1"/>
    <col min="14836" max="14836" width="8" style="1" customWidth="1"/>
    <col min="14837" max="14837" width="11.5703125" style="1" customWidth="1"/>
    <col min="14838" max="14838" width="12" style="1" customWidth="1"/>
    <col min="14839" max="14839" width="11" style="1" customWidth="1"/>
    <col min="14840" max="14840" width="8.28515625" style="1" customWidth="1"/>
    <col min="14841" max="14841" width="7.7109375" style="1" customWidth="1"/>
    <col min="14842" max="14842" width="7" style="1" customWidth="1"/>
    <col min="14843" max="14843" width="7.7109375" style="1" customWidth="1"/>
    <col min="14844" max="14844" width="9.28515625" style="1" customWidth="1"/>
    <col min="14845" max="14845" width="9.7109375" style="1" customWidth="1"/>
    <col min="14846" max="14846" width="8" style="1" customWidth="1"/>
    <col min="14847" max="14847" width="11.5703125" style="1" customWidth="1"/>
    <col min="14848" max="14848" width="12" style="1" customWidth="1"/>
    <col min="14849" max="14849" width="11" style="1" customWidth="1"/>
    <col min="14850" max="14850" width="8.28515625" style="1" customWidth="1"/>
    <col min="14851" max="14851" width="7.7109375" style="1" customWidth="1"/>
    <col min="14852" max="14852" width="7" style="1" customWidth="1"/>
    <col min="14853" max="14853" width="7.7109375" style="1" customWidth="1"/>
    <col min="14854" max="14854" width="9.28515625" style="1" customWidth="1"/>
    <col min="14855" max="14855" width="9.7109375" style="1" customWidth="1"/>
    <col min="14856" max="14856" width="8" style="1" customWidth="1"/>
    <col min="14857" max="14857" width="11.5703125" style="1" customWidth="1"/>
    <col min="14858" max="14858" width="12" style="1" customWidth="1"/>
    <col min="14859" max="14859" width="11" style="1" customWidth="1"/>
    <col min="14860" max="14860" width="8.28515625" style="1" customWidth="1"/>
    <col min="14861" max="14861" width="7.7109375" style="1" customWidth="1"/>
    <col min="14862" max="14862" width="7.85546875" style="1" customWidth="1"/>
    <col min="14863" max="14863" width="7.7109375" style="1" customWidth="1"/>
    <col min="14864" max="14864" width="9.28515625" style="1" customWidth="1"/>
    <col min="14865" max="14865" width="9.7109375" style="1" customWidth="1"/>
    <col min="14866" max="14866" width="8" style="1" customWidth="1"/>
    <col min="14867" max="14867" width="11.5703125" style="1" customWidth="1"/>
    <col min="14868" max="14868" width="12" style="1" customWidth="1"/>
    <col min="14869" max="14869" width="11" style="1" customWidth="1"/>
    <col min="14870" max="14870" width="8.28515625" style="1" customWidth="1"/>
    <col min="14871" max="15064" width="9.140625" style="1"/>
    <col min="15065" max="15065" width="6.28515625" style="1" customWidth="1"/>
    <col min="15066" max="15066" width="71.85546875" style="1" customWidth="1"/>
    <col min="15067" max="15067" width="7.5703125" style="1" customWidth="1"/>
    <col min="15068" max="15068" width="7" style="1" customWidth="1"/>
    <col min="15069" max="15069" width="7.7109375" style="1" customWidth="1"/>
    <col min="15070" max="15070" width="9.28515625" style="1" customWidth="1"/>
    <col min="15071" max="15071" width="9.7109375" style="1" customWidth="1"/>
    <col min="15072" max="15072" width="8" style="1" customWidth="1"/>
    <col min="15073" max="15073" width="11.5703125" style="1" customWidth="1"/>
    <col min="15074" max="15074" width="12" style="1" customWidth="1"/>
    <col min="15075" max="15075" width="11" style="1" customWidth="1"/>
    <col min="15076" max="15076" width="8.28515625" style="1" customWidth="1"/>
    <col min="15077" max="15077" width="7.7109375" style="1" customWidth="1"/>
    <col min="15078" max="15078" width="7" style="1" customWidth="1"/>
    <col min="15079" max="15079" width="7.7109375" style="1" customWidth="1"/>
    <col min="15080" max="15080" width="9.28515625" style="1" customWidth="1"/>
    <col min="15081" max="15081" width="9.7109375" style="1" customWidth="1"/>
    <col min="15082" max="15082" width="8" style="1" customWidth="1"/>
    <col min="15083" max="15083" width="11.5703125" style="1" customWidth="1"/>
    <col min="15084" max="15084" width="12" style="1" customWidth="1"/>
    <col min="15085" max="15085" width="11" style="1" customWidth="1"/>
    <col min="15086" max="15086" width="8.28515625" style="1" customWidth="1"/>
    <col min="15087" max="15087" width="7.7109375" style="1" customWidth="1"/>
    <col min="15088" max="15088" width="7" style="1" customWidth="1"/>
    <col min="15089" max="15089" width="7.7109375" style="1" customWidth="1"/>
    <col min="15090" max="15090" width="9.28515625" style="1" customWidth="1"/>
    <col min="15091" max="15091" width="9.7109375" style="1" customWidth="1"/>
    <col min="15092" max="15092" width="8" style="1" customWidth="1"/>
    <col min="15093" max="15093" width="11.5703125" style="1" customWidth="1"/>
    <col min="15094" max="15094" width="12" style="1" customWidth="1"/>
    <col min="15095" max="15095" width="11" style="1" customWidth="1"/>
    <col min="15096" max="15096" width="8.28515625" style="1" customWidth="1"/>
    <col min="15097" max="15097" width="7.7109375" style="1" customWidth="1"/>
    <col min="15098" max="15098" width="7" style="1" customWidth="1"/>
    <col min="15099" max="15099" width="7.7109375" style="1" customWidth="1"/>
    <col min="15100" max="15100" width="9.28515625" style="1" customWidth="1"/>
    <col min="15101" max="15101" width="9.7109375" style="1" customWidth="1"/>
    <col min="15102" max="15102" width="8" style="1" customWidth="1"/>
    <col min="15103" max="15103" width="11.5703125" style="1" customWidth="1"/>
    <col min="15104" max="15104" width="12" style="1" customWidth="1"/>
    <col min="15105" max="15105" width="11" style="1" customWidth="1"/>
    <col min="15106" max="15106" width="8.28515625" style="1" customWidth="1"/>
    <col min="15107" max="15107" width="7.7109375" style="1" customWidth="1"/>
    <col min="15108" max="15108" width="7" style="1" customWidth="1"/>
    <col min="15109" max="15109" width="7.7109375" style="1" customWidth="1"/>
    <col min="15110" max="15110" width="9.28515625" style="1" customWidth="1"/>
    <col min="15111" max="15111" width="9.7109375" style="1" customWidth="1"/>
    <col min="15112" max="15112" width="8" style="1" customWidth="1"/>
    <col min="15113" max="15113" width="11.5703125" style="1" customWidth="1"/>
    <col min="15114" max="15114" width="12" style="1" customWidth="1"/>
    <col min="15115" max="15115" width="11" style="1" customWidth="1"/>
    <col min="15116" max="15116" width="8.28515625" style="1" customWidth="1"/>
    <col min="15117" max="15117" width="7.7109375" style="1" customWidth="1"/>
    <col min="15118" max="15118" width="7.85546875" style="1" customWidth="1"/>
    <col min="15119" max="15119" width="7.7109375" style="1" customWidth="1"/>
    <col min="15120" max="15120" width="9.28515625" style="1" customWidth="1"/>
    <col min="15121" max="15121" width="9.7109375" style="1" customWidth="1"/>
    <col min="15122" max="15122" width="8" style="1" customWidth="1"/>
    <col min="15123" max="15123" width="11.5703125" style="1" customWidth="1"/>
    <col min="15124" max="15124" width="12" style="1" customWidth="1"/>
    <col min="15125" max="15125" width="11" style="1" customWidth="1"/>
    <col min="15126" max="15126" width="8.28515625" style="1" customWidth="1"/>
    <col min="15127" max="15320" width="9.140625" style="1"/>
    <col min="15321" max="15321" width="6.28515625" style="1" customWidth="1"/>
    <col min="15322" max="15322" width="71.85546875" style="1" customWidth="1"/>
    <col min="15323" max="15323" width="7.5703125" style="1" customWidth="1"/>
    <col min="15324" max="15324" width="7" style="1" customWidth="1"/>
    <col min="15325" max="15325" width="7.7109375" style="1" customWidth="1"/>
    <col min="15326" max="15326" width="9.28515625" style="1" customWidth="1"/>
    <col min="15327" max="15327" width="9.7109375" style="1" customWidth="1"/>
    <col min="15328" max="15328" width="8" style="1" customWidth="1"/>
    <col min="15329" max="15329" width="11.5703125" style="1" customWidth="1"/>
    <col min="15330" max="15330" width="12" style="1" customWidth="1"/>
    <col min="15331" max="15331" width="11" style="1" customWidth="1"/>
    <col min="15332" max="15332" width="8.28515625" style="1" customWidth="1"/>
    <col min="15333" max="15333" width="7.7109375" style="1" customWidth="1"/>
    <col min="15334" max="15334" width="7" style="1" customWidth="1"/>
    <col min="15335" max="15335" width="7.7109375" style="1" customWidth="1"/>
    <col min="15336" max="15336" width="9.28515625" style="1" customWidth="1"/>
    <col min="15337" max="15337" width="9.7109375" style="1" customWidth="1"/>
    <col min="15338" max="15338" width="8" style="1" customWidth="1"/>
    <col min="15339" max="15339" width="11.5703125" style="1" customWidth="1"/>
    <col min="15340" max="15340" width="12" style="1" customWidth="1"/>
    <col min="15341" max="15341" width="11" style="1" customWidth="1"/>
    <col min="15342" max="15342" width="8.28515625" style="1" customWidth="1"/>
    <col min="15343" max="15343" width="7.7109375" style="1" customWidth="1"/>
    <col min="15344" max="15344" width="7" style="1" customWidth="1"/>
    <col min="15345" max="15345" width="7.7109375" style="1" customWidth="1"/>
    <col min="15346" max="15346" width="9.28515625" style="1" customWidth="1"/>
    <col min="15347" max="15347" width="9.7109375" style="1" customWidth="1"/>
    <col min="15348" max="15348" width="8" style="1" customWidth="1"/>
    <col min="15349" max="15349" width="11.5703125" style="1" customWidth="1"/>
    <col min="15350" max="15350" width="12" style="1" customWidth="1"/>
    <col min="15351" max="15351" width="11" style="1" customWidth="1"/>
    <col min="15352" max="15352" width="8.28515625" style="1" customWidth="1"/>
    <col min="15353" max="15353" width="7.7109375" style="1" customWidth="1"/>
    <col min="15354" max="15354" width="7" style="1" customWidth="1"/>
    <col min="15355" max="15355" width="7.7109375" style="1" customWidth="1"/>
    <col min="15356" max="15356" width="9.28515625" style="1" customWidth="1"/>
    <col min="15357" max="15357" width="9.7109375" style="1" customWidth="1"/>
    <col min="15358" max="15358" width="8" style="1" customWidth="1"/>
    <col min="15359" max="15359" width="11.5703125" style="1" customWidth="1"/>
    <col min="15360" max="15360" width="12" style="1" customWidth="1"/>
    <col min="15361" max="15361" width="11" style="1" customWidth="1"/>
    <col min="15362" max="15362" width="8.28515625" style="1" customWidth="1"/>
    <col min="15363" max="15363" width="7.7109375" style="1" customWidth="1"/>
    <col min="15364" max="15364" width="7" style="1" customWidth="1"/>
    <col min="15365" max="15365" width="7.7109375" style="1" customWidth="1"/>
    <col min="15366" max="15366" width="9.28515625" style="1" customWidth="1"/>
    <col min="15367" max="15367" width="9.7109375" style="1" customWidth="1"/>
    <col min="15368" max="15368" width="8" style="1" customWidth="1"/>
    <col min="15369" max="15369" width="11.5703125" style="1" customWidth="1"/>
    <col min="15370" max="15370" width="12" style="1" customWidth="1"/>
    <col min="15371" max="15371" width="11" style="1" customWidth="1"/>
    <col min="15372" max="15372" width="8.28515625" style="1" customWidth="1"/>
    <col min="15373" max="15373" width="7.7109375" style="1" customWidth="1"/>
    <col min="15374" max="15374" width="7.85546875" style="1" customWidth="1"/>
    <col min="15375" max="15375" width="7.7109375" style="1" customWidth="1"/>
    <col min="15376" max="15376" width="9.28515625" style="1" customWidth="1"/>
    <col min="15377" max="15377" width="9.7109375" style="1" customWidth="1"/>
    <col min="15378" max="15378" width="8" style="1" customWidth="1"/>
    <col min="15379" max="15379" width="11.5703125" style="1" customWidth="1"/>
    <col min="15380" max="15380" width="12" style="1" customWidth="1"/>
    <col min="15381" max="15381" width="11" style="1" customWidth="1"/>
    <col min="15382" max="15382" width="8.28515625" style="1" customWidth="1"/>
    <col min="15383" max="15576" width="9.140625" style="1"/>
    <col min="15577" max="15577" width="6.28515625" style="1" customWidth="1"/>
    <col min="15578" max="15578" width="71.85546875" style="1" customWidth="1"/>
    <col min="15579" max="15579" width="7.5703125" style="1" customWidth="1"/>
    <col min="15580" max="15580" width="7" style="1" customWidth="1"/>
    <col min="15581" max="15581" width="7.7109375" style="1" customWidth="1"/>
    <col min="15582" max="15582" width="9.28515625" style="1" customWidth="1"/>
    <col min="15583" max="15583" width="9.7109375" style="1" customWidth="1"/>
    <col min="15584" max="15584" width="8" style="1" customWidth="1"/>
    <col min="15585" max="15585" width="11.5703125" style="1" customWidth="1"/>
    <col min="15586" max="15586" width="12" style="1" customWidth="1"/>
    <col min="15587" max="15587" width="11" style="1" customWidth="1"/>
    <col min="15588" max="15588" width="8.28515625" style="1" customWidth="1"/>
    <col min="15589" max="15589" width="7.7109375" style="1" customWidth="1"/>
    <col min="15590" max="15590" width="7" style="1" customWidth="1"/>
    <col min="15591" max="15591" width="7.7109375" style="1" customWidth="1"/>
    <col min="15592" max="15592" width="9.28515625" style="1" customWidth="1"/>
    <col min="15593" max="15593" width="9.7109375" style="1" customWidth="1"/>
    <col min="15594" max="15594" width="8" style="1" customWidth="1"/>
    <col min="15595" max="15595" width="11.5703125" style="1" customWidth="1"/>
    <col min="15596" max="15596" width="12" style="1" customWidth="1"/>
    <col min="15597" max="15597" width="11" style="1" customWidth="1"/>
    <col min="15598" max="15598" width="8.28515625" style="1" customWidth="1"/>
    <col min="15599" max="15599" width="7.7109375" style="1" customWidth="1"/>
    <col min="15600" max="15600" width="7" style="1" customWidth="1"/>
    <col min="15601" max="15601" width="7.7109375" style="1" customWidth="1"/>
    <col min="15602" max="15602" width="9.28515625" style="1" customWidth="1"/>
    <col min="15603" max="15603" width="9.7109375" style="1" customWidth="1"/>
    <col min="15604" max="15604" width="8" style="1" customWidth="1"/>
    <col min="15605" max="15605" width="11.5703125" style="1" customWidth="1"/>
    <col min="15606" max="15606" width="12" style="1" customWidth="1"/>
    <col min="15607" max="15607" width="11" style="1" customWidth="1"/>
    <col min="15608" max="15608" width="8.28515625" style="1" customWidth="1"/>
    <col min="15609" max="15609" width="7.7109375" style="1" customWidth="1"/>
    <col min="15610" max="15610" width="7" style="1" customWidth="1"/>
    <col min="15611" max="15611" width="7.7109375" style="1" customWidth="1"/>
    <col min="15612" max="15612" width="9.28515625" style="1" customWidth="1"/>
    <col min="15613" max="15613" width="9.7109375" style="1" customWidth="1"/>
    <col min="15614" max="15614" width="8" style="1" customWidth="1"/>
    <col min="15615" max="15615" width="11.5703125" style="1" customWidth="1"/>
    <col min="15616" max="15616" width="12" style="1" customWidth="1"/>
    <col min="15617" max="15617" width="11" style="1" customWidth="1"/>
    <col min="15618" max="15618" width="8.28515625" style="1" customWidth="1"/>
    <col min="15619" max="15619" width="7.7109375" style="1" customWidth="1"/>
    <col min="15620" max="15620" width="7" style="1" customWidth="1"/>
    <col min="15621" max="15621" width="7.7109375" style="1" customWidth="1"/>
    <col min="15622" max="15622" width="9.28515625" style="1" customWidth="1"/>
    <col min="15623" max="15623" width="9.7109375" style="1" customWidth="1"/>
    <col min="15624" max="15624" width="8" style="1" customWidth="1"/>
    <col min="15625" max="15625" width="11.5703125" style="1" customWidth="1"/>
    <col min="15626" max="15626" width="12" style="1" customWidth="1"/>
    <col min="15627" max="15627" width="11" style="1" customWidth="1"/>
    <col min="15628" max="15628" width="8.28515625" style="1" customWidth="1"/>
    <col min="15629" max="15629" width="7.7109375" style="1" customWidth="1"/>
    <col min="15630" max="15630" width="7.85546875" style="1" customWidth="1"/>
    <col min="15631" max="15631" width="7.7109375" style="1" customWidth="1"/>
    <col min="15632" max="15632" width="9.28515625" style="1" customWidth="1"/>
    <col min="15633" max="15633" width="9.7109375" style="1" customWidth="1"/>
    <col min="15634" max="15634" width="8" style="1" customWidth="1"/>
    <col min="15635" max="15635" width="11.5703125" style="1" customWidth="1"/>
    <col min="15636" max="15636" width="12" style="1" customWidth="1"/>
    <col min="15637" max="15637" width="11" style="1" customWidth="1"/>
    <col min="15638" max="15638" width="8.28515625" style="1" customWidth="1"/>
    <col min="15639" max="15832" width="9.140625" style="1"/>
    <col min="15833" max="15833" width="6.28515625" style="1" customWidth="1"/>
    <col min="15834" max="15834" width="71.85546875" style="1" customWidth="1"/>
    <col min="15835" max="15835" width="7.5703125" style="1" customWidth="1"/>
    <col min="15836" max="15836" width="7" style="1" customWidth="1"/>
    <col min="15837" max="15837" width="7.7109375" style="1" customWidth="1"/>
    <col min="15838" max="15838" width="9.28515625" style="1" customWidth="1"/>
    <col min="15839" max="15839" width="9.7109375" style="1" customWidth="1"/>
    <col min="15840" max="15840" width="8" style="1" customWidth="1"/>
    <col min="15841" max="15841" width="11.5703125" style="1" customWidth="1"/>
    <col min="15842" max="15842" width="12" style="1" customWidth="1"/>
    <col min="15843" max="15843" width="11" style="1" customWidth="1"/>
    <col min="15844" max="15844" width="8.28515625" style="1" customWidth="1"/>
    <col min="15845" max="15845" width="7.7109375" style="1" customWidth="1"/>
    <col min="15846" max="15846" width="7" style="1" customWidth="1"/>
    <col min="15847" max="15847" width="7.7109375" style="1" customWidth="1"/>
    <col min="15848" max="15848" width="9.28515625" style="1" customWidth="1"/>
    <col min="15849" max="15849" width="9.7109375" style="1" customWidth="1"/>
    <col min="15850" max="15850" width="8" style="1" customWidth="1"/>
    <col min="15851" max="15851" width="11.5703125" style="1" customWidth="1"/>
    <col min="15852" max="15852" width="12" style="1" customWidth="1"/>
    <col min="15853" max="15853" width="11" style="1" customWidth="1"/>
    <col min="15854" max="15854" width="8.28515625" style="1" customWidth="1"/>
    <col min="15855" max="15855" width="7.7109375" style="1" customWidth="1"/>
    <col min="15856" max="15856" width="7" style="1" customWidth="1"/>
    <col min="15857" max="15857" width="7.7109375" style="1" customWidth="1"/>
    <col min="15858" max="15858" width="9.28515625" style="1" customWidth="1"/>
    <col min="15859" max="15859" width="9.7109375" style="1" customWidth="1"/>
    <col min="15860" max="15860" width="8" style="1" customWidth="1"/>
    <col min="15861" max="15861" width="11.5703125" style="1" customWidth="1"/>
    <col min="15862" max="15862" width="12" style="1" customWidth="1"/>
    <col min="15863" max="15863" width="11" style="1" customWidth="1"/>
    <col min="15864" max="15864" width="8.28515625" style="1" customWidth="1"/>
    <col min="15865" max="15865" width="7.7109375" style="1" customWidth="1"/>
    <col min="15866" max="15866" width="7" style="1" customWidth="1"/>
    <col min="15867" max="15867" width="7.7109375" style="1" customWidth="1"/>
    <col min="15868" max="15868" width="9.28515625" style="1" customWidth="1"/>
    <col min="15869" max="15869" width="9.7109375" style="1" customWidth="1"/>
    <col min="15870" max="15870" width="8" style="1" customWidth="1"/>
    <col min="15871" max="15871" width="11.5703125" style="1" customWidth="1"/>
    <col min="15872" max="15872" width="12" style="1" customWidth="1"/>
    <col min="15873" max="15873" width="11" style="1" customWidth="1"/>
    <col min="15874" max="15874" width="8.28515625" style="1" customWidth="1"/>
    <col min="15875" max="15875" width="7.7109375" style="1" customWidth="1"/>
    <col min="15876" max="15876" width="7" style="1" customWidth="1"/>
    <col min="15877" max="15877" width="7.7109375" style="1" customWidth="1"/>
    <col min="15878" max="15878" width="9.28515625" style="1" customWidth="1"/>
    <col min="15879" max="15879" width="9.7109375" style="1" customWidth="1"/>
    <col min="15880" max="15880" width="8" style="1" customWidth="1"/>
    <col min="15881" max="15881" width="11.5703125" style="1" customWidth="1"/>
    <col min="15882" max="15882" width="12" style="1" customWidth="1"/>
    <col min="15883" max="15883" width="11" style="1" customWidth="1"/>
    <col min="15884" max="15884" width="8.28515625" style="1" customWidth="1"/>
    <col min="15885" max="15885" width="7.7109375" style="1" customWidth="1"/>
    <col min="15886" max="15886" width="7.85546875" style="1" customWidth="1"/>
    <col min="15887" max="15887" width="7.7109375" style="1" customWidth="1"/>
    <col min="15888" max="15888" width="9.28515625" style="1" customWidth="1"/>
    <col min="15889" max="15889" width="9.7109375" style="1" customWidth="1"/>
    <col min="15890" max="15890" width="8" style="1" customWidth="1"/>
    <col min="15891" max="15891" width="11.5703125" style="1" customWidth="1"/>
    <col min="15892" max="15892" width="12" style="1" customWidth="1"/>
    <col min="15893" max="15893" width="11" style="1" customWidth="1"/>
    <col min="15894" max="15894" width="8.28515625" style="1" customWidth="1"/>
    <col min="15895" max="16384" width="9.140625" style="1"/>
  </cols>
  <sheetData>
    <row r="1" spans="1:324">
      <c r="LJ1" s="1" t="s">
        <v>1246</v>
      </c>
    </row>
    <row r="2" spans="1:324">
      <c r="A2" s="924" t="s">
        <v>446</v>
      </c>
      <c r="B2" s="924"/>
      <c r="C2" s="924"/>
      <c r="D2" s="924"/>
      <c r="E2" s="924"/>
    </row>
    <row r="3" spans="1:324" ht="15" customHeight="1">
      <c r="A3" s="888" t="s">
        <v>447</v>
      </c>
      <c r="B3" s="888"/>
      <c r="C3" s="888"/>
      <c r="D3" s="888"/>
      <c r="E3" s="888"/>
    </row>
    <row r="4" spans="1:324">
      <c r="A4" s="923" t="s">
        <v>220</v>
      </c>
      <c r="B4" s="923"/>
      <c r="C4" s="923"/>
      <c r="D4" s="923"/>
      <c r="E4" s="923"/>
    </row>
    <row r="5" spans="1:324" ht="15" customHeight="1">
      <c r="A5" s="889" t="s">
        <v>833</v>
      </c>
      <c r="B5" s="889"/>
      <c r="C5" s="889"/>
      <c r="D5" s="889"/>
      <c r="E5" s="889"/>
    </row>
    <row r="6" spans="1:324" ht="18" customHeight="1">
      <c r="A6" s="33" t="s">
        <v>2</v>
      </c>
      <c r="B6" s="321" t="s">
        <v>3</v>
      </c>
      <c r="C6" s="321"/>
      <c r="D6" s="321"/>
      <c r="E6" s="502" t="s">
        <v>453</v>
      </c>
      <c r="F6" s="1130" t="s">
        <v>844</v>
      </c>
      <c r="G6" s="1131"/>
      <c r="H6" s="1131"/>
      <c r="I6" s="1131"/>
      <c r="J6" s="1131"/>
      <c r="K6" s="1131"/>
      <c r="L6" s="1131"/>
      <c r="M6" s="1131"/>
      <c r="N6" s="1131"/>
      <c r="O6" s="1132"/>
      <c r="P6" s="1130" t="s">
        <v>845</v>
      </c>
      <c r="Q6" s="1131"/>
      <c r="R6" s="1131"/>
      <c r="S6" s="1131"/>
      <c r="T6" s="1131"/>
      <c r="U6" s="1131"/>
      <c r="V6" s="1131"/>
      <c r="W6" s="1131"/>
      <c r="X6" s="1131"/>
      <c r="Y6" s="1132"/>
      <c r="Z6" s="1130" t="s">
        <v>846</v>
      </c>
      <c r="AA6" s="1131"/>
      <c r="AB6" s="1131"/>
      <c r="AC6" s="1131"/>
      <c r="AD6" s="1131"/>
      <c r="AE6" s="1131"/>
      <c r="AF6" s="1131"/>
      <c r="AG6" s="1131"/>
      <c r="AH6" s="1131"/>
      <c r="AI6" s="1132"/>
      <c r="AJ6" s="1130" t="s">
        <v>847</v>
      </c>
      <c r="AK6" s="1131"/>
      <c r="AL6" s="1131"/>
      <c r="AM6" s="1131"/>
      <c r="AN6" s="1131"/>
      <c r="AO6" s="1131"/>
      <c r="AP6" s="1131"/>
      <c r="AQ6" s="1131"/>
      <c r="AR6" s="1131"/>
      <c r="AS6" s="1132"/>
      <c r="AT6" s="1130" t="s">
        <v>848</v>
      </c>
      <c r="AU6" s="1131"/>
      <c r="AV6" s="1131"/>
      <c r="AW6" s="1131"/>
      <c r="AX6" s="1131"/>
      <c r="AY6" s="1131"/>
      <c r="AZ6" s="1131"/>
      <c r="BA6" s="1131"/>
      <c r="BB6" s="1131"/>
      <c r="BC6" s="1132"/>
      <c r="BD6" s="1130" t="s">
        <v>849</v>
      </c>
      <c r="BE6" s="1131"/>
      <c r="BF6" s="1131"/>
      <c r="BG6" s="1131"/>
      <c r="BH6" s="1131"/>
      <c r="BI6" s="1131"/>
      <c r="BJ6" s="1131"/>
      <c r="BK6" s="1131"/>
      <c r="BL6" s="1131"/>
      <c r="BM6" s="1132"/>
      <c r="BN6" s="1130" t="s">
        <v>850</v>
      </c>
      <c r="BO6" s="1131"/>
      <c r="BP6" s="1131"/>
      <c r="BQ6" s="1131"/>
      <c r="BR6" s="1131"/>
      <c r="BS6" s="1131"/>
      <c r="BT6" s="1131"/>
      <c r="BU6" s="1131"/>
      <c r="BV6" s="1131"/>
      <c r="BW6" s="1132"/>
      <c r="BX6" s="1130" t="s">
        <v>851</v>
      </c>
      <c r="BY6" s="1131"/>
      <c r="BZ6" s="1131"/>
      <c r="CA6" s="1131"/>
      <c r="CB6" s="1131"/>
      <c r="CC6" s="1131"/>
      <c r="CD6" s="1131"/>
      <c r="CE6" s="1131"/>
      <c r="CF6" s="1131"/>
      <c r="CG6" s="1132"/>
      <c r="CH6" s="1130" t="s">
        <v>852</v>
      </c>
      <c r="CI6" s="1131"/>
      <c r="CJ6" s="1131"/>
      <c r="CK6" s="1131"/>
      <c r="CL6" s="1131"/>
      <c r="CM6" s="1131"/>
      <c r="CN6" s="1131"/>
      <c r="CO6" s="1131"/>
      <c r="CP6" s="1131"/>
      <c r="CQ6" s="1132"/>
      <c r="CR6" s="1130" t="s">
        <v>853</v>
      </c>
      <c r="CS6" s="1131"/>
      <c r="CT6" s="1131"/>
      <c r="CU6" s="1131"/>
      <c r="CV6" s="1131"/>
      <c r="CW6" s="1131"/>
      <c r="CX6" s="1131"/>
      <c r="CY6" s="1131"/>
      <c r="CZ6" s="1131"/>
      <c r="DA6" s="1132"/>
      <c r="DB6" s="1130" t="s">
        <v>854</v>
      </c>
      <c r="DC6" s="1131"/>
      <c r="DD6" s="1131"/>
      <c r="DE6" s="1131"/>
      <c r="DF6" s="1131"/>
      <c r="DG6" s="1131"/>
      <c r="DH6" s="1131"/>
      <c r="DI6" s="1131"/>
      <c r="DJ6" s="1131"/>
      <c r="DK6" s="1132"/>
      <c r="DL6" s="1130" t="s">
        <v>855</v>
      </c>
      <c r="DM6" s="1131"/>
      <c r="DN6" s="1131"/>
      <c r="DO6" s="1131"/>
      <c r="DP6" s="1131"/>
      <c r="DQ6" s="1131"/>
      <c r="DR6" s="1131"/>
      <c r="DS6" s="1131"/>
      <c r="DT6" s="1131"/>
      <c r="DU6" s="1132"/>
      <c r="DV6" s="1130" t="s">
        <v>856</v>
      </c>
      <c r="DW6" s="1131"/>
      <c r="DX6" s="1131"/>
      <c r="DY6" s="1131"/>
      <c r="DZ6" s="1131"/>
      <c r="EA6" s="1131"/>
      <c r="EB6" s="1131"/>
      <c r="EC6" s="1131"/>
      <c r="ED6" s="1131"/>
      <c r="EE6" s="1132"/>
      <c r="EF6" s="1130" t="s">
        <v>857</v>
      </c>
      <c r="EG6" s="1131"/>
      <c r="EH6" s="1131"/>
      <c r="EI6" s="1131"/>
      <c r="EJ6" s="1131"/>
      <c r="EK6" s="1131"/>
      <c r="EL6" s="1131"/>
      <c r="EM6" s="1131"/>
      <c r="EN6" s="1131"/>
      <c r="EO6" s="1132"/>
      <c r="EP6" s="1130" t="s">
        <v>860</v>
      </c>
      <c r="EQ6" s="1131"/>
      <c r="ER6" s="1131"/>
      <c r="ES6" s="1131"/>
      <c r="ET6" s="1131"/>
      <c r="EU6" s="1131"/>
      <c r="EV6" s="1131"/>
      <c r="EW6" s="1131"/>
      <c r="EX6" s="1131"/>
      <c r="EY6" s="1132"/>
      <c r="EZ6" s="1130" t="s">
        <v>858</v>
      </c>
      <c r="FA6" s="1131"/>
      <c r="FB6" s="1131"/>
      <c r="FC6" s="1131"/>
      <c r="FD6" s="1131"/>
      <c r="FE6" s="1131"/>
      <c r="FF6" s="1131"/>
      <c r="FG6" s="1131"/>
      <c r="FH6" s="1131"/>
      <c r="FI6" s="1132"/>
      <c r="FJ6" s="1130" t="s">
        <v>859</v>
      </c>
      <c r="FK6" s="1131"/>
      <c r="FL6" s="1131"/>
      <c r="FM6" s="1131"/>
      <c r="FN6" s="1131"/>
      <c r="FO6" s="1131"/>
      <c r="FP6" s="1131"/>
      <c r="FQ6" s="1131"/>
      <c r="FR6" s="1131"/>
      <c r="FS6" s="1132"/>
      <c r="FT6" s="1130" t="s">
        <v>861</v>
      </c>
      <c r="FU6" s="1131"/>
      <c r="FV6" s="1131"/>
      <c r="FW6" s="1131"/>
      <c r="FX6" s="1131"/>
      <c r="FY6" s="1131"/>
      <c r="FZ6" s="1131"/>
      <c r="GA6" s="1131"/>
      <c r="GB6" s="1131"/>
      <c r="GC6" s="1132"/>
      <c r="GD6" s="1130" t="s">
        <v>862</v>
      </c>
      <c r="GE6" s="1131"/>
      <c r="GF6" s="1131"/>
      <c r="GG6" s="1131"/>
      <c r="GH6" s="1131"/>
      <c r="GI6" s="1131"/>
      <c r="GJ6" s="1131"/>
      <c r="GK6" s="1131"/>
      <c r="GL6" s="1131"/>
      <c r="GM6" s="1132"/>
      <c r="GN6" s="1130" t="s">
        <v>863</v>
      </c>
      <c r="GO6" s="1131"/>
      <c r="GP6" s="1131"/>
      <c r="GQ6" s="1131"/>
      <c r="GR6" s="1131"/>
      <c r="GS6" s="1131"/>
      <c r="GT6" s="1131"/>
      <c r="GU6" s="1131"/>
      <c r="GV6" s="1131"/>
      <c r="GW6" s="1132"/>
      <c r="GX6" s="1130" t="s">
        <v>864</v>
      </c>
      <c r="GY6" s="1131"/>
      <c r="GZ6" s="1131"/>
      <c r="HA6" s="1131"/>
      <c r="HB6" s="1131"/>
      <c r="HC6" s="1131"/>
      <c r="HD6" s="1131"/>
      <c r="HE6" s="1131"/>
      <c r="HF6" s="1131"/>
      <c r="HG6" s="1132"/>
      <c r="HH6" s="1130" t="s">
        <v>865</v>
      </c>
      <c r="HI6" s="1131"/>
      <c r="HJ6" s="1131"/>
      <c r="HK6" s="1131"/>
      <c r="HL6" s="1131"/>
      <c r="HM6" s="1131"/>
      <c r="HN6" s="1131"/>
      <c r="HO6" s="1131"/>
      <c r="HP6" s="1131"/>
      <c r="HQ6" s="1132"/>
      <c r="HR6" s="1130" t="s">
        <v>866</v>
      </c>
      <c r="HS6" s="1131"/>
      <c r="HT6" s="1131"/>
      <c r="HU6" s="1131"/>
      <c r="HV6" s="1131"/>
      <c r="HW6" s="1131"/>
      <c r="HX6" s="1131"/>
      <c r="HY6" s="1131"/>
      <c r="HZ6" s="1131"/>
      <c r="IA6" s="1132"/>
      <c r="IB6" s="1130" t="s">
        <v>867</v>
      </c>
      <c r="IC6" s="1131"/>
      <c r="ID6" s="1131"/>
      <c r="IE6" s="1131"/>
      <c r="IF6" s="1131"/>
      <c r="IG6" s="1131"/>
      <c r="IH6" s="1131"/>
      <c r="II6" s="1131"/>
      <c r="IJ6" s="1131"/>
      <c r="IK6" s="1132"/>
      <c r="IL6" s="1130" t="s">
        <v>868</v>
      </c>
      <c r="IM6" s="1131"/>
      <c r="IN6" s="1131"/>
      <c r="IO6" s="1131"/>
      <c r="IP6" s="1131"/>
      <c r="IQ6" s="1131"/>
      <c r="IR6" s="1131"/>
      <c r="IS6" s="1131"/>
      <c r="IT6" s="1131"/>
      <c r="IU6" s="1132"/>
      <c r="IV6" s="1130" t="s">
        <v>869</v>
      </c>
      <c r="IW6" s="1131"/>
      <c r="IX6" s="1131"/>
      <c r="IY6" s="1131"/>
      <c r="IZ6" s="1131"/>
      <c r="JA6" s="1131"/>
      <c r="JB6" s="1131"/>
      <c r="JC6" s="1131"/>
      <c r="JD6" s="1131"/>
      <c r="JE6" s="1132"/>
      <c r="JF6" s="1130" t="s">
        <v>870</v>
      </c>
      <c r="JG6" s="1131"/>
      <c r="JH6" s="1131"/>
      <c r="JI6" s="1131"/>
      <c r="JJ6" s="1131"/>
      <c r="JK6" s="1131"/>
      <c r="JL6" s="1131"/>
      <c r="JM6" s="1131"/>
      <c r="JN6" s="1131"/>
      <c r="JO6" s="1132"/>
      <c r="JP6" s="1130" t="s">
        <v>871</v>
      </c>
      <c r="JQ6" s="1131"/>
      <c r="JR6" s="1131"/>
      <c r="JS6" s="1131"/>
      <c r="JT6" s="1131"/>
      <c r="JU6" s="1131"/>
      <c r="JV6" s="1131"/>
      <c r="JW6" s="1131"/>
      <c r="JX6" s="1131"/>
      <c r="JY6" s="1132"/>
      <c r="JZ6" s="1130" t="s">
        <v>872</v>
      </c>
      <c r="KA6" s="1131"/>
      <c r="KB6" s="1131"/>
      <c r="KC6" s="1131"/>
      <c r="KD6" s="1131"/>
      <c r="KE6" s="1131"/>
      <c r="KF6" s="1131"/>
      <c r="KG6" s="1131"/>
      <c r="KH6" s="1131"/>
      <c r="KI6" s="1132"/>
      <c r="KJ6" s="1130" t="s">
        <v>873</v>
      </c>
      <c r="KK6" s="1131"/>
      <c r="KL6" s="1131"/>
      <c r="KM6" s="1131"/>
      <c r="KN6" s="1131"/>
      <c r="KO6" s="1131"/>
      <c r="KP6" s="1131"/>
      <c r="KQ6" s="1131"/>
      <c r="KR6" s="1131"/>
      <c r="KS6" s="1132"/>
      <c r="KT6" s="1130" t="s">
        <v>1529</v>
      </c>
      <c r="KU6" s="1131"/>
      <c r="KV6" s="1131"/>
      <c r="KW6" s="1131"/>
      <c r="KX6" s="1131"/>
      <c r="KY6" s="1131"/>
      <c r="KZ6" s="1131"/>
      <c r="LA6" s="1131"/>
      <c r="LB6" s="1131"/>
      <c r="LC6" s="1132"/>
      <c r="LD6" s="1133" t="s">
        <v>454</v>
      </c>
      <c r="LE6" s="1134"/>
      <c r="LF6" s="1134"/>
      <c r="LG6" s="1134"/>
      <c r="LH6" s="1134"/>
      <c r="LI6" s="1134"/>
      <c r="LJ6" s="1134"/>
      <c r="LK6" s="1134"/>
      <c r="LL6" s="1135"/>
    </row>
    <row r="7" spans="1:32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455</v>
      </c>
      <c r="J7" s="3">
        <v>8</v>
      </c>
      <c r="K7" s="3" t="s">
        <v>456</v>
      </c>
      <c r="L7" s="3" t="s">
        <v>457</v>
      </c>
      <c r="M7" s="3" t="s">
        <v>458</v>
      </c>
      <c r="N7" s="135" t="s">
        <v>459</v>
      </c>
      <c r="O7" s="3" t="s">
        <v>460</v>
      </c>
      <c r="P7" s="3">
        <v>4</v>
      </c>
      <c r="Q7" s="3">
        <v>5</v>
      </c>
      <c r="R7" s="3">
        <v>6</v>
      </c>
      <c r="S7" s="3" t="s">
        <v>455</v>
      </c>
      <c r="T7" s="3">
        <v>8</v>
      </c>
      <c r="U7" s="3" t="s">
        <v>456</v>
      </c>
      <c r="V7" s="3" t="s">
        <v>457</v>
      </c>
      <c r="W7" s="3" t="s">
        <v>458</v>
      </c>
      <c r="X7" s="135" t="s">
        <v>459</v>
      </c>
      <c r="Y7" s="3" t="s">
        <v>460</v>
      </c>
      <c r="Z7" s="3">
        <v>4</v>
      </c>
      <c r="AA7" s="3">
        <v>5</v>
      </c>
      <c r="AB7" s="3">
        <v>6</v>
      </c>
      <c r="AC7" s="3" t="s">
        <v>455</v>
      </c>
      <c r="AD7" s="3">
        <v>8</v>
      </c>
      <c r="AE7" s="3" t="s">
        <v>456</v>
      </c>
      <c r="AF7" s="3" t="s">
        <v>457</v>
      </c>
      <c r="AG7" s="3" t="s">
        <v>458</v>
      </c>
      <c r="AH7" s="135" t="s">
        <v>459</v>
      </c>
      <c r="AI7" s="3" t="s">
        <v>460</v>
      </c>
      <c r="AJ7" s="3">
        <v>4</v>
      </c>
      <c r="AK7" s="3">
        <v>5</v>
      </c>
      <c r="AL7" s="3">
        <v>6</v>
      </c>
      <c r="AM7" s="3" t="s">
        <v>455</v>
      </c>
      <c r="AN7" s="3">
        <v>8</v>
      </c>
      <c r="AO7" s="3" t="s">
        <v>456</v>
      </c>
      <c r="AP7" s="3" t="s">
        <v>457</v>
      </c>
      <c r="AQ7" s="3" t="s">
        <v>458</v>
      </c>
      <c r="AR7" s="135" t="s">
        <v>459</v>
      </c>
      <c r="AS7" s="3" t="s">
        <v>460</v>
      </c>
      <c r="AT7" s="3">
        <v>4</v>
      </c>
      <c r="AU7" s="3">
        <v>5</v>
      </c>
      <c r="AV7" s="3">
        <v>6</v>
      </c>
      <c r="AW7" s="3" t="s">
        <v>455</v>
      </c>
      <c r="AX7" s="3">
        <v>8</v>
      </c>
      <c r="AY7" s="3" t="s">
        <v>456</v>
      </c>
      <c r="AZ7" s="3" t="s">
        <v>457</v>
      </c>
      <c r="BA7" s="3" t="s">
        <v>458</v>
      </c>
      <c r="BB7" s="135" t="s">
        <v>459</v>
      </c>
      <c r="BC7" s="3" t="s">
        <v>460</v>
      </c>
      <c r="BD7" s="3">
        <v>4</v>
      </c>
      <c r="BE7" s="3">
        <v>5</v>
      </c>
      <c r="BF7" s="3">
        <v>6</v>
      </c>
      <c r="BG7" s="3" t="s">
        <v>455</v>
      </c>
      <c r="BH7" s="3">
        <v>8</v>
      </c>
      <c r="BI7" s="3" t="s">
        <v>456</v>
      </c>
      <c r="BJ7" s="3" t="s">
        <v>457</v>
      </c>
      <c r="BK7" s="3" t="s">
        <v>458</v>
      </c>
      <c r="BL7" s="135" t="s">
        <v>459</v>
      </c>
      <c r="BM7" s="3" t="s">
        <v>460</v>
      </c>
      <c r="BN7" s="3">
        <v>4</v>
      </c>
      <c r="BO7" s="3">
        <v>5</v>
      </c>
      <c r="BP7" s="3">
        <v>6</v>
      </c>
      <c r="BQ7" s="3" t="s">
        <v>455</v>
      </c>
      <c r="BR7" s="3">
        <v>8</v>
      </c>
      <c r="BS7" s="3" t="s">
        <v>456</v>
      </c>
      <c r="BT7" s="3" t="s">
        <v>457</v>
      </c>
      <c r="BU7" s="3" t="s">
        <v>458</v>
      </c>
      <c r="BV7" s="135" t="s">
        <v>459</v>
      </c>
      <c r="BW7" s="3" t="s">
        <v>460</v>
      </c>
      <c r="BX7" s="3">
        <v>4</v>
      </c>
      <c r="BY7" s="3">
        <v>5</v>
      </c>
      <c r="BZ7" s="3">
        <v>6</v>
      </c>
      <c r="CA7" s="3" t="s">
        <v>455</v>
      </c>
      <c r="CB7" s="3">
        <v>8</v>
      </c>
      <c r="CC7" s="3" t="s">
        <v>456</v>
      </c>
      <c r="CD7" s="3" t="s">
        <v>457</v>
      </c>
      <c r="CE7" s="3" t="s">
        <v>458</v>
      </c>
      <c r="CF7" s="135" t="s">
        <v>459</v>
      </c>
      <c r="CG7" s="3" t="s">
        <v>460</v>
      </c>
      <c r="CH7" s="3">
        <v>4</v>
      </c>
      <c r="CI7" s="3">
        <v>5</v>
      </c>
      <c r="CJ7" s="3">
        <v>6</v>
      </c>
      <c r="CK7" s="3" t="s">
        <v>455</v>
      </c>
      <c r="CL7" s="3">
        <v>8</v>
      </c>
      <c r="CM7" s="3" t="s">
        <v>456</v>
      </c>
      <c r="CN7" s="3" t="s">
        <v>457</v>
      </c>
      <c r="CO7" s="3" t="s">
        <v>458</v>
      </c>
      <c r="CP7" s="135" t="s">
        <v>459</v>
      </c>
      <c r="CQ7" s="3" t="s">
        <v>460</v>
      </c>
      <c r="CR7" s="3">
        <v>4</v>
      </c>
      <c r="CS7" s="3">
        <v>5</v>
      </c>
      <c r="CT7" s="3">
        <v>6</v>
      </c>
      <c r="CU7" s="3" t="s">
        <v>455</v>
      </c>
      <c r="CV7" s="3">
        <v>8</v>
      </c>
      <c r="CW7" s="3" t="s">
        <v>456</v>
      </c>
      <c r="CX7" s="3" t="s">
        <v>457</v>
      </c>
      <c r="CY7" s="3" t="s">
        <v>458</v>
      </c>
      <c r="CZ7" s="135" t="s">
        <v>459</v>
      </c>
      <c r="DA7" s="3" t="s">
        <v>460</v>
      </c>
      <c r="DB7" s="3">
        <v>4</v>
      </c>
      <c r="DC7" s="3">
        <v>5</v>
      </c>
      <c r="DD7" s="3">
        <v>6</v>
      </c>
      <c r="DE7" s="3" t="s">
        <v>455</v>
      </c>
      <c r="DF7" s="3">
        <v>8</v>
      </c>
      <c r="DG7" s="3" t="s">
        <v>456</v>
      </c>
      <c r="DH7" s="3" t="s">
        <v>457</v>
      </c>
      <c r="DI7" s="3" t="s">
        <v>458</v>
      </c>
      <c r="DJ7" s="135" t="s">
        <v>459</v>
      </c>
      <c r="DK7" s="3" t="s">
        <v>460</v>
      </c>
      <c r="DL7" s="3">
        <v>4</v>
      </c>
      <c r="DM7" s="3">
        <v>5</v>
      </c>
      <c r="DN7" s="3">
        <v>6</v>
      </c>
      <c r="DO7" s="3" t="s">
        <v>455</v>
      </c>
      <c r="DP7" s="3">
        <v>8</v>
      </c>
      <c r="DQ7" s="3" t="s">
        <v>456</v>
      </c>
      <c r="DR7" s="3" t="s">
        <v>457</v>
      </c>
      <c r="DS7" s="3" t="s">
        <v>458</v>
      </c>
      <c r="DT7" s="135" t="s">
        <v>459</v>
      </c>
      <c r="DU7" s="3" t="s">
        <v>460</v>
      </c>
      <c r="DV7" s="3">
        <v>4</v>
      </c>
      <c r="DW7" s="3">
        <v>5</v>
      </c>
      <c r="DX7" s="3">
        <v>6</v>
      </c>
      <c r="DY7" s="3" t="s">
        <v>455</v>
      </c>
      <c r="DZ7" s="3">
        <v>8</v>
      </c>
      <c r="EA7" s="3" t="s">
        <v>456</v>
      </c>
      <c r="EB7" s="3" t="s">
        <v>457</v>
      </c>
      <c r="EC7" s="3" t="s">
        <v>458</v>
      </c>
      <c r="ED7" s="135" t="s">
        <v>459</v>
      </c>
      <c r="EE7" s="3" t="s">
        <v>460</v>
      </c>
      <c r="EF7" s="3">
        <v>4</v>
      </c>
      <c r="EG7" s="3">
        <v>5</v>
      </c>
      <c r="EH7" s="3">
        <v>6</v>
      </c>
      <c r="EI7" s="3" t="s">
        <v>455</v>
      </c>
      <c r="EJ7" s="3">
        <v>8</v>
      </c>
      <c r="EK7" s="3" t="s">
        <v>456</v>
      </c>
      <c r="EL7" s="3" t="s">
        <v>457</v>
      </c>
      <c r="EM7" s="3" t="s">
        <v>458</v>
      </c>
      <c r="EN7" s="135" t="s">
        <v>459</v>
      </c>
      <c r="EO7" s="3" t="s">
        <v>460</v>
      </c>
      <c r="EP7" s="3">
        <v>4</v>
      </c>
      <c r="EQ7" s="3">
        <v>5</v>
      </c>
      <c r="ER7" s="3">
        <v>6</v>
      </c>
      <c r="ES7" s="3" t="s">
        <v>455</v>
      </c>
      <c r="ET7" s="3">
        <v>8</v>
      </c>
      <c r="EU7" s="3" t="s">
        <v>456</v>
      </c>
      <c r="EV7" s="3" t="s">
        <v>457</v>
      </c>
      <c r="EW7" s="3" t="s">
        <v>458</v>
      </c>
      <c r="EX7" s="135" t="s">
        <v>459</v>
      </c>
      <c r="EY7" s="3" t="s">
        <v>460</v>
      </c>
      <c r="EZ7" s="3">
        <v>4</v>
      </c>
      <c r="FA7" s="3">
        <v>5</v>
      </c>
      <c r="FB7" s="3">
        <v>6</v>
      </c>
      <c r="FC7" s="3" t="s">
        <v>455</v>
      </c>
      <c r="FD7" s="3">
        <v>8</v>
      </c>
      <c r="FE7" s="3" t="s">
        <v>456</v>
      </c>
      <c r="FF7" s="3" t="s">
        <v>457</v>
      </c>
      <c r="FG7" s="3" t="s">
        <v>458</v>
      </c>
      <c r="FH7" s="135" t="s">
        <v>459</v>
      </c>
      <c r="FI7" s="3" t="s">
        <v>460</v>
      </c>
      <c r="FJ7" s="3">
        <v>4</v>
      </c>
      <c r="FK7" s="3">
        <v>5</v>
      </c>
      <c r="FL7" s="3">
        <v>6</v>
      </c>
      <c r="FM7" s="3" t="s">
        <v>455</v>
      </c>
      <c r="FN7" s="3">
        <v>8</v>
      </c>
      <c r="FO7" s="3" t="s">
        <v>456</v>
      </c>
      <c r="FP7" s="3" t="s">
        <v>457</v>
      </c>
      <c r="FQ7" s="3" t="s">
        <v>458</v>
      </c>
      <c r="FR7" s="135" t="s">
        <v>459</v>
      </c>
      <c r="FS7" s="3" t="s">
        <v>460</v>
      </c>
      <c r="FT7" s="3">
        <v>4</v>
      </c>
      <c r="FU7" s="3">
        <v>5</v>
      </c>
      <c r="FV7" s="3">
        <v>6</v>
      </c>
      <c r="FW7" s="3" t="s">
        <v>455</v>
      </c>
      <c r="FX7" s="3">
        <v>8</v>
      </c>
      <c r="FY7" s="3" t="s">
        <v>456</v>
      </c>
      <c r="FZ7" s="3" t="s">
        <v>457</v>
      </c>
      <c r="GA7" s="3" t="s">
        <v>458</v>
      </c>
      <c r="GB7" s="135" t="s">
        <v>459</v>
      </c>
      <c r="GC7" s="3" t="s">
        <v>460</v>
      </c>
      <c r="GD7" s="3">
        <v>4</v>
      </c>
      <c r="GE7" s="3">
        <v>5</v>
      </c>
      <c r="GF7" s="3">
        <v>6</v>
      </c>
      <c r="GG7" s="3" t="s">
        <v>455</v>
      </c>
      <c r="GH7" s="3">
        <v>8</v>
      </c>
      <c r="GI7" s="3" t="s">
        <v>456</v>
      </c>
      <c r="GJ7" s="3" t="s">
        <v>457</v>
      </c>
      <c r="GK7" s="3" t="s">
        <v>458</v>
      </c>
      <c r="GL7" s="135" t="s">
        <v>459</v>
      </c>
      <c r="GM7" s="3" t="s">
        <v>460</v>
      </c>
      <c r="GN7" s="3">
        <v>4</v>
      </c>
      <c r="GO7" s="3">
        <v>5</v>
      </c>
      <c r="GP7" s="3">
        <v>6</v>
      </c>
      <c r="GQ7" s="3" t="s">
        <v>455</v>
      </c>
      <c r="GR7" s="3">
        <v>8</v>
      </c>
      <c r="GS7" s="3" t="s">
        <v>456</v>
      </c>
      <c r="GT7" s="3" t="s">
        <v>457</v>
      </c>
      <c r="GU7" s="3" t="s">
        <v>458</v>
      </c>
      <c r="GV7" s="135" t="s">
        <v>459</v>
      </c>
      <c r="GW7" s="3" t="s">
        <v>460</v>
      </c>
      <c r="GX7" s="3">
        <v>4</v>
      </c>
      <c r="GY7" s="3">
        <v>5</v>
      </c>
      <c r="GZ7" s="3">
        <v>6</v>
      </c>
      <c r="HA7" s="3" t="s">
        <v>455</v>
      </c>
      <c r="HB7" s="3">
        <v>8</v>
      </c>
      <c r="HC7" s="3" t="s">
        <v>456</v>
      </c>
      <c r="HD7" s="3" t="s">
        <v>457</v>
      </c>
      <c r="HE7" s="3" t="s">
        <v>458</v>
      </c>
      <c r="HF7" s="135" t="s">
        <v>459</v>
      </c>
      <c r="HG7" s="3" t="s">
        <v>460</v>
      </c>
      <c r="HH7" s="3">
        <v>4</v>
      </c>
      <c r="HI7" s="3">
        <v>5</v>
      </c>
      <c r="HJ7" s="3">
        <v>6</v>
      </c>
      <c r="HK7" s="3" t="s">
        <v>455</v>
      </c>
      <c r="HL7" s="3">
        <v>8</v>
      </c>
      <c r="HM7" s="3" t="s">
        <v>456</v>
      </c>
      <c r="HN7" s="3" t="s">
        <v>457</v>
      </c>
      <c r="HO7" s="3" t="s">
        <v>458</v>
      </c>
      <c r="HP7" s="135" t="s">
        <v>459</v>
      </c>
      <c r="HQ7" s="3" t="s">
        <v>460</v>
      </c>
      <c r="HR7" s="3">
        <v>4</v>
      </c>
      <c r="HS7" s="3">
        <v>5</v>
      </c>
      <c r="HT7" s="3">
        <v>6</v>
      </c>
      <c r="HU7" s="3" t="s">
        <v>455</v>
      </c>
      <c r="HV7" s="3">
        <v>8</v>
      </c>
      <c r="HW7" s="3" t="s">
        <v>456</v>
      </c>
      <c r="HX7" s="3" t="s">
        <v>457</v>
      </c>
      <c r="HY7" s="3" t="s">
        <v>458</v>
      </c>
      <c r="HZ7" s="135" t="s">
        <v>459</v>
      </c>
      <c r="IA7" s="3" t="s">
        <v>460</v>
      </c>
      <c r="IB7" s="3">
        <v>4</v>
      </c>
      <c r="IC7" s="3">
        <v>5</v>
      </c>
      <c r="ID7" s="3">
        <v>6</v>
      </c>
      <c r="IE7" s="3" t="s">
        <v>455</v>
      </c>
      <c r="IF7" s="3">
        <v>8</v>
      </c>
      <c r="IG7" s="3" t="s">
        <v>456</v>
      </c>
      <c r="IH7" s="3" t="s">
        <v>457</v>
      </c>
      <c r="II7" s="3" t="s">
        <v>458</v>
      </c>
      <c r="IJ7" s="135" t="s">
        <v>459</v>
      </c>
      <c r="IK7" s="3" t="s">
        <v>460</v>
      </c>
      <c r="IL7" s="3">
        <v>4</v>
      </c>
      <c r="IM7" s="3">
        <v>5</v>
      </c>
      <c r="IN7" s="3">
        <v>6</v>
      </c>
      <c r="IO7" s="3" t="s">
        <v>455</v>
      </c>
      <c r="IP7" s="3">
        <v>8</v>
      </c>
      <c r="IQ7" s="3" t="s">
        <v>456</v>
      </c>
      <c r="IR7" s="3" t="s">
        <v>457</v>
      </c>
      <c r="IS7" s="3" t="s">
        <v>458</v>
      </c>
      <c r="IT7" s="135" t="s">
        <v>459</v>
      </c>
      <c r="IU7" s="3" t="s">
        <v>460</v>
      </c>
      <c r="IV7" s="3">
        <v>4</v>
      </c>
      <c r="IW7" s="3">
        <v>5</v>
      </c>
      <c r="IX7" s="3">
        <v>6</v>
      </c>
      <c r="IY7" s="3" t="s">
        <v>455</v>
      </c>
      <c r="IZ7" s="3">
        <v>8</v>
      </c>
      <c r="JA7" s="3" t="s">
        <v>456</v>
      </c>
      <c r="JB7" s="3" t="s">
        <v>457</v>
      </c>
      <c r="JC7" s="3" t="s">
        <v>458</v>
      </c>
      <c r="JD7" s="135" t="s">
        <v>459</v>
      </c>
      <c r="JE7" s="3" t="s">
        <v>460</v>
      </c>
      <c r="JF7" s="3">
        <v>4</v>
      </c>
      <c r="JG7" s="3">
        <v>5</v>
      </c>
      <c r="JH7" s="3">
        <v>6</v>
      </c>
      <c r="JI7" s="3" t="s">
        <v>455</v>
      </c>
      <c r="JJ7" s="3">
        <v>8</v>
      </c>
      <c r="JK7" s="3" t="s">
        <v>456</v>
      </c>
      <c r="JL7" s="3" t="s">
        <v>457</v>
      </c>
      <c r="JM7" s="3" t="s">
        <v>458</v>
      </c>
      <c r="JN7" s="135" t="s">
        <v>459</v>
      </c>
      <c r="JO7" s="3" t="s">
        <v>460</v>
      </c>
      <c r="JP7" s="3">
        <v>4</v>
      </c>
      <c r="JQ7" s="3">
        <v>5</v>
      </c>
      <c r="JR7" s="3">
        <v>6</v>
      </c>
      <c r="JS7" s="3" t="s">
        <v>455</v>
      </c>
      <c r="JT7" s="3">
        <v>8</v>
      </c>
      <c r="JU7" s="3" t="s">
        <v>456</v>
      </c>
      <c r="JV7" s="3" t="s">
        <v>457</v>
      </c>
      <c r="JW7" s="3" t="s">
        <v>458</v>
      </c>
      <c r="JX7" s="135" t="s">
        <v>459</v>
      </c>
      <c r="JY7" s="3" t="s">
        <v>460</v>
      </c>
      <c r="JZ7" s="3">
        <v>4</v>
      </c>
      <c r="KA7" s="3">
        <v>5</v>
      </c>
      <c r="KB7" s="3">
        <v>6</v>
      </c>
      <c r="KC7" s="3" t="s">
        <v>455</v>
      </c>
      <c r="KD7" s="3">
        <v>8</v>
      </c>
      <c r="KE7" s="3" t="s">
        <v>456</v>
      </c>
      <c r="KF7" s="3" t="s">
        <v>457</v>
      </c>
      <c r="KG7" s="3" t="s">
        <v>458</v>
      </c>
      <c r="KH7" s="135" t="s">
        <v>459</v>
      </c>
      <c r="KI7" s="3" t="s">
        <v>460</v>
      </c>
      <c r="KJ7" s="3">
        <v>4</v>
      </c>
      <c r="KK7" s="3">
        <v>5</v>
      </c>
      <c r="KL7" s="3">
        <v>6</v>
      </c>
      <c r="KM7" s="3" t="s">
        <v>455</v>
      </c>
      <c r="KN7" s="3">
        <v>8</v>
      </c>
      <c r="KO7" s="3" t="s">
        <v>456</v>
      </c>
      <c r="KP7" s="3" t="s">
        <v>457</v>
      </c>
      <c r="KQ7" s="3" t="s">
        <v>458</v>
      </c>
      <c r="KR7" s="135" t="s">
        <v>459</v>
      </c>
      <c r="KS7" s="3" t="s">
        <v>460</v>
      </c>
      <c r="KT7" s="3">
        <v>4</v>
      </c>
      <c r="KU7" s="3">
        <v>5</v>
      </c>
      <c r="KV7" s="3">
        <v>6</v>
      </c>
      <c r="KW7" s="3" t="s">
        <v>455</v>
      </c>
      <c r="KX7" s="3">
        <v>8</v>
      </c>
      <c r="KY7" s="3" t="s">
        <v>456</v>
      </c>
      <c r="KZ7" s="3" t="s">
        <v>457</v>
      </c>
      <c r="LA7" s="3" t="s">
        <v>458</v>
      </c>
      <c r="LB7" s="135" t="s">
        <v>459</v>
      </c>
      <c r="LC7" s="3" t="s">
        <v>460</v>
      </c>
      <c r="LD7" s="3">
        <v>4</v>
      </c>
      <c r="LE7" s="3">
        <v>5</v>
      </c>
      <c r="LF7" s="3">
        <v>6</v>
      </c>
      <c r="LG7" s="3" t="s">
        <v>455</v>
      </c>
      <c r="LH7" s="3">
        <v>8</v>
      </c>
      <c r="LI7" s="3" t="s">
        <v>456</v>
      </c>
      <c r="LJ7" s="3" t="s">
        <v>457</v>
      </c>
      <c r="LK7" s="3" t="s">
        <v>458</v>
      </c>
      <c r="LL7" s="135" t="s">
        <v>459</v>
      </c>
    </row>
    <row r="8" spans="1:324">
      <c r="A8" s="15" t="s">
        <v>11</v>
      </c>
      <c r="B8" s="16" t="s">
        <v>163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36"/>
      <c r="O8" s="7"/>
      <c r="P8" s="7"/>
      <c r="Q8" s="7"/>
      <c r="R8" s="7"/>
      <c r="S8" s="7"/>
      <c r="T8" s="7"/>
      <c r="U8" s="8"/>
      <c r="V8" s="8"/>
      <c r="W8" s="8"/>
      <c r="X8" s="136"/>
      <c r="Y8" s="7"/>
      <c r="Z8" s="7"/>
      <c r="AA8" s="7"/>
      <c r="AB8" s="7"/>
      <c r="AC8" s="7"/>
      <c r="AD8" s="7"/>
      <c r="AE8" s="8"/>
      <c r="AF8" s="8"/>
      <c r="AG8" s="8"/>
      <c r="AH8" s="136"/>
      <c r="AI8" s="7"/>
      <c r="AJ8" s="7"/>
      <c r="AK8" s="7"/>
      <c r="AL8" s="7"/>
      <c r="AM8" s="7"/>
      <c r="AN8" s="7"/>
      <c r="AO8" s="8"/>
      <c r="AP8" s="8"/>
      <c r="AQ8" s="8"/>
      <c r="AR8" s="136"/>
      <c r="AS8" s="7"/>
      <c r="AT8" s="7"/>
      <c r="AU8" s="7"/>
      <c r="AV8" s="7"/>
      <c r="AW8" s="7"/>
      <c r="AX8" s="7"/>
      <c r="AY8" s="8"/>
      <c r="AZ8" s="8"/>
      <c r="BA8" s="8"/>
      <c r="BB8" s="136"/>
      <c r="BC8" s="7"/>
      <c r="BD8" s="7"/>
      <c r="BE8" s="7"/>
      <c r="BF8" s="7"/>
      <c r="BG8" s="7"/>
      <c r="BH8" s="7"/>
      <c r="BI8" s="8"/>
      <c r="BJ8" s="8"/>
      <c r="BK8" s="8"/>
      <c r="BL8" s="136"/>
      <c r="BM8" s="7"/>
      <c r="BN8" s="7"/>
      <c r="BO8" s="7"/>
      <c r="BP8" s="7"/>
      <c r="BQ8" s="7"/>
      <c r="BR8" s="7"/>
      <c r="BS8" s="8"/>
      <c r="BT8" s="8"/>
      <c r="BU8" s="8"/>
      <c r="BV8" s="136"/>
      <c r="BW8" s="7"/>
      <c r="BX8" s="7"/>
      <c r="BY8" s="7"/>
      <c r="BZ8" s="7"/>
      <c r="CA8" s="7"/>
      <c r="CB8" s="7"/>
      <c r="CC8" s="8"/>
      <c r="CD8" s="8"/>
      <c r="CE8" s="8"/>
      <c r="CF8" s="136"/>
      <c r="CG8" s="7"/>
      <c r="CH8" s="7"/>
      <c r="CI8" s="7"/>
      <c r="CJ8" s="7"/>
      <c r="CK8" s="7"/>
      <c r="CL8" s="7"/>
      <c r="CM8" s="8"/>
      <c r="CN8" s="8"/>
      <c r="CO8" s="8"/>
      <c r="CP8" s="136"/>
      <c r="CQ8" s="7"/>
      <c r="CR8" s="7"/>
      <c r="CS8" s="7"/>
      <c r="CT8" s="7"/>
      <c r="CU8" s="7"/>
      <c r="CV8" s="7"/>
      <c r="CW8" s="8"/>
      <c r="CX8" s="8"/>
      <c r="CY8" s="8"/>
      <c r="CZ8" s="136"/>
      <c r="DA8" s="7"/>
      <c r="DB8" s="7"/>
      <c r="DC8" s="7"/>
      <c r="DD8" s="7"/>
      <c r="DE8" s="7"/>
      <c r="DF8" s="7"/>
      <c r="DG8" s="8"/>
      <c r="DH8" s="8"/>
      <c r="DI8" s="8"/>
      <c r="DJ8" s="136"/>
      <c r="DK8" s="7"/>
      <c r="DL8" s="7"/>
      <c r="DM8" s="7"/>
      <c r="DN8" s="7"/>
      <c r="DO8" s="7"/>
      <c r="DP8" s="7"/>
      <c r="DQ8" s="8"/>
      <c r="DR8" s="8"/>
      <c r="DS8" s="8"/>
      <c r="DT8" s="136"/>
      <c r="DU8" s="7"/>
      <c r="DV8" s="7"/>
      <c r="DW8" s="7"/>
      <c r="DX8" s="7"/>
      <c r="DY8" s="7"/>
      <c r="DZ8" s="7"/>
      <c r="EA8" s="8"/>
      <c r="EB8" s="8"/>
      <c r="EC8" s="8"/>
      <c r="ED8" s="136"/>
      <c r="EE8" s="7"/>
      <c r="EF8" s="7"/>
      <c r="EG8" s="7"/>
      <c r="EH8" s="7"/>
      <c r="EI8" s="7"/>
      <c r="EJ8" s="7"/>
      <c r="EK8" s="8"/>
      <c r="EL8" s="8"/>
      <c r="EM8" s="8"/>
      <c r="EN8" s="136"/>
      <c r="EO8" s="7"/>
      <c r="EP8" s="7"/>
      <c r="EQ8" s="7"/>
      <c r="ER8" s="7"/>
      <c r="ES8" s="7"/>
      <c r="ET8" s="7"/>
      <c r="EU8" s="8"/>
      <c r="EV8" s="8"/>
      <c r="EW8" s="8"/>
      <c r="EX8" s="136"/>
      <c r="EY8" s="7"/>
      <c r="EZ8" s="7"/>
      <c r="FA8" s="7"/>
      <c r="FB8" s="7"/>
      <c r="FC8" s="7"/>
      <c r="FD8" s="7"/>
      <c r="FE8" s="8"/>
      <c r="FF8" s="8"/>
      <c r="FG8" s="8"/>
      <c r="FH8" s="136"/>
      <c r="FI8" s="7"/>
      <c r="FJ8" s="7"/>
      <c r="FK8" s="7"/>
      <c r="FL8" s="7"/>
      <c r="FM8" s="7"/>
      <c r="FN8" s="7"/>
      <c r="FO8" s="8"/>
      <c r="FP8" s="8"/>
      <c r="FQ8" s="8"/>
      <c r="FR8" s="136"/>
      <c r="FS8" s="7"/>
      <c r="FT8" s="7"/>
      <c r="FU8" s="7"/>
      <c r="FV8" s="7"/>
      <c r="FW8" s="7"/>
      <c r="FX8" s="7"/>
      <c r="FY8" s="8"/>
      <c r="FZ8" s="8"/>
      <c r="GA8" s="8"/>
      <c r="GB8" s="136"/>
      <c r="GC8" s="7"/>
      <c r="GD8" s="7"/>
      <c r="GE8" s="7"/>
      <c r="GF8" s="7"/>
      <c r="GG8" s="7"/>
      <c r="GH8" s="7"/>
      <c r="GI8" s="8"/>
      <c r="GJ8" s="8"/>
      <c r="GK8" s="8"/>
      <c r="GL8" s="136"/>
      <c r="GM8" s="7"/>
      <c r="GN8" s="7"/>
      <c r="GO8" s="7"/>
      <c r="GP8" s="7"/>
      <c r="GQ8" s="7"/>
      <c r="GR8" s="7"/>
      <c r="GS8" s="8"/>
      <c r="GT8" s="8"/>
      <c r="GU8" s="8"/>
      <c r="GV8" s="136"/>
      <c r="GW8" s="7"/>
      <c r="GX8" s="7"/>
      <c r="GY8" s="7"/>
      <c r="GZ8" s="7"/>
      <c r="HA8" s="7"/>
      <c r="HB8" s="7"/>
      <c r="HC8" s="8"/>
      <c r="HD8" s="8"/>
      <c r="HE8" s="8"/>
      <c r="HF8" s="136"/>
      <c r="HG8" s="7"/>
      <c r="HH8" s="7"/>
      <c r="HI8" s="7"/>
      <c r="HJ8" s="7"/>
      <c r="HK8" s="7"/>
      <c r="HL8" s="7"/>
      <c r="HM8" s="8"/>
      <c r="HN8" s="8"/>
      <c r="HO8" s="8"/>
      <c r="HP8" s="136"/>
      <c r="HQ8" s="7"/>
      <c r="HR8" s="7"/>
      <c r="HS8" s="7"/>
      <c r="HT8" s="7"/>
      <c r="HU8" s="7"/>
      <c r="HV8" s="7"/>
      <c r="HW8" s="8"/>
      <c r="HX8" s="8"/>
      <c r="HY8" s="8"/>
      <c r="HZ8" s="136"/>
      <c r="IA8" s="7"/>
      <c r="IB8" s="7"/>
      <c r="IC8" s="7"/>
      <c r="ID8" s="7"/>
      <c r="IE8" s="7"/>
      <c r="IF8" s="7"/>
      <c r="IG8" s="8"/>
      <c r="IH8" s="8"/>
      <c r="II8" s="8"/>
      <c r="IJ8" s="136"/>
      <c r="IK8" s="7"/>
      <c r="IL8" s="7"/>
      <c r="IM8" s="7"/>
      <c r="IN8" s="7"/>
      <c r="IO8" s="7"/>
      <c r="IP8" s="7"/>
      <c r="IQ8" s="8"/>
      <c r="IR8" s="8"/>
      <c r="IS8" s="8"/>
      <c r="IT8" s="136"/>
      <c r="IU8" s="7"/>
      <c r="IV8" s="7"/>
      <c r="IW8" s="7"/>
      <c r="IX8" s="7"/>
      <c r="IY8" s="7"/>
      <c r="IZ8" s="7"/>
      <c r="JA8" s="8"/>
      <c r="JB8" s="8"/>
      <c r="JC8" s="8"/>
      <c r="JD8" s="136"/>
      <c r="JE8" s="7"/>
      <c r="JF8" s="7"/>
      <c r="JG8" s="7"/>
      <c r="JH8" s="7"/>
      <c r="JI8" s="7"/>
      <c r="JJ8" s="7"/>
      <c r="JK8" s="8"/>
      <c r="JL8" s="8"/>
      <c r="JM8" s="8"/>
      <c r="JN8" s="136"/>
      <c r="JO8" s="7"/>
      <c r="JP8" s="7"/>
      <c r="JQ8" s="7"/>
      <c r="JR8" s="7"/>
      <c r="JS8" s="7"/>
      <c r="JT8" s="7"/>
      <c r="JU8" s="8"/>
      <c r="JV8" s="8"/>
      <c r="JW8" s="8"/>
      <c r="JX8" s="136"/>
      <c r="JY8" s="7"/>
      <c r="JZ8" s="7"/>
      <c r="KA8" s="7"/>
      <c r="KB8" s="7"/>
      <c r="KC8" s="7"/>
      <c r="KD8" s="7"/>
      <c r="KE8" s="8"/>
      <c r="KF8" s="8"/>
      <c r="KG8" s="8"/>
      <c r="KH8" s="136"/>
      <c r="KI8" s="7"/>
      <c r="KJ8" s="7"/>
      <c r="KK8" s="7"/>
      <c r="KL8" s="7"/>
      <c r="KM8" s="7"/>
      <c r="KN8" s="7"/>
      <c r="KO8" s="8"/>
      <c r="KP8" s="8"/>
      <c r="KQ8" s="8"/>
      <c r="KR8" s="136"/>
      <c r="KS8" s="7"/>
      <c r="KT8" s="7"/>
      <c r="KU8" s="7"/>
      <c r="KV8" s="7"/>
      <c r="KW8" s="7"/>
      <c r="KX8" s="7"/>
      <c r="KY8" s="8"/>
      <c r="KZ8" s="8"/>
      <c r="LA8" s="8"/>
      <c r="LB8" s="136"/>
      <c r="LC8" s="7"/>
      <c r="LD8" s="7"/>
      <c r="LE8" s="7"/>
      <c r="LF8" s="7"/>
      <c r="LG8" s="7"/>
      <c r="LH8" s="7"/>
      <c r="LI8" s="8"/>
      <c r="LJ8" s="8"/>
      <c r="LK8" s="8"/>
      <c r="LL8" s="136"/>
    </row>
    <row r="9" spans="1:324" ht="82.5" customHeight="1">
      <c r="A9" s="15" t="s">
        <v>13</v>
      </c>
      <c r="B9" s="16" t="s">
        <v>14</v>
      </c>
      <c r="C9" s="16"/>
      <c r="D9" s="16"/>
      <c r="E9" s="7"/>
      <c r="F9" s="70" t="s">
        <v>834</v>
      </c>
      <c r="G9" s="70" t="s">
        <v>835</v>
      </c>
      <c r="H9" s="70" t="s">
        <v>461</v>
      </c>
      <c r="I9" s="63" t="s">
        <v>836</v>
      </c>
      <c r="J9" s="70" t="s">
        <v>36</v>
      </c>
      <c r="K9" s="63" t="s">
        <v>837</v>
      </c>
      <c r="L9" s="70" t="s">
        <v>838</v>
      </c>
      <c r="M9" s="70"/>
      <c r="N9" s="137"/>
      <c r="O9" s="70" t="s">
        <v>462</v>
      </c>
      <c r="P9" s="70" t="s">
        <v>834</v>
      </c>
      <c r="Q9" s="70" t="s">
        <v>835</v>
      </c>
      <c r="R9" s="70" t="s">
        <v>461</v>
      </c>
      <c r="S9" s="63" t="s">
        <v>836</v>
      </c>
      <c r="T9" s="70" t="s">
        <v>36</v>
      </c>
      <c r="U9" s="63" t="s">
        <v>837</v>
      </c>
      <c r="V9" s="70" t="s">
        <v>838</v>
      </c>
      <c r="W9" s="70"/>
      <c r="X9" s="137"/>
      <c r="Y9" s="70" t="s">
        <v>462</v>
      </c>
      <c r="Z9" s="70" t="s">
        <v>834</v>
      </c>
      <c r="AA9" s="70" t="s">
        <v>835</v>
      </c>
      <c r="AB9" s="70" t="s">
        <v>461</v>
      </c>
      <c r="AC9" s="63" t="s">
        <v>836</v>
      </c>
      <c r="AD9" s="70" t="s">
        <v>36</v>
      </c>
      <c r="AE9" s="63" t="s">
        <v>837</v>
      </c>
      <c r="AF9" s="70" t="s">
        <v>838</v>
      </c>
      <c r="AG9" s="70"/>
      <c r="AH9" s="137"/>
      <c r="AI9" s="70" t="s">
        <v>462</v>
      </c>
      <c r="AJ9" s="70" t="s">
        <v>834</v>
      </c>
      <c r="AK9" s="70" t="s">
        <v>835</v>
      </c>
      <c r="AL9" s="70" t="s">
        <v>461</v>
      </c>
      <c r="AM9" s="63" t="s">
        <v>836</v>
      </c>
      <c r="AN9" s="70" t="s">
        <v>36</v>
      </c>
      <c r="AO9" s="63" t="s">
        <v>837</v>
      </c>
      <c r="AP9" s="70" t="s">
        <v>838</v>
      </c>
      <c r="AQ9" s="70"/>
      <c r="AR9" s="137"/>
      <c r="AS9" s="70" t="s">
        <v>462</v>
      </c>
      <c r="AT9" s="70" t="s">
        <v>834</v>
      </c>
      <c r="AU9" s="70" t="s">
        <v>835</v>
      </c>
      <c r="AV9" s="70" t="s">
        <v>461</v>
      </c>
      <c r="AW9" s="63" t="s">
        <v>836</v>
      </c>
      <c r="AX9" s="70" t="s">
        <v>36</v>
      </c>
      <c r="AY9" s="63" t="s">
        <v>837</v>
      </c>
      <c r="AZ9" s="70" t="s">
        <v>838</v>
      </c>
      <c r="BA9" s="70"/>
      <c r="BB9" s="137"/>
      <c r="BC9" s="70" t="s">
        <v>462</v>
      </c>
      <c r="BD9" s="70" t="s">
        <v>834</v>
      </c>
      <c r="BE9" s="70" t="s">
        <v>835</v>
      </c>
      <c r="BF9" s="70" t="s">
        <v>461</v>
      </c>
      <c r="BG9" s="63" t="s">
        <v>836</v>
      </c>
      <c r="BH9" s="70" t="s">
        <v>36</v>
      </c>
      <c r="BI9" s="63" t="s">
        <v>837</v>
      </c>
      <c r="BJ9" s="70" t="s">
        <v>838</v>
      </c>
      <c r="BK9" s="70"/>
      <c r="BL9" s="137"/>
      <c r="BM9" s="70" t="s">
        <v>462</v>
      </c>
      <c r="BN9" s="70" t="s">
        <v>834</v>
      </c>
      <c r="BO9" s="70" t="s">
        <v>835</v>
      </c>
      <c r="BP9" s="70" t="s">
        <v>461</v>
      </c>
      <c r="BQ9" s="63" t="s">
        <v>836</v>
      </c>
      <c r="BR9" s="70" t="s">
        <v>36</v>
      </c>
      <c r="BS9" s="63" t="s">
        <v>837</v>
      </c>
      <c r="BT9" s="70" t="s">
        <v>838</v>
      </c>
      <c r="BU9" s="70"/>
      <c r="BV9" s="137"/>
      <c r="BW9" s="70" t="s">
        <v>462</v>
      </c>
      <c r="BX9" s="70" t="s">
        <v>834</v>
      </c>
      <c r="BY9" s="70" t="s">
        <v>835</v>
      </c>
      <c r="BZ9" s="70" t="s">
        <v>461</v>
      </c>
      <c r="CA9" s="63" t="s">
        <v>836</v>
      </c>
      <c r="CB9" s="70" t="s">
        <v>36</v>
      </c>
      <c r="CC9" s="63" t="s">
        <v>837</v>
      </c>
      <c r="CD9" s="70" t="s">
        <v>838</v>
      </c>
      <c r="CE9" s="70"/>
      <c r="CF9" s="137"/>
      <c r="CG9" s="70" t="s">
        <v>462</v>
      </c>
      <c r="CH9" s="70" t="s">
        <v>834</v>
      </c>
      <c r="CI9" s="70" t="s">
        <v>835</v>
      </c>
      <c r="CJ9" s="70" t="s">
        <v>461</v>
      </c>
      <c r="CK9" s="63" t="s">
        <v>836</v>
      </c>
      <c r="CL9" s="70" t="s">
        <v>36</v>
      </c>
      <c r="CM9" s="63" t="s">
        <v>837</v>
      </c>
      <c r="CN9" s="70" t="s">
        <v>838</v>
      </c>
      <c r="CO9" s="70"/>
      <c r="CP9" s="137"/>
      <c r="CQ9" s="70" t="s">
        <v>462</v>
      </c>
      <c r="CR9" s="70" t="s">
        <v>834</v>
      </c>
      <c r="CS9" s="70" t="s">
        <v>835</v>
      </c>
      <c r="CT9" s="70" t="s">
        <v>461</v>
      </c>
      <c r="CU9" s="63" t="s">
        <v>836</v>
      </c>
      <c r="CV9" s="70" t="s">
        <v>36</v>
      </c>
      <c r="CW9" s="63" t="s">
        <v>837</v>
      </c>
      <c r="CX9" s="70" t="s">
        <v>838</v>
      </c>
      <c r="CY9" s="70"/>
      <c r="CZ9" s="137"/>
      <c r="DA9" s="70" t="s">
        <v>462</v>
      </c>
      <c r="DB9" s="70" t="s">
        <v>834</v>
      </c>
      <c r="DC9" s="70" t="s">
        <v>835</v>
      </c>
      <c r="DD9" s="70" t="s">
        <v>461</v>
      </c>
      <c r="DE9" s="63" t="s">
        <v>836</v>
      </c>
      <c r="DF9" s="70" t="s">
        <v>36</v>
      </c>
      <c r="DG9" s="63" t="s">
        <v>837</v>
      </c>
      <c r="DH9" s="70" t="s">
        <v>838</v>
      </c>
      <c r="DI9" s="70"/>
      <c r="DJ9" s="137"/>
      <c r="DK9" s="70" t="s">
        <v>462</v>
      </c>
      <c r="DL9" s="70" t="s">
        <v>834</v>
      </c>
      <c r="DM9" s="70" t="s">
        <v>835</v>
      </c>
      <c r="DN9" s="70" t="s">
        <v>461</v>
      </c>
      <c r="DO9" s="63" t="s">
        <v>836</v>
      </c>
      <c r="DP9" s="70" t="s">
        <v>36</v>
      </c>
      <c r="DQ9" s="63" t="s">
        <v>837</v>
      </c>
      <c r="DR9" s="70" t="s">
        <v>838</v>
      </c>
      <c r="DS9" s="70"/>
      <c r="DT9" s="137"/>
      <c r="DU9" s="70" t="s">
        <v>462</v>
      </c>
      <c r="DV9" s="70" t="s">
        <v>834</v>
      </c>
      <c r="DW9" s="70" t="s">
        <v>835</v>
      </c>
      <c r="DX9" s="70" t="s">
        <v>461</v>
      </c>
      <c r="DY9" s="63" t="s">
        <v>836</v>
      </c>
      <c r="DZ9" s="70" t="s">
        <v>36</v>
      </c>
      <c r="EA9" s="63" t="s">
        <v>837</v>
      </c>
      <c r="EB9" s="70" t="s">
        <v>838</v>
      </c>
      <c r="EC9" s="70"/>
      <c r="ED9" s="137"/>
      <c r="EE9" s="70" t="s">
        <v>462</v>
      </c>
      <c r="EF9" s="70" t="s">
        <v>834</v>
      </c>
      <c r="EG9" s="70" t="s">
        <v>835</v>
      </c>
      <c r="EH9" s="70" t="s">
        <v>461</v>
      </c>
      <c r="EI9" s="63" t="s">
        <v>836</v>
      </c>
      <c r="EJ9" s="70" t="s">
        <v>36</v>
      </c>
      <c r="EK9" s="63" t="s">
        <v>837</v>
      </c>
      <c r="EL9" s="70" t="s">
        <v>838</v>
      </c>
      <c r="EM9" s="70"/>
      <c r="EN9" s="137"/>
      <c r="EO9" s="70" t="s">
        <v>462</v>
      </c>
      <c r="EP9" s="70" t="s">
        <v>834</v>
      </c>
      <c r="EQ9" s="70" t="s">
        <v>835</v>
      </c>
      <c r="ER9" s="70" t="s">
        <v>461</v>
      </c>
      <c r="ES9" s="63" t="s">
        <v>836</v>
      </c>
      <c r="ET9" s="70" t="s">
        <v>36</v>
      </c>
      <c r="EU9" s="63" t="s">
        <v>837</v>
      </c>
      <c r="EV9" s="70" t="s">
        <v>838</v>
      </c>
      <c r="EW9" s="70"/>
      <c r="EX9" s="137"/>
      <c r="EY9" s="70" t="s">
        <v>462</v>
      </c>
      <c r="EZ9" s="70" t="s">
        <v>834</v>
      </c>
      <c r="FA9" s="70" t="s">
        <v>835</v>
      </c>
      <c r="FB9" s="70" t="s">
        <v>461</v>
      </c>
      <c r="FC9" s="63" t="s">
        <v>836</v>
      </c>
      <c r="FD9" s="70" t="s">
        <v>36</v>
      </c>
      <c r="FE9" s="63" t="s">
        <v>837</v>
      </c>
      <c r="FF9" s="70" t="s">
        <v>838</v>
      </c>
      <c r="FG9" s="70"/>
      <c r="FH9" s="137"/>
      <c r="FI9" s="70" t="s">
        <v>462</v>
      </c>
      <c r="FJ9" s="70" t="s">
        <v>834</v>
      </c>
      <c r="FK9" s="70" t="s">
        <v>835</v>
      </c>
      <c r="FL9" s="70" t="s">
        <v>461</v>
      </c>
      <c r="FM9" s="63" t="s">
        <v>836</v>
      </c>
      <c r="FN9" s="70" t="s">
        <v>36</v>
      </c>
      <c r="FO9" s="63" t="s">
        <v>837</v>
      </c>
      <c r="FP9" s="70" t="s">
        <v>838</v>
      </c>
      <c r="FQ9" s="70"/>
      <c r="FR9" s="137"/>
      <c r="FS9" s="70" t="s">
        <v>462</v>
      </c>
      <c r="FT9" s="70" t="s">
        <v>834</v>
      </c>
      <c r="FU9" s="70" t="s">
        <v>835</v>
      </c>
      <c r="FV9" s="70" t="s">
        <v>461</v>
      </c>
      <c r="FW9" s="63" t="s">
        <v>836</v>
      </c>
      <c r="FX9" s="70" t="s">
        <v>36</v>
      </c>
      <c r="FY9" s="63" t="s">
        <v>837</v>
      </c>
      <c r="FZ9" s="70" t="s">
        <v>838</v>
      </c>
      <c r="GA9" s="70"/>
      <c r="GB9" s="137"/>
      <c r="GC9" s="70" t="s">
        <v>462</v>
      </c>
      <c r="GD9" s="70" t="s">
        <v>834</v>
      </c>
      <c r="GE9" s="70" t="s">
        <v>835</v>
      </c>
      <c r="GF9" s="70" t="s">
        <v>461</v>
      </c>
      <c r="GG9" s="63" t="s">
        <v>836</v>
      </c>
      <c r="GH9" s="70" t="s">
        <v>36</v>
      </c>
      <c r="GI9" s="63" t="s">
        <v>837</v>
      </c>
      <c r="GJ9" s="70" t="s">
        <v>838</v>
      </c>
      <c r="GK9" s="70"/>
      <c r="GL9" s="137"/>
      <c r="GM9" s="70" t="s">
        <v>462</v>
      </c>
      <c r="GN9" s="70" t="s">
        <v>834</v>
      </c>
      <c r="GO9" s="70" t="s">
        <v>835</v>
      </c>
      <c r="GP9" s="70" t="s">
        <v>461</v>
      </c>
      <c r="GQ9" s="63" t="s">
        <v>836</v>
      </c>
      <c r="GR9" s="70" t="s">
        <v>36</v>
      </c>
      <c r="GS9" s="63" t="s">
        <v>837</v>
      </c>
      <c r="GT9" s="70" t="s">
        <v>838</v>
      </c>
      <c r="GU9" s="70"/>
      <c r="GV9" s="137"/>
      <c r="GW9" s="70" t="s">
        <v>462</v>
      </c>
      <c r="GX9" s="70" t="s">
        <v>834</v>
      </c>
      <c r="GY9" s="70" t="s">
        <v>835</v>
      </c>
      <c r="GZ9" s="70" t="s">
        <v>461</v>
      </c>
      <c r="HA9" s="63" t="s">
        <v>836</v>
      </c>
      <c r="HB9" s="70" t="s">
        <v>36</v>
      </c>
      <c r="HC9" s="63" t="s">
        <v>837</v>
      </c>
      <c r="HD9" s="70" t="s">
        <v>838</v>
      </c>
      <c r="HE9" s="70"/>
      <c r="HF9" s="137"/>
      <c r="HG9" s="70" t="s">
        <v>462</v>
      </c>
      <c r="HH9" s="70" t="s">
        <v>834</v>
      </c>
      <c r="HI9" s="70" t="s">
        <v>835</v>
      </c>
      <c r="HJ9" s="70" t="s">
        <v>461</v>
      </c>
      <c r="HK9" s="63" t="s">
        <v>836</v>
      </c>
      <c r="HL9" s="70" t="s">
        <v>36</v>
      </c>
      <c r="HM9" s="63" t="s">
        <v>837</v>
      </c>
      <c r="HN9" s="70" t="s">
        <v>838</v>
      </c>
      <c r="HO9" s="70"/>
      <c r="HP9" s="137"/>
      <c r="HQ9" s="70" t="s">
        <v>462</v>
      </c>
      <c r="HR9" s="70" t="s">
        <v>834</v>
      </c>
      <c r="HS9" s="70" t="s">
        <v>835</v>
      </c>
      <c r="HT9" s="70" t="s">
        <v>461</v>
      </c>
      <c r="HU9" s="63" t="s">
        <v>836</v>
      </c>
      <c r="HV9" s="70" t="s">
        <v>36</v>
      </c>
      <c r="HW9" s="63" t="s">
        <v>837</v>
      </c>
      <c r="HX9" s="70" t="s">
        <v>838</v>
      </c>
      <c r="HY9" s="70"/>
      <c r="HZ9" s="137"/>
      <c r="IA9" s="70" t="s">
        <v>462</v>
      </c>
      <c r="IB9" s="70" t="s">
        <v>834</v>
      </c>
      <c r="IC9" s="70" t="s">
        <v>835</v>
      </c>
      <c r="ID9" s="70" t="s">
        <v>461</v>
      </c>
      <c r="IE9" s="63" t="s">
        <v>836</v>
      </c>
      <c r="IF9" s="70" t="s">
        <v>36</v>
      </c>
      <c r="IG9" s="63" t="s">
        <v>837</v>
      </c>
      <c r="IH9" s="70" t="s">
        <v>838</v>
      </c>
      <c r="II9" s="70"/>
      <c r="IJ9" s="137"/>
      <c r="IK9" s="70" t="s">
        <v>462</v>
      </c>
      <c r="IL9" s="70" t="s">
        <v>834</v>
      </c>
      <c r="IM9" s="70" t="s">
        <v>835</v>
      </c>
      <c r="IN9" s="70" t="s">
        <v>461</v>
      </c>
      <c r="IO9" s="63" t="s">
        <v>836</v>
      </c>
      <c r="IP9" s="70" t="s">
        <v>36</v>
      </c>
      <c r="IQ9" s="63" t="s">
        <v>837</v>
      </c>
      <c r="IR9" s="70" t="s">
        <v>838</v>
      </c>
      <c r="IS9" s="70"/>
      <c r="IT9" s="137"/>
      <c r="IU9" s="70" t="s">
        <v>462</v>
      </c>
      <c r="IV9" s="70" t="s">
        <v>834</v>
      </c>
      <c r="IW9" s="70" t="s">
        <v>835</v>
      </c>
      <c r="IX9" s="70" t="s">
        <v>461</v>
      </c>
      <c r="IY9" s="63" t="s">
        <v>836</v>
      </c>
      <c r="IZ9" s="70" t="s">
        <v>36</v>
      </c>
      <c r="JA9" s="63" t="s">
        <v>837</v>
      </c>
      <c r="JB9" s="70" t="s">
        <v>838</v>
      </c>
      <c r="JC9" s="70"/>
      <c r="JD9" s="137"/>
      <c r="JE9" s="70" t="s">
        <v>462</v>
      </c>
      <c r="JF9" s="70" t="s">
        <v>834</v>
      </c>
      <c r="JG9" s="70" t="s">
        <v>835</v>
      </c>
      <c r="JH9" s="70" t="s">
        <v>461</v>
      </c>
      <c r="JI9" s="63" t="s">
        <v>836</v>
      </c>
      <c r="JJ9" s="70" t="s">
        <v>36</v>
      </c>
      <c r="JK9" s="63" t="s">
        <v>837</v>
      </c>
      <c r="JL9" s="70" t="s">
        <v>838</v>
      </c>
      <c r="JM9" s="70"/>
      <c r="JN9" s="137"/>
      <c r="JO9" s="70" t="s">
        <v>462</v>
      </c>
      <c r="JP9" s="70" t="s">
        <v>834</v>
      </c>
      <c r="JQ9" s="70" t="s">
        <v>835</v>
      </c>
      <c r="JR9" s="70" t="s">
        <v>461</v>
      </c>
      <c r="JS9" s="63" t="s">
        <v>836</v>
      </c>
      <c r="JT9" s="70" t="s">
        <v>36</v>
      </c>
      <c r="JU9" s="63" t="s">
        <v>837</v>
      </c>
      <c r="JV9" s="70" t="s">
        <v>838</v>
      </c>
      <c r="JW9" s="70"/>
      <c r="JX9" s="137"/>
      <c r="JY9" s="70" t="s">
        <v>462</v>
      </c>
      <c r="JZ9" s="70" t="s">
        <v>834</v>
      </c>
      <c r="KA9" s="70" t="s">
        <v>835</v>
      </c>
      <c r="KB9" s="70" t="s">
        <v>461</v>
      </c>
      <c r="KC9" s="63" t="s">
        <v>836</v>
      </c>
      <c r="KD9" s="70" t="s">
        <v>36</v>
      </c>
      <c r="KE9" s="63" t="s">
        <v>837</v>
      </c>
      <c r="KF9" s="70" t="s">
        <v>838</v>
      </c>
      <c r="KG9" s="70"/>
      <c r="KH9" s="137"/>
      <c r="KI9" s="70" t="s">
        <v>462</v>
      </c>
      <c r="KJ9" s="70" t="s">
        <v>834</v>
      </c>
      <c r="KK9" s="70" t="s">
        <v>835</v>
      </c>
      <c r="KL9" s="70" t="s">
        <v>461</v>
      </c>
      <c r="KM9" s="63" t="s">
        <v>836</v>
      </c>
      <c r="KN9" s="70" t="s">
        <v>36</v>
      </c>
      <c r="KO9" s="63" t="s">
        <v>837</v>
      </c>
      <c r="KP9" s="70" t="s">
        <v>838</v>
      </c>
      <c r="KQ9" s="70"/>
      <c r="KR9" s="137"/>
      <c r="KS9" s="70" t="s">
        <v>462</v>
      </c>
      <c r="KT9" s="70" t="s">
        <v>834</v>
      </c>
      <c r="KU9" s="70" t="s">
        <v>835</v>
      </c>
      <c r="KV9" s="70" t="s">
        <v>461</v>
      </c>
      <c r="KW9" s="63" t="s">
        <v>836</v>
      </c>
      <c r="KX9" s="70" t="s">
        <v>36</v>
      </c>
      <c r="KY9" s="63" t="s">
        <v>837</v>
      </c>
      <c r="KZ9" s="70" t="s">
        <v>838</v>
      </c>
      <c r="LA9" s="70"/>
      <c r="LB9" s="137"/>
      <c r="LC9" s="70" t="s">
        <v>462</v>
      </c>
      <c r="LD9" s="70" t="s">
        <v>834</v>
      </c>
      <c r="LE9" s="70" t="s">
        <v>835</v>
      </c>
      <c r="LF9" s="70" t="s">
        <v>461</v>
      </c>
      <c r="LG9" s="63" t="s">
        <v>836</v>
      </c>
      <c r="LH9" s="70" t="s">
        <v>36</v>
      </c>
      <c r="LI9" s="63" t="s">
        <v>837</v>
      </c>
      <c r="LJ9" s="70" t="s">
        <v>838</v>
      </c>
      <c r="LK9" s="70"/>
      <c r="LL9" s="137"/>
    </row>
    <row r="10" spans="1:324">
      <c r="A10" s="614" t="s">
        <v>37</v>
      </c>
      <c r="B10" s="615" t="s">
        <v>38</v>
      </c>
      <c r="C10" s="14"/>
      <c r="D10" s="14"/>
      <c r="E10" s="4" t="s">
        <v>32</v>
      </c>
      <c r="F10" s="18">
        <f>SUM(F13:F38)</f>
        <v>622</v>
      </c>
      <c r="G10" s="4"/>
      <c r="H10" s="103"/>
      <c r="I10" s="138">
        <f>IF(F10&gt;0,H10/F10,0)</f>
        <v>0</v>
      </c>
      <c r="J10" s="111">
        <f>IF(M10&gt;0,M10/H10,0)</f>
        <v>0</v>
      </c>
      <c r="K10" s="139">
        <f>I10*J10</f>
        <v>0</v>
      </c>
      <c r="L10" s="111">
        <f>K10*F10</f>
        <v>0</v>
      </c>
      <c r="M10" s="103"/>
      <c r="N10" s="140">
        <f>M10-L10</f>
        <v>0</v>
      </c>
      <c r="O10" s="141">
        <f>K10/$LI10</f>
        <v>0</v>
      </c>
      <c r="P10" s="18">
        <f t="shared" ref="P10" si="0">SUM(P13:P38)</f>
        <v>1091</v>
      </c>
      <c r="Q10" s="4"/>
      <c r="R10" s="103"/>
      <c r="S10" s="138">
        <f t="shared" ref="S10" si="1">IF(P10&gt;0,R10/P10,0)</f>
        <v>0</v>
      </c>
      <c r="T10" s="111">
        <f t="shared" ref="T10" si="2">IF(W10&gt;0,W10/R10,0)</f>
        <v>0</v>
      </c>
      <c r="U10" s="139">
        <f t="shared" ref="U10" si="3">S10*T10</f>
        <v>0</v>
      </c>
      <c r="V10" s="111">
        <f t="shared" ref="V10" si="4">U10*P10</f>
        <v>0</v>
      </c>
      <c r="W10" s="103"/>
      <c r="X10" s="140">
        <f t="shared" ref="X10" si="5">W10-V10</f>
        <v>0</v>
      </c>
      <c r="Y10" s="141">
        <f t="shared" ref="Y10" si="6">U10/$LI10</f>
        <v>0</v>
      </c>
      <c r="Z10" s="18">
        <f t="shared" ref="Z10" si="7">SUM(Z13:Z38)</f>
        <v>829</v>
      </c>
      <c r="AA10" s="4"/>
      <c r="AB10" s="103"/>
      <c r="AC10" s="138">
        <f t="shared" ref="AC10" si="8">IF(Z10&gt;0,AB10/Z10,0)</f>
        <v>0</v>
      </c>
      <c r="AD10" s="111">
        <f t="shared" ref="AD10" si="9">IF(AG10&gt;0,AG10/AB10,0)</f>
        <v>0</v>
      </c>
      <c r="AE10" s="139">
        <f t="shared" ref="AE10" si="10">AC10*AD10</f>
        <v>0</v>
      </c>
      <c r="AF10" s="111">
        <f t="shared" ref="AF10" si="11">AE10*Z10</f>
        <v>0</v>
      </c>
      <c r="AG10" s="103"/>
      <c r="AH10" s="140">
        <f t="shared" ref="AH10" si="12">AG10-AF10</f>
        <v>0</v>
      </c>
      <c r="AI10" s="141">
        <f t="shared" ref="AI10" si="13">AE10/$LI10</f>
        <v>0</v>
      </c>
      <c r="AJ10" s="18">
        <f t="shared" ref="AJ10" si="14">SUM(AJ13:AJ38)</f>
        <v>642</v>
      </c>
      <c r="AK10" s="4"/>
      <c r="AL10" s="103"/>
      <c r="AM10" s="138">
        <f t="shared" ref="AM10" si="15">IF(AJ10&gt;0,AL10/AJ10,0)</f>
        <v>0</v>
      </c>
      <c r="AN10" s="111">
        <f t="shared" ref="AN10" si="16">IF(AQ10&gt;0,AQ10/AL10,0)</f>
        <v>0</v>
      </c>
      <c r="AO10" s="139">
        <f t="shared" ref="AO10" si="17">AM10*AN10</f>
        <v>0</v>
      </c>
      <c r="AP10" s="111">
        <f t="shared" ref="AP10" si="18">AO10*AJ10</f>
        <v>0</v>
      </c>
      <c r="AQ10" s="103"/>
      <c r="AR10" s="140">
        <f t="shared" ref="AR10" si="19">AQ10-AP10</f>
        <v>0</v>
      </c>
      <c r="AS10" s="141">
        <f t="shared" ref="AS10" si="20">AO10/$LI10</f>
        <v>0</v>
      </c>
      <c r="AT10" s="18">
        <f t="shared" ref="AT10" si="21">SUM(AT13:AT38)</f>
        <v>955</v>
      </c>
      <c r="AU10" s="4"/>
      <c r="AV10" s="103"/>
      <c r="AW10" s="138">
        <f t="shared" ref="AW10" si="22">IF(AT10&gt;0,AV10/AT10,0)</f>
        <v>0</v>
      </c>
      <c r="AX10" s="111">
        <f t="shared" ref="AX10" si="23">IF(BA10&gt;0,BA10/AV10,0)</f>
        <v>0</v>
      </c>
      <c r="AY10" s="139">
        <f t="shared" ref="AY10" si="24">AW10*AX10</f>
        <v>0</v>
      </c>
      <c r="AZ10" s="111">
        <f t="shared" ref="AZ10" si="25">AY10*AT10</f>
        <v>0</v>
      </c>
      <c r="BA10" s="103"/>
      <c r="BB10" s="140">
        <f t="shared" ref="BB10" si="26">BA10-AZ10</f>
        <v>0</v>
      </c>
      <c r="BC10" s="141">
        <f t="shared" ref="BC10" si="27">AY10/$LI10</f>
        <v>0</v>
      </c>
      <c r="BD10" s="18">
        <f t="shared" ref="BD10" si="28">SUM(BD13:BD38)</f>
        <v>715</v>
      </c>
      <c r="BE10" s="4"/>
      <c r="BF10" s="103"/>
      <c r="BG10" s="138">
        <f t="shared" ref="BG10" si="29">IF(BD10&gt;0,BF10/BD10,0)</f>
        <v>0</v>
      </c>
      <c r="BH10" s="111">
        <f t="shared" ref="BH10" si="30">IF(BK10&gt;0,BK10/BF10,0)</f>
        <v>0</v>
      </c>
      <c r="BI10" s="139">
        <f t="shared" ref="BI10" si="31">BG10*BH10</f>
        <v>0</v>
      </c>
      <c r="BJ10" s="111">
        <f t="shared" ref="BJ10" si="32">BI10*BD10</f>
        <v>0</v>
      </c>
      <c r="BK10" s="103"/>
      <c r="BL10" s="140">
        <f t="shared" ref="BL10" si="33">BK10-BJ10</f>
        <v>0</v>
      </c>
      <c r="BM10" s="141">
        <f t="shared" ref="BM10" si="34">BI10/$LI10</f>
        <v>0</v>
      </c>
      <c r="BN10" s="18">
        <f t="shared" ref="BN10" si="35">SUM(BN13:BN38)</f>
        <v>686</v>
      </c>
      <c r="BO10" s="4"/>
      <c r="BP10" s="103"/>
      <c r="BQ10" s="138">
        <f t="shared" ref="BQ10" si="36">IF(BN10&gt;0,BP10/BN10,0)</f>
        <v>0</v>
      </c>
      <c r="BR10" s="111">
        <f t="shared" ref="BR10" si="37">IF(BU10&gt;0,BU10/BP10,0)</f>
        <v>0</v>
      </c>
      <c r="BS10" s="139">
        <f t="shared" ref="BS10" si="38">BQ10*BR10</f>
        <v>0</v>
      </c>
      <c r="BT10" s="111">
        <f t="shared" ref="BT10" si="39">BS10*BN10</f>
        <v>0</v>
      </c>
      <c r="BU10" s="103"/>
      <c r="BV10" s="140">
        <f t="shared" ref="BV10" si="40">BU10-BT10</f>
        <v>0</v>
      </c>
      <c r="BW10" s="141">
        <f t="shared" ref="BW10" si="41">BS10/$LI10</f>
        <v>0</v>
      </c>
      <c r="BX10" s="18">
        <f t="shared" ref="BX10" si="42">SUM(BX13:BX38)</f>
        <v>841</v>
      </c>
      <c r="BY10" s="4"/>
      <c r="BZ10" s="103"/>
      <c r="CA10" s="138">
        <f t="shared" ref="CA10" si="43">IF(BX10&gt;0,BZ10/BX10,0)</f>
        <v>0</v>
      </c>
      <c r="CB10" s="111">
        <f t="shared" ref="CB10" si="44">IF(CE10&gt;0,CE10/BZ10,0)</f>
        <v>0</v>
      </c>
      <c r="CC10" s="139">
        <f t="shared" ref="CC10" si="45">CA10*CB10</f>
        <v>0</v>
      </c>
      <c r="CD10" s="111">
        <f t="shared" ref="CD10" si="46">CC10*BX10</f>
        <v>0</v>
      </c>
      <c r="CE10" s="103"/>
      <c r="CF10" s="140">
        <f t="shared" ref="CF10" si="47">CE10-CD10</f>
        <v>0</v>
      </c>
      <c r="CG10" s="141">
        <f t="shared" ref="CG10" si="48">CC10/$LI10</f>
        <v>0</v>
      </c>
      <c r="CH10" s="18">
        <f t="shared" ref="CH10" si="49">SUM(CH13:CH38)</f>
        <v>1005</v>
      </c>
      <c r="CI10" s="4"/>
      <c r="CJ10" s="103"/>
      <c r="CK10" s="138">
        <f t="shared" ref="CK10" si="50">IF(CH10&gt;0,CJ10/CH10,0)</f>
        <v>0</v>
      </c>
      <c r="CL10" s="111">
        <f t="shared" ref="CL10" si="51">IF(CO10&gt;0,CO10/CJ10,0)</f>
        <v>0</v>
      </c>
      <c r="CM10" s="139">
        <f t="shared" ref="CM10" si="52">CK10*CL10</f>
        <v>0</v>
      </c>
      <c r="CN10" s="111">
        <f t="shared" ref="CN10" si="53">CM10*CH10</f>
        <v>0</v>
      </c>
      <c r="CO10" s="103"/>
      <c r="CP10" s="140">
        <f t="shared" ref="CP10" si="54">CO10-CN10</f>
        <v>0</v>
      </c>
      <c r="CQ10" s="141">
        <f t="shared" ref="CQ10" si="55">CM10/$LI10</f>
        <v>0</v>
      </c>
      <c r="CR10" s="18">
        <f t="shared" ref="CR10" si="56">SUM(CR13:CR38)</f>
        <v>807</v>
      </c>
      <c r="CS10" s="4"/>
      <c r="CT10" s="103"/>
      <c r="CU10" s="138">
        <f t="shared" ref="CU10" si="57">IF(CR10&gt;0,CT10/CR10,0)</f>
        <v>0</v>
      </c>
      <c r="CV10" s="111">
        <f t="shared" ref="CV10" si="58">IF(CY10&gt;0,CY10/CT10,0)</f>
        <v>0</v>
      </c>
      <c r="CW10" s="139">
        <f t="shared" ref="CW10" si="59">CU10*CV10</f>
        <v>0</v>
      </c>
      <c r="CX10" s="111">
        <f t="shared" ref="CX10" si="60">CW10*CR10</f>
        <v>0</v>
      </c>
      <c r="CY10" s="103"/>
      <c r="CZ10" s="140">
        <f t="shared" ref="CZ10" si="61">CY10-CX10</f>
        <v>0</v>
      </c>
      <c r="DA10" s="141">
        <f t="shared" ref="DA10" si="62">CW10/$LI10</f>
        <v>0</v>
      </c>
      <c r="DB10" s="18">
        <f t="shared" ref="DB10" si="63">SUM(DB13:DB38)</f>
        <v>852</v>
      </c>
      <c r="DC10" s="4"/>
      <c r="DD10" s="103"/>
      <c r="DE10" s="138">
        <f t="shared" ref="DE10" si="64">IF(DB10&gt;0,DD10/DB10,0)</f>
        <v>0</v>
      </c>
      <c r="DF10" s="111">
        <f t="shared" ref="DF10" si="65">IF(DI10&gt;0,DI10/DD10,0)</f>
        <v>0</v>
      </c>
      <c r="DG10" s="139">
        <f t="shared" ref="DG10" si="66">DE10*DF10</f>
        <v>0</v>
      </c>
      <c r="DH10" s="111">
        <f t="shared" ref="DH10" si="67">DG10*DB10</f>
        <v>0</v>
      </c>
      <c r="DI10" s="103"/>
      <c r="DJ10" s="140">
        <f t="shared" ref="DJ10" si="68">DI10-DH10</f>
        <v>0</v>
      </c>
      <c r="DK10" s="141">
        <f t="shared" ref="DK10" si="69">DG10/$LI10</f>
        <v>0</v>
      </c>
      <c r="DL10" s="18">
        <f t="shared" ref="DL10" si="70">SUM(DL13:DL38)</f>
        <v>376</v>
      </c>
      <c r="DM10" s="4"/>
      <c r="DN10" s="103"/>
      <c r="DO10" s="138">
        <f t="shared" ref="DO10" si="71">IF(DL10&gt;0,DN10/DL10,0)</f>
        <v>0</v>
      </c>
      <c r="DP10" s="111">
        <f t="shared" ref="DP10" si="72">IF(DS10&gt;0,DS10/DN10,0)</f>
        <v>0</v>
      </c>
      <c r="DQ10" s="139">
        <f t="shared" ref="DQ10" si="73">DO10*DP10</f>
        <v>0</v>
      </c>
      <c r="DR10" s="111">
        <f t="shared" ref="DR10" si="74">DQ10*DL10</f>
        <v>0</v>
      </c>
      <c r="DS10" s="103"/>
      <c r="DT10" s="140">
        <f t="shared" ref="DT10" si="75">DS10-DR10</f>
        <v>0</v>
      </c>
      <c r="DU10" s="141">
        <f t="shared" ref="DU10" si="76">DQ10/$LI10</f>
        <v>0</v>
      </c>
      <c r="DV10" s="18">
        <f t="shared" ref="DV10" si="77">SUM(DV13:DV38)</f>
        <v>768</v>
      </c>
      <c r="DW10" s="4"/>
      <c r="DX10" s="103"/>
      <c r="DY10" s="138">
        <f t="shared" ref="DY10" si="78">IF(DV10&gt;0,DX10/DV10,0)</f>
        <v>0</v>
      </c>
      <c r="DZ10" s="111">
        <f t="shared" ref="DZ10" si="79">IF(EC10&gt;0,EC10/DX10,0)</f>
        <v>0</v>
      </c>
      <c r="EA10" s="139">
        <f t="shared" ref="EA10" si="80">DY10*DZ10</f>
        <v>0</v>
      </c>
      <c r="EB10" s="111">
        <f t="shared" ref="EB10" si="81">EA10*DV10</f>
        <v>0</v>
      </c>
      <c r="EC10" s="103"/>
      <c r="ED10" s="140">
        <f t="shared" ref="ED10" si="82">EC10-EB10</f>
        <v>0</v>
      </c>
      <c r="EE10" s="141">
        <f t="shared" ref="EE10" si="83">EA10/$LI10</f>
        <v>0</v>
      </c>
      <c r="EF10" s="18">
        <f t="shared" ref="EF10" si="84">SUM(EF13:EF38)</f>
        <v>895</v>
      </c>
      <c r="EG10" s="4"/>
      <c r="EH10" s="103"/>
      <c r="EI10" s="138">
        <f t="shared" ref="EI10" si="85">IF(EF10&gt;0,EH10/EF10,0)</f>
        <v>0</v>
      </c>
      <c r="EJ10" s="111">
        <f t="shared" ref="EJ10" si="86">IF(EM10&gt;0,EM10/EH10,0)</f>
        <v>0</v>
      </c>
      <c r="EK10" s="139">
        <f t="shared" ref="EK10" si="87">EI10*EJ10</f>
        <v>0</v>
      </c>
      <c r="EL10" s="111">
        <f t="shared" ref="EL10" si="88">EK10*EF10</f>
        <v>0</v>
      </c>
      <c r="EM10" s="103"/>
      <c r="EN10" s="140">
        <f t="shared" ref="EN10" si="89">EM10-EL10</f>
        <v>0</v>
      </c>
      <c r="EO10" s="141">
        <f t="shared" ref="EO10" si="90">EK10/$LI10</f>
        <v>0</v>
      </c>
      <c r="EP10" s="18">
        <f t="shared" ref="EP10" si="91">SUM(EP13:EP38)</f>
        <v>834</v>
      </c>
      <c r="EQ10" s="4"/>
      <c r="ER10" s="103"/>
      <c r="ES10" s="138">
        <f t="shared" ref="ES10" si="92">IF(EP10&gt;0,ER10/EP10,0)</f>
        <v>0</v>
      </c>
      <c r="ET10" s="111">
        <f t="shared" ref="ET10" si="93">IF(EW10&gt;0,EW10/ER10,0)</f>
        <v>0</v>
      </c>
      <c r="EU10" s="139">
        <f t="shared" ref="EU10" si="94">ES10*ET10</f>
        <v>0</v>
      </c>
      <c r="EV10" s="111">
        <f t="shared" ref="EV10" si="95">EU10*EP10</f>
        <v>0</v>
      </c>
      <c r="EW10" s="103"/>
      <c r="EX10" s="140">
        <f t="shared" ref="EX10" si="96">EW10-EV10</f>
        <v>0</v>
      </c>
      <c r="EY10" s="141">
        <f t="shared" ref="EY10" si="97">EU10/$LI10</f>
        <v>0</v>
      </c>
      <c r="EZ10" s="18">
        <f t="shared" ref="EZ10" si="98">SUM(EZ13:EZ38)</f>
        <v>842</v>
      </c>
      <c r="FA10" s="4"/>
      <c r="FB10" s="103">
        <v>80300</v>
      </c>
      <c r="FC10" s="138">
        <f t="shared" ref="FC10" si="99">IF(EZ10&gt;0,FB10/EZ10,0)</f>
        <v>95.368171020000005</v>
      </c>
      <c r="FD10" s="111">
        <f t="shared" ref="FD10" si="100">IF(FG10&gt;0,FG10/FB10,0)</f>
        <v>8.2799999999999994</v>
      </c>
      <c r="FE10" s="139">
        <f t="shared" ref="FE10" si="101">FC10*FD10</f>
        <v>789.64846</v>
      </c>
      <c r="FF10" s="111">
        <f t="shared" ref="FF10" si="102">FE10*EZ10</f>
        <v>664884</v>
      </c>
      <c r="FG10" s="103">
        <v>664884</v>
      </c>
      <c r="FH10" s="140">
        <f t="shared" ref="FH10" si="103">FG10-FF10</f>
        <v>0</v>
      </c>
      <c r="FI10" s="141">
        <f t="shared" ref="FI10" si="104">FE10/$LI10</f>
        <v>10.123519999999999</v>
      </c>
      <c r="FJ10" s="18">
        <f t="shared" ref="FJ10" si="105">SUM(FJ13:FJ38)</f>
        <v>1015</v>
      </c>
      <c r="FK10" s="4"/>
      <c r="FL10" s="103"/>
      <c r="FM10" s="138">
        <f t="shared" ref="FM10" si="106">IF(FJ10&gt;0,FL10/FJ10,0)</f>
        <v>0</v>
      </c>
      <c r="FN10" s="111">
        <f t="shared" ref="FN10" si="107">IF(FQ10&gt;0,FQ10/FL10,0)</f>
        <v>0</v>
      </c>
      <c r="FO10" s="139">
        <f t="shared" ref="FO10" si="108">FM10*FN10</f>
        <v>0</v>
      </c>
      <c r="FP10" s="111">
        <f t="shared" ref="FP10" si="109">FO10*FJ10</f>
        <v>0</v>
      </c>
      <c r="FQ10" s="103"/>
      <c r="FR10" s="140">
        <f t="shared" ref="FR10" si="110">FQ10-FP10</f>
        <v>0</v>
      </c>
      <c r="FS10" s="141">
        <f t="shared" ref="FS10" si="111">FO10/$LI10</f>
        <v>0</v>
      </c>
      <c r="FT10" s="18">
        <f t="shared" ref="FT10" si="112">SUM(FT13:FT38)</f>
        <v>722</v>
      </c>
      <c r="FU10" s="4"/>
      <c r="FV10" s="103"/>
      <c r="FW10" s="138">
        <f t="shared" ref="FW10" si="113">IF(FT10&gt;0,FV10/FT10,0)</f>
        <v>0</v>
      </c>
      <c r="FX10" s="111">
        <f t="shared" ref="FX10" si="114">IF(GA10&gt;0,GA10/FV10,0)</f>
        <v>0</v>
      </c>
      <c r="FY10" s="139">
        <f t="shared" ref="FY10" si="115">FW10*FX10</f>
        <v>0</v>
      </c>
      <c r="FZ10" s="111">
        <f t="shared" ref="FZ10" si="116">FY10*FT10</f>
        <v>0</v>
      </c>
      <c r="GA10" s="103"/>
      <c r="GB10" s="140">
        <f t="shared" ref="GB10" si="117">GA10-FZ10</f>
        <v>0</v>
      </c>
      <c r="GC10" s="141">
        <f t="shared" ref="GC10" si="118">FY10/$LI10</f>
        <v>0</v>
      </c>
      <c r="GD10" s="18">
        <f t="shared" ref="GD10" si="119">SUM(GD13:GD38)</f>
        <v>490</v>
      </c>
      <c r="GE10" s="4"/>
      <c r="GF10" s="103">
        <v>73700</v>
      </c>
      <c r="GG10" s="138">
        <f t="shared" ref="GG10" si="120">IF(GD10&gt;0,GF10/GD10,0)</f>
        <v>150.40816326999999</v>
      </c>
      <c r="GH10" s="111">
        <f t="shared" ref="GH10" si="121">IF(GK10&gt;0,GK10/GF10,0)</f>
        <v>8.2799999999999994</v>
      </c>
      <c r="GI10" s="139">
        <f t="shared" ref="GI10" si="122">GG10*GH10</f>
        <v>1245.37959</v>
      </c>
      <c r="GJ10" s="111">
        <f t="shared" ref="GJ10" si="123">GI10*GD10</f>
        <v>610236</v>
      </c>
      <c r="GK10" s="103">
        <v>610236</v>
      </c>
      <c r="GL10" s="140">
        <f t="shared" ref="GL10" si="124">GK10-GJ10</f>
        <v>0</v>
      </c>
      <c r="GM10" s="141">
        <f t="shared" ref="GM10" si="125">GI10/$LI10</f>
        <v>15.96613</v>
      </c>
      <c r="GN10" s="18">
        <f t="shared" ref="GN10" si="126">SUM(GN13:GN38)</f>
        <v>852</v>
      </c>
      <c r="GO10" s="4"/>
      <c r="GP10" s="103"/>
      <c r="GQ10" s="138">
        <f t="shared" ref="GQ10" si="127">IF(GN10&gt;0,GP10/GN10,0)</f>
        <v>0</v>
      </c>
      <c r="GR10" s="111">
        <f t="shared" ref="GR10" si="128">IF(GU10&gt;0,GU10/GP10,0)</f>
        <v>0</v>
      </c>
      <c r="GS10" s="139">
        <f t="shared" ref="GS10" si="129">GQ10*GR10</f>
        <v>0</v>
      </c>
      <c r="GT10" s="111">
        <f t="shared" ref="GT10" si="130">GS10*GN10</f>
        <v>0</v>
      </c>
      <c r="GU10" s="103"/>
      <c r="GV10" s="140">
        <f t="shared" ref="GV10" si="131">GU10-GT10</f>
        <v>0</v>
      </c>
      <c r="GW10" s="141">
        <f t="shared" ref="GW10" si="132">GS10/$LI10</f>
        <v>0</v>
      </c>
      <c r="GX10" s="18">
        <f t="shared" ref="GX10" si="133">SUM(GX13:GX38)</f>
        <v>1524</v>
      </c>
      <c r="GY10" s="4"/>
      <c r="GZ10" s="103">
        <v>96000</v>
      </c>
      <c r="HA10" s="138">
        <f t="shared" ref="HA10" si="134">IF(GX10&gt;0,GZ10/GX10,0)</f>
        <v>62.992125979999997</v>
      </c>
      <c r="HB10" s="111">
        <f t="shared" ref="HB10" si="135">IF(HE10&gt;0,HE10/GZ10,0)</f>
        <v>8.2799999999999994</v>
      </c>
      <c r="HC10" s="139">
        <f t="shared" ref="HC10" si="136">HA10*HB10</f>
        <v>521.57479999999998</v>
      </c>
      <c r="HD10" s="111">
        <f t="shared" ref="HD10" si="137">HC10*GX10</f>
        <v>794880</v>
      </c>
      <c r="HE10" s="103">
        <v>794880</v>
      </c>
      <c r="HF10" s="140">
        <f t="shared" ref="HF10" si="138">HE10-HD10</f>
        <v>0</v>
      </c>
      <c r="HG10" s="141">
        <f t="shared" ref="HG10" si="139">HC10/$LI10</f>
        <v>6.6867400000000004</v>
      </c>
      <c r="HH10" s="18">
        <f t="shared" ref="HH10" si="140">SUM(HH13:HH38)</f>
        <v>1105</v>
      </c>
      <c r="HI10" s="4"/>
      <c r="HJ10" s="103"/>
      <c r="HK10" s="138">
        <f t="shared" ref="HK10" si="141">IF(HH10&gt;0,HJ10/HH10,0)</f>
        <v>0</v>
      </c>
      <c r="HL10" s="111">
        <f t="shared" ref="HL10" si="142">IF(HO10&gt;0,HO10/HJ10,0)</f>
        <v>0</v>
      </c>
      <c r="HM10" s="139">
        <f t="shared" ref="HM10" si="143">HK10*HL10</f>
        <v>0</v>
      </c>
      <c r="HN10" s="111">
        <f t="shared" ref="HN10" si="144">HM10*HH10</f>
        <v>0</v>
      </c>
      <c r="HO10" s="103"/>
      <c r="HP10" s="140">
        <f t="shared" ref="HP10" si="145">HO10-HN10</f>
        <v>0</v>
      </c>
      <c r="HQ10" s="141">
        <f t="shared" ref="HQ10" si="146">HM10/$LI10</f>
        <v>0</v>
      </c>
      <c r="HR10" s="18">
        <f t="shared" ref="HR10" si="147">SUM(HR13:HR38)</f>
        <v>706</v>
      </c>
      <c r="HS10" s="4"/>
      <c r="HT10" s="103"/>
      <c r="HU10" s="138">
        <f t="shared" ref="HU10" si="148">IF(HR10&gt;0,HT10/HR10,0)</f>
        <v>0</v>
      </c>
      <c r="HV10" s="111">
        <f t="shared" ref="HV10" si="149">IF(HY10&gt;0,HY10/HT10,0)</f>
        <v>0</v>
      </c>
      <c r="HW10" s="139">
        <f t="shared" ref="HW10" si="150">HU10*HV10</f>
        <v>0</v>
      </c>
      <c r="HX10" s="111">
        <f t="shared" ref="HX10" si="151">HW10*HR10</f>
        <v>0</v>
      </c>
      <c r="HY10" s="103"/>
      <c r="HZ10" s="140">
        <f t="shared" ref="HZ10" si="152">HY10-HX10</f>
        <v>0</v>
      </c>
      <c r="IA10" s="141">
        <f t="shared" ref="IA10" si="153">HW10/$LI10</f>
        <v>0</v>
      </c>
      <c r="IB10" s="18">
        <f t="shared" ref="IB10" si="154">SUM(IB13:IB38)</f>
        <v>450</v>
      </c>
      <c r="IC10" s="4"/>
      <c r="ID10" s="103"/>
      <c r="IE10" s="138">
        <f t="shared" ref="IE10" si="155">IF(IB10&gt;0,ID10/IB10,0)</f>
        <v>0</v>
      </c>
      <c r="IF10" s="111">
        <f t="shared" ref="IF10" si="156">IF(II10&gt;0,II10/ID10,0)</f>
        <v>0</v>
      </c>
      <c r="IG10" s="139">
        <f t="shared" ref="IG10" si="157">IE10*IF10</f>
        <v>0</v>
      </c>
      <c r="IH10" s="111">
        <f t="shared" ref="IH10" si="158">IG10*IB10</f>
        <v>0</v>
      </c>
      <c r="II10" s="103"/>
      <c r="IJ10" s="140">
        <f t="shared" ref="IJ10" si="159">II10-IH10</f>
        <v>0</v>
      </c>
      <c r="IK10" s="141">
        <f t="shared" ref="IK10" si="160">IG10/$LI10</f>
        <v>0</v>
      </c>
      <c r="IL10" s="18">
        <f t="shared" ref="IL10" si="161">SUM(IL13:IL38)</f>
        <v>1195</v>
      </c>
      <c r="IM10" s="4"/>
      <c r="IN10" s="103"/>
      <c r="IO10" s="138">
        <f t="shared" ref="IO10" si="162">IF(IL10&gt;0,IN10/IL10,0)</f>
        <v>0</v>
      </c>
      <c r="IP10" s="111">
        <f t="shared" ref="IP10" si="163">IF(IS10&gt;0,IS10/IN10,0)</f>
        <v>0</v>
      </c>
      <c r="IQ10" s="139">
        <f t="shared" ref="IQ10" si="164">IO10*IP10</f>
        <v>0</v>
      </c>
      <c r="IR10" s="111">
        <f t="shared" ref="IR10" si="165">IQ10*IL10</f>
        <v>0</v>
      </c>
      <c r="IS10" s="103"/>
      <c r="IT10" s="140">
        <f t="shared" ref="IT10" si="166">IS10-IR10</f>
        <v>0</v>
      </c>
      <c r="IU10" s="141">
        <f t="shared" ref="IU10" si="167">IQ10/$LI10</f>
        <v>0</v>
      </c>
      <c r="IV10" s="18">
        <f t="shared" ref="IV10" si="168">SUM(IV13:IV38)</f>
        <v>672</v>
      </c>
      <c r="IW10" s="4"/>
      <c r="IX10" s="103"/>
      <c r="IY10" s="138">
        <f t="shared" ref="IY10" si="169">IF(IV10&gt;0,IX10/IV10,0)</f>
        <v>0</v>
      </c>
      <c r="IZ10" s="111">
        <f t="shared" ref="IZ10" si="170">IF(JC10&gt;0,JC10/IX10,0)</f>
        <v>0</v>
      </c>
      <c r="JA10" s="139">
        <f t="shared" ref="JA10" si="171">IY10*IZ10</f>
        <v>0</v>
      </c>
      <c r="JB10" s="111">
        <f t="shared" ref="JB10" si="172">JA10*IV10</f>
        <v>0</v>
      </c>
      <c r="JC10" s="103"/>
      <c r="JD10" s="140">
        <f t="shared" ref="JD10" si="173">JC10-JB10</f>
        <v>0</v>
      </c>
      <c r="JE10" s="141">
        <f t="shared" ref="JE10" si="174">JA10/$LI10</f>
        <v>0</v>
      </c>
      <c r="JF10" s="18">
        <f t="shared" ref="JF10" si="175">SUM(JF13:JF38)</f>
        <v>1397</v>
      </c>
      <c r="JG10" s="4"/>
      <c r="JH10" s="103"/>
      <c r="JI10" s="138">
        <f t="shared" ref="JI10" si="176">IF(JF10&gt;0,JH10/JF10,0)</f>
        <v>0</v>
      </c>
      <c r="JJ10" s="111">
        <f t="shared" ref="JJ10" si="177">IF(JM10&gt;0,JM10/JH10,0)</f>
        <v>0</v>
      </c>
      <c r="JK10" s="139">
        <f t="shared" ref="JK10" si="178">JI10*JJ10</f>
        <v>0</v>
      </c>
      <c r="JL10" s="111">
        <f t="shared" ref="JL10" si="179">JK10*JF10</f>
        <v>0</v>
      </c>
      <c r="JM10" s="103"/>
      <c r="JN10" s="140">
        <f t="shared" ref="JN10" si="180">JM10-JL10</f>
        <v>0</v>
      </c>
      <c r="JO10" s="141">
        <f t="shared" ref="JO10" si="181">JK10/$LI10</f>
        <v>0</v>
      </c>
      <c r="JP10" s="18">
        <f t="shared" ref="JP10" si="182">SUM(JP13:JP38)</f>
        <v>1260</v>
      </c>
      <c r="JQ10" s="4"/>
      <c r="JR10" s="103"/>
      <c r="JS10" s="138">
        <f t="shared" ref="JS10" si="183">IF(JP10&gt;0,JR10/JP10,0)</f>
        <v>0</v>
      </c>
      <c r="JT10" s="111">
        <f t="shared" ref="JT10" si="184">IF(JW10&gt;0,JW10/JR10,0)</f>
        <v>0</v>
      </c>
      <c r="JU10" s="139">
        <f t="shared" ref="JU10" si="185">JS10*JT10</f>
        <v>0</v>
      </c>
      <c r="JV10" s="111">
        <f t="shared" ref="JV10" si="186">JU10*JP10</f>
        <v>0</v>
      </c>
      <c r="JW10" s="103"/>
      <c r="JX10" s="140">
        <f t="shared" ref="JX10" si="187">JW10-JV10</f>
        <v>0</v>
      </c>
      <c r="JY10" s="141">
        <f t="shared" ref="JY10" si="188">JU10/$LI10</f>
        <v>0</v>
      </c>
      <c r="JZ10" s="18">
        <f t="shared" ref="JZ10" si="189">SUM(JZ13:JZ38)</f>
        <v>1119</v>
      </c>
      <c r="KA10" s="4"/>
      <c r="KB10" s="103"/>
      <c r="KC10" s="138">
        <f t="shared" ref="KC10" si="190">IF(JZ10&gt;0,KB10/JZ10,0)</f>
        <v>0</v>
      </c>
      <c r="KD10" s="111">
        <f t="shared" ref="KD10" si="191">IF(KG10&gt;0,KG10/KB10,0)</f>
        <v>0</v>
      </c>
      <c r="KE10" s="139">
        <f t="shared" ref="KE10" si="192">KC10*KD10</f>
        <v>0</v>
      </c>
      <c r="KF10" s="111">
        <f t="shared" ref="KF10" si="193">KE10*JZ10</f>
        <v>0</v>
      </c>
      <c r="KG10" s="103"/>
      <c r="KH10" s="140">
        <f t="shared" ref="KH10" si="194">KG10-KF10</f>
        <v>0</v>
      </c>
      <c r="KI10" s="141">
        <f t="shared" ref="KI10" si="195">KE10/$LI10</f>
        <v>0</v>
      </c>
      <c r="KJ10" s="18">
        <f t="shared" ref="KJ10" si="196">SUM(KJ13:KJ38)</f>
        <v>1271</v>
      </c>
      <c r="KK10" s="4"/>
      <c r="KL10" s="103"/>
      <c r="KM10" s="138">
        <f t="shared" ref="KM10" si="197">IF(KJ10&gt;0,KL10/KJ10,0)</f>
        <v>0</v>
      </c>
      <c r="KN10" s="111">
        <f t="shared" ref="KN10" si="198">IF(KQ10&gt;0,KQ10/KL10,0)</f>
        <v>0</v>
      </c>
      <c r="KO10" s="139">
        <f t="shared" ref="KO10" si="199">KM10*KN10</f>
        <v>0</v>
      </c>
      <c r="KP10" s="111">
        <f t="shared" ref="KP10" si="200">KO10*KJ10</f>
        <v>0</v>
      </c>
      <c r="KQ10" s="103"/>
      <c r="KR10" s="140">
        <f t="shared" ref="KR10" si="201">KQ10-KP10</f>
        <v>0</v>
      </c>
      <c r="KS10" s="141">
        <f t="shared" ref="KS10" si="202">KO10/$LI10</f>
        <v>0</v>
      </c>
      <c r="KT10" s="18">
        <f t="shared" ref="KT10" si="203">SUM(KT13:KT38)</f>
        <v>0</v>
      </c>
      <c r="KU10" s="4"/>
      <c r="KV10" s="103"/>
      <c r="KW10" s="138">
        <f t="shared" ref="KW10" si="204">IF(KT10&gt;0,KV10/KT10,0)</f>
        <v>0</v>
      </c>
      <c r="KX10" s="111">
        <f t="shared" ref="KX10" si="205">IF(LA10&gt;0,LA10/KV10,0)</f>
        <v>0</v>
      </c>
      <c r="KY10" s="139">
        <f t="shared" ref="KY10" si="206">KW10*KX10</f>
        <v>0</v>
      </c>
      <c r="KZ10" s="111">
        <f t="shared" ref="KZ10" si="207">KY10*KT10</f>
        <v>0</v>
      </c>
      <c r="LA10" s="103"/>
      <c r="LB10" s="140">
        <f t="shared" ref="LB10" si="208">LA10-KZ10</f>
        <v>0</v>
      </c>
      <c r="LC10" s="141">
        <f t="shared" ref="LC10" si="209">KY10/$LI10</f>
        <v>0</v>
      </c>
      <c r="LD10" s="18">
        <f>SUM(LD13:LD38)</f>
        <v>26538</v>
      </c>
      <c r="LE10" s="4"/>
      <c r="LF10" s="146">
        <f>H10+R10+AB10+AL10+AV10+BF10+BP10+BZ10+CJ10+CT10+DD10+DN10+DX10+EH10+ER10+FB10+FL10+FV10+GF10+GP10+GZ10+HJ10+HT10+ID10+IN10+IX10+JH10+JR10+KB10+KL10+KV10</f>
        <v>250000</v>
      </c>
      <c r="LG10" s="138">
        <f>IF(LD10&gt;0,LF10/LD10,0)</f>
        <v>9.4204536900000004</v>
      </c>
      <c r="LH10" s="111">
        <f>IF(LK10&gt;0,LK10/LF10,0)</f>
        <v>8.2799999999999994</v>
      </c>
      <c r="LI10" s="139">
        <f>LG10*LH10</f>
        <v>78.001360000000005</v>
      </c>
      <c r="LJ10" s="111">
        <f>LI10*LD10</f>
        <v>2070000.09</v>
      </c>
      <c r="LK10" s="146">
        <f>M10+W10+AG10+AQ10+BA10+BK10+BU10+CE10+CO10+CY10+DI10+DS10+EC10+EM10+EW10+FG10+FQ10+GA10+GK10+GU10+HE10+HO10+HY10+II10+IS10+JC10+JM10+JW10+KG10+KQ10+LA10</f>
        <v>2070000</v>
      </c>
      <c r="LL10" s="140">
        <f>LK10-LJ10</f>
        <v>-0.09</v>
      </c>
    </row>
    <row r="11" spans="1:324" s="133" customFormat="1">
      <c r="A11" s="131"/>
      <c r="B11" s="132" t="s">
        <v>459</v>
      </c>
      <c r="C11" s="132"/>
      <c r="D11" s="132"/>
      <c r="E11" s="132"/>
      <c r="F11" s="142"/>
      <c r="G11" s="132"/>
      <c r="H11" s="140">
        <f>H10-(SUM(H13:H38))</f>
        <v>0</v>
      </c>
      <c r="I11" s="143"/>
      <c r="J11" s="140"/>
      <c r="K11" s="144"/>
      <c r="L11" s="140">
        <f>L10-(SUM(L13:L38))</f>
        <v>0</v>
      </c>
      <c r="M11" s="140"/>
      <c r="N11" s="140"/>
      <c r="O11" s="132"/>
      <c r="P11" s="142"/>
      <c r="Q11" s="132"/>
      <c r="R11" s="140">
        <f t="shared" ref="R11" si="210">R10-(SUM(R13:R38))</f>
        <v>0</v>
      </c>
      <c r="S11" s="143"/>
      <c r="T11" s="140"/>
      <c r="U11" s="144"/>
      <c r="V11" s="140">
        <f t="shared" ref="V11" si="211">V10-(SUM(V13:V38))</f>
        <v>0</v>
      </c>
      <c r="W11" s="140"/>
      <c r="X11" s="140"/>
      <c r="Y11" s="132"/>
      <c r="Z11" s="142"/>
      <c r="AA11" s="132"/>
      <c r="AB11" s="140">
        <f t="shared" ref="AB11" si="212">AB10-(SUM(AB13:AB38))</f>
        <v>0</v>
      </c>
      <c r="AC11" s="143"/>
      <c r="AD11" s="140"/>
      <c r="AE11" s="144"/>
      <c r="AF11" s="140">
        <f t="shared" ref="AF11" si="213">AF10-(SUM(AF13:AF38))</f>
        <v>0</v>
      </c>
      <c r="AG11" s="140"/>
      <c r="AH11" s="140"/>
      <c r="AI11" s="132"/>
      <c r="AJ11" s="142"/>
      <c r="AK11" s="132"/>
      <c r="AL11" s="140">
        <f t="shared" ref="AL11" si="214">AL10-(SUM(AL13:AL38))</f>
        <v>0</v>
      </c>
      <c r="AM11" s="143"/>
      <c r="AN11" s="140"/>
      <c r="AO11" s="144"/>
      <c r="AP11" s="140">
        <f t="shared" ref="AP11" si="215">AP10-(SUM(AP13:AP38))</f>
        <v>0</v>
      </c>
      <c r="AQ11" s="140"/>
      <c r="AR11" s="140"/>
      <c r="AS11" s="132"/>
      <c r="AT11" s="142"/>
      <c r="AU11" s="132"/>
      <c r="AV11" s="140">
        <f t="shared" ref="AV11" si="216">AV10-(SUM(AV13:AV38))</f>
        <v>0</v>
      </c>
      <c r="AW11" s="143"/>
      <c r="AX11" s="140"/>
      <c r="AY11" s="144"/>
      <c r="AZ11" s="140">
        <f t="shared" ref="AZ11" si="217">AZ10-(SUM(AZ13:AZ38))</f>
        <v>0</v>
      </c>
      <c r="BA11" s="140"/>
      <c r="BB11" s="140"/>
      <c r="BC11" s="132"/>
      <c r="BD11" s="142"/>
      <c r="BE11" s="132"/>
      <c r="BF11" s="140">
        <f t="shared" ref="BF11" si="218">BF10-(SUM(BF13:BF38))</f>
        <v>0</v>
      </c>
      <c r="BG11" s="143"/>
      <c r="BH11" s="140"/>
      <c r="BI11" s="144"/>
      <c r="BJ11" s="140">
        <f t="shared" ref="BJ11" si="219">BJ10-(SUM(BJ13:BJ38))</f>
        <v>0</v>
      </c>
      <c r="BK11" s="140"/>
      <c r="BL11" s="140"/>
      <c r="BM11" s="132"/>
      <c r="BN11" s="142"/>
      <c r="BO11" s="132"/>
      <c r="BP11" s="140">
        <f t="shared" ref="BP11" si="220">BP10-(SUM(BP13:BP38))</f>
        <v>0</v>
      </c>
      <c r="BQ11" s="143"/>
      <c r="BR11" s="140"/>
      <c r="BS11" s="144"/>
      <c r="BT11" s="140">
        <f t="shared" ref="BT11" si="221">BT10-(SUM(BT13:BT38))</f>
        <v>0</v>
      </c>
      <c r="BU11" s="140"/>
      <c r="BV11" s="140"/>
      <c r="BW11" s="132"/>
      <c r="BX11" s="142"/>
      <c r="BY11" s="132"/>
      <c r="BZ11" s="140">
        <f t="shared" ref="BZ11" si="222">BZ10-(SUM(BZ13:BZ38))</f>
        <v>0</v>
      </c>
      <c r="CA11" s="143"/>
      <c r="CB11" s="140"/>
      <c r="CC11" s="144"/>
      <c r="CD11" s="140">
        <f t="shared" ref="CD11" si="223">CD10-(SUM(CD13:CD38))</f>
        <v>0</v>
      </c>
      <c r="CE11" s="140"/>
      <c r="CF11" s="140"/>
      <c r="CG11" s="132"/>
      <c r="CH11" s="142"/>
      <c r="CI11" s="132"/>
      <c r="CJ11" s="140">
        <f t="shared" ref="CJ11" si="224">CJ10-(SUM(CJ13:CJ38))</f>
        <v>0</v>
      </c>
      <c r="CK11" s="143"/>
      <c r="CL11" s="140"/>
      <c r="CM11" s="144"/>
      <c r="CN11" s="140">
        <f t="shared" ref="CN11" si="225">CN10-(SUM(CN13:CN38))</f>
        <v>0</v>
      </c>
      <c r="CO11" s="140"/>
      <c r="CP11" s="140"/>
      <c r="CQ11" s="132"/>
      <c r="CR11" s="142"/>
      <c r="CS11" s="132"/>
      <c r="CT11" s="140">
        <f t="shared" ref="CT11" si="226">CT10-(SUM(CT13:CT38))</f>
        <v>0</v>
      </c>
      <c r="CU11" s="143"/>
      <c r="CV11" s="140"/>
      <c r="CW11" s="144"/>
      <c r="CX11" s="140">
        <f t="shared" ref="CX11" si="227">CX10-(SUM(CX13:CX38))</f>
        <v>0</v>
      </c>
      <c r="CY11" s="140"/>
      <c r="CZ11" s="140"/>
      <c r="DA11" s="132"/>
      <c r="DB11" s="142"/>
      <c r="DC11" s="132"/>
      <c r="DD11" s="140">
        <f t="shared" ref="DD11" si="228">DD10-(SUM(DD13:DD38))</f>
        <v>0</v>
      </c>
      <c r="DE11" s="143"/>
      <c r="DF11" s="140"/>
      <c r="DG11" s="144"/>
      <c r="DH11" s="140">
        <f t="shared" ref="DH11" si="229">DH10-(SUM(DH13:DH38))</f>
        <v>0</v>
      </c>
      <c r="DI11" s="140"/>
      <c r="DJ11" s="140"/>
      <c r="DK11" s="132"/>
      <c r="DL11" s="142"/>
      <c r="DM11" s="132"/>
      <c r="DN11" s="140">
        <f t="shared" ref="DN11" si="230">DN10-(SUM(DN13:DN38))</f>
        <v>0</v>
      </c>
      <c r="DO11" s="143"/>
      <c r="DP11" s="140"/>
      <c r="DQ11" s="144"/>
      <c r="DR11" s="140">
        <f t="shared" ref="DR11" si="231">DR10-(SUM(DR13:DR38))</f>
        <v>0</v>
      </c>
      <c r="DS11" s="140"/>
      <c r="DT11" s="140"/>
      <c r="DU11" s="132"/>
      <c r="DV11" s="142"/>
      <c r="DW11" s="132"/>
      <c r="DX11" s="140">
        <f t="shared" ref="DX11" si="232">DX10-(SUM(DX13:DX38))</f>
        <v>0</v>
      </c>
      <c r="DY11" s="143"/>
      <c r="DZ11" s="140"/>
      <c r="EA11" s="144"/>
      <c r="EB11" s="140">
        <f t="shared" ref="EB11" si="233">EB10-(SUM(EB13:EB38))</f>
        <v>0</v>
      </c>
      <c r="EC11" s="140"/>
      <c r="ED11" s="140"/>
      <c r="EE11" s="132"/>
      <c r="EF11" s="142"/>
      <c r="EG11" s="132"/>
      <c r="EH11" s="140">
        <f t="shared" ref="EH11" si="234">EH10-(SUM(EH13:EH38))</f>
        <v>0</v>
      </c>
      <c r="EI11" s="143"/>
      <c r="EJ11" s="140"/>
      <c r="EK11" s="144"/>
      <c r="EL11" s="140">
        <f t="shared" ref="EL11" si="235">EL10-(SUM(EL13:EL38))</f>
        <v>0</v>
      </c>
      <c r="EM11" s="140"/>
      <c r="EN11" s="140"/>
      <c r="EO11" s="132"/>
      <c r="EP11" s="142"/>
      <c r="EQ11" s="132"/>
      <c r="ER11" s="140">
        <f t="shared" ref="ER11" si="236">ER10-(SUM(ER13:ER38))</f>
        <v>0</v>
      </c>
      <c r="ES11" s="143"/>
      <c r="ET11" s="140"/>
      <c r="EU11" s="144"/>
      <c r="EV11" s="140">
        <f t="shared" ref="EV11" si="237">EV10-(SUM(EV13:EV38))</f>
        <v>0</v>
      </c>
      <c r="EW11" s="140"/>
      <c r="EX11" s="140"/>
      <c r="EY11" s="132"/>
      <c r="EZ11" s="142"/>
      <c r="FA11" s="132"/>
      <c r="FB11" s="140">
        <f t="shared" ref="FB11" si="238">FB10-(SUM(FB13:FB38))</f>
        <v>-0.01</v>
      </c>
      <c r="FC11" s="143"/>
      <c r="FD11" s="140"/>
      <c r="FE11" s="144"/>
      <c r="FF11" s="140">
        <f t="shared" ref="FF11" si="239">FF10-(SUM(FF13:FF38))</f>
        <v>-7.0000000000000007E-2</v>
      </c>
      <c r="FG11" s="140"/>
      <c r="FH11" s="140"/>
      <c r="FI11" s="132"/>
      <c r="FJ11" s="142"/>
      <c r="FK11" s="132"/>
      <c r="FL11" s="140">
        <f t="shared" ref="FL11" si="240">FL10-(SUM(FL13:FL38))</f>
        <v>0</v>
      </c>
      <c r="FM11" s="143"/>
      <c r="FN11" s="140"/>
      <c r="FO11" s="144"/>
      <c r="FP11" s="140">
        <f t="shared" ref="FP11" si="241">FP10-(SUM(FP13:FP38))</f>
        <v>0</v>
      </c>
      <c r="FQ11" s="140"/>
      <c r="FR11" s="140"/>
      <c r="FS11" s="132"/>
      <c r="FT11" s="142"/>
      <c r="FU11" s="132"/>
      <c r="FV11" s="140">
        <f t="shared" ref="FV11" si="242">FV10-(SUM(FV13:FV38))</f>
        <v>0</v>
      </c>
      <c r="FW11" s="143"/>
      <c r="FX11" s="140"/>
      <c r="FY11" s="144"/>
      <c r="FZ11" s="140">
        <f t="shared" ref="FZ11" si="243">FZ10-(SUM(FZ13:FZ38))</f>
        <v>0</v>
      </c>
      <c r="GA11" s="140"/>
      <c r="GB11" s="140"/>
      <c r="GC11" s="132"/>
      <c r="GD11" s="142"/>
      <c r="GE11" s="132"/>
      <c r="GF11" s="140">
        <f t="shared" ref="GF11" si="244">GF10-(SUM(GF13:GF38))</f>
        <v>1.49</v>
      </c>
      <c r="GG11" s="143"/>
      <c r="GH11" s="140"/>
      <c r="GI11" s="144"/>
      <c r="GJ11" s="140">
        <f t="shared" ref="GJ11" si="245">GJ10-(SUM(GJ13:GJ38))</f>
        <v>12.33</v>
      </c>
      <c r="GK11" s="140"/>
      <c r="GL11" s="140"/>
      <c r="GM11" s="132"/>
      <c r="GN11" s="142"/>
      <c r="GO11" s="132"/>
      <c r="GP11" s="140">
        <f t="shared" ref="GP11" si="246">GP10-(SUM(GP13:GP38))</f>
        <v>0</v>
      </c>
      <c r="GQ11" s="143"/>
      <c r="GR11" s="140"/>
      <c r="GS11" s="144"/>
      <c r="GT11" s="140">
        <f t="shared" ref="GT11" si="247">GT10-(SUM(GT13:GT38))</f>
        <v>0</v>
      </c>
      <c r="GU11" s="140"/>
      <c r="GV11" s="140"/>
      <c r="GW11" s="132"/>
      <c r="GX11" s="142"/>
      <c r="GY11" s="132"/>
      <c r="GZ11" s="140">
        <f t="shared" ref="GZ11" si="248">GZ10-(SUM(GZ13:GZ38))</f>
        <v>-0.96</v>
      </c>
      <c r="HA11" s="143"/>
      <c r="HB11" s="140"/>
      <c r="HC11" s="144"/>
      <c r="HD11" s="140">
        <f t="shared" ref="HD11" si="249">HD10-(SUM(HD13:HD38))</f>
        <v>-7.94</v>
      </c>
      <c r="HE11" s="140"/>
      <c r="HF11" s="140"/>
      <c r="HG11" s="132"/>
      <c r="HH11" s="142"/>
      <c r="HI11" s="132"/>
      <c r="HJ11" s="140">
        <f t="shared" ref="HJ11" si="250">HJ10-(SUM(HJ13:HJ38))</f>
        <v>0</v>
      </c>
      <c r="HK11" s="143"/>
      <c r="HL11" s="140"/>
      <c r="HM11" s="144"/>
      <c r="HN11" s="140">
        <f t="shared" ref="HN11" si="251">HN10-(SUM(HN13:HN38))</f>
        <v>0</v>
      </c>
      <c r="HO11" s="140"/>
      <c r="HP11" s="140"/>
      <c r="HQ11" s="132"/>
      <c r="HR11" s="142"/>
      <c r="HS11" s="132"/>
      <c r="HT11" s="140">
        <f t="shared" ref="HT11" si="252">HT10-(SUM(HT13:HT38))</f>
        <v>0</v>
      </c>
      <c r="HU11" s="143"/>
      <c r="HV11" s="140"/>
      <c r="HW11" s="144"/>
      <c r="HX11" s="140">
        <f t="shared" ref="HX11" si="253">HX10-(SUM(HX13:HX38))</f>
        <v>0</v>
      </c>
      <c r="HY11" s="140"/>
      <c r="HZ11" s="140"/>
      <c r="IA11" s="132"/>
      <c r="IB11" s="142"/>
      <c r="IC11" s="132"/>
      <c r="ID11" s="140">
        <f t="shared" ref="ID11" si="254">ID10-(SUM(ID13:ID38))</f>
        <v>0</v>
      </c>
      <c r="IE11" s="143"/>
      <c r="IF11" s="140"/>
      <c r="IG11" s="144"/>
      <c r="IH11" s="140">
        <f t="shared" ref="IH11" si="255">IH10-(SUM(IH13:IH38))</f>
        <v>0</v>
      </c>
      <c r="II11" s="140"/>
      <c r="IJ11" s="140"/>
      <c r="IK11" s="132"/>
      <c r="IL11" s="142"/>
      <c r="IM11" s="132"/>
      <c r="IN11" s="140">
        <f t="shared" ref="IN11" si="256">IN10-(SUM(IN13:IN38))</f>
        <v>0</v>
      </c>
      <c r="IO11" s="143"/>
      <c r="IP11" s="140"/>
      <c r="IQ11" s="144"/>
      <c r="IR11" s="140">
        <f t="shared" ref="IR11" si="257">IR10-(SUM(IR13:IR38))</f>
        <v>0</v>
      </c>
      <c r="IS11" s="140"/>
      <c r="IT11" s="140"/>
      <c r="IU11" s="132"/>
      <c r="IV11" s="142"/>
      <c r="IW11" s="132"/>
      <c r="IX11" s="140">
        <f t="shared" ref="IX11" si="258">IX10-(SUM(IX13:IX38))</f>
        <v>0</v>
      </c>
      <c r="IY11" s="143"/>
      <c r="IZ11" s="140"/>
      <c r="JA11" s="144"/>
      <c r="JB11" s="140">
        <f t="shared" ref="JB11" si="259">JB10-(SUM(JB13:JB38))</f>
        <v>0</v>
      </c>
      <c r="JC11" s="140"/>
      <c r="JD11" s="140"/>
      <c r="JE11" s="132"/>
      <c r="JF11" s="142"/>
      <c r="JG11" s="132"/>
      <c r="JH11" s="140">
        <f t="shared" ref="JH11" si="260">JH10-(SUM(JH13:JH38))</f>
        <v>0</v>
      </c>
      <c r="JI11" s="143"/>
      <c r="JJ11" s="140"/>
      <c r="JK11" s="144"/>
      <c r="JL11" s="140">
        <f t="shared" ref="JL11" si="261">JL10-(SUM(JL13:JL38))</f>
        <v>0</v>
      </c>
      <c r="JM11" s="140"/>
      <c r="JN11" s="140"/>
      <c r="JO11" s="132"/>
      <c r="JP11" s="142"/>
      <c r="JQ11" s="132"/>
      <c r="JR11" s="140">
        <f t="shared" ref="JR11" si="262">JR10-(SUM(JR13:JR38))</f>
        <v>0</v>
      </c>
      <c r="JS11" s="143"/>
      <c r="JT11" s="140"/>
      <c r="JU11" s="144"/>
      <c r="JV11" s="140">
        <f t="shared" ref="JV11" si="263">JV10-(SUM(JV13:JV38))</f>
        <v>0</v>
      </c>
      <c r="JW11" s="140"/>
      <c r="JX11" s="140"/>
      <c r="JY11" s="132"/>
      <c r="JZ11" s="142"/>
      <c r="KA11" s="132"/>
      <c r="KB11" s="140">
        <f t="shared" ref="KB11" si="264">KB10-(SUM(KB13:KB38))</f>
        <v>0</v>
      </c>
      <c r="KC11" s="143"/>
      <c r="KD11" s="140"/>
      <c r="KE11" s="144"/>
      <c r="KF11" s="140">
        <f t="shared" ref="KF11" si="265">KF10-(SUM(KF13:KF38))</f>
        <v>0</v>
      </c>
      <c r="KG11" s="140"/>
      <c r="KH11" s="140"/>
      <c r="KI11" s="132"/>
      <c r="KJ11" s="142"/>
      <c r="KK11" s="132"/>
      <c r="KL11" s="140">
        <f t="shared" ref="KL11" si="266">KL10-(SUM(KL13:KL38))</f>
        <v>0</v>
      </c>
      <c r="KM11" s="143"/>
      <c r="KN11" s="140"/>
      <c r="KO11" s="144"/>
      <c r="KP11" s="140">
        <f t="shared" ref="KP11" si="267">KP10-(SUM(KP13:KP38))</f>
        <v>0</v>
      </c>
      <c r="KQ11" s="140"/>
      <c r="KR11" s="140"/>
      <c r="KS11" s="132"/>
      <c r="KT11" s="142"/>
      <c r="KU11" s="132"/>
      <c r="KV11" s="140" t="e">
        <f t="shared" ref="KV11" si="268">KV10-(SUM(KV13:KV38))</f>
        <v>#DIV/0!</v>
      </c>
      <c r="KW11" s="143"/>
      <c r="KX11" s="140"/>
      <c r="KY11" s="144"/>
      <c r="KZ11" s="140">
        <f t="shared" ref="KZ11" si="269">KZ10-(SUM(KZ13:KZ38))</f>
        <v>0</v>
      </c>
      <c r="LA11" s="140"/>
      <c r="LB11" s="140"/>
      <c r="LC11" s="132"/>
      <c r="LD11" s="142"/>
      <c r="LE11" s="132"/>
      <c r="LF11" s="140">
        <f>LF10-(SUM(LF13:LF38))</f>
        <v>0</v>
      </c>
      <c r="LG11" s="143"/>
      <c r="LH11" s="140"/>
      <c r="LI11" s="144"/>
      <c r="LJ11" s="140">
        <f>LJ10-(SUM(LJ13:LJ38))</f>
        <v>0.1</v>
      </c>
      <c r="LK11" s="140"/>
      <c r="LL11" s="140"/>
    </row>
    <row r="12" spans="1:324" s="133" customFormat="1" ht="15" customHeight="1">
      <c r="A12" s="610"/>
      <c r="B12" s="610" t="s">
        <v>1158</v>
      </c>
      <c r="C12" s="132"/>
      <c r="D12" s="132"/>
      <c r="E12" s="132"/>
      <c r="F12" s="142"/>
      <c r="G12" s="132"/>
      <c r="H12" s="140"/>
      <c r="I12" s="143"/>
      <c r="J12" s="140"/>
      <c r="K12" s="144"/>
      <c r="L12" s="140"/>
      <c r="M12" s="140"/>
      <c r="N12" s="140"/>
      <c r="O12" s="132"/>
      <c r="P12" s="142"/>
      <c r="Q12" s="132"/>
      <c r="R12" s="140"/>
      <c r="S12" s="143"/>
      <c r="T12" s="140"/>
      <c r="U12" s="144"/>
      <c r="V12" s="140"/>
      <c r="W12" s="140"/>
      <c r="X12" s="140"/>
      <c r="Y12" s="132"/>
      <c r="Z12" s="142"/>
      <c r="AA12" s="132"/>
      <c r="AB12" s="140"/>
      <c r="AC12" s="143"/>
      <c r="AD12" s="140"/>
      <c r="AE12" s="144"/>
      <c r="AF12" s="140"/>
      <c r="AG12" s="140"/>
      <c r="AH12" s="140"/>
      <c r="AI12" s="132"/>
      <c r="AJ12" s="142"/>
      <c r="AK12" s="132"/>
      <c r="AL12" s="140"/>
      <c r="AM12" s="143"/>
      <c r="AN12" s="140"/>
      <c r="AO12" s="144"/>
      <c r="AP12" s="140"/>
      <c r="AQ12" s="140"/>
      <c r="AR12" s="140"/>
      <c r="AS12" s="132"/>
      <c r="AT12" s="142"/>
      <c r="AU12" s="132"/>
      <c r="AV12" s="140"/>
      <c r="AW12" s="143"/>
      <c r="AX12" s="140"/>
      <c r="AY12" s="144"/>
      <c r="AZ12" s="140"/>
      <c r="BA12" s="140"/>
      <c r="BB12" s="140"/>
      <c r="BC12" s="132"/>
      <c r="BD12" s="142"/>
      <c r="BE12" s="132"/>
      <c r="BF12" s="140"/>
      <c r="BG12" s="143"/>
      <c r="BH12" s="140"/>
      <c r="BI12" s="144"/>
      <c r="BJ12" s="140"/>
      <c r="BK12" s="140"/>
      <c r="BL12" s="140"/>
      <c r="BM12" s="132"/>
      <c r="BN12" s="142"/>
      <c r="BO12" s="132"/>
      <c r="BP12" s="140"/>
      <c r="BQ12" s="143"/>
      <c r="BR12" s="140"/>
      <c r="BS12" s="144"/>
      <c r="BT12" s="140"/>
      <c r="BU12" s="140"/>
      <c r="BV12" s="140"/>
      <c r="BW12" s="132"/>
      <c r="BX12" s="142"/>
      <c r="BY12" s="132"/>
      <c r="BZ12" s="140"/>
      <c r="CA12" s="143"/>
      <c r="CB12" s="140"/>
      <c r="CC12" s="144"/>
      <c r="CD12" s="140"/>
      <c r="CE12" s="140"/>
      <c r="CF12" s="140"/>
      <c r="CG12" s="132"/>
      <c r="CH12" s="142"/>
      <c r="CI12" s="132"/>
      <c r="CJ12" s="140"/>
      <c r="CK12" s="143"/>
      <c r="CL12" s="140"/>
      <c r="CM12" s="144"/>
      <c r="CN12" s="140"/>
      <c r="CO12" s="140"/>
      <c r="CP12" s="140"/>
      <c r="CQ12" s="132"/>
      <c r="CR12" s="142"/>
      <c r="CS12" s="132"/>
      <c r="CT12" s="140"/>
      <c r="CU12" s="143"/>
      <c r="CV12" s="140"/>
      <c r="CW12" s="144"/>
      <c r="CX12" s="140"/>
      <c r="CY12" s="140"/>
      <c r="CZ12" s="140"/>
      <c r="DA12" s="132"/>
      <c r="DB12" s="142"/>
      <c r="DC12" s="132"/>
      <c r="DD12" s="140"/>
      <c r="DE12" s="143"/>
      <c r="DF12" s="140"/>
      <c r="DG12" s="144"/>
      <c r="DH12" s="140"/>
      <c r="DI12" s="140"/>
      <c r="DJ12" s="140"/>
      <c r="DK12" s="132"/>
      <c r="DL12" s="142"/>
      <c r="DM12" s="132"/>
      <c r="DN12" s="140"/>
      <c r="DO12" s="143"/>
      <c r="DP12" s="140"/>
      <c r="DQ12" s="144"/>
      <c r="DR12" s="140"/>
      <c r="DS12" s="140"/>
      <c r="DT12" s="140"/>
      <c r="DU12" s="132"/>
      <c r="DV12" s="142"/>
      <c r="DW12" s="132"/>
      <c r="DX12" s="140"/>
      <c r="DY12" s="143"/>
      <c r="DZ12" s="140"/>
      <c r="EA12" s="144"/>
      <c r="EB12" s="140"/>
      <c r="EC12" s="140"/>
      <c r="ED12" s="140"/>
      <c r="EE12" s="132"/>
      <c r="EF12" s="142"/>
      <c r="EG12" s="132"/>
      <c r="EH12" s="140"/>
      <c r="EI12" s="143"/>
      <c r="EJ12" s="140"/>
      <c r="EK12" s="144"/>
      <c r="EL12" s="140"/>
      <c r="EM12" s="140"/>
      <c r="EN12" s="140"/>
      <c r="EO12" s="132"/>
      <c r="EP12" s="142"/>
      <c r="EQ12" s="132"/>
      <c r="ER12" s="140"/>
      <c r="ES12" s="143"/>
      <c r="ET12" s="140"/>
      <c r="EU12" s="144"/>
      <c r="EV12" s="140"/>
      <c r="EW12" s="140"/>
      <c r="EX12" s="140"/>
      <c r="EY12" s="132"/>
      <c r="EZ12" s="142"/>
      <c r="FA12" s="132"/>
      <c r="FB12" s="140"/>
      <c r="FC12" s="143"/>
      <c r="FD12" s="140"/>
      <c r="FE12" s="144"/>
      <c r="FF12" s="140"/>
      <c r="FG12" s="140"/>
      <c r="FH12" s="140"/>
      <c r="FI12" s="132"/>
      <c r="FJ12" s="142"/>
      <c r="FK12" s="132"/>
      <c r="FL12" s="140"/>
      <c r="FM12" s="143"/>
      <c r="FN12" s="140"/>
      <c r="FO12" s="144"/>
      <c r="FP12" s="140"/>
      <c r="FQ12" s="140"/>
      <c r="FR12" s="140"/>
      <c r="FS12" s="132"/>
      <c r="FT12" s="142"/>
      <c r="FU12" s="132"/>
      <c r="FV12" s="140"/>
      <c r="FW12" s="143"/>
      <c r="FX12" s="140"/>
      <c r="FY12" s="144"/>
      <c r="FZ12" s="140"/>
      <c r="GA12" s="140"/>
      <c r="GB12" s="140"/>
      <c r="GC12" s="132"/>
      <c r="GD12" s="142"/>
      <c r="GE12" s="132"/>
      <c r="GF12" s="140"/>
      <c r="GG12" s="143"/>
      <c r="GH12" s="140"/>
      <c r="GI12" s="144"/>
      <c r="GJ12" s="140"/>
      <c r="GK12" s="140"/>
      <c r="GL12" s="140"/>
      <c r="GM12" s="132"/>
      <c r="GN12" s="142"/>
      <c r="GO12" s="132"/>
      <c r="GP12" s="140"/>
      <c r="GQ12" s="143"/>
      <c r="GR12" s="140"/>
      <c r="GS12" s="144"/>
      <c r="GT12" s="140"/>
      <c r="GU12" s="140"/>
      <c r="GV12" s="140"/>
      <c r="GW12" s="132"/>
      <c r="GX12" s="142"/>
      <c r="GY12" s="132"/>
      <c r="GZ12" s="140"/>
      <c r="HA12" s="143"/>
      <c r="HB12" s="140"/>
      <c r="HC12" s="144"/>
      <c r="HD12" s="140"/>
      <c r="HE12" s="140"/>
      <c r="HF12" s="140"/>
      <c r="HG12" s="132"/>
      <c r="HH12" s="142"/>
      <c r="HI12" s="132"/>
      <c r="HJ12" s="140"/>
      <c r="HK12" s="143"/>
      <c r="HL12" s="140"/>
      <c r="HM12" s="144"/>
      <c r="HN12" s="140"/>
      <c r="HO12" s="140"/>
      <c r="HP12" s="140"/>
      <c r="HQ12" s="132"/>
      <c r="HR12" s="142"/>
      <c r="HS12" s="132"/>
      <c r="HT12" s="140"/>
      <c r="HU12" s="143"/>
      <c r="HV12" s="140"/>
      <c r="HW12" s="144"/>
      <c r="HX12" s="140"/>
      <c r="HY12" s="140"/>
      <c r="HZ12" s="140"/>
      <c r="IA12" s="132"/>
      <c r="IB12" s="142"/>
      <c r="IC12" s="132"/>
      <c r="ID12" s="140"/>
      <c r="IE12" s="143"/>
      <c r="IF12" s="140"/>
      <c r="IG12" s="144"/>
      <c r="IH12" s="140"/>
      <c r="II12" s="140"/>
      <c r="IJ12" s="140"/>
      <c r="IK12" s="132"/>
      <c r="IL12" s="142"/>
      <c r="IM12" s="132"/>
      <c r="IN12" s="140"/>
      <c r="IO12" s="143"/>
      <c r="IP12" s="140"/>
      <c r="IQ12" s="144"/>
      <c r="IR12" s="140"/>
      <c r="IS12" s="140"/>
      <c r="IT12" s="140"/>
      <c r="IU12" s="132"/>
      <c r="IV12" s="142"/>
      <c r="IW12" s="132"/>
      <c r="IX12" s="140"/>
      <c r="IY12" s="143"/>
      <c r="IZ12" s="140"/>
      <c r="JA12" s="144"/>
      <c r="JB12" s="140"/>
      <c r="JC12" s="140"/>
      <c r="JD12" s="140"/>
      <c r="JE12" s="132"/>
      <c r="JF12" s="142"/>
      <c r="JG12" s="132"/>
      <c r="JH12" s="140"/>
      <c r="JI12" s="143"/>
      <c r="JJ12" s="140"/>
      <c r="JK12" s="144"/>
      <c r="JL12" s="140"/>
      <c r="JM12" s="140"/>
      <c r="JN12" s="140"/>
      <c r="JO12" s="132"/>
      <c r="JP12" s="142"/>
      <c r="JQ12" s="132"/>
      <c r="JR12" s="140"/>
      <c r="JS12" s="143"/>
      <c r="JT12" s="140"/>
      <c r="JU12" s="144"/>
      <c r="JV12" s="140"/>
      <c r="JW12" s="140"/>
      <c r="JX12" s="140"/>
      <c r="JY12" s="132"/>
      <c r="JZ12" s="142"/>
      <c r="KA12" s="132"/>
      <c r="KB12" s="140"/>
      <c r="KC12" s="143"/>
      <c r="KD12" s="140"/>
      <c r="KE12" s="144"/>
      <c r="KF12" s="140"/>
      <c r="KG12" s="140"/>
      <c r="KH12" s="140"/>
      <c r="KI12" s="132"/>
      <c r="KJ12" s="142"/>
      <c r="KK12" s="132"/>
      <c r="KL12" s="140"/>
      <c r="KM12" s="143"/>
      <c r="KN12" s="140"/>
      <c r="KO12" s="144"/>
      <c r="KP12" s="140"/>
      <c r="KQ12" s="140"/>
      <c r="KR12" s="140"/>
      <c r="KS12" s="132"/>
      <c r="KT12" s="142"/>
      <c r="KU12" s="132"/>
      <c r="KV12" s="140"/>
      <c r="KW12" s="143"/>
      <c r="KX12" s="140"/>
      <c r="KY12" s="144"/>
      <c r="KZ12" s="140"/>
      <c r="LA12" s="140"/>
      <c r="LB12" s="140"/>
      <c r="LC12" s="132"/>
      <c r="LD12" s="142"/>
      <c r="LE12" s="132"/>
      <c r="LF12" s="140"/>
      <c r="LG12" s="143"/>
      <c r="LH12" s="140"/>
      <c r="LI12" s="144"/>
      <c r="LJ12" s="140"/>
      <c r="LK12" s="140"/>
      <c r="LL12" s="140"/>
    </row>
    <row r="13" spans="1:324" ht="18" customHeight="1">
      <c r="A13" s="611"/>
      <c r="B13" s="12" t="s">
        <v>714</v>
      </c>
      <c r="C13" s="12" t="s">
        <v>839</v>
      </c>
      <c r="D13" s="12" t="s">
        <v>419</v>
      </c>
      <c r="E13" s="4" t="s">
        <v>32</v>
      </c>
      <c r="F13" s="145">
        <f>'прил № 3 (01.01.20)'!L1276</f>
        <v>231</v>
      </c>
      <c r="G13" s="431">
        <f>F13/F$10</f>
        <v>0.37137999999999999</v>
      </c>
      <c r="H13" s="432">
        <f>H$10*G13</f>
        <v>0</v>
      </c>
      <c r="I13" s="138">
        <f t="shared" ref="I13:I38" si="270">IF(F13&gt;0,H13/F13,0)</f>
        <v>0</v>
      </c>
      <c r="J13" s="433">
        <f>J$10</f>
        <v>0</v>
      </c>
      <c r="K13" s="139">
        <f t="shared" ref="K13:K38" si="271">I13*J13</f>
        <v>0</v>
      </c>
      <c r="L13" s="111">
        <f t="shared" ref="L13:L38" si="272">K13*F13</f>
        <v>0</v>
      </c>
      <c r="M13" s="111"/>
      <c r="N13" s="140"/>
      <c r="O13" s="141">
        <f t="shared" ref="O13:O37" si="273">K13/$LI13</f>
        <v>0</v>
      </c>
      <c r="P13" s="145">
        <f>'прил № 3 (01.01.20)'!AG1276</f>
        <v>461</v>
      </c>
      <c r="Q13" s="431">
        <f t="shared" ref="Q13:Q20" si="274">P13/P$10</f>
        <v>0.42254999999999998</v>
      </c>
      <c r="R13" s="432">
        <f t="shared" ref="R13:R20" si="275">R$10*Q13</f>
        <v>0</v>
      </c>
      <c r="S13" s="138">
        <f t="shared" ref="S13:S20" si="276">IF(P13&gt;0,R13/P13,0)</f>
        <v>0</v>
      </c>
      <c r="T13" s="433">
        <f t="shared" ref="T13:CB20" si="277">T$10</f>
        <v>0</v>
      </c>
      <c r="U13" s="139">
        <f t="shared" ref="U13:U20" si="278">S13*T13</f>
        <v>0</v>
      </c>
      <c r="V13" s="111">
        <f t="shared" ref="V13:V20" si="279">U13*P13</f>
        <v>0</v>
      </c>
      <c r="W13" s="111"/>
      <c r="X13" s="140"/>
      <c r="Y13" s="141">
        <f t="shared" ref="Y13:Y20" si="280">U13/$LI13</f>
        <v>0</v>
      </c>
      <c r="Z13" s="145">
        <f>'прил № 3 (01.01.20)'!BB1276</f>
        <v>259</v>
      </c>
      <c r="AA13" s="431">
        <f t="shared" ref="AA13:AA20" si="281">Z13/Z$10</f>
        <v>0.31241999999999998</v>
      </c>
      <c r="AB13" s="432">
        <f t="shared" ref="AB13:AB20" si="282">AB$10*AA13</f>
        <v>0</v>
      </c>
      <c r="AC13" s="138">
        <f t="shared" ref="AC13:AC20" si="283">IF(Z13&gt;0,AB13/Z13,0)</f>
        <v>0</v>
      </c>
      <c r="AD13" s="433">
        <f t="shared" ref="AD13" si="284">AD$10</f>
        <v>0</v>
      </c>
      <c r="AE13" s="139">
        <f t="shared" ref="AE13:AE20" si="285">AC13*AD13</f>
        <v>0</v>
      </c>
      <c r="AF13" s="111">
        <f t="shared" ref="AF13:AF20" si="286">AE13*Z13</f>
        <v>0</v>
      </c>
      <c r="AG13" s="111"/>
      <c r="AH13" s="140"/>
      <c r="AI13" s="141">
        <f t="shared" ref="AI13:AI20" si="287">AE13/$LI13</f>
        <v>0</v>
      </c>
      <c r="AJ13" s="145">
        <f>'прил № 3 (01.01.20)'!BW1276</f>
        <v>273</v>
      </c>
      <c r="AK13" s="431">
        <f t="shared" ref="AK13:AK20" si="288">AJ13/AJ$10</f>
        <v>0.42523</v>
      </c>
      <c r="AL13" s="432">
        <f t="shared" ref="AL13:AL20" si="289">AL$10*AK13</f>
        <v>0</v>
      </c>
      <c r="AM13" s="138">
        <f t="shared" ref="AM13:AM20" si="290">IF(AJ13&gt;0,AL13/AJ13,0)</f>
        <v>0</v>
      </c>
      <c r="AN13" s="433">
        <f t="shared" ref="AN13" si="291">AN$10</f>
        <v>0</v>
      </c>
      <c r="AO13" s="139">
        <f t="shared" ref="AO13:AO20" si="292">AM13*AN13</f>
        <v>0</v>
      </c>
      <c r="AP13" s="111">
        <f t="shared" ref="AP13:AP20" si="293">AO13*AJ13</f>
        <v>0</v>
      </c>
      <c r="AQ13" s="111"/>
      <c r="AR13" s="140"/>
      <c r="AS13" s="141">
        <f t="shared" ref="AS13:AS20" si="294">AO13/$LI13</f>
        <v>0</v>
      </c>
      <c r="AT13" s="145">
        <f>'прил № 3 (01.01.20)'!CR1276</f>
        <v>426</v>
      </c>
      <c r="AU13" s="431">
        <f t="shared" ref="AU13:AU20" si="295">AT13/AT$10</f>
        <v>0.44607000000000002</v>
      </c>
      <c r="AV13" s="432">
        <f t="shared" ref="AV13:AV20" si="296">AV$10*AU13</f>
        <v>0</v>
      </c>
      <c r="AW13" s="138">
        <f t="shared" ref="AW13:AW20" si="297">IF(AT13&gt;0,AV13/AT13,0)</f>
        <v>0</v>
      </c>
      <c r="AX13" s="433">
        <f t="shared" ref="AX13" si="298">AX$10</f>
        <v>0</v>
      </c>
      <c r="AY13" s="139">
        <f t="shared" ref="AY13:AY20" si="299">AW13*AX13</f>
        <v>0</v>
      </c>
      <c r="AZ13" s="111">
        <f t="shared" ref="AZ13:AZ20" si="300">AY13*AT13</f>
        <v>0</v>
      </c>
      <c r="BA13" s="111"/>
      <c r="BB13" s="140"/>
      <c r="BC13" s="141">
        <f t="shared" ref="BC13:BC20" si="301">AY13/$LI13</f>
        <v>0</v>
      </c>
      <c r="BD13" s="145">
        <f>'прил № 3 (01.01.20)'!DM1276</f>
        <v>347</v>
      </c>
      <c r="BE13" s="431">
        <f t="shared" ref="BE13:BE20" si="302">BD13/BD$10</f>
        <v>0.48531000000000002</v>
      </c>
      <c r="BF13" s="432">
        <f t="shared" ref="BF13:BF20" si="303">BF$10*BE13</f>
        <v>0</v>
      </c>
      <c r="BG13" s="138">
        <f t="shared" ref="BG13:BG20" si="304">IF(BD13&gt;0,BF13/BD13,0)</f>
        <v>0</v>
      </c>
      <c r="BH13" s="433">
        <f t="shared" ref="BH13" si="305">BH$10</f>
        <v>0</v>
      </c>
      <c r="BI13" s="139">
        <f t="shared" ref="BI13:BI20" si="306">BG13*BH13</f>
        <v>0</v>
      </c>
      <c r="BJ13" s="111">
        <f t="shared" ref="BJ13:BJ20" si="307">BI13*BD13</f>
        <v>0</v>
      </c>
      <c r="BK13" s="111"/>
      <c r="BL13" s="140"/>
      <c r="BM13" s="141">
        <f t="shared" ref="BM13:BM20" si="308">BI13/$LI13</f>
        <v>0</v>
      </c>
      <c r="BN13" s="145">
        <f>'прил № 3 (01.01.20)'!EH1276</f>
        <v>266</v>
      </c>
      <c r="BO13" s="431">
        <f t="shared" ref="BO13:BO20" si="309">BN13/BN$10</f>
        <v>0.38775999999999999</v>
      </c>
      <c r="BP13" s="432">
        <f t="shared" ref="BP13:BP20" si="310">BP$10*BO13</f>
        <v>0</v>
      </c>
      <c r="BQ13" s="138">
        <f t="shared" ref="BQ13:BQ20" si="311">IF(BN13&gt;0,BP13/BN13,0)</f>
        <v>0</v>
      </c>
      <c r="BR13" s="433">
        <f t="shared" ref="BR13" si="312">BR$10</f>
        <v>0</v>
      </c>
      <c r="BS13" s="139">
        <f t="shared" ref="BS13:BS20" si="313">BQ13*BR13</f>
        <v>0</v>
      </c>
      <c r="BT13" s="111">
        <f t="shared" ref="BT13:BT20" si="314">BS13*BN13</f>
        <v>0</v>
      </c>
      <c r="BU13" s="111"/>
      <c r="BV13" s="140"/>
      <c r="BW13" s="141">
        <f t="shared" ref="BW13:BW20" si="315">BS13/$LI13</f>
        <v>0</v>
      </c>
      <c r="BX13" s="145">
        <f>'прил № 3 (01.01.20)'!FC1276</f>
        <v>331</v>
      </c>
      <c r="BY13" s="431">
        <f t="shared" ref="BY13:BY20" si="316">BX13/BX$10</f>
        <v>0.39357999999999999</v>
      </c>
      <c r="BZ13" s="432">
        <f t="shared" ref="BZ13:BZ20" si="317">BZ$10*BY13</f>
        <v>0</v>
      </c>
      <c r="CA13" s="138">
        <f t="shared" ref="CA13:CA20" si="318">IF(BX13&gt;0,BZ13/BX13,0)</f>
        <v>0</v>
      </c>
      <c r="CB13" s="433">
        <f t="shared" ref="CB13" si="319">CB$10</f>
        <v>0</v>
      </c>
      <c r="CC13" s="139">
        <f t="shared" ref="CC13:CC20" si="320">CA13*CB13</f>
        <v>0</v>
      </c>
      <c r="CD13" s="111">
        <f t="shared" ref="CD13:CD20" si="321">CC13*BX13</f>
        <v>0</v>
      </c>
      <c r="CE13" s="111"/>
      <c r="CF13" s="140"/>
      <c r="CG13" s="141">
        <f t="shared" ref="CG13:CG20" si="322">CC13/$LI13</f>
        <v>0</v>
      </c>
      <c r="CH13" s="145">
        <f>'прил № 3 (01.01.20)'!FX1276</f>
        <v>384</v>
      </c>
      <c r="CI13" s="431">
        <f t="shared" ref="CI13:CI20" si="323">CH13/CH$10</f>
        <v>0.38208999999999999</v>
      </c>
      <c r="CJ13" s="432">
        <f t="shared" ref="CJ13:CJ20" si="324">CJ$10*CI13</f>
        <v>0</v>
      </c>
      <c r="CK13" s="138">
        <f t="shared" ref="CK13:CK20" si="325">IF(CH13&gt;0,CJ13/CH13,0)</f>
        <v>0</v>
      </c>
      <c r="CL13" s="433">
        <f t="shared" ref="CL13:ET20" si="326">CL$10</f>
        <v>0</v>
      </c>
      <c r="CM13" s="139">
        <f t="shared" ref="CM13:CM20" si="327">CK13*CL13</f>
        <v>0</v>
      </c>
      <c r="CN13" s="111">
        <f t="shared" ref="CN13:CN20" si="328">CM13*CH13</f>
        <v>0</v>
      </c>
      <c r="CO13" s="111"/>
      <c r="CP13" s="140"/>
      <c r="CQ13" s="141">
        <f t="shared" ref="CQ13:CQ20" si="329">CM13/$LI13</f>
        <v>0</v>
      </c>
      <c r="CR13" s="145">
        <f>'прил № 3 (01.01.20)'!GS1276</f>
        <v>321</v>
      </c>
      <c r="CS13" s="431">
        <f t="shared" ref="CS13:CS20" si="330">CR13/CR$10</f>
        <v>0.39777000000000001</v>
      </c>
      <c r="CT13" s="432">
        <f t="shared" ref="CT13:CT20" si="331">CT$10*CS13</f>
        <v>0</v>
      </c>
      <c r="CU13" s="138">
        <f t="shared" ref="CU13:CU20" si="332">IF(CR13&gt;0,CT13/CR13,0)</f>
        <v>0</v>
      </c>
      <c r="CV13" s="433">
        <f t="shared" ref="CV13" si="333">CV$10</f>
        <v>0</v>
      </c>
      <c r="CW13" s="139">
        <f t="shared" ref="CW13:CW20" si="334">CU13*CV13</f>
        <v>0</v>
      </c>
      <c r="CX13" s="111">
        <f t="shared" ref="CX13:CX20" si="335">CW13*CR13</f>
        <v>0</v>
      </c>
      <c r="CY13" s="111"/>
      <c r="CZ13" s="140"/>
      <c r="DA13" s="141">
        <f t="shared" ref="DA13:DA20" si="336">CW13/$LI13</f>
        <v>0</v>
      </c>
      <c r="DB13" s="145">
        <f>'прил № 3 (01.01.20)'!HN1276</f>
        <v>363</v>
      </c>
      <c r="DC13" s="431">
        <f t="shared" ref="DC13:DC20" si="337">DB13/DB$10</f>
        <v>0.42605999999999999</v>
      </c>
      <c r="DD13" s="432">
        <f t="shared" ref="DD13:DD20" si="338">DD$10*DC13</f>
        <v>0</v>
      </c>
      <c r="DE13" s="138">
        <f t="shared" ref="DE13:DE20" si="339">IF(DB13&gt;0,DD13/DB13,0)</f>
        <v>0</v>
      </c>
      <c r="DF13" s="433">
        <f t="shared" ref="DF13" si="340">DF$10</f>
        <v>0</v>
      </c>
      <c r="DG13" s="139">
        <f t="shared" ref="DG13:DG20" si="341">DE13*DF13</f>
        <v>0</v>
      </c>
      <c r="DH13" s="111">
        <f t="shared" ref="DH13:DH20" si="342">DG13*DB13</f>
        <v>0</v>
      </c>
      <c r="DI13" s="111"/>
      <c r="DJ13" s="140"/>
      <c r="DK13" s="141">
        <f t="shared" ref="DK13:DK20" si="343">DG13/$LI13</f>
        <v>0</v>
      </c>
      <c r="DL13" s="145">
        <f>'прил № 3 (01.01.20)'!II1276</f>
        <v>0</v>
      </c>
      <c r="DM13" s="431">
        <f t="shared" ref="DM13:DM20" si="344">DL13/DL$10</f>
        <v>0</v>
      </c>
      <c r="DN13" s="432">
        <f t="shared" ref="DN13:DN20" si="345">DN$10*DM13</f>
        <v>0</v>
      </c>
      <c r="DO13" s="138">
        <f t="shared" ref="DO13:DO20" si="346">IF(DL13&gt;0,DN13/DL13,0)</f>
        <v>0</v>
      </c>
      <c r="DP13" s="433">
        <f t="shared" ref="DP13" si="347">DP$10</f>
        <v>0</v>
      </c>
      <c r="DQ13" s="139">
        <f t="shared" ref="DQ13:DQ20" si="348">DO13*DP13</f>
        <v>0</v>
      </c>
      <c r="DR13" s="111">
        <f t="shared" ref="DR13:DR20" si="349">DQ13*DL13</f>
        <v>0</v>
      </c>
      <c r="DS13" s="111"/>
      <c r="DT13" s="140"/>
      <c r="DU13" s="141">
        <f t="shared" ref="DU13:DU20" si="350">DQ13/$LI13</f>
        <v>0</v>
      </c>
      <c r="DV13" s="145">
        <f>'прил № 3 (01.01.20)'!JD1276</f>
        <v>333</v>
      </c>
      <c r="DW13" s="431">
        <f t="shared" ref="DW13:DW20" si="351">DV13/DV$10</f>
        <v>0.43358999999999998</v>
      </c>
      <c r="DX13" s="432">
        <f t="shared" ref="DX13:DX20" si="352">DX$10*DW13</f>
        <v>0</v>
      </c>
      <c r="DY13" s="138">
        <f t="shared" ref="DY13:DY20" si="353">IF(DV13&gt;0,DX13/DV13,0)</f>
        <v>0</v>
      </c>
      <c r="DZ13" s="433">
        <f t="shared" ref="DZ13" si="354">DZ$10</f>
        <v>0</v>
      </c>
      <c r="EA13" s="139">
        <f t="shared" ref="EA13:EA20" si="355">DY13*DZ13</f>
        <v>0</v>
      </c>
      <c r="EB13" s="111">
        <f t="shared" ref="EB13:EB20" si="356">EA13*DV13</f>
        <v>0</v>
      </c>
      <c r="EC13" s="111"/>
      <c r="ED13" s="140"/>
      <c r="EE13" s="141">
        <f t="shared" ref="EE13:EE20" si="357">EA13/$LI13</f>
        <v>0</v>
      </c>
      <c r="EF13" s="145">
        <f>'прил № 3 (01.01.20)'!JY1276</f>
        <v>402</v>
      </c>
      <c r="EG13" s="431">
        <f t="shared" ref="EG13:EG20" si="358">EF13/EF$10</f>
        <v>0.44916</v>
      </c>
      <c r="EH13" s="432">
        <f t="shared" ref="EH13:EH20" si="359">EH$10*EG13</f>
        <v>0</v>
      </c>
      <c r="EI13" s="138">
        <f t="shared" ref="EI13:EI20" si="360">IF(EF13&gt;0,EH13/EF13,0)</f>
        <v>0</v>
      </c>
      <c r="EJ13" s="433">
        <f t="shared" ref="EJ13" si="361">EJ$10</f>
        <v>0</v>
      </c>
      <c r="EK13" s="139">
        <f t="shared" ref="EK13:EK20" si="362">EI13*EJ13</f>
        <v>0</v>
      </c>
      <c r="EL13" s="111">
        <f t="shared" ref="EL13:EL20" si="363">EK13*EF13</f>
        <v>0</v>
      </c>
      <c r="EM13" s="111"/>
      <c r="EN13" s="140"/>
      <c r="EO13" s="141">
        <f t="shared" ref="EO13:EO20" si="364">EK13/$LI13</f>
        <v>0</v>
      </c>
      <c r="EP13" s="145">
        <f>'прил № 3 (01.01.20)'!KT1276</f>
        <v>373</v>
      </c>
      <c r="EQ13" s="431">
        <f t="shared" ref="EQ13:EQ20" si="365">EP13/EP$10</f>
        <v>0.44724000000000003</v>
      </c>
      <c r="ER13" s="432">
        <f t="shared" ref="ER13:ER20" si="366">ER$10*EQ13</f>
        <v>0</v>
      </c>
      <c r="ES13" s="138">
        <f t="shared" ref="ES13:ES20" si="367">IF(EP13&gt;0,ER13/EP13,0)</f>
        <v>0</v>
      </c>
      <c r="ET13" s="433">
        <f t="shared" ref="ET13" si="368">ET$10</f>
        <v>0</v>
      </c>
      <c r="EU13" s="139">
        <f t="shared" ref="EU13:EU20" si="369">ES13*ET13</f>
        <v>0</v>
      </c>
      <c r="EV13" s="111">
        <f t="shared" ref="EV13:EV20" si="370">EU13*EP13</f>
        <v>0</v>
      </c>
      <c r="EW13" s="111"/>
      <c r="EX13" s="140"/>
      <c r="EY13" s="141">
        <f t="shared" ref="EY13:EY20" si="371">EU13/$LI13</f>
        <v>0</v>
      </c>
      <c r="EZ13" s="145">
        <f>'прил № 3 (01.01.20)'!LO1276</f>
        <v>433</v>
      </c>
      <c r="FA13" s="431">
        <f t="shared" ref="FA13:FA20" si="372">EZ13/EZ$10</f>
        <v>0.51424999999999998</v>
      </c>
      <c r="FB13" s="432">
        <f t="shared" ref="FB13:FB20" si="373">FB$10*FA13</f>
        <v>41294.28</v>
      </c>
      <c r="FC13" s="138">
        <f t="shared" ref="FC13:FC20" si="374">IF(EZ13&gt;0,FB13/EZ13,0)</f>
        <v>95.367852189999994</v>
      </c>
      <c r="FD13" s="433">
        <f t="shared" ref="FD13:GH20" si="375">FD$10</f>
        <v>8.2799999999999994</v>
      </c>
      <c r="FE13" s="139">
        <f t="shared" ref="FE13:FE20" si="376">FC13*FD13</f>
        <v>789.64581999999996</v>
      </c>
      <c r="FF13" s="111">
        <f t="shared" ref="FF13:FF20" si="377">FE13*EZ13</f>
        <v>341916.64</v>
      </c>
      <c r="FG13" s="111"/>
      <c r="FH13" s="140"/>
      <c r="FI13" s="141">
        <f t="shared" ref="FI13:FI20" si="378">FE13/$LI13</f>
        <v>10.123419999999999</v>
      </c>
      <c r="FJ13" s="145">
        <f>'прил № 3 (01.01.20)'!MJ1276</f>
        <v>431</v>
      </c>
      <c r="FK13" s="431">
        <f t="shared" ref="FK13:FK20" si="379">FJ13/FJ$10</f>
        <v>0.42463000000000001</v>
      </c>
      <c r="FL13" s="432">
        <f t="shared" ref="FL13:FL20" si="380">FL$10*FK13</f>
        <v>0</v>
      </c>
      <c r="FM13" s="138">
        <f t="shared" ref="FM13:FM20" si="381">IF(FJ13&gt;0,FL13/FJ13,0)</f>
        <v>0</v>
      </c>
      <c r="FN13" s="433">
        <f t="shared" ref="FN13" si="382">FN$10</f>
        <v>0</v>
      </c>
      <c r="FO13" s="139">
        <f t="shared" ref="FO13:FO20" si="383">FM13*FN13</f>
        <v>0</v>
      </c>
      <c r="FP13" s="111">
        <f t="shared" ref="FP13:FP20" si="384">FO13*FJ13</f>
        <v>0</v>
      </c>
      <c r="FQ13" s="111"/>
      <c r="FR13" s="140"/>
      <c r="FS13" s="141">
        <f t="shared" ref="FS13:FS20" si="385">FO13/$LI13</f>
        <v>0</v>
      </c>
      <c r="FT13" s="145">
        <f>'прил № 3 (01.01.20)'!NE1276</f>
        <v>295</v>
      </c>
      <c r="FU13" s="431">
        <f t="shared" ref="FU13:FU20" si="386">FT13/FT$10</f>
        <v>0.40859000000000001</v>
      </c>
      <c r="FV13" s="432">
        <f t="shared" ref="FV13:FV20" si="387">FV$10*FU13</f>
        <v>0</v>
      </c>
      <c r="FW13" s="138">
        <f t="shared" ref="FW13:FW20" si="388">IF(FT13&gt;0,FV13/FT13,0)</f>
        <v>0</v>
      </c>
      <c r="FX13" s="433">
        <f t="shared" ref="FX13" si="389">FX$10</f>
        <v>0</v>
      </c>
      <c r="FY13" s="139">
        <f t="shared" ref="FY13:FY20" si="390">FW13*FX13</f>
        <v>0</v>
      </c>
      <c r="FZ13" s="111">
        <f t="shared" ref="FZ13:FZ20" si="391">FY13*FT13</f>
        <v>0</v>
      </c>
      <c r="GA13" s="111"/>
      <c r="GB13" s="140"/>
      <c r="GC13" s="141">
        <f t="shared" ref="GC13:GC20" si="392">FY13/$LI13</f>
        <v>0</v>
      </c>
      <c r="GD13" s="145">
        <f>'прил № 3 (01.01.20)'!NZ1276</f>
        <v>164</v>
      </c>
      <c r="GE13" s="431">
        <f t="shared" ref="GE13:GE20" si="393">GD13/GD$10</f>
        <v>0.33468999999999999</v>
      </c>
      <c r="GF13" s="432">
        <f t="shared" ref="GF13:GF20" si="394">GF$10*GE13</f>
        <v>24666.65</v>
      </c>
      <c r="GG13" s="138">
        <f t="shared" ref="GG13:GG20" si="395">IF(GD13&gt;0,GF13/GD13,0)</f>
        <v>150.40640243999999</v>
      </c>
      <c r="GH13" s="433">
        <f t="shared" ref="GH13" si="396">GH$10</f>
        <v>8.2799999999999994</v>
      </c>
      <c r="GI13" s="139">
        <f t="shared" ref="GI13:GI20" si="397">GG13*GH13</f>
        <v>1245.36501</v>
      </c>
      <c r="GJ13" s="111">
        <f t="shared" ref="GJ13:GJ20" si="398">GI13*GD13</f>
        <v>204239.86</v>
      </c>
      <c r="GK13" s="111"/>
      <c r="GL13" s="140"/>
      <c r="GM13" s="141">
        <f t="shared" ref="GM13:GM20" si="399">GI13/$LI13</f>
        <v>15.96583</v>
      </c>
      <c r="GN13" s="145">
        <f>'прил № 3 (01.01.20)'!OU1276</f>
        <v>338</v>
      </c>
      <c r="GO13" s="431">
        <f t="shared" ref="GO13:GO20" si="400">GN13/GN$10</f>
        <v>0.39671000000000001</v>
      </c>
      <c r="GP13" s="432">
        <f t="shared" ref="GP13:GP20" si="401">GP$10*GO13</f>
        <v>0</v>
      </c>
      <c r="GQ13" s="138">
        <f t="shared" ref="GQ13:GQ20" si="402">IF(GN13&gt;0,GP13/GN13,0)</f>
        <v>0</v>
      </c>
      <c r="GR13" s="433">
        <f t="shared" ref="GR13:HV20" si="403">GR$10</f>
        <v>0</v>
      </c>
      <c r="GS13" s="139">
        <f t="shared" ref="GS13:GS20" si="404">GQ13*GR13</f>
        <v>0</v>
      </c>
      <c r="GT13" s="111">
        <f t="shared" ref="GT13:GT20" si="405">GS13*GN13</f>
        <v>0</v>
      </c>
      <c r="GU13" s="111"/>
      <c r="GV13" s="140"/>
      <c r="GW13" s="141">
        <f t="shared" ref="GW13:GW20" si="406">GS13/$LI13</f>
        <v>0</v>
      </c>
      <c r="GX13" s="145">
        <f>'прил № 3 (01.01.20)'!PP1276</f>
        <v>650</v>
      </c>
      <c r="GY13" s="431">
        <f t="shared" ref="GY13:GY20" si="407">GX13/GX$10</f>
        <v>0.42651</v>
      </c>
      <c r="GZ13" s="432">
        <f t="shared" ref="GZ13:GZ20" si="408">GZ$10*GY13</f>
        <v>40944.959999999999</v>
      </c>
      <c r="HA13" s="138">
        <f t="shared" ref="HA13:HA20" si="409">IF(GX13&gt;0,GZ13/GX13,0)</f>
        <v>62.99224615</v>
      </c>
      <c r="HB13" s="433">
        <f t="shared" ref="HB13" si="410">HB$10</f>
        <v>8.2799999999999994</v>
      </c>
      <c r="HC13" s="139">
        <f t="shared" ref="HC13:HC20" si="411">HA13*HB13</f>
        <v>521.57579999999996</v>
      </c>
      <c r="HD13" s="111">
        <f t="shared" ref="HD13:HD20" si="412">HC13*GX13</f>
        <v>339024.27</v>
      </c>
      <c r="HE13" s="111"/>
      <c r="HF13" s="140"/>
      <c r="HG13" s="141">
        <f t="shared" ref="HG13:HG20" si="413">HC13/$LI13</f>
        <v>6.6867000000000001</v>
      </c>
      <c r="HH13" s="145">
        <f>'прил № 3 (01.01.20)'!QK1276</f>
        <v>466</v>
      </c>
      <c r="HI13" s="431">
        <f t="shared" ref="HI13:HI20" si="414">HH13/HH$10</f>
        <v>0.42171999999999998</v>
      </c>
      <c r="HJ13" s="432">
        <f t="shared" ref="HJ13:HJ20" si="415">HJ$10*HI13</f>
        <v>0</v>
      </c>
      <c r="HK13" s="138">
        <f t="shared" ref="HK13:HK20" si="416">IF(HH13&gt;0,HJ13/HH13,0)</f>
        <v>0</v>
      </c>
      <c r="HL13" s="433">
        <f t="shared" ref="HL13" si="417">HL$10</f>
        <v>0</v>
      </c>
      <c r="HM13" s="139">
        <f t="shared" ref="HM13:HM20" si="418">HK13*HL13</f>
        <v>0</v>
      </c>
      <c r="HN13" s="111">
        <f t="shared" ref="HN13:HN20" si="419">HM13*HH13</f>
        <v>0</v>
      </c>
      <c r="HO13" s="111"/>
      <c r="HP13" s="140"/>
      <c r="HQ13" s="141">
        <f t="shared" ref="HQ13:HQ20" si="420">HM13/$LI13</f>
        <v>0</v>
      </c>
      <c r="HR13" s="145">
        <f>'прил № 3 (01.01.20)'!RF1276</f>
        <v>295</v>
      </c>
      <c r="HS13" s="431">
        <f t="shared" ref="HS13:HS20" si="421">HR13/HR$10</f>
        <v>0.41785</v>
      </c>
      <c r="HT13" s="432">
        <f t="shared" ref="HT13:HT20" si="422">HT$10*HS13</f>
        <v>0</v>
      </c>
      <c r="HU13" s="138">
        <f t="shared" ref="HU13:HU20" si="423">IF(HR13&gt;0,HT13/HR13,0)</f>
        <v>0</v>
      </c>
      <c r="HV13" s="433">
        <f t="shared" ref="HV13" si="424">HV$10</f>
        <v>0</v>
      </c>
      <c r="HW13" s="139">
        <f t="shared" ref="HW13:HW20" si="425">HU13*HV13</f>
        <v>0</v>
      </c>
      <c r="HX13" s="111">
        <f t="shared" ref="HX13:HX20" si="426">HW13*HR13</f>
        <v>0</v>
      </c>
      <c r="HY13" s="111"/>
      <c r="HZ13" s="140"/>
      <c r="IA13" s="141">
        <f t="shared" ref="IA13:IA20" si="427">HW13/$LI13</f>
        <v>0</v>
      </c>
      <c r="IB13" s="145">
        <f>'прил № 3 (01.01.20)'!SA1276</f>
        <v>181</v>
      </c>
      <c r="IC13" s="431">
        <f t="shared" ref="IC13:IC20" si="428">IB13/IB$10</f>
        <v>0.40222000000000002</v>
      </c>
      <c r="ID13" s="432">
        <f t="shared" ref="ID13:ID20" si="429">ID$10*IC13</f>
        <v>0</v>
      </c>
      <c r="IE13" s="138">
        <f t="shared" ref="IE13:IE20" si="430">IF(IB13&gt;0,ID13/IB13,0)</f>
        <v>0</v>
      </c>
      <c r="IF13" s="433">
        <f t="shared" ref="IF13:JJ20" si="431">IF$10</f>
        <v>0</v>
      </c>
      <c r="IG13" s="139">
        <f t="shared" ref="IG13:IG20" si="432">IE13*IF13</f>
        <v>0</v>
      </c>
      <c r="IH13" s="111">
        <f t="shared" ref="IH13:IH20" si="433">IG13*IB13</f>
        <v>0</v>
      </c>
      <c r="II13" s="111"/>
      <c r="IJ13" s="140"/>
      <c r="IK13" s="141">
        <f t="shared" ref="IK13:IK20" si="434">IG13/$LI13</f>
        <v>0</v>
      </c>
      <c r="IL13" s="145">
        <f>'прил № 3 (01.01.20)'!SV1276</f>
        <v>522</v>
      </c>
      <c r="IM13" s="431">
        <f t="shared" ref="IM13:IM20" si="435">IL13/IL$10</f>
        <v>0.43681999999999999</v>
      </c>
      <c r="IN13" s="432">
        <f t="shared" ref="IN13:IN20" si="436">IN$10*IM13</f>
        <v>0</v>
      </c>
      <c r="IO13" s="138">
        <f t="shared" ref="IO13:IO20" si="437">IF(IL13&gt;0,IN13/IL13,0)</f>
        <v>0</v>
      </c>
      <c r="IP13" s="433">
        <f t="shared" ref="IP13" si="438">IP$10</f>
        <v>0</v>
      </c>
      <c r="IQ13" s="139">
        <f t="shared" ref="IQ13:IQ20" si="439">IO13*IP13</f>
        <v>0</v>
      </c>
      <c r="IR13" s="111">
        <f t="shared" ref="IR13:IR20" si="440">IQ13*IL13</f>
        <v>0</v>
      </c>
      <c r="IS13" s="111"/>
      <c r="IT13" s="140"/>
      <c r="IU13" s="141">
        <f t="shared" ref="IU13:IU20" si="441">IQ13/$LI13</f>
        <v>0</v>
      </c>
      <c r="IV13" s="145">
        <f>'прил № 3 (01.01.20)'!TQ1276</f>
        <v>289</v>
      </c>
      <c r="IW13" s="431">
        <f t="shared" ref="IW13:IW20" si="442">IV13/IV$10</f>
        <v>0.43006</v>
      </c>
      <c r="IX13" s="432">
        <f t="shared" ref="IX13:IX20" si="443">IX$10*IW13</f>
        <v>0</v>
      </c>
      <c r="IY13" s="138">
        <f t="shared" ref="IY13:IY20" si="444">IF(IV13&gt;0,IX13/IV13,0)</f>
        <v>0</v>
      </c>
      <c r="IZ13" s="433">
        <f t="shared" ref="IZ13" si="445">IZ$10</f>
        <v>0</v>
      </c>
      <c r="JA13" s="139">
        <f t="shared" ref="JA13:JA20" si="446">IY13*IZ13</f>
        <v>0</v>
      </c>
      <c r="JB13" s="111">
        <f t="shared" ref="JB13:JB20" si="447">JA13*IV13</f>
        <v>0</v>
      </c>
      <c r="JC13" s="111"/>
      <c r="JD13" s="140"/>
      <c r="JE13" s="141">
        <f t="shared" ref="JE13:JE20" si="448">JA13/$LI13</f>
        <v>0</v>
      </c>
      <c r="JF13" s="145">
        <f>'прил № 3 (01.01.20)'!UL1276</f>
        <v>614</v>
      </c>
      <c r="JG13" s="431">
        <f t="shared" ref="JG13:JG20" si="449">JF13/JF$10</f>
        <v>0.43951000000000001</v>
      </c>
      <c r="JH13" s="432">
        <f t="shared" ref="JH13:JH20" si="450">JH$10*JG13</f>
        <v>0</v>
      </c>
      <c r="JI13" s="138">
        <f t="shared" ref="JI13:JI20" si="451">IF(JF13&gt;0,JH13/JF13,0)</f>
        <v>0</v>
      </c>
      <c r="JJ13" s="433">
        <f t="shared" ref="JJ13" si="452">JJ$10</f>
        <v>0</v>
      </c>
      <c r="JK13" s="139">
        <f t="shared" ref="JK13:JK20" si="453">JI13*JJ13</f>
        <v>0</v>
      </c>
      <c r="JL13" s="111">
        <f t="shared" ref="JL13:JL20" si="454">JK13*JF13</f>
        <v>0</v>
      </c>
      <c r="JM13" s="111"/>
      <c r="JN13" s="140"/>
      <c r="JO13" s="141">
        <f t="shared" ref="JO13:JO20" si="455">JK13/$LI13</f>
        <v>0</v>
      </c>
      <c r="JP13" s="145">
        <f>'прил № 3 (01.01.20)'!VG1276</f>
        <v>563</v>
      </c>
      <c r="JQ13" s="431">
        <f t="shared" ref="JQ13:JQ20" si="456">JP13/JP$10</f>
        <v>0.44683</v>
      </c>
      <c r="JR13" s="432">
        <f t="shared" ref="JR13:JR20" si="457">JR$10*JQ13</f>
        <v>0</v>
      </c>
      <c r="JS13" s="138">
        <f t="shared" ref="JS13:JS20" si="458">IF(JP13&gt;0,JR13/JP13,0)</f>
        <v>0</v>
      </c>
      <c r="JT13" s="433">
        <f t="shared" ref="JT13:KX20" si="459">JT$10</f>
        <v>0</v>
      </c>
      <c r="JU13" s="139">
        <f t="shared" ref="JU13:JU20" si="460">JS13*JT13</f>
        <v>0</v>
      </c>
      <c r="JV13" s="111">
        <f t="shared" ref="JV13:JV20" si="461">JU13*JP13</f>
        <v>0</v>
      </c>
      <c r="JW13" s="111"/>
      <c r="JX13" s="140"/>
      <c r="JY13" s="141">
        <f t="shared" ref="JY13:JY20" si="462">JU13/$LI13</f>
        <v>0</v>
      </c>
      <c r="JZ13" s="145">
        <f>'прил № 3 (01.01.20)'!WB1276</f>
        <v>466</v>
      </c>
      <c r="KA13" s="431">
        <f t="shared" ref="KA13:KA20" si="463">JZ13/JZ$10</f>
        <v>0.41643999999999998</v>
      </c>
      <c r="KB13" s="432">
        <f t="shared" ref="KB13:KB20" si="464">KB$10*KA13</f>
        <v>0</v>
      </c>
      <c r="KC13" s="138">
        <f t="shared" ref="KC13:KC20" si="465">IF(JZ13&gt;0,KB13/JZ13,0)</f>
        <v>0</v>
      </c>
      <c r="KD13" s="433">
        <f t="shared" ref="KD13" si="466">KD$10</f>
        <v>0</v>
      </c>
      <c r="KE13" s="139">
        <f t="shared" ref="KE13:KE20" si="467">KC13*KD13</f>
        <v>0</v>
      </c>
      <c r="KF13" s="111">
        <f t="shared" ref="KF13:KF20" si="468">KE13*JZ13</f>
        <v>0</v>
      </c>
      <c r="KG13" s="111"/>
      <c r="KH13" s="140"/>
      <c r="KI13" s="141">
        <f t="shared" ref="KI13:KI20" si="469">KE13/$LI13</f>
        <v>0</v>
      </c>
      <c r="KJ13" s="145">
        <f>'прил № 3 (01.01.20)'!WW1276</f>
        <v>589</v>
      </c>
      <c r="KK13" s="431">
        <f t="shared" ref="KK13:KK20" si="470">KJ13/KJ$10</f>
        <v>0.46340999999999999</v>
      </c>
      <c r="KL13" s="432">
        <f t="shared" ref="KL13:KL20" si="471">KL$10*KK13</f>
        <v>0</v>
      </c>
      <c r="KM13" s="138">
        <f t="shared" ref="KM13:KM20" si="472">IF(KJ13&gt;0,KL13/KJ13,0)</f>
        <v>0</v>
      </c>
      <c r="KN13" s="433">
        <f t="shared" ref="KN13" si="473">KN$10</f>
        <v>0</v>
      </c>
      <c r="KO13" s="139">
        <f t="shared" ref="KO13:KO20" si="474">KM13*KN13</f>
        <v>0</v>
      </c>
      <c r="KP13" s="111">
        <f t="shared" ref="KP13:KP20" si="475">KO13*KJ13</f>
        <v>0</v>
      </c>
      <c r="KQ13" s="111"/>
      <c r="KR13" s="140"/>
      <c r="KS13" s="141">
        <f t="shared" ref="KS13:KS20" si="476">KO13/$LI13</f>
        <v>0</v>
      </c>
      <c r="KT13" s="145">
        <f>'прил № 3 (01.01.20)'!XR1276</f>
        <v>0</v>
      </c>
      <c r="KU13" s="431" t="e">
        <f t="shared" ref="KU13:KU20" si="477">KT13/KT$10</f>
        <v>#DIV/0!</v>
      </c>
      <c r="KV13" s="432" t="e">
        <f t="shared" ref="KV13:KV20" si="478">KV$10*KU13</f>
        <v>#DIV/0!</v>
      </c>
      <c r="KW13" s="138">
        <f t="shared" ref="KW13:KW20" si="479">IF(KT13&gt;0,KV13/KT13,0)</f>
        <v>0</v>
      </c>
      <c r="KX13" s="433">
        <f t="shared" ref="KX13" si="480">KX$10</f>
        <v>0</v>
      </c>
      <c r="KY13" s="139">
        <f t="shared" ref="KY13:KY20" si="481">KW13*KX13</f>
        <v>0</v>
      </c>
      <c r="KZ13" s="111">
        <f t="shared" ref="KZ13:KZ20" si="482">KY13*KT13</f>
        <v>0</v>
      </c>
      <c r="LA13" s="111"/>
      <c r="LB13" s="140"/>
      <c r="LC13" s="141">
        <f t="shared" ref="LC13:LC20" si="483">KY13/$LI13</f>
        <v>0</v>
      </c>
      <c r="LD13" s="322">
        <f t="shared" ref="LD13:LD38" si="484">F13+P13+Z13+AJ13+AT13+BD13+BN13+BX13+CH13+CR13+DB13+DL13+DV13+EF13+EP13+EZ13+FJ13+FT13+GD13+GN13+GX13+HH13+HR13+IB13+IL13+IV13+JF13+JP13+JZ13+KJ13+KT13</f>
        <v>11066</v>
      </c>
      <c r="LE13" s="431">
        <f t="shared" ref="LE13:LE29" si="485">LD13/LD$10</f>
        <v>0.41699000000000003</v>
      </c>
      <c r="LF13" s="432">
        <f t="shared" ref="LF13:LF38" si="486">LF$10*LE13</f>
        <v>104247.5</v>
      </c>
      <c r="LG13" s="138">
        <f t="shared" ref="LG13:LG38" si="487">IF(LD13&gt;0,LF13/LD13,0)</f>
        <v>9.4205223199999999</v>
      </c>
      <c r="LH13" s="433">
        <f t="shared" ref="LH13:LH38" si="488">LH$10</f>
        <v>8.2799999999999994</v>
      </c>
      <c r="LI13" s="139">
        <f t="shared" ref="LI13:LI38" si="489">LG13*LH13</f>
        <v>78.001919999999998</v>
      </c>
      <c r="LJ13" s="111">
        <f t="shared" ref="LJ13:LJ38" si="490">LI13*LD13</f>
        <v>863169.25</v>
      </c>
      <c r="LK13" s="111"/>
      <c r="LL13" s="140"/>
    </row>
    <row r="14" spans="1:324" ht="27.75" customHeight="1">
      <c r="A14" s="612"/>
      <c r="B14" s="93" t="s">
        <v>715</v>
      </c>
      <c r="C14" s="12" t="s">
        <v>840</v>
      </c>
      <c r="D14" s="12" t="s">
        <v>422</v>
      </c>
      <c r="E14" s="4" t="s">
        <v>32</v>
      </c>
      <c r="F14" s="145">
        <f>'прил № 3 (01.01.20)'!L1277</f>
        <v>0</v>
      </c>
      <c r="G14" s="431">
        <f t="shared" ref="G14:G38" si="491">F14/F$10</f>
        <v>0</v>
      </c>
      <c r="H14" s="432">
        <f t="shared" ref="H14:H38" si="492">H$10*G14</f>
        <v>0</v>
      </c>
      <c r="I14" s="138">
        <f t="shared" si="270"/>
        <v>0</v>
      </c>
      <c r="J14" s="433">
        <f t="shared" ref="J14:J38" si="493">J$10</f>
        <v>0</v>
      </c>
      <c r="K14" s="139">
        <f t="shared" si="271"/>
        <v>0</v>
      </c>
      <c r="L14" s="111">
        <f t="shared" si="272"/>
        <v>0</v>
      </c>
      <c r="M14" s="111"/>
      <c r="N14" s="140"/>
      <c r="O14" s="141" t="e">
        <f t="shared" si="273"/>
        <v>#DIV/0!</v>
      </c>
      <c r="P14" s="145">
        <f>'прил № 3 (01.01.20)'!AG1277</f>
        <v>0</v>
      </c>
      <c r="Q14" s="431">
        <f t="shared" si="274"/>
        <v>0</v>
      </c>
      <c r="R14" s="432">
        <f t="shared" si="275"/>
        <v>0</v>
      </c>
      <c r="S14" s="138">
        <f t="shared" si="276"/>
        <v>0</v>
      </c>
      <c r="T14" s="433">
        <f t="shared" si="277"/>
        <v>0</v>
      </c>
      <c r="U14" s="139">
        <f t="shared" si="278"/>
        <v>0</v>
      </c>
      <c r="V14" s="111">
        <f t="shared" si="279"/>
        <v>0</v>
      </c>
      <c r="W14" s="111"/>
      <c r="X14" s="140"/>
      <c r="Y14" s="141" t="e">
        <f t="shared" si="280"/>
        <v>#DIV/0!</v>
      </c>
      <c r="Z14" s="145">
        <f>'прил № 3 (01.01.20)'!BB1277</f>
        <v>0</v>
      </c>
      <c r="AA14" s="431">
        <f t="shared" si="281"/>
        <v>0</v>
      </c>
      <c r="AB14" s="432">
        <f t="shared" si="282"/>
        <v>0</v>
      </c>
      <c r="AC14" s="138">
        <f t="shared" si="283"/>
        <v>0</v>
      </c>
      <c r="AD14" s="433">
        <f t="shared" si="277"/>
        <v>0</v>
      </c>
      <c r="AE14" s="139">
        <f t="shared" si="285"/>
        <v>0</v>
      </c>
      <c r="AF14" s="111">
        <f t="shared" si="286"/>
        <v>0</v>
      </c>
      <c r="AG14" s="111"/>
      <c r="AH14" s="140"/>
      <c r="AI14" s="141" t="e">
        <f t="shared" si="287"/>
        <v>#DIV/0!</v>
      </c>
      <c r="AJ14" s="145">
        <f>'прил № 3 (01.01.20)'!BW1277</f>
        <v>0</v>
      </c>
      <c r="AK14" s="431">
        <f t="shared" si="288"/>
        <v>0</v>
      </c>
      <c r="AL14" s="432">
        <f t="shared" si="289"/>
        <v>0</v>
      </c>
      <c r="AM14" s="138">
        <f t="shared" si="290"/>
        <v>0</v>
      </c>
      <c r="AN14" s="433">
        <f t="shared" si="277"/>
        <v>0</v>
      </c>
      <c r="AO14" s="139">
        <f t="shared" si="292"/>
        <v>0</v>
      </c>
      <c r="AP14" s="111">
        <f t="shared" si="293"/>
        <v>0</v>
      </c>
      <c r="AQ14" s="111"/>
      <c r="AR14" s="140"/>
      <c r="AS14" s="141" t="e">
        <f t="shared" si="294"/>
        <v>#DIV/0!</v>
      </c>
      <c r="AT14" s="145">
        <f>'прил № 3 (01.01.20)'!CR1277</f>
        <v>0</v>
      </c>
      <c r="AU14" s="431">
        <f t="shared" si="295"/>
        <v>0</v>
      </c>
      <c r="AV14" s="432">
        <f t="shared" si="296"/>
        <v>0</v>
      </c>
      <c r="AW14" s="138">
        <f t="shared" si="297"/>
        <v>0</v>
      </c>
      <c r="AX14" s="433">
        <f t="shared" si="277"/>
        <v>0</v>
      </c>
      <c r="AY14" s="139">
        <f t="shared" si="299"/>
        <v>0</v>
      </c>
      <c r="AZ14" s="111">
        <f t="shared" si="300"/>
        <v>0</v>
      </c>
      <c r="BA14" s="111"/>
      <c r="BB14" s="140"/>
      <c r="BC14" s="141" t="e">
        <f t="shared" si="301"/>
        <v>#DIV/0!</v>
      </c>
      <c r="BD14" s="145">
        <f>'прил № 3 (01.01.20)'!DM1277</f>
        <v>0</v>
      </c>
      <c r="BE14" s="431">
        <f t="shared" si="302"/>
        <v>0</v>
      </c>
      <c r="BF14" s="432">
        <f t="shared" si="303"/>
        <v>0</v>
      </c>
      <c r="BG14" s="138">
        <f t="shared" si="304"/>
        <v>0</v>
      </c>
      <c r="BH14" s="433">
        <f t="shared" si="277"/>
        <v>0</v>
      </c>
      <c r="BI14" s="139">
        <f t="shared" si="306"/>
        <v>0</v>
      </c>
      <c r="BJ14" s="111">
        <f t="shared" si="307"/>
        <v>0</v>
      </c>
      <c r="BK14" s="111"/>
      <c r="BL14" s="140"/>
      <c r="BM14" s="141" t="e">
        <f t="shared" si="308"/>
        <v>#DIV/0!</v>
      </c>
      <c r="BN14" s="145">
        <f>'прил № 3 (01.01.20)'!EH1277</f>
        <v>0</v>
      </c>
      <c r="BO14" s="431">
        <f t="shared" si="309"/>
        <v>0</v>
      </c>
      <c r="BP14" s="432">
        <f t="shared" si="310"/>
        <v>0</v>
      </c>
      <c r="BQ14" s="138">
        <f t="shared" si="311"/>
        <v>0</v>
      </c>
      <c r="BR14" s="433">
        <f t="shared" si="277"/>
        <v>0</v>
      </c>
      <c r="BS14" s="139">
        <f t="shared" si="313"/>
        <v>0</v>
      </c>
      <c r="BT14" s="111">
        <f t="shared" si="314"/>
        <v>0</v>
      </c>
      <c r="BU14" s="111"/>
      <c r="BV14" s="140"/>
      <c r="BW14" s="141" t="e">
        <f t="shared" si="315"/>
        <v>#DIV/0!</v>
      </c>
      <c r="BX14" s="145">
        <f>'прил № 3 (01.01.20)'!FC1277</f>
        <v>0</v>
      </c>
      <c r="BY14" s="431">
        <f t="shared" si="316"/>
        <v>0</v>
      </c>
      <c r="BZ14" s="432">
        <f t="shared" si="317"/>
        <v>0</v>
      </c>
      <c r="CA14" s="138">
        <f t="shared" si="318"/>
        <v>0</v>
      </c>
      <c r="CB14" s="433">
        <f t="shared" si="277"/>
        <v>0</v>
      </c>
      <c r="CC14" s="139">
        <f t="shared" si="320"/>
        <v>0</v>
      </c>
      <c r="CD14" s="111">
        <f t="shared" si="321"/>
        <v>0</v>
      </c>
      <c r="CE14" s="111"/>
      <c r="CF14" s="140"/>
      <c r="CG14" s="141" t="e">
        <f t="shared" si="322"/>
        <v>#DIV/0!</v>
      </c>
      <c r="CH14" s="145">
        <f>'прил № 3 (01.01.20)'!FX1277</f>
        <v>0</v>
      </c>
      <c r="CI14" s="431">
        <f t="shared" si="323"/>
        <v>0</v>
      </c>
      <c r="CJ14" s="432">
        <f t="shared" si="324"/>
        <v>0</v>
      </c>
      <c r="CK14" s="138">
        <f t="shared" si="325"/>
        <v>0</v>
      </c>
      <c r="CL14" s="433">
        <f t="shared" si="326"/>
        <v>0</v>
      </c>
      <c r="CM14" s="139">
        <f t="shared" si="327"/>
        <v>0</v>
      </c>
      <c r="CN14" s="111">
        <f t="shared" si="328"/>
        <v>0</v>
      </c>
      <c r="CO14" s="111"/>
      <c r="CP14" s="140"/>
      <c r="CQ14" s="141" t="e">
        <f t="shared" si="329"/>
        <v>#DIV/0!</v>
      </c>
      <c r="CR14" s="145">
        <f>'прил № 3 (01.01.20)'!GS1277</f>
        <v>0</v>
      </c>
      <c r="CS14" s="431">
        <f t="shared" si="330"/>
        <v>0</v>
      </c>
      <c r="CT14" s="432">
        <f t="shared" si="331"/>
        <v>0</v>
      </c>
      <c r="CU14" s="138">
        <f t="shared" si="332"/>
        <v>0</v>
      </c>
      <c r="CV14" s="433">
        <f t="shared" si="326"/>
        <v>0</v>
      </c>
      <c r="CW14" s="139">
        <f t="shared" si="334"/>
        <v>0</v>
      </c>
      <c r="CX14" s="111">
        <f t="shared" si="335"/>
        <v>0</v>
      </c>
      <c r="CY14" s="111"/>
      <c r="CZ14" s="140"/>
      <c r="DA14" s="141" t="e">
        <f t="shared" si="336"/>
        <v>#DIV/0!</v>
      </c>
      <c r="DB14" s="145">
        <f>'прил № 3 (01.01.20)'!HN1277</f>
        <v>0</v>
      </c>
      <c r="DC14" s="431">
        <f t="shared" si="337"/>
        <v>0</v>
      </c>
      <c r="DD14" s="432">
        <f t="shared" si="338"/>
        <v>0</v>
      </c>
      <c r="DE14" s="138">
        <f t="shared" si="339"/>
        <v>0</v>
      </c>
      <c r="DF14" s="433">
        <f t="shared" si="326"/>
        <v>0</v>
      </c>
      <c r="DG14" s="139">
        <f t="shared" si="341"/>
        <v>0</v>
      </c>
      <c r="DH14" s="111">
        <f t="shared" si="342"/>
        <v>0</v>
      </c>
      <c r="DI14" s="111"/>
      <c r="DJ14" s="140"/>
      <c r="DK14" s="141" t="e">
        <f t="shared" si="343"/>
        <v>#DIV/0!</v>
      </c>
      <c r="DL14" s="145">
        <f>'прил № 3 (01.01.20)'!II1277</f>
        <v>0</v>
      </c>
      <c r="DM14" s="431">
        <f t="shared" si="344"/>
        <v>0</v>
      </c>
      <c r="DN14" s="432">
        <f t="shared" si="345"/>
        <v>0</v>
      </c>
      <c r="DO14" s="138">
        <f t="shared" si="346"/>
        <v>0</v>
      </c>
      <c r="DP14" s="433">
        <f t="shared" si="326"/>
        <v>0</v>
      </c>
      <c r="DQ14" s="139">
        <f t="shared" si="348"/>
        <v>0</v>
      </c>
      <c r="DR14" s="111">
        <f t="shared" si="349"/>
        <v>0</v>
      </c>
      <c r="DS14" s="111"/>
      <c r="DT14" s="140"/>
      <c r="DU14" s="141" t="e">
        <f t="shared" si="350"/>
        <v>#DIV/0!</v>
      </c>
      <c r="DV14" s="145">
        <f>'прил № 3 (01.01.20)'!JD1277</f>
        <v>0</v>
      </c>
      <c r="DW14" s="431">
        <f t="shared" si="351"/>
        <v>0</v>
      </c>
      <c r="DX14" s="432">
        <f t="shared" si="352"/>
        <v>0</v>
      </c>
      <c r="DY14" s="138">
        <f t="shared" si="353"/>
        <v>0</v>
      </c>
      <c r="DZ14" s="433">
        <f t="shared" si="326"/>
        <v>0</v>
      </c>
      <c r="EA14" s="139">
        <f t="shared" si="355"/>
        <v>0</v>
      </c>
      <c r="EB14" s="111">
        <f t="shared" si="356"/>
        <v>0</v>
      </c>
      <c r="EC14" s="111"/>
      <c r="ED14" s="140"/>
      <c r="EE14" s="141" t="e">
        <f t="shared" si="357"/>
        <v>#DIV/0!</v>
      </c>
      <c r="EF14" s="145">
        <f>'прил № 3 (01.01.20)'!JY1277</f>
        <v>0</v>
      </c>
      <c r="EG14" s="431">
        <f t="shared" si="358"/>
        <v>0</v>
      </c>
      <c r="EH14" s="432">
        <f t="shared" si="359"/>
        <v>0</v>
      </c>
      <c r="EI14" s="138">
        <f t="shared" si="360"/>
        <v>0</v>
      </c>
      <c r="EJ14" s="433">
        <f t="shared" si="326"/>
        <v>0</v>
      </c>
      <c r="EK14" s="139">
        <f t="shared" si="362"/>
        <v>0</v>
      </c>
      <c r="EL14" s="111">
        <f t="shared" si="363"/>
        <v>0</v>
      </c>
      <c r="EM14" s="111"/>
      <c r="EN14" s="140"/>
      <c r="EO14" s="141" t="e">
        <f t="shared" si="364"/>
        <v>#DIV/0!</v>
      </c>
      <c r="EP14" s="145">
        <f>'прил № 3 (01.01.20)'!KT1277</f>
        <v>0</v>
      </c>
      <c r="EQ14" s="431">
        <f t="shared" si="365"/>
        <v>0</v>
      </c>
      <c r="ER14" s="432">
        <f t="shared" si="366"/>
        <v>0</v>
      </c>
      <c r="ES14" s="138">
        <f t="shared" si="367"/>
        <v>0</v>
      </c>
      <c r="ET14" s="433">
        <f t="shared" si="326"/>
        <v>0</v>
      </c>
      <c r="EU14" s="139">
        <f t="shared" si="369"/>
        <v>0</v>
      </c>
      <c r="EV14" s="111">
        <f t="shared" si="370"/>
        <v>0</v>
      </c>
      <c r="EW14" s="111"/>
      <c r="EX14" s="140"/>
      <c r="EY14" s="141" t="e">
        <f t="shared" si="371"/>
        <v>#DIV/0!</v>
      </c>
      <c r="EZ14" s="145">
        <f>'прил № 3 (01.01.20)'!LO1277</f>
        <v>0</v>
      </c>
      <c r="FA14" s="431">
        <f t="shared" si="372"/>
        <v>0</v>
      </c>
      <c r="FB14" s="432">
        <f t="shared" si="373"/>
        <v>0</v>
      </c>
      <c r="FC14" s="138">
        <f t="shared" si="374"/>
        <v>0</v>
      </c>
      <c r="FD14" s="433">
        <f t="shared" si="375"/>
        <v>8.2799999999999994</v>
      </c>
      <c r="FE14" s="139">
        <f t="shared" si="376"/>
        <v>0</v>
      </c>
      <c r="FF14" s="111">
        <f t="shared" si="377"/>
        <v>0</v>
      </c>
      <c r="FG14" s="111"/>
      <c r="FH14" s="140"/>
      <c r="FI14" s="141" t="e">
        <f t="shared" si="378"/>
        <v>#DIV/0!</v>
      </c>
      <c r="FJ14" s="145">
        <f>'прил № 3 (01.01.20)'!MJ1277</f>
        <v>0</v>
      </c>
      <c r="FK14" s="431">
        <f t="shared" si="379"/>
        <v>0</v>
      </c>
      <c r="FL14" s="432">
        <f t="shared" si="380"/>
        <v>0</v>
      </c>
      <c r="FM14" s="138">
        <f t="shared" si="381"/>
        <v>0</v>
      </c>
      <c r="FN14" s="433">
        <f t="shared" si="375"/>
        <v>0</v>
      </c>
      <c r="FO14" s="139">
        <f t="shared" si="383"/>
        <v>0</v>
      </c>
      <c r="FP14" s="111">
        <f t="shared" si="384"/>
        <v>0</v>
      </c>
      <c r="FQ14" s="111"/>
      <c r="FR14" s="140"/>
      <c r="FS14" s="141" t="e">
        <f t="shared" si="385"/>
        <v>#DIV/0!</v>
      </c>
      <c r="FT14" s="145">
        <f>'прил № 3 (01.01.20)'!NE1277</f>
        <v>0</v>
      </c>
      <c r="FU14" s="431">
        <f t="shared" si="386"/>
        <v>0</v>
      </c>
      <c r="FV14" s="432">
        <f t="shared" si="387"/>
        <v>0</v>
      </c>
      <c r="FW14" s="138">
        <f t="shared" si="388"/>
        <v>0</v>
      </c>
      <c r="FX14" s="433">
        <f t="shared" si="375"/>
        <v>0</v>
      </c>
      <c r="FY14" s="139">
        <f t="shared" si="390"/>
        <v>0</v>
      </c>
      <c r="FZ14" s="111">
        <f t="shared" si="391"/>
        <v>0</v>
      </c>
      <c r="GA14" s="111"/>
      <c r="GB14" s="140"/>
      <c r="GC14" s="141" t="e">
        <f t="shared" si="392"/>
        <v>#DIV/0!</v>
      </c>
      <c r="GD14" s="145">
        <f>'прил № 3 (01.01.20)'!NZ1277</f>
        <v>0</v>
      </c>
      <c r="GE14" s="431">
        <f t="shared" si="393"/>
        <v>0</v>
      </c>
      <c r="GF14" s="432">
        <f t="shared" si="394"/>
        <v>0</v>
      </c>
      <c r="GG14" s="138">
        <f t="shared" si="395"/>
        <v>0</v>
      </c>
      <c r="GH14" s="433">
        <f t="shared" si="375"/>
        <v>8.2799999999999994</v>
      </c>
      <c r="GI14" s="139">
        <f t="shared" si="397"/>
        <v>0</v>
      </c>
      <c r="GJ14" s="111">
        <f t="shared" si="398"/>
        <v>0</v>
      </c>
      <c r="GK14" s="111"/>
      <c r="GL14" s="140"/>
      <c r="GM14" s="141" t="e">
        <f t="shared" si="399"/>
        <v>#DIV/0!</v>
      </c>
      <c r="GN14" s="145">
        <f>'прил № 3 (01.01.20)'!OU1277</f>
        <v>0</v>
      </c>
      <c r="GO14" s="431">
        <f t="shared" si="400"/>
        <v>0</v>
      </c>
      <c r="GP14" s="432">
        <f t="shared" si="401"/>
        <v>0</v>
      </c>
      <c r="GQ14" s="138">
        <f t="shared" si="402"/>
        <v>0</v>
      </c>
      <c r="GR14" s="433">
        <f t="shared" si="403"/>
        <v>0</v>
      </c>
      <c r="GS14" s="139">
        <f t="shared" si="404"/>
        <v>0</v>
      </c>
      <c r="GT14" s="111">
        <f t="shared" si="405"/>
        <v>0</v>
      </c>
      <c r="GU14" s="111"/>
      <c r="GV14" s="140"/>
      <c r="GW14" s="141" t="e">
        <f t="shared" si="406"/>
        <v>#DIV/0!</v>
      </c>
      <c r="GX14" s="145">
        <f>'прил № 3 (01.01.20)'!PP1277</f>
        <v>0</v>
      </c>
      <c r="GY14" s="431">
        <f t="shared" si="407"/>
        <v>0</v>
      </c>
      <c r="GZ14" s="432">
        <f t="shared" si="408"/>
        <v>0</v>
      </c>
      <c r="HA14" s="138">
        <f t="shared" si="409"/>
        <v>0</v>
      </c>
      <c r="HB14" s="433">
        <f t="shared" si="403"/>
        <v>8.2799999999999994</v>
      </c>
      <c r="HC14" s="139">
        <f t="shared" si="411"/>
        <v>0</v>
      </c>
      <c r="HD14" s="111">
        <f t="shared" si="412"/>
        <v>0</v>
      </c>
      <c r="HE14" s="111"/>
      <c r="HF14" s="140"/>
      <c r="HG14" s="141" t="e">
        <f t="shared" si="413"/>
        <v>#DIV/0!</v>
      </c>
      <c r="HH14" s="145">
        <f>'прил № 3 (01.01.20)'!QK1277</f>
        <v>0</v>
      </c>
      <c r="HI14" s="431">
        <f t="shared" si="414"/>
        <v>0</v>
      </c>
      <c r="HJ14" s="432">
        <f t="shared" si="415"/>
        <v>0</v>
      </c>
      <c r="HK14" s="138">
        <f t="shared" si="416"/>
        <v>0</v>
      </c>
      <c r="HL14" s="433">
        <f t="shared" si="403"/>
        <v>0</v>
      </c>
      <c r="HM14" s="139">
        <f t="shared" si="418"/>
        <v>0</v>
      </c>
      <c r="HN14" s="111">
        <f t="shared" si="419"/>
        <v>0</v>
      </c>
      <c r="HO14" s="111"/>
      <c r="HP14" s="140"/>
      <c r="HQ14" s="141" t="e">
        <f t="shared" si="420"/>
        <v>#DIV/0!</v>
      </c>
      <c r="HR14" s="145">
        <f>'прил № 3 (01.01.20)'!RF1277</f>
        <v>0</v>
      </c>
      <c r="HS14" s="431">
        <f t="shared" si="421"/>
        <v>0</v>
      </c>
      <c r="HT14" s="432">
        <f t="shared" si="422"/>
        <v>0</v>
      </c>
      <c r="HU14" s="138">
        <f t="shared" si="423"/>
        <v>0</v>
      </c>
      <c r="HV14" s="433">
        <f t="shared" si="403"/>
        <v>0</v>
      </c>
      <c r="HW14" s="139">
        <f t="shared" si="425"/>
        <v>0</v>
      </c>
      <c r="HX14" s="111">
        <f t="shared" si="426"/>
        <v>0</v>
      </c>
      <c r="HY14" s="111"/>
      <c r="HZ14" s="140"/>
      <c r="IA14" s="141" t="e">
        <f t="shared" si="427"/>
        <v>#DIV/0!</v>
      </c>
      <c r="IB14" s="145">
        <f>'прил № 3 (01.01.20)'!SA1277</f>
        <v>0</v>
      </c>
      <c r="IC14" s="431">
        <f t="shared" si="428"/>
        <v>0</v>
      </c>
      <c r="ID14" s="432">
        <f t="shared" si="429"/>
        <v>0</v>
      </c>
      <c r="IE14" s="138">
        <f t="shared" si="430"/>
        <v>0</v>
      </c>
      <c r="IF14" s="433">
        <f t="shared" si="431"/>
        <v>0</v>
      </c>
      <c r="IG14" s="139">
        <f t="shared" si="432"/>
        <v>0</v>
      </c>
      <c r="IH14" s="111">
        <f t="shared" si="433"/>
        <v>0</v>
      </c>
      <c r="II14" s="111"/>
      <c r="IJ14" s="140"/>
      <c r="IK14" s="141" t="e">
        <f t="shared" si="434"/>
        <v>#DIV/0!</v>
      </c>
      <c r="IL14" s="145">
        <f>'прил № 3 (01.01.20)'!SV1277</f>
        <v>0</v>
      </c>
      <c r="IM14" s="431">
        <f t="shared" si="435"/>
        <v>0</v>
      </c>
      <c r="IN14" s="432">
        <f t="shared" si="436"/>
        <v>0</v>
      </c>
      <c r="IO14" s="138">
        <f t="shared" si="437"/>
        <v>0</v>
      </c>
      <c r="IP14" s="433">
        <f t="shared" si="431"/>
        <v>0</v>
      </c>
      <c r="IQ14" s="139">
        <f t="shared" si="439"/>
        <v>0</v>
      </c>
      <c r="IR14" s="111">
        <f t="shared" si="440"/>
        <v>0</v>
      </c>
      <c r="IS14" s="111"/>
      <c r="IT14" s="140"/>
      <c r="IU14" s="141" t="e">
        <f t="shared" si="441"/>
        <v>#DIV/0!</v>
      </c>
      <c r="IV14" s="145">
        <f>'прил № 3 (01.01.20)'!TQ1277</f>
        <v>0</v>
      </c>
      <c r="IW14" s="431">
        <f t="shared" si="442"/>
        <v>0</v>
      </c>
      <c r="IX14" s="432">
        <f t="shared" si="443"/>
        <v>0</v>
      </c>
      <c r="IY14" s="138">
        <f t="shared" si="444"/>
        <v>0</v>
      </c>
      <c r="IZ14" s="433">
        <f t="shared" si="431"/>
        <v>0</v>
      </c>
      <c r="JA14" s="139">
        <f t="shared" si="446"/>
        <v>0</v>
      </c>
      <c r="JB14" s="111">
        <f t="shared" si="447"/>
        <v>0</v>
      </c>
      <c r="JC14" s="111"/>
      <c r="JD14" s="140"/>
      <c r="JE14" s="141" t="e">
        <f t="shared" si="448"/>
        <v>#DIV/0!</v>
      </c>
      <c r="JF14" s="145">
        <f>'прил № 3 (01.01.20)'!UL1277</f>
        <v>0</v>
      </c>
      <c r="JG14" s="431">
        <f t="shared" si="449"/>
        <v>0</v>
      </c>
      <c r="JH14" s="432">
        <f t="shared" si="450"/>
        <v>0</v>
      </c>
      <c r="JI14" s="138">
        <f t="shared" si="451"/>
        <v>0</v>
      </c>
      <c r="JJ14" s="433">
        <f t="shared" si="431"/>
        <v>0</v>
      </c>
      <c r="JK14" s="139">
        <f t="shared" si="453"/>
        <v>0</v>
      </c>
      <c r="JL14" s="111">
        <f t="shared" si="454"/>
        <v>0</v>
      </c>
      <c r="JM14" s="111"/>
      <c r="JN14" s="140"/>
      <c r="JO14" s="141" t="e">
        <f t="shared" si="455"/>
        <v>#DIV/0!</v>
      </c>
      <c r="JP14" s="145">
        <f>'прил № 3 (01.01.20)'!VG1277</f>
        <v>0</v>
      </c>
      <c r="JQ14" s="431">
        <f t="shared" si="456"/>
        <v>0</v>
      </c>
      <c r="JR14" s="432">
        <f t="shared" si="457"/>
        <v>0</v>
      </c>
      <c r="JS14" s="138">
        <f t="shared" si="458"/>
        <v>0</v>
      </c>
      <c r="JT14" s="433">
        <f t="shared" si="459"/>
        <v>0</v>
      </c>
      <c r="JU14" s="139">
        <f t="shared" si="460"/>
        <v>0</v>
      </c>
      <c r="JV14" s="111">
        <f t="shared" si="461"/>
        <v>0</v>
      </c>
      <c r="JW14" s="111"/>
      <c r="JX14" s="140"/>
      <c r="JY14" s="141" t="e">
        <f t="shared" si="462"/>
        <v>#DIV/0!</v>
      </c>
      <c r="JZ14" s="145">
        <f>'прил № 3 (01.01.20)'!WB1277</f>
        <v>0</v>
      </c>
      <c r="KA14" s="431">
        <f t="shared" si="463"/>
        <v>0</v>
      </c>
      <c r="KB14" s="432">
        <f t="shared" si="464"/>
        <v>0</v>
      </c>
      <c r="KC14" s="138">
        <f t="shared" si="465"/>
        <v>0</v>
      </c>
      <c r="KD14" s="433">
        <f t="shared" si="459"/>
        <v>0</v>
      </c>
      <c r="KE14" s="139">
        <f t="shared" si="467"/>
        <v>0</v>
      </c>
      <c r="KF14" s="111">
        <f t="shared" si="468"/>
        <v>0</v>
      </c>
      <c r="KG14" s="111"/>
      <c r="KH14" s="140"/>
      <c r="KI14" s="141" t="e">
        <f t="shared" si="469"/>
        <v>#DIV/0!</v>
      </c>
      <c r="KJ14" s="145">
        <f>'прил № 3 (01.01.20)'!WW1277</f>
        <v>0</v>
      </c>
      <c r="KK14" s="431">
        <f t="shared" si="470"/>
        <v>0</v>
      </c>
      <c r="KL14" s="432">
        <f t="shared" si="471"/>
        <v>0</v>
      </c>
      <c r="KM14" s="138">
        <f t="shared" si="472"/>
        <v>0</v>
      </c>
      <c r="KN14" s="433">
        <f t="shared" si="459"/>
        <v>0</v>
      </c>
      <c r="KO14" s="139">
        <f t="shared" si="474"/>
        <v>0</v>
      </c>
      <c r="KP14" s="111">
        <f t="shared" si="475"/>
        <v>0</v>
      </c>
      <c r="KQ14" s="111"/>
      <c r="KR14" s="140"/>
      <c r="KS14" s="141" t="e">
        <f t="shared" si="476"/>
        <v>#DIV/0!</v>
      </c>
      <c r="KT14" s="145">
        <f>'прил № 3 (01.01.20)'!XR1277</f>
        <v>0</v>
      </c>
      <c r="KU14" s="431" t="e">
        <f t="shared" si="477"/>
        <v>#DIV/0!</v>
      </c>
      <c r="KV14" s="432" t="e">
        <f t="shared" si="478"/>
        <v>#DIV/0!</v>
      </c>
      <c r="KW14" s="138">
        <f t="shared" si="479"/>
        <v>0</v>
      </c>
      <c r="KX14" s="433">
        <f t="shared" si="459"/>
        <v>0</v>
      </c>
      <c r="KY14" s="139">
        <f t="shared" si="481"/>
        <v>0</v>
      </c>
      <c r="KZ14" s="111">
        <f t="shared" si="482"/>
        <v>0</v>
      </c>
      <c r="LA14" s="111"/>
      <c r="LB14" s="140"/>
      <c r="LC14" s="141" t="e">
        <f t="shared" si="483"/>
        <v>#DIV/0!</v>
      </c>
      <c r="LD14" s="322">
        <f t="shared" si="484"/>
        <v>0</v>
      </c>
      <c r="LE14" s="431">
        <f t="shared" si="485"/>
        <v>0</v>
      </c>
      <c r="LF14" s="432">
        <f t="shared" si="486"/>
        <v>0</v>
      </c>
      <c r="LG14" s="138">
        <f t="shared" si="487"/>
        <v>0</v>
      </c>
      <c r="LH14" s="433">
        <f t="shared" si="488"/>
        <v>8.2799999999999994</v>
      </c>
      <c r="LI14" s="139">
        <f t="shared" si="489"/>
        <v>0</v>
      </c>
      <c r="LJ14" s="111">
        <f t="shared" si="490"/>
        <v>0</v>
      </c>
      <c r="LK14" s="111"/>
      <c r="LL14" s="140"/>
    </row>
    <row r="15" spans="1:324" ht="24">
      <c r="A15" s="612"/>
      <c r="B15" s="12" t="s">
        <v>730</v>
      </c>
      <c r="C15" s="12" t="s">
        <v>839</v>
      </c>
      <c r="D15" s="12" t="s">
        <v>419</v>
      </c>
      <c r="E15" s="4" t="s">
        <v>32</v>
      </c>
      <c r="F15" s="145">
        <f>'прил № 3 (01.01.20)'!L1278</f>
        <v>0</v>
      </c>
      <c r="G15" s="431">
        <f t="shared" si="491"/>
        <v>0</v>
      </c>
      <c r="H15" s="432">
        <f t="shared" si="492"/>
        <v>0</v>
      </c>
      <c r="I15" s="138">
        <f t="shared" si="270"/>
        <v>0</v>
      </c>
      <c r="J15" s="433">
        <f t="shared" si="493"/>
        <v>0</v>
      </c>
      <c r="K15" s="139">
        <f t="shared" si="271"/>
        <v>0</v>
      </c>
      <c r="L15" s="111">
        <f t="shared" si="272"/>
        <v>0</v>
      </c>
      <c r="M15" s="111"/>
      <c r="N15" s="140"/>
      <c r="O15" s="141">
        <f t="shared" si="273"/>
        <v>0</v>
      </c>
      <c r="P15" s="145">
        <f>'прил № 3 (01.01.20)'!AG1278</f>
        <v>0</v>
      </c>
      <c r="Q15" s="431">
        <f t="shared" si="274"/>
        <v>0</v>
      </c>
      <c r="R15" s="432">
        <f t="shared" si="275"/>
        <v>0</v>
      </c>
      <c r="S15" s="138">
        <f t="shared" si="276"/>
        <v>0</v>
      </c>
      <c r="T15" s="433">
        <f t="shared" si="277"/>
        <v>0</v>
      </c>
      <c r="U15" s="139">
        <f t="shared" si="278"/>
        <v>0</v>
      </c>
      <c r="V15" s="111">
        <f t="shared" si="279"/>
        <v>0</v>
      </c>
      <c r="W15" s="111"/>
      <c r="X15" s="140"/>
      <c r="Y15" s="141">
        <f t="shared" si="280"/>
        <v>0</v>
      </c>
      <c r="Z15" s="145">
        <f>'прил № 3 (01.01.20)'!BB1278</f>
        <v>0</v>
      </c>
      <c r="AA15" s="431">
        <f t="shared" si="281"/>
        <v>0</v>
      </c>
      <c r="AB15" s="432">
        <f t="shared" si="282"/>
        <v>0</v>
      </c>
      <c r="AC15" s="138">
        <f t="shared" si="283"/>
        <v>0</v>
      </c>
      <c r="AD15" s="433">
        <f t="shared" si="277"/>
        <v>0</v>
      </c>
      <c r="AE15" s="139">
        <f t="shared" si="285"/>
        <v>0</v>
      </c>
      <c r="AF15" s="111">
        <f t="shared" si="286"/>
        <v>0</v>
      </c>
      <c r="AG15" s="111"/>
      <c r="AH15" s="140"/>
      <c r="AI15" s="141">
        <f t="shared" si="287"/>
        <v>0</v>
      </c>
      <c r="AJ15" s="145">
        <f>'прил № 3 (01.01.20)'!BW1278</f>
        <v>12</v>
      </c>
      <c r="AK15" s="431">
        <f t="shared" si="288"/>
        <v>1.8689999999999998E-2</v>
      </c>
      <c r="AL15" s="432">
        <f t="shared" si="289"/>
        <v>0</v>
      </c>
      <c r="AM15" s="138">
        <f t="shared" si="290"/>
        <v>0</v>
      </c>
      <c r="AN15" s="433">
        <f t="shared" si="277"/>
        <v>0</v>
      </c>
      <c r="AO15" s="139">
        <f t="shared" si="292"/>
        <v>0</v>
      </c>
      <c r="AP15" s="111">
        <f t="shared" si="293"/>
        <v>0</v>
      </c>
      <c r="AQ15" s="111"/>
      <c r="AR15" s="140"/>
      <c r="AS15" s="141">
        <f t="shared" si="294"/>
        <v>0</v>
      </c>
      <c r="AT15" s="145">
        <f>'прил № 3 (01.01.20)'!CR1278</f>
        <v>0</v>
      </c>
      <c r="AU15" s="431">
        <f t="shared" si="295"/>
        <v>0</v>
      </c>
      <c r="AV15" s="432">
        <f t="shared" si="296"/>
        <v>0</v>
      </c>
      <c r="AW15" s="138">
        <f t="shared" si="297"/>
        <v>0</v>
      </c>
      <c r="AX15" s="433">
        <f t="shared" si="277"/>
        <v>0</v>
      </c>
      <c r="AY15" s="139">
        <f t="shared" si="299"/>
        <v>0</v>
      </c>
      <c r="AZ15" s="111">
        <f t="shared" si="300"/>
        <v>0</v>
      </c>
      <c r="BA15" s="111"/>
      <c r="BB15" s="140"/>
      <c r="BC15" s="141">
        <f t="shared" si="301"/>
        <v>0</v>
      </c>
      <c r="BD15" s="145">
        <f>'прил № 3 (01.01.20)'!DM1278</f>
        <v>0</v>
      </c>
      <c r="BE15" s="431">
        <f t="shared" si="302"/>
        <v>0</v>
      </c>
      <c r="BF15" s="432">
        <f t="shared" si="303"/>
        <v>0</v>
      </c>
      <c r="BG15" s="138">
        <f t="shared" si="304"/>
        <v>0</v>
      </c>
      <c r="BH15" s="433">
        <f t="shared" si="277"/>
        <v>0</v>
      </c>
      <c r="BI15" s="139">
        <f t="shared" si="306"/>
        <v>0</v>
      </c>
      <c r="BJ15" s="111">
        <f t="shared" si="307"/>
        <v>0</v>
      </c>
      <c r="BK15" s="111"/>
      <c r="BL15" s="140"/>
      <c r="BM15" s="141">
        <f t="shared" si="308"/>
        <v>0</v>
      </c>
      <c r="BN15" s="145">
        <f>'прил № 3 (01.01.20)'!EH1278</f>
        <v>0</v>
      </c>
      <c r="BO15" s="431">
        <f t="shared" si="309"/>
        <v>0</v>
      </c>
      <c r="BP15" s="432">
        <f t="shared" si="310"/>
        <v>0</v>
      </c>
      <c r="BQ15" s="138">
        <f t="shared" si="311"/>
        <v>0</v>
      </c>
      <c r="BR15" s="433">
        <f t="shared" si="277"/>
        <v>0</v>
      </c>
      <c r="BS15" s="139">
        <f t="shared" si="313"/>
        <v>0</v>
      </c>
      <c r="BT15" s="111">
        <f t="shared" si="314"/>
        <v>0</v>
      </c>
      <c r="BU15" s="111"/>
      <c r="BV15" s="140"/>
      <c r="BW15" s="141">
        <f t="shared" si="315"/>
        <v>0</v>
      </c>
      <c r="BX15" s="145">
        <f>'прил № 3 (01.01.20)'!FC1278</f>
        <v>0</v>
      </c>
      <c r="BY15" s="431">
        <f t="shared" si="316"/>
        <v>0</v>
      </c>
      <c r="BZ15" s="432">
        <f t="shared" si="317"/>
        <v>0</v>
      </c>
      <c r="CA15" s="138">
        <f t="shared" si="318"/>
        <v>0</v>
      </c>
      <c r="CB15" s="433">
        <f t="shared" si="277"/>
        <v>0</v>
      </c>
      <c r="CC15" s="139">
        <f t="shared" si="320"/>
        <v>0</v>
      </c>
      <c r="CD15" s="111">
        <f t="shared" si="321"/>
        <v>0</v>
      </c>
      <c r="CE15" s="111"/>
      <c r="CF15" s="140"/>
      <c r="CG15" s="141">
        <f t="shared" si="322"/>
        <v>0</v>
      </c>
      <c r="CH15" s="145">
        <f>'прил № 3 (01.01.20)'!FX1278</f>
        <v>0</v>
      </c>
      <c r="CI15" s="431">
        <f t="shared" si="323"/>
        <v>0</v>
      </c>
      <c r="CJ15" s="432">
        <f t="shared" si="324"/>
        <v>0</v>
      </c>
      <c r="CK15" s="138">
        <f t="shared" si="325"/>
        <v>0</v>
      </c>
      <c r="CL15" s="433">
        <f t="shared" si="326"/>
        <v>0</v>
      </c>
      <c r="CM15" s="139">
        <f t="shared" si="327"/>
        <v>0</v>
      </c>
      <c r="CN15" s="111">
        <f t="shared" si="328"/>
        <v>0</v>
      </c>
      <c r="CO15" s="111"/>
      <c r="CP15" s="140"/>
      <c r="CQ15" s="141">
        <f t="shared" si="329"/>
        <v>0</v>
      </c>
      <c r="CR15" s="145">
        <f>'прил № 3 (01.01.20)'!GS1278</f>
        <v>0</v>
      </c>
      <c r="CS15" s="431">
        <f t="shared" si="330"/>
        <v>0</v>
      </c>
      <c r="CT15" s="432">
        <f t="shared" si="331"/>
        <v>0</v>
      </c>
      <c r="CU15" s="138">
        <f t="shared" si="332"/>
        <v>0</v>
      </c>
      <c r="CV15" s="433">
        <f t="shared" si="326"/>
        <v>0</v>
      </c>
      <c r="CW15" s="139">
        <f t="shared" si="334"/>
        <v>0</v>
      </c>
      <c r="CX15" s="111">
        <f t="shared" si="335"/>
        <v>0</v>
      </c>
      <c r="CY15" s="111"/>
      <c r="CZ15" s="140"/>
      <c r="DA15" s="141">
        <f t="shared" si="336"/>
        <v>0</v>
      </c>
      <c r="DB15" s="145">
        <f>'прил № 3 (01.01.20)'!HN1278</f>
        <v>0</v>
      </c>
      <c r="DC15" s="431">
        <f t="shared" si="337"/>
        <v>0</v>
      </c>
      <c r="DD15" s="432">
        <f t="shared" si="338"/>
        <v>0</v>
      </c>
      <c r="DE15" s="138">
        <f t="shared" si="339"/>
        <v>0</v>
      </c>
      <c r="DF15" s="433">
        <f t="shared" si="326"/>
        <v>0</v>
      </c>
      <c r="DG15" s="139">
        <f t="shared" si="341"/>
        <v>0</v>
      </c>
      <c r="DH15" s="111">
        <f t="shared" si="342"/>
        <v>0</v>
      </c>
      <c r="DI15" s="111"/>
      <c r="DJ15" s="140"/>
      <c r="DK15" s="141">
        <f t="shared" si="343"/>
        <v>0</v>
      </c>
      <c r="DL15" s="145">
        <f>'прил № 3 (01.01.20)'!II1278</f>
        <v>0</v>
      </c>
      <c r="DM15" s="431">
        <f t="shared" si="344"/>
        <v>0</v>
      </c>
      <c r="DN15" s="432">
        <f t="shared" si="345"/>
        <v>0</v>
      </c>
      <c r="DO15" s="138">
        <f t="shared" si="346"/>
        <v>0</v>
      </c>
      <c r="DP15" s="433">
        <f t="shared" si="326"/>
        <v>0</v>
      </c>
      <c r="DQ15" s="139">
        <f t="shared" si="348"/>
        <v>0</v>
      </c>
      <c r="DR15" s="111">
        <f t="shared" si="349"/>
        <v>0</v>
      </c>
      <c r="DS15" s="111"/>
      <c r="DT15" s="140"/>
      <c r="DU15" s="141">
        <f t="shared" si="350"/>
        <v>0</v>
      </c>
      <c r="DV15" s="145">
        <f>'прил № 3 (01.01.20)'!JD1278</f>
        <v>23</v>
      </c>
      <c r="DW15" s="431">
        <f t="shared" si="351"/>
        <v>2.9950000000000001E-2</v>
      </c>
      <c r="DX15" s="432">
        <f t="shared" si="352"/>
        <v>0</v>
      </c>
      <c r="DY15" s="138">
        <f t="shared" si="353"/>
        <v>0</v>
      </c>
      <c r="DZ15" s="433">
        <f t="shared" si="326"/>
        <v>0</v>
      </c>
      <c r="EA15" s="139">
        <f t="shared" si="355"/>
        <v>0</v>
      </c>
      <c r="EB15" s="111">
        <f t="shared" si="356"/>
        <v>0</v>
      </c>
      <c r="EC15" s="111"/>
      <c r="ED15" s="140"/>
      <c r="EE15" s="141">
        <f t="shared" si="357"/>
        <v>0</v>
      </c>
      <c r="EF15" s="145">
        <f>'прил № 3 (01.01.20)'!JY1278</f>
        <v>0</v>
      </c>
      <c r="EG15" s="431">
        <f t="shared" si="358"/>
        <v>0</v>
      </c>
      <c r="EH15" s="432">
        <f t="shared" si="359"/>
        <v>0</v>
      </c>
      <c r="EI15" s="138">
        <f t="shared" si="360"/>
        <v>0</v>
      </c>
      <c r="EJ15" s="433">
        <f t="shared" si="326"/>
        <v>0</v>
      </c>
      <c r="EK15" s="139">
        <f t="shared" si="362"/>
        <v>0</v>
      </c>
      <c r="EL15" s="111">
        <f t="shared" si="363"/>
        <v>0</v>
      </c>
      <c r="EM15" s="111"/>
      <c r="EN15" s="140"/>
      <c r="EO15" s="141">
        <f t="shared" si="364"/>
        <v>0</v>
      </c>
      <c r="EP15" s="145">
        <f>'прил № 3 (01.01.20)'!KT1278</f>
        <v>7</v>
      </c>
      <c r="EQ15" s="431">
        <f t="shared" si="365"/>
        <v>8.3899999999999999E-3</v>
      </c>
      <c r="ER15" s="432">
        <f t="shared" si="366"/>
        <v>0</v>
      </c>
      <c r="ES15" s="138">
        <f t="shared" si="367"/>
        <v>0</v>
      </c>
      <c r="ET15" s="433">
        <f t="shared" si="326"/>
        <v>0</v>
      </c>
      <c r="EU15" s="139">
        <f t="shared" si="369"/>
        <v>0</v>
      </c>
      <c r="EV15" s="111">
        <f t="shared" si="370"/>
        <v>0</v>
      </c>
      <c r="EW15" s="111"/>
      <c r="EX15" s="140"/>
      <c r="EY15" s="141">
        <f t="shared" si="371"/>
        <v>0</v>
      </c>
      <c r="EZ15" s="145">
        <f>'прил № 3 (01.01.20)'!LO1278</f>
        <v>27</v>
      </c>
      <c r="FA15" s="431">
        <f t="shared" si="372"/>
        <v>3.2070000000000001E-2</v>
      </c>
      <c r="FB15" s="432">
        <f t="shared" si="373"/>
        <v>2575.2199999999998</v>
      </c>
      <c r="FC15" s="138">
        <f t="shared" si="374"/>
        <v>95.37851852</v>
      </c>
      <c r="FD15" s="433">
        <f t="shared" si="375"/>
        <v>8.2799999999999994</v>
      </c>
      <c r="FE15" s="139">
        <f t="shared" si="376"/>
        <v>789.73413000000005</v>
      </c>
      <c r="FF15" s="111">
        <f t="shared" si="377"/>
        <v>21322.82</v>
      </c>
      <c r="FG15" s="111"/>
      <c r="FH15" s="140"/>
      <c r="FI15" s="141">
        <f t="shared" si="378"/>
        <v>10.130599999999999</v>
      </c>
      <c r="FJ15" s="145">
        <f>'прил № 3 (01.01.20)'!MJ1278</f>
        <v>0</v>
      </c>
      <c r="FK15" s="431">
        <f t="shared" si="379"/>
        <v>0</v>
      </c>
      <c r="FL15" s="432">
        <f t="shared" si="380"/>
        <v>0</v>
      </c>
      <c r="FM15" s="138">
        <f t="shared" si="381"/>
        <v>0</v>
      </c>
      <c r="FN15" s="433">
        <f t="shared" si="375"/>
        <v>0</v>
      </c>
      <c r="FO15" s="139">
        <f t="shared" si="383"/>
        <v>0</v>
      </c>
      <c r="FP15" s="111">
        <f t="shared" si="384"/>
        <v>0</v>
      </c>
      <c r="FQ15" s="111"/>
      <c r="FR15" s="140"/>
      <c r="FS15" s="141">
        <f t="shared" si="385"/>
        <v>0</v>
      </c>
      <c r="FT15" s="145">
        <f>'прил № 3 (01.01.20)'!NE1278</f>
        <v>0</v>
      </c>
      <c r="FU15" s="431">
        <f t="shared" si="386"/>
        <v>0</v>
      </c>
      <c r="FV15" s="432">
        <f t="shared" si="387"/>
        <v>0</v>
      </c>
      <c r="FW15" s="138">
        <f t="shared" si="388"/>
        <v>0</v>
      </c>
      <c r="FX15" s="433">
        <f t="shared" si="375"/>
        <v>0</v>
      </c>
      <c r="FY15" s="139">
        <f t="shared" si="390"/>
        <v>0</v>
      </c>
      <c r="FZ15" s="111">
        <f t="shared" si="391"/>
        <v>0</v>
      </c>
      <c r="GA15" s="111"/>
      <c r="GB15" s="140"/>
      <c r="GC15" s="141">
        <f t="shared" si="392"/>
        <v>0</v>
      </c>
      <c r="GD15" s="145">
        <f>'прил № 3 (01.01.20)'!NZ1278</f>
        <v>40</v>
      </c>
      <c r="GE15" s="431">
        <f t="shared" si="393"/>
        <v>8.1629999999999994E-2</v>
      </c>
      <c r="GF15" s="432">
        <f t="shared" si="394"/>
        <v>6016.13</v>
      </c>
      <c r="GG15" s="138">
        <f t="shared" si="395"/>
        <v>150.40325000000001</v>
      </c>
      <c r="GH15" s="433">
        <f t="shared" si="375"/>
        <v>8.2799999999999994</v>
      </c>
      <c r="GI15" s="139">
        <f t="shared" si="397"/>
        <v>1245.3389099999999</v>
      </c>
      <c r="GJ15" s="111">
        <f t="shared" si="398"/>
        <v>49813.56</v>
      </c>
      <c r="GK15" s="111"/>
      <c r="GL15" s="140"/>
      <c r="GM15" s="141">
        <f t="shared" si="399"/>
        <v>15.97503</v>
      </c>
      <c r="GN15" s="145">
        <f>'прил № 3 (01.01.20)'!OU1278</f>
        <v>11</v>
      </c>
      <c r="GO15" s="431">
        <f t="shared" si="400"/>
        <v>1.291E-2</v>
      </c>
      <c r="GP15" s="432">
        <f t="shared" si="401"/>
        <v>0</v>
      </c>
      <c r="GQ15" s="138">
        <f t="shared" si="402"/>
        <v>0</v>
      </c>
      <c r="GR15" s="433">
        <f t="shared" si="403"/>
        <v>0</v>
      </c>
      <c r="GS15" s="139">
        <f t="shared" si="404"/>
        <v>0</v>
      </c>
      <c r="GT15" s="111">
        <f t="shared" si="405"/>
        <v>0</v>
      </c>
      <c r="GU15" s="111"/>
      <c r="GV15" s="140"/>
      <c r="GW15" s="141">
        <f t="shared" si="406"/>
        <v>0</v>
      </c>
      <c r="GX15" s="145">
        <f>'прил № 3 (01.01.20)'!PP1278</f>
        <v>0</v>
      </c>
      <c r="GY15" s="431">
        <f t="shared" si="407"/>
        <v>0</v>
      </c>
      <c r="GZ15" s="432">
        <f t="shared" si="408"/>
        <v>0</v>
      </c>
      <c r="HA15" s="138">
        <f t="shared" si="409"/>
        <v>0</v>
      </c>
      <c r="HB15" s="433">
        <f t="shared" si="403"/>
        <v>8.2799999999999994</v>
      </c>
      <c r="HC15" s="139">
        <f t="shared" si="411"/>
        <v>0</v>
      </c>
      <c r="HD15" s="111">
        <f t="shared" si="412"/>
        <v>0</v>
      </c>
      <c r="HE15" s="111"/>
      <c r="HF15" s="140"/>
      <c r="HG15" s="141">
        <f t="shared" si="413"/>
        <v>0</v>
      </c>
      <c r="HH15" s="145">
        <f>'прил № 3 (01.01.20)'!QK1278</f>
        <v>27</v>
      </c>
      <c r="HI15" s="431">
        <f t="shared" si="414"/>
        <v>2.443E-2</v>
      </c>
      <c r="HJ15" s="432">
        <f t="shared" si="415"/>
        <v>0</v>
      </c>
      <c r="HK15" s="138">
        <f t="shared" si="416"/>
        <v>0</v>
      </c>
      <c r="HL15" s="433">
        <f t="shared" si="403"/>
        <v>0</v>
      </c>
      <c r="HM15" s="139">
        <f t="shared" si="418"/>
        <v>0</v>
      </c>
      <c r="HN15" s="111">
        <f t="shared" si="419"/>
        <v>0</v>
      </c>
      <c r="HO15" s="111"/>
      <c r="HP15" s="140"/>
      <c r="HQ15" s="141">
        <f t="shared" si="420"/>
        <v>0</v>
      </c>
      <c r="HR15" s="145">
        <f>'прил № 3 (01.01.20)'!RF1278</f>
        <v>0</v>
      </c>
      <c r="HS15" s="431">
        <f t="shared" si="421"/>
        <v>0</v>
      </c>
      <c r="HT15" s="432">
        <f t="shared" si="422"/>
        <v>0</v>
      </c>
      <c r="HU15" s="138">
        <f t="shared" si="423"/>
        <v>0</v>
      </c>
      <c r="HV15" s="433">
        <f t="shared" si="403"/>
        <v>0</v>
      </c>
      <c r="HW15" s="139">
        <f t="shared" si="425"/>
        <v>0</v>
      </c>
      <c r="HX15" s="111">
        <f t="shared" si="426"/>
        <v>0</v>
      </c>
      <c r="HY15" s="111"/>
      <c r="HZ15" s="140"/>
      <c r="IA15" s="141">
        <f t="shared" si="427"/>
        <v>0</v>
      </c>
      <c r="IB15" s="145">
        <f>'прил № 3 (01.01.20)'!SA1278</f>
        <v>15</v>
      </c>
      <c r="IC15" s="431">
        <f t="shared" si="428"/>
        <v>3.3329999999999999E-2</v>
      </c>
      <c r="ID15" s="432">
        <f t="shared" si="429"/>
        <v>0</v>
      </c>
      <c r="IE15" s="138">
        <f t="shared" si="430"/>
        <v>0</v>
      </c>
      <c r="IF15" s="433">
        <f t="shared" si="431"/>
        <v>0</v>
      </c>
      <c r="IG15" s="139">
        <f t="shared" si="432"/>
        <v>0</v>
      </c>
      <c r="IH15" s="111">
        <f t="shared" si="433"/>
        <v>0</v>
      </c>
      <c r="II15" s="111"/>
      <c r="IJ15" s="140"/>
      <c r="IK15" s="141">
        <f t="shared" si="434"/>
        <v>0</v>
      </c>
      <c r="IL15" s="145">
        <f>'прил № 3 (01.01.20)'!SV1278</f>
        <v>0</v>
      </c>
      <c r="IM15" s="431">
        <f t="shared" si="435"/>
        <v>0</v>
      </c>
      <c r="IN15" s="432">
        <f t="shared" si="436"/>
        <v>0</v>
      </c>
      <c r="IO15" s="138">
        <f t="shared" si="437"/>
        <v>0</v>
      </c>
      <c r="IP15" s="433">
        <f t="shared" si="431"/>
        <v>0</v>
      </c>
      <c r="IQ15" s="139">
        <f t="shared" si="439"/>
        <v>0</v>
      </c>
      <c r="IR15" s="111">
        <f t="shared" si="440"/>
        <v>0</v>
      </c>
      <c r="IS15" s="111"/>
      <c r="IT15" s="140"/>
      <c r="IU15" s="141">
        <f t="shared" si="441"/>
        <v>0</v>
      </c>
      <c r="IV15" s="145">
        <f>'прил № 3 (01.01.20)'!TQ1278</f>
        <v>0</v>
      </c>
      <c r="IW15" s="431">
        <f t="shared" si="442"/>
        <v>0</v>
      </c>
      <c r="IX15" s="432">
        <f t="shared" si="443"/>
        <v>0</v>
      </c>
      <c r="IY15" s="138">
        <f t="shared" si="444"/>
        <v>0</v>
      </c>
      <c r="IZ15" s="433">
        <f t="shared" si="431"/>
        <v>0</v>
      </c>
      <c r="JA15" s="139">
        <f t="shared" si="446"/>
        <v>0</v>
      </c>
      <c r="JB15" s="111">
        <f t="shared" si="447"/>
        <v>0</v>
      </c>
      <c r="JC15" s="111"/>
      <c r="JD15" s="140"/>
      <c r="JE15" s="141">
        <f t="shared" si="448"/>
        <v>0</v>
      </c>
      <c r="JF15" s="145">
        <f>'прил № 3 (01.01.20)'!UL1278</f>
        <v>0</v>
      </c>
      <c r="JG15" s="431">
        <f t="shared" si="449"/>
        <v>0</v>
      </c>
      <c r="JH15" s="432">
        <f t="shared" si="450"/>
        <v>0</v>
      </c>
      <c r="JI15" s="138">
        <f t="shared" si="451"/>
        <v>0</v>
      </c>
      <c r="JJ15" s="433">
        <f t="shared" si="431"/>
        <v>0</v>
      </c>
      <c r="JK15" s="139">
        <f t="shared" si="453"/>
        <v>0</v>
      </c>
      <c r="JL15" s="111">
        <f t="shared" si="454"/>
        <v>0</v>
      </c>
      <c r="JM15" s="111"/>
      <c r="JN15" s="140"/>
      <c r="JO15" s="141">
        <f t="shared" si="455"/>
        <v>0</v>
      </c>
      <c r="JP15" s="145">
        <f>'прил № 3 (01.01.20)'!VG1278</f>
        <v>26</v>
      </c>
      <c r="JQ15" s="431">
        <f t="shared" si="456"/>
        <v>2.0629999999999999E-2</v>
      </c>
      <c r="JR15" s="432">
        <f t="shared" si="457"/>
        <v>0</v>
      </c>
      <c r="JS15" s="138">
        <f t="shared" si="458"/>
        <v>0</v>
      </c>
      <c r="JT15" s="433">
        <f t="shared" si="459"/>
        <v>0</v>
      </c>
      <c r="JU15" s="139">
        <f t="shared" si="460"/>
        <v>0</v>
      </c>
      <c r="JV15" s="111">
        <f t="shared" si="461"/>
        <v>0</v>
      </c>
      <c r="JW15" s="111"/>
      <c r="JX15" s="140"/>
      <c r="JY15" s="141">
        <f t="shared" si="462"/>
        <v>0</v>
      </c>
      <c r="JZ15" s="145">
        <f>'прил № 3 (01.01.20)'!WB1278</f>
        <v>0</v>
      </c>
      <c r="KA15" s="431">
        <f t="shared" si="463"/>
        <v>0</v>
      </c>
      <c r="KB15" s="432">
        <f t="shared" si="464"/>
        <v>0</v>
      </c>
      <c r="KC15" s="138">
        <f t="shared" si="465"/>
        <v>0</v>
      </c>
      <c r="KD15" s="433">
        <f t="shared" si="459"/>
        <v>0</v>
      </c>
      <c r="KE15" s="139">
        <f t="shared" si="467"/>
        <v>0</v>
      </c>
      <c r="KF15" s="111">
        <f t="shared" si="468"/>
        <v>0</v>
      </c>
      <c r="KG15" s="111"/>
      <c r="KH15" s="140"/>
      <c r="KI15" s="141">
        <f t="shared" si="469"/>
        <v>0</v>
      </c>
      <c r="KJ15" s="145">
        <f>'прил № 3 (01.01.20)'!WW1278</f>
        <v>0</v>
      </c>
      <c r="KK15" s="431">
        <f t="shared" si="470"/>
        <v>0</v>
      </c>
      <c r="KL15" s="432">
        <f t="shared" si="471"/>
        <v>0</v>
      </c>
      <c r="KM15" s="138">
        <f t="shared" si="472"/>
        <v>0</v>
      </c>
      <c r="KN15" s="433">
        <f t="shared" si="459"/>
        <v>0</v>
      </c>
      <c r="KO15" s="139">
        <f t="shared" si="474"/>
        <v>0</v>
      </c>
      <c r="KP15" s="111">
        <f t="shared" si="475"/>
        <v>0</v>
      </c>
      <c r="KQ15" s="111"/>
      <c r="KR15" s="140"/>
      <c r="KS15" s="141">
        <f t="shared" si="476"/>
        <v>0</v>
      </c>
      <c r="KT15" s="145">
        <f>'прил № 3 (01.01.20)'!XR1278</f>
        <v>0</v>
      </c>
      <c r="KU15" s="431" t="e">
        <f t="shared" si="477"/>
        <v>#DIV/0!</v>
      </c>
      <c r="KV15" s="432" t="e">
        <f t="shared" si="478"/>
        <v>#DIV/0!</v>
      </c>
      <c r="KW15" s="138">
        <f t="shared" si="479"/>
        <v>0</v>
      </c>
      <c r="KX15" s="433">
        <f t="shared" si="459"/>
        <v>0</v>
      </c>
      <c r="KY15" s="139">
        <f t="shared" si="481"/>
        <v>0</v>
      </c>
      <c r="KZ15" s="111">
        <f t="shared" si="482"/>
        <v>0</v>
      </c>
      <c r="LA15" s="111"/>
      <c r="LB15" s="140"/>
      <c r="LC15" s="141">
        <f t="shared" si="483"/>
        <v>0</v>
      </c>
      <c r="LD15" s="322">
        <f t="shared" si="484"/>
        <v>188</v>
      </c>
      <c r="LE15" s="431">
        <f t="shared" si="485"/>
        <v>7.0800000000000004E-3</v>
      </c>
      <c r="LF15" s="432">
        <f t="shared" si="486"/>
        <v>1770</v>
      </c>
      <c r="LG15" s="138">
        <f t="shared" si="487"/>
        <v>9.4148936200000009</v>
      </c>
      <c r="LH15" s="433">
        <f t="shared" si="488"/>
        <v>8.2799999999999994</v>
      </c>
      <c r="LI15" s="139">
        <f t="shared" si="489"/>
        <v>77.95532</v>
      </c>
      <c r="LJ15" s="111">
        <f t="shared" si="490"/>
        <v>14655.6</v>
      </c>
      <c r="LK15" s="111"/>
      <c r="LL15" s="140"/>
    </row>
    <row r="16" spans="1:324" ht="24" customHeight="1">
      <c r="A16" s="612"/>
      <c r="B16" s="12" t="s">
        <v>731</v>
      </c>
      <c r="C16" s="12" t="s">
        <v>840</v>
      </c>
      <c r="D16" s="12" t="s">
        <v>422</v>
      </c>
      <c r="E16" s="4" t="s">
        <v>32</v>
      </c>
      <c r="F16" s="145">
        <f>'прил № 3 (01.01.20)'!L1279</f>
        <v>1</v>
      </c>
      <c r="G16" s="431">
        <f t="shared" si="491"/>
        <v>1.6100000000000001E-3</v>
      </c>
      <c r="H16" s="432">
        <f t="shared" si="492"/>
        <v>0</v>
      </c>
      <c r="I16" s="138">
        <f t="shared" si="270"/>
        <v>0</v>
      </c>
      <c r="J16" s="433">
        <f t="shared" si="493"/>
        <v>0</v>
      </c>
      <c r="K16" s="139">
        <f t="shared" si="271"/>
        <v>0</v>
      </c>
      <c r="L16" s="111">
        <f t="shared" si="272"/>
        <v>0</v>
      </c>
      <c r="M16" s="111"/>
      <c r="N16" s="140"/>
      <c r="O16" s="141">
        <f t="shared" si="273"/>
        <v>0</v>
      </c>
      <c r="P16" s="145">
        <f>'прил № 3 (01.01.20)'!AG1279</f>
        <v>3</v>
      </c>
      <c r="Q16" s="431">
        <f t="shared" si="274"/>
        <v>2.7499999999999998E-3</v>
      </c>
      <c r="R16" s="432">
        <f t="shared" si="275"/>
        <v>0</v>
      </c>
      <c r="S16" s="138">
        <f t="shared" si="276"/>
        <v>0</v>
      </c>
      <c r="T16" s="433">
        <f t="shared" si="277"/>
        <v>0</v>
      </c>
      <c r="U16" s="139">
        <f t="shared" si="278"/>
        <v>0</v>
      </c>
      <c r="V16" s="111">
        <f t="shared" si="279"/>
        <v>0</v>
      </c>
      <c r="W16" s="111"/>
      <c r="X16" s="140"/>
      <c r="Y16" s="141">
        <f t="shared" si="280"/>
        <v>0</v>
      </c>
      <c r="Z16" s="145">
        <f>'прил № 3 (01.01.20)'!BB1279</f>
        <v>0</v>
      </c>
      <c r="AA16" s="431">
        <f t="shared" si="281"/>
        <v>0</v>
      </c>
      <c r="AB16" s="432">
        <f t="shared" si="282"/>
        <v>0</v>
      </c>
      <c r="AC16" s="138">
        <f t="shared" si="283"/>
        <v>0</v>
      </c>
      <c r="AD16" s="433">
        <f t="shared" si="277"/>
        <v>0</v>
      </c>
      <c r="AE16" s="139">
        <f t="shared" si="285"/>
        <v>0</v>
      </c>
      <c r="AF16" s="111">
        <f t="shared" si="286"/>
        <v>0</v>
      </c>
      <c r="AG16" s="111"/>
      <c r="AH16" s="140"/>
      <c r="AI16" s="141">
        <f t="shared" si="287"/>
        <v>0</v>
      </c>
      <c r="AJ16" s="145">
        <f>'прил № 3 (01.01.20)'!BW1279</f>
        <v>0</v>
      </c>
      <c r="AK16" s="431">
        <f t="shared" si="288"/>
        <v>0</v>
      </c>
      <c r="AL16" s="432">
        <f t="shared" si="289"/>
        <v>0</v>
      </c>
      <c r="AM16" s="138">
        <f t="shared" si="290"/>
        <v>0</v>
      </c>
      <c r="AN16" s="433">
        <f t="shared" si="277"/>
        <v>0</v>
      </c>
      <c r="AO16" s="139">
        <f t="shared" si="292"/>
        <v>0</v>
      </c>
      <c r="AP16" s="111">
        <f t="shared" si="293"/>
        <v>0</v>
      </c>
      <c r="AQ16" s="111"/>
      <c r="AR16" s="140"/>
      <c r="AS16" s="141">
        <f t="shared" si="294"/>
        <v>0</v>
      </c>
      <c r="AT16" s="145">
        <f>'прил № 3 (01.01.20)'!CR1279</f>
        <v>3</v>
      </c>
      <c r="AU16" s="431">
        <f t="shared" si="295"/>
        <v>3.14E-3</v>
      </c>
      <c r="AV16" s="432">
        <f t="shared" si="296"/>
        <v>0</v>
      </c>
      <c r="AW16" s="138">
        <f t="shared" si="297"/>
        <v>0</v>
      </c>
      <c r="AX16" s="433">
        <f t="shared" si="277"/>
        <v>0</v>
      </c>
      <c r="AY16" s="139">
        <f t="shared" si="299"/>
        <v>0</v>
      </c>
      <c r="AZ16" s="111">
        <f t="shared" si="300"/>
        <v>0</v>
      </c>
      <c r="BA16" s="111"/>
      <c r="BB16" s="140"/>
      <c r="BC16" s="141">
        <f t="shared" si="301"/>
        <v>0</v>
      </c>
      <c r="BD16" s="145">
        <f>'прил № 3 (01.01.20)'!DM1279</f>
        <v>0</v>
      </c>
      <c r="BE16" s="431">
        <f t="shared" si="302"/>
        <v>0</v>
      </c>
      <c r="BF16" s="432">
        <f t="shared" si="303"/>
        <v>0</v>
      </c>
      <c r="BG16" s="138">
        <f t="shared" si="304"/>
        <v>0</v>
      </c>
      <c r="BH16" s="433">
        <f t="shared" si="277"/>
        <v>0</v>
      </c>
      <c r="BI16" s="139">
        <f t="shared" si="306"/>
        <v>0</v>
      </c>
      <c r="BJ16" s="111">
        <f t="shared" si="307"/>
        <v>0</v>
      </c>
      <c r="BK16" s="111"/>
      <c r="BL16" s="140"/>
      <c r="BM16" s="141">
        <f t="shared" si="308"/>
        <v>0</v>
      </c>
      <c r="BN16" s="145">
        <f>'прил № 3 (01.01.20)'!EH1279</f>
        <v>1</v>
      </c>
      <c r="BO16" s="431">
        <f t="shared" si="309"/>
        <v>1.4599999999999999E-3</v>
      </c>
      <c r="BP16" s="432">
        <f t="shared" si="310"/>
        <v>0</v>
      </c>
      <c r="BQ16" s="138">
        <f t="shared" si="311"/>
        <v>0</v>
      </c>
      <c r="BR16" s="433">
        <f t="shared" si="277"/>
        <v>0</v>
      </c>
      <c r="BS16" s="139">
        <f t="shared" si="313"/>
        <v>0</v>
      </c>
      <c r="BT16" s="111">
        <f t="shared" si="314"/>
        <v>0</v>
      </c>
      <c r="BU16" s="111"/>
      <c r="BV16" s="140"/>
      <c r="BW16" s="141">
        <f t="shared" si="315"/>
        <v>0</v>
      </c>
      <c r="BX16" s="145">
        <f>'прил № 3 (01.01.20)'!FC1279</f>
        <v>0</v>
      </c>
      <c r="BY16" s="431">
        <f t="shared" si="316"/>
        <v>0</v>
      </c>
      <c r="BZ16" s="432">
        <f t="shared" si="317"/>
        <v>0</v>
      </c>
      <c r="CA16" s="138">
        <f t="shared" si="318"/>
        <v>0</v>
      </c>
      <c r="CB16" s="433">
        <f t="shared" si="277"/>
        <v>0</v>
      </c>
      <c r="CC16" s="139">
        <f t="shared" si="320"/>
        <v>0</v>
      </c>
      <c r="CD16" s="111">
        <f t="shared" si="321"/>
        <v>0</v>
      </c>
      <c r="CE16" s="111"/>
      <c r="CF16" s="140"/>
      <c r="CG16" s="141">
        <f t="shared" si="322"/>
        <v>0</v>
      </c>
      <c r="CH16" s="145">
        <f>'прил № 3 (01.01.20)'!FX1279</f>
        <v>3</v>
      </c>
      <c r="CI16" s="431">
        <f t="shared" si="323"/>
        <v>2.99E-3</v>
      </c>
      <c r="CJ16" s="432">
        <f t="shared" si="324"/>
        <v>0</v>
      </c>
      <c r="CK16" s="138">
        <f t="shared" si="325"/>
        <v>0</v>
      </c>
      <c r="CL16" s="433">
        <f t="shared" si="326"/>
        <v>0</v>
      </c>
      <c r="CM16" s="139">
        <f t="shared" si="327"/>
        <v>0</v>
      </c>
      <c r="CN16" s="111">
        <f t="shared" si="328"/>
        <v>0</v>
      </c>
      <c r="CO16" s="111"/>
      <c r="CP16" s="140"/>
      <c r="CQ16" s="141">
        <f t="shared" si="329"/>
        <v>0</v>
      </c>
      <c r="CR16" s="145">
        <f>'прил № 3 (01.01.20)'!GS1279</f>
        <v>0</v>
      </c>
      <c r="CS16" s="431">
        <f t="shared" si="330"/>
        <v>0</v>
      </c>
      <c r="CT16" s="432">
        <f t="shared" si="331"/>
        <v>0</v>
      </c>
      <c r="CU16" s="138">
        <f t="shared" si="332"/>
        <v>0</v>
      </c>
      <c r="CV16" s="433">
        <f t="shared" si="326"/>
        <v>0</v>
      </c>
      <c r="CW16" s="139">
        <f t="shared" si="334"/>
        <v>0</v>
      </c>
      <c r="CX16" s="111">
        <f t="shared" si="335"/>
        <v>0</v>
      </c>
      <c r="CY16" s="111"/>
      <c r="CZ16" s="140"/>
      <c r="DA16" s="141">
        <f t="shared" si="336"/>
        <v>0</v>
      </c>
      <c r="DB16" s="145">
        <f>'прил № 3 (01.01.20)'!HN1279</f>
        <v>0</v>
      </c>
      <c r="DC16" s="431">
        <f t="shared" si="337"/>
        <v>0</v>
      </c>
      <c r="DD16" s="432">
        <f t="shared" si="338"/>
        <v>0</v>
      </c>
      <c r="DE16" s="138">
        <f t="shared" si="339"/>
        <v>0</v>
      </c>
      <c r="DF16" s="433">
        <f t="shared" si="326"/>
        <v>0</v>
      </c>
      <c r="DG16" s="139">
        <f t="shared" si="341"/>
        <v>0</v>
      </c>
      <c r="DH16" s="111">
        <f t="shared" si="342"/>
        <v>0</v>
      </c>
      <c r="DI16" s="111"/>
      <c r="DJ16" s="140"/>
      <c r="DK16" s="141">
        <f t="shared" si="343"/>
        <v>0</v>
      </c>
      <c r="DL16" s="145">
        <f>'прил № 3 (01.01.20)'!II1279</f>
        <v>0</v>
      </c>
      <c r="DM16" s="431">
        <f t="shared" si="344"/>
        <v>0</v>
      </c>
      <c r="DN16" s="432">
        <f t="shared" si="345"/>
        <v>0</v>
      </c>
      <c r="DO16" s="138">
        <f t="shared" si="346"/>
        <v>0</v>
      </c>
      <c r="DP16" s="433">
        <f t="shared" si="326"/>
        <v>0</v>
      </c>
      <c r="DQ16" s="139">
        <f t="shared" si="348"/>
        <v>0</v>
      </c>
      <c r="DR16" s="111">
        <f t="shared" si="349"/>
        <v>0</v>
      </c>
      <c r="DS16" s="111"/>
      <c r="DT16" s="140"/>
      <c r="DU16" s="141">
        <f t="shared" si="350"/>
        <v>0</v>
      </c>
      <c r="DV16" s="145">
        <f>'прил № 3 (01.01.20)'!JD1279</f>
        <v>2</v>
      </c>
      <c r="DW16" s="431">
        <f t="shared" si="351"/>
        <v>2.5999999999999999E-3</v>
      </c>
      <c r="DX16" s="432">
        <f t="shared" si="352"/>
        <v>0</v>
      </c>
      <c r="DY16" s="138">
        <f t="shared" si="353"/>
        <v>0</v>
      </c>
      <c r="DZ16" s="433">
        <f t="shared" si="326"/>
        <v>0</v>
      </c>
      <c r="EA16" s="139">
        <f t="shared" si="355"/>
        <v>0</v>
      </c>
      <c r="EB16" s="111">
        <f t="shared" si="356"/>
        <v>0</v>
      </c>
      <c r="EC16" s="111"/>
      <c r="ED16" s="140"/>
      <c r="EE16" s="141">
        <f t="shared" si="357"/>
        <v>0</v>
      </c>
      <c r="EF16" s="145">
        <f>'прил № 3 (01.01.20)'!JY1279</f>
        <v>1</v>
      </c>
      <c r="EG16" s="431">
        <f t="shared" si="358"/>
        <v>1.1199999999999999E-3</v>
      </c>
      <c r="EH16" s="432">
        <f t="shared" si="359"/>
        <v>0</v>
      </c>
      <c r="EI16" s="138">
        <f t="shared" si="360"/>
        <v>0</v>
      </c>
      <c r="EJ16" s="433">
        <f t="shared" si="326"/>
        <v>0</v>
      </c>
      <c r="EK16" s="139">
        <f t="shared" si="362"/>
        <v>0</v>
      </c>
      <c r="EL16" s="111">
        <f t="shared" si="363"/>
        <v>0</v>
      </c>
      <c r="EM16" s="111"/>
      <c r="EN16" s="140"/>
      <c r="EO16" s="141">
        <f t="shared" si="364"/>
        <v>0</v>
      </c>
      <c r="EP16" s="145">
        <f>'прил № 3 (01.01.20)'!KT1279</f>
        <v>0</v>
      </c>
      <c r="EQ16" s="431">
        <f t="shared" si="365"/>
        <v>0</v>
      </c>
      <c r="ER16" s="432">
        <f t="shared" si="366"/>
        <v>0</v>
      </c>
      <c r="ES16" s="138">
        <f t="shared" si="367"/>
        <v>0</v>
      </c>
      <c r="ET16" s="433">
        <f t="shared" si="326"/>
        <v>0</v>
      </c>
      <c r="EU16" s="139">
        <f t="shared" si="369"/>
        <v>0</v>
      </c>
      <c r="EV16" s="111">
        <f t="shared" si="370"/>
        <v>0</v>
      </c>
      <c r="EW16" s="111"/>
      <c r="EX16" s="140"/>
      <c r="EY16" s="141">
        <f t="shared" si="371"/>
        <v>0</v>
      </c>
      <c r="EZ16" s="145">
        <f>'прил № 3 (01.01.20)'!LO1279</f>
        <v>3</v>
      </c>
      <c r="FA16" s="431">
        <f t="shared" si="372"/>
        <v>3.5599999999999998E-3</v>
      </c>
      <c r="FB16" s="432">
        <f t="shared" si="373"/>
        <v>285.87</v>
      </c>
      <c r="FC16" s="138">
        <f t="shared" si="374"/>
        <v>95.29</v>
      </c>
      <c r="FD16" s="433">
        <f t="shared" si="375"/>
        <v>8.2799999999999994</v>
      </c>
      <c r="FE16" s="139">
        <f t="shared" si="376"/>
        <v>789.00120000000004</v>
      </c>
      <c r="FF16" s="111">
        <f t="shared" si="377"/>
        <v>2367</v>
      </c>
      <c r="FG16" s="111"/>
      <c r="FH16" s="140"/>
      <c r="FI16" s="141">
        <f t="shared" si="378"/>
        <v>10.11721</v>
      </c>
      <c r="FJ16" s="145">
        <f>'прил № 3 (01.01.20)'!MJ1279</f>
        <v>2</v>
      </c>
      <c r="FK16" s="431">
        <f t="shared" si="379"/>
        <v>1.97E-3</v>
      </c>
      <c r="FL16" s="432">
        <f t="shared" si="380"/>
        <v>0</v>
      </c>
      <c r="FM16" s="138">
        <f t="shared" si="381"/>
        <v>0</v>
      </c>
      <c r="FN16" s="433">
        <f t="shared" si="375"/>
        <v>0</v>
      </c>
      <c r="FO16" s="139">
        <f t="shared" si="383"/>
        <v>0</v>
      </c>
      <c r="FP16" s="111">
        <f t="shared" si="384"/>
        <v>0</v>
      </c>
      <c r="FQ16" s="111"/>
      <c r="FR16" s="140"/>
      <c r="FS16" s="141">
        <f t="shared" si="385"/>
        <v>0</v>
      </c>
      <c r="FT16" s="145">
        <f>'прил № 3 (01.01.20)'!NE1279</f>
        <v>2</v>
      </c>
      <c r="FU16" s="431">
        <f t="shared" si="386"/>
        <v>2.7699999999999999E-3</v>
      </c>
      <c r="FV16" s="432">
        <f t="shared" si="387"/>
        <v>0</v>
      </c>
      <c r="FW16" s="138">
        <f t="shared" si="388"/>
        <v>0</v>
      </c>
      <c r="FX16" s="433">
        <f t="shared" si="375"/>
        <v>0</v>
      </c>
      <c r="FY16" s="139">
        <f t="shared" si="390"/>
        <v>0</v>
      </c>
      <c r="FZ16" s="111">
        <f t="shared" si="391"/>
        <v>0</v>
      </c>
      <c r="GA16" s="111"/>
      <c r="GB16" s="140"/>
      <c r="GC16" s="141">
        <f t="shared" si="392"/>
        <v>0</v>
      </c>
      <c r="GD16" s="145">
        <f>'прил № 3 (01.01.20)'!NZ1279</f>
        <v>3</v>
      </c>
      <c r="GE16" s="431">
        <f t="shared" si="393"/>
        <v>6.1199999999999996E-3</v>
      </c>
      <c r="GF16" s="432">
        <f t="shared" si="394"/>
        <v>451.04</v>
      </c>
      <c r="GG16" s="138">
        <f t="shared" si="395"/>
        <v>150.34666666999999</v>
      </c>
      <c r="GH16" s="433">
        <f t="shared" si="375"/>
        <v>8.2799999999999994</v>
      </c>
      <c r="GI16" s="139">
        <f t="shared" si="397"/>
        <v>1244.8704</v>
      </c>
      <c r="GJ16" s="111">
        <f t="shared" si="398"/>
        <v>3734.61</v>
      </c>
      <c r="GK16" s="111"/>
      <c r="GL16" s="140"/>
      <c r="GM16" s="141">
        <f t="shared" si="399"/>
        <v>15.962730000000001</v>
      </c>
      <c r="GN16" s="145">
        <f>'прил № 3 (01.01.20)'!OU1279</f>
        <v>1</v>
      </c>
      <c r="GO16" s="431">
        <f t="shared" si="400"/>
        <v>1.17E-3</v>
      </c>
      <c r="GP16" s="432">
        <f t="shared" si="401"/>
        <v>0</v>
      </c>
      <c r="GQ16" s="138">
        <f t="shared" si="402"/>
        <v>0</v>
      </c>
      <c r="GR16" s="433">
        <f t="shared" si="403"/>
        <v>0</v>
      </c>
      <c r="GS16" s="139">
        <f t="shared" si="404"/>
        <v>0</v>
      </c>
      <c r="GT16" s="111">
        <f t="shared" si="405"/>
        <v>0</v>
      </c>
      <c r="GU16" s="111"/>
      <c r="GV16" s="140"/>
      <c r="GW16" s="141">
        <f t="shared" si="406"/>
        <v>0</v>
      </c>
      <c r="GX16" s="145">
        <f>'прил № 3 (01.01.20)'!PP1279</f>
        <v>1</v>
      </c>
      <c r="GY16" s="431">
        <f t="shared" si="407"/>
        <v>6.6E-4</v>
      </c>
      <c r="GZ16" s="432">
        <f t="shared" si="408"/>
        <v>63.36</v>
      </c>
      <c r="HA16" s="138">
        <f t="shared" si="409"/>
        <v>63.36</v>
      </c>
      <c r="HB16" s="433">
        <f t="shared" si="403"/>
        <v>8.2799999999999994</v>
      </c>
      <c r="HC16" s="139">
        <f t="shared" si="411"/>
        <v>524.62080000000003</v>
      </c>
      <c r="HD16" s="111">
        <f t="shared" si="412"/>
        <v>524.62</v>
      </c>
      <c r="HE16" s="111"/>
      <c r="HF16" s="140"/>
      <c r="HG16" s="141">
        <f t="shared" si="413"/>
        <v>6.7271099999999997</v>
      </c>
      <c r="HH16" s="145">
        <f>'прил № 3 (01.01.20)'!QK1279</f>
        <v>4</v>
      </c>
      <c r="HI16" s="431">
        <f t="shared" si="414"/>
        <v>3.62E-3</v>
      </c>
      <c r="HJ16" s="432">
        <f t="shared" si="415"/>
        <v>0</v>
      </c>
      <c r="HK16" s="138">
        <f t="shared" si="416"/>
        <v>0</v>
      </c>
      <c r="HL16" s="433">
        <f t="shared" si="403"/>
        <v>0</v>
      </c>
      <c r="HM16" s="139">
        <f t="shared" si="418"/>
        <v>0</v>
      </c>
      <c r="HN16" s="111">
        <f t="shared" si="419"/>
        <v>0</v>
      </c>
      <c r="HO16" s="111"/>
      <c r="HP16" s="140"/>
      <c r="HQ16" s="141">
        <f t="shared" si="420"/>
        <v>0</v>
      </c>
      <c r="HR16" s="145">
        <f>'прил № 3 (01.01.20)'!RF1279</f>
        <v>4</v>
      </c>
      <c r="HS16" s="431">
        <f t="shared" si="421"/>
        <v>5.6699999999999997E-3</v>
      </c>
      <c r="HT16" s="432">
        <f t="shared" si="422"/>
        <v>0</v>
      </c>
      <c r="HU16" s="138">
        <f t="shared" si="423"/>
        <v>0</v>
      </c>
      <c r="HV16" s="433">
        <f t="shared" si="403"/>
        <v>0</v>
      </c>
      <c r="HW16" s="139">
        <f t="shared" si="425"/>
        <v>0</v>
      </c>
      <c r="HX16" s="111">
        <f t="shared" si="426"/>
        <v>0</v>
      </c>
      <c r="HY16" s="111"/>
      <c r="HZ16" s="140"/>
      <c r="IA16" s="141">
        <f t="shared" si="427"/>
        <v>0</v>
      </c>
      <c r="IB16" s="145">
        <f>'прил № 3 (01.01.20)'!SA1279</f>
        <v>1</v>
      </c>
      <c r="IC16" s="431">
        <f t="shared" si="428"/>
        <v>2.2200000000000002E-3</v>
      </c>
      <c r="ID16" s="432">
        <f t="shared" si="429"/>
        <v>0</v>
      </c>
      <c r="IE16" s="138">
        <f t="shared" si="430"/>
        <v>0</v>
      </c>
      <c r="IF16" s="433">
        <f t="shared" si="431"/>
        <v>0</v>
      </c>
      <c r="IG16" s="139">
        <f t="shared" si="432"/>
        <v>0</v>
      </c>
      <c r="IH16" s="111">
        <f t="shared" si="433"/>
        <v>0</v>
      </c>
      <c r="II16" s="111"/>
      <c r="IJ16" s="140"/>
      <c r="IK16" s="141">
        <f t="shared" si="434"/>
        <v>0</v>
      </c>
      <c r="IL16" s="145">
        <f>'прил № 3 (01.01.20)'!SV1279</f>
        <v>3</v>
      </c>
      <c r="IM16" s="431">
        <f t="shared" si="435"/>
        <v>2.5100000000000001E-3</v>
      </c>
      <c r="IN16" s="432">
        <f t="shared" si="436"/>
        <v>0</v>
      </c>
      <c r="IO16" s="138">
        <f t="shared" si="437"/>
        <v>0</v>
      </c>
      <c r="IP16" s="433">
        <f t="shared" si="431"/>
        <v>0</v>
      </c>
      <c r="IQ16" s="139">
        <f t="shared" si="439"/>
        <v>0</v>
      </c>
      <c r="IR16" s="111">
        <f t="shared" si="440"/>
        <v>0</v>
      </c>
      <c r="IS16" s="111"/>
      <c r="IT16" s="140"/>
      <c r="IU16" s="141">
        <f t="shared" si="441"/>
        <v>0</v>
      </c>
      <c r="IV16" s="145">
        <f>'прил № 3 (01.01.20)'!TQ1279</f>
        <v>3</v>
      </c>
      <c r="IW16" s="431">
        <f t="shared" si="442"/>
        <v>4.4600000000000004E-3</v>
      </c>
      <c r="IX16" s="432">
        <f t="shared" si="443"/>
        <v>0</v>
      </c>
      <c r="IY16" s="138">
        <f t="shared" si="444"/>
        <v>0</v>
      </c>
      <c r="IZ16" s="433">
        <f t="shared" si="431"/>
        <v>0</v>
      </c>
      <c r="JA16" s="139">
        <f t="shared" si="446"/>
        <v>0</v>
      </c>
      <c r="JB16" s="111">
        <f t="shared" si="447"/>
        <v>0</v>
      </c>
      <c r="JC16" s="111"/>
      <c r="JD16" s="140"/>
      <c r="JE16" s="141">
        <f t="shared" si="448"/>
        <v>0</v>
      </c>
      <c r="JF16" s="145">
        <f>'прил № 3 (01.01.20)'!UL1279</f>
        <v>0</v>
      </c>
      <c r="JG16" s="431">
        <f t="shared" si="449"/>
        <v>0</v>
      </c>
      <c r="JH16" s="432">
        <f t="shared" si="450"/>
        <v>0</v>
      </c>
      <c r="JI16" s="138">
        <f t="shared" si="451"/>
        <v>0</v>
      </c>
      <c r="JJ16" s="433">
        <f t="shared" si="431"/>
        <v>0</v>
      </c>
      <c r="JK16" s="139">
        <f t="shared" si="453"/>
        <v>0</v>
      </c>
      <c r="JL16" s="111">
        <f t="shared" si="454"/>
        <v>0</v>
      </c>
      <c r="JM16" s="111"/>
      <c r="JN16" s="140"/>
      <c r="JO16" s="141">
        <f t="shared" si="455"/>
        <v>0</v>
      </c>
      <c r="JP16" s="145">
        <f>'прил № 3 (01.01.20)'!VG1279</f>
        <v>2</v>
      </c>
      <c r="JQ16" s="431">
        <f t="shared" si="456"/>
        <v>1.5900000000000001E-3</v>
      </c>
      <c r="JR16" s="432">
        <f t="shared" si="457"/>
        <v>0</v>
      </c>
      <c r="JS16" s="138">
        <f t="shared" si="458"/>
        <v>0</v>
      </c>
      <c r="JT16" s="433">
        <f t="shared" si="459"/>
        <v>0</v>
      </c>
      <c r="JU16" s="139">
        <f t="shared" si="460"/>
        <v>0</v>
      </c>
      <c r="JV16" s="111">
        <f t="shared" si="461"/>
        <v>0</v>
      </c>
      <c r="JW16" s="111"/>
      <c r="JX16" s="140"/>
      <c r="JY16" s="141">
        <f t="shared" si="462"/>
        <v>0</v>
      </c>
      <c r="JZ16" s="145">
        <f>'прил № 3 (01.01.20)'!WB1279</f>
        <v>0</v>
      </c>
      <c r="KA16" s="431">
        <f t="shared" si="463"/>
        <v>0</v>
      </c>
      <c r="KB16" s="432">
        <f t="shared" si="464"/>
        <v>0</v>
      </c>
      <c r="KC16" s="138">
        <f t="shared" si="465"/>
        <v>0</v>
      </c>
      <c r="KD16" s="433">
        <f t="shared" si="459"/>
        <v>0</v>
      </c>
      <c r="KE16" s="139">
        <f t="shared" si="467"/>
        <v>0</v>
      </c>
      <c r="KF16" s="111">
        <f t="shared" si="468"/>
        <v>0</v>
      </c>
      <c r="KG16" s="111"/>
      <c r="KH16" s="140"/>
      <c r="KI16" s="141">
        <f t="shared" si="469"/>
        <v>0</v>
      </c>
      <c r="KJ16" s="145">
        <f>'прил № 3 (01.01.20)'!WW1279</f>
        <v>0</v>
      </c>
      <c r="KK16" s="431">
        <f t="shared" si="470"/>
        <v>0</v>
      </c>
      <c r="KL16" s="432">
        <f t="shared" si="471"/>
        <v>0</v>
      </c>
      <c r="KM16" s="138">
        <f t="shared" si="472"/>
        <v>0</v>
      </c>
      <c r="KN16" s="433">
        <f t="shared" si="459"/>
        <v>0</v>
      </c>
      <c r="KO16" s="139">
        <f t="shared" si="474"/>
        <v>0</v>
      </c>
      <c r="KP16" s="111">
        <f t="shared" si="475"/>
        <v>0</v>
      </c>
      <c r="KQ16" s="111"/>
      <c r="KR16" s="140"/>
      <c r="KS16" s="141">
        <f t="shared" si="476"/>
        <v>0</v>
      </c>
      <c r="KT16" s="145">
        <f>'прил № 3 (01.01.20)'!XR1279</f>
        <v>0</v>
      </c>
      <c r="KU16" s="431" t="e">
        <f t="shared" si="477"/>
        <v>#DIV/0!</v>
      </c>
      <c r="KV16" s="432" t="e">
        <f t="shared" si="478"/>
        <v>#DIV/0!</v>
      </c>
      <c r="KW16" s="138">
        <f t="shared" si="479"/>
        <v>0</v>
      </c>
      <c r="KX16" s="433">
        <f t="shared" si="459"/>
        <v>0</v>
      </c>
      <c r="KY16" s="139">
        <f t="shared" si="481"/>
        <v>0</v>
      </c>
      <c r="KZ16" s="111">
        <f t="shared" si="482"/>
        <v>0</v>
      </c>
      <c r="LA16" s="111"/>
      <c r="LB16" s="140"/>
      <c r="LC16" s="141">
        <f t="shared" si="483"/>
        <v>0</v>
      </c>
      <c r="LD16" s="322">
        <f t="shared" si="484"/>
        <v>43</v>
      </c>
      <c r="LE16" s="431">
        <f t="shared" si="485"/>
        <v>1.6199999999999999E-3</v>
      </c>
      <c r="LF16" s="432">
        <f t="shared" si="486"/>
        <v>405</v>
      </c>
      <c r="LG16" s="138">
        <f t="shared" si="487"/>
        <v>9.4186046500000007</v>
      </c>
      <c r="LH16" s="433">
        <f t="shared" si="488"/>
        <v>8.2799999999999994</v>
      </c>
      <c r="LI16" s="139">
        <f t="shared" si="489"/>
        <v>77.986050000000006</v>
      </c>
      <c r="LJ16" s="111">
        <f t="shared" si="490"/>
        <v>3353.4</v>
      </c>
      <c r="LK16" s="111"/>
      <c r="LL16" s="140"/>
    </row>
    <row r="17" spans="1:324" ht="26.25" customHeight="1">
      <c r="A17" s="612"/>
      <c r="B17" s="93" t="s">
        <v>744</v>
      </c>
      <c r="C17" s="12" t="s">
        <v>840</v>
      </c>
      <c r="D17" s="12" t="s">
        <v>422</v>
      </c>
      <c r="E17" s="4" t="s">
        <v>32</v>
      </c>
      <c r="F17" s="145">
        <f>'прил № 3 (01.01.20)'!L1280</f>
        <v>0</v>
      </c>
      <c r="G17" s="431">
        <f t="shared" si="491"/>
        <v>0</v>
      </c>
      <c r="H17" s="432">
        <f t="shared" si="492"/>
        <v>0</v>
      </c>
      <c r="I17" s="138">
        <f t="shared" si="270"/>
        <v>0</v>
      </c>
      <c r="J17" s="433">
        <f t="shared" si="493"/>
        <v>0</v>
      </c>
      <c r="K17" s="139">
        <f t="shared" si="271"/>
        <v>0</v>
      </c>
      <c r="L17" s="111">
        <f t="shared" si="272"/>
        <v>0</v>
      </c>
      <c r="M17" s="111"/>
      <c r="N17" s="140"/>
      <c r="O17" s="141" t="e">
        <f t="shared" si="273"/>
        <v>#DIV/0!</v>
      </c>
      <c r="P17" s="145">
        <f>'прил № 3 (01.01.20)'!AG1280</f>
        <v>0</v>
      </c>
      <c r="Q17" s="431">
        <f t="shared" si="274"/>
        <v>0</v>
      </c>
      <c r="R17" s="432">
        <f t="shared" si="275"/>
        <v>0</v>
      </c>
      <c r="S17" s="138">
        <f t="shared" si="276"/>
        <v>0</v>
      </c>
      <c r="T17" s="433">
        <f t="shared" si="277"/>
        <v>0</v>
      </c>
      <c r="U17" s="139">
        <f t="shared" si="278"/>
        <v>0</v>
      </c>
      <c r="V17" s="111">
        <f t="shared" si="279"/>
        <v>0</v>
      </c>
      <c r="W17" s="111"/>
      <c r="X17" s="140"/>
      <c r="Y17" s="141" t="e">
        <f t="shared" si="280"/>
        <v>#DIV/0!</v>
      </c>
      <c r="Z17" s="145">
        <f>'прил № 3 (01.01.20)'!BB1280</f>
        <v>0</v>
      </c>
      <c r="AA17" s="431">
        <f t="shared" si="281"/>
        <v>0</v>
      </c>
      <c r="AB17" s="432">
        <f t="shared" si="282"/>
        <v>0</v>
      </c>
      <c r="AC17" s="138">
        <f t="shared" si="283"/>
        <v>0</v>
      </c>
      <c r="AD17" s="433">
        <f t="shared" si="277"/>
        <v>0</v>
      </c>
      <c r="AE17" s="139">
        <f t="shared" si="285"/>
        <v>0</v>
      </c>
      <c r="AF17" s="111">
        <f t="shared" si="286"/>
        <v>0</v>
      </c>
      <c r="AG17" s="111"/>
      <c r="AH17" s="140"/>
      <c r="AI17" s="141" t="e">
        <f t="shared" si="287"/>
        <v>#DIV/0!</v>
      </c>
      <c r="AJ17" s="145">
        <f>'прил № 3 (01.01.20)'!BW1280</f>
        <v>0</v>
      </c>
      <c r="AK17" s="431">
        <f t="shared" si="288"/>
        <v>0</v>
      </c>
      <c r="AL17" s="432">
        <f t="shared" si="289"/>
        <v>0</v>
      </c>
      <c r="AM17" s="138">
        <f t="shared" si="290"/>
        <v>0</v>
      </c>
      <c r="AN17" s="433">
        <f t="shared" si="277"/>
        <v>0</v>
      </c>
      <c r="AO17" s="139">
        <f t="shared" si="292"/>
        <v>0</v>
      </c>
      <c r="AP17" s="111">
        <f t="shared" si="293"/>
        <v>0</v>
      </c>
      <c r="AQ17" s="111"/>
      <c r="AR17" s="140"/>
      <c r="AS17" s="141" t="e">
        <f t="shared" si="294"/>
        <v>#DIV/0!</v>
      </c>
      <c r="AT17" s="145">
        <f>'прил № 3 (01.01.20)'!CR1280</f>
        <v>0</v>
      </c>
      <c r="AU17" s="431">
        <f t="shared" si="295"/>
        <v>0</v>
      </c>
      <c r="AV17" s="432">
        <f t="shared" si="296"/>
        <v>0</v>
      </c>
      <c r="AW17" s="138">
        <f t="shared" si="297"/>
        <v>0</v>
      </c>
      <c r="AX17" s="433">
        <f t="shared" si="277"/>
        <v>0</v>
      </c>
      <c r="AY17" s="139">
        <f t="shared" si="299"/>
        <v>0</v>
      </c>
      <c r="AZ17" s="111">
        <f t="shared" si="300"/>
        <v>0</v>
      </c>
      <c r="BA17" s="111"/>
      <c r="BB17" s="140"/>
      <c r="BC17" s="141" t="e">
        <f t="shared" si="301"/>
        <v>#DIV/0!</v>
      </c>
      <c r="BD17" s="145">
        <f>'прил № 3 (01.01.20)'!DM1280</f>
        <v>0</v>
      </c>
      <c r="BE17" s="431">
        <f t="shared" si="302"/>
        <v>0</v>
      </c>
      <c r="BF17" s="432">
        <f t="shared" si="303"/>
        <v>0</v>
      </c>
      <c r="BG17" s="138">
        <f t="shared" si="304"/>
        <v>0</v>
      </c>
      <c r="BH17" s="433">
        <f t="shared" si="277"/>
        <v>0</v>
      </c>
      <c r="BI17" s="139">
        <f t="shared" si="306"/>
        <v>0</v>
      </c>
      <c r="BJ17" s="111">
        <f t="shared" si="307"/>
        <v>0</v>
      </c>
      <c r="BK17" s="111"/>
      <c r="BL17" s="140"/>
      <c r="BM17" s="141" t="e">
        <f t="shared" si="308"/>
        <v>#DIV/0!</v>
      </c>
      <c r="BN17" s="145">
        <f>'прил № 3 (01.01.20)'!EH1280</f>
        <v>0</v>
      </c>
      <c r="BO17" s="431">
        <f t="shared" si="309"/>
        <v>0</v>
      </c>
      <c r="BP17" s="432">
        <f t="shared" si="310"/>
        <v>0</v>
      </c>
      <c r="BQ17" s="138">
        <f t="shared" si="311"/>
        <v>0</v>
      </c>
      <c r="BR17" s="433">
        <f t="shared" si="277"/>
        <v>0</v>
      </c>
      <c r="BS17" s="139">
        <f t="shared" si="313"/>
        <v>0</v>
      </c>
      <c r="BT17" s="111">
        <f t="shared" si="314"/>
        <v>0</v>
      </c>
      <c r="BU17" s="111"/>
      <c r="BV17" s="140"/>
      <c r="BW17" s="141" t="e">
        <f t="shared" si="315"/>
        <v>#DIV/0!</v>
      </c>
      <c r="BX17" s="145">
        <f>'прил № 3 (01.01.20)'!FC1280</f>
        <v>0</v>
      </c>
      <c r="BY17" s="431">
        <f t="shared" si="316"/>
        <v>0</v>
      </c>
      <c r="BZ17" s="432">
        <f t="shared" si="317"/>
        <v>0</v>
      </c>
      <c r="CA17" s="138">
        <f t="shared" si="318"/>
        <v>0</v>
      </c>
      <c r="CB17" s="433">
        <f t="shared" si="277"/>
        <v>0</v>
      </c>
      <c r="CC17" s="139">
        <f t="shared" si="320"/>
        <v>0</v>
      </c>
      <c r="CD17" s="111">
        <f t="shared" si="321"/>
        <v>0</v>
      </c>
      <c r="CE17" s="111"/>
      <c r="CF17" s="140"/>
      <c r="CG17" s="141" t="e">
        <f t="shared" si="322"/>
        <v>#DIV/0!</v>
      </c>
      <c r="CH17" s="145">
        <f>'прил № 3 (01.01.20)'!FX1280</f>
        <v>0</v>
      </c>
      <c r="CI17" s="431">
        <f t="shared" si="323"/>
        <v>0</v>
      </c>
      <c r="CJ17" s="432">
        <f t="shared" si="324"/>
        <v>0</v>
      </c>
      <c r="CK17" s="138">
        <f t="shared" si="325"/>
        <v>0</v>
      </c>
      <c r="CL17" s="433">
        <f t="shared" si="326"/>
        <v>0</v>
      </c>
      <c r="CM17" s="139">
        <f t="shared" si="327"/>
        <v>0</v>
      </c>
      <c r="CN17" s="111">
        <f t="shared" si="328"/>
        <v>0</v>
      </c>
      <c r="CO17" s="111"/>
      <c r="CP17" s="140"/>
      <c r="CQ17" s="141" t="e">
        <f t="shared" si="329"/>
        <v>#DIV/0!</v>
      </c>
      <c r="CR17" s="145">
        <f>'прил № 3 (01.01.20)'!GS1280</f>
        <v>0</v>
      </c>
      <c r="CS17" s="431">
        <f t="shared" si="330"/>
        <v>0</v>
      </c>
      <c r="CT17" s="432">
        <f t="shared" si="331"/>
        <v>0</v>
      </c>
      <c r="CU17" s="138">
        <f t="shared" si="332"/>
        <v>0</v>
      </c>
      <c r="CV17" s="433">
        <f t="shared" si="326"/>
        <v>0</v>
      </c>
      <c r="CW17" s="139">
        <f t="shared" si="334"/>
        <v>0</v>
      </c>
      <c r="CX17" s="111">
        <f t="shared" si="335"/>
        <v>0</v>
      </c>
      <c r="CY17" s="111"/>
      <c r="CZ17" s="140"/>
      <c r="DA17" s="141" t="e">
        <f t="shared" si="336"/>
        <v>#DIV/0!</v>
      </c>
      <c r="DB17" s="145">
        <f>'прил № 3 (01.01.20)'!HN1280</f>
        <v>0</v>
      </c>
      <c r="DC17" s="431">
        <f t="shared" si="337"/>
        <v>0</v>
      </c>
      <c r="DD17" s="432">
        <f t="shared" si="338"/>
        <v>0</v>
      </c>
      <c r="DE17" s="138">
        <f t="shared" si="339"/>
        <v>0</v>
      </c>
      <c r="DF17" s="433">
        <f t="shared" si="326"/>
        <v>0</v>
      </c>
      <c r="DG17" s="139">
        <f t="shared" si="341"/>
        <v>0</v>
      </c>
      <c r="DH17" s="111">
        <f t="shared" si="342"/>
        <v>0</v>
      </c>
      <c r="DI17" s="111"/>
      <c r="DJ17" s="140"/>
      <c r="DK17" s="141" t="e">
        <f t="shared" si="343"/>
        <v>#DIV/0!</v>
      </c>
      <c r="DL17" s="145">
        <f>'прил № 3 (01.01.20)'!II1280</f>
        <v>0</v>
      </c>
      <c r="DM17" s="431">
        <f t="shared" si="344"/>
        <v>0</v>
      </c>
      <c r="DN17" s="432">
        <f t="shared" si="345"/>
        <v>0</v>
      </c>
      <c r="DO17" s="138">
        <f t="shared" si="346"/>
        <v>0</v>
      </c>
      <c r="DP17" s="433">
        <f t="shared" si="326"/>
        <v>0</v>
      </c>
      <c r="DQ17" s="139">
        <f t="shared" si="348"/>
        <v>0</v>
      </c>
      <c r="DR17" s="111">
        <f t="shared" si="349"/>
        <v>0</v>
      </c>
      <c r="DS17" s="111"/>
      <c r="DT17" s="140"/>
      <c r="DU17" s="141" t="e">
        <f t="shared" si="350"/>
        <v>#DIV/0!</v>
      </c>
      <c r="DV17" s="145">
        <f>'прил № 3 (01.01.20)'!JD1280</f>
        <v>0</v>
      </c>
      <c r="DW17" s="431">
        <f t="shared" si="351"/>
        <v>0</v>
      </c>
      <c r="DX17" s="432">
        <f t="shared" si="352"/>
        <v>0</v>
      </c>
      <c r="DY17" s="138">
        <f t="shared" si="353"/>
        <v>0</v>
      </c>
      <c r="DZ17" s="433">
        <f t="shared" si="326"/>
        <v>0</v>
      </c>
      <c r="EA17" s="139">
        <f t="shared" si="355"/>
        <v>0</v>
      </c>
      <c r="EB17" s="111">
        <f t="shared" si="356"/>
        <v>0</v>
      </c>
      <c r="EC17" s="111"/>
      <c r="ED17" s="140"/>
      <c r="EE17" s="141" t="e">
        <f t="shared" si="357"/>
        <v>#DIV/0!</v>
      </c>
      <c r="EF17" s="145">
        <f>'прил № 3 (01.01.20)'!JY1280</f>
        <v>0</v>
      </c>
      <c r="EG17" s="431">
        <f t="shared" si="358"/>
        <v>0</v>
      </c>
      <c r="EH17" s="432">
        <f t="shared" si="359"/>
        <v>0</v>
      </c>
      <c r="EI17" s="138">
        <f t="shared" si="360"/>
        <v>0</v>
      </c>
      <c r="EJ17" s="433">
        <f t="shared" si="326"/>
        <v>0</v>
      </c>
      <c r="EK17" s="139">
        <f t="shared" si="362"/>
        <v>0</v>
      </c>
      <c r="EL17" s="111">
        <f t="shared" si="363"/>
        <v>0</v>
      </c>
      <c r="EM17" s="111"/>
      <c r="EN17" s="140"/>
      <c r="EO17" s="141" t="e">
        <f t="shared" si="364"/>
        <v>#DIV/0!</v>
      </c>
      <c r="EP17" s="145">
        <f>'прил № 3 (01.01.20)'!KT1280</f>
        <v>0</v>
      </c>
      <c r="EQ17" s="431">
        <f t="shared" si="365"/>
        <v>0</v>
      </c>
      <c r="ER17" s="432">
        <f t="shared" si="366"/>
        <v>0</v>
      </c>
      <c r="ES17" s="138">
        <f t="shared" si="367"/>
        <v>0</v>
      </c>
      <c r="ET17" s="433">
        <f t="shared" si="326"/>
        <v>0</v>
      </c>
      <c r="EU17" s="139">
        <f t="shared" si="369"/>
        <v>0</v>
      </c>
      <c r="EV17" s="111">
        <f t="shared" si="370"/>
        <v>0</v>
      </c>
      <c r="EW17" s="111"/>
      <c r="EX17" s="140"/>
      <c r="EY17" s="141" t="e">
        <f t="shared" si="371"/>
        <v>#DIV/0!</v>
      </c>
      <c r="EZ17" s="145">
        <f>'прил № 3 (01.01.20)'!LO1280</f>
        <v>0</v>
      </c>
      <c r="FA17" s="431">
        <f t="shared" si="372"/>
        <v>0</v>
      </c>
      <c r="FB17" s="432">
        <f t="shared" si="373"/>
        <v>0</v>
      </c>
      <c r="FC17" s="138">
        <f t="shared" si="374"/>
        <v>0</v>
      </c>
      <c r="FD17" s="433">
        <f t="shared" si="375"/>
        <v>8.2799999999999994</v>
      </c>
      <c r="FE17" s="139">
        <f t="shared" si="376"/>
        <v>0</v>
      </c>
      <c r="FF17" s="111">
        <f t="shared" si="377"/>
        <v>0</v>
      </c>
      <c r="FG17" s="111"/>
      <c r="FH17" s="140"/>
      <c r="FI17" s="141" t="e">
        <f t="shared" si="378"/>
        <v>#DIV/0!</v>
      </c>
      <c r="FJ17" s="145">
        <f>'прил № 3 (01.01.20)'!MJ1280</f>
        <v>0</v>
      </c>
      <c r="FK17" s="431">
        <f t="shared" si="379"/>
        <v>0</v>
      </c>
      <c r="FL17" s="432">
        <f t="shared" si="380"/>
        <v>0</v>
      </c>
      <c r="FM17" s="138">
        <f t="shared" si="381"/>
        <v>0</v>
      </c>
      <c r="FN17" s="433">
        <f t="shared" si="375"/>
        <v>0</v>
      </c>
      <c r="FO17" s="139">
        <f t="shared" si="383"/>
        <v>0</v>
      </c>
      <c r="FP17" s="111">
        <f t="shared" si="384"/>
        <v>0</v>
      </c>
      <c r="FQ17" s="111"/>
      <c r="FR17" s="140"/>
      <c r="FS17" s="141" t="e">
        <f t="shared" si="385"/>
        <v>#DIV/0!</v>
      </c>
      <c r="FT17" s="145">
        <f>'прил № 3 (01.01.20)'!NE1280</f>
        <v>0</v>
      </c>
      <c r="FU17" s="431">
        <f t="shared" si="386"/>
        <v>0</v>
      </c>
      <c r="FV17" s="432">
        <f t="shared" si="387"/>
        <v>0</v>
      </c>
      <c r="FW17" s="138">
        <f t="shared" si="388"/>
        <v>0</v>
      </c>
      <c r="FX17" s="433">
        <f t="shared" si="375"/>
        <v>0</v>
      </c>
      <c r="FY17" s="139">
        <f t="shared" si="390"/>
        <v>0</v>
      </c>
      <c r="FZ17" s="111">
        <f t="shared" si="391"/>
        <v>0</v>
      </c>
      <c r="GA17" s="111"/>
      <c r="GB17" s="140"/>
      <c r="GC17" s="141" t="e">
        <f t="shared" si="392"/>
        <v>#DIV/0!</v>
      </c>
      <c r="GD17" s="145">
        <f>'прил № 3 (01.01.20)'!NZ1280</f>
        <v>0</v>
      </c>
      <c r="GE17" s="431">
        <f t="shared" si="393"/>
        <v>0</v>
      </c>
      <c r="GF17" s="432">
        <f t="shared" si="394"/>
        <v>0</v>
      </c>
      <c r="GG17" s="138">
        <f t="shared" si="395"/>
        <v>0</v>
      </c>
      <c r="GH17" s="433">
        <f t="shared" si="375"/>
        <v>8.2799999999999994</v>
      </c>
      <c r="GI17" s="139">
        <f t="shared" si="397"/>
        <v>0</v>
      </c>
      <c r="GJ17" s="111">
        <f t="shared" si="398"/>
        <v>0</v>
      </c>
      <c r="GK17" s="111"/>
      <c r="GL17" s="140"/>
      <c r="GM17" s="141" t="e">
        <f t="shared" si="399"/>
        <v>#DIV/0!</v>
      </c>
      <c r="GN17" s="145">
        <f>'прил № 3 (01.01.20)'!OU1280</f>
        <v>0</v>
      </c>
      <c r="GO17" s="431">
        <f t="shared" si="400"/>
        <v>0</v>
      </c>
      <c r="GP17" s="432">
        <f t="shared" si="401"/>
        <v>0</v>
      </c>
      <c r="GQ17" s="138">
        <f t="shared" si="402"/>
        <v>0</v>
      </c>
      <c r="GR17" s="433">
        <f t="shared" si="403"/>
        <v>0</v>
      </c>
      <c r="GS17" s="139">
        <f t="shared" si="404"/>
        <v>0</v>
      </c>
      <c r="GT17" s="111">
        <f t="shared" si="405"/>
        <v>0</v>
      </c>
      <c r="GU17" s="111"/>
      <c r="GV17" s="140"/>
      <c r="GW17" s="141" t="e">
        <f t="shared" si="406"/>
        <v>#DIV/0!</v>
      </c>
      <c r="GX17" s="145">
        <f>'прил № 3 (01.01.20)'!PP1280</f>
        <v>0</v>
      </c>
      <c r="GY17" s="431">
        <f t="shared" si="407"/>
        <v>0</v>
      </c>
      <c r="GZ17" s="432">
        <f t="shared" si="408"/>
        <v>0</v>
      </c>
      <c r="HA17" s="138">
        <f t="shared" si="409"/>
        <v>0</v>
      </c>
      <c r="HB17" s="433">
        <f t="shared" si="403"/>
        <v>8.2799999999999994</v>
      </c>
      <c r="HC17" s="139">
        <f t="shared" si="411"/>
        <v>0</v>
      </c>
      <c r="HD17" s="111">
        <f t="shared" si="412"/>
        <v>0</v>
      </c>
      <c r="HE17" s="111"/>
      <c r="HF17" s="140"/>
      <c r="HG17" s="141" t="e">
        <f t="shared" si="413"/>
        <v>#DIV/0!</v>
      </c>
      <c r="HH17" s="145">
        <f>'прил № 3 (01.01.20)'!QK1280</f>
        <v>0</v>
      </c>
      <c r="HI17" s="431">
        <f t="shared" si="414"/>
        <v>0</v>
      </c>
      <c r="HJ17" s="432">
        <f t="shared" si="415"/>
        <v>0</v>
      </c>
      <c r="HK17" s="138">
        <f t="shared" si="416"/>
        <v>0</v>
      </c>
      <c r="HL17" s="433">
        <f t="shared" si="403"/>
        <v>0</v>
      </c>
      <c r="HM17" s="139">
        <f t="shared" si="418"/>
        <v>0</v>
      </c>
      <c r="HN17" s="111">
        <f t="shared" si="419"/>
        <v>0</v>
      </c>
      <c r="HO17" s="111"/>
      <c r="HP17" s="140"/>
      <c r="HQ17" s="141" t="e">
        <f t="shared" si="420"/>
        <v>#DIV/0!</v>
      </c>
      <c r="HR17" s="145">
        <f>'прил № 3 (01.01.20)'!RF1280</f>
        <v>0</v>
      </c>
      <c r="HS17" s="431">
        <f t="shared" si="421"/>
        <v>0</v>
      </c>
      <c r="HT17" s="432">
        <f t="shared" si="422"/>
        <v>0</v>
      </c>
      <c r="HU17" s="138">
        <f t="shared" si="423"/>
        <v>0</v>
      </c>
      <c r="HV17" s="433">
        <f t="shared" si="403"/>
        <v>0</v>
      </c>
      <c r="HW17" s="139">
        <f t="shared" si="425"/>
        <v>0</v>
      </c>
      <c r="HX17" s="111">
        <f t="shared" si="426"/>
        <v>0</v>
      </c>
      <c r="HY17" s="111"/>
      <c r="HZ17" s="140"/>
      <c r="IA17" s="141" t="e">
        <f t="shared" si="427"/>
        <v>#DIV/0!</v>
      </c>
      <c r="IB17" s="145">
        <f>'прил № 3 (01.01.20)'!SA1280</f>
        <v>0</v>
      </c>
      <c r="IC17" s="431">
        <f t="shared" si="428"/>
        <v>0</v>
      </c>
      <c r="ID17" s="432">
        <f t="shared" si="429"/>
        <v>0</v>
      </c>
      <c r="IE17" s="138">
        <f t="shared" si="430"/>
        <v>0</v>
      </c>
      <c r="IF17" s="433">
        <f t="shared" si="431"/>
        <v>0</v>
      </c>
      <c r="IG17" s="139">
        <f t="shared" si="432"/>
        <v>0</v>
      </c>
      <c r="IH17" s="111">
        <f t="shared" si="433"/>
        <v>0</v>
      </c>
      <c r="II17" s="111"/>
      <c r="IJ17" s="140"/>
      <c r="IK17" s="141" t="e">
        <f t="shared" si="434"/>
        <v>#DIV/0!</v>
      </c>
      <c r="IL17" s="145">
        <f>'прил № 3 (01.01.20)'!SV1280</f>
        <v>0</v>
      </c>
      <c r="IM17" s="431">
        <f t="shared" si="435"/>
        <v>0</v>
      </c>
      <c r="IN17" s="432">
        <f t="shared" si="436"/>
        <v>0</v>
      </c>
      <c r="IO17" s="138">
        <f t="shared" si="437"/>
        <v>0</v>
      </c>
      <c r="IP17" s="433">
        <f t="shared" si="431"/>
        <v>0</v>
      </c>
      <c r="IQ17" s="139">
        <f t="shared" si="439"/>
        <v>0</v>
      </c>
      <c r="IR17" s="111">
        <f t="shared" si="440"/>
        <v>0</v>
      </c>
      <c r="IS17" s="111"/>
      <c r="IT17" s="140"/>
      <c r="IU17" s="141" t="e">
        <f t="shared" si="441"/>
        <v>#DIV/0!</v>
      </c>
      <c r="IV17" s="145">
        <f>'прил № 3 (01.01.20)'!TQ1280</f>
        <v>0</v>
      </c>
      <c r="IW17" s="431">
        <f t="shared" si="442"/>
        <v>0</v>
      </c>
      <c r="IX17" s="432">
        <f t="shared" si="443"/>
        <v>0</v>
      </c>
      <c r="IY17" s="138">
        <f t="shared" si="444"/>
        <v>0</v>
      </c>
      <c r="IZ17" s="433">
        <f t="shared" si="431"/>
        <v>0</v>
      </c>
      <c r="JA17" s="139">
        <f t="shared" si="446"/>
        <v>0</v>
      </c>
      <c r="JB17" s="111">
        <f t="shared" si="447"/>
        <v>0</v>
      </c>
      <c r="JC17" s="111"/>
      <c r="JD17" s="140"/>
      <c r="JE17" s="141" t="e">
        <f t="shared" si="448"/>
        <v>#DIV/0!</v>
      </c>
      <c r="JF17" s="145">
        <f>'прил № 3 (01.01.20)'!UL1280</f>
        <v>0</v>
      </c>
      <c r="JG17" s="431">
        <f t="shared" si="449"/>
        <v>0</v>
      </c>
      <c r="JH17" s="432">
        <f t="shared" si="450"/>
        <v>0</v>
      </c>
      <c r="JI17" s="138">
        <f t="shared" si="451"/>
        <v>0</v>
      </c>
      <c r="JJ17" s="433">
        <f t="shared" si="431"/>
        <v>0</v>
      </c>
      <c r="JK17" s="139">
        <f t="shared" si="453"/>
        <v>0</v>
      </c>
      <c r="JL17" s="111">
        <f t="shared" si="454"/>
        <v>0</v>
      </c>
      <c r="JM17" s="111"/>
      <c r="JN17" s="140"/>
      <c r="JO17" s="141" t="e">
        <f t="shared" si="455"/>
        <v>#DIV/0!</v>
      </c>
      <c r="JP17" s="145">
        <f>'прил № 3 (01.01.20)'!VG1280</f>
        <v>0</v>
      </c>
      <c r="JQ17" s="431">
        <f t="shared" si="456"/>
        <v>0</v>
      </c>
      <c r="JR17" s="432">
        <f t="shared" si="457"/>
        <v>0</v>
      </c>
      <c r="JS17" s="138">
        <f t="shared" si="458"/>
        <v>0</v>
      </c>
      <c r="JT17" s="433">
        <f t="shared" si="459"/>
        <v>0</v>
      </c>
      <c r="JU17" s="139">
        <f t="shared" si="460"/>
        <v>0</v>
      </c>
      <c r="JV17" s="111">
        <f t="shared" si="461"/>
        <v>0</v>
      </c>
      <c r="JW17" s="111"/>
      <c r="JX17" s="140"/>
      <c r="JY17" s="141" t="e">
        <f t="shared" si="462"/>
        <v>#DIV/0!</v>
      </c>
      <c r="JZ17" s="145">
        <f>'прил № 3 (01.01.20)'!WB1280</f>
        <v>0</v>
      </c>
      <c r="KA17" s="431">
        <f t="shared" si="463"/>
        <v>0</v>
      </c>
      <c r="KB17" s="432">
        <f t="shared" si="464"/>
        <v>0</v>
      </c>
      <c r="KC17" s="138">
        <f t="shared" si="465"/>
        <v>0</v>
      </c>
      <c r="KD17" s="433">
        <f t="shared" si="459"/>
        <v>0</v>
      </c>
      <c r="KE17" s="139">
        <f t="shared" si="467"/>
        <v>0</v>
      </c>
      <c r="KF17" s="111">
        <f t="shared" si="468"/>
        <v>0</v>
      </c>
      <c r="KG17" s="111"/>
      <c r="KH17" s="140"/>
      <c r="KI17" s="141" t="e">
        <f t="shared" si="469"/>
        <v>#DIV/0!</v>
      </c>
      <c r="KJ17" s="145">
        <f>'прил № 3 (01.01.20)'!WW1280</f>
        <v>0</v>
      </c>
      <c r="KK17" s="431">
        <f t="shared" si="470"/>
        <v>0</v>
      </c>
      <c r="KL17" s="432">
        <f t="shared" si="471"/>
        <v>0</v>
      </c>
      <c r="KM17" s="138">
        <f t="shared" si="472"/>
        <v>0</v>
      </c>
      <c r="KN17" s="433">
        <f t="shared" si="459"/>
        <v>0</v>
      </c>
      <c r="KO17" s="139">
        <f t="shared" si="474"/>
        <v>0</v>
      </c>
      <c r="KP17" s="111">
        <f t="shared" si="475"/>
        <v>0</v>
      </c>
      <c r="KQ17" s="111"/>
      <c r="KR17" s="140"/>
      <c r="KS17" s="141" t="e">
        <f t="shared" si="476"/>
        <v>#DIV/0!</v>
      </c>
      <c r="KT17" s="145">
        <f>'прил № 3 (01.01.20)'!XR1280</f>
        <v>0</v>
      </c>
      <c r="KU17" s="431" t="e">
        <f t="shared" si="477"/>
        <v>#DIV/0!</v>
      </c>
      <c r="KV17" s="432" t="e">
        <f t="shared" si="478"/>
        <v>#DIV/0!</v>
      </c>
      <c r="KW17" s="138">
        <f t="shared" si="479"/>
        <v>0</v>
      </c>
      <c r="KX17" s="433">
        <f t="shared" si="459"/>
        <v>0</v>
      </c>
      <c r="KY17" s="139">
        <f t="shared" si="481"/>
        <v>0</v>
      </c>
      <c r="KZ17" s="111">
        <f t="shared" si="482"/>
        <v>0</v>
      </c>
      <c r="LA17" s="111"/>
      <c r="LB17" s="140"/>
      <c r="LC17" s="141" t="e">
        <f t="shared" si="483"/>
        <v>#DIV/0!</v>
      </c>
      <c r="LD17" s="322">
        <f t="shared" si="484"/>
        <v>0</v>
      </c>
      <c r="LE17" s="431">
        <f t="shared" si="485"/>
        <v>0</v>
      </c>
      <c r="LF17" s="432">
        <f t="shared" si="486"/>
        <v>0</v>
      </c>
      <c r="LG17" s="138">
        <f t="shared" si="487"/>
        <v>0</v>
      </c>
      <c r="LH17" s="433">
        <f t="shared" si="488"/>
        <v>8.2799999999999994</v>
      </c>
      <c r="LI17" s="139">
        <f t="shared" si="489"/>
        <v>0</v>
      </c>
      <c r="LJ17" s="111">
        <f t="shared" si="490"/>
        <v>0</v>
      </c>
      <c r="LK17" s="111"/>
      <c r="LL17" s="140"/>
    </row>
    <row r="18" spans="1:324" ht="24">
      <c r="A18" s="612"/>
      <c r="B18" s="12" t="s">
        <v>732</v>
      </c>
      <c r="C18" s="12" t="s">
        <v>841</v>
      </c>
      <c r="D18" s="12" t="s">
        <v>421</v>
      </c>
      <c r="E18" s="4" t="s">
        <v>32</v>
      </c>
      <c r="F18" s="145">
        <f>'прил № 3 (01.01.20)'!L1281</f>
        <v>1</v>
      </c>
      <c r="G18" s="431">
        <f t="shared" si="491"/>
        <v>1.6100000000000001E-3</v>
      </c>
      <c r="H18" s="432">
        <f t="shared" si="492"/>
        <v>0</v>
      </c>
      <c r="I18" s="138">
        <f t="shared" si="270"/>
        <v>0</v>
      </c>
      <c r="J18" s="433">
        <f t="shared" si="493"/>
        <v>0</v>
      </c>
      <c r="K18" s="139">
        <f t="shared" si="271"/>
        <v>0</v>
      </c>
      <c r="L18" s="111">
        <f t="shared" si="272"/>
        <v>0</v>
      </c>
      <c r="M18" s="111"/>
      <c r="N18" s="140"/>
      <c r="O18" s="141">
        <f t="shared" si="273"/>
        <v>0</v>
      </c>
      <c r="P18" s="145">
        <f>'прил № 3 (01.01.20)'!AG1281</f>
        <v>0</v>
      </c>
      <c r="Q18" s="431">
        <f t="shared" si="274"/>
        <v>0</v>
      </c>
      <c r="R18" s="432">
        <f t="shared" si="275"/>
        <v>0</v>
      </c>
      <c r="S18" s="138">
        <f t="shared" si="276"/>
        <v>0</v>
      </c>
      <c r="T18" s="433">
        <f t="shared" si="277"/>
        <v>0</v>
      </c>
      <c r="U18" s="139">
        <f t="shared" si="278"/>
        <v>0</v>
      </c>
      <c r="V18" s="111">
        <f t="shared" si="279"/>
        <v>0</v>
      </c>
      <c r="W18" s="111"/>
      <c r="X18" s="140"/>
      <c r="Y18" s="141">
        <f t="shared" si="280"/>
        <v>0</v>
      </c>
      <c r="Z18" s="145">
        <f>'прил № 3 (01.01.20)'!BB1281</f>
        <v>0</v>
      </c>
      <c r="AA18" s="431">
        <f t="shared" si="281"/>
        <v>0</v>
      </c>
      <c r="AB18" s="432">
        <f t="shared" si="282"/>
        <v>0</v>
      </c>
      <c r="AC18" s="138">
        <f t="shared" si="283"/>
        <v>0</v>
      </c>
      <c r="AD18" s="433">
        <f t="shared" si="277"/>
        <v>0</v>
      </c>
      <c r="AE18" s="139">
        <f t="shared" si="285"/>
        <v>0</v>
      </c>
      <c r="AF18" s="111">
        <f t="shared" si="286"/>
        <v>0</v>
      </c>
      <c r="AG18" s="111"/>
      <c r="AH18" s="140"/>
      <c r="AI18" s="141">
        <f t="shared" si="287"/>
        <v>0</v>
      </c>
      <c r="AJ18" s="145">
        <f>'прил № 3 (01.01.20)'!BW1281</f>
        <v>0</v>
      </c>
      <c r="AK18" s="431">
        <f t="shared" si="288"/>
        <v>0</v>
      </c>
      <c r="AL18" s="432">
        <f t="shared" si="289"/>
        <v>0</v>
      </c>
      <c r="AM18" s="138">
        <f t="shared" si="290"/>
        <v>0</v>
      </c>
      <c r="AN18" s="433">
        <f t="shared" si="277"/>
        <v>0</v>
      </c>
      <c r="AO18" s="139">
        <f t="shared" si="292"/>
        <v>0</v>
      </c>
      <c r="AP18" s="111">
        <f t="shared" si="293"/>
        <v>0</v>
      </c>
      <c r="AQ18" s="111"/>
      <c r="AR18" s="140"/>
      <c r="AS18" s="141">
        <f t="shared" si="294"/>
        <v>0</v>
      </c>
      <c r="AT18" s="145">
        <f>'прил № 3 (01.01.20)'!CR1281</f>
        <v>0</v>
      </c>
      <c r="AU18" s="431">
        <f t="shared" si="295"/>
        <v>0</v>
      </c>
      <c r="AV18" s="432">
        <f t="shared" si="296"/>
        <v>0</v>
      </c>
      <c r="AW18" s="138">
        <f t="shared" si="297"/>
        <v>0</v>
      </c>
      <c r="AX18" s="433">
        <f t="shared" si="277"/>
        <v>0</v>
      </c>
      <c r="AY18" s="139">
        <f t="shared" si="299"/>
        <v>0</v>
      </c>
      <c r="AZ18" s="111">
        <f t="shared" si="300"/>
        <v>0</v>
      </c>
      <c r="BA18" s="111"/>
      <c r="BB18" s="140"/>
      <c r="BC18" s="141">
        <f t="shared" si="301"/>
        <v>0</v>
      </c>
      <c r="BD18" s="145">
        <f>'прил № 3 (01.01.20)'!DM1281</f>
        <v>0</v>
      </c>
      <c r="BE18" s="431">
        <f t="shared" si="302"/>
        <v>0</v>
      </c>
      <c r="BF18" s="432">
        <f t="shared" si="303"/>
        <v>0</v>
      </c>
      <c r="BG18" s="138">
        <f t="shared" si="304"/>
        <v>0</v>
      </c>
      <c r="BH18" s="433">
        <f t="shared" si="277"/>
        <v>0</v>
      </c>
      <c r="BI18" s="139">
        <f t="shared" si="306"/>
        <v>0</v>
      </c>
      <c r="BJ18" s="111">
        <f t="shared" si="307"/>
        <v>0</v>
      </c>
      <c r="BK18" s="111"/>
      <c r="BL18" s="140"/>
      <c r="BM18" s="141">
        <f t="shared" si="308"/>
        <v>0</v>
      </c>
      <c r="BN18" s="145">
        <f>'прил № 3 (01.01.20)'!EH1281</f>
        <v>0</v>
      </c>
      <c r="BO18" s="431">
        <f t="shared" si="309"/>
        <v>0</v>
      </c>
      <c r="BP18" s="432">
        <f t="shared" si="310"/>
        <v>0</v>
      </c>
      <c r="BQ18" s="138">
        <f t="shared" si="311"/>
        <v>0</v>
      </c>
      <c r="BR18" s="433">
        <f t="shared" si="277"/>
        <v>0</v>
      </c>
      <c r="BS18" s="139">
        <f t="shared" si="313"/>
        <v>0</v>
      </c>
      <c r="BT18" s="111">
        <f t="shared" si="314"/>
        <v>0</v>
      </c>
      <c r="BU18" s="111"/>
      <c r="BV18" s="140"/>
      <c r="BW18" s="141">
        <f t="shared" si="315"/>
        <v>0</v>
      </c>
      <c r="BX18" s="145">
        <f>'прил № 3 (01.01.20)'!FC1281</f>
        <v>2</v>
      </c>
      <c r="BY18" s="431">
        <f t="shared" si="316"/>
        <v>2.3800000000000002E-3</v>
      </c>
      <c r="BZ18" s="432">
        <f t="shared" si="317"/>
        <v>0</v>
      </c>
      <c r="CA18" s="138">
        <f t="shared" si="318"/>
        <v>0</v>
      </c>
      <c r="CB18" s="433">
        <f t="shared" si="277"/>
        <v>0</v>
      </c>
      <c r="CC18" s="139">
        <f t="shared" si="320"/>
        <v>0</v>
      </c>
      <c r="CD18" s="111">
        <f t="shared" si="321"/>
        <v>0</v>
      </c>
      <c r="CE18" s="111"/>
      <c r="CF18" s="140"/>
      <c r="CG18" s="141">
        <f t="shared" si="322"/>
        <v>0</v>
      </c>
      <c r="CH18" s="145">
        <f>'прил № 3 (01.01.20)'!FX1281</f>
        <v>0</v>
      </c>
      <c r="CI18" s="431">
        <f t="shared" si="323"/>
        <v>0</v>
      </c>
      <c r="CJ18" s="432">
        <f t="shared" si="324"/>
        <v>0</v>
      </c>
      <c r="CK18" s="138">
        <f t="shared" si="325"/>
        <v>0</v>
      </c>
      <c r="CL18" s="433">
        <f t="shared" si="326"/>
        <v>0</v>
      </c>
      <c r="CM18" s="139">
        <f t="shared" si="327"/>
        <v>0</v>
      </c>
      <c r="CN18" s="111">
        <f t="shared" si="328"/>
        <v>0</v>
      </c>
      <c r="CO18" s="111"/>
      <c r="CP18" s="140"/>
      <c r="CQ18" s="141">
        <f t="shared" si="329"/>
        <v>0</v>
      </c>
      <c r="CR18" s="145">
        <f>'прил № 3 (01.01.20)'!GS1281</f>
        <v>0</v>
      </c>
      <c r="CS18" s="431">
        <f t="shared" si="330"/>
        <v>0</v>
      </c>
      <c r="CT18" s="432">
        <f t="shared" si="331"/>
        <v>0</v>
      </c>
      <c r="CU18" s="138">
        <f t="shared" si="332"/>
        <v>0</v>
      </c>
      <c r="CV18" s="433">
        <f t="shared" si="326"/>
        <v>0</v>
      </c>
      <c r="CW18" s="139">
        <f t="shared" si="334"/>
        <v>0</v>
      </c>
      <c r="CX18" s="111">
        <f t="shared" si="335"/>
        <v>0</v>
      </c>
      <c r="CY18" s="111"/>
      <c r="CZ18" s="140"/>
      <c r="DA18" s="141">
        <f t="shared" si="336"/>
        <v>0</v>
      </c>
      <c r="DB18" s="145">
        <f>'прил № 3 (01.01.20)'!HN1281</f>
        <v>0</v>
      </c>
      <c r="DC18" s="431">
        <f t="shared" si="337"/>
        <v>0</v>
      </c>
      <c r="DD18" s="432">
        <f t="shared" si="338"/>
        <v>0</v>
      </c>
      <c r="DE18" s="138">
        <f t="shared" si="339"/>
        <v>0</v>
      </c>
      <c r="DF18" s="433">
        <f t="shared" si="326"/>
        <v>0</v>
      </c>
      <c r="DG18" s="139">
        <f t="shared" si="341"/>
        <v>0</v>
      </c>
      <c r="DH18" s="111">
        <f t="shared" si="342"/>
        <v>0</v>
      </c>
      <c r="DI18" s="111"/>
      <c r="DJ18" s="140"/>
      <c r="DK18" s="141">
        <f t="shared" si="343"/>
        <v>0</v>
      </c>
      <c r="DL18" s="145">
        <f>'прил № 3 (01.01.20)'!II1281</f>
        <v>0</v>
      </c>
      <c r="DM18" s="431">
        <f t="shared" si="344"/>
        <v>0</v>
      </c>
      <c r="DN18" s="432">
        <f t="shared" si="345"/>
        <v>0</v>
      </c>
      <c r="DO18" s="138">
        <f t="shared" si="346"/>
        <v>0</v>
      </c>
      <c r="DP18" s="433">
        <f t="shared" si="326"/>
        <v>0</v>
      </c>
      <c r="DQ18" s="139">
        <f t="shared" si="348"/>
        <v>0</v>
      </c>
      <c r="DR18" s="111">
        <f t="shared" si="349"/>
        <v>0</v>
      </c>
      <c r="DS18" s="111"/>
      <c r="DT18" s="140"/>
      <c r="DU18" s="141">
        <f t="shared" si="350"/>
        <v>0</v>
      </c>
      <c r="DV18" s="145">
        <f>'прил № 3 (01.01.20)'!JD1281</f>
        <v>0</v>
      </c>
      <c r="DW18" s="431">
        <f t="shared" si="351"/>
        <v>0</v>
      </c>
      <c r="DX18" s="432">
        <f t="shared" si="352"/>
        <v>0</v>
      </c>
      <c r="DY18" s="138">
        <f t="shared" si="353"/>
        <v>0</v>
      </c>
      <c r="DZ18" s="433">
        <f t="shared" si="326"/>
        <v>0</v>
      </c>
      <c r="EA18" s="139">
        <f t="shared" si="355"/>
        <v>0</v>
      </c>
      <c r="EB18" s="111">
        <f t="shared" si="356"/>
        <v>0</v>
      </c>
      <c r="EC18" s="111"/>
      <c r="ED18" s="140"/>
      <c r="EE18" s="141">
        <f t="shared" si="357"/>
        <v>0</v>
      </c>
      <c r="EF18" s="145">
        <f>'прил № 3 (01.01.20)'!JY1281</f>
        <v>8</v>
      </c>
      <c r="EG18" s="431">
        <f t="shared" si="358"/>
        <v>8.94E-3</v>
      </c>
      <c r="EH18" s="432">
        <f t="shared" si="359"/>
        <v>0</v>
      </c>
      <c r="EI18" s="138">
        <f t="shared" si="360"/>
        <v>0</v>
      </c>
      <c r="EJ18" s="433">
        <f t="shared" si="326"/>
        <v>0</v>
      </c>
      <c r="EK18" s="139">
        <f t="shared" si="362"/>
        <v>0</v>
      </c>
      <c r="EL18" s="111">
        <f t="shared" si="363"/>
        <v>0</v>
      </c>
      <c r="EM18" s="111"/>
      <c r="EN18" s="140"/>
      <c r="EO18" s="141">
        <f t="shared" si="364"/>
        <v>0</v>
      </c>
      <c r="EP18" s="145">
        <f>'прил № 3 (01.01.20)'!KT1281</f>
        <v>3</v>
      </c>
      <c r="EQ18" s="431">
        <f t="shared" si="365"/>
        <v>3.5999999999999999E-3</v>
      </c>
      <c r="ER18" s="432">
        <f t="shared" si="366"/>
        <v>0</v>
      </c>
      <c r="ES18" s="138">
        <f t="shared" si="367"/>
        <v>0</v>
      </c>
      <c r="ET18" s="433">
        <f t="shared" si="326"/>
        <v>0</v>
      </c>
      <c r="EU18" s="139">
        <f t="shared" si="369"/>
        <v>0</v>
      </c>
      <c r="EV18" s="111">
        <f t="shared" si="370"/>
        <v>0</v>
      </c>
      <c r="EW18" s="111"/>
      <c r="EX18" s="140"/>
      <c r="EY18" s="141">
        <f t="shared" si="371"/>
        <v>0</v>
      </c>
      <c r="EZ18" s="145">
        <f>'прил № 3 (01.01.20)'!LO1281</f>
        <v>6</v>
      </c>
      <c r="FA18" s="431">
        <f t="shared" si="372"/>
        <v>7.1300000000000001E-3</v>
      </c>
      <c r="FB18" s="432">
        <f t="shared" si="373"/>
        <v>572.54</v>
      </c>
      <c r="FC18" s="138">
        <f t="shared" si="374"/>
        <v>95.423333330000006</v>
      </c>
      <c r="FD18" s="433">
        <f t="shared" si="375"/>
        <v>8.2799999999999994</v>
      </c>
      <c r="FE18" s="139">
        <f t="shared" si="376"/>
        <v>790.10519999999997</v>
      </c>
      <c r="FF18" s="111">
        <f t="shared" si="377"/>
        <v>4740.63</v>
      </c>
      <c r="FG18" s="111"/>
      <c r="FH18" s="140"/>
      <c r="FI18" s="141">
        <f t="shared" si="378"/>
        <v>10.142899999999999</v>
      </c>
      <c r="FJ18" s="145">
        <f>'прил № 3 (01.01.20)'!MJ1281</f>
        <v>0</v>
      </c>
      <c r="FK18" s="431">
        <f t="shared" si="379"/>
        <v>0</v>
      </c>
      <c r="FL18" s="432">
        <f t="shared" si="380"/>
        <v>0</v>
      </c>
      <c r="FM18" s="138">
        <f t="shared" si="381"/>
        <v>0</v>
      </c>
      <c r="FN18" s="433">
        <f t="shared" si="375"/>
        <v>0</v>
      </c>
      <c r="FO18" s="139">
        <f t="shared" si="383"/>
        <v>0</v>
      </c>
      <c r="FP18" s="111">
        <f t="shared" si="384"/>
        <v>0</v>
      </c>
      <c r="FQ18" s="111"/>
      <c r="FR18" s="140"/>
      <c r="FS18" s="141">
        <f t="shared" si="385"/>
        <v>0</v>
      </c>
      <c r="FT18" s="145">
        <f>'прил № 3 (01.01.20)'!NE1281</f>
        <v>1</v>
      </c>
      <c r="FU18" s="431">
        <f t="shared" si="386"/>
        <v>1.39E-3</v>
      </c>
      <c r="FV18" s="432">
        <f t="shared" si="387"/>
        <v>0</v>
      </c>
      <c r="FW18" s="138">
        <f t="shared" si="388"/>
        <v>0</v>
      </c>
      <c r="FX18" s="433">
        <f t="shared" si="375"/>
        <v>0</v>
      </c>
      <c r="FY18" s="139">
        <f t="shared" si="390"/>
        <v>0</v>
      </c>
      <c r="FZ18" s="111">
        <f t="shared" si="391"/>
        <v>0</v>
      </c>
      <c r="GA18" s="111"/>
      <c r="GB18" s="140"/>
      <c r="GC18" s="141">
        <f t="shared" si="392"/>
        <v>0</v>
      </c>
      <c r="GD18" s="145">
        <f>'прил № 3 (01.01.20)'!NZ1281</f>
        <v>0</v>
      </c>
      <c r="GE18" s="431">
        <f t="shared" si="393"/>
        <v>0</v>
      </c>
      <c r="GF18" s="432">
        <f t="shared" si="394"/>
        <v>0</v>
      </c>
      <c r="GG18" s="138">
        <f t="shared" si="395"/>
        <v>0</v>
      </c>
      <c r="GH18" s="433">
        <f t="shared" si="375"/>
        <v>8.2799999999999994</v>
      </c>
      <c r="GI18" s="139">
        <f t="shared" si="397"/>
        <v>0</v>
      </c>
      <c r="GJ18" s="111">
        <f t="shared" si="398"/>
        <v>0</v>
      </c>
      <c r="GK18" s="111"/>
      <c r="GL18" s="140"/>
      <c r="GM18" s="141">
        <f t="shared" si="399"/>
        <v>0</v>
      </c>
      <c r="GN18" s="145">
        <f>'прил № 3 (01.01.20)'!OU1281</f>
        <v>0</v>
      </c>
      <c r="GO18" s="431">
        <f t="shared" si="400"/>
        <v>0</v>
      </c>
      <c r="GP18" s="432">
        <f t="shared" si="401"/>
        <v>0</v>
      </c>
      <c r="GQ18" s="138">
        <f t="shared" si="402"/>
        <v>0</v>
      </c>
      <c r="GR18" s="433">
        <f t="shared" si="403"/>
        <v>0</v>
      </c>
      <c r="GS18" s="139">
        <f t="shared" si="404"/>
        <v>0</v>
      </c>
      <c r="GT18" s="111">
        <f t="shared" si="405"/>
        <v>0</v>
      </c>
      <c r="GU18" s="111"/>
      <c r="GV18" s="140"/>
      <c r="GW18" s="141">
        <f t="shared" si="406"/>
        <v>0</v>
      </c>
      <c r="GX18" s="145">
        <f>'прил № 3 (01.01.20)'!PP1281</f>
        <v>1</v>
      </c>
      <c r="GY18" s="431">
        <f t="shared" si="407"/>
        <v>6.6E-4</v>
      </c>
      <c r="GZ18" s="432">
        <f t="shared" si="408"/>
        <v>63.36</v>
      </c>
      <c r="HA18" s="138">
        <f t="shared" si="409"/>
        <v>63.36</v>
      </c>
      <c r="HB18" s="433">
        <f t="shared" si="403"/>
        <v>8.2799999999999994</v>
      </c>
      <c r="HC18" s="139">
        <f t="shared" si="411"/>
        <v>524.62080000000003</v>
      </c>
      <c r="HD18" s="111">
        <f t="shared" si="412"/>
        <v>524.62</v>
      </c>
      <c r="HE18" s="111"/>
      <c r="HF18" s="140"/>
      <c r="HG18" s="141">
        <f t="shared" si="413"/>
        <v>6.7347700000000001</v>
      </c>
      <c r="HH18" s="145">
        <f>'прил № 3 (01.01.20)'!QK1281</f>
        <v>1</v>
      </c>
      <c r="HI18" s="431">
        <f t="shared" si="414"/>
        <v>8.9999999999999998E-4</v>
      </c>
      <c r="HJ18" s="432">
        <f t="shared" si="415"/>
        <v>0</v>
      </c>
      <c r="HK18" s="138">
        <f t="shared" si="416"/>
        <v>0</v>
      </c>
      <c r="HL18" s="433">
        <f t="shared" si="403"/>
        <v>0</v>
      </c>
      <c r="HM18" s="139">
        <f t="shared" si="418"/>
        <v>0</v>
      </c>
      <c r="HN18" s="111">
        <f t="shared" si="419"/>
        <v>0</v>
      </c>
      <c r="HO18" s="111"/>
      <c r="HP18" s="140"/>
      <c r="HQ18" s="141">
        <f t="shared" si="420"/>
        <v>0</v>
      </c>
      <c r="HR18" s="145">
        <f>'прил № 3 (01.01.20)'!RF1281</f>
        <v>5</v>
      </c>
      <c r="HS18" s="431">
        <f t="shared" si="421"/>
        <v>7.0800000000000004E-3</v>
      </c>
      <c r="HT18" s="432">
        <f t="shared" si="422"/>
        <v>0</v>
      </c>
      <c r="HU18" s="138">
        <f t="shared" si="423"/>
        <v>0</v>
      </c>
      <c r="HV18" s="433">
        <f t="shared" si="403"/>
        <v>0</v>
      </c>
      <c r="HW18" s="139">
        <f t="shared" si="425"/>
        <v>0</v>
      </c>
      <c r="HX18" s="111">
        <f t="shared" si="426"/>
        <v>0</v>
      </c>
      <c r="HY18" s="111"/>
      <c r="HZ18" s="140"/>
      <c r="IA18" s="141">
        <f t="shared" si="427"/>
        <v>0</v>
      </c>
      <c r="IB18" s="145">
        <f>'прил № 3 (01.01.20)'!SA1281</f>
        <v>1</v>
      </c>
      <c r="IC18" s="431">
        <f t="shared" si="428"/>
        <v>2.2200000000000002E-3</v>
      </c>
      <c r="ID18" s="432">
        <f t="shared" si="429"/>
        <v>0</v>
      </c>
      <c r="IE18" s="138">
        <f t="shared" si="430"/>
        <v>0</v>
      </c>
      <c r="IF18" s="433">
        <f t="shared" si="431"/>
        <v>0</v>
      </c>
      <c r="IG18" s="139">
        <f t="shared" si="432"/>
        <v>0</v>
      </c>
      <c r="IH18" s="111">
        <f t="shared" si="433"/>
        <v>0</v>
      </c>
      <c r="II18" s="111"/>
      <c r="IJ18" s="140"/>
      <c r="IK18" s="141">
        <f t="shared" si="434"/>
        <v>0</v>
      </c>
      <c r="IL18" s="145">
        <f>'прил № 3 (01.01.20)'!SV1281</f>
        <v>0</v>
      </c>
      <c r="IM18" s="431">
        <f t="shared" si="435"/>
        <v>0</v>
      </c>
      <c r="IN18" s="432">
        <f t="shared" si="436"/>
        <v>0</v>
      </c>
      <c r="IO18" s="138">
        <f t="shared" si="437"/>
        <v>0</v>
      </c>
      <c r="IP18" s="433">
        <f t="shared" si="431"/>
        <v>0</v>
      </c>
      <c r="IQ18" s="139">
        <f t="shared" si="439"/>
        <v>0</v>
      </c>
      <c r="IR18" s="111">
        <f t="shared" si="440"/>
        <v>0</v>
      </c>
      <c r="IS18" s="111"/>
      <c r="IT18" s="140"/>
      <c r="IU18" s="141">
        <f t="shared" si="441"/>
        <v>0</v>
      </c>
      <c r="IV18" s="145">
        <f>'прил № 3 (01.01.20)'!TQ1281</f>
        <v>5</v>
      </c>
      <c r="IW18" s="431">
        <f t="shared" si="442"/>
        <v>7.4400000000000004E-3</v>
      </c>
      <c r="IX18" s="432">
        <f t="shared" si="443"/>
        <v>0</v>
      </c>
      <c r="IY18" s="138">
        <f t="shared" si="444"/>
        <v>0</v>
      </c>
      <c r="IZ18" s="433">
        <f t="shared" si="431"/>
        <v>0</v>
      </c>
      <c r="JA18" s="139">
        <f t="shared" si="446"/>
        <v>0</v>
      </c>
      <c r="JB18" s="111">
        <f t="shared" si="447"/>
        <v>0</v>
      </c>
      <c r="JC18" s="111"/>
      <c r="JD18" s="140"/>
      <c r="JE18" s="141">
        <f t="shared" si="448"/>
        <v>0</v>
      </c>
      <c r="JF18" s="145">
        <f>'прил № 3 (01.01.20)'!UL1281</f>
        <v>0</v>
      </c>
      <c r="JG18" s="431">
        <f t="shared" si="449"/>
        <v>0</v>
      </c>
      <c r="JH18" s="432">
        <f t="shared" si="450"/>
        <v>0</v>
      </c>
      <c r="JI18" s="138">
        <f t="shared" si="451"/>
        <v>0</v>
      </c>
      <c r="JJ18" s="433">
        <f t="shared" si="431"/>
        <v>0</v>
      </c>
      <c r="JK18" s="139">
        <f t="shared" si="453"/>
        <v>0</v>
      </c>
      <c r="JL18" s="111">
        <f t="shared" si="454"/>
        <v>0</v>
      </c>
      <c r="JM18" s="111"/>
      <c r="JN18" s="140"/>
      <c r="JO18" s="141">
        <f t="shared" si="455"/>
        <v>0</v>
      </c>
      <c r="JP18" s="145">
        <f>'прил № 3 (01.01.20)'!VG1281</f>
        <v>4</v>
      </c>
      <c r="JQ18" s="431">
        <f t="shared" si="456"/>
        <v>3.1700000000000001E-3</v>
      </c>
      <c r="JR18" s="432">
        <f t="shared" si="457"/>
        <v>0</v>
      </c>
      <c r="JS18" s="138">
        <f t="shared" si="458"/>
        <v>0</v>
      </c>
      <c r="JT18" s="433">
        <f t="shared" si="459"/>
        <v>0</v>
      </c>
      <c r="JU18" s="139">
        <f t="shared" si="460"/>
        <v>0</v>
      </c>
      <c r="JV18" s="111">
        <f t="shared" si="461"/>
        <v>0</v>
      </c>
      <c r="JW18" s="111"/>
      <c r="JX18" s="140"/>
      <c r="JY18" s="141">
        <f t="shared" si="462"/>
        <v>0</v>
      </c>
      <c r="JZ18" s="145">
        <f>'прил № 3 (01.01.20)'!WB1281</f>
        <v>0</v>
      </c>
      <c r="KA18" s="431">
        <f t="shared" si="463"/>
        <v>0</v>
      </c>
      <c r="KB18" s="432">
        <f t="shared" si="464"/>
        <v>0</v>
      </c>
      <c r="KC18" s="138">
        <f t="shared" si="465"/>
        <v>0</v>
      </c>
      <c r="KD18" s="433">
        <f t="shared" si="459"/>
        <v>0</v>
      </c>
      <c r="KE18" s="139">
        <f t="shared" si="467"/>
        <v>0</v>
      </c>
      <c r="KF18" s="111">
        <f t="shared" si="468"/>
        <v>0</v>
      </c>
      <c r="KG18" s="111"/>
      <c r="KH18" s="140"/>
      <c r="KI18" s="141">
        <f t="shared" si="469"/>
        <v>0</v>
      </c>
      <c r="KJ18" s="145">
        <f>'прил № 3 (01.01.20)'!WW1281</f>
        <v>0</v>
      </c>
      <c r="KK18" s="431">
        <f t="shared" si="470"/>
        <v>0</v>
      </c>
      <c r="KL18" s="432">
        <f t="shared" si="471"/>
        <v>0</v>
      </c>
      <c r="KM18" s="138">
        <f t="shared" si="472"/>
        <v>0</v>
      </c>
      <c r="KN18" s="433">
        <f t="shared" si="459"/>
        <v>0</v>
      </c>
      <c r="KO18" s="139">
        <f t="shared" si="474"/>
        <v>0</v>
      </c>
      <c r="KP18" s="111">
        <f t="shared" si="475"/>
        <v>0</v>
      </c>
      <c r="KQ18" s="111"/>
      <c r="KR18" s="140"/>
      <c r="KS18" s="141">
        <f t="shared" si="476"/>
        <v>0</v>
      </c>
      <c r="KT18" s="145">
        <f>'прил № 3 (01.01.20)'!XR1281</f>
        <v>0</v>
      </c>
      <c r="KU18" s="431" t="e">
        <f t="shared" si="477"/>
        <v>#DIV/0!</v>
      </c>
      <c r="KV18" s="432" t="e">
        <f t="shared" si="478"/>
        <v>#DIV/0!</v>
      </c>
      <c r="KW18" s="138">
        <f t="shared" si="479"/>
        <v>0</v>
      </c>
      <c r="KX18" s="433">
        <f t="shared" si="459"/>
        <v>0</v>
      </c>
      <c r="KY18" s="139">
        <f t="shared" si="481"/>
        <v>0</v>
      </c>
      <c r="KZ18" s="111">
        <f t="shared" si="482"/>
        <v>0</v>
      </c>
      <c r="LA18" s="111"/>
      <c r="LB18" s="140"/>
      <c r="LC18" s="141">
        <f t="shared" si="483"/>
        <v>0</v>
      </c>
      <c r="LD18" s="322">
        <f t="shared" si="484"/>
        <v>38</v>
      </c>
      <c r="LE18" s="431">
        <f t="shared" si="485"/>
        <v>1.4300000000000001E-3</v>
      </c>
      <c r="LF18" s="432">
        <f t="shared" si="486"/>
        <v>357.5</v>
      </c>
      <c r="LG18" s="138">
        <f t="shared" si="487"/>
        <v>9.4078947399999997</v>
      </c>
      <c r="LH18" s="433">
        <f t="shared" si="488"/>
        <v>8.2799999999999994</v>
      </c>
      <c r="LI18" s="139">
        <f t="shared" si="489"/>
        <v>77.897369999999995</v>
      </c>
      <c r="LJ18" s="111">
        <f t="shared" si="490"/>
        <v>2960.1</v>
      </c>
      <c r="LK18" s="111"/>
      <c r="LL18" s="140"/>
    </row>
    <row r="19" spans="1:324" ht="24">
      <c r="A19" s="612"/>
      <c r="B19" s="93" t="s">
        <v>713</v>
      </c>
      <c r="C19" s="12" t="s">
        <v>841</v>
      </c>
      <c r="D19" s="12" t="s">
        <v>421</v>
      </c>
      <c r="E19" s="4" t="s">
        <v>32</v>
      </c>
      <c r="F19" s="145">
        <f>'прил № 3 (01.01.20)'!L1282</f>
        <v>0</v>
      </c>
      <c r="G19" s="431">
        <f t="shared" si="491"/>
        <v>0</v>
      </c>
      <c r="H19" s="432">
        <f t="shared" si="492"/>
        <v>0</v>
      </c>
      <c r="I19" s="138">
        <f t="shared" si="270"/>
        <v>0</v>
      </c>
      <c r="J19" s="433">
        <f t="shared" si="493"/>
        <v>0</v>
      </c>
      <c r="K19" s="139">
        <f t="shared" si="271"/>
        <v>0</v>
      </c>
      <c r="L19" s="111">
        <f t="shared" si="272"/>
        <v>0</v>
      </c>
      <c r="M19" s="111"/>
      <c r="N19" s="140"/>
      <c r="O19" s="141" t="e">
        <f t="shared" si="273"/>
        <v>#DIV/0!</v>
      </c>
      <c r="P19" s="145">
        <f>'прил № 3 (01.01.20)'!AG1282</f>
        <v>0</v>
      </c>
      <c r="Q19" s="431">
        <f t="shared" si="274"/>
        <v>0</v>
      </c>
      <c r="R19" s="432">
        <f t="shared" si="275"/>
        <v>0</v>
      </c>
      <c r="S19" s="138">
        <f t="shared" si="276"/>
        <v>0</v>
      </c>
      <c r="T19" s="433">
        <f t="shared" si="277"/>
        <v>0</v>
      </c>
      <c r="U19" s="139">
        <f t="shared" si="278"/>
        <v>0</v>
      </c>
      <c r="V19" s="111">
        <f t="shared" si="279"/>
        <v>0</v>
      </c>
      <c r="W19" s="111"/>
      <c r="X19" s="140"/>
      <c r="Y19" s="141" t="e">
        <f t="shared" si="280"/>
        <v>#DIV/0!</v>
      </c>
      <c r="Z19" s="145">
        <f>'прил № 3 (01.01.20)'!BB1282</f>
        <v>0</v>
      </c>
      <c r="AA19" s="431">
        <f t="shared" si="281"/>
        <v>0</v>
      </c>
      <c r="AB19" s="432">
        <f t="shared" si="282"/>
        <v>0</v>
      </c>
      <c r="AC19" s="138">
        <f t="shared" si="283"/>
        <v>0</v>
      </c>
      <c r="AD19" s="433">
        <f t="shared" si="277"/>
        <v>0</v>
      </c>
      <c r="AE19" s="139">
        <f t="shared" si="285"/>
        <v>0</v>
      </c>
      <c r="AF19" s="111">
        <f t="shared" si="286"/>
        <v>0</v>
      </c>
      <c r="AG19" s="111"/>
      <c r="AH19" s="140"/>
      <c r="AI19" s="141" t="e">
        <f t="shared" si="287"/>
        <v>#DIV/0!</v>
      </c>
      <c r="AJ19" s="145">
        <f>'прил № 3 (01.01.20)'!BW1282</f>
        <v>0</v>
      </c>
      <c r="AK19" s="431">
        <f t="shared" si="288"/>
        <v>0</v>
      </c>
      <c r="AL19" s="432">
        <f t="shared" si="289"/>
        <v>0</v>
      </c>
      <c r="AM19" s="138">
        <f t="shared" si="290"/>
        <v>0</v>
      </c>
      <c r="AN19" s="433">
        <f t="shared" si="277"/>
        <v>0</v>
      </c>
      <c r="AO19" s="139">
        <f t="shared" si="292"/>
        <v>0</v>
      </c>
      <c r="AP19" s="111">
        <f t="shared" si="293"/>
        <v>0</v>
      </c>
      <c r="AQ19" s="111"/>
      <c r="AR19" s="140"/>
      <c r="AS19" s="141" t="e">
        <f t="shared" si="294"/>
        <v>#DIV/0!</v>
      </c>
      <c r="AT19" s="145">
        <f>'прил № 3 (01.01.20)'!CR1282</f>
        <v>0</v>
      </c>
      <c r="AU19" s="431">
        <f t="shared" si="295"/>
        <v>0</v>
      </c>
      <c r="AV19" s="432">
        <f t="shared" si="296"/>
        <v>0</v>
      </c>
      <c r="AW19" s="138">
        <f t="shared" si="297"/>
        <v>0</v>
      </c>
      <c r="AX19" s="433">
        <f t="shared" si="277"/>
        <v>0</v>
      </c>
      <c r="AY19" s="139">
        <f t="shared" si="299"/>
        <v>0</v>
      </c>
      <c r="AZ19" s="111">
        <f t="shared" si="300"/>
        <v>0</v>
      </c>
      <c r="BA19" s="111"/>
      <c r="BB19" s="140"/>
      <c r="BC19" s="141" t="e">
        <f t="shared" si="301"/>
        <v>#DIV/0!</v>
      </c>
      <c r="BD19" s="145">
        <f>'прил № 3 (01.01.20)'!DM1282</f>
        <v>0</v>
      </c>
      <c r="BE19" s="431">
        <f t="shared" si="302"/>
        <v>0</v>
      </c>
      <c r="BF19" s="432">
        <f t="shared" si="303"/>
        <v>0</v>
      </c>
      <c r="BG19" s="138">
        <f t="shared" si="304"/>
        <v>0</v>
      </c>
      <c r="BH19" s="433">
        <f t="shared" si="277"/>
        <v>0</v>
      </c>
      <c r="BI19" s="139">
        <f t="shared" si="306"/>
        <v>0</v>
      </c>
      <c r="BJ19" s="111">
        <f t="shared" si="307"/>
        <v>0</v>
      </c>
      <c r="BK19" s="111"/>
      <c r="BL19" s="140"/>
      <c r="BM19" s="141" t="e">
        <f t="shared" si="308"/>
        <v>#DIV/0!</v>
      </c>
      <c r="BN19" s="145">
        <f>'прил № 3 (01.01.20)'!EH1282</f>
        <v>0</v>
      </c>
      <c r="BO19" s="431">
        <f t="shared" si="309"/>
        <v>0</v>
      </c>
      <c r="BP19" s="432">
        <f t="shared" si="310"/>
        <v>0</v>
      </c>
      <c r="BQ19" s="138">
        <f t="shared" si="311"/>
        <v>0</v>
      </c>
      <c r="BR19" s="433">
        <f t="shared" si="277"/>
        <v>0</v>
      </c>
      <c r="BS19" s="139">
        <f t="shared" si="313"/>
        <v>0</v>
      </c>
      <c r="BT19" s="111">
        <f t="shared" si="314"/>
        <v>0</v>
      </c>
      <c r="BU19" s="111"/>
      <c r="BV19" s="140"/>
      <c r="BW19" s="141" t="e">
        <f t="shared" si="315"/>
        <v>#DIV/0!</v>
      </c>
      <c r="BX19" s="145">
        <f>'прил № 3 (01.01.20)'!FC1282</f>
        <v>0</v>
      </c>
      <c r="BY19" s="431">
        <f t="shared" si="316"/>
        <v>0</v>
      </c>
      <c r="BZ19" s="432">
        <f t="shared" si="317"/>
        <v>0</v>
      </c>
      <c r="CA19" s="138">
        <f t="shared" si="318"/>
        <v>0</v>
      </c>
      <c r="CB19" s="433">
        <f t="shared" si="277"/>
        <v>0</v>
      </c>
      <c r="CC19" s="139">
        <f t="shared" si="320"/>
        <v>0</v>
      </c>
      <c r="CD19" s="111">
        <f t="shared" si="321"/>
        <v>0</v>
      </c>
      <c r="CE19" s="111"/>
      <c r="CF19" s="140"/>
      <c r="CG19" s="141" t="e">
        <f t="shared" si="322"/>
        <v>#DIV/0!</v>
      </c>
      <c r="CH19" s="145">
        <f>'прил № 3 (01.01.20)'!FX1282</f>
        <v>0</v>
      </c>
      <c r="CI19" s="431">
        <f t="shared" si="323"/>
        <v>0</v>
      </c>
      <c r="CJ19" s="432">
        <f t="shared" si="324"/>
        <v>0</v>
      </c>
      <c r="CK19" s="138">
        <f t="shared" si="325"/>
        <v>0</v>
      </c>
      <c r="CL19" s="433">
        <f t="shared" si="326"/>
        <v>0</v>
      </c>
      <c r="CM19" s="139">
        <f t="shared" si="327"/>
        <v>0</v>
      </c>
      <c r="CN19" s="111">
        <f t="shared" si="328"/>
        <v>0</v>
      </c>
      <c r="CO19" s="111"/>
      <c r="CP19" s="140"/>
      <c r="CQ19" s="141" t="e">
        <f t="shared" si="329"/>
        <v>#DIV/0!</v>
      </c>
      <c r="CR19" s="145">
        <f>'прил № 3 (01.01.20)'!GS1282</f>
        <v>0</v>
      </c>
      <c r="CS19" s="431">
        <f t="shared" si="330"/>
        <v>0</v>
      </c>
      <c r="CT19" s="432">
        <f t="shared" si="331"/>
        <v>0</v>
      </c>
      <c r="CU19" s="138">
        <f t="shared" si="332"/>
        <v>0</v>
      </c>
      <c r="CV19" s="433">
        <f t="shared" si="326"/>
        <v>0</v>
      </c>
      <c r="CW19" s="139">
        <f t="shared" si="334"/>
        <v>0</v>
      </c>
      <c r="CX19" s="111">
        <f t="shared" si="335"/>
        <v>0</v>
      </c>
      <c r="CY19" s="111"/>
      <c r="CZ19" s="140"/>
      <c r="DA19" s="141" t="e">
        <f t="shared" si="336"/>
        <v>#DIV/0!</v>
      </c>
      <c r="DB19" s="145">
        <f>'прил № 3 (01.01.20)'!HN1282</f>
        <v>0</v>
      </c>
      <c r="DC19" s="431">
        <f t="shared" si="337"/>
        <v>0</v>
      </c>
      <c r="DD19" s="432">
        <f t="shared" si="338"/>
        <v>0</v>
      </c>
      <c r="DE19" s="138">
        <f t="shared" si="339"/>
        <v>0</v>
      </c>
      <c r="DF19" s="433">
        <f t="shared" si="326"/>
        <v>0</v>
      </c>
      <c r="DG19" s="139">
        <f t="shared" si="341"/>
        <v>0</v>
      </c>
      <c r="DH19" s="111">
        <f t="shared" si="342"/>
        <v>0</v>
      </c>
      <c r="DI19" s="111"/>
      <c r="DJ19" s="140"/>
      <c r="DK19" s="141" t="e">
        <f t="shared" si="343"/>
        <v>#DIV/0!</v>
      </c>
      <c r="DL19" s="145">
        <f>'прил № 3 (01.01.20)'!II1282</f>
        <v>0</v>
      </c>
      <c r="DM19" s="431">
        <f t="shared" si="344"/>
        <v>0</v>
      </c>
      <c r="DN19" s="432">
        <f t="shared" si="345"/>
        <v>0</v>
      </c>
      <c r="DO19" s="138">
        <f t="shared" si="346"/>
        <v>0</v>
      </c>
      <c r="DP19" s="433">
        <f t="shared" si="326"/>
        <v>0</v>
      </c>
      <c r="DQ19" s="139">
        <f t="shared" si="348"/>
        <v>0</v>
      </c>
      <c r="DR19" s="111">
        <f t="shared" si="349"/>
        <v>0</v>
      </c>
      <c r="DS19" s="111"/>
      <c r="DT19" s="140"/>
      <c r="DU19" s="141" t="e">
        <f t="shared" si="350"/>
        <v>#DIV/0!</v>
      </c>
      <c r="DV19" s="145">
        <f>'прил № 3 (01.01.20)'!JD1282</f>
        <v>0</v>
      </c>
      <c r="DW19" s="431">
        <f t="shared" si="351"/>
        <v>0</v>
      </c>
      <c r="DX19" s="432">
        <f t="shared" si="352"/>
        <v>0</v>
      </c>
      <c r="DY19" s="138">
        <f t="shared" si="353"/>
        <v>0</v>
      </c>
      <c r="DZ19" s="433">
        <f t="shared" si="326"/>
        <v>0</v>
      </c>
      <c r="EA19" s="139">
        <f t="shared" si="355"/>
        <v>0</v>
      </c>
      <c r="EB19" s="111">
        <f t="shared" si="356"/>
        <v>0</v>
      </c>
      <c r="EC19" s="111"/>
      <c r="ED19" s="140"/>
      <c r="EE19" s="141" t="e">
        <f t="shared" si="357"/>
        <v>#DIV/0!</v>
      </c>
      <c r="EF19" s="145">
        <f>'прил № 3 (01.01.20)'!JY1282</f>
        <v>0</v>
      </c>
      <c r="EG19" s="431">
        <f t="shared" si="358"/>
        <v>0</v>
      </c>
      <c r="EH19" s="432">
        <f t="shared" si="359"/>
        <v>0</v>
      </c>
      <c r="EI19" s="138">
        <f t="shared" si="360"/>
        <v>0</v>
      </c>
      <c r="EJ19" s="433">
        <f t="shared" si="326"/>
        <v>0</v>
      </c>
      <c r="EK19" s="139">
        <f t="shared" si="362"/>
        <v>0</v>
      </c>
      <c r="EL19" s="111">
        <f t="shared" si="363"/>
        <v>0</v>
      </c>
      <c r="EM19" s="111"/>
      <c r="EN19" s="140"/>
      <c r="EO19" s="141" t="e">
        <f t="shared" si="364"/>
        <v>#DIV/0!</v>
      </c>
      <c r="EP19" s="145">
        <f>'прил № 3 (01.01.20)'!KT1282</f>
        <v>0</v>
      </c>
      <c r="EQ19" s="431">
        <f t="shared" si="365"/>
        <v>0</v>
      </c>
      <c r="ER19" s="432">
        <f t="shared" si="366"/>
        <v>0</v>
      </c>
      <c r="ES19" s="138">
        <f t="shared" si="367"/>
        <v>0</v>
      </c>
      <c r="ET19" s="433">
        <f t="shared" si="326"/>
        <v>0</v>
      </c>
      <c r="EU19" s="139">
        <f t="shared" si="369"/>
        <v>0</v>
      </c>
      <c r="EV19" s="111">
        <f t="shared" si="370"/>
        <v>0</v>
      </c>
      <c r="EW19" s="111"/>
      <c r="EX19" s="140"/>
      <c r="EY19" s="141" t="e">
        <f t="shared" si="371"/>
        <v>#DIV/0!</v>
      </c>
      <c r="EZ19" s="145">
        <f>'прил № 3 (01.01.20)'!LO1282</f>
        <v>0</v>
      </c>
      <c r="FA19" s="431">
        <f t="shared" si="372"/>
        <v>0</v>
      </c>
      <c r="FB19" s="432">
        <f t="shared" si="373"/>
        <v>0</v>
      </c>
      <c r="FC19" s="138">
        <f t="shared" si="374"/>
        <v>0</v>
      </c>
      <c r="FD19" s="433">
        <f t="shared" si="375"/>
        <v>8.2799999999999994</v>
      </c>
      <c r="FE19" s="139">
        <f t="shared" si="376"/>
        <v>0</v>
      </c>
      <c r="FF19" s="111">
        <f t="shared" si="377"/>
        <v>0</v>
      </c>
      <c r="FG19" s="111"/>
      <c r="FH19" s="140"/>
      <c r="FI19" s="141" t="e">
        <f t="shared" si="378"/>
        <v>#DIV/0!</v>
      </c>
      <c r="FJ19" s="145">
        <f>'прил № 3 (01.01.20)'!MJ1282</f>
        <v>0</v>
      </c>
      <c r="FK19" s="431">
        <f t="shared" si="379"/>
        <v>0</v>
      </c>
      <c r="FL19" s="432">
        <f t="shared" si="380"/>
        <v>0</v>
      </c>
      <c r="FM19" s="138">
        <f t="shared" si="381"/>
        <v>0</v>
      </c>
      <c r="FN19" s="433">
        <f t="shared" si="375"/>
        <v>0</v>
      </c>
      <c r="FO19" s="139">
        <f t="shared" si="383"/>
        <v>0</v>
      </c>
      <c r="FP19" s="111">
        <f t="shared" si="384"/>
        <v>0</v>
      </c>
      <c r="FQ19" s="111"/>
      <c r="FR19" s="140"/>
      <c r="FS19" s="141" t="e">
        <f t="shared" si="385"/>
        <v>#DIV/0!</v>
      </c>
      <c r="FT19" s="145">
        <f>'прил № 3 (01.01.20)'!NE1282</f>
        <v>0</v>
      </c>
      <c r="FU19" s="431">
        <f t="shared" si="386"/>
        <v>0</v>
      </c>
      <c r="FV19" s="432">
        <f t="shared" si="387"/>
        <v>0</v>
      </c>
      <c r="FW19" s="138">
        <f t="shared" si="388"/>
        <v>0</v>
      </c>
      <c r="FX19" s="433">
        <f t="shared" si="375"/>
        <v>0</v>
      </c>
      <c r="FY19" s="139">
        <f t="shared" si="390"/>
        <v>0</v>
      </c>
      <c r="FZ19" s="111">
        <f t="shared" si="391"/>
        <v>0</v>
      </c>
      <c r="GA19" s="111"/>
      <c r="GB19" s="140"/>
      <c r="GC19" s="141" t="e">
        <f t="shared" si="392"/>
        <v>#DIV/0!</v>
      </c>
      <c r="GD19" s="145">
        <f>'прил № 3 (01.01.20)'!NZ1282</f>
        <v>0</v>
      </c>
      <c r="GE19" s="431">
        <f t="shared" si="393"/>
        <v>0</v>
      </c>
      <c r="GF19" s="432">
        <f t="shared" si="394"/>
        <v>0</v>
      </c>
      <c r="GG19" s="138">
        <f t="shared" si="395"/>
        <v>0</v>
      </c>
      <c r="GH19" s="433">
        <f t="shared" si="375"/>
        <v>8.2799999999999994</v>
      </c>
      <c r="GI19" s="139">
        <f t="shared" si="397"/>
        <v>0</v>
      </c>
      <c r="GJ19" s="111">
        <f t="shared" si="398"/>
        <v>0</v>
      </c>
      <c r="GK19" s="111"/>
      <c r="GL19" s="140"/>
      <c r="GM19" s="141" t="e">
        <f t="shared" si="399"/>
        <v>#DIV/0!</v>
      </c>
      <c r="GN19" s="145">
        <f>'прил № 3 (01.01.20)'!OU1282</f>
        <v>0</v>
      </c>
      <c r="GO19" s="431">
        <f t="shared" si="400"/>
        <v>0</v>
      </c>
      <c r="GP19" s="432">
        <f t="shared" si="401"/>
        <v>0</v>
      </c>
      <c r="GQ19" s="138">
        <f t="shared" si="402"/>
        <v>0</v>
      </c>
      <c r="GR19" s="433">
        <f t="shared" si="403"/>
        <v>0</v>
      </c>
      <c r="GS19" s="139">
        <f t="shared" si="404"/>
        <v>0</v>
      </c>
      <c r="GT19" s="111">
        <f t="shared" si="405"/>
        <v>0</v>
      </c>
      <c r="GU19" s="111"/>
      <c r="GV19" s="140"/>
      <c r="GW19" s="141" t="e">
        <f t="shared" si="406"/>
        <v>#DIV/0!</v>
      </c>
      <c r="GX19" s="145">
        <f>'прил № 3 (01.01.20)'!PP1282</f>
        <v>0</v>
      </c>
      <c r="GY19" s="431">
        <f t="shared" si="407"/>
        <v>0</v>
      </c>
      <c r="GZ19" s="432">
        <f t="shared" si="408"/>
        <v>0</v>
      </c>
      <c r="HA19" s="138">
        <f t="shared" si="409"/>
        <v>0</v>
      </c>
      <c r="HB19" s="433">
        <f t="shared" si="403"/>
        <v>8.2799999999999994</v>
      </c>
      <c r="HC19" s="139">
        <f t="shared" si="411"/>
        <v>0</v>
      </c>
      <c r="HD19" s="111">
        <f t="shared" si="412"/>
        <v>0</v>
      </c>
      <c r="HE19" s="111"/>
      <c r="HF19" s="140"/>
      <c r="HG19" s="141" t="e">
        <f t="shared" si="413"/>
        <v>#DIV/0!</v>
      </c>
      <c r="HH19" s="145">
        <f>'прил № 3 (01.01.20)'!QK1282</f>
        <v>0</v>
      </c>
      <c r="HI19" s="431">
        <f t="shared" si="414"/>
        <v>0</v>
      </c>
      <c r="HJ19" s="432">
        <f t="shared" si="415"/>
        <v>0</v>
      </c>
      <c r="HK19" s="138">
        <f t="shared" si="416"/>
        <v>0</v>
      </c>
      <c r="HL19" s="433">
        <f t="shared" si="403"/>
        <v>0</v>
      </c>
      <c r="HM19" s="139">
        <f t="shared" si="418"/>
        <v>0</v>
      </c>
      <c r="HN19" s="111">
        <f t="shared" si="419"/>
        <v>0</v>
      </c>
      <c r="HO19" s="111"/>
      <c r="HP19" s="140"/>
      <c r="HQ19" s="141" t="e">
        <f t="shared" si="420"/>
        <v>#DIV/0!</v>
      </c>
      <c r="HR19" s="145">
        <f>'прил № 3 (01.01.20)'!RF1282</f>
        <v>0</v>
      </c>
      <c r="HS19" s="431">
        <f t="shared" si="421"/>
        <v>0</v>
      </c>
      <c r="HT19" s="432">
        <f t="shared" si="422"/>
        <v>0</v>
      </c>
      <c r="HU19" s="138">
        <f t="shared" si="423"/>
        <v>0</v>
      </c>
      <c r="HV19" s="433">
        <f t="shared" si="403"/>
        <v>0</v>
      </c>
      <c r="HW19" s="139">
        <f t="shared" si="425"/>
        <v>0</v>
      </c>
      <c r="HX19" s="111">
        <f t="shared" si="426"/>
        <v>0</v>
      </c>
      <c r="HY19" s="111"/>
      <c r="HZ19" s="140"/>
      <c r="IA19" s="141" t="e">
        <f t="shared" si="427"/>
        <v>#DIV/0!</v>
      </c>
      <c r="IB19" s="145">
        <f>'прил № 3 (01.01.20)'!SA1282</f>
        <v>0</v>
      </c>
      <c r="IC19" s="431">
        <f t="shared" si="428"/>
        <v>0</v>
      </c>
      <c r="ID19" s="432">
        <f t="shared" si="429"/>
        <v>0</v>
      </c>
      <c r="IE19" s="138">
        <f t="shared" si="430"/>
        <v>0</v>
      </c>
      <c r="IF19" s="433">
        <f t="shared" si="431"/>
        <v>0</v>
      </c>
      <c r="IG19" s="139">
        <f t="shared" si="432"/>
        <v>0</v>
      </c>
      <c r="IH19" s="111">
        <f t="shared" si="433"/>
        <v>0</v>
      </c>
      <c r="II19" s="111"/>
      <c r="IJ19" s="140"/>
      <c r="IK19" s="141" t="e">
        <f t="shared" si="434"/>
        <v>#DIV/0!</v>
      </c>
      <c r="IL19" s="145">
        <f>'прил № 3 (01.01.20)'!SV1282</f>
        <v>0</v>
      </c>
      <c r="IM19" s="431">
        <f t="shared" si="435"/>
        <v>0</v>
      </c>
      <c r="IN19" s="432">
        <f t="shared" si="436"/>
        <v>0</v>
      </c>
      <c r="IO19" s="138">
        <f t="shared" si="437"/>
        <v>0</v>
      </c>
      <c r="IP19" s="433">
        <f t="shared" si="431"/>
        <v>0</v>
      </c>
      <c r="IQ19" s="139">
        <f t="shared" si="439"/>
        <v>0</v>
      </c>
      <c r="IR19" s="111">
        <f t="shared" si="440"/>
        <v>0</v>
      </c>
      <c r="IS19" s="111"/>
      <c r="IT19" s="140"/>
      <c r="IU19" s="141" t="e">
        <f t="shared" si="441"/>
        <v>#DIV/0!</v>
      </c>
      <c r="IV19" s="145">
        <f>'прил № 3 (01.01.20)'!TQ1282</f>
        <v>0</v>
      </c>
      <c r="IW19" s="431">
        <f t="shared" si="442"/>
        <v>0</v>
      </c>
      <c r="IX19" s="432">
        <f t="shared" si="443"/>
        <v>0</v>
      </c>
      <c r="IY19" s="138">
        <f t="shared" si="444"/>
        <v>0</v>
      </c>
      <c r="IZ19" s="433">
        <f t="shared" si="431"/>
        <v>0</v>
      </c>
      <c r="JA19" s="139">
        <f t="shared" si="446"/>
        <v>0</v>
      </c>
      <c r="JB19" s="111">
        <f t="shared" si="447"/>
        <v>0</v>
      </c>
      <c r="JC19" s="111"/>
      <c r="JD19" s="140"/>
      <c r="JE19" s="141" t="e">
        <f t="shared" si="448"/>
        <v>#DIV/0!</v>
      </c>
      <c r="JF19" s="145">
        <f>'прил № 3 (01.01.20)'!UL1282</f>
        <v>0</v>
      </c>
      <c r="JG19" s="431">
        <f t="shared" si="449"/>
        <v>0</v>
      </c>
      <c r="JH19" s="432">
        <f t="shared" si="450"/>
        <v>0</v>
      </c>
      <c r="JI19" s="138">
        <f t="shared" si="451"/>
        <v>0</v>
      </c>
      <c r="JJ19" s="433">
        <f t="shared" si="431"/>
        <v>0</v>
      </c>
      <c r="JK19" s="139">
        <f t="shared" si="453"/>
        <v>0</v>
      </c>
      <c r="JL19" s="111">
        <f t="shared" si="454"/>
        <v>0</v>
      </c>
      <c r="JM19" s="111"/>
      <c r="JN19" s="140"/>
      <c r="JO19" s="141" t="e">
        <f t="shared" si="455"/>
        <v>#DIV/0!</v>
      </c>
      <c r="JP19" s="145">
        <f>'прил № 3 (01.01.20)'!VG1282</f>
        <v>0</v>
      </c>
      <c r="JQ19" s="431">
        <f t="shared" si="456"/>
        <v>0</v>
      </c>
      <c r="JR19" s="432">
        <f t="shared" si="457"/>
        <v>0</v>
      </c>
      <c r="JS19" s="138">
        <f t="shared" si="458"/>
        <v>0</v>
      </c>
      <c r="JT19" s="433">
        <f t="shared" si="459"/>
        <v>0</v>
      </c>
      <c r="JU19" s="139">
        <f t="shared" si="460"/>
        <v>0</v>
      </c>
      <c r="JV19" s="111">
        <f t="shared" si="461"/>
        <v>0</v>
      </c>
      <c r="JW19" s="111"/>
      <c r="JX19" s="140"/>
      <c r="JY19" s="141" t="e">
        <f t="shared" si="462"/>
        <v>#DIV/0!</v>
      </c>
      <c r="JZ19" s="145">
        <f>'прил № 3 (01.01.20)'!WB1282</f>
        <v>0</v>
      </c>
      <c r="KA19" s="431">
        <f t="shared" si="463"/>
        <v>0</v>
      </c>
      <c r="KB19" s="432">
        <f t="shared" si="464"/>
        <v>0</v>
      </c>
      <c r="KC19" s="138">
        <f t="shared" si="465"/>
        <v>0</v>
      </c>
      <c r="KD19" s="433">
        <f t="shared" si="459"/>
        <v>0</v>
      </c>
      <c r="KE19" s="139">
        <f t="shared" si="467"/>
        <v>0</v>
      </c>
      <c r="KF19" s="111">
        <f t="shared" si="468"/>
        <v>0</v>
      </c>
      <c r="KG19" s="111"/>
      <c r="KH19" s="140"/>
      <c r="KI19" s="141" t="e">
        <f t="shared" si="469"/>
        <v>#DIV/0!</v>
      </c>
      <c r="KJ19" s="145">
        <f>'прил № 3 (01.01.20)'!WW1282</f>
        <v>0</v>
      </c>
      <c r="KK19" s="431">
        <f t="shared" si="470"/>
        <v>0</v>
      </c>
      <c r="KL19" s="432">
        <f t="shared" si="471"/>
        <v>0</v>
      </c>
      <c r="KM19" s="138">
        <f t="shared" si="472"/>
        <v>0</v>
      </c>
      <c r="KN19" s="433">
        <f t="shared" si="459"/>
        <v>0</v>
      </c>
      <c r="KO19" s="139">
        <f t="shared" si="474"/>
        <v>0</v>
      </c>
      <c r="KP19" s="111">
        <f t="shared" si="475"/>
        <v>0</v>
      </c>
      <c r="KQ19" s="111"/>
      <c r="KR19" s="140"/>
      <c r="KS19" s="141" t="e">
        <f t="shared" si="476"/>
        <v>#DIV/0!</v>
      </c>
      <c r="KT19" s="145">
        <f>'прил № 3 (01.01.20)'!XR1282</f>
        <v>0</v>
      </c>
      <c r="KU19" s="431" t="e">
        <f t="shared" si="477"/>
        <v>#DIV/0!</v>
      </c>
      <c r="KV19" s="432" t="e">
        <f t="shared" si="478"/>
        <v>#DIV/0!</v>
      </c>
      <c r="KW19" s="138">
        <f t="shared" si="479"/>
        <v>0</v>
      </c>
      <c r="KX19" s="433">
        <f t="shared" si="459"/>
        <v>0</v>
      </c>
      <c r="KY19" s="139">
        <f t="shared" si="481"/>
        <v>0</v>
      </c>
      <c r="KZ19" s="111">
        <f t="shared" si="482"/>
        <v>0</v>
      </c>
      <c r="LA19" s="111"/>
      <c r="LB19" s="140"/>
      <c r="LC19" s="141" t="e">
        <f t="shared" si="483"/>
        <v>#DIV/0!</v>
      </c>
      <c r="LD19" s="322">
        <f t="shared" si="484"/>
        <v>0</v>
      </c>
      <c r="LE19" s="431">
        <f t="shared" si="485"/>
        <v>0</v>
      </c>
      <c r="LF19" s="432">
        <f t="shared" si="486"/>
        <v>0</v>
      </c>
      <c r="LG19" s="138">
        <f t="shared" si="487"/>
        <v>0</v>
      </c>
      <c r="LH19" s="433">
        <f t="shared" si="488"/>
        <v>8.2799999999999994</v>
      </c>
      <c r="LI19" s="139">
        <f t="shared" si="489"/>
        <v>0</v>
      </c>
      <c r="LJ19" s="111">
        <f t="shared" si="490"/>
        <v>0</v>
      </c>
      <c r="LK19" s="111"/>
      <c r="LL19" s="140"/>
    </row>
    <row r="20" spans="1:324" ht="24">
      <c r="A20" s="613"/>
      <c r="B20" s="93" t="s">
        <v>716</v>
      </c>
      <c r="C20" s="12" t="s">
        <v>842</v>
      </c>
      <c r="D20" s="12" t="s">
        <v>420</v>
      </c>
      <c r="E20" s="4" t="s">
        <v>32</v>
      </c>
      <c r="F20" s="145">
        <f>'прил № 3 (01.01.20)'!L1283</f>
        <v>0</v>
      </c>
      <c r="G20" s="431">
        <f t="shared" si="491"/>
        <v>0</v>
      </c>
      <c r="H20" s="432">
        <f t="shared" si="492"/>
        <v>0</v>
      </c>
      <c r="I20" s="138">
        <f t="shared" si="270"/>
        <v>0</v>
      </c>
      <c r="J20" s="433">
        <f t="shared" si="493"/>
        <v>0</v>
      </c>
      <c r="K20" s="139">
        <f t="shared" si="271"/>
        <v>0</v>
      </c>
      <c r="L20" s="111">
        <f t="shared" si="272"/>
        <v>0</v>
      </c>
      <c r="M20" s="111"/>
      <c r="N20" s="140"/>
      <c r="O20" s="141" t="e">
        <f t="shared" si="273"/>
        <v>#DIV/0!</v>
      </c>
      <c r="P20" s="145">
        <f>'прил № 3 (01.01.20)'!AG1283</f>
        <v>0</v>
      </c>
      <c r="Q20" s="431">
        <f t="shared" si="274"/>
        <v>0</v>
      </c>
      <c r="R20" s="432">
        <f t="shared" si="275"/>
        <v>0</v>
      </c>
      <c r="S20" s="138">
        <f t="shared" si="276"/>
        <v>0</v>
      </c>
      <c r="T20" s="433">
        <f t="shared" si="277"/>
        <v>0</v>
      </c>
      <c r="U20" s="139">
        <f t="shared" si="278"/>
        <v>0</v>
      </c>
      <c r="V20" s="111">
        <f t="shared" si="279"/>
        <v>0</v>
      </c>
      <c r="W20" s="111"/>
      <c r="X20" s="140"/>
      <c r="Y20" s="141" t="e">
        <f t="shared" si="280"/>
        <v>#DIV/0!</v>
      </c>
      <c r="Z20" s="145">
        <f>'прил № 3 (01.01.20)'!BB1283</f>
        <v>0</v>
      </c>
      <c r="AA20" s="431">
        <f t="shared" si="281"/>
        <v>0</v>
      </c>
      <c r="AB20" s="432">
        <f t="shared" si="282"/>
        <v>0</v>
      </c>
      <c r="AC20" s="138">
        <f t="shared" si="283"/>
        <v>0</v>
      </c>
      <c r="AD20" s="433">
        <f t="shared" si="277"/>
        <v>0</v>
      </c>
      <c r="AE20" s="139">
        <f t="shared" si="285"/>
        <v>0</v>
      </c>
      <c r="AF20" s="111">
        <f t="shared" si="286"/>
        <v>0</v>
      </c>
      <c r="AG20" s="111"/>
      <c r="AH20" s="140"/>
      <c r="AI20" s="141" t="e">
        <f t="shared" si="287"/>
        <v>#DIV/0!</v>
      </c>
      <c r="AJ20" s="145">
        <f>'прил № 3 (01.01.20)'!BW1283</f>
        <v>0</v>
      </c>
      <c r="AK20" s="431">
        <f t="shared" si="288"/>
        <v>0</v>
      </c>
      <c r="AL20" s="432">
        <f t="shared" si="289"/>
        <v>0</v>
      </c>
      <c r="AM20" s="138">
        <f t="shared" si="290"/>
        <v>0</v>
      </c>
      <c r="AN20" s="433">
        <f t="shared" si="277"/>
        <v>0</v>
      </c>
      <c r="AO20" s="139">
        <f t="shared" si="292"/>
        <v>0</v>
      </c>
      <c r="AP20" s="111">
        <f t="shared" si="293"/>
        <v>0</v>
      </c>
      <c r="AQ20" s="111"/>
      <c r="AR20" s="140"/>
      <c r="AS20" s="141" t="e">
        <f t="shared" si="294"/>
        <v>#DIV/0!</v>
      </c>
      <c r="AT20" s="145">
        <f>'прил № 3 (01.01.20)'!CR1283</f>
        <v>0</v>
      </c>
      <c r="AU20" s="431">
        <f t="shared" si="295"/>
        <v>0</v>
      </c>
      <c r="AV20" s="432">
        <f t="shared" si="296"/>
        <v>0</v>
      </c>
      <c r="AW20" s="138">
        <f t="shared" si="297"/>
        <v>0</v>
      </c>
      <c r="AX20" s="433">
        <f t="shared" si="277"/>
        <v>0</v>
      </c>
      <c r="AY20" s="139">
        <f t="shared" si="299"/>
        <v>0</v>
      </c>
      <c r="AZ20" s="111">
        <f t="shared" si="300"/>
        <v>0</v>
      </c>
      <c r="BA20" s="111"/>
      <c r="BB20" s="140"/>
      <c r="BC20" s="141" t="e">
        <f t="shared" si="301"/>
        <v>#DIV/0!</v>
      </c>
      <c r="BD20" s="145">
        <f>'прил № 3 (01.01.20)'!DM1283</f>
        <v>0</v>
      </c>
      <c r="BE20" s="431">
        <f t="shared" si="302"/>
        <v>0</v>
      </c>
      <c r="BF20" s="432">
        <f t="shared" si="303"/>
        <v>0</v>
      </c>
      <c r="BG20" s="138">
        <f t="shared" si="304"/>
        <v>0</v>
      </c>
      <c r="BH20" s="433">
        <f t="shared" si="277"/>
        <v>0</v>
      </c>
      <c r="BI20" s="139">
        <f t="shared" si="306"/>
        <v>0</v>
      </c>
      <c r="BJ20" s="111">
        <f t="shared" si="307"/>
        <v>0</v>
      </c>
      <c r="BK20" s="111"/>
      <c r="BL20" s="140"/>
      <c r="BM20" s="141" t="e">
        <f t="shared" si="308"/>
        <v>#DIV/0!</v>
      </c>
      <c r="BN20" s="145">
        <f>'прил № 3 (01.01.20)'!EH1283</f>
        <v>0</v>
      </c>
      <c r="BO20" s="431">
        <f t="shared" si="309"/>
        <v>0</v>
      </c>
      <c r="BP20" s="432">
        <f t="shared" si="310"/>
        <v>0</v>
      </c>
      <c r="BQ20" s="138">
        <f t="shared" si="311"/>
        <v>0</v>
      </c>
      <c r="BR20" s="433">
        <f t="shared" si="277"/>
        <v>0</v>
      </c>
      <c r="BS20" s="139">
        <f t="shared" si="313"/>
        <v>0</v>
      </c>
      <c r="BT20" s="111">
        <f t="shared" si="314"/>
        <v>0</v>
      </c>
      <c r="BU20" s="111"/>
      <c r="BV20" s="140"/>
      <c r="BW20" s="141" t="e">
        <f t="shared" si="315"/>
        <v>#DIV/0!</v>
      </c>
      <c r="BX20" s="145">
        <f>'прил № 3 (01.01.20)'!FC1283</f>
        <v>0</v>
      </c>
      <c r="BY20" s="431">
        <f t="shared" si="316"/>
        <v>0</v>
      </c>
      <c r="BZ20" s="432">
        <f t="shared" si="317"/>
        <v>0</v>
      </c>
      <c r="CA20" s="138">
        <f t="shared" si="318"/>
        <v>0</v>
      </c>
      <c r="CB20" s="433">
        <f t="shared" si="277"/>
        <v>0</v>
      </c>
      <c r="CC20" s="139">
        <f t="shared" si="320"/>
        <v>0</v>
      </c>
      <c r="CD20" s="111">
        <f t="shared" si="321"/>
        <v>0</v>
      </c>
      <c r="CE20" s="111"/>
      <c r="CF20" s="140"/>
      <c r="CG20" s="141" t="e">
        <f t="shared" si="322"/>
        <v>#DIV/0!</v>
      </c>
      <c r="CH20" s="145">
        <f>'прил № 3 (01.01.20)'!FX1283</f>
        <v>0</v>
      </c>
      <c r="CI20" s="431">
        <f t="shared" si="323"/>
        <v>0</v>
      </c>
      <c r="CJ20" s="432">
        <f t="shared" si="324"/>
        <v>0</v>
      </c>
      <c r="CK20" s="138">
        <f t="shared" si="325"/>
        <v>0</v>
      </c>
      <c r="CL20" s="433">
        <f t="shared" si="326"/>
        <v>0</v>
      </c>
      <c r="CM20" s="139">
        <f t="shared" si="327"/>
        <v>0</v>
      </c>
      <c r="CN20" s="111">
        <f t="shared" si="328"/>
        <v>0</v>
      </c>
      <c r="CO20" s="111"/>
      <c r="CP20" s="140"/>
      <c r="CQ20" s="141" t="e">
        <f t="shared" si="329"/>
        <v>#DIV/0!</v>
      </c>
      <c r="CR20" s="145">
        <f>'прил № 3 (01.01.20)'!GS1283</f>
        <v>0</v>
      </c>
      <c r="CS20" s="431">
        <f t="shared" si="330"/>
        <v>0</v>
      </c>
      <c r="CT20" s="432">
        <f t="shared" si="331"/>
        <v>0</v>
      </c>
      <c r="CU20" s="138">
        <f t="shared" si="332"/>
        <v>0</v>
      </c>
      <c r="CV20" s="433">
        <f t="shared" si="326"/>
        <v>0</v>
      </c>
      <c r="CW20" s="139">
        <f t="shared" si="334"/>
        <v>0</v>
      </c>
      <c r="CX20" s="111">
        <f t="shared" si="335"/>
        <v>0</v>
      </c>
      <c r="CY20" s="111"/>
      <c r="CZ20" s="140"/>
      <c r="DA20" s="141" t="e">
        <f t="shared" si="336"/>
        <v>#DIV/0!</v>
      </c>
      <c r="DB20" s="145">
        <f>'прил № 3 (01.01.20)'!HN1283</f>
        <v>0</v>
      </c>
      <c r="DC20" s="431">
        <f t="shared" si="337"/>
        <v>0</v>
      </c>
      <c r="DD20" s="432">
        <f t="shared" si="338"/>
        <v>0</v>
      </c>
      <c r="DE20" s="138">
        <f t="shared" si="339"/>
        <v>0</v>
      </c>
      <c r="DF20" s="433">
        <f t="shared" si="326"/>
        <v>0</v>
      </c>
      <c r="DG20" s="139">
        <f t="shared" si="341"/>
        <v>0</v>
      </c>
      <c r="DH20" s="111">
        <f t="shared" si="342"/>
        <v>0</v>
      </c>
      <c r="DI20" s="111"/>
      <c r="DJ20" s="140"/>
      <c r="DK20" s="141" t="e">
        <f t="shared" si="343"/>
        <v>#DIV/0!</v>
      </c>
      <c r="DL20" s="145">
        <f>'прил № 3 (01.01.20)'!II1283</f>
        <v>0</v>
      </c>
      <c r="DM20" s="431">
        <f t="shared" si="344"/>
        <v>0</v>
      </c>
      <c r="DN20" s="432">
        <f t="shared" si="345"/>
        <v>0</v>
      </c>
      <c r="DO20" s="138">
        <f t="shared" si="346"/>
        <v>0</v>
      </c>
      <c r="DP20" s="433">
        <f t="shared" si="326"/>
        <v>0</v>
      </c>
      <c r="DQ20" s="139">
        <f t="shared" si="348"/>
        <v>0</v>
      </c>
      <c r="DR20" s="111">
        <f t="shared" si="349"/>
        <v>0</v>
      </c>
      <c r="DS20" s="111"/>
      <c r="DT20" s="140"/>
      <c r="DU20" s="141" t="e">
        <f t="shared" si="350"/>
        <v>#DIV/0!</v>
      </c>
      <c r="DV20" s="145">
        <f>'прил № 3 (01.01.20)'!JD1283</f>
        <v>0</v>
      </c>
      <c r="DW20" s="431">
        <f t="shared" si="351"/>
        <v>0</v>
      </c>
      <c r="DX20" s="432">
        <f t="shared" si="352"/>
        <v>0</v>
      </c>
      <c r="DY20" s="138">
        <f t="shared" si="353"/>
        <v>0</v>
      </c>
      <c r="DZ20" s="433">
        <f t="shared" si="326"/>
        <v>0</v>
      </c>
      <c r="EA20" s="139">
        <f t="shared" si="355"/>
        <v>0</v>
      </c>
      <c r="EB20" s="111">
        <f t="shared" si="356"/>
        <v>0</v>
      </c>
      <c r="EC20" s="111"/>
      <c r="ED20" s="140"/>
      <c r="EE20" s="141" t="e">
        <f t="shared" si="357"/>
        <v>#DIV/0!</v>
      </c>
      <c r="EF20" s="145">
        <f>'прил № 3 (01.01.20)'!JY1283</f>
        <v>0</v>
      </c>
      <c r="EG20" s="431">
        <f t="shared" si="358"/>
        <v>0</v>
      </c>
      <c r="EH20" s="432">
        <f t="shared" si="359"/>
        <v>0</v>
      </c>
      <c r="EI20" s="138">
        <f t="shared" si="360"/>
        <v>0</v>
      </c>
      <c r="EJ20" s="433">
        <f t="shared" si="326"/>
        <v>0</v>
      </c>
      <c r="EK20" s="139">
        <f t="shared" si="362"/>
        <v>0</v>
      </c>
      <c r="EL20" s="111">
        <f t="shared" si="363"/>
        <v>0</v>
      </c>
      <c r="EM20" s="111"/>
      <c r="EN20" s="140"/>
      <c r="EO20" s="141" t="e">
        <f t="shared" si="364"/>
        <v>#DIV/0!</v>
      </c>
      <c r="EP20" s="145">
        <f>'прил № 3 (01.01.20)'!KT1283</f>
        <v>0</v>
      </c>
      <c r="EQ20" s="431">
        <f t="shared" si="365"/>
        <v>0</v>
      </c>
      <c r="ER20" s="432">
        <f t="shared" si="366"/>
        <v>0</v>
      </c>
      <c r="ES20" s="138">
        <f t="shared" si="367"/>
        <v>0</v>
      </c>
      <c r="ET20" s="433">
        <f t="shared" si="326"/>
        <v>0</v>
      </c>
      <c r="EU20" s="139">
        <f t="shared" si="369"/>
        <v>0</v>
      </c>
      <c r="EV20" s="111">
        <f t="shared" si="370"/>
        <v>0</v>
      </c>
      <c r="EW20" s="111"/>
      <c r="EX20" s="140"/>
      <c r="EY20" s="141" t="e">
        <f t="shared" si="371"/>
        <v>#DIV/0!</v>
      </c>
      <c r="EZ20" s="145">
        <f>'прил № 3 (01.01.20)'!LO1283</f>
        <v>0</v>
      </c>
      <c r="FA20" s="431">
        <f t="shared" si="372"/>
        <v>0</v>
      </c>
      <c r="FB20" s="432">
        <f t="shared" si="373"/>
        <v>0</v>
      </c>
      <c r="FC20" s="138">
        <f t="shared" si="374"/>
        <v>0</v>
      </c>
      <c r="FD20" s="433">
        <f t="shared" si="375"/>
        <v>8.2799999999999994</v>
      </c>
      <c r="FE20" s="139">
        <f t="shared" si="376"/>
        <v>0</v>
      </c>
      <c r="FF20" s="111">
        <f t="shared" si="377"/>
        <v>0</v>
      </c>
      <c r="FG20" s="111"/>
      <c r="FH20" s="140"/>
      <c r="FI20" s="141" t="e">
        <f t="shared" si="378"/>
        <v>#DIV/0!</v>
      </c>
      <c r="FJ20" s="145">
        <f>'прил № 3 (01.01.20)'!MJ1283</f>
        <v>0</v>
      </c>
      <c r="FK20" s="431">
        <f t="shared" si="379"/>
        <v>0</v>
      </c>
      <c r="FL20" s="432">
        <f t="shared" si="380"/>
        <v>0</v>
      </c>
      <c r="FM20" s="138">
        <f t="shared" si="381"/>
        <v>0</v>
      </c>
      <c r="FN20" s="433">
        <f t="shared" si="375"/>
        <v>0</v>
      </c>
      <c r="FO20" s="139">
        <f t="shared" si="383"/>
        <v>0</v>
      </c>
      <c r="FP20" s="111">
        <f t="shared" si="384"/>
        <v>0</v>
      </c>
      <c r="FQ20" s="111"/>
      <c r="FR20" s="140"/>
      <c r="FS20" s="141" t="e">
        <f t="shared" si="385"/>
        <v>#DIV/0!</v>
      </c>
      <c r="FT20" s="145">
        <f>'прил № 3 (01.01.20)'!NE1283</f>
        <v>0</v>
      </c>
      <c r="FU20" s="431">
        <f t="shared" si="386"/>
        <v>0</v>
      </c>
      <c r="FV20" s="432">
        <f t="shared" si="387"/>
        <v>0</v>
      </c>
      <c r="FW20" s="138">
        <f t="shared" si="388"/>
        <v>0</v>
      </c>
      <c r="FX20" s="433">
        <f t="shared" si="375"/>
        <v>0</v>
      </c>
      <c r="FY20" s="139">
        <f t="shared" si="390"/>
        <v>0</v>
      </c>
      <c r="FZ20" s="111">
        <f t="shared" si="391"/>
        <v>0</v>
      </c>
      <c r="GA20" s="111"/>
      <c r="GB20" s="140"/>
      <c r="GC20" s="141" t="e">
        <f t="shared" si="392"/>
        <v>#DIV/0!</v>
      </c>
      <c r="GD20" s="145">
        <f>'прил № 3 (01.01.20)'!NZ1283</f>
        <v>0</v>
      </c>
      <c r="GE20" s="431">
        <f t="shared" si="393"/>
        <v>0</v>
      </c>
      <c r="GF20" s="432">
        <f t="shared" si="394"/>
        <v>0</v>
      </c>
      <c r="GG20" s="138">
        <f t="shared" si="395"/>
        <v>0</v>
      </c>
      <c r="GH20" s="433">
        <f t="shared" si="375"/>
        <v>8.2799999999999994</v>
      </c>
      <c r="GI20" s="139">
        <f t="shared" si="397"/>
        <v>0</v>
      </c>
      <c r="GJ20" s="111">
        <f t="shared" si="398"/>
        <v>0</v>
      </c>
      <c r="GK20" s="111"/>
      <c r="GL20" s="140"/>
      <c r="GM20" s="141" t="e">
        <f t="shared" si="399"/>
        <v>#DIV/0!</v>
      </c>
      <c r="GN20" s="145">
        <f>'прил № 3 (01.01.20)'!OU1283</f>
        <v>0</v>
      </c>
      <c r="GO20" s="431">
        <f t="shared" si="400"/>
        <v>0</v>
      </c>
      <c r="GP20" s="432">
        <f t="shared" si="401"/>
        <v>0</v>
      </c>
      <c r="GQ20" s="138">
        <f t="shared" si="402"/>
        <v>0</v>
      </c>
      <c r="GR20" s="433">
        <f t="shared" si="403"/>
        <v>0</v>
      </c>
      <c r="GS20" s="139">
        <f t="shared" si="404"/>
        <v>0</v>
      </c>
      <c r="GT20" s="111">
        <f t="shared" si="405"/>
        <v>0</v>
      </c>
      <c r="GU20" s="111"/>
      <c r="GV20" s="140"/>
      <c r="GW20" s="141" t="e">
        <f t="shared" si="406"/>
        <v>#DIV/0!</v>
      </c>
      <c r="GX20" s="145">
        <f>'прил № 3 (01.01.20)'!PP1283</f>
        <v>0</v>
      </c>
      <c r="GY20" s="431">
        <f t="shared" si="407"/>
        <v>0</v>
      </c>
      <c r="GZ20" s="432">
        <f t="shared" si="408"/>
        <v>0</v>
      </c>
      <c r="HA20" s="138">
        <f t="shared" si="409"/>
        <v>0</v>
      </c>
      <c r="HB20" s="433">
        <f t="shared" si="403"/>
        <v>8.2799999999999994</v>
      </c>
      <c r="HC20" s="139">
        <f t="shared" si="411"/>
        <v>0</v>
      </c>
      <c r="HD20" s="111">
        <f t="shared" si="412"/>
        <v>0</v>
      </c>
      <c r="HE20" s="111"/>
      <c r="HF20" s="140"/>
      <c r="HG20" s="141" t="e">
        <f t="shared" si="413"/>
        <v>#DIV/0!</v>
      </c>
      <c r="HH20" s="145">
        <f>'прил № 3 (01.01.20)'!QK1283</f>
        <v>0</v>
      </c>
      <c r="HI20" s="431">
        <f t="shared" si="414"/>
        <v>0</v>
      </c>
      <c r="HJ20" s="432">
        <f t="shared" si="415"/>
        <v>0</v>
      </c>
      <c r="HK20" s="138">
        <f t="shared" si="416"/>
        <v>0</v>
      </c>
      <c r="HL20" s="433">
        <f t="shared" si="403"/>
        <v>0</v>
      </c>
      <c r="HM20" s="139">
        <f t="shared" si="418"/>
        <v>0</v>
      </c>
      <c r="HN20" s="111">
        <f t="shared" si="419"/>
        <v>0</v>
      </c>
      <c r="HO20" s="111"/>
      <c r="HP20" s="140"/>
      <c r="HQ20" s="141" t="e">
        <f t="shared" si="420"/>
        <v>#DIV/0!</v>
      </c>
      <c r="HR20" s="145">
        <f>'прил № 3 (01.01.20)'!RF1283</f>
        <v>0</v>
      </c>
      <c r="HS20" s="431">
        <f t="shared" si="421"/>
        <v>0</v>
      </c>
      <c r="HT20" s="432">
        <f t="shared" si="422"/>
        <v>0</v>
      </c>
      <c r="HU20" s="138">
        <f t="shared" si="423"/>
        <v>0</v>
      </c>
      <c r="HV20" s="433">
        <f t="shared" si="403"/>
        <v>0</v>
      </c>
      <c r="HW20" s="139">
        <f t="shared" si="425"/>
        <v>0</v>
      </c>
      <c r="HX20" s="111">
        <f t="shared" si="426"/>
        <v>0</v>
      </c>
      <c r="HY20" s="111"/>
      <c r="HZ20" s="140"/>
      <c r="IA20" s="141" t="e">
        <f t="shared" si="427"/>
        <v>#DIV/0!</v>
      </c>
      <c r="IB20" s="145">
        <f>'прил № 3 (01.01.20)'!SA1283</f>
        <v>0</v>
      </c>
      <c r="IC20" s="431">
        <f t="shared" si="428"/>
        <v>0</v>
      </c>
      <c r="ID20" s="432">
        <f t="shared" si="429"/>
        <v>0</v>
      </c>
      <c r="IE20" s="138">
        <f t="shared" si="430"/>
        <v>0</v>
      </c>
      <c r="IF20" s="433">
        <f t="shared" si="431"/>
        <v>0</v>
      </c>
      <c r="IG20" s="139">
        <f t="shared" si="432"/>
        <v>0</v>
      </c>
      <c r="IH20" s="111">
        <f t="shared" si="433"/>
        <v>0</v>
      </c>
      <c r="II20" s="111"/>
      <c r="IJ20" s="140"/>
      <c r="IK20" s="141" t="e">
        <f t="shared" si="434"/>
        <v>#DIV/0!</v>
      </c>
      <c r="IL20" s="145">
        <f>'прил № 3 (01.01.20)'!SV1283</f>
        <v>0</v>
      </c>
      <c r="IM20" s="431">
        <f t="shared" si="435"/>
        <v>0</v>
      </c>
      <c r="IN20" s="432">
        <f t="shared" si="436"/>
        <v>0</v>
      </c>
      <c r="IO20" s="138">
        <f t="shared" si="437"/>
        <v>0</v>
      </c>
      <c r="IP20" s="433">
        <f t="shared" si="431"/>
        <v>0</v>
      </c>
      <c r="IQ20" s="139">
        <f t="shared" si="439"/>
        <v>0</v>
      </c>
      <c r="IR20" s="111">
        <f t="shared" si="440"/>
        <v>0</v>
      </c>
      <c r="IS20" s="111"/>
      <c r="IT20" s="140"/>
      <c r="IU20" s="141" t="e">
        <f t="shared" si="441"/>
        <v>#DIV/0!</v>
      </c>
      <c r="IV20" s="145">
        <f>'прил № 3 (01.01.20)'!TQ1283</f>
        <v>0</v>
      </c>
      <c r="IW20" s="431">
        <f t="shared" si="442"/>
        <v>0</v>
      </c>
      <c r="IX20" s="432">
        <f t="shared" si="443"/>
        <v>0</v>
      </c>
      <c r="IY20" s="138">
        <f t="shared" si="444"/>
        <v>0</v>
      </c>
      <c r="IZ20" s="433">
        <f t="shared" si="431"/>
        <v>0</v>
      </c>
      <c r="JA20" s="139">
        <f t="shared" si="446"/>
        <v>0</v>
      </c>
      <c r="JB20" s="111">
        <f t="shared" si="447"/>
        <v>0</v>
      </c>
      <c r="JC20" s="111"/>
      <c r="JD20" s="140"/>
      <c r="JE20" s="141" t="e">
        <f t="shared" si="448"/>
        <v>#DIV/0!</v>
      </c>
      <c r="JF20" s="145">
        <f>'прил № 3 (01.01.20)'!UL1283</f>
        <v>0</v>
      </c>
      <c r="JG20" s="431">
        <f t="shared" si="449"/>
        <v>0</v>
      </c>
      <c r="JH20" s="432">
        <f t="shared" si="450"/>
        <v>0</v>
      </c>
      <c r="JI20" s="138">
        <f t="shared" si="451"/>
        <v>0</v>
      </c>
      <c r="JJ20" s="433">
        <f t="shared" si="431"/>
        <v>0</v>
      </c>
      <c r="JK20" s="139">
        <f t="shared" si="453"/>
        <v>0</v>
      </c>
      <c r="JL20" s="111">
        <f t="shared" si="454"/>
        <v>0</v>
      </c>
      <c r="JM20" s="111"/>
      <c r="JN20" s="140"/>
      <c r="JO20" s="141" t="e">
        <f t="shared" si="455"/>
        <v>#DIV/0!</v>
      </c>
      <c r="JP20" s="145">
        <f>'прил № 3 (01.01.20)'!VG1283</f>
        <v>0</v>
      </c>
      <c r="JQ20" s="431">
        <f t="shared" si="456"/>
        <v>0</v>
      </c>
      <c r="JR20" s="432">
        <f t="shared" si="457"/>
        <v>0</v>
      </c>
      <c r="JS20" s="138">
        <f t="shared" si="458"/>
        <v>0</v>
      </c>
      <c r="JT20" s="433">
        <f t="shared" si="459"/>
        <v>0</v>
      </c>
      <c r="JU20" s="139">
        <f t="shared" si="460"/>
        <v>0</v>
      </c>
      <c r="JV20" s="111">
        <f t="shared" si="461"/>
        <v>0</v>
      </c>
      <c r="JW20" s="111"/>
      <c r="JX20" s="140"/>
      <c r="JY20" s="141" t="e">
        <f t="shared" si="462"/>
        <v>#DIV/0!</v>
      </c>
      <c r="JZ20" s="145">
        <f>'прил № 3 (01.01.20)'!WB1283</f>
        <v>0</v>
      </c>
      <c r="KA20" s="431">
        <f t="shared" si="463"/>
        <v>0</v>
      </c>
      <c r="KB20" s="432">
        <f t="shared" si="464"/>
        <v>0</v>
      </c>
      <c r="KC20" s="138">
        <f t="shared" si="465"/>
        <v>0</v>
      </c>
      <c r="KD20" s="433">
        <f t="shared" si="459"/>
        <v>0</v>
      </c>
      <c r="KE20" s="139">
        <f t="shared" si="467"/>
        <v>0</v>
      </c>
      <c r="KF20" s="111">
        <f t="shared" si="468"/>
        <v>0</v>
      </c>
      <c r="KG20" s="111"/>
      <c r="KH20" s="140"/>
      <c r="KI20" s="141" t="e">
        <f t="shared" si="469"/>
        <v>#DIV/0!</v>
      </c>
      <c r="KJ20" s="145">
        <f>'прил № 3 (01.01.20)'!WW1283</f>
        <v>0</v>
      </c>
      <c r="KK20" s="431">
        <f t="shared" si="470"/>
        <v>0</v>
      </c>
      <c r="KL20" s="432">
        <f t="shared" si="471"/>
        <v>0</v>
      </c>
      <c r="KM20" s="138">
        <f t="shared" si="472"/>
        <v>0</v>
      </c>
      <c r="KN20" s="433">
        <f t="shared" si="459"/>
        <v>0</v>
      </c>
      <c r="KO20" s="139">
        <f t="shared" si="474"/>
        <v>0</v>
      </c>
      <c r="KP20" s="111">
        <f t="shared" si="475"/>
        <v>0</v>
      </c>
      <c r="KQ20" s="111"/>
      <c r="KR20" s="140"/>
      <c r="KS20" s="141" t="e">
        <f t="shared" si="476"/>
        <v>#DIV/0!</v>
      </c>
      <c r="KT20" s="145">
        <f>'прил № 3 (01.01.20)'!XR1283</f>
        <v>0</v>
      </c>
      <c r="KU20" s="431" t="e">
        <f t="shared" si="477"/>
        <v>#DIV/0!</v>
      </c>
      <c r="KV20" s="432" t="e">
        <f t="shared" si="478"/>
        <v>#DIV/0!</v>
      </c>
      <c r="KW20" s="138">
        <f t="shared" si="479"/>
        <v>0</v>
      </c>
      <c r="KX20" s="433">
        <f t="shared" si="459"/>
        <v>0</v>
      </c>
      <c r="KY20" s="139">
        <f t="shared" si="481"/>
        <v>0</v>
      </c>
      <c r="KZ20" s="111">
        <f t="shared" si="482"/>
        <v>0</v>
      </c>
      <c r="LA20" s="111"/>
      <c r="LB20" s="140"/>
      <c r="LC20" s="141" t="e">
        <f t="shared" si="483"/>
        <v>#DIV/0!</v>
      </c>
      <c r="LD20" s="322">
        <f t="shared" si="484"/>
        <v>0</v>
      </c>
      <c r="LE20" s="431">
        <f t="shared" si="485"/>
        <v>0</v>
      </c>
      <c r="LF20" s="432">
        <f t="shared" si="486"/>
        <v>0</v>
      </c>
      <c r="LG20" s="138">
        <f t="shared" si="487"/>
        <v>0</v>
      </c>
      <c r="LH20" s="433">
        <f t="shared" si="488"/>
        <v>8.2799999999999994</v>
      </c>
      <c r="LI20" s="139">
        <f t="shared" si="489"/>
        <v>0</v>
      </c>
      <c r="LJ20" s="111">
        <f t="shared" si="490"/>
        <v>0</v>
      </c>
      <c r="LK20" s="111"/>
      <c r="LL20" s="140"/>
    </row>
    <row r="21" spans="1:324" s="710" customFormat="1">
      <c r="A21" s="830"/>
      <c r="B21" s="616" t="s">
        <v>1159</v>
      </c>
      <c r="C21" s="12"/>
      <c r="D21" s="12"/>
      <c r="E21" s="12"/>
      <c r="F21" s="831"/>
      <c r="G21" s="832"/>
      <c r="H21" s="433"/>
      <c r="I21" s="833"/>
      <c r="J21" s="433"/>
      <c r="K21" s="834"/>
      <c r="L21" s="98"/>
      <c r="M21" s="98"/>
      <c r="N21" s="835"/>
      <c r="O21" s="836"/>
      <c r="P21" s="831"/>
      <c r="Q21" s="832"/>
      <c r="R21" s="433"/>
      <c r="S21" s="833"/>
      <c r="T21" s="433"/>
      <c r="U21" s="834"/>
      <c r="V21" s="98"/>
      <c r="W21" s="98"/>
      <c r="X21" s="835"/>
      <c r="Y21" s="836"/>
      <c r="Z21" s="831"/>
      <c r="AA21" s="832"/>
      <c r="AB21" s="433"/>
      <c r="AC21" s="833"/>
      <c r="AD21" s="433"/>
      <c r="AE21" s="834"/>
      <c r="AF21" s="98"/>
      <c r="AG21" s="98"/>
      <c r="AH21" s="835"/>
      <c r="AI21" s="836"/>
      <c r="AJ21" s="831"/>
      <c r="AK21" s="832"/>
      <c r="AL21" s="433"/>
      <c r="AM21" s="833"/>
      <c r="AN21" s="433"/>
      <c r="AO21" s="834"/>
      <c r="AP21" s="98"/>
      <c r="AQ21" s="98"/>
      <c r="AR21" s="835"/>
      <c r="AS21" s="836"/>
      <c r="AT21" s="831"/>
      <c r="AU21" s="832"/>
      <c r="AV21" s="433"/>
      <c r="AW21" s="833"/>
      <c r="AX21" s="433"/>
      <c r="AY21" s="834"/>
      <c r="AZ21" s="98"/>
      <c r="BA21" s="98"/>
      <c r="BB21" s="835"/>
      <c r="BC21" s="836"/>
      <c r="BD21" s="831"/>
      <c r="BE21" s="832"/>
      <c r="BF21" s="433"/>
      <c r="BG21" s="833"/>
      <c r="BH21" s="433"/>
      <c r="BI21" s="834"/>
      <c r="BJ21" s="98"/>
      <c r="BK21" s="98"/>
      <c r="BL21" s="835"/>
      <c r="BM21" s="836"/>
      <c r="BN21" s="831"/>
      <c r="BO21" s="832"/>
      <c r="BP21" s="433"/>
      <c r="BQ21" s="833"/>
      <c r="BR21" s="433"/>
      <c r="BS21" s="834"/>
      <c r="BT21" s="98"/>
      <c r="BU21" s="98"/>
      <c r="BV21" s="835"/>
      <c r="BW21" s="836"/>
      <c r="BX21" s="831"/>
      <c r="BY21" s="832"/>
      <c r="BZ21" s="433"/>
      <c r="CA21" s="833"/>
      <c r="CB21" s="433"/>
      <c r="CC21" s="834"/>
      <c r="CD21" s="98"/>
      <c r="CE21" s="98"/>
      <c r="CF21" s="835"/>
      <c r="CG21" s="836"/>
      <c r="CH21" s="831"/>
      <c r="CI21" s="832"/>
      <c r="CJ21" s="433"/>
      <c r="CK21" s="833"/>
      <c r="CL21" s="433"/>
      <c r="CM21" s="834"/>
      <c r="CN21" s="98"/>
      <c r="CO21" s="98"/>
      <c r="CP21" s="835"/>
      <c r="CQ21" s="836"/>
      <c r="CR21" s="831"/>
      <c r="CS21" s="832"/>
      <c r="CT21" s="433"/>
      <c r="CU21" s="833"/>
      <c r="CV21" s="433"/>
      <c r="CW21" s="834"/>
      <c r="CX21" s="98"/>
      <c r="CY21" s="98"/>
      <c r="CZ21" s="835"/>
      <c r="DA21" s="836"/>
      <c r="DB21" s="831"/>
      <c r="DC21" s="832"/>
      <c r="DD21" s="433"/>
      <c r="DE21" s="833"/>
      <c r="DF21" s="433"/>
      <c r="DG21" s="834"/>
      <c r="DH21" s="98"/>
      <c r="DI21" s="98"/>
      <c r="DJ21" s="835"/>
      <c r="DK21" s="836"/>
      <c r="DL21" s="831"/>
      <c r="DM21" s="832"/>
      <c r="DN21" s="433"/>
      <c r="DO21" s="833"/>
      <c r="DP21" s="433"/>
      <c r="DQ21" s="834"/>
      <c r="DR21" s="98"/>
      <c r="DS21" s="98"/>
      <c r="DT21" s="835"/>
      <c r="DU21" s="836"/>
      <c r="DV21" s="831"/>
      <c r="DW21" s="832"/>
      <c r="DX21" s="433"/>
      <c r="DY21" s="833"/>
      <c r="DZ21" s="433"/>
      <c r="EA21" s="834"/>
      <c r="EB21" s="98"/>
      <c r="EC21" s="98"/>
      <c r="ED21" s="835"/>
      <c r="EE21" s="836"/>
      <c r="EF21" s="831"/>
      <c r="EG21" s="832"/>
      <c r="EH21" s="433"/>
      <c r="EI21" s="833"/>
      <c r="EJ21" s="433"/>
      <c r="EK21" s="834"/>
      <c r="EL21" s="98"/>
      <c r="EM21" s="98"/>
      <c r="EN21" s="835"/>
      <c r="EO21" s="836"/>
      <c r="EP21" s="831"/>
      <c r="EQ21" s="832"/>
      <c r="ER21" s="433"/>
      <c r="ES21" s="833"/>
      <c r="ET21" s="433"/>
      <c r="EU21" s="834"/>
      <c r="EV21" s="98"/>
      <c r="EW21" s="98"/>
      <c r="EX21" s="835"/>
      <c r="EY21" s="836"/>
      <c r="EZ21" s="831"/>
      <c r="FA21" s="832"/>
      <c r="FB21" s="433"/>
      <c r="FC21" s="833"/>
      <c r="FD21" s="433"/>
      <c r="FE21" s="834"/>
      <c r="FF21" s="98"/>
      <c r="FG21" s="98"/>
      <c r="FH21" s="835"/>
      <c r="FI21" s="836"/>
      <c r="FJ21" s="831"/>
      <c r="FK21" s="832"/>
      <c r="FL21" s="433"/>
      <c r="FM21" s="833"/>
      <c r="FN21" s="433"/>
      <c r="FO21" s="834"/>
      <c r="FP21" s="98"/>
      <c r="FQ21" s="98"/>
      <c r="FR21" s="835"/>
      <c r="FS21" s="836"/>
      <c r="FT21" s="831"/>
      <c r="FU21" s="832"/>
      <c r="FV21" s="433"/>
      <c r="FW21" s="833"/>
      <c r="FX21" s="433"/>
      <c r="FY21" s="834"/>
      <c r="FZ21" s="98"/>
      <c r="GA21" s="98"/>
      <c r="GB21" s="835"/>
      <c r="GC21" s="836"/>
      <c r="GD21" s="831"/>
      <c r="GE21" s="832"/>
      <c r="GF21" s="433"/>
      <c r="GG21" s="833"/>
      <c r="GH21" s="433"/>
      <c r="GI21" s="834"/>
      <c r="GJ21" s="98"/>
      <c r="GK21" s="98"/>
      <c r="GL21" s="835"/>
      <c r="GM21" s="836"/>
      <c r="GN21" s="831"/>
      <c r="GO21" s="832"/>
      <c r="GP21" s="433"/>
      <c r="GQ21" s="833"/>
      <c r="GR21" s="433"/>
      <c r="GS21" s="834"/>
      <c r="GT21" s="98"/>
      <c r="GU21" s="98"/>
      <c r="GV21" s="835"/>
      <c r="GW21" s="836"/>
      <c r="GX21" s="831"/>
      <c r="GY21" s="832"/>
      <c r="GZ21" s="433"/>
      <c r="HA21" s="833"/>
      <c r="HB21" s="433"/>
      <c r="HC21" s="834"/>
      <c r="HD21" s="98"/>
      <c r="HE21" s="98"/>
      <c r="HF21" s="835"/>
      <c r="HG21" s="836"/>
      <c r="HH21" s="831"/>
      <c r="HI21" s="832"/>
      <c r="HJ21" s="433"/>
      <c r="HK21" s="833"/>
      <c r="HL21" s="433"/>
      <c r="HM21" s="834"/>
      <c r="HN21" s="98"/>
      <c r="HO21" s="98"/>
      <c r="HP21" s="835"/>
      <c r="HQ21" s="836"/>
      <c r="HR21" s="831"/>
      <c r="HS21" s="832"/>
      <c r="HT21" s="433"/>
      <c r="HU21" s="833"/>
      <c r="HV21" s="433"/>
      <c r="HW21" s="834"/>
      <c r="HX21" s="98"/>
      <c r="HY21" s="98"/>
      <c r="HZ21" s="835"/>
      <c r="IA21" s="836"/>
      <c r="IB21" s="831"/>
      <c r="IC21" s="832"/>
      <c r="ID21" s="433"/>
      <c r="IE21" s="833"/>
      <c r="IF21" s="433"/>
      <c r="IG21" s="834"/>
      <c r="IH21" s="98"/>
      <c r="II21" s="98"/>
      <c r="IJ21" s="835"/>
      <c r="IK21" s="836"/>
      <c r="IL21" s="831"/>
      <c r="IM21" s="832"/>
      <c r="IN21" s="433"/>
      <c r="IO21" s="833"/>
      <c r="IP21" s="433"/>
      <c r="IQ21" s="834"/>
      <c r="IR21" s="98"/>
      <c r="IS21" s="98"/>
      <c r="IT21" s="835"/>
      <c r="IU21" s="836"/>
      <c r="IV21" s="831"/>
      <c r="IW21" s="832"/>
      <c r="IX21" s="433"/>
      <c r="IY21" s="833"/>
      <c r="IZ21" s="433"/>
      <c r="JA21" s="834"/>
      <c r="JB21" s="98"/>
      <c r="JC21" s="98"/>
      <c r="JD21" s="835"/>
      <c r="JE21" s="836"/>
      <c r="JF21" s="831"/>
      <c r="JG21" s="832"/>
      <c r="JH21" s="433"/>
      <c r="JI21" s="833"/>
      <c r="JJ21" s="433"/>
      <c r="JK21" s="834"/>
      <c r="JL21" s="98"/>
      <c r="JM21" s="98"/>
      <c r="JN21" s="835"/>
      <c r="JO21" s="836"/>
      <c r="JP21" s="831"/>
      <c r="JQ21" s="832"/>
      <c r="JR21" s="433"/>
      <c r="JS21" s="833"/>
      <c r="JT21" s="433"/>
      <c r="JU21" s="834"/>
      <c r="JV21" s="98"/>
      <c r="JW21" s="98"/>
      <c r="JX21" s="835"/>
      <c r="JY21" s="836"/>
      <c r="JZ21" s="831"/>
      <c r="KA21" s="832"/>
      <c r="KB21" s="433"/>
      <c r="KC21" s="833"/>
      <c r="KD21" s="433"/>
      <c r="KE21" s="834"/>
      <c r="KF21" s="98"/>
      <c r="KG21" s="98"/>
      <c r="KH21" s="835"/>
      <c r="KI21" s="836"/>
      <c r="KJ21" s="831"/>
      <c r="KK21" s="832"/>
      <c r="KL21" s="433"/>
      <c r="KM21" s="833"/>
      <c r="KN21" s="433"/>
      <c r="KO21" s="834"/>
      <c r="KP21" s="98"/>
      <c r="KQ21" s="98"/>
      <c r="KR21" s="835"/>
      <c r="KS21" s="836"/>
      <c r="KT21" s="831"/>
      <c r="KU21" s="832"/>
      <c r="KV21" s="433"/>
      <c r="KW21" s="833"/>
      <c r="KX21" s="433"/>
      <c r="KY21" s="834"/>
      <c r="KZ21" s="98"/>
      <c r="LA21" s="98"/>
      <c r="LB21" s="835"/>
      <c r="LC21" s="836"/>
      <c r="LD21" s="837"/>
      <c r="LE21" s="832"/>
      <c r="LF21" s="433"/>
      <c r="LG21" s="833"/>
      <c r="LH21" s="433"/>
      <c r="LI21" s="834"/>
      <c r="LJ21" s="98"/>
      <c r="LK21" s="98"/>
      <c r="LL21" s="835"/>
    </row>
    <row r="22" spans="1:324" ht="24">
      <c r="A22" s="611"/>
      <c r="B22" s="69" t="s">
        <v>714</v>
      </c>
      <c r="C22" s="12" t="s">
        <v>841</v>
      </c>
      <c r="D22" s="12" t="s">
        <v>421</v>
      </c>
      <c r="E22" s="4" t="s">
        <v>32</v>
      </c>
      <c r="F22" s="145">
        <f>'прил № 3 (01.01.20)'!L1286</f>
        <v>284</v>
      </c>
      <c r="G22" s="431">
        <f t="shared" si="491"/>
        <v>0.45659</v>
      </c>
      <c r="H22" s="432">
        <f t="shared" si="492"/>
        <v>0</v>
      </c>
      <c r="I22" s="138">
        <f t="shared" si="270"/>
        <v>0</v>
      </c>
      <c r="J22" s="433">
        <f t="shared" si="493"/>
        <v>0</v>
      </c>
      <c r="K22" s="139">
        <f t="shared" si="271"/>
        <v>0</v>
      </c>
      <c r="L22" s="111">
        <f t="shared" si="272"/>
        <v>0</v>
      </c>
      <c r="M22" s="111"/>
      <c r="N22" s="140"/>
      <c r="O22" s="141">
        <f t="shared" si="273"/>
        <v>0</v>
      </c>
      <c r="P22" s="145">
        <f>'прил № 3 (01.01.20)'!AG1286</f>
        <v>522</v>
      </c>
      <c r="Q22" s="431">
        <f t="shared" ref="Q22:Q29" si="494">P22/P$10</f>
        <v>0.47846</v>
      </c>
      <c r="R22" s="432">
        <f t="shared" ref="R22:R29" si="495">R$10*Q22</f>
        <v>0</v>
      </c>
      <c r="S22" s="138">
        <f t="shared" ref="S22:S29" si="496">IF(P22&gt;0,R22/P22,0)</f>
        <v>0</v>
      </c>
      <c r="T22" s="433">
        <f t="shared" ref="T22:CB29" si="497">T$10</f>
        <v>0</v>
      </c>
      <c r="U22" s="139">
        <f t="shared" ref="U22:U29" si="498">S22*T22</f>
        <v>0</v>
      </c>
      <c r="V22" s="111">
        <f t="shared" ref="V22:V29" si="499">U22*P22</f>
        <v>0</v>
      </c>
      <c r="W22" s="111"/>
      <c r="X22" s="140"/>
      <c r="Y22" s="141">
        <f t="shared" ref="Y22:Y29" si="500">U22/$LI22</f>
        <v>0</v>
      </c>
      <c r="Z22" s="145">
        <f>'прил № 3 (01.01.20)'!BB1286</f>
        <v>363</v>
      </c>
      <c r="AA22" s="431">
        <f t="shared" ref="AA22:AA29" si="501">Z22/Z$10</f>
        <v>0.43787999999999999</v>
      </c>
      <c r="AB22" s="432">
        <f t="shared" ref="AB22:AB29" si="502">AB$10*AA22</f>
        <v>0</v>
      </c>
      <c r="AC22" s="138">
        <f t="shared" ref="AC22:AC29" si="503">IF(Z22&gt;0,AB22/Z22,0)</f>
        <v>0</v>
      </c>
      <c r="AD22" s="433">
        <f t="shared" si="497"/>
        <v>0</v>
      </c>
      <c r="AE22" s="139">
        <f t="shared" ref="AE22:AE29" si="504">AC22*AD22</f>
        <v>0</v>
      </c>
      <c r="AF22" s="111">
        <f t="shared" ref="AF22:AF29" si="505">AE22*Z22</f>
        <v>0</v>
      </c>
      <c r="AG22" s="111"/>
      <c r="AH22" s="140"/>
      <c r="AI22" s="141">
        <f t="shared" ref="AI22:AI29" si="506">AE22/$LI22</f>
        <v>0</v>
      </c>
      <c r="AJ22" s="145">
        <f>'прил № 3 (01.01.20)'!BW1286</f>
        <v>300</v>
      </c>
      <c r="AK22" s="431">
        <f t="shared" ref="AK22:AK29" si="507">AJ22/AJ$10</f>
        <v>0.46728999999999998</v>
      </c>
      <c r="AL22" s="432">
        <f t="shared" ref="AL22:AL29" si="508">AL$10*AK22</f>
        <v>0</v>
      </c>
      <c r="AM22" s="138">
        <f t="shared" ref="AM22:AM29" si="509">IF(AJ22&gt;0,AL22/AJ22,0)</f>
        <v>0</v>
      </c>
      <c r="AN22" s="433">
        <f t="shared" si="497"/>
        <v>0</v>
      </c>
      <c r="AO22" s="139">
        <f t="shared" ref="AO22:AO29" si="510">AM22*AN22</f>
        <v>0</v>
      </c>
      <c r="AP22" s="111">
        <f t="shared" ref="AP22:AP29" si="511">AO22*AJ22</f>
        <v>0</v>
      </c>
      <c r="AQ22" s="111"/>
      <c r="AR22" s="140"/>
      <c r="AS22" s="141">
        <f t="shared" ref="AS22:AS29" si="512">AO22/$LI22</f>
        <v>0</v>
      </c>
      <c r="AT22" s="145">
        <f>'прил № 3 (01.01.20)'!CR1286</f>
        <v>406</v>
      </c>
      <c r="AU22" s="431">
        <f t="shared" ref="AU22:AU29" si="513">AT22/AT$10</f>
        <v>0.42513000000000001</v>
      </c>
      <c r="AV22" s="432">
        <f t="shared" ref="AV22:AV29" si="514">AV$10*AU22</f>
        <v>0</v>
      </c>
      <c r="AW22" s="138">
        <f t="shared" ref="AW22:AW29" si="515">IF(AT22&gt;0,AV22/AT22,0)</f>
        <v>0</v>
      </c>
      <c r="AX22" s="433">
        <f t="shared" si="497"/>
        <v>0</v>
      </c>
      <c r="AY22" s="139">
        <f t="shared" ref="AY22:AY29" si="516">AW22*AX22</f>
        <v>0</v>
      </c>
      <c r="AZ22" s="111">
        <f t="shared" ref="AZ22:AZ29" si="517">AY22*AT22</f>
        <v>0</v>
      </c>
      <c r="BA22" s="111"/>
      <c r="BB22" s="140"/>
      <c r="BC22" s="141">
        <f t="shared" ref="BC22:BC29" si="518">AY22/$LI22</f>
        <v>0</v>
      </c>
      <c r="BD22" s="145">
        <f>'прил № 3 (01.01.20)'!DM1286</f>
        <v>298</v>
      </c>
      <c r="BE22" s="431">
        <f t="shared" ref="BE22:BE29" si="519">BD22/BD$10</f>
        <v>0.41677999999999998</v>
      </c>
      <c r="BF22" s="432">
        <f t="shared" ref="BF22:BF29" si="520">BF$10*BE22</f>
        <v>0</v>
      </c>
      <c r="BG22" s="138">
        <f t="shared" ref="BG22:BG29" si="521">IF(BD22&gt;0,BF22/BD22,0)</f>
        <v>0</v>
      </c>
      <c r="BH22" s="433">
        <f t="shared" si="497"/>
        <v>0</v>
      </c>
      <c r="BI22" s="139">
        <f t="shared" ref="BI22:BI29" si="522">BG22*BH22</f>
        <v>0</v>
      </c>
      <c r="BJ22" s="111">
        <f t="shared" ref="BJ22:BJ29" si="523">BI22*BD22</f>
        <v>0</v>
      </c>
      <c r="BK22" s="111"/>
      <c r="BL22" s="140"/>
      <c r="BM22" s="141">
        <f t="shared" ref="BM22:BM29" si="524">BI22/$LI22</f>
        <v>0</v>
      </c>
      <c r="BN22" s="145">
        <f>'прил № 3 (01.01.20)'!EH1286</f>
        <v>342</v>
      </c>
      <c r="BO22" s="431">
        <f t="shared" ref="BO22:BO29" si="525">BN22/BN$10</f>
        <v>0.49853999999999998</v>
      </c>
      <c r="BP22" s="432">
        <f t="shared" ref="BP22:BP29" si="526">BP$10*BO22</f>
        <v>0</v>
      </c>
      <c r="BQ22" s="138">
        <f t="shared" ref="BQ22:BQ29" si="527">IF(BN22&gt;0,BP22/BN22,0)</f>
        <v>0</v>
      </c>
      <c r="BR22" s="433">
        <f t="shared" si="497"/>
        <v>0</v>
      </c>
      <c r="BS22" s="139">
        <f t="shared" ref="BS22:BS29" si="528">BQ22*BR22</f>
        <v>0</v>
      </c>
      <c r="BT22" s="111">
        <f t="shared" ref="BT22:BT29" si="529">BS22*BN22</f>
        <v>0</v>
      </c>
      <c r="BU22" s="111"/>
      <c r="BV22" s="140"/>
      <c r="BW22" s="141">
        <f t="shared" ref="BW22:BW29" si="530">BS22/$LI22</f>
        <v>0</v>
      </c>
      <c r="BX22" s="145">
        <f>'прил № 3 (01.01.20)'!FC1286</f>
        <v>387</v>
      </c>
      <c r="BY22" s="431">
        <f t="shared" ref="BY22:BY29" si="531">BX22/BX$10</f>
        <v>0.46017000000000002</v>
      </c>
      <c r="BZ22" s="432">
        <f t="shared" ref="BZ22:BZ29" si="532">BZ$10*BY22</f>
        <v>0</v>
      </c>
      <c r="CA22" s="138">
        <f t="shared" ref="CA22:CA29" si="533">IF(BX22&gt;0,BZ22/BX22,0)</f>
        <v>0</v>
      </c>
      <c r="CB22" s="433">
        <f t="shared" si="497"/>
        <v>0</v>
      </c>
      <c r="CC22" s="139">
        <f t="shared" ref="CC22:CC29" si="534">CA22*CB22</f>
        <v>0</v>
      </c>
      <c r="CD22" s="111">
        <f t="shared" ref="CD22:CD29" si="535">CC22*BX22</f>
        <v>0</v>
      </c>
      <c r="CE22" s="111"/>
      <c r="CF22" s="140"/>
      <c r="CG22" s="141">
        <f t="shared" ref="CG22:CG29" si="536">CC22/$LI22</f>
        <v>0</v>
      </c>
      <c r="CH22" s="145">
        <f>'прил № 3 (01.01.20)'!FX1286</f>
        <v>494</v>
      </c>
      <c r="CI22" s="431">
        <f t="shared" ref="CI22:CI29" si="537">CH22/CH$10</f>
        <v>0.49153999999999998</v>
      </c>
      <c r="CJ22" s="432">
        <f t="shared" ref="CJ22:CJ29" si="538">CJ$10*CI22</f>
        <v>0</v>
      </c>
      <c r="CK22" s="138">
        <f t="shared" ref="CK22:CK29" si="539">IF(CH22&gt;0,CJ22/CH22,0)</f>
        <v>0</v>
      </c>
      <c r="CL22" s="433">
        <f t="shared" ref="CL22:ET29" si="540">CL$10</f>
        <v>0</v>
      </c>
      <c r="CM22" s="139">
        <f t="shared" ref="CM22:CM29" si="541">CK22*CL22</f>
        <v>0</v>
      </c>
      <c r="CN22" s="111">
        <f t="shared" ref="CN22:CN29" si="542">CM22*CH22</f>
        <v>0</v>
      </c>
      <c r="CO22" s="111"/>
      <c r="CP22" s="140"/>
      <c r="CQ22" s="141">
        <f t="shared" ref="CQ22:CQ29" si="543">CM22/$LI22</f>
        <v>0</v>
      </c>
      <c r="CR22" s="145">
        <f>'прил № 3 (01.01.20)'!GS1286</f>
        <v>383</v>
      </c>
      <c r="CS22" s="431">
        <f t="shared" ref="CS22:CS29" si="544">CR22/CR$10</f>
        <v>0.47460000000000002</v>
      </c>
      <c r="CT22" s="432">
        <f t="shared" ref="CT22:CT29" si="545">CT$10*CS22</f>
        <v>0</v>
      </c>
      <c r="CU22" s="138">
        <f t="shared" ref="CU22:CU29" si="546">IF(CR22&gt;0,CT22/CR22,0)</f>
        <v>0</v>
      </c>
      <c r="CV22" s="433">
        <f t="shared" si="540"/>
        <v>0</v>
      </c>
      <c r="CW22" s="139">
        <f t="shared" ref="CW22:CW29" si="547">CU22*CV22</f>
        <v>0</v>
      </c>
      <c r="CX22" s="111">
        <f t="shared" ref="CX22:CX29" si="548">CW22*CR22</f>
        <v>0</v>
      </c>
      <c r="CY22" s="111"/>
      <c r="CZ22" s="140"/>
      <c r="DA22" s="141">
        <f t="shared" ref="DA22:DA29" si="549">CW22/$LI22</f>
        <v>0</v>
      </c>
      <c r="DB22" s="145">
        <f>'прил № 3 (01.01.20)'!HN1286</f>
        <v>361</v>
      </c>
      <c r="DC22" s="431">
        <f t="shared" ref="DC22:DC29" si="550">DB22/DB$10</f>
        <v>0.42370999999999998</v>
      </c>
      <c r="DD22" s="432">
        <f t="shared" ref="DD22:DD29" si="551">DD$10*DC22</f>
        <v>0</v>
      </c>
      <c r="DE22" s="138">
        <f t="shared" ref="DE22:DE29" si="552">IF(DB22&gt;0,DD22/DB22,0)</f>
        <v>0</v>
      </c>
      <c r="DF22" s="433">
        <f t="shared" si="540"/>
        <v>0</v>
      </c>
      <c r="DG22" s="139">
        <f t="shared" ref="DG22:DG29" si="553">DE22*DF22</f>
        <v>0</v>
      </c>
      <c r="DH22" s="111">
        <f t="shared" ref="DH22:DH29" si="554">DG22*DB22</f>
        <v>0</v>
      </c>
      <c r="DI22" s="111"/>
      <c r="DJ22" s="140"/>
      <c r="DK22" s="141">
        <f t="shared" ref="DK22:DK29" si="555">DG22/$LI22</f>
        <v>0</v>
      </c>
      <c r="DL22" s="145">
        <f>'прил № 3 (01.01.20)'!II1286</f>
        <v>0</v>
      </c>
      <c r="DM22" s="431">
        <f t="shared" ref="DM22:DM29" si="556">DL22/DL$10</f>
        <v>0</v>
      </c>
      <c r="DN22" s="432">
        <f t="shared" ref="DN22:DN29" si="557">DN$10*DM22</f>
        <v>0</v>
      </c>
      <c r="DO22" s="138">
        <f t="shared" ref="DO22:DO29" si="558">IF(DL22&gt;0,DN22/DL22,0)</f>
        <v>0</v>
      </c>
      <c r="DP22" s="433">
        <f t="shared" si="540"/>
        <v>0</v>
      </c>
      <c r="DQ22" s="139">
        <f t="shared" ref="DQ22:DQ29" si="559">DO22*DP22</f>
        <v>0</v>
      </c>
      <c r="DR22" s="111">
        <f t="shared" ref="DR22:DR29" si="560">DQ22*DL22</f>
        <v>0</v>
      </c>
      <c r="DS22" s="111"/>
      <c r="DT22" s="140"/>
      <c r="DU22" s="141">
        <f t="shared" ref="DU22:DU29" si="561">DQ22/$LI22</f>
        <v>0</v>
      </c>
      <c r="DV22" s="145">
        <f>'прил № 3 (01.01.20)'!JD1286</f>
        <v>318</v>
      </c>
      <c r="DW22" s="431">
        <f t="shared" ref="DW22:DW29" si="562">DV22/DV$10</f>
        <v>0.41405999999999998</v>
      </c>
      <c r="DX22" s="432">
        <f t="shared" ref="DX22:DX29" si="563">DX$10*DW22</f>
        <v>0</v>
      </c>
      <c r="DY22" s="138">
        <f t="shared" ref="DY22:DY29" si="564">IF(DV22&gt;0,DX22/DV22,0)</f>
        <v>0</v>
      </c>
      <c r="DZ22" s="433">
        <f t="shared" si="540"/>
        <v>0</v>
      </c>
      <c r="EA22" s="139">
        <f t="shared" ref="EA22:EA29" si="565">DY22*DZ22</f>
        <v>0</v>
      </c>
      <c r="EB22" s="111">
        <f t="shared" ref="EB22:EB29" si="566">EA22*DV22</f>
        <v>0</v>
      </c>
      <c r="EC22" s="111"/>
      <c r="ED22" s="140"/>
      <c r="EE22" s="141">
        <f t="shared" ref="EE22:EE29" si="567">EA22/$LI22</f>
        <v>0</v>
      </c>
      <c r="EF22" s="145">
        <f>'прил № 3 (01.01.20)'!JY1286</f>
        <v>389</v>
      </c>
      <c r="EG22" s="431">
        <f t="shared" ref="EG22:EG29" si="568">EF22/EF$10</f>
        <v>0.43464000000000003</v>
      </c>
      <c r="EH22" s="432">
        <f t="shared" ref="EH22:EH29" si="569">EH$10*EG22</f>
        <v>0</v>
      </c>
      <c r="EI22" s="138">
        <f t="shared" ref="EI22:EI29" si="570">IF(EF22&gt;0,EH22/EF22,0)</f>
        <v>0</v>
      </c>
      <c r="EJ22" s="433">
        <f t="shared" si="540"/>
        <v>0</v>
      </c>
      <c r="EK22" s="139">
        <f t="shared" ref="EK22:EK29" si="571">EI22*EJ22</f>
        <v>0</v>
      </c>
      <c r="EL22" s="111">
        <f t="shared" ref="EL22:EL29" si="572">EK22*EF22</f>
        <v>0</v>
      </c>
      <c r="EM22" s="111"/>
      <c r="EN22" s="140"/>
      <c r="EO22" s="141">
        <f t="shared" ref="EO22:EO29" si="573">EK22/$LI22</f>
        <v>0</v>
      </c>
      <c r="EP22" s="145">
        <f>'прил № 3 (01.01.20)'!KT1286</f>
        <v>388</v>
      </c>
      <c r="EQ22" s="431">
        <f t="shared" ref="EQ22:EQ29" si="574">EP22/EP$10</f>
        <v>0.46522999999999998</v>
      </c>
      <c r="ER22" s="432">
        <f t="shared" ref="ER22:ER29" si="575">ER$10*EQ22</f>
        <v>0</v>
      </c>
      <c r="ES22" s="138">
        <f t="shared" ref="ES22:ES29" si="576">IF(EP22&gt;0,ER22/EP22,0)</f>
        <v>0</v>
      </c>
      <c r="ET22" s="433">
        <f t="shared" si="540"/>
        <v>0</v>
      </c>
      <c r="EU22" s="139">
        <f t="shared" ref="EU22:EU29" si="577">ES22*ET22</f>
        <v>0</v>
      </c>
      <c r="EV22" s="111">
        <f t="shared" ref="EV22:EV29" si="578">EU22*EP22</f>
        <v>0</v>
      </c>
      <c r="EW22" s="111"/>
      <c r="EX22" s="140"/>
      <c r="EY22" s="141">
        <f t="shared" ref="EY22:EY29" si="579">EU22/$LI22</f>
        <v>0</v>
      </c>
      <c r="EZ22" s="145">
        <f>'прил № 3 (01.01.20)'!LO1286</f>
        <v>296</v>
      </c>
      <c r="FA22" s="431">
        <f t="shared" ref="FA22:FA29" si="580">EZ22/EZ$10</f>
        <v>0.35154000000000002</v>
      </c>
      <c r="FB22" s="432">
        <f t="shared" ref="FB22:FB29" si="581">FB$10*FA22</f>
        <v>28228.66</v>
      </c>
      <c r="FC22" s="138">
        <f t="shared" ref="FC22:FC29" si="582">IF(EZ22&gt;0,FB22/EZ22,0)</f>
        <v>95.367094589999994</v>
      </c>
      <c r="FD22" s="433">
        <f t="shared" ref="FD22:HL29" si="583">FD$10</f>
        <v>8.2799999999999994</v>
      </c>
      <c r="FE22" s="139">
        <f t="shared" ref="FE22:FE29" si="584">FC22*FD22</f>
        <v>789.63954000000001</v>
      </c>
      <c r="FF22" s="111">
        <f t="shared" ref="FF22:FF29" si="585">FE22*EZ22</f>
        <v>233733.3</v>
      </c>
      <c r="FG22" s="111"/>
      <c r="FH22" s="140"/>
      <c r="FI22" s="141">
        <f t="shared" ref="FI22:FI29" si="586">FE22/$LI22</f>
        <v>10.12351</v>
      </c>
      <c r="FJ22" s="145">
        <f>'прил № 3 (01.01.20)'!MJ1286</f>
        <v>486</v>
      </c>
      <c r="FK22" s="431">
        <f t="shared" ref="FK22:FK29" si="587">FJ22/FJ$10</f>
        <v>0.47882000000000002</v>
      </c>
      <c r="FL22" s="432">
        <f t="shared" ref="FL22:FL29" si="588">FL$10*FK22</f>
        <v>0</v>
      </c>
      <c r="FM22" s="138">
        <f t="shared" ref="FM22:FM29" si="589">IF(FJ22&gt;0,FL22/FJ22,0)</f>
        <v>0</v>
      </c>
      <c r="FN22" s="433">
        <f t="shared" si="583"/>
        <v>0</v>
      </c>
      <c r="FO22" s="139">
        <f t="shared" ref="FO22:FO29" si="590">FM22*FN22</f>
        <v>0</v>
      </c>
      <c r="FP22" s="111">
        <f t="shared" ref="FP22:FP29" si="591">FO22*FJ22</f>
        <v>0</v>
      </c>
      <c r="FQ22" s="111"/>
      <c r="FR22" s="140"/>
      <c r="FS22" s="141">
        <f t="shared" ref="FS22:FS29" si="592">FO22/$LI22</f>
        <v>0</v>
      </c>
      <c r="FT22" s="145">
        <f>'прил № 3 (01.01.20)'!NE1286</f>
        <v>336</v>
      </c>
      <c r="FU22" s="431">
        <f t="shared" ref="FU22:FU29" si="593">FT22/FT$10</f>
        <v>0.46537000000000001</v>
      </c>
      <c r="FV22" s="432">
        <f t="shared" ref="FV22:FV29" si="594">FV$10*FU22</f>
        <v>0</v>
      </c>
      <c r="FW22" s="138">
        <f t="shared" ref="FW22:FW29" si="595">IF(FT22&gt;0,FV22/FT22,0)</f>
        <v>0</v>
      </c>
      <c r="FX22" s="433">
        <f t="shared" si="583"/>
        <v>0</v>
      </c>
      <c r="FY22" s="139">
        <f t="shared" ref="FY22:FY29" si="596">FW22*FX22</f>
        <v>0</v>
      </c>
      <c r="FZ22" s="111">
        <f t="shared" ref="FZ22:FZ29" si="597">FY22*FT22</f>
        <v>0</v>
      </c>
      <c r="GA22" s="111"/>
      <c r="GB22" s="140"/>
      <c r="GC22" s="141">
        <f t="shared" ref="GC22:GC29" si="598">FY22/$LI22</f>
        <v>0</v>
      </c>
      <c r="GD22" s="145">
        <f>'прил № 3 (01.01.20)'!NZ1286</f>
        <v>200</v>
      </c>
      <c r="GE22" s="431">
        <f t="shared" ref="GE22:GE29" si="599">GD22/GD$10</f>
        <v>0.40816000000000002</v>
      </c>
      <c r="GF22" s="432">
        <f t="shared" ref="GF22:GF29" si="600">GF$10*GE22</f>
        <v>30081.39</v>
      </c>
      <c r="GG22" s="138">
        <f t="shared" ref="GG22:GG29" si="601">IF(GD22&gt;0,GF22/GD22,0)</f>
        <v>150.40694999999999</v>
      </c>
      <c r="GH22" s="433">
        <f t="shared" si="583"/>
        <v>8.2799999999999994</v>
      </c>
      <c r="GI22" s="139">
        <f t="shared" ref="GI22:GI29" si="602">GG22*GH22</f>
        <v>1245.3695499999999</v>
      </c>
      <c r="GJ22" s="111">
        <f t="shared" ref="GJ22:GJ29" si="603">GI22*GD22</f>
        <v>249073.91</v>
      </c>
      <c r="GK22" s="111"/>
      <c r="GL22" s="140"/>
      <c r="GM22" s="141">
        <f t="shared" ref="GM22:GM29" si="604">GI22/$LI22</f>
        <v>15.96616</v>
      </c>
      <c r="GN22" s="145">
        <f>'прил № 3 (01.01.20)'!OU1286</f>
        <v>386</v>
      </c>
      <c r="GO22" s="431">
        <f t="shared" ref="GO22:GO29" si="605">GN22/GN$10</f>
        <v>0.45305000000000001</v>
      </c>
      <c r="GP22" s="432">
        <f t="shared" ref="GP22:GP29" si="606">GP$10*GO22</f>
        <v>0</v>
      </c>
      <c r="GQ22" s="138">
        <f t="shared" ref="GQ22:GQ29" si="607">IF(GN22&gt;0,GP22/GN22,0)</f>
        <v>0</v>
      </c>
      <c r="GR22" s="433">
        <f t="shared" si="583"/>
        <v>0</v>
      </c>
      <c r="GS22" s="139">
        <f t="shared" ref="GS22:GS29" si="608">GQ22*GR22</f>
        <v>0</v>
      </c>
      <c r="GT22" s="111">
        <f t="shared" ref="GT22:GT29" si="609">GS22*GN22</f>
        <v>0</v>
      </c>
      <c r="GU22" s="111"/>
      <c r="GV22" s="140"/>
      <c r="GW22" s="141">
        <f t="shared" ref="GW22:GW29" si="610">GS22/$LI22</f>
        <v>0</v>
      </c>
      <c r="GX22" s="145">
        <f>'прил № 3 (01.01.20)'!PP1286</f>
        <v>694</v>
      </c>
      <c r="GY22" s="431">
        <f t="shared" ref="GY22:GY29" si="611">GX22/GX$10</f>
        <v>0.45538000000000001</v>
      </c>
      <c r="GZ22" s="432">
        <f t="shared" ref="GZ22:GZ29" si="612">GZ$10*GY22</f>
        <v>43716.480000000003</v>
      </c>
      <c r="HA22" s="138">
        <f t="shared" ref="HA22:HA29" si="613">IF(GX22&gt;0,GZ22/GX22,0)</f>
        <v>62.992046109999997</v>
      </c>
      <c r="HB22" s="433">
        <f t="shared" si="583"/>
        <v>8.2799999999999994</v>
      </c>
      <c r="HC22" s="139">
        <f t="shared" ref="HC22:HC29" si="614">HA22*HB22</f>
        <v>521.57414000000006</v>
      </c>
      <c r="HD22" s="111">
        <f t="shared" ref="HD22:HD29" si="615">HC22*GX22</f>
        <v>361972.45</v>
      </c>
      <c r="HE22" s="111"/>
      <c r="HF22" s="140"/>
      <c r="HG22" s="141">
        <f t="shared" ref="HG22:HG29" si="616">HC22/$LI22</f>
        <v>6.6867999999999999</v>
      </c>
      <c r="HH22" s="145">
        <f>'прил № 3 (01.01.20)'!QK1286</f>
        <v>467</v>
      </c>
      <c r="HI22" s="431">
        <f t="shared" ref="HI22:HI29" si="617">HH22/HH$10</f>
        <v>0.42262</v>
      </c>
      <c r="HJ22" s="432">
        <f t="shared" ref="HJ22:HJ29" si="618">HJ$10*HI22</f>
        <v>0</v>
      </c>
      <c r="HK22" s="138">
        <f t="shared" ref="HK22:HK29" si="619">IF(HH22&gt;0,HJ22/HH22,0)</f>
        <v>0</v>
      </c>
      <c r="HL22" s="433">
        <f t="shared" si="583"/>
        <v>0</v>
      </c>
      <c r="HM22" s="139">
        <f t="shared" ref="HM22:HM29" si="620">HK22*HL22</f>
        <v>0</v>
      </c>
      <c r="HN22" s="111">
        <f t="shared" ref="HN22:HN29" si="621">HM22*HH22</f>
        <v>0</v>
      </c>
      <c r="HO22" s="111"/>
      <c r="HP22" s="140"/>
      <c r="HQ22" s="141">
        <f t="shared" ref="HQ22:HQ29" si="622">HM22/$LI22</f>
        <v>0</v>
      </c>
      <c r="HR22" s="145">
        <f>'прил № 3 (01.01.20)'!RF1286</f>
        <v>344</v>
      </c>
      <c r="HS22" s="431">
        <f t="shared" ref="HS22:HS29" si="623">HR22/HR$10</f>
        <v>0.48725000000000002</v>
      </c>
      <c r="HT22" s="432">
        <f t="shared" ref="HT22:HT29" si="624">HT$10*HS22</f>
        <v>0</v>
      </c>
      <c r="HU22" s="138">
        <f t="shared" ref="HU22:HU29" si="625">IF(HR22&gt;0,HT22/HR22,0)</f>
        <v>0</v>
      </c>
      <c r="HV22" s="433">
        <f t="shared" ref="HV22:KD29" si="626">HV$10</f>
        <v>0</v>
      </c>
      <c r="HW22" s="139">
        <f t="shared" ref="HW22:HW29" si="627">HU22*HV22</f>
        <v>0</v>
      </c>
      <c r="HX22" s="111">
        <f t="shared" ref="HX22:HX29" si="628">HW22*HR22</f>
        <v>0</v>
      </c>
      <c r="HY22" s="111"/>
      <c r="HZ22" s="140"/>
      <c r="IA22" s="141">
        <f t="shared" ref="IA22:IA29" si="629">HW22/$LI22</f>
        <v>0</v>
      </c>
      <c r="IB22" s="145">
        <f>'прил № 3 (01.01.20)'!SA1286</f>
        <v>169</v>
      </c>
      <c r="IC22" s="431">
        <f t="shared" ref="IC22:IC29" si="630">IB22/IB$10</f>
        <v>0.37556</v>
      </c>
      <c r="ID22" s="432">
        <f t="shared" ref="ID22:ID29" si="631">ID$10*IC22</f>
        <v>0</v>
      </c>
      <c r="IE22" s="138">
        <f t="shared" ref="IE22:IE29" si="632">IF(IB22&gt;0,ID22/IB22,0)</f>
        <v>0</v>
      </c>
      <c r="IF22" s="433">
        <f t="shared" si="626"/>
        <v>0</v>
      </c>
      <c r="IG22" s="139">
        <f t="shared" ref="IG22:IG29" si="633">IE22*IF22</f>
        <v>0</v>
      </c>
      <c r="IH22" s="111">
        <f t="shared" ref="IH22:IH29" si="634">IG22*IB22</f>
        <v>0</v>
      </c>
      <c r="II22" s="111"/>
      <c r="IJ22" s="140"/>
      <c r="IK22" s="141">
        <f t="shared" ref="IK22:IK29" si="635">IG22/$LI22</f>
        <v>0</v>
      </c>
      <c r="IL22" s="145">
        <f>'прил № 3 (01.01.20)'!SV1286</f>
        <v>567</v>
      </c>
      <c r="IM22" s="431">
        <f t="shared" ref="IM22:IM29" si="636">IL22/IL$10</f>
        <v>0.47448000000000001</v>
      </c>
      <c r="IN22" s="432">
        <f t="shared" ref="IN22:IN29" si="637">IN$10*IM22</f>
        <v>0</v>
      </c>
      <c r="IO22" s="138">
        <f t="shared" ref="IO22:IO29" si="638">IF(IL22&gt;0,IN22/IL22,0)</f>
        <v>0</v>
      </c>
      <c r="IP22" s="433">
        <f t="shared" si="626"/>
        <v>0</v>
      </c>
      <c r="IQ22" s="139">
        <f t="shared" ref="IQ22:IQ29" si="639">IO22*IP22</f>
        <v>0</v>
      </c>
      <c r="IR22" s="111">
        <f t="shared" ref="IR22:IR29" si="640">IQ22*IL22</f>
        <v>0</v>
      </c>
      <c r="IS22" s="111"/>
      <c r="IT22" s="140"/>
      <c r="IU22" s="141">
        <f t="shared" ref="IU22:IU29" si="641">IQ22/$LI22</f>
        <v>0</v>
      </c>
      <c r="IV22" s="145">
        <f>'прил № 3 (01.01.20)'!TQ1286</f>
        <v>319</v>
      </c>
      <c r="IW22" s="431">
        <f t="shared" ref="IW22:IW29" si="642">IV22/IV$10</f>
        <v>0.47470000000000001</v>
      </c>
      <c r="IX22" s="432">
        <f t="shared" ref="IX22:IX29" si="643">IX$10*IW22</f>
        <v>0</v>
      </c>
      <c r="IY22" s="138">
        <f t="shared" ref="IY22:IY29" si="644">IF(IV22&gt;0,IX22/IV22,0)</f>
        <v>0</v>
      </c>
      <c r="IZ22" s="433">
        <f t="shared" si="626"/>
        <v>0</v>
      </c>
      <c r="JA22" s="139">
        <f t="shared" ref="JA22:JA29" si="645">IY22*IZ22</f>
        <v>0</v>
      </c>
      <c r="JB22" s="111">
        <f t="shared" ref="JB22:JB29" si="646">JA22*IV22</f>
        <v>0</v>
      </c>
      <c r="JC22" s="111"/>
      <c r="JD22" s="140"/>
      <c r="JE22" s="141">
        <f t="shared" ref="JE22:JE29" si="647">JA22/$LI22</f>
        <v>0</v>
      </c>
      <c r="JF22" s="145">
        <f>'прил № 3 (01.01.20)'!UL1286</f>
        <v>655</v>
      </c>
      <c r="JG22" s="431">
        <f t="shared" ref="JG22:JG29" si="648">JF22/JF$10</f>
        <v>0.46886</v>
      </c>
      <c r="JH22" s="432">
        <f t="shared" ref="JH22:JH29" si="649">JH$10*JG22</f>
        <v>0</v>
      </c>
      <c r="JI22" s="138">
        <f t="shared" ref="JI22:JI29" si="650">IF(JF22&gt;0,JH22/JF22,0)</f>
        <v>0</v>
      </c>
      <c r="JJ22" s="433">
        <f t="shared" si="626"/>
        <v>0</v>
      </c>
      <c r="JK22" s="139">
        <f t="shared" ref="JK22:JK29" si="651">JI22*JJ22</f>
        <v>0</v>
      </c>
      <c r="JL22" s="111">
        <f t="shared" ref="JL22:JL29" si="652">JK22*JF22</f>
        <v>0</v>
      </c>
      <c r="JM22" s="111"/>
      <c r="JN22" s="140"/>
      <c r="JO22" s="141">
        <f t="shared" ref="JO22:JO29" si="653">JK22/$LI22</f>
        <v>0</v>
      </c>
      <c r="JP22" s="145">
        <f>'прил № 3 (01.01.20)'!VG1286</f>
        <v>535</v>
      </c>
      <c r="JQ22" s="431">
        <f t="shared" ref="JQ22:JQ29" si="654">JP22/JP$10</f>
        <v>0.42459999999999998</v>
      </c>
      <c r="JR22" s="432">
        <f t="shared" ref="JR22:JR29" si="655">JR$10*JQ22</f>
        <v>0</v>
      </c>
      <c r="JS22" s="138">
        <f t="shared" ref="JS22:JS29" si="656">IF(JP22&gt;0,JR22/JP22,0)</f>
        <v>0</v>
      </c>
      <c r="JT22" s="433">
        <f t="shared" si="626"/>
        <v>0</v>
      </c>
      <c r="JU22" s="139">
        <f t="shared" ref="JU22:JU29" si="657">JS22*JT22</f>
        <v>0</v>
      </c>
      <c r="JV22" s="111">
        <f t="shared" ref="JV22:JV29" si="658">JU22*JP22</f>
        <v>0</v>
      </c>
      <c r="JW22" s="111"/>
      <c r="JX22" s="140"/>
      <c r="JY22" s="141">
        <f t="shared" ref="JY22:JY29" si="659">JU22/$LI22</f>
        <v>0</v>
      </c>
      <c r="JZ22" s="145">
        <f>'прил № 3 (01.01.20)'!WB1286</f>
        <v>516</v>
      </c>
      <c r="KA22" s="431">
        <f t="shared" ref="KA22:KA29" si="660">JZ22/JZ$10</f>
        <v>0.46112999999999998</v>
      </c>
      <c r="KB22" s="432">
        <f t="shared" ref="KB22:KB29" si="661">KB$10*KA22</f>
        <v>0</v>
      </c>
      <c r="KC22" s="138">
        <f t="shared" ref="KC22:KC29" si="662">IF(JZ22&gt;0,KB22/JZ22,0)</f>
        <v>0</v>
      </c>
      <c r="KD22" s="433">
        <f t="shared" si="626"/>
        <v>0</v>
      </c>
      <c r="KE22" s="139">
        <f t="shared" ref="KE22:KE29" si="663">KC22*KD22</f>
        <v>0</v>
      </c>
      <c r="KF22" s="111">
        <f t="shared" ref="KF22:KF29" si="664">KE22*JZ22</f>
        <v>0</v>
      </c>
      <c r="KG22" s="111"/>
      <c r="KH22" s="140"/>
      <c r="KI22" s="141">
        <f t="shared" ref="KI22:KI29" si="665">KE22/$LI22</f>
        <v>0</v>
      </c>
      <c r="KJ22" s="145">
        <f>'прил № 3 (01.01.20)'!WW1286</f>
        <v>548</v>
      </c>
      <c r="KK22" s="431">
        <f t="shared" ref="KK22:KK29" si="666">KJ22/KJ$10</f>
        <v>0.43115999999999999</v>
      </c>
      <c r="KL22" s="432">
        <f t="shared" ref="KL22:KL29" si="667">KL$10*KK22</f>
        <v>0</v>
      </c>
      <c r="KM22" s="138">
        <f t="shared" ref="KM22:KM29" si="668">IF(KJ22&gt;0,KL22/KJ22,0)</f>
        <v>0</v>
      </c>
      <c r="KN22" s="433">
        <f t="shared" ref="KN22:KX29" si="669">KN$10</f>
        <v>0</v>
      </c>
      <c r="KO22" s="139">
        <f t="shared" ref="KO22:KO29" si="670">KM22*KN22</f>
        <v>0</v>
      </c>
      <c r="KP22" s="111">
        <f t="shared" ref="KP22:KP29" si="671">KO22*KJ22</f>
        <v>0</v>
      </c>
      <c r="KQ22" s="111"/>
      <c r="KR22" s="140"/>
      <c r="KS22" s="141">
        <f t="shared" ref="KS22:KS29" si="672">KO22/$LI22</f>
        <v>0</v>
      </c>
      <c r="KT22" s="145">
        <f>'прил № 3 (01.01.20)'!XR1286</f>
        <v>0</v>
      </c>
      <c r="KU22" s="431" t="e">
        <f t="shared" ref="KU22:KU29" si="673">KT22/KT$10</f>
        <v>#DIV/0!</v>
      </c>
      <c r="KV22" s="432" t="e">
        <f t="shared" ref="KV22:KV29" si="674">KV$10*KU22</f>
        <v>#DIV/0!</v>
      </c>
      <c r="KW22" s="138">
        <f t="shared" ref="KW22:KW29" si="675">IF(KT22&gt;0,KV22/KT22,0)</f>
        <v>0</v>
      </c>
      <c r="KX22" s="433">
        <f t="shared" si="669"/>
        <v>0</v>
      </c>
      <c r="KY22" s="139">
        <f t="shared" ref="KY22:KY29" si="676">KW22*KX22</f>
        <v>0</v>
      </c>
      <c r="KZ22" s="111">
        <f t="shared" ref="KZ22:KZ29" si="677">KY22*KT22</f>
        <v>0</v>
      </c>
      <c r="LA22" s="111"/>
      <c r="LB22" s="140"/>
      <c r="LC22" s="141">
        <f t="shared" ref="LC22:LC29" si="678">KY22/$LI22</f>
        <v>0</v>
      </c>
      <c r="LD22" s="322">
        <f t="shared" si="484"/>
        <v>11753</v>
      </c>
      <c r="LE22" s="431">
        <f t="shared" si="485"/>
        <v>0.44286999999999999</v>
      </c>
      <c r="LF22" s="432">
        <f t="shared" si="486"/>
        <v>110717.5</v>
      </c>
      <c r="LG22" s="138">
        <f t="shared" si="487"/>
        <v>9.4203607599999994</v>
      </c>
      <c r="LH22" s="433">
        <f t="shared" si="488"/>
        <v>8.2799999999999994</v>
      </c>
      <c r="LI22" s="139">
        <f t="shared" si="489"/>
        <v>78.000590000000003</v>
      </c>
      <c r="LJ22" s="111">
        <f t="shared" si="490"/>
        <v>916740.93</v>
      </c>
      <c r="LK22" s="111"/>
      <c r="LL22" s="140"/>
    </row>
    <row r="23" spans="1:324" ht="16.5" customHeight="1">
      <c r="A23" s="612"/>
      <c r="B23" s="94" t="s">
        <v>715</v>
      </c>
      <c r="C23" s="12" t="s">
        <v>839</v>
      </c>
      <c r="D23" s="12" t="s">
        <v>419</v>
      </c>
      <c r="E23" s="4" t="s">
        <v>32</v>
      </c>
      <c r="F23" s="145">
        <f>'прил № 3 (01.01.20)'!L1287</f>
        <v>0</v>
      </c>
      <c r="G23" s="431">
        <f t="shared" si="491"/>
        <v>0</v>
      </c>
      <c r="H23" s="432">
        <f t="shared" si="492"/>
        <v>0</v>
      </c>
      <c r="I23" s="138">
        <f t="shared" si="270"/>
        <v>0</v>
      </c>
      <c r="J23" s="433">
        <f t="shared" si="493"/>
        <v>0</v>
      </c>
      <c r="K23" s="139">
        <f t="shared" si="271"/>
        <v>0</v>
      </c>
      <c r="L23" s="111">
        <f t="shared" si="272"/>
        <v>0</v>
      </c>
      <c r="M23" s="111"/>
      <c r="N23" s="140"/>
      <c r="O23" s="141" t="e">
        <f t="shared" si="273"/>
        <v>#DIV/0!</v>
      </c>
      <c r="P23" s="145">
        <f>'прил № 3 (01.01.20)'!AG1287</f>
        <v>0</v>
      </c>
      <c r="Q23" s="431">
        <f t="shared" si="494"/>
        <v>0</v>
      </c>
      <c r="R23" s="432">
        <f t="shared" si="495"/>
        <v>0</v>
      </c>
      <c r="S23" s="138">
        <f t="shared" si="496"/>
        <v>0</v>
      </c>
      <c r="T23" s="433">
        <f t="shared" si="497"/>
        <v>0</v>
      </c>
      <c r="U23" s="139">
        <f t="shared" si="498"/>
        <v>0</v>
      </c>
      <c r="V23" s="111">
        <f t="shared" si="499"/>
        <v>0</v>
      </c>
      <c r="W23" s="111"/>
      <c r="X23" s="140"/>
      <c r="Y23" s="141" t="e">
        <f t="shared" si="500"/>
        <v>#DIV/0!</v>
      </c>
      <c r="Z23" s="145">
        <f>'прил № 3 (01.01.20)'!BB1287</f>
        <v>0</v>
      </c>
      <c r="AA23" s="431">
        <f t="shared" si="501"/>
        <v>0</v>
      </c>
      <c r="AB23" s="432">
        <f t="shared" si="502"/>
        <v>0</v>
      </c>
      <c r="AC23" s="138">
        <f t="shared" si="503"/>
        <v>0</v>
      </c>
      <c r="AD23" s="433">
        <f t="shared" si="497"/>
        <v>0</v>
      </c>
      <c r="AE23" s="139">
        <f t="shared" si="504"/>
        <v>0</v>
      </c>
      <c r="AF23" s="111">
        <f t="shared" si="505"/>
        <v>0</v>
      </c>
      <c r="AG23" s="111"/>
      <c r="AH23" s="140"/>
      <c r="AI23" s="141" t="e">
        <f t="shared" si="506"/>
        <v>#DIV/0!</v>
      </c>
      <c r="AJ23" s="145">
        <f>'прил № 3 (01.01.20)'!BW1287</f>
        <v>0</v>
      </c>
      <c r="AK23" s="431">
        <f t="shared" si="507"/>
        <v>0</v>
      </c>
      <c r="AL23" s="432">
        <f t="shared" si="508"/>
        <v>0</v>
      </c>
      <c r="AM23" s="138">
        <f t="shared" si="509"/>
        <v>0</v>
      </c>
      <c r="AN23" s="433">
        <f t="shared" si="497"/>
        <v>0</v>
      </c>
      <c r="AO23" s="139">
        <f t="shared" si="510"/>
        <v>0</v>
      </c>
      <c r="AP23" s="111">
        <f t="shared" si="511"/>
        <v>0</v>
      </c>
      <c r="AQ23" s="111"/>
      <c r="AR23" s="140"/>
      <c r="AS23" s="141" t="e">
        <f t="shared" si="512"/>
        <v>#DIV/0!</v>
      </c>
      <c r="AT23" s="145">
        <f>'прил № 3 (01.01.20)'!CR1287</f>
        <v>0</v>
      </c>
      <c r="AU23" s="431">
        <f t="shared" si="513"/>
        <v>0</v>
      </c>
      <c r="AV23" s="432">
        <f t="shared" si="514"/>
        <v>0</v>
      </c>
      <c r="AW23" s="138">
        <f t="shared" si="515"/>
        <v>0</v>
      </c>
      <c r="AX23" s="433">
        <f t="shared" si="497"/>
        <v>0</v>
      </c>
      <c r="AY23" s="139">
        <f t="shared" si="516"/>
        <v>0</v>
      </c>
      <c r="AZ23" s="111">
        <f t="shared" si="517"/>
        <v>0</v>
      </c>
      <c r="BA23" s="111"/>
      <c r="BB23" s="140"/>
      <c r="BC23" s="141" t="e">
        <f t="shared" si="518"/>
        <v>#DIV/0!</v>
      </c>
      <c r="BD23" s="145">
        <f>'прил № 3 (01.01.20)'!DM1287</f>
        <v>0</v>
      </c>
      <c r="BE23" s="431">
        <f t="shared" si="519"/>
        <v>0</v>
      </c>
      <c r="BF23" s="432">
        <f t="shared" si="520"/>
        <v>0</v>
      </c>
      <c r="BG23" s="138">
        <f t="shared" si="521"/>
        <v>0</v>
      </c>
      <c r="BH23" s="433">
        <f t="shared" si="497"/>
        <v>0</v>
      </c>
      <c r="BI23" s="139">
        <f t="shared" si="522"/>
        <v>0</v>
      </c>
      <c r="BJ23" s="111">
        <f t="shared" si="523"/>
        <v>0</v>
      </c>
      <c r="BK23" s="111"/>
      <c r="BL23" s="140"/>
      <c r="BM23" s="141" t="e">
        <f t="shared" si="524"/>
        <v>#DIV/0!</v>
      </c>
      <c r="BN23" s="145">
        <f>'прил № 3 (01.01.20)'!EH1287</f>
        <v>0</v>
      </c>
      <c r="BO23" s="431">
        <f t="shared" si="525"/>
        <v>0</v>
      </c>
      <c r="BP23" s="432">
        <f t="shared" si="526"/>
        <v>0</v>
      </c>
      <c r="BQ23" s="138">
        <f t="shared" si="527"/>
        <v>0</v>
      </c>
      <c r="BR23" s="433">
        <f t="shared" si="497"/>
        <v>0</v>
      </c>
      <c r="BS23" s="139">
        <f t="shared" si="528"/>
        <v>0</v>
      </c>
      <c r="BT23" s="111">
        <f t="shared" si="529"/>
        <v>0</v>
      </c>
      <c r="BU23" s="111"/>
      <c r="BV23" s="140"/>
      <c r="BW23" s="141" t="e">
        <f t="shared" si="530"/>
        <v>#DIV/0!</v>
      </c>
      <c r="BX23" s="145">
        <f>'прил № 3 (01.01.20)'!FC1287</f>
        <v>0</v>
      </c>
      <c r="BY23" s="431">
        <f t="shared" si="531"/>
        <v>0</v>
      </c>
      <c r="BZ23" s="432">
        <f t="shared" si="532"/>
        <v>0</v>
      </c>
      <c r="CA23" s="138">
        <f t="shared" si="533"/>
        <v>0</v>
      </c>
      <c r="CB23" s="433">
        <f t="shared" si="497"/>
        <v>0</v>
      </c>
      <c r="CC23" s="139">
        <f t="shared" si="534"/>
        <v>0</v>
      </c>
      <c r="CD23" s="111">
        <f t="shared" si="535"/>
        <v>0</v>
      </c>
      <c r="CE23" s="111"/>
      <c r="CF23" s="140"/>
      <c r="CG23" s="141" t="e">
        <f t="shared" si="536"/>
        <v>#DIV/0!</v>
      </c>
      <c r="CH23" s="145">
        <f>'прил № 3 (01.01.20)'!FX1287</f>
        <v>0</v>
      </c>
      <c r="CI23" s="431">
        <f t="shared" si="537"/>
        <v>0</v>
      </c>
      <c r="CJ23" s="432">
        <f t="shared" si="538"/>
        <v>0</v>
      </c>
      <c r="CK23" s="138">
        <f t="shared" si="539"/>
        <v>0</v>
      </c>
      <c r="CL23" s="433">
        <f t="shared" si="540"/>
        <v>0</v>
      </c>
      <c r="CM23" s="139">
        <f t="shared" si="541"/>
        <v>0</v>
      </c>
      <c r="CN23" s="111">
        <f t="shared" si="542"/>
        <v>0</v>
      </c>
      <c r="CO23" s="111"/>
      <c r="CP23" s="140"/>
      <c r="CQ23" s="141" t="e">
        <f t="shared" si="543"/>
        <v>#DIV/0!</v>
      </c>
      <c r="CR23" s="145">
        <f>'прил № 3 (01.01.20)'!GS1287</f>
        <v>0</v>
      </c>
      <c r="CS23" s="431">
        <f t="shared" si="544"/>
        <v>0</v>
      </c>
      <c r="CT23" s="432">
        <f t="shared" si="545"/>
        <v>0</v>
      </c>
      <c r="CU23" s="138">
        <f t="shared" si="546"/>
        <v>0</v>
      </c>
      <c r="CV23" s="433">
        <f t="shared" si="540"/>
        <v>0</v>
      </c>
      <c r="CW23" s="139">
        <f t="shared" si="547"/>
        <v>0</v>
      </c>
      <c r="CX23" s="111">
        <f t="shared" si="548"/>
        <v>0</v>
      </c>
      <c r="CY23" s="111"/>
      <c r="CZ23" s="140"/>
      <c r="DA23" s="141" t="e">
        <f t="shared" si="549"/>
        <v>#DIV/0!</v>
      </c>
      <c r="DB23" s="145">
        <f>'прил № 3 (01.01.20)'!HN1287</f>
        <v>0</v>
      </c>
      <c r="DC23" s="431">
        <f t="shared" si="550"/>
        <v>0</v>
      </c>
      <c r="DD23" s="432">
        <f t="shared" si="551"/>
        <v>0</v>
      </c>
      <c r="DE23" s="138">
        <f t="shared" si="552"/>
        <v>0</v>
      </c>
      <c r="DF23" s="433">
        <f t="shared" si="540"/>
        <v>0</v>
      </c>
      <c r="DG23" s="139">
        <f t="shared" si="553"/>
        <v>0</v>
      </c>
      <c r="DH23" s="111">
        <f t="shared" si="554"/>
        <v>0</v>
      </c>
      <c r="DI23" s="111"/>
      <c r="DJ23" s="140"/>
      <c r="DK23" s="141" t="e">
        <f t="shared" si="555"/>
        <v>#DIV/0!</v>
      </c>
      <c r="DL23" s="145">
        <f>'прил № 3 (01.01.20)'!II1287</f>
        <v>0</v>
      </c>
      <c r="DM23" s="431">
        <f t="shared" si="556"/>
        <v>0</v>
      </c>
      <c r="DN23" s="432">
        <f t="shared" si="557"/>
        <v>0</v>
      </c>
      <c r="DO23" s="138">
        <f t="shared" si="558"/>
        <v>0</v>
      </c>
      <c r="DP23" s="433">
        <f t="shared" si="540"/>
        <v>0</v>
      </c>
      <c r="DQ23" s="139">
        <f t="shared" si="559"/>
        <v>0</v>
      </c>
      <c r="DR23" s="111">
        <f t="shared" si="560"/>
        <v>0</v>
      </c>
      <c r="DS23" s="111"/>
      <c r="DT23" s="140"/>
      <c r="DU23" s="141" t="e">
        <f t="shared" si="561"/>
        <v>#DIV/0!</v>
      </c>
      <c r="DV23" s="145">
        <f>'прил № 3 (01.01.20)'!JD1287</f>
        <v>0</v>
      </c>
      <c r="DW23" s="431">
        <f t="shared" si="562"/>
        <v>0</v>
      </c>
      <c r="DX23" s="432">
        <f t="shared" si="563"/>
        <v>0</v>
      </c>
      <c r="DY23" s="138">
        <f t="shared" si="564"/>
        <v>0</v>
      </c>
      <c r="DZ23" s="433">
        <f t="shared" si="540"/>
        <v>0</v>
      </c>
      <c r="EA23" s="139">
        <f t="shared" si="565"/>
        <v>0</v>
      </c>
      <c r="EB23" s="111">
        <f t="shared" si="566"/>
        <v>0</v>
      </c>
      <c r="EC23" s="111"/>
      <c r="ED23" s="140"/>
      <c r="EE23" s="141" t="e">
        <f t="shared" si="567"/>
        <v>#DIV/0!</v>
      </c>
      <c r="EF23" s="145">
        <f>'прил № 3 (01.01.20)'!JY1287</f>
        <v>0</v>
      </c>
      <c r="EG23" s="431">
        <f t="shared" si="568"/>
        <v>0</v>
      </c>
      <c r="EH23" s="432">
        <f t="shared" si="569"/>
        <v>0</v>
      </c>
      <c r="EI23" s="138">
        <f t="shared" si="570"/>
        <v>0</v>
      </c>
      <c r="EJ23" s="433">
        <f t="shared" si="540"/>
        <v>0</v>
      </c>
      <c r="EK23" s="139">
        <f t="shared" si="571"/>
        <v>0</v>
      </c>
      <c r="EL23" s="111">
        <f t="shared" si="572"/>
        <v>0</v>
      </c>
      <c r="EM23" s="111"/>
      <c r="EN23" s="140"/>
      <c r="EO23" s="141" t="e">
        <f t="shared" si="573"/>
        <v>#DIV/0!</v>
      </c>
      <c r="EP23" s="145">
        <f>'прил № 3 (01.01.20)'!KT1287</f>
        <v>0</v>
      </c>
      <c r="EQ23" s="431">
        <f t="shared" si="574"/>
        <v>0</v>
      </c>
      <c r="ER23" s="432">
        <f t="shared" si="575"/>
        <v>0</v>
      </c>
      <c r="ES23" s="138">
        <f t="shared" si="576"/>
        <v>0</v>
      </c>
      <c r="ET23" s="433">
        <f t="shared" si="540"/>
        <v>0</v>
      </c>
      <c r="EU23" s="139">
        <f t="shared" si="577"/>
        <v>0</v>
      </c>
      <c r="EV23" s="111">
        <f t="shared" si="578"/>
        <v>0</v>
      </c>
      <c r="EW23" s="111"/>
      <c r="EX23" s="140"/>
      <c r="EY23" s="141" t="e">
        <f t="shared" si="579"/>
        <v>#DIV/0!</v>
      </c>
      <c r="EZ23" s="145">
        <f>'прил № 3 (01.01.20)'!LO1287</f>
        <v>0</v>
      </c>
      <c r="FA23" s="431">
        <f t="shared" si="580"/>
        <v>0</v>
      </c>
      <c r="FB23" s="432">
        <f t="shared" si="581"/>
        <v>0</v>
      </c>
      <c r="FC23" s="138">
        <f t="shared" si="582"/>
        <v>0</v>
      </c>
      <c r="FD23" s="433">
        <f t="shared" si="583"/>
        <v>8.2799999999999994</v>
      </c>
      <c r="FE23" s="139">
        <f t="shared" si="584"/>
        <v>0</v>
      </c>
      <c r="FF23" s="111">
        <f t="shared" si="585"/>
        <v>0</v>
      </c>
      <c r="FG23" s="111"/>
      <c r="FH23" s="140"/>
      <c r="FI23" s="141" t="e">
        <f t="shared" si="586"/>
        <v>#DIV/0!</v>
      </c>
      <c r="FJ23" s="145">
        <f>'прил № 3 (01.01.20)'!MJ1287</f>
        <v>0</v>
      </c>
      <c r="FK23" s="431">
        <f t="shared" si="587"/>
        <v>0</v>
      </c>
      <c r="FL23" s="432">
        <f t="shared" si="588"/>
        <v>0</v>
      </c>
      <c r="FM23" s="138">
        <f t="shared" si="589"/>
        <v>0</v>
      </c>
      <c r="FN23" s="433">
        <f t="shared" si="583"/>
        <v>0</v>
      </c>
      <c r="FO23" s="139">
        <f t="shared" si="590"/>
        <v>0</v>
      </c>
      <c r="FP23" s="111">
        <f t="shared" si="591"/>
        <v>0</v>
      </c>
      <c r="FQ23" s="111"/>
      <c r="FR23" s="140"/>
      <c r="FS23" s="141" t="e">
        <f t="shared" si="592"/>
        <v>#DIV/0!</v>
      </c>
      <c r="FT23" s="145">
        <f>'прил № 3 (01.01.20)'!NE1287</f>
        <v>0</v>
      </c>
      <c r="FU23" s="431">
        <f t="shared" si="593"/>
        <v>0</v>
      </c>
      <c r="FV23" s="432">
        <f t="shared" si="594"/>
        <v>0</v>
      </c>
      <c r="FW23" s="138">
        <f t="shared" si="595"/>
        <v>0</v>
      </c>
      <c r="FX23" s="433">
        <f t="shared" si="583"/>
        <v>0</v>
      </c>
      <c r="FY23" s="139">
        <f t="shared" si="596"/>
        <v>0</v>
      </c>
      <c r="FZ23" s="111">
        <f t="shared" si="597"/>
        <v>0</v>
      </c>
      <c r="GA23" s="111"/>
      <c r="GB23" s="140"/>
      <c r="GC23" s="141" t="e">
        <f t="shared" si="598"/>
        <v>#DIV/0!</v>
      </c>
      <c r="GD23" s="145">
        <f>'прил № 3 (01.01.20)'!NZ1287</f>
        <v>0</v>
      </c>
      <c r="GE23" s="431">
        <f t="shared" si="599"/>
        <v>0</v>
      </c>
      <c r="GF23" s="432">
        <f t="shared" si="600"/>
        <v>0</v>
      </c>
      <c r="GG23" s="138">
        <f t="shared" si="601"/>
        <v>0</v>
      </c>
      <c r="GH23" s="433">
        <f t="shared" si="583"/>
        <v>8.2799999999999994</v>
      </c>
      <c r="GI23" s="139">
        <f t="shared" si="602"/>
        <v>0</v>
      </c>
      <c r="GJ23" s="111">
        <f t="shared" si="603"/>
        <v>0</v>
      </c>
      <c r="GK23" s="111"/>
      <c r="GL23" s="140"/>
      <c r="GM23" s="141" t="e">
        <f t="shared" si="604"/>
        <v>#DIV/0!</v>
      </c>
      <c r="GN23" s="145">
        <f>'прил № 3 (01.01.20)'!OU1287</f>
        <v>0</v>
      </c>
      <c r="GO23" s="431">
        <f t="shared" si="605"/>
        <v>0</v>
      </c>
      <c r="GP23" s="432">
        <f t="shared" si="606"/>
        <v>0</v>
      </c>
      <c r="GQ23" s="138">
        <f t="shared" si="607"/>
        <v>0</v>
      </c>
      <c r="GR23" s="433">
        <f t="shared" si="583"/>
        <v>0</v>
      </c>
      <c r="GS23" s="139">
        <f t="shared" si="608"/>
        <v>0</v>
      </c>
      <c r="GT23" s="111">
        <f t="shared" si="609"/>
        <v>0</v>
      </c>
      <c r="GU23" s="111"/>
      <c r="GV23" s="140"/>
      <c r="GW23" s="141" t="e">
        <f t="shared" si="610"/>
        <v>#DIV/0!</v>
      </c>
      <c r="GX23" s="145">
        <f>'прил № 3 (01.01.20)'!PP1287</f>
        <v>0</v>
      </c>
      <c r="GY23" s="431">
        <f t="shared" si="611"/>
        <v>0</v>
      </c>
      <c r="GZ23" s="432">
        <f t="shared" si="612"/>
        <v>0</v>
      </c>
      <c r="HA23" s="138">
        <f t="shared" si="613"/>
        <v>0</v>
      </c>
      <c r="HB23" s="433">
        <f t="shared" si="583"/>
        <v>8.2799999999999994</v>
      </c>
      <c r="HC23" s="139">
        <f t="shared" si="614"/>
        <v>0</v>
      </c>
      <c r="HD23" s="111">
        <f t="shared" si="615"/>
        <v>0</v>
      </c>
      <c r="HE23" s="111"/>
      <c r="HF23" s="140"/>
      <c r="HG23" s="141" t="e">
        <f t="shared" si="616"/>
        <v>#DIV/0!</v>
      </c>
      <c r="HH23" s="145">
        <f>'прил № 3 (01.01.20)'!QK1287</f>
        <v>0</v>
      </c>
      <c r="HI23" s="431">
        <f t="shared" si="617"/>
        <v>0</v>
      </c>
      <c r="HJ23" s="432">
        <f t="shared" si="618"/>
        <v>0</v>
      </c>
      <c r="HK23" s="138">
        <f t="shared" si="619"/>
        <v>0</v>
      </c>
      <c r="HL23" s="433">
        <f t="shared" si="583"/>
        <v>0</v>
      </c>
      <c r="HM23" s="139">
        <f t="shared" si="620"/>
        <v>0</v>
      </c>
      <c r="HN23" s="111">
        <f t="shared" si="621"/>
        <v>0</v>
      </c>
      <c r="HO23" s="111"/>
      <c r="HP23" s="140"/>
      <c r="HQ23" s="141" t="e">
        <f t="shared" si="622"/>
        <v>#DIV/0!</v>
      </c>
      <c r="HR23" s="145">
        <f>'прил № 3 (01.01.20)'!RF1287</f>
        <v>0</v>
      </c>
      <c r="HS23" s="431">
        <f t="shared" si="623"/>
        <v>0</v>
      </c>
      <c r="HT23" s="432">
        <f t="shared" si="624"/>
        <v>0</v>
      </c>
      <c r="HU23" s="138">
        <f t="shared" si="625"/>
        <v>0</v>
      </c>
      <c r="HV23" s="433">
        <f t="shared" si="626"/>
        <v>0</v>
      </c>
      <c r="HW23" s="139">
        <f t="shared" si="627"/>
        <v>0</v>
      </c>
      <c r="HX23" s="111">
        <f t="shared" si="628"/>
        <v>0</v>
      </c>
      <c r="HY23" s="111"/>
      <c r="HZ23" s="140"/>
      <c r="IA23" s="141" t="e">
        <f t="shared" si="629"/>
        <v>#DIV/0!</v>
      </c>
      <c r="IB23" s="145">
        <f>'прил № 3 (01.01.20)'!SA1287</f>
        <v>0</v>
      </c>
      <c r="IC23" s="431">
        <f t="shared" si="630"/>
        <v>0</v>
      </c>
      <c r="ID23" s="432">
        <f t="shared" si="631"/>
        <v>0</v>
      </c>
      <c r="IE23" s="138">
        <f t="shared" si="632"/>
        <v>0</v>
      </c>
      <c r="IF23" s="433">
        <f t="shared" si="626"/>
        <v>0</v>
      </c>
      <c r="IG23" s="139">
        <f t="shared" si="633"/>
        <v>0</v>
      </c>
      <c r="IH23" s="111">
        <f t="shared" si="634"/>
        <v>0</v>
      </c>
      <c r="II23" s="111"/>
      <c r="IJ23" s="140"/>
      <c r="IK23" s="141" t="e">
        <f t="shared" si="635"/>
        <v>#DIV/0!</v>
      </c>
      <c r="IL23" s="145">
        <f>'прил № 3 (01.01.20)'!SV1287</f>
        <v>0</v>
      </c>
      <c r="IM23" s="431">
        <f t="shared" si="636"/>
        <v>0</v>
      </c>
      <c r="IN23" s="432">
        <f t="shared" si="637"/>
        <v>0</v>
      </c>
      <c r="IO23" s="138">
        <f t="shared" si="638"/>
        <v>0</v>
      </c>
      <c r="IP23" s="433">
        <f t="shared" si="626"/>
        <v>0</v>
      </c>
      <c r="IQ23" s="139">
        <f t="shared" si="639"/>
        <v>0</v>
      </c>
      <c r="IR23" s="111">
        <f t="shared" si="640"/>
        <v>0</v>
      </c>
      <c r="IS23" s="111"/>
      <c r="IT23" s="140"/>
      <c r="IU23" s="141" t="e">
        <f t="shared" si="641"/>
        <v>#DIV/0!</v>
      </c>
      <c r="IV23" s="145">
        <f>'прил № 3 (01.01.20)'!TQ1287</f>
        <v>0</v>
      </c>
      <c r="IW23" s="431">
        <f t="shared" si="642"/>
        <v>0</v>
      </c>
      <c r="IX23" s="432">
        <f t="shared" si="643"/>
        <v>0</v>
      </c>
      <c r="IY23" s="138">
        <f t="shared" si="644"/>
        <v>0</v>
      </c>
      <c r="IZ23" s="433">
        <f t="shared" si="626"/>
        <v>0</v>
      </c>
      <c r="JA23" s="139">
        <f t="shared" si="645"/>
        <v>0</v>
      </c>
      <c r="JB23" s="111">
        <f t="shared" si="646"/>
        <v>0</v>
      </c>
      <c r="JC23" s="111"/>
      <c r="JD23" s="140"/>
      <c r="JE23" s="141" t="e">
        <f t="shared" si="647"/>
        <v>#DIV/0!</v>
      </c>
      <c r="JF23" s="145">
        <f>'прил № 3 (01.01.20)'!UL1287</f>
        <v>0</v>
      </c>
      <c r="JG23" s="431">
        <f t="shared" si="648"/>
        <v>0</v>
      </c>
      <c r="JH23" s="432">
        <f t="shared" si="649"/>
        <v>0</v>
      </c>
      <c r="JI23" s="138">
        <f t="shared" si="650"/>
        <v>0</v>
      </c>
      <c r="JJ23" s="433">
        <f t="shared" si="626"/>
        <v>0</v>
      </c>
      <c r="JK23" s="139">
        <f t="shared" si="651"/>
        <v>0</v>
      </c>
      <c r="JL23" s="111">
        <f t="shared" si="652"/>
        <v>0</v>
      </c>
      <c r="JM23" s="111"/>
      <c r="JN23" s="140"/>
      <c r="JO23" s="141" t="e">
        <f t="shared" si="653"/>
        <v>#DIV/0!</v>
      </c>
      <c r="JP23" s="145">
        <f>'прил № 3 (01.01.20)'!VG1287</f>
        <v>0</v>
      </c>
      <c r="JQ23" s="431">
        <f t="shared" si="654"/>
        <v>0</v>
      </c>
      <c r="JR23" s="432">
        <f t="shared" si="655"/>
        <v>0</v>
      </c>
      <c r="JS23" s="138">
        <f t="shared" si="656"/>
        <v>0</v>
      </c>
      <c r="JT23" s="433">
        <f t="shared" si="626"/>
        <v>0</v>
      </c>
      <c r="JU23" s="139">
        <f t="shared" si="657"/>
        <v>0</v>
      </c>
      <c r="JV23" s="111">
        <f t="shared" si="658"/>
        <v>0</v>
      </c>
      <c r="JW23" s="111"/>
      <c r="JX23" s="140"/>
      <c r="JY23" s="141" t="e">
        <f t="shared" si="659"/>
        <v>#DIV/0!</v>
      </c>
      <c r="JZ23" s="145">
        <f>'прил № 3 (01.01.20)'!WB1287</f>
        <v>0</v>
      </c>
      <c r="KA23" s="431">
        <f t="shared" si="660"/>
        <v>0</v>
      </c>
      <c r="KB23" s="432">
        <f t="shared" si="661"/>
        <v>0</v>
      </c>
      <c r="KC23" s="138">
        <f t="shared" si="662"/>
        <v>0</v>
      </c>
      <c r="KD23" s="433">
        <f t="shared" si="626"/>
        <v>0</v>
      </c>
      <c r="KE23" s="139">
        <f t="shared" si="663"/>
        <v>0</v>
      </c>
      <c r="KF23" s="111">
        <f t="shared" si="664"/>
        <v>0</v>
      </c>
      <c r="KG23" s="111"/>
      <c r="KH23" s="140"/>
      <c r="KI23" s="141" t="e">
        <f t="shared" si="665"/>
        <v>#DIV/0!</v>
      </c>
      <c r="KJ23" s="145">
        <f>'прил № 3 (01.01.20)'!WW1287</f>
        <v>0</v>
      </c>
      <c r="KK23" s="431">
        <f t="shared" si="666"/>
        <v>0</v>
      </c>
      <c r="KL23" s="432">
        <f t="shared" si="667"/>
        <v>0</v>
      </c>
      <c r="KM23" s="138">
        <f t="shared" si="668"/>
        <v>0</v>
      </c>
      <c r="KN23" s="433">
        <f t="shared" si="669"/>
        <v>0</v>
      </c>
      <c r="KO23" s="139">
        <f t="shared" si="670"/>
        <v>0</v>
      </c>
      <c r="KP23" s="111">
        <f t="shared" si="671"/>
        <v>0</v>
      </c>
      <c r="KQ23" s="111"/>
      <c r="KR23" s="140"/>
      <c r="KS23" s="141" t="e">
        <f t="shared" si="672"/>
        <v>#DIV/0!</v>
      </c>
      <c r="KT23" s="145">
        <f>'прил № 3 (01.01.20)'!XR1287</f>
        <v>0</v>
      </c>
      <c r="KU23" s="431" t="e">
        <f t="shared" si="673"/>
        <v>#DIV/0!</v>
      </c>
      <c r="KV23" s="432" t="e">
        <f t="shared" si="674"/>
        <v>#DIV/0!</v>
      </c>
      <c r="KW23" s="138">
        <f t="shared" si="675"/>
        <v>0</v>
      </c>
      <c r="KX23" s="433">
        <f t="shared" si="669"/>
        <v>0</v>
      </c>
      <c r="KY23" s="139">
        <f t="shared" si="676"/>
        <v>0</v>
      </c>
      <c r="KZ23" s="111">
        <f t="shared" si="677"/>
        <v>0</v>
      </c>
      <c r="LA23" s="111"/>
      <c r="LB23" s="140"/>
      <c r="LC23" s="141" t="e">
        <f t="shared" si="678"/>
        <v>#DIV/0!</v>
      </c>
      <c r="LD23" s="322">
        <f t="shared" si="484"/>
        <v>0</v>
      </c>
      <c r="LE23" s="431">
        <f t="shared" si="485"/>
        <v>0</v>
      </c>
      <c r="LF23" s="432">
        <f t="shared" si="486"/>
        <v>0</v>
      </c>
      <c r="LG23" s="138">
        <f t="shared" si="487"/>
        <v>0</v>
      </c>
      <c r="LH23" s="433">
        <f t="shared" si="488"/>
        <v>8.2799999999999994</v>
      </c>
      <c r="LI23" s="139">
        <f t="shared" si="489"/>
        <v>0</v>
      </c>
      <c r="LJ23" s="111">
        <f t="shared" si="490"/>
        <v>0</v>
      </c>
      <c r="LK23" s="111"/>
      <c r="LL23" s="140"/>
    </row>
    <row r="24" spans="1:324" ht="18" customHeight="1">
      <c r="A24" s="612"/>
      <c r="B24" s="69" t="s">
        <v>730</v>
      </c>
      <c r="C24" s="12" t="s">
        <v>840</v>
      </c>
      <c r="D24" s="12" t="s">
        <v>422</v>
      </c>
      <c r="E24" s="4" t="s">
        <v>32</v>
      </c>
      <c r="F24" s="145">
        <f>'прил № 3 (01.01.20)'!L1288</f>
        <v>12</v>
      </c>
      <c r="G24" s="431">
        <f t="shared" si="491"/>
        <v>1.9290000000000002E-2</v>
      </c>
      <c r="H24" s="432">
        <f t="shared" si="492"/>
        <v>0</v>
      </c>
      <c r="I24" s="138">
        <f t="shared" si="270"/>
        <v>0</v>
      </c>
      <c r="J24" s="433">
        <f t="shared" si="493"/>
        <v>0</v>
      </c>
      <c r="K24" s="139">
        <f t="shared" si="271"/>
        <v>0</v>
      </c>
      <c r="L24" s="111">
        <f t="shared" si="272"/>
        <v>0</v>
      </c>
      <c r="M24" s="111"/>
      <c r="N24" s="140"/>
      <c r="O24" s="141">
        <f t="shared" si="273"/>
        <v>0</v>
      </c>
      <c r="P24" s="145">
        <f>'прил № 3 (01.01.20)'!AG1288</f>
        <v>0</v>
      </c>
      <c r="Q24" s="431">
        <f t="shared" si="494"/>
        <v>0</v>
      </c>
      <c r="R24" s="432">
        <f t="shared" si="495"/>
        <v>0</v>
      </c>
      <c r="S24" s="138">
        <f t="shared" si="496"/>
        <v>0</v>
      </c>
      <c r="T24" s="433">
        <f t="shared" si="497"/>
        <v>0</v>
      </c>
      <c r="U24" s="139">
        <f t="shared" si="498"/>
        <v>0</v>
      </c>
      <c r="V24" s="111">
        <f t="shared" si="499"/>
        <v>0</v>
      </c>
      <c r="W24" s="111"/>
      <c r="X24" s="140"/>
      <c r="Y24" s="141">
        <f t="shared" si="500"/>
        <v>0</v>
      </c>
      <c r="Z24" s="145">
        <f>'прил № 3 (01.01.20)'!BB1288</f>
        <v>0</v>
      </c>
      <c r="AA24" s="431">
        <f t="shared" si="501"/>
        <v>0</v>
      </c>
      <c r="AB24" s="432">
        <f t="shared" si="502"/>
        <v>0</v>
      </c>
      <c r="AC24" s="138">
        <f t="shared" si="503"/>
        <v>0</v>
      </c>
      <c r="AD24" s="433">
        <f t="shared" si="497"/>
        <v>0</v>
      </c>
      <c r="AE24" s="139">
        <f t="shared" si="504"/>
        <v>0</v>
      </c>
      <c r="AF24" s="111">
        <f t="shared" si="505"/>
        <v>0</v>
      </c>
      <c r="AG24" s="111"/>
      <c r="AH24" s="140"/>
      <c r="AI24" s="141">
        <f t="shared" si="506"/>
        <v>0</v>
      </c>
      <c r="AJ24" s="145">
        <f>'прил № 3 (01.01.20)'!BW1288</f>
        <v>0</v>
      </c>
      <c r="AK24" s="431">
        <f t="shared" si="507"/>
        <v>0</v>
      </c>
      <c r="AL24" s="432">
        <f t="shared" si="508"/>
        <v>0</v>
      </c>
      <c r="AM24" s="138">
        <f t="shared" si="509"/>
        <v>0</v>
      </c>
      <c r="AN24" s="433">
        <f t="shared" si="497"/>
        <v>0</v>
      </c>
      <c r="AO24" s="139">
        <f t="shared" si="510"/>
        <v>0</v>
      </c>
      <c r="AP24" s="111">
        <f t="shared" si="511"/>
        <v>0</v>
      </c>
      <c r="AQ24" s="111"/>
      <c r="AR24" s="140"/>
      <c r="AS24" s="141">
        <f t="shared" si="512"/>
        <v>0</v>
      </c>
      <c r="AT24" s="145">
        <f>'прил № 3 (01.01.20)'!CR1288</f>
        <v>44</v>
      </c>
      <c r="AU24" s="431">
        <f t="shared" si="513"/>
        <v>4.607E-2</v>
      </c>
      <c r="AV24" s="432">
        <f t="shared" si="514"/>
        <v>0</v>
      </c>
      <c r="AW24" s="138">
        <f t="shared" si="515"/>
        <v>0</v>
      </c>
      <c r="AX24" s="433">
        <f t="shared" si="497"/>
        <v>0</v>
      </c>
      <c r="AY24" s="139">
        <f t="shared" si="516"/>
        <v>0</v>
      </c>
      <c r="AZ24" s="111">
        <f t="shared" si="517"/>
        <v>0</v>
      </c>
      <c r="BA24" s="111"/>
      <c r="BB24" s="140"/>
      <c r="BC24" s="141">
        <f t="shared" si="518"/>
        <v>0</v>
      </c>
      <c r="BD24" s="145">
        <f>'прил № 3 (01.01.20)'!DM1288</f>
        <v>0</v>
      </c>
      <c r="BE24" s="431">
        <f t="shared" si="519"/>
        <v>0</v>
      </c>
      <c r="BF24" s="432">
        <f t="shared" si="520"/>
        <v>0</v>
      </c>
      <c r="BG24" s="138">
        <f t="shared" si="521"/>
        <v>0</v>
      </c>
      <c r="BH24" s="433">
        <f t="shared" si="497"/>
        <v>0</v>
      </c>
      <c r="BI24" s="139">
        <f t="shared" si="522"/>
        <v>0</v>
      </c>
      <c r="BJ24" s="111">
        <f t="shared" si="523"/>
        <v>0</v>
      </c>
      <c r="BK24" s="111"/>
      <c r="BL24" s="140"/>
      <c r="BM24" s="141">
        <f t="shared" si="524"/>
        <v>0</v>
      </c>
      <c r="BN24" s="145">
        <f>'прил № 3 (01.01.20)'!EH1288</f>
        <v>0</v>
      </c>
      <c r="BO24" s="431">
        <f t="shared" si="525"/>
        <v>0</v>
      </c>
      <c r="BP24" s="432">
        <f t="shared" si="526"/>
        <v>0</v>
      </c>
      <c r="BQ24" s="138">
        <f t="shared" si="527"/>
        <v>0</v>
      </c>
      <c r="BR24" s="433">
        <f t="shared" si="497"/>
        <v>0</v>
      </c>
      <c r="BS24" s="139">
        <f t="shared" si="528"/>
        <v>0</v>
      </c>
      <c r="BT24" s="111">
        <f t="shared" si="529"/>
        <v>0</v>
      </c>
      <c r="BU24" s="111"/>
      <c r="BV24" s="140"/>
      <c r="BW24" s="141">
        <f t="shared" si="530"/>
        <v>0</v>
      </c>
      <c r="BX24" s="145">
        <f>'прил № 3 (01.01.20)'!FC1288</f>
        <v>0</v>
      </c>
      <c r="BY24" s="431">
        <f t="shared" si="531"/>
        <v>0</v>
      </c>
      <c r="BZ24" s="432">
        <f t="shared" si="532"/>
        <v>0</v>
      </c>
      <c r="CA24" s="138">
        <f t="shared" si="533"/>
        <v>0</v>
      </c>
      <c r="CB24" s="433">
        <f t="shared" si="497"/>
        <v>0</v>
      </c>
      <c r="CC24" s="139">
        <f t="shared" si="534"/>
        <v>0</v>
      </c>
      <c r="CD24" s="111">
        <f t="shared" si="535"/>
        <v>0</v>
      </c>
      <c r="CE24" s="111"/>
      <c r="CF24" s="140"/>
      <c r="CG24" s="141">
        <f t="shared" si="536"/>
        <v>0</v>
      </c>
      <c r="CH24" s="145">
        <f>'прил № 3 (01.01.20)'!FX1288</f>
        <v>0</v>
      </c>
      <c r="CI24" s="431">
        <f t="shared" si="537"/>
        <v>0</v>
      </c>
      <c r="CJ24" s="432">
        <f t="shared" si="538"/>
        <v>0</v>
      </c>
      <c r="CK24" s="138">
        <f t="shared" si="539"/>
        <v>0</v>
      </c>
      <c r="CL24" s="433">
        <f t="shared" si="540"/>
        <v>0</v>
      </c>
      <c r="CM24" s="139">
        <f t="shared" si="541"/>
        <v>0</v>
      </c>
      <c r="CN24" s="111">
        <f t="shared" si="542"/>
        <v>0</v>
      </c>
      <c r="CO24" s="111"/>
      <c r="CP24" s="140"/>
      <c r="CQ24" s="141">
        <f t="shared" si="543"/>
        <v>0</v>
      </c>
      <c r="CR24" s="145">
        <f>'прил № 3 (01.01.20)'!GS1288</f>
        <v>44</v>
      </c>
      <c r="CS24" s="431">
        <f t="shared" si="544"/>
        <v>5.4519999999999999E-2</v>
      </c>
      <c r="CT24" s="432">
        <f t="shared" si="545"/>
        <v>0</v>
      </c>
      <c r="CU24" s="138">
        <f t="shared" si="546"/>
        <v>0</v>
      </c>
      <c r="CV24" s="433">
        <f t="shared" si="540"/>
        <v>0</v>
      </c>
      <c r="CW24" s="139">
        <f t="shared" si="547"/>
        <v>0</v>
      </c>
      <c r="CX24" s="111">
        <f t="shared" si="548"/>
        <v>0</v>
      </c>
      <c r="CY24" s="111"/>
      <c r="CZ24" s="140"/>
      <c r="DA24" s="141">
        <f t="shared" si="549"/>
        <v>0</v>
      </c>
      <c r="DB24" s="145">
        <f>'прил № 3 (01.01.20)'!HN1288</f>
        <v>0</v>
      </c>
      <c r="DC24" s="431">
        <f t="shared" si="550"/>
        <v>0</v>
      </c>
      <c r="DD24" s="432">
        <f t="shared" si="551"/>
        <v>0</v>
      </c>
      <c r="DE24" s="138">
        <f t="shared" si="552"/>
        <v>0</v>
      </c>
      <c r="DF24" s="433">
        <f t="shared" si="540"/>
        <v>0</v>
      </c>
      <c r="DG24" s="139">
        <f t="shared" si="553"/>
        <v>0</v>
      </c>
      <c r="DH24" s="111">
        <f t="shared" si="554"/>
        <v>0</v>
      </c>
      <c r="DI24" s="111"/>
      <c r="DJ24" s="140"/>
      <c r="DK24" s="141">
        <f t="shared" si="555"/>
        <v>0</v>
      </c>
      <c r="DL24" s="145">
        <f>'прил № 3 (01.01.20)'!II1288</f>
        <v>146</v>
      </c>
      <c r="DM24" s="431">
        <f t="shared" si="556"/>
        <v>0.38829999999999998</v>
      </c>
      <c r="DN24" s="432">
        <f t="shared" si="557"/>
        <v>0</v>
      </c>
      <c r="DO24" s="138">
        <f t="shared" si="558"/>
        <v>0</v>
      </c>
      <c r="DP24" s="433">
        <f t="shared" si="540"/>
        <v>0</v>
      </c>
      <c r="DQ24" s="139">
        <f t="shared" si="559"/>
        <v>0</v>
      </c>
      <c r="DR24" s="111">
        <f t="shared" si="560"/>
        <v>0</v>
      </c>
      <c r="DS24" s="111"/>
      <c r="DT24" s="140"/>
      <c r="DU24" s="141">
        <f t="shared" si="561"/>
        <v>0</v>
      </c>
      <c r="DV24" s="145">
        <f>'прил № 3 (01.01.20)'!JD1288</f>
        <v>23</v>
      </c>
      <c r="DW24" s="431">
        <f t="shared" si="562"/>
        <v>2.9950000000000001E-2</v>
      </c>
      <c r="DX24" s="432">
        <f t="shared" si="563"/>
        <v>0</v>
      </c>
      <c r="DY24" s="138">
        <f t="shared" si="564"/>
        <v>0</v>
      </c>
      <c r="DZ24" s="433">
        <f t="shared" si="540"/>
        <v>0</v>
      </c>
      <c r="EA24" s="139">
        <f t="shared" si="565"/>
        <v>0</v>
      </c>
      <c r="EB24" s="111">
        <f t="shared" si="566"/>
        <v>0</v>
      </c>
      <c r="EC24" s="111"/>
      <c r="ED24" s="140"/>
      <c r="EE24" s="141">
        <f t="shared" si="567"/>
        <v>0</v>
      </c>
      <c r="EF24" s="145">
        <f>'прил № 3 (01.01.20)'!JY1288</f>
        <v>21</v>
      </c>
      <c r="EG24" s="431">
        <f t="shared" si="568"/>
        <v>2.3460000000000002E-2</v>
      </c>
      <c r="EH24" s="432">
        <f t="shared" si="569"/>
        <v>0</v>
      </c>
      <c r="EI24" s="138">
        <f t="shared" si="570"/>
        <v>0</v>
      </c>
      <c r="EJ24" s="433">
        <f t="shared" si="540"/>
        <v>0</v>
      </c>
      <c r="EK24" s="139">
        <f t="shared" si="571"/>
        <v>0</v>
      </c>
      <c r="EL24" s="111">
        <f t="shared" si="572"/>
        <v>0</v>
      </c>
      <c r="EM24" s="111"/>
      <c r="EN24" s="140"/>
      <c r="EO24" s="141">
        <f t="shared" si="573"/>
        <v>0</v>
      </c>
      <c r="EP24" s="145">
        <f>'прил № 3 (01.01.20)'!KT1288</f>
        <v>0</v>
      </c>
      <c r="EQ24" s="431">
        <f t="shared" si="574"/>
        <v>0</v>
      </c>
      <c r="ER24" s="432">
        <f t="shared" si="575"/>
        <v>0</v>
      </c>
      <c r="ES24" s="138">
        <f t="shared" si="576"/>
        <v>0</v>
      </c>
      <c r="ET24" s="433">
        <f t="shared" si="540"/>
        <v>0</v>
      </c>
      <c r="EU24" s="139">
        <f t="shared" si="577"/>
        <v>0</v>
      </c>
      <c r="EV24" s="111">
        <f t="shared" si="578"/>
        <v>0</v>
      </c>
      <c r="EW24" s="111"/>
      <c r="EX24" s="140"/>
      <c r="EY24" s="141">
        <f t="shared" si="579"/>
        <v>0</v>
      </c>
      <c r="EZ24" s="145">
        <f>'прил № 3 (01.01.20)'!LO1288</f>
        <v>27</v>
      </c>
      <c r="FA24" s="431">
        <f t="shared" si="580"/>
        <v>3.2070000000000001E-2</v>
      </c>
      <c r="FB24" s="432">
        <f t="shared" si="581"/>
        <v>2575.2199999999998</v>
      </c>
      <c r="FC24" s="138">
        <f t="shared" si="582"/>
        <v>95.37851852</v>
      </c>
      <c r="FD24" s="433">
        <f t="shared" si="583"/>
        <v>8.2799999999999994</v>
      </c>
      <c r="FE24" s="139">
        <f t="shared" si="584"/>
        <v>789.73413000000005</v>
      </c>
      <c r="FF24" s="111">
        <f t="shared" si="585"/>
        <v>21322.82</v>
      </c>
      <c r="FG24" s="111"/>
      <c r="FH24" s="140"/>
      <c r="FI24" s="141">
        <f t="shared" si="586"/>
        <v>10.12372</v>
      </c>
      <c r="FJ24" s="145">
        <f>'прил № 3 (01.01.20)'!MJ1288</f>
        <v>0</v>
      </c>
      <c r="FK24" s="431">
        <f t="shared" si="587"/>
        <v>0</v>
      </c>
      <c r="FL24" s="432">
        <f t="shared" si="588"/>
        <v>0</v>
      </c>
      <c r="FM24" s="138">
        <f t="shared" si="589"/>
        <v>0</v>
      </c>
      <c r="FN24" s="433">
        <f t="shared" si="583"/>
        <v>0</v>
      </c>
      <c r="FO24" s="139">
        <f t="shared" si="590"/>
        <v>0</v>
      </c>
      <c r="FP24" s="111">
        <f t="shared" si="591"/>
        <v>0</v>
      </c>
      <c r="FQ24" s="111"/>
      <c r="FR24" s="140"/>
      <c r="FS24" s="141">
        <f t="shared" si="592"/>
        <v>0</v>
      </c>
      <c r="FT24" s="145">
        <f>'прил № 3 (01.01.20)'!NE1288</f>
        <v>26</v>
      </c>
      <c r="FU24" s="431">
        <f t="shared" si="593"/>
        <v>3.601E-2</v>
      </c>
      <c r="FV24" s="432">
        <f t="shared" si="594"/>
        <v>0</v>
      </c>
      <c r="FW24" s="138">
        <f t="shared" si="595"/>
        <v>0</v>
      </c>
      <c r="FX24" s="433">
        <f t="shared" si="583"/>
        <v>0</v>
      </c>
      <c r="FY24" s="139">
        <f t="shared" si="596"/>
        <v>0</v>
      </c>
      <c r="FZ24" s="111">
        <f t="shared" si="597"/>
        <v>0</v>
      </c>
      <c r="GA24" s="111"/>
      <c r="GB24" s="140"/>
      <c r="GC24" s="141">
        <f t="shared" si="598"/>
        <v>0</v>
      </c>
      <c r="GD24" s="145">
        <f>'прил № 3 (01.01.20)'!NZ1288</f>
        <v>39</v>
      </c>
      <c r="GE24" s="431">
        <f t="shared" si="599"/>
        <v>7.9589999999999994E-2</v>
      </c>
      <c r="GF24" s="432">
        <f t="shared" si="600"/>
        <v>5865.78</v>
      </c>
      <c r="GG24" s="138">
        <f t="shared" si="601"/>
        <v>150.40461538</v>
      </c>
      <c r="GH24" s="433">
        <f t="shared" si="583"/>
        <v>8.2799999999999994</v>
      </c>
      <c r="GI24" s="139">
        <f t="shared" si="602"/>
        <v>1245.35022</v>
      </c>
      <c r="GJ24" s="111">
        <f t="shared" si="603"/>
        <v>48568.66</v>
      </c>
      <c r="GK24" s="111"/>
      <c r="GL24" s="140"/>
      <c r="GM24" s="141">
        <f t="shared" si="604"/>
        <v>15.964320000000001</v>
      </c>
      <c r="GN24" s="145">
        <f>'прил № 3 (01.01.20)'!OU1288</f>
        <v>15</v>
      </c>
      <c r="GO24" s="431">
        <f t="shared" si="605"/>
        <v>1.7610000000000001E-2</v>
      </c>
      <c r="GP24" s="432">
        <f t="shared" si="606"/>
        <v>0</v>
      </c>
      <c r="GQ24" s="138">
        <f t="shared" si="607"/>
        <v>0</v>
      </c>
      <c r="GR24" s="433">
        <f t="shared" si="583"/>
        <v>0</v>
      </c>
      <c r="GS24" s="139">
        <f t="shared" si="608"/>
        <v>0</v>
      </c>
      <c r="GT24" s="111">
        <f t="shared" si="609"/>
        <v>0</v>
      </c>
      <c r="GU24" s="111"/>
      <c r="GV24" s="140"/>
      <c r="GW24" s="141">
        <f t="shared" si="610"/>
        <v>0</v>
      </c>
      <c r="GX24" s="145">
        <f>'прил № 3 (01.01.20)'!PP1288</f>
        <v>0</v>
      </c>
      <c r="GY24" s="431">
        <f t="shared" si="611"/>
        <v>0</v>
      </c>
      <c r="GZ24" s="432">
        <f t="shared" si="612"/>
        <v>0</v>
      </c>
      <c r="HA24" s="138">
        <f t="shared" si="613"/>
        <v>0</v>
      </c>
      <c r="HB24" s="433">
        <f t="shared" si="583"/>
        <v>8.2799999999999994</v>
      </c>
      <c r="HC24" s="139">
        <f t="shared" si="614"/>
        <v>0</v>
      </c>
      <c r="HD24" s="111">
        <f t="shared" si="615"/>
        <v>0</v>
      </c>
      <c r="HE24" s="111"/>
      <c r="HF24" s="140"/>
      <c r="HG24" s="141">
        <f t="shared" si="616"/>
        <v>0</v>
      </c>
      <c r="HH24" s="145">
        <f>'прил № 3 (01.01.20)'!QK1288</f>
        <v>43</v>
      </c>
      <c r="HI24" s="431">
        <f t="shared" si="617"/>
        <v>3.891E-2</v>
      </c>
      <c r="HJ24" s="432">
        <f t="shared" si="618"/>
        <v>0</v>
      </c>
      <c r="HK24" s="138">
        <f t="shared" si="619"/>
        <v>0</v>
      </c>
      <c r="HL24" s="433">
        <f t="shared" si="583"/>
        <v>0</v>
      </c>
      <c r="HM24" s="139">
        <f t="shared" si="620"/>
        <v>0</v>
      </c>
      <c r="HN24" s="111">
        <f t="shared" si="621"/>
        <v>0</v>
      </c>
      <c r="HO24" s="111"/>
      <c r="HP24" s="140"/>
      <c r="HQ24" s="141">
        <f t="shared" si="622"/>
        <v>0</v>
      </c>
      <c r="HR24" s="145">
        <f>'прил № 3 (01.01.20)'!RF1288</f>
        <v>0</v>
      </c>
      <c r="HS24" s="431">
        <f t="shared" si="623"/>
        <v>0</v>
      </c>
      <c r="HT24" s="432">
        <f t="shared" si="624"/>
        <v>0</v>
      </c>
      <c r="HU24" s="138">
        <f t="shared" si="625"/>
        <v>0</v>
      </c>
      <c r="HV24" s="433">
        <f t="shared" si="626"/>
        <v>0</v>
      </c>
      <c r="HW24" s="139">
        <f t="shared" si="627"/>
        <v>0</v>
      </c>
      <c r="HX24" s="111">
        <f t="shared" si="628"/>
        <v>0</v>
      </c>
      <c r="HY24" s="111"/>
      <c r="HZ24" s="140"/>
      <c r="IA24" s="141">
        <f t="shared" si="629"/>
        <v>0</v>
      </c>
      <c r="IB24" s="145">
        <f>'прил № 3 (01.01.20)'!SA1288</f>
        <v>41</v>
      </c>
      <c r="IC24" s="431">
        <f t="shared" si="630"/>
        <v>9.1109999999999997E-2</v>
      </c>
      <c r="ID24" s="432">
        <f t="shared" si="631"/>
        <v>0</v>
      </c>
      <c r="IE24" s="138">
        <f t="shared" si="632"/>
        <v>0</v>
      </c>
      <c r="IF24" s="433">
        <f t="shared" si="626"/>
        <v>0</v>
      </c>
      <c r="IG24" s="139">
        <f t="shared" si="633"/>
        <v>0</v>
      </c>
      <c r="IH24" s="111">
        <f t="shared" si="634"/>
        <v>0</v>
      </c>
      <c r="II24" s="111"/>
      <c r="IJ24" s="140"/>
      <c r="IK24" s="141">
        <f t="shared" si="635"/>
        <v>0</v>
      </c>
      <c r="IL24" s="145">
        <f>'прил № 3 (01.01.20)'!SV1288</f>
        <v>0</v>
      </c>
      <c r="IM24" s="431">
        <f t="shared" si="636"/>
        <v>0</v>
      </c>
      <c r="IN24" s="432">
        <f t="shared" si="637"/>
        <v>0</v>
      </c>
      <c r="IO24" s="138">
        <f t="shared" si="638"/>
        <v>0</v>
      </c>
      <c r="IP24" s="433">
        <f t="shared" si="626"/>
        <v>0</v>
      </c>
      <c r="IQ24" s="139">
        <f t="shared" si="639"/>
        <v>0</v>
      </c>
      <c r="IR24" s="111">
        <f t="shared" si="640"/>
        <v>0</v>
      </c>
      <c r="IS24" s="111"/>
      <c r="IT24" s="140"/>
      <c r="IU24" s="141">
        <f t="shared" si="641"/>
        <v>0</v>
      </c>
      <c r="IV24" s="145">
        <f>'прил № 3 (01.01.20)'!TQ1288</f>
        <v>0</v>
      </c>
      <c r="IW24" s="431">
        <f t="shared" si="642"/>
        <v>0</v>
      </c>
      <c r="IX24" s="432">
        <f t="shared" si="643"/>
        <v>0</v>
      </c>
      <c r="IY24" s="138">
        <f t="shared" si="644"/>
        <v>0</v>
      </c>
      <c r="IZ24" s="433">
        <f t="shared" si="626"/>
        <v>0</v>
      </c>
      <c r="JA24" s="139">
        <f t="shared" si="645"/>
        <v>0</v>
      </c>
      <c r="JB24" s="111">
        <f t="shared" si="646"/>
        <v>0</v>
      </c>
      <c r="JC24" s="111"/>
      <c r="JD24" s="140"/>
      <c r="JE24" s="141">
        <f t="shared" si="647"/>
        <v>0</v>
      </c>
      <c r="JF24" s="145">
        <f>'прил № 3 (01.01.20)'!UL1288</f>
        <v>0</v>
      </c>
      <c r="JG24" s="431">
        <f t="shared" si="648"/>
        <v>0</v>
      </c>
      <c r="JH24" s="432">
        <f t="shared" si="649"/>
        <v>0</v>
      </c>
      <c r="JI24" s="138">
        <f t="shared" si="650"/>
        <v>0</v>
      </c>
      <c r="JJ24" s="433">
        <f t="shared" si="626"/>
        <v>0</v>
      </c>
      <c r="JK24" s="139">
        <f t="shared" si="651"/>
        <v>0</v>
      </c>
      <c r="JL24" s="111">
        <f t="shared" si="652"/>
        <v>0</v>
      </c>
      <c r="JM24" s="111"/>
      <c r="JN24" s="140"/>
      <c r="JO24" s="141">
        <f t="shared" si="653"/>
        <v>0</v>
      </c>
      <c r="JP24" s="145">
        <f>'прил № 3 (01.01.20)'!VG1288</f>
        <v>59</v>
      </c>
      <c r="JQ24" s="431">
        <f t="shared" si="654"/>
        <v>4.6829999999999997E-2</v>
      </c>
      <c r="JR24" s="432">
        <f t="shared" si="655"/>
        <v>0</v>
      </c>
      <c r="JS24" s="138">
        <f t="shared" si="656"/>
        <v>0</v>
      </c>
      <c r="JT24" s="433">
        <f t="shared" si="626"/>
        <v>0</v>
      </c>
      <c r="JU24" s="139">
        <f t="shared" si="657"/>
        <v>0</v>
      </c>
      <c r="JV24" s="111">
        <f t="shared" si="658"/>
        <v>0</v>
      </c>
      <c r="JW24" s="111"/>
      <c r="JX24" s="140"/>
      <c r="JY24" s="141">
        <f t="shared" si="659"/>
        <v>0</v>
      </c>
      <c r="JZ24" s="145">
        <f>'прил № 3 (01.01.20)'!WB1288</f>
        <v>0</v>
      </c>
      <c r="KA24" s="431">
        <f t="shared" si="660"/>
        <v>0</v>
      </c>
      <c r="KB24" s="432">
        <f t="shared" si="661"/>
        <v>0</v>
      </c>
      <c r="KC24" s="138">
        <f t="shared" si="662"/>
        <v>0</v>
      </c>
      <c r="KD24" s="433">
        <f t="shared" si="626"/>
        <v>0</v>
      </c>
      <c r="KE24" s="139">
        <f t="shared" si="663"/>
        <v>0</v>
      </c>
      <c r="KF24" s="111">
        <f t="shared" si="664"/>
        <v>0</v>
      </c>
      <c r="KG24" s="111"/>
      <c r="KH24" s="140"/>
      <c r="KI24" s="141">
        <f t="shared" si="665"/>
        <v>0</v>
      </c>
      <c r="KJ24" s="145">
        <f>'прил № 3 (01.01.20)'!WW1288</f>
        <v>0</v>
      </c>
      <c r="KK24" s="431">
        <f t="shared" si="666"/>
        <v>0</v>
      </c>
      <c r="KL24" s="432">
        <f t="shared" si="667"/>
        <v>0</v>
      </c>
      <c r="KM24" s="138">
        <f t="shared" si="668"/>
        <v>0</v>
      </c>
      <c r="KN24" s="433">
        <f t="shared" si="669"/>
        <v>0</v>
      </c>
      <c r="KO24" s="139">
        <f t="shared" si="670"/>
        <v>0</v>
      </c>
      <c r="KP24" s="111">
        <f t="shared" si="671"/>
        <v>0</v>
      </c>
      <c r="KQ24" s="111"/>
      <c r="KR24" s="140"/>
      <c r="KS24" s="141">
        <f t="shared" si="672"/>
        <v>0</v>
      </c>
      <c r="KT24" s="145">
        <f>'прил № 3 (01.01.20)'!XR1288</f>
        <v>0</v>
      </c>
      <c r="KU24" s="431" t="e">
        <f t="shared" si="673"/>
        <v>#DIV/0!</v>
      </c>
      <c r="KV24" s="432" t="e">
        <f t="shared" si="674"/>
        <v>#DIV/0!</v>
      </c>
      <c r="KW24" s="138">
        <f t="shared" si="675"/>
        <v>0</v>
      </c>
      <c r="KX24" s="433">
        <f t="shared" si="669"/>
        <v>0</v>
      </c>
      <c r="KY24" s="139">
        <f t="shared" si="676"/>
        <v>0</v>
      </c>
      <c r="KZ24" s="111">
        <f t="shared" si="677"/>
        <v>0</v>
      </c>
      <c r="LA24" s="111"/>
      <c r="LB24" s="140"/>
      <c r="LC24" s="141">
        <f t="shared" si="678"/>
        <v>0</v>
      </c>
      <c r="LD24" s="322">
        <f t="shared" si="484"/>
        <v>540</v>
      </c>
      <c r="LE24" s="431">
        <f t="shared" si="485"/>
        <v>2.035E-2</v>
      </c>
      <c r="LF24" s="432">
        <f t="shared" si="486"/>
        <v>5087.5</v>
      </c>
      <c r="LG24" s="138">
        <f t="shared" si="487"/>
        <v>9.4212962999999998</v>
      </c>
      <c r="LH24" s="433">
        <f t="shared" si="488"/>
        <v>8.2799999999999994</v>
      </c>
      <c r="LI24" s="139">
        <f t="shared" si="489"/>
        <v>78.008330000000001</v>
      </c>
      <c r="LJ24" s="111">
        <f t="shared" si="490"/>
        <v>42124.5</v>
      </c>
      <c r="LK24" s="111"/>
      <c r="LL24" s="140"/>
    </row>
    <row r="25" spans="1:324" ht="17.25" customHeight="1">
      <c r="A25" s="612"/>
      <c r="B25" s="94" t="s">
        <v>744</v>
      </c>
      <c r="C25" s="12" t="s">
        <v>839</v>
      </c>
      <c r="D25" s="12" t="s">
        <v>419</v>
      </c>
      <c r="E25" s="4" t="s">
        <v>32</v>
      </c>
      <c r="F25" s="145">
        <f>'прил № 3 (01.01.20)'!L1289</f>
        <v>0</v>
      </c>
      <c r="G25" s="431">
        <f t="shared" si="491"/>
        <v>0</v>
      </c>
      <c r="H25" s="432">
        <f t="shared" si="492"/>
        <v>0</v>
      </c>
      <c r="I25" s="138">
        <f t="shared" si="270"/>
        <v>0</v>
      </c>
      <c r="J25" s="433">
        <f t="shared" si="493"/>
        <v>0</v>
      </c>
      <c r="K25" s="139">
        <f t="shared" si="271"/>
        <v>0</v>
      </c>
      <c r="L25" s="111">
        <f t="shared" si="272"/>
        <v>0</v>
      </c>
      <c r="M25" s="111"/>
      <c r="N25" s="140"/>
      <c r="O25" s="141" t="e">
        <f t="shared" si="273"/>
        <v>#DIV/0!</v>
      </c>
      <c r="P25" s="145">
        <f>'прил № 3 (01.01.20)'!AG1289</f>
        <v>0</v>
      </c>
      <c r="Q25" s="431">
        <f t="shared" si="494"/>
        <v>0</v>
      </c>
      <c r="R25" s="432">
        <f t="shared" si="495"/>
        <v>0</v>
      </c>
      <c r="S25" s="138">
        <f t="shared" si="496"/>
        <v>0</v>
      </c>
      <c r="T25" s="433">
        <f t="shared" si="497"/>
        <v>0</v>
      </c>
      <c r="U25" s="139">
        <f t="shared" si="498"/>
        <v>0</v>
      </c>
      <c r="V25" s="111">
        <f t="shared" si="499"/>
        <v>0</v>
      </c>
      <c r="W25" s="111"/>
      <c r="X25" s="140"/>
      <c r="Y25" s="141" t="e">
        <f t="shared" si="500"/>
        <v>#DIV/0!</v>
      </c>
      <c r="Z25" s="145">
        <f>'прил № 3 (01.01.20)'!BB1289</f>
        <v>0</v>
      </c>
      <c r="AA25" s="431">
        <f t="shared" si="501"/>
        <v>0</v>
      </c>
      <c r="AB25" s="432">
        <f t="shared" si="502"/>
        <v>0</v>
      </c>
      <c r="AC25" s="138">
        <f t="shared" si="503"/>
        <v>0</v>
      </c>
      <c r="AD25" s="433">
        <f t="shared" si="497"/>
        <v>0</v>
      </c>
      <c r="AE25" s="139">
        <f t="shared" si="504"/>
        <v>0</v>
      </c>
      <c r="AF25" s="111">
        <f t="shared" si="505"/>
        <v>0</v>
      </c>
      <c r="AG25" s="111"/>
      <c r="AH25" s="140"/>
      <c r="AI25" s="141" t="e">
        <f t="shared" si="506"/>
        <v>#DIV/0!</v>
      </c>
      <c r="AJ25" s="145">
        <f>'прил № 3 (01.01.20)'!BW1289</f>
        <v>0</v>
      </c>
      <c r="AK25" s="431">
        <f t="shared" si="507"/>
        <v>0</v>
      </c>
      <c r="AL25" s="432">
        <f t="shared" si="508"/>
        <v>0</v>
      </c>
      <c r="AM25" s="138">
        <f t="shared" si="509"/>
        <v>0</v>
      </c>
      <c r="AN25" s="433">
        <f t="shared" si="497"/>
        <v>0</v>
      </c>
      <c r="AO25" s="139">
        <f t="shared" si="510"/>
        <v>0</v>
      </c>
      <c r="AP25" s="111">
        <f t="shared" si="511"/>
        <v>0</v>
      </c>
      <c r="AQ25" s="111"/>
      <c r="AR25" s="140"/>
      <c r="AS25" s="141" t="e">
        <f t="shared" si="512"/>
        <v>#DIV/0!</v>
      </c>
      <c r="AT25" s="145">
        <f>'прил № 3 (01.01.20)'!CR1289</f>
        <v>0</v>
      </c>
      <c r="AU25" s="431">
        <f t="shared" si="513"/>
        <v>0</v>
      </c>
      <c r="AV25" s="432">
        <f t="shared" si="514"/>
        <v>0</v>
      </c>
      <c r="AW25" s="138">
        <f t="shared" si="515"/>
        <v>0</v>
      </c>
      <c r="AX25" s="433">
        <f t="shared" si="497"/>
        <v>0</v>
      </c>
      <c r="AY25" s="139">
        <f t="shared" si="516"/>
        <v>0</v>
      </c>
      <c r="AZ25" s="111">
        <f t="shared" si="517"/>
        <v>0</v>
      </c>
      <c r="BA25" s="111"/>
      <c r="BB25" s="140"/>
      <c r="BC25" s="141" t="e">
        <f t="shared" si="518"/>
        <v>#DIV/0!</v>
      </c>
      <c r="BD25" s="145">
        <f>'прил № 3 (01.01.20)'!DM1289</f>
        <v>0</v>
      </c>
      <c r="BE25" s="431">
        <f t="shared" si="519"/>
        <v>0</v>
      </c>
      <c r="BF25" s="432">
        <f t="shared" si="520"/>
        <v>0</v>
      </c>
      <c r="BG25" s="138">
        <f t="shared" si="521"/>
        <v>0</v>
      </c>
      <c r="BH25" s="433">
        <f t="shared" si="497"/>
        <v>0</v>
      </c>
      <c r="BI25" s="139">
        <f t="shared" si="522"/>
        <v>0</v>
      </c>
      <c r="BJ25" s="111">
        <f t="shared" si="523"/>
        <v>0</v>
      </c>
      <c r="BK25" s="111"/>
      <c r="BL25" s="140"/>
      <c r="BM25" s="141" t="e">
        <f t="shared" si="524"/>
        <v>#DIV/0!</v>
      </c>
      <c r="BN25" s="145">
        <f>'прил № 3 (01.01.20)'!EH1289</f>
        <v>0</v>
      </c>
      <c r="BO25" s="431">
        <f t="shared" si="525"/>
        <v>0</v>
      </c>
      <c r="BP25" s="432">
        <f t="shared" si="526"/>
        <v>0</v>
      </c>
      <c r="BQ25" s="138">
        <f t="shared" si="527"/>
        <v>0</v>
      </c>
      <c r="BR25" s="433">
        <f t="shared" si="497"/>
        <v>0</v>
      </c>
      <c r="BS25" s="139">
        <f t="shared" si="528"/>
        <v>0</v>
      </c>
      <c r="BT25" s="111">
        <f t="shared" si="529"/>
        <v>0</v>
      </c>
      <c r="BU25" s="111"/>
      <c r="BV25" s="140"/>
      <c r="BW25" s="141" t="e">
        <f t="shared" si="530"/>
        <v>#DIV/0!</v>
      </c>
      <c r="BX25" s="145">
        <f>'прил № 3 (01.01.20)'!FC1289</f>
        <v>0</v>
      </c>
      <c r="BY25" s="431">
        <f t="shared" si="531"/>
        <v>0</v>
      </c>
      <c r="BZ25" s="432">
        <f t="shared" si="532"/>
        <v>0</v>
      </c>
      <c r="CA25" s="138">
        <f t="shared" si="533"/>
        <v>0</v>
      </c>
      <c r="CB25" s="433">
        <f t="shared" si="497"/>
        <v>0</v>
      </c>
      <c r="CC25" s="139">
        <f t="shared" si="534"/>
        <v>0</v>
      </c>
      <c r="CD25" s="111">
        <f t="shared" si="535"/>
        <v>0</v>
      </c>
      <c r="CE25" s="111"/>
      <c r="CF25" s="140"/>
      <c r="CG25" s="141" t="e">
        <f t="shared" si="536"/>
        <v>#DIV/0!</v>
      </c>
      <c r="CH25" s="145">
        <f>'прил № 3 (01.01.20)'!FX1289</f>
        <v>0</v>
      </c>
      <c r="CI25" s="431">
        <f t="shared" si="537"/>
        <v>0</v>
      </c>
      <c r="CJ25" s="432">
        <f t="shared" si="538"/>
        <v>0</v>
      </c>
      <c r="CK25" s="138">
        <f t="shared" si="539"/>
        <v>0</v>
      </c>
      <c r="CL25" s="433">
        <f t="shared" si="540"/>
        <v>0</v>
      </c>
      <c r="CM25" s="139">
        <f t="shared" si="541"/>
        <v>0</v>
      </c>
      <c r="CN25" s="111">
        <f t="shared" si="542"/>
        <v>0</v>
      </c>
      <c r="CO25" s="111"/>
      <c r="CP25" s="140"/>
      <c r="CQ25" s="141" t="e">
        <f t="shared" si="543"/>
        <v>#DIV/0!</v>
      </c>
      <c r="CR25" s="145">
        <f>'прил № 3 (01.01.20)'!GS1289</f>
        <v>0</v>
      </c>
      <c r="CS25" s="431">
        <f t="shared" si="544"/>
        <v>0</v>
      </c>
      <c r="CT25" s="432">
        <f t="shared" si="545"/>
        <v>0</v>
      </c>
      <c r="CU25" s="138">
        <f t="shared" si="546"/>
        <v>0</v>
      </c>
      <c r="CV25" s="433">
        <f t="shared" si="540"/>
        <v>0</v>
      </c>
      <c r="CW25" s="139">
        <f t="shared" si="547"/>
        <v>0</v>
      </c>
      <c r="CX25" s="111">
        <f t="shared" si="548"/>
        <v>0</v>
      </c>
      <c r="CY25" s="111"/>
      <c r="CZ25" s="140"/>
      <c r="DA25" s="141" t="e">
        <f t="shared" si="549"/>
        <v>#DIV/0!</v>
      </c>
      <c r="DB25" s="145">
        <f>'прил № 3 (01.01.20)'!HN1289</f>
        <v>0</v>
      </c>
      <c r="DC25" s="431">
        <f t="shared" si="550"/>
        <v>0</v>
      </c>
      <c r="DD25" s="432">
        <f t="shared" si="551"/>
        <v>0</v>
      </c>
      <c r="DE25" s="138">
        <f t="shared" si="552"/>
        <v>0</v>
      </c>
      <c r="DF25" s="433">
        <f t="shared" si="540"/>
        <v>0</v>
      </c>
      <c r="DG25" s="139">
        <f t="shared" si="553"/>
        <v>0</v>
      </c>
      <c r="DH25" s="111">
        <f t="shared" si="554"/>
        <v>0</v>
      </c>
      <c r="DI25" s="111"/>
      <c r="DJ25" s="140"/>
      <c r="DK25" s="141" t="e">
        <f t="shared" si="555"/>
        <v>#DIV/0!</v>
      </c>
      <c r="DL25" s="145">
        <f>'прил № 3 (01.01.20)'!II1289</f>
        <v>0</v>
      </c>
      <c r="DM25" s="431">
        <f t="shared" si="556"/>
        <v>0</v>
      </c>
      <c r="DN25" s="432">
        <f t="shared" si="557"/>
        <v>0</v>
      </c>
      <c r="DO25" s="138">
        <f t="shared" si="558"/>
        <v>0</v>
      </c>
      <c r="DP25" s="433">
        <f t="shared" si="540"/>
        <v>0</v>
      </c>
      <c r="DQ25" s="139">
        <f t="shared" si="559"/>
        <v>0</v>
      </c>
      <c r="DR25" s="111">
        <f t="shared" si="560"/>
        <v>0</v>
      </c>
      <c r="DS25" s="111"/>
      <c r="DT25" s="140"/>
      <c r="DU25" s="141" t="e">
        <f t="shared" si="561"/>
        <v>#DIV/0!</v>
      </c>
      <c r="DV25" s="145">
        <f>'прил № 3 (01.01.20)'!JD1289</f>
        <v>0</v>
      </c>
      <c r="DW25" s="431">
        <f t="shared" si="562"/>
        <v>0</v>
      </c>
      <c r="DX25" s="432">
        <f t="shared" si="563"/>
        <v>0</v>
      </c>
      <c r="DY25" s="138">
        <f t="shared" si="564"/>
        <v>0</v>
      </c>
      <c r="DZ25" s="433">
        <f t="shared" si="540"/>
        <v>0</v>
      </c>
      <c r="EA25" s="139">
        <f t="shared" si="565"/>
        <v>0</v>
      </c>
      <c r="EB25" s="111">
        <f t="shared" si="566"/>
        <v>0</v>
      </c>
      <c r="EC25" s="111"/>
      <c r="ED25" s="140"/>
      <c r="EE25" s="141" t="e">
        <f t="shared" si="567"/>
        <v>#DIV/0!</v>
      </c>
      <c r="EF25" s="145">
        <f>'прил № 3 (01.01.20)'!JY1289</f>
        <v>0</v>
      </c>
      <c r="EG25" s="431">
        <f t="shared" si="568"/>
        <v>0</v>
      </c>
      <c r="EH25" s="432">
        <f t="shared" si="569"/>
        <v>0</v>
      </c>
      <c r="EI25" s="138">
        <f t="shared" si="570"/>
        <v>0</v>
      </c>
      <c r="EJ25" s="433">
        <f t="shared" si="540"/>
        <v>0</v>
      </c>
      <c r="EK25" s="139">
        <f t="shared" si="571"/>
        <v>0</v>
      </c>
      <c r="EL25" s="111">
        <f t="shared" si="572"/>
        <v>0</v>
      </c>
      <c r="EM25" s="111"/>
      <c r="EN25" s="140"/>
      <c r="EO25" s="141" t="e">
        <f t="shared" si="573"/>
        <v>#DIV/0!</v>
      </c>
      <c r="EP25" s="145">
        <f>'прил № 3 (01.01.20)'!KT1289</f>
        <v>0</v>
      </c>
      <c r="EQ25" s="431">
        <f t="shared" si="574"/>
        <v>0</v>
      </c>
      <c r="ER25" s="432">
        <f t="shared" si="575"/>
        <v>0</v>
      </c>
      <c r="ES25" s="138">
        <f t="shared" si="576"/>
        <v>0</v>
      </c>
      <c r="ET25" s="433">
        <f t="shared" si="540"/>
        <v>0</v>
      </c>
      <c r="EU25" s="139">
        <f t="shared" si="577"/>
        <v>0</v>
      </c>
      <c r="EV25" s="111">
        <f t="shared" si="578"/>
        <v>0</v>
      </c>
      <c r="EW25" s="111"/>
      <c r="EX25" s="140"/>
      <c r="EY25" s="141" t="e">
        <f t="shared" si="579"/>
        <v>#DIV/0!</v>
      </c>
      <c r="EZ25" s="145">
        <f>'прил № 3 (01.01.20)'!LO1289</f>
        <v>0</v>
      </c>
      <c r="FA25" s="431">
        <f t="shared" si="580"/>
        <v>0</v>
      </c>
      <c r="FB25" s="432">
        <f t="shared" si="581"/>
        <v>0</v>
      </c>
      <c r="FC25" s="138">
        <f t="shared" si="582"/>
        <v>0</v>
      </c>
      <c r="FD25" s="433">
        <f t="shared" si="583"/>
        <v>8.2799999999999994</v>
      </c>
      <c r="FE25" s="139">
        <f t="shared" si="584"/>
        <v>0</v>
      </c>
      <c r="FF25" s="111">
        <f t="shared" si="585"/>
        <v>0</v>
      </c>
      <c r="FG25" s="111"/>
      <c r="FH25" s="140"/>
      <c r="FI25" s="141" t="e">
        <f t="shared" si="586"/>
        <v>#DIV/0!</v>
      </c>
      <c r="FJ25" s="145">
        <f>'прил № 3 (01.01.20)'!MJ1289</f>
        <v>0</v>
      </c>
      <c r="FK25" s="431">
        <f t="shared" si="587"/>
        <v>0</v>
      </c>
      <c r="FL25" s="432">
        <f t="shared" si="588"/>
        <v>0</v>
      </c>
      <c r="FM25" s="138">
        <f t="shared" si="589"/>
        <v>0</v>
      </c>
      <c r="FN25" s="433">
        <f t="shared" si="583"/>
        <v>0</v>
      </c>
      <c r="FO25" s="139">
        <f t="shared" si="590"/>
        <v>0</v>
      </c>
      <c r="FP25" s="111">
        <f t="shared" si="591"/>
        <v>0</v>
      </c>
      <c r="FQ25" s="111"/>
      <c r="FR25" s="140"/>
      <c r="FS25" s="141" t="e">
        <f t="shared" si="592"/>
        <v>#DIV/0!</v>
      </c>
      <c r="FT25" s="145">
        <f>'прил № 3 (01.01.20)'!NE1289</f>
        <v>0</v>
      </c>
      <c r="FU25" s="431">
        <f t="shared" si="593"/>
        <v>0</v>
      </c>
      <c r="FV25" s="432">
        <f t="shared" si="594"/>
        <v>0</v>
      </c>
      <c r="FW25" s="138">
        <f t="shared" si="595"/>
        <v>0</v>
      </c>
      <c r="FX25" s="433">
        <f t="shared" si="583"/>
        <v>0</v>
      </c>
      <c r="FY25" s="139">
        <f t="shared" si="596"/>
        <v>0</v>
      </c>
      <c r="FZ25" s="111">
        <f t="shared" si="597"/>
        <v>0</v>
      </c>
      <c r="GA25" s="111"/>
      <c r="GB25" s="140"/>
      <c r="GC25" s="141" t="e">
        <f t="shared" si="598"/>
        <v>#DIV/0!</v>
      </c>
      <c r="GD25" s="145">
        <f>'прил № 3 (01.01.20)'!NZ1289</f>
        <v>0</v>
      </c>
      <c r="GE25" s="431">
        <f t="shared" si="599"/>
        <v>0</v>
      </c>
      <c r="GF25" s="432">
        <f t="shared" si="600"/>
        <v>0</v>
      </c>
      <c r="GG25" s="138">
        <f t="shared" si="601"/>
        <v>0</v>
      </c>
      <c r="GH25" s="433">
        <f t="shared" si="583"/>
        <v>8.2799999999999994</v>
      </c>
      <c r="GI25" s="139">
        <f t="shared" si="602"/>
        <v>0</v>
      </c>
      <c r="GJ25" s="111">
        <f t="shared" si="603"/>
        <v>0</v>
      </c>
      <c r="GK25" s="111"/>
      <c r="GL25" s="140"/>
      <c r="GM25" s="141" t="e">
        <f t="shared" si="604"/>
        <v>#DIV/0!</v>
      </c>
      <c r="GN25" s="145">
        <f>'прил № 3 (01.01.20)'!OU1289</f>
        <v>0</v>
      </c>
      <c r="GO25" s="431">
        <f t="shared" si="605"/>
        <v>0</v>
      </c>
      <c r="GP25" s="432">
        <f t="shared" si="606"/>
        <v>0</v>
      </c>
      <c r="GQ25" s="138">
        <f t="shared" si="607"/>
        <v>0</v>
      </c>
      <c r="GR25" s="433">
        <f t="shared" si="583"/>
        <v>0</v>
      </c>
      <c r="GS25" s="139">
        <f t="shared" si="608"/>
        <v>0</v>
      </c>
      <c r="GT25" s="111">
        <f t="shared" si="609"/>
        <v>0</v>
      </c>
      <c r="GU25" s="111"/>
      <c r="GV25" s="140"/>
      <c r="GW25" s="141" t="e">
        <f t="shared" si="610"/>
        <v>#DIV/0!</v>
      </c>
      <c r="GX25" s="145">
        <f>'прил № 3 (01.01.20)'!PP1289</f>
        <v>0</v>
      </c>
      <c r="GY25" s="431">
        <f t="shared" si="611"/>
        <v>0</v>
      </c>
      <c r="GZ25" s="432">
        <f t="shared" si="612"/>
        <v>0</v>
      </c>
      <c r="HA25" s="138">
        <f t="shared" si="613"/>
        <v>0</v>
      </c>
      <c r="HB25" s="433">
        <f t="shared" si="583"/>
        <v>8.2799999999999994</v>
      </c>
      <c r="HC25" s="139">
        <f t="shared" si="614"/>
        <v>0</v>
      </c>
      <c r="HD25" s="111">
        <f t="shared" si="615"/>
        <v>0</v>
      </c>
      <c r="HE25" s="111"/>
      <c r="HF25" s="140"/>
      <c r="HG25" s="141" t="e">
        <f t="shared" si="616"/>
        <v>#DIV/0!</v>
      </c>
      <c r="HH25" s="145">
        <f>'прил № 3 (01.01.20)'!QK1289</f>
        <v>0</v>
      </c>
      <c r="HI25" s="431">
        <f t="shared" si="617"/>
        <v>0</v>
      </c>
      <c r="HJ25" s="432">
        <f t="shared" si="618"/>
        <v>0</v>
      </c>
      <c r="HK25" s="138">
        <f t="shared" si="619"/>
        <v>0</v>
      </c>
      <c r="HL25" s="433">
        <f t="shared" si="583"/>
        <v>0</v>
      </c>
      <c r="HM25" s="139">
        <f t="shared" si="620"/>
        <v>0</v>
      </c>
      <c r="HN25" s="111">
        <f t="shared" si="621"/>
        <v>0</v>
      </c>
      <c r="HO25" s="111"/>
      <c r="HP25" s="140"/>
      <c r="HQ25" s="141" t="e">
        <f t="shared" si="622"/>
        <v>#DIV/0!</v>
      </c>
      <c r="HR25" s="145">
        <f>'прил № 3 (01.01.20)'!RF1289</f>
        <v>0</v>
      </c>
      <c r="HS25" s="431">
        <f t="shared" si="623"/>
        <v>0</v>
      </c>
      <c r="HT25" s="432">
        <f t="shared" si="624"/>
        <v>0</v>
      </c>
      <c r="HU25" s="138">
        <f t="shared" si="625"/>
        <v>0</v>
      </c>
      <c r="HV25" s="433">
        <f t="shared" si="626"/>
        <v>0</v>
      </c>
      <c r="HW25" s="139">
        <f t="shared" si="627"/>
        <v>0</v>
      </c>
      <c r="HX25" s="111">
        <f t="shared" si="628"/>
        <v>0</v>
      </c>
      <c r="HY25" s="111"/>
      <c r="HZ25" s="140"/>
      <c r="IA25" s="141" t="e">
        <f t="shared" si="629"/>
        <v>#DIV/0!</v>
      </c>
      <c r="IB25" s="145">
        <f>'прил № 3 (01.01.20)'!SA1289</f>
        <v>0</v>
      </c>
      <c r="IC25" s="431">
        <f t="shared" si="630"/>
        <v>0</v>
      </c>
      <c r="ID25" s="432">
        <f t="shared" si="631"/>
        <v>0</v>
      </c>
      <c r="IE25" s="138">
        <f t="shared" si="632"/>
        <v>0</v>
      </c>
      <c r="IF25" s="433">
        <f t="shared" si="626"/>
        <v>0</v>
      </c>
      <c r="IG25" s="139">
        <f t="shared" si="633"/>
        <v>0</v>
      </c>
      <c r="IH25" s="111">
        <f t="shared" si="634"/>
        <v>0</v>
      </c>
      <c r="II25" s="111"/>
      <c r="IJ25" s="140"/>
      <c r="IK25" s="141" t="e">
        <f t="shared" si="635"/>
        <v>#DIV/0!</v>
      </c>
      <c r="IL25" s="145">
        <f>'прил № 3 (01.01.20)'!SV1289</f>
        <v>0</v>
      </c>
      <c r="IM25" s="431">
        <f t="shared" si="636"/>
        <v>0</v>
      </c>
      <c r="IN25" s="432">
        <f t="shared" si="637"/>
        <v>0</v>
      </c>
      <c r="IO25" s="138">
        <f t="shared" si="638"/>
        <v>0</v>
      </c>
      <c r="IP25" s="433">
        <f t="shared" si="626"/>
        <v>0</v>
      </c>
      <c r="IQ25" s="139">
        <f t="shared" si="639"/>
        <v>0</v>
      </c>
      <c r="IR25" s="111">
        <f t="shared" si="640"/>
        <v>0</v>
      </c>
      <c r="IS25" s="111"/>
      <c r="IT25" s="140"/>
      <c r="IU25" s="141" t="e">
        <f t="shared" si="641"/>
        <v>#DIV/0!</v>
      </c>
      <c r="IV25" s="145">
        <f>'прил № 3 (01.01.20)'!TQ1289</f>
        <v>0</v>
      </c>
      <c r="IW25" s="431">
        <f t="shared" si="642"/>
        <v>0</v>
      </c>
      <c r="IX25" s="432">
        <f t="shared" si="643"/>
        <v>0</v>
      </c>
      <c r="IY25" s="138">
        <f t="shared" si="644"/>
        <v>0</v>
      </c>
      <c r="IZ25" s="433">
        <f t="shared" si="626"/>
        <v>0</v>
      </c>
      <c r="JA25" s="139">
        <f t="shared" si="645"/>
        <v>0</v>
      </c>
      <c r="JB25" s="111">
        <f t="shared" si="646"/>
        <v>0</v>
      </c>
      <c r="JC25" s="111"/>
      <c r="JD25" s="140"/>
      <c r="JE25" s="141" t="e">
        <f t="shared" si="647"/>
        <v>#DIV/0!</v>
      </c>
      <c r="JF25" s="145">
        <f>'прил № 3 (01.01.20)'!UL1289</f>
        <v>0</v>
      </c>
      <c r="JG25" s="431">
        <f t="shared" si="648"/>
        <v>0</v>
      </c>
      <c r="JH25" s="432">
        <f t="shared" si="649"/>
        <v>0</v>
      </c>
      <c r="JI25" s="138">
        <f t="shared" si="650"/>
        <v>0</v>
      </c>
      <c r="JJ25" s="433">
        <f t="shared" si="626"/>
        <v>0</v>
      </c>
      <c r="JK25" s="139">
        <f t="shared" si="651"/>
        <v>0</v>
      </c>
      <c r="JL25" s="111">
        <f t="shared" si="652"/>
        <v>0</v>
      </c>
      <c r="JM25" s="111"/>
      <c r="JN25" s="140"/>
      <c r="JO25" s="141" t="e">
        <f t="shared" si="653"/>
        <v>#DIV/0!</v>
      </c>
      <c r="JP25" s="145">
        <f>'прил № 3 (01.01.20)'!VG1289</f>
        <v>0</v>
      </c>
      <c r="JQ25" s="431">
        <f t="shared" si="654"/>
        <v>0</v>
      </c>
      <c r="JR25" s="432">
        <f t="shared" si="655"/>
        <v>0</v>
      </c>
      <c r="JS25" s="138">
        <f t="shared" si="656"/>
        <v>0</v>
      </c>
      <c r="JT25" s="433">
        <f t="shared" si="626"/>
        <v>0</v>
      </c>
      <c r="JU25" s="139">
        <f t="shared" si="657"/>
        <v>0</v>
      </c>
      <c r="JV25" s="111">
        <f t="shared" si="658"/>
        <v>0</v>
      </c>
      <c r="JW25" s="111"/>
      <c r="JX25" s="140"/>
      <c r="JY25" s="141" t="e">
        <f t="shared" si="659"/>
        <v>#DIV/0!</v>
      </c>
      <c r="JZ25" s="145">
        <f>'прил № 3 (01.01.20)'!WB1289</f>
        <v>0</v>
      </c>
      <c r="KA25" s="431">
        <f t="shared" si="660"/>
        <v>0</v>
      </c>
      <c r="KB25" s="432">
        <f t="shared" si="661"/>
        <v>0</v>
      </c>
      <c r="KC25" s="138">
        <f t="shared" si="662"/>
        <v>0</v>
      </c>
      <c r="KD25" s="433">
        <f t="shared" si="626"/>
        <v>0</v>
      </c>
      <c r="KE25" s="139">
        <f t="shared" si="663"/>
        <v>0</v>
      </c>
      <c r="KF25" s="111">
        <f t="shared" si="664"/>
        <v>0</v>
      </c>
      <c r="KG25" s="111"/>
      <c r="KH25" s="140"/>
      <c r="KI25" s="141" t="e">
        <f t="shared" si="665"/>
        <v>#DIV/0!</v>
      </c>
      <c r="KJ25" s="145">
        <f>'прил № 3 (01.01.20)'!WW1289</f>
        <v>0</v>
      </c>
      <c r="KK25" s="431">
        <f t="shared" si="666"/>
        <v>0</v>
      </c>
      <c r="KL25" s="432">
        <f t="shared" si="667"/>
        <v>0</v>
      </c>
      <c r="KM25" s="138">
        <f t="shared" si="668"/>
        <v>0</v>
      </c>
      <c r="KN25" s="433">
        <f t="shared" si="669"/>
        <v>0</v>
      </c>
      <c r="KO25" s="139">
        <f t="shared" si="670"/>
        <v>0</v>
      </c>
      <c r="KP25" s="111">
        <f t="shared" si="671"/>
        <v>0</v>
      </c>
      <c r="KQ25" s="111"/>
      <c r="KR25" s="140"/>
      <c r="KS25" s="141" t="e">
        <f t="shared" si="672"/>
        <v>#DIV/0!</v>
      </c>
      <c r="KT25" s="145">
        <f>'прил № 3 (01.01.20)'!XR1289</f>
        <v>0</v>
      </c>
      <c r="KU25" s="431" t="e">
        <f t="shared" si="673"/>
        <v>#DIV/0!</v>
      </c>
      <c r="KV25" s="432" t="e">
        <f t="shared" si="674"/>
        <v>#DIV/0!</v>
      </c>
      <c r="KW25" s="138">
        <f t="shared" si="675"/>
        <v>0</v>
      </c>
      <c r="KX25" s="433">
        <f t="shared" si="669"/>
        <v>0</v>
      </c>
      <c r="KY25" s="139">
        <f t="shared" si="676"/>
        <v>0</v>
      </c>
      <c r="KZ25" s="111">
        <f t="shared" si="677"/>
        <v>0</v>
      </c>
      <c r="LA25" s="111"/>
      <c r="LB25" s="140"/>
      <c r="LC25" s="141" t="e">
        <f t="shared" si="678"/>
        <v>#DIV/0!</v>
      </c>
      <c r="LD25" s="322">
        <f t="shared" si="484"/>
        <v>0</v>
      </c>
      <c r="LE25" s="431">
        <f t="shared" si="485"/>
        <v>0</v>
      </c>
      <c r="LF25" s="432">
        <f t="shared" si="486"/>
        <v>0</v>
      </c>
      <c r="LG25" s="138">
        <f t="shared" si="487"/>
        <v>0</v>
      </c>
      <c r="LH25" s="433">
        <f t="shared" si="488"/>
        <v>8.2799999999999994</v>
      </c>
      <c r="LI25" s="139">
        <f t="shared" si="489"/>
        <v>0</v>
      </c>
      <c r="LJ25" s="111">
        <f t="shared" si="490"/>
        <v>0</v>
      </c>
      <c r="LK25" s="111"/>
      <c r="LL25" s="140"/>
    </row>
    <row r="26" spans="1:324" ht="15" customHeight="1">
      <c r="A26" s="612"/>
      <c r="B26" s="69" t="s">
        <v>731</v>
      </c>
      <c r="C26" s="12" t="s">
        <v>840</v>
      </c>
      <c r="D26" s="12" t="s">
        <v>422</v>
      </c>
      <c r="E26" s="4" t="s">
        <v>32</v>
      </c>
      <c r="F26" s="145">
        <f>'прил № 3 (01.01.20)'!L1290</f>
        <v>1</v>
      </c>
      <c r="G26" s="431">
        <f t="shared" si="491"/>
        <v>1.6100000000000001E-3</v>
      </c>
      <c r="H26" s="432">
        <f t="shared" si="492"/>
        <v>0</v>
      </c>
      <c r="I26" s="138">
        <f t="shared" si="270"/>
        <v>0</v>
      </c>
      <c r="J26" s="433">
        <f t="shared" si="493"/>
        <v>0</v>
      </c>
      <c r="K26" s="139">
        <f t="shared" si="271"/>
        <v>0</v>
      </c>
      <c r="L26" s="111">
        <f t="shared" si="272"/>
        <v>0</v>
      </c>
      <c r="M26" s="111"/>
      <c r="N26" s="140"/>
      <c r="O26" s="141">
        <f t="shared" si="273"/>
        <v>0</v>
      </c>
      <c r="P26" s="145">
        <f>'прил № 3 (01.01.20)'!AG1290</f>
        <v>1</v>
      </c>
      <c r="Q26" s="431">
        <f t="shared" si="494"/>
        <v>9.2000000000000003E-4</v>
      </c>
      <c r="R26" s="432">
        <f t="shared" si="495"/>
        <v>0</v>
      </c>
      <c r="S26" s="138">
        <f t="shared" si="496"/>
        <v>0</v>
      </c>
      <c r="T26" s="433">
        <f t="shared" si="497"/>
        <v>0</v>
      </c>
      <c r="U26" s="139">
        <f t="shared" si="498"/>
        <v>0</v>
      </c>
      <c r="V26" s="111">
        <f t="shared" si="499"/>
        <v>0</v>
      </c>
      <c r="W26" s="111"/>
      <c r="X26" s="140"/>
      <c r="Y26" s="141">
        <f t="shared" si="500"/>
        <v>0</v>
      </c>
      <c r="Z26" s="145">
        <f>'прил № 3 (01.01.20)'!BB1290</f>
        <v>1</v>
      </c>
      <c r="AA26" s="431">
        <f t="shared" si="501"/>
        <v>1.2099999999999999E-3</v>
      </c>
      <c r="AB26" s="432">
        <f t="shared" si="502"/>
        <v>0</v>
      </c>
      <c r="AC26" s="138">
        <f t="shared" si="503"/>
        <v>0</v>
      </c>
      <c r="AD26" s="433">
        <f t="shared" si="497"/>
        <v>0</v>
      </c>
      <c r="AE26" s="139">
        <f t="shared" si="504"/>
        <v>0</v>
      </c>
      <c r="AF26" s="111">
        <f t="shared" si="505"/>
        <v>0</v>
      </c>
      <c r="AG26" s="111"/>
      <c r="AH26" s="140"/>
      <c r="AI26" s="141">
        <f t="shared" si="506"/>
        <v>0</v>
      </c>
      <c r="AJ26" s="145">
        <f>'прил № 3 (01.01.20)'!BW1290</f>
        <v>2</v>
      </c>
      <c r="AK26" s="431">
        <f t="shared" si="507"/>
        <v>3.1199999999999999E-3</v>
      </c>
      <c r="AL26" s="432">
        <f t="shared" si="508"/>
        <v>0</v>
      </c>
      <c r="AM26" s="138">
        <f t="shared" si="509"/>
        <v>0</v>
      </c>
      <c r="AN26" s="433">
        <f t="shared" si="497"/>
        <v>0</v>
      </c>
      <c r="AO26" s="139">
        <f t="shared" si="510"/>
        <v>0</v>
      </c>
      <c r="AP26" s="111">
        <f t="shared" si="511"/>
        <v>0</v>
      </c>
      <c r="AQ26" s="111"/>
      <c r="AR26" s="140"/>
      <c r="AS26" s="141">
        <f t="shared" si="512"/>
        <v>0</v>
      </c>
      <c r="AT26" s="145">
        <f>'прил № 3 (01.01.20)'!CR1290</f>
        <v>3</v>
      </c>
      <c r="AU26" s="431">
        <f t="shared" si="513"/>
        <v>3.14E-3</v>
      </c>
      <c r="AV26" s="432">
        <f t="shared" si="514"/>
        <v>0</v>
      </c>
      <c r="AW26" s="138">
        <f t="shared" si="515"/>
        <v>0</v>
      </c>
      <c r="AX26" s="433">
        <f t="shared" si="497"/>
        <v>0</v>
      </c>
      <c r="AY26" s="139">
        <f t="shared" si="516"/>
        <v>0</v>
      </c>
      <c r="AZ26" s="111">
        <f t="shared" si="517"/>
        <v>0</v>
      </c>
      <c r="BA26" s="111"/>
      <c r="BB26" s="140"/>
      <c r="BC26" s="141">
        <f t="shared" si="518"/>
        <v>0</v>
      </c>
      <c r="BD26" s="145">
        <f>'прил № 3 (01.01.20)'!DM1290</f>
        <v>1</v>
      </c>
      <c r="BE26" s="431">
        <f t="shared" si="519"/>
        <v>1.4E-3</v>
      </c>
      <c r="BF26" s="432">
        <f t="shared" si="520"/>
        <v>0</v>
      </c>
      <c r="BG26" s="138">
        <f t="shared" si="521"/>
        <v>0</v>
      </c>
      <c r="BH26" s="433">
        <f t="shared" si="497"/>
        <v>0</v>
      </c>
      <c r="BI26" s="139">
        <f t="shared" si="522"/>
        <v>0</v>
      </c>
      <c r="BJ26" s="111">
        <f t="shared" si="523"/>
        <v>0</v>
      </c>
      <c r="BK26" s="111"/>
      <c r="BL26" s="140"/>
      <c r="BM26" s="141">
        <f t="shared" si="524"/>
        <v>0</v>
      </c>
      <c r="BN26" s="145">
        <f>'прил № 3 (01.01.20)'!EH1290</f>
        <v>3</v>
      </c>
      <c r="BO26" s="431">
        <f t="shared" si="525"/>
        <v>4.3699999999999998E-3</v>
      </c>
      <c r="BP26" s="432">
        <f t="shared" si="526"/>
        <v>0</v>
      </c>
      <c r="BQ26" s="138">
        <f t="shared" si="527"/>
        <v>0</v>
      </c>
      <c r="BR26" s="433">
        <f t="shared" si="497"/>
        <v>0</v>
      </c>
      <c r="BS26" s="139">
        <f t="shared" si="528"/>
        <v>0</v>
      </c>
      <c r="BT26" s="111">
        <f t="shared" si="529"/>
        <v>0</v>
      </c>
      <c r="BU26" s="111"/>
      <c r="BV26" s="140"/>
      <c r="BW26" s="141">
        <f t="shared" si="530"/>
        <v>0</v>
      </c>
      <c r="BX26" s="145">
        <f>'прил № 3 (01.01.20)'!FC1290</f>
        <v>0</v>
      </c>
      <c r="BY26" s="431">
        <f t="shared" si="531"/>
        <v>0</v>
      </c>
      <c r="BZ26" s="432">
        <f t="shared" si="532"/>
        <v>0</v>
      </c>
      <c r="CA26" s="138">
        <f t="shared" si="533"/>
        <v>0</v>
      </c>
      <c r="CB26" s="433">
        <f t="shared" si="497"/>
        <v>0</v>
      </c>
      <c r="CC26" s="139">
        <f t="shared" si="534"/>
        <v>0</v>
      </c>
      <c r="CD26" s="111">
        <f t="shared" si="535"/>
        <v>0</v>
      </c>
      <c r="CE26" s="111"/>
      <c r="CF26" s="140"/>
      <c r="CG26" s="141">
        <f t="shared" si="536"/>
        <v>0</v>
      </c>
      <c r="CH26" s="145">
        <f>'прил № 3 (01.01.20)'!FX1290</f>
        <v>1</v>
      </c>
      <c r="CI26" s="431">
        <f t="shared" si="537"/>
        <v>1E-3</v>
      </c>
      <c r="CJ26" s="432">
        <f t="shared" si="538"/>
        <v>0</v>
      </c>
      <c r="CK26" s="138">
        <f t="shared" si="539"/>
        <v>0</v>
      </c>
      <c r="CL26" s="433">
        <f t="shared" si="540"/>
        <v>0</v>
      </c>
      <c r="CM26" s="139">
        <f t="shared" si="541"/>
        <v>0</v>
      </c>
      <c r="CN26" s="111">
        <f t="shared" si="542"/>
        <v>0</v>
      </c>
      <c r="CO26" s="111"/>
      <c r="CP26" s="140"/>
      <c r="CQ26" s="141">
        <f t="shared" si="543"/>
        <v>0</v>
      </c>
      <c r="CR26" s="145">
        <f>'прил № 3 (01.01.20)'!GS1290</f>
        <v>3</v>
      </c>
      <c r="CS26" s="431">
        <f t="shared" si="544"/>
        <v>3.7200000000000002E-3</v>
      </c>
      <c r="CT26" s="432">
        <f t="shared" si="545"/>
        <v>0</v>
      </c>
      <c r="CU26" s="138">
        <f t="shared" si="546"/>
        <v>0</v>
      </c>
      <c r="CV26" s="433">
        <f t="shared" si="540"/>
        <v>0</v>
      </c>
      <c r="CW26" s="139">
        <f t="shared" si="547"/>
        <v>0</v>
      </c>
      <c r="CX26" s="111">
        <f t="shared" si="548"/>
        <v>0</v>
      </c>
      <c r="CY26" s="111"/>
      <c r="CZ26" s="140"/>
      <c r="DA26" s="141">
        <f t="shared" si="549"/>
        <v>0</v>
      </c>
      <c r="DB26" s="145">
        <f>'прил № 3 (01.01.20)'!HN1290</f>
        <v>1</v>
      </c>
      <c r="DC26" s="431">
        <f t="shared" si="550"/>
        <v>1.17E-3</v>
      </c>
      <c r="DD26" s="432">
        <f t="shared" si="551"/>
        <v>0</v>
      </c>
      <c r="DE26" s="138">
        <f t="shared" si="552"/>
        <v>0</v>
      </c>
      <c r="DF26" s="433">
        <f t="shared" si="540"/>
        <v>0</v>
      </c>
      <c r="DG26" s="139">
        <f t="shared" si="553"/>
        <v>0</v>
      </c>
      <c r="DH26" s="111">
        <f t="shared" si="554"/>
        <v>0</v>
      </c>
      <c r="DI26" s="111"/>
      <c r="DJ26" s="140"/>
      <c r="DK26" s="141">
        <f t="shared" si="555"/>
        <v>0</v>
      </c>
      <c r="DL26" s="145">
        <f>'прил № 3 (01.01.20)'!II1290</f>
        <v>1</v>
      </c>
      <c r="DM26" s="431">
        <f t="shared" si="556"/>
        <v>2.66E-3</v>
      </c>
      <c r="DN26" s="432">
        <f t="shared" si="557"/>
        <v>0</v>
      </c>
      <c r="DO26" s="138">
        <f t="shared" si="558"/>
        <v>0</v>
      </c>
      <c r="DP26" s="433">
        <f t="shared" si="540"/>
        <v>0</v>
      </c>
      <c r="DQ26" s="139">
        <f t="shared" si="559"/>
        <v>0</v>
      </c>
      <c r="DR26" s="111">
        <f t="shared" si="560"/>
        <v>0</v>
      </c>
      <c r="DS26" s="111"/>
      <c r="DT26" s="140"/>
      <c r="DU26" s="141">
        <f t="shared" si="561"/>
        <v>0</v>
      </c>
      <c r="DV26" s="145">
        <f>'прил № 3 (01.01.20)'!JD1290</f>
        <v>6</v>
      </c>
      <c r="DW26" s="431">
        <f t="shared" si="562"/>
        <v>7.8100000000000001E-3</v>
      </c>
      <c r="DX26" s="432">
        <f t="shared" si="563"/>
        <v>0</v>
      </c>
      <c r="DY26" s="138">
        <f t="shared" si="564"/>
        <v>0</v>
      </c>
      <c r="DZ26" s="433">
        <f t="shared" si="540"/>
        <v>0</v>
      </c>
      <c r="EA26" s="139">
        <f t="shared" si="565"/>
        <v>0</v>
      </c>
      <c r="EB26" s="111">
        <f t="shared" si="566"/>
        <v>0</v>
      </c>
      <c r="EC26" s="111"/>
      <c r="ED26" s="140"/>
      <c r="EE26" s="141">
        <f t="shared" si="567"/>
        <v>0</v>
      </c>
      <c r="EF26" s="145">
        <f>'прил № 3 (01.01.20)'!JY1290</f>
        <v>3</v>
      </c>
      <c r="EG26" s="431">
        <f t="shared" si="568"/>
        <v>3.3500000000000001E-3</v>
      </c>
      <c r="EH26" s="432">
        <f t="shared" si="569"/>
        <v>0</v>
      </c>
      <c r="EI26" s="138">
        <f t="shared" si="570"/>
        <v>0</v>
      </c>
      <c r="EJ26" s="433">
        <f t="shared" si="540"/>
        <v>0</v>
      </c>
      <c r="EK26" s="139">
        <f t="shared" si="571"/>
        <v>0</v>
      </c>
      <c r="EL26" s="111">
        <f t="shared" si="572"/>
        <v>0</v>
      </c>
      <c r="EM26" s="111"/>
      <c r="EN26" s="140"/>
      <c r="EO26" s="141">
        <f t="shared" si="573"/>
        <v>0</v>
      </c>
      <c r="EP26" s="145">
        <f>'прил № 3 (01.01.20)'!KT1290</f>
        <v>4</v>
      </c>
      <c r="EQ26" s="431">
        <f t="shared" si="574"/>
        <v>4.7999999999999996E-3</v>
      </c>
      <c r="ER26" s="432">
        <f t="shared" si="575"/>
        <v>0</v>
      </c>
      <c r="ES26" s="138">
        <f t="shared" si="576"/>
        <v>0</v>
      </c>
      <c r="ET26" s="433">
        <f t="shared" si="540"/>
        <v>0</v>
      </c>
      <c r="EU26" s="139">
        <f t="shared" si="577"/>
        <v>0</v>
      </c>
      <c r="EV26" s="111">
        <f t="shared" si="578"/>
        <v>0</v>
      </c>
      <c r="EW26" s="111"/>
      <c r="EX26" s="140"/>
      <c r="EY26" s="141">
        <f t="shared" si="579"/>
        <v>0</v>
      </c>
      <c r="EZ26" s="145">
        <f>'прил № 3 (01.01.20)'!LO1290</f>
        <v>3</v>
      </c>
      <c r="FA26" s="431">
        <f t="shared" si="580"/>
        <v>3.5599999999999998E-3</v>
      </c>
      <c r="FB26" s="432">
        <f t="shared" si="581"/>
        <v>285.87</v>
      </c>
      <c r="FC26" s="138">
        <f t="shared" si="582"/>
        <v>95.29</v>
      </c>
      <c r="FD26" s="433">
        <f t="shared" si="583"/>
        <v>8.2799999999999994</v>
      </c>
      <c r="FE26" s="139">
        <f t="shared" si="584"/>
        <v>789.00120000000004</v>
      </c>
      <c r="FF26" s="111">
        <f t="shared" si="585"/>
        <v>2367</v>
      </c>
      <c r="FG26" s="111"/>
      <c r="FH26" s="140"/>
      <c r="FI26" s="141">
        <f t="shared" si="586"/>
        <v>10.118069999999999</v>
      </c>
      <c r="FJ26" s="145">
        <f>'прил № 3 (01.01.20)'!MJ1290</f>
        <v>2</v>
      </c>
      <c r="FK26" s="431">
        <f t="shared" si="587"/>
        <v>1.97E-3</v>
      </c>
      <c r="FL26" s="432">
        <f t="shared" si="588"/>
        <v>0</v>
      </c>
      <c r="FM26" s="138">
        <f t="shared" si="589"/>
        <v>0</v>
      </c>
      <c r="FN26" s="433">
        <f t="shared" si="583"/>
        <v>0</v>
      </c>
      <c r="FO26" s="139">
        <f t="shared" si="590"/>
        <v>0</v>
      </c>
      <c r="FP26" s="111">
        <f t="shared" si="591"/>
        <v>0</v>
      </c>
      <c r="FQ26" s="111"/>
      <c r="FR26" s="140"/>
      <c r="FS26" s="141">
        <f t="shared" si="592"/>
        <v>0</v>
      </c>
      <c r="FT26" s="145">
        <f>'прил № 3 (01.01.20)'!NE1290</f>
        <v>1</v>
      </c>
      <c r="FU26" s="431">
        <f t="shared" si="593"/>
        <v>1.39E-3</v>
      </c>
      <c r="FV26" s="432">
        <f t="shared" si="594"/>
        <v>0</v>
      </c>
      <c r="FW26" s="138">
        <f t="shared" si="595"/>
        <v>0</v>
      </c>
      <c r="FX26" s="433">
        <f t="shared" si="583"/>
        <v>0</v>
      </c>
      <c r="FY26" s="139">
        <f t="shared" si="596"/>
        <v>0</v>
      </c>
      <c r="FZ26" s="111">
        <f t="shared" si="597"/>
        <v>0</v>
      </c>
      <c r="GA26" s="111"/>
      <c r="GB26" s="140"/>
      <c r="GC26" s="141">
        <f t="shared" si="598"/>
        <v>0</v>
      </c>
      <c r="GD26" s="145">
        <f>'прил № 3 (01.01.20)'!NZ1290</f>
        <v>1</v>
      </c>
      <c r="GE26" s="431">
        <f t="shared" si="599"/>
        <v>2.0400000000000001E-3</v>
      </c>
      <c r="GF26" s="432">
        <f t="shared" si="600"/>
        <v>150.35</v>
      </c>
      <c r="GG26" s="138">
        <f t="shared" si="601"/>
        <v>150.35</v>
      </c>
      <c r="GH26" s="433">
        <f t="shared" si="583"/>
        <v>8.2799999999999994</v>
      </c>
      <c r="GI26" s="139">
        <f t="shared" si="602"/>
        <v>1244.8979999999999</v>
      </c>
      <c r="GJ26" s="111">
        <f t="shared" si="603"/>
        <v>1244.9000000000001</v>
      </c>
      <c r="GK26" s="111"/>
      <c r="GL26" s="140"/>
      <c r="GM26" s="141">
        <f t="shared" si="604"/>
        <v>15.96444</v>
      </c>
      <c r="GN26" s="145">
        <f>'прил № 3 (01.01.20)'!OU1290</f>
        <v>0</v>
      </c>
      <c r="GO26" s="431">
        <f t="shared" si="605"/>
        <v>0</v>
      </c>
      <c r="GP26" s="432">
        <f t="shared" si="606"/>
        <v>0</v>
      </c>
      <c r="GQ26" s="138">
        <f t="shared" si="607"/>
        <v>0</v>
      </c>
      <c r="GR26" s="433">
        <f t="shared" si="583"/>
        <v>0</v>
      </c>
      <c r="GS26" s="139">
        <f t="shared" si="608"/>
        <v>0</v>
      </c>
      <c r="GT26" s="111">
        <f t="shared" si="609"/>
        <v>0</v>
      </c>
      <c r="GU26" s="111"/>
      <c r="GV26" s="140"/>
      <c r="GW26" s="141">
        <f t="shared" si="610"/>
        <v>0</v>
      </c>
      <c r="GX26" s="145">
        <f>'прил № 3 (01.01.20)'!PP1290</f>
        <v>3</v>
      </c>
      <c r="GY26" s="431">
        <f t="shared" si="611"/>
        <v>1.97E-3</v>
      </c>
      <c r="GZ26" s="432">
        <f t="shared" si="612"/>
        <v>189.12</v>
      </c>
      <c r="HA26" s="138">
        <f t="shared" si="613"/>
        <v>63.04</v>
      </c>
      <c r="HB26" s="433">
        <f t="shared" si="583"/>
        <v>8.2799999999999994</v>
      </c>
      <c r="HC26" s="139">
        <f t="shared" si="614"/>
        <v>521.97119999999995</v>
      </c>
      <c r="HD26" s="111">
        <f t="shared" si="615"/>
        <v>1565.91</v>
      </c>
      <c r="HE26" s="111"/>
      <c r="HF26" s="140"/>
      <c r="HG26" s="141">
        <f t="shared" si="616"/>
        <v>6.6936999999999998</v>
      </c>
      <c r="HH26" s="145">
        <f>'прил № 3 (01.01.20)'!QK1290</f>
        <v>4</v>
      </c>
      <c r="HI26" s="431">
        <f t="shared" si="617"/>
        <v>3.62E-3</v>
      </c>
      <c r="HJ26" s="432">
        <f t="shared" si="618"/>
        <v>0</v>
      </c>
      <c r="HK26" s="138">
        <f t="shared" si="619"/>
        <v>0</v>
      </c>
      <c r="HL26" s="433">
        <f t="shared" si="583"/>
        <v>0</v>
      </c>
      <c r="HM26" s="139">
        <f t="shared" si="620"/>
        <v>0</v>
      </c>
      <c r="HN26" s="111">
        <f t="shared" si="621"/>
        <v>0</v>
      </c>
      <c r="HO26" s="111"/>
      <c r="HP26" s="140"/>
      <c r="HQ26" s="141">
        <f t="shared" si="622"/>
        <v>0</v>
      </c>
      <c r="HR26" s="145">
        <f>'прил № 3 (01.01.20)'!RF1290</f>
        <v>3</v>
      </c>
      <c r="HS26" s="431">
        <f t="shared" si="623"/>
        <v>4.2500000000000003E-3</v>
      </c>
      <c r="HT26" s="432">
        <f t="shared" si="624"/>
        <v>0</v>
      </c>
      <c r="HU26" s="138">
        <f t="shared" si="625"/>
        <v>0</v>
      </c>
      <c r="HV26" s="433">
        <f t="shared" si="626"/>
        <v>0</v>
      </c>
      <c r="HW26" s="139">
        <f t="shared" si="627"/>
        <v>0</v>
      </c>
      <c r="HX26" s="111">
        <f t="shared" si="628"/>
        <v>0</v>
      </c>
      <c r="HY26" s="111"/>
      <c r="HZ26" s="140"/>
      <c r="IA26" s="141">
        <f t="shared" si="629"/>
        <v>0</v>
      </c>
      <c r="IB26" s="145">
        <f>'прил № 3 (01.01.20)'!SA1290</f>
        <v>6</v>
      </c>
      <c r="IC26" s="431">
        <f t="shared" si="630"/>
        <v>1.333E-2</v>
      </c>
      <c r="ID26" s="432">
        <f t="shared" si="631"/>
        <v>0</v>
      </c>
      <c r="IE26" s="138">
        <f t="shared" si="632"/>
        <v>0</v>
      </c>
      <c r="IF26" s="433">
        <f t="shared" si="626"/>
        <v>0</v>
      </c>
      <c r="IG26" s="139">
        <f t="shared" si="633"/>
        <v>0</v>
      </c>
      <c r="IH26" s="111">
        <f t="shared" si="634"/>
        <v>0</v>
      </c>
      <c r="II26" s="111"/>
      <c r="IJ26" s="140"/>
      <c r="IK26" s="141">
        <f t="shared" si="635"/>
        <v>0</v>
      </c>
      <c r="IL26" s="145">
        <f>'прил № 3 (01.01.20)'!SV1290</f>
        <v>4</v>
      </c>
      <c r="IM26" s="431">
        <f t="shared" si="636"/>
        <v>3.3500000000000001E-3</v>
      </c>
      <c r="IN26" s="432">
        <f t="shared" si="637"/>
        <v>0</v>
      </c>
      <c r="IO26" s="138">
        <f t="shared" si="638"/>
        <v>0</v>
      </c>
      <c r="IP26" s="433">
        <f t="shared" si="626"/>
        <v>0</v>
      </c>
      <c r="IQ26" s="139">
        <f t="shared" si="639"/>
        <v>0</v>
      </c>
      <c r="IR26" s="111">
        <f t="shared" si="640"/>
        <v>0</v>
      </c>
      <c r="IS26" s="111"/>
      <c r="IT26" s="140"/>
      <c r="IU26" s="141">
        <f t="shared" si="641"/>
        <v>0</v>
      </c>
      <c r="IV26" s="145">
        <f>'прил № 3 (01.01.20)'!TQ1290</f>
        <v>4</v>
      </c>
      <c r="IW26" s="431">
        <f t="shared" si="642"/>
        <v>5.9500000000000004E-3</v>
      </c>
      <c r="IX26" s="432">
        <f t="shared" si="643"/>
        <v>0</v>
      </c>
      <c r="IY26" s="138">
        <f t="shared" si="644"/>
        <v>0</v>
      </c>
      <c r="IZ26" s="433">
        <f t="shared" si="626"/>
        <v>0</v>
      </c>
      <c r="JA26" s="139">
        <f t="shared" si="645"/>
        <v>0</v>
      </c>
      <c r="JB26" s="111">
        <f t="shared" si="646"/>
        <v>0</v>
      </c>
      <c r="JC26" s="111"/>
      <c r="JD26" s="140"/>
      <c r="JE26" s="141">
        <f t="shared" si="647"/>
        <v>0</v>
      </c>
      <c r="JF26" s="145">
        <f>'прил № 3 (01.01.20)'!UL1290</f>
        <v>3</v>
      </c>
      <c r="JG26" s="431">
        <f t="shared" si="648"/>
        <v>2.15E-3</v>
      </c>
      <c r="JH26" s="432">
        <f t="shared" si="649"/>
        <v>0</v>
      </c>
      <c r="JI26" s="138">
        <f t="shared" si="650"/>
        <v>0</v>
      </c>
      <c r="JJ26" s="433">
        <f t="shared" si="626"/>
        <v>0</v>
      </c>
      <c r="JK26" s="139">
        <f t="shared" si="651"/>
        <v>0</v>
      </c>
      <c r="JL26" s="111">
        <f t="shared" si="652"/>
        <v>0</v>
      </c>
      <c r="JM26" s="111"/>
      <c r="JN26" s="140"/>
      <c r="JO26" s="141">
        <f t="shared" si="653"/>
        <v>0</v>
      </c>
      <c r="JP26" s="145">
        <f>'прил № 3 (01.01.20)'!VG1290</f>
        <v>3</v>
      </c>
      <c r="JQ26" s="431">
        <f t="shared" si="654"/>
        <v>2.3800000000000002E-3</v>
      </c>
      <c r="JR26" s="432">
        <f t="shared" si="655"/>
        <v>0</v>
      </c>
      <c r="JS26" s="138">
        <f t="shared" si="656"/>
        <v>0</v>
      </c>
      <c r="JT26" s="433">
        <f t="shared" si="626"/>
        <v>0</v>
      </c>
      <c r="JU26" s="139">
        <f t="shared" si="657"/>
        <v>0</v>
      </c>
      <c r="JV26" s="111">
        <f t="shared" si="658"/>
        <v>0</v>
      </c>
      <c r="JW26" s="111"/>
      <c r="JX26" s="140"/>
      <c r="JY26" s="141">
        <f t="shared" si="659"/>
        <v>0</v>
      </c>
      <c r="JZ26" s="145">
        <f>'прил № 3 (01.01.20)'!WB1290</f>
        <v>0</v>
      </c>
      <c r="KA26" s="431">
        <f t="shared" si="660"/>
        <v>0</v>
      </c>
      <c r="KB26" s="432">
        <f t="shared" si="661"/>
        <v>0</v>
      </c>
      <c r="KC26" s="138">
        <f t="shared" si="662"/>
        <v>0</v>
      </c>
      <c r="KD26" s="433">
        <f t="shared" si="626"/>
        <v>0</v>
      </c>
      <c r="KE26" s="139">
        <f t="shared" si="663"/>
        <v>0</v>
      </c>
      <c r="KF26" s="111">
        <f t="shared" si="664"/>
        <v>0</v>
      </c>
      <c r="KG26" s="111"/>
      <c r="KH26" s="140"/>
      <c r="KI26" s="141">
        <f t="shared" si="665"/>
        <v>0</v>
      </c>
      <c r="KJ26" s="145">
        <f>'прил № 3 (01.01.20)'!WW1290</f>
        <v>5</v>
      </c>
      <c r="KK26" s="431">
        <f t="shared" si="666"/>
        <v>3.9300000000000003E-3</v>
      </c>
      <c r="KL26" s="432">
        <f t="shared" si="667"/>
        <v>0</v>
      </c>
      <c r="KM26" s="138">
        <f t="shared" si="668"/>
        <v>0</v>
      </c>
      <c r="KN26" s="433">
        <f t="shared" si="669"/>
        <v>0</v>
      </c>
      <c r="KO26" s="139">
        <f t="shared" si="670"/>
        <v>0</v>
      </c>
      <c r="KP26" s="111">
        <f t="shared" si="671"/>
        <v>0</v>
      </c>
      <c r="KQ26" s="111"/>
      <c r="KR26" s="140"/>
      <c r="KS26" s="141">
        <f t="shared" si="672"/>
        <v>0</v>
      </c>
      <c r="KT26" s="145">
        <f>'прил № 3 (01.01.20)'!XR1290</f>
        <v>0</v>
      </c>
      <c r="KU26" s="431" t="e">
        <f t="shared" si="673"/>
        <v>#DIV/0!</v>
      </c>
      <c r="KV26" s="432" t="e">
        <f t="shared" si="674"/>
        <v>#DIV/0!</v>
      </c>
      <c r="KW26" s="138">
        <f t="shared" si="675"/>
        <v>0</v>
      </c>
      <c r="KX26" s="433">
        <f t="shared" si="669"/>
        <v>0</v>
      </c>
      <c r="KY26" s="139">
        <f t="shared" si="676"/>
        <v>0</v>
      </c>
      <c r="KZ26" s="111">
        <f t="shared" si="677"/>
        <v>0</v>
      </c>
      <c r="LA26" s="111"/>
      <c r="LB26" s="140"/>
      <c r="LC26" s="141">
        <f t="shared" si="678"/>
        <v>0</v>
      </c>
      <c r="LD26" s="322">
        <f t="shared" si="484"/>
        <v>73</v>
      </c>
      <c r="LE26" s="431">
        <f t="shared" si="485"/>
        <v>2.7499999999999998E-3</v>
      </c>
      <c r="LF26" s="432">
        <f t="shared" si="486"/>
        <v>687.5</v>
      </c>
      <c r="LG26" s="138">
        <f t="shared" si="487"/>
        <v>9.4178082199999995</v>
      </c>
      <c r="LH26" s="433">
        <f t="shared" si="488"/>
        <v>8.2799999999999994</v>
      </c>
      <c r="LI26" s="139">
        <f t="shared" si="489"/>
        <v>77.97945</v>
      </c>
      <c r="LJ26" s="111">
        <f t="shared" si="490"/>
        <v>5692.5</v>
      </c>
      <c r="LK26" s="111"/>
      <c r="LL26" s="140"/>
    </row>
    <row r="27" spans="1:324" ht="15" customHeight="1">
      <c r="A27" s="612"/>
      <c r="B27" s="69" t="s">
        <v>732</v>
      </c>
      <c r="C27" s="12" t="s">
        <v>840</v>
      </c>
      <c r="D27" s="12" t="s">
        <v>422</v>
      </c>
      <c r="E27" s="4" t="s">
        <v>32</v>
      </c>
      <c r="F27" s="145">
        <f>'прил № 3 (01.01.20)'!L1291</f>
        <v>0</v>
      </c>
      <c r="G27" s="431">
        <f t="shared" si="491"/>
        <v>0</v>
      </c>
      <c r="H27" s="432">
        <f t="shared" si="492"/>
        <v>0</v>
      </c>
      <c r="I27" s="138">
        <f t="shared" si="270"/>
        <v>0</v>
      </c>
      <c r="J27" s="433">
        <f t="shared" si="493"/>
        <v>0</v>
      </c>
      <c r="K27" s="139">
        <f t="shared" si="271"/>
        <v>0</v>
      </c>
      <c r="L27" s="111">
        <f t="shared" si="272"/>
        <v>0</v>
      </c>
      <c r="M27" s="111"/>
      <c r="N27" s="140"/>
      <c r="O27" s="141">
        <f t="shared" si="273"/>
        <v>0</v>
      </c>
      <c r="P27" s="145">
        <f>'прил № 3 (01.01.20)'!AG1291</f>
        <v>0</v>
      </c>
      <c r="Q27" s="431">
        <f t="shared" si="494"/>
        <v>0</v>
      </c>
      <c r="R27" s="432">
        <f t="shared" si="495"/>
        <v>0</v>
      </c>
      <c r="S27" s="138">
        <f t="shared" si="496"/>
        <v>0</v>
      </c>
      <c r="T27" s="433">
        <f t="shared" si="497"/>
        <v>0</v>
      </c>
      <c r="U27" s="139">
        <f t="shared" si="498"/>
        <v>0</v>
      </c>
      <c r="V27" s="111">
        <f t="shared" si="499"/>
        <v>0</v>
      </c>
      <c r="W27" s="111"/>
      <c r="X27" s="140"/>
      <c r="Y27" s="141">
        <f t="shared" si="500"/>
        <v>0</v>
      </c>
      <c r="Z27" s="145">
        <f>'прил № 3 (01.01.20)'!BB1291</f>
        <v>0</v>
      </c>
      <c r="AA27" s="431">
        <f t="shared" si="501"/>
        <v>0</v>
      </c>
      <c r="AB27" s="432">
        <f t="shared" si="502"/>
        <v>0</v>
      </c>
      <c r="AC27" s="138">
        <f t="shared" si="503"/>
        <v>0</v>
      </c>
      <c r="AD27" s="433">
        <f t="shared" si="497"/>
        <v>0</v>
      </c>
      <c r="AE27" s="139">
        <f t="shared" si="504"/>
        <v>0</v>
      </c>
      <c r="AF27" s="111">
        <f t="shared" si="505"/>
        <v>0</v>
      </c>
      <c r="AG27" s="111"/>
      <c r="AH27" s="140"/>
      <c r="AI27" s="141">
        <f t="shared" si="506"/>
        <v>0</v>
      </c>
      <c r="AJ27" s="145">
        <f>'прил № 3 (01.01.20)'!BW1291</f>
        <v>0</v>
      </c>
      <c r="AK27" s="431">
        <f t="shared" si="507"/>
        <v>0</v>
      </c>
      <c r="AL27" s="432">
        <f t="shared" si="508"/>
        <v>0</v>
      </c>
      <c r="AM27" s="138">
        <f t="shared" si="509"/>
        <v>0</v>
      </c>
      <c r="AN27" s="433">
        <f t="shared" si="497"/>
        <v>0</v>
      </c>
      <c r="AO27" s="139">
        <f t="shared" si="510"/>
        <v>0</v>
      </c>
      <c r="AP27" s="111">
        <f t="shared" si="511"/>
        <v>0</v>
      </c>
      <c r="AQ27" s="111"/>
      <c r="AR27" s="140"/>
      <c r="AS27" s="141">
        <f t="shared" si="512"/>
        <v>0</v>
      </c>
      <c r="AT27" s="145">
        <f>'прил № 3 (01.01.20)'!CR1291</f>
        <v>0</v>
      </c>
      <c r="AU27" s="431">
        <f t="shared" si="513"/>
        <v>0</v>
      </c>
      <c r="AV27" s="432">
        <f t="shared" si="514"/>
        <v>0</v>
      </c>
      <c r="AW27" s="138">
        <f t="shared" si="515"/>
        <v>0</v>
      </c>
      <c r="AX27" s="433">
        <f t="shared" si="497"/>
        <v>0</v>
      </c>
      <c r="AY27" s="139">
        <f t="shared" si="516"/>
        <v>0</v>
      </c>
      <c r="AZ27" s="111">
        <f t="shared" si="517"/>
        <v>0</v>
      </c>
      <c r="BA27" s="111"/>
      <c r="BB27" s="140"/>
      <c r="BC27" s="141">
        <f t="shared" si="518"/>
        <v>0</v>
      </c>
      <c r="BD27" s="145">
        <f>'прил № 3 (01.01.20)'!DM1291</f>
        <v>0</v>
      </c>
      <c r="BE27" s="431">
        <f t="shared" si="519"/>
        <v>0</v>
      </c>
      <c r="BF27" s="432">
        <f t="shared" si="520"/>
        <v>0</v>
      </c>
      <c r="BG27" s="138">
        <f t="shared" si="521"/>
        <v>0</v>
      </c>
      <c r="BH27" s="433">
        <f t="shared" si="497"/>
        <v>0</v>
      </c>
      <c r="BI27" s="139">
        <f t="shared" si="522"/>
        <v>0</v>
      </c>
      <c r="BJ27" s="111">
        <f t="shared" si="523"/>
        <v>0</v>
      </c>
      <c r="BK27" s="111"/>
      <c r="BL27" s="140"/>
      <c r="BM27" s="141">
        <f t="shared" si="524"/>
        <v>0</v>
      </c>
      <c r="BN27" s="145">
        <f>'прил № 3 (01.01.20)'!EH1291</f>
        <v>0</v>
      </c>
      <c r="BO27" s="431">
        <f t="shared" si="525"/>
        <v>0</v>
      </c>
      <c r="BP27" s="432">
        <f t="shared" si="526"/>
        <v>0</v>
      </c>
      <c r="BQ27" s="138">
        <f t="shared" si="527"/>
        <v>0</v>
      </c>
      <c r="BR27" s="433">
        <f t="shared" si="497"/>
        <v>0</v>
      </c>
      <c r="BS27" s="139">
        <f t="shared" si="528"/>
        <v>0</v>
      </c>
      <c r="BT27" s="111">
        <f t="shared" si="529"/>
        <v>0</v>
      </c>
      <c r="BU27" s="111"/>
      <c r="BV27" s="140"/>
      <c r="BW27" s="141">
        <f t="shared" si="530"/>
        <v>0</v>
      </c>
      <c r="BX27" s="145">
        <f>'прил № 3 (01.01.20)'!FC1291</f>
        <v>2</v>
      </c>
      <c r="BY27" s="431">
        <f t="shared" si="531"/>
        <v>2.3800000000000002E-3</v>
      </c>
      <c r="BZ27" s="432">
        <f t="shared" si="532"/>
        <v>0</v>
      </c>
      <c r="CA27" s="138">
        <f t="shared" si="533"/>
        <v>0</v>
      </c>
      <c r="CB27" s="433">
        <f t="shared" si="497"/>
        <v>0</v>
      </c>
      <c r="CC27" s="139">
        <f t="shared" si="534"/>
        <v>0</v>
      </c>
      <c r="CD27" s="111">
        <f t="shared" si="535"/>
        <v>0</v>
      </c>
      <c r="CE27" s="111"/>
      <c r="CF27" s="140"/>
      <c r="CG27" s="141">
        <f t="shared" si="536"/>
        <v>0</v>
      </c>
      <c r="CH27" s="145">
        <f>'прил № 3 (01.01.20)'!FX1291</f>
        <v>0</v>
      </c>
      <c r="CI27" s="431">
        <f t="shared" si="537"/>
        <v>0</v>
      </c>
      <c r="CJ27" s="432">
        <f t="shared" si="538"/>
        <v>0</v>
      </c>
      <c r="CK27" s="138">
        <f t="shared" si="539"/>
        <v>0</v>
      </c>
      <c r="CL27" s="433">
        <f t="shared" si="540"/>
        <v>0</v>
      </c>
      <c r="CM27" s="139">
        <f t="shared" si="541"/>
        <v>0</v>
      </c>
      <c r="CN27" s="111">
        <f t="shared" si="542"/>
        <v>0</v>
      </c>
      <c r="CO27" s="111"/>
      <c r="CP27" s="140"/>
      <c r="CQ27" s="141">
        <f t="shared" si="543"/>
        <v>0</v>
      </c>
      <c r="CR27" s="145">
        <f>'прил № 3 (01.01.20)'!GS1291</f>
        <v>4</v>
      </c>
      <c r="CS27" s="431">
        <f t="shared" si="544"/>
        <v>4.96E-3</v>
      </c>
      <c r="CT27" s="432">
        <f t="shared" si="545"/>
        <v>0</v>
      </c>
      <c r="CU27" s="138">
        <f t="shared" si="546"/>
        <v>0</v>
      </c>
      <c r="CV27" s="433">
        <f t="shared" si="540"/>
        <v>0</v>
      </c>
      <c r="CW27" s="139">
        <f t="shared" si="547"/>
        <v>0</v>
      </c>
      <c r="CX27" s="111">
        <f t="shared" si="548"/>
        <v>0</v>
      </c>
      <c r="CY27" s="111"/>
      <c r="CZ27" s="140"/>
      <c r="DA27" s="141">
        <f t="shared" si="549"/>
        <v>0</v>
      </c>
      <c r="DB27" s="145">
        <f>'прил № 3 (01.01.20)'!HN1291</f>
        <v>0</v>
      </c>
      <c r="DC27" s="431">
        <f t="shared" si="550"/>
        <v>0</v>
      </c>
      <c r="DD27" s="432">
        <f t="shared" si="551"/>
        <v>0</v>
      </c>
      <c r="DE27" s="138">
        <f t="shared" si="552"/>
        <v>0</v>
      </c>
      <c r="DF27" s="433">
        <f t="shared" si="540"/>
        <v>0</v>
      </c>
      <c r="DG27" s="139">
        <f t="shared" si="553"/>
        <v>0</v>
      </c>
      <c r="DH27" s="111">
        <f t="shared" si="554"/>
        <v>0</v>
      </c>
      <c r="DI27" s="111"/>
      <c r="DJ27" s="140"/>
      <c r="DK27" s="141">
        <f t="shared" si="555"/>
        <v>0</v>
      </c>
      <c r="DL27" s="145">
        <f>'прил № 3 (01.01.20)'!II1291</f>
        <v>0</v>
      </c>
      <c r="DM27" s="431">
        <f t="shared" si="556"/>
        <v>0</v>
      </c>
      <c r="DN27" s="432">
        <f t="shared" si="557"/>
        <v>0</v>
      </c>
      <c r="DO27" s="138">
        <f t="shared" si="558"/>
        <v>0</v>
      </c>
      <c r="DP27" s="433">
        <f t="shared" si="540"/>
        <v>0</v>
      </c>
      <c r="DQ27" s="139">
        <f t="shared" si="559"/>
        <v>0</v>
      </c>
      <c r="DR27" s="111">
        <f t="shared" si="560"/>
        <v>0</v>
      </c>
      <c r="DS27" s="111"/>
      <c r="DT27" s="140"/>
      <c r="DU27" s="141">
        <f t="shared" si="561"/>
        <v>0</v>
      </c>
      <c r="DV27" s="145">
        <f>'прил № 3 (01.01.20)'!JD1291</f>
        <v>0</v>
      </c>
      <c r="DW27" s="431">
        <f t="shared" si="562"/>
        <v>0</v>
      </c>
      <c r="DX27" s="432">
        <f t="shared" si="563"/>
        <v>0</v>
      </c>
      <c r="DY27" s="138">
        <f t="shared" si="564"/>
        <v>0</v>
      </c>
      <c r="DZ27" s="433">
        <f t="shared" si="540"/>
        <v>0</v>
      </c>
      <c r="EA27" s="139">
        <f t="shared" si="565"/>
        <v>0</v>
      </c>
      <c r="EB27" s="111">
        <f t="shared" si="566"/>
        <v>0</v>
      </c>
      <c r="EC27" s="111"/>
      <c r="ED27" s="140"/>
      <c r="EE27" s="141">
        <f t="shared" si="567"/>
        <v>0</v>
      </c>
      <c r="EF27" s="145">
        <f>'прил № 3 (01.01.20)'!JY1291</f>
        <v>1</v>
      </c>
      <c r="EG27" s="431">
        <f t="shared" si="568"/>
        <v>1.1199999999999999E-3</v>
      </c>
      <c r="EH27" s="432">
        <f t="shared" si="569"/>
        <v>0</v>
      </c>
      <c r="EI27" s="138">
        <f t="shared" si="570"/>
        <v>0</v>
      </c>
      <c r="EJ27" s="433">
        <f t="shared" si="540"/>
        <v>0</v>
      </c>
      <c r="EK27" s="139">
        <f t="shared" si="571"/>
        <v>0</v>
      </c>
      <c r="EL27" s="111">
        <f t="shared" si="572"/>
        <v>0</v>
      </c>
      <c r="EM27" s="111"/>
      <c r="EN27" s="140"/>
      <c r="EO27" s="141">
        <f t="shared" si="573"/>
        <v>0</v>
      </c>
      <c r="EP27" s="145">
        <f>'прил № 3 (01.01.20)'!KT1291</f>
        <v>1</v>
      </c>
      <c r="EQ27" s="431">
        <f t="shared" si="574"/>
        <v>1.1999999999999999E-3</v>
      </c>
      <c r="ER27" s="432">
        <f t="shared" si="575"/>
        <v>0</v>
      </c>
      <c r="ES27" s="138">
        <f t="shared" si="576"/>
        <v>0</v>
      </c>
      <c r="ET27" s="433">
        <f t="shared" si="540"/>
        <v>0</v>
      </c>
      <c r="EU27" s="139">
        <f t="shared" si="577"/>
        <v>0</v>
      </c>
      <c r="EV27" s="111">
        <f t="shared" si="578"/>
        <v>0</v>
      </c>
      <c r="EW27" s="111"/>
      <c r="EX27" s="140"/>
      <c r="EY27" s="141">
        <f t="shared" si="579"/>
        <v>0</v>
      </c>
      <c r="EZ27" s="145">
        <f>'прил № 3 (01.01.20)'!LO1291</f>
        <v>3</v>
      </c>
      <c r="FA27" s="431">
        <f t="shared" si="580"/>
        <v>3.5599999999999998E-3</v>
      </c>
      <c r="FB27" s="432">
        <f t="shared" si="581"/>
        <v>285.87</v>
      </c>
      <c r="FC27" s="138">
        <f t="shared" si="582"/>
        <v>95.29</v>
      </c>
      <c r="FD27" s="433">
        <f t="shared" si="583"/>
        <v>8.2799999999999994</v>
      </c>
      <c r="FE27" s="139">
        <f t="shared" si="584"/>
        <v>789.00120000000004</v>
      </c>
      <c r="FF27" s="111">
        <f t="shared" si="585"/>
        <v>2367</v>
      </c>
      <c r="FG27" s="111"/>
      <c r="FH27" s="140"/>
      <c r="FI27" s="141">
        <f t="shared" si="586"/>
        <v>10.076639999999999</v>
      </c>
      <c r="FJ27" s="145">
        <f>'прил № 3 (01.01.20)'!MJ1291</f>
        <v>0</v>
      </c>
      <c r="FK27" s="431">
        <f t="shared" si="587"/>
        <v>0</v>
      </c>
      <c r="FL27" s="432">
        <f t="shared" si="588"/>
        <v>0</v>
      </c>
      <c r="FM27" s="138">
        <f t="shared" si="589"/>
        <v>0</v>
      </c>
      <c r="FN27" s="433">
        <f t="shared" si="583"/>
        <v>0</v>
      </c>
      <c r="FO27" s="139">
        <f t="shared" si="590"/>
        <v>0</v>
      </c>
      <c r="FP27" s="111">
        <f t="shared" si="591"/>
        <v>0</v>
      </c>
      <c r="FQ27" s="111"/>
      <c r="FR27" s="140"/>
      <c r="FS27" s="141">
        <f t="shared" si="592"/>
        <v>0</v>
      </c>
      <c r="FT27" s="145">
        <f>'прил № 3 (01.01.20)'!NE1291</f>
        <v>0</v>
      </c>
      <c r="FU27" s="431">
        <f t="shared" si="593"/>
        <v>0</v>
      </c>
      <c r="FV27" s="432">
        <f t="shared" si="594"/>
        <v>0</v>
      </c>
      <c r="FW27" s="138">
        <f t="shared" si="595"/>
        <v>0</v>
      </c>
      <c r="FX27" s="433">
        <f t="shared" si="583"/>
        <v>0</v>
      </c>
      <c r="FY27" s="139">
        <f t="shared" si="596"/>
        <v>0</v>
      </c>
      <c r="FZ27" s="111">
        <f t="shared" si="597"/>
        <v>0</v>
      </c>
      <c r="GA27" s="111"/>
      <c r="GB27" s="140"/>
      <c r="GC27" s="141">
        <f t="shared" si="598"/>
        <v>0</v>
      </c>
      <c r="GD27" s="145">
        <f>'прил № 3 (01.01.20)'!NZ1291</f>
        <v>4</v>
      </c>
      <c r="GE27" s="431">
        <f t="shared" si="599"/>
        <v>8.1600000000000006E-3</v>
      </c>
      <c r="GF27" s="432">
        <f t="shared" si="600"/>
        <v>601.39</v>
      </c>
      <c r="GG27" s="138">
        <f t="shared" si="601"/>
        <v>150.3475</v>
      </c>
      <c r="GH27" s="433">
        <f t="shared" si="583"/>
        <v>8.2799999999999994</v>
      </c>
      <c r="GI27" s="139">
        <f t="shared" si="602"/>
        <v>1244.8773000000001</v>
      </c>
      <c r="GJ27" s="111">
        <f t="shared" si="603"/>
        <v>4979.51</v>
      </c>
      <c r="GK27" s="111"/>
      <c r="GL27" s="140"/>
      <c r="GM27" s="141">
        <f t="shared" si="604"/>
        <v>15.898820000000001</v>
      </c>
      <c r="GN27" s="145">
        <f>'прил № 3 (01.01.20)'!OU1291</f>
        <v>0</v>
      </c>
      <c r="GO27" s="431">
        <f t="shared" si="605"/>
        <v>0</v>
      </c>
      <c r="GP27" s="432">
        <f t="shared" si="606"/>
        <v>0</v>
      </c>
      <c r="GQ27" s="138">
        <f t="shared" si="607"/>
        <v>0</v>
      </c>
      <c r="GR27" s="433">
        <f t="shared" si="583"/>
        <v>0</v>
      </c>
      <c r="GS27" s="139">
        <f t="shared" si="608"/>
        <v>0</v>
      </c>
      <c r="GT27" s="111">
        <f t="shared" si="609"/>
        <v>0</v>
      </c>
      <c r="GU27" s="111"/>
      <c r="GV27" s="140"/>
      <c r="GW27" s="141">
        <f t="shared" si="610"/>
        <v>0</v>
      </c>
      <c r="GX27" s="145">
        <f>'прил № 3 (01.01.20)'!PP1291</f>
        <v>0</v>
      </c>
      <c r="GY27" s="431">
        <f t="shared" si="611"/>
        <v>0</v>
      </c>
      <c r="GZ27" s="432">
        <f t="shared" si="612"/>
        <v>0</v>
      </c>
      <c r="HA27" s="138">
        <f t="shared" si="613"/>
        <v>0</v>
      </c>
      <c r="HB27" s="433">
        <f t="shared" si="583"/>
        <v>8.2799999999999994</v>
      </c>
      <c r="HC27" s="139">
        <f t="shared" si="614"/>
        <v>0</v>
      </c>
      <c r="HD27" s="111">
        <f t="shared" si="615"/>
        <v>0</v>
      </c>
      <c r="HE27" s="111"/>
      <c r="HF27" s="140"/>
      <c r="HG27" s="141">
        <f t="shared" si="616"/>
        <v>0</v>
      </c>
      <c r="HH27" s="145">
        <f>'прил № 3 (01.01.20)'!QK1291</f>
        <v>1</v>
      </c>
      <c r="HI27" s="431">
        <f t="shared" si="617"/>
        <v>8.9999999999999998E-4</v>
      </c>
      <c r="HJ27" s="432">
        <f t="shared" si="618"/>
        <v>0</v>
      </c>
      <c r="HK27" s="138">
        <f t="shared" si="619"/>
        <v>0</v>
      </c>
      <c r="HL27" s="433">
        <f t="shared" si="583"/>
        <v>0</v>
      </c>
      <c r="HM27" s="139">
        <f t="shared" si="620"/>
        <v>0</v>
      </c>
      <c r="HN27" s="111">
        <f t="shared" si="621"/>
        <v>0</v>
      </c>
      <c r="HO27" s="111"/>
      <c r="HP27" s="140"/>
      <c r="HQ27" s="141">
        <f t="shared" si="622"/>
        <v>0</v>
      </c>
      <c r="HR27" s="145">
        <f>'прил № 3 (01.01.20)'!RF1291</f>
        <v>1</v>
      </c>
      <c r="HS27" s="431">
        <f t="shared" si="623"/>
        <v>1.42E-3</v>
      </c>
      <c r="HT27" s="432">
        <f t="shared" si="624"/>
        <v>0</v>
      </c>
      <c r="HU27" s="138">
        <f t="shared" si="625"/>
        <v>0</v>
      </c>
      <c r="HV27" s="433">
        <f t="shared" si="626"/>
        <v>0</v>
      </c>
      <c r="HW27" s="139">
        <f t="shared" si="627"/>
        <v>0</v>
      </c>
      <c r="HX27" s="111">
        <f t="shared" si="628"/>
        <v>0</v>
      </c>
      <c r="HY27" s="111"/>
      <c r="HZ27" s="140"/>
      <c r="IA27" s="141">
        <f t="shared" si="629"/>
        <v>0</v>
      </c>
      <c r="IB27" s="145">
        <f>'прил № 3 (01.01.20)'!SA1291</f>
        <v>1</v>
      </c>
      <c r="IC27" s="431">
        <f t="shared" si="630"/>
        <v>2.2200000000000002E-3</v>
      </c>
      <c r="ID27" s="432">
        <f t="shared" si="631"/>
        <v>0</v>
      </c>
      <c r="IE27" s="138">
        <f t="shared" si="632"/>
        <v>0</v>
      </c>
      <c r="IF27" s="433">
        <f t="shared" si="626"/>
        <v>0</v>
      </c>
      <c r="IG27" s="139">
        <f t="shared" si="633"/>
        <v>0</v>
      </c>
      <c r="IH27" s="111">
        <f t="shared" si="634"/>
        <v>0</v>
      </c>
      <c r="II27" s="111"/>
      <c r="IJ27" s="140"/>
      <c r="IK27" s="141">
        <f t="shared" si="635"/>
        <v>0</v>
      </c>
      <c r="IL27" s="145">
        <f>'прил № 3 (01.01.20)'!SV1291</f>
        <v>0</v>
      </c>
      <c r="IM27" s="431">
        <f t="shared" si="636"/>
        <v>0</v>
      </c>
      <c r="IN27" s="432">
        <f t="shared" si="637"/>
        <v>0</v>
      </c>
      <c r="IO27" s="138">
        <f t="shared" si="638"/>
        <v>0</v>
      </c>
      <c r="IP27" s="433">
        <f t="shared" si="626"/>
        <v>0</v>
      </c>
      <c r="IQ27" s="139">
        <f t="shared" si="639"/>
        <v>0</v>
      </c>
      <c r="IR27" s="111">
        <f t="shared" si="640"/>
        <v>0</v>
      </c>
      <c r="IS27" s="111"/>
      <c r="IT27" s="140"/>
      <c r="IU27" s="141">
        <f t="shared" si="641"/>
        <v>0</v>
      </c>
      <c r="IV27" s="145">
        <f>'прил № 3 (01.01.20)'!TQ1291</f>
        <v>3</v>
      </c>
      <c r="IW27" s="431">
        <f t="shared" si="642"/>
        <v>4.4600000000000004E-3</v>
      </c>
      <c r="IX27" s="432">
        <f t="shared" si="643"/>
        <v>0</v>
      </c>
      <c r="IY27" s="138">
        <f t="shared" si="644"/>
        <v>0</v>
      </c>
      <c r="IZ27" s="433">
        <f t="shared" si="626"/>
        <v>0</v>
      </c>
      <c r="JA27" s="139">
        <f t="shared" si="645"/>
        <v>0</v>
      </c>
      <c r="JB27" s="111">
        <f t="shared" si="646"/>
        <v>0</v>
      </c>
      <c r="JC27" s="111"/>
      <c r="JD27" s="140"/>
      <c r="JE27" s="141">
        <f t="shared" si="647"/>
        <v>0</v>
      </c>
      <c r="JF27" s="145">
        <f>'прил № 3 (01.01.20)'!UL1291</f>
        <v>1</v>
      </c>
      <c r="JG27" s="431">
        <f t="shared" si="648"/>
        <v>7.2000000000000005E-4</v>
      </c>
      <c r="JH27" s="432">
        <f t="shared" si="649"/>
        <v>0</v>
      </c>
      <c r="JI27" s="138">
        <f t="shared" si="650"/>
        <v>0</v>
      </c>
      <c r="JJ27" s="433">
        <f t="shared" si="626"/>
        <v>0</v>
      </c>
      <c r="JK27" s="139">
        <f t="shared" si="651"/>
        <v>0</v>
      </c>
      <c r="JL27" s="111">
        <f t="shared" si="652"/>
        <v>0</v>
      </c>
      <c r="JM27" s="111"/>
      <c r="JN27" s="140"/>
      <c r="JO27" s="141">
        <f t="shared" si="653"/>
        <v>0</v>
      </c>
      <c r="JP27" s="145">
        <f>'прил № 3 (01.01.20)'!VG1291</f>
        <v>1</v>
      </c>
      <c r="JQ27" s="431">
        <f t="shared" si="654"/>
        <v>7.9000000000000001E-4</v>
      </c>
      <c r="JR27" s="432">
        <f t="shared" si="655"/>
        <v>0</v>
      </c>
      <c r="JS27" s="138">
        <f t="shared" si="656"/>
        <v>0</v>
      </c>
      <c r="JT27" s="433">
        <f t="shared" si="626"/>
        <v>0</v>
      </c>
      <c r="JU27" s="139">
        <f t="shared" si="657"/>
        <v>0</v>
      </c>
      <c r="JV27" s="111">
        <f t="shared" si="658"/>
        <v>0</v>
      </c>
      <c r="JW27" s="111"/>
      <c r="JX27" s="140"/>
      <c r="JY27" s="141">
        <f t="shared" si="659"/>
        <v>0</v>
      </c>
      <c r="JZ27" s="145">
        <f>'прил № 3 (01.01.20)'!WB1291</f>
        <v>0</v>
      </c>
      <c r="KA27" s="431">
        <f t="shared" si="660"/>
        <v>0</v>
      </c>
      <c r="KB27" s="432">
        <f t="shared" si="661"/>
        <v>0</v>
      </c>
      <c r="KC27" s="138">
        <f t="shared" si="662"/>
        <v>0</v>
      </c>
      <c r="KD27" s="433">
        <f t="shared" si="626"/>
        <v>0</v>
      </c>
      <c r="KE27" s="139">
        <f t="shared" si="663"/>
        <v>0</v>
      </c>
      <c r="KF27" s="111">
        <f t="shared" si="664"/>
        <v>0</v>
      </c>
      <c r="KG27" s="111"/>
      <c r="KH27" s="140"/>
      <c r="KI27" s="141">
        <f t="shared" si="665"/>
        <v>0</v>
      </c>
      <c r="KJ27" s="145">
        <f>'прил № 3 (01.01.20)'!WW1291</f>
        <v>0</v>
      </c>
      <c r="KK27" s="431">
        <f t="shared" si="666"/>
        <v>0</v>
      </c>
      <c r="KL27" s="432">
        <f t="shared" si="667"/>
        <v>0</v>
      </c>
      <c r="KM27" s="138">
        <f t="shared" si="668"/>
        <v>0</v>
      </c>
      <c r="KN27" s="433">
        <f t="shared" si="669"/>
        <v>0</v>
      </c>
      <c r="KO27" s="139">
        <f t="shared" si="670"/>
        <v>0</v>
      </c>
      <c r="KP27" s="111">
        <f t="shared" si="671"/>
        <v>0</v>
      </c>
      <c r="KQ27" s="111"/>
      <c r="KR27" s="140"/>
      <c r="KS27" s="141">
        <f t="shared" si="672"/>
        <v>0</v>
      </c>
      <c r="KT27" s="145">
        <f>'прил № 3 (01.01.20)'!XR1291</f>
        <v>0</v>
      </c>
      <c r="KU27" s="431" t="e">
        <f t="shared" si="673"/>
        <v>#DIV/0!</v>
      </c>
      <c r="KV27" s="432" t="e">
        <f t="shared" si="674"/>
        <v>#DIV/0!</v>
      </c>
      <c r="KW27" s="138">
        <f t="shared" si="675"/>
        <v>0</v>
      </c>
      <c r="KX27" s="433">
        <f t="shared" si="669"/>
        <v>0</v>
      </c>
      <c r="KY27" s="139">
        <f t="shared" si="676"/>
        <v>0</v>
      </c>
      <c r="KZ27" s="111">
        <f t="shared" si="677"/>
        <v>0</v>
      </c>
      <c r="LA27" s="111"/>
      <c r="LB27" s="140"/>
      <c r="LC27" s="141">
        <f t="shared" si="678"/>
        <v>0</v>
      </c>
      <c r="LD27" s="322">
        <f t="shared" si="484"/>
        <v>23</v>
      </c>
      <c r="LE27" s="431">
        <f t="shared" si="485"/>
        <v>8.7000000000000001E-4</v>
      </c>
      <c r="LF27" s="432">
        <f t="shared" si="486"/>
        <v>217.5</v>
      </c>
      <c r="LG27" s="138">
        <f t="shared" si="487"/>
        <v>9.4565217399999995</v>
      </c>
      <c r="LH27" s="433">
        <f t="shared" si="488"/>
        <v>8.2799999999999994</v>
      </c>
      <c r="LI27" s="139">
        <f t="shared" si="489"/>
        <v>78.3</v>
      </c>
      <c r="LJ27" s="111">
        <f t="shared" si="490"/>
        <v>1800.9</v>
      </c>
      <c r="LK27" s="111"/>
      <c r="LL27" s="140"/>
    </row>
    <row r="28" spans="1:324" ht="15" customHeight="1">
      <c r="A28" s="612"/>
      <c r="B28" s="499" t="s">
        <v>713</v>
      </c>
      <c r="C28" s="12" t="s">
        <v>840</v>
      </c>
      <c r="D28" s="12" t="s">
        <v>422</v>
      </c>
      <c r="E28" s="4" t="s">
        <v>32</v>
      </c>
      <c r="F28" s="145">
        <f>'прил № 3 (01.01.20)'!L1292</f>
        <v>0</v>
      </c>
      <c r="G28" s="431">
        <f t="shared" si="491"/>
        <v>0</v>
      </c>
      <c r="H28" s="432">
        <f t="shared" si="492"/>
        <v>0</v>
      </c>
      <c r="I28" s="138">
        <f t="shared" si="270"/>
        <v>0</v>
      </c>
      <c r="J28" s="433">
        <f t="shared" si="493"/>
        <v>0</v>
      </c>
      <c r="K28" s="139">
        <f t="shared" si="271"/>
        <v>0</v>
      </c>
      <c r="L28" s="111">
        <f t="shared" si="272"/>
        <v>0</v>
      </c>
      <c r="M28" s="111"/>
      <c r="N28" s="140"/>
      <c r="O28" s="141">
        <f t="shared" si="273"/>
        <v>0</v>
      </c>
      <c r="P28" s="145">
        <f>'прил № 3 (01.01.20)'!AG1292</f>
        <v>0</v>
      </c>
      <c r="Q28" s="431">
        <f t="shared" si="494"/>
        <v>0</v>
      </c>
      <c r="R28" s="432">
        <f t="shared" si="495"/>
        <v>0</v>
      </c>
      <c r="S28" s="138">
        <f t="shared" si="496"/>
        <v>0</v>
      </c>
      <c r="T28" s="433">
        <f t="shared" si="497"/>
        <v>0</v>
      </c>
      <c r="U28" s="139">
        <f t="shared" si="498"/>
        <v>0</v>
      </c>
      <c r="V28" s="111">
        <f t="shared" si="499"/>
        <v>0</v>
      </c>
      <c r="W28" s="111"/>
      <c r="X28" s="140"/>
      <c r="Y28" s="141">
        <f t="shared" si="500"/>
        <v>0</v>
      </c>
      <c r="Z28" s="145">
        <f>'прил № 3 (01.01.20)'!BB1292</f>
        <v>0</v>
      </c>
      <c r="AA28" s="431">
        <f t="shared" si="501"/>
        <v>0</v>
      </c>
      <c r="AB28" s="432">
        <f t="shared" si="502"/>
        <v>0</v>
      </c>
      <c r="AC28" s="138">
        <f t="shared" si="503"/>
        <v>0</v>
      </c>
      <c r="AD28" s="433">
        <f t="shared" si="497"/>
        <v>0</v>
      </c>
      <c r="AE28" s="139">
        <f t="shared" si="504"/>
        <v>0</v>
      </c>
      <c r="AF28" s="111">
        <f t="shared" si="505"/>
        <v>0</v>
      </c>
      <c r="AG28" s="111"/>
      <c r="AH28" s="140"/>
      <c r="AI28" s="141">
        <f t="shared" si="506"/>
        <v>0</v>
      </c>
      <c r="AJ28" s="145">
        <f>'прил № 3 (01.01.20)'!BW1292</f>
        <v>0</v>
      </c>
      <c r="AK28" s="431">
        <f t="shared" si="507"/>
        <v>0</v>
      </c>
      <c r="AL28" s="432">
        <f t="shared" si="508"/>
        <v>0</v>
      </c>
      <c r="AM28" s="138">
        <f t="shared" si="509"/>
        <v>0</v>
      </c>
      <c r="AN28" s="433">
        <f t="shared" si="497"/>
        <v>0</v>
      </c>
      <c r="AO28" s="139">
        <f t="shared" si="510"/>
        <v>0</v>
      </c>
      <c r="AP28" s="111">
        <f t="shared" si="511"/>
        <v>0</v>
      </c>
      <c r="AQ28" s="111"/>
      <c r="AR28" s="140"/>
      <c r="AS28" s="141">
        <f t="shared" si="512"/>
        <v>0</v>
      </c>
      <c r="AT28" s="145">
        <f>'прил № 3 (01.01.20)'!CR1292</f>
        <v>0</v>
      </c>
      <c r="AU28" s="431">
        <f t="shared" si="513"/>
        <v>0</v>
      </c>
      <c r="AV28" s="432">
        <f t="shared" si="514"/>
        <v>0</v>
      </c>
      <c r="AW28" s="138">
        <f t="shared" si="515"/>
        <v>0</v>
      </c>
      <c r="AX28" s="433">
        <f t="shared" si="497"/>
        <v>0</v>
      </c>
      <c r="AY28" s="139">
        <f t="shared" si="516"/>
        <v>0</v>
      </c>
      <c r="AZ28" s="111">
        <f t="shared" si="517"/>
        <v>0</v>
      </c>
      <c r="BA28" s="111"/>
      <c r="BB28" s="140"/>
      <c r="BC28" s="141">
        <f t="shared" si="518"/>
        <v>0</v>
      </c>
      <c r="BD28" s="145">
        <f>'прил № 3 (01.01.20)'!DM1292</f>
        <v>0</v>
      </c>
      <c r="BE28" s="431">
        <f t="shared" si="519"/>
        <v>0</v>
      </c>
      <c r="BF28" s="432">
        <f t="shared" si="520"/>
        <v>0</v>
      </c>
      <c r="BG28" s="138">
        <f t="shared" si="521"/>
        <v>0</v>
      </c>
      <c r="BH28" s="433">
        <f t="shared" si="497"/>
        <v>0</v>
      </c>
      <c r="BI28" s="139">
        <f t="shared" si="522"/>
        <v>0</v>
      </c>
      <c r="BJ28" s="111">
        <f t="shared" si="523"/>
        <v>0</v>
      </c>
      <c r="BK28" s="111"/>
      <c r="BL28" s="140"/>
      <c r="BM28" s="141">
        <f t="shared" si="524"/>
        <v>0</v>
      </c>
      <c r="BN28" s="145">
        <f>'прил № 3 (01.01.20)'!EH1292</f>
        <v>0</v>
      </c>
      <c r="BO28" s="431">
        <f t="shared" si="525"/>
        <v>0</v>
      </c>
      <c r="BP28" s="432">
        <f t="shared" si="526"/>
        <v>0</v>
      </c>
      <c r="BQ28" s="138">
        <f t="shared" si="527"/>
        <v>0</v>
      </c>
      <c r="BR28" s="433">
        <f t="shared" si="497"/>
        <v>0</v>
      </c>
      <c r="BS28" s="139">
        <f t="shared" si="528"/>
        <v>0</v>
      </c>
      <c r="BT28" s="111">
        <f t="shared" si="529"/>
        <v>0</v>
      </c>
      <c r="BU28" s="111"/>
      <c r="BV28" s="140"/>
      <c r="BW28" s="141">
        <f t="shared" si="530"/>
        <v>0</v>
      </c>
      <c r="BX28" s="145">
        <f>'прил № 3 (01.01.20)'!FC1292</f>
        <v>0</v>
      </c>
      <c r="BY28" s="431">
        <f t="shared" si="531"/>
        <v>0</v>
      </c>
      <c r="BZ28" s="432">
        <f t="shared" si="532"/>
        <v>0</v>
      </c>
      <c r="CA28" s="138">
        <f t="shared" si="533"/>
        <v>0</v>
      </c>
      <c r="CB28" s="433">
        <f t="shared" si="497"/>
        <v>0</v>
      </c>
      <c r="CC28" s="139">
        <f t="shared" si="534"/>
        <v>0</v>
      </c>
      <c r="CD28" s="111">
        <f t="shared" si="535"/>
        <v>0</v>
      </c>
      <c r="CE28" s="111"/>
      <c r="CF28" s="140"/>
      <c r="CG28" s="141">
        <f t="shared" si="536"/>
        <v>0</v>
      </c>
      <c r="CH28" s="145">
        <f>'прил № 3 (01.01.20)'!FX1292</f>
        <v>0</v>
      </c>
      <c r="CI28" s="431">
        <f t="shared" si="537"/>
        <v>0</v>
      </c>
      <c r="CJ28" s="432">
        <f t="shared" si="538"/>
        <v>0</v>
      </c>
      <c r="CK28" s="138">
        <f t="shared" si="539"/>
        <v>0</v>
      </c>
      <c r="CL28" s="433">
        <f t="shared" si="540"/>
        <v>0</v>
      </c>
      <c r="CM28" s="139">
        <f t="shared" si="541"/>
        <v>0</v>
      </c>
      <c r="CN28" s="111">
        <f t="shared" si="542"/>
        <v>0</v>
      </c>
      <c r="CO28" s="111"/>
      <c r="CP28" s="140"/>
      <c r="CQ28" s="141">
        <f t="shared" si="543"/>
        <v>0</v>
      </c>
      <c r="CR28" s="145">
        <f>'прил № 3 (01.01.20)'!GS1292</f>
        <v>0</v>
      </c>
      <c r="CS28" s="431">
        <f t="shared" si="544"/>
        <v>0</v>
      </c>
      <c r="CT28" s="432">
        <f t="shared" si="545"/>
        <v>0</v>
      </c>
      <c r="CU28" s="138">
        <f t="shared" si="546"/>
        <v>0</v>
      </c>
      <c r="CV28" s="433">
        <f t="shared" si="540"/>
        <v>0</v>
      </c>
      <c r="CW28" s="139">
        <f t="shared" si="547"/>
        <v>0</v>
      </c>
      <c r="CX28" s="111">
        <f t="shared" si="548"/>
        <v>0</v>
      </c>
      <c r="CY28" s="111"/>
      <c r="CZ28" s="140"/>
      <c r="DA28" s="141">
        <f t="shared" si="549"/>
        <v>0</v>
      </c>
      <c r="DB28" s="145">
        <f>'прил № 3 (01.01.20)'!HN1292</f>
        <v>0</v>
      </c>
      <c r="DC28" s="431">
        <f t="shared" si="550"/>
        <v>0</v>
      </c>
      <c r="DD28" s="432">
        <f t="shared" si="551"/>
        <v>0</v>
      </c>
      <c r="DE28" s="138">
        <f t="shared" si="552"/>
        <v>0</v>
      </c>
      <c r="DF28" s="433">
        <f t="shared" si="540"/>
        <v>0</v>
      </c>
      <c r="DG28" s="139">
        <f t="shared" si="553"/>
        <v>0</v>
      </c>
      <c r="DH28" s="111">
        <f t="shared" si="554"/>
        <v>0</v>
      </c>
      <c r="DI28" s="111"/>
      <c r="DJ28" s="140"/>
      <c r="DK28" s="141">
        <f t="shared" si="555"/>
        <v>0</v>
      </c>
      <c r="DL28" s="145">
        <f>'прил № 3 (01.01.20)'!II1292</f>
        <v>183</v>
      </c>
      <c r="DM28" s="431">
        <f t="shared" si="556"/>
        <v>0.48670000000000002</v>
      </c>
      <c r="DN28" s="432">
        <f t="shared" si="557"/>
        <v>0</v>
      </c>
      <c r="DO28" s="138">
        <f t="shared" si="558"/>
        <v>0</v>
      </c>
      <c r="DP28" s="433">
        <f t="shared" si="540"/>
        <v>0</v>
      </c>
      <c r="DQ28" s="139">
        <f t="shared" si="559"/>
        <v>0</v>
      </c>
      <c r="DR28" s="111">
        <f t="shared" si="560"/>
        <v>0</v>
      </c>
      <c r="DS28" s="111"/>
      <c r="DT28" s="140"/>
      <c r="DU28" s="141">
        <f t="shared" si="561"/>
        <v>0</v>
      </c>
      <c r="DV28" s="145">
        <f>'прил № 3 (01.01.20)'!JD1292</f>
        <v>0</v>
      </c>
      <c r="DW28" s="431">
        <f t="shared" si="562"/>
        <v>0</v>
      </c>
      <c r="DX28" s="432">
        <f t="shared" si="563"/>
        <v>0</v>
      </c>
      <c r="DY28" s="138">
        <f t="shared" si="564"/>
        <v>0</v>
      </c>
      <c r="DZ28" s="433">
        <f t="shared" si="540"/>
        <v>0</v>
      </c>
      <c r="EA28" s="139">
        <f t="shared" si="565"/>
        <v>0</v>
      </c>
      <c r="EB28" s="111">
        <f t="shared" si="566"/>
        <v>0</v>
      </c>
      <c r="EC28" s="111"/>
      <c r="ED28" s="140"/>
      <c r="EE28" s="141">
        <f t="shared" si="567"/>
        <v>0</v>
      </c>
      <c r="EF28" s="145">
        <f>'прил № 3 (01.01.20)'!JY1292</f>
        <v>0</v>
      </c>
      <c r="EG28" s="431">
        <f t="shared" si="568"/>
        <v>0</v>
      </c>
      <c r="EH28" s="432">
        <f t="shared" si="569"/>
        <v>0</v>
      </c>
      <c r="EI28" s="138">
        <f t="shared" si="570"/>
        <v>0</v>
      </c>
      <c r="EJ28" s="433">
        <f t="shared" si="540"/>
        <v>0</v>
      </c>
      <c r="EK28" s="139">
        <f t="shared" si="571"/>
        <v>0</v>
      </c>
      <c r="EL28" s="111">
        <f t="shared" si="572"/>
        <v>0</v>
      </c>
      <c r="EM28" s="111"/>
      <c r="EN28" s="140"/>
      <c r="EO28" s="141">
        <f t="shared" si="573"/>
        <v>0</v>
      </c>
      <c r="EP28" s="145">
        <f>'прил № 3 (01.01.20)'!KT1292</f>
        <v>0</v>
      </c>
      <c r="EQ28" s="431">
        <f t="shared" si="574"/>
        <v>0</v>
      </c>
      <c r="ER28" s="432">
        <f t="shared" si="575"/>
        <v>0</v>
      </c>
      <c r="ES28" s="138">
        <f t="shared" si="576"/>
        <v>0</v>
      </c>
      <c r="ET28" s="433">
        <f t="shared" si="540"/>
        <v>0</v>
      </c>
      <c r="EU28" s="139">
        <f t="shared" si="577"/>
        <v>0</v>
      </c>
      <c r="EV28" s="111">
        <f t="shared" si="578"/>
        <v>0</v>
      </c>
      <c r="EW28" s="111"/>
      <c r="EX28" s="140"/>
      <c r="EY28" s="141">
        <f t="shared" si="579"/>
        <v>0</v>
      </c>
      <c r="EZ28" s="145">
        <f>'прил № 3 (01.01.20)'!LO1292</f>
        <v>0</v>
      </c>
      <c r="FA28" s="431">
        <f t="shared" si="580"/>
        <v>0</v>
      </c>
      <c r="FB28" s="432">
        <f t="shared" si="581"/>
        <v>0</v>
      </c>
      <c r="FC28" s="138">
        <f t="shared" si="582"/>
        <v>0</v>
      </c>
      <c r="FD28" s="433">
        <f t="shared" si="583"/>
        <v>8.2799999999999994</v>
      </c>
      <c r="FE28" s="139">
        <f t="shared" si="584"/>
        <v>0</v>
      </c>
      <c r="FF28" s="111">
        <f t="shared" si="585"/>
        <v>0</v>
      </c>
      <c r="FG28" s="111"/>
      <c r="FH28" s="140"/>
      <c r="FI28" s="141">
        <f t="shared" si="586"/>
        <v>0</v>
      </c>
      <c r="FJ28" s="145">
        <f>'прил № 3 (01.01.20)'!MJ1292</f>
        <v>0</v>
      </c>
      <c r="FK28" s="431">
        <f t="shared" si="587"/>
        <v>0</v>
      </c>
      <c r="FL28" s="432">
        <f t="shared" si="588"/>
        <v>0</v>
      </c>
      <c r="FM28" s="138">
        <f t="shared" si="589"/>
        <v>0</v>
      </c>
      <c r="FN28" s="433">
        <f t="shared" si="583"/>
        <v>0</v>
      </c>
      <c r="FO28" s="139">
        <f t="shared" si="590"/>
        <v>0</v>
      </c>
      <c r="FP28" s="111">
        <f t="shared" si="591"/>
        <v>0</v>
      </c>
      <c r="FQ28" s="111"/>
      <c r="FR28" s="140"/>
      <c r="FS28" s="141">
        <f t="shared" si="592"/>
        <v>0</v>
      </c>
      <c r="FT28" s="145">
        <f>'прил № 3 (01.01.20)'!NE1292</f>
        <v>0</v>
      </c>
      <c r="FU28" s="431">
        <f t="shared" si="593"/>
        <v>0</v>
      </c>
      <c r="FV28" s="432">
        <f t="shared" si="594"/>
        <v>0</v>
      </c>
      <c r="FW28" s="138">
        <f t="shared" si="595"/>
        <v>0</v>
      </c>
      <c r="FX28" s="433">
        <f t="shared" si="583"/>
        <v>0</v>
      </c>
      <c r="FY28" s="139">
        <f t="shared" si="596"/>
        <v>0</v>
      </c>
      <c r="FZ28" s="111">
        <f t="shared" si="597"/>
        <v>0</v>
      </c>
      <c r="GA28" s="111"/>
      <c r="GB28" s="140"/>
      <c r="GC28" s="141">
        <f t="shared" si="598"/>
        <v>0</v>
      </c>
      <c r="GD28" s="145">
        <f>'прил № 3 (01.01.20)'!NZ1292</f>
        <v>0</v>
      </c>
      <c r="GE28" s="431">
        <f t="shared" si="599"/>
        <v>0</v>
      </c>
      <c r="GF28" s="432">
        <f t="shared" si="600"/>
        <v>0</v>
      </c>
      <c r="GG28" s="138">
        <f t="shared" si="601"/>
        <v>0</v>
      </c>
      <c r="GH28" s="433">
        <f t="shared" si="583"/>
        <v>8.2799999999999994</v>
      </c>
      <c r="GI28" s="139">
        <f t="shared" si="602"/>
        <v>0</v>
      </c>
      <c r="GJ28" s="111">
        <f t="shared" si="603"/>
        <v>0</v>
      </c>
      <c r="GK28" s="111"/>
      <c r="GL28" s="140"/>
      <c r="GM28" s="141">
        <f t="shared" si="604"/>
        <v>0</v>
      </c>
      <c r="GN28" s="145">
        <f>'прил № 3 (01.01.20)'!OU1292</f>
        <v>0</v>
      </c>
      <c r="GO28" s="431">
        <f t="shared" si="605"/>
        <v>0</v>
      </c>
      <c r="GP28" s="432">
        <f t="shared" si="606"/>
        <v>0</v>
      </c>
      <c r="GQ28" s="138">
        <f t="shared" si="607"/>
        <v>0</v>
      </c>
      <c r="GR28" s="433">
        <f t="shared" si="583"/>
        <v>0</v>
      </c>
      <c r="GS28" s="139">
        <f t="shared" si="608"/>
        <v>0</v>
      </c>
      <c r="GT28" s="111">
        <f t="shared" si="609"/>
        <v>0</v>
      </c>
      <c r="GU28" s="111"/>
      <c r="GV28" s="140"/>
      <c r="GW28" s="141">
        <f t="shared" si="610"/>
        <v>0</v>
      </c>
      <c r="GX28" s="145">
        <f>'прил № 3 (01.01.20)'!PP1292</f>
        <v>0</v>
      </c>
      <c r="GY28" s="431">
        <f t="shared" si="611"/>
        <v>0</v>
      </c>
      <c r="GZ28" s="432">
        <f t="shared" si="612"/>
        <v>0</v>
      </c>
      <c r="HA28" s="138">
        <f t="shared" si="613"/>
        <v>0</v>
      </c>
      <c r="HB28" s="433">
        <f t="shared" si="583"/>
        <v>8.2799999999999994</v>
      </c>
      <c r="HC28" s="139">
        <f t="shared" si="614"/>
        <v>0</v>
      </c>
      <c r="HD28" s="111">
        <f t="shared" si="615"/>
        <v>0</v>
      </c>
      <c r="HE28" s="111"/>
      <c r="HF28" s="140"/>
      <c r="HG28" s="141">
        <f t="shared" si="616"/>
        <v>0</v>
      </c>
      <c r="HH28" s="145">
        <f>'прил № 3 (01.01.20)'!QK1292</f>
        <v>0</v>
      </c>
      <c r="HI28" s="431">
        <f t="shared" si="617"/>
        <v>0</v>
      </c>
      <c r="HJ28" s="432">
        <f t="shared" si="618"/>
        <v>0</v>
      </c>
      <c r="HK28" s="138">
        <f t="shared" si="619"/>
        <v>0</v>
      </c>
      <c r="HL28" s="433">
        <f t="shared" si="583"/>
        <v>0</v>
      </c>
      <c r="HM28" s="139">
        <f t="shared" si="620"/>
        <v>0</v>
      </c>
      <c r="HN28" s="111">
        <f t="shared" si="621"/>
        <v>0</v>
      </c>
      <c r="HO28" s="111"/>
      <c r="HP28" s="140"/>
      <c r="HQ28" s="141">
        <f t="shared" si="622"/>
        <v>0</v>
      </c>
      <c r="HR28" s="145">
        <f>'прил № 3 (01.01.20)'!RF1292</f>
        <v>0</v>
      </c>
      <c r="HS28" s="431">
        <f t="shared" si="623"/>
        <v>0</v>
      </c>
      <c r="HT28" s="432">
        <f t="shared" si="624"/>
        <v>0</v>
      </c>
      <c r="HU28" s="138">
        <f t="shared" si="625"/>
        <v>0</v>
      </c>
      <c r="HV28" s="433">
        <f t="shared" si="626"/>
        <v>0</v>
      </c>
      <c r="HW28" s="139">
        <f t="shared" si="627"/>
        <v>0</v>
      </c>
      <c r="HX28" s="111">
        <f t="shared" si="628"/>
        <v>0</v>
      </c>
      <c r="HY28" s="111"/>
      <c r="HZ28" s="140"/>
      <c r="IA28" s="141">
        <f t="shared" si="629"/>
        <v>0</v>
      </c>
      <c r="IB28" s="145">
        <f>'прил № 3 (01.01.20)'!SA1292</f>
        <v>0</v>
      </c>
      <c r="IC28" s="431">
        <f t="shared" si="630"/>
        <v>0</v>
      </c>
      <c r="ID28" s="432">
        <f t="shared" si="631"/>
        <v>0</v>
      </c>
      <c r="IE28" s="138">
        <f t="shared" si="632"/>
        <v>0</v>
      </c>
      <c r="IF28" s="433">
        <f t="shared" si="626"/>
        <v>0</v>
      </c>
      <c r="IG28" s="139">
        <f t="shared" si="633"/>
        <v>0</v>
      </c>
      <c r="IH28" s="111">
        <f t="shared" si="634"/>
        <v>0</v>
      </c>
      <c r="II28" s="111"/>
      <c r="IJ28" s="140"/>
      <c r="IK28" s="141">
        <f t="shared" si="635"/>
        <v>0</v>
      </c>
      <c r="IL28" s="145">
        <f>'прил № 3 (01.01.20)'!SV1292</f>
        <v>0</v>
      </c>
      <c r="IM28" s="431">
        <f t="shared" si="636"/>
        <v>0</v>
      </c>
      <c r="IN28" s="432">
        <f t="shared" si="637"/>
        <v>0</v>
      </c>
      <c r="IO28" s="138">
        <f t="shared" si="638"/>
        <v>0</v>
      </c>
      <c r="IP28" s="433">
        <f t="shared" si="626"/>
        <v>0</v>
      </c>
      <c r="IQ28" s="139">
        <f t="shared" si="639"/>
        <v>0</v>
      </c>
      <c r="IR28" s="111">
        <f t="shared" si="640"/>
        <v>0</v>
      </c>
      <c r="IS28" s="111"/>
      <c r="IT28" s="140"/>
      <c r="IU28" s="141">
        <f t="shared" si="641"/>
        <v>0</v>
      </c>
      <c r="IV28" s="145">
        <f>'прил № 3 (01.01.20)'!TQ1292</f>
        <v>0</v>
      </c>
      <c r="IW28" s="431">
        <f t="shared" si="642"/>
        <v>0</v>
      </c>
      <c r="IX28" s="432">
        <f t="shared" si="643"/>
        <v>0</v>
      </c>
      <c r="IY28" s="138">
        <f t="shared" si="644"/>
        <v>0</v>
      </c>
      <c r="IZ28" s="433">
        <f t="shared" si="626"/>
        <v>0</v>
      </c>
      <c r="JA28" s="139">
        <f t="shared" si="645"/>
        <v>0</v>
      </c>
      <c r="JB28" s="111">
        <f t="shared" si="646"/>
        <v>0</v>
      </c>
      <c r="JC28" s="111"/>
      <c r="JD28" s="140"/>
      <c r="JE28" s="141">
        <f t="shared" si="647"/>
        <v>0</v>
      </c>
      <c r="JF28" s="145">
        <f>'прил № 3 (01.01.20)'!UL1292</f>
        <v>0</v>
      </c>
      <c r="JG28" s="431">
        <f t="shared" si="648"/>
        <v>0</v>
      </c>
      <c r="JH28" s="432">
        <f t="shared" si="649"/>
        <v>0</v>
      </c>
      <c r="JI28" s="138">
        <f t="shared" si="650"/>
        <v>0</v>
      </c>
      <c r="JJ28" s="433">
        <f t="shared" si="626"/>
        <v>0</v>
      </c>
      <c r="JK28" s="139">
        <f t="shared" si="651"/>
        <v>0</v>
      </c>
      <c r="JL28" s="111">
        <f t="shared" si="652"/>
        <v>0</v>
      </c>
      <c r="JM28" s="111"/>
      <c r="JN28" s="140"/>
      <c r="JO28" s="141">
        <f t="shared" si="653"/>
        <v>0</v>
      </c>
      <c r="JP28" s="145">
        <f>'прил № 3 (01.01.20)'!VG1292</f>
        <v>0</v>
      </c>
      <c r="JQ28" s="431">
        <f t="shared" si="654"/>
        <v>0</v>
      </c>
      <c r="JR28" s="432">
        <f t="shared" si="655"/>
        <v>0</v>
      </c>
      <c r="JS28" s="138">
        <f t="shared" si="656"/>
        <v>0</v>
      </c>
      <c r="JT28" s="433">
        <f t="shared" si="626"/>
        <v>0</v>
      </c>
      <c r="JU28" s="139">
        <f t="shared" si="657"/>
        <v>0</v>
      </c>
      <c r="JV28" s="111">
        <f t="shared" si="658"/>
        <v>0</v>
      </c>
      <c r="JW28" s="111"/>
      <c r="JX28" s="140"/>
      <c r="JY28" s="141">
        <f t="shared" si="659"/>
        <v>0</v>
      </c>
      <c r="JZ28" s="145">
        <f>'прил № 3 (01.01.20)'!WB1292</f>
        <v>0</v>
      </c>
      <c r="KA28" s="431">
        <f t="shared" si="660"/>
        <v>0</v>
      </c>
      <c r="KB28" s="432">
        <f t="shared" si="661"/>
        <v>0</v>
      </c>
      <c r="KC28" s="138">
        <f t="shared" si="662"/>
        <v>0</v>
      </c>
      <c r="KD28" s="433">
        <f t="shared" si="626"/>
        <v>0</v>
      </c>
      <c r="KE28" s="139">
        <f t="shared" si="663"/>
        <v>0</v>
      </c>
      <c r="KF28" s="111">
        <f t="shared" si="664"/>
        <v>0</v>
      </c>
      <c r="KG28" s="111"/>
      <c r="KH28" s="140"/>
      <c r="KI28" s="141">
        <f t="shared" si="665"/>
        <v>0</v>
      </c>
      <c r="KJ28" s="145">
        <f>'прил № 3 (01.01.20)'!WW1292</f>
        <v>0</v>
      </c>
      <c r="KK28" s="431">
        <f t="shared" si="666"/>
        <v>0</v>
      </c>
      <c r="KL28" s="432">
        <f t="shared" si="667"/>
        <v>0</v>
      </c>
      <c r="KM28" s="138">
        <f t="shared" si="668"/>
        <v>0</v>
      </c>
      <c r="KN28" s="433">
        <f t="shared" si="669"/>
        <v>0</v>
      </c>
      <c r="KO28" s="139">
        <f t="shared" si="670"/>
        <v>0</v>
      </c>
      <c r="KP28" s="111">
        <f t="shared" si="671"/>
        <v>0</v>
      </c>
      <c r="KQ28" s="111"/>
      <c r="KR28" s="140"/>
      <c r="KS28" s="141">
        <f t="shared" si="672"/>
        <v>0</v>
      </c>
      <c r="KT28" s="145">
        <f>'прил № 3 (01.01.20)'!XR1292</f>
        <v>0</v>
      </c>
      <c r="KU28" s="431" t="e">
        <f t="shared" si="673"/>
        <v>#DIV/0!</v>
      </c>
      <c r="KV28" s="432" t="e">
        <f t="shared" si="674"/>
        <v>#DIV/0!</v>
      </c>
      <c r="KW28" s="138">
        <f t="shared" si="675"/>
        <v>0</v>
      </c>
      <c r="KX28" s="433">
        <f t="shared" si="669"/>
        <v>0</v>
      </c>
      <c r="KY28" s="139">
        <f t="shared" si="676"/>
        <v>0</v>
      </c>
      <c r="KZ28" s="111">
        <f t="shared" si="677"/>
        <v>0</v>
      </c>
      <c r="LA28" s="111"/>
      <c r="LB28" s="140"/>
      <c r="LC28" s="141">
        <f t="shared" si="678"/>
        <v>0</v>
      </c>
      <c r="LD28" s="322">
        <f t="shared" si="484"/>
        <v>183</v>
      </c>
      <c r="LE28" s="431">
        <f t="shared" si="485"/>
        <v>6.8999999999999999E-3</v>
      </c>
      <c r="LF28" s="432">
        <f t="shared" si="486"/>
        <v>1725</v>
      </c>
      <c r="LG28" s="138">
        <f t="shared" si="487"/>
        <v>9.4262295100000006</v>
      </c>
      <c r="LH28" s="433">
        <f t="shared" si="488"/>
        <v>8.2799999999999994</v>
      </c>
      <c r="LI28" s="139">
        <f t="shared" si="489"/>
        <v>78.049180000000007</v>
      </c>
      <c r="LJ28" s="111">
        <f t="shared" si="490"/>
        <v>14283</v>
      </c>
      <c r="LK28" s="111"/>
      <c r="LL28" s="140"/>
    </row>
    <row r="29" spans="1:324" ht="15" customHeight="1">
      <c r="A29" s="613"/>
      <c r="B29" s="94" t="s">
        <v>716</v>
      </c>
      <c r="C29" s="12" t="s">
        <v>840</v>
      </c>
      <c r="D29" s="12" t="s">
        <v>422</v>
      </c>
      <c r="E29" s="4" t="s">
        <v>32</v>
      </c>
      <c r="F29" s="145">
        <f>'прил № 3 (01.01.20)'!L1293</f>
        <v>0</v>
      </c>
      <c r="G29" s="431">
        <f t="shared" si="491"/>
        <v>0</v>
      </c>
      <c r="H29" s="432">
        <f t="shared" si="492"/>
        <v>0</v>
      </c>
      <c r="I29" s="138">
        <f t="shared" si="270"/>
        <v>0</v>
      </c>
      <c r="J29" s="433">
        <f t="shared" si="493"/>
        <v>0</v>
      </c>
      <c r="K29" s="139">
        <f t="shared" si="271"/>
        <v>0</v>
      </c>
      <c r="L29" s="111">
        <f t="shared" si="272"/>
        <v>0</v>
      </c>
      <c r="M29" s="111"/>
      <c r="N29" s="140"/>
      <c r="O29" s="141" t="e">
        <f t="shared" si="273"/>
        <v>#DIV/0!</v>
      </c>
      <c r="P29" s="145">
        <f>'прил № 3 (01.01.20)'!AG1293</f>
        <v>0</v>
      </c>
      <c r="Q29" s="431">
        <f t="shared" si="494"/>
        <v>0</v>
      </c>
      <c r="R29" s="432">
        <f t="shared" si="495"/>
        <v>0</v>
      </c>
      <c r="S29" s="138">
        <f t="shared" si="496"/>
        <v>0</v>
      </c>
      <c r="T29" s="433">
        <f t="shared" si="497"/>
        <v>0</v>
      </c>
      <c r="U29" s="139">
        <f t="shared" si="498"/>
        <v>0</v>
      </c>
      <c r="V29" s="111">
        <f t="shared" si="499"/>
        <v>0</v>
      </c>
      <c r="W29" s="111"/>
      <c r="X29" s="140"/>
      <c r="Y29" s="141" t="e">
        <f t="shared" si="500"/>
        <v>#DIV/0!</v>
      </c>
      <c r="Z29" s="145">
        <f>'прил № 3 (01.01.20)'!BB1293</f>
        <v>0</v>
      </c>
      <c r="AA29" s="431">
        <f t="shared" si="501"/>
        <v>0</v>
      </c>
      <c r="AB29" s="432">
        <f t="shared" si="502"/>
        <v>0</v>
      </c>
      <c r="AC29" s="138">
        <f t="shared" si="503"/>
        <v>0</v>
      </c>
      <c r="AD29" s="433">
        <f t="shared" si="497"/>
        <v>0</v>
      </c>
      <c r="AE29" s="139">
        <f t="shared" si="504"/>
        <v>0</v>
      </c>
      <c r="AF29" s="111">
        <f t="shared" si="505"/>
        <v>0</v>
      </c>
      <c r="AG29" s="111"/>
      <c r="AH29" s="140"/>
      <c r="AI29" s="141" t="e">
        <f t="shared" si="506"/>
        <v>#DIV/0!</v>
      </c>
      <c r="AJ29" s="145">
        <f>'прил № 3 (01.01.20)'!BW1293</f>
        <v>0</v>
      </c>
      <c r="AK29" s="431">
        <f t="shared" si="507"/>
        <v>0</v>
      </c>
      <c r="AL29" s="432">
        <f t="shared" si="508"/>
        <v>0</v>
      </c>
      <c r="AM29" s="138">
        <f t="shared" si="509"/>
        <v>0</v>
      </c>
      <c r="AN29" s="433">
        <f t="shared" si="497"/>
        <v>0</v>
      </c>
      <c r="AO29" s="139">
        <f t="shared" si="510"/>
        <v>0</v>
      </c>
      <c r="AP29" s="111">
        <f t="shared" si="511"/>
        <v>0</v>
      </c>
      <c r="AQ29" s="111"/>
      <c r="AR29" s="140"/>
      <c r="AS29" s="141" t="e">
        <f t="shared" si="512"/>
        <v>#DIV/0!</v>
      </c>
      <c r="AT29" s="145">
        <f>'прил № 3 (01.01.20)'!CR1293</f>
        <v>0</v>
      </c>
      <c r="AU29" s="431">
        <f t="shared" si="513"/>
        <v>0</v>
      </c>
      <c r="AV29" s="432">
        <f t="shared" si="514"/>
        <v>0</v>
      </c>
      <c r="AW29" s="138">
        <f t="shared" si="515"/>
        <v>0</v>
      </c>
      <c r="AX29" s="433">
        <f t="shared" si="497"/>
        <v>0</v>
      </c>
      <c r="AY29" s="139">
        <f t="shared" si="516"/>
        <v>0</v>
      </c>
      <c r="AZ29" s="111">
        <f t="shared" si="517"/>
        <v>0</v>
      </c>
      <c r="BA29" s="111"/>
      <c r="BB29" s="140"/>
      <c r="BC29" s="141" t="e">
        <f t="shared" si="518"/>
        <v>#DIV/0!</v>
      </c>
      <c r="BD29" s="145">
        <f>'прил № 3 (01.01.20)'!DM1293</f>
        <v>0</v>
      </c>
      <c r="BE29" s="431">
        <f t="shared" si="519"/>
        <v>0</v>
      </c>
      <c r="BF29" s="432">
        <f t="shared" si="520"/>
        <v>0</v>
      </c>
      <c r="BG29" s="138">
        <f t="shared" si="521"/>
        <v>0</v>
      </c>
      <c r="BH29" s="433">
        <f t="shared" si="497"/>
        <v>0</v>
      </c>
      <c r="BI29" s="139">
        <f t="shared" si="522"/>
        <v>0</v>
      </c>
      <c r="BJ29" s="111">
        <f t="shared" si="523"/>
        <v>0</v>
      </c>
      <c r="BK29" s="111"/>
      <c r="BL29" s="140"/>
      <c r="BM29" s="141" t="e">
        <f t="shared" si="524"/>
        <v>#DIV/0!</v>
      </c>
      <c r="BN29" s="145">
        <f>'прил № 3 (01.01.20)'!EH1293</f>
        <v>0</v>
      </c>
      <c r="BO29" s="431">
        <f t="shared" si="525"/>
        <v>0</v>
      </c>
      <c r="BP29" s="432">
        <f t="shared" si="526"/>
        <v>0</v>
      </c>
      <c r="BQ29" s="138">
        <f t="shared" si="527"/>
        <v>0</v>
      </c>
      <c r="BR29" s="433">
        <f t="shared" si="497"/>
        <v>0</v>
      </c>
      <c r="BS29" s="139">
        <f t="shared" si="528"/>
        <v>0</v>
      </c>
      <c r="BT29" s="111">
        <f t="shared" si="529"/>
        <v>0</v>
      </c>
      <c r="BU29" s="111"/>
      <c r="BV29" s="140"/>
      <c r="BW29" s="141" t="e">
        <f t="shared" si="530"/>
        <v>#DIV/0!</v>
      </c>
      <c r="BX29" s="145">
        <f>'прил № 3 (01.01.20)'!FC1293</f>
        <v>0</v>
      </c>
      <c r="BY29" s="431">
        <f t="shared" si="531"/>
        <v>0</v>
      </c>
      <c r="BZ29" s="432">
        <f t="shared" si="532"/>
        <v>0</v>
      </c>
      <c r="CA29" s="138">
        <f t="shared" si="533"/>
        <v>0</v>
      </c>
      <c r="CB29" s="433">
        <f t="shared" si="497"/>
        <v>0</v>
      </c>
      <c r="CC29" s="139">
        <f t="shared" si="534"/>
        <v>0</v>
      </c>
      <c r="CD29" s="111">
        <f t="shared" si="535"/>
        <v>0</v>
      </c>
      <c r="CE29" s="111"/>
      <c r="CF29" s="140"/>
      <c r="CG29" s="141" t="e">
        <f t="shared" si="536"/>
        <v>#DIV/0!</v>
      </c>
      <c r="CH29" s="145">
        <f>'прил № 3 (01.01.20)'!FX1293</f>
        <v>0</v>
      </c>
      <c r="CI29" s="431">
        <f t="shared" si="537"/>
        <v>0</v>
      </c>
      <c r="CJ29" s="432">
        <f t="shared" si="538"/>
        <v>0</v>
      </c>
      <c r="CK29" s="138">
        <f t="shared" si="539"/>
        <v>0</v>
      </c>
      <c r="CL29" s="433">
        <f t="shared" si="540"/>
        <v>0</v>
      </c>
      <c r="CM29" s="139">
        <f t="shared" si="541"/>
        <v>0</v>
      </c>
      <c r="CN29" s="111">
        <f t="shared" si="542"/>
        <v>0</v>
      </c>
      <c r="CO29" s="111"/>
      <c r="CP29" s="140"/>
      <c r="CQ29" s="141" t="e">
        <f t="shared" si="543"/>
        <v>#DIV/0!</v>
      </c>
      <c r="CR29" s="145">
        <f>'прил № 3 (01.01.20)'!GS1293</f>
        <v>0</v>
      </c>
      <c r="CS29" s="431">
        <f t="shared" si="544"/>
        <v>0</v>
      </c>
      <c r="CT29" s="432">
        <f t="shared" si="545"/>
        <v>0</v>
      </c>
      <c r="CU29" s="138">
        <f t="shared" si="546"/>
        <v>0</v>
      </c>
      <c r="CV29" s="433">
        <f t="shared" si="540"/>
        <v>0</v>
      </c>
      <c r="CW29" s="139">
        <f t="shared" si="547"/>
        <v>0</v>
      </c>
      <c r="CX29" s="111">
        <f t="shared" si="548"/>
        <v>0</v>
      </c>
      <c r="CY29" s="111"/>
      <c r="CZ29" s="140"/>
      <c r="DA29" s="141" t="e">
        <f t="shared" si="549"/>
        <v>#DIV/0!</v>
      </c>
      <c r="DB29" s="145">
        <f>'прил № 3 (01.01.20)'!HN1293</f>
        <v>0</v>
      </c>
      <c r="DC29" s="431">
        <f t="shared" si="550"/>
        <v>0</v>
      </c>
      <c r="DD29" s="432">
        <f t="shared" si="551"/>
        <v>0</v>
      </c>
      <c r="DE29" s="138">
        <f t="shared" si="552"/>
        <v>0</v>
      </c>
      <c r="DF29" s="433">
        <f t="shared" si="540"/>
        <v>0</v>
      </c>
      <c r="DG29" s="139">
        <f t="shared" si="553"/>
        <v>0</v>
      </c>
      <c r="DH29" s="111">
        <f t="shared" si="554"/>
        <v>0</v>
      </c>
      <c r="DI29" s="111"/>
      <c r="DJ29" s="140"/>
      <c r="DK29" s="141" t="e">
        <f t="shared" si="555"/>
        <v>#DIV/0!</v>
      </c>
      <c r="DL29" s="145">
        <f>'прил № 3 (01.01.20)'!II1293</f>
        <v>0</v>
      </c>
      <c r="DM29" s="431">
        <f t="shared" si="556"/>
        <v>0</v>
      </c>
      <c r="DN29" s="432">
        <f t="shared" si="557"/>
        <v>0</v>
      </c>
      <c r="DO29" s="138">
        <f t="shared" si="558"/>
        <v>0</v>
      </c>
      <c r="DP29" s="433">
        <f t="shared" si="540"/>
        <v>0</v>
      </c>
      <c r="DQ29" s="139">
        <f t="shared" si="559"/>
        <v>0</v>
      </c>
      <c r="DR29" s="111">
        <f t="shared" si="560"/>
        <v>0</v>
      </c>
      <c r="DS29" s="111"/>
      <c r="DT29" s="140"/>
      <c r="DU29" s="141" t="e">
        <f t="shared" si="561"/>
        <v>#DIV/0!</v>
      </c>
      <c r="DV29" s="145">
        <f>'прил № 3 (01.01.20)'!JD1293</f>
        <v>0</v>
      </c>
      <c r="DW29" s="431">
        <f t="shared" si="562"/>
        <v>0</v>
      </c>
      <c r="DX29" s="432">
        <f t="shared" si="563"/>
        <v>0</v>
      </c>
      <c r="DY29" s="138">
        <f t="shared" si="564"/>
        <v>0</v>
      </c>
      <c r="DZ29" s="433">
        <f t="shared" si="540"/>
        <v>0</v>
      </c>
      <c r="EA29" s="139">
        <f t="shared" si="565"/>
        <v>0</v>
      </c>
      <c r="EB29" s="111">
        <f t="shared" si="566"/>
        <v>0</v>
      </c>
      <c r="EC29" s="111"/>
      <c r="ED29" s="140"/>
      <c r="EE29" s="141" t="e">
        <f t="shared" si="567"/>
        <v>#DIV/0!</v>
      </c>
      <c r="EF29" s="145">
        <f>'прил № 3 (01.01.20)'!JY1293</f>
        <v>0</v>
      </c>
      <c r="EG29" s="431">
        <f t="shared" si="568"/>
        <v>0</v>
      </c>
      <c r="EH29" s="432">
        <f t="shared" si="569"/>
        <v>0</v>
      </c>
      <c r="EI29" s="138">
        <f t="shared" si="570"/>
        <v>0</v>
      </c>
      <c r="EJ29" s="433">
        <f t="shared" si="540"/>
        <v>0</v>
      </c>
      <c r="EK29" s="139">
        <f t="shared" si="571"/>
        <v>0</v>
      </c>
      <c r="EL29" s="111">
        <f t="shared" si="572"/>
        <v>0</v>
      </c>
      <c r="EM29" s="111"/>
      <c r="EN29" s="140"/>
      <c r="EO29" s="141" t="e">
        <f t="shared" si="573"/>
        <v>#DIV/0!</v>
      </c>
      <c r="EP29" s="145">
        <f>'прил № 3 (01.01.20)'!KT1293</f>
        <v>0</v>
      </c>
      <c r="EQ29" s="431">
        <f t="shared" si="574"/>
        <v>0</v>
      </c>
      <c r="ER29" s="432">
        <f t="shared" si="575"/>
        <v>0</v>
      </c>
      <c r="ES29" s="138">
        <f t="shared" si="576"/>
        <v>0</v>
      </c>
      <c r="ET29" s="433">
        <f t="shared" si="540"/>
        <v>0</v>
      </c>
      <c r="EU29" s="139">
        <f t="shared" si="577"/>
        <v>0</v>
      </c>
      <c r="EV29" s="111">
        <f t="shared" si="578"/>
        <v>0</v>
      </c>
      <c r="EW29" s="111"/>
      <c r="EX29" s="140"/>
      <c r="EY29" s="141" t="e">
        <f t="shared" si="579"/>
        <v>#DIV/0!</v>
      </c>
      <c r="EZ29" s="145">
        <f>'прил № 3 (01.01.20)'!LO1293</f>
        <v>0</v>
      </c>
      <c r="FA29" s="431">
        <f t="shared" si="580"/>
        <v>0</v>
      </c>
      <c r="FB29" s="432">
        <f t="shared" si="581"/>
        <v>0</v>
      </c>
      <c r="FC29" s="138">
        <f t="shared" si="582"/>
        <v>0</v>
      </c>
      <c r="FD29" s="433">
        <f t="shared" si="583"/>
        <v>8.2799999999999994</v>
      </c>
      <c r="FE29" s="139">
        <f t="shared" si="584"/>
        <v>0</v>
      </c>
      <c r="FF29" s="111">
        <f t="shared" si="585"/>
        <v>0</v>
      </c>
      <c r="FG29" s="111"/>
      <c r="FH29" s="140"/>
      <c r="FI29" s="141" t="e">
        <f t="shared" si="586"/>
        <v>#DIV/0!</v>
      </c>
      <c r="FJ29" s="145">
        <f>'прил № 3 (01.01.20)'!MJ1293</f>
        <v>0</v>
      </c>
      <c r="FK29" s="431">
        <f t="shared" si="587"/>
        <v>0</v>
      </c>
      <c r="FL29" s="432">
        <f t="shared" si="588"/>
        <v>0</v>
      </c>
      <c r="FM29" s="138">
        <f t="shared" si="589"/>
        <v>0</v>
      </c>
      <c r="FN29" s="433">
        <f t="shared" si="583"/>
        <v>0</v>
      </c>
      <c r="FO29" s="139">
        <f t="shared" si="590"/>
        <v>0</v>
      </c>
      <c r="FP29" s="111">
        <f t="shared" si="591"/>
        <v>0</v>
      </c>
      <c r="FQ29" s="111"/>
      <c r="FR29" s="140"/>
      <c r="FS29" s="141" t="e">
        <f t="shared" si="592"/>
        <v>#DIV/0!</v>
      </c>
      <c r="FT29" s="145">
        <f>'прил № 3 (01.01.20)'!NE1293</f>
        <v>0</v>
      </c>
      <c r="FU29" s="431">
        <f t="shared" si="593"/>
        <v>0</v>
      </c>
      <c r="FV29" s="432">
        <f t="shared" si="594"/>
        <v>0</v>
      </c>
      <c r="FW29" s="138">
        <f t="shared" si="595"/>
        <v>0</v>
      </c>
      <c r="FX29" s="433">
        <f t="shared" si="583"/>
        <v>0</v>
      </c>
      <c r="FY29" s="139">
        <f t="shared" si="596"/>
        <v>0</v>
      </c>
      <c r="FZ29" s="111">
        <f t="shared" si="597"/>
        <v>0</v>
      </c>
      <c r="GA29" s="111"/>
      <c r="GB29" s="140"/>
      <c r="GC29" s="141" t="e">
        <f t="shared" si="598"/>
        <v>#DIV/0!</v>
      </c>
      <c r="GD29" s="145">
        <f>'прил № 3 (01.01.20)'!NZ1293</f>
        <v>0</v>
      </c>
      <c r="GE29" s="431">
        <f t="shared" si="599"/>
        <v>0</v>
      </c>
      <c r="GF29" s="432">
        <f t="shared" si="600"/>
        <v>0</v>
      </c>
      <c r="GG29" s="138">
        <f t="shared" si="601"/>
        <v>0</v>
      </c>
      <c r="GH29" s="433">
        <f t="shared" si="583"/>
        <v>8.2799999999999994</v>
      </c>
      <c r="GI29" s="139">
        <f t="shared" si="602"/>
        <v>0</v>
      </c>
      <c r="GJ29" s="111">
        <f t="shared" si="603"/>
        <v>0</v>
      </c>
      <c r="GK29" s="111"/>
      <c r="GL29" s="140"/>
      <c r="GM29" s="141" t="e">
        <f t="shared" si="604"/>
        <v>#DIV/0!</v>
      </c>
      <c r="GN29" s="145">
        <f>'прил № 3 (01.01.20)'!OU1293</f>
        <v>0</v>
      </c>
      <c r="GO29" s="431">
        <f t="shared" si="605"/>
        <v>0</v>
      </c>
      <c r="GP29" s="432">
        <f t="shared" si="606"/>
        <v>0</v>
      </c>
      <c r="GQ29" s="138">
        <f t="shared" si="607"/>
        <v>0</v>
      </c>
      <c r="GR29" s="433">
        <f t="shared" si="583"/>
        <v>0</v>
      </c>
      <c r="GS29" s="139">
        <f t="shared" si="608"/>
        <v>0</v>
      </c>
      <c r="GT29" s="111">
        <f t="shared" si="609"/>
        <v>0</v>
      </c>
      <c r="GU29" s="111"/>
      <c r="GV29" s="140"/>
      <c r="GW29" s="141" t="e">
        <f t="shared" si="610"/>
        <v>#DIV/0!</v>
      </c>
      <c r="GX29" s="145">
        <f>'прил № 3 (01.01.20)'!PP1293</f>
        <v>0</v>
      </c>
      <c r="GY29" s="431">
        <f t="shared" si="611"/>
        <v>0</v>
      </c>
      <c r="GZ29" s="432">
        <f t="shared" si="612"/>
        <v>0</v>
      </c>
      <c r="HA29" s="138">
        <f t="shared" si="613"/>
        <v>0</v>
      </c>
      <c r="HB29" s="433">
        <f t="shared" si="583"/>
        <v>8.2799999999999994</v>
      </c>
      <c r="HC29" s="139">
        <f t="shared" si="614"/>
        <v>0</v>
      </c>
      <c r="HD29" s="111">
        <f t="shared" si="615"/>
        <v>0</v>
      </c>
      <c r="HE29" s="111"/>
      <c r="HF29" s="140"/>
      <c r="HG29" s="141" t="e">
        <f t="shared" si="616"/>
        <v>#DIV/0!</v>
      </c>
      <c r="HH29" s="145">
        <f>'прил № 3 (01.01.20)'!QK1293</f>
        <v>0</v>
      </c>
      <c r="HI29" s="431">
        <f t="shared" si="617"/>
        <v>0</v>
      </c>
      <c r="HJ29" s="432">
        <f t="shared" si="618"/>
        <v>0</v>
      </c>
      <c r="HK29" s="138">
        <f t="shared" si="619"/>
        <v>0</v>
      </c>
      <c r="HL29" s="433">
        <f t="shared" si="583"/>
        <v>0</v>
      </c>
      <c r="HM29" s="139">
        <f t="shared" si="620"/>
        <v>0</v>
      </c>
      <c r="HN29" s="111">
        <f t="shared" si="621"/>
        <v>0</v>
      </c>
      <c r="HO29" s="111"/>
      <c r="HP29" s="140"/>
      <c r="HQ29" s="141" t="e">
        <f t="shared" si="622"/>
        <v>#DIV/0!</v>
      </c>
      <c r="HR29" s="145">
        <f>'прил № 3 (01.01.20)'!RF1293</f>
        <v>0</v>
      </c>
      <c r="HS29" s="431">
        <f t="shared" si="623"/>
        <v>0</v>
      </c>
      <c r="HT29" s="432">
        <f t="shared" si="624"/>
        <v>0</v>
      </c>
      <c r="HU29" s="138">
        <f t="shared" si="625"/>
        <v>0</v>
      </c>
      <c r="HV29" s="433">
        <f t="shared" si="626"/>
        <v>0</v>
      </c>
      <c r="HW29" s="139">
        <f t="shared" si="627"/>
        <v>0</v>
      </c>
      <c r="HX29" s="111">
        <f t="shared" si="628"/>
        <v>0</v>
      </c>
      <c r="HY29" s="111"/>
      <c r="HZ29" s="140"/>
      <c r="IA29" s="141" t="e">
        <f t="shared" si="629"/>
        <v>#DIV/0!</v>
      </c>
      <c r="IB29" s="145">
        <f>'прил № 3 (01.01.20)'!SA1293</f>
        <v>0</v>
      </c>
      <c r="IC29" s="431">
        <f t="shared" si="630"/>
        <v>0</v>
      </c>
      <c r="ID29" s="432">
        <f t="shared" si="631"/>
        <v>0</v>
      </c>
      <c r="IE29" s="138">
        <f t="shared" si="632"/>
        <v>0</v>
      </c>
      <c r="IF29" s="433">
        <f t="shared" si="626"/>
        <v>0</v>
      </c>
      <c r="IG29" s="139">
        <f t="shared" si="633"/>
        <v>0</v>
      </c>
      <c r="IH29" s="111">
        <f t="shared" si="634"/>
        <v>0</v>
      </c>
      <c r="II29" s="111"/>
      <c r="IJ29" s="140"/>
      <c r="IK29" s="141" t="e">
        <f t="shared" si="635"/>
        <v>#DIV/0!</v>
      </c>
      <c r="IL29" s="145">
        <f>'прил № 3 (01.01.20)'!SV1293</f>
        <v>0</v>
      </c>
      <c r="IM29" s="431">
        <f t="shared" si="636"/>
        <v>0</v>
      </c>
      <c r="IN29" s="432">
        <f t="shared" si="637"/>
        <v>0</v>
      </c>
      <c r="IO29" s="138">
        <f t="shared" si="638"/>
        <v>0</v>
      </c>
      <c r="IP29" s="433">
        <f t="shared" si="626"/>
        <v>0</v>
      </c>
      <c r="IQ29" s="139">
        <f t="shared" si="639"/>
        <v>0</v>
      </c>
      <c r="IR29" s="111">
        <f t="shared" si="640"/>
        <v>0</v>
      </c>
      <c r="IS29" s="111"/>
      <c r="IT29" s="140"/>
      <c r="IU29" s="141" t="e">
        <f t="shared" si="641"/>
        <v>#DIV/0!</v>
      </c>
      <c r="IV29" s="145">
        <f>'прил № 3 (01.01.20)'!TQ1293</f>
        <v>0</v>
      </c>
      <c r="IW29" s="431">
        <f t="shared" si="642"/>
        <v>0</v>
      </c>
      <c r="IX29" s="432">
        <f t="shared" si="643"/>
        <v>0</v>
      </c>
      <c r="IY29" s="138">
        <f t="shared" si="644"/>
        <v>0</v>
      </c>
      <c r="IZ29" s="433">
        <f t="shared" si="626"/>
        <v>0</v>
      </c>
      <c r="JA29" s="139">
        <f t="shared" si="645"/>
        <v>0</v>
      </c>
      <c r="JB29" s="111">
        <f t="shared" si="646"/>
        <v>0</v>
      </c>
      <c r="JC29" s="111"/>
      <c r="JD29" s="140"/>
      <c r="JE29" s="141" t="e">
        <f t="shared" si="647"/>
        <v>#DIV/0!</v>
      </c>
      <c r="JF29" s="145">
        <f>'прил № 3 (01.01.20)'!UL1293</f>
        <v>0</v>
      </c>
      <c r="JG29" s="431">
        <f t="shared" si="648"/>
        <v>0</v>
      </c>
      <c r="JH29" s="432">
        <f t="shared" si="649"/>
        <v>0</v>
      </c>
      <c r="JI29" s="138">
        <f t="shared" si="650"/>
        <v>0</v>
      </c>
      <c r="JJ29" s="433">
        <f t="shared" si="626"/>
        <v>0</v>
      </c>
      <c r="JK29" s="139">
        <f t="shared" si="651"/>
        <v>0</v>
      </c>
      <c r="JL29" s="111">
        <f t="shared" si="652"/>
        <v>0</v>
      </c>
      <c r="JM29" s="111"/>
      <c r="JN29" s="140"/>
      <c r="JO29" s="141" t="e">
        <f t="shared" si="653"/>
        <v>#DIV/0!</v>
      </c>
      <c r="JP29" s="145">
        <f>'прил № 3 (01.01.20)'!VG1293</f>
        <v>0</v>
      </c>
      <c r="JQ29" s="431">
        <f t="shared" si="654"/>
        <v>0</v>
      </c>
      <c r="JR29" s="432">
        <f t="shared" si="655"/>
        <v>0</v>
      </c>
      <c r="JS29" s="138">
        <f t="shared" si="656"/>
        <v>0</v>
      </c>
      <c r="JT29" s="433">
        <f t="shared" si="626"/>
        <v>0</v>
      </c>
      <c r="JU29" s="139">
        <f t="shared" si="657"/>
        <v>0</v>
      </c>
      <c r="JV29" s="111">
        <f t="shared" si="658"/>
        <v>0</v>
      </c>
      <c r="JW29" s="111"/>
      <c r="JX29" s="140"/>
      <c r="JY29" s="141" t="e">
        <f t="shared" si="659"/>
        <v>#DIV/0!</v>
      </c>
      <c r="JZ29" s="145">
        <f>'прил № 3 (01.01.20)'!WB1293</f>
        <v>0</v>
      </c>
      <c r="KA29" s="431">
        <f t="shared" si="660"/>
        <v>0</v>
      </c>
      <c r="KB29" s="432">
        <f t="shared" si="661"/>
        <v>0</v>
      </c>
      <c r="KC29" s="138">
        <f t="shared" si="662"/>
        <v>0</v>
      </c>
      <c r="KD29" s="433">
        <f t="shared" si="626"/>
        <v>0</v>
      </c>
      <c r="KE29" s="139">
        <f t="shared" si="663"/>
        <v>0</v>
      </c>
      <c r="KF29" s="111">
        <f t="shared" si="664"/>
        <v>0</v>
      </c>
      <c r="KG29" s="111"/>
      <c r="KH29" s="140"/>
      <c r="KI29" s="141" t="e">
        <f t="shared" si="665"/>
        <v>#DIV/0!</v>
      </c>
      <c r="KJ29" s="145">
        <f>'прил № 3 (01.01.20)'!WW1293</f>
        <v>0</v>
      </c>
      <c r="KK29" s="431">
        <f t="shared" si="666"/>
        <v>0</v>
      </c>
      <c r="KL29" s="432">
        <f t="shared" si="667"/>
        <v>0</v>
      </c>
      <c r="KM29" s="138">
        <f t="shared" si="668"/>
        <v>0</v>
      </c>
      <c r="KN29" s="433">
        <f t="shared" si="669"/>
        <v>0</v>
      </c>
      <c r="KO29" s="139">
        <f t="shared" si="670"/>
        <v>0</v>
      </c>
      <c r="KP29" s="111">
        <f t="shared" si="671"/>
        <v>0</v>
      </c>
      <c r="KQ29" s="111"/>
      <c r="KR29" s="140"/>
      <c r="KS29" s="141" t="e">
        <f t="shared" si="672"/>
        <v>#DIV/0!</v>
      </c>
      <c r="KT29" s="145">
        <f>'прил № 3 (01.01.20)'!XR1293</f>
        <v>0</v>
      </c>
      <c r="KU29" s="431" t="e">
        <f t="shared" si="673"/>
        <v>#DIV/0!</v>
      </c>
      <c r="KV29" s="432" t="e">
        <f t="shared" si="674"/>
        <v>#DIV/0!</v>
      </c>
      <c r="KW29" s="138">
        <f t="shared" si="675"/>
        <v>0</v>
      </c>
      <c r="KX29" s="433">
        <f t="shared" si="669"/>
        <v>0</v>
      </c>
      <c r="KY29" s="139">
        <f t="shared" si="676"/>
        <v>0</v>
      </c>
      <c r="KZ29" s="111">
        <f t="shared" si="677"/>
        <v>0</v>
      </c>
      <c r="LA29" s="111"/>
      <c r="LB29" s="140"/>
      <c r="LC29" s="141" t="e">
        <f t="shared" si="678"/>
        <v>#DIV/0!</v>
      </c>
      <c r="LD29" s="322">
        <f t="shared" si="484"/>
        <v>0</v>
      </c>
      <c r="LE29" s="431">
        <f t="shared" si="485"/>
        <v>0</v>
      </c>
      <c r="LF29" s="432">
        <f t="shared" si="486"/>
        <v>0</v>
      </c>
      <c r="LG29" s="138">
        <f t="shared" si="487"/>
        <v>0</v>
      </c>
      <c r="LH29" s="433">
        <f t="shared" si="488"/>
        <v>8.2799999999999994</v>
      </c>
      <c r="LI29" s="139">
        <f t="shared" si="489"/>
        <v>0</v>
      </c>
      <c r="LJ29" s="111">
        <f t="shared" si="490"/>
        <v>0</v>
      </c>
      <c r="LK29" s="111"/>
      <c r="LL29" s="140"/>
    </row>
    <row r="30" spans="1:324" s="710" customFormat="1" ht="15" customHeight="1">
      <c r="A30" s="830"/>
      <c r="B30" s="830" t="s">
        <v>1160</v>
      </c>
      <c r="C30" s="12"/>
      <c r="D30" s="12"/>
      <c r="E30" s="12"/>
      <c r="F30" s="831"/>
      <c r="G30" s="832"/>
      <c r="H30" s="433"/>
      <c r="I30" s="833"/>
      <c r="J30" s="433"/>
      <c r="K30" s="834"/>
      <c r="L30" s="98"/>
      <c r="M30" s="98"/>
      <c r="N30" s="835"/>
      <c r="O30" s="836"/>
      <c r="P30" s="831"/>
      <c r="Q30" s="832"/>
      <c r="R30" s="433"/>
      <c r="S30" s="833"/>
      <c r="T30" s="433"/>
      <c r="U30" s="834"/>
      <c r="V30" s="98"/>
      <c r="W30" s="98"/>
      <c r="X30" s="835"/>
      <c r="Y30" s="836"/>
      <c r="Z30" s="831"/>
      <c r="AA30" s="832"/>
      <c r="AB30" s="433"/>
      <c r="AC30" s="833"/>
      <c r="AD30" s="433"/>
      <c r="AE30" s="834"/>
      <c r="AF30" s="98"/>
      <c r="AG30" s="98"/>
      <c r="AH30" s="835"/>
      <c r="AI30" s="836"/>
      <c r="AJ30" s="831"/>
      <c r="AK30" s="832"/>
      <c r="AL30" s="433"/>
      <c r="AM30" s="833"/>
      <c r="AN30" s="433"/>
      <c r="AO30" s="834"/>
      <c r="AP30" s="98"/>
      <c r="AQ30" s="98"/>
      <c r="AR30" s="835"/>
      <c r="AS30" s="836"/>
      <c r="AT30" s="831"/>
      <c r="AU30" s="832"/>
      <c r="AV30" s="433"/>
      <c r="AW30" s="833"/>
      <c r="AX30" s="433"/>
      <c r="AY30" s="834"/>
      <c r="AZ30" s="98"/>
      <c r="BA30" s="98"/>
      <c r="BB30" s="835"/>
      <c r="BC30" s="836"/>
      <c r="BD30" s="831"/>
      <c r="BE30" s="832"/>
      <c r="BF30" s="433"/>
      <c r="BG30" s="833"/>
      <c r="BH30" s="433"/>
      <c r="BI30" s="834"/>
      <c r="BJ30" s="98"/>
      <c r="BK30" s="98"/>
      <c r="BL30" s="835"/>
      <c r="BM30" s="836"/>
      <c r="BN30" s="831"/>
      <c r="BO30" s="832"/>
      <c r="BP30" s="433"/>
      <c r="BQ30" s="833"/>
      <c r="BR30" s="433"/>
      <c r="BS30" s="834"/>
      <c r="BT30" s="98"/>
      <c r="BU30" s="98"/>
      <c r="BV30" s="835"/>
      <c r="BW30" s="836"/>
      <c r="BX30" s="831"/>
      <c r="BY30" s="832"/>
      <c r="BZ30" s="433"/>
      <c r="CA30" s="833"/>
      <c r="CB30" s="433"/>
      <c r="CC30" s="834"/>
      <c r="CD30" s="98"/>
      <c r="CE30" s="98"/>
      <c r="CF30" s="835"/>
      <c r="CG30" s="836"/>
      <c r="CH30" s="831"/>
      <c r="CI30" s="832"/>
      <c r="CJ30" s="433"/>
      <c r="CK30" s="833"/>
      <c r="CL30" s="433"/>
      <c r="CM30" s="834"/>
      <c r="CN30" s="98"/>
      <c r="CO30" s="98"/>
      <c r="CP30" s="835"/>
      <c r="CQ30" s="836"/>
      <c r="CR30" s="831"/>
      <c r="CS30" s="832"/>
      <c r="CT30" s="433"/>
      <c r="CU30" s="833"/>
      <c r="CV30" s="433"/>
      <c r="CW30" s="834"/>
      <c r="CX30" s="98"/>
      <c r="CY30" s="98"/>
      <c r="CZ30" s="835"/>
      <c r="DA30" s="836"/>
      <c r="DB30" s="831"/>
      <c r="DC30" s="832"/>
      <c r="DD30" s="433"/>
      <c r="DE30" s="833"/>
      <c r="DF30" s="433"/>
      <c r="DG30" s="834"/>
      <c r="DH30" s="98"/>
      <c r="DI30" s="98"/>
      <c r="DJ30" s="835"/>
      <c r="DK30" s="836"/>
      <c r="DL30" s="831"/>
      <c r="DM30" s="832"/>
      <c r="DN30" s="433"/>
      <c r="DO30" s="833"/>
      <c r="DP30" s="433"/>
      <c r="DQ30" s="834"/>
      <c r="DR30" s="98"/>
      <c r="DS30" s="98"/>
      <c r="DT30" s="835"/>
      <c r="DU30" s="836"/>
      <c r="DV30" s="831"/>
      <c r="DW30" s="832"/>
      <c r="DX30" s="433"/>
      <c r="DY30" s="833"/>
      <c r="DZ30" s="433"/>
      <c r="EA30" s="834"/>
      <c r="EB30" s="98"/>
      <c r="EC30" s="98"/>
      <c r="ED30" s="835"/>
      <c r="EE30" s="836"/>
      <c r="EF30" s="831"/>
      <c r="EG30" s="832"/>
      <c r="EH30" s="433"/>
      <c r="EI30" s="833"/>
      <c r="EJ30" s="433"/>
      <c r="EK30" s="834"/>
      <c r="EL30" s="98"/>
      <c r="EM30" s="98"/>
      <c r="EN30" s="835"/>
      <c r="EO30" s="836"/>
      <c r="EP30" s="831"/>
      <c r="EQ30" s="832"/>
      <c r="ER30" s="433"/>
      <c r="ES30" s="833"/>
      <c r="ET30" s="433"/>
      <c r="EU30" s="834"/>
      <c r="EV30" s="98"/>
      <c r="EW30" s="98"/>
      <c r="EX30" s="835"/>
      <c r="EY30" s="836"/>
      <c r="EZ30" s="831"/>
      <c r="FA30" s="832"/>
      <c r="FB30" s="433"/>
      <c r="FC30" s="833"/>
      <c r="FD30" s="433"/>
      <c r="FE30" s="834"/>
      <c r="FF30" s="98"/>
      <c r="FG30" s="98"/>
      <c r="FH30" s="835"/>
      <c r="FI30" s="836"/>
      <c r="FJ30" s="831"/>
      <c r="FK30" s="832"/>
      <c r="FL30" s="433"/>
      <c r="FM30" s="833"/>
      <c r="FN30" s="433"/>
      <c r="FO30" s="834"/>
      <c r="FP30" s="98"/>
      <c r="FQ30" s="98"/>
      <c r="FR30" s="835"/>
      <c r="FS30" s="836"/>
      <c r="FT30" s="831"/>
      <c r="FU30" s="832"/>
      <c r="FV30" s="433"/>
      <c r="FW30" s="833"/>
      <c r="FX30" s="433"/>
      <c r="FY30" s="834"/>
      <c r="FZ30" s="98"/>
      <c r="GA30" s="98"/>
      <c r="GB30" s="835"/>
      <c r="GC30" s="836"/>
      <c r="GD30" s="831"/>
      <c r="GE30" s="832"/>
      <c r="GF30" s="433"/>
      <c r="GG30" s="833"/>
      <c r="GH30" s="433"/>
      <c r="GI30" s="834"/>
      <c r="GJ30" s="98"/>
      <c r="GK30" s="98"/>
      <c r="GL30" s="835"/>
      <c r="GM30" s="836"/>
      <c r="GN30" s="831"/>
      <c r="GO30" s="832"/>
      <c r="GP30" s="433"/>
      <c r="GQ30" s="833"/>
      <c r="GR30" s="433"/>
      <c r="GS30" s="834"/>
      <c r="GT30" s="98"/>
      <c r="GU30" s="98"/>
      <c r="GV30" s="835"/>
      <c r="GW30" s="836"/>
      <c r="GX30" s="831"/>
      <c r="GY30" s="832"/>
      <c r="GZ30" s="433"/>
      <c r="HA30" s="833"/>
      <c r="HB30" s="433"/>
      <c r="HC30" s="834"/>
      <c r="HD30" s="98"/>
      <c r="HE30" s="98"/>
      <c r="HF30" s="835"/>
      <c r="HG30" s="836"/>
      <c r="HH30" s="831"/>
      <c r="HI30" s="832"/>
      <c r="HJ30" s="433"/>
      <c r="HK30" s="833"/>
      <c r="HL30" s="433"/>
      <c r="HM30" s="834"/>
      <c r="HN30" s="98"/>
      <c r="HO30" s="98"/>
      <c r="HP30" s="835"/>
      <c r="HQ30" s="836"/>
      <c r="HR30" s="831"/>
      <c r="HS30" s="832"/>
      <c r="HT30" s="433"/>
      <c r="HU30" s="833"/>
      <c r="HV30" s="433"/>
      <c r="HW30" s="834"/>
      <c r="HX30" s="98"/>
      <c r="HY30" s="98"/>
      <c r="HZ30" s="835"/>
      <c r="IA30" s="836"/>
      <c r="IB30" s="831"/>
      <c r="IC30" s="832"/>
      <c r="ID30" s="433"/>
      <c r="IE30" s="833"/>
      <c r="IF30" s="433"/>
      <c r="IG30" s="834"/>
      <c r="IH30" s="98"/>
      <c r="II30" s="98"/>
      <c r="IJ30" s="835"/>
      <c r="IK30" s="836"/>
      <c r="IL30" s="831"/>
      <c r="IM30" s="832"/>
      <c r="IN30" s="433"/>
      <c r="IO30" s="833"/>
      <c r="IP30" s="433"/>
      <c r="IQ30" s="834"/>
      <c r="IR30" s="98"/>
      <c r="IS30" s="98"/>
      <c r="IT30" s="835"/>
      <c r="IU30" s="836"/>
      <c r="IV30" s="831"/>
      <c r="IW30" s="832"/>
      <c r="IX30" s="433"/>
      <c r="IY30" s="833"/>
      <c r="IZ30" s="433"/>
      <c r="JA30" s="834"/>
      <c r="JB30" s="98"/>
      <c r="JC30" s="98"/>
      <c r="JD30" s="835"/>
      <c r="JE30" s="836"/>
      <c r="JF30" s="831"/>
      <c r="JG30" s="832"/>
      <c r="JH30" s="433"/>
      <c r="JI30" s="833"/>
      <c r="JJ30" s="433"/>
      <c r="JK30" s="834"/>
      <c r="JL30" s="98"/>
      <c r="JM30" s="98"/>
      <c r="JN30" s="835"/>
      <c r="JO30" s="836"/>
      <c r="JP30" s="831"/>
      <c r="JQ30" s="832"/>
      <c r="JR30" s="433"/>
      <c r="JS30" s="833"/>
      <c r="JT30" s="433"/>
      <c r="JU30" s="834"/>
      <c r="JV30" s="98"/>
      <c r="JW30" s="98"/>
      <c r="JX30" s="835"/>
      <c r="JY30" s="836"/>
      <c r="JZ30" s="831"/>
      <c r="KA30" s="832"/>
      <c r="KB30" s="433"/>
      <c r="KC30" s="833"/>
      <c r="KD30" s="433"/>
      <c r="KE30" s="834"/>
      <c r="KF30" s="98"/>
      <c r="KG30" s="98"/>
      <c r="KH30" s="835"/>
      <c r="KI30" s="836"/>
      <c r="KJ30" s="831"/>
      <c r="KK30" s="832"/>
      <c r="KL30" s="433"/>
      <c r="KM30" s="833"/>
      <c r="KN30" s="433"/>
      <c r="KO30" s="834"/>
      <c r="KP30" s="98"/>
      <c r="KQ30" s="98"/>
      <c r="KR30" s="835"/>
      <c r="KS30" s="836"/>
      <c r="KT30" s="831"/>
      <c r="KU30" s="832"/>
      <c r="KV30" s="433"/>
      <c r="KW30" s="833"/>
      <c r="KX30" s="433"/>
      <c r="KY30" s="834"/>
      <c r="KZ30" s="98"/>
      <c r="LA30" s="98"/>
      <c r="LB30" s="835"/>
      <c r="LC30" s="836"/>
      <c r="LD30" s="837"/>
      <c r="LE30" s="832"/>
      <c r="LF30" s="433"/>
      <c r="LG30" s="833"/>
      <c r="LH30" s="433"/>
      <c r="LI30" s="834"/>
      <c r="LJ30" s="98"/>
      <c r="LK30" s="98"/>
      <c r="LL30" s="835"/>
    </row>
    <row r="31" spans="1:324" ht="15" customHeight="1">
      <c r="A31" s="611"/>
      <c r="B31" s="12" t="s">
        <v>714</v>
      </c>
      <c r="C31" s="12" t="s">
        <v>840</v>
      </c>
      <c r="D31" s="12" t="s">
        <v>422</v>
      </c>
      <c r="E31" s="4" t="s">
        <v>32</v>
      </c>
      <c r="F31" s="145">
        <f>'прил № 3 (01.01.20)'!L1296</f>
        <v>92</v>
      </c>
      <c r="G31" s="431">
        <f t="shared" si="491"/>
        <v>0.14791000000000001</v>
      </c>
      <c r="H31" s="432">
        <f t="shared" si="492"/>
        <v>0</v>
      </c>
      <c r="I31" s="138">
        <f t="shared" si="270"/>
        <v>0</v>
      </c>
      <c r="J31" s="433">
        <f t="shared" si="493"/>
        <v>0</v>
      </c>
      <c r="K31" s="139">
        <f t="shared" si="271"/>
        <v>0</v>
      </c>
      <c r="L31" s="111">
        <f t="shared" si="272"/>
        <v>0</v>
      </c>
      <c r="M31" s="111"/>
      <c r="N31" s="140"/>
      <c r="O31" s="141">
        <f t="shared" si="273"/>
        <v>0</v>
      </c>
      <c r="P31" s="145">
        <f>'прил № 3 (01.01.20)'!AG1296</f>
        <v>104</v>
      </c>
      <c r="Q31" s="431">
        <f t="shared" ref="Q31:Q38" si="679">P31/P$10</f>
        <v>9.5329999999999998E-2</v>
      </c>
      <c r="R31" s="432">
        <f t="shared" ref="R31:R38" si="680">R$10*Q31</f>
        <v>0</v>
      </c>
      <c r="S31" s="138">
        <f t="shared" ref="S31:S39" si="681">IF(P31&gt;0,R31/P31,0)</f>
        <v>0</v>
      </c>
      <c r="T31" s="433">
        <f t="shared" ref="T31:CB38" si="682">T$10</f>
        <v>0</v>
      </c>
      <c r="U31" s="139">
        <f t="shared" ref="U31:U39" si="683">S31*T31</f>
        <v>0</v>
      </c>
      <c r="V31" s="111">
        <f t="shared" ref="V31:V39" si="684">U31*P31</f>
        <v>0</v>
      </c>
      <c r="W31" s="111"/>
      <c r="X31" s="140"/>
      <c r="Y31" s="141">
        <f t="shared" ref="Y31:Y39" si="685">U31/$LI31</f>
        <v>0</v>
      </c>
      <c r="Z31" s="145">
        <f>'прил № 3 (01.01.20)'!BB1296</f>
        <v>206</v>
      </c>
      <c r="AA31" s="431">
        <f t="shared" ref="AA31:AA38" si="686">Z31/Z$10</f>
        <v>0.24848999999999999</v>
      </c>
      <c r="AB31" s="432">
        <f t="shared" ref="AB31:AB38" si="687">AB$10*AA31</f>
        <v>0</v>
      </c>
      <c r="AC31" s="138">
        <f t="shared" ref="AC31:AC39" si="688">IF(Z31&gt;0,AB31/Z31,0)</f>
        <v>0</v>
      </c>
      <c r="AD31" s="433">
        <f t="shared" si="682"/>
        <v>0</v>
      </c>
      <c r="AE31" s="139">
        <f t="shared" ref="AE31:AE39" si="689">AC31*AD31</f>
        <v>0</v>
      </c>
      <c r="AF31" s="111">
        <f t="shared" ref="AF31:AF39" si="690">AE31*Z31</f>
        <v>0</v>
      </c>
      <c r="AG31" s="111"/>
      <c r="AH31" s="140"/>
      <c r="AI31" s="141">
        <f t="shared" ref="AI31:AI39" si="691">AE31/$LI31</f>
        <v>0</v>
      </c>
      <c r="AJ31" s="145">
        <f>'прил № 3 (01.01.20)'!BW1296</f>
        <v>54</v>
      </c>
      <c r="AK31" s="431">
        <f t="shared" ref="AK31:AK38" si="692">AJ31/AJ$10</f>
        <v>8.4110000000000004E-2</v>
      </c>
      <c r="AL31" s="432">
        <f t="shared" ref="AL31:AL38" si="693">AL$10*AK31</f>
        <v>0</v>
      </c>
      <c r="AM31" s="138">
        <f t="shared" ref="AM31:AM39" si="694">IF(AJ31&gt;0,AL31/AJ31,0)</f>
        <v>0</v>
      </c>
      <c r="AN31" s="433">
        <f t="shared" si="682"/>
        <v>0</v>
      </c>
      <c r="AO31" s="139">
        <f t="shared" ref="AO31:AO39" si="695">AM31*AN31</f>
        <v>0</v>
      </c>
      <c r="AP31" s="111">
        <f t="shared" ref="AP31:AP39" si="696">AO31*AJ31</f>
        <v>0</v>
      </c>
      <c r="AQ31" s="111"/>
      <c r="AR31" s="140"/>
      <c r="AS31" s="141">
        <f t="shared" ref="AS31:AS39" si="697">AO31/$LI31</f>
        <v>0</v>
      </c>
      <c r="AT31" s="145">
        <f>'прил № 3 (01.01.20)'!CR1296</f>
        <v>72</v>
      </c>
      <c r="AU31" s="431">
        <f t="shared" ref="AU31:AU38" si="698">AT31/AT$10</f>
        <v>7.5389999999999999E-2</v>
      </c>
      <c r="AV31" s="432">
        <f t="shared" ref="AV31:AV38" si="699">AV$10*AU31</f>
        <v>0</v>
      </c>
      <c r="AW31" s="138">
        <f t="shared" ref="AW31:AW39" si="700">IF(AT31&gt;0,AV31/AT31,0)</f>
        <v>0</v>
      </c>
      <c r="AX31" s="433">
        <f t="shared" si="682"/>
        <v>0</v>
      </c>
      <c r="AY31" s="139">
        <f t="shared" ref="AY31:AY39" si="701">AW31*AX31</f>
        <v>0</v>
      </c>
      <c r="AZ31" s="111">
        <f t="shared" ref="AZ31:AZ39" si="702">AY31*AT31</f>
        <v>0</v>
      </c>
      <c r="BA31" s="111"/>
      <c r="BB31" s="140"/>
      <c r="BC31" s="141">
        <f t="shared" ref="BC31:BC39" si="703">AY31/$LI31</f>
        <v>0</v>
      </c>
      <c r="BD31" s="145">
        <f>'прил № 3 (01.01.20)'!DM1296</f>
        <v>69</v>
      </c>
      <c r="BE31" s="431">
        <f t="shared" ref="BE31:BE38" si="704">BD31/BD$10</f>
        <v>9.6500000000000002E-2</v>
      </c>
      <c r="BF31" s="432">
        <f t="shared" ref="BF31:BF38" si="705">BF$10*BE31</f>
        <v>0</v>
      </c>
      <c r="BG31" s="138">
        <f t="shared" ref="BG31:BG39" si="706">IF(BD31&gt;0,BF31/BD31,0)</f>
        <v>0</v>
      </c>
      <c r="BH31" s="433">
        <f t="shared" si="682"/>
        <v>0</v>
      </c>
      <c r="BI31" s="139">
        <f t="shared" ref="BI31:BI39" si="707">BG31*BH31</f>
        <v>0</v>
      </c>
      <c r="BJ31" s="111">
        <f t="shared" ref="BJ31:BJ39" si="708">BI31*BD31</f>
        <v>0</v>
      </c>
      <c r="BK31" s="111"/>
      <c r="BL31" s="140"/>
      <c r="BM31" s="141">
        <f t="shared" ref="BM31:BM39" si="709">BI31/$LI31</f>
        <v>0</v>
      </c>
      <c r="BN31" s="145">
        <f>'прил № 3 (01.01.20)'!EH1296</f>
        <v>74</v>
      </c>
      <c r="BO31" s="431">
        <f t="shared" ref="BO31:BO38" si="710">BN31/BN$10</f>
        <v>0.10786999999999999</v>
      </c>
      <c r="BP31" s="432">
        <f t="shared" ref="BP31:BP38" si="711">BP$10*BO31</f>
        <v>0</v>
      </c>
      <c r="BQ31" s="138">
        <f t="shared" ref="BQ31:BQ39" si="712">IF(BN31&gt;0,BP31/BN31,0)</f>
        <v>0</v>
      </c>
      <c r="BR31" s="433">
        <f t="shared" si="682"/>
        <v>0</v>
      </c>
      <c r="BS31" s="139">
        <f t="shared" ref="BS31:BS39" si="713">BQ31*BR31</f>
        <v>0</v>
      </c>
      <c r="BT31" s="111">
        <f t="shared" ref="BT31:BT39" si="714">BS31*BN31</f>
        <v>0</v>
      </c>
      <c r="BU31" s="111"/>
      <c r="BV31" s="140"/>
      <c r="BW31" s="141">
        <f t="shared" ref="BW31:BW39" si="715">BS31/$LI31</f>
        <v>0</v>
      </c>
      <c r="BX31" s="145">
        <f>'прил № 3 (01.01.20)'!FC1296</f>
        <v>117</v>
      </c>
      <c r="BY31" s="431">
        <f t="shared" ref="BY31:BY38" si="716">BX31/BX$10</f>
        <v>0.13911999999999999</v>
      </c>
      <c r="BZ31" s="432">
        <f t="shared" ref="BZ31:BZ38" si="717">BZ$10*BY31</f>
        <v>0</v>
      </c>
      <c r="CA31" s="138">
        <f t="shared" ref="CA31:CA39" si="718">IF(BX31&gt;0,BZ31/BX31,0)</f>
        <v>0</v>
      </c>
      <c r="CB31" s="433">
        <f t="shared" si="682"/>
        <v>0</v>
      </c>
      <c r="CC31" s="139">
        <f t="shared" ref="CC31:CC39" si="719">CA31*CB31</f>
        <v>0</v>
      </c>
      <c r="CD31" s="111">
        <f t="shared" ref="CD31:CD39" si="720">CC31*BX31</f>
        <v>0</v>
      </c>
      <c r="CE31" s="111"/>
      <c r="CF31" s="140"/>
      <c r="CG31" s="141">
        <f t="shared" ref="CG31:CG39" si="721">CC31/$LI31</f>
        <v>0</v>
      </c>
      <c r="CH31" s="145">
        <f>'прил № 3 (01.01.20)'!FX1296</f>
        <v>123</v>
      </c>
      <c r="CI31" s="431">
        <f t="shared" ref="CI31:CI38" si="722">CH31/CH$10</f>
        <v>0.12239</v>
      </c>
      <c r="CJ31" s="432">
        <f t="shared" ref="CJ31:CJ38" si="723">CJ$10*CI31</f>
        <v>0</v>
      </c>
      <c r="CK31" s="138">
        <f t="shared" ref="CK31:CK39" si="724">IF(CH31&gt;0,CJ31/CH31,0)</f>
        <v>0</v>
      </c>
      <c r="CL31" s="433">
        <f t="shared" ref="CL31:ET38" si="725">CL$10</f>
        <v>0</v>
      </c>
      <c r="CM31" s="139">
        <f t="shared" ref="CM31:CM39" si="726">CK31*CL31</f>
        <v>0</v>
      </c>
      <c r="CN31" s="111">
        <f t="shared" ref="CN31:CN39" si="727">CM31*CH31</f>
        <v>0</v>
      </c>
      <c r="CO31" s="111"/>
      <c r="CP31" s="140"/>
      <c r="CQ31" s="141">
        <f t="shared" ref="CQ31:CQ39" si="728">CM31/$LI31</f>
        <v>0</v>
      </c>
      <c r="CR31" s="145">
        <f>'прил № 3 (01.01.20)'!GS1296</f>
        <v>52</v>
      </c>
      <c r="CS31" s="431">
        <f t="shared" ref="CS31:CS38" si="729">CR31/CR$10</f>
        <v>6.4439999999999997E-2</v>
      </c>
      <c r="CT31" s="432">
        <f t="shared" ref="CT31:CT38" si="730">CT$10*CS31</f>
        <v>0</v>
      </c>
      <c r="CU31" s="138">
        <f t="shared" ref="CU31:CU39" si="731">IF(CR31&gt;0,CT31/CR31,0)</f>
        <v>0</v>
      </c>
      <c r="CV31" s="433">
        <f t="shared" si="725"/>
        <v>0</v>
      </c>
      <c r="CW31" s="139">
        <f t="shared" ref="CW31:CW39" si="732">CU31*CV31</f>
        <v>0</v>
      </c>
      <c r="CX31" s="111">
        <f t="shared" ref="CX31:CX39" si="733">CW31*CR31</f>
        <v>0</v>
      </c>
      <c r="CY31" s="111"/>
      <c r="CZ31" s="140"/>
      <c r="DA31" s="141">
        <f t="shared" ref="DA31:DA39" si="734">CW31/$LI31</f>
        <v>0</v>
      </c>
      <c r="DB31" s="145">
        <f>'прил № 3 (01.01.20)'!HN1296</f>
        <v>127</v>
      </c>
      <c r="DC31" s="431">
        <f t="shared" ref="DC31:DC38" si="735">DB31/DB$10</f>
        <v>0.14906</v>
      </c>
      <c r="DD31" s="432">
        <f t="shared" ref="DD31:DD38" si="736">DD$10*DC31</f>
        <v>0</v>
      </c>
      <c r="DE31" s="138">
        <f t="shared" ref="DE31:DE39" si="737">IF(DB31&gt;0,DD31/DB31,0)</f>
        <v>0</v>
      </c>
      <c r="DF31" s="433">
        <f t="shared" si="725"/>
        <v>0</v>
      </c>
      <c r="DG31" s="139">
        <f t="shared" ref="DG31:DG39" si="738">DE31*DF31</f>
        <v>0</v>
      </c>
      <c r="DH31" s="111">
        <f t="shared" ref="DH31:DH39" si="739">DG31*DB31</f>
        <v>0</v>
      </c>
      <c r="DI31" s="111"/>
      <c r="DJ31" s="140"/>
      <c r="DK31" s="141">
        <f t="shared" ref="DK31:DK39" si="740">DG31/$LI31</f>
        <v>0</v>
      </c>
      <c r="DL31" s="145">
        <f>'прил № 3 (01.01.20)'!II1296</f>
        <v>0</v>
      </c>
      <c r="DM31" s="431">
        <f t="shared" ref="DM31:DM38" si="741">DL31/DL$10</f>
        <v>0</v>
      </c>
      <c r="DN31" s="432">
        <f t="shared" ref="DN31:DN38" si="742">DN$10*DM31</f>
        <v>0</v>
      </c>
      <c r="DO31" s="138">
        <f t="shared" ref="DO31:DO39" si="743">IF(DL31&gt;0,DN31/DL31,0)</f>
        <v>0</v>
      </c>
      <c r="DP31" s="433">
        <f t="shared" si="725"/>
        <v>0</v>
      </c>
      <c r="DQ31" s="139">
        <f t="shared" ref="DQ31:DQ39" si="744">DO31*DP31</f>
        <v>0</v>
      </c>
      <c r="DR31" s="111">
        <f t="shared" ref="DR31:DR39" si="745">DQ31*DL31</f>
        <v>0</v>
      </c>
      <c r="DS31" s="111"/>
      <c r="DT31" s="140"/>
      <c r="DU31" s="141">
        <f t="shared" ref="DU31:DU39" si="746">DQ31/$LI31</f>
        <v>0</v>
      </c>
      <c r="DV31" s="145">
        <f>'прил № 3 (01.01.20)'!JD1296</f>
        <v>61</v>
      </c>
      <c r="DW31" s="431">
        <f t="shared" ref="DW31:DW38" si="747">DV31/DV$10</f>
        <v>7.9430000000000001E-2</v>
      </c>
      <c r="DX31" s="432">
        <f t="shared" ref="DX31:DX38" si="748">DX$10*DW31</f>
        <v>0</v>
      </c>
      <c r="DY31" s="138">
        <f t="shared" ref="DY31:DY39" si="749">IF(DV31&gt;0,DX31/DV31,0)</f>
        <v>0</v>
      </c>
      <c r="DZ31" s="433">
        <f t="shared" si="725"/>
        <v>0</v>
      </c>
      <c r="EA31" s="139">
        <f t="shared" ref="EA31:EA39" si="750">DY31*DZ31</f>
        <v>0</v>
      </c>
      <c r="EB31" s="111">
        <f t="shared" ref="EB31:EB39" si="751">EA31*DV31</f>
        <v>0</v>
      </c>
      <c r="EC31" s="111"/>
      <c r="ED31" s="140"/>
      <c r="EE31" s="141">
        <f t="shared" ref="EE31:EE39" si="752">EA31/$LI31</f>
        <v>0</v>
      </c>
      <c r="EF31" s="145">
        <f>'прил № 3 (01.01.20)'!JY1296</f>
        <v>70</v>
      </c>
      <c r="EG31" s="431">
        <f t="shared" ref="EG31:EG38" si="753">EF31/EF$10</f>
        <v>7.8210000000000002E-2</v>
      </c>
      <c r="EH31" s="432">
        <f t="shared" ref="EH31:EH38" si="754">EH$10*EG31</f>
        <v>0</v>
      </c>
      <c r="EI31" s="138">
        <f t="shared" ref="EI31:EI39" si="755">IF(EF31&gt;0,EH31/EF31,0)</f>
        <v>0</v>
      </c>
      <c r="EJ31" s="433">
        <f t="shared" si="725"/>
        <v>0</v>
      </c>
      <c r="EK31" s="139">
        <f t="shared" ref="EK31:EK39" si="756">EI31*EJ31</f>
        <v>0</v>
      </c>
      <c r="EL31" s="111">
        <f t="shared" ref="EL31:EL39" si="757">EK31*EF31</f>
        <v>0</v>
      </c>
      <c r="EM31" s="111"/>
      <c r="EN31" s="140"/>
      <c r="EO31" s="141">
        <f t="shared" ref="EO31:EO39" si="758">EK31/$LI31</f>
        <v>0</v>
      </c>
      <c r="EP31" s="145">
        <f>'прил № 3 (01.01.20)'!KT1296</f>
        <v>58</v>
      </c>
      <c r="EQ31" s="431">
        <f t="shared" ref="EQ31:EQ38" si="759">EP31/EP$10</f>
        <v>6.9540000000000005E-2</v>
      </c>
      <c r="ER31" s="432">
        <f t="shared" ref="ER31:ER38" si="760">ER$10*EQ31</f>
        <v>0</v>
      </c>
      <c r="ES31" s="138">
        <f t="shared" ref="ES31:ES39" si="761">IF(EP31&gt;0,ER31/EP31,0)</f>
        <v>0</v>
      </c>
      <c r="ET31" s="433">
        <f t="shared" si="725"/>
        <v>0</v>
      </c>
      <c r="EU31" s="139">
        <f t="shared" ref="EU31:EU39" si="762">ES31*ET31</f>
        <v>0</v>
      </c>
      <c r="EV31" s="111">
        <f t="shared" ref="EV31:EV39" si="763">EU31*EP31</f>
        <v>0</v>
      </c>
      <c r="EW31" s="111"/>
      <c r="EX31" s="140"/>
      <c r="EY31" s="141">
        <f t="shared" ref="EY31:EY39" si="764">EU31/$LI31</f>
        <v>0</v>
      </c>
      <c r="EZ31" s="145">
        <f>'прил № 3 (01.01.20)'!LO1296</f>
        <v>43</v>
      </c>
      <c r="FA31" s="431">
        <f t="shared" ref="FA31:FA38" si="765">EZ31/EZ$10</f>
        <v>5.1069999999999997E-2</v>
      </c>
      <c r="FB31" s="432">
        <f t="shared" ref="FB31:FB38" si="766">FB$10*FA31</f>
        <v>4100.92</v>
      </c>
      <c r="FC31" s="138">
        <f t="shared" ref="FC31:FC39" si="767">IF(EZ31&gt;0,FB31/EZ31,0)</f>
        <v>95.370232560000005</v>
      </c>
      <c r="FD31" s="433">
        <f t="shared" ref="FD31:HL38" si="768">FD$10</f>
        <v>8.2799999999999994</v>
      </c>
      <c r="FE31" s="139">
        <f t="shared" ref="FE31:FE39" si="769">FC31*FD31</f>
        <v>789.66552999999999</v>
      </c>
      <c r="FF31" s="111">
        <f t="shared" ref="FF31:FF39" si="770">FE31*EZ31</f>
        <v>33955.620000000003</v>
      </c>
      <c r="FG31" s="111"/>
      <c r="FH31" s="140"/>
      <c r="FI31" s="141">
        <f t="shared" ref="FI31:FI39" si="771">FE31/$LI31</f>
        <v>10.12349</v>
      </c>
      <c r="FJ31" s="145">
        <f>'прил № 3 (01.01.20)'!MJ1296</f>
        <v>94</v>
      </c>
      <c r="FK31" s="431">
        <f t="shared" ref="FK31:FK38" si="772">FJ31/FJ$10</f>
        <v>9.2609999999999998E-2</v>
      </c>
      <c r="FL31" s="432">
        <f t="shared" ref="FL31:FL38" si="773">FL$10*FK31</f>
        <v>0</v>
      </c>
      <c r="FM31" s="138">
        <f t="shared" ref="FM31:FM39" si="774">IF(FJ31&gt;0,FL31/FJ31,0)</f>
        <v>0</v>
      </c>
      <c r="FN31" s="433">
        <f t="shared" si="768"/>
        <v>0</v>
      </c>
      <c r="FO31" s="139">
        <f t="shared" ref="FO31:FO39" si="775">FM31*FN31</f>
        <v>0</v>
      </c>
      <c r="FP31" s="111">
        <f t="shared" ref="FP31:FP39" si="776">FO31*FJ31</f>
        <v>0</v>
      </c>
      <c r="FQ31" s="111"/>
      <c r="FR31" s="140"/>
      <c r="FS31" s="141">
        <f t="shared" ref="FS31:FS39" si="777">FO31/$LI31</f>
        <v>0</v>
      </c>
      <c r="FT31" s="145">
        <f>'прил № 3 (01.01.20)'!NE1296</f>
        <v>61</v>
      </c>
      <c r="FU31" s="431">
        <f t="shared" ref="FU31:FU38" si="778">FT31/FT$10</f>
        <v>8.4489999999999996E-2</v>
      </c>
      <c r="FV31" s="432">
        <f t="shared" ref="FV31:FV38" si="779">FV$10*FU31</f>
        <v>0</v>
      </c>
      <c r="FW31" s="138">
        <f t="shared" ref="FW31:FW39" si="780">IF(FT31&gt;0,FV31/FT31,0)</f>
        <v>0</v>
      </c>
      <c r="FX31" s="433">
        <f t="shared" si="768"/>
        <v>0</v>
      </c>
      <c r="FY31" s="139">
        <f t="shared" ref="FY31:FY39" si="781">FW31*FX31</f>
        <v>0</v>
      </c>
      <c r="FZ31" s="111">
        <f t="shared" ref="FZ31:FZ39" si="782">FY31*FT31</f>
        <v>0</v>
      </c>
      <c r="GA31" s="111"/>
      <c r="GB31" s="140"/>
      <c r="GC31" s="141">
        <f t="shared" ref="GC31:GC39" si="783">FY31/$LI31</f>
        <v>0</v>
      </c>
      <c r="GD31" s="145">
        <f>'прил № 3 (01.01.20)'!NZ1296</f>
        <v>39</v>
      </c>
      <c r="GE31" s="431">
        <f t="shared" ref="GE31:GE38" si="784">GD31/GD$10</f>
        <v>7.9589999999999994E-2</v>
      </c>
      <c r="GF31" s="432">
        <f t="shared" ref="GF31:GF38" si="785">GF$10*GE31</f>
        <v>5865.78</v>
      </c>
      <c r="GG31" s="138">
        <f t="shared" ref="GG31:GG39" si="786">IF(GD31&gt;0,GF31/GD31,0)</f>
        <v>150.40461538</v>
      </c>
      <c r="GH31" s="433">
        <f t="shared" si="768"/>
        <v>8.2799999999999994</v>
      </c>
      <c r="GI31" s="139">
        <f t="shared" ref="GI31:GI39" si="787">GG31*GH31</f>
        <v>1245.35022</v>
      </c>
      <c r="GJ31" s="111">
        <f t="shared" ref="GJ31:GJ39" si="788">GI31*GD31</f>
        <v>48568.66</v>
      </c>
      <c r="GK31" s="111"/>
      <c r="GL31" s="140"/>
      <c r="GM31" s="141">
        <f t="shared" ref="GM31:GM39" si="789">GI31/$LI31</f>
        <v>15.96536</v>
      </c>
      <c r="GN31" s="145">
        <f>'прил № 3 (01.01.20)'!OU1296</f>
        <v>101</v>
      </c>
      <c r="GO31" s="431">
        <f t="shared" ref="GO31:GO38" si="790">GN31/GN$10</f>
        <v>0.11854000000000001</v>
      </c>
      <c r="GP31" s="432">
        <f t="shared" ref="GP31:GP38" si="791">GP$10*GO31</f>
        <v>0</v>
      </c>
      <c r="GQ31" s="138">
        <f t="shared" ref="GQ31:GQ39" si="792">IF(GN31&gt;0,GP31/GN31,0)</f>
        <v>0</v>
      </c>
      <c r="GR31" s="433">
        <f t="shared" si="768"/>
        <v>0</v>
      </c>
      <c r="GS31" s="139">
        <f t="shared" ref="GS31:GS39" si="793">GQ31*GR31</f>
        <v>0</v>
      </c>
      <c r="GT31" s="111">
        <f t="shared" ref="GT31:GT39" si="794">GS31*GN31</f>
        <v>0</v>
      </c>
      <c r="GU31" s="111"/>
      <c r="GV31" s="140"/>
      <c r="GW31" s="141">
        <f t="shared" ref="GW31:GW39" si="795">GS31/$LI31</f>
        <v>0</v>
      </c>
      <c r="GX31" s="145">
        <f>'прил № 3 (01.01.20)'!PP1296</f>
        <v>173</v>
      </c>
      <c r="GY31" s="431">
        <f t="shared" ref="GY31:GY38" si="796">GX31/GX$10</f>
        <v>0.11352</v>
      </c>
      <c r="GZ31" s="432">
        <f t="shared" ref="GZ31:GZ38" si="797">GZ$10*GY31</f>
        <v>10897.92</v>
      </c>
      <c r="HA31" s="138">
        <f t="shared" ref="HA31:HA39" si="798">IF(GX31&gt;0,GZ31/GX31,0)</f>
        <v>62.99375723</v>
      </c>
      <c r="HB31" s="433">
        <f t="shared" si="768"/>
        <v>8.2799999999999994</v>
      </c>
      <c r="HC31" s="139">
        <f t="shared" ref="HC31:HC39" si="799">HA31*HB31</f>
        <v>521.58830999999998</v>
      </c>
      <c r="HD31" s="111">
        <f t="shared" ref="HD31:HD39" si="800">HC31*GX31</f>
        <v>90234.78</v>
      </c>
      <c r="HE31" s="111"/>
      <c r="HF31" s="140"/>
      <c r="HG31" s="141">
        <f t="shared" ref="HG31:HG39" si="801">HC31/$LI31</f>
        <v>6.68675</v>
      </c>
      <c r="HH31" s="145">
        <f>'прил № 3 (01.01.20)'!QK1296</f>
        <v>92</v>
      </c>
      <c r="HI31" s="431">
        <f t="shared" ref="HI31:HI38" si="802">HH31/HH$10</f>
        <v>8.3260000000000001E-2</v>
      </c>
      <c r="HJ31" s="432">
        <f t="shared" ref="HJ31:HJ38" si="803">HJ$10*HI31</f>
        <v>0</v>
      </c>
      <c r="HK31" s="138">
        <f t="shared" ref="HK31:HK39" si="804">IF(HH31&gt;0,HJ31/HH31,0)</f>
        <v>0</v>
      </c>
      <c r="HL31" s="433">
        <f t="shared" si="768"/>
        <v>0</v>
      </c>
      <c r="HM31" s="139">
        <f t="shared" ref="HM31:HM39" si="805">HK31*HL31</f>
        <v>0</v>
      </c>
      <c r="HN31" s="111">
        <f t="shared" ref="HN31:HN39" si="806">HM31*HH31</f>
        <v>0</v>
      </c>
      <c r="HO31" s="111"/>
      <c r="HP31" s="140"/>
      <c r="HQ31" s="141">
        <f t="shared" ref="HQ31:HQ39" si="807">HM31/$LI31</f>
        <v>0</v>
      </c>
      <c r="HR31" s="145">
        <f>'прил № 3 (01.01.20)'!RF1296</f>
        <v>53</v>
      </c>
      <c r="HS31" s="431">
        <f t="shared" ref="HS31:HS38" si="808">HR31/HR$10</f>
        <v>7.5069999999999998E-2</v>
      </c>
      <c r="HT31" s="432">
        <f t="shared" ref="HT31:HT38" si="809">HT$10*HS31</f>
        <v>0</v>
      </c>
      <c r="HU31" s="138">
        <f t="shared" ref="HU31:HU39" si="810">IF(HR31&gt;0,HT31/HR31,0)</f>
        <v>0</v>
      </c>
      <c r="HV31" s="433">
        <f t="shared" ref="HV31:KD38" si="811">HV$10</f>
        <v>0</v>
      </c>
      <c r="HW31" s="139">
        <f t="shared" ref="HW31:HW39" si="812">HU31*HV31</f>
        <v>0</v>
      </c>
      <c r="HX31" s="111">
        <f t="shared" ref="HX31:HX39" si="813">HW31*HR31</f>
        <v>0</v>
      </c>
      <c r="HY31" s="111"/>
      <c r="HZ31" s="140"/>
      <c r="IA31" s="141">
        <f t="shared" ref="IA31:IA39" si="814">HW31/$LI31</f>
        <v>0</v>
      </c>
      <c r="IB31" s="145">
        <f>'прил № 3 (01.01.20)'!SA1296</f>
        <v>35</v>
      </c>
      <c r="IC31" s="431">
        <f t="shared" ref="IC31:IC38" si="815">IB31/IB$10</f>
        <v>7.7780000000000002E-2</v>
      </c>
      <c r="ID31" s="432">
        <f t="shared" ref="ID31:ID38" si="816">ID$10*IC31</f>
        <v>0</v>
      </c>
      <c r="IE31" s="138">
        <f t="shared" ref="IE31:IE39" si="817">IF(IB31&gt;0,ID31/IB31,0)</f>
        <v>0</v>
      </c>
      <c r="IF31" s="433">
        <f t="shared" si="811"/>
        <v>0</v>
      </c>
      <c r="IG31" s="139">
        <f t="shared" ref="IG31:IG39" si="818">IE31*IF31</f>
        <v>0</v>
      </c>
      <c r="IH31" s="111">
        <f t="shared" ref="IH31:IH39" si="819">IG31*IB31</f>
        <v>0</v>
      </c>
      <c r="II31" s="111"/>
      <c r="IJ31" s="140"/>
      <c r="IK31" s="141">
        <f t="shared" ref="IK31:IK39" si="820">IG31/$LI31</f>
        <v>0</v>
      </c>
      <c r="IL31" s="145">
        <f>'прил № 3 (01.01.20)'!SV1296</f>
        <v>99</v>
      </c>
      <c r="IM31" s="431">
        <f t="shared" ref="IM31:IM38" si="821">IL31/IL$10</f>
        <v>8.2849999999999993E-2</v>
      </c>
      <c r="IN31" s="432">
        <f t="shared" ref="IN31:IN38" si="822">IN$10*IM31</f>
        <v>0</v>
      </c>
      <c r="IO31" s="138">
        <f t="shared" ref="IO31:IO39" si="823">IF(IL31&gt;0,IN31/IL31,0)</f>
        <v>0</v>
      </c>
      <c r="IP31" s="433">
        <f t="shared" si="811"/>
        <v>0</v>
      </c>
      <c r="IQ31" s="139">
        <f t="shared" ref="IQ31:IQ39" si="824">IO31*IP31</f>
        <v>0</v>
      </c>
      <c r="IR31" s="111">
        <f t="shared" ref="IR31:IR39" si="825">IQ31*IL31</f>
        <v>0</v>
      </c>
      <c r="IS31" s="111"/>
      <c r="IT31" s="140"/>
      <c r="IU31" s="141">
        <f t="shared" ref="IU31:IU39" si="826">IQ31/$LI31</f>
        <v>0</v>
      </c>
      <c r="IV31" s="145">
        <f>'прил № 3 (01.01.20)'!TQ1296</f>
        <v>49</v>
      </c>
      <c r="IW31" s="431">
        <f t="shared" ref="IW31:IW38" si="827">IV31/IV$10</f>
        <v>7.2919999999999999E-2</v>
      </c>
      <c r="IX31" s="432">
        <f t="shared" ref="IX31:IX38" si="828">IX$10*IW31</f>
        <v>0</v>
      </c>
      <c r="IY31" s="138">
        <f t="shared" ref="IY31:IY39" si="829">IF(IV31&gt;0,IX31/IV31,0)</f>
        <v>0</v>
      </c>
      <c r="IZ31" s="433">
        <f t="shared" si="811"/>
        <v>0</v>
      </c>
      <c r="JA31" s="139">
        <f t="shared" ref="JA31:JA39" si="830">IY31*IZ31</f>
        <v>0</v>
      </c>
      <c r="JB31" s="111">
        <f t="shared" ref="JB31:JB39" si="831">JA31*IV31</f>
        <v>0</v>
      </c>
      <c r="JC31" s="111"/>
      <c r="JD31" s="140"/>
      <c r="JE31" s="141">
        <f t="shared" ref="JE31:JE39" si="832">JA31/$LI31</f>
        <v>0</v>
      </c>
      <c r="JF31" s="145">
        <f>'прил № 3 (01.01.20)'!UL1296</f>
        <v>123</v>
      </c>
      <c r="JG31" s="431">
        <f t="shared" ref="JG31:JG38" si="833">JF31/JF$10</f>
        <v>8.8050000000000003E-2</v>
      </c>
      <c r="JH31" s="432">
        <f t="shared" ref="JH31:JH38" si="834">JH$10*JG31</f>
        <v>0</v>
      </c>
      <c r="JI31" s="138">
        <f t="shared" ref="JI31:JI39" si="835">IF(JF31&gt;0,JH31/JF31,0)</f>
        <v>0</v>
      </c>
      <c r="JJ31" s="433">
        <f t="shared" si="811"/>
        <v>0</v>
      </c>
      <c r="JK31" s="139">
        <f t="shared" ref="JK31:JK39" si="836">JI31*JJ31</f>
        <v>0</v>
      </c>
      <c r="JL31" s="111">
        <f t="shared" ref="JL31:JL39" si="837">JK31*JF31</f>
        <v>0</v>
      </c>
      <c r="JM31" s="111"/>
      <c r="JN31" s="140"/>
      <c r="JO31" s="141">
        <f t="shared" ref="JO31:JO39" si="838">JK31/$LI31</f>
        <v>0</v>
      </c>
      <c r="JP31" s="145">
        <f>'прил № 3 (01.01.20)'!VG1296</f>
        <v>65</v>
      </c>
      <c r="JQ31" s="431">
        <f t="shared" ref="JQ31:JQ38" si="839">JP31/JP$10</f>
        <v>5.1589999999999997E-2</v>
      </c>
      <c r="JR31" s="432">
        <f t="shared" ref="JR31:JR38" si="840">JR$10*JQ31</f>
        <v>0</v>
      </c>
      <c r="JS31" s="138">
        <f t="shared" ref="JS31:JS39" si="841">IF(JP31&gt;0,JR31/JP31,0)</f>
        <v>0</v>
      </c>
      <c r="JT31" s="433">
        <f t="shared" si="811"/>
        <v>0</v>
      </c>
      <c r="JU31" s="139">
        <f t="shared" ref="JU31:JU39" si="842">JS31*JT31</f>
        <v>0</v>
      </c>
      <c r="JV31" s="111">
        <f t="shared" ref="JV31:JV39" si="843">JU31*JP31</f>
        <v>0</v>
      </c>
      <c r="JW31" s="111"/>
      <c r="JX31" s="140"/>
      <c r="JY31" s="141">
        <f t="shared" ref="JY31:JY39" si="844">JU31/$LI31</f>
        <v>0</v>
      </c>
      <c r="JZ31" s="145">
        <f>'прил № 3 (01.01.20)'!WB1296</f>
        <v>137</v>
      </c>
      <c r="KA31" s="431">
        <f t="shared" ref="KA31:KA38" si="845">JZ31/JZ$10</f>
        <v>0.12243</v>
      </c>
      <c r="KB31" s="432">
        <f t="shared" ref="KB31:KB38" si="846">KB$10*KA31</f>
        <v>0</v>
      </c>
      <c r="KC31" s="138">
        <f t="shared" ref="KC31:KC39" si="847">IF(JZ31&gt;0,KB31/JZ31,0)</f>
        <v>0</v>
      </c>
      <c r="KD31" s="433">
        <f t="shared" si="811"/>
        <v>0</v>
      </c>
      <c r="KE31" s="139">
        <f t="shared" ref="KE31:KE39" si="848">KC31*KD31</f>
        <v>0</v>
      </c>
      <c r="KF31" s="111">
        <f t="shared" ref="KF31:KF39" si="849">KE31*JZ31</f>
        <v>0</v>
      </c>
      <c r="KG31" s="111"/>
      <c r="KH31" s="140"/>
      <c r="KI31" s="141">
        <f t="shared" ref="KI31:KI39" si="850">KE31/$LI31</f>
        <v>0</v>
      </c>
      <c r="KJ31" s="145">
        <f>'прил № 3 (01.01.20)'!WW1296</f>
        <v>129</v>
      </c>
      <c r="KK31" s="431">
        <f t="shared" ref="KK31:KK38" si="851">KJ31/KJ$10</f>
        <v>0.10149</v>
      </c>
      <c r="KL31" s="432">
        <f t="shared" ref="KL31:KL38" si="852">KL$10*KK31</f>
        <v>0</v>
      </c>
      <c r="KM31" s="138">
        <f t="shared" ref="KM31:KM39" si="853">IF(KJ31&gt;0,KL31/KJ31,0)</f>
        <v>0</v>
      </c>
      <c r="KN31" s="433">
        <f t="shared" ref="KN31:KX38" si="854">KN$10</f>
        <v>0</v>
      </c>
      <c r="KO31" s="139">
        <f t="shared" ref="KO31:KO39" si="855">KM31*KN31</f>
        <v>0</v>
      </c>
      <c r="KP31" s="111">
        <f t="shared" ref="KP31:KP39" si="856">KO31*KJ31</f>
        <v>0</v>
      </c>
      <c r="KQ31" s="111"/>
      <c r="KR31" s="140"/>
      <c r="KS31" s="141">
        <f t="shared" ref="KS31:KS39" si="857">KO31/$LI31</f>
        <v>0</v>
      </c>
      <c r="KT31" s="145">
        <f>'прил № 3 (01.01.20)'!XR1296</f>
        <v>0</v>
      </c>
      <c r="KU31" s="431" t="e">
        <f t="shared" ref="KU31:KU38" si="858">KT31/KT$10</f>
        <v>#DIV/0!</v>
      </c>
      <c r="KV31" s="432" t="e">
        <f t="shared" ref="KV31:KV38" si="859">KV$10*KU31</f>
        <v>#DIV/0!</v>
      </c>
      <c r="KW31" s="138">
        <f t="shared" ref="KW31:KW39" si="860">IF(KT31&gt;0,KV31/KT31,0)</f>
        <v>0</v>
      </c>
      <c r="KX31" s="433">
        <f t="shared" si="854"/>
        <v>0</v>
      </c>
      <c r="KY31" s="139">
        <f t="shared" ref="KY31:KY39" si="861">KW31*KX31</f>
        <v>0</v>
      </c>
      <c r="KZ31" s="111">
        <f t="shared" ref="KZ31:KZ39" si="862">KY31*KT31</f>
        <v>0</v>
      </c>
      <c r="LA31" s="111"/>
      <c r="LB31" s="140"/>
      <c r="LC31" s="141">
        <f t="shared" ref="LC31:LC39" si="863">KY31/$LI31</f>
        <v>0</v>
      </c>
      <c r="LD31" s="322">
        <f t="shared" si="484"/>
        <v>2572</v>
      </c>
      <c r="LE31" s="431">
        <f t="shared" ref="LE31:LE38" si="864">LD31/LD$10</f>
        <v>9.6920000000000006E-2</v>
      </c>
      <c r="LF31" s="432">
        <f t="shared" si="486"/>
        <v>24230</v>
      </c>
      <c r="LG31" s="138">
        <f t="shared" si="487"/>
        <v>9.4206842900000005</v>
      </c>
      <c r="LH31" s="433">
        <f t="shared" si="488"/>
        <v>8.2799999999999994</v>
      </c>
      <c r="LI31" s="139">
        <f t="shared" si="489"/>
        <v>78.003270000000001</v>
      </c>
      <c r="LJ31" s="111">
        <f t="shared" si="490"/>
        <v>200624.41</v>
      </c>
      <c r="LK31" s="111"/>
      <c r="LL31" s="140"/>
    </row>
    <row r="32" spans="1:324" ht="15" customHeight="1">
      <c r="A32" s="612"/>
      <c r="B32" s="93" t="s">
        <v>715</v>
      </c>
      <c r="C32" s="12" t="s">
        <v>840</v>
      </c>
      <c r="D32" s="12" t="s">
        <v>422</v>
      </c>
      <c r="E32" s="4" t="s">
        <v>32</v>
      </c>
      <c r="F32" s="145">
        <f>'прил № 3 (01.01.20)'!L1297</f>
        <v>0</v>
      </c>
      <c r="G32" s="431">
        <f t="shared" si="491"/>
        <v>0</v>
      </c>
      <c r="H32" s="432">
        <f t="shared" si="492"/>
        <v>0</v>
      </c>
      <c r="I32" s="138">
        <f t="shared" si="270"/>
        <v>0</v>
      </c>
      <c r="J32" s="433">
        <f t="shared" si="493"/>
        <v>0</v>
      </c>
      <c r="K32" s="139">
        <f t="shared" si="271"/>
        <v>0</v>
      </c>
      <c r="L32" s="111">
        <f t="shared" si="272"/>
        <v>0</v>
      </c>
      <c r="M32" s="111"/>
      <c r="N32" s="140"/>
      <c r="O32" s="141" t="e">
        <f t="shared" si="273"/>
        <v>#DIV/0!</v>
      </c>
      <c r="P32" s="145">
        <f>'прил № 3 (01.01.20)'!AG1297</f>
        <v>0</v>
      </c>
      <c r="Q32" s="431">
        <f t="shared" si="679"/>
        <v>0</v>
      </c>
      <c r="R32" s="432">
        <f t="shared" si="680"/>
        <v>0</v>
      </c>
      <c r="S32" s="138">
        <f t="shared" si="681"/>
        <v>0</v>
      </c>
      <c r="T32" s="433">
        <f t="shared" si="682"/>
        <v>0</v>
      </c>
      <c r="U32" s="139">
        <f t="shared" si="683"/>
        <v>0</v>
      </c>
      <c r="V32" s="111">
        <f t="shared" si="684"/>
        <v>0</v>
      </c>
      <c r="W32" s="111"/>
      <c r="X32" s="140"/>
      <c r="Y32" s="141" t="e">
        <f t="shared" si="685"/>
        <v>#DIV/0!</v>
      </c>
      <c r="Z32" s="145">
        <f>'прил № 3 (01.01.20)'!BB1297</f>
        <v>0</v>
      </c>
      <c r="AA32" s="431">
        <f t="shared" si="686"/>
        <v>0</v>
      </c>
      <c r="AB32" s="432">
        <f t="shared" si="687"/>
        <v>0</v>
      </c>
      <c r="AC32" s="138">
        <f t="shared" si="688"/>
        <v>0</v>
      </c>
      <c r="AD32" s="433">
        <f t="shared" si="682"/>
        <v>0</v>
      </c>
      <c r="AE32" s="139">
        <f t="shared" si="689"/>
        <v>0</v>
      </c>
      <c r="AF32" s="111">
        <f t="shared" si="690"/>
        <v>0</v>
      </c>
      <c r="AG32" s="111"/>
      <c r="AH32" s="140"/>
      <c r="AI32" s="141" t="e">
        <f t="shared" si="691"/>
        <v>#DIV/0!</v>
      </c>
      <c r="AJ32" s="145">
        <f>'прил № 3 (01.01.20)'!BW1297</f>
        <v>0</v>
      </c>
      <c r="AK32" s="431">
        <f t="shared" si="692"/>
        <v>0</v>
      </c>
      <c r="AL32" s="432">
        <f t="shared" si="693"/>
        <v>0</v>
      </c>
      <c r="AM32" s="138">
        <f t="shared" si="694"/>
        <v>0</v>
      </c>
      <c r="AN32" s="433">
        <f t="shared" si="682"/>
        <v>0</v>
      </c>
      <c r="AO32" s="139">
        <f t="shared" si="695"/>
        <v>0</v>
      </c>
      <c r="AP32" s="111">
        <f t="shared" si="696"/>
        <v>0</v>
      </c>
      <c r="AQ32" s="111"/>
      <c r="AR32" s="140"/>
      <c r="AS32" s="141" t="e">
        <f t="shared" si="697"/>
        <v>#DIV/0!</v>
      </c>
      <c r="AT32" s="145">
        <f>'прил № 3 (01.01.20)'!CR1297</f>
        <v>0</v>
      </c>
      <c r="AU32" s="431">
        <f t="shared" si="698"/>
        <v>0</v>
      </c>
      <c r="AV32" s="432">
        <f t="shared" si="699"/>
        <v>0</v>
      </c>
      <c r="AW32" s="138">
        <f t="shared" si="700"/>
        <v>0</v>
      </c>
      <c r="AX32" s="433">
        <f t="shared" si="682"/>
        <v>0</v>
      </c>
      <c r="AY32" s="139">
        <f t="shared" si="701"/>
        <v>0</v>
      </c>
      <c r="AZ32" s="111">
        <f t="shared" si="702"/>
        <v>0</v>
      </c>
      <c r="BA32" s="111"/>
      <c r="BB32" s="140"/>
      <c r="BC32" s="141" t="e">
        <f t="shared" si="703"/>
        <v>#DIV/0!</v>
      </c>
      <c r="BD32" s="145">
        <f>'прил № 3 (01.01.20)'!DM1297</f>
        <v>0</v>
      </c>
      <c r="BE32" s="431">
        <f t="shared" si="704"/>
        <v>0</v>
      </c>
      <c r="BF32" s="432">
        <f t="shared" si="705"/>
        <v>0</v>
      </c>
      <c r="BG32" s="138">
        <f t="shared" si="706"/>
        <v>0</v>
      </c>
      <c r="BH32" s="433">
        <f t="shared" si="682"/>
        <v>0</v>
      </c>
      <c r="BI32" s="139">
        <f t="shared" si="707"/>
        <v>0</v>
      </c>
      <c r="BJ32" s="111">
        <f t="shared" si="708"/>
        <v>0</v>
      </c>
      <c r="BK32" s="111"/>
      <c r="BL32" s="140"/>
      <c r="BM32" s="141" t="e">
        <f t="shared" si="709"/>
        <v>#DIV/0!</v>
      </c>
      <c r="BN32" s="145">
        <f>'прил № 3 (01.01.20)'!EH1297</f>
        <v>0</v>
      </c>
      <c r="BO32" s="431">
        <f t="shared" si="710"/>
        <v>0</v>
      </c>
      <c r="BP32" s="432">
        <f t="shared" si="711"/>
        <v>0</v>
      </c>
      <c r="BQ32" s="138">
        <f t="shared" si="712"/>
        <v>0</v>
      </c>
      <c r="BR32" s="433">
        <f t="shared" si="682"/>
        <v>0</v>
      </c>
      <c r="BS32" s="139">
        <f t="shared" si="713"/>
        <v>0</v>
      </c>
      <c r="BT32" s="111">
        <f t="shared" si="714"/>
        <v>0</v>
      </c>
      <c r="BU32" s="111"/>
      <c r="BV32" s="140"/>
      <c r="BW32" s="141" t="e">
        <f t="shared" si="715"/>
        <v>#DIV/0!</v>
      </c>
      <c r="BX32" s="145">
        <f>'прил № 3 (01.01.20)'!FC1297</f>
        <v>0</v>
      </c>
      <c r="BY32" s="431">
        <f t="shared" si="716"/>
        <v>0</v>
      </c>
      <c r="BZ32" s="432">
        <f t="shared" si="717"/>
        <v>0</v>
      </c>
      <c r="CA32" s="138">
        <f t="shared" si="718"/>
        <v>0</v>
      </c>
      <c r="CB32" s="433">
        <f t="shared" si="682"/>
        <v>0</v>
      </c>
      <c r="CC32" s="139">
        <f t="shared" si="719"/>
        <v>0</v>
      </c>
      <c r="CD32" s="111">
        <f t="shared" si="720"/>
        <v>0</v>
      </c>
      <c r="CE32" s="111"/>
      <c r="CF32" s="140"/>
      <c r="CG32" s="141" t="e">
        <f t="shared" si="721"/>
        <v>#DIV/0!</v>
      </c>
      <c r="CH32" s="145">
        <f>'прил № 3 (01.01.20)'!FX1297</f>
        <v>0</v>
      </c>
      <c r="CI32" s="431">
        <f t="shared" si="722"/>
        <v>0</v>
      </c>
      <c r="CJ32" s="432">
        <f t="shared" si="723"/>
        <v>0</v>
      </c>
      <c r="CK32" s="138">
        <f t="shared" si="724"/>
        <v>0</v>
      </c>
      <c r="CL32" s="433">
        <f t="shared" si="725"/>
        <v>0</v>
      </c>
      <c r="CM32" s="139">
        <f t="shared" si="726"/>
        <v>0</v>
      </c>
      <c r="CN32" s="111">
        <f t="shared" si="727"/>
        <v>0</v>
      </c>
      <c r="CO32" s="111"/>
      <c r="CP32" s="140"/>
      <c r="CQ32" s="141" t="e">
        <f t="shared" si="728"/>
        <v>#DIV/0!</v>
      </c>
      <c r="CR32" s="145">
        <f>'прил № 3 (01.01.20)'!GS1297</f>
        <v>0</v>
      </c>
      <c r="CS32" s="431">
        <f t="shared" si="729"/>
        <v>0</v>
      </c>
      <c r="CT32" s="432">
        <f t="shared" si="730"/>
        <v>0</v>
      </c>
      <c r="CU32" s="138">
        <f t="shared" si="731"/>
        <v>0</v>
      </c>
      <c r="CV32" s="433">
        <f t="shared" si="725"/>
        <v>0</v>
      </c>
      <c r="CW32" s="139">
        <f t="shared" si="732"/>
        <v>0</v>
      </c>
      <c r="CX32" s="111">
        <f t="shared" si="733"/>
        <v>0</v>
      </c>
      <c r="CY32" s="111"/>
      <c r="CZ32" s="140"/>
      <c r="DA32" s="141" t="e">
        <f t="shared" si="734"/>
        <v>#DIV/0!</v>
      </c>
      <c r="DB32" s="145">
        <f>'прил № 3 (01.01.20)'!HN1297</f>
        <v>0</v>
      </c>
      <c r="DC32" s="431">
        <f t="shared" si="735"/>
        <v>0</v>
      </c>
      <c r="DD32" s="432">
        <f t="shared" si="736"/>
        <v>0</v>
      </c>
      <c r="DE32" s="138">
        <f t="shared" si="737"/>
        <v>0</v>
      </c>
      <c r="DF32" s="433">
        <f t="shared" si="725"/>
        <v>0</v>
      </c>
      <c r="DG32" s="139">
        <f t="shared" si="738"/>
        <v>0</v>
      </c>
      <c r="DH32" s="111">
        <f t="shared" si="739"/>
        <v>0</v>
      </c>
      <c r="DI32" s="111"/>
      <c r="DJ32" s="140"/>
      <c r="DK32" s="141" t="e">
        <f t="shared" si="740"/>
        <v>#DIV/0!</v>
      </c>
      <c r="DL32" s="145">
        <f>'прил № 3 (01.01.20)'!II1297</f>
        <v>0</v>
      </c>
      <c r="DM32" s="431">
        <f t="shared" si="741"/>
        <v>0</v>
      </c>
      <c r="DN32" s="432">
        <f t="shared" si="742"/>
        <v>0</v>
      </c>
      <c r="DO32" s="138">
        <f t="shared" si="743"/>
        <v>0</v>
      </c>
      <c r="DP32" s="433">
        <f t="shared" si="725"/>
        <v>0</v>
      </c>
      <c r="DQ32" s="139">
        <f t="shared" si="744"/>
        <v>0</v>
      </c>
      <c r="DR32" s="111">
        <f t="shared" si="745"/>
        <v>0</v>
      </c>
      <c r="DS32" s="111"/>
      <c r="DT32" s="140"/>
      <c r="DU32" s="141" t="e">
        <f t="shared" si="746"/>
        <v>#DIV/0!</v>
      </c>
      <c r="DV32" s="145">
        <f>'прил № 3 (01.01.20)'!JD1297</f>
        <v>0</v>
      </c>
      <c r="DW32" s="431">
        <f t="shared" si="747"/>
        <v>0</v>
      </c>
      <c r="DX32" s="432">
        <f t="shared" si="748"/>
        <v>0</v>
      </c>
      <c r="DY32" s="138">
        <f t="shared" si="749"/>
        <v>0</v>
      </c>
      <c r="DZ32" s="433">
        <f t="shared" si="725"/>
        <v>0</v>
      </c>
      <c r="EA32" s="139">
        <f t="shared" si="750"/>
        <v>0</v>
      </c>
      <c r="EB32" s="111">
        <f t="shared" si="751"/>
        <v>0</v>
      </c>
      <c r="EC32" s="111"/>
      <c r="ED32" s="140"/>
      <c r="EE32" s="141" t="e">
        <f t="shared" si="752"/>
        <v>#DIV/0!</v>
      </c>
      <c r="EF32" s="145">
        <f>'прил № 3 (01.01.20)'!JY1297</f>
        <v>0</v>
      </c>
      <c r="EG32" s="431">
        <f t="shared" si="753"/>
        <v>0</v>
      </c>
      <c r="EH32" s="432">
        <f t="shared" si="754"/>
        <v>0</v>
      </c>
      <c r="EI32" s="138">
        <f t="shared" si="755"/>
        <v>0</v>
      </c>
      <c r="EJ32" s="433">
        <f t="shared" si="725"/>
        <v>0</v>
      </c>
      <c r="EK32" s="139">
        <f t="shared" si="756"/>
        <v>0</v>
      </c>
      <c r="EL32" s="111">
        <f t="shared" si="757"/>
        <v>0</v>
      </c>
      <c r="EM32" s="111"/>
      <c r="EN32" s="140"/>
      <c r="EO32" s="141" t="e">
        <f t="shared" si="758"/>
        <v>#DIV/0!</v>
      </c>
      <c r="EP32" s="145">
        <f>'прил № 3 (01.01.20)'!KT1297</f>
        <v>0</v>
      </c>
      <c r="EQ32" s="431">
        <f t="shared" si="759"/>
        <v>0</v>
      </c>
      <c r="ER32" s="432">
        <f t="shared" si="760"/>
        <v>0</v>
      </c>
      <c r="ES32" s="138">
        <f t="shared" si="761"/>
        <v>0</v>
      </c>
      <c r="ET32" s="433">
        <f t="shared" si="725"/>
        <v>0</v>
      </c>
      <c r="EU32" s="139">
        <f t="shared" si="762"/>
        <v>0</v>
      </c>
      <c r="EV32" s="111">
        <f t="shared" si="763"/>
        <v>0</v>
      </c>
      <c r="EW32" s="111"/>
      <c r="EX32" s="140"/>
      <c r="EY32" s="141" t="e">
        <f t="shared" si="764"/>
        <v>#DIV/0!</v>
      </c>
      <c r="EZ32" s="145">
        <f>'прил № 3 (01.01.20)'!LO1297</f>
        <v>0</v>
      </c>
      <c r="FA32" s="431">
        <f t="shared" si="765"/>
        <v>0</v>
      </c>
      <c r="FB32" s="432">
        <f t="shared" si="766"/>
        <v>0</v>
      </c>
      <c r="FC32" s="138">
        <f t="shared" si="767"/>
        <v>0</v>
      </c>
      <c r="FD32" s="433">
        <f t="shared" si="768"/>
        <v>8.2799999999999994</v>
      </c>
      <c r="FE32" s="139">
        <f t="shared" si="769"/>
        <v>0</v>
      </c>
      <c r="FF32" s="111">
        <f t="shared" si="770"/>
        <v>0</v>
      </c>
      <c r="FG32" s="111"/>
      <c r="FH32" s="140"/>
      <c r="FI32" s="141" t="e">
        <f t="shared" si="771"/>
        <v>#DIV/0!</v>
      </c>
      <c r="FJ32" s="145">
        <f>'прил № 3 (01.01.20)'!MJ1297</f>
        <v>0</v>
      </c>
      <c r="FK32" s="431">
        <f t="shared" si="772"/>
        <v>0</v>
      </c>
      <c r="FL32" s="432">
        <f t="shared" si="773"/>
        <v>0</v>
      </c>
      <c r="FM32" s="138">
        <f t="shared" si="774"/>
        <v>0</v>
      </c>
      <c r="FN32" s="433">
        <f t="shared" si="768"/>
        <v>0</v>
      </c>
      <c r="FO32" s="139">
        <f t="shared" si="775"/>
        <v>0</v>
      </c>
      <c r="FP32" s="111">
        <f t="shared" si="776"/>
        <v>0</v>
      </c>
      <c r="FQ32" s="111"/>
      <c r="FR32" s="140"/>
      <c r="FS32" s="141" t="e">
        <f t="shared" si="777"/>
        <v>#DIV/0!</v>
      </c>
      <c r="FT32" s="145">
        <f>'прил № 3 (01.01.20)'!NE1297</f>
        <v>0</v>
      </c>
      <c r="FU32" s="431">
        <f t="shared" si="778"/>
        <v>0</v>
      </c>
      <c r="FV32" s="432">
        <f t="shared" si="779"/>
        <v>0</v>
      </c>
      <c r="FW32" s="138">
        <f t="shared" si="780"/>
        <v>0</v>
      </c>
      <c r="FX32" s="433">
        <f t="shared" si="768"/>
        <v>0</v>
      </c>
      <c r="FY32" s="139">
        <f t="shared" si="781"/>
        <v>0</v>
      </c>
      <c r="FZ32" s="111">
        <f t="shared" si="782"/>
        <v>0</v>
      </c>
      <c r="GA32" s="111"/>
      <c r="GB32" s="140"/>
      <c r="GC32" s="141" t="e">
        <f t="shared" si="783"/>
        <v>#DIV/0!</v>
      </c>
      <c r="GD32" s="145">
        <f>'прил № 3 (01.01.20)'!NZ1297</f>
        <v>0</v>
      </c>
      <c r="GE32" s="431">
        <f t="shared" si="784"/>
        <v>0</v>
      </c>
      <c r="GF32" s="432">
        <f t="shared" si="785"/>
        <v>0</v>
      </c>
      <c r="GG32" s="138">
        <f t="shared" si="786"/>
        <v>0</v>
      </c>
      <c r="GH32" s="433">
        <f t="shared" si="768"/>
        <v>8.2799999999999994</v>
      </c>
      <c r="GI32" s="139">
        <f t="shared" si="787"/>
        <v>0</v>
      </c>
      <c r="GJ32" s="111">
        <f t="shared" si="788"/>
        <v>0</v>
      </c>
      <c r="GK32" s="111"/>
      <c r="GL32" s="140"/>
      <c r="GM32" s="141" t="e">
        <f t="shared" si="789"/>
        <v>#DIV/0!</v>
      </c>
      <c r="GN32" s="145">
        <f>'прил № 3 (01.01.20)'!OU1297</f>
        <v>0</v>
      </c>
      <c r="GO32" s="431">
        <f t="shared" si="790"/>
        <v>0</v>
      </c>
      <c r="GP32" s="432">
        <f t="shared" si="791"/>
        <v>0</v>
      </c>
      <c r="GQ32" s="138">
        <f t="shared" si="792"/>
        <v>0</v>
      </c>
      <c r="GR32" s="433">
        <f t="shared" si="768"/>
        <v>0</v>
      </c>
      <c r="GS32" s="139">
        <f t="shared" si="793"/>
        <v>0</v>
      </c>
      <c r="GT32" s="111">
        <f t="shared" si="794"/>
        <v>0</v>
      </c>
      <c r="GU32" s="111"/>
      <c r="GV32" s="140"/>
      <c r="GW32" s="141" t="e">
        <f t="shared" si="795"/>
        <v>#DIV/0!</v>
      </c>
      <c r="GX32" s="145">
        <f>'прил № 3 (01.01.20)'!PP1297</f>
        <v>0</v>
      </c>
      <c r="GY32" s="431">
        <f t="shared" si="796"/>
        <v>0</v>
      </c>
      <c r="GZ32" s="432">
        <f t="shared" si="797"/>
        <v>0</v>
      </c>
      <c r="HA32" s="138">
        <f t="shared" si="798"/>
        <v>0</v>
      </c>
      <c r="HB32" s="433">
        <f t="shared" si="768"/>
        <v>8.2799999999999994</v>
      </c>
      <c r="HC32" s="139">
        <f t="shared" si="799"/>
        <v>0</v>
      </c>
      <c r="HD32" s="111">
        <f t="shared" si="800"/>
        <v>0</v>
      </c>
      <c r="HE32" s="111"/>
      <c r="HF32" s="140"/>
      <c r="HG32" s="141" t="e">
        <f t="shared" si="801"/>
        <v>#DIV/0!</v>
      </c>
      <c r="HH32" s="145">
        <f>'прил № 3 (01.01.20)'!QK1297</f>
        <v>0</v>
      </c>
      <c r="HI32" s="431">
        <f t="shared" si="802"/>
        <v>0</v>
      </c>
      <c r="HJ32" s="432">
        <f t="shared" si="803"/>
        <v>0</v>
      </c>
      <c r="HK32" s="138">
        <f t="shared" si="804"/>
        <v>0</v>
      </c>
      <c r="HL32" s="433">
        <f t="shared" si="768"/>
        <v>0</v>
      </c>
      <c r="HM32" s="139">
        <f t="shared" si="805"/>
        <v>0</v>
      </c>
      <c r="HN32" s="111">
        <f t="shared" si="806"/>
        <v>0</v>
      </c>
      <c r="HO32" s="111"/>
      <c r="HP32" s="140"/>
      <c r="HQ32" s="141" t="e">
        <f t="shared" si="807"/>
        <v>#DIV/0!</v>
      </c>
      <c r="HR32" s="145">
        <f>'прил № 3 (01.01.20)'!RF1297</f>
        <v>0</v>
      </c>
      <c r="HS32" s="431">
        <f t="shared" si="808"/>
        <v>0</v>
      </c>
      <c r="HT32" s="432">
        <f t="shared" si="809"/>
        <v>0</v>
      </c>
      <c r="HU32" s="138">
        <f t="shared" si="810"/>
        <v>0</v>
      </c>
      <c r="HV32" s="433">
        <f t="shared" si="811"/>
        <v>0</v>
      </c>
      <c r="HW32" s="139">
        <f t="shared" si="812"/>
        <v>0</v>
      </c>
      <c r="HX32" s="111">
        <f t="shared" si="813"/>
        <v>0</v>
      </c>
      <c r="HY32" s="111"/>
      <c r="HZ32" s="140"/>
      <c r="IA32" s="141" t="e">
        <f t="shared" si="814"/>
        <v>#DIV/0!</v>
      </c>
      <c r="IB32" s="145">
        <f>'прил № 3 (01.01.20)'!SA1297</f>
        <v>0</v>
      </c>
      <c r="IC32" s="431">
        <f t="shared" si="815"/>
        <v>0</v>
      </c>
      <c r="ID32" s="432">
        <f t="shared" si="816"/>
        <v>0</v>
      </c>
      <c r="IE32" s="138">
        <f t="shared" si="817"/>
        <v>0</v>
      </c>
      <c r="IF32" s="433">
        <f t="shared" si="811"/>
        <v>0</v>
      </c>
      <c r="IG32" s="139">
        <f t="shared" si="818"/>
        <v>0</v>
      </c>
      <c r="IH32" s="111">
        <f t="shared" si="819"/>
        <v>0</v>
      </c>
      <c r="II32" s="111"/>
      <c r="IJ32" s="140"/>
      <c r="IK32" s="141" t="e">
        <f t="shared" si="820"/>
        <v>#DIV/0!</v>
      </c>
      <c r="IL32" s="145">
        <f>'прил № 3 (01.01.20)'!SV1297</f>
        <v>0</v>
      </c>
      <c r="IM32" s="431">
        <f t="shared" si="821"/>
        <v>0</v>
      </c>
      <c r="IN32" s="432">
        <f t="shared" si="822"/>
        <v>0</v>
      </c>
      <c r="IO32" s="138">
        <f t="shared" si="823"/>
        <v>0</v>
      </c>
      <c r="IP32" s="433">
        <f t="shared" si="811"/>
        <v>0</v>
      </c>
      <c r="IQ32" s="139">
        <f t="shared" si="824"/>
        <v>0</v>
      </c>
      <c r="IR32" s="111">
        <f t="shared" si="825"/>
        <v>0</v>
      </c>
      <c r="IS32" s="111"/>
      <c r="IT32" s="140"/>
      <c r="IU32" s="141" t="e">
        <f t="shared" si="826"/>
        <v>#DIV/0!</v>
      </c>
      <c r="IV32" s="145">
        <f>'прил № 3 (01.01.20)'!TQ1297</f>
        <v>0</v>
      </c>
      <c r="IW32" s="431">
        <f t="shared" si="827"/>
        <v>0</v>
      </c>
      <c r="IX32" s="432">
        <f t="shared" si="828"/>
        <v>0</v>
      </c>
      <c r="IY32" s="138">
        <f t="shared" si="829"/>
        <v>0</v>
      </c>
      <c r="IZ32" s="433">
        <f t="shared" si="811"/>
        <v>0</v>
      </c>
      <c r="JA32" s="139">
        <f t="shared" si="830"/>
        <v>0</v>
      </c>
      <c r="JB32" s="111">
        <f t="shared" si="831"/>
        <v>0</v>
      </c>
      <c r="JC32" s="111"/>
      <c r="JD32" s="140"/>
      <c r="JE32" s="141" t="e">
        <f t="shared" si="832"/>
        <v>#DIV/0!</v>
      </c>
      <c r="JF32" s="145">
        <f>'прил № 3 (01.01.20)'!UL1297</f>
        <v>0</v>
      </c>
      <c r="JG32" s="431">
        <f t="shared" si="833"/>
        <v>0</v>
      </c>
      <c r="JH32" s="432">
        <f t="shared" si="834"/>
        <v>0</v>
      </c>
      <c r="JI32" s="138">
        <f t="shared" si="835"/>
        <v>0</v>
      </c>
      <c r="JJ32" s="433">
        <f t="shared" si="811"/>
        <v>0</v>
      </c>
      <c r="JK32" s="139">
        <f t="shared" si="836"/>
        <v>0</v>
      </c>
      <c r="JL32" s="111">
        <f t="shared" si="837"/>
        <v>0</v>
      </c>
      <c r="JM32" s="111"/>
      <c r="JN32" s="140"/>
      <c r="JO32" s="141" t="e">
        <f t="shared" si="838"/>
        <v>#DIV/0!</v>
      </c>
      <c r="JP32" s="145">
        <f>'прил № 3 (01.01.20)'!VG1297</f>
        <v>0</v>
      </c>
      <c r="JQ32" s="431">
        <f t="shared" si="839"/>
        <v>0</v>
      </c>
      <c r="JR32" s="432">
        <f t="shared" si="840"/>
        <v>0</v>
      </c>
      <c r="JS32" s="138">
        <f t="shared" si="841"/>
        <v>0</v>
      </c>
      <c r="JT32" s="433">
        <f t="shared" si="811"/>
        <v>0</v>
      </c>
      <c r="JU32" s="139">
        <f t="shared" si="842"/>
        <v>0</v>
      </c>
      <c r="JV32" s="111">
        <f t="shared" si="843"/>
        <v>0</v>
      </c>
      <c r="JW32" s="111"/>
      <c r="JX32" s="140"/>
      <c r="JY32" s="141" t="e">
        <f t="shared" si="844"/>
        <v>#DIV/0!</v>
      </c>
      <c r="JZ32" s="145">
        <f>'прил № 3 (01.01.20)'!WB1297</f>
        <v>0</v>
      </c>
      <c r="KA32" s="431">
        <f t="shared" si="845"/>
        <v>0</v>
      </c>
      <c r="KB32" s="432">
        <f t="shared" si="846"/>
        <v>0</v>
      </c>
      <c r="KC32" s="138">
        <f t="shared" si="847"/>
        <v>0</v>
      </c>
      <c r="KD32" s="433">
        <f t="shared" si="811"/>
        <v>0</v>
      </c>
      <c r="KE32" s="139">
        <f t="shared" si="848"/>
        <v>0</v>
      </c>
      <c r="KF32" s="111">
        <f t="shared" si="849"/>
        <v>0</v>
      </c>
      <c r="KG32" s="111"/>
      <c r="KH32" s="140"/>
      <c r="KI32" s="141" t="e">
        <f t="shared" si="850"/>
        <v>#DIV/0!</v>
      </c>
      <c r="KJ32" s="145">
        <f>'прил № 3 (01.01.20)'!WW1297</f>
        <v>0</v>
      </c>
      <c r="KK32" s="431">
        <f t="shared" si="851"/>
        <v>0</v>
      </c>
      <c r="KL32" s="432">
        <f t="shared" si="852"/>
        <v>0</v>
      </c>
      <c r="KM32" s="138">
        <f t="shared" si="853"/>
        <v>0</v>
      </c>
      <c r="KN32" s="433">
        <f t="shared" si="854"/>
        <v>0</v>
      </c>
      <c r="KO32" s="139">
        <f t="shared" si="855"/>
        <v>0</v>
      </c>
      <c r="KP32" s="111">
        <f t="shared" si="856"/>
        <v>0</v>
      </c>
      <c r="KQ32" s="111"/>
      <c r="KR32" s="140"/>
      <c r="KS32" s="141" t="e">
        <f t="shared" si="857"/>
        <v>#DIV/0!</v>
      </c>
      <c r="KT32" s="145">
        <f>'прил № 3 (01.01.20)'!XR1297</f>
        <v>0</v>
      </c>
      <c r="KU32" s="431" t="e">
        <f t="shared" si="858"/>
        <v>#DIV/0!</v>
      </c>
      <c r="KV32" s="432" t="e">
        <f t="shared" si="859"/>
        <v>#DIV/0!</v>
      </c>
      <c r="KW32" s="138">
        <f t="shared" si="860"/>
        <v>0</v>
      </c>
      <c r="KX32" s="433">
        <f t="shared" si="854"/>
        <v>0</v>
      </c>
      <c r="KY32" s="139">
        <f t="shared" si="861"/>
        <v>0</v>
      </c>
      <c r="KZ32" s="111">
        <f t="shared" si="862"/>
        <v>0</v>
      </c>
      <c r="LA32" s="111"/>
      <c r="LB32" s="140"/>
      <c r="LC32" s="141" t="e">
        <f t="shared" si="863"/>
        <v>#DIV/0!</v>
      </c>
      <c r="LD32" s="322">
        <f t="shared" si="484"/>
        <v>0</v>
      </c>
      <c r="LE32" s="431">
        <f t="shared" si="864"/>
        <v>0</v>
      </c>
      <c r="LF32" s="432">
        <f t="shared" si="486"/>
        <v>0</v>
      </c>
      <c r="LG32" s="138">
        <f t="shared" si="487"/>
        <v>0</v>
      </c>
      <c r="LH32" s="433">
        <f t="shared" si="488"/>
        <v>8.2799999999999994</v>
      </c>
      <c r="LI32" s="139">
        <f t="shared" si="489"/>
        <v>0</v>
      </c>
      <c r="LJ32" s="111">
        <f t="shared" si="490"/>
        <v>0</v>
      </c>
      <c r="LK32" s="111"/>
      <c r="LL32" s="140"/>
    </row>
    <row r="33" spans="1:324" ht="15" customHeight="1">
      <c r="A33" s="612"/>
      <c r="B33" s="93" t="s">
        <v>730</v>
      </c>
      <c r="C33" s="12" t="s">
        <v>840</v>
      </c>
      <c r="D33" s="12" t="s">
        <v>422</v>
      </c>
      <c r="E33" s="4" t="s">
        <v>32</v>
      </c>
      <c r="F33" s="145">
        <f>'прил № 3 (01.01.20)'!L1298</f>
        <v>0</v>
      </c>
      <c r="G33" s="431">
        <f t="shared" si="491"/>
        <v>0</v>
      </c>
      <c r="H33" s="432">
        <f t="shared" si="492"/>
        <v>0</v>
      </c>
      <c r="I33" s="138">
        <f t="shared" si="270"/>
        <v>0</v>
      </c>
      <c r="J33" s="433">
        <f t="shared" si="493"/>
        <v>0</v>
      </c>
      <c r="K33" s="139">
        <f t="shared" si="271"/>
        <v>0</v>
      </c>
      <c r="L33" s="111">
        <f t="shared" si="272"/>
        <v>0</v>
      </c>
      <c r="M33" s="111"/>
      <c r="N33" s="140"/>
      <c r="O33" s="141" t="e">
        <f t="shared" si="273"/>
        <v>#DIV/0!</v>
      </c>
      <c r="P33" s="145">
        <f>'прил № 3 (01.01.20)'!AG1298</f>
        <v>0</v>
      </c>
      <c r="Q33" s="431">
        <f t="shared" si="679"/>
        <v>0</v>
      </c>
      <c r="R33" s="432">
        <f t="shared" si="680"/>
        <v>0</v>
      </c>
      <c r="S33" s="138">
        <f t="shared" si="681"/>
        <v>0</v>
      </c>
      <c r="T33" s="433">
        <f t="shared" si="682"/>
        <v>0</v>
      </c>
      <c r="U33" s="139">
        <f t="shared" si="683"/>
        <v>0</v>
      </c>
      <c r="V33" s="111">
        <f t="shared" si="684"/>
        <v>0</v>
      </c>
      <c r="W33" s="111"/>
      <c r="X33" s="140"/>
      <c r="Y33" s="141" t="e">
        <f t="shared" si="685"/>
        <v>#DIV/0!</v>
      </c>
      <c r="Z33" s="145">
        <f>'прил № 3 (01.01.20)'!BB1298</f>
        <v>0</v>
      </c>
      <c r="AA33" s="431">
        <f t="shared" si="686"/>
        <v>0</v>
      </c>
      <c r="AB33" s="432">
        <f t="shared" si="687"/>
        <v>0</v>
      </c>
      <c r="AC33" s="138">
        <f t="shared" si="688"/>
        <v>0</v>
      </c>
      <c r="AD33" s="433">
        <f t="shared" si="682"/>
        <v>0</v>
      </c>
      <c r="AE33" s="139">
        <f t="shared" si="689"/>
        <v>0</v>
      </c>
      <c r="AF33" s="111">
        <f t="shared" si="690"/>
        <v>0</v>
      </c>
      <c r="AG33" s="111"/>
      <c r="AH33" s="140"/>
      <c r="AI33" s="141" t="e">
        <f t="shared" si="691"/>
        <v>#DIV/0!</v>
      </c>
      <c r="AJ33" s="145">
        <f>'прил № 3 (01.01.20)'!BW1298</f>
        <v>0</v>
      </c>
      <c r="AK33" s="431">
        <f t="shared" si="692"/>
        <v>0</v>
      </c>
      <c r="AL33" s="432">
        <f t="shared" si="693"/>
        <v>0</v>
      </c>
      <c r="AM33" s="138">
        <f t="shared" si="694"/>
        <v>0</v>
      </c>
      <c r="AN33" s="433">
        <f t="shared" si="682"/>
        <v>0</v>
      </c>
      <c r="AO33" s="139">
        <f t="shared" si="695"/>
        <v>0</v>
      </c>
      <c r="AP33" s="111">
        <f t="shared" si="696"/>
        <v>0</v>
      </c>
      <c r="AQ33" s="111"/>
      <c r="AR33" s="140"/>
      <c r="AS33" s="141" t="e">
        <f t="shared" si="697"/>
        <v>#DIV/0!</v>
      </c>
      <c r="AT33" s="145">
        <f>'прил № 3 (01.01.20)'!CR1298</f>
        <v>0</v>
      </c>
      <c r="AU33" s="431">
        <f t="shared" si="698"/>
        <v>0</v>
      </c>
      <c r="AV33" s="432">
        <f t="shared" si="699"/>
        <v>0</v>
      </c>
      <c r="AW33" s="138">
        <f t="shared" si="700"/>
        <v>0</v>
      </c>
      <c r="AX33" s="433">
        <f t="shared" si="682"/>
        <v>0</v>
      </c>
      <c r="AY33" s="139">
        <f t="shared" si="701"/>
        <v>0</v>
      </c>
      <c r="AZ33" s="111">
        <f t="shared" si="702"/>
        <v>0</v>
      </c>
      <c r="BA33" s="111"/>
      <c r="BB33" s="140"/>
      <c r="BC33" s="141" t="e">
        <f t="shared" si="703"/>
        <v>#DIV/0!</v>
      </c>
      <c r="BD33" s="145">
        <f>'прил № 3 (01.01.20)'!DM1298</f>
        <v>0</v>
      </c>
      <c r="BE33" s="431">
        <f t="shared" si="704"/>
        <v>0</v>
      </c>
      <c r="BF33" s="432">
        <f t="shared" si="705"/>
        <v>0</v>
      </c>
      <c r="BG33" s="138">
        <f t="shared" si="706"/>
        <v>0</v>
      </c>
      <c r="BH33" s="433">
        <f t="shared" si="682"/>
        <v>0</v>
      </c>
      <c r="BI33" s="139">
        <f t="shared" si="707"/>
        <v>0</v>
      </c>
      <c r="BJ33" s="111">
        <f t="shared" si="708"/>
        <v>0</v>
      </c>
      <c r="BK33" s="111"/>
      <c r="BL33" s="140"/>
      <c r="BM33" s="141" t="e">
        <f t="shared" si="709"/>
        <v>#DIV/0!</v>
      </c>
      <c r="BN33" s="145">
        <f>'прил № 3 (01.01.20)'!EH1298</f>
        <v>0</v>
      </c>
      <c r="BO33" s="431">
        <f t="shared" si="710"/>
        <v>0</v>
      </c>
      <c r="BP33" s="432">
        <f t="shared" si="711"/>
        <v>0</v>
      </c>
      <c r="BQ33" s="138">
        <f t="shared" si="712"/>
        <v>0</v>
      </c>
      <c r="BR33" s="433">
        <f t="shared" si="682"/>
        <v>0</v>
      </c>
      <c r="BS33" s="139">
        <f t="shared" si="713"/>
        <v>0</v>
      </c>
      <c r="BT33" s="111">
        <f t="shared" si="714"/>
        <v>0</v>
      </c>
      <c r="BU33" s="111"/>
      <c r="BV33" s="140"/>
      <c r="BW33" s="141" t="e">
        <f t="shared" si="715"/>
        <v>#DIV/0!</v>
      </c>
      <c r="BX33" s="145">
        <f>'прил № 3 (01.01.20)'!FC1298</f>
        <v>0</v>
      </c>
      <c r="BY33" s="431">
        <f t="shared" si="716"/>
        <v>0</v>
      </c>
      <c r="BZ33" s="432">
        <f t="shared" si="717"/>
        <v>0</v>
      </c>
      <c r="CA33" s="138">
        <f t="shared" si="718"/>
        <v>0</v>
      </c>
      <c r="CB33" s="433">
        <f t="shared" si="682"/>
        <v>0</v>
      </c>
      <c r="CC33" s="139">
        <f t="shared" si="719"/>
        <v>0</v>
      </c>
      <c r="CD33" s="111">
        <f t="shared" si="720"/>
        <v>0</v>
      </c>
      <c r="CE33" s="111"/>
      <c r="CF33" s="140"/>
      <c r="CG33" s="141" t="e">
        <f t="shared" si="721"/>
        <v>#DIV/0!</v>
      </c>
      <c r="CH33" s="145">
        <f>'прил № 3 (01.01.20)'!FX1298</f>
        <v>0</v>
      </c>
      <c r="CI33" s="431">
        <f t="shared" si="722"/>
        <v>0</v>
      </c>
      <c r="CJ33" s="432">
        <f t="shared" si="723"/>
        <v>0</v>
      </c>
      <c r="CK33" s="138">
        <f t="shared" si="724"/>
        <v>0</v>
      </c>
      <c r="CL33" s="433">
        <f t="shared" si="725"/>
        <v>0</v>
      </c>
      <c r="CM33" s="139">
        <f t="shared" si="726"/>
        <v>0</v>
      </c>
      <c r="CN33" s="111">
        <f t="shared" si="727"/>
        <v>0</v>
      </c>
      <c r="CO33" s="111"/>
      <c r="CP33" s="140"/>
      <c r="CQ33" s="141" t="e">
        <f t="shared" si="728"/>
        <v>#DIV/0!</v>
      </c>
      <c r="CR33" s="145">
        <f>'прил № 3 (01.01.20)'!GS1298</f>
        <v>0</v>
      </c>
      <c r="CS33" s="431">
        <f t="shared" si="729"/>
        <v>0</v>
      </c>
      <c r="CT33" s="432">
        <f t="shared" si="730"/>
        <v>0</v>
      </c>
      <c r="CU33" s="138">
        <f t="shared" si="731"/>
        <v>0</v>
      </c>
      <c r="CV33" s="433">
        <f t="shared" si="725"/>
        <v>0</v>
      </c>
      <c r="CW33" s="139">
        <f t="shared" si="732"/>
        <v>0</v>
      </c>
      <c r="CX33" s="111">
        <f t="shared" si="733"/>
        <v>0</v>
      </c>
      <c r="CY33" s="111"/>
      <c r="CZ33" s="140"/>
      <c r="DA33" s="141" t="e">
        <f t="shared" si="734"/>
        <v>#DIV/0!</v>
      </c>
      <c r="DB33" s="145">
        <f>'прил № 3 (01.01.20)'!HN1298</f>
        <v>0</v>
      </c>
      <c r="DC33" s="431">
        <f t="shared" si="735"/>
        <v>0</v>
      </c>
      <c r="DD33" s="432">
        <f t="shared" si="736"/>
        <v>0</v>
      </c>
      <c r="DE33" s="138">
        <f t="shared" si="737"/>
        <v>0</v>
      </c>
      <c r="DF33" s="433">
        <f t="shared" si="725"/>
        <v>0</v>
      </c>
      <c r="DG33" s="139">
        <f t="shared" si="738"/>
        <v>0</v>
      </c>
      <c r="DH33" s="111">
        <f t="shared" si="739"/>
        <v>0</v>
      </c>
      <c r="DI33" s="111"/>
      <c r="DJ33" s="140"/>
      <c r="DK33" s="141" t="e">
        <f t="shared" si="740"/>
        <v>#DIV/0!</v>
      </c>
      <c r="DL33" s="145">
        <f>'прил № 3 (01.01.20)'!II1298</f>
        <v>0</v>
      </c>
      <c r="DM33" s="431">
        <f t="shared" si="741"/>
        <v>0</v>
      </c>
      <c r="DN33" s="432">
        <f t="shared" si="742"/>
        <v>0</v>
      </c>
      <c r="DO33" s="138">
        <f t="shared" si="743"/>
        <v>0</v>
      </c>
      <c r="DP33" s="433">
        <f t="shared" si="725"/>
        <v>0</v>
      </c>
      <c r="DQ33" s="139">
        <f t="shared" si="744"/>
        <v>0</v>
      </c>
      <c r="DR33" s="111">
        <f t="shared" si="745"/>
        <v>0</v>
      </c>
      <c r="DS33" s="111"/>
      <c r="DT33" s="140"/>
      <c r="DU33" s="141" t="e">
        <f t="shared" si="746"/>
        <v>#DIV/0!</v>
      </c>
      <c r="DV33" s="145">
        <f>'прил № 3 (01.01.20)'!JD1298</f>
        <v>0</v>
      </c>
      <c r="DW33" s="431">
        <f t="shared" si="747"/>
        <v>0</v>
      </c>
      <c r="DX33" s="432">
        <f t="shared" si="748"/>
        <v>0</v>
      </c>
      <c r="DY33" s="138">
        <f t="shared" si="749"/>
        <v>0</v>
      </c>
      <c r="DZ33" s="433">
        <f t="shared" si="725"/>
        <v>0</v>
      </c>
      <c r="EA33" s="139">
        <f t="shared" si="750"/>
        <v>0</v>
      </c>
      <c r="EB33" s="111">
        <f t="shared" si="751"/>
        <v>0</v>
      </c>
      <c r="EC33" s="111"/>
      <c r="ED33" s="140"/>
      <c r="EE33" s="141" t="e">
        <f t="shared" si="752"/>
        <v>#DIV/0!</v>
      </c>
      <c r="EF33" s="145">
        <f>'прил № 3 (01.01.20)'!JY1298</f>
        <v>0</v>
      </c>
      <c r="EG33" s="431">
        <f t="shared" si="753"/>
        <v>0</v>
      </c>
      <c r="EH33" s="432">
        <f t="shared" si="754"/>
        <v>0</v>
      </c>
      <c r="EI33" s="138">
        <f t="shared" si="755"/>
        <v>0</v>
      </c>
      <c r="EJ33" s="433">
        <f t="shared" si="725"/>
        <v>0</v>
      </c>
      <c r="EK33" s="139">
        <f t="shared" si="756"/>
        <v>0</v>
      </c>
      <c r="EL33" s="111">
        <f t="shared" si="757"/>
        <v>0</v>
      </c>
      <c r="EM33" s="111"/>
      <c r="EN33" s="140"/>
      <c r="EO33" s="141" t="e">
        <f t="shared" si="758"/>
        <v>#DIV/0!</v>
      </c>
      <c r="EP33" s="145">
        <f>'прил № 3 (01.01.20)'!KT1298</f>
        <v>0</v>
      </c>
      <c r="EQ33" s="431">
        <f t="shared" si="759"/>
        <v>0</v>
      </c>
      <c r="ER33" s="432">
        <f t="shared" si="760"/>
        <v>0</v>
      </c>
      <c r="ES33" s="138">
        <f t="shared" si="761"/>
        <v>0</v>
      </c>
      <c r="ET33" s="433">
        <f t="shared" si="725"/>
        <v>0</v>
      </c>
      <c r="EU33" s="139">
        <f t="shared" si="762"/>
        <v>0</v>
      </c>
      <c r="EV33" s="111">
        <f t="shared" si="763"/>
        <v>0</v>
      </c>
      <c r="EW33" s="111"/>
      <c r="EX33" s="140"/>
      <c r="EY33" s="141" t="e">
        <f t="shared" si="764"/>
        <v>#DIV/0!</v>
      </c>
      <c r="EZ33" s="145">
        <f>'прил № 3 (01.01.20)'!LO1298</f>
        <v>0</v>
      </c>
      <c r="FA33" s="431">
        <f t="shared" si="765"/>
        <v>0</v>
      </c>
      <c r="FB33" s="432">
        <f t="shared" si="766"/>
        <v>0</v>
      </c>
      <c r="FC33" s="138">
        <f t="shared" si="767"/>
        <v>0</v>
      </c>
      <c r="FD33" s="433">
        <f t="shared" si="768"/>
        <v>8.2799999999999994</v>
      </c>
      <c r="FE33" s="139">
        <f t="shared" si="769"/>
        <v>0</v>
      </c>
      <c r="FF33" s="111">
        <f t="shared" si="770"/>
        <v>0</v>
      </c>
      <c r="FG33" s="111"/>
      <c r="FH33" s="140"/>
      <c r="FI33" s="141" t="e">
        <f t="shared" si="771"/>
        <v>#DIV/0!</v>
      </c>
      <c r="FJ33" s="145">
        <f>'прил № 3 (01.01.20)'!MJ1298</f>
        <v>0</v>
      </c>
      <c r="FK33" s="431">
        <f t="shared" si="772"/>
        <v>0</v>
      </c>
      <c r="FL33" s="432">
        <f t="shared" si="773"/>
        <v>0</v>
      </c>
      <c r="FM33" s="138">
        <f t="shared" si="774"/>
        <v>0</v>
      </c>
      <c r="FN33" s="433">
        <f t="shared" si="768"/>
        <v>0</v>
      </c>
      <c r="FO33" s="139">
        <f t="shared" si="775"/>
        <v>0</v>
      </c>
      <c r="FP33" s="111">
        <f t="shared" si="776"/>
        <v>0</v>
      </c>
      <c r="FQ33" s="111"/>
      <c r="FR33" s="140"/>
      <c r="FS33" s="141" t="e">
        <f t="shared" si="777"/>
        <v>#DIV/0!</v>
      </c>
      <c r="FT33" s="145">
        <f>'прил № 3 (01.01.20)'!NE1298</f>
        <v>0</v>
      </c>
      <c r="FU33" s="431">
        <f t="shared" si="778"/>
        <v>0</v>
      </c>
      <c r="FV33" s="432">
        <f t="shared" si="779"/>
        <v>0</v>
      </c>
      <c r="FW33" s="138">
        <f t="shared" si="780"/>
        <v>0</v>
      </c>
      <c r="FX33" s="433">
        <f t="shared" si="768"/>
        <v>0</v>
      </c>
      <c r="FY33" s="139">
        <f t="shared" si="781"/>
        <v>0</v>
      </c>
      <c r="FZ33" s="111">
        <f t="shared" si="782"/>
        <v>0</v>
      </c>
      <c r="GA33" s="111"/>
      <c r="GB33" s="140"/>
      <c r="GC33" s="141" t="e">
        <f t="shared" si="783"/>
        <v>#DIV/0!</v>
      </c>
      <c r="GD33" s="145">
        <f>'прил № 3 (01.01.20)'!NZ1298</f>
        <v>0</v>
      </c>
      <c r="GE33" s="431">
        <f t="shared" si="784"/>
        <v>0</v>
      </c>
      <c r="GF33" s="432">
        <f t="shared" si="785"/>
        <v>0</v>
      </c>
      <c r="GG33" s="138">
        <f t="shared" si="786"/>
        <v>0</v>
      </c>
      <c r="GH33" s="433">
        <f t="shared" si="768"/>
        <v>8.2799999999999994</v>
      </c>
      <c r="GI33" s="139">
        <f t="shared" si="787"/>
        <v>0</v>
      </c>
      <c r="GJ33" s="111">
        <f t="shared" si="788"/>
        <v>0</v>
      </c>
      <c r="GK33" s="111"/>
      <c r="GL33" s="140"/>
      <c r="GM33" s="141" t="e">
        <f t="shared" si="789"/>
        <v>#DIV/0!</v>
      </c>
      <c r="GN33" s="145">
        <f>'прил № 3 (01.01.20)'!OU1298</f>
        <v>0</v>
      </c>
      <c r="GO33" s="431">
        <f t="shared" si="790"/>
        <v>0</v>
      </c>
      <c r="GP33" s="432">
        <f t="shared" si="791"/>
        <v>0</v>
      </c>
      <c r="GQ33" s="138">
        <f t="shared" si="792"/>
        <v>0</v>
      </c>
      <c r="GR33" s="433">
        <f t="shared" si="768"/>
        <v>0</v>
      </c>
      <c r="GS33" s="139">
        <f t="shared" si="793"/>
        <v>0</v>
      </c>
      <c r="GT33" s="111">
        <f t="shared" si="794"/>
        <v>0</v>
      </c>
      <c r="GU33" s="111"/>
      <c r="GV33" s="140"/>
      <c r="GW33" s="141" t="e">
        <f t="shared" si="795"/>
        <v>#DIV/0!</v>
      </c>
      <c r="GX33" s="145">
        <f>'прил № 3 (01.01.20)'!PP1298</f>
        <v>0</v>
      </c>
      <c r="GY33" s="431">
        <f t="shared" si="796"/>
        <v>0</v>
      </c>
      <c r="GZ33" s="432">
        <f t="shared" si="797"/>
        <v>0</v>
      </c>
      <c r="HA33" s="138">
        <f t="shared" si="798"/>
        <v>0</v>
      </c>
      <c r="HB33" s="433">
        <f t="shared" si="768"/>
        <v>8.2799999999999994</v>
      </c>
      <c r="HC33" s="139">
        <f t="shared" si="799"/>
        <v>0</v>
      </c>
      <c r="HD33" s="111">
        <f t="shared" si="800"/>
        <v>0</v>
      </c>
      <c r="HE33" s="111"/>
      <c r="HF33" s="140"/>
      <c r="HG33" s="141" t="e">
        <f t="shared" si="801"/>
        <v>#DIV/0!</v>
      </c>
      <c r="HH33" s="145">
        <f>'прил № 3 (01.01.20)'!QK1298</f>
        <v>0</v>
      </c>
      <c r="HI33" s="431">
        <f t="shared" si="802"/>
        <v>0</v>
      </c>
      <c r="HJ33" s="432">
        <f t="shared" si="803"/>
        <v>0</v>
      </c>
      <c r="HK33" s="138">
        <f t="shared" si="804"/>
        <v>0</v>
      </c>
      <c r="HL33" s="433">
        <f t="shared" si="768"/>
        <v>0</v>
      </c>
      <c r="HM33" s="139">
        <f t="shared" si="805"/>
        <v>0</v>
      </c>
      <c r="HN33" s="111">
        <f t="shared" si="806"/>
        <v>0</v>
      </c>
      <c r="HO33" s="111"/>
      <c r="HP33" s="140"/>
      <c r="HQ33" s="141" t="e">
        <f t="shared" si="807"/>
        <v>#DIV/0!</v>
      </c>
      <c r="HR33" s="145">
        <f>'прил № 3 (01.01.20)'!RF1298</f>
        <v>0</v>
      </c>
      <c r="HS33" s="431">
        <f t="shared" si="808"/>
        <v>0</v>
      </c>
      <c r="HT33" s="432">
        <f t="shared" si="809"/>
        <v>0</v>
      </c>
      <c r="HU33" s="138">
        <f t="shared" si="810"/>
        <v>0</v>
      </c>
      <c r="HV33" s="433">
        <f t="shared" si="811"/>
        <v>0</v>
      </c>
      <c r="HW33" s="139">
        <f t="shared" si="812"/>
        <v>0</v>
      </c>
      <c r="HX33" s="111">
        <f t="shared" si="813"/>
        <v>0</v>
      </c>
      <c r="HY33" s="111"/>
      <c r="HZ33" s="140"/>
      <c r="IA33" s="141" t="e">
        <f t="shared" si="814"/>
        <v>#DIV/0!</v>
      </c>
      <c r="IB33" s="145">
        <f>'прил № 3 (01.01.20)'!SA1298</f>
        <v>0</v>
      </c>
      <c r="IC33" s="431">
        <f t="shared" si="815"/>
        <v>0</v>
      </c>
      <c r="ID33" s="432">
        <f t="shared" si="816"/>
        <v>0</v>
      </c>
      <c r="IE33" s="138">
        <f t="shared" si="817"/>
        <v>0</v>
      </c>
      <c r="IF33" s="433">
        <f t="shared" si="811"/>
        <v>0</v>
      </c>
      <c r="IG33" s="139">
        <f t="shared" si="818"/>
        <v>0</v>
      </c>
      <c r="IH33" s="111">
        <f t="shared" si="819"/>
        <v>0</v>
      </c>
      <c r="II33" s="111"/>
      <c r="IJ33" s="140"/>
      <c r="IK33" s="141" t="e">
        <f t="shared" si="820"/>
        <v>#DIV/0!</v>
      </c>
      <c r="IL33" s="145">
        <f>'прил № 3 (01.01.20)'!SV1298</f>
        <v>0</v>
      </c>
      <c r="IM33" s="431">
        <f t="shared" si="821"/>
        <v>0</v>
      </c>
      <c r="IN33" s="432">
        <f t="shared" si="822"/>
        <v>0</v>
      </c>
      <c r="IO33" s="138">
        <f t="shared" si="823"/>
        <v>0</v>
      </c>
      <c r="IP33" s="433">
        <f t="shared" si="811"/>
        <v>0</v>
      </c>
      <c r="IQ33" s="139">
        <f t="shared" si="824"/>
        <v>0</v>
      </c>
      <c r="IR33" s="111">
        <f t="shared" si="825"/>
        <v>0</v>
      </c>
      <c r="IS33" s="111"/>
      <c r="IT33" s="140"/>
      <c r="IU33" s="141" t="e">
        <f t="shared" si="826"/>
        <v>#DIV/0!</v>
      </c>
      <c r="IV33" s="145">
        <f>'прил № 3 (01.01.20)'!TQ1298</f>
        <v>0</v>
      </c>
      <c r="IW33" s="431">
        <f t="shared" si="827"/>
        <v>0</v>
      </c>
      <c r="IX33" s="432">
        <f t="shared" si="828"/>
        <v>0</v>
      </c>
      <c r="IY33" s="138">
        <f t="shared" si="829"/>
        <v>0</v>
      </c>
      <c r="IZ33" s="433">
        <f t="shared" si="811"/>
        <v>0</v>
      </c>
      <c r="JA33" s="139">
        <f t="shared" si="830"/>
        <v>0</v>
      </c>
      <c r="JB33" s="111">
        <f t="shared" si="831"/>
        <v>0</v>
      </c>
      <c r="JC33" s="111"/>
      <c r="JD33" s="140"/>
      <c r="JE33" s="141" t="e">
        <f t="shared" si="832"/>
        <v>#DIV/0!</v>
      </c>
      <c r="JF33" s="145">
        <f>'прил № 3 (01.01.20)'!UL1298</f>
        <v>0</v>
      </c>
      <c r="JG33" s="431">
        <f t="shared" si="833"/>
        <v>0</v>
      </c>
      <c r="JH33" s="432">
        <f t="shared" si="834"/>
        <v>0</v>
      </c>
      <c r="JI33" s="138">
        <f t="shared" si="835"/>
        <v>0</v>
      </c>
      <c r="JJ33" s="433">
        <f t="shared" si="811"/>
        <v>0</v>
      </c>
      <c r="JK33" s="139">
        <f t="shared" si="836"/>
        <v>0</v>
      </c>
      <c r="JL33" s="111">
        <f t="shared" si="837"/>
        <v>0</v>
      </c>
      <c r="JM33" s="111"/>
      <c r="JN33" s="140"/>
      <c r="JO33" s="141" t="e">
        <f t="shared" si="838"/>
        <v>#DIV/0!</v>
      </c>
      <c r="JP33" s="145">
        <f>'прил № 3 (01.01.20)'!VG1298</f>
        <v>0</v>
      </c>
      <c r="JQ33" s="431">
        <f t="shared" si="839"/>
        <v>0</v>
      </c>
      <c r="JR33" s="432">
        <f t="shared" si="840"/>
        <v>0</v>
      </c>
      <c r="JS33" s="138">
        <f t="shared" si="841"/>
        <v>0</v>
      </c>
      <c r="JT33" s="433">
        <f t="shared" si="811"/>
        <v>0</v>
      </c>
      <c r="JU33" s="139">
        <f t="shared" si="842"/>
        <v>0</v>
      </c>
      <c r="JV33" s="111">
        <f t="shared" si="843"/>
        <v>0</v>
      </c>
      <c r="JW33" s="111"/>
      <c r="JX33" s="140"/>
      <c r="JY33" s="141" t="e">
        <f t="shared" si="844"/>
        <v>#DIV/0!</v>
      </c>
      <c r="JZ33" s="145">
        <f>'прил № 3 (01.01.20)'!WB1298</f>
        <v>0</v>
      </c>
      <c r="KA33" s="431">
        <f t="shared" si="845"/>
        <v>0</v>
      </c>
      <c r="KB33" s="432">
        <f t="shared" si="846"/>
        <v>0</v>
      </c>
      <c r="KC33" s="138">
        <f t="shared" si="847"/>
        <v>0</v>
      </c>
      <c r="KD33" s="433">
        <f t="shared" si="811"/>
        <v>0</v>
      </c>
      <c r="KE33" s="139">
        <f t="shared" si="848"/>
        <v>0</v>
      </c>
      <c r="KF33" s="111">
        <f t="shared" si="849"/>
        <v>0</v>
      </c>
      <c r="KG33" s="111"/>
      <c r="KH33" s="140"/>
      <c r="KI33" s="141" t="e">
        <f t="shared" si="850"/>
        <v>#DIV/0!</v>
      </c>
      <c r="KJ33" s="145">
        <f>'прил № 3 (01.01.20)'!WW1298</f>
        <v>0</v>
      </c>
      <c r="KK33" s="431">
        <f t="shared" si="851"/>
        <v>0</v>
      </c>
      <c r="KL33" s="432">
        <f t="shared" si="852"/>
        <v>0</v>
      </c>
      <c r="KM33" s="138">
        <f t="shared" si="853"/>
        <v>0</v>
      </c>
      <c r="KN33" s="433">
        <f t="shared" si="854"/>
        <v>0</v>
      </c>
      <c r="KO33" s="139">
        <f t="shared" si="855"/>
        <v>0</v>
      </c>
      <c r="KP33" s="111">
        <f t="shared" si="856"/>
        <v>0</v>
      </c>
      <c r="KQ33" s="111"/>
      <c r="KR33" s="140"/>
      <c r="KS33" s="141" t="e">
        <f t="shared" si="857"/>
        <v>#DIV/0!</v>
      </c>
      <c r="KT33" s="145">
        <f>'прил № 3 (01.01.20)'!XR1298</f>
        <v>0</v>
      </c>
      <c r="KU33" s="431" t="e">
        <f t="shared" si="858"/>
        <v>#DIV/0!</v>
      </c>
      <c r="KV33" s="432" t="e">
        <f t="shared" si="859"/>
        <v>#DIV/0!</v>
      </c>
      <c r="KW33" s="138">
        <f t="shared" si="860"/>
        <v>0</v>
      </c>
      <c r="KX33" s="433">
        <f t="shared" si="854"/>
        <v>0</v>
      </c>
      <c r="KY33" s="139">
        <f t="shared" si="861"/>
        <v>0</v>
      </c>
      <c r="KZ33" s="111">
        <f t="shared" si="862"/>
        <v>0</v>
      </c>
      <c r="LA33" s="111"/>
      <c r="LB33" s="140"/>
      <c r="LC33" s="141" t="e">
        <f t="shared" si="863"/>
        <v>#DIV/0!</v>
      </c>
      <c r="LD33" s="322">
        <f t="shared" si="484"/>
        <v>0</v>
      </c>
      <c r="LE33" s="431">
        <f t="shared" si="864"/>
        <v>0</v>
      </c>
      <c r="LF33" s="432">
        <f t="shared" si="486"/>
        <v>0</v>
      </c>
      <c r="LG33" s="138">
        <f t="shared" si="487"/>
        <v>0</v>
      </c>
      <c r="LH33" s="433">
        <f t="shared" si="488"/>
        <v>8.2799999999999994</v>
      </c>
      <c r="LI33" s="139">
        <f t="shared" si="489"/>
        <v>0</v>
      </c>
      <c r="LJ33" s="111">
        <f t="shared" si="490"/>
        <v>0</v>
      </c>
      <c r="LK33" s="111"/>
      <c r="LL33" s="140"/>
    </row>
    <row r="34" spans="1:324" ht="15" customHeight="1">
      <c r="A34" s="612"/>
      <c r="B34" s="93" t="s">
        <v>744</v>
      </c>
      <c r="C34" s="12" t="s">
        <v>840</v>
      </c>
      <c r="D34" s="12" t="s">
        <v>422</v>
      </c>
      <c r="E34" s="4" t="s">
        <v>32</v>
      </c>
      <c r="F34" s="145">
        <f>'прил № 3 (01.01.20)'!L1299</f>
        <v>0</v>
      </c>
      <c r="G34" s="431">
        <f t="shared" si="491"/>
        <v>0</v>
      </c>
      <c r="H34" s="432">
        <f t="shared" si="492"/>
        <v>0</v>
      </c>
      <c r="I34" s="138">
        <f t="shared" si="270"/>
        <v>0</v>
      </c>
      <c r="J34" s="433">
        <f t="shared" si="493"/>
        <v>0</v>
      </c>
      <c r="K34" s="139">
        <f t="shared" si="271"/>
        <v>0</v>
      </c>
      <c r="L34" s="111">
        <f t="shared" si="272"/>
        <v>0</v>
      </c>
      <c r="M34" s="111"/>
      <c r="N34" s="140"/>
      <c r="O34" s="141" t="e">
        <f t="shared" si="273"/>
        <v>#DIV/0!</v>
      </c>
      <c r="P34" s="145">
        <f>'прил № 3 (01.01.20)'!AG1299</f>
        <v>0</v>
      </c>
      <c r="Q34" s="431">
        <f t="shared" si="679"/>
        <v>0</v>
      </c>
      <c r="R34" s="432">
        <f t="shared" si="680"/>
        <v>0</v>
      </c>
      <c r="S34" s="138">
        <f t="shared" si="681"/>
        <v>0</v>
      </c>
      <c r="T34" s="433">
        <f t="shared" si="682"/>
        <v>0</v>
      </c>
      <c r="U34" s="139">
        <f t="shared" si="683"/>
        <v>0</v>
      </c>
      <c r="V34" s="111">
        <f t="shared" si="684"/>
        <v>0</v>
      </c>
      <c r="W34" s="111"/>
      <c r="X34" s="140"/>
      <c r="Y34" s="141" t="e">
        <f t="shared" si="685"/>
        <v>#DIV/0!</v>
      </c>
      <c r="Z34" s="145">
        <f>'прил № 3 (01.01.20)'!BB1299</f>
        <v>0</v>
      </c>
      <c r="AA34" s="431">
        <f t="shared" si="686"/>
        <v>0</v>
      </c>
      <c r="AB34" s="432">
        <f t="shared" si="687"/>
        <v>0</v>
      </c>
      <c r="AC34" s="138">
        <f t="shared" si="688"/>
        <v>0</v>
      </c>
      <c r="AD34" s="433">
        <f t="shared" si="682"/>
        <v>0</v>
      </c>
      <c r="AE34" s="139">
        <f t="shared" si="689"/>
        <v>0</v>
      </c>
      <c r="AF34" s="111">
        <f t="shared" si="690"/>
        <v>0</v>
      </c>
      <c r="AG34" s="111"/>
      <c r="AH34" s="140"/>
      <c r="AI34" s="141" t="e">
        <f t="shared" si="691"/>
        <v>#DIV/0!</v>
      </c>
      <c r="AJ34" s="145">
        <f>'прил № 3 (01.01.20)'!BW1299</f>
        <v>0</v>
      </c>
      <c r="AK34" s="431">
        <f t="shared" si="692"/>
        <v>0</v>
      </c>
      <c r="AL34" s="432">
        <f t="shared" si="693"/>
        <v>0</v>
      </c>
      <c r="AM34" s="138">
        <f t="shared" si="694"/>
        <v>0</v>
      </c>
      <c r="AN34" s="433">
        <f t="shared" si="682"/>
        <v>0</v>
      </c>
      <c r="AO34" s="139">
        <f t="shared" si="695"/>
        <v>0</v>
      </c>
      <c r="AP34" s="111">
        <f t="shared" si="696"/>
        <v>0</v>
      </c>
      <c r="AQ34" s="111"/>
      <c r="AR34" s="140"/>
      <c r="AS34" s="141" t="e">
        <f t="shared" si="697"/>
        <v>#DIV/0!</v>
      </c>
      <c r="AT34" s="145">
        <f>'прил № 3 (01.01.20)'!CR1299</f>
        <v>0</v>
      </c>
      <c r="AU34" s="431">
        <f t="shared" si="698"/>
        <v>0</v>
      </c>
      <c r="AV34" s="432">
        <f t="shared" si="699"/>
        <v>0</v>
      </c>
      <c r="AW34" s="138">
        <f t="shared" si="700"/>
        <v>0</v>
      </c>
      <c r="AX34" s="433">
        <f t="shared" si="682"/>
        <v>0</v>
      </c>
      <c r="AY34" s="139">
        <f t="shared" si="701"/>
        <v>0</v>
      </c>
      <c r="AZ34" s="111">
        <f t="shared" si="702"/>
        <v>0</v>
      </c>
      <c r="BA34" s="111"/>
      <c r="BB34" s="140"/>
      <c r="BC34" s="141" t="e">
        <f t="shared" si="703"/>
        <v>#DIV/0!</v>
      </c>
      <c r="BD34" s="145">
        <f>'прил № 3 (01.01.20)'!DM1299</f>
        <v>0</v>
      </c>
      <c r="BE34" s="431">
        <f t="shared" si="704"/>
        <v>0</v>
      </c>
      <c r="BF34" s="432">
        <f t="shared" si="705"/>
        <v>0</v>
      </c>
      <c r="BG34" s="138">
        <f t="shared" si="706"/>
        <v>0</v>
      </c>
      <c r="BH34" s="433">
        <f t="shared" si="682"/>
        <v>0</v>
      </c>
      <c r="BI34" s="139">
        <f t="shared" si="707"/>
        <v>0</v>
      </c>
      <c r="BJ34" s="111">
        <f t="shared" si="708"/>
        <v>0</v>
      </c>
      <c r="BK34" s="111"/>
      <c r="BL34" s="140"/>
      <c r="BM34" s="141" t="e">
        <f t="shared" si="709"/>
        <v>#DIV/0!</v>
      </c>
      <c r="BN34" s="145">
        <f>'прил № 3 (01.01.20)'!EH1299</f>
        <v>0</v>
      </c>
      <c r="BO34" s="431">
        <f t="shared" si="710"/>
        <v>0</v>
      </c>
      <c r="BP34" s="432">
        <f t="shared" si="711"/>
        <v>0</v>
      </c>
      <c r="BQ34" s="138">
        <f t="shared" si="712"/>
        <v>0</v>
      </c>
      <c r="BR34" s="433">
        <f t="shared" si="682"/>
        <v>0</v>
      </c>
      <c r="BS34" s="139">
        <f t="shared" si="713"/>
        <v>0</v>
      </c>
      <c r="BT34" s="111">
        <f t="shared" si="714"/>
        <v>0</v>
      </c>
      <c r="BU34" s="111"/>
      <c r="BV34" s="140"/>
      <c r="BW34" s="141" t="e">
        <f t="shared" si="715"/>
        <v>#DIV/0!</v>
      </c>
      <c r="BX34" s="145">
        <f>'прил № 3 (01.01.20)'!FC1299</f>
        <v>0</v>
      </c>
      <c r="BY34" s="431">
        <f t="shared" si="716"/>
        <v>0</v>
      </c>
      <c r="BZ34" s="432">
        <f t="shared" si="717"/>
        <v>0</v>
      </c>
      <c r="CA34" s="138">
        <f t="shared" si="718"/>
        <v>0</v>
      </c>
      <c r="CB34" s="433">
        <f t="shared" si="682"/>
        <v>0</v>
      </c>
      <c r="CC34" s="139">
        <f t="shared" si="719"/>
        <v>0</v>
      </c>
      <c r="CD34" s="111">
        <f t="shared" si="720"/>
        <v>0</v>
      </c>
      <c r="CE34" s="111"/>
      <c r="CF34" s="140"/>
      <c r="CG34" s="141" t="e">
        <f t="shared" si="721"/>
        <v>#DIV/0!</v>
      </c>
      <c r="CH34" s="145">
        <f>'прил № 3 (01.01.20)'!FX1299</f>
        <v>0</v>
      </c>
      <c r="CI34" s="431">
        <f t="shared" si="722"/>
        <v>0</v>
      </c>
      <c r="CJ34" s="432">
        <f t="shared" si="723"/>
        <v>0</v>
      </c>
      <c r="CK34" s="138">
        <f t="shared" si="724"/>
        <v>0</v>
      </c>
      <c r="CL34" s="433">
        <f t="shared" si="725"/>
        <v>0</v>
      </c>
      <c r="CM34" s="139">
        <f t="shared" si="726"/>
        <v>0</v>
      </c>
      <c r="CN34" s="111">
        <f t="shared" si="727"/>
        <v>0</v>
      </c>
      <c r="CO34" s="111"/>
      <c r="CP34" s="140"/>
      <c r="CQ34" s="141" t="e">
        <f t="shared" si="728"/>
        <v>#DIV/0!</v>
      </c>
      <c r="CR34" s="145">
        <f>'прил № 3 (01.01.20)'!GS1299</f>
        <v>0</v>
      </c>
      <c r="CS34" s="431">
        <f t="shared" si="729"/>
        <v>0</v>
      </c>
      <c r="CT34" s="432">
        <f t="shared" si="730"/>
        <v>0</v>
      </c>
      <c r="CU34" s="138">
        <f t="shared" si="731"/>
        <v>0</v>
      </c>
      <c r="CV34" s="433">
        <f t="shared" si="725"/>
        <v>0</v>
      </c>
      <c r="CW34" s="139">
        <f t="shared" si="732"/>
        <v>0</v>
      </c>
      <c r="CX34" s="111">
        <f t="shared" si="733"/>
        <v>0</v>
      </c>
      <c r="CY34" s="111"/>
      <c r="CZ34" s="140"/>
      <c r="DA34" s="141" t="e">
        <f t="shared" si="734"/>
        <v>#DIV/0!</v>
      </c>
      <c r="DB34" s="145">
        <f>'прил № 3 (01.01.20)'!HN1299</f>
        <v>0</v>
      </c>
      <c r="DC34" s="431">
        <f t="shared" si="735"/>
        <v>0</v>
      </c>
      <c r="DD34" s="432">
        <f t="shared" si="736"/>
        <v>0</v>
      </c>
      <c r="DE34" s="138">
        <f t="shared" si="737"/>
        <v>0</v>
      </c>
      <c r="DF34" s="433">
        <f t="shared" si="725"/>
        <v>0</v>
      </c>
      <c r="DG34" s="139">
        <f t="shared" si="738"/>
        <v>0</v>
      </c>
      <c r="DH34" s="111">
        <f t="shared" si="739"/>
        <v>0</v>
      </c>
      <c r="DI34" s="111"/>
      <c r="DJ34" s="140"/>
      <c r="DK34" s="141" t="e">
        <f t="shared" si="740"/>
        <v>#DIV/0!</v>
      </c>
      <c r="DL34" s="145">
        <f>'прил № 3 (01.01.20)'!II1299</f>
        <v>0</v>
      </c>
      <c r="DM34" s="431">
        <f t="shared" si="741"/>
        <v>0</v>
      </c>
      <c r="DN34" s="432">
        <f t="shared" si="742"/>
        <v>0</v>
      </c>
      <c r="DO34" s="138">
        <f t="shared" si="743"/>
        <v>0</v>
      </c>
      <c r="DP34" s="433">
        <f t="shared" si="725"/>
        <v>0</v>
      </c>
      <c r="DQ34" s="139">
        <f t="shared" si="744"/>
        <v>0</v>
      </c>
      <c r="DR34" s="111">
        <f t="shared" si="745"/>
        <v>0</v>
      </c>
      <c r="DS34" s="111"/>
      <c r="DT34" s="140"/>
      <c r="DU34" s="141" t="e">
        <f t="shared" si="746"/>
        <v>#DIV/0!</v>
      </c>
      <c r="DV34" s="145">
        <f>'прил № 3 (01.01.20)'!JD1299</f>
        <v>0</v>
      </c>
      <c r="DW34" s="431">
        <f t="shared" si="747"/>
        <v>0</v>
      </c>
      <c r="DX34" s="432">
        <f t="shared" si="748"/>
        <v>0</v>
      </c>
      <c r="DY34" s="138">
        <f t="shared" si="749"/>
        <v>0</v>
      </c>
      <c r="DZ34" s="433">
        <f t="shared" si="725"/>
        <v>0</v>
      </c>
      <c r="EA34" s="139">
        <f t="shared" si="750"/>
        <v>0</v>
      </c>
      <c r="EB34" s="111">
        <f t="shared" si="751"/>
        <v>0</v>
      </c>
      <c r="EC34" s="111"/>
      <c r="ED34" s="140"/>
      <c r="EE34" s="141" t="e">
        <f t="shared" si="752"/>
        <v>#DIV/0!</v>
      </c>
      <c r="EF34" s="145">
        <f>'прил № 3 (01.01.20)'!JY1299</f>
        <v>0</v>
      </c>
      <c r="EG34" s="431">
        <f t="shared" si="753"/>
        <v>0</v>
      </c>
      <c r="EH34" s="432">
        <f t="shared" si="754"/>
        <v>0</v>
      </c>
      <c r="EI34" s="138">
        <f t="shared" si="755"/>
        <v>0</v>
      </c>
      <c r="EJ34" s="433">
        <f t="shared" si="725"/>
        <v>0</v>
      </c>
      <c r="EK34" s="139">
        <f t="shared" si="756"/>
        <v>0</v>
      </c>
      <c r="EL34" s="111">
        <f t="shared" si="757"/>
        <v>0</v>
      </c>
      <c r="EM34" s="111"/>
      <c r="EN34" s="140"/>
      <c r="EO34" s="141" t="e">
        <f t="shared" si="758"/>
        <v>#DIV/0!</v>
      </c>
      <c r="EP34" s="145">
        <f>'прил № 3 (01.01.20)'!KT1299</f>
        <v>0</v>
      </c>
      <c r="EQ34" s="431">
        <f t="shared" si="759"/>
        <v>0</v>
      </c>
      <c r="ER34" s="432">
        <f t="shared" si="760"/>
        <v>0</v>
      </c>
      <c r="ES34" s="138">
        <f t="shared" si="761"/>
        <v>0</v>
      </c>
      <c r="ET34" s="433">
        <f t="shared" si="725"/>
        <v>0</v>
      </c>
      <c r="EU34" s="139">
        <f t="shared" si="762"/>
        <v>0</v>
      </c>
      <c r="EV34" s="111">
        <f t="shared" si="763"/>
        <v>0</v>
      </c>
      <c r="EW34" s="111"/>
      <c r="EX34" s="140"/>
      <c r="EY34" s="141" t="e">
        <f t="shared" si="764"/>
        <v>#DIV/0!</v>
      </c>
      <c r="EZ34" s="145">
        <f>'прил № 3 (01.01.20)'!LO1299</f>
        <v>0</v>
      </c>
      <c r="FA34" s="431">
        <f t="shared" si="765"/>
        <v>0</v>
      </c>
      <c r="FB34" s="432">
        <f t="shared" si="766"/>
        <v>0</v>
      </c>
      <c r="FC34" s="138">
        <f t="shared" si="767"/>
        <v>0</v>
      </c>
      <c r="FD34" s="433">
        <f t="shared" si="768"/>
        <v>8.2799999999999994</v>
      </c>
      <c r="FE34" s="139">
        <f t="shared" si="769"/>
        <v>0</v>
      </c>
      <c r="FF34" s="111">
        <f t="shared" si="770"/>
        <v>0</v>
      </c>
      <c r="FG34" s="111"/>
      <c r="FH34" s="140"/>
      <c r="FI34" s="141" t="e">
        <f t="shared" si="771"/>
        <v>#DIV/0!</v>
      </c>
      <c r="FJ34" s="145">
        <f>'прил № 3 (01.01.20)'!MJ1299</f>
        <v>0</v>
      </c>
      <c r="FK34" s="431">
        <f t="shared" si="772"/>
        <v>0</v>
      </c>
      <c r="FL34" s="432">
        <f t="shared" si="773"/>
        <v>0</v>
      </c>
      <c r="FM34" s="138">
        <f t="shared" si="774"/>
        <v>0</v>
      </c>
      <c r="FN34" s="433">
        <f t="shared" si="768"/>
        <v>0</v>
      </c>
      <c r="FO34" s="139">
        <f t="shared" si="775"/>
        <v>0</v>
      </c>
      <c r="FP34" s="111">
        <f t="shared" si="776"/>
        <v>0</v>
      </c>
      <c r="FQ34" s="111"/>
      <c r="FR34" s="140"/>
      <c r="FS34" s="141" t="e">
        <f t="shared" si="777"/>
        <v>#DIV/0!</v>
      </c>
      <c r="FT34" s="145">
        <f>'прил № 3 (01.01.20)'!NE1299</f>
        <v>0</v>
      </c>
      <c r="FU34" s="431">
        <f t="shared" si="778"/>
        <v>0</v>
      </c>
      <c r="FV34" s="432">
        <f t="shared" si="779"/>
        <v>0</v>
      </c>
      <c r="FW34" s="138">
        <f t="shared" si="780"/>
        <v>0</v>
      </c>
      <c r="FX34" s="433">
        <f t="shared" si="768"/>
        <v>0</v>
      </c>
      <c r="FY34" s="139">
        <f t="shared" si="781"/>
        <v>0</v>
      </c>
      <c r="FZ34" s="111">
        <f t="shared" si="782"/>
        <v>0</v>
      </c>
      <c r="GA34" s="111"/>
      <c r="GB34" s="140"/>
      <c r="GC34" s="141" t="e">
        <f t="shared" si="783"/>
        <v>#DIV/0!</v>
      </c>
      <c r="GD34" s="145">
        <f>'прил № 3 (01.01.20)'!NZ1299</f>
        <v>0</v>
      </c>
      <c r="GE34" s="431">
        <f t="shared" si="784"/>
        <v>0</v>
      </c>
      <c r="GF34" s="432">
        <f t="shared" si="785"/>
        <v>0</v>
      </c>
      <c r="GG34" s="138">
        <f t="shared" si="786"/>
        <v>0</v>
      </c>
      <c r="GH34" s="433">
        <f t="shared" si="768"/>
        <v>8.2799999999999994</v>
      </c>
      <c r="GI34" s="139">
        <f t="shared" si="787"/>
        <v>0</v>
      </c>
      <c r="GJ34" s="111">
        <f t="shared" si="788"/>
        <v>0</v>
      </c>
      <c r="GK34" s="111"/>
      <c r="GL34" s="140"/>
      <c r="GM34" s="141" t="e">
        <f t="shared" si="789"/>
        <v>#DIV/0!</v>
      </c>
      <c r="GN34" s="145">
        <f>'прил № 3 (01.01.20)'!OU1299</f>
        <v>0</v>
      </c>
      <c r="GO34" s="431">
        <f t="shared" si="790"/>
        <v>0</v>
      </c>
      <c r="GP34" s="432">
        <f t="shared" si="791"/>
        <v>0</v>
      </c>
      <c r="GQ34" s="138">
        <f t="shared" si="792"/>
        <v>0</v>
      </c>
      <c r="GR34" s="433">
        <f t="shared" si="768"/>
        <v>0</v>
      </c>
      <c r="GS34" s="139">
        <f t="shared" si="793"/>
        <v>0</v>
      </c>
      <c r="GT34" s="111">
        <f t="shared" si="794"/>
        <v>0</v>
      </c>
      <c r="GU34" s="111"/>
      <c r="GV34" s="140"/>
      <c r="GW34" s="141" t="e">
        <f t="shared" si="795"/>
        <v>#DIV/0!</v>
      </c>
      <c r="GX34" s="145">
        <f>'прил № 3 (01.01.20)'!PP1299</f>
        <v>0</v>
      </c>
      <c r="GY34" s="431">
        <f t="shared" si="796"/>
        <v>0</v>
      </c>
      <c r="GZ34" s="432">
        <f t="shared" si="797"/>
        <v>0</v>
      </c>
      <c r="HA34" s="138">
        <f t="shared" si="798"/>
        <v>0</v>
      </c>
      <c r="HB34" s="433">
        <f t="shared" si="768"/>
        <v>8.2799999999999994</v>
      </c>
      <c r="HC34" s="139">
        <f t="shared" si="799"/>
        <v>0</v>
      </c>
      <c r="HD34" s="111">
        <f t="shared" si="800"/>
        <v>0</v>
      </c>
      <c r="HE34" s="111"/>
      <c r="HF34" s="140"/>
      <c r="HG34" s="141" t="e">
        <f t="shared" si="801"/>
        <v>#DIV/0!</v>
      </c>
      <c r="HH34" s="145">
        <f>'прил № 3 (01.01.20)'!QK1299</f>
        <v>0</v>
      </c>
      <c r="HI34" s="431">
        <f t="shared" si="802"/>
        <v>0</v>
      </c>
      <c r="HJ34" s="432">
        <f t="shared" si="803"/>
        <v>0</v>
      </c>
      <c r="HK34" s="138">
        <f t="shared" si="804"/>
        <v>0</v>
      </c>
      <c r="HL34" s="433">
        <f t="shared" si="768"/>
        <v>0</v>
      </c>
      <c r="HM34" s="139">
        <f t="shared" si="805"/>
        <v>0</v>
      </c>
      <c r="HN34" s="111">
        <f t="shared" si="806"/>
        <v>0</v>
      </c>
      <c r="HO34" s="111"/>
      <c r="HP34" s="140"/>
      <c r="HQ34" s="141" t="e">
        <f t="shared" si="807"/>
        <v>#DIV/0!</v>
      </c>
      <c r="HR34" s="145">
        <f>'прил № 3 (01.01.20)'!RF1299</f>
        <v>0</v>
      </c>
      <c r="HS34" s="431">
        <f t="shared" si="808"/>
        <v>0</v>
      </c>
      <c r="HT34" s="432">
        <f t="shared" si="809"/>
        <v>0</v>
      </c>
      <c r="HU34" s="138">
        <f t="shared" si="810"/>
        <v>0</v>
      </c>
      <c r="HV34" s="433">
        <f t="shared" si="811"/>
        <v>0</v>
      </c>
      <c r="HW34" s="139">
        <f t="shared" si="812"/>
        <v>0</v>
      </c>
      <c r="HX34" s="111">
        <f t="shared" si="813"/>
        <v>0</v>
      </c>
      <c r="HY34" s="111"/>
      <c r="HZ34" s="140"/>
      <c r="IA34" s="141" t="e">
        <f t="shared" si="814"/>
        <v>#DIV/0!</v>
      </c>
      <c r="IB34" s="145">
        <f>'прил № 3 (01.01.20)'!SA1299</f>
        <v>0</v>
      </c>
      <c r="IC34" s="431">
        <f t="shared" si="815"/>
        <v>0</v>
      </c>
      <c r="ID34" s="432">
        <f t="shared" si="816"/>
        <v>0</v>
      </c>
      <c r="IE34" s="138">
        <f t="shared" si="817"/>
        <v>0</v>
      </c>
      <c r="IF34" s="433">
        <f t="shared" si="811"/>
        <v>0</v>
      </c>
      <c r="IG34" s="139">
        <f t="shared" si="818"/>
        <v>0</v>
      </c>
      <c r="IH34" s="111">
        <f t="shared" si="819"/>
        <v>0</v>
      </c>
      <c r="II34" s="111"/>
      <c r="IJ34" s="140"/>
      <c r="IK34" s="141" t="e">
        <f t="shared" si="820"/>
        <v>#DIV/0!</v>
      </c>
      <c r="IL34" s="145">
        <f>'прил № 3 (01.01.20)'!SV1299</f>
        <v>0</v>
      </c>
      <c r="IM34" s="431">
        <f t="shared" si="821"/>
        <v>0</v>
      </c>
      <c r="IN34" s="432">
        <f t="shared" si="822"/>
        <v>0</v>
      </c>
      <c r="IO34" s="138">
        <f t="shared" si="823"/>
        <v>0</v>
      </c>
      <c r="IP34" s="433">
        <f t="shared" si="811"/>
        <v>0</v>
      </c>
      <c r="IQ34" s="139">
        <f t="shared" si="824"/>
        <v>0</v>
      </c>
      <c r="IR34" s="111">
        <f t="shared" si="825"/>
        <v>0</v>
      </c>
      <c r="IS34" s="111"/>
      <c r="IT34" s="140"/>
      <c r="IU34" s="141" t="e">
        <f t="shared" si="826"/>
        <v>#DIV/0!</v>
      </c>
      <c r="IV34" s="145">
        <f>'прил № 3 (01.01.20)'!TQ1299</f>
        <v>0</v>
      </c>
      <c r="IW34" s="431">
        <f t="shared" si="827"/>
        <v>0</v>
      </c>
      <c r="IX34" s="432">
        <f t="shared" si="828"/>
        <v>0</v>
      </c>
      <c r="IY34" s="138">
        <f t="shared" si="829"/>
        <v>0</v>
      </c>
      <c r="IZ34" s="433">
        <f t="shared" si="811"/>
        <v>0</v>
      </c>
      <c r="JA34" s="139">
        <f t="shared" si="830"/>
        <v>0</v>
      </c>
      <c r="JB34" s="111">
        <f t="shared" si="831"/>
        <v>0</v>
      </c>
      <c r="JC34" s="111"/>
      <c r="JD34" s="140"/>
      <c r="JE34" s="141" t="e">
        <f t="shared" si="832"/>
        <v>#DIV/0!</v>
      </c>
      <c r="JF34" s="145">
        <f>'прил № 3 (01.01.20)'!UL1299</f>
        <v>0</v>
      </c>
      <c r="JG34" s="431">
        <f t="shared" si="833"/>
        <v>0</v>
      </c>
      <c r="JH34" s="432">
        <f t="shared" si="834"/>
        <v>0</v>
      </c>
      <c r="JI34" s="138">
        <f t="shared" si="835"/>
        <v>0</v>
      </c>
      <c r="JJ34" s="433">
        <f t="shared" si="811"/>
        <v>0</v>
      </c>
      <c r="JK34" s="139">
        <f t="shared" si="836"/>
        <v>0</v>
      </c>
      <c r="JL34" s="111">
        <f t="shared" si="837"/>
        <v>0</v>
      </c>
      <c r="JM34" s="111"/>
      <c r="JN34" s="140"/>
      <c r="JO34" s="141" t="e">
        <f t="shared" si="838"/>
        <v>#DIV/0!</v>
      </c>
      <c r="JP34" s="145">
        <f>'прил № 3 (01.01.20)'!VG1299</f>
        <v>0</v>
      </c>
      <c r="JQ34" s="431">
        <f t="shared" si="839"/>
        <v>0</v>
      </c>
      <c r="JR34" s="432">
        <f t="shared" si="840"/>
        <v>0</v>
      </c>
      <c r="JS34" s="138">
        <f t="shared" si="841"/>
        <v>0</v>
      </c>
      <c r="JT34" s="433">
        <f t="shared" si="811"/>
        <v>0</v>
      </c>
      <c r="JU34" s="139">
        <f t="shared" si="842"/>
        <v>0</v>
      </c>
      <c r="JV34" s="111">
        <f t="shared" si="843"/>
        <v>0</v>
      </c>
      <c r="JW34" s="111"/>
      <c r="JX34" s="140"/>
      <c r="JY34" s="141" t="e">
        <f t="shared" si="844"/>
        <v>#DIV/0!</v>
      </c>
      <c r="JZ34" s="145">
        <f>'прил № 3 (01.01.20)'!WB1299</f>
        <v>0</v>
      </c>
      <c r="KA34" s="431">
        <f t="shared" si="845"/>
        <v>0</v>
      </c>
      <c r="KB34" s="432">
        <f t="shared" si="846"/>
        <v>0</v>
      </c>
      <c r="KC34" s="138">
        <f t="shared" si="847"/>
        <v>0</v>
      </c>
      <c r="KD34" s="433">
        <f t="shared" si="811"/>
        <v>0</v>
      </c>
      <c r="KE34" s="139">
        <f t="shared" si="848"/>
        <v>0</v>
      </c>
      <c r="KF34" s="111">
        <f t="shared" si="849"/>
        <v>0</v>
      </c>
      <c r="KG34" s="111"/>
      <c r="KH34" s="140"/>
      <c r="KI34" s="141" t="e">
        <f t="shared" si="850"/>
        <v>#DIV/0!</v>
      </c>
      <c r="KJ34" s="145">
        <f>'прил № 3 (01.01.20)'!WW1299</f>
        <v>0</v>
      </c>
      <c r="KK34" s="431">
        <f t="shared" si="851"/>
        <v>0</v>
      </c>
      <c r="KL34" s="432">
        <f t="shared" si="852"/>
        <v>0</v>
      </c>
      <c r="KM34" s="138">
        <f t="shared" si="853"/>
        <v>0</v>
      </c>
      <c r="KN34" s="433">
        <f t="shared" si="854"/>
        <v>0</v>
      </c>
      <c r="KO34" s="139">
        <f t="shared" si="855"/>
        <v>0</v>
      </c>
      <c r="KP34" s="111">
        <f t="shared" si="856"/>
        <v>0</v>
      </c>
      <c r="KQ34" s="111"/>
      <c r="KR34" s="140"/>
      <c r="KS34" s="141" t="e">
        <f t="shared" si="857"/>
        <v>#DIV/0!</v>
      </c>
      <c r="KT34" s="145">
        <f>'прил № 3 (01.01.20)'!XR1299</f>
        <v>0</v>
      </c>
      <c r="KU34" s="431" t="e">
        <f t="shared" si="858"/>
        <v>#DIV/0!</v>
      </c>
      <c r="KV34" s="432" t="e">
        <f t="shared" si="859"/>
        <v>#DIV/0!</v>
      </c>
      <c r="KW34" s="138">
        <f t="shared" si="860"/>
        <v>0</v>
      </c>
      <c r="KX34" s="433">
        <f t="shared" si="854"/>
        <v>0</v>
      </c>
      <c r="KY34" s="139">
        <f t="shared" si="861"/>
        <v>0</v>
      </c>
      <c r="KZ34" s="111">
        <f t="shared" si="862"/>
        <v>0</v>
      </c>
      <c r="LA34" s="111"/>
      <c r="LB34" s="140"/>
      <c r="LC34" s="141" t="e">
        <f t="shared" si="863"/>
        <v>#DIV/0!</v>
      </c>
      <c r="LD34" s="322">
        <f t="shared" si="484"/>
        <v>0</v>
      </c>
      <c r="LE34" s="431">
        <f t="shared" si="864"/>
        <v>0</v>
      </c>
      <c r="LF34" s="432">
        <f t="shared" si="486"/>
        <v>0</v>
      </c>
      <c r="LG34" s="138">
        <f t="shared" si="487"/>
        <v>0</v>
      </c>
      <c r="LH34" s="433">
        <f t="shared" si="488"/>
        <v>8.2799999999999994</v>
      </c>
      <c r="LI34" s="139">
        <f t="shared" si="489"/>
        <v>0</v>
      </c>
      <c r="LJ34" s="111">
        <f t="shared" si="490"/>
        <v>0</v>
      </c>
      <c r="LK34" s="111"/>
      <c r="LL34" s="140"/>
    </row>
    <row r="35" spans="1:324" ht="15" customHeight="1">
      <c r="A35" s="612"/>
      <c r="B35" s="12" t="s">
        <v>731</v>
      </c>
      <c r="C35" s="12" t="s">
        <v>840</v>
      </c>
      <c r="D35" s="12" t="s">
        <v>422</v>
      </c>
      <c r="E35" s="4" t="s">
        <v>32</v>
      </c>
      <c r="F35" s="145">
        <f>'прил № 3 (01.01.20)'!L1300</f>
        <v>0</v>
      </c>
      <c r="G35" s="431">
        <f t="shared" si="491"/>
        <v>0</v>
      </c>
      <c r="H35" s="432">
        <f t="shared" si="492"/>
        <v>0</v>
      </c>
      <c r="I35" s="138">
        <f t="shared" si="270"/>
        <v>0</v>
      </c>
      <c r="J35" s="433">
        <f t="shared" si="493"/>
        <v>0</v>
      </c>
      <c r="K35" s="139">
        <f t="shared" si="271"/>
        <v>0</v>
      </c>
      <c r="L35" s="111">
        <f t="shared" si="272"/>
        <v>0</v>
      </c>
      <c r="M35" s="111"/>
      <c r="N35" s="140"/>
      <c r="O35" s="141">
        <f t="shared" si="273"/>
        <v>0</v>
      </c>
      <c r="P35" s="145">
        <f>'прил № 3 (01.01.20)'!AG1300</f>
        <v>0</v>
      </c>
      <c r="Q35" s="431">
        <f t="shared" si="679"/>
        <v>0</v>
      </c>
      <c r="R35" s="432">
        <f t="shared" si="680"/>
        <v>0</v>
      </c>
      <c r="S35" s="138">
        <f t="shared" si="681"/>
        <v>0</v>
      </c>
      <c r="T35" s="433">
        <f t="shared" si="682"/>
        <v>0</v>
      </c>
      <c r="U35" s="139">
        <f t="shared" si="683"/>
        <v>0</v>
      </c>
      <c r="V35" s="111">
        <f t="shared" si="684"/>
        <v>0</v>
      </c>
      <c r="W35" s="111"/>
      <c r="X35" s="140"/>
      <c r="Y35" s="141">
        <f t="shared" si="685"/>
        <v>0</v>
      </c>
      <c r="Z35" s="145">
        <f>'прил № 3 (01.01.20)'!BB1300</f>
        <v>0</v>
      </c>
      <c r="AA35" s="431">
        <f t="shared" si="686"/>
        <v>0</v>
      </c>
      <c r="AB35" s="432">
        <f t="shared" si="687"/>
        <v>0</v>
      </c>
      <c r="AC35" s="138">
        <f t="shared" si="688"/>
        <v>0</v>
      </c>
      <c r="AD35" s="433">
        <f t="shared" si="682"/>
        <v>0</v>
      </c>
      <c r="AE35" s="139">
        <f t="shared" si="689"/>
        <v>0</v>
      </c>
      <c r="AF35" s="111">
        <f t="shared" si="690"/>
        <v>0</v>
      </c>
      <c r="AG35" s="111"/>
      <c r="AH35" s="140"/>
      <c r="AI35" s="141">
        <f t="shared" si="691"/>
        <v>0</v>
      </c>
      <c r="AJ35" s="145">
        <f>'прил № 3 (01.01.20)'!BW1300</f>
        <v>1</v>
      </c>
      <c r="AK35" s="431">
        <f t="shared" si="692"/>
        <v>1.56E-3</v>
      </c>
      <c r="AL35" s="432">
        <f t="shared" si="693"/>
        <v>0</v>
      </c>
      <c r="AM35" s="138">
        <f t="shared" si="694"/>
        <v>0</v>
      </c>
      <c r="AN35" s="433">
        <f t="shared" si="682"/>
        <v>0</v>
      </c>
      <c r="AO35" s="139">
        <f t="shared" si="695"/>
        <v>0</v>
      </c>
      <c r="AP35" s="111">
        <f t="shared" si="696"/>
        <v>0</v>
      </c>
      <c r="AQ35" s="111"/>
      <c r="AR35" s="140"/>
      <c r="AS35" s="141">
        <f t="shared" si="697"/>
        <v>0</v>
      </c>
      <c r="AT35" s="145">
        <f>'прил № 3 (01.01.20)'!CR1300</f>
        <v>1</v>
      </c>
      <c r="AU35" s="431">
        <f t="shared" si="698"/>
        <v>1.0499999999999999E-3</v>
      </c>
      <c r="AV35" s="432">
        <f t="shared" si="699"/>
        <v>0</v>
      </c>
      <c r="AW35" s="138">
        <f t="shared" si="700"/>
        <v>0</v>
      </c>
      <c r="AX35" s="433">
        <f t="shared" si="682"/>
        <v>0</v>
      </c>
      <c r="AY35" s="139">
        <f t="shared" si="701"/>
        <v>0</v>
      </c>
      <c r="AZ35" s="111">
        <f t="shared" si="702"/>
        <v>0</v>
      </c>
      <c r="BA35" s="111"/>
      <c r="BB35" s="140"/>
      <c r="BC35" s="141">
        <f t="shared" si="703"/>
        <v>0</v>
      </c>
      <c r="BD35" s="145">
        <f>'прил № 3 (01.01.20)'!DM1300</f>
        <v>0</v>
      </c>
      <c r="BE35" s="431">
        <f t="shared" si="704"/>
        <v>0</v>
      </c>
      <c r="BF35" s="432">
        <f t="shared" si="705"/>
        <v>0</v>
      </c>
      <c r="BG35" s="138">
        <f t="shared" si="706"/>
        <v>0</v>
      </c>
      <c r="BH35" s="433">
        <f t="shared" si="682"/>
        <v>0</v>
      </c>
      <c r="BI35" s="139">
        <f t="shared" si="707"/>
        <v>0</v>
      </c>
      <c r="BJ35" s="111">
        <f t="shared" si="708"/>
        <v>0</v>
      </c>
      <c r="BK35" s="111"/>
      <c r="BL35" s="140"/>
      <c r="BM35" s="141">
        <f t="shared" si="709"/>
        <v>0</v>
      </c>
      <c r="BN35" s="145">
        <f>'прил № 3 (01.01.20)'!EH1300</f>
        <v>0</v>
      </c>
      <c r="BO35" s="431">
        <f t="shared" si="710"/>
        <v>0</v>
      </c>
      <c r="BP35" s="432">
        <f t="shared" si="711"/>
        <v>0</v>
      </c>
      <c r="BQ35" s="138">
        <f t="shared" si="712"/>
        <v>0</v>
      </c>
      <c r="BR35" s="433">
        <f t="shared" si="682"/>
        <v>0</v>
      </c>
      <c r="BS35" s="139">
        <f t="shared" si="713"/>
        <v>0</v>
      </c>
      <c r="BT35" s="111">
        <f t="shared" si="714"/>
        <v>0</v>
      </c>
      <c r="BU35" s="111"/>
      <c r="BV35" s="140"/>
      <c r="BW35" s="141">
        <f t="shared" si="715"/>
        <v>0</v>
      </c>
      <c r="BX35" s="145">
        <f>'прил № 3 (01.01.20)'!FC1300</f>
        <v>0</v>
      </c>
      <c r="BY35" s="431">
        <f t="shared" si="716"/>
        <v>0</v>
      </c>
      <c r="BZ35" s="432">
        <f t="shared" si="717"/>
        <v>0</v>
      </c>
      <c r="CA35" s="138">
        <f t="shared" si="718"/>
        <v>0</v>
      </c>
      <c r="CB35" s="433">
        <f t="shared" si="682"/>
        <v>0</v>
      </c>
      <c r="CC35" s="139">
        <f t="shared" si="719"/>
        <v>0</v>
      </c>
      <c r="CD35" s="111">
        <f t="shared" si="720"/>
        <v>0</v>
      </c>
      <c r="CE35" s="111"/>
      <c r="CF35" s="140"/>
      <c r="CG35" s="141">
        <f t="shared" si="721"/>
        <v>0</v>
      </c>
      <c r="CH35" s="145">
        <f>'прил № 3 (01.01.20)'!FX1300</f>
        <v>0</v>
      </c>
      <c r="CI35" s="431">
        <f t="shared" si="722"/>
        <v>0</v>
      </c>
      <c r="CJ35" s="432">
        <f t="shared" si="723"/>
        <v>0</v>
      </c>
      <c r="CK35" s="138">
        <f t="shared" si="724"/>
        <v>0</v>
      </c>
      <c r="CL35" s="433">
        <f t="shared" si="725"/>
        <v>0</v>
      </c>
      <c r="CM35" s="139">
        <f t="shared" si="726"/>
        <v>0</v>
      </c>
      <c r="CN35" s="111">
        <f t="shared" si="727"/>
        <v>0</v>
      </c>
      <c r="CO35" s="111"/>
      <c r="CP35" s="140"/>
      <c r="CQ35" s="141">
        <f t="shared" si="728"/>
        <v>0</v>
      </c>
      <c r="CR35" s="145">
        <f>'прил № 3 (01.01.20)'!GS1300</f>
        <v>0</v>
      </c>
      <c r="CS35" s="431">
        <f t="shared" si="729"/>
        <v>0</v>
      </c>
      <c r="CT35" s="432">
        <f t="shared" si="730"/>
        <v>0</v>
      </c>
      <c r="CU35" s="138">
        <f t="shared" si="731"/>
        <v>0</v>
      </c>
      <c r="CV35" s="433">
        <f t="shared" si="725"/>
        <v>0</v>
      </c>
      <c r="CW35" s="139">
        <f t="shared" si="732"/>
        <v>0</v>
      </c>
      <c r="CX35" s="111">
        <f t="shared" si="733"/>
        <v>0</v>
      </c>
      <c r="CY35" s="111"/>
      <c r="CZ35" s="140"/>
      <c r="DA35" s="141">
        <f t="shared" si="734"/>
        <v>0</v>
      </c>
      <c r="DB35" s="145">
        <f>'прил № 3 (01.01.20)'!HN1300</f>
        <v>0</v>
      </c>
      <c r="DC35" s="431">
        <f t="shared" si="735"/>
        <v>0</v>
      </c>
      <c r="DD35" s="432">
        <f t="shared" si="736"/>
        <v>0</v>
      </c>
      <c r="DE35" s="138">
        <f t="shared" si="737"/>
        <v>0</v>
      </c>
      <c r="DF35" s="433">
        <f t="shared" si="725"/>
        <v>0</v>
      </c>
      <c r="DG35" s="139">
        <f t="shared" si="738"/>
        <v>0</v>
      </c>
      <c r="DH35" s="111">
        <f t="shared" si="739"/>
        <v>0</v>
      </c>
      <c r="DI35" s="111"/>
      <c r="DJ35" s="140"/>
      <c r="DK35" s="141">
        <f t="shared" si="740"/>
        <v>0</v>
      </c>
      <c r="DL35" s="145">
        <f>'прил № 3 (01.01.20)'!II1300</f>
        <v>0</v>
      </c>
      <c r="DM35" s="431">
        <f t="shared" si="741"/>
        <v>0</v>
      </c>
      <c r="DN35" s="432">
        <f t="shared" si="742"/>
        <v>0</v>
      </c>
      <c r="DO35" s="138">
        <f t="shared" si="743"/>
        <v>0</v>
      </c>
      <c r="DP35" s="433">
        <f t="shared" si="725"/>
        <v>0</v>
      </c>
      <c r="DQ35" s="139">
        <f t="shared" si="744"/>
        <v>0</v>
      </c>
      <c r="DR35" s="111">
        <f t="shared" si="745"/>
        <v>0</v>
      </c>
      <c r="DS35" s="111"/>
      <c r="DT35" s="140"/>
      <c r="DU35" s="141">
        <f t="shared" si="746"/>
        <v>0</v>
      </c>
      <c r="DV35" s="145">
        <f>'прил № 3 (01.01.20)'!JD1300</f>
        <v>2</v>
      </c>
      <c r="DW35" s="431">
        <f t="shared" si="747"/>
        <v>2.5999999999999999E-3</v>
      </c>
      <c r="DX35" s="432">
        <f t="shared" si="748"/>
        <v>0</v>
      </c>
      <c r="DY35" s="138">
        <f t="shared" si="749"/>
        <v>0</v>
      </c>
      <c r="DZ35" s="433">
        <f t="shared" si="725"/>
        <v>0</v>
      </c>
      <c r="EA35" s="139">
        <f t="shared" si="750"/>
        <v>0</v>
      </c>
      <c r="EB35" s="111">
        <f t="shared" si="751"/>
        <v>0</v>
      </c>
      <c r="EC35" s="111"/>
      <c r="ED35" s="140"/>
      <c r="EE35" s="141">
        <f t="shared" si="752"/>
        <v>0</v>
      </c>
      <c r="EF35" s="145">
        <f>'прил № 3 (01.01.20)'!JY1300</f>
        <v>0</v>
      </c>
      <c r="EG35" s="431">
        <f t="shared" si="753"/>
        <v>0</v>
      </c>
      <c r="EH35" s="432">
        <f t="shared" si="754"/>
        <v>0</v>
      </c>
      <c r="EI35" s="138">
        <f t="shared" si="755"/>
        <v>0</v>
      </c>
      <c r="EJ35" s="433">
        <f t="shared" si="725"/>
        <v>0</v>
      </c>
      <c r="EK35" s="139">
        <f t="shared" si="756"/>
        <v>0</v>
      </c>
      <c r="EL35" s="111">
        <f t="shared" si="757"/>
        <v>0</v>
      </c>
      <c r="EM35" s="111"/>
      <c r="EN35" s="140"/>
      <c r="EO35" s="141">
        <f t="shared" si="758"/>
        <v>0</v>
      </c>
      <c r="EP35" s="145">
        <f>'прил № 3 (01.01.20)'!KT1300</f>
        <v>0</v>
      </c>
      <c r="EQ35" s="431">
        <f t="shared" si="759"/>
        <v>0</v>
      </c>
      <c r="ER35" s="432">
        <f t="shared" si="760"/>
        <v>0</v>
      </c>
      <c r="ES35" s="138">
        <f t="shared" si="761"/>
        <v>0</v>
      </c>
      <c r="ET35" s="433">
        <f t="shared" si="725"/>
        <v>0</v>
      </c>
      <c r="EU35" s="139">
        <f t="shared" si="762"/>
        <v>0</v>
      </c>
      <c r="EV35" s="111">
        <f t="shared" si="763"/>
        <v>0</v>
      </c>
      <c r="EW35" s="111"/>
      <c r="EX35" s="140"/>
      <c r="EY35" s="141">
        <f t="shared" si="764"/>
        <v>0</v>
      </c>
      <c r="EZ35" s="145">
        <f>'прил № 3 (01.01.20)'!LO1300</f>
        <v>1</v>
      </c>
      <c r="FA35" s="431">
        <f t="shared" si="765"/>
        <v>1.1900000000000001E-3</v>
      </c>
      <c r="FB35" s="432">
        <f t="shared" si="766"/>
        <v>95.56</v>
      </c>
      <c r="FC35" s="138">
        <f t="shared" si="767"/>
        <v>95.56</v>
      </c>
      <c r="FD35" s="433">
        <f t="shared" si="768"/>
        <v>8.2799999999999994</v>
      </c>
      <c r="FE35" s="139">
        <f t="shared" si="769"/>
        <v>791.23680000000002</v>
      </c>
      <c r="FF35" s="111">
        <f t="shared" si="770"/>
        <v>791.24</v>
      </c>
      <c r="FG35" s="111"/>
      <c r="FH35" s="140"/>
      <c r="FI35" s="141">
        <f t="shared" si="771"/>
        <v>10.118119999999999</v>
      </c>
      <c r="FJ35" s="145">
        <f>'прил № 3 (01.01.20)'!MJ1300</f>
        <v>0</v>
      </c>
      <c r="FK35" s="431">
        <f t="shared" si="772"/>
        <v>0</v>
      </c>
      <c r="FL35" s="432">
        <f t="shared" si="773"/>
        <v>0</v>
      </c>
      <c r="FM35" s="138">
        <f t="shared" si="774"/>
        <v>0</v>
      </c>
      <c r="FN35" s="433">
        <f t="shared" si="768"/>
        <v>0</v>
      </c>
      <c r="FO35" s="139">
        <f t="shared" si="775"/>
        <v>0</v>
      </c>
      <c r="FP35" s="111">
        <f t="shared" si="776"/>
        <v>0</v>
      </c>
      <c r="FQ35" s="111"/>
      <c r="FR35" s="140"/>
      <c r="FS35" s="141">
        <f t="shared" si="777"/>
        <v>0</v>
      </c>
      <c r="FT35" s="145">
        <f>'прил № 3 (01.01.20)'!NE1300</f>
        <v>0</v>
      </c>
      <c r="FU35" s="431">
        <f t="shared" si="778"/>
        <v>0</v>
      </c>
      <c r="FV35" s="432">
        <f t="shared" si="779"/>
        <v>0</v>
      </c>
      <c r="FW35" s="138">
        <f t="shared" si="780"/>
        <v>0</v>
      </c>
      <c r="FX35" s="433">
        <f t="shared" si="768"/>
        <v>0</v>
      </c>
      <c r="FY35" s="139">
        <f t="shared" si="781"/>
        <v>0</v>
      </c>
      <c r="FZ35" s="111">
        <f t="shared" si="782"/>
        <v>0</v>
      </c>
      <c r="GA35" s="111"/>
      <c r="GB35" s="140"/>
      <c r="GC35" s="141">
        <f t="shared" si="783"/>
        <v>0</v>
      </c>
      <c r="GD35" s="145">
        <f>'прил № 3 (01.01.20)'!NZ1300</f>
        <v>0</v>
      </c>
      <c r="GE35" s="431">
        <f t="shared" si="784"/>
        <v>0</v>
      </c>
      <c r="GF35" s="432">
        <f t="shared" si="785"/>
        <v>0</v>
      </c>
      <c r="GG35" s="138">
        <f t="shared" si="786"/>
        <v>0</v>
      </c>
      <c r="GH35" s="433">
        <f t="shared" si="768"/>
        <v>8.2799999999999994</v>
      </c>
      <c r="GI35" s="139">
        <f t="shared" si="787"/>
        <v>0</v>
      </c>
      <c r="GJ35" s="111">
        <f t="shared" si="788"/>
        <v>0</v>
      </c>
      <c r="GK35" s="111"/>
      <c r="GL35" s="140"/>
      <c r="GM35" s="141">
        <f t="shared" si="789"/>
        <v>0</v>
      </c>
      <c r="GN35" s="145">
        <f>'прил № 3 (01.01.20)'!OU1300</f>
        <v>0</v>
      </c>
      <c r="GO35" s="431">
        <f t="shared" si="790"/>
        <v>0</v>
      </c>
      <c r="GP35" s="432">
        <f t="shared" si="791"/>
        <v>0</v>
      </c>
      <c r="GQ35" s="138">
        <f t="shared" si="792"/>
        <v>0</v>
      </c>
      <c r="GR35" s="433">
        <f t="shared" si="768"/>
        <v>0</v>
      </c>
      <c r="GS35" s="139">
        <f t="shared" si="793"/>
        <v>0</v>
      </c>
      <c r="GT35" s="111">
        <f t="shared" si="794"/>
        <v>0</v>
      </c>
      <c r="GU35" s="111"/>
      <c r="GV35" s="140"/>
      <c r="GW35" s="141">
        <f t="shared" si="795"/>
        <v>0</v>
      </c>
      <c r="GX35" s="145">
        <f>'прил № 3 (01.01.20)'!PP1300</f>
        <v>2</v>
      </c>
      <c r="GY35" s="431">
        <f t="shared" si="796"/>
        <v>1.31E-3</v>
      </c>
      <c r="GZ35" s="432">
        <f t="shared" si="797"/>
        <v>125.76</v>
      </c>
      <c r="HA35" s="138">
        <f t="shared" si="798"/>
        <v>62.88</v>
      </c>
      <c r="HB35" s="433">
        <f t="shared" si="768"/>
        <v>8.2799999999999994</v>
      </c>
      <c r="HC35" s="139">
        <f t="shared" si="799"/>
        <v>520.64639999999997</v>
      </c>
      <c r="HD35" s="111">
        <f t="shared" si="800"/>
        <v>1041.29</v>
      </c>
      <c r="HE35" s="111"/>
      <c r="HF35" s="140"/>
      <c r="HG35" s="141">
        <f t="shared" si="801"/>
        <v>6.6578799999999996</v>
      </c>
      <c r="HH35" s="145">
        <f>'прил № 3 (01.01.20)'!QK1300</f>
        <v>0</v>
      </c>
      <c r="HI35" s="431">
        <f t="shared" si="802"/>
        <v>0</v>
      </c>
      <c r="HJ35" s="432">
        <f t="shared" si="803"/>
        <v>0</v>
      </c>
      <c r="HK35" s="138">
        <f t="shared" si="804"/>
        <v>0</v>
      </c>
      <c r="HL35" s="433">
        <f t="shared" si="768"/>
        <v>0</v>
      </c>
      <c r="HM35" s="139">
        <f t="shared" si="805"/>
        <v>0</v>
      </c>
      <c r="HN35" s="111">
        <f t="shared" si="806"/>
        <v>0</v>
      </c>
      <c r="HO35" s="111"/>
      <c r="HP35" s="140"/>
      <c r="HQ35" s="141">
        <f t="shared" si="807"/>
        <v>0</v>
      </c>
      <c r="HR35" s="145">
        <f>'прил № 3 (01.01.20)'!RF1300</f>
        <v>1</v>
      </c>
      <c r="HS35" s="431">
        <f t="shared" si="808"/>
        <v>1.42E-3</v>
      </c>
      <c r="HT35" s="432">
        <f t="shared" si="809"/>
        <v>0</v>
      </c>
      <c r="HU35" s="138">
        <f t="shared" si="810"/>
        <v>0</v>
      </c>
      <c r="HV35" s="433">
        <f t="shared" si="811"/>
        <v>0</v>
      </c>
      <c r="HW35" s="139">
        <f t="shared" si="812"/>
        <v>0</v>
      </c>
      <c r="HX35" s="111">
        <f t="shared" si="813"/>
        <v>0</v>
      </c>
      <c r="HY35" s="111"/>
      <c r="HZ35" s="140"/>
      <c r="IA35" s="141">
        <f t="shared" si="814"/>
        <v>0</v>
      </c>
      <c r="IB35" s="145">
        <f>'прил № 3 (01.01.20)'!SA1300</f>
        <v>0</v>
      </c>
      <c r="IC35" s="431">
        <f t="shared" si="815"/>
        <v>0</v>
      </c>
      <c r="ID35" s="432">
        <f t="shared" si="816"/>
        <v>0</v>
      </c>
      <c r="IE35" s="138">
        <f t="shared" si="817"/>
        <v>0</v>
      </c>
      <c r="IF35" s="433">
        <f t="shared" si="811"/>
        <v>0</v>
      </c>
      <c r="IG35" s="139">
        <f t="shared" si="818"/>
        <v>0</v>
      </c>
      <c r="IH35" s="111">
        <f t="shared" si="819"/>
        <v>0</v>
      </c>
      <c r="II35" s="111"/>
      <c r="IJ35" s="140"/>
      <c r="IK35" s="141">
        <f t="shared" si="820"/>
        <v>0</v>
      </c>
      <c r="IL35" s="145">
        <f>'прил № 3 (01.01.20)'!SV1300</f>
        <v>0</v>
      </c>
      <c r="IM35" s="431">
        <f t="shared" si="821"/>
        <v>0</v>
      </c>
      <c r="IN35" s="432">
        <f t="shared" si="822"/>
        <v>0</v>
      </c>
      <c r="IO35" s="138">
        <f t="shared" si="823"/>
        <v>0</v>
      </c>
      <c r="IP35" s="433">
        <f t="shared" si="811"/>
        <v>0</v>
      </c>
      <c r="IQ35" s="139">
        <f t="shared" si="824"/>
        <v>0</v>
      </c>
      <c r="IR35" s="111">
        <f t="shared" si="825"/>
        <v>0</v>
      </c>
      <c r="IS35" s="111"/>
      <c r="IT35" s="140"/>
      <c r="IU35" s="141">
        <f t="shared" si="826"/>
        <v>0</v>
      </c>
      <c r="IV35" s="145">
        <f>'прил № 3 (01.01.20)'!TQ1300</f>
        <v>0</v>
      </c>
      <c r="IW35" s="431">
        <f t="shared" si="827"/>
        <v>0</v>
      </c>
      <c r="IX35" s="432">
        <f t="shared" si="828"/>
        <v>0</v>
      </c>
      <c r="IY35" s="138">
        <f t="shared" si="829"/>
        <v>0</v>
      </c>
      <c r="IZ35" s="433">
        <f t="shared" si="811"/>
        <v>0</v>
      </c>
      <c r="JA35" s="139">
        <f t="shared" si="830"/>
        <v>0</v>
      </c>
      <c r="JB35" s="111">
        <f t="shared" si="831"/>
        <v>0</v>
      </c>
      <c r="JC35" s="111"/>
      <c r="JD35" s="140"/>
      <c r="JE35" s="141">
        <f t="shared" si="832"/>
        <v>0</v>
      </c>
      <c r="JF35" s="145">
        <f>'прил № 3 (01.01.20)'!UL1300</f>
        <v>0</v>
      </c>
      <c r="JG35" s="431">
        <f t="shared" si="833"/>
        <v>0</v>
      </c>
      <c r="JH35" s="432">
        <f t="shared" si="834"/>
        <v>0</v>
      </c>
      <c r="JI35" s="138">
        <f t="shared" si="835"/>
        <v>0</v>
      </c>
      <c r="JJ35" s="433">
        <f t="shared" si="811"/>
        <v>0</v>
      </c>
      <c r="JK35" s="139">
        <f t="shared" si="836"/>
        <v>0</v>
      </c>
      <c r="JL35" s="111">
        <f t="shared" si="837"/>
        <v>0</v>
      </c>
      <c r="JM35" s="111"/>
      <c r="JN35" s="140"/>
      <c r="JO35" s="141">
        <f t="shared" si="838"/>
        <v>0</v>
      </c>
      <c r="JP35" s="145">
        <f>'прил № 3 (01.01.20)'!VG1300</f>
        <v>1</v>
      </c>
      <c r="JQ35" s="431">
        <f t="shared" si="839"/>
        <v>7.9000000000000001E-4</v>
      </c>
      <c r="JR35" s="432">
        <f t="shared" si="840"/>
        <v>0</v>
      </c>
      <c r="JS35" s="138">
        <f t="shared" si="841"/>
        <v>0</v>
      </c>
      <c r="JT35" s="433">
        <f t="shared" si="811"/>
        <v>0</v>
      </c>
      <c r="JU35" s="139">
        <f t="shared" si="842"/>
        <v>0</v>
      </c>
      <c r="JV35" s="111">
        <f t="shared" si="843"/>
        <v>0</v>
      </c>
      <c r="JW35" s="111"/>
      <c r="JX35" s="140"/>
      <c r="JY35" s="141">
        <f t="shared" si="844"/>
        <v>0</v>
      </c>
      <c r="JZ35" s="145">
        <f>'прил № 3 (01.01.20)'!WB1300</f>
        <v>0</v>
      </c>
      <c r="KA35" s="431">
        <f t="shared" si="845"/>
        <v>0</v>
      </c>
      <c r="KB35" s="432">
        <f t="shared" si="846"/>
        <v>0</v>
      </c>
      <c r="KC35" s="138">
        <f t="shared" si="847"/>
        <v>0</v>
      </c>
      <c r="KD35" s="433">
        <f t="shared" si="811"/>
        <v>0</v>
      </c>
      <c r="KE35" s="139">
        <f t="shared" si="848"/>
        <v>0</v>
      </c>
      <c r="KF35" s="111">
        <f t="shared" si="849"/>
        <v>0</v>
      </c>
      <c r="KG35" s="111"/>
      <c r="KH35" s="140"/>
      <c r="KI35" s="141">
        <f t="shared" si="850"/>
        <v>0</v>
      </c>
      <c r="KJ35" s="145">
        <f>'прил № 3 (01.01.20)'!WW1300</f>
        <v>0</v>
      </c>
      <c r="KK35" s="431">
        <f t="shared" si="851"/>
        <v>0</v>
      </c>
      <c r="KL35" s="432">
        <f t="shared" si="852"/>
        <v>0</v>
      </c>
      <c r="KM35" s="138">
        <f t="shared" si="853"/>
        <v>0</v>
      </c>
      <c r="KN35" s="433">
        <f t="shared" si="854"/>
        <v>0</v>
      </c>
      <c r="KO35" s="139">
        <f t="shared" si="855"/>
        <v>0</v>
      </c>
      <c r="KP35" s="111">
        <f t="shared" si="856"/>
        <v>0</v>
      </c>
      <c r="KQ35" s="111"/>
      <c r="KR35" s="140"/>
      <c r="KS35" s="141">
        <f t="shared" si="857"/>
        <v>0</v>
      </c>
      <c r="KT35" s="145">
        <f>'прил № 3 (01.01.20)'!XR1300</f>
        <v>0</v>
      </c>
      <c r="KU35" s="431" t="e">
        <f t="shared" si="858"/>
        <v>#DIV/0!</v>
      </c>
      <c r="KV35" s="432" t="e">
        <f t="shared" si="859"/>
        <v>#DIV/0!</v>
      </c>
      <c r="KW35" s="138">
        <f t="shared" si="860"/>
        <v>0</v>
      </c>
      <c r="KX35" s="433">
        <f t="shared" si="854"/>
        <v>0</v>
      </c>
      <c r="KY35" s="139">
        <f t="shared" si="861"/>
        <v>0</v>
      </c>
      <c r="KZ35" s="111">
        <f t="shared" si="862"/>
        <v>0</v>
      </c>
      <c r="LA35" s="111"/>
      <c r="LB35" s="140"/>
      <c r="LC35" s="141">
        <f t="shared" si="863"/>
        <v>0</v>
      </c>
      <c r="LD35" s="322">
        <f t="shared" si="484"/>
        <v>9</v>
      </c>
      <c r="LE35" s="431">
        <f t="shared" si="864"/>
        <v>3.4000000000000002E-4</v>
      </c>
      <c r="LF35" s="432">
        <f t="shared" si="486"/>
        <v>85</v>
      </c>
      <c r="LG35" s="138">
        <f t="shared" si="487"/>
        <v>9.4444444399999998</v>
      </c>
      <c r="LH35" s="433">
        <f t="shared" si="488"/>
        <v>8.2799999999999994</v>
      </c>
      <c r="LI35" s="139">
        <f t="shared" si="489"/>
        <v>78.2</v>
      </c>
      <c r="LJ35" s="111">
        <f t="shared" si="490"/>
        <v>703.8</v>
      </c>
      <c r="LK35" s="111"/>
      <c r="LL35" s="140"/>
    </row>
    <row r="36" spans="1:324" ht="15" customHeight="1">
      <c r="A36" s="612"/>
      <c r="B36" s="12" t="s">
        <v>732</v>
      </c>
      <c r="C36" s="12" t="s">
        <v>840</v>
      </c>
      <c r="D36" s="12" t="s">
        <v>422</v>
      </c>
      <c r="E36" s="4" t="s">
        <v>32</v>
      </c>
      <c r="F36" s="145">
        <f>'прил № 3 (01.01.20)'!L1301</f>
        <v>0</v>
      </c>
      <c r="G36" s="431">
        <f t="shared" si="491"/>
        <v>0</v>
      </c>
      <c r="H36" s="432">
        <f t="shared" si="492"/>
        <v>0</v>
      </c>
      <c r="I36" s="138">
        <f t="shared" si="270"/>
        <v>0</v>
      </c>
      <c r="J36" s="433">
        <f t="shared" si="493"/>
        <v>0</v>
      </c>
      <c r="K36" s="139">
        <f t="shared" si="271"/>
        <v>0</v>
      </c>
      <c r="L36" s="111">
        <f t="shared" si="272"/>
        <v>0</v>
      </c>
      <c r="M36" s="111"/>
      <c r="N36" s="140"/>
      <c r="O36" s="141">
        <f t="shared" si="273"/>
        <v>0</v>
      </c>
      <c r="P36" s="145">
        <f>'прил № 3 (01.01.20)'!AG1301</f>
        <v>0</v>
      </c>
      <c r="Q36" s="431">
        <f t="shared" si="679"/>
        <v>0</v>
      </c>
      <c r="R36" s="432">
        <f t="shared" si="680"/>
        <v>0</v>
      </c>
      <c r="S36" s="138">
        <f t="shared" si="681"/>
        <v>0</v>
      </c>
      <c r="T36" s="433">
        <f t="shared" si="682"/>
        <v>0</v>
      </c>
      <c r="U36" s="139">
        <f t="shared" si="683"/>
        <v>0</v>
      </c>
      <c r="V36" s="111">
        <f t="shared" si="684"/>
        <v>0</v>
      </c>
      <c r="W36" s="111"/>
      <c r="X36" s="140"/>
      <c r="Y36" s="141">
        <f t="shared" si="685"/>
        <v>0</v>
      </c>
      <c r="Z36" s="145">
        <f>'прил № 3 (01.01.20)'!BB1301</f>
        <v>0</v>
      </c>
      <c r="AA36" s="431">
        <f t="shared" si="686"/>
        <v>0</v>
      </c>
      <c r="AB36" s="432">
        <f t="shared" si="687"/>
        <v>0</v>
      </c>
      <c r="AC36" s="138">
        <f t="shared" si="688"/>
        <v>0</v>
      </c>
      <c r="AD36" s="433">
        <f t="shared" si="682"/>
        <v>0</v>
      </c>
      <c r="AE36" s="139">
        <f t="shared" si="689"/>
        <v>0</v>
      </c>
      <c r="AF36" s="111">
        <f t="shared" si="690"/>
        <v>0</v>
      </c>
      <c r="AG36" s="111"/>
      <c r="AH36" s="140"/>
      <c r="AI36" s="141">
        <f t="shared" si="691"/>
        <v>0</v>
      </c>
      <c r="AJ36" s="145">
        <f>'прил № 3 (01.01.20)'!BW1301</f>
        <v>0</v>
      </c>
      <c r="AK36" s="431">
        <f t="shared" si="692"/>
        <v>0</v>
      </c>
      <c r="AL36" s="432">
        <f t="shared" si="693"/>
        <v>0</v>
      </c>
      <c r="AM36" s="138">
        <f t="shared" si="694"/>
        <v>0</v>
      </c>
      <c r="AN36" s="433">
        <f t="shared" si="682"/>
        <v>0</v>
      </c>
      <c r="AO36" s="139">
        <f t="shared" si="695"/>
        <v>0</v>
      </c>
      <c r="AP36" s="111">
        <f t="shared" si="696"/>
        <v>0</v>
      </c>
      <c r="AQ36" s="111"/>
      <c r="AR36" s="140"/>
      <c r="AS36" s="141">
        <f t="shared" si="697"/>
        <v>0</v>
      </c>
      <c r="AT36" s="145">
        <f>'прил № 3 (01.01.20)'!CR1301</f>
        <v>0</v>
      </c>
      <c r="AU36" s="431">
        <f t="shared" si="698"/>
        <v>0</v>
      </c>
      <c r="AV36" s="432">
        <f t="shared" si="699"/>
        <v>0</v>
      </c>
      <c r="AW36" s="138">
        <f t="shared" si="700"/>
        <v>0</v>
      </c>
      <c r="AX36" s="433">
        <f t="shared" si="682"/>
        <v>0</v>
      </c>
      <c r="AY36" s="139">
        <f t="shared" si="701"/>
        <v>0</v>
      </c>
      <c r="AZ36" s="111">
        <f t="shared" si="702"/>
        <v>0</v>
      </c>
      <c r="BA36" s="111"/>
      <c r="BB36" s="140"/>
      <c r="BC36" s="141">
        <f t="shared" si="703"/>
        <v>0</v>
      </c>
      <c r="BD36" s="145">
        <f>'прил № 3 (01.01.20)'!DM1301</f>
        <v>0</v>
      </c>
      <c r="BE36" s="431">
        <f t="shared" si="704"/>
        <v>0</v>
      </c>
      <c r="BF36" s="432">
        <f t="shared" si="705"/>
        <v>0</v>
      </c>
      <c r="BG36" s="138">
        <f t="shared" si="706"/>
        <v>0</v>
      </c>
      <c r="BH36" s="433">
        <f t="shared" si="682"/>
        <v>0</v>
      </c>
      <c r="BI36" s="139">
        <f t="shared" si="707"/>
        <v>0</v>
      </c>
      <c r="BJ36" s="111">
        <f t="shared" si="708"/>
        <v>0</v>
      </c>
      <c r="BK36" s="111"/>
      <c r="BL36" s="140"/>
      <c r="BM36" s="141">
        <f t="shared" si="709"/>
        <v>0</v>
      </c>
      <c r="BN36" s="145">
        <f>'прил № 3 (01.01.20)'!EH1301</f>
        <v>0</v>
      </c>
      <c r="BO36" s="431">
        <f t="shared" si="710"/>
        <v>0</v>
      </c>
      <c r="BP36" s="432">
        <f t="shared" si="711"/>
        <v>0</v>
      </c>
      <c r="BQ36" s="138">
        <f t="shared" si="712"/>
        <v>0</v>
      </c>
      <c r="BR36" s="433">
        <f t="shared" si="682"/>
        <v>0</v>
      </c>
      <c r="BS36" s="139">
        <f t="shared" si="713"/>
        <v>0</v>
      </c>
      <c r="BT36" s="111">
        <f t="shared" si="714"/>
        <v>0</v>
      </c>
      <c r="BU36" s="111"/>
      <c r="BV36" s="140"/>
      <c r="BW36" s="141">
        <f t="shared" si="715"/>
        <v>0</v>
      </c>
      <c r="BX36" s="145">
        <f>'прил № 3 (01.01.20)'!FC1301</f>
        <v>2</v>
      </c>
      <c r="BY36" s="431">
        <f t="shared" si="716"/>
        <v>2.3800000000000002E-3</v>
      </c>
      <c r="BZ36" s="432">
        <f t="shared" si="717"/>
        <v>0</v>
      </c>
      <c r="CA36" s="138">
        <f t="shared" si="718"/>
        <v>0</v>
      </c>
      <c r="CB36" s="433">
        <f t="shared" si="682"/>
        <v>0</v>
      </c>
      <c r="CC36" s="139">
        <f t="shared" si="719"/>
        <v>0</v>
      </c>
      <c r="CD36" s="111">
        <f t="shared" si="720"/>
        <v>0</v>
      </c>
      <c r="CE36" s="111"/>
      <c r="CF36" s="140"/>
      <c r="CG36" s="141">
        <f t="shared" si="721"/>
        <v>0</v>
      </c>
      <c r="CH36" s="145">
        <f>'прил № 3 (01.01.20)'!FX1301</f>
        <v>0</v>
      </c>
      <c r="CI36" s="431">
        <f t="shared" si="722"/>
        <v>0</v>
      </c>
      <c r="CJ36" s="432">
        <f t="shared" si="723"/>
        <v>0</v>
      </c>
      <c r="CK36" s="138">
        <f t="shared" si="724"/>
        <v>0</v>
      </c>
      <c r="CL36" s="433">
        <f t="shared" si="725"/>
        <v>0</v>
      </c>
      <c r="CM36" s="139">
        <f t="shared" si="726"/>
        <v>0</v>
      </c>
      <c r="CN36" s="111">
        <f t="shared" si="727"/>
        <v>0</v>
      </c>
      <c r="CO36" s="111"/>
      <c r="CP36" s="140"/>
      <c r="CQ36" s="141">
        <f t="shared" si="728"/>
        <v>0</v>
      </c>
      <c r="CR36" s="145">
        <f>'прил № 3 (01.01.20)'!GS1301</f>
        <v>0</v>
      </c>
      <c r="CS36" s="431">
        <f t="shared" si="729"/>
        <v>0</v>
      </c>
      <c r="CT36" s="432">
        <f t="shared" si="730"/>
        <v>0</v>
      </c>
      <c r="CU36" s="138">
        <f t="shared" si="731"/>
        <v>0</v>
      </c>
      <c r="CV36" s="433">
        <f t="shared" si="725"/>
        <v>0</v>
      </c>
      <c r="CW36" s="139">
        <f t="shared" si="732"/>
        <v>0</v>
      </c>
      <c r="CX36" s="111">
        <f t="shared" si="733"/>
        <v>0</v>
      </c>
      <c r="CY36" s="111"/>
      <c r="CZ36" s="140"/>
      <c r="DA36" s="141">
        <f t="shared" si="734"/>
        <v>0</v>
      </c>
      <c r="DB36" s="145">
        <f>'прил № 3 (01.01.20)'!HN1301</f>
        <v>0</v>
      </c>
      <c r="DC36" s="431">
        <f t="shared" si="735"/>
        <v>0</v>
      </c>
      <c r="DD36" s="432">
        <f t="shared" si="736"/>
        <v>0</v>
      </c>
      <c r="DE36" s="138">
        <f t="shared" si="737"/>
        <v>0</v>
      </c>
      <c r="DF36" s="433">
        <f t="shared" si="725"/>
        <v>0</v>
      </c>
      <c r="DG36" s="139">
        <f t="shared" si="738"/>
        <v>0</v>
      </c>
      <c r="DH36" s="111">
        <f t="shared" si="739"/>
        <v>0</v>
      </c>
      <c r="DI36" s="111"/>
      <c r="DJ36" s="140"/>
      <c r="DK36" s="141">
        <f t="shared" si="740"/>
        <v>0</v>
      </c>
      <c r="DL36" s="145">
        <f>'прил № 3 (01.01.20)'!II1301</f>
        <v>0</v>
      </c>
      <c r="DM36" s="431">
        <f t="shared" si="741"/>
        <v>0</v>
      </c>
      <c r="DN36" s="432">
        <f t="shared" si="742"/>
        <v>0</v>
      </c>
      <c r="DO36" s="138">
        <f t="shared" si="743"/>
        <v>0</v>
      </c>
      <c r="DP36" s="433">
        <f t="shared" si="725"/>
        <v>0</v>
      </c>
      <c r="DQ36" s="139">
        <f t="shared" si="744"/>
        <v>0</v>
      </c>
      <c r="DR36" s="111">
        <f t="shared" si="745"/>
        <v>0</v>
      </c>
      <c r="DS36" s="111"/>
      <c r="DT36" s="140"/>
      <c r="DU36" s="141">
        <f t="shared" si="746"/>
        <v>0</v>
      </c>
      <c r="DV36" s="145">
        <f>'прил № 3 (01.01.20)'!JD1301</f>
        <v>0</v>
      </c>
      <c r="DW36" s="431">
        <f t="shared" si="747"/>
        <v>0</v>
      </c>
      <c r="DX36" s="432">
        <f t="shared" si="748"/>
        <v>0</v>
      </c>
      <c r="DY36" s="138">
        <f t="shared" si="749"/>
        <v>0</v>
      </c>
      <c r="DZ36" s="433">
        <f t="shared" si="725"/>
        <v>0</v>
      </c>
      <c r="EA36" s="139">
        <f t="shared" si="750"/>
        <v>0</v>
      </c>
      <c r="EB36" s="111">
        <f t="shared" si="751"/>
        <v>0</v>
      </c>
      <c r="EC36" s="111"/>
      <c r="ED36" s="140"/>
      <c r="EE36" s="141">
        <f t="shared" si="752"/>
        <v>0</v>
      </c>
      <c r="EF36" s="145">
        <f>'прил № 3 (01.01.20)'!JY1301</f>
        <v>0</v>
      </c>
      <c r="EG36" s="431">
        <f t="shared" si="753"/>
        <v>0</v>
      </c>
      <c r="EH36" s="432">
        <f t="shared" si="754"/>
        <v>0</v>
      </c>
      <c r="EI36" s="138">
        <f t="shared" si="755"/>
        <v>0</v>
      </c>
      <c r="EJ36" s="433">
        <f t="shared" si="725"/>
        <v>0</v>
      </c>
      <c r="EK36" s="139">
        <f t="shared" si="756"/>
        <v>0</v>
      </c>
      <c r="EL36" s="111">
        <f t="shared" si="757"/>
        <v>0</v>
      </c>
      <c r="EM36" s="111"/>
      <c r="EN36" s="140"/>
      <c r="EO36" s="141">
        <f t="shared" si="758"/>
        <v>0</v>
      </c>
      <c r="EP36" s="145">
        <f>'прил № 3 (01.01.20)'!KT1301</f>
        <v>0</v>
      </c>
      <c r="EQ36" s="431">
        <f t="shared" si="759"/>
        <v>0</v>
      </c>
      <c r="ER36" s="432">
        <f t="shared" si="760"/>
        <v>0</v>
      </c>
      <c r="ES36" s="138">
        <f t="shared" si="761"/>
        <v>0</v>
      </c>
      <c r="ET36" s="433">
        <f t="shared" si="725"/>
        <v>0</v>
      </c>
      <c r="EU36" s="139">
        <f t="shared" si="762"/>
        <v>0</v>
      </c>
      <c r="EV36" s="111">
        <f t="shared" si="763"/>
        <v>0</v>
      </c>
      <c r="EW36" s="111"/>
      <c r="EX36" s="140"/>
      <c r="EY36" s="141">
        <f t="shared" si="764"/>
        <v>0</v>
      </c>
      <c r="EZ36" s="145">
        <f>'прил № 3 (01.01.20)'!LO1301</f>
        <v>0</v>
      </c>
      <c r="FA36" s="431">
        <f t="shared" si="765"/>
        <v>0</v>
      </c>
      <c r="FB36" s="432">
        <f t="shared" si="766"/>
        <v>0</v>
      </c>
      <c r="FC36" s="138">
        <f t="shared" si="767"/>
        <v>0</v>
      </c>
      <c r="FD36" s="433">
        <f t="shared" si="768"/>
        <v>8.2799999999999994</v>
      </c>
      <c r="FE36" s="139">
        <f t="shared" si="769"/>
        <v>0</v>
      </c>
      <c r="FF36" s="111">
        <f t="shared" si="770"/>
        <v>0</v>
      </c>
      <c r="FG36" s="111"/>
      <c r="FH36" s="140"/>
      <c r="FI36" s="141">
        <f t="shared" si="771"/>
        <v>0</v>
      </c>
      <c r="FJ36" s="145">
        <f>'прил № 3 (01.01.20)'!MJ1301</f>
        <v>0</v>
      </c>
      <c r="FK36" s="431">
        <f t="shared" si="772"/>
        <v>0</v>
      </c>
      <c r="FL36" s="432">
        <f t="shared" si="773"/>
        <v>0</v>
      </c>
      <c r="FM36" s="138">
        <f t="shared" si="774"/>
        <v>0</v>
      </c>
      <c r="FN36" s="433">
        <f t="shared" si="768"/>
        <v>0</v>
      </c>
      <c r="FO36" s="139">
        <f t="shared" si="775"/>
        <v>0</v>
      </c>
      <c r="FP36" s="111">
        <f t="shared" si="776"/>
        <v>0</v>
      </c>
      <c r="FQ36" s="111"/>
      <c r="FR36" s="140"/>
      <c r="FS36" s="141">
        <f t="shared" si="777"/>
        <v>0</v>
      </c>
      <c r="FT36" s="145">
        <f>'прил № 3 (01.01.20)'!NE1301</f>
        <v>0</v>
      </c>
      <c r="FU36" s="431">
        <f t="shared" si="778"/>
        <v>0</v>
      </c>
      <c r="FV36" s="432">
        <f t="shared" si="779"/>
        <v>0</v>
      </c>
      <c r="FW36" s="138">
        <f t="shared" si="780"/>
        <v>0</v>
      </c>
      <c r="FX36" s="433">
        <f t="shared" si="768"/>
        <v>0</v>
      </c>
      <c r="FY36" s="139">
        <f t="shared" si="781"/>
        <v>0</v>
      </c>
      <c r="FZ36" s="111">
        <f t="shared" si="782"/>
        <v>0</v>
      </c>
      <c r="GA36" s="111"/>
      <c r="GB36" s="140"/>
      <c r="GC36" s="141">
        <f t="shared" si="783"/>
        <v>0</v>
      </c>
      <c r="GD36" s="145">
        <f>'прил № 3 (01.01.20)'!NZ1301</f>
        <v>0</v>
      </c>
      <c r="GE36" s="431">
        <f t="shared" si="784"/>
        <v>0</v>
      </c>
      <c r="GF36" s="432">
        <f t="shared" si="785"/>
        <v>0</v>
      </c>
      <c r="GG36" s="138">
        <f t="shared" si="786"/>
        <v>0</v>
      </c>
      <c r="GH36" s="433">
        <f t="shared" si="768"/>
        <v>8.2799999999999994</v>
      </c>
      <c r="GI36" s="139">
        <f t="shared" si="787"/>
        <v>0</v>
      </c>
      <c r="GJ36" s="111">
        <f t="shared" si="788"/>
        <v>0</v>
      </c>
      <c r="GK36" s="111"/>
      <c r="GL36" s="140"/>
      <c r="GM36" s="141">
        <f t="shared" si="789"/>
        <v>0</v>
      </c>
      <c r="GN36" s="145">
        <f>'прил № 3 (01.01.20)'!OU1301</f>
        <v>0</v>
      </c>
      <c r="GO36" s="431">
        <f t="shared" si="790"/>
        <v>0</v>
      </c>
      <c r="GP36" s="432">
        <f t="shared" si="791"/>
        <v>0</v>
      </c>
      <c r="GQ36" s="138">
        <f t="shared" si="792"/>
        <v>0</v>
      </c>
      <c r="GR36" s="433">
        <f t="shared" si="768"/>
        <v>0</v>
      </c>
      <c r="GS36" s="139">
        <f t="shared" si="793"/>
        <v>0</v>
      </c>
      <c r="GT36" s="111">
        <f t="shared" si="794"/>
        <v>0</v>
      </c>
      <c r="GU36" s="111"/>
      <c r="GV36" s="140"/>
      <c r="GW36" s="141">
        <f t="shared" si="795"/>
        <v>0</v>
      </c>
      <c r="GX36" s="145">
        <f>'прил № 3 (01.01.20)'!PP1301</f>
        <v>0</v>
      </c>
      <c r="GY36" s="431">
        <f t="shared" si="796"/>
        <v>0</v>
      </c>
      <c r="GZ36" s="432">
        <f t="shared" si="797"/>
        <v>0</v>
      </c>
      <c r="HA36" s="138">
        <f t="shared" si="798"/>
        <v>0</v>
      </c>
      <c r="HB36" s="433">
        <f t="shared" si="768"/>
        <v>8.2799999999999994</v>
      </c>
      <c r="HC36" s="139">
        <f t="shared" si="799"/>
        <v>0</v>
      </c>
      <c r="HD36" s="111">
        <f t="shared" si="800"/>
        <v>0</v>
      </c>
      <c r="HE36" s="111"/>
      <c r="HF36" s="140"/>
      <c r="HG36" s="141">
        <f t="shared" si="801"/>
        <v>0</v>
      </c>
      <c r="HH36" s="145">
        <f>'прил № 3 (01.01.20)'!QK1301</f>
        <v>0</v>
      </c>
      <c r="HI36" s="431">
        <f t="shared" si="802"/>
        <v>0</v>
      </c>
      <c r="HJ36" s="432">
        <f t="shared" si="803"/>
        <v>0</v>
      </c>
      <c r="HK36" s="138">
        <f t="shared" si="804"/>
        <v>0</v>
      </c>
      <c r="HL36" s="433">
        <f t="shared" si="768"/>
        <v>0</v>
      </c>
      <c r="HM36" s="139">
        <f t="shared" si="805"/>
        <v>0</v>
      </c>
      <c r="HN36" s="111">
        <f t="shared" si="806"/>
        <v>0</v>
      </c>
      <c r="HO36" s="111"/>
      <c r="HP36" s="140"/>
      <c r="HQ36" s="141">
        <f t="shared" si="807"/>
        <v>0</v>
      </c>
      <c r="HR36" s="145">
        <f>'прил № 3 (01.01.20)'!RF1301</f>
        <v>0</v>
      </c>
      <c r="HS36" s="431">
        <f t="shared" si="808"/>
        <v>0</v>
      </c>
      <c r="HT36" s="432">
        <f t="shared" si="809"/>
        <v>0</v>
      </c>
      <c r="HU36" s="138">
        <f t="shared" si="810"/>
        <v>0</v>
      </c>
      <c r="HV36" s="433">
        <f t="shared" si="811"/>
        <v>0</v>
      </c>
      <c r="HW36" s="139">
        <f t="shared" si="812"/>
        <v>0</v>
      </c>
      <c r="HX36" s="111">
        <f t="shared" si="813"/>
        <v>0</v>
      </c>
      <c r="HY36" s="111"/>
      <c r="HZ36" s="140"/>
      <c r="IA36" s="141">
        <f t="shared" si="814"/>
        <v>0</v>
      </c>
      <c r="IB36" s="145">
        <f>'прил № 3 (01.01.20)'!SA1301</f>
        <v>0</v>
      </c>
      <c r="IC36" s="431">
        <f t="shared" si="815"/>
        <v>0</v>
      </c>
      <c r="ID36" s="432">
        <f t="shared" si="816"/>
        <v>0</v>
      </c>
      <c r="IE36" s="138">
        <f t="shared" si="817"/>
        <v>0</v>
      </c>
      <c r="IF36" s="433">
        <f t="shared" si="811"/>
        <v>0</v>
      </c>
      <c r="IG36" s="139">
        <f t="shared" si="818"/>
        <v>0</v>
      </c>
      <c r="IH36" s="111">
        <f t="shared" si="819"/>
        <v>0</v>
      </c>
      <c r="II36" s="111"/>
      <c r="IJ36" s="140"/>
      <c r="IK36" s="141">
        <f t="shared" si="820"/>
        <v>0</v>
      </c>
      <c r="IL36" s="145">
        <f>'прил № 3 (01.01.20)'!SV1301</f>
        <v>0</v>
      </c>
      <c r="IM36" s="431">
        <f t="shared" si="821"/>
        <v>0</v>
      </c>
      <c r="IN36" s="432">
        <f t="shared" si="822"/>
        <v>0</v>
      </c>
      <c r="IO36" s="138">
        <f t="shared" si="823"/>
        <v>0</v>
      </c>
      <c r="IP36" s="433">
        <f t="shared" si="811"/>
        <v>0</v>
      </c>
      <c r="IQ36" s="139">
        <f t="shared" si="824"/>
        <v>0</v>
      </c>
      <c r="IR36" s="111">
        <f t="shared" si="825"/>
        <v>0</v>
      </c>
      <c r="IS36" s="111"/>
      <c r="IT36" s="140"/>
      <c r="IU36" s="141">
        <f t="shared" si="826"/>
        <v>0</v>
      </c>
      <c r="IV36" s="145">
        <f>'прил № 3 (01.01.20)'!TQ1301</f>
        <v>0</v>
      </c>
      <c r="IW36" s="431">
        <f t="shared" si="827"/>
        <v>0</v>
      </c>
      <c r="IX36" s="432">
        <f t="shared" si="828"/>
        <v>0</v>
      </c>
      <c r="IY36" s="138">
        <f t="shared" si="829"/>
        <v>0</v>
      </c>
      <c r="IZ36" s="433">
        <f t="shared" si="811"/>
        <v>0</v>
      </c>
      <c r="JA36" s="139">
        <f t="shared" si="830"/>
        <v>0</v>
      </c>
      <c r="JB36" s="111">
        <f t="shared" si="831"/>
        <v>0</v>
      </c>
      <c r="JC36" s="111"/>
      <c r="JD36" s="140"/>
      <c r="JE36" s="141">
        <f t="shared" si="832"/>
        <v>0</v>
      </c>
      <c r="JF36" s="145">
        <f>'прил № 3 (01.01.20)'!UL1301</f>
        <v>1</v>
      </c>
      <c r="JG36" s="431">
        <f t="shared" si="833"/>
        <v>7.2000000000000005E-4</v>
      </c>
      <c r="JH36" s="432">
        <f t="shared" si="834"/>
        <v>0</v>
      </c>
      <c r="JI36" s="138">
        <f t="shared" si="835"/>
        <v>0</v>
      </c>
      <c r="JJ36" s="433">
        <f t="shared" si="811"/>
        <v>0</v>
      </c>
      <c r="JK36" s="139">
        <f t="shared" si="836"/>
        <v>0</v>
      </c>
      <c r="JL36" s="111">
        <f t="shared" si="837"/>
        <v>0</v>
      </c>
      <c r="JM36" s="111"/>
      <c r="JN36" s="140"/>
      <c r="JO36" s="141">
        <f t="shared" si="838"/>
        <v>0</v>
      </c>
      <c r="JP36" s="145">
        <f>'прил № 3 (01.01.20)'!VG1301</f>
        <v>1</v>
      </c>
      <c r="JQ36" s="431">
        <f t="shared" si="839"/>
        <v>7.9000000000000001E-4</v>
      </c>
      <c r="JR36" s="432">
        <f t="shared" si="840"/>
        <v>0</v>
      </c>
      <c r="JS36" s="138">
        <f t="shared" si="841"/>
        <v>0</v>
      </c>
      <c r="JT36" s="433">
        <f t="shared" si="811"/>
        <v>0</v>
      </c>
      <c r="JU36" s="139">
        <f t="shared" si="842"/>
        <v>0</v>
      </c>
      <c r="JV36" s="111">
        <f t="shared" si="843"/>
        <v>0</v>
      </c>
      <c r="JW36" s="111"/>
      <c r="JX36" s="140"/>
      <c r="JY36" s="141">
        <f t="shared" si="844"/>
        <v>0</v>
      </c>
      <c r="JZ36" s="145">
        <f>'прил № 3 (01.01.20)'!WB1301</f>
        <v>0</v>
      </c>
      <c r="KA36" s="431">
        <f t="shared" si="845"/>
        <v>0</v>
      </c>
      <c r="KB36" s="432">
        <f t="shared" si="846"/>
        <v>0</v>
      </c>
      <c r="KC36" s="138">
        <f t="shared" si="847"/>
        <v>0</v>
      </c>
      <c r="KD36" s="433">
        <f t="shared" si="811"/>
        <v>0</v>
      </c>
      <c r="KE36" s="139">
        <f t="shared" si="848"/>
        <v>0</v>
      </c>
      <c r="KF36" s="111">
        <f t="shared" si="849"/>
        <v>0</v>
      </c>
      <c r="KG36" s="111"/>
      <c r="KH36" s="140"/>
      <c r="KI36" s="141">
        <f t="shared" si="850"/>
        <v>0</v>
      </c>
      <c r="KJ36" s="145">
        <f>'прил № 3 (01.01.20)'!WW1301</f>
        <v>0</v>
      </c>
      <c r="KK36" s="431">
        <f t="shared" si="851"/>
        <v>0</v>
      </c>
      <c r="KL36" s="432">
        <f t="shared" si="852"/>
        <v>0</v>
      </c>
      <c r="KM36" s="138">
        <f t="shared" si="853"/>
        <v>0</v>
      </c>
      <c r="KN36" s="433">
        <f t="shared" si="854"/>
        <v>0</v>
      </c>
      <c r="KO36" s="139">
        <f t="shared" si="855"/>
        <v>0</v>
      </c>
      <c r="KP36" s="111">
        <f t="shared" si="856"/>
        <v>0</v>
      </c>
      <c r="KQ36" s="111"/>
      <c r="KR36" s="140"/>
      <c r="KS36" s="141">
        <f t="shared" si="857"/>
        <v>0</v>
      </c>
      <c r="KT36" s="145">
        <f>'прил № 3 (01.01.20)'!XR1301</f>
        <v>0</v>
      </c>
      <c r="KU36" s="431" t="e">
        <f t="shared" si="858"/>
        <v>#DIV/0!</v>
      </c>
      <c r="KV36" s="432" t="e">
        <f t="shared" si="859"/>
        <v>#DIV/0!</v>
      </c>
      <c r="KW36" s="138">
        <f t="shared" si="860"/>
        <v>0</v>
      </c>
      <c r="KX36" s="433">
        <f t="shared" si="854"/>
        <v>0</v>
      </c>
      <c r="KY36" s="139">
        <f t="shared" si="861"/>
        <v>0</v>
      </c>
      <c r="KZ36" s="111">
        <f t="shared" si="862"/>
        <v>0</v>
      </c>
      <c r="LA36" s="111"/>
      <c r="LB36" s="140"/>
      <c r="LC36" s="141">
        <f t="shared" si="863"/>
        <v>0</v>
      </c>
      <c r="LD36" s="322">
        <f t="shared" si="484"/>
        <v>4</v>
      </c>
      <c r="LE36" s="431">
        <f t="shared" si="864"/>
        <v>1.4999999999999999E-4</v>
      </c>
      <c r="LF36" s="432">
        <f t="shared" si="486"/>
        <v>37.5</v>
      </c>
      <c r="LG36" s="138">
        <f t="shared" si="487"/>
        <v>9.375</v>
      </c>
      <c r="LH36" s="433">
        <f t="shared" si="488"/>
        <v>8.2799999999999994</v>
      </c>
      <c r="LI36" s="139">
        <f t="shared" si="489"/>
        <v>77.625</v>
      </c>
      <c r="LJ36" s="111">
        <f t="shared" si="490"/>
        <v>310.5</v>
      </c>
      <c r="LK36" s="111"/>
      <c r="LL36" s="140"/>
    </row>
    <row r="37" spans="1:324" ht="15" customHeight="1">
      <c r="A37" s="612"/>
      <c r="B37" s="297" t="s">
        <v>713</v>
      </c>
      <c r="C37" s="12" t="s">
        <v>840</v>
      </c>
      <c r="D37" s="12" t="s">
        <v>422</v>
      </c>
      <c r="E37" s="4" t="s">
        <v>32</v>
      </c>
      <c r="F37" s="145">
        <f>'прил № 3 (01.01.20)'!L1302</f>
        <v>0</v>
      </c>
      <c r="G37" s="431">
        <f t="shared" si="491"/>
        <v>0</v>
      </c>
      <c r="H37" s="432">
        <f t="shared" si="492"/>
        <v>0</v>
      </c>
      <c r="I37" s="138">
        <f t="shared" si="270"/>
        <v>0</v>
      </c>
      <c r="J37" s="433">
        <f t="shared" si="493"/>
        <v>0</v>
      </c>
      <c r="K37" s="139">
        <f t="shared" si="271"/>
        <v>0</v>
      </c>
      <c r="L37" s="111">
        <f t="shared" si="272"/>
        <v>0</v>
      </c>
      <c r="M37" s="111"/>
      <c r="N37" s="140"/>
      <c r="O37" s="141">
        <f t="shared" si="273"/>
        <v>0</v>
      </c>
      <c r="P37" s="145">
        <f>'прил № 3 (01.01.20)'!AG1302</f>
        <v>0</v>
      </c>
      <c r="Q37" s="431">
        <f t="shared" si="679"/>
        <v>0</v>
      </c>
      <c r="R37" s="432">
        <f t="shared" si="680"/>
        <v>0</v>
      </c>
      <c r="S37" s="138">
        <f t="shared" si="681"/>
        <v>0</v>
      </c>
      <c r="T37" s="433">
        <f t="shared" si="682"/>
        <v>0</v>
      </c>
      <c r="U37" s="139">
        <f t="shared" si="683"/>
        <v>0</v>
      </c>
      <c r="V37" s="111">
        <f t="shared" si="684"/>
        <v>0</v>
      </c>
      <c r="W37" s="111"/>
      <c r="X37" s="140"/>
      <c r="Y37" s="141">
        <f t="shared" si="685"/>
        <v>0</v>
      </c>
      <c r="Z37" s="145">
        <f>'прил № 3 (01.01.20)'!BB1302</f>
        <v>0</v>
      </c>
      <c r="AA37" s="431">
        <f t="shared" si="686"/>
        <v>0</v>
      </c>
      <c r="AB37" s="432">
        <f t="shared" si="687"/>
        <v>0</v>
      </c>
      <c r="AC37" s="138">
        <f t="shared" si="688"/>
        <v>0</v>
      </c>
      <c r="AD37" s="433">
        <f t="shared" si="682"/>
        <v>0</v>
      </c>
      <c r="AE37" s="139">
        <f t="shared" si="689"/>
        <v>0</v>
      </c>
      <c r="AF37" s="111">
        <f t="shared" si="690"/>
        <v>0</v>
      </c>
      <c r="AG37" s="111"/>
      <c r="AH37" s="140"/>
      <c r="AI37" s="141">
        <f t="shared" si="691"/>
        <v>0</v>
      </c>
      <c r="AJ37" s="145">
        <f>'прил № 3 (01.01.20)'!BW1302</f>
        <v>0</v>
      </c>
      <c r="AK37" s="431">
        <f t="shared" si="692"/>
        <v>0</v>
      </c>
      <c r="AL37" s="432">
        <f t="shared" si="693"/>
        <v>0</v>
      </c>
      <c r="AM37" s="138">
        <f t="shared" si="694"/>
        <v>0</v>
      </c>
      <c r="AN37" s="433">
        <f t="shared" si="682"/>
        <v>0</v>
      </c>
      <c r="AO37" s="139">
        <f t="shared" si="695"/>
        <v>0</v>
      </c>
      <c r="AP37" s="111">
        <f t="shared" si="696"/>
        <v>0</v>
      </c>
      <c r="AQ37" s="111"/>
      <c r="AR37" s="140"/>
      <c r="AS37" s="141">
        <f t="shared" si="697"/>
        <v>0</v>
      </c>
      <c r="AT37" s="145">
        <f>'прил № 3 (01.01.20)'!CR1302</f>
        <v>0</v>
      </c>
      <c r="AU37" s="431">
        <f t="shared" si="698"/>
        <v>0</v>
      </c>
      <c r="AV37" s="432">
        <f t="shared" si="699"/>
        <v>0</v>
      </c>
      <c r="AW37" s="138">
        <f t="shared" si="700"/>
        <v>0</v>
      </c>
      <c r="AX37" s="433">
        <f t="shared" si="682"/>
        <v>0</v>
      </c>
      <c r="AY37" s="139">
        <f t="shared" si="701"/>
        <v>0</v>
      </c>
      <c r="AZ37" s="111">
        <f t="shared" si="702"/>
        <v>0</v>
      </c>
      <c r="BA37" s="111"/>
      <c r="BB37" s="140"/>
      <c r="BC37" s="141">
        <f t="shared" si="703"/>
        <v>0</v>
      </c>
      <c r="BD37" s="145">
        <f>'прил № 3 (01.01.20)'!DM1302</f>
        <v>0</v>
      </c>
      <c r="BE37" s="431">
        <f t="shared" si="704"/>
        <v>0</v>
      </c>
      <c r="BF37" s="432">
        <f t="shared" si="705"/>
        <v>0</v>
      </c>
      <c r="BG37" s="138">
        <f t="shared" si="706"/>
        <v>0</v>
      </c>
      <c r="BH37" s="433">
        <f t="shared" si="682"/>
        <v>0</v>
      </c>
      <c r="BI37" s="139">
        <f t="shared" si="707"/>
        <v>0</v>
      </c>
      <c r="BJ37" s="111">
        <f t="shared" si="708"/>
        <v>0</v>
      </c>
      <c r="BK37" s="111"/>
      <c r="BL37" s="140"/>
      <c r="BM37" s="141">
        <f t="shared" si="709"/>
        <v>0</v>
      </c>
      <c r="BN37" s="145">
        <f>'прил № 3 (01.01.20)'!EH1302</f>
        <v>0</v>
      </c>
      <c r="BO37" s="431">
        <f t="shared" si="710"/>
        <v>0</v>
      </c>
      <c r="BP37" s="432">
        <f t="shared" si="711"/>
        <v>0</v>
      </c>
      <c r="BQ37" s="138">
        <f t="shared" si="712"/>
        <v>0</v>
      </c>
      <c r="BR37" s="433">
        <f t="shared" si="682"/>
        <v>0</v>
      </c>
      <c r="BS37" s="139">
        <f t="shared" si="713"/>
        <v>0</v>
      </c>
      <c r="BT37" s="111">
        <f t="shared" si="714"/>
        <v>0</v>
      </c>
      <c r="BU37" s="111"/>
      <c r="BV37" s="140"/>
      <c r="BW37" s="141">
        <f t="shared" si="715"/>
        <v>0</v>
      </c>
      <c r="BX37" s="145">
        <f>'прил № 3 (01.01.20)'!FC1302</f>
        <v>0</v>
      </c>
      <c r="BY37" s="431">
        <f t="shared" si="716"/>
        <v>0</v>
      </c>
      <c r="BZ37" s="432">
        <f t="shared" si="717"/>
        <v>0</v>
      </c>
      <c r="CA37" s="138">
        <f t="shared" si="718"/>
        <v>0</v>
      </c>
      <c r="CB37" s="433">
        <f t="shared" si="682"/>
        <v>0</v>
      </c>
      <c r="CC37" s="139">
        <f t="shared" si="719"/>
        <v>0</v>
      </c>
      <c r="CD37" s="111">
        <f t="shared" si="720"/>
        <v>0</v>
      </c>
      <c r="CE37" s="111"/>
      <c r="CF37" s="140"/>
      <c r="CG37" s="141">
        <f t="shared" si="721"/>
        <v>0</v>
      </c>
      <c r="CH37" s="145">
        <f>'прил № 3 (01.01.20)'!FX1302</f>
        <v>0</v>
      </c>
      <c r="CI37" s="431">
        <f t="shared" si="722"/>
        <v>0</v>
      </c>
      <c r="CJ37" s="432">
        <f t="shared" si="723"/>
        <v>0</v>
      </c>
      <c r="CK37" s="138">
        <f t="shared" si="724"/>
        <v>0</v>
      </c>
      <c r="CL37" s="433">
        <f t="shared" si="725"/>
        <v>0</v>
      </c>
      <c r="CM37" s="139">
        <f t="shared" si="726"/>
        <v>0</v>
      </c>
      <c r="CN37" s="111">
        <f t="shared" si="727"/>
        <v>0</v>
      </c>
      <c r="CO37" s="111"/>
      <c r="CP37" s="140"/>
      <c r="CQ37" s="141">
        <f t="shared" si="728"/>
        <v>0</v>
      </c>
      <c r="CR37" s="145">
        <f>'прил № 3 (01.01.20)'!GS1302</f>
        <v>0</v>
      </c>
      <c r="CS37" s="431">
        <f t="shared" si="729"/>
        <v>0</v>
      </c>
      <c r="CT37" s="432">
        <f t="shared" si="730"/>
        <v>0</v>
      </c>
      <c r="CU37" s="138">
        <f t="shared" si="731"/>
        <v>0</v>
      </c>
      <c r="CV37" s="433">
        <f t="shared" si="725"/>
        <v>0</v>
      </c>
      <c r="CW37" s="139">
        <f t="shared" si="732"/>
        <v>0</v>
      </c>
      <c r="CX37" s="111">
        <f t="shared" si="733"/>
        <v>0</v>
      </c>
      <c r="CY37" s="111"/>
      <c r="CZ37" s="140"/>
      <c r="DA37" s="141">
        <f t="shared" si="734"/>
        <v>0</v>
      </c>
      <c r="DB37" s="145">
        <f>'прил № 3 (01.01.20)'!HN1302</f>
        <v>0</v>
      </c>
      <c r="DC37" s="431">
        <f t="shared" si="735"/>
        <v>0</v>
      </c>
      <c r="DD37" s="432">
        <f t="shared" si="736"/>
        <v>0</v>
      </c>
      <c r="DE37" s="138">
        <f t="shared" si="737"/>
        <v>0</v>
      </c>
      <c r="DF37" s="433">
        <f t="shared" si="725"/>
        <v>0</v>
      </c>
      <c r="DG37" s="139">
        <f t="shared" si="738"/>
        <v>0</v>
      </c>
      <c r="DH37" s="111">
        <f t="shared" si="739"/>
        <v>0</v>
      </c>
      <c r="DI37" s="111"/>
      <c r="DJ37" s="140"/>
      <c r="DK37" s="141">
        <f t="shared" si="740"/>
        <v>0</v>
      </c>
      <c r="DL37" s="145">
        <f>'прил № 3 (01.01.20)'!II1302</f>
        <v>46</v>
      </c>
      <c r="DM37" s="431">
        <f t="shared" si="741"/>
        <v>0.12234</v>
      </c>
      <c r="DN37" s="432">
        <f t="shared" si="742"/>
        <v>0</v>
      </c>
      <c r="DO37" s="138">
        <f t="shared" si="743"/>
        <v>0</v>
      </c>
      <c r="DP37" s="433">
        <f t="shared" si="725"/>
        <v>0</v>
      </c>
      <c r="DQ37" s="139">
        <f t="shared" si="744"/>
        <v>0</v>
      </c>
      <c r="DR37" s="111">
        <f t="shared" si="745"/>
        <v>0</v>
      </c>
      <c r="DS37" s="111"/>
      <c r="DT37" s="140"/>
      <c r="DU37" s="141">
        <f t="shared" si="746"/>
        <v>0</v>
      </c>
      <c r="DV37" s="145">
        <f>'прил № 3 (01.01.20)'!JD1302</f>
        <v>0</v>
      </c>
      <c r="DW37" s="431">
        <f t="shared" si="747"/>
        <v>0</v>
      </c>
      <c r="DX37" s="432">
        <f t="shared" si="748"/>
        <v>0</v>
      </c>
      <c r="DY37" s="138">
        <f t="shared" si="749"/>
        <v>0</v>
      </c>
      <c r="DZ37" s="433">
        <f t="shared" si="725"/>
        <v>0</v>
      </c>
      <c r="EA37" s="139">
        <f t="shared" si="750"/>
        <v>0</v>
      </c>
      <c r="EB37" s="111">
        <f t="shared" si="751"/>
        <v>0</v>
      </c>
      <c r="EC37" s="111"/>
      <c r="ED37" s="140"/>
      <c r="EE37" s="141">
        <f t="shared" si="752"/>
        <v>0</v>
      </c>
      <c r="EF37" s="145">
        <f>'прил № 3 (01.01.20)'!JY1302</f>
        <v>0</v>
      </c>
      <c r="EG37" s="431">
        <f t="shared" si="753"/>
        <v>0</v>
      </c>
      <c r="EH37" s="432">
        <f t="shared" si="754"/>
        <v>0</v>
      </c>
      <c r="EI37" s="138">
        <f t="shared" si="755"/>
        <v>0</v>
      </c>
      <c r="EJ37" s="433">
        <f t="shared" si="725"/>
        <v>0</v>
      </c>
      <c r="EK37" s="139">
        <f t="shared" si="756"/>
        <v>0</v>
      </c>
      <c r="EL37" s="111">
        <f t="shared" si="757"/>
        <v>0</v>
      </c>
      <c r="EM37" s="111"/>
      <c r="EN37" s="140"/>
      <c r="EO37" s="141">
        <f t="shared" si="758"/>
        <v>0</v>
      </c>
      <c r="EP37" s="145">
        <f>'прил № 3 (01.01.20)'!KT1302</f>
        <v>0</v>
      </c>
      <c r="EQ37" s="431">
        <f t="shared" si="759"/>
        <v>0</v>
      </c>
      <c r="ER37" s="432">
        <f t="shared" si="760"/>
        <v>0</v>
      </c>
      <c r="ES37" s="138">
        <f t="shared" si="761"/>
        <v>0</v>
      </c>
      <c r="ET37" s="433">
        <f t="shared" si="725"/>
        <v>0</v>
      </c>
      <c r="EU37" s="139">
        <f t="shared" si="762"/>
        <v>0</v>
      </c>
      <c r="EV37" s="111">
        <f t="shared" si="763"/>
        <v>0</v>
      </c>
      <c r="EW37" s="111"/>
      <c r="EX37" s="140"/>
      <c r="EY37" s="141">
        <f t="shared" si="764"/>
        <v>0</v>
      </c>
      <c r="EZ37" s="145">
        <f>'прил № 3 (01.01.20)'!LO1302</f>
        <v>0</v>
      </c>
      <c r="FA37" s="431">
        <f t="shared" si="765"/>
        <v>0</v>
      </c>
      <c r="FB37" s="432">
        <f t="shared" si="766"/>
        <v>0</v>
      </c>
      <c r="FC37" s="138">
        <f t="shared" si="767"/>
        <v>0</v>
      </c>
      <c r="FD37" s="433">
        <f t="shared" si="768"/>
        <v>8.2799999999999994</v>
      </c>
      <c r="FE37" s="139">
        <f t="shared" si="769"/>
        <v>0</v>
      </c>
      <c r="FF37" s="111">
        <f t="shared" si="770"/>
        <v>0</v>
      </c>
      <c r="FG37" s="111"/>
      <c r="FH37" s="140"/>
      <c r="FI37" s="141">
        <f t="shared" si="771"/>
        <v>0</v>
      </c>
      <c r="FJ37" s="145">
        <f>'прил № 3 (01.01.20)'!MJ1302</f>
        <v>0</v>
      </c>
      <c r="FK37" s="431">
        <f t="shared" si="772"/>
        <v>0</v>
      </c>
      <c r="FL37" s="432">
        <f t="shared" si="773"/>
        <v>0</v>
      </c>
      <c r="FM37" s="138">
        <f t="shared" si="774"/>
        <v>0</v>
      </c>
      <c r="FN37" s="433">
        <f t="shared" si="768"/>
        <v>0</v>
      </c>
      <c r="FO37" s="139">
        <f t="shared" si="775"/>
        <v>0</v>
      </c>
      <c r="FP37" s="111">
        <f t="shared" si="776"/>
        <v>0</v>
      </c>
      <c r="FQ37" s="111"/>
      <c r="FR37" s="140"/>
      <c r="FS37" s="141">
        <f t="shared" si="777"/>
        <v>0</v>
      </c>
      <c r="FT37" s="145">
        <f>'прил № 3 (01.01.20)'!NE1302</f>
        <v>0</v>
      </c>
      <c r="FU37" s="431">
        <f t="shared" si="778"/>
        <v>0</v>
      </c>
      <c r="FV37" s="432">
        <f t="shared" si="779"/>
        <v>0</v>
      </c>
      <c r="FW37" s="138">
        <f t="shared" si="780"/>
        <v>0</v>
      </c>
      <c r="FX37" s="433">
        <f t="shared" si="768"/>
        <v>0</v>
      </c>
      <c r="FY37" s="139">
        <f t="shared" si="781"/>
        <v>0</v>
      </c>
      <c r="FZ37" s="111">
        <f t="shared" si="782"/>
        <v>0</v>
      </c>
      <c r="GA37" s="111"/>
      <c r="GB37" s="140"/>
      <c r="GC37" s="141">
        <f t="shared" si="783"/>
        <v>0</v>
      </c>
      <c r="GD37" s="145">
        <f>'прил № 3 (01.01.20)'!NZ1302</f>
        <v>0</v>
      </c>
      <c r="GE37" s="431">
        <f t="shared" si="784"/>
        <v>0</v>
      </c>
      <c r="GF37" s="432">
        <f t="shared" si="785"/>
        <v>0</v>
      </c>
      <c r="GG37" s="138">
        <f t="shared" si="786"/>
        <v>0</v>
      </c>
      <c r="GH37" s="433">
        <f t="shared" si="768"/>
        <v>8.2799999999999994</v>
      </c>
      <c r="GI37" s="139">
        <f t="shared" si="787"/>
        <v>0</v>
      </c>
      <c r="GJ37" s="111">
        <f t="shared" si="788"/>
        <v>0</v>
      </c>
      <c r="GK37" s="111"/>
      <c r="GL37" s="140"/>
      <c r="GM37" s="141">
        <f t="shared" si="789"/>
        <v>0</v>
      </c>
      <c r="GN37" s="145">
        <f>'прил № 3 (01.01.20)'!OU1302</f>
        <v>0</v>
      </c>
      <c r="GO37" s="431">
        <f t="shared" si="790"/>
        <v>0</v>
      </c>
      <c r="GP37" s="432">
        <f t="shared" si="791"/>
        <v>0</v>
      </c>
      <c r="GQ37" s="138">
        <f t="shared" si="792"/>
        <v>0</v>
      </c>
      <c r="GR37" s="433">
        <f t="shared" si="768"/>
        <v>0</v>
      </c>
      <c r="GS37" s="139">
        <f t="shared" si="793"/>
        <v>0</v>
      </c>
      <c r="GT37" s="111">
        <f t="shared" si="794"/>
        <v>0</v>
      </c>
      <c r="GU37" s="111"/>
      <c r="GV37" s="140"/>
      <c r="GW37" s="141">
        <f t="shared" si="795"/>
        <v>0</v>
      </c>
      <c r="GX37" s="145">
        <f>'прил № 3 (01.01.20)'!PP1302</f>
        <v>0</v>
      </c>
      <c r="GY37" s="431">
        <f t="shared" si="796"/>
        <v>0</v>
      </c>
      <c r="GZ37" s="432">
        <f t="shared" si="797"/>
        <v>0</v>
      </c>
      <c r="HA37" s="138">
        <f t="shared" si="798"/>
        <v>0</v>
      </c>
      <c r="HB37" s="433">
        <f t="shared" si="768"/>
        <v>8.2799999999999994</v>
      </c>
      <c r="HC37" s="139">
        <f t="shared" si="799"/>
        <v>0</v>
      </c>
      <c r="HD37" s="111">
        <f t="shared" si="800"/>
        <v>0</v>
      </c>
      <c r="HE37" s="111"/>
      <c r="HF37" s="140"/>
      <c r="HG37" s="141">
        <f t="shared" si="801"/>
        <v>0</v>
      </c>
      <c r="HH37" s="145">
        <f>'прил № 3 (01.01.20)'!QK1302</f>
        <v>0</v>
      </c>
      <c r="HI37" s="431">
        <f t="shared" si="802"/>
        <v>0</v>
      </c>
      <c r="HJ37" s="432">
        <f t="shared" si="803"/>
        <v>0</v>
      </c>
      <c r="HK37" s="138">
        <f t="shared" si="804"/>
        <v>0</v>
      </c>
      <c r="HL37" s="433">
        <f t="shared" si="768"/>
        <v>0</v>
      </c>
      <c r="HM37" s="139">
        <f t="shared" si="805"/>
        <v>0</v>
      </c>
      <c r="HN37" s="111">
        <f t="shared" si="806"/>
        <v>0</v>
      </c>
      <c r="HO37" s="111"/>
      <c r="HP37" s="140"/>
      <c r="HQ37" s="141">
        <f t="shared" si="807"/>
        <v>0</v>
      </c>
      <c r="HR37" s="145">
        <f>'прил № 3 (01.01.20)'!RF1302</f>
        <v>0</v>
      </c>
      <c r="HS37" s="431">
        <f t="shared" si="808"/>
        <v>0</v>
      </c>
      <c r="HT37" s="432">
        <f t="shared" si="809"/>
        <v>0</v>
      </c>
      <c r="HU37" s="138">
        <f t="shared" si="810"/>
        <v>0</v>
      </c>
      <c r="HV37" s="433">
        <f t="shared" si="811"/>
        <v>0</v>
      </c>
      <c r="HW37" s="139">
        <f t="shared" si="812"/>
        <v>0</v>
      </c>
      <c r="HX37" s="111">
        <f t="shared" si="813"/>
        <v>0</v>
      </c>
      <c r="HY37" s="111"/>
      <c r="HZ37" s="140"/>
      <c r="IA37" s="141">
        <f t="shared" si="814"/>
        <v>0</v>
      </c>
      <c r="IB37" s="145">
        <f>'прил № 3 (01.01.20)'!SA1302</f>
        <v>0</v>
      </c>
      <c r="IC37" s="431">
        <f t="shared" si="815"/>
        <v>0</v>
      </c>
      <c r="ID37" s="432">
        <f t="shared" si="816"/>
        <v>0</v>
      </c>
      <c r="IE37" s="138">
        <f t="shared" si="817"/>
        <v>0</v>
      </c>
      <c r="IF37" s="433">
        <f t="shared" si="811"/>
        <v>0</v>
      </c>
      <c r="IG37" s="139">
        <f t="shared" si="818"/>
        <v>0</v>
      </c>
      <c r="IH37" s="111">
        <f t="shared" si="819"/>
        <v>0</v>
      </c>
      <c r="II37" s="111"/>
      <c r="IJ37" s="140"/>
      <c r="IK37" s="141">
        <f t="shared" si="820"/>
        <v>0</v>
      </c>
      <c r="IL37" s="145">
        <f>'прил № 3 (01.01.20)'!SV1302</f>
        <v>0</v>
      </c>
      <c r="IM37" s="431">
        <f t="shared" si="821"/>
        <v>0</v>
      </c>
      <c r="IN37" s="432">
        <f t="shared" si="822"/>
        <v>0</v>
      </c>
      <c r="IO37" s="138">
        <f t="shared" si="823"/>
        <v>0</v>
      </c>
      <c r="IP37" s="433">
        <f t="shared" si="811"/>
        <v>0</v>
      </c>
      <c r="IQ37" s="139">
        <f t="shared" si="824"/>
        <v>0</v>
      </c>
      <c r="IR37" s="111">
        <f t="shared" si="825"/>
        <v>0</v>
      </c>
      <c r="IS37" s="111"/>
      <c r="IT37" s="140"/>
      <c r="IU37" s="141">
        <f t="shared" si="826"/>
        <v>0</v>
      </c>
      <c r="IV37" s="145">
        <f>'прил № 3 (01.01.20)'!TQ1302</f>
        <v>0</v>
      </c>
      <c r="IW37" s="431">
        <f t="shared" si="827"/>
        <v>0</v>
      </c>
      <c r="IX37" s="432">
        <f t="shared" si="828"/>
        <v>0</v>
      </c>
      <c r="IY37" s="138">
        <f t="shared" si="829"/>
        <v>0</v>
      </c>
      <c r="IZ37" s="433">
        <f t="shared" si="811"/>
        <v>0</v>
      </c>
      <c r="JA37" s="139">
        <f t="shared" si="830"/>
        <v>0</v>
      </c>
      <c r="JB37" s="111">
        <f t="shared" si="831"/>
        <v>0</v>
      </c>
      <c r="JC37" s="111"/>
      <c r="JD37" s="140"/>
      <c r="JE37" s="141">
        <f t="shared" si="832"/>
        <v>0</v>
      </c>
      <c r="JF37" s="145">
        <f>'прил № 3 (01.01.20)'!UL1302</f>
        <v>0</v>
      </c>
      <c r="JG37" s="431">
        <f t="shared" si="833"/>
        <v>0</v>
      </c>
      <c r="JH37" s="432">
        <f t="shared" si="834"/>
        <v>0</v>
      </c>
      <c r="JI37" s="138">
        <f t="shared" si="835"/>
        <v>0</v>
      </c>
      <c r="JJ37" s="433">
        <f t="shared" si="811"/>
        <v>0</v>
      </c>
      <c r="JK37" s="139">
        <f t="shared" si="836"/>
        <v>0</v>
      </c>
      <c r="JL37" s="111">
        <f t="shared" si="837"/>
        <v>0</v>
      </c>
      <c r="JM37" s="111"/>
      <c r="JN37" s="140"/>
      <c r="JO37" s="141">
        <f t="shared" si="838"/>
        <v>0</v>
      </c>
      <c r="JP37" s="145">
        <f>'прил № 3 (01.01.20)'!VG1302</f>
        <v>0</v>
      </c>
      <c r="JQ37" s="431">
        <f t="shared" si="839"/>
        <v>0</v>
      </c>
      <c r="JR37" s="432">
        <f t="shared" si="840"/>
        <v>0</v>
      </c>
      <c r="JS37" s="138">
        <f t="shared" si="841"/>
        <v>0</v>
      </c>
      <c r="JT37" s="433">
        <f t="shared" si="811"/>
        <v>0</v>
      </c>
      <c r="JU37" s="139">
        <f t="shared" si="842"/>
        <v>0</v>
      </c>
      <c r="JV37" s="111">
        <f t="shared" si="843"/>
        <v>0</v>
      </c>
      <c r="JW37" s="111"/>
      <c r="JX37" s="140"/>
      <c r="JY37" s="141">
        <f t="shared" si="844"/>
        <v>0</v>
      </c>
      <c r="JZ37" s="145">
        <f>'прил № 3 (01.01.20)'!WB1302</f>
        <v>0</v>
      </c>
      <c r="KA37" s="431">
        <f t="shared" si="845"/>
        <v>0</v>
      </c>
      <c r="KB37" s="432">
        <f t="shared" si="846"/>
        <v>0</v>
      </c>
      <c r="KC37" s="138">
        <f t="shared" si="847"/>
        <v>0</v>
      </c>
      <c r="KD37" s="433">
        <f t="shared" si="811"/>
        <v>0</v>
      </c>
      <c r="KE37" s="139">
        <f t="shared" si="848"/>
        <v>0</v>
      </c>
      <c r="KF37" s="111">
        <f t="shared" si="849"/>
        <v>0</v>
      </c>
      <c r="KG37" s="111"/>
      <c r="KH37" s="140"/>
      <c r="KI37" s="141">
        <f t="shared" si="850"/>
        <v>0</v>
      </c>
      <c r="KJ37" s="145">
        <f>'прил № 3 (01.01.20)'!WW1302</f>
        <v>0</v>
      </c>
      <c r="KK37" s="431">
        <f t="shared" si="851"/>
        <v>0</v>
      </c>
      <c r="KL37" s="432">
        <f t="shared" si="852"/>
        <v>0</v>
      </c>
      <c r="KM37" s="138">
        <f t="shared" si="853"/>
        <v>0</v>
      </c>
      <c r="KN37" s="433">
        <f t="shared" si="854"/>
        <v>0</v>
      </c>
      <c r="KO37" s="139">
        <f t="shared" si="855"/>
        <v>0</v>
      </c>
      <c r="KP37" s="111">
        <f t="shared" si="856"/>
        <v>0</v>
      </c>
      <c r="KQ37" s="111"/>
      <c r="KR37" s="140"/>
      <c r="KS37" s="141">
        <f t="shared" si="857"/>
        <v>0</v>
      </c>
      <c r="KT37" s="145">
        <f>'прил № 3 (01.01.20)'!XR1302</f>
        <v>0</v>
      </c>
      <c r="KU37" s="431" t="e">
        <f t="shared" si="858"/>
        <v>#DIV/0!</v>
      </c>
      <c r="KV37" s="432" t="e">
        <f t="shared" si="859"/>
        <v>#DIV/0!</v>
      </c>
      <c r="KW37" s="138">
        <f t="shared" si="860"/>
        <v>0</v>
      </c>
      <c r="KX37" s="433">
        <f t="shared" si="854"/>
        <v>0</v>
      </c>
      <c r="KY37" s="139">
        <f t="shared" si="861"/>
        <v>0</v>
      </c>
      <c r="KZ37" s="111">
        <f t="shared" si="862"/>
        <v>0</v>
      </c>
      <c r="LA37" s="111"/>
      <c r="LB37" s="140"/>
      <c r="LC37" s="141">
        <f t="shared" si="863"/>
        <v>0</v>
      </c>
      <c r="LD37" s="322">
        <f t="shared" si="484"/>
        <v>46</v>
      </c>
      <c r="LE37" s="431">
        <f t="shared" si="864"/>
        <v>1.73E-3</v>
      </c>
      <c r="LF37" s="432">
        <f t="shared" si="486"/>
        <v>432.5</v>
      </c>
      <c r="LG37" s="138">
        <f t="shared" si="487"/>
        <v>9.4021739100000001</v>
      </c>
      <c r="LH37" s="433">
        <f t="shared" si="488"/>
        <v>8.2799999999999994</v>
      </c>
      <c r="LI37" s="139">
        <f t="shared" si="489"/>
        <v>77.849999999999994</v>
      </c>
      <c r="LJ37" s="111">
        <f t="shared" si="490"/>
        <v>3581.1</v>
      </c>
      <c r="LK37" s="111"/>
      <c r="LL37" s="140"/>
    </row>
    <row r="38" spans="1:324">
      <c r="A38" s="613"/>
      <c r="B38" s="93" t="s">
        <v>716</v>
      </c>
      <c r="C38" s="12"/>
      <c r="D38" s="12"/>
      <c r="E38" s="4" t="s">
        <v>32</v>
      </c>
      <c r="F38" s="145">
        <f>'прил № 3 (01.01.20)'!L1303</f>
        <v>0</v>
      </c>
      <c r="G38" s="431">
        <f t="shared" si="491"/>
        <v>0</v>
      </c>
      <c r="H38" s="432">
        <f t="shared" si="492"/>
        <v>0</v>
      </c>
      <c r="I38" s="138">
        <f t="shared" si="270"/>
        <v>0</v>
      </c>
      <c r="J38" s="433">
        <f t="shared" si="493"/>
        <v>0</v>
      </c>
      <c r="K38" s="139">
        <f t="shared" si="271"/>
        <v>0</v>
      </c>
      <c r="L38" s="111">
        <f t="shared" si="272"/>
        <v>0</v>
      </c>
      <c r="M38" s="111"/>
      <c r="N38" s="140"/>
      <c r="O38" s="141" t="e">
        <f>K38/$LI38</f>
        <v>#DIV/0!</v>
      </c>
      <c r="P38" s="145">
        <f>'прил № 3 (01.01.20)'!AG1303</f>
        <v>0</v>
      </c>
      <c r="Q38" s="431">
        <f t="shared" si="679"/>
        <v>0</v>
      </c>
      <c r="R38" s="432">
        <f t="shared" si="680"/>
        <v>0</v>
      </c>
      <c r="S38" s="138">
        <f t="shared" si="681"/>
        <v>0</v>
      </c>
      <c r="T38" s="433">
        <f t="shared" si="682"/>
        <v>0</v>
      </c>
      <c r="U38" s="139">
        <f t="shared" si="683"/>
        <v>0</v>
      </c>
      <c r="V38" s="111">
        <f t="shared" si="684"/>
        <v>0</v>
      </c>
      <c r="W38" s="111"/>
      <c r="X38" s="140"/>
      <c r="Y38" s="141" t="e">
        <f t="shared" si="685"/>
        <v>#DIV/0!</v>
      </c>
      <c r="Z38" s="145">
        <f>'прил № 3 (01.01.20)'!BB1303</f>
        <v>0</v>
      </c>
      <c r="AA38" s="431">
        <f t="shared" si="686"/>
        <v>0</v>
      </c>
      <c r="AB38" s="432">
        <f t="shared" si="687"/>
        <v>0</v>
      </c>
      <c r="AC38" s="138">
        <f t="shared" si="688"/>
        <v>0</v>
      </c>
      <c r="AD38" s="433">
        <f t="shared" si="682"/>
        <v>0</v>
      </c>
      <c r="AE38" s="139">
        <f t="shared" si="689"/>
        <v>0</v>
      </c>
      <c r="AF38" s="111">
        <f t="shared" si="690"/>
        <v>0</v>
      </c>
      <c r="AG38" s="111"/>
      <c r="AH38" s="140"/>
      <c r="AI38" s="141" t="e">
        <f t="shared" si="691"/>
        <v>#DIV/0!</v>
      </c>
      <c r="AJ38" s="145">
        <f>'прил № 3 (01.01.20)'!BW1303</f>
        <v>0</v>
      </c>
      <c r="AK38" s="431">
        <f t="shared" si="692"/>
        <v>0</v>
      </c>
      <c r="AL38" s="432">
        <f t="shared" si="693"/>
        <v>0</v>
      </c>
      <c r="AM38" s="138">
        <f t="shared" si="694"/>
        <v>0</v>
      </c>
      <c r="AN38" s="433">
        <f t="shared" si="682"/>
        <v>0</v>
      </c>
      <c r="AO38" s="139">
        <f t="shared" si="695"/>
        <v>0</v>
      </c>
      <c r="AP38" s="111">
        <f t="shared" si="696"/>
        <v>0</v>
      </c>
      <c r="AQ38" s="111"/>
      <c r="AR38" s="140"/>
      <c r="AS38" s="141" t="e">
        <f t="shared" si="697"/>
        <v>#DIV/0!</v>
      </c>
      <c r="AT38" s="145">
        <f>'прил № 3 (01.01.20)'!CR1303</f>
        <v>0</v>
      </c>
      <c r="AU38" s="431">
        <f t="shared" si="698"/>
        <v>0</v>
      </c>
      <c r="AV38" s="432">
        <f t="shared" si="699"/>
        <v>0</v>
      </c>
      <c r="AW38" s="138">
        <f t="shared" si="700"/>
        <v>0</v>
      </c>
      <c r="AX38" s="433">
        <f t="shared" si="682"/>
        <v>0</v>
      </c>
      <c r="AY38" s="139">
        <f t="shared" si="701"/>
        <v>0</v>
      </c>
      <c r="AZ38" s="111">
        <f t="shared" si="702"/>
        <v>0</v>
      </c>
      <c r="BA38" s="111"/>
      <c r="BB38" s="140"/>
      <c r="BC38" s="141" t="e">
        <f t="shared" si="703"/>
        <v>#DIV/0!</v>
      </c>
      <c r="BD38" s="145">
        <f>'прил № 3 (01.01.20)'!DM1303</f>
        <v>0</v>
      </c>
      <c r="BE38" s="431">
        <f t="shared" si="704"/>
        <v>0</v>
      </c>
      <c r="BF38" s="432">
        <f t="shared" si="705"/>
        <v>0</v>
      </c>
      <c r="BG38" s="138">
        <f t="shared" si="706"/>
        <v>0</v>
      </c>
      <c r="BH38" s="433">
        <f t="shared" si="682"/>
        <v>0</v>
      </c>
      <c r="BI38" s="139">
        <f t="shared" si="707"/>
        <v>0</v>
      </c>
      <c r="BJ38" s="111">
        <f t="shared" si="708"/>
        <v>0</v>
      </c>
      <c r="BK38" s="111"/>
      <c r="BL38" s="140"/>
      <c r="BM38" s="141" t="e">
        <f t="shared" si="709"/>
        <v>#DIV/0!</v>
      </c>
      <c r="BN38" s="145">
        <f>'прил № 3 (01.01.20)'!EH1303</f>
        <v>0</v>
      </c>
      <c r="BO38" s="431">
        <f t="shared" si="710"/>
        <v>0</v>
      </c>
      <c r="BP38" s="432">
        <f t="shared" si="711"/>
        <v>0</v>
      </c>
      <c r="BQ38" s="138">
        <f t="shared" si="712"/>
        <v>0</v>
      </c>
      <c r="BR38" s="433">
        <f t="shared" si="682"/>
        <v>0</v>
      </c>
      <c r="BS38" s="139">
        <f t="shared" si="713"/>
        <v>0</v>
      </c>
      <c r="BT38" s="111">
        <f t="shared" si="714"/>
        <v>0</v>
      </c>
      <c r="BU38" s="111"/>
      <c r="BV38" s="140"/>
      <c r="BW38" s="141" t="e">
        <f t="shared" si="715"/>
        <v>#DIV/0!</v>
      </c>
      <c r="BX38" s="145">
        <f>'прил № 3 (01.01.20)'!FC1303</f>
        <v>0</v>
      </c>
      <c r="BY38" s="431">
        <f t="shared" si="716"/>
        <v>0</v>
      </c>
      <c r="BZ38" s="432">
        <f t="shared" si="717"/>
        <v>0</v>
      </c>
      <c r="CA38" s="138">
        <f t="shared" si="718"/>
        <v>0</v>
      </c>
      <c r="CB38" s="433">
        <f t="shared" si="682"/>
        <v>0</v>
      </c>
      <c r="CC38" s="139">
        <f t="shared" si="719"/>
        <v>0</v>
      </c>
      <c r="CD38" s="111">
        <f t="shared" si="720"/>
        <v>0</v>
      </c>
      <c r="CE38" s="111"/>
      <c r="CF38" s="140"/>
      <c r="CG38" s="141" t="e">
        <f t="shared" si="721"/>
        <v>#DIV/0!</v>
      </c>
      <c r="CH38" s="145">
        <f>'прил № 3 (01.01.20)'!FX1303</f>
        <v>0</v>
      </c>
      <c r="CI38" s="431">
        <f t="shared" si="722"/>
        <v>0</v>
      </c>
      <c r="CJ38" s="432">
        <f t="shared" si="723"/>
        <v>0</v>
      </c>
      <c r="CK38" s="138">
        <f t="shared" si="724"/>
        <v>0</v>
      </c>
      <c r="CL38" s="433">
        <f t="shared" si="725"/>
        <v>0</v>
      </c>
      <c r="CM38" s="139">
        <f t="shared" si="726"/>
        <v>0</v>
      </c>
      <c r="CN38" s="111">
        <f t="shared" si="727"/>
        <v>0</v>
      </c>
      <c r="CO38" s="111"/>
      <c r="CP38" s="140"/>
      <c r="CQ38" s="141" t="e">
        <f t="shared" si="728"/>
        <v>#DIV/0!</v>
      </c>
      <c r="CR38" s="145">
        <f>'прил № 3 (01.01.20)'!GS1303</f>
        <v>0</v>
      </c>
      <c r="CS38" s="431">
        <f t="shared" si="729"/>
        <v>0</v>
      </c>
      <c r="CT38" s="432">
        <f t="shared" si="730"/>
        <v>0</v>
      </c>
      <c r="CU38" s="138">
        <f t="shared" si="731"/>
        <v>0</v>
      </c>
      <c r="CV38" s="433">
        <f t="shared" si="725"/>
        <v>0</v>
      </c>
      <c r="CW38" s="139">
        <f t="shared" si="732"/>
        <v>0</v>
      </c>
      <c r="CX38" s="111">
        <f t="shared" si="733"/>
        <v>0</v>
      </c>
      <c r="CY38" s="111"/>
      <c r="CZ38" s="140"/>
      <c r="DA38" s="141" t="e">
        <f t="shared" si="734"/>
        <v>#DIV/0!</v>
      </c>
      <c r="DB38" s="145">
        <f>'прил № 3 (01.01.20)'!HN1303</f>
        <v>0</v>
      </c>
      <c r="DC38" s="431">
        <f t="shared" si="735"/>
        <v>0</v>
      </c>
      <c r="DD38" s="432">
        <f t="shared" si="736"/>
        <v>0</v>
      </c>
      <c r="DE38" s="138">
        <f t="shared" si="737"/>
        <v>0</v>
      </c>
      <c r="DF38" s="433">
        <f t="shared" si="725"/>
        <v>0</v>
      </c>
      <c r="DG38" s="139">
        <f t="shared" si="738"/>
        <v>0</v>
      </c>
      <c r="DH38" s="111">
        <f t="shared" si="739"/>
        <v>0</v>
      </c>
      <c r="DI38" s="111"/>
      <c r="DJ38" s="140"/>
      <c r="DK38" s="141" t="e">
        <f t="shared" si="740"/>
        <v>#DIV/0!</v>
      </c>
      <c r="DL38" s="145">
        <f>'прил № 3 (01.01.20)'!II1303</f>
        <v>0</v>
      </c>
      <c r="DM38" s="431">
        <f t="shared" si="741"/>
        <v>0</v>
      </c>
      <c r="DN38" s="432">
        <f t="shared" si="742"/>
        <v>0</v>
      </c>
      <c r="DO38" s="138">
        <f t="shared" si="743"/>
        <v>0</v>
      </c>
      <c r="DP38" s="433">
        <f t="shared" si="725"/>
        <v>0</v>
      </c>
      <c r="DQ38" s="139">
        <f t="shared" si="744"/>
        <v>0</v>
      </c>
      <c r="DR38" s="111">
        <f t="shared" si="745"/>
        <v>0</v>
      </c>
      <c r="DS38" s="111"/>
      <c r="DT38" s="140"/>
      <c r="DU38" s="141" t="e">
        <f t="shared" si="746"/>
        <v>#DIV/0!</v>
      </c>
      <c r="DV38" s="145">
        <f>'прил № 3 (01.01.20)'!JD1303</f>
        <v>0</v>
      </c>
      <c r="DW38" s="431">
        <f t="shared" si="747"/>
        <v>0</v>
      </c>
      <c r="DX38" s="432">
        <f t="shared" si="748"/>
        <v>0</v>
      </c>
      <c r="DY38" s="138">
        <f t="shared" si="749"/>
        <v>0</v>
      </c>
      <c r="DZ38" s="433">
        <f t="shared" si="725"/>
        <v>0</v>
      </c>
      <c r="EA38" s="139">
        <f t="shared" si="750"/>
        <v>0</v>
      </c>
      <c r="EB38" s="111">
        <f t="shared" si="751"/>
        <v>0</v>
      </c>
      <c r="EC38" s="111"/>
      <c r="ED38" s="140"/>
      <c r="EE38" s="141" t="e">
        <f t="shared" si="752"/>
        <v>#DIV/0!</v>
      </c>
      <c r="EF38" s="145">
        <f>'прил № 3 (01.01.20)'!JY1303</f>
        <v>0</v>
      </c>
      <c r="EG38" s="431">
        <f t="shared" si="753"/>
        <v>0</v>
      </c>
      <c r="EH38" s="432">
        <f t="shared" si="754"/>
        <v>0</v>
      </c>
      <c r="EI38" s="138">
        <f t="shared" si="755"/>
        <v>0</v>
      </c>
      <c r="EJ38" s="433">
        <f t="shared" si="725"/>
        <v>0</v>
      </c>
      <c r="EK38" s="139">
        <f t="shared" si="756"/>
        <v>0</v>
      </c>
      <c r="EL38" s="111">
        <f t="shared" si="757"/>
        <v>0</v>
      </c>
      <c r="EM38" s="111"/>
      <c r="EN38" s="140"/>
      <c r="EO38" s="141" t="e">
        <f t="shared" si="758"/>
        <v>#DIV/0!</v>
      </c>
      <c r="EP38" s="145">
        <f>'прил № 3 (01.01.20)'!KT1303</f>
        <v>0</v>
      </c>
      <c r="EQ38" s="431">
        <f t="shared" si="759"/>
        <v>0</v>
      </c>
      <c r="ER38" s="432">
        <f t="shared" si="760"/>
        <v>0</v>
      </c>
      <c r="ES38" s="138">
        <f t="shared" si="761"/>
        <v>0</v>
      </c>
      <c r="ET38" s="433">
        <f t="shared" si="725"/>
        <v>0</v>
      </c>
      <c r="EU38" s="139">
        <f t="shared" si="762"/>
        <v>0</v>
      </c>
      <c r="EV38" s="111">
        <f t="shared" si="763"/>
        <v>0</v>
      </c>
      <c r="EW38" s="111"/>
      <c r="EX38" s="140"/>
      <c r="EY38" s="141" t="e">
        <f t="shared" si="764"/>
        <v>#DIV/0!</v>
      </c>
      <c r="EZ38" s="145">
        <f>'прил № 3 (01.01.20)'!LO1303</f>
        <v>0</v>
      </c>
      <c r="FA38" s="431">
        <f t="shared" si="765"/>
        <v>0</v>
      </c>
      <c r="FB38" s="432">
        <f t="shared" si="766"/>
        <v>0</v>
      </c>
      <c r="FC38" s="138">
        <f t="shared" si="767"/>
        <v>0</v>
      </c>
      <c r="FD38" s="433">
        <f t="shared" si="768"/>
        <v>8.2799999999999994</v>
      </c>
      <c r="FE38" s="139">
        <f t="shared" si="769"/>
        <v>0</v>
      </c>
      <c r="FF38" s="111">
        <f t="shared" si="770"/>
        <v>0</v>
      </c>
      <c r="FG38" s="111"/>
      <c r="FH38" s="140"/>
      <c r="FI38" s="141" t="e">
        <f t="shared" si="771"/>
        <v>#DIV/0!</v>
      </c>
      <c r="FJ38" s="145">
        <f>'прил № 3 (01.01.20)'!MJ1303</f>
        <v>0</v>
      </c>
      <c r="FK38" s="431">
        <f t="shared" si="772"/>
        <v>0</v>
      </c>
      <c r="FL38" s="432">
        <f t="shared" si="773"/>
        <v>0</v>
      </c>
      <c r="FM38" s="138">
        <f t="shared" si="774"/>
        <v>0</v>
      </c>
      <c r="FN38" s="433">
        <f t="shared" si="768"/>
        <v>0</v>
      </c>
      <c r="FO38" s="139">
        <f t="shared" si="775"/>
        <v>0</v>
      </c>
      <c r="FP38" s="111">
        <f t="shared" si="776"/>
        <v>0</v>
      </c>
      <c r="FQ38" s="111"/>
      <c r="FR38" s="140"/>
      <c r="FS38" s="141" t="e">
        <f t="shared" si="777"/>
        <v>#DIV/0!</v>
      </c>
      <c r="FT38" s="145">
        <f>'прил № 3 (01.01.20)'!NE1303</f>
        <v>0</v>
      </c>
      <c r="FU38" s="431">
        <f t="shared" si="778"/>
        <v>0</v>
      </c>
      <c r="FV38" s="432">
        <f t="shared" si="779"/>
        <v>0</v>
      </c>
      <c r="FW38" s="138">
        <f t="shared" si="780"/>
        <v>0</v>
      </c>
      <c r="FX38" s="433">
        <f t="shared" si="768"/>
        <v>0</v>
      </c>
      <c r="FY38" s="139">
        <f t="shared" si="781"/>
        <v>0</v>
      </c>
      <c r="FZ38" s="111">
        <f t="shared" si="782"/>
        <v>0</v>
      </c>
      <c r="GA38" s="111"/>
      <c r="GB38" s="140"/>
      <c r="GC38" s="141" t="e">
        <f t="shared" si="783"/>
        <v>#DIV/0!</v>
      </c>
      <c r="GD38" s="145">
        <f>'прил № 3 (01.01.20)'!NZ1303</f>
        <v>0</v>
      </c>
      <c r="GE38" s="431">
        <f t="shared" si="784"/>
        <v>0</v>
      </c>
      <c r="GF38" s="432">
        <f t="shared" si="785"/>
        <v>0</v>
      </c>
      <c r="GG38" s="138">
        <f t="shared" si="786"/>
        <v>0</v>
      </c>
      <c r="GH38" s="433">
        <f t="shared" si="768"/>
        <v>8.2799999999999994</v>
      </c>
      <c r="GI38" s="139">
        <f t="shared" si="787"/>
        <v>0</v>
      </c>
      <c r="GJ38" s="111">
        <f t="shared" si="788"/>
        <v>0</v>
      </c>
      <c r="GK38" s="111"/>
      <c r="GL38" s="140"/>
      <c r="GM38" s="141" t="e">
        <f t="shared" si="789"/>
        <v>#DIV/0!</v>
      </c>
      <c r="GN38" s="145">
        <f>'прил № 3 (01.01.20)'!OU1303</f>
        <v>0</v>
      </c>
      <c r="GO38" s="431">
        <f t="shared" si="790"/>
        <v>0</v>
      </c>
      <c r="GP38" s="432">
        <f t="shared" si="791"/>
        <v>0</v>
      </c>
      <c r="GQ38" s="138">
        <f t="shared" si="792"/>
        <v>0</v>
      </c>
      <c r="GR38" s="433">
        <f t="shared" si="768"/>
        <v>0</v>
      </c>
      <c r="GS38" s="139">
        <f t="shared" si="793"/>
        <v>0</v>
      </c>
      <c r="GT38" s="111">
        <f t="shared" si="794"/>
        <v>0</v>
      </c>
      <c r="GU38" s="111"/>
      <c r="GV38" s="140"/>
      <c r="GW38" s="141" t="e">
        <f t="shared" si="795"/>
        <v>#DIV/0!</v>
      </c>
      <c r="GX38" s="145">
        <f>'прил № 3 (01.01.20)'!PP1303</f>
        <v>0</v>
      </c>
      <c r="GY38" s="431">
        <f t="shared" si="796"/>
        <v>0</v>
      </c>
      <c r="GZ38" s="432">
        <f t="shared" si="797"/>
        <v>0</v>
      </c>
      <c r="HA38" s="138">
        <f t="shared" si="798"/>
        <v>0</v>
      </c>
      <c r="HB38" s="433">
        <f t="shared" si="768"/>
        <v>8.2799999999999994</v>
      </c>
      <c r="HC38" s="139">
        <f t="shared" si="799"/>
        <v>0</v>
      </c>
      <c r="HD38" s="111">
        <f t="shared" si="800"/>
        <v>0</v>
      </c>
      <c r="HE38" s="111"/>
      <c r="HF38" s="140"/>
      <c r="HG38" s="141" t="e">
        <f t="shared" si="801"/>
        <v>#DIV/0!</v>
      </c>
      <c r="HH38" s="145">
        <f>'прил № 3 (01.01.20)'!QK1303</f>
        <v>0</v>
      </c>
      <c r="HI38" s="431">
        <f t="shared" si="802"/>
        <v>0</v>
      </c>
      <c r="HJ38" s="432">
        <f t="shared" si="803"/>
        <v>0</v>
      </c>
      <c r="HK38" s="138">
        <f t="shared" si="804"/>
        <v>0</v>
      </c>
      <c r="HL38" s="433">
        <f t="shared" si="768"/>
        <v>0</v>
      </c>
      <c r="HM38" s="139">
        <f t="shared" si="805"/>
        <v>0</v>
      </c>
      <c r="HN38" s="111">
        <f t="shared" si="806"/>
        <v>0</v>
      </c>
      <c r="HO38" s="111"/>
      <c r="HP38" s="140"/>
      <c r="HQ38" s="141" t="e">
        <f t="shared" si="807"/>
        <v>#DIV/0!</v>
      </c>
      <c r="HR38" s="145">
        <f>'прил № 3 (01.01.20)'!RF1303</f>
        <v>0</v>
      </c>
      <c r="HS38" s="431">
        <f t="shared" si="808"/>
        <v>0</v>
      </c>
      <c r="HT38" s="432">
        <f t="shared" si="809"/>
        <v>0</v>
      </c>
      <c r="HU38" s="138">
        <f t="shared" si="810"/>
        <v>0</v>
      </c>
      <c r="HV38" s="433">
        <f t="shared" si="811"/>
        <v>0</v>
      </c>
      <c r="HW38" s="139">
        <f t="shared" si="812"/>
        <v>0</v>
      </c>
      <c r="HX38" s="111">
        <f t="shared" si="813"/>
        <v>0</v>
      </c>
      <c r="HY38" s="111"/>
      <c r="HZ38" s="140"/>
      <c r="IA38" s="141" t="e">
        <f t="shared" si="814"/>
        <v>#DIV/0!</v>
      </c>
      <c r="IB38" s="145">
        <f>'прил № 3 (01.01.20)'!SA1303</f>
        <v>0</v>
      </c>
      <c r="IC38" s="431">
        <f t="shared" si="815"/>
        <v>0</v>
      </c>
      <c r="ID38" s="432">
        <f t="shared" si="816"/>
        <v>0</v>
      </c>
      <c r="IE38" s="138">
        <f t="shared" si="817"/>
        <v>0</v>
      </c>
      <c r="IF38" s="433">
        <f t="shared" si="811"/>
        <v>0</v>
      </c>
      <c r="IG38" s="139">
        <f t="shared" si="818"/>
        <v>0</v>
      </c>
      <c r="IH38" s="111">
        <f t="shared" si="819"/>
        <v>0</v>
      </c>
      <c r="II38" s="111"/>
      <c r="IJ38" s="140"/>
      <c r="IK38" s="141" t="e">
        <f t="shared" si="820"/>
        <v>#DIV/0!</v>
      </c>
      <c r="IL38" s="145">
        <f>'прил № 3 (01.01.20)'!SV1303</f>
        <v>0</v>
      </c>
      <c r="IM38" s="431">
        <f t="shared" si="821"/>
        <v>0</v>
      </c>
      <c r="IN38" s="432">
        <f t="shared" si="822"/>
        <v>0</v>
      </c>
      <c r="IO38" s="138">
        <f t="shared" si="823"/>
        <v>0</v>
      </c>
      <c r="IP38" s="433">
        <f t="shared" si="811"/>
        <v>0</v>
      </c>
      <c r="IQ38" s="139">
        <f t="shared" si="824"/>
        <v>0</v>
      </c>
      <c r="IR38" s="111">
        <f t="shared" si="825"/>
        <v>0</v>
      </c>
      <c r="IS38" s="111"/>
      <c r="IT38" s="140"/>
      <c r="IU38" s="141" t="e">
        <f t="shared" si="826"/>
        <v>#DIV/0!</v>
      </c>
      <c r="IV38" s="145">
        <f>'прил № 3 (01.01.20)'!TQ1303</f>
        <v>0</v>
      </c>
      <c r="IW38" s="431">
        <f t="shared" si="827"/>
        <v>0</v>
      </c>
      <c r="IX38" s="432">
        <f t="shared" si="828"/>
        <v>0</v>
      </c>
      <c r="IY38" s="138">
        <f t="shared" si="829"/>
        <v>0</v>
      </c>
      <c r="IZ38" s="433">
        <f t="shared" si="811"/>
        <v>0</v>
      </c>
      <c r="JA38" s="139">
        <f t="shared" si="830"/>
        <v>0</v>
      </c>
      <c r="JB38" s="111">
        <f t="shared" si="831"/>
        <v>0</v>
      </c>
      <c r="JC38" s="111"/>
      <c r="JD38" s="140"/>
      <c r="JE38" s="141" t="e">
        <f t="shared" si="832"/>
        <v>#DIV/0!</v>
      </c>
      <c r="JF38" s="145">
        <f>'прил № 3 (01.01.20)'!UL1303</f>
        <v>0</v>
      </c>
      <c r="JG38" s="431">
        <f t="shared" si="833"/>
        <v>0</v>
      </c>
      <c r="JH38" s="432">
        <f t="shared" si="834"/>
        <v>0</v>
      </c>
      <c r="JI38" s="138">
        <f t="shared" si="835"/>
        <v>0</v>
      </c>
      <c r="JJ38" s="433">
        <f t="shared" si="811"/>
        <v>0</v>
      </c>
      <c r="JK38" s="139">
        <f t="shared" si="836"/>
        <v>0</v>
      </c>
      <c r="JL38" s="111">
        <f t="shared" si="837"/>
        <v>0</v>
      </c>
      <c r="JM38" s="111"/>
      <c r="JN38" s="140"/>
      <c r="JO38" s="141" t="e">
        <f t="shared" si="838"/>
        <v>#DIV/0!</v>
      </c>
      <c r="JP38" s="145">
        <f>'прил № 3 (01.01.20)'!VG1303</f>
        <v>0</v>
      </c>
      <c r="JQ38" s="431">
        <f t="shared" si="839"/>
        <v>0</v>
      </c>
      <c r="JR38" s="432">
        <f t="shared" si="840"/>
        <v>0</v>
      </c>
      <c r="JS38" s="138">
        <f t="shared" si="841"/>
        <v>0</v>
      </c>
      <c r="JT38" s="433">
        <f t="shared" si="811"/>
        <v>0</v>
      </c>
      <c r="JU38" s="139">
        <f t="shared" si="842"/>
        <v>0</v>
      </c>
      <c r="JV38" s="111">
        <f t="shared" si="843"/>
        <v>0</v>
      </c>
      <c r="JW38" s="111"/>
      <c r="JX38" s="140"/>
      <c r="JY38" s="141" t="e">
        <f t="shared" si="844"/>
        <v>#DIV/0!</v>
      </c>
      <c r="JZ38" s="145">
        <f>'прил № 3 (01.01.20)'!WB1303</f>
        <v>0</v>
      </c>
      <c r="KA38" s="431">
        <f t="shared" si="845"/>
        <v>0</v>
      </c>
      <c r="KB38" s="432">
        <f t="shared" si="846"/>
        <v>0</v>
      </c>
      <c r="KC38" s="138">
        <f t="shared" si="847"/>
        <v>0</v>
      </c>
      <c r="KD38" s="433">
        <f t="shared" si="811"/>
        <v>0</v>
      </c>
      <c r="KE38" s="139">
        <f t="shared" si="848"/>
        <v>0</v>
      </c>
      <c r="KF38" s="111">
        <f t="shared" si="849"/>
        <v>0</v>
      </c>
      <c r="KG38" s="111"/>
      <c r="KH38" s="140"/>
      <c r="KI38" s="141" t="e">
        <f t="shared" si="850"/>
        <v>#DIV/0!</v>
      </c>
      <c r="KJ38" s="145">
        <f>'прил № 3 (01.01.20)'!WW1303</f>
        <v>0</v>
      </c>
      <c r="KK38" s="431">
        <f t="shared" si="851"/>
        <v>0</v>
      </c>
      <c r="KL38" s="432">
        <f t="shared" si="852"/>
        <v>0</v>
      </c>
      <c r="KM38" s="138">
        <f t="shared" si="853"/>
        <v>0</v>
      </c>
      <c r="KN38" s="433">
        <f t="shared" si="854"/>
        <v>0</v>
      </c>
      <c r="KO38" s="139">
        <f t="shared" si="855"/>
        <v>0</v>
      </c>
      <c r="KP38" s="111">
        <f t="shared" si="856"/>
        <v>0</v>
      </c>
      <c r="KQ38" s="111"/>
      <c r="KR38" s="140"/>
      <c r="KS38" s="141" t="e">
        <f t="shared" si="857"/>
        <v>#DIV/0!</v>
      </c>
      <c r="KT38" s="145">
        <f>'прил № 3 (01.01.20)'!XR1303</f>
        <v>0</v>
      </c>
      <c r="KU38" s="431" t="e">
        <f t="shared" si="858"/>
        <v>#DIV/0!</v>
      </c>
      <c r="KV38" s="432" t="e">
        <f t="shared" si="859"/>
        <v>#DIV/0!</v>
      </c>
      <c r="KW38" s="138">
        <f t="shared" si="860"/>
        <v>0</v>
      </c>
      <c r="KX38" s="433">
        <f t="shared" si="854"/>
        <v>0</v>
      </c>
      <c r="KY38" s="139">
        <f t="shared" si="861"/>
        <v>0</v>
      </c>
      <c r="KZ38" s="111">
        <f t="shared" si="862"/>
        <v>0</v>
      </c>
      <c r="LA38" s="111"/>
      <c r="LB38" s="140"/>
      <c r="LC38" s="141" t="e">
        <f t="shared" si="863"/>
        <v>#DIV/0!</v>
      </c>
      <c r="LD38" s="322">
        <f t="shared" si="484"/>
        <v>0</v>
      </c>
      <c r="LE38" s="431">
        <f t="shared" si="864"/>
        <v>0</v>
      </c>
      <c r="LF38" s="432">
        <f t="shared" si="486"/>
        <v>0</v>
      </c>
      <c r="LG38" s="138">
        <f t="shared" si="487"/>
        <v>0</v>
      </c>
      <c r="LH38" s="433">
        <f t="shared" si="488"/>
        <v>8.2799999999999994</v>
      </c>
      <c r="LI38" s="139">
        <f t="shared" si="489"/>
        <v>0</v>
      </c>
      <c r="LJ38" s="111">
        <f t="shared" si="490"/>
        <v>0</v>
      </c>
      <c r="LK38" s="111"/>
      <c r="LL38" s="140"/>
    </row>
    <row r="39" spans="1:324">
      <c r="A39" s="614" t="s">
        <v>39</v>
      </c>
      <c r="B39" s="615" t="s">
        <v>40</v>
      </c>
      <c r="C39" s="14"/>
      <c r="D39" s="14"/>
      <c r="E39" s="4" t="s">
        <v>33</v>
      </c>
      <c r="F39" s="18">
        <f>SUM(F42:F67)</f>
        <v>622</v>
      </c>
      <c r="G39" s="4"/>
      <c r="H39" s="103">
        <v>47890</v>
      </c>
      <c r="I39" s="138">
        <f>IF(F39&gt;0,H39/F39,0)</f>
        <v>76.993569129999997</v>
      </c>
      <c r="J39" s="111">
        <f>IF(M39&gt;0,M39/H39,0)</f>
        <v>9</v>
      </c>
      <c r="K39" s="139">
        <f>I39*J39</f>
        <v>692.94212000000005</v>
      </c>
      <c r="L39" s="111">
        <f>K39*F39</f>
        <v>431010</v>
      </c>
      <c r="M39" s="103">
        <v>431010</v>
      </c>
      <c r="N39" s="140">
        <f>M39-L39</f>
        <v>0</v>
      </c>
      <c r="O39" s="141">
        <f>K39/$LI39</f>
        <v>0.77393000000000001</v>
      </c>
      <c r="P39" s="18">
        <f t="shared" ref="P39" si="865">SUM(P42:P67)</f>
        <v>1091</v>
      </c>
      <c r="Q39" s="4"/>
      <c r="R39" s="103">
        <v>93300</v>
      </c>
      <c r="S39" s="138">
        <f t="shared" si="681"/>
        <v>85.517873510000001</v>
      </c>
      <c r="T39" s="111">
        <f t="shared" ref="T39" si="866">IF(W39&gt;0,W39/R39,0)</f>
        <v>9</v>
      </c>
      <c r="U39" s="139">
        <f t="shared" si="683"/>
        <v>769.66085999999996</v>
      </c>
      <c r="V39" s="111">
        <f t="shared" si="684"/>
        <v>839700</v>
      </c>
      <c r="W39" s="103">
        <v>839700</v>
      </c>
      <c r="X39" s="140">
        <f t="shared" ref="X39" si="867">W39-V39</f>
        <v>0</v>
      </c>
      <c r="Y39" s="141">
        <f t="shared" si="685"/>
        <v>0.85962000000000005</v>
      </c>
      <c r="Z39" s="18">
        <f t="shared" ref="Z39" si="868">SUM(Z42:Z67)</f>
        <v>829</v>
      </c>
      <c r="AA39" s="4"/>
      <c r="AB39" s="103">
        <v>62200</v>
      </c>
      <c r="AC39" s="138">
        <f t="shared" si="688"/>
        <v>75.030156820000002</v>
      </c>
      <c r="AD39" s="111">
        <f t="shared" ref="AD39" si="869">IF(AG39&gt;0,AG39/AB39,0)</f>
        <v>9</v>
      </c>
      <c r="AE39" s="139">
        <f t="shared" si="689"/>
        <v>675.27140999999995</v>
      </c>
      <c r="AF39" s="111">
        <f t="shared" si="690"/>
        <v>559800</v>
      </c>
      <c r="AG39" s="103">
        <v>559800</v>
      </c>
      <c r="AH39" s="140">
        <f t="shared" ref="AH39" si="870">AG39-AF39</f>
        <v>0</v>
      </c>
      <c r="AI39" s="141">
        <f t="shared" si="691"/>
        <v>0.75419999999999998</v>
      </c>
      <c r="AJ39" s="18">
        <f t="shared" ref="AJ39" si="871">SUM(AJ42:AJ67)</f>
        <v>642</v>
      </c>
      <c r="AK39" s="4"/>
      <c r="AL39" s="103">
        <v>27350</v>
      </c>
      <c r="AM39" s="138">
        <f t="shared" si="694"/>
        <v>42.601246109999998</v>
      </c>
      <c r="AN39" s="111">
        <f t="shared" ref="AN39" si="872">IF(AQ39&gt;0,AQ39/AL39,0)</f>
        <v>9</v>
      </c>
      <c r="AO39" s="139">
        <f t="shared" si="695"/>
        <v>383.41120999999998</v>
      </c>
      <c r="AP39" s="111">
        <f t="shared" si="696"/>
        <v>246150</v>
      </c>
      <c r="AQ39" s="103">
        <v>246150</v>
      </c>
      <c r="AR39" s="140">
        <f t="shared" ref="AR39" si="873">AQ39-AP39</f>
        <v>0</v>
      </c>
      <c r="AS39" s="141">
        <f t="shared" si="697"/>
        <v>0.42821999999999999</v>
      </c>
      <c r="AT39" s="18">
        <f t="shared" ref="AT39" si="874">SUM(AT42:AT67)</f>
        <v>955</v>
      </c>
      <c r="AU39" s="4"/>
      <c r="AV39" s="103">
        <v>60090</v>
      </c>
      <c r="AW39" s="138">
        <f t="shared" si="700"/>
        <v>62.92146597</v>
      </c>
      <c r="AX39" s="111">
        <f t="shared" ref="AX39" si="875">IF(BA39&gt;0,BA39/AV39,0)</f>
        <v>9</v>
      </c>
      <c r="AY39" s="139">
        <f t="shared" si="701"/>
        <v>566.29318999999998</v>
      </c>
      <c r="AZ39" s="111">
        <f t="shared" si="702"/>
        <v>540810</v>
      </c>
      <c r="BA39" s="103">
        <v>540810</v>
      </c>
      <c r="BB39" s="140">
        <f t="shared" ref="BB39" si="876">BA39-AZ39</f>
        <v>0</v>
      </c>
      <c r="BC39" s="141">
        <f t="shared" si="703"/>
        <v>0.63248000000000004</v>
      </c>
      <c r="BD39" s="18">
        <f t="shared" ref="BD39" si="877">SUM(BD42:BD67)</f>
        <v>715</v>
      </c>
      <c r="BE39" s="4"/>
      <c r="BF39" s="103">
        <v>40140</v>
      </c>
      <c r="BG39" s="138">
        <f t="shared" si="706"/>
        <v>56.139860140000003</v>
      </c>
      <c r="BH39" s="111">
        <f t="shared" ref="BH39" si="878">IF(BK39&gt;0,BK39/BF39,0)</f>
        <v>9</v>
      </c>
      <c r="BI39" s="139">
        <f t="shared" si="707"/>
        <v>505.25873999999999</v>
      </c>
      <c r="BJ39" s="111">
        <f t="shared" si="708"/>
        <v>361260</v>
      </c>
      <c r="BK39" s="103">
        <v>361260</v>
      </c>
      <c r="BL39" s="140">
        <f t="shared" ref="BL39" si="879">BK39-BJ39</f>
        <v>0</v>
      </c>
      <c r="BM39" s="141">
        <f t="shared" si="709"/>
        <v>0.56430999999999998</v>
      </c>
      <c r="BN39" s="18">
        <f t="shared" ref="BN39" si="880">SUM(BN42:BN67)</f>
        <v>686</v>
      </c>
      <c r="BO39" s="4"/>
      <c r="BP39" s="103">
        <v>57280</v>
      </c>
      <c r="BQ39" s="138">
        <f t="shared" si="712"/>
        <v>83.498542270000002</v>
      </c>
      <c r="BR39" s="111">
        <f t="shared" ref="BR39" si="881">IF(BU39&gt;0,BU39/BP39,0)</f>
        <v>9</v>
      </c>
      <c r="BS39" s="139">
        <f t="shared" si="713"/>
        <v>751.48688000000004</v>
      </c>
      <c r="BT39" s="111">
        <f t="shared" si="714"/>
        <v>515520</v>
      </c>
      <c r="BU39" s="103">
        <v>515520</v>
      </c>
      <c r="BV39" s="140">
        <f t="shared" ref="BV39" si="882">BU39-BT39</f>
        <v>0</v>
      </c>
      <c r="BW39" s="141">
        <f t="shared" si="715"/>
        <v>0.83931999999999995</v>
      </c>
      <c r="BX39" s="18">
        <f t="shared" ref="BX39" si="883">SUM(BX42:BX67)</f>
        <v>841</v>
      </c>
      <c r="BY39" s="4"/>
      <c r="BZ39" s="103">
        <v>76200</v>
      </c>
      <c r="CA39" s="138">
        <f t="shared" si="718"/>
        <v>90.606420929999999</v>
      </c>
      <c r="CB39" s="111">
        <f t="shared" ref="CB39" si="884">IF(CE39&gt;0,CE39/BZ39,0)</f>
        <v>9</v>
      </c>
      <c r="CC39" s="139">
        <f t="shared" si="719"/>
        <v>815.45779000000005</v>
      </c>
      <c r="CD39" s="111">
        <f t="shared" si="720"/>
        <v>685800</v>
      </c>
      <c r="CE39" s="103">
        <v>685800</v>
      </c>
      <c r="CF39" s="140">
        <f t="shared" ref="CF39" si="885">CE39-CD39</f>
        <v>0</v>
      </c>
      <c r="CG39" s="141">
        <f t="shared" si="721"/>
        <v>0.91076999999999997</v>
      </c>
      <c r="CH39" s="18">
        <f t="shared" ref="CH39" si="886">SUM(CH42:CH67)</f>
        <v>1005</v>
      </c>
      <c r="CI39" s="4"/>
      <c r="CJ39" s="103">
        <v>161160</v>
      </c>
      <c r="CK39" s="138">
        <f t="shared" si="724"/>
        <v>160.35820896000001</v>
      </c>
      <c r="CL39" s="111">
        <f t="shared" ref="CL39" si="887">IF(CO39&gt;0,CO39/CJ39,0)</f>
        <v>9</v>
      </c>
      <c r="CM39" s="139">
        <f t="shared" si="726"/>
        <v>1443.22388</v>
      </c>
      <c r="CN39" s="111">
        <f t="shared" si="727"/>
        <v>1450440</v>
      </c>
      <c r="CO39" s="103">
        <v>1450440</v>
      </c>
      <c r="CP39" s="140">
        <f t="shared" ref="CP39" si="888">CO39-CN39</f>
        <v>0</v>
      </c>
      <c r="CQ39" s="141">
        <f t="shared" si="728"/>
        <v>1.6119000000000001</v>
      </c>
      <c r="CR39" s="18">
        <f t="shared" ref="CR39" si="889">SUM(CR42:CR67)</f>
        <v>807</v>
      </c>
      <c r="CS39" s="4"/>
      <c r="CT39" s="103">
        <v>80000</v>
      </c>
      <c r="CU39" s="138">
        <f t="shared" si="731"/>
        <v>99.132589839999994</v>
      </c>
      <c r="CV39" s="111">
        <f t="shared" ref="CV39" si="890">IF(CY39&gt;0,CY39/CT39,0)</f>
        <v>9</v>
      </c>
      <c r="CW39" s="139">
        <f t="shared" si="732"/>
        <v>892.19331</v>
      </c>
      <c r="CX39" s="111">
        <f t="shared" si="733"/>
        <v>720000</v>
      </c>
      <c r="CY39" s="103">
        <v>720000</v>
      </c>
      <c r="CZ39" s="140">
        <f t="shared" ref="CZ39" si="891">CY39-CX39</f>
        <v>0</v>
      </c>
      <c r="DA39" s="141">
        <f t="shared" si="734"/>
        <v>0.99646999999999997</v>
      </c>
      <c r="DB39" s="18">
        <f t="shared" ref="DB39" si="892">SUM(DB42:DB67)</f>
        <v>852</v>
      </c>
      <c r="DC39" s="4"/>
      <c r="DD39" s="103">
        <v>59950</v>
      </c>
      <c r="DE39" s="138">
        <f t="shared" si="737"/>
        <v>70.363849770000002</v>
      </c>
      <c r="DF39" s="111">
        <f t="shared" ref="DF39" si="893">IF(DI39&gt;0,DI39/DD39,0)</f>
        <v>9</v>
      </c>
      <c r="DG39" s="139">
        <f t="shared" si="738"/>
        <v>633.27464999999995</v>
      </c>
      <c r="DH39" s="111">
        <f t="shared" si="739"/>
        <v>539550</v>
      </c>
      <c r="DI39" s="103">
        <v>539550</v>
      </c>
      <c r="DJ39" s="140">
        <f t="shared" ref="DJ39" si="894">DI39-DH39</f>
        <v>0</v>
      </c>
      <c r="DK39" s="141">
        <f t="shared" si="740"/>
        <v>0.70728999999999997</v>
      </c>
      <c r="DL39" s="18">
        <f t="shared" ref="DL39" si="895">SUM(DL42:DL67)</f>
        <v>376</v>
      </c>
      <c r="DM39" s="4"/>
      <c r="DN39" s="103">
        <v>42800</v>
      </c>
      <c r="DO39" s="138">
        <f t="shared" si="743"/>
        <v>113.82978722999999</v>
      </c>
      <c r="DP39" s="111">
        <f t="shared" ref="DP39" si="896">IF(DS39&gt;0,DS39/DN39,0)</f>
        <v>9</v>
      </c>
      <c r="DQ39" s="139">
        <f t="shared" si="744"/>
        <v>1024.4680900000001</v>
      </c>
      <c r="DR39" s="111">
        <f t="shared" si="745"/>
        <v>385200</v>
      </c>
      <c r="DS39" s="103">
        <v>385200</v>
      </c>
      <c r="DT39" s="140">
        <f t="shared" ref="DT39" si="897">DS39-DR39</f>
        <v>0</v>
      </c>
      <c r="DU39" s="141">
        <f t="shared" si="746"/>
        <v>1.1442000000000001</v>
      </c>
      <c r="DV39" s="18">
        <f t="shared" ref="DV39" si="898">SUM(DV42:DV67)</f>
        <v>768</v>
      </c>
      <c r="DW39" s="4"/>
      <c r="DX39" s="103">
        <v>140560</v>
      </c>
      <c r="DY39" s="138">
        <f t="shared" si="749"/>
        <v>183.02083332999999</v>
      </c>
      <c r="DZ39" s="111">
        <f t="shared" ref="DZ39" si="899">IF(EC39&gt;0,EC39/DX39,0)</f>
        <v>9</v>
      </c>
      <c r="EA39" s="139">
        <f t="shared" si="750"/>
        <v>1647.1875</v>
      </c>
      <c r="EB39" s="111">
        <f t="shared" si="751"/>
        <v>1265040</v>
      </c>
      <c r="EC39" s="103">
        <v>1265040</v>
      </c>
      <c r="ED39" s="140">
        <f t="shared" ref="ED39" si="900">EC39-EB39</f>
        <v>0</v>
      </c>
      <c r="EE39" s="141">
        <f t="shared" si="752"/>
        <v>1.83971</v>
      </c>
      <c r="EF39" s="18">
        <f t="shared" ref="EF39" si="901">SUM(EF42:EF67)</f>
        <v>895</v>
      </c>
      <c r="EG39" s="4"/>
      <c r="EH39" s="103">
        <v>63930</v>
      </c>
      <c r="EI39" s="138">
        <f t="shared" si="755"/>
        <v>71.430167600000004</v>
      </c>
      <c r="EJ39" s="111">
        <f t="shared" ref="EJ39" si="902">IF(EM39&gt;0,EM39/EH39,0)</f>
        <v>9</v>
      </c>
      <c r="EK39" s="139">
        <f t="shared" si="756"/>
        <v>642.87150999999994</v>
      </c>
      <c r="EL39" s="111">
        <f t="shared" si="757"/>
        <v>575370</v>
      </c>
      <c r="EM39" s="103">
        <v>575370</v>
      </c>
      <c r="EN39" s="140">
        <f t="shared" ref="EN39" si="903">EM39-EL39</f>
        <v>0</v>
      </c>
      <c r="EO39" s="141">
        <f t="shared" si="758"/>
        <v>0.71801000000000004</v>
      </c>
      <c r="EP39" s="18">
        <f t="shared" ref="EP39" si="904">SUM(EP42:EP67)</f>
        <v>834</v>
      </c>
      <c r="EQ39" s="4"/>
      <c r="ER39" s="103">
        <v>120000</v>
      </c>
      <c r="ES39" s="138">
        <f t="shared" si="761"/>
        <v>143.88489208999999</v>
      </c>
      <c r="ET39" s="111">
        <f t="shared" ref="ET39" si="905">IF(EW39&gt;0,EW39/ER39,0)</f>
        <v>9</v>
      </c>
      <c r="EU39" s="139">
        <f t="shared" si="762"/>
        <v>1294.9640300000001</v>
      </c>
      <c r="EV39" s="111">
        <f t="shared" si="763"/>
        <v>1080000</v>
      </c>
      <c r="EW39" s="103">
        <v>1080000</v>
      </c>
      <c r="EX39" s="140">
        <f t="shared" ref="EX39" si="906">EW39-EV39</f>
        <v>0</v>
      </c>
      <c r="EY39" s="141">
        <f t="shared" si="764"/>
        <v>1.4463200000000001</v>
      </c>
      <c r="EZ39" s="18">
        <f t="shared" ref="EZ39" si="907">SUM(EZ42:EZ67)</f>
        <v>842</v>
      </c>
      <c r="FA39" s="4"/>
      <c r="FB39" s="103">
        <v>66000</v>
      </c>
      <c r="FC39" s="138">
        <f t="shared" si="767"/>
        <v>78.384798099999998</v>
      </c>
      <c r="FD39" s="111">
        <f t="shared" ref="FD39" si="908">IF(FG39&gt;0,FG39/FB39,0)</f>
        <v>9</v>
      </c>
      <c r="FE39" s="139">
        <f t="shared" si="769"/>
        <v>705.46317999999997</v>
      </c>
      <c r="FF39" s="111">
        <f t="shared" si="770"/>
        <v>594000</v>
      </c>
      <c r="FG39" s="103">
        <v>594000</v>
      </c>
      <c r="FH39" s="140">
        <f t="shared" ref="FH39" si="909">FG39-FF39</f>
        <v>0</v>
      </c>
      <c r="FI39" s="141">
        <f t="shared" si="771"/>
        <v>0.78791999999999995</v>
      </c>
      <c r="FJ39" s="18">
        <f t="shared" ref="FJ39" si="910">SUM(FJ42:FJ67)</f>
        <v>1015</v>
      </c>
      <c r="FK39" s="4"/>
      <c r="FL39" s="103">
        <v>127770</v>
      </c>
      <c r="FM39" s="138">
        <f t="shared" si="774"/>
        <v>125.8817734</v>
      </c>
      <c r="FN39" s="111">
        <f t="shared" ref="FN39" si="911">IF(FQ39&gt;0,FQ39/FL39,0)</f>
        <v>9</v>
      </c>
      <c r="FO39" s="139">
        <f t="shared" si="775"/>
        <v>1132.93596</v>
      </c>
      <c r="FP39" s="111">
        <f t="shared" si="776"/>
        <v>1149930</v>
      </c>
      <c r="FQ39" s="103">
        <v>1149930</v>
      </c>
      <c r="FR39" s="140">
        <f t="shared" ref="FR39" si="912">FQ39-FP39</f>
        <v>0</v>
      </c>
      <c r="FS39" s="141">
        <f t="shared" si="777"/>
        <v>1.26535</v>
      </c>
      <c r="FT39" s="18">
        <f t="shared" ref="FT39" si="913">SUM(FT42:FT67)</f>
        <v>722</v>
      </c>
      <c r="FU39" s="4"/>
      <c r="FV39" s="103">
        <v>60000</v>
      </c>
      <c r="FW39" s="138">
        <f t="shared" si="780"/>
        <v>83.102493069999994</v>
      </c>
      <c r="FX39" s="111">
        <f t="shared" ref="FX39" si="914">IF(GA39&gt;0,GA39/FV39,0)</f>
        <v>9</v>
      </c>
      <c r="FY39" s="139">
        <f t="shared" si="781"/>
        <v>747.92244000000005</v>
      </c>
      <c r="FZ39" s="111">
        <f t="shared" si="782"/>
        <v>540000</v>
      </c>
      <c r="GA39" s="103">
        <v>540000</v>
      </c>
      <c r="GB39" s="140">
        <f t="shared" ref="GB39" si="915">GA39-FZ39</f>
        <v>0</v>
      </c>
      <c r="GC39" s="141">
        <f t="shared" si="783"/>
        <v>0.83533999999999997</v>
      </c>
      <c r="GD39" s="18">
        <f t="shared" ref="GD39" si="916">SUM(GD42:GD67)</f>
        <v>490</v>
      </c>
      <c r="GE39" s="4"/>
      <c r="GF39" s="103">
        <v>33200</v>
      </c>
      <c r="GG39" s="138">
        <f t="shared" si="786"/>
        <v>67.755102039999997</v>
      </c>
      <c r="GH39" s="111">
        <f t="shared" ref="GH39" si="917">IF(GK39&gt;0,GK39/GF39,0)</f>
        <v>9</v>
      </c>
      <c r="GI39" s="139">
        <f t="shared" si="787"/>
        <v>609.79592000000002</v>
      </c>
      <c r="GJ39" s="111">
        <f t="shared" si="788"/>
        <v>298800</v>
      </c>
      <c r="GK39" s="103">
        <v>298800</v>
      </c>
      <c r="GL39" s="140">
        <f t="shared" ref="GL39" si="918">GK39-GJ39</f>
        <v>0</v>
      </c>
      <c r="GM39" s="141">
        <f t="shared" si="789"/>
        <v>0.68106999999999995</v>
      </c>
      <c r="GN39" s="18">
        <f t="shared" ref="GN39" si="919">SUM(GN42:GN67)</f>
        <v>852</v>
      </c>
      <c r="GO39" s="4"/>
      <c r="GP39" s="103">
        <v>132500</v>
      </c>
      <c r="GQ39" s="138">
        <f t="shared" si="792"/>
        <v>155.51643192</v>
      </c>
      <c r="GR39" s="111">
        <f t="shared" ref="GR39" si="920">IF(GU39&gt;0,GU39/GP39,0)</f>
        <v>9</v>
      </c>
      <c r="GS39" s="139">
        <f t="shared" si="793"/>
        <v>1399.64789</v>
      </c>
      <c r="GT39" s="111">
        <f t="shared" si="794"/>
        <v>1192500</v>
      </c>
      <c r="GU39" s="103">
        <v>1192500</v>
      </c>
      <c r="GV39" s="140">
        <f t="shared" ref="GV39" si="921">GU39-GT39</f>
        <v>0</v>
      </c>
      <c r="GW39" s="141">
        <f t="shared" si="795"/>
        <v>1.5632299999999999</v>
      </c>
      <c r="GX39" s="18">
        <f t="shared" ref="GX39" si="922">SUM(GX42:GX67)</f>
        <v>1524</v>
      </c>
      <c r="GY39" s="4"/>
      <c r="GZ39" s="103">
        <v>171500</v>
      </c>
      <c r="HA39" s="138">
        <f t="shared" si="798"/>
        <v>112.53280839999999</v>
      </c>
      <c r="HB39" s="111">
        <f t="shared" ref="HB39" si="923">IF(HE39&gt;0,HE39/GZ39,0)</f>
        <v>9</v>
      </c>
      <c r="HC39" s="139">
        <f t="shared" si="799"/>
        <v>1012.79528</v>
      </c>
      <c r="HD39" s="111">
        <f t="shared" si="800"/>
        <v>1543500.01</v>
      </c>
      <c r="HE39" s="103">
        <v>1543500</v>
      </c>
      <c r="HF39" s="140">
        <f t="shared" ref="HF39" si="924">HE39-HD39</f>
        <v>-0.01</v>
      </c>
      <c r="HG39" s="141">
        <f t="shared" si="801"/>
        <v>1.13117</v>
      </c>
      <c r="HH39" s="18">
        <f t="shared" ref="HH39" si="925">SUM(HH42:HH67)</f>
        <v>1105</v>
      </c>
      <c r="HI39" s="4"/>
      <c r="HJ39" s="103">
        <v>119400</v>
      </c>
      <c r="HK39" s="138">
        <f t="shared" si="804"/>
        <v>108.05429864</v>
      </c>
      <c r="HL39" s="111">
        <f t="shared" ref="HL39" si="926">IF(HO39&gt;0,HO39/HJ39,0)</f>
        <v>9</v>
      </c>
      <c r="HM39" s="139">
        <f t="shared" si="805"/>
        <v>972.48869000000002</v>
      </c>
      <c r="HN39" s="111">
        <f t="shared" si="806"/>
        <v>1074600</v>
      </c>
      <c r="HO39" s="103">
        <v>1074600</v>
      </c>
      <c r="HP39" s="140">
        <f t="shared" ref="HP39" si="927">HO39-HN39</f>
        <v>0</v>
      </c>
      <c r="HQ39" s="141">
        <f t="shared" si="807"/>
        <v>1.0861499999999999</v>
      </c>
      <c r="HR39" s="18">
        <f t="shared" ref="HR39" si="928">SUM(HR42:HR67)</f>
        <v>706</v>
      </c>
      <c r="HS39" s="4"/>
      <c r="HT39" s="103">
        <v>34840</v>
      </c>
      <c r="HU39" s="138">
        <f t="shared" si="810"/>
        <v>49.34844193</v>
      </c>
      <c r="HV39" s="111">
        <f t="shared" ref="HV39" si="929">IF(HY39&gt;0,HY39/HT39,0)</f>
        <v>9</v>
      </c>
      <c r="HW39" s="139">
        <f t="shared" si="812"/>
        <v>444.13598000000002</v>
      </c>
      <c r="HX39" s="111">
        <f t="shared" si="813"/>
        <v>313560</v>
      </c>
      <c r="HY39" s="103">
        <v>313560</v>
      </c>
      <c r="HZ39" s="140">
        <f t="shared" ref="HZ39" si="930">HY39-HX39</f>
        <v>0</v>
      </c>
      <c r="IA39" s="141">
        <f t="shared" si="814"/>
        <v>0.49604999999999999</v>
      </c>
      <c r="IB39" s="18">
        <f t="shared" ref="IB39" si="931">SUM(IB42:IB67)</f>
        <v>450</v>
      </c>
      <c r="IC39" s="4"/>
      <c r="ID39" s="103">
        <v>42390</v>
      </c>
      <c r="IE39" s="138">
        <f t="shared" si="817"/>
        <v>94.2</v>
      </c>
      <c r="IF39" s="111">
        <f t="shared" ref="IF39" si="932">IF(II39&gt;0,II39/ID39,0)</f>
        <v>9</v>
      </c>
      <c r="IG39" s="139">
        <f t="shared" si="818"/>
        <v>847.8</v>
      </c>
      <c r="IH39" s="111">
        <f t="shared" si="819"/>
        <v>381510</v>
      </c>
      <c r="II39" s="103">
        <v>381510</v>
      </c>
      <c r="IJ39" s="140">
        <f t="shared" ref="IJ39" si="933">II39-IH39</f>
        <v>0</v>
      </c>
      <c r="IK39" s="141">
        <f t="shared" si="820"/>
        <v>0.94689000000000001</v>
      </c>
      <c r="IL39" s="18">
        <f t="shared" ref="IL39" si="934">SUM(IL42:IL67)</f>
        <v>1195</v>
      </c>
      <c r="IM39" s="4"/>
      <c r="IN39" s="103">
        <v>71350</v>
      </c>
      <c r="IO39" s="138">
        <f t="shared" si="823"/>
        <v>59.707112969999997</v>
      </c>
      <c r="IP39" s="111">
        <f t="shared" ref="IP39" si="935">IF(IS39&gt;0,IS39/IN39,0)</f>
        <v>9</v>
      </c>
      <c r="IQ39" s="139">
        <f t="shared" si="824"/>
        <v>537.36401999999998</v>
      </c>
      <c r="IR39" s="111">
        <f t="shared" si="825"/>
        <v>642150</v>
      </c>
      <c r="IS39" s="103">
        <v>642150</v>
      </c>
      <c r="IT39" s="140">
        <f t="shared" ref="IT39" si="936">IS39-IR39</f>
        <v>0</v>
      </c>
      <c r="IU39" s="141">
        <f t="shared" si="826"/>
        <v>0.60016999999999998</v>
      </c>
      <c r="IV39" s="18">
        <f t="shared" ref="IV39" si="937">SUM(IV42:IV67)</f>
        <v>672</v>
      </c>
      <c r="IW39" s="4"/>
      <c r="IX39" s="103">
        <v>85800</v>
      </c>
      <c r="IY39" s="138">
        <f t="shared" si="829"/>
        <v>127.67857143000001</v>
      </c>
      <c r="IZ39" s="111">
        <f t="shared" ref="IZ39" si="938">IF(JC39&gt;0,JC39/IX39,0)</f>
        <v>9</v>
      </c>
      <c r="JA39" s="139">
        <f t="shared" si="830"/>
        <v>1149.1071400000001</v>
      </c>
      <c r="JB39" s="111">
        <f t="shared" si="831"/>
        <v>772200</v>
      </c>
      <c r="JC39" s="103">
        <v>772200</v>
      </c>
      <c r="JD39" s="140">
        <f t="shared" ref="JD39" si="939">JC39-JB39</f>
        <v>0</v>
      </c>
      <c r="JE39" s="141">
        <f t="shared" si="832"/>
        <v>1.2834099999999999</v>
      </c>
      <c r="JF39" s="18">
        <f t="shared" ref="JF39" si="940">SUM(JF42:JF67)</f>
        <v>1397</v>
      </c>
      <c r="JG39" s="4"/>
      <c r="JH39" s="103">
        <v>131220</v>
      </c>
      <c r="JI39" s="138">
        <f t="shared" si="835"/>
        <v>93.929849680000004</v>
      </c>
      <c r="JJ39" s="111">
        <f t="shared" ref="JJ39" si="941">IF(JM39&gt;0,JM39/JH39,0)</f>
        <v>9</v>
      </c>
      <c r="JK39" s="139">
        <f t="shared" si="836"/>
        <v>845.36865</v>
      </c>
      <c r="JL39" s="111">
        <f t="shared" si="837"/>
        <v>1180980</v>
      </c>
      <c r="JM39" s="103">
        <v>1180980</v>
      </c>
      <c r="JN39" s="140">
        <f t="shared" ref="JN39" si="942">JM39-JL39</f>
        <v>0</v>
      </c>
      <c r="JO39" s="141">
        <f t="shared" si="838"/>
        <v>0.94416999999999995</v>
      </c>
      <c r="JP39" s="18">
        <f t="shared" ref="JP39" si="943">SUM(JP42:JP67)</f>
        <v>1260</v>
      </c>
      <c r="JQ39" s="4"/>
      <c r="JR39" s="103">
        <v>140000</v>
      </c>
      <c r="JS39" s="138">
        <f t="shared" si="841"/>
        <v>111.11111111</v>
      </c>
      <c r="JT39" s="111">
        <f t="shared" ref="JT39" si="944">IF(JW39&gt;0,JW39/JR39,0)</f>
        <v>9</v>
      </c>
      <c r="JU39" s="139">
        <f t="shared" si="842"/>
        <v>1000</v>
      </c>
      <c r="JV39" s="111">
        <f t="shared" si="843"/>
        <v>1260000</v>
      </c>
      <c r="JW39" s="103">
        <v>1260000</v>
      </c>
      <c r="JX39" s="140">
        <f t="shared" ref="JX39" si="945">JW39-JV39</f>
        <v>0</v>
      </c>
      <c r="JY39" s="141">
        <f t="shared" si="844"/>
        <v>1.1168800000000001</v>
      </c>
      <c r="JZ39" s="18">
        <f t="shared" ref="JZ39" si="946">SUM(JZ42:JZ67)</f>
        <v>1119</v>
      </c>
      <c r="KA39" s="4"/>
      <c r="KB39" s="103">
        <v>200000</v>
      </c>
      <c r="KC39" s="138">
        <f t="shared" si="847"/>
        <v>178.73100983</v>
      </c>
      <c r="KD39" s="111">
        <f t="shared" ref="KD39" si="947">IF(KG39&gt;0,KG39/KB39,0)</f>
        <v>9</v>
      </c>
      <c r="KE39" s="139">
        <f t="shared" si="848"/>
        <v>1608.57909</v>
      </c>
      <c r="KF39" s="111">
        <f t="shared" si="849"/>
        <v>1800000</v>
      </c>
      <c r="KG39" s="103">
        <v>1800000</v>
      </c>
      <c r="KH39" s="140">
        <f t="shared" ref="KH39" si="948">KG39-KF39</f>
        <v>0</v>
      </c>
      <c r="KI39" s="141">
        <f t="shared" si="850"/>
        <v>1.7965800000000001</v>
      </c>
      <c r="KJ39" s="18">
        <f t="shared" ref="KJ39" si="949">SUM(KJ42:KJ67)</f>
        <v>1271</v>
      </c>
      <c r="KK39" s="4"/>
      <c r="KL39" s="103">
        <v>91280</v>
      </c>
      <c r="KM39" s="138">
        <f t="shared" si="853"/>
        <v>71.81746656</v>
      </c>
      <c r="KN39" s="111">
        <f t="shared" ref="KN39" si="950">IF(KQ39&gt;0,KQ39/KL39,0)</f>
        <v>9</v>
      </c>
      <c r="KO39" s="139">
        <f t="shared" si="855"/>
        <v>646.35720000000003</v>
      </c>
      <c r="KP39" s="111">
        <f t="shared" si="856"/>
        <v>821520</v>
      </c>
      <c r="KQ39" s="103">
        <v>821520</v>
      </c>
      <c r="KR39" s="140">
        <f t="shared" ref="KR39" si="951">KQ39-KP39</f>
        <v>0</v>
      </c>
      <c r="KS39" s="141">
        <f t="shared" si="857"/>
        <v>0.72189999999999999</v>
      </c>
      <c r="KT39" s="18">
        <f t="shared" ref="KT39" si="952">SUM(KT42:KT67)</f>
        <v>0</v>
      </c>
      <c r="KU39" s="4"/>
      <c r="KV39" s="103"/>
      <c r="KW39" s="138">
        <f t="shared" si="860"/>
        <v>0</v>
      </c>
      <c r="KX39" s="111">
        <f t="shared" ref="KX39" si="953">IF(LA39&gt;0,LA39/KV39,0)</f>
        <v>0</v>
      </c>
      <c r="KY39" s="139">
        <f t="shared" si="861"/>
        <v>0</v>
      </c>
      <c r="KZ39" s="111">
        <f t="shared" si="862"/>
        <v>0</v>
      </c>
      <c r="LA39" s="103"/>
      <c r="LB39" s="140">
        <f t="shared" ref="LB39" si="954">LA39-KZ39</f>
        <v>0</v>
      </c>
      <c r="LC39" s="141">
        <f t="shared" si="863"/>
        <v>0</v>
      </c>
      <c r="LD39" s="18">
        <f>SUM(LD42:LD67)</f>
        <v>26538</v>
      </c>
      <c r="LE39" s="4"/>
      <c r="LF39" s="146">
        <f>H39+R39+AB39+AL39+AV39+BF39+BP39+BZ39+CJ39+CT39+DD39+DN39+DX39+EH39+ER39+FB39+FL39+FV39+GF39+GP39+GZ39+HJ39+HT39+ID39+IN39+IX39+JH39+JR39+KB39+KL39+KV39</f>
        <v>2640100</v>
      </c>
      <c r="LG39" s="138">
        <f>IF(LD39&gt;0,LF39/LD39,0)</f>
        <v>99.483759140000004</v>
      </c>
      <c r="LH39" s="111">
        <f>IF(LK39&gt;0,LK39/LF39,0)</f>
        <v>9</v>
      </c>
      <c r="LI39" s="139">
        <f>LG39*LH39</f>
        <v>895.35383000000002</v>
      </c>
      <c r="LJ39" s="111">
        <f>LI39*LD39</f>
        <v>23760899.940000001</v>
      </c>
      <c r="LK39" s="146">
        <f>M39+W39+AG39+AQ39+BA39+BK39+BU39+CE39+CO39+CY39+DI39+DS39+EC39+EM39+EW39+FG39+FQ39+GA39+GK39+GU39+HE39+HO39+HY39+II39+IS39+JC39+JM39+JW39+KG39+KQ39+LA39</f>
        <v>23760900</v>
      </c>
      <c r="LL39" s="140">
        <f>LK39-LJ39</f>
        <v>0.06</v>
      </c>
    </row>
    <row r="40" spans="1:324" s="133" customFormat="1">
      <c r="A40" s="131"/>
      <c r="B40" s="132" t="s">
        <v>459</v>
      </c>
      <c r="C40" s="132"/>
      <c r="D40" s="132"/>
      <c r="E40" s="132"/>
      <c r="F40" s="142"/>
      <c r="G40" s="132"/>
      <c r="H40" s="140">
        <f>H39-(SUM(H42:H67))</f>
        <v>0</v>
      </c>
      <c r="I40" s="143"/>
      <c r="J40" s="140"/>
      <c r="K40" s="144"/>
      <c r="L40" s="140">
        <f>L39-(SUM(L42:L67))</f>
        <v>0</v>
      </c>
      <c r="M40" s="140"/>
      <c r="N40" s="140"/>
      <c r="O40" s="132"/>
      <c r="P40" s="142"/>
      <c r="Q40" s="132"/>
      <c r="R40" s="140">
        <f t="shared" ref="R40" si="955">R39-(SUM(R42:R67))</f>
        <v>-0.95</v>
      </c>
      <c r="S40" s="143"/>
      <c r="T40" s="140"/>
      <c r="U40" s="144"/>
      <c r="V40" s="140">
        <f t="shared" ref="V40" si="956">V39-(SUM(V42:V67))</f>
        <v>-8.5500000000000007</v>
      </c>
      <c r="W40" s="140"/>
      <c r="X40" s="140"/>
      <c r="Y40" s="132"/>
      <c r="Z40" s="142"/>
      <c r="AA40" s="132"/>
      <c r="AB40" s="140">
        <f t="shared" ref="AB40" si="957">AB39-(SUM(AB42:AB67))</f>
        <v>0</v>
      </c>
      <c r="AC40" s="143"/>
      <c r="AD40" s="140"/>
      <c r="AE40" s="144"/>
      <c r="AF40" s="140">
        <f t="shared" ref="AF40" si="958">AF39-(SUM(AF42:AF67))</f>
        <v>0</v>
      </c>
      <c r="AG40" s="140"/>
      <c r="AH40" s="140"/>
      <c r="AI40" s="132"/>
      <c r="AJ40" s="142"/>
      <c r="AK40" s="132"/>
      <c r="AL40" s="140">
        <f t="shared" ref="AL40" si="959">AL39-(SUM(AL42:AL67))</f>
        <v>0</v>
      </c>
      <c r="AM40" s="143"/>
      <c r="AN40" s="140"/>
      <c r="AO40" s="144"/>
      <c r="AP40" s="140">
        <f t="shared" ref="AP40" si="960">AP39-(SUM(AP42:AP67))</f>
        <v>0</v>
      </c>
      <c r="AQ40" s="140"/>
      <c r="AR40" s="140"/>
      <c r="AS40" s="132"/>
      <c r="AT40" s="142"/>
      <c r="AU40" s="132"/>
      <c r="AV40" s="140">
        <f t="shared" ref="AV40" si="961">AV39-(SUM(AV42:AV67))</f>
        <v>0.6</v>
      </c>
      <c r="AW40" s="143"/>
      <c r="AX40" s="140"/>
      <c r="AY40" s="144"/>
      <c r="AZ40" s="140">
        <f t="shared" ref="AZ40" si="962">AZ39-(SUM(AZ42:AZ67))</f>
        <v>5.4</v>
      </c>
      <c r="BA40" s="140"/>
      <c r="BB40" s="140"/>
      <c r="BC40" s="132"/>
      <c r="BD40" s="142"/>
      <c r="BE40" s="132"/>
      <c r="BF40" s="140">
        <f t="shared" ref="BF40" si="963">BF39-(SUM(BF42:BF67))</f>
        <v>0.4</v>
      </c>
      <c r="BG40" s="143"/>
      <c r="BH40" s="140"/>
      <c r="BI40" s="144"/>
      <c r="BJ40" s="140">
        <f t="shared" ref="BJ40" si="964">BJ39-(SUM(BJ42:BJ67))</f>
        <v>3.6</v>
      </c>
      <c r="BK40" s="140"/>
      <c r="BL40" s="140"/>
      <c r="BM40" s="132"/>
      <c r="BN40" s="142"/>
      <c r="BO40" s="132"/>
      <c r="BP40" s="140">
        <f t="shared" ref="BP40" si="965">BP39-(SUM(BP42:BP67))</f>
        <v>0.01</v>
      </c>
      <c r="BQ40" s="143"/>
      <c r="BR40" s="140"/>
      <c r="BS40" s="144"/>
      <c r="BT40" s="140">
        <f t="shared" ref="BT40" si="966">BT39-(SUM(BT42:BT67))</f>
        <v>0.09</v>
      </c>
      <c r="BU40" s="140"/>
      <c r="BV40" s="140"/>
      <c r="BW40" s="132"/>
      <c r="BX40" s="142"/>
      <c r="BY40" s="132"/>
      <c r="BZ40" s="140">
        <f t="shared" ref="BZ40" si="967">BZ39-(SUM(BZ42:BZ67))</f>
        <v>-0.77</v>
      </c>
      <c r="CA40" s="143"/>
      <c r="CB40" s="140"/>
      <c r="CC40" s="144"/>
      <c r="CD40" s="140">
        <f t="shared" ref="CD40" si="968">CD39-(SUM(CD42:CD67))</f>
        <v>-6.93</v>
      </c>
      <c r="CE40" s="140"/>
      <c r="CF40" s="140"/>
      <c r="CG40" s="132"/>
      <c r="CH40" s="142"/>
      <c r="CI40" s="132"/>
      <c r="CJ40" s="140">
        <f t="shared" ref="CJ40" si="969">CJ39-(SUM(CJ42:CJ67))</f>
        <v>-1.61</v>
      </c>
      <c r="CK40" s="143"/>
      <c r="CL40" s="140"/>
      <c r="CM40" s="144"/>
      <c r="CN40" s="140">
        <f t="shared" ref="CN40" si="970">CN39-(SUM(CN42:CN67))</f>
        <v>-14.49</v>
      </c>
      <c r="CO40" s="140"/>
      <c r="CP40" s="140"/>
      <c r="CQ40" s="132"/>
      <c r="CR40" s="142"/>
      <c r="CS40" s="132"/>
      <c r="CT40" s="140">
        <f t="shared" ref="CT40" si="971">CT39-(SUM(CT42:CT67))</f>
        <v>-0.8</v>
      </c>
      <c r="CU40" s="143"/>
      <c r="CV40" s="140"/>
      <c r="CW40" s="144"/>
      <c r="CX40" s="140">
        <f t="shared" ref="CX40" si="972">CX39-(SUM(CX42:CX67))</f>
        <v>-7.2</v>
      </c>
      <c r="CY40" s="140"/>
      <c r="CZ40" s="140"/>
      <c r="DA40" s="132"/>
      <c r="DB40" s="142"/>
      <c r="DC40" s="132"/>
      <c r="DD40" s="140">
        <f t="shared" ref="DD40" si="973">DD39-(SUM(DD42:DD67))</f>
        <v>0</v>
      </c>
      <c r="DE40" s="143"/>
      <c r="DF40" s="140"/>
      <c r="DG40" s="144"/>
      <c r="DH40" s="140">
        <f t="shared" ref="DH40" si="974">DH39-(SUM(DH42:DH67))</f>
        <v>0</v>
      </c>
      <c r="DI40" s="140"/>
      <c r="DJ40" s="140"/>
      <c r="DK40" s="132"/>
      <c r="DL40" s="142"/>
      <c r="DM40" s="132"/>
      <c r="DN40" s="140">
        <f t="shared" ref="DN40" si="975">DN39-(SUM(DN42:DN67))</f>
        <v>0</v>
      </c>
      <c r="DO40" s="143"/>
      <c r="DP40" s="140"/>
      <c r="DQ40" s="144"/>
      <c r="DR40" s="140">
        <f t="shared" ref="DR40" si="976">DR39-(SUM(DR42:DR67))</f>
        <v>0</v>
      </c>
      <c r="DS40" s="140"/>
      <c r="DT40" s="140"/>
      <c r="DU40" s="132"/>
      <c r="DV40" s="142"/>
      <c r="DW40" s="132"/>
      <c r="DX40" s="140">
        <f t="shared" ref="DX40" si="977">DX39-(SUM(DX42:DX67))</f>
        <v>1.41</v>
      </c>
      <c r="DY40" s="143"/>
      <c r="DZ40" s="140"/>
      <c r="EA40" s="144"/>
      <c r="EB40" s="140">
        <f t="shared" ref="EB40" si="978">EB39-(SUM(EB42:EB67))</f>
        <v>12.69</v>
      </c>
      <c r="EC40" s="140"/>
      <c r="ED40" s="140"/>
      <c r="EE40" s="132"/>
      <c r="EF40" s="142"/>
      <c r="EG40" s="132"/>
      <c r="EH40" s="140">
        <f t="shared" ref="EH40" si="979">EH39-(SUM(EH42:EH67))</f>
        <v>-0.01</v>
      </c>
      <c r="EI40" s="143"/>
      <c r="EJ40" s="140"/>
      <c r="EK40" s="144"/>
      <c r="EL40" s="140">
        <f t="shared" ref="EL40" si="980">EL39-(SUM(EL42:EL67))</f>
        <v>-0.09</v>
      </c>
      <c r="EM40" s="140"/>
      <c r="EN40" s="140"/>
      <c r="EO40" s="132"/>
      <c r="EP40" s="142"/>
      <c r="EQ40" s="132"/>
      <c r="ER40" s="140">
        <f t="shared" ref="ER40" si="981">ER39-(SUM(ER42:ER67))</f>
        <v>0</v>
      </c>
      <c r="ES40" s="143"/>
      <c r="ET40" s="140"/>
      <c r="EU40" s="144"/>
      <c r="EV40" s="140">
        <f t="shared" ref="EV40" si="982">EV39-(SUM(EV42:EV67))</f>
        <v>0</v>
      </c>
      <c r="EW40" s="140"/>
      <c r="EX40" s="140"/>
      <c r="EY40" s="132"/>
      <c r="EZ40" s="142"/>
      <c r="FA40" s="132"/>
      <c r="FB40" s="140">
        <f t="shared" ref="FB40" si="983">FB39-(SUM(FB42:FB67))</f>
        <v>0</v>
      </c>
      <c r="FC40" s="143"/>
      <c r="FD40" s="140"/>
      <c r="FE40" s="144"/>
      <c r="FF40" s="140">
        <f t="shared" ref="FF40" si="984">FF39-(SUM(FF42:FF67))</f>
        <v>0</v>
      </c>
      <c r="FG40" s="140"/>
      <c r="FH40" s="140"/>
      <c r="FI40" s="132"/>
      <c r="FJ40" s="142"/>
      <c r="FK40" s="132"/>
      <c r="FL40" s="140">
        <f t="shared" ref="FL40" si="985">FL39-(SUM(FL42:FL67))</f>
        <v>-0.01</v>
      </c>
      <c r="FM40" s="143"/>
      <c r="FN40" s="140"/>
      <c r="FO40" s="144"/>
      <c r="FP40" s="140">
        <f t="shared" ref="FP40" si="986">FP39-(SUM(FP42:FP67))</f>
        <v>-0.09</v>
      </c>
      <c r="FQ40" s="140"/>
      <c r="FR40" s="140"/>
      <c r="FS40" s="132"/>
      <c r="FT40" s="142"/>
      <c r="FU40" s="132"/>
      <c r="FV40" s="140">
        <f t="shared" ref="FV40" si="987">FV39-(SUM(FV42:FV67))</f>
        <v>-0.6</v>
      </c>
      <c r="FW40" s="143"/>
      <c r="FX40" s="140"/>
      <c r="FY40" s="144"/>
      <c r="FZ40" s="140">
        <f t="shared" ref="FZ40" si="988">FZ39-(SUM(FZ42:FZ67))</f>
        <v>-5.4</v>
      </c>
      <c r="GA40" s="140"/>
      <c r="GB40" s="140"/>
      <c r="GC40" s="132"/>
      <c r="GD40" s="142"/>
      <c r="GE40" s="132"/>
      <c r="GF40" s="140">
        <f t="shared" ref="GF40" si="989">GF39-(SUM(GF42:GF67))</f>
        <v>0.66</v>
      </c>
      <c r="GG40" s="143"/>
      <c r="GH40" s="140"/>
      <c r="GI40" s="144"/>
      <c r="GJ40" s="140">
        <f t="shared" ref="GJ40" si="990">GJ39-(SUM(GJ42:GJ67))</f>
        <v>5.94</v>
      </c>
      <c r="GK40" s="140"/>
      <c r="GL40" s="140"/>
      <c r="GM40" s="132"/>
      <c r="GN40" s="142"/>
      <c r="GO40" s="132"/>
      <c r="GP40" s="140">
        <f t="shared" ref="GP40" si="991">GP39-(SUM(GP42:GP67))</f>
        <v>1.3</v>
      </c>
      <c r="GQ40" s="143"/>
      <c r="GR40" s="140"/>
      <c r="GS40" s="144"/>
      <c r="GT40" s="140">
        <f t="shared" ref="GT40" si="992">GT39-(SUM(GT42:GT67))</f>
        <v>11.7</v>
      </c>
      <c r="GU40" s="140"/>
      <c r="GV40" s="140"/>
      <c r="GW40" s="132"/>
      <c r="GX40" s="142"/>
      <c r="GY40" s="132"/>
      <c r="GZ40" s="140">
        <f t="shared" ref="GZ40" si="993">GZ39-(SUM(GZ42:GZ67))</f>
        <v>-1.73</v>
      </c>
      <c r="HA40" s="143"/>
      <c r="HB40" s="140"/>
      <c r="HC40" s="144"/>
      <c r="HD40" s="140">
        <f t="shared" ref="HD40" si="994">HD39-(SUM(HD42:HD67))</f>
        <v>-15.56</v>
      </c>
      <c r="HE40" s="140"/>
      <c r="HF40" s="140"/>
      <c r="HG40" s="132"/>
      <c r="HH40" s="142"/>
      <c r="HI40" s="132"/>
      <c r="HJ40" s="140">
        <f t="shared" ref="HJ40" si="995">HJ39-(SUM(HJ42:HJ67))</f>
        <v>2.39</v>
      </c>
      <c r="HK40" s="143"/>
      <c r="HL40" s="140"/>
      <c r="HM40" s="144"/>
      <c r="HN40" s="140">
        <f t="shared" ref="HN40" si="996">HN39-(SUM(HN42:HN67))</f>
        <v>21.51</v>
      </c>
      <c r="HO40" s="140"/>
      <c r="HP40" s="140"/>
      <c r="HQ40" s="132"/>
      <c r="HR40" s="142"/>
      <c r="HS40" s="132"/>
      <c r="HT40" s="140">
        <f t="shared" ref="HT40" si="997">HT39-(SUM(HT42:HT67))</f>
        <v>-0.34</v>
      </c>
      <c r="HU40" s="143"/>
      <c r="HV40" s="140"/>
      <c r="HW40" s="144"/>
      <c r="HX40" s="140">
        <f t="shared" ref="HX40" si="998">HX39-(SUM(HX42:HX67))</f>
        <v>-3.06</v>
      </c>
      <c r="HY40" s="140"/>
      <c r="HZ40" s="140"/>
      <c r="IA40" s="132"/>
      <c r="IB40" s="142"/>
      <c r="IC40" s="132"/>
      <c r="ID40" s="140">
        <f t="shared" ref="ID40" si="999">ID39-(SUM(ID42:ID67))</f>
        <v>0.41</v>
      </c>
      <c r="IE40" s="143"/>
      <c r="IF40" s="140"/>
      <c r="IG40" s="144"/>
      <c r="IH40" s="140">
        <f t="shared" ref="IH40" si="1000">IH39-(SUM(IH42:IH67))</f>
        <v>3.69</v>
      </c>
      <c r="II40" s="140"/>
      <c r="IJ40" s="140"/>
      <c r="IK40" s="132"/>
      <c r="IL40" s="142"/>
      <c r="IM40" s="132"/>
      <c r="IN40" s="140">
        <f t="shared" ref="IN40" si="1001">IN39-(SUM(IN42:IN67))</f>
        <v>-0.72</v>
      </c>
      <c r="IO40" s="143"/>
      <c r="IP40" s="140"/>
      <c r="IQ40" s="144"/>
      <c r="IR40" s="140">
        <f t="shared" ref="IR40" si="1002">IR39-(SUM(IR42:IR67))</f>
        <v>-6.48</v>
      </c>
      <c r="IS40" s="140"/>
      <c r="IT40" s="140"/>
      <c r="IU40" s="132"/>
      <c r="IV40" s="142"/>
      <c r="IW40" s="132"/>
      <c r="IX40" s="140">
        <f t="shared" ref="IX40" si="1003">IX39-(SUM(IX42:IX67))</f>
        <v>0.85</v>
      </c>
      <c r="IY40" s="143"/>
      <c r="IZ40" s="140"/>
      <c r="JA40" s="144"/>
      <c r="JB40" s="140">
        <f t="shared" ref="JB40" si="1004">JB39-(SUM(JB42:JB67))</f>
        <v>7.65</v>
      </c>
      <c r="JC40" s="140"/>
      <c r="JD40" s="140"/>
      <c r="JE40" s="132"/>
      <c r="JF40" s="142"/>
      <c r="JG40" s="132"/>
      <c r="JH40" s="140">
        <f t="shared" ref="JH40" si="1005">JH39-(SUM(JH42:JH67))</f>
        <v>-1.31</v>
      </c>
      <c r="JI40" s="143"/>
      <c r="JJ40" s="140"/>
      <c r="JK40" s="144"/>
      <c r="JL40" s="140">
        <f t="shared" ref="JL40" si="1006">JL39-(SUM(JL42:JL67))</f>
        <v>-11.79</v>
      </c>
      <c r="JM40" s="140"/>
      <c r="JN40" s="140"/>
      <c r="JO40" s="132"/>
      <c r="JP40" s="142"/>
      <c r="JQ40" s="132"/>
      <c r="JR40" s="140">
        <f t="shared" ref="JR40" si="1007">JR39-(SUM(JR42:JR67))</f>
        <v>1.4</v>
      </c>
      <c r="JS40" s="143"/>
      <c r="JT40" s="140"/>
      <c r="JU40" s="144"/>
      <c r="JV40" s="140">
        <f t="shared" ref="JV40" si="1008">JV39-(SUM(JV42:JV67))</f>
        <v>12.6</v>
      </c>
      <c r="JW40" s="140"/>
      <c r="JX40" s="140"/>
      <c r="JY40" s="132"/>
      <c r="JZ40" s="142"/>
      <c r="KA40" s="132"/>
      <c r="KB40" s="140">
        <f t="shared" ref="KB40" si="1009">KB39-(SUM(KB42:KB67))</f>
        <v>0</v>
      </c>
      <c r="KC40" s="143"/>
      <c r="KD40" s="140"/>
      <c r="KE40" s="144"/>
      <c r="KF40" s="140">
        <f t="shared" ref="KF40" si="1010">KF39-(SUM(KF42:KF67))</f>
        <v>0</v>
      </c>
      <c r="KG40" s="140"/>
      <c r="KH40" s="140"/>
      <c r="KI40" s="132"/>
      <c r="KJ40" s="142"/>
      <c r="KK40" s="132"/>
      <c r="KL40" s="140">
        <f t="shared" ref="KL40" si="1011">KL39-(SUM(KL42:KL67))</f>
        <v>0.92</v>
      </c>
      <c r="KM40" s="143"/>
      <c r="KN40" s="140"/>
      <c r="KO40" s="144"/>
      <c r="KP40" s="140">
        <f t="shared" ref="KP40" si="1012">KP39-(SUM(KP42:KP67))</f>
        <v>8.2799999999999994</v>
      </c>
      <c r="KQ40" s="140"/>
      <c r="KR40" s="140"/>
      <c r="KS40" s="132"/>
      <c r="KT40" s="142"/>
      <c r="KU40" s="132"/>
      <c r="KV40" s="140" t="e">
        <f t="shared" ref="KV40" si="1013">KV39-(SUM(KV42:KV67))</f>
        <v>#DIV/0!</v>
      </c>
      <c r="KW40" s="143"/>
      <c r="KX40" s="140"/>
      <c r="KY40" s="144"/>
      <c r="KZ40" s="140">
        <f t="shared" ref="KZ40" si="1014">KZ39-(SUM(KZ42:KZ67))</f>
        <v>0</v>
      </c>
      <c r="LA40" s="140"/>
      <c r="LB40" s="140"/>
      <c r="LC40" s="132"/>
      <c r="LD40" s="142"/>
      <c r="LE40" s="132"/>
      <c r="LF40" s="140">
        <f>LF39-(SUM(LF42:LF67))</f>
        <v>-0.01</v>
      </c>
      <c r="LG40" s="143"/>
      <c r="LH40" s="140"/>
      <c r="LI40" s="144"/>
      <c r="LJ40" s="140">
        <f>LJ39-(SUM(LJ42:LJ67))</f>
        <v>-0.16</v>
      </c>
      <c r="LK40" s="140"/>
      <c r="LL40" s="140"/>
    </row>
    <row r="41" spans="1:324" s="133" customFormat="1">
      <c r="A41" s="610"/>
      <c r="B41" s="610" t="s">
        <v>1158</v>
      </c>
      <c r="C41" s="132"/>
      <c r="D41" s="132"/>
      <c r="E41" s="132"/>
      <c r="F41" s="142"/>
      <c r="G41" s="132"/>
      <c r="H41" s="140"/>
      <c r="I41" s="143"/>
      <c r="J41" s="140"/>
      <c r="K41" s="144"/>
      <c r="L41" s="140"/>
      <c r="M41" s="140"/>
      <c r="N41" s="140"/>
      <c r="O41" s="132"/>
      <c r="P41" s="142"/>
      <c r="Q41" s="132"/>
      <c r="R41" s="140"/>
      <c r="S41" s="143"/>
      <c r="T41" s="140"/>
      <c r="U41" s="144"/>
      <c r="V41" s="140"/>
      <c r="W41" s="140"/>
      <c r="X41" s="140"/>
      <c r="Y41" s="132"/>
      <c r="Z41" s="142"/>
      <c r="AA41" s="132"/>
      <c r="AB41" s="140"/>
      <c r="AC41" s="143"/>
      <c r="AD41" s="140"/>
      <c r="AE41" s="144"/>
      <c r="AF41" s="140"/>
      <c r="AG41" s="140"/>
      <c r="AH41" s="140"/>
      <c r="AI41" s="132"/>
      <c r="AJ41" s="142"/>
      <c r="AK41" s="132"/>
      <c r="AL41" s="140"/>
      <c r="AM41" s="143"/>
      <c r="AN41" s="140"/>
      <c r="AO41" s="144"/>
      <c r="AP41" s="140"/>
      <c r="AQ41" s="140"/>
      <c r="AR41" s="140"/>
      <c r="AS41" s="132"/>
      <c r="AT41" s="142"/>
      <c r="AU41" s="132"/>
      <c r="AV41" s="140"/>
      <c r="AW41" s="143"/>
      <c r="AX41" s="140"/>
      <c r="AY41" s="144"/>
      <c r="AZ41" s="140"/>
      <c r="BA41" s="140"/>
      <c r="BB41" s="140"/>
      <c r="BC41" s="132"/>
      <c r="BD41" s="142"/>
      <c r="BE41" s="132"/>
      <c r="BF41" s="140"/>
      <c r="BG41" s="143"/>
      <c r="BH41" s="140"/>
      <c r="BI41" s="144"/>
      <c r="BJ41" s="140"/>
      <c r="BK41" s="140"/>
      <c r="BL41" s="140"/>
      <c r="BM41" s="132"/>
      <c r="BN41" s="142"/>
      <c r="BO41" s="132"/>
      <c r="BP41" s="140"/>
      <c r="BQ41" s="143"/>
      <c r="BR41" s="140"/>
      <c r="BS41" s="144"/>
      <c r="BT41" s="140"/>
      <c r="BU41" s="140"/>
      <c r="BV41" s="140"/>
      <c r="BW41" s="132"/>
      <c r="BX41" s="142"/>
      <c r="BY41" s="132"/>
      <c r="BZ41" s="140"/>
      <c r="CA41" s="143"/>
      <c r="CB41" s="140"/>
      <c r="CC41" s="144"/>
      <c r="CD41" s="140"/>
      <c r="CE41" s="140"/>
      <c r="CF41" s="140"/>
      <c r="CG41" s="132"/>
      <c r="CH41" s="142"/>
      <c r="CI41" s="132"/>
      <c r="CJ41" s="140"/>
      <c r="CK41" s="143"/>
      <c r="CL41" s="140"/>
      <c r="CM41" s="144"/>
      <c r="CN41" s="140"/>
      <c r="CO41" s="140"/>
      <c r="CP41" s="140"/>
      <c r="CQ41" s="132"/>
      <c r="CR41" s="142"/>
      <c r="CS41" s="132"/>
      <c r="CT41" s="140"/>
      <c r="CU41" s="143"/>
      <c r="CV41" s="140"/>
      <c r="CW41" s="144"/>
      <c r="CX41" s="140"/>
      <c r="CY41" s="140"/>
      <c r="CZ41" s="140"/>
      <c r="DA41" s="132"/>
      <c r="DB41" s="142"/>
      <c r="DC41" s="132"/>
      <c r="DD41" s="140"/>
      <c r="DE41" s="143"/>
      <c r="DF41" s="140"/>
      <c r="DG41" s="144"/>
      <c r="DH41" s="140"/>
      <c r="DI41" s="140"/>
      <c r="DJ41" s="140"/>
      <c r="DK41" s="132"/>
      <c r="DL41" s="142"/>
      <c r="DM41" s="132"/>
      <c r="DN41" s="140"/>
      <c r="DO41" s="143"/>
      <c r="DP41" s="140"/>
      <c r="DQ41" s="144"/>
      <c r="DR41" s="140"/>
      <c r="DS41" s="140"/>
      <c r="DT41" s="140"/>
      <c r="DU41" s="132"/>
      <c r="DV41" s="142"/>
      <c r="DW41" s="132"/>
      <c r="DX41" s="140"/>
      <c r="DY41" s="143"/>
      <c r="DZ41" s="140"/>
      <c r="EA41" s="144"/>
      <c r="EB41" s="140"/>
      <c r="EC41" s="140"/>
      <c r="ED41" s="140"/>
      <c r="EE41" s="132"/>
      <c r="EF41" s="142"/>
      <c r="EG41" s="132"/>
      <c r="EH41" s="140"/>
      <c r="EI41" s="143"/>
      <c r="EJ41" s="140"/>
      <c r="EK41" s="144"/>
      <c r="EL41" s="140"/>
      <c r="EM41" s="140"/>
      <c r="EN41" s="140"/>
      <c r="EO41" s="132"/>
      <c r="EP41" s="142"/>
      <c r="EQ41" s="132"/>
      <c r="ER41" s="140"/>
      <c r="ES41" s="143"/>
      <c r="ET41" s="140"/>
      <c r="EU41" s="144"/>
      <c r="EV41" s="140"/>
      <c r="EW41" s="140"/>
      <c r="EX41" s="140"/>
      <c r="EY41" s="132"/>
      <c r="EZ41" s="142"/>
      <c r="FA41" s="132"/>
      <c r="FB41" s="140"/>
      <c r="FC41" s="143"/>
      <c r="FD41" s="140"/>
      <c r="FE41" s="144"/>
      <c r="FF41" s="140"/>
      <c r="FG41" s="140"/>
      <c r="FH41" s="140"/>
      <c r="FI41" s="132"/>
      <c r="FJ41" s="142"/>
      <c r="FK41" s="132"/>
      <c r="FL41" s="140"/>
      <c r="FM41" s="143"/>
      <c r="FN41" s="140"/>
      <c r="FO41" s="144"/>
      <c r="FP41" s="140"/>
      <c r="FQ41" s="140"/>
      <c r="FR41" s="140"/>
      <c r="FS41" s="132"/>
      <c r="FT41" s="142"/>
      <c r="FU41" s="132"/>
      <c r="FV41" s="140"/>
      <c r="FW41" s="143"/>
      <c r="FX41" s="140"/>
      <c r="FY41" s="144"/>
      <c r="FZ41" s="140"/>
      <c r="GA41" s="140"/>
      <c r="GB41" s="140"/>
      <c r="GC41" s="132"/>
      <c r="GD41" s="142"/>
      <c r="GE41" s="132"/>
      <c r="GF41" s="140"/>
      <c r="GG41" s="143"/>
      <c r="GH41" s="140"/>
      <c r="GI41" s="144"/>
      <c r="GJ41" s="140"/>
      <c r="GK41" s="140"/>
      <c r="GL41" s="140"/>
      <c r="GM41" s="132"/>
      <c r="GN41" s="142"/>
      <c r="GO41" s="132"/>
      <c r="GP41" s="140"/>
      <c r="GQ41" s="143"/>
      <c r="GR41" s="140"/>
      <c r="GS41" s="144"/>
      <c r="GT41" s="140"/>
      <c r="GU41" s="140"/>
      <c r="GV41" s="140"/>
      <c r="GW41" s="132"/>
      <c r="GX41" s="142"/>
      <c r="GY41" s="132"/>
      <c r="GZ41" s="140"/>
      <c r="HA41" s="143"/>
      <c r="HB41" s="140"/>
      <c r="HC41" s="144"/>
      <c r="HD41" s="140"/>
      <c r="HE41" s="140"/>
      <c r="HF41" s="140"/>
      <c r="HG41" s="132"/>
      <c r="HH41" s="142"/>
      <c r="HI41" s="132"/>
      <c r="HJ41" s="140"/>
      <c r="HK41" s="143"/>
      <c r="HL41" s="140"/>
      <c r="HM41" s="144"/>
      <c r="HN41" s="140"/>
      <c r="HO41" s="140"/>
      <c r="HP41" s="140"/>
      <c r="HQ41" s="132"/>
      <c r="HR41" s="142"/>
      <c r="HS41" s="132"/>
      <c r="HT41" s="140"/>
      <c r="HU41" s="143"/>
      <c r="HV41" s="140"/>
      <c r="HW41" s="144"/>
      <c r="HX41" s="140"/>
      <c r="HY41" s="140"/>
      <c r="HZ41" s="140"/>
      <c r="IA41" s="132"/>
      <c r="IB41" s="142"/>
      <c r="IC41" s="132"/>
      <c r="ID41" s="140"/>
      <c r="IE41" s="143"/>
      <c r="IF41" s="140"/>
      <c r="IG41" s="144"/>
      <c r="IH41" s="140"/>
      <c r="II41" s="140"/>
      <c r="IJ41" s="140"/>
      <c r="IK41" s="132"/>
      <c r="IL41" s="142"/>
      <c r="IM41" s="132"/>
      <c r="IN41" s="140"/>
      <c r="IO41" s="143"/>
      <c r="IP41" s="140"/>
      <c r="IQ41" s="144"/>
      <c r="IR41" s="140"/>
      <c r="IS41" s="140"/>
      <c r="IT41" s="140"/>
      <c r="IU41" s="132"/>
      <c r="IV41" s="142"/>
      <c r="IW41" s="132"/>
      <c r="IX41" s="140"/>
      <c r="IY41" s="143"/>
      <c r="IZ41" s="140"/>
      <c r="JA41" s="144"/>
      <c r="JB41" s="140"/>
      <c r="JC41" s="140"/>
      <c r="JD41" s="140"/>
      <c r="JE41" s="132"/>
      <c r="JF41" s="142"/>
      <c r="JG41" s="132"/>
      <c r="JH41" s="140"/>
      <c r="JI41" s="143"/>
      <c r="JJ41" s="140"/>
      <c r="JK41" s="144"/>
      <c r="JL41" s="140"/>
      <c r="JM41" s="140"/>
      <c r="JN41" s="140"/>
      <c r="JO41" s="132"/>
      <c r="JP41" s="142"/>
      <c r="JQ41" s="132"/>
      <c r="JR41" s="140"/>
      <c r="JS41" s="143"/>
      <c r="JT41" s="140"/>
      <c r="JU41" s="144"/>
      <c r="JV41" s="140"/>
      <c r="JW41" s="140"/>
      <c r="JX41" s="140"/>
      <c r="JY41" s="132"/>
      <c r="JZ41" s="142"/>
      <c r="KA41" s="132"/>
      <c r="KB41" s="140"/>
      <c r="KC41" s="143"/>
      <c r="KD41" s="140"/>
      <c r="KE41" s="144"/>
      <c r="KF41" s="140"/>
      <c r="KG41" s="140"/>
      <c r="KH41" s="140"/>
      <c r="KI41" s="132"/>
      <c r="KJ41" s="142"/>
      <c r="KK41" s="132"/>
      <c r="KL41" s="140"/>
      <c r="KM41" s="143"/>
      <c r="KN41" s="140"/>
      <c r="KO41" s="144"/>
      <c r="KP41" s="140"/>
      <c r="KQ41" s="140"/>
      <c r="KR41" s="140"/>
      <c r="KS41" s="132"/>
      <c r="KT41" s="142"/>
      <c r="KU41" s="132"/>
      <c r="KV41" s="140"/>
      <c r="KW41" s="143"/>
      <c r="KX41" s="140"/>
      <c r="KY41" s="144"/>
      <c r="KZ41" s="140"/>
      <c r="LA41" s="140"/>
      <c r="LB41" s="140"/>
      <c r="LC41" s="132"/>
      <c r="LD41" s="142"/>
      <c r="LE41" s="132"/>
      <c r="LF41" s="140"/>
      <c r="LG41" s="143"/>
      <c r="LH41" s="140"/>
      <c r="LI41" s="144"/>
      <c r="LJ41" s="140"/>
      <c r="LK41" s="140"/>
      <c r="LL41" s="140"/>
    </row>
    <row r="42" spans="1:324" ht="25.5" customHeight="1">
      <c r="A42" s="611"/>
      <c r="B42" s="12" t="s">
        <v>714</v>
      </c>
      <c r="C42" s="12" t="s">
        <v>839</v>
      </c>
      <c r="D42" s="12" t="s">
        <v>419</v>
      </c>
      <c r="E42" s="4" t="s">
        <v>33</v>
      </c>
      <c r="F42" s="323">
        <f t="shared" ref="F42:F49" si="1015">F13</f>
        <v>231</v>
      </c>
      <c r="G42" s="431">
        <f>F42/F$39</f>
        <v>0.37137999999999999</v>
      </c>
      <c r="H42" s="432">
        <f>H$39*G42</f>
        <v>17785.39</v>
      </c>
      <c r="I42" s="138">
        <f t="shared" ref="I42:I67" si="1016">IF(F42&gt;0,H42/F42,0)</f>
        <v>76.993030300000001</v>
      </c>
      <c r="J42" s="433">
        <f>J$39</f>
        <v>9</v>
      </c>
      <c r="K42" s="139">
        <f t="shared" ref="K42:K67" si="1017">I42*J42</f>
        <v>692.93727000000001</v>
      </c>
      <c r="L42" s="111">
        <f t="shared" ref="L42:L67" si="1018">K42*F42</f>
        <v>160068.51</v>
      </c>
      <c r="M42" s="111"/>
      <c r="N42" s="140"/>
      <c r="O42" s="141">
        <f t="shared" ref="O42:O66" si="1019">K42/$LI42</f>
        <v>0.77392000000000005</v>
      </c>
      <c r="P42" s="323">
        <f t="shared" ref="P42:BX49" si="1020">P13</f>
        <v>461</v>
      </c>
      <c r="Q42" s="431">
        <f t="shared" ref="Q42:Q49" si="1021">P42/P$39</f>
        <v>0.42254999999999998</v>
      </c>
      <c r="R42" s="432">
        <f t="shared" ref="R42:R49" si="1022">R$39*Q42</f>
        <v>39423.919999999998</v>
      </c>
      <c r="S42" s="138">
        <f t="shared" ref="S42:S49" si="1023">IF(P42&gt;0,R42/P42,0)</f>
        <v>85.518264639999998</v>
      </c>
      <c r="T42" s="433">
        <f t="shared" ref="T42:CB49" si="1024">T$39</f>
        <v>9</v>
      </c>
      <c r="U42" s="139">
        <f t="shared" ref="U42:U49" si="1025">S42*T42</f>
        <v>769.66438000000005</v>
      </c>
      <c r="V42" s="111">
        <f t="shared" ref="V42:V49" si="1026">U42*P42</f>
        <v>354815.28</v>
      </c>
      <c r="W42" s="111"/>
      <c r="X42" s="140"/>
      <c r="Y42" s="141">
        <f t="shared" ref="Y42:Y49" si="1027">U42/$LI42</f>
        <v>0.85960999999999999</v>
      </c>
      <c r="Z42" s="323">
        <f t="shared" si="1020"/>
        <v>259</v>
      </c>
      <c r="AA42" s="431">
        <f t="shared" ref="AA42:AA49" si="1028">Z42/Z$39</f>
        <v>0.31241999999999998</v>
      </c>
      <c r="AB42" s="432">
        <f t="shared" ref="AB42:AB49" si="1029">AB$39*AA42</f>
        <v>19432.52</v>
      </c>
      <c r="AC42" s="138">
        <f t="shared" ref="AC42:AC49" si="1030">IF(Z42&gt;0,AB42/Z42,0)</f>
        <v>75.029034749999994</v>
      </c>
      <c r="AD42" s="433">
        <f t="shared" ref="AD42" si="1031">AD$39</f>
        <v>9</v>
      </c>
      <c r="AE42" s="139">
        <f t="shared" ref="AE42:AE49" si="1032">AC42*AD42</f>
        <v>675.26130999999998</v>
      </c>
      <c r="AF42" s="111">
        <f t="shared" ref="AF42:AF49" si="1033">AE42*Z42</f>
        <v>174892.68</v>
      </c>
      <c r="AG42" s="111"/>
      <c r="AH42" s="140"/>
      <c r="AI42" s="141">
        <f t="shared" ref="AI42:AI49" si="1034">AE42/$LI42</f>
        <v>0.75417999999999996</v>
      </c>
      <c r="AJ42" s="323">
        <f t="shared" si="1020"/>
        <v>273</v>
      </c>
      <c r="AK42" s="431">
        <f t="shared" ref="AK42:AK49" si="1035">AJ42/AJ$39</f>
        <v>0.42523</v>
      </c>
      <c r="AL42" s="432">
        <f t="shared" ref="AL42:AL49" si="1036">AL$39*AK42</f>
        <v>11630.04</v>
      </c>
      <c r="AM42" s="138">
        <f t="shared" ref="AM42:AM49" si="1037">IF(AJ42&gt;0,AL42/AJ42,0)</f>
        <v>42.600879120000002</v>
      </c>
      <c r="AN42" s="433">
        <f t="shared" ref="AN42" si="1038">AN$39</f>
        <v>9</v>
      </c>
      <c r="AO42" s="139">
        <f t="shared" ref="AO42:AO49" si="1039">AM42*AN42</f>
        <v>383.40791000000002</v>
      </c>
      <c r="AP42" s="111">
        <f t="shared" ref="AP42:AP49" si="1040">AO42*AJ42</f>
        <v>104670.36</v>
      </c>
      <c r="AQ42" s="111"/>
      <c r="AR42" s="140"/>
      <c r="AS42" s="141">
        <f t="shared" ref="AS42:AS49" si="1041">AO42/$LI42</f>
        <v>0.42821999999999999</v>
      </c>
      <c r="AT42" s="323">
        <f t="shared" si="1020"/>
        <v>426</v>
      </c>
      <c r="AU42" s="431">
        <f t="shared" ref="AU42:AU49" si="1042">AT42/AT$39</f>
        <v>0.44607000000000002</v>
      </c>
      <c r="AV42" s="432">
        <f t="shared" ref="AV42:AV49" si="1043">AV$39*AU42</f>
        <v>26804.35</v>
      </c>
      <c r="AW42" s="138">
        <f t="shared" ref="AW42:AW49" si="1044">IF(AT42&gt;0,AV42/AT42,0)</f>
        <v>62.921009390000002</v>
      </c>
      <c r="AX42" s="433">
        <f t="shared" ref="AX42" si="1045">AX$39</f>
        <v>9</v>
      </c>
      <c r="AY42" s="139">
        <f t="shared" ref="AY42:AY49" si="1046">AW42*AX42</f>
        <v>566.28908000000001</v>
      </c>
      <c r="AZ42" s="111">
        <f t="shared" ref="AZ42:AZ49" si="1047">AY42*AT42</f>
        <v>241239.15</v>
      </c>
      <c r="BA42" s="111"/>
      <c r="BB42" s="140"/>
      <c r="BC42" s="141">
        <f t="shared" ref="BC42:BC49" si="1048">AY42/$LI42</f>
        <v>0.63246999999999998</v>
      </c>
      <c r="BD42" s="323">
        <f t="shared" si="1020"/>
        <v>347</v>
      </c>
      <c r="BE42" s="431">
        <f t="shared" ref="BE42:BE49" si="1049">BD42/BD$39</f>
        <v>0.48531000000000002</v>
      </c>
      <c r="BF42" s="432">
        <f t="shared" ref="BF42:BF49" si="1050">BF$39*BE42</f>
        <v>19480.34</v>
      </c>
      <c r="BG42" s="138">
        <f t="shared" ref="BG42:BG49" si="1051">IF(BD42&gt;0,BF42/BD42,0)</f>
        <v>56.139308360000001</v>
      </c>
      <c r="BH42" s="433">
        <f t="shared" ref="BH42" si="1052">BH$39</f>
        <v>9</v>
      </c>
      <c r="BI42" s="139">
        <f t="shared" ref="BI42:BI49" si="1053">BG42*BH42</f>
        <v>505.25378000000001</v>
      </c>
      <c r="BJ42" s="111">
        <f t="shared" ref="BJ42:BJ49" si="1054">BI42*BD42</f>
        <v>175323.06</v>
      </c>
      <c r="BK42" s="111"/>
      <c r="BL42" s="140"/>
      <c r="BM42" s="141">
        <f t="shared" ref="BM42:BM49" si="1055">BI42/$LI42</f>
        <v>0.56430000000000002</v>
      </c>
      <c r="BN42" s="323">
        <f t="shared" si="1020"/>
        <v>266</v>
      </c>
      <c r="BO42" s="431">
        <f t="shared" ref="BO42:BO49" si="1056">BN42/BN$39</f>
        <v>0.38775999999999999</v>
      </c>
      <c r="BP42" s="432">
        <f t="shared" ref="BP42:BP49" si="1057">BP$39*BO42</f>
        <v>22210.89</v>
      </c>
      <c r="BQ42" s="138">
        <f t="shared" ref="BQ42:BQ49" si="1058">IF(BN42&gt;0,BP42/BN42,0)</f>
        <v>83.499586469999997</v>
      </c>
      <c r="BR42" s="433">
        <f t="shared" ref="BR42" si="1059">BR$39</f>
        <v>9</v>
      </c>
      <c r="BS42" s="139">
        <f t="shared" ref="BS42:BS49" si="1060">BQ42*BR42</f>
        <v>751.49627999999996</v>
      </c>
      <c r="BT42" s="111">
        <f t="shared" ref="BT42:BT49" si="1061">BS42*BN42</f>
        <v>199898.01</v>
      </c>
      <c r="BU42" s="111"/>
      <c r="BV42" s="140"/>
      <c r="BW42" s="141">
        <f t="shared" ref="BW42:BW49" si="1062">BS42/$LI42</f>
        <v>0.83931999999999995</v>
      </c>
      <c r="BX42" s="323">
        <f t="shared" si="1020"/>
        <v>331</v>
      </c>
      <c r="BY42" s="431">
        <f t="shared" ref="BY42:BY49" si="1063">BX42/BX$39</f>
        <v>0.39357999999999999</v>
      </c>
      <c r="BZ42" s="432">
        <f t="shared" ref="BZ42:BZ49" si="1064">BZ$39*BY42</f>
        <v>29990.799999999999</v>
      </c>
      <c r="CA42" s="138">
        <f t="shared" ref="CA42:CA49" si="1065">IF(BX42&gt;0,BZ42/BX42,0)</f>
        <v>90.606646530000006</v>
      </c>
      <c r="CB42" s="433">
        <f t="shared" ref="CB42" si="1066">CB$39</f>
        <v>9</v>
      </c>
      <c r="CC42" s="139">
        <f t="shared" ref="CC42:CC49" si="1067">CA42*CB42</f>
        <v>815.45982000000004</v>
      </c>
      <c r="CD42" s="111">
        <f t="shared" ref="CD42:CD49" si="1068">CC42*BX42</f>
        <v>269917.2</v>
      </c>
      <c r="CE42" s="111"/>
      <c r="CF42" s="140"/>
      <c r="CG42" s="141">
        <f t="shared" ref="CG42:CG49" si="1069">CC42/$LI42</f>
        <v>0.91076000000000001</v>
      </c>
      <c r="CH42" s="323">
        <f t="shared" ref="CH42:EP49" si="1070">CH13</f>
        <v>384</v>
      </c>
      <c r="CI42" s="431">
        <f t="shared" ref="CI42:CI49" si="1071">CH42/CH$39</f>
        <v>0.38208999999999999</v>
      </c>
      <c r="CJ42" s="432">
        <f t="shared" ref="CJ42:CJ49" si="1072">CJ$39*CI42</f>
        <v>61577.62</v>
      </c>
      <c r="CK42" s="138">
        <f t="shared" ref="CK42:CK49" si="1073">IF(CH42&gt;0,CJ42/CH42,0)</f>
        <v>160.35838541999999</v>
      </c>
      <c r="CL42" s="433">
        <f t="shared" ref="CL42:ET49" si="1074">CL$39</f>
        <v>9</v>
      </c>
      <c r="CM42" s="139">
        <f t="shared" ref="CM42:CM49" si="1075">CK42*CL42</f>
        <v>1443.2254700000001</v>
      </c>
      <c r="CN42" s="111">
        <f t="shared" ref="CN42:CN49" si="1076">CM42*CH42</f>
        <v>554198.57999999996</v>
      </c>
      <c r="CO42" s="111"/>
      <c r="CP42" s="140"/>
      <c r="CQ42" s="141">
        <f t="shared" ref="CQ42:CQ49" si="1077">CM42/$LI42</f>
        <v>1.61189</v>
      </c>
      <c r="CR42" s="323">
        <f t="shared" si="1070"/>
        <v>321</v>
      </c>
      <c r="CS42" s="431">
        <f t="shared" ref="CS42:CS49" si="1078">CR42/CR$39</f>
        <v>0.39777000000000001</v>
      </c>
      <c r="CT42" s="432">
        <f t="shared" ref="CT42:CT49" si="1079">CT$39*CS42</f>
        <v>31821.599999999999</v>
      </c>
      <c r="CU42" s="138">
        <f t="shared" ref="CU42:CU49" si="1080">IF(CR42&gt;0,CT42/CR42,0)</f>
        <v>99.132710279999998</v>
      </c>
      <c r="CV42" s="433">
        <f t="shared" ref="CV42" si="1081">CV$39</f>
        <v>9</v>
      </c>
      <c r="CW42" s="139">
        <f t="shared" ref="CW42:CW49" si="1082">CU42*CV42</f>
        <v>892.19439</v>
      </c>
      <c r="CX42" s="111">
        <f t="shared" ref="CX42:CX49" si="1083">CW42*CR42</f>
        <v>286394.40000000002</v>
      </c>
      <c r="CY42" s="111"/>
      <c r="CZ42" s="140"/>
      <c r="DA42" s="141">
        <f t="shared" ref="DA42:DA49" si="1084">CW42/$LI42</f>
        <v>0.99646000000000001</v>
      </c>
      <c r="DB42" s="323">
        <f t="shared" si="1070"/>
        <v>363</v>
      </c>
      <c r="DC42" s="431">
        <f t="shared" ref="DC42:DC49" si="1085">DB42/DB$39</f>
        <v>0.42605999999999999</v>
      </c>
      <c r="DD42" s="432">
        <f t="shared" ref="DD42:DD49" si="1086">DD$39*DC42</f>
        <v>25542.3</v>
      </c>
      <c r="DE42" s="138">
        <f t="shared" ref="DE42:DE49" si="1087">IF(DB42&gt;0,DD42/DB42,0)</f>
        <v>70.364462810000006</v>
      </c>
      <c r="DF42" s="433">
        <f t="shared" ref="DF42" si="1088">DF$39</f>
        <v>9</v>
      </c>
      <c r="DG42" s="139">
        <f t="shared" ref="DG42:DG49" si="1089">DE42*DF42</f>
        <v>633.28017</v>
      </c>
      <c r="DH42" s="111">
        <f t="shared" ref="DH42:DH49" si="1090">DG42*DB42</f>
        <v>229880.7</v>
      </c>
      <c r="DI42" s="111"/>
      <c r="DJ42" s="140"/>
      <c r="DK42" s="141">
        <f t="shared" ref="DK42:DK49" si="1091">DG42/$LI42</f>
        <v>0.70728999999999997</v>
      </c>
      <c r="DL42" s="323">
        <f t="shared" si="1070"/>
        <v>0</v>
      </c>
      <c r="DM42" s="431">
        <f t="shared" ref="DM42:DM49" si="1092">DL42/DL$39</f>
        <v>0</v>
      </c>
      <c r="DN42" s="432">
        <f t="shared" ref="DN42:DN49" si="1093">DN$39*DM42</f>
        <v>0</v>
      </c>
      <c r="DO42" s="138">
        <f t="shared" ref="DO42:DO49" si="1094">IF(DL42&gt;0,DN42/DL42,0)</f>
        <v>0</v>
      </c>
      <c r="DP42" s="433">
        <f t="shared" ref="DP42" si="1095">DP$39</f>
        <v>9</v>
      </c>
      <c r="DQ42" s="139">
        <f t="shared" ref="DQ42:DQ49" si="1096">DO42*DP42</f>
        <v>0</v>
      </c>
      <c r="DR42" s="111">
        <f t="shared" ref="DR42:DR49" si="1097">DQ42*DL42</f>
        <v>0</v>
      </c>
      <c r="DS42" s="111"/>
      <c r="DT42" s="140"/>
      <c r="DU42" s="141">
        <f t="shared" ref="DU42:DU49" si="1098">DQ42/$LI42</f>
        <v>0</v>
      </c>
      <c r="DV42" s="323">
        <f t="shared" si="1070"/>
        <v>333</v>
      </c>
      <c r="DW42" s="431">
        <f t="shared" ref="DW42:DW49" si="1099">DV42/DV$39</f>
        <v>0.43358999999999998</v>
      </c>
      <c r="DX42" s="432">
        <f t="shared" ref="DX42:DX49" si="1100">DX$39*DW42</f>
        <v>60945.41</v>
      </c>
      <c r="DY42" s="138">
        <f t="shared" ref="DY42:DY49" si="1101">IF(DV42&gt;0,DX42/DV42,0)</f>
        <v>183.01924925</v>
      </c>
      <c r="DZ42" s="433">
        <f t="shared" ref="DZ42" si="1102">DZ$39</f>
        <v>9</v>
      </c>
      <c r="EA42" s="139">
        <f t="shared" ref="EA42:EA49" si="1103">DY42*DZ42</f>
        <v>1647.1732400000001</v>
      </c>
      <c r="EB42" s="111">
        <f t="shared" ref="EB42:EB49" si="1104">EA42*DV42</f>
        <v>548508.68999999994</v>
      </c>
      <c r="EC42" s="111"/>
      <c r="ED42" s="140"/>
      <c r="EE42" s="141">
        <f t="shared" ref="EE42:EE49" si="1105">EA42/$LI42</f>
        <v>1.83968</v>
      </c>
      <c r="EF42" s="323">
        <f t="shared" si="1070"/>
        <v>402</v>
      </c>
      <c r="EG42" s="431">
        <f t="shared" ref="EG42:EG49" si="1106">EF42/EF$39</f>
        <v>0.44916</v>
      </c>
      <c r="EH42" s="432">
        <f t="shared" ref="EH42:EH49" si="1107">EH$39*EG42</f>
        <v>28714.799999999999</v>
      </c>
      <c r="EI42" s="138">
        <f t="shared" ref="EI42:EI49" si="1108">IF(EF42&gt;0,EH42/EF42,0)</f>
        <v>71.42985075</v>
      </c>
      <c r="EJ42" s="433">
        <f t="shared" ref="EJ42" si="1109">EJ$39</f>
        <v>9</v>
      </c>
      <c r="EK42" s="139">
        <f t="shared" ref="EK42:EK49" si="1110">EI42*EJ42</f>
        <v>642.86865999999998</v>
      </c>
      <c r="EL42" s="111">
        <f t="shared" ref="EL42:EL49" si="1111">EK42*EF42</f>
        <v>258433.2</v>
      </c>
      <c r="EM42" s="111"/>
      <c r="EN42" s="140"/>
      <c r="EO42" s="141">
        <f t="shared" ref="EO42:EO49" si="1112">EK42/$LI42</f>
        <v>0.71799999999999997</v>
      </c>
      <c r="EP42" s="323">
        <f t="shared" si="1070"/>
        <v>373</v>
      </c>
      <c r="EQ42" s="431">
        <f t="shared" ref="EQ42:EQ49" si="1113">EP42/EP$39</f>
        <v>0.44724000000000003</v>
      </c>
      <c r="ER42" s="432">
        <f t="shared" ref="ER42:ER49" si="1114">ER$39*EQ42</f>
        <v>53668.800000000003</v>
      </c>
      <c r="ES42" s="138">
        <f t="shared" ref="ES42:ES49" si="1115">IF(EP42&gt;0,ER42/EP42,0)</f>
        <v>143.88418231</v>
      </c>
      <c r="ET42" s="433">
        <f t="shared" ref="ET42" si="1116">ET$39</f>
        <v>9</v>
      </c>
      <c r="EU42" s="139">
        <f t="shared" ref="EU42:EU49" si="1117">ES42*ET42</f>
        <v>1294.9576400000001</v>
      </c>
      <c r="EV42" s="111">
        <f t="shared" ref="EV42:EV49" si="1118">EU42*EP42</f>
        <v>483019.2</v>
      </c>
      <c r="EW42" s="111"/>
      <c r="EX42" s="140"/>
      <c r="EY42" s="141">
        <f t="shared" ref="EY42:EY49" si="1119">EU42/$LI42</f>
        <v>1.4462999999999999</v>
      </c>
      <c r="EZ42" s="323">
        <f t="shared" ref="EZ42:HH49" si="1120">EZ13</f>
        <v>433</v>
      </c>
      <c r="FA42" s="431">
        <f t="shared" ref="FA42:FA49" si="1121">EZ42/EZ$39</f>
        <v>0.51424999999999998</v>
      </c>
      <c r="FB42" s="432">
        <f t="shared" ref="FB42:FB49" si="1122">FB$39*FA42</f>
        <v>33940.5</v>
      </c>
      <c r="FC42" s="138">
        <f t="shared" ref="FC42:FC49" si="1123">IF(EZ42&gt;0,FB42/EZ42,0)</f>
        <v>78.384526559999998</v>
      </c>
      <c r="FD42" s="433">
        <f t="shared" ref="FD42:GH49" si="1124">FD$39</f>
        <v>9</v>
      </c>
      <c r="FE42" s="139">
        <f t="shared" ref="FE42:FE49" si="1125">FC42*FD42</f>
        <v>705.46073999999999</v>
      </c>
      <c r="FF42" s="111">
        <f t="shared" ref="FF42:FF49" si="1126">FE42*EZ42</f>
        <v>305464.5</v>
      </c>
      <c r="FG42" s="111"/>
      <c r="FH42" s="140"/>
      <c r="FI42" s="141">
        <f t="shared" ref="FI42:FI49" si="1127">FE42/$LI42</f>
        <v>0.78791</v>
      </c>
      <c r="FJ42" s="323">
        <f t="shared" si="1120"/>
        <v>431</v>
      </c>
      <c r="FK42" s="431">
        <f t="shared" ref="FK42:FK49" si="1128">FJ42/FJ$39</f>
        <v>0.42463000000000001</v>
      </c>
      <c r="FL42" s="432">
        <f t="shared" ref="FL42:FL49" si="1129">FL$39*FK42</f>
        <v>54254.98</v>
      </c>
      <c r="FM42" s="138">
        <f t="shared" ref="FM42:FM49" si="1130">IF(FJ42&gt;0,FL42/FJ42,0)</f>
        <v>125.88162413000001</v>
      </c>
      <c r="FN42" s="433">
        <f t="shared" ref="FN42" si="1131">FN$39</f>
        <v>9</v>
      </c>
      <c r="FO42" s="139">
        <f t="shared" ref="FO42:FO49" si="1132">FM42*FN42</f>
        <v>1132.93462</v>
      </c>
      <c r="FP42" s="111">
        <f t="shared" ref="FP42:FP49" si="1133">FO42*FJ42</f>
        <v>488294.82</v>
      </c>
      <c r="FQ42" s="111"/>
      <c r="FR42" s="140"/>
      <c r="FS42" s="141">
        <f t="shared" ref="FS42:FS49" si="1134">FO42/$LI42</f>
        <v>1.2653399999999999</v>
      </c>
      <c r="FT42" s="323">
        <f t="shared" si="1120"/>
        <v>295</v>
      </c>
      <c r="FU42" s="431">
        <f t="shared" ref="FU42:FU49" si="1135">FT42/FT$39</f>
        <v>0.40859000000000001</v>
      </c>
      <c r="FV42" s="432">
        <f t="shared" ref="FV42:FV49" si="1136">FV$39*FU42</f>
        <v>24515.4</v>
      </c>
      <c r="FW42" s="138">
        <f t="shared" ref="FW42:FW49" si="1137">IF(FT42&gt;0,FV42/FT42,0)</f>
        <v>83.103050850000002</v>
      </c>
      <c r="FX42" s="433">
        <f t="shared" ref="FX42" si="1138">FX$39</f>
        <v>9</v>
      </c>
      <c r="FY42" s="139">
        <f t="shared" ref="FY42:FY49" si="1139">FW42*FX42</f>
        <v>747.92746</v>
      </c>
      <c r="FZ42" s="111">
        <f t="shared" ref="FZ42:FZ49" si="1140">FY42*FT42</f>
        <v>220638.6</v>
      </c>
      <c r="GA42" s="111"/>
      <c r="GB42" s="140"/>
      <c r="GC42" s="141">
        <f t="shared" ref="GC42:GC49" si="1141">FY42/$LI42</f>
        <v>0.83533999999999997</v>
      </c>
      <c r="GD42" s="323">
        <f t="shared" si="1120"/>
        <v>164</v>
      </c>
      <c r="GE42" s="431">
        <f t="shared" ref="GE42:GE49" si="1142">GD42/GD$39</f>
        <v>0.33468999999999999</v>
      </c>
      <c r="GF42" s="432">
        <f t="shared" ref="GF42:GF49" si="1143">GF$39*GE42</f>
        <v>11111.71</v>
      </c>
      <c r="GG42" s="138">
        <f t="shared" ref="GG42:GG49" si="1144">IF(GD42&gt;0,GF42/GD42,0)</f>
        <v>67.754329269999999</v>
      </c>
      <c r="GH42" s="433">
        <f t="shared" ref="GH42" si="1145">GH$39</f>
        <v>9</v>
      </c>
      <c r="GI42" s="139">
        <f t="shared" ref="GI42:GI49" si="1146">GG42*GH42</f>
        <v>609.78895999999997</v>
      </c>
      <c r="GJ42" s="111">
        <f t="shared" ref="GJ42:GJ49" si="1147">GI42*GD42</f>
        <v>100005.39</v>
      </c>
      <c r="GK42" s="111"/>
      <c r="GL42" s="140"/>
      <c r="GM42" s="141">
        <f t="shared" ref="GM42:GM49" si="1148">GI42/$LI42</f>
        <v>0.68105000000000004</v>
      </c>
      <c r="GN42" s="323">
        <f t="shared" si="1120"/>
        <v>338</v>
      </c>
      <c r="GO42" s="431">
        <f t="shared" ref="GO42:GO49" si="1149">GN42/GN$39</f>
        <v>0.39671000000000001</v>
      </c>
      <c r="GP42" s="432">
        <f t="shared" ref="GP42:GP49" si="1150">GP$39*GO42</f>
        <v>52564.08</v>
      </c>
      <c r="GQ42" s="138">
        <f t="shared" ref="GQ42:GQ49" si="1151">IF(GN42&gt;0,GP42/GN42,0)</f>
        <v>155.51502959000001</v>
      </c>
      <c r="GR42" s="433">
        <f t="shared" ref="GR42:HV49" si="1152">GR$39</f>
        <v>9</v>
      </c>
      <c r="GS42" s="139">
        <f t="shared" ref="GS42:GS49" si="1153">GQ42*GR42</f>
        <v>1399.63527</v>
      </c>
      <c r="GT42" s="111">
        <f t="shared" ref="GT42:GT49" si="1154">GS42*GN42</f>
        <v>473076.72</v>
      </c>
      <c r="GU42" s="111"/>
      <c r="GV42" s="140"/>
      <c r="GW42" s="141">
        <f t="shared" ref="GW42:GW49" si="1155">GS42/$LI42</f>
        <v>1.56321</v>
      </c>
      <c r="GX42" s="323">
        <f t="shared" si="1120"/>
        <v>650</v>
      </c>
      <c r="GY42" s="431">
        <f t="shared" ref="GY42:GY49" si="1156">GX42/GX$39</f>
        <v>0.42651</v>
      </c>
      <c r="GZ42" s="432">
        <f t="shared" ref="GZ42:GZ49" si="1157">GZ$39*GY42</f>
        <v>73146.47</v>
      </c>
      <c r="HA42" s="138">
        <f t="shared" ref="HA42:HA49" si="1158">IF(GX42&gt;0,GZ42/GX42,0)</f>
        <v>112.53303077</v>
      </c>
      <c r="HB42" s="433">
        <f t="shared" ref="HB42" si="1159">HB$39</f>
        <v>9</v>
      </c>
      <c r="HC42" s="139">
        <f t="shared" ref="HC42:HC49" si="1160">HA42*HB42</f>
        <v>1012.79728</v>
      </c>
      <c r="HD42" s="111">
        <f t="shared" ref="HD42:HD49" si="1161">HC42*GX42</f>
        <v>658318.23</v>
      </c>
      <c r="HE42" s="111"/>
      <c r="HF42" s="140"/>
      <c r="HG42" s="141">
        <f t="shared" ref="HG42:HG49" si="1162">HC42/$LI42</f>
        <v>1.1311599999999999</v>
      </c>
      <c r="HH42" s="323">
        <f t="shared" si="1120"/>
        <v>466</v>
      </c>
      <c r="HI42" s="431">
        <f t="shared" ref="HI42:HI49" si="1163">HH42/HH$39</f>
        <v>0.42171999999999998</v>
      </c>
      <c r="HJ42" s="432">
        <f t="shared" ref="HJ42:HJ49" si="1164">HJ$39*HI42</f>
        <v>50353.37</v>
      </c>
      <c r="HK42" s="138">
        <f t="shared" ref="HK42:HK49" si="1165">IF(HH42&gt;0,HJ42/HH42,0)</f>
        <v>108.05444206</v>
      </c>
      <c r="HL42" s="433">
        <f t="shared" ref="HL42" si="1166">HL$39</f>
        <v>9</v>
      </c>
      <c r="HM42" s="139">
        <f t="shared" ref="HM42:HM49" si="1167">HK42*HL42</f>
        <v>972.48997999999995</v>
      </c>
      <c r="HN42" s="111">
        <f t="shared" ref="HN42:HN49" si="1168">HM42*HH42</f>
        <v>453180.33</v>
      </c>
      <c r="HO42" s="111"/>
      <c r="HP42" s="140"/>
      <c r="HQ42" s="141">
        <f t="shared" ref="HQ42:HQ49" si="1169">HM42/$LI42</f>
        <v>1.0861400000000001</v>
      </c>
      <c r="HR42" s="323">
        <f t="shared" ref="HR42:JZ49" si="1170">HR13</f>
        <v>295</v>
      </c>
      <c r="HS42" s="431">
        <f t="shared" ref="HS42:HS49" si="1171">HR42/HR$39</f>
        <v>0.41785</v>
      </c>
      <c r="HT42" s="432">
        <f t="shared" ref="HT42:HT49" si="1172">HT$39*HS42</f>
        <v>14557.89</v>
      </c>
      <c r="HU42" s="138">
        <f t="shared" ref="HU42:HU49" si="1173">IF(HR42&gt;0,HT42/HR42,0)</f>
        <v>49.348779659999998</v>
      </c>
      <c r="HV42" s="433">
        <f t="shared" ref="HV42" si="1174">HV$39</f>
        <v>9</v>
      </c>
      <c r="HW42" s="139">
        <f t="shared" ref="HW42:HW49" si="1175">HU42*HV42</f>
        <v>444.13902000000002</v>
      </c>
      <c r="HX42" s="111">
        <f t="shared" ref="HX42:HX49" si="1176">HW42*HR42</f>
        <v>131021.01</v>
      </c>
      <c r="HY42" s="111"/>
      <c r="HZ42" s="140"/>
      <c r="IA42" s="141">
        <f t="shared" ref="IA42:IA49" si="1177">HW42/$LI42</f>
        <v>0.49603999999999998</v>
      </c>
      <c r="IB42" s="323">
        <f t="shared" si="1170"/>
        <v>181</v>
      </c>
      <c r="IC42" s="431">
        <f t="shared" ref="IC42:IC49" si="1178">IB42/IB$39</f>
        <v>0.40222000000000002</v>
      </c>
      <c r="ID42" s="432">
        <f t="shared" ref="ID42:ID49" si="1179">ID$39*IC42</f>
        <v>17050.11</v>
      </c>
      <c r="IE42" s="138">
        <f t="shared" ref="IE42:IE49" si="1180">IF(IB42&gt;0,ID42/IB42,0)</f>
        <v>94.199502760000001</v>
      </c>
      <c r="IF42" s="433">
        <f t="shared" ref="IF42:JJ49" si="1181">IF$39</f>
        <v>9</v>
      </c>
      <c r="IG42" s="139">
        <f t="shared" ref="IG42:IG49" si="1182">IE42*IF42</f>
        <v>847.79552000000001</v>
      </c>
      <c r="IH42" s="111">
        <f t="shared" ref="IH42:IH49" si="1183">IG42*IB42</f>
        <v>153450.99</v>
      </c>
      <c r="II42" s="111"/>
      <c r="IJ42" s="140"/>
      <c r="IK42" s="141">
        <f t="shared" ref="IK42:IK49" si="1184">IG42/$LI42</f>
        <v>0.94688000000000005</v>
      </c>
      <c r="IL42" s="323">
        <f t="shared" si="1170"/>
        <v>522</v>
      </c>
      <c r="IM42" s="431">
        <f t="shared" ref="IM42:IM49" si="1185">IL42/IL$39</f>
        <v>0.43681999999999999</v>
      </c>
      <c r="IN42" s="432">
        <f t="shared" ref="IN42:IN49" si="1186">IN$39*IM42</f>
        <v>31167.11</v>
      </c>
      <c r="IO42" s="138">
        <f t="shared" ref="IO42:IO49" si="1187">IF(IL42&gt;0,IN42/IL42,0)</f>
        <v>59.707107280000002</v>
      </c>
      <c r="IP42" s="433">
        <f t="shared" ref="IP42" si="1188">IP$39</f>
        <v>9</v>
      </c>
      <c r="IQ42" s="139">
        <f t="shared" ref="IQ42:IQ49" si="1189">IO42*IP42</f>
        <v>537.36396999999999</v>
      </c>
      <c r="IR42" s="111">
        <f t="shared" ref="IR42:IR49" si="1190">IQ42*IL42</f>
        <v>280503.99</v>
      </c>
      <c r="IS42" s="111"/>
      <c r="IT42" s="140"/>
      <c r="IU42" s="141">
        <f t="shared" ref="IU42:IU49" si="1191">IQ42/$LI42</f>
        <v>0.60016999999999998</v>
      </c>
      <c r="IV42" s="323">
        <f t="shared" si="1170"/>
        <v>289</v>
      </c>
      <c r="IW42" s="431">
        <f t="shared" ref="IW42:IW49" si="1192">IV42/IV$39</f>
        <v>0.43006</v>
      </c>
      <c r="IX42" s="432">
        <f t="shared" ref="IX42:IX49" si="1193">IX$39*IW42</f>
        <v>36899.15</v>
      </c>
      <c r="IY42" s="138">
        <f t="shared" ref="IY42:IY49" si="1194">IF(IV42&gt;0,IX42/IV42,0)</f>
        <v>127.67871972</v>
      </c>
      <c r="IZ42" s="433">
        <f t="shared" ref="IZ42" si="1195">IZ$39</f>
        <v>9</v>
      </c>
      <c r="JA42" s="139">
        <f t="shared" ref="JA42:JA49" si="1196">IY42*IZ42</f>
        <v>1149.1084800000001</v>
      </c>
      <c r="JB42" s="111">
        <f t="shared" ref="JB42:JB49" si="1197">JA42*IV42</f>
        <v>332092.34999999998</v>
      </c>
      <c r="JC42" s="111"/>
      <c r="JD42" s="140"/>
      <c r="JE42" s="141">
        <f t="shared" ref="JE42:JE49" si="1198">JA42/$LI42</f>
        <v>1.2834000000000001</v>
      </c>
      <c r="JF42" s="323">
        <f t="shared" si="1170"/>
        <v>614</v>
      </c>
      <c r="JG42" s="431">
        <f t="shared" ref="JG42:JG49" si="1199">JF42/JF$39</f>
        <v>0.43951000000000001</v>
      </c>
      <c r="JH42" s="432">
        <f t="shared" ref="JH42:JH49" si="1200">JH$39*JG42</f>
        <v>57672.5</v>
      </c>
      <c r="JI42" s="138">
        <f t="shared" ref="JI42:JI49" si="1201">IF(JF42&gt;0,JH42/JF42,0)</f>
        <v>93.92915309</v>
      </c>
      <c r="JJ42" s="433">
        <f t="shared" ref="JJ42" si="1202">JJ$39</f>
        <v>9</v>
      </c>
      <c r="JK42" s="139">
        <f t="shared" ref="JK42:JK49" si="1203">JI42*JJ42</f>
        <v>845.36238000000003</v>
      </c>
      <c r="JL42" s="111">
        <f t="shared" ref="JL42:JL49" si="1204">JK42*JF42</f>
        <v>519052.5</v>
      </c>
      <c r="JM42" s="111"/>
      <c r="JN42" s="140"/>
      <c r="JO42" s="141">
        <f t="shared" ref="JO42:JO49" si="1205">JK42/$LI42</f>
        <v>0.94416</v>
      </c>
      <c r="JP42" s="323">
        <f t="shared" si="1170"/>
        <v>563</v>
      </c>
      <c r="JQ42" s="431">
        <f t="shared" ref="JQ42:JQ49" si="1206">JP42/JP$39</f>
        <v>0.44683</v>
      </c>
      <c r="JR42" s="432">
        <f t="shared" ref="JR42:JR49" si="1207">JR$39*JQ42</f>
        <v>62556.2</v>
      </c>
      <c r="JS42" s="138">
        <f t="shared" ref="JS42:JS49" si="1208">IF(JP42&gt;0,JR42/JP42,0)</f>
        <v>111.11225577</v>
      </c>
      <c r="JT42" s="433">
        <f t="shared" ref="JT42:KX49" si="1209">JT$39</f>
        <v>9</v>
      </c>
      <c r="JU42" s="139">
        <f t="shared" ref="JU42:JU49" si="1210">JS42*JT42</f>
        <v>1000.0103</v>
      </c>
      <c r="JV42" s="111">
        <f t="shared" ref="JV42:JV49" si="1211">JU42*JP42</f>
        <v>563005.80000000005</v>
      </c>
      <c r="JW42" s="111"/>
      <c r="JX42" s="140"/>
      <c r="JY42" s="141">
        <f t="shared" ref="JY42:JY49" si="1212">JU42/$LI42</f>
        <v>1.1168800000000001</v>
      </c>
      <c r="JZ42" s="323">
        <f t="shared" si="1170"/>
        <v>466</v>
      </c>
      <c r="KA42" s="431">
        <f t="shared" ref="KA42:KA49" si="1213">JZ42/JZ$39</f>
        <v>0.41643999999999998</v>
      </c>
      <c r="KB42" s="432">
        <f t="shared" ref="KB42:KB49" si="1214">KB$39*KA42</f>
        <v>83288</v>
      </c>
      <c r="KC42" s="138">
        <f t="shared" ref="KC42:KC49" si="1215">IF(JZ42&gt;0,KB42/JZ42,0)</f>
        <v>178.72961373000001</v>
      </c>
      <c r="KD42" s="433">
        <f t="shared" ref="KD42" si="1216">KD$39</f>
        <v>9</v>
      </c>
      <c r="KE42" s="139">
        <f t="shared" ref="KE42:KE49" si="1217">KC42*KD42</f>
        <v>1608.5665200000001</v>
      </c>
      <c r="KF42" s="111">
        <f t="shared" ref="KF42:KF49" si="1218">KE42*JZ42</f>
        <v>749592</v>
      </c>
      <c r="KG42" s="111"/>
      <c r="KH42" s="140"/>
      <c r="KI42" s="141">
        <f t="shared" ref="KI42:KI49" si="1219">KE42/$LI42</f>
        <v>1.7965599999999999</v>
      </c>
      <c r="KJ42" s="323">
        <f t="shared" ref="KJ42:KT49" si="1220">KJ13</f>
        <v>589</v>
      </c>
      <c r="KK42" s="431">
        <f t="shared" ref="KK42:KK49" si="1221">KJ42/KJ$39</f>
        <v>0.46340999999999999</v>
      </c>
      <c r="KL42" s="432">
        <f t="shared" ref="KL42:KL49" si="1222">KL$39*KK42</f>
        <v>42300.06</v>
      </c>
      <c r="KM42" s="138">
        <f t="shared" ref="KM42:KM49" si="1223">IF(KJ42&gt;0,KL42/KJ42,0)</f>
        <v>71.816740240000001</v>
      </c>
      <c r="KN42" s="433">
        <f t="shared" ref="KN42" si="1224">KN$39</f>
        <v>9</v>
      </c>
      <c r="KO42" s="139">
        <f t="shared" ref="KO42:KO49" si="1225">KM42*KN42</f>
        <v>646.35065999999995</v>
      </c>
      <c r="KP42" s="111">
        <f t="shared" ref="KP42:KP49" si="1226">KO42*KJ42</f>
        <v>380700.54</v>
      </c>
      <c r="KQ42" s="111"/>
      <c r="KR42" s="140"/>
      <c r="KS42" s="141">
        <f t="shared" ref="KS42:KS49" si="1227">KO42/$LI42</f>
        <v>0.72189000000000003</v>
      </c>
      <c r="KT42" s="323">
        <f t="shared" si="1220"/>
        <v>0</v>
      </c>
      <c r="KU42" s="431" t="e">
        <f t="shared" ref="KU42:KU49" si="1228">KT42/KT$39</f>
        <v>#DIV/0!</v>
      </c>
      <c r="KV42" s="432" t="e">
        <f t="shared" ref="KV42:KV49" si="1229">KV$39*KU42</f>
        <v>#DIV/0!</v>
      </c>
      <c r="KW42" s="138">
        <f t="shared" ref="KW42:KW49" si="1230">IF(KT42&gt;0,KV42/KT42,0)</f>
        <v>0</v>
      </c>
      <c r="KX42" s="433">
        <f t="shared" ref="KX42" si="1231">KX$39</f>
        <v>0</v>
      </c>
      <c r="KY42" s="139">
        <f t="shared" ref="KY42:KY49" si="1232">KW42*KX42</f>
        <v>0</v>
      </c>
      <c r="KZ42" s="111">
        <f t="shared" ref="KZ42:KZ49" si="1233">KY42*KT42</f>
        <v>0</v>
      </c>
      <c r="LA42" s="111"/>
      <c r="LB42" s="140"/>
      <c r="LC42" s="141">
        <f t="shared" ref="LC42:LC49" si="1234">KY42/$LI42</f>
        <v>0</v>
      </c>
      <c r="LD42" s="322">
        <f t="shared" ref="LD42:LD67" si="1235">F42+P42+Z42+AJ42+AT42+BD42+BN42+BX42+CH42+CR42+DB42+DL42+DV42+EF42+EP42+EZ42+FJ42+FT42+GD42+GN42+GX42+HH42+HR42+IB42+IL42+IV42+JF42+JP42+JZ42+KJ42+KT42</f>
        <v>11066</v>
      </c>
      <c r="LE42" s="431">
        <f t="shared" ref="LE42:LE67" si="1236">LD42/LD$39</f>
        <v>0.41699000000000003</v>
      </c>
      <c r="LF42" s="432">
        <f t="shared" ref="LF42:LF67" si="1237">LF$39*LE42</f>
        <v>1100895.3</v>
      </c>
      <c r="LG42" s="138">
        <f t="shared" ref="LG42:LG67" si="1238">IF(LD42&gt;0,LF42/LD42,0)</f>
        <v>99.484484010000003</v>
      </c>
      <c r="LH42" s="433">
        <f t="shared" ref="LH42:LH67" si="1239">LH$39</f>
        <v>9</v>
      </c>
      <c r="LI42" s="139">
        <f t="shared" ref="LI42:LI67" si="1240">LG42*LH42</f>
        <v>895.36036000000001</v>
      </c>
      <c r="LJ42" s="111">
        <f t="shared" ref="LJ42:LJ67" si="1241">LI42*LD42</f>
        <v>9908057.7400000002</v>
      </c>
      <c r="LK42" s="111"/>
      <c r="LL42" s="140"/>
    </row>
    <row r="43" spans="1:324" ht="26.25" customHeight="1">
      <c r="A43" s="612"/>
      <c r="B43" s="93" t="s">
        <v>715</v>
      </c>
      <c r="C43" s="12" t="s">
        <v>840</v>
      </c>
      <c r="D43" s="12" t="s">
        <v>422</v>
      </c>
      <c r="E43" s="4" t="s">
        <v>33</v>
      </c>
      <c r="F43" s="323">
        <f t="shared" si="1015"/>
        <v>0</v>
      </c>
      <c r="G43" s="431">
        <f t="shared" ref="G43:G67" si="1242">F43/F$39</f>
        <v>0</v>
      </c>
      <c r="H43" s="432">
        <f t="shared" ref="H43:H67" si="1243">H$39*G43</f>
        <v>0</v>
      </c>
      <c r="I43" s="138">
        <f t="shared" si="1016"/>
        <v>0</v>
      </c>
      <c r="J43" s="433">
        <f t="shared" ref="J43:J67" si="1244">J$39</f>
        <v>9</v>
      </c>
      <c r="K43" s="139">
        <f t="shared" si="1017"/>
        <v>0</v>
      </c>
      <c r="L43" s="111">
        <f t="shared" si="1018"/>
        <v>0</v>
      </c>
      <c r="M43" s="111"/>
      <c r="N43" s="140"/>
      <c r="O43" s="141" t="e">
        <f t="shared" si="1019"/>
        <v>#DIV/0!</v>
      </c>
      <c r="P43" s="323">
        <f t="shared" si="1020"/>
        <v>0</v>
      </c>
      <c r="Q43" s="431">
        <f t="shared" si="1021"/>
        <v>0</v>
      </c>
      <c r="R43" s="432">
        <f t="shared" si="1022"/>
        <v>0</v>
      </c>
      <c r="S43" s="138">
        <f t="shared" si="1023"/>
        <v>0</v>
      </c>
      <c r="T43" s="433">
        <f t="shared" si="1024"/>
        <v>9</v>
      </c>
      <c r="U43" s="139">
        <f t="shared" si="1025"/>
        <v>0</v>
      </c>
      <c r="V43" s="111">
        <f t="shared" si="1026"/>
        <v>0</v>
      </c>
      <c r="W43" s="111"/>
      <c r="X43" s="140"/>
      <c r="Y43" s="141" t="e">
        <f t="shared" si="1027"/>
        <v>#DIV/0!</v>
      </c>
      <c r="Z43" s="323">
        <f t="shared" si="1020"/>
        <v>0</v>
      </c>
      <c r="AA43" s="431">
        <f t="shared" si="1028"/>
        <v>0</v>
      </c>
      <c r="AB43" s="432">
        <f t="shared" si="1029"/>
        <v>0</v>
      </c>
      <c r="AC43" s="138">
        <f t="shared" si="1030"/>
        <v>0</v>
      </c>
      <c r="AD43" s="433">
        <f t="shared" si="1024"/>
        <v>9</v>
      </c>
      <c r="AE43" s="139">
        <f t="shared" si="1032"/>
        <v>0</v>
      </c>
      <c r="AF43" s="111">
        <f t="shared" si="1033"/>
        <v>0</v>
      </c>
      <c r="AG43" s="111"/>
      <c r="AH43" s="140"/>
      <c r="AI43" s="141" t="e">
        <f t="shared" si="1034"/>
        <v>#DIV/0!</v>
      </c>
      <c r="AJ43" s="323">
        <f t="shared" si="1020"/>
        <v>0</v>
      </c>
      <c r="AK43" s="431">
        <f t="shared" si="1035"/>
        <v>0</v>
      </c>
      <c r="AL43" s="432">
        <f t="shared" si="1036"/>
        <v>0</v>
      </c>
      <c r="AM43" s="138">
        <f t="shared" si="1037"/>
        <v>0</v>
      </c>
      <c r="AN43" s="433">
        <f t="shared" si="1024"/>
        <v>9</v>
      </c>
      <c r="AO43" s="139">
        <f t="shared" si="1039"/>
        <v>0</v>
      </c>
      <c r="AP43" s="111">
        <f t="shared" si="1040"/>
        <v>0</v>
      </c>
      <c r="AQ43" s="111"/>
      <c r="AR43" s="140"/>
      <c r="AS43" s="141" t="e">
        <f t="shared" si="1041"/>
        <v>#DIV/0!</v>
      </c>
      <c r="AT43" s="323">
        <f t="shared" si="1020"/>
        <v>0</v>
      </c>
      <c r="AU43" s="431">
        <f t="shared" si="1042"/>
        <v>0</v>
      </c>
      <c r="AV43" s="432">
        <f t="shared" si="1043"/>
        <v>0</v>
      </c>
      <c r="AW43" s="138">
        <f t="shared" si="1044"/>
        <v>0</v>
      </c>
      <c r="AX43" s="433">
        <f t="shared" si="1024"/>
        <v>9</v>
      </c>
      <c r="AY43" s="139">
        <f t="shared" si="1046"/>
        <v>0</v>
      </c>
      <c r="AZ43" s="111">
        <f t="shared" si="1047"/>
        <v>0</v>
      </c>
      <c r="BA43" s="111"/>
      <c r="BB43" s="140"/>
      <c r="BC43" s="141" t="e">
        <f t="shared" si="1048"/>
        <v>#DIV/0!</v>
      </c>
      <c r="BD43" s="323">
        <f t="shared" si="1020"/>
        <v>0</v>
      </c>
      <c r="BE43" s="431">
        <f t="shared" si="1049"/>
        <v>0</v>
      </c>
      <c r="BF43" s="432">
        <f t="shared" si="1050"/>
        <v>0</v>
      </c>
      <c r="BG43" s="138">
        <f t="shared" si="1051"/>
        <v>0</v>
      </c>
      <c r="BH43" s="433">
        <f t="shared" si="1024"/>
        <v>9</v>
      </c>
      <c r="BI43" s="139">
        <f t="shared" si="1053"/>
        <v>0</v>
      </c>
      <c r="BJ43" s="111">
        <f t="shared" si="1054"/>
        <v>0</v>
      </c>
      <c r="BK43" s="111"/>
      <c r="BL43" s="140"/>
      <c r="BM43" s="141" t="e">
        <f t="shared" si="1055"/>
        <v>#DIV/0!</v>
      </c>
      <c r="BN43" s="323">
        <f t="shared" si="1020"/>
        <v>0</v>
      </c>
      <c r="BO43" s="431">
        <f t="shared" si="1056"/>
        <v>0</v>
      </c>
      <c r="BP43" s="432">
        <f t="shared" si="1057"/>
        <v>0</v>
      </c>
      <c r="BQ43" s="138">
        <f t="shared" si="1058"/>
        <v>0</v>
      </c>
      <c r="BR43" s="433">
        <f t="shared" si="1024"/>
        <v>9</v>
      </c>
      <c r="BS43" s="139">
        <f t="shared" si="1060"/>
        <v>0</v>
      </c>
      <c r="BT43" s="111">
        <f t="shared" si="1061"/>
        <v>0</v>
      </c>
      <c r="BU43" s="111"/>
      <c r="BV43" s="140"/>
      <c r="BW43" s="141" t="e">
        <f t="shared" si="1062"/>
        <v>#DIV/0!</v>
      </c>
      <c r="BX43" s="323">
        <f t="shared" si="1020"/>
        <v>0</v>
      </c>
      <c r="BY43" s="431">
        <f t="shared" si="1063"/>
        <v>0</v>
      </c>
      <c r="BZ43" s="432">
        <f t="shared" si="1064"/>
        <v>0</v>
      </c>
      <c r="CA43" s="138">
        <f t="shared" si="1065"/>
        <v>0</v>
      </c>
      <c r="CB43" s="433">
        <f t="shared" si="1024"/>
        <v>9</v>
      </c>
      <c r="CC43" s="139">
        <f t="shared" si="1067"/>
        <v>0</v>
      </c>
      <c r="CD43" s="111">
        <f t="shared" si="1068"/>
        <v>0</v>
      </c>
      <c r="CE43" s="111"/>
      <c r="CF43" s="140"/>
      <c r="CG43" s="141" t="e">
        <f t="shared" si="1069"/>
        <v>#DIV/0!</v>
      </c>
      <c r="CH43" s="323">
        <f t="shared" si="1070"/>
        <v>0</v>
      </c>
      <c r="CI43" s="431">
        <f t="shared" si="1071"/>
        <v>0</v>
      </c>
      <c r="CJ43" s="432">
        <f t="shared" si="1072"/>
        <v>0</v>
      </c>
      <c r="CK43" s="138">
        <f t="shared" si="1073"/>
        <v>0</v>
      </c>
      <c r="CL43" s="433">
        <f t="shared" si="1074"/>
        <v>9</v>
      </c>
      <c r="CM43" s="139">
        <f t="shared" si="1075"/>
        <v>0</v>
      </c>
      <c r="CN43" s="111">
        <f t="shared" si="1076"/>
        <v>0</v>
      </c>
      <c r="CO43" s="111"/>
      <c r="CP43" s="140"/>
      <c r="CQ43" s="141" t="e">
        <f t="shared" si="1077"/>
        <v>#DIV/0!</v>
      </c>
      <c r="CR43" s="323">
        <f t="shared" si="1070"/>
        <v>0</v>
      </c>
      <c r="CS43" s="431">
        <f t="shared" si="1078"/>
        <v>0</v>
      </c>
      <c r="CT43" s="432">
        <f t="shared" si="1079"/>
        <v>0</v>
      </c>
      <c r="CU43" s="138">
        <f t="shared" si="1080"/>
        <v>0</v>
      </c>
      <c r="CV43" s="433">
        <f t="shared" si="1074"/>
        <v>9</v>
      </c>
      <c r="CW43" s="139">
        <f t="shared" si="1082"/>
        <v>0</v>
      </c>
      <c r="CX43" s="111">
        <f t="shared" si="1083"/>
        <v>0</v>
      </c>
      <c r="CY43" s="111"/>
      <c r="CZ43" s="140"/>
      <c r="DA43" s="141" t="e">
        <f t="shared" si="1084"/>
        <v>#DIV/0!</v>
      </c>
      <c r="DB43" s="323">
        <f t="shared" si="1070"/>
        <v>0</v>
      </c>
      <c r="DC43" s="431">
        <f t="shared" si="1085"/>
        <v>0</v>
      </c>
      <c r="DD43" s="432">
        <f t="shared" si="1086"/>
        <v>0</v>
      </c>
      <c r="DE43" s="138">
        <f t="shared" si="1087"/>
        <v>0</v>
      </c>
      <c r="DF43" s="433">
        <f t="shared" si="1074"/>
        <v>9</v>
      </c>
      <c r="DG43" s="139">
        <f t="shared" si="1089"/>
        <v>0</v>
      </c>
      <c r="DH43" s="111">
        <f t="shared" si="1090"/>
        <v>0</v>
      </c>
      <c r="DI43" s="111"/>
      <c r="DJ43" s="140"/>
      <c r="DK43" s="141" t="e">
        <f t="shared" si="1091"/>
        <v>#DIV/0!</v>
      </c>
      <c r="DL43" s="323">
        <f t="shared" si="1070"/>
        <v>0</v>
      </c>
      <c r="DM43" s="431">
        <f t="shared" si="1092"/>
        <v>0</v>
      </c>
      <c r="DN43" s="432">
        <f t="shared" si="1093"/>
        <v>0</v>
      </c>
      <c r="DO43" s="138">
        <f t="shared" si="1094"/>
        <v>0</v>
      </c>
      <c r="DP43" s="433">
        <f t="shared" si="1074"/>
        <v>9</v>
      </c>
      <c r="DQ43" s="139">
        <f t="shared" si="1096"/>
        <v>0</v>
      </c>
      <c r="DR43" s="111">
        <f t="shared" si="1097"/>
        <v>0</v>
      </c>
      <c r="DS43" s="111"/>
      <c r="DT43" s="140"/>
      <c r="DU43" s="141" t="e">
        <f t="shared" si="1098"/>
        <v>#DIV/0!</v>
      </c>
      <c r="DV43" s="323">
        <f t="shared" si="1070"/>
        <v>0</v>
      </c>
      <c r="DW43" s="431">
        <f t="shared" si="1099"/>
        <v>0</v>
      </c>
      <c r="DX43" s="432">
        <f t="shared" si="1100"/>
        <v>0</v>
      </c>
      <c r="DY43" s="138">
        <f t="shared" si="1101"/>
        <v>0</v>
      </c>
      <c r="DZ43" s="433">
        <f t="shared" si="1074"/>
        <v>9</v>
      </c>
      <c r="EA43" s="139">
        <f t="shared" si="1103"/>
        <v>0</v>
      </c>
      <c r="EB43" s="111">
        <f t="shared" si="1104"/>
        <v>0</v>
      </c>
      <c r="EC43" s="111"/>
      <c r="ED43" s="140"/>
      <c r="EE43" s="141" t="e">
        <f t="shared" si="1105"/>
        <v>#DIV/0!</v>
      </c>
      <c r="EF43" s="323">
        <f t="shared" si="1070"/>
        <v>0</v>
      </c>
      <c r="EG43" s="431">
        <f t="shared" si="1106"/>
        <v>0</v>
      </c>
      <c r="EH43" s="432">
        <f t="shared" si="1107"/>
        <v>0</v>
      </c>
      <c r="EI43" s="138">
        <f t="shared" si="1108"/>
        <v>0</v>
      </c>
      <c r="EJ43" s="433">
        <f t="shared" si="1074"/>
        <v>9</v>
      </c>
      <c r="EK43" s="139">
        <f t="shared" si="1110"/>
        <v>0</v>
      </c>
      <c r="EL43" s="111">
        <f t="shared" si="1111"/>
        <v>0</v>
      </c>
      <c r="EM43" s="111"/>
      <c r="EN43" s="140"/>
      <c r="EO43" s="141" t="e">
        <f t="shared" si="1112"/>
        <v>#DIV/0!</v>
      </c>
      <c r="EP43" s="323">
        <f t="shared" si="1070"/>
        <v>0</v>
      </c>
      <c r="EQ43" s="431">
        <f t="shared" si="1113"/>
        <v>0</v>
      </c>
      <c r="ER43" s="432">
        <f t="shared" si="1114"/>
        <v>0</v>
      </c>
      <c r="ES43" s="138">
        <f t="shared" si="1115"/>
        <v>0</v>
      </c>
      <c r="ET43" s="433">
        <f t="shared" si="1074"/>
        <v>9</v>
      </c>
      <c r="EU43" s="139">
        <f t="shared" si="1117"/>
        <v>0</v>
      </c>
      <c r="EV43" s="111">
        <f t="shared" si="1118"/>
        <v>0</v>
      </c>
      <c r="EW43" s="111"/>
      <c r="EX43" s="140"/>
      <c r="EY43" s="141" t="e">
        <f t="shared" si="1119"/>
        <v>#DIV/0!</v>
      </c>
      <c r="EZ43" s="323">
        <f t="shared" si="1120"/>
        <v>0</v>
      </c>
      <c r="FA43" s="431">
        <f t="shared" si="1121"/>
        <v>0</v>
      </c>
      <c r="FB43" s="432">
        <f t="shared" si="1122"/>
        <v>0</v>
      </c>
      <c r="FC43" s="138">
        <f t="shared" si="1123"/>
        <v>0</v>
      </c>
      <c r="FD43" s="433">
        <f t="shared" si="1124"/>
        <v>9</v>
      </c>
      <c r="FE43" s="139">
        <f t="shared" si="1125"/>
        <v>0</v>
      </c>
      <c r="FF43" s="111">
        <f t="shared" si="1126"/>
        <v>0</v>
      </c>
      <c r="FG43" s="111"/>
      <c r="FH43" s="140"/>
      <c r="FI43" s="141" t="e">
        <f t="shared" si="1127"/>
        <v>#DIV/0!</v>
      </c>
      <c r="FJ43" s="323">
        <f t="shared" si="1120"/>
        <v>0</v>
      </c>
      <c r="FK43" s="431">
        <f t="shared" si="1128"/>
        <v>0</v>
      </c>
      <c r="FL43" s="432">
        <f t="shared" si="1129"/>
        <v>0</v>
      </c>
      <c r="FM43" s="138">
        <f t="shared" si="1130"/>
        <v>0</v>
      </c>
      <c r="FN43" s="433">
        <f t="shared" si="1124"/>
        <v>9</v>
      </c>
      <c r="FO43" s="139">
        <f t="shared" si="1132"/>
        <v>0</v>
      </c>
      <c r="FP43" s="111">
        <f t="shared" si="1133"/>
        <v>0</v>
      </c>
      <c r="FQ43" s="111"/>
      <c r="FR43" s="140"/>
      <c r="FS43" s="141" t="e">
        <f t="shared" si="1134"/>
        <v>#DIV/0!</v>
      </c>
      <c r="FT43" s="323">
        <f t="shared" si="1120"/>
        <v>0</v>
      </c>
      <c r="FU43" s="431">
        <f t="shared" si="1135"/>
        <v>0</v>
      </c>
      <c r="FV43" s="432">
        <f t="shared" si="1136"/>
        <v>0</v>
      </c>
      <c r="FW43" s="138">
        <f t="shared" si="1137"/>
        <v>0</v>
      </c>
      <c r="FX43" s="433">
        <f t="shared" si="1124"/>
        <v>9</v>
      </c>
      <c r="FY43" s="139">
        <f t="shared" si="1139"/>
        <v>0</v>
      </c>
      <c r="FZ43" s="111">
        <f t="shared" si="1140"/>
        <v>0</v>
      </c>
      <c r="GA43" s="111"/>
      <c r="GB43" s="140"/>
      <c r="GC43" s="141" t="e">
        <f t="shared" si="1141"/>
        <v>#DIV/0!</v>
      </c>
      <c r="GD43" s="323">
        <f t="shared" si="1120"/>
        <v>0</v>
      </c>
      <c r="GE43" s="431">
        <f t="shared" si="1142"/>
        <v>0</v>
      </c>
      <c r="GF43" s="432">
        <f t="shared" si="1143"/>
        <v>0</v>
      </c>
      <c r="GG43" s="138">
        <f t="shared" si="1144"/>
        <v>0</v>
      </c>
      <c r="GH43" s="433">
        <f t="shared" si="1124"/>
        <v>9</v>
      </c>
      <c r="GI43" s="139">
        <f t="shared" si="1146"/>
        <v>0</v>
      </c>
      <c r="GJ43" s="111">
        <f t="shared" si="1147"/>
        <v>0</v>
      </c>
      <c r="GK43" s="111"/>
      <c r="GL43" s="140"/>
      <c r="GM43" s="141" t="e">
        <f t="shared" si="1148"/>
        <v>#DIV/0!</v>
      </c>
      <c r="GN43" s="323">
        <f t="shared" si="1120"/>
        <v>0</v>
      </c>
      <c r="GO43" s="431">
        <f t="shared" si="1149"/>
        <v>0</v>
      </c>
      <c r="GP43" s="432">
        <f t="shared" si="1150"/>
        <v>0</v>
      </c>
      <c r="GQ43" s="138">
        <f t="shared" si="1151"/>
        <v>0</v>
      </c>
      <c r="GR43" s="433">
        <f t="shared" si="1152"/>
        <v>9</v>
      </c>
      <c r="GS43" s="139">
        <f t="shared" si="1153"/>
        <v>0</v>
      </c>
      <c r="GT43" s="111">
        <f t="shared" si="1154"/>
        <v>0</v>
      </c>
      <c r="GU43" s="111"/>
      <c r="GV43" s="140"/>
      <c r="GW43" s="141" t="e">
        <f t="shared" si="1155"/>
        <v>#DIV/0!</v>
      </c>
      <c r="GX43" s="323">
        <f t="shared" si="1120"/>
        <v>0</v>
      </c>
      <c r="GY43" s="431">
        <f t="shared" si="1156"/>
        <v>0</v>
      </c>
      <c r="GZ43" s="432">
        <f t="shared" si="1157"/>
        <v>0</v>
      </c>
      <c r="HA43" s="138">
        <f t="shared" si="1158"/>
        <v>0</v>
      </c>
      <c r="HB43" s="433">
        <f t="shared" si="1152"/>
        <v>9</v>
      </c>
      <c r="HC43" s="139">
        <f t="shared" si="1160"/>
        <v>0</v>
      </c>
      <c r="HD43" s="111">
        <f t="shared" si="1161"/>
        <v>0</v>
      </c>
      <c r="HE43" s="111"/>
      <c r="HF43" s="140"/>
      <c r="HG43" s="141" t="e">
        <f t="shared" si="1162"/>
        <v>#DIV/0!</v>
      </c>
      <c r="HH43" s="323">
        <f t="shared" si="1120"/>
        <v>0</v>
      </c>
      <c r="HI43" s="431">
        <f t="shared" si="1163"/>
        <v>0</v>
      </c>
      <c r="HJ43" s="432">
        <f t="shared" si="1164"/>
        <v>0</v>
      </c>
      <c r="HK43" s="138">
        <f t="shared" si="1165"/>
        <v>0</v>
      </c>
      <c r="HL43" s="433">
        <f t="shared" si="1152"/>
        <v>9</v>
      </c>
      <c r="HM43" s="139">
        <f t="shared" si="1167"/>
        <v>0</v>
      </c>
      <c r="HN43" s="111">
        <f t="shared" si="1168"/>
        <v>0</v>
      </c>
      <c r="HO43" s="111"/>
      <c r="HP43" s="140"/>
      <c r="HQ43" s="141" t="e">
        <f t="shared" si="1169"/>
        <v>#DIV/0!</v>
      </c>
      <c r="HR43" s="323">
        <f t="shared" si="1170"/>
        <v>0</v>
      </c>
      <c r="HS43" s="431">
        <f t="shared" si="1171"/>
        <v>0</v>
      </c>
      <c r="HT43" s="432">
        <f t="shared" si="1172"/>
        <v>0</v>
      </c>
      <c r="HU43" s="138">
        <f t="shared" si="1173"/>
        <v>0</v>
      </c>
      <c r="HV43" s="433">
        <f t="shared" si="1152"/>
        <v>9</v>
      </c>
      <c r="HW43" s="139">
        <f t="shared" si="1175"/>
        <v>0</v>
      </c>
      <c r="HX43" s="111">
        <f t="shared" si="1176"/>
        <v>0</v>
      </c>
      <c r="HY43" s="111"/>
      <c r="HZ43" s="140"/>
      <c r="IA43" s="141" t="e">
        <f t="shared" si="1177"/>
        <v>#DIV/0!</v>
      </c>
      <c r="IB43" s="323">
        <f t="shared" si="1170"/>
        <v>0</v>
      </c>
      <c r="IC43" s="431">
        <f t="shared" si="1178"/>
        <v>0</v>
      </c>
      <c r="ID43" s="432">
        <f t="shared" si="1179"/>
        <v>0</v>
      </c>
      <c r="IE43" s="138">
        <f t="shared" si="1180"/>
        <v>0</v>
      </c>
      <c r="IF43" s="433">
        <f t="shared" si="1181"/>
        <v>9</v>
      </c>
      <c r="IG43" s="139">
        <f t="shared" si="1182"/>
        <v>0</v>
      </c>
      <c r="IH43" s="111">
        <f t="shared" si="1183"/>
        <v>0</v>
      </c>
      <c r="II43" s="111"/>
      <c r="IJ43" s="140"/>
      <c r="IK43" s="141" t="e">
        <f t="shared" si="1184"/>
        <v>#DIV/0!</v>
      </c>
      <c r="IL43" s="323">
        <f t="shared" si="1170"/>
        <v>0</v>
      </c>
      <c r="IM43" s="431">
        <f t="shared" si="1185"/>
        <v>0</v>
      </c>
      <c r="IN43" s="432">
        <f t="shared" si="1186"/>
        <v>0</v>
      </c>
      <c r="IO43" s="138">
        <f t="shared" si="1187"/>
        <v>0</v>
      </c>
      <c r="IP43" s="433">
        <f t="shared" si="1181"/>
        <v>9</v>
      </c>
      <c r="IQ43" s="139">
        <f t="shared" si="1189"/>
        <v>0</v>
      </c>
      <c r="IR43" s="111">
        <f t="shared" si="1190"/>
        <v>0</v>
      </c>
      <c r="IS43" s="111"/>
      <c r="IT43" s="140"/>
      <c r="IU43" s="141" t="e">
        <f t="shared" si="1191"/>
        <v>#DIV/0!</v>
      </c>
      <c r="IV43" s="323">
        <f t="shared" si="1170"/>
        <v>0</v>
      </c>
      <c r="IW43" s="431">
        <f t="shared" si="1192"/>
        <v>0</v>
      </c>
      <c r="IX43" s="432">
        <f t="shared" si="1193"/>
        <v>0</v>
      </c>
      <c r="IY43" s="138">
        <f t="shared" si="1194"/>
        <v>0</v>
      </c>
      <c r="IZ43" s="433">
        <f t="shared" si="1181"/>
        <v>9</v>
      </c>
      <c r="JA43" s="139">
        <f t="shared" si="1196"/>
        <v>0</v>
      </c>
      <c r="JB43" s="111">
        <f t="shared" si="1197"/>
        <v>0</v>
      </c>
      <c r="JC43" s="111"/>
      <c r="JD43" s="140"/>
      <c r="JE43" s="141" t="e">
        <f t="shared" si="1198"/>
        <v>#DIV/0!</v>
      </c>
      <c r="JF43" s="323">
        <f t="shared" si="1170"/>
        <v>0</v>
      </c>
      <c r="JG43" s="431">
        <f t="shared" si="1199"/>
        <v>0</v>
      </c>
      <c r="JH43" s="432">
        <f t="shared" si="1200"/>
        <v>0</v>
      </c>
      <c r="JI43" s="138">
        <f t="shared" si="1201"/>
        <v>0</v>
      </c>
      <c r="JJ43" s="433">
        <f t="shared" si="1181"/>
        <v>9</v>
      </c>
      <c r="JK43" s="139">
        <f t="shared" si="1203"/>
        <v>0</v>
      </c>
      <c r="JL43" s="111">
        <f t="shared" si="1204"/>
        <v>0</v>
      </c>
      <c r="JM43" s="111"/>
      <c r="JN43" s="140"/>
      <c r="JO43" s="141" t="e">
        <f t="shared" si="1205"/>
        <v>#DIV/0!</v>
      </c>
      <c r="JP43" s="323">
        <f t="shared" si="1170"/>
        <v>0</v>
      </c>
      <c r="JQ43" s="431">
        <f t="shared" si="1206"/>
        <v>0</v>
      </c>
      <c r="JR43" s="432">
        <f t="shared" si="1207"/>
        <v>0</v>
      </c>
      <c r="JS43" s="138">
        <f t="shared" si="1208"/>
        <v>0</v>
      </c>
      <c r="JT43" s="433">
        <f t="shared" si="1209"/>
        <v>9</v>
      </c>
      <c r="JU43" s="139">
        <f t="shared" si="1210"/>
        <v>0</v>
      </c>
      <c r="JV43" s="111">
        <f t="shared" si="1211"/>
        <v>0</v>
      </c>
      <c r="JW43" s="111"/>
      <c r="JX43" s="140"/>
      <c r="JY43" s="141" t="e">
        <f t="shared" si="1212"/>
        <v>#DIV/0!</v>
      </c>
      <c r="JZ43" s="323">
        <f t="shared" si="1170"/>
        <v>0</v>
      </c>
      <c r="KA43" s="431">
        <f t="shared" si="1213"/>
        <v>0</v>
      </c>
      <c r="KB43" s="432">
        <f t="shared" si="1214"/>
        <v>0</v>
      </c>
      <c r="KC43" s="138">
        <f t="shared" si="1215"/>
        <v>0</v>
      </c>
      <c r="KD43" s="433">
        <f t="shared" si="1209"/>
        <v>9</v>
      </c>
      <c r="KE43" s="139">
        <f t="shared" si="1217"/>
        <v>0</v>
      </c>
      <c r="KF43" s="111">
        <f t="shared" si="1218"/>
        <v>0</v>
      </c>
      <c r="KG43" s="111"/>
      <c r="KH43" s="140"/>
      <c r="KI43" s="141" t="e">
        <f t="shared" si="1219"/>
        <v>#DIV/0!</v>
      </c>
      <c r="KJ43" s="323">
        <f t="shared" si="1220"/>
        <v>0</v>
      </c>
      <c r="KK43" s="431">
        <f t="shared" si="1221"/>
        <v>0</v>
      </c>
      <c r="KL43" s="432">
        <f t="shared" si="1222"/>
        <v>0</v>
      </c>
      <c r="KM43" s="138">
        <f t="shared" si="1223"/>
        <v>0</v>
      </c>
      <c r="KN43" s="433">
        <f t="shared" si="1209"/>
        <v>9</v>
      </c>
      <c r="KO43" s="139">
        <f t="shared" si="1225"/>
        <v>0</v>
      </c>
      <c r="KP43" s="111">
        <f t="shared" si="1226"/>
        <v>0</v>
      </c>
      <c r="KQ43" s="111"/>
      <c r="KR43" s="140"/>
      <c r="KS43" s="141" t="e">
        <f t="shared" si="1227"/>
        <v>#DIV/0!</v>
      </c>
      <c r="KT43" s="323">
        <f t="shared" si="1220"/>
        <v>0</v>
      </c>
      <c r="KU43" s="431" t="e">
        <f t="shared" si="1228"/>
        <v>#DIV/0!</v>
      </c>
      <c r="KV43" s="432" t="e">
        <f t="shared" si="1229"/>
        <v>#DIV/0!</v>
      </c>
      <c r="KW43" s="138">
        <f t="shared" si="1230"/>
        <v>0</v>
      </c>
      <c r="KX43" s="433">
        <f t="shared" si="1209"/>
        <v>0</v>
      </c>
      <c r="KY43" s="139">
        <f t="shared" si="1232"/>
        <v>0</v>
      </c>
      <c r="KZ43" s="111">
        <f t="shared" si="1233"/>
        <v>0</v>
      </c>
      <c r="LA43" s="111"/>
      <c r="LB43" s="140"/>
      <c r="LC43" s="141" t="e">
        <f t="shared" si="1234"/>
        <v>#DIV/0!</v>
      </c>
      <c r="LD43" s="322">
        <f t="shared" si="1235"/>
        <v>0</v>
      </c>
      <c r="LE43" s="431">
        <f t="shared" si="1236"/>
        <v>0</v>
      </c>
      <c r="LF43" s="432">
        <f t="shared" si="1237"/>
        <v>0</v>
      </c>
      <c r="LG43" s="138">
        <f t="shared" si="1238"/>
        <v>0</v>
      </c>
      <c r="LH43" s="433">
        <f t="shared" si="1239"/>
        <v>9</v>
      </c>
      <c r="LI43" s="139">
        <f t="shared" si="1240"/>
        <v>0</v>
      </c>
      <c r="LJ43" s="111">
        <f t="shared" si="1241"/>
        <v>0</v>
      </c>
      <c r="LK43" s="111"/>
      <c r="LL43" s="140"/>
    </row>
    <row r="44" spans="1:324" ht="26.25" customHeight="1">
      <c r="A44" s="612"/>
      <c r="B44" s="12" t="s">
        <v>730</v>
      </c>
      <c r="C44" s="12" t="s">
        <v>839</v>
      </c>
      <c r="D44" s="12" t="s">
        <v>419</v>
      </c>
      <c r="E44" s="4" t="s">
        <v>33</v>
      </c>
      <c r="F44" s="323">
        <f t="shared" si="1015"/>
        <v>0</v>
      </c>
      <c r="G44" s="431">
        <f t="shared" si="1242"/>
        <v>0</v>
      </c>
      <c r="H44" s="432">
        <f t="shared" si="1243"/>
        <v>0</v>
      </c>
      <c r="I44" s="138">
        <f t="shared" si="1016"/>
        <v>0</v>
      </c>
      <c r="J44" s="433">
        <f t="shared" si="1244"/>
        <v>9</v>
      </c>
      <c r="K44" s="139">
        <f t="shared" si="1017"/>
        <v>0</v>
      </c>
      <c r="L44" s="111">
        <f t="shared" si="1018"/>
        <v>0</v>
      </c>
      <c r="M44" s="111"/>
      <c r="N44" s="140"/>
      <c r="O44" s="141">
        <f t="shared" si="1019"/>
        <v>0</v>
      </c>
      <c r="P44" s="323">
        <f t="shared" si="1020"/>
        <v>0</v>
      </c>
      <c r="Q44" s="431">
        <f t="shared" si="1021"/>
        <v>0</v>
      </c>
      <c r="R44" s="432">
        <f t="shared" si="1022"/>
        <v>0</v>
      </c>
      <c r="S44" s="138">
        <f t="shared" si="1023"/>
        <v>0</v>
      </c>
      <c r="T44" s="433">
        <f t="shared" si="1024"/>
        <v>9</v>
      </c>
      <c r="U44" s="139">
        <f t="shared" si="1025"/>
        <v>0</v>
      </c>
      <c r="V44" s="111">
        <f t="shared" si="1026"/>
        <v>0</v>
      </c>
      <c r="W44" s="111"/>
      <c r="X44" s="140"/>
      <c r="Y44" s="141">
        <f t="shared" si="1027"/>
        <v>0</v>
      </c>
      <c r="Z44" s="323">
        <f t="shared" si="1020"/>
        <v>0</v>
      </c>
      <c r="AA44" s="431">
        <f t="shared" si="1028"/>
        <v>0</v>
      </c>
      <c r="AB44" s="432">
        <f t="shared" si="1029"/>
        <v>0</v>
      </c>
      <c r="AC44" s="138">
        <f t="shared" si="1030"/>
        <v>0</v>
      </c>
      <c r="AD44" s="433">
        <f t="shared" si="1024"/>
        <v>9</v>
      </c>
      <c r="AE44" s="139">
        <f t="shared" si="1032"/>
        <v>0</v>
      </c>
      <c r="AF44" s="111">
        <f t="shared" si="1033"/>
        <v>0</v>
      </c>
      <c r="AG44" s="111"/>
      <c r="AH44" s="140"/>
      <c r="AI44" s="141">
        <f t="shared" si="1034"/>
        <v>0</v>
      </c>
      <c r="AJ44" s="323">
        <f t="shared" si="1020"/>
        <v>12</v>
      </c>
      <c r="AK44" s="431">
        <f t="shared" si="1035"/>
        <v>1.8689999999999998E-2</v>
      </c>
      <c r="AL44" s="432">
        <f t="shared" si="1036"/>
        <v>511.17</v>
      </c>
      <c r="AM44" s="138">
        <f t="shared" si="1037"/>
        <v>42.597499999999997</v>
      </c>
      <c r="AN44" s="433">
        <f t="shared" si="1024"/>
        <v>9</v>
      </c>
      <c r="AO44" s="139">
        <f t="shared" si="1039"/>
        <v>383.3775</v>
      </c>
      <c r="AP44" s="111">
        <f t="shared" si="1040"/>
        <v>4600.53</v>
      </c>
      <c r="AQ44" s="111"/>
      <c r="AR44" s="140"/>
      <c r="AS44" s="141">
        <f t="shared" si="1041"/>
        <v>0.42843999999999999</v>
      </c>
      <c r="AT44" s="323">
        <f t="shared" si="1020"/>
        <v>0</v>
      </c>
      <c r="AU44" s="431">
        <f t="shared" si="1042"/>
        <v>0</v>
      </c>
      <c r="AV44" s="432">
        <f t="shared" si="1043"/>
        <v>0</v>
      </c>
      <c r="AW44" s="138">
        <f t="shared" si="1044"/>
        <v>0</v>
      </c>
      <c r="AX44" s="433">
        <f t="shared" si="1024"/>
        <v>9</v>
      </c>
      <c r="AY44" s="139">
        <f t="shared" si="1046"/>
        <v>0</v>
      </c>
      <c r="AZ44" s="111">
        <f t="shared" si="1047"/>
        <v>0</v>
      </c>
      <c r="BA44" s="111"/>
      <c r="BB44" s="140"/>
      <c r="BC44" s="141">
        <f t="shared" si="1048"/>
        <v>0</v>
      </c>
      <c r="BD44" s="323">
        <f t="shared" si="1020"/>
        <v>0</v>
      </c>
      <c r="BE44" s="431">
        <f t="shared" si="1049"/>
        <v>0</v>
      </c>
      <c r="BF44" s="432">
        <f t="shared" si="1050"/>
        <v>0</v>
      </c>
      <c r="BG44" s="138">
        <f t="shared" si="1051"/>
        <v>0</v>
      </c>
      <c r="BH44" s="433">
        <f t="shared" si="1024"/>
        <v>9</v>
      </c>
      <c r="BI44" s="139">
        <f t="shared" si="1053"/>
        <v>0</v>
      </c>
      <c r="BJ44" s="111">
        <f t="shared" si="1054"/>
        <v>0</v>
      </c>
      <c r="BK44" s="111"/>
      <c r="BL44" s="140"/>
      <c r="BM44" s="141">
        <f t="shared" si="1055"/>
        <v>0</v>
      </c>
      <c r="BN44" s="323">
        <f t="shared" si="1020"/>
        <v>0</v>
      </c>
      <c r="BO44" s="431">
        <f t="shared" si="1056"/>
        <v>0</v>
      </c>
      <c r="BP44" s="432">
        <f t="shared" si="1057"/>
        <v>0</v>
      </c>
      <c r="BQ44" s="138">
        <f t="shared" si="1058"/>
        <v>0</v>
      </c>
      <c r="BR44" s="433">
        <f t="shared" si="1024"/>
        <v>9</v>
      </c>
      <c r="BS44" s="139">
        <f t="shared" si="1060"/>
        <v>0</v>
      </c>
      <c r="BT44" s="111">
        <f t="shared" si="1061"/>
        <v>0</v>
      </c>
      <c r="BU44" s="111"/>
      <c r="BV44" s="140"/>
      <c r="BW44" s="141">
        <f t="shared" si="1062"/>
        <v>0</v>
      </c>
      <c r="BX44" s="323">
        <f t="shared" si="1020"/>
        <v>0</v>
      </c>
      <c r="BY44" s="431">
        <f t="shared" si="1063"/>
        <v>0</v>
      </c>
      <c r="BZ44" s="432">
        <f t="shared" si="1064"/>
        <v>0</v>
      </c>
      <c r="CA44" s="138">
        <f t="shared" si="1065"/>
        <v>0</v>
      </c>
      <c r="CB44" s="433">
        <f t="shared" si="1024"/>
        <v>9</v>
      </c>
      <c r="CC44" s="139">
        <f t="shared" si="1067"/>
        <v>0</v>
      </c>
      <c r="CD44" s="111">
        <f t="shared" si="1068"/>
        <v>0</v>
      </c>
      <c r="CE44" s="111"/>
      <c r="CF44" s="140"/>
      <c r="CG44" s="141">
        <f t="shared" si="1069"/>
        <v>0</v>
      </c>
      <c r="CH44" s="323">
        <f t="shared" si="1070"/>
        <v>0</v>
      </c>
      <c r="CI44" s="431">
        <f t="shared" si="1071"/>
        <v>0</v>
      </c>
      <c r="CJ44" s="432">
        <f t="shared" si="1072"/>
        <v>0</v>
      </c>
      <c r="CK44" s="138">
        <f t="shared" si="1073"/>
        <v>0</v>
      </c>
      <c r="CL44" s="433">
        <f t="shared" si="1074"/>
        <v>9</v>
      </c>
      <c r="CM44" s="139">
        <f t="shared" si="1075"/>
        <v>0</v>
      </c>
      <c r="CN44" s="111">
        <f t="shared" si="1076"/>
        <v>0</v>
      </c>
      <c r="CO44" s="111"/>
      <c r="CP44" s="140"/>
      <c r="CQ44" s="141">
        <f t="shared" si="1077"/>
        <v>0</v>
      </c>
      <c r="CR44" s="323">
        <f t="shared" si="1070"/>
        <v>0</v>
      </c>
      <c r="CS44" s="431">
        <f t="shared" si="1078"/>
        <v>0</v>
      </c>
      <c r="CT44" s="432">
        <f t="shared" si="1079"/>
        <v>0</v>
      </c>
      <c r="CU44" s="138">
        <f t="shared" si="1080"/>
        <v>0</v>
      </c>
      <c r="CV44" s="433">
        <f t="shared" si="1074"/>
        <v>9</v>
      </c>
      <c r="CW44" s="139">
        <f t="shared" si="1082"/>
        <v>0</v>
      </c>
      <c r="CX44" s="111">
        <f t="shared" si="1083"/>
        <v>0</v>
      </c>
      <c r="CY44" s="111"/>
      <c r="CZ44" s="140"/>
      <c r="DA44" s="141">
        <f t="shared" si="1084"/>
        <v>0</v>
      </c>
      <c r="DB44" s="323">
        <f t="shared" si="1070"/>
        <v>0</v>
      </c>
      <c r="DC44" s="431">
        <f t="shared" si="1085"/>
        <v>0</v>
      </c>
      <c r="DD44" s="432">
        <f t="shared" si="1086"/>
        <v>0</v>
      </c>
      <c r="DE44" s="138">
        <f t="shared" si="1087"/>
        <v>0</v>
      </c>
      <c r="DF44" s="433">
        <f t="shared" si="1074"/>
        <v>9</v>
      </c>
      <c r="DG44" s="139">
        <f t="shared" si="1089"/>
        <v>0</v>
      </c>
      <c r="DH44" s="111">
        <f t="shared" si="1090"/>
        <v>0</v>
      </c>
      <c r="DI44" s="111"/>
      <c r="DJ44" s="140"/>
      <c r="DK44" s="141">
        <f t="shared" si="1091"/>
        <v>0</v>
      </c>
      <c r="DL44" s="323">
        <f t="shared" si="1070"/>
        <v>0</v>
      </c>
      <c r="DM44" s="431">
        <f t="shared" si="1092"/>
        <v>0</v>
      </c>
      <c r="DN44" s="432">
        <f t="shared" si="1093"/>
        <v>0</v>
      </c>
      <c r="DO44" s="138">
        <f t="shared" si="1094"/>
        <v>0</v>
      </c>
      <c r="DP44" s="433">
        <f t="shared" si="1074"/>
        <v>9</v>
      </c>
      <c r="DQ44" s="139">
        <f t="shared" si="1096"/>
        <v>0</v>
      </c>
      <c r="DR44" s="111">
        <f t="shared" si="1097"/>
        <v>0</v>
      </c>
      <c r="DS44" s="111"/>
      <c r="DT44" s="140"/>
      <c r="DU44" s="141">
        <f t="shared" si="1098"/>
        <v>0</v>
      </c>
      <c r="DV44" s="323">
        <f t="shared" si="1070"/>
        <v>23</v>
      </c>
      <c r="DW44" s="431">
        <f t="shared" si="1099"/>
        <v>2.9950000000000001E-2</v>
      </c>
      <c r="DX44" s="432">
        <f t="shared" si="1100"/>
        <v>4209.7700000000004</v>
      </c>
      <c r="DY44" s="138">
        <f t="shared" si="1101"/>
        <v>183.03347826000001</v>
      </c>
      <c r="DZ44" s="433">
        <f t="shared" si="1074"/>
        <v>9</v>
      </c>
      <c r="EA44" s="139">
        <f t="shared" si="1103"/>
        <v>1647.3013000000001</v>
      </c>
      <c r="EB44" s="111">
        <f t="shared" si="1104"/>
        <v>37887.93</v>
      </c>
      <c r="EC44" s="111"/>
      <c r="ED44" s="140"/>
      <c r="EE44" s="141">
        <f t="shared" si="1105"/>
        <v>1.8409199999999999</v>
      </c>
      <c r="EF44" s="323">
        <f t="shared" si="1070"/>
        <v>0</v>
      </c>
      <c r="EG44" s="431">
        <f t="shared" si="1106"/>
        <v>0</v>
      </c>
      <c r="EH44" s="432">
        <f t="shared" si="1107"/>
        <v>0</v>
      </c>
      <c r="EI44" s="138">
        <f t="shared" si="1108"/>
        <v>0</v>
      </c>
      <c r="EJ44" s="433">
        <f t="shared" si="1074"/>
        <v>9</v>
      </c>
      <c r="EK44" s="139">
        <f t="shared" si="1110"/>
        <v>0</v>
      </c>
      <c r="EL44" s="111">
        <f t="shared" si="1111"/>
        <v>0</v>
      </c>
      <c r="EM44" s="111"/>
      <c r="EN44" s="140"/>
      <c r="EO44" s="141">
        <f t="shared" si="1112"/>
        <v>0</v>
      </c>
      <c r="EP44" s="323">
        <f t="shared" si="1070"/>
        <v>7</v>
      </c>
      <c r="EQ44" s="431">
        <f t="shared" si="1113"/>
        <v>8.3899999999999999E-3</v>
      </c>
      <c r="ER44" s="432">
        <f t="shared" si="1114"/>
        <v>1006.8</v>
      </c>
      <c r="ES44" s="138">
        <f t="shared" si="1115"/>
        <v>143.82857143000001</v>
      </c>
      <c r="ET44" s="433">
        <f t="shared" si="1074"/>
        <v>9</v>
      </c>
      <c r="EU44" s="139">
        <f t="shared" si="1117"/>
        <v>1294.45714</v>
      </c>
      <c r="EV44" s="111">
        <f t="shared" si="1118"/>
        <v>9061.2000000000007</v>
      </c>
      <c r="EW44" s="111"/>
      <c r="EX44" s="140"/>
      <c r="EY44" s="141">
        <f t="shared" si="1119"/>
        <v>1.4466000000000001</v>
      </c>
      <c r="EZ44" s="323">
        <f t="shared" si="1120"/>
        <v>27</v>
      </c>
      <c r="FA44" s="431">
        <f t="shared" si="1121"/>
        <v>3.2070000000000001E-2</v>
      </c>
      <c r="FB44" s="432">
        <f t="shared" si="1122"/>
        <v>2116.62</v>
      </c>
      <c r="FC44" s="138">
        <f t="shared" si="1123"/>
        <v>78.393333330000004</v>
      </c>
      <c r="FD44" s="433">
        <f t="shared" si="1124"/>
        <v>9</v>
      </c>
      <c r="FE44" s="139">
        <f t="shared" si="1125"/>
        <v>705.54</v>
      </c>
      <c r="FF44" s="111">
        <f t="shared" si="1126"/>
        <v>19049.580000000002</v>
      </c>
      <c r="FG44" s="111"/>
      <c r="FH44" s="140"/>
      <c r="FI44" s="141">
        <f t="shared" si="1127"/>
        <v>0.78847</v>
      </c>
      <c r="FJ44" s="323">
        <f t="shared" si="1120"/>
        <v>0</v>
      </c>
      <c r="FK44" s="431">
        <f t="shared" si="1128"/>
        <v>0</v>
      </c>
      <c r="FL44" s="432">
        <f t="shared" si="1129"/>
        <v>0</v>
      </c>
      <c r="FM44" s="138">
        <f t="shared" si="1130"/>
        <v>0</v>
      </c>
      <c r="FN44" s="433">
        <f t="shared" si="1124"/>
        <v>9</v>
      </c>
      <c r="FO44" s="139">
        <f t="shared" si="1132"/>
        <v>0</v>
      </c>
      <c r="FP44" s="111">
        <f t="shared" si="1133"/>
        <v>0</v>
      </c>
      <c r="FQ44" s="111"/>
      <c r="FR44" s="140"/>
      <c r="FS44" s="141">
        <f t="shared" si="1134"/>
        <v>0</v>
      </c>
      <c r="FT44" s="323">
        <f t="shared" si="1120"/>
        <v>0</v>
      </c>
      <c r="FU44" s="431">
        <f t="shared" si="1135"/>
        <v>0</v>
      </c>
      <c r="FV44" s="432">
        <f t="shared" si="1136"/>
        <v>0</v>
      </c>
      <c r="FW44" s="138">
        <f t="shared" si="1137"/>
        <v>0</v>
      </c>
      <c r="FX44" s="433">
        <f t="shared" si="1124"/>
        <v>9</v>
      </c>
      <c r="FY44" s="139">
        <f t="shared" si="1139"/>
        <v>0</v>
      </c>
      <c r="FZ44" s="111">
        <f t="shared" si="1140"/>
        <v>0</v>
      </c>
      <c r="GA44" s="111"/>
      <c r="GB44" s="140"/>
      <c r="GC44" s="141">
        <f t="shared" si="1141"/>
        <v>0</v>
      </c>
      <c r="GD44" s="323">
        <f t="shared" si="1120"/>
        <v>40</v>
      </c>
      <c r="GE44" s="431">
        <f t="shared" si="1142"/>
        <v>8.1629999999999994E-2</v>
      </c>
      <c r="GF44" s="432">
        <f t="shared" si="1143"/>
        <v>2710.12</v>
      </c>
      <c r="GG44" s="138">
        <f t="shared" si="1144"/>
        <v>67.753</v>
      </c>
      <c r="GH44" s="433">
        <f t="shared" si="1124"/>
        <v>9</v>
      </c>
      <c r="GI44" s="139">
        <f t="shared" si="1146"/>
        <v>609.77700000000004</v>
      </c>
      <c r="GJ44" s="111">
        <f t="shared" si="1147"/>
        <v>24391.08</v>
      </c>
      <c r="GK44" s="111"/>
      <c r="GL44" s="140"/>
      <c r="GM44" s="141">
        <f t="shared" si="1148"/>
        <v>0.68145</v>
      </c>
      <c r="GN44" s="323">
        <f t="shared" si="1120"/>
        <v>11</v>
      </c>
      <c r="GO44" s="431">
        <f t="shared" si="1149"/>
        <v>1.291E-2</v>
      </c>
      <c r="GP44" s="432">
        <f t="shared" si="1150"/>
        <v>1710.58</v>
      </c>
      <c r="GQ44" s="138">
        <f t="shared" si="1151"/>
        <v>155.50727273000001</v>
      </c>
      <c r="GR44" s="433">
        <f t="shared" si="1152"/>
        <v>9</v>
      </c>
      <c r="GS44" s="139">
        <f t="shared" si="1153"/>
        <v>1399.5654500000001</v>
      </c>
      <c r="GT44" s="111">
        <f t="shared" si="1154"/>
        <v>15395.22</v>
      </c>
      <c r="GU44" s="111"/>
      <c r="GV44" s="140"/>
      <c r="GW44" s="141">
        <f t="shared" si="1155"/>
        <v>1.5640700000000001</v>
      </c>
      <c r="GX44" s="323">
        <f t="shared" si="1120"/>
        <v>0</v>
      </c>
      <c r="GY44" s="431">
        <f t="shared" si="1156"/>
        <v>0</v>
      </c>
      <c r="GZ44" s="432">
        <f t="shared" si="1157"/>
        <v>0</v>
      </c>
      <c r="HA44" s="138">
        <f t="shared" si="1158"/>
        <v>0</v>
      </c>
      <c r="HB44" s="433">
        <f t="shared" si="1152"/>
        <v>9</v>
      </c>
      <c r="HC44" s="139">
        <f t="shared" si="1160"/>
        <v>0</v>
      </c>
      <c r="HD44" s="111">
        <f t="shared" si="1161"/>
        <v>0</v>
      </c>
      <c r="HE44" s="111"/>
      <c r="HF44" s="140"/>
      <c r="HG44" s="141">
        <f t="shared" si="1162"/>
        <v>0</v>
      </c>
      <c r="HH44" s="323">
        <f t="shared" si="1120"/>
        <v>27</v>
      </c>
      <c r="HI44" s="431">
        <f t="shared" si="1163"/>
        <v>2.443E-2</v>
      </c>
      <c r="HJ44" s="432">
        <f t="shared" si="1164"/>
        <v>2916.94</v>
      </c>
      <c r="HK44" s="138">
        <f t="shared" si="1165"/>
        <v>108.03481481</v>
      </c>
      <c r="HL44" s="433">
        <f t="shared" si="1152"/>
        <v>9</v>
      </c>
      <c r="HM44" s="139">
        <f t="shared" si="1167"/>
        <v>972.31332999999995</v>
      </c>
      <c r="HN44" s="111">
        <f t="shared" si="1168"/>
        <v>26252.46</v>
      </c>
      <c r="HO44" s="111"/>
      <c r="HP44" s="140"/>
      <c r="HQ44" s="141">
        <f t="shared" si="1169"/>
        <v>1.0866</v>
      </c>
      <c r="HR44" s="323">
        <f t="shared" si="1170"/>
        <v>0</v>
      </c>
      <c r="HS44" s="431">
        <f t="shared" si="1171"/>
        <v>0</v>
      </c>
      <c r="HT44" s="432">
        <f t="shared" si="1172"/>
        <v>0</v>
      </c>
      <c r="HU44" s="138">
        <f t="shared" si="1173"/>
        <v>0</v>
      </c>
      <c r="HV44" s="433">
        <f t="shared" si="1152"/>
        <v>9</v>
      </c>
      <c r="HW44" s="139">
        <f t="shared" si="1175"/>
        <v>0</v>
      </c>
      <c r="HX44" s="111">
        <f t="shared" si="1176"/>
        <v>0</v>
      </c>
      <c r="HY44" s="111"/>
      <c r="HZ44" s="140"/>
      <c r="IA44" s="141">
        <f t="shared" si="1177"/>
        <v>0</v>
      </c>
      <c r="IB44" s="323">
        <f t="shared" si="1170"/>
        <v>15</v>
      </c>
      <c r="IC44" s="431">
        <f t="shared" si="1178"/>
        <v>3.3329999999999999E-2</v>
      </c>
      <c r="ID44" s="432">
        <f t="shared" si="1179"/>
        <v>1412.86</v>
      </c>
      <c r="IE44" s="138">
        <f t="shared" si="1180"/>
        <v>94.190666669999999</v>
      </c>
      <c r="IF44" s="433">
        <f t="shared" si="1181"/>
        <v>9</v>
      </c>
      <c r="IG44" s="139">
        <f t="shared" si="1182"/>
        <v>847.71600000000001</v>
      </c>
      <c r="IH44" s="111">
        <f t="shared" si="1183"/>
        <v>12715.74</v>
      </c>
      <c r="II44" s="111"/>
      <c r="IJ44" s="140"/>
      <c r="IK44" s="141">
        <f t="shared" si="1184"/>
        <v>0.94735000000000003</v>
      </c>
      <c r="IL44" s="323">
        <f t="shared" si="1170"/>
        <v>0</v>
      </c>
      <c r="IM44" s="431">
        <f t="shared" si="1185"/>
        <v>0</v>
      </c>
      <c r="IN44" s="432">
        <f t="shared" si="1186"/>
        <v>0</v>
      </c>
      <c r="IO44" s="138">
        <f t="shared" si="1187"/>
        <v>0</v>
      </c>
      <c r="IP44" s="433">
        <f t="shared" si="1181"/>
        <v>9</v>
      </c>
      <c r="IQ44" s="139">
        <f t="shared" si="1189"/>
        <v>0</v>
      </c>
      <c r="IR44" s="111">
        <f t="shared" si="1190"/>
        <v>0</v>
      </c>
      <c r="IS44" s="111"/>
      <c r="IT44" s="140"/>
      <c r="IU44" s="141">
        <f t="shared" si="1191"/>
        <v>0</v>
      </c>
      <c r="IV44" s="323">
        <f t="shared" si="1170"/>
        <v>0</v>
      </c>
      <c r="IW44" s="431">
        <f t="shared" si="1192"/>
        <v>0</v>
      </c>
      <c r="IX44" s="432">
        <f t="shared" si="1193"/>
        <v>0</v>
      </c>
      <c r="IY44" s="138">
        <f t="shared" si="1194"/>
        <v>0</v>
      </c>
      <c r="IZ44" s="433">
        <f t="shared" si="1181"/>
        <v>9</v>
      </c>
      <c r="JA44" s="139">
        <f t="shared" si="1196"/>
        <v>0</v>
      </c>
      <c r="JB44" s="111">
        <f t="shared" si="1197"/>
        <v>0</v>
      </c>
      <c r="JC44" s="111"/>
      <c r="JD44" s="140"/>
      <c r="JE44" s="141">
        <f t="shared" si="1198"/>
        <v>0</v>
      </c>
      <c r="JF44" s="323">
        <f t="shared" si="1170"/>
        <v>0</v>
      </c>
      <c r="JG44" s="431">
        <f t="shared" si="1199"/>
        <v>0</v>
      </c>
      <c r="JH44" s="432">
        <f t="shared" si="1200"/>
        <v>0</v>
      </c>
      <c r="JI44" s="138">
        <f t="shared" si="1201"/>
        <v>0</v>
      </c>
      <c r="JJ44" s="433">
        <f t="shared" si="1181"/>
        <v>9</v>
      </c>
      <c r="JK44" s="139">
        <f t="shared" si="1203"/>
        <v>0</v>
      </c>
      <c r="JL44" s="111">
        <f t="shared" si="1204"/>
        <v>0</v>
      </c>
      <c r="JM44" s="111"/>
      <c r="JN44" s="140"/>
      <c r="JO44" s="141">
        <f t="shared" si="1205"/>
        <v>0</v>
      </c>
      <c r="JP44" s="323">
        <f t="shared" si="1170"/>
        <v>26</v>
      </c>
      <c r="JQ44" s="431">
        <f t="shared" si="1206"/>
        <v>2.0629999999999999E-2</v>
      </c>
      <c r="JR44" s="432">
        <f t="shared" si="1207"/>
        <v>2888.2</v>
      </c>
      <c r="JS44" s="138">
        <f t="shared" si="1208"/>
        <v>111.08461538</v>
      </c>
      <c r="JT44" s="433">
        <f t="shared" si="1209"/>
        <v>9</v>
      </c>
      <c r="JU44" s="139">
        <f t="shared" si="1210"/>
        <v>999.76153999999997</v>
      </c>
      <c r="JV44" s="111">
        <f t="shared" si="1211"/>
        <v>25993.8</v>
      </c>
      <c r="JW44" s="111"/>
      <c r="JX44" s="140"/>
      <c r="JY44" s="141">
        <f t="shared" si="1212"/>
        <v>1.11727</v>
      </c>
      <c r="JZ44" s="323">
        <f t="shared" si="1170"/>
        <v>0</v>
      </c>
      <c r="KA44" s="431">
        <f t="shared" si="1213"/>
        <v>0</v>
      </c>
      <c r="KB44" s="432">
        <f t="shared" si="1214"/>
        <v>0</v>
      </c>
      <c r="KC44" s="138">
        <f t="shared" si="1215"/>
        <v>0</v>
      </c>
      <c r="KD44" s="433">
        <f t="shared" si="1209"/>
        <v>9</v>
      </c>
      <c r="KE44" s="139">
        <f t="shared" si="1217"/>
        <v>0</v>
      </c>
      <c r="KF44" s="111">
        <f t="shared" si="1218"/>
        <v>0</v>
      </c>
      <c r="KG44" s="111"/>
      <c r="KH44" s="140"/>
      <c r="KI44" s="141">
        <f t="shared" si="1219"/>
        <v>0</v>
      </c>
      <c r="KJ44" s="323">
        <f t="shared" si="1220"/>
        <v>0</v>
      </c>
      <c r="KK44" s="431">
        <f t="shared" si="1221"/>
        <v>0</v>
      </c>
      <c r="KL44" s="432">
        <f t="shared" si="1222"/>
        <v>0</v>
      </c>
      <c r="KM44" s="138">
        <f t="shared" si="1223"/>
        <v>0</v>
      </c>
      <c r="KN44" s="433">
        <f t="shared" si="1209"/>
        <v>9</v>
      </c>
      <c r="KO44" s="139">
        <f t="shared" si="1225"/>
        <v>0</v>
      </c>
      <c r="KP44" s="111">
        <f t="shared" si="1226"/>
        <v>0</v>
      </c>
      <c r="KQ44" s="111"/>
      <c r="KR44" s="140"/>
      <c r="KS44" s="141">
        <f t="shared" si="1227"/>
        <v>0</v>
      </c>
      <c r="KT44" s="323">
        <f t="shared" si="1220"/>
        <v>0</v>
      </c>
      <c r="KU44" s="431" t="e">
        <f t="shared" si="1228"/>
        <v>#DIV/0!</v>
      </c>
      <c r="KV44" s="432" t="e">
        <f t="shared" si="1229"/>
        <v>#DIV/0!</v>
      </c>
      <c r="KW44" s="138">
        <f t="shared" si="1230"/>
        <v>0</v>
      </c>
      <c r="KX44" s="433">
        <f t="shared" si="1209"/>
        <v>0</v>
      </c>
      <c r="KY44" s="139">
        <f t="shared" si="1232"/>
        <v>0</v>
      </c>
      <c r="KZ44" s="111">
        <f t="shared" si="1233"/>
        <v>0</v>
      </c>
      <c r="LA44" s="111"/>
      <c r="LB44" s="140"/>
      <c r="LC44" s="141">
        <f t="shared" si="1234"/>
        <v>0</v>
      </c>
      <c r="LD44" s="322">
        <f t="shared" si="1235"/>
        <v>188</v>
      </c>
      <c r="LE44" s="431">
        <f t="shared" si="1236"/>
        <v>7.0800000000000004E-3</v>
      </c>
      <c r="LF44" s="432">
        <f t="shared" si="1237"/>
        <v>18691.91</v>
      </c>
      <c r="LG44" s="138">
        <f t="shared" si="1238"/>
        <v>99.42505319</v>
      </c>
      <c r="LH44" s="433">
        <f t="shared" si="1239"/>
        <v>9</v>
      </c>
      <c r="LI44" s="139">
        <f t="shared" si="1240"/>
        <v>894.82547999999997</v>
      </c>
      <c r="LJ44" s="111">
        <f t="shared" si="1241"/>
        <v>168227.19</v>
      </c>
      <c r="LK44" s="111"/>
      <c r="LL44" s="140"/>
    </row>
    <row r="45" spans="1:324" ht="27.75" customHeight="1">
      <c r="A45" s="612"/>
      <c r="B45" s="12" t="s">
        <v>731</v>
      </c>
      <c r="C45" s="12" t="s">
        <v>840</v>
      </c>
      <c r="D45" s="12" t="s">
        <v>422</v>
      </c>
      <c r="E45" s="4" t="s">
        <v>33</v>
      </c>
      <c r="F45" s="323">
        <f t="shared" si="1015"/>
        <v>1</v>
      </c>
      <c r="G45" s="431">
        <f t="shared" si="1242"/>
        <v>1.6100000000000001E-3</v>
      </c>
      <c r="H45" s="432">
        <f t="shared" si="1243"/>
        <v>77.099999999999994</v>
      </c>
      <c r="I45" s="138">
        <f t="shared" si="1016"/>
        <v>77.099999999999994</v>
      </c>
      <c r="J45" s="433">
        <f t="shared" si="1244"/>
        <v>9</v>
      </c>
      <c r="K45" s="139">
        <f t="shared" si="1017"/>
        <v>693.9</v>
      </c>
      <c r="L45" s="111">
        <f t="shared" si="1018"/>
        <v>693.9</v>
      </c>
      <c r="M45" s="111"/>
      <c r="N45" s="140"/>
      <c r="O45" s="141">
        <f t="shared" si="1019"/>
        <v>0.77515000000000001</v>
      </c>
      <c r="P45" s="323">
        <f t="shared" si="1020"/>
        <v>3</v>
      </c>
      <c r="Q45" s="431">
        <f t="shared" si="1021"/>
        <v>2.7499999999999998E-3</v>
      </c>
      <c r="R45" s="432">
        <f t="shared" si="1022"/>
        <v>256.58</v>
      </c>
      <c r="S45" s="138">
        <f t="shared" si="1023"/>
        <v>85.526666669999997</v>
      </c>
      <c r="T45" s="433">
        <f t="shared" si="1024"/>
        <v>9</v>
      </c>
      <c r="U45" s="139">
        <f t="shared" si="1025"/>
        <v>769.74</v>
      </c>
      <c r="V45" s="111">
        <f t="shared" si="1026"/>
        <v>2309.2199999999998</v>
      </c>
      <c r="W45" s="111"/>
      <c r="X45" s="140"/>
      <c r="Y45" s="141">
        <f t="shared" si="1027"/>
        <v>0.85987000000000002</v>
      </c>
      <c r="Z45" s="323">
        <f t="shared" si="1020"/>
        <v>0</v>
      </c>
      <c r="AA45" s="431">
        <f t="shared" si="1028"/>
        <v>0</v>
      </c>
      <c r="AB45" s="432">
        <f t="shared" si="1029"/>
        <v>0</v>
      </c>
      <c r="AC45" s="138">
        <f t="shared" si="1030"/>
        <v>0</v>
      </c>
      <c r="AD45" s="433">
        <f t="shared" si="1024"/>
        <v>9</v>
      </c>
      <c r="AE45" s="139">
        <f t="shared" si="1032"/>
        <v>0</v>
      </c>
      <c r="AF45" s="111">
        <f t="shared" si="1033"/>
        <v>0</v>
      </c>
      <c r="AG45" s="111"/>
      <c r="AH45" s="140"/>
      <c r="AI45" s="141">
        <f t="shared" si="1034"/>
        <v>0</v>
      </c>
      <c r="AJ45" s="323">
        <f t="shared" si="1020"/>
        <v>0</v>
      </c>
      <c r="AK45" s="431">
        <f t="shared" si="1035"/>
        <v>0</v>
      </c>
      <c r="AL45" s="432">
        <f t="shared" si="1036"/>
        <v>0</v>
      </c>
      <c r="AM45" s="138">
        <f t="shared" si="1037"/>
        <v>0</v>
      </c>
      <c r="AN45" s="433">
        <f t="shared" si="1024"/>
        <v>9</v>
      </c>
      <c r="AO45" s="139">
        <f t="shared" si="1039"/>
        <v>0</v>
      </c>
      <c r="AP45" s="111">
        <f t="shared" si="1040"/>
        <v>0</v>
      </c>
      <c r="AQ45" s="111"/>
      <c r="AR45" s="140"/>
      <c r="AS45" s="141">
        <f t="shared" si="1041"/>
        <v>0</v>
      </c>
      <c r="AT45" s="323">
        <f t="shared" si="1020"/>
        <v>3</v>
      </c>
      <c r="AU45" s="431">
        <f t="shared" si="1042"/>
        <v>3.14E-3</v>
      </c>
      <c r="AV45" s="432">
        <f t="shared" si="1043"/>
        <v>188.68</v>
      </c>
      <c r="AW45" s="138">
        <f t="shared" si="1044"/>
        <v>62.893333329999997</v>
      </c>
      <c r="AX45" s="433">
        <f t="shared" si="1024"/>
        <v>9</v>
      </c>
      <c r="AY45" s="139">
        <f t="shared" si="1046"/>
        <v>566.04</v>
      </c>
      <c r="AZ45" s="111">
        <f t="shared" si="1047"/>
        <v>1698.12</v>
      </c>
      <c r="BA45" s="111"/>
      <c r="BB45" s="140"/>
      <c r="BC45" s="141">
        <f t="shared" si="1048"/>
        <v>0.63231999999999999</v>
      </c>
      <c r="BD45" s="323">
        <f t="shared" si="1020"/>
        <v>0</v>
      </c>
      <c r="BE45" s="431">
        <f t="shared" si="1049"/>
        <v>0</v>
      </c>
      <c r="BF45" s="432">
        <f t="shared" si="1050"/>
        <v>0</v>
      </c>
      <c r="BG45" s="138">
        <f t="shared" si="1051"/>
        <v>0</v>
      </c>
      <c r="BH45" s="433">
        <f t="shared" si="1024"/>
        <v>9</v>
      </c>
      <c r="BI45" s="139">
        <f t="shared" si="1053"/>
        <v>0</v>
      </c>
      <c r="BJ45" s="111">
        <f t="shared" si="1054"/>
        <v>0</v>
      </c>
      <c r="BK45" s="111"/>
      <c r="BL45" s="140"/>
      <c r="BM45" s="141">
        <f t="shared" si="1055"/>
        <v>0</v>
      </c>
      <c r="BN45" s="323">
        <f t="shared" si="1020"/>
        <v>1</v>
      </c>
      <c r="BO45" s="431">
        <f t="shared" si="1056"/>
        <v>1.4599999999999999E-3</v>
      </c>
      <c r="BP45" s="432">
        <f t="shared" si="1057"/>
        <v>83.63</v>
      </c>
      <c r="BQ45" s="138">
        <f t="shared" si="1058"/>
        <v>83.63</v>
      </c>
      <c r="BR45" s="433">
        <f t="shared" si="1024"/>
        <v>9</v>
      </c>
      <c r="BS45" s="139">
        <f t="shared" si="1060"/>
        <v>752.67</v>
      </c>
      <c r="BT45" s="111">
        <f t="shared" si="1061"/>
        <v>752.67</v>
      </c>
      <c r="BU45" s="111"/>
      <c r="BV45" s="140"/>
      <c r="BW45" s="141">
        <f t="shared" si="1062"/>
        <v>0.84080999999999995</v>
      </c>
      <c r="BX45" s="323">
        <f t="shared" si="1020"/>
        <v>0</v>
      </c>
      <c r="BY45" s="431">
        <f t="shared" si="1063"/>
        <v>0</v>
      </c>
      <c r="BZ45" s="432">
        <f t="shared" si="1064"/>
        <v>0</v>
      </c>
      <c r="CA45" s="138">
        <f t="shared" si="1065"/>
        <v>0</v>
      </c>
      <c r="CB45" s="433">
        <f t="shared" si="1024"/>
        <v>9</v>
      </c>
      <c r="CC45" s="139">
        <f t="shared" si="1067"/>
        <v>0</v>
      </c>
      <c r="CD45" s="111">
        <f t="shared" si="1068"/>
        <v>0</v>
      </c>
      <c r="CE45" s="111"/>
      <c r="CF45" s="140"/>
      <c r="CG45" s="141">
        <f t="shared" si="1069"/>
        <v>0</v>
      </c>
      <c r="CH45" s="323">
        <f t="shared" si="1070"/>
        <v>3</v>
      </c>
      <c r="CI45" s="431">
        <f t="shared" si="1071"/>
        <v>2.99E-3</v>
      </c>
      <c r="CJ45" s="432">
        <f t="shared" si="1072"/>
        <v>481.87</v>
      </c>
      <c r="CK45" s="138">
        <f t="shared" si="1073"/>
        <v>160.62333333000001</v>
      </c>
      <c r="CL45" s="433">
        <f t="shared" si="1074"/>
        <v>9</v>
      </c>
      <c r="CM45" s="139">
        <f t="shared" si="1075"/>
        <v>1445.61</v>
      </c>
      <c r="CN45" s="111">
        <f t="shared" si="1076"/>
        <v>4336.83</v>
      </c>
      <c r="CO45" s="111"/>
      <c r="CP45" s="140"/>
      <c r="CQ45" s="141">
        <f t="shared" si="1077"/>
        <v>1.6148899999999999</v>
      </c>
      <c r="CR45" s="323">
        <f t="shared" si="1070"/>
        <v>0</v>
      </c>
      <c r="CS45" s="431">
        <f t="shared" si="1078"/>
        <v>0</v>
      </c>
      <c r="CT45" s="432">
        <f t="shared" si="1079"/>
        <v>0</v>
      </c>
      <c r="CU45" s="138">
        <f t="shared" si="1080"/>
        <v>0</v>
      </c>
      <c r="CV45" s="433">
        <f t="shared" si="1074"/>
        <v>9</v>
      </c>
      <c r="CW45" s="139">
        <f t="shared" si="1082"/>
        <v>0</v>
      </c>
      <c r="CX45" s="111">
        <f t="shared" si="1083"/>
        <v>0</v>
      </c>
      <c r="CY45" s="111"/>
      <c r="CZ45" s="140"/>
      <c r="DA45" s="141">
        <f t="shared" si="1084"/>
        <v>0</v>
      </c>
      <c r="DB45" s="323">
        <f t="shared" si="1070"/>
        <v>0</v>
      </c>
      <c r="DC45" s="431">
        <f t="shared" si="1085"/>
        <v>0</v>
      </c>
      <c r="DD45" s="432">
        <f t="shared" si="1086"/>
        <v>0</v>
      </c>
      <c r="DE45" s="138">
        <f t="shared" si="1087"/>
        <v>0</v>
      </c>
      <c r="DF45" s="433">
        <f t="shared" si="1074"/>
        <v>9</v>
      </c>
      <c r="DG45" s="139">
        <f t="shared" si="1089"/>
        <v>0</v>
      </c>
      <c r="DH45" s="111">
        <f t="shared" si="1090"/>
        <v>0</v>
      </c>
      <c r="DI45" s="111"/>
      <c r="DJ45" s="140"/>
      <c r="DK45" s="141">
        <f t="shared" si="1091"/>
        <v>0</v>
      </c>
      <c r="DL45" s="323">
        <f t="shared" si="1070"/>
        <v>0</v>
      </c>
      <c r="DM45" s="431">
        <f t="shared" si="1092"/>
        <v>0</v>
      </c>
      <c r="DN45" s="432">
        <f t="shared" si="1093"/>
        <v>0</v>
      </c>
      <c r="DO45" s="138">
        <f t="shared" si="1094"/>
        <v>0</v>
      </c>
      <c r="DP45" s="433">
        <f t="shared" si="1074"/>
        <v>9</v>
      </c>
      <c r="DQ45" s="139">
        <f t="shared" si="1096"/>
        <v>0</v>
      </c>
      <c r="DR45" s="111">
        <f t="shared" si="1097"/>
        <v>0</v>
      </c>
      <c r="DS45" s="111"/>
      <c r="DT45" s="140"/>
      <c r="DU45" s="141">
        <f t="shared" si="1098"/>
        <v>0</v>
      </c>
      <c r="DV45" s="323">
        <f t="shared" si="1070"/>
        <v>2</v>
      </c>
      <c r="DW45" s="431">
        <f t="shared" si="1099"/>
        <v>2.5999999999999999E-3</v>
      </c>
      <c r="DX45" s="432">
        <f t="shared" si="1100"/>
        <v>365.46</v>
      </c>
      <c r="DY45" s="138">
        <f t="shared" si="1101"/>
        <v>182.73</v>
      </c>
      <c r="DZ45" s="433">
        <f t="shared" si="1074"/>
        <v>9</v>
      </c>
      <c r="EA45" s="139">
        <f t="shared" si="1103"/>
        <v>1644.57</v>
      </c>
      <c r="EB45" s="111">
        <f t="shared" si="1104"/>
        <v>3289.14</v>
      </c>
      <c r="EC45" s="111"/>
      <c r="ED45" s="140"/>
      <c r="EE45" s="141">
        <f t="shared" si="1105"/>
        <v>1.83714</v>
      </c>
      <c r="EF45" s="323">
        <f t="shared" si="1070"/>
        <v>1</v>
      </c>
      <c r="EG45" s="431">
        <f t="shared" si="1106"/>
        <v>1.1199999999999999E-3</v>
      </c>
      <c r="EH45" s="432">
        <f t="shared" si="1107"/>
        <v>71.599999999999994</v>
      </c>
      <c r="EI45" s="138">
        <f t="shared" si="1108"/>
        <v>71.599999999999994</v>
      </c>
      <c r="EJ45" s="433">
        <f t="shared" si="1074"/>
        <v>9</v>
      </c>
      <c r="EK45" s="139">
        <f t="shared" si="1110"/>
        <v>644.4</v>
      </c>
      <c r="EL45" s="111">
        <f t="shared" si="1111"/>
        <v>644.4</v>
      </c>
      <c r="EM45" s="111"/>
      <c r="EN45" s="140"/>
      <c r="EO45" s="141">
        <f t="shared" si="1112"/>
        <v>0.71986000000000006</v>
      </c>
      <c r="EP45" s="323">
        <f t="shared" si="1070"/>
        <v>0</v>
      </c>
      <c r="EQ45" s="431">
        <f t="shared" si="1113"/>
        <v>0</v>
      </c>
      <c r="ER45" s="432">
        <f t="shared" si="1114"/>
        <v>0</v>
      </c>
      <c r="ES45" s="138">
        <f t="shared" si="1115"/>
        <v>0</v>
      </c>
      <c r="ET45" s="433">
        <f t="shared" si="1074"/>
        <v>9</v>
      </c>
      <c r="EU45" s="139">
        <f t="shared" si="1117"/>
        <v>0</v>
      </c>
      <c r="EV45" s="111">
        <f t="shared" si="1118"/>
        <v>0</v>
      </c>
      <c r="EW45" s="111"/>
      <c r="EX45" s="140"/>
      <c r="EY45" s="141">
        <f t="shared" si="1119"/>
        <v>0</v>
      </c>
      <c r="EZ45" s="323">
        <f t="shared" si="1120"/>
        <v>3</v>
      </c>
      <c r="FA45" s="431">
        <f t="shared" si="1121"/>
        <v>3.5599999999999998E-3</v>
      </c>
      <c r="FB45" s="432">
        <f t="shared" si="1122"/>
        <v>234.96</v>
      </c>
      <c r="FC45" s="138">
        <f t="shared" si="1123"/>
        <v>78.319999999999993</v>
      </c>
      <c r="FD45" s="433">
        <f t="shared" si="1124"/>
        <v>9</v>
      </c>
      <c r="FE45" s="139">
        <f t="shared" si="1125"/>
        <v>704.88</v>
      </c>
      <c r="FF45" s="111">
        <f t="shared" si="1126"/>
        <v>2114.64</v>
      </c>
      <c r="FG45" s="111"/>
      <c r="FH45" s="140"/>
      <c r="FI45" s="141">
        <f t="shared" si="1127"/>
        <v>0.78742000000000001</v>
      </c>
      <c r="FJ45" s="323">
        <f t="shared" si="1120"/>
        <v>2</v>
      </c>
      <c r="FK45" s="431">
        <f t="shared" si="1128"/>
        <v>1.97E-3</v>
      </c>
      <c r="FL45" s="432">
        <f t="shared" si="1129"/>
        <v>251.71</v>
      </c>
      <c r="FM45" s="138">
        <f t="shared" si="1130"/>
        <v>125.855</v>
      </c>
      <c r="FN45" s="433">
        <f t="shared" si="1124"/>
        <v>9</v>
      </c>
      <c r="FO45" s="139">
        <f t="shared" si="1132"/>
        <v>1132.6949999999999</v>
      </c>
      <c r="FP45" s="111">
        <f t="shared" si="1133"/>
        <v>2265.39</v>
      </c>
      <c r="FQ45" s="111"/>
      <c r="FR45" s="140"/>
      <c r="FS45" s="141">
        <f t="shared" si="1134"/>
        <v>1.2653300000000001</v>
      </c>
      <c r="FT45" s="323">
        <f t="shared" si="1120"/>
        <v>2</v>
      </c>
      <c r="FU45" s="431">
        <f t="shared" si="1135"/>
        <v>2.7699999999999999E-3</v>
      </c>
      <c r="FV45" s="432">
        <f t="shared" si="1136"/>
        <v>166.2</v>
      </c>
      <c r="FW45" s="138">
        <f t="shared" si="1137"/>
        <v>83.1</v>
      </c>
      <c r="FX45" s="433">
        <f t="shared" si="1124"/>
        <v>9</v>
      </c>
      <c r="FY45" s="139">
        <f t="shared" si="1139"/>
        <v>747.9</v>
      </c>
      <c r="FZ45" s="111">
        <f t="shared" si="1140"/>
        <v>1495.8</v>
      </c>
      <c r="GA45" s="111"/>
      <c r="GB45" s="140"/>
      <c r="GC45" s="141">
        <f t="shared" si="1141"/>
        <v>0.83548</v>
      </c>
      <c r="GD45" s="323">
        <f t="shared" si="1120"/>
        <v>3</v>
      </c>
      <c r="GE45" s="431">
        <f t="shared" si="1142"/>
        <v>6.1199999999999996E-3</v>
      </c>
      <c r="GF45" s="432">
        <f t="shared" si="1143"/>
        <v>203.18</v>
      </c>
      <c r="GG45" s="138">
        <f t="shared" si="1144"/>
        <v>67.72666667</v>
      </c>
      <c r="GH45" s="433">
        <f t="shared" si="1124"/>
        <v>9</v>
      </c>
      <c r="GI45" s="139">
        <f t="shared" si="1146"/>
        <v>609.54</v>
      </c>
      <c r="GJ45" s="111">
        <f t="shared" si="1147"/>
        <v>1828.62</v>
      </c>
      <c r="GK45" s="111"/>
      <c r="GL45" s="140"/>
      <c r="GM45" s="141">
        <f t="shared" si="1148"/>
        <v>0.68091999999999997</v>
      </c>
      <c r="GN45" s="323">
        <f t="shared" si="1120"/>
        <v>1</v>
      </c>
      <c r="GO45" s="431">
        <f t="shared" si="1149"/>
        <v>1.17E-3</v>
      </c>
      <c r="GP45" s="432">
        <f t="shared" si="1150"/>
        <v>155.03</v>
      </c>
      <c r="GQ45" s="138">
        <f t="shared" si="1151"/>
        <v>155.03</v>
      </c>
      <c r="GR45" s="433">
        <f t="shared" si="1152"/>
        <v>9</v>
      </c>
      <c r="GS45" s="139">
        <f t="shared" si="1153"/>
        <v>1395.27</v>
      </c>
      <c r="GT45" s="111">
        <f t="shared" si="1154"/>
        <v>1395.27</v>
      </c>
      <c r="GU45" s="111"/>
      <c r="GV45" s="140"/>
      <c r="GW45" s="141">
        <f t="shared" si="1155"/>
        <v>1.5586500000000001</v>
      </c>
      <c r="GX45" s="323">
        <f t="shared" si="1120"/>
        <v>1</v>
      </c>
      <c r="GY45" s="431">
        <f t="shared" si="1156"/>
        <v>6.6E-4</v>
      </c>
      <c r="GZ45" s="432">
        <f t="shared" si="1157"/>
        <v>113.19</v>
      </c>
      <c r="HA45" s="138">
        <f t="shared" si="1158"/>
        <v>113.19</v>
      </c>
      <c r="HB45" s="433">
        <f t="shared" si="1152"/>
        <v>9</v>
      </c>
      <c r="HC45" s="139">
        <f t="shared" si="1160"/>
        <v>1018.71</v>
      </c>
      <c r="HD45" s="111">
        <f t="shared" si="1161"/>
        <v>1018.71</v>
      </c>
      <c r="HE45" s="111"/>
      <c r="HF45" s="140"/>
      <c r="HG45" s="141">
        <f t="shared" si="1162"/>
        <v>1.1379999999999999</v>
      </c>
      <c r="HH45" s="323">
        <f t="shared" si="1120"/>
        <v>4</v>
      </c>
      <c r="HI45" s="431">
        <f t="shared" si="1163"/>
        <v>3.62E-3</v>
      </c>
      <c r="HJ45" s="432">
        <f t="shared" si="1164"/>
        <v>432.23</v>
      </c>
      <c r="HK45" s="138">
        <f t="shared" si="1165"/>
        <v>108.0575</v>
      </c>
      <c r="HL45" s="433">
        <f t="shared" si="1152"/>
        <v>9</v>
      </c>
      <c r="HM45" s="139">
        <f t="shared" si="1167"/>
        <v>972.51750000000004</v>
      </c>
      <c r="HN45" s="111">
        <f t="shared" si="1168"/>
        <v>3890.07</v>
      </c>
      <c r="HO45" s="111"/>
      <c r="HP45" s="140"/>
      <c r="HQ45" s="141">
        <f t="shared" si="1169"/>
        <v>1.0864</v>
      </c>
      <c r="HR45" s="323">
        <f t="shared" si="1170"/>
        <v>4</v>
      </c>
      <c r="HS45" s="431">
        <f t="shared" si="1171"/>
        <v>5.6699999999999997E-3</v>
      </c>
      <c r="HT45" s="432">
        <f t="shared" si="1172"/>
        <v>197.54</v>
      </c>
      <c r="HU45" s="138">
        <f t="shared" si="1173"/>
        <v>49.384999999999998</v>
      </c>
      <c r="HV45" s="433">
        <f t="shared" si="1152"/>
        <v>9</v>
      </c>
      <c r="HW45" s="139">
        <f t="shared" si="1175"/>
        <v>444.46499999999997</v>
      </c>
      <c r="HX45" s="111">
        <f t="shared" si="1176"/>
        <v>1777.86</v>
      </c>
      <c r="HY45" s="111"/>
      <c r="HZ45" s="140"/>
      <c r="IA45" s="141">
        <f t="shared" si="1177"/>
        <v>0.49651000000000001</v>
      </c>
      <c r="IB45" s="323">
        <f t="shared" si="1170"/>
        <v>1</v>
      </c>
      <c r="IC45" s="431">
        <f t="shared" si="1178"/>
        <v>2.2200000000000002E-3</v>
      </c>
      <c r="ID45" s="432">
        <f t="shared" si="1179"/>
        <v>94.11</v>
      </c>
      <c r="IE45" s="138">
        <f t="shared" si="1180"/>
        <v>94.11</v>
      </c>
      <c r="IF45" s="433">
        <f t="shared" si="1181"/>
        <v>9</v>
      </c>
      <c r="IG45" s="139">
        <f t="shared" si="1182"/>
        <v>846.99</v>
      </c>
      <c r="IH45" s="111">
        <f t="shared" si="1183"/>
        <v>846.99</v>
      </c>
      <c r="II45" s="111"/>
      <c r="IJ45" s="140"/>
      <c r="IK45" s="141">
        <f t="shared" si="1184"/>
        <v>0.94616999999999996</v>
      </c>
      <c r="IL45" s="323">
        <f t="shared" si="1170"/>
        <v>3</v>
      </c>
      <c r="IM45" s="431">
        <f t="shared" si="1185"/>
        <v>2.5100000000000001E-3</v>
      </c>
      <c r="IN45" s="432">
        <f t="shared" si="1186"/>
        <v>179.09</v>
      </c>
      <c r="IO45" s="138">
        <f t="shared" si="1187"/>
        <v>59.696666669999999</v>
      </c>
      <c r="IP45" s="433">
        <f t="shared" si="1181"/>
        <v>9</v>
      </c>
      <c r="IQ45" s="139">
        <f t="shared" si="1189"/>
        <v>537.27</v>
      </c>
      <c r="IR45" s="111">
        <f t="shared" si="1190"/>
        <v>1611.81</v>
      </c>
      <c r="IS45" s="111"/>
      <c r="IT45" s="140"/>
      <c r="IU45" s="141">
        <f t="shared" si="1191"/>
        <v>0.60018000000000005</v>
      </c>
      <c r="IV45" s="323">
        <f t="shared" si="1170"/>
        <v>3</v>
      </c>
      <c r="IW45" s="431">
        <f t="shared" si="1192"/>
        <v>4.4600000000000004E-3</v>
      </c>
      <c r="IX45" s="432">
        <f t="shared" si="1193"/>
        <v>382.67</v>
      </c>
      <c r="IY45" s="138">
        <f t="shared" si="1194"/>
        <v>127.55666667</v>
      </c>
      <c r="IZ45" s="433">
        <f t="shared" si="1181"/>
        <v>9</v>
      </c>
      <c r="JA45" s="139">
        <f t="shared" si="1196"/>
        <v>1148.01</v>
      </c>
      <c r="JB45" s="111">
        <f t="shared" si="1197"/>
        <v>3444.03</v>
      </c>
      <c r="JC45" s="111"/>
      <c r="JD45" s="140"/>
      <c r="JE45" s="141">
        <f t="shared" si="1198"/>
        <v>1.28244</v>
      </c>
      <c r="JF45" s="323">
        <f t="shared" si="1170"/>
        <v>0</v>
      </c>
      <c r="JG45" s="431">
        <f t="shared" si="1199"/>
        <v>0</v>
      </c>
      <c r="JH45" s="432">
        <f t="shared" si="1200"/>
        <v>0</v>
      </c>
      <c r="JI45" s="138">
        <f t="shared" si="1201"/>
        <v>0</v>
      </c>
      <c r="JJ45" s="433">
        <f t="shared" si="1181"/>
        <v>9</v>
      </c>
      <c r="JK45" s="139">
        <f t="shared" si="1203"/>
        <v>0</v>
      </c>
      <c r="JL45" s="111">
        <f t="shared" si="1204"/>
        <v>0</v>
      </c>
      <c r="JM45" s="111"/>
      <c r="JN45" s="140"/>
      <c r="JO45" s="141">
        <f t="shared" si="1205"/>
        <v>0</v>
      </c>
      <c r="JP45" s="323">
        <f t="shared" si="1170"/>
        <v>2</v>
      </c>
      <c r="JQ45" s="431">
        <f t="shared" si="1206"/>
        <v>1.5900000000000001E-3</v>
      </c>
      <c r="JR45" s="432">
        <f t="shared" si="1207"/>
        <v>222.6</v>
      </c>
      <c r="JS45" s="138">
        <f t="shared" si="1208"/>
        <v>111.3</v>
      </c>
      <c r="JT45" s="433">
        <f t="shared" si="1209"/>
        <v>9</v>
      </c>
      <c r="JU45" s="139">
        <f t="shared" si="1210"/>
        <v>1001.7</v>
      </c>
      <c r="JV45" s="111">
        <f t="shared" si="1211"/>
        <v>2003.4</v>
      </c>
      <c r="JW45" s="111"/>
      <c r="JX45" s="140"/>
      <c r="JY45" s="141">
        <f t="shared" si="1212"/>
        <v>1.119</v>
      </c>
      <c r="JZ45" s="323">
        <f t="shared" si="1170"/>
        <v>0</v>
      </c>
      <c r="KA45" s="431">
        <f t="shared" si="1213"/>
        <v>0</v>
      </c>
      <c r="KB45" s="432">
        <f t="shared" si="1214"/>
        <v>0</v>
      </c>
      <c r="KC45" s="138">
        <f t="shared" si="1215"/>
        <v>0</v>
      </c>
      <c r="KD45" s="433">
        <f t="shared" si="1209"/>
        <v>9</v>
      </c>
      <c r="KE45" s="139">
        <f t="shared" si="1217"/>
        <v>0</v>
      </c>
      <c r="KF45" s="111">
        <f t="shared" si="1218"/>
        <v>0</v>
      </c>
      <c r="KG45" s="111"/>
      <c r="KH45" s="140"/>
      <c r="KI45" s="141">
        <f t="shared" si="1219"/>
        <v>0</v>
      </c>
      <c r="KJ45" s="323">
        <f t="shared" si="1220"/>
        <v>0</v>
      </c>
      <c r="KK45" s="431">
        <f t="shared" si="1221"/>
        <v>0</v>
      </c>
      <c r="KL45" s="432">
        <f t="shared" si="1222"/>
        <v>0</v>
      </c>
      <c r="KM45" s="138">
        <f t="shared" si="1223"/>
        <v>0</v>
      </c>
      <c r="KN45" s="433">
        <f t="shared" si="1209"/>
        <v>9</v>
      </c>
      <c r="KO45" s="139">
        <f t="shared" si="1225"/>
        <v>0</v>
      </c>
      <c r="KP45" s="111">
        <f t="shared" si="1226"/>
        <v>0</v>
      </c>
      <c r="KQ45" s="111"/>
      <c r="KR45" s="140"/>
      <c r="KS45" s="141">
        <f t="shared" si="1227"/>
        <v>0</v>
      </c>
      <c r="KT45" s="323">
        <f t="shared" si="1220"/>
        <v>0</v>
      </c>
      <c r="KU45" s="431" t="e">
        <f t="shared" si="1228"/>
        <v>#DIV/0!</v>
      </c>
      <c r="KV45" s="432" t="e">
        <f t="shared" si="1229"/>
        <v>#DIV/0!</v>
      </c>
      <c r="KW45" s="138">
        <f t="shared" si="1230"/>
        <v>0</v>
      </c>
      <c r="KX45" s="433">
        <f t="shared" si="1209"/>
        <v>0</v>
      </c>
      <c r="KY45" s="139">
        <f t="shared" si="1232"/>
        <v>0</v>
      </c>
      <c r="KZ45" s="111">
        <f t="shared" si="1233"/>
        <v>0</v>
      </c>
      <c r="LA45" s="111"/>
      <c r="LB45" s="140"/>
      <c r="LC45" s="141">
        <f t="shared" si="1234"/>
        <v>0</v>
      </c>
      <c r="LD45" s="322">
        <f t="shared" si="1235"/>
        <v>43</v>
      </c>
      <c r="LE45" s="431">
        <f t="shared" si="1236"/>
        <v>1.6199999999999999E-3</v>
      </c>
      <c r="LF45" s="432">
        <f t="shared" si="1237"/>
        <v>4276.96</v>
      </c>
      <c r="LG45" s="138">
        <f t="shared" si="1238"/>
        <v>99.464186049999995</v>
      </c>
      <c r="LH45" s="433">
        <f t="shared" si="1239"/>
        <v>9</v>
      </c>
      <c r="LI45" s="139">
        <f t="shared" si="1240"/>
        <v>895.17767000000003</v>
      </c>
      <c r="LJ45" s="111">
        <f t="shared" si="1241"/>
        <v>38492.639999999999</v>
      </c>
      <c r="LK45" s="111"/>
      <c r="LL45" s="140"/>
    </row>
    <row r="46" spans="1:324" ht="26.25" customHeight="1">
      <c r="A46" s="612"/>
      <c r="B46" s="93" t="s">
        <v>744</v>
      </c>
      <c r="C46" s="12" t="s">
        <v>840</v>
      </c>
      <c r="D46" s="12" t="s">
        <v>422</v>
      </c>
      <c r="E46" s="4" t="s">
        <v>33</v>
      </c>
      <c r="F46" s="323">
        <f t="shared" si="1015"/>
        <v>0</v>
      </c>
      <c r="G46" s="431">
        <f t="shared" si="1242"/>
        <v>0</v>
      </c>
      <c r="H46" s="432">
        <f t="shared" si="1243"/>
        <v>0</v>
      </c>
      <c r="I46" s="138">
        <f t="shared" si="1016"/>
        <v>0</v>
      </c>
      <c r="J46" s="433">
        <f t="shared" si="1244"/>
        <v>9</v>
      </c>
      <c r="K46" s="139">
        <f t="shared" si="1017"/>
        <v>0</v>
      </c>
      <c r="L46" s="111">
        <f t="shared" si="1018"/>
        <v>0</v>
      </c>
      <c r="M46" s="111"/>
      <c r="N46" s="140"/>
      <c r="O46" s="141" t="e">
        <f t="shared" si="1019"/>
        <v>#DIV/0!</v>
      </c>
      <c r="P46" s="323">
        <f t="shared" si="1020"/>
        <v>0</v>
      </c>
      <c r="Q46" s="431">
        <f t="shared" si="1021"/>
        <v>0</v>
      </c>
      <c r="R46" s="432">
        <f t="shared" si="1022"/>
        <v>0</v>
      </c>
      <c r="S46" s="138">
        <f t="shared" si="1023"/>
        <v>0</v>
      </c>
      <c r="T46" s="433">
        <f t="shared" si="1024"/>
        <v>9</v>
      </c>
      <c r="U46" s="139">
        <f t="shared" si="1025"/>
        <v>0</v>
      </c>
      <c r="V46" s="111">
        <f t="shared" si="1026"/>
        <v>0</v>
      </c>
      <c r="W46" s="111"/>
      <c r="X46" s="140"/>
      <c r="Y46" s="141" t="e">
        <f t="shared" si="1027"/>
        <v>#DIV/0!</v>
      </c>
      <c r="Z46" s="323">
        <f t="shared" si="1020"/>
        <v>0</v>
      </c>
      <c r="AA46" s="431">
        <f t="shared" si="1028"/>
        <v>0</v>
      </c>
      <c r="AB46" s="432">
        <f t="shared" si="1029"/>
        <v>0</v>
      </c>
      <c r="AC46" s="138">
        <f t="shared" si="1030"/>
        <v>0</v>
      </c>
      <c r="AD46" s="433">
        <f t="shared" si="1024"/>
        <v>9</v>
      </c>
      <c r="AE46" s="139">
        <f t="shared" si="1032"/>
        <v>0</v>
      </c>
      <c r="AF46" s="111">
        <f t="shared" si="1033"/>
        <v>0</v>
      </c>
      <c r="AG46" s="111"/>
      <c r="AH46" s="140"/>
      <c r="AI46" s="141" t="e">
        <f t="shared" si="1034"/>
        <v>#DIV/0!</v>
      </c>
      <c r="AJ46" s="323">
        <f t="shared" si="1020"/>
        <v>0</v>
      </c>
      <c r="AK46" s="431">
        <f t="shared" si="1035"/>
        <v>0</v>
      </c>
      <c r="AL46" s="432">
        <f t="shared" si="1036"/>
        <v>0</v>
      </c>
      <c r="AM46" s="138">
        <f t="shared" si="1037"/>
        <v>0</v>
      </c>
      <c r="AN46" s="433">
        <f t="shared" si="1024"/>
        <v>9</v>
      </c>
      <c r="AO46" s="139">
        <f t="shared" si="1039"/>
        <v>0</v>
      </c>
      <c r="AP46" s="111">
        <f t="shared" si="1040"/>
        <v>0</v>
      </c>
      <c r="AQ46" s="111"/>
      <c r="AR46" s="140"/>
      <c r="AS46" s="141" t="e">
        <f t="shared" si="1041"/>
        <v>#DIV/0!</v>
      </c>
      <c r="AT46" s="323">
        <f t="shared" si="1020"/>
        <v>0</v>
      </c>
      <c r="AU46" s="431">
        <f t="shared" si="1042"/>
        <v>0</v>
      </c>
      <c r="AV46" s="432">
        <f t="shared" si="1043"/>
        <v>0</v>
      </c>
      <c r="AW46" s="138">
        <f t="shared" si="1044"/>
        <v>0</v>
      </c>
      <c r="AX46" s="433">
        <f t="shared" si="1024"/>
        <v>9</v>
      </c>
      <c r="AY46" s="139">
        <f t="shared" si="1046"/>
        <v>0</v>
      </c>
      <c r="AZ46" s="111">
        <f t="shared" si="1047"/>
        <v>0</v>
      </c>
      <c r="BA46" s="111"/>
      <c r="BB46" s="140"/>
      <c r="BC46" s="141" t="e">
        <f t="shared" si="1048"/>
        <v>#DIV/0!</v>
      </c>
      <c r="BD46" s="323">
        <f t="shared" si="1020"/>
        <v>0</v>
      </c>
      <c r="BE46" s="431">
        <f t="shared" si="1049"/>
        <v>0</v>
      </c>
      <c r="BF46" s="432">
        <f t="shared" si="1050"/>
        <v>0</v>
      </c>
      <c r="BG46" s="138">
        <f t="shared" si="1051"/>
        <v>0</v>
      </c>
      <c r="BH46" s="433">
        <f t="shared" si="1024"/>
        <v>9</v>
      </c>
      <c r="BI46" s="139">
        <f t="shared" si="1053"/>
        <v>0</v>
      </c>
      <c r="BJ46" s="111">
        <f t="shared" si="1054"/>
        <v>0</v>
      </c>
      <c r="BK46" s="111"/>
      <c r="BL46" s="140"/>
      <c r="BM46" s="141" t="e">
        <f t="shared" si="1055"/>
        <v>#DIV/0!</v>
      </c>
      <c r="BN46" s="323">
        <f t="shared" si="1020"/>
        <v>0</v>
      </c>
      <c r="BO46" s="431">
        <f t="shared" si="1056"/>
        <v>0</v>
      </c>
      <c r="BP46" s="432">
        <f t="shared" si="1057"/>
        <v>0</v>
      </c>
      <c r="BQ46" s="138">
        <f t="shared" si="1058"/>
        <v>0</v>
      </c>
      <c r="BR46" s="433">
        <f t="shared" si="1024"/>
        <v>9</v>
      </c>
      <c r="BS46" s="139">
        <f t="shared" si="1060"/>
        <v>0</v>
      </c>
      <c r="BT46" s="111">
        <f t="shared" si="1061"/>
        <v>0</v>
      </c>
      <c r="BU46" s="111"/>
      <c r="BV46" s="140"/>
      <c r="BW46" s="141" t="e">
        <f t="shared" si="1062"/>
        <v>#DIV/0!</v>
      </c>
      <c r="BX46" s="323">
        <f t="shared" si="1020"/>
        <v>0</v>
      </c>
      <c r="BY46" s="431">
        <f t="shared" si="1063"/>
        <v>0</v>
      </c>
      <c r="BZ46" s="432">
        <f t="shared" si="1064"/>
        <v>0</v>
      </c>
      <c r="CA46" s="138">
        <f t="shared" si="1065"/>
        <v>0</v>
      </c>
      <c r="CB46" s="433">
        <f t="shared" si="1024"/>
        <v>9</v>
      </c>
      <c r="CC46" s="139">
        <f t="shared" si="1067"/>
        <v>0</v>
      </c>
      <c r="CD46" s="111">
        <f t="shared" si="1068"/>
        <v>0</v>
      </c>
      <c r="CE46" s="111"/>
      <c r="CF46" s="140"/>
      <c r="CG46" s="141" t="e">
        <f t="shared" si="1069"/>
        <v>#DIV/0!</v>
      </c>
      <c r="CH46" s="323">
        <f t="shared" si="1070"/>
        <v>0</v>
      </c>
      <c r="CI46" s="431">
        <f t="shared" si="1071"/>
        <v>0</v>
      </c>
      <c r="CJ46" s="432">
        <f t="shared" si="1072"/>
        <v>0</v>
      </c>
      <c r="CK46" s="138">
        <f t="shared" si="1073"/>
        <v>0</v>
      </c>
      <c r="CL46" s="433">
        <f t="shared" si="1074"/>
        <v>9</v>
      </c>
      <c r="CM46" s="139">
        <f t="shared" si="1075"/>
        <v>0</v>
      </c>
      <c r="CN46" s="111">
        <f t="shared" si="1076"/>
        <v>0</v>
      </c>
      <c r="CO46" s="111"/>
      <c r="CP46" s="140"/>
      <c r="CQ46" s="141" t="e">
        <f t="shared" si="1077"/>
        <v>#DIV/0!</v>
      </c>
      <c r="CR46" s="323">
        <f t="shared" si="1070"/>
        <v>0</v>
      </c>
      <c r="CS46" s="431">
        <f t="shared" si="1078"/>
        <v>0</v>
      </c>
      <c r="CT46" s="432">
        <f t="shared" si="1079"/>
        <v>0</v>
      </c>
      <c r="CU46" s="138">
        <f t="shared" si="1080"/>
        <v>0</v>
      </c>
      <c r="CV46" s="433">
        <f t="shared" si="1074"/>
        <v>9</v>
      </c>
      <c r="CW46" s="139">
        <f t="shared" si="1082"/>
        <v>0</v>
      </c>
      <c r="CX46" s="111">
        <f t="shared" si="1083"/>
        <v>0</v>
      </c>
      <c r="CY46" s="111"/>
      <c r="CZ46" s="140"/>
      <c r="DA46" s="141" t="e">
        <f t="shared" si="1084"/>
        <v>#DIV/0!</v>
      </c>
      <c r="DB46" s="323">
        <f t="shared" si="1070"/>
        <v>0</v>
      </c>
      <c r="DC46" s="431">
        <f t="shared" si="1085"/>
        <v>0</v>
      </c>
      <c r="DD46" s="432">
        <f t="shared" si="1086"/>
        <v>0</v>
      </c>
      <c r="DE46" s="138">
        <f t="shared" si="1087"/>
        <v>0</v>
      </c>
      <c r="DF46" s="433">
        <f t="shared" si="1074"/>
        <v>9</v>
      </c>
      <c r="DG46" s="139">
        <f t="shared" si="1089"/>
        <v>0</v>
      </c>
      <c r="DH46" s="111">
        <f t="shared" si="1090"/>
        <v>0</v>
      </c>
      <c r="DI46" s="111"/>
      <c r="DJ46" s="140"/>
      <c r="DK46" s="141" t="e">
        <f t="shared" si="1091"/>
        <v>#DIV/0!</v>
      </c>
      <c r="DL46" s="323">
        <f t="shared" si="1070"/>
        <v>0</v>
      </c>
      <c r="DM46" s="431">
        <f t="shared" si="1092"/>
        <v>0</v>
      </c>
      <c r="DN46" s="432">
        <f t="shared" si="1093"/>
        <v>0</v>
      </c>
      <c r="DO46" s="138">
        <f t="shared" si="1094"/>
        <v>0</v>
      </c>
      <c r="DP46" s="433">
        <f t="shared" si="1074"/>
        <v>9</v>
      </c>
      <c r="DQ46" s="139">
        <f t="shared" si="1096"/>
        <v>0</v>
      </c>
      <c r="DR46" s="111">
        <f t="shared" si="1097"/>
        <v>0</v>
      </c>
      <c r="DS46" s="111"/>
      <c r="DT46" s="140"/>
      <c r="DU46" s="141" t="e">
        <f t="shared" si="1098"/>
        <v>#DIV/0!</v>
      </c>
      <c r="DV46" s="323">
        <f t="shared" si="1070"/>
        <v>0</v>
      </c>
      <c r="DW46" s="431">
        <f t="shared" si="1099"/>
        <v>0</v>
      </c>
      <c r="DX46" s="432">
        <f t="shared" si="1100"/>
        <v>0</v>
      </c>
      <c r="DY46" s="138">
        <f t="shared" si="1101"/>
        <v>0</v>
      </c>
      <c r="DZ46" s="433">
        <f t="shared" si="1074"/>
        <v>9</v>
      </c>
      <c r="EA46" s="139">
        <f t="shared" si="1103"/>
        <v>0</v>
      </c>
      <c r="EB46" s="111">
        <f t="shared" si="1104"/>
        <v>0</v>
      </c>
      <c r="EC46" s="111"/>
      <c r="ED46" s="140"/>
      <c r="EE46" s="141" t="e">
        <f t="shared" si="1105"/>
        <v>#DIV/0!</v>
      </c>
      <c r="EF46" s="323">
        <f t="shared" si="1070"/>
        <v>0</v>
      </c>
      <c r="EG46" s="431">
        <f t="shared" si="1106"/>
        <v>0</v>
      </c>
      <c r="EH46" s="432">
        <f t="shared" si="1107"/>
        <v>0</v>
      </c>
      <c r="EI46" s="138">
        <f t="shared" si="1108"/>
        <v>0</v>
      </c>
      <c r="EJ46" s="433">
        <f t="shared" si="1074"/>
        <v>9</v>
      </c>
      <c r="EK46" s="139">
        <f t="shared" si="1110"/>
        <v>0</v>
      </c>
      <c r="EL46" s="111">
        <f t="shared" si="1111"/>
        <v>0</v>
      </c>
      <c r="EM46" s="111"/>
      <c r="EN46" s="140"/>
      <c r="EO46" s="141" t="e">
        <f t="shared" si="1112"/>
        <v>#DIV/0!</v>
      </c>
      <c r="EP46" s="323">
        <f t="shared" si="1070"/>
        <v>0</v>
      </c>
      <c r="EQ46" s="431">
        <f t="shared" si="1113"/>
        <v>0</v>
      </c>
      <c r="ER46" s="432">
        <f t="shared" si="1114"/>
        <v>0</v>
      </c>
      <c r="ES46" s="138">
        <f t="shared" si="1115"/>
        <v>0</v>
      </c>
      <c r="ET46" s="433">
        <f t="shared" si="1074"/>
        <v>9</v>
      </c>
      <c r="EU46" s="139">
        <f t="shared" si="1117"/>
        <v>0</v>
      </c>
      <c r="EV46" s="111">
        <f t="shared" si="1118"/>
        <v>0</v>
      </c>
      <c r="EW46" s="111"/>
      <c r="EX46" s="140"/>
      <c r="EY46" s="141" t="e">
        <f t="shared" si="1119"/>
        <v>#DIV/0!</v>
      </c>
      <c r="EZ46" s="323">
        <f t="shared" si="1120"/>
        <v>0</v>
      </c>
      <c r="FA46" s="431">
        <f t="shared" si="1121"/>
        <v>0</v>
      </c>
      <c r="FB46" s="432">
        <f t="shared" si="1122"/>
        <v>0</v>
      </c>
      <c r="FC46" s="138">
        <f t="shared" si="1123"/>
        <v>0</v>
      </c>
      <c r="FD46" s="433">
        <f t="shared" si="1124"/>
        <v>9</v>
      </c>
      <c r="FE46" s="139">
        <f t="shared" si="1125"/>
        <v>0</v>
      </c>
      <c r="FF46" s="111">
        <f t="shared" si="1126"/>
        <v>0</v>
      </c>
      <c r="FG46" s="111"/>
      <c r="FH46" s="140"/>
      <c r="FI46" s="141" t="e">
        <f t="shared" si="1127"/>
        <v>#DIV/0!</v>
      </c>
      <c r="FJ46" s="323">
        <f t="shared" si="1120"/>
        <v>0</v>
      </c>
      <c r="FK46" s="431">
        <f t="shared" si="1128"/>
        <v>0</v>
      </c>
      <c r="FL46" s="432">
        <f t="shared" si="1129"/>
        <v>0</v>
      </c>
      <c r="FM46" s="138">
        <f t="shared" si="1130"/>
        <v>0</v>
      </c>
      <c r="FN46" s="433">
        <f t="shared" si="1124"/>
        <v>9</v>
      </c>
      <c r="FO46" s="139">
        <f t="shared" si="1132"/>
        <v>0</v>
      </c>
      <c r="FP46" s="111">
        <f t="shared" si="1133"/>
        <v>0</v>
      </c>
      <c r="FQ46" s="111"/>
      <c r="FR46" s="140"/>
      <c r="FS46" s="141" t="e">
        <f t="shared" si="1134"/>
        <v>#DIV/0!</v>
      </c>
      <c r="FT46" s="323">
        <f t="shared" si="1120"/>
        <v>0</v>
      </c>
      <c r="FU46" s="431">
        <f t="shared" si="1135"/>
        <v>0</v>
      </c>
      <c r="FV46" s="432">
        <f t="shared" si="1136"/>
        <v>0</v>
      </c>
      <c r="FW46" s="138">
        <f t="shared" si="1137"/>
        <v>0</v>
      </c>
      <c r="FX46" s="433">
        <f t="shared" si="1124"/>
        <v>9</v>
      </c>
      <c r="FY46" s="139">
        <f t="shared" si="1139"/>
        <v>0</v>
      </c>
      <c r="FZ46" s="111">
        <f t="shared" si="1140"/>
        <v>0</v>
      </c>
      <c r="GA46" s="111"/>
      <c r="GB46" s="140"/>
      <c r="GC46" s="141" t="e">
        <f t="shared" si="1141"/>
        <v>#DIV/0!</v>
      </c>
      <c r="GD46" s="323">
        <f t="shared" si="1120"/>
        <v>0</v>
      </c>
      <c r="GE46" s="431">
        <f t="shared" si="1142"/>
        <v>0</v>
      </c>
      <c r="GF46" s="432">
        <f t="shared" si="1143"/>
        <v>0</v>
      </c>
      <c r="GG46" s="138">
        <f t="shared" si="1144"/>
        <v>0</v>
      </c>
      <c r="GH46" s="433">
        <f t="shared" si="1124"/>
        <v>9</v>
      </c>
      <c r="GI46" s="139">
        <f t="shared" si="1146"/>
        <v>0</v>
      </c>
      <c r="GJ46" s="111">
        <f t="shared" si="1147"/>
        <v>0</v>
      </c>
      <c r="GK46" s="111"/>
      <c r="GL46" s="140"/>
      <c r="GM46" s="141" t="e">
        <f t="shared" si="1148"/>
        <v>#DIV/0!</v>
      </c>
      <c r="GN46" s="323">
        <f t="shared" si="1120"/>
        <v>0</v>
      </c>
      <c r="GO46" s="431">
        <f t="shared" si="1149"/>
        <v>0</v>
      </c>
      <c r="GP46" s="432">
        <f t="shared" si="1150"/>
        <v>0</v>
      </c>
      <c r="GQ46" s="138">
        <f t="shared" si="1151"/>
        <v>0</v>
      </c>
      <c r="GR46" s="433">
        <f t="shared" si="1152"/>
        <v>9</v>
      </c>
      <c r="GS46" s="139">
        <f t="shared" si="1153"/>
        <v>0</v>
      </c>
      <c r="GT46" s="111">
        <f t="shared" si="1154"/>
        <v>0</v>
      </c>
      <c r="GU46" s="111"/>
      <c r="GV46" s="140"/>
      <c r="GW46" s="141" t="e">
        <f t="shared" si="1155"/>
        <v>#DIV/0!</v>
      </c>
      <c r="GX46" s="323">
        <f t="shared" si="1120"/>
        <v>0</v>
      </c>
      <c r="GY46" s="431">
        <f t="shared" si="1156"/>
        <v>0</v>
      </c>
      <c r="GZ46" s="432">
        <f t="shared" si="1157"/>
        <v>0</v>
      </c>
      <c r="HA46" s="138">
        <f t="shared" si="1158"/>
        <v>0</v>
      </c>
      <c r="HB46" s="433">
        <f t="shared" si="1152"/>
        <v>9</v>
      </c>
      <c r="HC46" s="139">
        <f t="shared" si="1160"/>
        <v>0</v>
      </c>
      <c r="HD46" s="111">
        <f t="shared" si="1161"/>
        <v>0</v>
      </c>
      <c r="HE46" s="111"/>
      <c r="HF46" s="140"/>
      <c r="HG46" s="141" t="e">
        <f t="shared" si="1162"/>
        <v>#DIV/0!</v>
      </c>
      <c r="HH46" s="323">
        <f t="shared" si="1120"/>
        <v>0</v>
      </c>
      <c r="HI46" s="431">
        <f t="shared" si="1163"/>
        <v>0</v>
      </c>
      <c r="HJ46" s="432">
        <f t="shared" si="1164"/>
        <v>0</v>
      </c>
      <c r="HK46" s="138">
        <f t="shared" si="1165"/>
        <v>0</v>
      </c>
      <c r="HL46" s="433">
        <f t="shared" si="1152"/>
        <v>9</v>
      </c>
      <c r="HM46" s="139">
        <f t="shared" si="1167"/>
        <v>0</v>
      </c>
      <c r="HN46" s="111">
        <f t="shared" si="1168"/>
        <v>0</v>
      </c>
      <c r="HO46" s="111"/>
      <c r="HP46" s="140"/>
      <c r="HQ46" s="141" t="e">
        <f t="shared" si="1169"/>
        <v>#DIV/0!</v>
      </c>
      <c r="HR46" s="323">
        <f t="shared" si="1170"/>
        <v>0</v>
      </c>
      <c r="HS46" s="431">
        <f t="shared" si="1171"/>
        <v>0</v>
      </c>
      <c r="HT46" s="432">
        <f t="shared" si="1172"/>
        <v>0</v>
      </c>
      <c r="HU46" s="138">
        <f t="shared" si="1173"/>
        <v>0</v>
      </c>
      <c r="HV46" s="433">
        <f t="shared" si="1152"/>
        <v>9</v>
      </c>
      <c r="HW46" s="139">
        <f t="shared" si="1175"/>
        <v>0</v>
      </c>
      <c r="HX46" s="111">
        <f t="shared" si="1176"/>
        <v>0</v>
      </c>
      <c r="HY46" s="111"/>
      <c r="HZ46" s="140"/>
      <c r="IA46" s="141" t="e">
        <f t="shared" si="1177"/>
        <v>#DIV/0!</v>
      </c>
      <c r="IB46" s="323">
        <f t="shared" si="1170"/>
        <v>0</v>
      </c>
      <c r="IC46" s="431">
        <f t="shared" si="1178"/>
        <v>0</v>
      </c>
      <c r="ID46" s="432">
        <f t="shared" si="1179"/>
        <v>0</v>
      </c>
      <c r="IE46" s="138">
        <f t="shared" si="1180"/>
        <v>0</v>
      </c>
      <c r="IF46" s="433">
        <f t="shared" si="1181"/>
        <v>9</v>
      </c>
      <c r="IG46" s="139">
        <f t="shared" si="1182"/>
        <v>0</v>
      </c>
      <c r="IH46" s="111">
        <f t="shared" si="1183"/>
        <v>0</v>
      </c>
      <c r="II46" s="111"/>
      <c r="IJ46" s="140"/>
      <c r="IK46" s="141" t="e">
        <f t="shared" si="1184"/>
        <v>#DIV/0!</v>
      </c>
      <c r="IL46" s="323">
        <f t="shared" si="1170"/>
        <v>0</v>
      </c>
      <c r="IM46" s="431">
        <f t="shared" si="1185"/>
        <v>0</v>
      </c>
      <c r="IN46" s="432">
        <f t="shared" si="1186"/>
        <v>0</v>
      </c>
      <c r="IO46" s="138">
        <f t="shared" si="1187"/>
        <v>0</v>
      </c>
      <c r="IP46" s="433">
        <f t="shared" si="1181"/>
        <v>9</v>
      </c>
      <c r="IQ46" s="139">
        <f t="shared" si="1189"/>
        <v>0</v>
      </c>
      <c r="IR46" s="111">
        <f t="shared" si="1190"/>
        <v>0</v>
      </c>
      <c r="IS46" s="111"/>
      <c r="IT46" s="140"/>
      <c r="IU46" s="141" t="e">
        <f t="shared" si="1191"/>
        <v>#DIV/0!</v>
      </c>
      <c r="IV46" s="323">
        <f t="shared" si="1170"/>
        <v>0</v>
      </c>
      <c r="IW46" s="431">
        <f t="shared" si="1192"/>
        <v>0</v>
      </c>
      <c r="IX46" s="432">
        <f t="shared" si="1193"/>
        <v>0</v>
      </c>
      <c r="IY46" s="138">
        <f t="shared" si="1194"/>
        <v>0</v>
      </c>
      <c r="IZ46" s="433">
        <f t="shared" si="1181"/>
        <v>9</v>
      </c>
      <c r="JA46" s="139">
        <f t="shared" si="1196"/>
        <v>0</v>
      </c>
      <c r="JB46" s="111">
        <f t="shared" si="1197"/>
        <v>0</v>
      </c>
      <c r="JC46" s="111"/>
      <c r="JD46" s="140"/>
      <c r="JE46" s="141" t="e">
        <f t="shared" si="1198"/>
        <v>#DIV/0!</v>
      </c>
      <c r="JF46" s="323">
        <f t="shared" si="1170"/>
        <v>0</v>
      </c>
      <c r="JG46" s="431">
        <f t="shared" si="1199"/>
        <v>0</v>
      </c>
      <c r="JH46" s="432">
        <f t="shared" si="1200"/>
        <v>0</v>
      </c>
      <c r="JI46" s="138">
        <f t="shared" si="1201"/>
        <v>0</v>
      </c>
      <c r="JJ46" s="433">
        <f t="shared" si="1181"/>
        <v>9</v>
      </c>
      <c r="JK46" s="139">
        <f t="shared" si="1203"/>
        <v>0</v>
      </c>
      <c r="JL46" s="111">
        <f t="shared" si="1204"/>
        <v>0</v>
      </c>
      <c r="JM46" s="111"/>
      <c r="JN46" s="140"/>
      <c r="JO46" s="141" t="e">
        <f t="shared" si="1205"/>
        <v>#DIV/0!</v>
      </c>
      <c r="JP46" s="323">
        <f t="shared" si="1170"/>
        <v>0</v>
      </c>
      <c r="JQ46" s="431">
        <f t="shared" si="1206"/>
        <v>0</v>
      </c>
      <c r="JR46" s="432">
        <f t="shared" si="1207"/>
        <v>0</v>
      </c>
      <c r="JS46" s="138">
        <f t="shared" si="1208"/>
        <v>0</v>
      </c>
      <c r="JT46" s="433">
        <f t="shared" si="1209"/>
        <v>9</v>
      </c>
      <c r="JU46" s="139">
        <f t="shared" si="1210"/>
        <v>0</v>
      </c>
      <c r="JV46" s="111">
        <f t="shared" si="1211"/>
        <v>0</v>
      </c>
      <c r="JW46" s="111"/>
      <c r="JX46" s="140"/>
      <c r="JY46" s="141" t="e">
        <f t="shared" si="1212"/>
        <v>#DIV/0!</v>
      </c>
      <c r="JZ46" s="323">
        <f t="shared" si="1170"/>
        <v>0</v>
      </c>
      <c r="KA46" s="431">
        <f t="shared" si="1213"/>
        <v>0</v>
      </c>
      <c r="KB46" s="432">
        <f t="shared" si="1214"/>
        <v>0</v>
      </c>
      <c r="KC46" s="138">
        <f t="shared" si="1215"/>
        <v>0</v>
      </c>
      <c r="KD46" s="433">
        <f t="shared" si="1209"/>
        <v>9</v>
      </c>
      <c r="KE46" s="139">
        <f t="shared" si="1217"/>
        <v>0</v>
      </c>
      <c r="KF46" s="111">
        <f t="shared" si="1218"/>
        <v>0</v>
      </c>
      <c r="KG46" s="111"/>
      <c r="KH46" s="140"/>
      <c r="KI46" s="141" t="e">
        <f t="shared" si="1219"/>
        <v>#DIV/0!</v>
      </c>
      <c r="KJ46" s="323">
        <f t="shared" si="1220"/>
        <v>0</v>
      </c>
      <c r="KK46" s="431">
        <f t="shared" si="1221"/>
        <v>0</v>
      </c>
      <c r="KL46" s="432">
        <f t="shared" si="1222"/>
        <v>0</v>
      </c>
      <c r="KM46" s="138">
        <f t="shared" si="1223"/>
        <v>0</v>
      </c>
      <c r="KN46" s="433">
        <f t="shared" si="1209"/>
        <v>9</v>
      </c>
      <c r="KO46" s="139">
        <f t="shared" si="1225"/>
        <v>0</v>
      </c>
      <c r="KP46" s="111">
        <f t="shared" si="1226"/>
        <v>0</v>
      </c>
      <c r="KQ46" s="111"/>
      <c r="KR46" s="140"/>
      <c r="KS46" s="141" t="e">
        <f t="shared" si="1227"/>
        <v>#DIV/0!</v>
      </c>
      <c r="KT46" s="323">
        <f t="shared" si="1220"/>
        <v>0</v>
      </c>
      <c r="KU46" s="431" t="e">
        <f t="shared" si="1228"/>
        <v>#DIV/0!</v>
      </c>
      <c r="KV46" s="432" t="e">
        <f t="shared" si="1229"/>
        <v>#DIV/0!</v>
      </c>
      <c r="KW46" s="138">
        <f t="shared" si="1230"/>
        <v>0</v>
      </c>
      <c r="KX46" s="433">
        <f t="shared" si="1209"/>
        <v>0</v>
      </c>
      <c r="KY46" s="139">
        <f t="shared" si="1232"/>
        <v>0</v>
      </c>
      <c r="KZ46" s="111">
        <f t="shared" si="1233"/>
        <v>0</v>
      </c>
      <c r="LA46" s="111"/>
      <c r="LB46" s="140"/>
      <c r="LC46" s="141" t="e">
        <f t="shared" si="1234"/>
        <v>#DIV/0!</v>
      </c>
      <c r="LD46" s="322">
        <f t="shared" si="1235"/>
        <v>0</v>
      </c>
      <c r="LE46" s="431">
        <f t="shared" si="1236"/>
        <v>0</v>
      </c>
      <c r="LF46" s="432">
        <f t="shared" si="1237"/>
        <v>0</v>
      </c>
      <c r="LG46" s="138">
        <f t="shared" si="1238"/>
        <v>0</v>
      </c>
      <c r="LH46" s="433">
        <f t="shared" si="1239"/>
        <v>9</v>
      </c>
      <c r="LI46" s="139">
        <f t="shared" si="1240"/>
        <v>0</v>
      </c>
      <c r="LJ46" s="111">
        <f t="shared" si="1241"/>
        <v>0</v>
      </c>
      <c r="LK46" s="111"/>
      <c r="LL46" s="140"/>
    </row>
    <row r="47" spans="1:324" ht="24">
      <c r="A47" s="612"/>
      <c r="B47" s="12" t="s">
        <v>732</v>
      </c>
      <c r="C47" s="12" t="s">
        <v>841</v>
      </c>
      <c r="D47" s="12" t="s">
        <v>421</v>
      </c>
      <c r="E47" s="4" t="s">
        <v>33</v>
      </c>
      <c r="F47" s="323">
        <f t="shared" si="1015"/>
        <v>1</v>
      </c>
      <c r="G47" s="431">
        <f t="shared" si="1242"/>
        <v>1.6100000000000001E-3</v>
      </c>
      <c r="H47" s="432">
        <f t="shared" si="1243"/>
        <v>77.099999999999994</v>
      </c>
      <c r="I47" s="138">
        <f t="shared" si="1016"/>
        <v>77.099999999999994</v>
      </c>
      <c r="J47" s="433">
        <f t="shared" si="1244"/>
        <v>9</v>
      </c>
      <c r="K47" s="139">
        <f t="shared" si="1017"/>
        <v>693.9</v>
      </c>
      <c r="L47" s="111">
        <f t="shared" si="1018"/>
        <v>693.9</v>
      </c>
      <c r="M47" s="111"/>
      <c r="N47" s="140"/>
      <c r="O47" s="141">
        <f t="shared" si="1019"/>
        <v>0.77603999999999995</v>
      </c>
      <c r="P47" s="323">
        <f t="shared" si="1020"/>
        <v>0</v>
      </c>
      <c r="Q47" s="431">
        <f t="shared" si="1021"/>
        <v>0</v>
      </c>
      <c r="R47" s="432">
        <f t="shared" si="1022"/>
        <v>0</v>
      </c>
      <c r="S47" s="138">
        <f t="shared" si="1023"/>
        <v>0</v>
      </c>
      <c r="T47" s="433">
        <f t="shared" si="1024"/>
        <v>9</v>
      </c>
      <c r="U47" s="139">
        <f t="shared" si="1025"/>
        <v>0</v>
      </c>
      <c r="V47" s="111">
        <f t="shared" si="1026"/>
        <v>0</v>
      </c>
      <c r="W47" s="111"/>
      <c r="X47" s="140"/>
      <c r="Y47" s="141">
        <f t="shared" si="1027"/>
        <v>0</v>
      </c>
      <c r="Z47" s="323">
        <f t="shared" si="1020"/>
        <v>0</v>
      </c>
      <c r="AA47" s="431">
        <f t="shared" si="1028"/>
        <v>0</v>
      </c>
      <c r="AB47" s="432">
        <f t="shared" si="1029"/>
        <v>0</v>
      </c>
      <c r="AC47" s="138">
        <f t="shared" si="1030"/>
        <v>0</v>
      </c>
      <c r="AD47" s="433">
        <f t="shared" si="1024"/>
        <v>9</v>
      </c>
      <c r="AE47" s="139">
        <f t="shared" si="1032"/>
        <v>0</v>
      </c>
      <c r="AF47" s="111">
        <f t="shared" si="1033"/>
        <v>0</v>
      </c>
      <c r="AG47" s="111"/>
      <c r="AH47" s="140"/>
      <c r="AI47" s="141">
        <f t="shared" si="1034"/>
        <v>0</v>
      </c>
      <c r="AJ47" s="323">
        <f t="shared" si="1020"/>
        <v>0</v>
      </c>
      <c r="AK47" s="431">
        <f t="shared" si="1035"/>
        <v>0</v>
      </c>
      <c r="AL47" s="432">
        <f t="shared" si="1036"/>
        <v>0</v>
      </c>
      <c r="AM47" s="138">
        <f t="shared" si="1037"/>
        <v>0</v>
      </c>
      <c r="AN47" s="433">
        <f t="shared" si="1024"/>
        <v>9</v>
      </c>
      <c r="AO47" s="139">
        <f t="shared" si="1039"/>
        <v>0</v>
      </c>
      <c r="AP47" s="111">
        <f t="shared" si="1040"/>
        <v>0</v>
      </c>
      <c r="AQ47" s="111"/>
      <c r="AR47" s="140"/>
      <c r="AS47" s="141">
        <f t="shared" si="1041"/>
        <v>0</v>
      </c>
      <c r="AT47" s="323">
        <f t="shared" si="1020"/>
        <v>0</v>
      </c>
      <c r="AU47" s="431">
        <f t="shared" si="1042"/>
        <v>0</v>
      </c>
      <c r="AV47" s="432">
        <f t="shared" si="1043"/>
        <v>0</v>
      </c>
      <c r="AW47" s="138">
        <f t="shared" si="1044"/>
        <v>0</v>
      </c>
      <c r="AX47" s="433">
        <f t="shared" si="1024"/>
        <v>9</v>
      </c>
      <c r="AY47" s="139">
        <f t="shared" si="1046"/>
        <v>0</v>
      </c>
      <c r="AZ47" s="111">
        <f t="shared" si="1047"/>
        <v>0</v>
      </c>
      <c r="BA47" s="111"/>
      <c r="BB47" s="140"/>
      <c r="BC47" s="141">
        <f t="shared" si="1048"/>
        <v>0</v>
      </c>
      <c r="BD47" s="323">
        <f t="shared" si="1020"/>
        <v>0</v>
      </c>
      <c r="BE47" s="431">
        <f t="shared" si="1049"/>
        <v>0</v>
      </c>
      <c r="BF47" s="432">
        <f t="shared" si="1050"/>
        <v>0</v>
      </c>
      <c r="BG47" s="138">
        <f t="shared" si="1051"/>
        <v>0</v>
      </c>
      <c r="BH47" s="433">
        <f t="shared" si="1024"/>
        <v>9</v>
      </c>
      <c r="BI47" s="139">
        <f t="shared" si="1053"/>
        <v>0</v>
      </c>
      <c r="BJ47" s="111">
        <f t="shared" si="1054"/>
        <v>0</v>
      </c>
      <c r="BK47" s="111"/>
      <c r="BL47" s="140"/>
      <c r="BM47" s="141">
        <f t="shared" si="1055"/>
        <v>0</v>
      </c>
      <c r="BN47" s="323">
        <f t="shared" si="1020"/>
        <v>0</v>
      </c>
      <c r="BO47" s="431">
        <f t="shared" si="1056"/>
        <v>0</v>
      </c>
      <c r="BP47" s="432">
        <f t="shared" si="1057"/>
        <v>0</v>
      </c>
      <c r="BQ47" s="138">
        <f t="shared" si="1058"/>
        <v>0</v>
      </c>
      <c r="BR47" s="433">
        <f t="shared" si="1024"/>
        <v>9</v>
      </c>
      <c r="BS47" s="139">
        <f t="shared" si="1060"/>
        <v>0</v>
      </c>
      <c r="BT47" s="111">
        <f t="shared" si="1061"/>
        <v>0</v>
      </c>
      <c r="BU47" s="111"/>
      <c r="BV47" s="140"/>
      <c r="BW47" s="141">
        <f t="shared" si="1062"/>
        <v>0</v>
      </c>
      <c r="BX47" s="323">
        <f t="shared" si="1020"/>
        <v>2</v>
      </c>
      <c r="BY47" s="431">
        <f t="shared" si="1063"/>
        <v>2.3800000000000002E-3</v>
      </c>
      <c r="BZ47" s="432">
        <f t="shared" si="1064"/>
        <v>181.36</v>
      </c>
      <c r="CA47" s="138">
        <f t="shared" si="1065"/>
        <v>90.68</v>
      </c>
      <c r="CB47" s="433">
        <f t="shared" si="1024"/>
        <v>9</v>
      </c>
      <c r="CC47" s="139">
        <f t="shared" si="1067"/>
        <v>816.12</v>
      </c>
      <c r="CD47" s="111">
        <f t="shared" si="1068"/>
        <v>1632.24</v>
      </c>
      <c r="CE47" s="111"/>
      <c r="CF47" s="140"/>
      <c r="CG47" s="141">
        <f t="shared" si="1069"/>
        <v>0.91271999999999998</v>
      </c>
      <c r="CH47" s="323">
        <f t="shared" si="1070"/>
        <v>0</v>
      </c>
      <c r="CI47" s="431">
        <f t="shared" si="1071"/>
        <v>0</v>
      </c>
      <c r="CJ47" s="432">
        <f t="shared" si="1072"/>
        <v>0</v>
      </c>
      <c r="CK47" s="138">
        <f t="shared" si="1073"/>
        <v>0</v>
      </c>
      <c r="CL47" s="433">
        <f t="shared" si="1074"/>
        <v>9</v>
      </c>
      <c r="CM47" s="139">
        <f t="shared" si="1075"/>
        <v>0</v>
      </c>
      <c r="CN47" s="111">
        <f t="shared" si="1076"/>
        <v>0</v>
      </c>
      <c r="CO47" s="111"/>
      <c r="CP47" s="140"/>
      <c r="CQ47" s="141">
        <f t="shared" si="1077"/>
        <v>0</v>
      </c>
      <c r="CR47" s="323">
        <f t="shared" si="1070"/>
        <v>0</v>
      </c>
      <c r="CS47" s="431">
        <f t="shared" si="1078"/>
        <v>0</v>
      </c>
      <c r="CT47" s="432">
        <f t="shared" si="1079"/>
        <v>0</v>
      </c>
      <c r="CU47" s="138">
        <f t="shared" si="1080"/>
        <v>0</v>
      </c>
      <c r="CV47" s="433">
        <f t="shared" si="1074"/>
        <v>9</v>
      </c>
      <c r="CW47" s="139">
        <f t="shared" si="1082"/>
        <v>0</v>
      </c>
      <c r="CX47" s="111">
        <f t="shared" si="1083"/>
        <v>0</v>
      </c>
      <c r="CY47" s="111"/>
      <c r="CZ47" s="140"/>
      <c r="DA47" s="141">
        <f t="shared" si="1084"/>
        <v>0</v>
      </c>
      <c r="DB47" s="323">
        <f t="shared" si="1070"/>
        <v>0</v>
      </c>
      <c r="DC47" s="431">
        <f t="shared" si="1085"/>
        <v>0</v>
      </c>
      <c r="DD47" s="432">
        <f t="shared" si="1086"/>
        <v>0</v>
      </c>
      <c r="DE47" s="138">
        <f t="shared" si="1087"/>
        <v>0</v>
      </c>
      <c r="DF47" s="433">
        <f t="shared" si="1074"/>
        <v>9</v>
      </c>
      <c r="DG47" s="139">
        <f t="shared" si="1089"/>
        <v>0</v>
      </c>
      <c r="DH47" s="111">
        <f t="shared" si="1090"/>
        <v>0</v>
      </c>
      <c r="DI47" s="111"/>
      <c r="DJ47" s="140"/>
      <c r="DK47" s="141">
        <f t="shared" si="1091"/>
        <v>0</v>
      </c>
      <c r="DL47" s="323">
        <f t="shared" si="1070"/>
        <v>0</v>
      </c>
      <c r="DM47" s="431">
        <f t="shared" si="1092"/>
        <v>0</v>
      </c>
      <c r="DN47" s="432">
        <f t="shared" si="1093"/>
        <v>0</v>
      </c>
      <c r="DO47" s="138">
        <f t="shared" si="1094"/>
        <v>0</v>
      </c>
      <c r="DP47" s="433">
        <f t="shared" si="1074"/>
        <v>9</v>
      </c>
      <c r="DQ47" s="139">
        <f t="shared" si="1096"/>
        <v>0</v>
      </c>
      <c r="DR47" s="111">
        <f t="shared" si="1097"/>
        <v>0</v>
      </c>
      <c r="DS47" s="111"/>
      <c r="DT47" s="140"/>
      <c r="DU47" s="141">
        <f t="shared" si="1098"/>
        <v>0</v>
      </c>
      <c r="DV47" s="323">
        <f t="shared" si="1070"/>
        <v>0</v>
      </c>
      <c r="DW47" s="431">
        <f t="shared" si="1099"/>
        <v>0</v>
      </c>
      <c r="DX47" s="432">
        <f t="shared" si="1100"/>
        <v>0</v>
      </c>
      <c r="DY47" s="138">
        <f t="shared" si="1101"/>
        <v>0</v>
      </c>
      <c r="DZ47" s="433">
        <f t="shared" si="1074"/>
        <v>9</v>
      </c>
      <c r="EA47" s="139">
        <f t="shared" si="1103"/>
        <v>0</v>
      </c>
      <c r="EB47" s="111">
        <f t="shared" si="1104"/>
        <v>0</v>
      </c>
      <c r="EC47" s="111"/>
      <c r="ED47" s="140"/>
      <c r="EE47" s="141">
        <f t="shared" si="1105"/>
        <v>0</v>
      </c>
      <c r="EF47" s="323">
        <f t="shared" si="1070"/>
        <v>8</v>
      </c>
      <c r="EG47" s="431">
        <f t="shared" si="1106"/>
        <v>8.94E-3</v>
      </c>
      <c r="EH47" s="432">
        <f t="shared" si="1107"/>
        <v>571.53</v>
      </c>
      <c r="EI47" s="138">
        <f t="shared" si="1108"/>
        <v>71.441249999999997</v>
      </c>
      <c r="EJ47" s="433">
        <f t="shared" si="1074"/>
        <v>9</v>
      </c>
      <c r="EK47" s="139">
        <f t="shared" si="1110"/>
        <v>642.97125000000005</v>
      </c>
      <c r="EL47" s="111">
        <f t="shared" si="1111"/>
        <v>5143.7700000000004</v>
      </c>
      <c r="EM47" s="111"/>
      <c r="EN47" s="140"/>
      <c r="EO47" s="141">
        <f t="shared" si="1112"/>
        <v>0.71908000000000005</v>
      </c>
      <c r="EP47" s="323">
        <f t="shared" si="1070"/>
        <v>3</v>
      </c>
      <c r="EQ47" s="431">
        <f t="shared" si="1113"/>
        <v>3.5999999999999999E-3</v>
      </c>
      <c r="ER47" s="432">
        <f t="shared" si="1114"/>
        <v>432</v>
      </c>
      <c r="ES47" s="138">
        <f t="shared" si="1115"/>
        <v>144</v>
      </c>
      <c r="ET47" s="433">
        <f t="shared" si="1074"/>
        <v>9</v>
      </c>
      <c r="EU47" s="139">
        <f t="shared" si="1117"/>
        <v>1296</v>
      </c>
      <c r="EV47" s="111">
        <f t="shared" si="1118"/>
        <v>3888</v>
      </c>
      <c r="EW47" s="111"/>
      <c r="EX47" s="140"/>
      <c r="EY47" s="141">
        <f t="shared" si="1119"/>
        <v>1.4494100000000001</v>
      </c>
      <c r="EZ47" s="323">
        <f t="shared" si="1120"/>
        <v>6</v>
      </c>
      <c r="FA47" s="431">
        <f t="shared" si="1121"/>
        <v>7.1300000000000001E-3</v>
      </c>
      <c r="FB47" s="432">
        <f t="shared" si="1122"/>
        <v>470.58</v>
      </c>
      <c r="FC47" s="138">
        <f t="shared" si="1123"/>
        <v>78.430000000000007</v>
      </c>
      <c r="FD47" s="433">
        <f t="shared" si="1124"/>
        <v>9</v>
      </c>
      <c r="FE47" s="139">
        <f t="shared" si="1125"/>
        <v>705.87</v>
      </c>
      <c r="FF47" s="111">
        <f t="shared" si="1126"/>
        <v>4235.22</v>
      </c>
      <c r="FG47" s="111"/>
      <c r="FH47" s="140"/>
      <c r="FI47" s="141">
        <f t="shared" si="1127"/>
        <v>0.78942000000000001</v>
      </c>
      <c r="FJ47" s="323">
        <f t="shared" si="1120"/>
        <v>0</v>
      </c>
      <c r="FK47" s="431">
        <f t="shared" si="1128"/>
        <v>0</v>
      </c>
      <c r="FL47" s="432">
        <f t="shared" si="1129"/>
        <v>0</v>
      </c>
      <c r="FM47" s="138">
        <f t="shared" si="1130"/>
        <v>0</v>
      </c>
      <c r="FN47" s="433">
        <f t="shared" si="1124"/>
        <v>9</v>
      </c>
      <c r="FO47" s="139">
        <f t="shared" si="1132"/>
        <v>0</v>
      </c>
      <c r="FP47" s="111">
        <f t="shared" si="1133"/>
        <v>0</v>
      </c>
      <c r="FQ47" s="111"/>
      <c r="FR47" s="140"/>
      <c r="FS47" s="141">
        <f t="shared" si="1134"/>
        <v>0</v>
      </c>
      <c r="FT47" s="323">
        <f t="shared" si="1120"/>
        <v>1</v>
      </c>
      <c r="FU47" s="431">
        <f t="shared" si="1135"/>
        <v>1.39E-3</v>
      </c>
      <c r="FV47" s="432">
        <f t="shared" si="1136"/>
        <v>83.4</v>
      </c>
      <c r="FW47" s="138">
        <f t="shared" si="1137"/>
        <v>83.4</v>
      </c>
      <c r="FX47" s="433">
        <f t="shared" si="1124"/>
        <v>9</v>
      </c>
      <c r="FY47" s="139">
        <f t="shared" si="1139"/>
        <v>750.6</v>
      </c>
      <c r="FZ47" s="111">
        <f t="shared" si="1140"/>
        <v>750.6</v>
      </c>
      <c r="GA47" s="111"/>
      <c r="GB47" s="140"/>
      <c r="GC47" s="141">
        <f t="shared" si="1141"/>
        <v>0.83945000000000003</v>
      </c>
      <c r="GD47" s="323">
        <f t="shared" si="1120"/>
        <v>0</v>
      </c>
      <c r="GE47" s="431">
        <f t="shared" si="1142"/>
        <v>0</v>
      </c>
      <c r="GF47" s="432">
        <f t="shared" si="1143"/>
        <v>0</v>
      </c>
      <c r="GG47" s="138">
        <f t="shared" si="1144"/>
        <v>0</v>
      </c>
      <c r="GH47" s="433">
        <f t="shared" si="1124"/>
        <v>9</v>
      </c>
      <c r="GI47" s="139">
        <f t="shared" si="1146"/>
        <v>0</v>
      </c>
      <c r="GJ47" s="111">
        <f t="shared" si="1147"/>
        <v>0</v>
      </c>
      <c r="GK47" s="111"/>
      <c r="GL47" s="140"/>
      <c r="GM47" s="141">
        <f t="shared" si="1148"/>
        <v>0</v>
      </c>
      <c r="GN47" s="323">
        <f t="shared" si="1120"/>
        <v>0</v>
      </c>
      <c r="GO47" s="431">
        <f t="shared" si="1149"/>
        <v>0</v>
      </c>
      <c r="GP47" s="432">
        <f t="shared" si="1150"/>
        <v>0</v>
      </c>
      <c r="GQ47" s="138">
        <f t="shared" si="1151"/>
        <v>0</v>
      </c>
      <c r="GR47" s="433">
        <f t="shared" si="1152"/>
        <v>9</v>
      </c>
      <c r="GS47" s="139">
        <f t="shared" si="1153"/>
        <v>0</v>
      </c>
      <c r="GT47" s="111">
        <f t="shared" si="1154"/>
        <v>0</v>
      </c>
      <c r="GU47" s="111"/>
      <c r="GV47" s="140"/>
      <c r="GW47" s="141">
        <f t="shared" si="1155"/>
        <v>0</v>
      </c>
      <c r="GX47" s="323">
        <f t="shared" si="1120"/>
        <v>1</v>
      </c>
      <c r="GY47" s="431">
        <f t="shared" si="1156"/>
        <v>6.6E-4</v>
      </c>
      <c r="GZ47" s="432">
        <f t="shared" si="1157"/>
        <v>113.19</v>
      </c>
      <c r="HA47" s="138">
        <f t="shared" si="1158"/>
        <v>113.19</v>
      </c>
      <c r="HB47" s="433">
        <f t="shared" si="1152"/>
        <v>9</v>
      </c>
      <c r="HC47" s="139">
        <f t="shared" si="1160"/>
        <v>1018.71</v>
      </c>
      <c r="HD47" s="111">
        <f t="shared" si="1161"/>
        <v>1018.71</v>
      </c>
      <c r="HE47" s="111"/>
      <c r="HF47" s="140"/>
      <c r="HG47" s="141">
        <f t="shared" si="1162"/>
        <v>1.1392899999999999</v>
      </c>
      <c r="HH47" s="323">
        <f t="shared" si="1120"/>
        <v>1</v>
      </c>
      <c r="HI47" s="431">
        <f t="shared" si="1163"/>
        <v>8.9999999999999998E-4</v>
      </c>
      <c r="HJ47" s="432">
        <f t="shared" si="1164"/>
        <v>107.46</v>
      </c>
      <c r="HK47" s="138">
        <f t="shared" si="1165"/>
        <v>107.46</v>
      </c>
      <c r="HL47" s="433">
        <f t="shared" si="1152"/>
        <v>9</v>
      </c>
      <c r="HM47" s="139">
        <f t="shared" si="1167"/>
        <v>967.14</v>
      </c>
      <c r="HN47" s="111">
        <f t="shared" si="1168"/>
        <v>967.14</v>
      </c>
      <c r="HO47" s="111"/>
      <c r="HP47" s="140"/>
      <c r="HQ47" s="141">
        <f t="shared" si="1169"/>
        <v>1.08162</v>
      </c>
      <c r="HR47" s="323">
        <f t="shared" si="1170"/>
        <v>5</v>
      </c>
      <c r="HS47" s="431">
        <f t="shared" si="1171"/>
        <v>7.0800000000000004E-3</v>
      </c>
      <c r="HT47" s="432">
        <f t="shared" si="1172"/>
        <v>246.67</v>
      </c>
      <c r="HU47" s="138">
        <f t="shared" si="1173"/>
        <v>49.334000000000003</v>
      </c>
      <c r="HV47" s="433">
        <f t="shared" si="1152"/>
        <v>9</v>
      </c>
      <c r="HW47" s="139">
        <f t="shared" si="1175"/>
        <v>444.00599999999997</v>
      </c>
      <c r="HX47" s="111">
        <f t="shared" si="1176"/>
        <v>2220.0300000000002</v>
      </c>
      <c r="HY47" s="111"/>
      <c r="HZ47" s="140"/>
      <c r="IA47" s="141">
        <f t="shared" si="1177"/>
        <v>0.49656</v>
      </c>
      <c r="IB47" s="323">
        <f t="shared" si="1170"/>
        <v>1</v>
      </c>
      <c r="IC47" s="431">
        <f t="shared" si="1178"/>
        <v>2.2200000000000002E-3</v>
      </c>
      <c r="ID47" s="432">
        <f t="shared" si="1179"/>
        <v>94.11</v>
      </c>
      <c r="IE47" s="138">
        <f t="shared" si="1180"/>
        <v>94.11</v>
      </c>
      <c r="IF47" s="433">
        <f t="shared" si="1181"/>
        <v>9</v>
      </c>
      <c r="IG47" s="139">
        <f t="shared" si="1182"/>
        <v>846.99</v>
      </c>
      <c r="IH47" s="111">
        <f t="shared" si="1183"/>
        <v>846.99</v>
      </c>
      <c r="II47" s="111"/>
      <c r="IJ47" s="140"/>
      <c r="IK47" s="141">
        <f t="shared" si="1184"/>
        <v>0.94725000000000004</v>
      </c>
      <c r="IL47" s="323">
        <f t="shared" si="1170"/>
        <v>0</v>
      </c>
      <c r="IM47" s="431">
        <f t="shared" si="1185"/>
        <v>0</v>
      </c>
      <c r="IN47" s="432">
        <f t="shared" si="1186"/>
        <v>0</v>
      </c>
      <c r="IO47" s="138">
        <f t="shared" si="1187"/>
        <v>0</v>
      </c>
      <c r="IP47" s="433">
        <f t="shared" si="1181"/>
        <v>9</v>
      </c>
      <c r="IQ47" s="139">
        <f t="shared" si="1189"/>
        <v>0</v>
      </c>
      <c r="IR47" s="111">
        <f t="shared" si="1190"/>
        <v>0</v>
      </c>
      <c r="IS47" s="111"/>
      <c r="IT47" s="140"/>
      <c r="IU47" s="141">
        <f t="shared" si="1191"/>
        <v>0</v>
      </c>
      <c r="IV47" s="323">
        <f t="shared" si="1170"/>
        <v>5</v>
      </c>
      <c r="IW47" s="431">
        <f t="shared" si="1192"/>
        <v>7.4400000000000004E-3</v>
      </c>
      <c r="IX47" s="432">
        <f t="shared" si="1193"/>
        <v>638.35</v>
      </c>
      <c r="IY47" s="138">
        <f t="shared" si="1194"/>
        <v>127.67</v>
      </c>
      <c r="IZ47" s="433">
        <f t="shared" si="1181"/>
        <v>9</v>
      </c>
      <c r="JA47" s="139">
        <f t="shared" si="1196"/>
        <v>1149.03</v>
      </c>
      <c r="JB47" s="111">
        <f t="shared" si="1197"/>
        <v>5745.15</v>
      </c>
      <c r="JC47" s="111"/>
      <c r="JD47" s="140"/>
      <c r="JE47" s="141">
        <f t="shared" si="1198"/>
        <v>1.28504</v>
      </c>
      <c r="JF47" s="323">
        <f t="shared" si="1170"/>
        <v>0</v>
      </c>
      <c r="JG47" s="431">
        <f t="shared" si="1199"/>
        <v>0</v>
      </c>
      <c r="JH47" s="432">
        <f t="shared" si="1200"/>
        <v>0</v>
      </c>
      <c r="JI47" s="138">
        <f t="shared" si="1201"/>
        <v>0</v>
      </c>
      <c r="JJ47" s="433">
        <f t="shared" si="1181"/>
        <v>9</v>
      </c>
      <c r="JK47" s="139">
        <f t="shared" si="1203"/>
        <v>0</v>
      </c>
      <c r="JL47" s="111">
        <f t="shared" si="1204"/>
        <v>0</v>
      </c>
      <c r="JM47" s="111"/>
      <c r="JN47" s="140"/>
      <c r="JO47" s="141">
        <f t="shared" si="1205"/>
        <v>0</v>
      </c>
      <c r="JP47" s="323">
        <f t="shared" si="1170"/>
        <v>4</v>
      </c>
      <c r="JQ47" s="431">
        <f t="shared" si="1206"/>
        <v>3.1700000000000001E-3</v>
      </c>
      <c r="JR47" s="432">
        <f t="shared" si="1207"/>
        <v>443.8</v>
      </c>
      <c r="JS47" s="138">
        <f t="shared" si="1208"/>
        <v>110.95</v>
      </c>
      <c r="JT47" s="433">
        <f t="shared" si="1209"/>
        <v>9</v>
      </c>
      <c r="JU47" s="139">
        <f t="shared" si="1210"/>
        <v>998.55</v>
      </c>
      <c r="JV47" s="111">
        <f t="shared" si="1211"/>
        <v>3994.2</v>
      </c>
      <c r="JW47" s="111"/>
      <c r="JX47" s="140"/>
      <c r="JY47" s="141">
        <f t="shared" si="1212"/>
        <v>1.1167499999999999</v>
      </c>
      <c r="JZ47" s="323">
        <f t="shared" si="1170"/>
        <v>0</v>
      </c>
      <c r="KA47" s="431">
        <f t="shared" si="1213"/>
        <v>0</v>
      </c>
      <c r="KB47" s="432">
        <f t="shared" si="1214"/>
        <v>0</v>
      </c>
      <c r="KC47" s="138">
        <f t="shared" si="1215"/>
        <v>0</v>
      </c>
      <c r="KD47" s="433">
        <f t="shared" si="1209"/>
        <v>9</v>
      </c>
      <c r="KE47" s="139">
        <f t="shared" si="1217"/>
        <v>0</v>
      </c>
      <c r="KF47" s="111">
        <f t="shared" si="1218"/>
        <v>0</v>
      </c>
      <c r="KG47" s="111"/>
      <c r="KH47" s="140"/>
      <c r="KI47" s="141">
        <f t="shared" si="1219"/>
        <v>0</v>
      </c>
      <c r="KJ47" s="323">
        <f t="shared" si="1220"/>
        <v>0</v>
      </c>
      <c r="KK47" s="431">
        <f t="shared" si="1221"/>
        <v>0</v>
      </c>
      <c r="KL47" s="432">
        <f t="shared" si="1222"/>
        <v>0</v>
      </c>
      <c r="KM47" s="138">
        <f t="shared" si="1223"/>
        <v>0</v>
      </c>
      <c r="KN47" s="433">
        <f t="shared" si="1209"/>
        <v>9</v>
      </c>
      <c r="KO47" s="139">
        <f t="shared" si="1225"/>
        <v>0</v>
      </c>
      <c r="KP47" s="111">
        <f t="shared" si="1226"/>
        <v>0</v>
      </c>
      <c r="KQ47" s="111"/>
      <c r="KR47" s="140"/>
      <c r="KS47" s="141">
        <f t="shared" si="1227"/>
        <v>0</v>
      </c>
      <c r="KT47" s="323">
        <f t="shared" si="1220"/>
        <v>0</v>
      </c>
      <c r="KU47" s="431" t="e">
        <f t="shared" si="1228"/>
        <v>#DIV/0!</v>
      </c>
      <c r="KV47" s="432" t="e">
        <f t="shared" si="1229"/>
        <v>#DIV/0!</v>
      </c>
      <c r="KW47" s="138">
        <f t="shared" si="1230"/>
        <v>0</v>
      </c>
      <c r="KX47" s="433">
        <f t="shared" si="1209"/>
        <v>0</v>
      </c>
      <c r="KY47" s="139">
        <f t="shared" si="1232"/>
        <v>0</v>
      </c>
      <c r="KZ47" s="111">
        <f t="shared" si="1233"/>
        <v>0</v>
      </c>
      <c r="LA47" s="111"/>
      <c r="LB47" s="140"/>
      <c r="LC47" s="141">
        <f t="shared" si="1234"/>
        <v>0</v>
      </c>
      <c r="LD47" s="322">
        <f t="shared" si="1235"/>
        <v>38</v>
      </c>
      <c r="LE47" s="431">
        <f t="shared" si="1236"/>
        <v>1.4300000000000001E-3</v>
      </c>
      <c r="LF47" s="432">
        <f t="shared" si="1237"/>
        <v>3775.34</v>
      </c>
      <c r="LG47" s="138">
        <f t="shared" si="1238"/>
        <v>99.351052629999998</v>
      </c>
      <c r="LH47" s="433">
        <f t="shared" si="1239"/>
        <v>9</v>
      </c>
      <c r="LI47" s="139">
        <f t="shared" si="1240"/>
        <v>894.15947000000006</v>
      </c>
      <c r="LJ47" s="111">
        <f t="shared" si="1241"/>
        <v>33978.06</v>
      </c>
      <c r="LK47" s="111"/>
      <c r="LL47" s="140"/>
    </row>
    <row r="48" spans="1:324" ht="24">
      <c r="A48" s="612"/>
      <c r="B48" s="93" t="s">
        <v>713</v>
      </c>
      <c r="C48" s="12" t="s">
        <v>841</v>
      </c>
      <c r="D48" s="12" t="s">
        <v>421</v>
      </c>
      <c r="E48" s="4" t="s">
        <v>33</v>
      </c>
      <c r="F48" s="323">
        <f t="shared" si="1015"/>
        <v>0</v>
      </c>
      <c r="G48" s="431">
        <f t="shared" si="1242"/>
        <v>0</v>
      </c>
      <c r="H48" s="432">
        <f t="shared" si="1243"/>
        <v>0</v>
      </c>
      <c r="I48" s="138">
        <f t="shared" si="1016"/>
        <v>0</v>
      </c>
      <c r="J48" s="433">
        <f t="shared" si="1244"/>
        <v>9</v>
      </c>
      <c r="K48" s="139">
        <f t="shared" si="1017"/>
        <v>0</v>
      </c>
      <c r="L48" s="111">
        <f t="shared" si="1018"/>
        <v>0</v>
      </c>
      <c r="M48" s="111"/>
      <c r="N48" s="140"/>
      <c r="O48" s="141" t="e">
        <f t="shared" si="1019"/>
        <v>#DIV/0!</v>
      </c>
      <c r="P48" s="323">
        <f t="shared" si="1020"/>
        <v>0</v>
      </c>
      <c r="Q48" s="431">
        <f t="shared" si="1021"/>
        <v>0</v>
      </c>
      <c r="R48" s="432">
        <f t="shared" si="1022"/>
        <v>0</v>
      </c>
      <c r="S48" s="138">
        <f t="shared" si="1023"/>
        <v>0</v>
      </c>
      <c r="T48" s="433">
        <f t="shared" si="1024"/>
        <v>9</v>
      </c>
      <c r="U48" s="139">
        <f t="shared" si="1025"/>
        <v>0</v>
      </c>
      <c r="V48" s="111">
        <f t="shared" si="1026"/>
        <v>0</v>
      </c>
      <c r="W48" s="111"/>
      <c r="X48" s="140"/>
      <c r="Y48" s="141" t="e">
        <f t="shared" si="1027"/>
        <v>#DIV/0!</v>
      </c>
      <c r="Z48" s="323">
        <f t="shared" si="1020"/>
        <v>0</v>
      </c>
      <c r="AA48" s="431">
        <f t="shared" si="1028"/>
        <v>0</v>
      </c>
      <c r="AB48" s="432">
        <f t="shared" si="1029"/>
        <v>0</v>
      </c>
      <c r="AC48" s="138">
        <f t="shared" si="1030"/>
        <v>0</v>
      </c>
      <c r="AD48" s="433">
        <f t="shared" si="1024"/>
        <v>9</v>
      </c>
      <c r="AE48" s="139">
        <f t="shared" si="1032"/>
        <v>0</v>
      </c>
      <c r="AF48" s="111">
        <f t="shared" si="1033"/>
        <v>0</v>
      </c>
      <c r="AG48" s="111"/>
      <c r="AH48" s="140"/>
      <c r="AI48" s="141" t="e">
        <f t="shared" si="1034"/>
        <v>#DIV/0!</v>
      </c>
      <c r="AJ48" s="323">
        <f t="shared" si="1020"/>
        <v>0</v>
      </c>
      <c r="AK48" s="431">
        <f t="shared" si="1035"/>
        <v>0</v>
      </c>
      <c r="AL48" s="432">
        <f t="shared" si="1036"/>
        <v>0</v>
      </c>
      <c r="AM48" s="138">
        <f t="shared" si="1037"/>
        <v>0</v>
      </c>
      <c r="AN48" s="433">
        <f t="shared" si="1024"/>
        <v>9</v>
      </c>
      <c r="AO48" s="139">
        <f t="shared" si="1039"/>
        <v>0</v>
      </c>
      <c r="AP48" s="111">
        <f t="shared" si="1040"/>
        <v>0</v>
      </c>
      <c r="AQ48" s="111"/>
      <c r="AR48" s="140"/>
      <c r="AS48" s="141" t="e">
        <f t="shared" si="1041"/>
        <v>#DIV/0!</v>
      </c>
      <c r="AT48" s="323">
        <f t="shared" si="1020"/>
        <v>0</v>
      </c>
      <c r="AU48" s="431">
        <f t="shared" si="1042"/>
        <v>0</v>
      </c>
      <c r="AV48" s="432">
        <f t="shared" si="1043"/>
        <v>0</v>
      </c>
      <c r="AW48" s="138">
        <f t="shared" si="1044"/>
        <v>0</v>
      </c>
      <c r="AX48" s="433">
        <f t="shared" si="1024"/>
        <v>9</v>
      </c>
      <c r="AY48" s="139">
        <f t="shared" si="1046"/>
        <v>0</v>
      </c>
      <c r="AZ48" s="111">
        <f t="shared" si="1047"/>
        <v>0</v>
      </c>
      <c r="BA48" s="111"/>
      <c r="BB48" s="140"/>
      <c r="BC48" s="141" t="e">
        <f t="shared" si="1048"/>
        <v>#DIV/0!</v>
      </c>
      <c r="BD48" s="323">
        <f t="shared" si="1020"/>
        <v>0</v>
      </c>
      <c r="BE48" s="431">
        <f t="shared" si="1049"/>
        <v>0</v>
      </c>
      <c r="BF48" s="432">
        <f t="shared" si="1050"/>
        <v>0</v>
      </c>
      <c r="BG48" s="138">
        <f t="shared" si="1051"/>
        <v>0</v>
      </c>
      <c r="BH48" s="433">
        <f t="shared" si="1024"/>
        <v>9</v>
      </c>
      <c r="BI48" s="139">
        <f t="shared" si="1053"/>
        <v>0</v>
      </c>
      <c r="BJ48" s="111">
        <f t="shared" si="1054"/>
        <v>0</v>
      </c>
      <c r="BK48" s="111"/>
      <c r="BL48" s="140"/>
      <c r="BM48" s="141" t="e">
        <f t="shared" si="1055"/>
        <v>#DIV/0!</v>
      </c>
      <c r="BN48" s="323">
        <f t="shared" si="1020"/>
        <v>0</v>
      </c>
      <c r="BO48" s="431">
        <f t="shared" si="1056"/>
        <v>0</v>
      </c>
      <c r="BP48" s="432">
        <f t="shared" si="1057"/>
        <v>0</v>
      </c>
      <c r="BQ48" s="138">
        <f t="shared" si="1058"/>
        <v>0</v>
      </c>
      <c r="BR48" s="433">
        <f t="shared" si="1024"/>
        <v>9</v>
      </c>
      <c r="BS48" s="139">
        <f t="shared" si="1060"/>
        <v>0</v>
      </c>
      <c r="BT48" s="111">
        <f t="shared" si="1061"/>
        <v>0</v>
      </c>
      <c r="BU48" s="111"/>
      <c r="BV48" s="140"/>
      <c r="BW48" s="141" t="e">
        <f t="shared" si="1062"/>
        <v>#DIV/0!</v>
      </c>
      <c r="BX48" s="323">
        <f t="shared" si="1020"/>
        <v>0</v>
      </c>
      <c r="BY48" s="431">
        <f t="shared" si="1063"/>
        <v>0</v>
      </c>
      <c r="BZ48" s="432">
        <f t="shared" si="1064"/>
        <v>0</v>
      </c>
      <c r="CA48" s="138">
        <f t="shared" si="1065"/>
        <v>0</v>
      </c>
      <c r="CB48" s="433">
        <f t="shared" si="1024"/>
        <v>9</v>
      </c>
      <c r="CC48" s="139">
        <f t="shared" si="1067"/>
        <v>0</v>
      </c>
      <c r="CD48" s="111">
        <f t="shared" si="1068"/>
        <v>0</v>
      </c>
      <c r="CE48" s="111"/>
      <c r="CF48" s="140"/>
      <c r="CG48" s="141" t="e">
        <f t="shared" si="1069"/>
        <v>#DIV/0!</v>
      </c>
      <c r="CH48" s="323">
        <f t="shared" si="1070"/>
        <v>0</v>
      </c>
      <c r="CI48" s="431">
        <f t="shared" si="1071"/>
        <v>0</v>
      </c>
      <c r="CJ48" s="432">
        <f t="shared" si="1072"/>
        <v>0</v>
      </c>
      <c r="CK48" s="138">
        <f t="shared" si="1073"/>
        <v>0</v>
      </c>
      <c r="CL48" s="433">
        <f t="shared" si="1074"/>
        <v>9</v>
      </c>
      <c r="CM48" s="139">
        <f t="shared" si="1075"/>
        <v>0</v>
      </c>
      <c r="CN48" s="111">
        <f t="shared" si="1076"/>
        <v>0</v>
      </c>
      <c r="CO48" s="111"/>
      <c r="CP48" s="140"/>
      <c r="CQ48" s="141" t="e">
        <f t="shared" si="1077"/>
        <v>#DIV/0!</v>
      </c>
      <c r="CR48" s="323">
        <f t="shared" si="1070"/>
        <v>0</v>
      </c>
      <c r="CS48" s="431">
        <f t="shared" si="1078"/>
        <v>0</v>
      </c>
      <c r="CT48" s="432">
        <f t="shared" si="1079"/>
        <v>0</v>
      </c>
      <c r="CU48" s="138">
        <f t="shared" si="1080"/>
        <v>0</v>
      </c>
      <c r="CV48" s="433">
        <f t="shared" si="1074"/>
        <v>9</v>
      </c>
      <c r="CW48" s="139">
        <f t="shared" si="1082"/>
        <v>0</v>
      </c>
      <c r="CX48" s="111">
        <f t="shared" si="1083"/>
        <v>0</v>
      </c>
      <c r="CY48" s="111"/>
      <c r="CZ48" s="140"/>
      <c r="DA48" s="141" t="e">
        <f t="shared" si="1084"/>
        <v>#DIV/0!</v>
      </c>
      <c r="DB48" s="323">
        <f t="shared" si="1070"/>
        <v>0</v>
      </c>
      <c r="DC48" s="431">
        <f t="shared" si="1085"/>
        <v>0</v>
      </c>
      <c r="DD48" s="432">
        <f t="shared" si="1086"/>
        <v>0</v>
      </c>
      <c r="DE48" s="138">
        <f t="shared" si="1087"/>
        <v>0</v>
      </c>
      <c r="DF48" s="433">
        <f t="shared" si="1074"/>
        <v>9</v>
      </c>
      <c r="DG48" s="139">
        <f t="shared" si="1089"/>
        <v>0</v>
      </c>
      <c r="DH48" s="111">
        <f t="shared" si="1090"/>
        <v>0</v>
      </c>
      <c r="DI48" s="111"/>
      <c r="DJ48" s="140"/>
      <c r="DK48" s="141" t="e">
        <f t="shared" si="1091"/>
        <v>#DIV/0!</v>
      </c>
      <c r="DL48" s="323">
        <f t="shared" si="1070"/>
        <v>0</v>
      </c>
      <c r="DM48" s="431">
        <f t="shared" si="1092"/>
        <v>0</v>
      </c>
      <c r="DN48" s="432">
        <f t="shared" si="1093"/>
        <v>0</v>
      </c>
      <c r="DO48" s="138">
        <f t="shared" si="1094"/>
        <v>0</v>
      </c>
      <c r="DP48" s="433">
        <f t="shared" si="1074"/>
        <v>9</v>
      </c>
      <c r="DQ48" s="139">
        <f t="shared" si="1096"/>
        <v>0</v>
      </c>
      <c r="DR48" s="111">
        <f t="shared" si="1097"/>
        <v>0</v>
      </c>
      <c r="DS48" s="111"/>
      <c r="DT48" s="140"/>
      <c r="DU48" s="141" t="e">
        <f t="shared" si="1098"/>
        <v>#DIV/0!</v>
      </c>
      <c r="DV48" s="323">
        <f t="shared" si="1070"/>
        <v>0</v>
      </c>
      <c r="DW48" s="431">
        <f t="shared" si="1099"/>
        <v>0</v>
      </c>
      <c r="DX48" s="432">
        <f t="shared" si="1100"/>
        <v>0</v>
      </c>
      <c r="DY48" s="138">
        <f t="shared" si="1101"/>
        <v>0</v>
      </c>
      <c r="DZ48" s="433">
        <f t="shared" si="1074"/>
        <v>9</v>
      </c>
      <c r="EA48" s="139">
        <f t="shared" si="1103"/>
        <v>0</v>
      </c>
      <c r="EB48" s="111">
        <f t="shared" si="1104"/>
        <v>0</v>
      </c>
      <c r="EC48" s="111"/>
      <c r="ED48" s="140"/>
      <c r="EE48" s="141" t="e">
        <f t="shared" si="1105"/>
        <v>#DIV/0!</v>
      </c>
      <c r="EF48" s="323">
        <f t="shared" si="1070"/>
        <v>0</v>
      </c>
      <c r="EG48" s="431">
        <f t="shared" si="1106"/>
        <v>0</v>
      </c>
      <c r="EH48" s="432">
        <f t="shared" si="1107"/>
        <v>0</v>
      </c>
      <c r="EI48" s="138">
        <f t="shared" si="1108"/>
        <v>0</v>
      </c>
      <c r="EJ48" s="433">
        <f t="shared" si="1074"/>
        <v>9</v>
      </c>
      <c r="EK48" s="139">
        <f t="shared" si="1110"/>
        <v>0</v>
      </c>
      <c r="EL48" s="111">
        <f t="shared" si="1111"/>
        <v>0</v>
      </c>
      <c r="EM48" s="111"/>
      <c r="EN48" s="140"/>
      <c r="EO48" s="141" t="e">
        <f t="shared" si="1112"/>
        <v>#DIV/0!</v>
      </c>
      <c r="EP48" s="323">
        <f t="shared" si="1070"/>
        <v>0</v>
      </c>
      <c r="EQ48" s="431">
        <f t="shared" si="1113"/>
        <v>0</v>
      </c>
      <c r="ER48" s="432">
        <f t="shared" si="1114"/>
        <v>0</v>
      </c>
      <c r="ES48" s="138">
        <f t="shared" si="1115"/>
        <v>0</v>
      </c>
      <c r="ET48" s="433">
        <f t="shared" si="1074"/>
        <v>9</v>
      </c>
      <c r="EU48" s="139">
        <f t="shared" si="1117"/>
        <v>0</v>
      </c>
      <c r="EV48" s="111">
        <f t="shared" si="1118"/>
        <v>0</v>
      </c>
      <c r="EW48" s="111"/>
      <c r="EX48" s="140"/>
      <c r="EY48" s="141" t="e">
        <f t="shared" si="1119"/>
        <v>#DIV/0!</v>
      </c>
      <c r="EZ48" s="323">
        <f t="shared" si="1120"/>
        <v>0</v>
      </c>
      <c r="FA48" s="431">
        <f t="shared" si="1121"/>
        <v>0</v>
      </c>
      <c r="FB48" s="432">
        <f t="shared" si="1122"/>
        <v>0</v>
      </c>
      <c r="FC48" s="138">
        <f t="shared" si="1123"/>
        <v>0</v>
      </c>
      <c r="FD48" s="433">
        <f t="shared" si="1124"/>
        <v>9</v>
      </c>
      <c r="FE48" s="139">
        <f t="shared" si="1125"/>
        <v>0</v>
      </c>
      <c r="FF48" s="111">
        <f t="shared" si="1126"/>
        <v>0</v>
      </c>
      <c r="FG48" s="111"/>
      <c r="FH48" s="140"/>
      <c r="FI48" s="141" t="e">
        <f t="shared" si="1127"/>
        <v>#DIV/0!</v>
      </c>
      <c r="FJ48" s="323">
        <f t="shared" si="1120"/>
        <v>0</v>
      </c>
      <c r="FK48" s="431">
        <f t="shared" si="1128"/>
        <v>0</v>
      </c>
      <c r="FL48" s="432">
        <f t="shared" si="1129"/>
        <v>0</v>
      </c>
      <c r="FM48" s="138">
        <f t="shared" si="1130"/>
        <v>0</v>
      </c>
      <c r="FN48" s="433">
        <f t="shared" si="1124"/>
        <v>9</v>
      </c>
      <c r="FO48" s="139">
        <f t="shared" si="1132"/>
        <v>0</v>
      </c>
      <c r="FP48" s="111">
        <f t="shared" si="1133"/>
        <v>0</v>
      </c>
      <c r="FQ48" s="111"/>
      <c r="FR48" s="140"/>
      <c r="FS48" s="141" t="e">
        <f t="shared" si="1134"/>
        <v>#DIV/0!</v>
      </c>
      <c r="FT48" s="323">
        <f t="shared" si="1120"/>
        <v>0</v>
      </c>
      <c r="FU48" s="431">
        <f t="shared" si="1135"/>
        <v>0</v>
      </c>
      <c r="FV48" s="432">
        <f t="shared" si="1136"/>
        <v>0</v>
      </c>
      <c r="FW48" s="138">
        <f t="shared" si="1137"/>
        <v>0</v>
      </c>
      <c r="FX48" s="433">
        <f t="shared" si="1124"/>
        <v>9</v>
      </c>
      <c r="FY48" s="139">
        <f t="shared" si="1139"/>
        <v>0</v>
      </c>
      <c r="FZ48" s="111">
        <f t="shared" si="1140"/>
        <v>0</v>
      </c>
      <c r="GA48" s="111"/>
      <c r="GB48" s="140"/>
      <c r="GC48" s="141" t="e">
        <f t="shared" si="1141"/>
        <v>#DIV/0!</v>
      </c>
      <c r="GD48" s="323">
        <f t="shared" si="1120"/>
        <v>0</v>
      </c>
      <c r="GE48" s="431">
        <f t="shared" si="1142"/>
        <v>0</v>
      </c>
      <c r="GF48" s="432">
        <f t="shared" si="1143"/>
        <v>0</v>
      </c>
      <c r="GG48" s="138">
        <f t="shared" si="1144"/>
        <v>0</v>
      </c>
      <c r="GH48" s="433">
        <f t="shared" si="1124"/>
        <v>9</v>
      </c>
      <c r="GI48" s="139">
        <f t="shared" si="1146"/>
        <v>0</v>
      </c>
      <c r="GJ48" s="111">
        <f t="shared" si="1147"/>
        <v>0</v>
      </c>
      <c r="GK48" s="111"/>
      <c r="GL48" s="140"/>
      <c r="GM48" s="141" t="e">
        <f t="shared" si="1148"/>
        <v>#DIV/0!</v>
      </c>
      <c r="GN48" s="323">
        <f t="shared" si="1120"/>
        <v>0</v>
      </c>
      <c r="GO48" s="431">
        <f t="shared" si="1149"/>
        <v>0</v>
      </c>
      <c r="GP48" s="432">
        <f t="shared" si="1150"/>
        <v>0</v>
      </c>
      <c r="GQ48" s="138">
        <f t="shared" si="1151"/>
        <v>0</v>
      </c>
      <c r="GR48" s="433">
        <f t="shared" si="1152"/>
        <v>9</v>
      </c>
      <c r="GS48" s="139">
        <f t="shared" si="1153"/>
        <v>0</v>
      </c>
      <c r="GT48" s="111">
        <f t="shared" si="1154"/>
        <v>0</v>
      </c>
      <c r="GU48" s="111"/>
      <c r="GV48" s="140"/>
      <c r="GW48" s="141" t="e">
        <f t="shared" si="1155"/>
        <v>#DIV/0!</v>
      </c>
      <c r="GX48" s="323">
        <f t="shared" si="1120"/>
        <v>0</v>
      </c>
      <c r="GY48" s="431">
        <f t="shared" si="1156"/>
        <v>0</v>
      </c>
      <c r="GZ48" s="432">
        <f t="shared" si="1157"/>
        <v>0</v>
      </c>
      <c r="HA48" s="138">
        <f t="shared" si="1158"/>
        <v>0</v>
      </c>
      <c r="HB48" s="433">
        <f t="shared" si="1152"/>
        <v>9</v>
      </c>
      <c r="HC48" s="139">
        <f t="shared" si="1160"/>
        <v>0</v>
      </c>
      <c r="HD48" s="111">
        <f t="shared" si="1161"/>
        <v>0</v>
      </c>
      <c r="HE48" s="111"/>
      <c r="HF48" s="140"/>
      <c r="HG48" s="141" t="e">
        <f t="shared" si="1162"/>
        <v>#DIV/0!</v>
      </c>
      <c r="HH48" s="323">
        <f t="shared" si="1120"/>
        <v>0</v>
      </c>
      <c r="HI48" s="431">
        <f t="shared" si="1163"/>
        <v>0</v>
      </c>
      <c r="HJ48" s="432">
        <f t="shared" si="1164"/>
        <v>0</v>
      </c>
      <c r="HK48" s="138">
        <f t="shared" si="1165"/>
        <v>0</v>
      </c>
      <c r="HL48" s="433">
        <f t="shared" si="1152"/>
        <v>9</v>
      </c>
      <c r="HM48" s="139">
        <f t="shared" si="1167"/>
        <v>0</v>
      </c>
      <c r="HN48" s="111">
        <f t="shared" si="1168"/>
        <v>0</v>
      </c>
      <c r="HO48" s="111"/>
      <c r="HP48" s="140"/>
      <c r="HQ48" s="141" t="e">
        <f t="shared" si="1169"/>
        <v>#DIV/0!</v>
      </c>
      <c r="HR48" s="323">
        <f t="shared" si="1170"/>
        <v>0</v>
      </c>
      <c r="HS48" s="431">
        <f t="shared" si="1171"/>
        <v>0</v>
      </c>
      <c r="HT48" s="432">
        <f t="shared" si="1172"/>
        <v>0</v>
      </c>
      <c r="HU48" s="138">
        <f t="shared" si="1173"/>
        <v>0</v>
      </c>
      <c r="HV48" s="433">
        <f t="shared" si="1152"/>
        <v>9</v>
      </c>
      <c r="HW48" s="139">
        <f t="shared" si="1175"/>
        <v>0</v>
      </c>
      <c r="HX48" s="111">
        <f t="shared" si="1176"/>
        <v>0</v>
      </c>
      <c r="HY48" s="111"/>
      <c r="HZ48" s="140"/>
      <c r="IA48" s="141" t="e">
        <f t="shared" si="1177"/>
        <v>#DIV/0!</v>
      </c>
      <c r="IB48" s="323">
        <f t="shared" si="1170"/>
        <v>0</v>
      </c>
      <c r="IC48" s="431">
        <f t="shared" si="1178"/>
        <v>0</v>
      </c>
      <c r="ID48" s="432">
        <f t="shared" si="1179"/>
        <v>0</v>
      </c>
      <c r="IE48" s="138">
        <f t="shared" si="1180"/>
        <v>0</v>
      </c>
      <c r="IF48" s="433">
        <f t="shared" si="1181"/>
        <v>9</v>
      </c>
      <c r="IG48" s="139">
        <f t="shared" si="1182"/>
        <v>0</v>
      </c>
      <c r="IH48" s="111">
        <f t="shared" si="1183"/>
        <v>0</v>
      </c>
      <c r="II48" s="111"/>
      <c r="IJ48" s="140"/>
      <c r="IK48" s="141" t="e">
        <f t="shared" si="1184"/>
        <v>#DIV/0!</v>
      </c>
      <c r="IL48" s="323">
        <f t="shared" si="1170"/>
        <v>0</v>
      </c>
      <c r="IM48" s="431">
        <f t="shared" si="1185"/>
        <v>0</v>
      </c>
      <c r="IN48" s="432">
        <f t="shared" si="1186"/>
        <v>0</v>
      </c>
      <c r="IO48" s="138">
        <f t="shared" si="1187"/>
        <v>0</v>
      </c>
      <c r="IP48" s="433">
        <f t="shared" si="1181"/>
        <v>9</v>
      </c>
      <c r="IQ48" s="139">
        <f t="shared" si="1189"/>
        <v>0</v>
      </c>
      <c r="IR48" s="111">
        <f t="shared" si="1190"/>
        <v>0</v>
      </c>
      <c r="IS48" s="111"/>
      <c r="IT48" s="140"/>
      <c r="IU48" s="141" t="e">
        <f t="shared" si="1191"/>
        <v>#DIV/0!</v>
      </c>
      <c r="IV48" s="323">
        <f t="shared" si="1170"/>
        <v>0</v>
      </c>
      <c r="IW48" s="431">
        <f t="shared" si="1192"/>
        <v>0</v>
      </c>
      <c r="IX48" s="432">
        <f t="shared" si="1193"/>
        <v>0</v>
      </c>
      <c r="IY48" s="138">
        <f t="shared" si="1194"/>
        <v>0</v>
      </c>
      <c r="IZ48" s="433">
        <f t="shared" si="1181"/>
        <v>9</v>
      </c>
      <c r="JA48" s="139">
        <f t="shared" si="1196"/>
        <v>0</v>
      </c>
      <c r="JB48" s="111">
        <f t="shared" si="1197"/>
        <v>0</v>
      </c>
      <c r="JC48" s="111"/>
      <c r="JD48" s="140"/>
      <c r="JE48" s="141" t="e">
        <f t="shared" si="1198"/>
        <v>#DIV/0!</v>
      </c>
      <c r="JF48" s="323">
        <f t="shared" si="1170"/>
        <v>0</v>
      </c>
      <c r="JG48" s="431">
        <f t="shared" si="1199"/>
        <v>0</v>
      </c>
      <c r="JH48" s="432">
        <f t="shared" si="1200"/>
        <v>0</v>
      </c>
      <c r="JI48" s="138">
        <f t="shared" si="1201"/>
        <v>0</v>
      </c>
      <c r="JJ48" s="433">
        <f t="shared" si="1181"/>
        <v>9</v>
      </c>
      <c r="JK48" s="139">
        <f t="shared" si="1203"/>
        <v>0</v>
      </c>
      <c r="JL48" s="111">
        <f t="shared" si="1204"/>
        <v>0</v>
      </c>
      <c r="JM48" s="111"/>
      <c r="JN48" s="140"/>
      <c r="JO48" s="141" t="e">
        <f t="shared" si="1205"/>
        <v>#DIV/0!</v>
      </c>
      <c r="JP48" s="323">
        <f t="shared" si="1170"/>
        <v>0</v>
      </c>
      <c r="JQ48" s="431">
        <f t="shared" si="1206"/>
        <v>0</v>
      </c>
      <c r="JR48" s="432">
        <f t="shared" si="1207"/>
        <v>0</v>
      </c>
      <c r="JS48" s="138">
        <f t="shared" si="1208"/>
        <v>0</v>
      </c>
      <c r="JT48" s="433">
        <f t="shared" si="1209"/>
        <v>9</v>
      </c>
      <c r="JU48" s="139">
        <f t="shared" si="1210"/>
        <v>0</v>
      </c>
      <c r="JV48" s="111">
        <f t="shared" si="1211"/>
        <v>0</v>
      </c>
      <c r="JW48" s="111"/>
      <c r="JX48" s="140"/>
      <c r="JY48" s="141" t="e">
        <f t="shared" si="1212"/>
        <v>#DIV/0!</v>
      </c>
      <c r="JZ48" s="323">
        <f t="shared" si="1170"/>
        <v>0</v>
      </c>
      <c r="KA48" s="431">
        <f t="shared" si="1213"/>
        <v>0</v>
      </c>
      <c r="KB48" s="432">
        <f t="shared" si="1214"/>
        <v>0</v>
      </c>
      <c r="KC48" s="138">
        <f t="shared" si="1215"/>
        <v>0</v>
      </c>
      <c r="KD48" s="433">
        <f t="shared" si="1209"/>
        <v>9</v>
      </c>
      <c r="KE48" s="139">
        <f t="shared" si="1217"/>
        <v>0</v>
      </c>
      <c r="KF48" s="111">
        <f t="shared" si="1218"/>
        <v>0</v>
      </c>
      <c r="KG48" s="111"/>
      <c r="KH48" s="140"/>
      <c r="KI48" s="141" t="e">
        <f t="shared" si="1219"/>
        <v>#DIV/0!</v>
      </c>
      <c r="KJ48" s="323">
        <f t="shared" si="1220"/>
        <v>0</v>
      </c>
      <c r="KK48" s="431">
        <f t="shared" si="1221"/>
        <v>0</v>
      </c>
      <c r="KL48" s="432">
        <f t="shared" si="1222"/>
        <v>0</v>
      </c>
      <c r="KM48" s="138">
        <f t="shared" si="1223"/>
        <v>0</v>
      </c>
      <c r="KN48" s="433">
        <f t="shared" si="1209"/>
        <v>9</v>
      </c>
      <c r="KO48" s="139">
        <f t="shared" si="1225"/>
        <v>0</v>
      </c>
      <c r="KP48" s="111">
        <f t="shared" si="1226"/>
        <v>0</v>
      </c>
      <c r="KQ48" s="111"/>
      <c r="KR48" s="140"/>
      <c r="KS48" s="141" t="e">
        <f t="shared" si="1227"/>
        <v>#DIV/0!</v>
      </c>
      <c r="KT48" s="323">
        <f t="shared" si="1220"/>
        <v>0</v>
      </c>
      <c r="KU48" s="431" t="e">
        <f t="shared" si="1228"/>
        <v>#DIV/0!</v>
      </c>
      <c r="KV48" s="432" t="e">
        <f t="shared" si="1229"/>
        <v>#DIV/0!</v>
      </c>
      <c r="KW48" s="138">
        <f t="shared" si="1230"/>
        <v>0</v>
      </c>
      <c r="KX48" s="433">
        <f t="shared" si="1209"/>
        <v>0</v>
      </c>
      <c r="KY48" s="139">
        <f t="shared" si="1232"/>
        <v>0</v>
      </c>
      <c r="KZ48" s="111">
        <f t="shared" si="1233"/>
        <v>0</v>
      </c>
      <c r="LA48" s="111"/>
      <c r="LB48" s="140"/>
      <c r="LC48" s="141" t="e">
        <f t="shared" si="1234"/>
        <v>#DIV/0!</v>
      </c>
      <c r="LD48" s="322">
        <f t="shared" si="1235"/>
        <v>0</v>
      </c>
      <c r="LE48" s="431">
        <f t="shared" si="1236"/>
        <v>0</v>
      </c>
      <c r="LF48" s="432">
        <f t="shared" si="1237"/>
        <v>0</v>
      </c>
      <c r="LG48" s="138">
        <f t="shared" si="1238"/>
        <v>0</v>
      </c>
      <c r="LH48" s="433">
        <f t="shared" si="1239"/>
        <v>9</v>
      </c>
      <c r="LI48" s="139">
        <f t="shared" si="1240"/>
        <v>0</v>
      </c>
      <c r="LJ48" s="111">
        <f t="shared" si="1241"/>
        <v>0</v>
      </c>
      <c r="LK48" s="111"/>
      <c r="LL48" s="140"/>
    </row>
    <row r="49" spans="1:324" ht="24">
      <c r="A49" s="613"/>
      <c r="B49" s="93" t="s">
        <v>716</v>
      </c>
      <c r="C49" s="12" t="s">
        <v>842</v>
      </c>
      <c r="D49" s="12" t="s">
        <v>420</v>
      </c>
      <c r="E49" s="4" t="s">
        <v>33</v>
      </c>
      <c r="F49" s="323">
        <f t="shared" si="1015"/>
        <v>0</v>
      </c>
      <c r="G49" s="431">
        <f t="shared" si="1242"/>
        <v>0</v>
      </c>
      <c r="H49" s="432">
        <f t="shared" si="1243"/>
        <v>0</v>
      </c>
      <c r="I49" s="138">
        <f t="shared" si="1016"/>
        <v>0</v>
      </c>
      <c r="J49" s="433">
        <f t="shared" si="1244"/>
        <v>9</v>
      </c>
      <c r="K49" s="139">
        <f t="shared" si="1017"/>
        <v>0</v>
      </c>
      <c r="L49" s="111">
        <f t="shared" si="1018"/>
        <v>0</v>
      </c>
      <c r="M49" s="111"/>
      <c r="N49" s="140"/>
      <c r="O49" s="141" t="e">
        <f t="shared" si="1019"/>
        <v>#DIV/0!</v>
      </c>
      <c r="P49" s="323">
        <f t="shared" si="1020"/>
        <v>0</v>
      </c>
      <c r="Q49" s="431">
        <f t="shared" si="1021"/>
        <v>0</v>
      </c>
      <c r="R49" s="432">
        <f t="shared" si="1022"/>
        <v>0</v>
      </c>
      <c r="S49" s="138">
        <f t="shared" si="1023"/>
        <v>0</v>
      </c>
      <c r="T49" s="433">
        <f t="shared" si="1024"/>
        <v>9</v>
      </c>
      <c r="U49" s="139">
        <f t="shared" si="1025"/>
        <v>0</v>
      </c>
      <c r="V49" s="111">
        <f t="shared" si="1026"/>
        <v>0</v>
      </c>
      <c r="W49" s="111"/>
      <c r="X49" s="140"/>
      <c r="Y49" s="141" t="e">
        <f t="shared" si="1027"/>
        <v>#DIV/0!</v>
      </c>
      <c r="Z49" s="323">
        <f t="shared" si="1020"/>
        <v>0</v>
      </c>
      <c r="AA49" s="431">
        <f t="shared" si="1028"/>
        <v>0</v>
      </c>
      <c r="AB49" s="432">
        <f t="shared" si="1029"/>
        <v>0</v>
      </c>
      <c r="AC49" s="138">
        <f t="shared" si="1030"/>
        <v>0</v>
      </c>
      <c r="AD49" s="433">
        <f t="shared" si="1024"/>
        <v>9</v>
      </c>
      <c r="AE49" s="139">
        <f t="shared" si="1032"/>
        <v>0</v>
      </c>
      <c r="AF49" s="111">
        <f t="shared" si="1033"/>
        <v>0</v>
      </c>
      <c r="AG49" s="111"/>
      <c r="AH49" s="140"/>
      <c r="AI49" s="141" t="e">
        <f t="shared" si="1034"/>
        <v>#DIV/0!</v>
      </c>
      <c r="AJ49" s="323">
        <f t="shared" si="1020"/>
        <v>0</v>
      </c>
      <c r="AK49" s="431">
        <f t="shared" si="1035"/>
        <v>0</v>
      </c>
      <c r="AL49" s="432">
        <f t="shared" si="1036"/>
        <v>0</v>
      </c>
      <c r="AM49" s="138">
        <f t="shared" si="1037"/>
        <v>0</v>
      </c>
      <c r="AN49" s="433">
        <f t="shared" si="1024"/>
        <v>9</v>
      </c>
      <c r="AO49" s="139">
        <f t="shared" si="1039"/>
        <v>0</v>
      </c>
      <c r="AP49" s="111">
        <f t="shared" si="1040"/>
        <v>0</v>
      </c>
      <c r="AQ49" s="111"/>
      <c r="AR49" s="140"/>
      <c r="AS49" s="141" t="e">
        <f t="shared" si="1041"/>
        <v>#DIV/0!</v>
      </c>
      <c r="AT49" s="323">
        <f t="shared" si="1020"/>
        <v>0</v>
      </c>
      <c r="AU49" s="431">
        <f t="shared" si="1042"/>
        <v>0</v>
      </c>
      <c r="AV49" s="432">
        <f t="shared" si="1043"/>
        <v>0</v>
      </c>
      <c r="AW49" s="138">
        <f t="shared" si="1044"/>
        <v>0</v>
      </c>
      <c r="AX49" s="433">
        <f t="shared" si="1024"/>
        <v>9</v>
      </c>
      <c r="AY49" s="139">
        <f t="shared" si="1046"/>
        <v>0</v>
      </c>
      <c r="AZ49" s="111">
        <f t="shared" si="1047"/>
        <v>0</v>
      </c>
      <c r="BA49" s="111"/>
      <c r="BB49" s="140"/>
      <c r="BC49" s="141" t="e">
        <f t="shared" si="1048"/>
        <v>#DIV/0!</v>
      </c>
      <c r="BD49" s="323">
        <f t="shared" si="1020"/>
        <v>0</v>
      </c>
      <c r="BE49" s="431">
        <f t="shared" si="1049"/>
        <v>0</v>
      </c>
      <c r="BF49" s="432">
        <f t="shared" si="1050"/>
        <v>0</v>
      </c>
      <c r="BG49" s="138">
        <f t="shared" si="1051"/>
        <v>0</v>
      </c>
      <c r="BH49" s="433">
        <f t="shared" si="1024"/>
        <v>9</v>
      </c>
      <c r="BI49" s="139">
        <f t="shared" si="1053"/>
        <v>0</v>
      </c>
      <c r="BJ49" s="111">
        <f t="shared" si="1054"/>
        <v>0</v>
      </c>
      <c r="BK49" s="111"/>
      <c r="BL49" s="140"/>
      <c r="BM49" s="141" t="e">
        <f t="shared" si="1055"/>
        <v>#DIV/0!</v>
      </c>
      <c r="BN49" s="323">
        <f t="shared" si="1020"/>
        <v>0</v>
      </c>
      <c r="BO49" s="431">
        <f t="shared" si="1056"/>
        <v>0</v>
      </c>
      <c r="BP49" s="432">
        <f t="shared" si="1057"/>
        <v>0</v>
      </c>
      <c r="BQ49" s="138">
        <f t="shared" si="1058"/>
        <v>0</v>
      </c>
      <c r="BR49" s="433">
        <f t="shared" si="1024"/>
        <v>9</v>
      </c>
      <c r="BS49" s="139">
        <f t="shared" si="1060"/>
        <v>0</v>
      </c>
      <c r="BT49" s="111">
        <f t="shared" si="1061"/>
        <v>0</v>
      </c>
      <c r="BU49" s="111"/>
      <c r="BV49" s="140"/>
      <c r="BW49" s="141" t="e">
        <f t="shared" si="1062"/>
        <v>#DIV/0!</v>
      </c>
      <c r="BX49" s="323">
        <f t="shared" si="1020"/>
        <v>0</v>
      </c>
      <c r="BY49" s="431">
        <f t="shared" si="1063"/>
        <v>0</v>
      </c>
      <c r="BZ49" s="432">
        <f t="shared" si="1064"/>
        <v>0</v>
      </c>
      <c r="CA49" s="138">
        <f t="shared" si="1065"/>
        <v>0</v>
      </c>
      <c r="CB49" s="433">
        <f t="shared" si="1024"/>
        <v>9</v>
      </c>
      <c r="CC49" s="139">
        <f t="shared" si="1067"/>
        <v>0</v>
      </c>
      <c r="CD49" s="111">
        <f t="shared" si="1068"/>
        <v>0</v>
      </c>
      <c r="CE49" s="111"/>
      <c r="CF49" s="140"/>
      <c r="CG49" s="141" t="e">
        <f t="shared" si="1069"/>
        <v>#DIV/0!</v>
      </c>
      <c r="CH49" s="323">
        <f t="shared" si="1070"/>
        <v>0</v>
      </c>
      <c r="CI49" s="431">
        <f t="shared" si="1071"/>
        <v>0</v>
      </c>
      <c r="CJ49" s="432">
        <f t="shared" si="1072"/>
        <v>0</v>
      </c>
      <c r="CK49" s="138">
        <f t="shared" si="1073"/>
        <v>0</v>
      </c>
      <c r="CL49" s="433">
        <f t="shared" si="1074"/>
        <v>9</v>
      </c>
      <c r="CM49" s="139">
        <f t="shared" si="1075"/>
        <v>0</v>
      </c>
      <c r="CN49" s="111">
        <f t="shared" si="1076"/>
        <v>0</v>
      </c>
      <c r="CO49" s="111"/>
      <c r="CP49" s="140"/>
      <c r="CQ49" s="141" t="e">
        <f t="shared" si="1077"/>
        <v>#DIV/0!</v>
      </c>
      <c r="CR49" s="323">
        <f t="shared" si="1070"/>
        <v>0</v>
      </c>
      <c r="CS49" s="431">
        <f t="shared" si="1078"/>
        <v>0</v>
      </c>
      <c r="CT49" s="432">
        <f t="shared" si="1079"/>
        <v>0</v>
      </c>
      <c r="CU49" s="138">
        <f t="shared" si="1080"/>
        <v>0</v>
      </c>
      <c r="CV49" s="433">
        <f t="shared" si="1074"/>
        <v>9</v>
      </c>
      <c r="CW49" s="139">
        <f t="shared" si="1082"/>
        <v>0</v>
      </c>
      <c r="CX49" s="111">
        <f t="shared" si="1083"/>
        <v>0</v>
      </c>
      <c r="CY49" s="111"/>
      <c r="CZ49" s="140"/>
      <c r="DA49" s="141" t="e">
        <f t="shared" si="1084"/>
        <v>#DIV/0!</v>
      </c>
      <c r="DB49" s="323">
        <f t="shared" si="1070"/>
        <v>0</v>
      </c>
      <c r="DC49" s="431">
        <f t="shared" si="1085"/>
        <v>0</v>
      </c>
      <c r="DD49" s="432">
        <f t="shared" si="1086"/>
        <v>0</v>
      </c>
      <c r="DE49" s="138">
        <f t="shared" si="1087"/>
        <v>0</v>
      </c>
      <c r="DF49" s="433">
        <f t="shared" si="1074"/>
        <v>9</v>
      </c>
      <c r="DG49" s="139">
        <f t="shared" si="1089"/>
        <v>0</v>
      </c>
      <c r="DH49" s="111">
        <f t="shared" si="1090"/>
        <v>0</v>
      </c>
      <c r="DI49" s="111"/>
      <c r="DJ49" s="140"/>
      <c r="DK49" s="141" t="e">
        <f t="shared" si="1091"/>
        <v>#DIV/0!</v>
      </c>
      <c r="DL49" s="323">
        <f t="shared" si="1070"/>
        <v>0</v>
      </c>
      <c r="DM49" s="431">
        <f t="shared" si="1092"/>
        <v>0</v>
      </c>
      <c r="DN49" s="432">
        <f t="shared" si="1093"/>
        <v>0</v>
      </c>
      <c r="DO49" s="138">
        <f t="shared" si="1094"/>
        <v>0</v>
      </c>
      <c r="DP49" s="433">
        <f t="shared" si="1074"/>
        <v>9</v>
      </c>
      <c r="DQ49" s="139">
        <f t="shared" si="1096"/>
        <v>0</v>
      </c>
      <c r="DR49" s="111">
        <f t="shared" si="1097"/>
        <v>0</v>
      </c>
      <c r="DS49" s="111"/>
      <c r="DT49" s="140"/>
      <c r="DU49" s="141" t="e">
        <f t="shared" si="1098"/>
        <v>#DIV/0!</v>
      </c>
      <c r="DV49" s="323">
        <f t="shared" si="1070"/>
        <v>0</v>
      </c>
      <c r="DW49" s="431">
        <f t="shared" si="1099"/>
        <v>0</v>
      </c>
      <c r="DX49" s="432">
        <f t="shared" si="1100"/>
        <v>0</v>
      </c>
      <c r="DY49" s="138">
        <f t="shared" si="1101"/>
        <v>0</v>
      </c>
      <c r="DZ49" s="433">
        <f t="shared" si="1074"/>
        <v>9</v>
      </c>
      <c r="EA49" s="139">
        <f t="shared" si="1103"/>
        <v>0</v>
      </c>
      <c r="EB49" s="111">
        <f t="shared" si="1104"/>
        <v>0</v>
      </c>
      <c r="EC49" s="111"/>
      <c r="ED49" s="140"/>
      <c r="EE49" s="141" t="e">
        <f t="shared" si="1105"/>
        <v>#DIV/0!</v>
      </c>
      <c r="EF49" s="323">
        <f t="shared" si="1070"/>
        <v>0</v>
      </c>
      <c r="EG49" s="431">
        <f t="shared" si="1106"/>
        <v>0</v>
      </c>
      <c r="EH49" s="432">
        <f t="shared" si="1107"/>
        <v>0</v>
      </c>
      <c r="EI49" s="138">
        <f t="shared" si="1108"/>
        <v>0</v>
      </c>
      <c r="EJ49" s="433">
        <f t="shared" si="1074"/>
        <v>9</v>
      </c>
      <c r="EK49" s="139">
        <f t="shared" si="1110"/>
        <v>0</v>
      </c>
      <c r="EL49" s="111">
        <f t="shared" si="1111"/>
        <v>0</v>
      </c>
      <c r="EM49" s="111"/>
      <c r="EN49" s="140"/>
      <c r="EO49" s="141" t="e">
        <f t="shared" si="1112"/>
        <v>#DIV/0!</v>
      </c>
      <c r="EP49" s="323">
        <f t="shared" si="1070"/>
        <v>0</v>
      </c>
      <c r="EQ49" s="431">
        <f t="shared" si="1113"/>
        <v>0</v>
      </c>
      <c r="ER49" s="432">
        <f t="shared" si="1114"/>
        <v>0</v>
      </c>
      <c r="ES49" s="138">
        <f t="shared" si="1115"/>
        <v>0</v>
      </c>
      <c r="ET49" s="433">
        <f t="shared" si="1074"/>
        <v>9</v>
      </c>
      <c r="EU49" s="139">
        <f t="shared" si="1117"/>
        <v>0</v>
      </c>
      <c r="EV49" s="111">
        <f t="shared" si="1118"/>
        <v>0</v>
      </c>
      <c r="EW49" s="111"/>
      <c r="EX49" s="140"/>
      <c r="EY49" s="141" t="e">
        <f t="shared" si="1119"/>
        <v>#DIV/0!</v>
      </c>
      <c r="EZ49" s="323">
        <f t="shared" si="1120"/>
        <v>0</v>
      </c>
      <c r="FA49" s="431">
        <f t="shared" si="1121"/>
        <v>0</v>
      </c>
      <c r="FB49" s="432">
        <f t="shared" si="1122"/>
        <v>0</v>
      </c>
      <c r="FC49" s="138">
        <f t="shared" si="1123"/>
        <v>0</v>
      </c>
      <c r="FD49" s="433">
        <f t="shared" si="1124"/>
        <v>9</v>
      </c>
      <c r="FE49" s="139">
        <f t="shared" si="1125"/>
        <v>0</v>
      </c>
      <c r="FF49" s="111">
        <f t="shared" si="1126"/>
        <v>0</v>
      </c>
      <c r="FG49" s="111"/>
      <c r="FH49" s="140"/>
      <c r="FI49" s="141" t="e">
        <f t="shared" si="1127"/>
        <v>#DIV/0!</v>
      </c>
      <c r="FJ49" s="323">
        <f t="shared" si="1120"/>
        <v>0</v>
      </c>
      <c r="FK49" s="431">
        <f t="shared" si="1128"/>
        <v>0</v>
      </c>
      <c r="FL49" s="432">
        <f t="shared" si="1129"/>
        <v>0</v>
      </c>
      <c r="FM49" s="138">
        <f t="shared" si="1130"/>
        <v>0</v>
      </c>
      <c r="FN49" s="433">
        <f t="shared" si="1124"/>
        <v>9</v>
      </c>
      <c r="FO49" s="139">
        <f t="shared" si="1132"/>
        <v>0</v>
      </c>
      <c r="FP49" s="111">
        <f t="shared" si="1133"/>
        <v>0</v>
      </c>
      <c r="FQ49" s="111"/>
      <c r="FR49" s="140"/>
      <c r="FS49" s="141" t="e">
        <f t="shared" si="1134"/>
        <v>#DIV/0!</v>
      </c>
      <c r="FT49" s="323">
        <f t="shared" si="1120"/>
        <v>0</v>
      </c>
      <c r="FU49" s="431">
        <f t="shared" si="1135"/>
        <v>0</v>
      </c>
      <c r="FV49" s="432">
        <f t="shared" si="1136"/>
        <v>0</v>
      </c>
      <c r="FW49" s="138">
        <f t="shared" si="1137"/>
        <v>0</v>
      </c>
      <c r="FX49" s="433">
        <f t="shared" si="1124"/>
        <v>9</v>
      </c>
      <c r="FY49" s="139">
        <f t="shared" si="1139"/>
        <v>0</v>
      </c>
      <c r="FZ49" s="111">
        <f t="shared" si="1140"/>
        <v>0</v>
      </c>
      <c r="GA49" s="111"/>
      <c r="GB49" s="140"/>
      <c r="GC49" s="141" t="e">
        <f t="shared" si="1141"/>
        <v>#DIV/0!</v>
      </c>
      <c r="GD49" s="323">
        <f t="shared" si="1120"/>
        <v>0</v>
      </c>
      <c r="GE49" s="431">
        <f t="shared" si="1142"/>
        <v>0</v>
      </c>
      <c r="GF49" s="432">
        <f t="shared" si="1143"/>
        <v>0</v>
      </c>
      <c r="GG49" s="138">
        <f t="shared" si="1144"/>
        <v>0</v>
      </c>
      <c r="GH49" s="433">
        <f t="shared" si="1124"/>
        <v>9</v>
      </c>
      <c r="GI49" s="139">
        <f t="shared" si="1146"/>
        <v>0</v>
      </c>
      <c r="GJ49" s="111">
        <f t="shared" si="1147"/>
        <v>0</v>
      </c>
      <c r="GK49" s="111"/>
      <c r="GL49" s="140"/>
      <c r="GM49" s="141" t="e">
        <f t="shared" si="1148"/>
        <v>#DIV/0!</v>
      </c>
      <c r="GN49" s="323">
        <f t="shared" si="1120"/>
        <v>0</v>
      </c>
      <c r="GO49" s="431">
        <f t="shared" si="1149"/>
        <v>0</v>
      </c>
      <c r="GP49" s="432">
        <f t="shared" si="1150"/>
        <v>0</v>
      </c>
      <c r="GQ49" s="138">
        <f t="shared" si="1151"/>
        <v>0</v>
      </c>
      <c r="GR49" s="433">
        <f t="shared" si="1152"/>
        <v>9</v>
      </c>
      <c r="GS49" s="139">
        <f t="shared" si="1153"/>
        <v>0</v>
      </c>
      <c r="GT49" s="111">
        <f t="shared" si="1154"/>
        <v>0</v>
      </c>
      <c r="GU49" s="111"/>
      <c r="GV49" s="140"/>
      <c r="GW49" s="141" t="e">
        <f t="shared" si="1155"/>
        <v>#DIV/0!</v>
      </c>
      <c r="GX49" s="323">
        <f t="shared" si="1120"/>
        <v>0</v>
      </c>
      <c r="GY49" s="431">
        <f t="shared" si="1156"/>
        <v>0</v>
      </c>
      <c r="GZ49" s="432">
        <f t="shared" si="1157"/>
        <v>0</v>
      </c>
      <c r="HA49" s="138">
        <f t="shared" si="1158"/>
        <v>0</v>
      </c>
      <c r="HB49" s="433">
        <f t="shared" si="1152"/>
        <v>9</v>
      </c>
      <c r="HC49" s="139">
        <f t="shared" si="1160"/>
        <v>0</v>
      </c>
      <c r="HD49" s="111">
        <f t="shared" si="1161"/>
        <v>0</v>
      </c>
      <c r="HE49" s="111"/>
      <c r="HF49" s="140"/>
      <c r="HG49" s="141" t="e">
        <f t="shared" si="1162"/>
        <v>#DIV/0!</v>
      </c>
      <c r="HH49" s="323">
        <f t="shared" si="1120"/>
        <v>0</v>
      </c>
      <c r="HI49" s="431">
        <f t="shared" si="1163"/>
        <v>0</v>
      </c>
      <c r="HJ49" s="432">
        <f t="shared" si="1164"/>
        <v>0</v>
      </c>
      <c r="HK49" s="138">
        <f t="shared" si="1165"/>
        <v>0</v>
      </c>
      <c r="HL49" s="433">
        <f t="shared" si="1152"/>
        <v>9</v>
      </c>
      <c r="HM49" s="139">
        <f t="shared" si="1167"/>
        <v>0</v>
      </c>
      <c r="HN49" s="111">
        <f t="shared" si="1168"/>
        <v>0</v>
      </c>
      <c r="HO49" s="111"/>
      <c r="HP49" s="140"/>
      <c r="HQ49" s="141" t="e">
        <f t="shared" si="1169"/>
        <v>#DIV/0!</v>
      </c>
      <c r="HR49" s="323">
        <f t="shared" si="1170"/>
        <v>0</v>
      </c>
      <c r="HS49" s="431">
        <f t="shared" si="1171"/>
        <v>0</v>
      </c>
      <c r="HT49" s="432">
        <f t="shared" si="1172"/>
        <v>0</v>
      </c>
      <c r="HU49" s="138">
        <f t="shared" si="1173"/>
        <v>0</v>
      </c>
      <c r="HV49" s="433">
        <f t="shared" si="1152"/>
        <v>9</v>
      </c>
      <c r="HW49" s="139">
        <f t="shared" si="1175"/>
        <v>0</v>
      </c>
      <c r="HX49" s="111">
        <f t="shared" si="1176"/>
        <v>0</v>
      </c>
      <c r="HY49" s="111"/>
      <c r="HZ49" s="140"/>
      <c r="IA49" s="141" t="e">
        <f t="shared" si="1177"/>
        <v>#DIV/0!</v>
      </c>
      <c r="IB49" s="323">
        <f t="shared" si="1170"/>
        <v>0</v>
      </c>
      <c r="IC49" s="431">
        <f t="shared" si="1178"/>
        <v>0</v>
      </c>
      <c r="ID49" s="432">
        <f t="shared" si="1179"/>
        <v>0</v>
      </c>
      <c r="IE49" s="138">
        <f t="shared" si="1180"/>
        <v>0</v>
      </c>
      <c r="IF49" s="433">
        <f t="shared" si="1181"/>
        <v>9</v>
      </c>
      <c r="IG49" s="139">
        <f t="shared" si="1182"/>
        <v>0</v>
      </c>
      <c r="IH49" s="111">
        <f t="shared" si="1183"/>
        <v>0</v>
      </c>
      <c r="II49" s="111"/>
      <c r="IJ49" s="140"/>
      <c r="IK49" s="141" t="e">
        <f t="shared" si="1184"/>
        <v>#DIV/0!</v>
      </c>
      <c r="IL49" s="323">
        <f t="shared" si="1170"/>
        <v>0</v>
      </c>
      <c r="IM49" s="431">
        <f t="shared" si="1185"/>
        <v>0</v>
      </c>
      <c r="IN49" s="432">
        <f t="shared" si="1186"/>
        <v>0</v>
      </c>
      <c r="IO49" s="138">
        <f t="shared" si="1187"/>
        <v>0</v>
      </c>
      <c r="IP49" s="433">
        <f t="shared" si="1181"/>
        <v>9</v>
      </c>
      <c r="IQ49" s="139">
        <f t="shared" si="1189"/>
        <v>0</v>
      </c>
      <c r="IR49" s="111">
        <f t="shared" si="1190"/>
        <v>0</v>
      </c>
      <c r="IS49" s="111"/>
      <c r="IT49" s="140"/>
      <c r="IU49" s="141" t="e">
        <f t="shared" si="1191"/>
        <v>#DIV/0!</v>
      </c>
      <c r="IV49" s="323">
        <f t="shared" si="1170"/>
        <v>0</v>
      </c>
      <c r="IW49" s="431">
        <f t="shared" si="1192"/>
        <v>0</v>
      </c>
      <c r="IX49" s="432">
        <f t="shared" si="1193"/>
        <v>0</v>
      </c>
      <c r="IY49" s="138">
        <f t="shared" si="1194"/>
        <v>0</v>
      </c>
      <c r="IZ49" s="433">
        <f t="shared" si="1181"/>
        <v>9</v>
      </c>
      <c r="JA49" s="139">
        <f t="shared" si="1196"/>
        <v>0</v>
      </c>
      <c r="JB49" s="111">
        <f t="shared" si="1197"/>
        <v>0</v>
      </c>
      <c r="JC49" s="111"/>
      <c r="JD49" s="140"/>
      <c r="JE49" s="141" t="e">
        <f t="shared" si="1198"/>
        <v>#DIV/0!</v>
      </c>
      <c r="JF49" s="323">
        <f t="shared" si="1170"/>
        <v>0</v>
      </c>
      <c r="JG49" s="431">
        <f t="shared" si="1199"/>
        <v>0</v>
      </c>
      <c r="JH49" s="432">
        <f t="shared" si="1200"/>
        <v>0</v>
      </c>
      <c r="JI49" s="138">
        <f t="shared" si="1201"/>
        <v>0</v>
      </c>
      <c r="JJ49" s="433">
        <f t="shared" si="1181"/>
        <v>9</v>
      </c>
      <c r="JK49" s="139">
        <f t="shared" si="1203"/>
        <v>0</v>
      </c>
      <c r="JL49" s="111">
        <f t="shared" si="1204"/>
        <v>0</v>
      </c>
      <c r="JM49" s="111"/>
      <c r="JN49" s="140"/>
      <c r="JO49" s="141" t="e">
        <f t="shared" si="1205"/>
        <v>#DIV/0!</v>
      </c>
      <c r="JP49" s="323">
        <f t="shared" si="1170"/>
        <v>0</v>
      </c>
      <c r="JQ49" s="431">
        <f t="shared" si="1206"/>
        <v>0</v>
      </c>
      <c r="JR49" s="432">
        <f t="shared" si="1207"/>
        <v>0</v>
      </c>
      <c r="JS49" s="138">
        <f t="shared" si="1208"/>
        <v>0</v>
      </c>
      <c r="JT49" s="433">
        <f t="shared" si="1209"/>
        <v>9</v>
      </c>
      <c r="JU49" s="139">
        <f t="shared" si="1210"/>
        <v>0</v>
      </c>
      <c r="JV49" s="111">
        <f t="shared" si="1211"/>
        <v>0</v>
      </c>
      <c r="JW49" s="111"/>
      <c r="JX49" s="140"/>
      <c r="JY49" s="141" t="e">
        <f t="shared" si="1212"/>
        <v>#DIV/0!</v>
      </c>
      <c r="JZ49" s="323">
        <f t="shared" si="1170"/>
        <v>0</v>
      </c>
      <c r="KA49" s="431">
        <f t="shared" si="1213"/>
        <v>0</v>
      </c>
      <c r="KB49" s="432">
        <f t="shared" si="1214"/>
        <v>0</v>
      </c>
      <c r="KC49" s="138">
        <f t="shared" si="1215"/>
        <v>0</v>
      </c>
      <c r="KD49" s="433">
        <f t="shared" si="1209"/>
        <v>9</v>
      </c>
      <c r="KE49" s="139">
        <f t="shared" si="1217"/>
        <v>0</v>
      </c>
      <c r="KF49" s="111">
        <f t="shared" si="1218"/>
        <v>0</v>
      </c>
      <c r="KG49" s="111"/>
      <c r="KH49" s="140"/>
      <c r="KI49" s="141" t="e">
        <f t="shared" si="1219"/>
        <v>#DIV/0!</v>
      </c>
      <c r="KJ49" s="323">
        <f t="shared" si="1220"/>
        <v>0</v>
      </c>
      <c r="KK49" s="431">
        <f t="shared" si="1221"/>
        <v>0</v>
      </c>
      <c r="KL49" s="432">
        <f t="shared" si="1222"/>
        <v>0</v>
      </c>
      <c r="KM49" s="138">
        <f t="shared" si="1223"/>
        <v>0</v>
      </c>
      <c r="KN49" s="433">
        <f t="shared" si="1209"/>
        <v>9</v>
      </c>
      <c r="KO49" s="139">
        <f t="shared" si="1225"/>
        <v>0</v>
      </c>
      <c r="KP49" s="111">
        <f t="shared" si="1226"/>
        <v>0</v>
      </c>
      <c r="KQ49" s="111"/>
      <c r="KR49" s="140"/>
      <c r="KS49" s="141" t="e">
        <f t="shared" si="1227"/>
        <v>#DIV/0!</v>
      </c>
      <c r="KT49" s="323">
        <f t="shared" si="1220"/>
        <v>0</v>
      </c>
      <c r="KU49" s="431" t="e">
        <f t="shared" si="1228"/>
        <v>#DIV/0!</v>
      </c>
      <c r="KV49" s="432" t="e">
        <f t="shared" si="1229"/>
        <v>#DIV/0!</v>
      </c>
      <c r="KW49" s="138">
        <f t="shared" si="1230"/>
        <v>0</v>
      </c>
      <c r="KX49" s="433">
        <f t="shared" si="1209"/>
        <v>0</v>
      </c>
      <c r="KY49" s="139">
        <f t="shared" si="1232"/>
        <v>0</v>
      </c>
      <c r="KZ49" s="111">
        <f t="shared" si="1233"/>
        <v>0</v>
      </c>
      <c r="LA49" s="111"/>
      <c r="LB49" s="140"/>
      <c r="LC49" s="141" t="e">
        <f t="shared" si="1234"/>
        <v>#DIV/0!</v>
      </c>
      <c r="LD49" s="322">
        <f t="shared" si="1235"/>
        <v>0</v>
      </c>
      <c r="LE49" s="431">
        <f t="shared" si="1236"/>
        <v>0</v>
      </c>
      <c r="LF49" s="432">
        <f t="shared" si="1237"/>
        <v>0</v>
      </c>
      <c r="LG49" s="138">
        <f t="shared" si="1238"/>
        <v>0</v>
      </c>
      <c r="LH49" s="433">
        <f t="shared" si="1239"/>
        <v>9</v>
      </c>
      <c r="LI49" s="139">
        <f t="shared" si="1240"/>
        <v>0</v>
      </c>
      <c r="LJ49" s="111">
        <f t="shared" si="1241"/>
        <v>0</v>
      </c>
      <c r="LK49" s="111"/>
      <c r="LL49" s="140"/>
    </row>
    <row r="50" spans="1:324">
      <c r="A50" s="610"/>
      <c r="B50" s="616" t="s">
        <v>1159</v>
      </c>
      <c r="C50" s="12"/>
      <c r="D50" s="12"/>
      <c r="E50" s="4"/>
      <c r="F50" s="323"/>
      <c r="G50" s="431"/>
      <c r="H50" s="432"/>
      <c r="I50" s="138"/>
      <c r="J50" s="433"/>
      <c r="K50" s="139"/>
      <c r="L50" s="111"/>
      <c r="M50" s="111"/>
      <c r="N50" s="140"/>
      <c r="O50" s="141"/>
      <c r="P50" s="323"/>
      <c r="Q50" s="431"/>
      <c r="R50" s="432"/>
      <c r="S50" s="138"/>
      <c r="T50" s="433"/>
      <c r="U50" s="139"/>
      <c r="V50" s="111"/>
      <c r="W50" s="111"/>
      <c r="X50" s="140"/>
      <c r="Y50" s="141"/>
      <c r="Z50" s="323"/>
      <c r="AA50" s="431"/>
      <c r="AB50" s="432"/>
      <c r="AC50" s="138"/>
      <c r="AD50" s="433"/>
      <c r="AE50" s="139"/>
      <c r="AF50" s="111"/>
      <c r="AG50" s="111"/>
      <c r="AH50" s="140"/>
      <c r="AI50" s="141"/>
      <c r="AJ50" s="323"/>
      <c r="AK50" s="431"/>
      <c r="AL50" s="432"/>
      <c r="AM50" s="138"/>
      <c r="AN50" s="433"/>
      <c r="AO50" s="139"/>
      <c r="AP50" s="111"/>
      <c r="AQ50" s="111"/>
      <c r="AR50" s="140"/>
      <c r="AS50" s="141"/>
      <c r="AT50" s="323"/>
      <c r="AU50" s="431"/>
      <c r="AV50" s="432"/>
      <c r="AW50" s="138"/>
      <c r="AX50" s="433"/>
      <c r="AY50" s="139"/>
      <c r="AZ50" s="111"/>
      <c r="BA50" s="111"/>
      <c r="BB50" s="140"/>
      <c r="BC50" s="141"/>
      <c r="BD50" s="323"/>
      <c r="BE50" s="431"/>
      <c r="BF50" s="432"/>
      <c r="BG50" s="138"/>
      <c r="BH50" s="433"/>
      <c r="BI50" s="139"/>
      <c r="BJ50" s="111"/>
      <c r="BK50" s="111"/>
      <c r="BL50" s="140"/>
      <c r="BM50" s="141"/>
      <c r="BN50" s="323"/>
      <c r="BO50" s="431"/>
      <c r="BP50" s="432"/>
      <c r="BQ50" s="138"/>
      <c r="BR50" s="433"/>
      <c r="BS50" s="139"/>
      <c r="BT50" s="111"/>
      <c r="BU50" s="111"/>
      <c r="BV50" s="140"/>
      <c r="BW50" s="141"/>
      <c r="BX50" s="323"/>
      <c r="BY50" s="431"/>
      <c r="BZ50" s="432"/>
      <c r="CA50" s="138"/>
      <c r="CB50" s="433"/>
      <c r="CC50" s="139"/>
      <c r="CD50" s="111"/>
      <c r="CE50" s="111"/>
      <c r="CF50" s="140"/>
      <c r="CG50" s="141"/>
      <c r="CH50" s="323"/>
      <c r="CI50" s="431"/>
      <c r="CJ50" s="432"/>
      <c r="CK50" s="138"/>
      <c r="CL50" s="433"/>
      <c r="CM50" s="139"/>
      <c r="CN50" s="111"/>
      <c r="CO50" s="111"/>
      <c r="CP50" s="140"/>
      <c r="CQ50" s="141"/>
      <c r="CR50" s="323"/>
      <c r="CS50" s="431"/>
      <c r="CT50" s="432"/>
      <c r="CU50" s="138"/>
      <c r="CV50" s="433"/>
      <c r="CW50" s="139"/>
      <c r="CX50" s="111"/>
      <c r="CY50" s="111"/>
      <c r="CZ50" s="140"/>
      <c r="DA50" s="141"/>
      <c r="DB50" s="323"/>
      <c r="DC50" s="431"/>
      <c r="DD50" s="432"/>
      <c r="DE50" s="138"/>
      <c r="DF50" s="433"/>
      <c r="DG50" s="139"/>
      <c r="DH50" s="111"/>
      <c r="DI50" s="111"/>
      <c r="DJ50" s="140"/>
      <c r="DK50" s="141"/>
      <c r="DL50" s="323"/>
      <c r="DM50" s="431"/>
      <c r="DN50" s="432"/>
      <c r="DO50" s="138"/>
      <c r="DP50" s="433"/>
      <c r="DQ50" s="139"/>
      <c r="DR50" s="111"/>
      <c r="DS50" s="111"/>
      <c r="DT50" s="140"/>
      <c r="DU50" s="141"/>
      <c r="DV50" s="323"/>
      <c r="DW50" s="431"/>
      <c r="DX50" s="432"/>
      <c r="DY50" s="138"/>
      <c r="DZ50" s="433"/>
      <c r="EA50" s="139"/>
      <c r="EB50" s="111"/>
      <c r="EC50" s="111"/>
      <c r="ED50" s="140"/>
      <c r="EE50" s="141"/>
      <c r="EF50" s="323"/>
      <c r="EG50" s="431"/>
      <c r="EH50" s="432"/>
      <c r="EI50" s="138"/>
      <c r="EJ50" s="433"/>
      <c r="EK50" s="139"/>
      <c r="EL50" s="111"/>
      <c r="EM50" s="111"/>
      <c r="EN50" s="140"/>
      <c r="EO50" s="141"/>
      <c r="EP50" s="323"/>
      <c r="EQ50" s="431"/>
      <c r="ER50" s="432"/>
      <c r="ES50" s="138"/>
      <c r="ET50" s="433"/>
      <c r="EU50" s="139"/>
      <c r="EV50" s="111"/>
      <c r="EW50" s="111"/>
      <c r="EX50" s="140"/>
      <c r="EY50" s="141"/>
      <c r="EZ50" s="323"/>
      <c r="FA50" s="431"/>
      <c r="FB50" s="432"/>
      <c r="FC50" s="138"/>
      <c r="FD50" s="433"/>
      <c r="FE50" s="139"/>
      <c r="FF50" s="111"/>
      <c r="FG50" s="111"/>
      <c r="FH50" s="140"/>
      <c r="FI50" s="141"/>
      <c r="FJ50" s="323"/>
      <c r="FK50" s="431"/>
      <c r="FL50" s="432"/>
      <c r="FM50" s="138"/>
      <c r="FN50" s="433"/>
      <c r="FO50" s="139"/>
      <c r="FP50" s="111"/>
      <c r="FQ50" s="111"/>
      <c r="FR50" s="140"/>
      <c r="FS50" s="141"/>
      <c r="FT50" s="323"/>
      <c r="FU50" s="431"/>
      <c r="FV50" s="432"/>
      <c r="FW50" s="138"/>
      <c r="FX50" s="433"/>
      <c r="FY50" s="139"/>
      <c r="FZ50" s="111"/>
      <c r="GA50" s="111"/>
      <c r="GB50" s="140"/>
      <c r="GC50" s="141"/>
      <c r="GD50" s="323"/>
      <c r="GE50" s="431"/>
      <c r="GF50" s="432"/>
      <c r="GG50" s="138"/>
      <c r="GH50" s="433"/>
      <c r="GI50" s="139"/>
      <c r="GJ50" s="111"/>
      <c r="GK50" s="111"/>
      <c r="GL50" s="140"/>
      <c r="GM50" s="141"/>
      <c r="GN50" s="323"/>
      <c r="GO50" s="431"/>
      <c r="GP50" s="432"/>
      <c r="GQ50" s="138"/>
      <c r="GR50" s="433"/>
      <c r="GS50" s="139"/>
      <c r="GT50" s="111"/>
      <c r="GU50" s="111"/>
      <c r="GV50" s="140"/>
      <c r="GW50" s="141"/>
      <c r="GX50" s="323"/>
      <c r="GY50" s="431"/>
      <c r="GZ50" s="432"/>
      <c r="HA50" s="138"/>
      <c r="HB50" s="433"/>
      <c r="HC50" s="139"/>
      <c r="HD50" s="111"/>
      <c r="HE50" s="111"/>
      <c r="HF50" s="140"/>
      <c r="HG50" s="141"/>
      <c r="HH50" s="323"/>
      <c r="HI50" s="431"/>
      <c r="HJ50" s="432"/>
      <c r="HK50" s="138"/>
      <c r="HL50" s="433"/>
      <c r="HM50" s="139"/>
      <c r="HN50" s="111"/>
      <c r="HO50" s="111"/>
      <c r="HP50" s="140"/>
      <c r="HQ50" s="141"/>
      <c r="HR50" s="323"/>
      <c r="HS50" s="431"/>
      <c r="HT50" s="432"/>
      <c r="HU50" s="138"/>
      <c r="HV50" s="433"/>
      <c r="HW50" s="139"/>
      <c r="HX50" s="111"/>
      <c r="HY50" s="111"/>
      <c r="HZ50" s="140"/>
      <c r="IA50" s="141"/>
      <c r="IB50" s="323"/>
      <c r="IC50" s="431"/>
      <c r="ID50" s="432"/>
      <c r="IE50" s="138"/>
      <c r="IF50" s="433"/>
      <c r="IG50" s="139"/>
      <c r="IH50" s="111"/>
      <c r="II50" s="111"/>
      <c r="IJ50" s="140"/>
      <c r="IK50" s="141"/>
      <c r="IL50" s="323"/>
      <c r="IM50" s="431"/>
      <c r="IN50" s="432"/>
      <c r="IO50" s="138"/>
      <c r="IP50" s="433"/>
      <c r="IQ50" s="139"/>
      <c r="IR50" s="111"/>
      <c r="IS50" s="111"/>
      <c r="IT50" s="140"/>
      <c r="IU50" s="141"/>
      <c r="IV50" s="323"/>
      <c r="IW50" s="431"/>
      <c r="IX50" s="432"/>
      <c r="IY50" s="138"/>
      <c r="IZ50" s="433"/>
      <c r="JA50" s="139"/>
      <c r="JB50" s="111"/>
      <c r="JC50" s="111"/>
      <c r="JD50" s="140"/>
      <c r="JE50" s="141"/>
      <c r="JF50" s="323"/>
      <c r="JG50" s="431"/>
      <c r="JH50" s="432"/>
      <c r="JI50" s="138"/>
      <c r="JJ50" s="433"/>
      <c r="JK50" s="139"/>
      <c r="JL50" s="111"/>
      <c r="JM50" s="111"/>
      <c r="JN50" s="140"/>
      <c r="JO50" s="141"/>
      <c r="JP50" s="323"/>
      <c r="JQ50" s="431"/>
      <c r="JR50" s="432"/>
      <c r="JS50" s="138"/>
      <c r="JT50" s="433"/>
      <c r="JU50" s="139"/>
      <c r="JV50" s="111"/>
      <c r="JW50" s="111"/>
      <c r="JX50" s="140"/>
      <c r="JY50" s="141"/>
      <c r="JZ50" s="323"/>
      <c r="KA50" s="431"/>
      <c r="KB50" s="432"/>
      <c r="KC50" s="138"/>
      <c r="KD50" s="433"/>
      <c r="KE50" s="139"/>
      <c r="KF50" s="111"/>
      <c r="KG50" s="111"/>
      <c r="KH50" s="140"/>
      <c r="KI50" s="141"/>
      <c r="KJ50" s="323"/>
      <c r="KK50" s="431"/>
      <c r="KL50" s="432"/>
      <c r="KM50" s="138"/>
      <c r="KN50" s="433"/>
      <c r="KO50" s="139"/>
      <c r="KP50" s="111"/>
      <c r="KQ50" s="111"/>
      <c r="KR50" s="140"/>
      <c r="KS50" s="141"/>
      <c r="KT50" s="323"/>
      <c r="KU50" s="431"/>
      <c r="KV50" s="432"/>
      <c r="KW50" s="138"/>
      <c r="KX50" s="433"/>
      <c r="KY50" s="139"/>
      <c r="KZ50" s="111"/>
      <c r="LA50" s="111"/>
      <c r="LB50" s="140"/>
      <c r="LC50" s="141"/>
      <c r="LD50" s="322"/>
      <c r="LE50" s="431"/>
      <c r="LF50" s="432"/>
      <c r="LG50" s="138"/>
      <c r="LH50" s="433"/>
      <c r="LI50" s="139"/>
      <c r="LJ50" s="111"/>
      <c r="LK50" s="111"/>
      <c r="LL50" s="140"/>
    </row>
    <row r="51" spans="1:324" ht="24">
      <c r="A51" s="611"/>
      <c r="B51" s="69" t="s">
        <v>714</v>
      </c>
      <c r="C51" s="12" t="s">
        <v>841</v>
      </c>
      <c r="D51" s="12" t="s">
        <v>421</v>
      </c>
      <c r="E51" s="4" t="s">
        <v>33</v>
      </c>
      <c r="F51" s="323">
        <f t="shared" ref="F51:F58" si="1245">F22</f>
        <v>284</v>
      </c>
      <c r="G51" s="431">
        <f t="shared" si="1242"/>
        <v>0.45659</v>
      </c>
      <c r="H51" s="432">
        <f t="shared" si="1243"/>
        <v>21866.1</v>
      </c>
      <c r="I51" s="138">
        <f t="shared" si="1016"/>
        <v>76.993309859999997</v>
      </c>
      <c r="J51" s="433">
        <f t="shared" si="1244"/>
        <v>9</v>
      </c>
      <c r="K51" s="139">
        <f t="shared" si="1017"/>
        <v>692.93979000000002</v>
      </c>
      <c r="L51" s="111">
        <f t="shared" si="1018"/>
        <v>196794.9</v>
      </c>
      <c r="M51" s="111"/>
      <c r="N51" s="140"/>
      <c r="O51" s="141">
        <f t="shared" si="1019"/>
        <v>0.77393999999999996</v>
      </c>
      <c r="P51" s="323">
        <f t="shared" ref="P51:BX58" si="1246">P22</f>
        <v>522</v>
      </c>
      <c r="Q51" s="431">
        <f t="shared" ref="Q51:Q58" si="1247">P51/P$39</f>
        <v>0.47846</v>
      </c>
      <c r="R51" s="432">
        <f t="shared" ref="R51:R58" si="1248">R$39*Q51</f>
        <v>44640.32</v>
      </c>
      <c r="S51" s="138">
        <f t="shared" ref="S51:S58" si="1249">IF(P51&gt;0,R51/P51,0)</f>
        <v>85.517854409999998</v>
      </c>
      <c r="T51" s="433">
        <f t="shared" ref="T51:CB58" si="1250">T$39</f>
        <v>9</v>
      </c>
      <c r="U51" s="139">
        <f t="shared" ref="U51:U58" si="1251">S51*T51</f>
        <v>769.66069000000005</v>
      </c>
      <c r="V51" s="111">
        <f t="shared" ref="V51:V58" si="1252">U51*P51</f>
        <v>401762.88</v>
      </c>
      <c r="W51" s="111"/>
      <c r="X51" s="140"/>
      <c r="Y51" s="141">
        <f t="shared" ref="Y51:Y58" si="1253">U51/$LI51</f>
        <v>0.85962000000000005</v>
      </c>
      <c r="Z51" s="323">
        <f t="shared" si="1246"/>
        <v>363</v>
      </c>
      <c r="AA51" s="431">
        <f t="shared" ref="AA51:AA58" si="1254">Z51/Z$39</f>
        <v>0.43787999999999999</v>
      </c>
      <c r="AB51" s="432">
        <f t="shared" ref="AB51:AB58" si="1255">AB$39*AA51</f>
        <v>27236.14</v>
      </c>
      <c r="AC51" s="138">
        <f t="shared" ref="AC51:AC58" si="1256">IF(Z51&gt;0,AB51/Z51,0)</f>
        <v>75.030688710000007</v>
      </c>
      <c r="AD51" s="433">
        <f t="shared" si="1250"/>
        <v>9</v>
      </c>
      <c r="AE51" s="139">
        <f t="shared" ref="AE51:AE58" si="1257">AC51*AD51</f>
        <v>675.27620000000002</v>
      </c>
      <c r="AF51" s="111">
        <f t="shared" ref="AF51:AF58" si="1258">AE51*Z51</f>
        <v>245125.26</v>
      </c>
      <c r="AG51" s="111"/>
      <c r="AH51" s="140"/>
      <c r="AI51" s="141">
        <f t="shared" ref="AI51:AI58" si="1259">AE51/$LI51</f>
        <v>0.75421000000000005</v>
      </c>
      <c r="AJ51" s="323">
        <f t="shared" si="1246"/>
        <v>300</v>
      </c>
      <c r="AK51" s="431">
        <f t="shared" ref="AK51:AK58" si="1260">AJ51/AJ$39</f>
        <v>0.46728999999999998</v>
      </c>
      <c r="AL51" s="432">
        <f t="shared" ref="AL51:AL58" si="1261">AL$39*AK51</f>
        <v>12780.38</v>
      </c>
      <c r="AM51" s="138">
        <f t="shared" ref="AM51:AM58" si="1262">IF(AJ51&gt;0,AL51/AJ51,0)</f>
        <v>42.601266670000001</v>
      </c>
      <c r="AN51" s="433">
        <f t="shared" si="1250"/>
        <v>9</v>
      </c>
      <c r="AO51" s="139">
        <f t="shared" ref="AO51:AO58" si="1263">AM51*AN51</f>
        <v>383.41140000000001</v>
      </c>
      <c r="AP51" s="111">
        <f t="shared" ref="AP51:AP58" si="1264">AO51*AJ51</f>
        <v>115023.42</v>
      </c>
      <c r="AQ51" s="111"/>
      <c r="AR51" s="140"/>
      <c r="AS51" s="141">
        <f t="shared" ref="AS51:AS58" si="1265">AO51/$LI51</f>
        <v>0.42823</v>
      </c>
      <c r="AT51" s="323">
        <f t="shared" si="1246"/>
        <v>406</v>
      </c>
      <c r="AU51" s="431">
        <f t="shared" ref="AU51:AU58" si="1266">AT51/AT$39</f>
        <v>0.42513000000000001</v>
      </c>
      <c r="AV51" s="432">
        <f t="shared" ref="AV51:AV58" si="1267">AV$39*AU51</f>
        <v>25546.06</v>
      </c>
      <c r="AW51" s="138">
        <f t="shared" ref="AW51:AW58" si="1268">IF(AT51&gt;0,AV51/AT51,0)</f>
        <v>62.921330050000002</v>
      </c>
      <c r="AX51" s="433">
        <f t="shared" si="1250"/>
        <v>9</v>
      </c>
      <c r="AY51" s="139">
        <f t="shared" ref="AY51:AY58" si="1269">AW51*AX51</f>
        <v>566.29196999999999</v>
      </c>
      <c r="AZ51" s="111">
        <f t="shared" ref="AZ51:AZ58" si="1270">AY51*AT51</f>
        <v>229914.54</v>
      </c>
      <c r="BA51" s="111"/>
      <c r="BB51" s="140"/>
      <c r="BC51" s="141">
        <f t="shared" ref="BC51:BC58" si="1271">AY51/$LI51</f>
        <v>0.63248000000000004</v>
      </c>
      <c r="BD51" s="323">
        <f t="shared" si="1246"/>
        <v>298</v>
      </c>
      <c r="BE51" s="431">
        <f t="shared" ref="BE51:BE58" si="1272">BD51/BD$39</f>
        <v>0.41677999999999998</v>
      </c>
      <c r="BF51" s="432">
        <f t="shared" ref="BF51:BF58" si="1273">BF$39*BE51</f>
        <v>16729.55</v>
      </c>
      <c r="BG51" s="138">
        <f t="shared" ref="BG51:BG58" si="1274">IF(BD51&gt;0,BF51/BD51,0)</f>
        <v>56.139429530000001</v>
      </c>
      <c r="BH51" s="433">
        <f t="shared" si="1250"/>
        <v>9</v>
      </c>
      <c r="BI51" s="139">
        <f t="shared" ref="BI51:BI58" si="1275">BG51*BH51</f>
        <v>505.25486999999998</v>
      </c>
      <c r="BJ51" s="111">
        <f t="shared" ref="BJ51:BJ58" si="1276">BI51*BD51</f>
        <v>150565.95000000001</v>
      </c>
      <c r="BK51" s="111"/>
      <c r="BL51" s="140"/>
      <c r="BM51" s="141">
        <f t="shared" ref="BM51:BM58" si="1277">BI51/$LI51</f>
        <v>0.56430999999999998</v>
      </c>
      <c r="BN51" s="323">
        <f t="shared" si="1246"/>
        <v>342</v>
      </c>
      <c r="BO51" s="431">
        <f t="shared" ref="BO51:BO58" si="1278">BN51/BN$39</f>
        <v>0.49853999999999998</v>
      </c>
      <c r="BP51" s="432">
        <f t="shared" ref="BP51:BP58" si="1279">BP$39*BO51</f>
        <v>28556.37</v>
      </c>
      <c r="BQ51" s="138">
        <f t="shared" ref="BQ51:BQ58" si="1280">IF(BN51&gt;0,BP51/BN51,0)</f>
        <v>83.498157890000002</v>
      </c>
      <c r="BR51" s="433">
        <f t="shared" si="1250"/>
        <v>9</v>
      </c>
      <c r="BS51" s="139">
        <f t="shared" ref="BS51:BS58" si="1281">BQ51*BR51</f>
        <v>751.48342000000002</v>
      </c>
      <c r="BT51" s="111">
        <f t="shared" ref="BT51:BT58" si="1282">BS51*BN51</f>
        <v>257007.33</v>
      </c>
      <c r="BU51" s="111"/>
      <c r="BV51" s="140"/>
      <c r="BW51" s="141">
        <f t="shared" ref="BW51:BW58" si="1283">BS51/$LI51</f>
        <v>0.83931999999999995</v>
      </c>
      <c r="BX51" s="323">
        <f t="shared" si="1246"/>
        <v>387</v>
      </c>
      <c r="BY51" s="431">
        <f t="shared" ref="BY51:BY58" si="1284">BX51/BX$39</f>
        <v>0.46017000000000002</v>
      </c>
      <c r="BZ51" s="432">
        <f t="shared" ref="BZ51:BZ58" si="1285">BZ$39*BY51</f>
        <v>35064.949999999997</v>
      </c>
      <c r="CA51" s="138">
        <f t="shared" ref="CA51:CA58" si="1286">IF(BX51&gt;0,BZ51/BX51,0)</f>
        <v>90.607105939999997</v>
      </c>
      <c r="CB51" s="433">
        <f t="shared" si="1250"/>
        <v>9</v>
      </c>
      <c r="CC51" s="139">
        <f t="shared" ref="CC51:CC58" si="1287">CA51*CB51</f>
        <v>815.46394999999995</v>
      </c>
      <c r="CD51" s="111">
        <f t="shared" ref="CD51:CD58" si="1288">CC51*BX51</f>
        <v>315584.55</v>
      </c>
      <c r="CE51" s="111"/>
      <c r="CF51" s="140"/>
      <c r="CG51" s="141">
        <f t="shared" ref="CG51:CG58" si="1289">CC51/$LI51</f>
        <v>0.91078000000000003</v>
      </c>
      <c r="CH51" s="323">
        <f t="shared" ref="CH51:EP58" si="1290">CH22</f>
        <v>494</v>
      </c>
      <c r="CI51" s="431">
        <f t="shared" ref="CI51:CI58" si="1291">CH51/CH$39</f>
        <v>0.49153999999999998</v>
      </c>
      <c r="CJ51" s="432">
        <f t="shared" ref="CJ51:CJ58" si="1292">CJ$39*CI51</f>
        <v>79216.59</v>
      </c>
      <c r="CK51" s="138">
        <f t="shared" ref="CK51:CK58" si="1293">IF(CH51&gt;0,CJ51/CH51,0)</f>
        <v>160.35746964000001</v>
      </c>
      <c r="CL51" s="433">
        <f t="shared" ref="CL51:ET58" si="1294">CL$39</f>
        <v>9</v>
      </c>
      <c r="CM51" s="139">
        <f t="shared" ref="CM51:CM58" si="1295">CK51*CL51</f>
        <v>1443.21723</v>
      </c>
      <c r="CN51" s="111">
        <f t="shared" ref="CN51:CN58" si="1296">CM51*CH51</f>
        <v>712949.31</v>
      </c>
      <c r="CO51" s="111"/>
      <c r="CP51" s="140"/>
      <c r="CQ51" s="141">
        <f t="shared" ref="CQ51:CQ58" si="1297">CM51/$LI51</f>
        <v>1.61191</v>
      </c>
      <c r="CR51" s="323">
        <f t="shared" si="1290"/>
        <v>383</v>
      </c>
      <c r="CS51" s="431">
        <f t="shared" ref="CS51:CS58" si="1298">CR51/CR$39</f>
        <v>0.47460000000000002</v>
      </c>
      <c r="CT51" s="432">
        <f t="shared" ref="CT51:CT58" si="1299">CT$39*CS51</f>
        <v>37968</v>
      </c>
      <c r="CU51" s="138">
        <f t="shared" ref="CU51:CU58" si="1300">IF(CR51&gt;0,CT51/CR51,0)</f>
        <v>99.133159269999993</v>
      </c>
      <c r="CV51" s="433">
        <f t="shared" si="1294"/>
        <v>9</v>
      </c>
      <c r="CW51" s="139">
        <f t="shared" ref="CW51:CW58" si="1301">CU51*CV51</f>
        <v>892.19843000000003</v>
      </c>
      <c r="CX51" s="111">
        <f t="shared" ref="CX51:CX58" si="1302">CW51*CR51</f>
        <v>341712</v>
      </c>
      <c r="CY51" s="111"/>
      <c r="CZ51" s="140"/>
      <c r="DA51" s="141">
        <f t="shared" ref="DA51:DA58" si="1303">CW51/$LI51</f>
        <v>0.99648999999999999</v>
      </c>
      <c r="DB51" s="323">
        <f t="shared" si="1290"/>
        <v>361</v>
      </c>
      <c r="DC51" s="431">
        <f t="shared" ref="DC51:DC58" si="1304">DB51/DB$39</f>
        <v>0.42370999999999998</v>
      </c>
      <c r="DD51" s="432">
        <f t="shared" ref="DD51:DD58" si="1305">DD$39*DC51</f>
        <v>25401.41</v>
      </c>
      <c r="DE51" s="138">
        <f t="shared" ref="DE51:DE58" si="1306">IF(DB51&gt;0,DD51/DB51,0)</f>
        <v>70.364016620000001</v>
      </c>
      <c r="DF51" s="433">
        <f t="shared" si="1294"/>
        <v>9</v>
      </c>
      <c r="DG51" s="139">
        <f t="shared" ref="DG51:DG58" si="1307">DE51*DF51</f>
        <v>633.27615000000003</v>
      </c>
      <c r="DH51" s="111">
        <f t="shared" ref="DH51:DH58" si="1308">DG51*DB51</f>
        <v>228612.69</v>
      </c>
      <c r="DI51" s="111"/>
      <c r="DJ51" s="140"/>
      <c r="DK51" s="141">
        <f t="shared" ref="DK51:DK58" si="1309">DG51/$LI51</f>
        <v>0.70730000000000004</v>
      </c>
      <c r="DL51" s="323">
        <f t="shared" si="1290"/>
        <v>0</v>
      </c>
      <c r="DM51" s="431">
        <f t="shared" ref="DM51:DM58" si="1310">DL51/DL$39</f>
        <v>0</v>
      </c>
      <c r="DN51" s="432">
        <f t="shared" ref="DN51:DN58" si="1311">DN$39*DM51</f>
        <v>0</v>
      </c>
      <c r="DO51" s="138">
        <f t="shared" ref="DO51:DO58" si="1312">IF(DL51&gt;0,DN51/DL51,0)</f>
        <v>0</v>
      </c>
      <c r="DP51" s="433">
        <f t="shared" si="1294"/>
        <v>9</v>
      </c>
      <c r="DQ51" s="139">
        <f t="shared" ref="DQ51:DQ58" si="1313">DO51*DP51</f>
        <v>0</v>
      </c>
      <c r="DR51" s="111">
        <f t="shared" ref="DR51:DR58" si="1314">DQ51*DL51</f>
        <v>0</v>
      </c>
      <c r="DS51" s="111"/>
      <c r="DT51" s="140"/>
      <c r="DU51" s="141">
        <f t="shared" ref="DU51:DU58" si="1315">DQ51/$LI51</f>
        <v>0</v>
      </c>
      <c r="DV51" s="323">
        <f t="shared" si="1290"/>
        <v>318</v>
      </c>
      <c r="DW51" s="431">
        <f t="shared" ref="DW51:DW58" si="1316">DV51/DV$39</f>
        <v>0.41405999999999998</v>
      </c>
      <c r="DX51" s="432">
        <f t="shared" ref="DX51:DX58" si="1317">DX$39*DW51</f>
        <v>58200.27</v>
      </c>
      <c r="DY51" s="138">
        <f t="shared" ref="DY51:DY58" si="1318">IF(DV51&gt;0,DX51/DV51,0)</f>
        <v>183.01971698</v>
      </c>
      <c r="DZ51" s="433">
        <f t="shared" si="1294"/>
        <v>9</v>
      </c>
      <c r="EA51" s="139">
        <f t="shared" ref="EA51:EA58" si="1319">DY51*DZ51</f>
        <v>1647.1774499999999</v>
      </c>
      <c r="EB51" s="111">
        <f t="shared" ref="EB51:EB58" si="1320">EA51*DV51</f>
        <v>523802.43</v>
      </c>
      <c r="EC51" s="111"/>
      <c r="ED51" s="140"/>
      <c r="EE51" s="141">
        <f t="shared" ref="EE51:EE58" si="1321">EA51/$LI51</f>
        <v>1.83971</v>
      </c>
      <c r="EF51" s="323">
        <f t="shared" si="1290"/>
        <v>389</v>
      </c>
      <c r="EG51" s="431">
        <f t="shared" ref="EG51:EG58" si="1322">EF51/EF$39</f>
        <v>0.43464000000000003</v>
      </c>
      <c r="EH51" s="432">
        <f t="shared" ref="EH51:EH58" si="1323">EH$39*EG51</f>
        <v>27786.54</v>
      </c>
      <c r="EI51" s="138">
        <f t="shared" ref="EI51:EI58" si="1324">IF(EF51&gt;0,EH51/EF51,0)</f>
        <v>71.430694090000003</v>
      </c>
      <c r="EJ51" s="433">
        <f t="shared" si="1294"/>
        <v>9</v>
      </c>
      <c r="EK51" s="139">
        <f t="shared" ref="EK51:EK58" si="1325">EI51*EJ51</f>
        <v>642.87625000000003</v>
      </c>
      <c r="EL51" s="111">
        <f t="shared" ref="EL51:EL58" si="1326">EK51*EF51</f>
        <v>250078.86</v>
      </c>
      <c r="EM51" s="111"/>
      <c r="EN51" s="140"/>
      <c r="EO51" s="141">
        <f t="shared" ref="EO51:EO58" si="1327">EK51/$LI51</f>
        <v>0.71801999999999999</v>
      </c>
      <c r="EP51" s="323">
        <f t="shared" si="1290"/>
        <v>388</v>
      </c>
      <c r="EQ51" s="431">
        <f t="shared" ref="EQ51:EQ58" si="1328">EP51/EP$39</f>
        <v>0.46522999999999998</v>
      </c>
      <c r="ER51" s="432">
        <f t="shared" ref="ER51:ER58" si="1329">ER$39*EQ51</f>
        <v>55827.6</v>
      </c>
      <c r="ES51" s="138">
        <f t="shared" ref="ES51:ES58" si="1330">IF(EP51&gt;0,ER51/EP51,0)</f>
        <v>143.88556700999999</v>
      </c>
      <c r="ET51" s="433">
        <f t="shared" si="1294"/>
        <v>9</v>
      </c>
      <c r="EU51" s="139">
        <f t="shared" ref="EU51:EU58" si="1331">ES51*ET51</f>
        <v>1294.9701</v>
      </c>
      <c r="EV51" s="111">
        <f t="shared" ref="EV51:EV58" si="1332">EU51*EP51</f>
        <v>502448.4</v>
      </c>
      <c r="EW51" s="111"/>
      <c r="EX51" s="140"/>
      <c r="EY51" s="141">
        <f t="shared" ref="EY51:EY58" si="1333">EU51/$LI51</f>
        <v>1.44634</v>
      </c>
      <c r="EZ51" s="323">
        <f t="shared" ref="EZ51:HH58" si="1334">EZ22</f>
        <v>296</v>
      </c>
      <c r="FA51" s="431">
        <f t="shared" ref="FA51:FA58" si="1335">EZ51/EZ$39</f>
        <v>0.35154000000000002</v>
      </c>
      <c r="FB51" s="432">
        <f t="shared" ref="FB51:FB58" si="1336">FB$39*FA51</f>
        <v>23201.64</v>
      </c>
      <c r="FC51" s="138">
        <f t="shared" ref="FC51:FC58" si="1337">IF(EZ51&gt;0,FB51/EZ51,0)</f>
        <v>78.383918919999999</v>
      </c>
      <c r="FD51" s="433">
        <f t="shared" ref="FD51:HL58" si="1338">FD$39</f>
        <v>9</v>
      </c>
      <c r="FE51" s="139">
        <f t="shared" ref="FE51:FE58" si="1339">FC51*FD51</f>
        <v>705.45527000000004</v>
      </c>
      <c r="FF51" s="111">
        <f t="shared" ref="FF51:FF58" si="1340">FE51*EZ51</f>
        <v>208814.76</v>
      </c>
      <c r="FG51" s="111"/>
      <c r="FH51" s="140"/>
      <c r="FI51" s="141">
        <f t="shared" ref="FI51:FI58" si="1341">FE51/$LI51</f>
        <v>0.78791</v>
      </c>
      <c r="FJ51" s="323">
        <f t="shared" si="1334"/>
        <v>486</v>
      </c>
      <c r="FK51" s="431">
        <f t="shared" ref="FK51:FK58" si="1342">FJ51/FJ$39</f>
        <v>0.47882000000000002</v>
      </c>
      <c r="FL51" s="432">
        <f t="shared" ref="FL51:FL58" si="1343">FL$39*FK51</f>
        <v>61178.83</v>
      </c>
      <c r="FM51" s="138">
        <f t="shared" ref="FM51:FM58" si="1344">IF(FJ51&gt;0,FL51/FJ51,0)</f>
        <v>125.88236626</v>
      </c>
      <c r="FN51" s="433">
        <f t="shared" si="1338"/>
        <v>9</v>
      </c>
      <c r="FO51" s="139">
        <f t="shared" ref="FO51:FO58" si="1345">FM51*FN51</f>
        <v>1132.9413</v>
      </c>
      <c r="FP51" s="111">
        <f t="shared" ref="FP51:FP58" si="1346">FO51*FJ51</f>
        <v>550609.47</v>
      </c>
      <c r="FQ51" s="111"/>
      <c r="FR51" s="140"/>
      <c r="FS51" s="141">
        <f t="shared" ref="FS51:FS58" si="1347">FO51/$LI51</f>
        <v>1.2653700000000001</v>
      </c>
      <c r="FT51" s="323">
        <f t="shared" si="1334"/>
        <v>336</v>
      </c>
      <c r="FU51" s="431">
        <f t="shared" ref="FU51:FU58" si="1348">FT51/FT$39</f>
        <v>0.46537000000000001</v>
      </c>
      <c r="FV51" s="432">
        <f t="shared" ref="FV51:FV58" si="1349">FV$39*FU51</f>
        <v>27922.2</v>
      </c>
      <c r="FW51" s="138">
        <f t="shared" ref="FW51:FW58" si="1350">IF(FT51&gt;0,FV51/FT51,0)</f>
        <v>83.101785710000001</v>
      </c>
      <c r="FX51" s="433">
        <f t="shared" si="1338"/>
        <v>9</v>
      </c>
      <c r="FY51" s="139">
        <f t="shared" ref="FY51:FY58" si="1351">FW51*FX51</f>
        <v>747.91606999999999</v>
      </c>
      <c r="FZ51" s="111">
        <f t="shared" ref="FZ51:FZ58" si="1352">FY51*FT51</f>
        <v>251299.8</v>
      </c>
      <c r="GA51" s="111"/>
      <c r="GB51" s="140"/>
      <c r="GC51" s="141">
        <f t="shared" ref="GC51:GC58" si="1353">FY51/$LI51</f>
        <v>0.83533999999999997</v>
      </c>
      <c r="GD51" s="323">
        <f t="shared" si="1334"/>
        <v>200</v>
      </c>
      <c r="GE51" s="431">
        <f t="shared" ref="GE51:GE58" si="1354">GD51/GD$39</f>
        <v>0.40816000000000002</v>
      </c>
      <c r="GF51" s="432">
        <f t="shared" ref="GF51:GF58" si="1355">GF$39*GE51</f>
        <v>13550.91</v>
      </c>
      <c r="GG51" s="138">
        <f t="shared" ref="GG51:GG58" si="1356">IF(GD51&gt;0,GF51/GD51,0)</f>
        <v>67.754549999999995</v>
      </c>
      <c r="GH51" s="433">
        <f t="shared" si="1338"/>
        <v>9</v>
      </c>
      <c r="GI51" s="139">
        <f t="shared" ref="GI51:GI58" si="1357">GG51*GH51</f>
        <v>609.79094999999995</v>
      </c>
      <c r="GJ51" s="111">
        <f t="shared" ref="GJ51:GJ58" si="1358">GI51*GD51</f>
        <v>121958.19</v>
      </c>
      <c r="GK51" s="111"/>
      <c r="GL51" s="140"/>
      <c r="GM51" s="141">
        <f t="shared" ref="GM51:GM58" si="1359">GI51/$LI51</f>
        <v>0.68106999999999995</v>
      </c>
      <c r="GN51" s="323">
        <f t="shared" si="1334"/>
        <v>386</v>
      </c>
      <c r="GO51" s="431">
        <f t="shared" ref="GO51:GO58" si="1360">GN51/GN$39</f>
        <v>0.45305000000000001</v>
      </c>
      <c r="GP51" s="432">
        <f t="shared" ref="GP51:GP58" si="1361">GP$39*GO51</f>
        <v>60029.13</v>
      </c>
      <c r="GQ51" s="138">
        <f t="shared" ref="GQ51:GQ58" si="1362">IF(GN51&gt;0,GP51/GN51,0)</f>
        <v>155.51588082999999</v>
      </c>
      <c r="GR51" s="433">
        <f t="shared" si="1338"/>
        <v>9</v>
      </c>
      <c r="GS51" s="139">
        <f t="shared" ref="GS51:GS58" si="1363">GQ51*GR51</f>
        <v>1399.64293</v>
      </c>
      <c r="GT51" s="111">
        <f t="shared" ref="GT51:GT58" si="1364">GS51*GN51</f>
        <v>540262.17000000004</v>
      </c>
      <c r="GU51" s="111"/>
      <c r="GV51" s="140"/>
      <c r="GW51" s="141">
        <f t="shared" ref="GW51:GW58" si="1365">GS51/$LI51</f>
        <v>1.56324</v>
      </c>
      <c r="GX51" s="323">
        <f t="shared" si="1334"/>
        <v>694</v>
      </c>
      <c r="GY51" s="431">
        <f t="shared" ref="GY51:GY58" si="1366">GX51/GX$39</f>
        <v>0.45538000000000001</v>
      </c>
      <c r="GZ51" s="432">
        <f t="shared" ref="GZ51:GZ58" si="1367">GZ$39*GY51</f>
        <v>78097.67</v>
      </c>
      <c r="HA51" s="138">
        <f t="shared" ref="HA51:HA58" si="1368">IF(GX51&gt;0,GZ51/GX51,0)</f>
        <v>112.53266571</v>
      </c>
      <c r="HB51" s="433">
        <f t="shared" si="1338"/>
        <v>9</v>
      </c>
      <c r="HC51" s="139">
        <f t="shared" ref="HC51:HC58" si="1369">HA51*HB51</f>
        <v>1012.79399</v>
      </c>
      <c r="HD51" s="111">
        <f t="shared" ref="HD51:HD58" si="1370">HC51*GX51</f>
        <v>702879.03</v>
      </c>
      <c r="HE51" s="111"/>
      <c r="HF51" s="140"/>
      <c r="HG51" s="141">
        <f t="shared" ref="HG51:HG58" si="1371">HC51/$LI51</f>
        <v>1.1311800000000001</v>
      </c>
      <c r="HH51" s="323">
        <f t="shared" si="1334"/>
        <v>467</v>
      </c>
      <c r="HI51" s="431">
        <f t="shared" ref="HI51:HI58" si="1372">HH51/HH$39</f>
        <v>0.42262</v>
      </c>
      <c r="HJ51" s="432">
        <f t="shared" ref="HJ51:HJ58" si="1373">HJ$39*HI51</f>
        <v>50460.83</v>
      </c>
      <c r="HK51" s="138">
        <f t="shared" ref="HK51:HK58" si="1374">IF(HH51&gt;0,HJ51/HH51,0)</f>
        <v>108.05316916</v>
      </c>
      <c r="HL51" s="433">
        <f t="shared" si="1338"/>
        <v>9</v>
      </c>
      <c r="HM51" s="139">
        <f t="shared" ref="HM51:HM58" si="1375">HK51*HL51</f>
        <v>972.47852</v>
      </c>
      <c r="HN51" s="111">
        <f t="shared" ref="HN51:HN58" si="1376">HM51*HH51</f>
        <v>454147.47</v>
      </c>
      <c r="HO51" s="111"/>
      <c r="HP51" s="140"/>
      <c r="HQ51" s="141">
        <f t="shared" ref="HQ51:HQ58" si="1377">HM51/$LI51</f>
        <v>1.0861499999999999</v>
      </c>
      <c r="HR51" s="323">
        <f t="shared" ref="HR51:JZ58" si="1378">HR22</f>
        <v>344</v>
      </c>
      <c r="HS51" s="431">
        <f t="shared" ref="HS51:HS58" si="1379">HR51/HR$39</f>
        <v>0.48725000000000002</v>
      </c>
      <c r="HT51" s="432">
        <f t="shared" ref="HT51:HT58" si="1380">HT$39*HS51</f>
        <v>16975.79</v>
      </c>
      <c r="HU51" s="138">
        <f t="shared" ref="HU51:HU58" si="1381">IF(HR51&gt;0,HT51/HR51,0)</f>
        <v>49.348226740000001</v>
      </c>
      <c r="HV51" s="433">
        <f t="shared" ref="HV51:KD58" si="1382">HV$39</f>
        <v>9</v>
      </c>
      <c r="HW51" s="139">
        <f t="shared" ref="HW51:HW58" si="1383">HU51*HV51</f>
        <v>444.13404000000003</v>
      </c>
      <c r="HX51" s="111">
        <f t="shared" ref="HX51:HX58" si="1384">HW51*HR51</f>
        <v>152782.10999999999</v>
      </c>
      <c r="HY51" s="111"/>
      <c r="HZ51" s="140"/>
      <c r="IA51" s="141">
        <f t="shared" ref="IA51:IA58" si="1385">HW51/$LI51</f>
        <v>0.49604999999999999</v>
      </c>
      <c r="IB51" s="323">
        <f t="shared" si="1378"/>
        <v>169</v>
      </c>
      <c r="IC51" s="431">
        <f t="shared" ref="IC51:IC58" si="1386">IB51/IB$39</f>
        <v>0.37556</v>
      </c>
      <c r="ID51" s="432">
        <f t="shared" ref="ID51:ID58" si="1387">ID$39*IC51</f>
        <v>15919.99</v>
      </c>
      <c r="IE51" s="138">
        <f t="shared" ref="IE51:IE58" si="1388">IF(IB51&gt;0,ID51/IB51,0)</f>
        <v>94.20112426</v>
      </c>
      <c r="IF51" s="433">
        <f t="shared" si="1382"/>
        <v>9</v>
      </c>
      <c r="IG51" s="139">
        <f t="shared" ref="IG51:IG58" si="1389">IE51*IF51</f>
        <v>847.81011999999998</v>
      </c>
      <c r="IH51" s="111">
        <f t="shared" ref="IH51:IH58" si="1390">IG51*IB51</f>
        <v>143279.91</v>
      </c>
      <c r="II51" s="111"/>
      <c r="IJ51" s="140"/>
      <c r="IK51" s="141">
        <f t="shared" ref="IK51:IK58" si="1391">IG51/$LI51</f>
        <v>0.94691000000000003</v>
      </c>
      <c r="IL51" s="323">
        <f t="shared" si="1378"/>
        <v>567</v>
      </c>
      <c r="IM51" s="431">
        <f t="shared" ref="IM51:IM58" si="1392">IL51/IL$39</f>
        <v>0.47448000000000001</v>
      </c>
      <c r="IN51" s="432">
        <f t="shared" ref="IN51:IN58" si="1393">IN$39*IM51</f>
        <v>33854.15</v>
      </c>
      <c r="IO51" s="138">
        <f t="shared" ref="IO51:IO58" si="1394">IF(IL51&gt;0,IN51/IL51,0)</f>
        <v>59.707495590000001</v>
      </c>
      <c r="IP51" s="433">
        <f t="shared" si="1382"/>
        <v>9</v>
      </c>
      <c r="IQ51" s="139">
        <f t="shared" ref="IQ51:IQ58" si="1395">IO51*IP51</f>
        <v>537.36746000000005</v>
      </c>
      <c r="IR51" s="111">
        <f t="shared" ref="IR51:IR58" si="1396">IQ51*IL51</f>
        <v>304687.34999999998</v>
      </c>
      <c r="IS51" s="111"/>
      <c r="IT51" s="140"/>
      <c r="IU51" s="141">
        <f t="shared" ref="IU51:IU58" si="1397">IQ51/$LI51</f>
        <v>0.60018000000000005</v>
      </c>
      <c r="IV51" s="323">
        <f t="shared" si="1378"/>
        <v>319</v>
      </c>
      <c r="IW51" s="431">
        <f t="shared" ref="IW51:IW58" si="1398">IV51/IV$39</f>
        <v>0.47470000000000001</v>
      </c>
      <c r="IX51" s="432">
        <f t="shared" ref="IX51:IX58" si="1399">IX$39*IW51</f>
        <v>40729.26</v>
      </c>
      <c r="IY51" s="138">
        <f t="shared" ref="IY51:IY58" si="1400">IF(IV51&gt;0,IX51/IV51,0)</f>
        <v>127.67793103</v>
      </c>
      <c r="IZ51" s="433">
        <f t="shared" si="1382"/>
        <v>9</v>
      </c>
      <c r="JA51" s="139">
        <f t="shared" ref="JA51:JA58" si="1401">IY51*IZ51</f>
        <v>1149.1013800000001</v>
      </c>
      <c r="JB51" s="111">
        <f t="shared" ref="JB51:JB58" si="1402">JA51*IV51</f>
        <v>366563.34</v>
      </c>
      <c r="JC51" s="111"/>
      <c r="JD51" s="140"/>
      <c r="JE51" s="141">
        <f t="shared" ref="JE51:JE58" si="1403">JA51/$LI51</f>
        <v>1.28342</v>
      </c>
      <c r="JF51" s="323">
        <f t="shared" si="1378"/>
        <v>655</v>
      </c>
      <c r="JG51" s="431">
        <f t="shared" ref="JG51:JG58" si="1404">JF51/JF$39</f>
        <v>0.46886</v>
      </c>
      <c r="JH51" s="432">
        <f t="shared" ref="JH51:JH58" si="1405">JH$39*JG51</f>
        <v>61523.81</v>
      </c>
      <c r="JI51" s="138">
        <f t="shared" ref="JI51:JI58" si="1406">IF(JF51&gt;0,JH51/JF51,0)</f>
        <v>93.929480920000003</v>
      </c>
      <c r="JJ51" s="433">
        <f t="shared" si="1382"/>
        <v>9</v>
      </c>
      <c r="JK51" s="139">
        <f t="shared" ref="JK51:JK58" si="1407">JI51*JJ51</f>
        <v>845.36532999999997</v>
      </c>
      <c r="JL51" s="111">
        <f t="shared" ref="JL51:JL58" si="1408">JK51*JF51</f>
        <v>553714.29</v>
      </c>
      <c r="JM51" s="111"/>
      <c r="JN51" s="140"/>
      <c r="JO51" s="141">
        <f t="shared" ref="JO51:JO58" si="1409">JK51/$LI51</f>
        <v>0.94418000000000002</v>
      </c>
      <c r="JP51" s="323">
        <f t="shared" si="1378"/>
        <v>535</v>
      </c>
      <c r="JQ51" s="431">
        <f t="shared" ref="JQ51:JQ58" si="1410">JP51/JP$39</f>
        <v>0.42459999999999998</v>
      </c>
      <c r="JR51" s="432">
        <f t="shared" ref="JR51:JR58" si="1411">JR$39*JQ51</f>
        <v>59444</v>
      </c>
      <c r="JS51" s="138">
        <f t="shared" ref="JS51:JS58" si="1412">IF(JP51&gt;0,JR51/JP51,0)</f>
        <v>111.11028037</v>
      </c>
      <c r="JT51" s="433">
        <f t="shared" si="1382"/>
        <v>9</v>
      </c>
      <c r="JU51" s="139">
        <f t="shared" ref="JU51:JU58" si="1413">JS51*JT51</f>
        <v>999.99252000000001</v>
      </c>
      <c r="JV51" s="111">
        <f t="shared" ref="JV51:JV58" si="1414">JU51*JP51</f>
        <v>534996</v>
      </c>
      <c r="JW51" s="111"/>
      <c r="JX51" s="140"/>
      <c r="JY51" s="141">
        <f t="shared" ref="JY51:JY58" si="1415">JU51/$LI51</f>
        <v>1.1168800000000001</v>
      </c>
      <c r="JZ51" s="323">
        <f t="shared" si="1378"/>
        <v>516</v>
      </c>
      <c r="KA51" s="431">
        <f t="shared" ref="KA51:KA58" si="1416">JZ51/JZ$39</f>
        <v>0.46112999999999998</v>
      </c>
      <c r="KB51" s="432">
        <f t="shared" ref="KB51:KB58" si="1417">KB$39*KA51</f>
        <v>92226</v>
      </c>
      <c r="KC51" s="138">
        <f t="shared" ref="KC51:KC58" si="1418">IF(JZ51&gt;0,KB51/JZ51,0)</f>
        <v>178.73255814000001</v>
      </c>
      <c r="KD51" s="433">
        <f t="shared" si="1382"/>
        <v>9</v>
      </c>
      <c r="KE51" s="139">
        <f t="shared" ref="KE51:KE58" si="1419">KC51*KD51</f>
        <v>1608.59302</v>
      </c>
      <c r="KF51" s="111">
        <f t="shared" ref="KF51:KF58" si="1420">KE51*JZ51</f>
        <v>830034</v>
      </c>
      <c r="KG51" s="111"/>
      <c r="KH51" s="140"/>
      <c r="KI51" s="141">
        <f t="shared" ref="KI51:KI58" si="1421">KE51/$LI51</f>
        <v>1.7966200000000001</v>
      </c>
      <c r="KJ51" s="323">
        <f t="shared" ref="KJ51:KT58" si="1422">KJ22</f>
        <v>548</v>
      </c>
      <c r="KK51" s="431">
        <f t="shared" ref="KK51:KK58" si="1423">KJ51/KJ$39</f>
        <v>0.43115999999999999</v>
      </c>
      <c r="KL51" s="432">
        <f t="shared" ref="KL51:KL58" si="1424">KL$39*KK51</f>
        <v>39356.28</v>
      </c>
      <c r="KM51" s="138">
        <f t="shared" ref="KM51:KM58" si="1425">IF(KJ51&gt;0,KL51/KJ51,0)</f>
        <v>71.818029199999998</v>
      </c>
      <c r="KN51" s="433">
        <f t="shared" ref="KN51:KX58" si="1426">KN$39</f>
        <v>9</v>
      </c>
      <c r="KO51" s="139">
        <f t="shared" ref="KO51:KO58" si="1427">KM51*KN51</f>
        <v>646.36225999999999</v>
      </c>
      <c r="KP51" s="111">
        <f t="shared" ref="KP51:KP58" si="1428">KO51*KJ51</f>
        <v>354206.52</v>
      </c>
      <c r="KQ51" s="111"/>
      <c r="KR51" s="140"/>
      <c r="KS51" s="141">
        <f t="shared" ref="KS51:KS58" si="1429">KO51/$LI51</f>
        <v>0.72191000000000005</v>
      </c>
      <c r="KT51" s="323">
        <f t="shared" si="1422"/>
        <v>0</v>
      </c>
      <c r="KU51" s="431" t="e">
        <f t="shared" ref="KU51:KU58" si="1430">KT51/KT$39</f>
        <v>#DIV/0!</v>
      </c>
      <c r="KV51" s="432" t="e">
        <f t="shared" ref="KV51:KV58" si="1431">KV$39*KU51</f>
        <v>#DIV/0!</v>
      </c>
      <c r="KW51" s="138">
        <f t="shared" ref="KW51:KW58" si="1432">IF(KT51&gt;0,KV51/KT51,0)</f>
        <v>0</v>
      </c>
      <c r="KX51" s="433">
        <f t="shared" si="1426"/>
        <v>0</v>
      </c>
      <c r="KY51" s="139">
        <f t="shared" ref="KY51:KY58" si="1433">KW51*KX51</f>
        <v>0</v>
      </c>
      <c r="KZ51" s="111">
        <f t="shared" ref="KZ51:KZ58" si="1434">KY51*KT51</f>
        <v>0</v>
      </c>
      <c r="LA51" s="111"/>
      <c r="LB51" s="140"/>
      <c r="LC51" s="141">
        <f t="shared" ref="LC51:LC58" si="1435">KY51/$LI51</f>
        <v>0</v>
      </c>
      <c r="LD51" s="322">
        <f t="shared" si="1235"/>
        <v>11753</v>
      </c>
      <c r="LE51" s="431">
        <f t="shared" si="1236"/>
        <v>0.44286999999999999</v>
      </c>
      <c r="LF51" s="432">
        <f t="shared" si="1237"/>
        <v>1169221.0900000001</v>
      </c>
      <c r="LG51" s="138">
        <f t="shared" si="1238"/>
        <v>99.482778010000004</v>
      </c>
      <c r="LH51" s="433">
        <f t="shared" si="1239"/>
        <v>9</v>
      </c>
      <c r="LI51" s="139">
        <f t="shared" si="1240"/>
        <v>895.34500000000003</v>
      </c>
      <c r="LJ51" s="111">
        <f t="shared" si="1241"/>
        <v>10522989.789999999</v>
      </c>
      <c r="LK51" s="111"/>
      <c r="LL51" s="140"/>
    </row>
    <row r="52" spans="1:324" ht="16.5" customHeight="1">
      <c r="A52" s="612"/>
      <c r="B52" s="94" t="s">
        <v>715</v>
      </c>
      <c r="C52" s="12" t="s">
        <v>839</v>
      </c>
      <c r="D52" s="12" t="s">
        <v>419</v>
      </c>
      <c r="E52" s="4" t="s">
        <v>33</v>
      </c>
      <c r="F52" s="323">
        <f t="shared" si="1245"/>
        <v>0</v>
      </c>
      <c r="G52" s="431">
        <f t="shared" si="1242"/>
        <v>0</v>
      </c>
      <c r="H52" s="432">
        <f t="shared" si="1243"/>
        <v>0</v>
      </c>
      <c r="I52" s="138">
        <f t="shared" si="1016"/>
        <v>0</v>
      </c>
      <c r="J52" s="433">
        <f t="shared" si="1244"/>
        <v>9</v>
      </c>
      <c r="K52" s="139">
        <f t="shared" si="1017"/>
        <v>0</v>
      </c>
      <c r="L52" s="111">
        <f t="shared" si="1018"/>
        <v>0</v>
      </c>
      <c r="M52" s="111"/>
      <c r="N52" s="140"/>
      <c r="O52" s="141" t="e">
        <f t="shared" si="1019"/>
        <v>#DIV/0!</v>
      </c>
      <c r="P52" s="323">
        <f t="shared" si="1246"/>
        <v>0</v>
      </c>
      <c r="Q52" s="431">
        <f t="shared" si="1247"/>
        <v>0</v>
      </c>
      <c r="R52" s="432">
        <f t="shared" si="1248"/>
        <v>0</v>
      </c>
      <c r="S52" s="138">
        <f t="shared" si="1249"/>
        <v>0</v>
      </c>
      <c r="T52" s="433">
        <f t="shared" si="1250"/>
        <v>9</v>
      </c>
      <c r="U52" s="139">
        <f t="shared" si="1251"/>
        <v>0</v>
      </c>
      <c r="V52" s="111">
        <f t="shared" si="1252"/>
        <v>0</v>
      </c>
      <c r="W52" s="111"/>
      <c r="X52" s="140"/>
      <c r="Y52" s="141" t="e">
        <f t="shared" si="1253"/>
        <v>#DIV/0!</v>
      </c>
      <c r="Z52" s="323">
        <f t="shared" si="1246"/>
        <v>0</v>
      </c>
      <c r="AA52" s="431">
        <f t="shared" si="1254"/>
        <v>0</v>
      </c>
      <c r="AB52" s="432">
        <f t="shared" si="1255"/>
        <v>0</v>
      </c>
      <c r="AC52" s="138">
        <f t="shared" si="1256"/>
        <v>0</v>
      </c>
      <c r="AD52" s="433">
        <f t="shared" si="1250"/>
        <v>9</v>
      </c>
      <c r="AE52" s="139">
        <f t="shared" si="1257"/>
        <v>0</v>
      </c>
      <c r="AF52" s="111">
        <f t="shared" si="1258"/>
        <v>0</v>
      </c>
      <c r="AG52" s="111"/>
      <c r="AH52" s="140"/>
      <c r="AI52" s="141" t="e">
        <f t="shared" si="1259"/>
        <v>#DIV/0!</v>
      </c>
      <c r="AJ52" s="323">
        <f t="shared" si="1246"/>
        <v>0</v>
      </c>
      <c r="AK52" s="431">
        <f t="shared" si="1260"/>
        <v>0</v>
      </c>
      <c r="AL52" s="432">
        <f t="shared" si="1261"/>
        <v>0</v>
      </c>
      <c r="AM52" s="138">
        <f t="shared" si="1262"/>
        <v>0</v>
      </c>
      <c r="AN52" s="433">
        <f t="shared" si="1250"/>
        <v>9</v>
      </c>
      <c r="AO52" s="139">
        <f t="shared" si="1263"/>
        <v>0</v>
      </c>
      <c r="AP52" s="111">
        <f t="shared" si="1264"/>
        <v>0</v>
      </c>
      <c r="AQ52" s="111"/>
      <c r="AR52" s="140"/>
      <c r="AS52" s="141" t="e">
        <f t="shared" si="1265"/>
        <v>#DIV/0!</v>
      </c>
      <c r="AT52" s="323">
        <f t="shared" si="1246"/>
        <v>0</v>
      </c>
      <c r="AU52" s="431">
        <f t="shared" si="1266"/>
        <v>0</v>
      </c>
      <c r="AV52" s="432">
        <f t="shared" si="1267"/>
        <v>0</v>
      </c>
      <c r="AW52" s="138">
        <f t="shared" si="1268"/>
        <v>0</v>
      </c>
      <c r="AX52" s="433">
        <f t="shared" si="1250"/>
        <v>9</v>
      </c>
      <c r="AY52" s="139">
        <f t="shared" si="1269"/>
        <v>0</v>
      </c>
      <c r="AZ52" s="111">
        <f t="shared" si="1270"/>
        <v>0</v>
      </c>
      <c r="BA52" s="111"/>
      <c r="BB52" s="140"/>
      <c r="BC52" s="141" t="e">
        <f t="shared" si="1271"/>
        <v>#DIV/0!</v>
      </c>
      <c r="BD52" s="323">
        <f t="shared" si="1246"/>
        <v>0</v>
      </c>
      <c r="BE52" s="431">
        <f t="shared" si="1272"/>
        <v>0</v>
      </c>
      <c r="BF52" s="432">
        <f t="shared" si="1273"/>
        <v>0</v>
      </c>
      <c r="BG52" s="138">
        <f t="shared" si="1274"/>
        <v>0</v>
      </c>
      <c r="BH52" s="433">
        <f t="shared" si="1250"/>
        <v>9</v>
      </c>
      <c r="BI52" s="139">
        <f t="shared" si="1275"/>
        <v>0</v>
      </c>
      <c r="BJ52" s="111">
        <f t="shared" si="1276"/>
        <v>0</v>
      </c>
      <c r="BK52" s="111"/>
      <c r="BL52" s="140"/>
      <c r="BM52" s="141" t="e">
        <f t="shared" si="1277"/>
        <v>#DIV/0!</v>
      </c>
      <c r="BN52" s="323">
        <f t="shared" si="1246"/>
        <v>0</v>
      </c>
      <c r="BO52" s="431">
        <f t="shared" si="1278"/>
        <v>0</v>
      </c>
      <c r="BP52" s="432">
        <f t="shared" si="1279"/>
        <v>0</v>
      </c>
      <c r="BQ52" s="138">
        <f t="shared" si="1280"/>
        <v>0</v>
      </c>
      <c r="BR52" s="433">
        <f t="shared" si="1250"/>
        <v>9</v>
      </c>
      <c r="BS52" s="139">
        <f t="shared" si="1281"/>
        <v>0</v>
      </c>
      <c r="BT52" s="111">
        <f t="shared" si="1282"/>
        <v>0</v>
      </c>
      <c r="BU52" s="111"/>
      <c r="BV52" s="140"/>
      <c r="BW52" s="141" t="e">
        <f t="shared" si="1283"/>
        <v>#DIV/0!</v>
      </c>
      <c r="BX52" s="323">
        <f t="shared" si="1246"/>
        <v>0</v>
      </c>
      <c r="BY52" s="431">
        <f t="shared" si="1284"/>
        <v>0</v>
      </c>
      <c r="BZ52" s="432">
        <f t="shared" si="1285"/>
        <v>0</v>
      </c>
      <c r="CA52" s="138">
        <f t="shared" si="1286"/>
        <v>0</v>
      </c>
      <c r="CB52" s="433">
        <f t="shared" si="1250"/>
        <v>9</v>
      </c>
      <c r="CC52" s="139">
        <f t="shared" si="1287"/>
        <v>0</v>
      </c>
      <c r="CD52" s="111">
        <f t="shared" si="1288"/>
        <v>0</v>
      </c>
      <c r="CE52" s="111"/>
      <c r="CF52" s="140"/>
      <c r="CG52" s="141" t="e">
        <f t="shared" si="1289"/>
        <v>#DIV/0!</v>
      </c>
      <c r="CH52" s="323">
        <f t="shared" si="1290"/>
        <v>0</v>
      </c>
      <c r="CI52" s="431">
        <f t="shared" si="1291"/>
        <v>0</v>
      </c>
      <c r="CJ52" s="432">
        <f t="shared" si="1292"/>
        <v>0</v>
      </c>
      <c r="CK52" s="138">
        <f t="shared" si="1293"/>
        <v>0</v>
      </c>
      <c r="CL52" s="433">
        <f t="shared" si="1294"/>
        <v>9</v>
      </c>
      <c r="CM52" s="139">
        <f t="shared" si="1295"/>
        <v>0</v>
      </c>
      <c r="CN52" s="111">
        <f t="shared" si="1296"/>
        <v>0</v>
      </c>
      <c r="CO52" s="111"/>
      <c r="CP52" s="140"/>
      <c r="CQ52" s="141" t="e">
        <f t="shared" si="1297"/>
        <v>#DIV/0!</v>
      </c>
      <c r="CR52" s="323">
        <f t="shared" si="1290"/>
        <v>0</v>
      </c>
      <c r="CS52" s="431">
        <f t="shared" si="1298"/>
        <v>0</v>
      </c>
      <c r="CT52" s="432">
        <f t="shared" si="1299"/>
        <v>0</v>
      </c>
      <c r="CU52" s="138">
        <f t="shared" si="1300"/>
        <v>0</v>
      </c>
      <c r="CV52" s="433">
        <f t="shared" si="1294"/>
        <v>9</v>
      </c>
      <c r="CW52" s="139">
        <f t="shared" si="1301"/>
        <v>0</v>
      </c>
      <c r="CX52" s="111">
        <f t="shared" si="1302"/>
        <v>0</v>
      </c>
      <c r="CY52" s="111"/>
      <c r="CZ52" s="140"/>
      <c r="DA52" s="141" t="e">
        <f t="shared" si="1303"/>
        <v>#DIV/0!</v>
      </c>
      <c r="DB52" s="323">
        <f t="shared" si="1290"/>
        <v>0</v>
      </c>
      <c r="DC52" s="431">
        <f t="shared" si="1304"/>
        <v>0</v>
      </c>
      <c r="DD52" s="432">
        <f t="shared" si="1305"/>
        <v>0</v>
      </c>
      <c r="DE52" s="138">
        <f t="shared" si="1306"/>
        <v>0</v>
      </c>
      <c r="DF52" s="433">
        <f t="shared" si="1294"/>
        <v>9</v>
      </c>
      <c r="DG52" s="139">
        <f t="shared" si="1307"/>
        <v>0</v>
      </c>
      <c r="DH52" s="111">
        <f t="shared" si="1308"/>
        <v>0</v>
      </c>
      <c r="DI52" s="111"/>
      <c r="DJ52" s="140"/>
      <c r="DK52" s="141" t="e">
        <f t="shared" si="1309"/>
        <v>#DIV/0!</v>
      </c>
      <c r="DL52" s="323">
        <f t="shared" si="1290"/>
        <v>0</v>
      </c>
      <c r="DM52" s="431">
        <f t="shared" si="1310"/>
        <v>0</v>
      </c>
      <c r="DN52" s="432">
        <f t="shared" si="1311"/>
        <v>0</v>
      </c>
      <c r="DO52" s="138">
        <f t="shared" si="1312"/>
        <v>0</v>
      </c>
      <c r="DP52" s="433">
        <f t="shared" si="1294"/>
        <v>9</v>
      </c>
      <c r="DQ52" s="139">
        <f t="shared" si="1313"/>
        <v>0</v>
      </c>
      <c r="DR52" s="111">
        <f t="shared" si="1314"/>
        <v>0</v>
      </c>
      <c r="DS52" s="111"/>
      <c r="DT52" s="140"/>
      <c r="DU52" s="141" t="e">
        <f t="shared" si="1315"/>
        <v>#DIV/0!</v>
      </c>
      <c r="DV52" s="323">
        <f t="shared" si="1290"/>
        <v>0</v>
      </c>
      <c r="DW52" s="431">
        <f t="shared" si="1316"/>
        <v>0</v>
      </c>
      <c r="DX52" s="432">
        <f t="shared" si="1317"/>
        <v>0</v>
      </c>
      <c r="DY52" s="138">
        <f t="shared" si="1318"/>
        <v>0</v>
      </c>
      <c r="DZ52" s="433">
        <f t="shared" si="1294"/>
        <v>9</v>
      </c>
      <c r="EA52" s="139">
        <f t="shared" si="1319"/>
        <v>0</v>
      </c>
      <c r="EB52" s="111">
        <f t="shared" si="1320"/>
        <v>0</v>
      </c>
      <c r="EC52" s="111"/>
      <c r="ED52" s="140"/>
      <c r="EE52" s="141" t="e">
        <f t="shared" si="1321"/>
        <v>#DIV/0!</v>
      </c>
      <c r="EF52" s="323">
        <f t="shared" si="1290"/>
        <v>0</v>
      </c>
      <c r="EG52" s="431">
        <f t="shared" si="1322"/>
        <v>0</v>
      </c>
      <c r="EH52" s="432">
        <f t="shared" si="1323"/>
        <v>0</v>
      </c>
      <c r="EI52" s="138">
        <f t="shared" si="1324"/>
        <v>0</v>
      </c>
      <c r="EJ52" s="433">
        <f t="shared" si="1294"/>
        <v>9</v>
      </c>
      <c r="EK52" s="139">
        <f t="shared" si="1325"/>
        <v>0</v>
      </c>
      <c r="EL52" s="111">
        <f t="shared" si="1326"/>
        <v>0</v>
      </c>
      <c r="EM52" s="111"/>
      <c r="EN52" s="140"/>
      <c r="EO52" s="141" t="e">
        <f t="shared" si="1327"/>
        <v>#DIV/0!</v>
      </c>
      <c r="EP52" s="323">
        <f t="shared" si="1290"/>
        <v>0</v>
      </c>
      <c r="EQ52" s="431">
        <f t="shared" si="1328"/>
        <v>0</v>
      </c>
      <c r="ER52" s="432">
        <f t="shared" si="1329"/>
        <v>0</v>
      </c>
      <c r="ES52" s="138">
        <f t="shared" si="1330"/>
        <v>0</v>
      </c>
      <c r="ET52" s="433">
        <f t="shared" si="1294"/>
        <v>9</v>
      </c>
      <c r="EU52" s="139">
        <f t="shared" si="1331"/>
        <v>0</v>
      </c>
      <c r="EV52" s="111">
        <f t="shared" si="1332"/>
        <v>0</v>
      </c>
      <c r="EW52" s="111"/>
      <c r="EX52" s="140"/>
      <c r="EY52" s="141" t="e">
        <f t="shared" si="1333"/>
        <v>#DIV/0!</v>
      </c>
      <c r="EZ52" s="323">
        <f t="shared" si="1334"/>
        <v>0</v>
      </c>
      <c r="FA52" s="431">
        <f t="shared" si="1335"/>
        <v>0</v>
      </c>
      <c r="FB52" s="432">
        <f t="shared" si="1336"/>
        <v>0</v>
      </c>
      <c r="FC52" s="138">
        <f t="shared" si="1337"/>
        <v>0</v>
      </c>
      <c r="FD52" s="433">
        <f t="shared" si="1338"/>
        <v>9</v>
      </c>
      <c r="FE52" s="139">
        <f t="shared" si="1339"/>
        <v>0</v>
      </c>
      <c r="FF52" s="111">
        <f t="shared" si="1340"/>
        <v>0</v>
      </c>
      <c r="FG52" s="111"/>
      <c r="FH52" s="140"/>
      <c r="FI52" s="141" t="e">
        <f t="shared" si="1341"/>
        <v>#DIV/0!</v>
      </c>
      <c r="FJ52" s="323">
        <f t="shared" si="1334"/>
        <v>0</v>
      </c>
      <c r="FK52" s="431">
        <f t="shared" si="1342"/>
        <v>0</v>
      </c>
      <c r="FL52" s="432">
        <f t="shared" si="1343"/>
        <v>0</v>
      </c>
      <c r="FM52" s="138">
        <f t="shared" si="1344"/>
        <v>0</v>
      </c>
      <c r="FN52" s="433">
        <f t="shared" si="1338"/>
        <v>9</v>
      </c>
      <c r="FO52" s="139">
        <f t="shared" si="1345"/>
        <v>0</v>
      </c>
      <c r="FP52" s="111">
        <f t="shared" si="1346"/>
        <v>0</v>
      </c>
      <c r="FQ52" s="111"/>
      <c r="FR52" s="140"/>
      <c r="FS52" s="141" t="e">
        <f t="shared" si="1347"/>
        <v>#DIV/0!</v>
      </c>
      <c r="FT52" s="323">
        <f t="shared" si="1334"/>
        <v>0</v>
      </c>
      <c r="FU52" s="431">
        <f t="shared" si="1348"/>
        <v>0</v>
      </c>
      <c r="FV52" s="432">
        <f t="shared" si="1349"/>
        <v>0</v>
      </c>
      <c r="FW52" s="138">
        <f t="shared" si="1350"/>
        <v>0</v>
      </c>
      <c r="FX52" s="433">
        <f t="shared" si="1338"/>
        <v>9</v>
      </c>
      <c r="FY52" s="139">
        <f t="shared" si="1351"/>
        <v>0</v>
      </c>
      <c r="FZ52" s="111">
        <f t="shared" si="1352"/>
        <v>0</v>
      </c>
      <c r="GA52" s="111"/>
      <c r="GB52" s="140"/>
      <c r="GC52" s="141" t="e">
        <f t="shared" si="1353"/>
        <v>#DIV/0!</v>
      </c>
      <c r="GD52" s="323">
        <f t="shared" si="1334"/>
        <v>0</v>
      </c>
      <c r="GE52" s="431">
        <f t="shared" si="1354"/>
        <v>0</v>
      </c>
      <c r="GF52" s="432">
        <f t="shared" si="1355"/>
        <v>0</v>
      </c>
      <c r="GG52" s="138">
        <f t="shared" si="1356"/>
        <v>0</v>
      </c>
      <c r="GH52" s="433">
        <f t="shared" si="1338"/>
        <v>9</v>
      </c>
      <c r="GI52" s="139">
        <f t="shared" si="1357"/>
        <v>0</v>
      </c>
      <c r="GJ52" s="111">
        <f t="shared" si="1358"/>
        <v>0</v>
      </c>
      <c r="GK52" s="111"/>
      <c r="GL52" s="140"/>
      <c r="GM52" s="141" t="e">
        <f t="shared" si="1359"/>
        <v>#DIV/0!</v>
      </c>
      <c r="GN52" s="323">
        <f t="shared" si="1334"/>
        <v>0</v>
      </c>
      <c r="GO52" s="431">
        <f t="shared" si="1360"/>
        <v>0</v>
      </c>
      <c r="GP52" s="432">
        <f t="shared" si="1361"/>
        <v>0</v>
      </c>
      <c r="GQ52" s="138">
        <f t="shared" si="1362"/>
        <v>0</v>
      </c>
      <c r="GR52" s="433">
        <f t="shared" si="1338"/>
        <v>9</v>
      </c>
      <c r="GS52" s="139">
        <f t="shared" si="1363"/>
        <v>0</v>
      </c>
      <c r="GT52" s="111">
        <f t="shared" si="1364"/>
        <v>0</v>
      </c>
      <c r="GU52" s="111"/>
      <c r="GV52" s="140"/>
      <c r="GW52" s="141" t="e">
        <f t="shared" si="1365"/>
        <v>#DIV/0!</v>
      </c>
      <c r="GX52" s="323">
        <f t="shared" si="1334"/>
        <v>0</v>
      </c>
      <c r="GY52" s="431">
        <f t="shared" si="1366"/>
        <v>0</v>
      </c>
      <c r="GZ52" s="432">
        <f t="shared" si="1367"/>
        <v>0</v>
      </c>
      <c r="HA52" s="138">
        <f t="shared" si="1368"/>
        <v>0</v>
      </c>
      <c r="HB52" s="433">
        <f t="shared" si="1338"/>
        <v>9</v>
      </c>
      <c r="HC52" s="139">
        <f t="shared" si="1369"/>
        <v>0</v>
      </c>
      <c r="HD52" s="111">
        <f t="shared" si="1370"/>
        <v>0</v>
      </c>
      <c r="HE52" s="111"/>
      <c r="HF52" s="140"/>
      <c r="HG52" s="141" t="e">
        <f t="shared" si="1371"/>
        <v>#DIV/0!</v>
      </c>
      <c r="HH52" s="323">
        <f t="shared" si="1334"/>
        <v>0</v>
      </c>
      <c r="HI52" s="431">
        <f t="shared" si="1372"/>
        <v>0</v>
      </c>
      <c r="HJ52" s="432">
        <f t="shared" si="1373"/>
        <v>0</v>
      </c>
      <c r="HK52" s="138">
        <f t="shared" si="1374"/>
        <v>0</v>
      </c>
      <c r="HL52" s="433">
        <f t="shared" si="1338"/>
        <v>9</v>
      </c>
      <c r="HM52" s="139">
        <f t="shared" si="1375"/>
        <v>0</v>
      </c>
      <c r="HN52" s="111">
        <f t="shared" si="1376"/>
        <v>0</v>
      </c>
      <c r="HO52" s="111"/>
      <c r="HP52" s="140"/>
      <c r="HQ52" s="141" t="e">
        <f t="shared" si="1377"/>
        <v>#DIV/0!</v>
      </c>
      <c r="HR52" s="323">
        <f t="shared" si="1378"/>
        <v>0</v>
      </c>
      <c r="HS52" s="431">
        <f t="shared" si="1379"/>
        <v>0</v>
      </c>
      <c r="HT52" s="432">
        <f t="shared" si="1380"/>
        <v>0</v>
      </c>
      <c r="HU52" s="138">
        <f t="shared" si="1381"/>
        <v>0</v>
      </c>
      <c r="HV52" s="433">
        <f t="shared" si="1382"/>
        <v>9</v>
      </c>
      <c r="HW52" s="139">
        <f t="shared" si="1383"/>
        <v>0</v>
      </c>
      <c r="HX52" s="111">
        <f t="shared" si="1384"/>
        <v>0</v>
      </c>
      <c r="HY52" s="111"/>
      <c r="HZ52" s="140"/>
      <c r="IA52" s="141" t="e">
        <f t="shared" si="1385"/>
        <v>#DIV/0!</v>
      </c>
      <c r="IB52" s="323">
        <f t="shared" si="1378"/>
        <v>0</v>
      </c>
      <c r="IC52" s="431">
        <f t="shared" si="1386"/>
        <v>0</v>
      </c>
      <c r="ID52" s="432">
        <f t="shared" si="1387"/>
        <v>0</v>
      </c>
      <c r="IE52" s="138">
        <f t="shared" si="1388"/>
        <v>0</v>
      </c>
      <c r="IF52" s="433">
        <f t="shared" si="1382"/>
        <v>9</v>
      </c>
      <c r="IG52" s="139">
        <f t="shared" si="1389"/>
        <v>0</v>
      </c>
      <c r="IH52" s="111">
        <f t="shared" si="1390"/>
        <v>0</v>
      </c>
      <c r="II52" s="111"/>
      <c r="IJ52" s="140"/>
      <c r="IK52" s="141" t="e">
        <f t="shared" si="1391"/>
        <v>#DIV/0!</v>
      </c>
      <c r="IL52" s="323">
        <f t="shared" si="1378"/>
        <v>0</v>
      </c>
      <c r="IM52" s="431">
        <f t="shared" si="1392"/>
        <v>0</v>
      </c>
      <c r="IN52" s="432">
        <f t="shared" si="1393"/>
        <v>0</v>
      </c>
      <c r="IO52" s="138">
        <f t="shared" si="1394"/>
        <v>0</v>
      </c>
      <c r="IP52" s="433">
        <f t="shared" si="1382"/>
        <v>9</v>
      </c>
      <c r="IQ52" s="139">
        <f t="shared" si="1395"/>
        <v>0</v>
      </c>
      <c r="IR52" s="111">
        <f t="shared" si="1396"/>
        <v>0</v>
      </c>
      <c r="IS52" s="111"/>
      <c r="IT52" s="140"/>
      <c r="IU52" s="141" t="e">
        <f t="shared" si="1397"/>
        <v>#DIV/0!</v>
      </c>
      <c r="IV52" s="323">
        <f t="shared" si="1378"/>
        <v>0</v>
      </c>
      <c r="IW52" s="431">
        <f t="shared" si="1398"/>
        <v>0</v>
      </c>
      <c r="IX52" s="432">
        <f t="shared" si="1399"/>
        <v>0</v>
      </c>
      <c r="IY52" s="138">
        <f t="shared" si="1400"/>
        <v>0</v>
      </c>
      <c r="IZ52" s="433">
        <f t="shared" si="1382"/>
        <v>9</v>
      </c>
      <c r="JA52" s="139">
        <f t="shared" si="1401"/>
        <v>0</v>
      </c>
      <c r="JB52" s="111">
        <f t="shared" si="1402"/>
        <v>0</v>
      </c>
      <c r="JC52" s="111"/>
      <c r="JD52" s="140"/>
      <c r="JE52" s="141" t="e">
        <f t="shared" si="1403"/>
        <v>#DIV/0!</v>
      </c>
      <c r="JF52" s="323">
        <f t="shared" si="1378"/>
        <v>0</v>
      </c>
      <c r="JG52" s="431">
        <f t="shared" si="1404"/>
        <v>0</v>
      </c>
      <c r="JH52" s="432">
        <f t="shared" si="1405"/>
        <v>0</v>
      </c>
      <c r="JI52" s="138">
        <f t="shared" si="1406"/>
        <v>0</v>
      </c>
      <c r="JJ52" s="433">
        <f t="shared" si="1382"/>
        <v>9</v>
      </c>
      <c r="JK52" s="139">
        <f t="shared" si="1407"/>
        <v>0</v>
      </c>
      <c r="JL52" s="111">
        <f t="shared" si="1408"/>
        <v>0</v>
      </c>
      <c r="JM52" s="111"/>
      <c r="JN52" s="140"/>
      <c r="JO52" s="141" t="e">
        <f t="shared" si="1409"/>
        <v>#DIV/0!</v>
      </c>
      <c r="JP52" s="323">
        <f t="shared" si="1378"/>
        <v>0</v>
      </c>
      <c r="JQ52" s="431">
        <f t="shared" si="1410"/>
        <v>0</v>
      </c>
      <c r="JR52" s="432">
        <f t="shared" si="1411"/>
        <v>0</v>
      </c>
      <c r="JS52" s="138">
        <f t="shared" si="1412"/>
        <v>0</v>
      </c>
      <c r="JT52" s="433">
        <f t="shared" si="1382"/>
        <v>9</v>
      </c>
      <c r="JU52" s="139">
        <f t="shared" si="1413"/>
        <v>0</v>
      </c>
      <c r="JV52" s="111">
        <f t="shared" si="1414"/>
        <v>0</v>
      </c>
      <c r="JW52" s="111"/>
      <c r="JX52" s="140"/>
      <c r="JY52" s="141" t="e">
        <f t="shared" si="1415"/>
        <v>#DIV/0!</v>
      </c>
      <c r="JZ52" s="323">
        <f t="shared" si="1378"/>
        <v>0</v>
      </c>
      <c r="KA52" s="431">
        <f t="shared" si="1416"/>
        <v>0</v>
      </c>
      <c r="KB52" s="432">
        <f t="shared" si="1417"/>
        <v>0</v>
      </c>
      <c r="KC52" s="138">
        <f t="shared" si="1418"/>
        <v>0</v>
      </c>
      <c r="KD52" s="433">
        <f t="shared" si="1382"/>
        <v>9</v>
      </c>
      <c r="KE52" s="139">
        <f t="shared" si="1419"/>
        <v>0</v>
      </c>
      <c r="KF52" s="111">
        <f t="shared" si="1420"/>
        <v>0</v>
      </c>
      <c r="KG52" s="111"/>
      <c r="KH52" s="140"/>
      <c r="KI52" s="141" t="e">
        <f t="shared" si="1421"/>
        <v>#DIV/0!</v>
      </c>
      <c r="KJ52" s="323">
        <f t="shared" si="1422"/>
        <v>0</v>
      </c>
      <c r="KK52" s="431">
        <f t="shared" si="1423"/>
        <v>0</v>
      </c>
      <c r="KL52" s="432">
        <f t="shared" si="1424"/>
        <v>0</v>
      </c>
      <c r="KM52" s="138">
        <f t="shared" si="1425"/>
        <v>0</v>
      </c>
      <c r="KN52" s="433">
        <f t="shared" si="1426"/>
        <v>9</v>
      </c>
      <c r="KO52" s="139">
        <f t="shared" si="1427"/>
        <v>0</v>
      </c>
      <c r="KP52" s="111">
        <f t="shared" si="1428"/>
        <v>0</v>
      </c>
      <c r="KQ52" s="111"/>
      <c r="KR52" s="140"/>
      <c r="KS52" s="141" t="e">
        <f t="shared" si="1429"/>
        <v>#DIV/0!</v>
      </c>
      <c r="KT52" s="323">
        <f t="shared" si="1422"/>
        <v>0</v>
      </c>
      <c r="KU52" s="431" t="e">
        <f t="shared" si="1430"/>
        <v>#DIV/0!</v>
      </c>
      <c r="KV52" s="432" t="e">
        <f t="shared" si="1431"/>
        <v>#DIV/0!</v>
      </c>
      <c r="KW52" s="138">
        <f t="shared" si="1432"/>
        <v>0</v>
      </c>
      <c r="KX52" s="433">
        <f t="shared" si="1426"/>
        <v>0</v>
      </c>
      <c r="KY52" s="139">
        <f t="shared" si="1433"/>
        <v>0</v>
      </c>
      <c r="KZ52" s="111">
        <f t="shared" si="1434"/>
        <v>0</v>
      </c>
      <c r="LA52" s="111"/>
      <c r="LB52" s="140"/>
      <c r="LC52" s="141" t="e">
        <f t="shared" si="1435"/>
        <v>#DIV/0!</v>
      </c>
      <c r="LD52" s="322">
        <f t="shared" si="1235"/>
        <v>0</v>
      </c>
      <c r="LE52" s="431">
        <f t="shared" si="1236"/>
        <v>0</v>
      </c>
      <c r="LF52" s="432">
        <f t="shared" si="1237"/>
        <v>0</v>
      </c>
      <c r="LG52" s="138">
        <f t="shared" si="1238"/>
        <v>0</v>
      </c>
      <c r="LH52" s="433">
        <f t="shared" si="1239"/>
        <v>9</v>
      </c>
      <c r="LI52" s="139">
        <f t="shared" si="1240"/>
        <v>0</v>
      </c>
      <c r="LJ52" s="111">
        <f t="shared" si="1241"/>
        <v>0</v>
      </c>
      <c r="LK52" s="111"/>
      <c r="LL52" s="140"/>
    </row>
    <row r="53" spans="1:324" ht="17.25" customHeight="1">
      <c r="A53" s="612"/>
      <c r="B53" s="69" t="s">
        <v>730</v>
      </c>
      <c r="C53" s="12" t="s">
        <v>840</v>
      </c>
      <c r="D53" s="12" t="s">
        <v>422</v>
      </c>
      <c r="E53" s="4" t="s">
        <v>33</v>
      </c>
      <c r="F53" s="323">
        <f t="shared" si="1245"/>
        <v>12</v>
      </c>
      <c r="G53" s="431">
        <f t="shared" si="1242"/>
        <v>1.9290000000000002E-2</v>
      </c>
      <c r="H53" s="432">
        <f t="shared" si="1243"/>
        <v>923.8</v>
      </c>
      <c r="I53" s="138">
        <f t="shared" si="1016"/>
        <v>76.983333329999994</v>
      </c>
      <c r="J53" s="433">
        <f t="shared" si="1244"/>
        <v>9</v>
      </c>
      <c r="K53" s="139">
        <f t="shared" si="1017"/>
        <v>692.85</v>
      </c>
      <c r="L53" s="111">
        <f t="shared" si="1018"/>
        <v>8314.2000000000007</v>
      </c>
      <c r="M53" s="111"/>
      <c r="N53" s="140"/>
      <c r="O53" s="141">
        <f t="shared" si="1019"/>
        <v>0.77376</v>
      </c>
      <c r="P53" s="323">
        <f t="shared" si="1246"/>
        <v>0</v>
      </c>
      <c r="Q53" s="431">
        <f t="shared" si="1247"/>
        <v>0</v>
      </c>
      <c r="R53" s="432">
        <f t="shared" si="1248"/>
        <v>0</v>
      </c>
      <c r="S53" s="138">
        <f t="shared" si="1249"/>
        <v>0</v>
      </c>
      <c r="T53" s="433">
        <f t="shared" si="1250"/>
        <v>9</v>
      </c>
      <c r="U53" s="139">
        <f t="shared" si="1251"/>
        <v>0</v>
      </c>
      <c r="V53" s="111">
        <f t="shared" si="1252"/>
        <v>0</v>
      </c>
      <c r="W53" s="111"/>
      <c r="X53" s="140"/>
      <c r="Y53" s="141">
        <f t="shared" si="1253"/>
        <v>0</v>
      </c>
      <c r="Z53" s="323">
        <f t="shared" si="1246"/>
        <v>0</v>
      </c>
      <c r="AA53" s="431">
        <f t="shared" si="1254"/>
        <v>0</v>
      </c>
      <c r="AB53" s="432">
        <f t="shared" si="1255"/>
        <v>0</v>
      </c>
      <c r="AC53" s="138">
        <f t="shared" si="1256"/>
        <v>0</v>
      </c>
      <c r="AD53" s="433">
        <f t="shared" si="1250"/>
        <v>9</v>
      </c>
      <c r="AE53" s="139">
        <f t="shared" si="1257"/>
        <v>0</v>
      </c>
      <c r="AF53" s="111">
        <f t="shared" si="1258"/>
        <v>0</v>
      </c>
      <c r="AG53" s="111"/>
      <c r="AH53" s="140"/>
      <c r="AI53" s="141">
        <f t="shared" si="1259"/>
        <v>0</v>
      </c>
      <c r="AJ53" s="323">
        <f t="shared" si="1246"/>
        <v>0</v>
      </c>
      <c r="AK53" s="431">
        <f t="shared" si="1260"/>
        <v>0</v>
      </c>
      <c r="AL53" s="432">
        <f t="shared" si="1261"/>
        <v>0</v>
      </c>
      <c r="AM53" s="138">
        <f t="shared" si="1262"/>
        <v>0</v>
      </c>
      <c r="AN53" s="433">
        <f t="shared" si="1250"/>
        <v>9</v>
      </c>
      <c r="AO53" s="139">
        <f t="shared" si="1263"/>
        <v>0</v>
      </c>
      <c r="AP53" s="111">
        <f t="shared" si="1264"/>
        <v>0</v>
      </c>
      <c r="AQ53" s="111"/>
      <c r="AR53" s="140"/>
      <c r="AS53" s="141">
        <f t="shared" si="1265"/>
        <v>0</v>
      </c>
      <c r="AT53" s="323">
        <f t="shared" si="1246"/>
        <v>44</v>
      </c>
      <c r="AU53" s="431">
        <f t="shared" si="1266"/>
        <v>4.607E-2</v>
      </c>
      <c r="AV53" s="432">
        <f t="shared" si="1267"/>
        <v>2768.35</v>
      </c>
      <c r="AW53" s="138">
        <f t="shared" si="1268"/>
        <v>62.917045450000003</v>
      </c>
      <c r="AX53" s="433">
        <f t="shared" si="1250"/>
        <v>9</v>
      </c>
      <c r="AY53" s="139">
        <f t="shared" si="1269"/>
        <v>566.25341000000003</v>
      </c>
      <c r="AZ53" s="111">
        <f t="shared" si="1270"/>
        <v>24915.15</v>
      </c>
      <c r="BA53" s="111"/>
      <c r="BB53" s="140"/>
      <c r="BC53" s="141">
        <f t="shared" si="1271"/>
        <v>0.63238000000000005</v>
      </c>
      <c r="BD53" s="323">
        <f t="shared" si="1246"/>
        <v>0</v>
      </c>
      <c r="BE53" s="431">
        <f t="shared" si="1272"/>
        <v>0</v>
      </c>
      <c r="BF53" s="432">
        <f t="shared" si="1273"/>
        <v>0</v>
      </c>
      <c r="BG53" s="138">
        <f t="shared" si="1274"/>
        <v>0</v>
      </c>
      <c r="BH53" s="433">
        <f t="shared" si="1250"/>
        <v>9</v>
      </c>
      <c r="BI53" s="139">
        <f t="shared" si="1275"/>
        <v>0</v>
      </c>
      <c r="BJ53" s="111">
        <f t="shared" si="1276"/>
        <v>0</v>
      </c>
      <c r="BK53" s="111"/>
      <c r="BL53" s="140"/>
      <c r="BM53" s="141">
        <f t="shared" si="1277"/>
        <v>0</v>
      </c>
      <c r="BN53" s="323">
        <f t="shared" si="1246"/>
        <v>0</v>
      </c>
      <c r="BO53" s="431">
        <f t="shared" si="1278"/>
        <v>0</v>
      </c>
      <c r="BP53" s="432">
        <f t="shared" si="1279"/>
        <v>0</v>
      </c>
      <c r="BQ53" s="138">
        <f t="shared" si="1280"/>
        <v>0</v>
      </c>
      <c r="BR53" s="433">
        <f t="shared" si="1250"/>
        <v>9</v>
      </c>
      <c r="BS53" s="139">
        <f t="shared" si="1281"/>
        <v>0</v>
      </c>
      <c r="BT53" s="111">
        <f t="shared" si="1282"/>
        <v>0</v>
      </c>
      <c r="BU53" s="111"/>
      <c r="BV53" s="140"/>
      <c r="BW53" s="141">
        <f t="shared" si="1283"/>
        <v>0</v>
      </c>
      <c r="BX53" s="323">
        <f t="shared" si="1246"/>
        <v>0</v>
      </c>
      <c r="BY53" s="431">
        <f t="shared" si="1284"/>
        <v>0</v>
      </c>
      <c r="BZ53" s="432">
        <f t="shared" si="1285"/>
        <v>0</v>
      </c>
      <c r="CA53" s="138">
        <f t="shared" si="1286"/>
        <v>0</v>
      </c>
      <c r="CB53" s="433">
        <f t="shared" si="1250"/>
        <v>9</v>
      </c>
      <c r="CC53" s="139">
        <f t="shared" si="1287"/>
        <v>0</v>
      </c>
      <c r="CD53" s="111">
        <f t="shared" si="1288"/>
        <v>0</v>
      </c>
      <c r="CE53" s="111"/>
      <c r="CF53" s="140"/>
      <c r="CG53" s="141">
        <f t="shared" si="1289"/>
        <v>0</v>
      </c>
      <c r="CH53" s="323">
        <f t="shared" si="1290"/>
        <v>0</v>
      </c>
      <c r="CI53" s="431">
        <f t="shared" si="1291"/>
        <v>0</v>
      </c>
      <c r="CJ53" s="432">
        <f t="shared" si="1292"/>
        <v>0</v>
      </c>
      <c r="CK53" s="138">
        <f t="shared" si="1293"/>
        <v>0</v>
      </c>
      <c r="CL53" s="433">
        <f t="shared" si="1294"/>
        <v>9</v>
      </c>
      <c r="CM53" s="139">
        <f t="shared" si="1295"/>
        <v>0</v>
      </c>
      <c r="CN53" s="111">
        <f t="shared" si="1296"/>
        <v>0</v>
      </c>
      <c r="CO53" s="111"/>
      <c r="CP53" s="140"/>
      <c r="CQ53" s="141">
        <f t="shared" si="1297"/>
        <v>0</v>
      </c>
      <c r="CR53" s="323">
        <f t="shared" si="1290"/>
        <v>44</v>
      </c>
      <c r="CS53" s="431">
        <f t="shared" si="1298"/>
        <v>5.4519999999999999E-2</v>
      </c>
      <c r="CT53" s="432">
        <f t="shared" si="1299"/>
        <v>4361.6000000000004</v>
      </c>
      <c r="CU53" s="138">
        <f t="shared" si="1300"/>
        <v>99.127272730000001</v>
      </c>
      <c r="CV53" s="433">
        <f t="shared" si="1294"/>
        <v>9</v>
      </c>
      <c r="CW53" s="139">
        <f t="shared" si="1301"/>
        <v>892.14544999999998</v>
      </c>
      <c r="CX53" s="111">
        <f t="shared" si="1302"/>
        <v>39254.400000000001</v>
      </c>
      <c r="CY53" s="111"/>
      <c r="CZ53" s="140"/>
      <c r="DA53" s="141">
        <f t="shared" si="1303"/>
        <v>0.99633000000000005</v>
      </c>
      <c r="DB53" s="323">
        <f t="shared" si="1290"/>
        <v>0</v>
      </c>
      <c r="DC53" s="431">
        <f t="shared" si="1304"/>
        <v>0</v>
      </c>
      <c r="DD53" s="432">
        <f t="shared" si="1305"/>
        <v>0</v>
      </c>
      <c r="DE53" s="138">
        <f t="shared" si="1306"/>
        <v>0</v>
      </c>
      <c r="DF53" s="433">
        <f t="shared" si="1294"/>
        <v>9</v>
      </c>
      <c r="DG53" s="139">
        <f t="shared" si="1307"/>
        <v>0</v>
      </c>
      <c r="DH53" s="111">
        <f t="shared" si="1308"/>
        <v>0</v>
      </c>
      <c r="DI53" s="111"/>
      <c r="DJ53" s="140"/>
      <c r="DK53" s="141">
        <f t="shared" si="1309"/>
        <v>0</v>
      </c>
      <c r="DL53" s="323">
        <f t="shared" si="1290"/>
        <v>146</v>
      </c>
      <c r="DM53" s="431">
        <f t="shared" si="1310"/>
        <v>0.38829999999999998</v>
      </c>
      <c r="DN53" s="432">
        <f t="shared" si="1311"/>
        <v>16619.240000000002</v>
      </c>
      <c r="DO53" s="138">
        <f t="shared" si="1312"/>
        <v>113.83041095999999</v>
      </c>
      <c r="DP53" s="433">
        <f t="shared" si="1294"/>
        <v>9</v>
      </c>
      <c r="DQ53" s="139">
        <f t="shared" si="1313"/>
        <v>1024.4737</v>
      </c>
      <c r="DR53" s="111">
        <f t="shared" si="1314"/>
        <v>149573.16</v>
      </c>
      <c r="DS53" s="111"/>
      <c r="DT53" s="140"/>
      <c r="DU53" s="141">
        <f t="shared" si="1315"/>
        <v>1.14411</v>
      </c>
      <c r="DV53" s="323">
        <f t="shared" si="1290"/>
        <v>23</v>
      </c>
      <c r="DW53" s="431">
        <f t="shared" si="1316"/>
        <v>2.9950000000000001E-2</v>
      </c>
      <c r="DX53" s="432">
        <f t="shared" si="1317"/>
        <v>4209.7700000000004</v>
      </c>
      <c r="DY53" s="138">
        <f t="shared" si="1318"/>
        <v>183.03347826000001</v>
      </c>
      <c r="DZ53" s="433">
        <f t="shared" si="1294"/>
        <v>9</v>
      </c>
      <c r="EA53" s="139">
        <f t="shared" si="1319"/>
        <v>1647.3013000000001</v>
      </c>
      <c r="EB53" s="111">
        <f t="shared" si="1320"/>
        <v>37887.93</v>
      </c>
      <c r="EC53" s="111"/>
      <c r="ED53" s="140"/>
      <c r="EE53" s="141">
        <f t="shared" si="1321"/>
        <v>1.8396699999999999</v>
      </c>
      <c r="EF53" s="323">
        <f t="shared" si="1290"/>
        <v>21</v>
      </c>
      <c r="EG53" s="431">
        <f t="shared" si="1322"/>
        <v>2.3460000000000002E-2</v>
      </c>
      <c r="EH53" s="432">
        <f t="shared" si="1323"/>
        <v>1499.8</v>
      </c>
      <c r="EI53" s="138">
        <f t="shared" si="1324"/>
        <v>71.419047620000001</v>
      </c>
      <c r="EJ53" s="433">
        <f t="shared" si="1294"/>
        <v>9</v>
      </c>
      <c r="EK53" s="139">
        <f t="shared" si="1325"/>
        <v>642.77143000000001</v>
      </c>
      <c r="EL53" s="111">
        <f t="shared" si="1326"/>
        <v>13498.2</v>
      </c>
      <c r="EM53" s="111"/>
      <c r="EN53" s="140"/>
      <c r="EO53" s="141">
        <f t="shared" si="1327"/>
        <v>0.71782999999999997</v>
      </c>
      <c r="EP53" s="323">
        <f t="shared" si="1290"/>
        <v>0</v>
      </c>
      <c r="EQ53" s="431">
        <f t="shared" si="1328"/>
        <v>0</v>
      </c>
      <c r="ER53" s="432">
        <f t="shared" si="1329"/>
        <v>0</v>
      </c>
      <c r="ES53" s="138">
        <f t="shared" si="1330"/>
        <v>0</v>
      </c>
      <c r="ET53" s="433">
        <f t="shared" si="1294"/>
        <v>9</v>
      </c>
      <c r="EU53" s="139">
        <f t="shared" si="1331"/>
        <v>0</v>
      </c>
      <c r="EV53" s="111">
        <f t="shared" si="1332"/>
        <v>0</v>
      </c>
      <c r="EW53" s="111"/>
      <c r="EX53" s="140"/>
      <c r="EY53" s="141">
        <f t="shared" si="1333"/>
        <v>0</v>
      </c>
      <c r="EZ53" s="323">
        <f t="shared" si="1334"/>
        <v>27</v>
      </c>
      <c r="FA53" s="431">
        <f t="shared" si="1335"/>
        <v>3.2070000000000001E-2</v>
      </c>
      <c r="FB53" s="432">
        <f t="shared" si="1336"/>
        <v>2116.62</v>
      </c>
      <c r="FC53" s="138">
        <f t="shared" si="1337"/>
        <v>78.393333330000004</v>
      </c>
      <c r="FD53" s="433">
        <f t="shared" si="1338"/>
        <v>9</v>
      </c>
      <c r="FE53" s="139">
        <f t="shared" si="1339"/>
        <v>705.54</v>
      </c>
      <c r="FF53" s="111">
        <f t="shared" si="1340"/>
        <v>19049.580000000002</v>
      </c>
      <c r="FG53" s="111"/>
      <c r="FH53" s="140"/>
      <c r="FI53" s="141">
        <f t="shared" si="1341"/>
        <v>0.78793000000000002</v>
      </c>
      <c r="FJ53" s="323">
        <f t="shared" si="1334"/>
        <v>0</v>
      </c>
      <c r="FK53" s="431">
        <f t="shared" si="1342"/>
        <v>0</v>
      </c>
      <c r="FL53" s="432">
        <f t="shared" si="1343"/>
        <v>0</v>
      </c>
      <c r="FM53" s="138">
        <f t="shared" si="1344"/>
        <v>0</v>
      </c>
      <c r="FN53" s="433">
        <f t="shared" si="1338"/>
        <v>9</v>
      </c>
      <c r="FO53" s="139">
        <f t="shared" si="1345"/>
        <v>0</v>
      </c>
      <c r="FP53" s="111">
        <f t="shared" si="1346"/>
        <v>0</v>
      </c>
      <c r="FQ53" s="111"/>
      <c r="FR53" s="140"/>
      <c r="FS53" s="141">
        <f t="shared" si="1347"/>
        <v>0</v>
      </c>
      <c r="FT53" s="323">
        <f t="shared" si="1334"/>
        <v>26</v>
      </c>
      <c r="FU53" s="431">
        <f t="shared" si="1348"/>
        <v>3.601E-2</v>
      </c>
      <c r="FV53" s="432">
        <f t="shared" si="1349"/>
        <v>2160.6</v>
      </c>
      <c r="FW53" s="138">
        <f t="shared" si="1350"/>
        <v>83.1</v>
      </c>
      <c r="FX53" s="433">
        <f t="shared" si="1338"/>
        <v>9</v>
      </c>
      <c r="FY53" s="139">
        <f t="shared" si="1351"/>
        <v>747.9</v>
      </c>
      <c r="FZ53" s="111">
        <f t="shared" si="1352"/>
        <v>19445.400000000001</v>
      </c>
      <c r="GA53" s="111"/>
      <c r="GB53" s="140"/>
      <c r="GC53" s="141">
        <f t="shared" si="1353"/>
        <v>0.83523999999999998</v>
      </c>
      <c r="GD53" s="323">
        <f t="shared" si="1334"/>
        <v>39</v>
      </c>
      <c r="GE53" s="431">
        <f t="shared" si="1354"/>
        <v>7.9589999999999994E-2</v>
      </c>
      <c r="GF53" s="432">
        <f t="shared" si="1355"/>
        <v>2642.39</v>
      </c>
      <c r="GG53" s="138">
        <f t="shared" si="1356"/>
        <v>67.753589739999995</v>
      </c>
      <c r="GH53" s="433">
        <f t="shared" si="1338"/>
        <v>9</v>
      </c>
      <c r="GI53" s="139">
        <f t="shared" si="1357"/>
        <v>609.78231000000005</v>
      </c>
      <c r="GJ53" s="111">
        <f t="shared" si="1358"/>
        <v>23781.51</v>
      </c>
      <c r="GK53" s="111"/>
      <c r="GL53" s="140"/>
      <c r="GM53" s="141">
        <f t="shared" si="1359"/>
        <v>0.68098999999999998</v>
      </c>
      <c r="GN53" s="323">
        <f t="shared" si="1334"/>
        <v>15</v>
      </c>
      <c r="GO53" s="431">
        <f t="shared" si="1360"/>
        <v>1.7610000000000001E-2</v>
      </c>
      <c r="GP53" s="432">
        <f t="shared" si="1361"/>
        <v>2333.33</v>
      </c>
      <c r="GQ53" s="138">
        <f t="shared" si="1362"/>
        <v>155.55533333</v>
      </c>
      <c r="GR53" s="433">
        <f t="shared" si="1338"/>
        <v>9</v>
      </c>
      <c r="GS53" s="139">
        <f t="shared" si="1363"/>
        <v>1399.998</v>
      </c>
      <c r="GT53" s="111">
        <f t="shared" si="1364"/>
        <v>20999.97</v>
      </c>
      <c r="GU53" s="111"/>
      <c r="GV53" s="140"/>
      <c r="GW53" s="141">
        <f t="shared" si="1365"/>
        <v>1.56349</v>
      </c>
      <c r="GX53" s="323">
        <f t="shared" si="1334"/>
        <v>0</v>
      </c>
      <c r="GY53" s="431">
        <f t="shared" si="1366"/>
        <v>0</v>
      </c>
      <c r="GZ53" s="432">
        <f t="shared" si="1367"/>
        <v>0</v>
      </c>
      <c r="HA53" s="138">
        <f t="shared" si="1368"/>
        <v>0</v>
      </c>
      <c r="HB53" s="433">
        <f t="shared" si="1338"/>
        <v>9</v>
      </c>
      <c r="HC53" s="139">
        <f t="shared" si="1369"/>
        <v>0</v>
      </c>
      <c r="HD53" s="111">
        <f t="shared" si="1370"/>
        <v>0</v>
      </c>
      <c r="HE53" s="111"/>
      <c r="HF53" s="140"/>
      <c r="HG53" s="141">
        <f t="shared" si="1371"/>
        <v>0</v>
      </c>
      <c r="HH53" s="323">
        <f t="shared" si="1334"/>
        <v>43</v>
      </c>
      <c r="HI53" s="431">
        <f t="shared" si="1372"/>
        <v>3.891E-2</v>
      </c>
      <c r="HJ53" s="432">
        <f t="shared" si="1373"/>
        <v>4645.8500000000004</v>
      </c>
      <c r="HK53" s="138">
        <f t="shared" si="1374"/>
        <v>108.04302326</v>
      </c>
      <c r="HL53" s="433">
        <f t="shared" si="1338"/>
        <v>9</v>
      </c>
      <c r="HM53" s="139">
        <f t="shared" si="1375"/>
        <v>972.38720999999998</v>
      </c>
      <c r="HN53" s="111">
        <f t="shared" si="1376"/>
        <v>41812.65</v>
      </c>
      <c r="HO53" s="111"/>
      <c r="HP53" s="140"/>
      <c r="HQ53" s="141">
        <f t="shared" si="1377"/>
        <v>1.0859399999999999</v>
      </c>
      <c r="HR53" s="323">
        <f t="shared" si="1378"/>
        <v>0</v>
      </c>
      <c r="HS53" s="431">
        <f t="shared" si="1379"/>
        <v>0</v>
      </c>
      <c r="HT53" s="432">
        <f t="shared" si="1380"/>
        <v>0</v>
      </c>
      <c r="HU53" s="138">
        <f t="shared" si="1381"/>
        <v>0</v>
      </c>
      <c r="HV53" s="433">
        <f t="shared" si="1382"/>
        <v>9</v>
      </c>
      <c r="HW53" s="139">
        <f t="shared" si="1383"/>
        <v>0</v>
      </c>
      <c r="HX53" s="111">
        <f t="shared" si="1384"/>
        <v>0</v>
      </c>
      <c r="HY53" s="111"/>
      <c r="HZ53" s="140"/>
      <c r="IA53" s="141">
        <f t="shared" si="1385"/>
        <v>0</v>
      </c>
      <c r="IB53" s="323">
        <f t="shared" si="1378"/>
        <v>41</v>
      </c>
      <c r="IC53" s="431">
        <f t="shared" si="1386"/>
        <v>9.1109999999999997E-2</v>
      </c>
      <c r="ID53" s="432">
        <f t="shared" si="1387"/>
        <v>3862.15</v>
      </c>
      <c r="IE53" s="138">
        <f t="shared" si="1388"/>
        <v>94.198780490000004</v>
      </c>
      <c r="IF53" s="433">
        <f t="shared" si="1382"/>
        <v>9</v>
      </c>
      <c r="IG53" s="139">
        <f t="shared" si="1389"/>
        <v>847.78902000000005</v>
      </c>
      <c r="IH53" s="111">
        <f t="shared" si="1390"/>
        <v>34759.35</v>
      </c>
      <c r="II53" s="111"/>
      <c r="IJ53" s="140"/>
      <c r="IK53" s="141">
        <f t="shared" si="1391"/>
        <v>0.94679000000000002</v>
      </c>
      <c r="IL53" s="323">
        <f t="shared" si="1378"/>
        <v>0</v>
      </c>
      <c r="IM53" s="431">
        <f t="shared" si="1392"/>
        <v>0</v>
      </c>
      <c r="IN53" s="432">
        <f t="shared" si="1393"/>
        <v>0</v>
      </c>
      <c r="IO53" s="138">
        <f t="shared" si="1394"/>
        <v>0</v>
      </c>
      <c r="IP53" s="433">
        <f t="shared" si="1382"/>
        <v>9</v>
      </c>
      <c r="IQ53" s="139">
        <f t="shared" si="1395"/>
        <v>0</v>
      </c>
      <c r="IR53" s="111">
        <f t="shared" si="1396"/>
        <v>0</v>
      </c>
      <c r="IS53" s="111"/>
      <c r="IT53" s="140"/>
      <c r="IU53" s="141">
        <f t="shared" si="1397"/>
        <v>0</v>
      </c>
      <c r="IV53" s="323">
        <f t="shared" si="1378"/>
        <v>0</v>
      </c>
      <c r="IW53" s="431">
        <f t="shared" si="1398"/>
        <v>0</v>
      </c>
      <c r="IX53" s="432">
        <f t="shared" si="1399"/>
        <v>0</v>
      </c>
      <c r="IY53" s="138">
        <f t="shared" si="1400"/>
        <v>0</v>
      </c>
      <c r="IZ53" s="433">
        <f t="shared" si="1382"/>
        <v>9</v>
      </c>
      <c r="JA53" s="139">
        <f t="shared" si="1401"/>
        <v>0</v>
      </c>
      <c r="JB53" s="111">
        <f t="shared" si="1402"/>
        <v>0</v>
      </c>
      <c r="JC53" s="111"/>
      <c r="JD53" s="140"/>
      <c r="JE53" s="141">
        <f t="shared" si="1403"/>
        <v>0</v>
      </c>
      <c r="JF53" s="323">
        <f t="shared" si="1378"/>
        <v>0</v>
      </c>
      <c r="JG53" s="431">
        <f t="shared" si="1404"/>
        <v>0</v>
      </c>
      <c r="JH53" s="432">
        <f t="shared" si="1405"/>
        <v>0</v>
      </c>
      <c r="JI53" s="138">
        <f t="shared" si="1406"/>
        <v>0</v>
      </c>
      <c r="JJ53" s="433">
        <f t="shared" si="1382"/>
        <v>9</v>
      </c>
      <c r="JK53" s="139">
        <f t="shared" si="1407"/>
        <v>0</v>
      </c>
      <c r="JL53" s="111">
        <f t="shared" si="1408"/>
        <v>0</v>
      </c>
      <c r="JM53" s="111"/>
      <c r="JN53" s="140"/>
      <c r="JO53" s="141">
        <f t="shared" si="1409"/>
        <v>0</v>
      </c>
      <c r="JP53" s="323">
        <f t="shared" si="1378"/>
        <v>59</v>
      </c>
      <c r="JQ53" s="431">
        <f t="shared" si="1410"/>
        <v>4.6829999999999997E-2</v>
      </c>
      <c r="JR53" s="432">
        <f t="shared" si="1411"/>
        <v>6556.2</v>
      </c>
      <c r="JS53" s="138">
        <f t="shared" si="1412"/>
        <v>111.12203390000001</v>
      </c>
      <c r="JT53" s="433">
        <f t="shared" si="1382"/>
        <v>9</v>
      </c>
      <c r="JU53" s="139">
        <f t="shared" si="1413"/>
        <v>1000.09831</v>
      </c>
      <c r="JV53" s="111">
        <f t="shared" si="1414"/>
        <v>59005.8</v>
      </c>
      <c r="JW53" s="111"/>
      <c r="JX53" s="140"/>
      <c r="JY53" s="141">
        <f t="shared" si="1415"/>
        <v>1.1168899999999999</v>
      </c>
      <c r="JZ53" s="323">
        <f t="shared" si="1378"/>
        <v>0</v>
      </c>
      <c r="KA53" s="431">
        <f t="shared" si="1416"/>
        <v>0</v>
      </c>
      <c r="KB53" s="432">
        <f t="shared" si="1417"/>
        <v>0</v>
      </c>
      <c r="KC53" s="138">
        <f t="shared" si="1418"/>
        <v>0</v>
      </c>
      <c r="KD53" s="433">
        <f t="shared" si="1382"/>
        <v>9</v>
      </c>
      <c r="KE53" s="139">
        <f t="shared" si="1419"/>
        <v>0</v>
      </c>
      <c r="KF53" s="111">
        <f t="shared" si="1420"/>
        <v>0</v>
      </c>
      <c r="KG53" s="111"/>
      <c r="KH53" s="140"/>
      <c r="KI53" s="141">
        <f t="shared" si="1421"/>
        <v>0</v>
      </c>
      <c r="KJ53" s="323">
        <f t="shared" si="1422"/>
        <v>0</v>
      </c>
      <c r="KK53" s="431">
        <f t="shared" si="1423"/>
        <v>0</v>
      </c>
      <c r="KL53" s="432">
        <f t="shared" si="1424"/>
        <v>0</v>
      </c>
      <c r="KM53" s="138">
        <f t="shared" si="1425"/>
        <v>0</v>
      </c>
      <c r="KN53" s="433">
        <f t="shared" si="1426"/>
        <v>9</v>
      </c>
      <c r="KO53" s="139">
        <f t="shared" si="1427"/>
        <v>0</v>
      </c>
      <c r="KP53" s="111">
        <f t="shared" si="1428"/>
        <v>0</v>
      </c>
      <c r="KQ53" s="111"/>
      <c r="KR53" s="140"/>
      <c r="KS53" s="141">
        <f t="shared" si="1429"/>
        <v>0</v>
      </c>
      <c r="KT53" s="323">
        <f t="shared" si="1422"/>
        <v>0</v>
      </c>
      <c r="KU53" s="431" t="e">
        <f t="shared" si="1430"/>
        <v>#DIV/0!</v>
      </c>
      <c r="KV53" s="432" t="e">
        <f t="shared" si="1431"/>
        <v>#DIV/0!</v>
      </c>
      <c r="KW53" s="138">
        <f t="shared" si="1432"/>
        <v>0</v>
      </c>
      <c r="KX53" s="433">
        <f t="shared" si="1426"/>
        <v>0</v>
      </c>
      <c r="KY53" s="139">
        <f t="shared" si="1433"/>
        <v>0</v>
      </c>
      <c r="KZ53" s="111">
        <f t="shared" si="1434"/>
        <v>0</v>
      </c>
      <c r="LA53" s="111"/>
      <c r="LB53" s="140"/>
      <c r="LC53" s="141">
        <f t="shared" si="1435"/>
        <v>0</v>
      </c>
      <c r="LD53" s="322">
        <f t="shared" si="1235"/>
        <v>540</v>
      </c>
      <c r="LE53" s="431">
        <f t="shared" si="1236"/>
        <v>2.035E-2</v>
      </c>
      <c r="LF53" s="432">
        <f t="shared" si="1237"/>
        <v>53726.04</v>
      </c>
      <c r="LG53" s="138">
        <f t="shared" si="1238"/>
        <v>99.492666670000006</v>
      </c>
      <c r="LH53" s="433">
        <f t="shared" si="1239"/>
        <v>9</v>
      </c>
      <c r="LI53" s="139">
        <f t="shared" si="1240"/>
        <v>895.43399999999997</v>
      </c>
      <c r="LJ53" s="111">
        <f t="shared" si="1241"/>
        <v>483534.36</v>
      </c>
      <c r="LK53" s="111"/>
      <c r="LL53" s="140"/>
    </row>
    <row r="54" spans="1:324" ht="16.5" customHeight="1">
      <c r="A54" s="612"/>
      <c r="B54" s="94" t="s">
        <v>744</v>
      </c>
      <c r="C54" s="12" t="s">
        <v>839</v>
      </c>
      <c r="D54" s="12" t="s">
        <v>419</v>
      </c>
      <c r="E54" s="4" t="s">
        <v>33</v>
      </c>
      <c r="F54" s="323">
        <f t="shared" si="1245"/>
        <v>0</v>
      </c>
      <c r="G54" s="431">
        <f t="shared" si="1242"/>
        <v>0</v>
      </c>
      <c r="H54" s="432">
        <f t="shared" si="1243"/>
        <v>0</v>
      </c>
      <c r="I54" s="138">
        <f t="shared" si="1016"/>
        <v>0</v>
      </c>
      <c r="J54" s="433">
        <f t="shared" si="1244"/>
        <v>9</v>
      </c>
      <c r="K54" s="139">
        <f t="shared" si="1017"/>
        <v>0</v>
      </c>
      <c r="L54" s="111">
        <f t="shared" si="1018"/>
        <v>0</v>
      </c>
      <c r="M54" s="111"/>
      <c r="N54" s="140"/>
      <c r="O54" s="141" t="e">
        <f t="shared" si="1019"/>
        <v>#DIV/0!</v>
      </c>
      <c r="P54" s="323">
        <f t="shared" si="1246"/>
        <v>0</v>
      </c>
      <c r="Q54" s="431">
        <f t="shared" si="1247"/>
        <v>0</v>
      </c>
      <c r="R54" s="432">
        <f t="shared" si="1248"/>
        <v>0</v>
      </c>
      <c r="S54" s="138">
        <f t="shared" si="1249"/>
        <v>0</v>
      </c>
      <c r="T54" s="433">
        <f t="shared" si="1250"/>
        <v>9</v>
      </c>
      <c r="U54" s="139">
        <f t="shared" si="1251"/>
        <v>0</v>
      </c>
      <c r="V54" s="111">
        <f t="shared" si="1252"/>
        <v>0</v>
      </c>
      <c r="W54" s="111"/>
      <c r="X54" s="140"/>
      <c r="Y54" s="141" t="e">
        <f t="shared" si="1253"/>
        <v>#DIV/0!</v>
      </c>
      <c r="Z54" s="323">
        <f t="shared" si="1246"/>
        <v>0</v>
      </c>
      <c r="AA54" s="431">
        <f t="shared" si="1254"/>
        <v>0</v>
      </c>
      <c r="AB54" s="432">
        <f t="shared" si="1255"/>
        <v>0</v>
      </c>
      <c r="AC54" s="138">
        <f t="shared" si="1256"/>
        <v>0</v>
      </c>
      <c r="AD54" s="433">
        <f t="shared" si="1250"/>
        <v>9</v>
      </c>
      <c r="AE54" s="139">
        <f t="shared" si="1257"/>
        <v>0</v>
      </c>
      <c r="AF54" s="111">
        <f t="shared" si="1258"/>
        <v>0</v>
      </c>
      <c r="AG54" s="111"/>
      <c r="AH54" s="140"/>
      <c r="AI54" s="141" t="e">
        <f t="shared" si="1259"/>
        <v>#DIV/0!</v>
      </c>
      <c r="AJ54" s="323">
        <f t="shared" si="1246"/>
        <v>0</v>
      </c>
      <c r="AK54" s="431">
        <f t="shared" si="1260"/>
        <v>0</v>
      </c>
      <c r="AL54" s="432">
        <f t="shared" si="1261"/>
        <v>0</v>
      </c>
      <c r="AM54" s="138">
        <f t="shared" si="1262"/>
        <v>0</v>
      </c>
      <c r="AN54" s="433">
        <f t="shared" si="1250"/>
        <v>9</v>
      </c>
      <c r="AO54" s="139">
        <f t="shared" si="1263"/>
        <v>0</v>
      </c>
      <c r="AP54" s="111">
        <f t="shared" si="1264"/>
        <v>0</v>
      </c>
      <c r="AQ54" s="111"/>
      <c r="AR54" s="140"/>
      <c r="AS54" s="141" t="e">
        <f t="shared" si="1265"/>
        <v>#DIV/0!</v>
      </c>
      <c r="AT54" s="323">
        <f t="shared" si="1246"/>
        <v>0</v>
      </c>
      <c r="AU54" s="431">
        <f t="shared" si="1266"/>
        <v>0</v>
      </c>
      <c r="AV54" s="432">
        <f t="shared" si="1267"/>
        <v>0</v>
      </c>
      <c r="AW54" s="138">
        <f t="shared" si="1268"/>
        <v>0</v>
      </c>
      <c r="AX54" s="433">
        <f t="shared" si="1250"/>
        <v>9</v>
      </c>
      <c r="AY54" s="139">
        <f t="shared" si="1269"/>
        <v>0</v>
      </c>
      <c r="AZ54" s="111">
        <f t="shared" si="1270"/>
        <v>0</v>
      </c>
      <c r="BA54" s="111"/>
      <c r="BB54" s="140"/>
      <c r="BC54" s="141" t="e">
        <f t="shared" si="1271"/>
        <v>#DIV/0!</v>
      </c>
      <c r="BD54" s="323">
        <f t="shared" si="1246"/>
        <v>0</v>
      </c>
      <c r="BE54" s="431">
        <f t="shared" si="1272"/>
        <v>0</v>
      </c>
      <c r="BF54" s="432">
        <f t="shared" si="1273"/>
        <v>0</v>
      </c>
      <c r="BG54" s="138">
        <f t="shared" si="1274"/>
        <v>0</v>
      </c>
      <c r="BH54" s="433">
        <f t="shared" si="1250"/>
        <v>9</v>
      </c>
      <c r="BI54" s="139">
        <f t="shared" si="1275"/>
        <v>0</v>
      </c>
      <c r="BJ54" s="111">
        <f t="shared" si="1276"/>
        <v>0</v>
      </c>
      <c r="BK54" s="111"/>
      <c r="BL54" s="140"/>
      <c r="BM54" s="141" t="e">
        <f t="shared" si="1277"/>
        <v>#DIV/0!</v>
      </c>
      <c r="BN54" s="323">
        <f t="shared" si="1246"/>
        <v>0</v>
      </c>
      <c r="BO54" s="431">
        <f t="shared" si="1278"/>
        <v>0</v>
      </c>
      <c r="BP54" s="432">
        <f t="shared" si="1279"/>
        <v>0</v>
      </c>
      <c r="BQ54" s="138">
        <f t="shared" si="1280"/>
        <v>0</v>
      </c>
      <c r="BR54" s="433">
        <f t="shared" si="1250"/>
        <v>9</v>
      </c>
      <c r="BS54" s="139">
        <f t="shared" si="1281"/>
        <v>0</v>
      </c>
      <c r="BT54" s="111">
        <f t="shared" si="1282"/>
        <v>0</v>
      </c>
      <c r="BU54" s="111"/>
      <c r="BV54" s="140"/>
      <c r="BW54" s="141" t="e">
        <f t="shared" si="1283"/>
        <v>#DIV/0!</v>
      </c>
      <c r="BX54" s="323">
        <f t="shared" si="1246"/>
        <v>0</v>
      </c>
      <c r="BY54" s="431">
        <f t="shared" si="1284"/>
        <v>0</v>
      </c>
      <c r="BZ54" s="432">
        <f t="shared" si="1285"/>
        <v>0</v>
      </c>
      <c r="CA54" s="138">
        <f t="shared" si="1286"/>
        <v>0</v>
      </c>
      <c r="CB54" s="433">
        <f t="shared" si="1250"/>
        <v>9</v>
      </c>
      <c r="CC54" s="139">
        <f t="shared" si="1287"/>
        <v>0</v>
      </c>
      <c r="CD54" s="111">
        <f t="shared" si="1288"/>
        <v>0</v>
      </c>
      <c r="CE54" s="111"/>
      <c r="CF54" s="140"/>
      <c r="CG54" s="141" t="e">
        <f t="shared" si="1289"/>
        <v>#DIV/0!</v>
      </c>
      <c r="CH54" s="323">
        <f t="shared" si="1290"/>
        <v>0</v>
      </c>
      <c r="CI54" s="431">
        <f t="shared" si="1291"/>
        <v>0</v>
      </c>
      <c r="CJ54" s="432">
        <f t="shared" si="1292"/>
        <v>0</v>
      </c>
      <c r="CK54" s="138">
        <f t="shared" si="1293"/>
        <v>0</v>
      </c>
      <c r="CL54" s="433">
        <f t="shared" si="1294"/>
        <v>9</v>
      </c>
      <c r="CM54" s="139">
        <f t="shared" si="1295"/>
        <v>0</v>
      </c>
      <c r="CN54" s="111">
        <f t="shared" si="1296"/>
        <v>0</v>
      </c>
      <c r="CO54" s="111"/>
      <c r="CP54" s="140"/>
      <c r="CQ54" s="141" t="e">
        <f t="shared" si="1297"/>
        <v>#DIV/0!</v>
      </c>
      <c r="CR54" s="323">
        <f t="shared" si="1290"/>
        <v>0</v>
      </c>
      <c r="CS54" s="431">
        <f t="shared" si="1298"/>
        <v>0</v>
      </c>
      <c r="CT54" s="432">
        <f t="shared" si="1299"/>
        <v>0</v>
      </c>
      <c r="CU54" s="138">
        <f t="shared" si="1300"/>
        <v>0</v>
      </c>
      <c r="CV54" s="433">
        <f t="shared" si="1294"/>
        <v>9</v>
      </c>
      <c r="CW54" s="139">
        <f t="shared" si="1301"/>
        <v>0</v>
      </c>
      <c r="CX54" s="111">
        <f t="shared" si="1302"/>
        <v>0</v>
      </c>
      <c r="CY54" s="111"/>
      <c r="CZ54" s="140"/>
      <c r="DA54" s="141" t="e">
        <f t="shared" si="1303"/>
        <v>#DIV/0!</v>
      </c>
      <c r="DB54" s="323">
        <f t="shared" si="1290"/>
        <v>0</v>
      </c>
      <c r="DC54" s="431">
        <f t="shared" si="1304"/>
        <v>0</v>
      </c>
      <c r="DD54" s="432">
        <f t="shared" si="1305"/>
        <v>0</v>
      </c>
      <c r="DE54" s="138">
        <f t="shared" si="1306"/>
        <v>0</v>
      </c>
      <c r="DF54" s="433">
        <f t="shared" si="1294"/>
        <v>9</v>
      </c>
      <c r="DG54" s="139">
        <f t="shared" si="1307"/>
        <v>0</v>
      </c>
      <c r="DH54" s="111">
        <f t="shared" si="1308"/>
        <v>0</v>
      </c>
      <c r="DI54" s="111"/>
      <c r="DJ54" s="140"/>
      <c r="DK54" s="141" t="e">
        <f t="shared" si="1309"/>
        <v>#DIV/0!</v>
      </c>
      <c r="DL54" s="323">
        <f t="shared" si="1290"/>
        <v>0</v>
      </c>
      <c r="DM54" s="431">
        <f t="shared" si="1310"/>
        <v>0</v>
      </c>
      <c r="DN54" s="432">
        <f t="shared" si="1311"/>
        <v>0</v>
      </c>
      <c r="DO54" s="138">
        <f t="shared" si="1312"/>
        <v>0</v>
      </c>
      <c r="DP54" s="433">
        <f t="shared" si="1294"/>
        <v>9</v>
      </c>
      <c r="DQ54" s="139">
        <f t="shared" si="1313"/>
        <v>0</v>
      </c>
      <c r="DR54" s="111">
        <f t="shared" si="1314"/>
        <v>0</v>
      </c>
      <c r="DS54" s="111"/>
      <c r="DT54" s="140"/>
      <c r="DU54" s="141" t="e">
        <f t="shared" si="1315"/>
        <v>#DIV/0!</v>
      </c>
      <c r="DV54" s="323">
        <f t="shared" si="1290"/>
        <v>0</v>
      </c>
      <c r="DW54" s="431">
        <f t="shared" si="1316"/>
        <v>0</v>
      </c>
      <c r="DX54" s="432">
        <f t="shared" si="1317"/>
        <v>0</v>
      </c>
      <c r="DY54" s="138">
        <f t="shared" si="1318"/>
        <v>0</v>
      </c>
      <c r="DZ54" s="433">
        <f t="shared" si="1294"/>
        <v>9</v>
      </c>
      <c r="EA54" s="139">
        <f t="shared" si="1319"/>
        <v>0</v>
      </c>
      <c r="EB54" s="111">
        <f t="shared" si="1320"/>
        <v>0</v>
      </c>
      <c r="EC54" s="111"/>
      <c r="ED54" s="140"/>
      <c r="EE54" s="141" t="e">
        <f t="shared" si="1321"/>
        <v>#DIV/0!</v>
      </c>
      <c r="EF54" s="323">
        <f t="shared" si="1290"/>
        <v>0</v>
      </c>
      <c r="EG54" s="431">
        <f t="shared" si="1322"/>
        <v>0</v>
      </c>
      <c r="EH54" s="432">
        <f t="shared" si="1323"/>
        <v>0</v>
      </c>
      <c r="EI54" s="138">
        <f t="shared" si="1324"/>
        <v>0</v>
      </c>
      <c r="EJ54" s="433">
        <f t="shared" si="1294"/>
        <v>9</v>
      </c>
      <c r="EK54" s="139">
        <f t="shared" si="1325"/>
        <v>0</v>
      </c>
      <c r="EL54" s="111">
        <f t="shared" si="1326"/>
        <v>0</v>
      </c>
      <c r="EM54" s="111"/>
      <c r="EN54" s="140"/>
      <c r="EO54" s="141" t="e">
        <f t="shared" si="1327"/>
        <v>#DIV/0!</v>
      </c>
      <c r="EP54" s="323">
        <f t="shared" si="1290"/>
        <v>0</v>
      </c>
      <c r="EQ54" s="431">
        <f t="shared" si="1328"/>
        <v>0</v>
      </c>
      <c r="ER54" s="432">
        <f t="shared" si="1329"/>
        <v>0</v>
      </c>
      <c r="ES54" s="138">
        <f t="shared" si="1330"/>
        <v>0</v>
      </c>
      <c r="ET54" s="433">
        <f t="shared" si="1294"/>
        <v>9</v>
      </c>
      <c r="EU54" s="139">
        <f t="shared" si="1331"/>
        <v>0</v>
      </c>
      <c r="EV54" s="111">
        <f t="shared" si="1332"/>
        <v>0</v>
      </c>
      <c r="EW54" s="111"/>
      <c r="EX54" s="140"/>
      <c r="EY54" s="141" t="e">
        <f t="shared" si="1333"/>
        <v>#DIV/0!</v>
      </c>
      <c r="EZ54" s="323">
        <f t="shared" si="1334"/>
        <v>0</v>
      </c>
      <c r="FA54" s="431">
        <f t="shared" si="1335"/>
        <v>0</v>
      </c>
      <c r="FB54" s="432">
        <f t="shared" si="1336"/>
        <v>0</v>
      </c>
      <c r="FC54" s="138">
        <f t="shared" si="1337"/>
        <v>0</v>
      </c>
      <c r="FD54" s="433">
        <f t="shared" si="1338"/>
        <v>9</v>
      </c>
      <c r="FE54" s="139">
        <f t="shared" si="1339"/>
        <v>0</v>
      </c>
      <c r="FF54" s="111">
        <f t="shared" si="1340"/>
        <v>0</v>
      </c>
      <c r="FG54" s="111"/>
      <c r="FH54" s="140"/>
      <c r="FI54" s="141" t="e">
        <f t="shared" si="1341"/>
        <v>#DIV/0!</v>
      </c>
      <c r="FJ54" s="323">
        <f t="shared" si="1334"/>
        <v>0</v>
      </c>
      <c r="FK54" s="431">
        <f t="shared" si="1342"/>
        <v>0</v>
      </c>
      <c r="FL54" s="432">
        <f t="shared" si="1343"/>
        <v>0</v>
      </c>
      <c r="FM54" s="138">
        <f t="shared" si="1344"/>
        <v>0</v>
      </c>
      <c r="FN54" s="433">
        <f t="shared" si="1338"/>
        <v>9</v>
      </c>
      <c r="FO54" s="139">
        <f t="shared" si="1345"/>
        <v>0</v>
      </c>
      <c r="FP54" s="111">
        <f t="shared" si="1346"/>
        <v>0</v>
      </c>
      <c r="FQ54" s="111"/>
      <c r="FR54" s="140"/>
      <c r="FS54" s="141" t="e">
        <f t="shared" si="1347"/>
        <v>#DIV/0!</v>
      </c>
      <c r="FT54" s="323">
        <f t="shared" si="1334"/>
        <v>0</v>
      </c>
      <c r="FU54" s="431">
        <f t="shared" si="1348"/>
        <v>0</v>
      </c>
      <c r="FV54" s="432">
        <f t="shared" si="1349"/>
        <v>0</v>
      </c>
      <c r="FW54" s="138">
        <f t="shared" si="1350"/>
        <v>0</v>
      </c>
      <c r="FX54" s="433">
        <f t="shared" si="1338"/>
        <v>9</v>
      </c>
      <c r="FY54" s="139">
        <f t="shared" si="1351"/>
        <v>0</v>
      </c>
      <c r="FZ54" s="111">
        <f t="shared" si="1352"/>
        <v>0</v>
      </c>
      <c r="GA54" s="111"/>
      <c r="GB54" s="140"/>
      <c r="GC54" s="141" t="e">
        <f t="shared" si="1353"/>
        <v>#DIV/0!</v>
      </c>
      <c r="GD54" s="323">
        <f t="shared" si="1334"/>
        <v>0</v>
      </c>
      <c r="GE54" s="431">
        <f t="shared" si="1354"/>
        <v>0</v>
      </c>
      <c r="GF54" s="432">
        <f t="shared" si="1355"/>
        <v>0</v>
      </c>
      <c r="GG54" s="138">
        <f t="shared" si="1356"/>
        <v>0</v>
      </c>
      <c r="GH54" s="433">
        <f t="shared" si="1338"/>
        <v>9</v>
      </c>
      <c r="GI54" s="139">
        <f t="shared" si="1357"/>
        <v>0</v>
      </c>
      <c r="GJ54" s="111">
        <f t="shared" si="1358"/>
        <v>0</v>
      </c>
      <c r="GK54" s="111"/>
      <c r="GL54" s="140"/>
      <c r="GM54" s="141" t="e">
        <f t="shared" si="1359"/>
        <v>#DIV/0!</v>
      </c>
      <c r="GN54" s="323">
        <f t="shared" si="1334"/>
        <v>0</v>
      </c>
      <c r="GO54" s="431">
        <f t="shared" si="1360"/>
        <v>0</v>
      </c>
      <c r="GP54" s="432">
        <f t="shared" si="1361"/>
        <v>0</v>
      </c>
      <c r="GQ54" s="138">
        <f t="shared" si="1362"/>
        <v>0</v>
      </c>
      <c r="GR54" s="433">
        <f t="shared" si="1338"/>
        <v>9</v>
      </c>
      <c r="GS54" s="139">
        <f t="shared" si="1363"/>
        <v>0</v>
      </c>
      <c r="GT54" s="111">
        <f t="shared" si="1364"/>
        <v>0</v>
      </c>
      <c r="GU54" s="111"/>
      <c r="GV54" s="140"/>
      <c r="GW54" s="141" t="e">
        <f t="shared" si="1365"/>
        <v>#DIV/0!</v>
      </c>
      <c r="GX54" s="323">
        <f t="shared" si="1334"/>
        <v>0</v>
      </c>
      <c r="GY54" s="431">
        <f t="shared" si="1366"/>
        <v>0</v>
      </c>
      <c r="GZ54" s="432">
        <f t="shared" si="1367"/>
        <v>0</v>
      </c>
      <c r="HA54" s="138">
        <f t="shared" si="1368"/>
        <v>0</v>
      </c>
      <c r="HB54" s="433">
        <f t="shared" si="1338"/>
        <v>9</v>
      </c>
      <c r="HC54" s="139">
        <f t="shared" si="1369"/>
        <v>0</v>
      </c>
      <c r="HD54" s="111">
        <f t="shared" si="1370"/>
        <v>0</v>
      </c>
      <c r="HE54" s="111"/>
      <c r="HF54" s="140"/>
      <c r="HG54" s="141" t="e">
        <f t="shared" si="1371"/>
        <v>#DIV/0!</v>
      </c>
      <c r="HH54" s="323">
        <f t="shared" si="1334"/>
        <v>0</v>
      </c>
      <c r="HI54" s="431">
        <f t="shared" si="1372"/>
        <v>0</v>
      </c>
      <c r="HJ54" s="432">
        <f t="shared" si="1373"/>
        <v>0</v>
      </c>
      <c r="HK54" s="138">
        <f t="shared" si="1374"/>
        <v>0</v>
      </c>
      <c r="HL54" s="433">
        <f t="shared" si="1338"/>
        <v>9</v>
      </c>
      <c r="HM54" s="139">
        <f t="shared" si="1375"/>
        <v>0</v>
      </c>
      <c r="HN54" s="111">
        <f t="shared" si="1376"/>
        <v>0</v>
      </c>
      <c r="HO54" s="111"/>
      <c r="HP54" s="140"/>
      <c r="HQ54" s="141" t="e">
        <f t="shared" si="1377"/>
        <v>#DIV/0!</v>
      </c>
      <c r="HR54" s="323">
        <f t="shared" si="1378"/>
        <v>0</v>
      </c>
      <c r="HS54" s="431">
        <f t="shared" si="1379"/>
        <v>0</v>
      </c>
      <c r="HT54" s="432">
        <f t="shared" si="1380"/>
        <v>0</v>
      </c>
      <c r="HU54" s="138">
        <f t="shared" si="1381"/>
        <v>0</v>
      </c>
      <c r="HV54" s="433">
        <f t="shared" si="1382"/>
        <v>9</v>
      </c>
      <c r="HW54" s="139">
        <f t="shared" si="1383"/>
        <v>0</v>
      </c>
      <c r="HX54" s="111">
        <f t="shared" si="1384"/>
        <v>0</v>
      </c>
      <c r="HY54" s="111"/>
      <c r="HZ54" s="140"/>
      <c r="IA54" s="141" t="e">
        <f t="shared" si="1385"/>
        <v>#DIV/0!</v>
      </c>
      <c r="IB54" s="323">
        <f t="shared" si="1378"/>
        <v>0</v>
      </c>
      <c r="IC54" s="431">
        <f t="shared" si="1386"/>
        <v>0</v>
      </c>
      <c r="ID54" s="432">
        <f t="shared" si="1387"/>
        <v>0</v>
      </c>
      <c r="IE54" s="138">
        <f t="shared" si="1388"/>
        <v>0</v>
      </c>
      <c r="IF54" s="433">
        <f t="shared" si="1382"/>
        <v>9</v>
      </c>
      <c r="IG54" s="139">
        <f t="shared" si="1389"/>
        <v>0</v>
      </c>
      <c r="IH54" s="111">
        <f t="shared" si="1390"/>
        <v>0</v>
      </c>
      <c r="II54" s="111"/>
      <c r="IJ54" s="140"/>
      <c r="IK54" s="141" t="e">
        <f t="shared" si="1391"/>
        <v>#DIV/0!</v>
      </c>
      <c r="IL54" s="323">
        <f t="shared" si="1378"/>
        <v>0</v>
      </c>
      <c r="IM54" s="431">
        <f t="shared" si="1392"/>
        <v>0</v>
      </c>
      <c r="IN54" s="432">
        <f t="shared" si="1393"/>
        <v>0</v>
      </c>
      <c r="IO54" s="138">
        <f t="shared" si="1394"/>
        <v>0</v>
      </c>
      <c r="IP54" s="433">
        <f t="shared" si="1382"/>
        <v>9</v>
      </c>
      <c r="IQ54" s="139">
        <f t="shared" si="1395"/>
        <v>0</v>
      </c>
      <c r="IR54" s="111">
        <f t="shared" si="1396"/>
        <v>0</v>
      </c>
      <c r="IS54" s="111"/>
      <c r="IT54" s="140"/>
      <c r="IU54" s="141" t="e">
        <f t="shared" si="1397"/>
        <v>#DIV/0!</v>
      </c>
      <c r="IV54" s="323">
        <f t="shared" si="1378"/>
        <v>0</v>
      </c>
      <c r="IW54" s="431">
        <f t="shared" si="1398"/>
        <v>0</v>
      </c>
      <c r="IX54" s="432">
        <f t="shared" si="1399"/>
        <v>0</v>
      </c>
      <c r="IY54" s="138">
        <f t="shared" si="1400"/>
        <v>0</v>
      </c>
      <c r="IZ54" s="433">
        <f t="shared" si="1382"/>
        <v>9</v>
      </c>
      <c r="JA54" s="139">
        <f t="shared" si="1401"/>
        <v>0</v>
      </c>
      <c r="JB54" s="111">
        <f t="shared" si="1402"/>
        <v>0</v>
      </c>
      <c r="JC54" s="111"/>
      <c r="JD54" s="140"/>
      <c r="JE54" s="141" t="e">
        <f t="shared" si="1403"/>
        <v>#DIV/0!</v>
      </c>
      <c r="JF54" s="323">
        <f t="shared" si="1378"/>
        <v>0</v>
      </c>
      <c r="JG54" s="431">
        <f t="shared" si="1404"/>
        <v>0</v>
      </c>
      <c r="JH54" s="432">
        <f t="shared" si="1405"/>
        <v>0</v>
      </c>
      <c r="JI54" s="138">
        <f t="shared" si="1406"/>
        <v>0</v>
      </c>
      <c r="JJ54" s="433">
        <f t="shared" si="1382"/>
        <v>9</v>
      </c>
      <c r="JK54" s="139">
        <f t="shared" si="1407"/>
        <v>0</v>
      </c>
      <c r="JL54" s="111">
        <f t="shared" si="1408"/>
        <v>0</v>
      </c>
      <c r="JM54" s="111"/>
      <c r="JN54" s="140"/>
      <c r="JO54" s="141" t="e">
        <f t="shared" si="1409"/>
        <v>#DIV/0!</v>
      </c>
      <c r="JP54" s="323">
        <f t="shared" si="1378"/>
        <v>0</v>
      </c>
      <c r="JQ54" s="431">
        <f t="shared" si="1410"/>
        <v>0</v>
      </c>
      <c r="JR54" s="432">
        <f t="shared" si="1411"/>
        <v>0</v>
      </c>
      <c r="JS54" s="138">
        <f t="shared" si="1412"/>
        <v>0</v>
      </c>
      <c r="JT54" s="433">
        <f t="shared" si="1382"/>
        <v>9</v>
      </c>
      <c r="JU54" s="139">
        <f t="shared" si="1413"/>
        <v>0</v>
      </c>
      <c r="JV54" s="111">
        <f t="shared" si="1414"/>
        <v>0</v>
      </c>
      <c r="JW54" s="111"/>
      <c r="JX54" s="140"/>
      <c r="JY54" s="141" t="e">
        <f t="shared" si="1415"/>
        <v>#DIV/0!</v>
      </c>
      <c r="JZ54" s="323">
        <f t="shared" si="1378"/>
        <v>0</v>
      </c>
      <c r="KA54" s="431">
        <f t="shared" si="1416"/>
        <v>0</v>
      </c>
      <c r="KB54" s="432">
        <f t="shared" si="1417"/>
        <v>0</v>
      </c>
      <c r="KC54" s="138">
        <f t="shared" si="1418"/>
        <v>0</v>
      </c>
      <c r="KD54" s="433">
        <f t="shared" si="1382"/>
        <v>9</v>
      </c>
      <c r="KE54" s="139">
        <f t="shared" si="1419"/>
        <v>0</v>
      </c>
      <c r="KF54" s="111">
        <f t="shared" si="1420"/>
        <v>0</v>
      </c>
      <c r="KG54" s="111"/>
      <c r="KH54" s="140"/>
      <c r="KI54" s="141" t="e">
        <f t="shared" si="1421"/>
        <v>#DIV/0!</v>
      </c>
      <c r="KJ54" s="323">
        <f t="shared" si="1422"/>
        <v>0</v>
      </c>
      <c r="KK54" s="431">
        <f t="shared" si="1423"/>
        <v>0</v>
      </c>
      <c r="KL54" s="432">
        <f t="shared" si="1424"/>
        <v>0</v>
      </c>
      <c r="KM54" s="138">
        <f t="shared" si="1425"/>
        <v>0</v>
      </c>
      <c r="KN54" s="433">
        <f t="shared" si="1426"/>
        <v>9</v>
      </c>
      <c r="KO54" s="139">
        <f t="shared" si="1427"/>
        <v>0</v>
      </c>
      <c r="KP54" s="111">
        <f t="shared" si="1428"/>
        <v>0</v>
      </c>
      <c r="KQ54" s="111"/>
      <c r="KR54" s="140"/>
      <c r="KS54" s="141" t="e">
        <f t="shared" si="1429"/>
        <v>#DIV/0!</v>
      </c>
      <c r="KT54" s="323">
        <f t="shared" si="1422"/>
        <v>0</v>
      </c>
      <c r="KU54" s="431" t="e">
        <f t="shared" si="1430"/>
        <v>#DIV/0!</v>
      </c>
      <c r="KV54" s="432" t="e">
        <f t="shared" si="1431"/>
        <v>#DIV/0!</v>
      </c>
      <c r="KW54" s="138">
        <f t="shared" si="1432"/>
        <v>0</v>
      </c>
      <c r="KX54" s="433">
        <f t="shared" si="1426"/>
        <v>0</v>
      </c>
      <c r="KY54" s="139">
        <f t="shared" si="1433"/>
        <v>0</v>
      </c>
      <c r="KZ54" s="111">
        <f t="shared" si="1434"/>
        <v>0</v>
      </c>
      <c r="LA54" s="111"/>
      <c r="LB54" s="140"/>
      <c r="LC54" s="141" t="e">
        <f t="shared" si="1435"/>
        <v>#DIV/0!</v>
      </c>
      <c r="LD54" s="322">
        <f t="shared" si="1235"/>
        <v>0</v>
      </c>
      <c r="LE54" s="431">
        <f t="shared" si="1236"/>
        <v>0</v>
      </c>
      <c r="LF54" s="432">
        <f t="shared" si="1237"/>
        <v>0</v>
      </c>
      <c r="LG54" s="138">
        <f t="shared" si="1238"/>
        <v>0</v>
      </c>
      <c r="LH54" s="433">
        <f t="shared" si="1239"/>
        <v>9</v>
      </c>
      <c r="LI54" s="139">
        <f t="shared" si="1240"/>
        <v>0</v>
      </c>
      <c r="LJ54" s="111">
        <f t="shared" si="1241"/>
        <v>0</v>
      </c>
      <c r="LK54" s="111"/>
      <c r="LL54" s="140"/>
    </row>
    <row r="55" spans="1:324" ht="18" customHeight="1">
      <c r="A55" s="612"/>
      <c r="B55" s="69" t="s">
        <v>731</v>
      </c>
      <c r="C55" s="12" t="s">
        <v>840</v>
      </c>
      <c r="D55" s="12" t="s">
        <v>422</v>
      </c>
      <c r="E55" s="4" t="s">
        <v>33</v>
      </c>
      <c r="F55" s="323">
        <f t="shared" si="1245"/>
        <v>1</v>
      </c>
      <c r="G55" s="431">
        <f t="shared" si="1242"/>
        <v>1.6100000000000001E-3</v>
      </c>
      <c r="H55" s="432">
        <f t="shared" si="1243"/>
        <v>77.099999999999994</v>
      </c>
      <c r="I55" s="138">
        <f t="shared" si="1016"/>
        <v>77.099999999999994</v>
      </c>
      <c r="J55" s="433">
        <f t="shared" si="1244"/>
        <v>9</v>
      </c>
      <c r="K55" s="139">
        <f t="shared" si="1017"/>
        <v>693.9</v>
      </c>
      <c r="L55" s="111">
        <f t="shared" si="1018"/>
        <v>693.9</v>
      </c>
      <c r="M55" s="111"/>
      <c r="N55" s="140"/>
      <c r="O55" s="141">
        <f t="shared" si="1019"/>
        <v>0.77522000000000002</v>
      </c>
      <c r="P55" s="323">
        <f t="shared" si="1246"/>
        <v>1</v>
      </c>
      <c r="Q55" s="431">
        <f t="shared" si="1247"/>
        <v>9.2000000000000003E-4</v>
      </c>
      <c r="R55" s="432">
        <f t="shared" si="1248"/>
        <v>85.84</v>
      </c>
      <c r="S55" s="138">
        <f t="shared" si="1249"/>
        <v>85.84</v>
      </c>
      <c r="T55" s="433">
        <f t="shared" si="1250"/>
        <v>9</v>
      </c>
      <c r="U55" s="139">
        <f t="shared" si="1251"/>
        <v>772.56</v>
      </c>
      <c r="V55" s="111">
        <f t="shared" si="1252"/>
        <v>772.56</v>
      </c>
      <c r="W55" s="111"/>
      <c r="X55" s="140"/>
      <c r="Y55" s="141">
        <f t="shared" si="1253"/>
        <v>0.86309999999999998</v>
      </c>
      <c r="Z55" s="323">
        <f t="shared" si="1246"/>
        <v>1</v>
      </c>
      <c r="AA55" s="431">
        <f t="shared" si="1254"/>
        <v>1.2099999999999999E-3</v>
      </c>
      <c r="AB55" s="432">
        <f t="shared" si="1255"/>
        <v>75.260000000000005</v>
      </c>
      <c r="AC55" s="138">
        <f t="shared" si="1256"/>
        <v>75.260000000000005</v>
      </c>
      <c r="AD55" s="433">
        <f t="shared" si="1250"/>
        <v>9</v>
      </c>
      <c r="AE55" s="139">
        <f t="shared" si="1257"/>
        <v>677.34</v>
      </c>
      <c r="AF55" s="111">
        <f t="shared" si="1258"/>
        <v>677.34</v>
      </c>
      <c r="AG55" s="111"/>
      <c r="AH55" s="140"/>
      <c r="AI55" s="141">
        <f t="shared" si="1259"/>
        <v>0.75671999999999995</v>
      </c>
      <c r="AJ55" s="323">
        <f t="shared" si="1246"/>
        <v>2</v>
      </c>
      <c r="AK55" s="431">
        <f t="shared" si="1260"/>
        <v>3.1199999999999999E-3</v>
      </c>
      <c r="AL55" s="432">
        <f t="shared" si="1261"/>
        <v>85.33</v>
      </c>
      <c r="AM55" s="138">
        <f t="shared" si="1262"/>
        <v>42.664999999999999</v>
      </c>
      <c r="AN55" s="433">
        <f t="shared" si="1250"/>
        <v>9</v>
      </c>
      <c r="AO55" s="139">
        <f t="shared" si="1263"/>
        <v>383.98500000000001</v>
      </c>
      <c r="AP55" s="111">
        <f t="shared" si="1264"/>
        <v>767.97</v>
      </c>
      <c r="AQ55" s="111"/>
      <c r="AR55" s="140"/>
      <c r="AS55" s="141">
        <f t="shared" si="1265"/>
        <v>0.42897999999999997</v>
      </c>
      <c r="AT55" s="323">
        <f t="shared" si="1246"/>
        <v>3</v>
      </c>
      <c r="AU55" s="431">
        <f t="shared" si="1266"/>
        <v>3.14E-3</v>
      </c>
      <c r="AV55" s="432">
        <f t="shared" si="1267"/>
        <v>188.68</v>
      </c>
      <c r="AW55" s="138">
        <f t="shared" si="1268"/>
        <v>62.893333329999997</v>
      </c>
      <c r="AX55" s="433">
        <f t="shared" si="1250"/>
        <v>9</v>
      </c>
      <c r="AY55" s="139">
        <f t="shared" si="1269"/>
        <v>566.04</v>
      </c>
      <c r="AZ55" s="111">
        <f t="shared" si="1270"/>
        <v>1698.12</v>
      </c>
      <c r="BA55" s="111"/>
      <c r="BB55" s="140"/>
      <c r="BC55" s="141">
        <f t="shared" si="1271"/>
        <v>0.63236999999999999</v>
      </c>
      <c r="BD55" s="323">
        <f t="shared" si="1246"/>
        <v>1</v>
      </c>
      <c r="BE55" s="431">
        <f t="shared" si="1272"/>
        <v>1.4E-3</v>
      </c>
      <c r="BF55" s="432">
        <f t="shared" si="1273"/>
        <v>56.2</v>
      </c>
      <c r="BG55" s="138">
        <f t="shared" si="1274"/>
        <v>56.2</v>
      </c>
      <c r="BH55" s="433">
        <f t="shared" si="1250"/>
        <v>9</v>
      </c>
      <c r="BI55" s="139">
        <f t="shared" si="1275"/>
        <v>505.8</v>
      </c>
      <c r="BJ55" s="111">
        <f t="shared" si="1276"/>
        <v>505.8</v>
      </c>
      <c r="BK55" s="111"/>
      <c r="BL55" s="140"/>
      <c r="BM55" s="141">
        <f t="shared" si="1277"/>
        <v>0.56506999999999996</v>
      </c>
      <c r="BN55" s="323">
        <f t="shared" si="1246"/>
        <v>3</v>
      </c>
      <c r="BO55" s="431">
        <f t="shared" si="1278"/>
        <v>4.3699999999999998E-3</v>
      </c>
      <c r="BP55" s="432">
        <f t="shared" si="1279"/>
        <v>250.31</v>
      </c>
      <c r="BQ55" s="138">
        <f t="shared" si="1280"/>
        <v>83.436666669999994</v>
      </c>
      <c r="BR55" s="433">
        <f t="shared" si="1250"/>
        <v>9</v>
      </c>
      <c r="BS55" s="139">
        <f t="shared" si="1281"/>
        <v>750.93</v>
      </c>
      <c r="BT55" s="111">
        <f t="shared" si="1282"/>
        <v>2252.79</v>
      </c>
      <c r="BU55" s="111"/>
      <c r="BV55" s="140"/>
      <c r="BW55" s="141">
        <f t="shared" si="1283"/>
        <v>0.83892999999999995</v>
      </c>
      <c r="BX55" s="323">
        <f t="shared" si="1246"/>
        <v>0</v>
      </c>
      <c r="BY55" s="431">
        <f t="shared" si="1284"/>
        <v>0</v>
      </c>
      <c r="BZ55" s="432">
        <f t="shared" si="1285"/>
        <v>0</v>
      </c>
      <c r="CA55" s="138">
        <f t="shared" si="1286"/>
        <v>0</v>
      </c>
      <c r="CB55" s="433">
        <f t="shared" si="1250"/>
        <v>9</v>
      </c>
      <c r="CC55" s="139">
        <f t="shared" si="1287"/>
        <v>0</v>
      </c>
      <c r="CD55" s="111">
        <f t="shared" si="1288"/>
        <v>0</v>
      </c>
      <c r="CE55" s="111"/>
      <c r="CF55" s="140"/>
      <c r="CG55" s="141">
        <f t="shared" si="1289"/>
        <v>0</v>
      </c>
      <c r="CH55" s="323">
        <f t="shared" si="1290"/>
        <v>1</v>
      </c>
      <c r="CI55" s="431">
        <f t="shared" si="1291"/>
        <v>1E-3</v>
      </c>
      <c r="CJ55" s="432">
        <f t="shared" si="1292"/>
        <v>161.16</v>
      </c>
      <c r="CK55" s="138">
        <f t="shared" si="1293"/>
        <v>161.16</v>
      </c>
      <c r="CL55" s="433">
        <f t="shared" si="1294"/>
        <v>9</v>
      </c>
      <c r="CM55" s="139">
        <f t="shared" si="1295"/>
        <v>1450.44</v>
      </c>
      <c r="CN55" s="111">
        <f t="shared" si="1296"/>
        <v>1450.44</v>
      </c>
      <c r="CO55" s="111"/>
      <c r="CP55" s="140"/>
      <c r="CQ55" s="141">
        <f t="shared" si="1297"/>
        <v>1.62042</v>
      </c>
      <c r="CR55" s="323">
        <f t="shared" si="1290"/>
        <v>3</v>
      </c>
      <c r="CS55" s="431">
        <f t="shared" si="1298"/>
        <v>3.7200000000000002E-3</v>
      </c>
      <c r="CT55" s="432">
        <f t="shared" si="1299"/>
        <v>297.60000000000002</v>
      </c>
      <c r="CU55" s="138">
        <f t="shared" si="1300"/>
        <v>99.2</v>
      </c>
      <c r="CV55" s="433">
        <f t="shared" si="1294"/>
        <v>9</v>
      </c>
      <c r="CW55" s="139">
        <f t="shared" si="1301"/>
        <v>892.8</v>
      </c>
      <c r="CX55" s="111">
        <f t="shared" si="1302"/>
        <v>2678.4</v>
      </c>
      <c r="CY55" s="111"/>
      <c r="CZ55" s="140"/>
      <c r="DA55" s="141">
        <f t="shared" si="1303"/>
        <v>0.99743000000000004</v>
      </c>
      <c r="DB55" s="323">
        <f t="shared" si="1290"/>
        <v>1</v>
      </c>
      <c r="DC55" s="431">
        <f t="shared" si="1304"/>
        <v>1.17E-3</v>
      </c>
      <c r="DD55" s="432">
        <f t="shared" si="1305"/>
        <v>70.14</v>
      </c>
      <c r="DE55" s="138">
        <f t="shared" si="1306"/>
        <v>70.14</v>
      </c>
      <c r="DF55" s="433">
        <f t="shared" si="1294"/>
        <v>9</v>
      </c>
      <c r="DG55" s="139">
        <f t="shared" si="1307"/>
        <v>631.26</v>
      </c>
      <c r="DH55" s="111">
        <f t="shared" si="1308"/>
        <v>631.26</v>
      </c>
      <c r="DI55" s="111"/>
      <c r="DJ55" s="140"/>
      <c r="DK55" s="141">
        <f t="shared" si="1309"/>
        <v>0.70523999999999998</v>
      </c>
      <c r="DL55" s="323">
        <f t="shared" si="1290"/>
        <v>1</v>
      </c>
      <c r="DM55" s="431">
        <f t="shared" si="1310"/>
        <v>2.66E-3</v>
      </c>
      <c r="DN55" s="432">
        <f t="shared" si="1311"/>
        <v>113.85</v>
      </c>
      <c r="DO55" s="138">
        <f t="shared" si="1312"/>
        <v>113.85</v>
      </c>
      <c r="DP55" s="433">
        <f t="shared" si="1294"/>
        <v>9</v>
      </c>
      <c r="DQ55" s="139">
        <f t="shared" si="1313"/>
        <v>1024.6500000000001</v>
      </c>
      <c r="DR55" s="111">
        <f t="shared" si="1314"/>
        <v>1024.6500000000001</v>
      </c>
      <c r="DS55" s="111"/>
      <c r="DT55" s="140"/>
      <c r="DU55" s="141">
        <f t="shared" si="1315"/>
        <v>1.14473</v>
      </c>
      <c r="DV55" s="323">
        <f t="shared" si="1290"/>
        <v>6</v>
      </c>
      <c r="DW55" s="431">
        <f t="shared" si="1316"/>
        <v>7.8100000000000001E-3</v>
      </c>
      <c r="DX55" s="432">
        <f t="shared" si="1317"/>
        <v>1097.77</v>
      </c>
      <c r="DY55" s="138">
        <f t="shared" si="1318"/>
        <v>182.96166667</v>
      </c>
      <c r="DZ55" s="433">
        <f t="shared" si="1294"/>
        <v>9</v>
      </c>
      <c r="EA55" s="139">
        <f t="shared" si="1319"/>
        <v>1646.655</v>
      </c>
      <c r="EB55" s="111">
        <f t="shared" si="1320"/>
        <v>9879.93</v>
      </c>
      <c r="EC55" s="111"/>
      <c r="ED55" s="140"/>
      <c r="EE55" s="141">
        <f t="shared" si="1321"/>
        <v>1.8396300000000001</v>
      </c>
      <c r="EF55" s="323">
        <f t="shared" si="1290"/>
        <v>3</v>
      </c>
      <c r="EG55" s="431">
        <f t="shared" si="1322"/>
        <v>3.3500000000000001E-3</v>
      </c>
      <c r="EH55" s="432">
        <f t="shared" si="1323"/>
        <v>214.17</v>
      </c>
      <c r="EI55" s="138">
        <f t="shared" si="1324"/>
        <v>71.39</v>
      </c>
      <c r="EJ55" s="433">
        <f t="shared" si="1294"/>
        <v>9</v>
      </c>
      <c r="EK55" s="139">
        <f t="shared" si="1325"/>
        <v>642.51</v>
      </c>
      <c r="EL55" s="111">
        <f t="shared" si="1326"/>
        <v>1927.53</v>
      </c>
      <c r="EM55" s="111"/>
      <c r="EN55" s="140"/>
      <c r="EO55" s="141">
        <f t="shared" si="1327"/>
        <v>0.71780999999999995</v>
      </c>
      <c r="EP55" s="323">
        <f t="shared" si="1290"/>
        <v>4</v>
      </c>
      <c r="EQ55" s="431">
        <f t="shared" si="1328"/>
        <v>4.7999999999999996E-3</v>
      </c>
      <c r="ER55" s="432">
        <f t="shared" si="1329"/>
        <v>576</v>
      </c>
      <c r="ES55" s="138">
        <f t="shared" si="1330"/>
        <v>144</v>
      </c>
      <c r="ET55" s="433">
        <f t="shared" si="1294"/>
        <v>9</v>
      </c>
      <c r="EU55" s="139">
        <f t="shared" si="1331"/>
        <v>1296</v>
      </c>
      <c r="EV55" s="111">
        <f t="shared" si="1332"/>
        <v>5184</v>
      </c>
      <c r="EW55" s="111"/>
      <c r="EX55" s="140"/>
      <c r="EY55" s="141">
        <f t="shared" si="1333"/>
        <v>1.4478800000000001</v>
      </c>
      <c r="EZ55" s="323">
        <f t="shared" si="1334"/>
        <v>3</v>
      </c>
      <c r="FA55" s="431">
        <f t="shared" si="1335"/>
        <v>3.5599999999999998E-3</v>
      </c>
      <c r="FB55" s="432">
        <f t="shared" si="1336"/>
        <v>234.96</v>
      </c>
      <c r="FC55" s="138">
        <f t="shared" si="1337"/>
        <v>78.319999999999993</v>
      </c>
      <c r="FD55" s="433">
        <f t="shared" si="1338"/>
        <v>9</v>
      </c>
      <c r="FE55" s="139">
        <f t="shared" si="1339"/>
        <v>704.88</v>
      </c>
      <c r="FF55" s="111">
        <f t="shared" si="1340"/>
        <v>2114.64</v>
      </c>
      <c r="FG55" s="111"/>
      <c r="FH55" s="140"/>
      <c r="FI55" s="141">
        <f t="shared" si="1341"/>
        <v>0.78747999999999996</v>
      </c>
      <c r="FJ55" s="323">
        <f t="shared" si="1334"/>
        <v>2</v>
      </c>
      <c r="FK55" s="431">
        <f t="shared" si="1342"/>
        <v>1.97E-3</v>
      </c>
      <c r="FL55" s="432">
        <f t="shared" si="1343"/>
        <v>251.71</v>
      </c>
      <c r="FM55" s="138">
        <f t="shared" si="1344"/>
        <v>125.855</v>
      </c>
      <c r="FN55" s="433">
        <f t="shared" si="1338"/>
        <v>9</v>
      </c>
      <c r="FO55" s="139">
        <f t="shared" si="1345"/>
        <v>1132.6949999999999</v>
      </c>
      <c r="FP55" s="111">
        <f t="shared" si="1346"/>
        <v>2265.39</v>
      </c>
      <c r="FQ55" s="111"/>
      <c r="FR55" s="140"/>
      <c r="FS55" s="141">
        <f t="shared" si="1347"/>
        <v>1.2654399999999999</v>
      </c>
      <c r="FT55" s="323">
        <f t="shared" si="1334"/>
        <v>1</v>
      </c>
      <c r="FU55" s="431">
        <f t="shared" si="1348"/>
        <v>1.39E-3</v>
      </c>
      <c r="FV55" s="432">
        <f t="shared" si="1349"/>
        <v>83.4</v>
      </c>
      <c r="FW55" s="138">
        <f t="shared" si="1350"/>
        <v>83.4</v>
      </c>
      <c r="FX55" s="433">
        <f t="shared" si="1338"/>
        <v>9</v>
      </c>
      <c r="FY55" s="139">
        <f t="shared" si="1351"/>
        <v>750.6</v>
      </c>
      <c r="FZ55" s="111">
        <f t="shared" si="1352"/>
        <v>750.6</v>
      </c>
      <c r="GA55" s="111"/>
      <c r="GB55" s="140"/>
      <c r="GC55" s="141">
        <f t="shared" si="1353"/>
        <v>0.83855999999999997</v>
      </c>
      <c r="GD55" s="323">
        <f t="shared" si="1334"/>
        <v>1</v>
      </c>
      <c r="GE55" s="431">
        <f t="shared" si="1354"/>
        <v>2.0400000000000001E-3</v>
      </c>
      <c r="GF55" s="432">
        <f t="shared" si="1355"/>
        <v>67.73</v>
      </c>
      <c r="GG55" s="138">
        <f t="shared" si="1356"/>
        <v>67.73</v>
      </c>
      <c r="GH55" s="433">
        <f t="shared" si="1338"/>
        <v>9</v>
      </c>
      <c r="GI55" s="139">
        <f t="shared" si="1357"/>
        <v>609.57000000000005</v>
      </c>
      <c r="GJ55" s="111">
        <f t="shared" si="1358"/>
        <v>609.57000000000005</v>
      </c>
      <c r="GK55" s="111"/>
      <c r="GL55" s="140"/>
      <c r="GM55" s="141">
        <f t="shared" si="1359"/>
        <v>0.68101</v>
      </c>
      <c r="GN55" s="323">
        <f t="shared" si="1334"/>
        <v>0</v>
      </c>
      <c r="GO55" s="431">
        <f t="shared" si="1360"/>
        <v>0</v>
      </c>
      <c r="GP55" s="432">
        <f t="shared" si="1361"/>
        <v>0</v>
      </c>
      <c r="GQ55" s="138">
        <f t="shared" si="1362"/>
        <v>0</v>
      </c>
      <c r="GR55" s="433">
        <f t="shared" si="1338"/>
        <v>9</v>
      </c>
      <c r="GS55" s="139">
        <f t="shared" si="1363"/>
        <v>0</v>
      </c>
      <c r="GT55" s="111">
        <f t="shared" si="1364"/>
        <v>0</v>
      </c>
      <c r="GU55" s="111"/>
      <c r="GV55" s="140"/>
      <c r="GW55" s="141">
        <f t="shared" si="1365"/>
        <v>0</v>
      </c>
      <c r="GX55" s="323">
        <f t="shared" si="1334"/>
        <v>3</v>
      </c>
      <c r="GY55" s="431">
        <f t="shared" si="1366"/>
        <v>1.97E-3</v>
      </c>
      <c r="GZ55" s="432">
        <f t="shared" si="1367"/>
        <v>337.86</v>
      </c>
      <c r="HA55" s="138">
        <f t="shared" si="1368"/>
        <v>112.62</v>
      </c>
      <c r="HB55" s="433">
        <f t="shared" si="1338"/>
        <v>9</v>
      </c>
      <c r="HC55" s="139">
        <f t="shared" si="1369"/>
        <v>1013.58</v>
      </c>
      <c r="HD55" s="111">
        <f t="shared" si="1370"/>
        <v>3040.74</v>
      </c>
      <c r="HE55" s="111"/>
      <c r="HF55" s="140"/>
      <c r="HG55" s="141">
        <f t="shared" si="1371"/>
        <v>1.13236</v>
      </c>
      <c r="HH55" s="323">
        <f t="shared" si="1334"/>
        <v>4</v>
      </c>
      <c r="HI55" s="431">
        <f t="shared" si="1372"/>
        <v>3.62E-3</v>
      </c>
      <c r="HJ55" s="432">
        <f t="shared" si="1373"/>
        <v>432.23</v>
      </c>
      <c r="HK55" s="138">
        <f t="shared" si="1374"/>
        <v>108.0575</v>
      </c>
      <c r="HL55" s="433">
        <f t="shared" si="1338"/>
        <v>9</v>
      </c>
      <c r="HM55" s="139">
        <f t="shared" si="1375"/>
        <v>972.51750000000004</v>
      </c>
      <c r="HN55" s="111">
        <f t="shared" si="1376"/>
        <v>3890.07</v>
      </c>
      <c r="HO55" s="111"/>
      <c r="HP55" s="140"/>
      <c r="HQ55" s="141">
        <f t="shared" si="1377"/>
        <v>1.08649</v>
      </c>
      <c r="HR55" s="323">
        <f t="shared" si="1378"/>
        <v>3</v>
      </c>
      <c r="HS55" s="431">
        <f t="shared" si="1379"/>
        <v>4.2500000000000003E-3</v>
      </c>
      <c r="HT55" s="432">
        <f t="shared" si="1380"/>
        <v>148.07</v>
      </c>
      <c r="HU55" s="138">
        <f t="shared" si="1381"/>
        <v>49.356666670000003</v>
      </c>
      <c r="HV55" s="433">
        <f t="shared" si="1382"/>
        <v>9</v>
      </c>
      <c r="HW55" s="139">
        <f t="shared" si="1383"/>
        <v>444.21</v>
      </c>
      <c r="HX55" s="111">
        <f t="shared" si="1384"/>
        <v>1332.63</v>
      </c>
      <c r="HY55" s="111"/>
      <c r="HZ55" s="140"/>
      <c r="IA55" s="141">
        <f t="shared" si="1385"/>
        <v>0.49626999999999999</v>
      </c>
      <c r="IB55" s="323">
        <f t="shared" si="1378"/>
        <v>6</v>
      </c>
      <c r="IC55" s="431">
        <f t="shared" si="1386"/>
        <v>1.333E-2</v>
      </c>
      <c r="ID55" s="432">
        <f t="shared" si="1387"/>
        <v>565.05999999999995</v>
      </c>
      <c r="IE55" s="138">
        <f t="shared" si="1388"/>
        <v>94.176666670000003</v>
      </c>
      <c r="IF55" s="433">
        <f t="shared" si="1382"/>
        <v>9</v>
      </c>
      <c r="IG55" s="139">
        <f t="shared" si="1389"/>
        <v>847.59</v>
      </c>
      <c r="IH55" s="111">
        <f t="shared" si="1390"/>
        <v>5085.54</v>
      </c>
      <c r="II55" s="111"/>
      <c r="IJ55" s="140"/>
      <c r="IK55" s="141">
        <f t="shared" si="1391"/>
        <v>0.94691999999999998</v>
      </c>
      <c r="IL55" s="323">
        <f t="shared" si="1378"/>
        <v>4</v>
      </c>
      <c r="IM55" s="431">
        <f t="shared" si="1392"/>
        <v>3.3500000000000001E-3</v>
      </c>
      <c r="IN55" s="432">
        <f t="shared" si="1393"/>
        <v>239.02</v>
      </c>
      <c r="IO55" s="138">
        <f t="shared" si="1394"/>
        <v>59.755000000000003</v>
      </c>
      <c r="IP55" s="433">
        <f t="shared" si="1382"/>
        <v>9</v>
      </c>
      <c r="IQ55" s="139">
        <f t="shared" si="1395"/>
        <v>537.79499999999996</v>
      </c>
      <c r="IR55" s="111">
        <f t="shared" si="1396"/>
        <v>2151.1799999999998</v>
      </c>
      <c r="IS55" s="111"/>
      <c r="IT55" s="140"/>
      <c r="IU55" s="141">
        <f t="shared" si="1397"/>
        <v>0.60082000000000002</v>
      </c>
      <c r="IV55" s="323">
        <f t="shared" si="1378"/>
        <v>4</v>
      </c>
      <c r="IW55" s="431">
        <f t="shared" si="1398"/>
        <v>5.9500000000000004E-3</v>
      </c>
      <c r="IX55" s="432">
        <f t="shared" si="1399"/>
        <v>510.51</v>
      </c>
      <c r="IY55" s="138">
        <f t="shared" si="1400"/>
        <v>127.6275</v>
      </c>
      <c r="IZ55" s="433">
        <f t="shared" si="1382"/>
        <v>9</v>
      </c>
      <c r="JA55" s="139">
        <f t="shared" si="1401"/>
        <v>1148.6475</v>
      </c>
      <c r="JB55" s="111">
        <f t="shared" si="1402"/>
        <v>4594.59</v>
      </c>
      <c r="JC55" s="111"/>
      <c r="JD55" s="140"/>
      <c r="JE55" s="141">
        <f t="shared" si="1403"/>
        <v>1.2832600000000001</v>
      </c>
      <c r="JF55" s="323">
        <f t="shared" si="1378"/>
        <v>3</v>
      </c>
      <c r="JG55" s="431">
        <f t="shared" si="1404"/>
        <v>2.15E-3</v>
      </c>
      <c r="JH55" s="432">
        <f t="shared" si="1405"/>
        <v>282.12</v>
      </c>
      <c r="JI55" s="138">
        <f t="shared" si="1406"/>
        <v>94.04</v>
      </c>
      <c r="JJ55" s="433">
        <f t="shared" si="1382"/>
        <v>9</v>
      </c>
      <c r="JK55" s="139">
        <f t="shared" si="1407"/>
        <v>846.36</v>
      </c>
      <c r="JL55" s="111">
        <f t="shared" si="1408"/>
        <v>2539.08</v>
      </c>
      <c r="JM55" s="111"/>
      <c r="JN55" s="140"/>
      <c r="JO55" s="141">
        <f t="shared" si="1409"/>
        <v>0.94554000000000005</v>
      </c>
      <c r="JP55" s="323">
        <f t="shared" si="1378"/>
        <v>3</v>
      </c>
      <c r="JQ55" s="431">
        <f t="shared" si="1410"/>
        <v>2.3800000000000002E-3</v>
      </c>
      <c r="JR55" s="432">
        <f t="shared" si="1411"/>
        <v>333.2</v>
      </c>
      <c r="JS55" s="138">
        <f t="shared" si="1412"/>
        <v>111.06666667</v>
      </c>
      <c r="JT55" s="433">
        <f t="shared" si="1382"/>
        <v>9</v>
      </c>
      <c r="JU55" s="139">
        <f t="shared" si="1413"/>
        <v>999.6</v>
      </c>
      <c r="JV55" s="111">
        <f t="shared" si="1414"/>
        <v>2998.8</v>
      </c>
      <c r="JW55" s="111"/>
      <c r="JX55" s="140"/>
      <c r="JY55" s="141">
        <f t="shared" si="1415"/>
        <v>1.1167400000000001</v>
      </c>
      <c r="JZ55" s="323">
        <f t="shared" si="1378"/>
        <v>0</v>
      </c>
      <c r="KA55" s="431">
        <f t="shared" si="1416"/>
        <v>0</v>
      </c>
      <c r="KB55" s="432">
        <f t="shared" si="1417"/>
        <v>0</v>
      </c>
      <c r="KC55" s="138">
        <f t="shared" si="1418"/>
        <v>0</v>
      </c>
      <c r="KD55" s="433">
        <f t="shared" si="1382"/>
        <v>9</v>
      </c>
      <c r="KE55" s="139">
        <f t="shared" si="1419"/>
        <v>0</v>
      </c>
      <c r="KF55" s="111">
        <f t="shared" si="1420"/>
        <v>0</v>
      </c>
      <c r="KG55" s="111"/>
      <c r="KH55" s="140"/>
      <c r="KI55" s="141">
        <f t="shared" si="1421"/>
        <v>0</v>
      </c>
      <c r="KJ55" s="323">
        <f t="shared" si="1422"/>
        <v>5</v>
      </c>
      <c r="KK55" s="431">
        <f t="shared" si="1423"/>
        <v>3.9300000000000003E-3</v>
      </c>
      <c r="KL55" s="432">
        <f t="shared" si="1424"/>
        <v>358.73</v>
      </c>
      <c r="KM55" s="138">
        <f t="shared" si="1425"/>
        <v>71.745999999999995</v>
      </c>
      <c r="KN55" s="433">
        <f t="shared" si="1426"/>
        <v>9</v>
      </c>
      <c r="KO55" s="139">
        <f t="shared" si="1427"/>
        <v>645.71400000000006</v>
      </c>
      <c r="KP55" s="111">
        <f t="shared" si="1428"/>
        <v>3228.57</v>
      </c>
      <c r="KQ55" s="111"/>
      <c r="KR55" s="140"/>
      <c r="KS55" s="141">
        <f t="shared" si="1429"/>
        <v>0.72138999999999998</v>
      </c>
      <c r="KT55" s="323">
        <f t="shared" si="1422"/>
        <v>0</v>
      </c>
      <c r="KU55" s="431" t="e">
        <f t="shared" si="1430"/>
        <v>#DIV/0!</v>
      </c>
      <c r="KV55" s="432" t="e">
        <f t="shared" si="1431"/>
        <v>#DIV/0!</v>
      </c>
      <c r="KW55" s="138">
        <f t="shared" si="1432"/>
        <v>0</v>
      </c>
      <c r="KX55" s="433">
        <f t="shared" si="1426"/>
        <v>0</v>
      </c>
      <c r="KY55" s="139">
        <f t="shared" si="1433"/>
        <v>0</v>
      </c>
      <c r="KZ55" s="111">
        <f t="shared" si="1434"/>
        <v>0</v>
      </c>
      <c r="LA55" s="111"/>
      <c r="LB55" s="140"/>
      <c r="LC55" s="141">
        <f t="shared" si="1435"/>
        <v>0</v>
      </c>
      <c r="LD55" s="322">
        <f t="shared" si="1235"/>
        <v>73</v>
      </c>
      <c r="LE55" s="431">
        <f t="shared" si="1236"/>
        <v>2.7499999999999998E-3</v>
      </c>
      <c r="LF55" s="432">
        <f t="shared" si="1237"/>
        <v>7260.28</v>
      </c>
      <c r="LG55" s="138">
        <f t="shared" si="1238"/>
        <v>99.455890409999995</v>
      </c>
      <c r="LH55" s="433">
        <f t="shared" si="1239"/>
        <v>9</v>
      </c>
      <c r="LI55" s="139">
        <f t="shared" si="1240"/>
        <v>895.10301000000004</v>
      </c>
      <c r="LJ55" s="111">
        <f t="shared" si="1241"/>
        <v>65342.52</v>
      </c>
      <c r="LK55" s="111"/>
      <c r="LL55" s="140"/>
    </row>
    <row r="56" spans="1:324" ht="18" customHeight="1">
      <c r="A56" s="612"/>
      <c r="B56" s="69" t="s">
        <v>732</v>
      </c>
      <c r="C56" s="12" t="s">
        <v>840</v>
      </c>
      <c r="D56" s="12" t="s">
        <v>422</v>
      </c>
      <c r="E56" s="4" t="s">
        <v>33</v>
      </c>
      <c r="F56" s="323">
        <f t="shared" si="1245"/>
        <v>0</v>
      </c>
      <c r="G56" s="431">
        <f t="shared" si="1242"/>
        <v>0</v>
      </c>
      <c r="H56" s="432">
        <f t="shared" si="1243"/>
        <v>0</v>
      </c>
      <c r="I56" s="138">
        <f t="shared" si="1016"/>
        <v>0</v>
      </c>
      <c r="J56" s="433">
        <f t="shared" si="1244"/>
        <v>9</v>
      </c>
      <c r="K56" s="139">
        <f t="shared" si="1017"/>
        <v>0</v>
      </c>
      <c r="L56" s="111">
        <f t="shared" si="1018"/>
        <v>0</v>
      </c>
      <c r="M56" s="111"/>
      <c r="N56" s="140"/>
      <c r="O56" s="141">
        <f t="shared" si="1019"/>
        <v>0</v>
      </c>
      <c r="P56" s="323">
        <f t="shared" si="1246"/>
        <v>0</v>
      </c>
      <c r="Q56" s="431">
        <f t="shared" si="1247"/>
        <v>0</v>
      </c>
      <c r="R56" s="432">
        <f t="shared" si="1248"/>
        <v>0</v>
      </c>
      <c r="S56" s="138">
        <f t="shared" si="1249"/>
        <v>0</v>
      </c>
      <c r="T56" s="433">
        <f t="shared" si="1250"/>
        <v>9</v>
      </c>
      <c r="U56" s="139">
        <f t="shared" si="1251"/>
        <v>0</v>
      </c>
      <c r="V56" s="111">
        <f t="shared" si="1252"/>
        <v>0</v>
      </c>
      <c r="W56" s="111"/>
      <c r="X56" s="140"/>
      <c r="Y56" s="141">
        <f t="shared" si="1253"/>
        <v>0</v>
      </c>
      <c r="Z56" s="323">
        <f t="shared" si="1246"/>
        <v>0</v>
      </c>
      <c r="AA56" s="431">
        <f t="shared" si="1254"/>
        <v>0</v>
      </c>
      <c r="AB56" s="432">
        <f t="shared" si="1255"/>
        <v>0</v>
      </c>
      <c r="AC56" s="138">
        <f t="shared" si="1256"/>
        <v>0</v>
      </c>
      <c r="AD56" s="433">
        <f t="shared" si="1250"/>
        <v>9</v>
      </c>
      <c r="AE56" s="139">
        <f t="shared" si="1257"/>
        <v>0</v>
      </c>
      <c r="AF56" s="111">
        <f t="shared" si="1258"/>
        <v>0</v>
      </c>
      <c r="AG56" s="111"/>
      <c r="AH56" s="140"/>
      <c r="AI56" s="141">
        <f t="shared" si="1259"/>
        <v>0</v>
      </c>
      <c r="AJ56" s="323">
        <f t="shared" si="1246"/>
        <v>0</v>
      </c>
      <c r="AK56" s="431">
        <f t="shared" si="1260"/>
        <v>0</v>
      </c>
      <c r="AL56" s="432">
        <f t="shared" si="1261"/>
        <v>0</v>
      </c>
      <c r="AM56" s="138">
        <f t="shared" si="1262"/>
        <v>0</v>
      </c>
      <c r="AN56" s="433">
        <f t="shared" si="1250"/>
        <v>9</v>
      </c>
      <c r="AO56" s="139">
        <f t="shared" si="1263"/>
        <v>0</v>
      </c>
      <c r="AP56" s="111">
        <f t="shared" si="1264"/>
        <v>0</v>
      </c>
      <c r="AQ56" s="111"/>
      <c r="AR56" s="140"/>
      <c r="AS56" s="141">
        <f t="shared" si="1265"/>
        <v>0</v>
      </c>
      <c r="AT56" s="323">
        <f t="shared" si="1246"/>
        <v>0</v>
      </c>
      <c r="AU56" s="431">
        <f t="shared" si="1266"/>
        <v>0</v>
      </c>
      <c r="AV56" s="432">
        <f t="shared" si="1267"/>
        <v>0</v>
      </c>
      <c r="AW56" s="138">
        <f t="shared" si="1268"/>
        <v>0</v>
      </c>
      <c r="AX56" s="433">
        <f t="shared" si="1250"/>
        <v>9</v>
      </c>
      <c r="AY56" s="139">
        <f t="shared" si="1269"/>
        <v>0</v>
      </c>
      <c r="AZ56" s="111">
        <f t="shared" si="1270"/>
        <v>0</v>
      </c>
      <c r="BA56" s="111"/>
      <c r="BB56" s="140"/>
      <c r="BC56" s="141">
        <f t="shared" si="1271"/>
        <v>0</v>
      </c>
      <c r="BD56" s="323">
        <f t="shared" si="1246"/>
        <v>0</v>
      </c>
      <c r="BE56" s="431">
        <f t="shared" si="1272"/>
        <v>0</v>
      </c>
      <c r="BF56" s="432">
        <f t="shared" si="1273"/>
        <v>0</v>
      </c>
      <c r="BG56" s="138">
        <f t="shared" si="1274"/>
        <v>0</v>
      </c>
      <c r="BH56" s="433">
        <f t="shared" si="1250"/>
        <v>9</v>
      </c>
      <c r="BI56" s="139">
        <f t="shared" si="1275"/>
        <v>0</v>
      </c>
      <c r="BJ56" s="111">
        <f t="shared" si="1276"/>
        <v>0</v>
      </c>
      <c r="BK56" s="111"/>
      <c r="BL56" s="140"/>
      <c r="BM56" s="141">
        <f t="shared" si="1277"/>
        <v>0</v>
      </c>
      <c r="BN56" s="323">
        <f t="shared" si="1246"/>
        <v>0</v>
      </c>
      <c r="BO56" s="431">
        <f t="shared" si="1278"/>
        <v>0</v>
      </c>
      <c r="BP56" s="432">
        <f t="shared" si="1279"/>
        <v>0</v>
      </c>
      <c r="BQ56" s="138">
        <f t="shared" si="1280"/>
        <v>0</v>
      </c>
      <c r="BR56" s="433">
        <f t="shared" si="1250"/>
        <v>9</v>
      </c>
      <c r="BS56" s="139">
        <f t="shared" si="1281"/>
        <v>0</v>
      </c>
      <c r="BT56" s="111">
        <f t="shared" si="1282"/>
        <v>0</v>
      </c>
      <c r="BU56" s="111"/>
      <c r="BV56" s="140"/>
      <c r="BW56" s="141">
        <f t="shared" si="1283"/>
        <v>0</v>
      </c>
      <c r="BX56" s="323">
        <f t="shared" si="1246"/>
        <v>2</v>
      </c>
      <c r="BY56" s="431">
        <f t="shared" si="1284"/>
        <v>2.3800000000000002E-3</v>
      </c>
      <c r="BZ56" s="432">
        <f t="shared" si="1285"/>
        <v>181.36</v>
      </c>
      <c r="CA56" s="138">
        <f t="shared" si="1286"/>
        <v>90.68</v>
      </c>
      <c r="CB56" s="433">
        <f t="shared" si="1250"/>
        <v>9</v>
      </c>
      <c r="CC56" s="139">
        <f t="shared" si="1287"/>
        <v>816.12</v>
      </c>
      <c r="CD56" s="111">
        <f t="shared" si="1288"/>
        <v>1632.24</v>
      </c>
      <c r="CE56" s="111"/>
      <c r="CF56" s="140"/>
      <c r="CG56" s="141">
        <f t="shared" si="1289"/>
        <v>0.90803</v>
      </c>
      <c r="CH56" s="323">
        <f t="shared" si="1290"/>
        <v>0</v>
      </c>
      <c r="CI56" s="431">
        <f t="shared" si="1291"/>
        <v>0</v>
      </c>
      <c r="CJ56" s="432">
        <f t="shared" si="1292"/>
        <v>0</v>
      </c>
      <c r="CK56" s="138">
        <f t="shared" si="1293"/>
        <v>0</v>
      </c>
      <c r="CL56" s="433">
        <f t="shared" si="1294"/>
        <v>9</v>
      </c>
      <c r="CM56" s="139">
        <f t="shared" si="1295"/>
        <v>0</v>
      </c>
      <c r="CN56" s="111">
        <f t="shared" si="1296"/>
        <v>0</v>
      </c>
      <c r="CO56" s="111"/>
      <c r="CP56" s="140"/>
      <c r="CQ56" s="141">
        <f t="shared" si="1297"/>
        <v>0</v>
      </c>
      <c r="CR56" s="323">
        <f t="shared" si="1290"/>
        <v>4</v>
      </c>
      <c r="CS56" s="431">
        <f t="shared" si="1298"/>
        <v>4.96E-3</v>
      </c>
      <c r="CT56" s="432">
        <f t="shared" si="1299"/>
        <v>396.8</v>
      </c>
      <c r="CU56" s="138">
        <f t="shared" si="1300"/>
        <v>99.2</v>
      </c>
      <c r="CV56" s="433">
        <f t="shared" si="1294"/>
        <v>9</v>
      </c>
      <c r="CW56" s="139">
        <f t="shared" si="1301"/>
        <v>892.8</v>
      </c>
      <c r="CX56" s="111">
        <f t="shared" si="1302"/>
        <v>3571.2</v>
      </c>
      <c r="CY56" s="111"/>
      <c r="CZ56" s="140"/>
      <c r="DA56" s="141">
        <f t="shared" si="1303"/>
        <v>0.99334</v>
      </c>
      <c r="DB56" s="323">
        <f t="shared" si="1290"/>
        <v>0</v>
      </c>
      <c r="DC56" s="431">
        <f t="shared" si="1304"/>
        <v>0</v>
      </c>
      <c r="DD56" s="432">
        <f t="shared" si="1305"/>
        <v>0</v>
      </c>
      <c r="DE56" s="138">
        <f t="shared" si="1306"/>
        <v>0</v>
      </c>
      <c r="DF56" s="433">
        <f t="shared" si="1294"/>
        <v>9</v>
      </c>
      <c r="DG56" s="139">
        <f t="shared" si="1307"/>
        <v>0</v>
      </c>
      <c r="DH56" s="111">
        <f t="shared" si="1308"/>
        <v>0</v>
      </c>
      <c r="DI56" s="111"/>
      <c r="DJ56" s="140"/>
      <c r="DK56" s="141">
        <f t="shared" si="1309"/>
        <v>0</v>
      </c>
      <c r="DL56" s="323">
        <f t="shared" si="1290"/>
        <v>0</v>
      </c>
      <c r="DM56" s="431">
        <f t="shared" si="1310"/>
        <v>0</v>
      </c>
      <c r="DN56" s="432">
        <f t="shared" si="1311"/>
        <v>0</v>
      </c>
      <c r="DO56" s="138">
        <f t="shared" si="1312"/>
        <v>0</v>
      </c>
      <c r="DP56" s="433">
        <f t="shared" si="1294"/>
        <v>9</v>
      </c>
      <c r="DQ56" s="139">
        <f t="shared" si="1313"/>
        <v>0</v>
      </c>
      <c r="DR56" s="111">
        <f t="shared" si="1314"/>
        <v>0</v>
      </c>
      <c r="DS56" s="111"/>
      <c r="DT56" s="140"/>
      <c r="DU56" s="141">
        <f t="shared" si="1315"/>
        <v>0</v>
      </c>
      <c r="DV56" s="323">
        <f t="shared" si="1290"/>
        <v>0</v>
      </c>
      <c r="DW56" s="431">
        <f t="shared" si="1316"/>
        <v>0</v>
      </c>
      <c r="DX56" s="432">
        <f t="shared" si="1317"/>
        <v>0</v>
      </c>
      <c r="DY56" s="138">
        <f t="shared" si="1318"/>
        <v>0</v>
      </c>
      <c r="DZ56" s="433">
        <f t="shared" si="1294"/>
        <v>9</v>
      </c>
      <c r="EA56" s="139">
        <f t="shared" si="1319"/>
        <v>0</v>
      </c>
      <c r="EB56" s="111">
        <f t="shared" si="1320"/>
        <v>0</v>
      </c>
      <c r="EC56" s="111"/>
      <c r="ED56" s="140"/>
      <c r="EE56" s="141">
        <f t="shared" si="1321"/>
        <v>0</v>
      </c>
      <c r="EF56" s="323">
        <f t="shared" si="1290"/>
        <v>1</v>
      </c>
      <c r="EG56" s="431">
        <f t="shared" si="1322"/>
        <v>1.1199999999999999E-3</v>
      </c>
      <c r="EH56" s="432">
        <f t="shared" si="1323"/>
        <v>71.599999999999994</v>
      </c>
      <c r="EI56" s="138">
        <f t="shared" si="1324"/>
        <v>71.599999999999994</v>
      </c>
      <c r="EJ56" s="433">
        <f t="shared" si="1294"/>
        <v>9</v>
      </c>
      <c r="EK56" s="139">
        <f t="shared" si="1325"/>
        <v>644.4</v>
      </c>
      <c r="EL56" s="111">
        <f t="shared" si="1326"/>
        <v>644.4</v>
      </c>
      <c r="EM56" s="111"/>
      <c r="EN56" s="140"/>
      <c r="EO56" s="141">
        <f t="shared" si="1327"/>
        <v>0.71697</v>
      </c>
      <c r="EP56" s="323">
        <f t="shared" si="1290"/>
        <v>1</v>
      </c>
      <c r="EQ56" s="431">
        <f t="shared" si="1328"/>
        <v>1.1999999999999999E-3</v>
      </c>
      <c r="ER56" s="432">
        <f t="shared" si="1329"/>
        <v>144</v>
      </c>
      <c r="ES56" s="138">
        <f t="shared" si="1330"/>
        <v>144</v>
      </c>
      <c r="ET56" s="433">
        <f t="shared" si="1294"/>
        <v>9</v>
      </c>
      <c r="EU56" s="139">
        <f t="shared" si="1331"/>
        <v>1296</v>
      </c>
      <c r="EV56" s="111">
        <f t="shared" si="1332"/>
        <v>1296</v>
      </c>
      <c r="EW56" s="111"/>
      <c r="EX56" s="140"/>
      <c r="EY56" s="141">
        <f t="shared" si="1333"/>
        <v>1.4419500000000001</v>
      </c>
      <c r="EZ56" s="323">
        <f t="shared" si="1334"/>
        <v>3</v>
      </c>
      <c r="FA56" s="431">
        <f t="shared" si="1335"/>
        <v>3.5599999999999998E-3</v>
      </c>
      <c r="FB56" s="432">
        <f t="shared" si="1336"/>
        <v>234.96</v>
      </c>
      <c r="FC56" s="138">
        <f t="shared" si="1337"/>
        <v>78.319999999999993</v>
      </c>
      <c r="FD56" s="433">
        <f t="shared" si="1338"/>
        <v>9</v>
      </c>
      <c r="FE56" s="139">
        <f t="shared" si="1339"/>
        <v>704.88</v>
      </c>
      <c r="FF56" s="111">
        <f t="shared" si="1340"/>
        <v>2114.64</v>
      </c>
      <c r="FG56" s="111"/>
      <c r="FH56" s="140"/>
      <c r="FI56" s="141">
        <f t="shared" si="1341"/>
        <v>0.78425999999999996</v>
      </c>
      <c r="FJ56" s="323">
        <f t="shared" si="1334"/>
        <v>0</v>
      </c>
      <c r="FK56" s="431">
        <f t="shared" si="1342"/>
        <v>0</v>
      </c>
      <c r="FL56" s="432">
        <f t="shared" si="1343"/>
        <v>0</v>
      </c>
      <c r="FM56" s="138">
        <f t="shared" si="1344"/>
        <v>0</v>
      </c>
      <c r="FN56" s="433">
        <f t="shared" si="1338"/>
        <v>9</v>
      </c>
      <c r="FO56" s="139">
        <f t="shared" si="1345"/>
        <v>0</v>
      </c>
      <c r="FP56" s="111">
        <f t="shared" si="1346"/>
        <v>0</v>
      </c>
      <c r="FQ56" s="111"/>
      <c r="FR56" s="140"/>
      <c r="FS56" s="141">
        <f t="shared" si="1347"/>
        <v>0</v>
      </c>
      <c r="FT56" s="323">
        <f t="shared" si="1334"/>
        <v>0</v>
      </c>
      <c r="FU56" s="431">
        <f t="shared" si="1348"/>
        <v>0</v>
      </c>
      <c r="FV56" s="432">
        <f t="shared" si="1349"/>
        <v>0</v>
      </c>
      <c r="FW56" s="138">
        <f t="shared" si="1350"/>
        <v>0</v>
      </c>
      <c r="FX56" s="433">
        <f t="shared" si="1338"/>
        <v>9</v>
      </c>
      <c r="FY56" s="139">
        <f t="shared" si="1351"/>
        <v>0</v>
      </c>
      <c r="FZ56" s="111">
        <f t="shared" si="1352"/>
        <v>0</v>
      </c>
      <c r="GA56" s="111"/>
      <c r="GB56" s="140"/>
      <c r="GC56" s="141">
        <f t="shared" si="1353"/>
        <v>0</v>
      </c>
      <c r="GD56" s="323">
        <f t="shared" si="1334"/>
        <v>4</v>
      </c>
      <c r="GE56" s="431">
        <f t="shared" si="1354"/>
        <v>8.1600000000000006E-3</v>
      </c>
      <c r="GF56" s="432">
        <f t="shared" si="1355"/>
        <v>270.91000000000003</v>
      </c>
      <c r="GG56" s="138">
        <f t="shared" si="1356"/>
        <v>67.727500000000006</v>
      </c>
      <c r="GH56" s="433">
        <f t="shared" si="1338"/>
        <v>9</v>
      </c>
      <c r="GI56" s="139">
        <f t="shared" si="1357"/>
        <v>609.54750000000001</v>
      </c>
      <c r="GJ56" s="111">
        <f t="shared" si="1358"/>
        <v>2438.19</v>
      </c>
      <c r="GK56" s="111"/>
      <c r="GL56" s="140"/>
      <c r="GM56" s="141">
        <f t="shared" si="1359"/>
        <v>0.67818999999999996</v>
      </c>
      <c r="GN56" s="323">
        <f t="shared" si="1334"/>
        <v>0</v>
      </c>
      <c r="GO56" s="431">
        <f t="shared" si="1360"/>
        <v>0</v>
      </c>
      <c r="GP56" s="432">
        <f t="shared" si="1361"/>
        <v>0</v>
      </c>
      <c r="GQ56" s="138">
        <f t="shared" si="1362"/>
        <v>0</v>
      </c>
      <c r="GR56" s="433">
        <f t="shared" si="1338"/>
        <v>9</v>
      </c>
      <c r="GS56" s="139">
        <f t="shared" si="1363"/>
        <v>0</v>
      </c>
      <c r="GT56" s="111">
        <f t="shared" si="1364"/>
        <v>0</v>
      </c>
      <c r="GU56" s="111"/>
      <c r="GV56" s="140"/>
      <c r="GW56" s="141">
        <f t="shared" si="1365"/>
        <v>0</v>
      </c>
      <c r="GX56" s="323">
        <f t="shared" si="1334"/>
        <v>0</v>
      </c>
      <c r="GY56" s="431">
        <f t="shared" si="1366"/>
        <v>0</v>
      </c>
      <c r="GZ56" s="432">
        <f t="shared" si="1367"/>
        <v>0</v>
      </c>
      <c r="HA56" s="138">
        <f t="shared" si="1368"/>
        <v>0</v>
      </c>
      <c r="HB56" s="433">
        <f t="shared" si="1338"/>
        <v>9</v>
      </c>
      <c r="HC56" s="139">
        <f t="shared" si="1369"/>
        <v>0</v>
      </c>
      <c r="HD56" s="111">
        <f t="shared" si="1370"/>
        <v>0</v>
      </c>
      <c r="HE56" s="111"/>
      <c r="HF56" s="140"/>
      <c r="HG56" s="141">
        <f t="shared" si="1371"/>
        <v>0</v>
      </c>
      <c r="HH56" s="323">
        <f t="shared" si="1334"/>
        <v>1</v>
      </c>
      <c r="HI56" s="431">
        <f t="shared" si="1372"/>
        <v>8.9999999999999998E-4</v>
      </c>
      <c r="HJ56" s="432">
        <f t="shared" si="1373"/>
        <v>107.46</v>
      </c>
      <c r="HK56" s="138">
        <f t="shared" si="1374"/>
        <v>107.46</v>
      </c>
      <c r="HL56" s="433">
        <f t="shared" si="1338"/>
        <v>9</v>
      </c>
      <c r="HM56" s="139">
        <f t="shared" si="1375"/>
        <v>967.14</v>
      </c>
      <c r="HN56" s="111">
        <f t="shared" si="1376"/>
        <v>967.14</v>
      </c>
      <c r="HO56" s="111"/>
      <c r="HP56" s="140"/>
      <c r="HQ56" s="141">
        <f t="shared" si="1377"/>
        <v>1.07606</v>
      </c>
      <c r="HR56" s="323">
        <f t="shared" si="1378"/>
        <v>1</v>
      </c>
      <c r="HS56" s="431">
        <f t="shared" si="1379"/>
        <v>1.42E-3</v>
      </c>
      <c r="HT56" s="432">
        <f t="shared" si="1380"/>
        <v>49.47</v>
      </c>
      <c r="HU56" s="138">
        <f t="shared" si="1381"/>
        <v>49.47</v>
      </c>
      <c r="HV56" s="433">
        <f t="shared" si="1382"/>
        <v>9</v>
      </c>
      <c r="HW56" s="139">
        <f t="shared" si="1383"/>
        <v>445.23</v>
      </c>
      <c r="HX56" s="111">
        <f t="shared" si="1384"/>
        <v>445.23</v>
      </c>
      <c r="HY56" s="111"/>
      <c r="HZ56" s="140"/>
      <c r="IA56" s="141">
        <f t="shared" si="1385"/>
        <v>0.49536999999999998</v>
      </c>
      <c r="IB56" s="323">
        <f t="shared" si="1378"/>
        <v>1</v>
      </c>
      <c r="IC56" s="431">
        <f t="shared" si="1386"/>
        <v>2.2200000000000002E-3</v>
      </c>
      <c r="ID56" s="432">
        <f t="shared" si="1387"/>
        <v>94.11</v>
      </c>
      <c r="IE56" s="138">
        <f t="shared" si="1388"/>
        <v>94.11</v>
      </c>
      <c r="IF56" s="433">
        <f t="shared" si="1382"/>
        <v>9</v>
      </c>
      <c r="IG56" s="139">
        <f t="shared" si="1389"/>
        <v>846.99</v>
      </c>
      <c r="IH56" s="111">
        <f t="shared" si="1390"/>
        <v>846.99</v>
      </c>
      <c r="II56" s="111"/>
      <c r="IJ56" s="140"/>
      <c r="IK56" s="141">
        <f t="shared" si="1391"/>
        <v>0.94237000000000004</v>
      </c>
      <c r="IL56" s="323">
        <f t="shared" si="1378"/>
        <v>0</v>
      </c>
      <c r="IM56" s="431">
        <f t="shared" si="1392"/>
        <v>0</v>
      </c>
      <c r="IN56" s="432">
        <f t="shared" si="1393"/>
        <v>0</v>
      </c>
      <c r="IO56" s="138">
        <f t="shared" si="1394"/>
        <v>0</v>
      </c>
      <c r="IP56" s="433">
        <f t="shared" si="1382"/>
        <v>9</v>
      </c>
      <c r="IQ56" s="139">
        <f t="shared" si="1395"/>
        <v>0</v>
      </c>
      <c r="IR56" s="111">
        <f t="shared" si="1396"/>
        <v>0</v>
      </c>
      <c r="IS56" s="111"/>
      <c r="IT56" s="140"/>
      <c r="IU56" s="141">
        <f t="shared" si="1397"/>
        <v>0</v>
      </c>
      <c r="IV56" s="323">
        <f t="shared" si="1378"/>
        <v>3</v>
      </c>
      <c r="IW56" s="431">
        <f t="shared" si="1398"/>
        <v>4.4600000000000004E-3</v>
      </c>
      <c r="IX56" s="432">
        <f t="shared" si="1399"/>
        <v>382.67</v>
      </c>
      <c r="IY56" s="138">
        <f t="shared" si="1400"/>
        <v>127.55666667</v>
      </c>
      <c r="IZ56" s="433">
        <f t="shared" si="1382"/>
        <v>9</v>
      </c>
      <c r="JA56" s="139">
        <f t="shared" si="1401"/>
        <v>1148.01</v>
      </c>
      <c r="JB56" s="111">
        <f t="shared" si="1402"/>
        <v>3444.03</v>
      </c>
      <c r="JC56" s="111"/>
      <c r="JD56" s="140"/>
      <c r="JE56" s="141">
        <f t="shared" si="1403"/>
        <v>1.27729</v>
      </c>
      <c r="JF56" s="323">
        <f t="shared" si="1378"/>
        <v>1</v>
      </c>
      <c r="JG56" s="431">
        <f t="shared" si="1404"/>
        <v>7.2000000000000005E-4</v>
      </c>
      <c r="JH56" s="432">
        <f t="shared" si="1405"/>
        <v>94.48</v>
      </c>
      <c r="JI56" s="138">
        <f t="shared" si="1406"/>
        <v>94.48</v>
      </c>
      <c r="JJ56" s="433">
        <f t="shared" si="1382"/>
        <v>9</v>
      </c>
      <c r="JK56" s="139">
        <f t="shared" si="1407"/>
        <v>850.32</v>
      </c>
      <c r="JL56" s="111">
        <f t="shared" si="1408"/>
        <v>850.32</v>
      </c>
      <c r="JM56" s="111"/>
      <c r="JN56" s="140"/>
      <c r="JO56" s="141">
        <f t="shared" si="1409"/>
        <v>0.94608000000000003</v>
      </c>
      <c r="JP56" s="323">
        <f t="shared" si="1378"/>
        <v>1</v>
      </c>
      <c r="JQ56" s="431">
        <f t="shared" si="1410"/>
        <v>7.9000000000000001E-4</v>
      </c>
      <c r="JR56" s="432">
        <f t="shared" si="1411"/>
        <v>110.6</v>
      </c>
      <c r="JS56" s="138">
        <f t="shared" si="1412"/>
        <v>110.6</v>
      </c>
      <c r="JT56" s="433">
        <f t="shared" si="1382"/>
        <v>9</v>
      </c>
      <c r="JU56" s="139">
        <f t="shared" si="1413"/>
        <v>995.4</v>
      </c>
      <c r="JV56" s="111">
        <f t="shared" si="1414"/>
        <v>995.4</v>
      </c>
      <c r="JW56" s="111"/>
      <c r="JX56" s="140"/>
      <c r="JY56" s="141">
        <f t="shared" si="1415"/>
        <v>1.1074999999999999</v>
      </c>
      <c r="JZ56" s="323">
        <f t="shared" si="1378"/>
        <v>0</v>
      </c>
      <c r="KA56" s="431">
        <f t="shared" si="1416"/>
        <v>0</v>
      </c>
      <c r="KB56" s="432">
        <f t="shared" si="1417"/>
        <v>0</v>
      </c>
      <c r="KC56" s="138">
        <f t="shared" si="1418"/>
        <v>0</v>
      </c>
      <c r="KD56" s="433">
        <f t="shared" si="1382"/>
        <v>9</v>
      </c>
      <c r="KE56" s="139">
        <f t="shared" si="1419"/>
        <v>0</v>
      </c>
      <c r="KF56" s="111">
        <f t="shared" si="1420"/>
        <v>0</v>
      </c>
      <c r="KG56" s="111"/>
      <c r="KH56" s="140"/>
      <c r="KI56" s="141">
        <f t="shared" si="1421"/>
        <v>0</v>
      </c>
      <c r="KJ56" s="323">
        <f t="shared" si="1422"/>
        <v>0</v>
      </c>
      <c r="KK56" s="431">
        <f t="shared" si="1423"/>
        <v>0</v>
      </c>
      <c r="KL56" s="432">
        <f t="shared" si="1424"/>
        <v>0</v>
      </c>
      <c r="KM56" s="138">
        <f t="shared" si="1425"/>
        <v>0</v>
      </c>
      <c r="KN56" s="433">
        <f t="shared" si="1426"/>
        <v>9</v>
      </c>
      <c r="KO56" s="139">
        <f t="shared" si="1427"/>
        <v>0</v>
      </c>
      <c r="KP56" s="111">
        <f t="shared" si="1428"/>
        <v>0</v>
      </c>
      <c r="KQ56" s="111"/>
      <c r="KR56" s="140"/>
      <c r="KS56" s="141">
        <f t="shared" si="1429"/>
        <v>0</v>
      </c>
      <c r="KT56" s="323">
        <f t="shared" si="1422"/>
        <v>0</v>
      </c>
      <c r="KU56" s="431" t="e">
        <f t="shared" si="1430"/>
        <v>#DIV/0!</v>
      </c>
      <c r="KV56" s="432" t="e">
        <f t="shared" si="1431"/>
        <v>#DIV/0!</v>
      </c>
      <c r="KW56" s="138">
        <f t="shared" si="1432"/>
        <v>0</v>
      </c>
      <c r="KX56" s="433">
        <f t="shared" si="1426"/>
        <v>0</v>
      </c>
      <c r="KY56" s="139">
        <f t="shared" si="1433"/>
        <v>0</v>
      </c>
      <c r="KZ56" s="111">
        <f t="shared" si="1434"/>
        <v>0</v>
      </c>
      <c r="LA56" s="111"/>
      <c r="LB56" s="140"/>
      <c r="LC56" s="141">
        <f t="shared" si="1435"/>
        <v>0</v>
      </c>
      <c r="LD56" s="322">
        <f t="shared" si="1235"/>
        <v>23</v>
      </c>
      <c r="LE56" s="431">
        <f t="shared" si="1236"/>
        <v>8.7000000000000001E-4</v>
      </c>
      <c r="LF56" s="432">
        <f t="shared" si="1237"/>
        <v>2296.89</v>
      </c>
      <c r="LG56" s="138">
        <f t="shared" si="1238"/>
        <v>99.864782610000006</v>
      </c>
      <c r="LH56" s="433">
        <f t="shared" si="1239"/>
        <v>9</v>
      </c>
      <c r="LI56" s="139">
        <f t="shared" si="1240"/>
        <v>898.78304000000003</v>
      </c>
      <c r="LJ56" s="111">
        <f t="shared" si="1241"/>
        <v>20672.009999999998</v>
      </c>
      <c r="LK56" s="111"/>
      <c r="LL56" s="140"/>
    </row>
    <row r="57" spans="1:324" ht="18" customHeight="1">
      <c r="A57" s="612"/>
      <c r="B57" s="499" t="s">
        <v>713</v>
      </c>
      <c r="C57" s="12" t="s">
        <v>840</v>
      </c>
      <c r="D57" s="12" t="s">
        <v>422</v>
      </c>
      <c r="E57" s="4" t="s">
        <v>33</v>
      </c>
      <c r="F57" s="323">
        <f t="shared" si="1245"/>
        <v>0</v>
      </c>
      <c r="G57" s="431">
        <f t="shared" si="1242"/>
        <v>0</v>
      </c>
      <c r="H57" s="432">
        <f t="shared" si="1243"/>
        <v>0</v>
      </c>
      <c r="I57" s="138">
        <f t="shared" si="1016"/>
        <v>0</v>
      </c>
      <c r="J57" s="433">
        <f t="shared" si="1244"/>
        <v>9</v>
      </c>
      <c r="K57" s="139">
        <f t="shared" si="1017"/>
        <v>0</v>
      </c>
      <c r="L57" s="111">
        <f t="shared" si="1018"/>
        <v>0</v>
      </c>
      <c r="M57" s="111"/>
      <c r="N57" s="140"/>
      <c r="O57" s="141">
        <f t="shared" si="1019"/>
        <v>0</v>
      </c>
      <c r="P57" s="323">
        <f t="shared" si="1246"/>
        <v>0</v>
      </c>
      <c r="Q57" s="431">
        <f t="shared" si="1247"/>
        <v>0</v>
      </c>
      <c r="R57" s="432">
        <f t="shared" si="1248"/>
        <v>0</v>
      </c>
      <c r="S57" s="138">
        <f t="shared" si="1249"/>
        <v>0</v>
      </c>
      <c r="T57" s="433">
        <f t="shared" si="1250"/>
        <v>9</v>
      </c>
      <c r="U57" s="139">
        <f t="shared" si="1251"/>
        <v>0</v>
      </c>
      <c r="V57" s="111">
        <f t="shared" si="1252"/>
        <v>0</v>
      </c>
      <c r="W57" s="111"/>
      <c r="X57" s="140"/>
      <c r="Y57" s="141">
        <f t="shared" si="1253"/>
        <v>0</v>
      </c>
      <c r="Z57" s="323">
        <f t="shared" si="1246"/>
        <v>0</v>
      </c>
      <c r="AA57" s="431">
        <f t="shared" si="1254"/>
        <v>0</v>
      </c>
      <c r="AB57" s="432">
        <f t="shared" si="1255"/>
        <v>0</v>
      </c>
      <c r="AC57" s="138">
        <f t="shared" si="1256"/>
        <v>0</v>
      </c>
      <c r="AD57" s="433">
        <f t="shared" si="1250"/>
        <v>9</v>
      </c>
      <c r="AE57" s="139">
        <f t="shared" si="1257"/>
        <v>0</v>
      </c>
      <c r="AF57" s="111">
        <f t="shared" si="1258"/>
        <v>0</v>
      </c>
      <c r="AG57" s="111"/>
      <c r="AH57" s="140"/>
      <c r="AI57" s="141">
        <f t="shared" si="1259"/>
        <v>0</v>
      </c>
      <c r="AJ57" s="323">
        <f t="shared" si="1246"/>
        <v>0</v>
      </c>
      <c r="AK57" s="431">
        <f t="shared" si="1260"/>
        <v>0</v>
      </c>
      <c r="AL57" s="432">
        <f t="shared" si="1261"/>
        <v>0</v>
      </c>
      <c r="AM57" s="138">
        <f t="shared" si="1262"/>
        <v>0</v>
      </c>
      <c r="AN57" s="433">
        <f t="shared" si="1250"/>
        <v>9</v>
      </c>
      <c r="AO57" s="139">
        <f t="shared" si="1263"/>
        <v>0</v>
      </c>
      <c r="AP57" s="111">
        <f t="shared" si="1264"/>
        <v>0</v>
      </c>
      <c r="AQ57" s="111"/>
      <c r="AR57" s="140"/>
      <c r="AS57" s="141">
        <f t="shared" si="1265"/>
        <v>0</v>
      </c>
      <c r="AT57" s="323">
        <f t="shared" si="1246"/>
        <v>0</v>
      </c>
      <c r="AU57" s="431">
        <f t="shared" si="1266"/>
        <v>0</v>
      </c>
      <c r="AV57" s="432">
        <f t="shared" si="1267"/>
        <v>0</v>
      </c>
      <c r="AW57" s="138">
        <f t="shared" si="1268"/>
        <v>0</v>
      </c>
      <c r="AX57" s="433">
        <f t="shared" si="1250"/>
        <v>9</v>
      </c>
      <c r="AY57" s="139">
        <f t="shared" si="1269"/>
        <v>0</v>
      </c>
      <c r="AZ57" s="111">
        <f t="shared" si="1270"/>
        <v>0</v>
      </c>
      <c r="BA57" s="111"/>
      <c r="BB57" s="140"/>
      <c r="BC57" s="141">
        <f t="shared" si="1271"/>
        <v>0</v>
      </c>
      <c r="BD57" s="323">
        <f t="shared" si="1246"/>
        <v>0</v>
      </c>
      <c r="BE57" s="431">
        <f t="shared" si="1272"/>
        <v>0</v>
      </c>
      <c r="BF57" s="432">
        <f t="shared" si="1273"/>
        <v>0</v>
      </c>
      <c r="BG57" s="138">
        <f t="shared" si="1274"/>
        <v>0</v>
      </c>
      <c r="BH57" s="433">
        <f t="shared" si="1250"/>
        <v>9</v>
      </c>
      <c r="BI57" s="139">
        <f t="shared" si="1275"/>
        <v>0</v>
      </c>
      <c r="BJ57" s="111">
        <f t="shared" si="1276"/>
        <v>0</v>
      </c>
      <c r="BK57" s="111"/>
      <c r="BL57" s="140"/>
      <c r="BM57" s="141">
        <f t="shared" si="1277"/>
        <v>0</v>
      </c>
      <c r="BN57" s="323">
        <f t="shared" si="1246"/>
        <v>0</v>
      </c>
      <c r="BO57" s="431">
        <f t="shared" si="1278"/>
        <v>0</v>
      </c>
      <c r="BP57" s="432">
        <f t="shared" si="1279"/>
        <v>0</v>
      </c>
      <c r="BQ57" s="138">
        <f t="shared" si="1280"/>
        <v>0</v>
      </c>
      <c r="BR57" s="433">
        <f t="shared" si="1250"/>
        <v>9</v>
      </c>
      <c r="BS57" s="139">
        <f t="shared" si="1281"/>
        <v>0</v>
      </c>
      <c r="BT57" s="111">
        <f t="shared" si="1282"/>
        <v>0</v>
      </c>
      <c r="BU57" s="111"/>
      <c r="BV57" s="140"/>
      <c r="BW57" s="141">
        <f t="shared" si="1283"/>
        <v>0</v>
      </c>
      <c r="BX57" s="323">
        <f t="shared" si="1246"/>
        <v>0</v>
      </c>
      <c r="BY57" s="431">
        <f t="shared" si="1284"/>
        <v>0</v>
      </c>
      <c r="BZ57" s="432">
        <f t="shared" si="1285"/>
        <v>0</v>
      </c>
      <c r="CA57" s="138">
        <f t="shared" si="1286"/>
        <v>0</v>
      </c>
      <c r="CB57" s="433">
        <f t="shared" si="1250"/>
        <v>9</v>
      </c>
      <c r="CC57" s="139">
        <f t="shared" si="1287"/>
        <v>0</v>
      </c>
      <c r="CD57" s="111">
        <f t="shared" si="1288"/>
        <v>0</v>
      </c>
      <c r="CE57" s="111"/>
      <c r="CF57" s="140"/>
      <c r="CG57" s="141">
        <f t="shared" si="1289"/>
        <v>0</v>
      </c>
      <c r="CH57" s="323">
        <f t="shared" si="1290"/>
        <v>0</v>
      </c>
      <c r="CI57" s="431">
        <f t="shared" si="1291"/>
        <v>0</v>
      </c>
      <c r="CJ57" s="432">
        <f t="shared" si="1292"/>
        <v>0</v>
      </c>
      <c r="CK57" s="138">
        <f t="shared" si="1293"/>
        <v>0</v>
      </c>
      <c r="CL57" s="433">
        <f t="shared" si="1294"/>
        <v>9</v>
      </c>
      <c r="CM57" s="139">
        <f t="shared" si="1295"/>
        <v>0</v>
      </c>
      <c r="CN57" s="111">
        <f t="shared" si="1296"/>
        <v>0</v>
      </c>
      <c r="CO57" s="111"/>
      <c r="CP57" s="140"/>
      <c r="CQ57" s="141">
        <f t="shared" si="1297"/>
        <v>0</v>
      </c>
      <c r="CR57" s="323">
        <f t="shared" si="1290"/>
        <v>0</v>
      </c>
      <c r="CS57" s="431">
        <f t="shared" si="1298"/>
        <v>0</v>
      </c>
      <c r="CT57" s="432">
        <f t="shared" si="1299"/>
        <v>0</v>
      </c>
      <c r="CU57" s="138">
        <f t="shared" si="1300"/>
        <v>0</v>
      </c>
      <c r="CV57" s="433">
        <f t="shared" si="1294"/>
        <v>9</v>
      </c>
      <c r="CW57" s="139">
        <f t="shared" si="1301"/>
        <v>0</v>
      </c>
      <c r="CX57" s="111">
        <f t="shared" si="1302"/>
        <v>0</v>
      </c>
      <c r="CY57" s="111"/>
      <c r="CZ57" s="140"/>
      <c r="DA57" s="141">
        <f t="shared" si="1303"/>
        <v>0</v>
      </c>
      <c r="DB57" s="323">
        <f t="shared" si="1290"/>
        <v>0</v>
      </c>
      <c r="DC57" s="431">
        <f t="shared" si="1304"/>
        <v>0</v>
      </c>
      <c r="DD57" s="432">
        <f t="shared" si="1305"/>
        <v>0</v>
      </c>
      <c r="DE57" s="138">
        <f t="shared" si="1306"/>
        <v>0</v>
      </c>
      <c r="DF57" s="433">
        <f t="shared" si="1294"/>
        <v>9</v>
      </c>
      <c r="DG57" s="139">
        <f t="shared" si="1307"/>
        <v>0</v>
      </c>
      <c r="DH57" s="111">
        <f t="shared" si="1308"/>
        <v>0</v>
      </c>
      <c r="DI57" s="111"/>
      <c r="DJ57" s="140"/>
      <c r="DK57" s="141">
        <f t="shared" si="1309"/>
        <v>0</v>
      </c>
      <c r="DL57" s="323">
        <f t="shared" si="1290"/>
        <v>183</v>
      </c>
      <c r="DM57" s="431">
        <f t="shared" si="1310"/>
        <v>0.48670000000000002</v>
      </c>
      <c r="DN57" s="432">
        <f t="shared" si="1311"/>
        <v>20830.759999999998</v>
      </c>
      <c r="DO57" s="138">
        <f t="shared" si="1312"/>
        <v>113.82928962</v>
      </c>
      <c r="DP57" s="433">
        <f t="shared" si="1294"/>
        <v>9</v>
      </c>
      <c r="DQ57" s="139">
        <f t="shared" si="1313"/>
        <v>1024.46361</v>
      </c>
      <c r="DR57" s="111">
        <f t="shared" si="1314"/>
        <v>187476.84</v>
      </c>
      <c r="DS57" s="111"/>
      <c r="DT57" s="140"/>
      <c r="DU57" s="141">
        <f t="shared" si="1315"/>
        <v>1.1435</v>
      </c>
      <c r="DV57" s="323">
        <f t="shared" si="1290"/>
        <v>0</v>
      </c>
      <c r="DW57" s="431">
        <f t="shared" si="1316"/>
        <v>0</v>
      </c>
      <c r="DX57" s="432">
        <f t="shared" si="1317"/>
        <v>0</v>
      </c>
      <c r="DY57" s="138">
        <f t="shared" si="1318"/>
        <v>0</v>
      </c>
      <c r="DZ57" s="433">
        <f t="shared" si="1294"/>
        <v>9</v>
      </c>
      <c r="EA57" s="139">
        <f t="shared" si="1319"/>
        <v>0</v>
      </c>
      <c r="EB57" s="111">
        <f t="shared" si="1320"/>
        <v>0</v>
      </c>
      <c r="EC57" s="111"/>
      <c r="ED57" s="140"/>
      <c r="EE57" s="141">
        <f t="shared" si="1321"/>
        <v>0</v>
      </c>
      <c r="EF57" s="323">
        <f t="shared" si="1290"/>
        <v>0</v>
      </c>
      <c r="EG57" s="431">
        <f t="shared" si="1322"/>
        <v>0</v>
      </c>
      <c r="EH57" s="432">
        <f t="shared" si="1323"/>
        <v>0</v>
      </c>
      <c r="EI57" s="138">
        <f t="shared" si="1324"/>
        <v>0</v>
      </c>
      <c r="EJ57" s="433">
        <f t="shared" si="1294"/>
        <v>9</v>
      </c>
      <c r="EK57" s="139">
        <f t="shared" si="1325"/>
        <v>0</v>
      </c>
      <c r="EL57" s="111">
        <f t="shared" si="1326"/>
        <v>0</v>
      </c>
      <c r="EM57" s="111"/>
      <c r="EN57" s="140"/>
      <c r="EO57" s="141">
        <f t="shared" si="1327"/>
        <v>0</v>
      </c>
      <c r="EP57" s="323">
        <f t="shared" si="1290"/>
        <v>0</v>
      </c>
      <c r="EQ57" s="431">
        <f t="shared" si="1328"/>
        <v>0</v>
      </c>
      <c r="ER57" s="432">
        <f t="shared" si="1329"/>
        <v>0</v>
      </c>
      <c r="ES57" s="138">
        <f t="shared" si="1330"/>
        <v>0</v>
      </c>
      <c r="ET57" s="433">
        <f t="shared" si="1294"/>
        <v>9</v>
      </c>
      <c r="EU57" s="139">
        <f t="shared" si="1331"/>
        <v>0</v>
      </c>
      <c r="EV57" s="111">
        <f t="shared" si="1332"/>
        <v>0</v>
      </c>
      <c r="EW57" s="111"/>
      <c r="EX57" s="140"/>
      <c r="EY57" s="141">
        <f t="shared" si="1333"/>
        <v>0</v>
      </c>
      <c r="EZ57" s="323">
        <f t="shared" si="1334"/>
        <v>0</v>
      </c>
      <c r="FA57" s="431">
        <f t="shared" si="1335"/>
        <v>0</v>
      </c>
      <c r="FB57" s="432">
        <f t="shared" si="1336"/>
        <v>0</v>
      </c>
      <c r="FC57" s="138">
        <f t="shared" si="1337"/>
        <v>0</v>
      </c>
      <c r="FD57" s="433">
        <f t="shared" si="1338"/>
        <v>9</v>
      </c>
      <c r="FE57" s="139">
        <f t="shared" si="1339"/>
        <v>0</v>
      </c>
      <c r="FF57" s="111">
        <f t="shared" si="1340"/>
        <v>0</v>
      </c>
      <c r="FG57" s="111"/>
      <c r="FH57" s="140"/>
      <c r="FI57" s="141">
        <f t="shared" si="1341"/>
        <v>0</v>
      </c>
      <c r="FJ57" s="323">
        <f t="shared" si="1334"/>
        <v>0</v>
      </c>
      <c r="FK57" s="431">
        <f t="shared" si="1342"/>
        <v>0</v>
      </c>
      <c r="FL57" s="432">
        <f t="shared" si="1343"/>
        <v>0</v>
      </c>
      <c r="FM57" s="138">
        <f t="shared" si="1344"/>
        <v>0</v>
      </c>
      <c r="FN57" s="433">
        <f t="shared" si="1338"/>
        <v>9</v>
      </c>
      <c r="FO57" s="139">
        <f t="shared" si="1345"/>
        <v>0</v>
      </c>
      <c r="FP57" s="111">
        <f t="shared" si="1346"/>
        <v>0</v>
      </c>
      <c r="FQ57" s="111"/>
      <c r="FR57" s="140"/>
      <c r="FS57" s="141">
        <f t="shared" si="1347"/>
        <v>0</v>
      </c>
      <c r="FT57" s="323">
        <f t="shared" si="1334"/>
        <v>0</v>
      </c>
      <c r="FU57" s="431">
        <f t="shared" si="1348"/>
        <v>0</v>
      </c>
      <c r="FV57" s="432">
        <f t="shared" si="1349"/>
        <v>0</v>
      </c>
      <c r="FW57" s="138">
        <f t="shared" si="1350"/>
        <v>0</v>
      </c>
      <c r="FX57" s="433">
        <f t="shared" si="1338"/>
        <v>9</v>
      </c>
      <c r="FY57" s="139">
        <f t="shared" si="1351"/>
        <v>0</v>
      </c>
      <c r="FZ57" s="111">
        <f t="shared" si="1352"/>
        <v>0</v>
      </c>
      <c r="GA57" s="111"/>
      <c r="GB57" s="140"/>
      <c r="GC57" s="141">
        <f t="shared" si="1353"/>
        <v>0</v>
      </c>
      <c r="GD57" s="323">
        <f t="shared" si="1334"/>
        <v>0</v>
      </c>
      <c r="GE57" s="431">
        <f t="shared" si="1354"/>
        <v>0</v>
      </c>
      <c r="GF57" s="432">
        <f t="shared" si="1355"/>
        <v>0</v>
      </c>
      <c r="GG57" s="138">
        <f t="shared" si="1356"/>
        <v>0</v>
      </c>
      <c r="GH57" s="433">
        <f t="shared" si="1338"/>
        <v>9</v>
      </c>
      <c r="GI57" s="139">
        <f t="shared" si="1357"/>
        <v>0</v>
      </c>
      <c r="GJ57" s="111">
        <f t="shared" si="1358"/>
        <v>0</v>
      </c>
      <c r="GK57" s="111"/>
      <c r="GL57" s="140"/>
      <c r="GM57" s="141">
        <f t="shared" si="1359"/>
        <v>0</v>
      </c>
      <c r="GN57" s="323">
        <f t="shared" si="1334"/>
        <v>0</v>
      </c>
      <c r="GO57" s="431">
        <f t="shared" si="1360"/>
        <v>0</v>
      </c>
      <c r="GP57" s="432">
        <f t="shared" si="1361"/>
        <v>0</v>
      </c>
      <c r="GQ57" s="138">
        <f t="shared" si="1362"/>
        <v>0</v>
      </c>
      <c r="GR57" s="433">
        <f t="shared" si="1338"/>
        <v>9</v>
      </c>
      <c r="GS57" s="139">
        <f t="shared" si="1363"/>
        <v>0</v>
      </c>
      <c r="GT57" s="111">
        <f t="shared" si="1364"/>
        <v>0</v>
      </c>
      <c r="GU57" s="111"/>
      <c r="GV57" s="140"/>
      <c r="GW57" s="141">
        <f t="shared" si="1365"/>
        <v>0</v>
      </c>
      <c r="GX57" s="323">
        <f t="shared" si="1334"/>
        <v>0</v>
      </c>
      <c r="GY57" s="431">
        <f t="shared" si="1366"/>
        <v>0</v>
      </c>
      <c r="GZ57" s="432">
        <f t="shared" si="1367"/>
        <v>0</v>
      </c>
      <c r="HA57" s="138">
        <f t="shared" si="1368"/>
        <v>0</v>
      </c>
      <c r="HB57" s="433">
        <f t="shared" si="1338"/>
        <v>9</v>
      </c>
      <c r="HC57" s="139">
        <f t="shared" si="1369"/>
        <v>0</v>
      </c>
      <c r="HD57" s="111">
        <f t="shared" si="1370"/>
        <v>0</v>
      </c>
      <c r="HE57" s="111"/>
      <c r="HF57" s="140"/>
      <c r="HG57" s="141">
        <f t="shared" si="1371"/>
        <v>0</v>
      </c>
      <c r="HH57" s="323">
        <f t="shared" si="1334"/>
        <v>0</v>
      </c>
      <c r="HI57" s="431">
        <f t="shared" si="1372"/>
        <v>0</v>
      </c>
      <c r="HJ57" s="432">
        <f t="shared" si="1373"/>
        <v>0</v>
      </c>
      <c r="HK57" s="138">
        <f t="shared" si="1374"/>
        <v>0</v>
      </c>
      <c r="HL57" s="433">
        <f t="shared" si="1338"/>
        <v>9</v>
      </c>
      <c r="HM57" s="139">
        <f t="shared" si="1375"/>
        <v>0</v>
      </c>
      <c r="HN57" s="111">
        <f t="shared" si="1376"/>
        <v>0</v>
      </c>
      <c r="HO57" s="111"/>
      <c r="HP57" s="140"/>
      <c r="HQ57" s="141">
        <f t="shared" si="1377"/>
        <v>0</v>
      </c>
      <c r="HR57" s="323">
        <f t="shared" si="1378"/>
        <v>0</v>
      </c>
      <c r="HS57" s="431">
        <f t="shared" si="1379"/>
        <v>0</v>
      </c>
      <c r="HT57" s="432">
        <f t="shared" si="1380"/>
        <v>0</v>
      </c>
      <c r="HU57" s="138">
        <f t="shared" si="1381"/>
        <v>0</v>
      </c>
      <c r="HV57" s="433">
        <f t="shared" si="1382"/>
        <v>9</v>
      </c>
      <c r="HW57" s="139">
        <f t="shared" si="1383"/>
        <v>0</v>
      </c>
      <c r="HX57" s="111">
        <f t="shared" si="1384"/>
        <v>0</v>
      </c>
      <c r="HY57" s="111"/>
      <c r="HZ57" s="140"/>
      <c r="IA57" s="141">
        <f t="shared" si="1385"/>
        <v>0</v>
      </c>
      <c r="IB57" s="323">
        <f t="shared" si="1378"/>
        <v>0</v>
      </c>
      <c r="IC57" s="431">
        <f t="shared" si="1386"/>
        <v>0</v>
      </c>
      <c r="ID57" s="432">
        <f t="shared" si="1387"/>
        <v>0</v>
      </c>
      <c r="IE57" s="138">
        <f t="shared" si="1388"/>
        <v>0</v>
      </c>
      <c r="IF57" s="433">
        <f t="shared" si="1382"/>
        <v>9</v>
      </c>
      <c r="IG57" s="139">
        <f t="shared" si="1389"/>
        <v>0</v>
      </c>
      <c r="IH57" s="111">
        <f t="shared" si="1390"/>
        <v>0</v>
      </c>
      <c r="II57" s="111"/>
      <c r="IJ57" s="140"/>
      <c r="IK57" s="141">
        <f t="shared" si="1391"/>
        <v>0</v>
      </c>
      <c r="IL57" s="323">
        <f t="shared" si="1378"/>
        <v>0</v>
      </c>
      <c r="IM57" s="431">
        <f t="shared" si="1392"/>
        <v>0</v>
      </c>
      <c r="IN57" s="432">
        <f t="shared" si="1393"/>
        <v>0</v>
      </c>
      <c r="IO57" s="138">
        <f t="shared" si="1394"/>
        <v>0</v>
      </c>
      <c r="IP57" s="433">
        <f t="shared" si="1382"/>
        <v>9</v>
      </c>
      <c r="IQ57" s="139">
        <f t="shared" si="1395"/>
        <v>0</v>
      </c>
      <c r="IR57" s="111">
        <f t="shared" si="1396"/>
        <v>0</v>
      </c>
      <c r="IS57" s="111"/>
      <c r="IT57" s="140"/>
      <c r="IU57" s="141">
        <f t="shared" si="1397"/>
        <v>0</v>
      </c>
      <c r="IV57" s="323">
        <f t="shared" si="1378"/>
        <v>0</v>
      </c>
      <c r="IW57" s="431">
        <f t="shared" si="1398"/>
        <v>0</v>
      </c>
      <c r="IX57" s="432">
        <f t="shared" si="1399"/>
        <v>0</v>
      </c>
      <c r="IY57" s="138">
        <f t="shared" si="1400"/>
        <v>0</v>
      </c>
      <c r="IZ57" s="433">
        <f t="shared" si="1382"/>
        <v>9</v>
      </c>
      <c r="JA57" s="139">
        <f t="shared" si="1401"/>
        <v>0</v>
      </c>
      <c r="JB57" s="111">
        <f t="shared" si="1402"/>
        <v>0</v>
      </c>
      <c r="JC57" s="111"/>
      <c r="JD57" s="140"/>
      <c r="JE57" s="141">
        <f t="shared" si="1403"/>
        <v>0</v>
      </c>
      <c r="JF57" s="323">
        <f t="shared" si="1378"/>
        <v>0</v>
      </c>
      <c r="JG57" s="431">
        <f t="shared" si="1404"/>
        <v>0</v>
      </c>
      <c r="JH57" s="432">
        <f t="shared" si="1405"/>
        <v>0</v>
      </c>
      <c r="JI57" s="138">
        <f t="shared" si="1406"/>
        <v>0</v>
      </c>
      <c r="JJ57" s="433">
        <f t="shared" si="1382"/>
        <v>9</v>
      </c>
      <c r="JK57" s="139">
        <f t="shared" si="1407"/>
        <v>0</v>
      </c>
      <c r="JL57" s="111">
        <f t="shared" si="1408"/>
        <v>0</v>
      </c>
      <c r="JM57" s="111"/>
      <c r="JN57" s="140"/>
      <c r="JO57" s="141">
        <f t="shared" si="1409"/>
        <v>0</v>
      </c>
      <c r="JP57" s="323">
        <f t="shared" si="1378"/>
        <v>0</v>
      </c>
      <c r="JQ57" s="431">
        <f t="shared" si="1410"/>
        <v>0</v>
      </c>
      <c r="JR57" s="432">
        <f t="shared" si="1411"/>
        <v>0</v>
      </c>
      <c r="JS57" s="138">
        <f t="shared" si="1412"/>
        <v>0</v>
      </c>
      <c r="JT57" s="433">
        <f t="shared" si="1382"/>
        <v>9</v>
      </c>
      <c r="JU57" s="139">
        <f t="shared" si="1413"/>
        <v>0</v>
      </c>
      <c r="JV57" s="111">
        <f t="shared" si="1414"/>
        <v>0</v>
      </c>
      <c r="JW57" s="111"/>
      <c r="JX57" s="140"/>
      <c r="JY57" s="141">
        <f t="shared" si="1415"/>
        <v>0</v>
      </c>
      <c r="JZ57" s="323">
        <f t="shared" si="1378"/>
        <v>0</v>
      </c>
      <c r="KA57" s="431">
        <f t="shared" si="1416"/>
        <v>0</v>
      </c>
      <c r="KB57" s="432">
        <f t="shared" si="1417"/>
        <v>0</v>
      </c>
      <c r="KC57" s="138">
        <f t="shared" si="1418"/>
        <v>0</v>
      </c>
      <c r="KD57" s="433">
        <f t="shared" si="1382"/>
        <v>9</v>
      </c>
      <c r="KE57" s="139">
        <f t="shared" si="1419"/>
        <v>0</v>
      </c>
      <c r="KF57" s="111">
        <f t="shared" si="1420"/>
        <v>0</v>
      </c>
      <c r="KG57" s="111"/>
      <c r="KH57" s="140"/>
      <c r="KI57" s="141">
        <f t="shared" si="1421"/>
        <v>0</v>
      </c>
      <c r="KJ57" s="323">
        <f t="shared" si="1422"/>
        <v>0</v>
      </c>
      <c r="KK57" s="431">
        <f t="shared" si="1423"/>
        <v>0</v>
      </c>
      <c r="KL57" s="432">
        <f t="shared" si="1424"/>
        <v>0</v>
      </c>
      <c r="KM57" s="138">
        <f t="shared" si="1425"/>
        <v>0</v>
      </c>
      <c r="KN57" s="433">
        <f t="shared" si="1426"/>
        <v>9</v>
      </c>
      <c r="KO57" s="139">
        <f t="shared" si="1427"/>
        <v>0</v>
      </c>
      <c r="KP57" s="111">
        <f t="shared" si="1428"/>
        <v>0</v>
      </c>
      <c r="KQ57" s="111"/>
      <c r="KR57" s="140"/>
      <c r="KS57" s="141">
        <f t="shared" si="1429"/>
        <v>0</v>
      </c>
      <c r="KT57" s="323">
        <f t="shared" si="1422"/>
        <v>0</v>
      </c>
      <c r="KU57" s="431" t="e">
        <f t="shared" si="1430"/>
        <v>#DIV/0!</v>
      </c>
      <c r="KV57" s="432" t="e">
        <f t="shared" si="1431"/>
        <v>#DIV/0!</v>
      </c>
      <c r="KW57" s="138">
        <f t="shared" si="1432"/>
        <v>0</v>
      </c>
      <c r="KX57" s="433">
        <f t="shared" si="1426"/>
        <v>0</v>
      </c>
      <c r="KY57" s="139">
        <f t="shared" si="1433"/>
        <v>0</v>
      </c>
      <c r="KZ57" s="111">
        <f t="shared" si="1434"/>
        <v>0</v>
      </c>
      <c r="LA57" s="111"/>
      <c r="LB57" s="140"/>
      <c r="LC57" s="141">
        <f t="shared" si="1435"/>
        <v>0</v>
      </c>
      <c r="LD57" s="322">
        <f t="shared" si="1235"/>
        <v>183</v>
      </c>
      <c r="LE57" s="431">
        <f t="shared" si="1236"/>
        <v>6.8999999999999999E-3</v>
      </c>
      <c r="LF57" s="432">
        <f t="shared" si="1237"/>
        <v>18216.689999999999</v>
      </c>
      <c r="LG57" s="138">
        <f t="shared" si="1238"/>
        <v>99.544754100000006</v>
      </c>
      <c r="LH57" s="433">
        <f t="shared" si="1239"/>
        <v>9</v>
      </c>
      <c r="LI57" s="139">
        <f t="shared" si="1240"/>
        <v>895.90278999999998</v>
      </c>
      <c r="LJ57" s="111">
        <f t="shared" si="1241"/>
        <v>163950.21</v>
      </c>
      <c r="LK57" s="111"/>
      <c r="LL57" s="140"/>
    </row>
    <row r="58" spans="1:324" ht="18" customHeight="1">
      <c r="A58" s="613"/>
      <c r="B58" s="94" t="s">
        <v>716</v>
      </c>
      <c r="C58" s="12" t="s">
        <v>840</v>
      </c>
      <c r="D58" s="12" t="s">
        <v>422</v>
      </c>
      <c r="E58" s="4" t="s">
        <v>33</v>
      </c>
      <c r="F58" s="323">
        <f t="shared" si="1245"/>
        <v>0</v>
      </c>
      <c r="G58" s="431">
        <f t="shared" si="1242"/>
        <v>0</v>
      </c>
      <c r="H58" s="432">
        <f t="shared" si="1243"/>
        <v>0</v>
      </c>
      <c r="I58" s="138">
        <f t="shared" si="1016"/>
        <v>0</v>
      </c>
      <c r="J58" s="433">
        <f t="shared" si="1244"/>
        <v>9</v>
      </c>
      <c r="K58" s="139">
        <f t="shared" si="1017"/>
        <v>0</v>
      </c>
      <c r="L58" s="111">
        <f t="shared" si="1018"/>
        <v>0</v>
      </c>
      <c r="M58" s="111"/>
      <c r="N58" s="140"/>
      <c r="O58" s="141" t="e">
        <f t="shared" si="1019"/>
        <v>#DIV/0!</v>
      </c>
      <c r="P58" s="323">
        <f t="shared" si="1246"/>
        <v>0</v>
      </c>
      <c r="Q58" s="431">
        <f t="shared" si="1247"/>
        <v>0</v>
      </c>
      <c r="R58" s="432">
        <f t="shared" si="1248"/>
        <v>0</v>
      </c>
      <c r="S58" s="138">
        <f t="shared" si="1249"/>
        <v>0</v>
      </c>
      <c r="T58" s="433">
        <f t="shared" si="1250"/>
        <v>9</v>
      </c>
      <c r="U58" s="139">
        <f t="shared" si="1251"/>
        <v>0</v>
      </c>
      <c r="V58" s="111">
        <f t="shared" si="1252"/>
        <v>0</v>
      </c>
      <c r="W58" s="111"/>
      <c r="X58" s="140"/>
      <c r="Y58" s="141" t="e">
        <f t="shared" si="1253"/>
        <v>#DIV/0!</v>
      </c>
      <c r="Z58" s="323">
        <f t="shared" si="1246"/>
        <v>0</v>
      </c>
      <c r="AA58" s="431">
        <f t="shared" si="1254"/>
        <v>0</v>
      </c>
      <c r="AB58" s="432">
        <f t="shared" si="1255"/>
        <v>0</v>
      </c>
      <c r="AC58" s="138">
        <f t="shared" si="1256"/>
        <v>0</v>
      </c>
      <c r="AD58" s="433">
        <f t="shared" si="1250"/>
        <v>9</v>
      </c>
      <c r="AE58" s="139">
        <f t="shared" si="1257"/>
        <v>0</v>
      </c>
      <c r="AF58" s="111">
        <f t="shared" si="1258"/>
        <v>0</v>
      </c>
      <c r="AG58" s="111"/>
      <c r="AH58" s="140"/>
      <c r="AI58" s="141" t="e">
        <f t="shared" si="1259"/>
        <v>#DIV/0!</v>
      </c>
      <c r="AJ58" s="323">
        <f t="shared" si="1246"/>
        <v>0</v>
      </c>
      <c r="AK58" s="431">
        <f t="shared" si="1260"/>
        <v>0</v>
      </c>
      <c r="AL58" s="432">
        <f t="shared" si="1261"/>
        <v>0</v>
      </c>
      <c r="AM58" s="138">
        <f t="shared" si="1262"/>
        <v>0</v>
      </c>
      <c r="AN58" s="433">
        <f t="shared" si="1250"/>
        <v>9</v>
      </c>
      <c r="AO58" s="139">
        <f t="shared" si="1263"/>
        <v>0</v>
      </c>
      <c r="AP58" s="111">
        <f t="shared" si="1264"/>
        <v>0</v>
      </c>
      <c r="AQ58" s="111"/>
      <c r="AR58" s="140"/>
      <c r="AS58" s="141" t="e">
        <f t="shared" si="1265"/>
        <v>#DIV/0!</v>
      </c>
      <c r="AT58" s="323">
        <f t="shared" si="1246"/>
        <v>0</v>
      </c>
      <c r="AU58" s="431">
        <f t="shared" si="1266"/>
        <v>0</v>
      </c>
      <c r="AV58" s="432">
        <f t="shared" si="1267"/>
        <v>0</v>
      </c>
      <c r="AW58" s="138">
        <f t="shared" si="1268"/>
        <v>0</v>
      </c>
      <c r="AX58" s="433">
        <f t="shared" si="1250"/>
        <v>9</v>
      </c>
      <c r="AY58" s="139">
        <f t="shared" si="1269"/>
        <v>0</v>
      </c>
      <c r="AZ58" s="111">
        <f t="shared" si="1270"/>
        <v>0</v>
      </c>
      <c r="BA58" s="111"/>
      <c r="BB58" s="140"/>
      <c r="BC58" s="141" t="e">
        <f t="shared" si="1271"/>
        <v>#DIV/0!</v>
      </c>
      <c r="BD58" s="323">
        <f t="shared" si="1246"/>
        <v>0</v>
      </c>
      <c r="BE58" s="431">
        <f t="shared" si="1272"/>
        <v>0</v>
      </c>
      <c r="BF58" s="432">
        <f t="shared" si="1273"/>
        <v>0</v>
      </c>
      <c r="BG58" s="138">
        <f t="shared" si="1274"/>
        <v>0</v>
      </c>
      <c r="BH58" s="433">
        <f t="shared" si="1250"/>
        <v>9</v>
      </c>
      <c r="BI58" s="139">
        <f t="shared" si="1275"/>
        <v>0</v>
      </c>
      <c r="BJ58" s="111">
        <f t="shared" si="1276"/>
        <v>0</v>
      </c>
      <c r="BK58" s="111"/>
      <c r="BL58" s="140"/>
      <c r="BM58" s="141" t="e">
        <f t="shared" si="1277"/>
        <v>#DIV/0!</v>
      </c>
      <c r="BN58" s="323">
        <f t="shared" si="1246"/>
        <v>0</v>
      </c>
      <c r="BO58" s="431">
        <f t="shared" si="1278"/>
        <v>0</v>
      </c>
      <c r="BP58" s="432">
        <f t="shared" si="1279"/>
        <v>0</v>
      </c>
      <c r="BQ58" s="138">
        <f t="shared" si="1280"/>
        <v>0</v>
      </c>
      <c r="BR58" s="433">
        <f t="shared" si="1250"/>
        <v>9</v>
      </c>
      <c r="BS58" s="139">
        <f t="shared" si="1281"/>
        <v>0</v>
      </c>
      <c r="BT58" s="111">
        <f t="shared" si="1282"/>
        <v>0</v>
      </c>
      <c r="BU58" s="111"/>
      <c r="BV58" s="140"/>
      <c r="BW58" s="141" t="e">
        <f t="shared" si="1283"/>
        <v>#DIV/0!</v>
      </c>
      <c r="BX58" s="323">
        <f t="shared" si="1246"/>
        <v>0</v>
      </c>
      <c r="BY58" s="431">
        <f t="shared" si="1284"/>
        <v>0</v>
      </c>
      <c r="BZ58" s="432">
        <f t="shared" si="1285"/>
        <v>0</v>
      </c>
      <c r="CA58" s="138">
        <f t="shared" si="1286"/>
        <v>0</v>
      </c>
      <c r="CB58" s="433">
        <f t="shared" si="1250"/>
        <v>9</v>
      </c>
      <c r="CC58" s="139">
        <f t="shared" si="1287"/>
        <v>0</v>
      </c>
      <c r="CD58" s="111">
        <f t="shared" si="1288"/>
        <v>0</v>
      </c>
      <c r="CE58" s="111"/>
      <c r="CF58" s="140"/>
      <c r="CG58" s="141" t="e">
        <f t="shared" si="1289"/>
        <v>#DIV/0!</v>
      </c>
      <c r="CH58" s="323">
        <f t="shared" si="1290"/>
        <v>0</v>
      </c>
      <c r="CI58" s="431">
        <f t="shared" si="1291"/>
        <v>0</v>
      </c>
      <c r="CJ58" s="432">
        <f t="shared" si="1292"/>
        <v>0</v>
      </c>
      <c r="CK58" s="138">
        <f t="shared" si="1293"/>
        <v>0</v>
      </c>
      <c r="CL58" s="433">
        <f t="shared" si="1294"/>
        <v>9</v>
      </c>
      <c r="CM58" s="139">
        <f t="shared" si="1295"/>
        <v>0</v>
      </c>
      <c r="CN58" s="111">
        <f t="shared" si="1296"/>
        <v>0</v>
      </c>
      <c r="CO58" s="111"/>
      <c r="CP58" s="140"/>
      <c r="CQ58" s="141" t="e">
        <f t="shared" si="1297"/>
        <v>#DIV/0!</v>
      </c>
      <c r="CR58" s="323">
        <f t="shared" si="1290"/>
        <v>0</v>
      </c>
      <c r="CS58" s="431">
        <f t="shared" si="1298"/>
        <v>0</v>
      </c>
      <c r="CT58" s="432">
        <f t="shared" si="1299"/>
        <v>0</v>
      </c>
      <c r="CU58" s="138">
        <f t="shared" si="1300"/>
        <v>0</v>
      </c>
      <c r="CV58" s="433">
        <f t="shared" si="1294"/>
        <v>9</v>
      </c>
      <c r="CW58" s="139">
        <f t="shared" si="1301"/>
        <v>0</v>
      </c>
      <c r="CX58" s="111">
        <f t="shared" si="1302"/>
        <v>0</v>
      </c>
      <c r="CY58" s="111"/>
      <c r="CZ58" s="140"/>
      <c r="DA58" s="141" t="e">
        <f t="shared" si="1303"/>
        <v>#DIV/0!</v>
      </c>
      <c r="DB58" s="323">
        <f t="shared" si="1290"/>
        <v>0</v>
      </c>
      <c r="DC58" s="431">
        <f t="shared" si="1304"/>
        <v>0</v>
      </c>
      <c r="DD58" s="432">
        <f t="shared" si="1305"/>
        <v>0</v>
      </c>
      <c r="DE58" s="138">
        <f t="shared" si="1306"/>
        <v>0</v>
      </c>
      <c r="DF58" s="433">
        <f t="shared" si="1294"/>
        <v>9</v>
      </c>
      <c r="DG58" s="139">
        <f t="shared" si="1307"/>
        <v>0</v>
      </c>
      <c r="DH58" s="111">
        <f t="shared" si="1308"/>
        <v>0</v>
      </c>
      <c r="DI58" s="111"/>
      <c r="DJ58" s="140"/>
      <c r="DK58" s="141" t="e">
        <f t="shared" si="1309"/>
        <v>#DIV/0!</v>
      </c>
      <c r="DL58" s="323">
        <f t="shared" si="1290"/>
        <v>0</v>
      </c>
      <c r="DM58" s="431">
        <f t="shared" si="1310"/>
        <v>0</v>
      </c>
      <c r="DN58" s="432">
        <f t="shared" si="1311"/>
        <v>0</v>
      </c>
      <c r="DO58" s="138">
        <f t="shared" si="1312"/>
        <v>0</v>
      </c>
      <c r="DP58" s="433">
        <f t="shared" si="1294"/>
        <v>9</v>
      </c>
      <c r="DQ58" s="139">
        <f t="shared" si="1313"/>
        <v>0</v>
      </c>
      <c r="DR58" s="111">
        <f t="shared" si="1314"/>
        <v>0</v>
      </c>
      <c r="DS58" s="111"/>
      <c r="DT58" s="140"/>
      <c r="DU58" s="141" t="e">
        <f t="shared" si="1315"/>
        <v>#DIV/0!</v>
      </c>
      <c r="DV58" s="323">
        <f t="shared" si="1290"/>
        <v>0</v>
      </c>
      <c r="DW58" s="431">
        <f t="shared" si="1316"/>
        <v>0</v>
      </c>
      <c r="DX58" s="432">
        <f t="shared" si="1317"/>
        <v>0</v>
      </c>
      <c r="DY58" s="138">
        <f t="shared" si="1318"/>
        <v>0</v>
      </c>
      <c r="DZ58" s="433">
        <f t="shared" si="1294"/>
        <v>9</v>
      </c>
      <c r="EA58" s="139">
        <f t="shared" si="1319"/>
        <v>0</v>
      </c>
      <c r="EB58" s="111">
        <f t="shared" si="1320"/>
        <v>0</v>
      </c>
      <c r="EC58" s="111"/>
      <c r="ED58" s="140"/>
      <c r="EE58" s="141" t="e">
        <f t="shared" si="1321"/>
        <v>#DIV/0!</v>
      </c>
      <c r="EF58" s="323">
        <f t="shared" si="1290"/>
        <v>0</v>
      </c>
      <c r="EG58" s="431">
        <f t="shared" si="1322"/>
        <v>0</v>
      </c>
      <c r="EH58" s="432">
        <f t="shared" si="1323"/>
        <v>0</v>
      </c>
      <c r="EI58" s="138">
        <f t="shared" si="1324"/>
        <v>0</v>
      </c>
      <c r="EJ58" s="433">
        <f t="shared" si="1294"/>
        <v>9</v>
      </c>
      <c r="EK58" s="139">
        <f t="shared" si="1325"/>
        <v>0</v>
      </c>
      <c r="EL58" s="111">
        <f t="shared" si="1326"/>
        <v>0</v>
      </c>
      <c r="EM58" s="111"/>
      <c r="EN58" s="140"/>
      <c r="EO58" s="141" t="e">
        <f t="shared" si="1327"/>
        <v>#DIV/0!</v>
      </c>
      <c r="EP58" s="323">
        <f t="shared" si="1290"/>
        <v>0</v>
      </c>
      <c r="EQ58" s="431">
        <f t="shared" si="1328"/>
        <v>0</v>
      </c>
      <c r="ER58" s="432">
        <f t="shared" si="1329"/>
        <v>0</v>
      </c>
      <c r="ES58" s="138">
        <f t="shared" si="1330"/>
        <v>0</v>
      </c>
      <c r="ET58" s="433">
        <f t="shared" si="1294"/>
        <v>9</v>
      </c>
      <c r="EU58" s="139">
        <f t="shared" si="1331"/>
        <v>0</v>
      </c>
      <c r="EV58" s="111">
        <f t="shared" si="1332"/>
        <v>0</v>
      </c>
      <c r="EW58" s="111"/>
      <c r="EX58" s="140"/>
      <c r="EY58" s="141" t="e">
        <f t="shared" si="1333"/>
        <v>#DIV/0!</v>
      </c>
      <c r="EZ58" s="323">
        <f t="shared" si="1334"/>
        <v>0</v>
      </c>
      <c r="FA58" s="431">
        <f t="shared" si="1335"/>
        <v>0</v>
      </c>
      <c r="FB58" s="432">
        <f t="shared" si="1336"/>
        <v>0</v>
      </c>
      <c r="FC58" s="138">
        <f t="shared" si="1337"/>
        <v>0</v>
      </c>
      <c r="FD58" s="433">
        <f t="shared" si="1338"/>
        <v>9</v>
      </c>
      <c r="FE58" s="139">
        <f t="shared" si="1339"/>
        <v>0</v>
      </c>
      <c r="FF58" s="111">
        <f t="shared" si="1340"/>
        <v>0</v>
      </c>
      <c r="FG58" s="111"/>
      <c r="FH58" s="140"/>
      <c r="FI58" s="141" t="e">
        <f t="shared" si="1341"/>
        <v>#DIV/0!</v>
      </c>
      <c r="FJ58" s="323">
        <f t="shared" si="1334"/>
        <v>0</v>
      </c>
      <c r="FK58" s="431">
        <f t="shared" si="1342"/>
        <v>0</v>
      </c>
      <c r="FL58" s="432">
        <f t="shared" si="1343"/>
        <v>0</v>
      </c>
      <c r="FM58" s="138">
        <f t="shared" si="1344"/>
        <v>0</v>
      </c>
      <c r="FN58" s="433">
        <f t="shared" si="1338"/>
        <v>9</v>
      </c>
      <c r="FO58" s="139">
        <f t="shared" si="1345"/>
        <v>0</v>
      </c>
      <c r="FP58" s="111">
        <f t="shared" si="1346"/>
        <v>0</v>
      </c>
      <c r="FQ58" s="111"/>
      <c r="FR58" s="140"/>
      <c r="FS58" s="141" t="e">
        <f t="shared" si="1347"/>
        <v>#DIV/0!</v>
      </c>
      <c r="FT58" s="323">
        <f t="shared" si="1334"/>
        <v>0</v>
      </c>
      <c r="FU58" s="431">
        <f t="shared" si="1348"/>
        <v>0</v>
      </c>
      <c r="FV58" s="432">
        <f t="shared" si="1349"/>
        <v>0</v>
      </c>
      <c r="FW58" s="138">
        <f t="shared" si="1350"/>
        <v>0</v>
      </c>
      <c r="FX58" s="433">
        <f t="shared" si="1338"/>
        <v>9</v>
      </c>
      <c r="FY58" s="139">
        <f t="shared" si="1351"/>
        <v>0</v>
      </c>
      <c r="FZ58" s="111">
        <f t="shared" si="1352"/>
        <v>0</v>
      </c>
      <c r="GA58" s="111"/>
      <c r="GB58" s="140"/>
      <c r="GC58" s="141" t="e">
        <f t="shared" si="1353"/>
        <v>#DIV/0!</v>
      </c>
      <c r="GD58" s="323">
        <f t="shared" si="1334"/>
        <v>0</v>
      </c>
      <c r="GE58" s="431">
        <f t="shared" si="1354"/>
        <v>0</v>
      </c>
      <c r="GF58" s="432">
        <f t="shared" si="1355"/>
        <v>0</v>
      </c>
      <c r="GG58" s="138">
        <f t="shared" si="1356"/>
        <v>0</v>
      </c>
      <c r="GH58" s="433">
        <f t="shared" si="1338"/>
        <v>9</v>
      </c>
      <c r="GI58" s="139">
        <f t="shared" si="1357"/>
        <v>0</v>
      </c>
      <c r="GJ58" s="111">
        <f t="shared" si="1358"/>
        <v>0</v>
      </c>
      <c r="GK58" s="111"/>
      <c r="GL58" s="140"/>
      <c r="GM58" s="141" t="e">
        <f t="shared" si="1359"/>
        <v>#DIV/0!</v>
      </c>
      <c r="GN58" s="323">
        <f t="shared" si="1334"/>
        <v>0</v>
      </c>
      <c r="GO58" s="431">
        <f t="shared" si="1360"/>
        <v>0</v>
      </c>
      <c r="GP58" s="432">
        <f t="shared" si="1361"/>
        <v>0</v>
      </c>
      <c r="GQ58" s="138">
        <f t="shared" si="1362"/>
        <v>0</v>
      </c>
      <c r="GR58" s="433">
        <f t="shared" si="1338"/>
        <v>9</v>
      </c>
      <c r="GS58" s="139">
        <f t="shared" si="1363"/>
        <v>0</v>
      </c>
      <c r="GT58" s="111">
        <f t="shared" si="1364"/>
        <v>0</v>
      </c>
      <c r="GU58" s="111"/>
      <c r="GV58" s="140"/>
      <c r="GW58" s="141" t="e">
        <f t="shared" si="1365"/>
        <v>#DIV/0!</v>
      </c>
      <c r="GX58" s="323">
        <f t="shared" si="1334"/>
        <v>0</v>
      </c>
      <c r="GY58" s="431">
        <f t="shared" si="1366"/>
        <v>0</v>
      </c>
      <c r="GZ58" s="432">
        <f t="shared" si="1367"/>
        <v>0</v>
      </c>
      <c r="HA58" s="138">
        <f t="shared" si="1368"/>
        <v>0</v>
      </c>
      <c r="HB58" s="433">
        <f t="shared" si="1338"/>
        <v>9</v>
      </c>
      <c r="HC58" s="139">
        <f t="shared" si="1369"/>
        <v>0</v>
      </c>
      <c r="HD58" s="111">
        <f t="shared" si="1370"/>
        <v>0</v>
      </c>
      <c r="HE58" s="111"/>
      <c r="HF58" s="140"/>
      <c r="HG58" s="141" t="e">
        <f t="shared" si="1371"/>
        <v>#DIV/0!</v>
      </c>
      <c r="HH58" s="323">
        <f t="shared" si="1334"/>
        <v>0</v>
      </c>
      <c r="HI58" s="431">
        <f t="shared" si="1372"/>
        <v>0</v>
      </c>
      <c r="HJ58" s="432">
        <f t="shared" si="1373"/>
        <v>0</v>
      </c>
      <c r="HK58" s="138">
        <f t="shared" si="1374"/>
        <v>0</v>
      </c>
      <c r="HL58" s="433">
        <f t="shared" si="1338"/>
        <v>9</v>
      </c>
      <c r="HM58" s="139">
        <f t="shared" si="1375"/>
        <v>0</v>
      </c>
      <c r="HN58" s="111">
        <f t="shared" si="1376"/>
        <v>0</v>
      </c>
      <c r="HO58" s="111"/>
      <c r="HP58" s="140"/>
      <c r="HQ58" s="141" t="e">
        <f t="shared" si="1377"/>
        <v>#DIV/0!</v>
      </c>
      <c r="HR58" s="323">
        <f t="shared" si="1378"/>
        <v>0</v>
      </c>
      <c r="HS58" s="431">
        <f t="shared" si="1379"/>
        <v>0</v>
      </c>
      <c r="HT58" s="432">
        <f t="shared" si="1380"/>
        <v>0</v>
      </c>
      <c r="HU58" s="138">
        <f t="shared" si="1381"/>
        <v>0</v>
      </c>
      <c r="HV58" s="433">
        <f t="shared" si="1382"/>
        <v>9</v>
      </c>
      <c r="HW58" s="139">
        <f t="shared" si="1383"/>
        <v>0</v>
      </c>
      <c r="HX58" s="111">
        <f t="shared" si="1384"/>
        <v>0</v>
      </c>
      <c r="HY58" s="111"/>
      <c r="HZ58" s="140"/>
      <c r="IA58" s="141" t="e">
        <f t="shared" si="1385"/>
        <v>#DIV/0!</v>
      </c>
      <c r="IB58" s="323">
        <f t="shared" si="1378"/>
        <v>0</v>
      </c>
      <c r="IC58" s="431">
        <f t="shared" si="1386"/>
        <v>0</v>
      </c>
      <c r="ID58" s="432">
        <f t="shared" si="1387"/>
        <v>0</v>
      </c>
      <c r="IE58" s="138">
        <f t="shared" si="1388"/>
        <v>0</v>
      </c>
      <c r="IF58" s="433">
        <f t="shared" si="1382"/>
        <v>9</v>
      </c>
      <c r="IG58" s="139">
        <f t="shared" si="1389"/>
        <v>0</v>
      </c>
      <c r="IH58" s="111">
        <f t="shared" si="1390"/>
        <v>0</v>
      </c>
      <c r="II58" s="111"/>
      <c r="IJ58" s="140"/>
      <c r="IK58" s="141" t="e">
        <f t="shared" si="1391"/>
        <v>#DIV/0!</v>
      </c>
      <c r="IL58" s="323">
        <f t="shared" si="1378"/>
        <v>0</v>
      </c>
      <c r="IM58" s="431">
        <f t="shared" si="1392"/>
        <v>0</v>
      </c>
      <c r="IN58" s="432">
        <f t="shared" si="1393"/>
        <v>0</v>
      </c>
      <c r="IO58" s="138">
        <f t="shared" si="1394"/>
        <v>0</v>
      </c>
      <c r="IP58" s="433">
        <f t="shared" si="1382"/>
        <v>9</v>
      </c>
      <c r="IQ58" s="139">
        <f t="shared" si="1395"/>
        <v>0</v>
      </c>
      <c r="IR58" s="111">
        <f t="shared" si="1396"/>
        <v>0</v>
      </c>
      <c r="IS58" s="111"/>
      <c r="IT58" s="140"/>
      <c r="IU58" s="141" t="e">
        <f t="shared" si="1397"/>
        <v>#DIV/0!</v>
      </c>
      <c r="IV58" s="323">
        <f t="shared" si="1378"/>
        <v>0</v>
      </c>
      <c r="IW58" s="431">
        <f t="shared" si="1398"/>
        <v>0</v>
      </c>
      <c r="IX58" s="432">
        <f t="shared" si="1399"/>
        <v>0</v>
      </c>
      <c r="IY58" s="138">
        <f t="shared" si="1400"/>
        <v>0</v>
      </c>
      <c r="IZ58" s="433">
        <f t="shared" si="1382"/>
        <v>9</v>
      </c>
      <c r="JA58" s="139">
        <f t="shared" si="1401"/>
        <v>0</v>
      </c>
      <c r="JB58" s="111">
        <f t="shared" si="1402"/>
        <v>0</v>
      </c>
      <c r="JC58" s="111"/>
      <c r="JD58" s="140"/>
      <c r="JE58" s="141" t="e">
        <f t="shared" si="1403"/>
        <v>#DIV/0!</v>
      </c>
      <c r="JF58" s="323">
        <f t="shared" si="1378"/>
        <v>0</v>
      </c>
      <c r="JG58" s="431">
        <f t="shared" si="1404"/>
        <v>0</v>
      </c>
      <c r="JH58" s="432">
        <f t="shared" si="1405"/>
        <v>0</v>
      </c>
      <c r="JI58" s="138">
        <f t="shared" si="1406"/>
        <v>0</v>
      </c>
      <c r="JJ58" s="433">
        <f t="shared" si="1382"/>
        <v>9</v>
      </c>
      <c r="JK58" s="139">
        <f t="shared" si="1407"/>
        <v>0</v>
      </c>
      <c r="JL58" s="111">
        <f t="shared" si="1408"/>
        <v>0</v>
      </c>
      <c r="JM58" s="111"/>
      <c r="JN58" s="140"/>
      <c r="JO58" s="141" t="e">
        <f t="shared" si="1409"/>
        <v>#DIV/0!</v>
      </c>
      <c r="JP58" s="323">
        <f t="shared" si="1378"/>
        <v>0</v>
      </c>
      <c r="JQ58" s="431">
        <f t="shared" si="1410"/>
        <v>0</v>
      </c>
      <c r="JR58" s="432">
        <f t="shared" si="1411"/>
        <v>0</v>
      </c>
      <c r="JS58" s="138">
        <f t="shared" si="1412"/>
        <v>0</v>
      </c>
      <c r="JT58" s="433">
        <f t="shared" si="1382"/>
        <v>9</v>
      </c>
      <c r="JU58" s="139">
        <f t="shared" si="1413"/>
        <v>0</v>
      </c>
      <c r="JV58" s="111">
        <f t="shared" si="1414"/>
        <v>0</v>
      </c>
      <c r="JW58" s="111"/>
      <c r="JX58" s="140"/>
      <c r="JY58" s="141" t="e">
        <f t="shared" si="1415"/>
        <v>#DIV/0!</v>
      </c>
      <c r="JZ58" s="323">
        <f t="shared" si="1378"/>
        <v>0</v>
      </c>
      <c r="KA58" s="431">
        <f t="shared" si="1416"/>
        <v>0</v>
      </c>
      <c r="KB58" s="432">
        <f t="shared" si="1417"/>
        <v>0</v>
      </c>
      <c r="KC58" s="138">
        <f t="shared" si="1418"/>
        <v>0</v>
      </c>
      <c r="KD58" s="433">
        <f t="shared" si="1382"/>
        <v>9</v>
      </c>
      <c r="KE58" s="139">
        <f t="shared" si="1419"/>
        <v>0</v>
      </c>
      <c r="KF58" s="111">
        <f t="shared" si="1420"/>
        <v>0</v>
      </c>
      <c r="KG58" s="111"/>
      <c r="KH58" s="140"/>
      <c r="KI58" s="141" t="e">
        <f t="shared" si="1421"/>
        <v>#DIV/0!</v>
      </c>
      <c r="KJ58" s="323">
        <f t="shared" si="1422"/>
        <v>0</v>
      </c>
      <c r="KK58" s="431">
        <f t="shared" si="1423"/>
        <v>0</v>
      </c>
      <c r="KL58" s="432">
        <f t="shared" si="1424"/>
        <v>0</v>
      </c>
      <c r="KM58" s="138">
        <f t="shared" si="1425"/>
        <v>0</v>
      </c>
      <c r="KN58" s="433">
        <f t="shared" si="1426"/>
        <v>9</v>
      </c>
      <c r="KO58" s="139">
        <f t="shared" si="1427"/>
        <v>0</v>
      </c>
      <c r="KP58" s="111">
        <f t="shared" si="1428"/>
        <v>0</v>
      </c>
      <c r="KQ58" s="111"/>
      <c r="KR58" s="140"/>
      <c r="KS58" s="141" t="e">
        <f t="shared" si="1429"/>
        <v>#DIV/0!</v>
      </c>
      <c r="KT58" s="323">
        <f t="shared" si="1422"/>
        <v>0</v>
      </c>
      <c r="KU58" s="431" t="e">
        <f t="shared" si="1430"/>
        <v>#DIV/0!</v>
      </c>
      <c r="KV58" s="432" t="e">
        <f t="shared" si="1431"/>
        <v>#DIV/0!</v>
      </c>
      <c r="KW58" s="138">
        <f t="shared" si="1432"/>
        <v>0</v>
      </c>
      <c r="KX58" s="433">
        <f t="shared" si="1426"/>
        <v>0</v>
      </c>
      <c r="KY58" s="139">
        <f t="shared" si="1433"/>
        <v>0</v>
      </c>
      <c r="KZ58" s="111">
        <f t="shared" si="1434"/>
        <v>0</v>
      </c>
      <c r="LA58" s="111"/>
      <c r="LB58" s="140"/>
      <c r="LC58" s="141" t="e">
        <f t="shared" si="1435"/>
        <v>#DIV/0!</v>
      </c>
      <c r="LD58" s="322">
        <f t="shared" si="1235"/>
        <v>0</v>
      </c>
      <c r="LE58" s="431">
        <f t="shared" si="1236"/>
        <v>0</v>
      </c>
      <c r="LF58" s="432">
        <f t="shared" si="1237"/>
        <v>0</v>
      </c>
      <c r="LG58" s="138">
        <f t="shared" si="1238"/>
        <v>0</v>
      </c>
      <c r="LH58" s="433">
        <f t="shared" si="1239"/>
        <v>9</v>
      </c>
      <c r="LI58" s="139">
        <f t="shared" si="1240"/>
        <v>0</v>
      </c>
      <c r="LJ58" s="111">
        <f t="shared" si="1241"/>
        <v>0</v>
      </c>
      <c r="LK58" s="111"/>
      <c r="LL58" s="140"/>
    </row>
    <row r="59" spans="1:324" ht="18" customHeight="1">
      <c r="A59" s="610"/>
      <c r="B59" s="610" t="s">
        <v>1160</v>
      </c>
      <c r="C59" s="12"/>
      <c r="D59" s="12"/>
      <c r="E59" s="4"/>
      <c r="F59" s="323"/>
      <c r="G59" s="431"/>
      <c r="H59" s="432"/>
      <c r="I59" s="138"/>
      <c r="J59" s="433"/>
      <c r="K59" s="139"/>
      <c r="L59" s="111"/>
      <c r="M59" s="111"/>
      <c r="N59" s="140"/>
      <c r="O59" s="141"/>
      <c r="P59" s="323"/>
      <c r="Q59" s="431"/>
      <c r="R59" s="432"/>
      <c r="S59" s="138"/>
      <c r="T59" s="433"/>
      <c r="U59" s="139"/>
      <c r="V59" s="111"/>
      <c r="W59" s="111"/>
      <c r="X59" s="140"/>
      <c r="Y59" s="141"/>
      <c r="Z59" s="323"/>
      <c r="AA59" s="431"/>
      <c r="AB59" s="432"/>
      <c r="AC59" s="138"/>
      <c r="AD59" s="433"/>
      <c r="AE59" s="139"/>
      <c r="AF59" s="111"/>
      <c r="AG59" s="111"/>
      <c r="AH59" s="140"/>
      <c r="AI59" s="141"/>
      <c r="AJ59" s="323"/>
      <c r="AK59" s="431"/>
      <c r="AL59" s="432"/>
      <c r="AM59" s="138"/>
      <c r="AN59" s="433"/>
      <c r="AO59" s="139"/>
      <c r="AP59" s="111"/>
      <c r="AQ59" s="111"/>
      <c r="AR59" s="140"/>
      <c r="AS59" s="141"/>
      <c r="AT59" s="323"/>
      <c r="AU59" s="431"/>
      <c r="AV59" s="432"/>
      <c r="AW59" s="138"/>
      <c r="AX59" s="433"/>
      <c r="AY59" s="139"/>
      <c r="AZ59" s="111"/>
      <c r="BA59" s="111"/>
      <c r="BB59" s="140"/>
      <c r="BC59" s="141"/>
      <c r="BD59" s="323"/>
      <c r="BE59" s="431"/>
      <c r="BF59" s="432"/>
      <c r="BG59" s="138"/>
      <c r="BH59" s="433"/>
      <c r="BI59" s="139"/>
      <c r="BJ59" s="111"/>
      <c r="BK59" s="111"/>
      <c r="BL59" s="140"/>
      <c r="BM59" s="141"/>
      <c r="BN59" s="323"/>
      <c r="BO59" s="431"/>
      <c r="BP59" s="432"/>
      <c r="BQ59" s="138"/>
      <c r="BR59" s="433"/>
      <c r="BS59" s="139"/>
      <c r="BT59" s="111"/>
      <c r="BU59" s="111"/>
      <c r="BV59" s="140"/>
      <c r="BW59" s="141"/>
      <c r="BX59" s="323"/>
      <c r="BY59" s="431"/>
      <c r="BZ59" s="432"/>
      <c r="CA59" s="138"/>
      <c r="CB59" s="433"/>
      <c r="CC59" s="139"/>
      <c r="CD59" s="111"/>
      <c r="CE59" s="111"/>
      <c r="CF59" s="140"/>
      <c r="CG59" s="141"/>
      <c r="CH59" s="323"/>
      <c r="CI59" s="431"/>
      <c r="CJ59" s="432"/>
      <c r="CK59" s="138"/>
      <c r="CL59" s="433"/>
      <c r="CM59" s="139"/>
      <c r="CN59" s="111"/>
      <c r="CO59" s="111"/>
      <c r="CP59" s="140"/>
      <c r="CQ59" s="141"/>
      <c r="CR59" s="323"/>
      <c r="CS59" s="431"/>
      <c r="CT59" s="432"/>
      <c r="CU59" s="138"/>
      <c r="CV59" s="433"/>
      <c r="CW59" s="139"/>
      <c r="CX59" s="111"/>
      <c r="CY59" s="111"/>
      <c r="CZ59" s="140"/>
      <c r="DA59" s="141"/>
      <c r="DB59" s="323"/>
      <c r="DC59" s="431"/>
      <c r="DD59" s="432"/>
      <c r="DE59" s="138"/>
      <c r="DF59" s="433"/>
      <c r="DG59" s="139"/>
      <c r="DH59" s="111"/>
      <c r="DI59" s="111"/>
      <c r="DJ59" s="140"/>
      <c r="DK59" s="141"/>
      <c r="DL59" s="323"/>
      <c r="DM59" s="431"/>
      <c r="DN59" s="432"/>
      <c r="DO59" s="138"/>
      <c r="DP59" s="433"/>
      <c r="DQ59" s="139"/>
      <c r="DR59" s="111"/>
      <c r="DS59" s="111"/>
      <c r="DT59" s="140"/>
      <c r="DU59" s="141"/>
      <c r="DV59" s="323"/>
      <c r="DW59" s="431"/>
      <c r="DX59" s="432"/>
      <c r="DY59" s="138"/>
      <c r="DZ59" s="433"/>
      <c r="EA59" s="139"/>
      <c r="EB59" s="111"/>
      <c r="EC59" s="111"/>
      <c r="ED59" s="140"/>
      <c r="EE59" s="141"/>
      <c r="EF59" s="323"/>
      <c r="EG59" s="431"/>
      <c r="EH59" s="432"/>
      <c r="EI59" s="138"/>
      <c r="EJ59" s="433"/>
      <c r="EK59" s="139"/>
      <c r="EL59" s="111"/>
      <c r="EM59" s="111"/>
      <c r="EN59" s="140"/>
      <c r="EO59" s="141"/>
      <c r="EP59" s="323"/>
      <c r="EQ59" s="431"/>
      <c r="ER59" s="432"/>
      <c r="ES59" s="138"/>
      <c r="ET59" s="433"/>
      <c r="EU59" s="139"/>
      <c r="EV59" s="111"/>
      <c r="EW59" s="111"/>
      <c r="EX59" s="140"/>
      <c r="EY59" s="141"/>
      <c r="EZ59" s="323"/>
      <c r="FA59" s="431"/>
      <c r="FB59" s="432"/>
      <c r="FC59" s="138"/>
      <c r="FD59" s="433"/>
      <c r="FE59" s="139"/>
      <c r="FF59" s="111"/>
      <c r="FG59" s="111"/>
      <c r="FH59" s="140"/>
      <c r="FI59" s="141"/>
      <c r="FJ59" s="323"/>
      <c r="FK59" s="431"/>
      <c r="FL59" s="432"/>
      <c r="FM59" s="138"/>
      <c r="FN59" s="433"/>
      <c r="FO59" s="139"/>
      <c r="FP59" s="111"/>
      <c r="FQ59" s="111"/>
      <c r="FR59" s="140"/>
      <c r="FS59" s="141"/>
      <c r="FT59" s="323"/>
      <c r="FU59" s="431"/>
      <c r="FV59" s="432"/>
      <c r="FW59" s="138"/>
      <c r="FX59" s="433"/>
      <c r="FY59" s="139"/>
      <c r="FZ59" s="111"/>
      <c r="GA59" s="111"/>
      <c r="GB59" s="140"/>
      <c r="GC59" s="141"/>
      <c r="GD59" s="323"/>
      <c r="GE59" s="431"/>
      <c r="GF59" s="432"/>
      <c r="GG59" s="138"/>
      <c r="GH59" s="433"/>
      <c r="GI59" s="139"/>
      <c r="GJ59" s="111"/>
      <c r="GK59" s="111"/>
      <c r="GL59" s="140"/>
      <c r="GM59" s="141"/>
      <c r="GN59" s="323"/>
      <c r="GO59" s="431"/>
      <c r="GP59" s="432"/>
      <c r="GQ59" s="138"/>
      <c r="GR59" s="433"/>
      <c r="GS59" s="139"/>
      <c r="GT59" s="111"/>
      <c r="GU59" s="111"/>
      <c r="GV59" s="140"/>
      <c r="GW59" s="141"/>
      <c r="GX59" s="323"/>
      <c r="GY59" s="431"/>
      <c r="GZ59" s="432"/>
      <c r="HA59" s="138"/>
      <c r="HB59" s="433"/>
      <c r="HC59" s="139"/>
      <c r="HD59" s="111"/>
      <c r="HE59" s="111"/>
      <c r="HF59" s="140"/>
      <c r="HG59" s="141"/>
      <c r="HH59" s="323"/>
      <c r="HI59" s="431"/>
      <c r="HJ59" s="432"/>
      <c r="HK59" s="138"/>
      <c r="HL59" s="433"/>
      <c r="HM59" s="139"/>
      <c r="HN59" s="111"/>
      <c r="HO59" s="111"/>
      <c r="HP59" s="140"/>
      <c r="HQ59" s="141"/>
      <c r="HR59" s="323"/>
      <c r="HS59" s="431"/>
      <c r="HT59" s="432"/>
      <c r="HU59" s="138"/>
      <c r="HV59" s="433"/>
      <c r="HW59" s="139"/>
      <c r="HX59" s="111"/>
      <c r="HY59" s="111"/>
      <c r="HZ59" s="140"/>
      <c r="IA59" s="141"/>
      <c r="IB59" s="323"/>
      <c r="IC59" s="431"/>
      <c r="ID59" s="432"/>
      <c r="IE59" s="138"/>
      <c r="IF59" s="433"/>
      <c r="IG59" s="139"/>
      <c r="IH59" s="111"/>
      <c r="II59" s="111"/>
      <c r="IJ59" s="140"/>
      <c r="IK59" s="141"/>
      <c r="IL59" s="323"/>
      <c r="IM59" s="431"/>
      <c r="IN59" s="432"/>
      <c r="IO59" s="138"/>
      <c r="IP59" s="433"/>
      <c r="IQ59" s="139"/>
      <c r="IR59" s="111"/>
      <c r="IS59" s="111"/>
      <c r="IT59" s="140"/>
      <c r="IU59" s="141"/>
      <c r="IV59" s="323"/>
      <c r="IW59" s="431"/>
      <c r="IX59" s="432"/>
      <c r="IY59" s="138"/>
      <c r="IZ59" s="433"/>
      <c r="JA59" s="139"/>
      <c r="JB59" s="111"/>
      <c r="JC59" s="111"/>
      <c r="JD59" s="140"/>
      <c r="JE59" s="141"/>
      <c r="JF59" s="323"/>
      <c r="JG59" s="431"/>
      <c r="JH59" s="432"/>
      <c r="JI59" s="138"/>
      <c r="JJ59" s="433"/>
      <c r="JK59" s="139"/>
      <c r="JL59" s="111"/>
      <c r="JM59" s="111"/>
      <c r="JN59" s="140"/>
      <c r="JO59" s="141"/>
      <c r="JP59" s="323"/>
      <c r="JQ59" s="431"/>
      <c r="JR59" s="432"/>
      <c r="JS59" s="138"/>
      <c r="JT59" s="433"/>
      <c r="JU59" s="139"/>
      <c r="JV59" s="111"/>
      <c r="JW59" s="111"/>
      <c r="JX59" s="140"/>
      <c r="JY59" s="141"/>
      <c r="JZ59" s="323"/>
      <c r="KA59" s="431"/>
      <c r="KB59" s="432"/>
      <c r="KC59" s="138"/>
      <c r="KD59" s="433"/>
      <c r="KE59" s="139"/>
      <c r="KF59" s="111"/>
      <c r="KG59" s="111"/>
      <c r="KH59" s="140"/>
      <c r="KI59" s="141"/>
      <c r="KJ59" s="323"/>
      <c r="KK59" s="431"/>
      <c r="KL59" s="432"/>
      <c r="KM59" s="138"/>
      <c r="KN59" s="433"/>
      <c r="KO59" s="139"/>
      <c r="KP59" s="111"/>
      <c r="KQ59" s="111"/>
      <c r="KR59" s="140"/>
      <c r="KS59" s="141"/>
      <c r="KT59" s="323"/>
      <c r="KU59" s="431"/>
      <c r="KV59" s="432"/>
      <c r="KW59" s="138"/>
      <c r="KX59" s="433"/>
      <c r="KY59" s="139"/>
      <c r="KZ59" s="111"/>
      <c r="LA59" s="111"/>
      <c r="LB59" s="140"/>
      <c r="LC59" s="141"/>
      <c r="LD59" s="322"/>
      <c r="LE59" s="431"/>
      <c r="LF59" s="432"/>
      <c r="LG59" s="138"/>
      <c r="LH59" s="433"/>
      <c r="LI59" s="139"/>
      <c r="LJ59" s="111"/>
      <c r="LK59" s="111"/>
      <c r="LL59" s="140"/>
    </row>
    <row r="60" spans="1:324" ht="18" customHeight="1">
      <c r="A60" s="611"/>
      <c r="B60" s="12" t="s">
        <v>714</v>
      </c>
      <c r="C60" s="12" t="s">
        <v>840</v>
      </c>
      <c r="D60" s="12" t="s">
        <v>422</v>
      </c>
      <c r="E60" s="4" t="s">
        <v>33</v>
      </c>
      <c r="F60" s="323">
        <f t="shared" ref="F60:F66" si="1436">F31</f>
        <v>92</v>
      </c>
      <c r="G60" s="431">
        <f t="shared" si="1242"/>
        <v>0.14791000000000001</v>
      </c>
      <c r="H60" s="432">
        <f t="shared" si="1243"/>
        <v>7083.41</v>
      </c>
      <c r="I60" s="138">
        <f t="shared" si="1016"/>
        <v>76.993586960000002</v>
      </c>
      <c r="J60" s="433">
        <f t="shared" si="1244"/>
        <v>9</v>
      </c>
      <c r="K60" s="139">
        <f t="shared" si="1017"/>
        <v>692.94227999999998</v>
      </c>
      <c r="L60" s="111">
        <f t="shared" si="1018"/>
        <v>63750.69</v>
      </c>
      <c r="M60" s="111"/>
      <c r="N60" s="140"/>
      <c r="O60" s="141">
        <f t="shared" si="1019"/>
        <v>0.77390999999999999</v>
      </c>
      <c r="P60" s="323">
        <f t="shared" ref="P60:BX66" si="1437">P31</f>
        <v>104</v>
      </c>
      <c r="Q60" s="431">
        <f t="shared" ref="Q60:Q67" si="1438">P60/P$39</f>
        <v>9.5329999999999998E-2</v>
      </c>
      <c r="R60" s="432">
        <f t="shared" ref="R60:R67" si="1439">R$39*Q60</f>
        <v>8894.2900000000009</v>
      </c>
      <c r="S60" s="138">
        <f t="shared" ref="S60:S68" si="1440">IF(P60&gt;0,R60/P60,0)</f>
        <v>85.522019229999998</v>
      </c>
      <c r="T60" s="433">
        <f t="shared" ref="T60:CB67" si="1441">T$39</f>
        <v>9</v>
      </c>
      <c r="U60" s="139">
        <f t="shared" ref="U60:U68" si="1442">S60*T60</f>
        <v>769.69817</v>
      </c>
      <c r="V60" s="111">
        <f t="shared" ref="V60:V68" si="1443">U60*P60</f>
        <v>80048.61</v>
      </c>
      <c r="W60" s="111"/>
      <c r="X60" s="140"/>
      <c r="Y60" s="141">
        <f t="shared" ref="Y60:Y68" si="1444">U60/$LI60</f>
        <v>0.85963999999999996</v>
      </c>
      <c r="Z60" s="323">
        <f t="shared" si="1437"/>
        <v>206</v>
      </c>
      <c r="AA60" s="431">
        <f t="shared" ref="AA60:AA67" si="1445">Z60/Z$39</f>
        <v>0.24848999999999999</v>
      </c>
      <c r="AB60" s="432">
        <f t="shared" ref="AB60:AB67" si="1446">AB$39*AA60</f>
        <v>15456.08</v>
      </c>
      <c r="AC60" s="138">
        <f t="shared" ref="AC60:AC68" si="1447">IF(Z60&gt;0,AB60/Z60,0)</f>
        <v>75.029514559999996</v>
      </c>
      <c r="AD60" s="433">
        <f t="shared" si="1441"/>
        <v>9</v>
      </c>
      <c r="AE60" s="139">
        <f t="shared" ref="AE60:AE68" si="1448">AC60*AD60</f>
        <v>675.26562999999999</v>
      </c>
      <c r="AF60" s="111">
        <f t="shared" ref="AF60:AF68" si="1449">AE60*Z60</f>
        <v>139104.72</v>
      </c>
      <c r="AG60" s="111"/>
      <c r="AH60" s="140"/>
      <c r="AI60" s="141">
        <f t="shared" ref="AI60:AI68" si="1450">AE60/$LI60</f>
        <v>0.75417000000000001</v>
      </c>
      <c r="AJ60" s="323">
        <f t="shared" si="1437"/>
        <v>54</v>
      </c>
      <c r="AK60" s="431">
        <f t="shared" ref="AK60:AK67" si="1451">AJ60/AJ$39</f>
        <v>8.4110000000000004E-2</v>
      </c>
      <c r="AL60" s="432">
        <f t="shared" ref="AL60:AL67" si="1452">AL$39*AK60</f>
        <v>2300.41</v>
      </c>
      <c r="AM60" s="138">
        <f t="shared" ref="AM60:AM68" si="1453">IF(AJ60&gt;0,AL60/AJ60,0)</f>
        <v>42.600185189999998</v>
      </c>
      <c r="AN60" s="433">
        <f t="shared" si="1441"/>
        <v>9</v>
      </c>
      <c r="AO60" s="139">
        <f t="shared" ref="AO60:AO68" si="1454">AM60*AN60</f>
        <v>383.40167000000002</v>
      </c>
      <c r="AP60" s="111">
        <f t="shared" ref="AP60:AP68" si="1455">AO60*AJ60</f>
        <v>20703.689999999999</v>
      </c>
      <c r="AQ60" s="111"/>
      <c r="AR60" s="140"/>
      <c r="AS60" s="141">
        <f t="shared" ref="AS60:AS68" si="1456">AO60/$LI60</f>
        <v>0.42820000000000003</v>
      </c>
      <c r="AT60" s="323">
        <f t="shared" si="1437"/>
        <v>72</v>
      </c>
      <c r="AU60" s="431">
        <f t="shared" ref="AU60:AU67" si="1457">AT60/AT$39</f>
        <v>7.5389999999999999E-2</v>
      </c>
      <c r="AV60" s="432">
        <f t="shared" ref="AV60:AV67" si="1458">AV$39*AU60</f>
        <v>4530.1899999999996</v>
      </c>
      <c r="AW60" s="138">
        <f t="shared" ref="AW60:AW68" si="1459">IF(AT60&gt;0,AV60/AT60,0)</f>
        <v>62.919305559999998</v>
      </c>
      <c r="AX60" s="433">
        <f t="shared" si="1441"/>
        <v>9</v>
      </c>
      <c r="AY60" s="139">
        <f t="shared" ref="AY60:AY68" si="1460">AW60*AX60</f>
        <v>566.27374999999995</v>
      </c>
      <c r="AZ60" s="111">
        <f t="shared" ref="AZ60:AZ68" si="1461">AY60*AT60</f>
        <v>40771.71</v>
      </c>
      <c r="BA60" s="111"/>
      <c r="BB60" s="140"/>
      <c r="BC60" s="141">
        <f t="shared" ref="BC60:BC68" si="1462">AY60/$LI60</f>
        <v>0.63244</v>
      </c>
      <c r="BD60" s="323">
        <f t="shared" si="1437"/>
        <v>69</v>
      </c>
      <c r="BE60" s="431">
        <f t="shared" ref="BE60:BE67" si="1463">BD60/BD$39</f>
        <v>9.6500000000000002E-2</v>
      </c>
      <c r="BF60" s="432">
        <f t="shared" ref="BF60:BF67" si="1464">BF$39*BE60</f>
        <v>3873.51</v>
      </c>
      <c r="BG60" s="138">
        <f t="shared" ref="BG60:BG68" si="1465">IF(BD60&gt;0,BF60/BD60,0)</f>
        <v>56.137826089999997</v>
      </c>
      <c r="BH60" s="433">
        <f t="shared" si="1441"/>
        <v>9</v>
      </c>
      <c r="BI60" s="139">
        <f t="shared" ref="BI60:BI68" si="1466">BG60*BH60</f>
        <v>505.24043</v>
      </c>
      <c r="BJ60" s="111">
        <f t="shared" ref="BJ60:BJ68" si="1467">BI60*BD60</f>
        <v>34861.589999999997</v>
      </c>
      <c r="BK60" s="111"/>
      <c r="BL60" s="140"/>
      <c r="BM60" s="141">
        <f t="shared" ref="BM60:BM68" si="1468">BI60/$LI60</f>
        <v>0.56428</v>
      </c>
      <c r="BN60" s="323">
        <f t="shared" si="1437"/>
        <v>74</v>
      </c>
      <c r="BO60" s="431">
        <f t="shared" ref="BO60:BO67" si="1469">BN60/BN$39</f>
        <v>0.10786999999999999</v>
      </c>
      <c r="BP60" s="432">
        <f t="shared" ref="BP60:BP67" si="1470">BP$39*BO60</f>
        <v>6178.79</v>
      </c>
      <c r="BQ60" s="138">
        <f t="shared" ref="BQ60:BQ68" si="1471">IF(BN60&gt;0,BP60/BN60,0)</f>
        <v>83.497162160000002</v>
      </c>
      <c r="BR60" s="433">
        <f t="shared" si="1441"/>
        <v>9</v>
      </c>
      <c r="BS60" s="139">
        <f t="shared" ref="BS60:BS68" si="1472">BQ60*BR60</f>
        <v>751.47446000000002</v>
      </c>
      <c r="BT60" s="111">
        <f t="shared" ref="BT60:BT68" si="1473">BS60*BN60</f>
        <v>55609.11</v>
      </c>
      <c r="BU60" s="111"/>
      <c r="BV60" s="140"/>
      <c r="BW60" s="141">
        <f t="shared" ref="BW60:BW68" si="1474">BS60/$LI60</f>
        <v>0.83928000000000003</v>
      </c>
      <c r="BX60" s="323">
        <f t="shared" si="1437"/>
        <v>117</v>
      </c>
      <c r="BY60" s="431">
        <f t="shared" ref="BY60:BY67" si="1475">BX60/BX$39</f>
        <v>0.13911999999999999</v>
      </c>
      <c r="BZ60" s="432">
        <f t="shared" ref="BZ60:BZ67" si="1476">BZ$39*BY60</f>
        <v>10600.94</v>
      </c>
      <c r="CA60" s="138">
        <f t="shared" ref="CA60:CA68" si="1477">IF(BX60&gt;0,BZ60/BX60,0)</f>
        <v>90.606324790000002</v>
      </c>
      <c r="CB60" s="433">
        <f t="shared" si="1441"/>
        <v>9</v>
      </c>
      <c r="CC60" s="139">
        <f t="shared" ref="CC60:CC68" si="1478">CA60*CB60</f>
        <v>815.45691999999997</v>
      </c>
      <c r="CD60" s="111">
        <f t="shared" ref="CD60:CD68" si="1479">CC60*BX60</f>
        <v>95408.46</v>
      </c>
      <c r="CE60" s="111"/>
      <c r="CF60" s="140"/>
      <c r="CG60" s="141">
        <f t="shared" ref="CG60:CG68" si="1480">CC60/$LI60</f>
        <v>0.91073999999999999</v>
      </c>
      <c r="CH60" s="323">
        <f t="shared" ref="CH60:EP66" si="1481">CH31</f>
        <v>123</v>
      </c>
      <c r="CI60" s="431">
        <f t="shared" ref="CI60:CI67" si="1482">CH60/CH$39</f>
        <v>0.12239</v>
      </c>
      <c r="CJ60" s="432">
        <f t="shared" ref="CJ60:CJ67" si="1483">CJ$39*CI60</f>
        <v>19724.37</v>
      </c>
      <c r="CK60" s="138">
        <f t="shared" ref="CK60:CK68" si="1484">IF(CH60&gt;0,CJ60/CH60,0)</f>
        <v>160.36073171000001</v>
      </c>
      <c r="CL60" s="433">
        <f t="shared" ref="CL60:ET67" si="1485">CL$39</f>
        <v>9</v>
      </c>
      <c r="CM60" s="139">
        <f t="shared" ref="CM60:CM68" si="1486">CK60*CL60</f>
        <v>1443.24659</v>
      </c>
      <c r="CN60" s="111">
        <f t="shared" ref="CN60:CN68" si="1487">CM60*CH60</f>
        <v>177519.33</v>
      </c>
      <c r="CO60" s="111"/>
      <c r="CP60" s="140"/>
      <c r="CQ60" s="141">
        <f t="shared" ref="CQ60:CQ68" si="1488">CM60/$LI60</f>
        <v>1.61189</v>
      </c>
      <c r="CR60" s="323">
        <f t="shared" si="1481"/>
        <v>52</v>
      </c>
      <c r="CS60" s="431">
        <f t="shared" ref="CS60:CS67" si="1489">CR60/CR$39</f>
        <v>6.4439999999999997E-2</v>
      </c>
      <c r="CT60" s="432">
        <f t="shared" ref="CT60:CT67" si="1490">CT$39*CS60</f>
        <v>5155.2</v>
      </c>
      <c r="CU60" s="138">
        <f t="shared" ref="CU60:CU68" si="1491">IF(CR60&gt;0,CT60/CR60,0)</f>
        <v>99.138461539999994</v>
      </c>
      <c r="CV60" s="433">
        <f t="shared" si="1485"/>
        <v>9</v>
      </c>
      <c r="CW60" s="139">
        <f t="shared" ref="CW60:CW68" si="1492">CU60*CV60</f>
        <v>892.24614999999994</v>
      </c>
      <c r="CX60" s="111">
        <f t="shared" ref="CX60:CX68" si="1493">CW60*CR60</f>
        <v>46396.800000000003</v>
      </c>
      <c r="CY60" s="111"/>
      <c r="CZ60" s="140"/>
      <c r="DA60" s="141">
        <f t="shared" ref="DA60:DA68" si="1494">CW60/$LI60</f>
        <v>0.99650000000000005</v>
      </c>
      <c r="DB60" s="323">
        <f t="shared" si="1481"/>
        <v>127</v>
      </c>
      <c r="DC60" s="431">
        <f t="shared" ref="DC60:DC67" si="1495">DB60/DB$39</f>
        <v>0.14906</v>
      </c>
      <c r="DD60" s="432">
        <f t="shared" ref="DD60:DD67" si="1496">DD$39*DC60</f>
        <v>8936.15</v>
      </c>
      <c r="DE60" s="138">
        <f t="shared" ref="DE60:DE68" si="1497">IF(DB60&gt;0,DD60/DB60,0)</f>
        <v>70.363385829999999</v>
      </c>
      <c r="DF60" s="433">
        <f t="shared" si="1485"/>
        <v>9</v>
      </c>
      <c r="DG60" s="139">
        <f t="shared" ref="DG60:DG68" si="1498">DE60*DF60</f>
        <v>633.27047000000005</v>
      </c>
      <c r="DH60" s="111">
        <f t="shared" ref="DH60:DH68" si="1499">DG60*DB60</f>
        <v>80425.350000000006</v>
      </c>
      <c r="DI60" s="111"/>
      <c r="DJ60" s="140"/>
      <c r="DK60" s="141">
        <f t="shared" ref="DK60:DK68" si="1500">DG60/$LI60</f>
        <v>0.70726999999999995</v>
      </c>
      <c r="DL60" s="323">
        <f t="shared" si="1481"/>
        <v>0</v>
      </c>
      <c r="DM60" s="431">
        <f t="shared" ref="DM60:DM67" si="1501">DL60/DL$39</f>
        <v>0</v>
      </c>
      <c r="DN60" s="432">
        <f t="shared" ref="DN60:DN67" si="1502">DN$39*DM60</f>
        <v>0</v>
      </c>
      <c r="DO60" s="138">
        <f t="shared" ref="DO60:DO68" si="1503">IF(DL60&gt;0,DN60/DL60,0)</f>
        <v>0</v>
      </c>
      <c r="DP60" s="433">
        <f t="shared" si="1485"/>
        <v>9</v>
      </c>
      <c r="DQ60" s="139">
        <f t="shared" ref="DQ60:DQ68" si="1504">DO60*DP60</f>
        <v>0</v>
      </c>
      <c r="DR60" s="111">
        <f t="shared" ref="DR60:DR68" si="1505">DQ60*DL60</f>
        <v>0</v>
      </c>
      <c r="DS60" s="111"/>
      <c r="DT60" s="140"/>
      <c r="DU60" s="141">
        <f t="shared" ref="DU60:DU68" si="1506">DQ60/$LI60</f>
        <v>0</v>
      </c>
      <c r="DV60" s="323">
        <f t="shared" si="1481"/>
        <v>61</v>
      </c>
      <c r="DW60" s="431">
        <f t="shared" ref="DW60:DW67" si="1507">DV60/DV$39</f>
        <v>7.9430000000000001E-2</v>
      </c>
      <c r="DX60" s="432">
        <f t="shared" ref="DX60:DX67" si="1508">DX$39*DW60</f>
        <v>11164.68</v>
      </c>
      <c r="DY60" s="138">
        <f t="shared" ref="DY60:DY68" si="1509">IF(DV60&gt;0,DX60/DV60,0)</f>
        <v>183.02754098</v>
      </c>
      <c r="DZ60" s="433">
        <f t="shared" si="1485"/>
        <v>9</v>
      </c>
      <c r="EA60" s="139">
        <f t="shared" ref="EA60:EA68" si="1510">DY60*DZ60</f>
        <v>1647.2478699999999</v>
      </c>
      <c r="EB60" s="111">
        <f t="shared" ref="EB60:EB68" si="1511">EA60*DV60</f>
        <v>100482.12</v>
      </c>
      <c r="EC60" s="111"/>
      <c r="ED60" s="140"/>
      <c r="EE60" s="141">
        <f t="shared" ref="EE60:EE68" si="1512">EA60/$LI60</f>
        <v>1.8397300000000001</v>
      </c>
      <c r="EF60" s="323">
        <f t="shared" si="1481"/>
        <v>70</v>
      </c>
      <c r="EG60" s="431">
        <f t="shared" ref="EG60:EG67" si="1513">EF60/EF$39</f>
        <v>7.8210000000000002E-2</v>
      </c>
      <c r="EH60" s="432">
        <f t="shared" ref="EH60:EH67" si="1514">EH$39*EG60</f>
        <v>4999.97</v>
      </c>
      <c r="EI60" s="138">
        <f t="shared" ref="EI60:EI68" si="1515">IF(EF60&gt;0,EH60/EF60,0)</f>
        <v>71.428142859999994</v>
      </c>
      <c r="EJ60" s="433">
        <f t="shared" si="1485"/>
        <v>9</v>
      </c>
      <c r="EK60" s="139">
        <f t="shared" ref="EK60:EK68" si="1516">EI60*EJ60</f>
        <v>642.85329000000002</v>
      </c>
      <c r="EL60" s="111">
        <f t="shared" ref="EL60:EL68" si="1517">EK60*EF60</f>
        <v>44999.73</v>
      </c>
      <c r="EM60" s="111"/>
      <c r="EN60" s="140"/>
      <c r="EO60" s="141">
        <f t="shared" ref="EO60:EO68" si="1518">EK60/$LI60</f>
        <v>0.71797</v>
      </c>
      <c r="EP60" s="323">
        <f t="shared" si="1481"/>
        <v>58</v>
      </c>
      <c r="EQ60" s="431">
        <f t="shared" ref="EQ60:EQ67" si="1519">EP60/EP$39</f>
        <v>6.9540000000000005E-2</v>
      </c>
      <c r="ER60" s="432">
        <f t="shared" ref="ER60:ER67" si="1520">ER$39*EQ60</f>
        <v>8344.7999999999993</v>
      </c>
      <c r="ES60" s="138">
        <f t="shared" ref="ES60:ES68" si="1521">IF(EP60&gt;0,ER60/EP60,0)</f>
        <v>143.87586207000001</v>
      </c>
      <c r="ET60" s="433">
        <f t="shared" si="1485"/>
        <v>9</v>
      </c>
      <c r="EU60" s="139">
        <f t="shared" ref="EU60:EU68" si="1522">ES60*ET60</f>
        <v>1294.88276</v>
      </c>
      <c r="EV60" s="111">
        <f t="shared" ref="EV60:EV68" si="1523">EU60*EP60</f>
        <v>75103.199999999997</v>
      </c>
      <c r="EW60" s="111"/>
      <c r="EX60" s="140"/>
      <c r="EY60" s="141">
        <f t="shared" ref="EY60:EY68" si="1524">EU60/$LI60</f>
        <v>1.4461900000000001</v>
      </c>
      <c r="EZ60" s="323">
        <f t="shared" ref="EZ60:HH66" si="1525">EZ31</f>
        <v>43</v>
      </c>
      <c r="FA60" s="431">
        <f t="shared" ref="FA60:FA67" si="1526">EZ60/EZ$39</f>
        <v>5.1069999999999997E-2</v>
      </c>
      <c r="FB60" s="432">
        <f t="shared" ref="FB60:FB67" si="1527">FB$39*FA60</f>
        <v>3370.62</v>
      </c>
      <c r="FC60" s="138">
        <f t="shared" ref="FC60:FC68" si="1528">IF(EZ60&gt;0,FB60/EZ60,0)</f>
        <v>78.386511630000001</v>
      </c>
      <c r="FD60" s="433">
        <f t="shared" ref="FD60:HL67" si="1529">FD$39</f>
        <v>9</v>
      </c>
      <c r="FE60" s="139">
        <f t="shared" ref="FE60:FE68" si="1530">FC60*FD60</f>
        <v>705.47860000000003</v>
      </c>
      <c r="FF60" s="111">
        <f t="shared" ref="FF60:FF68" si="1531">FE60*EZ60</f>
        <v>30335.58</v>
      </c>
      <c r="FG60" s="111"/>
      <c r="FH60" s="140"/>
      <c r="FI60" s="141">
        <f t="shared" ref="FI60:FI68" si="1532">FE60/$LI60</f>
        <v>0.78791</v>
      </c>
      <c r="FJ60" s="323">
        <f t="shared" si="1525"/>
        <v>94</v>
      </c>
      <c r="FK60" s="431">
        <f t="shared" ref="FK60:FK67" si="1533">FJ60/FJ$39</f>
        <v>9.2609999999999998E-2</v>
      </c>
      <c r="FL60" s="432">
        <f t="shared" ref="FL60:FL67" si="1534">FL$39*FK60</f>
        <v>11832.78</v>
      </c>
      <c r="FM60" s="138">
        <f t="shared" ref="FM60:FM68" si="1535">IF(FJ60&gt;0,FL60/FJ60,0)</f>
        <v>125.8806383</v>
      </c>
      <c r="FN60" s="433">
        <f t="shared" si="1529"/>
        <v>9</v>
      </c>
      <c r="FO60" s="139">
        <f t="shared" ref="FO60:FO68" si="1536">FM60*FN60</f>
        <v>1132.9257399999999</v>
      </c>
      <c r="FP60" s="111">
        <f t="shared" ref="FP60:FP68" si="1537">FO60*FJ60</f>
        <v>106495.02</v>
      </c>
      <c r="FQ60" s="111"/>
      <c r="FR60" s="140"/>
      <c r="FS60" s="141">
        <f t="shared" ref="FS60:FS68" si="1538">FO60/$LI60</f>
        <v>1.2653099999999999</v>
      </c>
      <c r="FT60" s="323">
        <f t="shared" si="1525"/>
        <v>61</v>
      </c>
      <c r="FU60" s="431">
        <f t="shared" ref="FU60:FU67" si="1539">FT60/FT$39</f>
        <v>8.4489999999999996E-2</v>
      </c>
      <c r="FV60" s="432">
        <f t="shared" ref="FV60:FV67" si="1540">FV$39*FU60</f>
        <v>5069.3999999999996</v>
      </c>
      <c r="FW60" s="138">
        <f t="shared" ref="FW60:FW68" si="1541">IF(FT60&gt;0,FV60/FT60,0)</f>
        <v>83.104918029999993</v>
      </c>
      <c r="FX60" s="433">
        <f t="shared" si="1529"/>
        <v>9</v>
      </c>
      <c r="FY60" s="139">
        <f t="shared" ref="FY60:FY68" si="1542">FW60*FX60</f>
        <v>747.94425999999999</v>
      </c>
      <c r="FZ60" s="111">
        <f t="shared" ref="FZ60:FZ68" si="1543">FY60*FT60</f>
        <v>45624.6</v>
      </c>
      <c r="GA60" s="111"/>
      <c r="GB60" s="140"/>
      <c r="GC60" s="141">
        <f t="shared" ref="GC60:GC68" si="1544">FY60/$LI60</f>
        <v>0.83533999999999997</v>
      </c>
      <c r="GD60" s="323">
        <f t="shared" si="1525"/>
        <v>39</v>
      </c>
      <c r="GE60" s="431">
        <f t="shared" ref="GE60:GE67" si="1545">GD60/GD$39</f>
        <v>7.9589999999999994E-2</v>
      </c>
      <c r="GF60" s="432">
        <f t="shared" ref="GF60:GF67" si="1546">GF$39*GE60</f>
        <v>2642.39</v>
      </c>
      <c r="GG60" s="138">
        <f t="shared" ref="GG60:GG68" si="1547">IF(GD60&gt;0,GF60/GD60,0)</f>
        <v>67.753589739999995</v>
      </c>
      <c r="GH60" s="433">
        <f t="shared" si="1529"/>
        <v>9</v>
      </c>
      <c r="GI60" s="139">
        <f t="shared" ref="GI60:GI68" si="1548">GG60*GH60</f>
        <v>609.78231000000005</v>
      </c>
      <c r="GJ60" s="111">
        <f t="shared" ref="GJ60:GJ68" si="1549">GI60*GD60</f>
        <v>23781.51</v>
      </c>
      <c r="GK60" s="111"/>
      <c r="GL60" s="140"/>
      <c r="GM60" s="141">
        <f t="shared" ref="GM60:GM68" si="1550">GI60/$LI60</f>
        <v>0.68103999999999998</v>
      </c>
      <c r="GN60" s="323">
        <f t="shared" si="1525"/>
        <v>101</v>
      </c>
      <c r="GO60" s="431">
        <f t="shared" ref="GO60:GO67" si="1551">GN60/GN$39</f>
        <v>0.11854000000000001</v>
      </c>
      <c r="GP60" s="432">
        <f t="shared" ref="GP60:GP67" si="1552">GP$39*GO60</f>
        <v>15706.55</v>
      </c>
      <c r="GQ60" s="138">
        <f t="shared" ref="GQ60:GQ68" si="1553">IF(GN60&gt;0,GP60/GN60,0)</f>
        <v>155.51039603999999</v>
      </c>
      <c r="GR60" s="433">
        <f t="shared" si="1529"/>
        <v>9</v>
      </c>
      <c r="GS60" s="139">
        <f t="shared" ref="GS60:GS68" si="1554">GQ60*GR60</f>
        <v>1399.59356</v>
      </c>
      <c r="GT60" s="111">
        <f t="shared" ref="GT60:GT68" si="1555">GS60*GN60</f>
        <v>141358.95000000001</v>
      </c>
      <c r="GU60" s="111"/>
      <c r="GV60" s="140"/>
      <c r="GW60" s="141">
        <f t="shared" ref="GW60:GW68" si="1556">GS60/$LI60</f>
        <v>1.56314</v>
      </c>
      <c r="GX60" s="323">
        <f t="shared" si="1525"/>
        <v>173</v>
      </c>
      <c r="GY60" s="431">
        <f t="shared" ref="GY60:GY67" si="1557">GX60/GX$39</f>
        <v>0.11352</v>
      </c>
      <c r="GZ60" s="432">
        <f t="shared" ref="GZ60:GZ67" si="1558">GZ$39*GY60</f>
        <v>19468.68</v>
      </c>
      <c r="HA60" s="138">
        <f t="shared" ref="HA60:HA68" si="1559">IF(GX60&gt;0,GZ60/GX60,0)</f>
        <v>112.53572253999999</v>
      </c>
      <c r="HB60" s="433">
        <f t="shared" si="1529"/>
        <v>9</v>
      </c>
      <c r="HC60" s="139">
        <f t="shared" ref="HC60:HC68" si="1560">HA60*HB60</f>
        <v>1012.8215</v>
      </c>
      <c r="HD60" s="111">
        <f t="shared" ref="HD60:HD68" si="1561">HC60*GX60</f>
        <v>175218.12</v>
      </c>
      <c r="HE60" s="111"/>
      <c r="HF60" s="140"/>
      <c r="HG60" s="141">
        <f t="shared" ref="HG60:HG68" si="1562">HC60/$LI60</f>
        <v>1.13117</v>
      </c>
      <c r="HH60" s="323">
        <f t="shared" si="1525"/>
        <v>92</v>
      </c>
      <c r="HI60" s="431">
        <f t="shared" ref="HI60:HI67" si="1563">HH60/HH$39</f>
        <v>8.3260000000000001E-2</v>
      </c>
      <c r="HJ60" s="432">
        <f t="shared" ref="HJ60:HJ67" si="1564">HJ$39*HI60</f>
        <v>9941.24</v>
      </c>
      <c r="HK60" s="138">
        <f t="shared" ref="HK60:HK68" si="1565">IF(HH60&gt;0,HJ60/HH60,0)</f>
        <v>108.05695652</v>
      </c>
      <c r="HL60" s="433">
        <f t="shared" si="1529"/>
        <v>9</v>
      </c>
      <c r="HM60" s="139">
        <f t="shared" ref="HM60:HM68" si="1566">HK60*HL60</f>
        <v>972.51261</v>
      </c>
      <c r="HN60" s="111">
        <f t="shared" ref="HN60:HN68" si="1567">HM60*HH60</f>
        <v>89471.16</v>
      </c>
      <c r="HO60" s="111"/>
      <c r="HP60" s="140"/>
      <c r="HQ60" s="141">
        <f t="shared" ref="HQ60:HQ68" si="1568">HM60/$LI60</f>
        <v>1.0861499999999999</v>
      </c>
      <c r="HR60" s="323">
        <f t="shared" ref="HR60:JZ66" si="1569">HR31</f>
        <v>53</v>
      </c>
      <c r="HS60" s="431">
        <f t="shared" ref="HS60:HS67" si="1570">HR60/HR$39</f>
        <v>7.5069999999999998E-2</v>
      </c>
      <c r="HT60" s="432">
        <f t="shared" ref="HT60:HT67" si="1571">HT$39*HS60</f>
        <v>2615.44</v>
      </c>
      <c r="HU60" s="138">
        <f t="shared" ref="HU60:HU68" si="1572">IF(HR60&gt;0,HT60/HR60,0)</f>
        <v>49.34792453</v>
      </c>
      <c r="HV60" s="433">
        <f t="shared" ref="HV60:KD67" si="1573">HV$39</f>
        <v>9</v>
      </c>
      <c r="HW60" s="139">
        <f t="shared" ref="HW60:HW68" si="1574">HU60*HV60</f>
        <v>444.13132000000002</v>
      </c>
      <c r="HX60" s="111">
        <f t="shared" ref="HX60:HX68" si="1575">HW60*HR60</f>
        <v>23538.959999999999</v>
      </c>
      <c r="HY60" s="111"/>
      <c r="HZ60" s="140"/>
      <c r="IA60" s="141">
        <f t="shared" ref="IA60:IA68" si="1576">HW60/$LI60</f>
        <v>0.49603000000000003</v>
      </c>
      <c r="IB60" s="323">
        <f t="shared" si="1569"/>
        <v>35</v>
      </c>
      <c r="IC60" s="431">
        <f t="shared" ref="IC60:IC67" si="1577">IB60/IB$39</f>
        <v>7.7780000000000002E-2</v>
      </c>
      <c r="ID60" s="432">
        <f t="shared" ref="ID60:ID67" si="1578">ID$39*IC60</f>
        <v>3297.09</v>
      </c>
      <c r="IE60" s="138">
        <f t="shared" ref="IE60:IE68" si="1579">IF(IB60&gt;0,ID60/IB60,0)</f>
        <v>94.202571430000006</v>
      </c>
      <c r="IF60" s="433">
        <f t="shared" si="1573"/>
        <v>9</v>
      </c>
      <c r="IG60" s="139">
        <f t="shared" ref="IG60:IG68" si="1580">IE60*IF60</f>
        <v>847.82313999999997</v>
      </c>
      <c r="IH60" s="111">
        <f t="shared" ref="IH60:IH68" si="1581">IG60*IB60</f>
        <v>29673.81</v>
      </c>
      <c r="II60" s="111"/>
      <c r="IJ60" s="140"/>
      <c r="IK60" s="141">
        <f t="shared" ref="IK60:IK68" si="1582">IG60/$LI60</f>
        <v>0.94689000000000001</v>
      </c>
      <c r="IL60" s="323">
        <f t="shared" si="1569"/>
        <v>99</v>
      </c>
      <c r="IM60" s="431">
        <f t="shared" ref="IM60:IM67" si="1583">IL60/IL$39</f>
        <v>8.2849999999999993E-2</v>
      </c>
      <c r="IN60" s="432">
        <f t="shared" ref="IN60:IN67" si="1584">IN$39*IM60</f>
        <v>5911.35</v>
      </c>
      <c r="IO60" s="138">
        <f t="shared" ref="IO60:IO68" si="1585">IF(IL60&gt;0,IN60/IL60,0)</f>
        <v>59.710606060000003</v>
      </c>
      <c r="IP60" s="433">
        <f t="shared" si="1573"/>
        <v>9</v>
      </c>
      <c r="IQ60" s="139">
        <f t="shared" ref="IQ60:IQ68" si="1586">IO60*IP60</f>
        <v>537.39544999999998</v>
      </c>
      <c r="IR60" s="111">
        <f t="shared" ref="IR60:IR68" si="1587">IQ60*IL60</f>
        <v>53202.15</v>
      </c>
      <c r="IS60" s="111"/>
      <c r="IT60" s="140"/>
      <c r="IU60" s="141">
        <f t="shared" ref="IU60:IU68" si="1588">IQ60/$LI60</f>
        <v>0.60019</v>
      </c>
      <c r="IV60" s="323">
        <f t="shared" si="1569"/>
        <v>49</v>
      </c>
      <c r="IW60" s="431">
        <f t="shared" ref="IW60:IW67" si="1589">IV60/IV$39</f>
        <v>7.2919999999999999E-2</v>
      </c>
      <c r="IX60" s="432">
        <f t="shared" ref="IX60:IX67" si="1590">IX$39*IW60</f>
        <v>6256.54</v>
      </c>
      <c r="IY60" s="138">
        <f t="shared" ref="IY60:IY68" si="1591">IF(IV60&gt;0,IX60/IV60,0)</f>
        <v>127.68448979999999</v>
      </c>
      <c r="IZ60" s="433">
        <f t="shared" si="1573"/>
        <v>9</v>
      </c>
      <c r="JA60" s="139">
        <f t="shared" ref="JA60:JA68" si="1592">IY60*IZ60</f>
        <v>1149.16041</v>
      </c>
      <c r="JB60" s="111">
        <f t="shared" ref="JB60:JB68" si="1593">JA60*IV60</f>
        <v>56308.86</v>
      </c>
      <c r="JC60" s="111"/>
      <c r="JD60" s="140"/>
      <c r="JE60" s="141">
        <f t="shared" ref="JE60:JE68" si="1594">JA60/$LI60</f>
        <v>1.2834399999999999</v>
      </c>
      <c r="JF60" s="323">
        <f t="shared" si="1569"/>
        <v>123</v>
      </c>
      <c r="JG60" s="431">
        <f t="shared" ref="JG60:JG67" si="1595">JF60/JF$39</f>
        <v>8.8050000000000003E-2</v>
      </c>
      <c r="JH60" s="432">
        <f t="shared" ref="JH60:JH67" si="1596">JH$39*JG60</f>
        <v>11553.92</v>
      </c>
      <c r="JI60" s="138">
        <f t="shared" ref="JI60:JI68" si="1597">IF(JF60&gt;0,JH60/JF60,0)</f>
        <v>93.934308939999994</v>
      </c>
      <c r="JJ60" s="433">
        <f t="shared" si="1573"/>
        <v>9</v>
      </c>
      <c r="JK60" s="139">
        <f t="shared" ref="JK60:JK68" si="1598">JI60*JJ60</f>
        <v>845.40877999999998</v>
      </c>
      <c r="JL60" s="111">
        <f t="shared" ref="JL60:JL68" si="1599">JK60*JF60</f>
        <v>103985.28</v>
      </c>
      <c r="JM60" s="111"/>
      <c r="JN60" s="140"/>
      <c r="JO60" s="141">
        <f t="shared" ref="JO60:JO68" si="1600">JK60/$LI60</f>
        <v>0.94418999999999997</v>
      </c>
      <c r="JP60" s="323">
        <f t="shared" si="1569"/>
        <v>65</v>
      </c>
      <c r="JQ60" s="431">
        <f t="shared" ref="JQ60:JQ67" si="1601">JP60/JP$39</f>
        <v>5.1589999999999997E-2</v>
      </c>
      <c r="JR60" s="432">
        <f t="shared" ref="JR60:JR67" si="1602">JR$39*JQ60</f>
        <v>7222.6</v>
      </c>
      <c r="JS60" s="138">
        <f t="shared" ref="JS60:JS68" si="1603">IF(JP60&gt;0,JR60/JP60,0)</f>
        <v>111.11692308000001</v>
      </c>
      <c r="JT60" s="433">
        <f t="shared" si="1573"/>
        <v>9</v>
      </c>
      <c r="JU60" s="139">
        <f t="shared" ref="JU60:JU68" si="1604">JS60*JT60</f>
        <v>1000.05231</v>
      </c>
      <c r="JV60" s="111">
        <f t="shared" ref="JV60:JV68" si="1605">JU60*JP60</f>
        <v>65003.4</v>
      </c>
      <c r="JW60" s="111"/>
      <c r="JX60" s="140"/>
      <c r="JY60" s="141">
        <f t="shared" ref="JY60:JY68" si="1606">JU60/$LI60</f>
        <v>1.1169100000000001</v>
      </c>
      <c r="JZ60" s="323">
        <f t="shared" si="1569"/>
        <v>137</v>
      </c>
      <c r="KA60" s="431">
        <f t="shared" ref="KA60:KA67" si="1607">JZ60/JZ$39</f>
        <v>0.12243</v>
      </c>
      <c r="KB60" s="432">
        <f t="shared" ref="KB60:KB67" si="1608">KB$39*KA60</f>
        <v>24486</v>
      </c>
      <c r="KC60" s="138">
        <f t="shared" ref="KC60:KC68" si="1609">IF(JZ60&gt;0,KB60/JZ60,0)</f>
        <v>178.72992701000001</v>
      </c>
      <c r="KD60" s="433">
        <f t="shared" si="1573"/>
        <v>9</v>
      </c>
      <c r="KE60" s="139">
        <f t="shared" ref="KE60:KE68" si="1610">KC60*KD60</f>
        <v>1608.56934</v>
      </c>
      <c r="KF60" s="111">
        <f t="shared" ref="KF60:KF68" si="1611">KE60*JZ60</f>
        <v>220374</v>
      </c>
      <c r="KG60" s="111"/>
      <c r="KH60" s="140"/>
      <c r="KI60" s="141">
        <f t="shared" ref="KI60:KI68" si="1612">KE60/$LI60</f>
        <v>1.79653</v>
      </c>
      <c r="KJ60" s="323">
        <f t="shared" ref="KJ60:KT66" si="1613">KJ31</f>
        <v>129</v>
      </c>
      <c r="KK60" s="431">
        <f t="shared" ref="KK60:KK67" si="1614">KJ60/KJ$39</f>
        <v>0.10149</v>
      </c>
      <c r="KL60" s="432">
        <f t="shared" ref="KL60:KL67" si="1615">KL$39*KK60</f>
        <v>9264.01</v>
      </c>
      <c r="KM60" s="138">
        <f t="shared" ref="KM60:KM68" si="1616">IF(KJ60&gt;0,KL60/KJ60,0)</f>
        <v>71.814031009999994</v>
      </c>
      <c r="KN60" s="433">
        <f t="shared" ref="KN60:KX67" si="1617">KN$39</f>
        <v>9</v>
      </c>
      <c r="KO60" s="139">
        <f t="shared" ref="KO60:KO68" si="1618">KM60*KN60</f>
        <v>646.32628</v>
      </c>
      <c r="KP60" s="111">
        <f t="shared" ref="KP60:KP68" si="1619">KO60*KJ60</f>
        <v>83376.09</v>
      </c>
      <c r="KQ60" s="111"/>
      <c r="KR60" s="140"/>
      <c r="KS60" s="141">
        <f t="shared" ref="KS60:KS68" si="1620">KO60/$LI60</f>
        <v>0.72184999999999999</v>
      </c>
      <c r="KT60" s="323">
        <f t="shared" si="1613"/>
        <v>0</v>
      </c>
      <c r="KU60" s="431" t="e">
        <f t="shared" ref="KU60:KU67" si="1621">KT60/KT$39</f>
        <v>#DIV/0!</v>
      </c>
      <c r="KV60" s="432" t="e">
        <f t="shared" ref="KV60:KV67" si="1622">KV$39*KU60</f>
        <v>#DIV/0!</v>
      </c>
      <c r="KW60" s="138">
        <f t="shared" ref="KW60:KW68" si="1623">IF(KT60&gt;0,KV60/KT60,0)</f>
        <v>0</v>
      </c>
      <c r="KX60" s="433">
        <f t="shared" si="1617"/>
        <v>0</v>
      </c>
      <c r="KY60" s="139">
        <f t="shared" ref="KY60:KY68" si="1624">KW60*KX60</f>
        <v>0</v>
      </c>
      <c r="KZ60" s="111">
        <f t="shared" ref="KZ60:KZ68" si="1625">KY60*KT60</f>
        <v>0</v>
      </c>
      <c r="LA60" s="111"/>
      <c r="LB60" s="140"/>
      <c r="LC60" s="141">
        <f t="shared" ref="LC60:LC68" si="1626">KY60/$LI60</f>
        <v>0</v>
      </c>
      <c r="LD60" s="322">
        <f t="shared" si="1235"/>
        <v>2572</v>
      </c>
      <c r="LE60" s="431">
        <f t="shared" si="1236"/>
        <v>9.6920000000000006E-2</v>
      </c>
      <c r="LF60" s="432">
        <f t="shared" si="1237"/>
        <v>255878.49</v>
      </c>
      <c r="LG60" s="138">
        <f t="shared" si="1238"/>
        <v>99.486193619999995</v>
      </c>
      <c r="LH60" s="433">
        <f t="shared" si="1239"/>
        <v>9</v>
      </c>
      <c r="LI60" s="139">
        <f t="shared" si="1240"/>
        <v>895.37573999999995</v>
      </c>
      <c r="LJ60" s="111">
        <f t="shared" si="1241"/>
        <v>2302906.4</v>
      </c>
      <c r="LK60" s="111"/>
      <c r="LL60" s="140"/>
    </row>
    <row r="61" spans="1:324" ht="18" customHeight="1">
      <c r="A61" s="612"/>
      <c r="B61" s="93" t="s">
        <v>715</v>
      </c>
      <c r="C61" s="12" t="s">
        <v>840</v>
      </c>
      <c r="D61" s="12" t="s">
        <v>422</v>
      </c>
      <c r="E61" s="4" t="s">
        <v>33</v>
      </c>
      <c r="F61" s="323">
        <f t="shared" si="1436"/>
        <v>0</v>
      </c>
      <c r="G61" s="431">
        <f t="shared" si="1242"/>
        <v>0</v>
      </c>
      <c r="H61" s="432">
        <f t="shared" si="1243"/>
        <v>0</v>
      </c>
      <c r="I61" s="138">
        <f t="shared" si="1016"/>
        <v>0</v>
      </c>
      <c r="J61" s="433">
        <f t="shared" si="1244"/>
        <v>9</v>
      </c>
      <c r="K61" s="139">
        <f t="shared" si="1017"/>
        <v>0</v>
      </c>
      <c r="L61" s="111">
        <f t="shared" si="1018"/>
        <v>0</v>
      </c>
      <c r="M61" s="111"/>
      <c r="N61" s="140"/>
      <c r="O61" s="141" t="e">
        <f t="shared" si="1019"/>
        <v>#DIV/0!</v>
      </c>
      <c r="P61" s="323">
        <f t="shared" si="1437"/>
        <v>0</v>
      </c>
      <c r="Q61" s="431">
        <f t="shared" si="1438"/>
        <v>0</v>
      </c>
      <c r="R61" s="432">
        <f t="shared" si="1439"/>
        <v>0</v>
      </c>
      <c r="S61" s="138">
        <f t="shared" si="1440"/>
        <v>0</v>
      </c>
      <c r="T61" s="433">
        <f t="shared" si="1441"/>
        <v>9</v>
      </c>
      <c r="U61" s="139">
        <f t="shared" si="1442"/>
        <v>0</v>
      </c>
      <c r="V61" s="111">
        <f t="shared" si="1443"/>
        <v>0</v>
      </c>
      <c r="W61" s="111"/>
      <c r="X61" s="140"/>
      <c r="Y61" s="141" t="e">
        <f t="shared" si="1444"/>
        <v>#DIV/0!</v>
      </c>
      <c r="Z61" s="323">
        <f t="shared" si="1437"/>
        <v>0</v>
      </c>
      <c r="AA61" s="431">
        <f t="shared" si="1445"/>
        <v>0</v>
      </c>
      <c r="AB61" s="432">
        <f t="shared" si="1446"/>
        <v>0</v>
      </c>
      <c r="AC61" s="138">
        <f t="shared" si="1447"/>
        <v>0</v>
      </c>
      <c r="AD61" s="433">
        <f t="shared" si="1441"/>
        <v>9</v>
      </c>
      <c r="AE61" s="139">
        <f t="shared" si="1448"/>
        <v>0</v>
      </c>
      <c r="AF61" s="111">
        <f t="shared" si="1449"/>
        <v>0</v>
      </c>
      <c r="AG61" s="111"/>
      <c r="AH61" s="140"/>
      <c r="AI61" s="141" t="e">
        <f t="shared" si="1450"/>
        <v>#DIV/0!</v>
      </c>
      <c r="AJ61" s="323">
        <f t="shared" si="1437"/>
        <v>0</v>
      </c>
      <c r="AK61" s="431">
        <f t="shared" si="1451"/>
        <v>0</v>
      </c>
      <c r="AL61" s="432">
        <f t="shared" si="1452"/>
        <v>0</v>
      </c>
      <c r="AM61" s="138">
        <f t="shared" si="1453"/>
        <v>0</v>
      </c>
      <c r="AN61" s="433">
        <f t="shared" si="1441"/>
        <v>9</v>
      </c>
      <c r="AO61" s="139">
        <f t="shared" si="1454"/>
        <v>0</v>
      </c>
      <c r="AP61" s="111">
        <f t="shared" si="1455"/>
        <v>0</v>
      </c>
      <c r="AQ61" s="111"/>
      <c r="AR61" s="140"/>
      <c r="AS61" s="141" t="e">
        <f t="shared" si="1456"/>
        <v>#DIV/0!</v>
      </c>
      <c r="AT61" s="323">
        <f t="shared" si="1437"/>
        <v>0</v>
      </c>
      <c r="AU61" s="431">
        <f t="shared" si="1457"/>
        <v>0</v>
      </c>
      <c r="AV61" s="432">
        <f t="shared" si="1458"/>
        <v>0</v>
      </c>
      <c r="AW61" s="138">
        <f t="shared" si="1459"/>
        <v>0</v>
      </c>
      <c r="AX61" s="433">
        <f t="shared" si="1441"/>
        <v>9</v>
      </c>
      <c r="AY61" s="139">
        <f t="shared" si="1460"/>
        <v>0</v>
      </c>
      <c r="AZ61" s="111">
        <f t="shared" si="1461"/>
        <v>0</v>
      </c>
      <c r="BA61" s="111"/>
      <c r="BB61" s="140"/>
      <c r="BC61" s="141" t="e">
        <f t="shared" si="1462"/>
        <v>#DIV/0!</v>
      </c>
      <c r="BD61" s="323">
        <f t="shared" si="1437"/>
        <v>0</v>
      </c>
      <c r="BE61" s="431">
        <f t="shared" si="1463"/>
        <v>0</v>
      </c>
      <c r="BF61" s="432">
        <f t="shared" si="1464"/>
        <v>0</v>
      </c>
      <c r="BG61" s="138">
        <f t="shared" si="1465"/>
        <v>0</v>
      </c>
      <c r="BH61" s="433">
        <f t="shared" si="1441"/>
        <v>9</v>
      </c>
      <c r="BI61" s="139">
        <f t="shared" si="1466"/>
        <v>0</v>
      </c>
      <c r="BJ61" s="111">
        <f t="shared" si="1467"/>
        <v>0</v>
      </c>
      <c r="BK61" s="111"/>
      <c r="BL61" s="140"/>
      <c r="BM61" s="141" t="e">
        <f t="shared" si="1468"/>
        <v>#DIV/0!</v>
      </c>
      <c r="BN61" s="323">
        <f t="shared" si="1437"/>
        <v>0</v>
      </c>
      <c r="BO61" s="431">
        <f t="shared" si="1469"/>
        <v>0</v>
      </c>
      <c r="BP61" s="432">
        <f t="shared" si="1470"/>
        <v>0</v>
      </c>
      <c r="BQ61" s="138">
        <f t="shared" si="1471"/>
        <v>0</v>
      </c>
      <c r="BR61" s="433">
        <f t="shared" si="1441"/>
        <v>9</v>
      </c>
      <c r="BS61" s="139">
        <f t="shared" si="1472"/>
        <v>0</v>
      </c>
      <c r="BT61" s="111">
        <f t="shared" si="1473"/>
        <v>0</v>
      </c>
      <c r="BU61" s="111"/>
      <c r="BV61" s="140"/>
      <c r="BW61" s="141" t="e">
        <f t="shared" si="1474"/>
        <v>#DIV/0!</v>
      </c>
      <c r="BX61" s="323">
        <f t="shared" si="1437"/>
        <v>0</v>
      </c>
      <c r="BY61" s="431">
        <f t="shared" si="1475"/>
        <v>0</v>
      </c>
      <c r="BZ61" s="432">
        <f t="shared" si="1476"/>
        <v>0</v>
      </c>
      <c r="CA61" s="138">
        <f t="shared" si="1477"/>
        <v>0</v>
      </c>
      <c r="CB61" s="433">
        <f t="shared" si="1441"/>
        <v>9</v>
      </c>
      <c r="CC61" s="139">
        <f t="shared" si="1478"/>
        <v>0</v>
      </c>
      <c r="CD61" s="111">
        <f t="shared" si="1479"/>
        <v>0</v>
      </c>
      <c r="CE61" s="111"/>
      <c r="CF61" s="140"/>
      <c r="CG61" s="141" t="e">
        <f t="shared" si="1480"/>
        <v>#DIV/0!</v>
      </c>
      <c r="CH61" s="323">
        <f t="shared" si="1481"/>
        <v>0</v>
      </c>
      <c r="CI61" s="431">
        <f t="shared" si="1482"/>
        <v>0</v>
      </c>
      <c r="CJ61" s="432">
        <f t="shared" si="1483"/>
        <v>0</v>
      </c>
      <c r="CK61" s="138">
        <f t="shared" si="1484"/>
        <v>0</v>
      </c>
      <c r="CL61" s="433">
        <f t="shared" si="1485"/>
        <v>9</v>
      </c>
      <c r="CM61" s="139">
        <f t="shared" si="1486"/>
        <v>0</v>
      </c>
      <c r="CN61" s="111">
        <f t="shared" si="1487"/>
        <v>0</v>
      </c>
      <c r="CO61" s="111"/>
      <c r="CP61" s="140"/>
      <c r="CQ61" s="141" t="e">
        <f t="shared" si="1488"/>
        <v>#DIV/0!</v>
      </c>
      <c r="CR61" s="323">
        <f t="shared" si="1481"/>
        <v>0</v>
      </c>
      <c r="CS61" s="431">
        <f t="shared" si="1489"/>
        <v>0</v>
      </c>
      <c r="CT61" s="432">
        <f t="shared" si="1490"/>
        <v>0</v>
      </c>
      <c r="CU61" s="138">
        <f t="shared" si="1491"/>
        <v>0</v>
      </c>
      <c r="CV61" s="433">
        <f t="shared" si="1485"/>
        <v>9</v>
      </c>
      <c r="CW61" s="139">
        <f t="shared" si="1492"/>
        <v>0</v>
      </c>
      <c r="CX61" s="111">
        <f t="shared" si="1493"/>
        <v>0</v>
      </c>
      <c r="CY61" s="111"/>
      <c r="CZ61" s="140"/>
      <c r="DA61" s="141" t="e">
        <f t="shared" si="1494"/>
        <v>#DIV/0!</v>
      </c>
      <c r="DB61" s="323">
        <f t="shared" si="1481"/>
        <v>0</v>
      </c>
      <c r="DC61" s="431">
        <f t="shared" si="1495"/>
        <v>0</v>
      </c>
      <c r="DD61" s="432">
        <f t="shared" si="1496"/>
        <v>0</v>
      </c>
      <c r="DE61" s="138">
        <f t="shared" si="1497"/>
        <v>0</v>
      </c>
      <c r="DF61" s="433">
        <f t="shared" si="1485"/>
        <v>9</v>
      </c>
      <c r="DG61" s="139">
        <f t="shared" si="1498"/>
        <v>0</v>
      </c>
      <c r="DH61" s="111">
        <f t="shared" si="1499"/>
        <v>0</v>
      </c>
      <c r="DI61" s="111"/>
      <c r="DJ61" s="140"/>
      <c r="DK61" s="141" t="e">
        <f t="shared" si="1500"/>
        <v>#DIV/0!</v>
      </c>
      <c r="DL61" s="323">
        <f t="shared" si="1481"/>
        <v>0</v>
      </c>
      <c r="DM61" s="431">
        <f t="shared" si="1501"/>
        <v>0</v>
      </c>
      <c r="DN61" s="432">
        <f t="shared" si="1502"/>
        <v>0</v>
      </c>
      <c r="DO61" s="138">
        <f t="shared" si="1503"/>
        <v>0</v>
      </c>
      <c r="DP61" s="433">
        <f t="shared" si="1485"/>
        <v>9</v>
      </c>
      <c r="DQ61" s="139">
        <f t="shared" si="1504"/>
        <v>0</v>
      </c>
      <c r="DR61" s="111">
        <f t="shared" si="1505"/>
        <v>0</v>
      </c>
      <c r="DS61" s="111"/>
      <c r="DT61" s="140"/>
      <c r="DU61" s="141" t="e">
        <f t="shared" si="1506"/>
        <v>#DIV/0!</v>
      </c>
      <c r="DV61" s="323">
        <f t="shared" si="1481"/>
        <v>0</v>
      </c>
      <c r="DW61" s="431">
        <f t="shared" si="1507"/>
        <v>0</v>
      </c>
      <c r="DX61" s="432">
        <f t="shared" si="1508"/>
        <v>0</v>
      </c>
      <c r="DY61" s="138">
        <f t="shared" si="1509"/>
        <v>0</v>
      </c>
      <c r="DZ61" s="433">
        <f t="shared" si="1485"/>
        <v>9</v>
      </c>
      <c r="EA61" s="139">
        <f t="shared" si="1510"/>
        <v>0</v>
      </c>
      <c r="EB61" s="111">
        <f t="shared" si="1511"/>
        <v>0</v>
      </c>
      <c r="EC61" s="111"/>
      <c r="ED61" s="140"/>
      <c r="EE61" s="141" t="e">
        <f t="shared" si="1512"/>
        <v>#DIV/0!</v>
      </c>
      <c r="EF61" s="323">
        <f t="shared" si="1481"/>
        <v>0</v>
      </c>
      <c r="EG61" s="431">
        <f t="shared" si="1513"/>
        <v>0</v>
      </c>
      <c r="EH61" s="432">
        <f t="shared" si="1514"/>
        <v>0</v>
      </c>
      <c r="EI61" s="138">
        <f t="shared" si="1515"/>
        <v>0</v>
      </c>
      <c r="EJ61" s="433">
        <f t="shared" si="1485"/>
        <v>9</v>
      </c>
      <c r="EK61" s="139">
        <f t="shared" si="1516"/>
        <v>0</v>
      </c>
      <c r="EL61" s="111">
        <f t="shared" si="1517"/>
        <v>0</v>
      </c>
      <c r="EM61" s="111"/>
      <c r="EN61" s="140"/>
      <c r="EO61" s="141" t="e">
        <f t="shared" si="1518"/>
        <v>#DIV/0!</v>
      </c>
      <c r="EP61" s="323">
        <f t="shared" si="1481"/>
        <v>0</v>
      </c>
      <c r="EQ61" s="431">
        <f t="shared" si="1519"/>
        <v>0</v>
      </c>
      <c r="ER61" s="432">
        <f t="shared" si="1520"/>
        <v>0</v>
      </c>
      <c r="ES61" s="138">
        <f t="shared" si="1521"/>
        <v>0</v>
      </c>
      <c r="ET61" s="433">
        <f t="shared" si="1485"/>
        <v>9</v>
      </c>
      <c r="EU61" s="139">
        <f t="shared" si="1522"/>
        <v>0</v>
      </c>
      <c r="EV61" s="111">
        <f t="shared" si="1523"/>
        <v>0</v>
      </c>
      <c r="EW61" s="111"/>
      <c r="EX61" s="140"/>
      <c r="EY61" s="141" t="e">
        <f t="shared" si="1524"/>
        <v>#DIV/0!</v>
      </c>
      <c r="EZ61" s="323">
        <f t="shared" si="1525"/>
        <v>0</v>
      </c>
      <c r="FA61" s="431">
        <f t="shared" si="1526"/>
        <v>0</v>
      </c>
      <c r="FB61" s="432">
        <f t="shared" si="1527"/>
        <v>0</v>
      </c>
      <c r="FC61" s="138">
        <f t="shared" si="1528"/>
        <v>0</v>
      </c>
      <c r="FD61" s="433">
        <f t="shared" si="1529"/>
        <v>9</v>
      </c>
      <c r="FE61" s="139">
        <f t="shared" si="1530"/>
        <v>0</v>
      </c>
      <c r="FF61" s="111">
        <f t="shared" si="1531"/>
        <v>0</v>
      </c>
      <c r="FG61" s="111"/>
      <c r="FH61" s="140"/>
      <c r="FI61" s="141" t="e">
        <f t="shared" si="1532"/>
        <v>#DIV/0!</v>
      </c>
      <c r="FJ61" s="323">
        <f t="shared" si="1525"/>
        <v>0</v>
      </c>
      <c r="FK61" s="431">
        <f t="shared" si="1533"/>
        <v>0</v>
      </c>
      <c r="FL61" s="432">
        <f t="shared" si="1534"/>
        <v>0</v>
      </c>
      <c r="FM61" s="138">
        <f t="shared" si="1535"/>
        <v>0</v>
      </c>
      <c r="FN61" s="433">
        <f t="shared" si="1529"/>
        <v>9</v>
      </c>
      <c r="FO61" s="139">
        <f t="shared" si="1536"/>
        <v>0</v>
      </c>
      <c r="FP61" s="111">
        <f t="shared" si="1537"/>
        <v>0</v>
      </c>
      <c r="FQ61" s="111"/>
      <c r="FR61" s="140"/>
      <c r="FS61" s="141" t="e">
        <f t="shared" si="1538"/>
        <v>#DIV/0!</v>
      </c>
      <c r="FT61" s="323">
        <f t="shared" si="1525"/>
        <v>0</v>
      </c>
      <c r="FU61" s="431">
        <f t="shared" si="1539"/>
        <v>0</v>
      </c>
      <c r="FV61" s="432">
        <f t="shared" si="1540"/>
        <v>0</v>
      </c>
      <c r="FW61" s="138">
        <f t="shared" si="1541"/>
        <v>0</v>
      </c>
      <c r="FX61" s="433">
        <f t="shared" si="1529"/>
        <v>9</v>
      </c>
      <c r="FY61" s="139">
        <f t="shared" si="1542"/>
        <v>0</v>
      </c>
      <c r="FZ61" s="111">
        <f t="shared" si="1543"/>
        <v>0</v>
      </c>
      <c r="GA61" s="111"/>
      <c r="GB61" s="140"/>
      <c r="GC61" s="141" t="e">
        <f t="shared" si="1544"/>
        <v>#DIV/0!</v>
      </c>
      <c r="GD61" s="323">
        <f t="shared" si="1525"/>
        <v>0</v>
      </c>
      <c r="GE61" s="431">
        <f t="shared" si="1545"/>
        <v>0</v>
      </c>
      <c r="GF61" s="432">
        <f t="shared" si="1546"/>
        <v>0</v>
      </c>
      <c r="GG61" s="138">
        <f t="shared" si="1547"/>
        <v>0</v>
      </c>
      <c r="GH61" s="433">
        <f t="shared" si="1529"/>
        <v>9</v>
      </c>
      <c r="GI61" s="139">
        <f t="shared" si="1548"/>
        <v>0</v>
      </c>
      <c r="GJ61" s="111">
        <f t="shared" si="1549"/>
        <v>0</v>
      </c>
      <c r="GK61" s="111"/>
      <c r="GL61" s="140"/>
      <c r="GM61" s="141" t="e">
        <f t="shared" si="1550"/>
        <v>#DIV/0!</v>
      </c>
      <c r="GN61" s="323">
        <f t="shared" si="1525"/>
        <v>0</v>
      </c>
      <c r="GO61" s="431">
        <f t="shared" si="1551"/>
        <v>0</v>
      </c>
      <c r="GP61" s="432">
        <f t="shared" si="1552"/>
        <v>0</v>
      </c>
      <c r="GQ61" s="138">
        <f t="shared" si="1553"/>
        <v>0</v>
      </c>
      <c r="GR61" s="433">
        <f t="shared" si="1529"/>
        <v>9</v>
      </c>
      <c r="GS61" s="139">
        <f t="shared" si="1554"/>
        <v>0</v>
      </c>
      <c r="GT61" s="111">
        <f t="shared" si="1555"/>
        <v>0</v>
      </c>
      <c r="GU61" s="111"/>
      <c r="GV61" s="140"/>
      <c r="GW61" s="141" t="e">
        <f t="shared" si="1556"/>
        <v>#DIV/0!</v>
      </c>
      <c r="GX61" s="323">
        <f t="shared" si="1525"/>
        <v>0</v>
      </c>
      <c r="GY61" s="431">
        <f t="shared" si="1557"/>
        <v>0</v>
      </c>
      <c r="GZ61" s="432">
        <f t="shared" si="1558"/>
        <v>0</v>
      </c>
      <c r="HA61" s="138">
        <f t="shared" si="1559"/>
        <v>0</v>
      </c>
      <c r="HB61" s="433">
        <f t="shared" si="1529"/>
        <v>9</v>
      </c>
      <c r="HC61" s="139">
        <f t="shared" si="1560"/>
        <v>0</v>
      </c>
      <c r="HD61" s="111">
        <f t="shared" si="1561"/>
        <v>0</v>
      </c>
      <c r="HE61" s="111"/>
      <c r="HF61" s="140"/>
      <c r="HG61" s="141" t="e">
        <f t="shared" si="1562"/>
        <v>#DIV/0!</v>
      </c>
      <c r="HH61" s="323">
        <f t="shared" si="1525"/>
        <v>0</v>
      </c>
      <c r="HI61" s="431">
        <f t="shared" si="1563"/>
        <v>0</v>
      </c>
      <c r="HJ61" s="432">
        <f t="shared" si="1564"/>
        <v>0</v>
      </c>
      <c r="HK61" s="138">
        <f t="shared" si="1565"/>
        <v>0</v>
      </c>
      <c r="HL61" s="433">
        <f t="shared" si="1529"/>
        <v>9</v>
      </c>
      <c r="HM61" s="139">
        <f t="shared" si="1566"/>
        <v>0</v>
      </c>
      <c r="HN61" s="111">
        <f t="shared" si="1567"/>
        <v>0</v>
      </c>
      <c r="HO61" s="111"/>
      <c r="HP61" s="140"/>
      <c r="HQ61" s="141" t="e">
        <f t="shared" si="1568"/>
        <v>#DIV/0!</v>
      </c>
      <c r="HR61" s="323">
        <f t="shared" si="1569"/>
        <v>0</v>
      </c>
      <c r="HS61" s="431">
        <f t="shared" si="1570"/>
        <v>0</v>
      </c>
      <c r="HT61" s="432">
        <f t="shared" si="1571"/>
        <v>0</v>
      </c>
      <c r="HU61" s="138">
        <f t="shared" si="1572"/>
        <v>0</v>
      </c>
      <c r="HV61" s="433">
        <f t="shared" si="1573"/>
        <v>9</v>
      </c>
      <c r="HW61" s="139">
        <f t="shared" si="1574"/>
        <v>0</v>
      </c>
      <c r="HX61" s="111">
        <f t="shared" si="1575"/>
        <v>0</v>
      </c>
      <c r="HY61" s="111"/>
      <c r="HZ61" s="140"/>
      <c r="IA61" s="141" t="e">
        <f t="shared" si="1576"/>
        <v>#DIV/0!</v>
      </c>
      <c r="IB61" s="323">
        <f t="shared" si="1569"/>
        <v>0</v>
      </c>
      <c r="IC61" s="431">
        <f t="shared" si="1577"/>
        <v>0</v>
      </c>
      <c r="ID61" s="432">
        <f t="shared" si="1578"/>
        <v>0</v>
      </c>
      <c r="IE61" s="138">
        <f t="shared" si="1579"/>
        <v>0</v>
      </c>
      <c r="IF61" s="433">
        <f t="shared" si="1573"/>
        <v>9</v>
      </c>
      <c r="IG61" s="139">
        <f t="shared" si="1580"/>
        <v>0</v>
      </c>
      <c r="IH61" s="111">
        <f t="shared" si="1581"/>
        <v>0</v>
      </c>
      <c r="II61" s="111"/>
      <c r="IJ61" s="140"/>
      <c r="IK61" s="141" t="e">
        <f t="shared" si="1582"/>
        <v>#DIV/0!</v>
      </c>
      <c r="IL61" s="323">
        <f t="shared" si="1569"/>
        <v>0</v>
      </c>
      <c r="IM61" s="431">
        <f t="shared" si="1583"/>
        <v>0</v>
      </c>
      <c r="IN61" s="432">
        <f t="shared" si="1584"/>
        <v>0</v>
      </c>
      <c r="IO61" s="138">
        <f t="shared" si="1585"/>
        <v>0</v>
      </c>
      <c r="IP61" s="433">
        <f t="shared" si="1573"/>
        <v>9</v>
      </c>
      <c r="IQ61" s="139">
        <f t="shared" si="1586"/>
        <v>0</v>
      </c>
      <c r="IR61" s="111">
        <f t="shared" si="1587"/>
        <v>0</v>
      </c>
      <c r="IS61" s="111"/>
      <c r="IT61" s="140"/>
      <c r="IU61" s="141" t="e">
        <f t="shared" si="1588"/>
        <v>#DIV/0!</v>
      </c>
      <c r="IV61" s="323">
        <f t="shared" si="1569"/>
        <v>0</v>
      </c>
      <c r="IW61" s="431">
        <f t="shared" si="1589"/>
        <v>0</v>
      </c>
      <c r="IX61" s="432">
        <f t="shared" si="1590"/>
        <v>0</v>
      </c>
      <c r="IY61" s="138">
        <f t="shared" si="1591"/>
        <v>0</v>
      </c>
      <c r="IZ61" s="433">
        <f t="shared" si="1573"/>
        <v>9</v>
      </c>
      <c r="JA61" s="139">
        <f t="shared" si="1592"/>
        <v>0</v>
      </c>
      <c r="JB61" s="111">
        <f t="shared" si="1593"/>
        <v>0</v>
      </c>
      <c r="JC61" s="111"/>
      <c r="JD61" s="140"/>
      <c r="JE61" s="141" t="e">
        <f t="shared" si="1594"/>
        <v>#DIV/0!</v>
      </c>
      <c r="JF61" s="323">
        <f t="shared" si="1569"/>
        <v>0</v>
      </c>
      <c r="JG61" s="431">
        <f t="shared" si="1595"/>
        <v>0</v>
      </c>
      <c r="JH61" s="432">
        <f t="shared" si="1596"/>
        <v>0</v>
      </c>
      <c r="JI61" s="138">
        <f t="shared" si="1597"/>
        <v>0</v>
      </c>
      <c r="JJ61" s="433">
        <f t="shared" si="1573"/>
        <v>9</v>
      </c>
      <c r="JK61" s="139">
        <f t="shared" si="1598"/>
        <v>0</v>
      </c>
      <c r="JL61" s="111">
        <f t="shared" si="1599"/>
        <v>0</v>
      </c>
      <c r="JM61" s="111"/>
      <c r="JN61" s="140"/>
      <c r="JO61" s="141" t="e">
        <f t="shared" si="1600"/>
        <v>#DIV/0!</v>
      </c>
      <c r="JP61" s="323">
        <f t="shared" si="1569"/>
        <v>0</v>
      </c>
      <c r="JQ61" s="431">
        <f t="shared" si="1601"/>
        <v>0</v>
      </c>
      <c r="JR61" s="432">
        <f t="shared" si="1602"/>
        <v>0</v>
      </c>
      <c r="JS61" s="138">
        <f t="shared" si="1603"/>
        <v>0</v>
      </c>
      <c r="JT61" s="433">
        <f t="shared" si="1573"/>
        <v>9</v>
      </c>
      <c r="JU61" s="139">
        <f t="shared" si="1604"/>
        <v>0</v>
      </c>
      <c r="JV61" s="111">
        <f t="shared" si="1605"/>
        <v>0</v>
      </c>
      <c r="JW61" s="111"/>
      <c r="JX61" s="140"/>
      <c r="JY61" s="141" t="e">
        <f t="shared" si="1606"/>
        <v>#DIV/0!</v>
      </c>
      <c r="JZ61" s="323">
        <f t="shared" si="1569"/>
        <v>0</v>
      </c>
      <c r="KA61" s="431">
        <f t="shared" si="1607"/>
        <v>0</v>
      </c>
      <c r="KB61" s="432">
        <f t="shared" si="1608"/>
        <v>0</v>
      </c>
      <c r="KC61" s="138">
        <f t="shared" si="1609"/>
        <v>0</v>
      </c>
      <c r="KD61" s="433">
        <f t="shared" si="1573"/>
        <v>9</v>
      </c>
      <c r="KE61" s="139">
        <f t="shared" si="1610"/>
        <v>0</v>
      </c>
      <c r="KF61" s="111">
        <f t="shared" si="1611"/>
        <v>0</v>
      </c>
      <c r="KG61" s="111"/>
      <c r="KH61" s="140"/>
      <c r="KI61" s="141" t="e">
        <f t="shared" si="1612"/>
        <v>#DIV/0!</v>
      </c>
      <c r="KJ61" s="323">
        <f t="shared" si="1613"/>
        <v>0</v>
      </c>
      <c r="KK61" s="431">
        <f t="shared" si="1614"/>
        <v>0</v>
      </c>
      <c r="KL61" s="432">
        <f t="shared" si="1615"/>
        <v>0</v>
      </c>
      <c r="KM61" s="138">
        <f t="shared" si="1616"/>
        <v>0</v>
      </c>
      <c r="KN61" s="433">
        <f t="shared" si="1617"/>
        <v>9</v>
      </c>
      <c r="KO61" s="139">
        <f t="shared" si="1618"/>
        <v>0</v>
      </c>
      <c r="KP61" s="111">
        <f t="shared" si="1619"/>
        <v>0</v>
      </c>
      <c r="KQ61" s="111"/>
      <c r="KR61" s="140"/>
      <c r="KS61" s="141" t="e">
        <f t="shared" si="1620"/>
        <v>#DIV/0!</v>
      </c>
      <c r="KT61" s="323">
        <f t="shared" si="1613"/>
        <v>0</v>
      </c>
      <c r="KU61" s="431" t="e">
        <f t="shared" si="1621"/>
        <v>#DIV/0!</v>
      </c>
      <c r="KV61" s="432" t="e">
        <f t="shared" si="1622"/>
        <v>#DIV/0!</v>
      </c>
      <c r="KW61" s="138">
        <f t="shared" si="1623"/>
        <v>0</v>
      </c>
      <c r="KX61" s="433">
        <f t="shared" si="1617"/>
        <v>0</v>
      </c>
      <c r="KY61" s="139">
        <f t="shared" si="1624"/>
        <v>0</v>
      </c>
      <c r="KZ61" s="111">
        <f t="shared" si="1625"/>
        <v>0</v>
      </c>
      <c r="LA61" s="111"/>
      <c r="LB61" s="140"/>
      <c r="LC61" s="141" t="e">
        <f t="shared" si="1626"/>
        <v>#DIV/0!</v>
      </c>
      <c r="LD61" s="322">
        <f t="shared" si="1235"/>
        <v>0</v>
      </c>
      <c r="LE61" s="431">
        <f t="shared" si="1236"/>
        <v>0</v>
      </c>
      <c r="LF61" s="432">
        <f t="shared" si="1237"/>
        <v>0</v>
      </c>
      <c r="LG61" s="138">
        <f t="shared" si="1238"/>
        <v>0</v>
      </c>
      <c r="LH61" s="433">
        <f t="shared" si="1239"/>
        <v>9</v>
      </c>
      <c r="LI61" s="139">
        <f t="shared" si="1240"/>
        <v>0</v>
      </c>
      <c r="LJ61" s="111">
        <f t="shared" si="1241"/>
        <v>0</v>
      </c>
      <c r="LK61" s="111"/>
      <c r="LL61" s="140"/>
    </row>
    <row r="62" spans="1:324" ht="18" customHeight="1">
      <c r="A62" s="612"/>
      <c r="B62" s="93" t="s">
        <v>730</v>
      </c>
      <c r="C62" s="12" t="s">
        <v>840</v>
      </c>
      <c r="D62" s="12" t="s">
        <v>422</v>
      </c>
      <c r="E62" s="4" t="s">
        <v>33</v>
      </c>
      <c r="F62" s="323">
        <f t="shared" si="1436"/>
        <v>0</v>
      </c>
      <c r="G62" s="431">
        <f t="shared" si="1242"/>
        <v>0</v>
      </c>
      <c r="H62" s="432">
        <f t="shared" si="1243"/>
        <v>0</v>
      </c>
      <c r="I62" s="138">
        <f t="shared" si="1016"/>
        <v>0</v>
      </c>
      <c r="J62" s="433">
        <f t="shared" si="1244"/>
        <v>9</v>
      </c>
      <c r="K62" s="139">
        <f t="shared" si="1017"/>
        <v>0</v>
      </c>
      <c r="L62" s="111">
        <f t="shared" si="1018"/>
        <v>0</v>
      </c>
      <c r="M62" s="111"/>
      <c r="N62" s="140"/>
      <c r="O62" s="141" t="e">
        <f t="shared" si="1019"/>
        <v>#DIV/0!</v>
      </c>
      <c r="P62" s="323">
        <f t="shared" si="1437"/>
        <v>0</v>
      </c>
      <c r="Q62" s="431">
        <f t="shared" si="1438"/>
        <v>0</v>
      </c>
      <c r="R62" s="432">
        <f t="shared" si="1439"/>
        <v>0</v>
      </c>
      <c r="S62" s="138">
        <f t="shared" si="1440"/>
        <v>0</v>
      </c>
      <c r="T62" s="433">
        <f t="shared" si="1441"/>
        <v>9</v>
      </c>
      <c r="U62" s="139">
        <f t="shared" si="1442"/>
        <v>0</v>
      </c>
      <c r="V62" s="111">
        <f t="shared" si="1443"/>
        <v>0</v>
      </c>
      <c r="W62" s="111"/>
      <c r="X62" s="140"/>
      <c r="Y62" s="141" t="e">
        <f t="shared" si="1444"/>
        <v>#DIV/0!</v>
      </c>
      <c r="Z62" s="323">
        <f t="shared" si="1437"/>
        <v>0</v>
      </c>
      <c r="AA62" s="431">
        <f t="shared" si="1445"/>
        <v>0</v>
      </c>
      <c r="AB62" s="432">
        <f t="shared" si="1446"/>
        <v>0</v>
      </c>
      <c r="AC62" s="138">
        <f t="shared" si="1447"/>
        <v>0</v>
      </c>
      <c r="AD62" s="433">
        <f t="shared" si="1441"/>
        <v>9</v>
      </c>
      <c r="AE62" s="139">
        <f t="shared" si="1448"/>
        <v>0</v>
      </c>
      <c r="AF62" s="111">
        <f t="shared" si="1449"/>
        <v>0</v>
      </c>
      <c r="AG62" s="111"/>
      <c r="AH62" s="140"/>
      <c r="AI62" s="141" t="e">
        <f t="shared" si="1450"/>
        <v>#DIV/0!</v>
      </c>
      <c r="AJ62" s="323">
        <f t="shared" si="1437"/>
        <v>0</v>
      </c>
      <c r="AK62" s="431">
        <f t="shared" si="1451"/>
        <v>0</v>
      </c>
      <c r="AL62" s="432">
        <f t="shared" si="1452"/>
        <v>0</v>
      </c>
      <c r="AM62" s="138">
        <f t="shared" si="1453"/>
        <v>0</v>
      </c>
      <c r="AN62" s="433">
        <f t="shared" si="1441"/>
        <v>9</v>
      </c>
      <c r="AO62" s="139">
        <f t="shared" si="1454"/>
        <v>0</v>
      </c>
      <c r="AP62" s="111">
        <f t="shared" si="1455"/>
        <v>0</v>
      </c>
      <c r="AQ62" s="111"/>
      <c r="AR62" s="140"/>
      <c r="AS62" s="141" t="e">
        <f t="shared" si="1456"/>
        <v>#DIV/0!</v>
      </c>
      <c r="AT62" s="323">
        <f t="shared" si="1437"/>
        <v>0</v>
      </c>
      <c r="AU62" s="431">
        <f t="shared" si="1457"/>
        <v>0</v>
      </c>
      <c r="AV62" s="432">
        <f t="shared" si="1458"/>
        <v>0</v>
      </c>
      <c r="AW62" s="138">
        <f t="shared" si="1459"/>
        <v>0</v>
      </c>
      <c r="AX62" s="433">
        <f t="shared" si="1441"/>
        <v>9</v>
      </c>
      <c r="AY62" s="139">
        <f t="shared" si="1460"/>
        <v>0</v>
      </c>
      <c r="AZ62" s="111">
        <f t="shared" si="1461"/>
        <v>0</v>
      </c>
      <c r="BA62" s="111"/>
      <c r="BB62" s="140"/>
      <c r="BC62" s="141" t="e">
        <f t="shared" si="1462"/>
        <v>#DIV/0!</v>
      </c>
      <c r="BD62" s="323">
        <f t="shared" si="1437"/>
        <v>0</v>
      </c>
      <c r="BE62" s="431">
        <f t="shared" si="1463"/>
        <v>0</v>
      </c>
      <c r="BF62" s="432">
        <f t="shared" si="1464"/>
        <v>0</v>
      </c>
      <c r="BG62" s="138">
        <f t="shared" si="1465"/>
        <v>0</v>
      </c>
      <c r="BH62" s="433">
        <f t="shared" si="1441"/>
        <v>9</v>
      </c>
      <c r="BI62" s="139">
        <f t="shared" si="1466"/>
        <v>0</v>
      </c>
      <c r="BJ62" s="111">
        <f t="shared" si="1467"/>
        <v>0</v>
      </c>
      <c r="BK62" s="111"/>
      <c r="BL62" s="140"/>
      <c r="BM62" s="141" t="e">
        <f t="shared" si="1468"/>
        <v>#DIV/0!</v>
      </c>
      <c r="BN62" s="323">
        <f t="shared" si="1437"/>
        <v>0</v>
      </c>
      <c r="BO62" s="431">
        <f t="shared" si="1469"/>
        <v>0</v>
      </c>
      <c r="BP62" s="432">
        <f t="shared" si="1470"/>
        <v>0</v>
      </c>
      <c r="BQ62" s="138">
        <f t="shared" si="1471"/>
        <v>0</v>
      </c>
      <c r="BR62" s="433">
        <f t="shared" si="1441"/>
        <v>9</v>
      </c>
      <c r="BS62" s="139">
        <f t="shared" si="1472"/>
        <v>0</v>
      </c>
      <c r="BT62" s="111">
        <f t="shared" si="1473"/>
        <v>0</v>
      </c>
      <c r="BU62" s="111"/>
      <c r="BV62" s="140"/>
      <c r="BW62" s="141" t="e">
        <f t="shared" si="1474"/>
        <v>#DIV/0!</v>
      </c>
      <c r="BX62" s="323">
        <f t="shared" si="1437"/>
        <v>0</v>
      </c>
      <c r="BY62" s="431">
        <f t="shared" si="1475"/>
        <v>0</v>
      </c>
      <c r="BZ62" s="432">
        <f t="shared" si="1476"/>
        <v>0</v>
      </c>
      <c r="CA62" s="138">
        <f t="shared" si="1477"/>
        <v>0</v>
      </c>
      <c r="CB62" s="433">
        <f t="shared" si="1441"/>
        <v>9</v>
      </c>
      <c r="CC62" s="139">
        <f t="shared" si="1478"/>
        <v>0</v>
      </c>
      <c r="CD62" s="111">
        <f t="shared" si="1479"/>
        <v>0</v>
      </c>
      <c r="CE62" s="111"/>
      <c r="CF62" s="140"/>
      <c r="CG62" s="141" t="e">
        <f t="shared" si="1480"/>
        <v>#DIV/0!</v>
      </c>
      <c r="CH62" s="323">
        <f t="shared" si="1481"/>
        <v>0</v>
      </c>
      <c r="CI62" s="431">
        <f t="shared" si="1482"/>
        <v>0</v>
      </c>
      <c r="CJ62" s="432">
        <f t="shared" si="1483"/>
        <v>0</v>
      </c>
      <c r="CK62" s="138">
        <f t="shared" si="1484"/>
        <v>0</v>
      </c>
      <c r="CL62" s="433">
        <f t="shared" si="1485"/>
        <v>9</v>
      </c>
      <c r="CM62" s="139">
        <f t="shared" si="1486"/>
        <v>0</v>
      </c>
      <c r="CN62" s="111">
        <f t="shared" si="1487"/>
        <v>0</v>
      </c>
      <c r="CO62" s="111"/>
      <c r="CP62" s="140"/>
      <c r="CQ62" s="141" t="e">
        <f t="shared" si="1488"/>
        <v>#DIV/0!</v>
      </c>
      <c r="CR62" s="323">
        <f t="shared" si="1481"/>
        <v>0</v>
      </c>
      <c r="CS62" s="431">
        <f t="shared" si="1489"/>
        <v>0</v>
      </c>
      <c r="CT62" s="432">
        <f t="shared" si="1490"/>
        <v>0</v>
      </c>
      <c r="CU62" s="138">
        <f t="shared" si="1491"/>
        <v>0</v>
      </c>
      <c r="CV62" s="433">
        <f t="shared" si="1485"/>
        <v>9</v>
      </c>
      <c r="CW62" s="139">
        <f t="shared" si="1492"/>
        <v>0</v>
      </c>
      <c r="CX62" s="111">
        <f t="shared" si="1493"/>
        <v>0</v>
      </c>
      <c r="CY62" s="111"/>
      <c r="CZ62" s="140"/>
      <c r="DA62" s="141" t="e">
        <f t="shared" si="1494"/>
        <v>#DIV/0!</v>
      </c>
      <c r="DB62" s="323">
        <f t="shared" si="1481"/>
        <v>0</v>
      </c>
      <c r="DC62" s="431">
        <f t="shared" si="1495"/>
        <v>0</v>
      </c>
      <c r="DD62" s="432">
        <f t="shared" si="1496"/>
        <v>0</v>
      </c>
      <c r="DE62" s="138">
        <f t="shared" si="1497"/>
        <v>0</v>
      </c>
      <c r="DF62" s="433">
        <f t="shared" si="1485"/>
        <v>9</v>
      </c>
      <c r="DG62" s="139">
        <f t="shared" si="1498"/>
        <v>0</v>
      </c>
      <c r="DH62" s="111">
        <f t="shared" si="1499"/>
        <v>0</v>
      </c>
      <c r="DI62" s="111"/>
      <c r="DJ62" s="140"/>
      <c r="DK62" s="141" t="e">
        <f t="shared" si="1500"/>
        <v>#DIV/0!</v>
      </c>
      <c r="DL62" s="323">
        <f t="shared" si="1481"/>
        <v>0</v>
      </c>
      <c r="DM62" s="431">
        <f t="shared" si="1501"/>
        <v>0</v>
      </c>
      <c r="DN62" s="432">
        <f t="shared" si="1502"/>
        <v>0</v>
      </c>
      <c r="DO62" s="138">
        <f t="shared" si="1503"/>
        <v>0</v>
      </c>
      <c r="DP62" s="433">
        <f t="shared" si="1485"/>
        <v>9</v>
      </c>
      <c r="DQ62" s="139">
        <f t="shared" si="1504"/>
        <v>0</v>
      </c>
      <c r="DR62" s="111">
        <f t="shared" si="1505"/>
        <v>0</v>
      </c>
      <c r="DS62" s="111"/>
      <c r="DT62" s="140"/>
      <c r="DU62" s="141" t="e">
        <f t="shared" si="1506"/>
        <v>#DIV/0!</v>
      </c>
      <c r="DV62" s="323">
        <f t="shared" si="1481"/>
        <v>0</v>
      </c>
      <c r="DW62" s="431">
        <f t="shared" si="1507"/>
        <v>0</v>
      </c>
      <c r="DX62" s="432">
        <f t="shared" si="1508"/>
        <v>0</v>
      </c>
      <c r="DY62" s="138">
        <f t="shared" si="1509"/>
        <v>0</v>
      </c>
      <c r="DZ62" s="433">
        <f t="shared" si="1485"/>
        <v>9</v>
      </c>
      <c r="EA62" s="139">
        <f t="shared" si="1510"/>
        <v>0</v>
      </c>
      <c r="EB62" s="111">
        <f t="shared" si="1511"/>
        <v>0</v>
      </c>
      <c r="EC62" s="111"/>
      <c r="ED62" s="140"/>
      <c r="EE62" s="141" t="e">
        <f t="shared" si="1512"/>
        <v>#DIV/0!</v>
      </c>
      <c r="EF62" s="323">
        <f t="shared" si="1481"/>
        <v>0</v>
      </c>
      <c r="EG62" s="431">
        <f t="shared" si="1513"/>
        <v>0</v>
      </c>
      <c r="EH62" s="432">
        <f t="shared" si="1514"/>
        <v>0</v>
      </c>
      <c r="EI62" s="138">
        <f t="shared" si="1515"/>
        <v>0</v>
      </c>
      <c r="EJ62" s="433">
        <f t="shared" si="1485"/>
        <v>9</v>
      </c>
      <c r="EK62" s="139">
        <f t="shared" si="1516"/>
        <v>0</v>
      </c>
      <c r="EL62" s="111">
        <f t="shared" si="1517"/>
        <v>0</v>
      </c>
      <c r="EM62" s="111"/>
      <c r="EN62" s="140"/>
      <c r="EO62" s="141" t="e">
        <f t="shared" si="1518"/>
        <v>#DIV/0!</v>
      </c>
      <c r="EP62" s="323">
        <f t="shared" si="1481"/>
        <v>0</v>
      </c>
      <c r="EQ62" s="431">
        <f t="shared" si="1519"/>
        <v>0</v>
      </c>
      <c r="ER62" s="432">
        <f t="shared" si="1520"/>
        <v>0</v>
      </c>
      <c r="ES62" s="138">
        <f t="shared" si="1521"/>
        <v>0</v>
      </c>
      <c r="ET62" s="433">
        <f t="shared" si="1485"/>
        <v>9</v>
      </c>
      <c r="EU62" s="139">
        <f t="shared" si="1522"/>
        <v>0</v>
      </c>
      <c r="EV62" s="111">
        <f t="shared" si="1523"/>
        <v>0</v>
      </c>
      <c r="EW62" s="111"/>
      <c r="EX62" s="140"/>
      <c r="EY62" s="141" t="e">
        <f t="shared" si="1524"/>
        <v>#DIV/0!</v>
      </c>
      <c r="EZ62" s="323">
        <f t="shared" si="1525"/>
        <v>0</v>
      </c>
      <c r="FA62" s="431">
        <f t="shared" si="1526"/>
        <v>0</v>
      </c>
      <c r="FB62" s="432">
        <f t="shared" si="1527"/>
        <v>0</v>
      </c>
      <c r="FC62" s="138">
        <f t="shared" si="1528"/>
        <v>0</v>
      </c>
      <c r="FD62" s="433">
        <f t="shared" si="1529"/>
        <v>9</v>
      </c>
      <c r="FE62" s="139">
        <f t="shared" si="1530"/>
        <v>0</v>
      </c>
      <c r="FF62" s="111">
        <f t="shared" si="1531"/>
        <v>0</v>
      </c>
      <c r="FG62" s="111"/>
      <c r="FH62" s="140"/>
      <c r="FI62" s="141" t="e">
        <f t="shared" si="1532"/>
        <v>#DIV/0!</v>
      </c>
      <c r="FJ62" s="323">
        <f t="shared" si="1525"/>
        <v>0</v>
      </c>
      <c r="FK62" s="431">
        <f t="shared" si="1533"/>
        <v>0</v>
      </c>
      <c r="FL62" s="432">
        <f t="shared" si="1534"/>
        <v>0</v>
      </c>
      <c r="FM62" s="138">
        <f t="shared" si="1535"/>
        <v>0</v>
      </c>
      <c r="FN62" s="433">
        <f t="shared" si="1529"/>
        <v>9</v>
      </c>
      <c r="FO62" s="139">
        <f t="shared" si="1536"/>
        <v>0</v>
      </c>
      <c r="FP62" s="111">
        <f t="shared" si="1537"/>
        <v>0</v>
      </c>
      <c r="FQ62" s="111"/>
      <c r="FR62" s="140"/>
      <c r="FS62" s="141" t="e">
        <f t="shared" si="1538"/>
        <v>#DIV/0!</v>
      </c>
      <c r="FT62" s="323">
        <f t="shared" si="1525"/>
        <v>0</v>
      </c>
      <c r="FU62" s="431">
        <f t="shared" si="1539"/>
        <v>0</v>
      </c>
      <c r="FV62" s="432">
        <f t="shared" si="1540"/>
        <v>0</v>
      </c>
      <c r="FW62" s="138">
        <f t="shared" si="1541"/>
        <v>0</v>
      </c>
      <c r="FX62" s="433">
        <f t="shared" si="1529"/>
        <v>9</v>
      </c>
      <c r="FY62" s="139">
        <f t="shared" si="1542"/>
        <v>0</v>
      </c>
      <c r="FZ62" s="111">
        <f t="shared" si="1543"/>
        <v>0</v>
      </c>
      <c r="GA62" s="111"/>
      <c r="GB62" s="140"/>
      <c r="GC62" s="141" t="e">
        <f t="shared" si="1544"/>
        <v>#DIV/0!</v>
      </c>
      <c r="GD62" s="323">
        <f t="shared" si="1525"/>
        <v>0</v>
      </c>
      <c r="GE62" s="431">
        <f t="shared" si="1545"/>
        <v>0</v>
      </c>
      <c r="GF62" s="432">
        <f t="shared" si="1546"/>
        <v>0</v>
      </c>
      <c r="GG62" s="138">
        <f t="shared" si="1547"/>
        <v>0</v>
      </c>
      <c r="GH62" s="433">
        <f t="shared" si="1529"/>
        <v>9</v>
      </c>
      <c r="GI62" s="139">
        <f t="shared" si="1548"/>
        <v>0</v>
      </c>
      <c r="GJ62" s="111">
        <f t="shared" si="1549"/>
        <v>0</v>
      </c>
      <c r="GK62" s="111"/>
      <c r="GL62" s="140"/>
      <c r="GM62" s="141" t="e">
        <f t="shared" si="1550"/>
        <v>#DIV/0!</v>
      </c>
      <c r="GN62" s="323">
        <f t="shared" si="1525"/>
        <v>0</v>
      </c>
      <c r="GO62" s="431">
        <f t="shared" si="1551"/>
        <v>0</v>
      </c>
      <c r="GP62" s="432">
        <f t="shared" si="1552"/>
        <v>0</v>
      </c>
      <c r="GQ62" s="138">
        <f t="shared" si="1553"/>
        <v>0</v>
      </c>
      <c r="GR62" s="433">
        <f t="shared" si="1529"/>
        <v>9</v>
      </c>
      <c r="GS62" s="139">
        <f t="shared" si="1554"/>
        <v>0</v>
      </c>
      <c r="GT62" s="111">
        <f t="shared" si="1555"/>
        <v>0</v>
      </c>
      <c r="GU62" s="111"/>
      <c r="GV62" s="140"/>
      <c r="GW62" s="141" t="e">
        <f t="shared" si="1556"/>
        <v>#DIV/0!</v>
      </c>
      <c r="GX62" s="323">
        <f t="shared" si="1525"/>
        <v>0</v>
      </c>
      <c r="GY62" s="431">
        <f t="shared" si="1557"/>
        <v>0</v>
      </c>
      <c r="GZ62" s="432">
        <f t="shared" si="1558"/>
        <v>0</v>
      </c>
      <c r="HA62" s="138">
        <f t="shared" si="1559"/>
        <v>0</v>
      </c>
      <c r="HB62" s="433">
        <f t="shared" si="1529"/>
        <v>9</v>
      </c>
      <c r="HC62" s="139">
        <f t="shared" si="1560"/>
        <v>0</v>
      </c>
      <c r="HD62" s="111">
        <f t="shared" si="1561"/>
        <v>0</v>
      </c>
      <c r="HE62" s="111"/>
      <c r="HF62" s="140"/>
      <c r="HG62" s="141" t="e">
        <f t="shared" si="1562"/>
        <v>#DIV/0!</v>
      </c>
      <c r="HH62" s="323">
        <f t="shared" si="1525"/>
        <v>0</v>
      </c>
      <c r="HI62" s="431">
        <f t="shared" si="1563"/>
        <v>0</v>
      </c>
      <c r="HJ62" s="432">
        <f t="shared" si="1564"/>
        <v>0</v>
      </c>
      <c r="HK62" s="138">
        <f t="shared" si="1565"/>
        <v>0</v>
      </c>
      <c r="HL62" s="433">
        <f t="shared" si="1529"/>
        <v>9</v>
      </c>
      <c r="HM62" s="139">
        <f t="shared" si="1566"/>
        <v>0</v>
      </c>
      <c r="HN62" s="111">
        <f t="shared" si="1567"/>
        <v>0</v>
      </c>
      <c r="HO62" s="111"/>
      <c r="HP62" s="140"/>
      <c r="HQ62" s="141" t="e">
        <f t="shared" si="1568"/>
        <v>#DIV/0!</v>
      </c>
      <c r="HR62" s="323">
        <f t="shared" si="1569"/>
        <v>0</v>
      </c>
      <c r="HS62" s="431">
        <f t="shared" si="1570"/>
        <v>0</v>
      </c>
      <c r="HT62" s="432">
        <f t="shared" si="1571"/>
        <v>0</v>
      </c>
      <c r="HU62" s="138">
        <f t="shared" si="1572"/>
        <v>0</v>
      </c>
      <c r="HV62" s="433">
        <f t="shared" si="1573"/>
        <v>9</v>
      </c>
      <c r="HW62" s="139">
        <f t="shared" si="1574"/>
        <v>0</v>
      </c>
      <c r="HX62" s="111">
        <f t="shared" si="1575"/>
        <v>0</v>
      </c>
      <c r="HY62" s="111"/>
      <c r="HZ62" s="140"/>
      <c r="IA62" s="141" t="e">
        <f t="shared" si="1576"/>
        <v>#DIV/0!</v>
      </c>
      <c r="IB62" s="323">
        <f t="shared" si="1569"/>
        <v>0</v>
      </c>
      <c r="IC62" s="431">
        <f t="shared" si="1577"/>
        <v>0</v>
      </c>
      <c r="ID62" s="432">
        <f t="shared" si="1578"/>
        <v>0</v>
      </c>
      <c r="IE62" s="138">
        <f t="shared" si="1579"/>
        <v>0</v>
      </c>
      <c r="IF62" s="433">
        <f t="shared" si="1573"/>
        <v>9</v>
      </c>
      <c r="IG62" s="139">
        <f t="shared" si="1580"/>
        <v>0</v>
      </c>
      <c r="IH62" s="111">
        <f t="shared" si="1581"/>
        <v>0</v>
      </c>
      <c r="II62" s="111"/>
      <c r="IJ62" s="140"/>
      <c r="IK62" s="141" t="e">
        <f t="shared" si="1582"/>
        <v>#DIV/0!</v>
      </c>
      <c r="IL62" s="323">
        <f t="shared" si="1569"/>
        <v>0</v>
      </c>
      <c r="IM62" s="431">
        <f t="shared" si="1583"/>
        <v>0</v>
      </c>
      <c r="IN62" s="432">
        <f t="shared" si="1584"/>
        <v>0</v>
      </c>
      <c r="IO62" s="138">
        <f t="shared" si="1585"/>
        <v>0</v>
      </c>
      <c r="IP62" s="433">
        <f t="shared" si="1573"/>
        <v>9</v>
      </c>
      <c r="IQ62" s="139">
        <f t="shared" si="1586"/>
        <v>0</v>
      </c>
      <c r="IR62" s="111">
        <f t="shared" si="1587"/>
        <v>0</v>
      </c>
      <c r="IS62" s="111"/>
      <c r="IT62" s="140"/>
      <c r="IU62" s="141" t="e">
        <f t="shared" si="1588"/>
        <v>#DIV/0!</v>
      </c>
      <c r="IV62" s="323">
        <f t="shared" si="1569"/>
        <v>0</v>
      </c>
      <c r="IW62" s="431">
        <f t="shared" si="1589"/>
        <v>0</v>
      </c>
      <c r="IX62" s="432">
        <f t="shared" si="1590"/>
        <v>0</v>
      </c>
      <c r="IY62" s="138">
        <f t="shared" si="1591"/>
        <v>0</v>
      </c>
      <c r="IZ62" s="433">
        <f t="shared" si="1573"/>
        <v>9</v>
      </c>
      <c r="JA62" s="139">
        <f t="shared" si="1592"/>
        <v>0</v>
      </c>
      <c r="JB62" s="111">
        <f t="shared" si="1593"/>
        <v>0</v>
      </c>
      <c r="JC62" s="111"/>
      <c r="JD62" s="140"/>
      <c r="JE62" s="141" t="e">
        <f t="shared" si="1594"/>
        <v>#DIV/0!</v>
      </c>
      <c r="JF62" s="323">
        <f t="shared" si="1569"/>
        <v>0</v>
      </c>
      <c r="JG62" s="431">
        <f t="shared" si="1595"/>
        <v>0</v>
      </c>
      <c r="JH62" s="432">
        <f t="shared" si="1596"/>
        <v>0</v>
      </c>
      <c r="JI62" s="138">
        <f t="shared" si="1597"/>
        <v>0</v>
      </c>
      <c r="JJ62" s="433">
        <f t="shared" si="1573"/>
        <v>9</v>
      </c>
      <c r="JK62" s="139">
        <f t="shared" si="1598"/>
        <v>0</v>
      </c>
      <c r="JL62" s="111">
        <f t="shared" si="1599"/>
        <v>0</v>
      </c>
      <c r="JM62" s="111"/>
      <c r="JN62" s="140"/>
      <c r="JO62" s="141" t="e">
        <f t="shared" si="1600"/>
        <v>#DIV/0!</v>
      </c>
      <c r="JP62" s="323">
        <f t="shared" si="1569"/>
        <v>0</v>
      </c>
      <c r="JQ62" s="431">
        <f t="shared" si="1601"/>
        <v>0</v>
      </c>
      <c r="JR62" s="432">
        <f t="shared" si="1602"/>
        <v>0</v>
      </c>
      <c r="JS62" s="138">
        <f t="shared" si="1603"/>
        <v>0</v>
      </c>
      <c r="JT62" s="433">
        <f t="shared" si="1573"/>
        <v>9</v>
      </c>
      <c r="JU62" s="139">
        <f t="shared" si="1604"/>
        <v>0</v>
      </c>
      <c r="JV62" s="111">
        <f t="shared" si="1605"/>
        <v>0</v>
      </c>
      <c r="JW62" s="111"/>
      <c r="JX62" s="140"/>
      <c r="JY62" s="141" t="e">
        <f t="shared" si="1606"/>
        <v>#DIV/0!</v>
      </c>
      <c r="JZ62" s="323">
        <f t="shared" si="1569"/>
        <v>0</v>
      </c>
      <c r="KA62" s="431">
        <f t="shared" si="1607"/>
        <v>0</v>
      </c>
      <c r="KB62" s="432">
        <f t="shared" si="1608"/>
        <v>0</v>
      </c>
      <c r="KC62" s="138">
        <f t="shared" si="1609"/>
        <v>0</v>
      </c>
      <c r="KD62" s="433">
        <f t="shared" si="1573"/>
        <v>9</v>
      </c>
      <c r="KE62" s="139">
        <f t="shared" si="1610"/>
        <v>0</v>
      </c>
      <c r="KF62" s="111">
        <f t="shared" si="1611"/>
        <v>0</v>
      </c>
      <c r="KG62" s="111"/>
      <c r="KH62" s="140"/>
      <c r="KI62" s="141" t="e">
        <f t="shared" si="1612"/>
        <v>#DIV/0!</v>
      </c>
      <c r="KJ62" s="323">
        <f t="shared" si="1613"/>
        <v>0</v>
      </c>
      <c r="KK62" s="431">
        <f t="shared" si="1614"/>
        <v>0</v>
      </c>
      <c r="KL62" s="432">
        <f t="shared" si="1615"/>
        <v>0</v>
      </c>
      <c r="KM62" s="138">
        <f t="shared" si="1616"/>
        <v>0</v>
      </c>
      <c r="KN62" s="433">
        <f t="shared" si="1617"/>
        <v>9</v>
      </c>
      <c r="KO62" s="139">
        <f t="shared" si="1618"/>
        <v>0</v>
      </c>
      <c r="KP62" s="111">
        <f t="shared" si="1619"/>
        <v>0</v>
      </c>
      <c r="KQ62" s="111"/>
      <c r="KR62" s="140"/>
      <c r="KS62" s="141" t="e">
        <f t="shared" si="1620"/>
        <v>#DIV/0!</v>
      </c>
      <c r="KT62" s="323">
        <f t="shared" si="1613"/>
        <v>0</v>
      </c>
      <c r="KU62" s="431" t="e">
        <f t="shared" si="1621"/>
        <v>#DIV/0!</v>
      </c>
      <c r="KV62" s="432" t="e">
        <f t="shared" si="1622"/>
        <v>#DIV/0!</v>
      </c>
      <c r="KW62" s="138">
        <f t="shared" si="1623"/>
        <v>0</v>
      </c>
      <c r="KX62" s="433">
        <f t="shared" si="1617"/>
        <v>0</v>
      </c>
      <c r="KY62" s="139">
        <f t="shared" si="1624"/>
        <v>0</v>
      </c>
      <c r="KZ62" s="111">
        <f t="shared" si="1625"/>
        <v>0</v>
      </c>
      <c r="LA62" s="111"/>
      <c r="LB62" s="140"/>
      <c r="LC62" s="141" t="e">
        <f t="shared" si="1626"/>
        <v>#DIV/0!</v>
      </c>
      <c r="LD62" s="322">
        <f t="shared" si="1235"/>
        <v>0</v>
      </c>
      <c r="LE62" s="431">
        <f t="shared" si="1236"/>
        <v>0</v>
      </c>
      <c r="LF62" s="432">
        <f t="shared" si="1237"/>
        <v>0</v>
      </c>
      <c r="LG62" s="138">
        <f t="shared" si="1238"/>
        <v>0</v>
      </c>
      <c r="LH62" s="433">
        <f t="shared" si="1239"/>
        <v>9</v>
      </c>
      <c r="LI62" s="139">
        <f t="shared" si="1240"/>
        <v>0</v>
      </c>
      <c r="LJ62" s="111">
        <f t="shared" si="1241"/>
        <v>0</v>
      </c>
      <c r="LK62" s="111"/>
      <c r="LL62" s="140"/>
    </row>
    <row r="63" spans="1:324" ht="18" customHeight="1">
      <c r="A63" s="612"/>
      <c r="B63" s="93" t="s">
        <v>744</v>
      </c>
      <c r="C63" s="12" t="s">
        <v>840</v>
      </c>
      <c r="D63" s="12" t="s">
        <v>422</v>
      </c>
      <c r="E63" s="4" t="s">
        <v>33</v>
      </c>
      <c r="F63" s="323">
        <f t="shared" si="1436"/>
        <v>0</v>
      </c>
      <c r="G63" s="431">
        <f t="shared" si="1242"/>
        <v>0</v>
      </c>
      <c r="H63" s="432">
        <f t="shared" si="1243"/>
        <v>0</v>
      </c>
      <c r="I63" s="138">
        <f t="shared" si="1016"/>
        <v>0</v>
      </c>
      <c r="J63" s="433">
        <f t="shared" si="1244"/>
        <v>9</v>
      </c>
      <c r="K63" s="139">
        <f t="shared" si="1017"/>
        <v>0</v>
      </c>
      <c r="L63" s="111">
        <f t="shared" si="1018"/>
        <v>0</v>
      </c>
      <c r="M63" s="111"/>
      <c r="N63" s="140"/>
      <c r="O63" s="141" t="e">
        <f t="shared" si="1019"/>
        <v>#DIV/0!</v>
      </c>
      <c r="P63" s="323">
        <f t="shared" si="1437"/>
        <v>0</v>
      </c>
      <c r="Q63" s="431">
        <f t="shared" si="1438"/>
        <v>0</v>
      </c>
      <c r="R63" s="432">
        <f t="shared" si="1439"/>
        <v>0</v>
      </c>
      <c r="S63" s="138">
        <f t="shared" si="1440"/>
        <v>0</v>
      </c>
      <c r="T63" s="433">
        <f t="shared" si="1441"/>
        <v>9</v>
      </c>
      <c r="U63" s="139">
        <f t="shared" si="1442"/>
        <v>0</v>
      </c>
      <c r="V63" s="111">
        <f t="shared" si="1443"/>
        <v>0</v>
      </c>
      <c r="W63" s="111"/>
      <c r="X63" s="140"/>
      <c r="Y63" s="141" t="e">
        <f t="shared" si="1444"/>
        <v>#DIV/0!</v>
      </c>
      <c r="Z63" s="323">
        <f t="shared" si="1437"/>
        <v>0</v>
      </c>
      <c r="AA63" s="431">
        <f t="shared" si="1445"/>
        <v>0</v>
      </c>
      <c r="AB63" s="432">
        <f t="shared" si="1446"/>
        <v>0</v>
      </c>
      <c r="AC63" s="138">
        <f t="shared" si="1447"/>
        <v>0</v>
      </c>
      <c r="AD63" s="433">
        <f t="shared" si="1441"/>
        <v>9</v>
      </c>
      <c r="AE63" s="139">
        <f t="shared" si="1448"/>
        <v>0</v>
      </c>
      <c r="AF63" s="111">
        <f t="shared" si="1449"/>
        <v>0</v>
      </c>
      <c r="AG63" s="111"/>
      <c r="AH63" s="140"/>
      <c r="AI63" s="141" t="e">
        <f t="shared" si="1450"/>
        <v>#DIV/0!</v>
      </c>
      <c r="AJ63" s="323">
        <f t="shared" si="1437"/>
        <v>0</v>
      </c>
      <c r="AK63" s="431">
        <f t="shared" si="1451"/>
        <v>0</v>
      </c>
      <c r="AL63" s="432">
        <f t="shared" si="1452"/>
        <v>0</v>
      </c>
      <c r="AM63" s="138">
        <f t="shared" si="1453"/>
        <v>0</v>
      </c>
      <c r="AN63" s="433">
        <f t="shared" si="1441"/>
        <v>9</v>
      </c>
      <c r="AO63" s="139">
        <f t="shared" si="1454"/>
        <v>0</v>
      </c>
      <c r="AP63" s="111">
        <f t="shared" si="1455"/>
        <v>0</v>
      </c>
      <c r="AQ63" s="111"/>
      <c r="AR63" s="140"/>
      <c r="AS63" s="141" t="e">
        <f t="shared" si="1456"/>
        <v>#DIV/0!</v>
      </c>
      <c r="AT63" s="323">
        <f t="shared" si="1437"/>
        <v>0</v>
      </c>
      <c r="AU63" s="431">
        <f t="shared" si="1457"/>
        <v>0</v>
      </c>
      <c r="AV63" s="432">
        <f t="shared" si="1458"/>
        <v>0</v>
      </c>
      <c r="AW63" s="138">
        <f t="shared" si="1459"/>
        <v>0</v>
      </c>
      <c r="AX63" s="433">
        <f t="shared" si="1441"/>
        <v>9</v>
      </c>
      <c r="AY63" s="139">
        <f t="shared" si="1460"/>
        <v>0</v>
      </c>
      <c r="AZ63" s="111">
        <f t="shared" si="1461"/>
        <v>0</v>
      </c>
      <c r="BA63" s="111"/>
      <c r="BB63" s="140"/>
      <c r="BC63" s="141" t="e">
        <f t="shared" si="1462"/>
        <v>#DIV/0!</v>
      </c>
      <c r="BD63" s="323">
        <f t="shared" si="1437"/>
        <v>0</v>
      </c>
      <c r="BE63" s="431">
        <f t="shared" si="1463"/>
        <v>0</v>
      </c>
      <c r="BF63" s="432">
        <f t="shared" si="1464"/>
        <v>0</v>
      </c>
      <c r="BG63" s="138">
        <f t="shared" si="1465"/>
        <v>0</v>
      </c>
      <c r="BH63" s="433">
        <f t="shared" si="1441"/>
        <v>9</v>
      </c>
      <c r="BI63" s="139">
        <f t="shared" si="1466"/>
        <v>0</v>
      </c>
      <c r="BJ63" s="111">
        <f t="shared" si="1467"/>
        <v>0</v>
      </c>
      <c r="BK63" s="111"/>
      <c r="BL63" s="140"/>
      <c r="BM63" s="141" t="e">
        <f t="shared" si="1468"/>
        <v>#DIV/0!</v>
      </c>
      <c r="BN63" s="323">
        <f t="shared" si="1437"/>
        <v>0</v>
      </c>
      <c r="BO63" s="431">
        <f t="shared" si="1469"/>
        <v>0</v>
      </c>
      <c r="BP63" s="432">
        <f t="shared" si="1470"/>
        <v>0</v>
      </c>
      <c r="BQ63" s="138">
        <f t="shared" si="1471"/>
        <v>0</v>
      </c>
      <c r="BR63" s="433">
        <f t="shared" si="1441"/>
        <v>9</v>
      </c>
      <c r="BS63" s="139">
        <f t="shared" si="1472"/>
        <v>0</v>
      </c>
      <c r="BT63" s="111">
        <f t="shared" si="1473"/>
        <v>0</v>
      </c>
      <c r="BU63" s="111"/>
      <c r="BV63" s="140"/>
      <c r="BW63" s="141" t="e">
        <f t="shared" si="1474"/>
        <v>#DIV/0!</v>
      </c>
      <c r="BX63" s="323">
        <f t="shared" si="1437"/>
        <v>0</v>
      </c>
      <c r="BY63" s="431">
        <f t="shared" si="1475"/>
        <v>0</v>
      </c>
      <c r="BZ63" s="432">
        <f t="shared" si="1476"/>
        <v>0</v>
      </c>
      <c r="CA63" s="138">
        <f t="shared" si="1477"/>
        <v>0</v>
      </c>
      <c r="CB63" s="433">
        <f t="shared" si="1441"/>
        <v>9</v>
      </c>
      <c r="CC63" s="139">
        <f t="shared" si="1478"/>
        <v>0</v>
      </c>
      <c r="CD63" s="111">
        <f t="shared" si="1479"/>
        <v>0</v>
      </c>
      <c r="CE63" s="111"/>
      <c r="CF63" s="140"/>
      <c r="CG63" s="141" t="e">
        <f t="shared" si="1480"/>
        <v>#DIV/0!</v>
      </c>
      <c r="CH63" s="323">
        <f t="shared" si="1481"/>
        <v>0</v>
      </c>
      <c r="CI63" s="431">
        <f t="shared" si="1482"/>
        <v>0</v>
      </c>
      <c r="CJ63" s="432">
        <f t="shared" si="1483"/>
        <v>0</v>
      </c>
      <c r="CK63" s="138">
        <f t="shared" si="1484"/>
        <v>0</v>
      </c>
      <c r="CL63" s="433">
        <f t="shared" si="1485"/>
        <v>9</v>
      </c>
      <c r="CM63" s="139">
        <f t="shared" si="1486"/>
        <v>0</v>
      </c>
      <c r="CN63" s="111">
        <f t="shared" si="1487"/>
        <v>0</v>
      </c>
      <c r="CO63" s="111"/>
      <c r="CP63" s="140"/>
      <c r="CQ63" s="141" t="e">
        <f t="shared" si="1488"/>
        <v>#DIV/0!</v>
      </c>
      <c r="CR63" s="323">
        <f t="shared" si="1481"/>
        <v>0</v>
      </c>
      <c r="CS63" s="431">
        <f t="shared" si="1489"/>
        <v>0</v>
      </c>
      <c r="CT63" s="432">
        <f t="shared" si="1490"/>
        <v>0</v>
      </c>
      <c r="CU63" s="138">
        <f t="shared" si="1491"/>
        <v>0</v>
      </c>
      <c r="CV63" s="433">
        <f t="shared" si="1485"/>
        <v>9</v>
      </c>
      <c r="CW63" s="139">
        <f t="shared" si="1492"/>
        <v>0</v>
      </c>
      <c r="CX63" s="111">
        <f t="shared" si="1493"/>
        <v>0</v>
      </c>
      <c r="CY63" s="111"/>
      <c r="CZ63" s="140"/>
      <c r="DA63" s="141" t="e">
        <f t="shared" si="1494"/>
        <v>#DIV/0!</v>
      </c>
      <c r="DB63" s="323">
        <f t="shared" si="1481"/>
        <v>0</v>
      </c>
      <c r="DC63" s="431">
        <f t="shared" si="1495"/>
        <v>0</v>
      </c>
      <c r="DD63" s="432">
        <f t="shared" si="1496"/>
        <v>0</v>
      </c>
      <c r="DE63" s="138">
        <f t="shared" si="1497"/>
        <v>0</v>
      </c>
      <c r="DF63" s="433">
        <f t="shared" si="1485"/>
        <v>9</v>
      </c>
      <c r="DG63" s="139">
        <f t="shared" si="1498"/>
        <v>0</v>
      </c>
      <c r="DH63" s="111">
        <f t="shared" si="1499"/>
        <v>0</v>
      </c>
      <c r="DI63" s="111"/>
      <c r="DJ63" s="140"/>
      <c r="DK63" s="141" t="e">
        <f t="shared" si="1500"/>
        <v>#DIV/0!</v>
      </c>
      <c r="DL63" s="323">
        <f t="shared" si="1481"/>
        <v>0</v>
      </c>
      <c r="DM63" s="431">
        <f t="shared" si="1501"/>
        <v>0</v>
      </c>
      <c r="DN63" s="432">
        <f t="shared" si="1502"/>
        <v>0</v>
      </c>
      <c r="DO63" s="138">
        <f t="shared" si="1503"/>
        <v>0</v>
      </c>
      <c r="DP63" s="433">
        <f t="shared" si="1485"/>
        <v>9</v>
      </c>
      <c r="DQ63" s="139">
        <f t="shared" si="1504"/>
        <v>0</v>
      </c>
      <c r="DR63" s="111">
        <f t="shared" si="1505"/>
        <v>0</v>
      </c>
      <c r="DS63" s="111"/>
      <c r="DT63" s="140"/>
      <c r="DU63" s="141" t="e">
        <f t="shared" si="1506"/>
        <v>#DIV/0!</v>
      </c>
      <c r="DV63" s="323">
        <f t="shared" si="1481"/>
        <v>0</v>
      </c>
      <c r="DW63" s="431">
        <f t="shared" si="1507"/>
        <v>0</v>
      </c>
      <c r="DX63" s="432">
        <f t="shared" si="1508"/>
        <v>0</v>
      </c>
      <c r="DY63" s="138">
        <f t="shared" si="1509"/>
        <v>0</v>
      </c>
      <c r="DZ63" s="433">
        <f t="shared" si="1485"/>
        <v>9</v>
      </c>
      <c r="EA63" s="139">
        <f t="shared" si="1510"/>
        <v>0</v>
      </c>
      <c r="EB63" s="111">
        <f t="shared" si="1511"/>
        <v>0</v>
      </c>
      <c r="EC63" s="111"/>
      <c r="ED63" s="140"/>
      <c r="EE63" s="141" t="e">
        <f t="shared" si="1512"/>
        <v>#DIV/0!</v>
      </c>
      <c r="EF63" s="323">
        <f t="shared" si="1481"/>
        <v>0</v>
      </c>
      <c r="EG63" s="431">
        <f t="shared" si="1513"/>
        <v>0</v>
      </c>
      <c r="EH63" s="432">
        <f t="shared" si="1514"/>
        <v>0</v>
      </c>
      <c r="EI63" s="138">
        <f t="shared" si="1515"/>
        <v>0</v>
      </c>
      <c r="EJ63" s="433">
        <f t="shared" si="1485"/>
        <v>9</v>
      </c>
      <c r="EK63" s="139">
        <f t="shared" si="1516"/>
        <v>0</v>
      </c>
      <c r="EL63" s="111">
        <f t="shared" si="1517"/>
        <v>0</v>
      </c>
      <c r="EM63" s="111"/>
      <c r="EN63" s="140"/>
      <c r="EO63" s="141" t="e">
        <f t="shared" si="1518"/>
        <v>#DIV/0!</v>
      </c>
      <c r="EP63" s="323">
        <f t="shared" si="1481"/>
        <v>0</v>
      </c>
      <c r="EQ63" s="431">
        <f t="shared" si="1519"/>
        <v>0</v>
      </c>
      <c r="ER63" s="432">
        <f t="shared" si="1520"/>
        <v>0</v>
      </c>
      <c r="ES63" s="138">
        <f t="shared" si="1521"/>
        <v>0</v>
      </c>
      <c r="ET63" s="433">
        <f t="shared" si="1485"/>
        <v>9</v>
      </c>
      <c r="EU63" s="139">
        <f t="shared" si="1522"/>
        <v>0</v>
      </c>
      <c r="EV63" s="111">
        <f t="shared" si="1523"/>
        <v>0</v>
      </c>
      <c r="EW63" s="111"/>
      <c r="EX63" s="140"/>
      <c r="EY63" s="141" t="e">
        <f t="shared" si="1524"/>
        <v>#DIV/0!</v>
      </c>
      <c r="EZ63" s="323">
        <f t="shared" si="1525"/>
        <v>0</v>
      </c>
      <c r="FA63" s="431">
        <f t="shared" si="1526"/>
        <v>0</v>
      </c>
      <c r="FB63" s="432">
        <f t="shared" si="1527"/>
        <v>0</v>
      </c>
      <c r="FC63" s="138">
        <f t="shared" si="1528"/>
        <v>0</v>
      </c>
      <c r="FD63" s="433">
        <f t="shared" si="1529"/>
        <v>9</v>
      </c>
      <c r="FE63" s="139">
        <f t="shared" si="1530"/>
        <v>0</v>
      </c>
      <c r="FF63" s="111">
        <f t="shared" si="1531"/>
        <v>0</v>
      </c>
      <c r="FG63" s="111"/>
      <c r="FH63" s="140"/>
      <c r="FI63" s="141" t="e">
        <f t="shared" si="1532"/>
        <v>#DIV/0!</v>
      </c>
      <c r="FJ63" s="323">
        <f t="shared" si="1525"/>
        <v>0</v>
      </c>
      <c r="FK63" s="431">
        <f t="shared" si="1533"/>
        <v>0</v>
      </c>
      <c r="FL63" s="432">
        <f t="shared" si="1534"/>
        <v>0</v>
      </c>
      <c r="FM63" s="138">
        <f t="shared" si="1535"/>
        <v>0</v>
      </c>
      <c r="FN63" s="433">
        <f t="shared" si="1529"/>
        <v>9</v>
      </c>
      <c r="FO63" s="139">
        <f t="shared" si="1536"/>
        <v>0</v>
      </c>
      <c r="FP63" s="111">
        <f t="shared" si="1537"/>
        <v>0</v>
      </c>
      <c r="FQ63" s="111"/>
      <c r="FR63" s="140"/>
      <c r="FS63" s="141" t="e">
        <f t="shared" si="1538"/>
        <v>#DIV/0!</v>
      </c>
      <c r="FT63" s="323">
        <f t="shared" si="1525"/>
        <v>0</v>
      </c>
      <c r="FU63" s="431">
        <f t="shared" si="1539"/>
        <v>0</v>
      </c>
      <c r="FV63" s="432">
        <f t="shared" si="1540"/>
        <v>0</v>
      </c>
      <c r="FW63" s="138">
        <f t="shared" si="1541"/>
        <v>0</v>
      </c>
      <c r="FX63" s="433">
        <f t="shared" si="1529"/>
        <v>9</v>
      </c>
      <c r="FY63" s="139">
        <f t="shared" si="1542"/>
        <v>0</v>
      </c>
      <c r="FZ63" s="111">
        <f t="shared" si="1543"/>
        <v>0</v>
      </c>
      <c r="GA63" s="111"/>
      <c r="GB63" s="140"/>
      <c r="GC63" s="141" t="e">
        <f t="shared" si="1544"/>
        <v>#DIV/0!</v>
      </c>
      <c r="GD63" s="323">
        <f t="shared" si="1525"/>
        <v>0</v>
      </c>
      <c r="GE63" s="431">
        <f t="shared" si="1545"/>
        <v>0</v>
      </c>
      <c r="GF63" s="432">
        <f t="shared" si="1546"/>
        <v>0</v>
      </c>
      <c r="GG63" s="138">
        <f t="shared" si="1547"/>
        <v>0</v>
      </c>
      <c r="GH63" s="433">
        <f t="shared" si="1529"/>
        <v>9</v>
      </c>
      <c r="GI63" s="139">
        <f t="shared" si="1548"/>
        <v>0</v>
      </c>
      <c r="GJ63" s="111">
        <f t="shared" si="1549"/>
        <v>0</v>
      </c>
      <c r="GK63" s="111"/>
      <c r="GL63" s="140"/>
      <c r="GM63" s="141" t="e">
        <f t="shared" si="1550"/>
        <v>#DIV/0!</v>
      </c>
      <c r="GN63" s="323">
        <f t="shared" si="1525"/>
        <v>0</v>
      </c>
      <c r="GO63" s="431">
        <f t="shared" si="1551"/>
        <v>0</v>
      </c>
      <c r="GP63" s="432">
        <f t="shared" si="1552"/>
        <v>0</v>
      </c>
      <c r="GQ63" s="138">
        <f t="shared" si="1553"/>
        <v>0</v>
      </c>
      <c r="GR63" s="433">
        <f t="shared" si="1529"/>
        <v>9</v>
      </c>
      <c r="GS63" s="139">
        <f t="shared" si="1554"/>
        <v>0</v>
      </c>
      <c r="GT63" s="111">
        <f t="shared" si="1555"/>
        <v>0</v>
      </c>
      <c r="GU63" s="111"/>
      <c r="GV63" s="140"/>
      <c r="GW63" s="141" t="e">
        <f t="shared" si="1556"/>
        <v>#DIV/0!</v>
      </c>
      <c r="GX63" s="323">
        <f t="shared" si="1525"/>
        <v>0</v>
      </c>
      <c r="GY63" s="431">
        <f t="shared" si="1557"/>
        <v>0</v>
      </c>
      <c r="GZ63" s="432">
        <f t="shared" si="1558"/>
        <v>0</v>
      </c>
      <c r="HA63" s="138">
        <f t="shared" si="1559"/>
        <v>0</v>
      </c>
      <c r="HB63" s="433">
        <f t="shared" si="1529"/>
        <v>9</v>
      </c>
      <c r="HC63" s="139">
        <f t="shared" si="1560"/>
        <v>0</v>
      </c>
      <c r="HD63" s="111">
        <f t="shared" si="1561"/>
        <v>0</v>
      </c>
      <c r="HE63" s="111"/>
      <c r="HF63" s="140"/>
      <c r="HG63" s="141" t="e">
        <f t="shared" si="1562"/>
        <v>#DIV/0!</v>
      </c>
      <c r="HH63" s="323">
        <f t="shared" si="1525"/>
        <v>0</v>
      </c>
      <c r="HI63" s="431">
        <f t="shared" si="1563"/>
        <v>0</v>
      </c>
      <c r="HJ63" s="432">
        <f t="shared" si="1564"/>
        <v>0</v>
      </c>
      <c r="HK63" s="138">
        <f t="shared" si="1565"/>
        <v>0</v>
      </c>
      <c r="HL63" s="433">
        <f t="shared" si="1529"/>
        <v>9</v>
      </c>
      <c r="HM63" s="139">
        <f t="shared" si="1566"/>
        <v>0</v>
      </c>
      <c r="HN63" s="111">
        <f t="shared" si="1567"/>
        <v>0</v>
      </c>
      <c r="HO63" s="111"/>
      <c r="HP63" s="140"/>
      <c r="HQ63" s="141" t="e">
        <f t="shared" si="1568"/>
        <v>#DIV/0!</v>
      </c>
      <c r="HR63" s="323">
        <f t="shared" si="1569"/>
        <v>0</v>
      </c>
      <c r="HS63" s="431">
        <f t="shared" si="1570"/>
        <v>0</v>
      </c>
      <c r="HT63" s="432">
        <f t="shared" si="1571"/>
        <v>0</v>
      </c>
      <c r="HU63" s="138">
        <f t="shared" si="1572"/>
        <v>0</v>
      </c>
      <c r="HV63" s="433">
        <f t="shared" si="1573"/>
        <v>9</v>
      </c>
      <c r="HW63" s="139">
        <f t="shared" si="1574"/>
        <v>0</v>
      </c>
      <c r="HX63" s="111">
        <f t="shared" si="1575"/>
        <v>0</v>
      </c>
      <c r="HY63" s="111"/>
      <c r="HZ63" s="140"/>
      <c r="IA63" s="141" t="e">
        <f t="shared" si="1576"/>
        <v>#DIV/0!</v>
      </c>
      <c r="IB63" s="323">
        <f t="shared" si="1569"/>
        <v>0</v>
      </c>
      <c r="IC63" s="431">
        <f t="shared" si="1577"/>
        <v>0</v>
      </c>
      <c r="ID63" s="432">
        <f t="shared" si="1578"/>
        <v>0</v>
      </c>
      <c r="IE63" s="138">
        <f t="shared" si="1579"/>
        <v>0</v>
      </c>
      <c r="IF63" s="433">
        <f t="shared" si="1573"/>
        <v>9</v>
      </c>
      <c r="IG63" s="139">
        <f t="shared" si="1580"/>
        <v>0</v>
      </c>
      <c r="IH63" s="111">
        <f t="shared" si="1581"/>
        <v>0</v>
      </c>
      <c r="II63" s="111"/>
      <c r="IJ63" s="140"/>
      <c r="IK63" s="141" t="e">
        <f t="shared" si="1582"/>
        <v>#DIV/0!</v>
      </c>
      <c r="IL63" s="323">
        <f t="shared" si="1569"/>
        <v>0</v>
      </c>
      <c r="IM63" s="431">
        <f t="shared" si="1583"/>
        <v>0</v>
      </c>
      <c r="IN63" s="432">
        <f t="shared" si="1584"/>
        <v>0</v>
      </c>
      <c r="IO63" s="138">
        <f t="shared" si="1585"/>
        <v>0</v>
      </c>
      <c r="IP63" s="433">
        <f t="shared" si="1573"/>
        <v>9</v>
      </c>
      <c r="IQ63" s="139">
        <f t="shared" si="1586"/>
        <v>0</v>
      </c>
      <c r="IR63" s="111">
        <f t="shared" si="1587"/>
        <v>0</v>
      </c>
      <c r="IS63" s="111"/>
      <c r="IT63" s="140"/>
      <c r="IU63" s="141" t="e">
        <f t="shared" si="1588"/>
        <v>#DIV/0!</v>
      </c>
      <c r="IV63" s="323">
        <f t="shared" si="1569"/>
        <v>0</v>
      </c>
      <c r="IW63" s="431">
        <f t="shared" si="1589"/>
        <v>0</v>
      </c>
      <c r="IX63" s="432">
        <f t="shared" si="1590"/>
        <v>0</v>
      </c>
      <c r="IY63" s="138">
        <f t="shared" si="1591"/>
        <v>0</v>
      </c>
      <c r="IZ63" s="433">
        <f t="shared" si="1573"/>
        <v>9</v>
      </c>
      <c r="JA63" s="139">
        <f t="shared" si="1592"/>
        <v>0</v>
      </c>
      <c r="JB63" s="111">
        <f t="shared" si="1593"/>
        <v>0</v>
      </c>
      <c r="JC63" s="111"/>
      <c r="JD63" s="140"/>
      <c r="JE63" s="141" t="e">
        <f t="shared" si="1594"/>
        <v>#DIV/0!</v>
      </c>
      <c r="JF63" s="323">
        <f t="shared" si="1569"/>
        <v>0</v>
      </c>
      <c r="JG63" s="431">
        <f t="shared" si="1595"/>
        <v>0</v>
      </c>
      <c r="JH63" s="432">
        <f t="shared" si="1596"/>
        <v>0</v>
      </c>
      <c r="JI63" s="138">
        <f t="shared" si="1597"/>
        <v>0</v>
      </c>
      <c r="JJ63" s="433">
        <f t="shared" si="1573"/>
        <v>9</v>
      </c>
      <c r="JK63" s="139">
        <f t="shared" si="1598"/>
        <v>0</v>
      </c>
      <c r="JL63" s="111">
        <f t="shared" si="1599"/>
        <v>0</v>
      </c>
      <c r="JM63" s="111"/>
      <c r="JN63" s="140"/>
      <c r="JO63" s="141" t="e">
        <f t="shared" si="1600"/>
        <v>#DIV/0!</v>
      </c>
      <c r="JP63" s="323">
        <f t="shared" si="1569"/>
        <v>0</v>
      </c>
      <c r="JQ63" s="431">
        <f t="shared" si="1601"/>
        <v>0</v>
      </c>
      <c r="JR63" s="432">
        <f t="shared" si="1602"/>
        <v>0</v>
      </c>
      <c r="JS63" s="138">
        <f t="shared" si="1603"/>
        <v>0</v>
      </c>
      <c r="JT63" s="433">
        <f t="shared" si="1573"/>
        <v>9</v>
      </c>
      <c r="JU63" s="139">
        <f t="shared" si="1604"/>
        <v>0</v>
      </c>
      <c r="JV63" s="111">
        <f t="shared" si="1605"/>
        <v>0</v>
      </c>
      <c r="JW63" s="111"/>
      <c r="JX63" s="140"/>
      <c r="JY63" s="141" t="e">
        <f t="shared" si="1606"/>
        <v>#DIV/0!</v>
      </c>
      <c r="JZ63" s="323">
        <f t="shared" si="1569"/>
        <v>0</v>
      </c>
      <c r="KA63" s="431">
        <f t="shared" si="1607"/>
        <v>0</v>
      </c>
      <c r="KB63" s="432">
        <f t="shared" si="1608"/>
        <v>0</v>
      </c>
      <c r="KC63" s="138">
        <f t="shared" si="1609"/>
        <v>0</v>
      </c>
      <c r="KD63" s="433">
        <f t="shared" si="1573"/>
        <v>9</v>
      </c>
      <c r="KE63" s="139">
        <f t="shared" si="1610"/>
        <v>0</v>
      </c>
      <c r="KF63" s="111">
        <f t="shared" si="1611"/>
        <v>0</v>
      </c>
      <c r="KG63" s="111"/>
      <c r="KH63" s="140"/>
      <c r="KI63" s="141" t="e">
        <f t="shared" si="1612"/>
        <v>#DIV/0!</v>
      </c>
      <c r="KJ63" s="323">
        <f t="shared" si="1613"/>
        <v>0</v>
      </c>
      <c r="KK63" s="431">
        <f t="shared" si="1614"/>
        <v>0</v>
      </c>
      <c r="KL63" s="432">
        <f t="shared" si="1615"/>
        <v>0</v>
      </c>
      <c r="KM63" s="138">
        <f t="shared" si="1616"/>
        <v>0</v>
      </c>
      <c r="KN63" s="433">
        <f t="shared" si="1617"/>
        <v>9</v>
      </c>
      <c r="KO63" s="139">
        <f t="shared" si="1618"/>
        <v>0</v>
      </c>
      <c r="KP63" s="111">
        <f t="shared" si="1619"/>
        <v>0</v>
      </c>
      <c r="KQ63" s="111"/>
      <c r="KR63" s="140"/>
      <c r="KS63" s="141" t="e">
        <f t="shared" si="1620"/>
        <v>#DIV/0!</v>
      </c>
      <c r="KT63" s="323">
        <f t="shared" si="1613"/>
        <v>0</v>
      </c>
      <c r="KU63" s="431" t="e">
        <f t="shared" si="1621"/>
        <v>#DIV/0!</v>
      </c>
      <c r="KV63" s="432" t="e">
        <f t="shared" si="1622"/>
        <v>#DIV/0!</v>
      </c>
      <c r="KW63" s="138">
        <f t="shared" si="1623"/>
        <v>0</v>
      </c>
      <c r="KX63" s="433">
        <f t="shared" si="1617"/>
        <v>0</v>
      </c>
      <c r="KY63" s="139">
        <f t="shared" si="1624"/>
        <v>0</v>
      </c>
      <c r="KZ63" s="111">
        <f t="shared" si="1625"/>
        <v>0</v>
      </c>
      <c r="LA63" s="111"/>
      <c r="LB63" s="140"/>
      <c r="LC63" s="141" t="e">
        <f t="shared" si="1626"/>
        <v>#DIV/0!</v>
      </c>
      <c r="LD63" s="322">
        <f t="shared" si="1235"/>
        <v>0</v>
      </c>
      <c r="LE63" s="431">
        <f t="shared" si="1236"/>
        <v>0</v>
      </c>
      <c r="LF63" s="432">
        <f t="shared" si="1237"/>
        <v>0</v>
      </c>
      <c r="LG63" s="138">
        <f t="shared" si="1238"/>
        <v>0</v>
      </c>
      <c r="LH63" s="433">
        <f t="shared" si="1239"/>
        <v>9</v>
      </c>
      <c r="LI63" s="139">
        <f t="shared" si="1240"/>
        <v>0</v>
      </c>
      <c r="LJ63" s="111">
        <f t="shared" si="1241"/>
        <v>0</v>
      </c>
      <c r="LK63" s="111"/>
      <c r="LL63" s="140"/>
    </row>
    <row r="64" spans="1:324" ht="18" customHeight="1">
      <c r="A64" s="612"/>
      <c r="B64" s="12" t="s">
        <v>731</v>
      </c>
      <c r="C64" s="12" t="s">
        <v>840</v>
      </c>
      <c r="D64" s="12" t="s">
        <v>422</v>
      </c>
      <c r="E64" s="4" t="s">
        <v>33</v>
      </c>
      <c r="F64" s="323">
        <f t="shared" si="1436"/>
        <v>0</v>
      </c>
      <c r="G64" s="431">
        <f t="shared" si="1242"/>
        <v>0</v>
      </c>
      <c r="H64" s="432">
        <f t="shared" si="1243"/>
        <v>0</v>
      </c>
      <c r="I64" s="138">
        <f t="shared" si="1016"/>
        <v>0</v>
      </c>
      <c r="J64" s="433">
        <f t="shared" si="1244"/>
        <v>9</v>
      </c>
      <c r="K64" s="139">
        <f t="shared" si="1017"/>
        <v>0</v>
      </c>
      <c r="L64" s="111">
        <f t="shared" si="1018"/>
        <v>0</v>
      </c>
      <c r="M64" s="111"/>
      <c r="N64" s="140"/>
      <c r="O64" s="141">
        <f t="shared" si="1019"/>
        <v>0</v>
      </c>
      <c r="P64" s="323">
        <f t="shared" si="1437"/>
        <v>0</v>
      </c>
      <c r="Q64" s="431">
        <f t="shared" si="1438"/>
        <v>0</v>
      </c>
      <c r="R64" s="432">
        <f t="shared" si="1439"/>
        <v>0</v>
      </c>
      <c r="S64" s="138">
        <f t="shared" si="1440"/>
        <v>0</v>
      </c>
      <c r="T64" s="433">
        <f t="shared" si="1441"/>
        <v>9</v>
      </c>
      <c r="U64" s="139">
        <f t="shared" si="1442"/>
        <v>0</v>
      </c>
      <c r="V64" s="111">
        <f t="shared" si="1443"/>
        <v>0</v>
      </c>
      <c r="W64" s="111"/>
      <c r="X64" s="140"/>
      <c r="Y64" s="141">
        <f t="shared" si="1444"/>
        <v>0</v>
      </c>
      <c r="Z64" s="323">
        <f t="shared" si="1437"/>
        <v>0</v>
      </c>
      <c r="AA64" s="431">
        <f t="shared" si="1445"/>
        <v>0</v>
      </c>
      <c r="AB64" s="432">
        <f t="shared" si="1446"/>
        <v>0</v>
      </c>
      <c r="AC64" s="138">
        <f t="shared" si="1447"/>
        <v>0</v>
      </c>
      <c r="AD64" s="433">
        <f t="shared" si="1441"/>
        <v>9</v>
      </c>
      <c r="AE64" s="139">
        <f t="shared" si="1448"/>
        <v>0</v>
      </c>
      <c r="AF64" s="111">
        <f t="shared" si="1449"/>
        <v>0</v>
      </c>
      <c r="AG64" s="111"/>
      <c r="AH64" s="140"/>
      <c r="AI64" s="141">
        <f t="shared" si="1450"/>
        <v>0</v>
      </c>
      <c r="AJ64" s="323">
        <f t="shared" si="1437"/>
        <v>1</v>
      </c>
      <c r="AK64" s="431">
        <f t="shared" si="1451"/>
        <v>1.56E-3</v>
      </c>
      <c r="AL64" s="432">
        <f t="shared" si="1452"/>
        <v>42.67</v>
      </c>
      <c r="AM64" s="138">
        <f t="shared" si="1453"/>
        <v>42.67</v>
      </c>
      <c r="AN64" s="433">
        <f t="shared" si="1441"/>
        <v>9</v>
      </c>
      <c r="AO64" s="139">
        <f t="shared" si="1454"/>
        <v>384.03</v>
      </c>
      <c r="AP64" s="111">
        <f t="shared" si="1455"/>
        <v>384.03</v>
      </c>
      <c r="AQ64" s="111"/>
      <c r="AR64" s="140"/>
      <c r="AS64" s="141">
        <f t="shared" si="1456"/>
        <v>0.42782999999999999</v>
      </c>
      <c r="AT64" s="323">
        <f t="shared" si="1437"/>
        <v>1</v>
      </c>
      <c r="AU64" s="431">
        <f t="shared" si="1457"/>
        <v>1.0499999999999999E-3</v>
      </c>
      <c r="AV64" s="432">
        <f t="shared" si="1458"/>
        <v>63.09</v>
      </c>
      <c r="AW64" s="138">
        <f t="shared" si="1459"/>
        <v>63.09</v>
      </c>
      <c r="AX64" s="433">
        <f t="shared" si="1441"/>
        <v>9</v>
      </c>
      <c r="AY64" s="139">
        <f t="shared" si="1460"/>
        <v>567.80999999999995</v>
      </c>
      <c r="AZ64" s="111">
        <f t="shared" si="1461"/>
        <v>567.80999999999995</v>
      </c>
      <c r="BA64" s="111"/>
      <c r="BB64" s="140"/>
      <c r="BC64" s="141">
        <f t="shared" si="1462"/>
        <v>0.63256999999999997</v>
      </c>
      <c r="BD64" s="323">
        <f t="shared" si="1437"/>
        <v>0</v>
      </c>
      <c r="BE64" s="431">
        <f t="shared" si="1463"/>
        <v>0</v>
      </c>
      <c r="BF64" s="432">
        <f t="shared" si="1464"/>
        <v>0</v>
      </c>
      <c r="BG64" s="138">
        <f t="shared" si="1465"/>
        <v>0</v>
      </c>
      <c r="BH64" s="433">
        <f t="shared" si="1441"/>
        <v>9</v>
      </c>
      <c r="BI64" s="139">
        <f t="shared" si="1466"/>
        <v>0</v>
      </c>
      <c r="BJ64" s="111">
        <f t="shared" si="1467"/>
        <v>0</v>
      </c>
      <c r="BK64" s="111"/>
      <c r="BL64" s="140"/>
      <c r="BM64" s="141">
        <f t="shared" si="1468"/>
        <v>0</v>
      </c>
      <c r="BN64" s="323">
        <f t="shared" si="1437"/>
        <v>0</v>
      </c>
      <c r="BO64" s="431">
        <f t="shared" si="1469"/>
        <v>0</v>
      </c>
      <c r="BP64" s="432">
        <f t="shared" si="1470"/>
        <v>0</v>
      </c>
      <c r="BQ64" s="138">
        <f t="shared" si="1471"/>
        <v>0</v>
      </c>
      <c r="BR64" s="433">
        <f t="shared" si="1441"/>
        <v>9</v>
      </c>
      <c r="BS64" s="139">
        <f t="shared" si="1472"/>
        <v>0</v>
      </c>
      <c r="BT64" s="111">
        <f t="shared" si="1473"/>
        <v>0</v>
      </c>
      <c r="BU64" s="111"/>
      <c r="BV64" s="140"/>
      <c r="BW64" s="141">
        <f t="shared" si="1474"/>
        <v>0</v>
      </c>
      <c r="BX64" s="323">
        <f t="shared" si="1437"/>
        <v>0</v>
      </c>
      <c r="BY64" s="431">
        <f t="shared" si="1475"/>
        <v>0</v>
      </c>
      <c r="BZ64" s="432">
        <f t="shared" si="1476"/>
        <v>0</v>
      </c>
      <c r="CA64" s="138">
        <f t="shared" si="1477"/>
        <v>0</v>
      </c>
      <c r="CB64" s="433">
        <f t="shared" si="1441"/>
        <v>9</v>
      </c>
      <c r="CC64" s="139">
        <f t="shared" si="1478"/>
        <v>0</v>
      </c>
      <c r="CD64" s="111">
        <f t="shared" si="1479"/>
        <v>0</v>
      </c>
      <c r="CE64" s="111"/>
      <c r="CF64" s="140"/>
      <c r="CG64" s="141">
        <f t="shared" si="1480"/>
        <v>0</v>
      </c>
      <c r="CH64" s="323">
        <f t="shared" si="1481"/>
        <v>0</v>
      </c>
      <c r="CI64" s="431">
        <f t="shared" si="1482"/>
        <v>0</v>
      </c>
      <c r="CJ64" s="432">
        <f t="shared" si="1483"/>
        <v>0</v>
      </c>
      <c r="CK64" s="138">
        <f t="shared" si="1484"/>
        <v>0</v>
      </c>
      <c r="CL64" s="433">
        <f t="shared" si="1485"/>
        <v>9</v>
      </c>
      <c r="CM64" s="139">
        <f t="shared" si="1486"/>
        <v>0</v>
      </c>
      <c r="CN64" s="111">
        <f t="shared" si="1487"/>
        <v>0</v>
      </c>
      <c r="CO64" s="111"/>
      <c r="CP64" s="140"/>
      <c r="CQ64" s="141">
        <f t="shared" si="1488"/>
        <v>0</v>
      </c>
      <c r="CR64" s="323">
        <f t="shared" si="1481"/>
        <v>0</v>
      </c>
      <c r="CS64" s="431">
        <f t="shared" si="1489"/>
        <v>0</v>
      </c>
      <c r="CT64" s="432">
        <f t="shared" si="1490"/>
        <v>0</v>
      </c>
      <c r="CU64" s="138">
        <f t="shared" si="1491"/>
        <v>0</v>
      </c>
      <c r="CV64" s="433">
        <f t="shared" si="1485"/>
        <v>9</v>
      </c>
      <c r="CW64" s="139">
        <f t="shared" si="1492"/>
        <v>0</v>
      </c>
      <c r="CX64" s="111">
        <f t="shared" si="1493"/>
        <v>0</v>
      </c>
      <c r="CY64" s="111"/>
      <c r="CZ64" s="140"/>
      <c r="DA64" s="141">
        <f t="shared" si="1494"/>
        <v>0</v>
      </c>
      <c r="DB64" s="323">
        <f t="shared" si="1481"/>
        <v>0</v>
      </c>
      <c r="DC64" s="431">
        <f t="shared" si="1495"/>
        <v>0</v>
      </c>
      <c r="DD64" s="432">
        <f t="shared" si="1496"/>
        <v>0</v>
      </c>
      <c r="DE64" s="138">
        <f t="shared" si="1497"/>
        <v>0</v>
      </c>
      <c r="DF64" s="433">
        <f t="shared" si="1485"/>
        <v>9</v>
      </c>
      <c r="DG64" s="139">
        <f t="shared" si="1498"/>
        <v>0</v>
      </c>
      <c r="DH64" s="111">
        <f t="shared" si="1499"/>
        <v>0</v>
      </c>
      <c r="DI64" s="111"/>
      <c r="DJ64" s="140"/>
      <c r="DK64" s="141">
        <f t="shared" si="1500"/>
        <v>0</v>
      </c>
      <c r="DL64" s="323">
        <f t="shared" si="1481"/>
        <v>0</v>
      </c>
      <c r="DM64" s="431">
        <f t="shared" si="1501"/>
        <v>0</v>
      </c>
      <c r="DN64" s="432">
        <f t="shared" si="1502"/>
        <v>0</v>
      </c>
      <c r="DO64" s="138">
        <f t="shared" si="1503"/>
        <v>0</v>
      </c>
      <c r="DP64" s="433">
        <f t="shared" si="1485"/>
        <v>9</v>
      </c>
      <c r="DQ64" s="139">
        <f t="shared" si="1504"/>
        <v>0</v>
      </c>
      <c r="DR64" s="111">
        <f t="shared" si="1505"/>
        <v>0</v>
      </c>
      <c r="DS64" s="111"/>
      <c r="DT64" s="140"/>
      <c r="DU64" s="141">
        <f t="shared" si="1506"/>
        <v>0</v>
      </c>
      <c r="DV64" s="323">
        <f t="shared" si="1481"/>
        <v>2</v>
      </c>
      <c r="DW64" s="431">
        <f t="shared" si="1507"/>
        <v>2.5999999999999999E-3</v>
      </c>
      <c r="DX64" s="432">
        <f t="shared" si="1508"/>
        <v>365.46</v>
      </c>
      <c r="DY64" s="138">
        <f t="shared" si="1509"/>
        <v>182.73</v>
      </c>
      <c r="DZ64" s="433">
        <f t="shared" si="1485"/>
        <v>9</v>
      </c>
      <c r="EA64" s="139">
        <f t="shared" si="1510"/>
        <v>1644.57</v>
      </c>
      <c r="EB64" s="111">
        <f t="shared" si="1511"/>
        <v>3289.14</v>
      </c>
      <c r="EC64" s="111"/>
      <c r="ED64" s="140"/>
      <c r="EE64" s="141">
        <f t="shared" si="1512"/>
        <v>1.83212</v>
      </c>
      <c r="EF64" s="323">
        <f t="shared" si="1481"/>
        <v>0</v>
      </c>
      <c r="EG64" s="431">
        <f t="shared" si="1513"/>
        <v>0</v>
      </c>
      <c r="EH64" s="432">
        <f t="shared" si="1514"/>
        <v>0</v>
      </c>
      <c r="EI64" s="138">
        <f t="shared" si="1515"/>
        <v>0</v>
      </c>
      <c r="EJ64" s="433">
        <f t="shared" si="1485"/>
        <v>9</v>
      </c>
      <c r="EK64" s="139">
        <f t="shared" si="1516"/>
        <v>0</v>
      </c>
      <c r="EL64" s="111">
        <f t="shared" si="1517"/>
        <v>0</v>
      </c>
      <c r="EM64" s="111"/>
      <c r="EN64" s="140"/>
      <c r="EO64" s="141">
        <f t="shared" si="1518"/>
        <v>0</v>
      </c>
      <c r="EP64" s="323">
        <f t="shared" si="1481"/>
        <v>0</v>
      </c>
      <c r="EQ64" s="431">
        <f t="shared" si="1519"/>
        <v>0</v>
      </c>
      <c r="ER64" s="432">
        <f t="shared" si="1520"/>
        <v>0</v>
      </c>
      <c r="ES64" s="138">
        <f t="shared" si="1521"/>
        <v>0</v>
      </c>
      <c r="ET64" s="433">
        <f t="shared" si="1485"/>
        <v>9</v>
      </c>
      <c r="EU64" s="139">
        <f t="shared" si="1522"/>
        <v>0</v>
      </c>
      <c r="EV64" s="111">
        <f t="shared" si="1523"/>
        <v>0</v>
      </c>
      <c r="EW64" s="111"/>
      <c r="EX64" s="140"/>
      <c r="EY64" s="141">
        <f t="shared" si="1524"/>
        <v>0</v>
      </c>
      <c r="EZ64" s="323">
        <f t="shared" si="1525"/>
        <v>1</v>
      </c>
      <c r="FA64" s="431">
        <f t="shared" si="1526"/>
        <v>1.1900000000000001E-3</v>
      </c>
      <c r="FB64" s="432">
        <f t="shared" si="1527"/>
        <v>78.540000000000006</v>
      </c>
      <c r="FC64" s="138">
        <f t="shared" si="1528"/>
        <v>78.540000000000006</v>
      </c>
      <c r="FD64" s="433">
        <f t="shared" si="1529"/>
        <v>9</v>
      </c>
      <c r="FE64" s="139">
        <f t="shared" si="1530"/>
        <v>706.86</v>
      </c>
      <c r="FF64" s="111">
        <f t="shared" si="1531"/>
        <v>706.86</v>
      </c>
      <c r="FG64" s="111"/>
      <c r="FH64" s="140"/>
      <c r="FI64" s="141">
        <f t="shared" si="1532"/>
        <v>0.78747</v>
      </c>
      <c r="FJ64" s="323">
        <f t="shared" si="1525"/>
        <v>0</v>
      </c>
      <c r="FK64" s="431">
        <f t="shared" si="1533"/>
        <v>0</v>
      </c>
      <c r="FL64" s="432">
        <f t="shared" si="1534"/>
        <v>0</v>
      </c>
      <c r="FM64" s="138">
        <f t="shared" si="1535"/>
        <v>0</v>
      </c>
      <c r="FN64" s="433">
        <f t="shared" si="1529"/>
        <v>9</v>
      </c>
      <c r="FO64" s="139">
        <f t="shared" si="1536"/>
        <v>0</v>
      </c>
      <c r="FP64" s="111">
        <f t="shared" si="1537"/>
        <v>0</v>
      </c>
      <c r="FQ64" s="111"/>
      <c r="FR64" s="140"/>
      <c r="FS64" s="141">
        <f t="shared" si="1538"/>
        <v>0</v>
      </c>
      <c r="FT64" s="323">
        <f t="shared" si="1525"/>
        <v>0</v>
      </c>
      <c r="FU64" s="431">
        <f t="shared" si="1539"/>
        <v>0</v>
      </c>
      <c r="FV64" s="432">
        <f t="shared" si="1540"/>
        <v>0</v>
      </c>
      <c r="FW64" s="138">
        <f t="shared" si="1541"/>
        <v>0</v>
      </c>
      <c r="FX64" s="433">
        <f t="shared" si="1529"/>
        <v>9</v>
      </c>
      <c r="FY64" s="139">
        <f t="shared" si="1542"/>
        <v>0</v>
      </c>
      <c r="FZ64" s="111">
        <f t="shared" si="1543"/>
        <v>0</v>
      </c>
      <c r="GA64" s="111"/>
      <c r="GB64" s="140"/>
      <c r="GC64" s="141">
        <f t="shared" si="1544"/>
        <v>0</v>
      </c>
      <c r="GD64" s="323">
        <f t="shared" si="1525"/>
        <v>0</v>
      </c>
      <c r="GE64" s="431">
        <f t="shared" si="1545"/>
        <v>0</v>
      </c>
      <c r="GF64" s="432">
        <f t="shared" si="1546"/>
        <v>0</v>
      </c>
      <c r="GG64" s="138">
        <f t="shared" si="1547"/>
        <v>0</v>
      </c>
      <c r="GH64" s="433">
        <f t="shared" si="1529"/>
        <v>9</v>
      </c>
      <c r="GI64" s="139">
        <f t="shared" si="1548"/>
        <v>0</v>
      </c>
      <c r="GJ64" s="111">
        <f t="shared" si="1549"/>
        <v>0</v>
      </c>
      <c r="GK64" s="111"/>
      <c r="GL64" s="140"/>
      <c r="GM64" s="141">
        <f t="shared" si="1550"/>
        <v>0</v>
      </c>
      <c r="GN64" s="323">
        <f t="shared" si="1525"/>
        <v>0</v>
      </c>
      <c r="GO64" s="431">
        <f t="shared" si="1551"/>
        <v>0</v>
      </c>
      <c r="GP64" s="432">
        <f t="shared" si="1552"/>
        <v>0</v>
      </c>
      <c r="GQ64" s="138">
        <f t="shared" si="1553"/>
        <v>0</v>
      </c>
      <c r="GR64" s="433">
        <f t="shared" si="1529"/>
        <v>9</v>
      </c>
      <c r="GS64" s="139">
        <f t="shared" si="1554"/>
        <v>0</v>
      </c>
      <c r="GT64" s="111">
        <f t="shared" si="1555"/>
        <v>0</v>
      </c>
      <c r="GU64" s="111"/>
      <c r="GV64" s="140"/>
      <c r="GW64" s="141">
        <f t="shared" si="1556"/>
        <v>0</v>
      </c>
      <c r="GX64" s="323">
        <f t="shared" si="1525"/>
        <v>2</v>
      </c>
      <c r="GY64" s="431">
        <f t="shared" si="1557"/>
        <v>1.31E-3</v>
      </c>
      <c r="GZ64" s="432">
        <f t="shared" si="1558"/>
        <v>224.67</v>
      </c>
      <c r="HA64" s="138">
        <f t="shared" si="1559"/>
        <v>112.33499999999999</v>
      </c>
      <c r="HB64" s="433">
        <f t="shared" si="1529"/>
        <v>9</v>
      </c>
      <c r="HC64" s="139">
        <f t="shared" si="1560"/>
        <v>1011.015</v>
      </c>
      <c r="HD64" s="111">
        <f t="shared" si="1561"/>
        <v>2022.03</v>
      </c>
      <c r="HE64" s="111"/>
      <c r="HF64" s="140"/>
      <c r="HG64" s="141">
        <f t="shared" si="1562"/>
        <v>1.12632</v>
      </c>
      <c r="HH64" s="323">
        <f t="shared" si="1525"/>
        <v>0</v>
      </c>
      <c r="HI64" s="431">
        <f t="shared" si="1563"/>
        <v>0</v>
      </c>
      <c r="HJ64" s="432">
        <f t="shared" si="1564"/>
        <v>0</v>
      </c>
      <c r="HK64" s="138">
        <f t="shared" si="1565"/>
        <v>0</v>
      </c>
      <c r="HL64" s="433">
        <f t="shared" si="1529"/>
        <v>9</v>
      </c>
      <c r="HM64" s="139">
        <f t="shared" si="1566"/>
        <v>0</v>
      </c>
      <c r="HN64" s="111">
        <f t="shared" si="1567"/>
        <v>0</v>
      </c>
      <c r="HO64" s="111"/>
      <c r="HP64" s="140"/>
      <c r="HQ64" s="141">
        <f t="shared" si="1568"/>
        <v>0</v>
      </c>
      <c r="HR64" s="323">
        <f t="shared" si="1569"/>
        <v>1</v>
      </c>
      <c r="HS64" s="431">
        <f t="shared" si="1570"/>
        <v>1.42E-3</v>
      </c>
      <c r="HT64" s="432">
        <f t="shared" si="1571"/>
        <v>49.47</v>
      </c>
      <c r="HU64" s="138">
        <f t="shared" si="1572"/>
        <v>49.47</v>
      </c>
      <c r="HV64" s="433">
        <f t="shared" si="1573"/>
        <v>9</v>
      </c>
      <c r="HW64" s="139">
        <f t="shared" si="1574"/>
        <v>445.23</v>
      </c>
      <c r="HX64" s="111">
        <f t="shared" si="1575"/>
        <v>445.23</v>
      </c>
      <c r="HY64" s="111"/>
      <c r="HZ64" s="140"/>
      <c r="IA64" s="141">
        <f t="shared" si="1576"/>
        <v>0.49601000000000001</v>
      </c>
      <c r="IB64" s="323">
        <f t="shared" si="1569"/>
        <v>0</v>
      </c>
      <c r="IC64" s="431">
        <f t="shared" si="1577"/>
        <v>0</v>
      </c>
      <c r="ID64" s="432">
        <f t="shared" si="1578"/>
        <v>0</v>
      </c>
      <c r="IE64" s="138">
        <f t="shared" si="1579"/>
        <v>0</v>
      </c>
      <c r="IF64" s="433">
        <f t="shared" si="1573"/>
        <v>9</v>
      </c>
      <c r="IG64" s="139">
        <f t="shared" si="1580"/>
        <v>0</v>
      </c>
      <c r="IH64" s="111">
        <f t="shared" si="1581"/>
        <v>0</v>
      </c>
      <c r="II64" s="111"/>
      <c r="IJ64" s="140"/>
      <c r="IK64" s="141">
        <f t="shared" si="1582"/>
        <v>0</v>
      </c>
      <c r="IL64" s="323">
        <f t="shared" si="1569"/>
        <v>0</v>
      </c>
      <c r="IM64" s="431">
        <f t="shared" si="1583"/>
        <v>0</v>
      </c>
      <c r="IN64" s="432">
        <f t="shared" si="1584"/>
        <v>0</v>
      </c>
      <c r="IO64" s="138">
        <f t="shared" si="1585"/>
        <v>0</v>
      </c>
      <c r="IP64" s="433">
        <f t="shared" si="1573"/>
        <v>9</v>
      </c>
      <c r="IQ64" s="139">
        <f t="shared" si="1586"/>
        <v>0</v>
      </c>
      <c r="IR64" s="111">
        <f t="shared" si="1587"/>
        <v>0</v>
      </c>
      <c r="IS64" s="111"/>
      <c r="IT64" s="140"/>
      <c r="IU64" s="141">
        <f t="shared" si="1588"/>
        <v>0</v>
      </c>
      <c r="IV64" s="323">
        <f t="shared" si="1569"/>
        <v>0</v>
      </c>
      <c r="IW64" s="431">
        <f t="shared" si="1589"/>
        <v>0</v>
      </c>
      <c r="IX64" s="432">
        <f t="shared" si="1590"/>
        <v>0</v>
      </c>
      <c r="IY64" s="138">
        <f t="shared" si="1591"/>
        <v>0</v>
      </c>
      <c r="IZ64" s="433">
        <f t="shared" si="1573"/>
        <v>9</v>
      </c>
      <c r="JA64" s="139">
        <f t="shared" si="1592"/>
        <v>0</v>
      </c>
      <c r="JB64" s="111">
        <f t="shared" si="1593"/>
        <v>0</v>
      </c>
      <c r="JC64" s="111"/>
      <c r="JD64" s="140"/>
      <c r="JE64" s="141">
        <f t="shared" si="1594"/>
        <v>0</v>
      </c>
      <c r="JF64" s="323">
        <f t="shared" si="1569"/>
        <v>0</v>
      </c>
      <c r="JG64" s="431">
        <f t="shared" si="1595"/>
        <v>0</v>
      </c>
      <c r="JH64" s="432">
        <f t="shared" si="1596"/>
        <v>0</v>
      </c>
      <c r="JI64" s="138">
        <f t="shared" si="1597"/>
        <v>0</v>
      </c>
      <c r="JJ64" s="433">
        <f t="shared" si="1573"/>
        <v>9</v>
      </c>
      <c r="JK64" s="139">
        <f t="shared" si="1598"/>
        <v>0</v>
      </c>
      <c r="JL64" s="111">
        <f t="shared" si="1599"/>
        <v>0</v>
      </c>
      <c r="JM64" s="111"/>
      <c r="JN64" s="140"/>
      <c r="JO64" s="141">
        <f t="shared" si="1600"/>
        <v>0</v>
      </c>
      <c r="JP64" s="323">
        <f t="shared" si="1569"/>
        <v>1</v>
      </c>
      <c r="JQ64" s="431">
        <f t="shared" si="1601"/>
        <v>7.9000000000000001E-4</v>
      </c>
      <c r="JR64" s="432">
        <f t="shared" si="1602"/>
        <v>110.6</v>
      </c>
      <c r="JS64" s="138">
        <f t="shared" si="1603"/>
        <v>110.6</v>
      </c>
      <c r="JT64" s="433">
        <f t="shared" si="1573"/>
        <v>9</v>
      </c>
      <c r="JU64" s="139">
        <f t="shared" si="1604"/>
        <v>995.4</v>
      </c>
      <c r="JV64" s="111">
        <f t="shared" si="1605"/>
        <v>995.4</v>
      </c>
      <c r="JW64" s="111"/>
      <c r="JX64" s="140"/>
      <c r="JY64" s="141">
        <f t="shared" si="1606"/>
        <v>1.1089199999999999</v>
      </c>
      <c r="JZ64" s="323">
        <f t="shared" si="1569"/>
        <v>0</v>
      </c>
      <c r="KA64" s="431">
        <f t="shared" si="1607"/>
        <v>0</v>
      </c>
      <c r="KB64" s="432">
        <f t="shared" si="1608"/>
        <v>0</v>
      </c>
      <c r="KC64" s="138">
        <f t="shared" si="1609"/>
        <v>0</v>
      </c>
      <c r="KD64" s="433">
        <f t="shared" si="1573"/>
        <v>9</v>
      </c>
      <c r="KE64" s="139">
        <f t="shared" si="1610"/>
        <v>0</v>
      </c>
      <c r="KF64" s="111">
        <f t="shared" si="1611"/>
        <v>0</v>
      </c>
      <c r="KG64" s="111"/>
      <c r="KH64" s="140"/>
      <c r="KI64" s="141">
        <f t="shared" si="1612"/>
        <v>0</v>
      </c>
      <c r="KJ64" s="323">
        <f t="shared" si="1613"/>
        <v>0</v>
      </c>
      <c r="KK64" s="431">
        <f t="shared" si="1614"/>
        <v>0</v>
      </c>
      <c r="KL64" s="432">
        <f t="shared" si="1615"/>
        <v>0</v>
      </c>
      <c r="KM64" s="138">
        <f t="shared" si="1616"/>
        <v>0</v>
      </c>
      <c r="KN64" s="433">
        <f t="shared" si="1617"/>
        <v>9</v>
      </c>
      <c r="KO64" s="139">
        <f t="shared" si="1618"/>
        <v>0</v>
      </c>
      <c r="KP64" s="111">
        <f t="shared" si="1619"/>
        <v>0</v>
      </c>
      <c r="KQ64" s="111"/>
      <c r="KR64" s="140"/>
      <c r="KS64" s="141">
        <f t="shared" si="1620"/>
        <v>0</v>
      </c>
      <c r="KT64" s="323">
        <f t="shared" si="1613"/>
        <v>0</v>
      </c>
      <c r="KU64" s="431" t="e">
        <f t="shared" si="1621"/>
        <v>#DIV/0!</v>
      </c>
      <c r="KV64" s="432" t="e">
        <f t="shared" si="1622"/>
        <v>#DIV/0!</v>
      </c>
      <c r="KW64" s="138">
        <f t="shared" si="1623"/>
        <v>0</v>
      </c>
      <c r="KX64" s="433">
        <f t="shared" si="1617"/>
        <v>0</v>
      </c>
      <c r="KY64" s="139">
        <f t="shared" si="1624"/>
        <v>0</v>
      </c>
      <c r="KZ64" s="111">
        <f t="shared" si="1625"/>
        <v>0</v>
      </c>
      <c r="LA64" s="111"/>
      <c r="LB64" s="140"/>
      <c r="LC64" s="141">
        <f t="shared" si="1626"/>
        <v>0</v>
      </c>
      <c r="LD64" s="322">
        <f t="shared" si="1235"/>
        <v>9</v>
      </c>
      <c r="LE64" s="431">
        <f t="shared" si="1236"/>
        <v>3.4000000000000002E-4</v>
      </c>
      <c r="LF64" s="432">
        <f t="shared" si="1237"/>
        <v>897.63</v>
      </c>
      <c r="LG64" s="138">
        <f t="shared" si="1238"/>
        <v>99.736666670000005</v>
      </c>
      <c r="LH64" s="433">
        <f t="shared" si="1239"/>
        <v>9</v>
      </c>
      <c r="LI64" s="139">
        <f t="shared" si="1240"/>
        <v>897.63</v>
      </c>
      <c r="LJ64" s="111">
        <f t="shared" si="1241"/>
        <v>8078.67</v>
      </c>
      <c r="LK64" s="111"/>
      <c r="LL64" s="140"/>
    </row>
    <row r="65" spans="1:324" ht="18" customHeight="1">
      <c r="A65" s="612"/>
      <c r="B65" s="12" t="s">
        <v>732</v>
      </c>
      <c r="C65" s="12" t="s">
        <v>840</v>
      </c>
      <c r="D65" s="12" t="s">
        <v>422</v>
      </c>
      <c r="E65" s="4" t="s">
        <v>33</v>
      </c>
      <c r="F65" s="323">
        <f t="shared" si="1436"/>
        <v>0</v>
      </c>
      <c r="G65" s="431">
        <f t="shared" si="1242"/>
        <v>0</v>
      </c>
      <c r="H65" s="432">
        <f t="shared" si="1243"/>
        <v>0</v>
      </c>
      <c r="I65" s="138">
        <f t="shared" si="1016"/>
        <v>0</v>
      </c>
      <c r="J65" s="433">
        <f t="shared" si="1244"/>
        <v>9</v>
      </c>
      <c r="K65" s="139">
        <f t="shared" si="1017"/>
        <v>0</v>
      </c>
      <c r="L65" s="111">
        <f t="shared" si="1018"/>
        <v>0</v>
      </c>
      <c r="M65" s="111"/>
      <c r="N65" s="140"/>
      <c r="O65" s="141">
        <f t="shared" si="1019"/>
        <v>0</v>
      </c>
      <c r="P65" s="323">
        <f t="shared" si="1437"/>
        <v>0</v>
      </c>
      <c r="Q65" s="431">
        <f t="shared" si="1438"/>
        <v>0</v>
      </c>
      <c r="R65" s="432">
        <f t="shared" si="1439"/>
        <v>0</v>
      </c>
      <c r="S65" s="138">
        <f t="shared" si="1440"/>
        <v>0</v>
      </c>
      <c r="T65" s="433">
        <f t="shared" si="1441"/>
        <v>9</v>
      </c>
      <c r="U65" s="139">
        <f t="shared" si="1442"/>
        <v>0</v>
      </c>
      <c r="V65" s="111">
        <f t="shared" si="1443"/>
        <v>0</v>
      </c>
      <c r="W65" s="111"/>
      <c r="X65" s="140"/>
      <c r="Y65" s="141">
        <f t="shared" si="1444"/>
        <v>0</v>
      </c>
      <c r="Z65" s="323">
        <f t="shared" si="1437"/>
        <v>0</v>
      </c>
      <c r="AA65" s="431">
        <f t="shared" si="1445"/>
        <v>0</v>
      </c>
      <c r="AB65" s="432">
        <f t="shared" si="1446"/>
        <v>0</v>
      </c>
      <c r="AC65" s="138">
        <f t="shared" si="1447"/>
        <v>0</v>
      </c>
      <c r="AD65" s="433">
        <f t="shared" si="1441"/>
        <v>9</v>
      </c>
      <c r="AE65" s="139">
        <f t="shared" si="1448"/>
        <v>0</v>
      </c>
      <c r="AF65" s="111">
        <f t="shared" si="1449"/>
        <v>0</v>
      </c>
      <c r="AG65" s="111"/>
      <c r="AH65" s="140"/>
      <c r="AI65" s="141">
        <f t="shared" si="1450"/>
        <v>0</v>
      </c>
      <c r="AJ65" s="323">
        <f t="shared" si="1437"/>
        <v>0</v>
      </c>
      <c r="AK65" s="431">
        <f t="shared" si="1451"/>
        <v>0</v>
      </c>
      <c r="AL65" s="432">
        <f t="shared" si="1452"/>
        <v>0</v>
      </c>
      <c r="AM65" s="138">
        <f t="shared" si="1453"/>
        <v>0</v>
      </c>
      <c r="AN65" s="433">
        <f t="shared" si="1441"/>
        <v>9</v>
      </c>
      <c r="AO65" s="139">
        <f t="shared" si="1454"/>
        <v>0</v>
      </c>
      <c r="AP65" s="111">
        <f t="shared" si="1455"/>
        <v>0</v>
      </c>
      <c r="AQ65" s="111"/>
      <c r="AR65" s="140"/>
      <c r="AS65" s="141">
        <f t="shared" si="1456"/>
        <v>0</v>
      </c>
      <c r="AT65" s="323">
        <f t="shared" si="1437"/>
        <v>0</v>
      </c>
      <c r="AU65" s="431">
        <f t="shared" si="1457"/>
        <v>0</v>
      </c>
      <c r="AV65" s="432">
        <f t="shared" si="1458"/>
        <v>0</v>
      </c>
      <c r="AW65" s="138">
        <f t="shared" si="1459"/>
        <v>0</v>
      </c>
      <c r="AX65" s="433">
        <f t="shared" si="1441"/>
        <v>9</v>
      </c>
      <c r="AY65" s="139">
        <f t="shared" si="1460"/>
        <v>0</v>
      </c>
      <c r="AZ65" s="111">
        <f t="shared" si="1461"/>
        <v>0</v>
      </c>
      <c r="BA65" s="111"/>
      <c r="BB65" s="140"/>
      <c r="BC65" s="141">
        <f t="shared" si="1462"/>
        <v>0</v>
      </c>
      <c r="BD65" s="323">
        <f t="shared" si="1437"/>
        <v>0</v>
      </c>
      <c r="BE65" s="431">
        <f t="shared" si="1463"/>
        <v>0</v>
      </c>
      <c r="BF65" s="432">
        <f t="shared" si="1464"/>
        <v>0</v>
      </c>
      <c r="BG65" s="138">
        <f t="shared" si="1465"/>
        <v>0</v>
      </c>
      <c r="BH65" s="433">
        <f t="shared" si="1441"/>
        <v>9</v>
      </c>
      <c r="BI65" s="139">
        <f t="shared" si="1466"/>
        <v>0</v>
      </c>
      <c r="BJ65" s="111">
        <f t="shared" si="1467"/>
        <v>0</v>
      </c>
      <c r="BK65" s="111"/>
      <c r="BL65" s="140"/>
      <c r="BM65" s="141">
        <f t="shared" si="1468"/>
        <v>0</v>
      </c>
      <c r="BN65" s="323">
        <f t="shared" si="1437"/>
        <v>0</v>
      </c>
      <c r="BO65" s="431">
        <f t="shared" si="1469"/>
        <v>0</v>
      </c>
      <c r="BP65" s="432">
        <f t="shared" si="1470"/>
        <v>0</v>
      </c>
      <c r="BQ65" s="138">
        <f t="shared" si="1471"/>
        <v>0</v>
      </c>
      <c r="BR65" s="433">
        <f t="shared" si="1441"/>
        <v>9</v>
      </c>
      <c r="BS65" s="139">
        <f t="shared" si="1472"/>
        <v>0</v>
      </c>
      <c r="BT65" s="111">
        <f t="shared" si="1473"/>
        <v>0</v>
      </c>
      <c r="BU65" s="111"/>
      <c r="BV65" s="140"/>
      <c r="BW65" s="141">
        <f t="shared" si="1474"/>
        <v>0</v>
      </c>
      <c r="BX65" s="323">
        <f t="shared" si="1437"/>
        <v>2</v>
      </c>
      <c r="BY65" s="431">
        <f t="shared" si="1475"/>
        <v>2.3800000000000002E-3</v>
      </c>
      <c r="BZ65" s="432">
        <f t="shared" si="1476"/>
        <v>181.36</v>
      </c>
      <c r="CA65" s="138">
        <f t="shared" si="1477"/>
        <v>90.68</v>
      </c>
      <c r="CB65" s="433">
        <f t="shared" si="1441"/>
        <v>9</v>
      </c>
      <c r="CC65" s="139">
        <f t="shared" si="1478"/>
        <v>816.12</v>
      </c>
      <c r="CD65" s="111">
        <f t="shared" si="1479"/>
        <v>1632.24</v>
      </c>
      <c r="CE65" s="111"/>
      <c r="CF65" s="140"/>
      <c r="CG65" s="141">
        <f t="shared" si="1480"/>
        <v>0.91591</v>
      </c>
      <c r="CH65" s="323">
        <f t="shared" si="1481"/>
        <v>0</v>
      </c>
      <c r="CI65" s="431">
        <f t="shared" si="1482"/>
        <v>0</v>
      </c>
      <c r="CJ65" s="432">
        <f t="shared" si="1483"/>
        <v>0</v>
      </c>
      <c r="CK65" s="138">
        <f t="shared" si="1484"/>
        <v>0</v>
      </c>
      <c r="CL65" s="433">
        <f t="shared" si="1485"/>
        <v>9</v>
      </c>
      <c r="CM65" s="139">
        <f t="shared" si="1486"/>
        <v>0</v>
      </c>
      <c r="CN65" s="111">
        <f t="shared" si="1487"/>
        <v>0</v>
      </c>
      <c r="CO65" s="111"/>
      <c r="CP65" s="140"/>
      <c r="CQ65" s="141">
        <f t="shared" si="1488"/>
        <v>0</v>
      </c>
      <c r="CR65" s="323">
        <f t="shared" si="1481"/>
        <v>0</v>
      </c>
      <c r="CS65" s="431">
        <f t="shared" si="1489"/>
        <v>0</v>
      </c>
      <c r="CT65" s="432">
        <f t="shared" si="1490"/>
        <v>0</v>
      </c>
      <c r="CU65" s="138">
        <f t="shared" si="1491"/>
        <v>0</v>
      </c>
      <c r="CV65" s="433">
        <f t="shared" si="1485"/>
        <v>9</v>
      </c>
      <c r="CW65" s="139">
        <f t="shared" si="1492"/>
        <v>0</v>
      </c>
      <c r="CX65" s="111">
        <f t="shared" si="1493"/>
        <v>0</v>
      </c>
      <c r="CY65" s="111"/>
      <c r="CZ65" s="140"/>
      <c r="DA65" s="141">
        <f t="shared" si="1494"/>
        <v>0</v>
      </c>
      <c r="DB65" s="323">
        <f t="shared" si="1481"/>
        <v>0</v>
      </c>
      <c r="DC65" s="431">
        <f t="shared" si="1495"/>
        <v>0</v>
      </c>
      <c r="DD65" s="432">
        <f t="shared" si="1496"/>
        <v>0</v>
      </c>
      <c r="DE65" s="138">
        <f t="shared" si="1497"/>
        <v>0</v>
      </c>
      <c r="DF65" s="433">
        <f t="shared" si="1485"/>
        <v>9</v>
      </c>
      <c r="DG65" s="139">
        <f t="shared" si="1498"/>
        <v>0</v>
      </c>
      <c r="DH65" s="111">
        <f t="shared" si="1499"/>
        <v>0</v>
      </c>
      <c r="DI65" s="111"/>
      <c r="DJ65" s="140"/>
      <c r="DK65" s="141">
        <f t="shared" si="1500"/>
        <v>0</v>
      </c>
      <c r="DL65" s="323">
        <f t="shared" si="1481"/>
        <v>0</v>
      </c>
      <c r="DM65" s="431">
        <f t="shared" si="1501"/>
        <v>0</v>
      </c>
      <c r="DN65" s="432">
        <f t="shared" si="1502"/>
        <v>0</v>
      </c>
      <c r="DO65" s="138">
        <f t="shared" si="1503"/>
        <v>0</v>
      </c>
      <c r="DP65" s="433">
        <f t="shared" si="1485"/>
        <v>9</v>
      </c>
      <c r="DQ65" s="139">
        <f t="shared" si="1504"/>
        <v>0</v>
      </c>
      <c r="DR65" s="111">
        <f t="shared" si="1505"/>
        <v>0</v>
      </c>
      <c r="DS65" s="111"/>
      <c r="DT65" s="140"/>
      <c r="DU65" s="141">
        <f t="shared" si="1506"/>
        <v>0</v>
      </c>
      <c r="DV65" s="323">
        <f t="shared" si="1481"/>
        <v>0</v>
      </c>
      <c r="DW65" s="431">
        <f t="shared" si="1507"/>
        <v>0</v>
      </c>
      <c r="DX65" s="432">
        <f t="shared" si="1508"/>
        <v>0</v>
      </c>
      <c r="DY65" s="138">
        <f t="shared" si="1509"/>
        <v>0</v>
      </c>
      <c r="DZ65" s="433">
        <f t="shared" si="1485"/>
        <v>9</v>
      </c>
      <c r="EA65" s="139">
        <f t="shared" si="1510"/>
        <v>0</v>
      </c>
      <c r="EB65" s="111">
        <f t="shared" si="1511"/>
        <v>0</v>
      </c>
      <c r="EC65" s="111"/>
      <c r="ED65" s="140"/>
      <c r="EE65" s="141">
        <f t="shared" si="1512"/>
        <v>0</v>
      </c>
      <c r="EF65" s="323">
        <f t="shared" si="1481"/>
        <v>0</v>
      </c>
      <c r="EG65" s="431">
        <f t="shared" si="1513"/>
        <v>0</v>
      </c>
      <c r="EH65" s="432">
        <f t="shared" si="1514"/>
        <v>0</v>
      </c>
      <c r="EI65" s="138">
        <f t="shared" si="1515"/>
        <v>0</v>
      </c>
      <c r="EJ65" s="433">
        <f t="shared" si="1485"/>
        <v>9</v>
      </c>
      <c r="EK65" s="139">
        <f t="shared" si="1516"/>
        <v>0</v>
      </c>
      <c r="EL65" s="111">
        <f t="shared" si="1517"/>
        <v>0</v>
      </c>
      <c r="EM65" s="111"/>
      <c r="EN65" s="140"/>
      <c r="EO65" s="141">
        <f t="shared" si="1518"/>
        <v>0</v>
      </c>
      <c r="EP65" s="323">
        <f t="shared" si="1481"/>
        <v>0</v>
      </c>
      <c r="EQ65" s="431">
        <f t="shared" si="1519"/>
        <v>0</v>
      </c>
      <c r="ER65" s="432">
        <f t="shared" si="1520"/>
        <v>0</v>
      </c>
      <c r="ES65" s="138">
        <f t="shared" si="1521"/>
        <v>0</v>
      </c>
      <c r="ET65" s="433">
        <f t="shared" si="1485"/>
        <v>9</v>
      </c>
      <c r="EU65" s="139">
        <f t="shared" si="1522"/>
        <v>0</v>
      </c>
      <c r="EV65" s="111">
        <f t="shared" si="1523"/>
        <v>0</v>
      </c>
      <c r="EW65" s="111"/>
      <c r="EX65" s="140"/>
      <c r="EY65" s="141">
        <f t="shared" si="1524"/>
        <v>0</v>
      </c>
      <c r="EZ65" s="323">
        <f t="shared" si="1525"/>
        <v>0</v>
      </c>
      <c r="FA65" s="431">
        <f t="shared" si="1526"/>
        <v>0</v>
      </c>
      <c r="FB65" s="432">
        <f t="shared" si="1527"/>
        <v>0</v>
      </c>
      <c r="FC65" s="138">
        <f t="shared" si="1528"/>
        <v>0</v>
      </c>
      <c r="FD65" s="433">
        <f t="shared" si="1529"/>
        <v>9</v>
      </c>
      <c r="FE65" s="139">
        <f t="shared" si="1530"/>
        <v>0</v>
      </c>
      <c r="FF65" s="111">
        <f t="shared" si="1531"/>
        <v>0</v>
      </c>
      <c r="FG65" s="111"/>
      <c r="FH65" s="140"/>
      <c r="FI65" s="141">
        <f t="shared" si="1532"/>
        <v>0</v>
      </c>
      <c r="FJ65" s="323">
        <f t="shared" si="1525"/>
        <v>0</v>
      </c>
      <c r="FK65" s="431">
        <f t="shared" si="1533"/>
        <v>0</v>
      </c>
      <c r="FL65" s="432">
        <f t="shared" si="1534"/>
        <v>0</v>
      </c>
      <c r="FM65" s="138">
        <f t="shared" si="1535"/>
        <v>0</v>
      </c>
      <c r="FN65" s="433">
        <f t="shared" si="1529"/>
        <v>9</v>
      </c>
      <c r="FO65" s="139">
        <f t="shared" si="1536"/>
        <v>0</v>
      </c>
      <c r="FP65" s="111">
        <f t="shared" si="1537"/>
        <v>0</v>
      </c>
      <c r="FQ65" s="111"/>
      <c r="FR65" s="140"/>
      <c r="FS65" s="141">
        <f t="shared" si="1538"/>
        <v>0</v>
      </c>
      <c r="FT65" s="323">
        <f t="shared" si="1525"/>
        <v>0</v>
      </c>
      <c r="FU65" s="431">
        <f t="shared" si="1539"/>
        <v>0</v>
      </c>
      <c r="FV65" s="432">
        <f t="shared" si="1540"/>
        <v>0</v>
      </c>
      <c r="FW65" s="138">
        <f t="shared" si="1541"/>
        <v>0</v>
      </c>
      <c r="FX65" s="433">
        <f t="shared" si="1529"/>
        <v>9</v>
      </c>
      <c r="FY65" s="139">
        <f t="shared" si="1542"/>
        <v>0</v>
      </c>
      <c r="FZ65" s="111">
        <f t="shared" si="1543"/>
        <v>0</v>
      </c>
      <c r="GA65" s="111"/>
      <c r="GB65" s="140"/>
      <c r="GC65" s="141">
        <f t="shared" si="1544"/>
        <v>0</v>
      </c>
      <c r="GD65" s="323">
        <f t="shared" si="1525"/>
        <v>0</v>
      </c>
      <c r="GE65" s="431">
        <f t="shared" si="1545"/>
        <v>0</v>
      </c>
      <c r="GF65" s="432">
        <f t="shared" si="1546"/>
        <v>0</v>
      </c>
      <c r="GG65" s="138">
        <f t="shared" si="1547"/>
        <v>0</v>
      </c>
      <c r="GH65" s="433">
        <f t="shared" si="1529"/>
        <v>9</v>
      </c>
      <c r="GI65" s="139">
        <f t="shared" si="1548"/>
        <v>0</v>
      </c>
      <c r="GJ65" s="111">
        <f t="shared" si="1549"/>
        <v>0</v>
      </c>
      <c r="GK65" s="111"/>
      <c r="GL65" s="140"/>
      <c r="GM65" s="141">
        <f t="shared" si="1550"/>
        <v>0</v>
      </c>
      <c r="GN65" s="323">
        <f t="shared" si="1525"/>
        <v>0</v>
      </c>
      <c r="GO65" s="431">
        <f t="shared" si="1551"/>
        <v>0</v>
      </c>
      <c r="GP65" s="432">
        <f t="shared" si="1552"/>
        <v>0</v>
      </c>
      <c r="GQ65" s="138">
        <f t="shared" si="1553"/>
        <v>0</v>
      </c>
      <c r="GR65" s="433">
        <f t="shared" si="1529"/>
        <v>9</v>
      </c>
      <c r="GS65" s="139">
        <f t="shared" si="1554"/>
        <v>0</v>
      </c>
      <c r="GT65" s="111">
        <f t="shared" si="1555"/>
        <v>0</v>
      </c>
      <c r="GU65" s="111"/>
      <c r="GV65" s="140"/>
      <c r="GW65" s="141">
        <f t="shared" si="1556"/>
        <v>0</v>
      </c>
      <c r="GX65" s="323">
        <f t="shared" si="1525"/>
        <v>0</v>
      </c>
      <c r="GY65" s="431">
        <f t="shared" si="1557"/>
        <v>0</v>
      </c>
      <c r="GZ65" s="432">
        <f t="shared" si="1558"/>
        <v>0</v>
      </c>
      <c r="HA65" s="138">
        <f t="shared" si="1559"/>
        <v>0</v>
      </c>
      <c r="HB65" s="433">
        <f t="shared" si="1529"/>
        <v>9</v>
      </c>
      <c r="HC65" s="139">
        <f t="shared" si="1560"/>
        <v>0</v>
      </c>
      <c r="HD65" s="111">
        <f t="shared" si="1561"/>
        <v>0</v>
      </c>
      <c r="HE65" s="111"/>
      <c r="HF65" s="140"/>
      <c r="HG65" s="141">
        <f t="shared" si="1562"/>
        <v>0</v>
      </c>
      <c r="HH65" s="323">
        <f t="shared" si="1525"/>
        <v>0</v>
      </c>
      <c r="HI65" s="431">
        <f t="shared" si="1563"/>
        <v>0</v>
      </c>
      <c r="HJ65" s="432">
        <f t="shared" si="1564"/>
        <v>0</v>
      </c>
      <c r="HK65" s="138">
        <f t="shared" si="1565"/>
        <v>0</v>
      </c>
      <c r="HL65" s="433">
        <f t="shared" si="1529"/>
        <v>9</v>
      </c>
      <c r="HM65" s="139">
        <f t="shared" si="1566"/>
        <v>0</v>
      </c>
      <c r="HN65" s="111">
        <f t="shared" si="1567"/>
        <v>0</v>
      </c>
      <c r="HO65" s="111"/>
      <c r="HP65" s="140"/>
      <c r="HQ65" s="141">
        <f t="shared" si="1568"/>
        <v>0</v>
      </c>
      <c r="HR65" s="323">
        <f t="shared" si="1569"/>
        <v>0</v>
      </c>
      <c r="HS65" s="431">
        <f t="shared" si="1570"/>
        <v>0</v>
      </c>
      <c r="HT65" s="432">
        <f t="shared" si="1571"/>
        <v>0</v>
      </c>
      <c r="HU65" s="138">
        <f t="shared" si="1572"/>
        <v>0</v>
      </c>
      <c r="HV65" s="433">
        <f t="shared" si="1573"/>
        <v>9</v>
      </c>
      <c r="HW65" s="139">
        <f t="shared" si="1574"/>
        <v>0</v>
      </c>
      <c r="HX65" s="111">
        <f t="shared" si="1575"/>
        <v>0</v>
      </c>
      <c r="HY65" s="111"/>
      <c r="HZ65" s="140"/>
      <c r="IA65" s="141">
        <f t="shared" si="1576"/>
        <v>0</v>
      </c>
      <c r="IB65" s="323">
        <f t="shared" si="1569"/>
        <v>0</v>
      </c>
      <c r="IC65" s="431">
        <f t="shared" si="1577"/>
        <v>0</v>
      </c>
      <c r="ID65" s="432">
        <f t="shared" si="1578"/>
        <v>0</v>
      </c>
      <c r="IE65" s="138">
        <f t="shared" si="1579"/>
        <v>0</v>
      </c>
      <c r="IF65" s="433">
        <f t="shared" si="1573"/>
        <v>9</v>
      </c>
      <c r="IG65" s="139">
        <f t="shared" si="1580"/>
        <v>0</v>
      </c>
      <c r="IH65" s="111">
        <f t="shared" si="1581"/>
        <v>0</v>
      </c>
      <c r="II65" s="111"/>
      <c r="IJ65" s="140"/>
      <c r="IK65" s="141">
        <f t="shared" si="1582"/>
        <v>0</v>
      </c>
      <c r="IL65" s="323">
        <f t="shared" si="1569"/>
        <v>0</v>
      </c>
      <c r="IM65" s="431">
        <f t="shared" si="1583"/>
        <v>0</v>
      </c>
      <c r="IN65" s="432">
        <f t="shared" si="1584"/>
        <v>0</v>
      </c>
      <c r="IO65" s="138">
        <f t="shared" si="1585"/>
        <v>0</v>
      </c>
      <c r="IP65" s="433">
        <f t="shared" si="1573"/>
        <v>9</v>
      </c>
      <c r="IQ65" s="139">
        <f t="shared" si="1586"/>
        <v>0</v>
      </c>
      <c r="IR65" s="111">
        <f t="shared" si="1587"/>
        <v>0</v>
      </c>
      <c r="IS65" s="111"/>
      <c r="IT65" s="140"/>
      <c r="IU65" s="141">
        <f t="shared" si="1588"/>
        <v>0</v>
      </c>
      <c r="IV65" s="323">
        <f t="shared" si="1569"/>
        <v>0</v>
      </c>
      <c r="IW65" s="431">
        <f t="shared" si="1589"/>
        <v>0</v>
      </c>
      <c r="IX65" s="432">
        <f t="shared" si="1590"/>
        <v>0</v>
      </c>
      <c r="IY65" s="138">
        <f t="shared" si="1591"/>
        <v>0</v>
      </c>
      <c r="IZ65" s="433">
        <f t="shared" si="1573"/>
        <v>9</v>
      </c>
      <c r="JA65" s="139">
        <f t="shared" si="1592"/>
        <v>0</v>
      </c>
      <c r="JB65" s="111">
        <f t="shared" si="1593"/>
        <v>0</v>
      </c>
      <c r="JC65" s="111"/>
      <c r="JD65" s="140"/>
      <c r="JE65" s="141">
        <f t="shared" si="1594"/>
        <v>0</v>
      </c>
      <c r="JF65" s="323">
        <f t="shared" si="1569"/>
        <v>1</v>
      </c>
      <c r="JG65" s="431">
        <f t="shared" si="1595"/>
        <v>7.2000000000000005E-4</v>
      </c>
      <c r="JH65" s="432">
        <f t="shared" si="1596"/>
        <v>94.48</v>
      </c>
      <c r="JI65" s="138">
        <f t="shared" si="1597"/>
        <v>94.48</v>
      </c>
      <c r="JJ65" s="433">
        <f t="shared" si="1573"/>
        <v>9</v>
      </c>
      <c r="JK65" s="139">
        <f t="shared" si="1598"/>
        <v>850.32</v>
      </c>
      <c r="JL65" s="111">
        <f t="shared" si="1599"/>
        <v>850.32</v>
      </c>
      <c r="JM65" s="111"/>
      <c r="JN65" s="140"/>
      <c r="JO65" s="141">
        <f t="shared" si="1600"/>
        <v>0.95430000000000004</v>
      </c>
      <c r="JP65" s="323">
        <f t="shared" si="1569"/>
        <v>1</v>
      </c>
      <c r="JQ65" s="431">
        <f t="shared" si="1601"/>
        <v>7.9000000000000001E-4</v>
      </c>
      <c r="JR65" s="432">
        <f t="shared" si="1602"/>
        <v>110.6</v>
      </c>
      <c r="JS65" s="138">
        <f t="shared" si="1603"/>
        <v>110.6</v>
      </c>
      <c r="JT65" s="433">
        <f t="shared" si="1573"/>
        <v>9</v>
      </c>
      <c r="JU65" s="139">
        <f t="shared" si="1604"/>
        <v>995.4</v>
      </c>
      <c r="JV65" s="111">
        <f t="shared" si="1605"/>
        <v>995.4</v>
      </c>
      <c r="JW65" s="111"/>
      <c r="JX65" s="140"/>
      <c r="JY65" s="141">
        <f t="shared" si="1606"/>
        <v>1.1171199999999999</v>
      </c>
      <c r="JZ65" s="323">
        <f t="shared" si="1569"/>
        <v>0</v>
      </c>
      <c r="KA65" s="431">
        <f t="shared" si="1607"/>
        <v>0</v>
      </c>
      <c r="KB65" s="432">
        <f t="shared" si="1608"/>
        <v>0</v>
      </c>
      <c r="KC65" s="138">
        <f t="shared" si="1609"/>
        <v>0</v>
      </c>
      <c r="KD65" s="433">
        <f t="shared" si="1573"/>
        <v>9</v>
      </c>
      <c r="KE65" s="139">
        <f t="shared" si="1610"/>
        <v>0</v>
      </c>
      <c r="KF65" s="111">
        <f t="shared" si="1611"/>
        <v>0</v>
      </c>
      <c r="KG65" s="111"/>
      <c r="KH65" s="140"/>
      <c r="KI65" s="141">
        <f t="shared" si="1612"/>
        <v>0</v>
      </c>
      <c r="KJ65" s="323">
        <f t="shared" si="1613"/>
        <v>0</v>
      </c>
      <c r="KK65" s="431">
        <f t="shared" si="1614"/>
        <v>0</v>
      </c>
      <c r="KL65" s="432">
        <f t="shared" si="1615"/>
        <v>0</v>
      </c>
      <c r="KM65" s="138">
        <f t="shared" si="1616"/>
        <v>0</v>
      </c>
      <c r="KN65" s="433">
        <f t="shared" si="1617"/>
        <v>9</v>
      </c>
      <c r="KO65" s="139">
        <f t="shared" si="1618"/>
        <v>0</v>
      </c>
      <c r="KP65" s="111">
        <f t="shared" si="1619"/>
        <v>0</v>
      </c>
      <c r="KQ65" s="111"/>
      <c r="KR65" s="140"/>
      <c r="KS65" s="141">
        <f t="shared" si="1620"/>
        <v>0</v>
      </c>
      <c r="KT65" s="323">
        <f t="shared" si="1613"/>
        <v>0</v>
      </c>
      <c r="KU65" s="431" t="e">
        <f t="shared" si="1621"/>
        <v>#DIV/0!</v>
      </c>
      <c r="KV65" s="432" t="e">
        <f t="shared" si="1622"/>
        <v>#DIV/0!</v>
      </c>
      <c r="KW65" s="138">
        <f t="shared" si="1623"/>
        <v>0</v>
      </c>
      <c r="KX65" s="433">
        <f t="shared" si="1617"/>
        <v>0</v>
      </c>
      <c r="KY65" s="139">
        <f t="shared" si="1624"/>
        <v>0</v>
      </c>
      <c r="KZ65" s="111">
        <f t="shared" si="1625"/>
        <v>0</v>
      </c>
      <c r="LA65" s="111"/>
      <c r="LB65" s="140"/>
      <c r="LC65" s="141">
        <f t="shared" si="1626"/>
        <v>0</v>
      </c>
      <c r="LD65" s="322">
        <f t="shared" si="1235"/>
        <v>4</v>
      </c>
      <c r="LE65" s="431">
        <f t="shared" si="1236"/>
        <v>1.4999999999999999E-4</v>
      </c>
      <c r="LF65" s="432">
        <f t="shared" si="1237"/>
        <v>396.02</v>
      </c>
      <c r="LG65" s="138">
        <f t="shared" si="1238"/>
        <v>99.004999999999995</v>
      </c>
      <c r="LH65" s="433">
        <f t="shared" si="1239"/>
        <v>9</v>
      </c>
      <c r="LI65" s="139">
        <f t="shared" si="1240"/>
        <v>891.04499999999996</v>
      </c>
      <c r="LJ65" s="111">
        <f t="shared" si="1241"/>
        <v>3564.18</v>
      </c>
      <c r="LK65" s="111"/>
      <c r="LL65" s="140"/>
    </row>
    <row r="66" spans="1:324" ht="18" customHeight="1">
      <c r="A66" s="612"/>
      <c r="B66" s="297" t="s">
        <v>713</v>
      </c>
      <c r="C66" s="12" t="s">
        <v>840</v>
      </c>
      <c r="D66" s="12" t="s">
        <v>422</v>
      </c>
      <c r="E66" s="4" t="s">
        <v>33</v>
      </c>
      <c r="F66" s="323">
        <f t="shared" si="1436"/>
        <v>0</v>
      </c>
      <c r="G66" s="431">
        <f t="shared" si="1242"/>
        <v>0</v>
      </c>
      <c r="H66" s="432">
        <f t="shared" si="1243"/>
        <v>0</v>
      </c>
      <c r="I66" s="138">
        <f t="shared" si="1016"/>
        <v>0</v>
      </c>
      <c r="J66" s="433">
        <f t="shared" si="1244"/>
        <v>9</v>
      </c>
      <c r="K66" s="139">
        <f t="shared" si="1017"/>
        <v>0</v>
      </c>
      <c r="L66" s="111">
        <f t="shared" si="1018"/>
        <v>0</v>
      </c>
      <c r="M66" s="111"/>
      <c r="N66" s="140"/>
      <c r="O66" s="141">
        <f t="shared" si="1019"/>
        <v>0</v>
      </c>
      <c r="P66" s="323">
        <f t="shared" si="1437"/>
        <v>0</v>
      </c>
      <c r="Q66" s="431">
        <f t="shared" si="1438"/>
        <v>0</v>
      </c>
      <c r="R66" s="432">
        <f t="shared" si="1439"/>
        <v>0</v>
      </c>
      <c r="S66" s="138">
        <f t="shared" si="1440"/>
        <v>0</v>
      </c>
      <c r="T66" s="433">
        <f t="shared" si="1441"/>
        <v>9</v>
      </c>
      <c r="U66" s="139">
        <f t="shared" si="1442"/>
        <v>0</v>
      </c>
      <c r="V66" s="111">
        <f t="shared" si="1443"/>
        <v>0</v>
      </c>
      <c r="W66" s="111"/>
      <c r="X66" s="140"/>
      <c r="Y66" s="141">
        <f t="shared" si="1444"/>
        <v>0</v>
      </c>
      <c r="Z66" s="323">
        <f t="shared" si="1437"/>
        <v>0</v>
      </c>
      <c r="AA66" s="431">
        <f t="shared" si="1445"/>
        <v>0</v>
      </c>
      <c r="AB66" s="432">
        <f t="shared" si="1446"/>
        <v>0</v>
      </c>
      <c r="AC66" s="138">
        <f t="shared" si="1447"/>
        <v>0</v>
      </c>
      <c r="AD66" s="433">
        <f t="shared" si="1441"/>
        <v>9</v>
      </c>
      <c r="AE66" s="139">
        <f t="shared" si="1448"/>
        <v>0</v>
      </c>
      <c r="AF66" s="111">
        <f t="shared" si="1449"/>
        <v>0</v>
      </c>
      <c r="AG66" s="111"/>
      <c r="AH66" s="140"/>
      <c r="AI66" s="141">
        <f t="shared" si="1450"/>
        <v>0</v>
      </c>
      <c r="AJ66" s="323">
        <f t="shared" si="1437"/>
        <v>0</v>
      </c>
      <c r="AK66" s="431">
        <f t="shared" si="1451"/>
        <v>0</v>
      </c>
      <c r="AL66" s="432">
        <f t="shared" si="1452"/>
        <v>0</v>
      </c>
      <c r="AM66" s="138">
        <f t="shared" si="1453"/>
        <v>0</v>
      </c>
      <c r="AN66" s="433">
        <f t="shared" si="1441"/>
        <v>9</v>
      </c>
      <c r="AO66" s="139">
        <f t="shared" si="1454"/>
        <v>0</v>
      </c>
      <c r="AP66" s="111">
        <f t="shared" si="1455"/>
        <v>0</v>
      </c>
      <c r="AQ66" s="111"/>
      <c r="AR66" s="140"/>
      <c r="AS66" s="141">
        <f t="shared" si="1456"/>
        <v>0</v>
      </c>
      <c r="AT66" s="323">
        <f t="shared" si="1437"/>
        <v>0</v>
      </c>
      <c r="AU66" s="431">
        <f t="shared" si="1457"/>
        <v>0</v>
      </c>
      <c r="AV66" s="432">
        <f t="shared" si="1458"/>
        <v>0</v>
      </c>
      <c r="AW66" s="138">
        <f t="shared" si="1459"/>
        <v>0</v>
      </c>
      <c r="AX66" s="433">
        <f t="shared" si="1441"/>
        <v>9</v>
      </c>
      <c r="AY66" s="139">
        <f t="shared" si="1460"/>
        <v>0</v>
      </c>
      <c r="AZ66" s="111">
        <f t="shared" si="1461"/>
        <v>0</v>
      </c>
      <c r="BA66" s="111"/>
      <c r="BB66" s="140"/>
      <c r="BC66" s="141">
        <f t="shared" si="1462"/>
        <v>0</v>
      </c>
      <c r="BD66" s="323">
        <f t="shared" si="1437"/>
        <v>0</v>
      </c>
      <c r="BE66" s="431">
        <f t="shared" si="1463"/>
        <v>0</v>
      </c>
      <c r="BF66" s="432">
        <f t="shared" si="1464"/>
        <v>0</v>
      </c>
      <c r="BG66" s="138">
        <f t="shared" si="1465"/>
        <v>0</v>
      </c>
      <c r="BH66" s="433">
        <f t="shared" si="1441"/>
        <v>9</v>
      </c>
      <c r="BI66" s="139">
        <f t="shared" si="1466"/>
        <v>0</v>
      </c>
      <c r="BJ66" s="111">
        <f t="shared" si="1467"/>
        <v>0</v>
      </c>
      <c r="BK66" s="111"/>
      <c r="BL66" s="140"/>
      <c r="BM66" s="141">
        <f t="shared" si="1468"/>
        <v>0</v>
      </c>
      <c r="BN66" s="323">
        <f t="shared" si="1437"/>
        <v>0</v>
      </c>
      <c r="BO66" s="431">
        <f t="shared" si="1469"/>
        <v>0</v>
      </c>
      <c r="BP66" s="432">
        <f t="shared" si="1470"/>
        <v>0</v>
      </c>
      <c r="BQ66" s="138">
        <f t="shared" si="1471"/>
        <v>0</v>
      </c>
      <c r="BR66" s="433">
        <f t="shared" si="1441"/>
        <v>9</v>
      </c>
      <c r="BS66" s="139">
        <f t="shared" si="1472"/>
        <v>0</v>
      </c>
      <c r="BT66" s="111">
        <f t="shared" si="1473"/>
        <v>0</v>
      </c>
      <c r="BU66" s="111"/>
      <c r="BV66" s="140"/>
      <c r="BW66" s="141">
        <f t="shared" si="1474"/>
        <v>0</v>
      </c>
      <c r="BX66" s="323">
        <f t="shared" si="1437"/>
        <v>0</v>
      </c>
      <c r="BY66" s="431">
        <f t="shared" si="1475"/>
        <v>0</v>
      </c>
      <c r="BZ66" s="432">
        <f t="shared" si="1476"/>
        <v>0</v>
      </c>
      <c r="CA66" s="138">
        <f t="shared" si="1477"/>
        <v>0</v>
      </c>
      <c r="CB66" s="433">
        <f t="shared" si="1441"/>
        <v>9</v>
      </c>
      <c r="CC66" s="139">
        <f t="shared" si="1478"/>
        <v>0</v>
      </c>
      <c r="CD66" s="111">
        <f t="shared" si="1479"/>
        <v>0</v>
      </c>
      <c r="CE66" s="111"/>
      <c r="CF66" s="140"/>
      <c r="CG66" s="141">
        <f t="shared" si="1480"/>
        <v>0</v>
      </c>
      <c r="CH66" s="323">
        <f t="shared" si="1481"/>
        <v>0</v>
      </c>
      <c r="CI66" s="431">
        <f t="shared" si="1482"/>
        <v>0</v>
      </c>
      <c r="CJ66" s="432">
        <f t="shared" si="1483"/>
        <v>0</v>
      </c>
      <c r="CK66" s="138">
        <f t="shared" si="1484"/>
        <v>0</v>
      </c>
      <c r="CL66" s="433">
        <f t="shared" si="1485"/>
        <v>9</v>
      </c>
      <c r="CM66" s="139">
        <f t="shared" si="1486"/>
        <v>0</v>
      </c>
      <c r="CN66" s="111">
        <f t="shared" si="1487"/>
        <v>0</v>
      </c>
      <c r="CO66" s="111"/>
      <c r="CP66" s="140"/>
      <c r="CQ66" s="141">
        <f t="shared" si="1488"/>
        <v>0</v>
      </c>
      <c r="CR66" s="323">
        <f t="shared" si="1481"/>
        <v>0</v>
      </c>
      <c r="CS66" s="431">
        <f t="shared" si="1489"/>
        <v>0</v>
      </c>
      <c r="CT66" s="432">
        <f t="shared" si="1490"/>
        <v>0</v>
      </c>
      <c r="CU66" s="138">
        <f t="shared" si="1491"/>
        <v>0</v>
      </c>
      <c r="CV66" s="433">
        <f t="shared" si="1485"/>
        <v>9</v>
      </c>
      <c r="CW66" s="139">
        <f t="shared" si="1492"/>
        <v>0</v>
      </c>
      <c r="CX66" s="111">
        <f t="shared" si="1493"/>
        <v>0</v>
      </c>
      <c r="CY66" s="111"/>
      <c r="CZ66" s="140"/>
      <c r="DA66" s="141">
        <f t="shared" si="1494"/>
        <v>0</v>
      </c>
      <c r="DB66" s="323">
        <f t="shared" si="1481"/>
        <v>0</v>
      </c>
      <c r="DC66" s="431">
        <f t="shared" si="1495"/>
        <v>0</v>
      </c>
      <c r="DD66" s="432">
        <f t="shared" si="1496"/>
        <v>0</v>
      </c>
      <c r="DE66" s="138">
        <f t="shared" si="1497"/>
        <v>0</v>
      </c>
      <c r="DF66" s="433">
        <f t="shared" si="1485"/>
        <v>9</v>
      </c>
      <c r="DG66" s="139">
        <f t="shared" si="1498"/>
        <v>0</v>
      </c>
      <c r="DH66" s="111">
        <f t="shared" si="1499"/>
        <v>0</v>
      </c>
      <c r="DI66" s="111"/>
      <c r="DJ66" s="140"/>
      <c r="DK66" s="141">
        <f t="shared" si="1500"/>
        <v>0</v>
      </c>
      <c r="DL66" s="323">
        <f t="shared" si="1481"/>
        <v>46</v>
      </c>
      <c r="DM66" s="431">
        <f t="shared" si="1501"/>
        <v>0.12234</v>
      </c>
      <c r="DN66" s="432">
        <f t="shared" si="1502"/>
        <v>5236.1499999999996</v>
      </c>
      <c r="DO66" s="138">
        <f t="shared" si="1503"/>
        <v>113.82934783</v>
      </c>
      <c r="DP66" s="433">
        <f t="shared" si="1485"/>
        <v>9</v>
      </c>
      <c r="DQ66" s="139">
        <f t="shared" si="1504"/>
        <v>1024.4641300000001</v>
      </c>
      <c r="DR66" s="111">
        <f t="shared" si="1505"/>
        <v>47125.35</v>
      </c>
      <c r="DS66" s="111"/>
      <c r="DT66" s="140"/>
      <c r="DU66" s="141">
        <f t="shared" si="1506"/>
        <v>1.1464300000000001</v>
      </c>
      <c r="DV66" s="323">
        <f t="shared" si="1481"/>
        <v>0</v>
      </c>
      <c r="DW66" s="431">
        <f t="shared" si="1507"/>
        <v>0</v>
      </c>
      <c r="DX66" s="432">
        <f t="shared" si="1508"/>
        <v>0</v>
      </c>
      <c r="DY66" s="138">
        <f t="shared" si="1509"/>
        <v>0</v>
      </c>
      <c r="DZ66" s="433">
        <f t="shared" si="1485"/>
        <v>9</v>
      </c>
      <c r="EA66" s="139">
        <f t="shared" si="1510"/>
        <v>0</v>
      </c>
      <c r="EB66" s="111">
        <f t="shared" si="1511"/>
        <v>0</v>
      </c>
      <c r="EC66" s="111"/>
      <c r="ED66" s="140"/>
      <c r="EE66" s="141">
        <f t="shared" si="1512"/>
        <v>0</v>
      </c>
      <c r="EF66" s="323">
        <f t="shared" si="1481"/>
        <v>0</v>
      </c>
      <c r="EG66" s="431">
        <f t="shared" si="1513"/>
        <v>0</v>
      </c>
      <c r="EH66" s="432">
        <f t="shared" si="1514"/>
        <v>0</v>
      </c>
      <c r="EI66" s="138">
        <f t="shared" si="1515"/>
        <v>0</v>
      </c>
      <c r="EJ66" s="433">
        <f t="shared" si="1485"/>
        <v>9</v>
      </c>
      <c r="EK66" s="139">
        <f t="shared" si="1516"/>
        <v>0</v>
      </c>
      <c r="EL66" s="111">
        <f t="shared" si="1517"/>
        <v>0</v>
      </c>
      <c r="EM66" s="111"/>
      <c r="EN66" s="140"/>
      <c r="EO66" s="141">
        <f t="shared" si="1518"/>
        <v>0</v>
      </c>
      <c r="EP66" s="323">
        <f t="shared" si="1481"/>
        <v>0</v>
      </c>
      <c r="EQ66" s="431">
        <f t="shared" si="1519"/>
        <v>0</v>
      </c>
      <c r="ER66" s="432">
        <f t="shared" si="1520"/>
        <v>0</v>
      </c>
      <c r="ES66" s="138">
        <f t="shared" si="1521"/>
        <v>0</v>
      </c>
      <c r="ET66" s="433">
        <f t="shared" si="1485"/>
        <v>9</v>
      </c>
      <c r="EU66" s="139">
        <f t="shared" si="1522"/>
        <v>0</v>
      </c>
      <c r="EV66" s="111">
        <f t="shared" si="1523"/>
        <v>0</v>
      </c>
      <c r="EW66" s="111"/>
      <c r="EX66" s="140"/>
      <c r="EY66" s="141">
        <f t="shared" si="1524"/>
        <v>0</v>
      </c>
      <c r="EZ66" s="323">
        <f t="shared" si="1525"/>
        <v>0</v>
      </c>
      <c r="FA66" s="431">
        <f t="shared" si="1526"/>
        <v>0</v>
      </c>
      <c r="FB66" s="432">
        <f t="shared" si="1527"/>
        <v>0</v>
      </c>
      <c r="FC66" s="138">
        <f t="shared" si="1528"/>
        <v>0</v>
      </c>
      <c r="FD66" s="433">
        <f t="shared" si="1529"/>
        <v>9</v>
      </c>
      <c r="FE66" s="139">
        <f t="shared" si="1530"/>
        <v>0</v>
      </c>
      <c r="FF66" s="111">
        <f t="shared" si="1531"/>
        <v>0</v>
      </c>
      <c r="FG66" s="111"/>
      <c r="FH66" s="140"/>
      <c r="FI66" s="141">
        <f t="shared" si="1532"/>
        <v>0</v>
      </c>
      <c r="FJ66" s="323">
        <f t="shared" si="1525"/>
        <v>0</v>
      </c>
      <c r="FK66" s="431">
        <f t="shared" si="1533"/>
        <v>0</v>
      </c>
      <c r="FL66" s="432">
        <f t="shared" si="1534"/>
        <v>0</v>
      </c>
      <c r="FM66" s="138">
        <f t="shared" si="1535"/>
        <v>0</v>
      </c>
      <c r="FN66" s="433">
        <f t="shared" si="1529"/>
        <v>9</v>
      </c>
      <c r="FO66" s="139">
        <f t="shared" si="1536"/>
        <v>0</v>
      </c>
      <c r="FP66" s="111">
        <f t="shared" si="1537"/>
        <v>0</v>
      </c>
      <c r="FQ66" s="111"/>
      <c r="FR66" s="140"/>
      <c r="FS66" s="141">
        <f t="shared" si="1538"/>
        <v>0</v>
      </c>
      <c r="FT66" s="323">
        <f t="shared" si="1525"/>
        <v>0</v>
      </c>
      <c r="FU66" s="431">
        <f t="shared" si="1539"/>
        <v>0</v>
      </c>
      <c r="FV66" s="432">
        <f t="shared" si="1540"/>
        <v>0</v>
      </c>
      <c r="FW66" s="138">
        <f t="shared" si="1541"/>
        <v>0</v>
      </c>
      <c r="FX66" s="433">
        <f t="shared" si="1529"/>
        <v>9</v>
      </c>
      <c r="FY66" s="139">
        <f t="shared" si="1542"/>
        <v>0</v>
      </c>
      <c r="FZ66" s="111">
        <f t="shared" si="1543"/>
        <v>0</v>
      </c>
      <c r="GA66" s="111"/>
      <c r="GB66" s="140"/>
      <c r="GC66" s="141">
        <f t="shared" si="1544"/>
        <v>0</v>
      </c>
      <c r="GD66" s="323">
        <f t="shared" si="1525"/>
        <v>0</v>
      </c>
      <c r="GE66" s="431">
        <f t="shared" si="1545"/>
        <v>0</v>
      </c>
      <c r="GF66" s="432">
        <f t="shared" si="1546"/>
        <v>0</v>
      </c>
      <c r="GG66" s="138">
        <f t="shared" si="1547"/>
        <v>0</v>
      </c>
      <c r="GH66" s="433">
        <f t="shared" si="1529"/>
        <v>9</v>
      </c>
      <c r="GI66" s="139">
        <f t="shared" si="1548"/>
        <v>0</v>
      </c>
      <c r="GJ66" s="111">
        <f t="shared" si="1549"/>
        <v>0</v>
      </c>
      <c r="GK66" s="111"/>
      <c r="GL66" s="140"/>
      <c r="GM66" s="141">
        <f t="shared" si="1550"/>
        <v>0</v>
      </c>
      <c r="GN66" s="323">
        <f t="shared" si="1525"/>
        <v>0</v>
      </c>
      <c r="GO66" s="431">
        <f t="shared" si="1551"/>
        <v>0</v>
      </c>
      <c r="GP66" s="432">
        <f t="shared" si="1552"/>
        <v>0</v>
      </c>
      <c r="GQ66" s="138">
        <f t="shared" si="1553"/>
        <v>0</v>
      </c>
      <c r="GR66" s="433">
        <f t="shared" si="1529"/>
        <v>9</v>
      </c>
      <c r="GS66" s="139">
        <f t="shared" si="1554"/>
        <v>0</v>
      </c>
      <c r="GT66" s="111">
        <f t="shared" si="1555"/>
        <v>0</v>
      </c>
      <c r="GU66" s="111"/>
      <c r="GV66" s="140"/>
      <c r="GW66" s="141">
        <f t="shared" si="1556"/>
        <v>0</v>
      </c>
      <c r="GX66" s="323">
        <f t="shared" si="1525"/>
        <v>0</v>
      </c>
      <c r="GY66" s="431">
        <f t="shared" si="1557"/>
        <v>0</v>
      </c>
      <c r="GZ66" s="432">
        <f t="shared" si="1558"/>
        <v>0</v>
      </c>
      <c r="HA66" s="138">
        <f t="shared" si="1559"/>
        <v>0</v>
      </c>
      <c r="HB66" s="433">
        <f t="shared" si="1529"/>
        <v>9</v>
      </c>
      <c r="HC66" s="139">
        <f t="shared" si="1560"/>
        <v>0</v>
      </c>
      <c r="HD66" s="111">
        <f t="shared" si="1561"/>
        <v>0</v>
      </c>
      <c r="HE66" s="111"/>
      <c r="HF66" s="140"/>
      <c r="HG66" s="141">
        <f t="shared" si="1562"/>
        <v>0</v>
      </c>
      <c r="HH66" s="323">
        <f t="shared" si="1525"/>
        <v>0</v>
      </c>
      <c r="HI66" s="431">
        <f t="shared" si="1563"/>
        <v>0</v>
      </c>
      <c r="HJ66" s="432">
        <f t="shared" si="1564"/>
        <v>0</v>
      </c>
      <c r="HK66" s="138">
        <f t="shared" si="1565"/>
        <v>0</v>
      </c>
      <c r="HL66" s="433">
        <f t="shared" si="1529"/>
        <v>9</v>
      </c>
      <c r="HM66" s="139">
        <f t="shared" si="1566"/>
        <v>0</v>
      </c>
      <c r="HN66" s="111">
        <f t="shared" si="1567"/>
        <v>0</v>
      </c>
      <c r="HO66" s="111"/>
      <c r="HP66" s="140"/>
      <c r="HQ66" s="141">
        <f t="shared" si="1568"/>
        <v>0</v>
      </c>
      <c r="HR66" s="323">
        <f t="shared" si="1569"/>
        <v>0</v>
      </c>
      <c r="HS66" s="431">
        <f t="shared" si="1570"/>
        <v>0</v>
      </c>
      <c r="HT66" s="432">
        <f t="shared" si="1571"/>
        <v>0</v>
      </c>
      <c r="HU66" s="138">
        <f t="shared" si="1572"/>
        <v>0</v>
      </c>
      <c r="HV66" s="433">
        <f t="shared" si="1573"/>
        <v>9</v>
      </c>
      <c r="HW66" s="139">
        <f t="shared" si="1574"/>
        <v>0</v>
      </c>
      <c r="HX66" s="111">
        <f t="shared" si="1575"/>
        <v>0</v>
      </c>
      <c r="HY66" s="111"/>
      <c r="HZ66" s="140"/>
      <c r="IA66" s="141">
        <f t="shared" si="1576"/>
        <v>0</v>
      </c>
      <c r="IB66" s="323">
        <f t="shared" si="1569"/>
        <v>0</v>
      </c>
      <c r="IC66" s="431">
        <f t="shared" si="1577"/>
        <v>0</v>
      </c>
      <c r="ID66" s="432">
        <f t="shared" si="1578"/>
        <v>0</v>
      </c>
      <c r="IE66" s="138">
        <f t="shared" si="1579"/>
        <v>0</v>
      </c>
      <c r="IF66" s="433">
        <f t="shared" si="1573"/>
        <v>9</v>
      </c>
      <c r="IG66" s="139">
        <f t="shared" si="1580"/>
        <v>0</v>
      </c>
      <c r="IH66" s="111">
        <f t="shared" si="1581"/>
        <v>0</v>
      </c>
      <c r="II66" s="111"/>
      <c r="IJ66" s="140"/>
      <c r="IK66" s="141">
        <f t="shared" si="1582"/>
        <v>0</v>
      </c>
      <c r="IL66" s="323">
        <f t="shared" si="1569"/>
        <v>0</v>
      </c>
      <c r="IM66" s="431">
        <f t="shared" si="1583"/>
        <v>0</v>
      </c>
      <c r="IN66" s="432">
        <f t="shared" si="1584"/>
        <v>0</v>
      </c>
      <c r="IO66" s="138">
        <f t="shared" si="1585"/>
        <v>0</v>
      </c>
      <c r="IP66" s="433">
        <f t="shared" si="1573"/>
        <v>9</v>
      </c>
      <c r="IQ66" s="139">
        <f t="shared" si="1586"/>
        <v>0</v>
      </c>
      <c r="IR66" s="111">
        <f t="shared" si="1587"/>
        <v>0</v>
      </c>
      <c r="IS66" s="111"/>
      <c r="IT66" s="140"/>
      <c r="IU66" s="141">
        <f t="shared" si="1588"/>
        <v>0</v>
      </c>
      <c r="IV66" s="323">
        <f t="shared" si="1569"/>
        <v>0</v>
      </c>
      <c r="IW66" s="431">
        <f t="shared" si="1589"/>
        <v>0</v>
      </c>
      <c r="IX66" s="432">
        <f t="shared" si="1590"/>
        <v>0</v>
      </c>
      <c r="IY66" s="138">
        <f t="shared" si="1591"/>
        <v>0</v>
      </c>
      <c r="IZ66" s="433">
        <f t="shared" si="1573"/>
        <v>9</v>
      </c>
      <c r="JA66" s="139">
        <f t="shared" si="1592"/>
        <v>0</v>
      </c>
      <c r="JB66" s="111">
        <f t="shared" si="1593"/>
        <v>0</v>
      </c>
      <c r="JC66" s="111"/>
      <c r="JD66" s="140"/>
      <c r="JE66" s="141">
        <f t="shared" si="1594"/>
        <v>0</v>
      </c>
      <c r="JF66" s="323">
        <f t="shared" si="1569"/>
        <v>0</v>
      </c>
      <c r="JG66" s="431">
        <f t="shared" si="1595"/>
        <v>0</v>
      </c>
      <c r="JH66" s="432">
        <f t="shared" si="1596"/>
        <v>0</v>
      </c>
      <c r="JI66" s="138">
        <f t="shared" si="1597"/>
        <v>0</v>
      </c>
      <c r="JJ66" s="433">
        <f t="shared" si="1573"/>
        <v>9</v>
      </c>
      <c r="JK66" s="139">
        <f t="shared" si="1598"/>
        <v>0</v>
      </c>
      <c r="JL66" s="111">
        <f t="shared" si="1599"/>
        <v>0</v>
      </c>
      <c r="JM66" s="111"/>
      <c r="JN66" s="140"/>
      <c r="JO66" s="141">
        <f t="shared" si="1600"/>
        <v>0</v>
      </c>
      <c r="JP66" s="323">
        <f t="shared" si="1569"/>
        <v>0</v>
      </c>
      <c r="JQ66" s="431">
        <f t="shared" si="1601"/>
        <v>0</v>
      </c>
      <c r="JR66" s="432">
        <f t="shared" si="1602"/>
        <v>0</v>
      </c>
      <c r="JS66" s="138">
        <f t="shared" si="1603"/>
        <v>0</v>
      </c>
      <c r="JT66" s="433">
        <f t="shared" si="1573"/>
        <v>9</v>
      </c>
      <c r="JU66" s="139">
        <f t="shared" si="1604"/>
        <v>0</v>
      </c>
      <c r="JV66" s="111">
        <f t="shared" si="1605"/>
        <v>0</v>
      </c>
      <c r="JW66" s="111"/>
      <c r="JX66" s="140"/>
      <c r="JY66" s="141">
        <f t="shared" si="1606"/>
        <v>0</v>
      </c>
      <c r="JZ66" s="323">
        <f t="shared" si="1569"/>
        <v>0</v>
      </c>
      <c r="KA66" s="431">
        <f t="shared" si="1607"/>
        <v>0</v>
      </c>
      <c r="KB66" s="432">
        <f t="shared" si="1608"/>
        <v>0</v>
      </c>
      <c r="KC66" s="138">
        <f t="shared" si="1609"/>
        <v>0</v>
      </c>
      <c r="KD66" s="433">
        <f t="shared" si="1573"/>
        <v>9</v>
      </c>
      <c r="KE66" s="139">
        <f t="shared" si="1610"/>
        <v>0</v>
      </c>
      <c r="KF66" s="111">
        <f t="shared" si="1611"/>
        <v>0</v>
      </c>
      <c r="KG66" s="111"/>
      <c r="KH66" s="140"/>
      <c r="KI66" s="141">
        <f t="shared" si="1612"/>
        <v>0</v>
      </c>
      <c r="KJ66" s="323">
        <f t="shared" si="1613"/>
        <v>0</v>
      </c>
      <c r="KK66" s="431">
        <f t="shared" si="1614"/>
        <v>0</v>
      </c>
      <c r="KL66" s="432">
        <f t="shared" si="1615"/>
        <v>0</v>
      </c>
      <c r="KM66" s="138">
        <f t="shared" si="1616"/>
        <v>0</v>
      </c>
      <c r="KN66" s="433">
        <f t="shared" si="1617"/>
        <v>9</v>
      </c>
      <c r="KO66" s="139">
        <f t="shared" si="1618"/>
        <v>0</v>
      </c>
      <c r="KP66" s="111">
        <f t="shared" si="1619"/>
        <v>0</v>
      </c>
      <c r="KQ66" s="111"/>
      <c r="KR66" s="140"/>
      <c r="KS66" s="141">
        <f t="shared" si="1620"/>
        <v>0</v>
      </c>
      <c r="KT66" s="323">
        <f t="shared" si="1613"/>
        <v>0</v>
      </c>
      <c r="KU66" s="431" t="e">
        <f t="shared" si="1621"/>
        <v>#DIV/0!</v>
      </c>
      <c r="KV66" s="432" t="e">
        <f t="shared" si="1622"/>
        <v>#DIV/0!</v>
      </c>
      <c r="KW66" s="138">
        <f t="shared" si="1623"/>
        <v>0</v>
      </c>
      <c r="KX66" s="433">
        <f t="shared" si="1617"/>
        <v>0</v>
      </c>
      <c r="KY66" s="139">
        <f t="shared" si="1624"/>
        <v>0</v>
      </c>
      <c r="KZ66" s="111">
        <f t="shared" si="1625"/>
        <v>0</v>
      </c>
      <c r="LA66" s="111"/>
      <c r="LB66" s="140"/>
      <c r="LC66" s="141">
        <f t="shared" si="1626"/>
        <v>0</v>
      </c>
      <c r="LD66" s="322">
        <f t="shared" si="1235"/>
        <v>46</v>
      </c>
      <c r="LE66" s="431">
        <f t="shared" si="1236"/>
        <v>1.73E-3</v>
      </c>
      <c r="LF66" s="432">
        <f t="shared" si="1237"/>
        <v>4567.37</v>
      </c>
      <c r="LG66" s="138">
        <f t="shared" si="1238"/>
        <v>99.290652170000001</v>
      </c>
      <c r="LH66" s="433">
        <f t="shared" si="1239"/>
        <v>9</v>
      </c>
      <c r="LI66" s="139">
        <f t="shared" si="1240"/>
        <v>893.61586999999997</v>
      </c>
      <c r="LJ66" s="111">
        <f t="shared" si="1241"/>
        <v>41106.33</v>
      </c>
      <c r="LK66" s="111"/>
      <c r="LL66" s="140"/>
    </row>
    <row r="67" spans="1:324" ht="18" customHeight="1">
      <c r="A67" s="613"/>
      <c r="B67" s="93" t="s">
        <v>716</v>
      </c>
      <c r="C67" s="12" t="s">
        <v>840</v>
      </c>
      <c r="D67" s="12" t="s">
        <v>422</v>
      </c>
      <c r="E67" s="4" t="s">
        <v>33</v>
      </c>
      <c r="F67" s="323">
        <f>F38</f>
        <v>0</v>
      </c>
      <c r="G67" s="431">
        <f t="shared" si="1242"/>
        <v>0</v>
      </c>
      <c r="H67" s="432">
        <f t="shared" si="1243"/>
        <v>0</v>
      </c>
      <c r="I67" s="138">
        <f t="shared" si="1016"/>
        <v>0</v>
      </c>
      <c r="J67" s="433">
        <f t="shared" si="1244"/>
        <v>9</v>
      </c>
      <c r="K67" s="139">
        <f t="shared" si="1017"/>
        <v>0</v>
      </c>
      <c r="L67" s="111">
        <f t="shared" si="1018"/>
        <v>0</v>
      </c>
      <c r="M67" s="111"/>
      <c r="N67" s="140"/>
      <c r="O67" s="141" t="e">
        <f>K67/$LI67</f>
        <v>#DIV/0!</v>
      </c>
      <c r="P67" s="323">
        <f t="shared" ref="P67" si="1627">P38</f>
        <v>0</v>
      </c>
      <c r="Q67" s="431">
        <f t="shared" si="1438"/>
        <v>0</v>
      </c>
      <c r="R67" s="432">
        <f t="shared" si="1439"/>
        <v>0</v>
      </c>
      <c r="S67" s="138">
        <f t="shared" si="1440"/>
        <v>0</v>
      </c>
      <c r="T67" s="433">
        <f t="shared" si="1441"/>
        <v>9</v>
      </c>
      <c r="U67" s="139">
        <f t="shared" si="1442"/>
        <v>0</v>
      </c>
      <c r="V67" s="111">
        <f t="shared" si="1443"/>
        <v>0</v>
      </c>
      <c r="W67" s="111"/>
      <c r="X67" s="140"/>
      <c r="Y67" s="141" t="e">
        <f t="shared" si="1444"/>
        <v>#DIV/0!</v>
      </c>
      <c r="Z67" s="323">
        <f t="shared" ref="Z67" si="1628">Z38</f>
        <v>0</v>
      </c>
      <c r="AA67" s="431">
        <f t="shared" si="1445"/>
        <v>0</v>
      </c>
      <c r="AB67" s="432">
        <f t="shared" si="1446"/>
        <v>0</v>
      </c>
      <c r="AC67" s="138">
        <f t="shared" si="1447"/>
        <v>0</v>
      </c>
      <c r="AD67" s="433">
        <f t="shared" si="1441"/>
        <v>9</v>
      </c>
      <c r="AE67" s="139">
        <f t="shared" si="1448"/>
        <v>0</v>
      </c>
      <c r="AF67" s="111">
        <f t="shared" si="1449"/>
        <v>0</v>
      </c>
      <c r="AG67" s="111"/>
      <c r="AH67" s="140"/>
      <c r="AI67" s="141" t="e">
        <f t="shared" si="1450"/>
        <v>#DIV/0!</v>
      </c>
      <c r="AJ67" s="323">
        <f t="shared" ref="AJ67" si="1629">AJ38</f>
        <v>0</v>
      </c>
      <c r="AK67" s="431">
        <f t="shared" si="1451"/>
        <v>0</v>
      </c>
      <c r="AL67" s="432">
        <f t="shared" si="1452"/>
        <v>0</v>
      </c>
      <c r="AM67" s="138">
        <f t="shared" si="1453"/>
        <v>0</v>
      </c>
      <c r="AN67" s="433">
        <f t="shared" si="1441"/>
        <v>9</v>
      </c>
      <c r="AO67" s="139">
        <f t="shared" si="1454"/>
        <v>0</v>
      </c>
      <c r="AP67" s="111">
        <f t="shared" si="1455"/>
        <v>0</v>
      </c>
      <c r="AQ67" s="111"/>
      <c r="AR67" s="140"/>
      <c r="AS67" s="141" t="e">
        <f t="shared" si="1456"/>
        <v>#DIV/0!</v>
      </c>
      <c r="AT67" s="323">
        <f t="shared" ref="AT67" si="1630">AT38</f>
        <v>0</v>
      </c>
      <c r="AU67" s="431">
        <f t="shared" si="1457"/>
        <v>0</v>
      </c>
      <c r="AV67" s="432">
        <f t="shared" si="1458"/>
        <v>0</v>
      </c>
      <c r="AW67" s="138">
        <f t="shared" si="1459"/>
        <v>0</v>
      </c>
      <c r="AX67" s="433">
        <f t="shared" si="1441"/>
        <v>9</v>
      </c>
      <c r="AY67" s="139">
        <f t="shared" si="1460"/>
        <v>0</v>
      </c>
      <c r="AZ67" s="111">
        <f t="shared" si="1461"/>
        <v>0</v>
      </c>
      <c r="BA67" s="111"/>
      <c r="BB67" s="140"/>
      <c r="BC67" s="141" t="e">
        <f t="shared" si="1462"/>
        <v>#DIV/0!</v>
      </c>
      <c r="BD67" s="323">
        <f t="shared" ref="BD67" si="1631">BD38</f>
        <v>0</v>
      </c>
      <c r="BE67" s="431">
        <f t="shared" si="1463"/>
        <v>0</v>
      </c>
      <c r="BF67" s="432">
        <f t="shared" si="1464"/>
        <v>0</v>
      </c>
      <c r="BG67" s="138">
        <f t="shared" si="1465"/>
        <v>0</v>
      </c>
      <c r="BH67" s="433">
        <f t="shared" si="1441"/>
        <v>9</v>
      </c>
      <c r="BI67" s="139">
        <f t="shared" si="1466"/>
        <v>0</v>
      </c>
      <c r="BJ67" s="111">
        <f t="shared" si="1467"/>
        <v>0</v>
      </c>
      <c r="BK67" s="111"/>
      <c r="BL67" s="140"/>
      <c r="BM67" s="141" t="e">
        <f t="shared" si="1468"/>
        <v>#DIV/0!</v>
      </c>
      <c r="BN67" s="323">
        <f t="shared" ref="BN67" si="1632">BN38</f>
        <v>0</v>
      </c>
      <c r="BO67" s="431">
        <f t="shared" si="1469"/>
        <v>0</v>
      </c>
      <c r="BP67" s="432">
        <f t="shared" si="1470"/>
        <v>0</v>
      </c>
      <c r="BQ67" s="138">
        <f t="shared" si="1471"/>
        <v>0</v>
      </c>
      <c r="BR67" s="433">
        <f t="shared" si="1441"/>
        <v>9</v>
      </c>
      <c r="BS67" s="139">
        <f t="shared" si="1472"/>
        <v>0</v>
      </c>
      <c r="BT67" s="111">
        <f t="shared" si="1473"/>
        <v>0</v>
      </c>
      <c r="BU67" s="111"/>
      <c r="BV67" s="140"/>
      <c r="BW67" s="141" t="e">
        <f t="shared" si="1474"/>
        <v>#DIV/0!</v>
      </c>
      <c r="BX67" s="323">
        <f t="shared" ref="BX67" si="1633">BX38</f>
        <v>0</v>
      </c>
      <c r="BY67" s="431">
        <f t="shared" si="1475"/>
        <v>0</v>
      </c>
      <c r="BZ67" s="432">
        <f t="shared" si="1476"/>
        <v>0</v>
      </c>
      <c r="CA67" s="138">
        <f t="shared" si="1477"/>
        <v>0</v>
      </c>
      <c r="CB67" s="433">
        <f t="shared" si="1441"/>
        <v>9</v>
      </c>
      <c r="CC67" s="139">
        <f t="shared" si="1478"/>
        <v>0</v>
      </c>
      <c r="CD67" s="111">
        <f t="shared" si="1479"/>
        <v>0</v>
      </c>
      <c r="CE67" s="111"/>
      <c r="CF67" s="140"/>
      <c r="CG67" s="141" t="e">
        <f t="shared" si="1480"/>
        <v>#DIV/0!</v>
      </c>
      <c r="CH67" s="323">
        <f t="shared" ref="CH67" si="1634">CH38</f>
        <v>0</v>
      </c>
      <c r="CI67" s="431">
        <f t="shared" si="1482"/>
        <v>0</v>
      </c>
      <c r="CJ67" s="432">
        <f t="shared" si="1483"/>
        <v>0</v>
      </c>
      <c r="CK67" s="138">
        <f t="shared" si="1484"/>
        <v>0</v>
      </c>
      <c r="CL67" s="433">
        <f t="shared" si="1485"/>
        <v>9</v>
      </c>
      <c r="CM67" s="139">
        <f t="shared" si="1486"/>
        <v>0</v>
      </c>
      <c r="CN67" s="111">
        <f t="shared" si="1487"/>
        <v>0</v>
      </c>
      <c r="CO67" s="111"/>
      <c r="CP67" s="140"/>
      <c r="CQ67" s="141" t="e">
        <f t="shared" si="1488"/>
        <v>#DIV/0!</v>
      </c>
      <c r="CR67" s="323">
        <f t="shared" ref="CR67" si="1635">CR38</f>
        <v>0</v>
      </c>
      <c r="CS67" s="431">
        <f t="shared" si="1489"/>
        <v>0</v>
      </c>
      <c r="CT67" s="432">
        <f t="shared" si="1490"/>
        <v>0</v>
      </c>
      <c r="CU67" s="138">
        <f t="shared" si="1491"/>
        <v>0</v>
      </c>
      <c r="CV67" s="433">
        <f t="shared" si="1485"/>
        <v>9</v>
      </c>
      <c r="CW67" s="139">
        <f t="shared" si="1492"/>
        <v>0</v>
      </c>
      <c r="CX67" s="111">
        <f t="shared" si="1493"/>
        <v>0</v>
      </c>
      <c r="CY67" s="111"/>
      <c r="CZ67" s="140"/>
      <c r="DA67" s="141" t="e">
        <f t="shared" si="1494"/>
        <v>#DIV/0!</v>
      </c>
      <c r="DB67" s="323">
        <f t="shared" ref="DB67" si="1636">DB38</f>
        <v>0</v>
      </c>
      <c r="DC67" s="431">
        <f t="shared" si="1495"/>
        <v>0</v>
      </c>
      <c r="DD67" s="432">
        <f t="shared" si="1496"/>
        <v>0</v>
      </c>
      <c r="DE67" s="138">
        <f t="shared" si="1497"/>
        <v>0</v>
      </c>
      <c r="DF67" s="433">
        <f t="shared" si="1485"/>
        <v>9</v>
      </c>
      <c r="DG67" s="139">
        <f t="shared" si="1498"/>
        <v>0</v>
      </c>
      <c r="DH67" s="111">
        <f t="shared" si="1499"/>
        <v>0</v>
      </c>
      <c r="DI67" s="111"/>
      <c r="DJ67" s="140"/>
      <c r="DK67" s="141" t="e">
        <f t="shared" si="1500"/>
        <v>#DIV/0!</v>
      </c>
      <c r="DL67" s="323">
        <f t="shared" ref="DL67" si="1637">DL38</f>
        <v>0</v>
      </c>
      <c r="DM67" s="431">
        <f t="shared" si="1501"/>
        <v>0</v>
      </c>
      <c r="DN67" s="432">
        <f t="shared" si="1502"/>
        <v>0</v>
      </c>
      <c r="DO67" s="138">
        <f t="shared" si="1503"/>
        <v>0</v>
      </c>
      <c r="DP67" s="433">
        <f t="shared" si="1485"/>
        <v>9</v>
      </c>
      <c r="DQ67" s="139">
        <f t="shared" si="1504"/>
        <v>0</v>
      </c>
      <c r="DR67" s="111">
        <f t="shared" si="1505"/>
        <v>0</v>
      </c>
      <c r="DS67" s="111"/>
      <c r="DT67" s="140"/>
      <c r="DU67" s="141" t="e">
        <f t="shared" si="1506"/>
        <v>#DIV/0!</v>
      </c>
      <c r="DV67" s="323">
        <f t="shared" ref="DV67" si="1638">DV38</f>
        <v>0</v>
      </c>
      <c r="DW67" s="431">
        <f t="shared" si="1507"/>
        <v>0</v>
      </c>
      <c r="DX67" s="432">
        <f t="shared" si="1508"/>
        <v>0</v>
      </c>
      <c r="DY67" s="138">
        <f t="shared" si="1509"/>
        <v>0</v>
      </c>
      <c r="DZ67" s="433">
        <f t="shared" si="1485"/>
        <v>9</v>
      </c>
      <c r="EA67" s="139">
        <f t="shared" si="1510"/>
        <v>0</v>
      </c>
      <c r="EB67" s="111">
        <f t="shared" si="1511"/>
        <v>0</v>
      </c>
      <c r="EC67" s="111"/>
      <c r="ED67" s="140"/>
      <c r="EE67" s="141" t="e">
        <f t="shared" si="1512"/>
        <v>#DIV/0!</v>
      </c>
      <c r="EF67" s="323">
        <f t="shared" ref="EF67" si="1639">EF38</f>
        <v>0</v>
      </c>
      <c r="EG67" s="431">
        <f t="shared" si="1513"/>
        <v>0</v>
      </c>
      <c r="EH67" s="432">
        <f t="shared" si="1514"/>
        <v>0</v>
      </c>
      <c r="EI67" s="138">
        <f t="shared" si="1515"/>
        <v>0</v>
      </c>
      <c r="EJ67" s="433">
        <f t="shared" si="1485"/>
        <v>9</v>
      </c>
      <c r="EK67" s="139">
        <f t="shared" si="1516"/>
        <v>0</v>
      </c>
      <c r="EL67" s="111">
        <f t="shared" si="1517"/>
        <v>0</v>
      </c>
      <c r="EM67" s="111"/>
      <c r="EN67" s="140"/>
      <c r="EO67" s="141" t="e">
        <f t="shared" si="1518"/>
        <v>#DIV/0!</v>
      </c>
      <c r="EP67" s="323">
        <f t="shared" ref="EP67" si="1640">EP38</f>
        <v>0</v>
      </c>
      <c r="EQ67" s="431">
        <f t="shared" si="1519"/>
        <v>0</v>
      </c>
      <c r="ER67" s="432">
        <f t="shared" si="1520"/>
        <v>0</v>
      </c>
      <c r="ES67" s="138">
        <f t="shared" si="1521"/>
        <v>0</v>
      </c>
      <c r="ET67" s="433">
        <f t="shared" si="1485"/>
        <v>9</v>
      </c>
      <c r="EU67" s="139">
        <f t="shared" si="1522"/>
        <v>0</v>
      </c>
      <c r="EV67" s="111">
        <f t="shared" si="1523"/>
        <v>0</v>
      </c>
      <c r="EW67" s="111"/>
      <c r="EX67" s="140"/>
      <c r="EY67" s="141" t="e">
        <f t="shared" si="1524"/>
        <v>#DIV/0!</v>
      </c>
      <c r="EZ67" s="323">
        <f t="shared" ref="EZ67" si="1641">EZ38</f>
        <v>0</v>
      </c>
      <c r="FA67" s="431">
        <f t="shared" si="1526"/>
        <v>0</v>
      </c>
      <c r="FB67" s="432">
        <f t="shared" si="1527"/>
        <v>0</v>
      </c>
      <c r="FC67" s="138">
        <f t="shared" si="1528"/>
        <v>0</v>
      </c>
      <c r="FD67" s="433">
        <f t="shared" si="1529"/>
        <v>9</v>
      </c>
      <c r="FE67" s="139">
        <f t="shared" si="1530"/>
        <v>0</v>
      </c>
      <c r="FF67" s="111">
        <f t="shared" si="1531"/>
        <v>0</v>
      </c>
      <c r="FG67" s="111"/>
      <c r="FH67" s="140"/>
      <c r="FI67" s="141" t="e">
        <f t="shared" si="1532"/>
        <v>#DIV/0!</v>
      </c>
      <c r="FJ67" s="323">
        <f t="shared" ref="FJ67" si="1642">FJ38</f>
        <v>0</v>
      </c>
      <c r="FK67" s="431">
        <f t="shared" si="1533"/>
        <v>0</v>
      </c>
      <c r="FL67" s="432">
        <f t="shared" si="1534"/>
        <v>0</v>
      </c>
      <c r="FM67" s="138">
        <f t="shared" si="1535"/>
        <v>0</v>
      </c>
      <c r="FN67" s="433">
        <f t="shared" si="1529"/>
        <v>9</v>
      </c>
      <c r="FO67" s="139">
        <f t="shared" si="1536"/>
        <v>0</v>
      </c>
      <c r="FP67" s="111">
        <f t="shared" si="1537"/>
        <v>0</v>
      </c>
      <c r="FQ67" s="111"/>
      <c r="FR67" s="140"/>
      <c r="FS67" s="141" t="e">
        <f t="shared" si="1538"/>
        <v>#DIV/0!</v>
      </c>
      <c r="FT67" s="323">
        <f t="shared" ref="FT67" si="1643">FT38</f>
        <v>0</v>
      </c>
      <c r="FU67" s="431">
        <f t="shared" si="1539"/>
        <v>0</v>
      </c>
      <c r="FV67" s="432">
        <f t="shared" si="1540"/>
        <v>0</v>
      </c>
      <c r="FW67" s="138">
        <f t="shared" si="1541"/>
        <v>0</v>
      </c>
      <c r="FX67" s="433">
        <f t="shared" si="1529"/>
        <v>9</v>
      </c>
      <c r="FY67" s="139">
        <f t="shared" si="1542"/>
        <v>0</v>
      </c>
      <c r="FZ67" s="111">
        <f t="shared" si="1543"/>
        <v>0</v>
      </c>
      <c r="GA67" s="111"/>
      <c r="GB67" s="140"/>
      <c r="GC67" s="141" t="e">
        <f t="shared" si="1544"/>
        <v>#DIV/0!</v>
      </c>
      <c r="GD67" s="323">
        <f t="shared" ref="GD67" si="1644">GD38</f>
        <v>0</v>
      </c>
      <c r="GE67" s="431">
        <f t="shared" si="1545"/>
        <v>0</v>
      </c>
      <c r="GF67" s="432">
        <f t="shared" si="1546"/>
        <v>0</v>
      </c>
      <c r="GG67" s="138">
        <f t="shared" si="1547"/>
        <v>0</v>
      </c>
      <c r="GH67" s="433">
        <f t="shared" si="1529"/>
        <v>9</v>
      </c>
      <c r="GI67" s="139">
        <f t="shared" si="1548"/>
        <v>0</v>
      </c>
      <c r="GJ67" s="111">
        <f t="shared" si="1549"/>
        <v>0</v>
      </c>
      <c r="GK67" s="111"/>
      <c r="GL67" s="140"/>
      <c r="GM67" s="141" t="e">
        <f t="shared" si="1550"/>
        <v>#DIV/0!</v>
      </c>
      <c r="GN67" s="323">
        <f t="shared" ref="GN67" si="1645">GN38</f>
        <v>0</v>
      </c>
      <c r="GO67" s="431">
        <f t="shared" si="1551"/>
        <v>0</v>
      </c>
      <c r="GP67" s="432">
        <f t="shared" si="1552"/>
        <v>0</v>
      </c>
      <c r="GQ67" s="138">
        <f t="shared" si="1553"/>
        <v>0</v>
      </c>
      <c r="GR67" s="433">
        <f t="shared" si="1529"/>
        <v>9</v>
      </c>
      <c r="GS67" s="139">
        <f t="shared" si="1554"/>
        <v>0</v>
      </c>
      <c r="GT67" s="111">
        <f t="shared" si="1555"/>
        <v>0</v>
      </c>
      <c r="GU67" s="111"/>
      <c r="GV67" s="140"/>
      <c r="GW67" s="141" t="e">
        <f t="shared" si="1556"/>
        <v>#DIV/0!</v>
      </c>
      <c r="GX67" s="323">
        <f t="shared" ref="GX67" si="1646">GX38</f>
        <v>0</v>
      </c>
      <c r="GY67" s="431">
        <f t="shared" si="1557"/>
        <v>0</v>
      </c>
      <c r="GZ67" s="432">
        <f t="shared" si="1558"/>
        <v>0</v>
      </c>
      <c r="HA67" s="138">
        <f t="shared" si="1559"/>
        <v>0</v>
      </c>
      <c r="HB67" s="433">
        <f t="shared" si="1529"/>
        <v>9</v>
      </c>
      <c r="HC67" s="139">
        <f t="shared" si="1560"/>
        <v>0</v>
      </c>
      <c r="HD67" s="111">
        <f t="shared" si="1561"/>
        <v>0</v>
      </c>
      <c r="HE67" s="111"/>
      <c r="HF67" s="140"/>
      <c r="HG67" s="141" t="e">
        <f t="shared" si="1562"/>
        <v>#DIV/0!</v>
      </c>
      <c r="HH67" s="323">
        <f t="shared" ref="HH67" si="1647">HH38</f>
        <v>0</v>
      </c>
      <c r="HI67" s="431">
        <f t="shared" si="1563"/>
        <v>0</v>
      </c>
      <c r="HJ67" s="432">
        <f t="shared" si="1564"/>
        <v>0</v>
      </c>
      <c r="HK67" s="138">
        <f t="shared" si="1565"/>
        <v>0</v>
      </c>
      <c r="HL67" s="433">
        <f t="shared" si="1529"/>
        <v>9</v>
      </c>
      <c r="HM67" s="139">
        <f t="shared" si="1566"/>
        <v>0</v>
      </c>
      <c r="HN67" s="111">
        <f t="shared" si="1567"/>
        <v>0</v>
      </c>
      <c r="HO67" s="111"/>
      <c r="HP67" s="140"/>
      <c r="HQ67" s="141" t="e">
        <f t="shared" si="1568"/>
        <v>#DIV/0!</v>
      </c>
      <c r="HR67" s="323">
        <f t="shared" ref="HR67" si="1648">HR38</f>
        <v>0</v>
      </c>
      <c r="HS67" s="431">
        <f t="shared" si="1570"/>
        <v>0</v>
      </c>
      <c r="HT67" s="432">
        <f t="shared" si="1571"/>
        <v>0</v>
      </c>
      <c r="HU67" s="138">
        <f t="shared" si="1572"/>
        <v>0</v>
      </c>
      <c r="HV67" s="433">
        <f t="shared" si="1573"/>
        <v>9</v>
      </c>
      <c r="HW67" s="139">
        <f t="shared" si="1574"/>
        <v>0</v>
      </c>
      <c r="HX67" s="111">
        <f t="shared" si="1575"/>
        <v>0</v>
      </c>
      <c r="HY67" s="111"/>
      <c r="HZ67" s="140"/>
      <c r="IA67" s="141" t="e">
        <f t="shared" si="1576"/>
        <v>#DIV/0!</v>
      </c>
      <c r="IB67" s="323">
        <f t="shared" ref="IB67" si="1649">IB38</f>
        <v>0</v>
      </c>
      <c r="IC67" s="431">
        <f t="shared" si="1577"/>
        <v>0</v>
      </c>
      <c r="ID67" s="432">
        <f t="shared" si="1578"/>
        <v>0</v>
      </c>
      <c r="IE67" s="138">
        <f t="shared" si="1579"/>
        <v>0</v>
      </c>
      <c r="IF67" s="433">
        <f t="shared" si="1573"/>
        <v>9</v>
      </c>
      <c r="IG67" s="139">
        <f t="shared" si="1580"/>
        <v>0</v>
      </c>
      <c r="IH67" s="111">
        <f t="shared" si="1581"/>
        <v>0</v>
      </c>
      <c r="II67" s="111"/>
      <c r="IJ67" s="140"/>
      <c r="IK67" s="141" t="e">
        <f t="shared" si="1582"/>
        <v>#DIV/0!</v>
      </c>
      <c r="IL67" s="323">
        <f t="shared" ref="IL67" si="1650">IL38</f>
        <v>0</v>
      </c>
      <c r="IM67" s="431">
        <f t="shared" si="1583"/>
        <v>0</v>
      </c>
      <c r="IN67" s="432">
        <f t="shared" si="1584"/>
        <v>0</v>
      </c>
      <c r="IO67" s="138">
        <f t="shared" si="1585"/>
        <v>0</v>
      </c>
      <c r="IP67" s="433">
        <f t="shared" si="1573"/>
        <v>9</v>
      </c>
      <c r="IQ67" s="139">
        <f t="shared" si="1586"/>
        <v>0</v>
      </c>
      <c r="IR67" s="111">
        <f t="shared" si="1587"/>
        <v>0</v>
      </c>
      <c r="IS67" s="111"/>
      <c r="IT67" s="140"/>
      <c r="IU67" s="141" t="e">
        <f t="shared" si="1588"/>
        <v>#DIV/0!</v>
      </c>
      <c r="IV67" s="323">
        <f t="shared" ref="IV67" si="1651">IV38</f>
        <v>0</v>
      </c>
      <c r="IW67" s="431">
        <f t="shared" si="1589"/>
        <v>0</v>
      </c>
      <c r="IX67" s="432">
        <f t="shared" si="1590"/>
        <v>0</v>
      </c>
      <c r="IY67" s="138">
        <f t="shared" si="1591"/>
        <v>0</v>
      </c>
      <c r="IZ67" s="433">
        <f t="shared" si="1573"/>
        <v>9</v>
      </c>
      <c r="JA67" s="139">
        <f t="shared" si="1592"/>
        <v>0</v>
      </c>
      <c r="JB67" s="111">
        <f t="shared" si="1593"/>
        <v>0</v>
      </c>
      <c r="JC67" s="111"/>
      <c r="JD67" s="140"/>
      <c r="JE67" s="141" t="e">
        <f t="shared" si="1594"/>
        <v>#DIV/0!</v>
      </c>
      <c r="JF67" s="323">
        <f t="shared" ref="JF67" si="1652">JF38</f>
        <v>0</v>
      </c>
      <c r="JG67" s="431">
        <f t="shared" si="1595"/>
        <v>0</v>
      </c>
      <c r="JH67" s="432">
        <f t="shared" si="1596"/>
        <v>0</v>
      </c>
      <c r="JI67" s="138">
        <f t="shared" si="1597"/>
        <v>0</v>
      </c>
      <c r="JJ67" s="433">
        <f t="shared" si="1573"/>
        <v>9</v>
      </c>
      <c r="JK67" s="139">
        <f t="shared" si="1598"/>
        <v>0</v>
      </c>
      <c r="JL67" s="111">
        <f t="shared" si="1599"/>
        <v>0</v>
      </c>
      <c r="JM67" s="111"/>
      <c r="JN67" s="140"/>
      <c r="JO67" s="141" t="e">
        <f t="shared" si="1600"/>
        <v>#DIV/0!</v>
      </c>
      <c r="JP67" s="323">
        <f t="shared" ref="JP67" si="1653">JP38</f>
        <v>0</v>
      </c>
      <c r="JQ67" s="431">
        <f t="shared" si="1601"/>
        <v>0</v>
      </c>
      <c r="JR67" s="432">
        <f t="shared" si="1602"/>
        <v>0</v>
      </c>
      <c r="JS67" s="138">
        <f t="shared" si="1603"/>
        <v>0</v>
      </c>
      <c r="JT67" s="433">
        <f t="shared" si="1573"/>
        <v>9</v>
      </c>
      <c r="JU67" s="139">
        <f t="shared" si="1604"/>
        <v>0</v>
      </c>
      <c r="JV67" s="111">
        <f t="shared" si="1605"/>
        <v>0</v>
      </c>
      <c r="JW67" s="111"/>
      <c r="JX67" s="140"/>
      <c r="JY67" s="141" t="e">
        <f t="shared" si="1606"/>
        <v>#DIV/0!</v>
      </c>
      <c r="JZ67" s="323">
        <f t="shared" ref="JZ67" si="1654">JZ38</f>
        <v>0</v>
      </c>
      <c r="KA67" s="431">
        <f t="shared" si="1607"/>
        <v>0</v>
      </c>
      <c r="KB67" s="432">
        <f t="shared" si="1608"/>
        <v>0</v>
      </c>
      <c r="KC67" s="138">
        <f t="shared" si="1609"/>
        <v>0</v>
      </c>
      <c r="KD67" s="433">
        <f t="shared" si="1573"/>
        <v>9</v>
      </c>
      <c r="KE67" s="139">
        <f t="shared" si="1610"/>
        <v>0</v>
      </c>
      <c r="KF67" s="111">
        <f t="shared" si="1611"/>
        <v>0</v>
      </c>
      <c r="KG67" s="111"/>
      <c r="KH67" s="140"/>
      <c r="KI67" s="141" t="e">
        <f t="shared" si="1612"/>
        <v>#DIV/0!</v>
      </c>
      <c r="KJ67" s="323">
        <f t="shared" ref="KJ67" si="1655">KJ38</f>
        <v>0</v>
      </c>
      <c r="KK67" s="431">
        <f t="shared" si="1614"/>
        <v>0</v>
      </c>
      <c r="KL67" s="432">
        <f t="shared" si="1615"/>
        <v>0</v>
      </c>
      <c r="KM67" s="138">
        <f t="shared" si="1616"/>
        <v>0</v>
      </c>
      <c r="KN67" s="433">
        <f t="shared" si="1617"/>
        <v>9</v>
      </c>
      <c r="KO67" s="139">
        <f t="shared" si="1618"/>
        <v>0</v>
      </c>
      <c r="KP67" s="111">
        <f t="shared" si="1619"/>
        <v>0</v>
      </c>
      <c r="KQ67" s="111"/>
      <c r="KR67" s="140"/>
      <c r="KS67" s="141" t="e">
        <f t="shared" si="1620"/>
        <v>#DIV/0!</v>
      </c>
      <c r="KT67" s="323">
        <f t="shared" ref="KT67" si="1656">KT38</f>
        <v>0</v>
      </c>
      <c r="KU67" s="431" t="e">
        <f t="shared" si="1621"/>
        <v>#DIV/0!</v>
      </c>
      <c r="KV67" s="432" t="e">
        <f t="shared" si="1622"/>
        <v>#DIV/0!</v>
      </c>
      <c r="KW67" s="138">
        <f t="shared" si="1623"/>
        <v>0</v>
      </c>
      <c r="KX67" s="433">
        <f t="shared" si="1617"/>
        <v>0</v>
      </c>
      <c r="KY67" s="139">
        <f t="shared" si="1624"/>
        <v>0</v>
      </c>
      <c r="KZ67" s="111">
        <f t="shared" si="1625"/>
        <v>0</v>
      </c>
      <c r="LA67" s="111"/>
      <c r="LB67" s="140"/>
      <c r="LC67" s="141" t="e">
        <f t="shared" si="1626"/>
        <v>#DIV/0!</v>
      </c>
      <c r="LD67" s="322">
        <f t="shared" si="1235"/>
        <v>0</v>
      </c>
      <c r="LE67" s="431">
        <f t="shared" si="1236"/>
        <v>0</v>
      </c>
      <c r="LF67" s="432">
        <f t="shared" si="1237"/>
        <v>0</v>
      </c>
      <c r="LG67" s="138">
        <f t="shared" si="1238"/>
        <v>0</v>
      </c>
      <c r="LH67" s="433">
        <f t="shared" si="1239"/>
        <v>9</v>
      </c>
      <c r="LI67" s="139">
        <f t="shared" si="1240"/>
        <v>0</v>
      </c>
      <c r="LJ67" s="111">
        <f t="shared" si="1241"/>
        <v>0</v>
      </c>
      <c r="LK67" s="111"/>
      <c r="LL67" s="140"/>
    </row>
    <row r="68" spans="1:324">
      <c r="A68" s="614" t="s">
        <v>41</v>
      </c>
      <c r="B68" s="615" t="s">
        <v>42</v>
      </c>
      <c r="C68" s="14"/>
      <c r="D68" s="14"/>
      <c r="E68" s="4" t="s">
        <v>34</v>
      </c>
      <c r="F68" s="18">
        <f>SUM(F71:F96)</f>
        <v>622</v>
      </c>
      <c r="G68" s="4"/>
      <c r="H68" s="103">
        <v>250</v>
      </c>
      <c r="I68" s="138">
        <f>IF(F68&gt;0,H68/F68,0)</f>
        <v>0.40192926000000001</v>
      </c>
      <c r="J68" s="111">
        <f>IF(M68&gt;0,M68/H68,0)</f>
        <v>2150</v>
      </c>
      <c r="K68" s="139">
        <f>I68*J68</f>
        <v>864.14791000000002</v>
      </c>
      <c r="L68" s="111">
        <f>K68*F68</f>
        <v>537500</v>
      </c>
      <c r="M68" s="103">
        <v>537500</v>
      </c>
      <c r="N68" s="140">
        <f>M68-L68</f>
        <v>0</v>
      </c>
      <c r="O68" s="141">
        <f>K68/$LI68</f>
        <v>0.64541999999999999</v>
      </c>
      <c r="P68" s="18">
        <f t="shared" ref="P68" si="1657">SUM(P71:P96)</f>
        <v>1091</v>
      </c>
      <c r="Q68" s="4"/>
      <c r="R68" s="103">
        <v>653.65</v>
      </c>
      <c r="S68" s="138">
        <f t="shared" si="1440"/>
        <v>0.59912924000000001</v>
      </c>
      <c r="T68" s="111">
        <f t="shared" ref="T68" si="1658">IF(W68&gt;0,W68/R68,0)</f>
        <v>2308.41</v>
      </c>
      <c r="U68" s="139">
        <f t="shared" si="1442"/>
        <v>1383.03593</v>
      </c>
      <c r="V68" s="111">
        <f t="shared" si="1443"/>
        <v>1508892.2</v>
      </c>
      <c r="W68" s="103">
        <v>1508892.2</v>
      </c>
      <c r="X68" s="140">
        <f t="shared" ref="X68" si="1659">W68-V68</f>
        <v>0</v>
      </c>
      <c r="Y68" s="141">
        <f t="shared" si="1444"/>
        <v>1.0329699999999999</v>
      </c>
      <c r="Z68" s="18">
        <f t="shared" ref="Z68" si="1660">SUM(Z71:Z96)</f>
        <v>829</v>
      </c>
      <c r="AA68" s="4"/>
      <c r="AB68" s="103">
        <v>398.06</v>
      </c>
      <c r="AC68" s="138">
        <f t="shared" si="1447"/>
        <v>0.48016888000000002</v>
      </c>
      <c r="AD68" s="111">
        <f t="shared" ref="AD68" si="1661">IF(AG68&gt;0,AG68/AB68,0)</f>
        <v>2150</v>
      </c>
      <c r="AE68" s="139">
        <f t="shared" si="1448"/>
        <v>1032.3630900000001</v>
      </c>
      <c r="AF68" s="111">
        <f t="shared" si="1449"/>
        <v>855829</v>
      </c>
      <c r="AG68" s="103">
        <v>855829</v>
      </c>
      <c r="AH68" s="140">
        <f t="shared" ref="AH68" si="1662">AG68-AF68</f>
        <v>0</v>
      </c>
      <c r="AI68" s="141">
        <f t="shared" si="1450"/>
        <v>0.77105999999999997</v>
      </c>
      <c r="AJ68" s="18">
        <f t="shared" ref="AJ68" si="1663">SUM(AJ71:AJ96)</f>
        <v>642</v>
      </c>
      <c r="AK68" s="4"/>
      <c r="AL68" s="103">
        <v>363.29</v>
      </c>
      <c r="AM68" s="138">
        <f t="shared" si="1453"/>
        <v>0.56587226999999996</v>
      </c>
      <c r="AN68" s="111">
        <f t="shared" ref="AN68" si="1664">IF(AQ68&gt;0,AQ68/AL68,0)</f>
        <v>2150</v>
      </c>
      <c r="AO68" s="139">
        <f t="shared" si="1454"/>
        <v>1216.62538</v>
      </c>
      <c r="AP68" s="111">
        <f t="shared" si="1455"/>
        <v>781073.49</v>
      </c>
      <c r="AQ68" s="103">
        <v>781073.5</v>
      </c>
      <c r="AR68" s="140">
        <f t="shared" ref="AR68" si="1665">AQ68-AP68</f>
        <v>0.01</v>
      </c>
      <c r="AS68" s="141">
        <f t="shared" si="1456"/>
        <v>0.90868000000000004</v>
      </c>
      <c r="AT68" s="18">
        <f t="shared" ref="AT68" si="1666">SUM(AT71:AT96)</f>
        <v>955</v>
      </c>
      <c r="AU68" s="4"/>
      <c r="AV68" s="103">
        <v>427.14</v>
      </c>
      <c r="AW68" s="138">
        <f t="shared" si="1459"/>
        <v>0.44726702000000002</v>
      </c>
      <c r="AX68" s="111">
        <f t="shared" ref="AX68" si="1667">IF(BA68&gt;0,BA68/AV68,0)</f>
        <v>1908.38</v>
      </c>
      <c r="AY68" s="139">
        <f t="shared" si="1460"/>
        <v>853.55543999999998</v>
      </c>
      <c r="AZ68" s="111">
        <f t="shared" si="1461"/>
        <v>815145.45</v>
      </c>
      <c r="BA68" s="103">
        <v>815145.43</v>
      </c>
      <c r="BB68" s="140">
        <f t="shared" ref="BB68" si="1668">BA68-AZ68</f>
        <v>-0.02</v>
      </c>
      <c r="BC68" s="141">
        <f t="shared" si="1462"/>
        <v>0.63751000000000002</v>
      </c>
      <c r="BD68" s="18">
        <f t="shared" ref="BD68" si="1669">SUM(BD71:BD96)</f>
        <v>715</v>
      </c>
      <c r="BE68" s="4"/>
      <c r="BF68" s="103">
        <v>329.37</v>
      </c>
      <c r="BG68" s="138">
        <f t="shared" si="1465"/>
        <v>0.46065734000000003</v>
      </c>
      <c r="BH68" s="111">
        <f t="shared" ref="BH68" si="1670">IF(BK68&gt;0,BK68/BF68,0)</f>
        <v>2830</v>
      </c>
      <c r="BI68" s="139">
        <f t="shared" si="1466"/>
        <v>1303.6602700000001</v>
      </c>
      <c r="BJ68" s="111">
        <f t="shared" si="1467"/>
        <v>932117.09</v>
      </c>
      <c r="BK68" s="103">
        <v>932117.1</v>
      </c>
      <c r="BL68" s="140">
        <f t="shared" ref="BL68" si="1671">BK68-BJ68</f>
        <v>0.01</v>
      </c>
      <c r="BM68" s="141">
        <f t="shared" si="1468"/>
        <v>0.97367999999999999</v>
      </c>
      <c r="BN68" s="18">
        <f t="shared" ref="BN68" si="1672">SUM(BN71:BN96)</f>
        <v>686</v>
      </c>
      <c r="BO68" s="4"/>
      <c r="BP68" s="103">
        <v>365.52</v>
      </c>
      <c r="BQ68" s="138">
        <f t="shared" si="1471"/>
        <v>0.53282799000000003</v>
      </c>
      <c r="BR68" s="111">
        <f t="shared" ref="BR68" si="1673">IF(BU68&gt;0,BU68/BP68,0)</f>
        <v>2063.29</v>
      </c>
      <c r="BS68" s="139">
        <f t="shared" si="1472"/>
        <v>1099.3786600000001</v>
      </c>
      <c r="BT68" s="111">
        <f t="shared" si="1473"/>
        <v>754173.76</v>
      </c>
      <c r="BU68" s="103">
        <v>754173.76</v>
      </c>
      <c r="BV68" s="140">
        <f t="shared" ref="BV68" si="1674">BU68-BT68</f>
        <v>0</v>
      </c>
      <c r="BW68" s="141">
        <f t="shared" si="1474"/>
        <v>0.82111000000000001</v>
      </c>
      <c r="BX68" s="18">
        <f t="shared" ref="BX68" si="1675">SUM(BX71:BX96)</f>
        <v>841</v>
      </c>
      <c r="BY68" s="4"/>
      <c r="BZ68" s="103">
        <v>374.94</v>
      </c>
      <c r="CA68" s="138">
        <f t="shared" si="1477"/>
        <v>0.44582640000000001</v>
      </c>
      <c r="CB68" s="111">
        <f t="shared" ref="CB68" si="1676">IF(CE68&gt;0,CE68/BZ68,0)</f>
        <v>2150</v>
      </c>
      <c r="CC68" s="139">
        <f t="shared" si="1478"/>
        <v>958.52675999999997</v>
      </c>
      <c r="CD68" s="111">
        <f t="shared" si="1479"/>
        <v>806121.01</v>
      </c>
      <c r="CE68" s="103">
        <v>806121</v>
      </c>
      <c r="CF68" s="140">
        <f t="shared" ref="CF68" si="1677">CE68-CD68</f>
        <v>-0.01</v>
      </c>
      <c r="CG68" s="141">
        <f t="shared" si="1480"/>
        <v>0.71591000000000005</v>
      </c>
      <c r="CH68" s="18">
        <f t="shared" ref="CH68" si="1678">SUM(CH71:CH96)</f>
        <v>1005</v>
      </c>
      <c r="CI68" s="4"/>
      <c r="CJ68" s="103">
        <v>471.89</v>
      </c>
      <c r="CK68" s="138">
        <f t="shared" si="1484"/>
        <v>0.46954228999999997</v>
      </c>
      <c r="CL68" s="111">
        <f t="shared" ref="CL68" si="1679">IF(CO68&gt;0,CO68/CJ68,0)</f>
        <v>2150</v>
      </c>
      <c r="CM68" s="139">
        <f t="shared" si="1486"/>
        <v>1009.5159200000001</v>
      </c>
      <c r="CN68" s="111">
        <f t="shared" si="1487"/>
        <v>1014563.5</v>
      </c>
      <c r="CO68" s="103">
        <v>1014563.5</v>
      </c>
      <c r="CP68" s="140">
        <f t="shared" ref="CP68" si="1680">CO68-CN68</f>
        <v>0</v>
      </c>
      <c r="CQ68" s="141">
        <f t="shared" si="1488"/>
        <v>0.75399000000000005</v>
      </c>
      <c r="CR68" s="18">
        <f t="shared" ref="CR68" si="1681">SUM(CR71:CR96)</f>
        <v>807</v>
      </c>
      <c r="CS68" s="4"/>
      <c r="CT68" s="103">
        <v>490.87</v>
      </c>
      <c r="CU68" s="138">
        <f t="shared" si="1491"/>
        <v>0.60826517999999996</v>
      </c>
      <c r="CV68" s="111">
        <f t="shared" ref="CV68" si="1682">IF(CY68&gt;0,CY68/CT68,0)</f>
        <v>2830</v>
      </c>
      <c r="CW68" s="139">
        <f t="shared" si="1492"/>
        <v>1721.3904600000001</v>
      </c>
      <c r="CX68" s="111">
        <f t="shared" si="1493"/>
        <v>1389162.1</v>
      </c>
      <c r="CY68" s="103">
        <v>1389162.1</v>
      </c>
      <c r="CZ68" s="140">
        <f t="shared" ref="CZ68" si="1683">CY68-CX68</f>
        <v>0</v>
      </c>
      <c r="DA68" s="141">
        <f t="shared" si="1494"/>
        <v>1.2856799999999999</v>
      </c>
      <c r="DB68" s="18">
        <f t="shared" ref="DB68" si="1684">SUM(DB71:DB96)</f>
        <v>852</v>
      </c>
      <c r="DC68" s="4"/>
      <c r="DD68" s="103">
        <v>598.64</v>
      </c>
      <c r="DE68" s="138">
        <f t="shared" si="1497"/>
        <v>0.70262910999999995</v>
      </c>
      <c r="DF68" s="111">
        <f t="shared" ref="DF68" si="1685">IF(DI68&gt;0,DI68/DD68,0)</f>
        <v>2150</v>
      </c>
      <c r="DG68" s="139">
        <f t="shared" si="1498"/>
        <v>1510.6525899999999</v>
      </c>
      <c r="DH68" s="111">
        <f t="shared" si="1499"/>
        <v>1287076.01</v>
      </c>
      <c r="DI68" s="103">
        <v>1287076</v>
      </c>
      <c r="DJ68" s="140">
        <f t="shared" ref="DJ68" si="1686">DI68-DH68</f>
        <v>-0.01</v>
      </c>
      <c r="DK68" s="141">
        <f t="shared" si="1500"/>
        <v>1.1282799999999999</v>
      </c>
      <c r="DL68" s="18">
        <f t="shared" ref="DL68" si="1687">SUM(DL71:DL96)</f>
        <v>376</v>
      </c>
      <c r="DM68" s="4"/>
      <c r="DN68" s="103">
        <v>224.47</v>
      </c>
      <c r="DO68" s="138">
        <f t="shared" si="1503"/>
        <v>0.59699468</v>
      </c>
      <c r="DP68" s="111">
        <f t="shared" ref="DP68" si="1688">IF(DS68&gt;0,DS68/DN68,0)</f>
        <v>2150</v>
      </c>
      <c r="DQ68" s="139">
        <f t="shared" si="1504"/>
        <v>1283.53856</v>
      </c>
      <c r="DR68" s="111">
        <f t="shared" si="1505"/>
        <v>482610.5</v>
      </c>
      <c r="DS68" s="103">
        <v>482610.5</v>
      </c>
      <c r="DT68" s="140">
        <f t="shared" ref="DT68" si="1689">DS68-DR68</f>
        <v>0</v>
      </c>
      <c r="DU68" s="141">
        <f t="shared" si="1506"/>
        <v>0.95865</v>
      </c>
      <c r="DV68" s="18">
        <f t="shared" ref="DV68" si="1690">SUM(DV71:DV96)</f>
        <v>768</v>
      </c>
      <c r="DW68" s="4"/>
      <c r="DX68" s="103">
        <v>311.33</v>
      </c>
      <c r="DY68" s="138">
        <f t="shared" si="1509"/>
        <v>0.4053776</v>
      </c>
      <c r="DZ68" s="111">
        <f t="shared" ref="DZ68" si="1691">IF(EC68&gt;0,EC68/DX68,0)</f>
        <v>2150</v>
      </c>
      <c r="EA68" s="139">
        <f t="shared" si="1510"/>
        <v>871.56183999999996</v>
      </c>
      <c r="EB68" s="111">
        <f t="shared" si="1511"/>
        <v>669359.49</v>
      </c>
      <c r="EC68" s="103">
        <v>669359.5</v>
      </c>
      <c r="ED68" s="140">
        <f t="shared" ref="ED68" si="1692">EC68-EB68</f>
        <v>0.01</v>
      </c>
      <c r="EE68" s="141">
        <f t="shared" si="1512"/>
        <v>0.65095999999999998</v>
      </c>
      <c r="EF68" s="18">
        <f t="shared" ref="EF68" si="1693">SUM(EF71:EF96)</f>
        <v>895</v>
      </c>
      <c r="EG68" s="4"/>
      <c r="EH68" s="103">
        <v>379.59</v>
      </c>
      <c r="EI68" s="138">
        <f t="shared" si="1515"/>
        <v>0.42412291000000002</v>
      </c>
      <c r="EJ68" s="111">
        <f t="shared" ref="EJ68" si="1694">IF(EM68&gt;0,EM68/EH68,0)</f>
        <v>2830</v>
      </c>
      <c r="EK68" s="139">
        <f t="shared" si="1516"/>
        <v>1200.26784</v>
      </c>
      <c r="EL68" s="111">
        <f t="shared" si="1517"/>
        <v>1074239.72</v>
      </c>
      <c r="EM68" s="103">
        <v>1074239.7</v>
      </c>
      <c r="EN68" s="140">
        <f t="shared" ref="EN68" si="1695">EM68-EL68</f>
        <v>-0.02</v>
      </c>
      <c r="EO68" s="141">
        <f t="shared" si="1518"/>
        <v>0.89646000000000003</v>
      </c>
      <c r="EP68" s="18">
        <f t="shared" ref="EP68" si="1696">SUM(EP71:EP96)</f>
        <v>834</v>
      </c>
      <c r="EQ68" s="4"/>
      <c r="ER68" s="103">
        <v>937.5</v>
      </c>
      <c r="ES68" s="138">
        <f t="shared" si="1521"/>
        <v>1.1241007199999999</v>
      </c>
      <c r="ET68" s="111">
        <f t="shared" ref="ET68" si="1697">IF(EW68&gt;0,EW68/ER68,0)</f>
        <v>2830</v>
      </c>
      <c r="EU68" s="139">
        <f t="shared" si="1522"/>
        <v>3181.2050399999998</v>
      </c>
      <c r="EV68" s="111">
        <f t="shared" si="1523"/>
        <v>2653125</v>
      </c>
      <c r="EW68" s="103">
        <v>2653125</v>
      </c>
      <c r="EX68" s="140">
        <f t="shared" ref="EX68" si="1698">EW68-EV68</f>
        <v>0</v>
      </c>
      <c r="EY68" s="141">
        <f t="shared" si="1524"/>
        <v>2.3759899999999998</v>
      </c>
      <c r="EZ68" s="18">
        <f t="shared" ref="EZ68" si="1699">SUM(EZ71:EZ96)</f>
        <v>842</v>
      </c>
      <c r="FA68" s="4"/>
      <c r="FB68" s="103"/>
      <c r="FC68" s="138">
        <f t="shared" si="1528"/>
        <v>0</v>
      </c>
      <c r="FD68" s="111">
        <f t="shared" ref="FD68" si="1700">IF(FG68&gt;0,FG68/FB68,0)</f>
        <v>0</v>
      </c>
      <c r="FE68" s="139">
        <f t="shared" si="1530"/>
        <v>0</v>
      </c>
      <c r="FF68" s="111">
        <f t="shared" si="1531"/>
        <v>0</v>
      </c>
      <c r="FG68" s="103"/>
      <c r="FH68" s="140">
        <f t="shared" ref="FH68" si="1701">FG68-FF68</f>
        <v>0</v>
      </c>
      <c r="FI68" s="141">
        <f t="shared" si="1532"/>
        <v>0</v>
      </c>
      <c r="FJ68" s="18">
        <f t="shared" ref="FJ68" si="1702">SUM(FJ71:FJ96)</f>
        <v>1015</v>
      </c>
      <c r="FK68" s="4"/>
      <c r="FL68" s="103">
        <v>642.29</v>
      </c>
      <c r="FM68" s="138">
        <f t="shared" si="1535"/>
        <v>0.63279803000000001</v>
      </c>
      <c r="FN68" s="111">
        <f t="shared" ref="FN68" si="1703">IF(FQ68&gt;0,FQ68/FL68,0)</f>
        <v>2830</v>
      </c>
      <c r="FO68" s="139">
        <f t="shared" si="1536"/>
        <v>1790.8184200000001</v>
      </c>
      <c r="FP68" s="111">
        <f t="shared" si="1537"/>
        <v>1817680.7</v>
      </c>
      <c r="FQ68" s="103">
        <v>1817680.7</v>
      </c>
      <c r="FR68" s="140">
        <f t="shared" ref="FR68" si="1704">FQ68-FP68</f>
        <v>0</v>
      </c>
      <c r="FS68" s="141">
        <f t="shared" si="1538"/>
        <v>1.3375300000000001</v>
      </c>
      <c r="FT68" s="18">
        <f t="shared" ref="FT68" si="1705">SUM(FT71:FT96)</f>
        <v>722</v>
      </c>
      <c r="FU68" s="4"/>
      <c r="FV68" s="103">
        <v>517.80999999999995</v>
      </c>
      <c r="FW68" s="138">
        <f t="shared" si="1541"/>
        <v>0.71718837000000002</v>
      </c>
      <c r="FX68" s="111">
        <f t="shared" ref="FX68" si="1706">IF(GA68&gt;0,GA68/FV68,0)</f>
        <v>2160.96</v>
      </c>
      <c r="FY68" s="139">
        <f t="shared" si="1542"/>
        <v>1549.81538</v>
      </c>
      <c r="FZ68" s="111">
        <f t="shared" si="1543"/>
        <v>1118966.7</v>
      </c>
      <c r="GA68" s="103">
        <v>1118966.7</v>
      </c>
      <c r="GB68" s="140">
        <f t="shared" ref="GB68" si="1707">GA68-FZ68</f>
        <v>0</v>
      </c>
      <c r="GC68" s="141">
        <f t="shared" si="1544"/>
        <v>1.1575299999999999</v>
      </c>
      <c r="GD68" s="18">
        <f t="shared" ref="GD68" si="1708">SUM(GD71:GD96)</f>
        <v>490</v>
      </c>
      <c r="GE68" s="4"/>
      <c r="GF68" s="103"/>
      <c r="GG68" s="138">
        <f t="shared" si="1547"/>
        <v>0</v>
      </c>
      <c r="GH68" s="111">
        <f t="shared" ref="GH68" si="1709">IF(GK68&gt;0,GK68/GF68,0)</f>
        <v>0</v>
      </c>
      <c r="GI68" s="139">
        <f t="shared" si="1548"/>
        <v>0</v>
      </c>
      <c r="GJ68" s="111">
        <f t="shared" si="1549"/>
        <v>0</v>
      </c>
      <c r="GK68" s="103"/>
      <c r="GL68" s="140">
        <f t="shared" ref="GL68" si="1710">GK68-GJ68</f>
        <v>0</v>
      </c>
      <c r="GM68" s="141">
        <f t="shared" si="1550"/>
        <v>0</v>
      </c>
      <c r="GN68" s="18">
        <f t="shared" ref="GN68" si="1711">SUM(GN71:GN96)</f>
        <v>852</v>
      </c>
      <c r="GO68" s="4"/>
      <c r="GP68" s="103">
        <v>761.41</v>
      </c>
      <c r="GQ68" s="138">
        <f t="shared" si="1553"/>
        <v>0.89367370999999995</v>
      </c>
      <c r="GR68" s="111">
        <f t="shared" ref="GR68" si="1712">IF(GU68&gt;0,GU68/GP68,0)</f>
        <v>2150</v>
      </c>
      <c r="GS68" s="139">
        <f t="shared" si="1554"/>
        <v>1921.3984800000001</v>
      </c>
      <c r="GT68" s="111">
        <f t="shared" si="1555"/>
        <v>1637031.5</v>
      </c>
      <c r="GU68" s="103">
        <v>1637031.5</v>
      </c>
      <c r="GV68" s="140">
        <f t="shared" ref="GV68" si="1713">GU68-GT68</f>
        <v>0</v>
      </c>
      <c r="GW68" s="141">
        <f t="shared" si="1556"/>
        <v>1.43506</v>
      </c>
      <c r="GX68" s="18">
        <f t="shared" ref="GX68" si="1714">SUM(GX71:GX96)</f>
        <v>1524</v>
      </c>
      <c r="GY68" s="4"/>
      <c r="GZ68" s="103">
        <v>518.91</v>
      </c>
      <c r="HA68" s="138">
        <f t="shared" si="1559"/>
        <v>0.34049213</v>
      </c>
      <c r="HB68" s="111">
        <f t="shared" ref="HB68" si="1715">IF(HE68&gt;0,HE68/GZ68,0)</f>
        <v>2150</v>
      </c>
      <c r="HC68" s="139">
        <f t="shared" si="1560"/>
        <v>732.05808000000002</v>
      </c>
      <c r="HD68" s="111">
        <f t="shared" si="1561"/>
        <v>1115656.51</v>
      </c>
      <c r="HE68" s="103">
        <v>1115656.5</v>
      </c>
      <c r="HF68" s="140">
        <f t="shared" ref="HF68" si="1716">HE68-HD68</f>
        <v>-0.01</v>
      </c>
      <c r="HG68" s="141">
        <f t="shared" si="1562"/>
        <v>0.54676000000000002</v>
      </c>
      <c r="HH68" s="18">
        <f t="shared" ref="HH68" si="1717">SUM(HH71:HH96)</f>
        <v>1105</v>
      </c>
      <c r="HI68" s="4"/>
      <c r="HJ68" s="103">
        <v>769.73</v>
      </c>
      <c r="HK68" s="138">
        <f t="shared" si="1565"/>
        <v>0.69658823999999997</v>
      </c>
      <c r="HL68" s="111">
        <f t="shared" ref="HL68" si="1718">IF(HO68&gt;0,HO68/HJ68,0)</f>
        <v>2150</v>
      </c>
      <c r="HM68" s="139">
        <f t="shared" si="1566"/>
        <v>1497.66472</v>
      </c>
      <c r="HN68" s="111">
        <f t="shared" si="1567"/>
        <v>1654919.52</v>
      </c>
      <c r="HO68" s="103">
        <v>1654919.5</v>
      </c>
      <c r="HP68" s="140">
        <f t="shared" ref="HP68" si="1719">HO68-HN68</f>
        <v>-0.02</v>
      </c>
      <c r="HQ68" s="141">
        <f t="shared" si="1568"/>
        <v>1.1185799999999999</v>
      </c>
      <c r="HR68" s="18">
        <f t="shared" ref="HR68" si="1720">SUM(HR71:HR96)</f>
        <v>706</v>
      </c>
      <c r="HS68" s="4"/>
      <c r="HT68" s="103">
        <v>523.28</v>
      </c>
      <c r="HU68" s="138">
        <f t="shared" si="1572"/>
        <v>0.74118980000000001</v>
      </c>
      <c r="HV68" s="111">
        <f t="shared" ref="HV68" si="1721">IF(HY68&gt;0,HY68/HT68,0)</f>
        <v>2830</v>
      </c>
      <c r="HW68" s="139">
        <f t="shared" si="1574"/>
        <v>2097.5671299999999</v>
      </c>
      <c r="HX68" s="111">
        <f t="shared" si="1575"/>
        <v>1480882.39</v>
      </c>
      <c r="HY68" s="103">
        <v>1480882.4</v>
      </c>
      <c r="HZ68" s="140">
        <f t="shared" ref="HZ68" si="1722">HY68-HX68</f>
        <v>0.01</v>
      </c>
      <c r="IA68" s="141">
        <f t="shared" si="1576"/>
        <v>1.56664</v>
      </c>
      <c r="IB68" s="18">
        <f t="shared" ref="IB68" si="1723">SUM(IB71:IB96)</f>
        <v>450</v>
      </c>
      <c r="IC68" s="4"/>
      <c r="ID68" s="103">
        <v>501.73</v>
      </c>
      <c r="IE68" s="138">
        <f t="shared" si="1579"/>
        <v>1.1149555600000001</v>
      </c>
      <c r="IF68" s="111">
        <f t="shared" ref="IF68" si="1724">IF(II68&gt;0,II68/ID68,0)</f>
        <v>2830</v>
      </c>
      <c r="IG68" s="139">
        <f t="shared" si="1580"/>
        <v>3155.3242300000002</v>
      </c>
      <c r="IH68" s="111">
        <f t="shared" si="1581"/>
        <v>1419895.9</v>
      </c>
      <c r="II68" s="103">
        <v>1419895.9</v>
      </c>
      <c r="IJ68" s="140">
        <f t="shared" ref="IJ68" si="1725">II68-IH68</f>
        <v>0</v>
      </c>
      <c r="IK68" s="141">
        <f t="shared" si="1582"/>
        <v>2.3566600000000002</v>
      </c>
      <c r="IL68" s="18">
        <f t="shared" ref="IL68" si="1726">SUM(IL71:IL96)</f>
        <v>1195</v>
      </c>
      <c r="IM68" s="4"/>
      <c r="IN68" s="103">
        <v>1211.23</v>
      </c>
      <c r="IO68" s="138">
        <f t="shared" si="1585"/>
        <v>1.01358159</v>
      </c>
      <c r="IP68" s="111">
        <f t="shared" ref="IP68" si="1727">IF(IS68&gt;0,IS68/IN68,0)</f>
        <v>2150</v>
      </c>
      <c r="IQ68" s="139">
        <f t="shared" si="1586"/>
        <v>2179.2004200000001</v>
      </c>
      <c r="IR68" s="111">
        <f t="shared" si="1587"/>
        <v>2604144.5</v>
      </c>
      <c r="IS68" s="103">
        <v>2604144.5</v>
      </c>
      <c r="IT68" s="140">
        <f t="shared" ref="IT68" si="1728">IS68-IR68</f>
        <v>0</v>
      </c>
      <c r="IU68" s="141">
        <f t="shared" si="1588"/>
        <v>1.62761</v>
      </c>
      <c r="IV68" s="18">
        <f t="shared" ref="IV68" si="1729">SUM(IV71:IV96)</f>
        <v>672</v>
      </c>
      <c r="IW68" s="4"/>
      <c r="IX68" s="103">
        <v>477.84</v>
      </c>
      <c r="IY68" s="138">
        <f t="shared" si="1591"/>
        <v>0.71107142999999995</v>
      </c>
      <c r="IZ68" s="111">
        <f t="shared" ref="IZ68" si="1730">IF(JC68&gt;0,JC68/IX68,0)</f>
        <v>2017.28</v>
      </c>
      <c r="JA68" s="139">
        <f t="shared" si="1592"/>
        <v>1434.4301700000001</v>
      </c>
      <c r="JB68" s="111">
        <f t="shared" si="1593"/>
        <v>963937.07</v>
      </c>
      <c r="JC68" s="103">
        <v>963937.08</v>
      </c>
      <c r="JD68" s="140">
        <f t="shared" ref="JD68" si="1731">JC68-JB68</f>
        <v>0.01</v>
      </c>
      <c r="JE68" s="141">
        <f t="shared" si="1594"/>
        <v>1.07135</v>
      </c>
      <c r="JF68" s="18">
        <f t="shared" ref="JF68" si="1732">SUM(JF71:JF96)</f>
        <v>1397</v>
      </c>
      <c r="JG68" s="4"/>
      <c r="JH68" s="103">
        <v>775.76</v>
      </c>
      <c r="JI68" s="138">
        <f t="shared" si="1597"/>
        <v>0.55530422000000002</v>
      </c>
      <c r="JJ68" s="111">
        <f t="shared" ref="JJ68" si="1733">IF(JM68&gt;0,JM68/JH68,0)</f>
        <v>2150</v>
      </c>
      <c r="JK68" s="139">
        <f t="shared" si="1598"/>
        <v>1193.90407</v>
      </c>
      <c r="JL68" s="111">
        <f t="shared" si="1599"/>
        <v>1667883.99</v>
      </c>
      <c r="JM68" s="103">
        <v>1667884</v>
      </c>
      <c r="JN68" s="140">
        <f t="shared" ref="JN68" si="1734">JM68-JL68</f>
        <v>0.01</v>
      </c>
      <c r="JO68" s="141">
        <f t="shared" si="1600"/>
        <v>0.89171</v>
      </c>
      <c r="JP68" s="18">
        <f t="shared" ref="JP68" si="1735">SUM(JP71:JP96)</f>
        <v>1260</v>
      </c>
      <c r="JQ68" s="4"/>
      <c r="JR68" s="103">
        <v>816.5</v>
      </c>
      <c r="JS68" s="138">
        <f t="shared" si="1603"/>
        <v>0.64801587000000005</v>
      </c>
      <c r="JT68" s="111">
        <f t="shared" ref="JT68" si="1736">IF(JW68&gt;0,JW68/JR68,0)</f>
        <v>2150</v>
      </c>
      <c r="JU68" s="139">
        <f t="shared" si="1604"/>
        <v>1393.2341200000001</v>
      </c>
      <c r="JV68" s="111">
        <f t="shared" si="1605"/>
        <v>1755474.99</v>
      </c>
      <c r="JW68" s="103">
        <v>1755475</v>
      </c>
      <c r="JX68" s="140">
        <f t="shared" ref="JX68" si="1737">JW68-JV68</f>
        <v>0.01</v>
      </c>
      <c r="JY68" s="141">
        <f t="shared" si="1606"/>
        <v>1.0405800000000001</v>
      </c>
      <c r="JZ68" s="18">
        <f t="shared" ref="JZ68" si="1738">SUM(JZ71:JZ96)</f>
        <v>1119</v>
      </c>
      <c r="KA68" s="4"/>
      <c r="KB68" s="103">
        <v>612.55999999999995</v>
      </c>
      <c r="KC68" s="138">
        <f t="shared" si="1609"/>
        <v>0.54741733999999997</v>
      </c>
      <c r="KD68" s="111">
        <f t="shared" ref="KD68" si="1739">IF(KG68&gt;0,KG68/KB68,0)</f>
        <v>2017.28</v>
      </c>
      <c r="KE68" s="139">
        <f t="shared" si="1610"/>
        <v>1104.29405</v>
      </c>
      <c r="KF68" s="111">
        <f t="shared" si="1611"/>
        <v>1235705.04</v>
      </c>
      <c r="KG68" s="103">
        <v>1235705.04</v>
      </c>
      <c r="KH68" s="140">
        <f t="shared" ref="KH68" si="1740">KG68-KF68</f>
        <v>0</v>
      </c>
      <c r="KI68" s="141">
        <f t="shared" si="1612"/>
        <v>0.82477999999999996</v>
      </c>
      <c r="KJ68" s="18">
        <f t="shared" ref="KJ68" si="1741">SUM(KJ71:KJ96)</f>
        <v>1271</v>
      </c>
      <c r="KK68" s="4"/>
      <c r="KL68" s="103">
        <v>696.95</v>
      </c>
      <c r="KM68" s="138">
        <f t="shared" si="1616"/>
        <v>0.54834775999999996</v>
      </c>
      <c r="KN68" s="111">
        <f t="shared" ref="KN68" si="1742">IF(KQ68&gt;0,KQ68/KL68,0)</f>
        <v>2150</v>
      </c>
      <c r="KO68" s="139">
        <f t="shared" si="1618"/>
        <v>1178.94768</v>
      </c>
      <c r="KP68" s="111">
        <f t="shared" si="1619"/>
        <v>1498442.5</v>
      </c>
      <c r="KQ68" s="103">
        <v>1498442.5</v>
      </c>
      <c r="KR68" s="140">
        <f t="shared" ref="KR68" si="1743">KQ68-KP68</f>
        <v>0</v>
      </c>
      <c r="KS68" s="141">
        <f t="shared" si="1620"/>
        <v>0.88053999999999999</v>
      </c>
      <c r="KT68" s="18">
        <f t="shared" ref="KT68" si="1744">SUM(KT71:KT96)</f>
        <v>0</v>
      </c>
      <c r="KU68" s="4"/>
      <c r="KV68" s="103"/>
      <c r="KW68" s="138">
        <f t="shared" si="1623"/>
        <v>0</v>
      </c>
      <c r="KX68" s="111">
        <f t="shared" ref="KX68" si="1745">IF(LA68&gt;0,LA68/KV68,0)</f>
        <v>0</v>
      </c>
      <c r="KY68" s="139">
        <f t="shared" si="1624"/>
        <v>0</v>
      </c>
      <c r="KZ68" s="111">
        <f t="shared" si="1625"/>
        <v>0</v>
      </c>
      <c r="LA68" s="103"/>
      <c r="LB68" s="140">
        <f t="shared" ref="LB68" si="1746">LA68-KZ68</f>
        <v>0</v>
      </c>
      <c r="LC68" s="141">
        <f t="shared" si="1626"/>
        <v>0</v>
      </c>
      <c r="LD68" s="18">
        <f>SUM(LD71:LD96)</f>
        <v>26538</v>
      </c>
      <c r="LE68" s="4"/>
      <c r="LF68" s="146">
        <f>H68+R68+AB68+AL68+AV68+BF68+BP68+BZ68+CJ68+CT68+DD68+DN68+DX68+EH68+ER68+FB68+FL68+FV68+GF68+GP68+GZ68+HJ68+HT68+ID68+IN68+IX68+JH68+JR68+KB68+KL68+KV68</f>
        <v>15402.26</v>
      </c>
      <c r="LG68" s="138">
        <f>IF(LD68&gt;0,LF68/LD68,0)</f>
        <v>0.58038511000000004</v>
      </c>
      <c r="LH68" s="111">
        <f>IF(LK68&gt;0,LK68/LF68,0)</f>
        <v>2306.91</v>
      </c>
      <c r="LI68" s="139">
        <f>LG68*LH68</f>
        <v>1338.8962100000001</v>
      </c>
      <c r="LJ68" s="111">
        <f>LI68*LD68</f>
        <v>35531627.619999997</v>
      </c>
      <c r="LK68" s="146">
        <f>M68+W68+AG68+AQ68+BA68+BK68+BU68+CE68+CO68+CY68+DI68+DS68+EC68+EM68+EW68+FG68+FQ68+GA68+GK68+GU68+HE68+HO68+HY68+II68+IS68+JC68+JM68+JW68+KG68+KQ68+LA68</f>
        <v>35531609.609999999</v>
      </c>
      <c r="LL68" s="140">
        <f>LK68-LJ68</f>
        <v>-18.010000000000002</v>
      </c>
    </row>
    <row r="69" spans="1:324" s="133" customFormat="1">
      <c r="A69" s="131"/>
      <c r="B69" s="132" t="s">
        <v>459</v>
      </c>
      <c r="C69" s="132"/>
      <c r="D69" s="132"/>
      <c r="E69" s="132"/>
      <c r="F69" s="142"/>
      <c r="G69" s="132"/>
      <c r="H69" s="140">
        <f>H68-(SUM(H71:H96))</f>
        <v>0</v>
      </c>
      <c r="I69" s="143"/>
      <c r="J69" s="140"/>
      <c r="K69" s="144"/>
      <c r="L69" s="140">
        <f>L68-(SUM(L71:L96))</f>
        <v>0</v>
      </c>
      <c r="M69" s="140"/>
      <c r="N69" s="140"/>
      <c r="O69" s="132"/>
      <c r="P69" s="142"/>
      <c r="Q69" s="132"/>
      <c r="R69" s="140">
        <f t="shared" ref="R69" si="1747">R68-(SUM(R71:R96))</f>
        <v>-0.01</v>
      </c>
      <c r="S69" s="143"/>
      <c r="T69" s="140"/>
      <c r="U69" s="144"/>
      <c r="V69" s="140">
        <f t="shared" ref="V69" si="1748">V68-(SUM(V71:V96))</f>
        <v>-23.09</v>
      </c>
      <c r="W69" s="140"/>
      <c r="X69" s="140"/>
      <c r="Y69" s="132"/>
      <c r="Z69" s="142"/>
      <c r="AA69" s="132"/>
      <c r="AB69" s="140">
        <f t="shared" ref="AB69" si="1749">AB68-(SUM(AB71:AB96))</f>
        <v>0.01</v>
      </c>
      <c r="AC69" s="143"/>
      <c r="AD69" s="140"/>
      <c r="AE69" s="144"/>
      <c r="AF69" s="140">
        <f t="shared" ref="AF69" si="1750">AF68-(SUM(AF71:AF96))</f>
        <v>21.5</v>
      </c>
      <c r="AG69" s="140"/>
      <c r="AH69" s="140"/>
      <c r="AI69" s="132"/>
      <c r="AJ69" s="142"/>
      <c r="AK69" s="132"/>
      <c r="AL69" s="140">
        <f t="shared" ref="AL69" si="1751">AL68-(SUM(AL71:AL96))</f>
        <v>0</v>
      </c>
      <c r="AM69" s="143"/>
      <c r="AN69" s="140"/>
      <c r="AO69" s="144"/>
      <c r="AP69" s="140">
        <f t="shared" ref="AP69" si="1752">AP68-(SUM(AP71:AP96))</f>
        <v>-0.01</v>
      </c>
      <c r="AQ69" s="140"/>
      <c r="AR69" s="140"/>
      <c r="AS69" s="132"/>
      <c r="AT69" s="142"/>
      <c r="AU69" s="132"/>
      <c r="AV69" s="140">
        <f t="shared" ref="AV69" si="1753">AV68-(SUM(AV71:AV96))</f>
        <v>0.01</v>
      </c>
      <c r="AW69" s="143"/>
      <c r="AX69" s="140"/>
      <c r="AY69" s="144"/>
      <c r="AZ69" s="140">
        <f t="shared" ref="AZ69" si="1754">AZ68-(SUM(AZ71:AZ96))</f>
        <v>19.09</v>
      </c>
      <c r="BA69" s="140"/>
      <c r="BB69" s="140"/>
      <c r="BC69" s="132"/>
      <c r="BD69" s="142"/>
      <c r="BE69" s="132"/>
      <c r="BF69" s="140">
        <f t="shared" ref="BF69" si="1755">BF68-(SUM(BF71:BF96))</f>
        <v>0.01</v>
      </c>
      <c r="BG69" s="143"/>
      <c r="BH69" s="140"/>
      <c r="BI69" s="144"/>
      <c r="BJ69" s="140">
        <f t="shared" ref="BJ69" si="1756">BJ68-(SUM(BJ71:BJ96))</f>
        <v>28.29</v>
      </c>
      <c r="BK69" s="140"/>
      <c r="BL69" s="140"/>
      <c r="BM69" s="132"/>
      <c r="BN69" s="142"/>
      <c r="BO69" s="132"/>
      <c r="BP69" s="140">
        <f t="shared" ref="BP69" si="1757">BP68-(SUM(BP71:BP96))</f>
        <v>0</v>
      </c>
      <c r="BQ69" s="143"/>
      <c r="BR69" s="140"/>
      <c r="BS69" s="144"/>
      <c r="BT69" s="140">
        <f t="shared" ref="BT69" si="1758">BT68-(SUM(BT71:BT96))</f>
        <v>0</v>
      </c>
      <c r="BU69" s="140"/>
      <c r="BV69" s="140"/>
      <c r="BW69" s="132"/>
      <c r="BX69" s="142"/>
      <c r="BY69" s="132"/>
      <c r="BZ69" s="140">
        <f t="shared" ref="BZ69" si="1759">BZ68-(SUM(BZ71:BZ96))</f>
        <v>0</v>
      </c>
      <c r="CA69" s="143"/>
      <c r="CB69" s="140"/>
      <c r="CC69" s="144"/>
      <c r="CD69" s="140">
        <f t="shared" ref="CD69" si="1760">CD68-(SUM(CD71:CD96))</f>
        <v>0.01</v>
      </c>
      <c r="CE69" s="140"/>
      <c r="CF69" s="140"/>
      <c r="CG69" s="132"/>
      <c r="CH69" s="142"/>
      <c r="CI69" s="132"/>
      <c r="CJ69" s="140">
        <f t="shared" ref="CJ69" si="1761">CJ68-(SUM(CJ71:CJ96))</f>
        <v>0.01</v>
      </c>
      <c r="CK69" s="143"/>
      <c r="CL69" s="140"/>
      <c r="CM69" s="144"/>
      <c r="CN69" s="140">
        <f t="shared" ref="CN69" si="1762">CN68-(SUM(CN71:CN96))</f>
        <v>21.5</v>
      </c>
      <c r="CO69" s="140"/>
      <c r="CP69" s="140"/>
      <c r="CQ69" s="132"/>
      <c r="CR69" s="142"/>
      <c r="CS69" s="132"/>
      <c r="CT69" s="140">
        <f t="shared" ref="CT69" si="1763">CT68-(SUM(CT71:CT96))</f>
        <v>0</v>
      </c>
      <c r="CU69" s="143"/>
      <c r="CV69" s="140"/>
      <c r="CW69" s="144"/>
      <c r="CX69" s="140">
        <f t="shared" ref="CX69" si="1764">CX68-(SUM(CX71:CX96))</f>
        <v>0</v>
      </c>
      <c r="CY69" s="140"/>
      <c r="CZ69" s="140"/>
      <c r="DA69" s="132"/>
      <c r="DB69" s="142"/>
      <c r="DC69" s="132"/>
      <c r="DD69" s="140">
        <f t="shared" ref="DD69" si="1765">DD68-(SUM(DD71:DD96))</f>
        <v>0</v>
      </c>
      <c r="DE69" s="143"/>
      <c r="DF69" s="140"/>
      <c r="DG69" s="144"/>
      <c r="DH69" s="140">
        <f t="shared" ref="DH69" si="1766">DH68-(SUM(DH71:DH96))</f>
        <v>0.01</v>
      </c>
      <c r="DI69" s="140"/>
      <c r="DJ69" s="140"/>
      <c r="DK69" s="132"/>
      <c r="DL69" s="142"/>
      <c r="DM69" s="132"/>
      <c r="DN69" s="140">
        <f t="shared" ref="DN69" si="1767">DN68-(SUM(DN71:DN96))</f>
        <v>0</v>
      </c>
      <c r="DO69" s="143"/>
      <c r="DP69" s="140"/>
      <c r="DQ69" s="144"/>
      <c r="DR69" s="140">
        <f t="shared" ref="DR69" si="1768">DR68-(SUM(DR71:DR96))</f>
        <v>0</v>
      </c>
      <c r="DS69" s="140"/>
      <c r="DT69" s="140"/>
      <c r="DU69" s="132"/>
      <c r="DV69" s="142"/>
      <c r="DW69" s="132"/>
      <c r="DX69" s="140">
        <f t="shared" ref="DX69" si="1769">DX68-(SUM(DX71:DX96))</f>
        <v>0.01</v>
      </c>
      <c r="DY69" s="143"/>
      <c r="DZ69" s="140"/>
      <c r="EA69" s="144"/>
      <c r="EB69" s="140">
        <f t="shared" ref="EB69" si="1770">EB68-(SUM(EB71:EB96))</f>
        <v>21.49</v>
      </c>
      <c r="EC69" s="140"/>
      <c r="ED69" s="140"/>
      <c r="EE69" s="132"/>
      <c r="EF69" s="142"/>
      <c r="EG69" s="132"/>
      <c r="EH69" s="140">
        <f t="shared" ref="EH69" si="1771">EH68-(SUM(EH71:EH96))</f>
        <v>-0.01</v>
      </c>
      <c r="EI69" s="143"/>
      <c r="EJ69" s="140"/>
      <c r="EK69" s="144"/>
      <c r="EL69" s="140">
        <f t="shared" ref="EL69" si="1772">EL68-(SUM(EL71:EL96))</f>
        <v>-28.28</v>
      </c>
      <c r="EM69" s="140"/>
      <c r="EN69" s="140"/>
      <c r="EO69" s="132"/>
      <c r="EP69" s="142"/>
      <c r="EQ69" s="132"/>
      <c r="ER69" s="140">
        <f t="shared" ref="ER69" si="1773">ER68-(SUM(ER71:ER96))</f>
        <v>-0.01</v>
      </c>
      <c r="ES69" s="143"/>
      <c r="ET69" s="140"/>
      <c r="EU69" s="144"/>
      <c r="EV69" s="140">
        <f t="shared" ref="EV69" si="1774">EV68-(SUM(EV71:EV96))</f>
        <v>-28.3</v>
      </c>
      <c r="EW69" s="140"/>
      <c r="EX69" s="140"/>
      <c r="EY69" s="132"/>
      <c r="EZ69" s="142"/>
      <c r="FA69" s="132"/>
      <c r="FB69" s="140">
        <f t="shared" ref="FB69" si="1775">FB68-(SUM(FB71:FB96))</f>
        <v>0</v>
      </c>
      <c r="FC69" s="143"/>
      <c r="FD69" s="140"/>
      <c r="FE69" s="144"/>
      <c r="FF69" s="140">
        <f t="shared" ref="FF69" si="1776">FF68-(SUM(FF71:FF96))</f>
        <v>0</v>
      </c>
      <c r="FG69" s="140"/>
      <c r="FH69" s="140"/>
      <c r="FI69" s="132"/>
      <c r="FJ69" s="142"/>
      <c r="FK69" s="132"/>
      <c r="FL69" s="140">
        <f t="shared" ref="FL69" si="1777">FL68-(SUM(FL71:FL96))</f>
        <v>-0.01</v>
      </c>
      <c r="FM69" s="143"/>
      <c r="FN69" s="140"/>
      <c r="FO69" s="144"/>
      <c r="FP69" s="140">
        <f t="shared" ref="FP69" si="1778">FP68-(SUM(FP71:FP96))</f>
        <v>-28.29</v>
      </c>
      <c r="FQ69" s="140"/>
      <c r="FR69" s="140"/>
      <c r="FS69" s="132"/>
      <c r="FT69" s="142"/>
      <c r="FU69" s="132"/>
      <c r="FV69" s="140">
        <f t="shared" ref="FV69" si="1779">FV68-(SUM(FV71:FV96))</f>
        <v>0</v>
      </c>
      <c r="FW69" s="143"/>
      <c r="FX69" s="140"/>
      <c r="FY69" s="144"/>
      <c r="FZ69" s="140">
        <f t="shared" ref="FZ69" si="1780">FZ68-(SUM(FZ71:FZ96))</f>
        <v>0.01</v>
      </c>
      <c r="GA69" s="140"/>
      <c r="GB69" s="140"/>
      <c r="GC69" s="132"/>
      <c r="GD69" s="142"/>
      <c r="GE69" s="132"/>
      <c r="GF69" s="140">
        <f t="shared" ref="GF69" si="1781">GF68-(SUM(GF71:GF96))</f>
        <v>0</v>
      </c>
      <c r="GG69" s="143"/>
      <c r="GH69" s="140"/>
      <c r="GI69" s="144"/>
      <c r="GJ69" s="140">
        <f t="shared" ref="GJ69" si="1782">GJ68-(SUM(GJ71:GJ96))</f>
        <v>0</v>
      </c>
      <c r="GK69" s="140"/>
      <c r="GL69" s="140"/>
      <c r="GM69" s="132"/>
      <c r="GN69" s="142"/>
      <c r="GO69" s="132"/>
      <c r="GP69" s="140">
        <f t="shared" ref="GP69" si="1783">GP68-(SUM(GP71:GP96))</f>
        <v>0</v>
      </c>
      <c r="GQ69" s="143"/>
      <c r="GR69" s="140"/>
      <c r="GS69" s="144"/>
      <c r="GT69" s="140">
        <f t="shared" ref="GT69" si="1784">GT68-(SUM(GT71:GT96))</f>
        <v>0</v>
      </c>
      <c r="GU69" s="140"/>
      <c r="GV69" s="140"/>
      <c r="GW69" s="132"/>
      <c r="GX69" s="142"/>
      <c r="GY69" s="132"/>
      <c r="GZ69" s="140">
        <f t="shared" ref="GZ69" si="1785">GZ68-(SUM(GZ71:GZ96))</f>
        <v>0</v>
      </c>
      <c r="HA69" s="143"/>
      <c r="HB69" s="140"/>
      <c r="HC69" s="144"/>
      <c r="HD69" s="140">
        <f t="shared" ref="HD69" si="1786">HD68-(SUM(HD71:HD96))</f>
        <v>0</v>
      </c>
      <c r="HE69" s="140"/>
      <c r="HF69" s="140"/>
      <c r="HG69" s="132"/>
      <c r="HH69" s="142"/>
      <c r="HI69" s="132"/>
      <c r="HJ69" s="140">
        <f t="shared" ref="HJ69" si="1787">HJ68-(SUM(HJ71:HJ96))</f>
        <v>0.02</v>
      </c>
      <c r="HK69" s="143"/>
      <c r="HL69" s="140"/>
      <c r="HM69" s="144"/>
      <c r="HN69" s="140">
        <f t="shared" ref="HN69" si="1788">HN68-(SUM(HN71:HN96))</f>
        <v>43.02</v>
      </c>
      <c r="HO69" s="140"/>
      <c r="HP69" s="140"/>
      <c r="HQ69" s="132"/>
      <c r="HR69" s="142"/>
      <c r="HS69" s="132"/>
      <c r="HT69" s="140">
        <f t="shared" ref="HT69" si="1789">HT68-(SUM(HT71:HT96))</f>
        <v>0.01</v>
      </c>
      <c r="HU69" s="143"/>
      <c r="HV69" s="140"/>
      <c r="HW69" s="144"/>
      <c r="HX69" s="140">
        <f t="shared" ref="HX69" si="1790">HX68-(SUM(HX71:HX96))</f>
        <v>28.29</v>
      </c>
      <c r="HY69" s="140"/>
      <c r="HZ69" s="140"/>
      <c r="IA69" s="132"/>
      <c r="IB69" s="142"/>
      <c r="IC69" s="132"/>
      <c r="ID69" s="140">
        <f t="shared" ref="ID69" si="1791">ID68-(SUM(ID71:ID96))</f>
        <v>0.02</v>
      </c>
      <c r="IE69" s="143"/>
      <c r="IF69" s="140"/>
      <c r="IG69" s="144"/>
      <c r="IH69" s="140">
        <f t="shared" ref="IH69" si="1792">IH68-(SUM(IH71:IH96))</f>
        <v>56.6</v>
      </c>
      <c r="II69" s="140"/>
      <c r="IJ69" s="140"/>
      <c r="IK69" s="132"/>
      <c r="IL69" s="142"/>
      <c r="IM69" s="132"/>
      <c r="IN69" s="140">
        <f t="shared" ref="IN69" si="1793">IN68-(SUM(IN71:IN96))</f>
        <v>-0.01</v>
      </c>
      <c r="IO69" s="143"/>
      <c r="IP69" s="140"/>
      <c r="IQ69" s="144"/>
      <c r="IR69" s="140">
        <f t="shared" ref="IR69" si="1794">IR68-(SUM(IR71:IR96))</f>
        <v>-21.52</v>
      </c>
      <c r="IS69" s="140"/>
      <c r="IT69" s="140"/>
      <c r="IU69" s="132"/>
      <c r="IV69" s="142"/>
      <c r="IW69" s="132"/>
      <c r="IX69" s="140">
        <f t="shared" ref="IX69" si="1795">IX68-(SUM(IX71:IX96))</f>
        <v>0.01</v>
      </c>
      <c r="IY69" s="143"/>
      <c r="IZ69" s="140"/>
      <c r="JA69" s="144"/>
      <c r="JB69" s="140">
        <f t="shared" ref="JB69" si="1796">JB68-(SUM(JB71:JB96))</f>
        <v>20.149999999999999</v>
      </c>
      <c r="JC69" s="140"/>
      <c r="JD69" s="140"/>
      <c r="JE69" s="132"/>
      <c r="JF69" s="142"/>
      <c r="JG69" s="132"/>
      <c r="JH69" s="140">
        <f t="shared" ref="JH69" si="1797">JH68-(SUM(JH71:JH96))</f>
        <v>-0.01</v>
      </c>
      <c r="JI69" s="143"/>
      <c r="JJ69" s="140"/>
      <c r="JK69" s="144"/>
      <c r="JL69" s="140">
        <f t="shared" ref="JL69" si="1798">JL68-(SUM(JL71:JL96))</f>
        <v>-21.51</v>
      </c>
      <c r="JM69" s="140"/>
      <c r="JN69" s="140"/>
      <c r="JO69" s="132"/>
      <c r="JP69" s="142"/>
      <c r="JQ69" s="132"/>
      <c r="JR69" s="140">
        <f t="shared" ref="JR69" si="1799">JR68-(SUM(JR71:JR96))</f>
        <v>-0.01</v>
      </c>
      <c r="JS69" s="143"/>
      <c r="JT69" s="140"/>
      <c r="JU69" s="144"/>
      <c r="JV69" s="140">
        <f t="shared" ref="JV69" si="1800">JV68-(SUM(JV71:JV96))</f>
        <v>-21.51</v>
      </c>
      <c r="JW69" s="140"/>
      <c r="JX69" s="140"/>
      <c r="JY69" s="132"/>
      <c r="JZ69" s="142"/>
      <c r="KA69" s="132"/>
      <c r="KB69" s="140">
        <f t="shared" ref="KB69" si="1801">KB68-(SUM(KB71:KB96))</f>
        <v>0</v>
      </c>
      <c r="KC69" s="143"/>
      <c r="KD69" s="140"/>
      <c r="KE69" s="144"/>
      <c r="KF69" s="140">
        <f t="shared" ref="KF69" si="1802">KF68-(SUM(KF71:KF96))</f>
        <v>0.01</v>
      </c>
      <c r="KG69" s="140"/>
      <c r="KH69" s="140"/>
      <c r="KI69" s="132"/>
      <c r="KJ69" s="142"/>
      <c r="KK69" s="132"/>
      <c r="KL69" s="140">
        <f t="shared" ref="KL69" si="1803">KL68-(SUM(KL71:KL96))</f>
        <v>0.01</v>
      </c>
      <c r="KM69" s="143"/>
      <c r="KN69" s="140"/>
      <c r="KO69" s="144"/>
      <c r="KP69" s="140">
        <f t="shared" ref="KP69" si="1804">KP68-(SUM(KP71:KP96))</f>
        <v>21.51</v>
      </c>
      <c r="KQ69" s="140"/>
      <c r="KR69" s="140"/>
      <c r="KS69" s="132"/>
      <c r="KT69" s="142"/>
      <c r="KU69" s="132"/>
      <c r="KV69" s="140" t="e">
        <f t="shared" ref="KV69" si="1805">KV68-(SUM(KV71:KV96))</f>
        <v>#DIV/0!</v>
      </c>
      <c r="KW69" s="143"/>
      <c r="KX69" s="140"/>
      <c r="KY69" s="144"/>
      <c r="KZ69" s="140">
        <f t="shared" ref="KZ69" si="1806">KZ68-(SUM(KZ71:KZ96))</f>
        <v>0</v>
      </c>
      <c r="LA69" s="140"/>
      <c r="LB69" s="140"/>
      <c r="LC69" s="132"/>
      <c r="LD69" s="142"/>
      <c r="LE69" s="132"/>
      <c r="LF69" s="140">
        <f>LF68-(SUM(LF71:LF96))</f>
        <v>-0.03</v>
      </c>
      <c r="LG69" s="143"/>
      <c r="LH69" s="140"/>
      <c r="LI69" s="144"/>
      <c r="LJ69" s="140">
        <f>LJ68-(SUM(LJ71:LJ96))</f>
        <v>-69.34</v>
      </c>
      <c r="LK69" s="140"/>
      <c r="LL69" s="140"/>
    </row>
    <row r="70" spans="1:324" s="133" customFormat="1">
      <c r="A70" s="610"/>
      <c r="B70" s="610" t="s">
        <v>1158</v>
      </c>
      <c r="C70" s="132"/>
      <c r="D70" s="132"/>
      <c r="E70" s="132"/>
      <c r="F70" s="142"/>
      <c r="G70" s="132"/>
      <c r="H70" s="140"/>
      <c r="I70" s="143"/>
      <c r="J70" s="140"/>
      <c r="K70" s="144"/>
      <c r="L70" s="140"/>
      <c r="M70" s="140"/>
      <c r="N70" s="140"/>
      <c r="O70" s="132"/>
      <c r="P70" s="142"/>
      <c r="Q70" s="132"/>
      <c r="R70" s="140"/>
      <c r="S70" s="143"/>
      <c r="T70" s="140"/>
      <c r="U70" s="144"/>
      <c r="V70" s="140"/>
      <c r="W70" s="140"/>
      <c r="X70" s="140"/>
      <c r="Y70" s="132"/>
      <c r="Z70" s="142"/>
      <c r="AA70" s="132"/>
      <c r="AB70" s="140"/>
      <c r="AC70" s="143"/>
      <c r="AD70" s="140"/>
      <c r="AE70" s="144"/>
      <c r="AF70" s="140"/>
      <c r="AG70" s="140"/>
      <c r="AH70" s="140"/>
      <c r="AI70" s="132"/>
      <c r="AJ70" s="142"/>
      <c r="AK70" s="132"/>
      <c r="AL70" s="140"/>
      <c r="AM70" s="143"/>
      <c r="AN70" s="140"/>
      <c r="AO70" s="144"/>
      <c r="AP70" s="140"/>
      <c r="AQ70" s="140"/>
      <c r="AR70" s="140"/>
      <c r="AS70" s="132"/>
      <c r="AT70" s="142"/>
      <c r="AU70" s="132"/>
      <c r="AV70" s="140"/>
      <c r="AW70" s="143"/>
      <c r="AX70" s="140"/>
      <c r="AY70" s="144"/>
      <c r="AZ70" s="140"/>
      <c r="BA70" s="140"/>
      <c r="BB70" s="140"/>
      <c r="BC70" s="132"/>
      <c r="BD70" s="142"/>
      <c r="BE70" s="132"/>
      <c r="BF70" s="140"/>
      <c r="BG70" s="143"/>
      <c r="BH70" s="140"/>
      <c r="BI70" s="144"/>
      <c r="BJ70" s="140"/>
      <c r="BK70" s="140"/>
      <c r="BL70" s="140"/>
      <c r="BM70" s="132"/>
      <c r="BN70" s="142"/>
      <c r="BO70" s="132"/>
      <c r="BP70" s="140"/>
      <c r="BQ70" s="143"/>
      <c r="BR70" s="140"/>
      <c r="BS70" s="144"/>
      <c r="BT70" s="140"/>
      <c r="BU70" s="140"/>
      <c r="BV70" s="140"/>
      <c r="BW70" s="132"/>
      <c r="BX70" s="142"/>
      <c r="BY70" s="132"/>
      <c r="BZ70" s="140"/>
      <c r="CA70" s="143"/>
      <c r="CB70" s="140"/>
      <c r="CC70" s="144"/>
      <c r="CD70" s="140"/>
      <c r="CE70" s="140"/>
      <c r="CF70" s="140"/>
      <c r="CG70" s="132"/>
      <c r="CH70" s="142"/>
      <c r="CI70" s="132"/>
      <c r="CJ70" s="140"/>
      <c r="CK70" s="143"/>
      <c r="CL70" s="140"/>
      <c r="CM70" s="144"/>
      <c r="CN70" s="140"/>
      <c r="CO70" s="140"/>
      <c r="CP70" s="140"/>
      <c r="CQ70" s="132"/>
      <c r="CR70" s="142"/>
      <c r="CS70" s="132"/>
      <c r="CT70" s="140"/>
      <c r="CU70" s="143"/>
      <c r="CV70" s="140"/>
      <c r="CW70" s="144"/>
      <c r="CX70" s="140"/>
      <c r="CY70" s="140"/>
      <c r="CZ70" s="140"/>
      <c r="DA70" s="132"/>
      <c r="DB70" s="142"/>
      <c r="DC70" s="132"/>
      <c r="DD70" s="140"/>
      <c r="DE70" s="143"/>
      <c r="DF70" s="140"/>
      <c r="DG70" s="144"/>
      <c r="DH70" s="140"/>
      <c r="DI70" s="140"/>
      <c r="DJ70" s="140"/>
      <c r="DK70" s="132"/>
      <c r="DL70" s="142"/>
      <c r="DM70" s="132"/>
      <c r="DN70" s="140"/>
      <c r="DO70" s="143"/>
      <c r="DP70" s="140"/>
      <c r="DQ70" s="144"/>
      <c r="DR70" s="140"/>
      <c r="DS70" s="140"/>
      <c r="DT70" s="140"/>
      <c r="DU70" s="132"/>
      <c r="DV70" s="142"/>
      <c r="DW70" s="132"/>
      <c r="DX70" s="140"/>
      <c r="DY70" s="143"/>
      <c r="DZ70" s="140"/>
      <c r="EA70" s="144"/>
      <c r="EB70" s="140"/>
      <c r="EC70" s="140"/>
      <c r="ED70" s="140"/>
      <c r="EE70" s="132"/>
      <c r="EF70" s="142"/>
      <c r="EG70" s="132"/>
      <c r="EH70" s="140"/>
      <c r="EI70" s="143"/>
      <c r="EJ70" s="140"/>
      <c r="EK70" s="144"/>
      <c r="EL70" s="140"/>
      <c r="EM70" s="140"/>
      <c r="EN70" s="140"/>
      <c r="EO70" s="132"/>
      <c r="EP70" s="142"/>
      <c r="EQ70" s="132"/>
      <c r="ER70" s="140"/>
      <c r="ES70" s="143"/>
      <c r="ET70" s="140"/>
      <c r="EU70" s="144"/>
      <c r="EV70" s="140"/>
      <c r="EW70" s="140"/>
      <c r="EX70" s="140"/>
      <c r="EY70" s="132"/>
      <c r="EZ70" s="142"/>
      <c r="FA70" s="132"/>
      <c r="FB70" s="140"/>
      <c r="FC70" s="143"/>
      <c r="FD70" s="140"/>
      <c r="FE70" s="144"/>
      <c r="FF70" s="140"/>
      <c r="FG70" s="140"/>
      <c r="FH70" s="140"/>
      <c r="FI70" s="132"/>
      <c r="FJ70" s="142"/>
      <c r="FK70" s="132"/>
      <c r="FL70" s="140"/>
      <c r="FM70" s="143"/>
      <c r="FN70" s="140"/>
      <c r="FO70" s="144"/>
      <c r="FP70" s="140"/>
      <c r="FQ70" s="140"/>
      <c r="FR70" s="140"/>
      <c r="FS70" s="132"/>
      <c r="FT70" s="142"/>
      <c r="FU70" s="132"/>
      <c r="FV70" s="140"/>
      <c r="FW70" s="143"/>
      <c r="FX70" s="140"/>
      <c r="FY70" s="144"/>
      <c r="FZ70" s="140"/>
      <c r="GA70" s="140"/>
      <c r="GB70" s="140"/>
      <c r="GC70" s="132"/>
      <c r="GD70" s="142"/>
      <c r="GE70" s="132"/>
      <c r="GF70" s="140"/>
      <c r="GG70" s="143"/>
      <c r="GH70" s="140"/>
      <c r="GI70" s="144"/>
      <c r="GJ70" s="140"/>
      <c r="GK70" s="140"/>
      <c r="GL70" s="140"/>
      <c r="GM70" s="132"/>
      <c r="GN70" s="142"/>
      <c r="GO70" s="132"/>
      <c r="GP70" s="140"/>
      <c r="GQ70" s="143"/>
      <c r="GR70" s="140"/>
      <c r="GS70" s="144"/>
      <c r="GT70" s="140"/>
      <c r="GU70" s="140"/>
      <c r="GV70" s="140"/>
      <c r="GW70" s="132"/>
      <c r="GX70" s="142"/>
      <c r="GY70" s="132"/>
      <c r="GZ70" s="140"/>
      <c r="HA70" s="143"/>
      <c r="HB70" s="140"/>
      <c r="HC70" s="144"/>
      <c r="HD70" s="140"/>
      <c r="HE70" s="140"/>
      <c r="HF70" s="140"/>
      <c r="HG70" s="132"/>
      <c r="HH70" s="142"/>
      <c r="HI70" s="132"/>
      <c r="HJ70" s="140"/>
      <c r="HK70" s="143"/>
      <c r="HL70" s="140"/>
      <c r="HM70" s="144"/>
      <c r="HN70" s="140"/>
      <c r="HO70" s="140"/>
      <c r="HP70" s="140"/>
      <c r="HQ70" s="132"/>
      <c r="HR70" s="142"/>
      <c r="HS70" s="132"/>
      <c r="HT70" s="140"/>
      <c r="HU70" s="143"/>
      <c r="HV70" s="140"/>
      <c r="HW70" s="144"/>
      <c r="HX70" s="140"/>
      <c r="HY70" s="140"/>
      <c r="HZ70" s="140"/>
      <c r="IA70" s="132"/>
      <c r="IB70" s="142"/>
      <c r="IC70" s="132"/>
      <c r="ID70" s="140"/>
      <c r="IE70" s="143"/>
      <c r="IF70" s="140"/>
      <c r="IG70" s="144"/>
      <c r="IH70" s="140"/>
      <c r="II70" s="140"/>
      <c r="IJ70" s="140"/>
      <c r="IK70" s="132"/>
      <c r="IL70" s="142"/>
      <c r="IM70" s="132"/>
      <c r="IN70" s="140"/>
      <c r="IO70" s="143"/>
      <c r="IP70" s="140"/>
      <c r="IQ70" s="144"/>
      <c r="IR70" s="140"/>
      <c r="IS70" s="140"/>
      <c r="IT70" s="140"/>
      <c r="IU70" s="132"/>
      <c r="IV70" s="142"/>
      <c r="IW70" s="132"/>
      <c r="IX70" s="140"/>
      <c r="IY70" s="143"/>
      <c r="IZ70" s="140"/>
      <c r="JA70" s="144"/>
      <c r="JB70" s="140"/>
      <c r="JC70" s="140"/>
      <c r="JD70" s="140"/>
      <c r="JE70" s="132"/>
      <c r="JF70" s="142"/>
      <c r="JG70" s="132"/>
      <c r="JH70" s="140"/>
      <c r="JI70" s="143"/>
      <c r="JJ70" s="140"/>
      <c r="JK70" s="144"/>
      <c r="JL70" s="140"/>
      <c r="JM70" s="140"/>
      <c r="JN70" s="140"/>
      <c r="JO70" s="132"/>
      <c r="JP70" s="142"/>
      <c r="JQ70" s="132"/>
      <c r="JR70" s="140"/>
      <c r="JS70" s="143"/>
      <c r="JT70" s="140"/>
      <c r="JU70" s="144"/>
      <c r="JV70" s="140"/>
      <c r="JW70" s="140"/>
      <c r="JX70" s="140"/>
      <c r="JY70" s="132"/>
      <c r="JZ70" s="142"/>
      <c r="KA70" s="132"/>
      <c r="KB70" s="140"/>
      <c r="KC70" s="143"/>
      <c r="KD70" s="140"/>
      <c r="KE70" s="144"/>
      <c r="KF70" s="140"/>
      <c r="KG70" s="140"/>
      <c r="KH70" s="140"/>
      <c r="KI70" s="132"/>
      <c r="KJ70" s="142"/>
      <c r="KK70" s="132"/>
      <c r="KL70" s="140"/>
      <c r="KM70" s="143"/>
      <c r="KN70" s="140"/>
      <c r="KO70" s="144"/>
      <c r="KP70" s="140"/>
      <c r="KQ70" s="140"/>
      <c r="KR70" s="140"/>
      <c r="KS70" s="132"/>
      <c r="KT70" s="142"/>
      <c r="KU70" s="132"/>
      <c r="KV70" s="140"/>
      <c r="KW70" s="143"/>
      <c r="KX70" s="140"/>
      <c r="KY70" s="144"/>
      <c r="KZ70" s="140"/>
      <c r="LA70" s="140"/>
      <c r="LB70" s="140"/>
      <c r="LC70" s="132"/>
      <c r="LD70" s="142"/>
      <c r="LE70" s="132"/>
      <c r="LF70" s="140"/>
      <c r="LG70" s="143"/>
      <c r="LH70" s="140"/>
      <c r="LI70" s="144"/>
      <c r="LJ70" s="140"/>
      <c r="LK70" s="140"/>
      <c r="LL70" s="140"/>
    </row>
    <row r="71" spans="1:324" ht="26.25" customHeight="1">
      <c r="A71" s="611"/>
      <c r="B71" s="12" t="s">
        <v>714</v>
      </c>
      <c r="C71" s="12" t="s">
        <v>839</v>
      </c>
      <c r="D71" s="12" t="s">
        <v>419</v>
      </c>
      <c r="E71" s="4" t="s">
        <v>34</v>
      </c>
      <c r="F71" s="323">
        <f t="shared" ref="F71:F78" si="1807">F13</f>
        <v>231</v>
      </c>
      <c r="G71" s="431">
        <f>F71/F$68</f>
        <v>0.37137999999999999</v>
      </c>
      <c r="H71" s="432">
        <f>H$68*G71</f>
        <v>92.85</v>
      </c>
      <c r="I71" s="138">
        <f t="shared" ref="I71:I96" si="1808">IF(F71&gt;0,H71/F71,0)</f>
        <v>0.40194805</v>
      </c>
      <c r="J71" s="433">
        <f>J$68</f>
        <v>2150</v>
      </c>
      <c r="K71" s="139">
        <f t="shared" ref="K71:K96" si="1809">I71*J71</f>
        <v>864.18831</v>
      </c>
      <c r="L71" s="111">
        <f t="shared" ref="L71:L96" si="1810">K71*F71</f>
        <v>199627.5</v>
      </c>
      <c r="M71" s="111"/>
      <c r="N71" s="140"/>
      <c r="O71" s="141">
        <f t="shared" ref="O71:O95" si="1811">K71/$LI71</f>
        <v>0.64544000000000001</v>
      </c>
      <c r="P71" s="323">
        <f t="shared" ref="P71:BX78" si="1812">P13</f>
        <v>461</v>
      </c>
      <c r="Q71" s="431">
        <f t="shared" ref="Q71:Q78" si="1813">P71/P$68</f>
        <v>0.42254999999999998</v>
      </c>
      <c r="R71" s="432">
        <f t="shared" ref="R71:R78" si="1814">R$68*Q71</f>
        <v>276.2</v>
      </c>
      <c r="S71" s="138">
        <f t="shared" ref="S71:S78" si="1815">IF(P71&gt;0,R71/P71,0)</f>
        <v>0.59913232000000005</v>
      </c>
      <c r="T71" s="433">
        <f t="shared" ref="T71:CB78" si="1816">T$68</f>
        <v>2308.41</v>
      </c>
      <c r="U71" s="139">
        <f t="shared" ref="U71:U78" si="1817">S71*T71</f>
        <v>1383.04304</v>
      </c>
      <c r="V71" s="111">
        <f t="shared" ref="V71:V78" si="1818">U71*P71</f>
        <v>637582.84</v>
      </c>
      <c r="W71" s="111"/>
      <c r="X71" s="140"/>
      <c r="Y71" s="141">
        <f t="shared" ref="Y71:Y78" si="1819">U71/$LI71</f>
        <v>1.0329600000000001</v>
      </c>
      <c r="Z71" s="323">
        <f t="shared" si="1812"/>
        <v>259</v>
      </c>
      <c r="AA71" s="431">
        <f t="shared" ref="AA71:AA78" si="1820">Z71/Z$68</f>
        <v>0.31241999999999998</v>
      </c>
      <c r="AB71" s="432">
        <f t="shared" ref="AB71:AB78" si="1821">AB$68*AA71</f>
        <v>124.36</v>
      </c>
      <c r="AC71" s="138">
        <f t="shared" ref="AC71:AC78" si="1822">IF(Z71&gt;0,AB71/Z71,0)</f>
        <v>0.48015444000000002</v>
      </c>
      <c r="AD71" s="433">
        <f t="shared" ref="AD71" si="1823">AD$68</f>
        <v>2150</v>
      </c>
      <c r="AE71" s="139">
        <f t="shared" ref="AE71:AE78" si="1824">AC71*AD71</f>
        <v>1032.33205</v>
      </c>
      <c r="AF71" s="111">
        <f t="shared" ref="AF71:AF78" si="1825">AE71*Z71</f>
        <v>267374</v>
      </c>
      <c r="AG71" s="111"/>
      <c r="AH71" s="140"/>
      <c r="AI71" s="141">
        <f t="shared" ref="AI71:AI78" si="1826">AE71/$LI71</f>
        <v>0.77102999999999999</v>
      </c>
      <c r="AJ71" s="323">
        <f t="shared" si="1812"/>
        <v>273</v>
      </c>
      <c r="AK71" s="431">
        <f t="shared" ref="AK71:AK78" si="1827">AJ71/AJ$68</f>
        <v>0.42523</v>
      </c>
      <c r="AL71" s="432">
        <f t="shared" ref="AL71:AL78" si="1828">AL$68*AK71</f>
        <v>154.47999999999999</v>
      </c>
      <c r="AM71" s="138">
        <f t="shared" ref="AM71:AM78" si="1829">IF(AJ71&gt;0,AL71/AJ71,0)</f>
        <v>0.56586080999999999</v>
      </c>
      <c r="AN71" s="433">
        <f t="shared" ref="AN71" si="1830">AN$68</f>
        <v>2150</v>
      </c>
      <c r="AO71" s="139">
        <f t="shared" ref="AO71:AO78" si="1831">AM71*AN71</f>
        <v>1216.6007400000001</v>
      </c>
      <c r="AP71" s="111">
        <f t="shared" ref="AP71:AP78" si="1832">AO71*AJ71</f>
        <v>332132</v>
      </c>
      <c r="AQ71" s="111"/>
      <c r="AR71" s="140"/>
      <c r="AS71" s="141">
        <f t="shared" ref="AS71:AS78" si="1833">AO71/$LI71</f>
        <v>0.90864999999999996</v>
      </c>
      <c r="AT71" s="323">
        <f t="shared" si="1812"/>
        <v>426</v>
      </c>
      <c r="AU71" s="431">
        <f t="shared" ref="AU71:AU78" si="1834">AT71/AT$68</f>
        <v>0.44607000000000002</v>
      </c>
      <c r="AV71" s="432">
        <f t="shared" ref="AV71:AV78" si="1835">AV$68*AU71</f>
        <v>190.53</v>
      </c>
      <c r="AW71" s="138">
        <f t="shared" ref="AW71:AW78" si="1836">IF(AT71&gt;0,AV71/AT71,0)</f>
        <v>0.44725352000000002</v>
      </c>
      <c r="AX71" s="433">
        <f t="shared" ref="AX71" si="1837">AX$68</f>
        <v>1908.38</v>
      </c>
      <c r="AY71" s="139">
        <f t="shared" ref="AY71:AY78" si="1838">AW71*AX71</f>
        <v>853.52967000000001</v>
      </c>
      <c r="AZ71" s="111">
        <f t="shared" ref="AZ71:AZ78" si="1839">AY71*AT71</f>
        <v>363603.64</v>
      </c>
      <c r="BA71" s="111"/>
      <c r="BB71" s="140"/>
      <c r="BC71" s="141">
        <f t="shared" ref="BC71:BC78" si="1840">AY71/$LI71</f>
        <v>0.63748000000000005</v>
      </c>
      <c r="BD71" s="323">
        <f t="shared" si="1812"/>
        <v>347</v>
      </c>
      <c r="BE71" s="431">
        <f t="shared" ref="BE71:BE78" si="1841">BD71/BD$68</f>
        <v>0.48531000000000002</v>
      </c>
      <c r="BF71" s="432">
        <f t="shared" ref="BF71:BF78" si="1842">BF$68*BE71</f>
        <v>159.85</v>
      </c>
      <c r="BG71" s="138">
        <f t="shared" ref="BG71:BG78" si="1843">IF(BD71&gt;0,BF71/BD71,0)</f>
        <v>0.46066281999999997</v>
      </c>
      <c r="BH71" s="433">
        <f t="shared" ref="BH71" si="1844">BH$68</f>
        <v>2830</v>
      </c>
      <c r="BI71" s="139">
        <f t="shared" ref="BI71:BI78" si="1845">BG71*BH71</f>
        <v>1303.67578</v>
      </c>
      <c r="BJ71" s="111">
        <f t="shared" ref="BJ71:BJ78" si="1846">BI71*BD71</f>
        <v>452375.5</v>
      </c>
      <c r="BK71" s="111"/>
      <c r="BL71" s="140"/>
      <c r="BM71" s="141">
        <f t="shared" ref="BM71:BM78" si="1847">BI71/$LI71</f>
        <v>0.97369000000000006</v>
      </c>
      <c r="BN71" s="323">
        <f t="shared" si="1812"/>
        <v>266</v>
      </c>
      <c r="BO71" s="431">
        <f t="shared" ref="BO71:BO78" si="1848">BN71/BN$68</f>
        <v>0.38775999999999999</v>
      </c>
      <c r="BP71" s="432">
        <f t="shared" ref="BP71:BP78" si="1849">BP$68*BO71</f>
        <v>141.72999999999999</v>
      </c>
      <c r="BQ71" s="138">
        <f t="shared" ref="BQ71:BQ78" si="1850">IF(BN71&gt;0,BP71/BN71,0)</f>
        <v>0.53281955000000003</v>
      </c>
      <c r="BR71" s="433">
        <f t="shared" ref="BR71" si="1851">BR$68</f>
        <v>2063.29</v>
      </c>
      <c r="BS71" s="139">
        <f t="shared" ref="BS71:BS78" si="1852">BQ71*BR71</f>
        <v>1099.3612499999999</v>
      </c>
      <c r="BT71" s="111">
        <f t="shared" ref="BT71:BT78" si="1853">BS71*BN71</f>
        <v>292430.09000000003</v>
      </c>
      <c r="BU71" s="111"/>
      <c r="BV71" s="140"/>
      <c r="BW71" s="141">
        <f t="shared" ref="BW71:BW78" si="1854">BS71/$LI71</f>
        <v>0.82108999999999999</v>
      </c>
      <c r="BX71" s="323">
        <f t="shared" si="1812"/>
        <v>331</v>
      </c>
      <c r="BY71" s="431">
        <f t="shared" ref="BY71:BY78" si="1855">BX71/BX$68</f>
        <v>0.39357999999999999</v>
      </c>
      <c r="BZ71" s="432">
        <f t="shared" ref="BZ71:BZ78" si="1856">BZ$68*BY71</f>
        <v>147.57</v>
      </c>
      <c r="CA71" s="138">
        <f t="shared" ref="CA71:CA78" si="1857">IF(BX71&gt;0,BZ71/BX71,0)</f>
        <v>0.44583082000000002</v>
      </c>
      <c r="CB71" s="433">
        <f t="shared" ref="CB71" si="1858">CB$68</f>
        <v>2150</v>
      </c>
      <c r="CC71" s="139">
        <f t="shared" ref="CC71:CC78" si="1859">CA71*CB71</f>
        <v>958.53625999999997</v>
      </c>
      <c r="CD71" s="111">
        <f t="shared" ref="CD71:CD78" si="1860">CC71*BX71</f>
        <v>317275.5</v>
      </c>
      <c r="CE71" s="111"/>
      <c r="CF71" s="140"/>
      <c r="CG71" s="141">
        <f t="shared" ref="CG71:CG78" si="1861">CC71/$LI71</f>
        <v>0.71591000000000005</v>
      </c>
      <c r="CH71" s="323">
        <f t="shared" ref="CH71:EP78" si="1862">CH13</f>
        <v>384</v>
      </c>
      <c r="CI71" s="431">
        <f t="shared" ref="CI71:CI78" si="1863">CH71/CH$68</f>
        <v>0.38208999999999999</v>
      </c>
      <c r="CJ71" s="432">
        <f t="shared" ref="CJ71:CJ78" si="1864">CJ$68*CI71</f>
        <v>180.3</v>
      </c>
      <c r="CK71" s="138">
        <f t="shared" ref="CK71:CK78" si="1865">IF(CH71&gt;0,CJ71/CH71,0)</f>
        <v>0.46953125000000001</v>
      </c>
      <c r="CL71" s="433">
        <f t="shared" ref="CL71:ET78" si="1866">CL$68</f>
        <v>2150</v>
      </c>
      <c r="CM71" s="139">
        <f t="shared" ref="CM71:CM78" si="1867">CK71*CL71</f>
        <v>1009.4921900000001</v>
      </c>
      <c r="CN71" s="111">
        <f t="shared" ref="CN71:CN78" si="1868">CM71*CH71</f>
        <v>387645</v>
      </c>
      <c r="CO71" s="111"/>
      <c r="CP71" s="140"/>
      <c r="CQ71" s="141">
        <f t="shared" ref="CQ71:CQ78" si="1869">CM71/$LI71</f>
        <v>0.75397000000000003</v>
      </c>
      <c r="CR71" s="323">
        <f t="shared" si="1862"/>
        <v>321</v>
      </c>
      <c r="CS71" s="431">
        <f t="shared" ref="CS71:CS78" si="1870">CR71/CR$68</f>
        <v>0.39777000000000001</v>
      </c>
      <c r="CT71" s="432">
        <f t="shared" ref="CT71:CT78" si="1871">CT$68*CS71</f>
        <v>195.25</v>
      </c>
      <c r="CU71" s="138">
        <f t="shared" ref="CU71:CU78" si="1872">IF(CR71&gt;0,CT71/CR71,0)</f>
        <v>0.60825545000000003</v>
      </c>
      <c r="CV71" s="433">
        <f t="shared" ref="CV71" si="1873">CV$68</f>
        <v>2830</v>
      </c>
      <c r="CW71" s="139">
        <f t="shared" ref="CW71:CW78" si="1874">CU71*CV71</f>
        <v>1721.36292</v>
      </c>
      <c r="CX71" s="111">
        <f t="shared" ref="CX71:CX78" si="1875">CW71*CR71</f>
        <v>552557.5</v>
      </c>
      <c r="CY71" s="111"/>
      <c r="CZ71" s="140"/>
      <c r="DA71" s="141">
        <f t="shared" ref="DA71:DA78" si="1876">CW71/$LI71</f>
        <v>1.28565</v>
      </c>
      <c r="DB71" s="323">
        <f t="shared" si="1862"/>
        <v>363</v>
      </c>
      <c r="DC71" s="431">
        <f t="shared" ref="DC71:DC78" si="1877">DB71/DB$68</f>
        <v>0.42605999999999999</v>
      </c>
      <c r="DD71" s="432">
        <f t="shared" ref="DD71:DD78" si="1878">DD$68*DC71</f>
        <v>255.06</v>
      </c>
      <c r="DE71" s="138">
        <f t="shared" ref="DE71:DE78" si="1879">IF(DB71&gt;0,DD71/DB71,0)</f>
        <v>0.70264462999999999</v>
      </c>
      <c r="DF71" s="433">
        <f t="shared" ref="DF71" si="1880">DF$68</f>
        <v>2150</v>
      </c>
      <c r="DG71" s="139">
        <f t="shared" ref="DG71:DG78" si="1881">DE71*DF71</f>
        <v>1510.68595</v>
      </c>
      <c r="DH71" s="111">
        <f t="shared" ref="DH71:DH78" si="1882">DG71*DB71</f>
        <v>548379</v>
      </c>
      <c r="DI71" s="111"/>
      <c r="DJ71" s="140"/>
      <c r="DK71" s="141">
        <f t="shared" ref="DK71:DK78" si="1883">DG71/$LI71</f>
        <v>1.1283000000000001</v>
      </c>
      <c r="DL71" s="323">
        <f t="shared" si="1862"/>
        <v>0</v>
      </c>
      <c r="DM71" s="431">
        <f t="shared" ref="DM71:DM78" si="1884">DL71/DL$68</f>
        <v>0</v>
      </c>
      <c r="DN71" s="432">
        <f t="shared" ref="DN71:DN78" si="1885">DN$68*DM71</f>
        <v>0</v>
      </c>
      <c r="DO71" s="138">
        <f t="shared" ref="DO71:DO78" si="1886">IF(DL71&gt;0,DN71/DL71,0)</f>
        <v>0</v>
      </c>
      <c r="DP71" s="433">
        <f t="shared" ref="DP71" si="1887">DP$68</f>
        <v>2150</v>
      </c>
      <c r="DQ71" s="139">
        <f t="shared" ref="DQ71:DQ78" si="1888">DO71*DP71</f>
        <v>0</v>
      </c>
      <c r="DR71" s="111">
        <f t="shared" ref="DR71:DR78" si="1889">DQ71*DL71</f>
        <v>0</v>
      </c>
      <c r="DS71" s="111"/>
      <c r="DT71" s="140"/>
      <c r="DU71" s="141">
        <f t="shared" ref="DU71:DU78" si="1890">DQ71/$LI71</f>
        <v>0</v>
      </c>
      <c r="DV71" s="323">
        <f t="shared" si="1862"/>
        <v>333</v>
      </c>
      <c r="DW71" s="431">
        <f t="shared" ref="DW71:DW78" si="1891">DV71/DV$68</f>
        <v>0.43358999999999998</v>
      </c>
      <c r="DX71" s="432">
        <f t="shared" ref="DX71:DX78" si="1892">DX$68*DW71</f>
        <v>134.99</v>
      </c>
      <c r="DY71" s="138">
        <f t="shared" ref="DY71:DY78" si="1893">IF(DV71&gt;0,DX71/DV71,0)</f>
        <v>0.40537538000000001</v>
      </c>
      <c r="DZ71" s="433">
        <f t="shared" ref="DZ71" si="1894">DZ$68</f>
        <v>2150</v>
      </c>
      <c r="EA71" s="139">
        <f t="shared" ref="EA71:EA78" si="1895">DY71*DZ71</f>
        <v>871.55706999999995</v>
      </c>
      <c r="EB71" s="111">
        <f t="shared" ref="EB71:EB78" si="1896">EA71*DV71</f>
        <v>290228.5</v>
      </c>
      <c r="EC71" s="111"/>
      <c r="ED71" s="140"/>
      <c r="EE71" s="141">
        <f t="shared" ref="EE71:EE78" si="1897">EA71/$LI71</f>
        <v>0.65095000000000003</v>
      </c>
      <c r="EF71" s="323">
        <f t="shared" si="1862"/>
        <v>402</v>
      </c>
      <c r="EG71" s="431">
        <f t="shared" ref="EG71:EG78" si="1898">EF71/EF$68</f>
        <v>0.44916</v>
      </c>
      <c r="EH71" s="432">
        <f t="shared" ref="EH71:EH78" si="1899">EH$68*EG71</f>
        <v>170.5</v>
      </c>
      <c r="EI71" s="138">
        <f t="shared" ref="EI71:EI78" si="1900">IF(EF71&gt;0,EH71/EF71,0)</f>
        <v>0.42412935000000002</v>
      </c>
      <c r="EJ71" s="433">
        <f t="shared" ref="EJ71" si="1901">EJ$68</f>
        <v>2830</v>
      </c>
      <c r="EK71" s="139">
        <f t="shared" ref="EK71:EK78" si="1902">EI71*EJ71</f>
        <v>1200.2860599999999</v>
      </c>
      <c r="EL71" s="111">
        <f t="shared" ref="EL71:EL78" si="1903">EK71*EF71</f>
        <v>482515</v>
      </c>
      <c r="EM71" s="111"/>
      <c r="EN71" s="140"/>
      <c r="EO71" s="141">
        <f t="shared" ref="EO71:EO78" si="1904">EK71/$LI71</f>
        <v>0.89646999999999999</v>
      </c>
      <c r="EP71" s="323">
        <f t="shared" si="1862"/>
        <v>373</v>
      </c>
      <c r="EQ71" s="431">
        <f t="shared" ref="EQ71:EQ78" si="1905">EP71/EP$68</f>
        <v>0.44724000000000003</v>
      </c>
      <c r="ER71" s="432">
        <f t="shared" ref="ER71:ER78" si="1906">ER$68*EQ71</f>
        <v>419.29</v>
      </c>
      <c r="ES71" s="138">
        <f t="shared" ref="ES71:ES78" si="1907">IF(EP71&gt;0,ER71/EP71,0)</f>
        <v>1.12410188</v>
      </c>
      <c r="ET71" s="433">
        <f t="shared" ref="ET71" si="1908">ET$68</f>
        <v>2830</v>
      </c>
      <c r="EU71" s="139">
        <f t="shared" ref="EU71:EU78" si="1909">ES71*ET71</f>
        <v>3181.2083200000002</v>
      </c>
      <c r="EV71" s="111">
        <f t="shared" ref="EV71:EV78" si="1910">EU71*EP71</f>
        <v>1186590.7</v>
      </c>
      <c r="EW71" s="111"/>
      <c r="EX71" s="140"/>
      <c r="EY71" s="141">
        <f t="shared" ref="EY71:EY78" si="1911">EU71/$LI71</f>
        <v>2.3759800000000002</v>
      </c>
      <c r="EZ71" s="323">
        <f t="shared" ref="EZ71:HH78" si="1912">EZ13</f>
        <v>433</v>
      </c>
      <c r="FA71" s="431">
        <f t="shared" ref="FA71:FA78" si="1913">EZ71/EZ$68</f>
        <v>0.51424999999999998</v>
      </c>
      <c r="FB71" s="432">
        <f t="shared" ref="FB71:FB78" si="1914">FB$68*FA71</f>
        <v>0</v>
      </c>
      <c r="FC71" s="138">
        <f t="shared" ref="FC71:FC78" si="1915">IF(EZ71&gt;0,FB71/EZ71,0)</f>
        <v>0</v>
      </c>
      <c r="FD71" s="433">
        <f t="shared" ref="FD71:GH78" si="1916">FD$68</f>
        <v>0</v>
      </c>
      <c r="FE71" s="139">
        <f t="shared" ref="FE71:FE78" si="1917">FC71*FD71</f>
        <v>0</v>
      </c>
      <c r="FF71" s="111">
        <f t="shared" ref="FF71:FF78" si="1918">FE71*EZ71</f>
        <v>0</v>
      </c>
      <c r="FG71" s="111"/>
      <c r="FH71" s="140"/>
      <c r="FI71" s="141">
        <f t="shared" ref="FI71:FI78" si="1919">FE71/$LI71</f>
        <v>0</v>
      </c>
      <c r="FJ71" s="323">
        <f t="shared" si="1912"/>
        <v>431</v>
      </c>
      <c r="FK71" s="431">
        <f t="shared" ref="FK71:FK78" si="1920">FJ71/FJ$68</f>
        <v>0.42463000000000001</v>
      </c>
      <c r="FL71" s="432">
        <f t="shared" ref="FL71:FL78" si="1921">FL$68*FK71</f>
        <v>272.74</v>
      </c>
      <c r="FM71" s="138">
        <f t="shared" ref="FM71:FM78" si="1922">IF(FJ71&gt;0,FL71/FJ71,0)</f>
        <v>0.63280742000000001</v>
      </c>
      <c r="FN71" s="433">
        <f t="shared" ref="FN71" si="1923">FN$68</f>
        <v>2830</v>
      </c>
      <c r="FO71" s="139">
        <f t="shared" ref="FO71:FO78" si="1924">FM71*FN71</f>
        <v>1790.845</v>
      </c>
      <c r="FP71" s="111">
        <f t="shared" ref="FP71:FP78" si="1925">FO71*FJ71</f>
        <v>771854.2</v>
      </c>
      <c r="FQ71" s="111"/>
      <c r="FR71" s="140"/>
      <c r="FS71" s="141">
        <f t="shared" ref="FS71:FS78" si="1926">FO71/$LI71</f>
        <v>1.33754</v>
      </c>
      <c r="FT71" s="323">
        <f t="shared" si="1912"/>
        <v>295</v>
      </c>
      <c r="FU71" s="431">
        <f t="shared" ref="FU71:FU78" si="1927">FT71/FT$68</f>
        <v>0.40859000000000001</v>
      </c>
      <c r="FV71" s="432">
        <f t="shared" ref="FV71:FV78" si="1928">FV$68*FU71</f>
        <v>211.57</v>
      </c>
      <c r="FW71" s="138">
        <f t="shared" ref="FW71:FW78" si="1929">IF(FT71&gt;0,FV71/FT71,0)</f>
        <v>0.71718643999999998</v>
      </c>
      <c r="FX71" s="433">
        <f t="shared" ref="FX71" si="1930">FX$68</f>
        <v>2160.96</v>
      </c>
      <c r="FY71" s="139">
        <f t="shared" ref="FY71:FY78" si="1931">FW71*FX71</f>
        <v>1549.8112100000001</v>
      </c>
      <c r="FZ71" s="111">
        <f t="shared" ref="FZ71:FZ78" si="1932">FY71*FT71</f>
        <v>457194.31</v>
      </c>
      <c r="GA71" s="111"/>
      <c r="GB71" s="140"/>
      <c r="GC71" s="141">
        <f t="shared" ref="GC71:GC78" si="1933">FY71/$LI71</f>
        <v>1.1575200000000001</v>
      </c>
      <c r="GD71" s="323">
        <f t="shared" si="1912"/>
        <v>164</v>
      </c>
      <c r="GE71" s="431">
        <f t="shared" ref="GE71:GE78" si="1934">GD71/GD$68</f>
        <v>0.33468999999999999</v>
      </c>
      <c r="GF71" s="432">
        <f t="shared" ref="GF71:GF78" si="1935">GF$68*GE71</f>
        <v>0</v>
      </c>
      <c r="GG71" s="138">
        <f t="shared" ref="GG71:GG78" si="1936">IF(GD71&gt;0,GF71/GD71,0)</f>
        <v>0</v>
      </c>
      <c r="GH71" s="433">
        <f t="shared" ref="GH71" si="1937">GH$68</f>
        <v>0</v>
      </c>
      <c r="GI71" s="139">
        <f t="shared" ref="GI71:GI78" si="1938">GG71*GH71</f>
        <v>0</v>
      </c>
      <c r="GJ71" s="111">
        <f t="shared" ref="GJ71:GJ78" si="1939">GI71*GD71</f>
        <v>0</v>
      </c>
      <c r="GK71" s="111"/>
      <c r="GL71" s="140"/>
      <c r="GM71" s="141">
        <f t="shared" ref="GM71:GM78" si="1940">GI71/$LI71</f>
        <v>0</v>
      </c>
      <c r="GN71" s="323">
        <f t="shared" si="1912"/>
        <v>338</v>
      </c>
      <c r="GO71" s="431">
        <f t="shared" ref="GO71:GO78" si="1941">GN71/GN$68</f>
        <v>0.39671000000000001</v>
      </c>
      <c r="GP71" s="432">
        <f t="shared" ref="GP71:GP78" si="1942">GP$68*GO71</f>
        <v>302.06</v>
      </c>
      <c r="GQ71" s="138">
        <f t="shared" ref="GQ71:GQ78" si="1943">IF(GN71&gt;0,GP71/GN71,0)</f>
        <v>0.89366864000000001</v>
      </c>
      <c r="GR71" s="433">
        <f t="shared" ref="GR71:HV78" si="1944">GR$68</f>
        <v>2150</v>
      </c>
      <c r="GS71" s="139">
        <f t="shared" ref="GS71:GS78" si="1945">GQ71*GR71</f>
        <v>1921.3875800000001</v>
      </c>
      <c r="GT71" s="111">
        <f t="shared" ref="GT71:GT78" si="1946">GS71*GN71</f>
        <v>649429</v>
      </c>
      <c r="GU71" s="111"/>
      <c r="GV71" s="140"/>
      <c r="GW71" s="141">
        <f t="shared" ref="GW71:GW78" si="1947">GS71/$LI71</f>
        <v>1.4350400000000001</v>
      </c>
      <c r="GX71" s="323">
        <f t="shared" si="1912"/>
        <v>650</v>
      </c>
      <c r="GY71" s="431">
        <f t="shared" ref="GY71:GY78" si="1948">GX71/GX$68</f>
        <v>0.42651</v>
      </c>
      <c r="GZ71" s="432">
        <f t="shared" ref="GZ71:GZ78" si="1949">GZ$68*GY71</f>
        <v>221.32</v>
      </c>
      <c r="HA71" s="138">
        <f t="shared" ref="HA71:HA78" si="1950">IF(GX71&gt;0,GZ71/GX71,0)</f>
        <v>0.34049231000000002</v>
      </c>
      <c r="HB71" s="433">
        <f t="shared" ref="HB71" si="1951">HB$68</f>
        <v>2150</v>
      </c>
      <c r="HC71" s="139">
        <f t="shared" ref="HC71:HC78" si="1952">HA71*HB71</f>
        <v>732.05847000000006</v>
      </c>
      <c r="HD71" s="111">
        <f t="shared" ref="HD71:HD78" si="1953">HC71*GX71</f>
        <v>475838.01</v>
      </c>
      <c r="HE71" s="111"/>
      <c r="HF71" s="140"/>
      <c r="HG71" s="141">
        <f t="shared" ref="HG71:HG78" si="1954">HC71/$LI71</f>
        <v>0.54676000000000002</v>
      </c>
      <c r="HH71" s="323">
        <f t="shared" si="1912"/>
        <v>466</v>
      </c>
      <c r="HI71" s="431">
        <f t="shared" ref="HI71:HI78" si="1955">HH71/HH$68</f>
        <v>0.42171999999999998</v>
      </c>
      <c r="HJ71" s="432">
        <f t="shared" ref="HJ71:HJ78" si="1956">HJ$68*HI71</f>
        <v>324.61</v>
      </c>
      <c r="HK71" s="138">
        <f t="shared" ref="HK71:HK78" si="1957">IF(HH71&gt;0,HJ71/HH71,0)</f>
        <v>0.69658798</v>
      </c>
      <c r="HL71" s="433">
        <f t="shared" ref="HL71" si="1958">HL$68</f>
        <v>2150</v>
      </c>
      <c r="HM71" s="139">
        <f t="shared" ref="HM71:HM78" si="1959">HK71*HL71</f>
        <v>1497.66416</v>
      </c>
      <c r="HN71" s="111">
        <f t="shared" ref="HN71:HN78" si="1960">HM71*HH71</f>
        <v>697911.5</v>
      </c>
      <c r="HO71" s="111"/>
      <c r="HP71" s="140"/>
      <c r="HQ71" s="141">
        <f t="shared" ref="HQ71:HQ78" si="1961">HM71/$LI71</f>
        <v>1.1185700000000001</v>
      </c>
      <c r="HR71" s="323">
        <f t="shared" ref="HR71:JZ78" si="1962">HR13</f>
        <v>295</v>
      </c>
      <c r="HS71" s="431">
        <f t="shared" ref="HS71:HS78" si="1963">HR71/HR$68</f>
        <v>0.41785</v>
      </c>
      <c r="HT71" s="432">
        <f t="shared" ref="HT71:HT78" si="1964">HT$68*HS71</f>
        <v>218.65</v>
      </c>
      <c r="HU71" s="138">
        <f t="shared" ref="HU71:HU78" si="1965">IF(HR71&gt;0,HT71/HR71,0)</f>
        <v>0.74118644</v>
      </c>
      <c r="HV71" s="433">
        <f t="shared" ref="HV71" si="1966">HV$68</f>
        <v>2830</v>
      </c>
      <c r="HW71" s="139">
        <f t="shared" ref="HW71:HW78" si="1967">HU71*HV71</f>
        <v>2097.5576299999998</v>
      </c>
      <c r="HX71" s="111">
        <f t="shared" ref="HX71:HX78" si="1968">HW71*HR71</f>
        <v>618779.5</v>
      </c>
      <c r="HY71" s="111"/>
      <c r="HZ71" s="140"/>
      <c r="IA71" s="141">
        <f t="shared" ref="IA71:IA78" si="1969">HW71/$LI71</f>
        <v>1.5666199999999999</v>
      </c>
      <c r="IB71" s="323">
        <f t="shared" si="1962"/>
        <v>181</v>
      </c>
      <c r="IC71" s="431">
        <f t="shared" ref="IC71:IC78" si="1970">IB71/IB$68</f>
        <v>0.40222000000000002</v>
      </c>
      <c r="ID71" s="432">
        <f t="shared" ref="ID71:ID78" si="1971">ID$68*IC71</f>
        <v>201.81</v>
      </c>
      <c r="IE71" s="138">
        <f t="shared" ref="IE71:IE78" si="1972">IF(IB71&gt;0,ID71/IB71,0)</f>
        <v>1.11497238</v>
      </c>
      <c r="IF71" s="433">
        <f t="shared" ref="IF71:JJ78" si="1973">IF$68</f>
        <v>2830</v>
      </c>
      <c r="IG71" s="139">
        <f t="shared" ref="IG71:IG78" si="1974">IE71*IF71</f>
        <v>3155.3718399999998</v>
      </c>
      <c r="IH71" s="111">
        <f t="shared" ref="IH71:IH78" si="1975">IG71*IB71</f>
        <v>571122.30000000005</v>
      </c>
      <c r="II71" s="111"/>
      <c r="IJ71" s="140"/>
      <c r="IK71" s="141">
        <f t="shared" ref="IK71:IK78" si="1976">IG71/$LI71</f>
        <v>2.3566799999999999</v>
      </c>
      <c r="IL71" s="323">
        <f t="shared" si="1962"/>
        <v>522</v>
      </c>
      <c r="IM71" s="431">
        <f t="shared" ref="IM71:IM78" si="1977">IL71/IL$68</f>
        <v>0.43681999999999999</v>
      </c>
      <c r="IN71" s="432">
        <f t="shared" ref="IN71:IN78" si="1978">IN$68*IM71</f>
        <v>529.09</v>
      </c>
      <c r="IO71" s="138">
        <f t="shared" ref="IO71:IO78" si="1979">IF(IL71&gt;0,IN71/IL71,0)</f>
        <v>1.0135823799999999</v>
      </c>
      <c r="IP71" s="433">
        <f t="shared" ref="IP71" si="1980">IP$68</f>
        <v>2150</v>
      </c>
      <c r="IQ71" s="139">
        <f t="shared" ref="IQ71:IQ78" si="1981">IO71*IP71</f>
        <v>2179.2021199999999</v>
      </c>
      <c r="IR71" s="111">
        <f t="shared" ref="IR71:IR78" si="1982">IQ71*IL71</f>
        <v>1137543.51</v>
      </c>
      <c r="IS71" s="111"/>
      <c r="IT71" s="140"/>
      <c r="IU71" s="141">
        <f t="shared" ref="IU71:IU78" si="1983">IQ71/$LI71</f>
        <v>1.6275999999999999</v>
      </c>
      <c r="IV71" s="323">
        <f t="shared" si="1962"/>
        <v>289</v>
      </c>
      <c r="IW71" s="431">
        <f t="shared" ref="IW71:IW78" si="1984">IV71/IV$68</f>
        <v>0.43006</v>
      </c>
      <c r="IX71" s="432">
        <f t="shared" ref="IX71:IX78" si="1985">IX$68*IW71</f>
        <v>205.5</v>
      </c>
      <c r="IY71" s="138">
        <f t="shared" ref="IY71:IY78" si="1986">IF(IV71&gt;0,IX71/IV71,0)</f>
        <v>0.71107266000000002</v>
      </c>
      <c r="IZ71" s="433">
        <f t="shared" ref="IZ71" si="1987">IZ$68</f>
        <v>2017.28</v>
      </c>
      <c r="JA71" s="139">
        <f t="shared" ref="JA71:JA78" si="1988">IY71*IZ71</f>
        <v>1434.4326599999999</v>
      </c>
      <c r="JB71" s="111">
        <f t="shared" ref="JB71:JB78" si="1989">JA71*IV71</f>
        <v>414551.03999999998</v>
      </c>
      <c r="JC71" s="111"/>
      <c r="JD71" s="140"/>
      <c r="JE71" s="141">
        <f t="shared" ref="JE71:JE78" si="1990">JA71/$LI71</f>
        <v>1.07135</v>
      </c>
      <c r="JF71" s="323">
        <f t="shared" si="1962"/>
        <v>614</v>
      </c>
      <c r="JG71" s="431">
        <f t="shared" ref="JG71:JG78" si="1991">JF71/JF$68</f>
        <v>0.43951000000000001</v>
      </c>
      <c r="JH71" s="432">
        <f t="shared" ref="JH71:JH78" si="1992">JH$68*JG71</f>
        <v>340.95</v>
      </c>
      <c r="JI71" s="138">
        <f t="shared" ref="JI71:JI78" si="1993">IF(JF71&gt;0,JH71/JF71,0)</f>
        <v>0.55529315999999995</v>
      </c>
      <c r="JJ71" s="433">
        <f t="shared" ref="JJ71" si="1994">JJ$68</f>
        <v>2150</v>
      </c>
      <c r="JK71" s="139">
        <f t="shared" ref="JK71:JK78" si="1995">JI71*JJ71</f>
        <v>1193.8802900000001</v>
      </c>
      <c r="JL71" s="111">
        <f t="shared" ref="JL71:JL78" si="1996">JK71*JF71</f>
        <v>733042.5</v>
      </c>
      <c r="JM71" s="111"/>
      <c r="JN71" s="140"/>
      <c r="JO71" s="141">
        <f t="shared" ref="JO71:JO78" si="1997">JK71/$LI71</f>
        <v>0.89168000000000003</v>
      </c>
      <c r="JP71" s="323">
        <f t="shared" si="1962"/>
        <v>563</v>
      </c>
      <c r="JQ71" s="431">
        <f t="shared" ref="JQ71:JQ78" si="1998">JP71/JP$68</f>
        <v>0.44683</v>
      </c>
      <c r="JR71" s="432">
        <f t="shared" ref="JR71:JR78" si="1999">JR$68*JQ71</f>
        <v>364.84</v>
      </c>
      <c r="JS71" s="138">
        <f t="shared" ref="JS71:JS78" si="2000">IF(JP71&gt;0,JR71/JP71,0)</f>
        <v>0.64802842000000005</v>
      </c>
      <c r="JT71" s="433">
        <f t="shared" ref="JT71:KX78" si="2001">JT$68</f>
        <v>2150</v>
      </c>
      <c r="JU71" s="139">
        <f t="shared" ref="JU71:JU78" si="2002">JS71*JT71</f>
        <v>1393.2610999999999</v>
      </c>
      <c r="JV71" s="111">
        <f t="shared" ref="JV71:JV78" si="2003">JU71*JP71</f>
        <v>784406</v>
      </c>
      <c r="JW71" s="111"/>
      <c r="JX71" s="140"/>
      <c r="JY71" s="141">
        <f t="shared" ref="JY71:JY78" si="2004">JU71/$LI71</f>
        <v>1.0406</v>
      </c>
      <c r="JZ71" s="323">
        <f t="shared" si="1962"/>
        <v>466</v>
      </c>
      <c r="KA71" s="431">
        <f t="shared" ref="KA71:KA78" si="2005">JZ71/JZ$68</f>
        <v>0.41643999999999998</v>
      </c>
      <c r="KB71" s="432">
        <f t="shared" ref="KB71:KB78" si="2006">KB$68*KA71</f>
        <v>255.09</v>
      </c>
      <c r="KC71" s="138">
        <f t="shared" ref="KC71:KC78" si="2007">IF(JZ71&gt;0,KB71/JZ71,0)</f>
        <v>0.54740343000000002</v>
      </c>
      <c r="KD71" s="433">
        <f t="shared" ref="KD71" si="2008">KD$68</f>
        <v>2017.28</v>
      </c>
      <c r="KE71" s="139">
        <f t="shared" ref="KE71:KE78" si="2009">KC71*KD71</f>
        <v>1104.2659900000001</v>
      </c>
      <c r="KF71" s="111">
        <f t="shared" ref="KF71:KF78" si="2010">KE71*JZ71</f>
        <v>514587.95</v>
      </c>
      <c r="KG71" s="111"/>
      <c r="KH71" s="140"/>
      <c r="KI71" s="141">
        <f t="shared" ref="KI71:KI78" si="2011">KE71/$LI71</f>
        <v>0.82474999999999998</v>
      </c>
      <c r="KJ71" s="323">
        <f t="shared" ref="KJ71:KT78" si="2012">KJ13</f>
        <v>589</v>
      </c>
      <c r="KK71" s="431">
        <f t="shared" ref="KK71:KK78" si="2013">KJ71/KJ$68</f>
        <v>0.46340999999999999</v>
      </c>
      <c r="KL71" s="432">
        <f t="shared" ref="KL71:KL78" si="2014">KL$68*KK71</f>
        <v>322.97000000000003</v>
      </c>
      <c r="KM71" s="138">
        <f t="shared" ref="KM71:KM78" si="2015">IF(KJ71&gt;0,KL71/KJ71,0)</f>
        <v>0.54833615999999996</v>
      </c>
      <c r="KN71" s="433">
        <f t="shared" ref="KN71" si="2016">KN$68</f>
        <v>2150</v>
      </c>
      <c r="KO71" s="139">
        <f t="shared" ref="KO71:KO78" si="2017">KM71*KN71</f>
        <v>1178.92274</v>
      </c>
      <c r="KP71" s="111">
        <f t="shared" ref="KP71:KP78" si="2018">KO71*KJ71</f>
        <v>694385.49</v>
      </c>
      <c r="KQ71" s="111"/>
      <c r="KR71" s="140"/>
      <c r="KS71" s="141">
        <f t="shared" ref="KS71:KS78" si="2019">KO71/$LI71</f>
        <v>0.88051000000000001</v>
      </c>
      <c r="KT71" s="323">
        <f t="shared" si="2012"/>
        <v>0</v>
      </c>
      <c r="KU71" s="431" t="e">
        <f t="shared" ref="KU71:KU78" si="2020">KT71/KT$68</f>
        <v>#DIV/0!</v>
      </c>
      <c r="KV71" s="432" t="e">
        <f t="shared" ref="KV71:KV78" si="2021">KV$68*KU71</f>
        <v>#DIV/0!</v>
      </c>
      <c r="KW71" s="138">
        <f t="shared" ref="KW71:KW78" si="2022">IF(KT71&gt;0,KV71/KT71,0)</f>
        <v>0</v>
      </c>
      <c r="KX71" s="433">
        <f t="shared" ref="KX71" si="2023">KX$68</f>
        <v>0</v>
      </c>
      <c r="KY71" s="139">
        <f t="shared" ref="KY71:KY78" si="2024">KW71*KX71</f>
        <v>0</v>
      </c>
      <c r="KZ71" s="111">
        <f t="shared" ref="KZ71:KZ78" si="2025">KY71*KT71</f>
        <v>0</v>
      </c>
      <c r="LA71" s="111"/>
      <c r="LB71" s="140"/>
      <c r="LC71" s="141">
        <f t="shared" ref="LC71:LC78" si="2026">KY71/$LI71</f>
        <v>0</v>
      </c>
      <c r="LD71" s="322">
        <f t="shared" ref="LD71:LD96" si="2027">F71+P71+Z71+AJ71+AT71+BD71+BN71+BX71+CH71+CR71+DB71+DL71+DV71+EF71+EP71+EZ71+FJ71+FT71+GD71+GN71+GX71+HH71+HR71+IB71+IL71+IV71+JF71+JP71+JZ71+KJ71+KT71</f>
        <v>11066</v>
      </c>
      <c r="LE71" s="431">
        <f t="shared" ref="LE71:LE96" si="2028">LD71/LD$68</f>
        <v>0.41699000000000003</v>
      </c>
      <c r="LF71" s="432">
        <f t="shared" ref="LF71:LF96" si="2029">LF$68*LE71</f>
        <v>6422.59</v>
      </c>
      <c r="LG71" s="138">
        <f t="shared" ref="LG71:LG96" si="2030">IF(LD71&gt;0,LF71/LD71,0)</f>
        <v>0.58038948000000001</v>
      </c>
      <c r="LH71" s="433">
        <f t="shared" ref="LH71:LH96" si="2031">LH$68</f>
        <v>2306.91</v>
      </c>
      <c r="LI71" s="139">
        <f t="shared" ref="LI71:LI96" si="2032">LG71*LH71</f>
        <v>1338.9063000000001</v>
      </c>
      <c r="LJ71" s="111">
        <f t="shared" ref="LJ71:LJ96" si="2033">LI71*LD71</f>
        <v>14816337.119999999</v>
      </c>
      <c r="LK71" s="111"/>
      <c r="LL71" s="140"/>
    </row>
    <row r="72" spans="1:324" ht="27.75" customHeight="1">
      <c r="A72" s="612"/>
      <c r="B72" s="93" t="s">
        <v>715</v>
      </c>
      <c r="C72" s="12" t="s">
        <v>840</v>
      </c>
      <c r="D72" s="12" t="s">
        <v>422</v>
      </c>
      <c r="E72" s="4" t="s">
        <v>34</v>
      </c>
      <c r="F72" s="323">
        <f t="shared" si="1807"/>
        <v>0</v>
      </c>
      <c r="G72" s="431">
        <f t="shared" ref="G72:G96" si="2034">F72/F$68</f>
        <v>0</v>
      </c>
      <c r="H72" s="432">
        <f t="shared" ref="H72:H96" si="2035">H$68*G72</f>
        <v>0</v>
      </c>
      <c r="I72" s="138">
        <f t="shared" si="1808"/>
        <v>0</v>
      </c>
      <c r="J72" s="433">
        <f t="shared" ref="J72:J96" si="2036">J$68</f>
        <v>2150</v>
      </c>
      <c r="K72" s="139">
        <f t="shared" si="1809"/>
        <v>0</v>
      </c>
      <c r="L72" s="111">
        <f t="shared" si="1810"/>
        <v>0</v>
      </c>
      <c r="M72" s="111"/>
      <c r="N72" s="140"/>
      <c r="O72" s="141" t="e">
        <f t="shared" si="1811"/>
        <v>#DIV/0!</v>
      </c>
      <c r="P72" s="323">
        <f t="shared" si="1812"/>
        <v>0</v>
      </c>
      <c r="Q72" s="431">
        <f t="shared" si="1813"/>
        <v>0</v>
      </c>
      <c r="R72" s="432">
        <f t="shared" si="1814"/>
        <v>0</v>
      </c>
      <c r="S72" s="138">
        <f t="shared" si="1815"/>
        <v>0</v>
      </c>
      <c r="T72" s="433">
        <f t="shared" si="1816"/>
        <v>2308.41</v>
      </c>
      <c r="U72" s="139">
        <f t="shared" si="1817"/>
        <v>0</v>
      </c>
      <c r="V72" s="111">
        <f t="shared" si="1818"/>
        <v>0</v>
      </c>
      <c r="W72" s="111"/>
      <c r="X72" s="140"/>
      <c r="Y72" s="141" t="e">
        <f t="shared" si="1819"/>
        <v>#DIV/0!</v>
      </c>
      <c r="Z72" s="323">
        <f t="shared" si="1812"/>
        <v>0</v>
      </c>
      <c r="AA72" s="431">
        <f t="shared" si="1820"/>
        <v>0</v>
      </c>
      <c r="AB72" s="432">
        <f t="shared" si="1821"/>
        <v>0</v>
      </c>
      <c r="AC72" s="138">
        <f t="shared" si="1822"/>
        <v>0</v>
      </c>
      <c r="AD72" s="433">
        <f t="shared" si="1816"/>
        <v>2150</v>
      </c>
      <c r="AE72" s="139">
        <f t="shared" si="1824"/>
        <v>0</v>
      </c>
      <c r="AF72" s="111">
        <f t="shared" si="1825"/>
        <v>0</v>
      </c>
      <c r="AG72" s="111"/>
      <c r="AH72" s="140"/>
      <c r="AI72" s="141" t="e">
        <f t="shared" si="1826"/>
        <v>#DIV/0!</v>
      </c>
      <c r="AJ72" s="323">
        <f t="shared" si="1812"/>
        <v>0</v>
      </c>
      <c r="AK72" s="431">
        <f t="shared" si="1827"/>
        <v>0</v>
      </c>
      <c r="AL72" s="432">
        <f t="shared" si="1828"/>
        <v>0</v>
      </c>
      <c r="AM72" s="138">
        <f t="shared" si="1829"/>
        <v>0</v>
      </c>
      <c r="AN72" s="433">
        <f t="shared" si="1816"/>
        <v>2150</v>
      </c>
      <c r="AO72" s="139">
        <f t="shared" si="1831"/>
        <v>0</v>
      </c>
      <c r="AP72" s="111">
        <f t="shared" si="1832"/>
        <v>0</v>
      </c>
      <c r="AQ72" s="111"/>
      <c r="AR72" s="140"/>
      <c r="AS72" s="141" t="e">
        <f t="shared" si="1833"/>
        <v>#DIV/0!</v>
      </c>
      <c r="AT72" s="323">
        <f t="shared" si="1812"/>
        <v>0</v>
      </c>
      <c r="AU72" s="431">
        <f t="shared" si="1834"/>
        <v>0</v>
      </c>
      <c r="AV72" s="432">
        <f t="shared" si="1835"/>
        <v>0</v>
      </c>
      <c r="AW72" s="138">
        <f t="shared" si="1836"/>
        <v>0</v>
      </c>
      <c r="AX72" s="433">
        <f t="shared" si="1816"/>
        <v>1908.38</v>
      </c>
      <c r="AY72" s="139">
        <f t="shared" si="1838"/>
        <v>0</v>
      </c>
      <c r="AZ72" s="111">
        <f t="shared" si="1839"/>
        <v>0</v>
      </c>
      <c r="BA72" s="111"/>
      <c r="BB72" s="140"/>
      <c r="BC72" s="141" t="e">
        <f t="shared" si="1840"/>
        <v>#DIV/0!</v>
      </c>
      <c r="BD72" s="323">
        <f t="shared" si="1812"/>
        <v>0</v>
      </c>
      <c r="BE72" s="431">
        <f t="shared" si="1841"/>
        <v>0</v>
      </c>
      <c r="BF72" s="432">
        <f t="shared" si="1842"/>
        <v>0</v>
      </c>
      <c r="BG72" s="138">
        <f t="shared" si="1843"/>
        <v>0</v>
      </c>
      <c r="BH72" s="433">
        <f t="shared" si="1816"/>
        <v>2830</v>
      </c>
      <c r="BI72" s="139">
        <f t="shared" si="1845"/>
        <v>0</v>
      </c>
      <c r="BJ72" s="111">
        <f t="shared" si="1846"/>
        <v>0</v>
      </c>
      <c r="BK72" s="111"/>
      <c r="BL72" s="140"/>
      <c r="BM72" s="141" t="e">
        <f t="shared" si="1847"/>
        <v>#DIV/0!</v>
      </c>
      <c r="BN72" s="323">
        <f t="shared" si="1812"/>
        <v>0</v>
      </c>
      <c r="BO72" s="431">
        <f t="shared" si="1848"/>
        <v>0</v>
      </c>
      <c r="BP72" s="432">
        <f t="shared" si="1849"/>
        <v>0</v>
      </c>
      <c r="BQ72" s="138">
        <f t="shared" si="1850"/>
        <v>0</v>
      </c>
      <c r="BR72" s="433">
        <f t="shared" si="1816"/>
        <v>2063.29</v>
      </c>
      <c r="BS72" s="139">
        <f t="shared" si="1852"/>
        <v>0</v>
      </c>
      <c r="BT72" s="111">
        <f t="shared" si="1853"/>
        <v>0</v>
      </c>
      <c r="BU72" s="111"/>
      <c r="BV72" s="140"/>
      <c r="BW72" s="141" t="e">
        <f t="shared" si="1854"/>
        <v>#DIV/0!</v>
      </c>
      <c r="BX72" s="323">
        <f t="shared" si="1812"/>
        <v>0</v>
      </c>
      <c r="BY72" s="431">
        <f t="shared" si="1855"/>
        <v>0</v>
      </c>
      <c r="BZ72" s="432">
        <f t="shared" si="1856"/>
        <v>0</v>
      </c>
      <c r="CA72" s="138">
        <f t="shared" si="1857"/>
        <v>0</v>
      </c>
      <c r="CB72" s="433">
        <f t="shared" si="1816"/>
        <v>2150</v>
      </c>
      <c r="CC72" s="139">
        <f t="shared" si="1859"/>
        <v>0</v>
      </c>
      <c r="CD72" s="111">
        <f t="shared" si="1860"/>
        <v>0</v>
      </c>
      <c r="CE72" s="111"/>
      <c r="CF72" s="140"/>
      <c r="CG72" s="141" t="e">
        <f t="shared" si="1861"/>
        <v>#DIV/0!</v>
      </c>
      <c r="CH72" s="323">
        <f t="shared" si="1862"/>
        <v>0</v>
      </c>
      <c r="CI72" s="431">
        <f t="shared" si="1863"/>
        <v>0</v>
      </c>
      <c r="CJ72" s="432">
        <f t="shared" si="1864"/>
        <v>0</v>
      </c>
      <c r="CK72" s="138">
        <f t="shared" si="1865"/>
        <v>0</v>
      </c>
      <c r="CL72" s="433">
        <f t="shared" si="1866"/>
        <v>2150</v>
      </c>
      <c r="CM72" s="139">
        <f t="shared" si="1867"/>
        <v>0</v>
      </c>
      <c r="CN72" s="111">
        <f t="shared" si="1868"/>
        <v>0</v>
      </c>
      <c r="CO72" s="111"/>
      <c r="CP72" s="140"/>
      <c r="CQ72" s="141" t="e">
        <f t="shared" si="1869"/>
        <v>#DIV/0!</v>
      </c>
      <c r="CR72" s="323">
        <f t="shared" si="1862"/>
        <v>0</v>
      </c>
      <c r="CS72" s="431">
        <f t="shared" si="1870"/>
        <v>0</v>
      </c>
      <c r="CT72" s="432">
        <f t="shared" si="1871"/>
        <v>0</v>
      </c>
      <c r="CU72" s="138">
        <f t="shared" si="1872"/>
        <v>0</v>
      </c>
      <c r="CV72" s="433">
        <f t="shared" si="1866"/>
        <v>2830</v>
      </c>
      <c r="CW72" s="139">
        <f t="shared" si="1874"/>
        <v>0</v>
      </c>
      <c r="CX72" s="111">
        <f t="shared" si="1875"/>
        <v>0</v>
      </c>
      <c r="CY72" s="111"/>
      <c r="CZ72" s="140"/>
      <c r="DA72" s="141" t="e">
        <f t="shared" si="1876"/>
        <v>#DIV/0!</v>
      </c>
      <c r="DB72" s="323">
        <f t="shared" si="1862"/>
        <v>0</v>
      </c>
      <c r="DC72" s="431">
        <f t="shared" si="1877"/>
        <v>0</v>
      </c>
      <c r="DD72" s="432">
        <f t="shared" si="1878"/>
        <v>0</v>
      </c>
      <c r="DE72" s="138">
        <f t="shared" si="1879"/>
        <v>0</v>
      </c>
      <c r="DF72" s="433">
        <f t="shared" si="1866"/>
        <v>2150</v>
      </c>
      <c r="DG72" s="139">
        <f t="shared" si="1881"/>
        <v>0</v>
      </c>
      <c r="DH72" s="111">
        <f t="shared" si="1882"/>
        <v>0</v>
      </c>
      <c r="DI72" s="111"/>
      <c r="DJ72" s="140"/>
      <c r="DK72" s="141" t="e">
        <f t="shared" si="1883"/>
        <v>#DIV/0!</v>
      </c>
      <c r="DL72" s="323">
        <f t="shared" si="1862"/>
        <v>0</v>
      </c>
      <c r="DM72" s="431">
        <f t="shared" si="1884"/>
        <v>0</v>
      </c>
      <c r="DN72" s="432">
        <f t="shared" si="1885"/>
        <v>0</v>
      </c>
      <c r="DO72" s="138">
        <f t="shared" si="1886"/>
        <v>0</v>
      </c>
      <c r="DP72" s="433">
        <f t="shared" si="1866"/>
        <v>2150</v>
      </c>
      <c r="DQ72" s="139">
        <f t="shared" si="1888"/>
        <v>0</v>
      </c>
      <c r="DR72" s="111">
        <f t="shared" si="1889"/>
        <v>0</v>
      </c>
      <c r="DS72" s="111"/>
      <c r="DT72" s="140"/>
      <c r="DU72" s="141" t="e">
        <f t="shared" si="1890"/>
        <v>#DIV/0!</v>
      </c>
      <c r="DV72" s="323">
        <f t="shared" si="1862"/>
        <v>0</v>
      </c>
      <c r="DW72" s="431">
        <f t="shared" si="1891"/>
        <v>0</v>
      </c>
      <c r="DX72" s="432">
        <f t="shared" si="1892"/>
        <v>0</v>
      </c>
      <c r="DY72" s="138">
        <f t="shared" si="1893"/>
        <v>0</v>
      </c>
      <c r="DZ72" s="433">
        <f t="shared" si="1866"/>
        <v>2150</v>
      </c>
      <c r="EA72" s="139">
        <f t="shared" si="1895"/>
        <v>0</v>
      </c>
      <c r="EB72" s="111">
        <f t="shared" si="1896"/>
        <v>0</v>
      </c>
      <c r="EC72" s="111"/>
      <c r="ED72" s="140"/>
      <c r="EE72" s="141" t="e">
        <f t="shared" si="1897"/>
        <v>#DIV/0!</v>
      </c>
      <c r="EF72" s="323">
        <f t="shared" si="1862"/>
        <v>0</v>
      </c>
      <c r="EG72" s="431">
        <f t="shared" si="1898"/>
        <v>0</v>
      </c>
      <c r="EH72" s="432">
        <f t="shared" si="1899"/>
        <v>0</v>
      </c>
      <c r="EI72" s="138">
        <f t="shared" si="1900"/>
        <v>0</v>
      </c>
      <c r="EJ72" s="433">
        <f t="shared" si="1866"/>
        <v>2830</v>
      </c>
      <c r="EK72" s="139">
        <f t="shared" si="1902"/>
        <v>0</v>
      </c>
      <c r="EL72" s="111">
        <f t="shared" si="1903"/>
        <v>0</v>
      </c>
      <c r="EM72" s="111"/>
      <c r="EN72" s="140"/>
      <c r="EO72" s="141" t="e">
        <f t="shared" si="1904"/>
        <v>#DIV/0!</v>
      </c>
      <c r="EP72" s="323">
        <f t="shared" si="1862"/>
        <v>0</v>
      </c>
      <c r="EQ72" s="431">
        <f t="shared" si="1905"/>
        <v>0</v>
      </c>
      <c r="ER72" s="432">
        <f t="shared" si="1906"/>
        <v>0</v>
      </c>
      <c r="ES72" s="138">
        <f t="shared" si="1907"/>
        <v>0</v>
      </c>
      <c r="ET72" s="433">
        <f t="shared" si="1866"/>
        <v>2830</v>
      </c>
      <c r="EU72" s="139">
        <f t="shared" si="1909"/>
        <v>0</v>
      </c>
      <c r="EV72" s="111">
        <f t="shared" si="1910"/>
        <v>0</v>
      </c>
      <c r="EW72" s="111"/>
      <c r="EX72" s="140"/>
      <c r="EY72" s="141" t="e">
        <f t="shared" si="1911"/>
        <v>#DIV/0!</v>
      </c>
      <c r="EZ72" s="323">
        <f t="shared" si="1912"/>
        <v>0</v>
      </c>
      <c r="FA72" s="431">
        <f t="shared" si="1913"/>
        <v>0</v>
      </c>
      <c r="FB72" s="432">
        <f t="shared" si="1914"/>
        <v>0</v>
      </c>
      <c r="FC72" s="138">
        <f t="shared" si="1915"/>
        <v>0</v>
      </c>
      <c r="FD72" s="433">
        <f t="shared" si="1916"/>
        <v>0</v>
      </c>
      <c r="FE72" s="139">
        <f t="shared" si="1917"/>
        <v>0</v>
      </c>
      <c r="FF72" s="111">
        <f t="shared" si="1918"/>
        <v>0</v>
      </c>
      <c r="FG72" s="111"/>
      <c r="FH72" s="140"/>
      <c r="FI72" s="141" t="e">
        <f t="shared" si="1919"/>
        <v>#DIV/0!</v>
      </c>
      <c r="FJ72" s="323">
        <f t="shared" si="1912"/>
        <v>0</v>
      </c>
      <c r="FK72" s="431">
        <f t="shared" si="1920"/>
        <v>0</v>
      </c>
      <c r="FL72" s="432">
        <f t="shared" si="1921"/>
        <v>0</v>
      </c>
      <c r="FM72" s="138">
        <f t="shared" si="1922"/>
        <v>0</v>
      </c>
      <c r="FN72" s="433">
        <f t="shared" si="1916"/>
        <v>2830</v>
      </c>
      <c r="FO72" s="139">
        <f t="shared" si="1924"/>
        <v>0</v>
      </c>
      <c r="FP72" s="111">
        <f t="shared" si="1925"/>
        <v>0</v>
      </c>
      <c r="FQ72" s="111"/>
      <c r="FR72" s="140"/>
      <c r="FS72" s="141" t="e">
        <f t="shared" si="1926"/>
        <v>#DIV/0!</v>
      </c>
      <c r="FT72" s="323">
        <f t="shared" si="1912"/>
        <v>0</v>
      </c>
      <c r="FU72" s="431">
        <f t="shared" si="1927"/>
        <v>0</v>
      </c>
      <c r="FV72" s="432">
        <f t="shared" si="1928"/>
        <v>0</v>
      </c>
      <c r="FW72" s="138">
        <f t="shared" si="1929"/>
        <v>0</v>
      </c>
      <c r="FX72" s="433">
        <f t="shared" si="1916"/>
        <v>2160.96</v>
      </c>
      <c r="FY72" s="139">
        <f t="shared" si="1931"/>
        <v>0</v>
      </c>
      <c r="FZ72" s="111">
        <f t="shared" si="1932"/>
        <v>0</v>
      </c>
      <c r="GA72" s="111"/>
      <c r="GB72" s="140"/>
      <c r="GC72" s="141" t="e">
        <f t="shared" si="1933"/>
        <v>#DIV/0!</v>
      </c>
      <c r="GD72" s="323">
        <f t="shared" si="1912"/>
        <v>0</v>
      </c>
      <c r="GE72" s="431">
        <f t="shared" si="1934"/>
        <v>0</v>
      </c>
      <c r="GF72" s="432">
        <f t="shared" si="1935"/>
        <v>0</v>
      </c>
      <c r="GG72" s="138">
        <f t="shared" si="1936"/>
        <v>0</v>
      </c>
      <c r="GH72" s="433">
        <f t="shared" si="1916"/>
        <v>0</v>
      </c>
      <c r="GI72" s="139">
        <f t="shared" si="1938"/>
        <v>0</v>
      </c>
      <c r="GJ72" s="111">
        <f t="shared" si="1939"/>
        <v>0</v>
      </c>
      <c r="GK72" s="111"/>
      <c r="GL72" s="140"/>
      <c r="GM72" s="141" t="e">
        <f t="shared" si="1940"/>
        <v>#DIV/0!</v>
      </c>
      <c r="GN72" s="323">
        <f t="shared" si="1912"/>
        <v>0</v>
      </c>
      <c r="GO72" s="431">
        <f t="shared" si="1941"/>
        <v>0</v>
      </c>
      <c r="GP72" s="432">
        <f t="shared" si="1942"/>
        <v>0</v>
      </c>
      <c r="GQ72" s="138">
        <f t="shared" si="1943"/>
        <v>0</v>
      </c>
      <c r="GR72" s="433">
        <f t="shared" si="1944"/>
        <v>2150</v>
      </c>
      <c r="GS72" s="139">
        <f t="shared" si="1945"/>
        <v>0</v>
      </c>
      <c r="GT72" s="111">
        <f t="shared" si="1946"/>
        <v>0</v>
      </c>
      <c r="GU72" s="111"/>
      <c r="GV72" s="140"/>
      <c r="GW72" s="141" t="e">
        <f t="shared" si="1947"/>
        <v>#DIV/0!</v>
      </c>
      <c r="GX72" s="323">
        <f t="shared" si="1912"/>
        <v>0</v>
      </c>
      <c r="GY72" s="431">
        <f t="shared" si="1948"/>
        <v>0</v>
      </c>
      <c r="GZ72" s="432">
        <f t="shared" si="1949"/>
        <v>0</v>
      </c>
      <c r="HA72" s="138">
        <f t="shared" si="1950"/>
        <v>0</v>
      </c>
      <c r="HB72" s="433">
        <f t="shared" si="1944"/>
        <v>2150</v>
      </c>
      <c r="HC72" s="139">
        <f t="shared" si="1952"/>
        <v>0</v>
      </c>
      <c r="HD72" s="111">
        <f t="shared" si="1953"/>
        <v>0</v>
      </c>
      <c r="HE72" s="111"/>
      <c r="HF72" s="140"/>
      <c r="HG72" s="141" t="e">
        <f t="shared" si="1954"/>
        <v>#DIV/0!</v>
      </c>
      <c r="HH72" s="323">
        <f t="shared" si="1912"/>
        <v>0</v>
      </c>
      <c r="HI72" s="431">
        <f t="shared" si="1955"/>
        <v>0</v>
      </c>
      <c r="HJ72" s="432">
        <f t="shared" si="1956"/>
        <v>0</v>
      </c>
      <c r="HK72" s="138">
        <f t="shared" si="1957"/>
        <v>0</v>
      </c>
      <c r="HL72" s="433">
        <f t="shared" si="1944"/>
        <v>2150</v>
      </c>
      <c r="HM72" s="139">
        <f t="shared" si="1959"/>
        <v>0</v>
      </c>
      <c r="HN72" s="111">
        <f t="shared" si="1960"/>
        <v>0</v>
      </c>
      <c r="HO72" s="111"/>
      <c r="HP72" s="140"/>
      <c r="HQ72" s="141" t="e">
        <f t="shared" si="1961"/>
        <v>#DIV/0!</v>
      </c>
      <c r="HR72" s="323">
        <f t="shared" si="1962"/>
        <v>0</v>
      </c>
      <c r="HS72" s="431">
        <f t="shared" si="1963"/>
        <v>0</v>
      </c>
      <c r="HT72" s="432">
        <f t="shared" si="1964"/>
        <v>0</v>
      </c>
      <c r="HU72" s="138">
        <f t="shared" si="1965"/>
        <v>0</v>
      </c>
      <c r="HV72" s="433">
        <f t="shared" si="1944"/>
        <v>2830</v>
      </c>
      <c r="HW72" s="139">
        <f t="shared" si="1967"/>
        <v>0</v>
      </c>
      <c r="HX72" s="111">
        <f t="shared" si="1968"/>
        <v>0</v>
      </c>
      <c r="HY72" s="111"/>
      <c r="HZ72" s="140"/>
      <c r="IA72" s="141" t="e">
        <f t="shared" si="1969"/>
        <v>#DIV/0!</v>
      </c>
      <c r="IB72" s="323">
        <f t="shared" si="1962"/>
        <v>0</v>
      </c>
      <c r="IC72" s="431">
        <f t="shared" si="1970"/>
        <v>0</v>
      </c>
      <c r="ID72" s="432">
        <f t="shared" si="1971"/>
        <v>0</v>
      </c>
      <c r="IE72" s="138">
        <f t="shared" si="1972"/>
        <v>0</v>
      </c>
      <c r="IF72" s="433">
        <f t="shared" si="1973"/>
        <v>2830</v>
      </c>
      <c r="IG72" s="139">
        <f t="shared" si="1974"/>
        <v>0</v>
      </c>
      <c r="IH72" s="111">
        <f t="shared" si="1975"/>
        <v>0</v>
      </c>
      <c r="II72" s="111"/>
      <c r="IJ72" s="140"/>
      <c r="IK72" s="141" t="e">
        <f t="shared" si="1976"/>
        <v>#DIV/0!</v>
      </c>
      <c r="IL72" s="323">
        <f t="shared" si="1962"/>
        <v>0</v>
      </c>
      <c r="IM72" s="431">
        <f t="shared" si="1977"/>
        <v>0</v>
      </c>
      <c r="IN72" s="432">
        <f t="shared" si="1978"/>
        <v>0</v>
      </c>
      <c r="IO72" s="138">
        <f t="shared" si="1979"/>
        <v>0</v>
      </c>
      <c r="IP72" s="433">
        <f t="shared" si="1973"/>
        <v>2150</v>
      </c>
      <c r="IQ72" s="139">
        <f t="shared" si="1981"/>
        <v>0</v>
      </c>
      <c r="IR72" s="111">
        <f t="shared" si="1982"/>
        <v>0</v>
      </c>
      <c r="IS72" s="111"/>
      <c r="IT72" s="140"/>
      <c r="IU72" s="141" t="e">
        <f t="shared" si="1983"/>
        <v>#DIV/0!</v>
      </c>
      <c r="IV72" s="323">
        <f t="shared" si="1962"/>
        <v>0</v>
      </c>
      <c r="IW72" s="431">
        <f t="shared" si="1984"/>
        <v>0</v>
      </c>
      <c r="IX72" s="432">
        <f t="shared" si="1985"/>
        <v>0</v>
      </c>
      <c r="IY72" s="138">
        <f t="shared" si="1986"/>
        <v>0</v>
      </c>
      <c r="IZ72" s="433">
        <f t="shared" si="1973"/>
        <v>2017.28</v>
      </c>
      <c r="JA72" s="139">
        <f t="shared" si="1988"/>
        <v>0</v>
      </c>
      <c r="JB72" s="111">
        <f t="shared" si="1989"/>
        <v>0</v>
      </c>
      <c r="JC72" s="111"/>
      <c r="JD72" s="140"/>
      <c r="JE72" s="141" t="e">
        <f t="shared" si="1990"/>
        <v>#DIV/0!</v>
      </c>
      <c r="JF72" s="323">
        <f t="shared" si="1962"/>
        <v>0</v>
      </c>
      <c r="JG72" s="431">
        <f t="shared" si="1991"/>
        <v>0</v>
      </c>
      <c r="JH72" s="432">
        <f t="shared" si="1992"/>
        <v>0</v>
      </c>
      <c r="JI72" s="138">
        <f t="shared" si="1993"/>
        <v>0</v>
      </c>
      <c r="JJ72" s="433">
        <f t="shared" si="1973"/>
        <v>2150</v>
      </c>
      <c r="JK72" s="139">
        <f t="shared" si="1995"/>
        <v>0</v>
      </c>
      <c r="JL72" s="111">
        <f t="shared" si="1996"/>
        <v>0</v>
      </c>
      <c r="JM72" s="111"/>
      <c r="JN72" s="140"/>
      <c r="JO72" s="141" t="e">
        <f t="shared" si="1997"/>
        <v>#DIV/0!</v>
      </c>
      <c r="JP72" s="323">
        <f t="shared" si="1962"/>
        <v>0</v>
      </c>
      <c r="JQ72" s="431">
        <f t="shared" si="1998"/>
        <v>0</v>
      </c>
      <c r="JR72" s="432">
        <f t="shared" si="1999"/>
        <v>0</v>
      </c>
      <c r="JS72" s="138">
        <f t="shared" si="2000"/>
        <v>0</v>
      </c>
      <c r="JT72" s="433">
        <f t="shared" si="2001"/>
        <v>2150</v>
      </c>
      <c r="JU72" s="139">
        <f t="shared" si="2002"/>
        <v>0</v>
      </c>
      <c r="JV72" s="111">
        <f t="shared" si="2003"/>
        <v>0</v>
      </c>
      <c r="JW72" s="111"/>
      <c r="JX72" s="140"/>
      <c r="JY72" s="141" t="e">
        <f t="shared" si="2004"/>
        <v>#DIV/0!</v>
      </c>
      <c r="JZ72" s="323">
        <f t="shared" si="1962"/>
        <v>0</v>
      </c>
      <c r="KA72" s="431">
        <f t="shared" si="2005"/>
        <v>0</v>
      </c>
      <c r="KB72" s="432">
        <f t="shared" si="2006"/>
        <v>0</v>
      </c>
      <c r="KC72" s="138">
        <f t="shared" si="2007"/>
        <v>0</v>
      </c>
      <c r="KD72" s="433">
        <f t="shared" si="2001"/>
        <v>2017.28</v>
      </c>
      <c r="KE72" s="139">
        <f t="shared" si="2009"/>
        <v>0</v>
      </c>
      <c r="KF72" s="111">
        <f t="shared" si="2010"/>
        <v>0</v>
      </c>
      <c r="KG72" s="111"/>
      <c r="KH72" s="140"/>
      <c r="KI72" s="141" t="e">
        <f t="shared" si="2011"/>
        <v>#DIV/0!</v>
      </c>
      <c r="KJ72" s="323">
        <f t="shared" si="2012"/>
        <v>0</v>
      </c>
      <c r="KK72" s="431">
        <f t="shared" si="2013"/>
        <v>0</v>
      </c>
      <c r="KL72" s="432">
        <f t="shared" si="2014"/>
        <v>0</v>
      </c>
      <c r="KM72" s="138">
        <f t="shared" si="2015"/>
        <v>0</v>
      </c>
      <c r="KN72" s="433">
        <f t="shared" si="2001"/>
        <v>2150</v>
      </c>
      <c r="KO72" s="139">
        <f t="shared" si="2017"/>
        <v>0</v>
      </c>
      <c r="KP72" s="111">
        <f t="shared" si="2018"/>
        <v>0</v>
      </c>
      <c r="KQ72" s="111"/>
      <c r="KR72" s="140"/>
      <c r="KS72" s="141" t="e">
        <f t="shared" si="2019"/>
        <v>#DIV/0!</v>
      </c>
      <c r="KT72" s="323">
        <f t="shared" si="2012"/>
        <v>0</v>
      </c>
      <c r="KU72" s="431" t="e">
        <f t="shared" si="2020"/>
        <v>#DIV/0!</v>
      </c>
      <c r="KV72" s="432" t="e">
        <f t="shared" si="2021"/>
        <v>#DIV/0!</v>
      </c>
      <c r="KW72" s="138">
        <f t="shared" si="2022"/>
        <v>0</v>
      </c>
      <c r="KX72" s="433">
        <f t="shared" si="2001"/>
        <v>0</v>
      </c>
      <c r="KY72" s="139">
        <f t="shared" si="2024"/>
        <v>0</v>
      </c>
      <c r="KZ72" s="111">
        <f t="shared" si="2025"/>
        <v>0</v>
      </c>
      <c r="LA72" s="111"/>
      <c r="LB72" s="140"/>
      <c r="LC72" s="141" t="e">
        <f t="shared" si="2026"/>
        <v>#DIV/0!</v>
      </c>
      <c r="LD72" s="322">
        <f t="shared" si="2027"/>
        <v>0</v>
      </c>
      <c r="LE72" s="431">
        <f t="shared" si="2028"/>
        <v>0</v>
      </c>
      <c r="LF72" s="432">
        <f t="shared" si="2029"/>
        <v>0</v>
      </c>
      <c r="LG72" s="138">
        <f t="shared" si="2030"/>
        <v>0</v>
      </c>
      <c r="LH72" s="433">
        <f t="shared" si="2031"/>
        <v>2306.91</v>
      </c>
      <c r="LI72" s="139">
        <f t="shared" si="2032"/>
        <v>0</v>
      </c>
      <c r="LJ72" s="111">
        <f t="shared" si="2033"/>
        <v>0</v>
      </c>
      <c r="LK72" s="111"/>
      <c r="LL72" s="140"/>
    </row>
    <row r="73" spans="1:324" ht="26.25" customHeight="1">
      <c r="A73" s="612"/>
      <c r="B73" s="12" t="s">
        <v>730</v>
      </c>
      <c r="C73" s="12" t="s">
        <v>839</v>
      </c>
      <c r="D73" s="12" t="s">
        <v>419</v>
      </c>
      <c r="E73" s="4" t="s">
        <v>34</v>
      </c>
      <c r="F73" s="323">
        <f t="shared" si="1807"/>
        <v>0</v>
      </c>
      <c r="G73" s="431">
        <f t="shared" si="2034"/>
        <v>0</v>
      </c>
      <c r="H73" s="432">
        <f t="shared" si="2035"/>
        <v>0</v>
      </c>
      <c r="I73" s="138">
        <f t="shared" si="1808"/>
        <v>0</v>
      </c>
      <c r="J73" s="433">
        <f t="shared" si="2036"/>
        <v>2150</v>
      </c>
      <c r="K73" s="139">
        <f t="shared" si="1809"/>
        <v>0</v>
      </c>
      <c r="L73" s="111">
        <f t="shared" si="1810"/>
        <v>0</v>
      </c>
      <c r="M73" s="111"/>
      <c r="N73" s="140"/>
      <c r="O73" s="141">
        <f t="shared" si="1811"/>
        <v>0</v>
      </c>
      <c r="P73" s="323">
        <f t="shared" si="1812"/>
        <v>0</v>
      </c>
      <c r="Q73" s="431">
        <f t="shared" si="1813"/>
        <v>0</v>
      </c>
      <c r="R73" s="432">
        <f t="shared" si="1814"/>
        <v>0</v>
      </c>
      <c r="S73" s="138">
        <f t="shared" si="1815"/>
        <v>0</v>
      </c>
      <c r="T73" s="433">
        <f t="shared" si="1816"/>
        <v>2308.41</v>
      </c>
      <c r="U73" s="139">
        <f t="shared" si="1817"/>
        <v>0</v>
      </c>
      <c r="V73" s="111">
        <f t="shared" si="1818"/>
        <v>0</v>
      </c>
      <c r="W73" s="111"/>
      <c r="X73" s="140"/>
      <c r="Y73" s="141">
        <f t="shared" si="1819"/>
        <v>0</v>
      </c>
      <c r="Z73" s="323">
        <f t="shared" si="1812"/>
        <v>0</v>
      </c>
      <c r="AA73" s="431">
        <f t="shared" si="1820"/>
        <v>0</v>
      </c>
      <c r="AB73" s="432">
        <f t="shared" si="1821"/>
        <v>0</v>
      </c>
      <c r="AC73" s="138">
        <f t="shared" si="1822"/>
        <v>0</v>
      </c>
      <c r="AD73" s="433">
        <f t="shared" si="1816"/>
        <v>2150</v>
      </c>
      <c r="AE73" s="139">
        <f t="shared" si="1824"/>
        <v>0</v>
      </c>
      <c r="AF73" s="111">
        <f t="shared" si="1825"/>
        <v>0</v>
      </c>
      <c r="AG73" s="111"/>
      <c r="AH73" s="140"/>
      <c r="AI73" s="141">
        <f t="shared" si="1826"/>
        <v>0</v>
      </c>
      <c r="AJ73" s="323">
        <f t="shared" si="1812"/>
        <v>12</v>
      </c>
      <c r="AK73" s="431">
        <f t="shared" si="1827"/>
        <v>1.8689999999999998E-2</v>
      </c>
      <c r="AL73" s="432">
        <f t="shared" si="1828"/>
        <v>6.79</v>
      </c>
      <c r="AM73" s="138">
        <f t="shared" si="1829"/>
        <v>0.56583333000000002</v>
      </c>
      <c r="AN73" s="433">
        <f t="shared" si="1816"/>
        <v>2150</v>
      </c>
      <c r="AO73" s="139">
        <f t="shared" si="1831"/>
        <v>1216.5416600000001</v>
      </c>
      <c r="AP73" s="111">
        <f t="shared" si="1832"/>
        <v>14598.5</v>
      </c>
      <c r="AQ73" s="111"/>
      <c r="AR73" s="140"/>
      <c r="AS73" s="141">
        <f t="shared" si="1833"/>
        <v>0.90913999999999995</v>
      </c>
      <c r="AT73" s="323">
        <f t="shared" si="1812"/>
        <v>0</v>
      </c>
      <c r="AU73" s="431">
        <f t="shared" si="1834"/>
        <v>0</v>
      </c>
      <c r="AV73" s="432">
        <f t="shared" si="1835"/>
        <v>0</v>
      </c>
      <c r="AW73" s="138">
        <f t="shared" si="1836"/>
        <v>0</v>
      </c>
      <c r="AX73" s="433">
        <f t="shared" si="1816"/>
        <v>1908.38</v>
      </c>
      <c r="AY73" s="139">
        <f t="shared" si="1838"/>
        <v>0</v>
      </c>
      <c r="AZ73" s="111">
        <f t="shared" si="1839"/>
        <v>0</v>
      </c>
      <c r="BA73" s="111"/>
      <c r="BB73" s="140"/>
      <c r="BC73" s="141">
        <f t="shared" si="1840"/>
        <v>0</v>
      </c>
      <c r="BD73" s="323">
        <f t="shared" si="1812"/>
        <v>0</v>
      </c>
      <c r="BE73" s="431">
        <f t="shared" si="1841"/>
        <v>0</v>
      </c>
      <c r="BF73" s="432">
        <f t="shared" si="1842"/>
        <v>0</v>
      </c>
      <c r="BG73" s="138">
        <f t="shared" si="1843"/>
        <v>0</v>
      </c>
      <c r="BH73" s="433">
        <f t="shared" si="1816"/>
        <v>2830</v>
      </c>
      <c r="BI73" s="139">
        <f t="shared" si="1845"/>
        <v>0</v>
      </c>
      <c r="BJ73" s="111">
        <f t="shared" si="1846"/>
        <v>0</v>
      </c>
      <c r="BK73" s="111"/>
      <c r="BL73" s="140"/>
      <c r="BM73" s="141">
        <f t="shared" si="1847"/>
        <v>0</v>
      </c>
      <c r="BN73" s="323">
        <f t="shared" si="1812"/>
        <v>0</v>
      </c>
      <c r="BO73" s="431">
        <f t="shared" si="1848"/>
        <v>0</v>
      </c>
      <c r="BP73" s="432">
        <f t="shared" si="1849"/>
        <v>0</v>
      </c>
      <c r="BQ73" s="138">
        <f t="shared" si="1850"/>
        <v>0</v>
      </c>
      <c r="BR73" s="433">
        <f t="shared" si="1816"/>
        <v>2063.29</v>
      </c>
      <c r="BS73" s="139">
        <f t="shared" si="1852"/>
        <v>0</v>
      </c>
      <c r="BT73" s="111">
        <f t="shared" si="1853"/>
        <v>0</v>
      </c>
      <c r="BU73" s="111"/>
      <c r="BV73" s="140"/>
      <c r="BW73" s="141">
        <f t="shared" si="1854"/>
        <v>0</v>
      </c>
      <c r="BX73" s="323">
        <f t="shared" si="1812"/>
        <v>0</v>
      </c>
      <c r="BY73" s="431">
        <f t="shared" si="1855"/>
        <v>0</v>
      </c>
      <c r="BZ73" s="432">
        <f t="shared" si="1856"/>
        <v>0</v>
      </c>
      <c r="CA73" s="138">
        <f t="shared" si="1857"/>
        <v>0</v>
      </c>
      <c r="CB73" s="433">
        <f t="shared" si="1816"/>
        <v>2150</v>
      </c>
      <c r="CC73" s="139">
        <f t="shared" si="1859"/>
        <v>0</v>
      </c>
      <c r="CD73" s="111">
        <f t="shared" si="1860"/>
        <v>0</v>
      </c>
      <c r="CE73" s="111"/>
      <c r="CF73" s="140"/>
      <c r="CG73" s="141">
        <f t="shared" si="1861"/>
        <v>0</v>
      </c>
      <c r="CH73" s="323">
        <f t="shared" si="1862"/>
        <v>0</v>
      </c>
      <c r="CI73" s="431">
        <f t="shared" si="1863"/>
        <v>0</v>
      </c>
      <c r="CJ73" s="432">
        <f t="shared" si="1864"/>
        <v>0</v>
      </c>
      <c r="CK73" s="138">
        <f t="shared" si="1865"/>
        <v>0</v>
      </c>
      <c r="CL73" s="433">
        <f t="shared" si="1866"/>
        <v>2150</v>
      </c>
      <c r="CM73" s="139">
        <f t="shared" si="1867"/>
        <v>0</v>
      </c>
      <c r="CN73" s="111">
        <f t="shared" si="1868"/>
        <v>0</v>
      </c>
      <c r="CO73" s="111"/>
      <c r="CP73" s="140"/>
      <c r="CQ73" s="141">
        <f t="shared" si="1869"/>
        <v>0</v>
      </c>
      <c r="CR73" s="323">
        <f t="shared" si="1862"/>
        <v>0</v>
      </c>
      <c r="CS73" s="431">
        <f t="shared" si="1870"/>
        <v>0</v>
      </c>
      <c r="CT73" s="432">
        <f t="shared" si="1871"/>
        <v>0</v>
      </c>
      <c r="CU73" s="138">
        <f t="shared" si="1872"/>
        <v>0</v>
      </c>
      <c r="CV73" s="433">
        <f t="shared" si="1866"/>
        <v>2830</v>
      </c>
      <c r="CW73" s="139">
        <f t="shared" si="1874"/>
        <v>0</v>
      </c>
      <c r="CX73" s="111">
        <f t="shared" si="1875"/>
        <v>0</v>
      </c>
      <c r="CY73" s="111"/>
      <c r="CZ73" s="140"/>
      <c r="DA73" s="141">
        <f t="shared" si="1876"/>
        <v>0</v>
      </c>
      <c r="DB73" s="323">
        <f t="shared" si="1862"/>
        <v>0</v>
      </c>
      <c r="DC73" s="431">
        <f t="shared" si="1877"/>
        <v>0</v>
      </c>
      <c r="DD73" s="432">
        <f t="shared" si="1878"/>
        <v>0</v>
      </c>
      <c r="DE73" s="138">
        <f t="shared" si="1879"/>
        <v>0</v>
      </c>
      <c r="DF73" s="433">
        <f t="shared" si="1866"/>
        <v>2150</v>
      </c>
      <c r="DG73" s="139">
        <f t="shared" si="1881"/>
        <v>0</v>
      </c>
      <c r="DH73" s="111">
        <f t="shared" si="1882"/>
        <v>0</v>
      </c>
      <c r="DI73" s="111"/>
      <c r="DJ73" s="140"/>
      <c r="DK73" s="141">
        <f t="shared" si="1883"/>
        <v>0</v>
      </c>
      <c r="DL73" s="323">
        <f t="shared" si="1862"/>
        <v>0</v>
      </c>
      <c r="DM73" s="431">
        <f t="shared" si="1884"/>
        <v>0</v>
      </c>
      <c r="DN73" s="432">
        <f t="shared" si="1885"/>
        <v>0</v>
      </c>
      <c r="DO73" s="138">
        <f t="shared" si="1886"/>
        <v>0</v>
      </c>
      <c r="DP73" s="433">
        <f t="shared" si="1866"/>
        <v>2150</v>
      </c>
      <c r="DQ73" s="139">
        <f t="shared" si="1888"/>
        <v>0</v>
      </c>
      <c r="DR73" s="111">
        <f t="shared" si="1889"/>
        <v>0</v>
      </c>
      <c r="DS73" s="111"/>
      <c r="DT73" s="140"/>
      <c r="DU73" s="141">
        <f t="shared" si="1890"/>
        <v>0</v>
      </c>
      <c r="DV73" s="323">
        <f t="shared" si="1862"/>
        <v>23</v>
      </c>
      <c r="DW73" s="431">
        <f t="shared" si="1891"/>
        <v>2.9950000000000001E-2</v>
      </c>
      <c r="DX73" s="432">
        <f t="shared" si="1892"/>
        <v>9.32</v>
      </c>
      <c r="DY73" s="138">
        <f t="shared" si="1893"/>
        <v>0.40521739000000001</v>
      </c>
      <c r="DZ73" s="433">
        <f t="shared" si="1866"/>
        <v>2150</v>
      </c>
      <c r="EA73" s="139">
        <f t="shared" si="1895"/>
        <v>871.21739000000002</v>
      </c>
      <c r="EB73" s="111">
        <f t="shared" si="1896"/>
        <v>20038</v>
      </c>
      <c r="EC73" s="111"/>
      <c r="ED73" s="140"/>
      <c r="EE73" s="141">
        <f t="shared" si="1897"/>
        <v>0.65107000000000004</v>
      </c>
      <c r="EF73" s="323">
        <f t="shared" si="1862"/>
        <v>0</v>
      </c>
      <c r="EG73" s="431">
        <f t="shared" si="1898"/>
        <v>0</v>
      </c>
      <c r="EH73" s="432">
        <f t="shared" si="1899"/>
        <v>0</v>
      </c>
      <c r="EI73" s="138">
        <f t="shared" si="1900"/>
        <v>0</v>
      </c>
      <c r="EJ73" s="433">
        <f t="shared" si="1866"/>
        <v>2830</v>
      </c>
      <c r="EK73" s="139">
        <f t="shared" si="1902"/>
        <v>0</v>
      </c>
      <c r="EL73" s="111">
        <f t="shared" si="1903"/>
        <v>0</v>
      </c>
      <c r="EM73" s="111"/>
      <c r="EN73" s="140"/>
      <c r="EO73" s="141">
        <f t="shared" si="1904"/>
        <v>0</v>
      </c>
      <c r="EP73" s="323">
        <f t="shared" si="1862"/>
        <v>7</v>
      </c>
      <c r="EQ73" s="431">
        <f t="shared" si="1905"/>
        <v>8.3899999999999999E-3</v>
      </c>
      <c r="ER73" s="432">
        <f t="shared" si="1906"/>
        <v>7.87</v>
      </c>
      <c r="ES73" s="138">
        <f t="shared" si="1907"/>
        <v>1.1242857100000001</v>
      </c>
      <c r="ET73" s="433">
        <f t="shared" si="1866"/>
        <v>2830</v>
      </c>
      <c r="EU73" s="139">
        <f t="shared" si="1909"/>
        <v>3181.72856</v>
      </c>
      <c r="EV73" s="111">
        <f t="shared" si="1910"/>
        <v>22272.1</v>
      </c>
      <c r="EW73" s="111"/>
      <c r="EX73" s="140"/>
      <c r="EY73" s="141">
        <f t="shared" si="1911"/>
        <v>2.3777400000000002</v>
      </c>
      <c r="EZ73" s="323">
        <f t="shared" si="1912"/>
        <v>27</v>
      </c>
      <c r="FA73" s="431">
        <f t="shared" si="1913"/>
        <v>3.2070000000000001E-2</v>
      </c>
      <c r="FB73" s="432">
        <f t="shared" si="1914"/>
        <v>0</v>
      </c>
      <c r="FC73" s="138">
        <f t="shared" si="1915"/>
        <v>0</v>
      </c>
      <c r="FD73" s="433">
        <f t="shared" si="1916"/>
        <v>0</v>
      </c>
      <c r="FE73" s="139">
        <f t="shared" si="1917"/>
        <v>0</v>
      </c>
      <c r="FF73" s="111">
        <f t="shared" si="1918"/>
        <v>0</v>
      </c>
      <c r="FG73" s="111"/>
      <c r="FH73" s="140"/>
      <c r="FI73" s="141">
        <f t="shared" si="1919"/>
        <v>0</v>
      </c>
      <c r="FJ73" s="323">
        <f t="shared" si="1912"/>
        <v>0</v>
      </c>
      <c r="FK73" s="431">
        <f t="shared" si="1920"/>
        <v>0</v>
      </c>
      <c r="FL73" s="432">
        <f t="shared" si="1921"/>
        <v>0</v>
      </c>
      <c r="FM73" s="138">
        <f t="shared" si="1922"/>
        <v>0</v>
      </c>
      <c r="FN73" s="433">
        <f t="shared" si="1916"/>
        <v>2830</v>
      </c>
      <c r="FO73" s="139">
        <f t="shared" si="1924"/>
        <v>0</v>
      </c>
      <c r="FP73" s="111">
        <f t="shared" si="1925"/>
        <v>0</v>
      </c>
      <c r="FQ73" s="111"/>
      <c r="FR73" s="140"/>
      <c r="FS73" s="141">
        <f t="shared" si="1926"/>
        <v>0</v>
      </c>
      <c r="FT73" s="323">
        <f t="shared" si="1912"/>
        <v>0</v>
      </c>
      <c r="FU73" s="431">
        <f t="shared" si="1927"/>
        <v>0</v>
      </c>
      <c r="FV73" s="432">
        <f t="shared" si="1928"/>
        <v>0</v>
      </c>
      <c r="FW73" s="138">
        <f t="shared" si="1929"/>
        <v>0</v>
      </c>
      <c r="FX73" s="433">
        <f t="shared" si="1916"/>
        <v>2160.96</v>
      </c>
      <c r="FY73" s="139">
        <f t="shared" si="1931"/>
        <v>0</v>
      </c>
      <c r="FZ73" s="111">
        <f t="shared" si="1932"/>
        <v>0</v>
      </c>
      <c r="GA73" s="111"/>
      <c r="GB73" s="140"/>
      <c r="GC73" s="141">
        <f t="shared" si="1933"/>
        <v>0</v>
      </c>
      <c r="GD73" s="323">
        <f t="shared" si="1912"/>
        <v>40</v>
      </c>
      <c r="GE73" s="431">
        <f t="shared" si="1934"/>
        <v>8.1629999999999994E-2</v>
      </c>
      <c r="GF73" s="432">
        <f t="shared" si="1935"/>
        <v>0</v>
      </c>
      <c r="GG73" s="138">
        <f t="shared" si="1936"/>
        <v>0</v>
      </c>
      <c r="GH73" s="433">
        <f t="shared" si="1916"/>
        <v>0</v>
      </c>
      <c r="GI73" s="139">
        <f t="shared" si="1938"/>
        <v>0</v>
      </c>
      <c r="GJ73" s="111">
        <f t="shared" si="1939"/>
        <v>0</v>
      </c>
      <c r="GK73" s="111"/>
      <c r="GL73" s="140"/>
      <c r="GM73" s="141">
        <f t="shared" si="1940"/>
        <v>0</v>
      </c>
      <c r="GN73" s="323">
        <f t="shared" si="1912"/>
        <v>11</v>
      </c>
      <c r="GO73" s="431">
        <f t="shared" si="1941"/>
        <v>1.291E-2</v>
      </c>
      <c r="GP73" s="432">
        <f t="shared" si="1942"/>
        <v>9.83</v>
      </c>
      <c r="GQ73" s="138">
        <f t="shared" si="1943"/>
        <v>0.89363636000000002</v>
      </c>
      <c r="GR73" s="433">
        <f t="shared" si="1944"/>
        <v>2150</v>
      </c>
      <c r="GS73" s="139">
        <f t="shared" si="1945"/>
        <v>1921.31817</v>
      </c>
      <c r="GT73" s="111">
        <f t="shared" si="1946"/>
        <v>21134.5</v>
      </c>
      <c r="GU73" s="111"/>
      <c r="GV73" s="140"/>
      <c r="GW73" s="141">
        <f t="shared" si="1947"/>
        <v>1.4358200000000001</v>
      </c>
      <c r="GX73" s="323">
        <f t="shared" si="1912"/>
        <v>0</v>
      </c>
      <c r="GY73" s="431">
        <f t="shared" si="1948"/>
        <v>0</v>
      </c>
      <c r="GZ73" s="432">
        <f t="shared" si="1949"/>
        <v>0</v>
      </c>
      <c r="HA73" s="138">
        <f t="shared" si="1950"/>
        <v>0</v>
      </c>
      <c r="HB73" s="433">
        <f t="shared" si="1944"/>
        <v>2150</v>
      </c>
      <c r="HC73" s="139">
        <f t="shared" si="1952"/>
        <v>0</v>
      </c>
      <c r="HD73" s="111">
        <f t="shared" si="1953"/>
        <v>0</v>
      </c>
      <c r="HE73" s="111"/>
      <c r="HF73" s="140"/>
      <c r="HG73" s="141">
        <f t="shared" si="1954"/>
        <v>0</v>
      </c>
      <c r="HH73" s="323">
        <f t="shared" si="1912"/>
        <v>27</v>
      </c>
      <c r="HI73" s="431">
        <f t="shared" si="1955"/>
        <v>2.443E-2</v>
      </c>
      <c r="HJ73" s="432">
        <f t="shared" si="1956"/>
        <v>18.8</v>
      </c>
      <c r="HK73" s="138">
        <f t="shared" si="1957"/>
        <v>0.69629629999999998</v>
      </c>
      <c r="HL73" s="433">
        <f t="shared" si="1944"/>
        <v>2150</v>
      </c>
      <c r="HM73" s="139">
        <f t="shared" si="1959"/>
        <v>1497.0370499999999</v>
      </c>
      <c r="HN73" s="111">
        <f t="shared" si="1960"/>
        <v>40420</v>
      </c>
      <c r="HO73" s="111"/>
      <c r="HP73" s="140"/>
      <c r="HQ73" s="141">
        <f t="shared" si="1961"/>
        <v>1.1187499999999999</v>
      </c>
      <c r="HR73" s="323">
        <f t="shared" si="1962"/>
        <v>0</v>
      </c>
      <c r="HS73" s="431">
        <f t="shared" si="1963"/>
        <v>0</v>
      </c>
      <c r="HT73" s="432">
        <f t="shared" si="1964"/>
        <v>0</v>
      </c>
      <c r="HU73" s="138">
        <f t="shared" si="1965"/>
        <v>0</v>
      </c>
      <c r="HV73" s="433">
        <f t="shared" si="1944"/>
        <v>2830</v>
      </c>
      <c r="HW73" s="139">
        <f t="shared" si="1967"/>
        <v>0</v>
      </c>
      <c r="HX73" s="111">
        <f t="shared" si="1968"/>
        <v>0</v>
      </c>
      <c r="HY73" s="111"/>
      <c r="HZ73" s="140"/>
      <c r="IA73" s="141">
        <f t="shared" si="1969"/>
        <v>0</v>
      </c>
      <c r="IB73" s="323">
        <f t="shared" si="1962"/>
        <v>15</v>
      </c>
      <c r="IC73" s="431">
        <f t="shared" si="1970"/>
        <v>3.3329999999999999E-2</v>
      </c>
      <c r="ID73" s="432">
        <f t="shared" si="1971"/>
        <v>16.72</v>
      </c>
      <c r="IE73" s="138">
        <f t="shared" si="1972"/>
        <v>1.1146666700000001</v>
      </c>
      <c r="IF73" s="433">
        <f t="shared" si="1973"/>
        <v>2830</v>
      </c>
      <c r="IG73" s="139">
        <f t="shared" si="1974"/>
        <v>3154.50668</v>
      </c>
      <c r="IH73" s="111">
        <f t="shared" si="1975"/>
        <v>47317.599999999999</v>
      </c>
      <c r="II73" s="111"/>
      <c r="IJ73" s="140"/>
      <c r="IK73" s="141">
        <f t="shared" si="1976"/>
        <v>2.3574000000000002</v>
      </c>
      <c r="IL73" s="323">
        <f t="shared" si="1962"/>
        <v>0</v>
      </c>
      <c r="IM73" s="431">
        <f t="shared" si="1977"/>
        <v>0</v>
      </c>
      <c r="IN73" s="432">
        <f t="shared" si="1978"/>
        <v>0</v>
      </c>
      <c r="IO73" s="138">
        <f t="shared" si="1979"/>
        <v>0</v>
      </c>
      <c r="IP73" s="433">
        <f t="shared" si="1973"/>
        <v>2150</v>
      </c>
      <c r="IQ73" s="139">
        <f t="shared" si="1981"/>
        <v>0</v>
      </c>
      <c r="IR73" s="111">
        <f t="shared" si="1982"/>
        <v>0</v>
      </c>
      <c r="IS73" s="111"/>
      <c r="IT73" s="140"/>
      <c r="IU73" s="141">
        <f t="shared" si="1983"/>
        <v>0</v>
      </c>
      <c r="IV73" s="323">
        <f t="shared" si="1962"/>
        <v>0</v>
      </c>
      <c r="IW73" s="431">
        <f t="shared" si="1984"/>
        <v>0</v>
      </c>
      <c r="IX73" s="432">
        <f t="shared" si="1985"/>
        <v>0</v>
      </c>
      <c r="IY73" s="138">
        <f t="shared" si="1986"/>
        <v>0</v>
      </c>
      <c r="IZ73" s="433">
        <f t="shared" si="1973"/>
        <v>2017.28</v>
      </c>
      <c r="JA73" s="139">
        <f t="shared" si="1988"/>
        <v>0</v>
      </c>
      <c r="JB73" s="111">
        <f t="shared" si="1989"/>
        <v>0</v>
      </c>
      <c r="JC73" s="111"/>
      <c r="JD73" s="140"/>
      <c r="JE73" s="141">
        <f t="shared" si="1990"/>
        <v>0</v>
      </c>
      <c r="JF73" s="323">
        <f t="shared" si="1962"/>
        <v>0</v>
      </c>
      <c r="JG73" s="431">
        <f t="shared" si="1991"/>
        <v>0</v>
      </c>
      <c r="JH73" s="432">
        <f t="shared" si="1992"/>
        <v>0</v>
      </c>
      <c r="JI73" s="138">
        <f t="shared" si="1993"/>
        <v>0</v>
      </c>
      <c r="JJ73" s="433">
        <f t="shared" si="1973"/>
        <v>2150</v>
      </c>
      <c r="JK73" s="139">
        <f t="shared" si="1995"/>
        <v>0</v>
      </c>
      <c r="JL73" s="111">
        <f t="shared" si="1996"/>
        <v>0</v>
      </c>
      <c r="JM73" s="111"/>
      <c r="JN73" s="140"/>
      <c r="JO73" s="141">
        <f t="shared" si="1997"/>
        <v>0</v>
      </c>
      <c r="JP73" s="323">
        <f t="shared" si="1962"/>
        <v>26</v>
      </c>
      <c r="JQ73" s="431">
        <f t="shared" si="1998"/>
        <v>2.0629999999999999E-2</v>
      </c>
      <c r="JR73" s="432">
        <f t="shared" si="1999"/>
        <v>16.84</v>
      </c>
      <c r="JS73" s="138">
        <f t="shared" si="2000"/>
        <v>0.64769231000000005</v>
      </c>
      <c r="JT73" s="433">
        <f t="shared" si="2001"/>
        <v>2150</v>
      </c>
      <c r="JU73" s="139">
        <f t="shared" si="2002"/>
        <v>1392.53847</v>
      </c>
      <c r="JV73" s="111">
        <f t="shared" si="2003"/>
        <v>36206</v>
      </c>
      <c r="JW73" s="111"/>
      <c r="JX73" s="140"/>
      <c r="JY73" s="141">
        <f t="shared" si="2004"/>
        <v>1.0406599999999999</v>
      </c>
      <c r="JZ73" s="323">
        <f t="shared" si="1962"/>
        <v>0</v>
      </c>
      <c r="KA73" s="431">
        <f t="shared" si="2005"/>
        <v>0</v>
      </c>
      <c r="KB73" s="432">
        <f t="shared" si="2006"/>
        <v>0</v>
      </c>
      <c r="KC73" s="138">
        <f t="shared" si="2007"/>
        <v>0</v>
      </c>
      <c r="KD73" s="433">
        <f t="shared" si="2001"/>
        <v>2017.28</v>
      </c>
      <c r="KE73" s="139">
        <f t="shared" si="2009"/>
        <v>0</v>
      </c>
      <c r="KF73" s="111">
        <f t="shared" si="2010"/>
        <v>0</v>
      </c>
      <c r="KG73" s="111"/>
      <c r="KH73" s="140"/>
      <c r="KI73" s="141">
        <f t="shared" si="2011"/>
        <v>0</v>
      </c>
      <c r="KJ73" s="323">
        <f t="shared" si="2012"/>
        <v>0</v>
      </c>
      <c r="KK73" s="431">
        <f t="shared" si="2013"/>
        <v>0</v>
      </c>
      <c r="KL73" s="432">
        <f t="shared" si="2014"/>
        <v>0</v>
      </c>
      <c r="KM73" s="138">
        <f t="shared" si="2015"/>
        <v>0</v>
      </c>
      <c r="KN73" s="433">
        <f t="shared" si="2001"/>
        <v>2150</v>
      </c>
      <c r="KO73" s="139">
        <f t="shared" si="2017"/>
        <v>0</v>
      </c>
      <c r="KP73" s="111">
        <f t="shared" si="2018"/>
        <v>0</v>
      </c>
      <c r="KQ73" s="111"/>
      <c r="KR73" s="140"/>
      <c r="KS73" s="141">
        <f t="shared" si="2019"/>
        <v>0</v>
      </c>
      <c r="KT73" s="323">
        <f t="shared" si="2012"/>
        <v>0</v>
      </c>
      <c r="KU73" s="431" t="e">
        <f t="shared" si="2020"/>
        <v>#DIV/0!</v>
      </c>
      <c r="KV73" s="432" t="e">
        <f t="shared" si="2021"/>
        <v>#DIV/0!</v>
      </c>
      <c r="KW73" s="138">
        <f t="shared" si="2022"/>
        <v>0</v>
      </c>
      <c r="KX73" s="433">
        <f t="shared" si="2001"/>
        <v>0</v>
      </c>
      <c r="KY73" s="139">
        <f t="shared" si="2024"/>
        <v>0</v>
      </c>
      <c r="KZ73" s="111">
        <f t="shared" si="2025"/>
        <v>0</v>
      </c>
      <c r="LA73" s="111"/>
      <c r="LB73" s="140"/>
      <c r="LC73" s="141">
        <f t="shared" si="2026"/>
        <v>0</v>
      </c>
      <c r="LD73" s="322">
        <f t="shared" si="2027"/>
        <v>188</v>
      </c>
      <c r="LE73" s="431">
        <f t="shared" si="2028"/>
        <v>7.0800000000000004E-3</v>
      </c>
      <c r="LF73" s="432">
        <f t="shared" si="2029"/>
        <v>109.05</v>
      </c>
      <c r="LG73" s="138">
        <f t="shared" si="2030"/>
        <v>0.58005319</v>
      </c>
      <c r="LH73" s="433">
        <f t="shared" si="2031"/>
        <v>2306.91</v>
      </c>
      <c r="LI73" s="139">
        <f t="shared" si="2032"/>
        <v>1338.1305</v>
      </c>
      <c r="LJ73" s="111">
        <f t="shared" si="2033"/>
        <v>251568.53</v>
      </c>
      <c r="LK73" s="111"/>
      <c r="LL73" s="140"/>
    </row>
    <row r="74" spans="1:324" ht="26.25" customHeight="1">
      <c r="A74" s="612"/>
      <c r="B74" s="12" t="s">
        <v>731</v>
      </c>
      <c r="C74" s="12" t="s">
        <v>840</v>
      </c>
      <c r="D74" s="12" t="s">
        <v>422</v>
      </c>
      <c r="E74" s="4" t="s">
        <v>34</v>
      </c>
      <c r="F74" s="323">
        <f t="shared" si="1807"/>
        <v>1</v>
      </c>
      <c r="G74" s="431">
        <f t="shared" si="2034"/>
        <v>1.6100000000000001E-3</v>
      </c>
      <c r="H74" s="432">
        <f t="shared" si="2035"/>
        <v>0.4</v>
      </c>
      <c r="I74" s="138">
        <f t="shared" si="1808"/>
        <v>0.4</v>
      </c>
      <c r="J74" s="433">
        <f t="shared" si="2036"/>
        <v>2150</v>
      </c>
      <c r="K74" s="139">
        <f t="shared" si="1809"/>
        <v>860</v>
      </c>
      <c r="L74" s="111">
        <f t="shared" si="1810"/>
        <v>860</v>
      </c>
      <c r="M74" s="111"/>
      <c r="N74" s="140"/>
      <c r="O74" s="141">
        <f t="shared" si="1811"/>
        <v>0.64249000000000001</v>
      </c>
      <c r="P74" s="323">
        <f t="shared" si="1812"/>
        <v>3</v>
      </c>
      <c r="Q74" s="431">
        <f t="shared" si="1813"/>
        <v>2.7499999999999998E-3</v>
      </c>
      <c r="R74" s="432">
        <f t="shared" si="1814"/>
        <v>1.8</v>
      </c>
      <c r="S74" s="138">
        <f t="shared" si="1815"/>
        <v>0.6</v>
      </c>
      <c r="T74" s="433">
        <f t="shared" si="1816"/>
        <v>2308.41</v>
      </c>
      <c r="U74" s="139">
        <f t="shared" si="1817"/>
        <v>1385.046</v>
      </c>
      <c r="V74" s="111">
        <f t="shared" si="1818"/>
        <v>4155.1400000000003</v>
      </c>
      <c r="W74" s="111"/>
      <c r="X74" s="140"/>
      <c r="Y74" s="141">
        <f t="shared" si="1819"/>
        <v>1.03474</v>
      </c>
      <c r="Z74" s="323">
        <f t="shared" si="1812"/>
        <v>0</v>
      </c>
      <c r="AA74" s="431">
        <f t="shared" si="1820"/>
        <v>0</v>
      </c>
      <c r="AB74" s="432">
        <f t="shared" si="1821"/>
        <v>0</v>
      </c>
      <c r="AC74" s="138">
        <f t="shared" si="1822"/>
        <v>0</v>
      </c>
      <c r="AD74" s="433">
        <f t="shared" si="1816"/>
        <v>2150</v>
      </c>
      <c r="AE74" s="139">
        <f t="shared" si="1824"/>
        <v>0</v>
      </c>
      <c r="AF74" s="111">
        <f t="shared" si="1825"/>
        <v>0</v>
      </c>
      <c r="AG74" s="111"/>
      <c r="AH74" s="140"/>
      <c r="AI74" s="141">
        <f t="shared" si="1826"/>
        <v>0</v>
      </c>
      <c r="AJ74" s="323">
        <f t="shared" si="1812"/>
        <v>0</v>
      </c>
      <c r="AK74" s="431">
        <f t="shared" si="1827"/>
        <v>0</v>
      </c>
      <c r="AL74" s="432">
        <f t="shared" si="1828"/>
        <v>0</v>
      </c>
      <c r="AM74" s="138">
        <f t="shared" si="1829"/>
        <v>0</v>
      </c>
      <c r="AN74" s="433">
        <f t="shared" si="1816"/>
        <v>2150</v>
      </c>
      <c r="AO74" s="139">
        <f t="shared" si="1831"/>
        <v>0</v>
      </c>
      <c r="AP74" s="111">
        <f t="shared" si="1832"/>
        <v>0</v>
      </c>
      <c r="AQ74" s="111"/>
      <c r="AR74" s="140"/>
      <c r="AS74" s="141">
        <f t="shared" si="1833"/>
        <v>0</v>
      </c>
      <c r="AT74" s="323">
        <f t="shared" si="1812"/>
        <v>3</v>
      </c>
      <c r="AU74" s="431">
        <f t="shared" si="1834"/>
        <v>3.14E-3</v>
      </c>
      <c r="AV74" s="432">
        <f t="shared" si="1835"/>
        <v>1.34</v>
      </c>
      <c r="AW74" s="138">
        <f t="shared" si="1836"/>
        <v>0.44666666999999999</v>
      </c>
      <c r="AX74" s="433">
        <f t="shared" si="1816"/>
        <v>1908.38</v>
      </c>
      <c r="AY74" s="139">
        <f t="shared" si="1838"/>
        <v>852.40974000000006</v>
      </c>
      <c r="AZ74" s="111">
        <f t="shared" si="1839"/>
        <v>2557.23</v>
      </c>
      <c r="BA74" s="111"/>
      <c r="BB74" s="140"/>
      <c r="BC74" s="141">
        <f t="shared" si="1840"/>
        <v>0.63682000000000005</v>
      </c>
      <c r="BD74" s="323">
        <f t="shared" si="1812"/>
        <v>0</v>
      </c>
      <c r="BE74" s="431">
        <f t="shared" si="1841"/>
        <v>0</v>
      </c>
      <c r="BF74" s="432">
        <f t="shared" si="1842"/>
        <v>0</v>
      </c>
      <c r="BG74" s="138">
        <f t="shared" si="1843"/>
        <v>0</v>
      </c>
      <c r="BH74" s="433">
        <f t="shared" si="1816"/>
        <v>2830</v>
      </c>
      <c r="BI74" s="139">
        <f t="shared" si="1845"/>
        <v>0</v>
      </c>
      <c r="BJ74" s="111">
        <f t="shared" si="1846"/>
        <v>0</v>
      </c>
      <c r="BK74" s="111"/>
      <c r="BL74" s="140"/>
      <c r="BM74" s="141">
        <f t="shared" si="1847"/>
        <v>0</v>
      </c>
      <c r="BN74" s="323">
        <f t="shared" si="1812"/>
        <v>1</v>
      </c>
      <c r="BO74" s="431">
        <f t="shared" si="1848"/>
        <v>1.4599999999999999E-3</v>
      </c>
      <c r="BP74" s="432">
        <f t="shared" si="1849"/>
        <v>0.53</v>
      </c>
      <c r="BQ74" s="138">
        <f t="shared" si="1850"/>
        <v>0.53</v>
      </c>
      <c r="BR74" s="433">
        <f t="shared" si="1816"/>
        <v>2063.29</v>
      </c>
      <c r="BS74" s="139">
        <f t="shared" si="1852"/>
        <v>1093.5436999999999</v>
      </c>
      <c r="BT74" s="111">
        <f t="shared" si="1853"/>
        <v>1093.54</v>
      </c>
      <c r="BU74" s="111"/>
      <c r="BV74" s="140"/>
      <c r="BW74" s="141">
        <f t="shared" si="1854"/>
        <v>0.81696000000000002</v>
      </c>
      <c r="BX74" s="323">
        <f t="shared" si="1812"/>
        <v>0</v>
      </c>
      <c r="BY74" s="431">
        <f t="shared" si="1855"/>
        <v>0</v>
      </c>
      <c r="BZ74" s="432">
        <f t="shared" si="1856"/>
        <v>0</v>
      </c>
      <c r="CA74" s="138">
        <f t="shared" si="1857"/>
        <v>0</v>
      </c>
      <c r="CB74" s="433">
        <f t="shared" si="1816"/>
        <v>2150</v>
      </c>
      <c r="CC74" s="139">
        <f t="shared" si="1859"/>
        <v>0</v>
      </c>
      <c r="CD74" s="111">
        <f t="shared" si="1860"/>
        <v>0</v>
      </c>
      <c r="CE74" s="111"/>
      <c r="CF74" s="140"/>
      <c r="CG74" s="141">
        <f t="shared" si="1861"/>
        <v>0</v>
      </c>
      <c r="CH74" s="323">
        <f t="shared" si="1862"/>
        <v>3</v>
      </c>
      <c r="CI74" s="431">
        <f t="shared" si="1863"/>
        <v>2.99E-3</v>
      </c>
      <c r="CJ74" s="432">
        <f t="shared" si="1864"/>
        <v>1.41</v>
      </c>
      <c r="CK74" s="138">
        <f t="shared" si="1865"/>
        <v>0.47</v>
      </c>
      <c r="CL74" s="433">
        <f t="shared" si="1866"/>
        <v>2150</v>
      </c>
      <c r="CM74" s="139">
        <f t="shared" si="1867"/>
        <v>1010.5</v>
      </c>
      <c r="CN74" s="111">
        <f t="shared" si="1868"/>
        <v>3031.5</v>
      </c>
      <c r="CO74" s="111"/>
      <c r="CP74" s="140"/>
      <c r="CQ74" s="141">
        <f t="shared" si="1869"/>
        <v>0.75492000000000004</v>
      </c>
      <c r="CR74" s="323">
        <f t="shared" si="1862"/>
        <v>0</v>
      </c>
      <c r="CS74" s="431">
        <f t="shared" si="1870"/>
        <v>0</v>
      </c>
      <c r="CT74" s="432">
        <f t="shared" si="1871"/>
        <v>0</v>
      </c>
      <c r="CU74" s="138">
        <f t="shared" si="1872"/>
        <v>0</v>
      </c>
      <c r="CV74" s="433">
        <f t="shared" si="1866"/>
        <v>2830</v>
      </c>
      <c r="CW74" s="139">
        <f t="shared" si="1874"/>
        <v>0</v>
      </c>
      <c r="CX74" s="111">
        <f t="shared" si="1875"/>
        <v>0</v>
      </c>
      <c r="CY74" s="111"/>
      <c r="CZ74" s="140"/>
      <c r="DA74" s="141">
        <f t="shared" si="1876"/>
        <v>0</v>
      </c>
      <c r="DB74" s="323">
        <f t="shared" si="1862"/>
        <v>0</v>
      </c>
      <c r="DC74" s="431">
        <f t="shared" si="1877"/>
        <v>0</v>
      </c>
      <c r="DD74" s="432">
        <f t="shared" si="1878"/>
        <v>0</v>
      </c>
      <c r="DE74" s="138">
        <f t="shared" si="1879"/>
        <v>0</v>
      </c>
      <c r="DF74" s="433">
        <f t="shared" si="1866"/>
        <v>2150</v>
      </c>
      <c r="DG74" s="139">
        <f t="shared" si="1881"/>
        <v>0</v>
      </c>
      <c r="DH74" s="111">
        <f t="shared" si="1882"/>
        <v>0</v>
      </c>
      <c r="DI74" s="111"/>
      <c r="DJ74" s="140"/>
      <c r="DK74" s="141">
        <f t="shared" si="1883"/>
        <v>0</v>
      </c>
      <c r="DL74" s="323">
        <f t="shared" si="1862"/>
        <v>0</v>
      </c>
      <c r="DM74" s="431">
        <f t="shared" si="1884"/>
        <v>0</v>
      </c>
      <c r="DN74" s="432">
        <f t="shared" si="1885"/>
        <v>0</v>
      </c>
      <c r="DO74" s="138">
        <f t="shared" si="1886"/>
        <v>0</v>
      </c>
      <c r="DP74" s="433">
        <f t="shared" si="1866"/>
        <v>2150</v>
      </c>
      <c r="DQ74" s="139">
        <f t="shared" si="1888"/>
        <v>0</v>
      </c>
      <c r="DR74" s="111">
        <f t="shared" si="1889"/>
        <v>0</v>
      </c>
      <c r="DS74" s="111"/>
      <c r="DT74" s="140"/>
      <c r="DU74" s="141">
        <f t="shared" si="1890"/>
        <v>0</v>
      </c>
      <c r="DV74" s="323">
        <f t="shared" si="1862"/>
        <v>2</v>
      </c>
      <c r="DW74" s="431">
        <f t="shared" si="1891"/>
        <v>2.5999999999999999E-3</v>
      </c>
      <c r="DX74" s="432">
        <f t="shared" si="1892"/>
        <v>0.81</v>
      </c>
      <c r="DY74" s="138">
        <f t="shared" si="1893"/>
        <v>0.40500000000000003</v>
      </c>
      <c r="DZ74" s="433">
        <f t="shared" si="1866"/>
        <v>2150</v>
      </c>
      <c r="EA74" s="139">
        <f t="shared" si="1895"/>
        <v>870.75</v>
      </c>
      <c r="EB74" s="111">
        <f t="shared" si="1896"/>
        <v>1741.5</v>
      </c>
      <c r="EC74" s="111"/>
      <c r="ED74" s="140"/>
      <c r="EE74" s="141">
        <f t="shared" si="1897"/>
        <v>0.65051999999999999</v>
      </c>
      <c r="EF74" s="323">
        <f t="shared" si="1862"/>
        <v>1</v>
      </c>
      <c r="EG74" s="431">
        <f t="shared" si="1898"/>
        <v>1.1199999999999999E-3</v>
      </c>
      <c r="EH74" s="432">
        <f t="shared" si="1899"/>
        <v>0.43</v>
      </c>
      <c r="EI74" s="138">
        <f t="shared" si="1900"/>
        <v>0.43</v>
      </c>
      <c r="EJ74" s="433">
        <f t="shared" si="1866"/>
        <v>2830</v>
      </c>
      <c r="EK74" s="139">
        <f t="shared" si="1902"/>
        <v>1216.9000000000001</v>
      </c>
      <c r="EL74" s="111">
        <f t="shared" si="1903"/>
        <v>1216.9000000000001</v>
      </c>
      <c r="EM74" s="111"/>
      <c r="EN74" s="140"/>
      <c r="EO74" s="141">
        <f t="shared" si="1904"/>
        <v>0.90912000000000004</v>
      </c>
      <c r="EP74" s="323">
        <f t="shared" si="1862"/>
        <v>0</v>
      </c>
      <c r="EQ74" s="431">
        <f t="shared" si="1905"/>
        <v>0</v>
      </c>
      <c r="ER74" s="432">
        <f t="shared" si="1906"/>
        <v>0</v>
      </c>
      <c r="ES74" s="138">
        <f t="shared" si="1907"/>
        <v>0</v>
      </c>
      <c r="ET74" s="433">
        <f t="shared" si="1866"/>
        <v>2830</v>
      </c>
      <c r="EU74" s="139">
        <f t="shared" si="1909"/>
        <v>0</v>
      </c>
      <c r="EV74" s="111">
        <f t="shared" si="1910"/>
        <v>0</v>
      </c>
      <c r="EW74" s="111"/>
      <c r="EX74" s="140"/>
      <c r="EY74" s="141">
        <f t="shared" si="1911"/>
        <v>0</v>
      </c>
      <c r="EZ74" s="323">
        <f t="shared" si="1912"/>
        <v>3</v>
      </c>
      <c r="FA74" s="431">
        <f t="shared" si="1913"/>
        <v>3.5599999999999998E-3</v>
      </c>
      <c r="FB74" s="432">
        <f t="shared" si="1914"/>
        <v>0</v>
      </c>
      <c r="FC74" s="138">
        <f t="shared" si="1915"/>
        <v>0</v>
      </c>
      <c r="FD74" s="433">
        <f t="shared" si="1916"/>
        <v>0</v>
      </c>
      <c r="FE74" s="139">
        <f t="shared" si="1917"/>
        <v>0</v>
      </c>
      <c r="FF74" s="111">
        <f t="shared" si="1918"/>
        <v>0</v>
      </c>
      <c r="FG74" s="111"/>
      <c r="FH74" s="140"/>
      <c r="FI74" s="141">
        <f t="shared" si="1919"/>
        <v>0</v>
      </c>
      <c r="FJ74" s="323">
        <f t="shared" si="1912"/>
        <v>2</v>
      </c>
      <c r="FK74" s="431">
        <f t="shared" si="1920"/>
        <v>1.97E-3</v>
      </c>
      <c r="FL74" s="432">
        <f t="shared" si="1921"/>
        <v>1.27</v>
      </c>
      <c r="FM74" s="138">
        <f t="shared" si="1922"/>
        <v>0.63500000000000001</v>
      </c>
      <c r="FN74" s="433">
        <f t="shared" si="1916"/>
        <v>2830</v>
      </c>
      <c r="FO74" s="139">
        <f t="shared" si="1924"/>
        <v>1797.05</v>
      </c>
      <c r="FP74" s="111">
        <f t="shared" si="1925"/>
        <v>3594.1</v>
      </c>
      <c r="FQ74" s="111"/>
      <c r="FR74" s="140"/>
      <c r="FS74" s="141">
        <f t="shared" si="1926"/>
        <v>1.3425400000000001</v>
      </c>
      <c r="FT74" s="323">
        <f t="shared" si="1912"/>
        <v>2</v>
      </c>
      <c r="FU74" s="431">
        <f t="shared" si="1927"/>
        <v>2.7699999999999999E-3</v>
      </c>
      <c r="FV74" s="432">
        <f t="shared" si="1928"/>
        <v>1.43</v>
      </c>
      <c r="FW74" s="138">
        <f t="shared" si="1929"/>
        <v>0.71499999999999997</v>
      </c>
      <c r="FX74" s="433">
        <f t="shared" si="1916"/>
        <v>2160.96</v>
      </c>
      <c r="FY74" s="139">
        <f t="shared" si="1931"/>
        <v>1545.0863999999999</v>
      </c>
      <c r="FZ74" s="111">
        <f t="shared" si="1932"/>
        <v>3090.17</v>
      </c>
      <c r="GA74" s="111"/>
      <c r="GB74" s="140"/>
      <c r="GC74" s="141">
        <f t="shared" si="1933"/>
        <v>1.1543000000000001</v>
      </c>
      <c r="GD74" s="323">
        <f t="shared" si="1912"/>
        <v>3</v>
      </c>
      <c r="GE74" s="431">
        <f t="shared" si="1934"/>
        <v>6.1199999999999996E-3</v>
      </c>
      <c r="GF74" s="432">
        <f t="shared" si="1935"/>
        <v>0</v>
      </c>
      <c r="GG74" s="138">
        <f t="shared" si="1936"/>
        <v>0</v>
      </c>
      <c r="GH74" s="433">
        <f t="shared" si="1916"/>
        <v>0</v>
      </c>
      <c r="GI74" s="139">
        <f t="shared" si="1938"/>
        <v>0</v>
      </c>
      <c r="GJ74" s="111">
        <f t="shared" si="1939"/>
        <v>0</v>
      </c>
      <c r="GK74" s="111"/>
      <c r="GL74" s="140"/>
      <c r="GM74" s="141">
        <f t="shared" si="1940"/>
        <v>0</v>
      </c>
      <c r="GN74" s="323">
        <f t="shared" si="1912"/>
        <v>1</v>
      </c>
      <c r="GO74" s="431">
        <f t="shared" si="1941"/>
        <v>1.17E-3</v>
      </c>
      <c r="GP74" s="432">
        <f t="shared" si="1942"/>
        <v>0.89</v>
      </c>
      <c r="GQ74" s="138">
        <f t="shared" si="1943"/>
        <v>0.89</v>
      </c>
      <c r="GR74" s="433">
        <f t="shared" si="1944"/>
        <v>2150</v>
      </c>
      <c r="GS74" s="139">
        <f t="shared" si="1945"/>
        <v>1913.5</v>
      </c>
      <c r="GT74" s="111">
        <f t="shared" si="1946"/>
        <v>1913.5</v>
      </c>
      <c r="GU74" s="111"/>
      <c r="GV74" s="140"/>
      <c r="GW74" s="141">
        <f t="shared" si="1947"/>
        <v>1.42954</v>
      </c>
      <c r="GX74" s="323">
        <f t="shared" si="1912"/>
        <v>1</v>
      </c>
      <c r="GY74" s="431">
        <f t="shared" si="1948"/>
        <v>6.6E-4</v>
      </c>
      <c r="GZ74" s="432">
        <f t="shared" si="1949"/>
        <v>0.34</v>
      </c>
      <c r="HA74" s="138">
        <f t="shared" si="1950"/>
        <v>0.34</v>
      </c>
      <c r="HB74" s="433">
        <f t="shared" si="1944"/>
        <v>2150</v>
      </c>
      <c r="HC74" s="139">
        <f t="shared" si="1952"/>
        <v>731</v>
      </c>
      <c r="HD74" s="111">
        <f t="shared" si="1953"/>
        <v>731</v>
      </c>
      <c r="HE74" s="111"/>
      <c r="HF74" s="140"/>
      <c r="HG74" s="141">
        <f t="shared" si="1954"/>
        <v>0.54612000000000005</v>
      </c>
      <c r="HH74" s="323">
        <f t="shared" si="1912"/>
        <v>4</v>
      </c>
      <c r="HI74" s="431">
        <f t="shared" si="1955"/>
        <v>3.62E-3</v>
      </c>
      <c r="HJ74" s="432">
        <f t="shared" si="1956"/>
        <v>2.79</v>
      </c>
      <c r="HK74" s="138">
        <f t="shared" si="1957"/>
        <v>0.69750000000000001</v>
      </c>
      <c r="HL74" s="433">
        <f t="shared" si="1944"/>
        <v>2150</v>
      </c>
      <c r="HM74" s="139">
        <f t="shared" si="1959"/>
        <v>1499.625</v>
      </c>
      <c r="HN74" s="111">
        <f t="shared" si="1960"/>
        <v>5998.5</v>
      </c>
      <c r="HO74" s="111"/>
      <c r="HP74" s="140"/>
      <c r="HQ74" s="141">
        <f t="shared" si="1961"/>
        <v>1.1203399999999999</v>
      </c>
      <c r="HR74" s="323">
        <f t="shared" si="1962"/>
        <v>4</v>
      </c>
      <c r="HS74" s="431">
        <f t="shared" si="1963"/>
        <v>5.6699999999999997E-3</v>
      </c>
      <c r="HT74" s="432">
        <f t="shared" si="1964"/>
        <v>2.97</v>
      </c>
      <c r="HU74" s="138">
        <f t="shared" si="1965"/>
        <v>0.74250000000000005</v>
      </c>
      <c r="HV74" s="433">
        <f t="shared" si="1944"/>
        <v>2830</v>
      </c>
      <c r="HW74" s="139">
        <f t="shared" si="1967"/>
        <v>2101.2750000000001</v>
      </c>
      <c r="HX74" s="111">
        <f t="shared" si="1968"/>
        <v>8405.1</v>
      </c>
      <c r="HY74" s="111"/>
      <c r="HZ74" s="140"/>
      <c r="IA74" s="141">
        <f t="shared" si="1969"/>
        <v>1.56982</v>
      </c>
      <c r="IB74" s="323">
        <f t="shared" si="1962"/>
        <v>1</v>
      </c>
      <c r="IC74" s="431">
        <f t="shared" si="1970"/>
        <v>2.2200000000000002E-3</v>
      </c>
      <c r="ID74" s="432">
        <f t="shared" si="1971"/>
        <v>1.1100000000000001</v>
      </c>
      <c r="IE74" s="138">
        <f t="shared" si="1972"/>
        <v>1.1100000000000001</v>
      </c>
      <c r="IF74" s="433">
        <f t="shared" si="1973"/>
        <v>2830</v>
      </c>
      <c r="IG74" s="139">
        <f t="shared" si="1974"/>
        <v>3141.3</v>
      </c>
      <c r="IH74" s="111">
        <f t="shared" si="1975"/>
        <v>3141.3</v>
      </c>
      <c r="II74" s="111"/>
      <c r="IJ74" s="140"/>
      <c r="IK74" s="141">
        <f t="shared" si="1976"/>
        <v>2.3468</v>
      </c>
      <c r="IL74" s="323">
        <f t="shared" si="1962"/>
        <v>3</v>
      </c>
      <c r="IM74" s="431">
        <f t="shared" si="1977"/>
        <v>2.5100000000000001E-3</v>
      </c>
      <c r="IN74" s="432">
        <f t="shared" si="1978"/>
        <v>3.04</v>
      </c>
      <c r="IO74" s="138">
        <f t="shared" si="1979"/>
        <v>1.01333333</v>
      </c>
      <c r="IP74" s="433">
        <f t="shared" si="1973"/>
        <v>2150</v>
      </c>
      <c r="IQ74" s="139">
        <f t="shared" si="1981"/>
        <v>2178.6666599999999</v>
      </c>
      <c r="IR74" s="111">
        <f t="shared" si="1982"/>
        <v>6536</v>
      </c>
      <c r="IS74" s="111"/>
      <c r="IT74" s="140"/>
      <c r="IU74" s="141">
        <f t="shared" si="1983"/>
        <v>1.62764</v>
      </c>
      <c r="IV74" s="323">
        <f t="shared" si="1962"/>
        <v>3</v>
      </c>
      <c r="IW74" s="431">
        <f t="shared" si="1984"/>
        <v>4.4600000000000004E-3</v>
      </c>
      <c r="IX74" s="432">
        <f t="shared" si="1985"/>
        <v>2.13</v>
      </c>
      <c r="IY74" s="138">
        <f t="shared" si="1986"/>
        <v>0.71</v>
      </c>
      <c r="IZ74" s="433">
        <f t="shared" si="1973"/>
        <v>2017.28</v>
      </c>
      <c r="JA74" s="139">
        <f t="shared" si="1988"/>
        <v>1432.2688000000001</v>
      </c>
      <c r="JB74" s="111">
        <f t="shared" si="1989"/>
        <v>4296.8100000000004</v>
      </c>
      <c r="JC74" s="111"/>
      <c r="JD74" s="140"/>
      <c r="JE74" s="141">
        <f t="shared" si="1990"/>
        <v>1.07002</v>
      </c>
      <c r="JF74" s="323">
        <f t="shared" si="1962"/>
        <v>0</v>
      </c>
      <c r="JG74" s="431">
        <f t="shared" si="1991"/>
        <v>0</v>
      </c>
      <c r="JH74" s="432">
        <f t="shared" si="1992"/>
        <v>0</v>
      </c>
      <c r="JI74" s="138">
        <f t="shared" si="1993"/>
        <v>0</v>
      </c>
      <c r="JJ74" s="433">
        <f t="shared" si="1973"/>
        <v>2150</v>
      </c>
      <c r="JK74" s="139">
        <f t="shared" si="1995"/>
        <v>0</v>
      </c>
      <c r="JL74" s="111">
        <f t="shared" si="1996"/>
        <v>0</v>
      </c>
      <c r="JM74" s="111"/>
      <c r="JN74" s="140"/>
      <c r="JO74" s="141">
        <f t="shared" si="1997"/>
        <v>0</v>
      </c>
      <c r="JP74" s="323">
        <f t="shared" si="1962"/>
        <v>2</v>
      </c>
      <c r="JQ74" s="431">
        <f t="shared" si="1998"/>
        <v>1.5900000000000001E-3</v>
      </c>
      <c r="JR74" s="432">
        <f t="shared" si="1999"/>
        <v>1.3</v>
      </c>
      <c r="JS74" s="138">
        <f t="shared" si="2000"/>
        <v>0.65</v>
      </c>
      <c r="JT74" s="433">
        <f t="shared" si="2001"/>
        <v>2150</v>
      </c>
      <c r="JU74" s="139">
        <f t="shared" si="2002"/>
        <v>1397.5</v>
      </c>
      <c r="JV74" s="111">
        <f t="shared" si="2003"/>
        <v>2795</v>
      </c>
      <c r="JW74" s="111"/>
      <c r="JX74" s="140"/>
      <c r="JY74" s="141">
        <f t="shared" si="2004"/>
        <v>1.0440400000000001</v>
      </c>
      <c r="JZ74" s="323">
        <f t="shared" si="1962"/>
        <v>0</v>
      </c>
      <c r="KA74" s="431">
        <f t="shared" si="2005"/>
        <v>0</v>
      </c>
      <c r="KB74" s="432">
        <f t="shared" si="2006"/>
        <v>0</v>
      </c>
      <c r="KC74" s="138">
        <f t="shared" si="2007"/>
        <v>0</v>
      </c>
      <c r="KD74" s="433">
        <f t="shared" si="2001"/>
        <v>2017.28</v>
      </c>
      <c r="KE74" s="139">
        <f t="shared" si="2009"/>
        <v>0</v>
      </c>
      <c r="KF74" s="111">
        <f t="shared" si="2010"/>
        <v>0</v>
      </c>
      <c r="KG74" s="111"/>
      <c r="KH74" s="140"/>
      <c r="KI74" s="141">
        <f t="shared" si="2011"/>
        <v>0</v>
      </c>
      <c r="KJ74" s="323">
        <f t="shared" si="2012"/>
        <v>0</v>
      </c>
      <c r="KK74" s="431">
        <f t="shared" si="2013"/>
        <v>0</v>
      </c>
      <c r="KL74" s="432">
        <f t="shared" si="2014"/>
        <v>0</v>
      </c>
      <c r="KM74" s="138">
        <f t="shared" si="2015"/>
        <v>0</v>
      </c>
      <c r="KN74" s="433">
        <f t="shared" si="2001"/>
        <v>2150</v>
      </c>
      <c r="KO74" s="139">
        <f t="shared" si="2017"/>
        <v>0</v>
      </c>
      <c r="KP74" s="111">
        <f t="shared" si="2018"/>
        <v>0</v>
      </c>
      <c r="KQ74" s="111"/>
      <c r="KR74" s="140"/>
      <c r="KS74" s="141">
        <f t="shared" si="2019"/>
        <v>0</v>
      </c>
      <c r="KT74" s="323">
        <f t="shared" si="2012"/>
        <v>0</v>
      </c>
      <c r="KU74" s="431" t="e">
        <f t="shared" si="2020"/>
        <v>#DIV/0!</v>
      </c>
      <c r="KV74" s="432" t="e">
        <f t="shared" si="2021"/>
        <v>#DIV/0!</v>
      </c>
      <c r="KW74" s="138">
        <f t="shared" si="2022"/>
        <v>0</v>
      </c>
      <c r="KX74" s="433">
        <f t="shared" si="2001"/>
        <v>0</v>
      </c>
      <c r="KY74" s="139">
        <f t="shared" si="2024"/>
        <v>0</v>
      </c>
      <c r="KZ74" s="111">
        <f t="shared" si="2025"/>
        <v>0</v>
      </c>
      <c r="LA74" s="111"/>
      <c r="LB74" s="140"/>
      <c r="LC74" s="141">
        <f t="shared" si="2026"/>
        <v>0</v>
      </c>
      <c r="LD74" s="322">
        <f t="shared" si="2027"/>
        <v>43</v>
      </c>
      <c r="LE74" s="431">
        <f t="shared" si="2028"/>
        <v>1.6199999999999999E-3</v>
      </c>
      <c r="LF74" s="432">
        <f t="shared" si="2029"/>
        <v>24.95</v>
      </c>
      <c r="LG74" s="138">
        <f t="shared" si="2030"/>
        <v>0.58023256000000001</v>
      </c>
      <c r="LH74" s="433">
        <f t="shared" si="2031"/>
        <v>2306.91</v>
      </c>
      <c r="LI74" s="139">
        <f t="shared" si="2032"/>
        <v>1338.54429</v>
      </c>
      <c r="LJ74" s="111">
        <f t="shared" si="2033"/>
        <v>57557.4</v>
      </c>
      <c r="LK74" s="111"/>
      <c r="LL74" s="140"/>
    </row>
    <row r="75" spans="1:324" ht="27.75" customHeight="1">
      <c r="A75" s="612"/>
      <c r="B75" s="93" t="s">
        <v>744</v>
      </c>
      <c r="C75" s="12" t="s">
        <v>840</v>
      </c>
      <c r="D75" s="12" t="s">
        <v>422</v>
      </c>
      <c r="E75" s="4" t="s">
        <v>34</v>
      </c>
      <c r="F75" s="323">
        <f t="shared" si="1807"/>
        <v>0</v>
      </c>
      <c r="G75" s="431">
        <f t="shared" si="2034"/>
        <v>0</v>
      </c>
      <c r="H75" s="432">
        <f t="shared" si="2035"/>
        <v>0</v>
      </c>
      <c r="I75" s="138">
        <f t="shared" si="1808"/>
        <v>0</v>
      </c>
      <c r="J75" s="433">
        <f t="shared" si="2036"/>
        <v>2150</v>
      </c>
      <c r="K75" s="139">
        <f t="shared" si="1809"/>
        <v>0</v>
      </c>
      <c r="L75" s="111">
        <f t="shared" si="1810"/>
        <v>0</v>
      </c>
      <c r="M75" s="111"/>
      <c r="N75" s="140"/>
      <c r="O75" s="141" t="e">
        <f t="shared" si="1811"/>
        <v>#DIV/0!</v>
      </c>
      <c r="P75" s="323">
        <f t="shared" si="1812"/>
        <v>0</v>
      </c>
      <c r="Q75" s="431">
        <f t="shared" si="1813"/>
        <v>0</v>
      </c>
      <c r="R75" s="432">
        <f t="shared" si="1814"/>
        <v>0</v>
      </c>
      <c r="S75" s="138">
        <f t="shared" si="1815"/>
        <v>0</v>
      </c>
      <c r="T75" s="433">
        <f t="shared" si="1816"/>
        <v>2308.41</v>
      </c>
      <c r="U75" s="139">
        <f t="shared" si="1817"/>
        <v>0</v>
      </c>
      <c r="V75" s="111">
        <f t="shared" si="1818"/>
        <v>0</v>
      </c>
      <c r="W75" s="111"/>
      <c r="X75" s="140"/>
      <c r="Y75" s="141" t="e">
        <f t="shared" si="1819"/>
        <v>#DIV/0!</v>
      </c>
      <c r="Z75" s="323">
        <f t="shared" si="1812"/>
        <v>0</v>
      </c>
      <c r="AA75" s="431">
        <f t="shared" si="1820"/>
        <v>0</v>
      </c>
      <c r="AB75" s="432">
        <f t="shared" si="1821"/>
        <v>0</v>
      </c>
      <c r="AC75" s="138">
        <f t="shared" si="1822"/>
        <v>0</v>
      </c>
      <c r="AD75" s="433">
        <f t="shared" si="1816"/>
        <v>2150</v>
      </c>
      <c r="AE75" s="139">
        <f t="shared" si="1824"/>
        <v>0</v>
      </c>
      <c r="AF75" s="111">
        <f t="shared" si="1825"/>
        <v>0</v>
      </c>
      <c r="AG75" s="111"/>
      <c r="AH75" s="140"/>
      <c r="AI75" s="141" t="e">
        <f t="shared" si="1826"/>
        <v>#DIV/0!</v>
      </c>
      <c r="AJ75" s="323">
        <f t="shared" si="1812"/>
        <v>0</v>
      </c>
      <c r="AK75" s="431">
        <f t="shared" si="1827"/>
        <v>0</v>
      </c>
      <c r="AL75" s="432">
        <f t="shared" si="1828"/>
        <v>0</v>
      </c>
      <c r="AM75" s="138">
        <f t="shared" si="1829"/>
        <v>0</v>
      </c>
      <c r="AN75" s="433">
        <f t="shared" si="1816"/>
        <v>2150</v>
      </c>
      <c r="AO75" s="139">
        <f t="shared" si="1831"/>
        <v>0</v>
      </c>
      <c r="AP75" s="111">
        <f t="shared" si="1832"/>
        <v>0</v>
      </c>
      <c r="AQ75" s="111"/>
      <c r="AR75" s="140"/>
      <c r="AS75" s="141" t="e">
        <f t="shared" si="1833"/>
        <v>#DIV/0!</v>
      </c>
      <c r="AT75" s="323">
        <f t="shared" si="1812"/>
        <v>0</v>
      </c>
      <c r="AU75" s="431">
        <f t="shared" si="1834"/>
        <v>0</v>
      </c>
      <c r="AV75" s="432">
        <f t="shared" si="1835"/>
        <v>0</v>
      </c>
      <c r="AW75" s="138">
        <f t="shared" si="1836"/>
        <v>0</v>
      </c>
      <c r="AX75" s="433">
        <f t="shared" si="1816"/>
        <v>1908.38</v>
      </c>
      <c r="AY75" s="139">
        <f t="shared" si="1838"/>
        <v>0</v>
      </c>
      <c r="AZ75" s="111">
        <f t="shared" si="1839"/>
        <v>0</v>
      </c>
      <c r="BA75" s="111"/>
      <c r="BB75" s="140"/>
      <c r="BC75" s="141" t="e">
        <f t="shared" si="1840"/>
        <v>#DIV/0!</v>
      </c>
      <c r="BD75" s="323">
        <f t="shared" si="1812"/>
        <v>0</v>
      </c>
      <c r="BE75" s="431">
        <f t="shared" si="1841"/>
        <v>0</v>
      </c>
      <c r="BF75" s="432">
        <f t="shared" si="1842"/>
        <v>0</v>
      </c>
      <c r="BG75" s="138">
        <f t="shared" si="1843"/>
        <v>0</v>
      </c>
      <c r="BH75" s="433">
        <f t="shared" si="1816"/>
        <v>2830</v>
      </c>
      <c r="BI75" s="139">
        <f t="shared" si="1845"/>
        <v>0</v>
      </c>
      <c r="BJ75" s="111">
        <f t="shared" si="1846"/>
        <v>0</v>
      </c>
      <c r="BK75" s="111"/>
      <c r="BL75" s="140"/>
      <c r="BM75" s="141" t="e">
        <f t="shared" si="1847"/>
        <v>#DIV/0!</v>
      </c>
      <c r="BN75" s="323">
        <f t="shared" si="1812"/>
        <v>0</v>
      </c>
      <c r="BO75" s="431">
        <f t="shared" si="1848"/>
        <v>0</v>
      </c>
      <c r="BP75" s="432">
        <f t="shared" si="1849"/>
        <v>0</v>
      </c>
      <c r="BQ75" s="138">
        <f t="shared" si="1850"/>
        <v>0</v>
      </c>
      <c r="BR75" s="433">
        <f t="shared" si="1816"/>
        <v>2063.29</v>
      </c>
      <c r="BS75" s="139">
        <f t="shared" si="1852"/>
        <v>0</v>
      </c>
      <c r="BT75" s="111">
        <f t="shared" si="1853"/>
        <v>0</v>
      </c>
      <c r="BU75" s="111"/>
      <c r="BV75" s="140"/>
      <c r="BW75" s="141" t="e">
        <f t="shared" si="1854"/>
        <v>#DIV/0!</v>
      </c>
      <c r="BX75" s="323">
        <f t="shared" si="1812"/>
        <v>0</v>
      </c>
      <c r="BY75" s="431">
        <f t="shared" si="1855"/>
        <v>0</v>
      </c>
      <c r="BZ75" s="432">
        <f t="shared" si="1856"/>
        <v>0</v>
      </c>
      <c r="CA75" s="138">
        <f t="shared" si="1857"/>
        <v>0</v>
      </c>
      <c r="CB75" s="433">
        <f t="shared" si="1816"/>
        <v>2150</v>
      </c>
      <c r="CC75" s="139">
        <f t="shared" si="1859"/>
        <v>0</v>
      </c>
      <c r="CD75" s="111">
        <f t="shared" si="1860"/>
        <v>0</v>
      </c>
      <c r="CE75" s="111"/>
      <c r="CF75" s="140"/>
      <c r="CG75" s="141" t="e">
        <f t="shared" si="1861"/>
        <v>#DIV/0!</v>
      </c>
      <c r="CH75" s="323">
        <f t="shared" si="1862"/>
        <v>0</v>
      </c>
      <c r="CI75" s="431">
        <f t="shared" si="1863"/>
        <v>0</v>
      </c>
      <c r="CJ75" s="432">
        <f t="shared" si="1864"/>
        <v>0</v>
      </c>
      <c r="CK75" s="138">
        <f t="shared" si="1865"/>
        <v>0</v>
      </c>
      <c r="CL75" s="433">
        <f t="shared" si="1866"/>
        <v>2150</v>
      </c>
      <c r="CM75" s="139">
        <f t="shared" si="1867"/>
        <v>0</v>
      </c>
      <c r="CN75" s="111">
        <f t="shared" si="1868"/>
        <v>0</v>
      </c>
      <c r="CO75" s="111"/>
      <c r="CP75" s="140"/>
      <c r="CQ75" s="141" t="e">
        <f t="shared" si="1869"/>
        <v>#DIV/0!</v>
      </c>
      <c r="CR75" s="323">
        <f t="shared" si="1862"/>
        <v>0</v>
      </c>
      <c r="CS75" s="431">
        <f t="shared" si="1870"/>
        <v>0</v>
      </c>
      <c r="CT75" s="432">
        <f t="shared" si="1871"/>
        <v>0</v>
      </c>
      <c r="CU75" s="138">
        <f t="shared" si="1872"/>
        <v>0</v>
      </c>
      <c r="CV75" s="433">
        <f t="shared" si="1866"/>
        <v>2830</v>
      </c>
      <c r="CW75" s="139">
        <f t="shared" si="1874"/>
        <v>0</v>
      </c>
      <c r="CX75" s="111">
        <f t="shared" si="1875"/>
        <v>0</v>
      </c>
      <c r="CY75" s="111"/>
      <c r="CZ75" s="140"/>
      <c r="DA75" s="141" t="e">
        <f t="shared" si="1876"/>
        <v>#DIV/0!</v>
      </c>
      <c r="DB75" s="323">
        <f t="shared" si="1862"/>
        <v>0</v>
      </c>
      <c r="DC75" s="431">
        <f t="shared" si="1877"/>
        <v>0</v>
      </c>
      <c r="DD75" s="432">
        <f t="shared" si="1878"/>
        <v>0</v>
      </c>
      <c r="DE75" s="138">
        <f t="shared" si="1879"/>
        <v>0</v>
      </c>
      <c r="DF75" s="433">
        <f t="shared" si="1866"/>
        <v>2150</v>
      </c>
      <c r="DG75" s="139">
        <f t="shared" si="1881"/>
        <v>0</v>
      </c>
      <c r="DH75" s="111">
        <f t="shared" si="1882"/>
        <v>0</v>
      </c>
      <c r="DI75" s="111"/>
      <c r="DJ75" s="140"/>
      <c r="DK75" s="141" t="e">
        <f t="shared" si="1883"/>
        <v>#DIV/0!</v>
      </c>
      <c r="DL75" s="323">
        <f t="shared" si="1862"/>
        <v>0</v>
      </c>
      <c r="DM75" s="431">
        <f t="shared" si="1884"/>
        <v>0</v>
      </c>
      <c r="DN75" s="432">
        <f t="shared" si="1885"/>
        <v>0</v>
      </c>
      <c r="DO75" s="138">
        <f t="shared" si="1886"/>
        <v>0</v>
      </c>
      <c r="DP75" s="433">
        <f t="shared" si="1866"/>
        <v>2150</v>
      </c>
      <c r="DQ75" s="139">
        <f t="shared" si="1888"/>
        <v>0</v>
      </c>
      <c r="DR75" s="111">
        <f t="shared" si="1889"/>
        <v>0</v>
      </c>
      <c r="DS75" s="111"/>
      <c r="DT75" s="140"/>
      <c r="DU75" s="141" t="e">
        <f t="shared" si="1890"/>
        <v>#DIV/0!</v>
      </c>
      <c r="DV75" s="323">
        <f t="shared" si="1862"/>
        <v>0</v>
      </c>
      <c r="DW75" s="431">
        <f t="shared" si="1891"/>
        <v>0</v>
      </c>
      <c r="DX75" s="432">
        <f t="shared" si="1892"/>
        <v>0</v>
      </c>
      <c r="DY75" s="138">
        <f t="shared" si="1893"/>
        <v>0</v>
      </c>
      <c r="DZ75" s="433">
        <f t="shared" si="1866"/>
        <v>2150</v>
      </c>
      <c r="EA75" s="139">
        <f t="shared" si="1895"/>
        <v>0</v>
      </c>
      <c r="EB75" s="111">
        <f t="shared" si="1896"/>
        <v>0</v>
      </c>
      <c r="EC75" s="111"/>
      <c r="ED75" s="140"/>
      <c r="EE75" s="141" t="e">
        <f t="shared" si="1897"/>
        <v>#DIV/0!</v>
      </c>
      <c r="EF75" s="323">
        <f t="shared" si="1862"/>
        <v>0</v>
      </c>
      <c r="EG75" s="431">
        <f t="shared" si="1898"/>
        <v>0</v>
      </c>
      <c r="EH75" s="432">
        <f t="shared" si="1899"/>
        <v>0</v>
      </c>
      <c r="EI75" s="138">
        <f t="shared" si="1900"/>
        <v>0</v>
      </c>
      <c r="EJ75" s="433">
        <f t="shared" si="1866"/>
        <v>2830</v>
      </c>
      <c r="EK75" s="139">
        <f t="shared" si="1902"/>
        <v>0</v>
      </c>
      <c r="EL75" s="111">
        <f t="shared" si="1903"/>
        <v>0</v>
      </c>
      <c r="EM75" s="111"/>
      <c r="EN75" s="140"/>
      <c r="EO75" s="141" t="e">
        <f t="shared" si="1904"/>
        <v>#DIV/0!</v>
      </c>
      <c r="EP75" s="323">
        <f t="shared" si="1862"/>
        <v>0</v>
      </c>
      <c r="EQ75" s="431">
        <f t="shared" si="1905"/>
        <v>0</v>
      </c>
      <c r="ER75" s="432">
        <f t="shared" si="1906"/>
        <v>0</v>
      </c>
      <c r="ES75" s="138">
        <f t="shared" si="1907"/>
        <v>0</v>
      </c>
      <c r="ET75" s="433">
        <f t="shared" si="1866"/>
        <v>2830</v>
      </c>
      <c r="EU75" s="139">
        <f t="shared" si="1909"/>
        <v>0</v>
      </c>
      <c r="EV75" s="111">
        <f t="shared" si="1910"/>
        <v>0</v>
      </c>
      <c r="EW75" s="111"/>
      <c r="EX75" s="140"/>
      <c r="EY75" s="141" t="e">
        <f t="shared" si="1911"/>
        <v>#DIV/0!</v>
      </c>
      <c r="EZ75" s="323">
        <f t="shared" si="1912"/>
        <v>0</v>
      </c>
      <c r="FA75" s="431">
        <f t="shared" si="1913"/>
        <v>0</v>
      </c>
      <c r="FB75" s="432">
        <f t="shared" si="1914"/>
        <v>0</v>
      </c>
      <c r="FC75" s="138">
        <f t="shared" si="1915"/>
        <v>0</v>
      </c>
      <c r="FD75" s="433">
        <f t="shared" si="1916"/>
        <v>0</v>
      </c>
      <c r="FE75" s="139">
        <f t="shared" si="1917"/>
        <v>0</v>
      </c>
      <c r="FF75" s="111">
        <f t="shared" si="1918"/>
        <v>0</v>
      </c>
      <c r="FG75" s="111"/>
      <c r="FH75" s="140"/>
      <c r="FI75" s="141" t="e">
        <f t="shared" si="1919"/>
        <v>#DIV/0!</v>
      </c>
      <c r="FJ75" s="323">
        <f t="shared" si="1912"/>
        <v>0</v>
      </c>
      <c r="FK75" s="431">
        <f t="shared" si="1920"/>
        <v>0</v>
      </c>
      <c r="FL75" s="432">
        <f t="shared" si="1921"/>
        <v>0</v>
      </c>
      <c r="FM75" s="138">
        <f t="shared" si="1922"/>
        <v>0</v>
      </c>
      <c r="FN75" s="433">
        <f t="shared" si="1916"/>
        <v>2830</v>
      </c>
      <c r="FO75" s="139">
        <f t="shared" si="1924"/>
        <v>0</v>
      </c>
      <c r="FP75" s="111">
        <f t="shared" si="1925"/>
        <v>0</v>
      </c>
      <c r="FQ75" s="111"/>
      <c r="FR75" s="140"/>
      <c r="FS75" s="141" t="e">
        <f t="shared" si="1926"/>
        <v>#DIV/0!</v>
      </c>
      <c r="FT75" s="323">
        <f t="shared" si="1912"/>
        <v>0</v>
      </c>
      <c r="FU75" s="431">
        <f t="shared" si="1927"/>
        <v>0</v>
      </c>
      <c r="FV75" s="432">
        <f t="shared" si="1928"/>
        <v>0</v>
      </c>
      <c r="FW75" s="138">
        <f t="shared" si="1929"/>
        <v>0</v>
      </c>
      <c r="FX75" s="433">
        <f t="shared" si="1916"/>
        <v>2160.96</v>
      </c>
      <c r="FY75" s="139">
        <f t="shared" si="1931"/>
        <v>0</v>
      </c>
      <c r="FZ75" s="111">
        <f t="shared" si="1932"/>
        <v>0</v>
      </c>
      <c r="GA75" s="111"/>
      <c r="GB75" s="140"/>
      <c r="GC75" s="141" t="e">
        <f t="shared" si="1933"/>
        <v>#DIV/0!</v>
      </c>
      <c r="GD75" s="323">
        <f t="shared" si="1912"/>
        <v>0</v>
      </c>
      <c r="GE75" s="431">
        <f t="shared" si="1934"/>
        <v>0</v>
      </c>
      <c r="GF75" s="432">
        <f t="shared" si="1935"/>
        <v>0</v>
      </c>
      <c r="GG75" s="138">
        <f t="shared" si="1936"/>
        <v>0</v>
      </c>
      <c r="GH75" s="433">
        <f t="shared" si="1916"/>
        <v>0</v>
      </c>
      <c r="GI75" s="139">
        <f t="shared" si="1938"/>
        <v>0</v>
      </c>
      <c r="GJ75" s="111">
        <f t="shared" si="1939"/>
        <v>0</v>
      </c>
      <c r="GK75" s="111"/>
      <c r="GL75" s="140"/>
      <c r="GM75" s="141" t="e">
        <f t="shared" si="1940"/>
        <v>#DIV/0!</v>
      </c>
      <c r="GN75" s="323">
        <f t="shared" si="1912"/>
        <v>0</v>
      </c>
      <c r="GO75" s="431">
        <f t="shared" si="1941"/>
        <v>0</v>
      </c>
      <c r="GP75" s="432">
        <f t="shared" si="1942"/>
        <v>0</v>
      </c>
      <c r="GQ75" s="138">
        <f t="shared" si="1943"/>
        <v>0</v>
      </c>
      <c r="GR75" s="433">
        <f t="shared" si="1944"/>
        <v>2150</v>
      </c>
      <c r="GS75" s="139">
        <f t="shared" si="1945"/>
        <v>0</v>
      </c>
      <c r="GT75" s="111">
        <f t="shared" si="1946"/>
        <v>0</v>
      </c>
      <c r="GU75" s="111"/>
      <c r="GV75" s="140"/>
      <c r="GW75" s="141" t="e">
        <f t="shared" si="1947"/>
        <v>#DIV/0!</v>
      </c>
      <c r="GX75" s="323">
        <f t="shared" si="1912"/>
        <v>0</v>
      </c>
      <c r="GY75" s="431">
        <f t="shared" si="1948"/>
        <v>0</v>
      </c>
      <c r="GZ75" s="432">
        <f t="shared" si="1949"/>
        <v>0</v>
      </c>
      <c r="HA75" s="138">
        <f t="shared" si="1950"/>
        <v>0</v>
      </c>
      <c r="HB75" s="433">
        <f t="shared" si="1944"/>
        <v>2150</v>
      </c>
      <c r="HC75" s="139">
        <f t="shared" si="1952"/>
        <v>0</v>
      </c>
      <c r="HD75" s="111">
        <f t="shared" si="1953"/>
        <v>0</v>
      </c>
      <c r="HE75" s="111"/>
      <c r="HF75" s="140"/>
      <c r="HG75" s="141" t="e">
        <f t="shared" si="1954"/>
        <v>#DIV/0!</v>
      </c>
      <c r="HH75" s="323">
        <f t="shared" si="1912"/>
        <v>0</v>
      </c>
      <c r="HI75" s="431">
        <f t="shared" si="1955"/>
        <v>0</v>
      </c>
      <c r="HJ75" s="432">
        <f t="shared" si="1956"/>
        <v>0</v>
      </c>
      <c r="HK75" s="138">
        <f t="shared" si="1957"/>
        <v>0</v>
      </c>
      <c r="HL75" s="433">
        <f t="shared" si="1944"/>
        <v>2150</v>
      </c>
      <c r="HM75" s="139">
        <f t="shared" si="1959"/>
        <v>0</v>
      </c>
      <c r="HN75" s="111">
        <f t="shared" si="1960"/>
        <v>0</v>
      </c>
      <c r="HO75" s="111"/>
      <c r="HP75" s="140"/>
      <c r="HQ75" s="141" t="e">
        <f t="shared" si="1961"/>
        <v>#DIV/0!</v>
      </c>
      <c r="HR75" s="323">
        <f t="shared" si="1962"/>
        <v>0</v>
      </c>
      <c r="HS75" s="431">
        <f t="shared" si="1963"/>
        <v>0</v>
      </c>
      <c r="HT75" s="432">
        <f t="shared" si="1964"/>
        <v>0</v>
      </c>
      <c r="HU75" s="138">
        <f t="shared" si="1965"/>
        <v>0</v>
      </c>
      <c r="HV75" s="433">
        <f t="shared" si="1944"/>
        <v>2830</v>
      </c>
      <c r="HW75" s="139">
        <f t="shared" si="1967"/>
        <v>0</v>
      </c>
      <c r="HX75" s="111">
        <f t="shared" si="1968"/>
        <v>0</v>
      </c>
      <c r="HY75" s="111"/>
      <c r="HZ75" s="140"/>
      <c r="IA75" s="141" t="e">
        <f t="shared" si="1969"/>
        <v>#DIV/0!</v>
      </c>
      <c r="IB75" s="323">
        <f t="shared" si="1962"/>
        <v>0</v>
      </c>
      <c r="IC75" s="431">
        <f t="shared" si="1970"/>
        <v>0</v>
      </c>
      <c r="ID75" s="432">
        <f t="shared" si="1971"/>
        <v>0</v>
      </c>
      <c r="IE75" s="138">
        <f t="shared" si="1972"/>
        <v>0</v>
      </c>
      <c r="IF75" s="433">
        <f t="shared" si="1973"/>
        <v>2830</v>
      </c>
      <c r="IG75" s="139">
        <f t="shared" si="1974"/>
        <v>0</v>
      </c>
      <c r="IH75" s="111">
        <f t="shared" si="1975"/>
        <v>0</v>
      </c>
      <c r="II75" s="111"/>
      <c r="IJ75" s="140"/>
      <c r="IK75" s="141" t="e">
        <f t="shared" si="1976"/>
        <v>#DIV/0!</v>
      </c>
      <c r="IL75" s="323">
        <f t="shared" si="1962"/>
        <v>0</v>
      </c>
      <c r="IM75" s="431">
        <f t="shared" si="1977"/>
        <v>0</v>
      </c>
      <c r="IN75" s="432">
        <f t="shared" si="1978"/>
        <v>0</v>
      </c>
      <c r="IO75" s="138">
        <f t="shared" si="1979"/>
        <v>0</v>
      </c>
      <c r="IP75" s="433">
        <f t="shared" si="1973"/>
        <v>2150</v>
      </c>
      <c r="IQ75" s="139">
        <f t="shared" si="1981"/>
        <v>0</v>
      </c>
      <c r="IR75" s="111">
        <f t="shared" si="1982"/>
        <v>0</v>
      </c>
      <c r="IS75" s="111"/>
      <c r="IT75" s="140"/>
      <c r="IU75" s="141" t="e">
        <f t="shared" si="1983"/>
        <v>#DIV/0!</v>
      </c>
      <c r="IV75" s="323">
        <f t="shared" si="1962"/>
        <v>0</v>
      </c>
      <c r="IW75" s="431">
        <f t="shared" si="1984"/>
        <v>0</v>
      </c>
      <c r="IX75" s="432">
        <f t="shared" si="1985"/>
        <v>0</v>
      </c>
      <c r="IY75" s="138">
        <f t="shared" si="1986"/>
        <v>0</v>
      </c>
      <c r="IZ75" s="433">
        <f t="shared" si="1973"/>
        <v>2017.28</v>
      </c>
      <c r="JA75" s="139">
        <f t="shared" si="1988"/>
        <v>0</v>
      </c>
      <c r="JB75" s="111">
        <f t="shared" si="1989"/>
        <v>0</v>
      </c>
      <c r="JC75" s="111"/>
      <c r="JD75" s="140"/>
      <c r="JE75" s="141" t="e">
        <f t="shared" si="1990"/>
        <v>#DIV/0!</v>
      </c>
      <c r="JF75" s="323">
        <f t="shared" si="1962"/>
        <v>0</v>
      </c>
      <c r="JG75" s="431">
        <f t="shared" si="1991"/>
        <v>0</v>
      </c>
      <c r="JH75" s="432">
        <f t="shared" si="1992"/>
        <v>0</v>
      </c>
      <c r="JI75" s="138">
        <f t="shared" si="1993"/>
        <v>0</v>
      </c>
      <c r="JJ75" s="433">
        <f t="shared" si="1973"/>
        <v>2150</v>
      </c>
      <c r="JK75" s="139">
        <f t="shared" si="1995"/>
        <v>0</v>
      </c>
      <c r="JL75" s="111">
        <f t="shared" si="1996"/>
        <v>0</v>
      </c>
      <c r="JM75" s="111"/>
      <c r="JN75" s="140"/>
      <c r="JO75" s="141" t="e">
        <f t="shared" si="1997"/>
        <v>#DIV/0!</v>
      </c>
      <c r="JP75" s="323">
        <f t="shared" si="1962"/>
        <v>0</v>
      </c>
      <c r="JQ75" s="431">
        <f t="shared" si="1998"/>
        <v>0</v>
      </c>
      <c r="JR75" s="432">
        <f t="shared" si="1999"/>
        <v>0</v>
      </c>
      <c r="JS75" s="138">
        <f t="shared" si="2000"/>
        <v>0</v>
      </c>
      <c r="JT75" s="433">
        <f t="shared" si="2001"/>
        <v>2150</v>
      </c>
      <c r="JU75" s="139">
        <f t="shared" si="2002"/>
        <v>0</v>
      </c>
      <c r="JV75" s="111">
        <f t="shared" si="2003"/>
        <v>0</v>
      </c>
      <c r="JW75" s="111"/>
      <c r="JX75" s="140"/>
      <c r="JY75" s="141" t="e">
        <f t="shared" si="2004"/>
        <v>#DIV/0!</v>
      </c>
      <c r="JZ75" s="323">
        <f t="shared" si="1962"/>
        <v>0</v>
      </c>
      <c r="KA75" s="431">
        <f t="shared" si="2005"/>
        <v>0</v>
      </c>
      <c r="KB75" s="432">
        <f t="shared" si="2006"/>
        <v>0</v>
      </c>
      <c r="KC75" s="138">
        <f t="shared" si="2007"/>
        <v>0</v>
      </c>
      <c r="KD75" s="433">
        <f t="shared" si="2001"/>
        <v>2017.28</v>
      </c>
      <c r="KE75" s="139">
        <f t="shared" si="2009"/>
        <v>0</v>
      </c>
      <c r="KF75" s="111">
        <f t="shared" si="2010"/>
        <v>0</v>
      </c>
      <c r="KG75" s="111"/>
      <c r="KH75" s="140"/>
      <c r="KI75" s="141" t="e">
        <f t="shared" si="2011"/>
        <v>#DIV/0!</v>
      </c>
      <c r="KJ75" s="323">
        <f t="shared" si="2012"/>
        <v>0</v>
      </c>
      <c r="KK75" s="431">
        <f t="shared" si="2013"/>
        <v>0</v>
      </c>
      <c r="KL75" s="432">
        <f t="shared" si="2014"/>
        <v>0</v>
      </c>
      <c r="KM75" s="138">
        <f t="shared" si="2015"/>
        <v>0</v>
      </c>
      <c r="KN75" s="433">
        <f t="shared" si="2001"/>
        <v>2150</v>
      </c>
      <c r="KO75" s="139">
        <f t="shared" si="2017"/>
        <v>0</v>
      </c>
      <c r="KP75" s="111">
        <f t="shared" si="2018"/>
        <v>0</v>
      </c>
      <c r="KQ75" s="111"/>
      <c r="KR75" s="140"/>
      <c r="KS75" s="141" t="e">
        <f t="shared" si="2019"/>
        <v>#DIV/0!</v>
      </c>
      <c r="KT75" s="323">
        <f t="shared" si="2012"/>
        <v>0</v>
      </c>
      <c r="KU75" s="431" t="e">
        <f t="shared" si="2020"/>
        <v>#DIV/0!</v>
      </c>
      <c r="KV75" s="432" t="e">
        <f t="shared" si="2021"/>
        <v>#DIV/0!</v>
      </c>
      <c r="KW75" s="138">
        <f t="shared" si="2022"/>
        <v>0</v>
      </c>
      <c r="KX75" s="433">
        <f t="shared" si="2001"/>
        <v>0</v>
      </c>
      <c r="KY75" s="139">
        <f t="shared" si="2024"/>
        <v>0</v>
      </c>
      <c r="KZ75" s="111">
        <f t="shared" si="2025"/>
        <v>0</v>
      </c>
      <c r="LA75" s="111"/>
      <c r="LB75" s="140"/>
      <c r="LC75" s="141" t="e">
        <f t="shared" si="2026"/>
        <v>#DIV/0!</v>
      </c>
      <c r="LD75" s="322">
        <f t="shared" si="2027"/>
        <v>0</v>
      </c>
      <c r="LE75" s="431">
        <f t="shared" si="2028"/>
        <v>0</v>
      </c>
      <c r="LF75" s="432">
        <f t="shared" si="2029"/>
        <v>0</v>
      </c>
      <c r="LG75" s="138">
        <f t="shared" si="2030"/>
        <v>0</v>
      </c>
      <c r="LH75" s="433">
        <f t="shared" si="2031"/>
        <v>2306.91</v>
      </c>
      <c r="LI75" s="139">
        <f t="shared" si="2032"/>
        <v>0</v>
      </c>
      <c r="LJ75" s="111">
        <f t="shared" si="2033"/>
        <v>0</v>
      </c>
      <c r="LK75" s="111"/>
      <c r="LL75" s="140"/>
    </row>
    <row r="76" spans="1:324" ht="24">
      <c r="A76" s="612"/>
      <c r="B76" s="12" t="s">
        <v>732</v>
      </c>
      <c r="C76" s="12" t="s">
        <v>841</v>
      </c>
      <c r="D76" s="12" t="s">
        <v>421</v>
      </c>
      <c r="E76" s="4" t="s">
        <v>34</v>
      </c>
      <c r="F76" s="323">
        <f t="shared" si="1807"/>
        <v>1</v>
      </c>
      <c r="G76" s="431">
        <f t="shared" si="2034"/>
        <v>1.6100000000000001E-3</v>
      </c>
      <c r="H76" s="432">
        <f t="shared" si="2035"/>
        <v>0.4</v>
      </c>
      <c r="I76" s="138">
        <f t="shared" si="1808"/>
        <v>0.4</v>
      </c>
      <c r="J76" s="433">
        <f t="shared" si="2036"/>
        <v>2150</v>
      </c>
      <c r="K76" s="139">
        <f t="shared" si="1809"/>
        <v>860</v>
      </c>
      <c r="L76" s="111">
        <f t="shared" si="1810"/>
        <v>860</v>
      </c>
      <c r="M76" s="111"/>
      <c r="N76" s="140"/>
      <c r="O76" s="141">
        <f t="shared" si="1811"/>
        <v>0.64303999999999994</v>
      </c>
      <c r="P76" s="323">
        <f t="shared" si="1812"/>
        <v>0</v>
      </c>
      <c r="Q76" s="431">
        <f t="shared" si="1813"/>
        <v>0</v>
      </c>
      <c r="R76" s="432">
        <f t="shared" si="1814"/>
        <v>0</v>
      </c>
      <c r="S76" s="138">
        <f t="shared" si="1815"/>
        <v>0</v>
      </c>
      <c r="T76" s="433">
        <f t="shared" si="1816"/>
        <v>2308.41</v>
      </c>
      <c r="U76" s="139">
        <f t="shared" si="1817"/>
        <v>0</v>
      </c>
      <c r="V76" s="111">
        <f t="shared" si="1818"/>
        <v>0</v>
      </c>
      <c r="W76" s="111"/>
      <c r="X76" s="140"/>
      <c r="Y76" s="141">
        <f t="shared" si="1819"/>
        <v>0</v>
      </c>
      <c r="Z76" s="323">
        <f t="shared" si="1812"/>
        <v>0</v>
      </c>
      <c r="AA76" s="431">
        <f t="shared" si="1820"/>
        <v>0</v>
      </c>
      <c r="AB76" s="432">
        <f t="shared" si="1821"/>
        <v>0</v>
      </c>
      <c r="AC76" s="138">
        <f t="shared" si="1822"/>
        <v>0</v>
      </c>
      <c r="AD76" s="433">
        <f t="shared" si="1816"/>
        <v>2150</v>
      </c>
      <c r="AE76" s="139">
        <f t="shared" si="1824"/>
        <v>0</v>
      </c>
      <c r="AF76" s="111">
        <f t="shared" si="1825"/>
        <v>0</v>
      </c>
      <c r="AG76" s="111"/>
      <c r="AH76" s="140"/>
      <c r="AI76" s="141">
        <f t="shared" si="1826"/>
        <v>0</v>
      </c>
      <c r="AJ76" s="323">
        <f t="shared" si="1812"/>
        <v>0</v>
      </c>
      <c r="AK76" s="431">
        <f t="shared" si="1827"/>
        <v>0</v>
      </c>
      <c r="AL76" s="432">
        <f t="shared" si="1828"/>
        <v>0</v>
      </c>
      <c r="AM76" s="138">
        <f t="shared" si="1829"/>
        <v>0</v>
      </c>
      <c r="AN76" s="433">
        <f t="shared" si="1816"/>
        <v>2150</v>
      </c>
      <c r="AO76" s="139">
        <f t="shared" si="1831"/>
        <v>0</v>
      </c>
      <c r="AP76" s="111">
        <f t="shared" si="1832"/>
        <v>0</v>
      </c>
      <c r="AQ76" s="111"/>
      <c r="AR76" s="140"/>
      <c r="AS76" s="141">
        <f t="shared" si="1833"/>
        <v>0</v>
      </c>
      <c r="AT76" s="323">
        <f t="shared" si="1812"/>
        <v>0</v>
      </c>
      <c r="AU76" s="431">
        <f t="shared" si="1834"/>
        <v>0</v>
      </c>
      <c r="AV76" s="432">
        <f t="shared" si="1835"/>
        <v>0</v>
      </c>
      <c r="AW76" s="138">
        <f t="shared" si="1836"/>
        <v>0</v>
      </c>
      <c r="AX76" s="433">
        <f t="shared" si="1816"/>
        <v>1908.38</v>
      </c>
      <c r="AY76" s="139">
        <f t="shared" si="1838"/>
        <v>0</v>
      </c>
      <c r="AZ76" s="111">
        <f t="shared" si="1839"/>
        <v>0</v>
      </c>
      <c r="BA76" s="111"/>
      <c r="BB76" s="140"/>
      <c r="BC76" s="141">
        <f t="shared" si="1840"/>
        <v>0</v>
      </c>
      <c r="BD76" s="323">
        <f t="shared" si="1812"/>
        <v>0</v>
      </c>
      <c r="BE76" s="431">
        <f t="shared" si="1841"/>
        <v>0</v>
      </c>
      <c r="BF76" s="432">
        <f t="shared" si="1842"/>
        <v>0</v>
      </c>
      <c r="BG76" s="138">
        <f t="shared" si="1843"/>
        <v>0</v>
      </c>
      <c r="BH76" s="433">
        <f t="shared" si="1816"/>
        <v>2830</v>
      </c>
      <c r="BI76" s="139">
        <f t="shared" si="1845"/>
        <v>0</v>
      </c>
      <c r="BJ76" s="111">
        <f t="shared" si="1846"/>
        <v>0</v>
      </c>
      <c r="BK76" s="111"/>
      <c r="BL76" s="140"/>
      <c r="BM76" s="141">
        <f t="shared" si="1847"/>
        <v>0</v>
      </c>
      <c r="BN76" s="323">
        <f t="shared" si="1812"/>
        <v>0</v>
      </c>
      <c r="BO76" s="431">
        <f t="shared" si="1848"/>
        <v>0</v>
      </c>
      <c r="BP76" s="432">
        <f t="shared" si="1849"/>
        <v>0</v>
      </c>
      <c r="BQ76" s="138">
        <f t="shared" si="1850"/>
        <v>0</v>
      </c>
      <c r="BR76" s="433">
        <f t="shared" si="1816"/>
        <v>2063.29</v>
      </c>
      <c r="BS76" s="139">
        <f t="shared" si="1852"/>
        <v>0</v>
      </c>
      <c r="BT76" s="111">
        <f t="shared" si="1853"/>
        <v>0</v>
      </c>
      <c r="BU76" s="111"/>
      <c r="BV76" s="140"/>
      <c r="BW76" s="141">
        <f t="shared" si="1854"/>
        <v>0</v>
      </c>
      <c r="BX76" s="323">
        <f t="shared" si="1812"/>
        <v>2</v>
      </c>
      <c r="BY76" s="431">
        <f t="shared" si="1855"/>
        <v>2.3800000000000002E-3</v>
      </c>
      <c r="BZ76" s="432">
        <f t="shared" si="1856"/>
        <v>0.89</v>
      </c>
      <c r="CA76" s="138">
        <f t="shared" si="1857"/>
        <v>0.44500000000000001</v>
      </c>
      <c r="CB76" s="433">
        <f t="shared" si="1816"/>
        <v>2150</v>
      </c>
      <c r="CC76" s="139">
        <f t="shared" si="1859"/>
        <v>956.75</v>
      </c>
      <c r="CD76" s="111">
        <f t="shared" si="1860"/>
        <v>1913.5</v>
      </c>
      <c r="CE76" s="111"/>
      <c r="CF76" s="140"/>
      <c r="CG76" s="141">
        <f t="shared" si="1861"/>
        <v>0.71538000000000002</v>
      </c>
      <c r="CH76" s="323">
        <f t="shared" si="1862"/>
        <v>0</v>
      </c>
      <c r="CI76" s="431">
        <f t="shared" si="1863"/>
        <v>0</v>
      </c>
      <c r="CJ76" s="432">
        <f t="shared" si="1864"/>
        <v>0</v>
      </c>
      <c r="CK76" s="138">
        <f t="shared" si="1865"/>
        <v>0</v>
      </c>
      <c r="CL76" s="433">
        <f t="shared" si="1866"/>
        <v>2150</v>
      </c>
      <c r="CM76" s="139">
        <f t="shared" si="1867"/>
        <v>0</v>
      </c>
      <c r="CN76" s="111">
        <f t="shared" si="1868"/>
        <v>0</v>
      </c>
      <c r="CO76" s="111"/>
      <c r="CP76" s="140"/>
      <c r="CQ76" s="141">
        <f t="shared" si="1869"/>
        <v>0</v>
      </c>
      <c r="CR76" s="323">
        <f t="shared" si="1862"/>
        <v>0</v>
      </c>
      <c r="CS76" s="431">
        <f t="shared" si="1870"/>
        <v>0</v>
      </c>
      <c r="CT76" s="432">
        <f t="shared" si="1871"/>
        <v>0</v>
      </c>
      <c r="CU76" s="138">
        <f t="shared" si="1872"/>
        <v>0</v>
      </c>
      <c r="CV76" s="433">
        <f t="shared" si="1866"/>
        <v>2830</v>
      </c>
      <c r="CW76" s="139">
        <f t="shared" si="1874"/>
        <v>0</v>
      </c>
      <c r="CX76" s="111">
        <f t="shared" si="1875"/>
        <v>0</v>
      </c>
      <c r="CY76" s="111"/>
      <c r="CZ76" s="140"/>
      <c r="DA76" s="141">
        <f t="shared" si="1876"/>
        <v>0</v>
      </c>
      <c r="DB76" s="323">
        <f t="shared" si="1862"/>
        <v>0</v>
      </c>
      <c r="DC76" s="431">
        <f t="shared" si="1877"/>
        <v>0</v>
      </c>
      <c r="DD76" s="432">
        <f t="shared" si="1878"/>
        <v>0</v>
      </c>
      <c r="DE76" s="138">
        <f t="shared" si="1879"/>
        <v>0</v>
      </c>
      <c r="DF76" s="433">
        <f t="shared" si="1866"/>
        <v>2150</v>
      </c>
      <c r="DG76" s="139">
        <f t="shared" si="1881"/>
        <v>0</v>
      </c>
      <c r="DH76" s="111">
        <f t="shared" si="1882"/>
        <v>0</v>
      </c>
      <c r="DI76" s="111"/>
      <c r="DJ76" s="140"/>
      <c r="DK76" s="141">
        <f t="shared" si="1883"/>
        <v>0</v>
      </c>
      <c r="DL76" s="323">
        <f t="shared" si="1862"/>
        <v>0</v>
      </c>
      <c r="DM76" s="431">
        <f t="shared" si="1884"/>
        <v>0</v>
      </c>
      <c r="DN76" s="432">
        <f t="shared" si="1885"/>
        <v>0</v>
      </c>
      <c r="DO76" s="138">
        <f t="shared" si="1886"/>
        <v>0</v>
      </c>
      <c r="DP76" s="433">
        <f t="shared" si="1866"/>
        <v>2150</v>
      </c>
      <c r="DQ76" s="139">
        <f t="shared" si="1888"/>
        <v>0</v>
      </c>
      <c r="DR76" s="111">
        <f t="shared" si="1889"/>
        <v>0</v>
      </c>
      <c r="DS76" s="111"/>
      <c r="DT76" s="140"/>
      <c r="DU76" s="141">
        <f t="shared" si="1890"/>
        <v>0</v>
      </c>
      <c r="DV76" s="323">
        <f t="shared" si="1862"/>
        <v>0</v>
      </c>
      <c r="DW76" s="431">
        <f t="shared" si="1891"/>
        <v>0</v>
      </c>
      <c r="DX76" s="432">
        <f t="shared" si="1892"/>
        <v>0</v>
      </c>
      <c r="DY76" s="138">
        <f t="shared" si="1893"/>
        <v>0</v>
      </c>
      <c r="DZ76" s="433">
        <f t="shared" si="1866"/>
        <v>2150</v>
      </c>
      <c r="EA76" s="139">
        <f t="shared" si="1895"/>
        <v>0</v>
      </c>
      <c r="EB76" s="111">
        <f t="shared" si="1896"/>
        <v>0</v>
      </c>
      <c r="EC76" s="111"/>
      <c r="ED76" s="140"/>
      <c r="EE76" s="141">
        <f t="shared" si="1897"/>
        <v>0</v>
      </c>
      <c r="EF76" s="323">
        <f t="shared" si="1862"/>
        <v>8</v>
      </c>
      <c r="EG76" s="431">
        <f t="shared" si="1898"/>
        <v>8.94E-3</v>
      </c>
      <c r="EH76" s="432">
        <f t="shared" si="1899"/>
        <v>3.39</v>
      </c>
      <c r="EI76" s="138">
        <f t="shared" si="1900"/>
        <v>0.42375000000000002</v>
      </c>
      <c r="EJ76" s="433">
        <f t="shared" si="1866"/>
        <v>2830</v>
      </c>
      <c r="EK76" s="139">
        <f t="shared" si="1902"/>
        <v>1199.2125000000001</v>
      </c>
      <c r="EL76" s="111">
        <f t="shared" si="1903"/>
        <v>9593.7000000000007</v>
      </c>
      <c r="EM76" s="111"/>
      <c r="EN76" s="140"/>
      <c r="EO76" s="141">
        <f t="shared" si="1904"/>
        <v>0.89666999999999997</v>
      </c>
      <c r="EP76" s="323">
        <f t="shared" si="1862"/>
        <v>3</v>
      </c>
      <c r="EQ76" s="431">
        <f t="shared" si="1905"/>
        <v>3.5999999999999999E-3</v>
      </c>
      <c r="ER76" s="432">
        <f t="shared" si="1906"/>
        <v>3.38</v>
      </c>
      <c r="ES76" s="138">
        <f t="shared" si="1907"/>
        <v>1.1266666700000001</v>
      </c>
      <c r="ET76" s="433">
        <f t="shared" si="1866"/>
        <v>2830</v>
      </c>
      <c r="EU76" s="139">
        <f t="shared" si="1909"/>
        <v>3188.46668</v>
      </c>
      <c r="EV76" s="111">
        <f t="shared" si="1910"/>
        <v>9565.4</v>
      </c>
      <c r="EW76" s="111"/>
      <c r="EX76" s="140"/>
      <c r="EY76" s="141">
        <f t="shared" si="1911"/>
        <v>2.38408</v>
      </c>
      <c r="EZ76" s="323">
        <f t="shared" si="1912"/>
        <v>6</v>
      </c>
      <c r="FA76" s="431">
        <f t="shared" si="1913"/>
        <v>7.1300000000000001E-3</v>
      </c>
      <c r="FB76" s="432">
        <f t="shared" si="1914"/>
        <v>0</v>
      </c>
      <c r="FC76" s="138">
        <f t="shared" si="1915"/>
        <v>0</v>
      </c>
      <c r="FD76" s="433">
        <f t="shared" si="1916"/>
        <v>0</v>
      </c>
      <c r="FE76" s="139">
        <f t="shared" si="1917"/>
        <v>0</v>
      </c>
      <c r="FF76" s="111">
        <f t="shared" si="1918"/>
        <v>0</v>
      </c>
      <c r="FG76" s="111"/>
      <c r="FH76" s="140"/>
      <c r="FI76" s="141">
        <f t="shared" si="1919"/>
        <v>0</v>
      </c>
      <c r="FJ76" s="323">
        <f t="shared" si="1912"/>
        <v>0</v>
      </c>
      <c r="FK76" s="431">
        <f t="shared" si="1920"/>
        <v>0</v>
      </c>
      <c r="FL76" s="432">
        <f t="shared" si="1921"/>
        <v>0</v>
      </c>
      <c r="FM76" s="138">
        <f t="shared" si="1922"/>
        <v>0</v>
      </c>
      <c r="FN76" s="433">
        <f t="shared" si="1916"/>
        <v>2830</v>
      </c>
      <c r="FO76" s="139">
        <f t="shared" si="1924"/>
        <v>0</v>
      </c>
      <c r="FP76" s="111">
        <f t="shared" si="1925"/>
        <v>0</v>
      </c>
      <c r="FQ76" s="111"/>
      <c r="FR76" s="140"/>
      <c r="FS76" s="141">
        <f t="shared" si="1926"/>
        <v>0</v>
      </c>
      <c r="FT76" s="323">
        <f t="shared" si="1912"/>
        <v>1</v>
      </c>
      <c r="FU76" s="431">
        <f t="shared" si="1927"/>
        <v>1.39E-3</v>
      </c>
      <c r="FV76" s="432">
        <f t="shared" si="1928"/>
        <v>0.72</v>
      </c>
      <c r="FW76" s="138">
        <f t="shared" si="1929"/>
        <v>0.72</v>
      </c>
      <c r="FX76" s="433">
        <f t="shared" si="1916"/>
        <v>2160.96</v>
      </c>
      <c r="FY76" s="139">
        <f t="shared" si="1931"/>
        <v>1555.8912</v>
      </c>
      <c r="FZ76" s="111">
        <f t="shared" si="1932"/>
        <v>1555.89</v>
      </c>
      <c r="GA76" s="111"/>
      <c r="GB76" s="140"/>
      <c r="GC76" s="141">
        <f t="shared" si="1933"/>
        <v>1.16337</v>
      </c>
      <c r="GD76" s="323">
        <f t="shared" si="1912"/>
        <v>0</v>
      </c>
      <c r="GE76" s="431">
        <f t="shared" si="1934"/>
        <v>0</v>
      </c>
      <c r="GF76" s="432">
        <f t="shared" si="1935"/>
        <v>0</v>
      </c>
      <c r="GG76" s="138">
        <f t="shared" si="1936"/>
        <v>0</v>
      </c>
      <c r="GH76" s="433">
        <f t="shared" si="1916"/>
        <v>0</v>
      </c>
      <c r="GI76" s="139">
        <f t="shared" si="1938"/>
        <v>0</v>
      </c>
      <c r="GJ76" s="111">
        <f t="shared" si="1939"/>
        <v>0</v>
      </c>
      <c r="GK76" s="111"/>
      <c r="GL76" s="140"/>
      <c r="GM76" s="141">
        <f t="shared" si="1940"/>
        <v>0</v>
      </c>
      <c r="GN76" s="323">
        <f t="shared" si="1912"/>
        <v>0</v>
      </c>
      <c r="GO76" s="431">
        <f t="shared" si="1941"/>
        <v>0</v>
      </c>
      <c r="GP76" s="432">
        <f t="shared" si="1942"/>
        <v>0</v>
      </c>
      <c r="GQ76" s="138">
        <f t="shared" si="1943"/>
        <v>0</v>
      </c>
      <c r="GR76" s="433">
        <f t="shared" si="1944"/>
        <v>2150</v>
      </c>
      <c r="GS76" s="139">
        <f t="shared" si="1945"/>
        <v>0</v>
      </c>
      <c r="GT76" s="111">
        <f t="shared" si="1946"/>
        <v>0</v>
      </c>
      <c r="GU76" s="111"/>
      <c r="GV76" s="140"/>
      <c r="GW76" s="141">
        <f t="shared" si="1947"/>
        <v>0</v>
      </c>
      <c r="GX76" s="323">
        <f t="shared" si="1912"/>
        <v>1</v>
      </c>
      <c r="GY76" s="431">
        <f t="shared" si="1948"/>
        <v>6.6E-4</v>
      </c>
      <c r="GZ76" s="432">
        <f t="shared" si="1949"/>
        <v>0.34</v>
      </c>
      <c r="HA76" s="138">
        <f t="shared" si="1950"/>
        <v>0.34</v>
      </c>
      <c r="HB76" s="433">
        <f t="shared" si="1944"/>
        <v>2150</v>
      </c>
      <c r="HC76" s="139">
        <f t="shared" si="1952"/>
        <v>731</v>
      </c>
      <c r="HD76" s="111">
        <f t="shared" si="1953"/>
        <v>731</v>
      </c>
      <c r="HE76" s="111"/>
      <c r="HF76" s="140"/>
      <c r="HG76" s="141">
        <f t="shared" si="1954"/>
        <v>0.54657999999999995</v>
      </c>
      <c r="HH76" s="323">
        <f t="shared" si="1912"/>
        <v>1</v>
      </c>
      <c r="HI76" s="431">
        <f t="shared" si="1955"/>
        <v>8.9999999999999998E-4</v>
      </c>
      <c r="HJ76" s="432">
        <f t="shared" si="1956"/>
        <v>0.69</v>
      </c>
      <c r="HK76" s="138">
        <f t="shared" si="1957"/>
        <v>0.69</v>
      </c>
      <c r="HL76" s="433">
        <f t="shared" si="1944"/>
        <v>2150</v>
      </c>
      <c r="HM76" s="139">
        <f t="shared" si="1959"/>
        <v>1483.5</v>
      </c>
      <c r="HN76" s="111">
        <f t="shared" si="1960"/>
        <v>1483.5</v>
      </c>
      <c r="HO76" s="111"/>
      <c r="HP76" s="140"/>
      <c r="HQ76" s="141">
        <f t="shared" si="1961"/>
        <v>1.10924</v>
      </c>
      <c r="HR76" s="323">
        <f t="shared" si="1962"/>
        <v>5</v>
      </c>
      <c r="HS76" s="431">
        <f t="shared" si="1963"/>
        <v>7.0800000000000004E-3</v>
      </c>
      <c r="HT76" s="432">
        <f t="shared" si="1964"/>
        <v>3.7</v>
      </c>
      <c r="HU76" s="138">
        <f t="shared" si="1965"/>
        <v>0.74</v>
      </c>
      <c r="HV76" s="433">
        <f t="shared" si="1944"/>
        <v>2830</v>
      </c>
      <c r="HW76" s="139">
        <f t="shared" si="1967"/>
        <v>2094.1999999999998</v>
      </c>
      <c r="HX76" s="111">
        <f t="shared" si="1968"/>
        <v>10471</v>
      </c>
      <c r="HY76" s="111"/>
      <c r="HZ76" s="140"/>
      <c r="IA76" s="141">
        <f t="shared" si="1969"/>
        <v>1.5658700000000001</v>
      </c>
      <c r="IB76" s="323">
        <f t="shared" si="1962"/>
        <v>1</v>
      </c>
      <c r="IC76" s="431">
        <f t="shared" si="1970"/>
        <v>2.2200000000000002E-3</v>
      </c>
      <c r="ID76" s="432">
        <f t="shared" si="1971"/>
        <v>1.1100000000000001</v>
      </c>
      <c r="IE76" s="138">
        <f t="shared" si="1972"/>
        <v>1.1100000000000001</v>
      </c>
      <c r="IF76" s="433">
        <f t="shared" si="1973"/>
        <v>2830</v>
      </c>
      <c r="IG76" s="139">
        <f t="shared" si="1974"/>
        <v>3141.3</v>
      </c>
      <c r="IH76" s="111">
        <f t="shared" si="1975"/>
        <v>3141.3</v>
      </c>
      <c r="II76" s="111"/>
      <c r="IJ76" s="140"/>
      <c r="IK76" s="141">
        <f t="shared" si="1976"/>
        <v>2.3488099999999998</v>
      </c>
      <c r="IL76" s="323">
        <f t="shared" si="1962"/>
        <v>0</v>
      </c>
      <c r="IM76" s="431">
        <f t="shared" si="1977"/>
        <v>0</v>
      </c>
      <c r="IN76" s="432">
        <f t="shared" si="1978"/>
        <v>0</v>
      </c>
      <c r="IO76" s="138">
        <f t="shared" si="1979"/>
        <v>0</v>
      </c>
      <c r="IP76" s="433">
        <f t="shared" si="1973"/>
        <v>2150</v>
      </c>
      <c r="IQ76" s="139">
        <f t="shared" si="1981"/>
        <v>0</v>
      </c>
      <c r="IR76" s="111">
        <f t="shared" si="1982"/>
        <v>0</v>
      </c>
      <c r="IS76" s="111"/>
      <c r="IT76" s="140"/>
      <c r="IU76" s="141">
        <f t="shared" si="1983"/>
        <v>0</v>
      </c>
      <c r="IV76" s="323">
        <f t="shared" si="1962"/>
        <v>5</v>
      </c>
      <c r="IW76" s="431">
        <f t="shared" si="1984"/>
        <v>7.4400000000000004E-3</v>
      </c>
      <c r="IX76" s="432">
        <f t="shared" si="1985"/>
        <v>3.56</v>
      </c>
      <c r="IY76" s="138">
        <f t="shared" si="1986"/>
        <v>0.71199999999999997</v>
      </c>
      <c r="IZ76" s="433">
        <f t="shared" si="1973"/>
        <v>2017.28</v>
      </c>
      <c r="JA76" s="139">
        <f t="shared" si="1988"/>
        <v>1436.3033600000001</v>
      </c>
      <c r="JB76" s="111">
        <f t="shared" si="1989"/>
        <v>7181.52</v>
      </c>
      <c r="JC76" s="111"/>
      <c r="JD76" s="140"/>
      <c r="JE76" s="141">
        <f t="shared" si="1990"/>
        <v>1.07395</v>
      </c>
      <c r="JF76" s="323">
        <f t="shared" si="1962"/>
        <v>0</v>
      </c>
      <c r="JG76" s="431">
        <f t="shared" si="1991"/>
        <v>0</v>
      </c>
      <c r="JH76" s="432">
        <f t="shared" si="1992"/>
        <v>0</v>
      </c>
      <c r="JI76" s="138">
        <f t="shared" si="1993"/>
        <v>0</v>
      </c>
      <c r="JJ76" s="433">
        <f t="shared" si="1973"/>
        <v>2150</v>
      </c>
      <c r="JK76" s="139">
        <f t="shared" si="1995"/>
        <v>0</v>
      </c>
      <c r="JL76" s="111">
        <f t="shared" si="1996"/>
        <v>0</v>
      </c>
      <c r="JM76" s="111"/>
      <c r="JN76" s="140"/>
      <c r="JO76" s="141">
        <f t="shared" si="1997"/>
        <v>0</v>
      </c>
      <c r="JP76" s="323">
        <f t="shared" si="1962"/>
        <v>4</v>
      </c>
      <c r="JQ76" s="431">
        <f t="shared" si="1998"/>
        <v>3.1700000000000001E-3</v>
      </c>
      <c r="JR76" s="432">
        <f t="shared" si="1999"/>
        <v>2.59</v>
      </c>
      <c r="JS76" s="138">
        <f t="shared" si="2000"/>
        <v>0.64749999999999996</v>
      </c>
      <c r="JT76" s="433">
        <f t="shared" si="2001"/>
        <v>2150</v>
      </c>
      <c r="JU76" s="139">
        <f t="shared" si="2002"/>
        <v>1392.125</v>
      </c>
      <c r="JV76" s="111">
        <f t="shared" si="2003"/>
        <v>5568.5</v>
      </c>
      <c r="JW76" s="111"/>
      <c r="JX76" s="140"/>
      <c r="JY76" s="141">
        <f t="shared" si="2004"/>
        <v>1.0409200000000001</v>
      </c>
      <c r="JZ76" s="323">
        <f t="shared" si="1962"/>
        <v>0</v>
      </c>
      <c r="KA76" s="431">
        <f t="shared" si="2005"/>
        <v>0</v>
      </c>
      <c r="KB76" s="432">
        <f t="shared" si="2006"/>
        <v>0</v>
      </c>
      <c r="KC76" s="138">
        <f t="shared" si="2007"/>
        <v>0</v>
      </c>
      <c r="KD76" s="433">
        <f t="shared" si="2001"/>
        <v>2017.28</v>
      </c>
      <c r="KE76" s="139">
        <f t="shared" si="2009"/>
        <v>0</v>
      </c>
      <c r="KF76" s="111">
        <f t="shared" si="2010"/>
        <v>0</v>
      </c>
      <c r="KG76" s="111"/>
      <c r="KH76" s="140"/>
      <c r="KI76" s="141">
        <f t="shared" si="2011"/>
        <v>0</v>
      </c>
      <c r="KJ76" s="323">
        <f t="shared" si="2012"/>
        <v>0</v>
      </c>
      <c r="KK76" s="431">
        <f t="shared" si="2013"/>
        <v>0</v>
      </c>
      <c r="KL76" s="432">
        <f t="shared" si="2014"/>
        <v>0</v>
      </c>
      <c r="KM76" s="138">
        <f t="shared" si="2015"/>
        <v>0</v>
      </c>
      <c r="KN76" s="433">
        <f t="shared" si="2001"/>
        <v>2150</v>
      </c>
      <c r="KO76" s="139">
        <f t="shared" si="2017"/>
        <v>0</v>
      </c>
      <c r="KP76" s="111">
        <f t="shared" si="2018"/>
        <v>0</v>
      </c>
      <c r="KQ76" s="111"/>
      <c r="KR76" s="140"/>
      <c r="KS76" s="141">
        <f t="shared" si="2019"/>
        <v>0</v>
      </c>
      <c r="KT76" s="323">
        <f t="shared" si="2012"/>
        <v>0</v>
      </c>
      <c r="KU76" s="431" t="e">
        <f t="shared" si="2020"/>
        <v>#DIV/0!</v>
      </c>
      <c r="KV76" s="432" t="e">
        <f t="shared" si="2021"/>
        <v>#DIV/0!</v>
      </c>
      <c r="KW76" s="138">
        <f t="shared" si="2022"/>
        <v>0</v>
      </c>
      <c r="KX76" s="433">
        <f t="shared" si="2001"/>
        <v>0</v>
      </c>
      <c r="KY76" s="139">
        <f t="shared" si="2024"/>
        <v>0</v>
      </c>
      <c r="KZ76" s="111">
        <f t="shared" si="2025"/>
        <v>0</v>
      </c>
      <c r="LA76" s="111"/>
      <c r="LB76" s="140"/>
      <c r="LC76" s="141">
        <f t="shared" si="2026"/>
        <v>0</v>
      </c>
      <c r="LD76" s="322">
        <f t="shared" si="2027"/>
        <v>38</v>
      </c>
      <c r="LE76" s="431">
        <f t="shared" si="2028"/>
        <v>1.4300000000000001E-3</v>
      </c>
      <c r="LF76" s="432">
        <f t="shared" si="2029"/>
        <v>22.03</v>
      </c>
      <c r="LG76" s="138">
        <f t="shared" si="2030"/>
        <v>0.57973684000000003</v>
      </c>
      <c r="LH76" s="433">
        <f t="shared" si="2031"/>
        <v>2306.91</v>
      </c>
      <c r="LI76" s="139">
        <f t="shared" si="2032"/>
        <v>1337.4007099999999</v>
      </c>
      <c r="LJ76" s="111">
        <f t="shared" si="2033"/>
        <v>50821.23</v>
      </c>
      <c r="LK76" s="111"/>
      <c r="LL76" s="140"/>
    </row>
    <row r="77" spans="1:324" ht="24">
      <c r="A77" s="612"/>
      <c r="B77" s="93" t="s">
        <v>713</v>
      </c>
      <c r="C77" s="12" t="s">
        <v>841</v>
      </c>
      <c r="D77" s="12" t="s">
        <v>421</v>
      </c>
      <c r="E77" s="4" t="s">
        <v>34</v>
      </c>
      <c r="F77" s="323">
        <f t="shared" si="1807"/>
        <v>0</v>
      </c>
      <c r="G77" s="431">
        <f t="shared" si="2034"/>
        <v>0</v>
      </c>
      <c r="H77" s="432">
        <f t="shared" si="2035"/>
        <v>0</v>
      </c>
      <c r="I77" s="138">
        <f t="shared" si="1808"/>
        <v>0</v>
      </c>
      <c r="J77" s="433">
        <f t="shared" si="2036"/>
        <v>2150</v>
      </c>
      <c r="K77" s="139">
        <f t="shared" si="1809"/>
        <v>0</v>
      </c>
      <c r="L77" s="111">
        <f t="shared" si="1810"/>
        <v>0</v>
      </c>
      <c r="M77" s="111"/>
      <c r="N77" s="140"/>
      <c r="O77" s="141" t="e">
        <f t="shared" si="1811"/>
        <v>#DIV/0!</v>
      </c>
      <c r="P77" s="323">
        <f t="shared" si="1812"/>
        <v>0</v>
      </c>
      <c r="Q77" s="431">
        <f t="shared" si="1813"/>
        <v>0</v>
      </c>
      <c r="R77" s="432">
        <f t="shared" si="1814"/>
        <v>0</v>
      </c>
      <c r="S77" s="138">
        <f t="shared" si="1815"/>
        <v>0</v>
      </c>
      <c r="T77" s="433">
        <f t="shared" si="1816"/>
        <v>2308.41</v>
      </c>
      <c r="U77" s="139">
        <f t="shared" si="1817"/>
        <v>0</v>
      </c>
      <c r="V77" s="111">
        <f t="shared" si="1818"/>
        <v>0</v>
      </c>
      <c r="W77" s="111"/>
      <c r="X77" s="140"/>
      <c r="Y77" s="141" t="e">
        <f t="shared" si="1819"/>
        <v>#DIV/0!</v>
      </c>
      <c r="Z77" s="323">
        <f t="shared" si="1812"/>
        <v>0</v>
      </c>
      <c r="AA77" s="431">
        <f t="shared" si="1820"/>
        <v>0</v>
      </c>
      <c r="AB77" s="432">
        <f t="shared" si="1821"/>
        <v>0</v>
      </c>
      <c r="AC77" s="138">
        <f t="shared" si="1822"/>
        <v>0</v>
      </c>
      <c r="AD77" s="433">
        <f t="shared" si="1816"/>
        <v>2150</v>
      </c>
      <c r="AE77" s="139">
        <f t="shared" si="1824"/>
        <v>0</v>
      </c>
      <c r="AF77" s="111">
        <f t="shared" si="1825"/>
        <v>0</v>
      </c>
      <c r="AG77" s="111"/>
      <c r="AH77" s="140"/>
      <c r="AI77" s="141" t="e">
        <f t="shared" si="1826"/>
        <v>#DIV/0!</v>
      </c>
      <c r="AJ77" s="323">
        <f t="shared" si="1812"/>
        <v>0</v>
      </c>
      <c r="AK77" s="431">
        <f t="shared" si="1827"/>
        <v>0</v>
      </c>
      <c r="AL77" s="432">
        <f t="shared" si="1828"/>
        <v>0</v>
      </c>
      <c r="AM77" s="138">
        <f t="shared" si="1829"/>
        <v>0</v>
      </c>
      <c r="AN77" s="433">
        <f t="shared" si="1816"/>
        <v>2150</v>
      </c>
      <c r="AO77" s="139">
        <f t="shared" si="1831"/>
        <v>0</v>
      </c>
      <c r="AP77" s="111">
        <f t="shared" si="1832"/>
        <v>0</v>
      </c>
      <c r="AQ77" s="111"/>
      <c r="AR77" s="140"/>
      <c r="AS77" s="141" t="e">
        <f t="shared" si="1833"/>
        <v>#DIV/0!</v>
      </c>
      <c r="AT77" s="323">
        <f t="shared" si="1812"/>
        <v>0</v>
      </c>
      <c r="AU77" s="431">
        <f t="shared" si="1834"/>
        <v>0</v>
      </c>
      <c r="AV77" s="432">
        <f t="shared" si="1835"/>
        <v>0</v>
      </c>
      <c r="AW77" s="138">
        <f t="shared" si="1836"/>
        <v>0</v>
      </c>
      <c r="AX77" s="433">
        <f t="shared" si="1816"/>
        <v>1908.38</v>
      </c>
      <c r="AY77" s="139">
        <f t="shared" si="1838"/>
        <v>0</v>
      </c>
      <c r="AZ77" s="111">
        <f t="shared" si="1839"/>
        <v>0</v>
      </c>
      <c r="BA77" s="111"/>
      <c r="BB77" s="140"/>
      <c r="BC77" s="141" t="e">
        <f t="shared" si="1840"/>
        <v>#DIV/0!</v>
      </c>
      <c r="BD77" s="323">
        <f t="shared" si="1812"/>
        <v>0</v>
      </c>
      <c r="BE77" s="431">
        <f t="shared" si="1841"/>
        <v>0</v>
      </c>
      <c r="BF77" s="432">
        <f t="shared" si="1842"/>
        <v>0</v>
      </c>
      <c r="BG77" s="138">
        <f t="shared" si="1843"/>
        <v>0</v>
      </c>
      <c r="BH77" s="433">
        <f t="shared" si="1816"/>
        <v>2830</v>
      </c>
      <c r="BI77" s="139">
        <f t="shared" si="1845"/>
        <v>0</v>
      </c>
      <c r="BJ77" s="111">
        <f t="shared" si="1846"/>
        <v>0</v>
      </c>
      <c r="BK77" s="111"/>
      <c r="BL77" s="140"/>
      <c r="BM77" s="141" t="e">
        <f t="shared" si="1847"/>
        <v>#DIV/0!</v>
      </c>
      <c r="BN77" s="323">
        <f t="shared" si="1812"/>
        <v>0</v>
      </c>
      <c r="BO77" s="431">
        <f t="shared" si="1848"/>
        <v>0</v>
      </c>
      <c r="BP77" s="432">
        <f t="shared" si="1849"/>
        <v>0</v>
      </c>
      <c r="BQ77" s="138">
        <f t="shared" si="1850"/>
        <v>0</v>
      </c>
      <c r="BR77" s="433">
        <f t="shared" si="1816"/>
        <v>2063.29</v>
      </c>
      <c r="BS77" s="139">
        <f t="shared" si="1852"/>
        <v>0</v>
      </c>
      <c r="BT77" s="111">
        <f t="shared" si="1853"/>
        <v>0</v>
      </c>
      <c r="BU77" s="111"/>
      <c r="BV77" s="140"/>
      <c r="BW77" s="141" t="e">
        <f t="shared" si="1854"/>
        <v>#DIV/0!</v>
      </c>
      <c r="BX77" s="323">
        <f t="shared" si="1812"/>
        <v>0</v>
      </c>
      <c r="BY77" s="431">
        <f t="shared" si="1855"/>
        <v>0</v>
      </c>
      <c r="BZ77" s="432">
        <f t="shared" si="1856"/>
        <v>0</v>
      </c>
      <c r="CA77" s="138">
        <f t="shared" si="1857"/>
        <v>0</v>
      </c>
      <c r="CB77" s="433">
        <f t="shared" si="1816"/>
        <v>2150</v>
      </c>
      <c r="CC77" s="139">
        <f t="shared" si="1859"/>
        <v>0</v>
      </c>
      <c r="CD77" s="111">
        <f t="shared" si="1860"/>
        <v>0</v>
      </c>
      <c r="CE77" s="111"/>
      <c r="CF77" s="140"/>
      <c r="CG77" s="141" t="e">
        <f t="shared" si="1861"/>
        <v>#DIV/0!</v>
      </c>
      <c r="CH77" s="323">
        <f t="shared" si="1862"/>
        <v>0</v>
      </c>
      <c r="CI77" s="431">
        <f t="shared" si="1863"/>
        <v>0</v>
      </c>
      <c r="CJ77" s="432">
        <f t="shared" si="1864"/>
        <v>0</v>
      </c>
      <c r="CK77" s="138">
        <f t="shared" si="1865"/>
        <v>0</v>
      </c>
      <c r="CL77" s="433">
        <f t="shared" si="1866"/>
        <v>2150</v>
      </c>
      <c r="CM77" s="139">
        <f t="shared" si="1867"/>
        <v>0</v>
      </c>
      <c r="CN77" s="111">
        <f t="shared" si="1868"/>
        <v>0</v>
      </c>
      <c r="CO77" s="111"/>
      <c r="CP77" s="140"/>
      <c r="CQ77" s="141" t="e">
        <f t="shared" si="1869"/>
        <v>#DIV/0!</v>
      </c>
      <c r="CR77" s="323">
        <f t="shared" si="1862"/>
        <v>0</v>
      </c>
      <c r="CS77" s="431">
        <f t="shared" si="1870"/>
        <v>0</v>
      </c>
      <c r="CT77" s="432">
        <f t="shared" si="1871"/>
        <v>0</v>
      </c>
      <c r="CU77" s="138">
        <f t="shared" si="1872"/>
        <v>0</v>
      </c>
      <c r="CV77" s="433">
        <f t="shared" si="1866"/>
        <v>2830</v>
      </c>
      <c r="CW77" s="139">
        <f t="shared" si="1874"/>
        <v>0</v>
      </c>
      <c r="CX77" s="111">
        <f t="shared" si="1875"/>
        <v>0</v>
      </c>
      <c r="CY77" s="111"/>
      <c r="CZ77" s="140"/>
      <c r="DA77" s="141" t="e">
        <f t="shared" si="1876"/>
        <v>#DIV/0!</v>
      </c>
      <c r="DB77" s="323">
        <f t="shared" si="1862"/>
        <v>0</v>
      </c>
      <c r="DC77" s="431">
        <f t="shared" si="1877"/>
        <v>0</v>
      </c>
      <c r="DD77" s="432">
        <f t="shared" si="1878"/>
        <v>0</v>
      </c>
      <c r="DE77" s="138">
        <f t="shared" si="1879"/>
        <v>0</v>
      </c>
      <c r="DF77" s="433">
        <f t="shared" si="1866"/>
        <v>2150</v>
      </c>
      <c r="DG77" s="139">
        <f t="shared" si="1881"/>
        <v>0</v>
      </c>
      <c r="DH77" s="111">
        <f t="shared" si="1882"/>
        <v>0</v>
      </c>
      <c r="DI77" s="111"/>
      <c r="DJ77" s="140"/>
      <c r="DK77" s="141" t="e">
        <f t="shared" si="1883"/>
        <v>#DIV/0!</v>
      </c>
      <c r="DL77" s="323">
        <f t="shared" si="1862"/>
        <v>0</v>
      </c>
      <c r="DM77" s="431">
        <f t="shared" si="1884"/>
        <v>0</v>
      </c>
      <c r="DN77" s="432">
        <f t="shared" si="1885"/>
        <v>0</v>
      </c>
      <c r="DO77" s="138">
        <f t="shared" si="1886"/>
        <v>0</v>
      </c>
      <c r="DP77" s="433">
        <f t="shared" si="1866"/>
        <v>2150</v>
      </c>
      <c r="DQ77" s="139">
        <f t="shared" si="1888"/>
        <v>0</v>
      </c>
      <c r="DR77" s="111">
        <f t="shared" si="1889"/>
        <v>0</v>
      </c>
      <c r="DS77" s="111"/>
      <c r="DT77" s="140"/>
      <c r="DU77" s="141" t="e">
        <f t="shared" si="1890"/>
        <v>#DIV/0!</v>
      </c>
      <c r="DV77" s="323">
        <f t="shared" si="1862"/>
        <v>0</v>
      </c>
      <c r="DW77" s="431">
        <f t="shared" si="1891"/>
        <v>0</v>
      </c>
      <c r="DX77" s="432">
        <f t="shared" si="1892"/>
        <v>0</v>
      </c>
      <c r="DY77" s="138">
        <f t="shared" si="1893"/>
        <v>0</v>
      </c>
      <c r="DZ77" s="433">
        <f t="shared" si="1866"/>
        <v>2150</v>
      </c>
      <c r="EA77" s="139">
        <f t="shared" si="1895"/>
        <v>0</v>
      </c>
      <c r="EB77" s="111">
        <f t="shared" si="1896"/>
        <v>0</v>
      </c>
      <c r="EC77" s="111"/>
      <c r="ED77" s="140"/>
      <c r="EE77" s="141" t="e">
        <f t="shared" si="1897"/>
        <v>#DIV/0!</v>
      </c>
      <c r="EF77" s="323">
        <f t="shared" si="1862"/>
        <v>0</v>
      </c>
      <c r="EG77" s="431">
        <f t="shared" si="1898"/>
        <v>0</v>
      </c>
      <c r="EH77" s="432">
        <f t="shared" si="1899"/>
        <v>0</v>
      </c>
      <c r="EI77" s="138">
        <f t="shared" si="1900"/>
        <v>0</v>
      </c>
      <c r="EJ77" s="433">
        <f t="shared" si="1866"/>
        <v>2830</v>
      </c>
      <c r="EK77" s="139">
        <f t="shared" si="1902"/>
        <v>0</v>
      </c>
      <c r="EL77" s="111">
        <f t="shared" si="1903"/>
        <v>0</v>
      </c>
      <c r="EM77" s="111"/>
      <c r="EN77" s="140"/>
      <c r="EO77" s="141" t="e">
        <f t="shared" si="1904"/>
        <v>#DIV/0!</v>
      </c>
      <c r="EP77" s="323">
        <f t="shared" si="1862"/>
        <v>0</v>
      </c>
      <c r="EQ77" s="431">
        <f t="shared" si="1905"/>
        <v>0</v>
      </c>
      <c r="ER77" s="432">
        <f t="shared" si="1906"/>
        <v>0</v>
      </c>
      <c r="ES77" s="138">
        <f t="shared" si="1907"/>
        <v>0</v>
      </c>
      <c r="ET77" s="433">
        <f t="shared" si="1866"/>
        <v>2830</v>
      </c>
      <c r="EU77" s="139">
        <f t="shared" si="1909"/>
        <v>0</v>
      </c>
      <c r="EV77" s="111">
        <f t="shared" si="1910"/>
        <v>0</v>
      </c>
      <c r="EW77" s="111"/>
      <c r="EX77" s="140"/>
      <c r="EY77" s="141" t="e">
        <f t="shared" si="1911"/>
        <v>#DIV/0!</v>
      </c>
      <c r="EZ77" s="323">
        <f t="shared" si="1912"/>
        <v>0</v>
      </c>
      <c r="FA77" s="431">
        <f t="shared" si="1913"/>
        <v>0</v>
      </c>
      <c r="FB77" s="432">
        <f t="shared" si="1914"/>
        <v>0</v>
      </c>
      <c r="FC77" s="138">
        <f t="shared" si="1915"/>
        <v>0</v>
      </c>
      <c r="FD77" s="433">
        <f t="shared" si="1916"/>
        <v>0</v>
      </c>
      <c r="FE77" s="139">
        <f t="shared" si="1917"/>
        <v>0</v>
      </c>
      <c r="FF77" s="111">
        <f t="shared" si="1918"/>
        <v>0</v>
      </c>
      <c r="FG77" s="111"/>
      <c r="FH77" s="140"/>
      <c r="FI77" s="141" t="e">
        <f t="shared" si="1919"/>
        <v>#DIV/0!</v>
      </c>
      <c r="FJ77" s="323">
        <f t="shared" si="1912"/>
        <v>0</v>
      </c>
      <c r="FK77" s="431">
        <f t="shared" si="1920"/>
        <v>0</v>
      </c>
      <c r="FL77" s="432">
        <f t="shared" si="1921"/>
        <v>0</v>
      </c>
      <c r="FM77" s="138">
        <f t="shared" si="1922"/>
        <v>0</v>
      </c>
      <c r="FN77" s="433">
        <f t="shared" si="1916"/>
        <v>2830</v>
      </c>
      <c r="FO77" s="139">
        <f t="shared" si="1924"/>
        <v>0</v>
      </c>
      <c r="FP77" s="111">
        <f t="shared" si="1925"/>
        <v>0</v>
      </c>
      <c r="FQ77" s="111"/>
      <c r="FR77" s="140"/>
      <c r="FS77" s="141" t="e">
        <f t="shared" si="1926"/>
        <v>#DIV/0!</v>
      </c>
      <c r="FT77" s="323">
        <f t="shared" si="1912"/>
        <v>0</v>
      </c>
      <c r="FU77" s="431">
        <f t="shared" si="1927"/>
        <v>0</v>
      </c>
      <c r="FV77" s="432">
        <f t="shared" si="1928"/>
        <v>0</v>
      </c>
      <c r="FW77" s="138">
        <f t="shared" si="1929"/>
        <v>0</v>
      </c>
      <c r="FX77" s="433">
        <f t="shared" si="1916"/>
        <v>2160.96</v>
      </c>
      <c r="FY77" s="139">
        <f t="shared" si="1931"/>
        <v>0</v>
      </c>
      <c r="FZ77" s="111">
        <f t="shared" si="1932"/>
        <v>0</v>
      </c>
      <c r="GA77" s="111"/>
      <c r="GB77" s="140"/>
      <c r="GC77" s="141" t="e">
        <f t="shared" si="1933"/>
        <v>#DIV/0!</v>
      </c>
      <c r="GD77" s="323">
        <f t="shared" si="1912"/>
        <v>0</v>
      </c>
      <c r="GE77" s="431">
        <f t="shared" si="1934"/>
        <v>0</v>
      </c>
      <c r="GF77" s="432">
        <f t="shared" si="1935"/>
        <v>0</v>
      </c>
      <c r="GG77" s="138">
        <f t="shared" si="1936"/>
        <v>0</v>
      </c>
      <c r="GH77" s="433">
        <f t="shared" si="1916"/>
        <v>0</v>
      </c>
      <c r="GI77" s="139">
        <f t="shared" si="1938"/>
        <v>0</v>
      </c>
      <c r="GJ77" s="111">
        <f t="shared" si="1939"/>
        <v>0</v>
      </c>
      <c r="GK77" s="111"/>
      <c r="GL77" s="140"/>
      <c r="GM77" s="141" t="e">
        <f t="shared" si="1940"/>
        <v>#DIV/0!</v>
      </c>
      <c r="GN77" s="323">
        <f t="shared" si="1912"/>
        <v>0</v>
      </c>
      <c r="GO77" s="431">
        <f t="shared" si="1941"/>
        <v>0</v>
      </c>
      <c r="GP77" s="432">
        <f t="shared" si="1942"/>
        <v>0</v>
      </c>
      <c r="GQ77" s="138">
        <f t="shared" si="1943"/>
        <v>0</v>
      </c>
      <c r="GR77" s="433">
        <f t="shared" si="1944"/>
        <v>2150</v>
      </c>
      <c r="GS77" s="139">
        <f t="shared" si="1945"/>
        <v>0</v>
      </c>
      <c r="GT77" s="111">
        <f t="shared" si="1946"/>
        <v>0</v>
      </c>
      <c r="GU77" s="111"/>
      <c r="GV77" s="140"/>
      <c r="GW77" s="141" t="e">
        <f t="shared" si="1947"/>
        <v>#DIV/0!</v>
      </c>
      <c r="GX77" s="323">
        <f t="shared" si="1912"/>
        <v>0</v>
      </c>
      <c r="GY77" s="431">
        <f t="shared" si="1948"/>
        <v>0</v>
      </c>
      <c r="GZ77" s="432">
        <f t="shared" si="1949"/>
        <v>0</v>
      </c>
      <c r="HA77" s="138">
        <f t="shared" si="1950"/>
        <v>0</v>
      </c>
      <c r="HB77" s="433">
        <f t="shared" si="1944"/>
        <v>2150</v>
      </c>
      <c r="HC77" s="139">
        <f t="shared" si="1952"/>
        <v>0</v>
      </c>
      <c r="HD77" s="111">
        <f t="shared" si="1953"/>
        <v>0</v>
      </c>
      <c r="HE77" s="111"/>
      <c r="HF77" s="140"/>
      <c r="HG77" s="141" t="e">
        <f t="shared" si="1954"/>
        <v>#DIV/0!</v>
      </c>
      <c r="HH77" s="323">
        <f t="shared" si="1912"/>
        <v>0</v>
      </c>
      <c r="HI77" s="431">
        <f t="shared" si="1955"/>
        <v>0</v>
      </c>
      <c r="HJ77" s="432">
        <f t="shared" si="1956"/>
        <v>0</v>
      </c>
      <c r="HK77" s="138">
        <f t="shared" si="1957"/>
        <v>0</v>
      </c>
      <c r="HL77" s="433">
        <f t="shared" si="1944"/>
        <v>2150</v>
      </c>
      <c r="HM77" s="139">
        <f t="shared" si="1959"/>
        <v>0</v>
      </c>
      <c r="HN77" s="111">
        <f t="shared" si="1960"/>
        <v>0</v>
      </c>
      <c r="HO77" s="111"/>
      <c r="HP77" s="140"/>
      <c r="HQ77" s="141" t="e">
        <f t="shared" si="1961"/>
        <v>#DIV/0!</v>
      </c>
      <c r="HR77" s="323">
        <f t="shared" si="1962"/>
        <v>0</v>
      </c>
      <c r="HS77" s="431">
        <f t="shared" si="1963"/>
        <v>0</v>
      </c>
      <c r="HT77" s="432">
        <f t="shared" si="1964"/>
        <v>0</v>
      </c>
      <c r="HU77" s="138">
        <f t="shared" si="1965"/>
        <v>0</v>
      </c>
      <c r="HV77" s="433">
        <f t="shared" si="1944"/>
        <v>2830</v>
      </c>
      <c r="HW77" s="139">
        <f t="shared" si="1967"/>
        <v>0</v>
      </c>
      <c r="HX77" s="111">
        <f t="shared" si="1968"/>
        <v>0</v>
      </c>
      <c r="HY77" s="111"/>
      <c r="HZ77" s="140"/>
      <c r="IA77" s="141" t="e">
        <f t="shared" si="1969"/>
        <v>#DIV/0!</v>
      </c>
      <c r="IB77" s="323">
        <f t="shared" si="1962"/>
        <v>0</v>
      </c>
      <c r="IC77" s="431">
        <f t="shared" si="1970"/>
        <v>0</v>
      </c>
      <c r="ID77" s="432">
        <f t="shared" si="1971"/>
        <v>0</v>
      </c>
      <c r="IE77" s="138">
        <f t="shared" si="1972"/>
        <v>0</v>
      </c>
      <c r="IF77" s="433">
        <f t="shared" si="1973"/>
        <v>2830</v>
      </c>
      <c r="IG77" s="139">
        <f t="shared" si="1974"/>
        <v>0</v>
      </c>
      <c r="IH77" s="111">
        <f t="shared" si="1975"/>
        <v>0</v>
      </c>
      <c r="II77" s="111"/>
      <c r="IJ77" s="140"/>
      <c r="IK77" s="141" t="e">
        <f t="shared" si="1976"/>
        <v>#DIV/0!</v>
      </c>
      <c r="IL77" s="323">
        <f t="shared" si="1962"/>
        <v>0</v>
      </c>
      <c r="IM77" s="431">
        <f t="shared" si="1977"/>
        <v>0</v>
      </c>
      <c r="IN77" s="432">
        <f t="shared" si="1978"/>
        <v>0</v>
      </c>
      <c r="IO77" s="138">
        <f t="shared" si="1979"/>
        <v>0</v>
      </c>
      <c r="IP77" s="433">
        <f t="shared" si="1973"/>
        <v>2150</v>
      </c>
      <c r="IQ77" s="139">
        <f t="shared" si="1981"/>
        <v>0</v>
      </c>
      <c r="IR77" s="111">
        <f t="shared" si="1982"/>
        <v>0</v>
      </c>
      <c r="IS77" s="111"/>
      <c r="IT77" s="140"/>
      <c r="IU77" s="141" t="e">
        <f t="shared" si="1983"/>
        <v>#DIV/0!</v>
      </c>
      <c r="IV77" s="323">
        <f t="shared" si="1962"/>
        <v>0</v>
      </c>
      <c r="IW77" s="431">
        <f t="shared" si="1984"/>
        <v>0</v>
      </c>
      <c r="IX77" s="432">
        <f t="shared" si="1985"/>
        <v>0</v>
      </c>
      <c r="IY77" s="138">
        <f t="shared" si="1986"/>
        <v>0</v>
      </c>
      <c r="IZ77" s="433">
        <f t="shared" si="1973"/>
        <v>2017.28</v>
      </c>
      <c r="JA77" s="139">
        <f t="shared" si="1988"/>
        <v>0</v>
      </c>
      <c r="JB77" s="111">
        <f t="shared" si="1989"/>
        <v>0</v>
      </c>
      <c r="JC77" s="111"/>
      <c r="JD77" s="140"/>
      <c r="JE77" s="141" t="e">
        <f t="shared" si="1990"/>
        <v>#DIV/0!</v>
      </c>
      <c r="JF77" s="323">
        <f t="shared" si="1962"/>
        <v>0</v>
      </c>
      <c r="JG77" s="431">
        <f t="shared" si="1991"/>
        <v>0</v>
      </c>
      <c r="JH77" s="432">
        <f t="shared" si="1992"/>
        <v>0</v>
      </c>
      <c r="JI77" s="138">
        <f t="shared" si="1993"/>
        <v>0</v>
      </c>
      <c r="JJ77" s="433">
        <f t="shared" si="1973"/>
        <v>2150</v>
      </c>
      <c r="JK77" s="139">
        <f t="shared" si="1995"/>
        <v>0</v>
      </c>
      <c r="JL77" s="111">
        <f t="shared" si="1996"/>
        <v>0</v>
      </c>
      <c r="JM77" s="111"/>
      <c r="JN77" s="140"/>
      <c r="JO77" s="141" t="e">
        <f t="shared" si="1997"/>
        <v>#DIV/0!</v>
      </c>
      <c r="JP77" s="323">
        <f t="shared" si="1962"/>
        <v>0</v>
      </c>
      <c r="JQ77" s="431">
        <f t="shared" si="1998"/>
        <v>0</v>
      </c>
      <c r="JR77" s="432">
        <f t="shared" si="1999"/>
        <v>0</v>
      </c>
      <c r="JS77" s="138">
        <f t="shared" si="2000"/>
        <v>0</v>
      </c>
      <c r="JT77" s="433">
        <f t="shared" si="2001"/>
        <v>2150</v>
      </c>
      <c r="JU77" s="139">
        <f t="shared" si="2002"/>
        <v>0</v>
      </c>
      <c r="JV77" s="111">
        <f t="shared" si="2003"/>
        <v>0</v>
      </c>
      <c r="JW77" s="111"/>
      <c r="JX77" s="140"/>
      <c r="JY77" s="141" t="e">
        <f t="shared" si="2004"/>
        <v>#DIV/0!</v>
      </c>
      <c r="JZ77" s="323">
        <f t="shared" si="1962"/>
        <v>0</v>
      </c>
      <c r="KA77" s="431">
        <f t="shared" si="2005"/>
        <v>0</v>
      </c>
      <c r="KB77" s="432">
        <f t="shared" si="2006"/>
        <v>0</v>
      </c>
      <c r="KC77" s="138">
        <f t="shared" si="2007"/>
        <v>0</v>
      </c>
      <c r="KD77" s="433">
        <f t="shared" si="2001"/>
        <v>2017.28</v>
      </c>
      <c r="KE77" s="139">
        <f t="shared" si="2009"/>
        <v>0</v>
      </c>
      <c r="KF77" s="111">
        <f t="shared" si="2010"/>
        <v>0</v>
      </c>
      <c r="KG77" s="111"/>
      <c r="KH77" s="140"/>
      <c r="KI77" s="141" t="e">
        <f t="shared" si="2011"/>
        <v>#DIV/0!</v>
      </c>
      <c r="KJ77" s="323">
        <f t="shared" si="2012"/>
        <v>0</v>
      </c>
      <c r="KK77" s="431">
        <f t="shared" si="2013"/>
        <v>0</v>
      </c>
      <c r="KL77" s="432">
        <f t="shared" si="2014"/>
        <v>0</v>
      </c>
      <c r="KM77" s="138">
        <f t="shared" si="2015"/>
        <v>0</v>
      </c>
      <c r="KN77" s="433">
        <f t="shared" si="2001"/>
        <v>2150</v>
      </c>
      <c r="KO77" s="139">
        <f t="shared" si="2017"/>
        <v>0</v>
      </c>
      <c r="KP77" s="111">
        <f t="shared" si="2018"/>
        <v>0</v>
      </c>
      <c r="KQ77" s="111"/>
      <c r="KR77" s="140"/>
      <c r="KS77" s="141" t="e">
        <f t="shared" si="2019"/>
        <v>#DIV/0!</v>
      </c>
      <c r="KT77" s="323">
        <f t="shared" si="2012"/>
        <v>0</v>
      </c>
      <c r="KU77" s="431" t="e">
        <f t="shared" si="2020"/>
        <v>#DIV/0!</v>
      </c>
      <c r="KV77" s="432" t="e">
        <f t="shared" si="2021"/>
        <v>#DIV/0!</v>
      </c>
      <c r="KW77" s="138">
        <f t="shared" si="2022"/>
        <v>0</v>
      </c>
      <c r="KX77" s="433">
        <f t="shared" si="2001"/>
        <v>0</v>
      </c>
      <c r="KY77" s="139">
        <f t="shared" si="2024"/>
        <v>0</v>
      </c>
      <c r="KZ77" s="111">
        <f t="shared" si="2025"/>
        <v>0</v>
      </c>
      <c r="LA77" s="111"/>
      <c r="LB77" s="140"/>
      <c r="LC77" s="141" t="e">
        <f t="shared" si="2026"/>
        <v>#DIV/0!</v>
      </c>
      <c r="LD77" s="322">
        <f t="shared" si="2027"/>
        <v>0</v>
      </c>
      <c r="LE77" s="431">
        <f t="shared" si="2028"/>
        <v>0</v>
      </c>
      <c r="LF77" s="432">
        <f t="shared" si="2029"/>
        <v>0</v>
      </c>
      <c r="LG77" s="138">
        <f t="shared" si="2030"/>
        <v>0</v>
      </c>
      <c r="LH77" s="433">
        <f t="shared" si="2031"/>
        <v>2306.91</v>
      </c>
      <c r="LI77" s="139">
        <f t="shared" si="2032"/>
        <v>0</v>
      </c>
      <c r="LJ77" s="111">
        <f t="shared" si="2033"/>
        <v>0</v>
      </c>
      <c r="LK77" s="111"/>
      <c r="LL77" s="140"/>
    </row>
    <row r="78" spans="1:324" ht="24">
      <c r="A78" s="613"/>
      <c r="B78" s="93" t="s">
        <v>716</v>
      </c>
      <c r="C78" s="12" t="s">
        <v>842</v>
      </c>
      <c r="D78" s="12" t="s">
        <v>420</v>
      </c>
      <c r="E78" s="4" t="s">
        <v>34</v>
      </c>
      <c r="F78" s="323">
        <f t="shared" si="1807"/>
        <v>0</v>
      </c>
      <c r="G78" s="431">
        <f t="shared" si="2034"/>
        <v>0</v>
      </c>
      <c r="H78" s="432">
        <f t="shared" si="2035"/>
        <v>0</v>
      </c>
      <c r="I78" s="138">
        <f t="shared" si="1808"/>
        <v>0</v>
      </c>
      <c r="J78" s="433">
        <f t="shared" si="2036"/>
        <v>2150</v>
      </c>
      <c r="K78" s="139">
        <f t="shared" si="1809"/>
        <v>0</v>
      </c>
      <c r="L78" s="111">
        <f t="shared" si="1810"/>
        <v>0</v>
      </c>
      <c r="M78" s="111"/>
      <c r="N78" s="140"/>
      <c r="O78" s="141" t="e">
        <f t="shared" si="1811"/>
        <v>#DIV/0!</v>
      </c>
      <c r="P78" s="323">
        <f t="shared" si="1812"/>
        <v>0</v>
      </c>
      <c r="Q78" s="431">
        <f t="shared" si="1813"/>
        <v>0</v>
      </c>
      <c r="R78" s="432">
        <f t="shared" si="1814"/>
        <v>0</v>
      </c>
      <c r="S78" s="138">
        <f t="shared" si="1815"/>
        <v>0</v>
      </c>
      <c r="T78" s="433">
        <f t="shared" si="1816"/>
        <v>2308.41</v>
      </c>
      <c r="U78" s="139">
        <f t="shared" si="1817"/>
        <v>0</v>
      </c>
      <c r="V78" s="111">
        <f t="shared" si="1818"/>
        <v>0</v>
      </c>
      <c r="W78" s="111"/>
      <c r="X78" s="140"/>
      <c r="Y78" s="141" t="e">
        <f t="shared" si="1819"/>
        <v>#DIV/0!</v>
      </c>
      <c r="Z78" s="323">
        <f t="shared" si="1812"/>
        <v>0</v>
      </c>
      <c r="AA78" s="431">
        <f t="shared" si="1820"/>
        <v>0</v>
      </c>
      <c r="AB78" s="432">
        <f t="shared" si="1821"/>
        <v>0</v>
      </c>
      <c r="AC78" s="138">
        <f t="shared" si="1822"/>
        <v>0</v>
      </c>
      <c r="AD78" s="433">
        <f t="shared" si="1816"/>
        <v>2150</v>
      </c>
      <c r="AE78" s="139">
        <f t="shared" si="1824"/>
        <v>0</v>
      </c>
      <c r="AF78" s="111">
        <f t="shared" si="1825"/>
        <v>0</v>
      </c>
      <c r="AG78" s="111"/>
      <c r="AH78" s="140"/>
      <c r="AI78" s="141" t="e">
        <f t="shared" si="1826"/>
        <v>#DIV/0!</v>
      </c>
      <c r="AJ78" s="323">
        <f t="shared" si="1812"/>
        <v>0</v>
      </c>
      <c r="AK78" s="431">
        <f t="shared" si="1827"/>
        <v>0</v>
      </c>
      <c r="AL78" s="432">
        <f t="shared" si="1828"/>
        <v>0</v>
      </c>
      <c r="AM78" s="138">
        <f t="shared" si="1829"/>
        <v>0</v>
      </c>
      <c r="AN78" s="433">
        <f t="shared" si="1816"/>
        <v>2150</v>
      </c>
      <c r="AO78" s="139">
        <f t="shared" si="1831"/>
        <v>0</v>
      </c>
      <c r="AP78" s="111">
        <f t="shared" si="1832"/>
        <v>0</v>
      </c>
      <c r="AQ78" s="111"/>
      <c r="AR78" s="140"/>
      <c r="AS78" s="141" t="e">
        <f t="shared" si="1833"/>
        <v>#DIV/0!</v>
      </c>
      <c r="AT78" s="323">
        <f t="shared" si="1812"/>
        <v>0</v>
      </c>
      <c r="AU78" s="431">
        <f t="shared" si="1834"/>
        <v>0</v>
      </c>
      <c r="AV78" s="432">
        <f t="shared" si="1835"/>
        <v>0</v>
      </c>
      <c r="AW78" s="138">
        <f t="shared" si="1836"/>
        <v>0</v>
      </c>
      <c r="AX78" s="433">
        <f t="shared" si="1816"/>
        <v>1908.38</v>
      </c>
      <c r="AY78" s="139">
        <f t="shared" si="1838"/>
        <v>0</v>
      </c>
      <c r="AZ78" s="111">
        <f t="shared" si="1839"/>
        <v>0</v>
      </c>
      <c r="BA78" s="111"/>
      <c r="BB78" s="140"/>
      <c r="BC78" s="141" t="e">
        <f t="shared" si="1840"/>
        <v>#DIV/0!</v>
      </c>
      <c r="BD78" s="323">
        <f t="shared" si="1812"/>
        <v>0</v>
      </c>
      <c r="BE78" s="431">
        <f t="shared" si="1841"/>
        <v>0</v>
      </c>
      <c r="BF78" s="432">
        <f t="shared" si="1842"/>
        <v>0</v>
      </c>
      <c r="BG78" s="138">
        <f t="shared" si="1843"/>
        <v>0</v>
      </c>
      <c r="BH78" s="433">
        <f t="shared" si="1816"/>
        <v>2830</v>
      </c>
      <c r="BI78" s="139">
        <f t="shared" si="1845"/>
        <v>0</v>
      </c>
      <c r="BJ78" s="111">
        <f t="shared" si="1846"/>
        <v>0</v>
      </c>
      <c r="BK78" s="111"/>
      <c r="BL78" s="140"/>
      <c r="BM78" s="141" t="e">
        <f t="shared" si="1847"/>
        <v>#DIV/0!</v>
      </c>
      <c r="BN78" s="323">
        <f t="shared" si="1812"/>
        <v>0</v>
      </c>
      <c r="BO78" s="431">
        <f t="shared" si="1848"/>
        <v>0</v>
      </c>
      <c r="BP78" s="432">
        <f t="shared" si="1849"/>
        <v>0</v>
      </c>
      <c r="BQ78" s="138">
        <f t="shared" si="1850"/>
        <v>0</v>
      </c>
      <c r="BR78" s="433">
        <f t="shared" si="1816"/>
        <v>2063.29</v>
      </c>
      <c r="BS78" s="139">
        <f t="shared" si="1852"/>
        <v>0</v>
      </c>
      <c r="BT78" s="111">
        <f t="shared" si="1853"/>
        <v>0</v>
      </c>
      <c r="BU78" s="111"/>
      <c r="BV78" s="140"/>
      <c r="BW78" s="141" t="e">
        <f t="shared" si="1854"/>
        <v>#DIV/0!</v>
      </c>
      <c r="BX78" s="323">
        <f t="shared" si="1812"/>
        <v>0</v>
      </c>
      <c r="BY78" s="431">
        <f t="shared" si="1855"/>
        <v>0</v>
      </c>
      <c r="BZ78" s="432">
        <f t="shared" si="1856"/>
        <v>0</v>
      </c>
      <c r="CA78" s="138">
        <f t="shared" si="1857"/>
        <v>0</v>
      </c>
      <c r="CB78" s="433">
        <f t="shared" si="1816"/>
        <v>2150</v>
      </c>
      <c r="CC78" s="139">
        <f t="shared" si="1859"/>
        <v>0</v>
      </c>
      <c r="CD78" s="111">
        <f t="shared" si="1860"/>
        <v>0</v>
      </c>
      <c r="CE78" s="111"/>
      <c r="CF78" s="140"/>
      <c r="CG78" s="141" t="e">
        <f t="shared" si="1861"/>
        <v>#DIV/0!</v>
      </c>
      <c r="CH78" s="323">
        <f t="shared" si="1862"/>
        <v>0</v>
      </c>
      <c r="CI78" s="431">
        <f t="shared" si="1863"/>
        <v>0</v>
      </c>
      <c r="CJ78" s="432">
        <f t="shared" si="1864"/>
        <v>0</v>
      </c>
      <c r="CK78" s="138">
        <f t="shared" si="1865"/>
        <v>0</v>
      </c>
      <c r="CL78" s="433">
        <f t="shared" si="1866"/>
        <v>2150</v>
      </c>
      <c r="CM78" s="139">
        <f t="shared" si="1867"/>
        <v>0</v>
      </c>
      <c r="CN78" s="111">
        <f t="shared" si="1868"/>
        <v>0</v>
      </c>
      <c r="CO78" s="111"/>
      <c r="CP78" s="140"/>
      <c r="CQ78" s="141" t="e">
        <f t="shared" si="1869"/>
        <v>#DIV/0!</v>
      </c>
      <c r="CR78" s="323">
        <f t="shared" si="1862"/>
        <v>0</v>
      </c>
      <c r="CS78" s="431">
        <f t="shared" si="1870"/>
        <v>0</v>
      </c>
      <c r="CT78" s="432">
        <f t="shared" si="1871"/>
        <v>0</v>
      </c>
      <c r="CU78" s="138">
        <f t="shared" si="1872"/>
        <v>0</v>
      </c>
      <c r="CV78" s="433">
        <f t="shared" si="1866"/>
        <v>2830</v>
      </c>
      <c r="CW78" s="139">
        <f t="shared" si="1874"/>
        <v>0</v>
      </c>
      <c r="CX78" s="111">
        <f t="shared" si="1875"/>
        <v>0</v>
      </c>
      <c r="CY78" s="111"/>
      <c r="CZ78" s="140"/>
      <c r="DA78" s="141" t="e">
        <f t="shared" si="1876"/>
        <v>#DIV/0!</v>
      </c>
      <c r="DB78" s="323">
        <f t="shared" si="1862"/>
        <v>0</v>
      </c>
      <c r="DC78" s="431">
        <f t="shared" si="1877"/>
        <v>0</v>
      </c>
      <c r="DD78" s="432">
        <f t="shared" si="1878"/>
        <v>0</v>
      </c>
      <c r="DE78" s="138">
        <f t="shared" si="1879"/>
        <v>0</v>
      </c>
      <c r="DF78" s="433">
        <f t="shared" si="1866"/>
        <v>2150</v>
      </c>
      <c r="DG78" s="139">
        <f t="shared" si="1881"/>
        <v>0</v>
      </c>
      <c r="DH78" s="111">
        <f t="shared" si="1882"/>
        <v>0</v>
      </c>
      <c r="DI78" s="111"/>
      <c r="DJ78" s="140"/>
      <c r="DK78" s="141" t="e">
        <f t="shared" si="1883"/>
        <v>#DIV/0!</v>
      </c>
      <c r="DL78" s="323">
        <f t="shared" si="1862"/>
        <v>0</v>
      </c>
      <c r="DM78" s="431">
        <f t="shared" si="1884"/>
        <v>0</v>
      </c>
      <c r="DN78" s="432">
        <f t="shared" si="1885"/>
        <v>0</v>
      </c>
      <c r="DO78" s="138">
        <f t="shared" si="1886"/>
        <v>0</v>
      </c>
      <c r="DP78" s="433">
        <f t="shared" si="1866"/>
        <v>2150</v>
      </c>
      <c r="DQ78" s="139">
        <f t="shared" si="1888"/>
        <v>0</v>
      </c>
      <c r="DR78" s="111">
        <f t="shared" si="1889"/>
        <v>0</v>
      </c>
      <c r="DS78" s="111"/>
      <c r="DT78" s="140"/>
      <c r="DU78" s="141" t="e">
        <f t="shared" si="1890"/>
        <v>#DIV/0!</v>
      </c>
      <c r="DV78" s="323">
        <f t="shared" si="1862"/>
        <v>0</v>
      </c>
      <c r="DW78" s="431">
        <f t="shared" si="1891"/>
        <v>0</v>
      </c>
      <c r="DX78" s="432">
        <f t="shared" si="1892"/>
        <v>0</v>
      </c>
      <c r="DY78" s="138">
        <f t="shared" si="1893"/>
        <v>0</v>
      </c>
      <c r="DZ78" s="433">
        <f t="shared" si="1866"/>
        <v>2150</v>
      </c>
      <c r="EA78" s="139">
        <f t="shared" si="1895"/>
        <v>0</v>
      </c>
      <c r="EB78" s="111">
        <f t="shared" si="1896"/>
        <v>0</v>
      </c>
      <c r="EC78" s="111"/>
      <c r="ED78" s="140"/>
      <c r="EE78" s="141" t="e">
        <f t="shared" si="1897"/>
        <v>#DIV/0!</v>
      </c>
      <c r="EF78" s="323">
        <f t="shared" si="1862"/>
        <v>0</v>
      </c>
      <c r="EG78" s="431">
        <f t="shared" si="1898"/>
        <v>0</v>
      </c>
      <c r="EH78" s="432">
        <f t="shared" si="1899"/>
        <v>0</v>
      </c>
      <c r="EI78" s="138">
        <f t="shared" si="1900"/>
        <v>0</v>
      </c>
      <c r="EJ78" s="433">
        <f t="shared" si="1866"/>
        <v>2830</v>
      </c>
      <c r="EK78" s="139">
        <f t="shared" si="1902"/>
        <v>0</v>
      </c>
      <c r="EL78" s="111">
        <f t="shared" si="1903"/>
        <v>0</v>
      </c>
      <c r="EM78" s="111"/>
      <c r="EN78" s="140"/>
      <c r="EO78" s="141" t="e">
        <f t="shared" si="1904"/>
        <v>#DIV/0!</v>
      </c>
      <c r="EP78" s="323">
        <f t="shared" si="1862"/>
        <v>0</v>
      </c>
      <c r="EQ78" s="431">
        <f t="shared" si="1905"/>
        <v>0</v>
      </c>
      <c r="ER78" s="432">
        <f t="shared" si="1906"/>
        <v>0</v>
      </c>
      <c r="ES78" s="138">
        <f t="shared" si="1907"/>
        <v>0</v>
      </c>
      <c r="ET78" s="433">
        <f t="shared" si="1866"/>
        <v>2830</v>
      </c>
      <c r="EU78" s="139">
        <f t="shared" si="1909"/>
        <v>0</v>
      </c>
      <c r="EV78" s="111">
        <f t="shared" si="1910"/>
        <v>0</v>
      </c>
      <c r="EW78" s="111"/>
      <c r="EX78" s="140"/>
      <c r="EY78" s="141" t="e">
        <f t="shared" si="1911"/>
        <v>#DIV/0!</v>
      </c>
      <c r="EZ78" s="323">
        <f t="shared" si="1912"/>
        <v>0</v>
      </c>
      <c r="FA78" s="431">
        <f t="shared" si="1913"/>
        <v>0</v>
      </c>
      <c r="FB78" s="432">
        <f t="shared" si="1914"/>
        <v>0</v>
      </c>
      <c r="FC78" s="138">
        <f t="shared" si="1915"/>
        <v>0</v>
      </c>
      <c r="FD78" s="433">
        <f t="shared" si="1916"/>
        <v>0</v>
      </c>
      <c r="FE78" s="139">
        <f t="shared" si="1917"/>
        <v>0</v>
      </c>
      <c r="FF78" s="111">
        <f t="shared" si="1918"/>
        <v>0</v>
      </c>
      <c r="FG78" s="111"/>
      <c r="FH78" s="140"/>
      <c r="FI78" s="141" t="e">
        <f t="shared" si="1919"/>
        <v>#DIV/0!</v>
      </c>
      <c r="FJ78" s="323">
        <f t="shared" si="1912"/>
        <v>0</v>
      </c>
      <c r="FK78" s="431">
        <f t="shared" si="1920"/>
        <v>0</v>
      </c>
      <c r="FL78" s="432">
        <f t="shared" si="1921"/>
        <v>0</v>
      </c>
      <c r="FM78" s="138">
        <f t="shared" si="1922"/>
        <v>0</v>
      </c>
      <c r="FN78" s="433">
        <f t="shared" si="1916"/>
        <v>2830</v>
      </c>
      <c r="FO78" s="139">
        <f t="shared" si="1924"/>
        <v>0</v>
      </c>
      <c r="FP78" s="111">
        <f t="shared" si="1925"/>
        <v>0</v>
      </c>
      <c r="FQ78" s="111"/>
      <c r="FR78" s="140"/>
      <c r="FS78" s="141" t="e">
        <f t="shared" si="1926"/>
        <v>#DIV/0!</v>
      </c>
      <c r="FT78" s="323">
        <f t="shared" si="1912"/>
        <v>0</v>
      </c>
      <c r="FU78" s="431">
        <f t="shared" si="1927"/>
        <v>0</v>
      </c>
      <c r="FV78" s="432">
        <f t="shared" si="1928"/>
        <v>0</v>
      </c>
      <c r="FW78" s="138">
        <f t="shared" si="1929"/>
        <v>0</v>
      </c>
      <c r="FX78" s="433">
        <f t="shared" si="1916"/>
        <v>2160.96</v>
      </c>
      <c r="FY78" s="139">
        <f t="shared" si="1931"/>
        <v>0</v>
      </c>
      <c r="FZ78" s="111">
        <f t="shared" si="1932"/>
        <v>0</v>
      </c>
      <c r="GA78" s="111"/>
      <c r="GB78" s="140"/>
      <c r="GC78" s="141" t="e">
        <f t="shared" si="1933"/>
        <v>#DIV/0!</v>
      </c>
      <c r="GD78" s="323">
        <f t="shared" si="1912"/>
        <v>0</v>
      </c>
      <c r="GE78" s="431">
        <f t="shared" si="1934"/>
        <v>0</v>
      </c>
      <c r="GF78" s="432">
        <f t="shared" si="1935"/>
        <v>0</v>
      </c>
      <c r="GG78" s="138">
        <f t="shared" si="1936"/>
        <v>0</v>
      </c>
      <c r="GH78" s="433">
        <f t="shared" si="1916"/>
        <v>0</v>
      </c>
      <c r="GI78" s="139">
        <f t="shared" si="1938"/>
        <v>0</v>
      </c>
      <c r="GJ78" s="111">
        <f t="shared" si="1939"/>
        <v>0</v>
      </c>
      <c r="GK78" s="111"/>
      <c r="GL78" s="140"/>
      <c r="GM78" s="141" t="e">
        <f t="shared" si="1940"/>
        <v>#DIV/0!</v>
      </c>
      <c r="GN78" s="323">
        <f t="shared" si="1912"/>
        <v>0</v>
      </c>
      <c r="GO78" s="431">
        <f t="shared" si="1941"/>
        <v>0</v>
      </c>
      <c r="GP78" s="432">
        <f t="shared" si="1942"/>
        <v>0</v>
      </c>
      <c r="GQ78" s="138">
        <f t="shared" si="1943"/>
        <v>0</v>
      </c>
      <c r="GR78" s="433">
        <f t="shared" si="1944"/>
        <v>2150</v>
      </c>
      <c r="GS78" s="139">
        <f t="shared" si="1945"/>
        <v>0</v>
      </c>
      <c r="GT78" s="111">
        <f t="shared" si="1946"/>
        <v>0</v>
      </c>
      <c r="GU78" s="111"/>
      <c r="GV78" s="140"/>
      <c r="GW78" s="141" t="e">
        <f t="shared" si="1947"/>
        <v>#DIV/0!</v>
      </c>
      <c r="GX78" s="323">
        <f t="shared" si="1912"/>
        <v>0</v>
      </c>
      <c r="GY78" s="431">
        <f t="shared" si="1948"/>
        <v>0</v>
      </c>
      <c r="GZ78" s="432">
        <f t="shared" si="1949"/>
        <v>0</v>
      </c>
      <c r="HA78" s="138">
        <f t="shared" si="1950"/>
        <v>0</v>
      </c>
      <c r="HB78" s="433">
        <f t="shared" si="1944"/>
        <v>2150</v>
      </c>
      <c r="HC78" s="139">
        <f t="shared" si="1952"/>
        <v>0</v>
      </c>
      <c r="HD78" s="111">
        <f t="shared" si="1953"/>
        <v>0</v>
      </c>
      <c r="HE78" s="111"/>
      <c r="HF78" s="140"/>
      <c r="HG78" s="141" t="e">
        <f t="shared" si="1954"/>
        <v>#DIV/0!</v>
      </c>
      <c r="HH78" s="323">
        <f t="shared" si="1912"/>
        <v>0</v>
      </c>
      <c r="HI78" s="431">
        <f t="shared" si="1955"/>
        <v>0</v>
      </c>
      <c r="HJ78" s="432">
        <f t="shared" si="1956"/>
        <v>0</v>
      </c>
      <c r="HK78" s="138">
        <f t="shared" si="1957"/>
        <v>0</v>
      </c>
      <c r="HL78" s="433">
        <f t="shared" si="1944"/>
        <v>2150</v>
      </c>
      <c r="HM78" s="139">
        <f t="shared" si="1959"/>
        <v>0</v>
      </c>
      <c r="HN78" s="111">
        <f t="shared" si="1960"/>
        <v>0</v>
      </c>
      <c r="HO78" s="111"/>
      <c r="HP78" s="140"/>
      <c r="HQ78" s="141" t="e">
        <f t="shared" si="1961"/>
        <v>#DIV/0!</v>
      </c>
      <c r="HR78" s="323">
        <f t="shared" si="1962"/>
        <v>0</v>
      </c>
      <c r="HS78" s="431">
        <f t="shared" si="1963"/>
        <v>0</v>
      </c>
      <c r="HT78" s="432">
        <f t="shared" si="1964"/>
        <v>0</v>
      </c>
      <c r="HU78" s="138">
        <f t="shared" si="1965"/>
        <v>0</v>
      </c>
      <c r="HV78" s="433">
        <f t="shared" si="1944"/>
        <v>2830</v>
      </c>
      <c r="HW78" s="139">
        <f t="shared" si="1967"/>
        <v>0</v>
      </c>
      <c r="HX78" s="111">
        <f t="shared" si="1968"/>
        <v>0</v>
      </c>
      <c r="HY78" s="111"/>
      <c r="HZ78" s="140"/>
      <c r="IA78" s="141" t="e">
        <f t="shared" si="1969"/>
        <v>#DIV/0!</v>
      </c>
      <c r="IB78" s="323">
        <f t="shared" si="1962"/>
        <v>0</v>
      </c>
      <c r="IC78" s="431">
        <f t="shared" si="1970"/>
        <v>0</v>
      </c>
      <c r="ID78" s="432">
        <f t="shared" si="1971"/>
        <v>0</v>
      </c>
      <c r="IE78" s="138">
        <f t="shared" si="1972"/>
        <v>0</v>
      </c>
      <c r="IF78" s="433">
        <f t="shared" si="1973"/>
        <v>2830</v>
      </c>
      <c r="IG78" s="139">
        <f t="shared" si="1974"/>
        <v>0</v>
      </c>
      <c r="IH78" s="111">
        <f t="shared" si="1975"/>
        <v>0</v>
      </c>
      <c r="II78" s="111"/>
      <c r="IJ78" s="140"/>
      <c r="IK78" s="141" t="e">
        <f t="shared" si="1976"/>
        <v>#DIV/0!</v>
      </c>
      <c r="IL78" s="323">
        <f t="shared" si="1962"/>
        <v>0</v>
      </c>
      <c r="IM78" s="431">
        <f t="shared" si="1977"/>
        <v>0</v>
      </c>
      <c r="IN78" s="432">
        <f t="shared" si="1978"/>
        <v>0</v>
      </c>
      <c r="IO78" s="138">
        <f t="shared" si="1979"/>
        <v>0</v>
      </c>
      <c r="IP78" s="433">
        <f t="shared" si="1973"/>
        <v>2150</v>
      </c>
      <c r="IQ78" s="139">
        <f t="shared" si="1981"/>
        <v>0</v>
      </c>
      <c r="IR78" s="111">
        <f t="shared" si="1982"/>
        <v>0</v>
      </c>
      <c r="IS78" s="111"/>
      <c r="IT78" s="140"/>
      <c r="IU78" s="141" t="e">
        <f t="shared" si="1983"/>
        <v>#DIV/0!</v>
      </c>
      <c r="IV78" s="323">
        <f t="shared" si="1962"/>
        <v>0</v>
      </c>
      <c r="IW78" s="431">
        <f t="shared" si="1984"/>
        <v>0</v>
      </c>
      <c r="IX78" s="432">
        <f t="shared" si="1985"/>
        <v>0</v>
      </c>
      <c r="IY78" s="138">
        <f t="shared" si="1986"/>
        <v>0</v>
      </c>
      <c r="IZ78" s="433">
        <f t="shared" si="1973"/>
        <v>2017.28</v>
      </c>
      <c r="JA78" s="139">
        <f t="shared" si="1988"/>
        <v>0</v>
      </c>
      <c r="JB78" s="111">
        <f t="shared" si="1989"/>
        <v>0</v>
      </c>
      <c r="JC78" s="111"/>
      <c r="JD78" s="140"/>
      <c r="JE78" s="141" t="e">
        <f t="shared" si="1990"/>
        <v>#DIV/0!</v>
      </c>
      <c r="JF78" s="323">
        <f t="shared" si="1962"/>
        <v>0</v>
      </c>
      <c r="JG78" s="431">
        <f t="shared" si="1991"/>
        <v>0</v>
      </c>
      <c r="JH78" s="432">
        <f t="shared" si="1992"/>
        <v>0</v>
      </c>
      <c r="JI78" s="138">
        <f t="shared" si="1993"/>
        <v>0</v>
      </c>
      <c r="JJ78" s="433">
        <f t="shared" si="1973"/>
        <v>2150</v>
      </c>
      <c r="JK78" s="139">
        <f t="shared" si="1995"/>
        <v>0</v>
      </c>
      <c r="JL78" s="111">
        <f t="shared" si="1996"/>
        <v>0</v>
      </c>
      <c r="JM78" s="111"/>
      <c r="JN78" s="140"/>
      <c r="JO78" s="141" t="e">
        <f t="shared" si="1997"/>
        <v>#DIV/0!</v>
      </c>
      <c r="JP78" s="323">
        <f t="shared" si="1962"/>
        <v>0</v>
      </c>
      <c r="JQ78" s="431">
        <f t="shared" si="1998"/>
        <v>0</v>
      </c>
      <c r="JR78" s="432">
        <f t="shared" si="1999"/>
        <v>0</v>
      </c>
      <c r="JS78" s="138">
        <f t="shared" si="2000"/>
        <v>0</v>
      </c>
      <c r="JT78" s="433">
        <f t="shared" si="2001"/>
        <v>2150</v>
      </c>
      <c r="JU78" s="139">
        <f t="shared" si="2002"/>
        <v>0</v>
      </c>
      <c r="JV78" s="111">
        <f t="shared" si="2003"/>
        <v>0</v>
      </c>
      <c r="JW78" s="111"/>
      <c r="JX78" s="140"/>
      <c r="JY78" s="141" t="e">
        <f t="shared" si="2004"/>
        <v>#DIV/0!</v>
      </c>
      <c r="JZ78" s="323">
        <f t="shared" si="1962"/>
        <v>0</v>
      </c>
      <c r="KA78" s="431">
        <f t="shared" si="2005"/>
        <v>0</v>
      </c>
      <c r="KB78" s="432">
        <f t="shared" si="2006"/>
        <v>0</v>
      </c>
      <c r="KC78" s="138">
        <f t="shared" si="2007"/>
        <v>0</v>
      </c>
      <c r="KD78" s="433">
        <f t="shared" si="2001"/>
        <v>2017.28</v>
      </c>
      <c r="KE78" s="139">
        <f t="shared" si="2009"/>
        <v>0</v>
      </c>
      <c r="KF78" s="111">
        <f t="shared" si="2010"/>
        <v>0</v>
      </c>
      <c r="KG78" s="111"/>
      <c r="KH78" s="140"/>
      <c r="KI78" s="141" t="e">
        <f t="shared" si="2011"/>
        <v>#DIV/0!</v>
      </c>
      <c r="KJ78" s="323">
        <f t="shared" si="2012"/>
        <v>0</v>
      </c>
      <c r="KK78" s="431">
        <f t="shared" si="2013"/>
        <v>0</v>
      </c>
      <c r="KL78" s="432">
        <f t="shared" si="2014"/>
        <v>0</v>
      </c>
      <c r="KM78" s="138">
        <f t="shared" si="2015"/>
        <v>0</v>
      </c>
      <c r="KN78" s="433">
        <f t="shared" si="2001"/>
        <v>2150</v>
      </c>
      <c r="KO78" s="139">
        <f t="shared" si="2017"/>
        <v>0</v>
      </c>
      <c r="KP78" s="111">
        <f t="shared" si="2018"/>
        <v>0</v>
      </c>
      <c r="KQ78" s="111"/>
      <c r="KR78" s="140"/>
      <c r="KS78" s="141" t="e">
        <f t="shared" si="2019"/>
        <v>#DIV/0!</v>
      </c>
      <c r="KT78" s="323">
        <f t="shared" si="2012"/>
        <v>0</v>
      </c>
      <c r="KU78" s="431" t="e">
        <f t="shared" si="2020"/>
        <v>#DIV/0!</v>
      </c>
      <c r="KV78" s="432" t="e">
        <f t="shared" si="2021"/>
        <v>#DIV/0!</v>
      </c>
      <c r="KW78" s="138">
        <f t="shared" si="2022"/>
        <v>0</v>
      </c>
      <c r="KX78" s="433">
        <f t="shared" si="2001"/>
        <v>0</v>
      </c>
      <c r="KY78" s="139">
        <f t="shared" si="2024"/>
        <v>0</v>
      </c>
      <c r="KZ78" s="111">
        <f t="shared" si="2025"/>
        <v>0</v>
      </c>
      <c r="LA78" s="111"/>
      <c r="LB78" s="140"/>
      <c r="LC78" s="141" t="e">
        <f t="shared" si="2026"/>
        <v>#DIV/0!</v>
      </c>
      <c r="LD78" s="322">
        <f t="shared" si="2027"/>
        <v>0</v>
      </c>
      <c r="LE78" s="431">
        <f t="shared" si="2028"/>
        <v>0</v>
      </c>
      <c r="LF78" s="432">
        <f t="shared" si="2029"/>
        <v>0</v>
      </c>
      <c r="LG78" s="138">
        <f t="shared" si="2030"/>
        <v>0</v>
      </c>
      <c r="LH78" s="433">
        <f t="shared" si="2031"/>
        <v>2306.91</v>
      </c>
      <c r="LI78" s="139">
        <f t="shared" si="2032"/>
        <v>0</v>
      </c>
      <c r="LJ78" s="111">
        <f t="shared" si="2033"/>
        <v>0</v>
      </c>
      <c r="LK78" s="111"/>
      <c r="LL78" s="140"/>
    </row>
    <row r="79" spans="1:324">
      <c r="A79" s="610"/>
      <c r="B79" s="616" t="s">
        <v>1159</v>
      </c>
      <c r="C79" s="12"/>
      <c r="D79" s="12"/>
      <c r="E79" s="4"/>
      <c r="F79" s="323"/>
      <c r="G79" s="431"/>
      <c r="H79" s="432"/>
      <c r="I79" s="138"/>
      <c r="J79" s="433"/>
      <c r="K79" s="139"/>
      <c r="L79" s="111"/>
      <c r="M79" s="111"/>
      <c r="N79" s="140"/>
      <c r="O79" s="141"/>
      <c r="P79" s="323"/>
      <c r="Q79" s="431"/>
      <c r="R79" s="432"/>
      <c r="S79" s="138"/>
      <c r="T79" s="433"/>
      <c r="U79" s="139"/>
      <c r="V79" s="111"/>
      <c r="W79" s="111"/>
      <c r="X79" s="140"/>
      <c r="Y79" s="141"/>
      <c r="Z79" s="323"/>
      <c r="AA79" s="431"/>
      <c r="AB79" s="432"/>
      <c r="AC79" s="138"/>
      <c r="AD79" s="433"/>
      <c r="AE79" s="139"/>
      <c r="AF79" s="111"/>
      <c r="AG79" s="111"/>
      <c r="AH79" s="140"/>
      <c r="AI79" s="141"/>
      <c r="AJ79" s="323"/>
      <c r="AK79" s="431"/>
      <c r="AL79" s="432"/>
      <c r="AM79" s="138"/>
      <c r="AN79" s="433"/>
      <c r="AO79" s="139"/>
      <c r="AP79" s="111"/>
      <c r="AQ79" s="111"/>
      <c r="AR79" s="140"/>
      <c r="AS79" s="141"/>
      <c r="AT79" s="323"/>
      <c r="AU79" s="431"/>
      <c r="AV79" s="432"/>
      <c r="AW79" s="138"/>
      <c r="AX79" s="433"/>
      <c r="AY79" s="139"/>
      <c r="AZ79" s="111"/>
      <c r="BA79" s="111"/>
      <c r="BB79" s="140"/>
      <c r="BC79" s="141"/>
      <c r="BD79" s="323"/>
      <c r="BE79" s="431"/>
      <c r="BF79" s="432"/>
      <c r="BG79" s="138"/>
      <c r="BH79" s="433"/>
      <c r="BI79" s="139"/>
      <c r="BJ79" s="111"/>
      <c r="BK79" s="111"/>
      <c r="BL79" s="140"/>
      <c r="BM79" s="141"/>
      <c r="BN79" s="323"/>
      <c r="BO79" s="431"/>
      <c r="BP79" s="432"/>
      <c r="BQ79" s="138"/>
      <c r="BR79" s="433"/>
      <c r="BS79" s="139"/>
      <c r="BT79" s="111"/>
      <c r="BU79" s="111"/>
      <c r="BV79" s="140"/>
      <c r="BW79" s="141"/>
      <c r="BX79" s="323"/>
      <c r="BY79" s="431"/>
      <c r="BZ79" s="432"/>
      <c r="CA79" s="138"/>
      <c r="CB79" s="433"/>
      <c r="CC79" s="139"/>
      <c r="CD79" s="111"/>
      <c r="CE79" s="111"/>
      <c r="CF79" s="140"/>
      <c r="CG79" s="141"/>
      <c r="CH79" s="323"/>
      <c r="CI79" s="431"/>
      <c r="CJ79" s="432"/>
      <c r="CK79" s="138"/>
      <c r="CL79" s="433"/>
      <c r="CM79" s="139"/>
      <c r="CN79" s="111"/>
      <c r="CO79" s="111"/>
      <c r="CP79" s="140"/>
      <c r="CQ79" s="141"/>
      <c r="CR79" s="323"/>
      <c r="CS79" s="431"/>
      <c r="CT79" s="432"/>
      <c r="CU79" s="138"/>
      <c r="CV79" s="433"/>
      <c r="CW79" s="139"/>
      <c r="CX79" s="111"/>
      <c r="CY79" s="111"/>
      <c r="CZ79" s="140"/>
      <c r="DA79" s="141"/>
      <c r="DB79" s="323"/>
      <c r="DC79" s="431"/>
      <c r="DD79" s="432"/>
      <c r="DE79" s="138"/>
      <c r="DF79" s="433"/>
      <c r="DG79" s="139"/>
      <c r="DH79" s="111"/>
      <c r="DI79" s="111"/>
      <c r="DJ79" s="140"/>
      <c r="DK79" s="141"/>
      <c r="DL79" s="323"/>
      <c r="DM79" s="431"/>
      <c r="DN79" s="432"/>
      <c r="DO79" s="138"/>
      <c r="DP79" s="433"/>
      <c r="DQ79" s="139"/>
      <c r="DR79" s="111"/>
      <c r="DS79" s="111"/>
      <c r="DT79" s="140"/>
      <c r="DU79" s="141"/>
      <c r="DV79" s="323"/>
      <c r="DW79" s="431"/>
      <c r="DX79" s="432"/>
      <c r="DY79" s="138"/>
      <c r="DZ79" s="433"/>
      <c r="EA79" s="139"/>
      <c r="EB79" s="111"/>
      <c r="EC79" s="111"/>
      <c r="ED79" s="140"/>
      <c r="EE79" s="141"/>
      <c r="EF79" s="323"/>
      <c r="EG79" s="431"/>
      <c r="EH79" s="432"/>
      <c r="EI79" s="138"/>
      <c r="EJ79" s="433"/>
      <c r="EK79" s="139"/>
      <c r="EL79" s="111"/>
      <c r="EM79" s="111"/>
      <c r="EN79" s="140"/>
      <c r="EO79" s="141"/>
      <c r="EP79" s="323"/>
      <c r="EQ79" s="431"/>
      <c r="ER79" s="432"/>
      <c r="ES79" s="138"/>
      <c r="ET79" s="433"/>
      <c r="EU79" s="139"/>
      <c r="EV79" s="111"/>
      <c r="EW79" s="111"/>
      <c r="EX79" s="140"/>
      <c r="EY79" s="141"/>
      <c r="EZ79" s="323"/>
      <c r="FA79" s="431"/>
      <c r="FB79" s="432"/>
      <c r="FC79" s="138"/>
      <c r="FD79" s="433"/>
      <c r="FE79" s="139"/>
      <c r="FF79" s="111"/>
      <c r="FG79" s="111"/>
      <c r="FH79" s="140"/>
      <c r="FI79" s="141"/>
      <c r="FJ79" s="323"/>
      <c r="FK79" s="431"/>
      <c r="FL79" s="432"/>
      <c r="FM79" s="138"/>
      <c r="FN79" s="433"/>
      <c r="FO79" s="139"/>
      <c r="FP79" s="111"/>
      <c r="FQ79" s="111"/>
      <c r="FR79" s="140"/>
      <c r="FS79" s="141"/>
      <c r="FT79" s="323"/>
      <c r="FU79" s="431"/>
      <c r="FV79" s="432"/>
      <c r="FW79" s="138"/>
      <c r="FX79" s="433"/>
      <c r="FY79" s="139"/>
      <c r="FZ79" s="111"/>
      <c r="GA79" s="111"/>
      <c r="GB79" s="140"/>
      <c r="GC79" s="141"/>
      <c r="GD79" s="323"/>
      <c r="GE79" s="431"/>
      <c r="GF79" s="432"/>
      <c r="GG79" s="138"/>
      <c r="GH79" s="433"/>
      <c r="GI79" s="139"/>
      <c r="GJ79" s="111"/>
      <c r="GK79" s="111"/>
      <c r="GL79" s="140"/>
      <c r="GM79" s="141"/>
      <c r="GN79" s="323"/>
      <c r="GO79" s="431"/>
      <c r="GP79" s="432"/>
      <c r="GQ79" s="138"/>
      <c r="GR79" s="433"/>
      <c r="GS79" s="139"/>
      <c r="GT79" s="111"/>
      <c r="GU79" s="111"/>
      <c r="GV79" s="140"/>
      <c r="GW79" s="141"/>
      <c r="GX79" s="323"/>
      <c r="GY79" s="431"/>
      <c r="GZ79" s="432"/>
      <c r="HA79" s="138"/>
      <c r="HB79" s="433"/>
      <c r="HC79" s="139"/>
      <c r="HD79" s="111"/>
      <c r="HE79" s="111"/>
      <c r="HF79" s="140"/>
      <c r="HG79" s="141"/>
      <c r="HH79" s="323"/>
      <c r="HI79" s="431"/>
      <c r="HJ79" s="432"/>
      <c r="HK79" s="138"/>
      <c r="HL79" s="433"/>
      <c r="HM79" s="139"/>
      <c r="HN79" s="111"/>
      <c r="HO79" s="111"/>
      <c r="HP79" s="140"/>
      <c r="HQ79" s="141"/>
      <c r="HR79" s="323"/>
      <c r="HS79" s="431"/>
      <c r="HT79" s="432"/>
      <c r="HU79" s="138"/>
      <c r="HV79" s="433"/>
      <c r="HW79" s="139"/>
      <c r="HX79" s="111"/>
      <c r="HY79" s="111"/>
      <c r="HZ79" s="140"/>
      <c r="IA79" s="141"/>
      <c r="IB79" s="323"/>
      <c r="IC79" s="431"/>
      <c r="ID79" s="432"/>
      <c r="IE79" s="138"/>
      <c r="IF79" s="433"/>
      <c r="IG79" s="139"/>
      <c r="IH79" s="111"/>
      <c r="II79" s="111"/>
      <c r="IJ79" s="140"/>
      <c r="IK79" s="141"/>
      <c r="IL79" s="323"/>
      <c r="IM79" s="431"/>
      <c r="IN79" s="432"/>
      <c r="IO79" s="138"/>
      <c r="IP79" s="433"/>
      <c r="IQ79" s="139"/>
      <c r="IR79" s="111"/>
      <c r="IS79" s="111"/>
      <c r="IT79" s="140"/>
      <c r="IU79" s="141"/>
      <c r="IV79" s="323"/>
      <c r="IW79" s="431"/>
      <c r="IX79" s="432"/>
      <c r="IY79" s="138"/>
      <c r="IZ79" s="433"/>
      <c r="JA79" s="139"/>
      <c r="JB79" s="111"/>
      <c r="JC79" s="111"/>
      <c r="JD79" s="140"/>
      <c r="JE79" s="141"/>
      <c r="JF79" s="323"/>
      <c r="JG79" s="431"/>
      <c r="JH79" s="432"/>
      <c r="JI79" s="138"/>
      <c r="JJ79" s="433"/>
      <c r="JK79" s="139"/>
      <c r="JL79" s="111"/>
      <c r="JM79" s="111"/>
      <c r="JN79" s="140"/>
      <c r="JO79" s="141"/>
      <c r="JP79" s="323"/>
      <c r="JQ79" s="431"/>
      <c r="JR79" s="432"/>
      <c r="JS79" s="138"/>
      <c r="JT79" s="433"/>
      <c r="JU79" s="139"/>
      <c r="JV79" s="111"/>
      <c r="JW79" s="111"/>
      <c r="JX79" s="140"/>
      <c r="JY79" s="141"/>
      <c r="JZ79" s="323"/>
      <c r="KA79" s="431"/>
      <c r="KB79" s="432"/>
      <c r="KC79" s="138"/>
      <c r="KD79" s="433"/>
      <c r="KE79" s="139"/>
      <c r="KF79" s="111"/>
      <c r="KG79" s="111"/>
      <c r="KH79" s="140"/>
      <c r="KI79" s="141"/>
      <c r="KJ79" s="323"/>
      <c r="KK79" s="431"/>
      <c r="KL79" s="432"/>
      <c r="KM79" s="138"/>
      <c r="KN79" s="433"/>
      <c r="KO79" s="139"/>
      <c r="KP79" s="111"/>
      <c r="KQ79" s="111"/>
      <c r="KR79" s="140"/>
      <c r="KS79" s="141"/>
      <c r="KT79" s="323"/>
      <c r="KU79" s="431"/>
      <c r="KV79" s="432"/>
      <c r="KW79" s="138"/>
      <c r="KX79" s="433"/>
      <c r="KY79" s="139"/>
      <c r="KZ79" s="111"/>
      <c r="LA79" s="111"/>
      <c r="LB79" s="140"/>
      <c r="LC79" s="141"/>
      <c r="LD79" s="322"/>
      <c r="LE79" s="431"/>
      <c r="LF79" s="432"/>
      <c r="LG79" s="138"/>
      <c r="LH79" s="433"/>
      <c r="LI79" s="139"/>
      <c r="LJ79" s="111"/>
      <c r="LK79" s="111"/>
      <c r="LL79" s="140"/>
    </row>
    <row r="80" spans="1:324" ht="24">
      <c r="A80" s="611"/>
      <c r="B80" s="69" t="s">
        <v>714</v>
      </c>
      <c r="C80" s="12" t="s">
        <v>841</v>
      </c>
      <c r="D80" s="12" t="s">
        <v>421</v>
      </c>
      <c r="E80" s="4" t="s">
        <v>34</v>
      </c>
      <c r="F80" s="323">
        <f t="shared" ref="F80:F87" si="2037">F22</f>
        <v>284</v>
      </c>
      <c r="G80" s="431">
        <f t="shared" si="2034"/>
        <v>0.45659</v>
      </c>
      <c r="H80" s="432">
        <f t="shared" si="2035"/>
        <v>114.15</v>
      </c>
      <c r="I80" s="138">
        <f t="shared" si="1808"/>
        <v>0.40193662000000002</v>
      </c>
      <c r="J80" s="433">
        <f t="shared" si="2036"/>
        <v>2150</v>
      </c>
      <c r="K80" s="139">
        <f t="shared" si="1809"/>
        <v>864.16372999999999</v>
      </c>
      <c r="L80" s="111">
        <f t="shared" si="1810"/>
        <v>245422.5</v>
      </c>
      <c r="M80" s="111"/>
      <c r="N80" s="140"/>
      <c r="O80" s="141">
        <f t="shared" si="1811"/>
        <v>0.64544000000000001</v>
      </c>
      <c r="P80" s="323">
        <f t="shared" ref="P80:BX87" si="2038">P22</f>
        <v>522</v>
      </c>
      <c r="Q80" s="431">
        <f t="shared" ref="Q80:Q87" si="2039">P80/P$68</f>
        <v>0.47846</v>
      </c>
      <c r="R80" s="432">
        <f t="shared" ref="R80:R87" si="2040">R$68*Q80</f>
        <v>312.75</v>
      </c>
      <c r="S80" s="138">
        <f t="shared" ref="S80:S87" si="2041">IF(P80&gt;0,R80/P80,0)</f>
        <v>0.59913793000000004</v>
      </c>
      <c r="T80" s="433">
        <f t="shared" ref="T80:CB87" si="2042">T$68</f>
        <v>2308.41</v>
      </c>
      <c r="U80" s="139">
        <f t="shared" ref="U80:U87" si="2043">S80*T80</f>
        <v>1383.0559900000001</v>
      </c>
      <c r="V80" s="111">
        <f t="shared" ref="V80:V87" si="2044">U80*P80</f>
        <v>721955.23</v>
      </c>
      <c r="W80" s="111"/>
      <c r="X80" s="140"/>
      <c r="Y80" s="141">
        <f t="shared" ref="Y80:Y87" si="2045">U80/$LI80</f>
        <v>1.0329900000000001</v>
      </c>
      <c r="Z80" s="323">
        <f t="shared" si="2038"/>
        <v>363</v>
      </c>
      <c r="AA80" s="431">
        <f t="shared" ref="AA80:AA87" si="2046">Z80/Z$68</f>
        <v>0.43787999999999999</v>
      </c>
      <c r="AB80" s="432">
        <f t="shared" ref="AB80:AB87" si="2047">AB$68*AA80</f>
        <v>174.3</v>
      </c>
      <c r="AC80" s="138">
        <f t="shared" ref="AC80:AC87" si="2048">IF(Z80&gt;0,AB80/Z80,0)</f>
        <v>0.48016529000000002</v>
      </c>
      <c r="AD80" s="433">
        <f t="shared" si="2042"/>
        <v>2150</v>
      </c>
      <c r="AE80" s="139">
        <f t="shared" ref="AE80:AE87" si="2049">AC80*AD80</f>
        <v>1032.35537</v>
      </c>
      <c r="AF80" s="111">
        <f t="shared" ref="AF80:AF87" si="2050">AE80*Z80</f>
        <v>374745</v>
      </c>
      <c r="AG80" s="111"/>
      <c r="AH80" s="140"/>
      <c r="AI80" s="141">
        <f t="shared" ref="AI80:AI87" si="2051">AE80/$LI80</f>
        <v>0.77105999999999997</v>
      </c>
      <c r="AJ80" s="323">
        <f t="shared" si="2038"/>
        <v>300</v>
      </c>
      <c r="AK80" s="431">
        <f t="shared" ref="AK80:AK87" si="2052">AJ80/AJ$68</f>
        <v>0.46728999999999998</v>
      </c>
      <c r="AL80" s="432">
        <f t="shared" ref="AL80:AL87" si="2053">AL$68*AK80</f>
        <v>169.76</v>
      </c>
      <c r="AM80" s="138">
        <f t="shared" ref="AM80:AM87" si="2054">IF(AJ80&gt;0,AL80/AJ80,0)</f>
        <v>0.56586667000000002</v>
      </c>
      <c r="AN80" s="433">
        <f t="shared" si="2042"/>
        <v>2150</v>
      </c>
      <c r="AO80" s="139">
        <f t="shared" ref="AO80:AO87" si="2055">AM80*AN80</f>
        <v>1216.6133400000001</v>
      </c>
      <c r="AP80" s="111">
        <f t="shared" ref="AP80:AP87" si="2056">AO80*AJ80</f>
        <v>364984</v>
      </c>
      <c r="AQ80" s="111"/>
      <c r="AR80" s="140"/>
      <c r="AS80" s="141">
        <f t="shared" ref="AS80:AS87" si="2057">AO80/$LI80</f>
        <v>0.90868000000000004</v>
      </c>
      <c r="AT80" s="323">
        <f t="shared" si="2038"/>
        <v>406</v>
      </c>
      <c r="AU80" s="431">
        <f t="shared" ref="AU80:AU87" si="2058">AT80/AT$68</f>
        <v>0.42513000000000001</v>
      </c>
      <c r="AV80" s="432">
        <f t="shared" ref="AV80:AV87" si="2059">AV$68*AU80</f>
        <v>181.59</v>
      </c>
      <c r="AW80" s="138">
        <f t="shared" ref="AW80:AW87" si="2060">IF(AT80&gt;0,AV80/AT80,0)</f>
        <v>0.44726600999999999</v>
      </c>
      <c r="AX80" s="433">
        <f t="shared" si="2042"/>
        <v>1908.38</v>
      </c>
      <c r="AY80" s="139">
        <f t="shared" ref="AY80:AY87" si="2061">AW80*AX80</f>
        <v>853.55350999999996</v>
      </c>
      <c r="AZ80" s="111">
        <f t="shared" ref="AZ80:AZ87" si="2062">AY80*AT80</f>
        <v>346542.73</v>
      </c>
      <c r="BA80" s="111"/>
      <c r="BB80" s="140"/>
      <c r="BC80" s="141">
        <f t="shared" ref="BC80:BC87" si="2063">AY80/$LI80</f>
        <v>0.63751000000000002</v>
      </c>
      <c r="BD80" s="323">
        <f t="shared" si="2038"/>
        <v>298</v>
      </c>
      <c r="BE80" s="431">
        <f t="shared" ref="BE80:BE87" si="2064">BD80/BD$68</f>
        <v>0.41677999999999998</v>
      </c>
      <c r="BF80" s="432">
        <f t="shared" ref="BF80:BF87" si="2065">BF$68*BE80</f>
        <v>137.27000000000001</v>
      </c>
      <c r="BG80" s="138">
        <f t="shared" ref="BG80:BG87" si="2066">IF(BD80&gt;0,BF80/BD80,0)</f>
        <v>0.46063757999999999</v>
      </c>
      <c r="BH80" s="433">
        <f t="shared" si="2042"/>
        <v>2830</v>
      </c>
      <c r="BI80" s="139">
        <f t="shared" ref="BI80:BI87" si="2067">BG80*BH80</f>
        <v>1303.6043500000001</v>
      </c>
      <c r="BJ80" s="111">
        <f t="shared" ref="BJ80:BJ87" si="2068">BI80*BD80</f>
        <v>388474.1</v>
      </c>
      <c r="BK80" s="111"/>
      <c r="BL80" s="140"/>
      <c r="BM80" s="141">
        <f t="shared" ref="BM80:BM87" si="2069">BI80/$LI80</f>
        <v>0.97365000000000002</v>
      </c>
      <c r="BN80" s="323">
        <f t="shared" si="2038"/>
        <v>342</v>
      </c>
      <c r="BO80" s="431">
        <f t="shared" ref="BO80:BO87" si="2070">BN80/BN$68</f>
        <v>0.49853999999999998</v>
      </c>
      <c r="BP80" s="432">
        <f t="shared" ref="BP80:BP87" si="2071">BP$68*BO80</f>
        <v>182.23</v>
      </c>
      <c r="BQ80" s="138">
        <f t="shared" ref="BQ80:BQ87" si="2072">IF(BN80&gt;0,BP80/BN80,0)</f>
        <v>0.53283625999999995</v>
      </c>
      <c r="BR80" s="433">
        <f t="shared" si="2042"/>
        <v>2063.29</v>
      </c>
      <c r="BS80" s="139">
        <f t="shared" ref="BS80:BS87" si="2073">BQ80*BR80</f>
        <v>1099.39573</v>
      </c>
      <c r="BT80" s="111">
        <f t="shared" ref="BT80:BT87" si="2074">BS80*BN80</f>
        <v>375993.34</v>
      </c>
      <c r="BU80" s="111"/>
      <c r="BV80" s="140"/>
      <c r="BW80" s="141">
        <f t="shared" ref="BW80:BW87" si="2075">BS80/$LI80</f>
        <v>0.82113000000000003</v>
      </c>
      <c r="BX80" s="323">
        <f t="shared" si="2038"/>
        <v>387</v>
      </c>
      <c r="BY80" s="431">
        <f t="shared" ref="BY80:BY87" si="2076">BX80/BX$68</f>
        <v>0.46017000000000002</v>
      </c>
      <c r="BZ80" s="432">
        <f t="shared" ref="BZ80:BZ87" si="2077">BZ$68*BY80</f>
        <v>172.54</v>
      </c>
      <c r="CA80" s="138">
        <f t="shared" ref="CA80:CA87" si="2078">IF(BX80&gt;0,BZ80/BX80,0)</f>
        <v>0.44583979000000001</v>
      </c>
      <c r="CB80" s="433">
        <f t="shared" si="2042"/>
        <v>2150</v>
      </c>
      <c r="CC80" s="139">
        <f t="shared" ref="CC80:CC87" si="2079">CA80*CB80</f>
        <v>958.55555000000004</v>
      </c>
      <c r="CD80" s="111">
        <f t="shared" ref="CD80:CD87" si="2080">CC80*BX80</f>
        <v>370961</v>
      </c>
      <c r="CE80" s="111"/>
      <c r="CF80" s="140"/>
      <c r="CG80" s="141">
        <f t="shared" ref="CG80:CG87" si="2081">CC80/$LI80</f>
        <v>0.71594000000000002</v>
      </c>
      <c r="CH80" s="323">
        <f t="shared" ref="CH80:EP87" si="2082">CH22</f>
        <v>494</v>
      </c>
      <c r="CI80" s="431">
        <f t="shared" ref="CI80:CI87" si="2083">CH80/CH$68</f>
        <v>0.49153999999999998</v>
      </c>
      <c r="CJ80" s="432">
        <f t="shared" ref="CJ80:CJ87" si="2084">CJ$68*CI80</f>
        <v>231.95</v>
      </c>
      <c r="CK80" s="138">
        <f t="shared" ref="CK80:CK87" si="2085">IF(CH80&gt;0,CJ80/CH80,0)</f>
        <v>0.46953441000000001</v>
      </c>
      <c r="CL80" s="433">
        <f t="shared" ref="CL80:ET87" si="2086">CL$68</f>
        <v>2150</v>
      </c>
      <c r="CM80" s="139">
        <f t="shared" ref="CM80:CM87" si="2087">CK80*CL80</f>
        <v>1009.49898</v>
      </c>
      <c r="CN80" s="111">
        <f t="shared" ref="CN80:CN87" si="2088">CM80*CH80</f>
        <v>498692.5</v>
      </c>
      <c r="CO80" s="111"/>
      <c r="CP80" s="140"/>
      <c r="CQ80" s="141">
        <f t="shared" ref="CQ80:CQ87" si="2089">CM80/$LI80</f>
        <v>0.75399000000000005</v>
      </c>
      <c r="CR80" s="323">
        <f t="shared" si="2082"/>
        <v>383</v>
      </c>
      <c r="CS80" s="431">
        <f t="shared" ref="CS80:CS87" si="2090">CR80/CR$68</f>
        <v>0.47460000000000002</v>
      </c>
      <c r="CT80" s="432">
        <f t="shared" ref="CT80:CT87" si="2091">CT$68*CS80</f>
        <v>232.97</v>
      </c>
      <c r="CU80" s="138">
        <f t="shared" ref="CU80:CU87" si="2092">IF(CR80&gt;0,CT80/CR80,0)</f>
        <v>0.60827675999999997</v>
      </c>
      <c r="CV80" s="433">
        <f t="shared" si="2086"/>
        <v>2830</v>
      </c>
      <c r="CW80" s="139">
        <f t="shared" ref="CW80:CW87" si="2093">CU80*CV80</f>
        <v>1721.4232300000001</v>
      </c>
      <c r="CX80" s="111">
        <f t="shared" ref="CX80:CX87" si="2094">CW80*CR80</f>
        <v>659305.1</v>
      </c>
      <c r="CY80" s="111"/>
      <c r="CZ80" s="140"/>
      <c r="DA80" s="141">
        <f t="shared" ref="DA80:DA87" si="2095">CW80/$LI80</f>
        <v>1.28572</v>
      </c>
      <c r="DB80" s="323">
        <f t="shared" si="2082"/>
        <v>361</v>
      </c>
      <c r="DC80" s="431">
        <f t="shared" ref="DC80:DC87" si="2096">DB80/DB$68</f>
        <v>0.42370999999999998</v>
      </c>
      <c r="DD80" s="432">
        <f t="shared" ref="DD80:DD87" si="2097">DD$68*DC80</f>
        <v>253.65</v>
      </c>
      <c r="DE80" s="138">
        <f t="shared" ref="DE80:DE87" si="2098">IF(DB80&gt;0,DD80/DB80,0)</f>
        <v>0.70263158000000003</v>
      </c>
      <c r="DF80" s="433">
        <f t="shared" si="2086"/>
        <v>2150</v>
      </c>
      <c r="DG80" s="139">
        <f t="shared" ref="DG80:DG87" si="2099">DE80*DF80</f>
        <v>1510.6578999999999</v>
      </c>
      <c r="DH80" s="111">
        <f t="shared" ref="DH80:DH87" si="2100">DG80*DB80</f>
        <v>545347.5</v>
      </c>
      <c r="DI80" s="111"/>
      <c r="DJ80" s="140"/>
      <c r="DK80" s="141">
        <f t="shared" ref="DK80:DK87" si="2101">DG80/$LI80</f>
        <v>1.1283000000000001</v>
      </c>
      <c r="DL80" s="323">
        <f t="shared" si="2082"/>
        <v>0</v>
      </c>
      <c r="DM80" s="431">
        <f t="shared" ref="DM80:DM87" si="2102">DL80/DL$68</f>
        <v>0</v>
      </c>
      <c r="DN80" s="432">
        <f t="shared" ref="DN80:DN87" si="2103">DN$68*DM80</f>
        <v>0</v>
      </c>
      <c r="DO80" s="138">
        <f t="shared" ref="DO80:DO87" si="2104">IF(DL80&gt;0,DN80/DL80,0)</f>
        <v>0</v>
      </c>
      <c r="DP80" s="433">
        <f t="shared" si="2086"/>
        <v>2150</v>
      </c>
      <c r="DQ80" s="139">
        <f t="shared" ref="DQ80:DQ87" si="2105">DO80*DP80</f>
        <v>0</v>
      </c>
      <c r="DR80" s="111">
        <f t="shared" ref="DR80:DR87" si="2106">DQ80*DL80</f>
        <v>0</v>
      </c>
      <c r="DS80" s="111"/>
      <c r="DT80" s="140"/>
      <c r="DU80" s="141">
        <f t="shared" ref="DU80:DU87" si="2107">DQ80/$LI80</f>
        <v>0</v>
      </c>
      <c r="DV80" s="323">
        <f t="shared" si="2082"/>
        <v>318</v>
      </c>
      <c r="DW80" s="431">
        <f t="shared" ref="DW80:DW87" si="2108">DV80/DV$68</f>
        <v>0.41405999999999998</v>
      </c>
      <c r="DX80" s="432">
        <f t="shared" ref="DX80:DX87" si="2109">DX$68*DW80</f>
        <v>128.91</v>
      </c>
      <c r="DY80" s="138">
        <f t="shared" ref="DY80:DY87" si="2110">IF(DV80&gt;0,DX80/DV80,0)</f>
        <v>0.40537736000000002</v>
      </c>
      <c r="DZ80" s="433">
        <f t="shared" si="2086"/>
        <v>2150</v>
      </c>
      <c r="EA80" s="139">
        <f t="shared" ref="EA80:EA87" si="2111">DY80*DZ80</f>
        <v>871.56132000000002</v>
      </c>
      <c r="EB80" s="111">
        <f t="shared" ref="EB80:EB87" si="2112">EA80*DV80</f>
        <v>277156.5</v>
      </c>
      <c r="EC80" s="111"/>
      <c r="ED80" s="140"/>
      <c r="EE80" s="141">
        <f t="shared" ref="EE80:EE87" si="2113">EA80/$LI80</f>
        <v>0.65095999999999998</v>
      </c>
      <c r="EF80" s="323">
        <f t="shared" si="2082"/>
        <v>389</v>
      </c>
      <c r="EG80" s="431">
        <f t="shared" ref="EG80:EG87" si="2114">EF80/EF$68</f>
        <v>0.43464000000000003</v>
      </c>
      <c r="EH80" s="432">
        <f t="shared" ref="EH80:EH87" si="2115">EH$68*EG80</f>
        <v>164.98</v>
      </c>
      <c r="EI80" s="138">
        <f t="shared" ref="EI80:EI87" si="2116">IF(EF80&gt;0,EH80/EF80,0)</f>
        <v>0.42411311000000002</v>
      </c>
      <c r="EJ80" s="433">
        <f t="shared" si="2086"/>
        <v>2830</v>
      </c>
      <c r="EK80" s="139">
        <f t="shared" ref="EK80:EK87" si="2117">EI80*EJ80</f>
        <v>1200.2401</v>
      </c>
      <c r="EL80" s="111">
        <f t="shared" ref="EL80:EL87" si="2118">EK80*EF80</f>
        <v>466893.4</v>
      </c>
      <c r="EM80" s="111"/>
      <c r="EN80" s="140"/>
      <c r="EO80" s="141">
        <f t="shared" ref="EO80:EO87" si="2119">EK80/$LI80</f>
        <v>0.89644999999999997</v>
      </c>
      <c r="EP80" s="323">
        <f t="shared" si="2082"/>
        <v>388</v>
      </c>
      <c r="EQ80" s="431">
        <f t="shared" ref="EQ80:EQ87" si="2120">EP80/EP$68</f>
        <v>0.46522999999999998</v>
      </c>
      <c r="ER80" s="432">
        <f t="shared" ref="ER80:ER87" si="2121">ER$68*EQ80</f>
        <v>436.15</v>
      </c>
      <c r="ES80" s="138">
        <f t="shared" ref="ES80:ES87" si="2122">IF(EP80&gt;0,ER80/EP80,0)</f>
        <v>1.12409794</v>
      </c>
      <c r="ET80" s="433">
        <f t="shared" si="2086"/>
        <v>2830</v>
      </c>
      <c r="EU80" s="139">
        <f t="shared" ref="EU80:EU87" si="2123">ES80*ET80</f>
        <v>3181.1971699999999</v>
      </c>
      <c r="EV80" s="111">
        <f t="shared" ref="EV80:EV87" si="2124">EU80*EP80</f>
        <v>1234304.5</v>
      </c>
      <c r="EW80" s="111"/>
      <c r="EX80" s="140"/>
      <c r="EY80" s="141">
        <f t="shared" ref="EY80:EY87" si="2125">EU80/$LI80</f>
        <v>2.37601</v>
      </c>
      <c r="EZ80" s="323">
        <f t="shared" ref="EZ80:HH87" si="2126">EZ22</f>
        <v>296</v>
      </c>
      <c r="FA80" s="431">
        <f t="shared" ref="FA80:FA87" si="2127">EZ80/EZ$68</f>
        <v>0.35154000000000002</v>
      </c>
      <c r="FB80" s="432">
        <f t="shared" ref="FB80:FB87" si="2128">FB$68*FA80</f>
        <v>0</v>
      </c>
      <c r="FC80" s="138">
        <f t="shared" ref="FC80:FC87" si="2129">IF(EZ80&gt;0,FB80/EZ80,0)</f>
        <v>0</v>
      </c>
      <c r="FD80" s="433">
        <f t="shared" ref="FD80:HL87" si="2130">FD$68</f>
        <v>0</v>
      </c>
      <c r="FE80" s="139">
        <f t="shared" ref="FE80:FE87" si="2131">FC80*FD80</f>
        <v>0</v>
      </c>
      <c r="FF80" s="111">
        <f t="shared" ref="FF80:FF87" si="2132">FE80*EZ80</f>
        <v>0</v>
      </c>
      <c r="FG80" s="111"/>
      <c r="FH80" s="140"/>
      <c r="FI80" s="141">
        <f t="shared" ref="FI80:FI87" si="2133">FE80/$LI80</f>
        <v>0</v>
      </c>
      <c r="FJ80" s="323">
        <f t="shared" si="2126"/>
        <v>486</v>
      </c>
      <c r="FK80" s="431">
        <f t="shared" ref="FK80:FK87" si="2134">FJ80/FJ$68</f>
        <v>0.47882000000000002</v>
      </c>
      <c r="FL80" s="432">
        <f t="shared" ref="FL80:FL87" si="2135">FL$68*FK80</f>
        <v>307.54000000000002</v>
      </c>
      <c r="FM80" s="138">
        <f t="shared" ref="FM80:FM87" si="2136">IF(FJ80&gt;0,FL80/FJ80,0)</f>
        <v>0.63279834999999995</v>
      </c>
      <c r="FN80" s="433">
        <f t="shared" si="2130"/>
        <v>2830</v>
      </c>
      <c r="FO80" s="139">
        <f t="shared" ref="FO80:FO87" si="2137">FM80*FN80</f>
        <v>1790.81933</v>
      </c>
      <c r="FP80" s="111">
        <f t="shared" ref="FP80:FP87" si="2138">FO80*FJ80</f>
        <v>870338.19</v>
      </c>
      <c r="FQ80" s="111"/>
      <c r="FR80" s="140"/>
      <c r="FS80" s="141">
        <f t="shared" ref="FS80:FS87" si="2139">FO80/$LI80</f>
        <v>1.33755</v>
      </c>
      <c r="FT80" s="323">
        <f t="shared" si="2126"/>
        <v>336</v>
      </c>
      <c r="FU80" s="431">
        <f t="shared" ref="FU80:FU87" si="2140">FT80/FT$68</f>
        <v>0.46537000000000001</v>
      </c>
      <c r="FV80" s="432">
        <f t="shared" ref="FV80:FV87" si="2141">FV$68*FU80</f>
        <v>240.97</v>
      </c>
      <c r="FW80" s="138">
        <f t="shared" ref="FW80:FW87" si="2142">IF(FT80&gt;0,FV80/FT80,0)</f>
        <v>0.71717262000000004</v>
      </c>
      <c r="FX80" s="433">
        <f t="shared" si="2130"/>
        <v>2160.96</v>
      </c>
      <c r="FY80" s="139">
        <f t="shared" ref="FY80:FY87" si="2143">FW80*FX80</f>
        <v>1549.78134</v>
      </c>
      <c r="FZ80" s="111">
        <f t="shared" ref="FZ80:FZ87" si="2144">FY80*FT80</f>
        <v>520726.53</v>
      </c>
      <c r="GA80" s="111"/>
      <c r="GB80" s="140"/>
      <c r="GC80" s="141">
        <f t="shared" ref="GC80:GC87" si="2145">FY80/$LI80</f>
        <v>1.1575200000000001</v>
      </c>
      <c r="GD80" s="323">
        <f t="shared" si="2126"/>
        <v>200</v>
      </c>
      <c r="GE80" s="431">
        <f t="shared" ref="GE80:GE87" si="2146">GD80/GD$68</f>
        <v>0.40816000000000002</v>
      </c>
      <c r="GF80" s="432">
        <f t="shared" ref="GF80:GF87" si="2147">GF$68*GE80</f>
        <v>0</v>
      </c>
      <c r="GG80" s="138">
        <f t="shared" ref="GG80:GG87" si="2148">IF(GD80&gt;0,GF80/GD80,0)</f>
        <v>0</v>
      </c>
      <c r="GH80" s="433">
        <f t="shared" si="2130"/>
        <v>0</v>
      </c>
      <c r="GI80" s="139">
        <f t="shared" ref="GI80:GI87" si="2149">GG80*GH80</f>
        <v>0</v>
      </c>
      <c r="GJ80" s="111">
        <f t="shared" ref="GJ80:GJ87" si="2150">GI80*GD80</f>
        <v>0</v>
      </c>
      <c r="GK80" s="111"/>
      <c r="GL80" s="140"/>
      <c r="GM80" s="141">
        <f t="shared" ref="GM80:GM87" si="2151">GI80/$LI80</f>
        <v>0</v>
      </c>
      <c r="GN80" s="323">
        <f t="shared" si="2126"/>
        <v>386</v>
      </c>
      <c r="GO80" s="431">
        <f t="shared" ref="GO80:GO87" si="2152">GN80/GN$68</f>
        <v>0.45305000000000001</v>
      </c>
      <c r="GP80" s="432">
        <f t="shared" ref="GP80:GP87" si="2153">GP$68*GO80</f>
        <v>344.96</v>
      </c>
      <c r="GQ80" s="138">
        <f t="shared" ref="GQ80:GQ87" si="2154">IF(GN80&gt;0,GP80/GN80,0)</f>
        <v>0.89367876000000002</v>
      </c>
      <c r="GR80" s="433">
        <f t="shared" si="2130"/>
        <v>2150</v>
      </c>
      <c r="GS80" s="139">
        <f t="shared" ref="GS80:GS87" si="2155">GQ80*GR80</f>
        <v>1921.40933</v>
      </c>
      <c r="GT80" s="111">
        <f t="shared" ref="GT80:GT87" si="2156">GS80*GN80</f>
        <v>741664</v>
      </c>
      <c r="GU80" s="111"/>
      <c r="GV80" s="140"/>
      <c r="GW80" s="141">
        <f t="shared" ref="GW80:GW87" si="2157">GS80/$LI80</f>
        <v>1.4350799999999999</v>
      </c>
      <c r="GX80" s="323">
        <f t="shared" si="2126"/>
        <v>694</v>
      </c>
      <c r="GY80" s="431">
        <f t="shared" ref="GY80:GY87" si="2158">GX80/GX$68</f>
        <v>0.45538000000000001</v>
      </c>
      <c r="GZ80" s="432">
        <f t="shared" ref="GZ80:GZ87" si="2159">GZ$68*GY80</f>
        <v>236.3</v>
      </c>
      <c r="HA80" s="138">
        <f t="shared" ref="HA80:HA87" si="2160">IF(GX80&gt;0,GZ80/GX80,0)</f>
        <v>0.34048991000000001</v>
      </c>
      <c r="HB80" s="433">
        <f t="shared" si="2130"/>
        <v>2150</v>
      </c>
      <c r="HC80" s="139">
        <f t="shared" ref="HC80:HC87" si="2161">HA80*HB80</f>
        <v>732.05331000000001</v>
      </c>
      <c r="HD80" s="111">
        <f t="shared" ref="HD80:HD87" si="2162">HC80*GX80</f>
        <v>508045</v>
      </c>
      <c r="HE80" s="111"/>
      <c r="HF80" s="140"/>
      <c r="HG80" s="141">
        <f t="shared" ref="HG80:HG87" si="2163">HC80/$LI80</f>
        <v>0.54676000000000002</v>
      </c>
      <c r="HH80" s="323">
        <f t="shared" si="2126"/>
        <v>467</v>
      </c>
      <c r="HI80" s="431">
        <f t="shared" ref="HI80:HI87" si="2164">HH80/HH$68</f>
        <v>0.42262</v>
      </c>
      <c r="HJ80" s="432">
        <f t="shared" ref="HJ80:HJ87" si="2165">HJ$68*HI80</f>
        <v>325.3</v>
      </c>
      <c r="HK80" s="138">
        <f t="shared" ref="HK80:HK87" si="2166">IF(HH80&gt;0,HJ80/HH80,0)</f>
        <v>0.69657387999999998</v>
      </c>
      <c r="HL80" s="433">
        <f t="shared" si="2130"/>
        <v>2150</v>
      </c>
      <c r="HM80" s="139">
        <f t="shared" ref="HM80:HM87" si="2167">HK80*HL80</f>
        <v>1497.63384</v>
      </c>
      <c r="HN80" s="111">
        <f t="shared" ref="HN80:HN87" si="2168">HM80*HH80</f>
        <v>699395</v>
      </c>
      <c r="HO80" s="111"/>
      <c r="HP80" s="140"/>
      <c r="HQ80" s="141">
        <f t="shared" ref="HQ80:HQ87" si="2169">HM80/$LI80</f>
        <v>1.1185700000000001</v>
      </c>
      <c r="HR80" s="323">
        <f t="shared" ref="HR80:JZ87" si="2170">HR22</f>
        <v>344</v>
      </c>
      <c r="HS80" s="431">
        <f t="shared" ref="HS80:HS87" si="2171">HR80/HR$68</f>
        <v>0.48725000000000002</v>
      </c>
      <c r="HT80" s="432">
        <f t="shared" ref="HT80:HT87" si="2172">HT$68*HS80</f>
        <v>254.97</v>
      </c>
      <c r="HU80" s="138">
        <f t="shared" ref="HU80:HU87" si="2173">IF(HR80&gt;0,HT80/HR80,0)</f>
        <v>0.74119186000000004</v>
      </c>
      <c r="HV80" s="433">
        <f t="shared" ref="HV80:KD87" si="2174">HV$68</f>
        <v>2830</v>
      </c>
      <c r="HW80" s="139">
        <f t="shared" ref="HW80:HW87" si="2175">HU80*HV80</f>
        <v>2097.57296</v>
      </c>
      <c r="HX80" s="111">
        <f t="shared" ref="HX80:HX87" si="2176">HW80*HR80</f>
        <v>721565.1</v>
      </c>
      <c r="HY80" s="111"/>
      <c r="HZ80" s="140"/>
      <c r="IA80" s="141">
        <f t="shared" ref="IA80:IA87" si="2177">HW80/$LI80</f>
        <v>1.5666599999999999</v>
      </c>
      <c r="IB80" s="323">
        <f t="shared" si="2170"/>
        <v>169</v>
      </c>
      <c r="IC80" s="431">
        <f t="shared" ref="IC80:IC87" si="2178">IB80/IB$68</f>
        <v>0.37556</v>
      </c>
      <c r="ID80" s="432">
        <f t="shared" ref="ID80:ID87" si="2179">ID$68*IC80</f>
        <v>188.43</v>
      </c>
      <c r="IE80" s="138">
        <f t="shared" ref="IE80:IE87" si="2180">IF(IB80&gt;0,ID80/IB80,0)</f>
        <v>1.11497041</v>
      </c>
      <c r="IF80" s="433">
        <f t="shared" si="2174"/>
        <v>2830</v>
      </c>
      <c r="IG80" s="139">
        <f t="shared" ref="IG80:IG87" si="2181">IE80*IF80</f>
        <v>3155.3662599999998</v>
      </c>
      <c r="IH80" s="111">
        <f t="shared" ref="IH80:IH87" si="2182">IG80*IB80</f>
        <v>533256.9</v>
      </c>
      <c r="II80" s="111"/>
      <c r="IJ80" s="140"/>
      <c r="IK80" s="141">
        <f t="shared" ref="IK80:IK87" si="2183">IG80/$LI80</f>
        <v>2.3567200000000001</v>
      </c>
      <c r="IL80" s="323">
        <f t="shared" si="2170"/>
        <v>567</v>
      </c>
      <c r="IM80" s="431">
        <f t="shared" ref="IM80:IM87" si="2184">IL80/IL$68</f>
        <v>0.47448000000000001</v>
      </c>
      <c r="IN80" s="432">
        <f t="shared" ref="IN80:IN87" si="2185">IN$68*IM80</f>
        <v>574.70000000000005</v>
      </c>
      <c r="IO80" s="138">
        <f t="shared" ref="IO80:IO87" si="2186">IF(IL80&gt;0,IN80/IL80,0)</f>
        <v>1.01358025</v>
      </c>
      <c r="IP80" s="433">
        <f t="shared" si="2174"/>
        <v>2150</v>
      </c>
      <c r="IQ80" s="139">
        <f t="shared" ref="IQ80:IQ87" si="2187">IO80*IP80</f>
        <v>2179.1975400000001</v>
      </c>
      <c r="IR80" s="111">
        <f t="shared" ref="IR80:IR87" si="2188">IQ80*IL80</f>
        <v>1235605.01</v>
      </c>
      <c r="IS80" s="111"/>
      <c r="IT80" s="140"/>
      <c r="IU80" s="141">
        <f t="shared" ref="IU80:IU87" si="2189">IQ80/$LI80</f>
        <v>1.6276200000000001</v>
      </c>
      <c r="IV80" s="323">
        <f t="shared" si="2170"/>
        <v>319</v>
      </c>
      <c r="IW80" s="431">
        <f t="shared" ref="IW80:IW87" si="2190">IV80/IV$68</f>
        <v>0.47470000000000001</v>
      </c>
      <c r="IX80" s="432">
        <f t="shared" ref="IX80:IX87" si="2191">IX$68*IW80</f>
        <v>226.83</v>
      </c>
      <c r="IY80" s="138">
        <f t="shared" ref="IY80:IY87" si="2192">IF(IV80&gt;0,IX80/IV80,0)</f>
        <v>0.71106583000000001</v>
      </c>
      <c r="IZ80" s="433">
        <f t="shared" si="2174"/>
        <v>2017.28</v>
      </c>
      <c r="JA80" s="139">
        <f t="shared" ref="JA80:JA87" si="2193">IY80*IZ80</f>
        <v>1434.4188799999999</v>
      </c>
      <c r="JB80" s="111">
        <f t="shared" ref="JB80:JB87" si="2194">JA80*IV80</f>
        <v>457579.62</v>
      </c>
      <c r="JC80" s="111"/>
      <c r="JD80" s="140"/>
      <c r="JE80" s="141">
        <f t="shared" ref="JE80:JE87" si="2195">JA80/$LI80</f>
        <v>1.07135</v>
      </c>
      <c r="JF80" s="323">
        <f t="shared" si="2170"/>
        <v>655</v>
      </c>
      <c r="JG80" s="431">
        <f t="shared" ref="JG80:JG87" si="2196">JF80/JF$68</f>
        <v>0.46886</v>
      </c>
      <c r="JH80" s="432">
        <f t="shared" ref="JH80:JH87" si="2197">JH$68*JG80</f>
        <v>363.72</v>
      </c>
      <c r="JI80" s="138">
        <f t="shared" ref="JI80:JI87" si="2198">IF(JF80&gt;0,JH80/JF80,0)</f>
        <v>0.55529771000000006</v>
      </c>
      <c r="JJ80" s="433">
        <f t="shared" si="2174"/>
        <v>2150</v>
      </c>
      <c r="JK80" s="139">
        <f t="shared" ref="JK80:JK87" si="2199">JI80*JJ80</f>
        <v>1193.8900799999999</v>
      </c>
      <c r="JL80" s="111">
        <f t="shared" ref="JL80:JL87" si="2200">JK80*JF80</f>
        <v>781998</v>
      </c>
      <c r="JM80" s="111"/>
      <c r="JN80" s="140"/>
      <c r="JO80" s="141">
        <f t="shared" ref="JO80:JO87" si="2201">JK80/$LI80</f>
        <v>0.89171</v>
      </c>
      <c r="JP80" s="323">
        <f t="shared" si="2170"/>
        <v>535</v>
      </c>
      <c r="JQ80" s="431">
        <f t="shared" ref="JQ80:JQ87" si="2202">JP80/JP$68</f>
        <v>0.42459999999999998</v>
      </c>
      <c r="JR80" s="432">
        <f t="shared" ref="JR80:JR87" si="2203">JR$68*JQ80</f>
        <v>346.69</v>
      </c>
      <c r="JS80" s="138">
        <f t="shared" ref="JS80:JS87" si="2204">IF(JP80&gt;0,JR80/JP80,0)</f>
        <v>0.64801869000000001</v>
      </c>
      <c r="JT80" s="433">
        <f t="shared" si="2174"/>
        <v>2150</v>
      </c>
      <c r="JU80" s="139">
        <f t="shared" ref="JU80:JU87" si="2205">JS80*JT80</f>
        <v>1393.24018</v>
      </c>
      <c r="JV80" s="111">
        <f t="shared" ref="JV80:JV87" si="2206">JU80*JP80</f>
        <v>745383.5</v>
      </c>
      <c r="JW80" s="111"/>
      <c r="JX80" s="140"/>
      <c r="JY80" s="141">
        <f t="shared" ref="JY80:JY87" si="2207">JU80/$LI80</f>
        <v>1.0406</v>
      </c>
      <c r="JZ80" s="323">
        <f t="shared" si="2170"/>
        <v>516</v>
      </c>
      <c r="KA80" s="431">
        <f t="shared" ref="KA80:KA87" si="2208">JZ80/JZ$68</f>
        <v>0.46112999999999998</v>
      </c>
      <c r="KB80" s="432">
        <f t="shared" ref="KB80:KB87" si="2209">KB$68*KA80</f>
        <v>282.47000000000003</v>
      </c>
      <c r="KC80" s="138">
        <f t="shared" ref="KC80:KC87" si="2210">IF(JZ80&gt;0,KB80/JZ80,0)</f>
        <v>0.54742248000000004</v>
      </c>
      <c r="KD80" s="433">
        <f t="shared" si="2174"/>
        <v>2017.28</v>
      </c>
      <c r="KE80" s="139">
        <f t="shared" ref="KE80:KE87" si="2211">KC80*KD80</f>
        <v>1104.3044199999999</v>
      </c>
      <c r="KF80" s="111">
        <f t="shared" ref="KF80:KF87" si="2212">KE80*JZ80</f>
        <v>569821.07999999996</v>
      </c>
      <c r="KG80" s="111"/>
      <c r="KH80" s="140"/>
      <c r="KI80" s="141">
        <f t="shared" ref="KI80:KI87" si="2213">KE80/$LI80</f>
        <v>0.82479999999999998</v>
      </c>
      <c r="KJ80" s="323">
        <f t="shared" ref="KJ80:KT87" si="2214">KJ22</f>
        <v>548</v>
      </c>
      <c r="KK80" s="431">
        <f t="shared" ref="KK80:KK87" si="2215">KJ80/KJ$68</f>
        <v>0.43115999999999999</v>
      </c>
      <c r="KL80" s="432">
        <f t="shared" ref="KL80:KL87" si="2216">KL$68*KK80</f>
        <v>300.5</v>
      </c>
      <c r="KM80" s="138">
        <f t="shared" ref="KM80:KM87" si="2217">IF(KJ80&gt;0,KL80/KJ80,0)</f>
        <v>0.54835765999999997</v>
      </c>
      <c r="KN80" s="433">
        <f t="shared" ref="KN80:KX87" si="2218">KN$68</f>
        <v>2150</v>
      </c>
      <c r="KO80" s="139">
        <f t="shared" ref="KO80:KO87" si="2219">KM80*KN80</f>
        <v>1178.9689699999999</v>
      </c>
      <c r="KP80" s="111">
        <f t="shared" ref="KP80:KP87" si="2220">KO80*KJ80</f>
        <v>646075</v>
      </c>
      <c r="KQ80" s="111"/>
      <c r="KR80" s="140"/>
      <c r="KS80" s="141">
        <f t="shared" ref="KS80:KS87" si="2221">KO80/$LI80</f>
        <v>0.88056000000000001</v>
      </c>
      <c r="KT80" s="323">
        <f t="shared" si="2214"/>
        <v>0</v>
      </c>
      <c r="KU80" s="431" t="e">
        <f t="shared" ref="KU80:KU87" si="2222">KT80/KT$68</f>
        <v>#DIV/0!</v>
      </c>
      <c r="KV80" s="432" t="e">
        <f t="shared" ref="KV80:KV87" si="2223">KV$68*KU80</f>
        <v>#DIV/0!</v>
      </c>
      <c r="KW80" s="138">
        <f t="shared" ref="KW80:KW87" si="2224">IF(KT80&gt;0,KV80/KT80,0)</f>
        <v>0</v>
      </c>
      <c r="KX80" s="433">
        <f t="shared" si="2218"/>
        <v>0</v>
      </c>
      <c r="KY80" s="139">
        <f t="shared" ref="KY80:KY87" si="2225">KW80*KX80</f>
        <v>0</v>
      </c>
      <c r="KZ80" s="111">
        <f t="shared" ref="KZ80:KZ87" si="2226">KY80*KT80</f>
        <v>0</v>
      </c>
      <c r="LA80" s="111"/>
      <c r="LB80" s="140"/>
      <c r="LC80" s="141">
        <f t="shared" ref="LC80:LC87" si="2227">KY80/$LI80</f>
        <v>0</v>
      </c>
      <c r="LD80" s="322">
        <f t="shared" si="2027"/>
        <v>11753</v>
      </c>
      <c r="LE80" s="431">
        <f t="shared" si="2028"/>
        <v>0.44286999999999999</v>
      </c>
      <c r="LF80" s="432">
        <f t="shared" si="2029"/>
        <v>6821.2</v>
      </c>
      <c r="LG80" s="138">
        <f t="shared" si="2030"/>
        <v>0.58037947999999995</v>
      </c>
      <c r="LH80" s="433">
        <f t="shared" si="2031"/>
        <v>2306.91</v>
      </c>
      <c r="LI80" s="139">
        <f t="shared" si="2032"/>
        <v>1338.8832299999999</v>
      </c>
      <c r="LJ80" s="111">
        <f t="shared" si="2033"/>
        <v>15735894.6</v>
      </c>
      <c r="LK80" s="111"/>
      <c r="LL80" s="140"/>
    </row>
    <row r="81" spans="1:324" ht="17.25" customHeight="1">
      <c r="A81" s="612"/>
      <c r="B81" s="94" t="s">
        <v>715</v>
      </c>
      <c r="C81" s="12" t="s">
        <v>839</v>
      </c>
      <c r="D81" s="12" t="s">
        <v>419</v>
      </c>
      <c r="E81" s="4" t="s">
        <v>34</v>
      </c>
      <c r="F81" s="323">
        <f t="shared" si="2037"/>
        <v>0</v>
      </c>
      <c r="G81" s="431">
        <f t="shared" si="2034"/>
        <v>0</v>
      </c>
      <c r="H81" s="432">
        <f t="shared" si="2035"/>
        <v>0</v>
      </c>
      <c r="I81" s="138">
        <f t="shared" si="1808"/>
        <v>0</v>
      </c>
      <c r="J81" s="433">
        <f t="shared" si="2036"/>
        <v>2150</v>
      </c>
      <c r="K81" s="139">
        <f t="shared" si="1809"/>
        <v>0</v>
      </c>
      <c r="L81" s="111">
        <f t="shared" si="1810"/>
        <v>0</v>
      </c>
      <c r="M81" s="111"/>
      <c r="N81" s="140"/>
      <c r="O81" s="141" t="e">
        <f t="shared" si="1811"/>
        <v>#DIV/0!</v>
      </c>
      <c r="P81" s="323">
        <f t="shared" si="2038"/>
        <v>0</v>
      </c>
      <c r="Q81" s="431">
        <f t="shared" si="2039"/>
        <v>0</v>
      </c>
      <c r="R81" s="432">
        <f t="shared" si="2040"/>
        <v>0</v>
      </c>
      <c r="S81" s="138">
        <f t="shared" si="2041"/>
        <v>0</v>
      </c>
      <c r="T81" s="433">
        <f t="shared" si="2042"/>
        <v>2308.41</v>
      </c>
      <c r="U81" s="139">
        <f t="shared" si="2043"/>
        <v>0</v>
      </c>
      <c r="V81" s="111">
        <f t="shared" si="2044"/>
        <v>0</v>
      </c>
      <c r="W81" s="111"/>
      <c r="X81" s="140"/>
      <c r="Y81" s="141" t="e">
        <f t="shared" si="2045"/>
        <v>#DIV/0!</v>
      </c>
      <c r="Z81" s="323">
        <f t="shared" si="2038"/>
        <v>0</v>
      </c>
      <c r="AA81" s="431">
        <f t="shared" si="2046"/>
        <v>0</v>
      </c>
      <c r="AB81" s="432">
        <f t="shared" si="2047"/>
        <v>0</v>
      </c>
      <c r="AC81" s="138">
        <f t="shared" si="2048"/>
        <v>0</v>
      </c>
      <c r="AD81" s="433">
        <f t="shared" si="2042"/>
        <v>2150</v>
      </c>
      <c r="AE81" s="139">
        <f t="shared" si="2049"/>
        <v>0</v>
      </c>
      <c r="AF81" s="111">
        <f t="shared" si="2050"/>
        <v>0</v>
      </c>
      <c r="AG81" s="111"/>
      <c r="AH81" s="140"/>
      <c r="AI81" s="141" t="e">
        <f t="shared" si="2051"/>
        <v>#DIV/0!</v>
      </c>
      <c r="AJ81" s="323">
        <f t="shared" si="2038"/>
        <v>0</v>
      </c>
      <c r="AK81" s="431">
        <f t="shared" si="2052"/>
        <v>0</v>
      </c>
      <c r="AL81" s="432">
        <f t="shared" si="2053"/>
        <v>0</v>
      </c>
      <c r="AM81" s="138">
        <f t="shared" si="2054"/>
        <v>0</v>
      </c>
      <c r="AN81" s="433">
        <f t="shared" si="2042"/>
        <v>2150</v>
      </c>
      <c r="AO81" s="139">
        <f t="shared" si="2055"/>
        <v>0</v>
      </c>
      <c r="AP81" s="111">
        <f t="shared" si="2056"/>
        <v>0</v>
      </c>
      <c r="AQ81" s="111"/>
      <c r="AR81" s="140"/>
      <c r="AS81" s="141" t="e">
        <f t="shared" si="2057"/>
        <v>#DIV/0!</v>
      </c>
      <c r="AT81" s="323">
        <f t="shared" si="2038"/>
        <v>0</v>
      </c>
      <c r="AU81" s="431">
        <f t="shared" si="2058"/>
        <v>0</v>
      </c>
      <c r="AV81" s="432">
        <f t="shared" si="2059"/>
        <v>0</v>
      </c>
      <c r="AW81" s="138">
        <f t="shared" si="2060"/>
        <v>0</v>
      </c>
      <c r="AX81" s="433">
        <f t="shared" si="2042"/>
        <v>1908.38</v>
      </c>
      <c r="AY81" s="139">
        <f t="shared" si="2061"/>
        <v>0</v>
      </c>
      <c r="AZ81" s="111">
        <f t="shared" si="2062"/>
        <v>0</v>
      </c>
      <c r="BA81" s="111"/>
      <c r="BB81" s="140"/>
      <c r="BC81" s="141" t="e">
        <f t="shared" si="2063"/>
        <v>#DIV/0!</v>
      </c>
      <c r="BD81" s="323">
        <f t="shared" si="2038"/>
        <v>0</v>
      </c>
      <c r="BE81" s="431">
        <f t="shared" si="2064"/>
        <v>0</v>
      </c>
      <c r="BF81" s="432">
        <f t="shared" si="2065"/>
        <v>0</v>
      </c>
      <c r="BG81" s="138">
        <f t="shared" si="2066"/>
        <v>0</v>
      </c>
      <c r="BH81" s="433">
        <f t="shared" si="2042"/>
        <v>2830</v>
      </c>
      <c r="BI81" s="139">
        <f t="shared" si="2067"/>
        <v>0</v>
      </c>
      <c r="BJ81" s="111">
        <f t="shared" si="2068"/>
        <v>0</v>
      </c>
      <c r="BK81" s="111"/>
      <c r="BL81" s="140"/>
      <c r="BM81" s="141" t="e">
        <f t="shared" si="2069"/>
        <v>#DIV/0!</v>
      </c>
      <c r="BN81" s="323">
        <f t="shared" si="2038"/>
        <v>0</v>
      </c>
      <c r="BO81" s="431">
        <f t="shared" si="2070"/>
        <v>0</v>
      </c>
      <c r="BP81" s="432">
        <f t="shared" si="2071"/>
        <v>0</v>
      </c>
      <c r="BQ81" s="138">
        <f t="shared" si="2072"/>
        <v>0</v>
      </c>
      <c r="BR81" s="433">
        <f t="shared" si="2042"/>
        <v>2063.29</v>
      </c>
      <c r="BS81" s="139">
        <f t="shared" si="2073"/>
        <v>0</v>
      </c>
      <c r="BT81" s="111">
        <f t="shared" si="2074"/>
        <v>0</v>
      </c>
      <c r="BU81" s="111"/>
      <c r="BV81" s="140"/>
      <c r="BW81" s="141" t="e">
        <f t="shared" si="2075"/>
        <v>#DIV/0!</v>
      </c>
      <c r="BX81" s="323">
        <f t="shared" si="2038"/>
        <v>0</v>
      </c>
      <c r="BY81" s="431">
        <f t="shared" si="2076"/>
        <v>0</v>
      </c>
      <c r="BZ81" s="432">
        <f t="shared" si="2077"/>
        <v>0</v>
      </c>
      <c r="CA81" s="138">
        <f t="shared" si="2078"/>
        <v>0</v>
      </c>
      <c r="CB81" s="433">
        <f t="shared" si="2042"/>
        <v>2150</v>
      </c>
      <c r="CC81" s="139">
        <f t="shared" si="2079"/>
        <v>0</v>
      </c>
      <c r="CD81" s="111">
        <f t="shared" si="2080"/>
        <v>0</v>
      </c>
      <c r="CE81" s="111"/>
      <c r="CF81" s="140"/>
      <c r="CG81" s="141" t="e">
        <f t="shared" si="2081"/>
        <v>#DIV/0!</v>
      </c>
      <c r="CH81" s="323">
        <f t="shared" si="2082"/>
        <v>0</v>
      </c>
      <c r="CI81" s="431">
        <f t="shared" si="2083"/>
        <v>0</v>
      </c>
      <c r="CJ81" s="432">
        <f t="shared" si="2084"/>
        <v>0</v>
      </c>
      <c r="CK81" s="138">
        <f t="shared" si="2085"/>
        <v>0</v>
      </c>
      <c r="CL81" s="433">
        <f t="shared" si="2086"/>
        <v>2150</v>
      </c>
      <c r="CM81" s="139">
        <f t="shared" si="2087"/>
        <v>0</v>
      </c>
      <c r="CN81" s="111">
        <f t="shared" si="2088"/>
        <v>0</v>
      </c>
      <c r="CO81" s="111"/>
      <c r="CP81" s="140"/>
      <c r="CQ81" s="141" t="e">
        <f t="shared" si="2089"/>
        <v>#DIV/0!</v>
      </c>
      <c r="CR81" s="323">
        <f t="shared" si="2082"/>
        <v>0</v>
      </c>
      <c r="CS81" s="431">
        <f t="shared" si="2090"/>
        <v>0</v>
      </c>
      <c r="CT81" s="432">
        <f t="shared" si="2091"/>
        <v>0</v>
      </c>
      <c r="CU81" s="138">
        <f t="shared" si="2092"/>
        <v>0</v>
      </c>
      <c r="CV81" s="433">
        <f t="shared" si="2086"/>
        <v>2830</v>
      </c>
      <c r="CW81" s="139">
        <f t="shared" si="2093"/>
        <v>0</v>
      </c>
      <c r="CX81" s="111">
        <f t="shared" si="2094"/>
        <v>0</v>
      </c>
      <c r="CY81" s="111"/>
      <c r="CZ81" s="140"/>
      <c r="DA81" s="141" t="e">
        <f t="shared" si="2095"/>
        <v>#DIV/0!</v>
      </c>
      <c r="DB81" s="323">
        <f t="shared" si="2082"/>
        <v>0</v>
      </c>
      <c r="DC81" s="431">
        <f t="shared" si="2096"/>
        <v>0</v>
      </c>
      <c r="DD81" s="432">
        <f t="shared" si="2097"/>
        <v>0</v>
      </c>
      <c r="DE81" s="138">
        <f t="shared" si="2098"/>
        <v>0</v>
      </c>
      <c r="DF81" s="433">
        <f t="shared" si="2086"/>
        <v>2150</v>
      </c>
      <c r="DG81" s="139">
        <f t="shared" si="2099"/>
        <v>0</v>
      </c>
      <c r="DH81" s="111">
        <f t="shared" si="2100"/>
        <v>0</v>
      </c>
      <c r="DI81" s="111"/>
      <c r="DJ81" s="140"/>
      <c r="DK81" s="141" t="e">
        <f t="shared" si="2101"/>
        <v>#DIV/0!</v>
      </c>
      <c r="DL81" s="323">
        <f t="shared" si="2082"/>
        <v>0</v>
      </c>
      <c r="DM81" s="431">
        <f t="shared" si="2102"/>
        <v>0</v>
      </c>
      <c r="DN81" s="432">
        <f t="shared" si="2103"/>
        <v>0</v>
      </c>
      <c r="DO81" s="138">
        <f t="shared" si="2104"/>
        <v>0</v>
      </c>
      <c r="DP81" s="433">
        <f t="shared" si="2086"/>
        <v>2150</v>
      </c>
      <c r="DQ81" s="139">
        <f t="shared" si="2105"/>
        <v>0</v>
      </c>
      <c r="DR81" s="111">
        <f t="shared" si="2106"/>
        <v>0</v>
      </c>
      <c r="DS81" s="111"/>
      <c r="DT81" s="140"/>
      <c r="DU81" s="141" t="e">
        <f t="shared" si="2107"/>
        <v>#DIV/0!</v>
      </c>
      <c r="DV81" s="323">
        <f t="shared" si="2082"/>
        <v>0</v>
      </c>
      <c r="DW81" s="431">
        <f t="shared" si="2108"/>
        <v>0</v>
      </c>
      <c r="DX81" s="432">
        <f t="shared" si="2109"/>
        <v>0</v>
      </c>
      <c r="DY81" s="138">
        <f t="shared" si="2110"/>
        <v>0</v>
      </c>
      <c r="DZ81" s="433">
        <f t="shared" si="2086"/>
        <v>2150</v>
      </c>
      <c r="EA81" s="139">
        <f t="shared" si="2111"/>
        <v>0</v>
      </c>
      <c r="EB81" s="111">
        <f t="shared" si="2112"/>
        <v>0</v>
      </c>
      <c r="EC81" s="111"/>
      <c r="ED81" s="140"/>
      <c r="EE81" s="141" t="e">
        <f t="shared" si="2113"/>
        <v>#DIV/0!</v>
      </c>
      <c r="EF81" s="323">
        <f t="shared" si="2082"/>
        <v>0</v>
      </c>
      <c r="EG81" s="431">
        <f t="shared" si="2114"/>
        <v>0</v>
      </c>
      <c r="EH81" s="432">
        <f t="shared" si="2115"/>
        <v>0</v>
      </c>
      <c r="EI81" s="138">
        <f t="shared" si="2116"/>
        <v>0</v>
      </c>
      <c r="EJ81" s="433">
        <f t="shared" si="2086"/>
        <v>2830</v>
      </c>
      <c r="EK81" s="139">
        <f t="shared" si="2117"/>
        <v>0</v>
      </c>
      <c r="EL81" s="111">
        <f t="shared" si="2118"/>
        <v>0</v>
      </c>
      <c r="EM81" s="111"/>
      <c r="EN81" s="140"/>
      <c r="EO81" s="141" t="e">
        <f t="shared" si="2119"/>
        <v>#DIV/0!</v>
      </c>
      <c r="EP81" s="323">
        <f t="shared" si="2082"/>
        <v>0</v>
      </c>
      <c r="EQ81" s="431">
        <f t="shared" si="2120"/>
        <v>0</v>
      </c>
      <c r="ER81" s="432">
        <f t="shared" si="2121"/>
        <v>0</v>
      </c>
      <c r="ES81" s="138">
        <f t="shared" si="2122"/>
        <v>0</v>
      </c>
      <c r="ET81" s="433">
        <f t="shared" si="2086"/>
        <v>2830</v>
      </c>
      <c r="EU81" s="139">
        <f t="shared" si="2123"/>
        <v>0</v>
      </c>
      <c r="EV81" s="111">
        <f t="shared" si="2124"/>
        <v>0</v>
      </c>
      <c r="EW81" s="111"/>
      <c r="EX81" s="140"/>
      <c r="EY81" s="141" t="e">
        <f t="shared" si="2125"/>
        <v>#DIV/0!</v>
      </c>
      <c r="EZ81" s="323">
        <f t="shared" si="2126"/>
        <v>0</v>
      </c>
      <c r="FA81" s="431">
        <f t="shared" si="2127"/>
        <v>0</v>
      </c>
      <c r="FB81" s="432">
        <f t="shared" si="2128"/>
        <v>0</v>
      </c>
      <c r="FC81" s="138">
        <f t="shared" si="2129"/>
        <v>0</v>
      </c>
      <c r="FD81" s="433">
        <f t="shared" si="2130"/>
        <v>0</v>
      </c>
      <c r="FE81" s="139">
        <f t="shared" si="2131"/>
        <v>0</v>
      </c>
      <c r="FF81" s="111">
        <f t="shared" si="2132"/>
        <v>0</v>
      </c>
      <c r="FG81" s="111"/>
      <c r="FH81" s="140"/>
      <c r="FI81" s="141" t="e">
        <f t="shared" si="2133"/>
        <v>#DIV/0!</v>
      </c>
      <c r="FJ81" s="323">
        <f t="shared" si="2126"/>
        <v>0</v>
      </c>
      <c r="FK81" s="431">
        <f t="shared" si="2134"/>
        <v>0</v>
      </c>
      <c r="FL81" s="432">
        <f t="shared" si="2135"/>
        <v>0</v>
      </c>
      <c r="FM81" s="138">
        <f t="shared" si="2136"/>
        <v>0</v>
      </c>
      <c r="FN81" s="433">
        <f t="shared" si="2130"/>
        <v>2830</v>
      </c>
      <c r="FO81" s="139">
        <f t="shared" si="2137"/>
        <v>0</v>
      </c>
      <c r="FP81" s="111">
        <f t="shared" si="2138"/>
        <v>0</v>
      </c>
      <c r="FQ81" s="111"/>
      <c r="FR81" s="140"/>
      <c r="FS81" s="141" t="e">
        <f t="shared" si="2139"/>
        <v>#DIV/0!</v>
      </c>
      <c r="FT81" s="323">
        <f t="shared" si="2126"/>
        <v>0</v>
      </c>
      <c r="FU81" s="431">
        <f t="shared" si="2140"/>
        <v>0</v>
      </c>
      <c r="FV81" s="432">
        <f t="shared" si="2141"/>
        <v>0</v>
      </c>
      <c r="FW81" s="138">
        <f t="shared" si="2142"/>
        <v>0</v>
      </c>
      <c r="FX81" s="433">
        <f t="shared" si="2130"/>
        <v>2160.96</v>
      </c>
      <c r="FY81" s="139">
        <f t="shared" si="2143"/>
        <v>0</v>
      </c>
      <c r="FZ81" s="111">
        <f t="shared" si="2144"/>
        <v>0</v>
      </c>
      <c r="GA81" s="111"/>
      <c r="GB81" s="140"/>
      <c r="GC81" s="141" t="e">
        <f t="shared" si="2145"/>
        <v>#DIV/0!</v>
      </c>
      <c r="GD81" s="323">
        <f t="shared" si="2126"/>
        <v>0</v>
      </c>
      <c r="GE81" s="431">
        <f t="shared" si="2146"/>
        <v>0</v>
      </c>
      <c r="GF81" s="432">
        <f t="shared" si="2147"/>
        <v>0</v>
      </c>
      <c r="GG81" s="138">
        <f t="shared" si="2148"/>
        <v>0</v>
      </c>
      <c r="GH81" s="433">
        <f t="shared" si="2130"/>
        <v>0</v>
      </c>
      <c r="GI81" s="139">
        <f t="shared" si="2149"/>
        <v>0</v>
      </c>
      <c r="GJ81" s="111">
        <f t="shared" si="2150"/>
        <v>0</v>
      </c>
      <c r="GK81" s="111"/>
      <c r="GL81" s="140"/>
      <c r="GM81" s="141" t="e">
        <f t="shared" si="2151"/>
        <v>#DIV/0!</v>
      </c>
      <c r="GN81" s="323">
        <f t="shared" si="2126"/>
        <v>0</v>
      </c>
      <c r="GO81" s="431">
        <f t="shared" si="2152"/>
        <v>0</v>
      </c>
      <c r="GP81" s="432">
        <f t="shared" si="2153"/>
        <v>0</v>
      </c>
      <c r="GQ81" s="138">
        <f t="shared" si="2154"/>
        <v>0</v>
      </c>
      <c r="GR81" s="433">
        <f t="shared" si="2130"/>
        <v>2150</v>
      </c>
      <c r="GS81" s="139">
        <f t="shared" si="2155"/>
        <v>0</v>
      </c>
      <c r="GT81" s="111">
        <f t="shared" si="2156"/>
        <v>0</v>
      </c>
      <c r="GU81" s="111"/>
      <c r="GV81" s="140"/>
      <c r="GW81" s="141" t="e">
        <f t="shared" si="2157"/>
        <v>#DIV/0!</v>
      </c>
      <c r="GX81" s="323">
        <f t="shared" si="2126"/>
        <v>0</v>
      </c>
      <c r="GY81" s="431">
        <f t="shared" si="2158"/>
        <v>0</v>
      </c>
      <c r="GZ81" s="432">
        <f t="shared" si="2159"/>
        <v>0</v>
      </c>
      <c r="HA81" s="138">
        <f t="shared" si="2160"/>
        <v>0</v>
      </c>
      <c r="HB81" s="433">
        <f t="shared" si="2130"/>
        <v>2150</v>
      </c>
      <c r="HC81" s="139">
        <f t="shared" si="2161"/>
        <v>0</v>
      </c>
      <c r="HD81" s="111">
        <f t="shared" si="2162"/>
        <v>0</v>
      </c>
      <c r="HE81" s="111"/>
      <c r="HF81" s="140"/>
      <c r="HG81" s="141" t="e">
        <f t="shared" si="2163"/>
        <v>#DIV/0!</v>
      </c>
      <c r="HH81" s="323">
        <f t="shared" si="2126"/>
        <v>0</v>
      </c>
      <c r="HI81" s="431">
        <f t="shared" si="2164"/>
        <v>0</v>
      </c>
      <c r="HJ81" s="432">
        <f t="shared" si="2165"/>
        <v>0</v>
      </c>
      <c r="HK81" s="138">
        <f t="shared" si="2166"/>
        <v>0</v>
      </c>
      <c r="HL81" s="433">
        <f t="shared" si="2130"/>
        <v>2150</v>
      </c>
      <c r="HM81" s="139">
        <f t="shared" si="2167"/>
        <v>0</v>
      </c>
      <c r="HN81" s="111">
        <f t="shared" si="2168"/>
        <v>0</v>
      </c>
      <c r="HO81" s="111"/>
      <c r="HP81" s="140"/>
      <c r="HQ81" s="141" t="e">
        <f t="shared" si="2169"/>
        <v>#DIV/0!</v>
      </c>
      <c r="HR81" s="323">
        <f t="shared" si="2170"/>
        <v>0</v>
      </c>
      <c r="HS81" s="431">
        <f t="shared" si="2171"/>
        <v>0</v>
      </c>
      <c r="HT81" s="432">
        <f t="shared" si="2172"/>
        <v>0</v>
      </c>
      <c r="HU81" s="138">
        <f t="shared" si="2173"/>
        <v>0</v>
      </c>
      <c r="HV81" s="433">
        <f t="shared" si="2174"/>
        <v>2830</v>
      </c>
      <c r="HW81" s="139">
        <f t="shared" si="2175"/>
        <v>0</v>
      </c>
      <c r="HX81" s="111">
        <f t="shared" si="2176"/>
        <v>0</v>
      </c>
      <c r="HY81" s="111"/>
      <c r="HZ81" s="140"/>
      <c r="IA81" s="141" t="e">
        <f t="shared" si="2177"/>
        <v>#DIV/0!</v>
      </c>
      <c r="IB81" s="323">
        <f t="shared" si="2170"/>
        <v>0</v>
      </c>
      <c r="IC81" s="431">
        <f t="shared" si="2178"/>
        <v>0</v>
      </c>
      <c r="ID81" s="432">
        <f t="shared" si="2179"/>
        <v>0</v>
      </c>
      <c r="IE81" s="138">
        <f t="shared" si="2180"/>
        <v>0</v>
      </c>
      <c r="IF81" s="433">
        <f t="shared" si="2174"/>
        <v>2830</v>
      </c>
      <c r="IG81" s="139">
        <f t="shared" si="2181"/>
        <v>0</v>
      </c>
      <c r="IH81" s="111">
        <f t="shared" si="2182"/>
        <v>0</v>
      </c>
      <c r="II81" s="111"/>
      <c r="IJ81" s="140"/>
      <c r="IK81" s="141" t="e">
        <f t="shared" si="2183"/>
        <v>#DIV/0!</v>
      </c>
      <c r="IL81" s="323">
        <f t="shared" si="2170"/>
        <v>0</v>
      </c>
      <c r="IM81" s="431">
        <f t="shared" si="2184"/>
        <v>0</v>
      </c>
      <c r="IN81" s="432">
        <f t="shared" si="2185"/>
        <v>0</v>
      </c>
      <c r="IO81" s="138">
        <f t="shared" si="2186"/>
        <v>0</v>
      </c>
      <c r="IP81" s="433">
        <f t="shared" si="2174"/>
        <v>2150</v>
      </c>
      <c r="IQ81" s="139">
        <f t="shared" si="2187"/>
        <v>0</v>
      </c>
      <c r="IR81" s="111">
        <f t="shared" si="2188"/>
        <v>0</v>
      </c>
      <c r="IS81" s="111"/>
      <c r="IT81" s="140"/>
      <c r="IU81" s="141" t="e">
        <f t="shared" si="2189"/>
        <v>#DIV/0!</v>
      </c>
      <c r="IV81" s="323">
        <f t="shared" si="2170"/>
        <v>0</v>
      </c>
      <c r="IW81" s="431">
        <f t="shared" si="2190"/>
        <v>0</v>
      </c>
      <c r="IX81" s="432">
        <f t="shared" si="2191"/>
        <v>0</v>
      </c>
      <c r="IY81" s="138">
        <f t="shared" si="2192"/>
        <v>0</v>
      </c>
      <c r="IZ81" s="433">
        <f t="shared" si="2174"/>
        <v>2017.28</v>
      </c>
      <c r="JA81" s="139">
        <f t="shared" si="2193"/>
        <v>0</v>
      </c>
      <c r="JB81" s="111">
        <f t="shared" si="2194"/>
        <v>0</v>
      </c>
      <c r="JC81" s="111"/>
      <c r="JD81" s="140"/>
      <c r="JE81" s="141" t="e">
        <f t="shared" si="2195"/>
        <v>#DIV/0!</v>
      </c>
      <c r="JF81" s="323">
        <f t="shared" si="2170"/>
        <v>0</v>
      </c>
      <c r="JG81" s="431">
        <f t="shared" si="2196"/>
        <v>0</v>
      </c>
      <c r="JH81" s="432">
        <f t="shared" si="2197"/>
        <v>0</v>
      </c>
      <c r="JI81" s="138">
        <f t="shared" si="2198"/>
        <v>0</v>
      </c>
      <c r="JJ81" s="433">
        <f t="shared" si="2174"/>
        <v>2150</v>
      </c>
      <c r="JK81" s="139">
        <f t="shared" si="2199"/>
        <v>0</v>
      </c>
      <c r="JL81" s="111">
        <f t="shared" si="2200"/>
        <v>0</v>
      </c>
      <c r="JM81" s="111"/>
      <c r="JN81" s="140"/>
      <c r="JO81" s="141" t="e">
        <f t="shared" si="2201"/>
        <v>#DIV/0!</v>
      </c>
      <c r="JP81" s="323">
        <f t="shared" si="2170"/>
        <v>0</v>
      </c>
      <c r="JQ81" s="431">
        <f t="shared" si="2202"/>
        <v>0</v>
      </c>
      <c r="JR81" s="432">
        <f t="shared" si="2203"/>
        <v>0</v>
      </c>
      <c r="JS81" s="138">
        <f t="shared" si="2204"/>
        <v>0</v>
      </c>
      <c r="JT81" s="433">
        <f t="shared" si="2174"/>
        <v>2150</v>
      </c>
      <c r="JU81" s="139">
        <f t="shared" si="2205"/>
        <v>0</v>
      </c>
      <c r="JV81" s="111">
        <f t="shared" si="2206"/>
        <v>0</v>
      </c>
      <c r="JW81" s="111"/>
      <c r="JX81" s="140"/>
      <c r="JY81" s="141" t="e">
        <f t="shared" si="2207"/>
        <v>#DIV/0!</v>
      </c>
      <c r="JZ81" s="323">
        <f t="shared" si="2170"/>
        <v>0</v>
      </c>
      <c r="KA81" s="431">
        <f t="shared" si="2208"/>
        <v>0</v>
      </c>
      <c r="KB81" s="432">
        <f t="shared" si="2209"/>
        <v>0</v>
      </c>
      <c r="KC81" s="138">
        <f t="shared" si="2210"/>
        <v>0</v>
      </c>
      <c r="KD81" s="433">
        <f t="shared" si="2174"/>
        <v>2017.28</v>
      </c>
      <c r="KE81" s="139">
        <f t="shared" si="2211"/>
        <v>0</v>
      </c>
      <c r="KF81" s="111">
        <f t="shared" si="2212"/>
        <v>0</v>
      </c>
      <c r="KG81" s="111"/>
      <c r="KH81" s="140"/>
      <c r="KI81" s="141" t="e">
        <f t="shared" si="2213"/>
        <v>#DIV/0!</v>
      </c>
      <c r="KJ81" s="323">
        <f t="shared" si="2214"/>
        <v>0</v>
      </c>
      <c r="KK81" s="431">
        <f t="shared" si="2215"/>
        <v>0</v>
      </c>
      <c r="KL81" s="432">
        <f t="shared" si="2216"/>
        <v>0</v>
      </c>
      <c r="KM81" s="138">
        <f t="shared" si="2217"/>
        <v>0</v>
      </c>
      <c r="KN81" s="433">
        <f t="shared" si="2218"/>
        <v>2150</v>
      </c>
      <c r="KO81" s="139">
        <f t="shared" si="2219"/>
        <v>0</v>
      </c>
      <c r="KP81" s="111">
        <f t="shared" si="2220"/>
        <v>0</v>
      </c>
      <c r="KQ81" s="111"/>
      <c r="KR81" s="140"/>
      <c r="KS81" s="141" t="e">
        <f t="shared" si="2221"/>
        <v>#DIV/0!</v>
      </c>
      <c r="KT81" s="323">
        <f t="shared" si="2214"/>
        <v>0</v>
      </c>
      <c r="KU81" s="431" t="e">
        <f t="shared" si="2222"/>
        <v>#DIV/0!</v>
      </c>
      <c r="KV81" s="432" t="e">
        <f t="shared" si="2223"/>
        <v>#DIV/0!</v>
      </c>
      <c r="KW81" s="138">
        <f t="shared" si="2224"/>
        <v>0</v>
      </c>
      <c r="KX81" s="433">
        <f t="shared" si="2218"/>
        <v>0</v>
      </c>
      <c r="KY81" s="139">
        <f t="shared" si="2225"/>
        <v>0</v>
      </c>
      <c r="KZ81" s="111">
        <f t="shared" si="2226"/>
        <v>0</v>
      </c>
      <c r="LA81" s="111"/>
      <c r="LB81" s="140"/>
      <c r="LC81" s="141" t="e">
        <f t="shared" si="2227"/>
        <v>#DIV/0!</v>
      </c>
      <c r="LD81" s="322">
        <f t="shared" si="2027"/>
        <v>0</v>
      </c>
      <c r="LE81" s="431">
        <f t="shared" si="2028"/>
        <v>0</v>
      </c>
      <c r="LF81" s="432">
        <f t="shared" si="2029"/>
        <v>0</v>
      </c>
      <c r="LG81" s="138">
        <f t="shared" si="2030"/>
        <v>0</v>
      </c>
      <c r="LH81" s="433">
        <f t="shared" si="2031"/>
        <v>2306.91</v>
      </c>
      <c r="LI81" s="139">
        <f t="shared" si="2032"/>
        <v>0</v>
      </c>
      <c r="LJ81" s="111">
        <f t="shared" si="2033"/>
        <v>0</v>
      </c>
      <c r="LK81" s="111"/>
      <c r="LL81" s="140"/>
    </row>
    <row r="82" spans="1:324" ht="17.25" customHeight="1">
      <c r="A82" s="612"/>
      <c r="B82" s="69" t="s">
        <v>730</v>
      </c>
      <c r="C82" s="12" t="s">
        <v>840</v>
      </c>
      <c r="D82" s="12" t="s">
        <v>422</v>
      </c>
      <c r="E82" s="4" t="s">
        <v>34</v>
      </c>
      <c r="F82" s="323">
        <f t="shared" si="2037"/>
        <v>12</v>
      </c>
      <c r="G82" s="431">
        <f t="shared" si="2034"/>
        <v>1.9290000000000002E-2</v>
      </c>
      <c r="H82" s="432">
        <f t="shared" si="2035"/>
        <v>4.82</v>
      </c>
      <c r="I82" s="138">
        <f t="shared" si="1808"/>
        <v>0.40166667</v>
      </c>
      <c r="J82" s="433">
        <f t="shared" si="2036"/>
        <v>2150</v>
      </c>
      <c r="K82" s="139">
        <f t="shared" si="1809"/>
        <v>863.58334000000002</v>
      </c>
      <c r="L82" s="111">
        <f t="shared" si="1810"/>
        <v>10363</v>
      </c>
      <c r="M82" s="111"/>
      <c r="N82" s="140"/>
      <c r="O82" s="141">
        <f t="shared" si="1811"/>
        <v>0.64493</v>
      </c>
      <c r="P82" s="323">
        <f t="shared" si="2038"/>
        <v>0</v>
      </c>
      <c r="Q82" s="431">
        <f t="shared" si="2039"/>
        <v>0</v>
      </c>
      <c r="R82" s="432">
        <f t="shared" si="2040"/>
        <v>0</v>
      </c>
      <c r="S82" s="138">
        <f t="shared" si="2041"/>
        <v>0</v>
      </c>
      <c r="T82" s="433">
        <f t="shared" si="2042"/>
        <v>2308.41</v>
      </c>
      <c r="U82" s="139">
        <f t="shared" si="2043"/>
        <v>0</v>
      </c>
      <c r="V82" s="111">
        <f t="shared" si="2044"/>
        <v>0</v>
      </c>
      <c r="W82" s="111"/>
      <c r="X82" s="140"/>
      <c r="Y82" s="141">
        <f t="shared" si="2045"/>
        <v>0</v>
      </c>
      <c r="Z82" s="323">
        <f t="shared" si="2038"/>
        <v>0</v>
      </c>
      <c r="AA82" s="431">
        <f t="shared" si="2046"/>
        <v>0</v>
      </c>
      <c r="AB82" s="432">
        <f t="shared" si="2047"/>
        <v>0</v>
      </c>
      <c r="AC82" s="138">
        <f t="shared" si="2048"/>
        <v>0</v>
      </c>
      <c r="AD82" s="433">
        <f t="shared" si="2042"/>
        <v>2150</v>
      </c>
      <c r="AE82" s="139">
        <f t="shared" si="2049"/>
        <v>0</v>
      </c>
      <c r="AF82" s="111">
        <f t="shared" si="2050"/>
        <v>0</v>
      </c>
      <c r="AG82" s="111"/>
      <c r="AH82" s="140"/>
      <c r="AI82" s="141">
        <f t="shared" si="2051"/>
        <v>0</v>
      </c>
      <c r="AJ82" s="323">
        <f t="shared" si="2038"/>
        <v>0</v>
      </c>
      <c r="AK82" s="431">
        <f t="shared" si="2052"/>
        <v>0</v>
      </c>
      <c r="AL82" s="432">
        <f t="shared" si="2053"/>
        <v>0</v>
      </c>
      <c r="AM82" s="138">
        <f t="shared" si="2054"/>
        <v>0</v>
      </c>
      <c r="AN82" s="433">
        <f t="shared" si="2042"/>
        <v>2150</v>
      </c>
      <c r="AO82" s="139">
        <f t="shared" si="2055"/>
        <v>0</v>
      </c>
      <c r="AP82" s="111">
        <f t="shared" si="2056"/>
        <v>0</v>
      </c>
      <c r="AQ82" s="111"/>
      <c r="AR82" s="140"/>
      <c r="AS82" s="141">
        <f t="shared" si="2057"/>
        <v>0</v>
      </c>
      <c r="AT82" s="323">
        <f t="shared" si="2038"/>
        <v>44</v>
      </c>
      <c r="AU82" s="431">
        <f t="shared" si="2058"/>
        <v>4.607E-2</v>
      </c>
      <c r="AV82" s="432">
        <f t="shared" si="2059"/>
        <v>19.68</v>
      </c>
      <c r="AW82" s="138">
        <f t="shared" si="2060"/>
        <v>0.44727273000000001</v>
      </c>
      <c r="AX82" s="433">
        <f t="shared" si="2042"/>
        <v>1908.38</v>
      </c>
      <c r="AY82" s="139">
        <f t="shared" si="2061"/>
        <v>853.56632999999999</v>
      </c>
      <c r="AZ82" s="111">
        <f t="shared" si="2062"/>
        <v>37556.92</v>
      </c>
      <c r="BA82" s="111"/>
      <c r="BB82" s="140"/>
      <c r="BC82" s="141">
        <f t="shared" si="2063"/>
        <v>0.63744999999999996</v>
      </c>
      <c r="BD82" s="323">
        <f t="shared" si="2038"/>
        <v>0</v>
      </c>
      <c r="BE82" s="431">
        <f t="shared" si="2064"/>
        <v>0</v>
      </c>
      <c r="BF82" s="432">
        <f t="shared" si="2065"/>
        <v>0</v>
      </c>
      <c r="BG82" s="138">
        <f t="shared" si="2066"/>
        <v>0</v>
      </c>
      <c r="BH82" s="433">
        <f t="shared" si="2042"/>
        <v>2830</v>
      </c>
      <c r="BI82" s="139">
        <f t="shared" si="2067"/>
        <v>0</v>
      </c>
      <c r="BJ82" s="111">
        <f t="shared" si="2068"/>
        <v>0</v>
      </c>
      <c r="BK82" s="111"/>
      <c r="BL82" s="140"/>
      <c r="BM82" s="141">
        <f t="shared" si="2069"/>
        <v>0</v>
      </c>
      <c r="BN82" s="323">
        <f t="shared" si="2038"/>
        <v>0</v>
      </c>
      <c r="BO82" s="431">
        <f t="shared" si="2070"/>
        <v>0</v>
      </c>
      <c r="BP82" s="432">
        <f t="shared" si="2071"/>
        <v>0</v>
      </c>
      <c r="BQ82" s="138">
        <f t="shared" si="2072"/>
        <v>0</v>
      </c>
      <c r="BR82" s="433">
        <f t="shared" si="2042"/>
        <v>2063.29</v>
      </c>
      <c r="BS82" s="139">
        <f t="shared" si="2073"/>
        <v>0</v>
      </c>
      <c r="BT82" s="111">
        <f t="shared" si="2074"/>
        <v>0</v>
      </c>
      <c r="BU82" s="111"/>
      <c r="BV82" s="140"/>
      <c r="BW82" s="141">
        <f t="shared" si="2075"/>
        <v>0</v>
      </c>
      <c r="BX82" s="323">
        <f t="shared" si="2038"/>
        <v>0</v>
      </c>
      <c r="BY82" s="431">
        <f t="shared" si="2076"/>
        <v>0</v>
      </c>
      <c r="BZ82" s="432">
        <f t="shared" si="2077"/>
        <v>0</v>
      </c>
      <c r="CA82" s="138">
        <f t="shared" si="2078"/>
        <v>0</v>
      </c>
      <c r="CB82" s="433">
        <f t="shared" si="2042"/>
        <v>2150</v>
      </c>
      <c r="CC82" s="139">
        <f t="shared" si="2079"/>
        <v>0</v>
      </c>
      <c r="CD82" s="111">
        <f t="shared" si="2080"/>
        <v>0</v>
      </c>
      <c r="CE82" s="111"/>
      <c r="CF82" s="140"/>
      <c r="CG82" s="141">
        <f t="shared" si="2081"/>
        <v>0</v>
      </c>
      <c r="CH82" s="323">
        <f t="shared" si="2082"/>
        <v>0</v>
      </c>
      <c r="CI82" s="431">
        <f t="shared" si="2083"/>
        <v>0</v>
      </c>
      <c r="CJ82" s="432">
        <f t="shared" si="2084"/>
        <v>0</v>
      </c>
      <c r="CK82" s="138">
        <f t="shared" si="2085"/>
        <v>0</v>
      </c>
      <c r="CL82" s="433">
        <f t="shared" si="2086"/>
        <v>2150</v>
      </c>
      <c r="CM82" s="139">
        <f t="shared" si="2087"/>
        <v>0</v>
      </c>
      <c r="CN82" s="111">
        <f t="shared" si="2088"/>
        <v>0</v>
      </c>
      <c r="CO82" s="111"/>
      <c r="CP82" s="140"/>
      <c r="CQ82" s="141">
        <f t="shared" si="2089"/>
        <v>0</v>
      </c>
      <c r="CR82" s="323">
        <f t="shared" si="2082"/>
        <v>44</v>
      </c>
      <c r="CS82" s="431">
        <f t="shared" si="2090"/>
        <v>5.4519999999999999E-2</v>
      </c>
      <c r="CT82" s="432">
        <f t="shared" si="2091"/>
        <v>26.76</v>
      </c>
      <c r="CU82" s="138">
        <f t="shared" si="2092"/>
        <v>0.60818181999999998</v>
      </c>
      <c r="CV82" s="433">
        <f t="shared" si="2086"/>
        <v>2830</v>
      </c>
      <c r="CW82" s="139">
        <f t="shared" si="2093"/>
        <v>1721.15455</v>
      </c>
      <c r="CX82" s="111">
        <f t="shared" si="2094"/>
        <v>75730.8</v>
      </c>
      <c r="CY82" s="111"/>
      <c r="CZ82" s="140"/>
      <c r="DA82" s="141">
        <f t="shared" si="2095"/>
        <v>1.2853699999999999</v>
      </c>
      <c r="DB82" s="323">
        <f t="shared" si="2082"/>
        <v>0</v>
      </c>
      <c r="DC82" s="431">
        <f t="shared" si="2096"/>
        <v>0</v>
      </c>
      <c r="DD82" s="432">
        <f t="shared" si="2097"/>
        <v>0</v>
      </c>
      <c r="DE82" s="138">
        <f t="shared" si="2098"/>
        <v>0</v>
      </c>
      <c r="DF82" s="433">
        <f t="shared" si="2086"/>
        <v>2150</v>
      </c>
      <c r="DG82" s="139">
        <f t="shared" si="2099"/>
        <v>0</v>
      </c>
      <c r="DH82" s="111">
        <f t="shared" si="2100"/>
        <v>0</v>
      </c>
      <c r="DI82" s="111"/>
      <c r="DJ82" s="140"/>
      <c r="DK82" s="141">
        <f t="shared" si="2101"/>
        <v>0</v>
      </c>
      <c r="DL82" s="323">
        <f t="shared" si="2082"/>
        <v>146</v>
      </c>
      <c r="DM82" s="431">
        <f t="shared" si="2102"/>
        <v>0.38829999999999998</v>
      </c>
      <c r="DN82" s="432">
        <f t="shared" si="2103"/>
        <v>87.16</v>
      </c>
      <c r="DO82" s="138">
        <f t="shared" si="2104"/>
        <v>0.59698629999999997</v>
      </c>
      <c r="DP82" s="433">
        <f t="shared" si="2086"/>
        <v>2150</v>
      </c>
      <c r="DQ82" s="139">
        <f t="shared" si="2105"/>
        <v>1283.52055</v>
      </c>
      <c r="DR82" s="111">
        <f t="shared" si="2106"/>
        <v>187394</v>
      </c>
      <c r="DS82" s="111"/>
      <c r="DT82" s="140"/>
      <c r="DU82" s="141">
        <f t="shared" si="2107"/>
        <v>0.95853999999999995</v>
      </c>
      <c r="DV82" s="323">
        <f t="shared" si="2082"/>
        <v>23</v>
      </c>
      <c r="DW82" s="431">
        <f t="shared" si="2108"/>
        <v>2.9950000000000001E-2</v>
      </c>
      <c r="DX82" s="432">
        <f t="shared" si="2109"/>
        <v>9.32</v>
      </c>
      <c r="DY82" s="138">
        <f t="shared" si="2110"/>
        <v>0.40521739000000001</v>
      </c>
      <c r="DZ82" s="433">
        <f t="shared" si="2086"/>
        <v>2150</v>
      </c>
      <c r="EA82" s="139">
        <f t="shared" si="2111"/>
        <v>871.21739000000002</v>
      </c>
      <c r="EB82" s="111">
        <f t="shared" si="2112"/>
        <v>20038</v>
      </c>
      <c r="EC82" s="111"/>
      <c r="ED82" s="140"/>
      <c r="EE82" s="141">
        <f t="shared" si="2113"/>
        <v>0.65063000000000004</v>
      </c>
      <c r="EF82" s="323">
        <f t="shared" si="2082"/>
        <v>21</v>
      </c>
      <c r="EG82" s="431">
        <f t="shared" si="2114"/>
        <v>2.3460000000000002E-2</v>
      </c>
      <c r="EH82" s="432">
        <f t="shared" si="2115"/>
        <v>8.91</v>
      </c>
      <c r="EI82" s="138">
        <f t="shared" si="2116"/>
        <v>0.42428570999999998</v>
      </c>
      <c r="EJ82" s="433">
        <f t="shared" si="2086"/>
        <v>2830</v>
      </c>
      <c r="EK82" s="139">
        <f t="shared" si="2117"/>
        <v>1200.72856</v>
      </c>
      <c r="EL82" s="111">
        <f t="shared" si="2118"/>
        <v>25215.3</v>
      </c>
      <c r="EM82" s="111"/>
      <c r="EN82" s="140"/>
      <c r="EO82" s="141">
        <f t="shared" si="2119"/>
        <v>0.89671000000000001</v>
      </c>
      <c r="EP82" s="323">
        <f t="shared" si="2082"/>
        <v>0</v>
      </c>
      <c r="EQ82" s="431">
        <f t="shared" si="2120"/>
        <v>0</v>
      </c>
      <c r="ER82" s="432">
        <f t="shared" si="2121"/>
        <v>0</v>
      </c>
      <c r="ES82" s="138">
        <f t="shared" si="2122"/>
        <v>0</v>
      </c>
      <c r="ET82" s="433">
        <f t="shared" si="2086"/>
        <v>2830</v>
      </c>
      <c r="EU82" s="139">
        <f t="shared" si="2123"/>
        <v>0</v>
      </c>
      <c r="EV82" s="111">
        <f t="shared" si="2124"/>
        <v>0</v>
      </c>
      <c r="EW82" s="111"/>
      <c r="EX82" s="140"/>
      <c r="EY82" s="141">
        <f t="shared" si="2125"/>
        <v>0</v>
      </c>
      <c r="EZ82" s="323">
        <f t="shared" si="2126"/>
        <v>27</v>
      </c>
      <c r="FA82" s="431">
        <f t="shared" si="2127"/>
        <v>3.2070000000000001E-2</v>
      </c>
      <c r="FB82" s="432">
        <f t="shared" si="2128"/>
        <v>0</v>
      </c>
      <c r="FC82" s="138">
        <f t="shared" si="2129"/>
        <v>0</v>
      </c>
      <c r="FD82" s="433">
        <f t="shared" si="2130"/>
        <v>0</v>
      </c>
      <c r="FE82" s="139">
        <f t="shared" si="2131"/>
        <v>0</v>
      </c>
      <c r="FF82" s="111">
        <f t="shared" si="2132"/>
        <v>0</v>
      </c>
      <c r="FG82" s="111"/>
      <c r="FH82" s="140"/>
      <c r="FI82" s="141">
        <f t="shared" si="2133"/>
        <v>0</v>
      </c>
      <c r="FJ82" s="323">
        <f t="shared" si="2126"/>
        <v>0</v>
      </c>
      <c r="FK82" s="431">
        <f t="shared" si="2134"/>
        <v>0</v>
      </c>
      <c r="FL82" s="432">
        <f t="shared" si="2135"/>
        <v>0</v>
      </c>
      <c r="FM82" s="138">
        <f t="shared" si="2136"/>
        <v>0</v>
      </c>
      <c r="FN82" s="433">
        <f t="shared" si="2130"/>
        <v>2830</v>
      </c>
      <c r="FO82" s="139">
        <f t="shared" si="2137"/>
        <v>0</v>
      </c>
      <c r="FP82" s="111">
        <f t="shared" si="2138"/>
        <v>0</v>
      </c>
      <c r="FQ82" s="111"/>
      <c r="FR82" s="140"/>
      <c r="FS82" s="141">
        <f t="shared" si="2139"/>
        <v>0</v>
      </c>
      <c r="FT82" s="323">
        <f t="shared" si="2126"/>
        <v>26</v>
      </c>
      <c r="FU82" s="431">
        <f t="shared" si="2140"/>
        <v>3.601E-2</v>
      </c>
      <c r="FV82" s="432">
        <f t="shared" si="2141"/>
        <v>18.649999999999999</v>
      </c>
      <c r="FW82" s="138">
        <f t="shared" si="2142"/>
        <v>0.71730769000000005</v>
      </c>
      <c r="FX82" s="433">
        <f t="shared" si="2130"/>
        <v>2160.96</v>
      </c>
      <c r="FY82" s="139">
        <f t="shared" si="2143"/>
        <v>1550.07323</v>
      </c>
      <c r="FZ82" s="111">
        <f t="shared" si="2144"/>
        <v>40301.9</v>
      </c>
      <c r="GA82" s="111"/>
      <c r="GB82" s="140"/>
      <c r="GC82" s="141">
        <f t="shared" si="2145"/>
        <v>1.15761</v>
      </c>
      <c r="GD82" s="323">
        <f t="shared" si="2126"/>
        <v>39</v>
      </c>
      <c r="GE82" s="431">
        <f t="shared" si="2146"/>
        <v>7.9589999999999994E-2</v>
      </c>
      <c r="GF82" s="432">
        <f t="shared" si="2147"/>
        <v>0</v>
      </c>
      <c r="GG82" s="138">
        <f t="shared" si="2148"/>
        <v>0</v>
      </c>
      <c r="GH82" s="433">
        <f t="shared" si="2130"/>
        <v>0</v>
      </c>
      <c r="GI82" s="139">
        <f t="shared" si="2149"/>
        <v>0</v>
      </c>
      <c r="GJ82" s="111">
        <f t="shared" si="2150"/>
        <v>0</v>
      </c>
      <c r="GK82" s="111"/>
      <c r="GL82" s="140"/>
      <c r="GM82" s="141">
        <f t="shared" si="2151"/>
        <v>0</v>
      </c>
      <c r="GN82" s="323">
        <f t="shared" si="2126"/>
        <v>15</v>
      </c>
      <c r="GO82" s="431">
        <f t="shared" si="2152"/>
        <v>1.7610000000000001E-2</v>
      </c>
      <c r="GP82" s="432">
        <f t="shared" si="2153"/>
        <v>13.41</v>
      </c>
      <c r="GQ82" s="138">
        <f t="shared" si="2154"/>
        <v>0.89400000000000002</v>
      </c>
      <c r="GR82" s="433">
        <f t="shared" si="2130"/>
        <v>2150</v>
      </c>
      <c r="GS82" s="139">
        <f t="shared" si="2155"/>
        <v>1922.1</v>
      </c>
      <c r="GT82" s="111">
        <f t="shared" si="2156"/>
        <v>28831.5</v>
      </c>
      <c r="GU82" s="111"/>
      <c r="GV82" s="140"/>
      <c r="GW82" s="141">
        <f t="shared" si="2157"/>
        <v>1.43544</v>
      </c>
      <c r="GX82" s="323">
        <f t="shared" si="2126"/>
        <v>0</v>
      </c>
      <c r="GY82" s="431">
        <f t="shared" si="2158"/>
        <v>0</v>
      </c>
      <c r="GZ82" s="432">
        <f t="shared" si="2159"/>
        <v>0</v>
      </c>
      <c r="HA82" s="138">
        <f t="shared" si="2160"/>
        <v>0</v>
      </c>
      <c r="HB82" s="433">
        <f t="shared" si="2130"/>
        <v>2150</v>
      </c>
      <c r="HC82" s="139">
        <f t="shared" si="2161"/>
        <v>0</v>
      </c>
      <c r="HD82" s="111">
        <f t="shared" si="2162"/>
        <v>0</v>
      </c>
      <c r="HE82" s="111"/>
      <c r="HF82" s="140"/>
      <c r="HG82" s="141">
        <f t="shared" si="2163"/>
        <v>0</v>
      </c>
      <c r="HH82" s="323">
        <f t="shared" si="2126"/>
        <v>43</v>
      </c>
      <c r="HI82" s="431">
        <f t="shared" si="2164"/>
        <v>3.891E-2</v>
      </c>
      <c r="HJ82" s="432">
        <f t="shared" si="2165"/>
        <v>29.95</v>
      </c>
      <c r="HK82" s="138">
        <f t="shared" si="2166"/>
        <v>0.69651163000000005</v>
      </c>
      <c r="HL82" s="433">
        <f t="shared" si="2130"/>
        <v>2150</v>
      </c>
      <c r="HM82" s="139">
        <f t="shared" si="2167"/>
        <v>1497.5</v>
      </c>
      <c r="HN82" s="111">
        <f t="shared" si="2168"/>
        <v>64392.5</v>
      </c>
      <c r="HO82" s="111"/>
      <c r="HP82" s="140"/>
      <c r="HQ82" s="141">
        <f t="shared" si="2169"/>
        <v>1.1183399999999999</v>
      </c>
      <c r="HR82" s="323">
        <f t="shared" si="2170"/>
        <v>0</v>
      </c>
      <c r="HS82" s="431">
        <f t="shared" si="2171"/>
        <v>0</v>
      </c>
      <c r="HT82" s="432">
        <f t="shared" si="2172"/>
        <v>0</v>
      </c>
      <c r="HU82" s="138">
        <f t="shared" si="2173"/>
        <v>0</v>
      </c>
      <c r="HV82" s="433">
        <f t="shared" si="2174"/>
        <v>2830</v>
      </c>
      <c r="HW82" s="139">
        <f t="shared" si="2175"/>
        <v>0</v>
      </c>
      <c r="HX82" s="111">
        <f t="shared" si="2176"/>
        <v>0</v>
      </c>
      <c r="HY82" s="111"/>
      <c r="HZ82" s="140"/>
      <c r="IA82" s="141">
        <f t="shared" si="2177"/>
        <v>0</v>
      </c>
      <c r="IB82" s="323">
        <f t="shared" si="2170"/>
        <v>41</v>
      </c>
      <c r="IC82" s="431">
        <f t="shared" si="2178"/>
        <v>9.1109999999999997E-2</v>
      </c>
      <c r="ID82" s="432">
        <f t="shared" si="2179"/>
        <v>45.71</v>
      </c>
      <c r="IE82" s="138">
        <f t="shared" si="2180"/>
        <v>1.11487805</v>
      </c>
      <c r="IF82" s="433">
        <f t="shared" si="2174"/>
        <v>2830</v>
      </c>
      <c r="IG82" s="139">
        <f t="shared" si="2181"/>
        <v>3155.1048799999999</v>
      </c>
      <c r="IH82" s="111">
        <f t="shared" si="2182"/>
        <v>129359.3</v>
      </c>
      <c r="II82" s="111"/>
      <c r="IJ82" s="140"/>
      <c r="IK82" s="141">
        <f t="shared" si="2183"/>
        <v>2.3562599999999998</v>
      </c>
      <c r="IL82" s="323">
        <f t="shared" si="2170"/>
        <v>0</v>
      </c>
      <c r="IM82" s="431">
        <f t="shared" si="2184"/>
        <v>0</v>
      </c>
      <c r="IN82" s="432">
        <f t="shared" si="2185"/>
        <v>0</v>
      </c>
      <c r="IO82" s="138">
        <f t="shared" si="2186"/>
        <v>0</v>
      </c>
      <c r="IP82" s="433">
        <f t="shared" si="2174"/>
        <v>2150</v>
      </c>
      <c r="IQ82" s="139">
        <f t="shared" si="2187"/>
        <v>0</v>
      </c>
      <c r="IR82" s="111">
        <f t="shared" si="2188"/>
        <v>0</v>
      </c>
      <c r="IS82" s="111"/>
      <c r="IT82" s="140"/>
      <c r="IU82" s="141">
        <f t="shared" si="2189"/>
        <v>0</v>
      </c>
      <c r="IV82" s="323">
        <f t="shared" si="2170"/>
        <v>0</v>
      </c>
      <c r="IW82" s="431">
        <f t="shared" si="2190"/>
        <v>0</v>
      </c>
      <c r="IX82" s="432">
        <f t="shared" si="2191"/>
        <v>0</v>
      </c>
      <c r="IY82" s="138">
        <f t="shared" si="2192"/>
        <v>0</v>
      </c>
      <c r="IZ82" s="433">
        <f t="shared" si="2174"/>
        <v>2017.28</v>
      </c>
      <c r="JA82" s="139">
        <f t="shared" si="2193"/>
        <v>0</v>
      </c>
      <c r="JB82" s="111">
        <f t="shared" si="2194"/>
        <v>0</v>
      </c>
      <c r="JC82" s="111"/>
      <c r="JD82" s="140"/>
      <c r="JE82" s="141">
        <f t="shared" si="2195"/>
        <v>0</v>
      </c>
      <c r="JF82" s="323">
        <f t="shared" si="2170"/>
        <v>0</v>
      </c>
      <c r="JG82" s="431">
        <f t="shared" si="2196"/>
        <v>0</v>
      </c>
      <c r="JH82" s="432">
        <f t="shared" si="2197"/>
        <v>0</v>
      </c>
      <c r="JI82" s="138">
        <f t="shared" si="2198"/>
        <v>0</v>
      </c>
      <c r="JJ82" s="433">
        <f t="shared" si="2174"/>
        <v>2150</v>
      </c>
      <c r="JK82" s="139">
        <f t="shared" si="2199"/>
        <v>0</v>
      </c>
      <c r="JL82" s="111">
        <f t="shared" si="2200"/>
        <v>0</v>
      </c>
      <c r="JM82" s="111"/>
      <c r="JN82" s="140"/>
      <c r="JO82" s="141">
        <f t="shared" si="2201"/>
        <v>0</v>
      </c>
      <c r="JP82" s="323">
        <f t="shared" si="2170"/>
        <v>59</v>
      </c>
      <c r="JQ82" s="431">
        <f t="shared" si="2202"/>
        <v>4.6829999999999997E-2</v>
      </c>
      <c r="JR82" s="432">
        <f t="shared" si="2203"/>
        <v>38.24</v>
      </c>
      <c r="JS82" s="138">
        <f t="shared" si="2204"/>
        <v>0.64813558999999998</v>
      </c>
      <c r="JT82" s="433">
        <f t="shared" si="2174"/>
        <v>2150</v>
      </c>
      <c r="JU82" s="139">
        <f t="shared" si="2205"/>
        <v>1393.49152</v>
      </c>
      <c r="JV82" s="111">
        <f t="shared" si="2206"/>
        <v>82216</v>
      </c>
      <c r="JW82" s="111"/>
      <c r="JX82" s="140"/>
      <c r="JY82" s="141">
        <f t="shared" si="2207"/>
        <v>1.04067</v>
      </c>
      <c r="JZ82" s="323">
        <f t="shared" si="2170"/>
        <v>0</v>
      </c>
      <c r="KA82" s="431">
        <f t="shared" si="2208"/>
        <v>0</v>
      </c>
      <c r="KB82" s="432">
        <f t="shared" si="2209"/>
        <v>0</v>
      </c>
      <c r="KC82" s="138">
        <f t="shared" si="2210"/>
        <v>0</v>
      </c>
      <c r="KD82" s="433">
        <f t="shared" si="2174"/>
        <v>2017.28</v>
      </c>
      <c r="KE82" s="139">
        <f t="shared" si="2211"/>
        <v>0</v>
      </c>
      <c r="KF82" s="111">
        <f t="shared" si="2212"/>
        <v>0</v>
      </c>
      <c r="KG82" s="111"/>
      <c r="KH82" s="140"/>
      <c r="KI82" s="141">
        <f t="shared" si="2213"/>
        <v>0</v>
      </c>
      <c r="KJ82" s="323">
        <f t="shared" si="2214"/>
        <v>0</v>
      </c>
      <c r="KK82" s="431">
        <f t="shared" si="2215"/>
        <v>0</v>
      </c>
      <c r="KL82" s="432">
        <f t="shared" si="2216"/>
        <v>0</v>
      </c>
      <c r="KM82" s="138">
        <f t="shared" si="2217"/>
        <v>0</v>
      </c>
      <c r="KN82" s="433">
        <f t="shared" si="2218"/>
        <v>2150</v>
      </c>
      <c r="KO82" s="139">
        <f t="shared" si="2219"/>
        <v>0</v>
      </c>
      <c r="KP82" s="111">
        <f t="shared" si="2220"/>
        <v>0</v>
      </c>
      <c r="KQ82" s="111"/>
      <c r="KR82" s="140"/>
      <c r="KS82" s="141">
        <f t="shared" si="2221"/>
        <v>0</v>
      </c>
      <c r="KT82" s="323">
        <f t="shared" si="2214"/>
        <v>0</v>
      </c>
      <c r="KU82" s="431" t="e">
        <f t="shared" si="2222"/>
        <v>#DIV/0!</v>
      </c>
      <c r="KV82" s="432" t="e">
        <f t="shared" si="2223"/>
        <v>#DIV/0!</v>
      </c>
      <c r="KW82" s="138">
        <f t="shared" si="2224"/>
        <v>0</v>
      </c>
      <c r="KX82" s="433">
        <f t="shared" si="2218"/>
        <v>0</v>
      </c>
      <c r="KY82" s="139">
        <f t="shared" si="2225"/>
        <v>0</v>
      </c>
      <c r="KZ82" s="111">
        <f t="shared" si="2226"/>
        <v>0</v>
      </c>
      <c r="LA82" s="111"/>
      <c r="LB82" s="140"/>
      <c r="LC82" s="141">
        <f t="shared" si="2227"/>
        <v>0</v>
      </c>
      <c r="LD82" s="322">
        <f t="shared" si="2027"/>
        <v>540</v>
      </c>
      <c r="LE82" s="431">
        <f t="shared" si="2028"/>
        <v>2.035E-2</v>
      </c>
      <c r="LF82" s="432">
        <f t="shared" si="2029"/>
        <v>313.44</v>
      </c>
      <c r="LG82" s="138">
        <f t="shared" si="2030"/>
        <v>0.58044443999999995</v>
      </c>
      <c r="LH82" s="433">
        <f t="shared" si="2031"/>
        <v>2306.91</v>
      </c>
      <c r="LI82" s="139">
        <f t="shared" si="2032"/>
        <v>1339.0330799999999</v>
      </c>
      <c r="LJ82" s="111">
        <f t="shared" si="2033"/>
        <v>723077.86</v>
      </c>
      <c r="LK82" s="111"/>
      <c r="LL82" s="140"/>
    </row>
    <row r="83" spans="1:324" ht="17.25" customHeight="1">
      <c r="A83" s="612"/>
      <c r="B83" s="94" t="s">
        <v>744</v>
      </c>
      <c r="C83" s="12" t="s">
        <v>839</v>
      </c>
      <c r="D83" s="12" t="s">
        <v>419</v>
      </c>
      <c r="E83" s="4" t="s">
        <v>34</v>
      </c>
      <c r="F83" s="323">
        <f t="shared" si="2037"/>
        <v>0</v>
      </c>
      <c r="G83" s="431">
        <f t="shared" si="2034"/>
        <v>0</v>
      </c>
      <c r="H83" s="432">
        <f t="shared" si="2035"/>
        <v>0</v>
      </c>
      <c r="I83" s="138">
        <f t="shared" si="1808"/>
        <v>0</v>
      </c>
      <c r="J83" s="433">
        <f t="shared" si="2036"/>
        <v>2150</v>
      </c>
      <c r="K83" s="139">
        <f t="shared" si="1809"/>
        <v>0</v>
      </c>
      <c r="L83" s="111">
        <f t="shared" si="1810"/>
        <v>0</v>
      </c>
      <c r="M83" s="111"/>
      <c r="N83" s="140"/>
      <c r="O83" s="141" t="e">
        <f t="shared" si="1811"/>
        <v>#DIV/0!</v>
      </c>
      <c r="P83" s="323">
        <f t="shared" si="2038"/>
        <v>0</v>
      </c>
      <c r="Q83" s="431">
        <f t="shared" si="2039"/>
        <v>0</v>
      </c>
      <c r="R83" s="432">
        <f t="shared" si="2040"/>
        <v>0</v>
      </c>
      <c r="S83" s="138">
        <f t="shared" si="2041"/>
        <v>0</v>
      </c>
      <c r="T83" s="433">
        <f t="shared" si="2042"/>
        <v>2308.41</v>
      </c>
      <c r="U83" s="139">
        <f t="shared" si="2043"/>
        <v>0</v>
      </c>
      <c r="V83" s="111">
        <f t="shared" si="2044"/>
        <v>0</v>
      </c>
      <c r="W83" s="111"/>
      <c r="X83" s="140"/>
      <c r="Y83" s="141" t="e">
        <f t="shared" si="2045"/>
        <v>#DIV/0!</v>
      </c>
      <c r="Z83" s="323">
        <f t="shared" si="2038"/>
        <v>0</v>
      </c>
      <c r="AA83" s="431">
        <f t="shared" si="2046"/>
        <v>0</v>
      </c>
      <c r="AB83" s="432">
        <f t="shared" si="2047"/>
        <v>0</v>
      </c>
      <c r="AC83" s="138">
        <f t="shared" si="2048"/>
        <v>0</v>
      </c>
      <c r="AD83" s="433">
        <f t="shared" si="2042"/>
        <v>2150</v>
      </c>
      <c r="AE83" s="139">
        <f t="shared" si="2049"/>
        <v>0</v>
      </c>
      <c r="AF83" s="111">
        <f t="shared" si="2050"/>
        <v>0</v>
      </c>
      <c r="AG83" s="111"/>
      <c r="AH83" s="140"/>
      <c r="AI83" s="141" t="e">
        <f t="shared" si="2051"/>
        <v>#DIV/0!</v>
      </c>
      <c r="AJ83" s="323">
        <f t="shared" si="2038"/>
        <v>0</v>
      </c>
      <c r="AK83" s="431">
        <f t="shared" si="2052"/>
        <v>0</v>
      </c>
      <c r="AL83" s="432">
        <f t="shared" si="2053"/>
        <v>0</v>
      </c>
      <c r="AM83" s="138">
        <f t="shared" si="2054"/>
        <v>0</v>
      </c>
      <c r="AN83" s="433">
        <f t="shared" si="2042"/>
        <v>2150</v>
      </c>
      <c r="AO83" s="139">
        <f t="shared" si="2055"/>
        <v>0</v>
      </c>
      <c r="AP83" s="111">
        <f t="shared" si="2056"/>
        <v>0</v>
      </c>
      <c r="AQ83" s="111"/>
      <c r="AR83" s="140"/>
      <c r="AS83" s="141" t="e">
        <f t="shared" si="2057"/>
        <v>#DIV/0!</v>
      </c>
      <c r="AT83" s="323">
        <f t="shared" si="2038"/>
        <v>0</v>
      </c>
      <c r="AU83" s="431">
        <f t="shared" si="2058"/>
        <v>0</v>
      </c>
      <c r="AV83" s="432">
        <f t="shared" si="2059"/>
        <v>0</v>
      </c>
      <c r="AW83" s="138">
        <f t="shared" si="2060"/>
        <v>0</v>
      </c>
      <c r="AX83" s="433">
        <f t="shared" si="2042"/>
        <v>1908.38</v>
      </c>
      <c r="AY83" s="139">
        <f t="shared" si="2061"/>
        <v>0</v>
      </c>
      <c r="AZ83" s="111">
        <f t="shared" si="2062"/>
        <v>0</v>
      </c>
      <c r="BA83" s="111"/>
      <c r="BB83" s="140"/>
      <c r="BC83" s="141" t="e">
        <f t="shared" si="2063"/>
        <v>#DIV/0!</v>
      </c>
      <c r="BD83" s="323">
        <f t="shared" si="2038"/>
        <v>0</v>
      </c>
      <c r="BE83" s="431">
        <f t="shared" si="2064"/>
        <v>0</v>
      </c>
      <c r="BF83" s="432">
        <f t="shared" si="2065"/>
        <v>0</v>
      </c>
      <c r="BG83" s="138">
        <f t="shared" si="2066"/>
        <v>0</v>
      </c>
      <c r="BH83" s="433">
        <f t="shared" si="2042"/>
        <v>2830</v>
      </c>
      <c r="BI83" s="139">
        <f t="shared" si="2067"/>
        <v>0</v>
      </c>
      <c r="BJ83" s="111">
        <f t="shared" si="2068"/>
        <v>0</v>
      </c>
      <c r="BK83" s="111"/>
      <c r="BL83" s="140"/>
      <c r="BM83" s="141" t="e">
        <f t="shared" si="2069"/>
        <v>#DIV/0!</v>
      </c>
      <c r="BN83" s="323">
        <f t="shared" si="2038"/>
        <v>0</v>
      </c>
      <c r="BO83" s="431">
        <f t="shared" si="2070"/>
        <v>0</v>
      </c>
      <c r="BP83" s="432">
        <f t="shared" si="2071"/>
        <v>0</v>
      </c>
      <c r="BQ83" s="138">
        <f t="shared" si="2072"/>
        <v>0</v>
      </c>
      <c r="BR83" s="433">
        <f t="shared" si="2042"/>
        <v>2063.29</v>
      </c>
      <c r="BS83" s="139">
        <f t="shared" si="2073"/>
        <v>0</v>
      </c>
      <c r="BT83" s="111">
        <f t="shared" si="2074"/>
        <v>0</v>
      </c>
      <c r="BU83" s="111"/>
      <c r="BV83" s="140"/>
      <c r="BW83" s="141" t="e">
        <f t="shared" si="2075"/>
        <v>#DIV/0!</v>
      </c>
      <c r="BX83" s="323">
        <f t="shared" si="2038"/>
        <v>0</v>
      </c>
      <c r="BY83" s="431">
        <f t="shared" si="2076"/>
        <v>0</v>
      </c>
      <c r="BZ83" s="432">
        <f t="shared" si="2077"/>
        <v>0</v>
      </c>
      <c r="CA83" s="138">
        <f t="shared" si="2078"/>
        <v>0</v>
      </c>
      <c r="CB83" s="433">
        <f t="shared" si="2042"/>
        <v>2150</v>
      </c>
      <c r="CC83" s="139">
        <f t="shared" si="2079"/>
        <v>0</v>
      </c>
      <c r="CD83" s="111">
        <f t="shared" si="2080"/>
        <v>0</v>
      </c>
      <c r="CE83" s="111"/>
      <c r="CF83" s="140"/>
      <c r="CG83" s="141" t="e">
        <f t="shared" si="2081"/>
        <v>#DIV/0!</v>
      </c>
      <c r="CH83" s="323">
        <f t="shared" si="2082"/>
        <v>0</v>
      </c>
      <c r="CI83" s="431">
        <f t="shared" si="2083"/>
        <v>0</v>
      </c>
      <c r="CJ83" s="432">
        <f t="shared" si="2084"/>
        <v>0</v>
      </c>
      <c r="CK83" s="138">
        <f t="shared" si="2085"/>
        <v>0</v>
      </c>
      <c r="CL83" s="433">
        <f t="shared" si="2086"/>
        <v>2150</v>
      </c>
      <c r="CM83" s="139">
        <f t="shared" si="2087"/>
        <v>0</v>
      </c>
      <c r="CN83" s="111">
        <f t="shared" si="2088"/>
        <v>0</v>
      </c>
      <c r="CO83" s="111"/>
      <c r="CP83" s="140"/>
      <c r="CQ83" s="141" t="e">
        <f t="shared" si="2089"/>
        <v>#DIV/0!</v>
      </c>
      <c r="CR83" s="323">
        <f t="shared" si="2082"/>
        <v>0</v>
      </c>
      <c r="CS83" s="431">
        <f t="shared" si="2090"/>
        <v>0</v>
      </c>
      <c r="CT83" s="432">
        <f t="shared" si="2091"/>
        <v>0</v>
      </c>
      <c r="CU83" s="138">
        <f t="shared" si="2092"/>
        <v>0</v>
      </c>
      <c r="CV83" s="433">
        <f t="shared" si="2086"/>
        <v>2830</v>
      </c>
      <c r="CW83" s="139">
        <f t="shared" si="2093"/>
        <v>0</v>
      </c>
      <c r="CX83" s="111">
        <f t="shared" si="2094"/>
        <v>0</v>
      </c>
      <c r="CY83" s="111"/>
      <c r="CZ83" s="140"/>
      <c r="DA83" s="141" t="e">
        <f t="shared" si="2095"/>
        <v>#DIV/0!</v>
      </c>
      <c r="DB83" s="323">
        <f t="shared" si="2082"/>
        <v>0</v>
      </c>
      <c r="DC83" s="431">
        <f t="shared" si="2096"/>
        <v>0</v>
      </c>
      <c r="DD83" s="432">
        <f t="shared" si="2097"/>
        <v>0</v>
      </c>
      <c r="DE83" s="138">
        <f t="shared" si="2098"/>
        <v>0</v>
      </c>
      <c r="DF83" s="433">
        <f t="shared" si="2086"/>
        <v>2150</v>
      </c>
      <c r="DG83" s="139">
        <f t="shared" si="2099"/>
        <v>0</v>
      </c>
      <c r="DH83" s="111">
        <f t="shared" si="2100"/>
        <v>0</v>
      </c>
      <c r="DI83" s="111"/>
      <c r="DJ83" s="140"/>
      <c r="DK83" s="141" t="e">
        <f t="shared" si="2101"/>
        <v>#DIV/0!</v>
      </c>
      <c r="DL83" s="323">
        <f t="shared" si="2082"/>
        <v>0</v>
      </c>
      <c r="DM83" s="431">
        <f t="shared" si="2102"/>
        <v>0</v>
      </c>
      <c r="DN83" s="432">
        <f t="shared" si="2103"/>
        <v>0</v>
      </c>
      <c r="DO83" s="138">
        <f t="shared" si="2104"/>
        <v>0</v>
      </c>
      <c r="DP83" s="433">
        <f t="shared" si="2086"/>
        <v>2150</v>
      </c>
      <c r="DQ83" s="139">
        <f t="shared" si="2105"/>
        <v>0</v>
      </c>
      <c r="DR83" s="111">
        <f t="shared" si="2106"/>
        <v>0</v>
      </c>
      <c r="DS83" s="111"/>
      <c r="DT83" s="140"/>
      <c r="DU83" s="141" t="e">
        <f t="shared" si="2107"/>
        <v>#DIV/0!</v>
      </c>
      <c r="DV83" s="323">
        <f t="shared" si="2082"/>
        <v>0</v>
      </c>
      <c r="DW83" s="431">
        <f t="shared" si="2108"/>
        <v>0</v>
      </c>
      <c r="DX83" s="432">
        <f t="shared" si="2109"/>
        <v>0</v>
      </c>
      <c r="DY83" s="138">
        <f t="shared" si="2110"/>
        <v>0</v>
      </c>
      <c r="DZ83" s="433">
        <f t="shared" si="2086"/>
        <v>2150</v>
      </c>
      <c r="EA83" s="139">
        <f t="shared" si="2111"/>
        <v>0</v>
      </c>
      <c r="EB83" s="111">
        <f t="shared" si="2112"/>
        <v>0</v>
      </c>
      <c r="EC83" s="111"/>
      <c r="ED83" s="140"/>
      <c r="EE83" s="141" t="e">
        <f t="shared" si="2113"/>
        <v>#DIV/0!</v>
      </c>
      <c r="EF83" s="323">
        <f t="shared" si="2082"/>
        <v>0</v>
      </c>
      <c r="EG83" s="431">
        <f t="shared" si="2114"/>
        <v>0</v>
      </c>
      <c r="EH83" s="432">
        <f t="shared" si="2115"/>
        <v>0</v>
      </c>
      <c r="EI83" s="138">
        <f t="shared" si="2116"/>
        <v>0</v>
      </c>
      <c r="EJ83" s="433">
        <f t="shared" si="2086"/>
        <v>2830</v>
      </c>
      <c r="EK83" s="139">
        <f t="shared" si="2117"/>
        <v>0</v>
      </c>
      <c r="EL83" s="111">
        <f t="shared" si="2118"/>
        <v>0</v>
      </c>
      <c r="EM83" s="111"/>
      <c r="EN83" s="140"/>
      <c r="EO83" s="141" t="e">
        <f t="shared" si="2119"/>
        <v>#DIV/0!</v>
      </c>
      <c r="EP83" s="323">
        <f t="shared" si="2082"/>
        <v>0</v>
      </c>
      <c r="EQ83" s="431">
        <f t="shared" si="2120"/>
        <v>0</v>
      </c>
      <c r="ER83" s="432">
        <f t="shared" si="2121"/>
        <v>0</v>
      </c>
      <c r="ES83" s="138">
        <f t="shared" si="2122"/>
        <v>0</v>
      </c>
      <c r="ET83" s="433">
        <f t="shared" si="2086"/>
        <v>2830</v>
      </c>
      <c r="EU83" s="139">
        <f t="shared" si="2123"/>
        <v>0</v>
      </c>
      <c r="EV83" s="111">
        <f t="shared" si="2124"/>
        <v>0</v>
      </c>
      <c r="EW83" s="111"/>
      <c r="EX83" s="140"/>
      <c r="EY83" s="141" t="e">
        <f t="shared" si="2125"/>
        <v>#DIV/0!</v>
      </c>
      <c r="EZ83" s="323">
        <f t="shared" si="2126"/>
        <v>0</v>
      </c>
      <c r="FA83" s="431">
        <f t="shared" si="2127"/>
        <v>0</v>
      </c>
      <c r="FB83" s="432">
        <f t="shared" si="2128"/>
        <v>0</v>
      </c>
      <c r="FC83" s="138">
        <f t="shared" si="2129"/>
        <v>0</v>
      </c>
      <c r="FD83" s="433">
        <f t="shared" si="2130"/>
        <v>0</v>
      </c>
      <c r="FE83" s="139">
        <f t="shared" si="2131"/>
        <v>0</v>
      </c>
      <c r="FF83" s="111">
        <f t="shared" si="2132"/>
        <v>0</v>
      </c>
      <c r="FG83" s="111"/>
      <c r="FH83" s="140"/>
      <c r="FI83" s="141" t="e">
        <f t="shared" si="2133"/>
        <v>#DIV/0!</v>
      </c>
      <c r="FJ83" s="323">
        <f t="shared" si="2126"/>
        <v>0</v>
      </c>
      <c r="FK83" s="431">
        <f t="shared" si="2134"/>
        <v>0</v>
      </c>
      <c r="FL83" s="432">
        <f t="shared" si="2135"/>
        <v>0</v>
      </c>
      <c r="FM83" s="138">
        <f t="shared" si="2136"/>
        <v>0</v>
      </c>
      <c r="FN83" s="433">
        <f t="shared" si="2130"/>
        <v>2830</v>
      </c>
      <c r="FO83" s="139">
        <f t="shared" si="2137"/>
        <v>0</v>
      </c>
      <c r="FP83" s="111">
        <f t="shared" si="2138"/>
        <v>0</v>
      </c>
      <c r="FQ83" s="111"/>
      <c r="FR83" s="140"/>
      <c r="FS83" s="141" t="e">
        <f t="shared" si="2139"/>
        <v>#DIV/0!</v>
      </c>
      <c r="FT83" s="323">
        <f t="shared" si="2126"/>
        <v>0</v>
      </c>
      <c r="FU83" s="431">
        <f t="shared" si="2140"/>
        <v>0</v>
      </c>
      <c r="FV83" s="432">
        <f t="shared" si="2141"/>
        <v>0</v>
      </c>
      <c r="FW83" s="138">
        <f t="shared" si="2142"/>
        <v>0</v>
      </c>
      <c r="FX83" s="433">
        <f t="shared" si="2130"/>
        <v>2160.96</v>
      </c>
      <c r="FY83" s="139">
        <f t="shared" si="2143"/>
        <v>0</v>
      </c>
      <c r="FZ83" s="111">
        <f t="shared" si="2144"/>
        <v>0</v>
      </c>
      <c r="GA83" s="111"/>
      <c r="GB83" s="140"/>
      <c r="GC83" s="141" t="e">
        <f t="shared" si="2145"/>
        <v>#DIV/0!</v>
      </c>
      <c r="GD83" s="323">
        <f t="shared" si="2126"/>
        <v>0</v>
      </c>
      <c r="GE83" s="431">
        <f t="shared" si="2146"/>
        <v>0</v>
      </c>
      <c r="GF83" s="432">
        <f t="shared" si="2147"/>
        <v>0</v>
      </c>
      <c r="GG83" s="138">
        <f t="shared" si="2148"/>
        <v>0</v>
      </c>
      <c r="GH83" s="433">
        <f t="shared" si="2130"/>
        <v>0</v>
      </c>
      <c r="GI83" s="139">
        <f t="shared" si="2149"/>
        <v>0</v>
      </c>
      <c r="GJ83" s="111">
        <f t="shared" si="2150"/>
        <v>0</v>
      </c>
      <c r="GK83" s="111"/>
      <c r="GL83" s="140"/>
      <c r="GM83" s="141" t="e">
        <f t="shared" si="2151"/>
        <v>#DIV/0!</v>
      </c>
      <c r="GN83" s="323">
        <f t="shared" si="2126"/>
        <v>0</v>
      </c>
      <c r="GO83" s="431">
        <f t="shared" si="2152"/>
        <v>0</v>
      </c>
      <c r="GP83" s="432">
        <f t="shared" si="2153"/>
        <v>0</v>
      </c>
      <c r="GQ83" s="138">
        <f t="shared" si="2154"/>
        <v>0</v>
      </c>
      <c r="GR83" s="433">
        <f t="shared" si="2130"/>
        <v>2150</v>
      </c>
      <c r="GS83" s="139">
        <f t="shared" si="2155"/>
        <v>0</v>
      </c>
      <c r="GT83" s="111">
        <f t="shared" si="2156"/>
        <v>0</v>
      </c>
      <c r="GU83" s="111"/>
      <c r="GV83" s="140"/>
      <c r="GW83" s="141" t="e">
        <f t="shared" si="2157"/>
        <v>#DIV/0!</v>
      </c>
      <c r="GX83" s="323">
        <f t="shared" si="2126"/>
        <v>0</v>
      </c>
      <c r="GY83" s="431">
        <f t="shared" si="2158"/>
        <v>0</v>
      </c>
      <c r="GZ83" s="432">
        <f t="shared" si="2159"/>
        <v>0</v>
      </c>
      <c r="HA83" s="138">
        <f t="shared" si="2160"/>
        <v>0</v>
      </c>
      <c r="HB83" s="433">
        <f t="shared" si="2130"/>
        <v>2150</v>
      </c>
      <c r="HC83" s="139">
        <f t="shared" si="2161"/>
        <v>0</v>
      </c>
      <c r="HD83" s="111">
        <f t="shared" si="2162"/>
        <v>0</v>
      </c>
      <c r="HE83" s="111"/>
      <c r="HF83" s="140"/>
      <c r="HG83" s="141" t="e">
        <f t="shared" si="2163"/>
        <v>#DIV/0!</v>
      </c>
      <c r="HH83" s="323">
        <f t="shared" si="2126"/>
        <v>0</v>
      </c>
      <c r="HI83" s="431">
        <f t="shared" si="2164"/>
        <v>0</v>
      </c>
      <c r="HJ83" s="432">
        <f t="shared" si="2165"/>
        <v>0</v>
      </c>
      <c r="HK83" s="138">
        <f t="shared" si="2166"/>
        <v>0</v>
      </c>
      <c r="HL83" s="433">
        <f t="shared" si="2130"/>
        <v>2150</v>
      </c>
      <c r="HM83" s="139">
        <f t="shared" si="2167"/>
        <v>0</v>
      </c>
      <c r="HN83" s="111">
        <f t="shared" si="2168"/>
        <v>0</v>
      </c>
      <c r="HO83" s="111"/>
      <c r="HP83" s="140"/>
      <c r="HQ83" s="141" t="e">
        <f t="shared" si="2169"/>
        <v>#DIV/0!</v>
      </c>
      <c r="HR83" s="323">
        <f t="shared" si="2170"/>
        <v>0</v>
      </c>
      <c r="HS83" s="431">
        <f t="shared" si="2171"/>
        <v>0</v>
      </c>
      <c r="HT83" s="432">
        <f t="shared" si="2172"/>
        <v>0</v>
      </c>
      <c r="HU83" s="138">
        <f t="shared" si="2173"/>
        <v>0</v>
      </c>
      <c r="HV83" s="433">
        <f t="shared" si="2174"/>
        <v>2830</v>
      </c>
      <c r="HW83" s="139">
        <f t="shared" si="2175"/>
        <v>0</v>
      </c>
      <c r="HX83" s="111">
        <f t="shared" si="2176"/>
        <v>0</v>
      </c>
      <c r="HY83" s="111"/>
      <c r="HZ83" s="140"/>
      <c r="IA83" s="141" t="e">
        <f t="shared" si="2177"/>
        <v>#DIV/0!</v>
      </c>
      <c r="IB83" s="323">
        <f t="shared" si="2170"/>
        <v>0</v>
      </c>
      <c r="IC83" s="431">
        <f t="shared" si="2178"/>
        <v>0</v>
      </c>
      <c r="ID83" s="432">
        <f t="shared" si="2179"/>
        <v>0</v>
      </c>
      <c r="IE83" s="138">
        <f t="shared" si="2180"/>
        <v>0</v>
      </c>
      <c r="IF83" s="433">
        <f t="shared" si="2174"/>
        <v>2830</v>
      </c>
      <c r="IG83" s="139">
        <f t="shared" si="2181"/>
        <v>0</v>
      </c>
      <c r="IH83" s="111">
        <f t="shared" si="2182"/>
        <v>0</v>
      </c>
      <c r="II83" s="111"/>
      <c r="IJ83" s="140"/>
      <c r="IK83" s="141" t="e">
        <f t="shared" si="2183"/>
        <v>#DIV/0!</v>
      </c>
      <c r="IL83" s="323">
        <f t="shared" si="2170"/>
        <v>0</v>
      </c>
      <c r="IM83" s="431">
        <f t="shared" si="2184"/>
        <v>0</v>
      </c>
      <c r="IN83" s="432">
        <f t="shared" si="2185"/>
        <v>0</v>
      </c>
      <c r="IO83" s="138">
        <f t="shared" si="2186"/>
        <v>0</v>
      </c>
      <c r="IP83" s="433">
        <f t="shared" si="2174"/>
        <v>2150</v>
      </c>
      <c r="IQ83" s="139">
        <f t="shared" si="2187"/>
        <v>0</v>
      </c>
      <c r="IR83" s="111">
        <f t="shared" si="2188"/>
        <v>0</v>
      </c>
      <c r="IS83" s="111"/>
      <c r="IT83" s="140"/>
      <c r="IU83" s="141" t="e">
        <f t="shared" si="2189"/>
        <v>#DIV/0!</v>
      </c>
      <c r="IV83" s="323">
        <f t="shared" si="2170"/>
        <v>0</v>
      </c>
      <c r="IW83" s="431">
        <f t="shared" si="2190"/>
        <v>0</v>
      </c>
      <c r="IX83" s="432">
        <f t="shared" si="2191"/>
        <v>0</v>
      </c>
      <c r="IY83" s="138">
        <f t="shared" si="2192"/>
        <v>0</v>
      </c>
      <c r="IZ83" s="433">
        <f t="shared" si="2174"/>
        <v>2017.28</v>
      </c>
      <c r="JA83" s="139">
        <f t="shared" si="2193"/>
        <v>0</v>
      </c>
      <c r="JB83" s="111">
        <f t="shared" si="2194"/>
        <v>0</v>
      </c>
      <c r="JC83" s="111"/>
      <c r="JD83" s="140"/>
      <c r="JE83" s="141" t="e">
        <f t="shared" si="2195"/>
        <v>#DIV/0!</v>
      </c>
      <c r="JF83" s="323">
        <f t="shared" si="2170"/>
        <v>0</v>
      </c>
      <c r="JG83" s="431">
        <f t="shared" si="2196"/>
        <v>0</v>
      </c>
      <c r="JH83" s="432">
        <f t="shared" si="2197"/>
        <v>0</v>
      </c>
      <c r="JI83" s="138">
        <f t="shared" si="2198"/>
        <v>0</v>
      </c>
      <c r="JJ83" s="433">
        <f t="shared" si="2174"/>
        <v>2150</v>
      </c>
      <c r="JK83" s="139">
        <f t="shared" si="2199"/>
        <v>0</v>
      </c>
      <c r="JL83" s="111">
        <f t="shared" si="2200"/>
        <v>0</v>
      </c>
      <c r="JM83" s="111"/>
      <c r="JN83" s="140"/>
      <c r="JO83" s="141" t="e">
        <f t="shared" si="2201"/>
        <v>#DIV/0!</v>
      </c>
      <c r="JP83" s="323">
        <f t="shared" si="2170"/>
        <v>0</v>
      </c>
      <c r="JQ83" s="431">
        <f t="shared" si="2202"/>
        <v>0</v>
      </c>
      <c r="JR83" s="432">
        <f t="shared" si="2203"/>
        <v>0</v>
      </c>
      <c r="JS83" s="138">
        <f t="shared" si="2204"/>
        <v>0</v>
      </c>
      <c r="JT83" s="433">
        <f t="shared" si="2174"/>
        <v>2150</v>
      </c>
      <c r="JU83" s="139">
        <f t="shared" si="2205"/>
        <v>0</v>
      </c>
      <c r="JV83" s="111">
        <f t="shared" si="2206"/>
        <v>0</v>
      </c>
      <c r="JW83" s="111"/>
      <c r="JX83" s="140"/>
      <c r="JY83" s="141" t="e">
        <f t="shared" si="2207"/>
        <v>#DIV/0!</v>
      </c>
      <c r="JZ83" s="323">
        <f t="shared" si="2170"/>
        <v>0</v>
      </c>
      <c r="KA83" s="431">
        <f t="shared" si="2208"/>
        <v>0</v>
      </c>
      <c r="KB83" s="432">
        <f t="shared" si="2209"/>
        <v>0</v>
      </c>
      <c r="KC83" s="138">
        <f t="shared" si="2210"/>
        <v>0</v>
      </c>
      <c r="KD83" s="433">
        <f t="shared" si="2174"/>
        <v>2017.28</v>
      </c>
      <c r="KE83" s="139">
        <f t="shared" si="2211"/>
        <v>0</v>
      </c>
      <c r="KF83" s="111">
        <f t="shared" si="2212"/>
        <v>0</v>
      </c>
      <c r="KG83" s="111"/>
      <c r="KH83" s="140"/>
      <c r="KI83" s="141" t="e">
        <f t="shared" si="2213"/>
        <v>#DIV/0!</v>
      </c>
      <c r="KJ83" s="323">
        <f t="shared" si="2214"/>
        <v>0</v>
      </c>
      <c r="KK83" s="431">
        <f t="shared" si="2215"/>
        <v>0</v>
      </c>
      <c r="KL83" s="432">
        <f t="shared" si="2216"/>
        <v>0</v>
      </c>
      <c r="KM83" s="138">
        <f t="shared" si="2217"/>
        <v>0</v>
      </c>
      <c r="KN83" s="433">
        <f t="shared" si="2218"/>
        <v>2150</v>
      </c>
      <c r="KO83" s="139">
        <f t="shared" si="2219"/>
        <v>0</v>
      </c>
      <c r="KP83" s="111">
        <f t="shared" si="2220"/>
        <v>0</v>
      </c>
      <c r="KQ83" s="111"/>
      <c r="KR83" s="140"/>
      <c r="KS83" s="141" t="e">
        <f t="shared" si="2221"/>
        <v>#DIV/0!</v>
      </c>
      <c r="KT83" s="323">
        <f t="shared" si="2214"/>
        <v>0</v>
      </c>
      <c r="KU83" s="431" t="e">
        <f t="shared" si="2222"/>
        <v>#DIV/0!</v>
      </c>
      <c r="KV83" s="432" t="e">
        <f t="shared" si="2223"/>
        <v>#DIV/0!</v>
      </c>
      <c r="KW83" s="138">
        <f t="shared" si="2224"/>
        <v>0</v>
      </c>
      <c r="KX83" s="433">
        <f t="shared" si="2218"/>
        <v>0</v>
      </c>
      <c r="KY83" s="139">
        <f t="shared" si="2225"/>
        <v>0</v>
      </c>
      <c r="KZ83" s="111">
        <f t="shared" si="2226"/>
        <v>0</v>
      </c>
      <c r="LA83" s="111"/>
      <c r="LB83" s="140"/>
      <c r="LC83" s="141" t="e">
        <f t="shared" si="2227"/>
        <v>#DIV/0!</v>
      </c>
      <c r="LD83" s="322">
        <f t="shared" si="2027"/>
        <v>0</v>
      </c>
      <c r="LE83" s="431">
        <f t="shared" si="2028"/>
        <v>0</v>
      </c>
      <c r="LF83" s="432">
        <f t="shared" si="2029"/>
        <v>0</v>
      </c>
      <c r="LG83" s="138">
        <f t="shared" si="2030"/>
        <v>0</v>
      </c>
      <c r="LH83" s="433">
        <f t="shared" si="2031"/>
        <v>2306.91</v>
      </c>
      <c r="LI83" s="139">
        <f t="shared" si="2032"/>
        <v>0</v>
      </c>
      <c r="LJ83" s="111">
        <f t="shared" si="2033"/>
        <v>0</v>
      </c>
      <c r="LK83" s="111"/>
      <c r="LL83" s="140"/>
    </row>
    <row r="84" spans="1:324" ht="17.25" customHeight="1">
      <c r="A84" s="612"/>
      <c r="B84" s="69" t="s">
        <v>731</v>
      </c>
      <c r="C84" s="12" t="s">
        <v>840</v>
      </c>
      <c r="D84" s="12" t="s">
        <v>422</v>
      </c>
      <c r="E84" s="4" t="s">
        <v>34</v>
      </c>
      <c r="F84" s="323">
        <f t="shared" si="2037"/>
        <v>1</v>
      </c>
      <c r="G84" s="431">
        <f t="shared" si="2034"/>
        <v>1.6100000000000001E-3</v>
      </c>
      <c r="H84" s="432">
        <f t="shared" si="2035"/>
        <v>0.4</v>
      </c>
      <c r="I84" s="138">
        <f t="shared" si="1808"/>
        <v>0.4</v>
      </c>
      <c r="J84" s="433">
        <f t="shared" si="2036"/>
        <v>2150</v>
      </c>
      <c r="K84" s="139">
        <f t="shared" si="1809"/>
        <v>860</v>
      </c>
      <c r="L84" s="111">
        <f t="shared" si="1810"/>
        <v>860</v>
      </c>
      <c r="M84" s="111"/>
      <c r="N84" s="140"/>
      <c r="O84" s="141">
        <f t="shared" si="1811"/>
        <v>0.64244000000000001</v>
      </c>
      <c r="P84" s="323">
        <f t="shared" si="2038"/>
        <v>1</v>
      </c>
      <c r="Q84" s="431">
        <f t="shared" si="2039"/>
        <v>9.2000000000000003E-4</v>
      </c>
      <c r="R84" s="432">
        <f t="shared" si="2040"/>
        <v>0.6</v>
      </c>
      <c r="S84" s="138">
        <f t="shared" si="2041"/>
        <v>0.6</v>
      </c>
      <c r="T84" s="433">
        <f t="shared" si="2042"/>
        <v>2308.41</v>
      </c>
      <c r="U84" s="139">
        <f t="shared" si="2043"/>
        <v>1385.046</v>
      </c>
      <c r="V84" s="111">
        <f t="shared" si="2044"/>
        <v>1385.05</v>
      </c>
      <c r="W84" s="111"/>
      <c r="X84" s="140"/>
      <c r="Y84" s="141">
        <f t="shared" si="2045"/>
        <v>1.03467</v>
      </c>
      <c r="Z84" s="323">
        <f t="shared" si="2038"/>
        <v>1</v>
      </c>
      <c r="AA84" s="431">
        <f t="shared" si="2046"/>
        <v>1.2099999999999999E-3</v>
      </c>
      <c r="AB84" s="432">
        <f t="shared" si="2047"/>
        <v>0.48</v>
      </c>
      <c r="AC84" s="138">
        <f t="shared" si="2048"/>
        <v>0.48</v>
      </c>
      <c r="AD84" s="433">
        <f t="shared" si="2042"/>
        <v>2150</v>
      </c>
      <c r="AE84" s="139">
        <f t="shared" si="2049"/>
        <v>1032</v>
      </c>
      <c r="AF84" s="111">
        <f t="shared" si="2050"/>
        <v>1032</v>
      </c>
      <c r="AG84" s="111"/>
      <c r="AH84" s="140"/>
      <c r="AI84" s="141">
        <f t="shared" si="2051"/>
        <v>0.77093</v>
      </c>
      <c r="AJ84" s="323">
        <f t="shared" si="2038"/>
        <v>2</v>
      </c>
      <c r="AK84" s="431">
        <f t="shared" si="2052"/>
        <v>3.1199999999999999E-3</v>
      </c>
      <c r="AL84" s="432">
        <f t="shared" si="2053"/>
        <v>1.1299999999999999</v>
      </c>
      <c r="AM84" s="138">
        <f t="shared" si="2054"/>
        <v>0.56499999999999995</v>
      </c>
      <c r="AN84" s="433">
        <f t="shared" si="2042"/>
        <v>2150</v>
      </c>
      <c r="AO84" s="139">
        <f t="shared" si="2055"/>
        <v>1214.75</v>
      </c>
      <c r="AP84" s="111">
        <f t="shared" si="2056"/>
        <v>2429.5</v>
      </c>
      <c r="AQ84" s="111"/>
      <c r="AR84" s="140"/>
      <c r="AS84" s="141">
        <f t="shared" si="2057"/>
        <v>0.90744999999999998</v>
      </c>
      <c r="AT84" s="323">
        <f t="shared" si="2038"/>
        <v>3</v>
      </c>
      <c r="AU84" s="431">
        <f t="shared" si="2058"/>
        <v>3.14E-3</v>
      </c>
      <c r="AV84" s="432">
        <f t="shared" si="2059"/>
        <v>1.34</v>
      </c>
      <c r="AW84" s="138">
        <f t="shared" si="2060"/>
        <v>0.44666666999999999</v>
      </c>
      <c r="AX84" s="433">
        <f t="shared" si="2042"/>
        <v>1908.38</v>
      </c>
      <c r="AY84" s="139">
        <f t="shared" si="2061"/>
        <v>852.40974000000006</v>
      </c>
      <c r="AZ84" s="111">
        <f t="shared" si="2062"/>
        <v>2557.23</v>
      </c>
      <c r="BA84" s="111"/>
      <c r="BB84" s="140"/>
      <c r="BC84" s="141">
        <f t="shared" si="2063"/>
        <v>0.63676999999999995</v>
      </c>
      <c r="BD84" s="323">
        <f t="shared" si="2038"/>
        <v>1</v>
      </c>
      <c r="BE84" s="431">
        <f t="shared" si="2064"/>
        <v>1.4E-3</v>
      </c>
      <c r="BF84" s="432">
        <f t="shared" si="2065"/>
        <v>0.46</v>
      </c>
      <c r="BG84" s="138">
        <f t="shared" si="2066"/>
        <v>0.46</v>
      </c>
      <c r="BH84" s="433">
        <f t="shared" si="2042"/>
        <v>2830</v>
      </c>
      <c r="BI84" s="139">
        <f t="shared" si="2067"/>
        <v>1301.8</v>
      </c>
      <c r="BJ84" s="111">
        <f t="shared" si="2068"/>
        <v>1301.8</v>
      </c>
      <c r="BK84" s="111"/>
      <c r="BL84" s="140"/>
      <c r="BM84" s="141">
        <f t="shared" si="2069"/>
        <v>0.97248000000000001</v>
      </c>
      <c r="BN84" s="323">
        <f t="shared" si="2038"/>
        <v>3</v>
      </c>
      <c r="BO84" s="431">
        <f t="shared" si="2070"/>
        <v>4.3699999999999998E-3</v>
      </c>
      <c r="BP84" s="432">
        <f t="shared" si="2071"/>
        <v>1.6</v>
      </c>
      <c r="BQ84" s="138">
        <f t="shared" si="2072"/>
        <v>0.53333333000000005</v>
      </c>
      <c r="BR84" s="433">
        <f t="shared" si="2042"/>
        <v>2063.29</v>
      </c>
      <c r="BS84" s="139">
        <f t="shared" si="2073"/>
        <v>1100.4213299999999</v>
      </c>
      <c r="BT84" s="111">
        <f t="shared" si="2074"/>
        <v>3301.26</v>
      </c>
      <c r="BU84" s="111"/>
      <c r="BV84" s="140"/>
      <c r="BW84" s="141">
        <f t="shared" si="2075"/>
        <v>0.82203999999999999</v>
      </c>
      <c r="BX84" s="323">
        <f t="shared" si="2038"/>
        <v>0</v>
      </c>
      <c r="BY84" s="431">
        <f t="shared" si="2076"/>
        <v>0</v>
      </c>
      <c r="BZ84" s="432">
        <f t="shared" si="2077"/>
        <v>0</v>
      </c>
      <c r="CA84" s="138">
        <f t="shared" si="2078"/>
        <v>0</v>
      </c>
      <c r="CB84" s="433">
        <f t="shared" si="2042"/>
        <v>2150</v>
      </c>
      <c r="CC84" s="139">
        <f t="shared" si="2079"/>
        <v>0</v>
      </c>
      <c r="CD84" s="111">
        <f t="shared" si="2080"/>
        <v>0</v>
      </c>
      <c r="CE84" s="111"/>
      <c r="CF84" s="140"/>
      <c r="CG84" s="141">
        <f t="shared" si="2081"/>
        <v>0</v>
      </c>
      <c r="CH84" s="323">
        <f t="shared" si="2082"/>
        <v>1</v>
      </c>
      <c r="CI84" s="431">
        <f t="shared" si="2083"/>
        <v>1E-3</v>
      </c>
      <c r="CJ84" s="432">
        <f t="shared" si="2084"/>
        <v>0.47</v>
      </c>
      <c r="CK84" s="138">
        <f t="shared" si="2085"/>
        <v>0.47</v>
      </c>
      <c r="CL84" s="433">
        <f t="shared" si="2086"/>
        <v>2150</v>
      </c>
      <c r="CM84" s="139">
        <f t="shared" si="2087"/>
        <v>1010.5</v>
      </c>
      <c r="CN84" s="111">
        <f t="shared" si="2088"/>
        <v>1010.5</v>
      </c>
      <c r="CO84" s="111"/>
      <c r="CP84" s="140"/>
      <c r="CQ84" s="141">
        <f t="shared" si="2089"/>
        <v>0.75487000000000004</v>
      </c>
      <c r="CR84" s="323">
        <f t="shared" si="2082"/>
        <v>3</v>
      </c>
      <c r="CS84" s="431">
        <f t="shared" si="2090"/>
        <v>3.7200000000000002E-3</v>
      </c>
      <c r="CT84" s="432">
        <f t="shared" si="2091"/>
        <v>1.83</v>
      </c>
      <c r="CU84" s="138">
        <f t="shared" si="2092"/>
        <v>0.61</v>
      </c>
      <c r="CV84" s="433">
        <f t="shared" si="2086"/>
        <v>2830</v>
      </c>
      <c r="CW84" s="139">
        <f t="shared" si="2093"/>
        <v>1726.3</v>
      </c>
      <c r="CX84" s="111">
        <f t="shared" si="2094"/>
        <v>5178.8999999999996</v>
      </c>
      <c r="CY84" s="111"/>
      <c r="CZ84" s="140"/>
      <c r="DA84" s="141">
        <f t="shared" si="2095"/>
        <v>1.28959</v>
      </c>
      <c r="DB84" s="323">
        <f t="shared" si="2082"/>
        <v>1</v>
      </c>
      <c r="DC84" s="431">
        <f t="shared" si="2096"/>
        <v>1.17E-3</v>
      </c>
      <c r="DD84" s="432">
        <f t="shared" si="2097"/>
        <v>0.7</v>
      </c>
      <c r="DE84" s="138">
        <f t="shared" si="2098"/>
        <v>0.7</v>
      </c>
      <c r="DF84" s="433">
        <f t="shared" si="2086"/>
        <v>2150</v>
      </c>
      <c r="DG84" s="139">
        <f t="shared" si="2099"/>
        <v>1505</v>
      </c>
      <c r="DH84" s="111">
        <f t="shared" si="2100"/>
        <v>1505</v>
      </c>
      <c r="DI84" s="111"/>
      <c r="DJ84" s="140"/>
      <c r="DK84" s="141">
        <f t="shared" si="2101"/>
        <v>1.1242799999999999</v>
      </c>
      <c r="DL84" s="323">
        <f t="shared" si="2082"/>
        <v>1</v>
      </c>
      <c r="DM84" s="431">
        <f t="shared" si="2102"/>
        <v>2.66E-3</v>
      </c>
      <c r="DN84" s="432">
        <f t="shared" si="2103"/>
        <v>0.6</v>
      </c>
      <c r="DO84" s="138">
        <f t="shared" si="2104"/>
        <v>0.6</v>
      </c>
      <c r="DP84" s="433">
        <f t="shared" si="2086"/>
        <v>2150</v>
      </c>
      <c r="DQ84" s="139">
        <f t="shared" si="2105"/>
        <v>1290</v>
      </c>
      <c r="DR84" s="111">
        <f t="shared" si="2106"/>
        <v>1290</v>
      </c>
      <c r="DS84" s="111"/>
      <c r="DT84" s="140"/>
      <c r="DU84" s="141">
        <f t="shared" si="2107"/>
        <v>0.96365999999999996</v>
      </c>
      <c r="DV84" s="323">
        <f t="shared" si="2082"/>
        <v>6</v>
      </c>
      <c r="DW84" s="431">
        <f t="shared" si="2108"/>
        <v>7.8100000000000001E-3</v>
      </c>
      <c r="DX84" s="432">
        <f t="shared" si="2109"/>
        <v>2.4300000000000002</v>
      </c>
      <c r="DY84" s="138">
        <f t="shared" si="2110"/>
        <v>0.40500000000000003</v>
      </c>
      <c r="DZ84" s="433">
        <f t="shared" si="2086"/>
        <v>2150</v>
      </c>
      <c r="EA84" s="139">
        <f t="shared" si="2111"/>
        <v>870.75</v>
      </c>
      <c r="EB84" s="111">
        <f t="shared" si="2112"/>
        <v>5224.5</v>
      </c>
      <c r="EC84" s="111"/>
      <c r="ED84" s="140"/>
      <c r="EE84" s="141">
        <f t="shared" si="2113"/>
        <v>0.65046999999999999</v>
      </c>
      <c r="EF84" s="323">
        <f t="shared" si="2082"/>
        <v>3</v>
      </c>
      <c r="EG84" s="431">
        <f t="shared" si="2114"/>
        <v>3.3500000000000001E-3</v>
      </c>
      <c r="EH84" s="432">
        <f t="shared" si="2115"/>
        <v>1.27</v>
      </c>
      <c r="EI84" s="138">
        <f t="shared" si="2116"/>
        <v>0.42333333000000001</v>
      </c>
      <c r="EJ84" s="433">
        <f t="shared" si="2086"/>
        <v>2830</v>
      </c>
      <c r="EK84" s="139">
        <f t="shared" si="2117"/>
        <v>1198.03332</v>
      </c>
      <c r="EL84" s="111">
        <f t="shared" si="2118"/>
        <v>3594.1</v>
      </c>
      <c r="EM84" s="111"/>
      <c r="EN84" s="140"/>
      <c r="EO84" s="141">
        <f t="shared" si="2119"/>
        <v>0.89495999999999998</v>
      </c>
      <c r="EP84" s="323">
        <f t="shared" si="2082"/>
        <v>4</v>
      </c>
      <c r="EQ84" s="431">
        <f t="shared" si="2120"/>
        <v>4.7999999999999996E-3</v>
      </c>
      <c r="ER84" s="432">
        <f t="shared" si="2121"/>
        <v>4.5</v>
      </c>
      <c r="ES84" s="138">
        <f t="shared" si="2122"/>
        <v>1.125</v>
      </c>
      <c r="ET84" s="433">
        <f t="shared" si="2086"/>
        <v>2830</v>
      </c>
      <c r="EU84" s="139">
        <f t="shared" si="2123"/>
        <v>3183.75</v>
      </c>
      <c r="EV84" s="111">
        <f t="shared" si="2124"/>
        <v>12735</v>
      </c>
      <c r="EW84" s="111"/>
      <c r="EX84" s="140"/>
      <c r="EY84" s="141">
        <f t="shared" si="2125"/>
        <v>2.3783500000000002</v>
      </c>
      <c r="EZ84" s="323">
        <f t="shared" si="2126"/>
        <v>3</v>
      </c>
      <c r="FA84" s="431">
        <f t="shared" si="2127"/>
        <v>3.5599999999999998E-3</v>
      </c>
      <c r="FB84" s="432">
        <f t="shared" si="2128"/>
        <v>0</v>
      </c>
      <c r="FC84" s="138">
        <f t="shared" si="2129"/>
        <v>0</v>
      </c>
      <c r="FD84" s="433">
        <f t="shared" si="2130"/>
        <v>0</v>
      </c>
      <c r="FE84" s="139">
        <f t="shared" si="2131"/>
        <v>0</v>
      </c>
      <c r="FF84" s="111">
        <f t="shared" si="2132"/>
        <v>0</v>
      </c>
      <c r="FG84" s="111"/>
      <c r="FH84" s="140"/>
      <c r="FI84" s="141">
        <f t="shared" si="2133"/>
        <v>0</v>
      </c>
      <c r="FJ84" s="323">
        <f t="shared" si="2126"/>
        <v>2</v>
      </c>
      <c r="FK84" s="431">
        <f t="shared" si="2134"/>
        <v>1.97E-3</v>
      </c>
      <c r="FL84" s="432">
        <f t="shared" si="2135"/>
        <v>1.27</v>
      </c>
      <c r="FM84" s="138">
        <f t="shared" si="2136"/>
        <v>0.63500000000000001</v>
      </c>
      <c r="FN84" s="433">
        <f t="shared" si="2130"/>
        <v>2830</v>
      </c>
      <c r="FO84" s="139">
        <f t="shared" si="2137"/>
        <v>1797.05</v>
      </c>
      <c r="FP84" s="111">
        <f t="shared" si="2138"/>
        <v>3594.1</v>
      </c>
      <c r="FQ84" s="111"/>
      <c r="FR84" s="140"/>
      <c r="FS84" s="141">
        <f t="shared" si="2139"/>
        <v>1.3424400000000001</v>
      </c>
      <c r="FT84" s="323">
        <f t="shared" si="2126"/>
        <v>1</v>
      </c>
      <c r="FU84" s="431">
        <f t="shared" si="2140"/>
        <v>1.39E-3</v>
      </c>
      <c r="FV84" s="432">
        <f t="shared" si="2141"/>
        <v>0.72</v>
      </c>
      <c r="FW84" s="138">
        <f t="shared" si="2142"/>
        <v>0.72</v>
      </c>
      <c r="FX84" s="433">
        <f t="shared" si="2130"/>
        <v>2160.96</v>
      </c>
      <c r="FY84" s="139">
        <f t="shared" si="2143"/>
        <v>1555.8912</v>
      </c>
      <c r="FZ84" s="111">
        <f t="shared" si="2144"/>
        <v>1555.89</v>
      </c>
      <c r="GA84" s="111"/>
      <c r="GB84" s="140"/>
      <c r="GC84" s="141">
        <f t="shared" si="2145"/>
        <v>1.16229</v>
      </c>
      <c r="GD84" s="323">
        <f t="shared" si="2126"/>
        <v>1</v>
      </c>
      <c r="GE84" s="431">
        <f t="shared" si="2146"/>
        <v>2.0400000000000001E-3</v>
      </c>
      <c r="GF84" s="432">
        <f t="shared" si="2147"/>
        <v>0</v>
      </c>
      <c r="GG84" s="138">
        <f t="shared" si="2148"/>
        <v>0</v>
      </c>
      <c r="GH84" s="433">
        <f t="shared" si="2130"/>
        <v>0</v>
      </c>
      <c r="GI84" s="139">
        <f t="shared" si="2149"/>
        <v>0</v>
      </c>
      <c r="GJ84" s="111">
        <f t="shared" si="2150"/>
        <v>0</v>
      </c>
      <c r="GK84" s="111"/>
      <c r="GL84" s="140"/>
      <c r="GM84" s="141">
        <f t="shared" si="2151"/>
        <v>0</v>
      </c>
      <c r="GN84" s="323">
        <f t="shared" si="2126"/>
        <v>0</v>
      </c>
      <c r="GO84" s="431">
        <f t="shared" si="2152"/>
        <v>0</v>
      </c>
      <c r="GP84" s="432">
        <f t="shared" si="2153"/>
        <v>0</v>
      </c>
      <c r="GQ84" s="138">
        <f t="shared" si="2154"/>
        <v>0</v>
      </c>
      <c r="GR84" s="433">
        <f t="shared" si="2130"/>
        <v>2150</v>
      </c>
      <c r="GS84" s="139">
        <f t="shared" si="2155"/>
        <v>0</v>
      </c>
      <c r="GT84" s="111">
        <f t="shared" si="2156"/>
        <v>0</v>
      </c>
      <c r="GU84" s="111"/>
      <c r="GV84" s="140"/>
      <c r="GW84" s="141">
        <f t="shared" si="2157"/>
        <v>0</v>
      </c>
      <c r="GX84" s="323">
        <f t="shared" si="2126"/>
        <v>3</v>
      </c>
      <c r="GY84" s="431">
        <f t="shared" si="2158"/>
        <v>1.97E-3</v>
      </c>
      <c r="GZ84" s="432">
        <f t="shared" si="2159"/>
        <v>1.02</v>
      </c>
      <c r="HA84" s="138">
        <f t="shared" si="2160"/>
        <v>0.34</v>
      </c>
      <c r="HB84" s="433">
        <f t="shared" si="2130"/>
        <v>2150</v>
      </c>
      <c r="HC84" s="139">
        <f t="shared" si="2161"/>
        <v>731</v>
      </c>
      <c r="HD84" s="111">
        <f t="shared" si="2162"/>
        <v>2193</v>
      </c>
      <c r="HE84" s="111"/>
      <c r="HF84" s="140"/>
      <c r="HG84" s="141">
        <f t="shared" si="2163"/>
        <v>0.54608000000000001</v>
      </c>
      <c r="HH84" s="323">
        <f t="shared" si="2126"/>
        <v>4</v>
      </c>
      <c r="HI84" s="431">
        <f t="shared" si="2164"/>
        <v>3.62E-3</v>
      </c>
      <c r="HJ84" s="432">
        <f t="shared" si="2165"/>
        <v>2.79</v>
      </c>
      <c r="HK84" s="138">
        <f t="shared" si="2166"/>
        <v>0.69750000000000001</v>
      </c>
      <c r="HL84" s="433">
        <f t="shared" si="2130"/>
        <v>2150</v>
      </c>
      <c r="HM84" s="139">
        <f t="shared" si="2167"/>
        <v>1499.625</v>
      </c>
      <c r="HN84" s="111">
        <f t="shared" si="2168"/>
        <v>5998.5</v>
      </c>
      <c r="HO84" s="111"/>
      <c r="HP84" s="140"/>
      <c r="HQ84" s="141">
        <f t="shared" si="2169"/>
        <v>1.12026</v>
      </c>
      <c r="HR84" s="323">
        <f t="shared" si="2170"/>
        <v>3</v>
      </c>
      <c r="HS84" s="431">
        <f t="shared" si="2171"/>
        <v>4.2500000000000003E-3</v>
      </c>
      <c r="HT84" s="432">
        <f t="shared" si="2172"/>
        <v>2.2200000000000002</v>
      </c>
      <c r="HU84" s="138">
        <f t="shared" si="2173"/>
        <v>0.74</v>
      </c>
      <c r="HV84" s="433">
        <f t="shared" si="2174"/>
        <v>2830</v>
      </c>
      <c r="HW84" s="139">
        <f t="shared" si="2175"/>
        <v>2094.1999999999998</v>
      </c>
      <c r="HX84" s="111">
        <f t="shared" si="2176"/>
        <v>6282.6</v>
      </c>
      <c r="HY84" s="111"/>
      <c r="HZ84" s="140"/>
      <c r="IA84" s="141">
        <f t="shared" si="2177"/>
        <v>1.5644199999999999</v>
      </c>
      <c r="IB84" s="323">
        <f t="shared" si="2170"/>
        <v>6</v>
      </c>
      <c r="IC84" s="431">
        <f t="shared" si="2178"/>
        <v>1.333E-2</v>
      </c>
      <c r="ID84" s="432">
        <f t="shared" si="2179"/>
        <v>6.69</v>
      </c>
      <c r="IE84" s="138">
        <f t="shared" si="2180"/>
        <v>1.115</v>
      </c>
      <c r="IF84" s="433">
        <f t="shared" si="2174"/>
        <v>2830</v>
      </c>
      <c r="IG84" s="139">
        <f t="shared" si="2181"/>
        <v>3155.45</v>
      </c>
      <c r="IH84" s="111">
        <f t="shared" si="2182"/>
        <v>18932.7</v>
      </c>
      <c r="II84" s="111"/>
      <c r="IJ84" s="140"/>
      <c r="IK84" s="141">
        <f t="shared" si="2183"/>
        <v>2.3572099999999998</v>
      </c>
      <c r="IL84" s="323">
        <f t="shared" si="2170"/>
        <v>4</v>
      </c>
      <c r="IM84" s="431">
        <f t="shared" si="2184"/>
        <v>3.3500000000000001E-3</v>
      </c>
      <c r="IN84" s="432">
        <f t="shared" si="2185"/>
        <v>4.0599999999999996</v>
      </c>
      <c r="IO84" s="138">
        <f t="shared" si="2186"/>
        <v>1.0149999999999999</v>
      </c>
      <c r="IP84" s="433">
        <f t="shared" si="2174"/>
        <v>2150</v>
      </c>
      <c r="IQ84" s="139">
        <f t="shared" si="2187"/>
        <v>2182.25</v>
      </c>
      <c r="IR84" s="111">
        <f t="shared" si="2188"/>
        <v>8729</v>
      </c>
      <c r="IS84" s="111"/>
      <c r="IT84" s="140"/>
      <c r="IU84" s="141">
        <f t="shared" si="2189"/>
        <v>1.6302000000000001</v>
      </c>
      <c r="IV84" s="323">
        <f t="shared" si="2170"/>
        <v>4</v>
      </c>
      <c r="IW84" s="431">
        <f t="shared" si="2190"/>
        <v>5.9500000000000004E-3</v>
      </c>
      <c r="IX84" s="432">
        <f t="shared" si="2191"/>
        <v>2.84</v>
      </c>
      <c r="IY84" s="138">
        <f t="shared" si="2192"/>
        <v>0.71</v>
      </c>
      <c r="IZ84" s="433">
        <f t="shared" si="2174"/>
        <v>2017.28</v>
      </c>
      <c r="JA84" s="139">
        <f t="shared" si="2193"/>
        <v>1432.2688000000001</v>
      </c>
      <c r="JB84" s="111">
        <f t="shared" si="2194"/>
        <v>5729.08</v>
      </c>
      <c r="JC84" s="111"/>
      <c r="JD84" s="140"/>
      <c r="JE84" s="141">
        <f t="shared" si="2195"/>
        <v>1.0699399999999999</v>
      </c>
      <c r="JF84" s="323">
        <f t="shared" si="2170"/>
        <v>3</v>
      </c>
      <c r="JG84" s="431">
        <f t="shared" si="2196"/>
        <v>2.15E-3</v>
      </c>
      <c r="JH84" s="432">
        <f t="shared" si="2197"/>
        <v>1.67</v>
      </c>
      <c r="JI84" s="138">
        <f t="shared" si="2198"/>
        <v>0.55666667000000003</v>
      </c>
      <c r="JJ84" s="433">
        <f t="shared" si="2174"/>
        <v>2150</v>
      </c>
      <c r="JK84" s="139">
        <f t="shared" si="2199"/>
        <v>1196.8333399999999</v>
      </c>
      <c r="JL84" s="111">
        <f t="shared" si="2200"/>
        <v>3590.5</v>
      </c>
      <c r="JM84" s="111"/>
      <c r="JN84" s="140"/>
      <c r="JO84" s="141">
        <f t="shared" si="2201"/>
        <v>0.89407000000000003</v>
      </c>
      <c r="JP84" s="323">
        <f t="shared" si="2170"/>
        <v>3</v>
      </c>
      <c r="JQ84" s="431">
        <f t="shared" si="2202"/>
        <v>2.3800000000000002E-3</v>
      </c>
      <c r="JR84" s="432">
        <f t="shared" si="2203"/>
        <v>1.94</v>
      </c>
      <c r="JS84" s="138">
        <f t="shared" si="2204"/>
        <v>0.64666667</v>
      </c>
      <c r="JT84" s="433">
        <f t="shared" si="2174"/>
        <v>2150</v>
      </c>
      <c r="JU84" s="139">
        <f t="shared" si="2205"/>
        <v>1390.3333399999999</v>
      </c>
      <c r="JV84" s="111">
        <f t="shared" si="2206"/>
        <v>4171</v>
      </c>
      <c r="JW84" s="111"/>
      <c r="JX84" s="140"/>
      <c r="JY84" s="141">
        <f t="shared" si="2207"/>
        <v>1.0386200000000001</v>
      </c>
      <c r="JZ84" s="323">
        <f t="shared" si="2170"/>
        <v>0</v>
      </c>
      <c r="KA84" s="431">
        <f t="shared" si="2208"/>
        <v>0</v>
      </c>
      <c r="KB84" s="432">
        <f t="shared" si="2209"/>
        <v>0</v>
      </c>
      <c r="KC84" s="138">
        <f t="shared" si="2210"/>
        <v>0</v>
      </c>
      <c r="KD84" s="433">
        <f t="shared" si="2174"/>
        <v>2017.28</v>
      </c>
      <c r="KE84" s="139">
        <f t="shared" si="2211"/>
        <v>0</v>
      </c>
      <c r="KF84" s="111">
        <f t="shared" si="2212"/>
        <v>0</v>
      </c>
      <c r="KG84" s="111"/>
      <c r="KH84" s="140"/>
      <c r="KI84" s="141">
        <f t="shared" si="2213"/>
        <v>0</v>
      </c>
      <c r="KJ84" s="323">
        <f t="shared" si="2214"/>
        <v>5</v>
      </c>
      <c r="KK84" s="431">
        <f t="shared" si="2215"/>
        <v>3.9300000000000003E-3</v>
      </c>
      <c r="KL84" s="432">
        <f t="shared" si="2216"/>
        <v>2.74</v>
      </c>
      <c r="KM84" s="138">
        <f t="shared" si="2217"/>
        <v>0.54800000000000004</v>
      </c>
      <c r="KN84" s="433">
        <f t="shared" si="2218"/>
        <v>2150</v>
      </c>
      <c r="KO84" s="139">
        <f t="shared" si="2219"/>
        <v>1178.2</v>
      </c>
      <c r="KP84" s="111">
        <f t="shared" si="2220"/>
        <v>5891</v>
      </c>
      <c r="KQ84" s="111"/>
      <c r="KR84" s="140"/>
      <c r="KS84" s="141">
        <f t="shared" si="2221"/>
        <v>0.88014999999999999</v>
      </c>
      <c r="KT84" s="323">
        <f t="shared" si="2214"/>
        <v>0</v>
      </c>
      <c r="KU84" s="431" t="e">
        <f t="shared" si="2222"/>
        <v>#DIV/0!</v>
      </c>
      <c r="KV84" s="432" t="e">
        <f t="shared" si="2223"/>
        <v>#DIV/0!</v>
      </c>
      <c r="KW84" s="138">
        <f t="shared" si="2224"/>
        <v>0</v>
      </c>
      <c r="KX84" s="433">
        <f t="shared" si="2218"/>
        <v>0</v>
      </c>
      <c r="KY84" s="139">
        <f t="shared" si="2225"/>
        <v>0</v>
      </c>
      <c r="KZ84" s="111">
        <f t="shared" si="2226"/>
        <v>0</v>
      </c>
      <c r="LA84" s="111"/>
      <c r="LB84" s="140"/>
      <c r="LC84" s="141">
        <f t="shared" si="2227"/>
        <v>0</v>
      </c>
      <c r="LD84" s="322">
        <f t="shared" si="2027"/>
        <v>73</v>
      </c>
      <c r="LE84" s="431">
        <f t="shared" si="2028"/>
        <v>2.7499999999999998E-3</v>
      </c>
      <c r="LF84" s="432">
        <f t="shared" si="2029"/>
        <v>42.36</v>
      </c>
      <c r="LG84" s="138">
        <f t="shared" si="2030"/>
        <v>0.58027397000000003</v>
      </c>
      <c r="LH84" s="433">
        <f t="shared" si="2031"/>
        <v>2306.91</v>
      </c>
      <c r="LI84" s="139">
        <f t="shared" si="2032"/>
        <v>1338.6398200000001</v>
      </c>
      <c r="LJ84" s="111">
        <f t="shared" si="2033"/>
        <v>97720.71</v>
      </c>
      <c r="LK84" s="111"/>
      <c r="LL84" s="140"/>
    </row>
    <row r="85" spans="1:324" ht="17.25" customHeight="1">
      <c r="A85" s="612"/>
      <c r="B85" s="69" t="s">
        <v>732</v>
      </c>
      <c r="C85" s="12" t="s">
        <v>840</v>
      </c>
      <c r="D85" s="12" t="s">
        <v>422</v>
      </c>
      <c r="E85" s="4" t="s">
        <v>34</v>
      </c>
      <c r="F85" s="323">
        <f t="shared" si="2037"/>
        <v>0</v>
      </c>
      <c r="G85" s="431">
        <f t="shared" si="2034"/>
        <v>0</v>
      </c>
      <c r="H85" s="432">
        <f t="shared" si="2035"/>
        <v>0</v>
      </c>
      <c r="I85" s="138">
        <f t="shared" si="1808"/>
        <v>0</v>
      </c>
      <c r="J85" s="433">
        <f t="shared" si="2036"/>
        <v>2150</v>
      </c>
      <c r="K85" s="139">
        <f t="shared" si="1809"/>
        <v>0</v>
      </c>
      <c r="L85" s="111">
        <f t="shared" si="1810"/>
        <v>0</v>
      </c>
      <c r="M85" s="111"/>
      <c r="N85" s="140"/>
      <c r="O85" s="141">
        <f t="shared" si="1811"/>
        <v>0</v>
      </c>
      <c r="P85" s="323">
        <f t="shared" si="2038"/>
        <v>0</v>
      </c>
      <c r="Q85" s="431">
        <f t="shared" si="2039"/>
        <v>0</v>
      </c>
      <c r="R85" s="432">
        <f t="shared" si="2040"/>
        <v>0</v>
      </c>
      <c r="S85" s="138">
        <f t="shared" si="2041"/>
        <v>0</v>
      </c>
      <c r="T85" s="433">
        <f t="shared" si="2042"/>
        <v>2308.41</v>
      </c>
      <c r="U85" s="139">
        <f t="shared" si="2043"/>
        <v>0</v>
      </c>
      <c r="V85" s="111">
        <f t="shared" si="2044"/>
        <v>0</v>
      </c>
      <c r="W85" s="111"/>
      <c r="X85" s="140"/>
      <c r="Y85" s="141">
        <f t="shared" si="2045"/>
        <v>0</v>
      </c>
      <c r="Z85" s="323">
        <f t="shared" si="2038"/>
        <v>0</v>
      </c>
      <c r="AA85" s="431">
        <f t="shared" si="2046"/>
        <v>0</v>
      </c>
      <c r="AB85" s="432">
        <f t="shared" si="2047"/>
        <v>0</v>
      </c>
      <c r="AC85" s="138">
        <f t="shared" si="2048"/>
        <v>0</v>
      </c>
      <c r="AD85" s="433">
        <f t="shared" si="2042"/>
        <v>2150</v>
      </c>
      <c r="AE85" s="139">
        <f t="shared" si="2049"/>
        <v>0</v>
      </c>
      <c r="AF85" s="111">
        <f t="shared" si="2050"/>
        <v>0</v>
      </c>
      <c r="AG85" s="111"/>
      <c r="AH85" s="140"/>
      <c r="AI85" s="141">
        <f t="shared" si="2051"/>
        <v>0</v>
      </c>
      <c r="AJ85" s="323">
        <f t="shared" si="2038"/>
        <v>0</v>
      </c>
      <c r="AK85" s="431">
        <f t="shared" si="2052"/>
        <v>0</v>
      </c>
      <c r="AL85" s="432">
        <f t="shared" si="2053"/>
        <v>0</v>
      </c>
      <c r="AM85" s="138">
        <f t="shared" si="2054"/>
        <v>0</v>
      </c>
      <c r="AN85" s="433">
        <f t="shared" si="2042"/>
        <v>2150</v>
      </c>
      <c r="AO85" s="139">
        <f t="shared" si="2055"/>
        <v>0</v>
      </c>
      <c r="AP85" s="111">
        <f t="shared" si="2056"/>
        <v>0</v>
      </c>
      <c r="AQ85" s="111"/>
      <c r="AR85" s="140"/>
      <c r="AS85" s="141">
        <f t="shared" si="2057"/>
        <v>0</v>
      </c>
      <c r="AT85" s="323">
        <f t="shared" si="2038"/>
        <v>0</v>
      </c>
      <c r="AU85" s="431">
        <f t="shared" si="2058"/>
        <v>0</v>
      </c>
      <c r="AV85" s="432">
        <f t="shared" si="2059"/>
        <v>0</v>
      </c>
      <c r="AW85" s="138">
        <f t="shared" si="2060"/>
        <v>0</v>
      </c>
      <c r="AX85" s="433">
        <f t="shared" si="2042"/>
        <v>1908.38</v>
      </c>
      <c r="AY85" s="139">
        <f t="shared" si="2061"/>
        <v>0</v>
      </c>
      <c r="AZ85" s="111">
        <f t="shared" si="2062"/>
        <v>0</v>
      </c>
      <c r="BA85" s="111"/>
      <c r="BB85" s="140"/>
      <c r="BC85" s="141">
        <f t="shared" si="2063"/>
        <v>0</v>
      </c>
      <c r="BD85" s="323">
        <f t="shared" si="2038"/>
        <v>0</v>
      </c>
      <c r="BE85" s="431">
        <f t="shared" si="2064"/>
        <v>0</v>
      </c>
      <c r="BF85" s="432">
        <f t="shared" si="2065"/>
        <v>0</v>
      </c>
      <c r="BG85" s="138">
        <f t="shared" si="2066"/>
        <v>0</v>
      </c>
      <c r="BH85" s="433">
        <f t="shared" si="2042"/>
        <v>2830</v>
      </c>
      <c r="BI85" s="139">
        <f t="shared" si="2067"/>
        <v>0</v>
      </c>
      <c r="BJ85" s="111">
        <f t="shared" si="2068"/>
        <v>0</v>
      </c>
      <c r="BK85" s="111"/>
      <c r="BL85" s="140"/>
      <c r="BM85" s="141">
        <f t="shared" si="2069"/>
        <v>0</v>
      </c>
      <c r="BN85" s="323">
        <f t="shared" si="2038"/>
        <v>0</v>
      </c>
      <c r="BO85" s="431">
        <f t="shared" si="2070"/>
        <v>0</v>
      </c>
      <c r="BP85" s="432">
        <f t="shared" si="2071"/>
        <v>0</v>
      </c>
      <c r="BQ85" s="138">
        <f t="shared" si="2072"/>
        <v>0</v>
      </c>
      <c r="BR85" s="433">
        <f t="shared" si="2042"/>
        <v>2063.29</v>
      </c>
      <c r="BS85" s="139">
        <f t="shared" si="2073"/>
        <v>0</v>
      </c>
      <c r="BT85" s="111">
        <f t="shared" si="2074"/>
        <v>0</v>
      </c>
      <c r="BU85" s="111"/>
      <c r="BV85" s="140"/>
      <c r="BW85" s="141">
        <f t="shared" si="2075"/>
        <v>0</v>
      </c>
      <c r="BX85" s="323">
        <f t="shared" si="2038"/>
        <v>2</v>
      </c>
      <c r="BY85" s="431">
        <f t="shared" si="2076"/>
        <v>2.3800000000000002E-3</v>
      </c>
      <c r="BZ85" s="432">
        <f t="shared" si="2077"/>
        <v>0.89</v>
      </c>
      <c r="CA85" s="138">
        <f t="shared" si="2078"/>
        <v>0.44500000000000001</v>
      </c>
      <c r="CB85" s="433">
        <f t="shared" si="2042"/>
        <v>2150</v>
      </c>
      <c r="CC85" s="139">
        <f t="shared" si="2079"/>
        <v>956.75</v>
      </c>
      <c r="CD85" s="111">
        <f t="shared" si="2080"/>
        <v>1913.5</v>
      </c>
      <c r="CE85" s="111"/>
      <c r="CF85" s="140"/>
      <c r="CG85" s="141">
        <f t="shared" si="2081"/>
        <v>0.71184999999999998</v>
      </c>
      <c r="CH85" s="323">
        <f t="shared" si="2082"/>
        <v>0</v>
      </c>
      <c r="CI85" s="431">
        <f t="shared" si="2083"/>
        <v>0</v>
      </c>
      <c r="CJ85" s="432">
        <f t="shared" si="2084"/>
        <v>0</v>
      </c>
      <c r="CK85" s="138">
        <f t="shared" si="2085"/>
        <v>0</v>
      </c>
      <c r="CL85" s="433">
        <f t="shared" si="2086"/>
        <v>2150</v>
      </c>
      <c r="CM85" s="139">
        <f t="shared" si="2087"/>
        <v>0</v>
      </c>
      <c r="CN85" s="111">
        <f t="shared" si="2088"/>
        <v>0</v>
      </c>
      <c r="CO85" s="111"/>
      <c r="CP85" s="140"/>
      <c r="CQ85" s="141">
        <f t="shared" si="2089"/>
        <v>0</v>
      </c>
      <c r="CR85" s="323">
        <f t="shared" si="2082"/>
        <v>4</v>
      </c>
      <c r="CS85" s="431">
        <f t="shared" si="2090"/>
        <v>4.96E-3</v>
      </c>
      <c r="CT85" s="432">
        <f t="shared" si="2091"/>
        <v>2.4300000000000002</v>
      </c>
      <c r="CU85" s="138">
        <f t="shared" si="2092"/>
        <v>0.60750000000000004</v>
      </c>
      <c r="CV85" s="433">
        <f t="shared" si="2086"/>
        <v>2830</v>
      </c>
      <c r="CW85" s="139">
        <f t="shared" si="2093"/>
        <v>1719.2249999999999</v>
      </c>
      <c r="CX85" s="111">
        <f t="shared" si="2094"/>
        <v>6876.9</v>
      </c>
      <c r="CY85" s="111"/>
      <c r="CZ85" s="140"/>
      <c r="DA85" s="141">
        <f t="shared" si="2095"/>
        <v>1.2791600000000001</v>
      </c>
      <c r="DB85" s="323">
        <f t="shared" si="2082"/>
        <v>0</v>
      </c>
      <c r="DC85" s="431">
        <f t="shared" si="2096"/>
        <v>0</v>
      </c>
      <c r="DD85" s="432">
        <f t="shared" si="2097"/>
        <v>0</v>
      </c>
      <c r="DE85" s="138">
        <f t="shared" si="2098"/>
        <v>0</v>
      </c>
      <c r="DF85" s="433">
        <f t="shared" si="2086"/>
        <v>2150</v>
      </c>
      <c r="DG85" s="139">
        <f t="shared" si="2099"/>
        <v>0</v>
      </c>
      <c r="DH85" s="111">
        <f t="shared" si="2100"/>
        <v>0</v>
      </c>
      <c r="DI85" s="111"/>
      <c r="DJ85" s="140"/>
      <c r="DK85" s="141">
        <f t="shared" si="2101"/>
        <v>0</v>
      </c>
      <c r="DL85" s="323">
        <f t="shared" si="2082"/>
        <v>0</v>
      </c>
      <c r="DM85" s="431">
        <f t="shared" si="2102"/>
        <v>0</v>
      </c>
      <c r="DN85" s="432">
        <f t="shared" si="2103"/>
        <v>0</v>
      </c>
      <c r="DO85" s="138">
        <f t="shared" si="2104"/>
        <v>0</v>
      </c>
      <c r="DP85" s="433">
        <f t="shared" si="2086"/>
        <v>2150</v>
      </c>
      <c r="DQ85" s="139">
        <f t="shared" si="2105"/>
        <v>0</v>
      </c>
      <c r="DR85" s="111">
        <f t="shared" si="2106"/>
        <v>0</v>
      </c>
      <c r="DS85" s="111"/>
      <c r="DT85" s="140"/>
      <c r="DU85" s="141">
        <f t="shared" si="2107"/>
        <v>0</v>
      </c>
      <c r="DV85" s="323">
        <f t="shared" si="2082"/>
        <v>0</v>
      </c>
      <c r="DW85" s="431">
        <f t="shared" si="2108"/>
        <v>0</v>
      </c>
      <c r="DX85" s="432">
        <f t="shared" si="2109"/>
        <v>0</v>
      </c>
      <c r="DY85" s="138">
        <f t="shared" si="2110"/>
        <v>0</v>
      </c>
      <c r="DZ85" s="433">
        <f t="shared" si="2086"/>
        <v>2150</v>
      </c>
      <c r="EA85" s="139">
        <f t="shared" si="2111"/>
        <v>0</v>
      </c>
      <c r="EB85" s="111">
        <f t="shared" si="2112"/>
        <v>0</v>
      </c>
      <c r="EC85" s="111"/>
      <c r="ED85" s="140"/>
      <c r="EE85" s="141">
        <f t="shared" si="2113"/>
        <v>0</v>
      </c>
      <c r="EF85" s="323">
        <f t="shared" si="2082"/>
        <v>1</v>
      </c>
      <c r="EG85" s="431">
        <f t="shared" si="2114"/>
        <v>1.1199999999999999E-3</v>
      </c>
      <c r="EH85" s="432">
        <f t="shared" si="2115"/>
        <v>0.43</v>
      </c>
      <c r="EI85" s="138">
        <f t="shared" si="2116"/>
        <v>0.43</v>
      </c>
      <c r="EJ85" s="433">
        <f t="shared" si="2086"/>
        <v>2830</v>
      </c>
      <c r="EK85" s="139">
        <f t="shared" si="2117"/>
        <v>1216.9000000000001</v>
      </c>
      <c r="EL85" s="111">
        <f t="shared" si="2118"/>
        <v>1216.9000000000001</v>
      </c>
      <c r="EM85" s="111"/>
      <c r="EN85" s="140"/>
      <c r="EO85" s="141">
        <f t="shared" si="2119"/>
        <v>0.90541000000000005</v>
      </c>
      <c r="EP85" s="323">
        <f t="shared" si="2082"/>
        <v>1</v>
      </c>
      <c r="EQ85" s="431">
        <f t="shared" si="2120"/>
        <v>1.1999999999999999E-3</v>
      </c>
      <c r="ER85" s="432">
        <f t="shared" si="2121"/>
        <v>1.1299999999999999</v>
      </c>
      <c r="ES85" s="138">
        <f t="shared" si="2122"/>
        <v>1.1299999999999999</v>
      </c>
      <c r="ET85" s="433">
        <f t="shared" si="2086"/>
        <v>2830</v>
      </c>
      <c r="EU85" s="139">
        <f t="shared" si="2123"/>
        <v>3197.9</v>
      </c>
      <c r="EV85" s="111">
        <f t="shared" si="2124"/>
        <v>3197.9</v>
      </c>
      <c r="EW85" s="111"/>
      <c r="EX85" s="140"/>
      <c r="EY85" s="141">
        <f t="shared" si="2125"/>
        <v>2.37934</v>
      </c>
      <c r="EZ85" s="323">
        <f t="shared" si="2126"/>
        <v>3</v>
      </c>
      <c r="FA85" s="431">
        <f t="shared" si="2127"/>
        <v>3.5599999999999998E-3</v>
      </c>
      <c r="FB85" s="432">
        <f t="shared" si="2128"/>
        <v>0</v>
      </c>
      <c r="FC85" s="138">
        <f t="shared" si="2129"/>
        <v>0</v>
      </c>
      <c r="FD85" s="433">
        <f t="shared" si="2130"/>
        <v>0</v>
      </c>
      <c r="FE85" s="139">
        <f t="shared" si="2131"/>
        <v>0</v>
      </c>
      <c r="FF85" s="111">
        <f t="shared" si="2132"/>
        <v>0</v>
      </c>
      <c r="FG85" s="111"/>
      <c r="FH85" s="140"/>
      <c r="FI85" s="141">
        <f t="shared" si="2133"/>
        <v>0</v>
      </c>
      <c r="FJ85" s="323">
        <f t="shared" si="2126"/>
        <v>0</v>
      </c>
      <c r="FK85" s="431">
        <f t="shared" si="2134"/>
        <v>0</v>
      </c>
      <c r="FL85" s="432">
        <f t="shared" si="2135"/>
        <v>0</v>
      </c>
      <c r="FM85" s="138">
        <f t="shared" si="2136"/>
        <v>0</v>
      </c>
      <c r="FN85" s="433">
        <f t="shared" si="2130"/>
        <v>2830</v>
      </c>
      <c r="FO85" s="139">
        <f t="shared" si="2137"/>
        <v>0</v>
      </c>
      <c r="FP85" s="111">
        <f t="shared" si="2138"/>
        <v>0</v>
      </c>
      <c r="FQ85" s="111"/>
      <c r="FR85" s="140"/>
      <c r="FS85" s="141">
        <f t="shared" si="2139"/>
        <v>0</v>
      </c>
      <c r="FT85" s="323">
        <f t="shared" si="2126"/>
        <v>0</v>
      </c>
      <c r="FU85" s="431">
        <f t="shared" si="2140"/>
        <v>0</v>
      </c>
      <c r="FV85" s="432">
        <f t="shared" si="2141"/>
        <v>0</v>
      </c>
      <c r="FW85" s="138">
        <f t="shared" si="2142"/>
        <v>0</v>
      </c>
      <c r="FX85" s="433">
        <f t="shared" si="2130"/>
        <v>2160.96</v>
      </c>
      <c r="FY85" s="139">
        <f t="shared" si="2143"/>
        <v>0</v>
      </c>
      <c r="FZ85" s="111">
        <f t="shared" si="2144"/>
        <v>0</v>
      </c>
      <c r="GA85" s="111"/>
      <c r="GB85" s="140"/>
      <c r="GC85" s="141">
        <f t="shared" si="2145"/>
        <v>0</v>
      </c>
      <c r="GD85" s="323">
        <f t="shared" si="2126"/>
        <v>4</v>
      </c>
      <c r="GE85" s="431">
        <f t="shared" si="2146"/>
        <v>8.1600000000000006E-3</v>
      </c>
      <c r="GF85" s="432">
        <f t="shared" si="2147"/>
        <v>0</v>
      </c>
      <c r="GG85" s="138">
        <f t="shared" si="2148"/>
        <v>0</v>
      </c>
      <c r="GH85" s="433">
        <f t="shared" si="2130"/>
        <v>0</v>
      </c>
      <c r="GI85" s="139">
        <f t="shared" si="2149"/>
        <v>0</v>
      </c>
      <c r="GJ85" s="111">
        <f t="shared" si="2150"/>
        <v>0</v>
      </c>
      <c r="GK85" s="111"/>
      <c r="GL85" s="140"/>
      <c r="GM85" s="141">
        <f t="shared" si="2151"/>
        <v>0</v>
      </c>
      <c r="GN85" s="323">
        <f t="shared" si="2126"/>
        <v>0</v>
      </c>
      <c r="GO85" s="431">
        <f t="shared" si="2152"/>
        <v>0</v>
      </c>
      <c r="GP85" s="432">
        <f t="shared" si="2153"/>
        <v>0</v>
      </c>
      <c r="GQ85" s="138">
        <f t="shared" si="2154"/>
        <v>0</v>
      </c>
      <c r="GR85" s="433">
        <f t="shared" si="2130"/>
        <v>2150</v>
      </c>
      <c r="GS85" s="139">
        <f t="shared" si="2155"/>
        <v>0</v>
      </c>
      <c r="GT85" s="111">
        <f t="shared" si="2156"/>
        <v>0</v>
      </c>
      <c r="GU85" s="111"/>
      <c r="GV85" s="140"/>
      <c r="GW85" s="141">
        <f t="shared" si="2157"/>
        <v>0</v>
      </c>
      <c r="GX85" s="323">
        <f t="shared" si="2126"/>
        <v>0</v>
      </c>
      <c r="GY85" s="431">
        <f t="shared" si="2158"/>
        <v>0</v>
      </c>
      <c r="GZ85" s="432">
        <f t="shared" si="2159"/>
        <v>0</v>
      </c>
      <c r="HA85" s="138">
        <f t="shared" si="2160"/>
        <v>0</v>
      </c>
      <c r="HB85" s="433">
        <f t="shared" si="2130"/>
        <v>2150</v>
      </c>
      <c r="HC85" s="139">
        <f t="shared" si="2161"/>
        <v>0</v>
      </c>
      <c r="HD85" s="111">
        <f t="shared" si="2162"/>
        <v>0</v>
      </c>
      <c r="HE85" s="111"/>
      <c r="HF85" s="140"/>
      <c r="HG85" s="141">
        <f t="shared" si="2163"/>
        <v>0</v>
      </c>
      <c r="HH85" s="323">
        <f t="shared" si="2126"/>
        <v>1</v>
      </c>
      <c r="HI85" s="431">
        <f t="shared" si="2164"/>
        <v>8.9999999999999998E-4</v>
      </c>
      <c r="HJ85" s="432">
        <f t="shared" si="2165"/>
        <v>0.69</v>
      </c>
      <c r="HK85" s="138">
        <f t="shared" si="2166"/>
        <v>0.69</v>
      </c>
      <c r="HL85" s="433">
        <f t="shared" si="2130"/>
        <v>2150</v>
      </c>
      <c r="HM85" s="139">
        <f t="shared" si="2167"/>
        <v>1483.5</v>
      </c>
      <c r="HN85" s="111">
        <f t="shared" si="2168"/>
        <v>1483.5</v>
      </c>
      <c r="HO85" s="111"/>
      <c r="HP85" s="140"/>
      <c r="HQ85" s="141">
        <f t="shared" si="2169"/>
        <v>1.1037699999999999</v>
      </c>
      <c r="HR85" s="323">
        <f t="shared" si="2170"/>
        <v>1</v>
      </c>
      <c r="HS85" s="431">
        <f t="shared" si="2171"/>
        <v>1.42E-3</v>
      </c>
      <c r="HT85" s="432">
        <f t="shared" si="2172"/>
        <v>0.74</v>
      </c>
      <c r="HU85" s="138">
        <f t="shared" si="2173"/>
        <v>0.74</v>
      </c>
      <c r="HV85" s="433">
        <f t="shared" si="2174"/>
        <v>2830</v>
      </c>
      <c r="HW85" s="139">
        <f t="shared" si="2175"/>
        <v>2094.1999999999998</v>
      </c>
      <c r="HX85" s="111">
        <f t="shared" si="2176"/>
        <v>2094.1999999999998</v>
      </c>
      <c r="HY85" s="111"/>
      <c r="HZ85" s="140"/>
      <c r="IA85" s="141">
        <f t="shared" si="2177"/>
        <v>1.5581499999999999</v>
      </c>
      <c r="IB85" s="323">
        <f t="shared" si="2170"/>
        <v>1</v>
      </c>
      <c r="IC85" s="431">
        <f t="shared" si="2178"/>
        <v>2.2200000000000002E-3</v>
      </c>
      <c r="ID85" s="432">
        <f t="shared" si="2179"/>
        <v>1.1100000000000001</v>
      </c>
      <c r="IE85" s="138">
        <f t="shared" si="2180"/>
        <v>1.1100000000000001</v>
      </c>
      <c r="IF85" s="433">
        <f t="shared" si="2174"/>
        <v>2830</v>
      </c>
      <c r="IG85" s="139">
        <f t="shared" si="2181"/>
        <v>3141.3</v>
      </c>
      <c r="IH85" s="111">
        <f t="shared" si="2182"/>
        <v>3141.3</v>
      </c>
      <c r="II85" s="111"/>
      <c r="IJ85" s="140"/>
      <c r="IK85" s="141">
        <f t="shared" si="2183"/>
        <v>2.3372299999999999</v>
      </c>
      <c r="IL85" s="323">
        <f t="shared" si="2170"/>
        <v>0</v>
      </c>
      <c r="IM85" s="431">
        <f t="shared" si="2184"/>
        <v>0</v>
      </c>
      <c r="IN85" s="432">
        <f t="shared" si="2185"/>
        <v>0</v>
      </c>
      <c r="IO85" s="138">
        <f t="shared" si="2186"/>
        <v>0</v>
      </c>
      <c r="IP85" s="433">
        <f t="shared" si="2174"/>
        <v>2150</v>
      </c>
      <c r="IQ85" s="139">
        <f t="shared" si="2187"/>
        <v>0</v>
      </c>
      <c r="IR85" s="111">
        <f t="shared" si="2188"/>
        <v>0</v>
      </c>
      <c r="IS85" s="111"/>
      <c r="IT85" s="140"/>
      <c r="IU85" s="141">
        <f t="shared" si="2189"/>
        <v>0</v>
      </c>
      <c r="IV85" s="323">
        <f t="shared" si="2170"/>
        <v>3</v>
      </c>
      <c r="IW85" s="431">
        <f t="shared" si="2190"/>
        <v>4.4600000000000004E-3</v>
      </c>
      <c r="IX85" s="432">
        <f t="shared" si="2191"/>
        <v>2.13</v>
      </c>
      <c r="IY85" s="138">
        <f t="shared" si="2192"/>
        <v>0.71</v>
      </c>
      <c r="IZ85" s="433">
        <f t="shared" si="2174"/>
        <v>2017.28</v>
      </c>
      <c r="JA85" s="139">
        <f t="shared" si="2193"/>
        <v>1432.2688000000001</v>
      </c>
      <c r="JB85" s="111">
        <f t="shared" si="2194"/>
        <v>4296.8100000000004</v>
      </c>
      <c r="JC85" s="111"/>
      <c r="JD85" s="140"/>
      <c r="JE85" s="141">
        <f t="shared" si="2195"/>
        <v>1.0656600000000001</v>
      </c>
      <c r="JF85" s="323">
        <f t="shared" si="2170"/>
        <v>1</v>
      </c>
      <c r="JG85" s="431">
        <f t="shared" si="2196"/>
        <v>7.2000000000000005E-4</v>
      </c>
      <c r="JH85" s="432">
        <f t="shared" si="2197"/>
        <v>0.56000000000000005</v>
      </c>
      <c r="JI85" s="138">
        <f t="shared" si="2198"/>
        <v>0.56000000000000005</v>
      </c>
      <c r="JJ85" s="433">
        <f t="shared" si="2174"/>
        <v>2150</v>
      </c>
      <c r="JK85" s="139">
        <f t="shared" si="2199"/>
        <v>1204</v>
      </c>
      <c r="JL85" s="111">
        <f t="shared" si="2200"/>
        <v>1204</v>
      </c>
      <c r="JM85" s="111"/>
      <c r="JN85" s="140"/>
      <c r="JO85" s="141">
        <f t="shared" si="2201"/>
        <v>0.89581999999999995</v>
      </c>
      <c r="JP85" s="323">
        <f t="shared" si="2170"/>
        <v>1</v>
      </c>
      <c r="JQ85" s="431">
        <f t="shared" si="2202"/>
        <v>7.9000000000000001E-4</v>
      </c>
      <c r="JR85" s="432">
        <f t="shared" si="2203"/>
        <v>0.65</v>
      </c>
      <c r="JS85" s="138">
        <f t="shared" si="2204"/>
        <v>0.65</v>
      </c>
      <c r="JT85" s="433">
        <f t="shared" si="2174"/>
        <v>2150</v>
      </c>
      <c r="JU85" s="139">
        <f t="shared" si="2205"/>
        <v>1397.5</v>
      </c>
      <c r="JV85" s="111">
        <f t="shared" si="2206"/>
        <v>1397.5</v>
      </c>
      <c r="JW85" s="111"/>
      <c r="JX85" s="140"/>
      <c r="JY85" s="141">
        <f t="shared" si="2207"/>
        <v>1.03979</v>
      </c>
      <c r="JZ85" s="323">
        <f t="shared" si="2170"/>
        <v>0</v>
      </c>
      <c r="KA85" s="431">
        <f t="shared" si="2208"/>
        <v>0</v>
      </c>
      <c r="KB85" s="432">
        <f t="shared" si="2209"/>
        <v>0</v>
      </c>
      <c r="KC85" s="138">
        <f t="shared" si="2210"/>
        <v>0</v>
      </c>
      <c r="KD85" s="433">
        <f t="shared" si="2174"/>
        <v>2017.28</v>
      </c>
      <c r="KE85" s="139">
        <f t="shared" si="2211"/>
        <v>0</v>
      </c>
      <c r="KF85" s="111">
        <f t="shared" si="2212"/>
        <v>0</v>
      </c>
      <c r="KG85" s="111"/>
      <c r="KH85" s="140"/>
      <c r="KI85" s="141">
        <f t="shared" si="2213"/>
        <v>0</v>
      </c>
      <c r="KJ85" s="323">
        <f t="shared" si="2214"/>
        <v>0</v>
      </c>
      <c r="KK85" s="431">
        <f t="shared" si="2215"/>
        <v>0</v>
      </c>
      <c r="KL85" s="432">
        <f t="shared" si="2216"/>
        <v>0</v>
      </c>
      <c r="KM85" s="138">
        <f t="shared" si="2217"/>
        <v>0</v>
      </c>
      <c r="KN85" s="433">
        <f t="shared" si="2218"/>
        <v>2150</v>
      </c>
      <c r="KO85" s="139">
        <f t="shared" si="2219"/>
        <v>0</v>
      </c>
      <c r="KP85" s="111">
        <f t="shared" si="2220"/>
        <v>0</v>
      </c>
      <c r="KQ85" s="111"/>
      <c r="KR85" s="140"/>
      <c r="KS85" s="141">
        <f t="shared" si="2221"/>
        <v>0</v>
      </c>
      <c r="KT85" s="323">
        <f t="shared" si="2214"/>
        <v>0</v>
      </c>
      <c r="KU85" s="431" t="e">
        <f t="shared" si="2222"/>
        <v>#DIV/0!</v>
      </c>
      <c r="KV85" s="432" t="e">
        <f t="shared" si="2223"/>
        <v>#DIV/0!</v>
      </c>
      <c r="KW85" s="138">
        <f t="shared" si="2224"/>
        <v>0</v>
      </c>
      <c r="KX85" s="433">
        <f t="shared" si="2218"/>
        <v>0</v>
      </c>
      <c r="KY85" s="139">
        <f t="shared" si="2225"/>
        <v>0</v>
      </c>
      <c r="KZ85" s="111">
        <f t="shared" si="2226"/>
        <v>0</v>
      </c>
      <c r="LA85" s="111"/>
      <c r="LB85" s="140"/>
      <c r="LC85" s="141">
        <f t="shared" si="2227"/>
        <v>0</v>
      </c>
      <c r="LD85" s="322">
        <f t="shared" si="2027"/>
        <v>23</v>
      </c>
      <c r="LE85" s="431">
        <f t="shared" si="2028"/>
        <v>8.7000000000000001E-4</v>
      </c>
      <c r="LF85" s="432">
        <f t="shared" si="2029"/>
        <v>13.4</v>
      </c>
      <c r="LG85" s="138">
        <f t="shared" si="2030"/>
        <v>0.58260869999999998</v>
      </c>
      <c r="LH85" s="433">
        <f t="shared" si="2031"/>
        <v>2306.91</v>
      </c>
      <c r="LI85" s="139">
        <f t="shared" si="2032"/>
        <v>1344.02584</v>
      </c>
      <c r="LJ85" s="111">
        <f t="shared" si="2033"/>
        <v>30912.59</v>
      </c>
      <c r="LK85" s="111"/>
      <c r="LL85" s="140"/>
    </row>
    <row r="86" spans="1:324" ht="17.25" customHeight="1">
      <c r="A86" s="612"/>
      <c r="B86" s="499" t="s">
        <v>713</v>
      </c>
      <c r="C86" s="12" t="s">
        <v>840</v>
      </c>
      <c r="D86" s="12" t="s">
        <v>422</v>
      </c>
      <c r="E86" s="4" t="s">
        <v>34</v>
      </c>
      <c r="F86" s="323">
        <f t="shared" si="2037"/>
        <v>0</v>
      </c>
      <c r="G86" s="431">
        <f t="shared" si="2034"/>
        <v>0</v>
      </c>
      <c r="H86" s="432">
        <f t="shared" si="2035"/>
        <v>0</v>
      </c>
      <c r="I86" s="138">
        <f t="shared" si="1808"/>
        <v>0</v>
      </c>
      <c r="J86" s="433">
        <f t="shared" si="2036"/>
        <v>2150</v>
      </c>
      <c r="K86" s="139">
        <f t="shared" si="1809"/>
        <v>0</v>
      </c>
      <c r="L86" s="111">
        <f t="shared" si="1810"/>
        <v>0</v>
      </c>
      <c r="M86" s="111"/>
      <c r="N86" s="140"/>
      <c r="O86" s="141">
        <f t="shared" si="1811"/>
        <v>0</v>
      </c>
      <c r="P86" s="323">
        <f t="shared" si="2038"/>
        <v>0</v>
      </c>
      <c r="Q86" s="431">
        <f t="shared" si="2039"/>
        <v>0</v>
      </c>
      <c r="R86" s="432">
        <f t="shared" si="2040"/>
        <v>0</v>
      </c>
      <c r="S86" s="138">
        <f t="shared" si="2041"/>
        <v>0</v>
      </c>
      <c r="T86" s="433">
        <f t="shared" si="2042"/>
        <v>2308.41</v>
      </c>
      <c r="U86" s="139">
        <f t="shared" si="2043"/>
        <v>0</v>
      </c>
      <c r="V86" s="111">
        <f t="shared" si="2044"/>
        <v>0</v>
      </c>
      <c r="W86" s="111"/>
      <c r="X86" s="140"/>
      <c r="Y86" s="141">
        <f t="shared" si="2045"/>
        <v>0</v>
      </c>
      <c r="Z86" s="323">
        <f t="shared" si="2038"/>
        <v>0</v>
      </c>
      <c r="AA86" s="431">
        <f t="shared" si="2046"/>
        <v>0</v>
      </c>
      <c r="AB86" s="432">
        <f t="shared" si="2047"/>
        <v>0</v>
      </c>
      <c r="AC86" s="138">
        <f t="shared" si="2048"/>
        <v>0</v>
      </c>
      <c r="AD86" s="433">
        <f t="shared" si="2042"/>
        <v>2150</v>
      </c>
      <c r="AE86" s="139">
        <f t="shared" si="2049"/>
        <v>0</v>
      </c>
      <c r="AF86" s="111">
        <f t="shared" si="2050"/>
        <v>0</v>
      </c>
      <c r="AG86" s="111"/>
      <c r="AH86" s="140"/>
      <c r="AI86" s="141">
        <f t="shared" si="2051"/>
        <v>0</v>
      </c>
      <c r="AJ86" s="323">
        <f t="shared" si="2038"/>
        <v>0</v>
      </c>
      <c r="AK86" s="431">
        <f t="shared" si="2052"/>
        <v>0</v>
      </c>
      <c r="AL86" s="432">
        <f t="shared" si="2053"/>
        <v>0</v>
      </c>
      <c r="AM86" s="138">
        <f t="shared" si="2054"/>
        <v>0</v>
      </c>
      <c r="AN86" s="433">
        <f t="shared" si="2042"/>
        <v>2150</v>
      </c>
      <c r="AO86" s="139">
        <f t="shared" si="2055"/>
        <v>0</v>
      </c>
      <c r="AP86" s="111">
        <f t="shared" si="2056"/>
        <v>0</v>
      </c>
      <c r="AQ86" s="111"/>
      <c r="AR86" s="140"/>
      <c r="AS86" s="141">
        <f t="shared" si="2057"/>
        <v>0</v>
      </c>
      <c r="AT86" s="323">
        <f t="shared" si="2038"/>
        <v>0</v>
      </c>
      <c r="AU86" s="431">
        <f t="shared" si="2058"/>
        <v>0</v>
      </c>
      <c r="AV86" s="432">
        <f t="shared" si="2059"/>
        <v>0</v>
      </c>
      <c r="AW86" s="138">
        <f t="shared" si="2060"/>
        <v>0</v>
      </c>
      <c r="AX86" s="433">
        <f t="shared" si="2042"/>
        <v>1908.38</v>
      </c>
      <c r="AY86" s="139">
        <f t="shared" si="2061"/>
        <v>0</v>
      </c>
      <c r="AZ86" s="111">
        <f t="shared" si="2062"/>
        <v>0</v>
      </c>
      <c r="BA86" s="111"/>
      <c r="BB86" s="140"/>
      <c r="BC86" s="141">
        <f t="shared" si="2063"/>
        <v>0</v>
      </c>
      <c r="BD86" s="323">
        <f t="shared" si="2038"/>
        <v>0</v>
      </c>
      <c r="BE86" s="431">
        <f t="shared" si="2064"/>
        <v>0</v>
      </c>
      <c r="BF86" s="432">
        <f t="shared" si="2065"/>
        <v>0</v>
      </c>
      <c r="BG86" s="138">
        <f t="shared" si="2066"/>
        <v>0</v>
      </c>
      <c r="BH86" s="433">
        <f t="shared" si="2042"/>
        <v>2830</v>
      </c>
      <c r="BI86" s="139">
        <f t="shared" si="2067"/>
        <v>0</v>
      </c>
      <c r="BJ86" s="111">
        <f t="shared" si="2068"/>
        <v>0</v>
      </c>
      <c r="BK86" s="111"/>
      <c r="BL86" s="140"/>
      <c r="BM86" s="141">
        <f t="shared" si="2069"/>
        <v>0</v>
      </c>
      <c r="BN86" s="323">
        <f t="shared" si="2038"/>
        <v>0</v>
      </c>
      <c r="BO86" s="431">
        <f t="shared" si="2070"/>
        <v>0</v>
      </c>
      <c r="BP86" s="432">
        <f t="shared" si="2071"/>
        <v>0</v>
      </c>
      <c r="BQ86" s="138">
        <f t="shared" si="2072"/>
        <v>0</v>
      </c>
      <c r="BR86" s="433">
        <f t="shared" si="2042"/>
        <v>2063.29</v>
      </c>
      <c r="BS86" s="139">
        <f t="shared" si="2073"/>
        <v>0</v>
      </c>
      <c r="BT86" s="111">
        <f t="shared" si="2074"/>
        <v>0</v>
      </c>
      <c r="BU86" s="111"/>
      <c r="BV86" s="140"/>
      <c r="BW86" s="141">
        <f t="shared" si="2075"/>
        <v>0</v>
      </c>
      <c r="BX86" s="323">
        <f t="shared" si="2038"/>
        <v>0</v>
      </c>
      <c r="BY86" s="431">
        <f t="shared" si="2076"/>
        <v>0</v>
      </c>
      <c r="BZ86" s="432">
        <f t="shared" si="2077"/>
        <v>0</v>
      </c>
      <c r="CA86" s="138">
        <f t="shared" si="2078"/>
        <v>0</v>
      </c>
      <c r="CB86" s="433">
        <f t="shared" si="2042"/>
        <v>2150</v>
      </c>
      <c r="CC86" s="139">
        <f t="shared" si="2079"/>
        <v>0</v>
      </c>
      <c r="CD86" s="111">
        <f t="shared" si="2080"/>
        <v>0</v>
      </c>
      <c r="CE86" s="111"/>
      <c r="CF86" s="140"/>
      <c r="CG86" s="141">
        <f t="shared" si="2081"/>
        <v>0</v>
      </c>
      <c r="CH86" s="323">
        <f t="shared" si="2082"/>
        <v>0</v>
      </c>
      <c r="CI86" s="431">
        <f t="shared" si="2083"/>
        <v>0</v>
      </c>
      <c r="CJ86" s="432">
        <f t="shared" si="2084"/>
        <v>0</v>
      </c>
      <c r="CK86" s="138">
        <f t="shared" si="2085"/>
        <v>0</v>
      </c>
      <c r="CL86" s="433">
        <f t="shared" si="2086"/>
        <v>2150</v>
      </c>
      <c r="CM86" s="139">
        <f t="shared" si="2087"/>
        <v>0</v>
      </c>
      <c r="CN86" s="111">
        <f t="shared" si="2088"/>
        <v>0</v>
      </c>
      <c r="CO86" s="111"/>
      <c r="CP86" s="140"/>
      <c r="CQ86" s="141">
        <f t="shared" si="2089"/>
        <v>0</v>
      </c>
      <c r="CR86" s="323">
        <f t="shared" si="2082"/>
        <v>0</v>
      </c>
      <c r="CS86" s="431">
        <f t="shared" si="2090"/>
        <v>0</v>
      </c>
      <c r="CT86" s="432">
        <f t="shared" si="2091"/>
        <v>0</v>
      </c>
      <c r="CU86" s="138">
        <f t="shared" si="2092"/>
        <v>0</v>
      </c>
      <c r="CV86" s="433">
        <f t="shared" si="2086"/>
        <v>2830</v>
      </c>
      <c r="CW86" s="139">
        <f t="shared" si="2093"/>
        <v>0</v>
      </c>
      <c r="CX86" s="111">
        <f t="shared" si="2094"/>
        <v>0</v>
      </c>
      <c r="CY86" s="111"/>
      <c r="CZ86" s="140"/>
      <c r="DA86" s="141">
        <f t="shared" si="2095"/>
        <v>0</v>
      </c>
      <c r="DB86" s="323">
        <f t="shared" si="2082"/>
        <v>0</v>
      </c>
      <c r="DC86" s="431">
        <f t="shared" si="2096"/>
        <v>0</v>
      </c>
      <c r="DD86" s="432">
        <f t="shared" si="2097"/>
        <v>0</v>
      </c>
      <c r="DE86" s="138">
        <f t="shared" si="2098"/>
        <v>0</v>
      </c>
      <c r="DF86" s="433">
        <f t="shared" si="2086"/>
        <v>2150</v>
      </c>
      <c r="DG86" s="139">
        <f t="shared" si="2099"/>
        <v>0</v>
      </c>
      <c r="DH86" s="111">
        <f t="shared" si="2100"/>
        <v>0</v>
      </c>
      <c r="DI86" s="111"/>
      <c r="DJ86" s="140"/>
      <c r="DK86" s="141">
        <f t="shared" si="2101"/>
        <v>0</v>
      </c>
      <c r="DL86" s="323">
        <f t="shared" si="2082"/>
        <v>183</v>
      </c>
      <c r="DM86" s="431">
        <f t="shared" si="2102"/>
        <v>0.48670000000000002</v>
      </c>
      <c r="DN86" s="432">
        <f t="shared" si="2103"/>
        <v>109.25</v>
      </c>
      <c r="DO86" s="138">
        <f t="shared" si="2104"/>
        <v>0.59699453999999996</v>
      </c>
      <c r="DP86" s="433">
        <f t="shared" si="2086"/>
        <v>2150</v>
      </c>
      <c r="DQ86" s="139">
        <f t="shared" si="2105"/>
        <v>1283.53826</v>
      </c>
      <c r="DR86" s="111">
        <f t="shared" si="2106"/>
        <v>234887.5</v>
      </c>
      <c r="DS86" s="111"/>
      <c r="DT86" s="140"/>
      <c r="DU86" s="141">
        <f t="shared" si="2107"/>
        <v>0.95803000000000005</v>
      </c>
      <c r="DV86" s="323">
        <f t="shared" si="2082"/>
        <v>0</v>
      </c>
      <c r="DW86" s="431">
        <f t="shared" si="2108"/>
        <v>0</v>
      </c>
      <c r="DX86" s="432">
        <f t="shared" si="2109"/>
        <v>0</v>
      </c>
      <c r="DY86" s="138">
        <f t="shared" si="2110"/>
        <v>0</v>
      </c>
      <c r="DZ86" s="433">
        <f t="shared" si="2086"/>
        <v>2150</v>
      </c>
      <c r="EA86" s="139">
        <f t="shared" si="2111"/>
        <v>0</v>
      </c>
      <c r="EB86" s="111">
        <f t="shared" si="2112"/>
        <v>0</v>
      </c>
      <c r="EC86" s="111"/>
      <c r="ED86" s="140"/>
      <c r="EE86" s="141">
        <f t="shared" si="2113"/>
        <v>0</v>
      </c>
      <c r="EF86" s="323">
        <f t="shared" si="2082"/>
        <v>0</v>
      </c>
      <c r="EG86" s="431">
        <f t="shared" si="2114"/>
        <v>0</v>
      </c>
      <c r="EH86" s="432">
        <f t="shared" si="2115"/>
        <v>0</v>
      </c>
      <c r="EI86" s="138">
        <f t="shared" si="2116"/>
        <v>0</v>
      </c>
      <c r="EJ86" s="433">
        <f t="shared" si="2086"/>
        <v>2830</v>
      </c>
      <c r="EK86" s="139">
        <f t="shared" si="2117"/>
        <v>0</v>
      </c>
      <c r="EL86" s="111">
        <f t="shared" si="2118"/>
        <v>0</v>
      </c>
      <c r="EM86" s="111"/>
      <c r="EN86" s="140"/>
      <c r="EO86" s="141">
        <f t="shared" si="2119"/>
        <v>0</v>
      </c>
      <c r="EP86" s="323">
        <f t="shared" si="2082"/>
        <v>0</v>
      </c>
      <c r="EQ86" s="431">
        <f t="shared" si="2120"/>
        <v>0</v>
      </c>
      <c r="ER86" s="432">
        <f t="shared" si="2121"/>
        <v>0</v>
      </c>
      <c r="ES86" s="138">
        <f t="shared" si="2122"/>
        <v>0</v>
      </c>
      <c r="ET86" s="433">
        <f t="shared" si="2086"/>
        <v>2830</v>
      </c>
      <c r="EU86" s="139">
        <f t="shared" si="2123"/>
        <v>0</v>
      </c>
      <c r="EV86" s="111">
        <f t="shared" si="2124"/>
        <v>0</v>
      </c>
      <c r="EW86" s="111"/>
      <c r="EX86" s="140"/>
      <c r="EY86" s="141">
        <f t="shared" si="2125"/>
        <v>0</v>
      </c>
      <c r="EZ86" s="323">
        <f t="shared" si="2126"/>
        <v>0</v>
      </c>
      <c r="FA86" s="431">
        <f t="shared" si="2127"/>
        <v>0</v>
      </c>
      <c r="FB86" s="432">
        <f t="shared" si="2128"/>
        <v>0</v>
      </c>
      <c r="FC86" s="138">
        <f t="shared" si="2129"/>
        <v>0</v>
      </c>
      <c r="FD86" s="433">
        <f t="shared" si="2130"/>
        <v>0</v>
      </c>
      <c r="FE86" s="139">
        <f t="shared" si="2131"/>
        <v>0</v>
      </c>
      <c r="FF86" s="111">
        <f t="shared" si="2132"/>
        <v>0</v>
      </c>
      <c r="FG86" s="111"/>
      <c r="FH86" s="140"/>
      <c r="FI86" s="141">
        <f t="shared" si="2133"/>
        <v>0</v>
      </c>
      <c r="FJ86" s="323">
        <f t="shared" si="2126"/>
        <v>0</v>
      </c>
      <c r="FK86" s="431">
        <f t="shared" si="2134"/>
        <v>0</v>
      </c>
      <c r="FL86" s="432">
        <f t="shared" si="2135"/>
        <v>0</v>
      </c>
      <c r="FM86" s="138">
        <f t="shared" si="2136"/>
        <v>0</v>
      </c>
      <c r="FN86" s="433">
        <f t="shared" si="2130"/>
        <v>2830</v>
      </c>
      <c r="FO86" s="139">
        <f t="shared" si="2137"/>
        <v>0</v>
      </c>
      <c r="FP86" s="111">
        <f t="shared" si="2138"/>
        <v>0</v>
      </c>
      <c r="FQ86" s="111"/>
      <c r="FR86" s="140"/>
      <c r="FS86" s="141">
        <f t="shared" si="2139"/>
        <v>0</v>
      </c>
      <c r="FT86" s="323">
        <f t="shared" si="2126"/>
        <v>0</v>
      </c>
      <c r="FU86" s="431">
        <f t="shared" si="2140"/>
        <v>0</v>
      </c>
      <c r="FV86" s="432">
        <f t="shared" si="2141"/>
        <v>0</v>
      </c>
      <c r="FW86" s="138">
        <f t="shared" si="2142"/>
        <v>0</v>
      </c>
      <c r="FX86" s="433">
        <f t="shared" si="2130"/>
        <v>2160.96</v>
      </c>
      <c r="FY86" s="139">
        <f t="shared" si="2143"/>
        <v>0</v>
      </c>
      <c r="FZ86" s="111">
        <f t="shared" si="2144"/>
        <v>0</v>
      </c>
      <c r="GA86" s="111"/>
      <c r="GB86" s="140"/>
      <c r="GC86" s="141">
        <f t="shared" si="2145"/>
        <v>0</v>
      </c>
      <c r="GD86" s="323">
        <f t="shared" si="2126"/>
        <v>0</v>
      </c>
      <c r="GE86" s="431">
        <f t="shared" si="2146"/>
        <v>0</v>
      </c>
      <c r="GF86" s="432">
        <f t="shared" si="2147"/>
        <v>0</v>
      </c>
      <c r="GG86" s="138">
        <f t="shared" si="2148"/>
        <v>0</v>
      </c>
      <c r="GH86" s="433">
        <f t="shared" si="2130"/>
        <v>0</v>
      </c>
      <c r="GI86" s="139">
        <f t="shared" si="2149"/>
        <v>0</v>
      </c>
      <c r="GJ86" s="111">
        <f t="shared" si="2150"/>
        <v>0</v>
      </c>
      <c r="GK86" s="111"/>
      <c r="GL86" s="140"/>
      <c r="GM86" s="141">
        <f t="shared" si="2151"/>
        <v>0</v>
      </c>
      <c r="GN86" s="323">
        <f t="shared" si="2126"/>
        <v>0</v>
      </c>
      <c r="GO86" s="431">
        <f t="shared" si="2152"/>
        <v>0</v>
      </c>
      <c r="GP86" s="432">
        <f t="shared" si="2153"/>
        <v>0</v>
      </c>
      <c r="GQ86" s="138">
        <f t="shared" si="2154"/>
        <v>0</v>
      </c>
      <c r="GR86" s="433">
        <f t="shared" si="2130"/>
        <v>2150</v>
      </c>
      <c r="GS86" s="139">
        <f t="shared" si="2155"/>
        <v>0</v>
      </c>
      <c r="GT86" s="111">
        <f t="shared" si="2156"/>
        <v>0</v>
      </c>
      <c r="GU86" s="111"/>
      <c r="GV86" s="140"/>
      <c r="GW86" s="141">
        <f t="shared" si="2157"/>
        <v>0</v>
      </c>
      <c r="GX86" s="323">
        <f t="shared" si="2126"/>
        <v>0</v>
      </c>
      <c r="GY86" s="431">
        <f t="shared" si="2158"/>
        <v>0</v>
      </c>
      <c r="GZ86" s="432">
        <f t="shared" si="2159"/>
        <v>0</v>
      </c>
      <c r="HA86" s="138">
        <f t="shared" si="2160"/>
        <v>0</v>
      </c>
      <c r="HB86" s="433">
        <f t="shared" si="2130"/>
        <v>2150</v>
      </c>
      <c r="HC86" s="139">
        <f t="shared" si="2161"/>
        <v>0</v>
      </c>
      <c r="HD86" s="111">
        <f t="shared" si="2162"/>
        <v>0</v>
      </c>
      <c r="HE86" s="111"/>
      <c r="HF86" s="140"/>
      <c r="HG86" s="141">
        <f t="shared" si="2163"/>
        <v>0</v>
      </c>
      <c r="HH86" s="323">
        <f t="shared" si="2126"/>
        <v>0</v>
      </c>
      <c r="HI86" s="431">
        <f t="shared" si="2164"/>
        <v>0</v>
      </c>
      <c r="HJ86" s="432">
        <f t="shared" si="2165"/>
        <v>0</v>
      </c>
      <c r="HK86" s="138">
        <f t="shared" si="2166"/>
        <v>0</v>
      </c>
      <c r="HL86" s="433">
        <f t="shared" si="2130"/>
        <v>2150</v>
      </c>
      <c r="HM86" s="139">
        <f t="shared" si="2167"/>
        <v>0</v>
      </c>
      <c r="HN86" s="111">
        <f t="shared" si="2168"/>
        <v>0</v>
      </c>
      <c r="HO86" s="111"/>
      <c r="HP86" s="140"/>
      <c r="HQ86" s="141">
        <f t="shared" si="2169"/>
        <v>0</v>
      </c>
      <c r="HR86" s="323">
        <f t="shared" si="2170"/>
        <v>0</v>
      </c>
      <c r="HS86" s="431">
        <f t="shared" si="2171"/>
        <v>0</v>
      </c>
      <c r="HT86" s="432">
        <f t="shared" si="2172"/>
        <v>0</v>
      </c>
      <c r="HU86" s="138">
        <f t="shared" si="2173"/>
        <v>0</v>
      </c>
      <c r="HV86" s="433">
        <f t="shared" si="2174"/>
        <v>2830</v>
      </c>
      <c r="HW86" s="139">
        <f t="shared" si="2175"/>
        <v>0</v>
      </c>
      <c r="HX86" s="111">
        <f t="shared" si="2176"/>
        <v>0</v>
      </c>
      <c r="HY86" s="111"/>
      <c r="HZ86" s="140"/>
      <c r="IA86" s="141">
        <f t="shared" si="2177"/>
        <v>0</v>
      </c>
      <c r="IB86" s="323">
        <f t="shared" si="2170"/>
        <v>0</v>
      </c>
      <c r="IC86" s="431">
        <f t="shared" si="2178"/>
        <v>0</v>
      </c>
      <c r="ID86" s="432">
        <f t="shared" si="2179"/>
        <v>0</v>
      </c>
      <c r="IE86" s="138">
        <f t="shared" si="2180"/>
        <v>0</v>
      </c>
      <c r="IF86" s="433">
        <f t="shared" si="2174"/>
        <v>2830</v>
      </c>
      <c r="IG86" s="139">
        <f t="shared" si="2181"/>
        <v>0</v>
      </c>
      <c r="IH86" s="111">
        <f t="shared" si="2182"/>
        <v>0</v>
      </c>
      <c r="II86" s="111"/>
      <c r="IJ86" s="140"/>
      <c r="IK86" s="141">
        <f t="shared" si="2183"/>
        <v>0</v>
      </c>
      <c r="IL86" s="323">
        <f t="shared" si="2170"/>
        <v>0</v>
      </c>
      <c r="IM86" s="431">
        <f t="shared" si="2184"/>
        <v>0</v>
      </c>
      <c r="IN86" s="432">
        <f t="shared" si="2185"/>
        <v>0</v>
      </c>
      <c r="IO86" s="138">
        <f t="shared" si="2186"/>
        <v>0</v>
      </c>
      <c r="IP86" s="433">
        <f t="shared" si="2174"/>
        <v>2150</v>
      </c>
      <c r="IQ86" s="139">
        <f t="shared" si="2187"/>
        <v>0</v>
      </c>
      <c r="IR86" s="111">
        <f t="shared" si="2188"/>
        <v>0</v>
      </c>
      <c r="IS86" s="111"/>
      <c r="IT86" s="140"/>
      <c r="IU86" s="141">
        <f t="shared" si="2189"/>
        <v>0</v>
      </c>
      <c r="IV86" s="323">
        <f t="shared" si="2170"/>
        <v>0</v>
      </c>
      <c r="IW86" s="431">
        <f t="shared" si="2190"/>
        <v>0</v>
      </c>
      <c r="IX86" s="432">
        <f t="shared" si="2191"/>
        <v>0</v>
      </c>
      <c r="IY86" s="138">
        <f t="shared" si="2192"/>
        <v>0</v>
      </c>
      <c r="IZ86" s="433">
        <f t="shared" si="2174"/>
        <v>2017.28</v>
      </c>
      <c r="JA86" s="139">
        <f t="shared" si="2193"/>
        <v>0</v>
      </c>
      <c r="JB86" s="111">
        <f t="shared" si="2194"/>
        <v>0</v>
      </c>
      <c r="JC86" s="111"/>
      <c r="JD86" s="140"/>
      <c r="JE86" s="141">
        <f t="shared" si="2195"/>
        <v>0</v>
      </c>
      <c r="JF86" s="323">
        <f t="shared" si="2170"/>
        <v>0</v>
      </c>
      <c r="JG86" s="431">
        <f t="shared" si="2196"/>
        <v>0</v>
      </c>
      <c r="JH86" s="432">
        <f t="shared" si="2197"/>
        <v>0</v>
      </c>
      <c r="JI86" s="138">
        <f t="shared" si="2198"/>
        <v>0</v>
      </c>
      <c r="JJ86" s="433">
        <f t="shared" si="2174"/>
        <v>2150</v>
      </c>
      <c r="JK86" s="139">
        <f t="shared" si="2199"/>
        <v>0</v>
      </c>
      <c r="JL86" s="111">
        <f t="shared" si="2200"/>
        <v>0</v>
      </c>
      <c r="JM86" s="111"/>
      <c r="JN86" s="140"/>
      <c r="JO86" s="141">
        <f t="shared" si="2201"/>
        <v>0</v>
      </c>
      <c r="JP86" s="323">
        <f t="shared" si="2170"/>
        <v>0</v>
      </c>
      <c r="JQ86" s="431">
        <f t="shared" si="2202"/>
        <v>0</v>
      </c>
      <c r="JR86" s="432">
        <f t="shared" si="2203"/>
        <v>0</v>
      </c>
      <c r="JS86" s="138">
        <f t="shared" si="2204"/>
        <v>0</v>
      </c>
      <c r="JT86" s="433">
        <f t="shared" si="2174"/>
        <v>2150</v>
      </c>
      <c r="JU86" s="139">
        <f t="shared" si="2205"/>
        <v>0</v>
      </c>
      <c r="JV86" s="111">
        <f t="shared" si="2206"/>
        <v>0</v>
      </c>
      <c r="JW86" s="111"/>
      <c r="JX86" s="140"/>
      <c r="JY86" s="141">
        <f t="shared" si="2207"/>
        <v>0</v>
      </c>
      <c r="JZ86" s="323">
        <f t="shared" si="2170"/>
        <v>0</v>
      </c>
      <c r="KA86" s="431">
        <f t="shared" si="2208"/>
        <v>0</v>
      </c>
      <c r="KB86" s="432">
        <f t="shared" si="2209"/>
        <v>0</v>
      </c>
      <c r="KC86" s="138">
        <f t="shared" si="2210"/>
        <v>0</v>
      </c>
      <c r="KD86" s="433">
        <f t="shared" si="2174"/>
        <v>2017.28</v>
      </c>
      <c r="KE86" s="139">
        <f t="shared" si="2211"/>
        <v>0</v>
      </c>
      <c r="KF86" s="111">
        <f t="shared" si="2212"/>
        <v>0</v>
      </c>
      <c r="KG86" s="111"/>
      <c r="KH86" s="140"/>
      <c r="KI86" s="141">
        <f t="shared" si="2213"/>
        <v>0</v>
      </c>
      <c r="KJ86" s="323">
        <f t="shared" si="2214"/>
        <v>0</v>
      </c>
      <c r="KK86" s="431">
        <f t="shared" si="2215"/>
        <v>0</v>
      </c>
      <c r="KL86" s="432">
        <f t="shared" si="2216"/>
        <v>0</v>
      </c>
      <c r="KM86" s="138">
        <f t="shared" si="2217"/>
        <v>0</v>
      </c>
      <c r="KN86" s="433">
        <f t="shared" si="2218"/>
        <v>2150</v>
      </c>
      <c r="KO86" s="139">
        <f t="shared" si="2219"/>
        <v>0</v>
      </c>
      <c r="KP86" s="111">
        <f t="shared" si="2220"/>
        <v>0</v>
      </c>
      <c r="KQ86" s="111"/>
      <c r="KR86" s="140"/>
      <c r="KS86" s="141">
        <f t="shared" si="2221"/>
        <v>0</v>
      </c>
      <c r="KT86" s="323">
        <f t="shared" si="2214"/>
        <v>0</v>
      </c>
      <c r="KU86" s="431" t="e">
        <f t="shared" si="2222"/>
        <v>#DIV/0!</v>
      </c>
      <c r="KV86" s="432" t="e">
        <f t="shared" si="2223"/>
        <v>#DIV/0!</v>
      </c>
      <c r="KW86" s="138">
        <f t="shared" si="2224"/>
        <v>0</v>
      </c>
      <c r="KX86" s="433">
        <f t="shared" si="2218"/>
        <v>0</v>
      </c>
      <c r="KY86" s="139">
        <f t="shared" si="2225"/>
        <v>0</v>
      </c>
      <c r="KZ86" s="111">
        <f t="shared" si="2226"/>
        <v>0</v>
      </c>
      <c r="LA86" s="111"/>
      <c r="LB86" s="140"/>
      <c r="LC86" s="141">
        <f t="shared" si="2227"/>
        <v>0</v>
      </c>
      <c r="LD86" s="322">
        <f t="shared" si="2027"/>
        <v>183</v>
      </c>
      <c r="LE86" s="431">
        <f t="shared" si="2028"/>
        <v>6.8999999999999999E-3</v>
      </c>
      <c r="LF86" s="432">
        <f t="shared" si="2029"/>
        <v>106.28</v>
      </c>
      <c r="LG86" s="138">
        <f t="shared" si="2030"/>
        <v>0.58076503000000002</v>
      </c>
      <c r="LH86" s="433">
        <f t="shared" si="2031"/>
        <v>2306.91</v>
      </c>
      <c r="LI86" s="139">
        <f t="shared" si="2032"/>
        <v>1339.7726600000001</v>
      </c>
      <c r="LJ86" s="111">
        <f t="shared" si="2033"/>
        <v>245178.4</v>
      </c>
      <c r="LK86" s="111"/>
      <c r="LL86" s="140"/>
    </row>
    <row r="87" spans="1:324" ht="17.25" customHeight="1">
      <c r="A87" s="613"/>
      <c r="B87" s="94" t="s">
        <v>716</v>
      </c>
      <c r="C87" s="12" t="s">
        <v>840</v>
      </c>
      <c r="D87" s="12" t="s">
        <v>422</v>
      </c>
      <c r="E87" s="4" t="s">
        <v>34</v>
      </c>
      <c r="F87" s="323">
        <f t="shared" si="2037"/>
        <v>0</v>
      </c>
      <c r="G87" s="431">
        <f t="shared" si="2034"/>
        <v>0</v>
      </c>
      <c r="H87" s="432">
        <f t="shared" si="2035"/>
        <v>0</v>
      </c>
      <c r="I87" s="138">
        <f t="shared" si="1808"/>
        <v>0</v>
      </c>
      <c r="J87" s="433">
        <f t="shared" si="2036"/>
        <v>2150</v>
      </c>
      <c r="K87" s="139">
        <f t="shared" si="1809"/>
        <v>0</v>
      </c>
      <c r="L87" s="111">
        <f t="shared" si="1810"/>
        <v>0</v>
      </c>
      <c r="M87" s="111"/>
      <c r="N87" s="140"/>
      <c r="O87" s="141" t="e">
        <f t="shared" si="1811"/>
        <v>#DIV/0!</v>
      </c>
      <c r="P87" s="323">
        <f t="shared" si="2038"/>
        <v>0</v>
      </c>
      <c r="Q87" s="431">
        <f t="shared" si="2039"/>
        <v>0</v>
      </c>
      <c r="R87" s="432">
        <f t="shared" si="2040"/>
        <v>0</v>
      </c>
      <c r="S87" s="138">
        <f t="shared" si="2041"/>
        <v>0</v>
      </c>
      <c r="T87" s="433">
        <f t="shared" si="2042"/>
        <v>2308.41</v>
      </c>
      <c r="U87" s="139">
        <f t="shared" si="2043"/>
        <v>0</v>
      </c>
      <c r="V87" s="111">
        <f t="shared" si="2044"/>
        <v>0</v>
      </c>
      <c r="W87" s="111"/>
      <c r="X87" s="140"/>
      <c r="Y87" s="141" t="e">
        <f t="shared" si="2045"/>
        <v>#DIV/0!</v>
      </c>
      <c r="Z87" s="323">
        <f t="shared" si="2038"/>
        <v>0</v>
      </c>
      <c r="AA87" s="431">
        <f t="shared" si="2046"/>
        <v>0</v>
      </c>
      <c r="AB87" s="432">
        <f t="shared" si="2047"/>
        <v>0</v>
      </c>
      <c r="AC87" s="138">
        <f t="shared" si="2048"/>
        <v>0</v>
      </c>
      <c r="AD87" s="433">
        <f t="shared" si="2042"/>
        <v>2150</v>
      </c>
      <c r="AE87" s="139">
        <f t="shared" si="2049"/>
        <v>0</v>
      </c>
      <c r="AF87" s="111">
        <f t="shared" si="2050"/>
        <v>0</v>
      </c>
      <c r="AG87" s="111"/>
      <c r="AH87" s="140"/>
      <c r="AI87" s="141" t="e">
        <f t="shared" si="2051"/>
        <v>#DIV/0!</v>
      </c>
      <c r="AJ87" s="323">
        <f t="shared" si="2038"/>
        <v>0</v>
      </c>
      <c r="AK87" s="431">
        <f t="shared" si="2052"/>
        <v>0</v>
      </c>
      <c r="AL87" s="432">
        <f t="shared" si="2053"/>
        <v>0</v>
      </c>
      <c r="AM87" s="138">
        <f t="shared" si="2054"/>
        <v>0</v>
      </c>
      <c r="AN87" s="433">
        <f t="shared" si="2042"/>
        <v>2150</v>
      </c>
      <c r="AO87" s="139">
        <f t="shared" si="2055"/>
        <v>0</v>
      </c>
      <c r="AP87" s="111">
        <f t="shared" si="2056"/>
        <v>0</v>
      </c>
      <c r="AQ87" s="111"/>
      <c r="AR87" s="140"/>
      <c r="AS87" s="141" t="e">
        <f t="shared" si="2057"/>
        <v>#DIV/0!</v>
      </c>
      <c r="AT87" s="323">
        <f t="shared" si="2038"/>
        <v>0</v>
      </c>
      <c r="AU87" s="431">
        <f t="shared" si="2058"/>
        <v>0</v>
      </c>
      <c r="AV87" s="432">
        <f t="shared" si="2059"/>
        <v>0</v>
      </c>
      <c r="AW87" s="138">
        <f t="shared" si="2060"/>
        <v>0</v>
      </c>
      <c r="AX87" s="433">
        <f t="shared" si="2042"/>
        <v>1908.38</v>
      </c>
      <c r="AY87" s="139">
        <f t="shared" si="2061"/>
        <v>0</v>
      </c>
      <c r="AZ87" s="111">
        <f t="shared" si="2062"/>
        <v>0</v>
      </c>
      <c r="BA87" s="111"/>
      <c r="BB87" s="140"/>
      <c r="BC87" s="141" t="e">
        <f t="shared" si="2063"/>
        <v>#DIV/0!</v>
      </c>
      <c r="BD87" s="323">
        <f t="shared" si="2038"/>
        <v>0</v>
      </c>
      <c r="BE87" s="431">
        <f t="shared" si="2064"/>
        <v>0</v>
      </c>
      <c r="BF87" s="432">
        <f t="shared" si="2065"/>
        <v>0</v>
      </c>
      <c r="BG87" s="138">
        <f t="shared" si="2066"/>
        <v>0</v>
      </c>
      <c r="BH87" s="433">
        <f t="shared" si="2042"/>
        <v>2830</v>
      </c>
      <c r="BI87" s="139">
        <f t="shared" si="2067"/>
        <v>0</v>
      </c>
      <c r="BJ87" s="111">
        <f t="shared" si="2068"/>
        <v>0</v>
      </c>
      <c r="BK87" s="111"/>
      <c r="BL87" s="140"/>
      <c r="BM87" s="141" t="e">
        <f t="shared" si="2069"/>
        <v>#DIV/0!</v>
      </c>
      <c r="BN87" s="323">
        <f t="shared" si="2038"/>
        <v>0</v>
      </c>
      <c r="BO87" s="431">
        <f t="shared" si="2070"/>
        <v>0</v>
      </c>
      <c r="BP87" s="432">
        <f t="shared" si="2071"/>
        <v>0</v>
      </c>
      <c r="BQ87" s="138">
        <f t="shared" si="2072"/>
        <v>0</v>
      </c>
      <c r="BR87" s="433">
        <f t="shared" si="2042"/>
        <v>2063.29</v>
      </c>
      <c r="BS87" s="139">
        <f t="shared" si="2073"/>
        <v>0</v>
      </c>
      <c r="BT87" s="111">
        <f t="shared" si="2074"/>
        <v>0</v>
      </c>
      <c r="BU87" s="111"/>
      <c r="BV87" s="140"/>
      <c r="BW87" s="141" t="e">
        <f t="shared" si="2075"/>
        <v>#DIV/0!</v>
      </c>
      <c r="BX87" s="323">
        <f t="shared" si="2038"/>
        <v>0</v>
      </c>
      <c r="BY87" s="431">
        <f t="shared" si="2076"/>
        <v>0</v>
      </c>
      <c r="BZ87" s="432">
        <f t="shared" si="2077"/>
        <v>0</v>
      </c>
      <c r="CA87" s="138">
        <f t="shared" si="2078"/>
        <v>0</v>
      </c>
      <c r="CB87" s="433">
        <f t="shared" si="2042"/>
        <v>2150</v>
      </c>
      <c r="CC87" s="139">
        <f t="shared" si="2079"/>
        <v>0</v>
      </c>
      <c r="CD87" s="111">
        <f t="shared" si="2080"/>
        <v>0</v>
      </c>
      <c r="CE87" s="111"/>
      <c r="CF87" s="140"/>
      <c r="CG87" s="141" t="e">
        <f t="shared" si="2081"/>
        <v>#DIV/0!</v>
      </c>
      <c r="CH87" s="323">
        <f t="shared" si="2082"/>
        <v>0</v>
      </c>
      <c r="CI87" s="431">
        <f t="shared" si="2083"/>
        <v>0</v>
      </c>
      <c r="CJ87" s="432">
        <f t="shared" si="2084"/>
        <v>0</v>
      </c>
      <c r="CK87" s="138">
        <f t="shared" si="2085"/>
        <v>0</v>
      </c>
      <c r="CL87" s="433">
        <f t="shared" si="2086"/>
        <v>2150</v>
      </c>
      <c r="CM87" s="139">
        <f t="shared" si="2087"/>
        <v>0</v>
      </c>
      <c r="CN87" s="111">
        <f t="shared" si="2088"/>
        <v>0</v>
      </c>
      <c r="CO87" s="111"/>
      <c r="CP87" s="140"/>
      <c r="CQ87" s="141" t="e">
        <f t="shared" si="2089"/>
        <v>#DIV/0!</v>
      </c>
      <c r="CR87" s="323">
        <f t="shared" si="2082"/>
        <v>0</v>
      </c>
      <c r="CS87" s="431">
        <f t="shared" si="2090"/>
        <v>0</v>
      </c>
      <c r="CT87" s="432">
        <f t="shared" si="2091"/>
        <v>0</v>
      </c>
      <c r="CU87" s="138">
        <f t="shared" si="2092"/>
        <v>0</v>
      </c>
      <c r="CV87" s="433">
        <f t="shared" si="2086"/>
        <v>2830</v>
      </c>
      <c r="CW87" s="139">
        <f t="shared" si="2093"/>
        <v>0</v>
      </c>
      <c r="CX87" s="111">
        <f t="shared" si="2094"/>
        <v>0</v>
      </c>
      <c r="CY87" s="111"/>
      <c r="CZ87" s="140"/>
      <c r="DA87" s="141" t="e">
        <f t="shared" si="2095"/>
        <v>#DIV/0!</v>
      </c>
      <c r="DB87" s="323">
        <f t="shared" si="2082"/>
        <v>0</v>
      </c>
      <c r="DC87" s="431">
        <f t="shared" si="2096"/>
        <v>0</v>
      </c>
      <c r="DD87" s="432">
        <f t="shared" si="2097"/>
        <v>0</v>
      </c>
      <c r="DE87" s="138">
        <f t="shared" si="2098"/>
        <v>0</v>
      </c>
      <c r="DF87" s="433">
        <f t="shared" si="2086"/>
        <v>2150</v>
      </c>
      <c r="DG87" s="139">
        <f t="shared" si="2099"/>
        <v>0</v>
      </c>
      <c r="DH87" s="111">
        <f t="shared" si="2100"/>
        <v>0</v>
      </c>
      <c r="DI87" s="111"/>
      <c r="DJ87" s="140"/>
      <c r="DK87" s="141" t="e">
        <f t="shared" si="2101"/>
        <v>#DIV/0!</v>
      </c>
      <c r="DL87" s="323">
        <f t="shared" si="2082"/>
        <v>0</v>
      </c>
      <c r="DM87" s="431">
        <f t="shared" si="2102"/>
        <v>0</v>
      </c>
      <c r="DN87" s="432">
        <f t="shared" si="2103"/>
        <v>0</v>
      </c>
      <c r="DO87" s="138">
        <f t="shared" si="2104"/>
        <v>0</v>
      </c>
      <c r="DP87" s="433">
        <f t="shared" si="2086"/>
        <v>2150</v>
      </c>
      <c r="DQ87" s="139">
        <f t="shared" si="2105"/>
        <v>0</v>
      </c>
      <c r="DR87" s="111">
        <f t="shared" si="2106"/>
        <v>0</v>
      </c>
      <c r="DS87" s="111"/>
      <c r="DT87" s="140"/>
      <c r="DU87" s="141" t="e">
        <f t="shared" si="2107"/>
        <v>#DIV/0!</v>
      </c>
      <c r="DV87" s="323">
        <f t="shared" si="2082"/>
        <v>0</v>
      </c>
      <c r="DW87" s="431">
        <f t="shared" si="2108"/>
        <v>0</v>
      </c>
      <c r="DX87" s="432">
        <f t="shared" si="2109"/>
        <v>0</v>
      </c>
      <c r="DY87" s="138">
        <f t="shared" si="2110"/>
        <v>0</v>
      </c>
      <c r="DZ87" s="433">
        <f t="shared" si="2086"/>
        <v>2150</v>
      </c>
      <c r="EA87" s="139">
        <f t="shared" si="2111"/>
        <v>0</v>
      </c>
      <c r="EB87" s="111">
        <f t="shared" si="2112"/>
        <v>0</v>
      </c>
      <c r="EC87" s="111"/>
      <c r="ED87" s="140"/>
      <c r="EE87" s="141" t="e">
        <f t="shared" si="2113"/>
        <v>#DIV/0!</v>
      </c>
      <c r="EF87" s="323">
        <f t="shared" si="2082"/>
        <v>0</v>
      </c>
      <c r="EG87" s="431">
        <f t="shared" si="2114"/>
        <v>0</v>
      </c>
      <c r="EH87" s="432">
        <f t="shared" si="2115"/>
        <v>0</v>
      </c>
      <c r="EI87" s="138">
        <f t="shared" si="2116"/>
        <v>0</v>
      </c>
      <c r="EJ87" s="433">
        <f t="shared" si="2086"/>
        <v>2830</v>
      </c>
      <c r="EK87" s="139">
        <f t="shared" si="2117"/>
        <v>0</v>
      </c>
      <c r="EL87" s="111">
        <f t="shared" si="2118"/>
        <v>0</v>
      </c>
      <c r="EM87" s="111"/>
      <c r="EN87" s="140"/>
      <c r="EO87" s="141" t="e">
        <f t="shared" si="2119"/>
        <v>#DIV/0!</v>
      </c>
      <c r="EP87" s="323">
        <f t="shared" si="2082"/>
        <v>0</v>
      </c>
      <c r="EQ87" s="431">
        <f t="shared" si="2120"/>
        <v>0</v>
      </c>
      <c r="ER87" s="432">
        <f t="shared" si="2121"/>
        <v>0</v>
      </c>
      <c r="ES87" s="138">
        <f t="shared" si="2122"/>
        <v>0</v>
      </c>
      <c r="ET87" s="433">
        <f t="shared" si="2086"/>
        <v>2830</v>
      </c>
      <c r="EU87" s="139">
        <f t="shared" si="2123"/>
        <v>0</v>
      </c>
      <c r="EV87" s="111">
        <f t="shared" si="2124"/>
        <v>0</v>
      </c>
      <c r="EW87" s="111"/>
      <c r="EX87" s="140"/>
      <c r="EY87" s="141" t="e">
        <f t="shared" si="2125"/>
        <v>#DIV/0!</v>
      </c>
      <c r="EZ87" s="323">
        <f t="shared" si="2126"/>
        <v>0</v>
      </c>
      <c r="FA87" s="431">
        <f t="shared" si="2127"/>
        <v>0</v>
      </c>
      <c r="FB87" s="432">
        <f t="shared" si="2128"/>
        <v>0</v>
      </c>
      <c r="FC87" s="138">
        <f t="shared" si="2129"/>
        <v>0</v>
      </c>
      <c r="FD87" s="433">
        <f t="shared" si="2130"/>
        <v>0</v>
      </c>
      <c r="FE87" s="139">
        <f t="shared" si="2131"/>
        <v>0</v>
      </c>
      <c r="FF87" s="111">
        <f t="shared" si="2132"/>
        <v>0</v>
      </c>
      <c r="FG87" s="111"/>
      <c r="FH87" s="140"/>
      <c r="FI87" s="141" t="e">
        <f t="shared" si="2133"/>
        <v>#DIV/0!</v>
      </c>
      <c r="FJ87" s="323">
        <f t="shared" si="2126"/>
        <v>0</v>
      </c>
      <c r="FK87" s="431">
        <f t="shared" si="2134"/>
        <v>0</v>
      </c>
      <c r="FL87" s="432">
        <f t="shared" si="2135"/>
        <v>0</v>
      </c>
      <c r="FM87" s="138">
        <f t="shared" si="2136"/>
        <v>0</v>
      </c>
      <c r="FN87" s="433">
        <f t="shared" si="2130"/>
        <v>2830</v>
      </c>
      <c r="FO87" s="139">
        <f t="shared" si="2137"/>
        <v>0</v>
      </c>
      <c r="FP87" s="111">
        <f t="shared" si="2138"/>
        <v>0</v>
      </c>
      <c r="FQ87" s="111"/>
      <c r="FR87" s="140"/>
      <c r="FS87" s="141" t="e">
        <f t="shared" si="2139"/>
        <v>#DIV/0!</v>
      </c>
      <c r="FT87" s="323">
        <f t="shared" si="2126"/>
        <v>0</v>
      </c>
      <c r="FU87" s="431">
        <f t="shared" si="2140"/>
        <v>0</v>
      </c>
      <c r="FV87" s="432">
        <f t="shared" si="2141"/>
        <v>0</v>
      </c>
      <c r="FW87" s="138">
        <f t="shared" si="2142"/>
        <v>0</v>
      </c>
      <c r="FX87" s="433">
        <f t="shared" si="2130"/>
        <v>2160.96</v>
      </c>
      <c r="FY87" s="139">
        <f t="shared" si="2143"/>
        <v>0</v>
      </c>
      <c r="FZ87" s="111">
        <f t="shared" si="2144"/>
        <v>0</v>
      </c>
      <c r="GA87" s="111"/>
      <c r="GB87" s="140"/>
      <c r="GC87" s="141" t="e">
        <f t="shared" si="2145"/>
        <v>#DIV/0!</v>
      </c>
      <c r="GD87" s="323">
        <f t="shared" si="2126"/>
        <v>0</v>
      </c>
      <c r="GE87" s="431">
        <f t="shared" si="2146"/>
        <v>0</v>
      </c>
      <c r="GF87" s="432">
        <f t="shared" si="2147"/>
        <v>0</v>
      </c>
      <c r="GG87" s="138">
        <f t="shared" si="2148"/>
        <v>0</v>
      </c>
      <c r="GH87" s="433">
        <f t="shared" si="2130"/>
        <v>0</v>
      </c>
      <c r="GI87" s="139">
        <f t="shared" si="2149"/>
        <v>0</v>
      </c>
      <c r="GJ87" s="111">
        <f t="shared" si="2150"/>
        <v>0</v>
      </c>
      <c r="GK87" s="111"/>
      <c r="GL87" s="140"/>
      <c r="GM87" s="141" t="e">
        <f t="shared" si="2151"/>
        <v>#DIV/0!</v>
      </c>
      <c r="GN87" s="323">
        <f t="shared" si="2126"/>
        <v>0</v>
      </c>
      <c r="GO87" s="431">
        <f t="shared" si="2152"/>
        <v>0</v>
      </c>
      <c r="GP87" s="432">
        <f t="shared" si="2153"/>
        <v>0</v>
      </c>
      <c r="GQ87" s="138">
        <f t="shared" si="2154"/>
        <v>0</v>
      </c>
      <c r="GR87" s="433">
        <f t="shared" si="2130"/>
        <v>2150</v>
      </c>
      <c r="GS87" s="139">
        <f t="shared" si="2155"/>
        <v>0</v>
      </c>
      <c r="GT87" s="111">
        <f t="shared" si="2156"/>
        <v>0</v>
      </c>
      <c r="GU87" s="111"/>
      <c r="GV87" s="140"/>
      <c r="GW87" s="141" t="e">
        <f t="shared" si="2157"/>
        <v>#DIV/0!</v>
      </c>
      <c r="GX87" s="323">
        <f t="shared" si="2126"/>
        <v>0</v>
      </c>
      <c r="GY87" s="431">
        <f t="shared" si="2158"/>
        <v>0</v>
      </c>
      <c r="GZ87" s="432">
        <f t="shared" si="2159"/>
        <v>0</v>
      </c>
      <c r="HA87" s="138">
        <f t="shared" si="2160"/>
        <v>0</v>
      </c>
      <c r="HB87" s="433">
        <f t="shared" si="2130"/>
        <v>2150</v>
      </c>
      <c r="HC87" s="139">
        <f t="shared" si="2161"/>
        <v>0</v>
      </c>
      <c r="HD87" s="111">
        <f t="shared" si="2162"/>
        <v>0</v>
      </c>
      <c r="HE87" s="111"/>
      <c r="HF87" s="140"/>
      <c r="HG87" s="141" t="e">
        <f t="shared" si="2163"/>
        <v>#DIV/0!</v>
      </c>
      <c r="HH87" s="323">
        <f t="shared" si="2126"/>
        <v>0</v>
      </c>
      <c r="HI87" s="431">
        <f t="shared" si="2164"/>
        <v>0</v>
      </c>
      <c r="HJ87" s="432">
        <f t="shared" si="2165"/>
        <v>0</v>
      </c>
      <c r="HK87" s="138">
        <f t="shared" si="2166"/>
        <v>0</v>
      </c>
      <c r="HL87" s="433">
        <f t="shared" si="2130"/>
        <v>2150</v>
      </c>
      <c r="HM87" s="139">
        <f t="shared" si="2167"/>
        <v>0</v>
      </c>
      <c r="HN87" s="111">
        <f t="shared" si="2168"/>
        <v>0</v>
      </c>
      <c r="HO87" s="111"/>
      <c r="HP87" s="140"/>
      <c r="HQ87" s="141" t="e">
        <f t="shared" si="2169"/>
        <v>#DIV/0!</v>
      </c>
      <c r="HR87" s="323">
        <f t="shared" si="2170"/>
        <v>0</v>
      </c>
      <c r="HS87" s="431">
        <f t="shared" si="2171"/>
        <v>0</v>
      </c>
      <c r="HT87" s="432">
        <f t="shared" si="2172"/>
        <v>0</v>
      </c>
      <c r="HU87" s="138">
        <f t="shared" si="2173"/>
        <v>0</v>
      </c>
      <c r="HV87" s="433">
        <f t="shared" si="2174"/>
        <v>2830</v>
      </c>
      <c r="HW87" s="139">
        <f t="shared" si="2175"/>
        <v>0</v>
      </c>
      <c r="HX87" s="111">
        <f t="shared" si="2176"/>
        <v>0</v>
      </c>
      <c r="HY87" s="111"/>
      <c r="HZ87" s="140"/>
      <c r="IA87" s="141" t="e">
        <f t="shared" si="2177"/>
        <v>#DIV/0!</v>
      </c>
      <c r="IB87" s="323">
        <f t="shared" si="2170"/>
        <v>0</v>
      </c>
      <c r="IC87" s="431">
        <f t="shared" si="2178"/>
        <v>0</v>
      </c>
      <c r="ID87" s="432">
        <f t="shared" si="2179"/>
        <v>0</v>
      </c>
      <c r="IE87" s="138">
        <f t="shared" si="2180"/>
        <v>0</v>
      </c>
      <c r="IF87" s="433">
        <f t="shared" si="2174"/>
        <v>2830</v>
      </c>
      <c r="IG87" s="139">
        <f t="shared" si="2181"/>
        <v>0</v>
      </c>
      <c r="IH87" s="111">
        <f t="shared" si="2182"/>
        <v>0</v>
      </c>
      <c r="II87" s="111"/>
      <c r="IJ87" s="140"/>
      <c r="IK87" s="141" t="e">
        <f t="shared" si="2183"/>
        <v>#DIV/0!</v>
      </c>
      <c r="IL87" s="323">
        <f t="shared" si="2170"/>
        <v>0</v>
      </c>
      <c r="IM87" s="431">
        <f t="shared" si="2184"/>
        <v>0</v>
      </c>
      <c r="IN87" s="432">
        <f t="shared" si="2185"/>
        <v>0</v>
      </c>
      <c r="IO87" s="138">
        <f t="shared" si="2186"/>
        <v>0</v>
      </c>
      <c r="IP87" s="433">
        <f t="shared" si="2174"/>
        <v>2150</v>
      </c>
      <c r="IQ87" s="139">
        <f t="shared" si="2187"/>
        <v>0</v>
      </c>
      <c r="IR87" s="111">
        <f t="shared" si="2188"/>
        <v>0</v>
      </c>
      <c r="IS87" s="111"/>
      <c r="IT87" s="140"/>
      <c r="IU87" s="141" t="e">
        <f t="shared" si="2189"/>
        <v>#DIV/0!</v>
      </c>
      <c r="IV87" s="323">
        <f t="shared" si="2170"/>
        <v>0</v>
      </c>
      <c r="IW87" s="431">
        <f t="shared" si="2190"/>
        <v>0</v>
      </c>
      <c r="IX87" s="432">
        <f t="shared" si="2191"/>
        <v>0</v>
      </c>
      <c r="IY87" s="138">
        <f t="shared" si="2192"/>
        <v>0</v>
      </c>
      <c r="IZ87" s="433">
        <f t="shared" si="2174"/>
        <v>2017.28</v>
      </c>
      <c r="JA87" s="139">
        <f t="shared" si="2193"/>
        <v>0</v>
      </c>
      <c r="JB87" s="111">
        <f t="shared" si="2194"/>
        <v>0</v>
      </c>
      <c r="JC87" s="111"/>
      <c r="JD87" s="140"/>
      <c r="JE87" s="141" t="e">
        <f t="shared" si="2195"/>
        <v>#DIV/0!</v>
      </c>
      <c r="JF87" s="323">
        <f t="shared" si="2170"/>
        <v>0</v>
      </c>
      <c r="JG87" s="431">
        <f t="shared" si="2196"/>
        <v>0</v>
      </c>
      <c r="JH87" s="432">
        <f t="shared" si="2197"/>
        <v>0</v>
      </c>
      <c r="JI87" s="138">
        <f t="shared" si="2198"/>
        <v>0</v>
      </c>
      <c r="JJ87" s="433">
        <f t="shared" si="2174"/>
        <v>2150</v>
      </c>
      <c r="JK87" s="139">
        <f t="shared" si="2199"/>
        <v>0</v>
      </c>
      <c r="JL87" s="111">
        <f t="shared" si="2200"/>
        <v>0</v>
      </c>
      <c r="JM87" s="111"/>
      <c r="JN87" s="140"/>
      <c r="JO87" s="141" t="e">
        <f t="shared" si="2201"/>
        <v>#DIV/0!</v>
      </c>
      <c r="JP87" s="323">
        <f t="shared" si="2170"/>
        <v>0</v>
      </c>
      <c r="JQ87" s="431">
        <f t="shared" si="2202"/>
        <v>0</v>
      </c>
      <c r="JR87" s="432">
        <f t="shared" si="2203"/>
        <v>0</v>
      </c>
      <c r="JS87" s="138">
        <f t="shared" si="2204"/>
        <v>0</v>
      </c>
      <c r="JT87" s="433">
        <f t="shared" si="2174"/>
        <v>2150</v>
      </c>
      <c r="JU87" s="139">
        <f t="shared" si="2205"/>
        <v>0</v>
      </c>
      <c r="JV87" s="111">
        <f t="shared" si="2206"/>
        <v>0</v>
      </c>
      <c r="JW87" s="111"/>
      <c r="JX87" s="140"/>
      <c r="JY87" s="141" t="e">
        <f t="shared" si="2207"/>
        <v>#DIV/0!</v>
      </c>
      <c r="JZ87" s="323">
        <f t="shared" si="2170"/>
        <v>0</v>
      </c>
      <c r="KA87" s="431">
        <f t="shared" si="2208"/>
        <v>0</v>
      </c>
      <c r="KB87" s="432">
        <f t="shared" si="2209"/>
        <v>0</v>
      </c>
      <c r="KC87" s="138">
        <f t="shared" si="2210"/>
        <v>0</v>
      </c>
      <c r="KD87" s="433">
        <f t="shared" si="2174"/>
        <v>2017.28</v>
      </c>
      <c r="KE87" s="139">
        <f t="shared" si="2211"/>
        <v>0</v>
      </c>
      <c r="KF87" s="111">
        <f t="shared" si="2212"/>
        <v>0</v>
      </c>
      <c r="KG87" s="111"/>
      <c r="KH87" s="140"/>
      <c r="KI87" s="141" t="e">
        <f t="shared" si="2213"/>
        <v>#DIV/0!</v>
      </c>
      <c r="KJ87" s="323">
        <f t="shared" si="2214"/>
        <v>0</v>
      </c>
      <c r="KK87" s="431">
        <f t="shared" si="2215"/>
        <v>0</v>
      </c>
      <c r="KL87" s="432">
        <f t="shared" si="2216"/>
        <v>0</v>
      </c>
      <c r="KM87" s="138">
        <f t="shared" si="2217"/>
        <v>0</v>
      </c>
      <c r="KN87" s="433">
        <f t="shared" si="2218"/>
        <v>2150</v>
      </c>
      <c r="KO87" s="139">
        <f t="shared" si="2219"/>
        <v>0</v>
      </c>
      <c r="KP87" s="111">
        <f t="shared" si="2220"/>
        <v>0</v>
      </c>
      <c r="KQ87" s="111"/>
      <c r="KR87" s="140"/>
      <c r="KS87" s="141" t="e">
        <f t="shared" si="2221"/>
        <v>#DIV/0!</v>
      </c>
      <c r="KT87" s="323">
        <f t="shared" si="2214"/>
        <v>0</v>
      </c>
      <c r="KU87" s="431" t="e">
        <f t="shared" si="2222"/>
        <v>#DIV/0!</v>
      </c>
      <c r="KV87" s="432" t="e">
        <f t="shared" si="2223"/>
        <v>#DIV/0!</v>
      </c>
      <c r="KW87" s="138">
        <f t="shared" si="2224"/>
        <v>0</v>
      </c>
      <c r="KX87" s="433">
        <f t="shared" si="2218"/>
        <v>0</v>
      </c>
      <c r="KY87" s="139">
        <f t="shared" si="2225"/>
        <v>0</v>
      </c>
      <c r="KZ87" s="111">
        <f t="shared" si="2226"/>
        <v>0</v>
      </c>
      <c r="LA87" s="111"/>
      <c r="LB87" s="140"/>
      <c r="LC87" s="141" t="e">
        <f t="shared" si="2227"/>
        <v>#DIV/0!</v>
      </c>
      <c r="LD87" s="322">
        <f t="shared" si="2027"/>
        <v>0</v>
      </c>
      <c r="LE87" s="431">
        <f t="shared" si="2028"/>
        <v>0</v>
      </c>
      <c r="LF87" s="432">
        <f t="shared" si="2029"/>
        <v>0</v>
      </c>
      <c r="LG87" s="138">
        <f t="shared" si="2030"/>
        <v>0</v>
      </c>
      <c r="LH87" s="433">
        <f t="shared" si="2031"/>
        <v>2306.91</v>
      </c>
      <c r="LI87" s="139">
        <f t="shared" si="2032"/>
        <v>0</v>
      </c>
      <c r="LJ87" s="111">
        <f t="shared" si="2033"/>
        <v>0</v>
      </c>
      <c r="LK87" s="111"/>
      <c r="LL87" s="140"/>
    </row>
    <row r="88" spans="1:324" ht="17.25" customHeight="1">
      <c r="A88" s="610"/>
      <c r="B88" s="610" t="s">
        <v>1160</v>
      </c>
      <c r="C88" s="12"/>
      <c r="D88" s="12"/>
      <c r="E88" s="4"/>
      <c r="F88" s="323"/>
      <c r="G88" s="431"/>
      <c r="H88" s="432"/>
      <c r="I88" s="138"/>
      <c r="J88" s="433"/>
      <c r="K88" s="139"/>
      <c r="L88" s="111"/>
      <c r="M88" s="111"/>
      <c r="N88" s="140"/>
      <c r="O88" s="141"/>
      <c r="P88" s="323"/>
      <c r="Q88" s="431"/>
      <c r="R88" s="432"/>
      <c r="S88" s="138"/>
      <c r="T88" s="433"/>
      <c r="U88" s="139"/>
      <c r="V88" s="111"/>
      <c r="W88" s="111"/>
      <c r="X88" s="140"/>
      <c r="Y88" s="141"/>
      <c r="Z88" s="323"/>
      <c r="AA88" s="431"/>
      <c r="AB88" s="432"/>
      <c r="AC88" s="138"/>
      <c r="AD88" s="433"/>
      <c r="AE88" s="139"/>
      <c r="AF88" s="111"/>
      <c r="AG88" s="111"/>
      <c r="AH88" s="140"/>
      <c r="AI88" s="141"/>
      <c r="AJ88" s="323"/>
      <c r="AK88" s="431"/>
      <c r="AL88" s="432"/>
      <c r="AM88" s="138"/>
      <c r="AN88" s="433"/>
      <c r="AO88" s="139"/>
      <c r="AP88" s="111"/>
      <c r="AQ88" s="111"/>
      <c r="AR88" s="140"/>
      <c r="AS88" s="141"/>
      <c r="AT88" s="323"/>
      <c r="AU88" s="431"/>
      <c r="AV88" s="432"/>
      <c r="AW88" s="138"/>
      <c r="AX88" s="433"/>
      <c r="AY88" s="139"/>
      <c r="AZ88" s="111"/>
      <c r="BA88" s="111"/>
      <c r="BB88" s="140"/>
      <c r="BC88" s="141"/>
      <c r="BD88" s="323"/>
      <c r="BE88" s="431"/>
      <c r="BF88" s="432"/>
      <c r="BG88" s="138"/>
      <c r="BH88" s="433"/>
      <c r="BI88" s="139"/>
      <c r="BJ88" s="111"/>
      <c r="BK88" s="111"/>
      <c r="BL88" s="140"/>
      <c r="BM88" s="141"/>
      <c r="BN88" s="323"/>
      <c r="BO88" s="431"/>
      <c r="BP88" s="432"/>
      <c r="BQ88" s="138"/>
      <c r="BR88" s="433"/>
      <c r="BS88" s="139"/>
      <c r="BT88" s="111"/>
      <c r="BU88" s="111"/>
      <c r="BV88" s="140"/>
      <c r="BW88" s="141"/>
      <c r="BX88" s="323"/>
      <c r="BY88" s="431"/>
      <c r="BZ88" s="432"/>
      <c r="CA88" s="138"/>
      <c r="CB88" s="433"/>
      <c r="CC88" s="139"/>
      <c r="CD88" s="111"/>
      <c r="CE88" s="111"/>
      <c r="CF88" s="140"/>
      <c r="CG88" s="141"/>
      <c r="CH88" s="323"/>
      <c r="CI88" s="431"/>
      <c r="CJ88" s="432"/>
      <c r="CK88" s="138"/>
      <c r="CL88" s="433"/>
      <c r="CM88" s="139"/>
      <c r="CN88" s="111"/>
      <c r="CO88" s="111"/>
      <c r="CP88" s="140"/>
      <c r="CQ88" s="141"/>
      <c r="CR88" s="323"/>
      <c r="CS88" s="431"/>
      <c r="CT88" s="432"/>
      <c r="CU88" s="138"/>
      <c r="CV88" s="433"/>
      <c r="CW88" s="139"/>
      <c r="CX88" s="111"/>
      <c r="CY88" s="111"/>
      <c r="CZ88" s="140"/>
      <c r="DA88" s="141"/>
      <c r="DB88" s="323"/>
      <c r="DC88" s="431"/>
      <c r="DD88" s="432"/>
      <c r="DE88" s="138"/>
      <c r="DF88" s="433"/>
      <c r="DG88" s="139"/>
      <c r="DH88" s="111"/>
      <c r="DI88" s="111"/>
      <c r="DJ88" s="140"/>
      <c r="DK88" s="141"/>
      <c r="DL88" s="323"/>
      <c r="DM88" s="431"/>
      <c r="DN88" s="432"/>
      <c r="DO88" s="138"/>
      <c r="DP88" s="433"/>
      <c r="DQ88" s="139"/>
      <c r="DR88" s="111"/>
      <c r="DS88" s="111"/>
      <c r="DT88" s="140"/>
      <c r="DU88" s="141"/>
      <c r="DV88" s="323"/>
      <c r="DW88" s="431"/>
      <c r="DX88" s="432"/>
      <c r="DY88" s="138"/>
      <c r="DZ88" s="433"/>
      <c r="EA88" s="139"/>
      <c r="EB88" s="111"/>
      <c r="EC88" s="111"/>
      <c r="ED88" s="140"/>
      <c r="EE88" s="141"/>
      <c r="EF88" s="323"/>
      <c r="EG88" s="431"/>
      <c r="EH88" s="432"/>
      <c r="EI88" s="138"/>
      <c r="EJ88" s="433"/>
      <c r="EK88" s="139"/>
      <c r="EL88" s="111"/>
      <c r="EM88" s="111"/>
      <c r="EN88" s="140"/>
      <c r="EO88" s="141"/>
      <c r="EP88" s="323"/>
      <c r="EQ88" s="431"/>
      <c r="ER88" s="432"/>
      <c r="ES88" s="138"/>
      <c r="ET88" s="433"/>
      <c r="EU88" s="139"/>
      <c r="EV88" s="111"/>
      <c r="EW88" s="111"/>
      <c r="EX88" s="140"/>
      <c r="EY88" s="141"/>
      <c r="EZ88" s="323"/>
      <c r="FA88" s="431"/>
      <c r="FB88" s="432"/>
      <c r="FC88" s="138"/>
      <c r="FD88" s="433"/>
      <c r="FE88" s="139"/>
      <c r="FF88" s="111"/>
      <c r="FG88" s="111"/>
      <c r="FH88" s="140"/>
      <c r="FI88" s="141"/>
      <c r="FJ88" s="323"/>
      <c r="FK88" s="431"/>
      <c r="FL88" s="432"/>
      <c r="FM88" s="138"/>
      <c r="FN88" s="433"/>
      <c r="FO88" s="139"/>
      <c r="FP88" s="111"/>
      <c r="FQ88" s="111"/>
      <c r="FR88" s="140"/>
      <c r="FS88" s="141"/>
      <c r="FT88" s="323"/>
      <c r="FU88" s="431"/>
      <c r="FV88" s="432"/>
      <c r="FW88" s="138"/>
      <c r="FX88" s="433"/>
      <c r="FY88" s="139"/>
      <c r="FZ88" s="111"/>
      <c r="GA88" s="111"/>
      <c r="GB88" s="140"/>
      <c r="GC88" s="141"/>
      <c r="GD88" s="323"/>
      <c r="GE88" s="431"/>
      <c r="GF88" s="432"/>
      <c r="GG88" s="138"/>
      <c r="GH88" s="433"/>
      <c r="GI88" s="139"/>
      <c r="GJ88" s="111"/>
      <c r="GK88" s="111"/>
      <c r="GL88" s="140"/>
      <c r="GM88" s="141"/>
      <c r="GN88" s="323"/>
      <c r="GO88" s="431"/>
      <c r="GP88" s="432"/>
      <c r="GQ88" s="138"/>
      <c r="GR88" s="433"/>
      <c r="GS88" s="139"/>
      <c r="GT88" s="111"/>
      <c r="GU88" s="111"/>
      <c r="GV88" s="140"/>
      <c r="GW88" s="141"/>
      <c r="GX88" s="323"/>
      <c r="GY88" s="431"/>
      <c r="GZ88" s="432"/>
      <c r="HA88" s="138"/>
      <c r="HB88" s="433"/>
      <c r="HC88" s="139"/>
      <c r="HD88" s="111"/>
      <c r="HE88" s="111"/>
      <c r="HF88" s="140"/>
      <c r="HG88" s="141"/>
      <c r="HH88" s="323"/>
      <c r="HI88" s="431"/>
      <c r="HJ88" s="432"/>
      <c r="HK88" s="138"/>
      <c r="HL88" s="433"/>
      <c r="HM88" s="139"/>
      <c r="HN88" s="111"/>
      <c r="HO88" s="111"/>
      <c r="HP88" s="140"/>
      <c r="HQ88" s="141"/>
      <c r="HR88" s="323"/>
      <c r="HS88" s="431"/>
      <c r="HT88" s="432"/>
      <c r="HU88" s="138"/>
      <c r="HV88" s="433"/>
      <c r="HW88" s="139"/>
      <c r="HX88" s="111"/>
      <c r="HY88" s="111"/>
      <c r="HZ88" s="140"/>
      <c r="IA88" s="141"/>
      <c r="IB88" s="323"/>
      <c r="IC88" s="431"/>
      <c r="ID88" s="432"/>
      <c r="IE88" s="138"/>
      <c r="IF88" s="433"/>
      <c r="IG88" s="139"/>
      <c r="IH88" s="111"/>
      <c r="II88" s="111"/>
      <c r="IJ88" s="140"/>
      <c r="IK88" s="141"/>
      <c r="IL88" s="323"/>
      <c r="IM88" s="431"/>
      <c r="IN88" s="432"/>
      <c r="IO88" s="138"/>
      <c r="IP88" s="433"/>
      <c r="IQ88" s="139"/>
      <c r="IR88" s="111"/>
      <c r="IS88" s="111"/>
      <c r="IT88" s="140"/>
      <c r="IU88" s="141"/>
      <c r="IV88" s="323"/>
      <c r="IW88" s="431"/>
      <c r="IX88" s="432"/>
      <c r="IY88" s="138"/>
      <c r="IZ88" s="433"/>
      <c r="JA88" s="139"/>
      <c r="JB88" s="111"/>
      <c r="JC88" s="111"/>
      <c r="JD88" s="140"/>
      <c r="JE88" s="141"/>
      <c r="JF88" s="323"/>
      <c r="JG88" s="431"/>
      <c r="JH88" s="432"/>
      <c r="JI88" s="138"/>
      <c r="JJ88" s="433"/>
      <c r="JK88" s="139"/>
      <c r="JL88" s="111"/>
      <c r="JM88" s="111"/>
      <c r="JN88" s="140"/>
      <c r="JO88" s="141"/>
      <c r="JP88" s="323"/>
      <c r="JQ88" s="431"/>
      <c r="JR88" s="432"/>
      <c r="JS88" s="138"/>
      <c r="JT88" s="433"/>
      <c r="JU88" s="139"/>
      <c r="JV88" s="111"/>
      <c r="JW88" s="111"/>
      <c r="JX88" s="140"/>
      <c r="JY88" s="141"/>
      <c r="JZ88" s="323"/>
      <c r="KA88" s="431"/>
      <c r="KB88" s="432"/>
      <c r="KC88" s="138"/>
      <c r="KD88" s="433"/>
      <c r="KE88" s="139"/>
      <c r="KF88" s="111"/>
      <c r="KG88" s="111"/>
      <c r="KH88" s="140"/>
      <c r="KI88" s="141"/>
      <c r="KJ88" s="323"/>
      <c r="KK88" s="431"/>
      <c r="KL88" s="432"/>
      <c r="KM88" s="138"/>
      <c r="KN88" s="433"/>
      <c r="KO88" s="139"/>
      <c r="KP88" s="111"/>
      <c r="KQ88" s="111"/>
      <c r="KR88" s="140"/>
      <c r="KS88" s="141"/>
      <c r="KT88" s="323"/>
      <c r="KU88" s="431"/>
      <c r="KV88" s="432"/>
      <c r="KW88" s="138"/>
      <c r="KX88" s="433"/>
      <c r="KY88" s="139"/>
      <c r="KZ88" s="111"/>
      <c r="LA88" s="111"/>
      <c r="LB88" s="140"/>
      <c r="LC88" s="141"/>
      <c r="LD88" s="322"/>
      <c r="LE88" s="431"/>
      <c r="LF88" s="432"/>
      <c r="LG88" s="138"/>
      <c r="LH88" s="433"/>
      <c r="LI88" s="139"/>
      <c r="LJ88" s="111"/>
      <c r="LK88" s="111"/>
      <c r="LL88" s="140"/>
    </row>
    <row r="89" spans="1:324" ht="17.25" customHeight="1">
      <c r="A89" s="611"/>
      <c r="B89" s="12" t="s">
        <v>714</v>
      </c>
      <c r="C89" s="12" t="s">
        <v>840</v>
      </c>
      <c r="D89" s="12" t="s">
        <v>422</v>
      </c>
      <c r="E89" s="4" t="s">
        <v>34</v>
      </c>
      <c r="F89" s="323">
        <f t="shared" ref="F89:F96" si="2228">F31</f>
        <v>92</v>
      </c>
      <c r="G89" s="431">
        <f t="shared" si="2034"/>
        <v>0.14791000000000001</v>
      </c>
      <c r="H89" s="432">
        <f t="shared" si="2035"/>
        <v>36.979999999999997</v>
      </c>
      <c r="I89" s="138">
        <f t="shared" si="1808"/>
        <v>0.40195651999999998</v>
      </c>
      <c r="J89" s="433">
        <f t="shared" si="2036"/>
        <v>2150</v>
      </c>
      <c r="K89" s="139">
        <f t="shared" si="1809"/>
        <v>864.20651999999995</v>
      </c>
      <c r="L89" s="111">
        <f t="shared" si="1810"/>
        <v>79507</v>
      </c>
      <c r="M89" s="111"/>
      <c r="N89" s="140"/>
      <c r="O89" s="141">
        <f t="shared" si="1811"/>
        <v>0.64544000000000001</v>
      </c>
      <c r="P89" s="323">
        <f t="shared" ref="P89:BX96" si="2229">P31</f>
        <v>104</v>
      </c>
      <c r="Q89" s="431">
        <f t="shared" ref="Q89:Q96" si="2230">P89/P$68</f>
        <v>9.5329999999999998E-2</v>
      </c>
      <c r="R89" s="432">
        <f t="shared" ref="R89:R96" si="2231">R$68*Q89</f>
        <v>62.31</v>
      </c>
      <c r="S89" s="138">
        <f t="shared" ref="S89:S97" si="2232">IF(P89&gt;0,R89/P89,0)</f>
        <v>0.59913461999999995</v>
      </c>
      <c r="T89" s="433">
        <f t="shared" ref="T89:CB96" si="2233">T$68</f>
        <v>2308.41</v>
      </c>
      <c r="U89" s="139">
        <f t="shared" ref="U89:U97" si="2234">S89*T89</f>
        <v>1383.04835</v>
      </c>
      <c r="V89" s="111">
        <f t="shared" ref="V89:V97" si="2235">U89*P89</f>
        <v>143837.03</v>
      </c>
      <c r="W89" s="111"/>
      <c r="X89" s="140"/>
      <c r="Y89" s="141">
        <f t="shared" ref="Y89:Y97" si="2236">U89/$LI89</f>
        <v>1.03295</v>
      </c>
      <c r="Z89" s="323">
        <f t="shared" si="2229"/>
        <v>206</v>
      </c>
      <c r="AA89" s="431">
        <f t="shared" ref="AA89:AA96" si="2237">Z89/Z$68</f>
        <v>0.24848999999999999</v>
      </c>
      <c r="AB89" s="432">
        <f t="shared" ref="AB89:AB96" si="2238">AB$68*AA89</f>
        <v>98.91</v>
      </c>
      <c r="AC89" s="138">
        <f t="shared" ref="AC89:AC97" si="2239">IF(Z89&gt;0,AB89/Z89,0)</f>
        <v>0.48014562999999999</v>
      </c>
      <c r="AD89" s="433">
        <f t="shared" si="2233"/>
        <v>2150</v>
      </c>
      <c r="AE89" s="139">
        <f t="shared" ref="AE89:AE97" si="2240">AC89*AD89</f>
        <v>1032.3131000000001</v>
      </c>
      <c r="AF89" s="111">
        <f t="shared" ref="AF89:AF97" si="2241">AE89*Z89</f>
        <v>212656.5</v>
      </c>
      <c r="AG89" s="111"/>
      <c r="AH89" s="140"/>
      <c r="AI89" s="141">
        <f t="shared" ref="AI89:AI97" si="2242">AE89/$LI89</f>
        <v>0.77100000000000002</v>
      </c>
      <c r="AJ89" s="323">
        <f t="shared" si="2229"/>
        <v>54</v>
      </c>
      <c r="AK89" s="431">
        <f t="shared" ref="AK89:AK96" si="2243">AJ89/AJ$68</f>
        <v>8.4110000000000004E-2</v>
      </c>
      <c r="AL89" s="432">
        <f t="shared" ref="AL89:AL96" si="2244">AL$68*AK89</f>
        <v>30.56</v>
      </c>
      <c r="AM89" s="138">
        <f t="shared" ref="AM89:AM97" si="2245">IF(AJ89&gt;0,AL89/AJ89,0)</f>
        <v>0.56592593000000002</v>
      </c>
      <c r="AN89" s="433">
        <f t="shared" si="2233"/>
        <v>2150</v>
      </c>
      <c r="AO89" s="139">
        <f t="shared" ref="AO89:AO97" si="2246">AM89*AN89</f>
        <v>1216.7407499999999</v>
      </c>
      <c r="AP89" s="111">
        <f t="shared" ref="AP89:AP97" si="2247">AO89*AJ89</f>
        <v>65704</v>
      </c>
      <c r="AQ89" s="111"/>
      <c r="AR89" s="140"/>
      <c r="AS89" s="141">
        <f t="shared" ref="AS89:AS97" si="2248">AO89/$LI89</f>
        <v>0.90873999999999999</v>
      </c>
      <c r="AT89" s="323">
        <f t="shared" si="2229"/>
        <v>72</v>
      </c>
      <c r="AU89" s="431">
        <f t="shared" ref="AU89:AU96" si="2249">AT89/AT$68</f>
        <v>7.5389999999999999E-2</v>
      </c>
      <c r="AV89" s="432">
        <f t="shared" ref="AV89:AV96" si="2250">AV$68*AU89</f>
        <v>32.200000000000003</v>
      </c>
      <c r="AW89" s="138">
        <f t="shared" ref="AW89:AW97" si="2251">IF(AT89&gt;0,AV89/AT89,0)</f>
        <v>0.44722222</v>
      </c>
      <c r="AX89" s="433">
        <f t="shared" si="2233"/>
        <v>1908.38</v>
      </c>
      <c r="AY89" s="139">
        <f t="shared" ref="AY89:AY97" si="2252">AW89*AX89</f>
        <v>853.46993999999995</v>
      </c>
      <c r="AZ89" s="111">
        <f t="shared" ref="AZ89:AZ97" si="2253">AY89*AT89</f>
        <v>61449.84</v>
      </c>
      <c r="BA89" s="111"/>
      <c r="BB89" s="140"/>
      <c r="BC89" s="141">
        <f t="shared" ref="BC89:BC97" si="2254">AY89/$LI89</f>
        <v>0.63743000000000005</v>
      </c>
      <c r="BD89" s="323">
        <f t="shared" si="2229"/>
        <v>69</v>
      </c>
      <c r="BE89" s="431">
        <f t="shared" ref="BE89:BE96" si="2255">BD89/BD$68</f>
        <v>9.6500000000000002E-2</v>
      </c>
      <c r="BF89" s="432">
        <f t="shared" ref="BF89:BF96" si="2256">BF$68*BE89</f>
        <v>31.78</v>
      </c>
      <c r="BG89" s="138">
        <f t="shared" ref="BG89:BG97" si="2257">IF(BD89&gt;0,BF89/BD89,0)</f>
        <v>0.46057970999999998</v>
      </c>
      <c r="BH89" s="433">
        <f t="shared" si="2233"/>
        <v>2830</v>
      </c>
      <c r="BI89" s="139">
        <f t="shared" ref="BI89:BI97" si="2258">BG89*BH89</f>
        <v>1303.44058</v>
      </c>
      <c r="BJ89" s="111">
        <f t="shared" ref="BJ89:BJ97" si="2259">BI89*BD89</f>
        <v>89937.4</v>
      </c>
      <c r="BK89" s="111"/>
      <c r="BL89" s="140"/>
      <c r="BM89" s="141">
        <f t="shared" ref="BM89:BM97" si="2260">BI89/$LI89</f>
        <v>0.97348999999999997</v>
      </c>
      <c r="BN89" s="323">
        <f t="shared" si="2229"/>
        <v>74</v>
      </c>
      <c r="BO89" s="431">
        <f t="shared" ref="BO89:BO96" si="2261">BN89/BN$68</f>
        <v>0.10786999999999999</v>
      </c>
      <c r="BP89" s="432">
        <f t="shared" ref="BP89:BP96" si="2262">BP$68*BO89</f>
        <v>39.43</v>
      </c>
      <c r="BQ89" s="138">
        <f t="shared" ref="BQ89:BQ97" si="2263">IF(BN89&gt;0,BP89/BN89,0)</f>
        <v>0.53283784000000001</v>
      </c>
      <c r="BR89" s="433">
        <f t="shared" si="2233"/>
        <v>2063.29</v>
      </c>
      <c r="BS89" s="139">
        <f t="shared" ref="BS89:BS97" si="2264">BQ89*BR89</f>
        <v>1099.3989899999999</v>
      </c>
      <c r="BT89" s="111">
        <f t="shared" ref="BT89:BT97" si="2265">BS89*BN89</f>
        <v>81355.53</v>
      </c>
      <c r="BU89" s="111"/>
      <c r="BV89" s="140"/>
      <c r="BW89" s="141">
        <f t="shared" ref="BW89:BW97" si="2266">BS89/$LI89</f>
        <v>0.82110000000000005</v>
      </c>
      <c r="BX89" s="323">
        <f t="shared" si="2229"/>
        <v>117</v>
      </c>
      <c r="BY89" s="431">
        <f t="shared" ref="BY89:BY96" si="2267">BX89/BX$68</f>
        <v>0.13911999999999999</v>
      </c>
      <c r="BZ89" s="432">
        <f t="shared" ref="BZ89:BZ96" si="2268">BZ$68*BY89</f>
        <v>52.16</v>
      </c>
      <c r="CA89" s="138">
        <f t="shared" ref="CA89:CA97" si="2269">IF(BX89&gt;0,BZ89/BX89,0)</f>
        <v>0.44581197</v>
      </c>
      <c r="CB89" s="433">
        <f t="shared" si="2233"/>
        <v>2150</v>
      </c>
      <c r="CC89" s="139">
        <f t="shared" ref="CC89:CC97" si="2270">CA89*CB89</f>
        <v>958.49573999999996</v>
      </c>
      <c r="CD89" s="111">
        <f t="shared" ref="CD89:CD97" si="2271">CC89*BX89</f>
        <v>112144</v>
      </c>
      <c r="CE89" s="111"/>
      <c r="CF89" s="140"/>
      <c r="CG89" s="141">
        <f t="shared" ref="CG89:CG97" si="2272">CC89/$LI89</f>
        <v>0.71587000000000001</v>
      </c>
      <c r="CH89" s="323">
        <f t="shared" ref="CH89:EP96" si="2273">CH31</f>
        <v>123</v>
      </c>
      <c r="CI89" s="431">
        <f t="shared" ref="CI89:CI96" si="2274">CH89/CH$68</f>
        <v>0.12239</v>
      </c>
      <c r="CJ89" s="432">
        <f t="shared" ref="CJ89:CJ96" si="2275">CJ$68*CI89</f>
        <v>57.75</v>
      </c>
      <c r="CK89" s="138">
        <f t="shared" ref="CK89:CK97" si="2276">IF(CH89&gt;0,CJ89/CH89,0)</f>
        <v>0.46951219999999999</v>
      </c>
      <c r="CL89" s="433">
        <f t="shared" ref="CL89:ET96" si="2277">CL$68</f>
        <v>2150</v>
      </c>
      <c r="CM89" s="139">
        <f t="shared" ref="CM89:CM97" si="2278">CK89*CL89</f>
        <v>1009.45123</v>
      </c>
      <c r="CN89" s="111">
        <f t="shared" ref="CN89:CN97" si="2279">CM89*CH89</f>
        <v>124162.5</v>
      </c>
      <c r="CO89" s="111"/>
      <c r="CP89" s="140"/>
      <c r="CQ89" s="141">
        <f t="shared" ref="CQ89:CQ97" si="2280">CM89/$LI89</f>
        <v>0.75392000000000003</v>
      </c>
      <c r="CR89" s="323">
        <f t="shared" si="2273"/>
        <v>52</v>
      </c>
      <c r="CS89" s="431">
        <f t="shared" ref="CS89:CS96" si="2281">CR89/CR$68</f>
        <v>6.4439999999999997E-2</v>
      </c>
      <c r="CT89" s="432">
        <f t="shared" ref="CT89:CT96" si="2282">CT$68*CS89</f>
        <v>31.63</v>
      </c>
      <c r="CU89" s="138">
        <f t="shared" ref="CU89:CU97" si="2283">IF(CR89&gt;0,CT89/CR89,0)</f>
        <v>0.60826922999999999</v>
      </c>
      <c r="CV89" s="433">
        <f t="shared" si="2277"/>
        <v>2830</v>
      </c>
      <c r="CW89" s="139">
        <f t="shared" ref="CW89:CW97" si="2284">CU89*CV89</f>
        <v>1721.40192</v>
      </c>
      <c r="CX89" s="111">
        <f t="shared" ref="CX89:CX97" si="2285">CW89*CR89</f>
        <v>89512.9</v>
      </c>
      <c r="CY89" s="111"/>
      <c r="CZ89" s="140"/>
      <c r="DA89" s="141">
        <f t="shared" ref="DA89:DA97" si="2286">CW89/$LI89</f>
        <v>1.28565</v>
      </c>
      <c r="DB89" s="323">
        <f t="shared" si="2273"/>
        <v>127</v>
      </c>
      <c r="DC89" s="431">
        <f t="shared" ref="DC89:DC96" si="2287">DB89/DB$68</f>
        <v>0.14906</v>
      </c>
      <c r="DD89" s="432">
        <f t="shared" ref="DD89:DD96" si="2288">DD$68*DC89</f>
        <v>89.23</v>
      </c>
      <c r="DE89" s="138">
        <f t="shared" ref="DE89:DE97" si="2289">IF(DB89&gt;0,DD89/DB89,0)</f>
        <v>0.70259843</v>
      </c>
      <c r="DF89" s="433">
        <f t="shared" si="2277"/>
        <v>2150</v>
      </c>
      <c r="DG89" s="139">
        <f t="shared" ref="DG89:DG97" si="2290">DE89*DF89</f>
        <v>1510.58662</v>
      </c>
      <c r="DH89" s="111">
        <f t="shared" ref="DH89:DH97" si="2291">DG89*DB89</f>
        <v>191844.5</v>
      </c>
      <c r="DI89" s="111"/>
      <c r="DJ89" s="140"/>
      <c r="DK89" s="141">
        <f t="shared" ref="DK89:DK97" si="2292">DG89/$LI89</f>
        <v>1.1282000000000001</v>
      </c>
      <c r="DL89" s="323">
        <f t="shared" si="2273"/>
        <v>0</v>
      </c>
      <c r="DM89" s="431">
        <f t="shared" ref="DM89:DM96" si="2293">DL89/DL$68</f>
        <v>0</v>
      </c>
      <c r="DN89" s="432">
        <f t="shared" ref="DN89:DN96" si="2294">DN$68*DM89</f>
        <v>0</v>
      </c>
      <c r="DO89" s="138">
        <f t="shared" ref="DO89:DO97" si="2295">IF(DL89&gt;0,DN89/DL89,0)</f>
        <v>0</v>
      </c>
      <c r="DP89" s="433">
        <f t="shared" si="2277"/>
        <v>2150</v>
      </c>
      <c r="DQ89" s="139">
        <f t="shared" ref="DQ89:DQ97" si="2296">DO89*DP89</f>
        <v>0</v>
      </c>
      <c r="DR89" s="111">
        <f t="shared" ref="DR89:DR97" si="2297">DQ89*DL89</f>
        <v>0</v>
      </c>
      <c r="DS89" s="111"/>
      <c r="DT89" s="140"/>
      <c r="DU89" s="141">
        <f t="shared" ref="DU89:DU97" si="2298">DQ89/$LI89</f>
        <v>0</v>
      </c>
      <c r="DV89" s="323">
        <f t="shared" si="2273"/>
        <v>61</v>
      </c>
      <c r="DW89" s="431">
        <f t="shared" ref="DW89:DW96" si="2299">DV89/DV$68</f>
        <v>7.9430000000000001E-2</v>
      </c>
      <c r="DX89" s="432">
        <f t="shared" ref="DX89:DX96" si="2300">DX$68*DW89</f>
        <v>24.73</v>
      </c>
      <c r="DY89" s="138">
        <f t="shared" ref="DY89:DY97" si="2301">IF(DV89&gt;0,DX89/DV89,0)</f>
        <v>0.40540984000000002</v>
      </c>
      <c r="DZ89" s="433">
        <f t="shared" si="2277"/>
        <v>2150</v>
      </c>
      <c r="EA89" s="139">
        <f t="shared" ref="EA89:EA97" si="2302">DY89*DZ89</f>
        <v>871.63116000000002</v>
      </c>
      <c r="EB89" s="111">
        <f t="shared" ref="EB89:EB97" si="2303">EA89*DV89</f>
        <v>53169.5</v>
      </c>
      <c r="EC89" s="111"/>
      <c r="ED89" s="140"/>
      <c r="EE89" s="141">
        <f t="shared" ref="EE89:EE97" si="2304">EA89/$LI89</f>
        <v>0.65098999999999996</v>
      </c>
      <c r="EF89" s="323">
        <f t="shared" si="2273"/>
        <v>70</v>
      </c>
      <c r="EG89" s="431">
        <f t="shared" ref="EG89:EG96" si="2305">EF89/EF$68</f>
        <v>7.8210000000000002E-2</v>
      </c>
      <c r="EH89" s="432">
        <f t="shared" ref="EH89:EH96" si="2306">EH$68*EG89</f>
        <v>29.69</v>
      </c>
      <c r="EI89" s="138">
        <f t="shared" ref="EI89:EI97" si="2307">IF(EF89&gt;0,EH89/EF89,0)</f>
        <v>0.42414286000000001</v>
      </c>
      <c r="EJ89" s="433">
        <f t="shared" si="2277"/>
        <v>2830</v>
      </c>
      <c r="EK89" s="139">
        <f t="shared" ref="EK89:EK97" si="2308">EI89*EJ89</f>
        <v>1200.32429</v>
      </c>
      <c r="EL89" s="111">
        <f t="shared" ref="EL89:EL97" si="2309">EK89*EF89</f>
        <v>84022.7</v>
      </c>
      <c r="EM89" s="111"/>
      <c r="EN89" s="140"/>
      <c r="EO89" s="141">
        <f t="shared" ref="EO89:EO97" si="2310">EK89/$LI89</f>
        <v>0.89648000000000005</v>
      </c>
      <c r="EP89" s="323">
        <f t="shared" si="2273"/>
        <v>58</v>
      </c>
      <c r="EQ89" s="431">
        <f t="shared" ref="EQ89:EQ96" si="2311">EP89/EP$68</f>
        <v>6.9540000000000005E-2</v>
      </c>
      <c r="ER89" s="432">
        <f t="shared" ref="ER89:ER96" si="2312">ER$68*EQ89</f>
        <v>65.19</v>
      </c>
      <c r="ES89" s="138">
        <f t="shared" ref="ES89:ES97" si="2313">IF(EP89&gt;0,ER89/EP89,0)</f>
        <v>1.1239655200000001</v>
      </c>
      <c r="ET89" s="433">
        <f t="shared" si="2277"/>
        <v>2830</v>
      </c>
      <c r="EU89" s="139">
        <f t="shared" ref="EU89:EU97" si="2314">ES89*ET89</f>
        <v>3180.82242</v>
      </c>
      <c r="EV89" s="111">
        <f t="shared" ref="EV89:EV97" si="2315">EU89*EP89</f>
        <v>184487.7</v>
      </c>
      <c r="EW89" s="111"/>
      <c r="EX89" s="140"/>
      <c r="EY89" s="141">
        <f t="shared" ref="EY89:EY97" si="2316">EU89/$LI89</f>
        <v>2.3756400000000002</v>
      </c>
      <c r="EZ89" s="323">
        <f t="shared" ref="EZ89:HH96" si="2317">EZ31</f>
        <v>43</v>
      </c>
      <c r="FA89" s="431">
        <f t="shared" ref="FA89:FA96" si="2318">EZ89/EZ$68</f>
        <v>5.1069999999999997E-2</v>
      </c>
      <c r="FB89" s="432">
        <f t="shared" ref="FB89:FB96" si="2319">FB$68*FA89</f>
        <v>0</v>
      </c>
      <c r="FC89" s="138">
        <f t="shared" ref="FC89:FC97" si="2320">IF(EZ89&gt;0,FB89/EZ89,0)</f>
        <v>0</v>
      </c>
      <c r="FD89" s="433">
        <f t="shared" ref="FD89:HL96" si="2321">FD$68</f>
        <v>0</v>
      </c>
      <c r="FE89" s="139">
        <f t="shared" ref="FE89:FE97" si="2322">FC89*FD89</f>
        <v>0</v>
      </c>
      <c r="FF89" s="111">
        <f t="shared" ref="FF89:FF97" si="2323">FE89*EZ89</f>
        <v>0</v>
      </c>
      <c r="FG89" s="111"/>
      <c r="FH89" s="140"/>
      <c r="FI89" s="141">
        <f t="shared" ref="FI89:FI97" si="2324">FE89/$LI89</f>
        <v>0</v>
      </c>
      <c r="FJ89" s="323">
        <f t="shared" si="2317"/>
        <v>94</v>
      </c>
      <c r="FK89" s="431">
        <f t="shared" ref="FK89:FK96" si="2325">FJ89/FJ$68</f>
        <v>9.2609999999999998E-2</v>
      </c>
      <c r="FL89" s="432">
        <f t="shared" ref="FL89:FL96" si="2326">FL$68*FK89</f>
        <v>59.48</v>
      </c>
      <c r="FM89" s="138">
        <f t="shared" ref="FM89:FM97" si="2327">IF(FJ89&gt;0,FL89/FJ89,0)</f>
        <v>0.63276595999999996</v>
      </c>
      <c r="FN89" s="433">
        <f t="shared" si="2321"/>
        <v>2830</v>
      </c>
      <c r="FO89" s="139">
        <f t="shared" ref="FO89:FO97" si="2328">FM89*FN89</f>
        <v>1790.72767</v>
      </c>
      <c r="FP89" s="111">
        <f t="shared" ref="FP89:FP97" si="2329">FO89*FJ89</f>
        <v>168328.4</v>
      </c>
      <c r="FQ89" s="111"/>
      <c r="FR89" s="140"/>
      <c r="FS89" s="141">
        <f t="shared" ref="FS89:FS97" si="2330">FO89/$LI89</f>
        <v>1.3374299999999999</v>
      </c>
      <c r="FT89" s="323">
        <f t="shared" si="2317"/>
        <v>61</v>
      </c>
      <c r="FU89" s="431">
        <f t="shared" ref="FU89:FU96" si="2331">FT89/FT$68</f>
        <v>8.4489999999999996E-2</v>
      </c>
      <c r="FV89" s="432">
        <f t="shared" ref="FV89:FV96" si="2332">FV$68*FU89</f>
        <v>43.75</v>
      </c>
      <c r="FW89" s="138">
        <f t="shared" ref="FW89:FW97" si="2333">IF(FT89&gt;0,FV89/FT89,0)</f>
        <v>0.71721310999999999</v>
      </c>
      <c r="FX89" s="433">
        <f t="shared" si="2321"/>
        <v>2160.96</v>
      </c>
      <c r="FY89" s="139">
        <f t="shared" ref="FY89:FY97" si="2334">FW89*FX89</f>
        <v>1549.8688400000001</v>
      </c>
      <c r="FZ89" s="111">
        <f t="shared" ref="FZ89:FZ97" si="2335">FY89*FT89</f>
        <v>94542</v>
      </c>
      <c r="GA89" s="111"/>
      <c r="GB89" s="140"/>
      <c r="GC89" s="141">
        <f t="shared" ref="GC89:GC97" si="2336">FY89/$LI89</f>
        <v>1.15754</v>
      </c>
      <c r="GD89" s="323">
        <f t="shared" si="2317"/>
        <v>39</v>
      </c>
      <c r="GE89" s="431">
        <f t="shared" ref="GE89:GE96" si="2337">GD89/GD$68</f>
        <v>7.9589999999999994E-2</v>
      </c>
      <c r="GF89" s="432">
        <f t="shared" ref="GF89:GF96" si="2338">GF$68*GE89</f>
        <v>0</v>
      </c>
      <c r="GG89" s="138">
        <f t="shared" ref="GG89:GG97" si="2339">IF(GD89&gt;0,GF89/GD89,0)</f>
        <v>0</v>
      </c>
      <c r="GH89" s="433">
        <f t="shared" si="2321"/>
        <v>0</v>
      </c>
      <c r="GI89" s="139">
        <f t="shared" ref="GI89:GI97" si="2340">GG89*GH89</f>
        <v>0</v>
      </c>
      <c r="GJ89" s="111">
        <f t="shared" ref="GJ89:GJ97" si="2341">GI89*GD89</f>
        <v>0</v>
      </c>
      <c r="GK89" s="111"/>
      <c r="GL89" s="140"/>
      <c r="GM89" s="141">
        <f t="shared" ref="GM89:GM97" si="2342">GI89/$LI89</f>
        <v>0</v>
      </c>
      <c r="GN89" s="323">
        <f t="shared" si="2317"/>
        <v>101</v>
      </c>
      <c r="GO89" s="431">
        <f t="shared" ref="GO89:GO96" si="2343">GN89/GN$68</f>
        <v>0.11854000000000001</v>
      </c>
      <c r="GP89" s="432">
        <f t="shared" ref="GP89:GP96" si="2344">GP$68*GO89</f>
        <v>90.26</v>
      </c>
      <c r="GQ89" s="138">
        <f t="shared" ref="GQ89:GQ97" si="2345">IF(GN89&gt;0,GP89/GN89,0)</f>
        <v>0.89366336999999996</v>
      </c>
      <c r="GR89" s="433">
        <f t="shared" si="2321"/>
        <v>2150</v>
      </c>
      <c r="GS89" s="139">
        <f t="shared" ref="GS89:GS97" si="2346">GQ89*GR89</f>
        <v>1921.37625</v>
      </c>
      <c r="GT89" s="111">
        <f t="shared" ref="GT89:GT97" si="2347">GS89*GN89</f>
        <v>194059</v>
      </c>
      <c r="GU89" s="111"/>
      <c r="GV89" s="140"/>
      <c r="GW89" s="141">
        <f t="shared" ref="GW89:GW97" si="2348">GS89/$LI89</f>
        <v>1.4350099999999999</v>
      </c>
      <c r="GX89" s="323">
        <f t="shared" si="2317"/>
        <v>173</v>
      </c>
      <c r="GY89" s="431">
        <f t="shared" ref="GY89:GY96" si="2349">GX89/GX$68</f>
        <v>0.11352</v>
      </c>
      <c r="GZ89" s="432">
        <f t="shared" ref="GZ89:GZ96" si="2350">GZ$68*GY89</f>
        <v>58.91</v>
      </c>
      <c r="HA89" s="138">
        <f t="shared" ref="HA89:HA97" si="2351">IF(GX89&gt;0,GZ89/GX89,0)</f>
        <v>0.34052022999999998</v>
      </c>
      <c r="HB89" s="433">
        <f t="shared" si="2321"/>
        <v>2150</v>
      </c>
      <c r="HC89" s="139">
        <f t="shared" ref="HC89:HC97" si="2352">HA89*HB89</f>
        <v>732.11848999999995</v>
      </c>
      <c r="HD89" s="111">
        <f t="shared" ref="HD89:HD97" si="2353">HC89*GX89</f>
        <v>126656.5</v>
      </c>
      <c r="HE89" s="111"/>
      <c r="HF89" s="140"/>
      <c r="HG89" s="141">
        <f t="shared" ref="HG89:HG97" si="2354">HC89/$LI89</f>
        <v>0.54679</v>
      </c>
      <c r="HH89" s="323">
        <f t="shared" si="2317"/>
        <v>92</v>
      </c>
      <c r="HI89" s="431">
        <f t="shared" ref="HI89:HI96" si="2355">HH89/HH$68</f>
        <v>8.3260000000000001E-2</v>
      </c>
      <c r="HJ89" s="432">
        <f t="shared" ref="HJ89:HJ96" si="2356">HJ$68*HI89</f>
        <v>64.09</v>
      </c>
      <c r="HK89" s="138">
        <f t="shared" ref="HK89:HK97" si="2357">IF(HH89&gt;0,HJ89/HH89,0)</f>
        <v>0.69663043000000002</v>
      </c>
      <c r="HL89" s="433">
        <f t="shared" si="2321"/>
        <v>2150</v>
      </c>
      <c r="HM89" s="139">
        <f t="shared" ref="HM89:HM97" si="2358">HK89*HL89</f>
        <v>1497.75542</v>
      </c>
      <c r="HN89" s="111">
        <f t="shared" ref="HN89:HN97" si="2359">HM89*HH89</f>
        <v>137793.5</v>
      </c>
      <c r="HO89" s="111"/>
      <c r="HP89" s="140"/>
      <c r="HQ89" s="141">
        <f t="shared" ref="HQ89:HQ97" si="2360">HM89/$LI89</f>
        <v>1.1186199999999999</v>
      </c>
      <c r="HR89" s="323">
        <f t="shared" ref="HR89:JZ96" si="2361">HR31</f>
        <v>53</v>
      </c>
      <c r="HS89" s="431">
        <f t="shared" ref="HS89:HS96" si="2362">HR89/HR$68</f>
        <v>7.5069999999999998E-2</v>
      </c>
      <c r="HT89" s="432">
        <f t="shared" ref="HT89:HT96" si="2363">HT$68*HS89</f>
        <v>39.28</v>
      </c>
      <c r="HU89" s="138">
        <f t="shared" ref="HU89:HU97" si="2364">IF(HR89&gt;0,HT89/HR89,0)</f>
        <v>0.74113207999999997</v>
      </c>
      <c r="HV89" s="433">
        <f t="shared" ref="HV89:KD96" si="2365">HV$68</f>
        <v>2830</v>
      </c>
      <c r="HW89" s="139">
        <f t="shared" ref="HW89:HW97" si="2366">HU89*HV89</f>
        <v>2097.4037899999998</v>
      </c>
      <c r="HX89" s="111">
        <f t="shared" ref="HX89:HX97" si="2367">HW89*HR89</f>
        <v>111162.4</v>
      </c>
      <c r="HY89" s="111"/>
      <c r="HZ89" s="140"/>
      <c r="IA89" s="141">
        <f t="shared" ref="IA89:IA97" si="2368">HW89/$LI89</f>
        <v>1.5664800000000001</v>
      </c>
      <c r="IB89" s="323">
        <f t="shared" si="2361"/>
        <v>35</v>
      </c>
      <c r="IC89" s="431">
        <f t="shared" ref="IC89:IC96" si="2369">IB89/IB$68</f>
        <v>7.7780000000000002E-2</v>
      </c>
      <c r="ID89" s="432">
        <f t="shared" ref="ID89:ID96" si="2370">ID$68*IC89</f>
        <v>39.020000000000003</v>
      </c>
      <c r="IE89" s="138">
        <f t="shared" ref="IE89:IE97" si="2371">IF(IB89&gt;0,ID89/IB89,0)</f>
        <v>1.11485714</v>
      </c>
      <c r="IF89" s="433">
        <f t="shared" si="2365"/>
        <v>2830</v>
      </c>
      <c r="IG89" s="139">
        <f t="shared" ref="IG89:IG97" si="2372">IE89*IF89</f>
        <v>3155.0457099999999</v>
      </c>
      <c r="IH89" s="111">
        <f t="shared" ref="IH89:IH97" si="2373">IG89*IB89</f>
        <v>110426.6</v>
      </c>
      <c r="II89" s="111"/>
      <c r="IJ89" s="140"/>
      <c r="IK89" s="141">
        <f t="shared" ref="IK89:IK97" si="2374">IG89/$LI89</f>
        <v>2.3563900000000002</v>
      </c>
      <c r="IL89" s="323">
        <f t="shared" si="2361"/>
        <v>99</v>
      </c>
      <c r="IM89" s="431">
        <f t="shared" ref="IM89:IM96" si="2375">IL89/IL$68</f>
        <v>8.2849999999999993E-2</v>
      </c>
      <c r="IN89" s="432">
        <f t="shared" ref="IN89:IN96" si="2376">IN$68*IM89</f>
        <v>100.35</v>
      </c>
      <c r="IO89" s="138">
        <f t="shared" ref="IO89:IO97" si="2377">IF(IL89&gt;0,IN89/IL89,0)</f>
        <v>1.01363636</v>
      </c>
      <c r="IP89" s="433">
        <f t="shared" si="2365"/>
        <v>2150</v>
      </c>
      <c r="IQ89" s="139">
        <f t="shared" ref="IQ89:IQ97" si="2378">IO89*IP89</f>
        <v>2179.31817</v>
      </c>
      <c r="IR89" s="111">
        <f t="shared" ref="IR89:IR97" si="2379">IQ89*IL89</f>
        <v>215752.5</v>
      </c>
      <c r="IS89" s="111"/>
      <c r="IT89" s="140"/>
      <c r="IU89" s="141">
        <f t="shared" ref="IU89:IU97" si="2380">IQ89/$LI89</f>
        <v>1.62765</v>
      </c>
      <c r="IV89" s="323">
        <f t="shared" si="2361"/>
        <v>49</v>
      </c>
      <c r="IW89" s="431">
        <f t="shared" ref="IW89:IW96" si="2381">IV89/IV$68</f>
        <v>7.2919999999999999E-2</v>
      </c>
      <c r="IX89" s="432">
        <f t="shared" ref="IX89:IX96" si="2382">IX$68*IW89</f>
        <v>34.840000000000003</v>
      </c>
      <c r="IY89" s="138">
        <f t="shared" ref="IY89:IY97" si="2383">IF(IV89&gt;0,IX89/IV89,0)</f>
        <v>0.71102041000000005</v>
      </c>
      <c r="IZ89" s="433">
        <f t="shared" si="2365"/>
        <v>2017.28</v>
      </c>
      <c r="JA89" s="139">
        <f t="shared" ref="JA89:JA97" si="2384">IY89*IZ89</f>
        <v>1434.32725</v>
      </c>
      <c r="JB89" s="111">
        <f t="shared" ref="JB89:JB97" si="2385">JA89*IV89</f>
        <v>70282.039999999994</v>
      </c>
      <c r="JC89" s="111"/>
      <c r="JD89" s="140"/>
      <c r="JE89" s="141">
        <f t="shared" ref="JE89:JE97" si="2386">JA89/$LI89</f>
        <v>1.07125</v>
      </c>
      <c r="JF89" s="323">
        <f t="shared" si="2361"/>
        <v>123</v>
      </c>
      <c r="JG89" s="431">
        <f t="shared" ref="JG89:JG96" si="2387">JF89/JF$68</f>
        <v>8.8050000000000003E-2</v>
      </c>
      <c r="JH89" s="432">
        <f t="shared" ref="JH89:JH96" si="2388">JH$68*JG89</f>
        <v>68.31</v>
      </c>
      <c r="JI89" s="138">
        <f t="shared" ref="JI89:JI97" si="2389">IF(JF89&gt;0,JH89/JF89,0)</f>
        <v>0.55536585000000005</v>
      </c>
      <c r="JJ89" s="433">
        <f t="shared" si="2365"/>
        <v>2150</v>
      </c>
      <c r="JK89" s="139">
        <f t="shared" ref="JK89:JK97" si="2390">JI89*JJ89</f>
        <v>1194.03658</v>
      </c>
      <c r="JL89" s="111">
        <f t="shared" ref="JL89:JL97" si="2391">JK89*JF89</f>
        <v>146866.5</v>
      </c>
      <c r="JM89" s="111"/>
      <c r="JN89" s="140"/>
      <c r="JO89" s="141">
        <f t="shared" ref="JO89:JO97" si="2392">JK89/$LI89</f>
        <v>0.89178000000000002</v>
      </c>
      <c r="JP89" s="323">
        <f t="shared" si="2361"/>
        <v>65</v>
      </c>
      <c r="JQ89" s="431">
        <f t="shared" ref="JQ89:JQ96" si="2393">JP89/JP$68</f>
        <v>5.1589999999999997E-2</v>
      </c>
      <c r="JR89" s="432">
        <f t="shared" ref="JR89:JR96" si="2394">JR$68*JQ89</f>
        <v>42.12</v>
      </c>
      <c r="JS89" s="138">
        <f t="shared" ref="JS89:JS97" si="2395">IF(JP89&gt;0,JR89/JP89,0)</f>
        <v>0.64800000000000002</v>
      </c>
      <c r="JT89" s="433">
        <f t="shared" si="2365"/>
        <v>2150</v>
      </c>
      <c r="JU89" s="139">
        <f t="shared" ref="JU89:JU97" si="2396">JS89*JT89</f>
        <v>1393.2</v>
      </c>
      <c r="JV89" s="111">
        <f t="shared" ref="JV89:JV97" si="2397">JU89*JP89</f>
        <v>90558</v>
      </c>
      <c r="JW89" s="111"/>
      <c r="JX89" s="140"/>
      <c r="JY89" s="141">
        <f t="shared" ref="JY89:JY97" si="2398">JU89/$LI89</f>
        <v>1.04053</v>
      </c>
      <c r="JZ89" s="323">
        <f t="shared" si="2361"/>
        <v>137</v>
      </c>
      <c r="KA89" s="431">
        <f t="shared" ref="KA89:KA96" si="2399">JZ89/JZ$68</f>
        <v>0.12243</v>
      </c>
      <c r="KB89" s="432">
        <f t="shared" ref="KB89:KB96" si="2400">KB$68*KA89</f>
        <v>75</v>
      </c>
      <c r="KC89" s="138">
        <f t="shared" ref="KC89:KC97" si="2401">IF(JZ89&gt;0,KB89/JZ89,0)</f>
        <v>0.54744526000000004</v>
      </c>
      <c r="KD89" s="433">
        <f t="shared" si="2365"/>
        <v>2017.28</v>
      </c>
      <c r="KE89" s="139">
        <f t="shared" ref="KE89:KE97" si="2402">KC89*KD89</f>
        <v>1104.3503700000001</v>
      </c>
      <c r="KF89" s="111">
        <f t="shared" ref="KF89:KF97" si="2403">KE89*JZ89</f>
        <v>151296</v>
      </c>
      <c r="KG89" s="111"/>
      <c r="KH89" s="140"/>
      <c r="KI89" s="141">
        <f t="shared" ref="KI89:KI97" si="2404">KE89/$LI89</f>
        <v>0.82479999999999998</v>
      </c>
      <c r="KJ89" s="323">
        <f t="shared" ref="KJ89:KT96" si="2405">KJ31</f>
        <v>129</v>
      </c>
      <c r="KK89" s="431">
        <f t="shared" ref="KK89:KK96" si="2406">KJ89/KJ$68</f>
        <v>0.10149</v>
      </c>
      <c r="KL89" s="432">
        <f t="shared" ref="KL89:KL96" si="2407">KL$68*KK89</f>
        <v>70.73</v>
      </c>
      <c r="KM89" s="138">
        <f t="shared" ref="KM89:KM97" si="2408">IF(KJ89&gt;0,KL89/KJ89,0)</f>
        <v>0.54829457000000004</v>
      </c>
      <c r="KN89" s="433">
        <f t="shared" ref="KN89:KX96" si="2409">KN$68</f>
        <v>2150</v>
      </c>
      <c r="KO89" s="139">
        <f t="shared" ref="KO89:KO97" si="2410">KM89*KN89</f>
        <v>1178.8333299999999</v>
      </c>
      <c r="KP89" s="111">
        <f t="shared" ref="KP89:KP97" si="2411">KO89*KJ89</f>
        <v>152069.5</v>
      </c>
      <c r="KQ89" s="111"/>
      <c r="KR89" s="140"/>
      <c r="KS89" s="141">
        <f t="shared" ref="KS89:KS97" si="2412">KO89/$LI89</f>
        <v>0.88043000000000005</v>
      </c>
      <c r="KT89" s="323">
        <f t="shared" si="2405"/>
        <v>0</v>
      </c>
      <c r="KU89" s="431" t="e">
        <f t="shared" ref="KU89:KU96" si="2413">KT89/KT$68</f>
        <v>#DIV/0!</v>
      </c>
      <c r="KV89" s="432" t="e">
        <f t="shared" ref="KV89:KV96" si="2414">KV$68*KU89</f>
        <v>#DIV/0!</v>
      </c>
      <c r="KW89" s="138">
        <f t="shared" ref="KW89:KW97" si="2415">IF(KT89&gt;0,KV89/KT89,0)</f>
        <v>0</v>
      </c>
      <c r="KX89" s="433">
        <f t="shared" si="2409"/>
        <v>0</v>
      </c>
      <c r="KY89" s="139">
        <f t="shared" ref="KY89:KY97" si="2416">KW89*KX89</f>
        <v>0</v>
      </c>
      <c r="KZ89" s="111">
        <f t="shared" ref="KZ89:KZ97" si="2417">KY89*KT89</f>
        <v>0</v>
      </c>
      <c r="LA89" s="111"/>
      <c r="LB89" s="140"/>
      <c r="LC89" s="141">
        <f t="shared" ref="LC89:LC97" si="2418">KY89/$LI89</f>
        <v>0</v>
      </c>
      <c r="LD89" s="322">
        <f t="shared" si="2027"/>
        <v>2572</v>
      </c>
      <c r="LE89" s="431">
        <f t="shared" si="2028"/>
        <v>9.6920000000000006E-2</v>
      </c>
      <c r="LF89" s="432">
        <f t="shared" si="2029"/>
        <v>1492.79</v>
      </c>
      <c r="LG89" s="138">
        <f t="shared" si="2030"/>
        <v>0.58040046999999995</v>
      </c>
      <c r="LH89" s="433">
        <f t="shared" si="2031"/>
        <v>2306.91</v>
      </c>
      <c r="LI89" s="139">
        <f t="shared" si="2032"/>
        <v>1338.93165</v>
      </c>
      <c r="LJ89" s="111">
        <f t="shared" si="2033"/>
        <v>3443732.2</v>
      </c>
      <c r="LK89" s="111"/>
      <c r="LL89" s="140"/>
    </row>
    <row r="90" spans="1:324" ht="17.25" customHeight="1">
      <c r="A90" s="612"/>
      <c r="B90" s="93" t="s">
        <v>715</v>
      </c>
      <c r="C90" s="12" t="s">
        <v>840</v>
      </c>
      <c r="D90" s="12" t="s">
        <v>422</v>
      </c>
      <c r="E90" s="4" t="s">
        <v>34</v>
      </c>
      <c r="F90" s="323">
        <f t="shared" si="2228"/>
        <v>0</v>
      </c>
      <c r="G90" s="431">
        <f t="shared" si="2034"/>
        <v>0</v>
      </c>
      <c r="H90" s="432">
        <f t="shared" si="2035"/>
        <v>0</v>
      </c>
      <c r="I90" s="138">
        <f t="shared" si="1808"/>
        <v>0</v>
      </c>
      <c r="J90" s="433">
        <f t="shared" si="2036"/>
        <v>2150</v>
      </c>
      <c r="K90" s="139">
        <f t="shared" si="1809"/>
        <v>0</v>
      </c>
      <c r="L90" s="111">
        <f t="shared" si="1810"/>
        <v>0</v>
      </c>
      <c r="M90" s="111"/>
      <c r="N90" s="140"/>
      <c r="O90" s="141" t="e">
        <f t="shared" si="1811"/>
        <v>#DIV/0!</v>
      </c>
      <c r="P90" s="323">
        <f t="shared" si="2229"/>
        <v>0</v>
      </c>
      <c r="Q90" s="431">
        <f t="shared" si="2230"/>
        <v>0</v>
      </c>
      <c r="R90" s="432">
        <f t="shared" si="2231"/>
        <v>0</v>
      </c>
      <c r="S90" s="138">
        <f t="shared" si="2232"/>
        <v>0</v>
      </c>
      <c r="T90" s="433">
        <f t="shared" si="2233"/>
        <v>2308.41</v>
      </c>
      <c r="U90" s="139">
        <f t="shared" si="2234"/>
        <v>0</v>
      </c>
      <c r="V90" s="111">
        <f t="shared" si="2235"/>
        <v>0</v>
      </c>
      <c r="W90" s="111"/>
      <c r="X90" s="140"/>
      <c r="Y90" s="141" t="e">
        <f t="shared" si="2236"/>
        <v>#DIV/0!</v>
      </c>
      <c r="Z90" s="323">
        <f t="shared" si="2229"/>
        <v>0</v>
      </c>
      <c r="AA90" s="431">
        <f t="shared" si="2237"/>
        <v>0</v>
      </c>
      <c r="AB90" s="432">
        <f t="shared" si="2238"/>
        <v>0</v>
      </c>
      <c r="AC90" s="138">
        <f t="shared" si="2239"/>
        <v>0</v>
      </c>
      <c r="AD90" s="433">
        <f t="shared" si="2233"/>
        <v>2150</v>
      </c>
      <c r="AE90" s="139">
        <f t="shared" si="2240"/>
        <v>0</v>
      </c>
      <c r="AF90" s="111">
        <f t="shared" si="2241"/>
        <v>0</v>
      </c>
      <c r="AG90" s="111"/>
      <c r="AH90" s="140"/>
      <c r="AI90" s="141" t="e">
        <f t="shared" si="2242"/>
        <v>#DIV/0!</v>
      </c>
      <c r="AJ90" s="323">
        <f t="shared" si="2229"/>
        <v>0</v>
      </c>
      <c r="AK90" s="431">
        <f t="shared" si="2243"/>
        <v>0</v>
      </c>
      <c r="AL90" s="432">
        <f t="shared" si="2244"/>
        <v>0</v>
      </c>
      <c r="AM90" s="138">
        <f t="shared" si="2245"/>
        <v>0</v>
      </c>
      <c r="AN90" s="433">
        <f t="shared" si="2233"/>
        <v>2150</v>
      </c>
      <c r="AO90" s="139">
        <f t="shared" si="2246"/>
        <v>0</v>
      </c>
      <c r="AP90" s="111">
        <f t="shared" si="2247"/>
        <v>0</v>
      </c>
      <c r="AQ90" s="111"/>
      <c r="AR90" s="140"/>
      <c r="AS90" s="141" t="e">
        <f t="shared" si="2248"/>
        <v>#DIV/0!</v>
      </c>
      <c r="AT90" s="323">
        <f t="shared" si="2229"/>
        <v>0</v>
      </c>
      <c r="AU90" s="431">
        <f t="shared" si="2249"/>
        <v>0</v>
      </c>
      <c r="AV90" s="432">
        <f t="shared" si="2250"/>
        <v>0</v>
      </c>
      <c r="AW90" s="138">
        <f t="shared" si="2251"/>
        <v>0</v>
      </c>
      <c r="AX90" s="433">
        <f t="shared" si="2233"/>
        <v>1908.38</v>
      </c>
      <c r="AY90" s="139">
        <f t="shared" si="2252"/>
        <v>0</v>
      </c>
      <c r="AZ90" s="111">
        <f t="shared" si="2253"/>
        <v>0</v>
      </c>
      <c r="BA90" s="111"/>
      <c r="BB90" s="140"/>
      <c r="BC90" s="141" t="e">
        <f t="shared" si="2254"/>
        <v>#DIV/0!</v>
      </c>
      <c r="BD90" s="323">
        <f t="shared" si="2229"/>
        <v>0</v>
      </c>
      <c r="BE90" s="431">
        <f t="shared" si="2255"/>
        <v>0</v>
      </c>
      <c r="BF90" s="432">
        <f t="shared" si="2256"/>
        <v>0</v>
      </c>
      <c r="BG90" s="138">
        <f t="shared" si="2257"/>
        <v>0</v>
      </c>
      <c r="BH90" s="433">
        <f t="shared" si="2233"/>
        <v>2830</v>
      </c>
      <c r="BI90" s="139">
        <f t="shared" si="2258"/>
        <v>0</v>
      </c>
      <c r="BJ90" s="111">
        <f t="shared" si="2259"/>
        <v>0</v>
      </c>
      <c r="BK90" s="111"/>
      <c r="BL90" s="140"/>
      <c r="BM90" s="141" t="e">
        <f t="shared" si="2260"/>
        <v>#DIV/0!</v>
      </c>
      <c r="BN90" s="323">
        <f t="shared" si="2229"/>
        <v>0</v>
      </c>
      <c r="BO90" s="431">
        <f t="shared" si="2261"/>
        <v>0</v>
      </c>
      <c r="BP90" s="432">
        <f t="shared" si="2262"/>
        <v>0</v>
      </c>
      <c r="BQ90" s="138">
        <f t="shared" si="2263"/>
        <v>0</v>
      </c>
      <c r="BR90" s="433">
        <f t="shared" si="2233"/>
        <v>2063.29</v>
      </c>
      <c r="BS90" s="139">
        <f t="shared" si="2264"/>
        <v>0</v>
      </c>
      <c r="BT90" s="111">
        <f t="shared" si="2265"/>
        <v>0</v>
      </c>
      <c r="BU90" s="111"/>
      <c r="BV90" s="140"/>
      <c r="BW90" s="141" t="e">
        <f t="shared" si="2266"/>
        <v>#DIV/0!</v>
      </c>
      <c r="BX90" s="323">
        <f t="shared" si="2229"/>
        <v>0</v>
      </c>
      <c r="BY90" s="431">
        <f t="shared" si="2267"/>
        <v>0</v>
      </c>
      <c r="BZ90" s="432">
        <f t="shared" si="2268"/>
        <v>0</v>
      </c>
      <c r="CA90" s="138">
        <f t="shared" si="2269"/>
        <v>0</v>
      </c>
      <c r="CB90" s="433">
        <f t="shared" si="2233"/>
        <v>2150</v>
      </c>
      <c r="CC90" s="139">
        <f t="shared" si="2270"/>
        <v>0</v>
      </c>
      <c r="CD90" s="111">
        <f t="shared" si="2271"/>
        <v>0</v>
      </c>
      <c r="CE90" s="111"/>
      <c r="CF90" s="140"/>
      <c r="CG90" s="141" t="e">
        <f t="shared" si="2272"/>
        <v>#DIV/0!</v>
      </c>
      <c r="CH90" s="323">
        <f t="shared" si="2273"/>
        <v>0</v>
      </c>
      <c r="CI90" s="431">
        <f t="shared" si="2274"/>
        <v>0</v>
      </c>
      <c r="CJ90" s="432">
        <f t="shared" si="2275"/>
        <v>0</v>
      </c>
      <c r="CK90" s="138">
        <f t="shared" si="2276"/>
        <v>0</v>
      </c>
      <c r="CL90" s="433">
        <f t="shared" si="2277"/>
        <v>2150</v>
      </c>
      <c r="CM90" s="139">
        <f t="shared" si="2278"/>
        <v>0</v>
      </c>
      <c r="CN90" s="111">
        <f t="shared" si="2279"/>
        <v>0</v>
      </c>
      <c r="CO90" s="111"/>
      <c r="CP90" s="140"/>
      <c r="CQ90" s="141" t="e">
        <f t="shared" si="2280"/>
        <v>#DIV/0!</v>
      </c>
      <c r="CR90" s="323">
        <f t="shared" si="2273"/>
        <v>0</v>
      </c>
      <c r="CS90" s="431">
        <f t="shared" si="2281"/>
        <v>0</v>
      </c>
      <c r="CT90" s="432">
        <f t="shared" si="2282"/>
        <v>0</v>
      </c>
      <c r="CU90" s="138">
        <f t="shared" si="2283"/>
        <v>0</v>
      </c>
      <c r="CV90" s="433">
        <f t="shared" si="2277"/>
        <v>2830</v>
      </c>
      <c r="CW90" s="139">
        <f t="shared" si="2284"/>
        <v>0</v>
      </c>
      <c r="CX90" s="111">
        <f t="shared" si="2285"/>
        <v>0</v>
      </c>
      <c r="CY90" s="111"/>
      <c r="CZ90" s="140"/>
      <c r="DA90" s="141" t="e">
        <f t="shared" si="2286"/>
        <v>#DIV/0!</v>
      </c>
      <c r="DB90" s="323">
        <f t="shared" si="2273"/>
        <v>0</v>
      </c>
      <c r="DC90" s="431">
        <f t="shared" si="2287"/>
        <v>0</v>
      </c>
      <c r="DD90" s="432">
        <f t="shared" si="2288"/>
        <v>0</v>
      </c>
      <c r="DE90" s="138">
        <f t="shared" si="2289"/>
        <v>0</v>
      </c>
      <c r="DF90" s="433">
        <f t="shared" si="2277"/>
        <v>2150</v>
      </c>
      <c r="DG90" s="139">
        <f t="shared" si="2290"/>
        <v>0</v>
      </c>
      <c r="DH90" s="111">
        <f t="shared" si="2291"/>
        <v>0</v>
      </c>
      <c r="DI90" s="111"/>
      <c r="DJ90" s="140"/>
      <c r="DK90" s="141" t="e">
        <f t="shared" si="2292"/>
        <v>#DIV/0!</v>
      </c>
      <c r="DL90" s="323">
        <f t="shared" si="2273"/>
        <v>0</v>
      </c>
      <c r="DM90" s="431">
        <f t="shared" si="2293"/>
        <v>0</v>
      </c>
      <c r="DN90" s="432">
        <f t="shared" si="2294"/>
        <v>0</v>
      </c>
      <c r="DO90" s="138">
        <f t="shared" si="2295"/>
        <v>0</v>
      </c>
      <c r="DP90" s="433">
        <f t="shared" si="2277"/>
        <v>2150</v>
      </c>
      <c r="DQ90" s="139">
        <f t="shared" si="2296"/>
        <v>0</v>
      </c>
      <c r="DR90" s="111">
        <f t="shared" si="2297"/>
        <v>0</v>
      </c>
      <c r="DS90" s="111"/>
      <c r="DT90" s="140"/>
      <c r="DU90" s="141" t="e">
        <f t="shared" si="2298"/>
        <v>#DIV/0!</v>
      </c>
      <c r="DV90" s="323">
        <f t="shared" si="2273"/>
        <v>0</v>
      </c>
      <c r="DW90" s="431">
        <f t="shared" si="2299"/>
        <v>0</v>
      </c>
      <c r="DX90" s="432">
        <f t="shared" si="2300"/>
        <v>0</v>
      </c>
      <c r="DY90" s="138">
        <f t="shared" si="2301"/>
        <v>0</v>
      </c>
      <c r="DZ90" s="433">
        <f t="shared" si="2277"/>
        <v>2150</v>
      </c>
      <c r="EA90" s="139">
        <f t="shared" si="2302"/>
        <v>0</v>
      </c>
      <c r="EB90" s="111">
        <f t="shared" si="2303"/>
        <v>0</v>
      </c>
      <c r="EC90" s="111"/>
      <c r="ED90" s="140"/>
      <c r="EE90" s="141" t="e">
        <f t="shared" si="2304"/>
        <v>#DIV/0!</v>
      </c>
      <c r="EF90" s="323">
        <f t="shared" si="2273"/>
        <v>0</v>
      </c>
      <c r="EG90" s="431">
        <f t="shared" si="2305"/>
        <v>0</v>
      </c>
      <c r="EH90" s="432">
        <f t="shared" si="2306"/>
        <v>0</v>
      </c>
      <c r="EI90" s="138">
        <f t="shared" si="2307"/>
        <v>0</v>
      </c>
      <c r="EJ90" s="433">
        <f t="shared" si="2277"/>
        <v>2830</v>
      </c>
      <c r="EK90" s="139">
        <f t="shared" si="2308"/>
        <v>0</v>
      </c>
      <c r="EL90" s="111">
        <f t="shared" si="2309"/>
        <v>0</v>
      </c>
      <c r="EM90" s="111"/>
      <c r="EN90" s="140"/>
      <c r="EO90" s="141" t="e">
        <f t="shared" si="2310"/>
        <v>#DIV/0!</v>
      </c>
      <c r="EP90" s="323">
        <f t="shared" si="2273"/>
        <v>0</v>
      </c>
      <c r="EQ90" s="431">
        <f t="shared" si="2311"/>
        <v>0</v>
      </c>
      <c r="ER90" s="432">
        <f t="shared" si="2312"/>
        <v>0</v>
      </c>
      <c r="ES90" s="138">
        <f t="shared" si="2313"/>
        <v>0</v>
      </c>
      <c r="ET90" s="433">
        <f t="shared" si="2277"/>
        <v>2830</v>
      </c>
      <c r="EU90" s="139">
        <f t="shared" si="2314"/>
        <v>0</v>
      </c>
      <c r="EV90" s="111">
        <f t="shared" si="2315"/>
        <v>0</v>
      </c>
      <c r="EW90" s="111"/>
      <c r="EX90" s="140"/>
      <c r="EY90" s="141" t="e">
        <f t="shared" si="2316"/>
        <v>#DIV/0!</v>
      </c>
      <c r="EZ90" s="323">
        <f t="shared" si="2317"/>
        <v>0</v>
      </c>
      <c r="FA90" s="431">
        <f t="shared" si="2318"/>
        <v>0</v>
      </c>
      <c r="FB90" s="432">
        <f t="shared" si="2319"/>
        <v>0</v>
      </c>
      <c r="FC90" s="138">
        <f t="shared" si="2320"/>
        <v>0</v>
      </c>
      <c r="FD90" s="433">
        <f t="shared" si="2321"/>
        <v>0</v>
      </c>
      <c r="FE90" s="139">
        <f t="shared" si="2322"/>
        <v>0</v>
      </c>
      <c r="FF90" s="111">
        <f t="shared" si="2323"/>
        <v>0</v>
      </c>
      <c r="FG90" s="111"/>
      <c r="FH90" s="140"/>
      <c r="FI90" s="141" t="e">
        <f t="shared" si="2324"/>
        <v>#DIV/0!</v>
      </c>
      <c r="FJ90" s="323">
        <f t="shared" si="2317"/>
        <v>0</v>
      </c>
      <c r="FK90" s="431">
        <f t="shared" si="2325"/>
        <v>0</v>
      </c>
      <c r="FL90" s="432">
        <f t="shared" si="2326"/>
        <v>0</v>
      </c>
      <c r="FM90" s="138">
        <f t="shared" si="2327"/>
        <v>0</v>
      </c>
      <c r="FN90" s="433">
        <f t="shared" si="2321"/>
        <v>2830</v>
      </c>
      <c r="FO90" s="139">
        <f t="shared" si="2328"/>
        <v>0</v>
      </c>
      <c r="FP90" s="111">
        <f t="shared" si="2329"/>
        <v>0</v>
      </c>
      <c r="FQ90" s="111"/>
      <c r="FR90" s="140"/>
      <c r="FS90" s="141" t="e">
        <f t="shared" si="2330"/>
        <v>#DIV/0!</v>
      </c>
      <c r="FT90" s="323">
        <f t="shared" si="2317"/>
        <v>0</v>
      </c>
      <c r="FU90" s="431">
        <f t="shared" si="2331"/>
        <v>0</v>
      </c>
      <c r="FV90" s="432">
        <f t="shared" si="2332"/>
        <v>0</v>
      </c>
      <c r="FW90" s="138">
        <f t="shared" si="2333"/>
        <v>0</v>
      </c>
      <c r="FX90" s="433">
        <f t="shared" si="2321"/>
        <v>2160.96</v>
      </c>
      <c r="FY90" s="139">
        <f t="shared" si="2334"/>
        <v>0</v>
      </c>
      <c r="FZ90" s="111">
        <f t="shared" si="2335"/>
        <v>0</v>
      </c>
      <c r="GA90" s="111"/>
      <c r="GB90" s="140"/>
      <c r="GC90" s="141" t="e">
        <f t="shared" si="2336"/>
        <v>#DIV/0!</v>
      </c>
      <c r="GD90" s="323">
        <f t="shared" si="2317"/>
        <v>0</v>
      </c>
      <c r="GE90" s="431">
        <f t="shared" si="2337"/>
        <v>0</v>
      </c>
      <c r="GF90" s="432">
        <f t="shared" si="2338"/>
        <v>0</v>
      </c>
      <c r="GG90" s="138">
        <f t="shared" si="2339"/>
        <v>0</v>
      </c>
      <c r="GH90" s="433">
        <f t="shared" si="2321"/>
        <v>0</v>
      </c>
      <c r="GI90" s="139">
        <f t="shared" si="2340"/>
        <v>0</v>
      </c>
      <c r="GJ90" s="111">
        <f t="shared" si="2341"/>
        <v>0</v>
      </c>
      <c r="GK90" s="111"/>
      <c r="GL90" s="140"/>
      <c r="GM90" s="141" t="e">
        <f t="shared" si="2342"/>
        <v>#DIV/0!</v>
      </c>
      <c r="GN90" s="323">
        <f t="shared" si="2317"/>
        <v>0</v>
      </c>
      <c r="GO90" s="431">
        <f t="shared" si="2343"/>
        <v>0</v>
      </c>
      <c r="GP90" s="432">
        <f t="shared" si="2344"/>
        <v>0</v>
      </c>
      <c r="GQ90" s="138">
        <f t="shared" si="2345"/>
        <v>0</v>
      </c>
      <c r="GR90" s="433">
        <f t="shared" si="2321"/>
        <v>2150</v>
      </c>
      <c r="GS90" s="139">
        <f t="shared" si="2346"/>
        <v>0</v>
      </c>
      <c r="GT90" s="111">
        <f t="shared" si="2347"/>
        <v>0</v>
      </c>
      <c r="GU90" s="111"/>
      <c r="GV90" s="140"/>
      <c r="GW90" s="141" t="e">
        <f t="shared" si="2348"/>
        <v>#DIV/0!</v>
      </c>
      <c r="GX90" s="323">
        <f t="shared" si="2317"/>
        <v>0</v>
      </c>
      <c r="GY90" s="431">
        <f t="shared" si="2349"/>
        <v>0</v>
      </c>
      <c r="GZ90" s="432">
        <f t="shared" si="2350"/>
        <v>0</v>
      </c>
      <c r="HA90" s="138">
        <f t="shared" si="2351"/>
        <v>0</v>
      </c>
      <c r="HB90" s="433">
        <f t="shared" si="2321"/>
        <v>2150</v>
      </c>
      <c r="HC90" s="139">
        <f t="shared" si="2352"/>
        <v>0</v>
      </c>
      <c r="HD90" s="111">
        <f t="shared" si="2353"/>
        <v>0</v>
      </c>
      <c r="HE90" s="111"/>
      <c r="HF90" s="140"/>
      <c r="HG90" s="141" t="e">
        <f t="shared" si="2354"/>
        <v>#DIV/0!</v>
      </c>
      <c r="HH90" s="323">
        <f t="shared" si="2317"/>
        <v>0</v>
      </c>
      <c r="HI90" s="431">
        <f t="shared" si="2355"/>
        <v>0</v>
      </c>
      <c r="HJ90" s="432">
        <f t="shared" si="2356"/>
        <v>0</v>
      </c>
      <c r="HK90" s="138">
        <f t="shared" si="2357"/>
        <v>0</v>
      </c>
      <c r="HL90" s="433">
        <f t="shared" si="2321"/>
        <v>2150</v>
      </c>
      <c r="HM90" s="139">
        <f t="shared" si="2358"/>
        <v>0</v>
      </c>
      <c r="HN90" s="111">
        <f t="shared" si="2359"/>
        <v>0</v>
      </c>
      <c r="HO90" s="111"/>
      <c r="HP90" s="140"/>
      <c r="HQ90" s="141" t="e">
        <f t="shared" si="2360"/>
        <v>#DIV/0!</v>
      </c>
      <c r="HR90" s="323">
        <f t="shared" si="2361"/>
        <v>0</v>
      </c>
      <c r="HS90" s="431">
        <f t="shared" si="2362"/>
        <v>0</v>
      </c>
      <c r="HT90" s="432">
        <f t="shared" si="2363"/>
        <v>0</v>
      </c>
      <c r="HU90" s="138">
        <f t="shared" si="2364"/>
        <v>0</v>
      </c>
      <c r="HV90" s="433">
        <f t="shared" si="2365"/>
        <v>2830</v>
      </c>
      <c r="HW90" s="139">
        <f t="shared" si="2366"/>
        <v>0</v>
      </c>
      <c r="HX90" s="111">
        <f t="shared" si="2367"/>
        <v>0</v>
      </c>
      <c r="HY90" s="111"/>
      <c r="HZ90" s="140"/>
      <c r="IA90" s="141" t="e">
        <f t="shared" si="2368"/>
        <v>#DIV/0!</v>
      </c>
      <c r="IB90" s="323">
        <f t="shared" si="2361"/>
        <v>0</v>
      </c>
      <c r="IC90" s="431">
        <f t="shared" si="2369"/>
        <v>0</v>
      </c>
      <c r="ID90" s="432">
        <f t="shared" si="2370"/>
        <v>0</v>
      </c>
      <c r="IE90" s="138">
        <f t="shared" si="2371"/>
        <v>0</v>
      </c>
      <c r="IF90" s="433">
        <f t="shared" si="2365"/>
        <v>2830</v>
      </c>
      <c r="IG90" s="139">
        <f t="shared" si="2372"/>
        <v>0</v>
      </c>
      <c r="IH90" s="111">
        <f t="shared" si="2373"/>
        <v>0</v>
      </c>
      <c r="II90" s="111"/>
      <c r="IJ90" s="140"/>
      <c r="IK90" s="141" t="e">
        <f t="shared" si="2374"/>
        <v>#DIV/0!</v>
      </c>
      <c r="IL90" s="323">
        <f t="shared" si="2361"/>
        <v>0</v>
      </c>
      <c r="IM90" s="431">
        <f t="shared" si="2375"/>
        <v>0</v>
      </c>
      <c r="IN90" s="432">
        <f t="shared" si="2376"/>
        <v>0</v>
      </c>
      <c r="IO90" s="138">
        <f t="shared" si="2377"/>
        <v>0</v>
      </c>
      <c r="IP90" s="433">
        <f t="shared" si="2365"/>
        <v>2150</v>
      </c>
      <c r="IQ90" s="139">
        <f t="shared" si="2378"/>
        <v>0</v>
      </c>
      <c r="IR90" s="111">
        <f t="shared" si="2379"/>
        <v>0</v>
      </c>
      <c r="IS90" s="111"/>
      <c r="IT90" s="140"/>
      <c r="IU90" s="141" t="e">
        <f t="shared" si="2380"/>
        <v>#DIV/0!</v>
      </c>
      <c r="IV90" s="323">
        <f t="shared" si="2361"/>
        <v>0</v>
      </c>
      <c r="IW90" s="431">
        <f t="shared" si="2381"/>
        <v>0</v>
      </c>
      <c r="IX90" s="432">
        <f t="shared" si="2382"/>
        <v>0</v>
      </c>
      <c r="IY90" s="138">
        <f t="shared" si="2383"/>
        <v>0</v>
      </c>
      <c r="IZ90" s="433">
        <f t="shared" si="2365"/>
        <v>2017.28</v>
      </c>
      <c r="JA90" s="139">
        <f t="shared" si="2384"/>
        <v>0</v>
      </c>
      <c r="JB90" s="111">
        <f t="shared" si="2385"/>
        <v>0</v>
      </c>
      <c r="JC90" s="111"/>
      <c r="JD90" s="140"/>
      <c r="JE90" s="141" t="e">
        <f t="shared" si="2386"/>
        <v>#DIV/0!</v>
      </c>
      <c r="JF90" s="323">
        <f t="shared" si="2361"/>
        <v>0</v>
      </c>
      <c r="JG90" s="431">
        <f t="shared" si="2387"/>
        <v>0</v>
      </c>
      <c r="JH90" s="432">
        <f t="shared" si="2388"/>
        <v>0</v>
      </c>
      <c r="JI90" s="138">
        <f t="shared" si="2389"/>
        <v>0</v>
      </c>
      <c r="JJ90" s="433">
        <f t="shared" si="2365"/>
        <v>2150</v>
      </c>
      <c r="JK90" s="139">
        <f t="shared" si="2390"/>
        <v>0</v>
      </c>
      <c r="JL90" s="111">
        <f t="shared" si="2391"/>
        <v>0</v>
      </c>
      <c r="JM90" s="111"/>
      <c r="JN90" s="140"/>
      <c r="JO90" s="141" t="e">
        <f t="shared" si="2392"/>
        <v>#DIV/0!</v>
      </c>
      <c r="JP90" s="323">
        <f t="shared" si="2361"/>
        <v>0</v>
      </c>
      <c r="JQ90" s="431">
        <f t="shared" si="2393"/>
        <v>0</v>
      </c>
      <c r="JR90" s="432">
        <f t="shared" si="2394"/>
        <v>0</v>
      </c>
      <c r="JS90" s="138">
        <f t="shared" si="2395"/>
        <v>0</v>
      </c>
      <c r="JT90" s="433">
        <f t="shared" si="2365"/>
        <v>2150</v>
      </c>
      <c r="JU90" s="139">
        <f t="shared" si="2396"/>
        <v>0</v>
      </c>
      <c r="JV90" s="111">
        <f t="shared" si="2397"/>
        <v>0</v>
      </c>
      <c r="JW90" s="111"/>
      <c r="JX90" s="140"/>
      <c r="JY90" s="141" t="e">
        <f t="shared" si="2398"/>
        <v>#DIV/0!</v>
      </c>
      <c r="JZ90" s="323">
        <f t="shared" si="2361"/>
        <v>0</v>
      </c>
      <c r="KA90" s="431">
        <f t="shared" si="2399"/>
        <v>0</v>
      </c>
      <c r="KB90" s="432">
        <f t="shared" si="2400"/>
        <v>0</v>
      </c>
      <c r="KC90" s="138">
        <f t="shared" si="2401"/>
        <v>0</v>
      </c>
      <c r="KD90" s="433">
        <f t="shared" si="2365"/>
        <v>2017.28</v>
      </c>
      <c r="KE90" s="139">
        <f t="shared" si="2402"/>
        <v>0</v>
      </c>
      <c r="KF90" s="111">
        <f t="shared" si="2403"/>
        <v>0</v>
      </c>
      <c r="KG90" s="111"/>
      <c r="KH90" s="140"/>
      <c r="KI90" s="141" t="e">
        <f t="shared" si="2404"/>
        <v>#DIV/0!</v>
      </c>
      <c r="KJ90" s="323">
        <f t="shared" si="2405"/>
        <v>0</v>
      </c>
      <c r="KK90" s="431">
        <f t="shared" si="2406"/>
        <v>0</v>
      </c>
      <c r="KL90" s="432">
        <f t="shared" si="2407"/>
        <v>0</v>
      </c>
      <c r="KM90" s="138">
        <f t="shared" si="2408"/>
        <v>0</v>
      </c>
      <c r="KN90" s="433">
        <f t="shared" si="2409"/>
        <v>2150</v>
      </c>
      <c r="KO90" s="139">
        <f t="shared" si="2410"/>
        <v>0</v>
      </c>
      <c r="KP90" s="111">
        <f t="shared" si="2411"/>
        <v>0</v>
      </c>
      <c r="KQ90" s="111"/>
      <c r="KR90" s="140"/>
      <c r="KS90" s="141" t="e">
        <f t="shared" si="2412"/>
        <v>#DIV/0!</v>
      </c>
      <c r="KT90" s="323">
        <f t="shared" si="2405"/>
        <v>0</v>
      </c>
      <c r="KU90" s="431" t="e">
        <f t="shared" si="2413"/>
        <v>#DIV/0!</v>
      </c>
      <c r="KV90" s="432" t="e">
        <f t="shared" si="2414"/>
        <v>#DIV/0!</v>
      </c>
      <c r="KW90" s="138">
        <f t="shared" si="2415"/>
        <v>0</v>
      </c>
      <c r="KX90" s="433">
        <f t="shared" si="2409"/>
        <v>0</v>
      </c>
      <c r="KY90" s="139">
        <f t="shared" si="2416"/>
        <v>0</v>
      </c>
      <c r="KZ90" s="111">
        <f t="shared" si="2417"/>
        <v>0</v>
      </c>
      <c r="LA90" s="111"/>
      <c r="LB90" s="140"/>
      <c r="LC90" s="141" t="e">
        <f t="shared" si="2418"/>
        <v>#DIV/0!</v>
      </c>
      <c r="LD90" s="322">
        <f t="shared" si="2027"/>
        <v>0</v>
      </c>
      <c r="LE90" s="431">
        <f t="shared" si="2028"/>
        <v>0</v>
      </c>
      <c r="LF90" s="432">
        <f t="shared" si="2029"/>
        <v>0</v>
      </c>
      <c r="LG90" s="138">
        <f t="shared" si="2030"/>
        <v>0</v>
      </c>
      <c r="LH90" s="433">
        <f t="shared" si="2031"/>
        <v>2306.91</v>
      </c>
      <c r="LI90" s="139">
        <f t="shared" si="2032"/>
        <v>0</v>
      </c>
      <c r="LJ90" s="111">
        <f t="shared" si="2033"/>
        <v>0</v>
      </c>
      <c r="LK90" s="111"/>
      <c r="LL90" s="140"/>
    </row>
    <row r="91" spans="1:324" ht="17.25" customHeight="1">
      <c r="A91" s="612"/>
      <c r="B91" s="93" t="s">
        <v>730</v>
      </c>
      <c r="C91" s="12" t="s">
        <v>840</v>
      </c>
      <c r="D91" s="12" t="s">
        <v>422</v>
      </c>
      <c r="E91" s="4" t="s">
        <v>34</v>
      </c>
      <c r="F91" s="323">
        <f t="shared" si="2228"/>
        <v>0</v>
      </c>
      <c r="G91" s="431">
        <f t="shared" si="2034"/>
        <v>0</v>
      </c>
      <c r="H91" s="432">
        <f t="shared" si="2035"/>
        <v>0</v>
      </c>
      <c r="I91" s="138">
        <f t="shared" si="1808"/>
        <v>0</v>
      </c>
      <c r="J91" s="433">
        <f t="shared" si="2036"/>
        <v>2150</v>
      </c>
      <c r="K91" s="139">
        <f t="shared" si="1809"/>
        <v>0</v>
      </c>
      <c r="L91" s="111">
        <f t="shared" si="1810"/>
        <v>0</v>
      </c>
      <c r="M91" s="111"/>
      <c r="N91" s="140"/>
      <c r="O91" s="141" t="e">
        <f t="shared" si="1811"/>
        <v>#DIV/0!</v>
      </c>
      <c r="P91" s="323">
        <f t="shared" si="2229"/>
        <v>0</v>
      </c>
      <c r="Q91" s="431">
        <f t="shared" si="2230"/>
        <v>0</v>
      </c>
      <c r="R91" s="432">
        <f t="shared" si="2231"/>
        <v>0</v>
      </c>
      <c r="S91" s="138">
        <f t="shared" si="2232"/>
        <v>0</v>
      </c>
      <c r="T91" s="433">
        <f t="shared" si="2233"/>
        <v>2308.41</v>
      </c>
      <c r="U91" s="139">
        <f t="shared" si="2234"/>
        <v>0</v>
      </c>
      <c r="V91" s="111">
        <f t="shared" si="2235"/>
        <v>0</v>
      </c>
      <c r="W91" s="111"/>
      <c r="X91" s="140"/>
      <c r="Y91" s="141" t="e">
        <f t="shared" si="2236"/>
        <v>#DIV/0!</v>
      </c>
      <c r="Z91" s="323">
        <f t="shared" si="2229"/>
        <v>0</v>
      </c>
      <c r="AA91" s="431">
        <f t="shared" si="2237"/>
        <v>0</v>
      </c>
      <c r="AB91" s="432">
        <f t="shared" si="2238"/>
        <v>0</v>
      </c>
      <c r="AC91" s="138">
        <f t="shared" si="2239"/>
        <v>0</v>
      </c>
      <c r="AD91" s="433">
        <f t="shared" si="2233"/>
        <v>2150</v>
      </c>
      <c r="AE91" s="139">
        <f t="shared" si="2240"/>
        <v>0</v>
      </c>
      <c r="AF91" s="111">
        <f t="shared" si="2241"/>
        <v>0</v>
      </c>
      <c r="AG91" s="111"/>
      <c r="AH91" s="140"/>
      <c r="AI91" s="141" t="e">
        <f t="shared" si="2242"/>
        <v>#DIV/0!</v>
      </c>
      <c r="AJ91" s="323">
        <f t="shared" si="2229"/>
        <v>0</v>
      </c>
      <c r="AK91" s="431">
        <f t="shared" si="2243"/>
        <v>0</v>
      </c>
      <c r="AL91" s="432">
        <f t="shared" si="2244"/>
        <v>0</v>
      </c>
      <c r="AM91" s="138">
        <f t="shared" si="2245"/>
        <v>0</v>
      </c>
      <c r="AN91" s="433">
        <f t="shared" si="2233"/>
        <v>2150</v>
      </c>
      <c r="AO91" s="139">
        <f t="shared" si="2246"/>
        <v>0</v>
      </c>
      <c r="AP91" s="111">
        <f t="shared" si="2247"/>
        <v>0</v>
      </c>
      <c r="AQ91" s="111"/>
      <c r="AR91" s="140"/>
      <c r="AS91" s="141" t="e">
        <f t="shared" si="2248"/>
        <v>#DIV/0!</v>
      </c>
      <c r="AT91" s="323">
        <f t="shared" si="2229"/>
        <v>0</v>
      </c>
      <c r="AU91" s="431">
        <f t="shared" si="2249"/>
        <v>0</v>
      </c>
      <c r="AV91" s="432">
        <f t="shared" si="2250"/>
        <v>0</v>
      </c>
      <c r="AW91" s="138">
        <f t="shared" si="2251"/>
        <v>0</v>
      </c>
      <c r="AX91" s="433">
        <f t="shared" si="2233"/>
        <v>1908.38</v>
      </c>
      <c r="AY91" s="139">
        <f t="shared" si="2252"/>
        <v>0</v>
      </c>
      <c r="AZ91" s="111">
        <f t="shared" si="2253"/>
        <v>0</v>
      </c>
      <c r="BA91" s="111"/>
      <c r="BB91" s="140"/>
      <c r="BC91" s="141" t="e">
        <f t="shared" si="2254"/>
        <v>#DIV/0!</v>
      </c>
      <c r="BD91" s="323">
        <f t="shared" si="2229"/>
        <v>0</v>
      </c>
      <c r="BE91" s="431">
        <f t="shared" si="2255"/>
        <v>0</v>
      </c>
      <c r="BF91" s="432">
        <f t="shared" si="2256"/>
        <v>0</v>
      </c>
      <c r="BG91" s="138">
        <f t="shared" si="2257"/>
        <v>0</v>
      </c>
      <c r="BH91" s="433">
        <f t="shared" si="2233"/>
        <v>2830</v>
      </c>
      <c r="BI91" s="139">
        <f t="shared" si="2258"/>
        <v>0</v>
      </c>
      <c r="BJ91" s="111">
        <f t="shared" si="2259"/>
        <v>0</v>
      </c>
      <c r="BK91" s="111"/>
      <c r="BL91" s="140"/>
      <c r="BM91" s="141" t="e">
        <f t="shared" si="2260"/>
        <v>#DIV/0!</v>
      </c>
      <c r="BN91" s="323">
        <f t="shared" si="2229"/>
        <v>0</v>
      </c>
      <c r="BO91" s="431">
        <f t="shared" si="2261"/>
        <v>0</v>
      </c>
      <c r="BP91" s="432">
        <f t="shared" si="2262"/>
        <v>0</v>
      </c>
      <c r="BQ91" s="138">
        <f t="shared" si="2263"/>
        <v>0</v>
      </c>
      <c r="BR91" s="433">
        <f t="shared" si="2233"/>
        <v>2063.29</v>
      </c>
      <c r="BS91" s="139">
        <f t="shared" si="2264"/>
        <v>0</v>
      </c>
      <c r="BT91" s="111">
        <f t="shared" si="2265"/>
        <v>0</v>
      </c>
      <c r="BU91" s="111"/>
      <c r="BV91" s="140"/>
      <c r="BW91" s="141" t="e">
        <f t="shared" si="2266"/>
        <v>#DIV/0!</v>
      </c>
      <c r="BX91" s="323">
        <f t="shared" si="2229"/>
        <v>0</v>
      </c>
      <c r="BY91" s="431">
        <f t="shared" si="2267"/>
        <v>0</v>
      </c>
      <c r="BZ91" s="432">
        <f t="shared" si="2268"/>
        <v>0</v>
      </c>
      <c r="CA91" s="138">
        <f t="shared" si="2269"/>
        <v>0</v>
      </c>
      <c r="CB91" s="433">
        <f t="shared" si="2233"/>
        <v>2150</v>
      </c>
      <c r="CC91" s="139">
        <f t="shared" si="2270"/>
        <v>0</v>
      </c>
      <c r="CD91" s="111">
        <f t="shared" si="2271"/>
        <v>0</v>
      </c>
      <c r="CE91" s="111"/>
      <c r="CF91" s="140"/>
      <c r="CG91" s="141" t="e">
        <f t="shared" si="2272"/>
        <v>#DIV/0!</v>
      </c>
      <c r="CH91" s="323">
        <f t="shared" si="2273"/>
        <v>0</v>
      </c>
      <c r="CI91" s="431">
        <f t="shared" si="2274"/>
        <v>0</v>
      </c>
      <c r="CJ91" s="432">
        <f t="shared" si="2275"/>
        <v>0</v>
      </c>
      <c r="CK91" s="138">
        <f t="shared" si="2276"/>
        <v>0</v>
      </c>
      <c r="CL91" s="433">
        <f t="shared" si="2277"/>
        <v>2150</v>
      </c>
      <c r="CM91" s="139">
        <f t="shared" si="2278"/>
        <v>0</v>
      </c>
      <c r="CN91" s="111">
        <f t="shared" si="2279"/>
        <v>0</v>
      </c>
      <c r="CO91" s="111"/>
      <c r="CP91" s="140"/>
      <c r="CQ91" s="141" t="e">
        <f t="shared" si="2280"/>
        <v>#DIV/0!</v>
      </c>
      <c r="CR91" s="323">
        <f t="shared" si="2273"/>
        <v>0</v>
      </c>
      <c r="CS91" s="431">
        <f t="shared" si="2281"/>
        <v>0</v>
      </c>
      <c r="CT91" s="432">
        <f t="shared" si="2282"/>
        <v>0</v>
      </c>
      <c r="CU91" s="138">
        <f t="shared" si="2283"/>
        <v>0</v>
      </c>
      <c r="CV91" s="433">
        <f t="shared" si="2277"/>
        <v>2830</v>
      </c>
      <c r="CW91" s="139">
        <f t="shared" si="2284"/>
        <v>0</v>
      </c>
      <c r="CX91" s="111">
        <f t="shared" si="2285"/>
        <v>0</v>
      </c>
      <c r="CY91" s="111"/>
      <c r="CZ91" s="140"/>
      <c r="DA91" s="141" t="e">
        <f t="shared" si="2286"/>
        <v>#DIV/0!</v>
      </c>
      <c r="DB91" s="323">
        <f t="shared" si="2273"/>
        <v>0</v>
      </c>
      <c r="DC91" s="431">
        <f t="shared" si="2287"/>
        <v>0</v>
      </c>
      <c r="DD91" s="432">
        <f t="shared" si="2288"/>
        <v>0</v>
      </c>
      <c r="DE91" s="138">
        <f t="shared" si="2289"/>
        <v>0</v>
      </c>
      <c r="DF91" s="433">
        <f t="shared" si="2277"/>
        <v>2150</v>
      </c>
      <c r="DG91" s="139">
        <f t="shared" si="2290"/>
        <v>0</v>
      </c>
      <c r="DH91" s="111">
        <f t="shared" si="2291"/>
        <v>0</v>
      </c>
      <c r="DI91" s="111"/>
      <c r="DJ91" s="140"/>
      <c r="DK91" s="141" t="e">
        <f t="shared" si="2292"/>
        <v>#DIV/0!</v>
      </c>
      <c r="DL91" s="323">
        <f t="shared" si="2273"/>
        <v>0</v>
      </c>
      <c r="DM91" s="431">
        <f t="shared" si="2293"/>
        <v>0</v>
      </c>
      <c r="DN91" s="432">
        <f t="shared" si="2294"/>
        <v>0</v>
      </c>
      <c r="DO91" s="138">
        <f t="shared" si="2295"/>
        <v>0</v>
      </c>
      <c r="DP91" s="433">
        <f t="shared" si="2277"/>
        <v>2150</v>
      </c>
      <c r="DQ91" s="139">
        <f t="shared" si="2296"/>
        <v>0</v>
      </c>
      <c r="DR91" s="111">
        <f t="shared" si="2297"/>
        <v>0</v>
      </c>
      <c r="DS91" s="111"/>
      <c r="DT91" s="140"/>
      <c r="DU91" s="141" t="e">
        <f t="shared" si="2298"/>
        <v>#DIV/0!</v>
      </c>
      <c r="DV91" s="323">
        <f t="shared" si="2273"/>
        <v>0</v>
      </c>
      <c r="DW91" s="431">
        <f t="shared" si="2299"/>
        <v>0</v>
      </c>
      <c r="DX91" s="432">
        <f t="shared" si="2300"/>
        <v>0</v>
      </c>
      <c r="DY91" s="138">
        <f t="shared" si="2301"/>
        <v>0</v>
      </c>
      <c r="DZ91" s="433">
        <f t="shared" si="2277"/>
        <v>2150</v>
      </c>
      <c r="EA91" s="139">
        <f t="shared" si="2302"/>
        <v>0</v>
      </c>
      <c r="EB91" s="111">
        <f t="shared" si="2303"/>
        <v>0</v>
      </c>
      <c r="EC91" s="111"/>
      <c r="ED91" s="140"/>
      <c r="EE91" s="141" t="e">
        <f t="shared" si="2304"/>
        <v>#DIV/0!</v>
      </c>
      <c r="EF91" s="323">
        <f t="shared" si="2273"/>
        <v>0</v>
      </c>
      <c r="EG91" s="431">
        <f t="shared" si="2305"/>
        <v>0</v>
      </c>
      <c r="EH91" s="432">
        <f t="shared" si="2306"/>
        <v>0</v>
      </c>
      <c r="EI91" s="138">
        <f t="shared" si="2307"/>
        <v>0</v>
      </c>
      <c r="EJ91" s="433">
        <f t="shared" si="2277"/>
        <v>2830</v>
      </c>
      <c r="EK91" s="139">
        <f t="shared" si="2308"/>
        <v>0</v>
      </c>
      <c r="EL91" s="111">
        <f t="shared" si="2309"/>
        <v>0</v>
      </c>
      <c r="EM91" s="111"/>
      <c r="EN91" s="140"/>
      <c r="EO91" s="141" t="e">
        <f t="shared" si="2310"/>
        <v>#DIV/0!</v>
      </c>
      <c r="EP91" s="323">
        <f t="shared" si="2273"/>
        <v>0</v>
      </c>
      <c r="EQ91" s="431">
        <f t="shared" si="2311"/>
        <v>0</v>
      </c>
      <c r="ER91" s="432">
        <f t="shared" si="2312"/>
        <v>0</v>
      </c>
      <c r="ES91" s="138">
        <f t="shared" si="2313"/>
        <v>0</v>
      </c>
      <c r="ET91" s="433">
        <f t="shared" si="2277"/>
        <v>2830</v>
      </c>
      <c r="EU91" s="139">
        <f t="shared" si="2314"/>
        <v>0</v>
      </c>
      <c r="EV91" s="111">
        <f t="shared" si="2315"/>
        <v>0</v>
      </c>
      <c r="EW91" s="111"/>
      <c r="EX91" s="140"/>
      <c r="EY91" s="141" t="e">
        <f t="shared" si="2316"/>
        <v>#DIV/0!</v>
      </c>
      <c r="EZ91" s="323">
        <f t="shared" si="2317"/>
        <v>0</v>
      </c>
      <c r="FA91" s="431">
        <f t="shared" si="2318"/>
        <v>0</v>
      </c>
      <c r="FB91" s="432">
        <f t="shared" si="2319"/>
        <v>0</v>
      </c>
      <c r="FC91" s="138">
        <f t="shared" si="2320"/>
        <v>0</v>
      </c>
      <c r="FD91" s="433">
        <f t="shared" si="2321"/>
        <v>0</v>
      </c>
      <c r="FE91" s="139">
        <f t="shared" si="2322"/>
        <v>0</v>
      </c>
      <c r="FF91" s="111">
        <f t="shared" si="2323"/>
        <v>0</v>
      </c>
      <c r="FG91" s="111"/>
      <c r="FH91" s="140"/>
      <c r="FI91" s="141" t="e">
        <f t="shared" si="2324"/>
        <v>#DIV/0!</v>
      </c>
      <c r="FJ91" s="323">
        <f t="shared" si="2317"/>
        <v>0</v>
      </c>
      <c r="FK91" s="431">
        <f t="shared" si="2325"/>
        <v>0</v>
      </c>
      <c r="FL91" s="432">
        <f t="shared" si="2326"/>
        <v>0</v>
      </c>
      <c r="FM91" s="138">
        <f t="shared" si="2327"/>
        <v>0</v>
      </c>
      <c r="FN91" s="433">
        <f t="shared" si="2321"/>
        <v>2830</v>
      </c>
      <c r="FO91" s="139">
        <f t="shared" si="2328"/>
        <v>0</v>
      </c>
      <c r="FP91" s="111">
        <f t="shared" si="2329"/>
        <v>0</v>
      </c>
      <c r="FQ91" s="111"/>
      <c r="FR91" s="140"/>
      <c r="FS91" s="141" t="e">
        <f t="shared" si="2330"/>
        <v>#DIV/0!</v>
      </c>
      <c r="FT91" s="323">
        <f t="shared" si="2317"/>
        <v>0</v>
      </c>
      <c r="FU91" s="431">
        <f t="shared" si="2331"/>
        <v>0</v>
      </c>
      <c r="FV91" s="432">
        <f t="shared" si="2332"/>
        <v>0</v>
      </c>
      <c r="FW91" s="138">
        <f t="shared" si="2333"/>
        <v>0</v>
      </c>
      <c r="FX91" s="433">
        <f t="shared" si="2321"/>
        <v>2160.96</v>
      </c>
      <c r="FY91" s="139">
        <f t="shared" si="2334"/>
        <v>0</v>
      </c>
      <c r="FZ91" s="111">
        <f t="shared" si="2335"/>
        <v>0</v>
      </c>
      <c r="GA91" s="111"/>
      <c r="GB91" s="140"/>
      <c r="GC91" s="141" t="e">
        <f t="shared" si="2336"/>
        <v>#DIV/0!</v>
      </c>
      <c r="GD91" s="323">
        <f t="shared" si="2317"/>
        <v>0</v>
      </c>
      <c r="GE91" s="431">
        <f t="shared" si="2337"/>
        <v>0</v>
      </c>
      <c r="GF91" s="432">
        <f t="shared" si="2338"/>
        <v>0</v>
      </c>
      <c r="GG91" s="138">
        <f t="shared" si="2339"/>
        <v>0</v>
      </c>
      <c r="GH91" s="433">
        <f t="shared" si="2321"/>
        <v>0</v>
      </c>
      <c r="GI91" s="139">
        <f t="shared" si="2340"/>
        <v>0</v>
      </c>
      <c r="GJ91" s="111">
        <f t="shared" si="2341"/>
        <v>0</v>
      </c>
      <c r="GK91" s="111"/>
      <c r="GL91" s="140"/>
      <c r="GM91" s="141" t="e">
        <f t="shared" si="2342"/>
        <v>#DIV/0!</v>
      </c>
      <c r="GN91" s="323">
        <f t="shared" si="2317"/>
        <v>0</v>
      </c>
      <c r="GO91" s="431">
        <f t="shared" si="2343"/>
        <v>0</v>
      </c>
      <c r="GP91" s="432">
        <f t="shared" si="2344"/>
        <v>0</v>
      </c>
      <c r="GQ91" s="138">
        <f t="shared" si="2345"/>
        <v>0</v>
      </c>
      <c r="GR91" s="433">
        <f t="shared" si="2321"/>
        <v>2150</v>
      </c>
      <c r="GS91" s="139">
        <f t="shared" si="2346"/>
        <v>0</v>
      </c>
      <c r="GT91" s="111">
        <f t="shared" si="2347"/>
        <v>0</v>
      </c>
      <c r="GU91" s="111"/>
      <c r="GV91" s="140"/>
      <c r="GW91" s="141" t="e">
        <f t="shared" si="2348"/>
        <v>#DIV/0!</v>
      </c>
      <c r="GX91" s="323">
        <f t="shared" si="2317"/>
        <v>0</v>
      </c>
      <c r="GY91" s="431">
        <f t="shared" si="2349"/>
        <v>0</v>
      </c>
      <c r="GZ91" s="432">
        <f t="shared" si="2350"/>
        <v>0</v>
      </c>
      <c r="HA91" s="138">
        <f t="shared" si="2351"/>
        <v>0</v>
      </c>
      <c r="HB91" s="433">
        <f t="shared" si="2321"/>
        <v>2150</v>
      </c>
      <c r="HC91" s="139">
        <f t="shared" si="2352"/>
        <v>0</v>
      </c>
      <c r="HD91" s="111">
        <f t="shared" si="2353"/>
        <v>0</v>
      </c>
      <c r="HE91" s="111"/>
      <c r="HF91" s="140"/>
      <c r="HG91" s="141" t="e">
        <f t="shared" si="2354"/>
        <v>#DIV/0!</v>
      </c>
      <c r="HH91" s="323">
        <f t="shared" si="2317"/>
        <v>0</v>
      </c>
      <c r="HI91" s="431">
        <f t="shared" si="2355"/>
        <v>0</v>
      </c>
      <c r="HJ91" s="432">
        <f t="shared" si="2356"/>
        <v>0</v>
      </c>
      <c r="HK91" s="138">
        <f t="shared" si="2357"/>
        <v>0</v>
      </c>
      <c r="HL91" s="433">
        <f t="shared" si="2321"/>
        <v>2150</v>
      </c>
      <c r="HM91" s="139">
        <f t="shared" si="2358"/>
        <v>0</v>
      </c>
      <c r="HN91" s="111">
        <f t="shared" si="2359"/>
        <v>0</v>
      </c>
      <c r="HO91" s="111"/>
      <c r="HP91" s="140"/>
      <c r="HQ91" s="141" t="e">
        <f t="shared" si="2360"/>
        <v>#DIV/0!</v>
      </c>
      <c r="HR91" s="323">
        <f t="shared" si="2361"/>
        <v>0</v>
      </c>
      <c r="HS91" s="431">
        <f t="shared" si="2362"/>
        <v>0</v>
      </c>
      <c r="HT91" s="432">
        <f t="shared" si="2363"/>
        <v>0</v>
      </c>
      <c r="HU91" s="138">
        <f t="shared" si="2364"/>
        <v>0</v>
      </c>
      <c r="HV91" s="433">
        <f t="shared" si="2365"/>
        <v>2830</v>
      </c>
      <c r="HW91" s="139">
        <f t="shared" si="2366"/>
        <v>0</v>
      </c>
      <c r="HX91" s="111">
        <f t="shared" si="2367"/>
        <v>0</v>
      </c>
      <c r="HY91" s="111"/>
      <c r="HZ91" s="140"/>
      <c r="IA91" s="141" t="e">
        <f t="shared" si="2368"/>
        <v>#DIV/0!</v>
      </c>
      <c r="IB91" s="323">
        <f t="shared" si="2361"/>
        <v>0</v>
      </c>
      <c r="IC91" s="431">
        <f t="shared" si="2369"/>
        <v>0</v>
      </c>
      <c r="ID91" s="432">
        <f t="shared" si="2370"/>
        <v>0</v>
      </c>
      <c r="IE91" s="138">
        <f t="shared" si="2371"/>
        <v>0</v>
      </c>
      <c r="IF91" s="433">
        <f t="shared" si="2365"/>
        <v>2830</v>
      </c>
      <c r="IG91" s="139">
        <f t="shared" si="2372"/>
        <v>0</v>
      </c>
      <c r="IH91" s="111">
        <f t="shared" si="2373"/>
        <v>0</v>
      </c>
      <c r="II91" s="111"/>
      <c r="IJ91" s="140"/>
      <c r="IK91" s="141" t="e">
        <f t="shared" si="2374"/>
        <v>#DIV/0!</v>
      </c>
      <c r="IL91" s="323">
        <f t="shared" si="2361"/>
        <v>0</v>
      </c>
      <c r="IM91" s="431">
        <f t="shared" si="2375"/>
        <v>0</v>
      </c>
      <c r="IN91" s="432">
        <f t="shared" si="2376"/>
        <v>0</v>
      </c>
      <c r="IO91" s="138">
        <f t="shared" si="2377"/>
        <v>0</v>
      </c>
      <c r="IP91" s="433">
        <f t="shared" si="2365"/>
        <v>2150</v>
      </c>
      <c r="IQ91" s="139">
        <f t="shared" si="2378"/>
        <v>0</v>
      </c>
      <c r="IR91" s="111">
        <f t="shared" si="2379"/>
        <v>0</v>
      </c>
      <c r="IS91" s="111"/>
      <c r="IT91" s="140"/>
      <c r="IU91" s="141" t="e">
        <f t="shared" si="2380"/>
        <v>#DIV/0!</v>
      </c>
      <c r="IV91" s="323">
        <f t="shared" si="2361"/>
        <v>0</v>
      </c>
      <c r="IW91" s="431">
        <f t="shared" si="2381"/>
        <v>0</v>
      </c>
      <c r="IX91" s="432">
        <f t="shared" si="2382"/>
        <v>0</v>
      </c>
      <c r="IY91" s="138">
        <f t="shared" si="2383"/>
        <v>0</v>
      </c>
      <c r="IZ91" s="433">
        <f t="shared" si="2365"/>
        <v>2017.28</v>
      </c>
      <c r="JA91" s="139">
        <f t="shared" si="2384"/>
        <v>0</v>
      </c>
      <c r="JB91" s="111">
        <f t="shared" si="2385"/>
        <v>0</v>
      </c>
      <c r="JC91" s="111"/>
      <c r="JD91" s="140"/>
      <c r="JE91" s="141" t="e">
        <f t="shared" si="2386"/>
        <v>#DIV/0!</v>
      </c>
      <c r="JF91" s="323">
        <f t="shared" si="2361"/>
        <v>0</v>
      </c>
      <c r="JG91" s="431">
        <f t="shared" si="2387"/>
        <v>0</v>
      </c>
      <c r="JH91" s="432">
        <f t="shared" si="2388"/>
        <v>0</v>
      </c>
      <c r="JI91" s="138">
        <f t="shared" si="2389"/>
        <v>0</v>
      </c>
      <c r="JJ91" s="433">
        <f t="shared" si="2365"/>
        <v>2150</v>
      </c>
      <c r="JK91" s="139">
        <f t="shared" si="2390"/>
        <v>0</v>
      </c>
      <c r="JL91" s="111">
        <f t="shared" si="2391"/>
        <v>0</v>
      </c>
      <c r="JM91" s="111"/>
      <c r="JN91" s="140"/>
      <c r="JO91" s="141" t="e">
        <f t="shared" si="2392"/>
        <v>#DIV/0!</v>
      </c>
      <c r="JP91" s="323">
        <f t="shared" si="2361"/>
        <v>0</v>
      </c>
      <c r="JQ91" s="431">
        <f t="shared" si="2393"/>
        <v>0</v>
      </c>
      <c r="JR91" s="432">
        <f t="shared" si="2394"/>
        <v>0</v>
      </c>
      <c r="JS91" s="138">
        <f t="shared" si="2395"/>
        <v>0</v>
      </c>
      <c r="JT91" s="433">
        <f t="shared" si="2365"/>
        <v>2150</v>
      </c>
      <c r="JU91" s="139">
        <f t="shared" si="2396"/>
        <v>0</v>
      </c>
      <c r="JV91" s="111">
        <f t="shared" si="2397"/>
        <v>0</v>
      </c>
      <c r="JW91" s="111"/>
      <c r="JX91" s="140"/>
      <c r="JY91" s="141" t="e">
        <f t="shared" si="2398"/>
        <v>#DIV/0!</v>
      </c>
      <c r="JZ91" s="323">
        <f t="shared" si="2361"/>
        <v>0</v>
      </c>
      <c r="KA91" s="431">
        <f t="shared" si="2399"/>
        <v>0</v>
      </c>
      <c r="KB91" s="432">
        <f t="shared" si="2400"/>
        <v>0</v>
      </c>
      <c r="KC91" s="138">
        <f t="shared" si="2401"/>
        <v>0</v>
      </c>
      <c r="KD91" s="433">
        <f t="shared" si="2365"/>
        <v>2017.28</v>
      </c>
      <c r="KE91" s="139">
        <f t="shared" si="2402"/>
        <v>0</v>
      </c>
      <c r="KF91" s="111">
        <f t="shared" si="2403"/>
        <v>0</v>
      </c>
      <c r="KG91" s="111"/>
      <c r="KH91" s="140"/>
      <c r="KI91" s="141" t="e">
        <f t="shared" si="2404"/>
        <v>#DIV/0!</v>
      </c>
      <c r="KJ91" s="323">
        <f t="shared" si="2405"/>
        <v>0</v>
      </c>
      <c r="KK91" s="431">
        <f t="shared" si="2406"/>
        <v>0</v>
      </c>
      <c r="KL91" s="432">
        <f t="shared" si="2407"/>
        <v>0</v>
      </c>
      <c r="KM91" s="138">
        <f t="shared" si="2408"/>
        <v>0</v>
      </c>
      <c r="KN91" s="433">
        <f t="shared" si="2409"/>
        <v>2150</v>
      </c>
      <c r="KO91" s="139">
        <f t="shared" si="2410"/>
        <v>0</v>
      </c>
      <c r="KP91" s="111">
        <f t="shared" si="2411"/>
        <v>0</v>
      </c>
      <c r="KQ91" s="111"/>
      <c r="KR91" s="140"/>
      <c r="KS91" s="141" t="e">
        <f t="shared" si="2412"/>
        <v>#DIV/0!</v>
      </c>
      <c r="KT91" s="323">
        <f t="shared" si="2405"/>
        <v>0</v>
      </c>
      <c r="KU91" s="431" t="e">
        <f t="shared" si="2413"/>
        <v>#DIV/0!</v>
      </c>
      <c r="KV91" s="432" t="e">
        <f t="shared" si="2414"/>
        <v>#DIV/0!</v>
      </c>
      <c r="KW91" s="138">
        <f t="shared" si="2415"/>
        <v>0</v>
      </c>
      <c r="KX91" s="433">
        <f t="shared" si="2409"/>
        <v>0</v>
      </c>
      <c r="KY91" s="139">
        <f t="shared" si="2416"/>
        <v>0</v>
      </c>
      <c r="KZ91" s="111">
        <f t="shared" si="2417"/>
        <v>0</v>
      </c>
      <c r="LA91" s="111"/>
      <c r="LB91" s="140"/>
      <c r="LC91" s="141" t="e">
        <f t="shared" si="2418"/>
        <v>#DIV/0!</v>
      </c>
      <c r="LD91" s="322">
        <f t="shared" si="2027"/>
        <v>0</v>
      </c>
      <c r="LE91" s="431">
        <f t="shared" si="2028"/>
        <v>0</v>
      </c>
      <c r="LF91" s="432">
        <f t="shared" si="2029"/>
        <v>0</v>
      </c>
      <c r="LG91" s="138">
        <f t="shared" si="2030"/>
        <v>0</v>
      </c>
      <c r="LH91" s="433">
        <f t="shared" si="2031"/>
        <v>2306.91</v>
      </c>
      <c r="LI91" s="139">
        <f t="shared" si="2032"/>
        <v>0</v>
      </c>
      <c r="LJ91" s="111">
        <f t="shared" si="2033"/>
        <v>0</v>
      </c>
      <c r="LK91" s="111"/>
      <c r="LL91" s="140"/>
    </row>
    <row r="92" spans="1:324" ht="17.25" customHeight="1">
      <c r="A92" s="612"/>
      <c r="B92" s="93" t="s">
        <v>744</v>
      </c>
      <c r="C92" s="12" t="s">
        <v>840</v>
      </c>
      <c r="D92" s="12" t="s">
        <v>422</v>
      </c>
      <c r="E92" s="4" t="s">
        <v>34</v>
      </c>
      <c r="F92" s="323">
        <f t="shared" si="2228"/>
        <v>0</v>
      </c>
      <c r="G92" s="431">
        <f t="shared" si="2034"/>
        <v>0</v>
      </c>
      <c r="H92" s="432">
        <f t="shared" si="2035"/>
        <v>0</v>
      </c>
      <c r="I92" s="138">
        <f t="shared" si="1808"/>
        <v>0</v>
      </c>
      <c r="J92" s="433">
        <f t="shared" si="2036"/>
        <v>2150</v>
      </c>
      <c r="K92" s="139">
        <f t="shared" si="1809"/>
        <v>0</v>
      </c>
      <c r="L92" s="111">
        <f t="shared" si="1810"/>
        <v>0</v>
      </c>
      <c r="M92" s="111"/>
      <c r="N92" s="140"/>
      <c r="O92" s="141" t="e">
        <f t="shared" si="1811"/>
        <v>#DIV/0!</v>
      </c>
      <c r="P92" s="323">
        <f t="shared" si="2229"/>
        <v>0</v>
      </c>
      <c r="Q92" s="431">
        <f t="shared" si="2230"/>
        <v>0</v>
      </c>
      <c r="R92" s="432">
        <f t="shared" si="2231"/>
        <v>0</v>
      </c>
      <c r="S92" s="138">
        <f t="shared" si="2232"/>
        <v>0</v>
      </c>
      <c r="T92" s="433">
        <f t="shared" si="2233"/>
        <v>2308.41</v>
      </c>
      <c r="U92" s="139">
        <f t="shared" si="2234"/>
        <v>0</v>
      </c>
      <c r="V92" s="111">
        <f t="shared" si="2235"/>
        <v>0</v>
      </c>
      <c r="W92" s="111"/>
      <c r="X92" s="140"/>
      <c r="Y92" s="141" t="e">
        <f t="shared" si="2236"/>
        <v>#DIV/0!</v>
      </c>
      <c r="Z92" s="323">
        <f t="shared" si="2229"/>
        <v>0</v>
      </c>
      <c r="AA92" s="431">
        <f t="shared" si="2237"/>
        <v>0</v>
      </c>
      <c r="AB92" s="432">
        <f t="shared" si="2238"/>
        <v>0</v>
      </c>
      <c r="AC92" s="138">
        <f t="shared" si="2239"/>
        <v>0</v>
      </c>
      <c r="AD92" s="433">
        <f t="shared" si="2233"/>
        <v>2150</v>
      </c>
      <c r="AE92" s="139">
        <f t="shared" si="2240"/>
        <v>0</v>
      </c>
      <c r="AF92" s="111">
        <f t="shared" si="2241"/>
        <v>0</v>
      </c>
      <c r="AG92" s="111"/>
      <c r="AH92" s="140"/>
      <c r="AI92" s="141" t="e">
        <f t="shared" si="2242"/>
        <v>#DIV/0!</v>
      </c>
      <c r="AJ92" s="323">
        <f t="shared" si="2229"/>
        <v>0</v>
      </c>
      <c r="AK92" s="431">
        <f t="shared" si="2243"/>
        <v>0</v>
      </c>
      <c r="AL92" s="432">
        <f t="shared" si="2244"/>
        <v>0</v>
      </c>
      <c r="AM92" s="138">
        <f t="shared" si="2245"/>
        <v>0</v>
      </c>
      <c r="AN92" s="433">
        <f t="shared" si="2233"/>
        <v>2150</v>
      </c>
      <c r="AO92" s="139">
        <f t="shared" si="2246"/>
        <v>0</v>
      </c>
      <c r="AP92" s="111">
        <f t="shared" si="2247"/>
        <v>0</v>
      </c>
      <c r="AQ92" s="111"/>
      <c r="AR92" s="140"/>
      <c r="AS92" s="141" t="e">
        <f t="shared" si="2248"/>
        <v>#DIV/0!</v>
      </c>
      <c r="AT92" s="323">
        <f t="shared" si="2229"/>
        <v>0</v>
      </c>
      <c r="AU92" s="431">
        <f t="shared" si="2249"/>
        <v>0</v>
      </c>
      <c r="AV92" s="432">
        <f t="shared" si="2250"/>
        <v>0</v>
      </c>
      <c r="AW92" s="138">
        <f t="shared" si="2251"/>
        <v>0</v>
      </c>
      <c r="AX92" s="433">
        <f t="shared" si="2233"/>
        <v>1908.38</v>
      </c>
      <c r="AY92" s="139">
        <f t="shared" si="2252"/>
        <v>0</v>
      </c>
      <c r="AZ92" s="111">
        <f t="shared" si="2253"/>
        <v>0</v>
      </c>
      <c r="BA92" s="111"/>
      <c r="BB92" s="140"/>
      <c r="BC92" s="141" t="e">
        <f t="shared" si="2254"/>
        <v>#DIV/0!</v>
      </c>
      <c r="BD92" s="323">
        <f t="shared" si="2229"/>
        <v>0</v>
      </c>
      <c r="BE92" s="431">
        <f t="shared" si="2255"/>
        <v>0</v>
      </c>
      <c r="BF92" s="432">
        <f t="shared" si="2256"/>
        <v>0</v>
      </c>
      <c r="BG92" s="138">
        <f t="shared" si="2257"/>
        <v>0</v>
      </c>
      <c r="BH92" s="433">
        <f t="shared" si="2233"/>
        <v>2830</v>
      </c>
      <c r="BI92" s="139">
        <f t="shared" si="2258"/>
        <v>0</v>
      </c>
      <c r="BJ92" s="111">
        <f t="shared" si="2259"/>
        <v>0</v>
      </c>
      <c r="BK92" s="111"/>
      <c r="BL92" s="140"/>
      <c r="BM92" s="141" t="e">
        <f t="shared" si="2260"/>
        <v>#DIV/0!</v>
      </c>
      <c r="BN92" s="323">
        <f t="shared" si="2229"/>
        <v>0</v>
      </c>
      <c r="BO92" s="431">
        <f t="shared" si="2261"/>
        <v>0</v>
      </c>
      <c r="BP92" s="432">
        <f t="shared" si="2262"/>
        <v>0</v>
      </c>
      <c r="BQ92" s="138">
        <f t="shared" si="2263"/>
        <v>0</v>
      </c>
      <c r="BR92" s="433">
        <f t="shared" si="2233"/>
        <v>2063.29</v>
      </c>
      <c r="BS92" s="139">
        <f t="shared" si="2264"/>
        <v>0</v>
      </c>
      <c r="BT92" s="111">
        <f t="shared" si="2265"/>
        <v>0</v>
      </c>
      <c r="BU92" s="111"/>
      <c r="BV92" s="140"/>
      <c r="BW92" s="141" t="e">
        <f t="shared" si="2266"/>
        <v>#DIV/0!</v>
      </c>
      <c r="BX92" s="323">
        <f t="shared" si="2229"/>
        <v>0</v>
      </c>
      <c r="BY92" s="431">
        <f t="shared" si="2267"/>
        <v>0</v>
      </c>
      <c r="BZ92" s="432">
        <f t="shared" si="2268"/>
        <v>0</v>
      </c>
      <c r="CA92" s="138">
        <f t="shared" si="2269"/>
        <v>0</v>
      </c>
      <c r="CB92" s="433">
        <f t="shared" si="2233"/>
        <v>2150</v>
      </c>
      <c r="CC92" s="139">
        <f t="shared" si="2270"/>
        <v>0</v>
      </c>
      <c r="CD92" s="111">
        <f t="shared" si="2271"/>
        <v>0</v>
      </c>
      <c r="CE92" s="111"/>
      <c r="CF92" s="140"/>
      <c r="CG92" s="141" t="e">
        <f t="shared" si="2272"/>
        <v>#DIV/0!</v>
      </c>
      <c r="CH92" s="323">
        <f t="shared" si="2273"/>
        <v>0</v>
      </c>
      <c r="CI92" s="431">
        <f t="shared" si="2274"/>
        <v>0</v>
      </c>
      <c r="CJ92" s="432">
        <f t="shared" si="2275"/>
        <v>0</v>
      </c>
      <c r="CK92" s="138">
        <f t="shared" si="2276"/>
        <v>0</v>
      </c>
      <c r="CL92" s="433">
        <f t="shared" si="2277"/>
        <v>2150</v>
      </c>
      <c r="CM92" s="139">
        <f t="shared" si="2278"/>
        <v>0</v>
      </c>
      <c r="CN92" s="111">
        <f t="shared" si="2279"/>
        <v>0</v>
      </c>
      <c r="CO92" s="111"/>
      <c r="CP92" s="140"/>
      <c r="CQ92" s="141" t="e">
        <f t="shared" si="2280"/>
        <v>#DIV/0!</v>
      </c>
      <c r="CR92" s="323">
        <f t="shared" si="2273"/>
        <v>0</v>
      </c>
      <c r="CS92" s="431">
        <f t="shared" si="2281"/>
        <v>0</v>
      </c>
      <c r="CT92" s="432">
        <f t="shared" si="2282"/>
        <v>0</v>
      </c>
      <c r="CU92" s="138">
        <f t="shared" si="2283"/>
        <v>0</v>
      </c>
      <c r="CV92" s="433">
        <f t="shared" si="2277"/>
        <v>2830</v>
      </c>
      <c r="CW92" s="139">
        <f t="shared" si="2284"/>
        <v>0</v>
      </c>
      <c r="CX92" s="111">
        <f t="shared" si="2285"/>
        <v>0</v>
      </c>
      <c r="CY92" s="111"/>
      <c r="CZ92" s="140"/>
      <c r="DA92" s="141" t="e">
        <f t="shared" si="2286"/>
        <v>#DIV/0!</v>
      </c>
      <c r="DB92" s="323">
        <f t="shared" si="2273"/>
        <v>0</v>
      </c>
      <c r="DC92" s="431">
        <f t="shared" si="2287"/>
        <v>0</v>
      </c>
      <c r="DD92" s="432">
        <f t="shared" si="2288"/>
        <v>0</v>
      </c>
      <c r="DE92" s="138">
        <f t="shared" si="2289"/>
        <v>0</v>
      </c>
      <c r="DF92" s="433">
        <f t="shared" si="2277"/>
        <v>2150</v>
      </c>
      <c r="DG92" s="139">
        <f t="shared" si="2290"/>
        <v>0</v>
      </c>
      <c r="DH92" s="111">
        <f t="shared" si="2291"/>
        <v>0</v>
      </c>
      <c r="DI92" s="111"/>
      <c r="DJ92" s="140"/>
      <c r="DK92" s="141" t="e">
        <f t="shared" si="2292"/>
        <v>#DIV/0!</v>
      </c>
      <c r="DL92" s="323">
        <f t="shared" si="2273"/>
        <v>0</v>
      </c>
      <c r="DM92" s="431">
        <f t="shared" si="2293"/>
        <v>0</v>
      </c>
      <c r="DN92" s="432">
        <f t="shared" si="2294"/>
        <v>0</v>
      </c>
      <c r="DO92" s="138">
        <f t="shared" si="2295"/>
        <v>0</v>
      </c>
      <c r="DP92" s="433">
        <f t="shared" si="2277"/>
        <v>2150</v>
      </c>
      <c r="DQ92" s="139">
        <f t="shared" si="2296"/>
        <v>0</v>
      </c>
      <c r="DR92" s="111">
        <f t="shared" si="2297"/>
        <v>0</v>
      </c>
      <c r="DS92" s="111"/>
      <c r="DT92" s="140"/>
      <c r="DU92" s="141" t="e">
        <f t="shared" si="2298"/>
        <v>#DIV/0!</v>
      </c>
      <c r="DV92" s="323">
        <f t="shared" si="2273"/>
        <v>0</v>
      </c>
      <c r="DW92" s="431">
        <f t="shared" si="2299"/>
        <v>0</v>
      </c>
      <c r="DX92" s="432">
        <f t="shared" si="2300"/>
        <v>0</v>
      </c>
      <c r="DY92" s="138">
        <f t="shared" si="2301"/>
        <v>0</v>
      </c>
      <c r="DZ92" s="433">
        <f t="shared" si="2277"/>
        <v>2150</v>
      </c>
      <c r="EA92" s="139">
        <f t="shared" si="2302"/>
        <v>0</v>
      </c>
      <c r="EB92" s="111">
        <f t="shared" si="2303"/>
        <v>0</v>
      </c>
      <c r="EC92" s="111"/>
      <c r="ED92" s="140"/>
      <c r="EE92" s="141" t="e">
        <f t="shared" si="2304"/>
        <v>#DIV/0!</v>
      </c>
      <c r="EF92" s="323">
        <f t="shared" si="2273"/>
        <v>0</v>
      </c>
      <c r="EG92" s="431">
        <f t="shared" si="2305"/>
        <v>0</v>
      </c>
      <c r="EH92" s="432">
        <f t="shared" si="2306"/>
        <v>0</v>
      </c>
      <c r="EI92" s="138">
        <f t="shared" si="2307"/>
        <v>0</v>
      </c>
      <c r="EJ92" s="433">
        <f t="shared" si="2277"/>
        <v>2830</v>
      </c>
      <c r="EK92" s="139">
        <f t="shared" si="2308"/>
        <v>0</v>
      </c>
      <c r="EL92" s="111">
        <f t="shared" si="2309"/>
        <v>0</v>
      </c>
      <c r="EM92" s="111"/>
      <c r="EN92" s="140"/>
      <c r="EO92" s="141" t="e">
        <f t="shared" si="2310"/>
        <v>#DIV/0!</v>
      </c>
      <c r="EP92" s="323">
        <f t="shared" si="2273"/>
        <v>0</v>
      </c>
      <c r="EQ92" s="431">
        <f t="shared" si="2311"/>
        <v>0</v>
      </c>
      <c r="ER92" s="432">
        <f t="shared" si="2312"/>
        <v>0</v>
      </c>
      <c r="ES92" s="138">
        <f t="shared" si="2313"/>
        <v>0</v>
      </c>
      <c r="ET92" s="433">
        <f t="shared" si="2277"/>
        <v>2830</v>
      </c>
      <c r="EU92" s="139">
        <f t="shared" si="2314"/>
        <v>0</v>
      </c>
      <c r="EV92" s="111">
        <f t="shared" si="2315"/>
        <v>0</v>
      </c>
      <c r="EW92" s="111"/>
      <c r="EX92" s="140"/>
      <c r="EY92" s="141" t="e">
        <f t="shared" si="2316"/>
        <v>#DIV/0!</v>
      </c>
      <c r="EZ92" s="323">
        <f t="shared" si="2317"/>
        <v>0</v>
      </c>
      <c r="FA92" s="431">
        <f t="shared" si="2318"/>
        <v>0</v>
      </c>
      <c r="FB92" s="432">
        <f t="shared" si="2319"/>
        <v>0</v>
      </c>
      <c r="FC92" s="138">
        <f t="shared" si="2320"/>
        <v>0</v>
      </c>
      <c r="FD92" s="433">
        <f t="shared" si="2321"/>
        <v>0</v>
      </c>
      <c r="FE92" s="139">
        <f t="shared" si="2322"/>
        <v>0</v>
      </c>
      <c r="FF92" s="111">
        <f t="shared" si="2323"/>
        <v>0</v>
      </c>
      <c r="FG92" s="111"/>
      <c r="FH92" s="140"/>
      <c r="FI92" s="141" t="e">
        <f t="shared" si="2324"/>
        <v>#DIV/0!</v>
      </c>
      <c r="FJ92" s="323">
        <f t="shared" si="2317"/>
        <v>0</v>
      </c>
      <c r="FK92" s="431">
        <f t="shared" si="2325"/>
        <v>0</v>
      </c>
      <c r="FL92" s="432">
        <f t="shared" si="2326"/>
        <v>0</v>
      </c>
      <c r="FM92" s="138">
        <f t="shared" si="2327"/>
        <v>0</v>
      </c>
      <c r="FN92" s="433">
        <f t="shared" si="2321"/>
        <v>2830</v>
      </c>
      <c r="FO92" s="139">
        <f t="shared" si="2328"/>
        <v>0</v>
      </c>
      <c r="FP92" s="111">
        <f t="shared" si="2329"/>
        <v>0</v>
      </c>
      <c r="FQ92" s="111"/>
      <c r="FR92" s="140"/>
      <c r="FS92" s="141" t="e">
        <f t="shared" si="2330"/>
        <v>#DIV/0!</v>
      </c>
      <c r="FT92" s="323">
        <f t="shared" si="2317"/>
        <v>0</v>
      </c>
      <c r="FU92" s="431">
        <f t="shared" si="2331"/>
        <v>0</v>
      </c>
      <c r="FV92" s="432">
        <f t="shared" si="2332"/>
        <v>0</v>
      </c>
      <c r="FW92" s="138">
        <f t="shared" si="2333"/>
        <v>0</v>
      </c>
      <c r="FX92" s="433">
        <f t="shared" si="2321"/>
        <v>2160.96</v>
      </c>
      <c r="FY92" s="139">
        <f t="shared" si="2334"/>
        <v>0</v>
      </c>
      <c r="FZ92" s="111">
        <f t="shared" si="2335"/>
        <v>0</v>
      </c>
      <c r="GA92" s="111"/>
      <c r="GB92" s="140"/>
      <c r="GC92" s="141" t="e">
        <f t="shared" si="2336"/>
        <v>#DIV/0!</v>
      </c>
      <c r="GD92" s="323">
        <f t="shared" si="2317"/>
        <v>0</v>
      </c>
      <c r="GE92" s="431">
        <f t="shared" si="2337"/>
        <v>0</v>
      </c>
      <c r="GF92" s="432">
        <f t="shared" si="2338"/>
        <v>0</v>
      </c>
      <c r="GG92" s="138">
        <f t="shared" si="2339"/>
        <v>0</v>
      </c>
      <c r="GH92" s="433">
        <f t="shared" si="2321"/>
        <v>0</v>
      </c>
      <c r="GI92" s="139">
        <f t="shared" si="2340"/>
        <v>0</v>
      </c>
      <c r="GJ92" s="111">
        <f t="shared" si="2341"/>
        <v>0</v>
      </c>
      <c r="GK92" s="111"/>
      <c r="GL92" s="140"/>
      <c r="GM92" s="141" t="e">
        <f t="shared" si="2342"/>
        <v>#DIV/0!</v>
      </c>
      <c r="GN92" s="323">
        <f t="shared" si="2317"/>
        <v>0</v>
      </c>
      <c r="GO92" s="431">
        <f t="shared" si="2343"/>
        <v>0</v>
      </c>
      <c r="GP92" s="432">
        <f t="shared" si="2344"/>
        <v>0</v>
      </c>
      <c r="GQ92" s="138">
        <f t="shared" si="2345"/>
        <v>0</v>
      </c>
      <c r="GR92" s="433">
        <f t="shared" si="2321"/>
        <v>2150</v>
      </c>
      <c r="GS92" s="139">
        <f t="shared" si="2346"/>
        <v>0</v>
      </c>
      <c r="GT92" s="111">
        <f t="shared" si="2347"/>
        <v>0</v>
      </c>
      <c r="GU92" s="111"/>
      <c r="GV92" s="140"/>
      <c r="GW92" s="141" t="e">
        <f t="shared" si="2348"/>
        <v>#DIV/0!</v>
      </c>
      <c r="GX92" s="323">
        <f t="shared" si="2317"/>
        <v>0</v>
      </c>
      <c r="GY92" s="431">
        <f t="shared" si="2349"/>
        <v>0</v>
      </c>
      <c r="GZ92" s="432">
        <f t="shared" si="2350"/>
        <v>0</v>
      </c>
      <c r="HA92" s="138">
        <f t="shared" si="2351"/>
        <v>0</v>
      </c>
      <c r="HB92" s="433">
        <f t="shared" si="2321"/>
        <v>2150</v>
      </c>
      <c r="HC92" s="139">
        <f t="shared" si="2352"/>
        <v>0</v>
      </c>
      <c r="HD92" s="111">
        <f t="shared" si="2353"/>
        <v>0</v>
      </c>
      <c r="HE92" s="111"/>
      <c r="HF92" s="140"/>
      <c r="HG92" s="141" t="e">
        <f t="shared" si="2354"/>
        <v>#DIV/0!</v>
      </c>
      <c r="HH92" s="323">
        <f t="shared" si="2317"/>
        <v>0</v>
      </c>
      <c r="HI92" s="431">
        <f t="shared" si="2355"/>
        <v>0</v>
      </c>
      <c r="HJ92" s="432">
        <f t="shared" si="2356"/>
        <v>0</v>
      </c>
      <c r="HK92" s="138">
        <f t="shared" si="2357"/>
        <v>0</v>
      </c>
      <c r="HL92" s="433">
        <f t="shared" si="2321"/>
        <v>2150</v>
      </c>
      <c r="HM92" s="139">
        <f t="shared" si="2358"/>
        <v>0</v>
      </c>
      <c r="HN92" s="111">
        <f t="shared" si="2359"/>
        <v>0</v>
      </c>
      <c r="HO92" s="111"/>
      <c r="HP92" s="140"/>
      <c r="HQ92" s="141" t="e">
        <f t="shared" si="2360"/>
        <v>#DIV/0!</v>
      </c>
      <c r="HR92" s="323">
        <f t="shared" si="2361"/>
        <v>0</v>
      </c>
      <c r="HS92" s="431">
        <f t="shared" si="2362"/>
        <v>0</v>
      </c>
      <c r="HT92" s="432">
        <f t="shared" si="2363"/>
        <v>0</v>
      </c>
      <c r="HU92" s="138">
        <f t="shared" si="2364"/>
        <v>0</v>
      </c>
      <c r="HV92" s="433">
        <f t="shared" si="2365"/>
        <v>2830</v>
      </c>
      <c r="HW92" s="139">
        <f t="shared" si="2366"/>
        <v>0</v>
      </c>
      <c r="HX92" s="111">
        <f t="shared" si="2367"/>
        <v>0</v>
      </c>
      <c r="HY92" s="111"/>
      <c r="HZ92" s="140"/>
      <c r="IA92" s="141" t="e">
        <f t="shared" si="2368"/>
        <v>#DIV/0!</v>
      </c>
      <c r="IB92" s="323">
        <f t="shared" si="2361"/>
        <v>0</v>
      </c>
      <c r="IC92" s="431">
        <f t="shared" si="2369"/>
        <v>0</v>
      </c>
      <c r="ID92" s="432">
        <f t="shared" si="2370"/>
        <v>0</v>
      </c>
      <c r="IE92" s="138">
        <f t="shared" si="2371"/>
        <v>0</v>
      </c>
      <c r="IF92" s="433">
        <f t="shared" si="2365"/>
        <v>2830</v>
      </c>
      <c r="IG92" s="139">
        <f t="shared" si="2372"/>
        <v>0</v>
      </c>
      <c r="IH92" s="111">
        <f t="shared" si="2373"/>
        <v>0</v>
      </c>
      <c r="II92" s="111"/>
      <c r="IJ92" s="140"/>
      <c r="IK92" s="141" t="e">
        <f t="shared" si="2374"/>
        <v>#DIV/0!</v>
      </c>
      <c r="IL92" s="323">
        <f t="shared" si="2361"/>
        <v>0</v>
      </c>
      <c r="IM92" s="431">
        <f t="shared" si="2375"/>
        <v>0</v>
      </c>
      <c r="IN92" s="432">
        <f t="shared" si="2376"/>
        <v>0</v>
      </c>
      <c r="IO92" s="138">
        <f t="shared" si="2377"/>
        <v>0</v>
      </c>
      <c r="IP92" s="433">
        <f t="shared" si="2365"/>
        <v>2150</v>
      </c>
      <c r="IQ92" s="139">
        <f t="shared" si="2378"/>
        <v>0</v>
      </c>
      <c r="IR92" s="111">
        <f t="shared" si="2379"/>
        <v>0</v>
      </c>
      <c r="IS92" s="111"/>
      <c r="IT92" s="140"/>
      <c r="IU92" s="141" t="e">
        <f t="shared" si="2380"/>
        <v>#DIV/0!</v>
      </c>
      <c r="IV92" s="323">
        <f t="shared" si="2361"/>
        <v>0</v>
      </c>
      <c r="IW92" s="431">
        <f t="shared" si="2381"/>
        <v>0</v>
      </c>
      <c r="IX92" s="432">
        <f t="shared" si="2382"/>
        <v>0</v>
      </c>
      <c r="IY92" s="138">
        <f t="shared" si="2383"/>
        <v>0</v>
      </c>
      <c r="IZ92" s="433">
        <f t="shared" si="2365"/>
        <v>2017.28</v>
      </c>
      <c r="JA92" s="139">
        <f t="shared" si="2384"/>
        <v>0</v>
      </c>
      <c r="JB92" s="111">
        <f t="shared" si="2385"/>
        <v>0</v>
      </c>
      <c r="JC92" s="111"/>
      <c r="JD92" s="140"/>
      <c r="JE92" s="141" t="e">
        <f t="shared" si="2386"/>
        <v>#DIV/0!</v>
      </c>
      <c r="JF92" s="323">
        <f t="shared" si="2361"/>
        <v>0</v>
      </c>
      <c r="JG92" s="431">
        <f t="shared" si="2387"/>
        <v>0</v>
      </c>
      <c r="JH92" s="432">
        <f t="shared" si="2388"/>
        <v>0</v>
      </c>
      <c r="JI92" s="138">
        <f t="shared" si="2389"/>
        <v>0</v>
      </c>
      <c r="JJ92" s="433">
        <f t="shared" si="2365"/>
        <v>2150</v>
      </c>
      <c r="JK92" s="139">
        <f t="shared" si="2390"/>
        <v>0</v>
      </c>
      <c r="JL92" s="111">
        <f t="shared" si="2391"/>
        <v>0</v>
      </c>
      <c r="JM92" s="111"/>
      <c r="JN92" s="140"/>
      <c r="JO92" s="141" t="e">
        <f t="shared" si="2392"/>
        <v>#DIV/0!</v>
      </c>
      <c r="JP92" s="323">
        <f t="shared" si="2361"/>
        <v>0</v>
      </c>
      <c r="JQ92" s="431">
        <f t="shared" si="2393"/>
        <v>0</v>
      </c>
      <c r="JR92" s="432">
        <f t="shared" si="2394"/>
        <v>0</v>
      </c>
      <c r="JS92" s="138">
        <f t="shared" si="2395"/>
        <v>0</v>
      </c>
      <c r="JT92" s="433">
        <f t="shared" si="2365"/>
        <v>2150</v>
      </c>
      <c r="JU92" s="139">
        <f t="shared" si="2396"/>
        <v>0</v>
      </c>
      <c r="JV92" s="111">
        <f t="shared" si="2397"/>
        <v>0</v>
      </c>
      <c r="JW92" s="111"/>
      <c r="JX92" s="140"/>
      <c r="JY92" s="141" t="e">
        <f t="shared" si="2398"/>
        <v>#DIV/0!</v>
      </c>
      <c r="JZ92" s="323">
        <f t="shared" si="2361"/>
        <v>0</v>
      </c>
      <c r="KA92" s="431">
        <f t="shared" si="2399"/>
        <v>0</v>
      </c>
      <c r="KB92" s="432">
        <f t="shared" si="2400"/>
        <v>0</v>
      </c>
      <c r="KC92" s="138">
        <f t="shared" si="2401"/>
        <v>0</v>
      </c>
      <c r="KD92" s="433">
        <f t="shared" si="2365"/>
        <v>2017.28</v>
      </c>
      <c r="KE92" s="139">
        <f t="shared" si="2402"/>
        <v>0</v>
      </c>
      <c r="KF92" s="111">
        <f t="shared" si="2403"/>
        <v>0</v>
      </c>
      <c r="KG92" s="111"/>
      <c r="KH92" s="140"/>
      <c r="KI92" s="141" t="e">
        <f t="shared" si="2404"/>
        <v>#DIV/0!</v>
      </c>
      <c r="KJ92" s="323">
        <f t="shared" si="2405"/>
        <v>0</v>
      </c>
      <c r="KK92" s="431">
        <f t="shared" si="2406"/>
        <v>0</v>
      </c>
      <c r="KL92" s="432">
        <f t="shared" si="2407"/>
        <v>0</v>
      </c>
      <c r="KM92" s="138">
        <f t="shared" si="2408"/>
        <v>0</v>
      </c>
      <c r="KN92" s="433">
        <f t="shared" si="2409"/>
        <v>2150</v>
      </c>
      <c r="KO92" s="139">
        <f t="shared" si="2410"/>
        <v>0</v>
      </c>
      <c r="KP92" s="111">
        <f t="shared" si="2411"/>
        <v>0</v>
      </c>
      <c r="KQ92" s="111"/>
      <c r="KR92" s="140"/>
      <c r="KS92" s="141" t="e">
        <f t="shared" si="2412"/>
        <v>#DIV/0!</v>
      </c>
      <c r="KT92" s="323">
        <f t="shared" si="2405"/>
        <v>0</v>
      </c>
      <c r="KU92" s="431" t="e">
        <f t="shared" si="2413"/>
        <v>#DIV/0!</v>
      </c>
      <c r="KV92" s="432" t="e">
        <f t="shared" si="2414"/>
        <v>#DIV/0!</v>
      </c>
      <c r="KW92" s="138">
        <f t="shared" si="2415"/>
        <v>0</v>
      </c>
      <c r="KX92" s="433">
        <f t="shared" si="2409"/>
        <v>0</v>
      </c>
      <c r="KY92" s="139">
        <f t="shared" si="2416"/>
        <v>0</v>
      </c>
      <c r="KZ92" s="111">
        <f t="shared" si="2417"/>
        <v>0</v>
      </c>
      <c r="LA92" s="111"/>
      <c r="LB92" s="140"/>
      <c r="LC92" s="141" t="e">
        <f t="shared" si="2418"/>
        <v>#DIV/0!</v>
      </c>
      <c r="LD92" s="322">
        <f t="shared" si="2027"/>
        <v>0</v>
      </c>
      <c r="LE92" s="431">
        <f t="shared" si="2028"/>
        <v>0</v>
      </c>
      <c r="LF92" s="432">
        <f t="shared" si="2029"/>
        <v>0</v>
      </c>
      <c r="LG92" s="138">
        <f t="shared" si="2030"/>
        <v>0</v>
      </c>
      <c r="LH92" s="433">
        <f t="shared" si="2031"/>
        <v>2306.91</v>
      </c>
      <c r="LI92" s="139">
        <f t="shared" si="2032"/>
        <v>0</v>
      </c>
      <c r="LJ92" s="111">
        <f t="shared" si="2033"/>
        <v>0</v>
      </c>
      <c r="LK92" s="111"/>
      <c r="LL92" s="140"/>
    </row>
    <row r="93" spans="1:324" ht="17.25" customHeight="1">
      <c r="A93" s="612"/>
      <c r="B93" s="12" t="s">
        <v>731</v>
      </c>
      <c r="C93" s="12" t="s">
        <v>840</v>
      </c>
      <c r="D93" s="12" t="s">
        <v>422</v>
      </c>
      <c r="E93" s="4" t="s">
        <v>34</v>
      </c>
      <c r="F93" s="323">
        <f t="shared" si="2228"/>
        <v>0</v>
      </c>
      <c r="G93" s="431">
        <f t="shared" si="2034"/>
        <v>0</v>
      </c>
      <c r="H93" s="432">
        <f t="shared" si="2035"/>
        <v>0</v>
      </c>
      <c r="I93" s="138">
        <f t="shared" si="1808"/>
        <v>0</v>
      </c>
      <c r="J93" s="433">
        <f t="shared" si="2036"/>
        <v>2150</v>
      </c>
      <c r="K93" s="139">
        <f t="shared" si="1809"/>
        <v>0</v>
      </c>
      <c r="L93" s="111">
        <f t="shared" si="1810"/>
        <v>0</v>
      </c>
      <c r="M93" s="111"/>
      <c r="N93" s="140"/>
      <c r="O93" s="141">
        <f t="shared" si="1811"/>
        <v>0</v>
      </c>
      <c r="P93" s="323">
        <f t="shared" si="2229"/>
        <v>0</v>
      </c>
      <c r="Q93" s="431">
        <f t="shared" si="2230"/>
        <v>0</v>
      </c>
      <c r="R93" s="432">
        <f t="shared" si="2231"/>
        <v>0</v>
      </c>
      <c r="S93" s="138">
        <f t="shared" si="2232"/>
        <v>0</v>
      </c>
      <c r="T93" s="433">
        <f t="shared" si="2233"/>
        <v>2308.41</v>
      </c>
      <c r="U93" s="139">
        <f t="shared" si="2234"/>
        <v>0</v>
      </c>
      <c r="V93" s="111">
        <f t="shared" si="2235"/>
        <v>0</v>
      </c>
      <c r="W93" s="111"/>
      <c r="X93" s="140"/>
      <c r="Y93" s="141">
        <f t="shared" si="2236"/>
        <v>0</v>
      </c>
      <c r="Z93" s="323">
        <f t="shared" si="2229"/>
        <v>0</v>
      </c>
      <c r="AA93" s="431">
        <f t="shared" si="2237"/>
        <v>0</v>
      </c>
      <c r="AB93" s="432">
        <f t="shared" si="2238"/>
        <v>0</v>
      </c>
      <c r="AC93" s="138">
        <f t="shared" si="2239"/>
        <v>0</v>
      </c>
      <c r="AD93" s="433">
        <f t="shared" si="2233"/>
        <v>2150</v>
      </c>
      <c r="AE93" s="139">
        <f t="shared" si="2240"/>
        <v>0</v>
      </c>
      <c r="AF93" s="111">
        <f t="shared" si="2241"/>
        <v>0</v>
      </c>
      <c r="AG93" s="111"/>
      <c r="AH93" s="140"/>
      <c r="AI93" s="141">
        <f t="shared" si="2242"/>
        <v>0</v>
      </c>
      <c r="AJ93" s="323">
        <f t="shared" si="2229"/>
        <v>1</v>
      </c>
      <c r="AK93" s="431">
        <f t="shared" si="2243"/>
        <v>1.56E-3</v>
      </c>
      <c r="AL93" s="432">
        <f t="shared" si="2244"/>
        <v>0.56999999999999995</v>
      </c>
      <c r="AM93" s="138">
        <f t="shared" si="2245"/>
        <v>0.56999999999999995</v>
      </c>
      <c r="AN93" s="433">
        <f t="shared" si="2233"/>
        <v>2150</v>
      </c>
      <c r="AO93" s="139">
        <f t="shared" si="2246"/>
        <v>1225.5</v>
      </c>
      <c r="AP93" s="111">
        <f t="shared" si="2247"/>
        <v>1225.5</v>
      </c>
      <c r="AQ93" s="111"/>
      <c r="AR93" s="140"/>
      <c r="AS93" s="141">
        <f t="shared" si="2248"/>
        <v>0.91242000000000001</v>
      </c>
      <c r="AT93" s="323">
        <f t="shared" si="2229"/>
        <v>1</v>
      </c>
      <c r="AU93" s="431">
        <f t="shared" si="2249"/>
        <v>1.0499999999999999E-3</v>
      </c>
      <c r="AV93" s="432">
        <f t="shared" si="2250"/>
        <v>0.45</v>
      </c>
      <c r="AW93" s="138">
        <f t="shared" si="2251"/>
        <v>0.45</v>
      </c>
      <c r="AX93" s="433">
        <f t="shared" si="2233"/>
        <v>1908.38</v>
      </c>
      <c r="AY93" s="139">
        <f t="shared" si="2252"/>
        <v>858.77099999999996</v>
      </c>
      <c r="AZ93" s="111">
        <f t="shared" si="2253"/>
        <v>858.77</v>
      </c>
      <c r="BA93" s="111"/>
      <c r="BB93" s="140"/>
      <c r="BC93" s="141">
        <f t="shared" si="2254"/>
        <v>0.63937999999999995</v>
      </c>
      <c r="BD93" s="323">
        <f t="shared" si="2229"/>
        <v>0</v>
      </c>
      <c r="BE93" s="431">
        <f t="shared" si="2255"/>
        <v>0</v>
      </c>
      <c r="BF93" s="432">
        <f t="shared" si="2256"/>
        <v>0</v>
      </c>
      <c r="BG93" s="138">
        <f t="shared" si="2257"/>
        <v>0</v>
      </c>
      <c r="BH93" s="433">
        <f t="shared" si="2233"/>
        <v>2830</v>
      </c>
      <c r="BI93" s="139">
        <f t="shared" si="2258"/>
        <v>0</v>
      </c>
      <c r="BJ93" s="111">
        <f t="shared" si="2259"/>
        <v>0</v>
      </c>
      <c r="BK93" s="111"/>
      <c r="BL93" s="140"/>
      <c r="BM93" s="141">
        <f t="shared" si="2260"/>
        <v>0</v>
      </c>
      <c r="BN93" s="323">
        <f t="shared" si="2229"/>
        <v>0</v>
      </c>
      <c r="BO93" s="431">
        <f t="shared" si="2261"/>
        <v>0</v>
      </c>
      <c r="BP93" s="432">
        <f t="shared" si="2262"/>
        <v>0</v>
      </c>
      <c r="BQ93" s="138">
        <f t="shared" si="2263"/>
        <v>0</v>
      </c>
      <c r="BR93" s="433">
        <f t="shared" si="2233"/>
        <v>2063.29</v>
      </c>
      <c r="BS93" s="139">
        <f t="shared" si="2264"/>
        <v>0</v>
      </c>
      <c r="BT93" s="111">
        <f t="shared" si="2265"/>
        <v>0</v>
      </c>
      <c r="BU93" s="111"/>
      <c r="BV93" s="140"/>
      <c r="BW93" s="141">
        <f t="shared" si="2266"/>
        <v>0</v>
      </c>
      <c r="BX93" s="323">
        <f t="shared" si="2229"/>
        <v>0</v>
      </c>
      <c r="BY93" s="431">
        <f t="shared" si="2267"/>
        <v>0</v>
      </c>
      <c r="BZ93" s="432">
        <f t="shared" si="2268"/>
        <v>0</v>
      </c>
      <c r="CA93" s="138">
        <f t="shared" si="2269"/>
        <v>0</v>
      </c>
      <c r="CB93" s="433">
        <f t="shared" si="2233"/>
        <v>2150</v>
      </c>
      <c r="CC93" s="139">
        <f t="shared" si="2270"/>
        <v>0</v>
      </c>
      <c r="CD93" s="111">
        <f t="shared" si="2271"/>
        <v>0</v>
      </c>
      <c r="CE93" s="111"/>
      <c r="CF93" s="140"/>
      <c r="CG93" s="141">
        <f t="shared" si="2272"/>
        <v>0</v>
      </c>
      <c r="CH93" s="323">
        <f t="shared" si="2273"/>
        <v>0</v>
      </c>
      <c r="CI93" s="431">
        <f t="shared" si="2274"/>
        <v>0</v>
      </c>
      <c r="CJ93" s="432">
        <f t="shared" si="2275"/>
        <v>0</v>
      </c>
      <c r="CK93" s="138">
        <f t="shared" si="2276"/>
        <v>0</v>
      </c>
      <c r="CL93" s="433">
        <f t="shared" si="2277"/>
        <v>2150</v>
      </c>
      <c r="CM93" s="139">
        <f t="shared" si="2278"/>
        <v>0</v>
      </c>
      <c r="CN93" s="111">
        <f t="shared" si="2279"/>
        <v>0</v>
      </c>
      <c r="CO93" s="111"/>
      <c r="CP93" s="140"/>
      <c r="CQ93" s="141">
        <f t="shared" si="2280"/>
        <v>0</v>
      </c>
      <c r="CR93" s="323">
        <f t="shared" si="2273"/>
        <v>0</v>
      </c>
      <c r="CS93" s="431">
        <f t="shared" si="2281"/>
        <v>0</v>
      </c>
      <c r="CT93" s="432">
        <f t="shared" si="2282"/>
        <v>0</v>
      </c>
      <c r="CU93" s="138">
        <f t="shared" si="2283"/>
        <v>0</v>
      </c>
      <c r="CV93" s="433">
        <f t="shared" si="2277"/>
        <v>2830</v>
      </c>
      <c r="CW93" s="139">
        <f t="shared" si="2284"/>
        <v>0</v>
      </c>
      <c r="CX93" s="111">
        <f t="shared" si="2285"/>
        <v>0</v>
      </c>
      <c r="CY93" s="111"/>
      <c r="CZ93" s="140"/>
      <c r="DA93" s="141">
        <f t="shared" si="2286"/>
        <v>0</v>
      </c>
      <c r="DB93" s="323">
        <f t="shared" si="2273"/>
        <v>0</v>
      </c>
      <c r="DC93" s="431">
        <f t="shared" si="2287"/>
        <v>0</v>
      </c>
      <c r="DD93" s="432">
        <f t="shared" si="2288"/>
        <v>0</v>
      </c>
      <c r="DE93" s="138">
        <f t="shared" si="2289"/>
        <v>0</v>
      </c>
      <c r="DF93" s="433">
        <f t="shared" si="2277"/>
        <v>2150</v>
      </c>
      <c r="DG93" s="139">
        <f t="shared" si="2290"/>
        <v>0</v>
      </c>
      <c r="DH93" s="111">
        <f t="shared" si="2291"/>
        <v>0</v>
      </c>
      <c r="DI93" s="111"/>
      <c r="DJ93" s="140"/>
      <c r="DK93" s="141">
        <f t="shared" si="2292"/>
        <v>0</v>
      </c>
      <c r="DL93" s="323">
        <f t="shared" si="2273"/>
        <v>0</v>
      </c>
      <c r="DM93" s="431">
        <f t="shared" si="2293"/>
        <v>0</v>
      </c>
      <c r="DN93" s="432">
        <f t="shared" si="2294"/>
        <v>0</v>
      </c>
      <c r="DO93" s="138">
        <f t="shared" si="2295"/>
        <v>0</v>
      </c>
      <c r="DP93" s="433">
        <f t="shared" si="2277"/>
        <v>2150</v>
      </c>
      <c r="DQ93" s="139">
        <f t="shared" si="2296"/>
        <v>0</v>
      </c>
      <c r="DR93" s="111">
        <f t="shared" si="2297"/>
        <v>0</v>
      </c>
      <c r="DS93" s="111"/>
      <c r="DT93" s="140"/>
      <c r="DU93" s="141">
        <f t="shared" si="2298"/>
        <v>0</v>
      </c>
      <c r="DV93" s="323">
        <f t="shared" si="2273"/>
        <v>2</v>
      </c>
      <c r="DW93" s="431">
        <f t="shared" si="2299"/>
        <v>2.5999999999999999E-3</v>
      </c>
      <c r="DX93" s="432">
        <f t="shared" si="2300"/>
        <v>0.81</v>
      </c>
      <c r="DY93" s="138">
        <f t="shared" si="2301"/>
        <v>0.40500000000000003</v>
      </c>
      <c r="DZ93" s="433">
        <f t="shared" si="2277"/>
        <v>2150</v>
      </c>
      <c r="EA93" s="139">
        <f t="shared" si="2302"/>
        <v>870.75</v>
      </c>
      <c r="EB93" s="111">
        <f t="shared" si="2303"/>
        <v>1741.5</v>
      </c>
      <c r="EC93" s="111"/>
      <c r="ED93" s="140"/>
      <c r="EE93" s="141">
        <f t="shared" si="2304"/>
        <v>0.64829999999999999</v>
      </c>
      <c r="EF93" s="323">
        <f t="shared" si="2273"/>
        <v>0</v>
      </c>
      <c r="EG93" s="431">
        <f t="shared" si="2305"/>
        <v>0</v>
      </c>
      <c r="EH93" s="432">
        <f t="shared" si="2306"/>
        <v>0</v>
      </c>
      <c r="EI93" s="138">
        <f t="shared" si="2307"/>
        <v>0</v>
      </c>
      <c r="EJ93" s="433">
        <f t="shared" si="2277"/>
        <v>2830</v>
      </c>
      <c r="EK93" s="139">
        <f t="shared" si="2308"/>
        <v>0</v>
      </c>
      <c r="EL93" s="111">
        <f t="shared" si="2309"/>
        <v>0</v>
      </c>
      <c r="EM93" s="111"/>
      <c r="EN93" s="140"/>
      <c r="EO93" s="141">
        <f t="shared" si="2310"/>
        <v>0</v>
      </c>
      <c r="EP93" s="323">
        <f t="shared" si="2273"/>
        <v>0</v>
      </c>
      <c r="EQ93" s="431">
        <f t="shared" si="2311"/>
        <v>0</v>
      </c>
      <c r="ER93" s="432">
        <f t="shared" si="2312"/>
        <v>0</v>
      </c>
      <c r="ES93" s="138">
        <f t="shared" si="2313"/>
        <v>0</v>
      </c>
      <c r="ET93" s="433">
        <f t="shared" si="2277"/>
        <v>2830</v>
      </c>
      <c r="EU93" s="139">
        <f t="shared" si="2314"/>
        <v>0</v>
      </c>
      <c r="EV93" s="111">
        <f t="shared" si="2315"/>
        <v>0</v>
      </c>
      <c r="EW93" s="111"/>
      <c r="EX93" s="140"/>
      <c r="EY93" s="141">
        <f t="shared" si="2316"/>
        <v>0</v>
      </c>
      <c r="EZ93" s="323">
        <f t="shared" si="2317"/>
        <v>1</v>
      </c>
      <c r="FA93" s="431">
        <f t="shared" si="2318"/>
        <v>1.1900000000000001E-3</v>
      </c>
      <c r="FB93" s="432">
        <f t="shared" si="2319"/>
        <v>0</v>
      </c>
      <c r="FC93" s="138">
        <f t="shared" si="2320"/>
        <v>0</v>
      </c>
      <c r="FD93" s="433">
        <f t="shared" si="2321"/>
        <v>0</v>
      </c>
      <c r="FE93" s="139">
        <f t="shared" si="2322"/>
        <v>0</v>
      </c>
      <c r="FF93" s="111">
        <f t="shared" si="2323"/>
        <v>0</v>
      </c>
      <c r="FG93" s="111"/>
      <c r="FH93" s="140"/>
      <c r="FI93" s="141">
        <f t="shared" si="2324"/>
        <v>0</v>
      </c>
      <c r="FJ93" s="323">
        <f t="shared" si="2317"/>
        <v>0</v>
      </c>
      <c r="FK93" s="431">
        <f t="shared" si="2325"/>
        <v>0</v>
      </c>
      <c r="FL93" s="432">
        <f t="shared" si="2326"/>
        <v>0</v>
      </c>
      <c r="FM93" s="138">
        <f t="shared" si="2327"/>
        <v>0</v>
      </c>
      <c r="FN93" s="433">
        <f t="shared" si="2321"/>
        <v>2830</v>
      </c>
      <c r="FO93" s="139">
        <f t="shared" si="2328"/>
        <v>0</v>
      </c>
      <c r="FP93" s="111">
        <f t="shared" si="2329"/>
        <v>0</v>
      </c>
      <c r="FQ93" s="111"/>
      <c r="FR93" s="140"/>
      <c r="FS93" s="141">
        <f t="shared" si="2330"/>
        <v>0</v>
      </c>
      <c r="FT93" s="323">
        <f t="shared" si="2317"/>
        <v>0</v>
      </c>
      <c r="FU93" s="431">
        <f t="shared" si="2331"/>
        <v>0</v>
      </c>
      <c r="FV93" s="432">
        <f t="shared" si="2332"/>
        <v>0</v>
      </c>
      <c r="FW93" s="138">
        <f t="shared" si="2333"/>
        <v>0</v>
      </c>
      <c r="FX93" s="433">
        <f t="shared" si="2321"/>
        <v>2160.96</v>
      </c>
      <c r="FY93" s="139">
        <f t="shared" si="2334"/>
        <v>0</v>
      </c>
      <c r="FZ93" s="111">
        <f t="shared" si="2335"/>
        <v>0</v>
      </c>
      <c r="GA93" s="111"/>
      <c r="GB93" s="140"/>
      <c r="GC93" s="141">
        <f t="shared" si="2336"/>
        <v>0</v>
      </c>
      <c r="GD93" s="323">
        <f t="shared" si="2317"/>
        <v>0</v>
      </c>
      <c r="GE93" s="431">
        <f t="shared" si="2337"/>
        <v>0</v>
      </c>
      <c r="GF93" s="432">
        <f t="shared" si="2338"/>
        <v>0</v>
      </c>
      <c r="GG93" s="138">
        <f t="shared" si="2339"/>
        <v>0</v>
      </c>
      <c r="GH93" s="433">
        <f t="shared" si="2321"/>
        <v>0</v>
      </c>
      <c r="GI93" s="139">
        <f t="shared" si="2340"/>
        <v>0</v>
      </c>
      <c r="GJ93" s="111">
        <f t="shared" si="2341"/>
        <v>0</v>
      </c>
      <c r="GK93" s="111"/>
      <c r="GL93" s="140"/>
      <c r="GM93" s="141">
        <f t="shared" si="2342"/>
        <v>0</v>
      </c>
      <c r="GN93" s="323">
        <f t="shared" si="2317"/>
        <v>0</v>
      </c>
      <c r="GO93" s="431">
        <f t="shared" si="2343"/>
        <v>0</v>
      </c>
      <c r="GP93" s="432">
        <f t="shared" si="2344"/>
        <v>0</v>
      </c>
      <c r="GQ93" s="138">
        <f t="shared" si="2345"/>
        <v>0</v>
      </c>
      <c r="GR93" s="433">
        <f t="shared" si="2321"/>
        <v>2150</v>
      </c>
      <c r="GS93" s="139">
        <f t="shared" si="2346"/>
        <v>0</v>
      </c>
      <c r="GT93" s="111">
        <f t="shared" si="2347"/>
        <v>0</v>
      </c>
      <c r="GU93" s="111"/>
      <c r="GV93" s="140"/>
      <c r="GW93" s="141">
        <f t="shared" si="2348"/>
        <v>0</v>
      </c>
      <c r="GX93" s="323">
        <f t="shared" si="2317"/>
        <v>2</v>
      </c>
      <c r="GY93" s="431">
        <f t="shared" si="2349"/>
        <v>1.31E-3</v>
      </c>
      <c r="GZ93" s="432">
        <f t="shared" si="2350"/>
        <v>0.68</v>
      </c>
      <c r="HA93" s="138">
        <f t="shared" si="2351"/>
        <v>0.34</v>
      </c>
      <c r="HB93" s="433">
        <f t="shared" si="2321"/>
        <v>2150</v>
      </c>
      <c r="HC93" s="139">
        <f t="shared" si="2352"/>
        <v>731</v>
      </c>
      <c r="HD93" s="111">
        <f t="shared" si="2353"/>
        <v>1462</v>
      </c>
      <c r="HE93" s="111"/>
      <c r="HF93" s="140"/>
      <c r="HG93" s="141">
        <f t="shared" si="2354"/>
        <v>0.54425000000000001</v>
      </c>
      <c r="HH93" s="323">
        <f t="shared" si="2317"/>
        <v>0</v>
      </c>
      <c r="HI93" s="431">
        <f t="shared" si="2355"/>
        <v>0</v>
      </c>
      <c r="HJ93" s="432">
        <f t="shared" si="2356"/>
        <v>0</v>
      </c>
      <c r="HK93" s="138">
        <f t="shared" si="2357"/>
        <v>0</v>
      </c>
      <c r="HL93" s="433">
        <f t="shared" si="2321"/>
        <v>2150</v>
      </c>
      <c r="HM93" s="139">
        <f t="shared" si="2358"/>
        <v>0</v>
      </c>
      <c r="HN93" s="111">
        <f t="shared" si="2359"/>
        <v>0</v>
      </c>
      <c r="HO93" s="111"/>
      <c r="HP93" s="140"/>
      <c r="HQ93" s="141">
        <f t="shared" si="2360"/>
        <v>0</v>
      </c>
      <c r="HR93" s="323">
        <f t="shared" si="2361"/>
        <v>1</v>
      </c>
      <c r="HS93" s="431">
        <f t="shared" si="2362"/>
        <v>1.42E-3</v>
      </c>
      <c r="HT93" s="432">
        <f t="shared" si="2363"/>
        <v>0.74</v>
      </c>
      <c r="HU93" s="138">
        <f t="shared" si="2364"/>
        <v>0.74</v>
      </c>
      <c r="HV93" s="433">
        <f t="shared" si="2365"/>
        <v>2830</v>
      </c>
      <c r="HW93" s="139">
        <f t="shared" si="2366"/>
        <v>2094.1999999999998</v>
      </c>
      <c r="HX93" s="111">
        <f t="shared" si="2367"/>
        <v>2094.1999999999998</v>
      </c>
      <c r="HY93" s="111"/>
      <c r="HZ93" s="140"/>
      <c r="IA93" s="141">
        <f t="shared" si="2368"/>
        <v>1.5591900000000001</v>
      </c>
      <c r="IB93" s="323">
        <f t="shared" si="2361"/>
        <v>0</v>
      </c>
      <c r="IC93" s="431">
        <f t="shared" si="2369"/>
        <v>0</v>
      </c>
      <c r="ID93" s="432">
        <f t="shared" si="2370"/>
        <v>0</v>
      </c>
      <c r="IE93" s="138">
        <f t="shared" si="2371"/>
        <v>0</v>
      </c>
      <c r="IF93" s="433">
        <f t="shared" si="2365"/>
        <v>2830</v>
      </c>
      <c r="IG93" s="139">
        <f t="shared" si="2372"/>
        <v>0</v>
      </c>
      <c r="IH93" s="111">
        <f t="shared" si="2373"/>
        <v>0</v>
      </c>
      <c r="II93" s="111"/>
      <c r="IJ93" s="140"/>
      <c r="IK93" s="141">
        <f t="shared" si="2374"/>
        <v>0</v>
      </c>
      <c r="IL93" s="323">
        <f t="shared" si="2361"/>
        <v>0</v>
      </c>
      <c r="IM93" s="431">
        <f t="shared" si="2375"/>
        <v>0</v>
      </c>
      <c r="IN93" s="432">
        <f t="shared" si="2376"/>
        <v>0</v>
      </c>
      <c r="IO93" s="138">
        <f t="shared" si="2377"/>
        <v>0</v>
      </c>
      <c r="IP93" s="433">
        <f t="shared" si="2365"/>
        <v>2150</v>
      </c>
      <c r="IQ93" s="139">
        <f t="shared" si="2378"/>
        <v>0</v>
      </c>
      <c r="IR93" s="111">
        <f t="shared" si="2379"/>
        <v>0</v>
      </c>
      <c r="IS93" s="111"/>
      <c r="IT93" s="140"/>
      <c r="IU93" s="141">
        <f t="shared" si="2380"/>
        <v>0</v>
      </c>
      <c r="IV93" s="323">
        <f t="shared" si="2361"/>
        <v>0</v>
      </c>
      <c r="IW93" s="431">
        <f t="shared" si="2381"/>
        <v>0</v>
      </c>
      <c r="IX93" s="432">
        <f t="shared" si="2382"/>
        <v>0</v>
      </c>
      <c r="IY93" s="138">
        <f t="shared" si="2383"/>
        <v>0</v>
      </c>
      <c r="IZ93" s="433">
        <f t="shared" si="2365"/>
        <v>2017.28</v>
      </c>
      <c r="JA93" s="139">
        <f t="shared" si="2384"/>
        <v>0</v>
      </c>
      <c r="JB93" s="111">
        <f t="shared" si="2385"/>
        <v>0</v>
      </c>
      <c r="JC93" s="111"/>
      <c r="JD93" s="140"/>
      <c r="JE93" s="141">
        <f t="shared" si="2386"/>
        <v>0</v>
      </c>
      <c r="JF93" s="323">
        <f t="shared" si="2361"/>
        <v>0</v>
      </c>
      <c r="JG93" s="431">
        <f t="shared" si="2387"/>
        <v>0</v>
      </c>
      <c r="JH93" s="432">
        <f t="shared" si="2388"/>
        <v>0</v>
      </c>
      <c r="JI93" s="138">
        <f t="shared" si="2389"/>
        <v>0</v>
      </c>
      <c r="JJ93" s="433">
        <f t="shared" si="2365"/>
        <v>2150</v>
      </c>
      <c r="JK93" s="139">
        <f t="shared" si="2390"/>
        <v>0</v>
      </c>
      <c r="JL93" s="111">
        <f t="shared" si="2391"/>
        <v>0</v>
      </c>
      <c r="JM93" s="111"/>
      <c r="JN93" s="140"/>
      <c r="JO93" s="141">
        <f t="shared" si="2392"/>
        <v>0</v>
      </c>
      <c r="JP93" s="323">
        <f t="shared" si="2361"/>
        <v>1</v>
      </c>
      <c r="JQ93" s="431">
        <f t="shared" si="2393"/>
        <v>7.9000000000000001E-4</v>
      </c>
      <c r="JR93" s="432">
        <f t="shared" si="2394"/>
        <v>0.65</v>
      </c>
      <c r="JS93" s="138">
        <f t="shared" si="2395"/>
        <v>0.65</v>
      </c>
      <c r="JT93" s="433">
        <f t="shared" si="2365"/>
        <v>2150</v>
      </c>
      <c r="JU93" s="139">
        <f t="shared" si="2396"/>
        <v>1397.5</v>
      </c>
      <c r="JV93" s="111">
        <f t="shared" si="2397"/>
        <v>1397.5</v>
      </c>
      <c r="JW93" s="111"/>
      <c r="JX93" s="140"/>
      <c r="JY93" s="141">
        <f t="shared" si="2398"/>
        <v>1.0404800000000001</v>
      </c>
      <c r="JZ93" s="323">
        <f t="shared" si="2361"/>
        <v>0</v>
      </c>
      <c r="KA93" s="431">
        <f t="shared" si="2399"/>
        <v>0</v>
      </c>
      <c r="KB93" s="432">
        <f t="shared" si="2400"/>
        <v>0</v>
      </c>
      <c r="KC93" s="138">
        <f t="shared" si="2401"/>
        <v>0</v>
      </c>
      <c r="KD93" s="433">
        <f t="shared" si="2365"/>
        <v>2017.28</v>
      </c>
      <c r="KE93" s="139">
        <f t="shared" si="2402"/>
        <v>0</v>
      </c>
      <c r="KF93" s="111">
        <f t="shared" si="2403"/>
        <v>0</v>
      </c>
      <c r="KG93" s="111"/>
      <c r="KH93" s="140"/>
      <c r="KI93" s="141">
        <f t="shared" si="2404"/>
        <v>0</v>
      </c>
      <c r="KJ93" s="323">
        <f t="shared" si="2405"/>
        <v>0</v>
      </c>
      <c r="KK93" s="431">
        <f t="shared" si="2406"/>
        <v>0</v>
      </c>
      <c r="KL93" s="432">
        <f t="shared" si="2407"/>
        <v>0</v>
      </c>
      <c r="KM93" s="138">
        <f t="shared" si="2408"/>
        <v>0</v>
      </c>
      <c r="KN93" s="433">
        <f t="shared" si="2409"/>
        <v>2150</v>
      </c>
      <c r="KO93" s="139">
        <f t="shared" si="2410"/>
        <v>0</v>
      </c>
      <c r="KP93" s="111">
        <f t="shared" si="2411"/>
        <v>0</v>
      </c>
      <c r="KQ93" s="111"/>
      <c r="KR93" s="140"/>
      <c r="KS93" s="141">
        <f t="shared" si="2412"/>
        <v>0</v>
      </c>
      <c r="KT93" s="323">
        <f t="shared" si="2405"/>
        <v>0</v>
      </c>
      <c r="KU93" s="431" t="e">
        <f t="shared" si="2413"/>
        <v>#DIV/0!</v>
      </c>
      <c r="KV93" s="432" t="e">
        <f t="shared" si="2414"/>
        <v>#DIV/0!</v>
      </c>
      <c r="KW93" s="138">
        <f t="shared" si="2415"/>
        <v>0</v>
      </c>
      <c r="KX93" s="433">
        <f t="shared" si="2409"/>
        <v>0</v>
      </c>
      <c r="KY93" s="139">
        <f t="shared" si="2416"/>
        <v>0</v>
      </c>
      <c r="KZ93" s="111">
        <f t="shared" si="2417"/>
        <v>0</v>
      </c>
      <c r="LA93" s="111"/>
      <c r="LB93" s="140"/>
      <c r="LC93" s="141">
        <f t="shared" si="2418"/>
        <v>0</v>
      </c>
      <c r="LD93" s="322">
        <f t="shared" si="2027"/>
        <v>9</v>
      </c>
      <c r="LE93" s="431">
        <f t="shared" si="2028"/>
        <v>3.4000000000000002E-4</v>
      </c>
      <c r="LF93" s="432">
        <f t="shared" si="2029"/>
        <v>5.24</v>
      </c>
      <c r="LG93" s="138">
        <f t="shared" si="2030"/>
        <v>0.58222222000000001</v>
      </c>
      <c r="LH93" s="433">
        <f t="shared" si="2031"/>
        <v>2306.91</v>
      </c>
      <c r="LI93" s="139">
        <f t="shared" si="2032"/>
        <v>1343.13426</v>
      </c>
      <c r="LJ93" s="111">
        <f t="shared" si="2033"/>
        <v>12088.21</v>
      </c>
      <c r="LK93" s="111"/>
      <c r="LL93" s="140"/>
    </row>
    <row r="94" spans="1:324" ht="17.25" customHeight="1">
      <c r="A94" s="612"/>
      <c r="B94" s="12" t="s">
        <v>732</v>
      </c>
      <c r="C94" s="12" t="s">
        <v>840</v>
      </c>
      <c r="D94" s="12" t="s">
        <v>422</v>
      </c>
      <c r="E94" s="4" t="s">
        <v>34</v>
      </c>
      <c r="F94" s="323">
        <f t="shared" si="2228"/>
        <v>0</v>
      </c>
      <c r="G94" s="431">
        <f t="shared" si="2034"/>
        <v>0</v>
      </c>
      <c r="H94" s="432">
        <f t="shared" si="2035"/>
        <v>0</v>
      </c>
      <c r="I94" s="138">
        <f t="shared" si="1808"/>
        <v>0</v>
      </c>
      <c r="J94" s="433">
        <f t="shared" si="2036"/>
        <v>2150</v>
      </c>
      <c r="K94" s="139">
        <f t="shared" si="1809"/>
        <v>0</v>
      </c>
      <c r="L94" s="111">
        <f t="shared" si="1810"/>
        <v>0</v>
      </c>
      <c r="M94" s="111"/>
      <c r="N94" s="140"/>
      <c r="O94" s="141">
        <f t="shared" si="1811"/>
        <v>0</v>
      </c>
      <c r="P94" s="323">
        <f t="shared" si="2229"/>
        <v>0</v>
      </c>
      <c r="Q94" s="431">
        <f t="shared" si="2230"/>
        <v>0</v>
      </c>
      <c r="R94" s="432">
        <f t="shared" si="2231"/>
        <v>0</v>
      </c>
      <c r="S94" s="138">
        <f t="shared" si="2232"/>
        <v>0</v>
      </c>
      <c r="T94" s="433">
        <f t="shared" si="2233"/>
        <v>2308.41</v>
      </c>
      <c r="U94" s="139">
        <f t="shared" si="2234"/>
        <v>0</v>
      </c>
      <c r="V94" s="111">
        <f t="shared" si="2235"/>
        <v>0</v>
      </c>
      <c r="W94" s="111"/>
      <c r="X94" s="140"/>
      <c r="Y94" s="141">
        <f t="shared" si="2236"/>
        <v>0</v>
      </c>
      <c r="Z94" s="323">
        <f t="shared" si="2229"/>
        <v>0</v>
      </c>
      <c r="AA94" s="431">
        <f t="shared" si="2237"/>
        <v>0</v>
      </c>
      <c r="AB94" s="432">
        <f t="shared" si="2238"/>
        <v>0</v>
      </c>
      <c r="AC94" s="138">
        <f t="shared" si="2239"/>
        <v>0</v>
      </c>
      <c r="AD94" s="433">
        <f t="shared" si="2233"/>
        <v>2150</v>
      </c>
      <c r="AE94" s="139">
        <f t="shared" si="2240"/>
        <v>0</v>
      </c>
      <c r="AF94" s="111">
        <f t="shared" si="2241"/>
        <v>0</v>
      </c>
      <c r="AG94" s="111"/>
      <c r="AH94" s="140"/>
      <c r="AI94" s="141">
        <f t="shared" si="2242"/>
        <v>0</v>
      </c>
      <c r="AJ94" s="323">
        <f t="shared" si="2229"/>
        <v>0</v>
      </c>
      <c r="AK94" s="431">
        <f t="shared" si="2243"/>
        <v>0</v>
      </c>
      <c r="AL94" s="432">
        <f t="shared" si="2244"/>
        <v>0</v>
      </c>
      <c r="AM94" s="138">
        <f t="shared" si="2245"/>
        <v>0</v>
      </c>
      <c r="AN94" s="433">
        <f t="shared" si="2233"/>
        <v>2150</v>
      </c>
      <c r="AO94" s="139">
        <f t="shared" si="2246"/>
        <v>0</v>
      </c>
      <c r="AP94" s="111">
        <f t="shared" si="2247"/>
        <v>0</v>
      </c>
      <c r="AQ94" s="111"/>
      <c r="AR94" s="140"/>
      <c r="AS94" s="141">
        <f t="shared" si="2248"/>
        <v>0</v>
      </c>
      <c r="AT94" s="323">
        <f t="shared" si="2229"/>
        <v>0</v>
      </c>
      <c r="AU94" s="431">
        <f t="shared" si="2249"/>
        <v>0</v>
      </c>
      <c r="AV94" s="432">
        <f t="shared" si="2250"/>
        <v>0</v>
      </c>
      <c r="AW94" s="138">
        <f t="shared" si="2251"/>
        <v>0</v>
      </c>
      <c r="AX94" s="433">
        <f t="shared" si="2233"/>
        <v>1908.38</v>
      </c>
      <c r="AY94" s="139">
        <f t="shared" si="2252"/>
        <v>0</v>
      </c>
      <c r="AZ94" s="111">
        <f t="shared" si="2253"/>
        <v>0</v>
      </c>
      <c r="BA94" s="111"/>
      <c r="BB94" s="140"/>
      <c r="BC94" s="141">
        <f t="shared" si="2254"/>
        <v>0</v>
      </c>
      <c r="BD94" s="323">
        <f t="shared" si="2229"/>
        <v>0</v>
      </c>
      <c r="BE94" s="431">
        <f t="shared" si="2255"/>
        <v>0</v>
      </c>
      <c r="BF94" s="432">
        <f t="shared" si="2256"/>
        <v>0</v>
      </c>
      <c r="BG94" s="138">
        <f t="shared" si="2257"/>
        <v>0</v>
      </c>
      <c r="BH94" s="433">
        <f t="shared" si="2233"/>
        <v>2830</v>
      </c>
      <c r="BI94" s="139">
        <f t="shared" si="2258"/>
        <v>0</v>
      </c>
      <c r="BJ94" s="111">
        <f t="shared" si="2259"/>
        <v>0</v>
      </c>
      <c r="BK94" s="111"/>
      <c r="BL94" s="140"/>
      <c r="BM94" s="141">
        <f t="shared" si="2260"/>
        <v>0</v>
      </c>
      <c r="BN94" s="323">
        <f t="shared" si="2229"/>
        <v>0</v>
      </c>
      <c r="BO94" s="431">
        <f t="shared" si="2261"/>
        <v>0</v>
      </c>
      <c r="BP94" s="432">
        <f t="shared" si="2262"/>
        <v>0</v>
      </c>
      <c r="BQ94" s="138">
        <f t="shared" si="2263"/>
        <v>0</v>
      </c>
      <c r="BR94" s="433">
        <f t="shared" si="2233"/>
        <v>2063.29</v>
      </c>
      <c r="BS94" s="139">
        <f t="shared" si="2264"/>
        <v>0</v>
      </c>
      <c r="BT94" s="111">
        <f t="shared" si="2265"/>
        <v>0</v>
      </c>
      <c r="BU94" s="111"/>
      <c r="BV94" s="140"/>
      <c r="BW94" s="141">
        <f t="shared" si="2266"/>
        <v>0</v>
      </c>
      <c r="BX94" s="323">
        <f t="shared" si="2229"/>
        <v>2</v>
      </c>
      <c r="BY94" s="431">
        <f t="shared" si="2267"/>
        <v>2.3800000000000002E-3</v>
      </c>
      <c r="BZ94" s="432">
        <f t="shared" si="2268"/>
        <v>0.89</v>
      </c>
      <c r="CA94" s="138">
        <f t="shared" si="2269"/>
        <v>0.44500000000000001</v>
      </c>
      <c r="CB94" s="433">
        <f t="shared" si="2233"/>
        <v>2150</v>
      </c>
      <c r="CC94" s="139">
        <f t="shared" si="2270"/>
        <v>956.75</v>
      </c>
      <c r="CD94" s="111">
        <f t="shared" si="2271"/>
        <v>1913.5</v>
      </c>
      <c r="CE94" s="111"/>
      <c r="CF94" s="140"/>
      <c r="CG94" s="141">
        <f t="shared" si="2272"/>
        <v>0.71814999999999996</v>
      </c>
      <c r="CH94" s="323">
        <f t="shared" si="2273"/>
        <v>0</v>
      </c>
      <c r="CI94" s="431">
        <f t="shared" si="2274"/>
        <v>0</v>
      </c>
      <c r="CJ94" s="432">
        <f t="shared" si="2275"/>
        <v>0</v>
      </c>
      <c r="CK94" s="138">
        <f t="shared" si="2276"/>
        <v>0</v>
      </c>
      <c r="CL94" s="433">
        <f t="shared" si="2277"/>
        <v>2150</v>
      </c>
      <c r="CM94" s="139">
        <f t="shared" si="2278"/>
        <v>0</v>
      </c>
      <c r="CN94" s="111">
        <f t="shared" si="2279"/>
        <v>0</v>
      </c>
      <c r="CO94" s="111"/>
      <c r="CP94" s="140"/>
      <c r="CQ94" s="141">
        <f t="shared" si="2280"/>
        <v>0</v>
      </c>
      <c r="CR94" s="323">
        <f t="shared" si="2273"/>
        <v>0</v>
      </c>
      <c r="CS94" s="431">
        <f t="shared" si="2281"/>
        <v>0</v>
      </c>
      <c r="CT94" s="432">
        <f t="shared" si="2282"/>
        <v>0</v>
      </c>
      <c r="CU94" s="138">
        <f t="shared" si="2283"/>
        <v>0</v>
      </c>
      <c r="CV94" s="433">
        <f t="shared" si="2277"/>
        <v>2830</v>
      </c>
      <c r="CW94" s="139">
        <f t="shared" si="2284"/>
        <v>0</v>
      </c>
      <c r="CX94" s="111">
        <f t="shared" si="2285"/>
        <v>0</v>
      </c>
      <c r="CY94" s="111"/>
      <c r="CZ94" s="140"/>
      <c r="DA94" s="141">
        <f t="shared" si="2286"/>
        <v>0</v>
      </c>
      <c r="DB94" s="323">
        <f t="shared" si="2273"/>
        <v>0</v>
      </c>
      <c r="DC94" s="431">
        <f t="shared" si="2287"/>
        <v>0</v>
      </c>
      <c r="DD94" s="432">
        <f t="shared" si="2288"/>
        <v>0</v>
      </c>
      <c r="DE94" s="138">
        <f t="shared" si="2289"/>
        <v>0</v>
      </c>
      <c r="DF94" s="433">
        <f t="shared" si="2277"/>
        <v>2150</v>
      </c>
      <c r="DG94" s="139">
        <f t="shared" si="2290"/>
        <v>0</v>
      </c>
      <c r="DH94" s="111">
        <f t="shared" si="2291"/>
        <v>0</v>
      </c>
      <c r="DI94" s="111"/>
      <c r="DJ94" s="140"/>
      <c r="DK94" s="141">
        <f t="shared" si="2292"/>
        <v>0</v>
      </c>
      <c r="DL94" s="323">
        <f t="shared" si="2273"/>
        <v>0</v>
      </c>
      <c r="DM94" s="431">
        <f t="shared" si="2293"/>
        <v>0</v>
      </c>
      <c r="DN94" s="432">
        <f t="shared" si="2294"/>
        <v>0</v>
      </c>
      <c r="DO94" s="138">
        <f t="shared" si="2295"/>
        <v>0</v>
      </c>
      <c r="DP94" s="433">
        <f t="shared" si="2277"/>
        <v>2150</v>
      </c>
      <c r="DQ94" s="139">
        <f t="shared" si="2296"/>
        <v>0</v>
      </c>
      <c r="DR94" s="111">
        <f t="shared" si="2297"/>
        <v>0</v>
      </c>
      <c r="DS94" s="111"/>
      <c r="DT94" s="140"/>
      <c r="DU94" s="141">
        <f t="shared" si="2298"/>
        <v>0</v>
      </c>
      <c r="DV94" s="323">
        <f t="shared" si="2273"/>
        <v>0</v>
      </c>
      <c r="DW94" s="431">
        <f t="shared" si="2299"/>
        <v>0</v>
      </c>
      <c r="DX94" s="432">
        <f t="shared" si="2300"/>
        <v>0</v>
      </c>
      <c r="DY94" s="138">
        <f t="shared" si="2301"/>
        <v>0</v>
      </c>
      <c r="DZ94" s="433">
        <f t="shared" si="2277"/>
        <v>2150</v>
      </c>
      <c r="EA94" s="139">
        <f t="shared" si="2302"/>
        <v>0</v>
      </c>
      <c r="EB94" s="111">
        <f t="shared" si="2303"/>
        <v>0</v>
      </c>
      <c r="EC94" s="111"/>
      <c r="ED94" s="140"/>
      <c r="EE94" s="141">
        <f t="shared" si="2304"/>
        <v>0</v>
      </c>
      <c r="EF94" s="323">
        <f t="shared" si="2273"/>
        <v>0</v>
      </c>
      <c r="EG94" s="431">
        <f t="shared" si="2305"/>
        <v>0</v>
      </c>
      <c r="EH94" s="432">
        <f t="shared" si="2306"/>
        <v>0</v>
      </c>
      <c r="EI94" s="138">
        <f t="shared" si="2307"/>
        <v>0</v>
      </c>
      <c r="EJ94" s="433">
        <f t="shared" si="2277"/>
        <v>2830</v>
      </c>
      <c r="EK94" s="139">
        <f t="shared" si="2308"/>
        <v>0</v>
      </c>
      <c r="EL94" s="111">
        <f t="shared" si="2309"/>
        <v>0</v>
      </c>
      <c r="EM94" s="111"/>
      <c r="EN94" s="140"/>
      <c r="EO94" s="141">
        <f t="shared" si="2310"/>
        <v>0</v>
      </c>
      <c r="EP94" s="323">
        <f t="shared" si="2273"/>
        <v>0</v>
      </c>
      <c r="EQ94" s="431">
        <f t="shared" si="2311"/>
        <v>0</v>
      </c>
      <c r="ER94" s="432">
        <f t="shared" si="2312"/>
        <v>0</v>
      </c>
      <c r="ES94" s="138">
        <f t="shared" si="2313"/>
        <v>0</v>
      </c>
      <c r="ET94" s="433">
        <f t="shared" si="2277"/>
        <v>2830</v>
      </c>
      <c r="EU94" s="139">
        <f t="shared" si="2314"/>
        <v>0</v>
      </c>
      <c r="EV94" s="111">
        <f t="shared" si="2315"/>
        <v>0</v>
      </c>
      <c r="EW94" s="111"/>
      <c r="EX94" s="140"/>
      <c r="EY94" s="141">
        <f t="shared" si="2316"/>
        <v>0</v>
      </c>
      <c r="EZ94" s="323">
        <f t="shared" si="2317"/>
        <v>0</v>
      </c>
      <c r="FA94" s="431">
        <f t="shared" si="2318"/>
        <v>0</v>
      </c>
      <c r="FB94" s="432">
        <f t="shared" si="2319"/>
        <v>0</v>
      </c>
      <c r="FC94" s="138">
        <f t="shared" si="2320"/>
        <v>0</v>
      </c>
      <c r="FD94" s="433">
        <f t="shared" si="2321"/>
        <v>0</v>
      </c>
      <c r="FE94" s="139">
        <f t="shared" si="2322"/>
        <v>0</v>
      </c>
      <c r="FF94" s="111">
        <f t="shared" si="2323"/>
        <v>0</v>
      </c>
      <c r="FG94" s="111"/>
      <c r="FH94" s="140"/>
      <c r="FI94" s="141">
        <f t="shared" si="2324"/>
        <v>0</v>
      </c>
      <c r="FJ94" s="323">
        <f t="shared" si="2317"/>
        <v>0</v>
      </c>
      <c r="FK94" s="431">
        <f t="shared" si="2325"/>
        <v>0</v>
      </c>
      <c r="FL94" s="432">
        <f t="shared" si="2326"/>
        <v>0</v>
      </c>
      <c r="FM94" s="138">
        <f t="shared" si="2327"/>
        <v>0</v>
      </c>
      <c r="FN94" s="433">
        <f t="shared" si="2321"/>
        <v>2830</v>
      </c>
      <c r="FO94" s="139">
        <f t="shared" si="2328"/>
        <v>0</v>
      </c>
      <c r="FP94" s="111">
        <f t="shared" si="2329"/>
        <v>0</v>
      </c>
      <c r="FQ94" s="111"/>
      <c r="FR94" s="140"/>
      <c r="FS94" s="141">
        <f t="shared" si="2330"/>
        <v>0</v>
      </c>
      <c r="FT94" s="323">
        <f t="shared" si="2317"/>
        <v>0</v>
      </c>
      <c r="FU94" s="431">
        <f t="shared" si="2331"/>
        <v>0</v>
      </c>
      <c r="FV94" s="432">
        <f t="shared" si="2332"/>
        <v>0</v>
      </c>
      <c r="FW94" s="138">
        <f t="shared" si="2333"/>
        <v>0</v>
      </c>
      <c r="FX94" s="433">
        <f t="shared" si="2321"/>
        <v>2160.96</v>
      </c>
      <c r="FY94" s="139">
        <f t="shared" si="2334"/>
        <v>0</v>
      </c>
      <c r="FZ94" s="111">
        <f t="shared" si="2335"/>
        <v>0</v>
      </c>
      <c r="GA94" s="111"/>
      <c r="GB94" s="140"/>
      <c r="GC94" s="141">
        <f t="shared" si="2336"/>
        <v>0</v>
      </c>
      <c r="GD94" s="323">
        <f t="shared" si="2317"/>
        <v>0</v>
      </c>
      <c r="GE94" s="431">
        <f t="shared" si="2337"/>
        <v>0</v>
      </c>
      <c r="GF94" s="432">
        <f t="shared" si="2338"/>
        <v>0</v>
      </c>
      <c r="GG94" s="138">
        <f t="shared" si="2339"/>
        <v>0</v>
      </c>
      <c r="GH94" s="433">
        <f t="shared" si="2321"/>
        <v>0</v>
      </c>
      <c r="GI94" s="139">
        <f t="shared" si="2340"/>
        <v>0</v>
      </c>
      <c r="GJ94" s="111">
        <f t="shared" si="2341"/>
        <v>0</v>
      </c>
      <c r="GK94" s="111"/>
      <c r="GL94" s="140"/>
      <c r="GM94" s="141">
        <f t="shared" si="2342"/>
        <v>0</v>
      </c>
      <c r="GN94" s="323">
        <f t="shared" si="2317"/>
        <v>0</v>
      </c>
      <c r="GO94" s="431">
        <f t="shared" si="2343"/>
        <v>0</v>
      </c>
      <c r="GP94" s="432">
        <f t="shared" si="2344"/>
        <v>0</v>
      </c>
      <c r="GQ94" s="138">
        <f t="shared" si="2345"/>
        <v>0</v>
      </c>
      <c r="GR94" s="433">
        <f t="shared" si="2321"/>
        <v>2150</v>
      </c>
      <c r="GS94" s="139">
        <f t="shared" si="2346"/>
        <v>0</v>
      </c>
      <c r="GT94" s="111">
        <f t="shared" si="2347"/>
        <v>0</v>
      </c>
      <c r="GU94" s="111"/>
      <c r="GV94" s="140"/>
      <c r="GW94" s="141">
        <f t="shared" si="2348"/>
        <v>0</v>
      </c>
      <c r="GX94" s="323">
        <f t="shared" si="2317"/>
        <v>0</v>
      </c>
      <c r="GY94" s="431">
        <f t="shared" si="2349"/>
        <v>0</v>
      </c>
      <c r="GZ94" s="432">
        <f t="shared" si="2350"/>
        <v>0</v>
      </c>
      <c r="HA94" s="138">
        <f t="shared" si="2351"/>
        <v>0</v>
      </c>
      <c r="HB94" s="433">
        <f t="shared" si="2321"/>
        <v>2150</v>
      </c>
      <c r="HC94" s="139">
        <f t="shared" si="2352"/>
        <v>0</v>
      </c>
      <c r="HD94" s="111">
        <f t="shared" si="2353"/>
        <v>0</v>
      </c>
      <c r="HE94" s="111"/>
      <c r="HF94" s="140"/>
      <c r="HG94" s="141">
        <f t="shared" si="2354"/>
        <v>0</v>
      </c>
      <c r="HH94" s="323">
        <f t="shared" si="2317"/>
        <v>0</v>
      </c>
      <c r="HI94" s="431">
        <f t="shared" si="2355"/>
        <v>0</v>
      </c>
      <c r="HJ94" s="432">
        <f t="shared" si="2356"/>
        <v>0</v>
      </c>
      <c r="HK94" s="138">
        <f t="shared" si="2357"/>
        <v>0</v>
      </c>
      <c r="HL94" s="433">
        <f t="shared" si="2321"/>
        <v>2150</v>
      </c>
      <c r="HM94" s="139">
        <f t="shared" si="2358"/>
        <v>0</v>
      </c>
      <c r="HN94" s="111">
        <f t="shared" si="2359"/>
        <v>0</v>
      </c>
      <c r="HO94" s="111"/>
      <c r="HP94" s="140"/>
      <c r="HQ94" s="141">
        <f t="shared" si="2360"/>
        <v>0</v>
      </c>
      <c r="HR94" s="323">
        <f t="shared" si="2361"/>
        <v>0</v>
      </c>
      <c r="HS94" s="431">
        <f t="shared" si="2362"/>
        <v>0</v>
      </c>
      <c r="HT94" s="432">
        <f t="shared" si="2363"/>
        <v>0</v>
      </c>
      <c r="HU94" s="138">
        <f t="shared" si="2364"/>
        <v>0</v>
      </c>
      <c r="HV94" s="433">
        <f t="shared" si="2365"/>
        <v>2830</v>
      </c>
      <c r="HW94" s="139">
        <f t="shared" si="2366"/>
        <v>0</v>
      </c>
      <c r="HX94" s="111">
        <f t="shared" si="2367"/>
        <v>0</v>
      </c>
      <c r="HY94" s="111"/>
      <c r="HZ94" s="140"/>
      <c r="IA94" s="141">
        <f t="shared" si="2368"/>
        <v>0</v>
      </c>
      <c r="IB94" s="323">
        <f t="shared" si="2361"/>
        <v>0</v>
      </c>
      <c r="IC94" s="431">
        <f t="shared" si="2369"/>
        <v>0</v>
      </c>
      <c r="ID94" s="432">
        <f t="shared" si="2370"/>
        <v>0</v>
      </c>
      <c r="IE94" s="138">
        <f t="shared" si="2371"/>
        <v>0</v>
      </c>
      <c r="IF94" s="433">
        <f t="shared" si="2365"/>
        <v>2830</v>
      </c>
      <c r="IG94" s="139">
        <f t="shared" si="2372"/>
        <v>0</v>
      </c>
      <c r="IH94" s="111">
        <f t="shared" si="2373"/>
        <v>0</v>
      </c>
      <c r="II94" s="111"/>
      <c r="IJ94" s="140"/>
      <c r="IK94" s="141">
        <f t="shared" si="2374"/>
        <v>0</v>
      </c>
      <c r="IL94" s="323">
        <f t="shared" si="2361"/>
        <v>0</v>
      </c>
      <c r="IM94" s="431">
        <f t="shared" si="2375"/>
        <v>0</v>
      </c>
      <c r="IN94" s="432">
        <f t="shared" si="2376"/>
        <v>0</v>
      </c>
      <c r="IO94" s="138">
        <f t="shared" si="2377"/>
        <v>0</v>
      </c>
      <c r="IP94" s="433">
        <f t="shared" si="2365"/>
        <v>2150</v>
      </c>
      <c r="IQ94" s="139">
        <f t="shared" si="2378"/>
        <v>0</v>
      </c>
      <c r="IR94" s="111">
        <f t="shared" si="2379"/>
        <v>0</v>
      </c>
      <c r="IS94" s="111"/>
      <c r="IT94" s="140"/>
      <c r="IU94" s="141">
        <f t="shared" si="2380"/>
        <v>0</v>
      </c>
      <c r="IV94" s="323">
        <f t="shared" si="2361"/>
        <v>0</v>
      </c>
      <c r="IW94" s="431">
        <f t="shared" si="2381"/>
        <v>0</v>
      </c>
      <c r="IX94" s="432">
        <f t="shared" si="2382"/>
        <v>0</v>
      </c>
      <c r="IY94" s="138">
        <f t="shared" si="2383"/>
        <v>0</v>
      </c>
      <c r="IZ94" s="433">
        <f t="shared" si="2365"/>
        <v>2017.28</v>
      </c>
      <c r="JA94" s="139">
        <f t="shared" si="2384"/>
        <v>0</v>
      </c>
      <c r="JB94" s="111">
        <f t="shared" si="2385"/>
        <v>0</v>
      </c>
      <c r="JC94" s="111"/>
      <c r="JD94" s="140"/>
      <c r="JE94" s="141">
        <f t="shared" si="2386"/>
        <v>0</v>
      </c>
      <c r="JF94" s="323">
        <f t="shared" si="2361"/>
        <v>1</v>
      </c>
      <c r="JG94" s="431">
        <f t="shared" si="2387"/>
        <v>7.2000000000000005E-4</v>
      </c>
      <c r="JH94" s="432">
        <f t="shared" si="2388"/>
        <v>0.56000000000000005</v>
      </c>
      <c r="JI94" s="138">
        <f t="shared" si="2389"/>
        <v>0.56000000000000005</v>
      </c>
      <c r="JJ94" s="433">
        <f t="shared" si="2365"/>
        <v>2150</v>
      </c>
      <c r="JK94" s="139">
        <f t="shared" si="2390"/>
        <v>1204</v>
      </c>
      <c r="JL94" s="111">
        <f t="shared" si="2391"/>
        <v>1204</v>
      </c>
      <c r="JM94" s="111"/>
      <c r="JN94" s="140"/>
      <c r="JO94" s="141">
        <f t="shared" si="2392"/>
        <v>0.90373999999999999</v>
      </c>
      <c r="JP94" s="323">
        <f t="shared" si="2361"/>
        <v>1</v>
      </c>
      <c r="JQ94" s="431">
        <f t="shared" si="2393"/>
        <v>7.9000000000000001E-4</v>
      </c>
      <c r="JR94" s="432">
        <f t="shared" si="2394"/>
        <v>0.65</v>
      </c>
      <c r="JS94" s="138">
        <f t="shared" si="2395"/>
        <v>0.65</v>
      </c>
      <c r="JT94" s="433">
        <f t="shared" si="2365"/>
        <v>2150</v>
      </c>
      <c r="JU94" s="139">
        <f t="shared" si="2396"/>
        <v>1397.5</v>
      </c>
      <c r="JV94" s="111">
        <f t="shared" si="2397"/>
        <v>1397.5</v>
      </c>
      <c r="JW94" s="111"/>
      <c r="JX94" s="140"/>
      <c r="JY94" s="141">
        <f t="shared" si="2398"/>
        <v>1.04898</v>
      </c>
      <c r="JZ94" s="323">
        <f t="shared" si="2361"/>
        <v>0</v>
      </c>
      <c r="KA94" s="431">
        <f t="shared" si="2399"/>
        <v>0</v>
      </c>
      <c r="KB94" s="432">
        <f t="shared" si="2400"/>
        <v>0</v>
      </c>
      <c r="KC94" s="138">
        <f t="shared" si="2401"/>
        <v>0</v>
      </c>
      <c r="KD94" s="433">
        <f t="shared" si="2365"/>
        <v>2017.28</v>
      </c>
      <c r="KE94" s="139">
        <f t="shared" si="2402"/>
        <v>0</v>
      </c>
      <c r="KF94" s="111">
        <f t="shared" si="2403"/>
        <v>0</v>
      </c>
      <c r="KG94" s="111"/>
      <c r="KH94" s="140"/>
      <c r="KI94" s="141">
        <f t="shared" si="2404"/>
        <v>0</v>
      </c>
      <c r="KJ94" s="323">
        <f t="shared" si="2405"/>
        <v>0</v>
      </c>
      <c r="KK94" s="431">
        <f t="shared" si="2406"/>
        <v>0</v>
      </c>
      <c r="KL94" s="432">
        <f t="shared" si="2407"/>
        <v>0</v>
      </c>
      <c r="KM94" s="138">
        <f t="shared" si="2408"/>
        <v>0</v>
      </c>
      <c r="KN94" s="433">
        <f t="shared" si="2409"/>
        <v>2150</v>
      </c>
      <c r="KO94" s="139">
        <f t="shared" si="2410"/>
        <v>0</v>
      </c>
      <c r="KP94" s="111">
        <f t="shared" si="2411"/>
        <v>0</v>
      </c>
      <c r="KQ94" s="111"/>
      <c r="KR94" s="140"/>
      <c r="KS94" s="141">
        <f t="shared" si="2412"/>
        <v>0</v>
      </c>
      <c r="KT94" s="323">
        <f t="shared" si="2405"/>
        <v>0</v>
      </c>
      <c r="KU94" s="431" t="e">
        <f t="shared" si="2413"/>
        <v>#DIV/0!</v>
      </c>
      <c r="KV94" s="432" t="e">
        <f t="shared" si="2414"/>
        <v>#DIV/0!</v>
      </c>
      <c r="KW94" s="138">
        <f t="shared" si="2415"/>
        <v>0</v>
      </c>
      <c r="KX94" s="433">
        <f t="shared" si="2409"/>
        <v>0</v>
      </c>
      <c r="KY94" s="139">
        <f t="shared" si="2416"/>
        <v>0</v>
      </c>
      <c r="KZ94" s="111">
        <f t="shared" si="2417"/>
        <v>0</v>
      </c>
      <c r="LA94" s="111"/>
      <c r="LB94" s="140"/>
      <c r="LC94" s="141">
        <f t="shared" si="2418"/>
        <v>0</v>
      </c>
      <c r="LD94" s="322">
        <f t="shared" si="2027"/>
        <v>4</v>
      </c>
      <c r="LE94" s="431">
        <f t="shared" si="2028"/>
        <v>1.4999999999999999E-4</v>
      </c>
      <c r="LF94" s="432">
        <f t="shared" si="2029"/>
        <v>2.31</v>
      </c>
      <c r="LG94" s="138">
        <f t="shared" si="2030"/>
        <v>0.57750000000000001</v>
      </c>
      <c r="LH94" s="433">
        <f t="shared" si="2031"/>
        <v>2306.91</v>
      </c>
      <c r="LI94" s="139">
        <f t="shared" si="2032"/>
        <v>1332.24053</v>
      </c>
      <c r="LJ94" s="111">
        <f t="shared" si="2033"/>
        <v>5328.96</v>
      </c>
      <c r="LK94" s="111"/>
      <c r="LL94" s="140"/>
    </row>
    <row r="95" spans="1:324" ht="17.25" customHeight="1">
      <c r="A95" s="612"/>
      <c r="B95" s="297" t="s">
        <v>713</v>
      </c>
      <c r="C95" s="12" t="s">
        <v>840</v>
      </c>
      <c r="D95" s="12" t="s">
        <v>422</v>
      </c>
      <c r="E95" s="4" t="s">
        <v>34</v>
      </c>
      <c r="F95" s="323">
        <f t="shared" si="2228"/>
        <v>0</v>
      </c>
      <c r="G95" s="431">
        <f t="shared" si="2034"/>
        <v>0</v>
      </c>
      <c r="H95" s="432">
        <f t="shared" si="2035"/>
        <v>0</v>
      </c>
      <c r="I95" s="138">
        <f t="shared" si="1808"/>
        <v>0</v>
      </c>
      <c r="J95" s="433">
        <f t="shared" si="2036"/>
        <v>2150</v>
      </c>
      <c r="K95" s="139">
        <f t="shared" si="1809"/>
        <v>0</v>
      </c>
      <c r="L95" s="111">
        <f t="shared" si="1810"/>
        <v>0</v>
      </c>
      <c r="M95" s="111"/>
      <c r="N95" s="140"/>
      <c r="O95" s="141">
        <f t="shared" si="1811"/>
        <v>0</v>
      </c>
      <c r="P95" s="323">
        <f t="shared" si="2229"/>
        <v>0</v>
      </c>
      <c r="Q95" s="431">
        <f t="shared" si="2230"/>
        <v>0</v>
      </c>
      <c r="R95" s="432">
        <f t="shared" si="2231"/>
        <v>0</v>
      </c>
      <c r="S95" s="138">
        <f t="shared" si="2232"/>
        <v>0</v>
      </c>
      <c r="T95" s="433">
        <f t="shared" si="2233"/>
        <v>2308.41</v>
      </c>
      <c r="U95" s="139">
        <f t="shared" si="2234"/>
        <v>0</v>
      </c>
      <c r="V95" s="111">
        <f t="shared" si="2235"/>
        <v>0</v>
      </c>
      <c r="W95" s="111"/>
      <c r="X95" s="140"/>
      <c r="Y95" s="141">
        <f t="shared" si="2236"/>
        <v>0</v>
      </c>
      <c r="Z95" s="323">
        <f t="shared" si="2229"/>
        <v>0</v>
      </c>
      <c r="AA95" s="431">
        <f t="shared" si="2237"/>
        <v>0</v>
      </c>
      <c r="AB95" s="432">
        <f t="shared" si="2238"/>
        <v>0</v>
      </c>
      <c r="AC95" s="138">
        <f t="shared" si="2239"/>
        <v>0</v>
      </c>
      <c r="AD95" s="433">
        <f t="shared" si="2233"/>
        <v>2150</v>
      </c>
      <c r="AE95" s="139">
        <f t="shared" si="2240"/>
        <v>0</v>
      </c>
      <c r="AF95" s="111">
        <f t="shared" si="2241"/>
        <v>0</v>
      </c>
      <c r="AG95" s="111"/>
      <c r="AH95" s="140"/>
      <c r="AI95" s="141">
        <f t="shared" si="2242"/>
        <v>0</v>
      </c>
      <c r="AJ95" s="323">
        <f t="shared" si="2229"/>
        <v>0</v>
      </c>
      <c r="AK95" s="431">
        <f t="shared" si="2243"/>
        <v>0</v>
      </c>
      <c r="AL95" s="432">
        <f t="shared" si="2244"/>
        <v>0</v>
      </c>
      <c r="AM95" s="138">
        <f t="shared" si="2245"/>
        <v>0</v>
      </c>
      <c r="AN95" s="433">
        <f t="shared" si="2233"/>
        <v>2150</v>
      </c>
      <c r="AO95" s="139">
        <f t="shared" si="2246"/>
        <v>0</v>
      </c>
      <c r="AP95" s="111">
        <f t="shared" si="2247"/>
        <v>0</v>
      </c>
      <c r="AQ95" s="111"/>
      <c r="AR95" s="140"/>
      <c r="AS95" s="141">
        <f t="shared" si="2248"/>
        <v>0</v>
      </c>
      <c r="AT95" s="323">
        <f t="shared" si="2229"/>
        <v>0</v>
      </c>
      <c r="AU95" s="431">
        <f t="shared" si="2249"/>
        <v>0</v>
      </c>
      <c r="AV95" s="432">
        <f t="shared" si="2250"/>
        <v>0</v>
      </c>
      <c r="AW95" s="138">
        <f t="shared" si="2251"/>
        <v>0</v>
      </c>
      <c r="AX95" s="433">
        <f t="shared" si="2233"/>
        <v>1908.38</v>
      </c>
      <c r="AY95" s="139">
        <f t="shared" si="2252"/>
        <v>0</v>
      </c>
      <c r="AZ95" s="111">
        <f t="shared" si="2253"/>
        <v>0</v>
      </c>
      <c r="BA95" s="111"/>
      <c r="BB95" s="140"/>
      <c r="BC95" s="141">
        <f t="shared" si="2254"/>
        <v>0</v>
      </c>
      <c r="BD95" s="323">
        <f t="shared" si="2229"/>
        <v>0</v>
      </c>
      <c r="BE95" s="431">
        <f t="shared" si="2255"/>
        <v>0</v>
      </c>
      <c r="BF95" s="432">
        <f t="shared" si="2256"/>
        <v>0</v>
      </c>
      <c r="BG95" s="138">
        <f t="shared" si="2257"/>
        <v>0</v>
      </c>
      <c r="BH95" s="433">
        <f t="shared" si="2233"/>
        <v>2830</v>
      </c>
      <c r="BI95" s="139">
        <f t="shared" si="2258"/>
        <v>0</v>
      </c>
      <c r="BJ95" s="111">
        <f t="shared" si="2259"/>
        <v>0</v>
      </c>
      <c r="BK95" s="111"/>
      <c r="BL95" s="140"/>
      <c r="BM95" s="141">
        <f t="shared" si="2260"/>
        <v>0</v>
      </c>
      <c r="BN95" s="323">
        <f t="shared" si="2229"/>
        <v>0</v>
      </c>
      <c r="BO95" s="431">
        <f t="shared" si="2261"/>
        <v>0</v>
      </c>
      <c r="BP95" s="432">
        <f t="shared" si="2262"/>
        <v>0</v>
      </c>
      <c r="BQ95" s="138">
        <f t="shared" si="2263"/>
        <v>0</v>
      </c>
      <c r="BR95" s="433">
        <f t="shared" si="2233"/>
        <v>2063.29</v>
      </c>
      <c r="BS95" s="139">
        <f t="shared" si="2264"/>
        <v>0</v>
      </c>
      <c r="BT95" s="111">
        <f t="shared" si="2265"/>
        <v>0</v>
      </c>
      <c r="BU95" s="111"/>
      <c r="BV95" s="140"/>
      <c r="BW95" s="141">
        <f t="shared" si="2266"/>
        <v>0</v>
      </c>
      <c r="BX95" s="323">
        <f t="shared" si="2229"/>
        <v>0</v>
      </c>
      <c r="BY95" s="431">
        <f t="shared" si="2267"/>
        <v>0</v>
      </c>
      <c r="BZ95" s="432">
        <f t="shared" si="2268"/>
        <v>0</v>
      </c>
      <c r="CA95" s="138">
        <f t="shared" si="2269"/>
        <v>0</v>
      </c>
      <c r="CB95" s="433">
        <f t="shared" si="2233"/>
        <v>2150</v>
      </c>
      <c r="CC95" s="139">
        <f t="shared" si="2270"/>
        <v>0</v>
      </c>
      <c r="CD95" s="111">
        <f t="shared" si="2271"/>
        <v>0</v>
      </c>
      <c r="CE95" s="111"/>
      <c r="CF95" s="140"/>
      <c r="CG95" s="141">
        <f t="shared" si="2272"/>
        <v>0</v>
      </c>
      <c r="CH95" s="323">
        <f t="shared" si="2273"/>
        <v>0</v>
      </c>
      <c r="CI95" s="431">
        <f t="shared" si="2274"/>
        <v>0</v>
      </c>
      <c r="CJ95" s="432">
        <f t="shared" si="2275"/>
        <v>0</v>
      </c>
      <c r="CK95" s="138">
        <f t="shared" si="2276"/>
        <v>0</v>
      </c>
      <c r="CL95" s="433">
        <f t="shared" si="2277"/>
        <v>2150</v>
      </c>
      <c r="CM95" s="139">
        <f t="shared" si="2278"/>
        <v>0</v>
      </c>
      <c r="CN95" s="111">
        <f t="shared" si="2279"/>
        <v>0</v>
      </c>
      <c r="CO95" s="111"/>
      <c r="CP95" s="140"/>
      <c r="CQ95" s="141">
        <f t="shared" si="2280"/>
        <v>0</v>
      </c>
      <c r="CR95" s="323">
        <f t="shared" si="2273"/>
        <v>0</v>
      </c>
      <c r="CS95" s="431">
        <f t="shared" si="2281"/>
        <v>0</v>
      </c>
      <c r="CT95" s="432">
        <f t="shared" si="2282"/>
        <v>0</v>
      </c>
      <c r="CU95" s="138">
        <f t="shared" si="2283"/>
        <v>0</v>
      </c>
      <c r="CV95" s="433">
        <f t="shared" si="2277"/>
        <v>2830</v>
      </c>
      <c r="CW95" s="139">
        <f t="shared" si="2284"/>
        <v>0</v>
      </c>
      <c r="CX95" s="111">
        <f t="shared" si="2285"/>
        <v>0</v>
      </c>
      <c r="CY95" s="111"/>
      <c r="CZ95" s="140"/>
      <c r="DA95" s="141">
        <f t="shared" si="2286"/>
        <v>0</v>
      </c>
      <c r="DB95" s="323">
        <f t="shared" si="2273"/>
        <v>0</v>
      </c>
      <c r="DC95" s="431">
        <f t="shared" si="2287"/>
        <v>0</v>
      </c>
      <c r="DD95" s="432">
        <f t="shared" si="2288"/>
        <v>0</v>
      </c>
      <c r="DE95" s="138">
        <f t="shared" si="2289"/>
        <v>0</v>
      </c>
      <c r="DF95" s="433">
        <f t="shared" si="2277"/>
        <v>2150</v>
      </c>
      <c r="DG95" s="139">
        <f t="shared" si="2290"/>
        <v>0</v>
      </c>
      <c r="DH95" s="111">
        <f t="shared" si="2291"/>
        <v>0</v>
      </c>
      <c r="DI95" s="111"/>
      <c r="DJ95" s="140"/>
      <c r="DK95" s="141">
        <f t="shared" si="2292"/>
        <v>0</v>
      </c>
      <c r="DL95" s="323">
        <f t="shared" si="2273"/>
        <v>46</v>
      </c>
      <c r="DM95" s="431">
        <f t="shared" si="2293"/>
        <v>0.12234</v>
      </c>
      <c r="DN95" s="432">
        <f t="shared" si="2294"/>
        <v>27.46</v>
      </c>
      <c r="DO95" s="138">
        <f t="shared" si="2295"/>
        <v>0.59695651999999999</v>
      </c>
      <c r="DP95" s="433">
        <f t="shared" si="2277"/>
        <v>2150</v>
      </c>
      <c r="DQ95" s="139">
        <f t="shared" si="2296"/>
        <v>1283.45652</v>
      </c>
      <c r="DR95" s="111">
        <f t="shared" si="2297"/>
        <v>59039</v>
      </c>
      <c r="DS95" s="111"/>
      <c r="DT95" s="140"/>
      <c r="DU95" s="141">
        <f t="shared" si="2298"/>
        <v>0.96031</v>
      </c>
      <c r="DV95" s="323">
        <f t="shared" si="2273"/>
        <v>0</v>
      </c>
      <c r="DW95" s="431">
        <f t="shared" si="2299"/>
        <v>0</v>
      </c>
      <c r="DX95" s="432">
        <f t="shared" si="2300"/>
        <v>0</v>
      </c>
      <c r="DY95" s="138">
        <f t="shared" si="2301"/>
        <v>0</v>
      </c>
      <c r="DZ95" s="433">
        <f t="shared" si="2277"/>
        <v>2150</v>
      </c>
      <c r="EA95" s="139">
        <f t="shared" si="2302"/>
        <v>0</v>
      </c>
      <c r="EB95" s="111">
        <f t="shared" si="2303"/>
        <v>0</v>
      </c>
      <c r="EC95" s="111"/>
      <c r="ED95" s="140"/>
      <c r="EE95" s="141">
        <f t="shared" si="2304"/>
        <v>0</v>
      </c>
      <c r="EF95" s="323">
        <f t="shared" si="2273"/>
        <v>0</v>
      </c>
      <c r="EG95" s="431">
        <f t="shared" si="2305"/>
        <v>0</v>
      </c>
      <c r="EH95" s="432">
        <f t="shared" si="2306"/>
        <v>0</v>
      </c>
      <c r="EI95" s="138">
        <f t="shared" si="2307"/>
        <v>0</v>
      </c>
      <c r="EJ95" s="433">
        <f t="shared" si="2277"/>
        <v>2830</v>
      </c>
      <c r="EK95" s="139">
        <f t="shared" si="2308"/>
        <v>0</v>
      </c>
      <c r="EL95" s="111">
        <f t="shared" si="2309"/>
        <v>0</v>
      </c>
      <c r="EM95" s="111"/>
      <c r="EN95" s="140"/>
      <c r="EO95" s="141">
        <f t="shared" si="2310"/>
        <v>0</v>
      </c>
      <c r="EP95" s="323">
        <f t="shared" si="2273"/>
        <v>0</v>
      </c>
      <c r="EQ95" s="431">
        <f t="shared" si="2311"/>
        <v>0</v>
      </c>
      <c r="ER95" s="432">
        <f t="shared" si="2312"/>
        <v>0</v>
      </c>
      <c r="ES95" s="138">
        <f t="shared" si="2313"/>
        <v>0</v>
      </c>
      <c r="ET95" s="433">
        <f t="shared" si="2277"/>
        <v>2830</v>
      </c>
      <c r="EU95" s="139">
        <f t="shared" si="2314"/>
        <v>0</v>
      </c>
      <c r="EV95" s="111">
        <f t="shared" si="2315"/>
        <v>0</v>
      </c>
      <c r="EW95" s="111"/>
      <c r="EX95" s="140"/>
      <c r="EY95" s="141">
        <f t="shared" si="2316"/>
        <v>0</v>
      </c>
      <c r="EZ95" s="323">
        <f t="shared" si="2317"/>
        <v>0</v>
      </c>
      <c r="FA95" s="431">
        <f t="shared" si="2318"/>
        <v>0</v>
      </c>
      <c r="FB95" s="432">
        <f t="shared" si="2319"/>
        <v>0</v>
      </c>
      <c r="FC95" s="138">
        <f t="shared" si="2320"/>
        <v>0</v>
      </c>
      <c r="FD95" s="433">
        <f t="shared" si="2321"/>
        <v>0</v>
      </c>
      <c r="FE95" s="139">
        <f t="shared" si="2322"/>
        <v>0</v>
      </c>
      <c r="FF95" s="111">
        <f t="shared" si="2323"/>
        <v>0</v>
      </c>
      <c r="FG95" s="111"/>
      <c r="FH95" s="140"/>
      <c r="FI95" s="141">
        <f t="shared" si="2324"/>
        <v>0</v>
      </c>
      <c r="FJ95" s="323">
        <f t="shared" si="2317"/>
        <v>0</v>
      </c>
      <c r="FK95" s="431">
        <f t="shared" si="2325"/>
        <v>0</v>
      </c>
      <c r="FL95" s="432">
        <f t="shared" si="2326"/>
        <v>0</v>
      </c>
      <c r="FM95" s="138">
        <f t="shared" si="2327"/>
        <v>0</v>
      </c>
      <c r="FN95" s="433">
        <f t="shared" si="2321"/>
        <v>2830</v>
      </c>
      <c r="FO95" s="139">
        <f t="shared" si="2328"/>
        <v>0</v>
      </c>
      <c r="FP95" s="111">
        <f t="shared" si="2329"/>
        <v>0</v>
      </c>
      <c r="FQ95" s="111"/>
      <c r="FR95" s="140"/>
      <c r="FS95" s="141">
        <f t="shared" si="2330"/>
        <v>0</v>
      </c>
      <c r="FT95" s="323">
        <f t="shared" si="2317"/>
        <v>0</v>
      </c>
      <c r="FU95" s="431">
        <f t="shared" si="2331"/>
        <v>0</v>
      </c>
      <c r="FV95" s="432">
        <f t="shared" si="2332"/>
        <v>0</v>
      </c>
      <c r="FW95" s="138">
        <f t="shared" si="2333"/>
        <v>0</v>
      </c>
      <c r="FX95" s="433">
        <f t="shared" si="2321"/>
        <v>2160.96</v>
      </c>
      <c r="FY95" s="139">
        <f t="shared" si="2334"/>
        <v>0</v>
      </c>
      <c r="FZ95" s="111">
        <f t="shared" si="2335"/>
        <v>0</v>
      </c>
      <c r="GA95" s="111"/>
      <c r="GB95" s="140"/>
      <c r="GC95" s="141">
        <f t="shared" si="2336"/>
        <v>0</v>
      </c>
      <c r="GD95" s="323">
        <f t="shared" si="2317"/>
        <v>0</v>
      </c>
      <c r="GE95" s="431">
        <f t="shared" si="2337"/>
        <v>0</v>
      </c>
      <c r="GF95" s="432">
        <f t="shared" si="2338"/>
        <v>0</v>
      </c>
      <c r="GG95" s="138">
        <f t="shared" si="2339"/>
        <v>0</v>
      </c>
      <c r="GH95" s="433">
        <f t="shared" si="2321"/>
        <v>0</v>
      </c>
      <c r="GI95" s="139">
        <f t="shared" si="2340"/>
        <v>0</v>
      </c>
      <c r="GJ95" s="111">
        <f t="shared" si="2341"/>
        <v>0</v>
      </c>
      <c r="GK95" s="111"/>
      <c r="GL95" s="140"/>
      <c r="GM95" s="141">
        <f t="shared" si="2342"/>
        <v>0</v>
      </c>
      <c r="GN95" s="323">
        <f t="shared" si="2317"/>
        <v>0</v>
      </c>
      <c r="GO95" s="431">
        <f t="shared" si="2343"/>
        <v>0</v>
      </c>
      <c r="GP95" s="432">
        <f t="shared" si="2344"/>
        <v>0</v>
      </c>
      <c r="GQ95" s="138">
        <f t="shared" si="2345"/>
        <v>0</v>
      </c>
      <c r="GR95" s="433">
        <f t="shared" si="2321"/>
        <v>2150</v>
      </c>
      <c r="GS95" s="139">
        <f t="shared" si="2346"/>
        <v>0</v>
      </c>
      <c r="GT95" s="111">
        <f t="shared" si="2347"/>
        <v>0</v>
      </c>
      <c r="GU95" s="111"/>
      <c r="GV95" s="140"/>
      <c r="GW95" s="141">
        <f t="shared" si="2348"/>
        <v>0</v>
      </c>
      <c r="GX95" s="323">
        <f t="shared" si="2317"/>
        <v>0</v>
      </c>
      <c r="GY95" s="431">
        <f t="shared" si="2349"/>
        <v>0</v>
      </c>
      <c r="GZ95" s="432">
        <f t="shared" si="2350"/>
        <v>0</v>
      </c>
      <c r="HA95" s="138">
        <f t="shared" si="2351"/>
        <v>0</v>
      </c>
      <c r="HB95" s="433">
        <f t="shared" si="2321"/>
        <v>2150</v>
      </c>
      <c r="HC95" s="139">
        <f t="shared" si="2352"/>
        <v>0</v>
      </c>
      <c r="HD95" s="111">
        <f t="shared" si="2353"/>
        <v>0</v>
      </c>
      <c r="HE95" s="111"/>
      <c r="HF95" s="140"/>
      <c r="HG95" s="141">
        <f t="shared" si="2354"/>
        <v>0</v>
      </c>
      <c r="HH95" s="323">
        <f t="shared" si="2317"/>
        <v>0</v>
      </c>
      <c r="HI95" s="431">
        <f t="shared" si="2355"/>
        <v>0</v>
      </c>
      <c r="HJ95" s="432">
        <f t="shared" si="2356"/>
        <v>0</v>
      </c>
      <c r="HK95" s="138">
        <f t="shared" si="2357"/>
        <v>0</v>
      </c>
      <c r="HL95" s="433">
        <f t="shared" si="2321"/>
        <v>2150</v>
      </c>
      <c r="HM95" s="139">
        <f t="shared" si="2358"/>
        <v>0</v>
      </c>
      <c r="HN95" s="111">
        <f t="shared" si="2359"/>
        <v>0</v>
      </c>
      <c r="HO95" s="111"/>
      <c r="HP95" s="140"/>
      <c r="HQ95" s="141">
        <f t="shared" si="2360"/>
        <v>0</v>
      </c>
      <c r="HR95" s="323">
        <f t="shared" si="2361"/>
        <v>0</v>
      </c>
      <c r="HS95" s="431">
        <f t="shared" si="2362"/>
        <v>0</v>
      </c>
      <c r="HT95" s="432">
        <f t="shared" si="2363"/>
        <v>0</v>
      </c>
      <c r="HU95" s="138">
        <f t="shared" si="2364"/>
        <v>0</v>
      </c>
      <c r="HV95" s="433">
        <f t="shared" si="2365"/>
        <v>2830</v>
      </c>
      <c r="HW95" s="139">
        <f t="shared" si="2366"/>
        <v>0</v>
      </c>
      <c r="HX95" s="111">
        <f t="shared" si="2367"/>
        <v>0</v>
      </c>
      <c r="HY95" s="111"/>
      <c r="HZ95" s="140"/>
      <c r="IA95" s="141">
        <f t="shared" si="2368"/>
        <v>0</v>
      </c>
      <c r="IB95" s="323">
        <f t="shared" si="2361"/>
        <v>0</v>
      </c>
      <c r="IC95" s="431">
        <f t="shared" si="2369"/>
        <v>0</v>
      </c>
      <c r="ID95" s="432">
        <f t="shared" si="2370"/>
        <v>0</v>
      </c>
      <c r="IE95" s="138">
        <f t="shared" si="2371"/>
        <v>0</v>
      </c>
      <c r="IF95" s="433">
        <f t="shared" si="2365"/>
        <v>2830</v>
      </c>
      <c r="IG95" s="139">
        <f t="shared" si="2372"/>
        <v>0</v>
      </c>
      <c r="IH95" s="111">
        <f t="shared" si="2373"/>
        <v>0</v>
      </c>
      <c r="II95" s="111"/>
      <c r="IJ95" s="140"/>
      <c r="IK95" s="141">
        <f t="shared" si="2374"/>
        <v>0</v>
      </c>
      <c r="IL95" s="323">
        <f t="shared" si="2361"/>
        <v>0</v>
      </c>
      <c r="IM95" s="431">
        <f t="shared" si="2375"/>
        <v>0</v>
      </c>
      <c r="IN95" s="432">
        <f t="shared" si="2376"/>
        <v>0</v>
      </c>
      <c r="IO95" s="138">
        <f t="shared" si="2377"/>
        <v>0</v>
      </c>
      <c r="IP95" s="433">
        <f t="shared" si="2365"/>
        <v>2150</v>
      </c>
      <c r="IQ95" s="139">
        <f t="shared" si="2378"/>
        <v>0</v>
      </c>
      <c r="IR95" s="111">
        <f t="shared" si="2379"/>
        <v>0</v>
      </c>
      <c r="IS95" s="111"/>
      <c r="IT95" s="140"/>
      <c r="IU95" s="141">
        <f t="shared" si="2380"/>
        <v>0</v>
      </c>
      <c r="IV95" s="323">
        <f t="shared" si="2361"/>
        <v>0</v>
      </c>
      <c r="IW95" s="431">
        <f t="shared" si="2381"/>
        <v>0</v>
      </c>
      <c r="IX95" s="432">
        <f t="shared" si="2382"/>
        <v>0</v>
      </c>
      <c r="IY95" s="138">
        <f t="shared" si="2383"/>
        <v>0</v>
      </c>
      <c r="IZ95" s="433">
        <f t="shared" si="2365"/>
        <v>2017.28</v>
      </c>
      <c r="JA95" s="139">
        <f t="shared" si="2384"/>
        <v>0</v>
      </c>
      <c r="JB95" s="111">
        <f t="shared" si="2385"/>
        <v>0</v>
      </c>
      <c r="JC95" s="111"/>
      <c r="JD95" s="140"/>
      <c r="JE95" s="141">
        <f t="shared" si="2386"/>
        <v>0</v>
      </c>
      <c r="JF95" s="323">
        <f t="shared" si="2361"/>
        <v>0</v>
      </c>
      <c r="JG95" s="431">
        <f t="shared" si="2387"/>
        <v>0</v>
      </c>
      <c r="JH95" s="432">
        <f t="shared" si="2388"/>
        <v>0</v>
      </c>
      <c r="JI95" s="138">
        <f t="shared" si="2389"/>
        <v>0</v>
      </c>
      <c r="JJ95" s="433">
        <f t="shared" si="2365"/>
        <v>2150</v>
      </c>
      <c r="JK95" s="139">
        <f t="shared" si="2390"/>
        <v>0</v>
      </c>
      <c r="JL95" s="111">
        <f t="shared" si="2391"/>
        <v>0</v>
      </c>
      <c r="JM95" s="111"/>
      <c r="JN95" s="140"/>
      <c r="JO95" s="141">
        <f t="shared" si="2392"/>
        <v>0</v>
      </c>
      <c r="JP95" s="323">
        <f t="shared" si="2361"/>
        <v>0</v>
      </c>
      <c r="JQ95" s="431">
        <f t="shared" si="2393"/>
        <v>0</v>
      </c>
      <c r="JR95" s="432">
        <f t="shared" si="2394"/>
        <v>0</v>
      </c>
      <c r="JS95" s="138">
        <f t="shared" si="2395"/>
        <v>0</v>
      </c>
      <c r="JT95" s="433">
        <f t="shared" si="2365"/>
        <v>2150</v>
      </c>
      <c r="JU95" s="139">
        <f t="shared" si="2396"/>
        <v>0</v>
      </c>
      <c r="JV95" s="111">
        <f t="shared" si="2397"/>
        <v>0</v>
      </c>
      <c r="JW95" s="111"/>
      <c r="JX95" s="140"/>
      <c r="JY95" s="141">
        <f t="shared" si="2398"/>
        <v>0</v>
      </c>
      <c r="JZ95" s="323">
        <f t="shared" si="2361"/>
        <v>0</v>
      </c>
      <c r="KA95" s="431">
        <f t="shared" si="2399"/>
        <v>0</v>
      </c>
      <c r="KB95" s="432">
        <f t="shared" si="2400"/>
        <v>0</v>
      </c>
      <c r="KC95" s="138">
        <f t="shared" si="2401"/>
        <v>0</v>
      </c>
      <c r="KD95" s="433">
        <f t="shared" si="2365"/>
        <v>2017.28</v>
      </c>
      <c r="KE95" s="139">
        <f t="shared" si="2402"/>
        <v>0</v>
      </c>
      <c r="KF95" s="111">
        <f t="shared" si="2403"/>
        <v>0</v>
      </c>
      <c r="KG95" s="111"/>
      <c r="KH95" s="140"/>
      <c r="KI95" s="141">
        <f t="shared" si="2404"/>
        <v>0</v>
      </c>
      <c r="KJ95" s="323">
        <f t="shared" si="2405"/>
        <v>0</v>
      </c>
      <c r="KK95" s="431">
        <f t="shared" si="2406"/>
        <v>0</v>
      </c>
      <c r="KL95" s="432">
        <f t="shared" si="2407"/>
        <v>0</v>
      </c>
      <c r="KM95" s="138">
        <f t="shared" si="2408"/>
        <v>0</v>
      </c>
      <c r="KN95" s="433">
        <f t="shared" si="2409"/>
        <v>2150</v>
      </c>
      <c r="KO95" s="139">
        <f t="shared" si="2410"/>
        <v>0</v>
      </c>
      <c r="KP95" s="111">
        <f t="shared" si="2411"/>
        <v>0</v>
      </c>
      <c r="KQ95" s="111"/>
      <c r="KR95" s="140"/>
      <c r="KS95" s="141">
        <f t="shared" si="2412"/>
        <v>0</v>
      </c>
      <c r="KT95" s="323">
        <f t="shared" si="2405"/>
        <v>0</v>
      </c>
      <c r="KU95" s="431" t="e">
        <f t="shared" si="2413"/>
        <v>#DIV/0!</v>
      </c>
      <c r="KV95" s="432" t="e">
        <f t="shared" si="2414"/>
        <v>#DIV/0!</v>
      </c>
      <c r="KW95" s="138">
        <f t="shared" si="2415"/>
        <v>0</v>
      </c>
      <c r="KX95" s="433">
        <f t="shared" si="2409"/>
        <v>0</v>
      </c>
      <c r="KY95" s="139">
        <f t="shared" si="2416"/>
        <v>0</v>
      </c>
      <c r="KZ95" s="111">
        <f t="shared" si="2417"/>
        <v>0</v>
      </c>
      <c r="LA95" s="111"/>
      <c r="LB95" s="140"/>
      <c r="LC95" s="141">
        <f t="shared" si="2418"/>
        <v>0</v>
      </c>
      <c r="LD95" s="322">
        <f t="shared" si="2027"/>
        <v>46</v>
      </c>
      <c r="LE95" s="431">
        <f t="shared" si="2028"/>
        <v>1.73E-3</v>
      </c>
      <c r="LF95" s="432">
        <f t="shared" si="2029"/>
        <v>26.65</v>
      </c>
      <c r="LG95" s="138">
        <f t="shared" si="2030"/>
        <v>0.57934783000000001</v>
      </c>
      <c r="LH95" s="433">
        <f t="shared" si="2031"/>
        <v>2306.91</v>
      </c>
      <c r="LI95" s="139">
        <f t="shared" si="2032"/>
        <v>1336.5033000000001</v>
      </c>
      <c r="LJ95" s="111">
        <f t="shared" si="2033"/>
        <v>61479.15</v>
      </c>
      <c r="LK95" s="111"/>
      <c r="LL95" s="140"/>
    </row>
    <row r="96" spans="1:324">
      <c r="A96" s="613"/>
      <c r="B96" s="93" t="s">
        <v>716</v>
      </c>
      <c r="C96" s="12"/>
      <c r="D96" s="12"/>
      <c r="E96" s="4" t="s">
        <v>34</v>
      </c>
      <c r="F96" s="323">
        <f t="shared" si="2228"/>
        <v>0</v>
      </c>
      <c r="G96" s="431">
        <f t="shared" si="2034"/>
        <v>0</v>
      </c>
      <c r="H96" s="432">
        <f t="shared" si="2035"/>
        <v>0</v>
      </c>
      <c r="I96" s="138">
        <f t="shared" si="1808"/>
        <v>0</v>
      </c>
      <c r="J96" s="433">
        <f t="shared" si="2036"/>
        <v>2150</v>
      </c>
      <c r="K96" s="139">
        <f t="shared" si="1809"/>
        <v>0</v>
      </c>
      <c r="L96" s="111">
        <f t="shared" si="1810"/>
        <v>0</v>
      </c>
      <c r="M96" s="111"/>
      <c r="N96" s="140"/>
      <c r="O96" s="141" t="e">
        <f>K96/$LI96</f>
        <v>#DIV/0!</v>
      </c>
      <c r="P96" s="323">
        <f t="shared" si="2229"/>
        <v>0</v>
      </c>
      <c r="Q96" s="431">
        <f t="shared" si="2230"/>
        <v>0</v>
      </c>
      <c r="R96" s="432">
        <f t="shared" si="2231"/>
        <v>0</v>
      </c>
      <c r="S96" s="138">
        <f t="shared" si="2232"/>
        <v>0</v>
      </c>
      <c r="T96" s="433">
        <f t="shared" si="2233"/>
        <v>2308.41</v>
      </c>
      <c r="U96" s="139">
        <f t="shared" si="2234"/>
        <v>0</v>
      </c>
      <c r="V96" s="111">
        <f t="shared" si="2235"/>
        <v>0</v>
      </c>
      <c r="W96" s="111"/>
      <c r="X96" s="140"/>
      <c r="Y96" s="141" t="e">
        <f t="shared" si="2236"/>
        <v>#DIV/0!</v>
      </c>
      <c r="Z96" s="323">
        <f t="shared" si="2229"/>
        <v>0</v>
      </c>
      <c r="AA96" s="431">
        <f t="shared" si="2237"/>
        <v>0</v>
      </c>
      <c r="AB96" s="432">
        <f t="shared" si="2238"/>
        <v>0</v>
      </c>
      <c r="AC96" s="138">
        <f t="shared" si="2239"/>
        <v>0</v>
      </c>
      <c r="AD96" s="433">
        <f t="shared" si="2233"/>
        <v>2150</v>
      </c>
      <c r="AE96" s="139">
        <f t="shared" si="2240"/>
        <v>0</v>
      </c>
      <c r="AF96" s="111">
        <f t="shared" si="2241"/>
        <v>0</v>
      </c>
      <c r="AG96" s="111"/>
      <c r="AH96" s="140"/>
      <c r="AI96" s="141" t="e">
        <f t="shared" si="2242"/>
        <v>#DIV/0!</v>
      </c>
      <c r="AJ96" s="323">
        <f t="shared" si="2229"/>
        <v>0</v>
      </c>
      <c r="AK96" s="431">
        <f t="shared" si="2243"/>
        <v>0</v>
      </c>
      <c r="AL96" s="432">
        <f t="shared" si="2244"/>
        <v>0</v>
      </c>
      <c r="AM96" s="138">
        <f t="shared" si="2245"/>
        <v>0</v>
      </c>
      <c r="AN96" s="433">
        <f t="shared" si="2233"/>
        <v>2150</v>
      </c>
      <c r="AO96" s="139">
        <f t="shared" si="2246"/>
        <v>0</v>
      </c>
      <c r="AP96" s="111">
        <f t="shared" si="2247"/>
        <v>0</v>
      </c>
      <c r="AQ96" s="111"/>
      <c r="AR96" s="140"/>
      <c r="AS96" s="141" t="e">
        <f t="shared" si="2248"/>
        <v>#DIV/0!</v>
      </c>
      <c r="AT96" s="323">
        <f t="shared" si="2229"/>
        <v>0</v>
      </c>
      <c r="AU96" s="431">
        <f t="shared" si="2249"/>
        <v>0</v>
      </c>
      <c r="AV96" s="432">
        <f t="shared" si="2250"/>
        <v>0</v>
      </c>
      <c r="AW96" s="138">
        <f t="shared" si="2251"/>
        <v>0</v>
      </c>
      <c r="AX96" s="433">
        <f t="shared" si="2233"/>
        <v>1908.38</v>
      </c>
      <c r="AY96" s="139">
        <f t="shared" si="2252"/>
        <v>0</v>
      </c>
      <c r="AZ96" s="111">
        <f t="shared" si="2253"/>
        <v>0</v>
      </c>
      <c r="BA96" s="111"/>
      <c r="BB96" s="140"/>
      <c r="BC96" s="141" t="e">
        <f t="shared" si="2254"/>
        <v>#DIV/0!</v>
      </c>
      <c r="BD96" s="323">
        <f t="shared" si="2229"/>
        <v>0</v>
      </c>
      <c r="BE96" s="431">
        <f t="shared" si="2255"/>
        <v>0</v>
      </c>
      <c r="BF96" s="432">
        <f t="shared" si="2256"/>
        <v>0</v>
      </c>
      <c r="BG96" s="138">
        <f t="shared" si="2257"/>
        <v>0</v>
      </c>
      <c r="BH96" s="433">
        <f t="shared" si="2233"/>
        <v>2830</v>
      </c>
      <c r="BI96" s="139">
        <f t="shared" si="2258"/>
        <v>0</v>
      </c>
      <c r="BJ96" s="111">
        <f t="shared" si="2259"/>
        <v>0</v>
      </c>
      <c r="BK96" s="111"/>
      <c r="BL96" s="140"/>
      <c r="BM96" s="141" t="e">
        <f t="shared" si="2260"/>
        <v>#DIV/0!</v>
      </c>
      <c r="BN96" s="323">
        <f t="shared" si="2229"/>
        <v>0</v>
      </c>
      <c r="BO96" s="431">
        <f t="shared" si="2261"/>
        <v>0</v>
      </c>
      <c r="BP96" s="432">
        <f t="shared" si="2262"/>
        <v>0</v>
      </c>
      <c r="BQ96" s="138">
        <f t="shared" si="2263"/>
        <v>0</v>
      </c>
      <c r="BR96" s="433">
        <f t="shared" si="2233"/>
        <v>2063.29</v>
      </c>
      <c r="BS96" s="139">
        <f t="shared" si="2264"/>
        <v>0</v>
      </c>
      <c r="BT96" s="111">
        <f t="shared" si="2265"/>
        <v>0</v>
      </c>
      <c r="BU96" s="111"/>
      <c r="BV96" s="140"/>
      <c r="BW96" s="141" t="e">
        <f t="shared" si="2266"/>
        <v>#DIV/0!</v>
      </c>
      <c r="BX96" s="323">
        <f t="shared" si="2229"/>
        <v>0</v>
      </c>
      <c r="BY96" s="431">
        <f t="shared" si="2267"/>
        <v>0</v>
      </c>
      <c r="BZ96" s="432">
        <f t="shared" si="2268"/>
        <v>0</v>
      </c>
      <c r="CA96" s="138">
        <f t="shared" si="2269"/>
        <v>0</v>
      </c>
      <c r="CB96" s="433">
        <f t="shared" si="2233"/>
        <v>2150</v>
      </c>
      <c r="CC96" s="139">
        <f t="shared" si="2270"/>
        <v>0</v>
      </c>
      <c r="CD96" s="111">
        <f t="shared" si="2271"/>
        <v>0</v>
      </c>
      <c r="CE96" s="111"/>
      <c r="CF96" s="140"/>
      <c r="CG96" s="141" t="e">
        <f t="shared" si="2272"/>
        <v>#DIV/0!</v>
      </c>
      <c r="CH96" s="323">
        <f t="shared" si="2273"/>
        <v>0</v>
      </c>
      <c r="CI96" s="431">
        <f t="shared" si="2274"/>
        <v>0</v>
      </c>
      <c r="CJ96" s="432">
        <f t="shared" si="2275"/>
        <v>0</v>
      </c>
      <c r="CK96" s="138">
        <f t="shared" si="2276"/>
        <v>0</v>
      </c>
      <c r="CL96" s="433">
        <f t="shared" si="2277"/>
        <v>2150</v>
      </c>
      <c r="CM96" s="139">
        <f t="shared" si="2278"/>
        <v>0</v>
      </c>
      <c r="CN96" s="111">
        <f t="shared" si="2279"/>
        <v>0</v>
      </c>
      <c r="CO96" s="111"/>
      <c r="CP96" s="140"/>
      <c r="CQ96" s="141" t="e">
        <f t="shared" si="2280"/>
        <v>#DIV/0!</v>
      </c>
      <c r="CR96" s="323">
        <f t="shared" si="2273"/>
        <v>0</v>
      </c>
      <c r="CS96" s="431">
        <f t="shared" si="2281"/>
        <v>0</v>
      </c>
      <c r="CT96" s="432">
        <f t="shared" si="2282"/>
        <v>0</v>
      </c>
      <c r="CU96" s="138">
        <f t="shared" si="2283"/>
        <v>0</v>
      </c>
      <c r="CV96" s="433">
        <f t="shared" si="2277"/>
        <v>2830</v>
      </c>
      <c r="CW96" s="139">
        <f t="shared" si="2284"/>
        <v>0</v>
      </c>
      <c r="CX96" s="111">
        <f t="shared" si="2285"/>
        <v>0</v>
      </c>
      <c r="CY96" s="111"/>
      <c r="CZ96" s="140"/>
      <c r="DA96" s="141" t="e">
        <f t="shared" si="2286"/>
        <v>#DIV/0!</v>
      </c>
      <c r="DB96" s="323">
        <f t="shared" si="2273"/>
        <v>0</v>
      </c>
      <c r="DC96" s="431">
        <f t="shared" si="2287"/>
        <v>0</v>
      </c>
      <c r="DD96" s="432">
        <f t="shared" si="2288"/>
        <v>0</v>
      </c>
      <c r="DE96" s="138">
        <f t="shared" si="2289"/>
        <v>0</v>
      </c>
      <c r="DF96" s="433">
        <f t="shared" si="2277"/>
        <v>2150</v>
      </c>
      <c r="DG96" s="139">
        <f t="shared" si="2290"/>
        <v>0</v>
      </c>
      <c r="DH96" s="111">
        <f t="shared" si="2291"/>
        <v>0</v>
      </c>
      <c r="DI96" s="111"/>
      <c r="DJ96" s="140"/>
      <c r="DK96" s="141" t="e">
        <f t="shared" si="2292"/>
        <v>#DIV/0!</v>
      </c>
      <c r="DL96" s="323">
        <f t="shared" si="2273"/>
        <v>0</v>
      </c>
      <c r="DM96" s="431">
        <f t="shared" si="2293"/>
        <v>0</v>
      </c>
      <c r="DN96" s="432">
        <f t="shared" si="2294"/>
        <v>0</v>
      </c>
      <c r="DO96" s="138">
        <f t="shared" si="2295"/>
        <v>0</v>
      </c>
      <c r="DP96" s="433">
        <f t="shared" si="2277"/>
        <v>2150</v>
      </c>
      <c r="DQ96" s="139">
        <f t="shared" si="2296"/>
        <v>0</v>
      </c>
      <c r="DR96" s="111">
        <f t="shared" si="2297"/>
        <v>0</v>
      </c>
      <c r="DS96" s="111"/>
      <c r="DT96" s="140"/>
      <c r="DU96" s="141" t="e">
        <f t="shared" si="2298"/>
        <v>#DIV/0!</v>
      </c>
      <c r="DV96" s="323">
        <f t="shared" si="2273"/>
        <v>0</v>
      </c>
      <c r="DW96" s="431">
        <f t="shared" si="2299"/>
        <v>0</v>
      </c>
      <c r="DX96" s="432">
        <f t="shared" si="2300"/>
        <v>0</v>
      </c>
      <c r="DY96" s="138">
        <f t="shared" si="2301"/>
        <v>0</v>
      </c>
      <c r="DZ96" s="433">
        <f t="shared" si="2277"/>
        <v>2150</v>
      </c>
      <c r="EA96" s="139">
        <f t="shared" si="2302"/>
        <v>0</v>
      </c>
      <c r="EB96" s="111">
        <f t="shared" si="2303"/>
        <v>0</v>
      </c>
      <c r="EC96" s="111"/>
      <c r="ED96" s="140"/>
      <c r="EE96" s="141" t="e">
        <f t="shared" si="2304"/>
        <v>#DIV/0!</v>
      </c>
      <c r="EF96" s="323">
        <f t="shared" si="2273"/>
        <v>0</v>
      </c>
      <c r="EG96" s="431">
        <f t="shared" si="2305"/>
        <v>0</v>
      </c>
      <c r="EH96" s="432">
        <f t="shared" si="2306"/>
        <v>0</v>
      </c>
      <c r="EI96" s="138">
        <f t="shared" si="2307"/>
        <v>0</v>
      </c>
      <c r="EJ96" s="433">
        <f t="shared" si="2277"/>
        <v>2830</v>
      </c>
      <c r="EK96" s="139">
        <f t="shared" si="2308"/>
        <v>0</v>
      </c>
      <c r="EL96" s="111">
        <f t="shared" si="2309"/>
        <v>0</v>
      </c>
      <c r="EM96" s="111"/>
      <c r="EN96" s="140"/>
      <c r="EO96" s="141" t="e">
        <f t="shared" si="2310"/>
        <v>#DIV/0!</v>
      </c>
      <c r="EP96" s="323">
        <f t="shared" si="2273"/>
        <v>0</v>
      </c>
      <c r="EQ96" s="431">
        <f t="shared" si="2311"/>
        <v>0</v>
      </c>
      <c r="ER96" s="432">
        <f t="shared" si="2312"/>
        <v>0</v>
      </c>
      <c r="ES96" s="138">
        <f t="shared" si="2313"/>
        <v>0</v>
      </c>
      <c r="ET96" s="433">
        <f t="shared" si="2277"/>
        <v>2830</v>
      </c>
      <c r="EU96" s="139">
        <f t="shared" si="2314"/>
        <v>0</v>
      </c>
      <c r="EV96" s="111">
        <f t="shared" si="2315"/>
        <v>0</v>
      </c>
      <c r="EW96" s="111"/>
      <c r="EX96" s="140"/>
      <c r="EY96" s="141" t="e">
        <f t="shared" si="2316"/>
        <v>#DIV/0!</v>
      </c>
      <c r="EZ96" s="323">
        <f t="shared" si="2317"/>
        <v>0</v>
      </c>
      <c r="FA96" s="431">
        <f t="shared" si="2318"/>
        <v>0</v>
      </c>
      <c r="FB96" s="432">
        <f t="shared" si="2319"/>
        <v>0</v>
      </c>
      <c r="FC96" s="138">
        <f t="shared" si="2320"/>
        <v>0</v>
      </c>
      <c r="FD96" s="433">
        <f t="shared" si="2321"/>
        <v>0</v>
      </c>
      <c r="FE96" s="139">
        <f t="shared" si="2322"/>
        <v>0</v>
      </c>
      <c r="FF96" s="111">
        <f t="shared" si="2323"/>
        <v>0</v>
      </c>
      <c r="FG96" s="111"/>
      <c r="FH96" s="140"/>
      <c r="FI96" s="141" t="e">
        <f t="shared" si="2324"/>
        <v>#DIV/0!</v>
      </c>
      <c r="FJ96" s="323">
        <f t="shared" si="2317"/>
        <v>0</v>
      </c>
      <c r="FK96" s="431">
        <f t="shared" si="2325"/>
        <v>0</v>
      </c>
      <c r="FL96" s="432">
        <f t="shared" si="2326"/>
        <v>0</v>
      </c>
      <c r="FM96" s="138">
        <f t="shared" si="2327"/>
        <v>0</v>
      </c>
      <c r="FN96" s="433">
        <f t="shared" si="2321"/>
        <v>2830</v>
      </c>
      <c r="FO96" s="139">
        <f t="shared" si="2328"/>
        <v>0</v>
      </c>
      <c r="FP96" s="111">
        <f t="shared" si="2329"/>
        <v>0</v>
      </c>
      <c r="FQ96" s="111"/>
      <c r="FR96" s="140"/>
      <c r="FS96" s="141" t="e">
        <f t="shared" si="2330"/>
        <v>#DIV/0!</v>
      </c>
      <c r="FT96" s="323">
        <f t="shared" si="2317"/>
        <v>0</v>
      </c>
      <c r="FU96" s="431">
        <f t="shared" si="2331"/>
        <v>0</v>
      </c>
      <c r="FV96" s="432">
        <f t="shared" si="2332"/>
        <v>0</v>
      </c>
      <c r="FW96" s="138">
        <f t="shared" si="2333"/>
        <v>0</v>
      </c>
      <c r="FX96" s="433">
        <f t="shared" si="2321"/>
        <v>2160.96</v>
      </c>
      <c r="FY96" s="139">
        <f t="shared" si="2334"/>
        <v>0</v>
      </c>
      <c r="FZ96" s="111">
        <f t="shared" si="2335"/>
        <v>0</v>
      </c>
      <c r="GA96" s="111"/>
      <c r="GB96" s="140"/>
      <c r="GC96" s="141" t="e">
        <f t="shared" si="2336"/>
        <v>#DIV/0!</v>
      </c>
      <c r="GD96" s="323">
        <f t="shared" si="2317"/>
        <v>0</v>
      </c>
      <c r="GE96" s="431">
        <f t="shared" si="2337"/>
        <v>0</v>
      </c>
      <c r="GF96" s="432">
        <f t="shared" si="2338"/>
        <v>0</v>
      </c>
      <c r="GG96" s="138">
        <f t="shared" si="2339"/>
        <v>0</v>
      </c>
      <c r="GH96" s="433">
        <f t="shared" si="2321"/>
        <v>0</v>
      </c>
      <c r="GI96" s="139">
        <f t="shared" si="2340"/>
        <v>0</v>
      </c>
      <c r="GJ96" s="111">
        <f t="shared" si="2341"/>
        <v>0</v>
      </c>
      <c r="GK96" s="111"/>
      <c r="GL96" s="140"/>
      <c r="GM96" s="141" t="e">
        <f t="shared" si="2342"/>
        <v>#DIV/0!</v>
      </c>
      <c r="GN96" s="323">
        <f t="shared" si="2317"/>
        <v>0</v>
      </c>
      <c r="GO96" s="431">
        <f t="shared" si="2343"/>
        <v>0</v>
      </c>
      <c r="GP96" s="432">
        <f t="shared" si="2344"/>
        <v>0</v>
      </c>
      <c r="GQ96" s="138">
        <f t="shared" si="2345"/>
        <v>0</v>
      </c>
      <c r="GR96" s="433">
        <f t="shared" si="2321"/>
        <v>2150</v>
      </c>
      <c r="GS96" s="139">
        <f t="shared" si="2346"/>
        <v>0</v>
      </c>
      <c r="GT96" s="111">
        <f t="shared" si="2347"/>
        <v>0</v>
      </c>
      <c r="GU96" s="111"/>
      <c r="GV96" s="140"/>
      <c r="GW96" s="141" t="e">
        <f t="shared" si="2348"/>
        <v>#DIV/0!</v>
      </c>
      <c r="GX96" s="323">
        <f t="shared" si="2317"/>
        <v>0</v>
      </c>
      <c r="GY96" s="431">
        <f t="shared" si="2349"/>
        <v>0</v>
      </c>
      <c r="GZ96" s="432">
        <f t="shared" si="2350"/>
        <v>0</v>
      </c>
      <c r="HA96" s="138">
        <f t="shared" si="2351"/>
        <v>0</v>
      </c>
      <c r="HB96" s="433">
        <f t="shared" si="2321"/>
        <v>2150</v>
      </c>
      <c r="HC96" s="139">
        <f t="shared" si="2352"/>
        <v>0</v>
      </c>
      <c r="HD96" s="111">
        <f t="shared" si="2353"/>
        <v>0</v>
      </c>
      <c r="HE96" s="111"/>
      <c r="HF96" s="140"/>
      <c r="HG96" s="141" t="e">
        <f t="shared" si="2354"/>
        <v>#DIV/0!</v>
      </c>
      <c r="HH96" s="323">
        <f t="shared" si="2317"/>
        <v>0</v>
      </c>
      <c r="HI96" s="431">
        <f t="shared" si="2355"/>
        <v>0</v>
      </c>
      <c r="HJ96" s="432">
        <f t="shared" si="2356"/>
        <v>0</v>
      </c>
      <c r="HK96" s="138">
        <f t="shared" si="2357"/>
        <v>0</v>
      </c>
      <c r="HL96" s="433">
        <f t="shared" si="2321"/>
        <v>2150</v>
      </c>
      <c r="HM96" s="139">
        <f t="shared" si="2358"/>
        <v>0</v>
      </c>
      <c r="HN96" s="111">
        <f t="shared" si="2359"/>
        <v>0</v>
      </c>
      <c r="HO96" s="111"/>
      <c r="HP96" s="140"/>
      <c r="HQ96" s="141" t="e">
        <f t="shared" si="2360"/>
        <v>#DIV/0!</v>
      </c>
      <c r="HR96" s="323">
        <f t="shared" si="2361"/>
        <v>0</v>
      </c>
      <c r="HS96" s="431">
        <f t="shared" si="2362"/>
        <v>0</v>
      </c>
      <c r="HT96" s="432">
        <f t="shared" si="2363"/>
        <v>0</v>
      </c>
      <c r="HU96" s="138">
        <f t="shared" si="2364"/>
        <v>0</v>
      </c>
      <c r="HV96" s="433">
        <f t="shared" si="2365"/>
        <v>2830</v>
      </c>
      <c r="HW96" s="139">
        <f t="shared" si="2366"/>
        <v>0</v>
      </c>
      <c r="HX96" s="111">
        <f t="shared" si="2367"/>
        <v>0</v>
      </c>
      <c r="HY96" s="111"/>
      <c r="HZ96" s="140"/>
      <c r="IA96" s="141" t="e">
        <f t="shared" si="2368"/>
        <v>#DIV/0!</v>
      </c>
      <c r="IB96" s="323">
        <f t="shared" si="2361"/>
        <v>0</v>
      </c>
      <c r="IC96" s="431">
        <f t="shared" si="2369"/>
        <v>0</v>
      </c>
      <c r="ID96" s="432">
        <f t="shared" si="2370"/>
        <v>0</v>
      </c>
      <c r="IE96" s="138">
        <f t="shared" si="2371"/>
        <v>0</v>
      </c>
      <c r="IF96" s="433">
        <f t="shared" si="2365"/>
        <v>2830</v>
      </c>
      <c r="IG96" s="139">
        <f t="shared" si="2372"/>
        <v>0</v>
      </c>
      <c r="IH96" s="111">
        <f t="shared" si="2373"/>
        <v>0</v>
      </c>
      <c r="II96" s="111"/>
      <c r="IJ96" s="140"/>
      <c r="IK96" s="141" t="e">
        <f t="shared" si="2374"/>
        <v>#DIV/0!</v>
      </c>
      <c r="IL96" s="323">
        <f t="shared" si="2361"/>
        <v>0</v>
      </c>
      <c r="IM96" s="431">
        <f t="shared" si="2375"/>
        <v>0</v>
      </c>
      <c r="IN96" s="432">
        <f t="shared" si="2376"/>
        <v>0</v>
      </c>
      <c r="IO96" s="138">
        <f t="shared" si="2377"/>
        <v>0</v>
      </c>
      <c r="IP96" s="433">
        <f t="shared" si="2365"/>
        <v>2150</v>
      </c>
      <c r="IQ96" s="139">
        <f t="shared" si="2378"/>
        <v>0</v>
      </c>
      <c r="IR96" s="111">
        <f t="shared" si="2379"/>
        <v>0</v>
      </c>
      <c r="IS96" s="111"/>
      <c r="IT96" s="140"/>
      <c r="IU96" s="141" t="e">
        <f t="shared" si="2380"/>
        <v>#DIV/0!</v>
      </c>
      <c r="IV96" s="323">
        <f t="shared" si="2361"/>
        <v>0</v>
      </c>
      <c r="IW96" s="431">
        <f t="shared" si="2381"/>
        <v>0</v>
      </c>
      <c r="IX96" s="432">
        <f t="shared" si="2382"/>
        <v>0</v>
      </c>
      <c r="IY96" s="138">
        <f t="shared" si="2383"/>
        <v>0</v>
      </c>
      <c r="IZ96" s="433">
        <f t="shared" si="2365"/>
        <v>2017.28</v>
      </c>
      <c r="JA96" s="139">
        <f t="shared" si="2384"/>
        <v>0</v>
      </c>
      <c r="JB96" s="111">
        <f t="shared" si="2385"/>
        <v>0</v>
      </c>
      <c r="JC96" s="111"/>
      <c r="JD96" s="140"/>
      <c r="JE96" s="141" t="e">
        <f t="shared" si="2386"/>
        <v>#DIV/0!</v>
      </c>
      <c r="JF96" s="323">
        <f t="shared" si="2361"/>
        <v>0</v>
      </c>
      <c r="JG96" s="431">
        <f t="shared" si="2387"/>
        <v>0</v>
      </c>
      <c r="JH96" s="432">
        <f t="shared" si="2388"/>
        <v>0</v>
      </c>
      <c r="JI96" s="138">
        <f t="shared" si="2389"/>
        <v>0</v>
      </c>
      <c r="JJ96" s="433">
        <f t="shared" si="2365"/>
        <v>2150</v>
      </c>
      <c r="JK96" s="139">
        <f t="shared" si="2390"/>
        <v>0</v>
      </c>
      <c r="JL96" s="111">
        <f t="shared" si="2391"/>
        <v>0</v>
      </c>
      <c r="JM96" s="111"/>
      <c r="JN96" s="140"/>
      <c r="JO96" s="141" t="e">
        <f t="shared" si="2392"/>
        <v>#DIV/0!</v>
      </c>
      <c r="JP96" s="323">
        <f t="shared" si="2361"/>
        <v>0</v>
      </c>
      <c r="JQ96" s="431">
        <f t="shared" si="2393"/>
        <v>0</v>
      </c>
      <c r="JR96" s="432">
        <f t="shared" si="2394"/>
        <v>0</v>
      </c>
      <c r="JS96" s="138">
        <f t="shared" si="2395"/>
        <v>0</v>
      </c>
      <c r="JT96" s="433">
        <f t="shared" si="2365"/>
        <v>2150</v>
      </c>
      <c r="JU96" s="139">
        <f t="shared" si="2396"/>
        <v>0</v>
      </c>
      <c r="JV96" s="111">
        <f t="shared" si="2397"/>
        <v>0</v>
      </c>
      <c r="JW96" s="111"/>
      <c r="JX96" s="140"/>
      <c r="JY96" s="141" t="e">
        <f t="shared" si="2398"/>
        <v>#DIV/0!</v>
      </c>
      <c r="JZ96" s="323">
        <f t="shared" si="2361"/>
        <v>0</v>
      </c>
      <c r="KA96" s="431">
        <f t="shared" si="2399"/>
        <v>0</v>
      </c>
      <c r="KB96" s="432">
        <f t="shared" si="2400"/>
        <v>0</v>
      </c>
      <c r="KC96" s="138">
        <f t="shared" si="2401"/>
        <v>0</v>
      </c>
      <c r="KD96" s="433">
        <f t="shared" si="2365"/>
        <v>2017.28</v>
      </c>
      <c r="KE96" s="139">
        <f t="shared" si="2402"/>
        <v>0</v>
      </c>
      <c r="KF96" s="111">
        <f t="shared" si="2403"/>
        <v>0</v>
      </c>
      <c r="KG96" s="111"/>
      <c r="KH96" s="140"/>
      <c r="KI96" s="141" t="e">
        <f t="shared" si="2404"/>
        <v>#DIV/0!</v>
      </c>
      <c r="KJ96" s="323">
        <f t="shared" si="2405"/>
        <v>0</v>
      </c>
      <c r="KK96" s="431">
        <f t="shared" si="2406"/>
        <v>0</v>
      </c>
      <c r="KL96" s="432">
        <f t="shared" si="2407"/>
        <v>0</v>
      </c>
      <c r="KM96" s="138">
        <f t="shared" si="2408"/>
        <v>0</v>
      </c>
      <c r="KN96" s="433">
        <f t="shared" si="2409"/>
        <v>2150</v>
      </c>
      <c r="KO96" s="139">
        <f t="shared" si="2410"/>
        <v>0</v>
      </c>
      <c r="KP96" s="111">
        <f t="shared" si="2411"/>
        <v>0</v>
      </c>
      <c r="KQ96" s="111"/>
      <c r="KR96" s="140"/>
      <c r="KS96" s="141" t="e">
        <f t="shared" si="2412"/>
        <v>#DIV/0!</v>
      </c>
      <c r="KT96" s="323">
        <f t="shared" si="2405"/>
        <v>0</v>
      </c>
      <c r="KU96" s="431" t="e">
        <f t="shared" si="2413"/>
        <v>#DIV/0!</v>
      </c>
      <c r="KV96" s="432" t="e">
        <f t="shared" si="2414"/>
        <v>#DIV/0!</v>
      </c>
      <c r="KW96" s="138">
        <f t="shared" si="2415"/>
        <v>0</v>
      </c>
      <c r="KX96" s="433">
        <f t="shared" si="2409"/>
        <v>0</v>
      </c>
      <c r="KY96" s="139">
        <f t="shared" si="2416"/>
        <v>0</v>
      </c>
      <c r="KZ96" s="111">
        <f t="shared" si="2417"/>
        <v>0</v>
      </c>
      <c r="LA96" s="111"/>
      <c r="LB96" s="140"/>
      <c r="LC96" s="141" t="e">
        <f t="shared" si="2418"/>
        <v>#DIV/0!</v>
      </c>
      <c r="LD96" s="322">
        <f t="shared" si="2027"/>
        <v>0</v>
      </c>
      <c r="LE96" s="431">
        <f t="shared" si="2028"/>
        <v>0</v>
      </c>
      <c r="LF96" s="432">
        <f t="shared" si="2029"/>
        <v>0</v>
      </c>
      <c r="LG96" s="138">
        <f t="shared" si="2030"/>
        <v>0</v>
      </c>
      <c r="LH96" s="433">
        <f t="shared" si="2031"/>
        <v>2306.91</v>
      </c>
      <c r="LI96" s="139">
        <f t="shared" si="2032"/>
        <v>0</v>
      </c>
      <c r="LJ96" s="111">
        <f t="shared" si="2033"/>
        <v>0</v>
      </c>
      <c r="LK96" s="111"/>
      <c r="LL96" s="140"/>
    </row>
    <row r="97" spans="1:324">
      <c r="A97" s="614" t="s">
        <v>43</v>
      </c>
      <c r="B97" s="615" t="s">
        <v>44</v>
      </c>
      <c r="C97" s="14"/>
      <c r="D97" s="14"/>
      <c r="E97" s="4" t="s">
        <v>32</v>
      </c>
      <c r="F97" s="18">
        <f>SUM(F100:F125)</f>
        <v>622</v>
      </c>
      <c r="G97" s="4"/>
      <c r="H97" s="103">
        <v>1809</v>
      </c>
      <c r="I97" s="138">
        <f>IF(F97&gt;0,H97/F97,0)</f>
        <v>2.9083601300000002</v>
      </c>
      <c r="J97" s="111">
        <f>IF(M97&gt;0,M97/H97,0)</f>
        <v>53.01</v>
      </c>
      <c r="K97" s="139">
        <f>I97*J97</f>
        <v>154.17216999999999</v>
      </c>
      <c r="L97" s="111">
        <f>K97*F97</f>
        <v>95895.09</v>
      </c>
      <c r="M97" s="103">
        <v>95895.09</v>
      </c>
      <c r="N97" s="140">
        <f>M97-L97</f>
        <v>0</v>
      </c>
      <c r="O97" s="141">
        <f>K97/$LI97</f>
        <v>1.3555900000000001</v>
      </c>
      <c r="P97" s="18">
        <f t="shared" ref="P97" si="2419">SUM(P100:P125)</f>
        <v>1091</v>
      </c>
      <c r="Q97" s="4"/>
      <c r="R97" s="103">
        <v>1970</v>
      </c>
      <c r="S97" s="138">
        <f t="shared" si="2232"/>
        <v>1.8056828599999999</v>
      </c>
      <c r="T97" s="111">
        <f t="shared" ref="T97" si="2420">IF(W97&gt;0,W97/R97,0)</f>
        <v>51.47</v>
      </c>
      <c r="U97" s="139">
        <f t="shared" si="2234"/>
        <v>92.938500000000005</v>
      </c>
      <c r="V97" s="111">
        <f t="shared" si="2235"/>
        <v>101395.9</v>
      </c>
      <c r="W97" s="103">
        <v>101395.9</v>
      </c>
      <c r="X97" s="140">
        <f t="shared" ref="X97" si="2421">W97-V97</f>
        <v>0</v>
      </c>
      <c r="Y97" s="141">
        <f t="shared" si="2236"/>
        <v>0.81718000000000002</v>
      </c>
      <c r="Z97" s="18">
        <f t="shared" ref="Z97" si="2422">SUM(Z100:Z125)</f>
        <v>829</v>
      </c>
      <c r="AA97" s="4"/>
      <c r="AB97" s="103">
        <v>1264</v>
      </c>
      <c r="AC97" s="138">
        <f t="shared" si="2239"/>
        <v>1.5247285900000001</v>
      </c>
      <c r="AD97" s="111">
        <f t="shared" ref="AD97" si="2423">IF(AG97&gt;0,AG97/AB97,0)</f>
        <v>51.47</v>
      </c>
      <c r="AE97" s="139">
        <f t="shared" si="2240"/>
        <v>78.477779999999996</v>
      </c>
      <c r="AF97" s="111">
        <f t="shared" si="2241"/>
        <v>65058.080000000002</v>
      </c>
      <c r="AG97" s="103">
        <v>65058.080000000002</v>
      </c>
      <c r="AH97" s="140">
        <f t="shared" ref="AH97" si="2424">AG97-AF97</f>
        <v>0</v>
      </c>
      <c r="AI97" s="141">
        <f t="shared" si="2242"/>
        <v>0.69003000000000003</v>
      </c>
      <c r="AJ97" s="18">
        <f t="shared" ref="AJ97" si="2425">SUM(AJ100:AJ125)</f>
        <v>642</v>
      </c>
      <c r="AK97" s="4"/>
      <c r="AL97" s="103">
        <v>1220</v>
      </c>
      <c r="AM97" s="138">
        <f t="shared" si="2245"/>
        <v>1.90031153</v>
      </c>
      <c r="AN97" s="111">
        <f t="shared" ref="AN97" si="2426">IF(AQ97&gt;0,AQ97/AL97,0)</f>
        <v>51.47</v>
      </c>
      <c r="AO97" s="139">
        <f t="shared" si="2246"/>
        <v>97.809030000000007</v>
      </c>
      <c r="AP97" s="111">
        <f t="shared" si="2247"/>
        <v>62793.4</v>
      </c>
      <c r="AQ97" s="103">
        <v>62793.4</v>
      </c>
      <c r="AR97" s="140">
        <f t="shared" ref="AR97" si="2427">AQ97-AP97</f>
        <v>0</v>
      </c>
      <c r="AS97" s="141">
        <f t="shared" si="2248"/>
        <v>0.86</v>
      </c>
      <c r="AT97" s="18">
        <f t="shared" ref="AT97" si="2428">SUM(AT100:AT125)</f>
        <v>955</v>
      </c>
      <c r="AU97" s="4"/>
      <c r="AV97" s="103">
        <v>1104</v>
      </c>
      <c r="AW97" s="138">
        <f t="shared" si="2251"/>
        <v>1.1560209400000001</v>
      </c>
      <c r="AX97" s="111">
        <f t="shared" ref="AX97" si="2429">IF(BA97&gt;0,BA97/AV97,0)</f>
        <v>51.47</v>
      </c>
      <c r="AY97" s="139">
        <f t="shared" si="2252"/>
        <v>59.500399999999999</v>
      </c>
      <c r="AZ97" s="111">
        <f t="shared" si="2253"/>
        <v>56822.879999999997</v>
      </c>
      <c r="BA97" s="103">
        <v>56822.879999999997</v>
      </c>
      <c r="BB97" s="140">
        <f t="shared" ref="BB97" si="2430">BA97-AZ97</f>
        <v>0</v>
      </c>
      <c r="BC97" s="141">
        <f t="shared" si="2254"/>
        <v>0.52317000000000002</v>
      </c>
      <c r="BD97" s="18">
        <f t="shared" ref="BD97" si="2431">SUM(BD100:BD125)</f>
        <v>715</v>
      </c>
      <c r="BE97" s="4"/>
      <c r="BF97" s="103">
        <v>1150</v>
      </c>
      <c r="BG97" s="138">
        <f t="shared" si="2257"/>
        <v>1.60839161</v>
      </c>
      <c r="BH97" s="111">
        <f t="shared" ref="BH97" si="2432">IF(BK97&gt;0,BK97/BF97,0)</f>
        <v>51.47</v>
      </c>
      <c r="BI97" s="139">
        <f t="shared" si="2258"/>
        <v>82.783919999999995</v>
      </c>
      <c r="BJ97" s="111">
        <f t="shared" si="2259"/>
        <v>59190.5</v>
      </c>
      <c r="BK97" s="103">
        <v>59190.5</v>
      </c>
      <c r="BL97" s="140">
        <f t="shared" ref="BL97" si="2433">BK97-BJ97</f>
        <v>0</v>
      </c>
      <c r="BM97" s="141">
        <f t="shared" si="2260"/>
        <v>0.72789000000000004</v>
      </c>
      <c r="BN97" s="18">
        <f t="shared" ref="BN97" si="2434">SUM(BN100:BN125)</f>
        <v>686</v>
      </c>
      <c r="BO97" s="4"/>
      <c r="BP97" s="103">
        <v>1433</v>
      </c>
      <c r="BQ97" s="138">
        <f t="shared" si="2263"/>
        <v>2.0889212800000001</v>
      </c>
      <c r="BR97" s="111">
        <f t="shared" ref="BR97" si="2435">IF(BU97&gt;0,BU97/BP97,0)</f>
        <v>51.47</v>
      </c>
      <c r="BS97" s="139">
        <f t="shared" si="2264"/>
        <v>107.51678</v>
      </c>
      <c r="BT97" s="111">
        <f t="shared" si="2265"/>
        <v>73756.509999999995</v>
      </c>
      <c r="BU97" s="103">
        <v>73756.509999999995</v>
      </c>
      <c r="BV97" s="140">
        <f t="shared" ref="BV97" si="2436">BU97-BT97</f>
        <v>0</v>
      </c>
      <c r="BW97" s="141">
        <f t="shared" si="2266"/>
        <v>0.94535999999999998</v>
      </c>
      <c r="BX97" s="18">
        <f t="shared" ref="BX97" si="2437">SUM(BX100:BX125)</f>
        <v>841</v>
      </c>
      <c r="BY97" s="4"/>
      <c r="BZ97" s="103">
        <v>1274</v>
      </c>
      <c r="CA97" s="138">
        <f t="shared" si="2269"/>
        <v>1.51486326</v>
      </c>
      <c r="CB97" s="111">
        <f t="shared" ref="CB97" si="2438">IF(CE97&gt;0,CE97/BZ97,0)</f>
        <v>51.47</v>
      </c>
      <c r="CC97" s="139">
        <f t="shared" si="2270"/>
        <v>77.970010000000002</v>
      </c>
      <c r="CD97" s="111">
        <f t="shared" si="2271"/>
        <v>65572.78</v>
      </c>
      <c r="CE97" s="103">
        <v>65572.78</v>
      </c>
      <c r="CF97" s="140">
        <f t="shared" ref="CF97" si="2439">CE97-CD97</f>
        <v>0</v>
      </c>
      <c r="CG97" s="141">
        <f t="shared" si="2272"/>
        <v>0.68557000000000001</v>
      </c>
      <c r="CH97" s="18">
        <f t="shared" ref="CH97" si="2440">SUM(CH100:CH125)</f>
        <v>1005</v>
      </c>
      <c r="CI97" s="4"/>
      <c r="CJ97" s="103">
        <v>4059</v>
      </c>
      <c r="CK97" s="138">
        <f t="shared" si="2276"/>
        <v>4.0388059700000003</v>
      </c>
      <c r="CL97" s="111">
        <f t="shared" ref="CL97" si="2441">IF(CO97&gt;0,CO97/CJ97,0)</f>
        <v>51.47</v>
      </c>
      <c r="CM97" s="139">
        <f t="shared" si="2278"/>
        <v>207.87734</v>
      </c>
      <c r="CN97" s="111">
        <f t="shared" si="2279"/>
        <v>208916.73</v>
      </c>
      <c r="CO97" s="103">
        <v>208916.73</v>
      </c>
      <c r="CP97" s="140">
        <f t="shared" ref="CP97" si="2442">CO97-CN97</f>
        <v>0</v>
      </c>
      <c r="CQ97" s="141">
        <f t="shared" si="2280"/>
        <v>1.8278000000000001</v>
      </c>
      <c r="CR97" s="18">
        <f t="shared" ref="CR97" si="2443">SUM(CR100:CR125)</f>
        <v>807</v>
      </c>
      <c r="CS97" s="4"/>
      <c r="CT97" s="103">
        <v>1890</v>
      </c>
      <c r="CU97" s="138">
        <f t="shared" si="2283"/>
        <v>2.3420074299999998</v>
      </c>
      <c r="CV97" s="111">
        <f t="shared" ref="CV97" si="2444">IF(CY97&gt;0,CY97/CT97,0)</f>
        <v>51.47</v>
      </c>
      <c r="CW97" s="139">
        <f t="shared" si="2284"/>
        <v>120.54312</v>
      </c>
      <c r="CX97" s="111">
        <f t="shared" si="2285"/>
        <v>97278.3</v>
      </c>
      <c r="CY97" s="103">
        <v>97278.3</v>
      </c>
      <c r="CZ97" s="140">
        <f t="shared" ref="CZ97" si="2445">CY97-CX97</f>
        <v>0</v>
      </c>
      <c r="DA97" s="141">
        <f t="shared" si="2286"/>
        <v>1.0599000000000001</v>
      </c>
      <c r="DB97" s="18">
        <f t="shared" ref="DB97" si="2446">SUM(DB100:DB125)</f>
        <v>852</v>
      </c>
      <c r="DC97" s="4"/>
      <c r="DD97" s="103">
        <v>887</v>
      </c>
      <c r="DE97" s="138">
        <f t="shared" si="2289"/>
        <v>1.04107981</v>
      </c>
      <c r="DF97" s="111">
        <f t="shared" ref="DF97" si="2447">IF(DI97&gt;0,DI97/DD97,0)</f>
        <v>51.47</v>
      </c>
      <c r="DG97" s="139">
        <f t="shared" si="2290"/>
        <v>53.584380000000003</v>
      </c>
      <c r="DH97" s="111">
        <f t="shared" si="2291"/>
        <v>45653.89</v>
      </c>
      <c r="DI97" s="103">
        <v>45653.89</v>
      </c>
      <c r="DJ97" s="140">
        <f t="shared" ref="DJ97" si="2448">DI97-DH97</f>
        <v>0</v>
      </c>
      <c r="DK97" s="141">
        <f t="shared" si="2292"/>
        <v>0.47115000000000001</v>
      </c>
      <c r="DL97" s="18">
        <f t="shared" ref="DL97" si="2449">SUM(DL100:DL125)</f>
        <v>376</v>
      </c>
      <c r="DM97" s="4"/>
      <c r="DN97" s="103">
        <v>1302</v>
      </c>
      <c r="DO97" s="138">
        <f t="shared" si="2295"/>
        <v>3.46276596</v>
      </c>
      <c r="DP97" s="111">
        <f t="shared" ref="DP97" si="2450">IF(DS97&gt;0,DS97/DN97,0)</f>
        <v>51.47</v>
      </c>
      <c r="DQ97" s="139">
        <f t="shared" si="2296"/>
        <v>178.22855999999999</v>
      </c>
      <c r="DR97" s="111">
        <f t="shared" si="2297"/>
        <v>67013.94</v>
      </c>
      <c r="DS97" s="103">
        <v>67013.94</v>
      </c>
      <c r="DT97" s="140">
        <f t="shared" ref="DT97" si="2451">DS97-DR97</f>
        <v>0</v>
      </c>
      <c r="DU97" s="141">
        <f t="shared" si="2298"/>
        <v>1.56711</v>
      </c>
      <c r="DV97" s="18">
        <f t="shared" ref="DV97" si="2452">SUM(DV100:DV125)</f>
        <v>768</v>
      </c>
      <c r="DW97" s="4"/>
      <c r="DX97" s="103">
        <v>977</v>
      </c>
      <c r="DY97" s="138">
        <f t="shared" si="2301"/>
        <v>1.2721354199999999</v>
      </c>
      <c r="DZ97" s="111">
        <f t="shared" ref="DZ97" si="2453">IF(EC97&gt;0,EC97/DX97,0)</f>
        <v>51.47</v>
      </c>
      <c r="EA97" s="139">
        <f t="shared" si="2302"/>
        <v>65.47681</v>
      </c>
      <c r="EB97" s="111">
        <f t="shared" si="2303"/>
        <v>50286.19</v>
      </c>
      <c r="EC97" s="103">
        <v>50286.19</v>
      </c>
      <c r="ED97" s="140">
        <f t="shared" ref="ED97" si="2454">EC97-EB97</f>
        <v>0</v>
      </c>
      <c r="EE97" s="141">
        <f t="shared" si="2304"/>
        <v>0.57572000000000001</v>
      </c>
      <c r="EF97" s="18">
        <f t="shared" ref="EF97" si="2455">SUM(EF100:EF125)</f>
        <v>895</v>
      </c>
      <c r="EG97" s="4"/>
      <c r="EH97" s="103">
        <v>1000</v>
      </c>
      <c r="EI97" s="138">
        <f t="shared" si="2307"/>
        <v>1.11731844</v>
      </c>
      <c r="EJ97" s="111">
        <f t="shared" ref="EJ97" si="2456">IF(EM97&gt;0,EM97/EH97,0)</f>
        <v>51.47</v>
      </c>
      <c r="EK97" s="139">
        <f t="shared" si="2308"/>
        <v>57.508380000000002</v>
      </c>
      <c r="EL97" s="111">
        <f t="shared" si="2309"/>
        <v>51470</v>
      </c>
      <c r="EM97" s="103">
        <v>51470</v>
      </c>
      <c r="EN97" s="140">
        <f t="shared" ref="EN97" si="2457">EM97-EL97</f>
        <v>0</v>
      </c>
      <c r="EO97" s="141">
        <f t="shared" si="2310"/>
        <v>0.50565000000000004</v>
      </c>
      <c r="EP97" s="18">
        <f t="shared" ref="EP97" si="2458">SUM(EP100:EP125)</f>
        <v>834</v>
      </c>
      <c r="EQ97" s="4"/>
      <c r="ER97" s="103">
        <v>1580</v>
      </c>
      <c r="ES97" s="138">
        <f t="shared" si="2313"/>
        <v>1.89448441</v>
      </c>
      <c r="ET97" s="111">
        <f t="shared" ref="ET97" si="2459">IF(EW97&gt;0,EW97/ER97,0)</f>
        <v>51.47</v>
      </c>
      <c r="EU97" s="139">
        <f t="shared" si="2314"/>
        <v>97.509110000000007</v>
      </c>
      <c r="EV97" s="111">
        <f t="shared" si="2315"/>
        <v>81322.600000000006</v>
      </c>
      <c r="EW97" s="103">
        <v>81322.600000000006</v>
      </c>
      <c r="EX97" s="140">
        <f t="shared" ref="EX97" si="2460">EW97-EV97</f>
        <v>0</v>
      </c>
      <c r="EY97" s="141">
        <f t="shared" si="2316"/>
        <v>0.85736999999999997</v>
      </c>
      <c r="EZ97" s="18">
        <f t="shared" ref="EZ97" si="2461">SUM(EZ100:EZ125)</f>
        <v>842</v>
      </c>
      <c r="FA97" s="4"/>
      <c r="FB97" s="103">
        <v>1697</v>
      </c>
      <c r="FC97" s="138">
        <f t="shared" si="2320"/>
        <v>2.0154394299999998</v>
      </c>
      <c r="FD97" s="111">
        <f t="shared" ref="FD97" si="2462">IF(FG97&gt;0,FG97/FB97,0)</f>
        <v>46.36</v>
      </c>
      <c r="FE97" s="139">
        <f t="shared" si="2322"/>
        <v>93.435770000000005</v>
      </c>
      <c r="FF97" s="111">
        <f t="shared" si="2323"/>
        <v>78672.92</v>
      </c>
      <c r="FG97" s="103">
        <v>78672.92</v>
      </c>
      <c r="FH97" s="140">
        <f t="shared" ref="FH97" si="2463">FG97-FF97</f>
        <v>0</v>
      </c>
      <c r="FI97" s="141">
        <f t="shared" si="2324"/>
        <v>0.82155</v>
      </c>
      <c r="FJ97" s="18">
        <f t="shared" ref="FJ97" si="2464">SUM(FJ100:FJ125)</f>
        <v>1015</v>
      </c>
      <c r="FK97" s="4"/>
      <c r="FL97" s="103">
        <v>2485</v>
      </c>
      <c r="FM97" s="138">
        <f t="shared" si="2327"/>
        <v>2.4482758599999999</v>
      </c>
      <c r="FN97" s="111">
        <f t="shared" ref="FN97" si="2465">IF(FQ97&gt;0,FQ97/FL97,0)</f>
        <v>51.47</v>
      </c>
      <c r="FO97" s="139">
        <f t="shared" si="2328"/>
        <v>126.01276</v>
      </c>
      <c r="FP97" s="111">
        <f t="shared" si="2329"/>
        <v>127902.95</v>
      </c>
      <c r="FQ97" s="103">
        <v>127902.95</v>
      </c>
      <c r="FR97" s="140">
        <f t="shared" ref="FR97" si="2466">FQ97-FP97</f>
        <v>0</v>
      </c>
      <c r="FS97" s="141">
        <f t="shared" si="2330"/>
        <v>1.10799</v>
      </c>
      <c r="FT97" s="18">
        <f t="shared" ref="FT97" si="2467">SUM(FT100:FT125)</f>
        <v>722</v>
      </c>
      <c r="FU97" s="4"/>
      <c r="FV97" s="103">
        <v>2201</v>
      </c>
      <c r="FW97" s="138">
        <f t="shared" si="2333"/>
        <v>3.0484764499999999</v>
      </c>
      <c r="FX97" s="111">
        <f t="shared" ref="FX97" si="2468">IF(GA97&gt;0,GA97/FV97,0)</f>
        <v>51.47</v>
      </c>
      <c r="FY97" s="139">
        <f t="shared" si="2334"/>
        <v>156.90508</v>
      </c>
      <c r="FZ97" s="111">
        <f t="shared" si="2335"/>
        <v>113285.47</v>
      </c>
      <c r="GA97" s="103">
        <v>113285.47</v>
      </c>
      <c r="GB97" s="140">
        <f t="shared" ref="GB97" si="2469">GA97-FZ97</f>
        <v>0</v>
      </c>
      <c r="GC97" s="141">
        <f t="shared" si="2336"/>
        <v>1.3796200000000001</v>
      </c>
      <c r="GD97" s="18">
        <f t="shared" ref="GD97" si="2470">SUM(GD100:GD125)</f>
        <v>490</v>
      </c>
      <c r="GE97" s="4"/>
      <c r="GF97" s="103">
        <v>632</v>
      </c>
      <c r="GG97" s="138">
        <f t="shared" si="2339"/>
        <v>1.28979592</v>
      </c>
      <c r="GH97" s="111">
        <f t="shared" ref="GH97" si="2471">IF(GK97&gt;0,GK97/GF97,0)</f>
        <v>51.47</v>
      </c>
      <c r="GI97" s="139">
        <f t="shared" si="2340"/>
        <v>66.385800000000003</v>
      </c>
      <c r="GJ97" s="111">
        <f t="shared" si="2341"/>
        <v>32529.040000000001</v>
      </c>
      <c r="GK97" s="103">
        <v>32529.040000000001</v>
      </c>
      <c r="GL97" s="140">
        <f t="shared" ref="GL97" si="2472">GK97-GJ97</f>
        <v>0</v>
      </c>
      <c r="GM97" s="141">
        <f t="shared" si="2342"/>
        <v>0.58370999999999995</v>
      </c>
      <c r="GN97" s="18">
        <f t="shared" ref="GN97" si="2473">SUM(GN100:GN125)</f>
        <v>852</v>
      </c>
      <c r="GO97" s="4"/>
      <c r="GP97" s="103">
        <v>3421</v>
      </c>
      <c r="GQ97" s="138">
        <f t="shared" si="2345"/>
        <v>4.0152582199999998</v>
      </c>
      <c r="GR97" s="111">
        <f t="shared" ref="GR97" si="2474">IF(GU97&gt;0,GU97/GP97,0)</f>
        <v>51.47</v>
      </c>
      <c r="GS97" s="139">
        <f t="shared" si="2346"/>
        <v>206.66533999999999</v>
      </c>
      <c r="GT97" s="111">
        <f t="shared" si="2347"/>
        <v>176078.87</v>
      </c>
      <c r="GU97" s="103">
        <v>176078.87</v>
      </c>
      <c r="GV97" s="140">
        <f t="shared" ref="GV97" si="2475">GU97-GT97</f>
        <v>0</v>
      </c>
      <c r="GW97" s="141">
        <f t="shared" si="2348"/>
        <v>1.81714</v>
      </c>
      <c r="GX97" s="18">
        <f t="shared" ref="GX97" si="2476">SUM(GX100:GX125)</f>
        <v>1524</v>
      </c>
      <c r="GY97" s="4"/>
      <c r="GZ97" s="103">
        <v>4565</v>
      </c>
      <c r="HA97" s="138">
        <f t="shared" si="2351"/>
        <v>2.9954068199999999</v>
      </c>
      <c r="HB97" s="111">
        <f t="shared" ref="HB97" si="2477">IF(HE97&gt;0,HE97/GZ97,0)</f>
        <v>51.47</v>
      </c>
      <c r="HC97" s="139">
        <f t="shared" si="2352"/>
        <v>154.17358999999999</v>
      </c>
      <c r="HD97" s="111">
        <f t="shared" si="2353"/>
        <v>234960.55</v>
      </c>
      <c r="HE97" s="103">
        <v>234960.55</v>
      </c>
      <c r="HF97" s="140">
        <f t="shared" ref="HF97" si="2478">HE97-HD97</f>
        <v>0</v>
      </c>
      <c r="HG97" s="141">
        <f t="shared" si="2354"/>
        <v>1.3555999999999999</v>
      </c>
      <c r="HH97" s="18">
        <f t="shared" ref="HH97" si="2479">SUM(HH100:HH125)</f>
        <v>1105</v>
      </c>
      <c r="HI97" s="4"/>
      <c r="HJ97" s="103">
        <v>2721</v>
      </c>
      <c r="HK97" s="138">
        <f t="shared" si="2357"/>
        <v>2.4624434399999999</v>
      </c>
      <c r="HL97" s="111">
        <f t="shared" ref="HL97" si="2480">IF(HO97&gt;0,HO97/HJ97,0)</f>
        <v>51.47</v>
      </c>
      <c r="HM97" s="139">
        <f t="shared" si="2358"/>
        <v>126.74196000000001</v>
      </c>
      <c r="HN97" s="111">
        <f t="shared" si="2359"/>
        <v>140049.87</v>
      </c>
      <c r="HO97" s="103">
        <v>140049.87</v>
      </c>
      <c r="HP97" s="140">
        <f t="shared" ref="HP97" si="2481">HO97-HN97</f>
        <v>0</v>
      </c>
      <c r="HQ97" s="141">
        <f t="shared" si="2360"/>
        <v>1.1144000000000001</v>
      </c>
      <c r="HR97" s="18">
        <f t="shared" ref="HR97" si="2482">SUM(HR100:HR125)</f>
        <v>706</v>
      </c>
      <c r="HS97" s="4"/>
      <c r="HT97" s="103">
        <v>988</v>
      </c>
      <c r="HU97" s="138">
        <f t="shared" si="2364"/>
        <v>1.39943343</v>
      </c>
      <c r="HV97" s="111">
        <f t="shared" ref="HV97" si="2483">IF(HY97&gt;0,HY97/HT97,0)</f>
        <v>51.47</v>
      </c>
      <c r="HW97" s="139">
        <f t="shared" si="2366"/>
        <v>72.028840000000002</v>
      </c>
      <c r="HX97" s="111">
        <f t="shared" si="2367"/>
        <v>50852.36</v>
      </c>
      <c r="HY97" s="103">
        <v>50852.36</v>
      </c>
      <c r="HZ97" s="140">
        <f t="shared" ref="HZ97" si="2484">HY97-HX97</f>
        <v>0</v>
      </c>
      <c r="IA97" s="141">
        <f t="shared" si="2368"/>
        <v>0.63332999999999995</v>
      </c>
      <c r="IB97" s="18">
        <f t="shared" ref="IB97" si="2485">SUM(IB100:IB125)</f>
        <v>450</v>
      </c>
      <c r="IC97" s="4"/>
      <c r="ID97" s="103">
        <v>532</v>
      </c>
      <c r="IE97" s="138">
        <f t="shared" si="2371"/>
        <v>1.1822222200000001</v>
      </c>
      <c r="IF97" s="111">
        <f t="shared" ref="IF97" si="2486">IF(II97&gt;0,II97/ID97,0)</f>
        <v>51.47</v>
      </c>
      <c r="IG97" s="139">
        <f t="shared" si="2372"/>
        <v>60.848979999999997</v>
      </c>
      <c r="IH97" s="111">
        <f t="shared" si="2373"/>
        <v>27382.04</v>
      </c>
      <c r="II97" s="103">
        <v>27382.04</v>
      </c>
      <c r="IJ97" s="140">
        <f t="shared" ref="IJ97" si="2487">II97-IH97</f>
        <v>0</v>
      </c>
      <c r="IK97" s="141">
        <f t="shared" si="2374"/>
        <v>0.53503000000000001</v>
      </c>
      <c r="IL97" s="18">
        <f t="shared" ref="IL97" si="2488">SUM(IL100:IL125)</f>
        <v>1195</v>
      </c>
      <c r="IM97" s="4"/>
      <c r="IN97" s="103">
        <v>2226</v>
      </c>
      <c r="IO97" s="138">
        <f t="shared" si="2377"/>
        <v>1.8627615099999999</v>
      </c>
      <c r="IP97" s="111">
        <f t="shared" ref="IP97" si="2489">IF(IS97&gt;0,IS97/IN97,0)</f>
        <v>51.47</v>
      </c>
      <c r="IQ97" s="139">
        <f t="shared" si="2378"/>
        <v>95.876329999999996</v>
      </c>
      <c r="IR97" s="111">
        <f t="shared" si="2379"/>
        <v>114572.21</v>
      </c>
      <c r="IS97" s="103">
        <v>114572.22</v>
      </c>
      <c r="IT97" s="140">
        <f t="shared" ref="IT97" si="2490">IS97-IR97</f>
        <v>0.01</v>
      </c>
      <c r="IU97" s="141">
        <f t="shared" si="2380"/>
        <v>0.84301000000000004</v>
      </c>
      <c r="IV97" s="18">
        <f t="shared" ref="IV97" si="2491">SUM(IV100:IV125)</f>
        <v>672</v>
      </c>
      <c r="IW97" s="4"/>
      <c r="IX97" s="103">
        <v>3240</v>
      </c>
      <c r="IY97" s="138">
        <f t="shared" si="2383"/>
        <v>4.8214285700000001</v>
      </c>
      <c r="IZ97" s="111">
        <f t="shared" ref="IZ97" si="2492">IF(JC97&gt;0,JC97/IX97,0)</f>
        <v>51.47</v>
      </c>
      <c r="JA97" s="139">
        <f t="shared" si="2384"/>
        <v>248.15893</v>
      </c>
      <c r="JB97" s="111">
        <f t="shared" si="2385"/>
        <v>166762.79999999999</v>
      </c>
      <c r="JC97" s="103">
        <v>166762.79999999999</v>
      </c>
      <c r="JD97" s="140">
        <f t="shared" ref="JD97" si="2493">JC97-JB97</f>
        <v>0</v>
      </c>
      <c r="JE97" s="141">
        <f t="shared" si="2386"/>
        <v>2.1819799999999998</v>
      </c>
      <c r="JF97" s="18">
        <f t="shared" ref="JF97" si="2494">SUM(JF100:JF125)</f>
        <v>1397</v>
      </c>
      <c r="JG97" s="4"/>
      <c r="JH97" s="103">
        <v>3280</v>
      </c>
      <c r="JI97" s="138">
        <f t="shared" si="2389"/>
        <v>2.34788833</v>
      </c>
      <c r="JJ97" s="111">
        <f t="shared" ref="JJ97" si="2495">IF(JM97&gt;0,JM97/JH97,0)</f>
        <v>51.47</v>
      </c>
      <c r="JK97" s="139">
        <f t="shared" si="2390"/>
        <v>120.84581</v>
      </c>
      <c r="JL97" s="111">
        <f t="shared" si="2391"/>
        <v>168821.6</v>
      </c>
      <c r="JM97" s="103">
        <v>168821.6</v>
      </c>
      <c r="JN97" s="140">
        <f t="shared" ref="JN97" si="2496">JM97-JL97</f>
        <v>0</v>
      </c>
      <c r="JO97" s="141">
        <f t="shared" si="2392"/>
        <v>1.0625599999999999</v>
      </c>
      <c r="JP97" s="18">
        <f t="shared" ref="JP97" si="2497">SUM(JP100:JP125)</f>
        <v>1260</v>
      </c>
      <c r="JQ97" s="4"/>
      <c r="JR97" s="103">
        <v>2500</v>
      </c>
      <c r="JS97" s="138">
        <f t="shared" si="2395"/>
        <v>1.9841269800000001</v>
      </c>
      <c r="JT97" s="111">
        <f t="shared" ref="JT97" si="2498">IF(JW97&gt;0,JW97/JR97,0)</f>
        <v>51.47</v>
      </c>
      <c r="JU97" s="139">
        <f t="shared" si="2396"/>
        <v>102.12302</v>
      </c>
      <c r="JV97" s="111">
        <f t="shared" si="2397"/>
        <v>128675.01</v>
      </c>
      <c r="JW97" s="103">
        <v>128675</v>
      </c>
      <c r="JX97" s="140">
        <f t="shared" ref="JX97" si="2499">JW97-JV97</f>
        <v>-0.01</v>
      </c>
      <c r="JY97" s="141">
        <f t="shared" si="2398"/>
        <v>0.89793000000000001</v>
      </c>
      <c r="JZ97" s="18">
        <f t="shared" ref="JZ97" si="2500">SUM(JZ100:JZ125)</f>
        <v>1119</v>
      </c>
      <c r="KA97" s="4"/>
      <c r="KB97" s="103">
        <v>2747</v>
      </c>
      <c r="KC97" s="138">
        <f t="shared" si="2401"/>
        <v>2.4548704200000002</v>
      </c>
      <c r="KD97" s="111">
        <f t="shared" ref="KD97" si="2501">IF(KG97&gt;0,KG97/KB97,0)</f>
        <v>51.47</v>
      </c>
      <c r="KE97" s="139">
        <f t="shared" si="2402"/>
        <v>126.35218</v>
      </c>
      <c r="KF97" s="111">
        <f t="shared" si="2403"/>
        <v>141388.09</v>
      </c>
      <c r="KG97" s="103">
        <v>141388.09</v>
      </c>
      <c r="KH97" s="140">
        <f t="shared" ref="KH97" si="2502">KG97-KF97</f>
        <v>0</v>
      </c>
      <c r="KI97" s="141">
        <f t="shared" si="2404"/>
        <v>1.11097</v>
      </c>
      <c r="KJ97" s="18">
        <f t="shared" ref="KJ97" si="2503">SUM(KJ100:KJ125)</f>
        <v>1271</v>
      </c>
      <c r="KK97" s="4"/>
      <c r="KL97" s="103">
        <v>2600</v>
      </c>
      <c r="KM97" s="138">
        <f t="shared" si="2408"/>
        <v>2.0456333600000001</v>
      </c>
      <c r="KN97" s="111">
        <f t="shared" ref="KN97" si="2504">IF(KQ97&gt;0,KQ97/KL97,0)</f>
        <v>51.47</v>
      </c>
      <c r="KO97" s="139">
        <f t="shared" si="2410"/>
        <v>105.28874999999999</v>
      </c>
      <c r="KP97" s="111">
        <f t="shared" si="2411"/>
        <v>133822</v>
      </c>
      <c r="KQ97" s="103">
        <v>133822</v>
      </c>
      <c r="KR97" s="140">
        <f t="shared" ref="KR97" si="2505">KQ97-KP97</f>
        <v>0</v>
      </c>
      <c r="KS97" s="141">
        <f t="shared" si="2412"/>
        <v>0.92576999999999998</v>
      </c>
      <c r="KT97" s="18">
        <f t="shared" ref="KT97" si="2506">SUM(KT100:KT125)</f>
        <v>0</v>
      </c>
      <c r="KU97" s="4"/>
      <c r="KV97" s="103"/>
      <c r="KW97" s="138">
        <f t="shared" si="2415"/>
        <v>0</v>
      </c>
      <c r="KX97" s="111">
        <f t="shared" ref="KX97" si="2507">IF(LA97&gt;0,LA97/KV97,0)</f>
        <v>0</v>
      </c>
      <c r="KY97" s="139">
        <f t="shared" si="2416"/>
        <v>0</v>
      </c>
      <c r="KZ97" s="111">
        <f t="shared" si="2417"/>
        <v>0</v>
      </c>
      <c r="LA97" s="103"/>
      <c r="LB97" s="140">
        <f t="shared" ref="LB97" si="2508">LA97-KZ97</f>
        <v>0</v>
      </c>
      <c r="LC97" s="141">
        <f t="shared" si="2418"/>
        <v>0</v>
      </c>
      <c r="LD97" s="18">
        <f>SUM(LD100:LD125)</f>
        <v>26538</v>
      </c>
      <c r="LE97" s="4"/>
      <c r="LF97" s="146">
        <f>H97+R97+AB97+AL97+AV97+BF97+BP97+BZ97+CJ97+CT97+DD97+DN97+DX97+EH97+ER97+FB97+FL97+FV97+GF97+GP97+GZ97+HJ97+HT97+ID97+IN97+IX97+JH97+JR97+KB97+KL97+KV97</f>
        <v>58754</v>
      </c>
      <c r="LG97" s="138">
        <f>IF(LD97&gt;0,LF97/LD97,0)</f>
        <v>2.2139573399999999</v>
      </c>
      <c r="LH97" s="111">
        <f>IF(LK97&gt;0,LK97/LF97,0)</f>
        <v>51.37</v>
      </c>
      <c r="LI97" s="139">
        <f>LG97*LH97</f>
        <v>113.73099000000001</v>
      </c>
      <c r="LJ97" s="111">
        <f>LI97*LD97</f>
        <v>3018193.01</v>
      </c>
      <c r="LK97" s="146">
        <f>M97+W97+AG97+AQ97+BA97+BK97+BU97+CE97+CO97+CY97+DI97+DS97+EC97+EM97+EW97+FG97+FQ97+GA97+GK97+GU97+HE97+HO97+HY97+II97+IS97+JC97+JM97+JW97+KG97+KQ97+LA97</f>
        <v>3018182.57</v>
      </c>
      <c r="LL97" s="140">
        <f>LK97-LJ97</f>
        <v>-10.44</v>
      </c>
    </row>
    <row r="98" spans="1:324" s="133" customFormat="1">
      <c r="A98" s="131"/>
      <c r="B98" s="132" t="s">
        <v>459</v>
      </c>
      <c r="C98" s="132"/>
      <c r="D98" s="132"/>
      <c r="E98" s="132"/>
      <c r="F98" s="142"/>
      <c r="G98" s="132"/>
      <c r="H98" s="140">
        <f>H97-(SUM(H100:H125))</f>
        <v>0</v>
      </c>
      <c r="I98" s="143"/>
      <c r="J98" s="140"/>
      <c r="K98" s="144"/>
      <c r="L98" s="140">
        <f>L97-(SUM(L100:L125))</f>
        <v>-0.01</v>
      </c>
      <c r="M98" s="140"/>
      <c r="N98" s="140"/>
      <c r="O98" s="132"/>
      <c r="P98" s="142"/>
      <c r="Q98" s="132"/>
      <c r="R98" s="140">
        <f t="shared" ref="R98" si="2509">R97-(SUM(R100:R125))</f>
        <v>-0.02</v>
      </c>
      <c r="S98" s="143"/>
      <c r="T98" s="140"/>
      <c r="U98" s="144"/>
      <c r="V98" s="140">
        <f t="shared" ref="V98" si="2510">V97-(SUM(V100:V125))</f>
        <v>-1.04</v>
      </c>
      <c r="W98" s="140"/>
      <c r="X98" s="140"/>
      <c r="Y98" s="132"/>
      <c r="Z98" s="142"/>
      <c r="AA98" s="132"/>
      <c r="AB98" s="140">
        <f t="shared" ref="AB98" si="2511">AB97-(SUM(AB100:AB125))</f>
        <v>0</v>
      </c>
      <c r="AC98" s="143"/>
      <c r="AD98" s="140"/>
      <c r="AE98" s="144"/>
      <c r="AF98" s="140">
        <f t="shared" ref="AF98" si="2512">AF97-(SUM(AF100:AF125))</f>
        <v>0</v>
      </c>
      <c r="AG98" s="140"/>
      <c r="AH98" s="140"/>
      <c r="AI98" s="132"/>
      <c r="AJ98" s="142"/>
      <c r="AK98" s="132"/>
      <c r="AL98" s="140">
        <f t="shared" ref="AL98" si="2513">AL97-(SUM(AL100:AL125))</f>
        <v>0.01</v>
      </c>
      <c r="AM98" s="143"/>
      <c r="AN98" s="140"/>
      <c r="AO98" s="144"/>
      <c r="AP98" s="140">
        <f t="shared" ref="AP98" si="2514">AP97-(SUM(AP100:AP125))</f>
        <v>0.51</v>
      </c>
      <c r="AQ98" s="140"/>
      <c r="AR98" s="140"/>
      <c r="AS98" s="132"/>
      <c r="AT98" s="142"/>
      <c r="AU98" s="132"/>
      <c r="AV98" s="140">
        <f t="shared" ref="AV98" si="2515">AV97-(SUM(AV100:AV125))</f>
        <v>0.01</v>
      </c>
      <c r="AW98" s="143"/>
      <c r="AX98" s="140"/>
      <c r="AY98" s="144"/>
      <c r="AZ98" s="140">
        <f t="shared" ref="AZ98" si="2516">AZ97-(SUM(AZ100:AZ125))</f>
        <v>0.52</v>
      </c>
      <c r="BA98" s="140"/>
      <c r="BB98" s="140"/>
      <c r="BC98" s="132"/>
      <c r="BD98" s="142"/>
      <c r="BE98" s="132"/>
      <c r="BF98" s="140">
        <f t="shared" ref="BF98" si="2517">BF97-(SUM(BF100:BF125))</f>
        <v>0</v>
      </c>
      <c r="BG98" s="143"/>
      <c r="BH98" s="140"/>
      <c r="BI98" s="144"/>
      <c r="BJ98" s="140">
        <f t="shared" ref="BJ98" si="2518">BJ97-(SUM(BJ100:BJ125))</f>
        <v>0</v>
      </c>
      <c r="BK98" s="140"/>
      <c r="BL98" s="140"/>
      <c r="BM98" s="132"/>
      <c r="BN98" s="142"/>
      <c r="BO98" s="132"/>
      <c r="BP98" s="140">
        <f t="shared" ref="BP98" si="2519">BP97-(SUM(BP100:BP125))</f>
        <v>0</v>
      </c>
      <c r="BQ98" s="143"/>
      <c r="BR98" s="140"/>
      <c r="BS98" s="144"/>
      <c r="BT98" s="140">
        <f t="shared" ref="BT98" si="2520">BT97-(SUM(BT100:BT125))</f>
        <v>0.01</v>
      </c>
      <c r="BU98" s="140"/>
      <c r="BV98" s="140"/>
      <c r="BW98" s="132"/>
      <c r="BX98" s="142"/>
      <c r="BY98" s="132"/>
      <c r="BZ98" s="140">
        <f t="shared" ref="BZ98" si="2521">BZ97-(SUM(BZ100:BZ125))</f>
        <v>-0.01</v>
      </c>
      <c r="CA98" s="143"/>
      <c r="CB98" s="140"/>
      <c r="CC98" s="144"/>
      <c r="CD98" s="140">
        <f t="shared" ref="CD98" si="2522">CD97-(SUM(CD100:CD125))</f>
        <v>-0.5</v>
      </c>
      <c r="CE98" s="140"/>
      <c r="CF98" s="140"/>
      <c r="CG98" s="132"/>
      <c r="CH98" s="142"/>
      <c r="CI98" s="132"/>
      <c r="CJ98" s="140">
        <f t="shared" ref="CJ98" si="2523">CJ97-(SUM(CJ100:CJ125))</f>
        <v>-0.04</v>
      </c>
      <c r="CK98" s="143"/>
      <c r="CL98" s="140"/>
      <c r="CM98" s="144"/>
      <c r="CN98" s="140">
        <f t="shared" ref="CN98" si="2524">CN97-(SUM(CN100:CN125))</f>
        <v>-2.0699999999999998</v>
      </c>
      <c r="CO98" s="140"/>
      <c r="CP98" s="140"/>
      <c r="CQ98" s="132"/>
      <c r="CR98" s="142"/>
      <c r="CS98" s="132"/>
      <c r="CT98" s="140">
        <f t="shared" ref="CT98" si="2525">CT97-(SUM(CT100:CT125))</f>
        <v>-0.01</v>
      </c>
      <c r="CU98" s="143"/>
      <c r="CV98" s="140"/>
      <c r="CW98" s="144"/>
      <c r="CX98" s="140">
        <f t="shared" ref="CX98" si="2526">CX97-(SUM(CX100:CX125))</f>
        <v>-0.51</v>
      </c>
      <c r="CY98" s="140"/>
      <c r="CZ98" s="140"/>
      <c r="DA98" s="132"/>
      <c r="DB98" s="142"/>
      <c r="DC98" s="132"/>
      <c r="DD98" s="140">
        <f t="shared" ref="DD98" si="2527">DD97-(SUM(DD100:DD125))</f>
        <v>-0.01</v>
      </c>
      <c r="DE98" s="143"/>
      <c r="DF98" s="140"/>
      <c r="DG98" s="144"/>
      <c r="DH98" s="140">
        <f t="shared" ref="DH98" si="2528">DH97-(SUM(DH100:DH125))</f>
        <v>-0.51</v>
      </c>
      <c r="DI98" s="140"/>
      <c r="DJ98" s="140"/>
      <c r="DK98" s="132"/>
      <c r="DL98" s="142"/>
      <c r="DM98" s="132"/>
      <c r="DN98" s="140">
        <f t="shared" ref="DN98" si="2529">DN97-(SUM(DN100:DN125))</f>
        <v>0</v>
      </c>
      <c r="DO98" s="143"/>
      <c r="DP98" s="140"/>
      <c r="DQ98" s="144"/>
      <c r="DR98" s="140">
        <f t="shared" ref="DR98" si="2530">DR97-(SUM(DR100:DR125))</f>
        <v>-0.01</v>
      </c>
      <c r="DS98" s="140"/>
      <c r="DT98" s="140"/>
      <c r="DU98" s="132"/>
      <c r="DV98" s="142"/>
      <c r="DW98" s="132"/>
      <c r="DX98" s="140">
        <f t="shared" ref="DX98" si="2531">DX97-(SUM(DX100:DX125))</f>
        <v>0.01</v>
      </c>
      <c r="DY98" s="143"/>
      <c r="DZ98" s="140"/>
      <c r="EA98" s="144"/>
      <c r="EB98" s="140">
        <f t="shared" ref="EB98" si="2532">EB97-(SUM(EB100:EB125))</f>
        <v>0.53</v>
      </c>
      <c r="EC98" s="140"/>
      <c r="ED98" s="140"/>
      <c r="EE98" s="132"/>
      <c r="EF98" s="142"/>
      <c r="EG98" s="132"/>
      <c r="EH98" s="140">
        <f t="shared" ref="EH98" si="2533">EH97-(SUM(EH100:EH125))</f>
        <v>0</v>
      </c>
      <c r="EI98" s="143"/>
      <c r="EJ98" s="140"/>
      <c r="EK98" s="144"/>
      <c r="EL98" s="140">
        <f t="shared" ref="EL98" si="2534">EL97-(SUM(EL100:EL125))</f>
        <v>0</v>
      </c>
      <c r="EM98" s="140"/>
      <c r="EN98" s="140"/>
      <c r="EO98" s="132"/>
      <c r="EP98" s="142"/>
      <c r="EQ98" s="132"/>
      <c r="ER98" s="140">
        <f t="shared" ref="ER98" si="2535">ER97-(SUM(ER100:ER125))</f>
        <v>0</v>
      </c>
      <c r="ES98" s="143"/>
      <c r="ET98" s="140"/>
      <c r="EU98" s="144"/>
      <c r="EV98" s="140">
        <f t="shared" ref="EV98" si="2536">EV97-(SUM(EV100:EV125))</f>
        <v>0.01</v>
      </c>
      <c r="EW98" s="140"/>
      <c r="EX98" s="140"/>
      <c r="EY98" s="132"/>
      <c r="EZ98" s="142"/>
      <c r="FA98" s="132"/>
      <c r="FB98" s="140">
        <f t="shared" ref="FB98" si="2537">FB97-(SUM(FB100:FB125))</f>
        <v>0.01</v>
      </c>
      <c r="FC98" s="143"/>
      <c r="FD98" s="140"/>
      <c r="FE98" s="144"/>
      <c r="FF98" s="140">
        <f t="shared" ref="FF98" si="2538">FF97-(SUM(FF100:FF125))</f>
        <v>0.47</v>
      </c>
      <c r="FG98" s="140"/>
      <c r="FH98" s="140"/>
      <c r="FI98" s="132"/>
      <c r="FJ98" s="142"/>
      <c r="FK98" s="132"/>
      <c r="FL98" s="140">
        <f t="shared" ref="FL98" si="2539">FL97-(SUM(FL100:FL125))</f>
        <v>-0.02</v>
      </c>
      <c r="FM98" s="143"/>
      <c r="FN98" s="140"/>
      <c r="FO98" s="144"/>
      <c r="FP98" s="140">
        <f t="shared" ref="FP98" si="2540">FP97-(SUM(FP100:FP125))</f>
        <v>-1.03</v>
      </c>
      <c r="FQ98" s="140"/>
      <c r="FR98" s="140"/>
      <c r="FS98" s="132"/>
      <c r="FT98" s="142"/>
      <c r="FU98" s="132"/>
      <c r="FV98" s="140">
        <f t="shared" ref="FV98" si="2541">FV97-(SUM(FV100:FV125))</f>
        <v>-0.03</v>
      </c>
      <c r="FW98" s="143"/>
      <c r="FX98" s="140"/>
      <c r="FY98" s="144"/>
      <c r="FZ98" s="140">
        <f t="shared" ref="FZ98" si="2542">FZ97-(SUM(FZ100:FZ125))</f>
        <v>-1.55</v>
      </c>
      <c r="GA98" s="140"/>
      <c r="GB98" s="140"/>
      <c r="GC98" s="132"/>
      <c r="GD98" s="142"/>
      <c r="GE98" s="132"/>
      <c r="GF98" s="140">
        <f t="shared" ref="GF98" si="2543">GF97-(SUM(GF100:GF125))</f>
        <v>0.01</v>
      </c>
      <c r="GG98" s="143"/>
      <c r="GH98" s="140"/>
      <c r="GI98" s="144"/>
      <c r="GJ98" s="140">
        <f t="shared" ref="GJ98" si="2544">GJ97-(SUM(GJ100:GJ125))</f>
        <v>0.5</v>
      </c>
      <c r="GK98" s="140"/>
      <c r="GL98" s="140"/>
      <c r="GM98" s="132"/>
      <c r="GN98" s="142"/>
      <c r="GO98" s="132"/>
      <c r="GP98" s="140">
        <f t="shared" ref="GP98" si="2545">GP97-(SUM(GP100:GP125))</f>
        <v>0.04</v>
      </c>
      <c r="GQ98" s="143"/>
      <c r="GR98" s="140"/>
      <c r="GS98" s="144"/>
      <c r="GT98" s="140">
        <f t="shared" ref="GT98" si="2546">GT97-(SUM(GT100:GT125))</f>
        <v>2.06</v>
      </c>
      <c r="GU98" s="140"/>
      <c r="GV98" s="140"/>
      <c r="GW98" s="132"/>
      <c r="GX98" s="142"/>
      <c r="GY98" s="132"/>
      <c r="GZ98" s="140">
        <f t="shared" ref="GZ98" si="2547">GZ97-(SUM(GZ100:GZ125))</f>
        <v>-0.04</v>
      </c>
      <c r="HA98" s="143"/>
      <c r="HB98" s="140"/>
      <c r="HC98" s="144"/>
      <c r="HD98" s="140">
        <f t="shared" ref="HD98" si="2548">HD97-(SUM(HD100:HD125))</f>
        <v>-2.0499999999999998</v>
      </c>
      <c r="HE98" s="140"/>
      <c r="HF98" s="140"/>
      <c r="HG98" s="132"/>
      <c r="HH98" s="142"/>
      <c r="HI98" s="132"/>
      <c r="HJ98" s="140">
        <f t="shared" ref="HJ98" si="2549">HJ97-(SUM(HJ100:HJ125))</f>
        <v>0.06</v>
      </c>
      <c r="HK98" s="143"/>
      <c r="HL98" s="140"/>
      <c r="HM98" s="144"/>
      <c r="HN98" s="140">
        <f t="shared" ref="HN98" si="2550">HN97-(SUM(HN100:HN125))</f>
        <v>3.09</v>
      </c>
      <c r="HO98" s="140"/>
      <c r="HP98" s="140"/>
      <c r="HQ98" s="132"/>
      <c r="HR98" s="142"/>
      <c r="HS98" s="132"/>
      <c r="HT98" s="140">
        <f t="shared" ref="HT98" si="2551">HT97-(SUM(HT100:HT125))</f>
        <v>-0.01</v>
      </c>
      <c r="HU98" s="143"/>
      <c r="HV98" s="140"/>
      <c r="HW98" s="144"/>
      <c r="HX98" s="140">
        <f t="shared" ref="HX98" si="2552">HX97-(SUM(HX100:HX125))</f>
        <v>-0.51</v>
      </c>
      <c r="HY98" s="140"/>
      <c r="HZ98" s="140"/>
      <c r="IA98" s="132"/>
      <c r="IB98" s="142"/>
      <c r="IC98" s="132"/>
      <c r="ID98" s="140">
        <f t="shared" ref="ID98" si="2553">ID97-(SUM(ID100:ID125))</f>
        <v>0.01</v>
      </c>
      <c r="IE98" s="143"/>
      <c r="IF98" s="140"/>
      <c r="IG98" s="144"/>
      <c r="IH98" s="140">
        <f t="shared" ref="IH98" si="2554">IH97-(SUM(IH100:IH125))</f>
        <v>0.53</v>
      </c>
      <c r="II98" s="140"/>
      <c r="IJ98" s="140"/>
      <c r="IK98" s="132"/>
      <c r="IL98" s="142"/>
      <c r="IM98" s="132"/>
      <c r="IN98" s="140">
        <f t="shared" ref="IN98" si="2555">IN97-(SUM(IN100:IN125))</f>
        <v>-0.02</v>
      </c>
      <c r="IO98" s="143"/>
      <c r="IP98" s="140"/>
      <c r="IQ98" s="144"/>
      <c r="IR98" s="140">
        <f t="shared" ref="IR98" si="2556">IR97-(SUM(IR100:IR125))</f>
        <v>-1.05</v>
      </c>
      <c r="IS98" s="140"/>
      <c r="IT98" s="140"/>
      <c r="IU98" s="132"/>
      <c r="IV98" s="142"/>
      <c r="IW98" s="132"/>
      <c r="IX98" s="140">
        <f t="shared" ref="IX98" si="2557">IX97-(SUM(IX100:IX125))</f>
        <v>0.03</v>
      </c>
      <c r="IY98" s="143"/>
      <c r="IZ98" s="140"/>
      <c r="JA98" s="144"/>
      <c r="JB98" s="140">
        <f t="shared" ref="JB98" si="2558">JB97-(SUM(JB100:JB125))</f>
        <v>1.55</v>
      </c>
      <c r="JC98" s="140"/>
      <c r="JD98" s="140"/>
      <c r="JE98" s="132"/>
      <c r="JF98" s="142"/>
      <c r="JG98" s="132"/>
      <c r="JH98" s="140">
        <f t="shared" ref="JH98" si="2559">JH97-(SUM(JH100:JH125))</f>
        <v>-0.02</v>
      </c>
      <c r="JI98" s="143"/>
      <c r="JJ98" s="140"/>
      <c r="JK98" s="144"/>
      <c r="JL98" s="140">
        <f t="shared" ref="JL98" si="2560">JL97-(SUM(JL100:JL125))</f>
        <v>-1.03</v>
      </c>
      <c r="JM98" s="140"/>
      <c r="JN98" s="140"/>
      <c r="JO98" s="132"/>
      <c r="JP98" s="142"/>
      <c r="JQ98" s="132"/>
      <c r="JR98" s="140">
        <f t="shared" ref="JR98" si="2561">JR97-(SUM(JR100:JR125))</f>
        <v>-0.02</v>
      </c>
      <c r="JS98" s="143"/>
      <c r="JT98" s="140"/>
      <c r="JU98" s="144"/>
      <c r="JV98" s="140">
        <f t="shared" ref="JV98" si="2562">JV97-(SUM(JV100:JV125))</f>
        <v>-1.02</v>
      </c>
      <c r="JW98" s="140"/>
      <c r="JX98" s="140"/>
      <c r="JY98" s="132"/>
      <c r="JZ98" s="142"/>
      <c r="KA98" s="132"/>
      <c r="KB98" s="140">
        <f t="shared" ref="KB98" si="2563">KB97-(SUM(KB100:KB125))</f>
        <v>0</v>
      </c>
      <c r="KC98" s="143"/>
      <c r="KD98" s="140"/>
      <c r="KE98" s="144"/>
      <c r="KF98" s="140">
        <f t="shared" ref="KF98" si="2564">KF97-(SUM(KF100:KF125))</f>
        <v>0</v>
      </c>
      <c r="KG98" s="140"/>
      <c r="KH98" s="140"/>
      <c r="KI98" s="132"/>
      <c r="KJ98" s="142"/>
      <c r="KK98" s="132"/>
      <c r="KL98" s="140">
        <f t="shared" ref="KL98" si="2565">KL97-(SUM(KL100:KL125))</f>
        <v>0.02</v>
      </c>
      <c r="KM98" s="143"/>
      <c r="KN98" s="140"/>
      <c r="KO98" s="144"/>
      <c r="KP98" s="140">
        <f t="shared" ref="KP98" si="2566">KP97-(SUM(KP100:KP125))</f>
        <v>1.03</v>
      </c>
      <c r="KQ98" s="140"/>
      <c r="KR98" s="140"/>
      <c r="KS98" s="132"/>
      <c r="KT98" s="142"/>
      <c r="KU98" s="132"/>
      <c r="KV98" s="140" t="e">
        <f t="shared" ref="KV98" si="2567">KV97-(SUM(KV100:KV125))</f>
        <v>#DIV/0!</v>
      </c>
      <c r="KW98" s="143"/>
      <c r="KX98" s="140"/>
      <c r="KY98" s="144"/>
      <c r="KZ98" s="140">
        <f t="shared" ref="KZ98" si="2568">KZ97-(SUM(KZ100:KZ125))</f>
        <v>0</v>
      </c>
      <c r="LA98" s="140"/>
      <c r="LB98" s="140"/>
      <c r="LC98" s="132"/>
      <c r="LD98" s="142"/>
      <c r="LE98" s="132"/>
      <c r="LF98" s="140">
        <f>LF97-(SUM(LF100:LF125))</f>
        <v>0.01</v>
      </c>
      <c r="LG98" s="143"/>
      <c r="LH98" s="140"/>
      <c r="LI98" s="144"/>
      <c r="LJ98" s="140">
        <f>LJ97-(SUM(LJ100:LJ125))</f>
        <v>0.47</v>
      </c>
      <c r="LK98" s="140"/>
      <c r="LL98" s="140"/>
    </row>
    <row r="99" spans="1:324" s="133" customFormat="1">
      <c r="A99" s="610"/>
      <c r="B99" s="610" t="s">
        <v>1158</v>
      </c>
      <c r="C99" s="132"/>
      <c r="D99" s="132"/>
      <c r="E99" s="132"/>
      <c r="F99" s="142"/>
      <c r="G99" s="132"/>
      <c r="H99" s="140"/>
      <c r="I99" s="143"/>
      <c r="J99" s="140"/>
      <c r="K99" s="144"/>
      <c r="L99" s="140"/>
      <c r="M99" s="140"/>
      <c r="N99" s="140"/>
      <c r="O99" s="132"/>
      <c r="P99" s="142"/>
      <c r="Q99" s="132"/>
      <c r="R99" s="140"/>
      <c r="S99" s="143"/>
      <c r="T99" s="140"/>
      <c r="U99" s="144"/>
      <c r="V99" s="140"/>
      <c r="W99" s="140"/>
      <c r="X99" s="140"/>
      <c r="Y99" s="132"/>
      <c r="Z99" s="142"/>
      <c r="AA99" s="132"/>
      <c r="AB99" s="140"/>
      <c r="AC99" s="143"/>
      <c r="AD99" s="140"/>
      <c r="AE99" s="144"/>
      <c r="AF99" s="140"/>
      <c r="AG99" s="140"/>
      <c r="AH99" s="140"/>
      <c r="AI99" s="132"/>
      <c r="AJ99" s="142"/>
      <c r="AK99" s="132"/>
      <c r="AL99" s="140"/>
      <c r="AM99" s="143"/>
      <c r="AN99" s="140"/>
      <c r="AO99" s="144"/>
      <c r="AP99" s="140"/>
      <c r="AQ99" s="140"/>
      <c r="AR99" s="140"/>
      <c r="AS99" s="132"/>
      <c r="AT99" s="142"/>
      <c r="AU99" s="132"/>
      <c r="AV99" s="140"/>
      <c r="AW99" s="143"/>
      <c r="AX99" s="140"/>
      <c r="AY99" s="144"/>
      <c r="AZ99" s="140"/>
      <c r="BA99" s="140"/>
      <c r="BB99" s="140"/>
      <c r="BC99" s="132"/>
      <c r="BD99" s="142"/>
      <c r="BE99" s="132"/>
      <c r="BF99" s="140"/>
      <c r="BG99" s="143"/>
      <c r="BH99" s="140"/>
      <c r="BI99" s="144"/>
      <c r="BJ99" s="140"/>
      <c r="BK99" s="140"/>
      <c r="BL99" s="140"/>
      <c r="BM99" s="132"/>
      <c r="BN99" s="142"/>
      <c r="BO99" s="132"/>
      <c r="BP99" s="140"/>
      <c r="BQ99" s="143"/>
      <c r="BR99" s="140"/>
      <c r="BS99" s="144"/>
      <c r="BT99" s="140"/>
      <c r="BU99" s="140"/>
      <c r="BV99" s="140"/>
      <c r="BW99" s="132"/>
      <c r="BX99" s="142"/>
      <c r="BY99" s="132"/>
      <c r="BZ99" s="140"/>
      <c r="CA99" s="143"/>
      <c r="CB99" s="140"/>
      <c r="CC99" s="144"/>
      <c r="CD99" s="140"/>
      <c r="CE99" s="140"/>
      <c r="CF99" s="140"/>
      <c r="CG99" s="132"/>
      <c r="CH99" s="142"/>
      <c r="CI99" s="132"/>
      <c r="CJ99" s="140"/>
      <c r="CK99" s="143"/>
      <c r="CL99" s="140"/>
      <c r="CM99" s="144"/>
      <c r="CN99" s="140"/>
      <c r="CO99" s="140"/>
      <c r="CP99" s="140"/>
      <c r="CQ99" s="132"/>
      <c r="CR99" s="142"/>
      <c r="CS99" s="132"/>
      <c r="CT99" s="140"/>
      <c r="CU99" s="143"/>
      <c r="CV99" s="140"/>
      <c r="CW99" s="144"/>
      <c r="CX99" s="140"/>
      <c r="CY99" s="140"/>
      <c r="CZ99" s="140"/>
      <c r="DA99" s="132"/>
      <c r="DB99" s="142"/>
      <c r="DC99" s="132"/>
      <c r="DD99" s="140"/>
      <c r="DE99" s="143"/>
      <c r="DF99" s="140"/>
      <c r="DG99" s="144"/>
      <c r="DH99" s="140"/>
      <c r="DI99" s="140"/>
      <c r="DJ99" s="140"/>
      <c r="DK99" s="132"/>
      <c r="DL99" s="142"/>
      <c r="DM99" s="132"/>
      <c r="DN99" s="140"/>
      <c r="DO99" s="143"/>
      <c r="DP99" s="140"/>
      <c r="DQ99" s="144"/>
      <c r="DR99" s="140"/>
      <c r="DS99" s="140"/>
      <c r="DT99" s="140"/>
      <c r="DU99" s="132"/>
      <c r="DV99" s="142"/>
      <c r="DW99" s="132"/>
      <c r="DX99" s="140"/>
      <c r="DY99" s="143"/>
      <c r="DZ99" s="140"/>
      <c r="EA99" s="144"/>
      <c r="EB99" s="140"/>
      <c r="EC99" s="140"/>
      <c r="ED99" s="140"/>
      <c r="EE99" s="132"/>
      <c r="EF99" s="142"/>
      <c r="EG99" s="132"/>
      <c r="EH99" s="140"/>
      <c r="EI99" s="143"/>
      <c r="EJ99" s="140"/>
      <c r="EK99" s="144"/>
      <c r="EL99" s="140"/>
      <c r="EM99" s="140"/>
      <c r="EN99" s="140"/>
      <c r="EO99" s="132"/>
      <c r="EP99" s="142"/>
      <c r="EQ99" s="132"/>
      <c r="ER99" s="140"/>
      <c r="ES99" s="143"/>
      <c r="ET99" s="140"/>
      <c r="EU99" s="144"/>
      <c r="EV99" s="140"/>
      <c r="EW99" s="140"/>
      <c r="EX99" s="140"/>
      <c r="EY99" s="132"/>
      <c r="EZ99" s="142"/>
      <c r="FA99" s="132"/>
      <c r="FB99" s="140"/>
      <c r="FC99" s="143"/>
      <c r="FD99" s="140"/>
      <c r="FE99" s="144"/>
      <c r="FF99" s="140"/>
      <c r="FG99" s="140"/>
      <c r="FH99" s="140"/>
      <c r="FI99" s="132"/>
      <c r="FJ99" s="142"/>
      <c r="FK99" s="132"/>
      <c r="FL99" s="140"/>
      <c r="FM99" s="143"/>
      <c r="FN99" s="140"/>
      <c r="FO99" s="144"/>
      <c r="FP99" s="140"/>
      <c r="FQ99" s="140"/>
      <c r="FR99" s="140"/>
      <c r="FS99" s="132"/>
      <c r="FT99" s="142"/>
      <c r="FU99" s="132"/>
      <c r="FV99" s="140"/>
      <c r="FW99" s="143"/>
      <c r="FX99" s="140"/>
      <c r="FY99" s="144"/>
      <c r="FZ99" s="140"/>
      <c r="GA99" s="140"/>
      <c r="GB99" s="140"/>
      <c r="GC99" s="132"/>
      <c r="GD99" s="142"/>
      <c r="GE99" s="132"/>
      <c r="GF99" s="140"/>
      <c r="GG99" s="143"/>
      <c r="GH99" s="140"/>
      <c r="GI99" s="144"/>
      <c r="GJ99" s="140"/>
      <c r="GK99" s="140"/>
      <c r="GL99" s="140"/>
      <c r="GM99" s="132"/>
      <c r="GN99" s="142"/>
      <c r="GO99" s="132"/>
      <c r="GP99" s="140"/>
      <c r="GQ99" s="143"/>
      <c r="GR99" s="140"/>
      <c r="GS99" s="144"/>
      <c r="GT99" s="140"/>
      <c r="GU99" s="140"/>
      <c r="GV99" s="140"/>
      <c r="GW99" s="132"/>
      <c r="GX99" s="142"/>
      <c r="GY99" s="132"/>
      <c r="GZ99" s="140"/>
      <c r="HA99" s="143"/>
      <c r="HB99" s="140"/>
      <c r="HC99" s="144"/>
      <c r="HD99" s="140"/>
      <c r="HE99" s="140"/>
      <c r="HF99" s="140"/>
      <c r="HG99" s="132"/>
      <c r="HH99" s="142"/>
      <c r="HI99" s="132"/>
      <c r="HJ99" s="140"/>
      <c r="HK99" s="143"/>
      <c r="HL99" s="140"/>
      <c r="HM99" s="144"/>
      <c r="HN99" s="140"/>
      <c r="HO99" s="140"/>
      <c r="HP99" s="140"/>
      <c r="HQ99" s="132"/>
      <c r="HR99" s="142"/>
      <c r="HS99" s="132"/>
      <c r="HT99" s="140"/>
      <c r="HU99" s="143"/>
      <c r="HV99" s="140"/>
      <c r="HW99" s="144"/>
      <c r="HX99" s="140"/>
      <c r="HY99" s="140"/>
      <c r="HZ99" s="140"/>
      <c r="IA99" s="132"/>
      <c r="IB99" s="142"/>
      <c r="IC99" s="132"/>
      <c r="ID99" s="140"/>
      <c r="IE99" s="143"/>
      <c r="IF99" s="140"/>
      <c r="IG99" s="144"/>
      <c r="IH99" s="140"/>
      <c r="II99" s="140"/>
      <c r="IJ99" s="140"/>
      <c r="IK99" s="132"/>
      <c r="IL99" s="142"/>
      <c r="IM99" s="132"/>
      <c r="IN99" s="140"/>
      <c r="IO99" s="143"/>
      <c r="IP99" s="140"/>
      <c r="IQ99" s="144"/>
      <c r="IR99" s="140"/>
      <c r="IS99" s="140"/>
      <c r="IT99" s="140"/>
      <c r="IU99" s="132"/>
      <c r="IV99" s="142"/>
      <c r="IW99" s="132"/>
      <c r="IX99" s="140"/>
      <c r="IY99" s="143"/>
      <c r="IZ99" s="140"/>
      <c r="JA99" s="144"/>
      <c r="JB99" s="140"/>
      <c r="JC99" s="140"/>
      <c r="JD99" s="140"/>
      <c r="JE99" s="132"/>
      <c r="JF99" s="142"/>
      <c r="JG99" s="132"/>
      <c r="JH99" s="140"/>
      <c r="JI99" s="143"/>
      <c r="JJ99" s="140"/>
      <c r="JK99" s="144"/>
      <c r="JL99" s="140"/>
      <c r="JM99" s="140"/>
      <c r="JN99" s="140"/>
      <c r="JO99" s="132"/>
      <c r="JP99" s="142"/>
      <c r="JQ99" s="132"/>
      <c r="JR99" s="140"/>
      <c r="JS99" s="143"/>
      <c r="JT99" s="140"/>
      <c r="JU99" s="144"/>
      <c r="JV99" s="140"/>
      <c r="JW99" s="140"/>
      <c r="JX99" s="140"/>
      <c r="JY99" s="132"/>
      <c r="JZ99" s="142"/>
      <c r="KA99" s="132"/>
      <c r="KB99" s="140"/>
      <c r="KC99" s="143"/>
      <c r="KD99" s="140"/>
      <c r="KE99" s="144"/>
      <c r="KF99" s="140"/>
      <c r="KG99" s="140"/>
      <c r="KH99" s="140"/>
      <c r="KI99" s="132"/>
      <c r="KJ99" s="142"/>
      <c r="KK99" s="132"/>
      <c r="KL99" s="140"/>
      <c r="KM99" s="143"/>
      <c r="KN99" s="140"/>
      <c r="KO99" s="144"/>
      <c r="KP99" s="140"/>
      <c r="KQ99" s="140"/>
      <c r="KR99" s="140"/>
      <c r="KS99" s="132"/>
      <c r="KT99" s="142"/>
      <c r="KU99" s="132"/>
      <c r="KV99" s="140"/>
      <c r="KW99" s="143"/>
      <c r="KX99" s="140"/>
      <c r="KY99" s="144"/>
      <c r="KZ99" s="140"/>
      <c r="LA99" s="140"/>
      <c r="LB99" s="140"/>
      <c r="LC99" s="132"/>
      <c r="LD99" s="142"/>
      <c r="LE99" s="132"/>
      <c r="LF99" s="140"/>
      <c r="LG99" s="143"/>
      <c r="LH99" s="140"/>
      <c r="LI99" s="144"/>
      <c r="LJ99" s="140"/>
      <c r="LK99" s="140"/>
      <c r="LL99" s="140"/>
    </row>
    <row r="100" spans="1:324" ht="26.25" customHeight="1">
      <c r="A100" s="611"/>
      <c r="B100" s="12" t="s">
        <v>714</v>
      </c>
      <c r="C100" s="12" t="s">
        <v>839</v>
      </c>
      <c r="D100" s="12" t="s">
        <v>419</v>
      </c>
      <c r="E100" s="4" t="s">
        <v>32</v>
      </c>
      <c r="F100" s="323">
        <f t="shared" ref="F100:F107" si="2569">F13</f>
        <v>231</v>
      </c>
      <c r="G100" s="431">
        <f>F100/F$97</f>
        <v>0.37137999999999999</v>
      </c>
      <c r="H100" s="432">
        <f>H$97*G100</f>
        <v>671.83</v>
      </c>
      <c r="I100" s="138">
        <f t="shared" ref="I100:I125" si="2570">IF(F100&gt;0,H100/F100,0)</f>
        <v>2.9083549799999999</v>
      </c>
      <c r="J100" s="433">
        <f>J$97</f>
        <v>53.01</v>
      </c>
      <c r="K100" s="139">
        <f t="shared" ref="K100:K125" si="2571">I100*J100</f>
        <v>154.17189999999999</v>
      </c>
      <c r="L100" s="111">
        <f t="shared" ref="L100:L125" si="2572">K100*F100</f>
        <v>35613.71</v>
      </c>
      <c r="M100" s="111"/>
      <c r="N100" s="140"/>
      <c r="O100" s="141">
        <f t="shared" ref="O100:O124" si="2573">K100/$LI100</f>
        <v>1.3555699999999999</v>
      </c>
      <c r="P100" s="323">
        <f t="shared" ref="P100:BX107" si="2574">P13</f>
        <v>461</v>
      </c>
      <c r="Q100" s="431">
        <f t="shared" ref="Q100:Q107" si="2575">P100/P$97</f>
        <v>0.42254999999999998</v>
      </c>
      <c r="R100" s="432">
        <f t="shared" ref="R100:R107" si="2576">R$97*Q100</f>
        <v>832.42</v>
      </c>
      <c r="S100" s="138">
        <f t="shared" ref="S100:S107" si="2577">IF(P100&gt;0,R100/P100,0)</f>
        <v>1.8056833000000001</v>
      </c>
      <c r="T100" s="433">
        <f t="shared" ref="T100:CB107" si="2578">T$97</f>
        <v>51.47</v>
      </c>
      <c r="U100" s="139">
        <f t="shared" ref="U100:U107" si="2579">S100*T100</f>
        <v>92.938519999999997</v>
      </c>
      <c r="V100" s="111">
        <f t="shared" ref="V100:V107" si="2580">U100*P100</f>
        <v>42844.66</v>
      </c>
      <c r="W100" s="111"/>
      <c r="X100" s="140"/>
      <c r="Y100" s="141">
        <f t="shared" ref="Y100:Y107" si="2581">U100/$LI100</f>
        <v>0.81716999999999995</v>
      </c>
      <c r="Z100" s="323">
        <f t="shared" si="2574"/>
        <v>259</v>
      </c>
      <c r="AA100" s="431">
        <f t="shared" ref="AA100:AA107" si="2582">Z100/Z$97</f>
        <v>0.31241999999999998</v>
      </c>
      <c r="AB100" s="432">
        <f t="shared" ref="AB100:AB107" si="2583">AB$97*AA100</f>
        <v>394.9</v>
      </c>
      <c r="AC100" s="138">
        <f t="shared" ref="AC100:AC107" si="2584">IF(Z100&gt;0,AB100/Z100,0)</f>
        <v>1.5247104199999999</v>
      </c>
      <c r="AD100" s="433">
        <f t="shared" ref="AD100" si="2585">AD$97</f>
        <v>51.47</v>
      </c>
      <c r="AE100" s="139">
        <f t="shared" ref="AE100:AE107" si="2586">AC100*AD100</f>
        <v>78.476849999999999</v>
      </c>
      <c r="AF100" s="111">
        <f t="shared" ref="AF100:AF107" si="2587">AE100*Z100</f>
        <v>20325.5</v>
      </c>
      <c r="AG100" s="111"/>
      <c r="AH100" s="140"/>
      <c r="AI100" s="141">
        <f t="shared" ref="AI100:AI107" si="2588">AE100/$LI100</f>
        <v>0.69001999999999997</v>
      </c>
      <c r="AJ100" s="323">
        <f t="shared" si="2574"/>
        <v>273</v>
      </c>
      <c r="AK100" s="431">
        <f t="shared" ref="AK100:AK107" si="2589">AJ100/AJ$97</f>
        <v>0.42523</v>
      </c>
      <c r="AL100" s="432">
        <f t="shared" ref="AL100:AL107" si="2590">AL$97*AK100</f>
        <v>518.78</v>
      </c>
      <c r="AM100" s="138">
        <f t="shared" ref="AM100:AM107" si="2591">IF(AJ100&gt;0,AL100/AJ100,0)</f>
        <v>1.90029304</v>
      </c>
      <c r="AN100" s="433">
        <f t="shared" ref="AN100" si="2592">AN$97</f>
        <v>51.47</v>
      </c>
      <c r="AO100" s="139">
        <f t="shared" ref="AO100:AO107" si="2593">AM100*AN100</f>
        <v>97.808080000000004</v>
      </c>
      <c r="AP100" s="111">
        <f t="shared" ref="AP100:AP107" si="2594">AO100*AJ100</f>
        <v>26701.61</v>
      </c>
      <c r="AQ100" s="111"/>
      <c r="AR100" s="140"/>
      <c r="AS100" s="141">
        <f t="shared" ref="AS100:AS107" si="2595">AO100/$LI100</f>
        <v>0.85999000000000003</v>
      </c>
      <c r="AT100" s="323">
        <f t="shared" si="2574"/>
        <v>426</v>
      </c>
      <c r="AU100" s="431">
        <f t="shared" ref="AU100:AU107" si="2596">AT100/AT$97</f>
        <v>0.44607000000000002</v>
      </c>
      <c r="AV100" s="432">
        <f t="shared" ref="AV100:AV107" si="2597">AV$97*AU100</f>
        <v>492.46</v>
      </c>
      <c r="AW100" s="138">
        <f t="shared" ref="AW100:AW107" si="2598">IF(AT100&gt;0,AV100/AT100,0)</f>
        <v>1.1560093899999999</v>
      </c>
      <c r="AX100" s="433">
        <f t="shared" ref="AX100" si="2599">AX$97</f>
        <v>51.47</v>
      </c>
      <c r="AY100" s="139">
        <f t="shared" ref="AY100:AY107" si="2600">AW100*AX100</f>
        <v>59.4998</v>
      </c>
      <c r="AZ100" s="111">
        <f t="shared" ref="AZ100:AZ107" si="2601">AY100*AT100</f>
        <v>25346.91</v>
      </c>
      <c r="BA100" s="111"/>
      <c r="BB100" s="140"/>
      <c r="BC100" s="141">
        <f t="shared" ref="BC100:BC107" si="2602">AY100/$LI100</f>
        <v>0.52315999999999996</v>
      </c>
      <c r="BD100" s="323">
        <f t="shared" si="2574"/>
        <v>347</v>
      </c>
      <c r="BE100" s="431">
        <f t="shared" ref="BE100:BE107" si="2603">BD100/BD$97</f>
        <v>0.48531000000000002</v>
      </c>
      <c r="BF100" s="432">
        <f t="shared" ref="BF100:BF107" si="2604">BF$97*BE100</f>
        <v>558.11</v>
      </c>
      <c r="BG100" s="138">
        <f t="shared" ref="BG100:BG107" si="2605">IF(BD100&gt;0,BF100/BD100,0)</f>
        <v>1.6083861699999999</v>
      </c>
      <c r="BH100" s="433">
        <f t="shared" ref="BH100" si="2606">BH$97</f>
        <v>51.47</v>
      </c>
      <c r="BI100" s="139">
        <f t="shared" ref="BI100:BI107" si="2607">BG100*BH100</f>
        <v>82.783640000000005</v>
      </c>
      <c r="BJ100" s="111">
        <f t="shared" ref="BJ100:BJ107" si="2608">BI100*BD100</f>
        <v>28725.919999999998</v>
      </c>
      <c r="BK100" s="111"/>
      <c r="BL100" s="140"/>
      <c r="BM100" s="141">
        <f t="shared" ref="BM100:BM107" si="2609">BI100/$LI100</f>
        <v>0.72787999999999997</v>
      </c>
      <c r="BN100" s="323">
        <f t="shared" si="2574"/>
        <v>266</v>
      </c>
      <c r="BO100" s="431">
        <f t="shared" ref="BO100:BO107" si="2610">BN100/BN$97</f>
        <v>0.38775999999999999</v>
      </c>
      <c r="BP100" s="432">
        <f t="shared" ref="BP100:BP107" si="2611">BP$97*BO100</f>
        <v>555.66</v>
      </c>
      <c r="BQ100" s="138">
        <f t="shared" ref="BQ100:BQ107" si="2612">IF(BN100&gt;0,BP100/BN100,0)</f>
        <v>2.0889473700000001</v>
      </c>
      <c r="BR100" s="433">
        <f t="shared" ref="BR100" si="2613">BR$97</f>
        <v>51.47</v>
      </c>
      <c r="BS100" s="139">
        <f t="shared" ref="BS100:BS107" si="2614">BQ100*BR100</f>
        <v>107.51812</v>
      </c>
      <c r="BT100" s="111">
        <f t="shared" ref="BT100:BT107" si="2615">BS100*BN100</f>
        <v>28599.82</v>
      </c>
      <c r="BU100" s="111"/>
      <c r="BV100" s="140"/>
      <c r="BW100" s="141">
        <f t="shared" ref="BW100:BW107" si="2616">BS100/$LI100</f>
        <v>0.94537000000000004</v>
      </c>
      <c r="BX100" s="323">
        <f t="shared" si="2574"/>
        <v>331</v>
      </c>
      <c r="BY100" s="431">
        <f t="shared" ref="BY100:BY107" si="2617">BX100/BX$97</f>
        <v>0.39357999999999999</v>
      </c>
      <c r="BZ100" s="432">
        <f t="shared" ref="BZ100:BZ107" si="2618">BZ$97*BY100</f>
        <v>501.42</v>
      </c>
      <c r="CA100" s="138">
        <f t="shared" ref="CA100:CA107" si="2619">IF(BX100&gt;0,BZ100/BX100,0)</f>
        <v>1.5148640499999999</v>
      </c>
      <c r="CB100" s="433">
        <f t="shared" ref="CB100" si="2620">CB$97</f>
        <v>51.47</v>
      </c>
      <c r="CC100" s="139">
        <f t="shared" ref="CC100:CC107" si="2621">CA100*CB100</f>
        <v>77.970050000000001</v>
      </c>
      <c r="CD100" s="111">
        <f t="shared" ref="CD100:CD107" si="2622">CC100*BX100</f>
        <v>25808.09</v>
      </c>
      <c r="CE100" s="111"/>
      <c r="CF100" s="140"/>
      <c r="CG100" s="141">
        <f t="shared" ref="CG100:CG107" si="2623">CC100/$LI100</f>
        <v>0.68555999999999995</v>
      </c>
      <c r="CH100" s="323">
        <f t="shared" ref="CH100:EP107" si="2624">CH13</f>
        <v>384</v>
      </c>
      <c r="CI100" s="431">
        <f t="shared" ref="CI100:CI107" si="2625">CH100/CH$97</f>
        <v>0.38208999999999999</v>
      </c>
      <c r="CJ100" s="432">
        <f t="shared" ref="CJ100:CJ107" si="2626">CJ$97*CI100</f>
        <v>1550.9</v>
      </c>
      <c r="CK100" s="138">
        <f t="shared" ref="CK100:CK107" si="2627">IF(CH100&gt;0,CJ100/CH100,0)</f>
        <v>4.03880208</v>
      </c>
      <c r="CL100" s="433">
        <f t="shared" ref="CL100:ET107" si="2628">CL$97</f>
        <v>51.47</v>
      </c>
      <c r="CM100" s="139">
        <f t="shared" ref="CM100:CM107" si="2629">CK100*CL100</f>
        <v>207.87714</v>
      </c>
      <c r="CN100" s="111">
        <f t="shared" ref="CN100:CN107" si="2630">CM100*CH100</f>
        <v>79824.820000000007</v>
      </c>
      <c r="CO100" s="111"/>
      <c r="CP100" s="140"/>
      <c r="CQ100" s="141">
        <f t="shared" ref="CQ100:CQ107" si="2631">CM100/$LI100</f>
        <v>1.82778</v>
      </c>
      <c r="CR100" s="323">
        <f t="shared" si="2624"/>
        <v>321</v>
      </c>
      <c r="CS100" s="431">
        <f t="shared" ref="CS100:CS107" si="2632">CR100/CR$97</f>
        <v>0.39777000000000001</v>
      </c>
      <c r="CT100" s="432">
        <f t="shared" ref="CT100:CT107" si="2633">CT$97*CS100</f>
        <v>751.79</v>
      </c>
      <c r="CU100" s="138">
        <f t="shared" ref="CU100:CU107" si="2634">IF(CR100&gt;0,CT100/CR100,0)</f>
        <v>2.3420249200000001</v>
      </c>
      <c r="CV100" s="433">
        <f t="shared" ref="CV100" si="2635">CV$97</f>
        <v>51.47</v>
      </c>
      <c r="CW100" s="139">
        <f t="shared" ref="CW100:CW107" si="2636">CU100*CV100</f>
        <v>120.54402</v>
      </c>
      <c r="CX100" s="111">
        <f t="shared" ref="CX100:CX107" si="2637">CW100*CR100</f>
        <v>38694.629999999997</v>
      </c>
      <c r="CY100" s="111"/>
      <c r="CZ100" s="140"/>
      <c r="DA100" s="141">
        <f t="shared" ref="DA100:DA107" si="2638">CW100/$LI100</f>
        <v>1.0599000000000001</v>
      </c>
      <c r="DB100" s="323">
        <f t="shared" si="2624"/>
        <v>363</v>
      </c>
      <c r="DC100" s="431">
        <f t="shared" ref="DC100:DC107" si="2639">DB100/DB$97</f>
        <v>0.42605999999999999</v>
      </c>
      <c r="DD100" s="432">
        <f t="shared" ref="DD100:DD107" si="2640">DD$97*DC100</f>
        <v>377.92</v>
      </c>
      <c r="DE100" s="138">
        <f t="shared" ref="DE100:DE107" si="2641">IF(DB100&gt;0,DD100/DB100,0)</f>
        <v>1.04110193</v>
      </c>
      <c r="DF100" s="433">
        <f t="shared" ref="DF100" si="2642">DF$97</f>
        <v>51.47</v>
      </c>
      <c r="DG100" s="139">
        <f t="shared" ref="DG100:DG107" si="2643">DE100*DF100</f>
        <v>53.585520000000002</v>
      </c>
      <c r="DH100" s="111">
        <f t="shared" ref="DH100:DH107" si="2644">DG100*DB100</f>
        <v>19451.54</v>
      </c>
      <c r="DI100" s="111"/>
      <c r="DJ100" s="140"/>
      <c r="DK100" s="141">
        <f t="shared" ref="DK100:DK107" si="2645">DG100/$LI100</f>
        <v>0.47116000000000002</v>
      </c>
      <c r="DL100" s="323">
        <f t="shared" si="2624"/>
        <v>0</v>
      </c>
      <c r="DM100" s="431">
        <f t="shared" ref="DM100:DM107" si="2646">DL100/DL$97</f>
        <v>0</v>
      </c>
      <c r="DN100" s="432">
        <f t="shared" ref="DN100:DN107" si="2647">DN$97*DM100</f>
        <v>0</v>
      </c>
      <c r="DO100" s="138">
        <f t="shared" ref="DO100:DO107" si="2648">IF(DL100&gt;0,DN100/DL100,0)</f>
        <v>0</v>
      </c>
      <c r="DP100" s="433">
        <f t="shared" ref="DP100" si="2649">DP$97</f>
        <v>51.47</v>
      </c>
      <c r="DQ100" s="139">
        <f t="shared" ref="DQ100:DQ107" si="2650">DO100*DP100</f>
        <v>0</v>
      </c>
      <c r="DR100" s="111">
        <f t="shared" ref="DR100:DR107" si="2651">DQ100*DL100</f>
        <v>0</v>
      </c>
      <c r="DS100" s="111"/>
      <c r="DT100" s="140"/>
      <c r="DU100" s="141">
        <f t="shared" ref="DU100:DU107" si="2652">DQ100/$LI100</f>
        <v>0</v>
      </c>
      <c r="DV100" s="323">
        <f t="shared" si="2624"/>
        <v>333</v>
      </c>
      <c r="DW100" s="431">
        <f t="shared" ref="DW100:DW107" si="2653">DV100/DV$97</f>
        <v>0.43358999999999998</v>
      </c>
      <c r="DX100" s="432">
        <f t="shared" ref="DX100:DX107" si="2654">DX$97*DW100</f>
        <v>423.62</v>
      </c>
      <c r="DY100" s="138">
        <f t="shared" ref="DY100:DY107" si="2655">IF(DV100&gt;0,DX100/DV100,0)</f>
        <v>1.2721321299999999</v>
      </c>
      <c r="DZ100" s="433">
        <f t="shared" ref="DZ100" si="2656">DZ$97</f>
        <v>51.47</v>
      </c>
      <c r="EA100" s="139">
        <f t="shared" ref="EA100:EA107" si="2657">DY100*DZ100</f>
        <v>65.476640000000003</v>
      </c>
      <c r="EB100" s="111">
        <f t="shared" ref="EB100:EB107" si="2658">EA100*DV100</f>
        <v>21803.72</v>
      </c>
      <c r="EC100" s="111"/>
      <c r="ED100" s="140"/>
      <c r="EE100" s="141">
        <f t="shared" ref="EE100:EE107" si="2659">EA100/$LI100</f>
        <v>0.57571000000000006</v>
      </c>
      <c r="EF100" s="323">
        <f t="shared" si="2624"/>
        <v>402</v>
      </c>
      <c r="EG100" s="431">
        <f t="shared" ref="EG100:EG107" si="2660">EF100/EF$97</f>
        <v>0.44916</v>
      </c>
      <c r="EH100" s="432">
        <f t="shared" ref="EH100:EH107" si="2661">EH$97*EG100</f>
        <v>449.16</v>
      </c>
      <c r="EI100" s="138">
        <f t="shared" ref="EI100:EI107" si="2662">IF(EF100&gt;0,EH100/EF100,0)</f>
        <v>1.1173134300000001</v>
      </c>
      <c r="EJ100" s="433">
        <f t="shared" ref="EJ100" si="2663">EJ$97</f>
        <v>51.47</v>
      </c>
      <c r="EK100" s="139">
        <f t="shared" ref="EK100:EK107" si="2664">EI100*EJ100</f>
        <v>57.508119999999998</v>
      </c>
      <c r="EL100" s="111">
        <f t="shared" ref="EL100:EL107" si="2665">EK100*EF100</f>
        <v>23118.26</v>
      </c>
      <c r="EM100" s="111"/>
      <c r="EN100" s="140"/>
      <c r="EO100" s="141">
        <f t="shared" ref="EO100:EO107" si="2666">EK100/$LI100</f>
        <v>0.50565000000000004</v>
      </c>
      <c r="EP100" s="323">
        <f t="shared" si="2624"/>
        <v>373</v>
      </c>
      <c r="EQ100" s="431">
        <f t="shared" ref="EQ100:EQ107" si="2667">EP100/EP$97</f>
        <v>0.44724000000000003</v>
      </c>
      <c r="ER100" s="432">
        <f t="shared" ref="ER100:ER107" si="2668">ER$97*EQ100</f>
        <v>706.64</v>
      </c>
      <c r="ES100" s="138">
        <f t="shared" ref="ES100:ES107" si="2669">IF(EP100&gt;0,ER100/EP100,0)</f>
        <v>1.89447721</v>
      </c>
      <c r="ET100" s="433">
        <f t="shared" ref="ET100" si="2670">ET$97</f>
        <v>51.47</v>
      </c>
      <c r="EU100" s="139">
        <f t="shared" ref="EU100:EU107" si="2671">ES100*ET100</f>
        <v>97.508740000000003</v>
      </c>
      <c r="EV100" s="111">
        <f t="shared" ref="EV100:EV107" si="2672">EU100*EP100</f>
        <v>36370.76</v>
      </c>
      <c r="EW100" s="111"/>
      <c r="EX100" s="140"/>
      <c r="EY100" s="141">
        <f t="shared" ref="EY100:EY107" si="2673">EU100/$LI100</f>
        <v>0.85736000000000001</v>
      </c>
      <c r="EZ100" s="323">
        <f t="shared" ref="EZ100:HH107" si="2674">EZ13</f>
        <v>433</v>
      </c>
      <c r="FA100" s="431">
        <f t="shared" ref="FA100:FA107" si="2675">EZ100/EZ$97</f>
        <v>0.51424999999999998</v>
      </c>
      <c r="FB100" s="432">
        <f t="shared" ref="FB100:FB107" si="2676">FB$97*FA100</f>
        <v>872.68</v>
      </c>
      <c r="FC100" s="138">
        <f t="shared" ref="FC100:FC107" si="2677">IF(EZ100&gt;0,FB100/EZ100,0)</f>
        <v>2.0154272500000001</v>
      </c>
      <c r="FD100" s="433">
        <f t="shared" ref="FD100:GH107" si="2678">FD$97</f>
        <v>46.36</v>
      </c>
      <c r="FE100" s="139">
        <f t="shared" ref="FE100:FE107" si="2679">FC100*FD100</f>
        <v>93.435209999999998</v>
      </c>
      <c r="FF100" s="111">
        <f t="shared" ref="FF100:FF107" si="2680">FE100*EZ100</f>
        <v>40457.449999999997</v>
      </c>
      <c r="FG100" s="111"/>
      <c r="FH100" s="140"/>
      <c r="FI100" s="141">
        <f t="shared" ref="FI100:FI107" si="2681">FE100/$LI100</f>
        <v>0.82154000000000005</v>
      </c>
      <c r="FJ100" s="323">
        <f t="shared" si="2674"/>
        <v>431</v>
      </c>
      <c r="FK100" s="431">
        <f t="shared" ref="FK100:FK107" si="2682">FJ100/FJ$97</f>
        <v>0.42463000000000001</v>
      </c>
      <c r="FL100" s="432">
        <f t="shared" ref="FL100:FL107" si="2683">FL$97*FK100</f>
        <v>1055.21</v>
      </c>
      <c r="FM100" s="138">
        <f t="shared" ref="FM100:FM107" si="2684">IF(FJ100&gt;0,FL100/FJ100,0)</f>
        <v>2.4482830600000001</v>
      </c>
      <c r="FN100" s="433">
        <f t="shared" ref="FN100" si="2685">FN$97</f>
        <v>51.47</v>
      </c>
      <c r="FO100" s="139">
        <f t="shared" ref="FO100:FO107" si="2686">FM100*FN100</f>
        <v>126.01313</v>
      </c>
      <c r="FP100" s="111">
        <f t="shared" ref="FP100:FP107" si="2687">FO100*FJ100</f>
        <v>54311.66</v>
      </c>
      <c r="FQ100" s="111"/>
      <c r="FR100" s="140"/>
      <c r="FS100" s="141">
        <f t="shared" ref="FS100:FS107" si="2688">FO100/$LI100</f>
        <v>1.10798</v>
      </c>
      <c r="FT100" s="323">
        <f t="shared" si="2674"/>
        <v>295</v>
      </c>
      <c r="FU100" s="431">
        <f t="shared" ref="FU100:FU107" si="2689">FT100/FT$97</f>
        <v>0.40859000000000001</v>
      </c>
      <c r="FV100" s="432">
        <f t="shared" ref="FV100:FV107" si="2690">FV$97*FU100</f>
        <v>899.31</v>
      </c>
      <c r="FW100" s="138">
        <f t="shared" ref="FW100:FW107" si="2691">IF(FT100&gt;0,FV100/FT100,0)</f>
        <v>3.0485084699999998</v>
      </c>
      <c r="FX100" s="433">
        <f t="shared" ref="FX100" si="2692">FX$97</f>
        <v>51.47</v>
      </c>
      <c r="FY100" s="139">
        <f t="shared" ref="FY100:FY107" si="2693">FW100*FX100</f>
        <v>156.90673000000001</v>
      </c>
      <c r="FZ100" s="111">
        <f t="shared" ref="FZ100:FZ107" si="2694">FY100*FT100</f>
        <v>46287.49</v>
      </c>
      <c r="GA100" s="111"/>
      <c r="GB100" s="140"/>
      <c r="GC100" s="141">
        <f t="shared" ref="GC100:GC107" si="2695">FY100/$LI100</f>
        <v>1.3796200000000001</v>
      </c>
      <c r="GD100" s="323">
        <f t="shared" si="2674"/>
        <v>164</v>
      </c>
      <c r="GE100" s="431">
        <f t="shared" ref="GE100:GE107" si="2696">GD100/GD$97</f>
        <v>0.33468999999999999</v>
      </c>
      <c r="GF100" s="432">
        <f t="shared" ref="GF100:GF107" si="2697">GF$97*GE100</f>
        <v>211.52</v>
      </c>
      <c r="GG100" s="138">
        <f t="shared" ref="GG100:GG107" si="2698">IF(GD100&gt;0,GF100/GD100,0)</f>
        <v>1.2897561</v>
      </c>
      <c r="GH100" s="433">
        <f t="shared" ref="GH100" si="2699">GH$97</f>
        <v>51.47</v>
      </c>
      <c r="GI100" s="139">
        <f t="shared" ref="GI100:GI107" si="2700">GG100*GH100</f>
        <v>66.383750000000006</v>
      </c>
      <c r="GJ100" s="111">
        <f t="shared" ref="GJ100:GJ107" si="2701">GI100*GD100</f>
        <v>10886.94</v>
      </c>
      <c r="GK100" s="111"/>
      <c r="GL100" s="140"/>
      <c r="GM100" s="141">
        <f t="shared" ref="GM100:GM107" si="2702">GI100/$LI100</f>
        <v>0.58369000000000004</v>
      </c>
      <c r="GN100" s="323">
        <f t="shared" si="2674"/>
        <v>338</v>
      </c>
      <c r="GO100" s="431">
        <f t="shared" ref="GO100:GO107" si="2703">GN100/GN$97</f>
        <v>0.39671000000000001</v>
      </c>
      <c r="GP100" s="432">
        <f t="shared" ref="GP100:GP107" si="2704">GP$97*GO100</f>
        <v>1357.14</v>
      </c>
      <c r="GQ100" s="138">
        <f t="shared" ref="GQ100:GQ107" si="2705">IF(GN100&gt;0,GP100/GN100,0)</f>
        <v>4.0152070999999996</v>
      </c>
      <c r="GR100" s="433">
        <f t="shared" ref="GR100:HV107" si="2706">GR$97</f>
        <v>51.47</v>
      </c>
      <c r="GS100" s="139">
        <f t="shared" ref="GS100:GS107" si="2707">GQ100*GR100</f>
        <v>206.66271</v>
      </c>
      <c r="GT100" s="111">
        <f t="shared" ref="GT100:GT107" si="2708">GS100*GN100</f>
        <v>69852</v>
      </c>
      <c r="GU100" s="111"/>
      <c r="GV100" s="140"/>
      <c r="GW100" s="141">
        <f t="shared" ref="GW100:GW107" si="2709">GS100/$LI100</f>
        <v>1.81711</v>
      </c>
      <c r="GX100" s="323">
        <f t="shared" si="2674"/>
        <v>650</v>
      </c>
      <c r="GY100" s="431">
        <f t="shared" ref="GY100:GY107" si="2710">GX100/GX$97</f>
        <v>0.42651</v>
      </c>
      <c r="GZ100" s="432">
        <f t="shared" ref="GZ100:GZ107" si="2711">GZ$97*GY100</f>
        <v>1947.02</v>
      </c>
      <c r="HA100" s="138">
        <f t="shared" ref="HA100:HA107" si="2712">IF(GX100&gt;0,GZ100/GX100,0)</f>
        <v>2.9954153799999998</v>
      </c>
      <c r="HB100" s="433">
        <f t="shared" ref="HB100" si="2713">HB$97</f>
        <v>51.47</v>
      </c>
      <c r="HC100" s="139">
        <f t="shared" ref="HC100:HC107" si="2714">HA100*HB100</f>
        <v>154.17402999999999</v>
      </c>
      <c r="HD100" s="111">
        <f t="shared" ref="HD100:HD107" si="2715">HC100*GX100</f>
        <v>100213.12</v>
      </c>
      <c r="HE100" s="111"/>
      <c r="HF100" s="140"/>
      <c r="HG100" s="141">
        <f t="shared" ref="HG100:HG107" si="2716">HC100/$LI100</f>
        <v>1.3555900000000001</v>
      </c>
      <c r="HH100" s="323">
        <f t="shared" si="2674"/>
        <v>466</v>
      </c>
      <c r="HI100" s="431">
        <f t="shared" ref="HI100:HI107" si="2717">HH100/HH$97</f>
        <v>0.42171999999999998</v>
      </c>
      <c r="HJ100" s="432">
        <f t="shared" ref="HJ100:HJ107" si="2718">HJ$97*HI100</f>
        <v>1147.5</v>
      </c>
      <c r="HK100" s="138">
        <f t="shared" ref="HK100:HK107" si="2719">IF(HH100&gt;0,HJ100/HH100,0)</f>
        <v>2.46244635</v>
      </c>
      <c r="HL100" s="433">
        <f t="shared" ref="HL100" si="2720">HL$97</f>
        <v>51.47</v>
      </c>
      <c r="HM100" s="139">
        <f t="shared" ref="HM100:HM107" si="2721">HK100*HL100</f>
        <v>126.74211</v>
      </c>
      <c r="HN100" s="111">
        <f t="shared" ref="HN100:HN107" si="2722">HM100*HH100</f>
        <v>59061.82</v>
      </c>
      <c r="HO100" s="111"/>
      <c r="HP100" s="140"/>
      <c r="HQ100" s="141">
        <f t="shared" ref="HQ100:HQ107" si="2723">HM100/$LI100</f>
        <v>1.11439</v>
      </c>
      <c r="HR100" s="323">
        <f t="shared" ref="HR100:JZ107" si="2724">HR13</f>
        <v>295</v>
      </c>
      <c r="HS100" s="431">
        <f t="shared" ref="HS100:HS107" si="2725">HR100/HR$97</f>
        <v>0.41785</v>
      </c>
      <c r="HT100" s="432">
        <f t="shared" ref="HT100:HT107" si="2726">HT$97*HS100</f>
        <v>412.84</v>
      </c>
      <c r="HU100" s="138">
        <f t="shared" ref="HU100:HU107" si="2727">IF(HR100&gt;0,HT100/HR100,0)</f>
        <v>1.3994576299999999</v>
      </c>
      <c r="HV100" s="433">
        <f t="shared" ref="HV100" si="2728">HV$97</f>
        <v>51.47</v>
      </c>
      <c r="HW100" s="139">
        <f t="shared" ref="HW100:HW107" si="2729">HU100*HV100</f>
        <v>72.030079999999998</v>
      </c>
      <c r="HX100" s="111">
        <f t="shared" ref="HX100:HX107" si="2730">HW100*HR100</f>
        <v>21248.87</v>
      </c>
      <c r="HY100" s="111"/>
      <c r="HZ100" s="140"/>
      <c r="IA100" s="141">
        <f t="shared" ref="IA100:IA107" si="2731">HW100/$LI100</f>
        <v>0.63332999999999995</v>
      </c>
      <c r="IB100" s="323">
        <f t="shared" si="2724"/>
        <v>181</v>
      </c>
      <c r="IC100" s="431">
        <f t="shared" ref="IC100:IC107" si="2732">IB100/IB$97</f>
        <v>0.40222000000000002</v>
      </c>
      <c r="ID100" s="432">
        <f t="shared" ref="ID100:ID107" si="2733">ID$97*IC100</f>
        <v>213.98</v>
      </c>
      <c r="IE100" s="138">
        <f t="shared" ref="IE100:IE107" si="2734">IF(IB100&gt;0,ID100/IB100,0)</f>
        <v>1.1822099399999999</v>
      </c>
      <c r="IF100" s="433">
        <f t="shared" ref="IF100:JJ107" si="2735">IF$97</f>
        <v>51.47</v>
      </c>
      <c r="IG100" s="139">
        <f t="shared" ref="IG100:IG107" si="2736">IE100*IF100</f>
        <v>60.848350000000003</v>
      </c>
      <c r="IH100" s="111">
        <f t="shared" ref="IH100:IH107" si="2737">IG100*IB100</f>
        <v>11013.55</v>
      </c>
      <c r="II100" s="111"/>
      <c r="IJ100" s="140"/>
      <c r="IK100" s="141">
        <f t="shared" ref="IK100:IK107" si="2738">IG100/$LI100</f>
        <v>0.53502000000000005</v>
      </c>
      <c r="IL100" s="323">
        <f t="shared" si="2724"/>
        <v>522</v>
      </c>
      <c r="IM100" s="431">
        <f t="shared" ref="IM100:IM107" si="2739">IL100/IL$97</f>
        <v>0.43681999999999999</v>
      </c>
      <c r="IN100" s="432">
        <f t="shared" ref="IN100:IN107" si="2740">IN$97*IM100</f>
        <v>972.36</v>
      </c>
      <c r="IO100" s="138">
        <f t="shared" ref="IO100:IO107" si="2741">IF(IL100&gt;0,IN100/IL100,0)</f>
        <v>1.8627586199999999</v>
      </c>
      <c r="IP100" s="433">
        <f t="shared" ref="IP100" si="2742">IP$97</f>
        <v>51.47</v>
      </c>
      <c r="IQ100" s="139">
        <f t="shared" ref="IQ100:IQ107" si="2743">IO100*IP100</f>
        <v>95.876189999999994</v>
      </c>
      <c r="IR100" s="111">
        <f t="shared" ref="IR100:IR107" si="2744">IQ100*IL100</f>
        <v>50047.37</v>
      </c>
      <c r="IS100" s="111"/>
      <c r="IT100" s="140"/>
      <c r="IU100" s="141">
        <f t="shared" ref="IU100:IU107" si="2745">IQ100/$LI100</f>
        <v>0.84299999999999997</v>
      </c>
      <c r="IV100" s="323">
        <f t="shared" si="2724"/>
        <v>289</v>
      </c>
      <c r="IW100" s="431">
        <f t="shared" ref="IW100:IW107" si="2746">IV100/IV$97</f>
        <v>0.43006</v>
      </c>
      <c r="IX100" s="432">
        <f t="shared" ref="IX100:IX107" si="2747">IX$97*IW100</f>
        <v>1393.39</v>
      </c>
      <c r="IY100" s="138">
        <f t="shared" ref="IY100:IY107" si="2748">IF(IV100&gt;0,IX100/IV100,0)</f>
        <v>4.8214186899999998</v>
      </c>
      <c r="IZ100" s="433">
        <f t="shared" ref="IZ100" si="2749">IZ$97</f>
        <v>51.47</v>
      </c>
      <c r="JA100" s="139">
        <f t="shared" ref="JA100:JA107" si="2750">IY100*IZ100</f>
        <v>248.15842000000001</v>
      </c>
      <c r="JB100" s="111">
        <f t="shared" ref="JB100:JB107" si="2751">JA100*IV100</f>
        <v>71717.78</v>
      </c>
      <c r="JC100" s="111"/>
      <c r="JD100" s="140"/>
      <c r="JE100" s="141">
        <f t="shared" ref="JE100:JE107" si="2752">JA100/$LI100</f>
        <v>2.1819600000000001</v>
      </c>
      <c r="JF100" s="323">
        <f t="shared" si="2724"/>
        <v>614</v>
      </c>
      <c r="JG100" s="431">
        <f t="shared" ref="JG100:JG107" si="2753">JF100/JF$97</f>
        <v>0.43951000000000001</v>
      </c>
      <c r="JH100" s="432">
        <f t="shared" ref="JH100:JH107" si="2754">JH$97*JG100</f>
        <v>1441.59</v>
      </c>
      <c r="JI100" s="138">
        <f t="shared" ref="JI100:JI107" si="2755">IF(JF100&gt;0,JH100/JF100,0)</f>
        <v>2.3478664500000002</v>
      </c>
      <c r="JJ100" s="433">
        <f t="shared" ref="JJ100" si="2756">JJ$97</f>
        <v>51.47</v>
      </c>
      <c r="JK100" s="139">
        <f t="shared" ref="JK100:JK107" si="2757">JI100*JJ100</f>
        <v>120.84469</v>
      </c>
      <c r="JL100" s="111">
        <f t="shared" ref="JL100:JL107" si="2758">JK100*JF100</f>
        <v>74198.64</v>
      </c>
      <c r="JM100" s="111"/>
      <c r="JN100" s="140"/>
      <c r="JO100" s="141">
        <f t="shared" ref="JO100:JO107" si="2759">JK100/$LI100</f>
        <v>1.06254</v>
      </c>
      <c r="JP100" s="323">
        <f t="shared" si="2724"/>
        <v>563</v>
      </c>
      <c r="JQ100" s="431">
        <f t="shared" ref="JQ100:JQ107" si="2760">JP100/JP$97</f>
        <v>0.44683</v>
      </c>
      <c r="JR100" s="432">
        <f t="shared" ref="JR100:JR107" si="2761">JR$97*JQ100</f>
        <v>1117.08</v>
      </c>
      <c r="JS100" s="138">
        <f t="shared" ref="JS100:JS107" si="2762">IF(JP100&gt;0,JR100/JP100,0)</f>
        <v>1.9841563099999999</v>
      </c>
      <c r="JT100" s="433">
        <f t="shared" ref="JT100:KX107" si="2763">JT$97</f>
        <v>51.47</v>
      </c>
      <c r="JU100" s="139">
        <f t="shared" ref="JU100:JU107" si="2764">JS100*JT100</f>
        <v>102.12452999999999</v>
      </c>
      <c r="JV100" s="111">
        <f t="shared" ref="JV100:JV107" si="2765">JU100*JP100</f>
        <v>57496.11</v>
      </c>
      <c r="JW100" s="111"/>
      <c r="JX100" s="140"/>
      <c r="JY100" s="141">
        <f t="shared" ref="JY100:JY107" si="2766">JU100/$LI100</f>
        <v>0.89793999999999996</v>
      </c>
      <c r="JZ100" s="323">
        <f t="shared" si="2724"/>
        <v>466</v>
      </c>
      <c r="KA100" s="431">
        <f t="shared" ref="KA100:KA107" si="2767">JZ100/JZ$97</f>
        <v>0.41643999999999998</v>
      </c>
      <c r="KB100" s="432">
        <f t="shared" ref="KB100:KB107" si="2768">KB$97*KA100</f>
        <v>1143.96</v>
      </c>
      <c r="KC100" s="138">
        <f t="shared" ref="KC100:KC107" si="2769">IF(JZ100&gt;0,KB100/JZ100,0)</f>
        <v>2.4548497899999999</v>
      </c>
      <c r="KD100" s="433">
        <f t="shared" ref="KD100" si="2770">KD$97</f>
        <v>51.47</v>
      </c>
      <c r="KE100" s="139">
        <f t="shared" ref="KE100:KE107" si="2771">KC100*KD100</f>
        <v>126.35111999999999</v>
      </c>
      <c r="KF100" s="111">
        <f t="shared" ref="KF100:KF107" si="2772">KE100*JZ100</f>
        <v>58879.62</v>
      </c>
      <c r="KG100" s="111"/>
      <c r="KH100" s="140"/>
      <c r="KI100" s="141">
        <f t="shared" ref="KI100:KI107" si="2773">KE100/$LI100</f>
        <v>1.1109599999999999</v>
      </c>
      <c r="KJ100" s="323">
        <f t="shared" ref="KJ100:KT107" si="2774">KJ13</f>
        <v>589</v>
      </c>
      <c r="KK100" s="431">
        <f t="shared" ref="KK100:KK107" si="2775">KJ100/KJ$97</f>
        <v>0.46340999999999999</v>
      </c>
      <c r="KL100" s="432">
        <f t="shared" ref="KL100:KL107" si="2776">KL$97*KK100</f>
        <v>1204.8699999999999</v>
      </c>
      <c r="KM100" s="138">
        <f t="shared" ref="KM100:KM107" si="2777">IF(KJ100&gt;0,KL100/KJ100,0)</f>
        <v>2.0456196900000001</v>
      </c>
      <c r="KN100" s="433">
        <f t="shared" ref="KN100" si="2778">KN$97</f>
        <v>51.47</v>
      </c>
      <c r="KO100" s="139">
        <f t="shared" ref="KO100:KO107" si="2779">KM100*KN100</f>
        <v>105.28805</v>
      </c>
      <c r="KP100" s="111">
        <f t="shared" ref="KP100:KP107" si="2780">KO100*KJ100</f>
        <v>62014.66</v>
      </c>
      <c r="KQ100" s="111"/>
      <c r="KR100" s="140"/>
      <c r="KS100" s="141">
        <f t="shared" ref="KS100:KS107" si="2781">KO100/$LI100</f>
        <v>0.92576000000000003</v>
      </c>
      <c r="KT100" s="323">
        <f t="shared" si="2774"/>
        <v>0</v>
      </c>
      <c r="KU100" s="431" t="e">
        <f t="shared" ref="KU100:KU107" si="2782">KT100/KT$97</f>
        <v>#DIV/0!</v>
      </c>
      <c r="KV100" s="432" t="e">
        <f t="shared" ref="KV100:KV107" si="2783">KV$97*KU100</f>
        <v>#DIV/0!</v>
      </c>
      <c r="KW100" s="138">
        <f t="shared" ref="KW100:KW107" si="2784">IF(KT100&gt;0,KV100/KT100,0)</f>
        <v>0</v>
      </c>
      <c r="KX100" s="433">
        <f t="shared" ref="KX100" si="2785">KX$97</f>
        <v>0</v>
      </c>
      <c r="KY100" s="139">
        <f t="shared" ref="KY100:KY107" si="2786">KW100*KX100</f>
        <v>0</v>
      </c>
      <c r="KZ100" s="111">
        <f t="shared" ref="KZ100:KZ107" si="2787">KY100*KT100</f>
        <v>0</v>
      </c>
      <c r="LA100" s="111"/>
      <c r="LB100" s="140"/>
      <c r="LC100" s="141">
        <f t="shared" ref="LC100:LC107" si="2788">KY100/$LI100</f>
        <v>0</v>
      </c>
      <c r="LD100" s="322">
        <f t="shared" ref="LD100:LD125" si="2789">F100+P100+Z100+AJ100+AT100+BD100+BN100+BX100+CH100+CR100+DB100+DL100+DV100+EF100+EP100+EZ100+FJ100+FT100+GD100+GN100+GX100+HH100+HR100+IB100+IL100+IV100+JF100+JP100+JZ100+KJ100+KT100</f>
        <v>11066</v>
      </c>
      <c r="LE100" s="431">
        <f t="shared" ref="LE100:LE125" si="2790">LD100/LD$97</f>
        <v>0.41699000000000003</v>
      </c>
      <c r="LF100" s="432">
        <f t="shared" ref="LF100:LF125" si="2791">LF$97*LE100</f>
        <v>24499.83</v>
      </c>
      <c r="LG100" s="138">
        <f t="shared" ref="LG100:LG125" si="2792">IF(LD100&gt;0,LF100/LD100,0)</f>
        <v>2.2139734299999998</v>
      </c>
      <c r="LH100" s="433">
        <f t="shared" ref="LH100:LH125" si="2793">LH$97</f>
        <v>51.37</v>
      </c>
      <c r="LI100" s="139">
        <f t="shared" ref="LI100:LI125" si="2794">LG100*LH100</f>
        <v>113.73182</v>
      </c>
      <c r="LJ100" s="111">
        <f t="shared" ref="LJ100:LJ125" si="2795">LI100*LD100</f>
        <v>1258556.32</v>
      </c>
      <c r="LK100" s="111"/>
      <c r="LL100" s="140"/>
    </row>
    <row r="101" spans="1:324" ht="24.75" customHeight="1">
      <c r="A101" s="612"/>
      <c r="B101" s="93" t="s">
        <v>715</v>
      </c>
      <c r="C101" s="12" t="s">
        <v>840</v>
      </c>
      <c r="D101" s="12" t="s">
        <v>422</v>
      </c>
      <c r="E101" s="4" t="s">
        <v>32</v>
      </c>
      <c r="F101" s="323">
        <f t="shared" si="2569"/>
        <v>0</v>
      </c>
      <c r="G101" s="431">
        <f t="shared" ref="G101:G125" si="2796">F101/F$97</f>
        <v>0</v>
      </c>
      <c r="H101" s="432">
        <f t="shared" ref="H101:H125" si="2797">H$97*G101</f>
        <v>0</v>
      </c>
      <c r="I101" s="138">
        <f t="shared" si="2570"/>
        <v>0</v>
      </c>
      <c r="J101" s="433">
        <f t="shared" ref="J101:J125" si="2798">J$97</f>
        <v>53.01</v>
      </c>
      <c r="K101" s="139">
        <f t="shared" si="2571"/>
        <v>0</v>
      </c>
      <c r="L101" s="111">
        <f t="shared" si="2572"/>
        <v>0</v>
      </c>
      <c r="M101" s="111"/>
      <c r="N101" s="140"/>
      <c r="O101" s="141" t="e">
        <f t="shared" si="2573"/>
        <v>#DIV/0!</v>
      </c>
      <c r="P101" s="323">
        <f t="shared" si="2574"/>
        <v>0</v>
      </c>
      <c r="Q101" s="431">
        <f t="shared" si="2575"/>
        <v>0</v>
      </c>
      <c r="R101" s="432">
        <f t="shared" si="2576"/>
        <v>0</v>
      </c>
      <c r="S101" s="138">
        <f t="shared" si="2577"/>
        <v>0</v>
      </c>
      <c r="T101" s="433">
        <f t="shared" si="2578"/>
        <v>51.47</v>
      </c>
      <c r="U101" s="139">
        <f t="shared" si="2579"/>
        <v>0</v>
      </c>
      <c r="V101" s="111">
        <f t="shared" si="2580"/>
        <v>0</v>
      </c>
      <c r="W101" s="111"/>
      <c r="X101" s="140"/>
      <c r="Y101" s="141" t="e">
        <f t="shared" si="2581"/>
        <v>#DIV/0!</v>
      </c>
      <c r="Z101" s="323">
        <f t="shared" si="2574"/>
        <v>0</v>
      </c>
      <c r="AA101" s="431">
        <f t="shared" si="2582"/>
        <v>0</v>
      </c>
      <c r="AB101" s="432">
        <f t="shared" si="2583"/>
        <v>0</v>
      </c>
      <c r="AC101" s="138">
        <f t="shared" si="2584"/>
        <v>0</v>
      </c>
      <c r="AD101" s="433">
        <f t="shared" si="2578"/>
        <v>51.47</v>
      </c>
      <c r="AE101" s="139">
        <f t="shared" si="2586"/>
        <v>0</v>
      </c>
      <c r="AF101" s="111">
        <f t="shared" si="2587"/>
        <v>0</v>
      </c>
      <c r="AG101" s="111"/>
      <c r="AH101" s="140"/>
      <c r="AI101" s="141" t="e">
        <f t="shared" si="2588"/>
        <v>#DIV/0!</v>
      </c>
      <c r="AJ101" s="323">
        <f t="shared" si="2574"/>
        <v>0</v>
      </c>
      <c r="AK101" s="431">
        <f t="shared" si="2589"/>
        <v>0</v>
      </c>
      <c r="AL101" s="432">
        <f t="shared" si="2590"/>
        <v>0</v>
      </c>
      <c r="AM101" s="138">
        <f t="shared" si="2591"/>
        <v>0</v>
      </c>
      <c r="AN101" s="433">
        <f t="shared" si="2578"/>
        <v>51.47</v>
      </c>
      <c r="AO101" s="139">
        <f t="shared" si="2593"/>
        <v>0</v>
      </c>
      <c r="AP101" s="111">
        <f t="shared" si="2594"/>
        <v>0</v>
      </c>
      <c r="AQ101" s="111"/>
      <c r="AR101" s="140"/>
      <c r="AS101" s="141" t="e">
        <f t="shared" si="2595"/>
        <v>#DIV/0!</v>
      </c>
      <c r="AT101" s="323">
        <f t="shared" si="2574"/>
        <v>0</v>
      </c>
      <c r="AU101" s="431">
        <f t="shared" si="2596"/>
        <v>0</v>
      </c>
      <c r="AV101" s="432">
        <f t="shared" si="2597"/>
        <v>0</v>
      </c>
      <c r="AW101" s="138">
        <f t="shared" si="2598"/>
        <v>0</v>
      </c>
      <c r="AX101" s="433">
        <f t="shared" si="2578"/>
        <v>51.47</v>
      </c>
      <c r="AY101" s="139">
        <f t="shared" si="2600"/>
        <v>0</v>
      </c>
      <c r="AZ101" s="111">
        <f t="shared" si="2601"/>
        <v>0</v>
      </c>
      <c r="BA101" s="111"/>
      <c r="BB101" s="140"/>
      <c r="BC101" s="141" t="e">
        <f t="shared" si="2602"/>
        <v>#DIV/0!</v>
      </c>
      <c r="BD101" s="323">
        <f t="shared" si="2574"/>
        <v>0</v>
      </c>
      <c r="BE101" s="431">
        <f t="shared" si="2603"/>
        <v>0</v>
      </c>
      <c r="BF101" s="432">
        <f t="shared" si="2604"/>
        <v>0</v>
      </c>
      <c r="BG101" s="138">
        <f t="shared" si="2605"/>
        <v>0</v>
      </c>
      <c r="BH101" s="433">
        <f t="shared" si="2578"/>
        <v>51.47</v>
      </c>
      <c r="BI101" s="139">
        <f t="shared" si="2607"/>
        <v>0</v>
      </c>
      <c r="BJ101" s="111">
        <f t="shared" si="2608"/>
        <v>0</v>
      </c>
      <c r="BK101" s="111"/>
      <c r="BL101" s="140"/>
      <c r="BM101" s="141" t="e">
        <f t="shared" si="2609"/>
        <v>#DIV/0!</v>
      </c>
      <c r="BN101" s="323">
        <f t="shared" si="2574"/>
        <v>0</v>
      </c>
      <c r="BO101" s="431">
        <f t="shared" si="2610"/>
        <v>0</v>
      </c>
      <c r="BP101" s="432">
        <f t="shared" si="2611"/>
        <v>0</v>
      </c>
      <c r="BQ101" s="138">
        <f t="shared" si="2612"/>
        <v>0</v>
      </c>
      <c r="BR101" s="433">
        <f t="shared" si="2578"/>
        <v>51.47</v>
      </c>
      <c r="BS101" s="139">
        <f t="shared" si="2614"/>
        <v>0</v>
      </c>
      <c r="BT101" s="111">
        <f t="shared" si="2615"/>
        <v>0</v>
      </c>
      <c r="BU101" s="111"/>
      <c r="BV101" s="140"/>
      <c r="BW101" s="141" t="e">
        <f t="shared" si="2616"/>
        <v>#DIV/0!</v>
      </c>
      <c r="BX101" s="323">
        <f t="shared" si="2574"/>
        <v>0</v>
      </c>
      <c r="BY101" s="431">
        <f t="shared" si="2617"/>
        <v>0</v>
      </c>
      <c r="BZ101" s="432">
        <f t="shared" si="2618"/>
        <v>0</v>
      </c>
      <c r="CA101" s="138">
        <f t="shared" si="2619"/>
        <v>0</v>
      </c>
      <c r="CB101" s="433">
        <f t="shared" si="2578"/>
        <v>51.47</v>
      </c>
      <c r="CC101" s="139">
        <f t="shared" si="2621"/>
        <v>0</v>
      </c>
      <c r="CD101" s="111">
        <f t="shared" si="2622"/>
        <v>0</v>
      </c>
      <c r="CE101" s="111"/>
      <c r="CF101" s="140"/>
      <c r="CG101" s="141" t="e">
        <f t="shared" si="2623"/>
        <v>#DIV/0!</v>
      </c>
      <c r="CH101" s="323">
        <f t="shared" si="2624"/>
        <v>0</v>
      </c>
      <c r="CI101" s="431">
        <f t="shared" si="2625"/>
        <v>0</v>
      </c>
      <c r="CJ101" s="432">
        <f t="shared" si="2626"/>
        <v>0</v>
      </c>
      <c r="CK101" s="138">
        <f t="shared" si="2627"/>
        <v>0</v>
      </c>
      <c r="CL101" s="433">
        <f t="shared" si="2628"/>
        <v>51.47</v>
      </c>
      <c r="CM101" s="139">
        <f t="shared" si="2629"/>
        <v>0</v>
      </c>
      <c r="CN101" s="111">
        <f t="shared" si="2630"/>
        <v>0</v>
      </c>
      <c r="CO101" s="111"/>
      <c r="CP101" s="140"/>
      <c r="CQ101" s="141" t="e">
        <f t="shared" si="2631"/>
        <v>#DIV/0!</v>
      </c>
      <c r="CR101" s="323">
        <f t="shared" si="2624"/>
        <v>0</v>
      </c>
      <c r="CS101" s="431">
        <f t="shared" si="2632"/>
        <v>0</v>
      </c>
      <c r="CT101" s="432">
        <f t="shared" si="2633"/>
        <v>0</v>
      </c>
      <c r="CU101" s="138">
        <f t="shared" si="2634"/>
        <v>0</v>
      </c>
      <c r="CV101" s="433">
        <f t="shared" si="2628"/>
        <v>51.47</v>
      </c>
      <c r="CW101" s="139">
        <f t="shared" si="2636"/>
        <v>0</v>
      </c>
      <c r="CX101" s="111">
        <f t="shared" si="2637"/>
        <v>0</v>
      </c>
      <c r="CY101" s="111"/>
      <c r="CZ101" s="140"/>
      <c r="DA101" s="141" t="e">
        <f t="shared" si="2638"/>
        <v>#DIV/0!</v>
      </c>
      <c r="DB101" s="323">
        <f t="shared" si="2624"/>
        <v>0</v>
      </c>
      <c r="DC101" s="431">
        <f t="shared" si="2639"/>
        <v>0</v>
      </c>
      <c r="DD101" s="432">
        <f t="shared" si="2640"/>
        <v>0</v>
      </c>
      <c r="DE101" s="138">
        <f t="shared" si="2641"/>
        <v>0</v>
      </c>
      <c r="DF101" s="433">
        <f t="shared" si="2628"/>
        <v>51.47</v>
      </c>
      <c r="DG101" s="139">
        <f t="shared" si="2643"/>
        <v>0</v>
      </c>
      <c r="DH101" s="111">
        <f t="shared" si="2644"/>
        <v>0</v>
      </c>
      <c r="DI101" s="111"/>
      <c r="DJ101" s="140"/>
      <c r="DK101" s="141" t="e">
        <f t="shared" si="2645"/>
        <v>#DIV/0!</v>
      </c>
      <c r="DL101" s="323">
        <f t="shared" si="2624"/>
        <v>0</v>
      </c>
      <c r="DM101" s="431">
        <f t="shared" si="2646"/>
        <v>0</v>
      </c>
      <c r="DN101" s="432">
        <f t="shared" si="2647"/>
        <v>0</v>
      </c>
      <c r="DO101" s="138">
        <f t="shared" si="2648"/>
        <v>0</v>
      </c>
      <c r="DP101" s="433">
        <f t="shared" si="2628"/>
        <v>51.47</v>
      </c>
      <c r="DQ101" s="139">
        <f t="shared" si="2650"/>
        <v>0</v>
      </c>
      <c r="DR101" s="111">
        <f t="shared" si="2651"/>
        <v>0</v>
      </c>
      <c r="DS101" s="111"/>
      <c r="DT101" s="140"/>
      <c r="DU101" s="141" t="e">
        <f t="shared" si="2652"/>
        <v>#DIV/0!</v>
      </c>
      <c r="DV101" s="323">
        <f t="shared" si="2624"/>
        <v>0</v>
      </c>
      <c r="DW101" s="431">
        <f t="shared" si="2653"/>
        <v>0</v>
      </c>
      <c r="DX101" s="432">
        <f t="shared" si="2654"/>
        <v>0</v>
      </c>
      <c r="DY101" s="138">
        <f t="shared" si="2655"/>
        <v>0</v>
      </c>
      <c r="DZ101" s="433">
        <f t="shared" si="2628"/>
        <v>51.47</v>
      </c>
      <c r="EA101" s="139">
        <f t="shared" si="2657"/>
        <v>0</v>
      </c>
      <c r="EB101" s="111">
        <f t="shared" si="2658"/>
        <v>0</v>
      </c>
      <c r="EC101" s="111"/>
      <c r="ED101" s="140"/>
      <c r="EE101" s="141" t="e">
        <f t="shared" si="2659"/>
        <v>#DIV/0!</v>
      </c>
      <c r="EF101" s="323">
        <f t="shared" si="2624"/>
        <v>0</v>
      </c>
      <c r="EG101" s="431">
        <f t="shared" si="2660"/>
        <v>0</v>
      </c>
      <c r="EH101" s="432">
        <f t="shared" si="2661"/>
        <v>0</v>
      </c>
      <c r="EI101" s="138">
        <f t="shared" si="2662"/>
        <v>0</v>
      </c>
      <c r="EJ101" s="433">
        <f t="shared" si="2628"/>
        <v>51.47</v>
      </c>
      <c r="EK101" s="139">
        <f t="shared" si="2664"/>
        <v>0</v>
      </c>
      <c r="EL101" s="111">
        <f t="shared" si="2665"/>
        <v>0</v>
      </c>
      <c r="EM101" s="111"/>
      <c r="EN101" s="140"/>
      <c r="EO101" s="141" t="e">
        <f t="shared" si="2666"/>
        <v>#DIV/0!</v>
      </c>
      <c r="EP101" s="323">
        <f t="shared" si="2624"/>
        <v>0</v>
      </c>
      <c r="EQ101" s="431">
        <f t="shared" si="2667"/>
        <v>0</v>
      </c>
      <c r="ER101" s="432">
        <f t="shared" si="2668"/>
        <v>0</v>
      </c>
      <c r="ES101" s="138">
        <f t="shared" si="2669"/>
        <v>0</v>
      </c>
      <c r="ET101" s="433">
        <f t="shared" si="2628"/>
        <v>51.47</v>
      </c>
      <c r="EU101" s="139">
        <f t="shared" si="2671"/>
        <v>0</v>
      </c>
      <c r="EV101" s="111">
        <f t="shared" si="2672"/>
        <v>0</v>
      </c>
      <c r="EW101" s="111"/>
      <c r="EX101" s="140"/>
      <c r="EY101" s="141" t="e">
        <f t="shared" si="2673"/>
        <v>#DIV/0!</v>
      </c>
      <c r="EZ101" s="323">
        <f t="shared" si="2674"/>
        <v>0</v>
      </c>
      <c r="FA101" s="431">
        <f t="shared" si="2675"/>
        <v>0</v>
      </c>
      <c r="FB101" s="432">
        <f t="shared" si="2676"/>
        <v>0</v>
      </c>
      <c r="FC101" s="138">
        <f t="shared" si="2677"/>
        <v>0</v>
      </c>
      <c r="FD101" s="433">
        <f t="shared" si="2678"/>
        <v>46.36</v>
      </c>
      <c r="FE101" s="139">
        <f t="shared" si="2679"/>
        <v>0</v>
      </c>
      <c r="FF101" s="111">
        <f t="shared" si="2680"/>
        <v>0</v>
      </c>
      <c r="FG101" s="111"/>
      <c r="FH101" s="140"/>
      <c r="FI101" s="141" t="e">
        <f t="shared" si="2681"/>
        <v>#DIV/0!</v>
      </c>
      <c r="FJ101" s="323">
        <f t="shared" si="2674"/>
        <v>0</v>
      </c>
      <c r="FK101" s="431">
        <f t="shared" si="2682"/>
        <v>0</v>
      </c>
      <c r="FL101" s="432">
        <f t="shared" si="2683"/>
        <v>0</v>
      </c>
      <c r="FM101" s="138">
        <f t="shared" si="2684"/>
        <v>0</v>
      </c>
      <c r="FN101" s="433">
        <f t="shared" si="2678"/>
        <v>51.47</v>
      </c>
      <c r="FO101" s="139">
        <f t="shared" si="2686"/>
        <v>0</v>
      </c>
      <c r="FP101" s="111">
        <f t="shared" si="2687"/>
        <v>0</v>
      </c>
      <c r="FQ101" s="111"/>
      <c r="FR101" s="140"/>
      <c r="FS101" s="141" t="e">
        <f t="shared" si="2688"/>
        <v>#DIV/0!</v>
      </c>
      <c r="FT101" s="323">
        <f t="shared" si="2674"/>
        <v>0</v>
      </c>
      <c r="FU101" s="431">
        <f t="shared" si="2689"/>
        <v>0</v>
      </c>
      <c r="FV101" s="432">
        <f t="shared" si="2690"/>
        <v>0</v>
      </c>
      <c r="FW101" s="138">
        <f t="shared" si="2691"/>
        <v>0</v>
      </c>
      <c r="FX101" s="433">
        <f t="shared" si="2678"/>
        <v>51.47</v>
      </c>
      <c r="FY101" s="139">
        <f t="shared" si="2693"/>
        <v>0</v>
      </c>
      <c r="FZ101" s="111">
        <f t="shared" si="2694"/>
        <v>0</v>
      </c>
      <c r="GA101" s="111"/>
      <c r="GB101" s="140"/>
      <c r="GC101" s="141" t="e">
        <f t="shared" si="2695"/>
        <v>#DIV/0!</v>
      </c>
      <c r="GD101" s="323">
        <f t="shared" si="2674"/>
        <v>0</v>
      </c>
      <c r="GE101" s="431">
        <f t="shared" si="2696"/>
        <v>0</v>
      </c>
      <c r="GF101" s="432">
        <f t="shared" si="2697"/>
        <v>0</v>
      </c>
      <c r="GG101" s="138">
        <f t="shared" si="2698"/>
        <v>0</v>
      </c>
      <c r="GH101" s="433">
        <f t="shared" si="2678"/>
        <v>51.47</v>
      </c>
      <c r="GI101" s="139">
        <f t="shared" si="2700"/>
        <v>0</v>
      </c>
      <c r="GJ101" s="111">
        <f t="shared" si="2701"/>
        <v>0</v>
      </c>
      <c r="GK101" s="111"/>
      <c r="GL101" s="140"/>
      <c r="GM101" s="141" t="e">
        <f t="shared" si="2702"/>
        <v>#DIV/0!</v>
      </c>
      <c r="GN101" s="323">
        <f t="shared" si="2674"/>
        <v>0</v>
      </c>
      <c r="GO101" s="431">
        <f t="shared" si="2703"/>
        <v>0</v>
      </c>
      <c r="GP101" s="432">
        <f t="shared" si="2704"/>
        <v>0</v>
      </c>
      <c r="GQ101" s="138">
        <f t="shared" si="2705"/>
        <v>0</v>
      </c>
      <c r="GR101" s="433">
        <f t="shared" si="2706"/>
        <v>51.47</v>
      </c>
      <c r="GS101" s="139">
        <f t="shared" si="2707"/>
        <v>0</v>
      </c>
      <c r="GT101" s="111">
        <f t="shared" si="2708"/>
        <v>0</v>
      </c>
      <c r="GU101" s="111"/>
      <c r="GV101" s="140"/>
      <c r="GW101" s="141" t="e">
        <f t="shared" si="2709"/>
        <v>#DIV/0!</v>
      </c>
      <c r="GX101" s="323">
        <f t="shared" si="2674"/>
        <v>0</v>
      </c>
      <c r="GY101" s="431">
        <f t="shared" si="2710"/>
        <v>0</v>
      </c>
      <c r="GZ101" s="432">
        <f t="shared" si="2711"/>
        <v>0</v>
      </c>
      <c r="HA101" s="138">
        <f t="shared" si="2712"/>
        <v>0</v>
      </c>
      <c r="HB101" s="433">
        <f t="shared" si="2706"/>
        <v>51.47</v>
      </c>
      <c r="HC101" s="139">
        <f t="shared" si="2714"/>
        <v>0</v>
      </c>
      <c r="HD101" s="111">
        <f t="shared" si="2715"/>
        <v>0</v>
      </c>
      <c r="HE101" s="111"/>
      <c r="HF101" s="140"/>
      <c r="HG101" s="141" t="e">
        <f t="shared" si="2716"/>
        <v>#DIV/0!</v>
      </c>
      <c r="HH101" s="323">
        <f t="shared" si="2674"/>
        <v>0</v>
      </c>
      <c r="HI101" s="431">
        <f t="shared" si="2717"/>
        <v>0</v>
      </c>
      <c r="HJ101" s="432">
        <f t="shared" si="2718"/>
        <v>0</v>
      </c>
      <c r="HK101" s="138">
        <f t="shared" si="2719"/>
        <v>0</v>
      </c>
      <c r="HL101" s="433">
        <f t="shared" si="2706"/>
        <v>51.47</v>
      </c>
      <c r="HM101" s="139">
        <f t="shared" si="2721"/>
        <v>0</v>
      </c>
      <c r="HN101" s="111">
        <f t="shared" si="2722"/>
        <v>0</v>
      </c>
      <c r="HO101" s="111"/>
      <c r="HP101" s="140"/>
      <c r="HQ101" s="141" t="e">
        <f t="shared" si="2723"/>
        <v>#DIV/0!</v>
      </c>
      <c r="HR101" s="323">
        <f t="shared" si="2724"/>
        <v>0</v>
      </c>
      <c r="HS101" s="431">
        <f t="shared" si="2725"/>
        <v>0</v>
      </c>
      <c r="HT101" s="432">
        <f t="shared" si="2726"/>
        <v>0</v>
      </c>
      <c r="HU101" s="138">
        <f t="shared" si="2727"/>
        <v>0</v>
      </c>
      <c r="HV101" s="433">
        <f t="shared" si="2706"/>
        <v>51.47</v>
      </c>
      <c r="HW101" s="139">
        <f t="shared" si="2729"/>
        <v>0</v>
      </c>
      <c r="HX101" s="111">
        <f t="shared" si="2730"/>
        <v>0</v>
      </c>
      <c r="HY101" s="111"/>
      <c r="HZ101" s="140"/>
      <c r="IA101" s="141" t="e">
        <f t="shared" si="2731"/>
        <v>#DIV/0!</v>
      </c>
      <c r="IB101" s="323">
        <f t="shared" si="2724"/>
        <v>0</v>
      </c>
      <c r="IC101" s="431">
        <f t="shared" si="2732"/>
        <v>0</v>
      </c>
      <c r="ID101" s="432">
        <f t="shared" si="2733"/>
        <v>0</v>
      </c>
      <c r="IE101" s="138">
        <f t="shared" si="2734"/>
        <v>0</v>
      </c>
      <c r="IF101" s="433">
        <f t="shared" si="2735"/>
        <v>51.47</v>
      </c>
      <c r="IG101" s="139">
        <f t="shared" si="2736"/>
        <v>0</v>
      </c>
      <c r="IH101" s="111">
        <f t="shared" si="2737"/>
        <v>0</v>
      </c>
      <c r="II101" s="111"/>
      <c r="IJ101" s="140"/>
      <c r="IK101" s="141" t="e">
        <f t="shared" si="2738"/>
        <v>#DIV/0!</v>
      </c>
      <c r="IL101" s="323">
        <f t="shared" si="2724"/>
        <v>0</v>
      </c>
      <c r="IM101" s="431">
        <f t="shared" si="2739"/>
        <v>0</v>
      </c>
      <c r="IN101" s="432">
        <f t="shared" si="2740"/>
        <v>0</v>
      </c>
      <c r="IO101" s="138">
        <f t="shared" si="2741"/>
        <v>0</v>
      </c>
      <c r="IP101" s="433">
        <f t="shared" si="2735"/>
        <v>51.47</v>
      </c>
      <c r="IQ101" s="139">
        <f t="shared" si="2743"/>
        <v>0</v>
      </c>
      <c r="IR101" s="111">
        <f t="shared" si="2744"/>
        <v>0</v>
      </c>
      <c r="IS101" s="111"/>
      <c r="IT101" s="140"/>
      <c r="IU101" s="141" t="e">
        <f t="shared" si="2745"/>
        <v>#DIV/0!</v>
      </c>
      <c r="IV101" s="323">
        <f t="shared" si="2724"/>
        <v>0</v>
      </c>
      <c r="IW101" s="431">
        <f t="shared" si="2746"/>
        <v>0</v>
      </c>
      <c r="IX101" s="432">
        <f t="shared" si="2747"/>
        <v>0</v>
      </c>
      <c r="IY101" s="138">
        <f t="shared" si="2748"/>
        <v>0</v>
      </c>
      <c r="IZ101" s="433">
        <f t="shared" si="2735"/>
        <v>51.47</v>
      </c>
      <c r="JA101" s="139">
        <f t="shared" si="2750"/>
        <v>0</v>
      </c>
      <c r="JB101" s="111">
        <f t="shared" si="2751"/>
        <v>0</v>
      </c>
      <c r="JC101" s="111"/>
      <c r="JD101" s="140"/>
      <c r="JE101" s="141" t="e">
        <f t="shared" si="2752"/>
        <v>#DIV/0!</v>
      </c>
      <c r="JF101" s="323">
        <f t="shared" si="2724"/>
        <v>0</v>
      </c>
      <c r="JG101" s="431">
        <f t="shared" si="2753"/>
        <v>0</v>
      </c>
      <c r="JH101" s="432">
        <f t="shared" si="2754"/>
        <v>0</v>
      </c>
      <c r="JI101" s="138">
        <f t="shared" si="2755"/>
        <v>0</v>
      </c>
      <c r="JJ101" s="433">
        <f t="shared" si="2735"/>
        <v>51.47</v>
      </c>
      <c r="JK101" s="139">
        <f t="shared" si="2757"/>
        <v>0</v>
      </c>
      <c r="JL101" s="111">
        <f t="shared" si="2758"/>
        <v>0</v>
      </c>
      <c r="JM101" s="111"/>
      <c r="JN101" s="140"/>
      <c r="JO101" s="141" t="e">
        <f t="shared" si="2759"/>
        <v>#DIV/0!</v>
      </c>
      <c r="JP101" s="323">
        <f t="shared" si="2724"/>
        <v>0</v>
      </c>
      <c r="JQ101" s="431">
        <f t="shared" si="2760"/>
        <v>0</v>
      </c>
      <c r="JR101" s="432">
        <f t="shared" si="2761"/>
        <v>0</v>
      </c>
      <c r="JS101" s="138">
        <f t="shared" si="2762"/>
        <v>0</v>
      </c>
      <c r="JT101" s="433">
        <f t="shared" si="2763"/>
        <v>51.47</v>
      </c>
      <c r="JU101" s="139">
        <f t="shared" si="2764"/>
        <v>0</v>
      </c>
      <c r="JV101" s="111">
        <f t="shared" si="2765"/>
        <v>0</v>
      </c>
      <c r="JW101" s="111"/>
      <c r="JX101" s="140"/>
      <c r="JY101" s="141" t="e">
        <f t="shared" si="2766"/>
        <v>#DIV/0!</v>
      </c>
      <c r="JZ101" s="323">
        <f t="shared" si="2724"/>
        <v>0</v>
      </c>
      <c r="KA101" s="431">
        <f t="shared" si="2767"/>
        <v>0</v>
      </c>
      <c r="KB101" s="432">
        <f t="shared" si="2768"/>
        <v>0</v>
      </c>
      <c r="KC101" s="138">
        <f t="shared" si="2769"/>
        <v>0</v>
      </c>
      <c r="KD101" s="433">
        <f t="shared" si="2763"/>
        <v>51.47</v>
      </c>
      <c r="KE101" s="139">
        <f t="shared" si="2771"/>
        <v>0</v>
      </c>
      <c r="KF101" s="111">
        <f t="shared" si="2772"/>
        <v>0</v>
      </c>
      <c r="KG101" s="111"/>
      <c r="KH101" s="140"/>
      <c r="KI101" s="141" t="e">
        <f t="shared" si="2773"/>
        <v>#DIV/0!</v>
      </c>
      <c r="KJ101" s="323">
        <f t="shared" si="2774"/>
        <v>0</v>
      </c>
      <c r="KK101" s="431">
        <f t="shared" si="2775"/>
        <v>0</v>
      </c>
      <c r="KL101" s="432">
        <f t="shared" si="2776"/>
        <v>0</v>
      </c>
      <c r="KM101" s="138">
        <f t="shared" si="2777"/>
        <v>0</v>
      </c>
      <c r="KN101" s="433">
        <f t="shared" si="2763"/>
        <v>51.47</v>
      </c>
      <c r="KO101" s="139">
        <f t="shared" si="2779"/>
        <v>0</v>
      </c>
      <c r="KP101" s="111">
        <f t="shared" si="2780"/>
        <v>0</v>
      </c>
      <c r="KQ101" s="111"/>
      <c r="KR101" s="140"/>
      <c r="KS101" s="141" t="e">
        <f t="shared" si="2781"/>
        <v>#DIV/0!</v>
      </c>
      <c r="KT101" s="323">
        <f t="shared" si="2774"/>
        <v>0</v>
      </c>
      <c r="KU101" s="431" t="e">
        <f t="shared" si="2782"/>
        <v>#DIV/0!</v>
      </c>
      <c r="KV101" s="432" t="e">
        <f t="shared" si="2783"/>
        <v>#DIV/0!</v>
      </c>
      <c r="KW101" s="138">
        <f t="shared" si="2784"/>
        <v>0</v>
      </c>
      <c r="KX101" s="433">
        <f t="shared" si="2763"/>
        <v>0</v>
      </c>
      <c r="KY101" s="139">
        <f t="shared" si="2786"/>
        <v>0</v>
      </c>
      <c r="KZ101" s="111">
        <f t="shared" si="2787"/>
        <v>0</v>
      </c>
      <c r="LA101" s="111"/>
      <c r="LB101" s="140"/>
      <c r="LC101" s="141" t="e">
        <f t="shared" si="2788"/>
        <v>#DIV/0!</v>
      </c>
      <c r="LD101" s="322">
        <f t="shared" si="2789"/>
        <v>0</v>
      </c>
      <c r="LE101" s="431">
        <f t="shared" si="2790"/>
        <v>0</v>
      </c>
      <c r="LF101" s="432">
        <f t="shared" si="2791"/>
        <v>0</v>
      </c>
      <c r="LG101" s="138">
        <f t="shared" si="2792"/>
        <v>0</v>
      </c>
      <c r="LH101" s="433">
        <f t="shared" si="2793"/>
        <v>51.37</v>
      </c>
      <c r="LI101" s="139">
        <f t="shared" si="2794"/>
        <v>0</v>
      </c>
      <c r="LJ101" s="111">
        <f t="shared" si="2795"/>
        <v>0</v>
      </c>
      <c r="LK101" s="111"/>
      <c r="LL101" s="140"/>
    </row>
    <row r="102" spans="1:324" ht="27.75" customHeight="1">
      <c r="A102" s="612"/>
      <c r="B102" s="12" t="s">
        <v>730</v>
      </c>
      <c r="C102" s="12" t="s">
        <v>839</v>
      </c>
      <c r="D102" s="12" t="s">
        <v>419</v>
      </c>
      <c r="E102" s="4" t="s">
        <v>32</v>
      </c>
      <c r="F102" s="323">
        <f t="shared" si="2569"/>
        <v>0</v>
      </c>
      <c r="G102" s="431">
        <f t="shared" si="2796"/>
        <v>0</v>
      </c>
      <c r="H102" s="432">
        <f t="shared" si="2797"/>
        <v>0</v>
      </c>
      <c r="I102" s="138">
        <f t="shared" si="2570"/>
        <v>0</v>
      </c>
      <c r="J102" s="433">
        <f t="shared" si="2798"/>
        <v>53.01</v>
      </c>
      <c r="K102" s="139">
        <f t="shared" si="2571"/>
        <v>0</v>
      </c>
      <c r="L102" s="111">
        <f t="shared" si="2572"/>
        <v>0</v>
      </c>
      <c r="M102" s="111"/>
      <c r="N102" s="140"/>
      <c r="O102" s="141">
        <f t="shared" si="2573"/>
        <v>0</v>
      </c>
      <c r="P102" s="323">
        <f t="shared" si="2574"/>
        <v>0</v>
      </c>
      <c r="Q102" s="431">
        <f t="shared" si="2575"/>
        <v>0</v>
      </c>
      <c r="R102" s="432">
        <f t="shared" si="2576"/>
        <v>0</v>
      </c>
      <c r="S102" s="138">
        <f t="shared" si="2577"/>
        <v>0</v>
      </c>
      <c r="T102" s="433">
        <f t="shared" si="2578"/>
        <v>51.47</v>
      </c>
      <c r="U102" s="139">
        <f t="shared" si="2579"/>
        <v>0</v>
      </c>
      <c r="V102" s="111">
        <f t="shared" si="2580"/>
        <v>0</v>
      </c>
      <c r="W102" s="111"/>
      <c r="X102" s="140"/>
      <c r="Y102" s="141">
        <f t="shared" si="2581"/>
        <v>0</v>
      </c>
      <c r="Z102" s="323">
        <f t="shared" si="2574"/>
        <v>0</v>
      </c>
      <c r="AA102" s="431">
        <f t="shared" si="2582"/>
        <v>0</v>
      </c>
      <c r="AB102" s="432">
        <f t="shared" si="2583"/>
        <v>0</v>
      </c>
      <c r="AC102" s="138">
        <f t="shared" si="2584"/>
        <v>0</v>
      </c>
      <c r="AD102" s="433">
        <f t="shared" si="2578"/>
        <v>51.47</v>
      </c>
      <c r="AE102" s="139">
        <f t="shared" si="2586"/>
        <v>0</v>
      </c>
      <c r="AF102" s="111">
        <f t="shared" si="2587"/>
        <v>0</v>
      </c>
      <c r="AG102" s="111"/>
      <c r="AH102" s="140"/>
      <c r="AI102" s="141">
        <f t="shared" si="2588"/>
        <v>0</v>
      </c>
      <c r="AJ102" s="323">
        <f t="shared" si="2574"/>
        <v>12</v>
      </c>
      <c r="AK102" s="431">
        <f t="shared" si="2589"/>
        <v>1.8689999999999998E-2</v>
      </c>
      <c r="AL102" s="432">
        <f t="shared" si="2590"/>
        <v>22.8</v>
      </c>
      <c r="AM102" s="138">
        <f t="shared" si="2591"/>
        <v>1.9</v>
      </c>
      <c r="AN102" s="433">
        <f t="shared" si="2578"/>
        <v>51.47</v>
      </c>
      <c r="AO102" s="139">
        <f t="shared" si="2593"/>
        <v>97.793000000000006</v>
      </c>
      <c r="AP102" s="111">
        <f t="shared" si="2594"/>
        <v>1173.52</v>
      </c>
      <c r="AQ102" s="111"/>
      <c r="AR102" s="140"/>
      <c r="AS102" s="141">
        <f t="shared" si="2595"/>
        <v>0.86036999999999997</v>
      </c>
      <c r="AT102" s="323">
        <f t="shared" si="2574"/>
        <v>0</v>
      </c>
      <c r="AU102" s="431">
        <f t="shared" si="2596"/>
        <v>0</v>
      </c>
      <c r="AV102" s="432">
        <f t="shared" si="2597"/>
        <v>0</v>
      </c>
      <c r="AW102" s="138">
        <f t="shared" si="2598"/>
        <v>0</v>
      </c>
      <c r="AX102" s="433">
        <f t="shared" si="2578"/>
        <v>51.47</v>
      </c>
      <c r="AY102" s="139">
        <f t="shared" si="2600"/>
        <v>0</v>
      </c>
      <c r="AZ102" s="111">
        <f t="shared" si="2601"/>
        <v>0</v>
      </c>
      <c r="BA102" s="111"/>
      <c r="BB102" s="140"/>
      <c r="BC102" s="141">
        <f t="shared" si="2602"/>
        <v>0</v>
      </c>
      <c r="BD102" s="323">
        <f t="shared" si="2574"/>
        <v>0</v>
      </c>
      <c r="BE102" s="431">
        <f t="shared" si="2603"/>
        <v>0</v>
      </c>
      <c r="BF102" s="432">
        <f t="shared" si="2604"/>
        <v>0</v>
      </c>
      <c r="BG102" s="138">
        <f t="shared" si="2605"/>
        <v>0</v>
      </c>
      <c r="BH102" s="433">
        <f t="shared" si="2578"/>
        <v>51.47</v>
      </c>
      <c r="BI102" s="139">
        <f t="shared" si="2607"/>
        <v>0</v>
      </c>
      <c r="BJ102" s="111">
        <f t="shared" si="2608"/>
        <v>0</v>
      </c>
      <c r="BK102" s="111"/>
      <c r="BL102" s="140"/>
      <c r="BM102" s="141">
        <f t="shared" si="2609"/>
        <v>0</v>
      </c>
      <c r="BN102" s="323">
        <f t="shared" si="2574"/>
        <v>0</v>
      </c>
      <c r="BO102" s="431">
        <f t="shared" si="2610"/>
        <v>0</v>
      </c>
      <c r="BP102" s="432">
        <f t="shared" si="2611"/>
        <v>0</v>
      </c>
      <c r="BQ102" s="138">
        <f t="shared" si="2612"/>
        <v>0</v>
      </c>
      <c r="BR102" s="433">
        <f t="shared" si="2578"/>
        <v>51.47</v>
      </c>
      <c r="BS102" s="139">
        <f t="shared" si="2614"/>
        <v>0</v>
      </c>
      <c r="BT102" s="111">
        <f t="shared" si="2615"/>
        <v>0</v>
      </c>
      <c r="BU102" s="111"/>
      <c r="BV102" s="140"/>
      <c r="BW102" s="141">
        <f t="shared" si="2616"/>
        <v>0</v>
      </c>
      <c r="BX102" s="323">
        <f t="shared" si="2574"/>
        <v>0</v>
      </c>
      <c r="BY102" s="431">
        <f t="shared" si="2617"/>
        <v>0</v>
      </c>
      <c r="BZ102" s="432">
        <f t="shared" si="2618"/>
        <v>0</v>
      </c>
      <c r="CA102" s="138">
        <f t="shared" si="2619"/>
        <v>0</v>
      </c>
      <c r="CB102" s="433">
        <f t="shared" si="2578"/>
        <v>51.47</v>
      </c>
      <c r="CC102" s="139">
        <f t="shared" si="2621"/>
        <v>0</v>
      </c>
      <c r="CD102" s="111">
        <f t="shared" si="2622"/>
        <v>0</v>
      </c>
      <c r="CE102" s="111"/>
      <c r="CF102" s="140"/>
      <c r="CG102" s="141">
        <f t="shared" si="2623"/>
        <v>0</v>
      </c>
      <c r="CH102" s="323">
        <f t="shared" si="2624"/>
        <v>0</v>
      </c>
      <c r="CI102" s="431">
        <f t="shared" si="2625"/>
        <v>0</v>
      </c>
      <c r="CJ102" s="432">
        <f t="shared" si="2626"/>
        <v>0</v>
      </c>
      <c r="CK102" s="138">
        <f t="shared" si="2627"/>
        <v>0</v>
      </c>
      <c r="CL102" s="433">
        <f t="shared" si="2628"/>
        <v>51.47</v>
      </c>
      <c r="CM102" s="139">
        <f t="shared" si="2629"/>
        <v>0</v>
      </c>
      <c r="CN102" s="111">
        <f t="shared" si="2630"/>
        <v>0</v>
      </c>
      <c r="CO102" s="111"/>
      <c r="CP102" s="140"/>
      <c r="CQ102" s="141">
        <f t="shared" si="2631"/>
        <v>0</v>
      </c>
      <c r="CR102" s="323">
        <f t="shared" si="2624"/>
        <v>0</v>
      </c>
      <c r="CS102" s="431">
        <f t="shared" si="2632"/>
        <v>0</v>
      </c>
      <c r="CT102" s="432">
        <f t="shared" si="2633"/>
        <v>0</v>
      </c>
      <c r="CU102" s="138">
        <f t="shared" si="2634"/>
        <v>0</v>
      </c>
      <c r="CV102" s="433">
        <f t="shared" si="2628"/>
        <v>51.47</v>
      </c>
      <c r="CW102" s="139">
        <f t="shared" si="2636"/>
        <v>0</v>
      </c>
      <c r="CX102" s="111">
        <f t="shared" si="2637"/>
        <v>0</v>
      </c>
      <c r="CY102" s="111"/>
      <c r="CZ102" s="140"/>
      <c r="DA102" s="141">
        <f t="shared" si="2638"/>
        <v>0</v>
      </c>
      <c r="DB102" s="323">
        <f t="shared" si="2624"/>
        <v>0</v>
      </c>
      <c r="DC102" s="431">
        <f t="shared" si="2639"/>
        <v>0</v>
      </c>
      <c r="DD102" s="432">
        <f t="shared" si="2640"/>
        <v>0</v>
      </c>
      <c r="DE102" s="138">
        <f t="shared" si="2641"/>
        <v>0</v>
      </c>
      <c r="DF102" s="433">
        <f t="shared" si="2628"/>
        <v>51.47</v>
      </c>
      <c r="DG102" s="139">
        <f t="shared" si="2643"/>
        <v>0</v>
      </c>
      <c r="DH102" s="111">
        <f t="shared" si="2644"/>
        <v>0</v>
      </c>
      <c r="DI102" s="111"/>
      <c r="DJ102" s="140"/>
      <c r="DK102" s="141">
        <f t="shared" si="2645"/>
        <v>0</v>
      </c>
      <c r="DL102" s="323">
        <f t="shared" si="2624"/>
        <v>0</v>
      </c>
      <c r="DM102" s="431">
        <f t="shared" si="2646"/>
        <v>0</v>
      </c>
      <c r="DN102" s="432">
        <f t="shared" si="2647"/>
        <v>0</v>
      </c>
      <c r="DO102" s="138">
        <f t="shared" si="2648"/>
        <v>0</v>
      </c>
      <c r="DP102" s="433">
        <f t="shared" si="2628"/>
        <v>51.47</v>
      </c>
      <c r="DQ102" s="139">
        <f t="shared" si="2650"/>
        <v>0</v>
      </c>
      <c r="DR102" s="111">
        <f t="shared" si="2651"/>
        <v>0</v>
      </c>
      <c r="DS102" s="111"/>
      <c r="DT102" s="140"/>
      <c r="DU102" s="141">
        <f t="shared" si="2652"/>
        <v>0</v>
      </c>
      <c r="DV102" s="323">
        <f t="shared" si="2624"/>
        <v>23</v>
      </c>
      <c r="DW102" s="431">
        <f t="shared" si="2653"/>
        <v>2.9950000000000001E-2</v>
      </c>
      <c r="DX102" s="432">
        <f t="shared" si="2654"/>
        <v>29.26</v>
      </c>
      <c r="DY102" s="138">
        <f t="shared" si="2655"/>
        <v>1.27217391</v>
      </c>
      <c r="DZ102" s="433">
        <f t="shared" si="2628"/>
        <v>51.47</v>
      </c>
      <c r="EA102" s="139">
        <f t="shared" si="2657"/>
        <v>65.478790000000004</v>
      </c>
      <c r="EB102" s="111">
        <f t="shared" si="2658"/>
        <v>1506.01</v>
      </c>
      <c r="EC102" s="111"/>
      <c r="ED102" s="140"/>
      <c r="EE102" s="141">
        <f t="shared" si="2659"/>
        <v>0.57606999999999997</v>
      </c>
      <c r="EF102" s="323">
        <f t="shared" si="2624"/>
        <v>0</v>
      </c>
      <c r="EG102" s="431">
        <f t="shared" si="2660"/>
        <v>0</v>
      </c>
      <c r="EH102" s="432">
        <f t="shared" si="2661"/>
        <v>0</v>
      </c>
      <c r="EI102" s="138">
        <f t="shared" si="2662"/>
        <v>0</v>
      </c>
      <c r="EJ102" s="433">
        <f t="shared" si="2628"/>
        <v>51.47</v>
      </c>
      <c r="EK102" s="139">
        <f t="shared" si="2664"/>
        <v>0</v>
      </c>
      <c r="EL102" s="111">
        <f t="shared" si="2665"/>
        <v>0</v>
      </c>
      <c r="EM102" s="111"/>
      <c r="EN102" s="140"/>
      <c r="EO102" s="141">
        <f t="shared" si="2666"/>
        <v>0</v>
      </c>
      <c r="EP102" s="323">
        <f t="shared" si="2624"/>
        <v>7</v>
      </c>
      <c r="EQ102" s="431">
        <f t="shared" si="2667"/>
        <v>8.3899999999999999E-3</v>
      </c>
      <c r="ER102" s="432">
        <f t="shared" si="2668"/>
        <v>13.26</v>
      </c>
      <c r="ES102" s="138">
        <f t="shared" si="2669"/>
        <v>1.8942857099999999</v>
      </c>
      <c r="ET102" s="433">
        <f t="shared" si="2628"/>
        <v>51.47</v>
      </c>
      <c r="EU102" s="139">
        <f t="shared" si="2671"/>
        <v>97.498890000000003</v>
      </c>
      <c r="EV102" s="111">
        <f t="shared" si="2672"/>
        <v>682.49</v>
      </c>
      <c r="EW102" s="111"/>
      <c r="EX102" s="140"/>
      <c r="EY102" s="141">
        <f t="shared" si="2673"/>
        <v>0.85777999999999999</v>
      </c>
      <c r="EZ102" s="323">
        <f t="shared" si="2674"/>
        <v>27</v>
      </c>
      <c r="FA102" s="431">
        <f t="shared" si="2675"/>
        <v>3.2070000000000001E-2</v>
      </c>
      <c r="FB102" s="432">
        <f t="shared" si="2676"/>
        <v>54.42</v>
      </c>
      <c r="FC102" s="138">
        <f t="shared" si="2677"/>
        <v>2.0155555600000001</v>
      </c>
      <c r="FD102" s="433">
        <f t="shared" si="2678"/>
        <v>46.36</v>
      </c>
      <c r="FE102" s="139">
        <f t="shared" si="2679"/>
        <v>93.441159999999996</v>
      </c>
      <c r="FF102" s="111">
        <f t="shared" si="2680"/>
        <v>2522.91</v>
      </c>
      <c r="FG102" s="111"/>
      <c r="FH102" s="140"/>
      <c r="FI102" s="141">
        <f t="shared" si="2681"/>
        <v>0.82208000000000003</v>
      </c>
      <c r="FJ102" s="323">
        <f t="shared" si="2674"/>
        <v>0</v>
      </c>
      <c r="FK102" s="431">
        <f t="shared" si="2682"/>
        <v>0</v>
      </c>
      <c r="FL102" s="432">
        <f t="shared" si="2683"/>
        <v>0</v>
      </c>
      <c r="FM102" s="138">
        <f t="shared" si="2684"/>
        <v>0</v>
      </c>
      <c r="FN102" s="433">
        <f t="shared" si="2678"/>
        <v>51.47</v>
      </c>
      <c r="FO102" s="139">
        <f t="shared" si="2686"/>
        <v>0</v>
      </c>
      <c r="FP102" s="111">
        <f t="shared" si="2687"/>
        <v>0</v>
      </c>
      <c r="FQ102" s="111"/>
      <c r="FR102" s="140"/>
      <c r="FS102" s="141">
        <f t="shared" si="2688"/>
        <v>0</v>
      </c>
      <c r="FT102" s="323">
        <f t="shared" si="2674"/>
        <v>0</v>
      </c>
      <c r="FU102" s="431">
        <f t="shared" si="2689"/>
        <v>0</v>
      </c>
      <c r="FV102" s="432">
        <f t="shared" si="2690"/>
        <v>0</v>
      </c>
      <c r="FW102" s="138">
        <f t="shared" si="2691"/>
        <v>0</v>
      </c>
      <c r="FX102" s="433">
        <f t="shared" si="2678"/>
        <v>51.47</v>
      </c>
      <c r="FY102" s="139">
        <f t="shared" si="2693"/>
        <v>0</v>
      </c>
      <c r="FZ102" s="111">
        <f t="shared" si="2694"/>
        <v>0</v>
      </c>
      <c r="GA102" s="111"/>
      <c r="GB102" s="140"/>
      <c r="GC102" s="141">
        <f t="shared" si="2695"/>
        <v>0</v>
      </c>
      <c r="GD102" s="323">
        <f t="shared" si="2674"/>
        <v>40</v>
      </c>
      <c r="GE102" s="431">
        <f t="shared" si="2696"/>
        <v>8.1629999999999994E-2</v>
      </c>
      <c r="GF102" s="432">
        <f t="shared" si="2697"/>
        <v>51.59</v>
      </c>
      <c r="GG102" s="138">
        <f t="shared" si="2698"/>
        <v>1.28975</v>
      </c>
      <c r="GH102" s="433">
        <f t="shared" si="2678"/>
        <v>51.47</v>
      </c>
      <c r="GI102" s="139">
        <f t="shared" si="2700"/>
        <v>66.383430000000004</v>
      </c>
      <c r="GJ102" s="111">
        <f t="shared" si="2701"/>
        <v>2655.34</v>
      </c>
      <c r="GK102" s="111"/>
      <c r="GL102" s="140"/>
      <c r="GM102" s="141">
        <f t="shared" si="2702"/>
        <v>0.58403000000000005</v>
      </c>
      <c r="GN102" s="323">
        <f t="shared" si="2674"/>
        <v>11</v>
      </c>
      <c r="GO102" s="431">
        <f t="shared" si="2703"/>
        <v>1.291E-2</v>
      </c>
      <c r="GP102" s="432">
        <f t="shared" si="2704"/>
        <v>44.17</v>
      </c>
      <c r="GQ102" s="138">
        <f t="shared" si="2705"/>
        <v>4.0154545500000003</v>
      </c>
      <c r="GR102" s="433">
        <f t="shared" si="2706"/>
        <v>51.47</v>
      </c>
      <c r="GS102" s="139">
        <f t="shared" si="2707"/>
        <v>206.67545000000001</v>
      </c>
      <c r="GT102" s="111">
        <f t="shared" si="2708"/>
        <v>2273.4299999999998</v>
      </c>
      <c r="GU102" s="111"/>
      <c r="GV102" s="140"/>
      <c r="GW102" s="141">
        <f t="shared" si="2709"/>
        <v>1.8183</v>
      </c>
      <c r="GX102" s="323">
        <f t="shared" si="2674"/>
        <v>0</v>
      </c>
      <c r="GY102" s="431">
        <f t="shared" si="2710"/>
        <v>0</v>
      </c>
      <c r="GZ102" s="432">
        <f t="shared" si="2711"/>
        <v>0</v>
      </c>
      <c r="HA102" s="138">
        <f t="shared" si="2712"/>
        <v>0</v>
      </c>
      <c r="HB102" s="433">
        <f t="shared" si="2706"/>
        <v>51.47</v>
      </c>
      <c r="HC102" s="139">
        <f t="shared" si="2714"/>
        <v>0</v>
      </c>
      <c r="HD102" s="111">
        <f t="shared" si="2715"/>
        <v>0</v>
      </c>
      <c r="HE102" s="111"/>
      <c r="HF102" s="140"/>
      <c r="HG102" s="141">
        <f t="shared" si="2716"/>
        <v>0</v>
      </c>
      <c r="HH102" s="323">
        <f t="shared" si="2674"/>
        <v>27</v>
      </c>
      <c r="HI102" s="431">
        <f t="shared" si="2717"/>
        <v>2.443E-2</v>
      </c>
      <c r="HJ102" s="432">
        <f t="shared" si="2718"/>
        <v>66.47</v>
      </c>
      <c r="HK102" s="138">
        <f t="shared" si="2719"/>
        <v>2.46185185</v>
      </c>
      <c r="HL102" s="433">
        <f t="shared" si="2706"/>
        <v>51.47</v>
      </c>
      <c r="HM102" s="139">
        <f t="shared" si="2721"/>
        <v>126.71151</v>
      </c>
      <c r="HN102" s="111">
        <f t="shared" si="2722"/>
        <v>3421.21</v>
      </c>
      <c r="HO102" s="111"/>
      <c r="HP102" s="140"/>
      <c r="HQ102" s="141">
        <f t="shared" si="2723"/>
        <v>1.1147899999999999</v>
      </c>
      <c r="HR102" s="323">
        <f t="shared" si="2724"/>
        <v>0</v>
      </c>
      <c r="HS102" s="431">
        <f t="shared" si="2725"/>
        <v>0</v>
      </c>
      <c r="HT102" s="432">
        <f t="shared" si="2726"/>
        <v>0</v>
      </c>
      <c r="HU102" s="138">
        <f t="shared" si="2727"/>
        <v>0</v>
      </c>
      <c r="HV102" s="433">
        <f t="shared" si="2706"/>
        <v>51.47</v>
      </c>
      <c r="HW102" s="139">
        <f t="shared" si="2729"/>
        <v>0</v>
      </c>
      <c r="HX102" s="111">
        <f t="shared" si="2730"/>
        <v>0</v>
      </c>
      <c r="HY102" s="111"/>
      <c r="HZ102" s="140"/>
      <c r="IA102" s="141">
        <f t="shared" si="2731"/>
        <v>0</v>
      </c>
      <c r="IB102" s="323">
        <f t="shared" si="2724"/>
        <v>15</v>
      </c>
      <c r="IC102" s="431">
        <f t="shared" si="2732"/>
        <v>3.3329999999999999E-2</v>
      </c>
      <c r="ID102" s="432">
        <f t="shared" si="2733"/>
        <v>17.73</v>
      </c>
      <c r="IE102" s="138">
        <f t="shared" si="2734"/>
        <v>1.1819999999999999</v>
      </c>
      <c r="IF102" s="433">
        <f t="shared" si="2735"/>
        <v>51.47</v>
      </c>
      <c r="IG102" s="139">
        <f t="shared" si="2736"/>
        <v>60.837539999999997</v>
      </c>
      <c r="IH102" s="111">
        <f t="shared" si="2737"/>
        <v>912.56</v>
      </c>
      <c r="II102" s="111"/>
      <c r="IJ102" s="140"/>
      <c r="IK102" s="141">
        <f t="shared" si="2738"/>
        <v>0.53524000000000005</v>
      </c>
      <c r="IL102" s="323">
        <f t="shared" si="2724"/>
        <v>0</v>
      </c>
      <c r="IM102" s="431">
        <f t="shared" si="2739"/>
        <v>0</v>
      </c>
      <c r="IN102" s="432">
        <f t="shared" si="2740"/>
        <v>0</v>
      </c>
      <c r="IO102" s="138">
        <f t="shared" si="2741"/>
        <v>0</v>
      </c>
      <c r="IP102" s="433">
        <f t="shared" si="2735"/>
        <v>51.47</v>
      </c>
      <c r="IQ102" s="139">
        <f t="shared" si="2743"/>
        <v>0</v>
      </c>
      <c r="IR102" s="111">
        <f t="shared" si="2744"/>
        <v>0</v>
      </c>
      <c r="IS102" s="111"/>
      <c r="IT102" s="140"/>
      <c r="IU102" s="141">
        <f t="shared" si="2745"/>
        <v>0</v>
      </c>
      <c r="IV102" s="323">
        <f t="shared" si="2724"/>
        <v>0</v>
      </c>
      <c r="IW102" s="431">
        <f t="shared" si="2746"/>
        <v>0</v>
      </c>
      <c r="IX102" s="432">
        <f t="shared" si="2747"/>
        <v>0</v>
      </c>
      <c r="IY102" s="138">
        <f t="shared" si="2748"/>
        <v>0</v>
      </c>
      <c r="IZ102" s="433">
        <f t="shared" si="2735"/>
        <v>51.47</v>
      </c>
      <c r="JA102" s="139">
        <f t="shared" si="2750"/>
        <v>0</v>
      </c>
      <c r="JB102" s="111">
        <f t="shared" si="2751"/>
        <v>0</v>
      </c>
      <c r="JC102" s="111"/>
      <c r="JD102" s="140"/>
      <c r="JE102" s="141">
        <f t="shared" si="2752"/>
        <v>0</v>
      </c>
      <c r="JF102" s="323">
        <f t="shared" si="2724"/>
        <v>0</v>
      </c>
      <c r="JG102" s="431">
        <f t="shared" si="2753"/>
        <v>0</v>
      </c>
      <c r="JH102" s="432">
        <f t="shared" si="2754"/>
        <v>0</v>
      </c>
      <c r="JI102" s="138">
        <f t="shared" si="2755"/>
        <v>0</v>
      </c>
      <c r="JJ102" s="433">
        <f t="shared" si="2735"/>
        <v>51.47</v>
      </c>
      <c r="JK102" s="139">
        <f t="shared" si="2757"/>
        <v>0</v>
      </c>
      <c r="JL102" s="111">
        <f t="shared" si="2758"/>
        <v>0</v>
      </c>
      <c r="JM102" s="111"/>
      <c r="JN102" s="140"/>
      <c r="JO102" s="141">
        <f t="shared" si="2759"/>
        <v>0</v>
      </c>
      <c r="JP102" s="323">
        <f t="shared" si="2724"/>
        <v>26</v>
      </c>
      <c r="JQ102" s="431">
        <f t="shared" si="2760"/>
        <v>2.0629999999999999E-2</v>
      </c>
      <c r="JR102" s="432">
        <f t="shared" si="2761"/>
        <v>51.58</v>
      </c>
      <c r="JS102" s="138">
        <f t="shared" si="2762"/>
        <v>1.98384615</v>
      </c>
      <c r="JT102" s="433">
        <f t="shared" si="2763"/>
        <v>51.47</v>
      </c>
      <c r="JU102" s="139">
        <f t="shared" si="2764"/>
        <v>102.10856</v>
      </c>
      <c r="JV102" s="111">
        <f t="shared" si="2765"/>
        <v>2654.82</v>
      </c>
      <c r="JW102" s="111"/>
      <c r="JX102" s="140"/>
      <c r="JY102" s="141">
        <f t="shared" si="2766"/>
        <v>0.89832999999999996</v>
      </c>
      <c r="JZ102" s="323">
        <f t="shared" si="2724"/>
        <v>0</v>
      </c>
      <c r="KA102" s="431">
        <f t="shared" si="2767"/>
        <v>0</v>
      </c>
      <c r="KB102" s="432">
        <f t="shared" si="2768"/>
        <v>0</v>
      </c>
      <c r="KC102" s="138">
        <f t="shared" si="2769"/>
        <v>0</v>
      </c>
      <c r="KD102" s="433">
        <f t="shared" si="2763"/>
        <v>51.47</v>
      </c>
      <c r="KE102" s="139">
        <f t="shared" si="2771"/>
        <v>0</v>
      </c>
      <c r="KF102" s="111">
        <f t="shared" si="2772"/>
        <v>0</v>
      </c>
      <c r="KG102" s="111"/>
      <c r="KH102" s="140"/>
      <c r="KI102" s="141">
        <f t="shared" si="2773"/>
        <v>0</v>
      </c>
      <c r="KJ102" s="323">
        <f t="shared" si="2774"/>
        <v>0</v>
      </c>
      <c r="KK102" s="431">
        <f t="shared" si="2775"/>
        <v>0</v>
      </c>
      <c r="KL102" s="432">
        <f t="shared" si="2776"/>
        <v>0</v>
      </c>
      <c r="KM102" s="138">
        <f t="shared" si="2777"/>
        <v>0</v>
      </c>
      <c r="KN102" s="433">
        <f t="shared" si="2763"/>
        <v>51.47</v>
      </c>
      <c r="KO102" s="139">
        <f t="shared" si="2779"/>
        <v>0</v>
      </c>
      <c r="KP102" s="111">
        <f t="shared" si="2780"/>
        <v>0</v>
      </c>
      <c r="KQ102" s="111"/>
      <c r="KR102" s="140"/>
      <c r="KS102" s="141">
        <f t="shared" si="2781"/>
        <v>0</v>
      </c>
      <c r="KT102" s="323">
        <f t="shared" si="2774"/>
        <v>0</v>
      </c>
      <c r="KU102" s="431" t="e">
        <f t="shared" si="2782"/>
        <v>#DIV/0!</v>
      </c>
      <c r="KV102" s="432" t="e">
        <f t="shared" si="2783"/>
        <v>#DIV/0!</v>
      </c>
      <c r="KW102" s="138">
        <f t="shared" si="2784"/>
        <v>0</v>
      </c>
      <c r="KX102" s="433">
        <f t="shared" si="2763"/>
        <v>0</v>
      </c>
      <c r="KY102" s="139">
        <f t="shared" si="2786"/>
        <v>0</v>
      </c>
      <c r="KZ102" s="111">
        <f t="shared" si="2787"/>
        <v>0</v>
      </c>
      <c r="LA102" s="111"/>
      <c r="LB102" s="140"/>
      <c r="LC102" s="141">
        <f t="shared" si="2788"/>
        <v>0</v>
      </c>
      <c r="LD102" s="322">
        <f t="shared" si="2789"/>
        <v>188</v>
      </c>
      <c r="LE102" s="431">
        <f t="shared" si="2790"/>
        <v>7.0800000000000004E-3</v>
      </c>
      <c r="LF102" s="432">
        <f t="shared" si="2791"/>
        <v>415.98</v>
      </c>
      <c r="LG102" s="138">
        <f t="shared" si="2792"/>
        <v>2.21265957</v>
      </c>
      <c r="LH102" s="433">
        <f t="shared" si="2793"/>
        <v>51.37</v>
      </c>
      <c r="LI102" s="139">
        <f t="shared" si="2794"/>
        <v>113.66432</v>
      </c>
      <c r="LJ102" s="111">
        <f t="shared" si="2795"/>
        <v>21368.89</v>
      </c>
      <c r="LK102" s="111"/>
      <c r="LL102" s="140"/>
    </row>
    <row r="103" spans="1:324" ht="26.25" customHeight="1">
      <c r="A103" s="612"/>
      <c r="B103" s="12" t="s">
        <v>731</v>
      </c>
      <c r="C103" s="12" t="s">
        <v>840</v>
      </c>
      <c r="D103" s="12" t="s">
        <v>422</v>
      </c>
      <c r="E103" s="4" t="s">
        <v>32</v>
      </c>
      <c r="F103" s="323">
        <f t="shared" si="2569"/>
        <v>1</v>
      </c>
      <c r="G103" s="431">
        <f t="shared" si="2796"/>
        <v>1.6100000000000001E-3</v>
      </c>
      <c r="H103" s="432">
        <f t="shared" si="2797"/>
        <v>2.91</v>
      </c>
      <c r="I103" s="138">
        <f t="shared" si="2570"/>
        <v>2.91</v>
      </c>
      <c r="J103" s="433">
        <f t="shared" si="2798"/>
        <v>53.01</v>
      </c>
      <c r="K103" s="139">
        <f t="shared" si="2571"/>
        <v>154.25909999999999</v>
      </c>
      <c r="L103" s="111">
        <f t="shared" si="2572"/>
        <v>154.26</v>
      </c>
      <c r="M103" s="111"/>
      <c r="N103" s="140"/>
      <c r="O103" s="141">
        <f t="shared" si="2573"/>
        <v>1.3566400000000001</v>
      </c>
      <c r="P103" s="323">
        <f t="shared" si="2574"/>
        <v>3</v>
      </c>
      <c r="Q103" s="431">
        <f t="shared" si="2575"/>
        <v>2.7499999999999998E-3</v>
      </c>
      <c r="R103" s="432">
        <f t="shared" si="2576"/>
        <v>5.42</v>
      </c>
      <c r="S103" s="138">
        <f t="shared" si="2577"/>
        <v>1.80666667</v>
      </c>
      <c r="T103" s="433">
        <f t="shared" si="2578"/>
        <v>51.47</v>
      </c>
      <c r="U103" s="139">
        <f t="shared" si="2579"/>
        <v>92.989130000000003</v>
      </c>
      <c r="V103" s="111">
        <f t="shared" si="2580"/>
        <v>278.97000000000003</v>
      </c>
      <c r="W103" s="111"/>
      <c r="X103" s="140"/>
      <c r="Y103" s="141">
        <f t="shared" si="2581"/>
        <v>0.81779999999999997</v>
      </c>
      <c r="Z103" s="323">
        <f t="shared" si="2574"/>
        <v>0</v>
      </c>
      <c r="AA103" s="431">
        <f t="shared" si="2582"/>
        <v>0</v>
      </c>
      <c r="AB103" s="432">
        <f t="shared" si="2583"/>
        <v>0</v>
      </c>
      <c r="AC103" s="138">
        <f t="shared" si="2584"/>
        <v>0</v>
      </c>
      <c r="AD103" s="433">
        <f t="shared" si="2578"/>
        <v>51.47</v>
      </c>
      <c r="AE103" s="139">
        <f t="shared" si="2586"/>
        <v>0</v>
      </c>
      <c r="AF103" s="111">
        <f t="shared" si="2587"/>
        <v>0</v>
      </c>
      <c r="AG103" s="111"/>
      <c r="AH103" s="140"/>
      <c r="AI103" s="141">
        <f t="shared" si="2588"/>
        <v>0</v>
      </c>
      <c r="AJ103" s="323">
        <f t="shared" si="2574"/>
        <v>0</v>
      </c>
      <c r="AK103" s="431">
        <f t="shared" si="2589"/>
        <v>0</v>
      </c>
      <c r="AL103" s="432">
        <f t="shared" si="2590"/>
        <v>0</v>
      </c>
      <c r="AM103" s="138">
        <f t="shared" si="2591"/>
        <v>0</v>
      </c>
      <c r="AN103" s="433">
        <f t="shared" si="2578"/>
        <v>51.47</v>
      </c>
      <c r="AO103" s="139">
        <f t="shared" si="2593"/>
        <v>0</v>
      </c>
      <c r="AP103" s="111">
        <f t="shared" si="2594"/>
        <v>0</v>
      </c>
      <c r="AQ103" s="111"/>
      <c r="AR103" s="140"/>
      <c r="AS103" s="141">
        <f t="shared" si="2595"/>
        <v>0</v>
      </c>
      <c r="AT103" s="323">
        <f t="shared" si="2574"/>
        <v>3</v>
      </c>
      <c r="AU103" s="431">
        <f t="shared" si="2596"/>
        <v>3.14E-3</v>
      </c>
      <c r="AV103" s="432">
        <f t="shared" si="2597"/>
        <v>3.47</v>
      </c>
      <c r="AW103" s="138">
        <f t="shared" si="2598"/>
        <v>1.1566666699999999</v>
      </c>
      <c r="AX103" s="433">
        <f t="shared" si="2578"/>
        <v>51.47</v>
      </c>
      <c r="AY103" s="139">
        <f t="shared" si="2600"/>
        <v>59.533630000000002</v>
      </c>
      <c r="AZ103" s="111">
        <f t="shared" si="2601"/>
        <v>178.6</v>
      </c>
      <c r="BA103" s="111"/>
      <c r="BB103" s="140"/>
      <c r="BC103" s="141">
        <f t="shared" si="2602"/>
        <v>0.52356999999999998</v>
      </c>
      <c r="BD103" s="323">
        <f t="shared" si="2574"/>
        <v>0</v>
      </c>
      <c r="BE103" s="431">
        <f t="shared" si="2603"/>
        <v>0</v>
      </c>
      <c r="BF103" s="432">
        <f t="shared" si="2604"/>
        <v>0</v>
      </c>
      <c r="BG103" s="138">
        <f t="shared" si="2605"/>
        <v>0</v>
      </c>
      <c r="BH103" s="433">
        <f t="shared" si="2578"/>
        <v>51.47</v>
      </c>
      <c r="BI103" s="139">
        <f t="shared" si="2607"/>
        <v>0</v>
      </c>
      <c r="BJ103" s="111">
        <f t="shared" si="2608"/>
        <v>0</v>
      </c>
      <c r="BK103" s="111"/>
      <c r="BL103" s="140"/>
      <c r="BM103" s="141">
        <f t="shared" si="2609"/>
        <v>0</v>
      </c>
      <c r="BN103" s="323">
        <f t="shared" si="2574"/>
        <v>1</v>
      </c>
      <c r="BO103" s="431">
        <f t="shared" si="2610"/>
        <v>1.4599999999999999E-3</v>
      </c>
      <c r="BP103" s="432">
        <f t="shared" si="2611"/>
        <v>2.09</v>
      </c>
      <c r="BQ103" s="138">
        <f t="shared" si="2612"/>
        <v>2.09</v>
      </c>
      <c r="BR103" s="433">
        <f t="shared" si="2578"/>
        <v>51.47</v>
      </c>
      <c r="BS103" s="139">
        <f t="shared" si="2614"/>
        <v>107.5723</v>
      </c>
      <c r="BT103" s="111">
        <f t="shared" si="2615"/>
        <v>107.57</v>
      </c>
      <c r="BU103" s="111"/>
      <c r="BV103" s="140"/>
      <c r="BW103" s="141">
        <f t="shared" si="2616"/>
        <v>0.94604999999999995</v>
      </c>
      <c r="BX103" s="323">
        <f t="shared" si="2574"/>
        <v>0</v>
      </c>
      <c r="BY103" s="431">
        <f t="shared" si="2617"/>
        <v>0</v>
      </c>
      <c r="BZ103" s="432">
        <f t="shared" si="2618"/>
        <v>0</v>
      </c>
      <c r="CA103" s="138">
        <f t="shared" si="2619"/>
        <v>0</v>
      </c>
      <c r="CB103" s="433">
        <f t="shared" si="2578"/>
        <v>51.47</v>
      </c>
      <c r="CC103" s="139">
        <f t="shared" si="2621"/>
        <v>0</v>
      </c>
      <c r="CD103" s="111">
        <f t="shared" si="2622"/>
        <v>0</v>
      </c>
      <c r="CE103" s="111"/>
      <c r="CF103" s="140"/>
      <c r="CG103" s="141">
        <f t="shared" si="2623"/>
        <v>0</v>
      </c>
      <c r="CH103" s="323">
        <f t="shared" si="2624"/>
        <v>3</v>
      </c>
      <c r="CI103" s="431">
        <f t="shared" si="2625"/>
        <v>2.99E-3</v>
      </c>
      <c r="CJ103" s="432">
        <f t="shared" si="2626"/>
        <v>12.14</v>
      </c>
      <c r="CK103" s="138">
        <f t="shared" si="2627"/>
        <v>4.0466666699999996</v>
      </c>
      <c r="CL103" s="433">
        <f t="shared" si="2628"/>
        <v>51.47</v>
      </c>
      <c r="CM103" s="139">
        <f t="shared" si="2629"/>
        <v>208.28192999999999</v>
      </c>
      <c r="CN103" s="111">
        <f t="shared" si="2630"/>
        <v>624.85</v>
      </c>
      <c r="CO103" s="111"/>
      <c r="CP103" s="140"/>
      <c r="CQ103" s="141">
        <f t="shared" si="2631"/>
        <v>1.8317399999999999</v>
      </c>
      <c r="CR103" s="323">
        <f t="shared" si="2624"/>
        <v>0</v>
      </c>
      <c r="CS103" s="431">
        <f t="shared" si="2632"/>
        <v>0</v>
      </c>
      <c r="CT103" s="432">
        <f t="shared" si="2633"/>
        <v>0</v>
      </c>
      <c r="CU103" s="138">
        <f t="shared" si="2634"/>
        <v>0</v>
      </c>
      <c r="CV103" s="433">
        <f t="shared" si="2628"/>
        <v>51.47</v>
      </c>
      <c r="CW103" s="139">
        <f t="shared" si="2636"/>
        <v>0</v>
      </c>
      <c r="CX103" s="111">
        <f t="shared" si="2637"/>
        <v>0</v>
      </c>
      <c r="CY103" s="111"/>
      <c r="CZ103" s="140"/>
      <c r="DA103" s="141">
        <f t="shared" si="2638"/>
        <v>0</v>
      </c>
      <c r="DB103" s="323">
        <f t="shared" si="2624"/>
        <v>0</v>
      </c>
      <c r="DC103" s="431">
        <f t="shared" si="2639"/>
        <v>0</v>
      </c>
      <c r="DD103" s="432">
        <f t="shared" si="2640"/>
        <v>0</v>
      </c>
      <c r="DE103" s="138">
        <f t="shared" si="2641"/>
        <v>0</v>
      </c>
      <c r="DF103" s="433">
        <f t="shared" si="2628"/>
        <v>51.47</v>
      </c>
      <c r="DG103" s="139">
        <f t="shared" si="2643"/>
        <v>0</v>
      </c>
      <c r="DH103" s="111">
        <f t="shared" si="2644"/>
        <v>0</v>
      </c>
      <c r="DI103" s="111"/>
      <c r="DJ103" s="140"/>
      <c r="DK103" s="141">
        <f t="shared" si="2645"/>
        <v>0</v>
      </c>
      <c r="DL103" s="323">
        <f t="shared" si="2624"/>
        <v>0</v>
      </c>
      <c r="DM103" s="431">
        <f t="shared" si="2646"/>
        <v>0</v>
      </c>
      <c r="DN103" s="432">
        <f t="shared" si="2647"/>
        <v>0</v>
      </c>
      <c r="DO103" s="138">
        <f t="shared" si="2648"/>
        <v>0</v>
      </c>
      <c r="DP103" s="433">
        <f t="shared" si="2628"/>
        <v>51.47</v>
      </c>
      <c r="DQ103" s="139">
        <f t="shared" si="2650"/>
        <v>0</v>
      </c>
      <c r="DR103" s="111">
        <f t="shared" si="2651"/>
        <v>0</v>
      </c>
      <c r="DS103" s="111"/>
      <c r="DT103" s="140"/>
      <c r="DU103" s="141">
        <f t="shared" si="2652"/>
        <v>0</v>
      </c>
      <c r="DV103" s="323">
        <f t="shared" si="2624"/>
        <v>2</v>
      </c>
      <c r="DW103" s="431">
        <f t="shared" si="2653"/>
        <v>2.5999999999999999E-3</v>
      </c>
      <c r="DX103" s="432">
        <f t="shared" si="2654"/>
        <v>2.54</v>
      </c>
      <c r="DY103" s="138">
        <f t="shared" si="2655"/>
        <v>1.27</v>
      </c>
      <c r="DZ103" s="433">
        <f t="shared" si="2628"/>
        <v>51.47</v>
      </c>
      <c r="EA103" s="139">
        <f t="shared" si="2657"/>
        <v>65.366900000000001</v>
      </c>
      <c r="EB103" s="111">
        <f t="shared" si="2658"/>
        <v>130.72999999999999</v>
      </c>
      <c r="EC103" s="111"/>
      <c r="ED103" s="140"/>
      <c r="EE103" s="141">
        <f t="shared" si="2659"/>
        <v>0.57486999999999999</v>
      </c>
      <c r="EF103" s="323">
        <f t="shared" si="2624"/>
        <v>1</v>
      </c>
      <c r="EG103" s="431">
        <f t="shared" si="2660"/>
        <v>1.1199999999999999E-3</v>
      </c>
      <c r="EH103" s="432">
        <f t="shared" si="2661"/>
        <v>1.1200000000000001</v>
      </c>
      <c r="EI103" s="138">
        <f t="shared" si="2662"/>
        <v>1.1200000000000001</v>
      </c>
      <c r="EJ103" s="433">
        <f t="shared" si="2628"/>
        <v>51.47</v>
      </c>
      <c r="EK103" s="139">
        <f t="shared" si="2664"/>
        <v>57.6464</v>
      </c>
      <c r="EL103" s="111">
        <f t="shared" si="2665"/>
        <v>57.65</v>
      </c>
      <c r="EM103" s="111"/>
      <c r="EN103" s="140"/>
      <c r="EO103" s="141">
        <f t="shared" si="2666"/>
        <v>0.50697000000000003</v>
      </c>
      <c r="EP103" s="323">
        <f t="shared" si="2624"/>
        <v>0</v>
      </c>
      <c r="EQ103" s="431">
        <f t="shared" si="2667"/>
        <v>0</v>
      </c>
      <c r="ER103" s="432">
        <f t="shared" si="2668"/>
        <v>0</v>
      </c>
      <c r="ES103" s="138">
        <f t="shared" si="2669"/>
        <v>0</v>
      </c>
      <c r="ET103" s="433">
        <f t="shared" si="2628"/>
        <v>51.47</v>
      </c>
      <c r="EU103" s="139">
        <f t="shared" si="2671"/>
        <v>0</v>
      </c>
      <c r="EV103" s="111">
        <f t="shared" si="2672"/>
        <v>0</v>
      </c>
      <c r="EW103" s="111"/>
      <c r="EX103" s="140"/>
      <c r="EY103" s="141">
        <f t="shared" si="2673"/>
        <v>0</v>
      </c>
      <c r="EZ103" s="323">
        <f t="shared" si="2674"/>
        <v>3</v>
      </c>
      <c r="FA103" s="431">
        <f t="shared" si="2675"/>
        <v>3.5599999999999998E-3</v>
      </c>
      <c r="FB103" s="432">
        <f t="shared" si="2676"/>
        <v>6.04</v>
      </c>
      <c r="FC103" s="138">
        <f t="shared" si="2677"/>
        <v>2.01333333</v>
      </c>
      <c r="FD103" s="433">
        <f t="shared" si="2678"/>
        <v>46.36</v>
      </c>
      <c r="FE103" s="139">
        <f t="shared" si="2679"/>
        <v>93.338130000000007</v>
      </c>
      <c r="FF103" s="111">
        <f t="shared" si="2680"/>
        <v>280.01</v>
      </c>
      <c r="FG103" s="111"/>
      <c r="FH103" s="140"/>
      <c r="FI103" s="141">
        <f t="shared" si="2681"/>
        <v>0.82086999999999999</v>
      </c>
      <c r="FJ103" s="323">
        <f t="shared" si="2674"/>
        <v>2</v>
      </c>
      <c r="FK103" s="431">
        <f t="shared" si="2682"/>
        <v>1.97E-3</v>
      </c>
      <c r="FL103" s="432">
        <f t="shared" si="2683"/>
        <v>4.9000000000000004</v>
      </c>
      <c r="FM103" s="138">
        <f t="shared" si="2684"/>
        <v>2.4500000000000002</v>
      </c>
      <c r="FN103" s="433">
        <f t="shared" si="2678"/>
        <v>51.47</v>
      </c>
      <c r="FO103" s="139">
        <f t="shared" si="2686"/>
        <v>126.1015</v>
      </c>
      <c r="FP103" s="111">
        <f t="shared" si="2687"/>
        <v>252.2</v>
      </c>
      <c r="FQ103" s="111"/>
      <c r="FR103" s="140"/>
      <c r="FS103" s="141">
        <f t="shared" si="2688"/>
        <v>1.109</v>
      </c>
      <c r="FT103" s="323">
        <f t="shared" si="2674"/>
        <v>2</v>
      </c>
      <c r="FU103" s="431">
        <f t="shared" si="2689"/>
        <v>2.7699999999999999E-3</v>
      </c>
      <c r="FV103" s="432">
        <f t="shared" si="2690"/>
        <v>6.1</v>
      </c>
      <c r="FW103" s="138">
        <f t="shared" si="2691"/>
        <v>3.05</v>
      </c>
      <c r="FX103" s="433">
        <f t="shared" si="2678"/>
        <v>51.47</v>
      </c>
      <c r="FY103" s="139">
        <f t="shared" si="2693"/>
        <v>156.98349999999999</v>
      </c>
      <c r="FZ103" s="111">
        <f t="shared" si="2694"/>
        <v>313.97000000000003</v>
      </c>
      <c r="GA103" s="111"/>
      <c r="GB103" s="140"/>
      <c r="GC103" s="141">
        <f t="shared" si="2695"/>
        <v>1.3806</v>
      </c>
      <c r="GD103" s="323">
        <f t="shared" si="2674"/>
        <v>3</v>
      </c>
      <c r="GE103" s="431">
        <f t="shared" si="2696"/>
        <v>6.1199999999999996E-3</v>
      </c>
      <c r="GF103" s="432">
        <f t="shared" si="2697"/>
        <v>3.87</v>
      </c>
      <c r="GG103" s="138">
        <f t="shared" si="2698"/>
        <v>1.29</v>
      </c>
      <c r="GH103" s="433">
        <f t="shared" si="2678"/>
        <v>51.47</v>
      </c>
      <c r="GI103" s="139">
        <f t="shared" si="2700"/>
        <v>66.396299999999997</v>
      </c>
      <c r="GJ103" s="111">
        <f t="shared" si="2701"/>
        <v>199.19</v>
      </c>
      <c r="GK103" s="111"/>
      <c r="GL103" s="140"/>
      <c r="GM103" s="141">
        <f t="shared" si="2702"/>
        <v>0.58391999999999999</v>
      </c>
      <c r="GN103" s="323">
        <f t="shared" si="2674"/>
        <v>1</v>
      </c>
      <c r="GO103" s="431">
        <f t="shared" si="2703"/>
        <v>1.17E-3</v>
      </c>
      <c r="GP103" s="432">
        <f t="shared" si="2704"/>
        <v>4</v>
      </c>
      <c r="GQ103" s="138">
        <f t="shared" si="2705"/>
        <v>4</v>
      </c>
      <c r="GR103" s="433">
        <f t="shared" si="2706"/>
        <v>51.47</v>
      </c>
      <c r="GS103" s="139">
        <f t="shared" si="2707"/>
        <v>205.88</v>
      </c>
      <c r="GT103" s="111">
        <f t="shared" si="2708"/>
        <v>205.88</v>
      </c>
      <c r="GU103" s="111"/>
      <c r="GV103" s="140"/>
      <c r="GW103" s="141">
        <f t="shared" si="2709"/>
        <v>1.8106199999999999</v>
      </c>
      <c r="GX103" s="323">
        <f t="shared" si="2674"/>
        <v>1</v>
      </c>
      <c r="GY103" s="431">
        <f t="shared" si="2710"/>
        <v>6.6E-4</v>
      </c>
      <c r="GZ103" s="432">
        <f t="shared" si="2711"/>
        <v>3.01</v>
      </c>
      <c r="HA103" s="138">
        <f t="shared" si="2712"/>
        <v>3.01</v>
      </c>
      <c r="HB103" s="433">
        <f t="shared" si="2706"/>
        <v>51.47</v>
      </c>
      <c r="HC103" s="139">
        <f t="shared" si="2714"/>
        <v>154.9247</v>
      </c>
      <c r="HD103" s="111">
        <f t="shared" si="2715"/>
        <v>154.91999999999999</v>
      </c>
      <c r="HE103" s="111"/>
      <c r="HF103" s="140"/>
      <c r="HG103" s="141">
        <f t="shared" si="2716"/>
        <v>1.36249</v>
      </c>
      <c r="HH103" s="323">
        <f t="shared" si="2674"/>
        <v>4</v>
      </c>
      <c r="HI103" s="431">
        <f t="shared" si="2717"/>
        <v>3.62E-3</v>
      </c>
      <c r="HJ103" s="432">
        <f t="shared" si="2718"/>
        <v>9.85</v>
      </c>
      <c r="HK103" s="138">
        <f t="shared" si="2719"/>
        <v>2.4624999999999999</v>
      </c>
      <c r="HL103" s="433">
        <f t="shared" si="2706"/>
        <v>51.47</v>
      </c>
      <c r="HM103" s="139">
        <f t="shared" si="2721"/>
        <v>126.74487999999999</v>
      </c>
      <c r="HN103" s="111">
        <f t="shared" si="2722"/>
        <v>506.98</v>
      </c>
      <c r="HO103" s="111"/>
      <c r="HP103" s="140"/>
      <c r="HQ103" s="141">
        <f t="shared" si="2723"/>
        <v>1.11466</v>
      </c>
      <c r="HR103" s="323">
        <f t="shared" si="2724"/>
        <v>4</v>
      </c>
      <c r="HS103" s="431">
        <f t="shared" si="2725"/>
        <v>5.6699999999999997E-3</v>
      </c>
      <c r="HT103" s="432">
        <f t="shared" si="2726"/>
        <v>5.6</v>
      </c>
      <c r="HU103" s="138">
        <f t="shared" si="2727"/>
        <v>1.4</v>
      </c>
      <c r="HV103" s="433">
        <f t="shared" si="2706"/>
        <v>51.47</v>
      </c>
      <c r="HW103" s="139">
        <f t="shared" si="2729"/>
        <v>72.058000000000007</v>
      </c>
      <c r="HX103" s="111">
        <f t="shared" si="2730"/>
        <v>288.23</v>
      </c>
      <c r="HY103" s="111"/>
      <c r="HZ103" s="140"/>
      <c r="IA103" s="141">
        <f t="shared" si="2731"/>
        <v>0.63371999999999995</v>
      </c>
      <c r="IB103" s="323">
        <f t="shared" si="2724"/>
        <v>1</v>
      </c>
      <c r="IC103" s="431">
        <f t="shared" si="2732"/>
        <v>2.2200000000000002E-3</v>
      </c>
      <c r="ID103" s="432">
        <f t="shared" si="2733"/>
        <v>1.18</v>
      </c>
      <c r="IE103" s="138">
        <f t="shared" si="2734"/>
        <v>1.18</v>
      </c>
      <c r="IF103" s="433">
        <f t="shared" si="2735"/>
        <v>51.47</v>
      </c>
      <c r="IG103" s="139">
        <f t="shared" si="2736"/>
        <v>60.7346</v>
      </c>
      <c r="IH103" s="111">
        <f t="shared" si="2737"/>
        <v>60.73</v>
      </c>
      <c r="II103" s="111"/>
      <c r="IJ103" s="140"/>
      <c r="IK103" s="141">
        <f t="shared" si="2738"/>
        <v>0.53412999999999999</v>
      </c>
      <c r="IL103" s="323">
        <f t="shared" si="2724"/>
        <v>3</v>
      </c>
      <c r="IM103" s="431">
        <f t="shared" si="2739"/>
        <v>2.5100000000000001E-3</v>
      </c>
      <c r="IN103" s="432">
        <f t="shared" si="2740"/>
        <v>5.59</v>
      </c>
      <c r="IO103" s="138">
        <f t="shared" si="2741"/>
        <v>1.8633333299999999</v>
      </c>
      <c r="IP103" s="433">
        <f t="shared" si="2735"/>
        <v>51.47</v>
      </c>
      <c r="IQ103" s="139">
        <f t="shared" si="2743"/>
        <v>95.905770000000004</v>
      </c>
      <c r="IR103" s="111">
        <f t="shared" si="2744"/>
        <v>287.72000000000003</v>
      </c>
      <c r="IS103" s="111"/>
      <c r="IT103" s="140"/>
      <c r="IU103" s="141">
        <f t="shared" si="2745"/>
        <v>0.84345000000000003</v>
      </c>
      <c r="IV103" s="323">
        <f t="shared" si="2724"/>
        <v>3</v>
      </c>
      <c r="IW103" s="431">
        <f t="shared" si="2746"/>
        <v>4.4600000000000004E-3</v>
      </c>
      <c r="IX103" s="432">
        <f t="shared" si="2747"/>
        <v>14.45</v>
      </c>
      <c r="IY103" s="138">
        <f t="shared" si="2748"/>
        <v>4.81666667</v>
      </c>
      <c r="IZ103" s="433">
        <f t="shared" si="2735"/>
        <v>51.47</v>
      </c>
      <c r="JA103" s="139">
        <f t="shared" si="2750"/>
        <v>247.91382999999999</v>
      </c>
      <c r="JB103" s="111">
        <f t="shared" si="2751"/>
        <v>743.74</v>
      </c>
      <c r="JC103" s="111"/>
      <c r="JD103" s="140"/>
      <c r="JE103" s="141">
        <f t="shared" si="2752"/>
        <v>2.1802899999999998</v>
      </c>
      <c r="JF103" s="323">
        <f t="shared" si="2724"/>
        <v>0</v>
      </c>
      <c r="JG103" s="431">
        <f t="shared" si="2753"/>
        <v>0</v>
      </c>
      <c r="JH103" s="432">
        <f t="shared" si="2754"/>
        <v>0</v>
      </c>
      <c r="JI103" s="138">
        <f t="shared" si="2755"/>
        <v>0</v>
      </c>
      <c r="JJ103" s="433">
        <f t="shared" si="2735"/>
        <v>51.47</v>
      </c>
      <c r="JK103" s="139">
        <f t="shared" si="2757"/>
        <v>0</v>
      </c>
      <c r="JL103" s="111">
        <f t="shared" si="2758"/>
        <v>0</v>
      </c>
      <c r="JM103" s="111"/>
      <c r="JN103" s="140"/>
      <c r="JO103" s="141">
        <f t="shared" si="2759"/>
        <v>0</v>
      </c>
      <c r="JP103" s="323">
        <f t="shared" si="2724"/>
        <v>2</v>
      </c>
      <c r="JQ103" s="431">
        <f t="shared" si="2760"/>
        <v>1.5900000000000001E-3</v>
      </c>
      <c r="JR103" s="432">
        <f t="shared" si="2761"/>
        <v>3.98</v>
      </c>
      <c r="JS103" s="138">
        <f t="shared" si="2762"/>
        <v>1.99</v>
      </c>
      <c r="JT103" s="433">
        <f t="shared" si="2763"/>
        <v>51.47</v>
      </c>
      <c r="JU103" s="139">
        <f t="shared" si="2764"/>
        <v>102.42529999999999</v>
      </c>
      <c r="JV103" s="111">
        <f t="shared" si="2765"/>
        <v>204.85</v>
      </c>
      <c r="JW103" s="111"/>
      <c r="JX103" s="140"/>
      <c r="JY103" s="141">
        <f t="shared" si="2766"/>
        <v>0.90078000000000003</v>
      </c>
      <c r="JZ103" s="323">
        <f t="shared" si="2724"/>
        <v>0</v>
      </c>
      <c r="KA103" s="431">
        <f t="shared" si="2767"/>
        <v>0</v>
      </c>
      <c r="KB103" s="432">
        <f t="shared" si="2768"/>
        <v>0</v>
      </c>
      <c r="KC103" s="138">
        <f t="shared" si="2769"/>
        <v>0</v>
      </c>
      <c r="KD103" s="433">
        <f t="shared" si="2763"/>
        <v>51.47</v>
      </c>
      <c r="KE103" s="139">
        <f t="shared" si="2771"/>
        <v>0</v>
      </c>
      <c r="KF103" s="111">
        <f t="shared" si="2772"/>
        <v>0</v>
      </c>
      <c r="KG103" s="111"/>
      <c r="KH103" s="140"/>
      <c r="KI103" s="141">
        <f t="shared" si="2773"/>
        <v>0</v>
      </c>
      <c r="KJ103" s="323">
        <f t="shared" si="2774"/>
        <v>0</v>
      </c>
      <c r="KK103" s="431">
        <f t="shared" si="2775"/>
        <v>0</v>
      </c>
      <c r="KL103" s="432">
        <f t="shared" si="2776"/>
        <v>0</v>
      </c>
      <c r="KM103" s="138">
        <f t="shared" si="2777"/>
        <v>0</v>
      </c>
      <c r="KN103" s="433">
        <f t="shared" si="2763"/>
        <v>51.47</v>
      </c>
      <c r="KO103" s="139">
        <f t="shared" si="2779"/>
        <v>0</v>
      </c>
      <c r="KP103" s="111">
        <f t="shared" si="2780"/>
        <v>0</v>
      </c>
      <c r="KQ103" s="111"/>
      <c r="KR103" s="140"/>
      <c r="KS103" s="141">
        <f t="shared" si="2781"/>
        <v>0</v>
      </c>
      <c r="KT103" s="323">
        <f t="shared" si="2774"/>
        <v>0</v>
      </c>
      <c r="KU103" s="431" t="e">
        <f t="shared" si="2782"/>
        <v>#DIV/0!</v>
      </c>
      <c r="KV103" s="432" t="e">
        <f t="shared" si="2783"/>
        <v>#DIV/0!</v>
      </c>
      <c r="KW103" s="138">
        <f t="shared" si="2784"/>
        <v>0</v>
      </c>
      <c r="KX103" s="433">
        <f t="shared" si="2763"/>
        <v>0</v>
      </c>
      <c r="KY103" s="139">
        <f t="shared" si="2786"/>
        <v>0</v>
      </c>
      <c r="KZ103" s="111">
        <f t="shared" si="2787"/>
        <v>0</v>
      </c>
      <c r="LA103" s="111"/>
      <c r="LB103" s="140"/>
      <c r="LC103" s="141">
        <f t="shared" si="2788"/>
        <v>0</v>
      </c>
      <c r="LD103" s="322">
        <f t="shared" si="2789"/>
        <v>43</v>
      </c>
      <c r="LE103" s="431">
        <f t="shared" si="2790"/>
        <v>1.6199999999999999E-3</v>
      </c>
      <c r="LF103" s="432">
        <f t="shared" si="2791"/>
        <v>95.18</v>
      </c>
      <c r="LG103" s="138">
        <f t="shared" si="2792"/>
        <v>2.2134883699999999</v>
      </c>
      <c r="LH103" s="433">
        <f t="shared" si="2793"/>
        <v>51.37</v>
      </c>
      <c r="LI103" s="139">
        <f t="shared" si="2794"/>
        <v>113.7069</v>
      </c>
      <c r="LJ103" s="111">
        <f t="shared" si="2795"/>
        <v>4889.3999999999996</v>
      </c>
      <c r="LK103" s="111"/>
      <c r="LL103" s="140"/>
    </row>
    <row r="104" spans="1:324" ht="26.25" customHeight="1">
      <c r="A104" s="612"/>
      <c r="B104" s="93" t="s">
        <v>744</v>
      </c>
      <c r="C104" s="12" t="s">
        <v>840</v>
      </c>
      <c r="D104" s="12" t="s">
        <v>422</v>
      </c>
      <c r="E104" s="4" t="s">
        <v>32</v>
      </c>
      <c r="F104" s="323">
        <f t="shared" si="2569"/>
        <v>0</v>
      </c>
      <c r="G104" s="431">
        <f t="shared" si="2796"/>
        <v>0</v>
      </c>
      <c r="H104" s="432">
        <f t="shared" si="2797"/>
        <v>0</v>
      </c>
      <c r="I104" s="138">
        <f t="shared" si="2570"/>
        <v>0</v>
      </c>
      <c r="J104" s="433">
        <f t="shared" si="2798"/>
        <v>53.01</v>
      </c>
      <c r="K104" s="139">
        <f t="shared" si="2571"/>
        <v>0</v>
      </c>
      <c r="L104" s="111">
        <f t="shared" si="2572"/>
        <v>0</v>
      </c>
      <c r="M104" s="111"/>
      <c r="N104" s="140"/>
      <c r="O104" s="141" t="e">
        <f t="shared" si="2573"/>
        <v>#DIV/0!</v>
      </c>
      <c r="P104" s="323">
        <f t="shared" si="2574"/>
        <v>0</v>
      </c>
      <c r="Q104" s="431">
        <f t="shared" si="2575"/>
        <v>0</v>
      </c>
      <c r="R104" s="432">
        <f t="shared" si="2576"/>
        <v>0</v>
      </c>
      <c r="S104" s="138">
        <f t="shared" si="2577"/>
        <v>0</v>
      </c>
      <c r="T104" s="433">
        <f t="shared" si="2578"/>
        <v>51.47</v>
      </c>
      <c r="U104" s="139">
        <f t="shared" si="2579"/>
        <v>0</v>
      </c>
      <c r="V104" s="111">
        <f t="shared" si="2580"/>
        <v>0</v>
      </c>
      <c r="W104" s="111"/>
      <c r="X104" s="140"/>
      <c r="Y104" s="141" t="e">
        <f t="shared" si="2581"/>
        <v>#DIV/0!</v>
      </c>
      <c r="Z104" s="323">
        <f t="shared" si="2574"/>
        <v>0</v>
      </c>
      <c r="AA104" s="431">
        <f t="shared" si="2582"/>
        <v>0</v>
      </c>
      <c r="AB104" s="432">
        <f t="shared" si="2583"/>
        <v>0</v>
      </c>
      <c r="AC104" s="138">
        <f t="shared" si="2584"/>
        <v>0</v>
      </c>
      <c r="AD104" s="433">
        <f t="shared" si="2578"/>
        <v>51.47</v>
      </c>
      <c r="AE104" s="139">
        <f t="shared" si="2586"/>
        <v>0</v>
      </c>
      <c r="AF104" s="111">
        <f t="shared" si="2587"/>
        <v>0</v>
      </c>
      <c r="AG104" s="111"/>
      <c r="AH104" s="140"/>
      <c r="AI104" s="141" t="e">
        <f t="shared" si="2588"/>
        <v>#DIV/0!</v>
      </c>
      <c r="AJ104" s="323">
        <f t="shared" si="2574"/>
        <v>0</v>
      </c>
      <c r="AK104" s="431">
        <f t="shared" si="2589"/>
        <v>0</v>
      </c>
      <c r="AL104" s="432">
        <f t="shared" si="2590"/>
        <v>0</v>
      </c>
      <c r="AM104" s="138">
        <f t="shared" si="2591"/>
        <v>0</v>
      </c>
      <c r="AN104" s="433">
        <f t="shared" si="2578"/>
        <v>51.47</v>
      </c>
      <c r="AO104" s="139">
        <f t="shared" si="2593"/>
        <v>0</v>
      </c>
      <c r="AP104" s="111">
        <f t="shared" si="2594"/>
        <v>0</v>
      </c>
      <c r="AQ104" s="111"/>
      <c r="AR104" s="140"/>
      <c r="AS104" s="141" t="e">
        <f t="shared" si="2595"/>
        <v>#DIV/0!</v>
      </c>
      <c r="AT104" s="323">
        <f t="shared" si="2574"/>
        <v>0</v>
      </c>
      <c r="AU104" s="431">
        <f t="shared" si="2596"/>
        <v>0</v>
      </c>
      <c r="AV104" s="432">
        <f t="shared" si="2597"/>
        <v>0</v>
      </c>
      <c r="AW104" s="138">
        <f t="shared" si="2598"/>
        <v>0</v>
      </c>
      <c r="AX104" s="433">
        <f t="shared" si="2578"/>
        <v>51.47</v>
      </c>
      <c r="AY104" s="139">
        <f t="shared" si="2600"/>
        <v>0</v>
      </c>
      <c r="AZ104" s="111">
        <f t="shared" si="2601"/>
        <v>0</v>
      </c>
      <c r="BA104" s="111"/>
      <c r="BB104" s="140"/>
      <c r="BC104" s="141" t="e">
        <f t="shared" si="2602"/>
        <v>#DIV/0!</v>
      </c>
      <c r="BD104" s="323">
        <f t="shared" si="2574"/>
        <v>0</v>
      </c>
      <c r="BE104" s="431">
        <f t="shared" si="2603"/>
        <v>0</v>
      </c>
      <c r="BF104" s="432">
        <f t="shared" si="2604"/>
        <v>0</v>
      </c>
      <c r="BG104" s="138">
        <f t="shared" si="2605"/>
        <v>0</v>
      </c>
      <c r="BH104" s="433">
        <f t="shared" si="2578"/>
        <v>51.47</v>
      </c>
      <c r="BI104" s="139">
        <f t="shared" si="2607"/>
        <v>0</v>
      </c>
      <c r="BJ104" s="111">
        <f t="shared" si="2608"/>
        <v>0</v>
      </c>
      <c r="BK104" s="111"/>
      <c r="BL104" s="140"/>
      <c r="BM104" s="141" t="e">
        <f t="shared" si="2609"/>
        <v>#DIV/0!</v>
      </c>
      <c r="BN104" s="323">
        <f t="shared" si="2574"/>
        <v>0</v>
      </c>
      <c r="BO104" s="431">
        <f t="shared" si="2610"/>
        <v>0</v>
      </c>
      <c r="BP104" s="432">
        <f t="shared" si="2611"/>
        <v>0</v>
      </c>
      <c r="BQ104" s="138">
        <f t="shared" si="2612"/>
        <v>0</v>
      </c>
      <c r="BR104" s="433">
        <f t="shared" si="2578"/>
        <v>51.47</v>
      </c>
      <c r="BS104" s="139">
        <f t="shared" si="2614"/>
        <v>0</v>
      </c>
      <c r="BT104" s="111">
        <f t="shared" si="2615"/>
        <v>0</v>
      </c>
      <c r="BU104" s="111"/>
      <c r="BV104" s="140"/>
      <c r="BW104" s="141" t="e">
        <f t="shared" si="2616"/>
        <v>#DIV/0!</v>
      </c>
      <c r="BX104" s="323">
        <f t="shared" si="2574"/>
        <v>0</v>
      </c>
      <c r="BY104" s="431">
        <f t="shared" si="2617"/>
        <v>0</v>
      </c>
      <c r="BZ104" s="432">
        <f t="shared" si="2618"/>
        <v>0</v>
      </c>
      <c r="CA104" s="138">
        <f t="shared" si="2619"/>
        <v>0</v>
      </c>
      <c r="CB104" s="433">
        <f t="shared" si="2578"/>
        <v>51.47</v>
      </c>
      <c r="CC104" s="139">
        <f t="shared" si="2621"/>
        <v>0</v>
      </c>
      <c r="CD104" s="111">
        <f t="shared" si="2622"/>
        <v>0</v>
      </c>
      <c r="CE104" s="111"/>
      <c r="CF104" s="140"/>
      <c r="CG104" s="141" t="e">
        <f t="shared" si="2623"/>
        <v>#DIV/0!</v>
      </c>
      <c r="CH104" s="323">
        <f t="shared" si="2624"/>
        <v>0</v>
      </c>
      <c r="CI104" s="431">
        <f t="shared" si="2625"/>
        <v>0</v>
      </c>
      <c r="CJ104" s="432">
        <f t="shared" si="2626"/>
        <v>0</v>
      </c>
      <c r="CK104" s="138">
        <f t="shared" si="2627"/>
        <v>0</v>
      </c>
      <c r="CL104" s="433">
        <f t="shared" si="2628"/>
        <v>51.47</v>
      </c>
      <c r="CM104" s="139">
        <f t="shared" si="2629"/>
        <v>0</v>
      </c>
      <c r="CN104" s="111">
        <f t="shared" si="2630"/>
        <v>0</v>
      </c>
      <c r="CO104" s="111"/>
      <c r="CP104" s="140"/>
      <c r="CQ104" s="141" t="e">
        <f t="shared" si="2631"/>
        <v>#DIV/0!</v>
      </c>
      <c r="CR104" s="323">
        <f t="shared" si="2624"/>
        <v>0</v>
      </c>
      <c r="CS104" s="431">
        <f t="shared" si="2632"/>
        <v>0</v>
      </c>
      <c r="CT104" s="432">
        <f t="shared" si="2633"/>
        <v>0</v>
      </c>
      <c r="CU104" s="138">
        <f t="shared" si="2634"/>
        <v>0</v>
      </c>
      <c r="CV104" s="433">
        <f t="shared" si="2628"/>
        <v>51.47</v>
      </c>
      <c r="CW104" s="139">
        <f t="shared" si="2636"/>
        <v>0</v>
      </c>
      <c r="CX104" s="111">
        <f t="shared" si="2637"/>
        <v>0</v>
      </c>
      <c r="CY104" s="111"/>
      <c r="CZ104" s="140"/>
      <c r="DA104" s="141" t="e">
        <f t="shared" si="2638"/>
        <v>#DIV/0!</v>
      </c>
      <c r="DB104" s="323">
        <f t="shared" si="2624"/>
        <v>0</v>
      </c>
      <c r="DC104" s="431">
        <f t="shared" si="2639"/>
        <v>0</v>
      </c>
      <c r="DD104" s="432">
        <f t="shared" si="2640"/>
        <v>0</v>
      </c>
      <c r="DE104" s="138">
        <f t="shared" si="2641"/>
        <v>0</v>
      </c>
      <c r="DF104" s="433">
        <f t="shared" si="2628"/>
        <v>51.47</v>
      </c>
      <c r="DG104" s="139">
        <f t="shared" si="2643"/>
        <v>0</v>
      </c>
      <c r="DH104" s="111">
        <f t="shared" si="2644"/>
        <v>0</v>
      </c>
      <c r="DI104" s="111"/>
      <c r="DJ104" s="140"/>
      <c r="DK104" s="141" t="e">
        <f t="shared" si="2645"/>
        <v>#DIV/0!</v>
      </c>
      <c r="DL104" s="323">
        <f t="shared" si="2624"/>
        <v>0</v>
      </c>
      <c r="DM104" s="431">
        <f t="shared" si="2646"/>
        <v>0</v>
      </c>
      <c r="DN104" s="432">
        <f t="shared" si="2647"/>
        <v>0</v>
      </c>
      <c r="DO104" s="138">
        <f t="shared" si="2648"/>
        <v>0</v>
      </c>
      <c r="DP104" s="433">
        <f t="shared" si="2628"/>
        <v>51.47</v>
      </c>
      <c r="DQ104" s="139">
        <f t="shared" si="2650"/>
        <v>0</v>
      </c>
      <c r="DR104" s="111">
        <f t="shared" si="2651"/>
        <v>0</v>
      </c>
      <c r="DS104" s="111"/>
      <c r="DT104" s="140"/>
      <c r="DU104" s="141" t="e">
        <f t="shared" si="2652"/>
        <v>#DIV/0!</v>
      </c>
      <c r="DV104" s="323">
        <f t="shared" si="2624"/>
        <v>0</v>
      </c>
      <c r="DW104" s="431">
        <f t="shared" si="2653"/>
        <v>0</v>
      </c>
      <c r="DX104" s="432">
        <f t="shared" si="2654"/>
        <v>0</v>
      </c>
      <c r="DY104" s="138">
        <f t="shared" si="2655"/>
        <v>0</v>
      </c>
      <c r="DZ104" s="433">
        <f t="shared" si="2628"/>
        <v>51.47</v>
      </c>
      <c r="EA104" s="139">
        <f t="shared" si="2657"/>
        <v>0</v>
      </c>
      <c r="EB104" s="111">
        <f t="shared" si="2658"/>
        <v>0</v>
      </c>
      <c r="EC104" s="111"/>
      <c r="ED104" s="140"/>
      <c r="EE104" s="141" t="e">
        <f t="shared" si="2659"/>
        <v>#DIV/0!</v>
      </c>
      <c r="EF104" s="323">
        <f t="shared" si="2624"/>
        <v>0</v>
      </c>
      <c r="EG104" s="431">
        <f t="shared" si="2660"/>
        <v>0</v>
      </c>
      <c r="EH104" s="432">
        <f t="shared" si="2661"/>
        <v>0</v>
      </c>
      <c r="EI104" s="138">
        <f t="shared" si="2662"/>
        <v>0</v>
      </c>
      <c r="EJ104" s="433">
        <f t="shared" si="2628"/>
        <v>51.47</v>
      </c>
      <c r="EK104" s="139">
        <f t="shared" si="2664"/>
        <v>0</v>
      </c>
      <c r="EL104" s="111">
        <f t="shared" si="2665"/>
        <v>0</v>
      </c>
      <c r="EM104" s="111"/>
      <c r="EN104" s="140"/>
      <c r="EO104" s="141" t="e">
        <f t="shared" si="2666"/>
        <v>#DIV/0!</v>
      </c>
      <c r="EP104" s="323">
        <f t="shared" si="2624"/>
        <v>0</v>
      </c>
      <c r="EQ104" s="431">
        <f t="shared" si="2667"/>
        <v>0</v>
      </c>
      <c r="ER104" s="432">
        <f t="shared" si="2668"/>
        <v>0</v>
      </c>
      <c r="ES104" s="138">
        <f t="shared" si="2669"/>
        <v>0</v>
      </c>
      <c r="ET104" s="433">
        <f t="shared" si="2628"/>
        <v>51.47</v>
      </c>
      <c r="EU104" s="139">
        <f t="shared" si="2671"/>
        <v>0</v>
      </c>
      <c r="EV104" s="111">
        <f t="shared" si="2672"/>
        <v>0</v>
      </c>
      <c r="EW104" s="111"/>
      <c r="EX104" s="140"/>
      <c r="EY104" s="141" t="e">
        <f t="shared" si="2673"/>
        <v>#DIV/0!</v>
      </c>
      <c r="EZ104" s="323">
        <f t="shared" si="2674"/>
        <v>0</v>
      </c>
      <c r="FA104" s="431">
        <f t="shared" si="2675"/>
        <v>0</v>
      </c>
      <c r="FB104" s="432">
        <f t="shared" si="2676"/>
        <v>0</v>
      </c>
      <c r="FC104" s="138">
        <f t="shared" si="2677"/>
        <v>0</v>
      </c>
      <c r="FD104" s="433">
        <f t="shared" si="2678"/>
        <v>46.36</v>
      </c>
      <c r="FE104" s="139">
        <f t="shared" si="2679"/>
        <v>0</v>
      </c>
      <c r="FF104" s="111">
        <f t="shared" si="2680"/>
        <v>0</v>
      </c>
      <c r="FG104" s="111"/>
      <c r="FH104" s="140"/>
      <c r="FI104" s="141" t="e">
        <f t="shared" si="2681"/>
        <v>#DIV/0!</v>
      </c>
      <c r="FJ104" s="323">
        <f t="shared" si="2674"/>
        <v>0</v>
      </c>
      <c r="FK104" s="431">
        <f t="shared" si="2682"/>
        <v>0</v>
      </c>
      <c r="FL104" s="432">
        <f t="shared" si="2683"/>
        <v>0</v>
      </c>
      <c r="FM104" s="138">
        <f t="shared" si="2684"/>
        <v>0</v>
      </c>
      <c r="FN104" s="433">
        <f t="shared" si="2678"/>
        <v>51.47</v>
      </c>
      <c r="FO104" s="139">
        <f t="shared" si="2686"/>
        <v>0</v>
      </c>
      <c r="FP104" s="111">
        <f t="shared" si="2687"/>
        <v>0</v>
      </c>
      <c r="FQ104" s="111"/>
      <c r="FR104" s="140"/>
      <c r="FS104" s="141" t="e">
        <f t="shared" si="2688"/>
        <v>#DIV/0!</v>
      </c>
      <c r="FT104" s="323">
        <f t="shared" si="2674"/>
        <v>0</v>
      </c>
      <c r="FU104" s="431">
        <f t="shared" si="2689"/>
        <v>0</v>
      </c>
      <c r="FV104" s="432">
        <f t="shared" si="2690"/>
        <v>0</v>
      </c>
      <c r="FW104" s="138">
        <f t="shared" si="2691"/>
        <v>0</v>
      </c>
      <c r="FX104" s="433">
        <f t="shared" si="2678"/>
        <v>51.47</v>
      </c>
      <c r="FY104" s="139">
        <f t="shared" si="2693"/>
        <v>0</v>
      </c>
      <c r="FZ104" s="111">
        <f t="shared" si="2694"/>
        <v>0</v>
      </c>
      <c r="GA104" s="111"/>
      <c r="GB104" s="140"/>
      <c r="GC104" s="141" t="e">
        <f t="shared" si="2695"/>
        <v>#DIV/0!</v>
      </c>
      <c r="GD104" s="323">
        <f t="shared" si="2674"/>
        <v>0</v>
      </c>
      <c r="GE104" s="431">
        <f t="shared" si="2696"/>
        <v>0</v>
      </c>
      <c r="GF104" s="432">
        <f t="shared" si="2697"/>
        <v>0</v>
      </c>
      <c r="GG104" s="138">
        <f t="shared" si="2698"/>
        <v>0</v>
      </c>
      <c r="GH104" s="433">
        <f t="shared" si="2678"/>
        <v>51.47</v>
      </c>
      <c r="GI104" s="139">
        <f t="shared" si="2700"/>
        <v>0</v>
      </c>
      <c r="GJ104" s="111">
        <f t="shared" si="2701"/>
        <v>0</v>
      </c>
      <c r="GK104" s="111"/>
      <c r="GL104" s="140"/>
      <c r="GM104" s="141" t="e">
        <f t="shared" si="2702"/>
        <v>#DIV/0!</v>
      </c>
      <c r="GN104" s="323">
        <f t="shared" si="2674"/>
        <v>0</v>
      </c>
      <c r="GO104" s="431">
        <f t="shared" si="2703"/>
        <v>0</v>
      </c>
      <c r="GP104" s="432">
        <f t="shared" si="2704"/>
        <v>0</v>
      </c>
      <c r="GQ104" s="138">
        <f t="shared" si="2705"/>
        <v>0</v>
      </c>
      <c r="GR104" s="433">
        <f t="shared" si="2706"/>
        <v>51.47</v>
      </c>
      <c r="GS104" s="139">
        <f t="shared" si="2707"/>
        <v>0</v>
      </c>
      <c r="GT104" s="111">
        <f t="shared" si="2708"/>
        <v>0</v>
      </c>
      <c r="GU104" s="111"/>
      <c r="GV104" s="140"/>
      <c r="GW104" s="141" t="e">
        <f t="shared" si="2709"/>
        <v>#DIV/0!</v>
      </c>
      <c r="GX104" s="323">
        <f t="shared" si="2674"/>
        <v>0</v>
      </c>
      <c r="GY104" s="431">
        <f t="shared" si="2710"/>
        <v>0</v>
      </c>
      <c r="GZ104" s="432">
        <f t="shared" si="2711"/>
        <v>0</v>
      </c>
      <c r="HA104" s="138">
        <f t="shared" si="2712"/>
        <v>0</v>
      </c>
      <c r="HB104" s="433">
        <f t="shared" si="2706"/>
        <v>51.47</v>
      </c>
      <c r="HC104" s="139">
        <f t="shared" si="2714"/>
        <v>0</v>
      </c>
      <c r="HD104" s="111">
        <f t="shared" si="2715"/>
        <v>0</v>
      </c>
      <c r="HE104" s="111"/>
      <c r="HF104" s="140"/>
      <c r="HG104" s="141" t="e">
        <f t="shared" si="2716"/>
        <v>#DIV/0!</v>
      </c>
      <c r="HH104" s="323">
        <f t="shared" si="2674"/>
        <v>0</v>
      </c>
      <c r="HI104" s="431">
        <f t="shared" si="2717"/>
        <v>0</v>
      </c>
      <c r="HJ104" s="432">
        <f t="shared" si="2718"/>
        <v>0</v>
      </c>
      <c r="HK104" s="138">
        <f t="shared" si="2719"/>
        <v>0</v>
      </c>
      <c r="HL104" s="433">
        <f t="shared" si="2706"/>
        <v>51.47</v>
      </c>
      <c r="HM104" s="139">
        <f t="shared" si="2721"/>
        <v>0</v>
      </c>
      <c r="HN104" s="111">
        <f t="shared" si="2722"/>
        <v>0</v>
      </c>
      <c r="HO104" s="111"/>
      <c r="HP104" s="140"/>
      <c r="HQ104" s="141" t="e">
        <f t="shared" si="2723"/>
        <v>#DIV/0!</v>
      </c>
      <c r="HR104" s="323">
        <f t="shared" si="2724"/>
        <v>0</v>
      </c>
      <c r="HS104" s="431">
        <f t="shared" si="2725"/>
        <v>0</v>
      </c>
      <c r="HT104" s="432">
        <f t="shared" si="2726"/>
        <v>0</v>
      </c>
      <c r="HU104" s="138">
        <f t="shared" si="2727"/>
        <v>0</v>
      </c>
      <c r="HV104" s="433">
        <f t="shared" si="2706"/>
        <v>51.47</v>
      </c>
      <c r="HW104" s="139">
        <f t="shared" si="2729"/>
        <v>0</v>
      </c>
      <c r="HX104" s="111">
        <f t="shared" si="2730"/>
        <v>0</v>
      </c>
      <c r="HY104" s="111"/>
      <c r="HZ104" s="140"/>
      <c r="IA104" s="141" t="e">
        <f t="shared" si="2731"/>
        <v>#DIV/0!</v>
      </c>
      <c r="IB104" s="323">
        <f t="shared" si="2724"/>
        <v>0</v>
      </c>
      <c r="IC104" s="431">
        <f t="shared" si="2732"/>
        <v>0</v>
      </c>
      <c r="ID104" s="432">
        <f t="shared" si="2733"/>
        <v>0</v>
      </c>
      <c r="IE104" s="138">
        <f t="shared" si="2734"/>
        <v>0</v>
      </c>
      <c r="IF104" s="433">
        <f t="shared" si="2735"/>
        <v>51.47</v>
      </c>
      <c r="IG104" s="139">
        <f t="shared" si="2736"/>
        <v>0</v>
      </c>
      <c r="IH104" s="111">
        <f t="shared" si="2737"/>
        <v>0</v>
      </c>
      <c r="II104" s="111"/>
      <c r="IJ104" s="140"/>
      <c r="IK104" s="141" t="e">
        <f t="shared" si="2738"/>
        <v>#DIV/0!</v>
      </c>
      <c r="IL104" s="323">
        <f t="shared" si="2724"/>
        <v>0</v>
      </c>
      <c r="IM104" s="431">
        <f t="shared" si="2739"/>
        <v>0</v>
      </c>
      <c r="IN104" s="432">
        <f t="shared" si="2740"/>
        <v>0</v>
      </c>
      <c r="IO104" s="138">
        <f t="shared" si="2741"/>
        <v>0</v>
      </c>
      <c r="IP104" s="433">
        <f t="shared" si="2735"/>
        <v>51.47</v>
      </c>
      <c r="IQ104" s="139">
        <f t="shared" si="2743"/>
        <v>0</v>
      </c>
      <c r="IR104" s="111">
        <f t="shared" si="2744"/>
        <v>0</v>
      </c>
      <c r="IS104" s="111"/>
      <c r="IT104" s="140"/>
      <c r="IU104" s="141" t="e">
        <f t="shared" si="2745"/>
        <v>#DIV/0!</v>
      </c>
      <c r="IV104" s="323">
        <f t="shared" si="2724"/>
        <v>0</v>
      </c>
      <c r="IW104" s="431">
        <f t="shared" si="2746"/>
        <v>0</v>
      </c>
      <c r="IX104" s="432">
        <f t="shared" si="2747"/>
        <v>0</v>
      </c>
      <c r="IY104" s="138">
        <f t="shared" si="2748"/>
        <v>0</v>
      </c>
      <c r="IZ104" s="433">
        <f t="shared" si="2735"/>
        <v>51.47</v>
      </c>
      <c r="JA104" s="139">
        <f t="shared" si="2750"/>
        <v>0</v>
      </c>
      <c r="JB104" s="111">
        <f t="shared" si="2751"/>
        <v>0</v>
      </c>
      <c r="JC104" s="111"/>
      <c r="JD104" s="140"/>
      <c r="JE104" s="141" t="e">
        <f t="shared" si="2752"/>
        <v>#DIV/0!</v>
      </c>
      <c r="JF104" s="323">
        <f t="shared" si="2724"/>
        <v>0</v>
      </c>
      <c r="JG104" s="431">
        <f t="shared" si="2753"/>
        <v>0</v>
      </c>
      <c r="JH104" s="432">
        <f t="shared" si="2754"/>
        <v>0</v>
      </c>
      <c r="JI104" s="138">
        <f t="shared" si="2755"/>
        <v>0</v>
      </c>
      <c r="JJ104" s="433">
        <f t="shared" si="2735"/>
        <v>51.47</v>
      </c>
      <c r="JK104" s="139">
        <f t="shared" si="2757"/>
        <v>0</v>
      </c>
      <c r="JL104" s="111">
        <f t="shared" si="2758"/>
        <v>0</v>
      </c>
      <c r="JM104" s="111"/>
      <c r="JN104" s="140"/>
      <c r="JO104" s="141" t="e">
        <f t="shared" si="2759"/>
        <v>#DIV/0!</v>
      </c>
      <c r="JP104" s="323">
        <f t="shared" si="2724"/>
        <v>0</v>
      </c>
      <c r="JQ104" s="431">
        <f t="shared" si="2760"/>
        <v>0</v>
      </c>
      <c r="JR104" s="432">
        <f t="shared" si="2761"/>
        <v>0</v>
      </c>
      <c r="JS104" s="138">
        <f t="shared" si="2762"/>
        <v>0</v>
      </c>
      <c r="JT104" s="433">
        <f t="shared" si="2763"/>
        <v>51.47</v>
      </c>
      <c r="JU104" s="139">
        <f t="shared" si="2764"/>
        <v>0</v>
      </c>
      <c r="JV104" s="111">
        <f t="shared" si="2765"/>
        <v>0</v>
      </c>
      <c r="JW104" s="111"/>
      <c r="JX104" s="140"/>
      <c r="JY104" s="141" t="e">
        <f t="shared" si="2766"/>
        <v>#DIV/0!</v>
      </c>
      <c r="JZ104" s="323">
        <f t="shared" si="2724"/>
        <v>0</v>
      </c>
      <c r="KA104" s="431">
        <f t="shared" si="2767"/>
        <v>0</v>
      </c>
      <c r="KB104" s="432">
        <f t="shared" si="2768"/>
        <v>0</v>
      </c>
      <c r="KC104" s="138">
        <f t="shared" si="2769"/>
        <v>0</v>
      </c>
      <c r="KD104" s="433">
        <f t="shared" si="2763"/>
        <v>51.47</v>
      </c>
      <c r="KE104" s="139">
        <f t="shared" si="2771"/>
        <v>0</v>
      </c>
      <c r="KF104" s="111">
        <f t="shared" si="2772"/>
        <v>0</v>
      </c>
      <c r="KG104" s="111"/>
      <c r="KH104" s="140"/>
      <c r="KI104" s="141" t="e">
        <f t="shared" si="2773"/>
        <v>#DIV/0!</v>
      </c>
      <c r="KJ104" s="323">
        <f t="shared" si="2774"/>
        <v>0</v>
      </c>
      <c r="KK104" s="431">
        <f t="shared" si="2775"/>
        <v>0</v>
      </c>
      <c r="KL104" s="432">
        <f t="shared" si="2776"/>
        <v>0</v>
      </c>
      <c r="KM104" s="138">
        <f t="shared" si="2777"/>
        <v>0</v>
      </c>
      <c r="KN104" s="433">
        <f t="shared" si="2763"/>
        <v>51.47</v>
      </c>
      <c r="KO104" s="139">
        <f t="shared" si="2779"/>
        <v>0</v>
      </c>
      <c r="KP104" s="111">
        <f t="shared" si="2780"/>
        <v>0</v>
      </c>
      <c r="KQ104" s="111"/>
      <c r="KR104" s="140"/>
      <c r="KS104" s="141" t="e">
        <f t="shared" si="2781"/>
        <v>#DIV/0!</v>
      </c>
      <c r="KT104" s="323">
        <f t="shared" si="2774"/>
        <v>0</v>
      </c>
      <c r="KU104" s="431" t="e">
        <f t="shared" si="2782"/>
        <v>#DIV/0!</v>
      </c>
      <c r="KV104" s="432" t="e">
        <f t="shared" si="2783"/>
        <v>#DIV/0!</v>
      </c>
      <c r="KW104" s="138">
        <f t="shared" si="2784"/>
        <v>0</v>
      </c>
      <c r="KX104" s="433">
        <f t="shared" si="2763"/>
        <v>0</v>
      </c>
      <c r="KY104" s="139">
        <f t="shared" si="2786"/>
        <v>0</v>
      </c>
      <c r="KZ104" s="111">
        <f t="shared" si="2787"/>
        <v>0</v>
      </c>
      <c r="LA104" s="111"/>
      <c r="LB104" s="140"/>
      <c r="LC104" s="141" t="e">
        <f t="shared" si="2788"/>
        <v>#DIV/0!</v>
      </c>
      <c r="LD104" s="322">
        <f t="shared" si="2789"/>
        <v>0</v>
      </c>
      <c r="LE104" s="431">
        <f t="shared" si="2790"/>
        <v>0</v>
      </c>
      <c r="LF104" s="432">
        <f t="shared" si="2791"/>
        <v>0</v>
      </c>
      <c r="LG104" s="138">
        <f t="shared" si="2792"/>
        <v>0</v>
      </c>
      <c r="LH104" s="433">
        <f t="shared" si="2793"/>
        <v>51.37</v>
      </c>
      <c r="LI104" s="139">
        <f t="shared" si="2794"/>
        <v>0</v>
      </c>
      <c r="LJ104" s="111">
        <f t="shared" si="2795"/>
        <v>0</v>
      </c>
      <c r="LK104" s="111"/>
      <c r="LL104" s="140"/>
    </row>
    <row r="105" spans="1:324" ht="24">
      <c r="A105" s="612"/>
      <c r="B105" s="12" t="s">
        <v>732</v>
      </c>
      <c r="C105" s="12" t="s">
        <v>841</v>
      </c>
      <c r="D105" s="12" t="s">
        <v>421</v>
      </c>
      <c r="E105" s="4" t="s">
        <v>32</v>
      </c>
      <c r="F105" s="323">
        <f t="shared" si="2569"/>
        <v>1</v>
      </c>
      <c r="G105" s="431">
        <f t="shared" si="2796"/>
        <v>1.6100000000000001E-3</v>
      </c>
      <c r="H105" s="432">
        <f t="shared" si="2797"/>
        <v>2.91</v>
      </c>
      <c r="I105" s="138">
        <f t="shared" si="2570"/>
        <v>2.91</v>
      </c>
      <c r="J105" s="433">
        <f t="shared" si="2798"/>
        <v>53.01</v>
      </c>
      <c r="K105" s="139">
        <f t="shared" si="2571"/>
        <v>154.25909999999999</v>
      </c>
      <c r="L105" s="111">
        <f t="shared" si="2572"/>
        <v>154.26</v>
      </c>
      <c r="M105" s="111"/>
      <c r="N105" s="140"/>
      <c r="O105" s="141">
        <f t="shared" si="2573"/>
        <v>1.3581300000000001</v>
      </c>
      <c r="P105" s="323">
        <f t="shared" si="2574"/>
        <v>0</v>
      </c>
      <c r="Q105" s="431">
        <f t="shared" si="2575"/>
        <v>0</v>
      </c>
      <c r="R105" s="432">
        <f t="shared" si="2576"/>
        <v>0</v>
      </c>
      <c r="S105" s="138">
        <f t="shared" si="2577"/>
        <v>0</v>
      </c>
      <c r="T105" s="433">
        <f t="shared" si="2578"/>
        <v>51.47</v>
      </c>
      <c r="U105" s="139">
        <f t="shared" si="2579"/>
        <v>0</v>
      </c>
      <c r="V105" s="111">
        <f t="shared" si="2580"/>
        <v>0</v>
      </c>
      <c r="W105" s="111"/>
      <c r="X105" s="140"/>
      <c r="Y105" s="141">
        <f t="shared" si="2581"/>
        <v>0</v>
      </c>
      <c r="Z105" s="323">
        <f t="shared" si="2574"/>
        <v>0</v>
      </c>
      <c r="AA105" s="431">
        <f t="shared" si="2582"/>
        <v>0</v>
      </c>
      <c r="AB105" s="432">
        <f t="shared" si="2583"/>
        <v>0</v>
      </c>
      <c r="AC105" s="138">
        <f t="shared" si="2584"/>
        <v>0</v>
      </c>
      <c r="AD105" s="433">
        <f t="shared" si="2578"/>
        <v>51.47</v>
      </c>
      <c r="AE105" s="139">
        <f t="shared" si="2586"/>
        <v>0</v>
      </c>
      <c r="AF105" s="111">
        <f t="shared" si="2587"/>
        <v>0</v>
      </c>
      <c r="AG105" s="111"/>
      <c r="AH105" s="140"/>
      <c r="AI105" s="141">
        <f t="shared" si="2588"/>
        <v>0</v>
      </c>
      <c r="AJ105" s="323">
        <f t="shared" si="2574"/>
        <v>0</v>
      </c>
      <c r="AK105" s="431">
        <f t="shared" si="2589"/>
        <v>0</v>
      </c>
      <c r="AL105" s="432">
        <f t="shared" si="2590"/>
        <v>0</v>
      </c>
      <c r="AM105" s="138">
        <f t="shared" si="2591"/>
        <v>0</v>
      </c>
      <c r="AN105" s="433">
        <f t="shared" si="2578"/>
        <v>51.47</v>
      </c>
      <c r="AO105" s="139">
        <f t="shared" si="2593"/>
        <v>0</v>
      </c>
      <c r="AP105" s="111">
        <f t="shared" si="2594"/>
        <v>0</v>
      </c>
      <c r="AQ105" s="111"/>
      <c r="AR105" s="140"/>
      <c r="AS105" s="141">
        <f t="shared" si="2595"/>
        <v>0</v>
      </c>
      <c r="AT105" s="323">
        <f t="shared" si="2574"/>
        <v>0</v>
      </c>
      <c r="AU105" s="431">
        <f t="shared" si="2596"/>
        <v>0</v>
      </c>
      <c r="AV105" s="432">
        <f t="shared" si="2597"/>
        <v>0</v>
      </c>
      <c r="AW105" s="138">
        <f t="shared" si="2598"/>
        <v>0</v>
      </c>
      <c r="AX105" s="433">
        <f t="shared" si="2578"/>
        <v>51.47</v>
      </c>
      <c r="AY105" s="139">
        <f t="shared" si="2600"/>
        <v>0</v>
      </c>
      <c r="AZ105" s="111">
        <f t="shared" si="2601"/>
        <v>0</v>
      </c>
      <c r="BA105" s="111"/>
      <c r="BB105" s="140"/>
      <c r="BC105" s="141">
        <f t="shared" si="2602"/>
        <v>0</v>
      </c>
      <c r="BD105" s="323">
        <f t="shared" si="2574"/>
        <v>0</v>
      </c>
      <c r="BE105" s="431">
        <f t="shared" si="2603"/>
        <v>0</v>
      </c>
      <c r="BF105" s="432">
        <f t="shared" si="2604"/>
        <v>0</v>
      </c>
      <c r="BG105" s="138">
        <f t="shared" si="2605"/>
        <v>0</v>
      </c>
      <c r="BH105" s="433">
        <f t="shared" si="2578"/>
        <v>51.47</v>
      </c>
      <c r="BI105" s="139">
        <f t="shared" si="2607"/>
        <v>0</v>
      </c>
      <c r="BJ105" s="111">
        <f t="shared" si="2608"/>
        <v>0</v>
      </c>
      <c r="BK105" s="111"/>
      <c r="BL105" s="140"/>
      <c r="BM105" s="141">
        <f t="shared" si="2609"/>
        <v>0</v>
      </c>
      <c r="BN105" s="323">
        <f t="shared" si="2574"/>
        <v>0</v>
      </c>
      <c r="BO105" s="431">
        <f t="shared" si="2610"/>
        <v>0</v>
      </c>
      <c r="BP105" s="432">
        <f t="shared" si="2611"/>
        <v>0</v>
      </c>
      <c r="BQ105" s="138">
        <f t="shared" si="2612"/>
        <v>0</v>
      </c>
      <c r="BR105" s="433">
        <f t="shared" si="2578"/>
        <v>51.47</v>
      </c>
      <c r="BS105" s="139">
        <f t="shared" si="2614"/>
        <v>0</v>
      </c>
      <c r="BT105" s="111">
        <f t="shared" si="2615"/>
        <v>0</v>
      </c>
      <c r="BU105" s="111"/>
      <c r="BV105" s="140"/>
      <c r="BW105" s="141">
        <f t="shared" si="2616"/>
        <v>0</v>
      </c>
      <c r="BX105" s="323">
        <f t="shared" si="2574"/>
        <v>2</v>
      </c>
      <c r="BY105" s="431">
        <f t="shared" si="2617"/>
        <v>2.3800000000000002E-3</v>
      </c>
      <c r="BZ105" s="432">
        <f t="shared" si="2618"/>
        <v>3.03</v>
      </c>
      <c r="CA105" s="138">
        <f t="shared" si="2619"/>
        <v>1.5149999999999999</v>
      </c>
      <c r="CB105" s="433">
        <f t="shared" si="2578"/>
        <v>51.47</v>
      </c>
      <c r="CC105" s="139">
        <f t="shared" si="2621"/>
        <v>77.977050000000006</v>
      </c>
      <c r="CD105" s="111">
        <f t="shared" si="2622"/>
        <v>155.94999999999999</v>
      </c>
      <c r="CE105" s="111"/>
      <c r="CF105" s="140"/>
      <c r="CG105" s="141">
        <f t="shared" si="2623"/>
        <v>0.68652999999999997</v>
      </c>
      <c r="CH105" s="323">
        <f t="shared" si="2624"/>
        <v>0</v>
      </c>
      <c r="CI105" s="431">
        <f t="shared" si="2625"/>
        <v>0</v>
      </c>
      <c r="CJ105" s="432">
        <f t="shared" si="2626"/>
        <v>0</v>
      </c>
      <c r="CK105" s="138">
        <f t="shared" si="2627"/>
        <v>0</v>
      </c>
      <c r="CL105" s="433">
        <f t="shared" si="2628"/>
        <v>51.47</v>
      </c>
      <c r="CM105" s="139">
        <f t="shared" si="2629"/>
        <v>0</v>
      </c>
      <c r="CN105" s="111">
        <f t="shared" si="2630"/>
        <v>0</v>
      </c>
      <c r="CO105" s="111"/>
      <c r="CP105" s="140"/>
      <c r="CQ105" s="141">
        <f t="shared" si="2631"/>
        <v>0</v>
      </c>
      <c r="CR105" s="323">
        <f t="shared" si="2624"/>
        <v>0</v>
      </c>
      <c r="CS105" s="431">
        <f t="shared" si="2632"/>
        <v>0</v>
      </c>
      <c r="CT105" s="432">
        <f t="shared" si="2633"/>
        <v>0</v>
      </c>
      <c r="CU105" s="138">
        <f t="shared" si="2634"/>
        <v>0</v>
      </c>
      <c r="CV105" s="433">
        <f t="shared" si="2628"/>
        <v>51.47</v>
      </c>
      <c r="CW105" s="139">
        <f t="shared" si="2636"/>
        <v>0</v>
      </c>
      <c r="CX105" s="111">
        <f t="shared" si="2637"/>
        <v>0</v>
      </c>
      <c r="CY105" s="111"/>
      <c r="CZ105" s="140"/>
      <c r="DA105" s="141">
        <f t="shared" si="2638"/>
        <v>0</v>
      </c>
      <c r="DB105" s="323">
        <f t="shared" si="2624"/>
        <v>0</v>
      </c>
      <c r="DC105" s="431">
        <f t="shared" si="2639"/>
        <v>0</v>
      </c>
      <c r="DD105" s="432">
        <f t="shared" si="2640"/>
        <v>0</v>
      </c>
      <c r="DE105" s="138">
        <f t="shared" si="2641"/>
        <v>0</v>
      </c>
      <c r="DF105" s="433">
        <f t="shared" si="2628"/>
        <v>51.47</v>
      </c>
      <c r="DG105" s="139">
        <f t="shared" si="2643"/>
        <v>0</v>
      </c>
      <c r="DH105" s="111">
        <f t="shared" si="2644"/>
        <v>0</v>
      </c>
      <c r="DI105" s="111"/>
      <c r="DJ105" s="140"/>
      <c r="DK105" s="141">
        <f t="shared" si="2645"/>
        <v>0</v>
      </c>
      <c r="DL105" s="323">
        <f t="shared" si="2624"/>
        <v>0</v>
      </c>
      <c r="DM105" s="431">
        <f t="shared" si="2646"/>
        <v>0</v>
      </c>
      <c r="DN105" s="432">
        <f t="shared" si="2647"/>
        <v>0</v>
      </c>
      <c r="DO105" s="138">
        <f t="shared" si="2648"/>
        <v>0</v>
      </c>
      <c r="DP105" s="433">
        <f t="shared" si="2628"/>
        <v>51.47</v>
      </c>
      <c r="DQ105" s="139">
        <f t="shared" si="2650"/>
        <v>0</v>
      </c>
      <c r="DR105" s="111">
        <f t="shared" si="2651"/>
        <v>0</v>
      </c>
      <c r="DS105" s="111"/>
      <c r="DT105" s="140"/>
      <c r="DU105" s="141">
        <f t="shared" si="2652"/>
        <v>0</v>
      </c>
      <c r="DV105" s="323">
        <f t="shared" si="2624"/>
        <v>0</v>
      </c>
      <c r="DW105" s="431">
        <f t="shared" si="2653"/>
        <v>0</v>
      </c>
      <c r="DX105" s="432">
        <f t="shared" si="2654"/>
        <v>0</v>
      </c>
      <c r="DY105" s="138">
        <f t="shared" si="2655"/>
        <v>0</v>
      </c>
      <c r="DZ105" s="433">
        <f t="shared" si="2628"/>
        <v>51.47</v>
      </c>
      <c r="EA105" s="139">
        <f t="shared" si="2657"/>
        <v>0</v>
      </c>
      <c r="EB105" s="111">
        <f t="shared" si="2658"/>
        <v>0</v>
      </c>
      <c r="EC105" s="111"/>
      <c r="ED105" s="140"/>
      <c r="EE105" s="141">
        <f t="shared" si="2659"/>
        <v>0</v>
      </c>
      <c r="EF105" s="323">
        <f t="shared" si="2624"/>
        <v>8</v>
      </c>
      <c r="EG105" s="431">
        <f t="shared" si="2660"/>
        <v>8.94E-3</v>
      </c>
      <c r="EH105" s="432">
        <f t="shared" si="2661"/>
        <v>8.94</v>
      </c>
      <c r="EI105" s="138">
        <f t="shared" si="2662"/>
        <v>1.1174999999999999</v>
      </c>
      <c r="EJ105" s="433">
        <f t="shared" si="2628"/>
        <v>51.47</v>
      </c>
      <c r="EK105" s="139">
        <f t="shared" si="2664"/>
        <v>57.51773</v>
      </c>
      <c r="EL105" s="111">
        <f t="shared" si="2665"/>
        <v>460.14</v>
      </c>
      <c r="EM105" s="111"/>
      <c r="EN105" s="140"/>
      <c r="EO105" s="141">
        <f t="shared" si="2666"/>
        <v>0.50639999999999996</v>
      </c>
      <c r="EP105" s="323">
        <f t="shared" si="2624"/>
        <v>3</v>
      </c>
      <c r="EQ105" s="431">
        <f t="shared" si="2667"/>
        <v>3.5999999999999999E-3</v>
      </c>
      <c r="ER105" s="432">
        <f t="shared" si="2668"/>
        <v>5.69</v>
      </c>
      <c r="ES105" s="138">
        <f t="shared" si="2669"/>
        <v>1.8966666700000001</v>
      </c>
      <c r="ET105" s="433">
        <f t="shared" si="2628"/>
        <v>51.47</v>
      </c>
      <c r="EU105" s="139">
        <f t="shared" si="2671"/>
        <v>97.621430000000004</v>
      </c>
      <c r="EV105" s="111">
        <f t="shared" si="2672"/>
        <v>292.86</v>
      </c>
      <c r="EW105" s="111"/>
      <c r="EX105" s="140"/>
      <c r="EY105" s="141">
        <f t="shared" si="2673"/>
        <v>0.85948000000000002</v>
      </c>
      <c r="EZ105" s="323">
        <f t="shared" si="2674"/>
        <v>6</v>
      </c>
      <c r="FA105" s="431">
        <f t="shared" si="2675"/>
        <v>7.1300000000000001E-3</v>
      </c>
      <c r="FB105" s="432">
        <f t="shared" si="2676"/>
        <v>12.1</v>
      </c>
      <c r="FC105" s="138">
        <f t="shared" si="2677"/>
        <v>2.0166666700000002</v>
      </c>
      <c r="FD105" s="433">
        <f t="shared" si="2678"/>
        <v>46.36</v>
      </c>
      <c r="FE105" s="139">
        <f t="shared" si="2679"/>
        <v>93.492670000000004</v>
      </c>
      <c r="FF105" s="111">
        <f t="shared" si="2680"/>
        <v>560.96</v>
      </c>
      <c r="FG105" s="111"/>
      <c r="FH105" s="140"/>
      <c r="FI105" s="141">
        <f t="shared" si="2681"/>
        <v>0.82313000000000003</v>
      </c>
      <c r="FJ105" s="323">
        <f t="shared" si="2674"/>
        <v>0</v>
      </c>
      <c r="FK105" s="431">
        <f t="shared" si="2682"/>
        <v>0</v>
      </c>
      <c r="FL105" s="432">
        <f t="shared" si="2683"/>
        <v>0</v>
      </c>
      <c r="FM105" s="138">
        <f t="shared" si="2684"/>
        <v>0</v>
      </c>
      <c r="FN105" s="433">
        <f t="shared" si="2678"/>
        <v>51.47</v>
      </c>
      <c r="FO105" s="139">
        <f t="shared" si="2686"/>
        <v>0</v>
      </c>
      <c r="FP105" s="111">
        <f t="shared" si="2687"/>
        <v>0</v>
      </c>
      <c r="FQ105" s="111"/>
      <c r="FR105" s="140"/>
      <c r="FS105" s="141">
        <f t="shared" si="2688"/>
        <v>0</v>
      </c>
      <c r="FT105" s="323">
        <f t="shared" si="2674"/>
        <v>1</v>
      </c>
      <c r="FU105" s="431">
        <f t="shared" si="2689"/>
        <v>1.39E-3</v>
      </c>
      <c r="FV105" s="432">
        <f t="shared" si="2690"/>
        <v>3.06</v>
      </c>
      <c r="FW105" s="138">
        <f t="shared" si="2691"/>
        <v>3.06</v>
      </c>
      <c r="FX105" s="433">
        <f t="shared" si="2678"/>
        <v>51.47</v>
      </c>
      <c r="FY105" s="139">
        <f t="shared" si="2693"/>
        <v>157.4982</v>
      </c>
      <c r="FZ105" s="111">
        <f t="shared" si="2694"/>
        <v>157.5</v>
      </c>
      <c r="GA105" s="111"/>
      <c r="GB105" s="140"/>
      <c r="GC105" s="141">
        <f t="shared" si="2695"/>
        <v>1.3866499999999999</v>
      </c>
      <c r="GD105" s="323">
        <f t="shared" si="2674"/>
        <v>0</v>
      </c>
      <c r="GE105" s="431">
        <f t="shared" si="2696"/>
        <v>0</v>
      </c>
      <c r="GF105" s="432">
        <f t="shared" si="2697"/>
        <v>0</v>
      </c>
      <c r="GG105" s="138">
        <f t="shared" si="2698"/>
        <v>0</v>
      </c>
      <c r="GH105" s="433">
        <f t="shared" si="2678"/>
        <v>51.47</v>
      </c>
      <c r="GI105" s="139">
        <f t="shared" si="2700"/>
        <v>0</v>
      </c>
      <c r="GJ105" s="111">
        <f t="shared" si="2701"/>
        <v>0</v>
      </c>
      <c r="GK105" s="111"/>
      <c r="GL105" s="140"/>
      <c r="GM105" s="141">
        <f t="shared" si="2702"/>
        <v>0</v>
      </c>
      <c r="GN105" s="323">
        <f t="shared" si="2674"/>
        <v>0</v>
      </c>
      <c r="GO105" s="431">
        <f t="shared" si="2703"/>
        <v>0</v>
      </c>
      <c r="GP105" s="432">
        <f t="shared" si="2704"/>
        <v>0</v>
      </c>
      <c r="GQ105" s="138">
        <f t="shared" si="2705"/>
        <v>0</v>
      </c>
      <c r="GR105" s="433">
        <f t="shared" si="2706"/>
        <v>51.47</v>
      </c>
      <c r="GS105" s="139">
        <f t="shared" si="2707"/>
        <v>0</v>
      </c>
      <c r="GT105" s="111">
        <f t="shared" si="2708"/>
        <v>0</v>
      </c>
      <c r="GU105" s="111"/>
      <c r="GV105" s="140"/>
      <c r="GW105" s="141">
        <f t="shared" si="2709"/>
        <v>0</v>
      </c>
      <c r="GX105" s="323">
        <f t="shared" si="2674"/>
        <v>1</v>
      </c>
      <c r="GY105" s="431">
        <f t="shared" si="2710"/>
        <v>6.6E-4</v>
      </c>
      <c r="GZ105" s="432">
        <f t="shared" si="2711"/>
        <v>3.01</v>
      </c>
      <c r="HA105" s="138">
        <f t="shared" si="2712"/>
        <v>3.01</v>
      </c>
      <c r="HB105" s="433">
        <f t="shared" si="2706"/>
        <v>51.47</v>
      </c>
      <c r="HC105" s="139">
        <f t="shared" si="2714"/>
        <v>154.9247</v>
      </c>
      <c r="HD105" s="111">
        <f t="shared" si="2715"/>
        <v>154.91999999999999</v>
      </c>
      <c r="HE105" s="111"/>
      <c r="HF105" s="140"/>
      <c r="HG105" s="141">
        <f t="shared" si="2716"/>
        <v>1.36399</v>
      </c>
      <c r="HH105" s="323">
        <f t="shared" si="2674"/>
        <v>1</v>
      </c>
      <c r="HI105" s="431">
        <f t="shared" si="2717"/>
        <v>8.9999999999999998E-4</v>
      </c>
      <c r="HJ105" s="432">
        <f t="shared" si="2718"/>
        <v>2.4500000000000002</v>
      </c>
      <c r="HK105" s="138">
        <f t="shared" si="2719"/>
        <v>2.4500000000000002</v>
      </c>
      <c r="HL105" s="433">
        <f t="shared" si="2706"/>
        <v>51.47</v>
      </c>
      <c r="HM105" s="139">
        <f t="shared" si="2721"/>
        <v>126.1015</v>
      </c>
      <c r="HN105" s="111">
        <f t="shared" si="2722"/>
        <v>126.1</v>
      </c>
      <c r="HO105" s="111"/>
      <c r="HP105" s="140"/>
      <c r="HQ105" s="141">
        <f t="shared" si="2723"/>
        <v>1.1102300000000001</v>
      </c>
      <c r="HR105" s="323">
        <f t="shared" si="2724"/>
        <v>5</v>
      </c>
      <c r="HS105" s="431">
        <f t="shared" si="2725"/>
        <v>7.0800000000000004E-3</v>
      </c>
      <c r="HT105" s="432">
        <f t="shared" si="2726"/>
        <v>7</v>
      </c>
      <c r="HU105" s="138">
        <f t="shared" si="2727"/>
        <v>1.4</v>
      </c>
      <c r="HV105" s="433">
        <f t="shared" si="2706"/>
        <v>51.47</v>
      </c>
      <c r="HW105" s="139">
        <f t="shared" si="2729"/>
        <v>72.058000000000007</v>
      </c>
      <c r="HX105" s="111">
        <f t="shared" si="2730"/>
        <v>360.29</v>
      </c>
      <c r="HY105" s="111"/>
      <c r="HZ105" s="140"/>
      <c r="IA105" s="141">
        <f t="shared" si="2731"/>
        <v>0.63441999999999998</v>
      </c>
      <c r="IB105" s="323">
        <f t="shared" si="2724"/>
        <v>1</v>
      </c>
      <c r="IC105" s="431">
        <f t="shared" si="2732"/>
        <v>2.2200000000000002E-3</v>
      </c>
      <c r="ID105" s="432">
        <f t="shared" si="2733"/>
        <v>1.18</v>
      </c>
      <c r="IE105" s="138">
        <f t="shared" si="2734"/>
        <v>1.18</v>
      </c>
      <c r="IF105" s="433">
        <f t="shared" si="2735"/>
        <v>51.47</v>
      </c>
      <c r="IG105" s="139">
        <f t="shared" si="2736"/>
        <v>60.7346</v>
      </c>
      <c r="IH105" s="111">
        <f t="shared" si="2737"/>
        <v>60.73</v>
      </c>
      <c r="II105" s="111"/>
      <c r="IJ105" s="140"/>
      <c r="IK105" s="141">
        <f t="shared" si="2738"/>
        <v>0.53471999999999997</v>
      </c>
      <c r="IL105" s="323">
        <f t="shared" si="2724"/>
        <v>0</v>
      </c>
      <c r="IM105" s="431">
        <f t="shared" si="2739"/>
        <v>0</v>
      </c>
      <c r="IN105" s="432">
        <f t="shared" si="2740"/>
        <v>0</v>
      </c>
      <c r="IO105" s="138">
        <f t="shared" si="2741"/>
        <v>0</v>
      </c>
      <c r="IP105" s="433">
        <f t="shared" si="2735"/>
        <v>51.47</v>
      </c>
      <c r="IQ105" s="139">
        <f t="shared" si="2743"/>
        <v>0</v>
      </c>
      <c r="IR105" s="111">
        <f t="shared" si="2744"/>
        <v>0</v>
      </c>
      <c r="IS105" s="111"/>
      <c r="IT105" s="140"/>
      <c r="IU105" s="141">
        <f t="shared" si="2745"/>
        <v>0</v>
      </c>
      <c r="IV105" s="323">
        <f t="shared" si="2724"/>
        <v>5</v>
      </c>
      <c r="IW105" s="431">
        <f t="shared" si="2746"/>
        <v>7.4400000000000004E-3</v>
      </c>
      <c r="IX105" s="432">
        <f t="shared" si="2747"/>
        <v>24.11</v>
      </c>
      <c r="IY105" s="138">
        <f t="shared" si="2748"/>
        <v>4.8220000000000001</v>
      </c>
      <c r="IZ105" s="433">
        <f t="shared" si="2735"/>
        <v>51.47</v>
      </c>
      <c r="JA105" s="139">
        <f t="shared" si="2750"/>
        <v>248.18834000000001</v>
      </c>
      <c r="JB105" s="111">
        <f t="shared" si="2751"/>
        <v>1240.94</v>
      </c>
      <c r="JC105" s="111"/>
      <c r="JD105" s="140"/>
      <c r="JE105" s="141">
        <f t="shared" si="2752"/>
        <v>2.1851099999999999</v>
      </c>
      <c r="JF105" s="323">
        <f t="shared" si="2724"/>
        <v>0</v>
      </c>
      <c r="JG105" s="431">
        <f t="shared" si="2753"/>
        <v>0</v>
      </c>
      <c r="JH105" s="432">
        <f t="shared" si="2754"/>
        <v>0</v>
      </c>
      <c r="JI105" s="138">
        <f t="shared" si="2755"/>
        <v>0</v>
      </c>
      <c r="JJ105" s="433">
        <f t="shared" si="2735"/>
        <v>51.47</v>
      </c>
      <c r="JK105" s="139">
        <f t="shared" si="2757"/>
        <v>0</v>
      </c>
      <c r="JL105" s="111">
        <f t="shared" si="2758"/>
        <v>0</v>
      </c>
      <c r="JM105" s="111"/>
      <c r="JN105" s="140"/>
      <c r="JO105" s="141">
        <f t="shared" si="2759"/>
        <v>0</v>
      </c>
      <c r="JP105" s="323">
        <f t="shared" si="2724"/>
        <v>4</v>
      </c>
      <c r="JQ105" s="431">
        <f t="shared" si="2760"/>
        <v>3.1700000000000001E-3</v>
      </c>
      <c r="JR105" s="432">
        <f t="shared" si="2761"/>
        <v>7.93</v>
      </c>
      <c r="JS105" s="138">
        <f t="shared" si="2762"/>
        <v>1.9824999999999999</v>
      </c>
      <c r="JT105" s="433">
        <f t="shared" si="2763"/>
        <v>51.47</v>
      </c>
      <c r="JU105" s="139">
        <f t="shared" si="2764"/>
        <v>102.03928000000001</v>
      </c>
      <c r="JV105" s="111">
        <f t="shared" si="2765"/>
        <v>408.16</v>
      </c>
      <c r="JW105" s="111"/>
      <c r="JX105" s="140"/>
      <c r="JY105" s="141">
        <f t="shared" si="2766"/>
        <v>0.89837999999999996</v>
      </c>
      <c r="JZ105" s="323">
        <f t="shared" si="2724"/>
        <v>0</v>
      </c>
      <c r="KA105" s="431">
        <f t="shared" si="2767"/>
        <v>0</v>
      </c>
      <c r="KB105" s="432">
        <f t="shared" si="2768"/>
        <v>0</v>
      </c>
      <c r="KC105" s="138">
        <f t="shared" si="2769"/>
        <v>0</v>
      </c>
      <c r="KD105" s="433">
        <f t="shared" si="2763"/>
        <v>51.47</v>
      </c>
      <c r="KE105" s="139">
        <f t="shared" si="2771"/>
        <v>0</v>
      </c>
      <c r="KF105" s="111">
        <f t="shared" si="2772"/>
        <v>0</v>
      </c>
      <c r="KG105" s="111"/>
      <c r="KH105" s="140"/>
      <c r="KI105" s="141">
        <f t="shared" si="2773"/>
        <v>0</v>
      </c>
      <c r="KJ105" s="323">
        <f t="shared" si="2774"/>
        <v>0</v>
      </c>
      <c r="KK105" s="431">
        <f t="shared" si="2775"/>
        <v>0</v>
      </c>
      <c r="KL105" s="432">
        <f t="shared" si="2776"/>
        <v>0</v>
      </c>
      <c r="KM105" s="138">
        <f t="shared" si="2777"/>
        <v>0</v>
      </c>
      <c r="KN105" s="433">
        <f t="shared" si="2763"/>
        <v>51.47</v>
      </c>
      <c r="KO105" s="139">
        <f t="shared" si="2779"/>
        <v>0</v>
      </c>
      <c r="KP105" s="111">
        <f t="shared" si="2780"/>
        <v>0</v>
      </c>
      <c r="KQ105" s="111"/>
      <c r="KR105" s="140"/>
      <c r="KS105" s="141">
        <f t="shared" si="2781"/>
        <v>0</v>
      </c>
      <c r="KT105" s="323">
        <f t="shared" si="2774"/>
        <v>0</v>
      </c>
      <c r="KU105" s="431" t="e">
        <f t="shared" si="2782"/>
        <v>#DIV/0!</v>
      </c>
      <c r="KV105" s="432" t="e">
        <f t="shared" si="2783"/>
        <v>#DIV/0!</v>
      </c>
      <c r="KW105" s="138">
        <f t="shared" si="2784"/>
        <v>0</v>
      </c>
      <c r="KX105" s="433">
        <f t="shared" si="2763"/>
        <v>0</v>
      </c>
      <c r="KY105" s="139">
        <f t="shared" si="2786"/>
        <v>0</v>
      </c>
      <c r="KZ105" s="111">
        <f t="shared" si="2787"/>
        <v>0</v>
      </c>
      <c r="LA105" s="111"/>
      <c r="LB105" s="140"/>
      <c r="LC105" s="141">
        <f t="shared" si="2788"/>
        <v>0</v>
      </c>
      <c r="LD105" s="322">
        <f t="shared" si="2789"/>
        <v>38</v>
      </c>
      <c r="LE105" s="431">
        <f t="shared" si="2790"/>
        <v>1.4300000000000001E-3</v>
      </c>
      <c r="LF105" s="432">
        <f t="shared" si="2791"/>
        <v>84.02</v>
      </c>
      <c r="LG105" s="138">
        <f t="shared" si="2792"/>
        <v>2.2110526300000002</v>
      </c>
      <c r="LH105" s="433">
        <f t="shared" si="2793"/>
        <v>51.37</v>
      </c>
      <c r="LI105" s="139">
        <f t="shared" si="2794"/>
        <v>113.58177000000001</v>
      </c>
      <c r="LJ105" s="111">
        <f t="shared" si="2795"/>
        <v>4316.1099999999997</v>
      </c>
      <c r="LK105" s="111"/>
      <c r="LL105" s="140"/>
    </row>
    <row r="106" spans="1:324" ht="24">
      <c r="A106" s="612"/>
      <c r="B106" s="93" t="s">
        <v>713</v>
      </c>
      <c r="C106" s="12" t="s">
        <v>841</v>
      </c>
      <c r="D106" s="12" t="s">
        <v>421</v>
      </c>
      <c r="E106" s="4" t="s">
        <v>32</v>
      </c>
      <c r="F106" s="323">
        <f t="shared" si="2569"/>
        <v>0</v>
      </c>
      <c r="G106" s="431">
        <f t="shared" si="2796"/>
        <v>0</v>
      </c>
      <c r="H106" s="432">
        <f t="shared" si="2797"/>
        <v>0</v>
      </c>
      <c r="I106" s="138">
        <f t="shared" si="2570"/>
        <v>0</v>
      </c>
      <c r="J106" s="433">
        <f t="shared" si="2798"/>
        <v>53.01</v>
      </c>
      <c r="K106" s="139">
        <f t="shared" si="2571"/>
        <v>0</v>
      </c>
      <c r="L106" s="111">
        <f t="shared" si="2572"/>
        <v>0</v>
      </c>
      <c r="M106" s="111"/>
      <c r="N106" s="140"/>
      <c r="O106" s="141" t="e">
        <f t="shared" si="2573"/>
        <v>#DIV/0!</v>
      </c>
      <c r="P106" s="323">
        <f t="shared" si="2574"/>
        <v>0</v>
      </c>
      <c r="Q106" s="431">
        <f t="shared" si="2575"/>
        <v>0</v>
      </c>
      <c r="R106" s="432">
        <f t="shared" si="2576"/>
        <v>0</v>
      </c>
      <c r="S106" s="138">
        <f t="shared" si="2577"/>
        <v>0</v>
      </c>
      <c r="T106" s="433">
        <f t="shared" si="2578"/>
        <v>51.47</v>
      </c>
      <c r="U106" s="139">
        <f t="shared" si="2579"/>
        <v>0</v>
      </c>
      <c r="V106" s="111">
        <f t="shared" si="2580"/>
        <v>0</v>
      </c>
      <c r="W106" s="111"/>
      <c r="X106" s="140"/>
      <c r="Y106" s="141" t="e">
        <f t="shared" si="2581"/>
        <v>#DIV/0!</v>
      </c>
      <c r="Z106" s="323">
        <f t="shared" si="2574"/>
        <v>0</v>
      </c>
      <c r="AA106" s="431">
        <f t="shared" si="2582"/>
        <v>0</v>
      </c>
      <c r="AB106" s="432">
        <f t="shared" si="2583"/>
        <v>0</v>
      </c>
      <c r="AC106" s="138">
        <f t="shared" si="2584"/>
        <v>0</v>
      </c>
      <c r="AD106" s="433">
        <f t="shared" si="2578"/>
        <v>51.47</v>
      </c>
      <c r="AE106" s="139">
        <f t="shared" si="2586"/>
        <v>0</v>
      </c>
      <c r="AF106" s="111">
        <f t="shared" si="2587"/>
        <v>0</v>
      </c>
      <c r="AG106" s="111"/>
      <c r="AH106" s="140"/>
      <c r="AI106" s="141" t="e">
        <f t="shared" si="2588"/>
        <v>#DIV/0!</v>
      </c>
      <c r="AJ106" s="323">
        <f t="shared" si="2574"/>
        <v>0</v>
      </c>
      <c r="AK106" s="431">
        <f t="shared" si="2589"/>
        <v>0</v>
      </c>
      <c r="AL106" s="432">
        <f t="shared" si="2590"/>
        <v>0</v>
      </c>
      <c r="AM106" s="138">
        <f t="shared" si="2591"/>
        <v>0</v>
      </c>
      <c r="AN106" s="433">
        <f t="shared" si="2578"/>
        <v>51.47</v>
      </c>
      <c r="AO106" s="139">
        <f t="shared" si="2593"/>
        <v>0</v>
      </c>
      <c r="AP106" s="111">
        <f t="shared" si="2594"/>
        <v>0</v>
      </c>
      <c r="AQ106" s="111"/>
      <c r="AR106" s="140"/>
      <c r="AS106" s="141" t="e">
        <f t="shared" si="2595"/>
        <v>#DIV/0!</v>
      </c>
      <c r="AT106" s="323">
        <f t="shared" si="2574"/>
        <v>0</v>
      </c>
      <c r="AU106" s="431">
        <f t="shared" si="2596"/>
        <v>0</v>
      </c>
      <c r="AV106" s="432">
        <f t="shared" si="2597"/>
        <v>0</v>
      </c>
      <c r="AW106" s="138">
        <f t="shared" si="2598"/>
        <v>0</v>
      </c>
      <c r="AX106" s="433">
        <f t="shared" si="2578"/>
        <v>51.47</v>
      </c>
      <c r="AY106" s="139">
        <f t="shared" si="2600"/>
        <v>0</v>
      </c>
      <c r="AZ106" s="111">
        <f t="shared" si="2601"/>
        <v>0</v>
      </c>
      <c r="BA106" s="111"/>
      <c r="BB106" s="140"/>
      <c r="BC106" s="141" t="e">
        <f t="shared" si="2602"/>
        <v>#DIV/0!</v>
      </c>
      <c r="BD106" s="323">
        <f t="shared" si="2574"/>
        <v>0</v>
      </c>
      <c r="BE106" s="431">
        <f t="shared" si="2603"/>
        <v>0</v>
      </c>
      <c r="BF106" s="432">
        <f t="shared" si="2604"/>
        <v>0</v>
      </c>
      <c r="BG106" s="138">
        <f t="shared" si="2605"/>
        <v>0</v>
      </c>
      <c r="BH106" s="433">
        <f t="shared" si="2578"/>
        <v>51.47</v>
      </c>
      <c r="BI106" s="139">
        <f t="shared" si="2607"/>
        <v>0</v>
      </c>
      <c r="BJ106" s="111">
        <f t="shared" si="2608"/>
        <v>0</v>
      </c>
      <c r="BK106" s="111"/>
      <c r="BL106" s="140"/>
      <c r="BM106" s="141" t="e">
        <f t="shared" si="2609"/>
        <v>#DIV/0!</v>
      </c>
      <c r="BN106" s="323">
        <f t="shared" si="2574"/>
        <v>0</v>
      </c>
      <c r="BO106" s="431">
        <f t="shared" si="2610"/>
        <v>0</v>
      </c>
      <c r="BP106" s="432">
        <f t="shared" si="2611"/>
        <v>0</v>
      </c>
      <c r="BQ106" s="138">
        <f t="shared" si="2612"/>
        <v>0</v>
      </c>
      <c r="BR106" s="433">
        <f t="shared" si="2578"/>
        <v>51.47</v>
      </c>
      <c r="BS106" s="139">
        <f t="shared" si="2614"/>
        <v>0</v>
      </c>
      <c r="BT106" s="111">
        <f t="shared" si="2615"/>
        <v>0</v>
      </c>
      <c r="BU106" s="111"/>
      <c r="BV106" s="140"/>
      <c r="BW106" s="141" t="e">
        <f t="shared" si="2616"/>
        <v>#DIV/0!</v>
      </c>
      <c r="BX106" s="323">
        <f t="shared" si="2574"/>
        <v>0</v>
      </c>
      <c r="BY106" s="431">
        <f t="shared" si="2617"/>
        <v>0</v>
      </c>
      <c r="BZ106" s="432">
        <f t="shared" si="2618"/>
        <v>0</v>
      </c>
      <c r="CA106" s="138">
        <f t="shared" si="2619"/>
        <v>0</v>
      </c>
      <c r="CB106" s="433">
        <f t="shared" si="2578"/>
        <v>51.47</v>
      </c>
      <c r="CC106" s="139">
        <f t="shared" si="2621"/>
        <v>0</v>
      </c>
      <c r="CD106" s="111">
        <f t="shared" si="2622"/>
        <v>0</v>
      </c>
      <c r="CE106" s="111"/>
      <c r="CF106" s="140"/>
      <c r="CG106" s="141" t="e">
        <f t="shared" si="2623"/>
        <v>#DIV/0!</v>
      </c>
      <c r="CH106" s="323">
        <f t="shared" si="2624"/>
        <v>0</v>
      </c>
      <c r="CI106" s="431">
        <f t="shared" si="2625"/>
        <v>0</v>
      </c>
      <c r="CJ106" s="432">
        <f t="shared" si="2626"/>
        <v>0</v>
      </c>
      <c r="CK106" s="138">
        <f t="shared" si="2627"/>
        <v>0</v>
      </c>
      <c r="CL106" s="433">
        <f t="shared" si="2628"/>
        <v>51.47</v>
      </c>
      <c r="CM106" s="139">
        <f t="shared" si="2629"/>
        <v>0</v>
      </c>
      <c r="CN106" s="111">
        <f t="shared" si="2630"/>
        <v>0</v>
      </c>
      <c r="CO106" s="111"/>
      <c r="CP106" s="140"/>
      <c r="CQ106" s="141" t="e">
        <f t="shared" si="2631"/>
        <v>#DIV/0!</v>
      </c>
      <c r="CR106" s="323">
        <f t="shared" si="2624"/>
        <v>0</v>
      </c>
      <c r="CS106" s="431">
        <f t="shared" si="2632"/>
        <v>0</v>
      </c>
      <c r="CT106" s="432">
        <f t="shared" si="2633"/>
        <v>0</v>
      </c>
      <c r="CU106" s="138">
        <f t="shared" si="2634"/>
        <v>0</v>
      </c>
      <c r="CV106" s="433">
        <f t="shared" si="2628"/>
        <v>51.47</v>
      </c>
      <c r="CW106" s="139">
        <f t="shared" si="2636"/>
        <v>0</v>
      </c>
      <c r="CX106" s="111">
        <f t="shared" si="2637"/>
        <v>0</v>
      </c>
      <c r="CY106" s="111"/>
      <c r="CZ106" s="140"/>
      <c r="DA106" s="141" t="e">
        <f t="shared" si="2638"/>
        <v>#DIV/0!</v>
      </c>
      <c r="DB106" s="323">
        <f t="shared" si="2624"/>
        <v>0</v>
      </c>
      <c r="DC106" s="431">
        <f t="shared" si="2639"/>
        <v>0</v>
      </c>
      <c r="DD106" s="432">
        <f t="shared" si="2640"/>
        <v>0</v>
      </c>
      <c r="DE106" s="138">
        <f t="shared" si="2641"/>
        <v>0</v>
      </c>
      <c r="DF106" s="433">
        <f t="shared" si="2628"/>
        <v>51.47</v>
      </c>
      <c r="DG106" s="139">
        <f t="shared" si="2643"/>
        <v>0</v>
      </c>
      <c r="DH106" s="111">
        <f t="shared" si="2644"/>
        <v>0</v>
      </c>
      <c r="DI106" s="111"/>
      <c r="DJ106" s="140"/>
      <c r="DK106" s="141" t="e">
        <f t="shared" si="2645"/>
        <v>#DIV/0!</v>
      </c>
      <c r="DL106" s="323">
        <f t="shared" si="2624"/>
        <v>0</v>
      </c>
      <c r="DM106" s="431">
        <f t="shared" si="2646"/>
        <v>0</v>
      </c>
      <c r="DN106" s="432">
        <f t="shared" si="2647"/>
        <v>0</v>
      </c>
      <c r="DO106" s="138">
        <f t="shared" si="2648"/>
        <v>0</v>
      </c>
      <c r="DP106" s="433">
        <f t="shared" si="2628"/>
        <v>51.47</v>
      </c>
      <c r="DQ106" s="139">
        <f t="shared" si="2650"/>
        <v>0</v>
      </c>
      <c r="DR106" s="111">
        <f t="shared" si="2651"/>
        <v>0</v>
      </c>
      <c r="DS106" s="111"/>
      <c r="DT106" s="140"/>
      <c r="DU106" s="141" t="e">
        <f t="shared" si="2652"/>
        <v>#DIV/0!</v>
      </c>
      <c r="DV106" s="323">
        <f t="shared" si="2624"/>
        <v>0</v>
      </c>
      <c r="DW106" s="431">
        <f t="shared" si="2653"/>
        <v>0</v>
      </c>
      <c r="DX106" s="432">
        <f t="shared" si="2654"/>
        <v>0</v>
      </c>
      <c r="DY106" s="138">
        <f t="shared" si="2655"/>
        <v>0</v>
      </c>
      <c r="DZ106" s="433">
        <f t="shared" si="2628"/>
        <v>51.47</v>
      </c>
      <c r="EA106" s="139">
        <f t="shared" si="2657"/>
        <v>0</v>
      </c>
      <c r="EB106" s="111">
        <f t="shared" si="2658"/>
        <v>0</v>
      </c>
      <c r="EC106" s="111"/>
      <c r="ED106" s="140"/>
      <c r="EE106" s="141" t="e">
        <f t="shared" si="2659"/>
        <v>#DIV/0!</v>
      </c>
      <c r="EF106" s="323">
        <f t="shared" si="2624"/>
        <v>0</v>
      </c>
      <c r="EG106" s="431">
        <f t="shared" si="2660"/>
        <v>0</v>
      </c>
      <c r="EH106" s="432">
        <f t="shared" si="2661"/>
        <v>0</v>
      </c>
      <c r="EI106" s="138">
        <f t="shared" si="2662"/>
        <v>0</v>
      </c>
      <c r="EJ106" s="433">
        <f t="shared" si="2628"/>
        <v>51.47</v>
      </c>
      <c r="EK106" s="139">
        <f t="shared" si="2664"/>
        <v>0</v>
      </c>
      <c r="EL106" s="111">
        <f t="shared" si="2665"/>
        <v>0</v>
      </c>
      <c r="EM106" s="111"/>
      <c r="EN106" s="140"/>
      <c r="EO106" s="141" t="e">
        <f t="shared" si="2666"/>
        <v>#DIV/0!</v>
      </c>
      <c r="EP106" s="323">
        <f t="shared" si="2624"/>
        <v>0</v>
      </c>
      <c r="EQ106" s="431">
        <f t="shared" si="2667"/>
        <v>0</v>
      </c>
      <c r="ER106" s="432">
        <f t="shared" si="2668"/>
        <v>0</v>
      </c>
      <c r="ES106" s="138">
        <f t="shared" si="2669"/>
        <v>0</v>
      </c>
      <c r="ET106" s="433">
        <f t="shared" si="2628"/>
        <v>51.47</v>
      </c>
      <c r="EU106" s="139">
        <f t="shared" si="2671"/>
        <v>0</v>
      </c>
      <c r="EV106" s="111">
        <f t="shared" si="2672"/>
        <v>0</v>
      </c>
      <c r="EW106" s="111"/>
      <c r="EX106" s="140"/>
      <c r="EY106" s="141" t="e">
        <f t="shared" si="2673"/>
        <v>#DIV/0!</v>
      </c>
      <c r="EZ106" s="323">
        <f t="shared" si="2674"/>
        <v>0</v>
      </c>
      <c r="FA106" s="431">
        <f t="shared" si="2675"/>
        <v>0</v>
      </c>
      <c r="FB106" s="432">
        <f t="shared" si="2676"/>
        <v>0</v>
      </c>
      <c r="FC106" s="138">
        <f t="shared" si="2677"/>
        <v>0</v>
      </c>
      <c r="FD106" s="433">
        <f t="shared" si="2678"/>
        <v>46.36</v>
      </c>
      <c r="FE106" s="139">
        <f t="shared" si="2679"/>
        <v>0</v>
      </c>
      <c r="FF106" s="111">
        <f t="shared" si="2680"/>
        <v>0</v>
      </c>
      <c r="FG106" s="111"/>
      <c r="FH106" s="140"/>
      <c r="FI106" s="141" t="e">
        <f t="shared" si="2681"/>
        <v>#DIV/0!</v>
      </c>
      <c r="FJ106" s="323">
        <f t="shared" si="2674"/>
        <v>0</v>
      </c>
      <c r="FK106" s="431">
        <f t="shared" si="2682"/>
        <v>0</v>
      </c>
      <c r="FL106" s="432">
        <f t="shared" si="2683"/>
        <v>0</v>
      </c>
      <c r="FM106" s="138">
        <f t="shared" si="2684"/>
        <v>0</v>
      </c>
      <c r="FN106" s="433">
        <f t="shared" si="2678"/>
        <v>51.47</v>
      </c>
      <c r="FO106" s="139">
        <f t="shared" si="2686"/>
        <v>0</v>
      </c>
      <c r="FP106" s="111">
        <f t="shared" si="2687"/>
        <v>0</v>
      </c>
      <c r="FQ106" s="111"/>
      <c r="FR106" s="140"/>
      <c r="FS106" s="141" t="e">
        <f t="shared" si="2688"/>
        <v>#DIV/0!</v>
      </c>
      <c r="FT106" s="323">
        <f t="shared" si="2674"/>
        <v>0</v>
      </c>
      <c r="FU106" s="431">
        <f t="shared" si="2689"/>
        <v>0</v>
      </c>
      <c r="FV106" s="432">
        <f t="shared" si="2690"/>
        <v>0</v>
      </c>
      <c r="FW106" s="138">
        <f t="shared" si="2691"/>
        <v>0</v>
      </c>
      <c r="FX106" s="433">
        <f t="shared" si="2678"/>
        <v>51.47</v>
      </c>
      <c r="FY106" s="139">
        <f t="shared" si="2693"/>
        <v>0</v>
      </c>
      <c r="FZ106" s="111">
        <f t="shared" si="2694"/>
        <v>0</v>
      </c>
      <c r="GA106" s="111"/>
      <c r="GB106" s="140"/>
      <c r="GC106" s="141" t="e">
        <f t="shared" si="2695"/>
        <v>#DIV/0!</v>
      </c>
      <c r="GD106" s="323">
        <f t="shared" si="2674"/>
        <v>0</v>
      </c>
      <c r="GE106" s="431">
        <f t="shared" si="2696"/>
        <v>0</v>
      </c>
      <c r="GF106" s="432">
        <f t="shared" si="2697"/>
        <v>0</v>
      </c>
      <c r="GG106" s="138">
        <f t="shared" si="2698"/>
        <v>0</v>
      </c>
      <c r="GH106" s="433">
        <f t="shared" si="2678"/>
        <v>51.47</v>
      </c>
      <c r="GI106" s="139">
        <f t="shared" si="2700"/>
        <v>0</v>
      </c>
      <c r="GJ106" s="111">
        <f t="shared" si="2701"/>
        <v>0</v>
      </c>
      <c r="GK106" s="111"/>
      <c r="GL106" s="140"/>
      <c r="GM106" s="141" t="e">
        <f t="shared" si="2702"/>
        <v>#DIV/0!</v>
      </c>
      <c r="GN106" s="323">
        <f t="shared" si="2674"/>
        <v>0</v>
      </c>
      <c r="GO106" s="431">
        <f t="shared" si="2703"/>
        <v>0</v>
      </c>
      <c r="GP106" s="432">
        <f t="shared" si="2704"/>
        <v>0</v>
      </c>
      <c r="GQ106" s="138">
        <f t="shared" si="2705"/>
        <v>0</v>
      </c>
      <c r="GR106" s="433">
        <f t="shared" si="2706"/>
        <v>51.47</v>
      </c>
      <c r="GS106" s="139">
        <f t="shared" si="2707"/>
        <v>0</v>
      </c>
      <c r="GT106" s="111">
        <f t="shared" si="2708"/>
        <v>0</v>
      </c>
      <c r="GU106" s="111"/>
      <c r="GV106" s="140"/>
      <c r="GW106" s="141" t="e">
        <f t="shared" si="2709"/>
        <v>#DIV/0!</v>
      </c>
      <c r="GX106" s="323">
        <f t="shared" si="2674"/>
        <v>0</v>
      </c>
      <c r="GY106" s="431">
        <f t="shared" si="2710"/>
        <v>0</v>
      </c>
      <c r="GZ106" s="432">
        <f t="shared" si="2711"/>
        <v>0</v>
      </c>
      <c r="HA106" s="138">
        <f t="shared" si="2712"/>
        <v>0</v>
      </c>
      <c r="HB106" s="433">
        <f t="shared" si="2706"/>
        <v>51.47</v>
      </c>
      <c r="HC106" s="139">
        <f t="shared" si="2714"/>
        <v>0</v>
      </c>
      <c r="HD106" s="111">
        <f t="shared" si="2715"/>
        <v>0</v>
      </c>
      <c r="HE106" s="111"/>
      <c r="HF106" s="140"/>
      <c r="HG106" s="141" t="e">
        <f t="shared" si="2716"/>
        <v>#DIV/0!</v>
      </c>
      <c r="HH106" s="323">
        <f t="shared" si="2674"/>
        <v>0</v>
      </c>
      <c r="HI106" s="431">
        <f t="shared" si="2717"/>
        <v>0</v>
      </c>
      <c r="HJ106" s="432">
        <f t="shared" si="2718"/>
        <v>0</v>
      </c>
      <c r="HK106" s="138">
        <f t="shared" si="2719"/>
        <v>0</v>
      </c>
      <c r="HL106" s="433">
        <f t="shared" si="2706"/>
        <v>51.47</v>
      </c>
      <c r="HM106" s="139">
        <f t="shared" si="2721"/>
        <v>0</v>
      </c>
      <c r="HN106" s="111">
        <f t="shared" si="2722"/>
        <v>0</v>
      </c>
      <c r="HO106" s="111"/>
      <c r="HP106" s="140"/>
      <c r="HQ106" s="141" t="e">
        <f t="shared" si="2723"/>
        <v>#DIV/0!</v>
      </c>
      <c r="HR106" s="323">
        <f t="shared" si="2724"/>
        <v>0</v>
      </c>
      <c r="HS106" s="431">
        <f t="shared" si="2725"/>
        <v>0</v>
      </c>
      <c r="HT106" s="432">
        <f t="shared" si="2726"/>
        <v>0</v>
      </c>
      <c r="HU106" s="138">
        <f t="shared" si="2727"/>
        <v>0</v>
      </c>
      <c r="HV106" s="433">
        <f t="shared" si="2706"/>
        <v>51.47</v>
      </c>
      <c r="HW106" s="139">
        <f t="shared" si="2729"/>
        <v>0</v>
      </c>
      <c r="HX106" s="111">
        <f t="shared" si="2730"/>
        <v>0</v>
      </c>
      <c r="HY106" s="111"/>
      <c r="HZ106" s="140"/>
      <c r="IA106" s="141" t="e">
        <f t="shared" si="2731"/>
        <v>#DIV/0!</v>
      </c>
      <c r="IB106" s="323">
        <f t="shared" si="2724"/>
        <v>0</v>
      </c>
      <c r="IC106" s="431">
        <f t="shared" si="2732"/>
        <v>0</v>
      </c>
      <c r="ID106" s="432">
        <f t="shared" si="2733"/>
        <v>0</v>
      </c>
      <c r="IE106" s="138">
        <f t="shared" si="2734"/>
        <v>0</v>
      </c>
      <c r="IF106" s="433">
        <f t="shared" si="2735"/>
        <v>51.47</v>
      </c>
      <c r="IG106" s="139">
        <f t="shared" si="2736"/>
        <v>0</v>
      </c>
      <c r="IH106" s="111">
        <f t="shared" si="2737"/>
        <v>0</v>
      </c>
      <c r="II106" s="111"/>
      <c r="IJ106" s="140"/>
      <c r="IK106" s="141" t="e">
        <f t="shared" si="2738"/>
        <v>#DIV/0!</v>
      </c>
      <c r="IL106" s="323">
        <f t="shared" si="2724"/>
        <v>0</v>
      </c>
      <c r="IM106" s="431">
        <f t="shared" si="2739"/>
        <v>0</v>
      </c>
      <c r="IN106" s="432">
        <f t="shared" si="2740"/>
        <v>0</v>
      </c>
      <c r="IO106" s="138">
        <f t="shared" si="2741"/>
        <v>0</v>
      </c>
      <c r="IP106" s="433">
        <f t="shared" si="2735"/>
        <v>51.47</v>
      </c>
      <c r="IQ106" s="139">
        <f t="shared" si="2743"/>
        <v>0</v>
      </c>
      <c r="IR106" s="111">
        <f t="shared" si="2744"/>
        <v>0</v>
      </c>
      <c r="IS106" s="111"/>
      <c r="IT106" s="140"/>
      <c r="IU106" s="141" t="e">
        <f t="shared" si="2745"/>
        <v>#DIV/0!</v>
      </c>
      <c r="IV106" s="323">
        <f t="shared" si="2724"/>
        <v>0</v>
      </c>
      <c r="IW106" s="431">
        <f t="shared" si="2746"/>
        <v>0</v>
      </c>
      <c r="IX106" s="432">
        <f t="shared" si="2747"/>
        <v>0</v>
      </c>
      <c r="IY106" s="138">
        <f t="shared" si="2748"/>
        <v>0</v>
      </c>
      <c r="IZ106" s="433">
        <f t="shared" si="2735"/>
        <v>51.47</v>
      </c>
      <c r="JA106" s="139">
        <f t="shared" si="2750"/>
        <v>0</v>
      </c>
      <c r="JB106" s="111">
        <f t="shared" si="2751"/>
        <v>0</v>
      </c>
      <c r="JC106" s="111"/>
      <c r="JD106" s="140"/>
      <c r="JE106" s="141" t="e">
        <f t="shared" si="2752"/>
        <v>#DIV/0!</v>
      </c>
      <c r="JF106" s="323">
        <f t="shared" si="2724"/>
        <v>0</v>
      </c>
      <c r="JG106" s="431">
        <f t="shared" si="2753"/>
        <v>0</v>
      </c>
      <c r="JH106" s="432">
        <f t="shared" si="2754"/>
        <v>0</v>
      </c>
      <c r="JI106" s="138">
        <f t="shared" si="2755"/>
        <v>0</v>
      </c>
      <c r="JJ106" s="433">
        <f t="shared" si="2735"/>
        <v>51.47</v>
      </c>
      <c r="JK106" s="139">
        <f t="shared" si="2757"/>
        <v>0</v>
      </c>
      <c r="JL106" s="111">
        <f t="shared" si="2758"/>
        <v>0</v>
      </c>
      <c r="JM106" s="111"/>
      <c r="JN106" s="140"/>
      <c r="JO106" s="141" t="e">
        <f t="shared" si="2759"/>
        <v>#DIV/0!</v>
      </c>
      <c r="JP106" s="323">
        <f t="shared" si="2724"/>
        <v>0</v>
      </c>
      <c r="JQ106" s="431">
        <f t="shared" si="2760"/>
        <v>0</v>
      </c>
      <c r="JR106" s="432">
        <f t="shared" si="2761"/>
        <v>0</v>
      </c>
      <c r="JS106" s="138">
        <f t="shared" si="2762"/>
        <v>0</v>
      </c>
      <c r="JT106" s="433">
        <f t="shared" si="2763"/>
        <v>51.47</v>
      </c>
      <c r="JU106" s="139">
        <f t="shared" si="2764"/>
        <v>0</v>
      </c>
      <c r="JV106" s="111">
        <f t="shared" si="2765"/>
        <v>0</v>
      </c>
      <c r="JW106" s="111"/>
      <c r="JX106" s="140"/>
      <c r="JY106" s="141" t="e">
        <f t="shared" si="2766"/>
        <v>#DIV/0!</v>
      </c>
      <c r="JZ106" s="323">
        <f t="shared" si="2724"/>
        <v>0</v>
      </c>
      <c r="KA106" s="431">
        <f t="shared" si="2767"/>
        <v>0</v>
      </c>
      <c r="KB106" s="432">
        <f t="shared" si="2768"/>
        <v>0</v>
      </c>
      <c r="KC106" s="138">
        <f t="shared" si="2769"/>
        <v>0</v>
      </c>
      <c r="KD106" s="433">
        <f t="shared" si="2763"/>
        <v>51.47</v>
      </c>
      <c r="KE106" s="139">
        <f t="shared" si="2771"/>
        <v>0</v>
      </c>
      <c r="KF106" s="111">
        <f t="shared" si="2772"/>
        <v>0</v>
      </c>
      <c r="KG106" s="111"/>
      <c r="KH106" s="140"/>
      <c r="KI106" s="141" t="e">
        <f t="shared" si="2773"/>
        <v>#DIV/0!</v>
      </c>
      <c r="KJ106" s="323">
        <f t="shared" si="2774"/>
        <v>0</v>
      </c>
      <c r="KK106" s="431">
        <f t="shared" si="2775"/>
        <v>0</v>
      </c>
      <c r="KL106" s="432">
        <f t="shared" si="2776"/>
        <v>0</v>
      </c>
      <c r="KM106" s="138">
        <f t="shared" si="2777"/>
        <v>0</v>
      </c>
      <c r="KN106" s="433">
        <f t="shared" si="2763"/>
        <v>51.47</v>
      </c>
      <c r="KO106" s="139">
        <f t="shared" si="2779"/>
        <v>0</v>
      </c>
      <c r="KP106" s="111">
        <f t="shared" si="2780"/>
        <v>0</v>
      </c>
      <c r="KQ106" s="111"/>
      <c r="KR106" s="140"/>
      <c r="KS106" s="141" t="e">
        <f t="shared" si="2781"/>
        <v>#DIV/0!</v>
      </c>
      <c r="KT106" s="323">
        <f t="shared" si="2774"/>
        <v>0</v>
      </c>
      <c r="KU106" s="431" t="e">
        <f t="shared" si="2782"/>
        <v>#DIV/0!</v>
      </c>
      <c r="KV106" s="432" t="e">
        <f t="shared" si="2783"/>
        <v>#DIV/0!</v>
      </c>
      <c r="KW106" s="138">
        <f t="shared" si="2784"/>
        <v>0</v>
      </c>
      <c r="KX106" s="433">
        <f t="shared" si="2763"/>
        <v>0</v>
      </c>
      <c r="KY106" s="139">
        <f t="shared" si="2786"/>
        <v>0</v>
      </c>
      <c r="KZ106" s="111">
        <f t="shared" si="2787"/>
        <v>0</v>
      </c>
      <c r="LA106" s="111"/>
      <c r="LB106" s="140"/>
      <c r="LC106" s="141" t="e">
        <f t="shared" si="2788"/>
        <v>#DIV/0!</v>
      </c>
      <c r="LD106" s="322">
        <f t="shared" si="2789"/>
        <v>0</v>
      </c>
      <c r="LE106" s="431">
        <f t="shared" si="2790"/>
        <v>0</v>
      </c>
      <c r="LF106" s="432">
        <f t="shared" si="2791"/>
        <v>0</v>
      </c>
      <c r="LG106" s="138">
        <f t="shared" si="2792"/>
        <v>0</v>
      </c>
      <c r="LH106" s="433">
        <f t="shared" si="2793"/>
        <v>51.37</v>
      </c>
      <c r="LI106" s="139">
        <f t="shared" si="2794"/>
        <v>0</v>
      </c>
      <c r="LJ106" s="111">
        <f t="shared" si="2795"/>
        <v>0</v>
      </c>
      <c r="LK106" s="111"/>
      <c r="LL106" s="140"/>
    </row>
    <row r="107" spans="1:324" ht="24">
      <c r="A107" s="613"/>
      <c r="B107" s="93" t="s">
        <v>716</v>
      </c>
      <c r="C107" s="12" t="s">
        <v>842</v>
      </c>
      <c r="D107" s="12" t="s">
        <v>420</v>
      </c>
      <c r="E107" s="4" t="s">
        <v>32</v>
      </c>
      <c r="F107" s="323">
        <f t="shared" si="2569"/>
        <v>0</v>
      </c>
      <c r="G107" s="431">
        <f t="shared" si="2796"/>
        <v>0</v>
      </c>
      <c r="H107" s="432">
        <f t="shared" si="2797"/>
        <v>0</v>
      </c>
      <c r="I107" s="138">
        <f t="shared" si="2570"/>
        <v>0</v>
      </c>
      <c r="J107" s="433">
        <f t="shared" si="2798"/>
        <v>53.01</v>
      </c>
      <c r="K107" s="139">
        <f t="shared" si="2571"/>
        <v>0</v>
      </c>
      <c r="L107" s="111">
        <f t="shared" si="2572"/>
        <v>0</v>
      </c>
      <c r="M107" s="111"/>
      <c r="N107" s="140"/>
      <c r="O107" s="141" t="e">
        <f t="shared" si="2573"/>
        <v>#DIV/0!</v>
      </c>
      <c r="P107" s="323">
        <f t="shared" si="2574"/>
        <v>0</v>
      </c>
      <c r="Q107" s="431">
        <f t="shared" si="2575"/>
        <v>0</v>
      </c>
      <c r="R107" s="432">
        <f t="shared" si="2576"/>
        <v>0</v>
      </c>
      <c r="S107" s="138">
        <f t="shared" si="2577"/>
        <v>0</v>
      </c>
      <c r="T107" s="433">
        <f t="shared" si="2578"/>
        <v>51.47</v>
      </c>
      <c r="U107" s="139">
        <f t="shared" si="2579"/>
        <v>0</v>
      </c>
      <c r="V107" s="111">
        <f t="shared" si="2580"/>
        <v>0</v>
      </c>
      <c r="W107" s="111"/>
      <c r="X107" s="140"/>
      <c r="Y107" s="141" t="e">
        <f t="shared" si="2581"/>
        <v>#DIV/0!</v>
      </c>
      <c r="Z107" s="323">
        <f t="shared" si="2574"/>
        <v>0</v>
      </c>
      <c r="AA107" s="431">
        <f t="shared" si="2582"/>
        <v>0</v>
      </c>
      <c r="AB107" s="432">
        <f t="shared" si="2583"/>
        <v>0</v>
      </c>
      <c r="AC107" s="138">
        <f t="shared" si="2584"/>
        <v>0</v>
      </c>
      <c r="AD107" s="433">
        <f t="shared" si="2578"/>
        <v>51.47</v>
      </c>
      <c r="AE107" s="139">
        <f t="shared" si="2586"/>
        <v>0</v>
      </c>
      <c r="AF107" s="111">
        <f t="shared" si="2587"/>
        <v>0</v>
      </c>
      <c r="AG107" s="111"/>
      <c r="AH107" s="140"/>
      <c r="AI107" s="141" t="e">
        <f t="shared" si="2588"/>
        <v>#DIV/0!</v>
      </c>
      <c r="AJ107" s="323">
        <f t="shared" si="2574"/>
        <v>0</v>
      </c>
      <c r="AK107" s="431">
        <f t="shared" si="2589"/>
        <v>0</v>
      </c>
      <c r="AL107" s="432">
        <f t="shared" si="2590"/>
        <v>0</v>
      </c>
      <c r="AM107" s="138">
        <f t="shared" si="2591"/>
        <v>0</v>
      </c>
      <c r="AN107" s="433">
        <f t="shared" si="2578"/>
        <v>51.47</v>
      </c>
      <c r="AO107" s="139">
        <f t="shared" si="2593"/>
        <v>0</v>
      </c>
      <c r="AP107" s="111">
        <f t="shared" si="2594"/>
        <v>0</v>
      </c>
      <c r="AQ107" s="111"/>
      <c r="AR107" s="140"/>
      <c r="AS107" s="141" t="e">
        <f t="shared" si="2595"/>
        <v>#DIV/0!</v>
      </c>
      <c r="AT107" s="323">
        <f t="shared" si="2574"/>
        <v>0</v>
      </c>
      <c r="AU107" s="431">
        <f t="shared" si="2596"/>
        <v>0</v>
      </c>
      <c r="AV107" s="432">
        <f t="shared" si="2597"/>
        <v>0</v>
      </c>
      <c r="AW107" s="138">
        <f t="shared" si="2598"/>
        <v>0</v>
      </c>
      <c r="AX107" s="433">
        <f t="shared" si="2578"/>
        <v>51.47</v>
      </c>
      <c r="AY107" s="139">
        <f t="shared" si="2600"/>
        <v>0</v>
      </c>
      <c r="AZ107" s="111">
        <f t="shared" si="2601"/>
        <v>0</v>
      </c>
      <c r="BA107" s="111"/>
      <c r="BB107" s="140"/>
      <c r="BC107" s="141" t="e">
        <f t="shared" si="2602"/>
        <v>#DIV/0!</v>
      </c>
      <c r="BD107" s="323">
        <f t="shared" si="2574"/>
        <v>0</v>
      </c>
      <c r="BE107" s="431">
        <f t="shared" si="2603"/>
        <v>0</v>
      </c>
      <c r="BF107" s="432">
        <f t="shared" si="2604"/>
        <v>0</v>
      </c>
      <c r="BG107" s="138">
        <f t="shared" si="2605"/>
        <v>0</v>
      </c>
      <c r="BH107" s="433">
        <f t="shared" si="2578"/>
        <v>51.47</v>
      </c>
      <c r="BI107" s="139">
        <f t="shared" si="2607"/>
        <v>0</v>
      </c>
      <c r="BJ107" s="111">
        <f t="shared" si="2608"/>
        <v>0</v>
      </c>
      <c r="BK107" s="111"/>
      <c r="BL107" s="140"/>
      <c r="BM107" s="141" t="e">
        <f t="shared" si="2609"/>
        <v>#DIV/0!</v>
      </c>
      <c r="BN107" s="323">
        <f t="shared" si="2574"/>
        <v>0</v>
      </c>
      <c r="BO107" s="431">
        <f t="shared" si="2610"/>
        <v>0</v>
      </c>
      <c r="BP107" s="432">
        <f t="shared" si="2611"/>
        <v>0</v>
      </c>
      <c r="BQ107" s="138">
        <f t="shared" si="2612"/>
        <v>0</v>
      </c>
      <c r="BR107" s="433">
        <f t="shared" si="2578"/>
        <v>51.47</v>
      </c>
      <c r="BS107" s="139">
        <f t="shared" si="2614"/>
        <v>0</v>
      </c>
      <c r="BT107" s="111">
        <f t="shared" si="2615"/>
        <v>0</v>
      </c>
      <c r="BU107" s="111"/>
      <c r="BV107" s="140"/>
      <c r="BW107" s="141" t="e">
        <f t="shared" si="2616"/>
        <v>#DIV/0!</v>
      </c>
      <c r="BX107" s="323">
        <f t="shared" si="2574"/>
        <v>0</v>
      </c>
      <c r="BY107" s="431">
        <f t="shared" si="2617"/>
        <v>0</v>
      </c>
      <c r="BZ107" s="432">
        <f t="shared" si="2618"/>
        <v>0</v>
      </c>
      <c r="CA107" s="138">
        <f t="shared" si="2619"/>
        <v>0</v>
      </c>
      <c r="CB107" s="433">
        <f t="shared" si="2578"/>
        <v>51.47</v>
      </c>
      <c r="CC107" s="139">
        <f t="shared" si="2621"/>
        <v>0</v>
      </c>
      <c r="CD107" s="111">
        <f t="shared" si="2622"/>
        <v>0</v>
      </c>
      <c r="CE107" s="111"/>
      <c r="CF107" s="140"/>
      <c r="CG107" s="141" t="e">
        <f t="shared" si="2623"/>
        <v>#DIV/0!</v>
      </c>
      <c r="CH107" s="323">
        <f t="shared" si="2624"/>
        <v>0</v>
      </c>
      <c r="CI107" s="431">
        <f t="shared" si="2625"/>
        <v>0</v>
      </c>
      <c r="CJ107" s="432">
        <f t="shared" si="2626"/>
        <v>0</v>
      </c>
      <c r="CK107" s="138">
        <f t="shared" si="2627"/>
        <v>0</v>
      </c>
      <c r="CL107" s="433">
        <f t="shared" si="2628"/>
        <v>51.47</v>
      </c>
      <c r="CM107" s="139">
        <f t="shared" si="2629"/>
        <v>0</v>
      </c>
      <c r="CN107" s="111">
        <f t="shared" si="2630"/>
        <v>0</v>
      </c>
      <c r="CO107" s="111"/>
      <c r="CP107" s="140"/>
      <c r="CQ107" s="141" t="e">
        <f t="shared" si="2631"/>
        <v>#DIV/0!</v>
      </c>
      <c r="CR107" s="323">
        <f t="shared" si="2624"/>
        <v>0</v>
      </c>
      <c r="CS107" s="431">
        <f t="shared" si="2632"/>
        <v>0</v>
      </c>
      <c r="CT107" s="432">
        <f t="shared" si="2633"/>
        <v>0</v>
      </c>
      <c r="CU107" s="138">
        <f t="shared" si="2634"/>
        <v>0</v>
      </c>
      <c r="CV107" s="433">
        <f t="shared" si="2628"/>
        <v>51.47</v>
      </c>
      <c r="CW107" s="139">
        <f t="shared" si="2636"/>
        <v>0</v>
      </c>
      <c r="CX107" s="111">
        <f t="shared" si="2637"/>
        <v>0</v>
      </c>
      <c r="CY107" s="111"/>
      <c r="CZ107" s="140"/>
      <c r="DA107" s="141" t="e">
        <f t="shared" si="2638"/>
        <v>#DIV/0!</v>
      </c>
      <c r="DB107" s="323">
        <f t="shared" si="2624"/>
        <v>0</v>
      </c>
      <c r="DC107" s="431">
        <f t="shared" si="2639"/>
        <v>0</v>
      </c>
      <c r="DD107" s="432">
        <f t="shared" si="2640"/>
        <v>0</v>
      </c>
      <c r="DE107" s="138">
        <f t="shared" si="2641"/>
        <v>0</v>
      </c>
      <c r="DF107" s="433">
        <f t="shared" si="2628"/>
        <v>51.47</v>
      </c>
      <c r="DG107" s="139">
        <f t="shared" si="2643"/>
        <v>0</v>
      </c>
      <c r="DH107" s="111">
        <f t="shared" si="2644"/>
        <v>0</v>
      </c>
      <c r="DI107" s="111"/>
      <c r="DJ107" s="140"/>
      <c r="DK107" s="141" t="e">
        <f t="shared" si="2645"/>
        <v>#DIV/0!</v>
      </c>
      <c r="DL107" s="323">
        <f t="shared" si="2624"/>
        <v>0</v>
      </c>
      <c r="DM107" s="431">
        <f t="shared" si="2646"/>
        <v>0</v>
      </c>
      <c r="DN107" s="432">
        <f t="shared" si="2647"/>
        <v>0</v>
      </c>
      <c r="DO107" s="138">
        <f t="shared" si="2648"/>
        <v>0</v>
      </c>
      <c r="DP107" s="433">
        <f t="shared" si="2628"/>
        <v>51.47</v>
      </c>
      <c r="DQ107" s="139">
        <f t="shared" si="2650"/>
        <v>0</v>
      </c>
      <c r="DR107" s="111">
        <f t="shared" si="2651"/>
        <v>0</v>
      </c>
      <c r="DS107" s="111"/>
      <c r="DT107" s="140"/>
      <c r="DU107" s="141" t="e">
        <f t="shared" si="2652"/>
        <v>#DIV/0!</v>
      </c>
      <c r="DV107" s="323">
        <f t="shared" si="2624"/>
        <v>0</v>
      </c>
      <c r="DW107" s="431">
        <f t="shared" si="2653"/>
        <v>0</v>
      </c>
      <c r="DX107" s="432">
        <f t="shared" si="2654"/>
        <v>0</v>
      </c>
      <c r="DY107" s="138">
        <f t="shared" si="2655"/>
        <v>0</v>
      </c>
      <c r="DZ107" s="433">
        <f t="shared" si="2628"/>
        <v>51.47</v>
      </c>
      <c r="EA107" s="139">
        <f t="shared" si="2657"/>
        <v>0</v>
      </c>
      <c r="EB107" s="111">
        <f t="shared" si="2658"/>
        <v>0</v>
      </c>
      <c r="EC107" s="111"/>
      <c r="ED107" s="140"/>
      <c r="EE107" s="141" t="e">
        <f t="shared" si="2659"/>
        <v>#DIV/0!</v>
      </c>
      <c r="EF107" s="323">
        <f t="shared" si="2624"/>
        <v>0</v>
      </c>
      <c r="EG107" s="431">
        <f t="shared" si="2660"/>
        <v>0</v>
      </c>
      <c r="EH107" s="432">
        <f t="shared" si="2661"/>
        <v>0</v>
      </c>
      <c r="EI107" s="138">
        <f t="shared" si="2662"/>
        <v>0</v>
      </c>
      <c r="EJ107" s="433">
        <f t="shared" si="2628"/>
        <v>51.47</v>
      </c>
      <c r="EK107" s="139">
        <f t="shared" si="2664"/>
        <v>0</v>
      </c>
      <c r="EL107" s="111">
        <f t="shared" si="2665"/>
        <v>0</v>
      </c>
      <c r="EM107" s="111"/>
      <c r="EN107" s="140"/>
      <c r="EO107" s="141" t="e">
        <f t="shared" si="2666"/>
        <v>#DIV/0!</v>
      </c>
      <c r="EP107" s="323">
        <f t="shared" si="2624"/>
        <v>0</v>
      </c>
      <c r="EQ107" s="431">
        <f t="shared" si="2667"/>
        <v>0</v>
      </c>
      <c r="ER107" s="432">
        <f t="shared" si="2668"/>
        <v>0</v>
      </c>
      <c r="ES107" s="138">
        <f t="shared" si="2669"/>
        <v>0</v>
      </c>
      <c r="ET107" s="433">
        <f t="shared" si="2628"/>
        <v>51.47</v>
      </c>
      <c r="EU107" s="139">
        <f t="shared" si="2671"/>
        <v>0</v>
      </c>
      <c r="EV107" s="111">
        <f t="shared" si="2672"/>
        <v>0</v>
      </c>
      <c r="EW107" s="111"/>
      <c r="EX107" s="140"/>
      <c r="EY107" s="141" t="e">
        <f t="shared" si="2673"/>
        <v>#DIV/0!</v>
      </c>
      <c r="EZ107" s="323">
        <f t="shared" si="2674"/>
        <v>0</v>
      </c>
      <c r="FA107" s="431">
        <f t="shared" si="2675"/>
        <v>0</v>
      </c>
      <c r="FB107" s="432">
        <f t="shared" si="2676"/>
        <v>0</v>
      </c>
      <c r="FC107" s="138">
        <f t="shared" si="2677"/>
        <v>0</v>
      </c>
      <c r="FD107" s="433">
        <f t="shared" si="2678"/>
        <v>46.36</v>
      </c>
      <c r="FE107" s="139">
        <f t="shared" si="2679"/>
        <v>0</v>
      </c>
      <c r="FF107" s="111">
        <f t="shared" si="2680"/>
        <v>0</v>
      </c>
      <c r="FG107" s="111"/>
      <c r="FH107" s="140"/>
      <c r="FI107" s="141" t="e">
        <f t="shared" si="2681"/>
        <v>#DIV/0!</v>
      </c>
      <c r="FJ107" s="323">
        <f t="shared" si="2674"/>
        <v>0</v>
      </c>
      <c r="FK107" s="431">
        <f t="shared" si="2682"/>
        <v>0</v>
      </c>
      <c r="FL107" s="432">
        <f t="shared" si="2683"/>
        <v>0</v>
      </c>
      <c r="FM107" s="138">
        <f t="shared" si="2684"/>
        <v>0</v>
      </c>
      <c r="FN107" s="433">
        <f t="shared" si="2678"/>
        <v>51.47</v>
      </c>
      <c r="FO107" s="139">
        <f t="shared" si="2686"/>
        <v>0</v>
      </c>
      <c r="FP107" s="111">
        <f t="shared" si="2687"/>
        <v>0</v>
      </c>
      <c r="FQ107" s="111"/>
      <c r="FR107" s="140"/>
      <c r="FS107" s="141" t="e">
        <f t="shared" si="2688"/>
        <v>#DIV/0!</v>
      </c>
      <c r="FT107" s="323">
        <f t="shared" si="2674"/>
        <v>0</v>
      </c>
      <c r="FU107" s="431">
        <f t="shared" si="2689"/>
        <v>0</v>
      </c>
      <c r="FV107" s="432">
        <f t="shared" si="2690"/>
        <v>0</v>
      </c>
      <c r="FW107" s="138">
        <f t="shared" si="2691"/>
        <v>0</v>
      </c>
      <c r="FX107" s="433">
        <f t="shared" si="2678"/>
        <v>51.47</v>
      </c>
      <c r="FY107" s="139">
        <f t="shared" si="2693"/>
        <v>0</v>
      </c>
      <c r="FZ107" s="111">
        <f t="shared" si="2694"/>
        <v>0</v>
      </c>
      <c r="GA107" s="111"/>
      <c r="GB107" s="140"/>
      <c r="GC107" s="141" t="e">
        <f t="shared" si="2695"/>
        <v>#DIV/0!</v>
      </c>
      <c r="GD107" s="323">
        <f t="shared" si="2674"/>
        <v>0</v>
      </c>
      <c r="GE107" s="431">
        <f t="shared" si="2696"/>
        <v>0</v>
      </c>
      <c r="GF107" s="432">
        <f t="shared" si="2697"/>
        <v>0</v>
      </c>
      <c r="GG107" s="138">
        <f t="shared" si="2698"/>
        <v>0</v>
      </c>
      <c r="GH107" s="433">
        <f t="shared" si="2678"/>
        <v>51.47</v>
      </c>
      <c r="GI107" s="139">
        <f t="shared" si="2700"/>
        <v>0</v>
      </c>
      <c r="GJ107" s="111">
        <f t="shared" si="2701"/>
        <v>0</v>
      </c>
      <c r="GK107" s="111"/>
      <c r="GL107" s="140"/>
      <c r="GM107" s="141" t="e">
        <f t="shared" si="2702"/>
        <v>#DIV/0!</v>
      </c>
      <c r="GN107" s="323">
        <f t="shared" si="2674"/>
        <v>0</v>
      </c>
      <c r="GO107" s="431">
        <f t="shared" si="2703"/>
        <v>0</v>
      </c>
      <c r="GP107" s="432">
        <f t="shared" si="2704"/>
        <v>0</v>
      </c>
      <c r="GQ107" s="138">
        <f t="shared" si="2705"/>
        <v>0</v>
      </c>
      <c r="GR107" s="433">
        <f t="shared" si="2706"/>
        <v>51.47</v>
      </c>
      <c r="GS107" s="139">
        <f t="shared" si="2707"/>
        <v>0</v>
      </c>
      <c r="GT107" s="111">
        <f t="shared" si="2708"/>
        <v>0</v>
      </c>
      <c r="GU107" s="111"/>
      <c r="GV107" s="140"/>
      <c r="GW107" s="141" t="e">
        <f t="shared" si="2709"/>
        <v>#DIV/0!</v>
      </c>
      <c r="GX107" s="323">
        <f t="shared" si="2674"/>
        <v>0</v>
      </c>
      <c r="GY107" s="431">
        <f t="shared" si="2710"/>
        <v>0</v>
      </c>
      <c r="GZ107" s="432">
        <f t="shared" si="2711"/>
        <v>0</v>
      </c>
      <c r="HA107" s="138">
        <f t="shared" si="2712"/>
        <v>0</v>
      </c>
      <c r="HB107" s="433">
        <f t="shared" si="2706"/>
        <v>51.47</v>
      </c>
      <c r="HC107" s="139">
        <f t="shared" si="2714"/>
        <v>0</v>
      </c>
      <c r="HD107" s="111">
        <f t="shared" si="2715"/>
        <v>0</v>
      </c>
      <c r="HE107" s="111"/>
      <c r="HF107" s="140"/>
      <c r="HG107" s="141" t="e">
        <f t="shared" si="2716"/>
        <v>#DIV/0!</v>
      </c>
      <c r="HH107" s="323">
        <f t="shared" si="2674"/>
        <v>0</v>
      </c>
      <c r="HI107" s="431">
        <f t="shared" si="2717"/>
        <v>0</v>
      </c>
      <c r="HJ107" s="432">
        <f t="shared" si="2718"/>
        <v>0</v>
      </c>
      <c r="HK107" s="138">
        <f t="shared" si="2719"/>
        <v>0</v>
      </c>
      <c r="HL107" s="433">
        <f t="shared" si="2706"/>
        <v>51.47</v>
      </c>
      <c r="HM107" s="139">
        <f t="shared" si="2721"/>
        <v>0</v>
      </c>
      <c r="HN107" s="111">
        <f t="shared" si="2722"/>
        <v>0</v>
      </c>
      <c r="HO107" s="111"/>
      <c r="HP107" s="140"/>
      <c r="HQ107" s="141" t="e">
        <f t="shared" si="2723"/>
        <v>#DIV/0!</v>
      </c>
      <c r="HR107" s="323">
        <f t="shared" si="2724"/>
        <v>0</v>
      </c>
      <c r="HS107" s="431">
        <f t="shared" si="2725"/>
        <v>0</v>
      </c>
      <c r="HT107" s="432">
        <f t="shared" si="2726"/>
        <v>0</v>
      </c>
      <c r="HU107" s="138">
        <f t="shared" si="2727"/>
        <v>0</v>
      </c>
      <c r="HV107" s="433">
        <f t="shared" si="2706"/>
        <v>51.47</v>
      </c>
      <c r="HW107" s="139">
        <f t="shared" si="2729"/>
        <v>0</v>
      </c>
      <c r="HX107" s="111">
        <f t="shared" si="2730"/>
        <v>0</v>
      </c>
      <c r="HY107" s="111"/>
      <c r="HZ107" s="140"/>
      <c r="IA107" s="141" t="e">
        <f t="shared" si="2731"/>
        <v>#DIV/0!</v>
      </c>
      <c r="IB107" s="323">
        <f t="shared" si="2724"/>
        <v>0</v>
      </c>
      <c r="IC107" s="431">
        <f t="shared" si="2732"/>
        <v>0</v>
      </c>
      <c r="ID107" s="432">
        <f t="shared" si="2733"/>
        <v>0</v>
      </c>
      <c r="IE107" s="138">
        <f t="shared" si="2734"/>
        <v>0</v>
      </c>
      <c r="IF107" s="433">
        <f t="shared" si="2735"/>
        <v>51.47</v>
      </c>
      <c r="IG107" s="139">
        <f t="shared" si="2736"/>
        <v>0</v>
      </c>
      <c r="IH107" s="111">
        <f t="shared" si="2737"/>
        <v>0</v>
      </c>
      <c r="II107" s="111"/>
      <c r="IJ107" s="140"/>
      <c r="IK107" s="141" t="e">
        <f t="shared" si="2738"/>
        <v>#DIV/0!</v>
      </c>
      <c r="IL107" s="323">
        <f t="shared" si="2724"/>
        <v>0</v>
      </c>
      <c r="IM107" s="431">
        <f t="shared" si="2739"/>
        <v>0</v>
      </c>
      <c r="IN107" s="432">
        <f t="shared" si="2740"/>
        <v>0</v>
      </c>
      <c r="IO107" s="138">
        <f t="shared" si="2741"/>
        <v>0</v>
      </c>
      <c r="IP107" s="433">
        <f t="shared" si="2735"/>
        <v>51.47</v>
      </c>
      <c r="IQ107" s="139">
        <f t="shared" si="2743"/>
        <v>0</v>
      </c>
      <c r="IR107" s="111">
        <f t="shared" si="2744"/>
        <v>0</v>
      </c>
      <c r="IS107" s="111"/>
      <c r="IT107" s="140"/>
      <c r="IU107" s="141" t="e">
        <f t="shared" si="2745"/>
        <v>#DIV/0!</v>
      </c>
      <c r="IV107" s="323">
        <f t="shared" si="2724"/>
        <v>0</v>
      </c>
      <c r="IW107" s="431">
        <f t="shared" si="2746"/>
        <v>0</v>
      </c>
      <c r="IX107" s="432">
        <f t="shared" si="2747"/>
        <v>0</v>
      </c>
      <c r="IY107" s="138">
        <f t="shared" si="2748"/>
        <v>0</v>
      </c>
      <c r="IZ107" s="433">
        <f t="shared" si="2735"/>
        <v>51.47</v>
      </c>
      <c r="JA107" s="139">
        <f t="shared" si="2750"/>
        <v>0</v>
      </c>
      <c r="JB107" s="111">
        <f t="shared" si="2751"/>
        <v>0</v>
      </c>
      <c r="JC107" s="111"/>
      <c r="JD107" s="140"/>
      <c r="JE107" s="141" t="e">
        <f t="shared" si="2752"/>
        <v>#DIV/0!</v>
      </c>
      <c r="JF107" s="323">
        <f t="shared" si="2724"/>
        <v>0</v>
      </c>
      <c r="JG107" s="431">
        <f t="shared" si="2753"/>
        <v>0</v>
      </c>
      <c r="JH107" s="432">
        <f t="shared" si="2754"/>
        <v>0</v>
      </c>
      <c r="JI107" s="138">
        <f t="shared" si="2755"/>
        <v>0</v>
      </c>
      <c r="JJ107" s="433">
        <f t="shared" si="2735"/>
        <v>51.47</v>
      </c>
      <c r="JK107" s="139">
        <f t="shared" si="2757"/>
        <v>0</v>
      </c>
      <c r="JL107" s="111">
        <f t="shared" si="2758"/>
        <v>0</v>
      </c>
      <c r="JM107" s="111"/>
      <c r="JN107" s="140"/>
      <c r="JO107" s="141" t="e">
        <f t="shared" si="2759"/>
        <v>#DIV/0!</v>
      </c>
      <c r="JP107" s="323">
        <f t="shared" si="2724"/>
        <v>0</v>
      </c>
      <c r="JQ107" s="431">
        <f t="shared" si="2760"/>
        <v>0</v>
      </c>
      <c r="JR107" s="432">
        <f t="shared" si="2761"/>
        <v>0</v>
      </c>
      <c r="JS107" s="138">
        <f t="shared" si="2762"/>
        <v>0</v>
      </c>
      <c r="JT107" s="433">
        <f t="shared" si="2763"/>
        <v>51.47</v>
      </c>
      <c r="JU107" s="139">
        <f t="shared" si="2764"/>
        <v>0</v>
      </c>
      <c r="JV107" s="111">
        <f t="shared" si="2765"/>
        <v>0</v>
      </c>
      <c r="JW107" s="111"/>
      <c r="JX107" s="140"/>
      <c r="JY107" s="141" t="e">
        <f t="shared" si="2766"/>
        <v>#DIV/0!</v>
      </c>
      <c r="JZ107" s="323">
        <f t="shared" si="2724"/>
        <v>0</v>
      </c>
      <c r="KA107" s="431">
        <f t="shared" si="2767"/>
        <v>0</v>
      </c>
      <c r="KB107" s="432">
        <f t="shared" si="2768"/>
        <v>0</v>
      </c>
      <c r="KC107" s="138">
        <f t="shared" si="2769"/>
        <v>0</v>
      </c>
      <c r="KD107" s="433">
        <f t="shared" si="2763"/>
        <v>51.47</v>
      </c>
      <c r="KE107" s="139">
        <f t="shared" si="2771"/>
        <v>0</v>
      </c>
      <c r="KF107" s="111">
        <f t="shared" si="2772"/>
        <v>0</v>
      </c>
      <c r="KG107" s="111"/>
      <c r="KH107" s="140"/>
      <c r="KI107" s="141" t="e">
        <f t="shared" si="2773"/>
        <v>#DIV/0!</v>
      </c>
      <c r="KJ107" s="323">
        <f t="shared" si="2774"/>
        <v>0</v>
      </c>
      <c r="KK107" s="431">
        <f t="shared" si="2775"/>
        <v>0</v>
      </c>
      <c r="KL107" s="432">
        <f t="shared" si="2776"/>
        <v>0</v>
      </c>
      <c r="KM107" s="138">
        <f t="shared" si="2777"/>
        <v>0</v>
      </c>
      <c r="KN107" s="433">
        <f t="shared" si="2763"/>
        <v>51.47</v>
      </c>
      <c r="KO107" s="139">
        <f t="shared" si="2779"/>
        <v>0</v>
      </c>
      <c r="KP107" s="111">
        <f t="shared" si="2780"/>
        <v>0</v>
      </c>
      <c r="KQ107" s="111"/>
      <c r="KR107" s="140"/>
      <c r="KS107" s="141" t="e">
        <f t="shared" si="2781"/>
        <v>#DIV/0!</v>
      </c>
      <c r="KT107" s="323">
        <f t="shared" si="2774"/>
        <v>0</v>
      </c>
      <c r="KU107" s="431" t="e">
        <f t="shared" si="2782"/>
        <v>#DIV/0!</v>
      </c>
      <c r="KV107" s="432" t="e">
        <f t="shared" si="2783"/>
        <v>#DIV/0!</v>
      </c>
      <c r="KW107" s="138">
        <f t="shared" si="2784"/>
        <v>0</v>
      </c>
      <c r="KX107" s="433">
        <f t="shared" si="2763"/>
        <v>0</v>
      </c>
      <c r="KY107" s="139">
        <f t="shared" si="2786"/>
        <v>0</v>
      </c>
      <c r="KZ107" s="111">
        <f t="shared" si="2787"/>
        <v>0</v>
      </c>
      <c r="LA107" s="111"/>
      <c r="LB107" s="140"/>
      <c r="LC107" s="141" t="e">
        <f t="shared" si="2788"/>
        <v>#DIV/0!</v>
      </c>
      <c r="LD107" s="322">
        <f t="shared" si="2789"/>
        <v>0</v>
      </c>
      <c r="LE107" s="431">
        <f t="shared" si="2790"/>
        <v>0</v>
      </c>
      <c r="LF107" s="432">
        <f t="shared" si="2791"/>
        <v>0</v>
      </c>
      <c r="LG107" s="138">
        <f t="shared" si="2792"/>
        <v>0</v>
      </c>
      <c r="LH107" s="433">
        <f t="shared" si="2793"/>
        <v>51.37</v>
      </c>
      <c r="LI107" s="139">
        <f t="shared" si="2794"/>
        <v>0</v>
      </c>
      <c r="LJ107" s="111">
        <f t="shared" si="2795"/>
        <v>0</v>
      </c>
      <c r="LK107" s="111"/>
      <c r="LL107" s="140"/>
    </row>
    <row r="108" spans="1:324">
      <c r="A108" s="610"/>
      <c r="B108" s="616" t="s">
        <v>1159</v>
      </c>
      <c r="C108" s="12"/>
      <c r="D108" s="12"/>
      <c r="E108" s="4"/>
      <c r="F108" s="323"/>
      <c r="G108" s="431"/>
      <c r="H108" s="432"/>
      <c r="I108" s="138"/>
      <c r="J108" s="433"/>
      <c r="K108" s="139"/>
      <c r="L108" s="111"/>
      <c r="M108" s="111"/>
      <c r="N108" s="140"/>
      <c r="O108" s="141"/>
      <c r="P108" s="323"/>
      <c r="Q108" s="431"/>
      <c r="R108" s="432"/>
      <c r="S108" s="138"/>
      <c r="T108" s="433"/>
      <c r="U108" s="139"/>
      <c r="V108" s="111"/>
      <c r="W108" s="111"/>
      <c r="X108" s="140"/>
      <c r="Y108" s="141"/>
      <c r="Z108" s="323"/>
      <c r="AA108" s="431"/>
      <c r="AB108" s="432"/>
      <c r="AC108" s="138"/>
      <c r="AD108" s="433"/>
      <c r="AE108" s="139"/>
      <c r="AF108" s="111"/>
      <c r="AG108" s="111"/>
      <c r="AH108" s="140"/>
      <c r="AI108" s="141"/>
      <c r="AJ108" s="323"/>
      <c r="AK108" s="431"/>
      <c r="AL108" s="432"/>
      <c r="AM108" s="138"/>
      <c r="AN108" s="433"/>
      <c r="AO108" s="139"/>
      <c r="AP108" s="111"/>
      <c r="AQ108" s="111"/>
      <c r="AR108" s="140"/>
      <c r="AS108" s="141"/>
      <c r="AT108" s="323"/>
      <c r="AU108" s="431"/>
      <c r="AV108" s="432"/>
      <c r="AW108" s="138"/>
      <c r="AX108" s="433"/>
      <c r="AY108" s="139"/>
      <c r="AZ108" s="111"/>
      <c r="BA108" s="111"/>
      <c r="BB108" s="140"/>
      <c r="BC108" s="141"/>
      <c r="BD108" s="323"/>
      <c r="BE108" s="431"/>
      <c r="BF108" s="432"/>
      <c r="BG108" s="138"/>
      <c r="BH108" s="433"/>
      <c r="BI108" s="139"/>
      <c r="BJ108" s="111"/>
      <c r="BK108" s="111"/>
      <c r="BL108" s="140"/>
      <c r="BM108" s="141"/>
      <c r="BN108" s="323"/>
      <c r="BO108" s="431"/>
      <c r="BP108" s="432"/>
      <c r="BQ108" s="138"/>
      <c r="BR108" s="433"/>
      <c r="BS108" s="139"/>
      <c r="BT108" s="111"/>
      <c r="BU108" s="111"/>
      <c r="BV108" s="140"/>
      <c r="BW108" s="141"/>
      <c r="BX108" s="323"/>
      <c r="BY108" s="431"/>
      <c r="BZ108" s="432"/>
      <c r="CA108" s="138"/>
      <c r="CB108" s="433"/>
      <c r="CC108" s="139"/>
      <c r="CD108" s="111"/>
      <c r="CE108" s="111"/>
      <c r="CF108" s="140"/>
      <c r="CG108" s="141"/>
      <c r="CH108" s="323"/>
      <c r="CI108" s="431"/>
      <c r="CJ108" s="432"/>
      <c r="CK108" s="138"/>
      <c r="CL108" s="433"/>
      <c r="CM108" s="139"/>
      <c r="CN108" s="111"/>
      <c r="CO108" s="111"/>
      <c r="CP108" s="140"/>
      <c r="CQ108" s="141"/>
      <c r="CR108" s="323"/>
      <c r="CS108" s="431"/>
      <c r="CT108" s="432"/>
      <c r="CU108" s="138"/>
      <c r="CV108" s="433"/>
      <c r="CW108" s="139"/>
      <c r="CX108" s="111"/>
      <c r="CY108" s="111"/>
      <c r="CZ108" s="140"/>
      <c r="DA108" s="141"/>
      <c r="DB108" s="323"/>
      <c r="DC108" s="431"/>
      <c r="DD108" s="432"/>
      <c r="DE108" s="138"/>
      <c r="DF108" s="433"/>
      <c r="DG108" s="139"/>
      <c r="DH108" s="111"/>
      <c r="DI108" s="111"/>
      <c r="DJ108" s="140"/>
      <c r="DK108" s="141"/>
      <c r="DL108" s="323"/>
      <c r="DM108" s="431"/>
      <c r="DN108" s="432"/>
      <c r="DO108" s="138"/>
      <c r="DP108" s="433"/>
      <c r="DQ108" s="139"/>
      <c r="DR108" s="111"/>
      <c r="DS108" s="111"/>
      <c r="DT108" s="140"/>
      <c r="DU108" s="141"/>
      <c r="DV108" s="323"/>
      <c r="DW108" s="431"/>
      <c r="DX108" s="432"/>
      <c r="DY108" s="138"/>
      <c r="DZ108" s="433"/>
      <c r="EA108" s="139"/>
      <c r="EB108" s="111"/>
      <c r="EC108" s="111"/>
      <c r="ED108" s="140"/>
      <c r="EE108" s="141"/>
      <c r="EF108" s="323"/>
      <c r="EG108" s="431"/>
      <c r="EH108" s="432"/>
      <c r="EI108" s="138"/>
      <c r="EJ108" s="433"/>
      <c r="EK108" s="139"/>
      <c r="EL108" s="111"/>
      <c r="EM108" s="111"/>
      <c r="EN108" s="140"/>
      <c r="EO108" s="141"/>
      <c r="EP108" s="323"/>
      <c r="EQ108" s="431"/>
      <c r="ER108" s="432"/>
      <c r="ES108" s="138"/>
      <c r="ET108" s="433"/>
      <c r="EU108" s="139"/>
      <c r="EV108" s="111"/>
      <c r="EW108" s="111"/>
      <c r="EX108" s="140"/>
      <c r="EY108" s="141"/>
      <c r="EZ108" s="323"/>
      <c r="FA108" s="431"/>
      <c r="FB108" s="432"/>
      <c r="FC108" s="138"/>
      <c r="FD108" s="433"/>
      <c r="FE108" s="139"/>
      <c r="FF108" s="111"/>
      <c r="FG108" s="111"/>
      <c r="FH108" s="140"/>
      <c r="FI108" s="141"/>
      <c r="FJ108" s="323"/>
      <c r="FK108" s="431"/>
      <c r="FL108" s="432"/>
      <c r="FM108" s="138"/>
      <c r="FN108" s="433"/>
      <c r="FO108" s="139"/>
      <c r="FP108" s="111"/>
      <c r="FQ108" s="111"/>
      <c r="FR108" s="140"/>
      <c r="FS108" s="141"/>
      <c r="FT108" s="323"/>
      <c r="FU108" s="431"/>
      <c r="FV108" s="432"/>
      <c r="FW108" s="138"/>
      <c r="FX108" s="433"/>
      <c r="FY108" s="139"/>
      <c r="FZ108" s="111"/>
      <c r="GA108" s="111"/>
      <c r="GB108" s="140"/>
      <c r="GC108" s="141"/>
      <c r="GD108" s="323"/>
      <c r="GE108" s="431"/>
      <c r="GF108" s="432"/>
      <c r="GG108" s="138"/>
      <c r="GH108" s="433"/>
      <c r="GI108" s="139"/>
      <c r="GJ108" s="111"/>
      <c r="GK108" s="111"/>
      <c r="GL108" s="140"/>
      <c r="GM108" s="141"/>
      <c r="GN108" s="323"/>
      <c r="GO108" s="431"/>
      <c r="GP108" s="432"/>
      <c r="GQ108" s="138"/>
      <c r="GR108" s="433"/>
      <c r="GS108" s="139"/>
      <c r="GT108" s="111"/>
      <c r="GU108" s="111"/>
      <c r="GV108" s="140"/>
      <c r="GW108" s="141"/>
      <c r="GX108" s="323"/>
      <c r="GY108" s="431"/>
      <c r="GZ108" s="432"/>
      <c r="HA108" s="138"/>
      <c r="HB108" s="433"/>
      <c r="HC108" s="139"/>
      <c r="HD108" s="111"/>
      <c r="HE108" s="111"/>
      <c r="HF108" s="140"/>
      <c r="HG108" s="141"/>
      <c r="HH108" s="323"/>
      <c r="HI108" s="431"/>
      <c r="HJ108" s="432"/>
      <c r="HK108" s="138"/>
      <c r="HL108" s="433"/>
      <c r="HM108" s="139"/>
      <c r="HN108" s="111"/>
      <c r="HO108" s="111"/>
      <c r="HP108" s="140"/>
      <c r="HQ108" s="141"/>
      <c r="HR108" s="323"/>
      <c r="HS108" s="431"/>
      <c r="HT108" s="432"/>
      <c r="HU108" s="138"/>
      <c r="HV108" s="433"/>
      <c r="HW108" s="139"/>
      <c r="HX108" s="111"/>
      <c r="HY108" s="111"/>
      <c r="HZ108" s="140"/>
      <c r="IA108" s="141"/>
      <c r="IB108" s="323"/>
      <c r="IC108" s="431"/>
      <c r="ID108" s="432"/>
      <c r="IE108" s="138"/>
      <c r="IF108" s="433"/>
      <c r="IG108" s="139"/>
      <c r="IH108" s="111"/>
      <c r="II108" s="111"/>
      <c r="IJ108" s="140"/>
      <c r="IK108" s="141"/>
      <c r="IL108" s="323"/>
      <c r="IM108" s="431"/>
      <c r="IN108" s="432"/>
      <c r="IO108" s="138"/>
      <c r="IP108" s="433"/>
      <c r="IQ108" s="139"/>
      <c r="IR108" s="111"/>
      <c r="IS108" s="111"/>
      <c r="IT108" s="140"/>
      <c r="IU108" s="141"/>
      <c r="IV108" s="323"/>
      <c r="IW108" s="431"/>
      <c r="IX108" s="432"/>
      <c r="IY108" s="138"/>
      <c r="IZ108" s="433"/>
      <c r="JA108" s="139"/>
      <c r="JB108" s="111"/>
      <c r="JC108" s="111"/>
      <c r="JD108" s="140"/>
      <c r="JE108" s="141"/>
      <c r="JF108" s="323"/>
      <c r="JG108" s="431"/>
      <c r="JH108" s="432"/>
      <c r="JI108" s="138"/>
      <c r="JJ108" s="433"/>
      <c r="JK108" s="139"/>
      <c r="JL108" s="111"/>
      <c r="JM108" s="111"/>
      <c r="JN108" s="140"/>
      <c r="JO108" s="141"/>
      <c r="JP108" s="323"/>
      <c r="JQ108" s="431"/>
      <c r="JR108" s="432"/>
      <c r="JS108" s="138"/>
      <c r="JT108" s="433"/>
      <c r="JU108" s="139"/>
      <c r="JV108" s="111"/>
      <c r="JW108" s="111"/>
      <c r="JX108" s="140"/>
      <c r="JY108" s="141"/>
      <c r="JZ108" s="323"/>
      <c r="KA108" s="431"/>
      <c r="KB108" s="432"/>
      <c r="KC108" s="138"/>
      <c r="KD108" s="433"/>
      <c r="KE108" s="139"/>
      <c r="KF108" s="111"/>
      <c r="KG108" s="111"/>
      <c r="KH108" s="140"/>
      <c r="KI108" s="141"/>
      <c r="KJ108" s="323"/>
      <c r="KK108" s="431"/>
      <c r="KL108" s="432"/>
      <c r="KM108" s="138"/>
      <c r="KN108" s="433"/>
      <c r="KO108" s="139"/>
      <c r="KP108" s="111"/>
      <c r="KQ108" s="111"/>
      <c r="KR108" s="140"/>
      <c r="KS108" s="141"/>
      <c r="KT108" s="323"/>
      <c r="KU108" s="431"/>
      <c r="KV108" s="432"/>
      <c r="KW108" s="138"/>
      <c r="KX108" s="433"/>
      <c r="KY108" s="139"/>
      <c r="KZ108" s="111"/>
      <c r="LA108" s="111"/>
      <c r="LB108" s="140"/>
      <c r="LC108" s="141"/>
      <c r="LD108" s="322"/>
      <c r="LE108" s="431"/>
      <c r="LF108" s="432"/>
      <c r="LG108" s="138"/>
      <c r="LH108" s="433"/>
      <c r="LI108" s="139"/>
      <c r="LJ108" s="111"/>
      <c r="LK108" s="111"/>
      <c r="LL108" s="140"/>
    </row>
    <row r="109" spans="1:324" ht="24">
      <c r="A109" s="611"/>
      <c r="B109" s="69" t="s">
        <v>714</v>
      </c>
      <c r="C109" s="12" t="s">
        <v>841</v>
      </c>
      <c r="D109" s="12" t="s">
        <v>421</v>
      </c>
      <c r="E109" s="4" t="s">
        <v>32</v>
      </c>
      <c r="F109" s="323">
        <f t="shared" ref="F109:F116" si="2799">F22</f>
        <v>284</v>
      </c>
      <c r="G109" s="431">
        <f t="shared" si="2796"/>
        <v>0.45659</v>
      </c>
      <c r="H109" s="432">
        <f t="shared" si="2797"/>
        <v>825.97</v>
      </c>
      <c r="I109" s="138">
        <f t="shared" si="2570"/>
        <v>2.9083450700000002</v>
      </c>
      <c r="J109" s="433">
        <f t="shared" si="2798"/>
        <v>53.01</v>
      </c>
      <c r="K109" s="139">
        <f t="shared" si="2571"/>
        <v>154.17137</v>
      </c>
      <c r="L109" s="111">
        <f t="shared" si="2572"/>
        <v>43784.67</v>
      </c>
      <c r="M109" s="111"/>
      <c r="N109" s="140"/>
      <c r="O109" s="141">
        <f t="shared" si="2573"/>
        <v>1.3555900000000001</v>
      </c>
      <c r="P109" s="323">
        <f t="shared" ref="P109:BX116" si="2800">P22</f>
        <v>522</v>
      </c>
      <c r="Q109" s="431">
        <f t="shared" ref="Q109:Q116" si="2801">P109/P$97</f>
        <v>0.47846</v>
      </c>
      <c r="R109" s="432">
        <f t="shared" ref="R109:R116" si="2802">R$97*Q109</f>
        <v>942.57</v>
      </c>
      <c r="S109" s="138">
        <f t="shared" ref="S109:S116" si="2803">IF(P109&gt;0,R109/P109,0)</f>
        <v>1.8056896600000001</v>
      </c>
      <c r="T109" s="433">
        <f t="shared" ref="T109:CB116" si="2804">T$97</f>
        <v>51.47</v>
      </c>
      <c r="U109" s="139">
        <f t="shared" ref="U109:U116" si="2805">S109*T109</f>
        <v>92.938850000000002</v>
      </c>
      <c r="V109" s="111">
        <f t="shared" ref="V109:V116" si="2806">U109*P109</f>
        <v>48514.080000000002</v>
      </c>
      <c r="W109" s="111"/>
      <c r="X109" s="140"/>
      <c r="Y109" s="141">
        <f t="shared" ref="Y109:Y116" si="2807">U109/$LI109</f>
        <v>0.81718999999999997</v>
      </c>
      <c r="Z109" s="323">
        <f t="shared" si="2800"/>
        <v>363</v>
      </c>
      <c r="AA109" s="431">
        <f t="shared" ref="AA109:AA116" si="2808">Z109/Z$97</f>
        <v>0.43787999999999999</v>
      </c>
      <c r="AB109" s="432">
        <f t="shared" ref="AB109:AB116" si="2809">AB$97*AA109</f>
        <v>553.48</v>
      </c>
      <c r="AC109" s="138">
        <f t="shared" ref="AC109:AC116" si="2810">IF(Z109&gt;0,AB109/Z109,0)</f>
        <v>1.5247382899999999</v>
      </c>
      <c r="AD109" s="433">
        <f t="shared" si="2804"/>
        <v>51.47</v>
      </c>
      <c r="AE109" s="139">
        <f t="shared" ref="AE109:AE116" si="2811">AC109*AD109</f>
        <v>78.478279999999998</v>
      </c>
      <c r="AF109" s="111">
        <f t="shared" ref="AF109:AF116" si="2812">AE109*Z109</f>
        <v>28487.62</v>
      </c>
      <c r="AG109" s="111"/>
      <c r="AH109" s="140"/>
      <c r="AI109" s="141">
        <f t="shared" ref="AI109:AI116" si="2813">AE109/$LI109</f>
        <v>0.69003999999999999</v>
      </c>
      <c r="AJ109" s="323">
        <f t="shared" si="2800"/>
        <v>300</v>
      </c>
      <c r="AK109" s="431">
        <f t="shared" ref="AK109:AK116" si="2814">AJ109/AJ$97</f>
        <v>0.46728999999999998</v>
      </c>
      <c r="AL109" s="432">
        <f t="shared" ref="AL109:AL116" si="2815">AL$97*AK109</f>
        <v>570.09</v>
      </c>
      <c r="AM109" s="138">
        <f t="shared" ref="AM109:AM116" si="2816">IF(AJ109&gt;0,AL109/AJ109,0)</f>
        <v>1.9003000000000001</v>
      </c>
      <c r="AN109" s="433">
        <f t="shared" si="2804"/>
        <v>51.47</v>
      </c>
      <c r="AO109" s="139">
        <f t="shared" ref="AO109:AO116" si="2817">AM109*AN109</f>
        <v>97.808440000000004</v>
      </c>
      <c r="AP109" s="111">
        <f t="shared" ref="AP109:AP116" si="2818">AO109*AJ109</f>
        <v>29342.53</v>
      </c>
      <c r="AQ109" s="111"/>
      <c r="AR109" s="140"/>
      <c r="AS109" s="141">
        <f t="shared" ref="AS109:AS116" si="2819">AO109/$LI109</f>
        <v>0.86001000000000005</v>
      </c>
      <c r="AT109" s="323">
        <f t="shared" si="2800"/>
        <v>406</v>
      </c>
      <c r="AU109" s="431">
        <f t="shared" ref="AU109:AU116" si="2820">AT109/AT$97</f>
        <v>0.42513000000000001</v>
      </c>
      <c r="AV109" s="432">
        <f t="shared" ref="AV109:AV116" si="2821">AV$97*AU109</f>
        <v>469.34</v>
      </c>
      <c r="AW109" s="138">
        <f t="shared" ref="AW109:AW116" si="2822">IF(AT109&gt;0,AV109/AT109,0)</f>
        <v>1.15600985</v>
      </c>
      <c r="AX109" s="433">
        <f t="shared" si="2804"/>
        <v>51.47</v>
      </c>
      <c r="AY109" s="139">
        <f t="shared" ref="AY109:AY116" si="2823">AW109*AX109</f>
        <v>59.499830000000003</v>
      </c>
      <c r="AZ109" s="111">
        <f t="shared" ref="AZ109:AZ116" si="2824">AY109*AT109</f>
        <v>24156.93</v>
      </c>
      <c r="BA109" s="111"/>
      <c r="BB109" s="140"/>
      <c r="BC109" s="141">
        <f t="shared" ref="BC109:BC116" si="2825">AY109/$LI109</f>
        <v>0.52317000000000002</v>
      </c>
      <c r="BD109" s="323">
        <f t="shared" si="2800"/>
        <v>298</v>
      </c>
      <c r="BE109" s="431">
        <f t="shared" ref="BE109:BE116" si="2826">BD109/BD$97</f>
        <v>0.41677999999999998</v>
      </c>
      <c r="BF109" s="432">
        <f t="shared" ref="BF109:BF116" si="2827">BF$97*BE109</f>
        <v>479.3</v>
      </c>
      <c r="BG109" s="138">
        <f t="shared" ref="BG109:BG116" si="2828">IF(BD109&gt;0,BF109/BD109,0)</f>
        <v>1.60838926</v>
      </c>
      <c r="BH109" s="433">
        <f t="shared" si="2804"/>
        <v>51.47</v>
      </c>
      <c r="BI109" s="139">
        <f t="shared" ref="BI109:BI116" si="2829">BG109*BH109</f>
        <v>82.783799999999999</v>
      </c>
      <c r="BJ109" s="111">
        <f t="shared" ref="BJ109:BJ116" si="2830">BI109*BD109</f>
        <v>24669.57</v>
      </c>
      <c r="BK109" s="111"/>
      <c r="BL109" s="140"/>
      <c r="BM109" s="141">
        <f t="shared" ref="BM109:BM116" si="2831">BI109/$LI109</f>
        <v>0.72789999999999999</v>
      </c>
      <c r="BN109" s="323">
        <f t="shared" si="2800"/>
        <v>342</v>
      </c>
      <c r="BO109" s="431">
        <f t="shared" ref="BO109:BO116" si="2832">BN109/BN$97</f>
        <v>0.49853999999999998</v>
      </c>
      <c r="BP109" s="432">
        <f t="shared" ref="BP109:BP116" si="2833">BP$97*BO109</f>
        <v>714.41</v>
      </c>
      <c r="BQ109" s="138">
        <f t="shared" ref="BQ109:BQ116" si="2834">IF(BN109&gt;0,BP109/BN109,0)</f>
        <v>2.0889181300000002</v>
      </c>
      <c r="BR109" s="433">
        <f t="shared" si="2804"/>
        <v>51.47</v>
      </c>
      <c r="BS109" s="139">
        <f t="shared" ref="BS109:BS116" si="2835">BQ109*BR109</f>
        <v>107.51662</v>
      </c>
      <c r="BT109" s="111">
        <f t="shared" ref="BT109:BT116" si="2836">BS109*BN109</f>
        <v>36770.68</v>
      </c>
      <c r="BU109" s="111"/>
      <c r="BV109" s="140"/>
      <c r="BW109" s="141">
        <f t="shared" ref="BW109:BW116" si="2837">BS109/$LI109</f>
        <v>0.94537000000000004</v>
      </c>
      <c r="BX109" s="323">
        <f t="shared" si="2800"/>
        <v>387</v>
      </c>
      <c r="BY109" s="431">
        <f t="shared" ref="BY109:BY116" si="2838">BX109/BX$97</f>
        <v>0.46017000000000002</v>
      </c>
      <c r="BZ109" s="432">
        <f t="shared" ref="BZ109:BZ116" si="2839">BZ$97*BY109</f>
        <v>586.26</v>
      </c>
      <c r="CA109" s="138">
        <f t="shared" ref="CA109:CA116" si="2840">IF(BX109&gt;0,BZ109/BX109,0)</f>
        <v>1.51488372</v>
      </c>
      <c r="CB109" s="433">
        <f t="shared" si="2804"/>
        <v>51.47</v>
      </c>
      <c r="CC109" s="139">
        <f t="shared" ref="CC109:CC116" si="2841">CA109*CB109</f>
        <v>77.971069999999997</v>
      </c>
      <c r="CD109" s="111">
        <f t="shared" ref="CD109:CD116" si="2842">CC109*BX109</f>
        <v>30174.799999999999</v>
      </c>
      <c r="CE109" s="111"/>
      <c r="CF109" s="140"/>
      <c r="CG109" s="141">
        <f t="shared" ref="CG109:CG116" si="2843">CC109/$LI109</f>
        <v>0.68557999999999997</v>
      </c>
      <c r="CH109" s="323">
        <f t="shared" ref="CH109:EP116" si="2844">CH22</f>
        <v>494</v>
      </c>
      <c r="CI109" s="431">
        <f t="shared" ref="CI109:CI116" si="2845">CH109/CH$97</f>
        <v>0.49153999999999998</v>
      </c>
      <c r="CJ109" s="432">
        <f t="shared" ref="CJ109:CJ116" si="2846">CJ$97*CI109</f>
        <v>1995.16</v>
      </c>
      <c r="CK109" s="138">
        <f t="shared" ref="CK109:CK116" si="2847">IF(CH109&gt;0,CJ109/CH109,0)</f>
        <v>4.0387854299999999</v>
      </c>
      <c r="CL109" s="433">
        <f t="shared" ref="CL109:ET116" si="2848">CL$97</f>
        <v>51.47</v>
      </c>
      <c r="CM109" s="139">
        <f t="shared" ref="CM109:CM116" si="2849">CK109*CL109</f>
        <v>207.87629000000001</v>
      </c>
      <c r="CN109" s="111">
        <f t="shared" ref="CN109:CN116" si="2850">CM109*CH109</f>
        <v>102690.89</v>
      </c>
      <c r="CO109" s="111"/>
      <c r="CP109" s="140"/>
      <c r="CQ109" s="141">
        <f t="shared" ref="CQ109:CQ116" si="2851">CM109/$LI109</f>
        <v>1.8278099999999999</v>
      </c>
      <c r="CR109" s="323">
        <f t="shared" si="2844"/>
        <v>383</v>
      </c>
      <c r="CS109" s="431">
        <f t="shared" ref="CS109:CS116" si="2852">CR109/CR$97</f>
        <v>0.47460000000000002</v>
      </c>
      <c r="CT109" s="432">
        <f t="shared" ref="CT109:CT116" si="2853">CT$97*CS109</f>
        <v>896.99</v>
      </c>
      <c r="CU109" s="138">
        <f t="shared" ref="CU109:CU116" si="2854">IF(CR109&gt;0,CT109/CR109,0)</f>
        <v>2.3420104400000001</v>
      </c>
      <c r="CV109" s="433">
        <f t="shared" si="2848"/>
        <v>51.47</v>
      </c>
      <c r="CW109" s="139">
        <f t="shared" ref="CW109:CW116" si="2855">CU109*CV109</f>
        <v>120.54328</v>
      </c>
      <c r="CX109" s="111">
        <f t="shared" ref="CX109:CX116" si="2856">CW109*CR109</f>
        <v>46168.08</v>
      </c>
      <c r="CY109" s="111"/>
      <c r="CZ109" s="140"/>
      <c r="DA109" s="141">
        <f t="shared" ref="DA109:DA116" si="2857">CW109/$LI109</f>
        <v>1.0599099999999999</v>
      </c>
      <c r="DB109" s="323">
        <f t="shared" si="2844"/>
        <v>361</v>
      </c>
      <c r="DC109" s="431">
        <f t="shared" ref="DC109:DC116" si="2858">DB109/DB$97</f>
        <v>0.42370999999999998</v>
      </c>
      <c r="DD109" s="432">
        <f t="shared" ref="DD109:DD116" si="2859">DD$97*DC109</f>
        <v>375.83</v>
      </c>
      <c r="DE109" s="138">
        <f t="shared" ref="DE109:DE116" si="2860">IF(DB109&gt;0,DD109/DB109,0)</f>
        <v>1.04108033</v>
      </c>
      <c r="DF109" s="433">
        <f t="shared" si="2848"/>
        <v>51.47</v>
      </c>
      <c r="DG109" s="139">
        <f t="shared" ref="DG109:DG116" si="2861">DE109*DF109</f>
        <v>53.584400000000002</v>
      </c>
      <c r="DH109" s="111">
        <f t="shared" ref="DH109:DH116" si="2862">DG109*DB109</f>
        <v>19343.97</v>
      </c>
      <c r="DI109" s="111"/>
      <c r="DJ109" s="140"/>
      <c r="DK109" s="141">
        <f t="shared" ref="DK109:DK116" si="2863">DG109/$LI109</f>
        <v>0.47116000000000002</v>
      </c>
      <c r="DL109" s="323">
        <f t="shared" si="2844"/>
        <v>0</v>
      </c>
      <c r="DM109" s="431">
        <f t="shared" ref="DM109:DM116" si="2864">DL109/DL$97</f>
        <v>0</v>
      </c>
      <c r="DN109" s="432">
        <f t="shared" ref="DN109:DN116" si="2865">DN$97*DM109</f>
        <v>0</v>
      </c>
      <c r="DO109" s="138">
        <f t="shared" ref="DO109:DO116" si="2866">IF(DL109&gt;0,DN109/DL109,0)</f>
        <v>0</v>
      </c>
      <c r="DP109" s="433">
        <f t="shared" si="2848"/>
        <v>51.47</v>
      </c>
      <c r="DQ109" s="139">
        <f t="shared" ref="DQ109:DQ116" si="2867">DO109*DP109</f>
        <v>0</v>
      </c>
      <c r="DR109" s="111">
        <f t="shared" ref="DR109:DR116" si="2868">DQ109*DL109</f>
        <v>0</v>
      </c>
      <c r="DS109" s="111"/>
      <c r="DT109" s="140"/>
      <c r="DU109" s="141">
        <f t="shared" ref="DU109:DU116" si="2869">DQ109/$LI109</f>
        <v>0</v>
      </c>
      <c r="DV109" s="323">
        <f t="shared" si="2844"/>
        <v>318</v>
      </c>
      <c r="DW109" s="431">
        <f t="shared" ref="DW109:DW116" si="2870">DV109/DV$97</f>
        <v>0.41405999999999998</v>
      </c>
      <c r="DX109" s="432">
        <f t="shared" ref="DX109:DX116" si="2871">DX$97*DW109</f>
        <v>404.54</v>
      </c>
      <c r="DY109" s="138">
        <f t="shared" ref="DY109:DY116" si="2872">IF(DV109&gt;0,DX109/DV109,0)</f>
        <v>1.27213836</v>
      </c>
      <c r="DZ109" s="433">
        <f t="shared" si="2848"/>
        <v>51.47</v>
      </c>
      <c r="EA109" s="139">
        <f t="shared" ref="EA109:EA116" si="2873">DY109*DZ109</f>
        <v>65.476960000000005</v>
      </c>
      <c r="EB109" s="111">
        <f t="shared" ref="EB109:EB116" si="2874">EA109*DV109</f>
        <v>20821.669999999998</v>
      </c>
      <c r="EC109" s="111"/>
      <c r="ED109" s="140"/>
      <c r="EE109" s="141">
        <f t="shared" ref="EE109:EE116" si="2875">EA109/$LI109</f>
        <v>0.57572000000000001</v>
      </c>
      <c r="EF109" s="323">
        <f t="shared" si="2844"/>
        <v>389</v>
      </c>
      <c r="EG109" s="431">
        <f t="shared" ref="EG109:EG116" si="2876">EF109/EF$97</f>
        <v>0.43464000000000003</v>
      </c>
      <c r="EH109" s="432">
        <f t="shared" ref="EH109:EH116" si="2877">EH$97*EG109</f>
        <v>434.64</v>
      </c>
      <c r="EI109" s="138">
        <f t="shared" ref="EI109:EI116" si="2878">IF(EF109&gt;0,EH109/EF109,0)</f>
        <v>1.11732648</v>
      </c>
      <c r="EJ109" s="433">
        <f t="shared" si="2848"/>
        <v>51.47</v>
      </c>
      <c r="EK109" s="139">
        <f t="shared" ref="EK109:EK116" si="2879">EI109*EJ109</f>
        <v>57.508789999999998</v>
      </c>
      <c r="EL109" s="111">
        <f t="shared" ref="EL109:EL116" si="2880">EK109*EF109</f>
        <v>22370.92</v>
      </c>
      <c r="EM109" s="111"/>
      <c r="EN109" s="140"/>
      <c r="EO109" s="141">
        <f t="shared" ref="EO109:EO116" si="2881">EK109/$LI109</f>
        <v>0.50566</v>
      </c>
      <c r="EP109" s="323">
        <f t="shared" si="2844"/>
        <v>388</v>
      </c>
      <c r="EQ109" s="431">
        <f t="shared" ref="EQ109:EQ116" si="2882">EP109/EP$97</f>
        <v>0.46522999999999998</v>
      </c>
      <c r="ER109" s="432">
        <f t="shared" ref="ER109:ER116" si="2883">ER$97*EQ109</f>
        <v>735.06</v>
      </c>
      <c r="ES109" s="138">
        <f t="shared" ref="ES109:ES116" si="2884">IF(EP109&gt;0,ER109/EP109,0)</f>
        <v>1.8944845400000001</v>
      </c>
      <c r="ET109" s="433">
        <f t="shared" si="2848"/>
        <v>51.47</v>
      </c>
      <c r="EU109" s="139">
        <f t="shared" ref="EU109:EU116" si="2885">ES109*ET109</f>
        <v>97.509119999999996</v>
      </c>
      <c r="EV109" s="111">
        <f t="shared" ref="EV109:EV116" si="2886">EU109*EP109</f>
        <v>37833.54</v>
      </c>
      <c r="EW109" s="111"/>
      <c r="EX109" s="140"/>
      <c r="EY109" s="141">
        <f t="shared" ref="EY109:EY116" si="2887">EU109/$LI109</f>
        <v>0.85736999999999997</v>
      </c>
      <c r="EZ109" s="323">
        <f t="shared" ref="EZ109:HH116" si="2888">EZ22</f>
        <v>296</v>
      </c>
      <c r="FA109" s="431">
        <f t="shared" ref="FA109:FA116" si="2889">EZ109/EZ$97</f>
        <v>0.35154000000000002</v>
      </c>
      <c r="FB109" s="432">
        <f t="shared" ref="FB109:FB116" si="2890">FB$97*FA109</f>
        <v>596.55999999999995</v>
      </c>
      <c r="FC109" s="138">
        <f t="shared" ref="FC109:FC116" si="2891">IF(EZ109&gt;0,FB109/EZ109,0)</f>
        <v>2.0154054100000001</v>
      </c>
      <c r="FD109" s="433">
        <f t="shared" ref="FD109:HL116" si="2892">FD$97</f>
        <v>46.36</v>
      </c>
      <c r="FE109" s="139">
        <f t="shared" ref="FE109:FE116" si="2893">FC109*FD109</f>
        <v>93.434190000000001</v>
      </c>
      <c r="FF109" s="111">
        <f t="shared" ref="FF109:FF116" si="2894">FE109*EZ109</f>
        <v>27656.52</v>
      </c>
      <c r="FG109" s="111"/>
      <c r="FH109" s="140"/>
      <c r="FI109" s="141">
        <f t="shared" ref="FI109:FI116" si="2895">FE109/$LI109</f>
        <v>0.82155</v>
      </c>
      <c r="FJ109" s="323">
        <f t="shared" si="2888"/>
        <v>486</v>
      </c>
      <c r="FK109" s="431">
        <f t="shared" ref="FK109:FK116" si="2896">FJ109/FJ$97</f>
        <v>0.47882000000000002</v>
      </c>
      <c r="FL109" s="432">
        <f t="shared" ref="FL109:FL116" si="2897">FL$97*FK109</f>
        <v>1189.8699999999999</v>
      </c>
      <c r="FM109" s="138">
        <f t="shared" ref="FM109:FM116" si="2898">IF(FJ109&gt;0,FL109/FJ109,0)</f>
        <v>2.4482921800000002</v>
      </c>
      <c r="FN109" s="433">
        <f t="shared" si="2892"/>
        <v>51.47</v>
      </c>
      <c r="FO109" s="139">
        <f t="shared" ref="FO109:FO116" si="2899">FM109*FN109</f>
        <v>126.0136</v>
      </c>
      <c r="FP109" s="111">
        <f t="shared" ref="FP109:FP116" si="2900">FO109*FJ109</f>
        <v>61242.61</v>
      </c>
      <c r="FQ109" s="111"/>
      <c r="FR109" s="140"/>
      <c r="FS109" s="141">
        <f t="shared" ref="FS109:FS116" si="2901">FO109/$LI109</f>
        <v>1.1080099999999999</v>
      </c>
      <c r="FT109" s="323">
        <f t="shared" si="2888"/>
        <v>336</v>
      </c>
      <c r="FU109" s="431">
        <f t="shared" ref="FU109:FU116" si="2902">FT109/FT$97</f>
        <v>0.46537000000000001</v>
      </c>
      <c r="FV109" s="432">
        <f t="shared" ref="FV109:FV116" si="2903">FV$97*FU109</f>
        <v>1024.28</v>
      </c>
      <c r="FW109" s="138">
        <f t="shared" ref="FW109:FW116" si="2904">IF(FT109&gt;0,FV109/FT109,0)</f>
        <v>3.0484523800000001</v>
      </c>
      <c r="FX109" s="433">
        <f t="shared" si="2892"/>
        <v>51.47</v>
      </c>
      <c r="FY109" s="139">
        <f t="shared" ref="FY109:FY116" si="2905">FW109*FX109</f>
        <v>156.90384</v>
      </c>
      <c r="FZ109" s="111">
        <f t="shared" ref="FZ109:FZ116" si="2906">FY109*FT109</f>
        <v>52719.69</v>
      </c>
      <c r="GA109" s="111"/>
      <c r="GB109" s="140"/>
      <c r="GC109" s="141">
        <f t="shared" ref="GC109:GC116" si="2907">FY109/$LI109</f>
        <v>1.3796200000000001</v>
      </c>
      <c r="GD109" s="323">
        <f t="shared" si="2888"/>
        <v>200</v>
      </c>
      <c r="GE109" s="431">
        <f t="shared" ref="GE109:GE116" si="2908">GD109/GD$97</f>
        <v>0.40816000000000002</v>
      </c>
      <c r="GF109" s="432">
        <f t="shared" ref="GF109:GF116" si="2909">GF$97*GE109</f>
        <v>257.95999999999998</v>
      </c>
      <c r="GG109" s="138">
        <f t="shared" ref="GG109:GG116" si="2910">IF(GD109&gt;0,GF109/GD109,0)</f>
        <v>1.2898000000000001</v>
      </c>
      <c r="GH109" s="433">
        <f t="shared" si="2892"/>
        <v>51.47</v>
      </c>
      <c r="GI109" s="139">
        <f t="shared" ref="GI109:GI116" si="2911">GG109*GH109</f>
        <v>66.386009999999999</v>
      </c>
      <c r="GJ109" s="111">
        <f t="shared" ref="GJ109:GJ116" si="2912">GI109*GD109</f>
        <v>13277.2</v>
      </c>
      <c r="GK109" s="111"/>
      <c r="GL109" s="140"/>
      <c r="GM109" s="141">
        <f t="shared" ref="GM109:GM116" si="2913">GI109/$LI109</f>
        <v>0.58372000000000002</v>
      </c>
      <c r="GN109" s="323">
        <f t="shared" si="2888"/>
        <v>386</v>
      </c>
      <c r="GO109" s="431">
        <f t="shared" ref="GO109:GO116" si="2914">GN109/GN$97</f>
        <v>0.45305000000000001</v>
      </c>
      <c r="GP109" s="432">
        <f t="shared" ref="GP109:GP116" si="2915">GP$97*GO109</f>
        <v>1549.88</v>
      </c>
      <c r="GQ109" s="138">
        <f t="shared" ref="GQ109:GQ116" si="2916">IF(GN109&gt;0,GP109/GN109,0)</f>
        <v>4.0152331600000002</v>
      </c>
      <c r="GR109" s="433">
        <f t="shared" si="2892"/>
        <v>51.47</v>
      </c>
      <c r="GS109" s="139">
        <f t="shared" ref="GS109:GS116" si="2917">GQ109*GR109</f>
        <v>206.66405</v>
      </c>
      <c r="GT109" s="111">
        <f t="shared" ref="GT109:GT116" si="2918">GS109*GN109</f>
        <v>79772.320000000007</v>
      </c>
      <c r="GU109" s="111"/>
      <c r="GV109" s="140"/>
      <c r="GW109" s="141">
        <f t="shared" ref="GW109:GW116" si="2919">GS109/$LI109</f>
        <v>1.81715</v>
      </c>
      <c r="GX109" s="323">
        <f t="shared" si="2888"/>
        <v>694</v>
      </c>
      <c r="GY109" s="431">
        <f t="shared" ref="GY109:GY116" si="2920">GX109/GX$97</f>
        <v>0.45538000000000001</v>
      </c>
      <c r="GZ109" s="432">
        <f t="shared" ref="GZ109:GZ116" si="2921">GZ$97*GY109</f>
        <v>2078.81</v>
      </c>
      <c r="HA109" s="138">
        <f t="shared" ref="HA109:HA116" si="2922">IF(GX109&gt;0,GZ109/GX109,0)</f>
        <v>2.9954034599999999</v>
      </c>
      <c r="HB109" s="433">
        <f t="shared" si="2892"/>
        <v>51.47</v>
      </c>
      <c r="HC109" s="139">
        <f t="shared" ref="HC109:HC116" si="2923">HA109*HB109</f>
        <v>154.17341999999999</v>
      </c>
      <c r="HD109" s="111">
        <f t="shared" ref="HD109:HD116" si="2924">HC109*GX109</f>
        <v>106996.35</v>
      </c>
      <c r="HE109" s="111"/>
      <c r="HF109" s="140"/>
      <c r="HG109" s="141">
        <f t="shared" ref="HG109:HG116" si="2925">HC109/$LI109</f>
        <v>1.35561</v>
      </c>
      <c r="HH109" s="323">
        <f t="shared" si="2888"/>
        <v>467</v>
      </c>
      <c r="HI109" s="431">
        <f t="shared" ref="HI109:HI116" si="2926">HH109/HH$97</f>
        <v>0.42262</v>
      </c>
      <c r="HJ109" s="432">
        <f t="shared" ref="HJ109:HJ116" si="2927">HJ$97*HI109</f>
        <v>1149.95</v>
      </c>
      <c r="HK109" s="138">
        <f t="shared" ref="HK109:HK116" si="2928">IF(HH109&gt;0,HJ109/HH109,0)</f>
        <v>2.4624196999999999</v>
      </c>
      <c r="HL109" s="433">
        <f t="shared" si="2892"/>
        <v>51.47</v>
      </c>
      <c r="HM109" s="139">
        <f t="shared" ref="HM109:HM116" si="2929">HK109*HL109</f>
        <v>126.74074</v>
      </c>
      <c r="HN109" s="111">
        <f t="shared" ref="HN109:HN116" si="2930">HM109*HH109</f>
        <v>59187.93</v>
      </c>
      <c r="HO109" s="111"/>
      <c r="HP109" s="140"/>
      <c r="HQ109" s="141">
        <f t="shared" ref="HQ109:HQ116" si="2931">HM109/$LI109</f>
        <v>1.1144000000000001</v>
      </c>
      <c r="HR109" s="323">
        <f t="shared" ref="HR109:JZ116" si="2932">HR22</f>
        <v>344</v>
      </c>
      <c r="HS109" s="431">
        <f t="shared" ref="HS109:HS116" si="2933">HR109/HR$97</f>
        <v>0.48725000000000002</v>
      </c>
      <c r="HT109" s="432">
        <f t="shared" ref="HT109:HT116" si="2934">HT$97*HS109</f>
        <v>481.4</v>
      </c>
      <c r="HU109" s="138">
        <f t="shared" ref="HU109:HU116" si="2935">IF(HR109&gt;0,HT109/HR109,0)</f>
        <v>1.3994186</v>
      </c>
      <c r="HV109" s="433">
        <f t="shared" ref="HV109:KD116" si="2936">HV$97</f>
        <v>51.47</v>
      </c>
      <c r="HW109" s="139">
        <f t="shared" ref="HW109:HW116" si="2937">HU109*HV109</f>
        <v>72.028080000000003</v>
      </c>
      <c r="HX109" s="111">
        <f t="shared" ref="HX109:HX116" si="2938">HW109*HR109</f>
        <v>24777.66</v>
      </c>
      <c r="HY109" s="111"/>
      <c r="HZ109" s="140"/>
      <c r="IA109" s="141">
        <f t="shared" ref="IA109:IA116" si="2939">HW109/$LI109</f>
        <v>0.63332999999999995</v>
      </c>
      <c r="IB109" s="323">
        <f t="shared" si="2932"/>
        <v>169</v>
      </c>
      <c r="IC109" s="431">
        <f t="shared" ref="IC109:IC116" si="2940">IB109/IB$97</f>
        <v>0.37556</v>
      </c>
      <c r="ID109" s="432">
        <f t="shared" ref="ID109:ID116" si="2941">ID$97*IC109</f>
        <v>199.8</v>
      </c>
      <c r="IE109" s="138">
        <f t="shared" ref="IE109:IE116" si="2942">IF(IB109&gt;0,ID109/IB109,0)</f>
        <v>1.1822485199999999</v>
      </c>
      <c r="IF109" s="433">
        <f t="shared" si="2936"/>
        <v>51.47</v>
      </c>
      <c r="IG109" s="139">
        <f t="shared" ref="IG109:IG116" si="2943">IE109*IF109</f>
        <v>60.85033</v>
      </c>
      <c r="IH109" s="111">
        <f t="shared" ref="IH109:IH116" si="2944">IG109*IB109</f>
        <v>10283.709999999999</v>
      </c>
      <c r="II109" s="111"/>
      <c r="IJ109" s="140"/>
      <c r="IK109" s="141">
        <f t="shared" ref="IK109:IK116" si="2945">IG109/$LI109</f>
        <v>0.53503999999999996</v>
      </c>
      <c r="IL109" s="323">
        <f t="shared" si="2932"/>
        <v>567</v>
      </c>
      <c r="IM109" s="431">
        <f t="shared" ref="IM109:IM116" si="2946">IL109/IL$97</f>
        <v>0.47448000000000001</v>
      </c>
      <c r="IN109" s="432">
        <f t="shared" ref="IN109:IN116" si="2947">IN$97*IM109</f>
        <v>1056.19</v>
      </c>
      <c r="IO109" s="138">
        <f t="shared" ref="IO109:IO116" si="2948">IF(IL109&gt;0,IN109/IL109,0)</f>
        <v>1.8627689599999999</v>
      </c>
      <c r="IP109" s="433">
        <f t="shared" si="2936"/>
        <v>51.47</v>
      </c>
      <c r="IQ109" s="139">
        <f t="shared" ref="IQ109:IQ116" si="2949">IO109*IP109</f>
        <v>95.876720000000006</v>
      </c>
      <c r="IR109" s="111">
        <f t="shared" ref="IR109:IR116" si="2950">IQ109*IL109</f>
        <v>54362.1</v>
      </c>
      <c r="IS109" s="111"/>
      <c r="IT109" s="140"/>
      <c r="IU109" s="141">
        <f t="shared" ref="IU109:IU116" si="2951">IQ109/$LI109</f>
        <v>0.84301999999999999</v>
      </c>
      <c r="IV109" s="323">
        <f t="shared" si="2932"/>
        <v>319</v>
      </c>
      <c r="IW109" s="431">
        <f t="shared" ref="IW109:IW116" si="2952">IV109/IV$97</f>
        <v>0.47470000000000001</v>
      </c>
      <c r="IX109" s="432">
        <f t="shared" ref="IX109:IX116" si="2953">IX$97*IW109</f>
        <v>1538.03</v>
      </c>
      <c r="IY109" s="138">
        <f t="shared" ref="IY109:IY116" si="2954">IF(IV109&gt;0,IX109/IV109,0)</f>
        <v>4.8214106599999997</v>
      </c>
      <c r="IZ109" s="433">
        <f t="shared" si="2936"/>
        <v>51.47</v>
      </c>
      <c r="JA109" s="139">
        <f t="shared" ref="JA109:JA116" si="2955">IY109*IZ109</f>
        <v>248.15800999999999</v>
      </c>
      <c r="JB109" s="111">
        <f t="shared" ref="JB109:JB116" si="2956">JA109*IV109</f>
        <v>79162.41</v>
      </c>
      <c r="JC109" s="111"/>
      <c r="JD109" s="140"/>
      <c r="JE109" s="141">
        <f t="shared" ref="JE109:JE116" si="2957">JA109/$LI109</f>
        <v>2.1819999999999999</v>
      </c>
      <c r="JF109" s="323">
        <f t="shared" si="2932"/>
        <v>655</v>
      </c>
      <c r="JG109" s="431">
        <f t="shared" ref="JG109:JG116" si="2958">JF109/JF$97</f>
        <v>0.46886</v>
      </c>
      <c r="JH109" s="432">
        <f t="shared" ref="JH109:JH116" si="2959">JH$97*JG109</f>
        <v>1537.86</v>
      </c>
      <c r="JI109" s="138">
        <f t="shared" ref="JI109:JI116" si="2960">IF(JF109&gt;0,JH109/JF109,0)</f>
        <v>2.3478778600000001</v>
      </c>
      <c r="JJ109" s="433">
        <f t="shared" si="2936"/>
        <v>51.47</v>
      </c>
      <c r="JK109" s="139">
        <f t="shared" ref="JK109:JK116" si="2961">JI109*JJ109</f>
        <v>120.84527</v>
      </c>
      <c r="JL109" s="111">
        <f t="shared" ref="JL109:JL116" si="2962">JK109*JF109</f>
        <v>79153.649999999994</v>
      </c>
      <c r="JM109" s="111"/>
      <c r="JN109" s="140"/>
      <c r="JO109" s="141">
        <f t="shared" ref="JO109:JO116" si="2963">JK109/$LI109</f>
        <v>1.0625599999999999</v>
      </c>
      <c r="JP109" s="323">
        <f t="shared" si="2932"/>
        <v>535</v>
      </c>
      <c r="JQ109" s="431">
        <f t="shared" ref="JQ109:JQ116" si="2964">JP109/JP$97</f>
        <v>0.42459999999999998</v>
      </c>
      <c r="JR109" s="432">
        <f t="shared" ref="JR109:JR116" si="2965">JR$97*JQ109</f>
        <v>1061.5</v>
      </c>
      <c r="JS109" s="138">
        <f t="shared" ref="JS109:JS116" si="2966">IF(JP109&gt;0,JR109/JP109,0)</f>
        <v>1.9841121500000001</v>
      </c>
      <c r="JT109" s="433">
        <f t="shared" si="2936"/>
        <v>51.47</v>
      </c>
      <c r="JU109" s="139">
        <f t="shared" ref="JU109:JU116" si="2967">JS109*JT109</f>
        <v>102.12224999999999</v>
      </c>
      <c r="JV109" s="111">
        <f t="shared" ref="JV109:JV116" si="2968">JU109*JP109</f>
        <v>54635.4</v>
      </c>
      <c r="JW109" s="111"/>
      <c r="JX109" s="140"/>
      <c r="JY109" s="141">
        <f t="shared" ref="JY109:JY116" si="2969">JU109/$LI109</f>
        <v>0.89793999999999996</v>
      </c>
      <c r="JZ109" s="323">
        <f t="shared" si="2932"/>
        <v>516</v>
      </c>
      <c r="KA109" s="431">
        <f t="shared" ref="KA109:KA116" si="2970">JZ109/JZ$97</f>
        <v>0.46112999999999998</v>
      </c>
      <c r="KB109" s="432">
        <f t="shared" ref="KB109:KB116" si="2971">KB$97*KA109</f>
        <v>1266.72</v>
      </c>
      <c r="KC109" s="138">
        <f t="shared" ref="KC109:KC116" si="2972">IF(JZ109&gt;0,KB109/JZ109,0)</f>
        <v>2.4548837200000002</v>
      </c>
      <c r="KD109" s="433">
        <f t="shared" si="2936"/>
        <v>51.47</v>
      </c>
      <c r="KE109" s="139">
        <f t="shared" ref="KE109:KE116" si="2973">KC109*KD109</f>
        <v>126.35287</v>
      </c>
      <c r="KF109" s="111">
        <f t="shared" ref="KF109:KF116" si="2974">KE109*JZ109</f>
        <v>65198.080000000002</v>
      </c>
      <c r="KG109" s="111"/>
      <c r="KH109" s="140"/>
      <c r="KI109" s="141">
        <f t="shared" ref="KI109:KI116" si="2975">KE109/$LI109</f>
        <v>1.1109899999999999</v>
      </c>
      <c r="KJ109" s="323">
        <f t="shared" ref="KJ109:KT116" si="2976">KJ22</f>
        <v>548</v>
      </c>
      <c r="KK109" s="431">
        <f t="shared" ref="KK109:KK116" si="2977">KJ109/KJ$97</f>
        <v>0.43115999999999999</v>
      </c>
      <c r="KL109" s="432">
        <f t="shared" ref="KL109:KL116" si="2978">KL$97*KK109</f>
        <v>1121.02</v>
      </c>
      <c r="KM109" s="138">
        <f t="shared" ref="KM109:KM116" si="2979">IF(KJ109&gt;0,KL109/KJ109,0)</f>
        <v>2.0456569299999998</v>
      </c>
      <c r="KN109" s="433">
        <f t="shared" ref="KN109:KX116" si="2980">KN$97</f>
        <v>51.47</v>
      </c>
      <c r="KO109" s="139">
        <f t="shared" ref="KO109:KO116" si="2981">KM109*KN109</f>
        <v>105.28995999999999</v>
      </c>
      <c r="KP109" s="111">
        <f t="shared" ref="KP109:KP116" si="2982">KO109*KJ109</f>
        <v>57698.9</v>
      </c>
      <c r="KQ109" s="111"/>
      <c r="KR109" s="140"/>
      <c r="KS109" s="141">
        <f t="shared" ref="KS109:KS116" si="2983">KO109/$LI109</f>
        <v>0.92579</v>
      </c>
      <c r="KT109" s="323">
        <f t="shared" si="2976"/>
        <v>0</v>
      </c>
      <c r="KU109" s="431" t="e">
        <f t="shared" ref="KU109:KU116" si="2984">KT109/KT$97</f>
        <v>#DIV/0!</v>
      </c>
      <c r="KV109" s="432" t="e">
        <f t="shared" ref="KV109:KV116" si="2985">KV$97*KU109</f>
        <v>#DIV/0!</v>
      </c>
      <c r="KW109" s="138">
        <f t="shared" ref="KW109:KW116" si="2986">IF(KT109&gt;0,KV109/KT109,0)</f>
        <v>0</v>
      </c>
      <c r="KX109" s="433">
        <f t="shared" si="2980"/>
        <v>0</v>
      </c>
      <c r="KY109" s="139">
        <f t="shared" ref="KY109:KY116" si="2987">KW109*KX109</f>
        <v>0</v>
      </c>
      <c r="KZ109" s="111">
        <f t="shared" ref="KZ109:KZ116" si="2988">KY109*KT109</f>
        <v>0</v>
      </c>
      <c r="LA109" s="111"/>
      <c r="LB109" s="140"/>
      <c r="LC109" s="141">
        <f t="shared" ref="LC109:LC116" si="2989">KY109/$LI109</f>
        <v>0</v>
      </c>
      <c r="LD109" s="322">
        <f t="shared" si="2789"/>
        <v>11753</v>
      </c>
      <c r="LE109" s="431">
        <f t="shared" si="2790"/>
        <v>0.44286999999999999</v>
      </c>
      <c r="LF109" s="432">
        <f t="shared" si="2791"/>
        <v>26020.38</v>
      </c>
      <c r="LG109" s="138">
        <f t="shared" si="2792"/>
        <v>2.2139351700000001</v>
      </c>
      <c r="LH109" s="433">
        <f t="shared" si="2793"/>
        <v>51.37</v>
      </c>
      <c r="LI109" s="139">
        <f t="shared" si="2794"/>
        <v>113.72985</v>
      </c>
      <c r="LJ109" s="111">
        <f t="shared" si="2795"/>
        <v>1336666.93</v>
      </c>
      <c r="LK109" s="111"/>
      <c r="LL109" s="140"/>
    </row>
    <row r="110" spans="1:324" ht="18" customHeight="1">
      <c r="A110" s="612"/>
      <c r="B110" s="94" t="s">
        <v>715</v>
      </c>
      <c r="C110" s="12" t="s">
        <v>839</v>
      </c>
      <c r="D110" s="12" t="s">
        <v>419</v>
      </c>
      <c r="E110" s="4" t="s">
        <v>32</v>
      </c>
      <c r="F110" s="323">
        <f t="shared" si="2799"/>
        <v>0</v>
      </c>
      <c r="G110" s="431">
        <f t="shared" si="2796"/>
        <v>0</v>
      </c>
      <c r="H110" s="432">
        <f t="shared" si="2797"/>
        <v>0</v>
      </c>
      <c r="I110" s="138">
        <f t="shared" si="2570"/>
        <v>0</v>
      </c>
      <c r="J110" s="433">
        <f t="shared" si="2798"/>
        <v>53.01</v>
      </c>
      <c r="K110" s="139">
        <f t="shared" si="2571"/>
        <v>0</v>
      </c>
      <c r="L110" s="111">
        <f t="shared" si="2572"/>
        <v>0</v>
      </c>
      <c r="M110" s="111"/>
      <c r="N110" s="140"/>
      <c r="O110" s="141" t="e">
        <f t="shared" si="2573"/>
        <v>#DIV/0!</v>
      </c>
      <c r="P110" s="323">
        <f t="shared" si="2800"/>
        <v>0</v>
      </c>
      <c r="Q110" s="431">
        <f t="shared" si="2801"/>
        <v>0</v>
      </c>
      <c r="R110" s="432">
        <f t="shared" si="2802"/>
        <v>0</v>
      </c>
      <c r="S110" s="138">
        <f t="shared" si="2803"/>
        <v>0</v>
      </c>
      <c r="T110" s="433">
        <f t="shared" si="2804"/>
        <v>51.47</v>
      </c>
      <c r="U110" s="139">
        <f t="shared" si="2805"/>
        <v>0</v>
      </c>
      <c r="V110" s="111">
        <f t="shared" si="2806"/>
        <v>0</v>
      </c>
      <c r="W110" s="111"/>
      <c r="X110" s="140"/>
      <c r="Y110" s="141" t="e">
        <f t="shared" si="2807"/>
        <v>#DIV/0!</v>
      </c>
      <c r="Z110" s="323">
        <f t="shared" si="2800"/>
        <v>0</v>
      </c>
      <c r="AA110" s="431">
        <f t="shared" si="2808"/>
        <v>0</v>
      </c>
      <c r="AB110" s="432">
        <f t="shared" si="2809"/>
        <v>0</v>
      </c>
      <c r="AC110" s="138">
        <f t="shared" si="2810"/>
        <v>0</v>
      </c>
      <c r="AD110" s="433">
        <f t="shared" si="2804"/>
        <v>51.47</v>
      </c>
      <c r="AE110" s="139">
        <f t="shared" si="2811"/>
        <v>0</v>
      </c>
      <c r="AF110" s="111">
        <f t="shared" si="2812"/>
        <v>0</v>
      </c>
      <c r="AG110" s="111"/>
      <c r="AH110" s="140"/>
      <c r="AI110" s="141" t="e">
        <f t="shared" si="2813"/>
        <v>#DIV/0!</v>
      </c>
      <c r="AJ110" s="323">
        <f t="shared" si="2800"/>
        <v>0</v>
      </c>
      <c r="AK110" s="431">
        <f t="shared" si="2814"/>
        <v>0</v>
      </c>
      <c r="AL110" s="432">
        <f t="shared" si="2815"/>
        <v>0</v>
      </c>
      <c r="AM110" s="138">
        <f t="shared" si="2816"/>
        <v>0</v>
      </c>
      <c r="AN110" s="433">
        <f t="shared" si="2804"/>
        <v>51.47</v>
      </c>
      <c r="AO110" s="139">
        <f t="shared" si="2817"/>
        <v>0</v>
      </c>
      <c r="AP110" s="111">
        <f t="shared" si="2818"/>
        <v>0</v>
      </c>
      <c r="AQ110" s="111"/>
      <c r="AR110" s="140"/>
      <c r="AS110" s="141" t="e">
        <f t="shared" si="2819"/>
        <v>#DIV/0!</v>
      </c>
      <c r="AT110" s="323">
        <f t="shared" si="2800"/>
        <v>0</v>
      </c>
      <c r="AU110" s="431">
        <f t="shared" si="2820"/>
        <v>0</v>
      </c>
      <c r="AV110" s="432">
        <f t="shared" si="2821"/>
        <v>0</v>
      </c>
      <c r="AW110" s="138">
        <f t="shared" si="2822"/>
        <v>0</v>
      </c>
      <c r="AX110" s="433">
        <f t="shared" si="2804"/>
        <v>51.47</v>
      </c>
      <c r="AY110" s="139">
        <f t="shared" si="2823"/>
        <v>0</v>
      </c>
      <c r="AZ110" s="111">
        <f t="shared" si="2824"/>
        <v>0</v>
      </c>
      <c r="BA110" s="111"/>
      <c r="BB110" s="140"/>
      <c r="BC110" s="141" t="e">
        <f t="shared" si="2825"/>
        <v>#DIV/0!</v>
      </c>
      <c r="BD110" s="323">
        <f t="shared" si="2800"/>
        <v>0</v>
      </c>
      <c r="BE110" s="431">
        <f t="shared" si="2826"/>
        <v>0</v>
      </c>
      <c r="BF110" s="432">
        <f t="shared" si="2827"/>
        <v>0</v>
      </c>
      <c r="BG110" s="138">
        <f t="shared" si="2828"/>
        <v>0</v>
      </c>
      <c r="BH110" s="433">
        <f t="shared" si="2804"/>
        <v>51.47</v>
      </c>
      <c r="BI110" s="139">
        <f t="shared" si="2829"/>
        <v>0</v>
      </c>
      <c r="BJ110" s="111">
        <f t="shared" si="2830"/>
        <v>0</v>
      </c>
      <c r="BK110" s="111"/>
      <c r="BL110" s="140"/>
      <c r="BM110" s="141" t="e">
        <f t="shared" si="2831"/>
        <v>#DIV/0!</v>
      </c>
      <c r="BN110" s="323">
        <f t="shared" si="2800"/>
        <v>0</v>
      </c>
      <c r="BO110" s="431">
        <f t="shared" si="2832"/>
        <v>0</v>
      </c>
      <c r="BP110" s="432">
        <f t="shared" si="2833"/>
        <v>0</v>
      </c>
      <c r="BQ110" s="138">
        <f t="shared" si="2834"/>
        <v>0</v>
      </c>
      <c r="BR110" s="433">
        <f t="shared" si="2804"/>
        <v>51.47</v>
      </c>
      <c r="BS110" s="139">
        <f t="shared" si="2835"/>
        <v>0</v>
      </c>
      <c r="BT110" s="111">
        <f t="shared" si="2836"/>
        <v>0</v>
      </c>
      <c r="BU110" s="111"/>
      <c r="BV110" s="140"/>
      <c r="BW110" s="141" t="e">
        <f t="shared" si="2837"/>
        <v>#DIV/0!</v>
      </c>
      <c r="BX110" s="323">
        <f t="shared" si="2800"/>
        <v>0</v>
      </c>
      <c r="BY110" s="431">
        <f t="shared" si="2838"/>
        <v>0</v>
      </c>
      <c r="BZ110" s="432">
        <f t="shared" si="2839"/>
        <v>0</v>
      </c>
      <c r="CA110" s="138">
        <f t="shared" si="2840"/>
        <v>0</v>
      </c>
      <c r="CB110" s="433">
        <f t="shared" si="2804"/>
        <v>51.47</v>
      </c>
      <c r="CC110" s="139">
        <f t="shared" si="2841"/>
        <v>0</v>
      </c>
      <c r="CD110" s="111">
        <f t="shared" si="2842"/>
        <v>0</v>
      </c>
      <c r="CE110" s="111"/>
      <c r="CF110" s="140"/>
      <c r="CG110" s="141" t="e">
        <f t="shared" si="2843"/>
        <v>#DIV/0!</v>
      </c>
      <c r="CH110" s="323">
        <f t="shared" si="2844"/>
        <v>0</v>
      </c>
      <c r="CI110" s="431">
        <f t="shared" si="2845"/>
        <v>0</v>
      </c>
      <c r="CJ110" s="432">
        <f t="shared" si="2846"/>
        <v>0</v>
      </c>
      <c r="CK110" s="138">
        <f t="shared" si="2847"/>
        <v>0</v>
      </c>
      <c r="CL110" s="433">
        <f t="shared" si="2848"/>
        <v>51.47</v>
      </c>
      <c r="CM110" s="139">
        <f t="shared" si="2849"/>
        <v>0</v>
      </c>
      <c r="CN110" s="111">
        <f t="shared" si="2850"/>
        <v>0</v>
      </c>
      <c r="CO110" s="111"/>
      <c r="CP110" s="140"/>
      <c r="CQ110" s="141" t="e">
        <f t="shared" si="2851"/>
        <v>#DIV/0!</v>
      </c>
      <c r="CR110" s="323">
        <f t="shared" si="2844"/>
        <v>0</v>
      </c>
      <c r="CS110" s="431">
        <f t="shared" si="2852"/>
        <v>0</v>
      </c>
      <c r="CT110" s="432">
        <f t="shared" si="2853"/>
        <v>0</v>
      </c>
      <c r="CU110" s="138">
        <f t="shared" si="2854"/>
        <v>0</v>
      </c>
      <c r="CV110" s="433">
        <f t="shared" si="2848"/>
        <v>51.47</v>
      </c>
      <c r="CW110" s="139">
        <f t="shared" si="2855"/>
        <v>0</v>
      </c>
      <c r="CX110" s="111">
        <f t="shared" si="2856"/>
        <v>0</v>
      </c>
      <c r="CY110" s="111"/>
      <c r="CZ110" s="140"/>
      <c r="DA110" s="141" t="e">
        <f t="shared" si="2857"/>
        <v>#DIV/0!</v>
      </c>
      <c r="DB110" s="323">
        <f t="shared" si="2844"/>
        <v>0</v>
      </c>
      <c r="DC110" s="431">
        <f t="shared" si="2858"/>
        <v>0</v>
      </c>
      <c r="DD110" s="432">
        <f t="shared" si="2859"/>
        <v>0</v>
      </c>
      <c r="DE110" s="138">
        <f t="shared" si="2860"/>
        <v>0</v>
      </c>
      <c r="DF110" s="433">
        <f t="shared" si="2848"/>
        <v>51.47</v>
      </c>
      <c r="DG110" s="139">
        <f t="shared" si="2861"/>
        <v>0</v>
      </c>
      <c r="DH110" s="111">
        <f t="shared" si="2862"/>
        <v>0</v>
      </c>
      <c r="DI110" s="111"/>
      <c r="DJ110" s="140"/>
      <c r="DK110" s="141" t="e">
        <f t="shared" si="2863"/>
        <v>#DIV/0!</v>
      </c>
      <c r="DL110" s="323">
        <f t="shared" si="2844"/>
        <v>0</v>
      </c>
      <c r="DM110" s="431">
        <f t="shared" si="2864"/>
        <v>0</v>
      </c>
      <c r="DN110" s="432">
        <f t="shared" si="2865"/>
        <v>0</v>
      </c>
      <c r="DO110" s="138">
        <f t="shared" si="2866"/>
        <v>0</v>
      </c>
      <c r="DP110" s="433">
        <f t="shared" si="2848"/>
        <v>51.47</v>
      </c>
      <c r="DQ110" s="139">
        <f t="shared" si="2867"/>
        <v>0</v>
      </c>
      <c r="DR110" s="111">
        <f t="shared" si="2868"/>
        <v>0</v>
      </c>
      <c r="DS110" s="111"/>
      <c r="DT110" s="140"/>
      <c r="DU110" s="141" t="e">
        <f t="shared" si="2869"/>
        <v>#DIV/0!</v>
      </c>
      <c r="DV110" s="323">
        <f t="shared" si="2844"/>
        <v>0</v>
      </c>
      <c r="DW110" s="431">
        <f t="shared" si="2870"/>
        <v>0</v>
      </c>
      <c r="DX110" s="432">
        <f t="shared" si="2871"/>
        <v>0</v>
      </c>
      <c r="DY110" s="138">
        <f t="shared" si="2872"/>
        <v>0</v>
      </c>
      <c r="DZ110" s="433">
        <f t="shared" si="2848"/>
        <v>51.47</v>
      </c>
      <c r="EA110" s="139">
        <f t="shared" si="2873"/>
        <v>0</v>
      </c>
      <c r="EB110" s="111">
        <f t="shared" si="2874"/>
        <v>0</v>
      </c>
      <c r="EC110" s="111"/>
      <c r="ED110" s="140"/>
      <c r="EE110" s="141" t="e">
        <f t="shared" si="2875"/>
        <v>#DIV/0!</v>
      </c>
      <c r="EF110" s="323">
        <f t="shared" si="2844"/>
        <v>0</v>
      </c>
      <c r="EG110" s="431">
        <f t="shared" si="2876"/>
        <v>0</v>
      </c>
      <c r="EH110" s="432">
        <f t="shared" si="2877"/>
        <v>0</v>
      </c>
      <c r="EI110" s="138">
        <f t="shared" si="2878"/>
        <v>0</v>
      </c>
      <c r="EJ110" s="433">
        <f t="shared" si="2848"/>
        <v>51.47</v>
      </c>
      <c r="EK110" s="139">
        <f t="shared" si="2879"/>
        <v>0</v>
      </c>
      <c r="EL110" s="111">
        <f t="shared" si="2880"/>
        <v>0</v>
      </c>
      <c r="EM110" s="111"/>
      <c r="EN110" s="140"/>
      <c r="EO110" s="141" t="e">
        <f t="shared" si="2881"/>
        <v>#DIV/0!</v>
      </c>
      <c r="EP110" s="323">
        <f t="shared" si="2844"/>
        <v>0</v>
      </c>
      <c r="EQ110" s="431">
        <f t="shared" si="2882"/>
        <v>0</v>
      </c>
      <c r="ER110" s="432">
        <f t="shared" si="2883"/>
        <v>0</v>
      </c>
      <c r="ES110" s="138">
        <f t="shared" si="2884"/>
        <v>0</v>
      </c>
      <c r="ET110" s="433">
        <f t="shared" si="2848"/>
        <v>51.47</v>
      </c>
      <c r="EU110" s="139">
        <f t="shared" si="2885"/>
        <v>0</v>
      </c>
      <c r="EV110" s="111">
        <f t="shared" si="2886"/>
        <v>0</v>
      </c>
      <c r="EW110" s="111"/>
      <c r="EX110" s="140"/>
      <c r="EY110" s="141" t="e">
        <f t="shared" si="2887"/>
        <v>#DIV/0!</v>
      </c>
      <c r="EZ110" s="323">
        <f t="shared" si="2888"/>
        <v>0</v>
      </c>
      <c r="FA110" s="431">
        <f t="shared" si="2889"/>
        <v>0</v>
      </c>
      <c r="FB110" s="432">
        <f t="shared" si="2890"/>
        <v>0</v>
      </c>
      <c r="FC110" s="138">
        <f t="shared" si="2891"/>
        <v>0</v>
      </c>
      <c r="FD110" s="433">
        <f t="shared" si="2892"/>
        <v>46.36</v>
      </c>
      <c r="FE110" s="139">
        <f t="shared" si="2893"/>
        <v>0</v>
      </c>
      <c r="FF110" s="111">
        <f t="shared" si="2894"/>
        <v>0</v>
      </c>
      <c r="FG110" s="111"/>
      <c r="FH110" s="140"/>
      <c r="FI110" s="141" t="e">
        <f t="shared" si="2895"/>
        <v>#DIV/0!</v>
      </c>
      <c r="FJ110" s="323">
        <f t="shared" si="2888"/>
        <v>0</v>
      </c>
      <c r="FK110" s="431">
        <f t="shared" si="2896"/>
        <v>0</v>
      </c>
      <c r="FL110" s="432">
        <f t="shared" si="2897"/>
        <v>0</v>
      </c>
      <c r="FM110" s="138">
        <f t="shared" si="2898"/>
        <v>0</v>
      </c>
      <c r="FN110" s="433">
        <f t="shared" si="2892"/>
        <v>51.47</v>
      </c>
      <c r="FO110" s="139">
        <f t="shared" si="2899"/>
        <v>0</v>
      </c>
      <c r="FP110" s="111">
        <f t="shared" si="2900"/>
        <v>0</v>
      </c>
      <c r="FQ110" s="111"/>
      <c r="FR110" s="140"/>
      <c r="FS110" s="141" t="e">
        <f t="shared" si="2901"/>
        <v>#DIV/0!</v>
      </c>
      <c r="FT110" s="323">
        <f t="shared" si="2888"/>
        <v>0</v>
      </c>
      <c r="FU110" s="431">
        <f t="shared" si="2902"/>
        <v>0</v>
      </c>
      <c r="FV110" s="432">
        <f t="shared" si="2903"/>
        <v>0</v>
      </c>
      <c r="FW110" s="138">
        <f t="shared" si="2904"/>
        <v>0</v>
      </c>
      <c r="FX110" s="433">
        <f t="shared" si="2892"/>
        <v>51.47</v>
      </c>
      <c r="FY110" s="139">
        <f t="shared" si="2905"/>
        <v>0</v>
      </c>
      <c r="FZ110" s="111">
        <f t="shared" si="2906"/>
        <v>0</v>
      </c>
      <c r="GA110" s="111"/>
      <c r="GB110" s="140"/>
      <c r="GC110" s="141" t="e">
        <f t="shared" si="2907"/>
        <v>#DIV/0!</v>
      </c>
      <c r="GD110" s="323">
        <f t="shared" si="2888"/>
        <v>0</v>
      </c>
      <c r="GE110" s="431">
        <f t="shared" si="2908"/>
        <v>0</v>
      </c>
      <c r="GF110" s="432">
        <f t="shared" si="2909"/>
        <v>0</v>
      </c>
      <c r="GG110" s="138">
        <f t="shared" si="2910"/>
        <v>0</v>
      </c>
      <c r="GH110" s="433">
        <f t="shared" si="2892"/>
        <v>51.47</v>
      </c>
      <c r="GI110" s="139">
        <f t="shared" si="2911"/>
        <v>0</v>
      </c>
      <c r="GJ110" s="111">
        <f t="shared" si="2912"/>
        <v>0</v>
      </c>
      <c r="GK110" s="111"/>
      <c r="GL110" s="140"/>
      <c r="GM110" s="141" t="e">
        <f t="shared" si="2913"/>
        <v>#DIV/0!</v>
      </c>
      <c r="GN110" s="323">
        <f t="shared" si="2888"/>
        <v>0</v>
      </c>
      <c r="GO110" s="431">
        <f t="shared" si="2914"/>
        <v>0</v>
      </c>
      <c r="GP110" s="432">
        <f t="shared" si="2915"/>
        <v>0</v>
      </c>
      <c r="GQ110" s="138">
        <f t="shared" si="2916"/>
        <v>0</v>
      </c>
      <c r="GR110" s="433">
        <f t="shared" si="2892"/>
        <v>51.47</v>
      </c>
      <c r="GS110" s="139">
        <f t="shared" si="2917"/>
        <v>0</v>
      </c>
      <c r="GT110" s="111">
        <f t="shared" si="2918"/>
        <v>0</v>
      </c>
      <c r="GU110" s="111"/>
      <c r="GV110" s="140"/>
      <c r="GW110" s="141" t="e">
        <f t="shared" si="2919"/>
        <v>#DIV/0!</v>
      </c>
      <c r="GX110" s="323">
        <f t="shared" si="2888"/>
        <v>0</v>
      </c>
      <c r="GY110" s="431">
        <f t="shared" si="2920"/>
        <v>0</v>
      </c>
      <c r="GZ110" s="432">
        <f t="shared" si="2921"/>
        <v>0</v>
      </c>
      <c r="HA110" s="138">
        <f t="shared" si="2922"/>
        <v>0</v>
      </c>
      <c r="HB110" s="433">
        <f t="shared" si="2892"/>
        <v>51.47</v>
      </c>
      <c r="HC110" s="139">
        <f t="shared" si="2923"/>
        <v>0</v>
      </c>
      <c r="HD110" s="111">
        <f t="shared" si="2924"/>
        <v>0</v>
      </c>
      <c r="HE110" s="111"/>
      <c r="HF110" s="140"/>
      <c r="HG110" s="141" t="e">
        <f t="shared" si="2925"/>
        <v>#DIV/0!</v>
      </c>
      <c r="HH110" s="323">
        <f t="shared" si="2888"/>
        <v>0</v>
      </c>
      <c r="HI110" s="431">
        <f t="shared" si="2926"/>
        <v>0</v>
      </c>
      <c r="HJ110" s="432">
        <f t="shared" si="2927"/>
        <v>0</v>
      </c>
      <c r="HK110" s="138">
        <f t="shared" si="2928"/>
        <v>0</v>
      </c>
      <c r="HL110" s="433">
        <f t="shared" si="2892"/>
        <v>51.47</v>
      </c>
      <c r="HM110" s="139">
        <f t="shared" si="2929"/>
        <v>0</v>
      </c>
      <c r="HN110" s="111">
        <f t="shared" si="2930"/>
        <v>0</v>
      </c>
      <c r="HO110" s="111"/>
      <c r="HP110" s="140"/>
      <c r="HQ110" s="141" t="e">
        <f t="shared" si="2931"/>
        <v>#DIV/0!</v>
      </c>
      <c r="HR110" s="323">
        <f t="shared" si="2932"/>
        <v>0</v>
      </c>
      <c r="HS110" s="431">
        <f t="shared" si="2933"/>
        <v>0</v>
      </c>
      <c r="HT110" s="432">
        <f t="shared" si="2934"/>
        <v>0</v>
      </c>
      <c r="HU110" s="138">
        <f t="shared" si="2935"/>
        <v>0</v>
      </c>
      <c r="HV110" s="433">
        <f t="shared" si="2936"/>
        <v>51.47</v>
      </c>
      <c r="HW110" s="139">
        <f t="shared" si="2937"/>
        <v>0</v>
      </c>
      <c r="HX110" s="111">
        <f t="shared" si="2938"/>
        <v>0</v>
      </c>
      <c r="HY110" s="111"/>
      <c r="HZ110" s="140"/>
      <c r="IA110" s="141" t="e">
        <f t="shared" si="2939"/>
        <v>#DIV/0!</v>
      </c>
      <c r="IB110" s="323">
        <f t="shared" si="2932"/>
        <v>0</v>
      </c>
      <c r="IC110" s="431">
        <f t="shared" si="2940"/>
        <v>0</v>
      </c>
      <c r="ID110" s="432">
        <f t="shared" si="2941"/>
        <v>0</v>
      </c>
      <c r="IE110" s="138">
        <f t="shared" si="2942"/>
        <v>0</v>
      </c>
      <c r="IF110" s="433">
        <f t="shared" si="2936"/>
        <v>51.47</v>
      </c>
      <c r="IG110" s="139">
        <f t="shared" si="2943"/>
        <v>0</v>
      </c>
      <c r="IH110" s="111">
        <f t="shared" si="2944"/>
        <v>0</v>
      </c>
      <c r="II110" s="111"/>
      <c r="IJ110" s="140"/>
      <c r="IK110" s="141" t="e">
        <f t="shared" si="2945"/>
        <v>#DIV/0!</v>
      </c>
      <c r="IL110" s="323">
        <f t="shared" si="2932"/>
        <v>0</v>
      </c>
      <c r="IM110" s="431">
        <f t="shared" si="2946"/>
        <v>0</v>
      </c>
      <c r="IN110" s="432">
        <f t="shared" si="2947"/>
        <v>0</v>
      </c>
      <c r="IO110" s="138">
        <f t="shared" si="2948"/>
        <v>0</v>
      </c>
      <c r="IP110" s="433">
        <f t="shared" si="2936"/>
        <v>51.47</v>
      </c>
      <c r="IQ110" s="139">
        <f t="shared" si="2949"/>
        <v>0</v>
      </c>
      <c r="IR110" s="111">
        <f t="shared" si="2950"/>
        <v>0</v>
      </c>
      <c r="IS110" s="111"/>
      <c r="IT110" s="140"/>
      <c r="IU110" s="141" t="e">
        <f t="shared" si="2951"/>
        <v>#DIV/0!</v>
      </c>
      <c r="IV110" s="323">
        <f t="shared" si="2932"/>
        <v>0</v>
      </c>
      <c r="IW110" s="431">
        <f t="shared" si="2952"/>
        <v>0</v>
      </c>
      <c r="IX110" s="432">
        <f t="shared" si="2953"/>
        <v>0</v>
      </c>
      <c r="IY110" s="138">
        <f t="shared" si="2954"/>
        <v>0</v>
      </c>
      <c r="IZ110" s="433">
        <f t="shared" si="2936"/>
        <v>51.47</v>
      </c>
      <c r="JA110" s="139">
        <f t="shared" si="2955"/>
        <v>0</v>
      </c>
      <c r="JB110" s="111">
        <f t="shared" si="2956"/>
        <v>0</v>
      </c>
      <c r="JC110" s="111"/>
      <c r="JD110" s="140"/>
      <c r="JE110" s="141" t="e">
        <f t="shared" si="2957"/>
        <v>#DIV/0!</v>
      </c>
      <c r="JF110" s="323">
        <f t="shared" si="2932"/>
        <v>0</v>
      </c>
      <c r="JG110" s="431">
        <f t="shared" si="2958"/>
        <v>0</v>
      </c>
      <c r="JH110" s="432">
        <f t="shared" si="2959"/>
        <v>0</v>
      </c>
      <c r="JI110" s="138">
        <f t="shared" si="2960"/>
        <v>0</v>
      </c>
      <c r="JJ110" s="433">
        <f t="shared" si="2936"/>
        <v>51.47</v>
      </c>
      <c r="JK110" s="139">
        <f t="shared" si="2961"/>
        <v>0</v>
      </c>
      <c r="JL110" s="111">
        <f t="shared" si="2962"/>
        <v>0</v>
      </c>
      <c r="JM110" s="111"/>
      <c r="JN110" s="140"/>
      <c r="JO110" s="141" t="e">
        <f t="shared" si="2963"/>
        <v>#DIV/0!</v>
      </c>
      <c r="JP110" s="323">
        <f t="shared" si="2932"/>
        <v>0</v>
      </c>
      <c r="JQ110" s="431">
        <f t="shared" si="2964"/>
        <v>0</v>
      </c>
      <c r="JR110" s="432">
        <f t="shared" si="2965"/>
        <v>0</v>
      </c>
      <c r="JS110" s="138">
        <f t="shared" si="2966"/>
        <v>0</v>
      </c>
      <c r="JT110" s="433">
        <f t="shared" si="2936"/>
        <v>51.47</v>
      </c>
      <c r="JU110" s="139">
        <f t="shared" si="2967"/>
        <v>0</v>
      </c>
      <c r="JV110" s="111">
        <f t="shared" si="2968"/>
        <v>0</v>
      </c>
      <c r="JW110" s="111"/>
      <c r="JX110" s="140"/>
      <c r="JY110" s="141" t="e">
        <f t="shared" si="2969"/>
        <v>#DIV/0!</v>
      </c>
      <c r="JZ110" s="323">
        <f t="shared" si="2932"/>
        <v>0</v>
      </c>
      <c r="KA110" s="431">
        <f t="shared" si="2970"/>
        <v>0</v>
      </c>
      <c r="KB110" s="432">
        <f t="shared" si="2971"/>
        <v>0</v>
      </c>
      <c r="KC110" s="138">
        <f t="shared" si="2972"/>
        <v>0</v>
      </c>
      <c r="KD110" s="433">
        <f t="shared" si="2936"/>
        <v>51.47</v>
      </c>
      <c r="KE110" s="139">
        <f t="shared" si="2973"/>
        <v>0</v>
      </c>
      <c r="KF110" s="111">
        <f t="shared" si="2974"/>
        <v>0</v>
      </c>
      <c r="KG110" s="111"/>
      <c r="KH110" s="140"/>
      <c r="KI110" s="141" t="e">
        <f t="shared" si="2975"/>
        <v>#DIV/0!</v>
      </c>
      <c r="KJ110" s="323">
        <f t="shared" si="2976"/>
        <v>0</v>
      </c>
      <c r="KK110" s="431">
        <f t="shared" si="2977"/>
        <v>0</v>
      </c>
      <c r="KL110" s="432">
        <f t="shared" si="2978"/>
        <v>0</v>
      </c>
      <c r="KM110" s="138">
        <f t="shared" si="2979"/>
        <v>0</v>
      </c>
      <c r="KN110" s="433">
        <f t="shared" si="2980"/>
        <v>51.47</v>
      </c>
      <c r="KO110" s="139">
        <f t="shared" si="2981"/>
        <v>0</v>
      </c>
      <c r="KP110" s="111">
        <f t="shared" si="2982"/>
        <v>0</v>
      </c>
      <c r="KQ110" s="111"/>
      <c r="KR110" s="140"/>
      <c r="KS110" s="141" t="e">
        <f t="shared" si="2983"/>
        <v>#DIV/0!</v>
      </c>
      <c r="KT110" s="323">
        <f t="shared" si="2976"/>
        <v>0</v>
      </c>
      <c r="KU110" s="431" t="e">
        <f t="shared" si="2984"/>
        <v>#DIV/0!</v>
      </c>
      <c r="KV110" s="432" t="e">
        <f t="shared" si="2985"/>
        <v>#DIV/0!</v>
      </c>
      <c r="KW110" s="138">
        <f t="shared" si="2986"/>
        <v>0</v>
      </c>
      <c r="KX110" s="433">
        <f t="shared" si="2980"/>
        <v>0</v>
      </c>
      <c r="KY110" s="139">
        <f t="shared" si="2987"/>
        <v>0</v>
      </c>
      <c r="KZ110" s="111">
        <f t="shared" si="2988"/>
        <v>0</v>
      </c>
      <c r="LA110" s="111"/>
      <c r="LB110" s="140"/>
      <c r="LC110" s="141" t="e">
        <f t="shared" si="2989"/>
        <v>#DIV/0!</v>
      </c>
      <c r="LD110" s="322">
        <f t="shared" si="2789"/>
        <v>0</v>
      </c>
      <c r="LE110" s="431">
        <f t="shared" si="2790"/>
        <v>0</v>
      </c>
      <c r="LF110" s="432">
        <f t="shared" si="2791"/>
        <v>0</v>
      </c>
      <c r="LG110" s="138">
        <f t="shared" si="2792"/>
        <v>0</v>
      </c>
      <c r="LH110" s="433">
        <f t="shared" si="2793"/>
        <v>51.37</v>
      </c>
      <c r="LI110" s="139">
        <f t="shared" si="2794"/>
        <v>0</v>
      </c>
      <c r="LJ110" s="111">
        <f t="shared" si="2795"/>
        <v>0</v>
      </c>
      <c r="LK110" s="111"/>
      <c r="LL110" s="140"/>
    </row>
    <row r="111" spans="1:324" ht="18" customHeight="1">
      <c r="A111" s="612"/>
      <c r="B111" s="69" t="s">
        <v>730</v>
      </c>
      <c r="C111" s="12" t="s">
        <v>840</v>
      </c>
      <c r="D111" s="12" t="s">
        <v>422</v>
      </c>
      <c r="E111" s="4" t="s">
        <v>32</v>
      </c>
      <c r="F111" s="323">
        <f t="shared" si="2799"/>
        <v>12</v>
      </c>
      <c r="G111" s="431">
        <f t="shared" si="2796"/>
        <v>1.9290000000000002E-2</v>
      </c>
      <c r="H111" s="432">
        <f t="shared" si="2797"/>
        <v>34.9</v>
      </c>
      <c r="I111" s="138">
        <f t="shared" si="2570"/>
        <v>2.90833333</v>
      </c>
      <c r="J111" s="433">
        <f t="shared" si="2798"/>
        <v>53.01</v>
      </c>
      <c r="K111" s="139">
        <f t="shared" si="2571"/>
        <v>154.17075</v>
      </c>
      <c r="L111" s="111">
        <f t="shared" si="2572"/>
        <v>1850.05</v>
      </c>
      <c r="M111" s="111"/>
      <c r="N111" s="140"/>
      <c r="O111" s="141">
        <f t="shared" si="2573"/>
        <v>1.3554600000000001</v>
      </c>
      <c r="P111" s="323">
        <f t="shared" si="2800"/>
        <v>0</v>
      </c>
      <c r="Q111" s="431">
        <f t="shared" si="2801"/>
        <v>0</v>
      </c>
      <c r="R111" s="432">
        <f t="shared" si="2802"/>
        <v>0</v>
      </c>
      <c r="S111" s="138">
        <f t="shared" si="2803"/>
        <v>0</v>
      </c>
      <c r="T111" s="433">
        <f t="shared" si="2804"/>
        <v>51.47</v>
      </c>
      <c r="U111" s="139">
        <f t="shared" si="2805"/>
        <v>0</v>
      </c>
      <c r="V111" s="111">
        <f t="shared" si="2806"/>
        <v>0</v>
      </c>
      <c r="W111" s="111"/>
      <c r="X111" s="140"/>
      <c r="Y111" s="141">
        <f t="shared" si="2807"/>
        <v>0</v>
      </c>
      <c r="Z111" s="323">
        <f t="shared" si="2800"/>
        <v>0</v>
      </c>
      <c r="AA111" s="431">
        <f t="shared" si="2808"/>
        <v>0</v>
      </c>
      <c r="AB111" s="432">
        <f t="shared" si="2809"/>
        <v>0</v>
      </c>
      <c r="AC111" s="138">
        <f t="shared" si="2810"/>
        <v>0</v>
      </c>
      <c r="AD111" s="433">
        <f t="shared" si="2804"/>
        <v>51.47</v>
      </c>
      <c r="AE111" s="139">
        <f t="shared" si="2811"/>
        <v>0</v>
      </c>
      <c r="AF111" s="111">
        <f t="shared" si="2812"/>
        <v>0</v>
      </c>
      <c r="AG111" s="111"/>
      <c r="AH111" s="140"/>
      <c r="AI111" s="141">
        <f t="shared" si="2813"/>
        <v>0</v>
      </c>
      <c r="AJ111" s="323">
        <f t="shared" si="2800"/>
        <v>0</v>
      </c>
      <c r="AK111" s="431">
        <f t="shared" si="2814"/>
        <v>0</v>
      </c>
      <c r="AL111" s="432">
        <f t="shared" si="2815"/>
        <v>0</v>
      </c>
      <c r="AM111" s="138">
        <f t="shared" si="2816"/>
        <v>0</v>
      </c>
      <c r="AN111" s="433">
        <f t="shared" si="2804"/>
        <v>51.47</v>
      </c>
      <c r="AO111" s="139">
        <f t="shared" si="2817"/>
        <v>0</v>
      </c>
      <c r="AP111" s="111">
        <f t="shared" si="2818"/>
        <v>0</v>
      </c>
      <c r="AQ111" s="111"/>
      <c r="AR111" s="140"/>
      <c r="AS111" s="141">
        <f t="shared" si="2819"/>
        <v>0</v>
      </c>
      <c r="AT111" s="323">
        <f t="shared" si="2800"/>
        <v>44</v>
      </c>
      <c r="AU111" s="431">
        <f t="shared" si="2820"/>
        <v>4.607E-2</v>
      </c>
      <c r="AV111" s="432">
        <f t="shared" si="2821"/>
        <v>50.86</v>
      </c>
      <c r="AW111" s="138">
        <f t="shared" si="2822"/>
        <v>1.15590909</v>
      </c>
      <c r="AX111" s="433">
        <f t="shared" si="2804"/>
        <v>51.47</v>
      </c>
      <c r="AY111" s="139">
        <f t="shared" si="2823"/>
        <v>59.494639999999997</v>
      </c>
      <c r="AZ111" s="111">
        <f t="shared" si="2824"/>
        <v>2617.7600000000002</v>
      </c>
      <c r="BA111" s="111"/>
      <c r="BB111" s="140"/>
      <c r="BC111" s="141">
        <f t="shared" si="2825"/>
        <v>0.52307000000000003</v>
      </c>
      <c r="BD111" s="323">
        <f t="shared" si="2800"/>
        <v>0</v>
      </c>
      <c r="BE111" s="431">
        <f t="shared" si="2826"/>
        <v>0</v>
      </c>
      <c r="BF111" s="432">
        <f t="shared" si="2827"/>
        <v>0</v>
      </c>
      <c r="BG111" s="138">
        <f t="shared" si="2828"/>
        <v>0</v>
      </c>
      <c r="BH111" s="433">
        <f t="shared" si="2804"/>
        <v>51.47</v>
      </c>
      <c r="BI111" s="139">
        <f t="shared" si="2829"/>
        <v>0</v>
      </c>
      <c r="BJ111" s="111">
        <f t="shared" si="2830"/>
        <v>0</v>
      </c>
      <c r="BK111" s="111"/>
      <c r="BL111" s="140"/>
      <c r="BM111" s="141">
        <f t="shared" si="2831"/>
        <v>0</v>
      </c>
      <c r="BN111" s="323">
        <f t="shared" si="2800"/>
        <v>0</v>
      </c>
      <c r="BO111" s="431">
        <f t="shared" si="2832"/>
        <v>0</v>
      </c>
      <c r="BP111" s="432">
        <f t="shared" si="2833"/>
        <v>0</v>
      </c>
      <c r="BQ111" s="138">
        <f t="shared" si="2834"/>
        <v>0</v>
      </c>
      <c r="BR111" s="433">
        <f t="shared" si="2804"/>
        <v>51.47</v>
      </c>
      <c r="BS111" s="139">
        <f t="shared" si="2835"/>
        <v>0</v>
      </c>
      <c r="BT111" s="111">
        <f t="shared" si="2836"/>
        <v>0</v>
      </c>
      <c r="BU111" s="111"/>
      <c r="BV111" s="140"/>
      <c r="BW111" s="141">
        <f t="shared" si="2837"/>
        <v>0</v>
      </c>
      <c r="BX111" s="323">
        <f t="shared" si="2800"/>
        <v>0</v>
      </c>
      <c r="BY111" s="431">
        <f t="shared" si="2838"/>
        <v>0</v>
      </c>
      <c r="BZ111" s="432">
        <f t="shared" si="2839"/>
        <v>0</v>
      </c>
      <c r="CA111" s="138">
        <f t="shared" si="2840"/>
        <v>0</v>
      </c>
      <c r="CB111" s="433">
        <f t="shared" si="2804"/>
        <v>51.47</v>
      </c>
      <c r="CC111" s="139">
        <f t="shared" si="2841"/>
        <v>0</v>
      </c>
      <c r="CD111" s="111">
        <f t="shared" si="2842"/>
        <v>0</v>
      </c>
      <c r="CE111" s="111"/>
      <c r="CF111" s="140"/>
      <c r="CG111" s="141">
        <f t="shared" si="2843"/>
        <v>0</v>
      </c>
      <c r="CH111" s="323">
        <f t="shared" si="2844"/>
        <v>0</v>
      </c>
      <c r="CI111" s="431">
        <f t="shared" si="2845"/>
        <v>0</v>
      </c>
      <c r="CJ111" s="432">
        <f t="shared" si="2846"/>
        <v>0</v>
      </c>
      <c r="CK111" s="138">
        <f t="shared" si="2847"/>
        <v>0</v>
      </c>
      <c r="CL111" s="433">
        <f t="shared" si="2848"/>
        <v>51.47</v>
      </c>
      <c r="CM111" s="139">
        <f t="shared" si="2849"/>
        <v>0</v>
      </c>
      <c r="CN111" s="111">
        <f t="shared" si="2850"/>
        <v>0</v>
      </c>
      <c r="CO111" s="111"/>
      <c r="CP111" s="140"/>
      <c r="CQ111" s="141">
        <f t="shared" si="2851"/>
        <v>0</v>
      </c>
      <c r="CR111" s="323">
        <f t="shared" si="2844"/>
        <v>44</v>
      </c>
      <c r="CS111" s="431">
        <f t="shared" si="2852"/>
        <v>5.4519999999999999E-2</v>
      </c>
      <c r="CT111" s="432">
        <f t="shared" si="2853"/>
        <v>103.04</v>
      </c>
      <c r="CU111" s="138">
        <f t="shared" si="2854"/>
        <v>2.3418181800000002</v>
      </c>
      <c r="CV111" s="433">
        <f t="shared" si="2848"/>
        <v>51.47</v>
      </c>
      <c r="CW111" s="139">
        <f t="shared" si="2855"/>
        <v>120.53337999999999</v>
      </c>
      <c r="CX111" s="111">
        <f t="shared" si="2856"/>
        <v>5303.47</v>
      </c>
      <c r="CY111" s="111"/>
      <c r="CZ111" s="140"/>
      <c r="DA111" s="141">
        <f t="shared" si="2857"/>
        <v>1.05972</v>
      </c>
      <c r="DB111" s="323">
        <f t="shared" si="2844"/>
        <v>0</v>
      </c>
      <c r="DC111" s="431">
        <f t="shared" si="2858"/>
        <v>0</v>
      </c>
      <c r="DD111" s="432">
        <f t="shared" si="2859"/>
        <v>0</v>
      </c>
      <c r="DE111" s="138">
        <f t="shared" si="2860"/>
        <v>0</v>
      </c>
      <c r="DF111" s="433">
        <f t="shared" si="2848"/>
        <v>51.47</v>
      </c>
      <c r="DG111" s="139">
        <f t="shared" si="2861"/>
        <v>0</v>
      </c>
      <c r="DH111" s="111">
        <f t="shared" si="2862"/>
        <v>0</v>
      </c>
      <c r="DI111" s="111"/>
      <c r="DJ111" s="140"/>
      <c r="DK111" s="141">
        <f t="shared" si="2863"/>
        <v>0</v>
      </c>
      <c r="DL111" s="323">
        <f t="shared" si="2844"/>
        <v>146</v>
      </c>
      <c r="DM111" s="431">
        <f t="shared" si="2864"/>
        <v>0.38829999999999998</v>
      </c>
      <c r="DN111" s="432">
        <f t="shared" si="2865"/>
        <v>505.57</v>
      </c>
      <c r="DO111" s="138">
        <f t="shared" si="2866"/>
        <v>3.4628082199999999</v>
      </c>
      <c r="DP111" s="433">
        <f t="shared" si="2848"/>
        <v>51.47</v>
      </c>
      <c r="DQ111" s="139">
        <f t="shared" si="2867"/>
        <v>178.23074</v>
      </c>
      <c r="DR111" s="111">
        <f t="shared" si="2868"/>
        <v>26021.69</v>
      </c>
      <c r="DS111" s="111"/>
      <c r="DT111" s="140"/>
      <c r="DU111" s="141">
        <f t="shared" si="2869"/>
        <v>1.5669900000000001</v>
      </c>
      <c r="DV111" s="323">
        <f t="shared" si="2844"/>
        <v>23</v>
      </c>
      <c r="DW111" s="431">
        <f t="shared" si="2870"/>
        <v>2.9950000000000001E-2</v>
      </c>
      <c r="DX111" s="432">
        <f t="shared" si="2871"/>
        <v>29.26</v>
      </c>
      <c r="DY111" s="138">
        <f t="shared" si="2872"/>
        <v>1.27217391</v>
      </c>
      <c r="DZ111" s="433">
        <f t="shared" si="2848"/>
        <v>51.47</v>
      </c>
      <c r="EA111" s="139">
        <f t="shared" si="2873"/>
        <v>65.478790000000004</v>
      </c>
      <c r="EB111" s="111">
        <f t="shared" si="2874"/>
        <v>1506.01</v>
      </c>
      <c r="EC111" s="111"/>
      <c r="ED111" s="140"/>
      <c r="EE111" s="141">
        <f t="shared" si="2875"/>
        <v>0.57567999999999997</v>
      </c>
      <c r="EF111" s="323">
        <f t="shared" si="2844"/>
        <v>21</v>
      </c>
      <c r="EG111" s="431">
        <f t="shared" si="2876"/>
        <v>2.3460000000000002E-2</v>
      </c>
      <c r="EH111" s="432">
        <f t="shared" si="2877"/>
        <v>23.46</v>
      </c>
      <c r="EI111" s="138">
        <f t="shared" si="2878"/>
        <v>1.11714286</v>
      </c>
      <c r="EJ111" s="433">
        <f t="shared" si="2848"/>
        <v>51.47</v>
      </c>
      <c r="EK111" s="139">
        <f t="shared" si="2879"/>
        <v>57.499339999999997</v>
      </c>
      <c r="EL111" s="111">
        <f t="shared" si="2880"/>
        <v>1207.49</v>
      </c>
      <c r="EM111" s="111"/>
      <c r="EN111" s="140"/>
      <c r="EO111" s="141">
        <f t="shared" si="2881"/>
        <v>0.50553000000000003</v>
      </c>
      <c r="EP111" s="323">
        <f t="shared" si="2844"/>
        <v>0</v>
      </c>
      <c r="EQ111" s="431">
        <f t="shared" si="2882"/>
        <v>0</v>
      </c>
      <c r="ER111" s="432">
        <f t="shared" si="2883"/>
        <v>0</v>
      </c>
      <c r="ES111" s="138">
        <f t="shared" si="2884"/>
        <v>0</v>
      </c>
      <c r="ET111" s="433">
        <f t="shared" si="2848"/>
        <v>51.47</v>
      </c>
      <c r="EU111" s="139">
        <f t="shared" si="2885"/>
        <v>0</v>
      </c>
      <c r="EV111" s="111">
        <f t="shared" si="2886"/>
        <v>0</v>
      </c>
      <c r="EW111" s="111"/>
      <c r="EX111" s="140"/>
      <c r="EY111" s="141">
        <f t="shared" si="2887"/>
        <v>0</v>
      </c>
      <c r="EZ111" s="323">
        <f t="shared" si="2888"/>
        <v>27</v>
      </c>
      <c r="FA111" s="431">
        <f t="shared" si="2889"/>
        <v>3.2070000000000001E-2</v>
      </c>
      <c r="FB111" s="432">
        <f t="shared" si="2890"/>
        <v>54.42</v>
      </c>
      <c r="FC111" s="138">
        <f t="shared" si="2891"/>
        <v>2.0155555600000001</v>
      </c>
      <c r="FD111" s="433">
        <f t="shared" si="2892"/>
        <v>46.36</v>
      </c>
      <c r="FE111" s="139">
        <f t="shared" si="2893"/>
        <v>93.441159999999996</v>
      </c>
      <c r="FF111" s="111">
        <f t="shared" si="2894"/>
        <v>2522.91</v>
      </c>
      <c r="FG111" s="111"/>
      <c r="FH111" s="140"/>
      <c r="FI111" s="141">
        <f t="shared" si="2895"/>
        <v>0.82152999999999998</v>
      </c>
      <c r="FJ111" s="323">
        <f t="shared" si="2888"/>
        <v>0</v>
      </c>
      <c r="FK111" s="431">
        <f t="shared" si="2896"/>
        <v>0</v>
      </c>
      <c r="FL111" s="432">
        <f t="shared" si="2897"/>
        <v>0</v>
      </c>
      <c r="FM111" s="138">
        <f t="shared" si="2898"/>
        <v>0</v>
      </c>
      <c r="FN111" s="433">
        <f t="shared" si="2892"/>
        <v>51.47</v>
      </c>
      <c r="FO111" s="139">
        <f t="shared" si="2899"/>
        <v>0</v>
      </c>
      <c r="FP111" s="111">
        <f t="shared" si="2900"/>
        <v>0</v>
      </c>
      <c r="FQ111" s="111"/>
      <c r="FR111" s="140"/>
      <c r="FS111" s="141">
        <f t="shared" si="2901"/>
        <v>0</v>
      </c>
      <c r="FT111" s="323">
        <f t="shared" si="2888"/>
        <v>26</v>
      </c>
      <c r="FU111" s="431">
        <f t="shared" si="2902"/>
        <v>3.601E-2</v>
      </c>
      <c r="FV111" s="432">
        <f t="shared" si="2903"/>
        <v>79.260000000000005</v>
      </c>
      <c r="FW111" s="138">
        <f t="shared" si="2904"/>
        <v>3.0484615399999999</v>
      </c>
      <c r="FX111" s="433">
        <f t="shared" si="2892"/>
        <v>51.47</v>
      </c>
      <c r="FY111" s="139">
        <f t="shared" si="2905"/>
        <v>156.90432000000001</v>
      </c>
      <c r="FZ111" s="111">
        <f t="shared" si="2906"/>
        <v>4079.51</v>
      </c>
      <c r="GA111" s="111"/>
      <c r="GB111" s="140"/>
      <c r="GC111" s="141">
        <f t="shared" si="2907"/>
        <v>1.3794900000000001</v>
      </c>
      <c r="GD111" s="323">
        <f t="shared" si="2888"/>
        <v>39</v>
      </c>
      <c r="GE111" s="431">
        <f t="shared" si="2908"/>
        <v>7.9589999999999994E-2</v>
      </c>
      <c r="GF111" s="432">
        <f t="shared" si="2909"/>
        <v>50.3</v>
      </c>
      <c r="GG111" s="138">
        <f t="shared" si="2910"/>
        <v>1.2897435900000001</v>
      </c>
      <c r="GH111" s="433">
        <f t="shared" si="2892"/>
        <v>51.47</v>
      </c>
      <c r="GI111" s="139">
        <f t="shared" si="2911"/>
        <v>66.383099999999999</v>
      </c>
      <c r="GJ111" s="111">
        <f t="shared" si="2912"/>
        <v>2588.94</v>
      </c>
      <c r="GK111" s="111"/>
      <c r="GL111" s="140"/>
      <c r="GM111" s="141">
        <f t="shared" si="2913"/>
        <v>0.58362999999999998</v>
      </c>
      <c r="GN111" s="323">
        <f t="shared" si="2888"/>
        <v>15</v>
      </c>
      <c r="GO111" s="431">
        <f t="shared" si="2914"/>
        <v>1.7610000000000001E-2</v>
      </c>
      <c r="GP111" s="432">
        <f t="shared" si="2915"/>
        <v>60.24</v>
      </c>
      <c r="GQ111" s="138">
        <f t="shared" si="2916"/>
        <v>4.016</v>
      </c>
      <c r="GR111" s="433">
        <f t="shared" si="2892"/>
        <v>51.47</v>
      </c>
      <c r="GS111" s="139">
        <f t="shared" si="2917"/>
        <v>206.70352</v>
      </c>
      <c r="GT111" s="111">
        <f t="shared" si="2918"/>
        <v>3100.55</v>
      </c>
      <c r="GU111" s="111"/>
      <c r="GV111" s="140"/>
      <c r="GW111" s="141">
        <f t="shared" si="2919"/>
        <v>1.81732</v>
      </c>
      <c r="GX111" s="323">
        <f t="shared" si="2888"/>
        <v>0</v>
      </c>
      <c r="GY111" s="431">
        <f t="shared" si="2920"/>
        <v>0</v>
      </c>
      <c r="GZ111" s="432">
        <f t="shared" si="2921"/>
        <v>0</v>
      </c>
      <c r="HA111" s="138">
        <f t="shared" si="2922"/>
        <v>0</v>
      </c>
      <c r="HB111" s="433">
        <f t="shared" si="2892"/>
        <v>51.47</v>
      </c>
      <c r="HC111" s="139">
        <f t="shared" si="2923"/>
        <v>0</v>
      </c>
      <c r="HD111" s="111">
        <f t="shared" si="2924"/>
        <v>0</v>
      </c>
      <c r="HE111" s="111"/>
      <c r="HF111" s="140"/>
      <c r="HG111" s="141">
        <f t="shared" si="2925"/>
        <v>0</v>
      </c>
      <c r="HH111" s="323">
        <f t="shared" si="2888"/>
        <v>43</v>
      </c>
      <c r="HI111" s="431">
        <f t="shared" si="2926"/>
        <v>3.891E-2</v>
      </c>
      <c r="HJ111" s="432">
        <f t="shared" si="2927"/>
        <v>105.87</v>
      </c>
      <c r="HK111" s="138">
        <f t="shared" si="2928"/>
        <v>2.4620930200000002</v>
      </c>
      <c r="HL111" s="433">
        <f t="shared" si="2892"/>
        <v>51.47</v>
      </c>
      <c r="HM111" s="139">
        <f t="shared" si="2929"/>
        <v>126.72393</v>
      </c>
      <c r="HN111" s="111">
        <f t="shared" si="2930"/>
        <v>5449.13</v>
      </c>
      <c r="HO111" s="111"/>
      <c r="HP111" s="140"/>
      <c r="HQ111" s="141">
        <f t="shared" si="2931"/>
        <v>1.11415</v>
      </c>
      <c r="HR111" s="323">
        <f t="shared" si="2932"/>
        <v>0</v>
      </c>
      <c r="HS111" s="431">
        <f t="shared" si="2933"/>
        <v>0</v>
      </c>
      <c r="HT111" s="432">
        <f t="shared" si="2934"/>
        <v>0</v>
      </c>
      <c r="HU111" s="138">
        <f t="shared" si="2935"/>
        <v>0</v>
      </c>
      <c r="HV111" s="433">
        <f t="shared" si="2936"/>
        <v>51.47</v>
      </c>
      <c r="HW111" s="139">
        <f t="shared" si="2937"/>
        <v>0</v>
      </c>
      <c r="HX111" s="111">
        <f t="shared" si="2938"/>
        <v>0</v>
      </c>
      <c r="HY111" s="111"/>
      <c r="HZ111" s="140"/>
      <c r="IA111" s="141">
        <f t="shared" si="2939"/>
        <v>0</v>
      </c>
      <c r="IB111" s="323">
        <f t="shared" si="2932"/>
        <v>41</v>
      </c>
      <c r="IC111" s="431">
        <f t="shared" si="2940"/>
        <v>9.1109999999999997E-2</v>
      </c>
      <c r="ID111" s="432">
        <f t="shared" si="2941"/>
        <v>48.47</v>
      </c>
      <c r="IE111" s="138">
        <f t="shared" si="2942"/>
        <v>1.18219512</v>
      </c>
      <c r="IF111" s="433">
        <f t="shared" si="2936"/>
        <v>51.47</v>
      </c>
      <c r="IG111" s="139">
        <f t="shared" si="2943"/>
        <v>60.847580000000001</v>
      </c>
      <c r="IH111" s="111">
        <f t="shared" si="2944"/>
        <v>2494.75</v>
      </c>
      <c r="II111" s="111"/>
      <c r="IJ111" s="140"/>
      <c r="IK111" s="141">
        <f t="shared" si="2945"/>
        <v>0.53496999999999995</v>
      </c>
      <c r="IL111" s="323">
        <f t="shared" si="2932"/>
        <v>0</v>
      </c>
      <c r="IM111" s="431">
        <f t="shared" si="2946"/>
        <v>0</v>
      </c>
      <c r="IN111" s="432">
        <f t="shared" si="2947"/>
        <v>0</v>
      </c>
      <c r="IO111" s="138">
        <f t="shared" si="2948"/>
        <v>0</v>
      </c>
      <c r="IP111" s="433">
        <f t="shared" si="2936"/>
        <v>51.47</v>
      </c>
      <c r="IQ111" s="139">
        <f t="shared" si="2949"/>
        <v>0</v>
      </c>
      <c r="IR111" s="111">
        <f t="shared" si="2950"/>
        <v>0</v>
      </c>
      <c r="IS111" s="111"/>
      <c r="IT111" s="140"/>
      <c r="IU111" s="141">
        <f t="shared" si="2951"/>
        <v>0</v>
      </c>
      <c r="IV111" s="323">
        <f t="shared" si="2932"/>
        <v>0</v>
      </c>
      <c r="IW111" s="431">
        <f t="shared" si="2952"/>
        <v>0</v>
      </c>
      <c r="IX111" s="432">
        <f t="shared" si="2953"/>
        <v>0</v>
      </c>
      <c r="IY111" s="138">
        <f t="shared" si="2954"/>
        <v>0</v>
      </c>
      <c r="IZ111" s="433">
        <f t="shared" si="2936"/>
        <v>51.47</v>
      </c>
      <c r="JA111" s="139">
        <f t="shared" si="2955"/>
        <v>0</v>
      </c>
      <c r="JB111" s="111">
        <f t="shared" si="2956"/>
        <v>0</v>
      </c>
      <c r="JC111" s="111"/>
      <c r="JD111" s="140"/>
      <c r="JE111" s="141">
        <f t="shared" si="2957"/>
        <v>0</v>
      </c>
      <c r="JF111" s="323">
        <f t="shared" si="2932"/>
        <v>0</v>
      </c>
      <c r="JG111" s="431">
        <f t="shared" si="2958"/>
        <v>0</v>
      </c>
      <c r="JH111" s="432">
        <f t="shared" si="2959"/>
        <v>0</v>
      </c>
      <c r="JI111" s="138">
        <f t="shared" si="2960"/>
        <v>0</v>
      </c>
      <c r="JJ111" s="433">
        <f t="shared" si="2936"/>
        <v>51.47</v>
      </c>
      <c r="JK111" s="139">
        <f t="shared" si="2961"/>
        <v>0</v>
      </c>
      <c r="JL111" s="111">
        <f t="shared" si="2962"/>
        <v>0</v>
      </c>
      <c r="JM111" s="111"/>
      <c r="JN111" s="140"/>
      <c r="JO111" s="141">
        <f t="shared" si="2963"/>
        <v>0</v>
      </c>
      <c r="JP111" s="323">
        <f t="shared" si="2932"/>
        <v>59</v>
      </c>
      <c r="JQ111" s="431">
        <f t="shared" si="2964"/>
        <v>4.6829999999999997E-2</v>
      </c>
      <c r="JR111" s="432">
        <f t="shared" si="2965"/>
        <v>117.08</v>
      </c>
      <c r="JS111" s="138">
        <f t="shared" si="2966"/>
        <v>1.98440678</v>
      </c>
      <c r="JT111" s="433">
        <f t="shared" si="2936"/>
        <v>51.47</v>
      </c>
      <c r="JU111" s="139">
        <f t="shared" si="2967"/>
        <v>102.13742000000001</v>
      </c>
      <c r="JV111" s="111">
        <f t="shared" si="2968"/>
        <v>6026.11</v>
      </c>
      <c r="JW111" s="111"/>
      <c r="JX111" s="140"/>
      <c r="JY111" s="141">
        <f t="shared" si="2969"/>
        <v>0.89798</v>
      </c>
      <c r="JZ111" s="323">
        <f t="shared" si="2932"/>
        <v>0</v>
      </c>
      <c r="KA111" s="431">
        <f t="shared" si="2970"/>
        <v>0</v>
      </c>
      <c r="KB111" s="432">
        <f t="shared" si="2971"/>
        <v>0</v>
      </c>
      <c r="KC111" s="138">
        <f t="shared" si="2972"/>
        <v>0</v>
      </c>
      <c r="KD111" s="433">
        <f t="shared" si="2936"/>
        <v>51.47</v>
      </c>
      <c r="KE111" s="139">
        <f t="shared" si="2973"/>
        <v>0</v>
      </c>
      <c r="KF111" s="111">
        <f t="shared" si="2974"/>
        <v>0</v>
      </c>
      <c r="KG111" s="111"/>
      <c r="KH111" s="140"/>
      <c r="KI111" s="141">
        <f t="shared" si="2975"/>
        <v>0</v>
      </c>
      <c r="KJ111" s="323">
        <f t="shared" si="2976"/>
        <v>0</v>
      </c>
      <c r="KK111" s="431">
        <f t="shared" si="2977"/>
        <v>0</v>
      </c>
      <c r="KL111" s="432">
        <f t="shared" si="2978"/>
        <v>0</v>
      </c>
      <c r="KM111" s="138">
        <f t="shared" si="2979"/>
        <v>0</v>
      </c>
      <c r="KN111" s="433">
        <f t="shared" si="2980"/>
        <v>51.47</v>
      </c>
      <c r="KO111" s="139">
        <f t="shared" si="2981"/>
        <v>0</v>
      </c>
      <c r="KP111" s="111">
        <f t="shared" si="2982"/>
        <v>0</v>
      </c>
      <c r="KQ111" s="111"/>
      <c r="KR111" s="140"/>
      <c r="KS111" s="141">
        <f t="shared" si="2983"/>
        <v>0</v>
      </c>
      <c r="KT111" s="323">
        <f t="shared" si="2976"/>
        <v>0</v>
      </c>
      <c r="KU111" s="431" t="e">
        <f t="shared" si="2984"/>
        <v>#DIV/0!</v>
      </c>
      <c r="KV111" s="432" t="e">
        <f t="shared" si="2985"/>
        <v>#DIV/0!</v>
      </c>
      <c r="KW111" s="138">
        <f t="shared" si="2986"/>
        <v>0</v>
      </c>
      <c r="KX111" s="433">
        <f t="shared" si="2980"/>
        <v>0</v>
      </c>
      <c r="KY111" s="139">
        <f t="shared" si="2987"/>
        <v>0</v>
      </c>
      <c r="KZ111" s="111">
        <f t="shared" si="2988"/>
        <v>0</v>
      </c>
      <c r="LA111" s="111"/>
      <c r="LB111" s="140"/>
      <c r="LC111" s="141">
        <f t="shared" si="2989"/>
        <v>0</v>
      </c>
      <c r="LD111" s="322">
        <f t="shared" si="2789"/>
        <v>540</v>
      </c>
      <c r="LE111" s="431">
        <f t="shared" si="2790"/>
        <v>2.035E-2</v>
      </c>
      <c r="LF111" s="432">
        <f t="shared" si="2791"/>
        <v>1195.6400000000001</v>
      </c>
      <c r="LG111" s="138">
        <f t="shared" si="2792"/>
        <v>2.2141481500000002</v>
      </c>
      <c r="LH111" s="433">
        <f t="shared" si="2793"/>
        <v>51.37</v>
      </c>
      <c r="LI111" s="139">
        <f t="shared" si="2794"/>
        <v>113.74079</v>
      </c>
      <c r="LJ111" s="111">
        <f t="shared" si="2795"/>
        <v>61420.03</v>
      </c>
      <c r="LK111" s="111"/>
      <c r="LL111" s="140"/>
    </row>
    <row r="112" spans="1:324" ht="17.25" customHeight="1">
      <c r="A112" s="612"/>
      <c r="B112" s="94" t="s">
        <v>744</v>
      </c>
      <c r="C112" s="12" t="s">
        <v>839</v>
      </c>
      <c r="D112" s="12" t="s">
        <v>419</v>
      </c>
      <c r="E112" s="4" t="s">
        <v>32</v>
      </c>
      <c r="F112" s="323">
        <f t="shared" si="2799"/>
        <v>0</v>
      </c>
      <c r="G112" s="431">
        <f t="shared" si="2796"/>
        <v>0</v>
      </c>
      <c r="H112" s="432">
        <f t="shared" si="2797"/>
        <v>0</v>
      </c>
      <c r="I112" s="138">
        <f t="shared" si="2570"/>
        <v>0</v>
      </c>
      <c r="J112" s="433">
        <f t="shared" si="2798"/>
        <v>53.01</v>
      </c>
      <c r="K112" s="139">
        <f t="shared" si="2571"/>
        <v>0</v>
      </c>
      <c r="L112" s="111">
        <f t="shared" si="2572"/>
        <v>0</v>
      </c>
      <c r="M112" s="111"/>
      <c r="N112" s="140"/>
      <c r="O112" s="141" t="e">
        <f t="shared" si="2573"/>
        <v>#DIV/0!</v>
      </c>
      <c r="P112" s="323">
        <f t="shared" si="2800"/>
        <v>0</v>
      </c>
      <c r="Q112" s="431">
        <f t="shared" si="2801"/>
        <v>0</v>
      </c>
      <c r="R112" s="432">
        <f t="shared" si="2802"/>
        <v>0</v>
      </c>
      <c r="S112" s="138">
        <f t="shared" si="2803"/>
        <v>0</v>
      </c>
      <c r="T112" s="433">
        <f t="shared" si="2804"/>
        <v>51.47</v>
      </c>
      <c r="U112" s="139">
        <f t="shared" si="2805"/>
        <v>0</v>
      </c>
      <c r="V112" s="111">
        <f t="shared" si="2806"/>
        <v>0</v>
      </c>
      <c r="W112" s="111"/>
      <c r="X112" s="140"/>
      <c r="Y112" s="141" t="e">
        <f t="shared" si="2807"/>
        <v>#DIV/0!</v>
      </c>
      <c r="Z112" s="323">
        <f t="shared" si="2800"/>
        <v>0</v>
      </c>
      <c r="AA112" s="431">
        <f t="shared" si="2808"/>
        <v>0</v>
      </c>
      <c r="AB112" s="432">
        <f t="shared" si="2809"/>
        <v>0</v>
      </c>
      <c r="AC112" s="138">
        <f t="shared" si="2810"/>
        <v>0</v>
      </c>
      <c r="AD112" s="433">
        <f t="shared" si="2804"/>
        <v>51.47</v>
      </c>
      <c r="AE112" s="139">
        <f t="shared" si="2811"/>
        <v>0</v>
      </c>
      <c r="AF112" s="111">
        <f t="shared" si="2812"/>
        <v>0</v>
      </c>
      <c r="AG112" s="111"/>
      <c r="AH112" s="140"/>
      <c r="AI112" s="141" t="e">
        <f t="shared" si="2813"/>
        <v>#DIV/0!</v>
      </c>
      <c r="AJ112" s="323">
        <f t="shared" si="2800"/>
        <v>0</v>
      </c>
      <c r="AK112" s="431">
        <f t="shared" si="2814"/>
        <v>0</v>
      </c>
      <c r="AL112" s="432">
        <f t="shared" si="2815"/>
        <v>0</v>
      </c>
      <c r="AM112" s="138">
        <f t="shared" si="2816"/>
        <v>0</v>
      </c>
      <c r="AN112" s="433">
        <f t="shared" si="2804"/>
        <v>51.47</v>
      </c>
      <c r="AO112" s="139">
        <f t="shared" si="2817"/>
        <v>0</v>
      </c>
      <c r="AP112" s="111">
        <f t="shared" si="2818"/>
        <v>0</v>
      </c>
      <c r="AQ112" s="111"/>
      <c r="AR112" s="140"/>
      <c r="AS112" s="141" t="e">
        <f t="shared" si="2819"/>
        <v>#DIV/0!</v>
      </c>
      <c r="AT112" s="323">
        <f t="shared" si="2800"/>
        <v>0</v>
      </c>
      <c r="AU112" s="431">
        <f t="shared" si="2820"/>
        <v>0</v>
      </c>
      <c r="AV112" s="432">
        <f t="shared" si="2821"/>
        <v>0</v>
      </c>
      <c r="AW112" s="138">
        <f t="shared" si="2822"/>
        <v>0</v>
      </c>
      <c r="AX112" s="433">
        <f t="shared" si="2804"/>
        <v>51.47</v>
      </c>
      <c r="AY112" s="139">
        <f t="shared" si="2823"/>
        <v>0</v>
      </c>
      <c r="AZ112" s="111">
        <f t="shared" si="2824"/>
        <v>0</v>
      </c>
      <c r="BA112" s="111"/>
      <c r="BB112" s="140"/>
      <c r="BC112" s="141" t="e">
        <f t="shared" si="2825"/>
        <v>#DIV/0!</v>
      </c>
      <c r="BD112" s="323">
        <f t="shared" si="2800"/>
        <v>0</v>
      </c>
      <c r="BE112" s="431">
        <f t="shared" si="2826"/>
        <v>0</v>
      </c>
      <c r="BF112" s="432">
        <f t="shared" si="2827"/>
        <v>0</v>
      </c>
      <c r="BG112" s="138">
        <f t="shared" si="2828"/>
        <v>0</v>
      </c>
      <c r="BH112" s="433">
        <f t="shared" si="2804"/>
        <v>51.47</v>
      </c>
      <c r="BI112" s="139">
        <f t="shared" si="2829"/>
        <v>0</v>
      </c>
      <c r="BJ112" s="111">
        <f t="shared" si="2830"/>
        <v>0</v>
      </c>
      <c r="BK112" s="111"/>
      <c r="BL112" s="140"/>
      <c r="BM112" s="141" t="e">
        <f t="shared" si="2831"/>
        <v>#DIV/0!</v>
      </c>
      <c r="BN112" s="323">
        <f t="shared" si="2800"/>
        <v>0</v>
      </c>
      <c r="BO112" s="431">
        <f t="shared" si="2832"/>
        <v>0</v>
      </c>
      <c r="BP112" s="432">
        <f t="shared" si="2833"/>
        <v>0</v>
      </c>
      <c r="BQ112" s="138">
        <f t="shared" si="2834"/>
        <v>0</v>
      </c>
      <c r="BR112" s="433">
        <f t="shared" si="2804"/>
        <v>51.47</v>
      </c>
      <c r="BS112" s="139">
        <f t="shared" si="2835"/>
        <v>0</v>
      </c>
      <c r="BT112" s="111">
        <f t="shared" si="2836"/>
        <v>0</v>
      </c>
      <c r="BU112" s="111"/>
      <c r="BV112" s="140"/>
      <c r="BW112" s="141" t="e">
        <f t="shared" si="2837"/>
        <v>#DIV/0!</v>
      </c>
      <c r="BX112" s="323">
        <f t="shared" si="2800"/>
        <v>0</v>
      </c>
      <c r="BY112" s="431">
        <f t="shared" si="2838"/>
        <v>0</v>
      </c>
      <c r="BZ112" s="432">
        <f t="shared" si="2839"/>
        <v>0</v>
      </c>
      <c r="CA112" s="138">
        <f t="shared" si="2840"/>
        <v>0</v>
      </c>
      <c r="CB112" s="433">
        <f t="shared" si="2804"/>
        <v>51.47</v>
      </c>
      <c r="CC112" s="139">
        <f t="shared" si="2841"/>
        <v>0</v>
      </c>
      <c r="CD112" s="111">
        <f t="shared" si="2842"/>
        <v>0</v>
      </c>
      <c r="CE112" s="111"/>
      <c r="CF112" s="140"/>
      <c r="CG112" s="141" t="e">
        <f t="shared" si="2843"/>
        <v>#DIV/0!</v>
      </c>
      <c r="CH112" s="323">
        <f t="shared" si="2844"/>
        <v>0</v>
      </c>
      <c r="CI112" s="431">
        <f t="shared" si="2845"/>
        <v>0</v>
      </c>
      <c r="CJ112" s="432">
        <f t="shared" si="2846"/>
        <v>0</v>
      </c>
      <c r="CK112" s="138">
        <f t="shared" si="2847"/>
        <v>0</v>
      </c>
      <c r="CL112" s="433">
        <f t="shared" si="2848"/>
        <v>51.47</v>
      </c>
      <c r="CM112" s="139">
        <f t="shared" si="2849"/>
        <v>0</v>
      </c>
      <c r="CN112" s="111">
        <f t="shared" si="2850"/>
        <v>0</v>
      </c>
      <c r="CO112" s="111"/>
      <c r="CP112" s="140"/>
      <c r="CQ112" s="141" t="e">
        <f t="shared" si="2851"/>
        <v>#DIV/0!</v>
      </c>
      <c r="CR112" s="323">
        <f t="shared" si="2844"/>
        <v>0</v>
      </c>
      <c r="CS112" s="431">
        <f t="shared" si="2852"/>
        <v>0</v>
      </c>
      <c r="CT112" s="432">
        <f t="shared" si="2853"/>
        <v>0</v>
      </c>
      <c r="CU112" s="138">
        <f t="shared" si="2854"/>
        <v>0</v>
      </c>
      <c r="CV112" s="433">
        <f t="shared" si="2848"/>
        <v>51.47</v>
      </c>
      <c r="CW112" s="139">
        <f t="shared" si="2855"/>
        <v>0</v>
      </c>
      <c r="CX112" s="111">
        <f t="shared" si="2856"/>
        <v>0</v>
      </c>
      <c r="CY112" s="111"/>
      <c r="CZ112" s="140"/>
      <c r="DA112" s="141" t="e">
        <f t="shared" si="2857"/>
        <v>#DIV/0!</v>
      </c>
      <c r="DB112" s="323">
        <f t="shared" si="2844"/>
        <v>0</v>
      </c>
      <c r="DC112" s="431">
        <f t="shared" si="2858"/>
        <v>0</v>
      </c>
      <c r="DD112" s="432">
        <f t="shared" si="2859"/>
        <v>0</v>
      </c>
      <c r="DE112" s="138">
        <f t="shared" si="2860"/>
        <v>0</v>
      </c>
      <c r="DF112" s="433">
        <f t="shared" si="2848"/>
        <v>51.47</v>
      </c>
      <c r="DG112" s="139">
        <f t="shared" si="2861"/>
        <v>0</v>
      </c>
      <c r="DH112" s="111">
        <f t="shared" si="2862"/>
        <v>0</v>
      </c>
      <c r="DI112" s="111"/>
      <c r="DJ112" s="140"/>
      <c r="DK112" s="141" t="e">
        <f t="shared" si="2863"/>
        <v>#DIV/0!</v>
      </c>
      <c r="DL112" s="323">
        <f t="shared" si="2844"/>
        <v>0</v>
      </c>
      <c r="DM112" s="431">
        <f t="shared" si="2864"/>
        <v>0</v>
      </c>
      <c r="DN112" s="432">
        <f t="shared" si="2865"/>
        <v>0</v>
      </c>
      <c r="DO112" s="138">
        <f t="shared" si="2866"/>
        <v>0</v>
      </c>
      <c r="DP112" s="433">
        <f t="shared" si="2848"/>
        <v>51.47</v>
      </c>
      <c r="DQ112" s="139">
        <f t="shared" si="2867"/>
        <v>0</v>
      </c>
      <c r="DR112" s="111">
        <f t="shared" si="2868"/>
        <v>0</v>
      </c>
      <c r="DS112" s="111"/>
      <c r="DT112" s="140"/>
      <c r="DU112" s="141" t="e">
        <f t="shared" si="2869"/>
        <v>#DIV/0!</v>
      </c>
      <c r="DV112" s="323">
        <f t="shared" si="2844"/>
        <v>0</v>
      </c>
      <c r="DW112" s="431">
        <f t="shared" si="2870"/>
        <v>0</v>
      </c>
      <c r="DX112" s="432">
        <f t="shared" si="2871"/>
        <v>0</v>
      </c>
      <c r="DY112" s="138">
        <f t="shared" si="2872"/>
        <v>0</v>
      </c>
      <c r="DZ112" s="433">
        <f t="shared" si="2848"/>
        <v>51.47</v>
      </c>
      <c r="EA112" s="139">
        <f t="shared" si="2873"/>
        <v>0</v>
      </c>
      <c r="EB112" s="111">
        <f t="shared" si="2874"/>
        <v>0</v>
      </c>
      <c r="EC112" s="111"/>
      <c r="ED112" s="140"/>
      <c r="EE112" s="141" t="e">
        <f t="shared" si="2875"/>
        <v>#DIV/0!</v>
      </c>
      <c r="EF112" s="323">
        <f t="shared" si="2844"/>
        <v>0</v>
      </c>
      <c r="EG112" s="431">
        <f t="shared" si="2876"/>
        <v>0</v>
      </c>
      <c r="EH112" s="432">
        <f t="shared" si="2877"/>
        <v>0</v>
      </c>
      <c r="EI112" s="138">
        <f t="shared" si="2878"/>
        <v>0</v>
      </c>
      <c r="EJ112" s="433">
        <f t="shared" si="2848"/>
        <v>51.47</v>
      </c>
      <c r="EK112" s="139">
        <f t="shared" si="2879"/>
        <v>0</v>
      </c>
      <c r="EL112" s="111">
        <f t="shared" si="2880"/>
        <v>0</v>
      </c>
      <c r="EM112" s="111"/>
      <c r="EN112" s="140"/>
      <c r="EO112" s="141" t="e">
        <f t="shared" si="2881"/>
        <v>#DIV/0!</v>
      </c>
      <c r="EP112" s="323">
        <f t="shared" si="2844"/>
        <v>0</v>
      </c>
      <c r="EQ112" s="431">
        <f t="shared" si="2882"/>
        <v>0</v>
      </c>
      <c r="ER112" s="432">
        <f t="shared" si="2883"/>
        <v>0</v>
      </c>
      <c r="ES112" s="138">
        <f t="shared" si="2884"/>
        <v>0</v>
      </c>
      <c r="ET112" s="433">
        <f t="shared" si="2848"/>
        <v>51.47</v>
      </c>
      <c r="EU112" s="139">
        <f t="shared" si="2885"/>
        <v>0</v>
      </c>
      <c r="EV112" s="111">
        <f t="shared" si="2886"/>
        <v>0</v>
      </c>
      <c r="EW112" s="111"/>
      <c r="EX112" s="140"/>
      <c r="EY112" s="141" t="e">
        <f t="shared" si="2887"/>
        <v>#DIV/0!</v>
      </c>
      <c r="EZ112" s="323">
        <f t="shared" si="2888"/>
        <v>0</v>
      </c>
      <c r="FA112" s="431">
        <f t="shared" si="2889"/>
        <v>0</v>
      </c>
      <c r="FB112" s="432">
        <f t="shared" si="2890"/>
        <v>0</v>
      </c>
      <c r="FC112" s="138">
        <f t="shared" si="2891"/>
        <v>0</v>
      </c>
      <c r="FD112" s="433">
        <f t="shared" si="2892"/>
        <v>46.36</v>
      </c>
      <c r="FE112" s="139">
        <f t="shared" si="2893"/>
        <v>0</v>
      </c>
      <c r="FF112" s="111">
        <f t="shared" si="2894"/>
        <v>0</v>
      </c>
      <c r="FG112" s="111"/>
      <c r="FH112" s="140"/>
      <c r="FI112" s="141" t="e">
        <f t="shared" si="2895"/>
        <v>#DIV/0!</v>
      </c>
      <c r="FJ112" s="323">
        <f t="shared" si="2888"/>
        <v>0</v>
      </c>
      <c r="FK112" s="431">
        <f t="shared" si="2896"/>
        <v>0</v>
      </c>
      <c r="FL112" s="432">
        <f t="shared" si="2897"/>
        <v>0</v>
      </c>
      <c r="FM112" s="138">
        <f t="shared" si="2898"/>
        <v>0</v>
      </c>
      <c r="FN112" s="433">
        <f t="shared" si="2892"/>
        <v>51.47</v>
      </c>
      <c r="FO112" s="139">
        <f t="shared" si="2899"/>
        <v>0</v>
      </c>
      <c r="FP112" s="111">
        <f t="shared" si="2900"/>
        <v>0</v>
      </c>
      <c r="FQ112" s="111"/>
      <c r="FR112" s="140"/>
      <c r="FS112" s="141" t="e">
        <f t="shared" si="2901"/>
        <v>#DIV/0!</v>
      </c>
      <c r="FT112" s="323">
        <f t="shared" si="2888"/>
        <v>0</v>
      </c>
      <c r="FU112" s="431">
        <f t="shared" si="2902"/>
        <v>0</v>
      </c>
      <c r="FV112" s="432">
        <f t="shared" si="2903"/>
        <v>0</v>
      </c>
      <c r="FW112" s="138">
        <f t="shared" si="2904"/>
        <v>0</v>
      </c>
      <c r="FX112" s="433">
        <f t="shared" si="2892"/>
        <v>51.47</v>
      </c>
      <c r="FY112" s="139">
        <f t="shared" si="2905"/>
        <v>0</v>
      </c>
      <c r="FZ112" s="111">
        <f t="shared" si="2906"/>
        <v>0</v>
      </c>
      <c r="GA112" s="111"/>
      <c r="GB112" s="140"/>
      <c r="GC112" s="141" t="e">
        <f t="shared" si="2907"/>
        <v>#DIV/0!</v>
      </c>
      <c r="GD112" s="323">
        <f t="shared" si="2888"/>
        <v>0</v>
      </c>
      <c r="GE112" s="431">
        <f t="shared" si="2908"/>
        <v>0</v>
      </c>
      <c r="GF112" s="432">
        <f t="shared" si="2909"/>
        <v>0</v>
      </c>
      <c r="GG112" s="138">
        <f t="shared" si="2910"/>
        <v>0</v>
      </c>
      <c r="GH112" s="433">
        <f t="shared" si="2892"/>
        <v>51.47</v>
      </c>
      <c r="GI112" s="139">
        <f t="shared" si="2911"/>
        <v>0</v>
      </c>
      <c r="GJ112" s="111">
        <f t="shared" si="2912"/>
        <v>0</v>
      </c>
      <c r="GK112" s="111"/>
      <c r="GL112" s="140"/>
      <c r="GM112" s="141" t="e">
        <f t="shared" si="2913"/>
        <v>#DIV/0!</v>
      </c>
      <c r="GN112" s="323">
        <f t="shared" si="2888"/>
        <v>0</v>
      </c>
      <c r="GO112" s="431">
        <f t="shared" si="2914"/>
        <v>0</v>
      </c>
      <c r="GP112" s="432">
        <f t="shared" si="2915"/>
        <v>0</v>
      </c>
      <c r="GQ112" s="138">
        <f t="shared" si="2916"/>
        <v>0</v>
      </c>
      <c r="GR112" s="433">
        <f t="shared" si="2892"/>
        <v>51.47</v>
      </c>
      <c r="GS112" s="139">
        <f t="shared" si="2917"/>
        <v>0</v>
      </c>
      <c r="GT112" s="111">
        <f t="shared" si="2918"/>
        <v>0</v>
      </c>
      <c r="GU112" s="111"/>
      <c r="GV112" s="140"/>
      <c r="GW112" s="141" t="e">
        <f t="shared" si="2919"/>
        <v>#DIV/0!</v>
      </c>
      <c r="GX112" s="323">
        <f t="shared" si="2888"/>
        <v>0</v>
      </c>
      <c r="GY112" s="431">
        <f t="shared" si="2920"/>
        <v>0</v>
      </c>
      <c r="GZ112" s="432">
        <f t="shared" si="2921"/>
        <v>0</v>
      </c>
      <c r="HA112" s="138">
        <f t="shared" si="2922"/>
        <v>0</v>
      </c>
      <c r="HB112" s="433">
        <f t="shared" si="2892"/>
        <v>51.47</v>
      </c>
      <c r="HC112" s="139">
        <f t="shared" si="2923"/>
        <v>0</v>
      </c>
      <c r="HD112" s="111">
        <f t="shared" si="2924"/>
        <v>0</v>
      </c>
      <c r="HE112" s="111"/>
      <c r="HF112" s="140"/>
      <c r="HG112" s="141" t="e">
        <f t="shared" si="2925"/>
        <v>#DIV/0!</v>
      </c>
      <c r="HH112" s="323">
        <f t="shared" si="2888"/>
        <v>0</v>
      </c>
      <c r="HI112" s="431">
        <f t="shared" si="2926"/>
        <v>0</v>
      </c>
      <c r="HJ112" s="432">
        <f t="shared" si="2927"/>
        <v>0</v>
      </c>
      <c r="HK112" s="138">
        <f t="shared" si="2928"/>
        <v>0</v>
      </c>
      <c r="HL112" s="433">
        <f t="shared" si="2892"/>
        <v>51.47</v>
      </c>
      <c r="HM112" s="139">
        <f t="shared" si="2929"/>
        <v>0</v>
      </c>
      <c r="HN112" s="111">
        <f t="shared" si="2930"/>
        <v>0</v>
      </c>
      <c r="HO112" s="111"/>
      <c r="HP112" s="140"/>
      <c r="HQ112" s="141" t="e">
        <f t="shared" si="2931"/>
        <v>#DIV/0!</v>
      </c>
      <c r="HR112" s="323">
        <f t="shared" si="2932"/>
        <v>0</v>
      </c>
      <c r="HS112" s="431">
        <f t="shared" si="2933"/>
        <v>0</v>
      </c>
      <c r="HT112" s="432">
        <f t="shared" si="2934"/>
        <v>0</v>
      </c>
      <c r="HU112" s="138">
        <f t="shared" si="2935"/>
        <v>0</v>
      </c>
      <c r="HV112" s="433">
        <f t="shared" si="2936"/>
        <v>51.47</v>
      </c>
      <c r="HW112" s="139">
        <f t="shared" si="2937"/>
        <v>0</v>
      </c>
      <c r="HX112" s="111">
        <f t="shared" si="2938"/>
        <v>0</v>
      </c>
      <c r="HY112" s="111"/>
      <c r="HZ112" s="140"/>
      <c r="IA112" s="141" t="e">
        <f t="shared" si="2939"/>
        <v>#DIV/0!</v>
      </c>
      <c r="IB112" s="323">
        <f t="shared" si="2932"/>
        <v>0</v>
      </c>
      <c r="IC112" s="431">
        <f t="shared" si="2940"/>
        <v>0</v>
      </c>
      <c r="ID112" s="432">
        <f t="shared" si="2941"/>
        <v>0</v>
      </c>
      <c r="IE112" s="138">
        <f t="shared" si="2942"/>
        <v>0</v>
      </c>
      <c r="IF112" s="433">
        <f t="shared" si="2936"/>
        <v>51.47</v>
      </c>
      <c r="IG112" s="139">
        <f t="shared" si="2943"/>
        <v>0</v>
      </c>
      <c r="IH112" s="111">
        <f t="shared" si="2944"/>
        <v>0</v>
      </c>
      <c r="II112" s="111"/>
      <c r="IJ112" s="140"/>
      <c r="IK112" s="141" t="e">
        <f t="shared" si="2945"/>
        <v>#DIV/0!</v>
      </c>
      <c r="IL112" s="323">
        <f t="shared" si="2932"/>
        <v>0</v>
      </c>
      <c r="IM112" s="431">
        <f t="shared" si="2946"/>
        <v>0</v>
      </c>
      <c r="IN112" s="432">
        <f t="shared" si="2947"/>
        <v>0</v>
      </c>
      <c r="IO112" s="138">
        <f t="shared" si="2948"/>
        <v>0</v>
      </c>
      <c r="IP112" s="433">
        <f t="shared" si="2936"/>
        <v>51.47</v>
      </c>
      <c r="IQ112" s="139">
        <f t="shared" si="2949"/>
        <v>0</v>
      </c>
      <c r="IR112" s="111">
        <f t="shared" si="2950"/>
        <v>0</v>
      </c>
      <c r="IS112" s="111"/>
      <c r="IT112" s="140"/>
      <c r="IU112" s="141" t="e">
        <f t="shared" si="2951"/>
        <v>#DIV/0!</v>
      </c>
      <c r="IV112" s="323">
        <f t="shared" si="2932"/>
        <v>0</v>
      </c>
      <c r="IW112" s="431">
        <f t="shared" si="2952"/>
        <v>0</v>
      </c>
      <c r="IX112" s="432">
        <f t="shared" si="2953"/>
        <v>0</v>
      </c>
      <c r="IY112" s="138">
        <f t="shared" si="2954"/>
        <v>0</v>
      </c>
      <c r="IZ112" s="433">
        <f t="shared" si="2936"/>
        <v>51.47</v>
      </c>
      <c r="JA112" s="139">
        <f t="shared" si="2955"/>
        <v>0</v>
      </c>
      <c r="JB112" s="111">
        <f t="shared" si="2956"/>
        <v>0</v>
      </c>
      <c r="JC112" s="111"/>
      <c r="JD112" s="140"/>
      <c r="JE112" s="141" t="e">
        <f t="shared" si="2957"/>
        <v>#DIV/0!</v>
      </c>
      <c r="JF112" s="323">
        <f t="shared" si="2932"/>
        <v>0</v>
      </c>
      <c r="JG112" s="431">
        <f t="shared" si="2958"/>
        <v>0</v>
      </c>
      <c r="JH112" s="432">
        <f t="shared" si="2959"/>
        <v>0</v>
      </c>
      <c r="JI112" s="138">
        <f t="shared" si="2960"/>
        <v>0</v>
      </c>
      <c r="JJ112" s="433">
        <f t="shared" si="2936"/>
        <v>51.47</v>
      </c>
      <c r="JK112" s="139">
        <f t="shared" si="2961"/>
        <v>0</v>
      </c>
      <c r="JL112" s="111">
        <f t="shared" si="2962"/>
        <v>0</v>
      </c>
      <c r="JM112" s="111"/>
      <c r="JN112" s="140"/>
      <c r="JO112" s="141" t="e">
        <f t="shared" si="2963"/>
        <v>#DIV/0!</v>
      </c>
      <c r="JP112" s="323">
        <f t="shared" si="2932"/>
        <v>0</v>
      </c>
      <c r="JQ112" s="431">
        <f t="shared" si="2964"/>
        <v>0</v>
      </c>
      <c r="JR112" s="432">
        <f t="shared" si="2965"/>
        <v>0</v>
      </c>
      <c r="JS112" s="138">
        <f t="shared" si="2966"/>
        <v>0</v>
      </c>
      <c r="JT112" s="433">
        <f t="shared" si="2936"/>
        <v>51.47</v>
      </c>
      <c r="JU112" s="139">
        <f t="shared" si="2967"/>
        <v>0</v>
      </c>
      <c r="JV112" s="111">
        <f t="shared" si="2968"/>
        <v>0</v>
      </c>
      <c r="JW112" s="111"/>
      <c r="JX112" s="140"/>
      <c r="JY112" s="141" t="e">
        <f t="shared" si="2969"/>
        <v>#DIV/0!</v>
      </c>
      <c r="JZ112" s="323">
        <f t="shared" si="2932"/>
        <v>0</v>
      </c>
      <c r="KA112" s="431">
        <f t="shared" si="2970"/>
        <v>0</v>
      </c>
      <c r="KB112" s="432">
        <f t="shared" si="2971"/>
        <v>0</v>
      </c>
      <c r="KC112" s="138">
        <f t="shared" si="2972"/>
        <v>0</v>
      </c>
      <c r="KD112" s="433">
        <f t="shared" si="2936"/>
        <v>51.47</v>
      </c>
      <c r="KE112" s="139">
        <f t="shared" si="2973"/>
        <v>0</v>
      </c>
      <c r="KF112" s="111">
        <f t="shared" si="2974"/>
        <v>0</v>
      </c>
      <c r="KG112" s="111"/>
      <c r="KH112" s="140"/>
      <c r="KI112" s="141" t="e">
        <f t="shared" si="2975"/>
        <v>#DIV/0!</v>
      </c>
      <c r="KJ112" s="323">
        <f t="shared" si="2976"/>
        <v>0</v>
      </c>
      <c r="KK112" s="431">
        <f t="shared" si="2977"/>
        <v>0</v>
      </c>
      <c r="KL112" s="432">
        <f t="shared" si="2978"/>
        <v>0</v>
      </c>
      <c r="KM112" s="138">
        <f t="shared" si="2979"/>
        <v>0</v>
      </c>
      <c r="KN112" s="433">
        <f t="shared" si="2980"/>
        <v>51.47</v>
      </c>
      <c r="KO112" s="139">
        <f t="shared" si="2981"/>
        <v>0</v>
      </c>
      <c r="KP112" s="111">
        <f t="shared" si="2982"/>
        <v>0</v>
      </c>
      <c r="KQ112" s="111"/>
      <c r="KR112" s="140"/>
      <c r="KS112" s="141" t="e">
        <f t="shared" si="2983"/>
        <v>#DIV/0!</v>
      </c>
      <c r="KT112" s="323">
        <f t="shared" si="2976"/>
        <v>0</v>
      </c>
      <c r="KU112" s="431" t="e">
        <f t="shared" si="2984"/>
        <v>#DIV/0!</v>
      </c>
      <c r="KV112" s="432" t="e">
        <f t="shared" si="2985"/>
        <v>#DIV/0!</v>
      </c>
      <c r="KW112" s="138">
        <f t="shared" si="2986"/>
        <v>0</v>
      </c>
      <c r="KX112" s="433">
        <f t="shared" si="2980"/>
        <v>0</v>
      </c>
      <c r="KY112" s="139">
        <f t="shared" si="2987"/>
        <v>0</v>
      </c>
      <c r="KZ112" s="111">
        <f t="shared" si="2988"/>
        <v>0</v>
      </c>
      <c r="LA112" s="111"/>
      <c r="LB112" s="140"/>
      <c r="LC112" s="141" t="e">
        <f t="shared" si="2989"/>
        <v>#DIV/0!</v>
      </c>
      <c r="LD112" s="322">
        <f t="shared" si="2789"/>
        <v>0</v>
      </c>
      <c r="LE112" s="431">
        <f t="shared" si="2790"/>
        <v>0</v>
      </c>
      <c r="LF112" s="432">
        <f t="shared" si="2791"/>
        <v>0</v>
      </c>
      <c r="LG112" s="138">
        <f t="shared" si="2792"/>
        <v>0</v>
      </c>
      <c r="LH112" s="433">
        <f t="shared" si="2793"/>
        <v>51.37</v>
      </c>
      <c r="LI112" s="139">
        <f t="shared" si="2794"/>
        <v>0</v>
      </c>
      <c r="LJ112" s="111">
        <f t="shared" si="2795"/>
        <v>0</v>
      </c>
      <c r="LK112" s="111"/>
      <c r="LL112" s="140"/>
    </row>
    <row r="113" spans="1:324" ht="18" customHeight="1">
      <c r="A113" s="612"/>
      <c r="B113" s="69" t="s">
        <v>731</v>
      </c>
      <c r="C113" s="12" t="s">
        <v>840</v>
      </c>
      <c r="D113" s="12" t="s">
        <v>422</v>
      </c>
      <c r="E113" s="4" t="s">
        <v>32</v>
      </c>
      <c r="F113" s="323">
        <f t="shared" si="2799"/>
        <v>1</v>
      </c>
      <c r="G113" s="431">
        <f t="shared" si="2796"/>
        <v>1.6100000000000001E-3</v>
      </c>
      <c r="H113" s="432">
        <f t="shared" si="2797"/>
        <v>2.91</v>
      </c>
      <c r="I113" s="138">
        <f t="shared" si="2570"/>
        <v>2.91</v>
      </c>
      <c r="J113" s="433">
        <f t="shared" si="2798"/>
        <v>53.01</v>
      </c>
      <c r="K113" s="139">
        <f t="shared" si="2571"/>
        <v>154.25909999999999</v>
      </c>
      <c r="L113" s="111">
        <f t="shared" si="2572"/>
        <v>154.26</v>
      </c>
      <c r="M113" s="111"/>
      <c r="N113" s="140"/>
      <c r="O113" s="141">
        <f t="shared" si="2573"/>
        <v>1.35676</v>
      </c>
      <c r="P113" s="323">
        <f t="shared" si="2800"/>
        <v>1</v>
      </c>
      <c r="Q113" s="431">
        <f t="shared" si="2801"/>
        <v>9.2000000000000003E-4</v>
      </c>
      <c r="R113" s="432">
        <f t="shared" si="2802"/>
        <v>1.81</v>
      </c>
      <c r="S113" s="138">
        <f t="shared" si="2803"/>
        <v>1.81</v>
      </c>
      <c r="T113" s="433">
        <f t="shared" si="2804"/>
        <v>51.47</v>
      </c>
      <c r="U113" s="139">
        <f t="shared" si="2805"/>
        <v>93.160700000000006</v>
      </c>
      <c r="V113" s="111">
        <f t="shared" si="2806"/>
        <v>93.16</v>
      </c>
      <c r="W113" s="111"/>
      <c r="X113" s="140"/>
      <c r="Y113" s="141">
        <f t="shared" si="2807"/>
        <v>0.81938</v>
      </c>
      <c r="Z113" s="323">
        <f t="shared" si="2800"/>
        <v>1</v>
      </c>
      <c r="AA113" s="431">
        <f t="shared" si="2808"/>
        <v>1.2099999999999999E-3</v>
      </c>
      <c r="AB113" s="432">
        <f t="shared" si="2809"/>
        <v>1.53</v>
      </c>
      <c r="AC113" s="138">
        <f t="shared" si="2810"/>
        <v>1.53</v>
      </c>
      <c r="AD113" s="433">
        <f t="shared" si="2804"/>
        <v>51.47</v>
      </c>
      <c r="AE113" s="139">
        <f t="shared" si="2811"/>
        <v>78.749099999999999</v>
      </c>
      <c r="AF113" s="111">
        <f t="shared" si="2812"/>
        <v>78.75</v>
      </c>
      <c r="AG113" s="111"/>
      <c r="AH113" s="140"/>
      <c r="AI113" s="141">
        <f t="shared" si="2813"/>
        <v>0.69262000000000001</v>
      </c>
      <c r="AJ113" s="323">
        <f t="shared" si="2800"/>
        <v>2</v>
      </c>
      <c r="AK113" s="431">
        <f t="shared" si="2814"/>
        <v>3.1199999999999999E-3</v>
      </c>
      <c r="AL113" s="432">
        <f t="shared" si="2815"/>
        <v>3.81</v>
      </c>
      <c r="AM113" s="138">
        <f t="shared" si="2816"/>
        <v>1.905</v>
      </c>
      <c r="AN113" s="433">
        <f t="shared" si="2804"/>
        <v>51.47</v>
      </c>
      <c r="AO113" s="139">
        <f t="shared" si="2817"/>
        <v>98.050349999999995</v>
      </c>
      <c r="AP113" s="111">
        <f t="shared" si="2818"/>
        <v>196.1</v>
      </c>
      <c r="AQ113" s="111"/>
      <c r="AR113" s="140"/>
      <c r="AS113" s="141">
        <f t="shared" si="2819"/>
        <v>0.86238999999999999</v>
      </c>
      <c r="AT113" s="323">
        <f t="shared" si="2800"/>
        <v>3</v>
      </c>
      <c r="AU113" s="431">
        <f t="shared" si="2820"/>
        <v>3.14E-3</v>
      </c>
      <c r="AV113" s="432">
        <f t="shared" si="2821"/>
        <v>3.47</v>
      </c>
      <c r="AW113" s="138">
        <f t="shared" si="2822"/>
        <v>1.1566666699999999</v>
      </c>
      <c r="AX113" s="433">
        <f t="shared" si="2804"/>
        <v>51.47</v>
      </c>
      <c r="AY113" s="139">
        <f t="shared" si="2823"/>
        <v>59.533630000000002</v>
      </c>
      <c r="AZ113" s="111">
        <f t="shared" si="2824"/>
        <v>178.6</v>
      </c>
      <c r="BA113" s="111"/>
      <c r="BB113" s="140"/>
      <c r="BC113" s="141">
        <f t="shared" si="2825"/>
        <v>0.52361999999999997</v>
      </c>
      <c r="BD113" s="323">
        <f t="shared" si="2800"/>
        <v>1</v>
      </c>
      <c r="BE113" s="431">
        <f t="shared" si="2826"/>
        <v>1.4E-3</v>
      </c>
      <c r="BF113" s="432">
        <f t="shared" si="2827"/>
        <v>1.61</v>
      </c>
      <c r="BG113" s="138">
        <f t="shared" si="2828"/>
        <v>1.61</v>
      </c>
      <c r="BH113" s="433">
        <f t="shared" si="2804"/>
        <v>51.47</v>
      </c>
      <c r="BI113" s="139">
        <f t="shared" si="2829"/>
        <v>82.866699999999994</v>
      </c>
      <c r="BJ113" s="111">
        <f t="shared" si="2830"/>
        <v>82.87</v>
      </c>
      <c r="BK113" s="111"/>
      <c r="BL113" s="140"/>
      <c r="BM113" s="141">
        <f t="shared" si="2831"/>
        <v>0.72884000000000004</v>
      </c>
      <c r="BN113" s="323">
        <f t="shared" si="2800"/>
        <v>3</v>
      </c>
      <c r="BO113" s="431">
        <f t="shared" si="2832"/>
        <v>4.3699999999999998E-3</v>
      </c>
      <c r="BP113" s="432">
        <f t="shared" si="2833"/>
        <v>6.26</v>
      </c>
      <c r="BQ113" s="138">
        <f t="shared" si="2834"/>
        <v>2.0866666700000001</v>
      </c>
      <c r="BR113" s="433">
        <f t="shared" si="2804"/>
        <v>51.47</v>
      </c>
      <c r="BS113" s="139">
        <f t="shared" si="2835"/>
        <v>107.40073</v>
      </c>
      <c r="BT113" s="111">
        <f t="shared" si="2836"/>
        <v>322.2</v>
      </c>
      <c r="BU113" s="111"/>
      <c r="BV113" s="140"/>
      <c r="BW113" s="141">
        <f t="shared" si="2837"/>
        <v>0.94462999999999997</v>
      </c>
      <c r="BX113" s="323">
        <f t="shared" si="2800"/>
        <v>0</v>
      </c>
      <c r="BY113" s="431">
        <f t="shared" si="2838"/>
        <v>0</v>
      </c>
      <c r="BZ113" s="432">
        <f t="shared" si="2839"/>
        <v>0</v>
      </c>
      <c r="CA113" s="138">
        <f t="shared" si="2840"/>
        <v>0</v>
      </c>
      <c r="CB113" s="433">
        <f t="shared" si="2804"/>
        <v>51.47</v>
      </c>
      <c r="CC113" s="139">
        <f t="shared" si="2841"/>
        <v>0</v>
      </c>
      <c r="CD113" s="111">
        <f t="shared" si="2842"/>
        <v>0</v>
      </c>
      <c r="CE113" s="111"/>
      <c r="CF113" s="140"/>
      <c r="CG113" s="141">
        <f t="shared" si="2843"/>
        <v>0</v>
      </c>
      <c r="CH113" s="323">
        <f t="shared" si="2844"/>
        <v>1</v>
      </c>
      <c r="CI113" s="431">
        <f t="shared" si="2845"/>
        <v>1E-3</v>
      </c>
      <c r="CJ113" s="432">
        <f t="shared" si="2846"/>
        <v>4.0599999999999996</v>
      </c>
      <c r="CK113" s="138">
        <f t="shared" si="2847"/>
        <v>4.0599999999999996</v>
      </c>
      <c r="CL113" s="433">
        <f t="shared" si="2848"/>
        <v>51.47</v>
      </c>
      <c r="CM113" s="139">
        <f t="shared" si="2849"/>
        <v>208.9682</v>
      </c>
      <c r="CN113" s="111">
        <f t="shared" si="2850"/>
        <v>208.97</v>
      </c>
      <c r="CO113" s="111"/>
      <c r="CP113" s="140"/>
      <c r="CQ113" s="141">
        <f t="shared" si="2851"/>
        <v>1.83795</v>
      </c>
      <c r="CR113" s="323">
        <f t="shared" si="2844"/>
        <v>3</v>
      </c>
      <c r="CS113" s="431">
        <f t="shared" si="2852"/>
        <v>3.7200000000000002E-3</v>
      </c>
      <c r="CT113" s="432">
        <f t="shared" si="2853"/>
        <v>7.03</v>
      </c>
      <c r="CU113" s="138">
        <f t="shared" si="2854"/>
        <v>2.3433333300000001</v>
      </c>
      <c r="CV113" s="433">
        <f t="shared" si="2848"/>
        <v>51.47</v>
      </c>
      <c r="CW113" s="139">
        <f t="shared" si="2855"/>
        <v>120.61136999999999</v>
      </c>
      <c r="CX113" s="111">
        <f t="shared" si="2856"/>
        <v>361.83</v>
      </c>
      <c r="CY113" s="111"/>
      <c r="CZ113" s="140"/>
      <c r="DA113" s="141">
        <f t="shared" si="2857"/>
        <v>1.0608200000000001</v>
      </c>
      <c r="DB113" s="323">
        <f t="shared" si="2844"/>
        <v>1</v>
      </c>
      <c r="DC113" s="431">
        <f t="shared" si="2858"/>
        <v>1.17E-3</v>
      </c>
      <c r="DD113" s="432">
        <f t="shared" si="2859"/>
        <v>1.04</v>
      </c>
      <c r="DE113" s="138">
        <f t="shared" si="2860"/>
        <v>1.04</v>
      </c>
      <c r="DF113" s="433">
        <f t="shared" si="2848"/>
        <v>51.47</v>
      </c>
      <c r="DG113" s="139">
        <f t="shared" si="2861"/>
        <v>53.528799999999997</v>
      </c>
      <c r="DH113" s="111">
        <f t="shared" si="2862"/>
        <v>53.53</v>
      </c>
      <c r="DI113" s="111"/>
      <c r="DJ113" s="140"/>
      <c r="DK113" s="141">
        <f t="shared" si="2863"/>
        <v>0.4708</v>
      </c>
      <c r="DL113" s="323">
        <f t="shared" si="2844"/>
        <v>1</v>
      </c>
      <c r="DM113" s="431">
        <f t="shared" si="2864"/>
        <v>2.66E-3</v>
      </c>
      <c r="DN113" s="432">
        <f t="shared" si="2865"/>
        <v>3.46</v>
      </c>
      <c r="DO113" s="138">
        <f t="shared" si="2866"/>
        <v>3.46</v>
      </c>
      <c r="DP113" s="433">
        <f t="shared" si="2848"/>
        <v>51.47</v>
      </c>
      <c r="DQ113" s="139">
        <f t="shared" si="2867"/>
        <v>178.08619999999999</v>
      </c>
      <c r="DR113" s="111">
        <f t="shared" si="2868"/>
        <v>178.09</v>
      </c>
      <c r="DS113" s="111"/>
      <c r="DT113" s="140"/>
      <c r="DU113" s="141">
        <f t="shared" si="2869"/>
        <v>1.56633</v>
      </c>
      <c r="DV113" s="323">
        <f t="shared" si="2844"/>
        <v>6</v>
      </c>
      <c r="DW113" s="431">
        <f t="shared" si="2870"/>
        <v>7.8100000000000001E-3</v>
      </c>
      <c r="DX113" s="432">
        <f t="shared" si="2871"/>
        <v>7.63</v>
      </c>
      <c r="DY113" s="138">
        <f t="shared" si="2872"/>
        <v>1.2716666700000001</v>
      </c>
      <c r="DZ113" s="433">
        <f t="shared" si="2848"/>
        <v>51.47</v>
      </c>
      <c r="EA113" s="139">
        <f t="shared" si="2873"/>
        <v>65.452680000000001</v>
      </c>
      <c r="EB113" s="111">
        <f t="shared" si="2874"/>
        <v>392.72</v>
      </c>
      <c r="EC113" s="111"/>
      <c r="ED113" s="140"/>
      <c r="EE113" s="141">
        <f t="shared" si="2875"/>
        <v>0.57567999999999997</v>
      </c>
      <c r="EF113" s="323">
        <f t="shared" si="2844"/>
        <v>3</v>
      </c>
      <c r="EG113" s="431">
        <f t="shared" si="2876"/>
        <v>3.3500000000000001E-3</v>
      </c>
      <c r="EH113" s="432">
        <f t="shared" si="2877"/>
        <v>3.35</v>
      </c>
      <c r="EI113" s="138">
        <f t="shared" si="2878"/>
        <v>1.1166666700000001</v>
      </c>
      <c r="EJ113" s="433">
        <f t="shared" si="2848"/>
        <v>51.47</v>
      </c>
      <c r="EK113" s="139">
        <f t="shared" si="2879"/>
        <v>57.474829999999997</v>
      </c>
      <c r="EL113" s="111">
        <f t="shared" si="2880"/>
        <v>172.42</v>
      </c>
      <c r="EM113" s="111"/>
      <c r="EN113" s="140"/>
      <c r="EO113" s="141">
        <f t="shared" si="2881"/>
        <v>0.50551000000000001</v>
      </c>
      <c r="EP113" s="323">
        <f t="shared" si="2844"/>
        <v>4</v>
      </c>
      <c r="EQ113" s="431">
        <f t="shared" si="2882"/>
        <v>4.7999999999999996E-3</v>
      </c>
      <c r="ER113" s="432">
        <f t="shared" si="2883"/>
        <v>7.58</v>
      </c>
      <c r="ES113" s="138">
        <f t="shared" si="2884"/>
        <v>1.895</v>
      </c>
      <c r="ET113" s="433">
        <f t="shared" si="2848"/>
        <v>51.47</v>
      </c>
      <c r="EU113" s="139">
        <f t="shared" si="2885"/>
        <v>97.535650000000004</v>
      </c>
      <c r="EV113" s="111">
        <f t="shared" si="2886"/>
        <v>390.14</v>
      </c>
      <c r="EW113" s="111"/>
      <c r="EX113" s="140"/>
      <c r="EY113" s="141">
        <f t="shared" si="2887"/>
        <v>0.85785999999999996</v>
      </c>
      <c r="EZ113" s="323">
        <f t="shared" si="2888"/>
        <v>3</v>
      </c>
      <c r="FA113" s="431">
        <f t="shared" si="2889"/>
        <v>3.5599999999999998E-3</v>
      </c>
      <c r="FB113" s="432">
        <f t="shared" si="2890"/>
        <v>6.04</v>
      </c>
      <c r="FC113" s="138">
        <f t="shared" si="2891"/>
        <v>2.01333333</v>
      </c>
      <c r="FD113" s="433">
        <f t="shared" si="2892"/>
        <v>46.36</v>
      </c>
      <c r="FE113" s="139">
        <f t="shared" si="2893"/>
        <v>93.338130000000007</v>
      </c>
      <c r="FF113" s="111">
        <f t="shared" si="2894"/>
        <v>280.01</v>
      </c>
      <c r="FG113" s="111"/>
      <c r="FH113" s="140"/>
      <c r="FI113" s="141">
        <f t="shared" si="2895"/>
        <v>0.82094</v>
      </c>
      <c r="FJ113" s="323">
        <f t="shared" si="2888"/>
        <v>2</v>
      </c>
      <c r="FK113" s="431">
        <f t="shared" si="2896"/>
        <v>1.97E-3</v>
      </c>
      <c r="FL113" s="432">
        <f t="shared" si="2897"/>
        <v>4.9000000000000004</v>
      </c>
      <c r="FM113" s="138">
        <f t="shared" si="2898"/>
        <v>2.4500000000000002</v>
      </c>
      <c r="FN113" s="433">
        <f t="shared" si="2892"/>
        <v>51.47</v>
      </c>
      <c r="FO113" s="139">
        <f t="shared" si="2899"/>
        <v>126.1015</v>
      </c>
      <c r="FP113" s="111">
        <f t="shared" si="2900"/>
        <v>252.2</v>
      </c>
      <c r="FQ113" s="111"/>
      <c r="FR113" s="140"/>
      <c r="FS113" s="141">
        <f t="shared" si="2901"/>
        <v>1.10911</v>
      </c>
      <c r="FT113" s="323">
        <f t="shared" si="2888"/>
        <v>1</v>
      </c>
      <c r="FU113" s="431">
        <f t="shared" si="2902"/>
        <v>1.39E-3</v>
      </c>
      <c r="FV113" s="432">
        <f t="shared" si="2903"/>
        <v>3.06</v>
      </c>
      <c r="FW113" s="138">
        <f t="shared" si="2904"/>
        <v>3.06</v>
      </c>
      <c r="FX113" s="433">
        <f t="shared" si="2892"/>
        <v>51.47</v>
      </c>
      <c r="FY113" s="139">
        <f t="shared" si="2905"/>
        <v>157.4982</v>
      </c>
      <c r="FZ113" s="111">
        <f t="shared" si="2906"/>
        <v>157.5</v>
      </c>
      <c r="GA113" s="111"/>
      <c r="GB113" s="140"/>
      <c r="GC113" s="141">
        <f t="shared" si="2907"/>
        <v>1.3852500000000001</v>
      </c>
      <c r="GD113" s="323">
        <f t="shared" si="2888"/>
        <v>1</v>
      </c>
      <c r="GE113" s="431">
        <f t="shared" si="2908"/>
        <v>2.0400000000000001E-3</v>
      </c>
      <c r="GF113" s="432">
        <f t="shared" si="2909"/>
        <v>1.29</v>
      </c>
      <c r="GG113" s="138">
        <f t="shared" si="2910"/>
        <v>1.29</v>
      </c>
      <c r="GH113" s="433">
        <f t="shared" si="2892"/>
        <v>51.47</v>
      </c>
      <c r="GI113" s="139">
        <f t="shared" si="2911"/>
        <v>66.396299999999997</v>
      </c>
      <c r="GJ113" s="111">
        <f t="shared" si="2912"/>
        <v>66.400000000000006</v>
      </c>
      <c r="GK113" s="111"/>
      <c r="GL113" s="140"/>
      <c r="GM113" s="141">
        <f t="shared" si="2913"/>
        <v>0.58398000000000005</v>
      </c>
      <c r="GN113" s="323">
        <f t="shared" si="2888"/>
        <v>0</v>
      </c>
      <c r="GO113" s="431">
        <f t="shared" si="2914"/>
        <v>0</v>
      </c>
      <c r="GP113" s="432">
        <f t="shared" si="2915"/>
        <v>0</v>
      </c>
      <c r="GQ113" s="138">
        <f t="shared" si="2916"/>
        <v>0</v>
      </c>
      <c r="GR113" s="433">
        <f t="shared" si="2892"/>
        <v>51.47</v>
      </c>
      <c r="GS113" s="139">
        <f t="shared" si="2917"/>
        <v>0</v>
      </c>
      <c r="GT113" s="111">
        <f t="shared" si="2918"/>
        <v>0</v>
      </c>
      <c r="GU113" s="111"/>
      <c r="GV113" s="140"/>
      <c r="GW113" s="141">
        <f t="shared" si="2919"/>
        <v>0</v>
      </c>
      <c r="GX113" s="323">
        <f t="shared" si="2888"/>
        <v>3</v>
      </c>
      <c r="GY113" s="431">
        <f t="shared" si="2920"/>
        <v>1.97E-3</v>
      </c>
      <c r="GZ113" s="432">
        <f t="shared" si="2921"/>
        <v>8.99</v>
      </c>
      <c r="HA113" s="138">
        <f t="shared" si="2922"/>
        <v>2.9966666700000002</v>
      </c>
      <c r="HB113" s="433">
        <f t="shared" si="2892"/>
        <v>51.47</v>
      </c>
      <c r="HC113" s="139">
        <f t="shared" si="2923"/>
        <v>154.23842999999999</v>
      </c>
      <c r="HD113" s="111">
        <f t="shared" si="2924"/>
        <v>462.72</v>
      </c>
      <c r="HE113" s="111"/>
      <c r="HF113" s="140"/>
      <c r="HG113" s="141">
        <f t="shared" si="2925"/>
        <v>1.3565799999999999</v>
      </c>
      <c r="HH113" s="323">
        <f t="shared" si="2888"/>
        <v>4</v>
      </c>
      <c r="HI113" s="431">
        <f t="shared" si="2926"/>
        <v>3.62E-3</v>
      </c>
      <c r="HJ113" s="432">
        <f t="shared" si="2927"/>
        <v>9.85</v>
      </c>
      <c r="HK113" s="138">
        <f t="shared" si="2928"/>
        <v>2.4624999999999999</v>
      </c>
      <c r="HL113" s="433">
        <f t="shared" si="2892"/>
        <v>51.47</v>
      </c>
      <c r="HM113" s="139">
        <f t="shared" si="2929"/>
        <v>126.74487999999999</v>
      </c>
      <c r="HN113" s="111">
        <f t="shared" si="2930"/>
        <v>506.98</v>
      </c>
      <c r="HO113" s="111"/>
      <c r="HP113" s="140"/>
      <c r="HQ113" s="141">
        <f t="shared" si="2931"/>
        <v>1.11476</v>
      </c>
      <c r="HR113" s="323">
        <f t="shared" si="2932"/>
        <v>3</v>
      </c>
      <c r="HS113" s="431">
        <f t="shared" si="2933"/>
        <v>4.2500000000000003E-3</v>
      </c>
      <c r="HT113" s="432">
        <f t="shared" si="2934"/>
        <v>4.2</v>
      </c>
      <c r="HU113" s="138">
        <f t="shared" si="2935"/>
        <v>1.4</v>
      </c>
      <c r="HV113" s="433">
        <f t="shared" si="2936"/>
        <v>51.47</v>
      </c>
      <c r="HW113" s="139">
        <f t="shared" si="2937"/>
        <v>72.058000000000007</v>
      </c>
      <c r="HX113" s="111">
        <f t="shared" si="2938"/>
        <v>216.17</v>
      </c>
      <c r="HY113" s="111"/>
      <c r="HZ113" s="140"/>
      <c r="IA113" s="141">
        <f t="shared" si="2939"/>
        <v>0.63376999999999994</v>
      </c>
      <c r="IB113" s="323">
        <f t="shared" si="2932"/>
        <v>6</v>
      </c>
      <c r="IC113" s="431">
        <f t="shared" si="2940"/>
        <v>1.333E-2</v>
      </c>
      <c r="ID113" s="432">
        <f t="shared" si="2941"/>
        <v>7.09</v>
      </c>
      <c r="IE113" s="138">
        <f t="shared" si="2942"/>
        <v>1.18166667</v>
      </c>
      <c r="IF113" s="433">
        <f t="shared" si="2936"/>
        <v>51.47</v>
      </c>
      <c r="IG113" s="139">
        <f t="shared" si="2943"/>
        <v>60.82038</v>
      </c>
      <c r="IH113" s="111">
        <f t="shared" si="2944"/>
        <v>364.92</v>
      </c>
      <c r="II113" s="111"/>
      <c r="IJ113" s="140"/>
      <c r="IK113" s="141">
        <f t="shared" si="2945"/>
        <v>0.53493999999999997</v>
      </c>
      <c r="IL113" s="323">
        <f t="shared" si="2932"/>
        <v>4</v>
      </c>
      <c r="IM113" s="431">
        <f t="shared" si="2946"/>
        <v>3.3500000000000001E-3</v>
      </c>
      <c r="IN113" s="432">
        <f t="shared" si="2947"/>
        <v>7.46</v>
      </c>
      <c r="IO113" s="138">
        <f t="shared" si="2948"/>
        <v>1.865</v>
      </c>
      <c r="IP113" s="433">
        <f t="shared" si="2936"/>
        <v>51.47</v>
      </c>
      <c r="IQ113" s="139">
        <f t="shared" si="2949"/>
        <v>95.991550000000004</v>
      </c>
      <c r="IR113" s="111">
        <f t="shared" si="2950"/>
        <v>383.97</v>
      </c>
      <c r="IS113" s="111"/>
      <c r="IT113" s="140"/>
      <c r="IU113" s="141">
        <f t="shared" si="2951"/>
        <v>0.84428000000000003</v>
      </c>
      <c r="IV113" s="323">
        <f t="shared" si="2932"/>
        <v>4</v>
      </c>
      <c r="IW113" s="431">
        <f t="shared" si="2952"/>
        <v>5.9500000000000004E-3</v>
      </c>
      <c r="IX113" s="432">
        <f t="shared" si="2953"/>
        <v>19.28</v>
      </c>
      <c r="IY113" s="138">
        <f t="shared" si="2954"/>
        <v>4.82</v>
      </c>
      <c r="IZ113" s="433">
        <f t="shared" si="2936"/>
        <v>51.47</v>
      </c>
      <c r="JA113" s="139">
        <f t="shared" si="2955"/>
        <v>248.08539999999999</v>
      </c>
      <c r="JB113" s="111">
        <f t="shared" si="2956"/>
        <v>992.34</v>
      </c>
      <c r="JC113" s="111"/>
      <c r="JD113" s="140"/>
      <c r="JE113" s="141">
        <f t="shared" si="2957"/>
        <v>2.1819999999999999</v>
      </c>
      <c r="JF113" s="323">
        <f t="shared" si="2932"/>
        <v>3</v>
      </c>
      <c r="JG113" s="431">
        <f t="shared" si="2958"/>
        <v>2.15E-3</v>
      </c>
      <c r="JH113" s="432">
        <f t="shared" si="2959"/>
        <v>7.05</v>
      </c>
      <c r="JI113" s="138">
        <f t="shared" si="2960"/>
        <v>2.35</v>
      </c>
      <c r="JJ113" s="433">
        <f t="shared" si="2936"/>
        <v>51.47</v>
      </c>
      <c r="JK113" s="139">
        <f t="shared" si="2961"/>
        <v>120.9545</v>
      </c>
      <c r="JL113" s="111">
        <f t="shared" si="2962"/>
        <v>362.86</v>
      </c>
      <c r="JM113" s="111"/>
      <c r="JN113" s="140"/>
      <c r="JO113" s="141">
        <f t="shared" si="2963"/>
        <v>1.0638399999999999</v>
      </c>
      <c r="JP113" s="323">
        <f t="shared" si="2932"/>
        <v>3</v>
      </c>
      <c r="JQ113" s="431">
        <f t="shared" si="2964"/>
        <v>2.3800000000000002E-3</v>
      </c>
      <c r="JR113" s="432">
        <f t="shared" si="2965"/>
        <v>5.95</v>
      </c>
      <c r="JS113" s="138">
        <f t="shared" si="2966"/>
        <v>1.98333333</v>
      </c>
      <c r="JT113" s="433">
        <f t="shared" si="2936"/>
        <v>51.47</v>
      </c>
      <c r="JU113" s="139">
        <f t="shared" si="2967"/>
        <v>102.08217</v>
      </c>
      <c r="JV113" s="111">
        <f t="shared" si="2968"/>
        <v>306.25</v>
      </c>
      <c r="JW113" s="111"/>
      <c r="JX113" s="140"/>
      <c r="JY113" s="141">
        <f t="shared" si="2969"/>
        <v>0.89785000000000004</v>
      </c>
      <c r="JZ113" s="323">
        <f t="shared" si="2932"/>
        <v>0</v>
      </c>
      <c r="KA113" s="431">
        <f t="shared" si="2970"/>
        <v>0</v>
      </c>
      <c r="KB113" s="432">
        <f t="shared" si="2971"/>
        <v>0</v>
      </c>
      <c r="KC113" s="138">
        <f t="shared" si="2972"/>
        <v>0</v>
      </c>
      <c r="KD113" s="433">
        <f t="shared" si="2936"/>
        <v>51.47</v>
      </c>
      <c r="KE113" s="139">
        <f t="shared" si="2973"/>
        <v>0</v>
      </c>
      <c r="KF113" s="111">
        <f t="shared" si="2974"/>
        <v>0</v>
      </c>
      <c r="KG113" s="111"/>
      <c r="KH113" s="140"/>
      <c r="KI113" s="141">
        <f t="shared" si="2975"/>
        <v>0</v>
      </c>
      <c r="KJ113" s="323">
        <f t="shared" si="2976"/>
        <v>5</v>
      </c>
      <c r="KK113" s="431">
        <f t="shared" si="2977"/>
        <v>3.9300000000000003E-3</v>
      </c>
      <c r="KL113" s="432">
        <f t="shared" si="2978"/>
        <v>10.220000000000001</v>
      </c>
      <c r="KM113" s="138">
        <f t="shared" si="2979"/>
        <v>2.044</v>
      </c>
      <c r="KN113" s="433">
        <f t="shared" si="2980"/>
        <v>51.47</v>
      </c>
      <c r="KO113" s="139">
        <f t="shared" si="2981"/>
        <v>105.20468</v>
      </c>
      <c r="KP113" s="111">
        <f t="shared" si="2982"/>
        <v>526.02</v>
      </c>
      <c r="KQ113" s="111"/>
      <c r="KR113" s="140"/>
      <c r="KS113" s="141">
        <f t="shared" si="2983"/>
        <v>0.92530999999999997</v>
      </c>
      <c r="KT113" s="323">
        <f t="shared" si="2976"/>
        <v>0</v>
      </c>
      <c r="KU113" s="431" t="e">
        <f t="shared" si="2984"/>
        <v>#DIV/0!</v>
      </c>
      <c r="KV113" s="432" t="e">
        <f t="shared" si="2985"/>
        <v>#DIV/0!</v>
      </c>
      <c r="KW113" s="138">
        <f t="shared" si="2986"/>
        <v>0</v>
      </c>
      <c r="KX113" s="433">
        <f t="shared" si="2980"/>
        <v>0</v>
      </c>
      <c r="KY113" s="139">
        <f t="shared" si="2987"/>
        <v>0</v>
      </c>
      <c r="KZ113" s="111">
        <f t="shared" si="2988"/>
        <v>0</v>
      </c>
      <c r="LA113" s="111"/>
      <c r="LB113" s="140"/>
      <c r="LC113" s="141">
        <f t="shared" si="2989"/>
        <v>0</v>
      </c>
      <c r="LD113" s="322">
        <f t="shared" si="2789"/>
        <v>73</v>
      </c>
      <c r="LE113" s="431">
        <f t="shared" si="2790"/>
        <v>2.7499999999999998E-3</v>
      </c>
      <c r="LF113" s="432">
        <f t="shared" si="2791"/>
        <v>161.57</v>
      </c>
      <c r="LG113" s="138">
        <f t="shared" si="2792"/>
        <v>2.2132876700000002</v>
      </c>
      <c r="LH113" s="433">
        <f t="shared" si="2793"/>
        <v>51.37</v>
      </c>
      <c r="LI113" s="139">
        <f t="shared" si="2794"/>
        <v>113.69659</v>
      </c>
      <c r="LJ113" s="111">
        <f t="shared" si="2795"/>
        <v>8299.85</v>
      </c>
      <c r="LK113" s="111"/>
      <c r="LL113" s="140"/>
    </row>
    <row r="114" spans="1:324" ht="18" customHeight="1">
      <c r="A114" s="612"/>
      <c r="B114" s="69" t="s">
        <v>732</v>
      </c>
      <c r="C114" s="12" t="s">
        <v>840</v>
      </c>
      <c r="D114" s="12" t="s">
        <v>422</v>
      </c>
      <c r="E114" s="4" t="s">
        <v>32</v>
      </c>
      <c r="F114" s="323">
        <f t="shared" si="2799"/>
        <v>0</v>
      </c>
      <c r="G114" s="431">
        <f t="shared" si="2796"/>
        <v>0</v>
      </c>
      <c r="H114" s="432">
        <f t="shared" si="2797"/>
        <v>0</v>
      </c>
      <c r="I114" s="138">
        <f t="shared" si="2570"/>
        <v>0</v>
      </c>
      <c r="J114" s="433">
        <f t="shared" si="2798"/>
        <v>53.01</v>
      </c>
      <c r="K114" s="139">
        <f t="shared" si="2571"/>
        <v>0</v>
      </c>
      <c r="L114" s="111">
        <f t="shared" si="2572"/>
        <v>0</v>
      </c>
      <c r="M114" s="111"/>
      <c r="N114" s="140"/>
      <c r="O114" s="141">
        <f t="shared" si="2573"/>
        <v>0</v>
      </c>
      <c r="P114" s="323">
        <f t="shared" si="2800"/>
        <v>0</v>
      </c>
      <c r="Q114" s="431">
        <f t="shared" si="2801"/>
        <v>0</v>
      </c>
      <c r="R114" s="432">
        <f t="shared" si="2802"/>
        <v>0</v>
      </c>
      <c r="S114" s="138">
        <f t="shared" si="2803"/>
        <v>0</v>
      </c>
      <c r="T114" s="433">
        <f t="shared" si="2804"/>
        <v>51.47</v>
      </c>
      <c r="U114" s="139">
        <f t="shared" si="2805"/>
        <v>0</v>
      </c>
      <c r="V114" s="111">
        <f t="shared" si="2806"/>
        <v>0</v>
      </c>
      <c r="W114" s="111"/>
      <c r="X114" s="140"/>
      <c r="Y114" s="141">
        <f t="shared" si="2807"/>
        <v>0</v>
      </c>
      <c r="Z114" s="323">
        <f t="shared" si="2800"/>
        <v>0</v>
      </c>
      <c r="AA114" s="431">
        <f t="shared" si="2808"/>
        <v>0</v>
      </c>
      <c r="AB114" s="432">
        <f t="shared" si="2809"/>
        <v>0</v>
      </c>
      <c r="AC114" s="138">
        <f t="shared" si="2810"/>
        <v>0</v>
      </c>
      <c r="AD114" s="433">
        <f t="shared" si="2804"/>
        <v>51.47</v>
      </c>
      <c r="AE114" s="139">
        <f t="shared" si="2811"/>
        <v>0</v>
      </c>
      <c r="AF114" s="111">
        <f t="shared" si="2812"/>
        <v>0</v>
      </c>
      <c r="AG114" s="111"/>
      <c r="AH114" s="140"/>
      <c r="AI114" s="141">
        <f t="shared" si="2813"/>
        <v>0</v>
      </c>
      <c r="AJ114" s="323">
        <f t="shared" si="2800"/>
        <v>0</v>
      </c>
      <c r="AK114" s="431">
        <f t="shared" si="2814"/>
        <v>0</v>
      </c>
      <c r="AL114" s="432">
        <f t="shared" si="2815"/>
        <v>0</v>
      </c>
      <c r="AM114" s="138">
        <f t="shared" si="2816"/>
        <v>0</v>
      </c>
      <c r="AN114" s="433">
        <f t="shared" si="2804"/>
        <v>51.47</v>
      </c>
      <c r="AO114" s="139">
        <f t="shared" si="2817"/>
        <v>0</v>
      </c>
      <c r="AP114" s="111">
        <f t="shared" si="2818"/>
        <v>0</v>
      </c>
      <c r="AQ114" s="111"/>
      <c r="AR114" s="140"/>
      <c r="AS114" s="141">
        <f t="shared" si="2819"/>
        <v>0</v>
      </c>
      <c r="AT114" s="323">
        <f t="shared" si="2800"/>
        <v>0</v>
      </c>
      <c r="AU114" s="431">
        <f t="shared" si="2820"/>
        <v>0</v>
      </c>
      <c r="AV114" s="432">
        <f t="shared" si="2821"/>
        <v>0</v>
      </c>
      <c r="AW114" s="138">
        <f t="shared" si="2822"/>
        <v>0</v>
      </c>
      <c r="AX114" s="433">
        <f t="shared" si="2804"/>
        <v>51.47</v>
      </c>
      <c r="AY114" s="139">
        <f t="shared" si="2823"/>
        <v>0</v>
      </c>
      <c r="AZ114" s="111">
        <f t="shared" si="2824"/>
        <v>0</v>
      </c>
      <c r="BA114" s="111"/>
      <c r="BB114" s="140"/>
      <c r="BC114" s="141">
        <f t="shared" si="2825"/>
        <v>0</v>
      </c>
      <c r="BD114" s="323">
        <f t="shared" si="2800"/>
        <v>0</v>
      </c>
      <c r="BE114" s="431">
        <f t="shared" si="2826"/>
        <v>0</v>
      </c>
      <c r="BF114" s="432">
        <f t="shared" si="2827"/>
        <v>0</v>
      </c>
      <c r="BG114" s="138">
        <f t="shared" si="2828"/>
        <v>0</v>
      </c>
      <c r="BH114" s="433">
        <f t="shared" si="2804"/>
        <v>51.47</v>
      </c>
      <c r="BI114" s="139">
        <f t="shared" si="2829"/>
        <v>0</v>
      </c>
      <c r="BJ114" s="111">
        <f t="shared" si="2830"/>
        <v>0</v>
      </c>
      <c r="BK114" s="111"/>
      <c r="BL114" s="140"/>
      <c r="BM114" s="141">
        <f t="shared" si="2831"/>
        <v>0</v>
      </c>
      <c r="BN114" s="323">
        <f t="shared" si="2800"/>
        <v>0</v>
      </c>
      <c r="BO114" s="431">
        <f t="shared" si="2832"/>
        <v>0</v>
      </c>
      <c r="BP114" s="432">
        <f t="shared" si="2833"/>
        <v>0</v>
      </c>
      <c r="BQ114" s="138">
        <f t="shared" si="2834"/>
        <v>0</v>
      </c>
      <c r="BR114" s="433">
        <f t="shared" si="2804"/>
        <v>51.47</v>
      </c>
      <c r="BS114" s="139">
        <f t="shared" si="2835"/>
        <v>0</v>
      </c>
      <c r="BT114" s="111">
        <f t="shared" si="2836"/>
        <v>0</v>
      </c>
      <c r="BU114" s="111"/>
      <c r="BV114" s="140"/>
      <c r="BW114" s="141">
        <f t="shared" si="2837"/>
        <v>0</v>
      </c>
      <c r="BX114" s="323">
        <f t="shared" si="2800"/>
        <v>2</v>
      </c>
      <c r="BY114" s="431">
        <f t="shared" si="2838"/>
        <v>2.3800000000000002E-3</v>
      </c>
      <c r="BZ114" s="432">
        <f t="shared" si="2839"/>
        <v>3.03</v>
      </c>
      <c r="CA114" s="138">
        <f t="shared" si="2840"/>
        <v>1.5149999999999999</v>
      </c>
      <c r="CB114" s="433">
        <f t="shared" si="2804"/>
        <v>51.47</v>
      </c>
      <c r="CC114" s="139">
        <f t="shared" si="2841"/>
        <v>77.977050000000006</v>
      </c>
      <c r="CD114" s="111">
        <f t="shared" si="2842"/>
        <v>155.94999999999999</v>
      </c>
      <c r="CE114" s="111"/>
      <c r="CF114" s="140"/>
      <c r="CG114" s="141">
        <f t="shared" si="2843"/>
        <v>0.68296000000000001</v>
      </c>
      <c r="CH114" s="323">
        <f t="shared" si="2844"/>
        <v>0</v>
      </c>
      <c r="CI114" s="431">
        <f t="shared" si="2845"/>
        <v>0</v>
      </c>
      <c r="CJ114" s="432">
        <f t="shared" si="2846"/>
        <v>0</v>
      </c>
      <c r="CK114" s="138">
        <f t="shared" si="2847"/>
        <v>0</v>
      </c>
      <c r="CL114" s="433">
        <f t="shared" si="2848"/>
        <v>51.47</v>
      </c>
      <c r="CM114" s="139">
        <f t="shared" si="2849"/>
        <v>0</v>
      </c>
      <c r="CN114" s="111">
        <f t="shared" si="2850"/>
        <v>0</v>
      </c>
      <c r="CO114" s="111"/>
      <c r="CP114" s="140"/>
      <c r="CQ114" s="141">
        <f t="shared" si="2851"/>
        <v>0</v>
      </c>
      <c r="CR114" s="323">
        <f t="shared" si="2844"/>
        <v>4</v>
      </c>
      <c r="CS114" s="431">
        <f t="shared" si="2852"/>
        <v>4.96E-3</v>
      </c>
      <c r="CT114" s="432">
        <f t="shared" si="2853"/>
        <v>9.3699999999999992</v>
      </c>
      <c r="CU114" s="138">
        <f t="shared" si="2854"/>
        <v>2.3424999999999998</v>
      </c>
      <c r="CV114" s="433">
        <f t="shared" si="2848"/>
        <v>51.47</v>
      </c>
      <c r="CW114" s="139">
        <f t="shared" si="2855"/>
        <v>120.56847999999999</v>
      </c>
      <c r="CX114" s="111">
        <f t="shared" si="2856"/>
        <v>482.27</v>
      </c>
      <c r="CY114" s="111"/>
      <c r="CZ114" s="140"/>
      <c r="DA114" s="141">
        <f t="shared" si="2857"/>
        <v>1.05599</v>
      </c>
      <c r="DB114" s="323">
        <f t="shared" si="2844"/>
        <v>0</v>
      </c>
      <c r="DC114" s="431">
        <f t="shared" si="2858"/>
        <v>0</v>
      </c>
      <c r="DD114" s="432">
        <f t="shared" si="2859"/>
        <v>0</v>
      </c>
      <c r="DE114" s="138">
        <f t="shared" si="2860"/>
        <v>0</v>
      </c>
      <c r="DF114" s="433">
        <f t="shared" si="2848"/>
        <v>51.47</v>
      </c>
      <c r="DG114" s="139">
        <f t="shared" si="2861"/>
        <v>0</v>
      </c>
      <c r="DH114" s="111">
        <f t="shared" si="2862"/>
        <v>0</v>
      </c>
      <c r="DI114" s="111"/>
      <c r="DJ114" s="140"/>
      <c r="DK114" s="141">
        <f t="shared" si="2863"/>
        <v>0</v>
      </c>
      <c r="DL114" s="323">
        <f t="shared" si="2844"/>
        <v>0</v>
      </c>
      <c r="DM114" s="431">
        <f t="shared" si="2864"/>
        <v>0</v>
      </c>
      <c r="DN114" s="432">
        <f t="shared" si="2865"/>
        <v>0</v>
      </c>
      <c r="DO114" s="138">
        <f t="shared" si="2866"/>
        <v>0</v>
      </c>
      <c r="DP114" s="433">
        <f t="shared" si="2848"/>
        <v>51.47</v>
      </c>
      <c r="DQ114" s="139">
        <f t="shared" si="2867"/>
        <v>0</v>
      </c>
      <c r="DR114" s="111">
        <f t="shared" si="2868"/>
        <v>0</v>
      </c>
      <c r="DS114" s="111"/>
      <c r="DT114" s="140"/>
      <c r="DU114" s="141">
        <f t="shared" si="2869"/>
        <v>0</v>
      </c>
      <c r="DV114" s="323">
        <f t="shared" si="2844"/>
        <v>0</v>
      </c>
      <c r="DW114" s="431">
        <f t="shared" si="2870"/>
        <v>0</v>
      </c>
      <c r="DX114" s="432">
        <f t="shared" si="2871"/>
        <v>0</v>
      </c>
      <c r="DY114" s="138">
        <f t="shared" si="2872"/>
        <v>0</v>
      </c>
      <c r="DZ114" s="433">
        <f t="shared" si="2848"/>
        <v>51.47</v>
      </c>
      <c r="EA114" s="139">
        <f t="shared" si="2873"/>
        <v>0</v>
      </c>
      <c r="EB114" s="111">
        <f t="shared" si="2874"/>
        <v>0</v>
      </c>
      <c r="EC114" s="111"/>
      <c r="ED114" s="140"/>
      <c r="EE114" s="141">
        <f t="shared" si="2875"/>
        <v>0</v>
      </c>
      <c r="EF114" s="323">
        <f t="shared" si="2844"/>
        <v>1</v>
      </c>
      <c r="EG114" s="431">
        <f t="shared" si="2876"/>
        <v>1.1199999999999999E-3</v>
      </c>
      <c r="EH114" s="432">
        <f t="shared" si="2877"/>
        <v>1.1200000000000001</v>
      </c>
      <c r="EI114" s="138">
        <f t="shared" si="2878"/>
        <v>1.1200000000000001</v>
      </c>
      <c r="EJ114" s="433">
        <f t="shared" si="2848"/>
        <v>51.47</v>
      </c>
      <c r="EK114" s="139">
        <f t="shared" si="2879"/>
        <v>57.6464</v>
      </c>
      <c r="EL114" s="111">
        <f t="shared" si="2880"/>
        <v>57.65</v>
      </c>
      <c r="EM114" s="111"/>
      <c r="EN114" s="140"/>
      <c r="EO114" s="141">
        <f t="shared" si="2881"/>
        <v>0.50488999999999995</v>
      </c>
      <c r="EP114" s="323">
        <f t="shared" si="2844"/>
        <v>1</v>
      </c>
      <c r="EQ114" s="431">
        <f t="shared" si="2882"/>
        <v>1.1999999999999999E-3</v>
      </c>
      <c r="ER114" s="432">
        <f t="shared" si="2883"/>
        <v>1.9</v>
      </c>
      <c r="ES114" s="138">
        <f t="shared" si="2884"/>
        <v>1.9</v>
      </c>
      <c r="ET114" s="433">
        <f t="shared" si="2848"/>
        <v>51.47</v>
      </c>
      <c r="EU114" s="139">
        <f t="shared" si="2885"/>
        <v>97.793000000000006</v>
      </c>
      <c r="EV114" s="111">
        <f t="shared" si="2886"/>
        <v>97.79</v>
      </c>
      <c r="EW114" s="111"/>
      <c r="EX114" s="140"/>
      <c r="EY114" s="141">
        <f t="shared" si="2887"/>
        <v>0.85651999999999995</v>
      </c>
      <c r="EZ114" s="323">
        <f t="shared" si="2888"/>
        <v>3</v>
      </c>
      <c r="FA114" s="431">
        <f t="shared" si="2889"/>
        <v>3.5599999999999998E-3</v>
      </c>
      <c r="FB114" s="432">
        <f t="shared" si="2890"/>
        <v>6.04</v>
      </c>
      <c r="FC114" s="138">
        <f t="shared" si="2891"/>
        <v>2.01333333</v>
      </c>
      <c r="FD114" s="433">
        <f t="shared" si="2892"/>
        <v>46.36</v>
      </c>
      <c r="FE114" s="139">
        <f t="shared" si="2893"/>
        <v>93.338130000000007</v>
      </c>
      <c r="FF114" s="111">
        <f t="shared" si="2894"/>
        <v>280.01</v>
      </c>
      <c r="FG114" s="111"/>
      <c r="FH114" s="140"/>
      <c r="FI114" s="141">
        <f t="shared" si="2895"/>
        <v>0.8175</v>
      </c>
      <c r="FJ114" s="323">
        <f t="shared" si="2888"/>
        <v>0</v>
      </c>
      <c r="FK114" s="431">
        <f t="shared" si="2896"/>
        <v>0</v>
      </c>
      <c r="FL114" s="432">
        <f t="shared" si="2897"/>
        <v>0</v>
      </c>
      <c r="FM114" s="138">
        <f t="shared" si="2898"/>
        <v>0</v>
      </c>
      <c r="FN114" s="433">
        <f t="shared" si="2892"/>
        <v>51.47</v>
      </c>
      <c r="FO114" s="139">
        <f t="shared" si="2899"/>
        <v>0</v>
      </c>
      <c r="FP114" s="111">
        <f t="shared" si="2900"/>
        <v>0</v>
      </c>
      <c r="FQ114" s="111"/>
      <c r="FR114" s="140"/>
      <c r="FS114" s="141">
        <f t="shared" si="2901"/>
        <v>0</v>
      </c>
      <c r="FT114" s="323">
        <f t="shared" si="2888"/>
        <v>0</v>
      </c>
      <c r="FU114" s="431">
        <f t="shared" si="2902"/>
        <v>0</v>
      </c>
      <c r="FV114" s="432">
        <f t="shared" si="2903"/>
        <v>0</v>
      </c>
      <c r="FW114" s="138">
        <f t="shared" si="2904"/>
        <v>0</v>
      </c>
      <c r="FX114" s="433">
        <f t="shared" si="2892"/>
        <v>51.47</v>
      </c>
      <c r="FY114" s="139">
        <f t="shared" si="2905"/>
        <v>0</v>
      </c>
      <c r="FZ114" s="111">
        <f t="shared" si="2906"/>
        <v>0</v>
      </c>
      <c r="GA114" s="111"/>
      <c r="GB114" s="140"/>
      <c r="GC114" s="141">
        <f t="shared" si="2907"/>
        <v>0</v>
      </c>
      <c r="GD114" s="323">
        <f t="shared" si="2888"/>
        <v>4</v>
      </c>
      <c r="GE114" s="431">
        <f t="shared" si="2908"/>
        <v>8.1600000000000006E-3</v>
      </c>
      <c r="GF114" s="432">
        <f t="shared" si="2909"/>
        <v>5.16</v>
      </c>
      <c r="GG114" s="138">
        <f t="shared" si="2910"/>
        <v>1.29</v>
      </c>
      <c r="GH114" s="433">
        <f t="shared" si="2892"/>
        <v>51.47</v>
      </c>
      <c r="GI114" s="139">
        <f t="shared" si="2911"/>
        <v>66.396299999999997</v>
      </c>
      <c r="GJ114" s="111">
        <f t="shared" si="2912"/>
        <v>265.58999999999997</v>
      </c>
      <c r="GK114" s="111"/>
      <c r="GL114" s="140"/>
      <c r="GM114" s="141">
        <f t="shared" si="2913"/>
        <v>0.58152999999999999</v>
      </c>
      <c r="GN114" s="323">
        <f t="shared" si="2888"/>
        <v>0</v>
      </c>
      <c r="GO114" s="431">
        <f t="shared" si="2914"/>
        <v>0</v>
      </c>
      <c r="GP114" s="432">
        <f t="shared" si="2915"/>
        <v>0</v>
      </c>
      <c r="GQ114" s="138">
        <f t="shared" si="2916"/>
        <v>0</v>
      </c>
      <c r="GR114" s="433">
        <f t="shared" si="2892"/>
        <v>51.47</v>
      </c>
      <c r="GS114" s="139">
        <f t="shared" si="2917"/>
        <v>0</v>
      </c>
      <c r="GT114" s="111">
        <f t="shared" si="2918"/>
        <v>0</v>
      </c>
      <c r="GU114" s="111"/>
      <c r="GV114" s="140"/>
      <c r="GW114" s="141">
        <f t="shared" si="2919"/>
        <v>0</v>
      </c>
      <c r="GX114" s="323">
        <f t="shared" si="2888"/>
        <v>0</v>
      </c>
      <c r="GY114" s="431">
        <f t="shared" si="2920"/>
        <v>0</v>
      </c>
      <c r="GZ114" s="432">
        <f t="shared" si="2921"/>
        <v>0</v>
      </c>
      <c r="HA114" s="138">
        <f t="shared" si="2922"/>
        <v>0</v>
      </c>
      <c r="HB114" s="433">
        <f t="shared" si="2892"/>
        <v>51.47</v>
      </c>
      <c r="HC114" s="139">
        <f t="shared" si="2923"/>
        <v>0</v>
      </c>
      <c r="HD114" s="111">
        <f t="shared" si="2924"/>
        <v>0</v>
      </c>
      <c r="HE114" s="111"/>
      <c r="HF114" s="140"/>
      <c r="HG114" s="141">
        <f t="shared" si="2925"/>
        <v>0</v>
      </c>
      <c r="HH114" s="323">
        <f t="shared" si="2888"/>
        <v>1</v>
      </c>
      <c r="HI114" s="431">
        <f t="shared" si="2926"/>
        <v>8.9999999999999998E-4</v>
      </c>
      <c r="HJ114" s="432">
        <f t="shared" si="2927"/>
        <v>2.4500000000000002</v>
      </c>
      <c r="HK114" s="138">
        <f t="shared" si="2928"/>
        <v>2.4500000000000002</v>
      </c>
      <c r="HL114" s="433">
        <f t="shared" si="2892"/>
        <v>51.47</v>
      </c>
      <c r="HM114" s="139">
        <f t="shared" si="2929"/>
        <v>126.1015</v>
      </c>
      <c r="HN114" s="111">
        <f t="shared" si="2930"/>
        <v>126.1</v>
      </c>
      <c r="HO114" s="111"/>
      <c r="HP114" s="140"/>
      <c r="HQ114" s="141">
        <f t="shared" si="2931"/>
        <v>1.1044499999999999</v>
      </c>
      <c r="HR114" s="323">
        <f t="shared" si="2932"/>
        <v>1</v>
      </c>
      <c r="HS114" s="431">
        <f t="shared" si="2933"/>
        <v>1.42E-3</v>
      </c>
      <c r="HT114" s="432">
        <f t="shared" si="2934"/>
        <v>1.4</v>
      </c>
      <c r="HU114" s="138">
        <f t="shared" si="2935"/>
        <v>1.4</v>
      </c>
      <c r="HV114" s="433">
        <f t="shared" si="2936"/>
        <v>51.47</v>
      </c>
      <c r="HW114" s="139">
        <f t="shared" si="2937"/>
        <v>72.058000000000007</v>
      </c>
      <c r="HX114" s="111">
        <f t="shared" si="2938"/>
        <v>72.06</v>
      </c>
      <c r="HY114" s="111"/>
      <c r="HZ114" s="140"/>
      <c r="IA114" s="141">
        <f t="shared" si="2939"/>
        <v>0.63112000000000001</v>
      </c>
      <c r="IB114" s="323">
        <f t="shared" si="2932"/>
        <v>1</v>
      </c>
      <c r="IC114" s="431">
        <f t="shared" si="2940"/>
        <v>2.2200000000000002E-3</v>
      </c>
      <c r="ID114" s="432">
        <f t="shared" si="2941"/>
        <v>1.18</v>
      </c>
      <c r="IE114" s="138">
        <f t="shared" si="2942"/>
        <v>1.18</v>
      </c>
      <c r="IF114" s="433">
        <f t="shared" si="2936"/>
        <v>51.47</v>
      </c>
      <c r="IG114" s="139">
        <f t="shared" si="2943"/>
        <v>60.7346</v>
      </c>
      <c r="IH114" s="111">
        <f t="shared" si="2944"/>
        <v>60.73</v>
      </c>
      <c r="II114" s="111"/>
      <c r="IJ114" s="140"/>
      <c r="IK114" s="141">
        <f t="shared" si="2945"/>
        <v>0.53193999999999997</v>
      </c>
      <c r="IL114" s="323">
        <f t="shared" si="2932"/>
        <v>0</v>
      </c>
      <c r="IM114" s="431">
        <f t="shared" si="2946"/>
        <v>0</v>
      </c>
      <c r="IN114" s="432">
        <f t="shared" si="2947"/>
        <v>0</v>
      </c>
      <c r="IO114" s="138">
        <f t="shared" si="2948"/>
        <v>0</v>
      </c>
      <c r="IP114" s="433">
        <f t="shared" si="2936"/>
        <v>51.47</v>
      </c>
      <c r="IQ114" s="139">
        <f t="shared" si="2949"/>
        <v>0</v>
      </c>
      <c r="IR114" s="111">
        <f t="shared" si="2950"/>
        <v>0</v>
      </c>
      <c r="IS114" s="111"/>
      <c r="IT114" s="140"/>
      <c r="IU114" s="141">
        <f t="shared" si="2951"/>
        <v>0</v>
      </c>
      <c r="IV114" s="323">
        <f t="shared" si="2932"/>
        <v>3</v>
      </c>
      <c r="IW114" s="431">
        <f t="shared" si="2952"/>
        <v>4.4600000000000004E-3</v>
      </c>
      <c r="IX114" s="432">
        <f t="shared" si="2953"/>
        <v>14.45</v>
      </c>
      <c r="IY114" s="138">
        <f t="shared" si="2954"/>
        <v>4.81666667</v>
      </c>
      <c r="IZ114" s="433">
        <f t="shared" si="2936"/>
        <v>51.47</v>
      </c>
      <c r="JA114" s="139">
        <f t="shared" si="2955"/>
        <v>247.91382999999999</v>
      </c>
      <c r="JB114" s="111">
        <f t="shared" si="2956"/>
        <v>743.74</v>
      </c>
      <c r="JC114" s="111"/>
      <c r="JD114" s="140"/>
      <c r="JE114" s="141">
        <f t="shared" si="2957"/>
        <v>2.1713399999999998</v>
      </c>
      <c r="JF114" s="323">
        <f t="shared" si="2932"/>
        <v>1</v>
      </c>
      <c r="JG114" s="431">
        <f t="shared" si="2958"/>
        <v>7.2000000000000005E-4</v>
      </c>
      <c r="JH114" s="432">
        <f t="shared" si="2959"/>
        <v>2.36</v>
      </c>
      <c r="JI114" s="138">
        <f t="shared" si="2960"/>
        <v>2.36</v>
      </c>
      <c r="JJ114" s="433">
        <f t="shared" si="2936"/>
        <v>51.47</v>
      </c>
      <c r="JK114" s="139">
        <f t="shared" si="2961"/>
        <v>121.4692</v>
      </c>
      <c r="JL114" s="111">
        <f t="shared" si="2962"/>
        <v>121.47</v>
      </c>
      <c r="JM114" s="111"/>
      <c r="JN114" s="140"/>
      <c r="JO114" s="141">
        <f t="shared" si="2963"/>
        <v>1.0638799999999999</v>
      </c>
      <c r="JP114" s="323">
        <f t="shared" si="2932"/>
        <v>1</v>
      </c>
      <c r="JQ114" s="431">
        <f t="shared" si="2964"/>
        <v>7.9000000000000001E-4</v>
      </c>
      <c r="JR114" s="432">
        <f t="shared" si="2965"/>
        <v>1.98</v>
      </c>
      <c r="JS114" s="138">
        <f t="shared" si="2966"/>
        <v>1.98</v>
      </c>
      <c r="JT114" s="433">
        <f t="shared" si="2936"/>
        <v>51.47</v>
      </c>
      <c r="JU114" s="139">
        <f t="shared" si="2967"/>
        <v>101.9106</v>
      </c>
      <c r="JV114" s="111">
        <f t="shared" si="2968"/>
        <v>101.91</v>
      </c>
      <c r="JW114" s="111"/>
      <c r="JX114" s="140"/>
      <c r="JY114" s="141">
        <f t="shared" si="2969"/>
        <v>0.89258000000000004</v>
      </c>
      <c r="JZ114" s="323">
        <f t="shared" si="2932"/>
        <v>0</v>
      </c>
      <c r="KA114" s="431">
        <f t="shared" si="2970"/>
        <v>0</v>
      </c>
      <c r="KB114" s="432">
        <f t="shared" si="2971"/>
        <v>0</v>
      </c>
      <c r="KC114" s="138">
        <f t="shared" si="2972"/>
        <v>0</v>
      </c>
      <c r="KD114" s="433">
        <f t="shared" si="2936"/>
        <v>51.47</v>
      </c>
      <c r="KE114" s="139">
        <f t="shared" si="2973"/>
        <v>0</v>
      </c>
      <c r="KF114" s="111">
        <f t="shared" si="2974"/>
        <v>0</v>
      </c>
      <c r="KG114" s="111"/>
      <c r="KH114" s="140"/>
      <c r="KI114" s="141">
        <f t="shared" si="2975"/>
        <v>0</v>
      </c>
      <c r="KJ114" s="323">
        <f t="shared" si="2976"/>
        <v>0</v>
      </c>
      <c r="KK114" s="431">
        <f t="shared" si="2977"/>
        <v>0</v>
      </c>
      <c r="KL114" s="432">
        <f t="shared" si="2978"/>
        <v>0</v>
      </c>
      <c r="KM114" s="138">
        <f t="shared" si="2979"/>
        <v>0</v>
      </c>
      <c r="KN114" s="433">
        <f t="shared" si="2980"/>
        <v>51.47</v>
      </c>
      <c r="KO114" s="139">
        <f t="shared" si="2981"/>
        <v>0</v>
      </c>
      <c r="KP114" s="111">
        <f t="shared" si="2982"/>
        <v>0</v>
      </c>
      <c r="KQ114" s="111"/>
      <c r="KR114" s="140"/>
      <c r="KS114" s="141">
        <f t="shared" si="2983"/>
        <v>0</v>
      </c>
      <c r="KT114" s="323">
        <f t="shared" si="2976"/>
        <v>0</v>
      </c>
      <c r="KU114" s="431" t="e">
        <f t="shared" si="2984"/>
        <v>#DIV/0!</v>
      </c>
      <c r="KV114" s="432" t="e">
        <f t="shared" si="2985"/>
        <v>#DIV/0!</v>
      </c>
      <c r="KW114" s="138">
        <f t="shared" si="2986"/>
        <v>0</v>
      </c>
      <c r="KX114" s="433">
        <f t="shared" si="2980"/>
        <v>0</v>
      </c>
      <c r="KY114" s="139">
        <f t="shared" si="2987"/>
        <v>0</v>
      </c>
      <c r="KZ114" s="111">
        <f t="shared" si="2988"/>
        <v>0</v>
      </c>
      <c r="LA114" s="111"/>
      <c r="LB114" s="140"/>
      <c r="LC114" s="141">
        <f t="shared" si="2989"/>
        <v>0</v>
      </c>
      <c r="LD114" s="322">
        <f t="shared" si="2789"/>
        <v>23</v>
      </c>
      <c r="LE114" s="431">
        <f t="shared" si="2790"/>
        <v>8.7000000000000001E-4</v>
      </c>
      <c r="LF114" s="432">
        <f t="shared" si="2791"/>
        <v>51.12</v>
      </c>
      <c r="LG114" s="138">
        <f t="shared" si="2792"/>
        <v>2.2226086999999999</v>
      </c>
      <c r="LH114" s="433">
        <f t="shared" si="2793"/>
        <v>51.37</v>
      </c>
      <c r="LI114" s="139">
        <f t="shared" si="2794"/>
        <v>114.17541</v>
      </c>
      <c r="LJ114" s="111">
        <f t="shared" si="2795"/>
        <v>2626.03</v>
      </c>
      <c r="LK114" s="111"/>
      <c r="LL114" s="140"/>
    </row>
    <row r="115" spans="1:324" ht="18" customHeight="1">
      <c r="A115" s="612"/>
      <c r="B115" s="499" t="s">
        <v>713</v>
      </c>
      <c r="C115" s="12" t="s">
        <v>840</v>
      </c>
      <c r="D115" s="12" t="s">
        <v>422</v>
      </c>
      <c r="E115" s="4" t="s">
        <v>32</v>
      </c>
      <c r="F115" s="323">
        <f t="shared" si="2799"/>
        <v>0</v>
      </c>
      <c r="G115" s="431">
        <f t="shared" si="2796"/>
        <v>0</v>
      </c>
      <c r="H115" s="432">
        <f t="shared" si="2797"/>
        <v>0</v>
      </c>
      <c r="I115" s="138">
        <f t="shared" si="2570"/>
        <v>0</v>
      </c>
      <c r="J115" s="433">
        <f t="shared" si="2798"/>
        <v>53.01</v>
      </c>
      <c r="K115" s="139">
        <f t="shared" si="2571"/>
        <v>0</v>
      </c>
      <c r="L115" s="111">
        <f t="shared" si="2572"/>
        <v>0</v>
      </c>
      <c r="M115" s="111"/>
      <c r="N115" s="140"/>
      <c r="O115" s="141">
        <f t="shared" si="2573"/>
        <v>0</v>
      </c>
      <c r="P115" s="323">
        <f t="shared" si="2800"/>
        <v>0</v>
      </c>
      <c r="Q115" s="431">
        <f t="shared" si="2801"/>
        <v>0</v>
      </c>
      <c r="R115" s="432">
        <f t="shared" si="2802"/>
        <v>0</v>
      </c>
      <c r="S115" s="138">
        <f t="shared" si="2803"/>
        <v>0</v>
      </c>
      <c r="T115" s="433">
        <f t="shared" si="2804"/>
        <v>51.47</v>
      </c>
      <c r="U115" s="139">
        <f t="shared" si="2805"/>
        <v>0</v>
      </c>
      <c r="V115" s="111">
        <f t="shared" si="2806"/>
        <v>0</v>
      </c>
      <c r="W115" s="111"/>
      <c r="X115" s="140"/>
      <c r="Y115" s="141">
        <f t="shared" si="2807"/>
        <v>0</v>
      </c>
      <c r="Z115" s="323">
        <f t="shared" si="2800"/>
        <v>0</v>
      </c>
      <c r="AA115" s="431">
        <f t="shared" si="2808"/>
        <v>0</v>
      </c>
      <c r="AB115" s="432">
        <f t="shared" si="2809"/>
        <v>0</v>
      </c>
      <c r="AC115" s="138">
        <f t="shared" si="2810"/>
        <v>0</v>
      </c>
      <c r="AD115" s="433">
        <f t="shared" si="2804"/>
        <v>51.47</v>
      </c>
      <c r="AE115" s="139">
        <f t="shared" si="2811"/>
        <v>0</v>
      </c>
      <c r="AF115" s="111">
        <f t="shared" si="2812"/>
        <v>0</v>
      </c>
      <c r="AG115" s="111"/>
      <c r="AH115" s="140"/>
      <c r="AI115" s="141">
        <f t="shared" si="2813"/>
        <v>0</v>
      </c>
      <c r="AJ115" s="323">
        <f t="shared" si="2800"/>
        <v>0</v>
      </c>
      <c r="AK115" s="431">
        <f t="shared" si="2814"/>
        <v>0</v>
      </c>
      <c r="AL115" s="432">
        <f t="shared" si="2815"/>
        <v>0</v>
      </c>
      <c r="AM115" s="138">
        <f t="shared" si="2816"/>
        <v>0</v>
      </c>
      <c r="AN115" s="433">
        <f t="shared" si="2804"/>
        <v>51.47</v>
      </c>
      <c r="AO115" s="139">
        <f t="shared" si="2817"/>
        <v>0</v>
      </c>
      <c r="AP115" s="111">
        <f t="shared" si="2818"/>
        <v>0</v>
      </c>
      <c r="AQ115" s="111"/>
      <c r="AR115" s="140"/>
      <c r="AS115" s="141">
        <f t="shared" si="2819"/>
        <v>0</v>
      </c>
      <c r="AT115" s="323">
        <f t="shared" si="2800"/>
        <v>0</v>
      </c>
      <c r="AU115" s="431">
        <f t="shared" si="2820"/>
        <v>0</v>
      </c>
      <c r="AV115" s="432">
        <f t="shared" si="2821"/>
        <v>0</v>
      </c>
      <c r="AW115" s="138">
        <f t="shared" si="2822"/>
        <v>0</v>
      </c>
      <c r="AX115" s="433">
        <f t="shared" si="2804"/>
        <v>51.47</v>
      </c>
      <c r="AY115" s="139">
        <f t="shared" si="2823"/>
        <v>0</v>
      </c>
      <c r="AZ115" s="111">
        <f t="shared" si="2824"/>
        <v>0</v>
      </c>
      <c r="BA115" s="111"/>
      <c r="BB115" s="140"/>
      <c r="BC115" s="141">
        <f t="shared" si="2825"/>
        <v>0</v>
      </c>
      <c r="BD115" s="323">
        <f t="shared" si="2800"/>
        <v>0</v>
      </c>
      <c r="BE115" s="431">
        <f t="shared" si="2826"/>
        <v>0</v>
      </c>
      <c r="BF115" s="432">
        <f t="shared" si="2827"/>
        <v>0</v>
      </c>
      <c r="BG115" s="138">
        <f t="shared" si="2828"/>
        <v>0</v>
      </c>
      <c r="BH115" s="433">
        <f t="shared" si="2804"/>
        <v>51.47</v>
      </c>
      <c r="BI115" s="139">
        <f t="shared" si="2829"/>
        <v>0</v>
      </c>
      <c r="BJ115" s="111">
        <f t="shared" si="2830"/>
        <v>0</v>
      </c>
      <c r="BK115" s="111"/>
      <c r="BL115" s="140"/>
      <c r="BM115" s="141">
        <f t="shared" si="2831"/>
        <v>0</v>
      </c>
      <c r="BN115" s="323">
        <f t="shared" si="2800"/>
        <v>0</v>
      </c>
      <c r="BO115" s="431">
        <f t="shared" si="2832"/>
        <v>0</v>
      </c>
      <c r="BP115" s="432">
        <f t="shared" si="2833"/>
        <v>0</v>
      </c>
      <c r="BQ115" s="138">
        <f t="shared" si="2834"/>
        <v>0</v>
      </c>
      <c r="BR115" s="433">
        <f t="shared" si="2804"/>
        <v>51.47</v>
      </c>
      <c r="BS115" s="139">
        <f t="shared" si="2835"/>
        <v>0</v>
      </c>
      <c r="BT115" s="111">
        <f t="shared" si="2836"/>
        <v>0</v>
      </c>
      <c r="BU115" s="111"/>
      <c r="BV115" s="140"/>
      <c r="BW115" s="141">
        <f t="shared" si="2837"/>
        <v>0</v>
      </c>
      <c r="BX115" s="323">
        <f t="shared" si="2800"/>
        <v>0</v>
      </c>
      <c r="BY115" s="431">
        <f t="shared" si="2838"/>
        <v>0</v>
      </c>
      <c r="BZ115" s="432">
        <f t="shared" si="2839"/>
        <v>0</v>
      </c>
      <c r="CA115" s="138">
        <f t="shared" si="2840"/>
        <v>0</v>
      </c>
      <c r="CB115" s="433">
        <f t="shared" si="2804"/>
        <v>51.47</v>
      </c>
      <c r="CC115" s="139">
        <f t="shared" si="2841"/>
        <v>0</v>
      </c>
      <c r="CD115" s="111">
        <f t="shared" si="2842"/>
        <v>0</v>
      </c>
      <c r="CE115" s="111"/>
      <c r="CF115" s="140"/>
      <c r="CG115" s="141">
        <f t="shared" si="2843"/>
        <v>0</v>
      </c>
      <c r="CH115" s="323">
        <f t="shared" si="2844"/>
        <v>0</v>
      </c>
      <c r="CI115" s="431">
        <f t="shared" si="2845"/>
        <v>0</v>
      </c>
      <c r="CJ115" s="432">
        <f t="shared" si="2846"/>
        <v>0</v>
      </c>
      <c r="CK115" s="138">
        <f t="shared" si="2847"/>
        <v>0</v>
      </c>
      <c r="CL115" s="433">
        <f t="shared" si="2848"/>
        <v>51.47</v>
      </c>
      <c r="CM115" s="139">
        <f t="shared" si="2849"/>
        <v>0</v>
      </c>
      <c r="CN115" s="111">
        <f t="shared" si="2850"/>
        <v>0</v>
      </c>
      <c r="CO115" s="111"/>
      <c r="CP115" s="140"/>
      <c r="CQ115" s="141">
        <f t="shared" si="2851"/>
        <v>0</v>
      </c>
      <c r="CR115" s="323">
        <f t="shared" si="2844"/>
        <v>0</v>
      </c>
      <c r="CS115" s="431">
        <f t="shared" si="2852"/>
        <v>0</v>
      </c>
      <c r="CT115" s="432">
        <f t="shared" si="2853"/>
        <v>0</v>
      </c>
      <c r="CU115" s="138">
        <f t="shared" si="2854"/>
        <v>0</v>
      </c>
      <c r="CV115" s="433">
        <f t="shared" si="2848"/>
        <v>51.47</v>
      </c>
      <c r="CW115" s="139">
        <f t="shared" si="2855"/>
        <v>0</v>
      </c>
      <c r="CX115" s="111">
        <f t="shared" si="2856"/>
        <v>0</v>
      </c>
      <c r="CY115" s="111"/>
      <c r="CZ115" s="140"/>
      <c r="DA115" s="141">
        <f t="shared" si="2857"/>
        <v>0</v>
      </c>
      <c r="DB115" s="323">
        <f t="shared" si="2844"/>
        <v>0</v>
      </c>
      <c r="DC115" s="431">
        <f t="shared" si="2858"/>
        <v>0</v>
      </c>
      <c r="DD115" s="432">
        <f t="shared" si="2859"/>
        <v>0</v>
      </c>
      <c r="DE115" s="138">
        <f t="shared" si="2860"/>
        <v>0</v>
      </c>
      <c r="DF115" s="433">
        <f t="shared" si="2848"/>
        <v>51.47</v>
      </c>
      <c r="DG115" s="139">
        <f t="shared" si="2861"/>
        <v>0</v>
      </c>
      <c r="DH115" s="111">
        <f t="shared" si="2862"/>
        <v>0</v>
      </c>
      <c r="DI115" s="111"/>
      <c r="DJ115" s="140"/>
      <c r="DK115" s="141">
        <f t="shared" si="2863"/>
        <v>0</v>
      </c>
      <c r="DL115" s="323">
        <f t="shared" si="2844"/>
        <v>183</v>
      </c>
      <c r="DM115" s="431">
        <f t="shared" si="2864"/>
        <v>0.48670000000000002</v>
      </c>
      <c r="DN115" s="432">
        <f t="shared" si="2865"/>
        <v>633.67999999999995</v>
      </c>
      <c r="DO115" s="138">
        <f t="shared" si="2866"/>
        <v>3.4627322399999998</v>
      </c>
      <c r="DP115" s="433">
        <f t="shared" si="2848"/>
        <v>51.47</v>
      </c>
      <c r="DQ115" s="139">
        <f t="shared" si="2867"/>
        <v>178.22683000000001</v>
      </c>
      <c r="DR115" s="111">
        <f t="shared" si="2868"/>
        <v>32615.51</v>
      </c>
      <c r="DS115" s="111"/>
      <c r="DT115" s="140"/>
      <c r="DU115" s="141">
        <f t="shared" si="2869"/>
        <v>1.5661400000000001</v>
      </c>
      <c r="DV115" s="323">
        <f t="shared" si="2844"/>
        <v>0</v>
      </c>
      <c r="DW115" s="431">
        <f t="shared" si="2870"/>
        <v>0</v>
      </c>
      <c r="DX115" s="432">
        <f t="shared" si="2871"/>
        <v>0</v>
      </c>
      <c r="DY115" s="138">
        <f t="shared" si="2872"/>
        <v>0</v>
      </c>
      <c r="DZ115" s="433">
        <f t="shared" si="2848"/>
        <v>51.47</v>
      </c>
      <c r="EA115" s="139">
        <f t="shared" si="2873"/>
        <v>0</v>
      </c>
      <c r="EB115" s="111">
        <f t="shared" si="2874"/>
        <v>0</v>
      </c>
      <c r="EC115" s="111"/>
      <c r="ED115" s="140"/>
      <c r="EE115" s="141">
        <f t="shared" si="2875"/>
        <v>0</v>
      </c>
      <c r="EF115" s="323">
        <f t="shared" si="2844"/>
        <v>0</v>
      </c>
      <c r="EG115" s="431">
        <f t="shared" si="2876"/>
        <v>0</v>
      </c>
      <c r="EH115" s="432">
        <f t="shared" si="2877"/>
        <v>0</v>
      </c>
      <c r="EI115" s="138">
        <f t="shared" si="2878"/>
        <v>0</v>
      </c>
      <c r="EJ115" s="433">
        <f t="shared" si="2848"/>
        <v>51.47</v>
      </c>
      <c r="EK115" s="139">
        <f t="shared" si="2879"/>
        <v>0</v>
      </c>
      <c r="EL115" s="111">
        <f t="shared" si="2880"/>
        <v>0</v>
      </c>
      <c r="EM115" s="111"/>
      <c r="EN115" s="140"/>
      <c r="EO115" s="141">
        <f t="shared" si="2881"/>
        <v>0</v>
      </c>
      <c r="EP115" s="323">
        <f t="shared" si="2844"/>
        <v>0</v>
      </c>
      <c r="EQ115" s="431">
        <f t="shared" si="2882"/>
        <v>0</v>
      </c>
      <c r="ER115" s="432">
        <f t="shared" si="2883"/>
        <v>0</v>
      </c>
      <c r="ES115" s="138">
        <f t="shared" si="2884"/>
        <v>0</v>
      </c>
      <c r="ET115" s="433">
        <f t="shared" si="2848"/>
        <v>51.47</v>
      </c>
      <c r="EU115" s="139">
        <f t="shared" si="2885"/>
        <v>0</v>
      </c>
      <c r="EV115" s="111">
        <f t="shared" si="2886"/>
        <v>0</v>
      </c>
      <c r="EW115" s="111"/>
      <c r="EX115" s="140"/>
      <c r="EY115" s="141">
        <f t="shared" si="2887"/>
        <v>0</v>
      </c>
      <c r="EZ115" s="323">
        <f t="shared" si="2888"/>
        <v>0</v>
      </c>
      <c r="FA115" s="431">
        <f t="shared" si="2889"/>
        <v>0</v>
      </c>
      <c r="FB115" s="432">
        <f t="shared" si="2890"/>
        <v>0</v>
      </c>
      <c r="FC115" s="138">
        <f t="shared" si="2891"/>
        <v>0</v>
      </c>
      <c r="FD115" s="433">
        <f t="shared" si="2892"/>
        <v>46.36</v>
      </c>
      <c r="FE115" s="139">
        <f t="shared" si="2893"/>
        <v>0</v>
      </c>
      <c r="FF115" s="111">
        <f t="shared" si="2894"/>
        <v>0</v>
      </c>
      <c r="FG115" s="111"/>
      <c r="FH115" s="140"/>
      <c r="FI115" s="141">
        <f t="shared" si="2895"/>
        <v>0</v>
      </c>
      <c r="FJ115" s="323">
        <f t="shared" si="2888"/>
        <v>0</v>
      </c>
      <c r="FK115" s="431">
        <f t="shared" si="2896"/>
        <v>0</v>
      </c>
      <c r="FL115" s="432">
        <f t="shared" si="2897"/>
        <v>0</v>
      </c>
      <c r="FM115" s="138">
        <f t="shared" si="2898"/>
        <v>0</v>
      </c>
      <c r="FN115" s="433">
        <f t="shared" si="2892"/>
        <v>51.47</v>
      </c>
      <c r="FO115" s="139">
        <f t="shared" si="2899"/>
        <v>0</v>
      </c>
      <c r="FP115" s="111">
        <f t="shared" si="2900"/>
        <v>0</v>
      </c>
      <c r="FQ115" s="111"/>
      <c r="FR115" s="140"/>
      <c r="FS115" s="141">
        <f t="shared" si="2901"/>
        <v>0</v>
      </c>
      <c r="FT115" s="323">
        <f t="shared" si="2888"/>
        <v>0</v>
      </c>
      <c r="FU115" s="431">
        <f t="shared" si="2902"/>
        <v>0</v>
      </c>
      <c r="FV115" s="432">
        <f t="shared" si="2903"/>
        <v>0</v>
      </c>
      <c r="FW115" s="138">
        <f t="shared" si="2904"/>
        <v>0</v>
      </c>
      <c r="FX115" s="433">
        <f t="shared" si="2892"/>
        <v>51.47</v>
      </c>
      <c r="FY115" s="139">
        <f t="shared" si="2905"/>
        <v>0</v>
      </c>
      <c r="FZ115" s="111">
        <f t="shared" si="2906"/>
        <v>0</v>
      </c>
      <c r="GA115" s="111"/>
      <c r="GB115" s="140"/>
      <c r="GC115" s="141">
        <f t="shared" si="2907"/>
        <v>0</v>
      </c>
      <c r="GD115" s="323">
        <f t="shared" si="2888"/>
        <v>0</v>
      </c>
      <c r="GE115" s="431">
        <f t="shared" si="2908"/>
        <v>0</v>
      </c>
      <c r="GF115" s="432">
        <f t="shared" si="2909"/>
        <v>0</v>
      </c>
      <c r="GG115" s="138">
        <f t="shared" si="2910"/>
        <v>0</v>
      </c>
      <c r="GH115" s="433">
        <f t="shared" si="2892"/>
        <v>51.47</v>
      </c>
      <c r="GI115" s="139">
        <f t="shared" si="2911"/>
        <v>0</v>
      </c>
      <c r="GJ115" s="111">
        <f t="shared" si="2912"/>
        <v>0</v>
      </c>
      <c r="GK115" s="111"/>
      <c r="GL115" s="140"/>
      <c r="GM115" s="141">
        <f t="shared" si="2913"/>
        <v>0</v>
      </c>
      <c r="GN115" s="323">
        <f t="shared" si="2888"/>
        <v>0</v>
      </c>
      <c r="GO115" s="431">
        <f t="shared" si="2914"/>
        <v>0</v>
      </c>
      <c r="GP115" s="432">
        <f t="shared" si="2915"/>
        <v>0</v>
      </c>
      <c r="GQ115" s="138">
        <f t="shared" si="2916"/>
        <v>0</v>
      </c>
      <c r="GR115" s="433">
        <f t="shared" si="2892"/>
        <v>51.47</v>
      </c>
      <c r="GS115" s="139">
        <f t="shared" si="2917"/>
        <v>0</v>
      </c>
      <c r="GT115" s="111">
        <f t="shared" si="2918"/>
        <v>0</v>
      </c>
      <c r="GU115" s="111"/>
      <c r="GV115" s="140"/>
      <c r="GW115" s="141">
        <f t="shared" si="2919"/>
        <v>0</v>
      </c>
      <c r="GX115" s="323">
        <f t="shared" si="2888"/>
        <v>0</v>
      </c>
      <c r="GY115" s="431">
        <f t="shared" si="2920"/>
        <v>0</v>
      </c>
      <c r="GZ115" s="432">
        <f t="shared" si="2921"/>
        <v>0</v>
      </c>
      <c r="HA115" s="138">
        <f t="shared" si="2922"/>
        <v>0</v>
      </c>
      <c r="HB115" s="433">
        <f t="shared" si="2892"/>
        <v>51.47</v>
      </c>
      <c r="HC115" s="139">
        <f t="shared" si="2923"/>
        <v>0</v>
      </c>
      <c r="HD115" s="111">
        <f t="shared" si="2924"/>
        <v>0</v>
      </c>
      <c r="HE115" s="111"/>
      <c r="HF115" s="140"/>
      <c r="HG115" s="141">
        <f t="shared" si="2925"/>
        <v>0</v>
      </c>
      <c r="HH115" s="323">
        <f t="shared" si="2888"/>
        <v>0</v>
      </c>
      <c r="HI115" s="431">
        <f t="shared" si="2926"/>
        <v>0</v>
      </c>
      <c r="HJ115" s="432">
        <f t="shared" si="2927"/>
        <v>0</v>
      </c>
      <c r="HK115" s="138">
        <f t="shared" si="2928"/>
        <v>0</v>
      </c>
      <c r="HL115" s="433">
        <f t="shared" si="2892"/>
        <v>51.47</v>
      </c>
      <c r="HM115" s="139">
        <f t="shared" si="2929"/>
        <v>0</v>
      </c>
      <c r="HN115" s="111">
        <f t="shared" si="2930"/>
        <v>0</v>
      </c>
      <c r="HO115" s="111"/>
      <c r="HP115" s="140"/>
      <c r="HQ115" s="141">
        <f t="shared" si="2931"/>
        <v>0</v>
      </c>
      <c r="HR115" s="323">
        <f t="shared" si="2932"/>
        <v>0</v>
      </c>
      <c r="HS115" s="431">
        <f t="shared" si="2933"/>
        <v>0</v>
      </c>
      <c r="HT115" s="432">
        <f t="shared" si="2934"/>
        <v>0</v>
      </c>
      <c r="HU115" s="138">
        <f t="shared" si="2935"/>
        <v>0</v>
      </c>
      <c r="HV115" s="433">
        <f t="shared" si="2936"/>
        <v>51.47</v>
      </c>
      <c r="HW115" s="139">
        <f t="shared" si="2937"/>
        <v>0</v>
      </c>
      <c r="HX115" s="111">
        <f t="shared" si="2938"/>
        <v>0</v>
      </c>
      <c r="HY115" s="111"/>
      <c r="HZ115" s="140"/>
      <c r="IA115" s="141">
        <f t="shared" si="2939"/>
        <v>0</v>
      </c>
      <c r="IB115" s="323">
        <f t="shared" si="2932"/>
        <v>0</v>
      </c>
      <c r="IC115" s="431">
        <f t="shared" si="2940"/>
        <v>0</v>
      </c>
      <c r="ID115" s="432">
        <f t="shared" si="2941"/>
        <v>0</v>
      </c>
      <c r="IE115" s="138">
        <f t="shared" si="2942"/>
        <v>0</v>
      </c>
      <c r="IF115" s="433">
        <f t="shared" si="2936"/>
        <v>51.47</v>
      </c>
      <c r="IG115" s="139">
        <f t="shared" si="2943"/>
        <v>0</v>
      </c>
      <c r="IH115" s="111">
        <f t="shared" si="2944"/>
        <v>0</v>
      </c>
      <c r="II115" s="111"/>
      <c r="IJ115" s="140"/>
      <c r="IK115" s="141">
        <f t="shared" si="2945"/>
        <v>0</v>
      </c>
      <c r="IL115" s="323">
        <f t="shared" si="2932"/>
        <v>0</v>
      </c>
      <c r="IM115" s="431">
        <f t="shared" si="2946"/>
        <v>0</v>
      </c>
      <c r="IN115" s="432">
        <f t="shared" si="2947"/>
        <v>0</v>
      </c>
      <c r="IO115" s="138">
        <f t="shared" si="2948"/>
        <v>0</v>
      </c>
      <c r="IP115" s="433">
        <f t="shared" si="2936"/>
        <v>51.47</v>
      </c>
      <c r="IQ115" s="139">
        <f t="shared" si="2949"/>
        <v>0</v>
      </c>
      <c r="IR115" s="111">
        <f t="shared" si="2950"/>
        <v>0</v>
      </c>
      <c r="IS115" s="111"/>
      <c r="IT115" s="140"/>
      <c r="IU115" s="141">
        <f t="shared" si="2951"/>
        <v>0</v>
      </c>
      <c r="IV115" s="323">
        <f t="shared" si="2932"/>
        <v>0</v>
      </c>
      <c r="IW115" s="431">
        <f t="shared" si="2952"/>
        <v>0</v>
      </c>
      <c r="IX115" s="432">
        <f t="shared" si="2953"/>
        <v>0</v>
      </c>
      <c r="IY115" s="138">
        <f t="shared" si="2954"/>
        <v>0</v>
      </c>
      <c r="IZ115" s="433">
        <f t="shared" si="2936"/>
        <v>51.47</v>
      </c>
      <c r="JA115" s="139">
        <f t="shared" si="2955"/>
        <v>0</v>
      </c>
      <c r="JB115" s="111">
        <f t="shared" si="2956"/>
        <v>0</v>
      </c>
      <c r="JC115" s="111"/>
      <c r="JD115" s="140"/>
      <c r="JE115" s="141">
        <f t="shared" si="2957"/>
        <v>0</v>
      </c>
      <c r="JF115" s="323">
        <f t="shared" si="2932"/>
        <v>0</v>
      </c>
      <c r="JG115" s="431">
        <f t="shared" si="2958"/>
        <v>0</v>
      </c>
      <c r="JH115" s="432">
        <f t="shared" si="2959"/>
        <v>0</v>
      </c>
      <c r="JI115" s="138">
        <f t="shared" si="2960"/>
        <v>0</v>
      </c>
      <c r="JJ115" s="433">
        <f t="shared" si="2936"/>
        <v>51.47</v>
      </c>
      <c r="JK115" s="139">
        <f t="shared" si="2961"/>
        <v>0</v>
      </c>
      <c r="JL115" s="111">
        <f t="shared" si="2962"/>
        <v>0</v>
      </c>
      <c r="JM115" s="111"/>
      <c r="JN115" s="140"/>
      <c r="JO115" s="141">
        <f t="shared" si="2963"/>
        <v>0</v>
      </c>
      <c r="JP115" s="323">
        <f t="shared" si="2932"/>
        <v>0</v>
      </c>
      <c r="JQ115" s="431">
        <f t="shared" si="2964"/>
        <v>0</v>
      </c>
      <c r="JR115" s="432">
        <f t="shared" si="2965"/>
        <v>0</v>
      </c>
      <c r="JS115" s="138">
        <f t="shared" si="2966"/>
        <v>0</v>
      </c>
      <c r="JT115" s="433">
        <f t="shared" si="2936"/>
        <v>51.47</v>
      </c>
      <c r="JU115" s="139">
        <f t="shared" si="2967"/>
        <v>0</v>
      </c>
      <c r="JV115" s="111">
        <f t="shared" si="2968"/>
        <v>0</v>
      </c>
      <c r="JW115" s="111"/>
      <c r="JX115" s="140"/>
      <c r="JY115" s="141">
        <f t="shared" si="2969"/>
        <v>0</v>
      </c>
      <c r="JZ115" s="323">
        <f t="shared" si="2932"/>
        <v>0</v>
      </c>
      <c r="KA115" s="431">
        <f t="shared" si="2970"/>
        <v>0</v>
      </c>
      <c r="KB115" s="432">
        <f t="shared" si="2971"/>
        <v>0</v>
      </c>
      <c r="KC115" s="138">
        <f t="shared" si="2972"/>
        <v>0</v>
      </c>
      <c r="KD115" s="433">
        <f t="shared" si="2936"/>
        <v>51.47</v>
      </c>
      <c r="KE115" s="139">
        <f t="shared" si="2973"/>
        <v>0</v>
      </c>
      <c r="KF115" s="111">
        <f t="shared" si="2974"/>
        <v>0</v>
      </c>
      <c r="KG115" s="111"/>
      <c r="KH115" s="140"/>
      <c r="KI115" s="141">
        <f t="shared" si="2975"/>
        <v>0</v>
      </c>
      <c r="KJ115" s="323">
        <f t="shared" si="2976"/>
        <v>0</v>
      </c>
      <c r="KK115" s="431">
        <f t="shared" si="2977"/>
        <v>0</v>
      </c>
      <c r="KL115" s="432">
        <f t="shared" si="2978"/>
        <v>0</v>
      </c>
      <c r="KM115" s="138">
        <f t="shared" si="2979"/>
        <v>0</v>
      </c>
      <c r="KN115" s="433">
        <f t="shared" si="2980"/>
        <v>51.47</v>
      </c>
      <c r="KO115" s="139">
        <f t="shared" si="2981"/>
        <v>0</v>
      </c>
      <c r="KP115" s="111">
        <f t="shared" si="2982"/>
        <v>0</v>
      </c>
      <c r="KQ115" s="111"/>
      <c r="KR115" s="140"/>
      <c r="KS115" s="141">
        <f t="shared" si="2983"/>
        <v>0</v>
      </c>
      <c r="KT115" s="323">
        <f t="shared" si="2976"/>
        <v>0</v>
      </c>
      <c r="KU115" s="431" t="e">
        <f t="shared" si="2984"/>
        <v>#DIV/0!</v>
      </c>
      <c r="KV115" s="432" t="e">
        <f t="shared" si="2985"/>
        <v>#DIV/0!</v>
      </c>
      <c r="KW115" s="138">
        <f t="shared" si="2986"/>
        <v>0</v>
      </c>
      <c r="KX115" s="433">
        <f t="shared" si="2980"/>
        <v>0</v>
      </c>
      <c r="KY115" s="139">
        <f t="shared" si="2987"/>
        <v>0</v>
      </c>
      <c r="KZ115" s="111">
        <f t="shared" si="2988"/>
        <v>0</v>
      </c>
      <c r="LA115" s="111"/>
      <c r="LB115" s="140"/>
      <c r="LC115" s="141">
        <f t="shared" si="2989"/>
        <v>0</v>
      </c>
      <c r="LD115" s="322">
        <f t="shared" si="2789"/>
        <v>183</v>
      </c>
      <c r="LE115" s="431">
        <f t="shared" si="2790"/>
        <v>6.8999999999999999E-3</v>
      </c>
      <c r="LF115" s="432">
        <f t="shared" si="2791"/>
        <v>405.4</v>
      </c>
      <c r="LG115" s="138">
        <f t="shared" si="2792"/>
        <v>2.2153005499999998</v>
      </c>
      <c r="LH115" s="433">
        <f t="shared" si="2793"/>
        <v>51.37</v>
      </c>
      <c r="LI115" s="139">
        <f t="shared" si="2794"/>
        <v>113.79998999999999</v>
      </c>
      <c r="LJ115" s="111">
        <f t="shared" si="2795"/>
        <v>20825.400000000001</v>
      </c>
      <c r="LK115" s="111"/>
      <c r="LL115" s="140"/>
    </row>
    <row r="116" spans="1:324" ht="18" customHeight="1">
      <c r="A116" s="613"/>
      <c r="B116" s="94" t="s">
        <v>716</v>
      </c>
      <c r="C116" s="12" t="s">
        <v>840</v>
      </c>
      <c r="D116" s="12" t="s">
        <v>422</v>
      </c>
      <c r="E116" s="4" t="s">
        <v>32</v>
      </c>
      <c r="F116" s="323">
        <f t="shared" si="2799"/>
        <v>0</v>
      </c>
      <c r="G116" s="431">
        <f t="shared" si="2796"/>
        <v>0</v>
      </c>
      <c r="H116" s="432">
        <f t="shared" si="2797"/>
        <v>0</v>
      </c>
      <c r="I116" s="138">
        <f t="shared" si="2570"/>
        <v>0</v>
      </c>
      <c r="J116" s="433">
        <f t="shared" si="2798"/>
        <v>53.01</v>
      </c>
      <c r="K116" s="139">
        <f t="shared" si="2571"/>
        <v>0</v>
      </c>
      <c r="L116" s="111">
        <f t="shared" si="2572"/>
        <v>0</v>
      </c>
      <c r="M116" s="111"/>
      <c r="N116" s="140"/>
      <c r="O116" s="141" t="e">
        <f t="shared" si="2573"/>
        <v>#DIV/0!</v>
      </c>
      <c r="P116" s="323">
        <f t="shared" si="2800"/>
        <v>0</v>
      </c>
      <c r="Q116" s="431">
        <f t="shared" si="2801"/>
        <v>0</v>
      </c>
      <c r="R116" s="432">
        <f t="shared" si="2802"/>
        <v>0</v>
      </c>
      <c r="S116" s="138">
        <f t="shared" si="2803"/>
        <v>0</v>
      </c>
      <c r="T116" s="433">
        <f t="shared" si="2804"/>
        <v>51.47</v>
      </c>
      <c r="U116" s="139">
        <f t="shared" si="2805"/>
        <v>0</v>
      </c>
      <c r="V116" s="111">
        <f t="shared" si="2806"/>
        <v>0</v>
      </c>
      <c r="W116" s="111"/>
      <c r="X116" s="140"/>
      <c r="Y116" s="141" t="e">
        <f t="shared" si="2807"/>
        <v>#DIV/0!</v>
      </c>
      <c r="Z116" s="323">
        <f t="shared" si="2800"/>
        <v>0</v>
      </c>
      <c r="AA116" s="431">
        <f t="shared" si="2808"/>
        <v>0</v>
      </c>
      <c r="AB116" s="432">
        <f t="shared" si="2809"/>
        <v>0</v>
      </c>
      <c r="AC116" s="138">
        <f t="shared" si="2810"/>
        <v>0</v>
      </c>
      <c r="AD116" s="433">
        <f t="shared" si="2804"/>
        <v>51.47</v>
      </c>
      <c r="AE116" s="139">
        <f t="shared" si="2811"/>
        <v>0</v>
      </c>
      <c r="AF116" s="111">
        <f t="shared" si="2812"/>
        <v>0</v>
      </c>
      <c r="AG116" s="111"/>
      <c r="AH116" s="140"/>
      <c r="AI116" s="141" t="e">
        <f t="shared" si="2813"/>
        <v>#DIV/0!</v>
      </c>
      <c r="AJ116" s="323">
        <f t="shared" si="2800"/>
        <v>0</v>
      </c>
      <c r="AK116" s="431">
        <f t="shared" si="2814"/>
        <v>0</v>
      </c>
      <c r="AL116" s="432">
        <f t="shared" si="2815"/>
        <v>0</v>
      </c>
      <c r="AM116" s="138">
        <f t="shared" si="2816"/>
        <v>0</v>
      </c>
      <c r="AN116" s="433">
        <f t="shared" si="2804"/>
        <v>51.47</v>
      </c>
      <c r="AO116" s="139">
        <f t="shared" si="2817"/>
        <v>0</v>
      </c>
      <c r="AP116" s="111">
        <f t="shared" si="2818"/>
        <v>0</v>
      </c>
      <c r="AQ116" s="111"/>
      <c r="AR116" s="140"/>
      <c r="AS116" s="141" t="e">
        <f t="shared" si="2819"/>
        <v>#DIV/0!</v>
      </c>
      <c r="AT116" s="323">
        <f t="shared" si="2800"/>
        <v>0</v>
      </c>
      <c r="AU116" s="431">
        <f t="shared" si="2820"/>
        <v>0</v>
      </c>
      <c r="AV116" s="432">
        <f t="shared" si="2821"/>
        <v>0</v>
      </c>
      <c r="AW116" s="138">
        <f t="shared" si="2822"/>
        <v>0</v>
      </c>
      <c r="AX116" s="433">
        <f t="shared" si="2804"/>
        <v>51.47</v>
      </c>
      <c r="AY116" s="139">
        <f t="shared" si="2823"/>
        <v>0</v>
      </c>
      <c r="AZ116" s="111">
        <f t="shared" si="2824"/>
        <v>0</v>
      </c>
      <c r="BA116" s="111"/>
      <c r="BB116" s="140"/>
      <c r="BC116" s="141" t="e">
        <f t="shared" si="2825"/>
        <v>#DIV/0!</v>
      </c>
      <c r="BD116" s="323">
        <f t="shared" si="2800"/>
        <v>0</v>
      </c>
      <c r="BE116" s="431">
        <f t="shared" si="2826"/>
        <v>0</v>
      </c>
      <c r="BF116" s="432">
        <f t="shared" si="2827"/>
        <v>0</v>
      </c>
      <c r="BG116" s="138">
        <f t="shared" si="2828"/>
        <v>0</v>
      </c>
      <c r="BH116" s="433">
        <f t="shared" si="2804"/>
        <v>51.47</v>
      </c>
      <c r="BI116" s="139">
        <f t="shared" si="2829"/>
        <v>0</v>
      </c>
      <c r="BJ116" s="111">
        <f t="shared" si="2830"/>
        <v>0</v>
      </c>
      <c r="BK116" s="111"/>
      <c r="BL116" s="140"/>
      <c r="BM116" s="141" t="e">
        <f t="shared" si="2831"/>
        <v>#DIV/0!</v>
      </c>
      <c r="BN116" s="323">
        <f t="shared" si="2800"/>
        <v>0</v>
      </c>
      <c r="BO116" s="431">
        <f t="shared" si="2832"/>
        <v>0</v>
      </c>
      <c r="BP116" s="432">
        <f t="shared" si="2833"/>
        <v>0</v>
      </c>
      <c r="BQ116" s="138">
        <f t="shared" si="2834"/>
        <v>0</v>
      </c>
      <c r="BR116" s="433">
        <f t="shared" si="2804"/>
        <v>51.47</v>
      </c>
      <c r="BS116" s="139">
        <f t="shared" si="2835"/>
        <v>0</v>
      </c>
      <c r="BT116" s="111">
        <f t="shared" si="2836"/>
        <v>0</v>
      </c>
      <c r="BU116" s="111"/>
      <c r="BV116" s="140"/>
      <c r="BW116" s="141" t="e">
        <f t="shared" si="2837"/>
        <v>#DIV/0!</v>
      </c>
      <c r="BX116" s="323">
        <f t="shared" si="2800"/>
        <v>0</v>
      </c>
      <c r="BY116" s="431">
        <f t="shared" si="2838"/>
        <v>0</v>
      </c>
      <c r="BZ116" s="432">
        <f t="shared" si="2839"/>
        <v>0</v>
      </c>
      <c r="CA116" s="138">
        <f t="shared" si="2840"/>
        <v>0</v>
      </c>
      <c r="CB116" s="433">
        <f t="shared" si="2804"/>
        <v>51.47</v>
      </c>
      <c r="CC116" s="139">
        <f t="shared" si="2841"/>
        <v>0</v>
      </c>
      <c r="CD116" s="111">
        <f t="shared" si="2842"/>
        <v>0</v>
      </c>
      <c r="CE116" s="111"/>
      <c r="CF116" s="140"/>
      <c r="CG116" s="141" t="e">
        <f t="shared" si="2843"/>
        <v>#DIV/0!</v>
      </c>
      <c r="CH116" s="323">
        <f t="shared" si="2844"/>
        <v>0</v>
      </c>
      <c r="CI116" s="431">
        <f t="shared" si="2845"/>
        <v>0</v>
      </c>
      <c r="CJ116" s="432">
        <f t="shared" si="2846"/>
        <v>0</v>
      </c>
      <c r="CK116" s="138">
        <f t="shared" si="2847"/>
        <v>0</v>
      </c>
      <c r="CL116" s="433">
        <f t="shared" si="2848"/>
        <v>51.47</v>
      </c>
      <c r="CM116" s="139">
        <f t="shared" si="2849"/>
        <v>0</v>
      </c>
      <c r="CN116" s="111">
        <f t="shared" si="2850"/>
        <v>0</v>
      </c>
      <c r="CO116" s="111"/>
      <c r="CP116" s="140"/>
      <c r="CQ116" s="141" t="e">
        <f t="shared" si="2851"/>
        <v>#DIV/0!</v>
      </c>
      <c r="CR116" s="323">
        <f t="shared" si="2844"/>
        <v>0</v>
      </c>
      <c r="CS116" s="431">
        <f t="shared" si="2852"/>
        <v>0</v>
      </c>
      <c r="CT116" s="432">
        <f t="shared" si="2853"/>
        <v>0</v>
      </c>
      <c r="CU116" s="138">
        <f t="shared" si="2854"/>
        <v>0</v>
      </c>
      <c r="CV116" s="433">
        <f t="shared" si="2848"/>
        <v>51.47</v>
      </c>
      <c r="CW116" s="139">
        <f t="shared" si="2855"/>
        <v>0</v>
      </c>
      <c r="CX116" s="111">
        <f t="shared" si="2856"/>
        <v>0</v>
      </c>
      <c r="CY116" s="111"/>
      <c r="CZ116" s="140"/>
      <c r="DA116" s="141" t="e">
        <f t="shared" si="2857"/>
        <v>#DIV/0!</v>
      </c>
      <c r="DB116" s="323">
        <f t="shared" si="2844"/>
        <v>0</v>
      </c>
      <c r="DC116" s="431">
        <f t="shared" si="2858"/>
        <v>0</v>
      </c>
      <c r="DD116" s="432">
        <f t="shared" si="2859"/>
        <v>0</v>
      </c>
      <c r="DE116" s="138">
        <f t="shared" si="2860"/>
        <v>0</v>
      </c>
      <c r="DF116" s="433">
        <f t="shared" si="2848"/>
        <v>51.47</v>
      </c>
      <c r="DG116" s="139">
        <f t="shared" si="2861"/>
        <v>0</v>
      </c>
      <c r="DH116" s="111">
        <f t="shared" si="2862"/>
        <v>0</v>
      </c>
      <c r="DI116" s="111"/>
      <c r="DJ116" s="140"/>
      <c r="DK116" s="141" t="e">
        <f t="shared" si="2863"/>
        <v>#DIV/0!</v>
      </c>
      <c r="DL116" s="323">
        <f t="shared" si="2844"/>
        <v>0</v>
      </c>
      <c r="DM116" s="431">
        <f t="shared" si="2864"/>
        <v>0</v>
      </c>
      <c r="DN116" s="432">
        <f t="shared" si="2865"/>
        <v>0</v>
      </c>
      <c r="DO116" s="138">
        <f t="shared" si="2866"/>
        <v>0</v>
      </c>
      <c r="DP116" s="433">
        <f t="shared" si="2848"/>
        <v>51.47</v>
      </c>
      <c r="DQ116" s="139">
        <f t="shared" si="2867"/>
        <v>0</v>
      </c>
      <c r="DR116" s="111">
        <f t="shared" si="2868"/>
        <v>0</v>
      </c>
      <c r="DS116" s="111"/>
      <c r="DT116" s="140"/>
      <c r="DU116" s="141" t="e">
        <f t="shared" si="2869"/>
        <v>#DIV/0!</v>
      </c>
      <c r="DV116" s="323">
        <f t="shared" si="2844"/>
        <v>0</v>
      </c>
      <c r="DW116" s="431">
        <f t="shared" si="2870"/>
        <v>0</v>
      </c>
      <c r="DX116" s="432">
        <f t="shared" si="2871"/>
        <v>0</v>
      </c>
      <c r="DY116" s="138">
        <f t="shared" si="2872"/>
        <v>0</v>
      </c>
      <c r="DZ116" s="433">
        <f t="shared" si="2848"/>
        <v>51.47</v>
      </c>
      <c r="EA116" s="139">
        <f t="shared" si="2873"/>
        <v>0</v>
      </c>
      <c r="EB116" s="111">
        <f t="shared" si="2874"/>
        <v>0</v>
      </c>
      <c r="EC116" s="111"/>
      <c r="ED116" s="140"/>
      <c r="EE116" s="141" t="e">
        <f t="shared" si="2875"/>
        <v>#DIV/0!</v>
      </c>
      <c r="EF116" s="323">
        <f t="shared" si="2844"/>
        <v>0</v>
      </c>
      <c r="EG116" s="431">
        <f t="shared" si="2876"/>
        <v>0</v>
      </c>
      <c r="EH116" s="432">
        <f t="shared" si="2877"/>
        <v>0</v>
      </c>
      <c r="EI116" s="138">
        <f t="shared" si="2878"/>
        <v>0</v>
      </c>
      <c r="EJ116" s="433">
        <f t="shared" si="2848"/>
        <v>51.47</v>
      </c>
      <c r="EK116" s="139">
        <f t="shared" si="2879"/>
        <v>0</v>
      </c>
      <c r="EL116" s="111">
        <f t="shared" si="2880"/>
        <v>0</v>
      </c>
      <c r="EM116" s="111"/>
      <c r="EN116" s="140"/>
      <c r="EO116" s="141" t="e">
        <f t="shared" si="2881"/>
        <v>#DIV/0!</v>
      </c>
      <c r="EP116" s="323">
        <f t="shared" si="2844"/>
        <v>0</v>
      </c>
      <c r="EQ116" s="431">
        <f t="shared" si="2882"/>
        <v>0</v>
      </c>
      <c r="ER116" s="432">
        <f t="shared" si="2883"/>
        <v>0</v>
      </c>
      <c r="ES116" s="138">
        <f t="shared" si="2884"/>
        <v>0</v>
      </c>
      <c r="ET116" s="433">
        <f t="shared" si="2848"/>
        <v>51.47</v>
      </c>
      <c r="EU116" s="139">
        <f t="shared" si="2885"/>
        <v>0</v>
      </c>
      <c r="EV116" s="111">
        <f t="shared" si="2886"/>
        <v>0</v>
      </c>
      <c r="EW116" s="111"/>
      <c r="EX116" s="140"/>
      <c r="EY116" s="141" t="e">
        <f t="shared" si="2887"/>
        <v>#DIV/0!</v>
      </c>
      <c r="EZ116" s="323">
        <f t="shared" si="2888"/>
        <v>0</v>
      </c>
      <c r="FA116" s="431">
        <f t="shared" si="2889"/>
        <v>0</v>
      </c>
      <c r="FB116" s="432">
        <f t="shared" si="2890"/>
        <v>0</v>
      </c>
      <c r="FC116" s="138">
        <f t="shared" si="2891"/>
        <v>0</v>
      </c>
      <c r="FD116" s="433">
        <f t="shared" si="2892"/>
        <v>46.36</v>
      </c>
      <c r="FE116" s="139">
        <f t="shared" si="2893"/>
        <v>0</v>
      </c>
      <c r="FF116" s="111">
        <f t="shared" si="2894"/>
        <v>0</v>
      </c>
      <c r="FG116" s="111"/>
      <c r="FH116" s="140"/>
      <c r="FI116" s="141" t="e">
        <f t="shared" si="2895"/>
        <v>#DIV/0!</v>
      </c>
      <c r="FJ116" s="323">
        <f t="shared" si="2888"/>
        <v>0</v>
      </c>
      <c r="FK116" s="431">
        <f t="shared" si="2896"/>
        <v>0</v>
      </c>
      <c r="FL116" s="432">
        <f t="shared" si="2897"/>
        <v>0</v>
      </c>
      <c r="FM116" s="138">
        <f t="shared" si="2898"/>
        <v>0</v>
      </c>
      <c r="FN116" s="433">
        <f t="shared" si="2892"/>
        <v>51.47</v>
      </c>
      <c r="FO116" s="139">
        <f t="shared" si="2899"/>
        <v>0</v>
      </c>
      <c r="FP116" s="111">
        <f t="shared" si="2900"/>
        <v>0</v>
      </c>
      <c r="FQ116" s="111"/>
      <c r="FR116" s="140"/>
      <c r="FS116" s="141" t="e">
        <f t="shared" si="2901"/>
        <v>#DIV/0!</v>
      </c>
      <c r="FT116" s="323">
        <f t="shared" si="2888"/>
        <v>0</v>
      </c>
      <c r="FU116" s="431">
        <f t="shared" si="2902"/>
        <v>0</v>
      </c>
      <c r="FV116" s="432">
        <f t="shared" si="2903"/>
        <v>0</v>
      </c>
      <c r="FW116" s="138">
        <f t="shared" si="2904"/>
        <v>0</v>
      </c>
      <c r="FX116" s="433">
        <f t="shared" si="2892"/>
        <v>51.47</v>
      </c>
      <c r="FY116" s="139">
        <f t="shared" si="2905"/>
        <v>0</v>
      </c>
      <c r="FZ116" s="111">
        <f t="shared" si="2906"/>
        <v>0</v>
      </c>
      <c r="GA116" s="111"/>
      <c r="GB116" s="140"/>
      <c r="GC116" s="141" t="e">
        <f t="shared" si="2907"/>
        <v>#DIV/0!</v>
      </c>
      <c r="GD116" s="323">
        <f t="shared" si="2888"/>
        <v>0</v>
      </c>
      <c r="GE116" s="431">
        <f t="shared" si="2908"/>
        <v>0</v>
      </c>
      <c r="GF116" s="432">
        <f t="shared" si="2909"/>
        <v>0</v>
      </c>
      <c r="GG116" s="138">
        <f t="shared" si="2910"/>
        <v>0</v>
      </c>
      <c r="GH116" s="433">
        <f t="shared" si="2892"/>
        <v>51.47</v>
      </c>
      <c r="GI116" s="139">
        <f t="shared" si="2911"/>
        <v>0</v>
      </c>
      <c r="GJ116" s="111">
        <f t="shared" si="2912"/>
        <v>0</v>
      </c>
      <c r="GK116" s="111"/>
      <c r="GL116" s="140"/>
      <c r="GM116" s="141" t="e">
        <f t="shared" si="2913"/>
        <v>#DIV/0!</v>
      </c>
      <c r="GN116" s="323">
        <f t="shared" si="2888"/>
        <v>0</v>
      </c>
      <c r="GO116" s="431">
        <f t="shared" si="2914"/>
        <v>0</v>
      </c>
      <c r="GP116" s="432">
        <f t="shared" si="2915"/>
        <v>0</v>
      </c>
      <c r="GQ116" s="138">
        <f t="shared" si="2916"/>
        <v>0</v>
      </c>
      <c r="GR116" s="433">
        <f t="shared" si="2892"/>
        <v>51.47</v>
      </c>
      <c r="GS116" s="139">
        <f t="shared" si="2917"/>
        <v>0</v>
      </c>
      <c r="GT116" s="111">
        <f t="shared" si="2918"/>
        <v>0</v>
      </c>
      <c r="GU116" s="111"/>
      <c r="GV116" s="140"/>
      <c r="GW116" s="141" t="e">
        <f t="shared" si="2919"/>
        <v>#DIV/0!</v>
      </c>
      <c r="GX116" s="323">
        <f t="shared" si="2888"/>
        <v>0</v>
      </c>
      <c r="GY116" s="431">
        <f t="shared" si="2920"/>
        <v>0</v>
      </c>
      <c r="GZ116" s="432">
        <f t="shared" si="2921"/>
        <v>0</v>
      </c>
      <c r="HA116" s="138">
        <f t="shared" si="2922"/>
        <v>0</v>
      </c>
      <c r="HB116" s="433">
        <f t="shared" si="2892"/>
        <v>51.47</v>
      </c>
      <c r="HC116" s="139">
        <f t="shared" si="2923"/>
        <v>0</v>
      </c>
      <c r="HD116" s="111">
        <f t="shared" si="2924"/>
        <v>0</v>
      </c>
      <c r="HE116" s="111"/>
      <c r="HF116" s="140"/>
      <c r="HG116" s="141" t="e">
        <f t="shared" si="2925"/>
        <v>#DIV/0!</v>
      </c>
      <c r="HH116" s="323">
        <f t="shared" si="2888"/>
        <v>0</v>
      </c>
      <c r="HI116" s="431">
        <f t="shared" si="2926"/>
        <v>0</v>
      </c>
      <c r="HJ116" s="432">
        <f t="shared" si="2927"/>
        <v>0</v>
      </c>
      <c r="HK116" s="138">
        <f t="shared" si="2928"/>
        <v>0</v>
      </c>
      <c r="HL116" s="433">
        <f t="shared" si="2892"/>
        <v>51.47</v>
      </c>
      <c r="HM116" s="139">
        <f t="shared" si="2929"/>
        <v>0</v>
      </c>
      <c r="HN116" s="111">
        <f t="shared" si="2930"/>
        <v>0</v>
      </c>
      <c r="HO116" s="111"/>
      <c r="HP116" s="140"/>
      <c r="HQ116" s="141" t="e">
        <f t="shared" si="2931"/>
        <v>#DIV/0!</v>
      </c>
      <c r="HR116" s="323">
        <f t="shared" si="2932"/>
        <v>0</v>
      </c>
      <c r="HS116" s="431">
        <f t="shared" si="2933"/>
        <v>0</v>
      </c>
      <c r="HT116" s="432">
        <f t="shared" si="2934"/>
        <v>0</v>
      </c>
      <c r="HU116" s="138">
        <f t="shared" si="2935"/>
        <v>0</v>
      </c>
      <c r="HV116" s="433">
        <f t="shared" si="2936"/>
        <v>51.47</v>
      </c>
      <c r="HW116" s="139">
        <f t="shared" si="2937"/>
        <v>0</v>
      </c>
      <c r="HX116" s="111">
        <f t="shared" si="2938"/>
        <v>0</v>
      </c>
      <c r="HY116" s="111"/>
      <c r="HZ116" s="140"/>
      <c r="IA116" s="141" t="e">
        <f t="shared" si="2939"/>
        <v>#DIV/0!</v>
      </c>
      <c r="IB116" s="323">
        <f t="shared" si="2932"/>
        <v>0</v>
      </c>
      <c r="IC116" s="431">
        <f t="shared" si="2940"/>
        <v>0</v>
      </c>
      <c r="ID116" s="432">
        <f t="shared" si="2941"/>
        <v>0</v>
      </c>
      <c r="IE116" s="138">
        <f t="shared" si="2942"/>
        <v>0</v>
      </c>
      <c r="IF116" s="433">
        <f t="shared" si="2936"/>
        <v>51.47</v>
      </c>
      <c r="IG116" s="139">
        <f t="shared" si="2943"/>
        <v>0</v>
      </c>
      <c r="IH116" s="111">
        <f t="shared" si="2944"/>
        <v>0</v>
      </c>
      <c r="II116" s="111"/>
      <c r="IJ116" s="140"/>
      <c r="IK116" s="141" t="e">
        <f t="shared" si="2945"/>
        <v>#DIV/0!</v>
      </c>
      <c r="IL116" s="323">
        <f t="shared" si="2932"/>
        <v>0</v>
      </c>
      <c r="IM116" s="431">
        <f t="shared" si="2946"/>
        <v>0</v>
      </c>
      <c r="IN116" s="432">
        <f t="shared" si="2947"/>
        <v>0</v>
      </c>
      <c r="IO116" s="138">
        <f t="shared" si="2948"/>
        <v>0</v>
      </c>
      <c r="IP116" s="433">
        <f t="shared" si="2936"/>
        <v>51.47</v>
      </c>
      <c r="IQ116" s="139">
        <f t="shared" si="2949"/>
        <v>0</v>
      </c>
      <c r="IR116" s="111">
        <f t="shared" si="2950"/>
        <v>0</v>
      </c>
      <c r="IS116" s="111"/>
      <c r="IT116" s="140"/>
      <c r="IU116" s="141" t="e">
        <f t="shared" si="2951"/>
        <v>#DIV/0!</v>
      </c>
      <c r="IV116" s="323">
        <f t="shared" si="2932"/>
        <v>0</v>
      </c>
      <c r="IW116" s="431">
        <f t="shared" si="2952"/>
        <v>0</v>
      </c>
      <c r="IX116" s="432">
        <f t="shared" si="2953"/>
        <v>0</v>
      </c>
      <c r="IY116" s="138">
        <f t="shared" si="2954"/>
        <v>0</v>
      </c>
      <c r="IZ116" s="433">
        <f t="shared" si="2936"/>
        <v>51.47</v>
      </c>
      <c r="JA116" s="139">
        <f t="shared" si="2955"/>
        <v>0</v>
      </c>
      <c r="JB116" s="111">
        <f t="shared" si="2956"/>
        <v>0</v>
      </c>
      <c r="JC116" s="111"/>
      <c r="JD116" s="140"/>
      <c r="JE116" s="141" t="e">
        <f t="shared" si="2957"/>
        <v>#DIV/0!</v>
      </c>
      <c r="JF116" s="323">
        <f t="shared" si="2932"/>
        <v>0</v>
      </c>
      <c r="JG116" s="431">
        <f t="shared" si="2958"/>
        <v>0</v>
      </c>
      <c r="JH116" s="432">
        <f t="shared" si="2959"/>
        <v>0</v>
      </c>
      <c r="JI116" s="138">
        <f t="shared" si="2960"/>
        <v>0</v>
      </c>
      <c r="JJ116" s="433">
        <f t="shared" si="2936"/>
        <v>51.47</v>
      </c>
      <c r="JK116" s="139">
        <f t="shared" si="2961"/>
        <v>0</v>
      </c>
      <c r="JL116" s="111">
        <f t="shared" si="2962"/>
        <v>0</v>
      </c>
      <c r="JM116" s="111"/>
      <c r="JN116" s="140"/>
      <c r="JO116" s="141" t="e">
        <f t="shared" si="2963"/>
        <v>#DIV/0!</v>
      </c>
      <c r="JP116" s="323">
        <f t="shared" si="2932"/>
        <v>0</v>
      </c>
      <c r="JQ116" s="431">
        <f t="shared" si="2964"/>
        <v>0</v>
      </c>
      <c r="JR116" s="432">
        <f t="shared" si="2965"/>
        <v>0</v>
      </c>
      <c r="JS116" s="138">
        <f t="shared" si="2966"/>
        <v>0</v>
      </c>
      <c r="JT116" s="433">
        <f t="shared" si="2936"/>
        <v>51.47</v>
      </c>
      <c r="JU116" s="139">
        <f t="shared" si="2967"/>
        <v>0</v>
      </c>
      <c r="JV116" s="111">
        <f t="shared" si="2968"/>
        <v>0</v>
      </c>
      <c r="JW116" s="111"/>
      <c r="JX116" s="140"/>
      <c r="JY116" s="141" t="e">
        <f t="shared" si="2969"/>
        <v>#DIV/0!</v>
      </c>
      <c r="JZ116" s="323">
        <f t="shared" si="2932"/>
        <v>0</v>
      </c>
      <c r="KA116" s="431">
        <f t="shared" si="2970"/>
        <v>0</v>
      </c>
      <c r="KB116" s="432">
        <f t="shared" si="2971"/>
        <v>0</v>
      </c>
      <c r="KC116" s="138">
        <f t="shared" si="2972"/>
        <v>0</v>
      </c>
      <c r="KD116" s="433">
        <f t="shared" si="2936"/>
        <v>51.47</v>
      </c>
      <c r="KE116" s="139">
        <f t="shared" si="2973"/>
        <v>0</v>
      </c>
      <c r="KF116" s="111">
        <f t="shared" si="2974"/>
        <v>0</v>
      </c>
      <c r="KG116" s="111"/>
      <c r="KH116" s="140"/>
      <c r="KI116" s="141" t="e">
        <f t="shared" si="2975"/>
        <v>#DIV/0!</v>
      </c>
      <c r="KJ116" s="323">
        <f t="shared" si="2976"/>
        <v>0</v>
      </c>
      <c r="KK116" s="431">
        <f t="shared" si="2977"/>
        <v>0</v>
      </c>
      <c r="KL116" s="432">
        <f t="shared" si="2978"/>
        <v>0</v>
      </c>
      <c r="KM116" s="138">
        <f t="shared" si="2979"/>
        <v>0</v>
      </c>
      <c r="KN116" s="433">
        <f t="shared" si="2980"/>
        <v>51.47</v>
      </c>
      <c r="KO116" s="139">
        <f t="shared" si="2981"/>
        <v>0</v>
      </c>
      <c r="KP116" s="111">
        <f t="shared" si="2982"/>
        <v>0</v>
      </c>
      <c r="KQ116" s="111"/>
      <c r="KR116" s="140"/>
      <c r="KS116" s="141" t="e">
        <f t="shared" si="2983"/>
        <v>#DIV/0!</v>
      </c>
      <c r="KT116" s="323">
        <f t="shared" si="2976"/>
        <v>0</v>
      </c>
      <c r="KU116" s="431" t="e">
        <f t="shared" si="2984"/>
        <v>#DIV/0!</v>
      </c>
      <c r="KV116" s="432" t="e">
        <f t="shared" si="2985"/>
        <v>#DIV/0!</v>
      </c>
      <c r="KW116" s="138">
        <f t="shared" si="2986"/>
        <v>0</v>
      </c>
      <c r="KX116" s="433">
        <f t="shared" si="2980"/>
        <v>0</v>
      </c>
      <c r="KY116" s="139">
        <f t="shared" si="2987"/>
        <v>0</v>
      </c>
      <c r="KZ116" s="111">
        <f t="shared" si="2988"/>
        <v>0</v>
      </c>
      <c r="LA116" s="111"/>
      <c r="LB116" s="140"/>
      <c r="LC116" s="141" t="e">
        <f t="shared" si="2989"/>
        <v>#DIV/0!</v>
      </c>
      <c r="LD116" s="322">
        <f t="shared" si="2789"/>
        <v>0</v>
      </c>
      <c r="LE116" s="431">
        <f t="shared" si="2790"/>
        <v>0</v>
      </c>
      <c r="LF116" s="432">
        <f t="shared" si="2791"/>
        <v>0</v>
      </c>
      <c r="LG116" s="138">
        <f t="shared" si="2792"/>
        <v>0</v>
      </c>
      <c r="LH116" s="433">
        <f t="shared" si="2793"/>
        <v>51.37</v>
      </c>
      <c r="LI116" s="139">
        <f t="shared" si="2794"/>
        <v>0</v>
      </c>
      <c r="LJ116" s="111">
        <f t="shared" si="2795"/>
        <v>0</v>
      </c>
      <c r="LK116" s="111"/>
      <c r="LL116" s="140"/>
    </row>
    <row r="117" spans="1:324" ht="18" customHeight="1">
      <c r="A117" s="610"/>
      <c r="B117" s="610" t="s">
        <v>1160</v>
      </c>
      <c r="C117" s="12"/>
      <c r="D117" s="12"/>
      <c r="E117" s="4"/>
      <c r="F117" s="323"/>
      <c r="G117" s="431"/>
      <c r="H117" s="432"/>
      <c r="I117" s="138"/>
      <c r="J117" s="433"/>
      <c r="K117" s="139"/>
      <c r="L117" s="111"/>
      <c r="M117" s="111"/>
      <c r="N117" s="140"/>
      <c r="O117" s="141"/>
      <c r="P117" s="323"/>
      <c r="Q117" s="431"/>
      <c r="R117" s="432"/>
      <c r="S117" s="138"/>
      <c r="T117" s="433"/>
      <c r="U117" s="139"/>
      <c r="V117" s="111"/>
      <c r="W117" s="111"/>
      <c r="X117" s="140"/>
      <c r="Y117" s="141"/>
      <c r="Z117" s="323"/>
      <c r="AA117" s="431"/>
      <c r="AB117" s="432"/>
      <c r="AC117" s="138"/>
      <c r="AD117" s="433"/>
      <c r="AE117" s="139"/>
      <c r="AF117" s="111"/>
      <c r="AG117" s="111"/>
      <c r="AH117" s="140"/>
      <c r="AI117" s="141"/>
      <c r="AJ117" s="323"/>
      <c r="AK117" s="431"/>
      <c r="AL117" s="432"/>
      <c r="AM117" s="138"/>
      <c r="AN117" s="433"/>
      <c r="AO117" s="139"/>
      <c r="AP117" s="111"/>
      <c r="AQ117" s="111"/>
      <c r="AR117" s="140"/>
      <c r="AS117" s="141"/>
      <c r="AT117" s="323"/>
      <c r="AU117" s="431"/>
      <c r="AV117" s="432"/>
      <c r="AW117" s="138"/>
      <c r="AX117" s="433"/>
      <c r="AY117" s="139"/>
      <c r="AZ117" s="111"/>
      <c r="BA117" s="111"/>
      <c r="BB117" s="140"/>
      <c r="BC117" s="141"/>
      <c r="BD117" s="323"/>
      <c r="BE117" s="431"/>
      <c r="BF117" s="432"/>
      <c r="BG117" s="138"/>
      <c r="BH117" s="433"/>
      <c r="BI117" s="139"/>
      <c r="BJ117" s="111"/>
      <c r="BK117" s="111"/>
      <c r="BL117" s="140"/>
      <c r="BM117" s="141"/>
      <c r="BN117" s="323"/>
      <c r="BO117" s="431"/>
      <c r="BP117" s="432"/>
      <c r="BQ117" s="138"/>
      <c r="BR117" s="433"/>
      <c r="BS117" s="139"/>
      <c r="BT117" s="111"/>
      <c r="BU117" s="111"/>
      <c r="BV117" s="140"/>
      <c r="BW117" s="141"/>
      <c r="BX117" s="323"/>
      <c r="BY117" s="431"/>
      <c r="BZ117" s="432"/>
      <c r="CA117" s="138"/>
      <c r="CB117" s="433"/>
      <c r="CC117" s="139"/>
      <c r="CD117" s="111"/>
      <c r="CE117" s="111"/>
      <c r="CF117" s="140"/>
      <c r="CG117" s="141"/>
      <c r="CH117" s="323"/>
      <c r="CI117" s="431"/>
      <c r="CJ117" s="432"/>
      <c r="CK117" s="138"/>
      <c r="CL117" s="433"/>
      <c r="CM117" s="139"/>
      <c r="CN117" s="111"/>
      <c r="CO117" s="111"/>
      <c r="CP117" s="140"/>
      <c r="CQ117" s="141"/>
      <c r="CR117" s="323"/>
      <c r="CS117" s="431"/>
      <c r="CT117" s="432"/>
      <c r="CU117" s="138"/>
      <c r="CV117" s="433"/>
      <c r="CW117" s="139"/>
      <c r="CX117" s="111"/>
      <c r="CY117" s="111"/>
      <c r="CZ117" s="140"/>
      <c r="DA117" s="141"/>
      <c r="DB117" s="323"/>
      <c r="DC117" s="431"/>
      <c r="DD117" s="432"/>
      <c r="DE117" s="138"/>
      <c r="DF117" s="433"/>
      <c r="DG117" s="139"/>
      <c r="DH117" s="111"/>
      <c r="DI117" s="111"/>
      <c r="DJ117" s="140"/>
      <c r="DK117" s="141"/>
      <c r="DL117" s="323"/>
      <c r="DM117" s="431"/>
      <c r="DN117" s="432"/>
      <c r="DO117" s="138"/>
      <c r="DP117" s="433"/>
      <c r="DQ117" s="139"/>
      <c r="DR117" s="111"/>
      <c r="DS117" s="111"/>
      <c r="DT117" s="140"/>
      <c r="DU117" s="141"/>
      <c r="DV117" s="323"/>
      <c r="DW117" s="431"/>
      <c r="DX117" s="432"/>
      <c r="DY117" s="138"/>
      <c r="DZ117" s="433"/>
      <c r="EA117" s="139"/>
      <c r="EB117" s="111"/>
      <c r="EC117" s="111"/>
      <c r="ED117" s="140"/>
      <c r="EE117" s="141"/>
      <c r="EF117" s="323"/>
      <c r="EG117" s="431"/>
      <c r="EH117" s="432"/>
      <c r="EI117" s="138"/>
      <c r="EJ117" s="433"/>
      <c r="EK117" s="139"/>
      <c r="EL117" s="111"/>
      <c r="EM117" s="111"/>
      <c r="EN117" s="140"/>
      <c r="EO117" s="141"/>
      <c r="EP117" s="323"/>
      <c r="EQ117" s="431"/>
      <c r="ER117" s="432"/>
      <c r="ES117" s="138"/>
      <c r="ET117" s="433"/>
      <c r="EU117" s="139"/>
      <c r="EV117" s="111"/>
      <c r="EW117" s="111"/>
      <c r="EX117" s="140"/>
      <c r="EY117" s="141"/>
      <c r="EZ117" s="323"/>
      <c r="FA117" s="431"/>
      <c r="FB117" s="432"/>
      <c r="FC117" s="138"/>
      <c r="FD117" s="433"/>
      <c r="FE117" s="139"/>
      <c r="FF117" s="111"/>
      <c r="FG117" s="111"/>
      <c r="FH117" s="140"/>
      <c r="FI117" s="141"/>
      <c r="FJ117" s="323"/>
      <c r="FK117" s="431"/>
      <c r="FL117" s="432"/>
      <c r="FM117" s="138"/>
      <c r="FN117" s="433"/>
      <c r="FO117" s="139"/>
      <c r="FP117" s="111"/>
      <c r="FQ117" s="111"/>
      <c r="FR117" s="140"/>
      <c r="FS117" s="141"/>
      <c r="FT117" s="323"/>
      <c r="FU117" s="431"/>
      <c r="FV117" s="432"/>
      <c r="FW117" s="138"/>
      <c r="FX117" s="433"/>
      <c r="FY117" s="139"/>
      <c r="FZ117" s="111"/>
      <c r="GA117" s="111"/>
      <c r="GB117" s="140"/>
      <c r="GC117" s="141"/>
      <c r="GD117" s="323"/>
      <c r="GE117" s="431"/>
      <c r="GF117" s="432"/>
      <c r="GG117" s="138"/>
      <c r="GH117" s="433"/>
      <c r="GI117" s="139"/>
      <c r="GJ117" s="111"/>
      <c r="GK117" s="111"/>
      <c r="GL117" s="140"/>
      <c r="GM117" s="141"/>
      <c r="GN117" s="323"/>
      <c r="GO117" s="431"/>
      <c r="GP117" s="432"/>
      <c r="GQ117" s="138"/>
      <c r="GR117" s="433"/>
      <c r="GS117" s="139"/>
      <c r="GT117" s="111"/>
      <c r="GU117" s="111"/>
      <c r="GV117" s="140"/>
      <c r="GW117" s="141"/>
      <c r="GX117" s="323"/>
      <c r="GY117" s="431"/>
      <c r="GZ117" s="432"/>
      <c r="HA117" s="138"/>
      <c r="HB117" s="433"/>
      <c r="HC117" s="139"/>
      <c r="HD117" s="111"/>
      <c r="HE117" s="111"/>
      <c r="HF117" s="140"/>
      <c r="HG117" s="141"/>
      <c r="HH117" s="323"/>
      <c r="HI117" s="431"/>
      <c r="HJ117" s="432"/>
      <c r="HK117" s="138"/>
      <c r="HL117" s="433"/>
      <c r="HM117" s="139"/>
      <c r="HN117" s="111"/>
      <c r="HO117" s="111"/>
      <c r="HP117" s="140"/>
      <c r="HQ117" s="141"/>
      <c r="HR117" s="323"/>
      <c r="HS117" s="431"/>
      <c r="HT117" s="432"/>
      <c r="HU117" s="138"/>
      <c r="HV117" s="433"/>
      <c r="HW117" s="139"/>
      <c r="HX117" s="111"/>
      <c r="HY117" s="111"/>
      <c r="HZ117" s="140"/>
      <c r="IA117" s="141"/>
      <c r="IB117" s="323"/>
      <c r="IC117" s="431"/>
      <c r="ID117" s="432"/>
      <c r="IE117" s="138"/>
      <c r="IF117" s="433"/>
      <c r="IG117" s="139"/>
      <c r="IH117" s="111"/>
      <c r="II117" s="111"/>
      <c r="IJ117" s="140"/>
      <c r="IK117" s="141"/>
      <c r="IL117" s="323"/>
      <c r="IM117" s="431"/>
      <c r="IN117" s="432"/>
      <c r="IO117" s="138"/>
      <c r="IP117" s="433"/>
      <c r="IQ117" s="139"/>
      <c r="IR117" s="111"/>
      <c r="IS117" s="111"/>
      <c r="IT117" s="140"/>
      <c r="IU117" s="141"/>
      <c r="IV117" s="323"/>
      <c r="IW117" s="431"/>
      <c r="IX117" s="432"/>
      <c r="IY117" s="138"/>
      <c r="IZ117" s="433"/>
      <c r="JA117" s="139"/>
      <c r="JB117" s="111"/>
      <c r="JC117" s="111"/>
      <c r="JD117" s="140"/>
      <c r="JE117" s="141"/>
      <c r="JF117" s="323"/>
      <c r="JG117" s="431"/>
      <c r="JH117" s="432"/>
      <c r="JI117" s="138"/>
      <c r="JJ117" s="433"/>
      <c r="JK117" s="139"/>
      <c r="JL117" s="111"/>
      <c r="JM117" s="111"/>
      <c r="JN117" s="140"/>
      <c r="JO117" s="141"/>
      <c r="JP117" s="323"/>
      <c r="JQ117" s="431"/>
      <c r="JR117" s="432"/>
      <c r="JS117" s="138"/>
      <c r="JT117" s="433"/>
      <c r="JU117" s="139"/>
      <c r="JV117" s="111"/>
      <c r="JW117" s="111"/>
      <c r="JX117" s="140"/>
      <c r="JY117" s="141"/>
      <c r="JZ117" s="323"/>
      <c r="KA117" s="431"/>
      <c r="KB117" s="432"/>
      <c r="KC117" s="138"/>
      <c r="KD117" s="433"/>
      <c r="KE117" s="139"/>
      <c r="KF117" s="111"/>
      <c r="KG117" s="111"/>
      <c r="KH117" s="140"/>
      <c r="KI117" s="141"/>
      <c r="KJ117" s="323"/>
      <c r="KK117" s="431"/>
      <c r="KL117" s="432"/>
      <c r="KM117" s="138"/>
      <c r="KN117" s="433"/>
      <c r="KO117" s="139"/>
      <c r="KP117" s="111"/>
      <c r="KQ117" s="111"/>
      <c r="KR117" s="140"/>
      <c r="KS117" s="141"/>
      <c r="KT117" s="323"/>
      <c r="KU117" s="431"/>
      <c r="KV117" s="432"/>
      <c r="KW117" s="138"/>
      <c r="KX117" s="433"/>
      <c r="KY117" s="139"/>
      <c r="KZ117" s="111"/>
      <c r="LA117" s="111"/>
      <c r="LB117" s="140"/>
      <c r="LC117" s="141"/>
      <c r="LD117" s="322"/>
      <c r="LE117" s="431"/>
      <c r="LF117" s="432"/>
      <c r="LG117" s="138"/>
      <c r="LH117" s="433"/>
      <c r="LI117" s="139"/>
      <c r="LJ117" s="111"/>
      <c r="LK117" s="111"/>
      <c r="LL117" s="140"/>
    </row>
    <row r="118" spans="1:324" ht="18" customHeight="1">
      <c r="A118" s="611"/>
      <c r="B118" s="12" t="s">
        <v>714</v>
      </c>
      <c r="C118" s="12" t="s">
        <v>840</v>
      </c>
      <c r="D118" s="12" t="s">
        <v>422</v>
      </c>
      <c r="E118" s="4" t="s">
        <v>32</v>
      </c>
      <c r="F118" s="323">
        <f t="shared" ref="F118:F124" si="2990">F31</f>
        <v>92</v>
      </c>
      <c r="G118" s="431">
        <f t="shared" si="2796"/>
        <v>0.14791000000000001</v>
      </c>
      <c r="H118" s="432">
        <f t="shared" si="2797"/>
        <v>267.57</v>
      </c>
      <c r="I118" s="138">
        <f t="shared" si="2570"/>
        <v>2.9083695700000001</v>
      </c>
      <c r="J118" s="433">
        <f t="shared" si="2798"/>
        <v>53.01</v>
      </c>
      <c r="K118" s="139">
        <f t="shared" si="2571"/>
        <v>154.17267000000001</v>
      </c>
      <c r="L118" s="111">
        <f t="shared" si="2572"/>
        <v>14183.89</v>
      </c>
      <c r="M118" s="111"/>
      <c r="N118" s="140"/>
      <c r="O118" s="141">
        <f t="shared" si="2573"/>
        <v>1.3555600000000001</v>
      </c>
      <c r="P118" s="323">
        <f t="shared" ref="P118:BX124" si="2991">P31</f>
        <v>104</v>
      </c>
      <c r="Q118" s="431">
        <f t="shared" ref="Q118:Q125" si="2992">P118/P$97</f>
        <v>9.5329999999999998E-2</v>
      </c>
      <c r="R118" s="432">
        <f t="shared" ref="R118:R125" si="2993">R$97*Q118</f>
        <v>187.8</v>
      </c>
      <c r="S118" s="138">
        <f t="shared" ref="S118:S126" si="2994">IF(P118&gt;0,R118/P118,0)</f>
        <v>1.8057692299999999</v>
      </c>
      <c r="T118" s="433">
        <f t="shared" ref="T118:CB125" si="2995">T$97</f>
        <v>51.47</v>
      </c>
      <c r="U118" s="139">
        <f t="shared" ref="U118:U126" si="2996">S118*T118</f>
        <v>92.942939999999993</v>
      </c>
      <c r="V118" s="111">
        <f t="shared" ref="V118:V126" si="2997">U118*P118</f>
        <v>9666.07</v>
      </c>
      <c r="W118" s="111"/>
      <c r="X118" s="140"/>
      <c r="Y118" s="141">
        <f t="shared" ref="Y118:Y126" si="2998">U118/$LI118</f>
        <v>0.81720000000000004</v>
      </c>
      <c r="Z118" s="323">
        <f t="shared" si="2991"/>
        <v>206</v>
      </c>
      <c r="AA118" s="431">
        <f t="shared" ref="AA118:AA125" si="2999">Z118/Z$97</f>
        <v>0.24848999999999999</v>
      </c>
      <c r="AB118" s="432">
        <f t="shared" ref="AB118:AB125" si="3000">AB$97*AA118</f>
        <v>314.08999999999997</v>
      </c>
      <c r="AC118" s="138">
        <f t="shared" ref="AC118:AC126" si="3001">IF(Z118&gt;0,AB118/Z118,0)</f>
        <v>1.5247087399999999</v>
      </c>
      <c r="AD118" s="433">
        <f t="shared" si="2995"/>
        <v>51.47</v>
      </c>
      <c r="AE118" s="139">
        <f t="shared" ref="AE118:AE126" si="3002">AC118*AD118</f>
        <v>78.476759999999999</v>
      </c>
      <c r="AF118" s="111">
        <f t="shared" ref="AF118:AF126" si="3003">AE118*Z118</f>
        <v>16166.21</v>
      </c>
      <c r="AG118" s="111"/>
      <c r="AH118" s="140"/>
      <c r="AI118" s="141">
        <f t="shared" ref="AI118:AI126" si="3004">AE118/$LI118</f>
        <v>0.69</v>
      </c>
      <c r="AJ118" s="323">
        <f t="shared" si="2991"/>
        <v>54</v>
      </c>
      <c r="AK118" s="431">
        <f t="shared" ref="AK118:AK125" si="3005">AJ118/AJ$97</f>
        <v>8.4110000000000004E-2</v>
      </c>
      <c r="AL118" s="432">
        <f t="shared" ref="AL118:AL125" si="3006">AL$97*AK118</f>
        <v>102.61</v>
      </c>
      <c r="AM118" s="138">
        <f t="shared" ref="AM118:AM126" si="3007">IF(AJ118&gt;0,AL118/AJ118,0)</f>
        <v>1.90018519</v>
      </c>
      <c r="AN118" s="433">
        <f t="shared" si="2995"/>
        <v>51.47</v>
      </c>
      <c r="AO118" s="139">
        <f t="shared" ref="AO118:AO126" si="3008">AM118*AN118</f>
        <v>97.802530000000004</v>
      </c>
      <c r="AP118" s="111">
        <f t="shared" ref="AP118:AP126" si="3009">AO118*AJ118</f>
        <v>5281.34</v>
      </c>
      <c r="AQ118" s="111"/>
      <c r="AR118" s="140"/>
      <c r="AS118" s="141">
        <f t="shared" ref="AS118:AS126" si="3010">AO118/$LI118</f>
        <v>0.85992000000000002</v>
      </c>
      <c r="AT118" s="323">
        <f t="shared" si="2991"/>
        <v>72</v>
      </c>
      <c r="AU118" s="431">
        <f t="shared" ref="AU118:AU125" si="3011">AT118/AT$97</f>
        <v>7.5389999999999999E-2</v>
      </c>
      <c r="AV118" s="432">
        <f t="shared" ref="AV118:AV125" si="3012">AV$97*AU118</f>
        <v>83.23</v>
      </c>
      <c r="AW118" s="138">
        <f t="shared" ref="AW118:AW126" si="3013">IF(AT118&gt;0,AV118/AT118,0)</f>
        <v>1.15597222</v>
      </c>
      <c r="AX118" s="433">
        <f t="shared" si="2995"/>
        <v>51.47</v>
      </c>
      <c r="AY118" s="139">
        <f t="shared" ref="AY118:AY126" si="3014">AW118*AX118</f>
        <v>59.497889999999998</v>
      </c>
      <c r="AZ118" s="111">
        <f t="shared" ref="AZ118:AZ126" si="3015">AY118*AT118</f>
        <v>4283.8500000000004</v>
      </c>
      <c r="BA118" s="111"/>
      <c r="BB118" s="140"/>
      <c r="BC118" s="141">
        <f t="shared" ref="BC118:BC126" si="3016">AY118/$LI118</f>
        <v>0.52312999999999998</v>
      </c>
      <c r="BD118" s="323">
        <f t="shared" si="2991"/>
        <v>69</v>
      </c>
      <c r="BE118" s="431">
        <f t="shared" ref="BE118:BE125" si="3017">BD118/BD$97</f>
        <v>9.6500000000000002E-2</v>
      </c>
      <c r="BF118" s="432">
        <f t="shared" ref="BF118:BF125" si="3018">BF$97*BE118</f>
        <v>110.98</v>
      </c>
      <c r="BG118" s="138">
        <f t="shared" ref="BG118:BG126" si="3019">IF(BD118&gt;0,BF118/BD118,0)</f>
        <v>1.6084058000000001</v>
      </c>
      <c r="BH118" s="433">
        <f t="shared" si="2995"/>
        <v>51.47</v>
      </c>
      <c r="BI118" s="139">
        <f t="shared" ref="BI118:BI126" si="3020">BG118*BH118</f>
        <v>82.784649999999999</v>
      </c>
      <c r="BJ118" s="111">
        <f t="shared" ref="BJ118:BJ126" si="3021">BI118*BD118</f>
        <v>5712.14</v>
      </c>
      <c r="BK118" s="111"/>
      <c r="BL118" s="140"/>
      <c r="BM118" s="141">
        <f t="shared" ref="BM118:BM126" si="3022">BI118/$LI118</f>
        <v>0.72787999999999997</v>
      </c>
      <c r="BN118" s="323">
        <f t="shared" si="2991"/>
        <v>74</v>
      </c>
      <c r="BO118" s="431">
        <f t="shared" ref="BO118:BO125" si="3023">BN118/BN$97</f>
        <v>0.10786999999999999</v>
      </c>
      <c r="BP118" s="432">
        <f t="shared" ref="BP118:BP125" si="3024">BP$97*BO118</f>
        <v>154.58000000000001</v>
      </c>
      <c r="BQ118" s="138">
        <f t="shared" ref="BQ118:BQ126" si="3025">IF(BN118&gt;0,BP118/BN118,0)</f>
        <v>2.0889189199999998</v>
      </c>
      <c r="BR118" s="433">
        <f t="shared" si="2995"/>
        <v>51.47</v>
      </c>
      <c r="BS118" s="139">
        <f t="shared" ref="BS118:BS126" si="3026">BQ118*BR118</f>
        <v>107.51666</v>
      </c>
      <c r="BT118" s="111">
        <f t="shared" ref="BT118:BT126" si="3027">BS118*BN118</f>
        <v>7956.23</v>
      </c>
      <c r="BU118" s="111"/>
      <c r="BV118" s="140"/>
      <c r="BW118" s="141">
        <f t="shared" ref="BW118:BW126" si="3028">BS118/$LI118</f>
        <v>0.94533999999999996</v>
      </c>
      <c r="BX118" s="323">
        <f t="shared" si="2991"/>
        <v>117</v>
      </c>
      <c r="BY118" s="431">
        <f t="shared" ref="BY118:BY125" si="3029">BX118/BX$97</f>
        <v>0.13911999999999999</v>
      </c>
      <c r="BZ118" s="432">
        <f t="shared" ref="BZ118:BZ125" si="3030">BZ$97*BY118</f>
        <v>177.24</v>
      </c>
      <c r="CA118" s="138">
        <f t="shared" ref="CA118:CA126" si="3031">IF(BX118&gt;0,BZ118/BX118,0)</f>
        <v>1.5148717899999999</v>
      </c>
      <c r="CB118" s="433">
        <f t="shared" si="2995"/>
        <v>51.47</v>
      </c>
      <c r="CC118" s="139">
        <f t="shared" ref="CC118:CC126" si="3032">CA118*CB118</f>
        <v>77.97045</v>
      </c>
      <c r="CD118" s="111">
        <f t="shared" ref="CD118:CD126" si="3033">CC118*BX118</f>
        <v>9122.5400000000009</v>
      </c>
      <c r="CE118" s="111"/>
      <c r="CF118" s="140"/>
      <c r="CG118" s="141">
        <f t="shared" ref="CG118:CG126" si="3034">CC118/$LI118</f>
        <v>0.68554999999999999</v>
      </c>
      <c r="CH118" s="323">
        <f t="shared" ref="CH118:EP124" si="3035">CH31</f>
        <v>123</v>
      </c>
      <c r="CI118" s="431">
        <f t="shared" ref="CI118:CI125" si="3036">CH118/CH$97</f>
        <v>0.12239</v>
      </c>
      <c r="CJ118" s="432">
        <f t="shared" ref="CJ118:CJ125" si="3037">CJ$97*CI118</f>
        <v>496.78</v>
      </c>
      <c r="CK118" s="138">
        <f t="shared" ref="CK118:CK126" si="3038">IF(CH118&gt;0,CJ118/CH118,0)</f>
        <v>4.0388617900000003</v>
      </c>
      <c r="CL118" s="433">
        <f t="shared" ref="CL118:ET125" si="3039">CL$97</f>
        <v>51.47</v>
      </c>
      <c r="CM118" s="139">
        <f t="shared" ref="CM118:CM126" si="3040">CK118*CL118</f>
        <v>207.88022000000001</v>
      </c>
      <c r="CN118" s="111">
        <f t="shared" ref="CN118:CN126" si="3041">CM118*CH118</f>
        <v>25569.27</v>
      </c>
      <c r="CO118" s="111"/>
      <c r="CP118" s="140"/>
      <c r="CQ118" s="141">
        <f t="shared" ref="CQ118:CQ126" si="3042">CM118/$LI118</f>
        <v>1.82778</v>
      </c>
      <c r="CR118" s="323">
        <f t="shared" si="3035"/>
        <v>52</v>
      </c>
      <c r="CS118" s="431">
        <f t="shared" ref="CS118:CS125" si="3043">CR118/CR$97</f>
        <v>6.4439999999999997E-2</v>
      </c>
      <c r="CT118" s="432">
        <f t="shared" ref="CT118:CT125" si="3044">CT$97*CS118</f>
        <v>121.79</v>
      </c>
      <c r="CU118" s="138">
        <f t="shared" ref="CU118:CU126" si="3045">IF(CR118&gt;0,CT118/CR118,0)</f>
        <v>2.3421153800000001</v>
      </c>
      <c r="CV118" s="433">
        <f t="shared" si="3039"/>
        <v>51.47</v>
      </c>
      <c r="CW118" s="139">
        <f t="shared" ref="CW118:CW126" si="3046">CU118*CV118</f>
        <v>120.54868</v>
      </c>
      <c r="CX118" s="111">
        <f t="shared" ref="CX118:CX126" si="3047">CW118*CR118</f>
        <v>6268.53</v>
      </c>
      <c r="CY118" s="111"/>
      <c r="CZ118" s="140"/>
      <c r="DA118" s="141">
        <f t="shared" ref="DA118:DA126" si="3048">CW118/$LI118</f>
        <v>1.05992</v>
      </c>
      <c r="DB118" s="323">
        <f t="shared" si="3035"/>
        <v>127</v>
      </c>
      <c r="DC118" s="431">
        <f t="shared" ref="DC118:DC125" si="3049">DB118/DB$97</f>
        <v>0.14906</v>
      </c>
      <c r="DD118" s="432">
        <f t="shared" ref="DD118:DD125" si="3050">DD$97*DC118</f>
        <v>132.22</v>
      </c>
      <c r="DE118" s="138">
        <f t="shared" ref="DE118:DE126" si="3051">IF(DB118&gt;0,DD118/DB118,0)</f>
        <v>1.04110236</v>
      </c>
      <c r="DF118" s="433">
        <f t="shared" si="3039"/>
        <v>51.47</v>
      </c>
      <c r="DG118" s="139">
        <f t="shared" ref="DG118:DG126" si="3052">DE118*DF118</f>
        <v>53.585540000000002</v>
      </c>
      <c r="DH118" s="111">
        <f t="shared" ref="DH118:DH126" si="3053">DG118*DB118</f>
        <v>6805.36</v>
      </c>
      <c r="DI118" s="111"/>
      <c r="DJ118" s="140"/>
      <c r="DK118" s="141">
        <f t="shared" ref="DK118:DK126" si="3054">DG118/$LI118</f>
        <v>0.47115000000000001</v>
      </c>
      <c r="DL118" s="323">
        <f t="shared" si="3035"/>
        <v>0</v>
      </c>
      <c r="DM118" s="431">
        <f t="shared" ref="DM118:DM125" si="3055">DL118/DL$97</f>
        <v>0</v>
      </c>
      <c r="DN118" s="432">
        <f t="shared" ref="DN118:DN125" si="3056">DN$97*DM118</f>
        <v>0</v>
      </c>
      <c r="DO118" s="138">
        <f t="shared" ref="DO118:DO126" si="3057">IF(DL118&gt;0,DN118/DL118,0)</f>
        <v>0</v>
      </c>
      <c r="DP118" s="433">
        <f t="shared" si="3039"/>
        <v>51.47</v>
      </c>
      <c r="DQ118" s="139">
        <f t="shared" ref="DQ118:DQ126" si="3058">DO118*DP118</f>
        <v>0</v>
      </c>
      <c r="DR118" s="111">
        <f t="shared" ref="DR118:DR126" si="3059">DQ118*DL118</f>
        <v>0</v>
      </c>
      <c r="DS118" s="111"/>
      <c r="DT118" s="140"/>
      <c r="DU118" s="141">
        <f t="shared" ref="DU118:DU126" si="3060">DQ118/$LI118</f>
        <v>0</v>
      </c>
      <c r="DV118" s="323">
        <f t="shared" si="3035"/>
        <v>61</v>
      </c>
      <c r="DW118" s="431">
        <f t="shared" ref="DW118:DW125" si="3061">DV118/DV$97</f>
        <v>7.9430000000000001E-2</v>
      </c>
      <c r="DX118" s="432">
        <f t="shared" ref="DX118:DX125" si="3062">DX$97*DW118</f>
        <v>77.599999999999994</v>
      </c>
      <c r="DY118" s="138">
        <f t="shared" ref="DY118:DY126" si="3063">IF(DV118&gt;0,DX118/DV118,0)</f>
        <v>1.2721311500000001</v>
      </c>
      <c r="DZ118" s="433">
        <f t="shared" si="3039"/>
        <v>51.47</v>
      </c>
      <c r="EA118" s="139">
        <f t="shared" ref="EA118:EA126" si="3064">DY118*DZ118</f>
        <v>65.476590000000002</v>
      </c>
      <c r="EB118" s="111">
        <f t="shared" ref="EB118:EB126" si="3065">EA118*DV118</f>
        <v>3994.07</v>
      </c>
      <c r="EC118" s="111"/>
      <c r="ED118" s="140"/>
      <c r="EE118" s="141">
        <f t="shared" ref="EE118:EE126" si="3066">EA118/$LI118</f>
        <v>0.57569999999999999</v>
      </c>
      <c r="EF118" s="323">
        <f t="shared" si="3035"/>
        <v>70</v>
      </c>
      <c r="EG118" s="431">
        <f t="shared" ref="EG118:EG125" si="3067">EF118/EF$97</f>
        <v>7.8210000000000002E-2</v>
      </c>
      <c r="EH118" s="432">
        <f t="shared" ref="EH118:EH125" si="3068">EH$97*EG118</f>
        <v>78.209999999999994</v>
      </c>
      <c r="EI118" s="138">
        <f t="shared" ref="EI118:EI126" si="3069">IF(EF118&gt;0,EH118/EF118,0)</f>
        <v>1.11728571</v>
      </c>
      <c r="EJ118" s="433">
        <f t="shared" si="3039"/>
        <v>51.47</v>
      </c>
      <c r="EK118" s="139">
        <f t="shared" ref="EK118:EK126" si="3070">EI118*EJ118</f>
        <v>57.506700000000002</v>
      </c>
      <c r="EL118" s="111">
        <f t="shared" ref="EL118:EL126" si="3071">EK118*EF118</f>
        <v>4025.47</v>
      </c>
      <c r="EM118" s="111"/>
      <c r="EN118" s="140"/>
      <c r="EO118" s="141">
        <f t="shared" ref="EO118:EO126" si="3072">EK118/$LI118</f>
        <v>0.50563000000000002</v>
      </c>
      <c r="EP118" s="323">
        <f t="shared" si="3035"/>
        <v>58</v>
      </c>
      <c r="EQ118" s="431">
        <f t="shared" ref="EQ118:EQ125" si="3073">EP118/EP$97</f>
        <v>6.9540000000000005E-2</v>
      </c>
      <c r="ER118" s="432">
        <f t="shared" ref="ER118:ER125" si="3074">ER$97*EQ118</f>
        <v>109.87</v>
      </c>
      <c r="ES118" s="138">
        <f t="shared" ref="ES118:ES126" si="3075">IF(EP118&gt;0,ER118/EP118,0)</f>
        <v>1.8943103400000001</v>
      </c>
      <c r="ET118" s="433">
        <f t="shared" si="3039"/>
        <v>51.47</v>
      </c>
      <c r="EU118" s="139">
        <f t="shared" ref="EU118:EU126" si="3076">ES118*ET118</f>
        <v>97.500150000000005</v>
      </c>
      <c r="EV118" s="111">
        <f t="shared" ref="EV118:EV126" si="3077">EU118*EP118</f>
        <v>5655.01</v>
      </c>
      <c r="EW118" s="111"/>
      <c r="EX118" s="140"/>
      <c r="EY118" s="141">
        <f t="shared" ref="EY118:EY126" si="3078">EU118/$LI118</f>
        <v>0.85726999999999998</v>
      </c>
      <c r="EZ118" s="323">
        <f t="shared" ref="EZ118:HH124" si="3079">EZ31</f>
        <v>43</v>
      </c>
      <c r="FA118" s="431">
        <f t="shared" ref="FA118:FA125" si="3080">EZ118/EZ$97</f>
        <v>5.1069999999999997E-2</v>
      </c>
      <c r="FB118" s="432">
        <f t="shared" ref="FB118:FB125" si="3081">FB$97*FA118</f>
        <v>86.67</v>
      </c>
      <c r="FC118" s="138">
        <f t="shared" ref="FC118:FC126" si="3082">IF(EZ118&gt;0,FB118/EZ118,0)</f>
        <v>2.0155813999999999</v>
      </c>
      <c r="FD118" s="433">
        <f t="shared" ref="FD118:HL125" si="3083">FD$97</f>
        <v>46.36</v>
      </c>
      <c r="FE118" s="139">
        <f t="shared" ref="FE118:FE126" si="3084">FC118*FD118</f>
        <v>93.442350000000005</v>
      </c>
      <c r="FF118" s="111">
        <f t="shared" ref="FF118:FF126" si="3085">FE118*EZ118</f>
        <v>4018.02</v>
      </c>
      <c r="FG118" s="111"/>
      <c r="FH118" s="140"/>
      <c r="FI118" s="141">
        <f t="shared" ref="FI118:FI126" si="3086">FE118/$LI118</f>
        <v>0.82159000000000004</v>
      </c>
      <c r="FJ118" s="323">
        <f t="shared" si="3079"/>
        <v>94</v>
      </c>
      <c r="FK118" s="431">
        <f t="shared" ref="FK118:FK125" si="3087">FJ118/FJ$97</f>
        <v>9.2609999999999998E-2</v>
      </c>
      <c r="FL118" s="432">
        <f t="shared" ref="FL118:FL125" si="3088">FL$97*FK118</f>
        <v>230.14</v>
      </c>
      <c r="FM118" s="138">
        <f t="shared" ref="FM118:FM126" si="3089">IF(FJ118&gt;0,FL118/FJ118,0)</f>
        <v>2.4482978700000002</v>
      </c>
      <c r="FN118" s="433">
        <f t="shared" si="3083"/>
        <v>51.47</v>
      </c>
      <c r="FO118" s="139">
        <f t="shared" ref="FO118:FO126" si="3090">FM118*FN118</f>
        <v>126.01389</v>
      </c>
      <c r="FP118" s="111">
        <f t="shared" ref="FP118:FP126" si="3091">FO118*FJ118</f>
        <v>11845.31</v>
      </c>
      <c r="FQ118" s="111"/>
      <c r="FR118" s="140"/>
      <c r="FS118" s="141">
        <f t="shared" ref="FS118:FS126" si="3092">FO118/$LI118</f>
        <v>1.1079699999999999</v>
      </c>
      <c r="FT118" s="323">
        <f t="shared" si="3079"/>
        <v>61</v>
      </c>
      <c r="FU118" s="431">
        <f t="shared" ref="FU118:FU125" si="3093">FT118/FT$97</f>
        <v>8.4489999999999996E-2</v>
      </c>
      <c r="FV118" s="432">
        <f t="shared" ref="FV118:FV125" si="3094">FV$97*FU118</f>
        <v>185.96</v>
      </c>
      <c r="FW118" s="138">
        <f t="shared" ref="FW118:FW126" si="3095">IF(FT118&gt;0,FV118/FT118,0)</f>
        <v>3.04852459</v>
      </c>
      <c r="FX118" s="433">
        <f t="shared" si="3083"/>
        <v>51.47</v>
      </c>
      <c r="FY118" s="139">
        <f t="shared" ref="FY118:FY126" si="3096">FW118*FX118</f>
        <v>156.90755999999999</v>
      </c>
      <c r="FZ118" s="111">
        <f t="shared" ref="FZ118:FZ126" si="3097">FY118*FT118</f>
        <v>9571.36</v>
      </c>
      <c r="GA118" s="111"/>
      <c r="GB118" s="140"/>
      <c r="GC118" s="141">
        <f t="shared" ref="GC118:GC126" si="3098">FY118/$LI118</f>
        <v>1.3795999999999999</v>
      </c>
      <c r="GD118" s="323">
        <f t="shared" si="3079"/>
        <v>39</v>
      </c>
      <c r="GE118" s="431">
        <f t="shared" ref="GE118:GE125" si="3099">GD118/GD$97</f>
        <v>7.9589999999999994E-2</v>
      </c>
      <c r="GF118" s="432">
        <f t="shared" ref="GF118:GF125" si="3100">GF$97*GE118</f>
        <v>50.3</v>
      </c>
      <c r="GG118" s="138">
        <f t="shared" ref="GG118:GG126" si="3101">IF(GD118&gt;0,GF118/GD118,0)</f>
        <v>1.2897435900000001</v>
      </c>
      <c r="GH118" s="433">
        <f t="shared" si="3083"/>
        <v>51.47</v>
      </c>
      <c r="GI118" s="139">
        <f t="shared" ref="GI118:GI126" si="3102">GG118*GH118</f>
        <v>66.383099999999999</v>
      </c>
      <c r="GJ118" s="111">
        <f t="shared" ref="GJ118:GJ126" si="3103">GI118*GD118</f>
        <v>2588.94</v>
      </c>
      <c r="GK118" s="111"/>
      <c r="GL118" s="140"/>
      <c r="GM118" s="141">
        <f t="shared" ref="GM118:GM126" si="3104">GI118/$LI118</f>
        <v>0.58367000000000002</v>
      </c>
      <c r="GN118" s="323">
        <f t="shared" si="3079"/>
        <v>101</v>
      </c>
      <c r="GO118" s="431">
        <f t="shared" ref="GO118:GO125" si="3105">GN118/GN$97</f>
        <v>0.11854000000000001</v>
      </c>
      <c r="GP118" s="432">
        <f t="shared" ref="GP118:GP125" si="3106">GP$97*GO118</f>
        <v>405.53</v>
      </c>
      <c r="GQ118" s="138">
        <f t="shared" ref="GQ118:GQ126" si="3107">IF(GN118&gt;0,GP118/GN118,0)</f>
        <v>4.0151485100000004</v>
      </c>
      <c r="GR118" s="433">
        <f t="shared" si="3083"/>
        <v>51.47</v>
      </c>
      <c r="GS118" s="139">
        <f t="shared" ref="GS118:GS126" si="3108">GQ118*GR118</f>
        <v>206.65969000000001</v>
      </c>
      <c r="GT118" s="111">
        <f t="shared" ref="GT118:GT126" si="3109">GS118*GN118</f>
        <v>20872.63</v>
      </c>
      <c r="GU118" s="111"/>
      <c r="GV118" s="140"/>
      <c r="GW118" s="141">
        <f t="shared" ref="GW118:GW126" si="3110">GS118/$LI118</f>
        <v>1.8170500000000001</v>
      </c>
      <c r="GX118" s="323">
        <f t="shared" si="3079"/>
        <v>173</v>
      </c>
      <c r="GY118" s="431">
        <f t="shared" ref="GY118:GY125" si="3111">GX118/GX$97</f>
        <v>0.11352</v>
      </c>
      <c r="GZ118" s="432">
        <f t="shared" ref="GZ118:GZ125" si="3112">GZ$97*GY118</f>
        <v>518.22</v>
      </c>
      <c r="HA118" s="138">
        <f t="shared" ref="HA118:HA126" si="3113">IF(GX118&gt;0,GZ118/GX118,0)</f>
        <v>2.9954913300000001</v>
      </c>
      <c r="HB118" s="433">
        <f t="shared" si="3083"/>
        <v>51.47</v>
      </c>
      <c r="HC118" s="139">
        <f t="shared" ref="HC118:HC126" si="3114">HA118*HB118</f>
        <v>154.17794000000001</v>
      </c>
      <c r="HD118" s="111">
        <f t="shared" ref="HD118:HD126" si="3115">HC118*GX118</f>
        <v>26672.78</v>
      </c>
      <c r="HE118" s="111"/>
      <c r="HF118" s="140"/>
      <c r="HG118" s="141">
        <f t="shared" ref="HG118:HG126" si="3116">HC118/$LI118</f>
        <v>1.3555999999999999</v>
      </c>
      <c r="HH118" s="323">
        <f t="shared" si="3079"/>
        <v>92</v>
      </c>
      <c r="HI118" s="431">
        <f t="shared" ref="HI118:HI125" si="3117">HH118/HH$97</f>
        <v>8.3260000000000001E-2</v>
      </c>
      <c r="HJ118" s="432">
        <f t="shared" ref="HJ118:HJ125" si="3118">HJ$97*HI118</f>
        <v>226.55</v>
      </c>
      <c r="HK118" s="138">
        <f t="shared" ref="HK118:HK126" si="3119">IF(HH118&gt;0,HJ118/HH118,0)</f>
        <v>2.4624999999999999</v>
      </c>
      <c r="HL118" s="433">
        <f t="shared" si="3083"/>
        <v>51.47</v>
      </c>
      <c r="HM118" s="139">
        <f t="shared" ref="HM118:HM126" si="3120">HK118*HL118</f>
        <v>126.74487999999999</v>
      </c>
      <c r="HN118" s="111">
        <f t="shared" ref="HN118:HN126" si="3121">HM118*HH118</f>
        <v>11660.53</v>
      </c>
      <c r="HO118" s="111"/>
      <c r="HP118" s="140"/>
      <c r="HQ118" s="141">
        <f t="shared" ref="HQ118:HQ126" si="3122">HM118/$LI118</f>
        <v>1.1144000000000001</v>
      </c>
      <c r="HR118" s="323">
        <f t="shared" ref="HR118:JZ124" si="3123">HR31</f>
        <v>53</v>
      </c>
      <c r="HS118" s="431">
        <f t="shared" ref="HS118:HS125" si="3124">HR118/HR$97</f>
        <v>7.5069999999999998E-2</v>
      </c>
      <c r="HT118" s="432">
        <f t="shared" ref="HT118:HT125" si="3125">HT$97*HS118</f>
        <v>74.17</v>
      </c>
      <c r="HU118" s="138">
        <f t="shared" ref="HU118:HU126" si="3126">IF(HR118&gt;0,HT118/HR118,0)</f>
        <v>1.3994339600000001</v>
      </c>
      <c r="HV118" s="433">
        <f t="shared" ref="HV118:KD125" si="3127">HV$97</f>
        <v>51.47</v>
      </c>
      <c r="HW118" s="139">
        <f t="shared" ref="HW118:HW126" si="3128">HU118*HV118</f>
        <v>72.028869999999998</v>
      </c>
      <c r="HX118" s="111">
        <f t="shared" ref="HX118:HX126" si="3129">HW118*HR118</f>
        <v>3817.53</v>
      </c>
      <c r="HY118" s="111"/>
      <c r="HZ118" s="140"/>
      <c r="IA118" s="141">
        <f t="shared" ref="IA118:IA126" si="3130">HW118/$LI118</f>
        <v>0.63331000000000004</v>
      </c>
      <c r="IB118" s="323">
        <f t="shared" si="3123"/>
        <v>35</v>
      </c>
      <c r="IC118" s="431">
        <f t="shared" ref="IC118:IC125" si="3131">IB118/IB$97</f>
        <v>7.7780000000000002E-2</v>
      </c>
      <c r="ID118" s="432">
        <f t="shared" ref="ID118:ID125" si="3132">ID$97*IC118</f>
        <v>41.38</v>
      </c>
      <c r="IE118" s="138">
        <f t="shared" ref="IE118:IE126" si="3133">IF(IB118&gt;0,ID118/IB118,0)</f>
        <v>1.1822857099999999</v>
      </c>
      <c r="IF118" s="433">
        <f t="shared" si="3127"/>
        <v>51.47</v>
      </c>
      <c r="IG118" s="139">
        <f t="shared" ref="IG118:IG126" si="3134">IE118*IF118</f>
        <v>60.852249999999998</v>
      </c>
      <c r="IH118" s="111">
        <f t="shared" ref="IH118:IH126" si="3135">IG118*IB118</f>
        <v>2129.83</v>
      </c>
      <c r="II118" s="111"/>
      <c r="IJ118" s="140"/>
      <c r="IK118" s="141">
        <f t="shared" ref="IK118:IK126" si="3136">IG118/$LI118</f>
        <v>0.53503999999999996</v>
      </c>
      <c r="IL118" s="323">
        <f t="shared" si="3123"/>
        <v>99</v>
      </c>
      <c r="IM118" s="431">
        <f t="shared" ref="IM118:IM125" si="3137">IL118/IL$97</f>
        <v>8.2849999999999993E-2</v>
      </c>
      <c r="IN118" s="432">
        <f t="shared" ref="IN118:IN125" si="3138">IN$97*IM118</f>
        <v>184.42</v>
      </c>
      <c r="IO118" s="138">
        <f t="shared" ref="IO118:IO126" si="3139">IF(IL118&gt;0,IN118/IL118,0)</f>
        <v>1.86282828</v>
      </c>
      <c r="IP118" s="433">
        <f t="shared" si="3127"/>
        <v>51.47</v>
      </c>
      <c r="IQ118" s="139">
        <f t="shared" ref="IQ118:IQ126" si="3140">IO118*IP118</f>
        <v>95.879769999999994</v>
      </c>
      <c r="IR118" s="111">
        <f t="shared" ref="IR118:IR126" si="3141">IQ118*IL118</f>
        <v>9492.1</v>
      </c>
      <c r="IS118" s="111"/>
      <c r="IT118" s="140"/>
      <c r="IU118" s="141">
        <f t="shared" ref="IU118:IU126" si="3142">IQ118/$LI118</f>
        <v>0.84301999999999999</v>
      </c>
      <c r="IV118" s="323">
        <f t="shared" si="3123"/>
        <v>49</v>
      </c>
      <c r="IW118" s="431">
        <f t="shared" ref="IW118:IW125" si="3143">IV118/IV$97</f>
        <v>7.2919999999999999E-2</v>
      </c>
      <c r="IX118" s="432">
        <f t="shared" ref="IX118:IX125" si="3144">IX$97*IW118</f>
        <v>236.26</v>
      </c>
      <c r="IY118" s="138">
        <f t="shared" ref="IY118:IY126" si="3145">IF(IV118&gt;0,IX118/IV118,0)</f>
        <v>4.8216326499999997</v>
      </c>
      <c r="IZ118" s="433">
        <f t="shared" si="3127"/>
        <v>51.47</v>
      </c>
      <c r="JA118" s="139">
        <f t="shared" ref="JA118:JA126" si="3146">IY118*IZ118</f>
        <v>248.16943000000001</v>
      </c>
      <c r="JB118" s="111">
        <f t="shared" ref="JB118:JB126" si="3147">JA118*IV118</f>
        <v>12160.3</v>
      </c>
      <c r="JC118" s="111"/>
      <c r="JD118" s="140"/>
      <c r="JE118" s="141">
        <f t="shared" ref="JE118:JE126" si="3148">JA118/$LI118</f>
        <v>2.1820200000000001</v>
      </c>
      <c r="JF118" s="323">
        <f t="shared" si="3123"/>
        <v>123</v>
      </c>
      <c r="JG118" s="431">
        <f t="shared" ref="JG118:JG125" si="3149">JF118/JF$97</f>
        <v>8.8050000000000003E-2</v>
      </c>
      <c r="JH118" s="432">
        <f t="shared" ref="JH118:JH125" si="3150">JH$97*JG118</f>
        <v>288.8</v>
      </c>
      <c r="JI118" s="138">
        <f t="shared" ref="JI118:JI126" si="3151">IF(JF118&gt;0,JH118/JF118,0)</f>
        <v>2.3479674799999999</v>
      </c>
      <c r="JJ118" s="433">
        <f t="shared" si="3127"/>
        <v>51.47</v>
      </c>
      <c r="JK118" s="139">
        <f t="shared" ref="JK118:JK126" si="3152">JI118*JJ118</f>
        <v>120.84989</v>
      </c>
      <c r="JL118" s="111">
        <f t="shared" ref="JL118:JL126" si="3153">JK118*JF118</f>
        <v>14864.54</v>
      </c>
      <c r="JM118" s="111"/>
      <c r="JN118" s="140"/>
      <c r="JO118" s="141">
        <f t="shared" ref="JO118:JO126" si="3154">JK118/$LI118</f>
        <v>1.06257</v>
      </c>
      <c r="JP118" s="323">
        <f t="shared" si="3123"/>
        <v>65</v>
      </c>
      <c r="JQ118" s="431">
        <f t="shared" ref="JQ118:JQ125" si="3155">JP118/JP$97</f>
        <v>5.1589999999999997E-2</v>
      </c>
      <c r="JR118" s="432">
        <f t="shared" ref="JR118:JR125" si="3156">JR$97*JQ118</f>
        <v>128.97999999999999</v>
      </c>
      <c r="JS118" s="138">
        <f t="shared" ref="JS118:JS126" si="3157">IF(JP118&gt;0,JR118/JP118,0)</f>
        <v>1.9843076900000001</v>
      </c>
      <c r="JT118" s="433">
        <f t="shared" si="3127"/>
        <v>51.47</v>
      </c>
      <c r="JU118" s="139">
        <f t="shared" ref="JU118:JU126" si="3158">JS118*JT118</f>
        <v>102.13232000000001</v>
      </c>
      <c r="JV118" s="111">
        <f t="shared" ref="JV118:JV126" si="3159">JU118*JP118</f>
        <v>6638.6</v>
      </c>
      <c r="JW118" s="111"/>
      <c r="JX118" s="140"/>
      <c r="JY118" s="141">
        <f t="shared" ref="JY118:JY126" si="3160">JU118/$LI118</f>
        <v>0.89798999999999995</v>
      </c>
      <c r="JZ118" s="323">
        <f t="shared" si="3123"/>
        <v>137</v>
      </c>
      <c r="KA118" s="431">
        <f t="shared" ref="KA118:KA125" si="3161">JZ118/JZ$97</f>
        <v>0.12243</v>
      </c>
      <c r="KB118" s="432">
        <f t="shared" ref="KB118:KB125" si="3162">KB$97*KA118</f>
        <v>336.32</v>
      </c>
      <c r="KC118" s="138">
        <f t="shared" ref="KC118:KC126" si="3163">IF(JZ118&gt;0,KB118/JZ118,0)</f>
        <v>2.4548905099999998</v>
      </c>
      <c r="KD118" s="433">
        <f t="shared" si="3127"/>
        <v>51.47</v>
      </c>
      <c r="KE118" s="139">
        <f t="shared" ref="KE118:KE126" si="3164">KC118*KD118</f>
        <v>126.35321</v>
      </c>
      <c r="KF118" s="111">
        <f t="shared" ref="KF118:KF126" si="3165">KE118*JZ118</f>
        <v>17310.39</v>
      </c>
      <c r="KG118" s="111"/>
      <c r="KH118" s="140"/>
      <c r="KI118" s="141">
        <f t="shared" ref="KI118:KI126" si="3166">KE118/$LI118</f>
        <v>1.1109599999999999</v>
      </c>
      <c r="KJ118" s="323">
        <f t="shared" ref="KJ118:KT124" si="3167">KJ31</f>
        <v>129</v>
      </c>
      <c r="KK118" s="431">
        <f t="shared" ref="KK118:KK125" si="3168">KJ118/KJ$97</f>
        <v>0.10149</v>
      </c>
      <c r="KL118" s="432">
        <f t="shared" ref="KL118:KL125" si="3169">KL$97*KK118</f>
        <v>263.87</v>
      </c>
      <c r="KM118" s="138">
        <f t="shared" ref="KM118:KM126" si="3170">IF(KJ118&gt;0,KL118/KJ118,0)</f>
        <v>2.0455038800000001</v>
      </c>
      <c r="KN118" s="433">
        <f t="shared" ref="KN118:KX125" si="3171">KN$97</f>
        <v>51.47</v>
      </c>
      <c r="KO118" s="139">
        <f t="shared" ref="KO118:KO126" si="3172">KM118*KN118</f>
        <v>105.28207999999999</v>
      </c>
      <c r="KP118" s="111">
        <f t="shared" ref="KP118:KP126" si="3173">KO118*KJ118</f>
        <v>13581.39</v>
      </c>
      <c r="KQ118" s="111"/>
      <c r="KR118" s="140"/>
      <c r="KS118" s="141">
        <f t="shared" ref="KS118:KS126" si="3174">KO118/$LI118</f>
        <v>0.92569000000000001</v>
      </c>
      <c r="KT118" s="323">
        <f t="shared" si="3167"/>
        <v>0</v>
      </c>
      <c r="KU118" s="431" t="e">
        <f t="shared" ref="KU118:KU125" si="3175">KT118/KT$97</f>
        <v>#DIV/0!</v>
      </c>
      <c r="KV118" s="432" t="e">
        <f t="shared" ref="KV118:KV125" si="3176">KV$97*KU118</f>
        <v>#DIV/0!</v>
      </c>
      <c r="KW118" s="138">
        <f t="shared" ref="KW118:KW126" si="3177">IF(KT118&gt;0,KV118/KT118,0)</f>
        <v>0</v>
      </c>
      <c r="KX118" s="433">
        <f t="shared" si="3171"/>
        <v>0</v>
      </c>
      <c r="KY118" s="139">
        <f t="shared" ref="KY118:KY126" si="3178">KW118*KX118</f>
        <v>0</v>
      </c>
      <c r="KZ118" s="111">
        <f t="shared" ref="KZ118:KZ126" si="3179">KY118*KT118</f>
        <v>0</v>
      </c>
      <c r="LA118" s="111"/>
      <c r="LB118" s="140"/>
      <c r="LC118" s="141">
        <f t="shared" ref="LC118:LC126" si="3180">KY118/$LI118</f>
        <v>0</v>
      </c>
      <c r="LD118" s="322">
        <f t="shared" si="2789"/>
        <v>2572</v>
      </c>
      <c r="LE118" s="431">
        <f t="shared" si="2790"/>
        <v>9.6920000000000006E-2</v>
      </c>
      <c r="LF118" s="432">
        <f t="shared" si="2791"/>
        <v>5694.44</v>
      </c>
      <c r="LG118" s="138">
        <f t="shared" si="2792"/>
        <v>2.2140124399999999</v>
      </c>
      <c r="LH118" s="433">
        <f t="shared" si="2793"/>
        <v>51.37</v>
      </c>
      <c r="LI118" s="139">
        <f t="shared" si="2794"/>
        <v>113.73381999999999</v>
      </c>
      <c r="LJ118" s="111">
        <f t="shared" si="2795"/>
        <v>292523.39</v>
      </c>
      <c r="LK118" s="111"/>
      <c r="LL118" s="140"/>
    </row>
    <row r="119" spans="1:324" ht="18" customHeight="1">
      <c r="A119" s="612"/>
      <c r="B119" s="93" t="s">
        <v>715</v>
      </c>
      <c r="C119" s="12" t="s">
        <v>840</v>
      </c>
      <c r="D119" s="12" t="s">
        <v>422</v>
      </c>
      <c r="E119" s="4" t="s">
        <v>32</v>
      </c>
      <c r="F119" s="323">
        <f t="shared" si="2990"/>
        <v>0</v>
      </c>
      <c r="G119" s="431">
        <f t="shared" si="2796"/>
        <v>0</v>
      </c>
      <c r="H119" s="432">
        <f t="shared" si="2797"/>
        <v>0</v>
      </c>
      <c r="I119" s="138">
        <f t="shared" si="2570"/>
        <v>0</v>
      </c>
      <c r="J119" s="433">
        <f t="shared" si="2798"/>
        <v>53.01</v>
      </c>
      <c r="K119" s="139">
        <f t="shared" si="2571"/>
        <v>0</v>
      </c>
      <c r="L119" s="111">
        <f t="shared" si="2572"/>
        <v>0</v>
      </c>
      <c r="M119" s="111"/>
      <c r="N119" s="140"/>
      <c r="O119" s="141" t="e">
        <f t="shared" si="2573"/>
        <v>#DIV/0!</v>
      </c>
      <c r="P119" s="323">
        <f t="shared" si="2991"/>
        <v>0</v>
      </c>
      <c r="Q119" s="431">
        <f t="shared" si="2992"/>
        <v>0</v>
      </c>
      <c r="R119" s="432">
        <f t="shared" si="2993"/>
        <v>0</v>
      </c>
      <c r="S119" s="138">
        <f t="shared" si="2994"/>
        <v>0</v>
      </c>
      <c r="T119" s="433">
        <f t="shared" si="2995"/>
        <v>51.47</v>
      </c>
      <c r="U119" s="139">
        <f t="shared" si="2996"/>
        <v>0</v>
      </c>
      <c r="V119" s="111">
        <f t="shared" si="2997"/>
        <v>0</v>
      </c>
      <c r="W119" s="111"/>
      <c r="X119" s="140"/>
      <c r="Y119" s="141" t="e">
        <f t="shared" si="2998"/>
        <v>#DIV/0!</v>
      </c>
      <c r="Z119" s="323">
        <f t="shared" si="2991"/>
        <v>0</v>
      </c>
      <c r="AA119" s="431">
        <f t="shared" si="2999"/>
        <v>0</v>
      </c>
      <c r="AB119" s="432">
        <f t="shared" si="3000"/>
        <v>0</v>
      </c>
      <c r="AC119" s="138">
        <f t="shared" si="3001"/>
        <v>0</v>
      </c>
      <c r="AD119" s="433">
        <f t="shared" si="2995"/>
        <v>51.47</v>
      </c>
      <c r="AE119" s="139">
        <f t="shared" si="3002"/>
        <v>0</v>
      </c>
      <c r="AF119" s="111">
        <f t="shared" si="3003"/>
        <v>0</v>
      </c>
      <c r="AG119" s="111"/>
      <c r="AH119" s="140"/>
      <c r="AI119" s="141" t="e">
        <f t="shared" si="3004"/>
        <v>#DIV/0!</v>
      </c>
      <c r="AJ119" s="323">
        <f t="shared" si="2991"/>
        <v>0</v>
      </c>
      <c r="AK119" s="431">
        <f t="shared" si="3005"/>
        <v>0</v>
      </c>
      <c r="AL119" s="432">
        <f t="shared" si="3006"/>
        <v>0</v>
      </c>
      <c r="AM119" s="138">
        <f t="shared" si="3007"/>
        <v>0</v>
      </c>
      <c r="AN119" s="433">
        <f t="shared" si="2995"/>
        <v>51.47</v>
      </c>
      <c r="AO119" s="139">
        <f t="shared" si="3008"/>
        <v>0</v>
      </c>
      <c r="AP119" s="111">
        <f t="shared" si="3009"/>
        <v>0</v>
      </c>
      <c r="AQ119" s="111"/>
      <c r="AR119" s="140"/>
      <c r="AS119" s="141" t="e">
        <f t="shared" si="3010"/>
        <v>#DIV/0!</v>
      </c>
      <c r="AT119" s="323">
        <f t="shared" si="2991"/>
        <v>0</v>
      </c>
      <c r="AU119" s="431">
        <f t="shared" si="3011"/>
        <v>0</v>
      </c>
      <c r="AV119" s="432">
        <f t="shared" si="3012"/>
        <v>0</v>
      </c>
      <c r="AW119" s="138">
        <f t="shared" si="3013"/>
        <v>0</v>
      </c>
      <c r="AX119" s="433">
        <f t="shared" si="2995"/>
        <v>51.47</v>
      </c>
      <c r="AY119" s="139">
        <f t="shared" si="3014"/>
        <v>0</v>
      </c>
      <c r="AZ119" s="111">
        <f t="shared" si="3015"/>
        <v>0</v>
      </c>
      <c r="BA119" s="111"/>
      <c r="BB119" s="140"/>
      <c r="BC119" s="141" t="e">
        <f t="shared" si="3016"/>
        <v>#DIV/0!</v>
      </c>
      <c r="BD119" s="323">
        <f t="shared" si="2991"/>
        <v>0</v>
      </c>
      <c r="BE119" s="431">
        <f t="shared" si="3017"/>
        <v>0</v>
      </c>
      <c r="BF119" s="432">
        <f t="shared" si="3018"/>
        <v>0</v>
      </c>
      <c r="BG119" s="138">
        <f t="shared" si="3019"/>
        <v>0</v>
      </c>
      <c r="BH119" s="433">
        <f t="shared" si="2995"/>
        <v>51.47</v>
      </c>
      <c r="BI119" s="139">
        <f t="shared" si="3020"/>
        <v>0</v>
      </c>
      <c r="BJ119" s="111">
        <f t="shared" si="3021"/>
        <v>0</v>
      </c>
      <c r="BK119" s="111"/>
      <c r="BL119" s="140"/>
      <c r="BM119" s="141" t="e">
        <f t="shared" si="3022"/>
        <v>#DIV/0!</v>
      </c>
      <c r="BN119" s="323">
        <f t="shared" si="2991"/>
        <v>0</v>
      </c>
      <c r="BO119" s="431">
        <f t="shared" si="3023"/>
        <v>0</v>
      </c>
      <c r="BP119" s="432">
        <f t="shared" si="3024"/>
        <v>0</v>
      </c>
      <c r="BQ119" s="138">
        <f t="shared" si="3025"/>
        <v>0</v>
      </c>
      <c r="BR119" s="433">
        <f t="shared" si="2995"/>
        <v>51.47</v>
      </c>
      <c r="BS119" s="139">
        <f t="shared" si="3026"/>
        <v>0</v>
      </c>
      <c r="BT119" s="111">
        <f t="shared" si="3027"/>
        <v>0</v>
      </c>
      <c r="BU119" s="111"/>
      <c r="BV119" s="140"/>
      <c r="BW119" s="141" t="e">
        <f t="shared" si="3028"/>
        <v>#DIV/0!</v>
      </c>
      <c r="BX119" s="323">
        <f t="shared" si="2991"/>
        <v>0</v>
      </c>
      <c r="BY119" s="431">
        <f t="shared" si="3029"/>
        <v>0</v>
      </c>
      <c r="BZ119" s="432">
        <f t="shared" si="3030"/>
        <v>0</v>
      </c>
      <c r="CA119" s="138">
        <f t="shared" si="3031"/>
        <v>0</v>
      </c>
      <c r="CB119" s="433">
        <f t="shared" si="2995"/>
        <v>51.47</v>
      </c>
      <c r="CC119" s="139">
        <f t="shared" si="3032"/>
        <v>0</v>
      </c>
      <c r="CD119" s="111">
        <f t="shared" si="3033"/>
        <v>0</v>
      </c>
      <c r="CE119" s="111"/>
      <c r="CF119" s="140"/>
      <c r="CG119" s="141" t="e">
        <f t="shared" si="3034"/>
        <v>#DIV/0!</v>
      </c>
      <c r="CH119" s="323">
        <f t="shared" si="3035"/>
        <v>0</v>
      </c>
      <c r="CI119" s="431">
        <f t="shared" si="3036"/>
        <v>0</v>
      </c>
      <c r="CJ119" s="432">
        <f t="shared" si="3037"/>
        <v>0</v>
      </c>
      <c r="CK119" s="138">
        <f t="shared" si="3038"/>
        <v>0</v>
      </c>
      <c r="CL119" s="433">
        <f t="shared" si="3039"/>
        <v>51.47</v>
      </c>
      <c r="CM119" s="139">
        <f t="shared" si="3040"/>
        <v>0</v>
      </c>
      <c r="CN119" s="111">
        <f t="shared" si="3041"/>
        <v>0</v>
      </c>
      <c r="CO119" s="111"/>
      <c r="CP119" s="140"/>
      <c r="CQ119" s="141" t="e">
        <f t="shared" si="3042"/>
        <v>#DIV/0!</v>
      </c>
      <c r="CR119" s="323">
        <f t="shared" si="3035"/>
        <v>0</v>
      </c>
      <c r="CS119" s="431">
        <f t="shared" si="3043"/>
        <v>0</v>
      </c>
      <c r="CT119" s="432">
        <f t="shared" si="3044"/>
        <v>0</v>
      </c>
      <c r="CU119" s="138">
        <f t="shared" si="3045"/>
        <v>0</v>
      </c>
      <c r="CV119" s="433">
        <f t="shared" si="3039"/>
        <v>51.47</v>
      </c>
      <c r="CW119" s="139">
        <f t="shared" si="3046"/>
        <v>0</v>
      </c>
      <c r="CX119" s="111">
        <f t="shared" si="3047"/>
        <v>0</v>
      </c>
      <c r="CY119" s="111"/>
      <c r="CZ119" s="140"/>
      <c r="DA119" s="141" t="e">
        <f t="shared" si="3048"/>
        <v>#DIV/0!</v>
      </c>
      <c r="DB119" s="323">
        <f t="shared" si="3035"/>
        <v>0</v>
      </c>
      <c r="DC119" s="431">
        <f t="shared" si="3049"/>
        <v>0</v>
      </c>
      <c r="DD119" s="432">
        <f t="shared" si="3050"/>
        <v>0</v>
      </c>
      <c r="DE119" s="138">
        <f t="shared" si="3051"/>
        <v>0</v>
      </c>
      <c r="DF119" s="433">
        <f t="shared" si="3039"/>
        <v>51.47</v>
      </c>
      <c r="DG119" s="139">
        <f t="shared" si="3052"/>
        <v>0</v>
      </c>
      <c r="DH119" s="111">
        <f t="shared" si="3053"/>
        <v>0</v>
      </c>
      <c r="DI119" s="111"/>
      <c r="DJ119" s="140"/>
      <c r="DK119" s="141" t="e">
        <f t="shared" si="3054"/>
        <v>#DIV/0!</v>
      </c>
      <c r="DL119" s="323">
        <f t="shared" si="3035"/>
        <v>0</v>
      </c>
      <c r="DM119" s="431">
        <f t="shared" si="3055"/>
        <v>0</v>
      </c>
      <c r="DN119" s="432">
        <f t="shared" si="3056"/>
        <v>0</v>
      </c>
      <c r="DO119" s="138">
        <f t="shared" si="3057"/>
        <v>0</v>
      </c>
      <c r="DP119" s="433">
        <f t="shared" si="3039"/>
        <v>51.47</v>
      </c>
      <c r="DQ119" s="139">
        <f t="shared" si="3058"/>
        <v>0</v>
      </c>
      <c r="DR119" s="111">
        <f t="shared" si="3059"/>
        <v>0</v>
      </c>
      <c r="DS119" s="111"/>
      <c r="DT119" s="140"/>
      <c r="DU119" s="141" t="e">
        <f t="shared" si="3060"/>
        <v>#DIV/0!</v>
      </c>
      <c r="DV119" s="323">
        <f t="shared" si="3035"/>
        <v>0</v>
      </c>
      <c r="DW119" s="431">
        <f t="shared" si="3061"/>
        <v>0</v>
      </c>
      <c r="DX119" s="432">
        <f t="shared" si="3062"/>
        <v>0</v>
      </c>
      <c r="DY119" s="138">
        <f t="shared" si="3063"/>
        <v>0</v>
      </c>
      <c r="DZ119" s="433">
        <f t="shared" si="3039"/>
        <v>51.47</v>
      </c>
      <c r="EA119" s="139">
        <f t="shared" si="3064"/>
        <v>0</v>
      </c>
      <c r="EB119" s="111">
        <f t="shared" si="3065"/>
        <v>0</v>
      </c>
      <c r="EC119" s="111"/>
      <c r="ED119" s="140"/>
      <c r="EE119" s="141" t="e">
        <f t="shared" si="3066"/>
        <v>#DIV/0!</v>
      </c>
      <c r="EF119" s="323">
        <f t="shared" si="3035"/>
        <v>0</v>
      </c>
      <c r="EG119" s="431">
        <f t="shared" si="3067"/>
        <v>0</v>
      </c>
      <c r="EH119" s="432">
        <f t="shared" si="3068"/>
        <v>0</v>
      </c>
      <c r="EI119" s="138">
        <f t="shared" si="3069"/>
        <v>0</v>
      </c>
      <c r="EJ119" s="433">
        <f t="shared" si="3039"/>
        <v>51.47</v>
      </c>
      <c r="EK119" s="139">
        <f t="shared" si="3070"/>
        <v>0</v>
      </c>
      <c r="EL119" s="111">
        <f t="shared" si="3071"/>
        <v>0</v>
      </c>
      <c r="EM119" s="111"/>
      <c r="EN119" s="140"/>
      <c r="EO119" s="141" t="e">
        <f t="shared" si="3072"/>
        <v>#DIV/0!</v>
      </c>
      <c r="EP119" s="323">
        <f t="shared" si="3035"/>
        <v>0</v>
      </c>
      <c r="EQ119" s="431">
        <f t="shared" si="3073"/>
        <v>0</v>
      </c>
      <c r="ER119" s="432">
        <f t="shared" si="3074"/>
        <v>0</v>
      </c>
      <c r="ES119" s="138">
        <f t="shared" si="3075"/>
        <v>0</v>
      </c>
      <c r="ET119" s="433">
        <f t="shared" si="3039"/>
        <v>51.47</v>
      </c>
      <c r="EU119" s="139">
        <f t="shared" si="3076"/>
        <v>0</v>
      </c>
      <c r="EV119" s="111">
        <f t="shared" si="3077"/>
        <v>0</v>
      </c>
      <c r="EW119" s="111"/>
      <c r="EX119" s="140"/>
      <c r="EY119" s="141" t="e">
        <f t="shared" si="3078"/>
        <v>#DIV/0!</v>
      </c>
      <c r="EZ119" s="323">
        <f t="shared" si="3079"/>
        <v>0</v>
      </c>
      <c r="FA119" s="431">
        <f t="shared" si="3080"/>
        <v>0</v>
      </c>
      <c r="FB119" s="432">
        <f t="shared" si="3081"/>
        <v>0</v>
      </c>
      <c r="FC119" s="138">
        <f t="shared" si="3082"/>
        <v>0</v>
      </c>
      <c r="FD119" s="433">
        <f t="shared" si="3083"/>
        <v>46.36</v>
      </c>
      <c r="FE119" s="139">
        <f t="shared" si="3084"/>
        <v>0</v>
      </c>
      <c r="FF119" s="111">
        <f t="shared" si="3085"/>
        <v>0</v>
      </c>
      <c r="FG119" s="111"/>
      <c r="FH119" s="140"/>
      <c r="FI119" s="141" t="e">
        <f t="shared" si="3086"/>
        <v>#DIV/0!</v>
      </c>
      <c r="FJ119" s="323">
        <f t="shared" si="3079"/>
        <v>0</v>
      </c>
      <c r="FK119" s="431">
        <f t="shared" si="3087"/>
        <v>0</v>
      </c>
      <c r="FL119" s="432">
        <f t="shared" si="3088"/>
        <v>0</v>
      </c>
      <c r="FM119" s="138">
        <f t="shared" si="3089"/>
        <v>0</v>
      </c>
      <c r="FN119" s="433">
        <f t="shared" si="3083"/>
        <v>51.47</v>
      </c>
      <c r="FO119" s="139">
        <f t="shared" si="3090"/>
        <v>0</v>
      </c>
      <c r="FP119" s="111">
        <f t="shared" si="3091"/>
        <v>0</v>
      </c>
      <c r="FQ119" s="111"/>
      <c r="FR119" s="140"/>
      <c r="FS119" s="141" t="e">
        <f t="shared" si="3092"/>
        <v>#DIV/0!</v>
      </c>
      <c r="FT119" s="323">
        <f t="shared" si="3079"/>
        <v>0</v>
      </c>
      <c r="FU119" s="431">
        <f t="shared" si="3093"/>
        <v>0</v>
      </c>
      <c r="FV119" s="432">
        <f t="shared" si="3094"/>
        <v>0</v>
      </c>
      <c r="FW119" s="138">
        <f t="shared" si="3095"/>
        <v>0</v>
      </c>
      <c r="FX119" s="433">
        <f t="shared" si="3083"/>
        <v>51.47</v>
      </c>
      <c r="FY119" s="139">
        <f t="shared" si="3096"/>
        <v>0</v>
      </c>
      <c r="FZ119" s="111">
        <f t="shared" si="3097"/>
        <v>0</v>
      </c>
      <c r="GA119" s="111"/>
      <c r="GB119" s="140"/>
      <c r="GC119" s="141" t="e">
        <f t="shared" si="3098"/>
        <v>#DIV/0!</v>
      </c>
      <c r="GD119" s="323">
        <f t="shared" si="3079"/>
        <v>0</v>
      </c>
      <c r="GE119" s="431">
        <f t="shared" si="3099"/>
        <v>0</v>
      </c>
      <c r="GF119" s="432">
        <f t="shared" si="3100"/>
        <v>0</v>
      </c>
      <c r="GG119" s="138">
        <f t="shared" si="3101"/>
        <v>0</v>
      </c>
      <c r="GH119" s="433">
        <f t="shared" si="3083"/>
        <v>51.47</v>
      </c>
      <c r="GI119" s="139">
        <f t="shared" si="3102"/>
        <v>0</v>
      </c>
      <c r="GJ119" s="111">
        <f t="shared" si="3103"/>
        <v>0</v>
      </c>
      <c r="GK119" s="111"/>
      <c r="GL119" s="140"/>
      <c r="GM119" s="141" t="e">
        <f t="shared" si="3104"/>
        <v>#DIV/0!</v>
      </c>
      <c r="GN119" s="323">
        <f t="shared" si="3079"/>
        <v>0</v>
      </c>
      <c r="GO119" s="431">
        <f t="shared" si="3105"/>
        <v>0</v>
      </c>
      <c r="GP119" s="432">
        <f t="shared" si="3106"/>
        <v>0</v>
      </c>
      <c r="GQ119" s="138">
        <f t="shared" si="3107"/>
        <v>0</v>
      </c>
      <c r="GR119" s="433">
        <f t="shared" si="3083"/>
        <v>51.47</v>
      </c>
      <c r="GS119" s="139">
        <f t="shared" si="3108"/>
        <v>0</v>
      </c>
      <c r="GT119" s="111">
        <f t="shared" si="3109"/>
        <v>0</v>
      </c>
      <c r="GU119" s="111"/>
      <c r="GV119" s="140"/>
      <c r="GW119" s="141" t="e">
        <f t="shared" si="3110"/>
        <v>#DIV/0!</v>
      </c>
      <c r="GX119" s="323">
        <f t="shared" si="3079"/>
        <v>0</v>
      </c>
      <c r="GY119" s="431">
        <f t="shared" si="3111"/>
        <v>0</v>
      </c>
      <c r="GZ119" s="432">
        <f t="shared" si="3112"/>
        <v>0</v>
      </c>
      <c r="HA119" s="138">
        <f t="shared" si="3113"/>
        <v>0</v>
      </c>
      <c r="HB119" s="433">
        <f t="shared" si="3083"/>
        <v>51.47</v>
      </c>
      <c r="HC119" s="139">
        <f t="shared" si="3114"/>
        <v>0</v>
      </c>
      <c r="HD119" s="111">
        <f t="shared" si="3115"/>
        <v>0</v>
      </c>
      <c r="HE119" s="111"/>
      <c r="HF119" s="140"/>
      <c r="HG119" s="141" t="e">
        <f t="shared" si="3116"/>
        <v>#DIV/0!</v>
      </c>
      <c r="HH119" s="323">
        <f t="shared" si="3079"/>
        <v>0</v>
      </c>
      <c r="HI119" s="431">
        <f t="shared" si="3117"/>
        <v>0</v>
      </c>
      <c r="HJ119" s="432">
        <f t="shared" si="3118"/>
        <v>0</v>
      </c>
      <c r="HK119" s="138">
        <f t="shared" si="3119"/>
        <v>0</v>
      </c>
      <c r="HL119" s="433">
        <f t="shared" si="3083"/>
        <v>51.47</v>
      </c>
      <c r="HM119" s="139">
        <f t="shared" si="3120"/>
        <v>0</v>
      </c>
      <c r="HN119" s="111">
        <f t="shared" si="3121"/>
        <v>0</v>
      </c>
      <c r="HO119" s="111"/>
      <c r="HP119" s="140"/>
      <c r="HQ119" s="141" t="e">
        <f t="shared" si="3122"/>
        <v>#DIV/0!</v>
      </c>
      <c r="HR119" s="323">
        <f t="shared" si="3123"/>
        <v>0</v>
      </c>
      <c r="HS119" s="431">
        <f t="shared" si="3124"/>
        <v>0</v>
      </c>
      <c r="HT119" s="432">
        <f t="shared" si="3125"/>
        <v>0</v>
      </c>
      <c r="HU119" s="138">
        <f t="shared" si="3126"/>
        <v>0</v>
      </c>
      <c r="HV119" s="433">
        <f t="shared" si="3127"/>
        <v>51.47</v>
      </c>
      <c r="HW119" s="139">
        <f t="shared" si="3128"/>
        <v>0</v>
      </c>
      <c r="HX119" s="111">
        <f t="shared" si="3129"/>
        <v>0</v>
      </c>
      <c r="HY119" s="111"/>
      <c r="HZ119" s="140"/>
      <c r="IA119" s="141" t="e">
        <f t="shared" si="3130"/>
        <v>#DIV/0!</v>
      </c>
      <c r="IB119" s="323">
        <f t="shared" si="3123"/>
        <v>0</v>
      </c>
      <c r="IC119" s="431">
        <f t="shared" si="3131"/>
        <v>0</v>
      </c>
      <c r="ID119" s="432">
        <f t="shared" si="3132"/>
        <v>0</v>
      </c>
      <c r="IE119" s="138">
        <f t="shared" si="3133"/>
        <v>0</v>
      </c>
      <c r="IF119" s="433">
        <f t="shared" si="3127"/>
        <v>51.47</v>
      </c>
      <c r="IG119" s="139">
        <f t="shared" si="3134"/>
        <v>0</v>
      </c>
      <c r="IH119" s="111">
        <f t="shared" si="3135"/>
        <v>0</v>
      </c>
      <c r="II119" s="111"/>
      <c r="IJ119" s="140"/>
      <c r="IK119" s="141" t="e">
        <f t="shared" si="3136"/>
        <v>#DIV/0!</v>
      </c>
      <c r="IL119" s="323">
        <f t="shared" si="3123"/>
        <v>0</v>
      </c>
      <c r="IM119" s="431">
        <f t="shared" si="3137"/>
        <v>0</v>
      </c>
      <c r="IN119" s="432">
        <f t="shared" si="3138"/>
        <v>0</v>
      </c>
      <c r="IO119" s="138">
        <f t="shared" si="3139"/>
        <v>0</v>
      </c>
      <c r="IP119" s="433">
        <f t="shared" si="3127"/>
        <v>51.47</v>
      </c>
      <c r="IQ119" s="139">
        <f t="shared" si="3140"/>
        <v>0</v>
      </c>
      <c r="IR119" s="111">
        <f t="shared" si="3141"/>
        <v>0</v>
      </c>
      <c r="IS119" s="111"/>
      <c r="IT119" s="140"/>
      <c r="IU119" s="141" t="e">
        <f t="shared" si="3142"/>
        <v>#DIV/0!</v>
      </c>
      <c r="IV119" s="323">
        <f t="shared" si="3123"/>
        <v>0</v>
      </c>
      <c r="IW119" s="431">
        <f t="shared" si="3143"/>
        <v>0</v>
      </c>
      <c r="IX119" s="432">
        <f t="shared" si="3144"/>
        <v>0</v>
      </c>
      <c r="IY119" s="138">
        <f t="shared" si="3145"/>
        <v>0</v>
      </c>
      <c r="IZ119" s="433">
        <f t="shared" si="3127"/>
        <v>51.47</v>
      </c>
      <c r="JA119" s="139">
        <f t="shared" si="3146"/>
        <v>0</v>
      </c>
      <c r="JB119" s="111">
        <f t="shared" si="3147"/>
        <v>0</v>
      </c>
      <c r="JC119" s="111"/>
      <c r="JD119" s="140"/>
      <c r="JE119" s="141" t="e">
        <f t="shared" si="3148"/>
        <v>#DIV/0!</v>
      </c>
      <c r="JF119" s="323">
        <f t="shared" si="3123"/>
        <v>0</v>
      </c>
      <c r="JG119" s="431">
        <f t="shared" si="3149"/>
        <v>0</v>
      </c>
      <c r="JH119" s="432">
        <f t="shared" si="3150"/>
        <v>0</v>
      </c>
      <c r="JI119" s="138">
        <f t="shared" si="3151"/>
        <v>0</v>
      </c>
      <c r="JJ119" s="433">
        <f t="shared" si="3127"/>
        <v>51.47</v>
      </c>
      <c r="JK119" s="139">
        <f t="shared" si="3152"/>
        <v>0</v>
      </c>
      <c r="JL119" s="111">
        <f t="shared" si="3153"/>
        <v>0</v>
      </c>
      <c r="JM119" s="111"/>
      <c r="JN119" s="140"/>
      <c r="JO119" s="141" t="e">
        <f t="shared" si="3154"/>
        <v>#DIV/0!</v>
      </c>
      <c r="JP119" s="323">
        <f t="shared" si="3123"/>
        <v>0</v>
      </c>
      <c r="JQ119" s="431">
        <f t="shared" si="3155"/>
        <v>0</v>
      </c>
      <c r="JR119" s="432">
        <f t="shared" si="3156"/>
        <v>0</v>
      </c>
      <c r="JS119" s="138">
        <f t="shared" si="3157"/>
        <v>0</v>
      </c>
      <c r="JT119" s="433">
        <f t="shared" si="3127"/>
        <v>51.47</v>
      </c>
      <c r="JU119" s="139">
        <f t="shared" si="3158"/>
        <v>0</v>
      </c>
      <c r="JV119" s="111">
        <f t="shared" si="3159"/>
        <v>0</v>
      </c>
      <c r="JW119" s="111"/>
      <c r="JX119" s="140"/>
      <c r="JY119" s="141" t="e">
        <f t="shared" si="3160"/>
        <v>#DIV/0!</v>
      </c>
      <c r="JZ119" s="323">
        <f t="shared" si="3123"/>
        <v>0</v>
      </c>
      <c r="KA119" s="431">
        <f t="shared" si="3161"/>
        <v>0</v>
      </c>
      <c r="KB119" s="432">
        <f t="shared" si="3162"/>
        <v>0</v>
      </c>
      <c r="KC119" s="138">
        <f t="shared" si="3163"/>
        <v>0</v>
      </c>
      <c r="KD119" s="433">
        <f t="shared" si="3127"/>
        <v>51.47</v>
      </c>
      <c r="KE119" s="139">
        <f t="shared" si="3164"/>
        <v>0</v>
      </c>
      <c r="KF119" s="111">
        <f t="shared" si="3165"/>
        <v>0</v>
      </c>
      <c r="KG119" s="111"/>
      <c r="KH119" s="140"/>
      <c r="KI119" s="141" t="e">
        <f t="shared" si="3166"/>
        <v>#DIV/0!</v>
      </c>
      <c r="KJ119" s="323">
        <f t="shared" si="3167"/>
        <v>0</v>
      </c>
      <c r="KK119" s="431">
        <f t="shared" si="3168"/>
        <v>0</v>
      </c>
      <c r="KL119" s="432">
        <f t="shared" si="3169"/>
        <v>0</v>
      </c>
      <c r="KM119" s="138">
        <f t="shared" si="3170"/>
        <v>0</v>
      </c>
      <c r="KN119" s="433">
        <f t="shared" si="3171"/>
        <v>51.47</v>
      </c>
      <c r="KO119" s="139">
        <f t="shared" si="3172"/>
        <v>0</v>
      </c>
      <c r="KP119" s="111">
        <f t="shared" si="3173"/>
        <v>0</v>
      </c>
      <c r="KQ119" s="111"/>
      <c r="KR119" s="140"/>
      <c r="KS119" s="141" t="e">
        <f t="shared" si="3174"/>
        <v>#DIV/0!</v>
      </c>
      <c r="KT119" s="323">
        <f t="shared" si="3167"/>
        <v>0</v>
      </c>
      <c r="KU119" s="431" t="e">
        <f t="shared" si="3175"/>
        <v>#DIV/0!</v>
      </c>
      <c r="KV119" s="432" t="e">
        <f t="shared" si="3176"/>
        <v>#DIV/0!</v>
      </c>
      <c r="KW119" s="138">
        <f t="shared" si="3177"/>
        <v>0</v>
      </c>
      <c r="KX119" s="433">
        <f t="shared" si="3171"/>
        <v>0</v>
      </c>
      <c r="KY119" s="139">
        <f t="shared" si="3178"/>
        <v>0</v>
      </c>
      <c r="KZ119" s="111">
        <f t="shared" si="3179"/>
        <v>0</v>
      </c>
      <c r="LA119" s="111"/>
      <c r="LB119" s="140"/>
      <c r="LC119" s="141" t="e">
        <f t="shared" si="3180"/>
        <v>#DIV/0!</v>
      </c>
      <c r="LD119" s="322">
        <f t="shared" si="2789"/>
        <v>0</v>
      </c>
      <c r="LE119" s="431">
        <f t="shared" si="2790"/>
        <v>0</v>
      </c>
      <c r="LF119" s="432">
        <f t="shared" si="2791"/>
        <v>0</v>
      </c>
      <c r="LG119" s="138">
        <f t="shared" si="2792"/>
        <v>0</v>
      </c>
      <c r="LH119" s="433">
        <f t="shared" si="2793"/>
        <v>51.37</v>
      </c>
      <c r="LI119" s="139">
        <f t="shared" si="2794"/>
        <v>0</v>
      </c>
      <c r="LJ119" s="111">
        <f t="shared" si="2795"/>
        <v>0</v>
      </c>
      <c r="LK119" s="111"/>
      <c r="LL119" s="140"/>
    </row>
    <row r="120" spans="1:324" ht="18" customHeight="1">
      <c r="A120" s="612"/>
      <c r="B120" s="93" t="s">
        <v>730</v>
      </c>
      <c r="C120" s="12" t="s">
        <v>840</v>
      </c>
      <c r="D120" s="12" t="s">
        <v>422</v>
      </c>
      <c r="E120" s="4" t="s">
        <v>32</v>
      </c>
      <c r="F120" s="323">
        <f t="shared" si="2990"/>
        <v>0</v>
      </c>
      <c r="G120" s="431">
        <f t="shared" si="2796"/>
        <v>0</v>
      </c>
      <c r="H120" s="432">
        <f t="shared" si="2797"/>
        <v>0</v>
      </c>
      <c r="I120" s="138">
        <f t="shared" si="2570"/>
        <v>0</v>
      </c>
      <c r="J120" s="433">
        <f t="shared" si="2798"/>
        <v>53.01</v>
      </c>
      <c r="K120" s="139">
        <f t="shared" si="2571"/>
        <v>0</v>
      </c>
      <c r="L120" s="111">
        <f t="shared" si="2572"/>
        <v>0</v>
      </c>
      <c r="M120" s="111"/>
      <c r="N120" s="140"/>
      <c r="O120" s="141" t="e">
        <f t="shared" si="2573"/>
        <v>#DIV/0!</v>
      </c>
      <c r="P120" s="323">
        <f t="shared" si="2991"/>
        <v>0</v>
      </c>
      <c r="Q120" s="431">
        <f t="shared" si="2992"/>
        <v>0</v>
      </c>
      <c r="R120" s="432">
        <f t="shared" si="2993"/>
        <v>0</v>
      </c>
      <c r="S120" s="138">
        <f t="shared" si="2994"/>
        <v>0</v>
      </c>
      <c r="T120" s="433">
        <f t="shared" si="2995"/>
        <v>51.47</v>
      </c>
      <c r="U120" s="139">
        <f t="shared" si="2996"/>
        <v>0</v>
      </c>
      <c r="V120" s="111">
        <f t="shared" si="2997"/>
        <v>0</v>
      </c>
      <c r="W120" s="111"/>
      <c r="X120" s="140"/>
      <c r="Y120" s="141" t="e">
        <f t="shared" si="2998"/>
        <v>#DIV/0!</v>
      </c>
      <c r="Z120" s="323">
        <f t="shared" si="2991"/>
        <v>0</v>
      </c>
      <c r="AA120" s="431">
        <f t="shared" si="2999"/>
        <v>0</v>
      </c>
      <c r="AB120" s="432">
        <f t="shared" si="3000"/>
        <v>0</v>
      </c>
      <c r="AC120" s="138">
        <f t="shared" si="3001"/>
        <v>0</v>
      </c>
      <c r="AD120" s="433">
        <f t="shared" si="2995"/>
        <v>51.47</v>
      </c>
      <c r="AE120" s="139">
        <f t="shared" si="3002"/>
        <v>0</v>
      </c>
      <c r="AF120" s="111">
        <f t="shared" si="3003"/>
        <v>0</v>
      </c>
      <c r="AG120" s="111"/>
      <c r="AH120" s="140"/>
      <c r="AI120" s="141" t="e">
        <f t="shared" si="3004"/>
        <v>#DIV/0!</v>
      </c>
      <c r="AJ120" s="323">
        <f t="shared" si="2991"/>
        <v>0</v>
      </c>
      <c r="AK120" s="431">
        <f t="shared" si="3005"/>
        <v>0</v>
      </c>
      <c r="AL120" s="432">
        <f t="shared" si="3006"/>
        <v>0</v>
      </c>
      <c r="AM120" s="138">
        <f t="shared" si="3007"/>
        <v>0</v>
      </c>
      <c r="AN120" s="433">
        <f t="shared" si="2995"/>
        <v>51.47</v>
      </c>
      <c r="AO120" s="139">
        <f t="shared" si="3008"/>
        <v>0</v>
      </c>
      <c r="AP120" s="111">
        <f t="shared" si="3009"/>
        <v>0</v>
      </c>
      <c r="AQ120" s="111"/>
      <c r="AR120" s="140"/>
      <c r="AS120" s="141" t="e">
        <f t="shared" si="3010"/>
        <v>#DIV/0!</v>
      </c>
      <c r="AT120" s="323">
        <f t="shared" si="2991"/>
        <v>0</v>
      </c>
      <c r="AU120" s="431">
        <f t="shared" si="3011"/>
        <v>0</v>
      </c>
      <c r="AV120" s="432">
        <f t="shared" si="3012"/>
        <v>0</v>
      </c>
      <c r="AW120" s="138">
        <f t="shared" si="3013"/>
        <v>0</v>
      </c>
      <c r="AX120" s="433">
        <f t="shared" si="2995"/>
        <v>51.47</v>
      </c>
      <c r="AY120" s="139">
        <f t="shared" si="3014"/>
        <v>0</v>
      </c>
      <c r="AZ120" s="111">
        <f t="shared" si="3015"/>
        <v>0</v>
      </c>
      <c r="BA120" s="111"/>
      <c r="BB120" s="140"/>
      <c r="BC120" s="141" t="e">
        <f t="shared" si="3016"/>
        <v>#DIV/0!</v>
      </c>
      <c r="BD120" s="323">
        <f t="shared" si="2991"/>
        <v>0</v>
      </c>
      <c r="BE120" s="431">
        <f t="shared" si="3017"/>
        <v>0</v>
      </c>
      <c r="BF120" s="432">
        <f t="shared" si="3018"/>
        <v>0</v>
      </c>
      <c r="BG120" s="138">
        <f t="shared" si="3019"/>
        <v>0</v>
      </c>
      <c r="BH120" s="433">
        <f t="shared" si="2995"/>
        <v>51.47</v>
      </c>
      <c r="BI120" s="139">
        <f t="shared" si="3020"/>
        <v>0</v>
      </c>
      <c r="BJ120" s="111">
        <f t="shared" si="3021"/>
        <v>0</v>
      </c>
      <c r="BK120" s="111"/>
      <c r="BL120" s="140"/>
      <c r="BM120" s="141" t="e">
        <f t="shared" si="3022"/>
        <v>#DIV/0!</v>
      </c>
      <c r="BN120" s="323">
        <f t="shared" si="2991"/>
        <v>0</v>
      </c>
      <c r="BO120" s="431">
        <f t="shared" si="3023"/>
        <v>0</v>
      </c>
      <c r="BP120" s="432">
        <f t="shared" si="3024"/>
        <v>0</v>
      </c>
      <c r="BQ120" s="138">
        <f t="shared" si="3025"/>
        <v>0</v>
      </c>
      <c r="BR120" s="433">
        <f t="shared" si="2995"/>
        <v>51.47</v>
      </c>
      <c r="BS120" s="139">
        <f t="shared" si="3026"/>
        <v>0</v>
      </c>
      <c r="BT120" s="111">
        <f t="shared" si="3027"/>
        <v>0</v>
      </c>
      <c r="BU120" s="111"/>
      <c r="BV120" s="140"/>
      <c r="BW120" s="141" t="e">
        <f t="shared" si="3028"/>
        <v>#DIV/0!</v>
      </c>
      <c r="BX120" s="323">
        <f t="shared" si="2991"/>
        <v>0</v>
      </c>
      <c r="BY120" s="431">
        <f t="shared" si="3029"/>
        <v>0</v>
      </c>
      <c r="BZ120" s="432">
        <f t="shared" si="3030"/>
        <v>0</v>
      </c>
      <c r="CA120" s="138">
        <f t="shared" si="3031"/>
        <v>0</v>
      </c>
      <c r="CB120" s="433">
        <f t="shared" si="2995"/>
        <v>51.47</v>
      </c>
      <c r="CC120" s="139">
        <f t="shared" si="3032"/>
        <v>0</v>
      </c>
      <c r="CD120" s="111">
        <f t="shared" si="3033"/>
        <v>0</v>
      </c>
      <c r="CE120" s="111"/>
      <c r="CF120" s="140"/>
      <c r="CG120" s="141" t="e">
        <f t="shared" si="3034"/>
        <v>#DIV/0!</v>
      </c>
      <c r="CH120" s="323">
        <f t="shared" si="3035"/>
        <v>0</v>
      </c>
      <c r="CI120" s="431">
        <f t="shared" si="3036"/>
        <v>0</v>
      </c>
      <c r="CJ120" s="432">
        <f t="shared" si="3037"/>
        <v>0</v>
      </c>
      <c r="CK120" s="138">
        <f t="shared" si="3038"/>
        <v>0</v>
      </c>
      <c r="CL120" s="433">
        <f t="shared" si="3039"/>
        <v>51.47</v>
      </c>
      <c r="CM120" s="139">
        <f t="shared" si="3040"/>
        <v>0</v>
      </c>
      <c r="CN120" s="111">
        <f t="shared" si="3041"/>
        <v>0</v>
      </c>
      <c r="CO120" s="111"/>
      <c r="CP120" s="140"/>
      <c r="CQ120" s="141" t="e">
        <f t="shared" si="3042"/>
        <v>#DIV/0!</v>
      </c>
      <c r="CR120" s="323">
        <f t="shared" si="3035"/>
        <v>0</v>
      </c>
      <c r="CS120" s="431">
        <f t="shared" si="3043"/>
        <v>0</v>
      </c>
      <c r="CT120" s="432">
        <f t="shared" si="3044"/>
        <v>0</v>
      </c>
      <c r="CU120" s="138">
        <f t="shared" si="3045"/>
        <v>0</v>
      </c>
      <c r="CV120" s="433">
        <f t="shared" si="3039"/>
        <v>51.47</v>
      </c>
      <c r="CW120" s="139">
        <f t="shared" si="3046"/>
        <v>0</v>
      </c>
      <c r="CX120" s="111">
        <f t="shared" si="3047"/>
        <v>0</v>
      </c>
      <c r="CY120" s="111"/>
      <c r="CZ120" s="140"/>
      <c r="DA120" s="141" t="e">
        <f t="shared" si="3048"/>
        <v>#DIV/0!</v>
      </c>
      <c r="DB120" s="323">
        <f t="shared" si="3035"/>
        <v>0</v>
      </c>
      <c r="DC120" s="431">
        <f t="shared" si="3049"/>
        <v>0</v>
      </c>
      <c r="DD120" s="432">
        <f t="shared" si="3050"/>
        <v>0</v>
      </c>
      <c r="DE120" s="138">
        <f t="shared" si="3051"/>
        <v>0</v>
      </c>
      <c r="DF120" s="433">
        <f t="shared" si="3039"/>
        <v>51.47</v>
      </c>
      <c r="DG120" s="139">
        <f t="shared" si="3052"/>
        <v>0</v>
      </c>
      <c r="DH120" s="111">
        <f t="shared" si="3053"/>
        <v>0</v>
      </c>
      <c r="DI120" s="111"/>
      <c r="DJ120" s="140"/>
      <c r="DK120" s="141" t="e">
        <f t="shared" si="3054"/>
        <v>#DIV/0!</v>
      </c>
      <c r="DL120" s="323">
        <f t="shared" si="3035"/>
        <v>0</v>
      </c>
      <c r="DM120" s="431">
        <f t="shared" si="3055"/>
        <v>0</v>
      </c>
      <c r="DN120" s="432">
        <f t="shared" si="3056"/>
        <v>0</v>
      </c>
      <c r="DO120" s="138">
        <f t="shared" si="3057"/>
        <v>0</v>
      </c>
      <c r="DP120" s="433">
        <f t="shared" si="3039"/>
        <v>51.47</v>
      </c>
      <c r="DQ120" s="139">
        <f t="shared" si="3058"/>
        <v>0</v>
      </c>
      <c r="DR120" s="111">
        <f t="shared" si="3059"/>
        <v>0</v>
      </c>
      <c r="DS120" s="111"/>
      <c r="DT120" s="140"/>
      <c r="DU120" s="141" t="e">
        <f t="shared" si="3060"/>
        <v>#DIV/0!</v>
      </c>
      <c r="DV120" s="323">
        <f t="shared" si="3035"/>
        <v>0</v>
      </c>
      <c r="DW120" s="431">
        <f t="shared" si="3061"/>
        <v>0</v>
      </c>
      <c r="DX120" s="432">
        <f t="shared" si="3062"/>
        <v>0</v>
      </c>
      <c r="DY120" s="138">
        <f t="shared" si="3063"/>
        <v>0</v>
      </c>
      <c r="DZ120" s="433">
        <f t="shared" si="3039"/>
        <v>51.47</v>
      </c>
      <c r="EA120" s="139">
        <f t="shared" si="3064"/>
        <v>0</v>
      </c>
      <c r="EB120" s="111">
        <f t="shared" si="3065"/>
        <v>0</v>
      </c>
      <c r="EC120" s="111"/>
      <c r="ED120" s="140"/>
      <c r="EE120" s="141" t="e">
        <f t="shared" si="3066"/>
        <v>#DIV/0!</v>
      </c>
      <c r="EF120" s="323">
        <f t="shared" si="3035"/>
        <v>0</v>
      </c>
      <c r="EG120" s="431">
        <f t="shared" si="3067"/>
        <v>0</v>
      </c>
      <c r="EH120" s="432">
        <f t="shared" si="3068"/>
        <v>0</v>
      </c>
      <c r="EI120" s="138">
        <f t="shared" si="3069"/>
        <v>0</v>
      </c>
      <c r="EJ120" s="433">
        <f t="shared" si="3039"/>
        <v>51.47</v>
      </c>
      <c r="EK120" s="139">
        <f t="shared" si="3070"/>
        <v>0</v>
      </c>
      <c r="EL120" s="111">
        <f t="shared" si="3071"/>
        <v>0</v>
      </c>
      <c r="EM120" s="111"/>
      <c r="EN120" s="140"/>
      <c r="EO120" s="141" t="e">
        <f t="shared" si="3072"/>
        <v>#DIV/0!</v>
      </c>
      <c r="EP120" s="323">
        <f t="shared" si="3035"/>
        <v>0</v>
      </c>
      <c r="EQ120" s="431">
        <f t="shared" si="3073"/>
        <v>0</v>
      </c>
      <c r="ER120" s="432">
        <f t="shared" si="3074"/>
        <v>0</v>
      </c>
      <c r="ES120" s="138">
        <f t="shared" si="3075"/>
        <v>0</v>
      </c>
      <c r="ET120" s="433">
        <f t="shared" si="3039"/>
        <v>51.47</v>
      </c>
      <c r="EU120" s="139">
        <f t="shared" si="3076"/>
        <v>0</v>
      </c>
      <c r="EV120" s="111">
        <f t="shared" si="3077"/>
        <v>0</v>
      </c>
      <c r="EW120" s="111"/>
      <c r="EX120" s="140"/>
      <c r="EY120" s="141" t="e">
        <f t="shared" si="3078"/>
        <v>#DIV/0!</v>
      </c>
      <c r="EZ120" s="323">
        <f t="shared" si="3079"/>
        <v>0</v>
      </c>
      <c r="FA120" s="431">
        <f t="shared" si="3080"/>
        <v>0</v>
      </c>
      <c r="FB120" s="432">
        <f t="shared" si="3081"/>
        <v>0</v>
      </c>
      <c r="FC120" s="138">
        <f t="shared" si="3082"/>
        <v>0</v>
      </c>
      <c r="FD120" s="433">
        <f t="shared" si="3083"/>
        <v>46.36</v>
      </c>
      <c r="FE120" s="139">
        <f t="shared" si="3084"/>
        <v>0</v>
      </c>
      <c r="FF120" s="111">
        <f t="shared" si="3085"/>
        <v>0</v>
      </c>
      <c r="FG120" s="111"/>
      <c r="FH120" s="140"/>
      <c r="FI120" s="141" t="e">
        <f t="shared" si="3086"/>
        <v>#DIV/0!</v>
      </c>
      <c r="FJ120" s="323">
        <f t="shared" si="3079"/>
        <v>0</v>
      </c>
      <c r="FK120" s="431">
        <f t="shared" si="3087"/>
        <v>0</v>
      </c>
      <c r="FL120" s="432">
        <f t="shared" si="3088"/>
        <v>0</v>
      </c>
      <c r="FM120" s="138">
        <f t="shared" si="3089"/>
        <v>0</v>
      </c>
      <c r="FN120" s="433">
        <f t="shared" si="3083"/>
        <v>51.47</v>
      </c>
      <c r="FO120" s="139">
        <f t="shared" si="3090"/>
        <v>0</v>
      </c>
      <c r="FP120" s="111">
        <f t="shared" si="3091"/>
        <v>0</v>
      </c>
      <c r="FQ120" s="111"/>
      <c r="FR120" s="140"/>
      <c r="FS120" s="141" t="e">
        <f t="shared" si="3092"/>
        <v>#DIV/0!</v>
      </c>
      <c r="FT120" s="323">
        <f t="shared" si="3079"/>
        <v>0</v>
      </c>
      <c r="FU120" s="431">
        <f t="shared" si="3093"/>
        <v>0</v>
      </c>
      <c r="FV120" s="432">
        <f t="shared" si="3094"/>
        <v>0</v>
      </c>
      <c r="FW120" s="138">
        <f t="shared" si="3095"/>
        <v>0</v>
      </c>
      <c r="FX120" s="433">
        <f t="shared" si="3083"/>
        <v>51.47</v>
      </c>
      <c r="FY120" s="139">
        <f t="shared" si="3096"/>
        <v>0</v>
      </c>
      <c r="FZ120" s="111">
        <f t="shared" si="3097"/>
        <v>0</v>
      </c>
      <c r="GA120" s="111"/>
      <c r="GB120" s="140"/>
      <c r="GC120" s="141" t="e">
        <f t="shared" si="3098"/>
        <v>#DIV/0!</v>
      </c>
      <c r="GD120" s="323">
        <f t="shared" si="3079"/>
        <v>0</v>
      </c>
      <c r="GE120" s="431">
        <f t="shared" si="3099"/>
        <v>0</v>
      </c>
      <c r="GF120" s="432">
        <f t="shared" si="3100"/>
        <v>0</v>
      </c>
      <c r="GG120" s="138">
        <f t="shared" si="3101"/>
        <v>0</v>
      </c>
      <c r="GH120" s="433">
        <f t="shared" si="3083"/>
        <v>51.47</v>
      </c>
      <c r="GI120" s="139">
        <f t="shared" si="3102"/>
        <v>0</v>
      </c>
      <c r="GJ120" s="111">
        <f t="shared" si="3103"/>
        <v>0</v>
      </c>
      <c r="GK120" s="111"/>
      <c r="GL120" s="140"/>
      <c r="GM120" s="141" t="e">
        <f t="shared" si="3104"/>
        <v>#DIV/0!</v>
      </c>
      <c r="GN120" s="323">
        <f t="shared" si="3079"/>
        <v>0</v>
      </c>
      <c r="GO120" s="431">
        <f t="shared" si="3105"/>
        <v>0</v>
      </c>
      <c r="GP120" s="432">
        <f t="shared" si="3106"/>
        <v>0</v>
      </c>
      <c r="GQ120" s="138">
        <f t="shared" si="3107"/>
        <v>0</v>
      </c>
      <c r="GR120" s="433">
        <f t="shared" si="3083"/>
        <v>51.47</v>
      </c>
      <c r="GS120" s="139">
        <f t="shared" si="3108"/>
        <v>0</v>
      </c>
      <c r="GT120" s="111">
        <f t="shared" si="3109"/>
        <v>0</v>
      </c>
      <c r="GU120" s="111"/>
      <c r="GV120" s="140"/>
      <c r="GW120" s="141" t="e">
        <f t="shared" si="3110"/>
        <v>#DIV/0!</v>
      </c>
      <c r="GX120" s="323">
        <f t="shared" si="3079"/>
        <v>0</v>
      </c>
      <c r="GY120" s="431">
        <f t="shared" si="3111"/>
        <v>0</v>
      </c>
      <c r="GZ120" s="432">
        <f t="shared" si="3112"/>
        <v>0</v>
      </c>
      <c r="HA120" s="138">
        <f t="shared" si="3113"/>
        <v>0</v>
      </c>
      <c r="HB120" s="433">
        <f t="shared" si="3083"/>
        <v>51.47</v>
      </c>
      <c r="HC120" s="139">
        <f t="shared" si="3114"/>
        <v>0</v>
      </c>
      <c r="HD120" s="111">
        <f t="shared" si="3115"/>
        <v>0</v>
      </c>
      <c r="HE120" s="111"/>
      <c r="HF120" s="140"/>
      <c r="HG120" s="141" t="e">
        <f t="shared" si="3116"/>
        <v>#DIV/0!</v>
      </c>
      <c r="HH120" s="323">
        <f t="shared" si="3079"/>
        <v>0</v>
      </c>
      <c r="HI120" s="431">
        <f t="shared" si="3117"/>
        <v>0</v>
      </c>
      <c r="HJ120" s="432">
        <f t="shared" si="3118"/>
        <v>0</v>
      </c>
      <c r="HK120" s="138">
        <f t="shared" si="3119"/>
        <v>0</v>
      </c>
      <c r="HL120" s="433">
        <f t="shared" si="3083"/>
        <v>51.47</v>
      </c>
      <c r="HM120" s="139">
        <f t="shared" si="3120"/>
        <v>0</v>
      </c>
      <c r="HN120" s="111">
        <f t="shared" si="3121"/>
        <v>0</v>
      </c>
      <c r="HO120" s="111"/>
      <c r="HP120" s="140"/>
      <c r="HQ120" s="141" t="e">
        <f t="shared" si="3122"/>
        <v>#DIV/0!</v>
      </c>
      <c r="HR120" s="323">
        <f t="shared" si="3123"/>
        <v>0</v>
      </c>
      <c r="HS120" s="431">
        <f t="shared" si="3124"/>
        <v>0</v>
      </c>
      <c r="HT120" s="432">
        <f t="shared" si="3125"/>
        <v>0</v>
      </c>
      <c r="HU120" s="138">
        <f t="shared" si="3126"/>
        <v>0</v>
      </c>
      <c r="HV120" s="433">
        <f t="shared" si="3127"/>
        <v>51.47</v>
      </c>
      <c r="HW120" s="139">
        <f t="shared" si="3128"/>
        <v>0</v>
      </c>
      <c r="HX120" s="111">
        <f t="shared" si="3129"/>
        <v>0</v>
      </c>
      <c r="HY120" s="111"/>
      <c r="HZ120" s="140"/>
      <c r="IA120" s="141" t="e">
        <f t="shared" si="3130"/>
        <v>#DIV/0!</v>
      </c>
      <c r="IB120" s="323">
        <f t="shared" si="3123"/>
        <v>0</v>
      </c>
      <c r="IC120" s="431">
        <f t="shared" si="3131"/>
        <v>0</v>
      </c>
      <c r="ID120" s="432">
        <f t="shared" si="3132"/>
        <v>0</v>
      </c>
      <c r="IE120" s="138">
        <f t="shared" si="3133"/>
        <v>0</v>
      </c>
      <c r="IF120" s="433">
        <f t="shared" si="3127"/>
        <v>51.47</v>
      </c>
      <c r="IG120" s="139">
        <f t="shared" si="3134"/>
        <v>0</v>
      </c>
      <c r="IH120" s="111">
        <f t="shared" si="3135"/>
        <v>0</v>
      </c>
      <c r="II120" s="111"/>
      <c r="IJ120" s="140"/>
      <c r="IK120" s="141" t="e">
        <f t="shared" si="3136"/>
        <v>#DIV/0!</v>
      </c>
      <c r="IL120" s="323">
        <f t="shared" si="3123"/>
        <v>0</v>
      </c>
      <c r="IM120" s="431">
        <f t="shared" si="3137"/>
        <v>0</v>
      </c>
      <c r="IN120" s="432">
        <f t="shared" si="3138"/>
        <v>0</v>
      </c>
      <c r="IO120" s="138">
        <f t="shared" si="3139"/>
        <v>0</v>
      </c>
      <c r="IP120" s="433">
        <f t="shared" si="3127"/>
        <v>51.47</v>
      </c>
      <c r="IQ120" s="139">
        <f t="shared" si="3140"/>
        <v>0</v>
      </c>
      <c r="IR120" s="111">
        <f t="shared" si="3141"/>
        <v>0</v>
      </c>
      <c r="IS120" s="111"/>
      <c r="IT120" s="140"/>
      <c r="IU120" s="141" t="e">
        <f t="shared" si="3142"/>
        <v>#DIV/0!</v>
      </c>
      <c r="IV120" s="323">
        <f t="shared" si="3123"/>
        <v>0</v>
      </c>
      <c r="IW120" s="431">
        <f t="shared" si="3143"/>
        <v>0</v>
      </c>
      <c r="IX120" s="432">
        <f t="shared" si="3144"/>
        <v>0</v>
      </c>
      <c r="IY120" s="138">
        <f t="shared" si="3145"/>
        <v>0</v>
      </c>
      <c r="IZ120" s="433">
        <f t="shared" si="3127"/>
        <v>51.47</v>
      </c>
      <c r="JA120" s="139">
        <f t="shared" si="3146"/>
        <v>0</v>
      </c>
      <c r="JB120" s="111">
        <f t="shared" si="3147"/>
        <v>0</v>
      </c>
      <c r="JC120" s="111"/>
      <c r="JD120" s="140"/>
      <c r="JE120" s="141" t="e">
        <f t="shared" si="3148"/>
        <v>#DIV/0!</v>
      </c>
      <c r="JF120" s="323">
        <f t="shared" si="3123"/>
        <v>0</v>
      </c>
      <c r="JG120" s="431">
        <f t="shared" si="3149"/>
        <v>0</v>
      </c>
      <c r="JH120" s="432">
        <f t="shared" si="3150"/>
        <v>0</v>
      </c>
      <c r="JI120" s="138">
        <f t="shared" si="3151"/>
        <v>0</v>
      </c>
      <c r="JJ120" s="433">
        <f t="shared" si="3127"/>
        <v>51.47</v>
      </c>
      <c r="JK120" s="139">
        <f t="shared" si="3152"/>
        <v>0</v>
      </c>
      <c r="JL120" s="111">
        <f t="shared" si="3153"/>
        <v>0</v>
      </c>
      <c r="JM120" s="111"/>
      <c r="JN120" s="140"/>
      <c r="JO120" s="141" t="e">
        <f t="shared" si="3154"/>
        <v>#DIV/0!</v>
      </c>
      <c r="JP120" s="323">
        <f t="shared" si="3123"/>
        <v>0</v>
      </c>
      <c r="JQ120" s="431">
        <f t="shared" si="3155"/>
        <v>0</v>
      </c>
      <c r="JR120" s="432">
        <f t="shared" si="3156"/>
        <v>0</v>
      </c>
      <c r="JS120" s="138">
        <f t="shared" si="3157"/>
        <v>0</v>
      </c>
      <c r="JT120" s="433">
        <f t="shared" si="3127"/>
        <v>51.47</v>
      </c>
      <c r="JU120" s="139">
        <f t="shared" si="3158"/>
        <v>0</v>
      </c>
      <c r="JV120" s="111">
        <f t="shared" si="3159"/>
        <v>0</v>
      </c>
      <c r="JW120" s="111"/>
      <c r="JX120" s="140"/>
      <c r="JY120" s="141" t="e">
        <f t="shared" si="3160"/>
        <v>#DIV/0!</v>
      </c>
      <c r="JZ120" s="323">
        <f t="shared" si="3123"/>
        <v>0</v>
      </c>
      <c r="KA120" s="431">
        <f t="shared" si="3161"/>
        <v>0</v>
      </c>
      <c r="KB120" s="432">
        <f t="shared" si="3162"/>
        <v>0</v>
      </c>
      <c r="KC120" s="138">
        <f t="shared" si="3163"/>
        <v>0</v>
      </c>
      <c r="KD120" s="433">
        <f t="shared" si="3127"/>
        <v>51.47</v>
      </c>
      <c r="KE120" s="139">
        <f t="shared" si="3164"/>
        <v>0</v>
      </c>
      <c r="KF120" s="111">
        <f t="shared" si="3165"/>
        <v>0</v>
      </c>
      <c r="KG120" s="111"/>
      <c r="KH120" s="140"/>
      <c r="KI120" s="141" t="e">
        <f t="shared" si="3166"/>
        <v>#DIV/0!</v>
      </c>
      <c r="KJ120" s="323">
        <f t="shared" si="3167"/>
        <v>0</v>
      </c>
      <c r="KK120" s="431">
        <f t="shared" si="3168"/>
        <v>0</v>
      </c>
      <c r="KL120" s="432">
        <f t="shared" si="3169"/>
        <v>0</v>
      </c>
      <c r="KM120" s="138">
        <f t="shared" si="3170"/>
        <v>0</v>
      </c>
      <c r="KN120" s="433">
        <f t="shared" si="3171"/>
        <v>51.47</v>
      </c>
      <c r="KO120" s="139">
        <f t="shared" si="3172"/>
        <v>0</v>
      </c>
      <c r="KP120" s="111">
        <f t="shared" si="3173"/>
        <v>0</v>
      </c>
      <c r="KQ120" s="111"/>
      <c r="KR120" s="140"/>
      <c r="KS120" s="141" t="e">
        <f t="shared" si="3174"/>
        <v>#DIV/0!</v>
      </c>
      <c r="KT120" s="323">
        <f t="shared" si="3167"/>
        <v>0</v>
      </c>
      <c r="KU120" s="431" t="e">
        <f t="shared" si="3175"/>
        <v>#DIV/0!</v>
      </c>
      <c r="KV120" s="432" t="e">
        <f t="shared" si="3176"/>
        <v>#DIV/0!</v>
      </c>
      <c r="KW120" s="138">
        <f t="shared" si="3177"/>
        <v>0</v>
      </c>
      <c r="KX120" s="433">
        <f t="shared" si="3171"/>
        <v>0</v>
      </c>
      <c r="KY120" s="139">
        <f t="shared" si="3178"/>
        <v>0</v>
      </c>
      <c r="KZ120" s="111">
        <f t="shared" si="3179"/>
        <v>0</v>
      </c>
      <c r="LA120" s="111"/>
      <c r="LB120" s="140"/>
      <c r="LC120" s="141" t="e">
        <f t="shared" si="3180"/>
        <v>#DIV/0!</v>
      </c>
      <c r="LD120" s="322">
        <f t="shared" si="2789"/>
        <v>0</v>
      </c>
      <c r="LE120" s="431">
        <f t="shared" si="2790"/>
        <v>0</v>
      </c>
      <c r="LF120" s="432">
        <f t="shared" si="2791"/>
        <v>0</v>
      </c>
      <c r="LG120" s="138">
        <f t="shared" si="2792"/>
        <v>0</v>
      </c>
      <c r="LH120" s="433">
        <f t="shared" si="2793"/>
        <v>51.37</v>
      </c>
      <c r="LI120" s="139">
        <f t="shared" si="2794"/>
        <v>0</v>
      </c>
      <c r="LJ120" s="111">
        <f t="shared" si="2795"/>
        <v>0</v>
      </c>
      <c r="LK120" s="111"/>
      <c r="LL120" s="140"/>
    </row>
    <row r="121" spans="1:324" ht="18" customHeight="1">
      <c r="A121" s="612"/>
      <c r="B121" s="93" t="s">
        <v>744</v>
      </c>
      <c r="C121" s="12" t="s">
        <v>840</v>
      </c>
      <c r="D121" s="12" t="s">
        <v>422</v>
      </c>
      <c r="E121" s="4" t="s">
        <v>32</v>
      </c>
      <c r="F121" s="323">
        <f t="shared" si="2990"/>
        <v>0</v>
      </c>
      <c r="G121" s="431">
        <f t="shared" si="2796"/>
        <v>0</v>
      </c>
      <c r="H121" s="432">
        <f t="shared" si="2797"/>
        <v>0</v>
      </c>
      <c r="I121" s="138">
        <f t="shared" si="2570"/>
        <v>0</v>
      </c>
      <c r="J121" s="433">
        <f t="shared" si="2798"/>
        <v>53.01</v>
      </c>
      <c r="K121" s="139">
        <f t="shared" si="2571"/>
        <v>0</v>
      </c>
      <c r="L121" s="111">
        <f t="shared" si="2572"/>
        <v>0</v>
      </c>
      <c r="M121" s="111"/>
      <c r="N121" s="140"/>
      <c r="O121" s="141" t="e">
        <f t="shared" si="2573"/>
        <v>#DIV/0!</v>
      </c>
      <c r="P121" s="323">
        <f t="shared" si="2991"/>
        <v>0</v>
      </c>
      <c r="Q121" s="431">
        <f t="shared" si="2992"/>
        <v>0</v>
      </c>
      <c r="R121" s="432">
        <f t="shared" si="2993"/>
        <v>0</v>
      </c>
      <c r="S121" s="138">
        <f t="shared" si="2994"/>
        <v>0</v>
      </c>
      <c r="T121" s="433">
        <f t="shared" si="2995"/>
        <v>51.47</v>
      </c>
      <c r="U121" s="139">
        <f t="shared" si="2996"/>
        <v>0</v>
      </c>
      <c r="V121" s="111">
        <f t="shared" si="2997"/>
        <v>0</v>
      </c>
      <c r="W121" s="111"/>
      <c r="X121" s="140"/>
      <c r="Y121" s="141" t="e">
        <f t="shared" si="2998"/>
        <v>#DIV/0!</v>
      </c>
      <c r="Z121" s="323">
        <f t="shared" si="2991"/>
        <v>0</v>
      </c>
      <c r="AA121" s="431">
        <f t="shared" si="2999"/>
        <v>0</v>
      </c>
      <c r="AB121" s="432">
        <f t="shared" si="3000"/>
        <v>0</v>
      </c>
      <c r="AC121" s="138">
        <f t="shared" si="3001"/>
        <v>0</v>
      </c>
      <c r="AD121" s="433">
        <f t="shared" si="2995"/>
        <v>51.47</v>
      </c>
      <c r="AE121" s="139">
        <f t="shared" si="3002"/>
        <v>0</v>
      </c>
      <c r="AF121" s="111">
        <f t="shared" si="3003"/>
        <v>0</v>
      </c>
      <c r="AG121" s="111"/>
      <c r="AH121" s="140"/>
      <c r="AI121" s="141" t="e">
        <f t="shared" si="3004"/>
        <v>#DIV/0!</v>
      </c>
      <c r="AJ121" s="323">
        <f t="shared" si="2991"/>
        <v>0</v>
      </c>
      <c r="AK121" s="431">
        <f t="shared" si="3005"/>
        <v>0</v>
      </c>
      <c r="AL121" s="432">
        <f t="shared" si="3006"/>
        <v>0</v>
      </c>
      <c r="AM121" s="138">
        <f t="shared" si="3007"/>
        <v>0</v>
      </c>
      <c r="AN121" s="433">
        <f t="shared" si="2995"/>
        <v>51.47</v>
      </c>
      <c r="AO121" s="139">
        <f t="shared" si="3008"/>
        <v>0</v>
      </c>
      <c r="AP121" s="111">
        <f t="shared" si="3009"/>
        <v>0</v>
      </c>
      <c r="AQ121" s="111"/>
      <c r="AR121" s="140"/>
      <c r="AS121" s="141" t="e">
        <f t="shared" si="3010"/>
        <v>#DIV/0!</v>
      </c>
      <c r="AT121" s="323">
        <f t="shared" si="2991"/>
        <v>0</v>
      </c>
      <c r="AU121" s="431">
        <f t="shared" si="3011"/>
        <v>0</v>
      </c>
      <c r="AV121" s="432">
        <f t="shared" si="3012"/>
        <v>0</v>
      </c>
      <c r="AW121" s="138">
        <f t="shared" si="3013"/>
        <v>0</v>
      </c>
      <c r="AX121" s="433">
        <f t="shared" si="2995"/>
        <v>51.47</v>
      </c>
      <c r="AY121" s="139">
        <f t="shared" si="3014"/>
        <v>0</v>
      </c>
      <c r="AZ121" s="111">
        <f t="shared" si="3015"/>
        <v>0</v>
      </c>
      <c r="BA121" s="111"/>
      <c r="BB121" s="140"/>
      <c r="BC121" s="141" t="e">
        <f t="shared" si="3016"/>
        <v>#DIV/0!</v>
      </c>
      <c r="BD121" s="323">
        <f t="shared" si="2991"/>
        <v>0</v>
      </c>
      <c r="BE121" s="431">
        <f t="shared" si="3017"/>
        <v>0</v>
      </c>
      <c r="BF121" s="432">
        <f t="shared" si="3018"/>
        <v>0</v>
      </c>
      <c r="BG121" s="138">
        <f t="shared" si="3019"/>
        <v>0</v>
      </c>
      <c r="BH121" s="433">
        <f t="shared" si="2995"/>
        <v>51.47</v>
      </c>
      <c r="BI121" s="139">
        <f t="shared" si="3020"/>
        <v>0</v>
      </c>
      <c r="BJ121" s="111">
        <f t="shared" si="3021"/>
        <v>0</v>
      </c>
      <c r="BK121" s="111"/>
      <c r="BL121" s="140"/>
      <c r="BM121" s="141" t="e">
        <f t="shared" si="3022"/>
        <v>#DIV/0!</v>
      </c>
      <c r="BN121" s="323">
        <f t="shared" si="2991"/>
        <v>0</v>
      </c>
      <c r="BO121" s="431">
        <f t="shared" si="3023"/>
        <v>0</v>
      </c>
      <c r="BP121" s="432">
        <f t="shared" si="3024"/>
        <v>0</v>
      </c>
      <c r="BQ121" s="138">
        <f t="shared" si="3025"/>
        <v>0</v>
      </c>
      <c r="BR121" s="433">
        <f t="shared" si="2995"/>
        <v>51.47</v>
      </c>
      <c r="BS121" s="139">
        <f t="shared" si="3026"/>
        <v>0</v>
      </c>
      <c r="BT121" s="111">
        <f t="shared" si="3027"/>
        <v>0</v>
      </c>
      <c r="BU121" s="111"/>
      <c r="BV121" s="140"/>
      <c r="BW121" s="141" t="e">
        <f t="shared" si="3028"/>
        <v>#DIV/0!</v>
      </c>
      <c r="BX121" s="323">
        <f t="shared" si="2991"/>
        <v>0</v>
      </c>
      <c r="BY121" s="431">
        <f t="shared" si="3029"/>
        <v>0</v>
      </c>
      <c r="BZ121" s="432">
        <f t="shared" si="3030"/>
        <v>0</v>
      </c>
      <c r="CA121" s="138">
        <f t="shared" si="3031"/>
        <v>0</v>
      </c>
      <c r="CB121" s="433">
        <f t="shared" si="2995"/>
        <v>51.47</v>
      </c>
      <c r="CC121" s="139">
        <f t="shared" si="3032"/>
        <v>0</v>
      </c>
      <c r="CD121" s="111">
        <f t="shared" si="3033"/>
        <v>0</v>
      </c>
      <c r="CE121" s="111"/>
      <c r="CF121" s="140"/>
      <c r="CG121" s="141" t="e">
        <f t="shared" si="3034"/>
        <v>#DIV/0!</v>
      </c>
      <c r="CH121" s="323">
        <f t="shared" si="3035"/>
        <v>0</v>
      </c>
      <c r="CI121" s="431">
        <f t="shared" si="3036"/>
        <v>0</v>
      </c>
      <c r="CJ121" s="432">
        <f t="shared" si="3037"/>
        <v>0</v>
      </c>
      <c r="CK121" s="138">
        <f t="shared" si="3038"/>
        <v>0</v>
      </c>
      <c r="CL121" s="433">
        <f t="shared" si="3039"/>
        <v>51.47</v>
      </c>
      <c r="CM121" s="139">
        <f t="shared" si="3040"/>
        <v>0</v>
      </c>
      <c r="CN121" s="111">
        <f t="shared" si="3041"/>
        <v>0</v>
      </c>
      <c r="CO121" s="111"/>
      <c r="CP121" s="140"/>
      <c r="CQ121" s="141" t="e">
        <f t="shared" si="3042"/>
        <v>#DIV/0!</v>
      </c>
      <c r="CR121" s="323">
        <f t="shared" si="3035"/>
        <v>0</v>
      </c>
      <c r="CS121" s="431">
        <f t="shared" si="3043"/>
        <v>0</v>
      </c>
      <c r="CT121" s="432">
        <f t="shared" si="3044"/>
        <v>0</v>
      </c>
      <c r="CU121" s="138">
        <f t="shared" si="3045"/>
        <v>0</v>
      </c>
      <c r="CV121" s="433">
        <f t="shared" si="3039"/>
        <v>51.47</v>
      </c>
      <c r="CW121" s="139">
        <f t="shared" si="3046"/>
        <v>0</v>
      </c>
      <c r="CX121" s="111">
        <f t="shared" si="3047"/>
        <v>0</v>
      </c>
      <c r="CY121" s="111"/>
      <c r="CZ121" s="140"/>
      <c r="DA121" s="141" t="e">
        <f t="shared" si="3048"/>
        <v>#DIV/0!</v>
      </c>
      <c r="DB121" s="323">
        <f t="shared" si="3035"/>
        <v>0</v>
      </c>
      <c r="DC121" s="431">
        <f t="shared" si="3049"/>
        <v>0</v>
      </c>
      <c r="DD121" s="432">
        <f t="shared" si="3050"/>
        <v>0</v>
      </c>
      <c r="DE121" s="138">
        <f t="shared" si="3051"/>
        <v>0</v>
      </c>
      <c r="DF121" s="433">
        <f t="shared" si="3039"/>
        <v>51.47</v>
      </c>
      <c r="DG121" s="139">
        <f t="shared" si="3052"/>
        <v>0</v>
      </c>
      <c r="DH121" s="111">
        <f t="shared" si="3053"/>
        <v>0</v>
      </c>
      <c r="DI121" s="111"/>
      <c r="DJ121" s="140"/>
      <c r="DK121" s="141" t="e">
        <f t="shared" si="3054"/>
        <v>#DIV/0!</v>
      </c>
      <c r="DL121" s="323">
        <f t="shared" si="3035"/>
        <v>0</v>
      </c>
      <c r="DM121" s="431">
        <f t="shared" si="3055"/>
        <v>0</v>
      </c>
      <c r="DN121" s="432">
        <f t="shared" si="3056"/>
        <v>0</v>
      </c>
      <c r="DO121" s="138">
        <f t="shared" si="3057"/>
        <v>0</v>
      </c>
      <c r="DP121" s="433">
        <f t="shared" si="3039"/>
        <v>51.47</v>
      </c>
      <c r="DQ121" s="139">
        <f t="shared" si="3058"/>
        <v>0</v>
      </c>
      <c r="DR121" s="111">
        <f t="shared" si="3059"/>
        <v>0</v>
      </c>
      <c r="DS121" s="111"/>
      <c r="DT121" s="140"/>
      <c r="DU121" s="141" t="e">
        <f t="shared" si="3060"/>
        <v>#DIV/0!</v>
      </c>
      <c r="DV121" s="323">
        <f t="shared" si="3035"/>
        <v>0</v>
      </c>
      <c r="DW121" s="431">
        <f t="shared" si="3061"/>
        <v>0</v>
      </c>
      <c r="DX121" s="432">
        <f t="shared" si="3062"/>
        <v>0</v>
      </c>
      <c r="DY121" s="138">
        <f t="shared" si="3063"/>
        <v>0</v>
      </c>
      <c r="DZ121" s="433">
        <f t="shared" si="3039"/>
        <v>51.47</v>
      </c>
      <c r="EA121" s="139">
        <f t="shared" si="3064"/>
        <v>0</v>
      </c>
      <c r="EB121" s="111">
        <f t="shared" si="3065"/>
        <v>0</v>
      </c>
      <c r="EC121" s="111"/>
      <c r="ED121" s="140"/>
      <c r="EE121" s="141" t="e">
        <f t="shared" si="3066"/>
        <v>#DIV/0!</v>
      </c>
      <c r="EF121" s="323">
        <f t="shared" si="3035"/>
        <v>0</v>
      </c>
      <c r="EG121" s="431">
        <f t="shared" si="3067"/>
        <v>0</v>
      </c>
      <c r="EH121" s="432">
        <f t="shared" si="3068"/>
        <v>0</v>
      </c>
      <c r="EI121" s="138">
        <f t="shared" si="3069"/>
        <v>0</v>
      </c>
      <c r="EJ121" s="433">
        <f t="shared" si="3039"/>
        <v>51.47</v>
      </c>
      <c r="EK121" s="139">
        <f t="shared" si="3070"/>
        <v>0</v>
      </c>
      <c r="EL121" s="111">
        <f t="shared" si="3071"/>
        <v>0</v>
      </c>
      <c r="EM121" s="111"/>
      <c r="EN121" s="140"/>
      <c r="EO121" s="141" t="e">
        <f t="shared" si="3072"/>
        <v>#DIV/0!</v>
      </c>
      <c r="EP121" s="323">
        <f t="shared" si="3035"/>
        <v>0</v>
      </c>
      <c r="EQ121" s="431">
        <f t="shared" si="3073"/>
        <v>0</v>
      </c>
      <c r="ER121" s="432">
        <f t="shared" si="3074"/>
        <v>0</v>
      </c>
      <c r="ES121" s="138">
        <f t="shared" si="3075"/>
        <v>0</v>
      </c>
      <c r="ET121" s="433">
        <f t="shared" si="3039"/>
        <v>51.47</v>
      </c>
      <c r="EU121" s="139">
        <f t="shared" si="3076"/>
        <v>0</v>
      </c>
      <c r="EV121" s="111">
        <f t="shared" si="3077"/>
        <v>0</v>
      </c>
      <c r="EW121" s="111"/>
      <c r="EX121" s="140"/>
      <c r="EY121" s="141" t="e">
        <f t="shared" si="3078"/>
        <v>#DIV/0!</v>
      </c>
      <c r="EZ121" s="323">
        <f t="shared" si="3079"/>
        <v>0</v>
      </c>
      <c r="FA121" s="431">
        <f t="shared" si="3080"/>
        <v>0</v>
      </c>
      <c r="FB121" s="432">
        <f t="shared" si="3081"/>
        <v>0</v>
      </c>
      <c r="FC121" s="138">
        <f t="shared" si="3082"/>
        <v>0</v>
      </c>
      <c r="FD121" s="433">
        <f t="shared" si="3083"/>
        <v>46.36</v>
      </c>
      <c r="FE121" s="139">
        <f t="shared" si="3084"/>
        <v>0</v>
      </c>
      <c r="FF121" s="111">
        <f t="shared" si="3085"/>
        <v>0</v>
      </c>
      <c r="FG121" s="111"/>
      <c r="FH121" s="140"/>
      <c r="FI121" s="141" t="e">
        <f t="shared" si="3086"/>
        <v>#DIV/0!</v>
      </c>
      <c r="FJ121" s="323">
        <f t="shared" si="3079"/>
        <v>0</v>
      </c>
      <c r="FK121" s="431">
        <f t="shared" si="3087"/>
        <v>0</v>
      </c>
      <c r="FL121" s="432">
        <f t="shared" si="3088"/>
        <v>0</v>
      </c>
      <c r="FM121" s="138">
        <f t="shared" si="3089"/>
        <v>0</v>
      </c>
      <c r="FN121" s="433">
        <f t="shared" si="3083"/>
        <v>51.47</v>
      </c>
      <c r="FO121" s="139">
        <f t="shared" si="3090"/>
        <v>0</v>
      </c>
      <c r="FP121" s="111">
        <f t="shared" si="3091"/>
        <v>0</v>
      </c>
      <c r="FQ121" s="111"/>
      <c r="FR121" s="140"/>
      <c r="FS121" s="141" t="e">
        <f t="shared" si="3092"/>
        <v>#DIV/0!</v>
      </c>
      <c r="FT121" s="323">
        <f t="shared" si="3079"/>
        <v>0</v>
      </c>
      <c r="FU121" s="431">
        <f t="shared" si="3093"/>
        <v>0</v>
      </c>
      <c r="FV121" s="432">
        <f t="shared" si="3094"/>
        <v>0</v>
      </c>
      <c r="FW121" s="138">
        <f t="shared" si="3095"/>
        <v>0</v>
      </c>
      <c r="FX121" s="433">
        <f t="shared" si="3083"/>
        <v>51.47</v>
      </c>
      <c r="FY121" s="139">
        <f t="shared" si="3096"/>
        <v>0</v>
      </c>
      <c r="FZ121" s="111">
        <f t="shared" si="3097"/>
        <v>0</v>
      </c>
      <c r="GA121" s="111"/>
      <c r="GB121" s="140"/>
      <c r="GC121" s="141" t="e">
        <f t="shared" si="3098"/>
        <v>#DIV/0!</v>
      </c>
      <c r="GD121" s="323">
        <f t="shared" si="3079"/>
        <v>0</v>
      </c>
      <c r="GE121" s="431">
        <f t="shared" si="3099"/>
        <v>0</v>
      </c>
      <c r="GF121" s="432">
        <f t="shared" si="3100"/>
        <v>0</v>
      </c>
      <c r="GG121" s="138">
        <f t="shared" si="3101"/>
        <v>0</v>
      </c>
      <c r="GH121" s="433">
        <f t="shared" si="3083"/>
        <v>51.47</v>
      </c>
      <c r="GI121" s="139">
        <f t="shared" si="3102"/>
        <v>0</v>
      </c>
      <c r="GJ121" s="111">
        <f t="shared" si="3103"/>
        <v>0</v>
      </c>
      <c r="GK121" s="111"/>
      <c r="GL121" s="140"/>
      <c r="GM121" s="141" t="e">
        <f t="shared" si="3104"/>
        <v>#DIV/0!</v>
      </c>
      <c r="GN121" s="323">
        <f t="shared" si="3079"/>
        <v>0</v>
      </c>
      <c r="GO121" s="431">
        <f t="shared" si="3105"/>
        <v>0</v>
      </c>
      <c r="GP121" s="432">
        <f t="shared" si="3106"/>
        <v>0</v>
      </c>
      <c r="GQ121" s="138">
        <f t="shared" si="3107"/>
        <v>0</v>
      </c>
      <c r="GR121" s="433">
        <f t="shared" si="3083"/>
        <v>51.47</v>
      </c>
      <c r="GS121" s="139">
        <f t="shared" si="3108"/>
        <v>0</v>
      </c>
      <c r="GT121" s="111">
        <f t="shared" si="3109"/>
        <v>0</v>
      </c>
      <c r="GU121" s="111"/>
      <c r="GV121" s="140"/>
      <c r="GW121" s="141" t="e">
        <f t="shared" si="3110"/>
        <v>#DIV/0!</v>
      </c>
      <c r="GX121" s="323">
        <f t="shared" si="3079"/>
        <v>0</v>
      </c>
      <c r="GY121" s="431">
        <f t="shared" si="3111"/>
        <v>0</v>
      </c>
      <c r="GZ121" s="432">
        <f t="shared" si="3112"/>
        <v>0</v>
      </c>
      <c r="HA121" s="138">
        <f t="shared" si="3113"/>
        <v>0</v>
      </c>
      <c r="HB121" s="433">
        <f t="shared" si="3083"/>
        <v>51.47</v>
      </c>
      <c r="HC121" s="139">
        <f t="shared" si="3114"/>
        <v>0</v>
      </c>
      <c r="HD121" s="111">
        <f t="shared" si="3115"/>
        <v>0</v>
      </c>
      <c r="HE121" s="111"/>
      <c r="HF121" s="140"/>
      <c r="HG121" s="141" t="e">
        <f t="shared" si="3116"/>
        <v>#DIV/0!</v>
      </c>
      <c r="HH121" s="323">
        <f t="shared" si="3079"/>
        <v>0</v>
      </c>
      <c r="HI121" s="431">
        <f t="shared" si="3117"/>
        <v>0</v>
      </c>
      <c r="HJ121" s="432">
        <f t="shared" si="3118"/>
        <v>0</v>
      </c>
      <c r="HK121" s="138">
        <f t="shared" si="3119"/>
        <v>0</v>
      </c>
      <c r="HL121" s="433">
        <f t="shared" si="3083"/>
        <v>51.47</v>
      </c>
      <c r="HM121" s="139">
        <f t="shared" si="3120"/>
        <v>0</v>
      </c>
      <c r="HN121" s="111">
        <f t="shared" si="3121"/>
        <v>0</v>
      </c>
      <c r="HO121" s="111"/>
      <c r="HP121" s="140"/>
      <c r="HQ121" s="141" t="e">
        <f t="shared" si="3122"/>
        <v>#DIV/0!</v>
      </c>
      <c r="HR121" s="323">
        <f t="shared" si="3123"/>
        <v>0</v>
      </c>
      <c r="HS121" s="431">
        <f t="shared" si="3124"/>
        <v>0</v>
      </c>
      <c r="HT121" s="432">
        <f t="shared" si="3125"/>
        <v>0</v>
      </c>
      <c r="HU121" s="138">
        <f t="shared" si="3126"/>
        <v>0</v>
      </c>
      <c r="HV121" s="433">
        <f t="shared" si="3127"/>
        <v>51.47</v>
      </c>
      <c r="HW121" s="139">
        <f t="shared" si="3128"/>
        <v>0</v>
      </c>
      <c r="HX121" s="111">
        <f t="shared" si="3129"/>
        <v>0</v>
      </c>
      <c r="HY121" s="111"/>
      <c r="HZ121" s="140"/>
      <c r="IA121" s="141" t="e">
        <f t="shared" si="3130"/>
        <v>#DIV/0!</v>
      </c>
      <c r="IB121" s="323">
        <f t="shared" si="3123"/>
        <v>0</v>
      </c>
      <c r="IC121" s="431">
        <f t="shared" si="3131"/>
        <v>0</v>
      </c>
      <c r="ID121" s="432">
        <f t="shared" si="3132"/>
        <v>0</v>
      </c>
      <c r="IE121" s="138">
        <f t="shared" si="3133"/>
        <v>0</v>
      </c>
      <c r="IF121" s="433">
        <f t="shared" si="3127"/>
        <v>51.47</v>
      </c>
      <c r="IG121" s="139">
        <f t="shared" si="3134"/>
        <v>0</v>
      </c>
      <c r="IH121" s="111">
        <f t="shared" si="3135"/>
        <v>0</v>
      </c>
      <c r="II121" s="111"/>
      <c r="IJ121" s="140"/>
      <c r="IK121" s="141" t="e">
        <f t="shared" si="3136"/>
        <v>#DIV/0!</v>
      </c>
      <c r="IL121" s="323">
        <f t="shared" si="3123"/>
        <v>0</v>
      </c>
      <c r="IM121" s="431">
        <f t="shared" si="3137"/>
        <v>0</v>
      </c>
      <c r="IN121" s="432">
        <f t="shared" si="3138"/>
        <v>0</v>
      </c>
      <c r="IO121" s="138">
        <f t="shared" si="3139"/>
        <v>0</v>
      </c>
      <c r="IP121" s="433">
        <f t="shared" si="3127"/>
        <v>51.47</v>
      </c>
      <c r="IQ121" s="139">
        <f t="shared" si="3140"/>
        <v>0</v>
      </c>
      <c r="IR121" s="111">
        <f t="shared" si="3141"/>
        <v>0</v>
      </c>
      <c r="IS121" s="111"/>
      <c r="IT121" s="140"/>
      <c r="IU121" s="141" t="e">
        <f t="shared" si="3142"/>
        <v>#DIV/0!</v>
      </c>
      <c r="IV121" s="323">
        <f t="shared" si="3123"/>
        <v>0</v>
      </c>
      <c r="IW121" s="431">
        <f t="shared" si="3143"/>
        <v>0</v>
      </c>
      <c r="IX121" s="432">
        <f t="shared" si="3144"/>
        <v>0</v>
      </c>
      <c r="IY121" s="138">
        <f t="shared" si="3145"/>
        <v>0</v>
      </c>
      <c r="IZ121" s="433">
        <f t="shared" si="3127"/>
        <v>51.47</v>
      </c>
      <c r="JA121" s="139">
        <f t="shared" si="3146"/>
        <v>0</v>
      </c>
      <c r="JB121" s="111">
        <f t="shared" si="3147"/>
        <v>0</v>
      </c>
      <c r="JC121" s="111"/>
      <c r="JD121" s="140"/>
      <c r="JE121" s="141" t="e">
        <f t="shared" si="3148"/>
        <v>#DIV/0!</v>
      </c>
      <c r="JF121" s="323">
        <f t="shared" si="3123"/>
        <v>0</v>
      </c>
      <c r="JG121" s="431">
        <f t="shared" si="3149"/>
        <v>0</v>
      </c>
      <c r="JH121" s="432">
        <f t="shared" si="3150"/>
        <v>0</v>
      </c>
      <c r="JI121" s="138">
        <f t="shared" si="3151"/>
        <v>0</v>
      </c>
      <c r="JJ121" s="433">
        <f t="shared" si="3127"/>
        <v>51.47</v>
      </c>
      <c r="JK121" s="139">
        <f t="shared" si="3152"/>
        <v>0</v>
      </c>
      <c r="JL121" s="111">
        <f t="shared" si="3153"/>
        <v>0</v>
      </c>
      <c r="JM121" s="111"/>
      <c r="JN121" s="140"/>
      <c r="JO121" s="141" t="e">
        <f t="shared" si="3154"/>
        <v>#DIV/0!</v>
      </c>
      <c r="JP121" s="323">
        <f t="shared" si="3123"/>
        <v>0</v>
      </c>
      <c r="JQ121" s="431">
        <f t="shared" si="3155"/>
        <v>0</v>
      </c>
      <c r="JR121" s="432">
        <f t="shared" si="3156"/>
        <v>0</v>
      </c>
      <c r="JS121" s="138">
        <f t="shared" si="3157"/>
        <v>0</v>
      </c>
      <c r="JT121" s="433">
        <f t="shared" si="3127"/>
        <v>51.47</v>
      </c>
      <c r="JU121" s="139">
        <f t="shared" si="3158"/>
        <v>0</v>
      </c>
      <c r="JV121" s="111">
        <f t="shared" si="3159"/>
        <v>0</v>
      </c>
      <c r="JW121" s="111"/>
      <c r="JX121" s="140"/>
      <c r="JY121" s="141" t="e">
        <f t="shared" si="3160"/>
        <v>#DIV/0!</v>
      </c>
      <c r="JZ121" s="323">
        <f t="shared" si="3123"/>
        <v>0</v>
      </c>
      <c r="KA121" s="431">
        <f t="shared" si="3161"/>
        <v>0</v>
      </c>
      <c r="KB121" s="432">
        <f t="shared" si="3162"/>
        <v>0</v>
      </c>
      <c r="KC121" s="138">
        <f t="shared" si="3163"/>
        <v>0</v>
      </c>
      <c r="KD121" s="433">
        <f t="shared" si="3127"/>
        <v>51.47</v>
      </c>
      <c r="KE121" s="139">
        <f t="shared" si="3164"/>
        <v>0</v>
      </c>
      <c r="KF121" s="111">
        <f t="shared" si="3165"/>
        <v>0</v>
      </c>
      <c r="KG121" s="111"/>
      <c r="KH121" s="140"/>
      <c r="KI121" s="141" t="e">
        <f t="shared" si="3166"/>
        <v>#DIV/0!</v>
      </c>
      <c r="KJ121" s="323">
        <f t="shared" si="3167"/>
        <v>0</v>
      </c>
      <c r="KK121" s="431">
        <f t="shared" si="3168"/>
        <v>0</v>
      </c>
      <c r="KL121" s="432">
        <f t="shared" si="3169"/>
        <v>0</v>
      </c>
      <c r="KM121" s="138">
        <f t="shared" si="3170"/>
        <v>0</v>
      </c>
      <c r="KN121" s="433">
        <f t="shared" si="3171"/>
        <v>51.47</v>
      </c>
      <c r="KO121" s="139">
        <f t="shared" si="3172"/>
        <v>0</v>
      </c>
      <c r="KP121" s="111">
        <f t="shared" si="3173"/>
        <v>0</v>
      </c>
      <c r="KQ121" s="111"/>
      <c r="KR121" s="140"/>
      <c r="KS121" s="141" t="e">
        <f t="shared" si="3174"/>
        <v>#DIV/0!</v>
      </c>
      <c r="KT121" s="323">
        <f t="shared" si="3167"/>
        <v>0</v>
      </c>
      <c r="KU121" s="431" t="e">
        <f t="shared" si="3175"/>
        <v>#DIV/0!</v>
      </c>
      <c r="KV121" s="432" t="e">
        <f t="shared" si="3176"/>
        <v>#DIV/0!</v>
      </c>
      <c r="KW121" s="138">
        <f t="shared" si="3177"/>
        <v>0</v>
      </c>
      <c r="KX121" s="433">
        <f t="shared" si="3171"/>
        <v>0</v>
      </c>
      <c r="KY121" s="139">
        <f t="shared" si="3178"/>
        <v>0</v>
      </c>
      <c r="KZ121" s="111">
        <f t="shared" si="3179"/>
        <v>0</v>
      </c>
      <c r="LA121" s="111"/>
      <c r="LB121" s="140"/>
      <c r="LC121" s="141" t="e">
        <f t="shared" si="3180"/>
        <v>#DIV/0!</v>
      </c>
      <c r="LD121" s="322">
        <f t="shared" si="2789"/>
        <v>0</v>
      </c>
      <c r="LE121" s="431">
        <f t="shared" si="2790"/>
        <v>0</v>
      </c>
      <c r="LF121" s="432">
        <f t="shared" si="2791"/>
        <v>0</v>
      </c>
      <c r="LG121" s="138">
        <f t="shared" si="2792"/>
        <v>0</v>
      </c>
      <c r="LH121" s="433">
        <f t="shared" si="2793"/>
        <v>51.37</v>
      </c>
      <c r="LI121" s="139">
        <f t="shared" si="2794"/>
        <v>0</v>
      </c>
      <c r="LJ121" s="111">
        <f t="shared" si="2795"/>
        <v>0</v>
      </c>
      <c r="LK121" s="111"/>
      <c r="LL121" s="140"/>
    </row>
    <row r="122" spans="1:324" ht="18" customHeight="1">
      <c r="A122" s="612"/>
      <c r="B122" s="12" t="s">
        <v>731</v>
      </c>
      <c r="C122" s="12" t="s">
        <v>840</v>
      </c>
      <c r="D122" s="12" t="s">
        <v>422</v>
      </c>
      <c r="E122" s="4" t="s">
        <v>32</v>
      </c>
      <c r="F122" s="323">
        <f t="shared" si="2990"/>
        <v>0</v>
      </c>
      <c r="G122" s="431">
        <f t="shared" si="2796"/>
        <v>0</v>
      </c>
      <c r="H122" s="432">
        <f t="shared" si="2797"/>
        <v>0</v>
      </c>
      <c r="I122" s="138">
        <f t="shared" si="2570"/>
        <v>0</v>
      </c>
      <c r="J122" s="433">
        <f t="shared" si="2798"/>
        <v>53.01</v>
      </c>
      <c r="K122" s="139">
        <f t="shared" si="2571"/>
        <v>0</v>
      </c>
      <c r="L122" s="111">
        <f t="shared" si="2572"/>
        <v>0</v>
      </c>
      <c r="M122" s="111"/>
      <c r="N122" s="140"/>
      <c r="O122" s="141">
        <f t="shared" si="2573"/>
        <v>0</v>
      </c>
      <c r="P122" s="323">
        <f t="shared" si="2991"/>
        <v>0</v>
      </c>
      <c r="Q122" s="431">
        <f t="shared" si="2992"/>
        <v>0</v>
      </c>
      <c r="R122" s="432">
        <f t="shared" si="2993"/>
        <v>0</v>
      </c>
      <c r="S122" s="138">
        <f t="shared" si="2994"/>
        <v>0</v>
      </c>
      <c r="T122" s="433">
        <f t="shared" si="2995"/>
        <v>51.47</v>
      </c>
      <c r="U122" s="139">
        <f t="shared" si="2996"/>
        <v>0</v>
      </c>
      <c r="V122" s="111">
        <f t="shared" si="2997"/>
        <v>0</v>
      </c>
      <c r="W122" s="111"/>
      <c r="X122" s="140"/>
      <c r="Y122" s="141">
        <f t="shared" si="2998"/>
        <v>0</v>
      </c>
      <c r="Z122" s="323">
        <f t="shared" si="2991"/>
        <v>0</v>
      </c>
      <c r="AA122" s="431">
        <f t="shared" si="2999"/>
        <v>0</v>
      </c>
      <c r="AB122" s="432">
        <f t="shared" si="3000"/>
        <v>0</v>
      </c>
      <c r="AC122" s="138">
        <f t="shared" si="3001"/>
        <v>0</v>
      </c>
      <c r="AD122" s="433">
        <f t="shared" si="2995"/>
        <v>51.47</v>
      </c>
      <c r="AE122" s="139">
        <f t="shared" si="3002"/>
        <v>0</v>
      </c>
      <c r="AF122" s="111">
        <f t="shared" si="3003"/>
        <v>0</v>
      </c>
      <c r="AG122" s="111"/>
      <c r="AH122" s="140"/>
      <c r="AI122" s="141">
        <f t="shared" si="3004"/>
        <v>0</v>
      </c>
      <c r="AJ122" s="323">
        <f t="shared" si="2991"/>
        <v>1</v>
      </c>
      <c r="AK122" s="431">
        <f t="shared" si="3005"/>
        <v>1.56E-3</v>
      </c>
      <c r="AL122" s="432">
        <f t="shared" si="3006"/>
        <v>1.9</v>
      </c>
      <c r="AM122" s="138">
        <f t="shared" si="3007"/>
        <v>1.9</v>
      </c>
      <c r="AN122" s="433">
        <f t="shared" si="2995"/>
        <v>51.47</v>
      </c>
      <c r="AO122" s="139">
        <f t="shared" si="3008"/>
        <v>97.793000000000006</v>
      </c>
      <c r="AP122" s="111">
        <f t="shared" si="3009"/>
        <v>97.79</v>
      </c>
      <c r="AQ122" s="111"/>
      <c r="AR122" s="140"/>
      <c r="AS122" s="141">
        <f t="shared" si="3010"/>
        <v>0.85751999999999995</v>
      </c>
      <c r="AT122" s="323">
        <f t="shared" si="2991"/>
        <v>1</v>
      </c>
      <c r="AU122" s="431">
        <f t="shared" si="3011"/>
        <v>1.0499999999999999E-3</v>
      </c>
      <c r="AV122" s="432">
        <f t="shared" si="3012"/>
        <v>1.1599999999999999</v>
      </c>
      <c r="AW122" s="138">
        <f t="shared" si="3013"/>
        <v>1.1599999999999999</v>
      </c>
      <c r="AX122" s="433">
        <f t="shared" si="2995"/>
        <v>51.47</v>
      </c>
      <c r="AY122" s="139">
        <f t="shared" si="3014"/>
        <v>59.705199999999998</v>
      </c>
      <c r="AZ122" s="111">
        <f t="shared" si="3015"/>
        <v>59.71</v>
      </c>
      <c r="BA122" s="111"/>
      <c r="BB122" s="140"/>
      <c r="BC122" s="141">
        <f t="shared" si="3016"/>
        <v>0.52354000000000001</v>
      </c>
      <c r="BD122" s="323">
        <f t="shared" si="2991"/>
        <v>0</v>
      </c>
      <c r="BE122" s="431">
        <f t="shared" si="3017"/>
        <v>0</v>
      </c>
      <c r="BF122" s="432">
        <f t="shared" si="3018"/>
        <v>0</v>
      </c>
      <c r="BG122" s="138">
        <f t="shared" si="3019"/>
        <v>0</v>
      </c>
      <c r="BH122" s="433">
        <f t="shared" si="2995"/>
        <v>51.47</v>
      </c>
      <c r="BI122" s="139">
        <f t="shared" si="3020"/>
        <v>0</v>
      </c>
      <c r="BJ122" s="111">
        <f t="shared" si="3021"/>
        <v>0</v>
      </c>
      <c r="BK122" s="111"/>
      <c r="BL122" s="140"/>
      <c r="BM122" s="141">
        <f t="shared" si="3022"/>
        <v>0</v>
      </c>
      <c r="BN122" s="323">
        <f t="shared" si="2991"/>
        <v>0</v>
      </c>
      <c r="BO122" s="431">
        <f t="shared" si="3023"/>
        <v>0</v>
      </c>
      <c r="BP122" s="432">
        <f t="shared" si="3024"/>
        <v>0</v>
      </c>
      <c r="BQ122" s="138">
        <f t="shared" si="3025"/>
        <v>0</v>
      </c>
      <c r="BR122" s="433">
        <f t="shared" si="2995"/>
        <v>51.47</v>
      </c>
      <c r="BS122" s="139">
        <f t="shared" si="3026"/>
        <v>0</v>
      </c>
      <c r="BT122" s="111">
        <f t="shared" si="3027"/>
        <v>0</v>
      </c>
      <c r="BU122" s="111"/>
      <c r="BV122" s="140"/>
      <c r="BW122" s="141">
        <f t="shared" si="3028"/>
        <v>0</v>
      </c>
      <c r="BX122" s="323">
        <f t="shared" si="2991"/>
        <v>0</v>
      </c>
      <c r="BY122" s="431">
        <f t="shared" si="3029"/>
        <v>0</v>
      </c>
      <c r="BZ122" s="432">
        <f t="shared" si="3030"/>
        <v>0</v>
      </c>
      <c r="CA122" s="138">
        <f t="shared" si="3031"/>
        <v>0</v>
      </c>
      <c r="CB122" s="433">
        <f t="shared" si="2995"/>
        <v>51.47</v>
      </c>
      <c r="CC122" s="139">
        <f t="shared" si="3032"/>
        <v>0</v>
      </c>
      <c r="CD122" s="111">
        <f t="shared" si="3033"/>
        <v>0</v>
      </c>
      <c r="CE122" s="111"/>
      <c r="CF122" s="140"/>
      <c r="CG122" s="141">
        <f t="shared" si="3034"/>
        <v>0</v>
      </c>
      <c r="CH122" s="323">
        <f t="shared" si="3035"/>
        <v>0</v>
      </c>
      <c r="CI122" s="431">
        <f t="shared" si="3036"/>
        <v>0</v>
      </c>
      <c r="CJ122" s="432">
        <f t="shared" si="3037"/>
        <v>0</v>
      </c>
      <c r="CK122" s="138">
        <f t="shared" si="3038"/>
        <v>0</v>
      </c>
      <c r="CL122" s="433">
        <f t="shared" si="3039"/>
        <v>51.47</v>
      </c>
      <c r="CM122" s="139">
        <f t="shared" si="3040"/>
        <v>0</v>
      </c>
      <c r="CN122" s="111">
        <f t="shared" si="3041"/>
        <v>0</v>
      </c>
      <c r="CO122" s="111"/>
      <c r="CP122" s="140"/>
      <c r="CQ122" s="141">
        <f t="shared" si="3042"/>
        <v>0</v>
      </c>
      <c r="CR122" s="323">
        <f t="shared" si="3035"/>
        <v>0</v>
      </c>
      <c r="CS122" s="431">
        <f t="shared" si="3043"/>
        <v>0</v>
      </c>
      <c r="CT122" s="432">
        <f t="shared" si="3044"/>
        <v>0</v>
      </c>
      <c r="CU122" s="138">
        <f t="shared" si="3045"/>
        <v>0</v>
      </c>
      <c r="CV122" s="433">
        <f t="shared" si="3039"/>
        <v>51.47</v>
      </c>
      <c r="CW122" s="139">
        <f t="shared" si="3046"/>
        <v>0</v>
      </c>
      <c r="CX122" s="111">
        <f t="shared" si="3047"/>
        <v>0</v>
      </c>
      <c r="CY122" s="111"/>
      <c r="CZ122" s="140"/>
      <c r="DA122" s="141">
        <f t="shared" si="3048"/>
        <v>0</v>
      </c>
      <c r="DB122" s="323">
        <f t="shared" si="3035"/>
        <v>0</v>
      </c>
      <c r="DC122" s="431">
        <f t="shared" si="3049"/>
        <v>0</v>
      </c>
      <c r="DD122" s="432">
        <f t="shared" si="3050"/>
        <v>0</v>
      </c>
      <c r="DE122" s="138">
        <f t="shared" si="3051"/>
        <v>0</v>
      </c>
      <c r="DF122" s="433">
        <f t="shared" si="3039"/>
        <v>51.47</v>
      </c>
      <c r="DG122" s="139">
        <f t="shared" si="3052"/>
        <v>0</v>
      </c>
      <c r="DH122" s="111">
        <f t="shared" si="3053"/>
        <v>0</v>
      </c>
      <c r="DI122" s="111"/>
      <c r="DJ122" s="140"/>
      <c r="DK122" s="141">
        <f t="shared" si="3054"/>
        <v>0</v>
      </c>
      <c r="DL122" s="323">
        <f t="shared" si="3035"/>
        <v>0</v>
      </c>
      <c r="DM122" s="431">
        <f t="shared" si="3055"/>
        <v>0</v>
      </c>
      <c r="DN122" s="432">
        <f t="shared" si="3056"/>
        <v>0</v>
      </c>
      <c r="DO122" s="138">
        <f t="shared" si="3057"/>
        <v>0</v>
      </c>
      <c r="DP122" s="433">
        <f t="shared" si="3039"/>
        <v>51.47</v>
      </c>
      <c r="DQ122" s="139">
        <f t="shared" si="3058"/>
        <v>0</v>
      </c>
      <c r="DR122" s="111">
        <f t="shared" si="3059"/>
        <v>0</v>
      </c>
      <c r="DS122" s="111"/>
      <c r="DT122" s="140"/>
      <c r="DU122" s="141">
        <f t="shared" si="3060"/>
        <v>0</v>
      </c>
      <c r="DV122" s="323">
        <f t="shared" si="3035"/>
        <v>2</v>
      </c>
      <c r="DW122" s="431">
        <f t="shared" si="3061"/>
        <v>2.5999999999999999E-3</v>
      </c>
      <c r="DX122" s="432">
        <f t="shared" si="3062"/>
        <v>2.54</v>
      </c>
      <c r="DY122" s="138">
        <f t="shared" si="3063"/>
        <v>1.27</v>
      </c>
      <c r="DZ122" s="433">
        <f t="shared" si="3039"/>
        <v>51.47</v>
      </c>
      <c r="EA122" s="139">
        <f t="shared" si="3064"/>
        <v>65.366900000000001</v>
      </c>
      <c r="EB122" s="111">
        <f t="shared" si="3065"/>
        <v>130.72999999999999</v>
      </c>
      <c r="EC122" s="111"/>
      <c r="ED122" s="140"/>
      <c r="EE122" s="141">
        <f t="shared" si="3066"/>
        <v>0.57318999999999998</v>
      </c>
      <c r="EF122" s="323">
        <f t="shared" si="3035"/>
        <v>0</v>
      </c>
      <c r="EG122" s="431">
        <f t="shared" si="3067"/>
        <v>0</v>
      </c>
      <c r="EH122" s="432">
        <f t="shared" si="3068"/>
        <v>0</v>
      </c>
      <c r="EI122" s="138">
        <f t="shared" si="3069"/>
        <v>0</v>
      </c>
      <c r="EJ122" s="433">
        <f t="shared" si="3039"/>
        <v>51.47</v>
      </c>
      <c r="EK122" s="139">
        <f t="shared" si="3070"/>
        <v>0</v>
      </c>
      <c r="EL122" s="111">
        <f t="shared" si="3071"/>
        <v>0</v>
      </c>
      <c r="EM122" s="111"/>
      <c r="EN122" s="140"/>
      <c r="EO122" s="141">
        <f t="shared" si="3072"/>
        <v>0</v>
      </c>
      <c r="EP122" s="323">
        <f t="shared" si="3035"/>
        <v>0</v>
      </c>
      <c r="EQ122" s="431">
        <f t="shared" si="3073"/>
        <v>0</v>
      </c>
      <c r="ER122" s="432">
        <f t="shared" si="3074"/>
        <v>0</v>
      </c>
      <c r="ES122" s="138">
        <f t="shared" si="3075"/>
        <v>0</v>
      </c>
      <c r="ET122" s="433">
        <f t="shared" si="3039"/>
        <v>51.47</v>
      </c>
      <c r="EU122" s="139">
        <f t="shared" si="3076"/>
        <v>0</v>
      </c>
      <c r="EV122" s="111">
        <f t="shared" si="3077"/>
        <v>0</v>
      </c>
      <c r="EW122" s="111"/>
      <c r="EX122" s="140"/>
      <c r="EY122" s="141">
        <f t="shared" si="3078"/>
        <v>0</v>
      </c>
      <c r="EZ122" s="323">
        <f t="shared" si="3079"/>
        <v>1</v>
      </c>
      <c r="FA122" s="431">
        <f t="shared" si="3080"/>
        <v>1.1900000000000001E-3</v>
      </c>
      <c r="FB122" s="432">
        <f t="shared" si="3081"/>
        <v>2.02</v>
      </c>
      <c r="FC122" s="138">
        <f t="shared" si="3082"/>
        <v>2.02</v>
      </c>
      <c r="FD122" s="433">
        <f t="shared" si="3083"/>
        <v>46.36</v>
      </c>
      <c r="FE122" s="139">
        <f t="shared" si="3084"/>
        <v>93.647199999999998</v>
      </c>
      <c r="FF122" s="111">
        <f t="shared" si="3085"/>
        <v>93.65</v>
      </c>
      <c r="FG122" s="111"/>
      <c r="FH122" s="140"/>
      <c r="FI122" s="141">
        <f t="shared" si="3086"/>
        <v>0.82116999999999996</v>
      </c>
      <c r="FJ122" s="323">
        <f t="shared" si="3079"/>
        <v>0</v>
      </c>
      <c r="FK122" s="431">
        <f t="shared" si="3087"/>
        <v>0</v>
      </c>
      <c r="FL122" s="432">
        <f t="shared" si="3088"/>
        <v>0</v>
      </c>
      <c r="FM122" s="138">
        <f t="shared" si="3089"/>
        <v>0</v>
      </c>
      <c r="FN122" s="433">
        <f t="shared" si="3083"/>
        <v>51.47</v>
      </c>
      <c r="FO122" s="139">
        <f t="shared" si="3090"/>
        <v>0</v>
      </c>
      <c r="FP122" s="111">
        <f t="shared" si="3091"/>
        <v>0</v>
      </c>
      <c r="FQ122" s="111"/>
      <c r="FR122" s="140"/>
      <c r="FS122" s="141">
        <f t="shared" si="3092"/>
        <v>0</v>
      </c>
      <c r="FT122" s="323">
        <f t="shared" si="3079"/>
        <v>0</v>
      </c>
      <c r="FU122" s="431">
        <f t="shared" si="3093"/>
        <v>0</v>
      </c>
      <c r="FV122" s="432">
        <f t="shared" si="3094"/>
        <v>0</v>
      </c>
      <c r="FW122" s="138">
        <f t="shared" si="3095"/>
        <v>0</v>
      </c>
      <c r="FX122" s="433">
        <f t="shared" si="3083"/>
        <v>51.47</v>
      </c>
      <c r="FY122" s="139">
        <f t="shared" si="3096"/>
        <v>0</v>
      </c>
      <c r="FZ122" s="111">
        <f t="shared" si="3097"/>
        <v>0</v>
      </c>
      <c r="GA122" s="111"/>
      <c r="GB122" s="140"/>
      <c r="GC122" s="141">
        <f t="shared" si="3098"/>
        <v>0</v>
      </c>
      <c r="GD122" s="323">
        <f t="shared" si="3079"/>
        <v>0</v>
      </c>
      <c r="GE122" s="431">
        <f t="shared" si="3099"/>
        <v>0</v>
      </c>
      <c r="GF122" s="432">
        <f t="shared" si="3100"/>
        <v>0</v>
      </c>
      <c r="GG122" s="138">
        <f t="shared" si="3101"/>
        <v>0</v>
      </c>
      <c r="GH122" s="433">
        <f t="shared" si="3083"/>
        <v>51.47</v>
      </c>
      <c r="GI122" s="139">
        <f t="shared" si="3102"/>
        <v>0</v>
      </c>
      <c r="GJ122" s="111">
        <f t="shared" si="3103"/>
        <v>0</v>
      </c>
      <c r="GK122" s="111"/>
      <c r="GL122" s="140"/>
      <c r="GM122" s="141">
        <f t="shared" si="3104"/>
        <v>0</v>
      </c>
      <c r="GN122" s="323">
        <f t="shared" si="3079"/>
        <v>0</v>
      </c>
      <c r="GO122" s="431">
        <f t="shared" si="3105"/>
        <v>0</v>
      </c>
      <c r="GP122" s="432">
        <f t="shared" si="3106"/>
        <v>0</v>
      </c>
      <c r="GQ122" s="138">
        <f t="shared" si="3107"/>
        <v>0</v>
      </c>
      <c r="GR122" s="433">
        <f t="shared" si="3083"/>
        <v>51.47</v>
      </c>
      <c r="GS122" s="139">
        <f t="shared" si="3108"/>
        <v>0</v>
      </c>
      <c r="GT122" s="111">
        <f t="shared" si="3109"/>
        <v>0</v>
      </c>
      <c r="GU122" s="111"/>
      <c r="GV122" s="140"/>
      <c r="GW122" s="141">
        <f t="shared" si="3110"/>
        <v>0</v>
      </c>
      <c r="GX122" s="323">
        <f t="shared" si="3079"/>
        <v>2</v>
      </c>
      <c r="GY122" s="431">
        <f t="shared" si="3111"/>
        <v>1.31E-3</v>
      </c>
      <c r="GZ122" s="432">
        <f t="shared" si="3112"/>
        <v>5.98</v>
      </c>
      <c r="HA122" s="138">
        <f t="shared" si="3113"/>
        <v>2.99</v>
      </c>
      <c r="HB122" s="433">
        <f t="shared" si="3083"/>
        <v>51.47</v>
      </c>
      <c r="HC122" s="139">
        <f t="shared" si="3114"/>
        <v>153.89529999999999</v>
      </c>
      <c r="HD122" s="111">
        <f t="shared" si="3115"/>
        <v>307.79000000000002</v>
      </c>
      <c r="HE122" s="111"/>
      <c r="HF122" s="140"/>
      <c r="HG122" s="141">
        <f t="shared" si="3116"/>
        <v>1.3494699999999999</v>
      </c>
      <c r="HH122" s="323">
        <f t="shared" si="3079"/>
        <v>0</v>
      </c>
      <c r="HI122" s="431">
        <f t="shared" si="3117"/>
        <v>0</v>
      </c>
      <c r="HJ122" s="432">
        <f t="shared" si="3118"/>
        <v>0</v>
      </c>
      <c r="HK122" s="138">
        <f t="shared" si="3119"/>
        <v>0</v>
      </c>
      <c r="HL122" s="433">
        <f t="shared" si="3083"/>
        <v>51.47</v>
      </c>
      <c r="HM122" s="139">
        <f t="shared" si="3120"/>
        <v>0</v>
      </c>
      <c r="HN122" s="111">
        <f t="shared" si="3121"/>
        <v>0</v>
      </c>
      <c r="HO122" s="111"/>
      <c r="HP122" s="140"/>
      <c r="HQ122" s="141">
        <f t="shared" si="3122"/>
        <v>0</v>
      </c>
      <c r="HR122" s="323">
        <f t="shared" si="3123"/>
        <v>1</v>
      </c>
      <c r="HS122" s="431">
        <f t="shared" si="3124"/>
        <v>1.42E-3</v>
      </c>
      <c r="HT122" s="432">
        <f t="shared" si="3125"/>
        <v>1.4</v>
      </c>
      <c r="HU122" s="138">
        <f t="shared" si="3126"/>
        <v>1.4</v>
      </c>
      <c r="HV122" s="433">
        <f t="shared" si="3127"/>
        <v>51.47</v>
      </c>
      <c r="HW122" s="139">
        <f t="shared" si="3128"/>
        <v>72.058000000000007</v>
      </c>
      <c r="HX122" s="111">
        <f t="shared" si="3129"/>
        <v>72.06</v>
      </c>
      <c r="HY122" s="111"/>
      <c r="HZ122" s="140"/>
      <c r="IA122" s="141">
        <f t="shared" si="3130"/>
        <v>0.63185999999999998</v>
      </c>
      <c r="IB122" s="323">
        <f t="shared" si="3123"/>
        <v>0</v>
      </c>
      <c r="IC122" s="431">
        <f t="shared" si="3131"/>
        <v>0</v>
      </c>
      <c r="ID122" s="432">
        <f t="shared" si="3132"/>
        <v>0</v>
      </c>
      <c r="IE122" s="138">
        <f t="shared" si="3133"/>
        <v>0</v>
      </c>
      <c r="IF122" s="433">
        <f t="shared" si="3127"/>
        <v>51.47</v>
      </c>
      <c r="IG122" s="139">
        <f t="shared" si="3134"/>
        <v>0</v>
      </c>
      <c r="IH122" s="111">
        <f t="shared" si="3135"/>
        <v>0</v>
      </c>
      <c r="II122" s="111"/>
      <c r="IJ122" s="140"/>
      <c r="IK122" s="141">
        <f t="shared" si="3136"/>
        <v>0</v>
      </c>
      <c r="IL122" s="323">
        <f t="shared" si="3123"/>
        <v>0</v>
      </c>
      <c r="IM122" s="431">
        <f t="shared" si="3137"/>
        <v>0</v>
      </c>
      <c r="IN122" s="432">
        <f t="shared" si="3138"/>
        <v>0</v>
      </c>
      <c r="IO122" s="138">
        <f t="shared" si="3139"/>
        <v>0</v>
      </c>
      <c r="IP122" s="433">
        <f t="shared" si="3127"/>
        <v>51.47</v>
      </c>
      <c r="IQ122" s="139">
        <f t="shared" si="3140"/>
        <v>0</v>
      </c>
      <c r="IR122" s="111">
        <f t="shared" si="3141"/>
        <v>0</v>
      </c>
      <c r="IS122" s="111"/>
      <c r="IT122" s="140"/>
      <c r="IU122" s="141">
        <f t="shared" si="3142"/>
        <v>0</v>
      </c>
      <c r="IV122" s="323">
        <f t="shared" si="3123"/>
        <v>0</v>
      </c>
      <c r="IW122" s="431">
        <f t="shared" si="3143"/>
        <v>0</v>
      </c>
      <c r="IX122" s="432">
        <f t="shared" si="3144"/>
        <v>0</v>
      </c>
      <c r="IY122" s="138">
        <f t="shared" si="3145"/>
        <v>0</v>
      </c>
      <c r="IZ122" s="433">
        <f t="shared" si="3127"/>
        <v>51.47</v>
      </c>
      <c r="JA122" s="139">
        <f t="shared" si="3146"/>
        <v>0</v>
      </c>
      <c r="JB122" s="111">
        <f t="shared" si="3147"/>
        <v>0</v>
      </c>
      <c r="JC122" s="111"/>
      <c r="JD122" s="140"/>
      <c r="JE122" s="141">
        <f t="shared" si="3148"/>
        <v>0</v>
      </c>
      <c r="JF122" s="323">
        <f t="shared" si="3123"/>
        <v>0</v>
      </c>
      <c r="JG122" s="431">
        <f t="shared" si="3149"/>
        <v>0</v>
      </c>
      <c r="JH122" s="432">
        <f t="shared" si="3150"/>
        <v>0</v>
      </c>
      <c r="JI122" s="138">
        <f t="shared" si="3151"/>
        <v>0</v>
      </c>
      <c r="JJ122" s="433">
        <f t="shared" si="3127"/>
        <v>51.47</v>
      </c>
      <c r="JK122" s="139">
        <f t="shared" si="3152"/>
        <v>0</v>
      </c>
      <c r="JL122" s="111">
        <f t="shared" si="3153"/>
        <v>0</v>
      </c>
      <c r="JM122" s="111"/>
      <c r="JN122" s="140"/>
      <c r="JO122" s="141">
        <f t="shared" si="3154"/>
        <v>0</v>
      </c>
      <c r="JP122" s="323">
        <f t="shared" si="3123"/>
        <v>1</v>
      </c>
      <c r="JQ122" s="431">
        <f t="shared" si="3155"/>
        <v>7.9000000000000001E-4</v>
      </c>
      <c r="JR122" s="432">
        <f t="shared" si="3156"/>
        <v>1.98</v>
      </c>
      <c r="JS122" s="138">
        <f t="shared" si="3157"/>
        <v>1.98</v>
      </c>
      <c r="JT122" s="433">
        <f t="shared" si="3127"/>
        <v>51.47</v>
      </c>
      <c r="JU122" s="139">
        <f t="shared" si="3158"/>
        <v>101.9106</v>
      </c>
      <c r="JV122" s="111">
        <f t="shared" si="3159"/>
        <v>101.91</v>
      </c>
      <c r="JW122" s="111"/>
      <c r="JX122" s="140"/>
      <c r="JY122" s="141">
        <f t="shared" si="3160"/>
        <v>0.89363000000000004</v>
      </c>
      <c r="JZ122" s="323">
        <f t="shared" si="3123"/>
        <v>0</v>
      </c>
      <c r="KA122" s="431">
        <f t="shared" si="3161"/>
        <v>0</v>
      </c>
      <c r="KB122" s="432">
        <f t="shared" si="3162"/>
        <v>0</v>
      </c>
      <c r="KC122" s="138">
        <f t="shared" si="3163"/>
        <v>0</v>
      </c>
      <c r="KD122" s="433">
        <f t="shared" si="3127"/>
        <v>51.47</v>
      </c>
      <c r="KE122" s="139">
        <f t="shared" si="3164"/>
        <v>0</v>
      </c>
      <c r="KF122" s="111">
        <f t="shared" si="3165"/>
        <v>0</v>
      </c>
      <c r="KG122" s="111"/>
      <c r="KH122" s="140"/>
      <c r="KI122" s="141">
        <f t="shared" si="3166"/>
        <v>0</v>
      </c>
      <c r="KJ122" s="323">
        <f t="shared" si="3167"/>
        <v>0</v>
      </c>
      <c r="KK122" s="431">
        <f t="shared" si="3168"/>
        <v>0</v>
      </c>
      <c r="KL122" s="432">
        <f t="shared" si="3169"/>
        <v>0</v>
      </c>
      <c r="KM122" s="138">
        <f t="shared" si="3170"/>
        <v>0</v>
      </c>
      <c r="KN122" s="433">
        <f t="shared" si="3171"/>
        <v>51.47</v>
      </c>
      <c r="KO122" s="139">
        <f t="shared" si="3172"/>
        <v>0</v>
      </c>
      <c r="KP122" s="111">
        <f t="shared" si="3173"/>
        <v>0</v>
      </c>
      <c r="KQ122" s="111"/>
      <c r="KR122" s="140"/>
      <c r="KS122" s="141">
        <f t="shared" si="3174"/>
        <v>0</v>
      </c>
      <c r="KT122" s="323">
        <f t="shared" si="3167"/>
        <v>0</v>
      </c>
      <c r="KU122" s="431" t="e">
        <f t="shared" si="3175"/>
        <v>#DIV/0!</v>
      </c>
      <c r="KV122" s="432" t="e">
        <f t="shared" si="3176"/>
        <v>#DIV/0!</v>
      </c>
      <c r="KW122" s="138">
        <f t="shared" si="3177"/>
        <v>0</v>
      </c>
      <c r="KX122" s="433">
        <f t="shared" si="3171"/>
        <v>0</v>
      </c>
      <c r="KY122" s="139">
        <f t="shared" si="3178"/>
        <v>0</v>
      </c>
      <c r="KZ122" s="111">
        <f t="shared" si="3179"/>
        <v>0</v>
      </c>
      <c r="LA122" s="111"/>
      <c r="LB122" s="140"/>
      <c r="LC122" s="141">
        <f t="shared" si="3180"/>
        <v>0</v>
      </c>
      <c r="LD122" s="322">
        <f t="shared" si="2789"/>
        <v>9</v>
      </c>
      <c r="LE122" s="431">
        <f t="shared" si="2790"/>
        <v>3.4000000000000002E-4</v>
      </c>
      <c r="LF122" s="432">
        <f t="shared" si="2791"/>
        <v>19.98</v>
      </c>
      <c r="LG122" s="138">
        <f t="shared" si="2792"/>
        <v>2.2200000000000002</v>
      </c>
      <c r="LH122" s="433">
        <f t="shared" si="2793"/>
        <v>51.37</v>
      </c>
      <c r="LI122" s="139">
        <f t="shared" si="2794"/>
        <v>114.0414</v>
      </c>
      <c r="LJ122" s="111">
        <f t="shared" si="2795"/>
        <v>1026.3699999999999</v>
      </c>
      <c r="LK122" s="111"/>
      <c r="LL122" s="140"/>
    </row>
    <row r="123" spans="1:324" ht="18" customHeight="1">
      <c r="A123" s="612"/>
      <c r="B123" s="12" t="s">
        <v>732</v>
      </c>
      <c r="C123" s="12" t="s">
        <v>840</v>
      </c>
      <c r="D123" s="12" t="s">
        <v>422</v>
      </c>
      <c r="E123" s="4" t="s">
        <v>32</v>
      </c>
      <c r="F123" s="323">
        <f t="shared" si="2990"/>
        <v>0</v>
      </c>
      <c r="G123" s="431">
        <f t="shared" si="2796"/>
        <v>0</v>
      </c>
      <c r="H123" s="432">
        <f t="shared" si="2797"/>
        <v>0</v>
      </c>
      <c r="I123" s="138">
        <f t="shared" si="2570"/>
        <v>0</v>
      </c>
      <c r="J123" s="433">
        <f t="shared" si="2798"/>
        <v>53.01</v>
      </c>
      <c r="K123" s="139">
        <f t="shared" si="2571"/>
        <v>0</v>
      </c>
      <c r="L123" s="111">
        <f t="shared" si="2572"/>
        <v>0</v>
      </c>
      <c r="M123" s="111"/>
      <c r="N123" s="140"/>
      <c r="O123" s="141">
        <f t="shared" si="2573"/>
        <v>0</v>
      </c>
      <c r="P123" s="323">
        <f t="shared" si="2991"/>
        <v>0</v>
      </c>
      <c r="Q123" s="431">
        <f t="shared" si="2992"/>
        <v>0</v>
      </c>
      <c r="R123" s="432">
        <f t="shared" si="2993"/>
        <v>0</v>
      </c>
      <c r="S123" s="138">
        <f t="shared" si="2994"/>
        <v>0</v>
      </c>
      <c r="T123" s="433">
        <f t="shared" si="2995"/>
        <v>51.47</v>
      </c>
      <c r="U123" s="139">
        <f t="shared" si="2996"/>
        <v>0</v>
      </c>
      <c r="V123" s="111">
        <f t="shared" si="2997"/>
        <v>0</v>
      </c>
      <c r="W123" s="111"/>
      <c r="X123" s="140"/>
      <c r="Y123" s="141">
        <f t="shared" si="2998"/>
        <v>0</v>
      </c>
      <c r="Z123" s="323">
        <f t="shared" si="2991"/>
        <v>0</v>
      </c>
      <c r="AA123" s="431">
        <f t="shared" si="2999"/>
        <v>0</v>
      </c>
      <c r="AB123" s="432">
        <f t="shared" si="3000"/>
        <v>0</v>
      </c>
      <c r="AC123" s="138">
        <f t="shared" si="3001"/>
        <v>0</v>
      </c>
      <c r="AD123" s="433">
        <f t="shared" si="2995"/>
        <v>51.47</v>
      </c>
      <c r="AE123" s="139">
        <f t="shared" si="3002"/>
        <v>0</v>
      </c>
      <c r="AF123" s="111">
        <f t="shared" si="3003"/>
        <v>0</v>
      </c>
      <c r="AG123" s="111"/>
      <c r="AH123" s="140"/>
      <c r="AI123" s="141">
        <f t="shared" si="3004"/>
        <v>0</v>
      </c>
      <c r="AJ123" s="323">
        <f t="shared" si="2991"/>
        <v>0</v>
      </c>
      <c r="AK123" s="431">
        <f t="shared" si="3005"/>
        <v>0</v>
      </c>
      <c r="AL123" s="432">
        <f t="shared" si="3006"/>
        <v>0</v>
      </c>
      <c r="AM123" s="138">
        <f t="shared" si="3007"/>
        <v>0</v>
      </c>
      <c r="AN123" s="433">
        <f t="shared" si="2995"/>
        <v>51.47</v>
      </c>
      <c r="AO123" s="139">
        <f t="shared" si="3008"/>
        <v>0</v>
      </c>
      <c r="AP123" s="111">
        <f t="shared" si="3009"/>
        <v>0</v>
      </c>
      <c r="AQ123" s="111"/>
      <c r="AR123" s="140"/>
      <c r="AS123" s="141">
        <f t="shared" si="3010"/>
        <v>0</v>
      </c>
      <c r="AT123" s="323">
        <f t="shared" si="2991"/>
        <v>0</v>
      </c>
      <c r="AU123" s="431">
        <f t="shared" si="3011"/>
        <v>0</v>
      </c>
      <c r="AV123" s="432">
        <f t="shared" si="3012"/>
        <v>0</v>
      </c>
      <c r="AW123" s="138">
        <f t="shared" si="3013"/>
        <v>0</v>
      </c>
      <c r="AX123" s="433">
        <f t="shared" si="2995"/>
        <v>51.47</v>
      </c>
      <c r="AY123" s="139">
        <f t="shared" si="3014"/>
        <v>0</v>
      </c>
      <c r="AZ123" s="111">
        <f t="shared" si="3015"/>
        <v>0</v>
      </c>
      <c r="BA123" s="111"/>
      <c r="BB123" s="140"/>
      <c r="BC123" s="141">
        <f t="shared" si="3016"/>
        <v>0</v>
      </c>
      <c r="BD123" s="323">
        <f t="shared" si="2991"/>
        <v>0</v>
      </c>
      <c r="BE123" s="431">
        <f t="shared" si="3017"/>
        <v>0</v>
      </c>
      <c r="BF123" s="432">
        <f t="shared" si="3018"/>
        <v>0</v>
      </c>
      <c r="BG123" s="138">
        <f t="shared" si="3019"/>
        <v>0</v>
      </c>
      <c r="BH123" s="433">
        <f t="shared" si="2995"/>
        <v>51.47</v>
      </c>
      <c r="BI123" s="139">
        <f t="shared" si="3020"/>
        <v>0</v>
      </c>
      <c r="BJ123" s="111">
        <f t="shared" si="3021"/>
        <v>0</v>
      </c>
      <c r="BK123" s="111"/>
      <c r="BL123" s="140"/>
      <c r="BM123" s="141">
        <f t="shared" si="3022"/>
        <v>0</v>
      </c>
      <c r="BN123" s="323">
        <f t="shared" si="2991"/>
        <v>0</v>
      </c>
      <c r="BO123" s="431">
        <f t="shared" si="3023"/>
        <v>0</v>
      </c>
      <c r="BP123" s="432">
        <f t="shared" si="3024"/>
        <v>0</v>
      </c>
      <c r="BQ123" s="138">
        <f t="shared" si="3025"/>
        <v>0</v>
      </c>
      <c r="BR123" s="433">
        <f t="shared" si="2995"/>
        <v>51.47</v>
      </c>
      <c r="BS123" s="139">
        <f t="shared" si="3026"/>
        <v>0</v>
      </c>
      <c r="BT123" s="111">
        <f t="shared" si="3027"/>
        <v>0</v>
      </c>
      <c r="BU123" s="111"/>
      <c r="BV123" s="140"/>
      <c r="BW123" s="141">
        <f t="shared" si="3028"/>
        <v>0</v>
      </c>
      <c r="BX123" s="323">
        <f t="shared" si="2991"/>
        <v>2</v>
      </c>
      <c r="BY123" s="431">
        <f t="shared" si="3029"/>
        <v>2.3800000000000002E-3</v>
      </c>
      <c r="BZ123" s="432">
        <f t="shared" si="3030"/>
        <v>3.03</v>
      </c>
      <c r="CA123" s="138">
        <f t="shared" si="3031"/>
        <v>1.5149999999999999</v>
      </c>
      <c r="CB123" s="433">
        <f t="shared" si="2995"/>
        <v>51.47</v>
      </c>
      <c r="CC123" s="139">
        <f t="shared" si="3032"/>
        <v>77.977050000000006</v>
      </c>
      <c r="CD123" s="111">
        <f t="shared" si="3033"/>
        <v>155.94999999999999</v>
      </c>
      <c r="CE123" s="111"/>
      <c r="CF123" s="140"/>
      <c r="CG123" s="141">
        <f t="shared" si="3034"/>
        <v>0.68918999999999997</v>
      </c>
      <c r="CH123" s="323">
        <f t="shared" si="3035"/>
        <v>0</v>
      </c>
      <c r="CI123" s="431">
        <f t="shared" si="3036"/>
        <v>0</v>
      </c>
      <c r="CJ123" s="432">
        <f t="shared" si="3037"/>
        <v>0</v>
      </c>
      <c r="CK123" s="138">
        <f t="shared" si="3038"/>
        <v>0</v>
      </c>
      <c r="CL123" s="433">
        <f t="shared" si="3039"/>
        <v>51.47</v>
      </c>
      <c r="CM123" s="139">
        <f t="shared" si="3040"/>
        <v>0</v>
      </c>
      <c r="CN123" s="111">
        <f t="shared" si="3041"/>
        <v>0</v>
      </c>
      <c r="CO123" s="111"/>
      <c r="CP123" s="140"/>
      <c r="CQ123" s="141">
        <f t="shared" si="3042"/>
        <v>0</v>
      </c>
      <c r="CR123" s="323">
        <f t="shared" si="3035"/>
        <v>0</v>
      </c>
      <c r="CS123" s="431">
        <f t="shared" si="3043"/>
        <v>0</v>
      </c>
      <c r="CT123" s="432">
        <f t="shared" si="3044"/>
        <v>0</v>
      </c>
      <c r="CU123" s="138">
        <f t="shared" si="3045"/>
        <v>0</v>
      </c>
      <c r="CV123" s="433">
        <f t="shared" si="3039"/>
        <v>51.47</v>
      </c>
      <c r="CW123" s="139">
        <f t="shared" si="3046"/>
        <v>0</v>
      </c>
      <c r="CX123" s="111">
        <f t="shared" si="3047"/>
        <v>0</v>
      </c>
      <c r="CY123" s="111"/>
      <c r="CZ123" s="140"/>
      <c r="DA123" s="141">
        <f t="shared" si="3048"/>
        <v>0</v>
      </c>
      <c r="DB123" s="323">
        <f t="shared" si="3035"/>
        <v>0</v>
      </c>
      <c r="DC123" s="431">
        <f t="shared" si="3049"/>
        <v>0</v>
      </c>
      <c r="DD123" s="432">
        <f t="shared" si="3050"/>
        <v>0</v>
      </c>
      <c r="DE123" s="138">
        <f t="shared" si="3051"/>
        <v>0</v>
      </c>
      <c r="DF123" s="433">
        <f t="shared" si="3039"/>
        <v>51.47</v>
      </c>
      <c r="DG123" s="139">
        <f t="shared" si="3052"/>
        <v>0</v>
      </c>
      <c r="DH123" s="111">
        <f t="shared" si="3053"/>
        <v>0</v>
      </c>
      <c r="DI123" s="111"/>
      <c r="DJ123" s="140"/>
      <c r="DK123" s="141">
        <f t="shared" si="3054"/>
        <v>0</v>
      </c>
      <c r="DL123" s="323">
        <f t="shared" si="3035"/>
        <v>0</v>
      </c>
      <c r="DM123" s="431">
        <f t="shared" si="3055"/>
        <v>0</v>
      </c>
      <c r="DN123" s="432">
        <f t="shared" si="3056"/>
        <v>0</v>
      </c>
      <c r="DO123" s="138">
        <f t="shared" si="3057"/>
        <v>0</v>
      </c>
      <c r="DP123" s="433">
        <f t="shared" si="3039"/>
        <v>51.47</v>
      </c>
      <c r="DQ123" s="139">
        <f t="shared" si="3058"/>
        <v>0</v>
      </c>
      <c r="DR123" s="111">
        <f t="shared" si="3059"/>
        <v>0</v>
      </c>
      <c r="DS123" s="111"/>
      <c r="DT123" s="140"/>
      <c r="DU123" s="141">
        <f t="shared" si="3060"/>
        <v>0</v>
      </c>
      <c r="DV123" s="323">
        <f t="shared" si="3035"/>
        <v>0</v>
      </c>
      <c r="DW123" s="431">
        <f t="shared" si="3061"/>
        <v>0</v>
      </c>
      <c r="DX123" s="432">
        <f t="shared" si="3062"/>
        <v>0</v>
      </c>
      <c r="DY123" s="138">
        <f t="shared" si="3063"/>
        <v>0</v>
      </c>
      <c r="DZ123" s="433">
        <f t="shared" si="3039"/>
        <v>51.47</v>
      </c>
      <c r="EA123" s="139">
        <f t="shared" si="3064"/>
        <v>0</v>
      </c>
      <c r="EB123" s="111">
        <f t="shared" si="3065"/>
        <v>0</v>
      </c>
      <c r="EC123" s="111"/>
      <c r="ED123" s="140"/>
      <c r="EE123" s="141">
        <f t="shared" si="3066"/>
        <v>0</v>
      </c>
      <c r="EF123" s="323">
        <f t="shared" si="3035"/>
        <v>0</v>
      </c>
      <c r="EG123" s="431">
        <f t="shared" si="3067"/>
        <v>0</v>
      </c>
      <c r="EH123" s="432">
        <f t="shared" si="3068"/>
        <v>0</v>
      </c>
      <c r="EI123" s="138">
        <f t="shared" si="3069"/>
        <v>0</v>
      </c>
      <c r="EJ123" s="433">
        <f t="shared" si="3039"/>
        <v>51.47</v>
      </c>
      <c r="EK123" s="139">
        <f t="shared" si="3070"/>
        <v>0</v>
      </c>
      <c r="EL123" s="111">
        <f t="shared" si="3071"/>
        <v>0</v>
      </c>
      <c r="EM123" s="111"/>
      <c r="EN123" s="140"/>
      <c r="EO123" s="141">
        <f t="shared" si="3072"/>
        <v>0</v>
      </c>
      <c r="EP123" s="323">
        <f t="shared" si="3035"/>
        <v>0</v>
      </c>
      <c r="EQ123" s="431">
        <f t="shared" si="3073"/>
        <v>0</v>
      </c>
      <c r="ER123" s="432">
        <f t="shared" si="3074"/>
        <v>0</v>
      </c>
      <c r="ES123" s="138">
        <f t="shared" si="3075"/>
        <v>0</v>
      </c>
      <c r="ET123" s="433">
        <f t="shared" si="3039"/>
        <v>51.47</v>
      </c>
      <c r="EU123" s="139">
        <f t="shared" si="3076"/>
        <v>0</v>
      </c>
      <c r="EV123" s="111">
        <f t="shared" si="3077"/>
        <v>0</v>
      </c>
      <c r="EW123" s="111"/>
      <c r="EX123" s="140"/>
      <c r="EY123" s="141">
        <f t="shared" si="3078"/>
        <v>0</v>
      </c>
      <c r="EZ123" s="323">
        <f t="shared" si="3079"/>
        <v>0</v>
      </c>
      <c r="FA123" s="431">
        <f t="shared" si="3080"/>
        <v>0</v>
      </c>
      <c r="FB123" s="432">
        <f t="shared" si="3081"/>
        <v>0</v>
      </c>
      <c r="FC123" s="138">
        <f t="shared" si="3082"/>
        <v>0</v>
      </c>
      <c r="FD123" s="433">
        <f t="shared" si="3083"/>
        <v>46.36</v>
      </c>
      <c r="FE123" s="139">
        <f t="shared" si="3084"/>
        <v>0</v>
      </c>
      <c r="FF123" s="111">
        <f t="shared" si="3085"/>
        <v>0</v>
      </c>
      <c r="FG123" s="111"/>
      <c r="FH123" s="140"/>
      <c r="FI123" s="141">
        <f t="shared" si="3086"/>
        <v>0</v>
      </c>
      <c r="FJ123" s="323">
        <f t="shared" si="3079"/>
        <v>0</v>
      </c>
      <c r="FK123" s="431">
        <f t="shared" si="3087"/>
        <v>0</v>
      </c>
      <c r="FL123" s="432">
        <f t="shared" si="3088"/>
        <v>0</v>
      </c>
      <c r="FM123" s="138">
        <f t="shared" si="3089"/>
        <v>0</v>
      </c>
      <c r="FN123" s="433">
        <f t="shared" si="3083"/>
        <v>51.47</v>
      </c>
      <c r="FO123" s="139">
        <f t="shared" si="3090"/>
        <v>0</v>
      </c>
      <c r="FP123" s="111">
        <f t="shared" si="3091"/>
        <v>0</v>
      </c>
      <c r="FQ123" s="111"/>
      <c r="FR123" s="140"/>
      <c r="FS123" s="141">
        <f t="shared" si="3092"/>
        <v>0</v>
      </c>
      <c r="FT123" s="323">
        <f t="shared" si="3079"/>
        <v>0</v>
      </c>
      <c r="FU123" s="431">
        <f t="shared" si="3093"/>
        <v>0</v>
      </c>
      <c r="FV123" s="432">
        <f t="shared" si="3094"/>
        <v>0</v>
      </c>
      <c r="FW123" s="138">
        <f t="shared" si="3095"/>
        <v>0</v>
      </c>
      <c r="FX123" s="433">
        <f t="shared" si="3083"/>
        <v>51.47</v>
      </c>
      <c r="FY123" s="139">
        <f t="shared" si="3096"/>
        <v>0</v>
      </c>
      <c r="FZ123" s="111">
        <f t="shared" si="3097"/>
        <v>0</v>
      </c>
      <c r="GA123" s="111"/>
      <c r="GB123" s="140"/>
      <c r="GC123" s="141">
        <f t="shared" si="3098"/>
        <v>0</v>
      </c>
      <c r="GD123" s="323">
        <f t="shared" si="3079"/>
        <v>0</v>
      </c>
      <c r="GE123" s="431">
        <f t="shared" si="3099"/>
        <v>0</v>
      </c>
      <c r="GF123" s="432">
        <f t="shared" si="3100"/>
        <v>0</v>
      </c>
      <c r="GG123" s="138">
        <f t="shared" si="3101"/>
        <v>0</v>
      </c>
      <c r="GH123" s="433">
        <f t="shared" si="3083"/>
        <v>51.47</v>
      </c>
      <c r="GI123" s="139">
        <f t="shared" si="3102"/>
        <v>0</v>
      </c>
      <c r="GJ123" s="111">
        <f t="shared" si="3103"/>
        <v>0</v>
      </c>
      <c r="GK123" s="111"/>
      <c r="GL123" s="140"/>
      <c r="GM123" s="141">
        <f t="shared" si="3104"/>
        <v>0</v>
      </c>
      <c r="GN123" s="323">
        <f t="shared" si="3079"/>
        <v>0</v>
      </c>
      <c r="GO123" s="431">
        <f t="shared" si="3105"/>
        <v>0</v>
      </c>
      <c r="GP123" s="432">
        <f t="shared" si="3106"/>
        <v>0</v>
      </c>
      <c r="GQ123" s="138">
        <f t="shared" si="3107"/>
        <v>0</v>
      </c>
      <c r="GR123" s="433">
        <f t="shared" si="3083"/>
        <v>51.47</v>
      </c>
      <c r="GS123" s="139">
        <f t="shared" si="3108"/>
        <v>0</v>
      </c>
      <c r="GT123" s="111">
        <f t="shared" si="3109"/>
        <v>0</v>
      </c>
      <c r="GU123" s="111"/>
      <c r="GV123" s="140"/>
      <c r="GW123" s="141">
        <f t="shared" si="3110"/>
        <v>0</v>
      </c>
      <c r="GX123" s="323">
        <f t="shared" si="3079"/>
        <v>0</v>
      </c>
      <c r="GY123" s="431">
        <f t="shared" si="3111"/>
        <v>0</v>
      </c>
      <c r="GZ123" s="432">
        <f t="shared" si="3112"/>
        <v>0</v>
      </c>
      <c r="HA123" s="138">
        <f t="shared" si="3113"/>
        <v>0</v>
      </c>
      <c r="HB123" s="433">
        <f t="shared" si="3083"/>
        <v>51.47</v>
      </c>
      <c r="HC123" s="139">
        <f t="shared" si="3114"/>
        <v>0</v>
      </c>
      <c r="HD123" s="111">
        <f t="shared" si="3115"/>
        <v>0</v>
      </c>
      <c r="HE123" s="111"/>
      <c r="HF123" s="140"/>
      <c r="HG123" s="141">
        <f t="shared" si="3116"/>
        <v>0</v>
      </c>
      <c r="HH123" s="323">
        <f t="shared" si="3079"/>
        <v>0</v>
      </c>
      <c r="HI123" s="431">
        <f t="shared" si="3117"/>
        <v>0</v>
      </c>
      <c r="HJ123" s="432">
        <f t="shared" si="3118"/>
        <v>0</v>
      </c>
      <c r="HK123" s="138">
        <f t="shared" si="3119"/>
        <v>0</v>
      </c>
      <c r="HL123" s="433">
        <f t="shared" si="3083"/>
        <v>51.47</v>
      </c>
      <c r="HM123" s="139">
        <f t="shared" si="3120"/>
        <v>0</v>
      </c>
      <c r="HN123" s="111">
        <f t="shared" si="3121"/>
        <v>0</v>
      </c>
      <c r="HO123" s="111"/>
      <c r="HP123" s="140"/>
      <c r="HQ123" s="141">
        <f t="shared" si="3122"/>
        <v>0</v>
      </c>
      <c r="HR123" s="323">
        <f t="shared" si="3123"/>
        <v>0</v>
      </c>
      <c r="HS123" s="431">
        <f t="shared" si="3124"/>
        <v>0</v>
      </c>
      <c r="HT123" s="432">
        <f t="shared" si="3125"/>
        <v>0</v>
      </c>
      <c r="HU123" s="138">
        <f t="shared" si="3126"/>
        <v>0</v>
      </c>
      <c r="HV123" s="433">
        <f t="shared" si="3127"/>
        <v>51.47</v>
      </c>
      <c r="HW123" s="139">
        <f t="shared" si="3128"/>
        <v>0</v>
      </c>
      <c r="HX123" s="111">
        <f t="shared" si="3129"/>
        <v>0</v>
      </c>
      <c r="HY123" s="111"/>
      <c r="HZ123" s="140"/>
      <c r="IA123" s="141">
        <f t="shared" si="3130"/>
        <v>0</v>
      </c>
      <c r="IB123" s="323">
        <f t="shared" si="3123"/>
        <v>0</v>
      </c>
      <c r="IC123" s="431">
        <f t="shared" si="3131"/>
        <v>0</v>
      </c>
      <c r="ID123" s="432">
        <f t="shared" si="3132"/>
        <v>0</v>
      </c>
      <c r="IE123" s="138">
        <f t="shared" si="3133"/>
        <v>0</v>
      </c>
      <c r="IF123" s="433">
        <f t="shared" si="3127"/>
        <v>51.47</v>
      </c>
      <c r="IG123" s="139">
        <f t="shared" si="3134"/>
        <v>0</v>
      </c>
      <c r="IH123" s="111">
        <f t="shared" si="3135"/>
        <v>0</v>
      </c>
      <c r="II123" s="111"/>
      <c r="IJ123" s="140"/>
      <c r="IK123" s="141">
        <f t="shared" si="3136"/>
        <v>0</v>
      </c>
      <c r="IL123" s="323">
        <f t="shared" si="3123"/>
        <v>0</v>
      </c>
      <c r="IM123" s="431">
        <f t="shared" si="3137"/>
        <v>0</v>
      </c>
      <c r="IN123" s="432">
        <f t="shared" si="3138"/>
        <v>0</v>
      </c>
      <c r="IO123" s="138">
        <f t="shared" si="3139"/>
        <v>0</v>
      </c>
      <c r="IP123" s="433">
        <f t="shared" si="3127"/>
        <v>51.47</v>
      </c>
      <c r="IQ123" s="139">
        <f t="shared" si="3140"/>
        <v>0</v>
      </c>
      <c r="IR123" s="111">
        <f t="shared" si="3141"/>
        <v>0</v>
      </c>
      <c r="IS123" s="111"/>
      <c r="IT123" s="140"/>
      <c r="IU123" s="141">
        <f t="shared" si="3142"/>
        <v>0</v>
      </c>
      <c r="IV123" s="323">
        <f t="shared" si="3123"/>
        <v>0</v>
      </c>
      <c r="IW123" s="431">
        <f t="shared" si="3143"/>
        <v>0</v>
      </c>
      <c r="IX123" s="432">
        <f t="shared" si="3144"/>
        <v>0</v>
      </c>
      <c r="IY123" s="138">
        <f t="shared" si="3145"/>
        <v>0</v>
      </c>
      <c r="IZ123" s="433">
        <f t="shared" si="3127"/>
        <v>51.47</v>
      </c>
      <c r="JA123" s="139">
        <f t="shared" si="3146"/>
        <v>0</v>
      </c>
      <c r="JB123" s="111">
        <f t="shared" si="3147"/>
        <v>0</v>
      </c>
      <c r="JC123" s="111"/>
      <c r="JD123" s="140"/>
      <c r="JE123" s="141">
        <f t="shared" si="3148"/>
        <v>0</v>
      </c>
      <c r="JF123" s="323">
        <f t="shared" si="3123"/>
        <v>1</v>
      </c>
      <c r="JG123" s="431">
        <f t="shared" si="3149"/>
        <v>7.2000000000000005E-4</v>
      </c>
      <c r="JH123" s="432">
        <f t="shared" si="3150"/>
        <v>2.36</v>
      </c>
      <c r="JI123" s="138">
        <f t="shared" si="3151"/>
        <v>2.36</v>
      </c>
      <c r="JJ123" s="433">
        <f t="shared" si="3127"/>
        <v>51.47</v>
      </c>
      <c r="JK123" s="139">
        <f t="shared" si="3152"/>
        <v>121.4692</v>
      </c>
      <c r="JL123" s="111">
        <f t="shared" si="3153"/>
        <v>121.47</v>
      </c>
      <c r="JM123" s="111"/>
      <c r="JN123" s="140"/>
      <c r="JO123" s="141">
        <f t="shared" si="3154"/>
        <v>1.0736000000000001</v>
      </c>
      <c r="JP123" s="323">
        <f t="shared" si="3123"/>
        <v>1</v>
      </c>
      <c r="JQ123" s="431">
        <f t="shared" si="3155"/>
        <v>7.9000000000000001E-4</v>
      </c>
      <c r="JR123" s="432">
        <f t="shared" si="3156"/>
        <v>1.98</v>
      </c>
      <c r="JS123" s="138">
        <f t="shared" si="3157"/>
        <v>1.98</v>
      </c>
      <c r="JT123" s="433">
        <f t="shared" si="3127"/>
        <v>51.47</v>
      </c>
      <c r="JU123" s="139">
        <f t="shared" si="3158"/>
        <v>101.9106</v>
      </c>
      <c r="JV123" s="111">
        <f t="shared" si="3159"/>
        <v>101.91</v>
      </c>
      <c r="JW123" s="111"/>
      <c r="JX123" s="140"/>
      <c r="JY123" s="141">
        <f t="shared" si="3160"/>
        <v>0.90073000000000003</v>
      </c>
      <c r="JZ123" s="323">
        <f t="shared" si="3123"/>
        <v>0</v>
      </c>
      <c r="KA123" s="431">
        <f t="shared" si="3161"/>
        <v>0</v>
      </c>
      <c r="KB123" s="432">
        <f t="shared" si="3162"/>
        <v>0</v>
      </c>
      <c r="KC123" s="138">
        <f t="shared" si="3163"/>
        <v>0</v>
      </c>
      <c r="KD123" s="433">
        <f t="shared" si="3127"/>
        <v>51.47</v>
      </c>
      <c r="KE123" s="139">
        <f t="shared" si="3164"/>
        <v>0</v>
      </c>
      <c r="KF123" s="111">
        <f t="shared" si="3165"/>
        <v>0</v>
      </c>
      <c r="KG123" s="111"/>
      <c r="KH123" s="140"/>
      <c r="KI123" s="141">
        <f t="shared" si="3166"/>
        <v>0</v>
      </c>
      <c r="KJ123" s="323">
        <f t="shared" si="3167"/>
        <v>0</v>
      </c>
      <c r="KK123" s="431">
        <f t="shared" si="3168"/>
        <v>0</v>
      </c>
      <c r="KL123" s="432">
        <f t="shared" si="3169"/>
        <v>0</v>
      </c>
      <c r="KM123" s="138">
        <f t="shared" si="3170"/>
        <v>0</v>
      </c>
      <c r="KN123" s="433">
        <f t="shared" si="3171"/>
        <v>51.47</v>
      </c>
      <c r="KO123" s="139">
        <f t="shared" si="3172"/>
        <v>0</v>
      </c>
      <c r="KP123" s="111">
        <f t="shared" si="3173"/>
        <v>0</v>
      </c>
      <c r="KQ123" s="111"/>
      <c r="KR123" s="140"/>
      <c r="KS123" s="141">
        <f t="shared" si="3174"/>
        <v>0</v>
      </c>
      <c r="KT123" s="323">
        <f t="shared" si="3167"/>
        <v>0</v>
      </c>
      <c r="KU123" s="431" t="e">
        <f t="shared" si="3175"/>
        <v>#DIV/0!</v>
      </c>
      <c r="KV123" s="432" t="e">
        <f t="shared" si="3176"/>
        <v>#DIV/0!</v>
      </c>
      <c r="KW123" s="138">
        <f t="shared" si="3177"/>
        <v>0</v>
      </c>
      <c r="KX123" s="433">
        <f t="shared" si="3171"/>
        <v>0</v>
      </c>
      <c r="KY123" s="139">
        <f t="shared" si="3178"/>
        <v>0</v>
      </c>
      <c r="KZ123" s="111">
        <f t="shared" si="3179"/>
        <v>0</v>
      </c>
      <c r="LA123" s="111"/>
      <c r="LB123" s="140"/>
      <c r="LC123" s="141">
        <f t="shared" si="3180"/>
        <v>0</v>
      </c>
      <c r="LD123" s="322">
        <f t="shared" si="2789"/>
        <v>4</v>
      </c>
      <c r="LE123" s="431">
        <f t="shared" si="2790"/>
        <v>1.4999999999999999E-4</v>
      </c>
      <c r="LF123" s="432">
        <f t="shared" si="2791"/>
        <v>8.81</v>
      </c>
      <c r="LG123" s="138">
        <f t="shared" si="2792"/>
        <v>2.2025000000000001</v>
      </c>
      <c r="LH123" s="433">
        <f t="shared" si="2793"/>
        <v>51.37</v>
      </c>
      <c r="LI123" s="139">
        <f t="shared" si="2794"/>
        <v>113.14243</v>
      </c>
      <c r="LJ123" s="111">
        <f t="shared" si="2795"/>
        <v>452.57</v>
      </c>
      <c r="LK123" s="111"/>
      <c r="LL123" s="140"/>
    </row>
    <row r="124" spans="1:324" ht="18" customHeight="1">
      <c r="A124" s="612"/>
      <c r="B124" s="297" t="s">
        <v>713</v>
      </c>
      <c r="C124" s="12" t="s">
        <v>840</v>
      </c>
      <c r="D124" s="12" t="s">
        <v>422</v>
      </c>
      <c r="E124" s="4" t="s">
        <v>32</v>
      </c>
      <c r="F124" s="323">
        <f t="shared" si="2990"/>
        <v>0</v>
      </c>
      <c r="G124" s="431">
        <f t="shared" si="2796"/>
        <v>0</v>
      </c>
      <c r="H124" s="432">
        <f t="shared" si="2797"/>
        <v>0</v>
      </c>
      <c r="I124" s="138">
        <f t="shared" si="2570"/>
        <v>0</v>
      </c>
      <c r="J124" s="433">
        <f t="shared" si="2798"/>
        <v>53.01</v>
      </c>
      <c r="K124" s="139">
        <f t="shared" si="2571"/>
        <v>0</v>
      </c>
      <c r="L124" s="111">
        <f t="shared" si="2572"/>
        <v>0</v>
      </c>
      <c r="M124" s="111"/>
      <c r="N124" s="140"/>
      <c r="O124" s="141">
        <f t="shared" si="2573"/>
        <v>0</v>
      </c>
      <c r="P124" s="323">
        <f t="shared" si="2991"/>
        <v>0</v>
      </c>
      <c r="Q124" s="431">
        <f t="shared" si="2992"/>
        <v>0</v>
      </c>
      <c r="R124" s="432">
        <f t="shared" si="2993"/>
        <v>0</v>
      </c>
      <c r="S124" s="138">
        <f t="shared" si="2994"/>
        <v>0</v>
      </c>
      <c r="T124" s="433">
        <f t="shared" si="2995"/>
        <v>51.47</v>
      </c>
      <c r="U124" s="139">
        <f t="shared" si="2996"/>
        <v>0</v>
      </c>
      <c r="V124" s="111">
        <f t="shared" si="2997"/>
        <v>0</v>
      </c>
      <c r="W124" s="111"/>
      <c r="X124" s="140"/>
      <c r="Y124" s="141">
        <f t="shared" si="2998"/>
        <v>0</v>
      </c>
      <c r="Z124" s="323">
        <f t="shared" si="2991"/>
        <v>0</v>
      </c>
      <c r="AA124" s="431">
        <f t="shared" si="2999"/>
        <v>0</v>
      </c>
      <c r="AB124" s="432">
        <f t="shared" si="3000"/>
        <v>0</v>
      </c>
      <c r="AC124" s="138">
        <f t="shared" si="3001"/>
        <v>0</v>
      </c>
      <c r="AD124" s="433">
        <f t="shared" si="2995"/>
        <v>51.47</v>
      </c>
      <c r="AE124" s="139">
        <f t="shared" si="3002"/>
        <v>0</v>
      </c>
      <c r="AF124" s="111">
        <f t="shared" si="3003"/>
        <v>0</v>
      </c>
      <c r="AG124" s="111"/>
      <c r="AH124" s="140"/>
      <c r="AI124" s="141">
        <f t="shared" si="3004"/>
        <v>0</v>
      </c>
      <c r="AJ124" s="323">
        <f t="shared" si="2991"/>
        <v>0</v>
      </c>
      <c r="AK124" s="431">
        <f t="shared" si="3005"/>
        <v>0</v>
      </c>
      <c r="AL124" s="432">
        <f t="shared" si="3006"/>
        <v>0</v>
      </c>
      <c r="AM124" s="138">
        <f t="shared" si="3007"/>
        <v>0</v>
      </c>
      <c r="AN124" s="433">
        <f t="shared" si="2995"/>
        <v>51.47</v>
      </c>
      <c r="AO124" s="139">
        <f t="shared" si="3008"/>
        <v>0</v>
      </c>
      <c r="AP124" s="111">
        <f t="shared" si="3009"/>
        <v>0</v>
      </c>
      <c r="AQ124" s="111"/>
      <c r="AR124" s="140"/>
      <c r="AS124" s="141">
        <f t="shared" si="3010"/>
        <v>0</v>
      </c>
      <c r="AT124" s="323">
        <f t="shared" si="2991"/>
        <v>0</v>
      </c>
      <c r="AU124" s="431">
        <f t="shared" si="3011"/>
        <v>0</v>
      </c>
      <c r="AV124" s="432">
        <f t="shared" si="3012"/>
        <v>0</v>
      </c>
      <c r="AW124" s="138">
        <f t="shared" si="3013"/>
        <v>0</v>
      </c>
      <c r="AX124" s="433">
        <f t="shared" si="2995"/>
        <v>51.47</v>
      </c>
      <c r="AY124" s="139">
        <f t="shared" si="3014"/>
        <v>0</v>
      </c>
      <c r="AZ124" s="111">
        <f t="shared" si="3015"/>
        <v>0</v>
      </c>
      <c r="BA124" s="111"/>
      <c r="BB124" s="140"/>
      <c r="BC124" s="141">
        <f t="shared" si="3016"/>
        <v>0</v>
      </c>
      <c r="BD124" s="323">
        <f t="shared" si="2991"/>
        <v>0</v>
      </c>
      <c r="BE124" s="431">
        <f t="shared" si="3017"/>
        <v>0</v>
      </c>
      <c r="BF124" s="432">
        <f t="shared" si="3018"/>
        <v>0</v>
      </c>
      <c r="BG124" s="138">
        <f t="shared" si="3019"/>
        <v>0</v>
      </c>
      <c r="BH124" s="433">
        <f t="shared" si="2995"/>
        <v>51.47</v>
      </c>
      <c r="BI124" s="139">
        <f t="shared" si="3020"/>
        <v>0</v>
      </c>
      <c r="BJ124" s="111">
        <f t="shared" si="3021"/>
        <v>0</v>
      </c>
      <c r="BK124" s="111"/>
      <c r="BL124" s="140"/>
      <c r="BM124" s="141">
        <f t="shared" si="3022"/>
        <v>0</v>
      </c>
      <c r="BN124" s="323">
        <f t="shared" si="2991"/>
        <v>0</v>
      </c>
      <c r="BO124" s="431">
        <f t="shared" si="3023"/>
        <v>0</v>
      </c>
      <c r="BP124" s="432">
        <f t="shared" si="3024"/>
        <v>0</v>
      </c>
      <c r="BQ124" s="138">
        <f t="shared" si="3025"/>
        <v>0</v>
      </c>
      <c r="BR124" s="433">
        <f t="shared" si="2995"/>
        <v>51.47</v>
      </c>
      <c r="BS124" s="139">
        <f t="shared" si="3026"/>
        <v>0</v>
      </c>
      <c r="BT124" s="111">
        <f t="shared" si="3027"/>
        <v>0</v>
      </c>
      <c r="BU124" s="111"/>
      <c r="BV124" s="140"/>
      <c r="BW124" s="141">
        <f t="shared" si="3028"/>
        <v>0</v>
      </c>
      <c r="BX124" s="323">
        <f t="shared" si="2991"/>
        <v>0</v>
      </c>
      <c r="BY124" s="431">
        <f t="shared" si="3029"/>
        <v>0</v>
      </c>
      <c r="BZ124" s="432">
        <f t="shared" si="3030"/>
        <v>0</v>
      </c>
      <c r="CA124" s="138">
        <f t="shared" si="3031"/>
        <v>0</v>
      </c>
      <c r="CB124" s="433">
        <f t="shared" si="2995"/>
        <v>51.47</v>
      </c>
      <c r="CC124" s="139">
        <f t="shared" si="3032"/>
        <v>0</v>
      </c>
      <c r="CD124" s="111">
        <f t="shared" si="3033"/>
        <v>0</v>
      </c>
      <c r="CE124" s="111"/>
      <c r="CF124" s="140"/>
      <c r="CG124" s="141">
        <f t="shared" si="3034"/>
        <v>0</v>
      </c>
      <c r="CH124" s="323">
        <f t="shared" si="3035"/>
        <v>0</v>
      </c>
      <c r="CI124" s="431">
        <f t="shared" si="3036"/>
        <v>0</v>
      </c>
      <c r="CJ124" s="432">
        <f t="shared" si="3037"/>
        <v>0</v>
      </c>
      <c r="CK124" s="138">
        <f t="shared" si="3038"/>
        <v>0</v>
      </c>
      <c r="CL124" s="433">
        <f t="shared" si="3039"/>
        <v>51.47</v>
      </c>
      <c r="CM124" s="139">
        <f t="shared" si="3040"/>
        <v>0</v>
      </c>
      <c r="CN124" s="111">
        <f t="shared" si="3041"/>
        <v>0</v>
      </c>
      <c r="CO124" s="111"/>
      <c r="CP124" s="140"/>
      <c r="CQ124" s="141">
        <f t="shared" si="3042"/>
        <v>0</v>
      </c>
      <c r="CR124" s="323">
        <f t="shared" si="3035"/>
        <v>0</v>
      </c>
      <c r="CS124" s="431">
        <f t="shared" si="3043"/>
        <v>0</v>
      </c>
      <c r="CT124" s="432">
        <f t="shared" si="3044"/>
        <v>0</v>
      </c>
      <c r="CU124" s="138">
        <f t="shared" si="3045"/>
        <v>0</v>
      </c>
      <c r="CV124" s="433">
        <f t="shared" si="3039"/>
        <v>51.47</v>
      </c>
      <c r="CW124" s="139">
        <f t="shared" si="3046"/>
        <v>0</v>
      </c>
      <c r="CX124" s="111">
        <f t="shared" si="3047"/>
        <v>0</v>
      </c>
      <c r="CY124" s="111"/>
      <c r="CZ124" s="140"/>
      <c r="DA124" s="141">
        <f t="shared" si="3048"/>
        <v>0</v>
      </c>
      <c r="DB124" s="323">
        <f t="shared" si="3035"/>
        <v>0</v>
      </c>
      <c r="DC124" s="431">
        <f t="shared" si="3049"/>
        <v>0</v>
      </c>
      <c r="DD124" s="432">
        <f t="shared" si="3050"/>
        <v>0</v>
      </c>
      <c r="DE124" s="138">
        <f t="shared" si="3051"/>
        <v>0</v>
      </c>
      <c r="DF124" s="433">
        <f t="shared" si="3039"/>
        <v>51.47</v>
      </c>
      <c r="DG124" s="139">
        <f t="shared" si="3052"/>
        <v>0</v>
      </c>
      <c r="DH124" s="111">
        <f t="shared" si="3053"/>
        <v>0</v>
      </c>
      <c r="DI124" s="111"/>
      <c r="DJ124" s="140"/>
      <c r="DK124" s="141">
        <f t="shared" si="3054"/>
        <v>0</v>
      </c>
      <c r="DL124" s="323">
        <f t="shared" si="3035"/>
        <v>46</v>
      </c>
      <c r="DM124" s="431">
        <f t="shared" si="3055"/>
        <v>0.12234</v>
      </c>
      <c r="DN124" s="432">
        <f t="shared" si="3056"/>
        <v>159.29</v>
      </c>
      <c r="DO124" s="138">
        <f t="shared" si="3057"/>
        <v>3.4628260900000001</v>
      </c>
      <c r="DP124" s="433">
        <f t="shared" si="3039"/>
        <v>51.47</v>
      </c>
      <c r="DQ124" s="139">
        <f t="shared" si="3058"/>
        <v>178.23166000000001</v>
      </c>
      <c r="DR124" s="111">
        <f t="shared" si="3059"/>
        <v>8198.66</v>
      </c>
      <c r="DS124" s="111"/>
      <c r="DT124" s="140"/>
      <c r="DU124" s="141">
        <f t="shared" si="3060"/>
        <v>1.5702499999999999</v>
      </c>
      <c r="DV124" s="323">
        <f t="shared" si="3035"/>
        <v>0</v>
      </c>
      <c r="DW124" s="431">
        <f t="shared" si="3061"/>
        <v>0</v>
      </c>
      <c r="DX124" s="432">
        <f t="shared" si="3062"/>
        <v>0</v>
      </c>
      <c r="DY124" s="138">
        <f t="shared" si="3063"/>
        <v>0</v>
      </c>
      <c r="DZ124" s="433">
        <f t="shared" si="3039"/>
        <v>51.47</v>
      </c>
      <c r="EA124" s="139">
        <f t="shared" si="3064"/>
        <v>0</v>
      </c>
      <c r="EB124" s="111">
        <f t="shared" si="3065"/>
        <v>0</v>
      </c>
      <c r="EC124" s="111"/>
      <c r="ED124" s="140"/>
      <c r="EE124" s="141">
        <f t="shared" si="3066"/>
        <v>0</v>
      </c>
      <c r="EF124" s="323">
        <f t="shared" si="3035"/>
        <v>0</v>
      </c>
      <c r="EG124" s="431">
        <f t="shared" si="3067"/>
        <v>0</v>
      </c>
      <c r="EH124" s="432">
        <f t="shared" si="3068"/>
        <v>0</v>
      </c>
      <c r="EI124" s="138">
        <f t="shared" si="3069"/>
        <v>0</v>
      </c>
      <c r="EJ124" s="433">
        <f t="shared" si="3039"/>
        <v>51.47</v>
      </c>
      <c r="EK124" s="139">
        <f t="shared" si="3070"/>
        <v>0</v>
      </c>
      <c r="EL124" s="111">
        <f t="shared" si="3071"/>
        <v>0</v>
      </c>
      <c r="EM124" s="111"/>
      <c r="EN124" s="140"/>
      <c r="EO124" s="141">
        <f t="shared" si="3072"/>
        <v>0</v>
      </c>
      <c r="EP124" s="323">
        <f t="shared" si="3035"/>
        <v>0</v>
      </c>
      <c r="EQ124" s="431">
        <f t="shared" si="3073"/>
        <v>0</v>
      </c>
      <c r="ER124" s="432">
        <f t="shared" si="3074"/>
        <v>0</v>
      </c>
      <c r="ES124" s="138">
        <f t="shared" si="3075"/>
        <v>0</v>
      </c>
      <c r="ET124" s="433">
        <f t="shared" si="3039"/>
        <v>51.47</v>
      </c>
      <c r="EU124" s="139">
        <f t="shared" si="3076"/>
        <v>0</v>
      </c>
      <c r="EV124" s="111">
        <f t="shared" si="3077"/>
        <v>0</v>
      </c>
      <c r="EW124" s="111"/>
      <c r="EX124" s="140"/>
      <c r="EY124" s="141">
        <f t="shared" si="3078"/>
        <v>0</v>
      </c>
      <c r="EZ124" s="323">
        <f t="shared" si="3079"/>
        <v>0</v>
      </c>
      <c r="FA124" s="431">
        <f t="shared" si="3080"/>
        <v>0</v>
      </c>
      <c r="FB124" s="432">
        <f t="shared" si="3081"/>
        <v>0</v>
      </c>
      <c r="FC124" s="138">
        <f t="shared" si="3082"/>
        <v>0</v>
      </c>
      <c r="FD124" s="433">
        <f t="shared" si="3083"/>
        <v>46.36</v>
      </c>
      <c r="FE124" s="139">
        <f t="shared" si="3084"/>
        <v>0</v>
      </c>
      <c r="FF124" s="111">
        <f t="shared" si="3085"/>
        <v>0</v>
      </c>
      <c r="FG124" s="111"/>
      <c r="FH124" s="140"/>
      <c r="FI124" s="141">
        <f t="shared" si="3086"/>
        <v>0</v>
      </c>
      <c r="FJ124" s="323">
        <f t="shared" si="3079"/>
        <v>0</v>
      </c>
      <c r="FK124" s="431">
        <f t="shared" si="3087"/>
        <v>0</v>
      </c>
      <c r="FL124" s="432">
        <f t="shared" si="3088"/>
        <v>0</v>
      </c>
      <c r="FM124" s="138">
        <f t="shared" si="3089"/>
        <v>0</v>
      </c>
      <c r="FN124" s="433">
        <f t="shared" si="3083"/>
        <v>51.47</v>
      </c>
      <c r="FO124" s="139">
        <f t="shared" si="3090"/>
        <v>0</v>
      </c>
      <c r="FP124" s="111">
        <f t="shared" si="3091"/>
        <v>0</v>
      </c>
      <c r="FQ124" s="111"/>
      <c r="FR124" s="140"/>
      <c r="FS124" s="141">
        <f t="shared" si="3092"/>
        <v>0</v>
      </c>
      <c r="FT124" s="323">
        <f t="shared" si="3079"/>
        <v>0</v>
      </c>
      <c r="FU124" s="431">
        <f t="shared" si="3093"/>
        <v>0</v>
      </c>
      <c r="FV124" s="432">
        <f t="shared" si="3094"/>
        <v>0</v>
      </c>
      <c r="FW124" s="138">
        <f t="shared" si="3095"/>
        <v>0</v>
      </c>
      <c r="FX124" s="433">
        <f t="shared" si="3083"/>
        <v>51.47</v>
      </c>
      <c r="FY124" s="139">
        <f t="shared" si="3096"/>
        <v>0</v>
      </c>
      <c r="FZ124" s="111">
        <f t="shared" si="3097"/>
        <v>0</v>
      </c>
      <c r="GA124" s="111"/>
      <c r="GB124" s="140"/>
      <c r="GC124" s="141">
        <f t="shared" si="3098"/>
        <v>0</v>
      </c>
      <c r="GD124" s="323">
        <f t="shared" si="3079"/>
        <v>0</v>
      </c>
      <c r="GE124" s="431">
        <f t="shared" si="3099"/>
        <v>0</v>
      </c>
      <c r="GF124" s="432">
        <f t="shared" si="3100"/>
        <v>0</v>
      </c>
      <c r="GG124" s="138">
        <f t="shared" si="3101"/>
        <v>0</v>
      </c>
      <c r="GH124" s="433">
        <f t="shared" si="3083"/>
        <v>51.47</v>
      </c>
      <c r="GI124" s="139">
        <f t="shared" si="3102"/>
        <v>0</v>
      </c>
      <c r="GJ124" s="111">
        <f t="shared" si="3103"/>
        <v>0</v>
      </c>
      <c r="GK124" s="111"/>
      <c r="GL124" s="140"/>
      <c r="GM124" s="141">
        <f t="shared" si="3104"/>
        <v>0</v>
      </c>
      <c r="GN124" s="323">
        <f t="shared" si="3079"/>
        <v>0</v>
      </c>
      <c r="GO124" s="431">
        <f t="shared" si="3105"/>
        <v>0</v>
      </c>
      <c r="GP124" s="432">
        <f t="shared" si="3106"/>
        <v>0</v>
      </c>
      <c r="GQ124" s="138">
        <f t="shared" si="3107"/>
        <v>0</v>
      </c>
      <c r="GR124" s="433">
        <f t="shared" si="3083"/>
        <v>51.47</v>
      </c>
      <c r="GS124" s="139">
        <f t="shared" si="3108"/>
        <v>0</v>
      </c>
      <c r="GT124" s="111">
        <f t="shared" si="3109"/>
        <v>0</v>
      </c>
      <c r="GU124" s="111"/>
      <c r="GV124" s="140"/>
      <c r="GW124" s="141">
        <f t="shared" si="3110"/>
        <v>0</v>
      </c>
      <c r="GX124" s="323">
        <f t="shared" si="3079"/>
        <v>0</v>
      </c>
      <c r="GY124" s="431">
        <f t="shared" si="3111"/>
        <v>0</v>
      </c>
      <c r="GZ124" s="432">
        <f t="shared" si="3112"/>
        <v>0</v>
      </c>
      <c r="HA124" s="138">
        <f t="shared" si="3113"/>
        <v>0</v>
      </c>
      <c r="HB124" s="433">
        <f t="shared" si="3083"/>
        <v>51.47</v>
      </c>
      <c r="HC124" s="139">
        <f t="shared" si="3114"/>
        <v>0</v>
      </c>
      <c r="HD124" s="111">
        <f t="shared" si="3115"/>
        <v>0</v>
      </c>
      <c r="HE124" s="111"/>
      <c r="HF124" s="140"/>
      <c r="HG124" s="141">
        <f t="shared" si="3116"/>
        <v>0</v>
      </c>
      <c r="HH124" s="323">
        <f t="shared" si="3079"/>
        <v>0</v>
      </c>
      <c r="HI124" s="431">
        <f t="shared" si="3117"/>
        <v>0</v>
      </c>
      <c r="HJ124" s="432">
        <f t="shared" si="3118"/>
        <v>0</v>
      </c>
      <c r="HK124" s="138">
        <f t="shared" si="3119"/>
        <v>0</v>
      </c>
      <c r="HL124" s="433">
        <f t="shared" si="3083"/>
        <v>51.47</v>
      </c>
      <c r="HM124" s="139">
        <f t="shared" si="3120"/>
        <v>0</v>
      </c>
      <c r="HN124" s="111">
        <f t="shared" si="3121"/>
        <v>0</v>
      </c>
      <c r="HO124" s="111"/>
      <c r="HP124" s="140"/>
      <c r="HQ124" s="141">
        <f t="shared" si="3122"/>
        <v>0</v>
      </c>
      <c r="HR124" s="323">
        <f t="shared" si="3123"/>
        <v>0</v>
      </c>
      <c r="HS124" s="431">
        <f t="shared" si="3124"/>
        <v>0</v>
      </c>
      <c r="HT124" s="432">
        <f t="shared" si="3125"/>
        <v>0</v>
      </c>
      <c r="HU124" s="138">
        <f t="shared" si="3126"/>
        <v>0</v>
      </c>
      <c r="HV124" s="433">
        <f t="shared" si="3127"/>
        <v>51.47</v>
      </c>
      <c r="HW124" s="139">
        <f t="shared" si="3128"/>
        <v>0</v>
      </c>
      <c r="HX124" s="111">
        <f t="shared" si="3129"/>
        <v>0</v>
      </c>
      <c r="HY124" s="111"/>
      <c r="HZ124" s="140"/>
      <c r="IA124" s="141">
        <f t="shared" si="3130"/>
        <v>0</v>
      </c>
      <c r="IB124" s="323">
        <f t="shared" si="3123"/>
        <v>0</v>
      </c>
      <c r="IC124" s="431">
        <f t="shared" si="3131"/>
        <v>0</v>
      </c>
      <c r="ID124" s="432">
        <f t="shared" si="3132"/>
        <v>0</v>
      </c>
      <c r="IE124" s="138">
        <f t="shared" si="3133"/>
        <v>0</v>
      </c>
      <c r="IF124" s="433">
        <f t="shared" si="3127"/>
        <v>51.47</v>
      </c>
      <c r="IG124" s="139">
        <f t="shared" si="3134"/>
        <v>0</v>
      </c>
      <c r="IH124" s="111">
        <f t="shared" si="3135"/>
        <v>0</v>
      </c>
      <c r="II124" s="111"/>
      <c r="IJ124" s="140"/>
      <c r="IK124" s="141">
        <f t="shared" si="3136"/>
        <v>0</v>
      </c>
      <c r="IL124" s="323">
        <f t="shared" si="3123"/>
        <v>0</v>
      </c>
      <c r="IM124" s="431">
        <f t="shared" si="3137"/>
        <v>0</v>
      </c>
      <c r="IN124" s="432">
        <f t="shared" si="3138"/>
        <v>0</v>
      </c>
      <c r="IO124" s="138">
        <f t="shared" si="3139"/>
        <v>0</v>
      </c>
      <c r="IP124" s="433">
        <f t="shared" si="3127"/>
        <v>51.47</v>
      </c>
      <c r="IQ124" s="139">
        <f t="shared" si="3140"/>
        <v>0</v>
      </c>
      <c r="IR124" s="111">
        <f t="shared" si="3141"/>
        <v>0</v>
      </c>
      <c r="IS124" s="111"/>
      <c r="IT124" s="140"/>
      <c r="IU124" s="141">
        <f t="shared" si="3142"/>
        <v>0</v>
      </c>
      <c r="IV124" s="323">
        <f t="shared" si="3123"/>
        <v>0</v>
      </c>
      <c r="IW124" s="431">
        <f t="shared" si="3143"/>
        <v>0</v>
      </c>
      <c r="IX124" s="432">
        <f t="shared" si="3144"/>
        <v>0</v>
      </c>
      <c r="IY124" s="138">
        <f t="shared" si="3145"/>
        <v>0</v>
      </c>
      <c r="IZ124" s="433">
        <f t="shared" si="3127"/>
        <v>51.47</v>
      </c>
      <c r="JA124" s="139">
        <f t="shared" si="3146"/>
        <v>0</v>
      </c>
      <c r="JB124" s="111">
        <f t="shared" si="3147"/>
        <v>0</v>
      </c>
      <c r="JC124" s="111"/>
      <c r="JD124" s="140"/>
      <c r="JE124" s="141">
        <f t="shared" si="3148"/>
        <v>0</v>
      </c>
      <c r="JF124" s="323">
        <f t="shared" si="3123"/>
        <v>0</v>
      </c>
      <c r="JG124" s="431">
        <f t="shared" si="3149"/>
        <v>0</v>
      </c>
      <c r="JH124" s="432">
        <f t="shared" si="3150"/>
        <v>0</v>
      </c>
      <c r="JI124" s="138">
        <f t="shared" si="3151"/>
        <v>0</v>
      </c>
      <c r="JJ124" s="433">
        <f t="shared" si="3127"/>
        <v>51.47</v>
      </c>
      <c r="JK124" s="139">
        <f t="shared" si="3152"/>
        <v>0</v>
      </c>
      <c r="JL124" s="111">
        <f t="shared" si="3153"/>
        <v>0</v>
      </c>
      <c r="JM124" s="111"/>
      <c r="JN124" s="140"/>
      <c r="JO124" s="141">
        <f t="shared" si="3154"/>
        <v>0</v>
      </c>
      <c r="JP124" s="323">
        <f t="shared" si="3123"/>
        <v>0</v>
      </c>
      <c r="JQ124" s="431">
        <f t="shared" si="3155"/>
        <v>0</v>
      </c>
      <c r="JR124" s="432">
        <f t="shared" si="3156"/>
        <v>0</v>
      </c>
      <c r="JS124" s="138">
        <f t="shared" si="3157"/>
        <v>0</v>
      </c>
      <c r="JT124" s="433">
        <f t="shared" si="3127"/>
        <v>51.47</v>
      </c>
      <c r="JU124" s="139">
        <f t="shared" si="3158"/>
        <v>0</v>
      </c>
      <c r="JV124" s="111">
        <f t="shared" si="3159"/>
        <v>0</v>
      </c>
      <c r="JW124" s="111"/>
      <c r="JX124" s="140"/>
      <c r="JY124" s="141">
        <f t="shared" si="3160"/>
        <v>0</v>
      </c>
      <c r="JZ124" s="323">
        <f t="shared" si="3123"/>
        <v>0</v>
      </c>
      <c r="KA124" s="431">
        <f t="shared" si="3161"/>
        <v>0</v>
      </c>
      <c r="KB124" s="432">
        <f t="shared" si="3162"/>
        <v>0</v>
      </c>
      <c r="KC124" s="138">
        <f t="shared" si="3163"/>
        <v>0</v>
      </c>
      <c r="KD124" s="433">
        <f t="shared" si="3127"/>
        <v>51.47</v>
      </c>
      <c r="KE124" s="139">
        <f t="shared" si="3164"/>
        <v>0</v>
      </c>
      <c r="KF124" s="111">
        <f t="shared" si="3165"/>
        <v>0</v>
      </c>
      <c r="KG124" s="111"/>
      <c r="KH124" s="140"/>
      <c r="KI124" s="141">
        <f t="shared" si="3166"/>
        <v>0</v>
      </c>
      <c r="KJ124" s="323">
        <f t="shared" si="3167"/>
        <v>0</v>
      </c>
      <c r="KK124" s="431">
        <f t="shared" si="3168"/>
        <v>0</v>
      </c>
      <c r="KL124" s="432">
        <f t="shared" si="3169"/>
        <v>0</v>
      </c>
      <c r="KM124" s="138">
        <f t="shared" si="3170"/>
        <v>0</v>
      </c>
      <c r="KN124" s="433">
        <f t="shared" si="3171"/>
        <v>51.47</v>
      </c>
      <c r="KO124" s="139">
        <f t="shared" si="3172"/>
        <v>0</v>
      </c>
      <c r="KP124" s="111">
        <f t="shared" si="3173"/>
        <v>0</v>
      </c>
      <c r="KQ124" s="111"/>
      <c r="KR124" s="140"/>
      <c r="KS124" s="141">
        <f t="shared" si="3174"/>
        <v>0</v>
      </c>
      <c r="KT124" s="323">
        <f t="shared" si="3167"/>
        <v>0</v>
      </c>
      <c r="KU124" s="431" t="e">
        <f t="shared" si="3175"/>
        <v>#DIV/0!</v>
      </c>
      <c r="KV124" s="432" t="e">
        <f t="shared" si="3176"/>
        <v>#DIV/0!</v>
      </c>
      <c r="KW124" s="138">
        <f t="shared" si="3177"/>
        <v>0</v>
      </c>
      <c r="KX124" s="433">
        <f t="shared" si="3171"/>
        <v>0</v>
      </c>
      <c r="KY124" s="139">
        <f t="shared" si="3178"/>
        <v>0</v>
      </c>
      <c r="KZ124" s="111">
        <f t="shared" si="3179"/>
        <v>0</v>
      </c>
      <c r="LA124" s="111"/>
      <c r="LB124" s="140"/>
      <c r="LC124" s="141">
        <f t="shared" si="3180"/>
        <v>0</v>
      </c>
      <c r="LD124" s="322">
        <f t="shared" si="2789"/>
        <v>46</v>
      </c>
      <c r="LE124" s="431">
        <f t="shared" si="2790"/>
        <v>1.73E-3</v>
      </c>
      <c r="LF124" s="432">
        <f t="shared" si="2791"/>
        <v>101.64</v>
      </c>
      <c r="LG124" s="138">
        <f t="shared" si="2792"/>
        <v>2.20956522</v>
      </c>
      <c r="LH124" s="433">
        <f t="shared" si="2793"/>
        <v>51.37</v>
      </c>
      <c r="LI124" s="139">
        <f t="shared" si="2794"/>
        <v>113.50537</v>
      </c>
      <c r="LJ124" s="111">
        <f t="shared" si="2795"/>
        <v>5221.25</v>
      </c>
      <c r="LK124" s="111"/>
      <c r="LL124" s="140"/>
    </row>
    <row r="125" spans="1:324" ht="18" customHeight="1">
      <c r="A125" s="613"/>
      <c r="B125" s="93" t="s">
        <v>716</v>
      </c>
      <c r="C125" s="12" t="s">
        <v>840</v>
      </c>
      <c r="D125" s="12" t="s">
        <v>422</v>
      </c>
      <c r="E125" s="4" t="s">
        <v>32</v>
      </c>
      <c r="F125" s="323">
        <f>F38</f>
        <v>0</v>
      </c>
      <c r="G125" s="431">
        <f t="shared" si="2796"/>
        <v>0</v>
      </c>
      <c r="H125" s="432">
        <f t="shared" si="2797"/>
        <v>0</v>
      </c>
      <c r="I125" s="138">
        <f t="shared" si="2570"/>
        <v>0</v>
      </c>
      <c r="J125" s="433">
        <f t="shared" si="2798"/>
        <v>53.01</v>
      </c>
      <c r="K125" s="139">
        <f t="shared" si="2571"/>
        <v>0</v>
      </c>
      <c r="L125" s="111">
        <f t="shared" si="2572"/>
        <v>0</v>
      </c>
      <c r="M125" s="111"/>
      <c r="N125" s="140"/>
      <c r="O125" s="141" t="e">
        <f>K125/$LI125</f>
        <v>#DIV/0!</v>
      </c>
      <c r="P125" s="323">
        <f t="shared" ref="P125" si="3181">P38</f>
        <v>0</v>
      </c>
      <c r="Q125" s="431">
        <f t="shared" si="2992"/>
        <v>0</v>
      </c>
      <c r="R125" s="432">
        <f t="shared" si="2993"/>
        <v>0</v>
      </c>
      <c r="S125" s="138">
        <f t="shared" si="2994"/>
        <v>0</v>
      </c>
      <c r="T125" s="433">
        <f t="shared" si="2995"/>
        <v>51.47</v>
      </c>
      <c r="U125" s="139">
        <f t="shared" si="2996"/>
        <v>0</v>
      </c>
      <c r="V125" s="111">
        <f t="shared" si="2997"/>
        <v>0</v>
      </c>
      <c r="W125" s="111"/>
      <c r="X125" s="140"/>
      <c r="Y125" s="141" t="e">
        <f t="shared" si="2998"/>
        <v>#DIV/0!</v>
      </c>
      <c r="Z125" s="323">
        <f t="shared" ref="Z125" si="3182">Z38</f>
        <v>0</v>
      </c>
      <c r="AA125" s="431">
        <f t="shared" si="2999"/>
        <v>0</v>
      </c>
      <c r="AB125" s="432">
        <f t="shared" si="3000"/>
        <v>0</v>
      </c>
      <c r="AC125" s="138">
        <f t="shared" si="3001"/>
        <v>0</v>
      </c>
      <c r="AD125" s="433">
        <f t="shared" si="2995"/>
        <v>51.47</v>
      </c>
      <c r="AE125" s="139">
        <f t="shared" si="3002"/>
        <v>0</v>
      </c>
      <c r="AF125" s="111">
        <f t="shared" si="3003"/>
        <v>0</v>
      </c>
      <c r="AG125" s="111"/>
      <c r="AH125" s="140"/>
      <c r="AI125" s="141" t="e">
        <f t="shared" si="3004"/>
        <v>#DIV/0!</v>
      </c>
      <c r="AJ125" s="323">
        <f t="shared" ref="AJ125" si="3183">AJ38</f>
        <v>0</v>
      </c>
      <c r="AK125" s="431">
        <f t="shared" si="3005"/>
        <v>0</v>
      </c>
      <c r="AL125" s="432">
        <f t="shared" si="3006"/>
        <v>0</v>
      </c>
      <c r="AM125" s="138">
        <f t="shared" si="3007"/>
        <v>0</v>
      </c>
      <c r="AN125" s="433">
        <f t="shared" si="2995"/>
        <v>51.47</v>
      </c>
      <c r="AO125" s="139">
        <f t="shared" si="3008"/>
        <v>0</v>
      </c>
      <c r="AP125" s="111">
        <f t="shared" si="3009"/>
        <v>0</v>
      </c>
      <c r="AQ125" s="111"/>
      <c r="AR125" s="140"/>
      <c r="AS125" s="141" t="e">
        <f t="shared" si="3010"/>
        <v>#DIV/0!</v>
      </c>
      <c r="AT125" s="323">
        <f t="shared" ref="AT125" si="3184">AT38</f>
        <v>0</v>
      </c>
      <c r="AU125" s="431">
        <f t="shared" si="3011"/>
        <v>0</v>
      </c>
      <c r="AV125" s="432">
        <f t="shared" si="3012"/>
        <v>0</v>
      </c>
      <c r="AW125" s="138">
        <f t="shared" si="3013"/>
        <v>0</v>
      </c>
      <c r="AX125" s="433">
        <f t="shared" si="2995"/>
        <v>51.47</v>
      </c>
      <c r="AY125" s="139">
        <f t="shared" si="3014"/>
        <v>0</v>
      </c>
      <c r="AZ125" s="111">
        <f t="shared" si="3015"/>
        <v>0</v>
      </c>
      <c r="BA125" s="111"/>
      <c r="BB125" s="140"/>
      <c r="BC125" s="141" t="e">
        <f t="shared" si="3016"/>
        <v>#DIV/0!</v>
      </c>
      <c r="BD125" s="323">
        <f t="shared" ref="BD125" si="3185">BD38</f>
        <v>0</v>
      </c>
      <c r="BE125" s="431">
        <f t="shared" si="3017"/>
        <v>0</v>
      </c>
      <c r="BF125" s="432">
        <f t="shared" si="3018"/>
        <v>0</v>
      </c>
      <c r="BG125" s="138">
        <f t="shared" si="3019"/>
        <v>0</v>
      </c>
      <c r="BH125" s="433">
        <f t="shared" si="2995"/>
        <v>51.47</v>
      </c>
      <c r="BI125" s="139">
        <f t="shared" si="3020"/>
        <v>0</v>
      </c>
      <c r="BJ125" s="111">
        <f t="shared" si="3021"/>
        <v>0</v>
      </c>
      <c r="BK125" s="111"/>
      <c r="BL125" s="140"/>
      <c r="BM125" s="141" t="e">
        <f t="shared" si="3022"/>
        <v>#DIV/0!</v>
      </c>
      <c r="BN125" s="323">
        <f t="shared" ref="BN125" si="3186">BN38</f>
        <v>0</v>
      </c>
      <c r="BO125" s="431">
        <f t="shared" si="3023"/>
        <v>0</v>
      </c>
      <c r="BP125" s="432">
        <f t="shared" si="3024"/>
        <v>0</v>
      </c>
      <c r="BQ125" s="138">
        <f t="shared" si="3025"/>
        <v>0</v>
      </c>
      <c r="BR125" s="433">
        <f t="shared" si="2995"/>
        <v>51.47</v>
      </c>
      <c r="BS125" s="139">
        <f t="shared" si="3026"/>
        <v>0</v>
      </c>
      <c r="BT125" s="111">
        <f t="shared" si="3027"/>
        <v>0</v>
      </c>
      <c r="BU125" s="111"/>
      <c r="BV125" s="140"/>
      <c r="BW125" s="141" t="e">
        <f t="shared" si="3028"/>
        <v>#DIV/0!</v>
      </c>
      <c r="BX125" s="323">
        <f t="shared" ref="BX125" si="3187">BX38</f>
        <v>0</v>
      </c>
      <c r="BY125" s="431">
        <f t="shared" si="3029"/>
        <v>0</v>
      </c>
      <c r="BZ125" s="432">
        <f t="shared" si="3030"/>
        <v>0</v>
      </c>
      <c r="CA125" s="138">
        <f t="shared" si="3031"/>
        <v>0</v>
      </c>
      <c r="CB125" s="433">
        <f t="shared" si="2995"/>
        <v>51.47</v>
      </c>
      <c r="CC125" s="139">
        <f t="shared" si="3032"/>
        <v>0</v>
      </c>
      <c r="CD125" s="111">
        <f t="shared" si="3033"/>
        <v>0</v>
      </c>
      <c r="CE125" s="111"/>
      <c r="CF125" s="140"/>
      <c r="CG125" s="141" t="e">
        <f t="shared" si="3034"/>
        <v>#DIV/0!</v>
      </c>
      <c r="CH125" s="323">
        <f t="shared" ref="CH125" si="3188">CH38</f>
        <v>0</v>
      </c>
      <c r="CI125" s="431">
        <f t="shared" si="3036"/>
        <v>0</v>
      </c>
      <c r="CJ125" s="432">
        <f t="shared" si="3037"/>
        <v>0</v>
      </c>
      <c r="CK125" s="138">
        <f t="shared" si="3038"/>
        <v>0</v>
      </c>
      <c r="CL125" s="433">
        <f t="shared" si="3039"/>
        <v>51.47</v>
      </c>
      <c r="CM125" s="139">
        <f t="shared" si="3040"/>
        <v>0</v>
      </c>
      <c r="CN125" s="111">
        <f t="shared" si="3041"/>
        <v>0</v>
      </c>
      <c r="CO125" s="111"/>
      <c r="CP125" s="140"/>
      <c r="CQ125" s="141" t="e">
        <f t="shared" si="3042"/>
        <v>#DIV/0!</v>
      </c>
      <c r="CR125" s="323">
        <f t="shared" ref="CR125" si="3189">CR38</f>
        <v>0</v>
      </c>
      <c r="CS125" s="431">
        <f t="shared" si="3043"/>
        <v>0</v>
      </c>
      <c r="CT125" s="432">
        <f t="shared" si="3044"/>
        <v>0</v>
      </c>
      <c r="CU125" s="138">
        <f t="shared" si="3045"/>
        <v>0</v>
      </c>
      <c r="CV125" s="433">
        <f t="shared" si="3039"/>
        <v>51.47</v>
      </c>
      <c r="CW125" s="139">
        <f t="shared" si="3046"/>
        <v>0</v>
      </c>
      <c r="CX125" s="111">
        <f t="shared" si="3047"/>
        <v>0</v>
      </c>
      <c r="CY125" s="111"/>
      <c r="CZ125" s="140"/>
      <c r="DA125" s="141" t="e">
        <f t="shared" si="3048"/>
        <v>#DIV/0!</v>
      </c>
      <c r="DB125" s="323">
        <f t="shared" ref="DB125" si="3190">DB38</f>
        <v>0</v>
      </c>
      <c r="DC125" s="431">
        <f t="shared" si="3049"/>
        <v>0</v>
      </c>
      <c r="DD125" s="432">
        <f t="shared" si="3050"/>
        <v>0</v>
      </c>
      <c r="DE125" s="138">
        <f t="shared" si="3051"/>
        <v>0</v>
      </c>
      <c r="DF125" s="433">
        <f t="shared" si="3039"/>
        <v>51.47</v>
      </c>
      <c r="DG125" s="139">
        <f t="shared" si="3052"/>
        <v>0</v>
      </c>
      <c r="DH125" s="111">
        <f t="shared" si="3053"/>
        <v>0</v>
      </c>
      <c r="DI125" s="111"/>
      <c r="DJ125" s="140"/>
      <c r="DK125" s="141" t="e">
        <f t="shared" si="3054"/>
        <v>#DIV/0!</v>
      </c>
      <c r="DL125" s="323">
        <f t="shared" ref="DL125" si="3191">DL38</f>
        <v>0</v>
      </c>
      <c r="DM125" s="431">
        <f t="shared" si="3055"/>
        <v>0</v>
      </c>
      <c r="DN125" s="432">
        <f t="shared" si="3056"/>
        <v>0</v>
      </c>
      <c r="DO125" s="138">
        <f t="shared" si="3057"/>
        <v>0</v>
      </c>
      <c r="DP125" s="433">
        <f t="shared" si="3039"/>
        <v>51.47</v>
      </c>
      <c r="DQ125" s="139">
        <f t="shared" si="3058"/>
        <v>0</v>
      </c>
      <c r="DR125" s="111">
        <f t="shared" si="3059"/>
        <v>0</v>
      </c>
      <c r="DS125" s="111"/>
      <c r="DT125" s="140"/>
      <c r="DU125" s="141" t="e">
        <f t="shared" si="3060"/>
        <v>#DIV/0!</v>
      </c>
      <c r="DV125" s="323">
        <f t="shared" ref="DV125" si="3192">DV38</f>
        <v>0</v>
      </c>
      <c r="DW125" s="431">
        <f t="shared" si="3061"/>
        <v>0</v>
      </c>
      <c r="DX125" s="432">
        <f t="shared" si="3062"/>
        <v>0</v>
      </c>
      <c r="DY125" s="138">
        <f t="shared" si="3063"/>
        <v>0</v>
      </c>
      <c r="DZ125" s="433">
        <f t="shared" si="3039"/>
        <v>51.47</v>
      </c>
      <c r="EA125" s="139">
        <f t="shared" si="3064"/>
        <v>0</v>
      </c>
      <c r="EB125" s="111">
        <f t="shared" si="3065"/>
        <v>0</v>
      </c>
      <c r="EC125" s="111"/>
      <c r="ED125" s="140"/>
      <c r="EE125" s="141" t="e">
        <f t="shared" si="3066"/>
        <v>#DIV/0!</v>
      </c>
      <c r="EF125" s="323">
        <f t="shared" ref="EF125" si="3193">EF38</f>
        <v>0</v>
      </c>
      <c r="EG125" s="431">
        <f t="shared" si="3067"/>
        <v>0</v>
      </c>
      <c r="EH125" s="432">
        <f t="shared" si="3068"/>
        <v>0</v>
      </c>
      <c r="EI125" s="138">
        <f t="shared" si="3069"/>
        <v>0</v>
      </c>
      <c r="EJ125" s="433">
        <f t="shared" si="3039"/>
        <v>51.47</v>
      </c>
      <c r="EK125" s="139">
        <f t="shared" si="3070"/>
        <v>0</v>
      </c>
      <c r="EL125" s="111">
        <f t="shared" si="3071"/>
        <v>0</v>
      </c>
      <c r="EM125" s="111"/>
      <c r="EN125" s="140"/>
      <c r="EO125" s="141" t="e">
        <f t="shared" si="3072"/>
        <v>#DIV/0!</v>
      </c>
      <c r="EP125" s="323">
        <f t="shared" ref="EP125" si="3194">EP38</f>
        <v>0</v>
      </c>
      <c r="EQ125" s="431">
        <f t="shared" si="3073"/>
        <v>0</v>
      </c>
      <c r="ER125" s="432">
        <f t="shared" si="3074"/>
        <v>0</v>
      </c>
      <c r="ES125" s="138">
        <f t="shared" si="3075"/>
        <v>0</v>
      </c>
      <c r="ET125" s="433">
        <f t="shared" si="3039"/>
        <v>51.47</v>
      </c>
      <c r="EU125" s="139">
        <f t="shared" si="3076"/>
        <v>0</v>
      </c>
      <c r="EV125" s="111">
        <f t="shared" si="3077"/>
        <v>0</v>
      </c>
      <c r="EW125" s="111"/>
      <c r="EX125" s="140"/>
      <c r="EY125" s="141" t="e">
        <f t="shared" si="3078"/>
        <v>#DIV/0!</v>
      </c>
      <c r="EZ125" s="323">
        <f t="shared" ref="EZ125" si="3195">EZ38</f>
        <v>0</v>
      </c>
      <c r="FA125" s="431">
        <f t="shared" si="3080"/>
        <v>0</v>
      </c>
      <c r="FB125" s="432">
        <f t="shared" si="3081"/>
        <v>0</v>
      </c>
      <c r="FC125" s="138">
        <f t="shared" si="3082"/>
        <v>0</v>
      </c>
      <c r="FD125" s="433">
        <f t="shared" si="3083"/>
        <v>46.36</v>
      </c>
      <c r="FE125" s="139">
        <f t="shared" si="3084"/>
        <v>0</v>
      </c>
      <c r="FF125" s="111">
        <f t="shared" si="3085"/>
        <v>0</v>
      </c>
      <c r="FG125" s="111"/>
      <c r="FH125" s="140"/>
      <c r="FI125" s="141" t="e">
        <f t="shared" si="3086"/>
        <v>#DIV/0!</v>
      </c>
      <c r="FJ125" s="323">
        <f t="shared" ref="FJ125" si="3196">FJ38</f>
        <v>0</v>
      </c>
      <c r="FK125" s="431">
        <f t="shared" si="3087"/>
        <v>0</v>
      </c>
      <c r="FL125" s="432">
        <f t="shared" si="3088"/>
        <v>0</v>
      </c>
      <c r="FM125" s="138">
        <f t="shared" si="3089"/>
        <v>0</v>
      </c>
      <c r="FN125" s="433">
        <f t="shared" si="3083"/>
        <v>51.47</v>
      </c>
      <c r="FO125" s="139">
        <f t="shared" si="3090"/>
        <v>0</v>
      </c>
      <c r="FP125" s="111">
        <f t="shared" si="3091"/>
        <v>0</v>
      </c>
      <c r="FQ125" s="111"/>
      <c r="FR125" s="140"/>
      <c r="FS125" s="141" t="e">
        <f t="shared" si="3092"/>
        <v>#DIV/0!</v>
      </c>
      <c r="FT125" s="323">
        <f t="shared" ref="FT125" si="3197">FT38</f>
        <v>0</v>
      </c>
      <c r="FU125" s="431">
        <f t="shared" si="3093"/>
        <v>0</v>
      </c>
      <c r="FV125" s="432">
        <f t="shared" si="3094"/>
        <v>0</v>
      </c>
      <c r="FW125" s="138">
        <f t="shared" si="3095"/>
        <v>0</v>
      </c>
      <c r="FX125" s="433">
        <f t="shared" si="3083"/>
        <v>51.47</v>
      </c>
      <c r="FY125" s="139">
        <f t="shared" si="3096"/>
        <v>0</v>
      </c>
      <c r="FZ125" s="111">
        <f t="shared" si="3097"/>
        <v>0</v>
      </c>
      <c r="GA125" s="111"/>
      <c r="GB125" s="140"/>
      <c r="GC125" s="141" t="e">
        <f t="shared" si="3098"/>
        <v>#DIV/0!</v>
      </c>
      <c r="GD125" s="323">
        <f t="shared" ref="GD125" si="3198">GD38</f>
        <v>0</v>
      </c>
      <c r="GE125" s="431">
        <f t="shared" si="3099"/>
        <v>0</v>
      </c>
      <c r="GF125" s="432">
        <f t="shared" si="3100"/>
        <v>0</v>
      </c>
      <c r="GG125" s="138">
        <f t="shared" si="3101"/>
        <v>0</v>
      </c>
      <c r="GH125" s="433">
        <f t="shared" si="3083"/>
        <v>51.47</v>
      </c>
      <c r="GI125" s="139">
        <f t="shared" si="3102"/>
        <v>0</v>
      </c>
      <c r="GJ125" s="111">
        <f t="shared" si="3103"/>
        <v>0</v>
      </c>
      <c r="GK125" s="111"/>
      <c r="GL125" s="140"/>
      <c r="GM125" s="141" t="e">
        <f t="shared" si="3104"/>
        <v>#DIV/0!</v>
      </c>
      <c r="GN125" s="323">
        <f t="shared" ref="GN125" si="3199">GN38</f>
        <v>0</v>
      </c>
      <c r="GO125" s="431">
        <f t="shared" si="3105"/>
        <v>0</v>
      </c>
      <c r="GP125" s="432">
        <f t="shared" si="3106"/>
        <v>0</v>
      </c>
      <c r="GQ125" s="138">
        <f t="shared" si="3107"/>
        <v>0</v>
      </c>
      <c r="GR125" s="433">
        <f t="shared" si="3083"/>
        <v>51.47</v>
      </c>
      <c r="GS125" s="139">
        <f t="shared" si="3108"/>
        <v>0</v>
      </c>
      <c r="GT125" s="111">
        <f t="shared" si="3109"/>
        <v>0</v>
      </c>
      <c r="GU125" s="111"/>
      <c r="GV125" s="140"/>
      <c r="GW125" s="141" t="e">
        <f t="shared" si="3110"/>
        <v>#DIV/0!</v>
      </c>
      <c r="GX125" s="323">
        <f t="shared" ref="GX125" si="3200">GX38</f>
        <v>0</v>
      </c>
      <c r="GY125" s="431">
        <f t="shared" si="3111"/>
        <v>0</v>
      </c>
      <c r="GZ125" s="432">
        <f t="shared" si="3112"/>
        <v>0</v>
      </c>
      <c r="HA125" s="138">
        <f t="shared" si="3113"/>
        <v>0</v>
      </c>
      <c r="HB125" s="433">
        <f t="shared" si="3083"/>
        <v>51.47</v>
      </c>
      <c r="HC125" s="139">
        <f t="shared" si="3114"/>
        <v>0</v>
      </c>
      <c r="HD125" s="111">
        <f t="shared" si="3115"/>
        <v>0</v>
      </c>
      <c r="HE125" s="111"/>
      <c r="HF125" s="140"/>
      <c r="HG125" s="141" t="e">
        <f t="shared" si="3116"/>
        <v>#DIV/0!</v>
      </c>
      <c r="HH125" s="323">
        <f t="shared" ref="HH125" si="3201">HH38</f>
        <v>0</v>
      </c>
      <c r="HI125" s="431">
        <f t="shared" si="3117"/>
        <v>0</v>
      </c>
      <c r="HJ125" s="432">
        <f t="shared" si="3118"/>
        <v>0</v>
      </c>
      <c r="HK125" s="138">
        <f t="shared" si="3119"/>
        <v>0</v>
      </c>
      <c r="HL125" s="433">
        <f t="shared" si="3083"/>
        <v>51.47</v>
      </c>
      <c r="HM125" s="139">
        <f t="shared" si="3120"/>
        <v>0</v>
      </c>
      <c r="HN125" s="111">
        <f t="shared" si="3121"/>
        <v>0</v>
      </c>
      <c r="HO125" s="111"/>
      <c r="HP125" s="140"/>
      <c r="HQ125" s="141" t="e">
        <f t="shared" si="3122"/>
        <v>#DIV/0!</v>
      </c>
      <c r="HR125" s="323">
        <f t="shared" ref="HR125" si="3202">HR38</f>
        <v>0</v>
      </c>
      <c r="HS125" s="431">
        <f t="shared" si="3124"/>
        <v>0</v>
      </c>
      <c r="HT125" s="432">
        <f t="shared" si="3125"/>
        <v>0</v>
      </c>
      <c r="HU125" s="138">
        <f t="shared" si="3126"/>
        <v>0</v>
      </c>
      <c r="HV125" s="433">
        <f t="shared" si="3127"/>
        <v>51.47</v>
      </c>
      <c r="HW125" s="139">
        <f t="shared" si="3128"/>
        <v>0</v>
      </c>
      <c r="HX125" s="111">
        <f t="shared" si="3129"/>
        <v>0</v>
      </c>
      <c r="HY125" s="111"/>
      <c r="HZ125" s="140"/>
      <c r="IA125" s="141" t="e">
        <f t="shared" si="3130"/>
        <v>#DIV/0!</v>
      </c>
      <c r="IB125" s="323">
        <f t="shared" ref="IB125" si="3203">IB38</f>
        <v>0</v>
      </c>
      <c r="IC125" s="431">
        <f t="shared" si="3131"/>
        <v>0</v>
      </c>
      <c r="ID125" s="432">
        <f t="shared" si="3132"/>
        <v>0</v>
      </c>
      <c r="IE125" s="138">
        <f t="shared" si="3133"/>
        <v>0</v>
      </c>
      <c r="IF125" s="433">
        <f t="shared" si="3127"/>
        <v>51.47</v>
      </c>
      <c r="IG125" s="139">
        <f t="shared" si="3134"/>
        <v>0</v>
      </c>
      <c r="IH125" s="111">
        <f t="shared" si="3135"/>
        <v>0</v>
      </c>
      <c r="II125" s="111"/>
      <c r="IJ125" s="140"/>
      <c r="IK125" s="141" t="e">
        <f t="shared" si="3136"/>
        <v>#DIV/0!</v>
      </c>
      <c r="IL125" s="323">
        <f t="shared" ref="IL125" si="3204">IL38</f>
        <v>0</v>
      </c>
      <c r="IM125" s="431">
        <f t="shared" si="3137"/>
        <v>0</v>
      </c>
      <c r="IN125" s="432">
        <f t="shared" si="3138"/>
        <v>0</v>
      </c>
      <c r="IO125" s="138">
        <f t="shared" si="3139"/>
        <v>0</v>
      </c>
      <c r="IP125" s="433">
        <f t="shared" si="3127"/>
        <v>51.47</v>
      </c>
      <c r="IQ125" s="139">
        <f t="shared" si="3140"/>
        <v>0</v>
      </c>
      <c r="IR125" s="111">
        <f t="shared" si="3141"/>
        <v>0</v>
      </c>
      <c r="IS125" s="111"/>
      <c r="IT125" s="140"/>
      <c r="IU125" s="141" t="e">
        <f t="shared" si="3142"/>
        <v>#DIV/0!</v>
      </c>
      <c r="IV125" s="323">
        <f t="shared" ref="IV125" si="3205">IV38</f>
        <v>0</v>
      </c>
      <c r="IW125" s="431">
        <f t="shared" si="3143"/>
        <v>0</v>
      </c>
      <c r="IX125" s="432">
        <f t="shared" si="3144"/>
        <v>0</v>
      </c>
      <c r="IY125" s="138">
        <f t="shared" si="3145"/>
        <v>0</v>
      </c>
      <c r="IZ125" s="433">
        <f t="shared" si="3127"/>
        <v>51.47</v>
      </c>
      <c r="JA125" s="139">
        <f t="shared" si="3146"/>
        <v>0</v>
      </c>
      <c r="JB125" s="111">
        <f t="shared" si="3147"/>
        <v>0</v>
      </c>
      <c r="JC125" s="111"/>
      <c r="JD125" s="140"/>
      <c r="JE125" s="141" t="e">
        <f t="shared" si="3148"/>
        <v>#DIV/0!</v>
      </c>
      <c r="JF125" s="323">
        <f t="shared" ref="JF125" si="3206">JF38</f>
        <v>0</v>
      </c>
      <c r="JG125" s="431">
        <f t="shared" si="3149"/>
        <v>0</v>
      </c>
      <c r="JH125" s="432">
        <f t="shared" si="3150"/>
        <v>0</v>
      </c>
      <c r="JI125" s="138">
        <f t="shared" si="3151"/>
        <v>0</v>
      </c>
      <c r="JJ125" s="433">
        <f t="shared" si="3127"/>
        <v>51.47</v>
      </c>
      <c r="JK125" s="139">
        <f t="shared" si="3152"/>
        <v>0</v>
      </c>
      <c r="JL125" s="111">
        <f t="shared" si="3153"/>
        <v>0</v>
      </c>
      <c r="JM125" s="111"/>
      <c r="JN125" s="140"/>
      <c r="JO125" s="141" t="e">
        <f t="shared" si="3154"/>
        <v>#DIV/0!</v>
      </c>
      <c r="JP125" s="323">
        <f t="shared" ref="JP125" si="3207">JP38</f>
        <v>0</v>
      </c>
      <c r="JQ125" s="431">
        <f t="shared" si="3155"/>
        <v>0</v>
      </c>
      <c r="JR125" s="432">
        <f t="shared" si="3156"/>
        <v>0</v>
      </c>
      <c r="JS125" s="138">
        <f t="shared" si="3157"/>
        <v>0</v>
      </c>
      <c r="JT125" s="433">
        <f t="shared" si="3127"/>
        <v>51.47</v>
      </c>
      <c r="JU125" s="139">
        <f t="shared" si="3158"/>
        <v>0</v>
      </c>
      <c r="JV125" s="111">
        <f t="shared" si="3159"/>
        <v>0</v>
      </c>
      <c r="JW125" s="111"/>
      <c r="JX125" s="140"/>
      <c r="JY125" s="141" t="e">
        <f t="shared" si="3160"/>
        <v>#DIV/0!</v>
      </c>
      <c r="JZ125" s="323">
        <f t="shared" ref="JZ125" si="3208">JZ38</f>
        <v>0</v>
      </c>
      <c r="KA125" s="431">
        <f t="shared" si="3161"/>
        <v>0</v>
      </c>
      <c r="KB125" s="432">
        <f t="shared" si="3162"/>
        <v>0</v>
      </c>
      <c r="KC125" s="138">
        <f t="shared" si="3163"/>
        <v>0</v>
      </c>
      <c r="KD125" s="433">
        <f t="shared" si="3127"/>
        <v>51.47</v>
      </c>
      <c r="KE125" s="139">
        <f t="shared" si="3164"/>
        <v>0</v>
      </c>
      <c r="KF125" s="111">
        <f t="shared" si="3165"/>
        <v>0</v>
      </c>
      <c r="KG125" s="111"/>
      <c r="KH125" s="140"/>
      <c r="KI125" s="141" t="e">
        <f t="shared" si="3166"/>
        <v>#DIV/0!</v>
      </c>
      <c r="KJ125" s="323">
        <f t="shared" ref="KJ125" si="3209">KJ38</f>
        <v>0</v>
      </c>
      <c r="KK125" s="431">
        <f t="shared" si="3168"/>
        <v>0</v>
      </c>
      <c r="KL125" s="432">
        <f t="shared" si="3169"/>
        <v>0</v>
      </c>
      <c r="KM125" s="138">
        <f t="shared" si="3170"/>
        <v>0</v>
      </c>
      <c r="KN125" s="433">
        <f t="shared" si="3171"/>
        <v>51.47</v>
      </c>
      <c r="KO125" s="139">
        <f t="shared" si="3172"/>
        <v>0</v>
      </c>
      <c r="KP125" s="111">
        <f t="shared" si="3173"/>
        <v>0</v>
      </c>
      <c r="KQ125" s="111"/>
      <c r="KR125" s="140"/>
      <c r="KS125" s="141" t="e">
        <f t="shared" si="3174"/>
        <v>#DIV/0!</v>
      </c>
      <c r="KT125" s="323">
        <f t="shared" ref="KT125" si="3210">KT38</f>
        <v>0</v>
      </c>
      <c r="KU125" s="431" t="e">
        <f t="shared" si="3175"/>
        <v>#DIV/0!</v>
      </c>
      <c r="KV125" s="432" t="e">
        <f t="shared" si="3176"/>
        <v>#DIV/0!</v>
      </c>
      <c r="KW125" s="138">
        <f t="shared" si="3177"/>
        <v>0</v>
      </c>
      <c r="KX125" s="433">
        <f t="shared" si="3171"/>
        <v>0</v>
      </c>
      <c r="KY125" s="139">
        <f t="shared" si="3178"/>
        <v>0</v>
      </c>
      <c r="KZ125" s="111">
        <f t="shared" si="3179"/>
        <v>0</v>
      </c>
      <c r="LA125" s="111"/>
      <c r="LB125" s="140"/>
      <c r="LC125" s="141" t="e">
        <f t="shared" si="3180"/>
        <v>#DIV/0!</v>
      </c>
      <c r="LD125" s="322">
        <f t="shared" si="2789"/>
        <v>0</v>
      </c>
      <c r="LE125" s="431">
        <f t="shared" si="2790"/>
        <v>0</v>
      </c>
      <c r="LF125" s="432">
        <f t="shared" si="2791"/>
        <v>0</v>
      </c>
      <c r="LG125" s="138">
        <f t="shared" si="2792"/>
        <v>0</v>
      </c>
      <c r="LH125" s="433">
        <f t="shared" si="2793"/>
        <v>51.37</v>
      </c>
      <c r="LI125" s="139">
        <f t="shared" si="2794"/>
        <v>0</v>
      </c>
      <c r="LJ125" s="111">
        <f t="shared" si="2795"/>
        <v>0</v>
      </c>
      <c r="LK125" s="111"/>
      <c r="LL125" s="140"/>
    </row>
    <row r="126" spans="1:324">
      <c r="A126" s="614" t="s">
        <v>45</v>
      </c>
      <c r="B126" s="615" t="s">
        <v>843</v>
      </c>
      <c r="C126" s="14"/>
      <c r="D126" s="14"/>
      <c r="E126" s="4" t="s">
        <v>32</v>
      </c>
      <c r="F126" s="18">
        <f>SUM(F129:F154)</f>
        <v>622</v>
      </c>
      <c r="G126" s="4"/>
      <c r="H126" s="103">
        <v>1809</v>
      </c>
      <c r="I126" s="138">
        <f>IF(F126&gt;0,H126/F126,0)</f>
        <v>2.9083601300000002</v>
      </c>
      <c r="J126" s="111">
        <f>IF(M126&gt;0,M126/H126,0)</f>
        <v>23.36</v>
      </c>
      <c r="K126" s="139">
        <f>I126*J126</f>
        <v>67.93929</v>
      </c>
      <c r="L126" s="111">
        <f>K126*F126</f>
        <v>42258.239999999998</v>
      </c>
      <c r="M126" s="103">
        <v>42258.239999999998</v>
      </c>
      <c r="N126" s="140">
        <f>M126-L126</f>
        <v>0</v>
      </c>
      <c r="O126" s="141">
        <f>K126/$LI126</f>
        <v>1.30139</v>
      </c>
      <c r="P126" s="18">
        <f t="shared" ref="P126" si="3211">SUM(P129:P154)</f>
        <v>1091</v>
      </c>
      <c r="Q126" s="4"/>
      <c r="R126" s="103">
        <v>1970</v>
      </c>
      <c r="S126" s="138">
        <f t="shared" si="2994"/>
        <v>1.8056828599999999</v>
      </c>
      <c r="T126" s="111">
        <f t="shared" ref="T126" si="3212">IF(W126&gt;0,W126/R126,0)</f>
        <v>23.63</v>
      </c>
      <c r="U126" s="139">
        <f t="shared" si="2996"/>
        <v>42.668289999999999</v>
      </c>
      <c r="V126" s="111">
        <f t="shared" si="2997"/>
        <v>46551.1</v>
      </c>
      <c r="W126" s="103">
        <v>46551.1</v>
      </c>
      <c r="X126" s="140">
        <f t="shared" ref="X126" si="3213">W126-V126</f>
        <v>0</v>
      </c>
      <c r="Y126" s="141">
        <f t="shared" si="2998"/>
        <v>0.81732000000000005</v>
      </c>
      <c r="Z126" s="18">
        <f t="shared" ref="Z126" si="3214">SUM(Z129:Z154)</f>
        <v>829</v>
      </c>
      <c r="AA126" s="4"/>
      <c r="AB126" s="103">
        <v>1264</v>
      </c>
      <c r="AC126" s="138">
        <f t="shared" si="3001"/>
        <v>1.5247285900000001</v>
      </c>
      <c r="AD126" s="111">
        <f t="shared" ref="AD126" si="3215">IF(AG126&gt;0,AG126/AB126,0)</f>
        <v>23.63</v>
      </c>
      <c r="AE126" s="139">
        <f t="shared" si="3002"/>
        <v>36.029339999999998</v>
      </c>
      <c r="AF126" s="111">
        <f t="shared" si="3003"/>
        <v>29868.32</v>
      </c>
      <c r="AG126" s="103">
        <v>29868.32</v>
      </c>
      <c r="AH126" s="140">
        <f t="shared" ref="AH126" si="3216">AG126-AF126</f>
        <v>0</v>
      </c>
      <c r="AI126" s="141">
        <f t="shared" si="3004"/>
        <v>0.69015000000000004</v>
      </c>
      <c r="AJ126" s="18">
        <f t="shared" ref="AJ126" si="3217">SUM(AJ129:AJ154)</f>
        <v>642</v>
      </c>
      <c r="AK126" s="4"/>
      <c r="AL126" s="103">
        <v>1220</v>
      </c>
      <c r="AM126" s="138">
        <f t="shared" si="3007"/>
        <v>1.90031153</v>
      </c>
      <c r="AN126" s="111">
        <f t="shared" ref="AN126" si="3218">IF(AQ126&gt;0,AQ126/AL126,0)</f>
        <v>23.63</v>
      </c>
      <c r="AO126" s="139">
        <f t="shared" si="3008"/>
        <v>44.904359999999997</v>
      </c>
      <c r="AP126" s="111">
        <f t="shared" si="3009"/>
        <v>28828.6</v>
      </c>
      <c r="AQ126" s="103">
        <v>28828.6</v>
      </c>
      <c r="AR126" s="140">
        <f t="shared" ref="AR126" si="3219">AQ126-AP126</f>
        <v>0</v>
      </c>
      <c r="AS126" s="141">
        <f t="shared" si="3010"/>
        <v>0.86014999999999997</v>
      </c>
      <c r="AT126" s="18">
        <f t="shared" ref="AT126" si="3220">SUM(AT129:AT154)</f>
        <v>955</v>
      </c>
      <c r="AU126" s="4"/>
      <c r="AV126" s="103">
        <v>1104</v>
      </c>
      <c r="AW126" s="138">
        <f t="shared" si="3013"/>
        <v>1.1560209400000001</v>
      </c>
      <c r="AX126" s="111">
        <f t="shared" ref="AX126" si="3221">IF(BA126&gt;0,BA126/AV126,0)</f>
        <v>23.63</v>
      </c>
      <c r="AY126" s="139">
        <f t="shared" si="3014"/>
        <v>27.316770000000002</v>
      </c>
      <c r="AZ126" s="111">
        <f t="shared" si="3015"/>
        <v>26087.52</v>
      </c>
      <c r="BA126" s="103">
        <v>26087.52</v>
      </c>
      <c r="BB126" s="140">
        <f t="shared" ref="BB126" si="3222">BA126-AZ126</f>
        <v>0</v>
      </c>
      <c r="BC126" s="141">
        <f t="shared" si="3016"/>
        <v>0.52325999999999995</v>
      </c>
      <c r="BD126" s="18">
        <f t="shared" ref="BD126" si="3223">SUM(BD129:BD154)</f>
        <v>715</v>
      </c>
      <c r="BE126" s="4"/>
      <c r="BF126" s="103">
        <v>1150</v>
      </c>
      <c r="BG126" s="138">
        <f t="shared" si="3019"/>
        <v>1.60839161</v>
      </c>
      <c r="BH126" s="111">
        <f t="shared" ref="BH126" si="3224">IF(BK126&gt;0,BK126/BF126,0)</f>
        <v>23.63</v>
      </c>
      <c r="BI126" s="139">
        <f t="shared" si="3020"/>
        <v>38.00629</v>
      </c>
      <c r="BJ126" s="111">
        <f t="shared" si="3021"/>
        <v>27174.5</v>
      </c>
      <c r="BK126" s="103">
        <v>27174.5</v>
      </c>
      <c r="BL126" s="140">
        <f t="shared" ref="BL126" si="3225">BK126-BJ126</f>
        <v>0</v>
      </c>
      <c r="BM126" s="141">
        <f t="shared" si="3022"/>
        <v>0.72802</v>
      </c>
      <c r="BN126" s="18">
        <f t="shared" ref="BN126" si="3226">SUM(BN129:BN154)</f>
        <v>686</v>
      </c>
      <c r="BO126" s="4"/>
      <c r="BP126" s="103">
        <v>1433</v>
      </c>
      <c r="BQ126" s="138">
        <f t="shared" si="3025"/>
        <v>2.0889212800000001</v>
      </c>
      <c r="BR126" s="111">
        <f t="shared" ref="BR126" si="3227">IF(BU126&gt;0,BU126/BP126,0)</f>
        <v>23.63</v>
      </c>
      <c r="BS126" s="139">
        <f t="shared" si="3026"/>
        <v>49.36121</v>
      </c>
      <c r="BT126" s="111">
        <f t="shared" si="3027"/>
        <v>33861.79</v>
      </c>
      <c r="BU126" s="103">
        <v>33861.79</v>
      </c>
      <c r="BV126" s="140">
        <f t="shared" ref="BV126" si="3228">BU126-BT126</f>
        <v>0</v>
      </c>
      <c r="BW126" s="141">
        <f t="shared" si="3028"/>
        <v>0.94552000000000003</v>
      </c>
      <c r="BX126" s="18">
        <f t="shared" ref="BX126" si="3229">SUM(BX129:BX154)</f>
        <v>841</v>
      </c>
      <c r="BY126" s="4"/>
      <c r="BZ126" s="103">
        <v>1274</v>
      </c>
      <c r="CA126" s="138">
        <f t="shared" si="3031"/>
        <v>1.51486326</v>
      </c>
      <c r="CB126" s="111">
        <f t="shared" ref="CB126" si="3230">IF(CE126&gt;0,CE126/BZ126,0)</f>
        <v>23.63</v>
      </c>
      <c r="CC126" s="139">
        <f t="shared" si="3032"/>
        <v>35.796219999999998</v>
      </c>
      <c r="CD126" s="111">
        <f t="shared" si="3033"/>
        <v>30104.62</v>
      </c>
      <c r="CE126" s="103">
        <v>30104.62</v>
      </c>
      <c r="CF126" s="140">
        <f t="shared" ref="CF126" si="3231">CE126-CD126</f>
        <v>0</v>
      </c>
      <c r="CG126" s="141">
        <f t="shared" si="3034"/>
        <v>0.68567999999999996</v>
      </c>
      <c r="CH126" s="18">
        <f t="shared" ref="CH126" si="3232">SUM(CH129:CH154)</f>
        <v>1005</v>
      </c>
      <c r="CI126" s="4"/>
      <c r="CJ126" s="103">
        <v>4059</v>
      </c>
      <c r="CK126" s="138">
        <f t="shared" si="3038"/>
        <v>4.0388059700000003</v>
      </c>
      <c r="CL126" s="111">
        <f t="shared" ref="CL126" si="3233">IF(CO126&gt;0,CO126/CJ126,0)</f>
        <v>23.63</v>
      </c>
      <c r="CM126" s="139">
        <f t="shared" si="3040"/>
        <v>95.436989999999994</v>
      </c>
      <c r="CN126" s="111">
        <f t="shared" si="3041"/>
        <v>95914.17</v>
      </c>
      <c r="CO126" s="103">
        <v>95914.17</v>
      </c>
      <c r="CP126" s="140">
        <f t="shared" ref="CP126" si="3234">CO126-CN126</f>
        <v>0</v>
      </c>
      <c r="CQ126" s="141">
        <f t="shared" si="3042"/>
        <v>1.82812</v>
      </c>
      <c r="CR126" s="18">
        <f t="shared" ref="CR126" si="3235">SUM(CR129:CR154)</f>
        <v>807</v>
      </c>
      <c r="CS126" s="4"/>
      <c r="CT126" s="103">
        <v>1890</v>
      </c>
      <c r="CU126" s="138">
        <f t="shared" si="3045"/>
        <v>2.3420074299999998</v>
      </c>
      <c r="CV126" s="111">
        <f t="shared" ref="CV126" si="3236">IF(CY126&gt;0,CY126/CT126,0)</f>
        <v>23.63</v>
      </c>
      <c r="CW126" s="139">
        <f t="shared" si="3046"/>
        <v>55.341639999999998</v>
      </c>
      <c r="CX126" s="111">
        <f t="shared" si="3047"/>
        <v>44660.7</v>
      </c>
      <c r="CY126" s="103">
        <v>44660.7</v>
      </c>
      <c r="CZ126" s="140">
        <f t="shared" ref="CZ126" si="3237">CY126-CX126</f>
        <v>0</v>
      </c>
      <c r="DA126" s="141">
        <f t="shared" si="3048"/>
        <v>1.0600799999999999</v>
      </c>
      <c r="DB126" s="18">
        <f t="shared" ref="DB126" si="3238">SUM(DB129:DB154)</f>
        <v>852</v>
      </c>
      <c r="DC126" s="4"/>
      <c r="DD126" s="103">
        <v>887</v>
      </c>
      <c r="DE126" s="138">
        <f t="shared" si="3051"/>
        <v>1.04107981</v>
      </c>
      <c r="DF126" s="111">
        <f t="shared" ref="DF126" si="3239">IF(DI126&gt;0,DI126/DD126,0)</f>
        <v>23.63</v>
      </c>
      <c r="DG126" s="139">
        <f t="shared" si="3052"/>
        <v>24.600719999999999</v>
      </c>
      <c r="DH126" s="111">
        <f t="shared" si="3053"/>
        <v>20959.810000000001</v>
      </c>
      <c r="DI126" s="103">
        <v>20959.810000000001</v>
      </c>
      <c r="DJ126" s="140">
        <f t="shared" ref="DJ126" si="3240">DI126-DH126</f>
        <v>0</v>
      </c>
      <c r="DK126" s="141">
        <f t="shared" si="3054"/>
        <v>0.47122999999999998</v>
      </c>
      <c r="DL126" s="18">
        <f t="shared" ref="DL126" si="3241">SUM(DL129:DL154)</f>
        <v>376</v>
      </c>
      <c r="DM126" s="4"/>
      <c r="DN126" s="103">
        <v>1302</v>
      </c>
      <c r="DO126" s="138">
        <f t="shared" si="3057"/>
        <v>3.46276596</v>
      </c>
      <c r="DP126" s="111">
        <f t="shared" ref="DP126" si="3242">IF(DS126&gt;0,DS126/DN126,0)</f>
        <v>23.63</v>
      </c>
      <c r="DQ126" s="139">
        <f t="shared" si="3058"/>
        <v>81.825159999999997</v>
      </c>
      <c r="DR126" s="111">
        <f t="shared" si="3059"/>
        <v>30766.26</v>
      </c>
      <c r="DS126" s="103">
        <v>30766.26</v>
      </c>
      <c r="DT126" s="140">
        <f t="shared" ref="DT126" si="3243">DS126-DR126</f>
        <v>0</v>
      </c>
      <c r="DU126" s="141">
        <f t="shared" si="3060"/>
        <v>1.56738</v>
      </c>
      <c r="DV126" s="18">
        <f t="shared" ref="DV126" si="3244">SUM(DV129:DV154)</f>
        <v>768</v>
      </c>
      <c r="DW126" s="4"/>
      <c r="DX126" s="103">
        <v>977</v>
      </c>
      <c r="DY126" s="138">
        <f t="shared" si="3063"/>
        <v>1.2721354199999999</v>
      </c>
      <c r="DZ126" s="111">
        <f t="shared" ref="DZ126" si="3245">IF(EC126&gt;0,EC126/DX126,0)</f>
        <v>23.63</v>
      </c>
      <c r="EA126" s="139">
        <f t="shared" si="3064"/>
        <v>30.060559999999999</v>
      </c>
      <c r="EB126" s="111">
        <f t="shared" si="3065"/>
        <v>23086.51</v>
      </c>
      <c r="EC126" s="103">
        <v>23086.51</v>
      </c>
      <c r="ED126" s="140">
        <f t="shared" ref="ED126" si="3246">EC126-EB126</f>
        <v>0</v>
      </c>
      <c r="EE126" s="141">
        <f t="shared" si="3066"/>
        <v>0.57582</v>
      </c>
      <c r="EF126" s="18">
        <f t="shared" ref="EF126" si="3247">SUM(EF129:EF154)</f>
        <v>895</v>
      </c>
      <c r="EG126" s="4"/>
      <c r="EH126" s="103">
        <v>1000</v>
      </c>
      <c r="EI126" s="138">
        <f t="shared" si="3069"/>
        <v>1.11731844</v>
      </c>
      <c r="EJ126" s="111">
        <f t="shared" ref="EJ126" si="3248">IF(EM126&gt;0,EM126/EH126,0)</f>
        <v>23.63</v>
      </c>
      <c r="EK126" s="139">
        <f t="shared" si="3070"/>
        <v>26.402229999999999</v>
      </c>
      <c r="EL126" s="111">
        <f t="shared" si="3071"/>
        <v>23630</v>
      </c>
      <c r="EM126" s="103">
        <v>23630</v>
      </c>
      <c r="EN126" s="140">
        <f t="shared" ref="EN126" si="3249">EM126-EL126</f>
        <v>0</v>
      </c>
      <c r="EO126" s="141">
        <f t="shared" si="3072"/>
        <v>0.50573999999999997</v>
      </c>
      <c r="EP126" s="18">
        <f t="shared" ref="EP126" si="3250">SUM(EP129:EP154)</f>
        <v>834</v>
      </c>
      <c r="EQ126" s="4"/>
      <c r="ER126" s="103">
        <v>1580</v>
      </c>
      <c r="ES126" s="138">
        <f t="shared" si="3075"/>
        <v>1.89448441</v>
      </c>
      <c r="ET126" s="111">
        <f t="shared" ref="ET126" si="3251">IF(EW126&gt;0,EW126/ER126,0)</f>
        <v>23.63</v>
      </c>
      <c r="EU126" s="139">
        <f t="shared" si="3076"/>
        <v>44.766669999999998</v>
      </c>
      <c r="EV126" s="111">
        <f t="shared" si="3077"/>
        <v>37335.4</v>
      </c>
      <c r="EW126" s="103">
        <v>37335.4</v>
      </c>
      <c r="EX126" s="140">
        <f t="shared" ref="EX126" si="3252">EW126-EV126</f>
        <v>0</v>
      </c>
      <c r="EY126" s="141">
        <f t="shared" si="3078"/>
        <v>0.85751999999999995</v>
      </c>
      <c r="EZ126" s="18">
        <f t="shared" ref="EZ126" si="3253">SUM(EZ129:EZ154)</f>
        <v>842</v>
      </c>
      <c r="FA126" s="4"/>
      <c r="FB126" s="103">
        <v>1697</v>
      </c>
      <c r="FC126" s="138">
        <f t="shared" si="3082"/>
        <v>2.0154394299999998</v>
      </c>
      <c r="FD126" s="111">
        <f t="shared" ref="FD126" si="3254">IF(FG126&gt;0,FG126/FB126,0)</f>
        <v>22.19</v>
      </c>
      <c r="FE126" s="139">
        <f t="shared" si="3084"/>
        <v>44.7226</v>
      </c>
      <c r="FF126" s="111">
        <f t="shared" si="3085"/>
        <v>37656.43</v>
      </c>
      <c r="FG126" s="103">
        <v>37656.43</v>
      </c>
      <c r="FH126" s="140">
        <f t="shared" ref="FH126" si="3255">FG126-FF126</f>
        <v>0</v>
      </c>
      <c r="FI126" s="141">
        <f t="shared" si="3086"/>
        <v>0.85667000000000004</v>
      </c>
      <c r="FJ126" s="18">
        <f t="shared" ref="FJ126" si="3256">SUM(FJ129:FJ154)</f>
        <v>1015</v>
      </c>
      <c r="FK126" s="4"/>
      <c r="FL126" s="103">
        <v>2485</v>
      </c>
      <c r="FM126" s="138">
        <f t="shared" si="3089"/>
        <v>2.4482758599999999</v>
      </c>
      <c r="FN126" s="111">
        <f t="shared" ref="FN126" si="3257">IF(FQ126&gt;0,FQ126/FL126,0)</f>
        <v>23.63</v>
      </c>
      <c r="FO126" s="139">
        <f t="shared" si="3090"/>
        <v>57.852760000000004</v>
      </c>
      <c r="FP126" s="111">
        <f t="shared" si="3091"/>
        <v>58720.55</v>
      </c>
      <c r="FQ126" s="103">
        <v>58720.55</v>
      </c>
      <c r="FR126" s="140">
        <f t="shared" ref="FR126" si="3258">FQ126-FP126</f>
        <v>0</v>
      </c>
      <c r="FS126" s="141">
        <f t="shared" si="3092"/>
        <v>1.1081799999999999</v>
      </c>
      <c r="FT126" s="18">
        <f t="shared" ref="FT126" si="3259">SUM(FT129:FT154)</f>
        <v>722</v>
      </c>
      <c r="FU126" s="4"/>
      <c r="FV126" s="103">
        <v>2201</v>
      </c>
      <c r="FW126" s="138">
        <f t="shared" si="3095"/>
        <v>3.0484764499999999</v>
      </c>
      <c r="FX126" s="111">
        <f t="shared" ref="FX126" si="3260">IF(GA126&gt;0,GA126/FV126,0)</f>
        <v>23.63</v>
      </c>
      <c r="FY126" s="139">
        <f t="shared" si="3096"/>
        <v>72.035499999999999</v>
      </c>
      <c r="FZ126" s="111">
        <f t="shared" si="3097"/>
        <v>52009.63</v>
      </c>
      <c r="GA126" s="103">
        <v>52009.63</v>
      </c>
      <c r="GB126" s="140">
        <f t="shared" ref="GB126" si="3261">GA126-FZ126</f>
        <v>0</v>
      </c>
      <c r="GC126" s="141">
        <f t="shared" si="3098"/>
        <v>1.3798600000000001</v>
      </c>
      <c r="GD126" s="18">
        <f t="shared" ref="GD126" si="3262">SUM(GD129:GD154)</f>
        <v>490</v>
      </c>
      <c r="GE126" s="4"/>
      <c r="GF126" s="103">
        <v>632</v>
      </c>
      <c r="GG126" s="138">
        <f t="shared" si="3101"/>
        <v>1.28979592</v>
      </c>
      <c r="GH126" s="111">
        <f t="shared" ref="GH126" si="3263">IF(GK126&gt;0,GK126/GF126,0)</f>
        <v>23.63</v>
      </c>
      <c r="GI126" s="139">
        <f t="shared" si="3102"/>
        <v>30.477879999999999</v>
      </c>
      <c r="GJ126" s="111">
        <f t="shared" si="3103"/>
        <v>14934.16</v>
      </c>
      <c r="GK126" s="103">
        <v>14934.16</v>
      </c>
      <c r="GL126" s="140">
        <f t="shared" ref="GL126" si="3264">GK126-GJ126</f>
        <v>0</v>
      </c>
      <c r="GM126" s="141">
        <f t="shared" si="3104"/>
        <v>0.58381000000000005</v>
      </c>
      <c r="GN126" s="18">
        <f t="shared" ref="GN126" si="3265">SUM(GN129:GN154)</f>
        <v>852</v>
      </c>
      <c r="GO126" s="4"/>
      <c r="GP126" s="103">
        <v>3421</v>
      </c>
      <c r="GQ126" s="138">
        <f t="shared" si="3107"/>
        <v>4.0152582199999998</v>
      </c>
      <c r="GR126" s="111">
        <f t="shared" ref="GR126" si="3266">IF(GU126&gt;0,GU126/GP126,0)</f>
        <v>23.63</v>
      </c>
      <c r="GS126" s="139">
        <f t="shared" si="3108"/>
        <v>94.880549999999999</v>
      </c>
      <c r="GT126" s="111">
        <f t="shared" si="3109"/>
        <v>80838.23</v>
      </c>
      <c r="GU126" s="103">
        <v>80838.23</v>
      </c>
      <c r="GV126" s="140">
        <f t="shared" ref="GV126" si="3267">GU126-GT126</f>
        <v>0</v>
      </c>
      <c r="GW126" s="141">
        <f t="shared" si="3110"/>
        <v>1.8174600000000001</v>
      </c>
      <c r="GX126" s="18">
        <f t="shared" ref="GX126" si="3268">SUM(GX129:GX154)</f>
        <v>1524</v>
      </c>
      <c r="GY126" s="4"/>
      <c r="GZ126" s="103">
        <v>4565</v>
      </c>
      <c r="HA126" s="138">
        <f t="shared" si="3113"/>
        <v>2.9954068199999999</v>
      </c>
      <c r="HB126" s="111">
        <f t="shared" ref="HB126" si="3269">IF(HE126&gt;0,HE126/GZ126,0)</f>
        <v>23.63</v>
      </c>
      <c r="HC126" s="139">
        <f t="shared" si="3114"/>
        <v>70.781459999999996</v>
      </c>
      <c r="HD126" s="111">
        <f t="shared" si="3115"/>
        <v>107870.95</v>
      </c>
      <c r="HE126" s="103">
        <v>107870.95</v>
      </c>
      <c r="HF126" s="140">
        <f t="shared" ref="HF126" si="3270">HE126-HD126</f>
        <v>0</v>
      </c>
      <c r="HG126" s="141">
        <f t="shared" si="3116"/>
        <v>1.3558300000000001</v>
      </c>
      <c r="HH126" s="18">
        <f t="shared" ref="HH126" si="3271">SUM(HH129:HH154)</f>
        <v>1105</v>
      </c>
      <c r="HI126" s="4"/>
      <c r="HJ126" s="103">
        <v>2721</v>
      </c>
      <c r="HK126" s="138">
        <f t="shared" si="3119"/>
        <v>2.4624434399999999</v>
      </c>
      <c r="HL126" s="111">
        <f t="shared" ref="HL126" si="3272">IF(HO126&gt;0,HO126/HJ126,0)</f>
        <v>23.63</v>
      </c>
      <c r="HM126" s="139">
        <f t="shared" si="3120"/>
        <v>58.187539999999998</v>
      </c>
      <c r="HN126" s="111">
        <f t="shared" si="3121"/>
        <v>64297.23</v>
      </c>
      <c r="HO126" s="103">
        <v>64297.23</v>
      </c>
      <c r="HP126" s="140">
        <f t="shared" ref="HP126" si="3273">HO126-HN126</f>
        <v>0</v>
      </c>
      <c r="HQ126" s="141">
        <f t="shared" si="3122"/>
        <v>1.11459</v>
      </c>
      <c r="HR126" s="18">
        <f t="shared" ref="HR126" si="3274">SUM(HR129:HR154)</f>
        <v>706</v>
      </c>
      <c r="HS126" s="4"/>
      <c r="HT126" s="103">
        <v>988</v>
      </c>
      <c r="HU126" s="138">
        <f t="shared" si="3126"/>
        <v>1.39943343</v>
      </c>
      <c r="HV126" s="111">
        <f t="shared" ref="HV126" si="3275">IF(HY126&gt;0,HY126/HT126,0)</f>
        <v>23.63</v>
      </c>
      <c r="HW126" s="139">
        <f t="shared" si="3128"/>
        <v>33.06861</v>
      </c>
      <c r="HX126" s="111">
        <f t="shared" si="3129"/>
        <v>23346.44</v>
      </c>
      <c r="HY126" s="103">
        <v>23346.44</v>
      </c>
      <c r="HZ126" s="140">
        <f t="shared" ref="HZ126" si="3276">HY126-HX126</f>
        <v>0</v>
      </c>
      <c r="IA126" s="141">
        <f t="shared" si="3130"/>
        <v>0.63344</v>
      </c>
      <c r="IB126" s="18">
        <f t="shared" ref="IB126" si="3277">SUM(IB129:IB154)</f>
        <v>450</v>
      </c>
      <c r="IC126" s="4"/>
      <c r="ID126" s="103">
        <v>532</v>
      </c>
      <c r="IE126" s="138">
        <f t="shared" si="3133"/>
        <v>1.1822222200000001</v>
      </c>
      <c r="IF126" s="111">
        <f t="shared" ref="IF126" si="3278">IF(II126&gt;0,II126/ID126,0)</f>
        <v>23.63</v>
      </c>
      <c r="IG126" s="139">
        <f t="shared" si="3134"/>
        <v>27.93591</v>
      </c>
      <c r="IH126" s="111">
        <f t="shared" si="3135"/>
        <v>12571.16</v>
      </c>
      <c r="II126" s="103">
        <v>12571.16</v>
      </c>
      <c r="IJ126" s="140">
        <f t="shared" ref="IJ126" si="3279">II126-IH126</f>
        <v>0</v>
      </c>
      <c r="IK126" s="141">
        <f t="shared" si="3136"/>
        <v>0.53512000000000004</v>
      </c>
      <c r="IL126" s="18">
        <f t="shared" ref="IL126" si="3280">SUM(IL129:IL154)</f>
        <v>1195</v>
      </c>
      <c r="IM126" s="4"/>
      <c r="IN126" s="103">
        <v>2226</v>
      </c>
      <c r="IO126" s="138">
        <f t="shared" si="3139"/>
        <v>1.8627615099999999</v>
      </c>
      <c r="IP126" s="111">
        <f t="shared" ref="IP126" si="3281">IF(IS126&gt;0,IS126/IN126,0)</f>
        <v>23.63</v>
      </c>
      <c r="IQ126" s="139">
        <f t="shared" si="3140"/>
        <v>44.017049999999998</v>
      </c>
      <c r="IR126" s="111">
        <f t="shared" si="3141"/>
        <v>52600.37</v>
      </c>
      <c r="IS126" s="103">
        <v>52600.38</v>
      </c>
      <c r="IT126" s="140">
        <f t="shared" ref="IT126" si="3282">IS126-IR126</f>
        <v>0.01</v>
      </c>
      <c r="IU126" s="141">
        <f t="shared" si="3142"/>
        <v>0.84316000000000002</v>
      </c>
      <c r="IV126" s="18">
        <f t="shared" ref="IV126" si="3283">SUM(IV129:IV154)</f>
        <v>672</v>
      </c>
      <c r="IW126" s="4"/>
      <c r="IX126" s="103">
        <v>3240</v>
      </c>
      <c r="IY126" s="138">
        <f t="shared" si="3145"/>
        <v>4.8214285700000001</v>
      </c>
      <c r="IZ126" s="111">
        <f t="shared" ref="IZ126" si="3284">IF(JC126&gt;0,JC126/IX126,0)</f>
        <v>23.63</v>
      </c>
      <c r="JA126" s="139">
        <f t="shared" si="3146"/>
        <v>113.93035999999999</v>
      </c>
      <c r="JB126" s="111">
        <f t="shared" si="3147"/>
        <v>76561.2</v>
      </c>
      <c r="JC126" s="103">
        <v>76561.2</v>
      </c>
      <c r="JD126" s="140">
        <f t="shared" ref="JD126" si="3285">JC126-JB126</f>
        <v>0</v>
      </c>
      <c r="JE126" s="141">
        <f t="shared" si="3148"/>
        <v>2.1823600000000001</v>
      </c>
      <c r="JF126" s="18">
        <f t="shared" ref="JF126" si="3286">SUM(JF129:JF154)</f>
        <v>1397</v>
      </c>
      <c r="JG126" s="4"/>
      <c r="JH126" s="103">
        <v>3280</v>
      </c>
      <c r="JI126" s="138">
        <f t="shared" si="3151"/>
        <v>2.34788833</v>
      </c>
      <c r="JJ126" s="111">
        <f t="shared" ref="JJ126" si="3287">IF(JM126&gt;0,JM126/JH126,0)</f>
        <v>23.63</v>
      </c>
      <c r="JK126" s="139">
        <f t="shared" si="3152"/>
        <v>55.480600000000003</v>
      </c>
      <c r="JL126" s="111">
        <f t="shared" si="3153"/>
        <v>77506.399999999994</v>
      </c>
      <c r="JM126" s="103">
        <v>77506.399999999994</v>
      </c>
      <c r="JN126" s="140">
        <f t="shared" ref="JN126" si="3288">JM126-JL126</f>
        <v>0</v>
      </c>
      <c r="JO126" s="141">
        <f t="shared" si="3154"/>
        <v>1.06274</v>
      </c>
      <c r="JP126" s="18">
        <f t="shared" ref="JP126" si="3289">SUM(JP129:JP154)</f>
        <v>1260</v>
      </c>
      <c r="JQ126" s="4"/>
      <c r="JR126" s="103">
        <v>2500</v>
      </c>
      <c r="JS126" s="138">
        <f t="shared" si="3157"/>
        <v>1.9841269800000001</v>
      </c>
      <c r="JT126" s="111">
        <f t="shared" ref="JT126" si="3290">IF(JW126&gt;0,JW126/JR126,0)</f>
        <v>23.63</v>
      </c>
      <c r="JU126" s="139">
        <f t="shared" si="3158"/>
        <v>46.884920000000001</v>
      </c>
      <c r="JV126" s="111">
        <f t="shared" si="3159"/>
        <v>59075</v>
      </c>
      <c r="JW126" s="103">
        <v>59075</v>
      </c>
      <c r="JX126" s="140">
        <f t="shared" ref="JX126" si="3291">JW126-JV126</f>
        <v>0</v>
      </c>
      <c r="JY126" s="141">
        <f t="shared" si="3160"/>
        <v>0.89809000000000005</v>
      </c>
      <c r="JZ126" s="18">
        <f t="shared" ref="JZ126" si="3292">SUM(JZ129:JZ154)</f>
        <v>1119</v>
      </c>
      <c r="KA126" s="4"/>
      <c r="KB126" s="103">
        <v>2747</v>
      </c>
      <c r="KC126" s="138">
        <f t="shared" si="3163"/>
        <v>2.4548704200000002</v>
      </c>
      <c r="KD126" s="111">
        <f t="shared" ref="KD126" si="3293">IF(KG126&gt;0,KG126/KB126,0)</f>
        <v>23.63</v>
      </c>
      <c r="KE126" s="139">
        <f t="shared" si="3164"/>
        <v>58.008589999999998</v>
      </c>
      <c r="KF126" s="111">
        <f t="shared" si="3165"/>
        <v>64911.61</v>
      </c>
      <c r="KG126" s="103">
        <v>64911.61</v>
      </c>
      <c r="KH126" s="140">
        <f t="shared" ref="KH126" si="3294">KG126-KF126</f>
        <v>0</v>
      </c>
      <c r="KI126" s="141">
        <f t="shared" si="3166"/>
        <v>1.11117</v>
      </c>
      <c r="KJ126" s="18">
        <f t="shared" ref="KJ126" si="3295">SUM(KJ129:KJ154)</f>
        <v>1271</v>
      </c>
      <c r="KK126" s="4"/>
      <c r="KL126" s="103">
        <v>2600</v>
      </c>
      <c r="KM126" s="138">
        <f t="shared" si="3170"/>
        <v>2.0456333600000001</v>
      </c>
      <c r="KN126" s="111">
        <f t="shared" ref="KN126" si="3296">IF(KQ126&gt;0,KQ126/KL126,0)</f>
        <v>23.63</v>
      </c>
      <c r="KO126" s="139">
        <f t="shared" si="3172"/>
        <v>48.338320000000003</v>
      </c>
      <c r="KP126" s="111">
        <f t="shared" si="3173"/>
        <v>61438</v>
      </c>
      <c r="KQ126" s="103">
        <v>61438</v>
      </c>
      <c r="KR126" s="140">
        <f t="shared" ref="KR126" si="3297">KQ126-KP126</f>
        <v>0</v>
      </c>
      <c r="KS126" s="141">
        <f t="shared" si="3174"/>
        <v>0.92593000000000003</v>
      </c>
      <c r="KT126" s="18">
        <f t="shared" ref="KT126" si="3298">SUM(KT129:KT154)</f>
        <v>0</v>
      </c>
      <c r="KU126" s="4"/>
      <c r="KV126" s="103"/>
      <c r="KW126" s="138">
        <f t="shared" si="3177"/>
        <v>0</v>
      </c>
      <c r="KX126" s="111">
        <f t="shared" ref="KX126" si="3299">IF(LA126&gt;0,LA126/KV126,0)</f>
        <v>0</v>
      </c>
      <c r="KY126" s="139">
        <f t="shared" si="3178"/>
        <v>0</v>
      </c>
      <c r="KZ126" s="111">
        <f t="shared" si="3179"/>
        <v>0</v>
      </c>
      <c r="LA126" s="103"/>
      <c r="LB126" s="140">
        <f t="shared" ref="LB126" si="3300">LA126-KZ126</f>
        <v>0</v>
      </c>
      <c r="LC126" s="141">
        <f t="shared" si="3180"/>
        <v>0</v>
      </c>
      <c r="LD126" s="18">
        <f>SUM(LD129:LD154)</f>
        <v>26538</v>
      </c>
      <c r="LE126" s="4"/>
      <c r="LF126" s="146">
        <f>H126+R126+AB126+AL126+AV126+BF126+BP126+BZ126+CJ126+CT126+DD126+DN126+DX126+EH126+ER126+FB126+FL126+FV126+GF126+GP126+GZ126+HJ126+HT126+ID126+IN126+IX126+JH126+JR126+KB126+KL126+KV126</f>
        <v>58754</v>
      </c>
      <c r="LG126" s="138">
        <f>IF(LD126&gt;0,LF126/LD126,0)</f>
        <v>2.2139573399999999</v>
      </c>
      <c r="LH126" s="111">
        <f>IF(LK126&gt;0,LK126/LF126,0)</f>
        <v>23.58</v>
      </c>
      <c r="LI126" s="139">
        <f>LG126*LH126</f>
        <v>52.205109999999998</v>
      </c>
      <c r="LJ126" s="111">
        <f>LI126*LD126</f>
        <v>1385419.21</v>
      </c>
      <c r="LK126" s="146">
        <f>M126+W126+AG126+AQ126+BA126+BK126+BU126+CE126+CO126+CY126+DI126+DS126+EC126+EM126+EW126+FG126+FQ126+GA126+GK126+GU126+HE126+HO126+HY126+II126+IS126+JC126+JM126+JW126+KG126+KQ126+LA126</f>
        <v>1385424.91</v>
      </c>
      <c r="LL126" s="140">
        <f>LK126-LJ126</f>
        <v>5.7</v>
      </c>
    </row>
    <row r="127" spans="1:324" s="133" customFormat="1">
      <c r="A127" s="131"/>
      <c r="B127" s="132" t="s">
        <v>459</v>
      </c>
      <c r="C127" s="132"/>
      <c r="D127" s="132"/>
      <c r="E127" s="132"/>
      <c r="F127" s="142"/>
      <c r="G127" s="132"/>
      <c r="H127" s="140">
        <f>H126-(SUM(H129:H154))</f>
        <v>0</v>
      </c>
      <c r="I127" s="143"/>
      <c r="J127" s="140"/>
      <c r="K127" s="144"/>
      <c r="L127" s="140">
        <f>L126-(SUM(L129:L154))</f>
        <v>0</v>
      </c>
      <c r="M127" s="140"/>
      <c r="N127" s="140"/>
      <c r="O127" s="132"/>
      <c r="P127" s="142"/>
      <c r="Q127" s="132"/>
      <c r="R127" s="140">
        <f t="shared" ref="R127" si="3301">R126-(SUM(R129:R154))</f>
        <v>-0.02</v>
      </c>
      <c r="S127" s="143"/>
      <c r="T127" s="140"/>
      <c r="U127" s="144"/>
      <c r="V127" s="140">
        <f t="shared" ref="V127" si="3302">V126-(SUM(V129:V154))</f>
        <v>-0.47</v>
      </c>
      <c r="W127" s="140"/>
      <c r="X127" s="140"/>
      <c r="Y127" s="132"/>
      <c r="Z127" s="142"/>
      <c r="AA127" s="132"/>
      <c r="AB127" s="140">
        <f t="shared" ref="AB127" si="3303">AB126-(SUM(AB129:AB154))</f>
        <v>0</v>
      </c>
      <c r="AC127" s="143"/>
      <c r="AD127" s="140"/>
      <c r="AE127" s="144"/>
      <c r="AF127" s="140">
        <f t="shared" ref="AF127" si="3304">AF126-(SUM(AF129:AF154))</f>
        <v>0</v>
      </c>
      <c r="AG127" s="140"/>
      <c r="AH127" s="140"/>
      <c r="AI127" s="132"/>
      <c r="AJ127" s="142"/>
      <c r="AK127" s="132"/>
      <c r="AL127" s="140">
        <f t="shared" ref="AL127" si="3305">AL126-(SUM(AL129:AL154))</f>
        <v>0.01</v>
      </c>
      <c r="AM127" s="143"/>
      <c r="AN127" s="140"/>
      <c r="AO127" s="144"/>
      <c r="AP127" s="140">
        <f t="shared" ref="AP127" si="3306">AP126-(SUM(AP129:AP154))</f>
        <v>0.24</v>
      </c>
      <c r="AQ127" s="140"/>
      <c r="AR127" s="140"/>
      <c r="AS127" s="132"/>
      <c r="AT127" s="142"/>
      <c r="AU127" s="132"/>
      <c r="AV127" s="140">
        <f t="shared" ref="AV127" si="3307">AV126-(SUM(AV129:AV154))</f>
        <v>0.01</v>
      </c>
      <c r="AW127" s="143"/>
      <c r="AX127" s="140"/>
      <c r="AY127" s="144"/>
      <c r="AZ127" s="140">
        <f t="shared" ref="AZ127" si="3308">AZ126-(SUM(AZ129:AZ154))</f>
        <v>0.24</v>
      </c>
      <c r="BA127" s="140"/>
      <c r="BB127" s="140"/>
      <c r="BC127" s="132"/>
      <c r="BD127" s="142"/>
      <c r="BE127" s="132"/>
      <c r="BF127" s="140">
        <f t="shared" ref="BF127" si="3309">BF126-(SUM(BF129:BF154))</f>
        <v>0</v>
      </c>
      <c r="BG127" s="143"/>
      <c r="BH127" s="140"/>
      <c r="BI127" s="144"/>
      <c r="BJ127" s="140">
        <f t="shared" ref="BJ127" si="3310">BJ126-(SUM(BJ129:BJ154))</f>
        <v>0</v>
      </c>
      <c r="BK127" s="140"/>
      <c r="BL127" s="140"/>
      <c r="BM127" s="132"/>
      <c r="BN127" s="142"/>
      <c r="BO127" s="132"/>
      <c r="BP127" s="140">
        <f t="shared" ref="BP127" si="3311">BP126-(SUM(BP129:BP154))</f>
        <v>0</v>
      </c>
      <c r="BQ127" s="143"/>
      <c r="BR127" s="140"/>
      <c r="BS127" s="144"/>
      <c r="BT127" s="140">
        <f t="shared" ref="BT127" si="3312">BT126-(SUM(BT129:BT154))</f>
        <v>-0.01</v>
      </c>
      <c r="BU127" s="140"/>
      <c r="BV127" s="140"/>
      <c r="BW127" s="132"/>
      <c r="BX127" s="142"/>
      <c r="BY127" s="132"/>
      <c r="BZ127" s="140">
        <f t="shared" ref="BZ127" si="3313">BZ126-(SUM(BZ129:BZ154))</f>
        <v>-0.01</v>
      </c>
      <c r="CA127" s="143"/>
      <c r="CB127" s="140"/>
      <c r="CC127" s="144"/>
      <c r="CD127" s="140">
        <f t="shared" ref="CD127" si="3314">CD126-(SUM(CD129:CD154))</f>
        <v>-0.24</v>
      </c>
      <c r="CE127" s="140"/>
      <c r="CF127" s="140"/>
      <c r="CG127" s="132"/>
      <c r="CH127" s="142"/>
      <c r="CI127" s="132"/>
      <c r="CJ127" s="140">
        <f t="shared" ref="CJ127" si="3315">CJ126-(SUM(CJ129:CJ154))</f>
        <v>-0.04</v>
      </c>
      <c r="CK127" s="143"/>
      <c r="CL127" s="140"/>
      <c r="CM127" s="144"/>
      <c r="CN127" s="140">
        <f t="shared" ref="CN127" si="3316">CN126-(SUM(CN129:CN154))</f>
        <v>-0.95</v>
      </c>
      <c r="CO127" s="140"/>
      <c r="CP127" s="140"/>
      <c r="CQ127" s="132"/>
      <c r="CR127" s="142"/>
      <c r="CS127" s="132"/>
      <c r="CT127" s="140">
        <f t="shared" ref="CT127" si="3317">CT126-(SUM(CT129:CT154))</f>
        <v>-0.01</v>
      </c>
      <c r="CU127" s="143"/>
      <c r="CV127" s="140"/>
      <c r="CW127" s="144"/>
      <c r="CX127" s="140">
        <f t="shared" ref="CX127" si="3318">CX126-(SUM(CX129:CX154))</f>
        <v>-0.24</v>
      </c>
      <c r="CY127" s="140"/>
      <c r="CZ127" s="140"/>
      <c r="DA127" s="132"/>
      <c r="DB127" s="142"/>
      <c r="DC127" s="132"/>
      <c r="DD127" s="140">
        <f t="shared" ref="DD127" si="3319">DD126-(SUM(DD129:DD154))</f>
        <v>-0.01</v>
      </c>
      <c r="DE127" s="143"/>
      <c r="DF127" s="140"/>
      <c r="DG127" s="144"/>
      <c r="DH127" s="140">
        <f t="shared" ref="DH127" si="3320">DH126-(SUM(DH129:DH154))</f>
        <v>-0.24</v>
      </c>
      <c r="DI127" s="140"/>
      <c r="DJ127" s="140"/>
      <c r="DK127" s="132"/>
      <c r="DL127" s="142"/>
      <c r="DM127" s="132"/>
      <c r="DN127" s="140">
        <f t="shared" ref="DN127" si="3321">DN126-(SUM(DN129:DN154))</f>
        <v>0</v>
      </c>
      <c r="DO127" s="143"/>
      <c r="DP127" s="140"/>
      <c r="DQ127" s="144"/>
      <c r="DR127" s="140">
        <f t="shared" ref="DR127" si="3322">DR126-(SUM(DR129:DR154))</f>
        <v>0</v>
      </c>
      <c r="DS127" s="140"/>
      <c r="DT127" s="140"/>
      <c r="DU127" s="132"/>
      <c r="DV127" s="142"/>
      <c r="DW127" s="132"/>
      <c r="DX127" s="140">
        <f t="shared" ref="DX127" si="3323">DX126-(SUM(DX129:DX154))</f>
        <v>0.01</v>
      </c>
      <c r="DY127" s="143"/>
      <c r="DZ127" s="140"/>
      <c r="EA127" s="144"/>
      <c r="EB127" s="140">
        <f t="shared" ref="EB127" si="3324">EB126-(SUM(EB129:EB154))</f>
        <v>0.24</v>
      </c>
      <c r="EC127" s="140"/>
      <c r="ED127" s="140"/>
      <c r="EE127" s="132"/>
      <c r="EF127" s="142"/>
      <c r="EG127" s="132"/>
      <c r="EH127" s="140">
        <f t="shared" ref="EH127" si="3325">EH126-(SUM(EH129:EH154))</f>
        <v>0</v>
      </c>
      <c r="EI127" s="143"/>
      <c r="EJ127" s="140"/>
      <c r="EK127" s="144"/>
      <c r="EL127" s="140">
        <f t="shared" ref="EL127" si="3326">EL126-(SUM(EL129:EL154))</f>
        <v>0</v>
      </c>
      <c r="EM127" s="140"/>
      <c r="EN127" s="140"/>
      <c r="EO127" s="132"/>
      <c r="EP127" s="142"/>
      <c r="EQ127" s="132"/>
      <c r="ER127" s="140">
        <f t="shared" ref="ER127" si="3327">ER126-(SUM(ER129:ER154))</f>
        <v>0</v>
      </c>
      <c r="ES127" s="143"/>
      <c r="ET127" s="140"/>
      <c r="EU127" s="144"/>
      <c r="EV127" s="140">
        <f t="shared" ref="EV127" si="3328">EV126-(SUM(EV129:EV154))</f>
        <v>0</v>
      </c>
      <c r="EW127" s="140"/>
      <c r="EX127" s="140"/>
      <c r="EY127" s="132"/>
      <c r="EZ127" s="142"/>
      <c r="FA127" s="132"/>
      <c r="FB127" s="140">
        <f t="shared" ref="FB127" si="3329">FB126-(SUM(FB129:FB154))</f>
        <v>0.01</v>
      </c>
      <c r="FC127" s="143"/>
      <c r="FD127" s="140"/>
      <c r="FE127" s="144"/>
      <c r="FF127" s="140">
        <f t="shared" ref="FF127" si="3330">FF126-(SUM(FF129:FF154))</f>
        <v>0.21</v>
      </c>
      <c r="FG127" s="140"/>
      <c r="FH127" s="140"/>
      <c r="FI127" s="132"/>
      <c r="FJ127" s="142"/>
      <c r="FK127" s="132"/>
      <c r="FL127" s="140">
        <f t="shared" ref="FL127" si="3331">FL126-(SUM(FL129:FL154))</f>
        <v>-0.02</v>
      </c>
      <c r="FM127" s="143"/>
      <c r="FN127" s="140"/>
      <c r="FO127" s="144"/>
      <c r="FP127" s="140">
        <f t="shared" ref="FP127" si="3332">FP126-(SUM(FP129:FP154))</f>
        <v>-0.48</v>
      </c>
      <c r="FQ127" s="140"/>
      <c r="FR127" s="140"/>
      <c r="FS127" s="132"/>
      <c r="FT127" s="142"/>
      <c r="FU127" s="132"/>
      <c r="FV127" s="140">
        <f t="shared" ref="FV127" si="3333">FV126-(SUM(FV129:FV154))</f>
        <v>-0.03</v>
      </c>
      <c r="FW127" s="143"/>
      <c r="FX127" s="140"/>
      <c r="FY127" s="144"/>
      <c r="FZ127" s="140">
        <f t="shared" ref="FZ127" si="3334">FZ126-(SUM(FZ129:FZ154))</f>
        <v>-0.72</v>
      </c>
      <c r="GA127" s="140"/>
      <c r="GB127" s="140"/>
      <c r="GC127" s="132"/>
      <c r="GD127" s="142"/>
      <c r="GE127" s="132"/>
      <c r="GF127" s="140">
        <f t="shared" ref="GF127" si="3335">GF126-(SUM(GF129:GF154))</f>
        <v>0.01</v>
      </c>
      <c r="GG127" s="143"/>
      <c r="GH127" s="140"/>
      <c r="GI127" s="144"/>
      <c r="GJ127" s="140">
        <f t="shared" ref="GJ127" si="3336">GJ126-(SUM(GJ129:GJ154))</f>
        <v>0.24</v>
      </c>
      <c r="GK127" s="140"/>
      <c r="GL127" s="140"/>
      <c r="GM127" s="132"/>
      <c r="GN127" s="142"/>
      <c r="GO127" s="132"/>
      <c r="GP127" s="140">
        <f t="shared" ref="GP127" si="3337">GP126-(SUM(GP129:GP154))</f>
        <v>0.04</v>
      </c>
      <c r="GQ127" s="143"/>
      <c r="GR127" s="140"/>
      <c r="GS127" s="144"/>
      <c r="GT127" s="140">
        <f t="shared" ref="GT127" si="3338">GT126-(SUM(GT129:GT154))</f>
        <v>0.95</v>
      </c>
      <c r="GU127" s="140"/>
      <c r="GV127" s="140"/>
      <c r="GW127" s="132"/>
      <c r="GX127" s="142"/>
      <c r="GY127" s="132"/>
      <c r="GZ127" s="140">
        <f t="shared" ref="GZ127" si="3339">GZ126-(SUM(GZ129:GZ154))</f>
        <v>-0.04</v>
      </c>
      <c r="HA127" s="143"/>
      <c r="HB127" s="140"/>
      <c r="HC127" s="144"/>
      <c r="HD127" s="140">
        <f t="shared" ref="HD127" si="3340">HD126-(SUM(HD129:HD154))</f>
        <v>-0.96</v>
      </c>
      <c r="HE127" s="140"/>
      <c r="HF127" s="140"/>
      <c r="HG127" s="132"/>
      <c r="HH127" s="142"/>
      <c r="HI127" s="132"/>
      <c r="HJ127" s="140">
        <f t="shared" ref="HJ127" si="3341">HJ126-(SUM(HJ129:HJ154))</f>
        <v>0.06</v>
      </c>
      <c r="HK127" s="143"/>
      <c r="HL127" s="140"/>
      <c r="HM127" s="144"/>
      <c r="HN127" s="140">
        <f t="shared" ref="HN127" si="3342">HN126-(SUM(HN129:HN154))</f>
        <v>1.4</v>
      </c>
      <c r="HO127" s="140"/>
      <c r="HP127" s="140"/>
      <c r="HQ127" s="132"/>
      <c r="HR127" s="142"/>
      <c r="HS127" s="132"/>
      <c r="HT127" s="140">
        <f t="shared" ref="HT127" si="3343">HT126-(SUM(HT129:HT154))</f>
        <v>-0.01</v>
      </c>
      <c r="HU127" s="143"/>
      <c r="HV127" s="140"/>
      <c r="HW127" s="144"/>
      <c r="HX127" s="140">
        <f t="shared" ref="HX127" si="3344">HX126-(SUM(HX129:HX154))</f>
        <v>-0.24</v>
      </c>
      <c r="HY127" s="140"/>
      <c r="HZ127" s="140"/>
      <c r="IA127" s="132"/>
      <c r="IB127" s="142"/>
      <c r="IC127" s="132"/>
      <c r="ID127" s="140">
        <f t="shared" ref="ID127" si="3345">ID126-(SUM(ID129:ID154))</f>
        <v>0.01</v>
      </c>
      <c r="IE127" s="143"/>
      <c r="IF127" s="140"/>
      <c r="IG127" s="144"/>
      <c r="IH127" s="140">
        <f t="shared" ref="IH127" si="3346">IH126-(SUM(IH129:IH154))</f>
        <v>0.24</v>
      </c>
      <c r="II127" s="140"/>
      <c r="IJ127" s="140"/>
      <c r="IK127" s="132"/>
      <c r="IL127" s="142"/>
      <c r="IM127" s="132"/>
      <c r="IN127" s="140">
        <f t="shared" ref="IN127" si="3347">IN126-(SUM(IN129:IN154))</f>
        <v>-0.02</v>
      </c>
      <c r="IO127" s="143"/>
      <c r="IP127" s="140"/>
      <c r="IQ127" s="144"/>
      <c r="IR127" s="140">
        <f t="shared" ref="IR127" si="3348">IR126-(SUM(IR129:IR154))</f>
        <v>-0.48</v>
      </c>
      <c r="IS127" s="140"/>
      <c r="IT127" s="140"/>
      <c r="IU127" s="132"/>
      <c r="IV127" s="142"/>
      <c r="IW127" s="132"/>
      <c r="IX127" s="140">
        <f t="shared" ref="IX127" si="3349">IX126-(SUM(IX129:IX154))</f>
        <v>0.03</v>
      </c>
      <c r="IY127" s="143"/>
      <c r="IZ127" s="140"/>
      <c r="JA127" s="144"/>
      <c r="JB127" s="140">
        <f t="shared" ref="JB127" si="3350">JB126-(SUM(JB129:JB154))</f>
        <v>0.72</v>
      </c>
      <c r="JC127" s="140"/>
      <c r="JD127" s="140"/>
      <c r="JE127" s="132"/>
      <c r="JF127" s="142"/>
      <c r="JG127" s="132"/>
      <c r="JH127" s="140">
        <f t="shared" ref="JH127" si="3351">JH126-(SUM(JH129:JH154))</f>
        <v>-0.02</v>
      </c>
      <c r="JI127" s="143"/>
      <c r="JJ127" s="140"/>
      <c r="JK127" s="144"/>
      <c r="JL127" s="140">
        <f t="shared" ref="JL127" si="3352">JL126-(SUM(JL129:JL154))</f>
        <v>-0.47</v>
      </c>
      <c r="JM127" s="140"/>
      <c r="JN127" s="140"/>
      <c r="JO127" s="132"/>
      <c r="JP127" s="142"/>
      <c r="JQ127" s="132"/>
      <c r="JR127" s="140">
        <f t="shared" ref="JR127" si="3353">JR126-(SUM(JR129:JR154))</f>
        <v>-0.02</v>
      </c>
      <c r="JS127" s="143"/>
      <c r="JT127" s="140"/>
      <c r="JU127" s="144"/>
      <c r="JV127" s="140">
        <f t="shared" ref="JV127" si="3354">JV126-(SUM(JV129:JV154))</f>
        <v>-0.49</v>
      </c>
      <c r="JW127" s="140"/>
      <c r="JX127" s="140"/>
      <c r="JY127" s="132"/>
      <c r="JZ127" s="142"/>
      <c r="KA127" s="132"/>
      <c r="KB127" s="140">
        <f t="shared" ref="KB127" si="3355">KB126-(SUM(KB129:KB154))</f>
        <v>0</v>
      </c>
      <c r="KC127" s="143"/>
      <c r="KD127" s="140"/>
      <c r="KE127" s="144"/>
      <c r="KF127" s="140">
        <f t="shared" ref="KF127" si="3356">KF126-(SUM(KF129:KF154))</f>
        <v>0.01</v>
      </c>
      <c r="KG127" s="140"/>
      <c r="KH127" s="140"/>
      <c r="KI127" s="132"/>
      <c r="KJ127" s="142"/>
      <c r="KK127" s="132"/>
      <c r="KL127" s="140">
        <f t="shared" ref="KL127" si="3357">KL126-(SUM(KL129:KL154))</f>
        <v>0.02</v>
      </c>
      <c r="KM127" s="143"/>
      <c r="KN127" s="140"/>
      <c r="KO127" s="144"/>
      <c r="KP127" s="140">
        <f t="shared" ref="KP127" si="3358">KP126-(SUM(KP129:KP154))</f>
        <v>0.47</v>
      </c>
      <c r="KQ127" s="140"/>
      <c r="KR127" s="140"/>
      <c r="KS127" s="132"/>
      <c r="KT127" s="142"/>
      <c r="KU127" s="132"/>
      <c r="KV127" s="140" t="e">
        <f t="shared" ref="KV127" si="3359">KV126-(SUM(KV129:KV154))</f>
        <v>#DIV/0!</v>
      </c>
      <c r="KW127" s="143"/>
      <c r="KX127" s="140"/>
      <c r="KY127" s="144"/>
      <c r="KZ127" s="140">
        <f t="shared" ref="KZ127" si="3360">KZ126-(SUM(KZ129:KZ154))</f>
        <v>0</v>
      </c>
      <c r="LA127" s="140"/>
      <c r="LB127" s="140"/>
      <c r="LC127" s="132"/>
      <c r="LD127" s="142"/>
      <c r="LE127" s="132"/>
      <c r="LF127" s="140">
        <f>LF126-(SUM(LF129:LF154))</f>
        <v>0.01</v>
      </c>
      <c r="LG127" s="143"/>
      <c r="LH127" s="140"/>
      <c r="LI127" s="144"/>
      <c r="LJ127" s="140">
        <f>LJ126-(SUM(LJ129:LJ154))</f>
        <v>0.19</v>
      </c>
      <c r="LK127" s="140"/>
      <c r="LL127" s="140"/>
    </row>
    <row r="128" spans="1:324" s="133" customFormat="1">
      <c r="A128" s="610"/>
      <c r="B128" s="610" t="s">
        <v>1158</v>
      </c>
      <c r="C128" s="132"/>
      <c r="D128" s="132"/>
      <c r="E128" s="132"/>
      <c r="F128" s="142"/>
      <c r="G128" s="132"/>
      <c r="H128" s="140"/>
      <c r="I128" s="143"/>
      <c r="J128" s="140"/>
      <c r="K128" s="144"/>
      <c r="L128" s="140"/>
      <c r="M128" s="140"/>
      <c r="N128" s="140"/>
      <c r="O128" s="132"/>
      <c r="P128" s="142"/>
      <c r="Q128" s="132"/>
      <c r="R128" s="140"/>
      <c r="S128" s="143"/>
      <c r="T128" s="140"/>
      <c r="U128" s="144"/>
      <c r="V128" s="140"/>
      <c r="W128" s="140"/>
      <c r="X128" s="140"/>
      <c r="Y128" s="132"/>
      <c r="Z128" s="142"/>
      <c r="AA128" s="132"/>
      <c r="AB128" s="140"/>
      <c r="AC128" s="143"/>
      <c r="AD128" s="140"/>
      <c r="AE128" s="144"/>
      <c r="AF128" s="140"/>
      <c r="AG128" s="140"/>
      <c r="AH128" s="140"/>
      <c r="AI128" s="132"/>
      <c r="AJ128" s="142"/>
      <c r="AK128" s="132"/>
      <c r="AL128" s="140"/>
      <c r="AM128" s="143"/>
      <c r="AN128" s="140"/>
      <c r="AO128" s="144"/>
      <c r="AP128" s="140"/>
      <c r="AQ128" s="140"/>
      <c r="AR128" s="140"/>
      <c r="AS128" s="132"/>
      <c r="AT128" s="142"/>
      <c r="AU128" s="132"/>
      <c r="AV128" s="140"/>
      <c r="AW128" s="143"/>
      <c r="AX128" s="140"/>
      <c r="AY128" s="144"/>
      <c r="AZ128" s="140"/>
      <c r="BA128" s="140"/>
      <c r="BB128" s="140"/>
      <c r="BC128" s="132"/>
      <c r="BD128" s="142"/>
      <c r="BE128" s="132"/>
      <c r="BF128" s="140"/>
      <c r="BG128" s="143"/>
      <c r="BH128" s="140"/>
      <c r="BI128" s="144"/>
      <c r="BJ128" s="140"/>
      <c r="BK128" s="140"/>
      <c r="BL128" s="140"/>
      <c r="BM128" s="132"/>
      <c r="BN128" s="142"/>
      <c r="BO128" s="132"/>
      <c r="BP128" s="140"/>
      <c r="BQ128" s="143"/>
      <c r="BR128" s="140"/>
      <c r="BS128" s="144"/>
      <c r="BT128" s="140"/>
      <c r="BU128" s="140"/>
      <c r="BV128" s="140"/>
      <c r="BW128" s="132"/>
      <c r="BX128" s="142"/>
      <c r="BY128" s="132"/>
      <c r="BZ128" s="140"/>
      <c r="CA128" s="143"/>
      <c r="CB128" s="140"/>
      <c r="CC128" s="144"/>
      <c r="CD128" s="140"/>
      <c r="CE128" s="140"/>
      <c r="CF128" s="140"/>
      <c r="CG128" s="132"/>
      <c r="CH128" s="142"/>
      <c r="CI128" s="132"/>
      <c r="CJ128" s="140"/>
      <c r="CK128" s="143"/>
      <c r="CL128" s="140"/>
      <c r="CM128" s="144"/>
      <c r="CN128" s="140"/>
      <c r="CO128" s="140"/>
      <c r="CP128" s="140"/>
      <c r="CQ128" s="132"/>
      <c r="CR128" s="142"/>
      <c r="CS128" s="132"/>
      <c r="CT128" s="140"/>
      <c r="CU128" s="143"/>
      <c r="CV128" s="140"/>
      <c r="CW128" s="144"/>
      <c r="CX128" s="140"/>
      <c r="CY128" s="140"/>
      <c r="CZ128" s="140"/>
      <c r="DA128" s="132"/>
      <c r="DB128" s="142"/>
      <c r="DC128" s="132"/>
      <c r="DD128" s="140"/>
      <c r="DE128" s="143"/>
      <c r="DF128" s="140"/>
      <c r="DG128" s="144"/>
      <c r="DH128" s="140"/>
      <c r="DI128" s="140"/>
      <c r="DJ128" s="140"/>
      <c r="DK128" s="132"/>
      <c r="DL128" s="142"/>
      <c r="DM128" s="132"/>
      <c r="DN128" s="140"/>
      <c r="DO128" s="143"/>
      <c r="DP128" s="140"/>
      <c r="DQ128" s="144"/>
      <c r="DR128" s="140"/>
      <c r="DS128" s="140"/>
      <c r="DT128" s="140"/>
      <c r="DU128" s="132"/>
      <c r="DV128" s="142"/>
      <c r="DW128" s="132"/>
      <c r="DX128" s="140"/>
      <c r="DY128" s="143"/>
      <c r="DZ128" s="140"/>
      <c r="EA128" s="144"/>
      <c r="EB128" s="140"/>
      <c r="EC128" s="140"/>
      <c r="ED128" s="140"/>
      <c r="EE128" s="132"/>
      <c r="EF128" s="142"/>
      <c r="EG128" s="132"/>
      <c r="EH128" s="140"/>
      <c r="EI128" s="143"/>
      <c r="EJ128" s="140"/>
      <c r="EK128" s="144"/>
      <c r="EL128" s="140"/>
      <c r="EM128" s="140"/>
      <c r="EN128" s="140"/>
      <c r="EO128" s="132"/>
      <c r="EP128" s="142"/>
      <c r="EQ128" s="132"/>
      <c r="ER128" s="140"/>
      <c r="ES128" s="143"/>
      <c r="ET128" s="140"/>
      <c r="EU128" s="144"/>
      <c r="EV128" s="140"/>
      <c r="EW128" s="140"/>
      <c r="EX128" s="140"/>
      <c r="EY128" s="132"/>
      <c r="EZ128" s="142"/>
      <c r="FA128" s="132"/>
      <c r="FB128" s="140"/>
      <c r="FC128" s="143"/>
      <c r="FD128" s="140"/>
      <c r="FE128" s="144"/>
      <c r="FF128" s="140"/>
      <c r="FG128" s="140"/>
      <c r="FH128" s="140"/>
      <c r="FI128" s="132"/>
      <c r="FJ128" s="142"/>
      <c r="FK128" s="132"/>
      <c r="FL128" s="140"/>
      <c r="FM128" s="143"/>
      <c r="FN128" s="140"/>
      <c r="FO128" s="144"/>
      <c r="FP128" s="140"/>
      <c r="FQ128" s="140"/>
      <c r="FR128" s="140"/>
      <c r="FS128" s="132"/>
      <c r="FT128" s="142"/>
      <c r="FU128" s="132"/>
      <c r="FV128" s="140"/>
      <c r="FW128" s="143"/>
      <c r="FX128" s="140"/>
      <c r="FY128" s="144"/>
      <c r="FZ128" s="140"/>
      <c r="GA128" s="140"/>
      <c r="GB128" s="140"/>
      <c r="GC128" s="132"/>
      <c r="GD128" s="142"/>
      <c r="GE128" s="132"/>
      <c r="GF128" s="140"/>
      <c r="GG128" s="143"/>
      <c r="GH128" s="140"/>
      <c r="GI128" s="144"/>
      <c r="GJ128" s="140"/>
      <c r="GK128" s="140"/>
      <c r="GL128" s="140"/>
      <c r="GM128" s="132"/>
      <c r="GN128" s="142"/>
      <c r="GO128" s="132"/>
      <c r="GP128" s="140"/>
      <c r="GQ128" s="143"/>
      <c r="GR128" s="140"/>
      <c r="GS128" s="144"/>
      <c r="GT128" s="140"/>
      <c r="GU128" s="140"/>
      <c r="GV128" s="140"/>
      <c r="GW128" s="132"/>
      <c r="GX128" s="142"/>
      <c r="GY128" s="132"/>
      <c r="GZ128" s="140"/>
      <c r="HA128" s="143"/>
      <c r="HB128" s="140"/>
      <c r="HC128" s="144"/>
      <c r="HD128" s="140"/>
      <c r="HE128" s="140"/>
      <c r="HF128" s="140"/>
      <c r="HG128" s="132"/>
      <c r="HH128" s="142"/>
      <c r="HI128" s="132"/>
      <c r="HJ128" s="140"/>
      <c r="HK128" s="143"/>
      <c r="HL128" s="140"/>
      <c r="HM128" s="144"/>
      <c r="HN128" s="140"/>
      <c r="HO128" s="140"/>
      <c r="HP128" s="140"/>
      <c r="HQ128" s="132"/>
      <c r="HR128" s="142"/>
      <c r="HS128" s="132"/>
      <c r="HT128" s="140"/>
      <c r="HU128" s="143"/>
      <c r="HV128" s="140"/>
      <c r="HW128" s="144"/>
      <c r="HX128" s="140"/>
      <c r="HY128" s="140"/>
      <c r="HZ128" s="140"/>
      <c r="IA128" s="132"/>
      <c r="IB128" s="142"/>
      <c r="IC128" s="132"/>
      <c r="ID128" s="140"/>
      <c r="IE128" s="143"/>
      <c r="IF128" s="140"/>
      <c r="IG128" s="144"/>
      <c r="IH128" s="140"/>
      <c r="II128" s="140"/>
      <c r="IJ128" s="140"/>
      <c r="IK128" s="132"/>
      <c r="IL128" s="142"/>
      <c r="IM128" s="132"/>
      <c r="IN128" s="140"/>
      <c r="IO128" s="143"/>
      <c r="IP128" s="140"/>
      <c r="IQ128" s="144"/>
      <c r="IR128" s="140"/>
      <c r="IS128" s="140"/>
      <c r="IT128" s="140"/>
      <c r="IU128" s="132"/>
      <c r="IV128" s="142"/>
      <c r="IW128" s="132"/>
      <c r="IX128" s="140"/>
      <c r="IY128" s="143"/>
      <c r="IZ128" s="140"/>
      <c r="JA128" s="144"/>
      <c r="JB128" s="140"/>
      <c r="JC128" s="140"/>
      <c r="JD128" s="140"/>
      <c r="JE128" s="132"/>
      <c r="JF128" s="142"/>
      <c r="JG128" s="132"/>
      <c r="JH128" s="140"/>
      <c r="JI128" s="143"/>
      <c r="JJ128" s="140"/>
      <c r="JK128" s="144"/>
      <c r="JL128" s="140"/>
      <c r="JM128" s="140"/>
      <c r="JN128" s="140"/>
      <c r="JO128" s="132"/>
      <c r="JP128" s="142"/>
      <c r="JQ128" s="132"/>
      <c r="JR128" s="140"/>
      <c r="JS128" s="143"/>
      <c r="JT128" s="140"/>
      <c r="JU128" s="144"/>
      <c r="JV128" s="140"/>
      <c r="JW128" s="140"/>
      <c r="JX128" s="140"/>
      <c r="JY128" s="132"/>
      <c r="JZ128" s="142"/>
      <c r="KA128" s="132"/>
      <c r="KB128" s="140"/>
      <c r="KC128" s="143"/>
      <c r="KD128" s="140"/>
      <c r="KE128" s="144"/>
      <c r="KF128" s="140"/>
      <c r="KG128" s="140"/>
      <c r="KH128" s="140"/>
      <c r="KI128" s="132"/>
      <c r="KJ128" s="142"/>
      <c r="KK128" s="132"/>
      <c r="KL128" s="140"/>
      <c r="KM128" s="143"/>
      <c r="KN128" s="140"/>
      <c r="KO128" s="144"/>
      <c r="KP128" s="140"/>
      <c r="KQ128" s="140"/>
      <c r="KR128" s="140"/>
      <c r="KS128" s="132"/>
      <c r="KT128" s="142"/>
      <c r="KU128" s="132"/>
      <c r="KV128" s="140"/>
      <c r="KW128" s="143"/>
      <c r="KX128" s="140"/>
      <c r="KY128" s="144"/>
      <c r="KZ128" s="140"/>
      <c r="LA128" s="140"/>
      <c r="LB128" s="140"/>
      <c r="LC128" s="132"/>
      <c r="LD128" s="142"/>
      <c r="LE128" s="132"/>
      <c r="LF128" s="140"/>
      <c r="LG128" s="143"/>
      <c r="LH128" s="140"/>
      <c r="LI128" s="144"/>
      <c r="LJ128" s="140"/>
      <c r="LK128" s="140"/>
      <c r="LL128" s="140"/>
    </row>
    <row r="129" spans="1:324" ht="27.75" customHeight="1">
      <c r="A129" s="611"/>
      <c r="B129" s="12" t="s">
        <v>714</v>
      </c>
      <c r="C129" s="12" t="s">
        <v>839</v>
      </c>
      <c r="D129" s="12" t="s">
        <v>419</v>
      </c>
      <c r="E129" s="4" t="s">
        <v>32</v>
      </c>
      <c r="F129" s="323">
        <f t="shared" ref="F129:F136" si="3361">F13</f>
        <v>231</v>
      </c>
      <c r="G129" s="431">
        <f>F129/F$126</f>
        <v>0.37137999999999999</v>
      </c>
      <c r="H129" s="432">
        <f>H$126*G129</f>
        <v>671.83</v>
      </c>
      <c r="I129" s="138">
        <f t="shared" ref="I129:I154" si="3362">IF(F129&gt;0,H129/F129,0)</f>
        <v>2.9083549799999999</v>
      </c>
      <c r="J129" s="433">
        <f>J$126</f>
        <v>23.36</v>
      </c>
      <c r="K129" s="139">
        <f t="shared" ref="K129:K154" si="3363">I129*J129</f>
        <v>67.939170000000004</v>
      </c>
      <c r="L129" s="111">
        <f t="shared" ref="L129:L155" si="3364">K129*F129</f>
        <v>15693.95</v>
      </c>
      <c r="M129" s="111"/>
      <c r="N129" s="140"/>
      <c r="O129" s="141">
        <f t="shared" ref="O129:O153" si="3365">K129/$LI129</f>
        <v>1.30138</v>
      </c>
      <c r="P129" s="323">
        <f t="shared" ref="P129:BX136" si="3366">P13</f>
        <v>461</v>
      </c>
      <c r="Q129" s="431">
        <f t="shared" ref="Q129:Q136" si="3367">P129/P$126</f>
        <v>0.42254999999999998</v>
      </c>
      <c r="R129" s="432">
        <f t="shared" ref="R129:R136" si="3368">R$126*Q129</f>
        <v>832.42</v>
      </c>
      <c r="S129" s="138">
        <f t="shared" ref="S129:S136" si="3369">IF(P129&gt;0,R129/P129,0)</f>
        <v>1.8056833000000001</v>
      </c>
      <c r="T129" s="433">
        <f t="shared" ref="T129:CB136" si="3370">T$126</f>
        <v>23.63</v>
      </c>
      <c r="U129" s="139">
        <f t="shared" ref="U129:U136" si="3371">S129*T129</f>
        <v>42.668300000000002</v>
      </c>
      <c r="V129" s="111">
        <f t="shared" ref="V129:V136" si="3372">U129*P129</f>
        <v>19670.09</v>
      </c>
      <c r="W129" s="111"/>
      <c r="X129" s="140"/>
      <c r="Y129" s="141">
        <f t="shared" ref="Y129:Y136" si="3373">U129/$LI129</f>
        <v>0.81730999999999998</v>
      </c>
      <c r="Z129" s="323">
        <f t="shared" si="3366"/>
        <v>259</v>
      </c>
      <c r="AA129" s="431">
        <f t="shared" ref="AA129:AA136" si="3374">Z129/Z$126</f>
        <v>0.31241999999999998</v>
      </c>
      <c r="AB129" s="432">
        <f t="shared" ref="AB129:AB136" si="3375">AB$126*AA129</f>
        <v>394.9</v>
      </c>
      <c r="AC129" s="138">
        <f t="shared" ref="AC129:AC136" si="3376">IF(Z129&gt;0,AB129/Z129,0)</f>
        <v>1.5247104199999999</v>
      </c>
      <c r="AD129" s="433">
        <f t="shared" ref="AD129" si="3377">AD$126</f>
        <v>23.63</v>
      </c>
      <c r="AE129" s="139">
        <f t="shared" ref="AE129:AE136" si="3378">AC129*AD129</f>
        <v>36.028910000000003</v>
      </c>
      <c r="AF129" s="111">
        <f t="shared" ref="AF129:AF136" si="3379">AE129*Z129</f>
        <v>9331.49</v>
      </c>
      <c r="AG129" s="111"/>
      <c r="AH129" s="140"/>
      <c r="AI129" s="141">
        <f t="shared" ref="AI129:AI136" si="3380">AE129/$LI129</f>
        <v>0.69013999999999998</v>
      </c>
      <c r="AJ129" s="323">
        <f t="shared" si="3366"/>
        <v>273</v>
      </c>
      <c r="AK129" s="431">
        <f t="shared" ref="AK129:AK136" si="3381">AJ129/AJ$126</f>
        <v>0.42523</v>
      </c>
      <c r="AL129" s="432">
        <f t="shared" ref="AL129:AL136" si="3382">AL$126*AK129</f>
        <v>518.78</v>
      </c>
      <c r="AM129" s="138">
        <f t="shared" ref="AM129:AM136" si="3383">IF(AJ129&gt;0,AL129/AJ129,0)</f>
        <v>1.90029304</v>
      </c>
      <c r="AN129" s="433">
        <f t="shared" ref="AN129" si="3384">AN$126</f>
        <v>23.63</v>
      </c>
      <c r="AO129" s="139">
        <f t="shared" ref="AO129:AO136" si="3385">AM129*AN129</f>
        <v>44.903919999999999</v>
      </c>
      <c r="AP129" s="111">
        <f t="shared" ref="AP129:AP136" si="3386">AO129*AJ129</f>
        <v>12258.77</v>
      </c>
      <c r="AQ129" s="111"/>
      <c r="AR129" s="140"/>
      <c r="AS129" s="141">
        <f t="shared" ref="AS129:AS136" si="3387">AO129/$LI129</f>
        <v>0.86014000000000002</v>
      </c>
      <c r="AT129" s="323">
        <f t="shared" si="3366"/>
        <v>426</v>
      </c>
      <c r="AU129" s="431">
        <f t="shared" ref="AU129:AU136" si="3388">AT129/AT$126</f>
        <v>0.44607000000000002</v>
      </c>
      <c r="AV129" s="432">
        <f t="shared" ref="AV129:AV136" si="3389">AV$126*AU129</f>
        <v>492.46</v>
      </c>
      <c r="AW129" s="138">
        <f t="shared" ref="AW129:AW136" si="3390">IF(AT129&gt;0,AV129/AT129,0)</f>
        <v>1.1560093899999999</v>
      </c>
      <c r="AX129" s="433">
        <f t="shared" ref="AX129" si="3391">AX$126</f>
        <v>23.63</v>
      </c>
      <c r="AY129" s="139">
        <f t="shared" ref="AY129:AY136" si="3392">AW129*AX129</f>
        <v>27.316500000000001</v>
      </c>
      <c r="AZ129" s="111">
        <f t="shared" ref="AZ129:AZ136" si="3393">AY129*AT129</f>
        <v>11636.83</v>
      </c>
      <c r="BA129" s="111"/>
      <c r="BB129" s="140"/>
      <c r="BC129" s="141">
        <f t="shared" ref="BC129:BC136" si="3394">AY129/$LI129</f>
        <v>0.52324999999999999</v>
      </c>
      <c r="BD129" s="323">
        <f t="shared" si="3366"/>
        <v>347</v>
      </c>
      <c r="BE129" s="431">
        <f t="shared" ref="BE129:BE136" si="3395">BD129/BD$126</f>
        <v>0.48531000000000002</v>
      </c>
      <c r="BF129" s="432">
        <f t="shared" ref="BF129:BF136" si="3396">BF$126*BE129</f>
        <v>558.11</v>
      </c>
      <c r="BG129" s="138">
        <f t="shared" ref="BG129:BG136" si="3397">IF(BD129&gt;0,BF129/BD129,0)</f>
        <v>1.6083861699999999</v>
      </c>
      <c r="BH129" s="433">
        <f t="shared" ref="BH129" si="3398">BH$126</f>
        <v>23.63</v>
      </c>
      <c r="BI129" s="139">
        <f t="shared" ref="BI129:BI136" si="3399">BG129*BH129</f>
        <v>38.006169999999997</v>
      </c>
      <c r="BJ129" s="111">
        <f t="shared" ref="BJ129:BJ136" si="3400">BI129*BD129</f>
        <v>13188.14</v>
      </c>
      <c r="BK129" s="111"/>
      <c r="BL129" s="140"/>
      <c r="BM129" s="141">
        <f t="shared" ref="BM129:BM136" si="3401">BI129/$LI129</f>
        <v>0.72801000000000005</v>
      </c>
      <c r="BN129" s="323">
        <f t="shared" si="3366"/>
        <v>266</v>
      </c>
      <c r="BO129" s="431">
        <f t="shared" ref="BO129:BO136" si="3402">BN129/BN$126</f>
        <v>0.38775999999999999</v>
      </c>
      <c r="BP129" s="432">
        <f t="shared" ref="BP129:BP136" si="3403">BP$126*BO129</f>
        <v>555.66</v>
      </c>
      <c r="BQ129" s="138">
        <f t="shared" ref="BQ129:BQ136" si="3404">IF(BN129&gt;0,BP129/BN129,0)</f>
        <v>2.0889473700000001</v>
      </c>
      <c r="BR129" s="433">
        <f t="shared" ref="BR129" si="3405">BR$126</f>
        <v>23.63</v>
      </c>
      <c r="BS129" s="139">
        <f t="shared" ref="BS129:BS136" si="3406">BQ129*BR129</f>
        <v>49.361829999999998</v>
      </c>
      <c r="BT129" s="111">
        <f t="shared" ref="BT129:BT136" si="3407">BS129*BN129</f>
        <v>13130.25</v>
      </c>
      <c r="BU129" s="111"/>
      <c r="BV129" s="140"/>
      <c r="BW129" s="141">
        <f t="shared" ref="BW129:BW136" si="3408">BS129/$LI129</f>
        <v>0.94552999999999998</v>
      </c>
      <c r="BX129" s="323">
        <f t="shared" si="3366"/>
        <v>331</v>
      </c>
      <c r="BY129" s="431">
        <f t="shared" ref="BY129:BY136" si="3409">BX129/BX$126</f>
        <v>0.39357999999999999</v>
      </c>
      <c r="BZ129" s="432">
        <f t="shared" ref="BZ129:BZ136" si="3410">BZ$126*BY129</f>
        <v>501.42</v>
      </c>
      <c r="CA129" s="138">
        <f t="shared" ref="CA129:CA136" si="3411">IF(BX129&gt;0,BZ129/BX129,0)</f>
        <v>1.5148640499999999</v>
      </c>
      <c r="CB129" s="433">
        <f t="shared" ref="CB129" si="3412">CB$126</f>
        <v>23.63</v>
      </c>
      <c r="CC129" s="139">
        <f t="shared" ref="CC129:CC136" si="3413">CA129*CB129</f>
        <v>35.796239999999997</v>
      </c>
      <c r="CD129" s="111">
        <f t="shared" ref="CD129:CD136" si="3414">CC129*BX129</f>
        <v>11848.56</v>
      </c>
      <c r="CE129" s="111"/>
      <c r="CF129" s="140"/>
      <c r="CG129" s="141">
        <f t="shared" ref="CG129:CG136" si="3415">CC129/$LI129</f>
        <v>0.68567999999999996</v>
      </c>
      <c r="CH129" s="323">
        <f t="shared" ref="CH129:EP136" si="3416">CH13</f>
        <v>384</v>
      </c>
      <c r="CI129" s="431">
        <f t="shared" ref="CI129:CI136" si="3417">CH129/CH$126</f>
        <v>0.38208999999999999</v>
      </c>
      <c r="CJ129" s="432">
        <f t="shared" ref="CJ129:CJ136" si="3418">CJ$126*CI129</f>
        <v>1550.9</v>
      </c>
      <c r="CK129" s="138">
        <f t="shared" ref="CK129:CK136" si="3419">IF(CH129&gt;0,CJ129/CH129,0)</f>
        <v>4.03880208</v>
      </c>
      <c r="CL129" s="433">
        <f t="shared" ref="CL129:ET136" si="3420">CL$126</f>
        <v>23.63</v>
      </c>
      <c r="CM129" s="139">
        <f t="shared" ref="CM129:CM136" si="3421">CK129*CL129</f>
        <v>95.436890000000005</v>
      </c>
      <c r="CN129" s="111">
        <f t="shared" ref="CN129:CN136" si="3422">CM129*CH129</f>
        <v>36647.769999999997</v>
      </c>
      <c r="CO129" s="111"/>
      <c r="CP129" s="140"/>
      <c r="CQ129" s="141">
        <f t="shared" ref="CQ129:CQ136" si="3423">CM129/$LI129</f>
        <v>1.8281000000000001</v>
      </c>
      <c r="CR129" s="323">
        <f t="shared" si="3416"/>
        <v>321</v>
      </c>
      <c r="CS129" s="431">
        <f t="shared" ref="CS129:CS136" si="3424">CR129/CR$126</f>
        <v>0.39777000000000001</v>
      </c>
      <c r="CT129" s="432">
        <f t="shared" ref="CT129:CT136" si="3425">CT$126*CS129</f>
        <v>751.79</v>
      </c>
      <c r="CU129" s="138">
        <f t="shared" ref="CU129:CU136" si="3426">IF(CR129&gt;0,CT129/CR129,0)</f>
        <v>2.3420249200000001</v>
      </c>
      <c r="CV129" s="433">
        <f t="shared" ref="CV129" si="3427">CV$126</f>
        <v>23.63</v>
      </c>
      <c r="CW129" s="139">
        <f t="shared" ref="CW129:CW136" si="3428">CU129*CV129</f>
        <v>55.34205</v>
      </c>
      <c r="CX129" s="111">
        <f t="shared" ref="CX129:CX136" si="3429">CW129*CR129</f>
        <v>17764.8</v>
      </c>
      <c r="CY129" s="111"/>
      <c r="CZ129" s="140"/>
      <c r="DA129" s="141">
        <f t="shared" ref="DA129:DA136" si="3430">CW129/$LI129</f>
        <v>1.0600799999999999</v>
      </c>
      <c r="DB129" s="323">
        <f t="shared" si="3416"/>
        <v>363</v>
      </c>
      <c r="DC129" s="431">
        <f t="shared" ref="DC129:DC136" si="3431">DB129/DB$126</f>
        <v>0.42605999999999999</v>
      </c>
      <c r="DD129" s="432">
        <f t="shared" ref="DD129:DD136" si="3432">DD$126*DC129</f>
        <v>377.92</v>
      </c>
      <c r="DE129" s="138">
        <f t="shared" ref="DE129:DE136" si="3433">IF(DB129&gt;0,DD129/DB129,0)</f>
        <v>1.04110193</v>
      </c>
      <c r="DF129" s="433">
        <f t="shared" ref="DF129" si="3434">DF$126</f>
        <v>23.63</v>
      </c>
      <c r="DG129" s="139">
        <f t="shared" ref="DG129:DG136" si="3435">DE129*DF129</f>
        <v>24.601240000000001</v>
      </c>
      <c r="DH129" s="111">
        <f t="shared" ref="DH129:DH136" si="3436">DG129*DB129</f>
        <v>8930.25</v>
      </c>
      <c r="DI129" s="111"/>
      <c r="DJ129" s="140"/>
      <c r="DK129" s="141">
        <f t="shared" ref="DK129:DK136" si="3437">DG129/$LI129</f>
        <v>0.47123999999999999</v>
      </c>
      <c r="DL129" s="323">
        <f t="shared" si="3416"/>
        <v>0</v>
      </c>
      <c r="DM129" s="431">
        <f t="shared" ref="DM129:DM136" si="3438">DL129/DL$126</f>
        <v>0</v>
      </c>
      <c r="DN129" s="432">
        <f t="shared" ref="DN129:DN136" si="3439">DN$126*DM129</f>
        <v>0</v>
      </c>
      <c r="DO129" s="138">
        <f t="shared" ref="DO129:DO136" si="3440">IF(DL129&gt;0,DN129/DL129,0)</f>
        <v>0</v>
      </c>
      <c r="DP129" s="433">
        <f t="shared" ref="DP129" si="3441">DP$126</f>
        <v>23.63</v>
      </c>
      <c r="DQ129" s="139">
        <f t="shared" ref="DQ129:DQ136" si="3442">DO129*DP129</f>
        <v>0</v>
      </c>
      <c r="DR129" s="111">
        <f t="shared" ref="DR129:DR136" si="3443">DQ129*DL129</f>
        <v>0</v>
      </c>
      <c r="DS129" s="111"/>
      <c r="DT129" s="140"/>
      <c r="DU129" s="141">
        <f t="shared" ref="DU129:DU136" si="3444">DQ129/$LI129</f>
        <v>0</v>
      </c>
      <c r="DV129" s="323">
        <f t="shared" si="3416"/>
        <v>333</v>
      </c>
      <c r="DW129" s="431">
        <f t="shared" ref="DW129:DW136" si="3445">DV129/DV$126</f>
        <v>0.43358999999999998</v>
      </c>
      <c r="DX129" s="432">
        <f t="shared" ref="DX129:DX136" si="3446">DX$126*DW129</f>
        <v>423.62</v>
      </c>
      <c r="DY129" s="138">
        <f t="shared" ref="DY129:DY136" si="3447">IF(DV129&gt;0,DX129/DV129,0)</f>
        <v>1.2721321299999999</v>
      </c>
      <c r="DZ129" s="433">
        <f t="shared" ref="DZ129" si="3448">DZ$126</f>
        <v>23.63</v>
      </c>
      <c r="EA129" s="139">
        <f t="shared" ref="EA129:EA136" si="3449">DY129*DZ129</f>
        <v>30.060479999999998</v>
      </c>
      <c r="EB129" s="111">
        <f t="shared" ref="EB129:EB136" si="3450">EA129*DV129</f>
        <v>10010.14</v>
      </c>
      <c r="EC129" s="111"/>
      <c r="ED129" s="140"/>
      <c r="EE129" s="141">
        <f t="shared" ref="EE129:EE136" si="3451">EA129/$LI129</f>
        <v>0.57581000000000004</v>
      </c>
      <c r="EF129" s="323">
        <f t="shared" si="3416"/>
        <v>402</v>
      </c>
      <c r="EG129" s="431">
        <f t="shared" ref="EG129:EG136" si="3452">EF129/EF$126</f>
        <v>0.44916</v>
      </c>
      <c r="EH129" s="432">
        <f t="shared" ref="EH129:EH136" si="3453">EH$126*EG129</f>
        <v>449.16</v>
      </c>
      <c r="EI129" s="138">
        <f t="shared" ref="EI129:EI136" si="3454">IF(EF129&gt;0,EH129/EF129,0)</f>
        <v>1.1173134300000001</v>
      </c>
      <c r="EJ129" s="433">
        <f t="shared" ref="EJ129" si="3455">EJ$126</f>
        <v>23.63</v>
      </c>
      <c r="EK129" s="139">
        <f t="shared" ref="EK129:EK136" si="3456">EI129*EJ129</f>
        <v>26.40212</v>
      </c>
      <c r="EL129" s="111">
        <f t="shared" ref="EL129:EL136" si="3457">EK129*EF129</f>
        <v>10613.65</v>
      </c>
      <c r="EM129" s="111"/>
      <c r="EN129" s="140"/>
      <c r="EO129" s="141">
        <f t="shared" ref="EO129:EO136" si="3458">EK129/$LI129</f>
        <v>0.50573000000000001</v>
      </c>
      <c r="EP129" s="323">
        <f t="shared" si="3416"/>
        <v>373</v>
      </c>
      <c r="EQ129" s="431">
        <f t="shared" ref="EQ129:EQ136" si="3459">EP129/EP$126</f>
        <v>0.44724000000000003</v>
      </c>
      <c r="ER129" s="432">
        <f t="shared" ref="ER129:ER136" si="3460">ER$126*EQ129</f>
        <v>706.64</v>
      </c>
      <c r="ES129" s="138">
        <f t="shared" ref="ES129:ES136" si="3461">IF(EP129&gt;0,ER129/EP129,0)</f>
        <v>1.89447721</v>
      </c>
      <c r="ET129" s="433">
        <f t="shared" ref="ET129" si="3462">ET$126</f>
        <v>23.63</v>
      </c>
      <c r="EU129" s="139">
        <f t="shared" ref="EU129:EU136" si="3463">ES129*ET129</f>
        <v>44.766500000000001</v>
      </c>
      <c r="EV129" s="111">
        <f t="shared" ref="EV129:EV136" si="3464">EU129*EP129</f>
        <v>16697.900000000001</v>
      </c>
      <c r="EW129" s="111"/>
      <c r="EX129" s="140"/>
      <c r="EY129" s="141">
        <f t="shared" ref="EY129:EY136" si="3465">EU129/$LI129</f>
        <v>0.85750999999999999</v>
      </c>
      <c r="EZ129" s="323">
        <f t="shared" ref="EZ129:HH136" si="3466">EZ13</f>
        <v>433</v>
      </c>
      <c r="FA129" s="431">
        <f t="shared" ref="FA129:FA136" si="3467">EZ129/EZ$126</f>
        <v>0.51424999999999998</v>
      </c>
      <c r="FB129" s="432">
        <f t="shared" ref="FB129:FB136" si="3468">FB$126*FA129</f>
        <v>872.68</v>
      </c>
      <c r="FC129" s="138">
        <f t="shared" ref="FC129:FC136" si="3469">IF(EZ129&gt;0,FB129/EZ129,0)</f>
        <v>2.0154272500000001</v>
      </c>
      <c r="FD129" s="433">
        <f t="shared" ref="FD129:GH136" si="3470">FD$126</f>
        <v>22.19</v>
      </c>
      <c r="FE129" s="139">
        <f t="shared" ref="FE129:FE136" si="3471">FC129*FD129</f>
        <v>44.722329999999999</v>
      </c>
      <c r="FF129" s="111">
        <f t="shared" ref="FF129:FF136" si="3472">FE129*EZ129</f>
        <v>19364.77</v>
      </c>
      <c r="FG129" s="111"/>
      <c r="FH129" s="140"/>
      <c r="FI129" s="141">
        <f t="shared" ref="FI129:FI136" si="3473">FE129/$LI129</f>
        <v>0.85665999999999998</v>
      </c>
      <c r="FJ129" s="323">
        <f t="shared" si="3466"/>
        <v>431</v>
      </c>
      <c r="FK129" s="431">
        <f t="shared" ref="FK129:FK136" si="3474">FJ129/FJ$126</f>
        <v>0.42463000000000001</v>
      </c>
      <c r="FL129" s="432">
        <f t="shared" ref="FL129:FL136" si="3475">FL$126*FK129</f>
        <v>1055.21</v>
      </c>
      <c r="FM129" s="138">
        <f t="shared" ref="FM129:FM136" si="3476">IF(FJ129&gt;0,FL129/FJ129,0)</f>
        <v>2.4482830600000001</v>
      </c>
      <c r="FN129" s="433">
        <f t="shared" ref="FN129" si="3477">FN$126</f>
        <v>23.63</v>
      </c>
      <c r="FO129" s="139">
        <f t="shared" ref="FO129:FO136" si="3478">FM129*FN129</f>
        <v>57.852930000000001</v>
      </c>
      <c r="FP129" s="111">
        <f t="shared" ref="FP129:FP136" si="3479">FO129*FJ129</f>
        <v>24934.61</v>
      </c>
      <c r="FQ129" s="111"/>
      <c r="FR129" s="140"/>
      <c r="FS129" s="141">
        <f t="shared" ref="FS129:FS136" si="3480">FO129/$LI129</f>
        <v>1.1081799999999999</v>
      </c>
      <c r="FT129" s="323">
        <f t="shared" si="3466"/>
        <v>295</v>
      </c>
      <c r="FU129" s="431">
        <f t="shared" ref="FU129:FU136" si="3481">FT129/FT$126</f>
        <v>0.40859000000000001</v>
      </c>
      <c r="FV129" s="432">
        <f t="shared" ref="FV129:FV136" si="3482">FV$126*FU129</f>
        <v>899.31</v>
      </c>
      <c r="FW129" s="138">
        <f t="shared" ref="FW129:FW136" si="3483">IF(FT129&gt;0,FV129/FT129,0)</f>
        <v>3.0485084699999998</v>
      </c>
      <c r="FX129" s="433">
        <f t="shared" ref="FX129" si="3484">FX$126</f>
        <v>23.63</v>
      </c>
      <c r="FY129" s="139">
        <f t="shared" ref="FY129:FY136" si="3485">FW129*FX129</f>
        <v>72.036259999999999</v>
      </c>
      <c r="FZ129" s="111">
        <f t="shared" ref="FZ129:FZ136" si="3486">FY129*FT129</f>
        <v>21250.7</v>
      </c>
      <c r="GA129" s="111"/>
      <c r="GB129" s="140"/>
      <c r="GC129" s="141">
        <f t="shared" ref="GC129:GC136" si="3487">FY129/$LI129</f>
        <v>1.3798600000000001</v>
      </c>
      <c r="GD129" s="323">
        <f t="shared" si="3466"/>
        <v>164</v>
      </c>
      <c r="GE129" s="431">
        <f t="shared" ref="GE129:GE136" si="3488">GD129/GD$126</f>
        <v>0.33468999999999999</v>
      </c>
      <c r="GF129" s="432">
        <f t="shared" ref="GF129:GF136" si="3489">GF$126*GE129</f>
        <v>211.52</v>
      </c>
      <c r="GG129" s="138">
        <f t="shared" ref="GG129:GG136" si="3490">IF(GD129&gt;0,GF129/GD129,0)</f>
        <v>1.2897561</v>
      </c>
      <c r="GH129" s="433">
        <f t="shared" ref="GH129" si="3491">GH$126</f>
        <v>23.63</v>
      </c>
      <c r="GI129" s="139">
        <f t="shared" ref="GI129:GI136" si="3492">GG129*GH129</f>
        <v>30.476939999999999</v>
      </c>
      <c r="GJ129" s="111">
        <f t="shared" ref="GJ129:GJ136" si="3493">GI129*GD129</f>
        <v>4998.22</v>
      </c>
      <c r="GK129" s="111"/>
      <c r="GL129" s="140"/>
      <c r="GM129" s="141">
        <f t="shared" ref="GM129:GM136" si="3494">GI129/$LI129</f>
        <v>0.58379000000000003</v>
      </c>
      <c r="GN129" s="323">
        <f t="shared" si="3466"/>
        <v>338</v>
      </c>
      <c r="GO129" s="431">
        <f t="shared" ref="GO129:GO136" si="3495">GN129/GN$126</f>
        <v>0.39671000000000001</v>
      </c>
      <c r="GP129" s="432">
        <f t="shared" ref="GP129:GP136" si="3496">GP$126*GO129</f>
        <v>1357.14</v>
      </c>
      <c r="GQ129" s="138">
        <f t="shared" ref="GQ129:GQ136" si="3497">IF(GN129&gt;0,GP129/GN129,0)</f>
        <v>4.0152070999999996</v>
      </c>
      <c r="GR129" s="433">
        <f t="shared" ref="GR129:HV136" si="3498">GR$126</f>
        <v>23.63</v>
      </c>
      <c r="GS129" s="139">
        <f t="shared" ref="GS129:GS136" si="3499">GQ129*GR129</f>
        <v>94.879339999999999</v>
      </c>
      <c r="GT129" s="111">
        <f t="shared" ref="GT129:GT136" si="3500">GS129*GN129</f>
        <v>32069.22</v>
      </c>
      <c r="GU129" s="111"/>
      <c r="GV129" s="140"/>
      <c r="GW129" s="141">
        <f t="shared" ref="GW129:GW136" si="3501">GS129/$LI129</f>
        <v>1.81742</v>
      </c>
      <c r="GX129" s="323">
        <f t="shared" si="3466"/>
        <v>650</v>
      </c>
      <c r="GY129" s="431">
        <f t="shared" ref="GY129:GY136" si="3502">GX129/GX$126</f>
        <v>0.42651</v>
      </c>
      <c r="GZ129" s="432">
        <f t="shared" ref="GZ129:GZ136" si="3503">GZ$126*GY129</f>
        <v>1947.02</v>
      </c>
      <c r="HA129" s="138">
        <f t="shared" ref="HA129:HA136" si="3504">IF(GX129&gt;0,GZ129/GX129,0)</f>
        <v>2.9954153799999998</v>
      </c>
      <c r="HB129" s="433">
        <f t="shared" ref="HB129" si="3505">HB$126</f>
        <v>23.63</v>
      </c>
      <c r="HC129" s="139">
        <f t="shared" ref="HC129:HC136" si="3506">HA129*HB129</f>
        <v>70.781670000000005</v>
      </c>
      <c r="HD129" s="111">
        <f t="shared" ref="HD129:HD136" si="3507">HC129*GX129</f>
        <v>46008.09</v>
      </c>
      <c r="HE129" s="111"/>
      <c r="HF129" s="140"/>
      <c r="HG129" s="141">
        <f t="shared" ref="HG129:HG136" si="3508">HC129/$LI129</f>
        <v>1.3558300000000001</v>
      </c>
      <c r="HH129" s="323">
        <f t="shared" si="3466"/>
        <v>466</v>
      </c>
      <c r="HI129" s="431">
        <f t="shared" ref="HI129:HI136" si="3509">HH129/HH$126</f>
        <v>0.42171999999999998</v>
      </c>
      <c r="HJ129" s="432">
        <f t="shared" ref="HJ129:HJ136" si="3510">HJ$126*HI129</f>
        <v>1147.5</v>
      </c>
      <c r="HK129" s="138">
        <f t="shared" ref="HK129:HK136" si="3511">IF(HH129&gt;0,HJ129/HH129,0)</f>
        <v>2.46244635</v>
      </c>
      <c r="HL129" s="433">
        <f t="shared" ref="HL129" si="3512">HL$126</f>
        <v>23.63</v>
      </c>
      <c r="HM129" s="139">
        <f t="shared" ref="HM129:HM136" si="3513">HK129*HL129</f>
        <v>58.187609999999999</v>
      </c>
      <c r="HN129" s="111">
        <f t="shared" ref="HN129:HN136" si="3514">HM129*HH129</f>
        <v>27115.43</v>
      </c>
      <c r="HO129" s="111"/>
      <c r="HP129" s="140"/>
      <c r="HQ129" s="141">
        <f t="shared" ref="HQ129:HQ136" si="3515">HM129/$LI129</f>
        <v>1.11459</v>
      </c>
      <c r="HR129" s="323">
        <f t="shared" ref="HR129:JZ136" si="3516">HR13</f>
        <v>295</v>
      </c>
      <c r="HS129" s="431">
        <f t="shared" ref="HS129:HS136" si="3517">HR129/HR$126</f>
        <v>0.41785</v>
      </c>
      <c r="HT129" s="432">
        <f t="shared" ref="HT129:HT136" si="3518">HT$126*HS129</f>
        <v>412.84</v>
      </c>
      <c r="HU129" s="138">
        <f t="shared" ref="HU129:HU136" si="3519">IF(HR129&gt;0,HT129/HR129,0)</f>
        <v>1.3994576299999999</v>
      </c>
      <c r="HV129" s="433">
        <f t="shared" ref="HV129" si="3520">HV$126</f>
        <v>23.63</v>
      </c>
      <c r="HW129" s="139">
        <f t="shared" ref="HW129:HW136" si="3521">HU129*HV129</f>
        <v>33.069180000000003</v>
      </c>
      <c r="HX129" s="111">
        <f t="shared" ref="HX129:HX136" si="3522">HW129*HR129</f>
        <v>9755.41</v>
      </c>
      <c r="HY129" s="111"/>
      <c r="HZ129" s="140"/>
      <c r="IA129" s="141">
        <f t="shared" ref="IA129:IA136" si="3523">HW129/$LI129</f>
        <v>0.63344</v>
      </c>
      <c r="IB129" s="323">
        <f t="shared" si="3516"/>
        <v>181</v>
      </c>
      <c r="IC129" s="431">
        <f t="shared" ref="IC129:IC136" si="3524">IB129/IB$126</f>
        <v>0.40222000000000002</v>
      </c>
      <c r="ID129" s="432">
        <f t="shared" ref="ID129:ID136" si="3525">ID$126*IC129</f>
        <v>213.98</v>
      </c>
      <c r="IE129" s="138">
        <f t="shared" ref="IE129:IE136" si="3526">IF(IB129&gt;0,ID129/IB129,0)</f>
        <v>1.1822099399999999</v>
      </c>
      <c r="IF129" s="433">
        <f t="shared" ref="IF129:JJ136" si="3527">IF$126</f>
        <v>23.63</v>
      </c>
      <c r="IG129" s="139">
        <f t="shared" ref="IG129:IG136" si="3528">IE129*IF129</f>
        <v>27.93562</v>
      </c>
      <c r="IH129" s="111">
        <f t="shared" ref="IH129:IH136" si="3529">IG129*IB129</f>
        <v>5056.3500000000004</v>
      </c>
      <c r="II129" s="111"/>
      <c r="IJ129" s="140"/>
      <c r="IK129" s="141">
        <f t="shared" ref="IK129:IK136" si="3530">IG129/$LI129</f>
        <v>0.53510999999999997</v>
      </c>
      <c r="IL129" s="323">
        <f t="shared" si="3516"/>
        <v>522</v>
      </c>
      <c r="IM129" s="431">
        <f t="shared" ref="IM129:IM136" si="3531">IL129/IL$126</f>
        <v>0.43681999999999999</v>
      </c>
      <c r="IN129" s="432">
        <f t="shared" ref="IN129:IN136" si="3532">IN$126*IM129</f>
        <v>972.36</v>
      </c>
      <c r="IO129" s="138">
        <f t="shared" ref="IO129:IO136" si="3533">IF(IL129&gt;0,IN129/IL129,0)</f>
        <v>1.8627586199999999</v>
      </c>
      <c r="IP129" s="433">
        <f t="shared" ref="IP129" si="3534">IP$126</f>
        <v>23.63</v>
      </c>
      <c r="IQ129" s="139">
        <f t="shared" ref="IQ129:IQ136" si="3535">IO129*IP129</f>
        <v>44.01699</v>
      </c>
      <c r="IR129" s="111">
        <f t="shared" ref="IR129:IR136" si="3536">IQ129*IL129</f>
        <v>22976.87</v>
      </c>
      <c r="IS129" s="111"/>
      <c r="IT129" s="140"/>
      <c r="IU129" s="141">
        <f t="shared" ref="IU129:IU136" si="3537">IQ129/$LI129</f>
        <v>0.84314999999999996</v>
      </c>
      <c r="IV129" s="323">
        <f t="shared" si="3516"/>
        <v>289</v>
      </c>
      <c r="IW129" s="431">
        <f t="shared" ref="IW129:IW136" si="3538">IV129/IV$126</f>
        <v>0.43006</v>
      </c>
      <c r="IX129" s="432">
        <f t="shared" ref="IX129:IX136" si="3539">IX$126*IW129</f>
        <v>1393.39</v>
      </c>
      <c r="IY129" s="138">
        <f t="shared" ref="IY129:IY136" si="3540">IF(IV129&gt;0,IX129/IV129,0)</f>
        <v>4.8214186899999998</v>
      </c>
      <c r="IZ129" s="433">
        <f t="shared" ref="IZ129" si="3541">IZ$126</f>
        <v>23.63</v>
      </c>
      <c r="JA129" s="139">
        <f t="shared" ref="JA129:JA136" si="3542">IY129*IZ129</f>
        <v>113.93012</v>
      </c>
      <c r="JB129" s="111">
        <f t="shared" ref="JB129:JB136" si="3543">JA129*IV129</f>
        <v>32925.800000000003</v>
      </c>
      <c r="JC129" s="111"/>
      <c r="JD129" s="140"/>
      <c r="JE129" s="141">
        <f t="shared" ref="JE129:JE136" si="3544">JA129/$LI129</f>
        <v>2.1823399999999999</v>
      </c>
      <c r="JF129" s="323">
        <f t="shared" si="3516"/>
        <v>614</v>
      </c>
      <c r="JG129" s="431">
        <f t="shared" ref="JG129:JG136" si="3545">JF129/JF$126</f>
        <v>0.43951000000000001</v>
      </c>
      <c r="JH129" s="432">
        <f t="shared" ref="JH129:JH136" si="3546">JH$126*JG129</f>
        <v>1441.59</v>
      </c>
      <c r="JI129" s="138">
        <f t="shared" ref="JI129:JI136" si="3547">IF(JF129&gt;0,JH129/JF129,0)</f>
        <v>2.3478664500000002</v>
      </c>
      <c r="JJ129" s="433">
        <f t="shared" ref="JJ129" si="3548">JJ$126</f>
        <v>23.63</v>
      </c>
      <c r="JK129" s="139">
        <f t="shared" ref="JK129:JK136" si="3549">JI129*JJ129</f>
        <v>55.480080000000001</v>
      </c>
      <c r="JL129" s="111">
        <f t="shared" ref="JL129:JL136" si="3550">JK129*JF129</f>
        <v>34064.769999999997</v>
      </c>
      <c r="JM129" s="111"/>
      <c r="JN129" s="140"/>
      <c r="JO129" s="141">
        <f t="shared" ref="JO129:JO136" si="3551">JK129/$LI129</f>
        <v>1.06273</v>
      </c>
      <c r="JP129" s="323">
        <f t="shared" si="3516"/>
        <v>563</v>
      </c>
      <c r="JQ129" s="431">
        <f t="shared" ref="JQ129:JQ136" si="3552">JP129/JP$126</f>
        <v>0.44683</v>
      </c>
      <c r="JR129" s="432">
        <f t="shared" ref="JR129:JR136" si="3553">JR$126*JQ129</f>
        <v>1117.08</v>
      </c>
      <c r="JS129" s="138">
        <f t="shared" ref="JS129:JS136" si="3554">IF(JP129&gt;0,JR129/JP129,0)</f>
        <v>1.9841563099999999</v>
      </c>
      <c r="JT129" s="433">
        <f t="shared" ref="JT129:KX136" si="3555">JT$126</f>
        <v>23.63</v>
      </c>
      <c r="JU129" s="139">
        <f t="shared" ref="JU129:JU136" si="3556">JS129*JT129</f>
        <v>46.88561</v>
      </c>
      <c r="JV129" s="111">
        <f t="shared" ref="JV129:JV136" si="3557">JU129*JP129</f>
        <v>26396.6</v>
      </c>
      <c r="JW129" s="111"/>
      <c r="JX129" s="140"/>
      <c r="JY129" s="141">
        <f t="shared" ref="JY129:JY136" si="3558">JU129/$LI129</f>
        <v>0.89810000000000001</v>
      </c>
      <c r="JZ129" s="323">
        <f t="shared" si="3516"/>
        <v>466</v>
      </c>
      <c r="KA129" s="431">
        <f t="shared" ref="KA129:KA136" si="3559">JZ129/JZ$126</f>
        <v>0.41643999999999998</v>
      </c>
      <c r="KB129" s="432">
        <f t="shared" ref="KB129:KB136" si="3560">KB$126*KA129</f>
        <v>1143.96</v>
      </c>
      <c r="KC129" s="138">
        <f t="shared" ref="KC129:KC136" si="3561">IF(JZ129&gt;0,KB129/JZ129,0)</f>
        <v>2.4548497899999999</v>
      </c>
      <c r="KD129" s="433">
        <f t="shared" ref="KD129" si="3562">KD$126</f>
        <v>23.63</v>
      </c>
      <c r="KE129" s="139">
        <f t="shared" ref="KE129:KE136" si="3563">KC129*KD129</f>
        <v>58.008099999999999</v>
      </c>
      <c r="KF129" s="111">
        <f t="shared" ref="KF129:KF136" si="3564">KE129*JZ129</f>
        <v>27031.77</v>
      </c>
      <c r="KG129" s="111"/>
      <c r="KH129" s="140"/>
      <c r="KI129" s="141">
        <f t="shared" ref="KI129:KI136" si="3565">KE129/$LI129</f>
        <v>1.1111500000000001</v>
      </c>
      <c r="KJ129" s="323">
        <f t="shared" ref="KJ129:KT136" si="3566">KJ13</f>
        <v>589</v>
      </c>
      <c r="KK129" s="431">
        <f t="shared" ref="KK129:KK136" si="3567">KJ129/KJ$126</f>
        <v>0.46340999999999999</v>
      </c>
      <c r="KL129" s="432">
        <f t="shared" ref="KL129:KL136" si="3568">KL$126*KK129</f>
        <v>1204.8699999999999</v>
      </c>
      <c r="KM129" s="138">
        <f t="shared" ref="KM129:KM136" si="3569">IF(KJ129&gt;0,KL129/KJ129,0)</f>
        <v>2.0456196900000001</v>
      </c>
      <c r="KN129" s="433">
        <f t="shared" ref="KN129" si="3570">KN$126</f>
        <v>23.63</v>
      </c>
      <c r="KO129" s="139">
        <f t="shared" ref="KO129:KO136" si="3571">KM129*KN129</f>
        <v>48.337989999999998</v>
      </c>
      <c r="KP129" s="111">
        <f t="shared" ref="KP129:KP136" si="3572">KO129*KJ129</f>
        <v>28471.08</v>
      </c>
      <c r="KQ129" s="111"/>
      <c r="KR129" s="140"/>
      <c r="KS129" s="141">
        <f t="shared" ref="KS129:KS136" si="3573">KO129/$LI129</f>
        <v>0.92591999999999997</v>
      </c>
      <c r="KT129" s="323">
        <f t="shared" si="3566"/>
        <v>0</v>
      </c>
      <c r="KU129" s="431" t="e">
        <f t="shared" ref="KU129:KU136" si="3574">KT129/KT$126</f>
        <v>#DIV/0!</v>
      </c>
      <c r="KV129" s="432" t="e">
        <f t="shared" ref="KV129:KV136" si="3575">KV$126*KU129</f>
        <v>#DIV/0!</v>
      </c>
      <c r="KW129" s="138">
        <f t="shared" ref="KW129:KW136" si="3576">IF(KT129&gt;0,KV129/KT129,0)</f>
        <v>0</v>
      </c>
      <c r="KX129" s="433">
        <f t="shared" ref="KX129" si="3577">KX$126</f>
        <v>0</v>
      </c>
      <c r="KY129" s="139">
        <f t="shared" ref="KY129:KY136" si="3578">KW129*KX129</f>
        <v>0</v>
      </c>
      <c r="KZ129" s="111">
        <f t="shared" ref="KZ129:KZ136" si="3579">KY129*KT129</f>
        <v>0</v>
      </c>
      <c r="LA129" s="111"/>
      <c r="LB129" s="140"/>
      <c r="LC129" s="141">
        <f t="shared" ref="LC129:LC136" si="3580">KY129/$LI129</f>
        <v>0</v>
      </c>
      <c r="LD129" s="322">
        <f t="shared" ref="LD129:LD154" si="3581">F129+P129+Z129+AJ129+AT129+BD129+BN129+BX129+CH129+CR129+DB129+DL129+DV129+EF129+EP129+EZ129+FJ129+FT129+GD129+GN129+GX129+HH129+HR129+IB129+IL129+IV129+JF129+JP129+JZ129+KJ129+KT129</f>
        <v>11066</v>
      </c>
      <c r="LE129" s="431">
        <f t="shared" ref="LE129:LE154" si="3582">LD129/LD$126</f>
        <v>0.41699000000000003</v>
      </c>
      <c r="LF129" s="432">
        <f t="shared" ref="LF129:LF154" si="3583">LF$126*LE129</f>
        <v>24499.83</v>
      </c>
      <c r="LG129" s="138">
        <f t="shared" ref="LG129:LG154" si="3584">IF(LD129&gt;0,LF129/LD129,0)</f>
        <v>2.2139734299999998</v>
      </c>
      <c r="LH129" s="433">
        <f t="shared" ref="LH129:LH154" si="3585">LH$126</f>
        <v>23.58</v>
      </c>
      <c r="LI129" s="139">
        <f t="shared" ref="LI129:LI154" si="3586">LG129*LH129</f>
        <v>52.205489999999998</v>
      </c>
      <c r="LJ129" s="111">
        <f t="shared" ref="LJ129:LJ155" si="3587">LI129*LD129</f>
        <v>577705.94999999995</v>
      </c>
      <c r="LK129" s="111"/>
      <c r="LL129" s="140"/>
    </row>
    <row r="130" spans="1:324" ht="26.25" customHeight="1">
      <c r="A130" s="612"/>
      <c r="B130" s="93" t="s">
        <v>715</v>
      </c>
      <c r="C130" s="12" t="s">
        <v>840</v>
      </c>
      <c r="D130" s="12" t="s">
        <v>422</v>
      </c>
      <c r="E130" s="4" t="s">
        <v>32</v>
      </c>
      <c r="F130" s="323">
        <f t="shared" si="3361"/>
        <v>0</v>
      </c>
      <c r="G130" s="431">
        <f t="shared" ref="G130:G154" si="3588">F130/F$126</f>
        <v>0</v>
      </c>
      <c r="H130" s="432">
        <f t="shared" ref="H130:H154" si="3589">H$126*G130</f>
        <v>0</v>
      </c>
      <c r="I130" s="138">
        <f t="shared" si="3362"/>
        <v>0</v>
      </c>
      <c r="J130" s="433">
        <f t="shared" ref="J130:J154" si="3590">J$126</f>
        <v>23.36</v>
      </c>
      <c r="K130" s="139">
        <f t="shared" si="3363"/>
        <v>0</v>
      </c>
      <c r="L130" s="111">
        <f t="shared" si="3364"/>
        <v>0</v>
      </c>
      <c r="M130" s="111"/>
      <c r="N130" s="140"/>
      <c r="O130" s="141" t="e">
        <f t="shared" si="3365"/>
        <v>#DIV/0!</v>
      </c>
      <c r="P130" s="323">
        <f t="shared" si="3366"/>
        <v>0</v>
      </c>
      <c r="Q130" s="431">
        <f t="shared" si="3367"/>
        <v>0</v>
      </c>
      <c r="R130" s="432">
        <f t="shared" si="3368"/>
        <v>0</v>
      </c>
      <c r="S130" s="138">
        <f t="shared" si="3369"/>
        <v>0</v>
      </c>
      <c r="T130" s="433">
        <f t="shared" si="3370"/>
        <v>23.63</v>
      </c>
      <c r="U130" s="139">
        <f t="shared" si="3371"/>
        <v>0</v>
      </c>
      <c r="V130" s="111">
        <f t="shared" si="3372"/>
        <v>0</v>
      </c>
      <c r="W130" s="111"/>
      <c r="X130" s="140"/>
      <c r="Y130" s="141" t="e">
        <f t="shared" si="3373"/>
        <v>#DIV/0!</v>
      </c>
      <c r="Z130" s="323">
        <f t="shared" si="3366"/>
        <v>0</v>
      </c>
      <c r="AA130" s="431">
        <f t="shared" si="3374"/>
        <v>0</v>
      </c>
      <c r="AB130" s="432">
        <f t="shared" si="3375"/>
        <v>0</v>
      </c>
      <c r="AC130" s="138">
        <f t="shared" si="3376"/>
        <v>0</v>
      </c>
      <c r="AD130" s="433">
        <f t="shared" si="3370"/>
        <v>23.63</v>
      </c>
      <c r="AE130" s="139">
        <f t="shared" si="3378"/>
        <v>0</v>
      </c>
      <c r="AF130" s="111">
        <f t="shared" si="3379"/>
        <v>0</v>
      </c>
      <c r="AG130" s="111"/>
      <c r="AH130" s="140"/>
      <c r="AI130" s="141" t="e">
        <f t="shared" si="3380"/>
        <v>#DIV/0!</v>
      </c>
      <c r="AJ130" s="323">
        <f t="shared" si="3366"/>
        <v>0</v>
      </c>
      <c r="AK130" s="431">
        <f t="shared" si="3381"/>
        <v>0</v>
      </c>
      <c r="AL130" s="432">
        <f t="shared" si="3382"/>
        <v>0</v>
      </c>
      <c r="AM130" s="138">
        <f t="shared" si="3383"/>
        <v>0</v>
      </c>
      <c r="AN130" s="433">
        <f t="shared" si="3370"/>
        <v>23.63</v>
      </c>
      <c r="AO130" s="139">
        <f t="shared" si="3385"/>
        <v>0</v>
      </c>
      <c r="AP130" s="111">
        <f t="shared" si="3386"/>
        <v>0</v>
      </c>
      <c r="AQ130" s="111"/>
      <c r="AR130" s="140"/>
      <c r="AS130" s="141" t="e">
        <f t="shared" si="3387"/>
        <v>#DIV/0!</v>
      </c>
      <c r="AT130" s="323">
        <f t="shared" si="3366"/>
        <v>0</v>
      </c>
      <c r="AU130" s="431">
        <f t="shared" si="3388"/>
        <v>0</v>
      </c>
      <c r="AV130" s="432">
        <f t="shared" si="3389"/>
        <v>0</v>
      </c>
      <c r="AW130" s="138">
        <f t="shared" si="3390"/>
        <v>0</v>
      </c>
      <c r="AX130" s="433">
        <f t="shared" si="3370"/>
        <v>23.63</v>
      </c>
      <c r="AY130" s="139">
        <f t="shared" si="3392"/>
        <v>0</v>
      </c>
      <c r="AZ130" s="111">
        <f t="shared" si="3393"/>
        <v>0</v>
      </c>
      <c r="BA130" s="111"/>
      <c r="BB130" s="140"/>
      <c r="BC130" s="141" t="e">
        <f t="shared" si="3394"/>
        <v>#DIV/0!</v>
      </c>
      <c r="BD130" s="323">
        <f t="shared" si="3366"/>
        <v>0</v>
      </c>
      <c r="BE130" s="431">
        <f t="shared" si="3395"/>
        <v>0</v>
      </c>
      <c r="BF130" s="432">
        <f t="shared" si="3396"/>
        <v>0</v>
      </c>
      <c r="BG130" s="138">
        <f t="shared" si="3397"/>
        <v>0</v>
      </c>
      <c r="BH130" s="433">
        <f t="shared" si="3370"/>
        <v>23.63</v>
      </c>
      <c r="BI130" s="139">
        <f t="shared" si="3399"/>
        <v>0</v>
      </c>
      <c r="BJ130" s="111">
        <f t="shared" si="3400"/>
        <v>0</v>
      </c>
      <c r="BK130" s="111"/>
      <c r="BL130" s="140"/>
      <c r="BM130" s="141" t="e">
        <f t="shared" si="3401"/>
        <v>#DIV/0!</v>
      </c>
      <c r="BN130" s="323">
        <f t="shared" si="3366"/>
        <v>0</v>
      </c>
      <c r="BO130" s="431">
        <f t="shared" si="3402"/>
        <v>0</v>
      </c>
      <c r="BP130" s="432">
        <f t="shared" si="3403"/>
        <v>0</v>
      </c>
      <c r="BQ130" s="138">
        <f t="shared" si="3404"/>
        <v>0</v>
      </c>
      <c r="BR130" s="433">
        <f t="shared" si="3370"/>
        <v>23.63</v>
      </c>
      <c r="BS130" s="139">
        <f t="shared" si="3406"/>
        <v>0</v>
      </c>
      <c r="BT130" s="111">
        <f t="shared" si="3407"/>
        <v>0</v>
      </c>
      <c r="BU130" s="111"/>
      <c r="BV130" s="140"/>
      <c r="BW130" s="141" t="e">
        <f t="shared" si="3408"/>
        <v>#DIV/0!</v>
      </c>
      <c r="BX130" s="323">
        <f t="shared" si="3366"/>
        <v>0</v>
      </c>
      <c r="BY130" s="431">
        <f t="shared" si="3409"/>
        <v>0</v>
      </c>
      <c r="BZ130" s="432">
        <f t="shared" si="3410"/>
        <v>0</v>
      </c>
      <c r="CA130" s="138">
        <f t="shared" si="3411"/>
        <v>0</v>
      </c>
      <c r="CB130" s="433">
        <f t="shared" si="3370"/>
        <v>23.63</v>
      </c>
      <c r="CC130" s="139">
        <f t="shared" si="3413"/>
        <v>0</v>
      </c>
      <c r="CD130" s="111">
        <f t="shared" si="3414"/>
        <v>0</v>
      </c>
      <c r="CE130" s="111"/>
      <c r="CF130" s="140"/>
      <c r="CG130" s="141" t="e">
        <f t="shared" si="3415"/>
        <v>#DIV/0!</v>
      </c>
      <c r="CH130" s="323">
        <f t="shared" si="3416"/>
        <v>0</v>
      </c>
      <c r="CI130" s="431">
        <f t="shared" si="3417"/>
        <v>0</v>
      </c>
      <c r="CJ130" s="432">
        <f t="shared" si="3418"/>
        <v>0</v>
      </c>
      <c r="CK130" s="138">
        <f t="shared" si="3419"/>
        <v>0</v>
      </c>
      <c r="CL130" s="433">
        <f t="shared" si="3420"/>
        <v>23.63</v>
      </c>
      <c r="CM130" s="139">
        <f t="shared" si="3421"/>
        <v>0</v>
      </c>
      <c r="CN130" s="111">
        <f t="shared" si="3422"/>
        <v>0</v>
      </c>
      <c r="CO130" s="111"/>
      <c r="CP130" s="140"/>
      <c r="CQ130" s="141" t="e">
        <f t="shared" si="3423"/>
        <v>#DIV/0!</v>
      </c>
      <c r="CR130" s="323">
        <f t="shared" si="3416"/>
        <v>0</v>
      </c>
      <c r="CS130" s="431">
        <f t="shared" si="3424"/>
        <v>0</v>
      </c>
      <c r="CT130" s="432">
        <f t="shared" si="3425"/>
        <v>0</v>
      </c>
      <c r="CU130" s="138">
        <f t="shared" si="3426"/>
        <v>0</v>
      </c>
      <c r="CV130" s="433">
        <f t="shared" si="3420"/>
        <v>23.63</v>
      </c>
      <c r="CW130" s="139">
        <f t="shared" si="3428"/>
        <v>0</v>
      </c>
      <c r="CX130" s="111">
        <f t="shared" si="3429"/>
        <v>0</v>
      </c>
      <c r="CY130" s="111"/>
      <c r="CZ130" s="140"/>
      <c r="DA130" s="141" t="e">
        <f t="shared" si="3430"/>
        <v>#DIV/0!</v>
      </c>
      <c r="DB130" s="323">
        <f t="shared" si="3416"/>
        <v>0</v>
      </c>
      <c r="DC130" s="431">
        <f t="shared" si="3431"/>
        <v>0</v>
      </c>
      <c r="DD130" s="432">
        <f t="shared" si="3432"/>
        <v>0</v>
      </c>
      <c r="DE130" s="138">
        <f t="shared" si="3433"/>
        <v>0</v>
      </c>
      <c r="DF130" s="433">
        <f t="shared" si="3420"/>
        <v>23.63</v>
      </c>
      <c r="DG130" s="139">
        <f t="shared" si="3435"/>
        <v>0</v>
      </c>
      <c r="DH130" s="111">
        <f t="shared" si="3436"/>
        <v>0</v>
      </c>
      <c r="DI130" s="111"/>
      <c r="DJ130" s="140"/>
      <c r="DK130" s="141" t="e">
        <f t="shared" si="3437"/>
        <v>#DIV/0!</v>
      </c>
      <c r="DL130" s="323">
        <f t="shared" si="3416"/>
        <v>0</v>
      </c>
      <c r="DM130" s="431">
        <f t="shared" si="3438"/>
        <v>0</v>
      </c>
      <c r="DN130" s="432">
        <f t="shared" si="3439"/>
        <v>0</v>
      </c>
      <c r="DO130" s="138">
        <f t="shared" si="3440"/>
        <v>0</v>
      </c>
      <c r="DP130" s="433">
        <f t="shared" si="3420"/>
        <v>23.63</v>
      </c>
      <c r="DQ130" s="139">
        <f t="shared" si="3442"/>
        <v>0</v>
      </c>
      <c r="DR130" s="111">
        <f t="shared" si="3443"/>
        <v>0</v>
      </c>
      <c r="DS130" s="111"/>
      <c r="DT130" s="140"/>
      <c r="DU130" s="141" t="e">
        <f t="shared" si="3444"/>
        <v>#DIV/0!</v>
      </c>
      <c r="DV130" s="323">
        <f t="shared" si="3416"/>
        <v>0</v>
      </c>
      <c r="DW130" s="431">
        <f t="shared" si="3445"/>
        <v>0</v>
      </c>
      <c r="DX130" s="432">
        <f t="shared" si="3446"/>
        <v>0</v>
      </c>
      <c r="DY130" s="138">
        <f t="shared" si="3447"/>
        <v>0</v>
      </c>
      <c r="DZ130" s="433">
        <f t="shared" si="3420"/>
        <v>23.63</v>
      </c>
      <c r="EA130" s="139">
        <f t="shared" si="3449"/>
        <v>0</v>
      </c>
      <c r="EB130" s="111">
        <f t="shared" si="3450"/>
        <v>0</v>
      </c>
      <c r="EC130" s="111"/>
      <c r="ED130" s="140"/>
      <c r="EE130" s="141" t="e">
        <f t="shared" si="3451"/>
        <v>#DIV/0!</v>
      </c>
      <c r="EF130" s="323">
        <f t="shared" si="3416"/>
        <v>0</v>
      </c>
      <c r="EG130" s="431">
        <f t="shared" si="3452"/>
        <v>0</v>
      </c>
      <c r="EH130" s="432">
        <f t="shared" si="3453"/>
        <v>0</v>
      </c>
      <c r="EI130" s="138">
        <f t="shared" si="3454"/>
        <v>0</v>
      </c>
      <c r="EJ130" s="433">
        <f t="shared" si="3420"/>
        <v>23.63</v>
      </c>
      <c r="EK130" s="139">
        <f t="shared" si="3456"/>
        <v>0</v>
      </c>
      <c r="EL130" s="111">
        <f t="shared" si="3457"/>
        <v>0</v>
      </c>
      <c r="EM130" s="111"/>
      <c r="EN130" s="140"/>
      <c r="EO130" s="141" t="e">
        <f t="shared" si="3458"/>
        <v>#DIV/0!</v>
      </c>
      <c r="EP130" s="323">
        <f t="shared" si="3416"/>
        <v>0</v>
      </c>
      <c r="EQ130" s="431">
        <f t="shared" si="3459"/>
        <v>0</v>
      </c>
      <c r="ER130" s="432">
        <f t="shared" si="3460"/>
        <v>0</v>
      </c>
      <c r="ES130" s="138">
        <f t="shared" si="3461"/>
        <v>0</v>
      </c>
      <c r="ET130" s="433">
        <f t="shared" si="3420"/>
        <v>23.63</v>
      </c>
      <c r="EU130" s="139">
        <f t="shared" si="3463"/>
        <v>0</v>
      </c>
      <c r="EV130" s="111">
        <f t="shared" si="3464"/>
        <v>0</v>
      </c>
      <c r="EW130" s="111"/>
      <c r="EX130" s="140"/>
      <c r="EY130" s="141" t="e">
        <f t="shared" si="3465"/>
        <v>#DIV/0!</v>
      </c>
      <c r="EZ130" s="323">
        <f t="shared" si="3466"/>
        <v>0</v>
      </c>
      <c r="FA130" s="431">
        <f t="shared" si="3467"/>
        <v>0</v>
      </c>
      <c r="FB130" s="432">
        <f t="shared" si="3468"/>
        <v>0</v>
      </c>
      <c r="FC130" s="138">
        <f t="shared" si="3469"/>
        <v>0</v>
      </c>
      <c r="FD130" s="433">
        <f t="shared" si="3470"/>
        <v>22.19</v>
      </c>
      <c r="FE130" s="139">
        <f t="shared" si="3471"/>
        <v>0</v>
      </c>
      <c r="FF130" s="111">
        <f t="shared" si="3472"/>
        <v>0</v>
      </c>
      <c r="FG130" s="111"/>
      <c r="FH130" s="140"/>
      <c r="FI130" s="141" t="e">
        <f t="shared" si="3473"/>
        <v>#DIV/0!</v>
      </c>
      <c r="FJ130" s="323">
        <f t="shared" si="3466"/>
        <v>0</v>
      </c>
      <c r="FK130" s="431">
        <f t="shared" si="3474"/>
        <v>0</v>
      </c>
      <c r="FL130" s="432">
        <f t="shared" si="3475"/>
        <v>0</v>
      </c>
      <c r="FM130" s="138">
        <f t="shared" si="3476"/>
        <v>0</v>
      </c>
      <c r="FN130" s="433">
        <f t="shared" si="3470"/>
        <v>23.63</v>
      </c>
      <c r="FO130" s="139">
        <f t="shared" si="3478"/>
        <v>0</v>
      </c>
      <c r="FP130" s="111">
        <f t="shared" si="3479"/>
        <v>0</v>
      </c>
      <c r="FQ130" s="111"/>
      <c r="FR130" s="140"/>
      <c r="FS130" s="141" t="e">
        <f t="shared" si="3480"/>
        <v>#DIV/0!</v>
      </c>
      <c r="FT130" s="323">
        <f t="shared" si="3466"/>
        <v>0</v>
      </c>
      <c r="FU130" s="431">
        <f t="shared" si="3481"/>
        <v>0</v>
      </c>
      <c r="FV130" s="432">
        <f t="shared" si="3482"/>
        <v>0</v>
      </c>
      <c r="FW130" s="138">
        <f t="shared" si="3483"/>
        <v>0</v>
      </c>
      <c r="FX130" s="433">
        <f t="shared" si="3470"/>
        <v>23.63</v>
      </c>
      <c r="FY130" s="139">
        <f t="shared" si="3485"/>
        <v>0</v>
      </c>
      <c r="FZ130" s="111">
        <f t="shared" si="3486"/>
        <v>0</v>
      </c>
      <c r="GA130" s="111"/>
      <c r="GB130" s="140"/>
      <c r="GC130" s="141" t="e">
        <f t="shared" si="3487"/>
        <v>#DIV/0!</v>
      </c>
      <c r="GD130" s="323">
        <f t="shared" si="3466"/>
        <v>0</v>
      </c>
      <c r="GE130" s="431">
        <f t="shared" si="3488"/>
        <v>0</v>
      </c>
      <c r="GF130" s="432">
        <f t="shared" si="3489"/>
        <v>0</v>
      </c>
      <c r="GG130" s="138">
        <f t="shared" si="3490"/>
        <v>0</v>
      </c>
      <c r="GH130" s="433">
        <f t="shared" si="3470"/>
        <v>23.63</v>
      </c>
      <c r="GI130" s="139">
        <f t="shared" si="3492"/>
        <v>0</v>
      </c>
      <c r="GJ130" s="111">
        <f t="shared" si="3493"/>
        <v>0</v>
      </c>
      <c r="GK130" s="111"/>
      <c r="GL130" s="140"/>
      <c r="GM130" s="141" t="e">
        <f t="shared" si="3494"/>
        <v>#DIV/0!</v>
      </c>
      <c r="GN130" s="323">
        <f t="shared" si="3466"/>
        <v>0</v>
      </c>
      <c r="GO130" s="431">
        <f t="shared" si="3495"/>
        <v>0</v>
      </c>
      <c r="GP130" s="432">
        <f t="shared" si="3496"/>
        <v>0</v>
      </c>
      <c r="GQ130" s="138">
        <f t="shared" si="3497"/>
        <v>0</v>
      </c>
      <c r="GR130" s="433">
        <f t="shared" si="3498"/>
        <v>23.63</v>
      </c>
      <c r="GS130" s="139">
        <f t="shared" si="3499"/>
        <v>0</v>
      </c>
      <c r="GT130" s="111">
        <f t="shared" si="3500"/>
        <v>0</v>
      </c>
      <c r="GU130" s="111"/>
      <c r="GV130" s="140"/>
      <c r="GW130" s="141" t="e">
        <f t="shared" si="3501"/>
        <v>#DIV/0!</v>
      </c>
      <c r="GX130" s="323">
        <f t="shared" si="3466"/>
        <v>0</v>
      </c>
      <c r="GY130" s="431">
        <f t="shared" si="3502"/>
        <v>0</v>
      </c>
      <c r="GZ130" s="432">
        <f t="shared" si="3503"/>
        <v>0</v>
      </c>
      <c r="HA130" s="138">
        <f t="shared" si="3504"/>
        <v>0</v>
      </c>
      <c r="HB130" s="433">
        <f t="shared" si="3498"/>
        <v>23.63</v>
      </c>
      <c r="HC130" s="139">
        <f t="shared" si="3506"/>
        <v>0</v>
      </c>
      <c r="HD130" s="111">
        <f t="shared" si="3507"/>
        <v>0</v>
      </c>
      <c r="HE130" s="111"/>
      <c r="HF130" s="140"/>
      <c r="HG130" s="141" t="e">
        <f t="shared" si="3508"/>
        <v>#DIV/0!</v>
      </c>
      <c r="HH130" s="323">
        <f t="shared" si="3466"/>
        <v>0</v>
      </c>
      <c r="HI130" s="431">
        <f t="shared" si="3509"/>
        <v>0</v>
      </c>
      <c r="HJ130" s="432">
        <f t="shared" si="3510"/>
        <v>0</v>
      </c>
      <c r="HK130" s="138">
        <f t="shared" si="3511"/>
        <v>0</v>
      </c>
      <c r="HL130" s="433">
        <f t="shared" si="3498"/>
        <v>23.63</v>
      </c>
      <c r="HM130" s="139">
        <f t="shared" si="3513"/>
        <v>0</v>
      </c>
      <c r="HN130" s="111">
        <f t="shared" si="3514"/>
        <v>0</v>
      </c>
      <c r="HO130" s="111"/>
      <c r="HP130" s="140"/>
      <c r="HQ130" s="141" t="e">
        <f t="shared" si="3515"/>
        <v>#DIV/0!</v>
      </c>
      <c r="HR130" s="323">
        <f t="shared" si="3516"/>
        <v>0</v>
      </c>
      <c r="HS130" s="431">
        <f t="shared" si="3517"/>
        <v>0</v>
      </c>
      <c r="HT130" s="432">
        <f t="shared" si="3518"/>
        <v>0</v>
      </c>
      <c r="HU130" s="138">
        <f t="shared" si="3519"/>
        <v>0</v>
      </c>
      <c r="HV130" s="433">
        <f t="shared" si="3498"/>
        <v>23.63</v>
      </c>
      <c r="HW130" s="139">
        <f t="shared" si="3521"/>
        <v>0</v>
      </c>
      <c r="HX130" s="111">
        <f t="shared" si="3522"/>
        <v>0</v>
      </c>
      <c r="HY130" s="111"/>
      <c r="HZ130" s="140"/>
      <c r="IA130" s="141" t="e">
        <f t="shared" si="3523"/>
        <v>#DIV/0!</v>
      </c>
      <c r="IB130" s="323">
        <f t="shared" si="3516"/>
        <v>0</v>
      </c>
      <c r="IC130" s="431">
        <f t="shared" si="3524"/>
        <v>0</v>
      </c>
      <c r="ID130" s="432">
        <f t="shared" si="3525"/>
        <v>0</v>
      </c>
      <c r="IE130" s="138">
        <f t="shared" si="3526"/>
        <v>0</v>
      </c>
      <c r="IF130" s="433">
        <f t="shared" si="3527"/>
        <v>23.63</v>
      </c>
      <c r="IG130" s="139">
        <f t="shared" si="3528"/>
        <v>0</v>
      </c>
      <c r="IH130" s="111">
        <f t="shared" si="3529"/>
        <v>0</v>
      </c>
      <c r="II130" s="111"/>
      <c r="IJ130" s="140"/>
      <c r="IK130" s="141" t="e">
        <f t="shared" si="3530"/>
        <v>#DIV/0!</v>
      </c>
      <c r="IL130" s="323">
        <f t="shared" si="3516"/>
        <v>0</v>
      </c>
      <c r="IM130" s="431">
        <f t="shared" si="3531"/>
        <v>0</v>
      </c>
      <c r="IN130" s="432">
        <f t="shared" si="3532"/>
        <v>0</v>
      </c>
      <c r="IO130" s="138">
        <f t="shared" si="3533"/>
        <v>0</v>
      </c>
      <c r="IP130" s="433">
        <f t="shared" si="3527"/>
        <v>23.63</v>
      </c>
      <c r="IQ130" s="139">
        <f t="shared" si="3535"/>
        <v>0</v>
      </c>
      <c r="IR130" s="111">
        <f t="shared" si="3536"/>
        <v>0</v>
      </c>
      <c r="IS130" s="111"/>
      <c r="IT130" s="140"/>
      <c r="IU130" s="141" t="e">
        <f t="shared" si="3537"/>
        <v>#DIV/0!</v>
      </c>
      <c r="IV130" s="323">
        <f t="shared" si="3516"/>
        <v>0</v>
      </c>
      <c r="IW130" s="431">
        <f t="shared" si="3538"/>
        <v>0</v>
      </c>
      <c r="IX130" s="432">
        <f t="shared" si="3539"/>
        <v>0</v>
      </c>
      <c r="IY130" s="138">
        <f t="shared" si="3540"/>
        <v>0</v>
      </c>
      <c r="IZ130" s="433">
        <f t="shared" si="3527"/>
        <v>23.63</v>
      </c>
      <c r="JA130" s="139">
        <f t="shared" si="3542"/>
        <v>0</v>
      </c>
      <c r="JB130" s="111">
        <f t="shared" si="3543"/>
        <v>0</v>
      </c>
      <c r="JC130" s="111"/>
      <c r="JD130" s="140"/>
      <c r="JE130" s="141" t="e">
        <f t="shared" si="3544"/>
        <v>#DIV/0!</v>
      </c>
      <c r="JF130" s="323">
        <f t="shared" si="3516"/>
        <v>0</v>
      </c>
      <c r="JG130" s="431">
        <f t="shared" si="3545"/>
        <v>0</v>
      </c>
      <c r="JH130" s="432">
        <f t="shared" si="3546"/>
        <v>0</v>
      </c>
      <c r="JI130" s="138">
        <f t="shared" si="3547"/>
        <v>0</v>
      </c>
      <c r="JJ130" s="433">
        <f t="shared" si="3527"/>
        <v>23.63</v>
      </c>
      <c r="JK130" s="139">
        <f t="shared" si="3549"/>
        <v>0</v>
      </c>
      <c r="JL130" s="111">
        <f t="shared" si="3550"/>
        <v>0</v>
      </c>
      <c r="JM130" s="111"/>
      <c r="JN130" s="140"/>
      <c r="JO130" s="141" t="e">
        <f t="shared" si="3551"/>
        <v>#DIV/0!</v>
      </c>
      <c r="JP130" s="323">
        <f t="shared" si="3516"/>
        <v>0</v>
      </c>
      <c r="JQ130" s="431">
        <f t="shared" si="3552"/>
        <v>0</v>
      </c>
      <c r="JR130" s="432">
        <f t="shared" si="3553"/>
        <v>0</v>
      </c>
      <c r="JS130" s="138">
        <f t="shared" si="3554"/>
        <v>0</v>
      </c>
      <c r="JT130" s="433">
        <f t="shared" si="3555"/>
        <v>23.63</v>
      </c>
      <c r="JU130" s="139">
        <f t="shared" si="3556"/>
        <v>0</v>
      </c>
      <c r="JV130" s="111">
        <f t="shared" si="3557"/>
        <v>0</v>
      </c>
      <c r="JW130" s="111"/>
      <c r="JX130" s="140"/>
      <c r="JY130" s="141" t="e">
        <f t="shared" si="3558"/>
        <v>#DIV/0!</v>
      </c>
      <c r="JZ130" s="323">
        <f t="shared" si="3516"/>
        <v>0</v>
      </c>
      <c r="KA130" s="431">
        <f t="shared" si="3559"/>
        <v>0</v>
      </c>
      <c r="KB130" s="432">
        <f t="shared" si="3560"/>
        <v>0</v>
      </c>
      <c r="KC130" s="138">
        <f t="shared" si="3561"/>
        <v>0</v>
      </c>
      <c r="KD130" s="433">
        <f t="shared" si="3555"/>
        <v>23.63</v>
      </c>
      <c r="KE130" s="139">
        <f t="shared" si="3563"/>
        <v>0</v>
      </c>
      <c r="KF130" s="111">
        <f t="shared" si="3564"/>
        <v>0</v>
      </c>
      <c r="KG130" s="111"/>
      <c r="KH130" s="140"/>
      <c r="KI130" s="141" t="e">
        <f t="shared" si="3565"/>
        <v>#DIV/0!</v>
      </c>
      <c r="KJ130" s="323">
        <f t="shared" si="3566"/>
        <v>0</v>
      </c>
      <c r="KK130" s="431">
        <f t="shared" si="3567"/>
        <v>0</v>
      </c>
      <c r="KL130" s="432">
        <f t="shared" si="3568"/>
        <v>0</v>
      </c>
      <c r="KM130" s="138">
        <f t="shared" si="3569"/>
        <v>0</v>
      </c>
      <c r="KN130" s="433">
        <f t="shared" si="3555"/>
        <v>23.63</v>
      </c>
      <c r="KO130" s="139">
        <f t="shared" si="3571"/>
        <v>0</v>
      </c>
      <c r="KP130" s="111">
        <f t="shared" si="3572"/>
        <v>0</v>
      </c>
      <c r="KQ130" s="111"/>
      <c r="KR130" s="140"/>
      <c r="KS130" s="141" t="e">
        <f t="shared" si="3573"/>
        <v>#DIV/0!</v>
      </c>
      <c r="KT130" s="323">
        <f t="shared" si="3566"/>
        <v>0</v>
      </c>
      <c r="KU130" s="431" t="e">
        <f t="shared" si="3574"/>
        <v>#DIV/0!</v>
      </c>
      <c r="KV130" s="432" t="e">
        <f t="shared" si="3575"/>
        <v>#DIV/0!</v>
      </c>
      <c r="KW130" s="138">
        <f t="shared" si="3576"/>
        <v>0</v>
      </c>
      <c r="KX130" s="433">
        <f t="shared" si="3555"/>
        <v>0</v>
      </c>
      <c r="KY130" s="139">
        <f t="shared" si="3578"/>
        <v>0</v>
      </c>
      <c r="KZ130" s="111">
        <f t="shared" si="3579"/>
        <v>0</v>
      </c>
      <c r="LA130" s="111"/>
      <c r="LB130" s="140"/>
      <c r="LC130" s="141" t="e">
        <f t="shared" si="3580"/>
        <v>#DIV/0!</v>
      </c>
      <c r="LD130" s="322">
        <f t="shared" si="3581"/>
        <v>0</v>
      </c>
      <c r="LE130" s="431">
        <f t="shared" si="3582"/>
        <v>0</v>
      </c>
      <c r="LF130" s="432">
        <f t="shared" si="3583"/>
        <v>0</v>
      </c>
      <c r="LG130" s="138">
        <f t="shared" si="3584"/>
        <v>0</v>
      </c>
      <c r="LH130" s="433">
        <f t="shared" si="3585"/>
        <v>23.58</v>
      </c>
      <c r="LI130" s="139">
        <f t="shared" si="3586"/>
        <v>0</v>
      </c>
      <c r="LJ130" s="111">
        <f t="shared" si="3587"/>
        <v>0</v>
      </c>
      <c r="LK130" s="111"/>
      <c r="LL130" s="140"/>
    </row>
    <row r="131" spans="1:324" ht="26.25" customHeight="1">
      <c r="A131" s="612"/>
      <c r="B131" s="12" t="s">
        <v>730</v>
      </c>
      <c r="C131" s="12" t="s">
        <v>839</v>
      </c>
      <c r="D131" s="12" t="s">
        <v>419</v>
      </c>
      <c r="E131" s="4" t="s">
        <v>32</v>
      </c>
      <c r="F131" s="323">
        <f t="shared" si="3361"/>
        <v>0</v>
      </c>
      <c r="G131" s="431">
        <f t="shared" si="3588"/>
        <v>0</v>
      </c>
      <c r="H131" s="432">
        <f t="shared" si="3589"/>
        <v>0</v>
      </c>
      <c r="I131" s="138">
        <f t="shared" si="3362"/>
        <v>0</v>
      </c>
      <c r="J131" s="433">
        <f t="shared" si="3590"/>
        <v>23.36</v>
      </c>
      <c r="K131" s="139">
        <f t="shared" si="3363"/>
        <v>0</v>
      </c>
      <c r="L131" s="111">
        <f t="shared" si="3364"/>
        <v>0</v>
      </c>
      <c r="M131" s="111"/>
      <c r="N131" s="140"/>
      <c r="O131" s="141">
        <f t="shared" si="3365"/>
        <v>0</v>
      </c>
      <c r="P131" s="323">
        <f t="shared" si="3366"/>
        <v>0</v>
      </c>
      <c r="Q131" s="431">
        <f t="shared" si="3367"/>
        <v>0</v>
      </c>
      <c r="R131" s="432">
        <f t="shared" si="3368"/>
        <v>0</v>
      </c>
      <c r="S131" s="138">
        <f t="shared" si="3369"/>
        <v>0</v>
      </c>
      <c r="T131" s="433">
        <f t="shared" si="3370"/>
        <v>23.63</v>
      </c>
      <c r="U131" s="139">
        <f t="shared" si="3371"/>
        <v>0</v>
      </c>
      <c r="V131" s="111">
        <f t="shared" si="3372"/>
        <v>0</v>
      </c>
      <c r="W131" s="111"/>
      <c r="X131" s="140"/>
      <c r="Y131" s="141">
        <f t="shared" si="3373"/>
        <v>0</v>
      </c>
      <c r="Z131" s="323">
        <f t="shared" si="3366"/>
        <v>0</v>
      </c>
      <c r="AA131" s="431">
        <f t="shared" si="3374"/>
        <v>0</v>
      </c>
      <c r="AB131" s="432">
        <f t="shared" si="3375"/>
        <v>0</v>
      </c>
      <c r="AC131" s="138">
        <f t="shared" si="3376"/>
        <v>0</v>
      </c>
      <c r="AD131" s="433">
        <f t="shared" si="3370"/>
        <v>23.63</v>
      </c>
      <c r="AE131" s="139">
        <f t="shared" si="3378"/>
        <v>0</v>
      </c>
      <c r="AF131" s="111">
        <f t="shared" si="3379"/>
        <v>0</v>
      </c>
      <c r="AG131" s="111"/>
      <c r="AH131" s="140"/>
      <c r="AI131" s="141">
        <f t="shared" si="3380"/>
        <v>0</v>
      </c>
      <c r="AJ131" s="323">
        <f t="shared" si="3366"/>
        <v>12</v>
      </c>
      <c r="AK131" s="431">
        <f t="shared" si="3381"/>
        <v>1.8689999999999998E-2</v>
      </c>
      <c r="AL131" s="432">
        <f t="shared" si="3382"/>
        <v>22.8</v>
      </c>
      <c r="AM131" s="138">
        <f t="shared" si="3383"/>
        <v>1.9</v>
      </c>
      <c r="AN131" s="433">
        <f t="shared" si="3370"/>
        <v>23.63</v>
      </c>
      <c r="AO131" s="139">
        <f t="shared" si="3385"/>
        <v>44.896999999999998</v>
      </c>
      <c r="AP131" s="111">
        <f t="shared" si="3386"/>
        <v>538.76</v>
      </c>
      <c r="AQ131" s="111"/>
      <c r="AR131" s="140"/>
      <c r="AS131" s="141">
        <f t="shared" si="3387"/>
        <v>0.86051999999999995</v>
      </c>
      <c r="AT131" s="323">
        <f t="shared" si="3366"/>
        <v>0</v>
      </c>
      <c r="AU131" s="431">
        <f t="shared" si="3388"/>
        <v>0</v>
      </c>
      <c r="AV131" s="432">
        <f t="shared" si="3389"/>
        <v>0</v>
      </c>
      <c r="AW131" s="138">
        <f t="shared" si="3390"/>
        <v>0</v>
      </c>
      <c r="AX131" s="433">
        <f t="shared" si="3370"/>
        <v>23.63</v>
      </c>
      <c r="AY131" s="139">
        <f t="shared" si="3392"/>
        <v>0</v>
      </c>
      <c r="AZ131" s="111">
        <f t="shared" si="3393"/>
        <v>0</v>
      </c>
      <c r="BA131" s="111"/>
      <c r="BB131" s="140"/>
      <c r="BC131" s="141">
        <f t="shared" si="3394"/>
        <v>0</v>
      </c>
      <c r="BD131" s="323">
        <f t="shared" si="3366"/>
        <v>0</v>
      </c>
      <c r="BE131" s="431">
        <f t="shared" si="3395"/>
        <v>0</v>
      </c>
      <c r="BF131" s="432">
        <f t="shared" si="3396"/>
        <v>0</v>
      </c>
      <c r="BG131" s="138">
        <f t="shared" si="3397"/>
        <v>0</v>
      </c>
      <c r="BH131" s="433">
        <f t="shared" si="3370"/>
        <v>23.63</v>
      </c>
      <c r="BI131" s="139">
        <f t="shared" si="3399"/>
        <v>0</v>
      </c>
      <c r="BJ131" s="111">
        <f t="shared" si="3400"/>
        <v>0</v>
      </c>
      <c r="BK131" s="111"/>
      <c r="BL131" s="140"/>
      <c r="BM131" s="141">
        <f t="shared" si="3401"/>
        <v>0</v>
      </c>
      <c r="BN131" s="323">
        <f t="shared" si="3366"/>
        <v>0</v>
      </c>
      <c r="BO131" s="431">
        <f t="shared" si="3402"/>
        <v>0</v>
      </c>
      <c r="BP131" s="432">
        <f t="shared" si="3403"/>
        <v>0</v>
      </c>
      <c r="BQ131" s="138">
        <f t="shared" si="3404"/>
        <v>0</v>
      </c>
      <c r="BR131" s="433">
        <f t="shared" si="3370"/>
        <v>23.63</v>
      </c>
      <c r="BS131" s="139">
        <f t="shared" si="3406"/>
        <v>0</v>
      </c>
      <c r="BT131" s="111">
        <f t="shared" si="3407"/>
        <v>0</v>
      </c>
      <c r="BU131" s="111"/>
      <c r="BV131" s="140"/>
      <c r="BW131" s="141">
        <f t="shared" si="3408"/>
        <v>0</v>
      </c>
      <c r="BX131" s="323">
        <f t="shared" si="3366"/>
        <v>0</v>
      </c>
      <c r="BY131" s="431">
        <f t="shared" si="3409"/>
        <v>0</v>
      </c>
      <c r="BZ131" s="432">
        <f t="shared" si="3410"/>
        <v>0</v>
      </c>
      <c r="CA131" s="138">
        <f t="shared" si="3411"/>
        <v>0</v>
      </c>
      <c r="CB131" s="433">
        <f t="shared" si="3370"/>
        <v>23.63</v>
      </c>
      <c r="CC131" s="139">
        <f t="shared" si="3413"/>
        <v>0</v>
      </c>
      <c r="CD131" s="111">
        <f t="shared" si="3414"/>
        <v>0</v>
      </c>
      <c r="CE131" s="111"/>
      <c r="CF131" s="140"/>
      <c r="CG131" s="141">
        <f t="shared" si="3415"/>
        <v>0</v>
      </c>
      <c r="CH131" s="323">
        <f t="shared" si="3416"/>
        <v>0</v>
      </c>
      <c r="CI131" s="431">
        <f t="shared" si="3417"/>
        <v>0</v>
      </c>
      <c r="CJ131" s="432">
        <f t="shared" si="3418"/>
        <v>0</v>
      </c>
      <c r="CK131" s="138">
        <f t="shared" si="3419"/>
        <v>0</v>
      </c>
      <c r="CL131" s="433">
        <f t="shared" si="3420"/>
        <v>23.63</v>
      </c>
      <c r="CM131" s="139">
        <f t="shared" si="3421"/>
        <v>0</v>
      </c>
      <c r="CN131" s="111">
        <f t="shared" si="3422"/>
        <v>0</v>
      </c>
      <c r="CO131" s="111"/>
      <c r="CP131" s="140"/>
      <c r="CQ131" s="141">
        <f t="shared" si="3423"/>
        <v>0</v>
      </c>
      <c r="CR131" s="323">
        <f t="shared" si="3416"/>
        <v>0</v>
      </c>
      <c r="CS131" s="431">
        <f t="shared" si="3424"/>
        <v>0</v>
      </c>
      <c r="CT131" s="432">
        <f t="shared" si="3425"/>
        <v>0</v>
      </c>
      <c r="CU131" s="138">
        <f t="shared" si="3426"/>
        <v>0</v>
      </c>
      <c r="CV131" s="433">
        <f t="shared" si="3420"/>
        <v>23.63</v>
      </c>
      <c r="CW131" s="139">
        <f t="shared" si="3428"/>
        <v>0</v>
      </c>
      <c r="CX131" s="111">
        <f t="shared" si="3429"/>
        <v>0</v>
      </c>
      <c r="CY131" s="111"/>
      <c r="CZ131" s="140"/>
      <c r="DA131" s="141">
        <f t="shared" si="3430"/>
        <v>0</v>
      </c>
      <c r="DB131" s="323">
        <f t="shared" si="3416"/>
        <v>0</v>
      </c>
      <c r="DC131" s="431">
        <f t="shared" si="3431"/>
        <v>0</v>
      </c>
      <c r="DD131" s="432">
        <f t="shared" si="3432"/>
        <v>0</v>
      </c>
      <c r="DE131" s="138">
        <f t="shared" si="3433"/>
        <v>0</v>
      </c>
      <c r="DF131" s="433">
        <f t="shared" si="3420"/>
        <v>23.63</v>
      </c>
      <c r="DG131" s="139">
        <f t="shared" si="3435"/>
        <v>0</v>
      </c>
      <c r="DH131" s="111">
        <f t="shared" si="3436"/>
        <v>0</v>
      </c>
      <c r="DI131" s="111"/>
      <c r="DJ131" s="140"/>
      <c r="DK131" s="141">
        <f t="shared" si="3437"/>
        <v>0</v>
      </c>
      <c r="DL131" s="323">
        <f t="shared" si="3416"/>
        <v>0</v>
      </c>
      <c r="DM131" s="431">
        <f t="shared" si="3438"/>
        <v>0</v>
      </c>
      <c r="DN131" s="432">
        <f t="shared" si="3439"/>
        <v>0</v>
      </c>
      <c r="DO131" s="138">
        <f t="shared" si="3440"/>
        <v>0</v>
      </c>
      <c r="DP131" s="433">
        <f t="shared" si="3420"/>
        <v>23.63</v>
      </c>
      <c r="DQ131" s="139">
        <f t="shared" si="3442"/>
        <v>0</v>
      </c>
      <c r="DR131" s="111">
        <f t="shared" si="3443"/>
        <v>0</v>
      </c>
      <c r="DS131" s="111"/>
      <c r="DT131" s="140"/>
      <c r="DU131" s="141">
        <f t="shared" si="3444"/>
        <v>0</v>
      </c>
      <c r="DV131" s="323">
        <f t="shared" si="3416"/>
        <v>23</v>
      </c>
      <c r="DW131" s="431">
        <f t="shared" si="3445"/>
        <v>2.9950000000000001E-2</v>
      </c>
      <c r="DX131" s="432">
        <f t="shared" si="3446"/>
        <v>29.26</v>
      </c>
      <c r="DY131" s="138">
        <f t="shared" si="3447"/>
        <v>1.27217391</v>
      </c>
      <c r="DZ131" s="433">
        <f t="shared" si="3420"/>
        <v>23.63</v>
      </c>
      <c r="EA131" s="139">
        <f t="shared" si="3449"/>
        <v>30.06147</v>
      </c>
      <c r="EB131" s="111">
        <f t="shared" si="3450"/>
        <v>691.41</v>
      </c>
      <c r="EC131" s="111"/>
      <c r="ED131" s="140"/>
      <c r="EE131" s="141">
        <f t="shared" si="3451"/>
        <v>0.57616999999999996</v>
      </c>
      <c r="EF131" s="323">
        <f t="shared" si="3416"/>
        <v>0</v>
      </c>
      <c r="EG131" s="431">
        <f t="shared" si="3452"/>
        <v>0</v>
      </c>
      <c r="EH131" s="432">
        <f t="shared" si="3453"/>
        <v>0</v>
      </c>
      <c r="EI131" s="138">
        <f t="shared" si="3454"/>
        <v>0</v>
      </c>
      <c r="EJ131" s="433">
        <f t="shared" si="3420"/>
        <v>23.63</v>
      </c>
      <c r="EK131" s="139">
        <f t="shared" si="3456"/>
        <v>0</v>
      </c>
      <c r="EL131" s="111">
        <f t="shared" si="3457"/>
        <v>0</v>
      </c>
      <c r="EM131" s="111"/>
      <c r="EN131" s="140"/>
      <c r="EO131" s="141">
        <f t="shared" si="3458"/>
        <v>0</v>
      </c>
      <c r="EP131" s="323">
        <f t="shared" si="3416"/>
        <v>7</v>
      </c>
      <c r="EQ131" s="431">
        <f t="shared" si="3459"/>
        <v>8.3899999999999999E-3</v>
      </c>
      <c r="ER131" s="432">
        <f t="shared" si="3460"/>
        <v>13.26</v>
      </c>
      <c r="ES131" s="138">
        <f t="shared" si="3461"/>
        <v>1.8942857099999999</v>
      </c>
      <c r="ET131" s="433">
        <f t="shared" si="3420"/>
        <v>23.63</v>
      </c>
      <c r="EU131" s="139">
        <f t="shared" si="3463"/>
        <v>44.761969999999998</v>
      </c>
      <c r="EV131" s="111">
        <f t="shared" si="3464"/>
        <v>313.33</v>
      </c>
      <c r="EW131" s="111"/>
      <c r="EX131" s="140"/>
      <c r="EY131" s="141">
        <f t="shared" si="3465"/>
        <v>0.85792999999999997</v>
      </c>
      <c r="EZ131" s="323">
        <f t="shared" si="3466"/>
        <v>27</v>
      </c>
      <c r="FA131" s="431">
        <f t="shared" si="3467"/>
        <v>3.2070000000000001E-2</v>
      </c>
      <c r="FB131" s="432">
        <f t="shared" si="3468"/>
        <v>54.42</v>
      </c>
      <c r="FC131" s="138">
        <f t="shared" si="3469"/>
        <v>2.0155555600000001</v>
      </c>
      <c r="FD131" s="433">
        <f t="shared" si="3470"/>
        <v>22.19</v>
      </c>
      <c r="FE131" s="139">
        <f t="shared" si="3471"/>
        <v>44.725180000000002</v>
      </c>
      <c r="FF131" s="111">
        <f t="shared" si="3472"/>
        <v>1207.58</v>
      </c>
      <c r="FG131" s="111"/>
      <c r="FH131" s="140"/>
      <c r="FI131" s="141">
        <f t="shared" si="3473"/>
        <v>0.85721999999999998</v>
      </c>
      <c r="FJ131" s="323">
        <f t="shared" si="3466"/>
        <v>0</v>
      </c>
      <c r="FK131" s="431">
        <f t="shared" si="3474"/>
        <v>0</v>
      </c>
      <c r="FL131" s="432">
        <f t="shared" si="3475"/>
        <v>0</v>
      </c>
      <c r="FM131" s="138">
        <f t="shared" si="3476"/>
        <v>0</v>
      </c>
      <c r="FN131" s="433">
        <f t="shared" si="3470"/>
        <v>23.63</v>
      </c>
      <c r="FO131" s="139">
        <f t="shared" si="3478"/>
        <v>0</v>
      </c>
      <c r="FP131" s="111">
        <f t="shared" si="3479"/>
        <v>0</v>
      </c>
      <c r="FQ131" s="111"/>
      <c r="FR131" s="140"/>
      <c r="FS131" s="141">
        <f t="shared" si="3480"/>
        <v>0</v>
      </c>
      <c r="FT131" s="323">
        <f t="shared" si="3466"/>
        <v>0</v>
      </c>
      <c r="FU131" s="431">
        <f t="shared" si="3481"/>
        <v>0</v>
      </c>
      <c r="FV131" s="432">
        <f t="shared" si="3482"/>
        <v>0</v>
      </c>
      <c r="FW131" s="138">
        <f t="shared" si="3483"/>
        <v>0</v>
      </c>
      <c r="FX131" s="433">
        <f t="shared" si="3470"/>
        <v>23.63</v>
      </c>
      <c r="FY131" s="139">
        <f t="shared" si="3485"/>
        <v>0</v>
      </c>
      <c r="FZ131" s="111">
        <f t="shared" si="3486"/>
        <v>0</v>
      </c>
      <c r="GA131" s="111"/>
      <c r="GB131" s="140"/>
      <c r="GC131" s="141">
        <f t="shared" si="3487"/>
        <v>0</v>
      </c>
      <c r="GD131" s="323">
        <f t="shared" si="3466"/>
        <v>40</v>
      </c>
      <c r="GE131" s="431">
        <f t="shared" si="3488"/>
        <v>8.1629999999999994E-2</v>
      </c>
      <c r="GF131" s="432">
        <f t="shared" si="3489"/>
        <v>51.59</v>
      </c>
      <c r="GG131" s="138">
        <f t="shared" si="3490"/>
        <v>1.28975</v>
      </c>
      <c r="GH131" s="433">
        <f t="shared" si="3470"/>
        <v>23.63</v>
      </c>
      <c r="GI131" s="139">
        <f t="shared" si="3492"/>
        <v>30.476790000000001</v>
      </c>
      <c r="GJ131" s="111">
        <f t="shared" si="3493"/>
        <v>1219.07</v>
      </c>
      <c r="GK131" s="111"/>
      <c r="GL131" s="140"/>
      <c r="GM131" s="141">
        <f t="shared" si="3494"/>
        <v>0.58413000000000004</v>
      </c>
      <c r="GN131" s="323">
        <f t="shared" si="3466"/>
        <v>11</v>
      </c>
      <c r="GO131" s="431">
        <f t="shared" si="3495"/>
        <v>1.291E-2</v>
      </c>
      <c r="GP131" s="432">
        <f t="shared" si="3496"/>
        <v>44.17</v>
      </c>
      <c r="GQ131" s="138">
        <f t="shared" si="3497"/>
        <v>4.0154545500000003</v>
      </c>
      <c r="GR131" s="433">
        <f t="shared" si="3498"/>
        <v>23.63</v>
      </c>
      <c r="GS131" s="139">
        <f t="shared" si="3499"/>
        <v>94.885189999999994</v>
      </c>
      <c r="GT131" s="111">
        <f t="shared" si="3500"/>
        <v>1043.74</v>
      </c>
      <c r="GU131" s="111"/>
      <c r="GV131" s="140"/>
      <c r="GW131" s="141">
        <f t="shared" si="3501"/>
        <v>1.8186100000000001</v>
      </c>
      <c r="GX131" s="323">
        <f t="shared" si="3466"/>
        <v>0</v>
      </c>
      <c r="GY131" s="431">
        <f t="shared" si="3502"/>
        <v>0</v>
      </c>
      <c r="GZ131" s="432">
        <f t="shared" si="3503"/>
        <v>0</v>
      </c>
      <c r="HA131" s="138">
        <f t="shared" si="3504"/>
        <v>0</v>
      </c>
      <c r="HB131" s="433">
        <f t="shared" si="3498"/>
        <v>23.63</v>
      </c>
      <c r="HC131" s="139">
        <f t="shared" si="3506"/>
        <v>0</v>
      </c>
      <c r="HD131" s="111">
        <f t="shared" si="3507"/>
        <v>0</v>
      </c>
      <c r="HE131" s="111"/>
      <c r="HF131" s="140"/>
      <c r="HG131" s="141">
        <f t="shared" si="3508"/>
        <v>0</v>
      </c>
      <c r="HH131" s="323">
        <f t="shared" si="3466"/>
        <v>27</v>
      </c>
      <c r="HI131" s="431">
        <f t="shared" si="3509"/>
        <v>2.443E-2</v>
      </c>
      <c r="HJ131" s="432">
        <f t="shared" si="3510"/>
        <v>66.47</v>
      </c>
      <c r="HK131" s="138">
        <f t="shared" si="3511"/>
        <v>2.46185185</v>
      </c>
      <c r="HL131" s="433">
        <f t="shared" si="3498"/>
        <v>23.63</v>
      </c>
      <c r="HM131" s="139">
        <f t="shared" si="3513"/>
        <v>58.173560000000002</v>
      </c>
      <c r="HN131" s="111">
        <f t="shared" si="3514"/>
        <v>1570.69</v>
      </c>
      <c r="HO131" s="111"/>
      <c r="HP131" s="140"/>
      <c r="HQ131" s="141">
        <f t="shared" si="3515"/>
        <v>1.1149800000000001</v>
      </c>
      <c r="HR131" s="323">
        <f t="shared" si="3516"/>
        <v>0</v>
      </c>
      <c r="HS131" s="431">
        <f t="shared" si="3517"/>
        <v>0</v>
      </c>
      <c r="HT131" s="432">
        <f t="shared" si="3518"/>
        <v>0</v>
      </c>
      <c r="HU131" s="138">
        <f t="shared" si="3519"/>
        <v>0</v>
      </c>
      <c r="HV131" s="433">
        <f t="shared" si="3498"/>
        <v>23.63</v>
      </c>
      <c r="HW131" s="139">
        <f t="shared" si="3521"/>
        <v>0</v>
      </c>
      <c r="HX131" s="111">
        <f t="shared" si="3522"/>
        <v>0</v>
      </c>
      <c r="HY131" s="111"/>
      <c r="HZ131" s="140"/>
      <c r="IA131" s="141">
        <f t="shared" si="3523"/>
        <v>0</v>
      </c>
      <c r="IB131" s="323">
        <f t="shared" si="3516"/>
        <v>15</v>
      </c>
      <c r="IC131" s="431">
        <f t="shared" si="3524"/>
        <v>3.3329999999999999E-2</v>
      </c>
      <c r="ID131" s="432">
        <f t="shared" si="3525"/>
        <v>17.73</v>
      </c>
      <c r="IE131" s="138">
        <f t="shared" si="3526"/>
        <v>1.1819999999999999</v>
      </c>
      <c r="IF131" s="433">
        <f t="shared" si="3527"/>
        <v>23.63</v>
      </c>
      <c r="IG131" s="139">
        <f t="shared" si="3528"/>
        <v>27.93066</v>
      </c>
      <c r="IH131" s="111">
        <f t="shared" si="3529"/>
        <v>418.96</v>
      </c>
      <c r="II131" s="111"/>
      <c r="IJ131" s="140"/>
      <c r="IK131" s="141">
        <f t="shared" si="3530"/>
        <v>0.53532999999999997</v>
      </c>
      <c r="IL131" s="323">
        <f t="shared" si="3516"/>
        <v>0</v>
      </c>
      <c r="IM131" s="431">
        <f t="shared" si="3531"/>
        <v>0</v>
      </c>
      <c r="IN131" s="432">
        <f t="shared" si="3532"/>
        <v>0</v>
      </c>
      <c r="IO131" s="138">
        <f t="shared" si="3533"/>
        <v>0</v>
      </c>
      <c r="IP131" s="433">
        <f t="shared" si="3527"/>
        <v>23.63</v>
      </c>
      <c r="IQ131" s="139">
        <f t="shared" si="3535"/>
        <v>0</v>
      </c>
      <c r="IR131" s="111">
        <f t="shared" si="3536"/>
        <v>0</v>
      </c>
      <c r="IS131" s="111"/>
      <c r="IT131" s="140"/>
      <c r="IU131" s="141">
        <f t="shared" si="3537"/>
        <v>0</v>
      </c>
      <c r="IV131" s="323">
        <f t="shared" si="3516"/>
        <v>0</v>
      </c>
      <c r="IW131" s="431">
        <f t="shared" si="3538"/>
        <v>0</v>
      </c>
      <c r="IX131" s="432">
        <f t="shared" si="3539"/>
        <v>0</v>
      </c>
      <c r="IY131" s="138">
        <f t="shared" si="3540"/>
        <v>0</v>
      </c>
      <c r="IZ131" s="433">
        <f t="shared" si="3527"/>
        <v>23.63</v>
      </c>
      <c r="JA131" s="139">
        <f t="shared" si="3542"/>
        <v>0</v>
      </c>
      <c r="JB131" s="111">
        <f t="shared" si="3543"/>
        <v>0</v>
      </c>
      <c r="JC131" s="111"/>
      <c r="JD131" s="140"/>
      <c r="JE131" s="141">
        <f t="shared" si="3544"/>
        <v>0</v>
      </c>
      <c r="JF131" s="323">
        <f t="shared" si="3516"/>
        <v>0</v>
      </c>
      <c r="JG131" s="431">
        <f t="shared" si="3545"/>
        <v>0</v>
      </c>
      <c r="JH131" s="432">
        <f t="shared" si="3546"/>
        <v>0</v>
      </c>
      <c r="JI131" s="138">
        <f t="shared" si="3547"/>
        <v>0</v>
      </c>
      <c r="JJ131" s="433">
        <f t="shared" si="3527"/>
        <v>23.63</v>
      </c>
      <c r="JK131" s="139">
        <f t="shared" si="3549"/>
        <v>0</v>
      </c>
      <c r="JL131" s="111">
        <f t="shared" si="3550"/>
        <v>0</v>
      </c>
      <c r="JM131" s="111"/>
      <c r="JN131" s="140"/>
      <c r="JO131" s="141">
        <f t="shared" si="3551"/>
        <v>0</v>
      </c>
      <c r="JP131" s="323">
        <f t="shared" si="3516"/>
        <v>26</v>
      </c>
      <c r="JQ131" s="431">
        <f t="shared" si="3552"/>
        <v>2.0629999999999999E-2</v>
      </c>
      <c r="JR131" s="432">
        <f t="shared" si="3553"/>
        <v>51.58</v>
      </c>
      <c r="JS131" s="138">
        <f t="shared" si="3554"/>
        <v>1.98384615</v>
      </c>
      <c r="JT131" s="433">
        <f t="shared" si="3555"/>
        <v>23.63</v>
      </c>
      <c r="JU131" s="139">
        <f t="shared" si="3556"/>
        <v>46.878279999999997</v>
      </c>
      <c r="JV131" s="111">
        <f t="shared" si="3557"/>
        <v>1218.8399999999999</v>
      </c>
      <c r="JW131" s="111"/>
      <c r="JX131" s="140"/>
      <c r="JY131" s="141">
        <f t="shared" si="3558"/>
        <v>0.89849000000000001</v>
      </c>
      <c r="JZ131" s="323">
        <f t="shared" si="3516"/>
        <v>0</v>
      </c>
      <c r="KA131" s="431">
        <f t="shared" si="3559"/>
        <v>0</v>
      </c>
      <c r="KB131" s="432">
        <f t="shared" si="3560"/>
        <v>0</v>
      </c>
      <c r="KC131" s="138">
        <f t="shared" si="3561"/>
        <v>0</v>
      </c>
      <c r="KD131" s="433">
        <f t="shared" si="3555"/>
        <v>23.63</v>
      </c>
      <c r="KE131" s="139">
        <f t="shared" si="3563"/>
        <v>0</v>
      </c>
      <c r="KF131" s="111">
        <f t="shared" si="3564"/>
        <v>0</v>
      </c>
      <c r="KG131" s="111"/>
      <c r="KH131" s="140"/>
      <c r="KI131" s="141">
        <f t="shared" si="3565"/>
        <v>0</v>
      </c>
      <c r="KJ131" s="323">
        <f t="shared" si="3566"/>
        <v>0</v>
      </c>
      <c r="KK131" s="431">
        <f t="shared" si="3567"/>
        <v>0</v>
      </c>
      <c r="KL131" s="432">
        <f t="shared" si="3568"/>
        <v>0</v>
      </c>
      <c r="KM131" s="138">
        <f t="shared" si="3569"/>
        <v>0</v>
      </c>
      <c r="KN131" s="433">
        <f t="shared" si="3555"/>
        <v>23.63</v>
      </c>
      <c r="KO131" s="139">
        <f t="shared" si="3571"/>
        <v>0</v>
      </c>
      <c r="KP131" s="111">
        <f t="shared" si="3572"/>
        <v>0</v>
      </c>
      <c r="KQ131" s="111"/>
      <c r="KR131" s="140"/>
      <c r="KS131" s="141">
        <f t="shared" si="3573"/>
        <v>0</v>
      </c>
      <c r="KT131" s="323">
        <f t="shared" si="3566"/>
        <v>0</v>
      </c>
      <c r="KU131" s="431" t="e">
        <f t="shared" si="3574"/>
        <v>#DIV/0!</v>
      </c>
      <c r="KV131" s="432" t="e">
        <f t="shared" si="3575"/>
        <v>#DIV/0!</v>
      </c>
      <c r="KW131" s="138">
        <f t="shared" si="3576"/>
        <v>0</v>
      </c>
      <c r="KX131" s="433">
        <f t="shared" si="3555"/>
        <v>0</v>
      </c>
      <c r="KY131" s="139">
        <f t="shared" si="3578"/>
        <v>0</v>
      </c>
      <c r="KZ131" s="111">
        <f t="shared" si="3579"/>
        <v>0</v>
      </c>
      <c r="LA131" s="111"/>
      <c r="LB131" s="140"/>
      <c r="LC131" s="141">
        <f t="shared" si="3580"/>
        <v>0</v>
      </c>
      <c r="LD131" s="322">
        <f t="shared" si="3581"/>
        <v>188</v>
      </c>
      <c r="LE131" s="431">
        <f t="shared" si="3582"/>
        <v>7.0800000000000004E-3</v>
      </c>
      <c r="LF131" s="432">
        <f t="shared" si="3583"/>
        <v>415.98</v>
      </c>
      <c r="LG131" s="138">
        <f t="shared" si="3584"/>
        <v>2.21265957</v>
      </c>
      <c r="LH131" s="433">
        <f t="shared" si="3585"/>
        <v>23.58</v>
      </c>
      <c r="LI131" s="139">
        <f t="shared" si="3586"/>
        <v>52.174509999999998</v>
      </c>
      <c r="LJ131" s="111">
        <f t="shared" si="3587"/>
        <v>9808.81</v>
      </c>
      <c r="LK131" s="111"/>
      <c r="LL131" s="140"/>
    </row>
    <row r="132" spans="1:324" ht="25.5" customHeight="1">
      <c r="A132" s="612"/>
      <c r="B132" s="12" t="s">
        <v>731</v>
      </c>
      <c r="C132" s="12" t="s">
        <v>840</v>
      </c>
      <c r="D132" s="12" t="s">
        <v>422</v>
      </c>
      <c r="E132" s="4" t="s">
        <v>32</v>
      </c>
      <c r="F132" s="323">
        <f t="shared" si="3361"/>
        <v>1</v>
      </c>
      <c r="G132" s="431">
        <f t="shared" si="3588"/>
        <v>1.6100000000000001E-3</v>
      </c>
      <c r="H132" s="432">
        <f t="shared" si="3589"/>
        <v>2.91</v>
      </c>
      <c r="I132" s="138">
        <f t="shared" si="3362"/>
        <v>2.91</v>
      </c>
      <c r="J132" s="433">
        <f t="shared" si="3590"/>
        <v>23.36</v>
      </c>
      <c r="K132" s="139">
        <f t="shared" si="3363"/>
        <v>67.977599999999995</v>
      </c>
      <c r="L132" s="111">
        <f t="shared" si="3364"/>
        <v>67.98</v>
      </c>
      <c r="M132" s="111"/>
      <c r="N132" s="140"/>
      <c r="O132" s="141">
        <f t="shared" si="3365"/>
        <v>1.3024</v>
      </c>
      <c r="P132" s="323">
        <f t="shared" si="3366"/>
        <v>3</v>
      </c>
      <c r="Q132" s="431">
        <f t="shared" si="3367"/>
        <v>2.7499999999999998E-3</v>
      </c>
      <c r="R132" s="432">
        <f t="shared" si="3368"/>
        <v>5.42</v>
      </c>
      <c r="S132" s="138">
        <f t="shared" si="3369"/>
        <v>1.80666667</v>
      </c>
      <c r="T132" s="433">
        <f t="shared" si="3370"/>
        <v>23.63</v>
      </c>
      <c r="U132" s="139">
        <f t="shared" si="3371"/>
        <v>42.69153</v>
      </c>
      <c r="V132" s="111">
        <f t="shared" si="3372"/>
        <v>128.07</v>
      </c>
      <c r="W132" s="111"/>
      <c r="X132" s="140"/>
      <c r="Y132" s="141">
        <f t="shared" si="3373"/>
        <v>0.81794</v>
      </c>
      <c r="Z132" s="323">
        <f t="shared" si="3366"/>
        <v>0</v>
      </c>
      <c r="AA132" s="431">
        <f t="shared" si="3374"/>
        <v>0</v>
      </c>
      <c r="AB132" s="432">
        <f t="shared" si="3375"/>
        <v>0</v>
      </c>
      <c r="AC132" s="138">
        <f t="shared" si="3376"/>
        <v>0</v>
      </c>
      <c r="AD132" s="433">
        <f t="shared" si="3370"/>
        <v>23.63</v>
      </c>
      <c r="AE132" s="139">
        <f t="shared" si="3378"/>
        <v>0</v>
      </c>
      <c r="AF132" s="111">
        <f t="shared" si="3379"/>
        <v>0</v>
      </c>
      <c r="AG132" s="111"/>
      <c r="AH132" s="140"/>
      <c r="AI132" s="141">
        <f t="shared" si="3380"/>
        <v>0</v>
      </c>
      <c r="AJ132" s="323">
        <f t="shared" si="3366"/>
        <v>0</v>
      </c>
      <c r="AK132" s="431">
        <f t="shared" si="3381"/>
        <v>0</v>
      </c>
      <c r="AL132" s="432">
        <f t="shared" si="3382"/>
        <v>0</v>
      </c>
      <c r="AM132" s="138">
        <f t="shared" si="3383"/>
        <v>0</v>
      </c>
      <c r="AN132" s="433">
        <f t="shared" si="3370"/>
        <v>23.63</v>
      </c>
      <c r="AO132" s="139">
        <f t="shared" si="3385"/>
        <v>0</v>
      </c>
      <c r="AP132" s="111">
        <f t="shared" si="3386"/>
        <v>0</v>
      </c>
      <c r="AQ132" s="111"/>
      <c r="AR132" s="140"/>
      <c r="AS132" s="141">
        <f t="shared" si="3387"/>
        <v>0</v>
      </c>
      <c r="AT132" s="323">
        <f t="shared" si="3366"/>
        <v>3</v>
      </c>
      <c r="AU132" s="431">
        <f t="shared" si="3388"/>
        <v>3.14E-3</v>
      </c>
      <c r="AV132" s="432">
        <f t="shared" si="3389"/>
        <v>3.47</v>
      </c>
      <c r="AW132" s="138">
        <f t="shared" si="3390"/>
        <v>1.1566666699999999</v>
      </c>
      <c r="AX132" s="433">
        <f t="shared" si="3370"/>
        <v>23.63</v>
      </c>
      <c r="AY132" s="139">
        <f t="shared" si="3392"/>
        <v>27.33203</v>
      </c>
      <c r="AZ132" s="111">
        <f t="shared" si="3393"/>
        <v>82</v>
      </c>
      <c r="BA132" s="111"/>
      <c r="BB132" s="140"/>
      <c r="BC132" s="141">
        <f t="shared" si="3394"/>
        <v>0.52366000000000001</v>
      </c>
      <c r="BD132" s="323">
        <f t="shared" si="3366"/>
        <v>0</v>
      </c>
      <c r="BE132" s="431">
        <f t="shared" si="3395"/>
        <v>0</v>
      </c>
      <c r="BF132" s="432">
        <f t="shared" si="3396"/>
        <v>0</v>
      </c>
      <c r="BG132" s="138">
        <f t="shared" si="3397"/>
        <v>0</v>
      </c>
      <c r="BH132" s="433">
        <f t="shared" si="3370"/>
        <v>23.63</v>
      </c>
      <c r="BI132" s="139">
        <f t="shared" si="3399"/>
        <v>0</v>
      </c>
      <c r="BJ132" s="111">
        <f t="shared" si="3400"/>
        <v>0</v>
      </c>
      <c r="BK132" s="111"/>
      <c r="BL132" s="140"/>
      <c r="BM132" s="141">
        <f t="shared" si="3401"/>
        <v>0</v>
      </c>
      <c r="BN132" s="323">
        <f t="shared" si="3366"/>
        <v>1</v>
      </c>
      <c r="BO132" s="431">
        <f t="shared" si="3402"/>
        <v>1.4599999999999999E-3</v>
      </c>
      <c r="BP132" s="432">
        <f t="shared" si="3403"/>
        <v>2.09</v>
      </c>
      <c r="BQ132" s="138">
        <f t="shared" si="3404"/>
        <v>2.09</v>
      </c>
      <c r="BR132" s="433">
        <f t="shared" si="3370"/>
        <v>23.63</v>
      </c>
      <c r="BS132" s="139">
        <f t="shared" si="3406"/>
        <v>49.386699999999998</v>
      </c>
      <c r="BT132" s="111">
        <f t="shared" si="3407"/>
        <v>49.39</v>
      </c>
      <c r="BU132" s="111"/>
      <c r="BV132" s="140"/>
      <c r="BW132" s="141">
        <f t="shared" si="3408"/>
        <v>0.94621</v>
      </c>
      <c r="BX132" s="323">
        <f t="shared" si="3366"/>
        <v>0</v>
      </c>
      <c r="BY132" s="431">
        <f t="shared" si="3409"/>
        <v>0</v>
      </c>
      <c r="BZ132" s="432">
        <f t="shared" si="3410"/>
        <v>0</v>
      </c>
      <c r="CA132" s="138">
        <f t="shared" si="3411"/>
        <v>0</v>
      </c>
      <c r="CB132" s="433">
        <f t="shared" si="3370"/>
        <v>23.63</v>
      </c>
      <c r="CC132" s="139">
        <f t="shared" si="3413"/>
        <v>0</v>
      </c>
      <c r="CD132" s="111">
        <f t="shared" si="3414"/>
        <v>0</v>
      </c>
      <c r="CE132" s="111"/>
      <c r="CF132" s="140"/>
      <c r="CG132" s="141">
        <f t="shared" si="3415"/>
        <v>0</v>
      </c>
      <c r="CH132" s="323">
        <f t="shared" si="3416"/>
        <v>3</v>
      </c>
      <c r="CI132" s="431">
        <f t="shared" si="3417"/>
        <v>2.99E-3</v>
      </c>
      <c r="CJ132" s="432">
        <f t="shared" si="3418"/>
        <v>12.14</v>
      </c>
      <c r="CK132" s="138">
        <f t="shared" si="3419"/>
        <v>4.0466666699999996</v>
      </c>
      <c r="CL132" s="433">
        <f t="shared" si="3420"/>
        <v>23.63</v>
      </c>
      <c r="CM132" s="139">
        <f t="shared" si="3421"/>
        <v>95.622730000000004</v>
      </c>
      <c r="CN132" s="111">
        <f t="shared" si="3422"/>
        <v>286.87</v>
      </c>
      <c r="CO132" s="111"/>
      <c r="CP132" s="140"/>
      <c r="CQ132" s="141">
        <f t="shared" si="3423"/>
        <v>1.83206</v>
      </c>
      <c r="CR132" s="323">
        <f t="shared" si="3416"/>
        <v>0</v>
      </c>
      <c r="CS132" s="431">
        <f t="shared" si="3424"/>
        <v>0</v>
      </c>
      <c r="CT132" s="432">
        <f t="shared" si="3425"/>
        <v>0</v>
      </c>
      <c r="CU132" s="138">
        <f t="shared" si="3426"/>
        <v>0</v>
      </c>
      <c r="CV132" s="433">
        <f t="shared" si="3420"/>
        <v>23.63</v>
      </c>
      <c r="CW132" s="139">
        <f t="shared" si="3428"/>
        <v>0</v>
      </c>
      <c r="CX132" s="111">
        <f t="shared" si="3429"/>
        <v>0</v>
      </c>
      <c r="CY132" s="111"/>
      <c r="CZ132" s="140"/>
      <c r="DA132" s="141">
        <f t="shared" si="3430"/>
        <v>0</v>
      </c>
      <c r="DB132" s="323">
        <f t="shared" si="3416"/>
        <v>0</v>
      </c>
      <c r="DC132" s="431">
        <f t="shared" si="3431"/>
        <v>0</v>
      </c>
      <c r="DD132" s="432">
        <f t="shared" si="3432"/>
        <v>0</v>
      </c>
      <c r="DE132" s="138">
        <f t="shared" si="3433"/>
        <v>0</v>
      </c>
      <c r="DF132" s="433">
        <f t="shared" si="3420"/>
        <v>23.63</v>
      </c>
      <c r="DG132" s="139">
        <f t="shared" si="3435"/>
        <v>0</v>
      </c>
      <c r="DH132" s="111">
        <f t="shared" si="3436"/>
        <v>0</v>
      </c>
      <c r="DI132" s="111"/>
      <c r="DJ132" s="140"/>
      <c r="DK132" s="141">
        <f t="shared" si="3437"/>
        <v>0</v>
      </c>
      <c r="DL132" s="323">
        <f t="shared" si="3416"/>
        <v>0</v>
      </c>
      <c r="DM132" s="431">
        <f t="shared" si="3438"/>
        <v>0</v>
      </c>
      <c r="DN132" s="432">
        <f t="shared" si="3439"/>
        <v>0</v>
      </c>
      <c r="DO132" s="138">
        <f t="shared" si="3440"/>
        <v>0</v>
      </c>
      <c r="DP132" s="433">
        <f t="shared" si="3420"/>
        <v>23.63</v>
      </c>
      <c r="DQ132" s="139">
        <f t="shared" si="3442"/>
        <v>0</v>
      </c>
      <c r="DR132" s="111">
        <f t="shared" si="3443"/>
        <v>0</v>
      </c>
      <c r="DS132" s="111"/>
      <c r="DT132" s="140"/>
      <c r="DU132" s="141">
        <f t="shared" si="3444"/>
        <v>0</v>
      </c>
      <c r="DV132" s="323">
        <f t="shared" si="3416"/>
        <v>2</v>
      </c>
      <c r="DW132" s="431">
        <f t="shared" si="3445"/>
        <v>2.5999999999999999E-3</v>
      </c>
      <c r="DX132" s="432">
        <f t="shared" si="3446"/>
        <v>2.54</v>
      </c>
      <c r="DY132" s="138">
        <f t="shared" si="3447"/>
        <v>1.27</v>
      </c>
      <c r="DZ132" s="433">
        <f t="shared" si="3420"/>
        <v>23.63</v>
      </c>
      <c r="EA132" s="139">
        <f t="shared" si="3449"/>
        <v>30.010100000000001</v>
      </c>
      <c r="EB132" s="111">
        <f t="shared" si="3450"/>
        <v>60.02</v>
      </c>
      <c r="EC132" s="111"/>
      <c r="ED132" s="140"/>
      <c r="EE132" s="141">
        <f t="shared" si="3451"/>
        <v>0.57496999999999998</v>
      </c>
      <c r="EF132" s="323">
        <f t="shared" si="3416"/>
        <v>1</v>
      </c>
      <c r="EG132" s="431">
        <f t="shared" si="3452"/>
        <v>1.1199999999999999E-3</v>
      </c>
      <c r="EH132" s="432">
        <f t="shared" si="3453"/>
        <v>1.1200000000000001</v>
      </c>
      <c r="EI132" s="138">
        <f t="shared" si="3454"/>
        <v>1.1200000000000001</v>
      </c>
      <c r="EJ132" s="433">
        <f t="shared" si="3420"/>
        <v>23.63</v>
      </c>
      <c r="EK132" s="139">
        <f t="shared" si="3456"/>
        <v>26.465599999999998</v>
      </c>
      <c r="EL132" s="111">
        <f t="shared" si="3457"/>
        <v>26.47</v>
      </c>
      <c r="EM132" s="111"/>
      <c r="EN132" s="140"/>
      <c r="EO132" s="141">
        <f t="shared" si="3458"/>
        <v>0.50705999999999996</v>
      </c>
      <c r="EP132" s="323">
        <f t="shared" si="3416"/>
        <v>0</v>
      </c>
      <c r="EQ132" s="431">
        <f t="shared" si="3459"/>
        <v>0</v>
      </c>
      <c r="ER132" s="432">
        <f t="shared" si="3460"/>
        <v>0</v>
      </c>
      <c r="ES132" s="138">
        <f t="shared" si="3461"/>
        <v>0</v>
      </c>
      <c r="ET132" s="433">
        <f t="shared" si="3420"/>
        <v>23.63</v>
      </c>
      <c r="EU132" s="139">
        <f t="shared" si="3463"/>
        <v>0</v>
      </c>
      <c r="EV132" s="111">
        <f t="shared" si="3464"/>
        <v>0</v>
      </c>
      <c r="EW132" s="111"/>
      <c r="EX132" s="140"/>
      <c r="EY132" s="141">
        <f t="shared" si="3465"/>
        <v>0</v>
      </c>
      <c r="EZ132" s="323">
        <f t="shared" si="3466"/>
        <v>3</v>
      </c>
      <c r="FA132" s="431">
        <f t="shared" si="3467"/>
        <v>3.5599999999999998E-3</v>
      </c>
      <c r="FB132" s="432">
        <f t="shared" si="3468"/>
        <v>6.04</v>
      </c>
      <c r="FC132" s="138">
        <f t="shared" si="3469"/>
        <v>2.01333333</v>
      </c>
      <c r="FD132" s="433">
        <f t="shared" si="3470"/>
        <v>22.19</v>
      </c>
      <c r="FE132" s="139">
        <f t="shared" si="3471"/>
        <v>44.675870000000003</v>
      </c>
      <c r="FF132" s="111">
        <f t="shared" si="3472"/>
        <v>134.03</v>
      </c>
      <c r="FG132" s="111"/>
      <c r="FH132" s="140"/>
      <c r="FI132" s="141">
        <f t="shared" si="3473"/>
        <v>0.85596000000000005</v>
      </c>
      <c r="FJ132" s="323">
        <f t="shared" si="3466"/>
        <v>2</v>
      </c>
      <c r="FK132" s="431">
        <f t="shared" si="3474"/>
        <v>1.97E-3</v>
      </c>
      <c r="FL132" s="432">
        <f t="shared" si="3475"/>
        <v>4.9000000000000004</v>
      </c>
      <c r="FM132" s="138">
        <f t="shared" si="3476"/>
        <v>2.4500000000000002</v>
      </c>
      <c r="FN132" s="433">
        <f t="shared" si="3470"/>
        <v>23.63</v>
      </c>
      <c r="FO132" s="139">
        <f t="shared" si="3478"/>
        <v>57.893500000000003</v>
      </c>
      <c r="FP132" s="111">
        <f t="shared" si="3479"/>
        <v>115.79</v>
      </c>
      <c r="FQ132" s="111"/>
      <c r="FR132" s="140"/>
      <c r="FS132" s="141">
        <f t="shared" si="3480"/>
        <v>1.1092</v>
      </c>
      <c r="FT132" s="323">
        <f t="shared" si="3466"/>
        <v>2</v>
      </c>
      <c r="FU132" s="431">
        <f t="shared" si="3481"/>
        <v>2.7699999999999999E-3</v>
      </c>
      <c r="FV132" s="432">
        <f t="shared" si="3482"/>
        <v>6.1</v>
      </c>
      <c r="FW132" s="138">
        <f t="shared" si="3483"/>
        <v>3.05</v>
      </c>
      <c r="FX132" s="433">
        <f t="shared" si="3470"/>
        <v>23.63</v>
      </c>
      <c r="FY132" s="139">
        <f t="shared" si="3485"/>
        <v>72.0715</v>
      </c>
      <c r="FZ132" s="111">
        <f t="shared" si="3486"/>
        <v>144.13999999999999</v>
      </c>
      <c r="GA132" s="111"/>
      <c r="GB132" s="140"/>
      <c r="GC132" s="141">
        <f t="shared" si="3487"/>
        <v>1.3808400000000001</v>
      </c>
      <c r="GD132" s="323">
        <f t="shared" si="3466"/>
        <v>3</v>
      </c>
      <c r="GE132" s="431">
        <f t="shared" si="3488"/>
        <v>6.1199999999999996E-3</v>
      </c>
      <c r="GF132" s="432">
        <f t="shared" si="3489"/>
        <v>3.87</v>
      </c>
      <c r="GG132" s="138">
        <f t="shared" si="3490"/>
        <v>1.29</v>
      </c>
      <c r="GH132" s="433">
        <f t="shared" si="3470"/>
        <v>23.63</v>
      </c>
      <c r="GI132" s="139">
        <f t="shared" si="3492"/>
        <v>30.482700000000001</v>
      </c>
      <c r="GJ132" s="111">
        <f t="shared" si="3493"/>
        <v>91.45</v>
      </c>
      <c r="GK132" s="111"/>
      <c r="GL132" s="140"/>
      <c r="GM132" s="141">
        <f t="shared" si="3494"/>
        <v>0.58403000000000005</v>
      </c>
      <c r="GN132" s="323">
        <f t="shared" si="3466"/>
        <v>1</v>
      </c>
      <c r="GO132" s="431">
        <f t="shared" si="3495"/>
        <v>1.17E-3</v>
      </c>
      <c r="GP132" s="432">
        <f t="shared" si="3496"/>
        <v>4</v>
      </c>
      <c r="GQ132" s="138">
        <f t="shared" si="3497"/>
        <v>4</v>
      </c>
      <c r="GR132" s="433">
        <f t="shared" si="3498"/>
        <v>23.63</v>
      </c>
      <c r="GS132" s="139">
        <f t="shared" si="3499"/>
        <v>94.52</v>
      </c>
      <c r="GT132" s="111">
        <f t="shared" si="3500"/>
        <v>94.52</v>
      </c>
      <c r="GU132" s="111"/>
      <c r="GV132" s="140"/>
      <c r="GW132" s="141">
        <f t="shared" si="3501"/>
        <v>1.8109299999999999</v>
      </c>
      <c r="GX132" s="323">
        <f t="shared" si="3466"/>
        <v>1</v>
      </c>
      <c r="GY132" s="431">
        <f t="shared" si="3502"/>
        <v>6.6E-4</v>
      </c>
      <c r="GZ132" s="432">
        <f t="shared" si="3503"/>
        <v>3.01</v>
      </c>
      <c r="HA132" s="138">
        <f t="shared" si="3504"/>
        <v>3.01</v>
      </c>
      <c r="HB132" s="433">
        <f t="shared" si="3498"/>
        <v>23.63</v>
      </c>
      <c r="HC132" s="139">
        <f t="shared" si="3506"/>
        <v>71.126300000000001</v>
      </c>
      <c r="HD132" s="111">
        <f t="shared" si="3507"/>
        <v>71.13</v>
      </c>
      <c r="HE132" s="111"/>
      <c r="HF132" s="140"/>
      <c r="HG132" s="141">
        <f t="shared" si="3508"/>
        <v>1.36273</v>
      </c>
      <c r="HH132" s="323">
        <f t="shared" si="3466"/>
        <v>4</v>
      </c>
      <c r="HI132" s="431">
        <f t="shared" si="3509"/>
        <v>3.62E-3</v>
      </c>
      <c r="HJ132" s="432">
        <f t="shared" si="3510"/>
        <v>9.85</v>
      </c>
      <c r="HK132" s="138">
        <f t="shared" si="3511"/>
        <v>2.4624999999999999</v>
      </c>
      <c r="HL132" s="433">
        <f t="shared" si="3498"/>
        <v>23.63</v>
      </c>
      <c r="HM132" s="139">
        <f t="shared" si="3513"/>
        <v>58.188879999999997</v>
      </c>
      <c r="HN132" s="111">
        <f t="shared" si="3514"/>
        <v>232.76</v>
      </c>
      <c r="HO132" s="111"/>
      <c r="HP132" s="140"/>
      <c r="HQ132" s="141">
        <f t="shared" si="3515"/>
        <v>1.11486</v>
      </c>
      <c r="HR132" s="323">
        <f t="shared" si="3516"/>
        <v>4</v>
      </c>
      <c r="HS132" s="431">
        <f t="shared" si="3517"/>
        <v>5.6699999999999997E-3</v>
      </c>
      <c r="HT132" s="432">
        <f t="shared" si="3518"/>
        <v>5.6</v>
      </c>
      <c r="HU132" s="138">
        <f t="shared" si="3519"/>
        <v>1.4</v>
      </c>
      <c r="HV132" s="433">
        <f t="shared" si="3498"/>
        <v>23.63</v>
      </c>
      <c r="HW132" s="139">
        <f t="shared" si="3521"/>
        <v>33.082000000000001</v>
      </c>
      <c r="HX132" s="111">
        <f t="shared" si="3522"/>
        <v>132.33000000000001</v>
      </c>
      <c r="HY132" s="111"/>
      <c r="HZ132" s="140"/>
      <c r="IA132" s="141">
        <f t="shared" si="3523"/>
        <v>0.63383</v>
      </c>
      <c r="IB132" s="323">
        <f t="shared" si="3516"/>
        <v>1</v>
      </c>
      <c r="IC132" s="431">
        <f t="shared" si="3524"/>
        <v>2.2200000000000002E-3</v>
      </c>
      <c r="ID132" s="432">
        <f t="shared" si="3525"/>
        <v>1.18</v>
      </c>
      <c r="IE132" s="138">
        <f t="shared" si="3526"/>
        <v>1.18</v>
      </c>
      <c r="IF132" s="433">
        <f t="shared" si="3527"/>
        <v>23.63</v>
      </c>
      <c r="IG132" s="139">
        <f t="shared" si="3528"/>
        <v>27.883400000000002</v>
      </c>
      <c r="IH132" s="111">
        <f t="shared" si="3529"/>
        <v>27.88</v>
      </c>
      <c r="II132" s="111"/>
      <c r="IJ132" s="140"/>
      <c r="IK132" s="141">
        <f t="shared" si="3530"/>
        <v>0.53422999999999998</v>
      </c>
      <c r="IL132" s="323">
        <f t="shared" si="3516"/>
        <v>3</v>
      </c>
      <c r="IM132" s="431">
        <f t="shared" si="3531"/>
        <v>2.5100000000000001E-3</v>
      </c>
      <c r="IN132" s="432">
        <f t="shared" si="3532"/>
        <v>5.59</v>
      </c>
      <c r="IO132" s="138">
        <f t="shared" si="3533"/>
        <v>1.8633333299999999</v>
      </c>
      <c r="IP132" s="433">
        <f t="shared" si="3527"/>
        <v>23.63</v>
      </c>
      <c r="IQ132" s="139">
        <f t="shared" si="3535"/>
        <v>44.030569999999997</v>
      </c>
      <c r="IR132" s="111">
        <f t="shared" si="3536"/>
        <v>132.09</v>
      </c>
      <c r="IS132" s="111"/>
      <c r="IT132" s="140"/>
      <c r="IU132" s="141">
        <f t="shared" si="3537"/>
        <v>0.84358999999999995</v>
      </c>
      <c r="IV132" s="323">
        <f t="shared" si="3516"/>
        <v>3</v>
      </c>
      <c r="IW132" s="431">
        <f t="shared" si="3538"/>
        <v>4.4600000000000004E-3</v>
      </c>
      <c r="IX132" s="432">
        <f t="shared" si="3539"/>
        <v>14.45</v>
      </c>
      <c r="IY132" s="138">
        <f t="shared" si="3540"/>
        <v>4.81666667</v>
      </c>
      <c r="IZ132" s="433">
        <f t="shared" si="3527"/>
        <v>23.63</v>
      </c>
      <c r="JA132" s="139">
        <f t="shared" si="3542"/>
        <v>113.81783</v>
      </c>
      <c r="JB132" s="111">
        <f t="shared" si="3543"/>
        <v>341.45</v>
      </c>
      <c r="JC132" s="111"/>
      <c r="JD132" s="140"/>
      <c r="JE132" s="141">
        <f t="shared" si="3544"/>
        <v>2.1806700000000001</v>
      </c>
      <c r="JF132" s="323">
        <f t="shared" si="3516"/>
        <v>0</v>
      </c>
      <c r="JG132" s="431">
        <f t="shared" si="3545"/>
        <v>0</v>
      </c>
      <c r="JH132" s="432">
        <f t="shared" si="3546"/>
        <v>0</v>
      </c>
      <c r="JI132" s="138">
        <f t="shared" si="3547"/>
        <v>0</v>
      </c>
      <c r="JJ132" s="433">
        <f t="shared" si="3527"/>
        <v>23.63</v>
      </c>
      <c r="JK132" s="139">
        <f t="shared" si="3549"/>
        <v>0</v>
      </c>
      <c r="JL132" s="111">
        <f t="shared" si="3550"/>
        <v>0</v>
      </c>
      <c r="JM132" s="111"/>
      <c r="JN132" s="140"/>
      <c r="JO132" s="141">
        <f t="shared" si="3551"/>
        <v>0</v>
      </c>
      <c r="JP132" s="323">
        <f t="shared" si="3516"/>
        <v>2</v>
      </c>
      <c r="JQ132" s="431">
        <f t="shared" si="3552"/>
        <v>1.5900000000000001E-3</v>
      </c>
      <c r="JR132" s="432">
        <f t="shared" si="3553"/>
        <v>3.98</v>
      </c>
      <c r="JS132" s="138">
        <f t="shared" si="3554"/>
        <v>1.99</v>
      </c>
      <c r="JT132" s="433">
        <f t="shared" si="3555"/>
        <v>23.63</v>
      </c>
      <c r="JU132" s="139">
        <f t="shared" si="3556"/>
        <v>47.023699999999998</v>
      </c>
      <c r="JV132" s="111">
        <f t="shared" si="3557"/>
        <v>94.05</v>
      </c>
      <c r="JW132" s="111"/>
      <c r="JX132" s="140"/>
      <c r="JY132" s="141">
        <f t="shared" si="3558"/>
        <v>0.90093999999999996</v>
      </c>
      <c r="JZ132" s="323">
        <f t="shared" si="3516"/>
        <v>0</v>
      </c>
      <c r="KA132" s="431">
        <f t="shared" si="3559"/>
        <v>0</v>
      </c>
      <c r="KB132" s="432">
        <f t="shared" si="3560"/>
        <v>0</v>
      </c>
      <c r="KC132" s="138">
        <f t="shared" si="3561"/>
        <v>0</v>
      </c>
      <c r="KD132" s="433">
        <f t="shared" si="3555"/>
        <v>23.63</v>
      </c>
      <c r="KE132" s="139">
        <f t="shared" si="3563"/>
        <v>0</v>
      </c>
      <c r="KF132" s="111">
        <f t="shared" si="3564"/>
        <v>0</v>
      </c>
      <c r="KG132" s="111"/>
      <c r="KH132" s="140"/>
      <c r="KI132" s="141">
        <f t="shared" si="3565"/>
        <v>0</v>
      </c>
      <c r="KJ132" s="323">
        <f t="shared" si="3566"/>
        <v>0</v>
      </c>
      <c r="KK132" s="431">
        <f t="shared" si="3567"/>
        <v>0</v>
      </c>
      <c r="KL132" s="432">
        <f t="shared" si="3568"/>
        <v>0</v>
      </c>
      <c r="KM132" s="138">
        <f t="shared" si="3569"/>
        <v>0</v>
      </c>
      <c r="KN132" s="433">
        <f t="shared" si="3555"/>
        <v>23.63</v>
      </c>
      <c r="KO132" s="139">
        <f t="shared" si="3571"/>
        <v>0</v>
      </c>
      <c r="KP132" s="111">
        <f t="shared" si="3572"/>
        <v>0</v>
      </c>
      <c r="KQ132" s="111"/>
      <c r="KR132" s="140"/>
      <c r="KS132" s="141">
        <f t="shared" si="3573"/>
        <v>0</v>
      </c>
      <c r="KT132" s="323">
        <f t="shared" si="3566"/>
        <v>0</v>
      </c>
      <c r="KU132" s="431" t="e">
        <f t="shared" si="3574"/>
        <v>#DIV/0!</v>
      </c>
      <c r="KV132" s="432" t="e">
        <f t="shared" si="3575"/>
        <v>#DIV/0!</v>
      </c>
      <c r="KW132" s="138">
        <f t="shared" si="3576"/>
        <v>0</v>
      </c>
      <c r="KX132" s="433">
        <f t="shared" si="3555"/>
        <v>0</v>
      </c>
      <c r="KY132" s="139">
        <f t="shared" si="3578"/>
        <v>0</v>
      </c>
      <c r="KZ132" s="111">
        <f t="shared" si="3579"/>
        <v>0</v>
      </c>
      <c r="LA132" s="111"/>
      <c r="LB132" s="140"/>
      <c r="LC132" s="141">
        <f t="shared" si="3580"/>
        <v>0</v>
      </c>
      <c r="LD132" s="322">
        <f t="shared" si="3581"/>
        <v>43</v>
      </c>
      <c r="LE132" s="431">
        <f t="shared" si="3582"/>
        <v>1.6199999999999999E-3</v>
      </c>
      <c r="LF132" s="432">
        <f t="shared" si="3583"/>
        <v>95.18</v>
      </c>
      <c r="LG132" s="138">
        <f t="shared" si="3584"/>
        <v>2.2134883699999999</v>
      </c>
      <c r="LH132" s="433">
        <f t="shared" si="3585"/>
        <v>23.58</v>
      </c>
      <c r="LI132" s="139">
        <f t="shared" si="3586"/>
        <v>52.19406</v>
      </c>
      <c r="LJ132" s="111">
        <f t="shared" si="3587"/>
        <v>2244.34</v>
      </c>
      <c r="LK132" s="111"/>
      <c r="LL132" s="140"/>
    </row>
    <row r="133" spans="1:324" ht="26.25" customHeight="1">
      <c r="A133" s="612"/>
      <c r="B133" s="93" t="s">
        <v>744</v>
      </c>
      <c r="C133" s="12" t="s">
        <v>840</v>
      </c>
      <c r="D133" s="12" t="s">
        <v>422</v>
      </c>
      <c r="E133" s="4" t="s">
        <v>32</v>
      </c>
      <c r="F133" s="323">
        <f t="shared" si="3361"/>
        <v>0</v>
      </c>
      <c r="G133" s="431">
        <f t="shared" si="3588"/>
        <v>0</v>
      </c>
      <c r="H133" s="432">
        <f t="shared" si="3589"/>
        <v>0</v>
      </c>
      <c r="I133" s="138">
        <f t="shared" si="3362"/>
        <v>0</v>
      </c>
      <c r="J133" s="433">
        <f t="shared" si="3590"/>
        <v>23.36</v>
      </c>
      <c r="K133" s="139">
        <f t="shared" si="3363"/>
        <v>0</v>
      </c>
      <c r="L133" s="111">
        <f t="shared" si="3364"/>
        <v>0</v>
      </c>
      <c r="M133" s="111"/>
      <c r="N133" s="140"/>
      <c r="O133" s="141" t="e">
        <f t="shared" si="3365"/>
        <v>#DIV/0!</v>
      </c>
      <c r="P133" s="323">
        <f t="shared" si="3366"/>
        <v>0</v>
      </c>
      <c r="Q133" s="431">
        <f t="shared" si="3367"/>
        <v>0</v>
      </c>
      <c r="R133" s="432">
        <f t="shared" si="3368"/>
        <v>0</v>
      </c>
      <c r="S133" s="138">
        <f t="shared" si="3369"/>
        <v>0</v>
      </c>
      <c r="T133" s="433">
        <f t="shared" si="3370"/>
        <v>23.63</v>
      </c>
      <c r="U133" s="139">
        <f t="shared" si="3371"/>
        <v>0</v>
      </c>
      <c r="V133" s="111">
        <f t="shared" si="3372"/>
        <v>0</v>
      </c>
      <c r="W133" s="111"/>
      <c r="X133" s="140"/>
      <c r="Y133" s="141" t="e">
        <f t="shared" si="3373"/>
        <v>#DIV/0!</v>
      </c>
      <c r="Z133" s="323">
        <f t="shared" si="3366"/>
        <v>0</v>
      </c>
      <c r="AA133" s="431">
        <f t="shared" si="3374"/>
        <v>0</v>
      </c>
      <c r="AB133" s="432">
        <f t="shared" si="3375"/>
        <v>0</v>
      </c>
      <c r="AC133" s="138">
        <f t="shared" si="3376"/>
        <v>0</v>
      </c>
      <c r="AD133" s="433">
        <f t="shared" si="3370"/>
        <v>23.63</v>
      </c>
      <c r="AE133" s="139">
        <f t="shared" si="3378"/>
        <v>0</v>
      </c>
      <c r="AF133" s="111">
        <f t="shared" si="3379"/>
        <v>0</v>
      </c>
      <c r="AG133" s="111"/>
      <c r="AH133" s="140"/>
      <c r="AI133" s="141" t="e">
        <f t="shared" si="3380"/>
        <v>#DIV/0!</v>
      </c>
      <c r="AJ133" s="323">
        <f t="shared" si="3366"/>
        <v>0</v>
      </c>
      <c r="AK133" s="431">
        <f t="shared" si="3381"/>
        <v>0</v>
      </c>
      <c r="AL133" s="432">
        <f t="shared" si="3382"/>
        <v>0</v>
      </c>
      <c r="AM133" s="138">
        <f t="shared" si="3383"/>
        <v>0</v>
      </c>
      <c r="AN133" s="433">
        <f t="shared" si="3370"/>
        <v>23.63</v>
      </c>
      <c r="AO133" s="139">
        <f t="shared" si="3385"/>
        <v>0</v>
      </c>
      <c r="AP133" s="111">
        <f t="shared" si="3386"/>
        <v>0</v>
      </c>
      <c r="AQ133" s="111"/>
      <c r="AR133" s="140"/>
      <c r="AS133" s="141" t="e">
        <f t="shared" si="3387"/>
        <v>#DIV/0!</v>
      </c>
      <c r="AT133" s="323">
        <f t="shared" si="3366"/>
        <v>0</v>
      </c>
      <c r="AU133" s="431">
        <f t="shared" si="3388"/>
        <v>0</v>
      </c>
      <c r="AV133" s="432">
        <f t="shared" si="3389"/>
        <v>0</v>
      </c>
      <c r="AW133" s="138">
        <f t="shared" si="3390"/>
        <v>0</v>
      </c>
      <c r="AX133" s="433">
        <f t="shared" si="3370"/>
        <v>23.63</v>
      </c>
      <c r="AY133" s="139">
        <f t="shared" si="3392"/>
        <v>0</v>
      </c>
      <c r="AZ133" s="111">
        <f t="shared" si="3393"/>
        <v>0</v>
      </c>
      <c r="BA133" s="111"/>
      <c r="BB133" s="140"/>
      <c r="BC133" s="141" t="e">
        <f t="shared" si="3394"/>
        <v>#DIV/0!</v>
      </c>
      <c r="BD133" s="323">
        <f t="shared" si="3366"/>
        <v>0</v>
      </c>
      <c r="BE133" s="431">
        <f t="shared" si="3395"/>
        <v>0</v>
      </c>
      <c r="BF133" s="432">
        <f t="shared" si="3396"/>
        <v>0</v>
      </c>
      <c r="BG133" s="138">
        <f t="shared" si="3397"/>
        <v>0</v>
      </c>
      <c r="BH133" s="433">
        <f t="shared" si="3370"/>
        <v>23.63</v>
      </c>
      <c r="BI133" s="139">
        <f t="shared" si="3399"/>
        <v>0</v>
      </c>
      <c r="BJ133" s="111">
        <f t="shared" si="3400"/>
        <v>0</v>
      </c>
      <c r="BK133" s="111"/>
      <c r="BL133" s="140"/>
      <c r="BM133" s="141" t="e">
        <f t="shared" si="3401"/>
        <v>#DIV/0!</v>
      </c>
      <c r="BN133" s="323">
        <f t="shared" si="3366"/>
        <v>0</v>
      </c>
      <c r="BO133" s="431">
        <f t="shared" si="3402"/>
        <v>0</v>
      </c>
      <c r="BP133" s="432">
        <f t="shared" si="3403"/>
        <v>0</v>
      </c>
      <c r="BQ133" s="138">
        <f t="shared" si="3404"/>
        <v>0</v>
      </c>
      <c r="BR133" s="433">
        <f t="shared" si="3370"/>
        <v>23.63</v>
      </c>
      <c r="BS133" s="139">
        <f t="shared" si="3406"/>
        <v>0</v>
      </c>
      <c r="BT133" s="111">
        <f t="shared" si="3407"/>
        <v>0</v>
      </c>
      <c r="BU133" s="111"/>
      <c r="BV133" s="140"/>
      <c r="BW133" s="141" t="e">
        <f t="shared" si="3408"/>
        <v>#DIV/0!</v>
      </c>
      <c r="BX133" s="323">
        <f t="shared" si="3366"/>
        <v>0</v>
      </c>
      <c r="BY133" s="431">
        <f t="shared" si="3409"/>
        <v>0</v>
      </c>
      <c r="BZ133" s="432">
        <f t="shared" si="3410"/>
        <v>0</v>
      </c>
      <c r="CA133" s="138">
        <f t="shared" si="3411"/>
        <v>0</v>
      </c>
      <c r="CB133" s="433">
        <f t="shared" si="3370"/>
        <v>23.63</v>
      </c>
      <c r="CC133" s="139">
        <f t="shared" si="3413"/>
        <v>0</v>
      </c>
      <c r="CD133" s="111">
        <f t="shared" si="3414"/>
        <v>0</v>
      </c>
      <c r="CE133" s="111"/>
      <c r="CF133" s="140"/>
      <c r="CG133" s="141" t="e">
        <f t="shared" si="3415"/>
        <v>#DIV/0!</v>
      </c>
      <c r="CH133" s="323">
        <f t="shared" si="3416"/>
        <v>0</v>
      </c>
      <c r="CI133" s="431">
        <f t="shared" si="3417"/>
        <v>0</v>
      </c>
      <c r="CJ133" s="432">
        <f t="shared" si="3418"/>
        <v>0</v>
      </c>
      <c r="CK133" s="138">
        <f t="shared" si="3419"/>
        <v>0</v>
      </c>
      <c r="CL133" s="433">
        <f t="shared" si="3420"/>
        <v>23.63</v>
      </c>
      <c r="CM133" s="139">
        <f t="shared" si="3421"/>
        <v>0</v>
      </c>
      <c r="CN133" s="111">
        <f t="shared" si="3422"/>
        <v>0</v>
      </c>
      <c r="CO133" s="111"/>
      <c r="CP133" s="140"/>
      <c r="CQ133" s="141" t="e">
        <f t="shared" si="3423"/>
        <v>#DIV/0!</v>
      </c>
      <c r="CR133" s="323">
        <f t="shared" si="3416"/>
        <v>0</v>
      </c>
      <c r="CS133" s="431">
        <f t="shared" si="3424"/>
        <v>0</v>
      </c>
      <c r="CT133" s="432">
        <f t="shared" si="3425"/>
        <v>0</v>
      </c>
      <c r="CU133" s="138">
        <f t="shared" si="3426"/>
        <v>0</v>
      </c>
      <c r="CV133" s="433">
        <f t="shared" si="3420"/>
        <v>23.63</v>
      </c>
      <c r="CW133" s="139">
        <f t="shared" si="3428"/>
        <v>0</v>
      </c>
      <c r="CX133" s="111">
        <f t="shared" si="3429"/>
        <v>0</v>
      </c>
      <c r="CY133" s="111"/>
      <c r="CZ133" s="140"/>
      <c r="DA133" s="141" t="e">
        <f t="shared" si="3430"/>
        <v>#DIV/0!</v>
      </c>
      <c r="DB133" s="323">
        <f t="shared" si="3416"/>
        <v>0</v>
      </c>
      <c r="DC133" s="431">
        <f t="shared" si="3431"/>
        <v>0</v>
      </c>
      <c r="DD133" s="432">
        <f t="shared" si="3432"/>
        <v>0</v>
      </c>
      <c r="DE133" s="138">
        <f t="shared" si="3433"/>
        <v>0</v>
      </c>
      <c r="DF133" s="433">
        <f t="shared" si="3420"/>
        <v>23.63</v>
      </c>
      <c r="DG133" s="139">
        <f t="shared" si="3435"/>
        <v>0</v>
      </c>
      <c r="DH133" s="111">
        <f t="shared" si="3436"/>
        <v>0</v>
      </c>
      <c r="DI133" s="111"/>
      <c r="DJ133" s="140"/>
      <c r="DK133" s="141" t="e">
        <f t="shared" si="3437"/>
        <v>#DIV/0!</v>
      </c>
      <c r="DL133" s="323">
        <f t="shared" si="3416"/>
        <v>0</v>
      </c>
      <c r="DM133" s="431">
        <f t="shared" si="3438"/>
        <v>0</v>
      </c>
      <c r="DN133" s="432">
        <f t="shared" si="3439"/>
        <v>0</v>
      </c>
      <c r="DO133" s="138">
        <f t="shared" si="3440"/>
        <v>0</v>
      </c>
      <c r="DP133" s="433">
        <f t="shared" si="3420"/>
        <v>23.63</v>
      </c>
      <c r="DQ133" s="139">
        <f t="shared" si="3442"/>
        <v>0</v>
      </c>
      <c r="DR133" s="111">
        <f t="shared" si="3443"/>
        <v>0</v>
      </c>
      <c r="DS133" s="111"/>
      <c r="DT133" s="140"/>
      <c r="DU133" s="141" t="e">
        <f t="shared" si="3444"/>
        <v>#DIV/0!</v>
      </c>
      <c r="DV133" s="323">
        <f t="shared" si="3416"/>
        <v>0</v>
      </c>
      <c r="DW133" s="431">
        <f t="shared" si="3445"/>
        <v>0</v>
      </c>
      <c r="DX133" s="432">
        <f t="shared" si="3446"/>
        <v>0</v>
      </c>
      <c r="DY133" s="138">
        <f t="shared" si="3447"/>
        <v>0</v>
      </c>
      <c r="DZ133" s="433">
        <f t="shared" si="3420"/>
        <v>23.63</v>
      </c>
      <c r="EA133" s="139">
        <f t="shared" si="3449"/>
        <v>0</v>
      </c>
      <c r="EB133" s="111">
        <f t="shared" si="3450"/>
        <v>0</v>
      </c>
      <c r="EC133" s="111"/>
      <c r="ED133" s="140"/>
      <c r="EE133" s="141" t="e">
        <f t="shared" si="3451"/>
        <v>#DIV/0!</v>
      </c>
      <c r="EF133" s="323">
        <f t="shared" si="3416"/>
        <v>0</v>
      </c>
      <c r="EG133" s="431">
        <f t="shared" si="3452"/>
        <v>0</v>
      </c>
      <c r="EH133" s="432">
        <f t="shared" si="3453"/>
        <v>0</v>
      </c>
      <c r="EI133" s="138">
        <f t="shared" si="3454"/>
        <v>0</v>
      </c>
      <c r="EJ133" s="433">
        <f t="shared" si="3420"/>
        <v>23.63</v>
      </c>
      <c r="EK133" s="139">
        <f t="shared" si="3456"/>
        <v>0</v>
      </c>
      <c r="EL133" s="111">
        <f t="shared" si="3457"/>
        <v>0</v>
      </c>
      <c r="EM133" s="111"/>
      <c r="EN133" s="140"/>
      <c r="EO133" s="141" t="e">
        <f t="shared" si="3458"/>
        <v>#DIV/0!</v>
      </c>
      <c r="EP133" s="323">
        <f t="shared" si="3416"/>
        <v>0</v>
      </c>
      <c r="EQ133" s="431">
        <f t="shared" si="3459"/>
        <v>0</v>
      </c>
      <c r="ER133" s="432">
        <f t="shared" si="3460"/>
        <v>0</v>
      </c>
      <c r="ES133" s="138">
        <f t="shared" si="3461"/>
        <v>0</v>
      </c>
      <c r="ET133" s="433">
        <f t="shared" si="3420"/>
        <v>23.63</v>
      </c>
      <c r="EU133" s="139">
        <f t="shared" si="3463"/>
        <v>0</v>
      </c>
      <c r="EV133" s="111">
        <f t="shared" si="3464"/>
        <v>0</v>
      </c>
      <c r="EW133" s="111"/>
      <c r="EX133" s="140"/>
      <c r="EY133" s="141" t="e">
        <f t="shared" si="3465"/>
        <v>#DIV/0!</v>
      </c>
      <c r="EZ133" s="323">
        <f t="shared" si="3466"/>
        <v>0</v>
      </c>
      <c r="FA133" s="431">
        <f t="shared" si="3467"/>
        <v>0</v>
      </c>
      <c r="FB133" s="432">
        <f t="shared" si="3468"/>
        <v>0</v>
      </c>
      <c r="FC133" s="138">
        <f t="shared" si="3469"/>
        <v>0</v>
      </c>
      <c r="FD133" s="433">
        <f t="shared" si="3470"/>
        <v>22.19</v>
      </c>
      <c r="FE133" s="139">
        <f t="shared" si="3471"/>
        <v>0</v>
      </c>
      <c r="FF133" s="111">
        <f t="shared" si="3472"/>
        <v>0</v>
      </c>
      <c r="FG133" s="111"/>
      <c r="FH133" s="140"/>
      <c r="FI133" s="141" t="e">
        <f t="shared" si="3473"/>
        <v>#DIV/0!</v>
      </c>
      <c r="FJ133" s="323">
        <f t="shared" si="3466"/>
        <v>0</v>
      </c>
      <c r="FK133" s="431">
        <f t="shared" si="3474"/>
        <v>0</v>
      </c>
      <c r="FL133" s="432">
        <f t="shared" si="3475"/>
        <v>0</v>
      </c>
      <c r="FM133" s="138">
        <f t="shared" si="3476"/>
        <v>0</v>
      </c>
      <c r="FN133" s="433">
        <f t="shared" si="3470"/>
        <v>23.63</v>
      </c>
      <c r="FO133" s="139">
        <f t="shared" si="3478"/>
        <v>0</v>
      </c>
      <c r="FP133" s="111">
        <f t="shared" si="3479"/>
        <v>0</v>
      </c>
      <c r="FQ133" s="111"/>
      <c r="FR133" s="140"/>
      <c r="FS133" s="141" t="e">
        <f t="shared" si="3480"/>
        <v>#DIV/0!</v>
      </c>
      <c r="FT133" s="323">
        <f t="shared" si="3466"/>
        <v>0</v>
      </c>
      <c r="FU133" s="431">
        <f t="shared" si="3481"/>
        <v>0</v>
      </c>
      <c r="FV133" s="432">
        <f t="shared" si="3482"/>
        <v>0</v>
      </c>
      <c r="FW133" s="138">
        <f t="shared" si="3483"/>
        <v>0</v>
      </c>
      <c r="FX133" s="433">
        <f t="shared" si="3470"/>
        <v>23.63</v>
      </c>
      <c r="FY133" s="139">
        <f t="shared" si="3485"/>
        <v>0</v>
      </c>
      <c r="FZ133" s="111">
        <f t="shared" si="3486"/>
        <v>0</v>
      </c>
      <c r="GA133" s="111"/>
      <c r="GB133" s="140"/>
      <c r="GC133" s="141" t="e">
        <f t="shared" si="3487"/>
        <v>#DIV/0!</v>
      </c>
      <c r="GD133" s="323">
        <f t="shared" si="3466"/>
        <v>0</v>
      </c>
      <c r="GE133" s="431">
        <f t="shared" si="3488"/>
        <v>0</v>
      </c>
      <c r="GF133" s="432">
        <f t="shared" si="3489"/>
        <v>0</v>
      </c>
      <c r="GG133" s="138">
        <f t="shared" si="3490"/>
        <v>0</v>
      </c>
      <c r="GH133" s="433">
        <f t="shared" si="3470"/>
        <v>23.63</v>
      </c>
      <c r="GI133" s="139">
        <f t="shared" si="3492"/>
        <v>0</v>
      </c>
      <c r="GJ133" s="111">
        <f t="shared" si="3493"/>
        <v>0</v>
      </c>
      <c r="GK133" s="111"/>
      <c r="GL133" s="140"/>
      <c r="GM133" s="141" t="e">
        <f t="shared" si="3494"/>
        <v>#DIV/0!</v>
      </c>
      <c r="GN133" s="323">
        <f t="shared" si="3466"/>
        <v>0</v>
      </c>
      <c r="GO133" s="431">
        <f t="shared" si="3495"/>
        <v>0</v>
      </c>
      <c r="GP133" s="432">
        <f t="shared" si="3496"/>
        <v>0</v>
      </c>
      <c r="GQ133" s="138">
        <f t="shared" si="3497"/>
        <v>0</v>
      </c>
      <c r="GR133" s="433">
        <f t="shared" si="3498"/>
        <v>23.63</v>
      </c>
      <c r="GS133" s="139">
        <f t="shared" si="3499"/>
        <v>0</v>
      </c>
      <c r="GT133" s="111">
        <f t="shared" si="3500"/>
        <v>0</v>
      </c>
      <c r="GU133" s="111"/>
      <c r="GV133" s="140"/>
      <c r="GW133" s="141" t="e">
        <f t="shared" si="3501"/>
        <v>#DIV/0!</v>
      </c>
      <c r="GX133" s="323">
        <f t="shared" si="3466"/>
        <v>0</v>
      </c>
      <c r="GY133" s="431">
        <f t="shared" si="3502"/>
        <v>0</v>
      </c>
      <c r="GZ133" s="432">
        <f t="shared" si="3503"/>
        <v>0</v>
      </c>
      <c r="HA133" s="138">
        <f t="shared" si="3504"/>
        <v>0</v>
      </c>
      <c r="HB133" s="433">
        <f t="shared" si="3498"/>
        <v>23.63</v>
      </c>
      <c r="HC133" s="139">
        <f t="shared" si="3506"/>
        <v>0</v>
      </c>
      <c r="HD133" s="111">
        <f t="shared" si="3507"/>
        <v>0</v>
      </c>
      <c r="HE133" s="111"/>
      <c r="HF133" s="140"/>
      <c r="HG133" s="141" t="e">
        <f t="shared" si="3508"/>
        <v>#DIV/0!</v>
      </c>
      <c r="HH133" s="323">
        <f t="shared" si="3466"/>
        <v>0</v>
      </c>
      <c r="HI133" s="431">
        <f t="shared" si="3509"/>
        <v>0</v>
      </c>
      <c r="HJ133" s="432">
        <f t="shared" si="3510"/>
        <v>0</v>
      </c>
      <c r="HK133" s="138">
        <f t="shared" si="3511"/>
        <v>0</v>
      </c>
      <c r="HL133" s="433">
        <f t="shared" si="3498"/>
        <v>23.63</v>
      </c>
      <c r="HM133" s="139">
        <f t="shared" si="3513"/>
        <v>0</v>
      </c>
      <c r="HN133" s="111">
        <f t="shared" si="3514"/>
        <v>0</v>
      </c>
      <c r="HO133" s="111"/>
      <c r="HP133" s="140"/>
      <c r="HQ133" s="141" t="e">
        <f t="shared" si="3515"/>
        <v>#DIV/0!</v>
      </c>
      <c r="HR133" s="323">
        <f t="shared" si="3516"/>
        <v>0</v>
      </c>
      <c r="HS133" s="431">
        <f t="shared" si="3517"/>
        <v>0</v>
      </c>
      <c r="HT133" s="432">
        <f t="shared" si="3518"/>
        <v>0</v>
      </c>
      <c r="HU133" s="138">
        <f t="shared" si="3519"/>
        <v>0</v>
      </c>
      <c r="HV133" s="433">
        <f t="shared" si="3498"/>
        <v>23.63</v>
      </c>
      <c r="HW133" s="139">
        <f t="shared" si="3521"/>
        <v>0</v>
      </c>
      <c r="HX133" s="111">
        <f t="shared" si="3522"/>
        <v>0</v>
      </c>
      <c r="HY133" s="111"/>
      <c r="HZ133" s="140"/>
      <c r="IA133" s="141" t="e">
        <f t="shared" si="3523"/>
        <v>#DIV/0!</v>
      </c>
      <c r="IB133" s="323">
        <f t="shared" si="3516"/>
        <v>0</v>
      </c>
      <c r="IC133" s="431">
        <f t="shared" si="3524"/>
        <v>0</v>
      </c>
      <c r="ID133" s="432">
        <f t="shared" si="3525"/>
        <v>0</v>
      </c>
      <c r="IE133" s="138">
        <f t="shared" si="3526"/>
        <v>0</v>
      </c>
      <c r="IF133" s="433">
        <f t="shared" si="3527"/>
        <v>23.63</v>
      </c>
      <c r="IG133" s="139">
        <f t="shared" si="3528"/>
        <v>0</v>
      </c>
      <c r="IH133" s="111">
        <f t="shared" si="3529"/>
        <v>0</v>
      </c>
      <c r="II133" s="111"/>
      <c r="IJ133" s="140"/>
      <c r="IK133" s="141" t="e">
        <f t="shared" si="3530"/>
        <v>#DIV/0!</v>
      </c>
      <c r="IL133" s="323">
        <f t="shared" si="3516"/>
        <v>0</v>
      </c>
      <c r="IM133" s="431">
        <f t="shared" si="3531"/>
        <v>0</v>
      </c>
      <c r="IN133" s="432">
        <f t="shared" si="3532"/>
        <v>0</v>
      </c>
      <c r="IO133" s="138">
        <f t="shared" si="3533"/>
        <v>0</v>
      </c>
      <c r="IP133" s="433">
        <f t="shared" si="3527"/>
        <v>23.63</v>
      </c>
      <c r="IQ133" s="139">
        <f t="shared" si="3535"/>
        <v>0</v>
      </c>
      <c r="IR133" s="111">
        <f t="shared" si="3536"/>
        <v>0</v>
      </c>
      <c r="IS133" s="111"/>
      <c r="IT133" s="140"/>
      <c r="IU133" s="141" t="e">
        <f t="shared" si="3537"/>
        <v>#DIV/0!</v>
      </c>
      <c r="IV133" s="323">
        <f t="shared" si="3516"/>
        <v>0</v>
      </c>
      <c r="IW133" s="431">
        <f t="shared" si="3538"/>
        <v>0</v>
      </c>
      <c r="IX133" s="432">
        <f t="shared" si="3539"/>
        <v>0</v>
      </c>
      <c r="IY133" s="138">
        <f t="shared" si="3540"/>
        <v>0</v>
      </c>
      <c r="IZ133" s="433">
        <f t="shared" si="3527"/>
        <v>23.63</v>
      </c>
      <c r="JA133" s="139">
        <f t="shared" si="3542"/>
        <v>0</v>
      </c>
      <c r="JB133" s="111">
        <f t="shared" si="3543"/>
        <v>0</v>
      </c>
      <c r="JC133" s="111"/>
      <c r="JD133" s="140"/>
      <c r="JE133" s="141" t="e">
        <f t="shared" si="3544"/>
        <v>#DIV/0!</v>
      </c>
      <c r="JF133" s="323">
        <f t="shared" si="3516"/>
        <v>0</v>
      </c>
      <c r="JG133" s="431">
        <f t="shared" si="3545"/>
        <v>0</v>
      </c>
      <c r="JH133" s="432">
        <f t="shared" si="3546"/>
        <v>0</v>
      </c>
      <c r="JI133" s="138">
        <f t="shared" si="3547"/>
        <v>0</v>
      </c>
      <c r="JJ133" s="433">
        <f t="shared" si="3527"/>
        <v>23.63</v>
      </c>
      <c r="JK133" s="139">
        <f t="shared" si="3549"/>
        <v>0</v>
      </c>
      <c r="JL133" s="111">
        <f t="shared" si="3550"/>
        <v>0</v>
      </c>
      <c r="JM133" s="111"/>
      <c r="JN133" s="140"/>
      <c r="JO133" s="141" t="e">
        <f t="shared" si="3551"/>
        <v>#DIV/0!</v>
      </c>
      <c r="JP133" s="323">
        <f t="shared" si="3516"/>
        <v>0</v>
      </c>
      <c r="JQ133" s="431">
        <f t="shared" si="3552"/>
        <v>0</v>
      </c>
      <c r="JR133" s="432">
        <f t="shared" si="3553"/>
        <v>0</v>
      </c>
      <c r="JS133" s="138">
        <f t="shared" si="3554"/>
        <v>0</v>
      </c>
      <c r="JT133" s="433">
        <f t="shared" si="3555"/>
        <v>23.63</v>
      </c>
      <c r="JU133" s="139">
        <f t="shared" si="3556"/>
        <v>0</v>
      </c>
      <c r="JV133" s="111">
        <f t="shared" si="3557"/>
        <v>0</v>
      </c>
      <c r="JW133" s="111"/>
      <c r="JX133" s="140"/>
      <c r="JY133" s="141" t="e">
        <f t="shared" si="3558"/>
        <v>#DIV/0!</v>
      </c>
      <c r="JZ133" s="323">
        <f t="shared" si="3516"/>
        <v>0</v>
      </c>
      <c r="KA133" s="431">
        <f t="shared" si="3559"/>
        <v>0</v>
      </c>
      <c r="KB133" s="432">
        <f t="shared" si="3560"/>
        <v>0</v>
      </c>
      <c r="KC133" s="138">
        <f t="shared" si="3561"/>
        <v>0</v>
      </c>
      <c r="KD133" s="433">
        <f t="shared" si="3555"/>
        <v>23.63</v>
      </c>
      <c r="KE133" s="139">
        <f t="shared" si="3563"/>
        <v>0</v>
      </c>
      <c r="KF133" s="111">
        <f t="shared" si="3564"/>
        <v>0</v>
      </c>
      <c r="KG133" s="111"/>
      <c r="KH133" s="140"/>
      <c r="KI133" s="141" t="e">
        <f t="shared" si="3565"/>
        <v>#DIV/0!</v>
      </c>
      <c r="KJ133" s="323">
        <f t="shared" si="3566"/>
        <v>0</v>
      </c>
      <c r="KK133" s="431">
        <f t="shared" si="3567"/>
        <v>0</v>
      </c>
      <c r="KL133" s="432">
        <f t="shared" si="3568"/>
        <v>0</v>
      </c>
      <c r="KM133" s="138">
        <f t="shared" si="3569"/>
        <v>0</v>
      </c>
      <c r="KN133" s="433">
        <f t="shared" si="3555"/>
        <v>23.63</v>
      </c>
      <c r="KO133" s="139">
        <f t="shared" si="3571"/>
        <v>0</v>
      </c>
      <c r="KP133" s="111">
        <f t="shared" si="3572"/>
        <v>0</v>
      </c>
      <c r="KQ133" s="111"/>
      <c r="KR133" s="140"/>
      <c r="KS133" s="141" t="e">
        <f t="shared" si="3573"/>
        <v>#DIV/0!</v>
      </c>
      <c r="KT133" s="323">
        <f t="shared" si="3566"/>
        <v>0</v>
      </c>
      <c r="KU133" s="431" t="e">
        <f t="shared" si="3574"/>
        <v>#DIV/0!</v>
      </c>
      <c r="KV133" s="432" t="e">
        <f t="shared" si="3575"/>
        <v>#DIV/0!</v>
      </c>
      <c r="KW133" s="138">
        <f t="shared" si="3576"/>
        <v>0</v>
      </c>
      <c r="KX133" s="433">
        <f t="shared" si="3555"/>
        <v>0</v>
      </c>
      <c r="KY133" s="139">
        <f t="shared" si="3578"/>
        <v>0</v>
      </c>
      <c r="KZ133" s="111">
        <f t="shared" si="3579"/>
        <v>0</v>
      </c>
      <c r="LA133" s="111"/>
      <c r="LB133" s="140"/>
      <c r="LC133" s="141" t="e">
        <f t="shared" si="3580"/>
        <v>#DIV/0!</v>
      </c>
      <c r="LD133" s="322">
        <f t="shared" si="3581"/>
        <v>0</v>
      </c>
      <c r="LE133" s="431">
        <f t="shared" si="3582"/>
        <v>0</v>
      </c>
      <c r="LF133" s="432">
        <f t="shared" si="3583"/>
        <v>0</v>
      </c>
      <c r="LG133" s="138">
        <f t="shared" si="3584"/>
        <v>0</v>
      </c>
      <c r="LH133" s="433">
        <f t="shared" si="3585"/>
        <v>23.58</v>
      </c>
      <c r="LI133" s="139">
        <f t="shared" si="3586"/>
        <v>0</v>
      </c>
      <c r="LJ133" s="111">
        <f t="shared" si="3587"/>
        <v>0</v>
      </c>
      <c r="LK133" s="111"/>
      <c r="LL133" s="140"/>
    </row>
    <row r="134" spans="1:324" ht="24">
      <c r="A134" s="612"/>
      <c r="B134" s="12" t="s">
        <v>732</v>
      </c>
      <c r="C134" s="12" t="s">
        <v>841</v>
      </c>
      <c r="D134" s="12" t="s">
        <v>421</v>
      </c>
      <c r="E134" s="4" t="s">
        <v>32</v>
      </c>
      <c r="F134" s="323">
        <f t="shared" si="3361"/>
        <v>1</v>
      </c>
      <c r="G134" s="431">
        <f t="shared" si="3588"/>
        <v>1.6100000000000001E-3</v>
      </c>
      <c r="H134" s="432">
        <f t="shared" si="3589"/>
        <v>2.91</v>
      </c>
      <c r="I134" s="138">
        <f t="shared" si="3362"/>
        <v>2.91</v>
      </c>
      <c r="J134" s="433">
        <f t="shared" si="3590"/>
        <v>23.36</v>
      </c>
      <c r="K134" s="139">
        <f t="shared" si="3363"/>
        <v>67.977599999999995</v>
      </c>
      <c r="L134" s="111">
        <f t="shared" si="3364"/>
        <v>67.98</v>
      </c>
      <c r="M134" s="111"/>
      <c r="N134" s="140"/>
      <c r="O134" s="141">
        <f t="shared" si="3365"/>
        <v>1.3038400000000001</v>
      </c>
      <c r="P134" s="323">
        <f t="shared" si="3366"/>
        <v>0</v>
      </c>
      <c r="Q134" s="431">
        <f t="shared" si="3367"/>
        <v>0</v>
      </c>
      <c r="R134" s="432">
        <f t="shared" si="3368"/>
        <v>0</v>
      </c>
      <c r="S134" s="138">
        <f t="shared" si="3369"/>
        <v>0</v>
      </c>
      <c r="T134" s="433">
        <f t="shared" si="3370"/>
        <v>23.63</v>
      </c>
      <c r="U134" s="139">
        <f t="shared" si="3371"/>
        <v>0</v>
      </c>
      <c r="V134" s="111">
        <f t="shared" si="3372"/>
        <v>0</v>
      </c>
      <c r="W134" s="111"/>
      <c r="X134" s="140"/>
      <c r="Y134" s="141">
        <f t="shared" si="3373"/>
        <v>0</v>
      </c>
      <c r="Z134" s="323">
        <f t="shared" si="3366"/>
        <v>0</v>
      </c>
      <c r="AA134" s="431">
        <f t="shared" si="3374"/>
        <v>0</v>
      </c>
      <c r="AB134" s="432">
        <f t="shared" si="3375"/>
        <v>0</v>
      </c>
      <c r="AC134" s="138">
        <f t="shared" si="3376"/>
        <v>0</v>
      </c>
      <c r="AD134" s="433">
        <f t="shared" si="3370"/>
        <v>23.63</v>
      </c>
      <c r="AE134" s="139">
        <f t="shared" si="3378"/>
        <v>0</v>
      </c>
      <c r="AF134" s="111">
        <f t="shared" si="3379"/>
        <v>0</v>
      </c>
      <c r="AG134" s="111"/>
      <c r="AH134" s="140"/>
      <c r="AI134" s="141">
        <f t="shared" si="3380"/>
        <v>0</v>
      </c>
      <c r="AJ134" s="323">
        <f t="shared" si="3366"/>
        <v>0</v>
      </c>
      <c r="AK134" s="431">
        <f t="shared" si="3381"/>
        <v>0</v>
      </c>
      <c r="AL134" s="432">
        <f t="shared" si="3382"/>
        <v>0</v>
      </c>
      <c r="AM134" s="138">
        <f t="shared" si="3383"/>
        <v>0</v>
      </c>
      <c r="AN134" s="433">
        <f t="shared" si="3370"/>
        <v>23.63</v>
      </c>
      <c r="AO134" s="139">
        <f t="shared" si="3385"/>
        <v>0</v>
      </c>
      <c r="AP134" s="111">
        <f t="shared" si="3386"/>
        <v>0</v>
      </c>
      <c r="AQ134" s="111"/>
      <c r="AR134" s="140"/>
      <c r="AS134" s="141">
        <f t="shared" si="3387"/>
        <v>0</v>
      </c>
      <c r="AT134" s="323">
        <f t="shared" si="3366"/>
        <v>0</v>
      </c>
      <c r="AU134" s="431">
        <f t="shared" si="3388"/>
        <v>0</v>
      </c>
      <c r="AV134" s="432">
        <f t="shared" si="3389"/>
        <v>0</v>
      </c>
      <c r="AW134" s="138">
        <f t="shared" si="3390"/>
        <v>0</v>
      </c>
      <c r="AX134" s="433">
        <f t="shared" si="3370"/>
        <v>23.63</v>
      </c>
      <c r="AY134" s="139">
        <f t="shared" si="3392"/>
        <v>0</v>
      </c>
      <c r="AZ134" s="111">
        <f t="shared" si="3393"/>
        <v>0</v>
      </c>
      <c r="BA134" s="111"/>
      <c r="BB134" s="140"/>
      <c r="BC134" s="141">
        <f t="shared" si="3394"/>
        <v>0</v>
      </c>
      <c r="BD134" s="323">
        <f t="shared" si="3366"/>
        <v>0</v>
      </c>
      <c r="BE134" s="431">
        <f t="shared" si="3395"/>
        <v>0</v>
      </c>
      <c r="BF134" s="432">
        <f t="shared" si="3396"/>
        <v>0</v>
      </c>
      <c r="BG134" s="138">
        <f t="shared" si="3397"/>
        <v>0</v>
      </c>
      <c r="BH134" s="433">
        <f t="shared" si="3370"/>
        <v>23.63</v>
      </c>
      <c r="BI134" s="139">
        <f t="shared" si="3399"/>
        <v>0</v>
      </c>
      <c r="BJ134" s="111">
        <f t="shared" si="3400"/>
        <v>0</v>
      </c>
      <c r="BK134" s="111"/>
      <c r="BL134" s="140"/>
      <c r="BM134" s="141">
        <f t="shared" si="3401"/>
        <v>0</v>
      </c>
      <c r="BN134" s="323">
        <f t="shared" si="3366"/>
        <v>0</v>
      </c>
      <c r="BO134" s="431">
        <f t="shared" si="3402"/>
        <v>0</v>
      </c>
      <c r="BP134" s="432">
        <f t="shared" si="3403"/>
        <v>0</v>
      </c>
      <c r="BQ134" s="138">
        <f t="shared" si="3404"/>
        <v>0</v>
      </c>
      <c r="BR134" s="433">
        <f t="shared" si="3370"/>
        <v>23.63</v>
      </c>
      <c r="BS134" s="139">
        <f t="shared" si="3406"/>
        <v>0</v>
      </c>
      <c r="BT134" s="111">
        <f t="shared" si="3407"/>
        <v>0</v>
      </c>
      <c r="BU134" s="111"/>
      <c r="BV134" s="140"/>
      <c r="BW134" s="141">
        <f t="shared" si="3408"/>
        <v>0</v>
      </c>
      <c r="BX134" s="323">
        <f t="shared" si="3366"/>
        <v>2</v>
      </c>
      <c r="BY134" s="431">
        <f t="shared" si="3409"/>
        <v>2.3800000000000002E-3</v>
      </c>
      <c r="BZ134" s="432">
        <f t="shared" si="3410"/>
        <v>3.03</v>
      </c>
      <c r="CA134" s="138">
        <f t="shared" si="3411"/>
        <v>1.5149999999999999</v>
      </c>
      <c r="CB134" s="433">
        <f t="shared" si="3370"/>
        <v>23.63</v>
      </c>
      <c r="CC134" s="139">
        <f t="shared" si="3413"/>
        <v>35.79945</v>
      </c>
      <c r="CD134" s="111">
        <f t="shared" si="3414"/>
        <v>71.599999999999994</v>
      </c>
      <c r="CE134" s="111"/>
      <c r="CF134" s="140"/>
      <c r="CG134" s="141">
        <f t="shared" si="3415"/>
        <v>0.68664999999999998</v>
      </c>
      <c r="CH134" s="323">
        <f t="shared" si="3416"/>
        <v>0</v>
      </c>
      <c r="CI134" s="431">
        <f t="shared" si="3417"/>
        <v>0</v>
      </c>
      <c r="CJ134" s="432">
        <f t="shared" si="3418"/>
        <v>0</v>
      </c>
      <c r="CK134" s="138">
        <f t="shared" si="3419"/>
        <v>0</v>
      </c>
      <c r="CL134" s="433">
        <f t="shared" si="3420"/>
        <v>23.63</v>
      </c>
      <c r="CM134" s="139">
        <f t="shared" si="3421"/>
        <v>0</v>
      </c>
      <c r="CN134" s="111">
        <f t="shared" si="3422"/>
        <v>0</v>
      </c>
      <c r="CO134" s="111"/>
      <c r="CP134" s="140"/>
      <c r="CQ134" s="141">
        <f t="shared" si="3423"/>
        <v>0</v>
      </c>
      <c r="CR134" s="323">
        <f t="shared" si="3416"/>
        <v>0</v>
      </c>
      <c r="CS134" s="431">
        <f t="shared" si="3424"/>
        <v>0</v>
      </c>
      <c r="CT134" s="432">
        <f t="shared" si="3425"/>
        <v>0</v>
      </c>
      <c r="CU134" s="138">
        <f t="shared" si="3426"/>
        <v>0</v>
      </c>
      <c r="CV134" s="433">
        <f t="shared" si="3420"/>
        <v>23.63</v>
      </c>
      <c r="CW134" s="139">
        <f t="shared" si="3428"/>
        <v>0</v>
      </c>
      <c r="CX134" s="111">
        <f t="shared" si="3429"/>
        <v>0</v>
      </c>
      <c r="CY134" s="111"/>
      <c r="CZ134" s="140"/>
      <c r="DA134" s="141">
        <f t="shared" si="3430"/>
        <v>0</v>
      </c>
      <c r="DB134" s="323">
        <f t="shared" si="3416"/>
        <v>0</v>
      </c>
      <c r="DC134" s="431">
        <f t="shared" si="3431"/>
        <v>0</v>
      </c>
      <c r="DD134" s="432">
        <f t="shared" si="3432"/>
        <v>0</v>
      </c>
      <c r="DE134" s="138">
        <f t="shared" si="3433"/>
        <v>0</v>
      </c>
      <c r="DF134" s="433">
        <f t="shared" si="3420"/>
        <v>23.63</v>
      </c>
      <c r="DG134" s="139">
        <f t="shared" si="3435"/>
        <v>0</v>
      </c>
      <c r="DH134" s="111">
        <f t="shared" si="3436"/>
        <v>0</v>
      </c>
      <c r="DI134" s="111"/>
      <c r="DJ134" s="140"/>
      <c r="DK134" s="141">
        <f t="shared" si="3437"/>
        <v>0</v>
      </c>
      <c r="DL134" s="323">
        <f t="shared" si="3416"/>
        <v>0</v>
      </c>
      <c r="DM134" s="431">
        <f t="shared" si="3438"/>
        <v>0</v>
      </c>
      <c r="DN134" s="432">
        <f t="shared" si="3439"/>
        <v>0</v>
      </c>
      <c r="DO134" s="138">
        <f t="shared" si="3440"/>
        <v>0</v>
      </c>
      <c r="DP134" s="433">
        <f t="shared" si="3420"/>
        <v>23.63</v>
      </c>
      <c r="DQ134" s="139">
        <f t="shared" si="3442"/>
        <v>0</v>
      </c>
      <c r="DR134" s="111">
        <f t="shared" si="3443"/>
        <v>0</v>
      </c>
      <c r="DS134" s="111"/>
      <c r="DT134" s="140"/>
      <c r="DU134" s="141">
        <f t="shared" si="3444"/>
        <v>0</v>
      </c>
      <c r="DV134" s="323">
        <f t="shared" si="3416"/>
        <v>0</v>
      </c>
      <c r="DW134" s="431">
        <f t="shared" si="3445"/>
        <v>0</v>
      </c>
      <c r="DX134" s="432">
        <f t="shared" si="3446"/>
        <v>0</v>
      </c>
      <c r="DY134" s="138">
        <f t="shared" si="3447"/>
        <v>0</v>
      </c>
      <c r="DZ134" s="433">
        <f t="shared" si="3420"/>
        <v>23.63</v>
      </c>
      <c r="EA134" s="139">
        <f t="shared" si="3449"/>
        <v>0</v>
      </c>
      <c r="EB134" s="111">
        <f t="shared" si="3450"/>
        <v>0</v>
      </c>
      <c r="EC134" s="111"/>
      <c r="ED134" s="140"/>
      <c r="EE134" s="141">
        <f t="shared" si="3451"/>
        <v>0</v>
      </c>
      <c r="EF134" s="323">
        <f t="shared" si="3416"/>
        <v>8</v>
      </c>
      <c r="EG134" s="431">
        <f t="shared" si="3452"/>
        <v>8.94E-3</v>
      </c>
      <c r="EH134" s="432">
        <f t="shared" si="3453"/>
        <v>8.94</v>
      </c>
      <c r="EI134" s="138">
        <f t="shared" si="3454"/>
        <v>1.1174999999999999</v>
      </c>
      <c r="EJ134" s="433">
        <f t="shared" si="3420"/>
        <v>23.63</v>
      </c>
      <c r="EK134" s="139">
        <f t="shared" si="3456"/>
        <v>26.40653</v>
      </c>
      <c r="EL134" s="111">
        <f t="shared" si="3457"/>
        <v>211.25</v>
      </c>
      <c r="EM134" s="111"/>
      <c r="EN134" s="140"/>
      <c r="EO134" s="141">
        <f t="shared" si="3458"/>
        <v>0.50649</v>
      </c>
      <c r="EP134" s="323">
        <f t="shared" si="3416"/>
        <v>3</v>
      </c>
      <c r="EQ134" s="431">
        <f t="shared" si="3459"/>
        <v>3.5999999999999999E-3</v>
      </c>
      <c r="ER134" s="432">
        <f t="shared" si="3460"/>
        <v>5.69</v>
      </c>
      <c r="ES134" s="138">
        <f t="shared" si="3461"/>
        <v>1.8966666700000001</v>
      </c>
      <c r="ET134" s="433">
        <f t="shared" si="3420"/>
        <v>23.63</v>
      </c>
      <c r="EU134" s="139">
        <f t="shared" si="3463"/>
        <v>44.81823</v>
      </c>
      <c r="EV134" s="111">
        <f t="shared" si="3464"/>
        <v>134.44999999999999</v>
      </c>
      <c r="EW134" s="111"/>
      <c r="EX134" s="140"/>
      <c r="EY134" s="141">
        <f t="shared" si="3465"/>
        <v>0.85963000000000001</v>
      </c>
      <c r="EZ134" s="323">
        <f t="shared" si="3466"/>
        <v>6</v>
      </c>
      <c r="FA134" s="431">
        <f t="shared" si="3467"/>
        <v>7.1300000000000001E-3</v>
      </c>
      <c r="FB134" s="432">
        <f t="shared" si="3468"/>
        <v>12.1</v>
      </c>
      <c r="FC134" s="138">
        <f t="shared" si="3469"/>
        <v>2.0166666700000002</v>
      </c>
      <c r="FD134" s="433">
        <f t="shared" si="3470"/>
        <v>22.19</v>
      </c>
      <c r="FE134" s="139">
        <f t="shared" si="3471"/>
        <v>44.749830000000003</v>
      </c>
      <c r="FF134" s="111">
        <f t="shared" si="3472"/>
        <v>268.5</v>
      </c>
      <c r="FG134" s="111"/>
      <c r="FH134" s="140"/>
      <c r="FI134" s="141">
        <f t="shared" si="3473"/>
        <v>0.85831999999999997</v>
      </c>
      <c r="FJ134" s="323">
        <f t="shared" si="3466"/>
        <v>0</v>
      </c>
      <c r="FK134" s="431">
        <f t="shared" si="3474"/>
        <v>0</v>
      </c>
      <c r="FL134" s="432">
        <f t="shared" si="3475"/>
        <v>0</v>
      </c>
      <c r="FM134" s="138">
        <f t="shared" si="3476"/>
        <v>0</v>
      </c>
      <c r="FN134" s="433">
        <f t="shared" si="3470"/>
        <v>23.63</v>
      </c>
      <c r="FO134" s="139">
        <f t="shared" si="3478"/>
        <v>0</v>
      </c>
      <c r="FP134" s="111">
        <f t="shared" si="3479"/>
        <v>0</v>
      </c>
      <c r="FQ134" s="111"/>
      <c r="FR134" s="140"/>
      <c r="FS134" s="141">
        <f t="shared" si="3480"/>
        <v>0</v>
      </c>
      <c r="FT134" s="323">
        <f t="shared" si="3466"/>
        <v>1</v>
      </c>
      <c r="FU134" s="431">
        <f t="shared" si="3481"/>
        <v>1.39E-3</v>
      </c>
      <c r="FV134" s="432">
        <f t="shared" si="3482"/>
        <v>3.06</v>
      </c>
      <c r="FW134" s="138">
        <f t="shared" si="3483"/>
        <v>3.06</v>
      </c>
      <c r="FX134" s="433">
        <f t="shared" si="3470"/>
        <v>23.63</v>
      </c>
      <c r="FY134" s="139">
        <f t="shared" si="3485"/>
        <v>72.3078</v>
      </c>
      <c r="FZ134" s="111">
        <f t="shared" si="3486"/>
        <v>72.31</v>
      </c>
      <c r="GA134" s="111"/>
      <c r="GB134" s="140"/>
      <c r="GC134" s="141">
        <f t="shared" si="3487"/>
        <v>1.38689</v>
      </c>
      <c r="GD134" s="323">
        <f t="shared" si="3466"/>
        <v>0</v>
      </c>
      <c r="GE134" s="431">
        <f t="shared" si="3488"/>
        <v>0</v>
      </c>
      <c r="GF134" s="432">
        <f t="shared" si="3489"/>
        <v>0</v>
      </c>
      <c r="GG134" s="138">
        <f t="shared" si="3490"/>
        <v>0</v>
      </c>
      <c r="GH134" s="433">
        <f t="shared" si="3470"/>
        <v>23.63</v>
      </c>
      <c r="GI134" s="139">
        <f t="shared" si="3492"/>
        <v>0</v>
      </c>
      <c r="GJ134" s="111">
        <f t="shared" si="3493"/>
        <v>0</v>
      </c>
      <c r="GK134" s="111"/>
      <c r="GL134" s="140"/>
      <c r="GM134" s="141">
        <f t="shared" si="3494"/>
        <v>0</v>
      </c>
      <c r="GN134" s="323">
        <f t="shared" si="3466"/>
        <v>0</v>
      </c>
      <c r="GO134" s="431">
        <f t="shared" si="3495"/>
        <v>0</v>
      </c>
      <c r="GP134" s="432">
        <f t="shared" si="3496"/>
        <v>0</v>
      </c>
      <c r="GQ134" s="138">
        <f t="shared" si="3497"/>
        <v>0</v>
      </c>
      <c r="GR134" s="433">
        <f t="shared" si="3498"/>
        <v>23.63</v>
      </c>
      <c r="GS134" s="139">
        <f t="shared" si="3499"/>
        <v>0</v>
      </c>
      <c r="GT134" s="111">
        <f t="shared" si="3500"/>
        <v>0</v>
      </c>
      <c r="GU134" s="111"/>
      <c r="GV134" s="140"/>
      <c r="GW134" s="141">
        <f t="shared" si="3501"/>
        <v>0</v>
      </c>
      <c r="GX134" s="323">
        <f t="shared" si="3466"/>
        <v>1</v>
      </c>
      <c r="GY134" s="431">
        <f t="shared" si="3502"/>
        <v>6.6E-4</v>
      </c>
      <c r="GZ134" s="432">
        <f t="shared" si="3503"/>
        <v>3.01</v>
      </c>
      <c r="HA134" s="138">
        <f t="shared" si="3504"/>
        <v>3.01</v>
      </c>
      <c r="HB134" s="433">
        <f t="shared" si="3498"/>
        <v>23.63</v>
      </c>
      <c r="HC134" s="139">
        <f t="shared" si="3506"/>
        <v>71.126300000000001</v>
      </c>
      <c r="HD134" s="111">
        <f t="shared" si="3507"/>
        <v>71.13</v>
      </c>
      <c r="HE134" s="111"/>
      <c r="HF134" s="140"/>
      <c r="HG134" s="141">
        <f t="shared" si="3508"/>
        <v>1.3642300000000001</v>
      </c>
      <c r="HH134" s="323">
        <f t="shared" si="3466"/>
        <v>1</v>
      </c>
      <c r="HI134" s="431">
        <f t="shared" si="3509"/>
        <v>8.9999999999999998E-4</v>
      </c>
      <c r="HJ134" s="432">
        <f t="shared" si="3510"/>
        <v>2.4500000000000002</v>
      </c>
      <c r="HK134" s="138">
        <f t="shared" si="3511"/>
        <v>2.4500000000000002</v>
      </c>
      <c r="HL134" s="433">
        <f t="shared" si="3498"/>
        <v>23.63</v>
      </c>
      <c r="HM134" s="139">
        <f t="shared" si="3513"/>
        <v>57.893500000000003</v>
      </c>
      <c r="HN134" s="111">
        <f t="shared" si="3514"/>
        <v>57.89</v>
      </c>
      <c r="HO134" s="111"/>
      <c r="HP134" s="140"/>
      <c r="HQ134" s="141">
        <f t="shared" si="3515"/>
        <v>1.11042</v>
      </c>
      <c r="HR134" s="323">
        <f t="shared" si="3516"/>
        <v>5</v>
      </c>
      <c r="HS134" s="431">
        <f t="shared" si="3517"/>
        <v>7.0800000000000004E-3</v>
      </c>
      <c r="HT134" s="432">
        <f t="shared" si="3518"/>
        <v>7</v>
      </c>
      <c r="HU134" s="138">
        <f t="shared" si="3519"/>
        <v>1.4</v>
      </c>
      <c r="HV134" s="433">
        <f t="shared" si="3498"/>
        <v>23.63</v>
      </c>
      <c r="HW134" s="139">
        <f t="shared" si="3521"/>
        <v>33.082000000000001</v>
      </c>
      <c r="HX134" s="111">
        <f t="shared" si="3522"/>
        <v>165.41</v>
      </c>
      <c r="HY134" s="111"/>
      <c r="HZ134" s="140"/>
      <c r="IA134" s="141">
        <f t="shared" si="3523"/>
        <v>0.63453000000000004</v>
      </c>
      <c r="IB134" s="323">
        <f t="shared" si="3516"/>
        <v>1</v>
      </c>
      <c r="IC134" s="431">
        <f t="shared" si="3524"/>
        <v>2.2200000000000002E-3</v>
      </c>
      <c r="ID134" s="432">
        <f t="shared" si="3525"/>
        <v>1.18</v>
      </c>
      <c r="IE134" s="138">
        <f t="shared" si="3526"/>
        <v>1.18</v>
      </c>
      <c r="IF134" s="433">
        <f t="shared" si="3527"/>
        <v>23.63</v>
      </c>
      <c r="IG134" s="139">
        <f t="shared" si="3528"/>
        <v>27.883400000000002</v>
      </c>
      <c r="IH134" s="111">
        <f t="shared" si="3529"/>
        <v>27.88</v>
      </c>
      <c r="II134" s="111"/>
      <c r="IJ134" s="140"/>
      <c r="IK134" s="141">
        <f t="shared" si="3530"/>
        <v>0.53481000000000001</v>
      </c>
      <c r="IL134" s="323">
        <f t="shared" si="3516"/>
        <v>0</v>
      </c>
      <c r="IM134" s="431">
        <f t="shared" si="3531"/>
        <v>0</v>
      </c>
      <c r="IN134" s="432">
        <f t="shared" si="3532"/>
        <v>0</v>
      </c>
      <c r="IO134" s="138">
        <f t="shared" si="3533"/>
        <v>0</v>
      </c>
      <c r="IP134" s="433">
        <f t="shared" si="3527"/>
        <v>23.63</v>
      </c>
      <c r="IQ134" s="139">
        <f t="shared" si="3535"/>
        <v>0</v>
      </c>
      <c r="IR134" s="111">
        <f t="shared" si="3536"/>
        <v>0</v>
      </c>
      <c r="IS134" s="111"/>
      <c r="IT134" s="140"/>
      <c r="IU134" s="141">
        <f t="shared" si="3537"/>
        <v>0</v>
      </c>
      <c r="IV134" s="323">
        <f t="shared" si="3516"/>
        <v>5</v>
      </c>
      <c r="IW134" s="431">
        <f t="shared" si="3538"/>
        <v>7.4400000000000004E-3</v>
      </c>
      <c r="IX134" s="432">
        <f t="shared" si="3539"/>
        <v>24.11</v>
      </c>
      <c r="IY134" s="138">
        <f t="shared" si="3540"/>
        <v>4.8220000000000001</v>
      </c>
      <c r="IZ134" s="433">
        <f t="shared" si="3527"/>
        <v>23.63</v>
      </c>
      <c r="JA134" s="139">
        <f t="shared" si="3542"/>
        <v>113.94386</v>
      </c>
      <c r="JB134" s="111">
        <f t="shared" si="3543"/>
        <v>569.72</v>
      </c>
      <c r="JC134" s="111"/>
      <c r="JD134" s="140"/>
      <c r="JE134" s="141">
        <f t="shared" si="3544"/>
        <v>2.1854900000000002</v>
      </c>
      <c r="JF134" s="323">
        <f t="shared" si="3516"/>
        <v>0</v>
      </c>
      <c r="JG134" s="431">
        <f t="shared" si="3545"/>
        <v>0</v>
      </c>
      <c r="JH134" s="432">
        <f t="shared" si="3546"/>
        <v>0</v>
      </c>
      <c r="JI134" s="138">
        <f t="shared" si="3547"/>
        <v>0</v>
      </c>
      <c r="JJ134" s="433">
        <f t="shared" si="3527"/>
        <v>23.63</v>
      </c>
      <c r="JK134" s="139">
        <f t="shared" si="3549"/>
        <v>0</v>
      </c>
      <c r="JL134" s="111">
        <f t="shared" si="3550"/>
        <v>0</v>
      </c>
      <c r="JM134" s="111"/>
      <c r="JN134" s="140"/>
      <c r="JO134" s="141">
        <f t="shared" si="3551"/>
        <v>0</v>
      </c>
      <c r="JP134" s="323">
        <f t="shared" si="3516"/>
        <v>4</v>
      </c>
      <c r="JQ134" s="431">
        <f t="shared" si="3552"/>
        <v>3.1700000000000001E-3</v>
      </c>
      <c r="JR134" s="432">
        <f t="shared" si="3553"/>
        <v>7.93</v>
      </c>
      <c r="JS134" s="138">
        <f t="shared" si="3554"/>
        <v>1.9824999999999999</v>
      </c>
      <c r="JT134" s="433">
        <f t="shared" si="3555"/>
        <v>23.63</v>
      </c>
      <c r="JU134" s="139">
        <f t="shared" si="3556"/>
        <v>46.84648</v>
      </c>
      <c r="JV134" s="111">
        <f t="shared" si="3557"/>
        <v>187.39</v>
      </c>
      <c r="JW134" s="111"/>
      <c r="JX134" s="140"/>
      <c r="JY134" s="141">
        <f t="shared" si="3558"/>
        <v>0.89853000000000005</v>
      </c>
      <c r="JZ134" s="323">
        <f t="shared" si="3516"/>
        <v>0</v>
      </c>
      <c r="KA134" s="431">
        <f t="shared" si="3559"/>
        <v>0</v>
      </c>
      <c r="KB134" s="432">
        <f t="shared" si="3560"/>
        <v>0</v>
      </c>
      <c r="KC134" s="138">
        <f t="shared" si="3561"/>
        <v>0</v>
      </c>
      <c r="KD134" s="433">
        <f t="shared" si="3555"/>
        <v>23.63</v>
      </c>
      <c r="KE134" s="139">
        <f t="shared" si="3563"/>
        <v>0</v>
      </c>
      <c r="KF134" s="111">
        <f t="shared" si="3564"/>
        <v>0</v>
      </c>
      <c r="KG134" s="111"/>
      <c r="KH134" s="140"/>
      <c r="KI134" s="141">
        <f t="shared" si="3565"/>
        <v>0</v>
      </c>
      <c r="KJ134" s="323">
        <f t="shared" si="3566"/>
        <v>0</v>
      </c>
      <c r="KK134" s="431">
        <f t="shared" si="3567"/>
        <v>0</v>
      </c>
      <c r="KL134" s="432">
        <f t="shared" si="3568"/>
        <v>0</v>
      </c>
      <c r="KM134" s="138">
        <f t="shared" si="3569"/>
        <v>0</v>
      </c>
      <c r="KN134" s="433">
        <f t="shared" si="3555"/>
        <v>23.63</v>
      </c>
      <c r="KO134" s="139">
        <f t="shared" si="3571"/>
        <v>0</v>
      </c>
      <c r="KP134" s="111">
        <f t="shared" si="3572"/>
        <v>0</v>
      </c>
      <c r="KQ134" s="111"/>
      <c r="KR134" s="140"/>
      <c r="KS134" s="141">
        <f t="shared" si="3573"/>
        <v>0</v>
      </c>
      <c r="KT134" s="323">
        <f t="shared" si="3566"/>
        <v>0</v>
      </c>
      <c r="KU134" s="431" t="e">
        <f t="shared" si="3574"/>
        <v>#DIV/0!</v>
      </c>
      <c r="KV134" s="432" t="e">
        <f t="shared" si="3575"/>
        <v>#DIV/0!</v>
      </c>
      <c r="KW134" s="138">
        <f t="shared" si="3576"/>
        <v>0</v>
      </c>
      <c r="KX134" s="433">
        <f t="shared" si="3555"/>
        <v>0</v>
      </c>
      <c r="KY134" s="139">
        <f t="shared" si="3578"/>
        <v>0</v>
      </c>
      <c r="KZ134" s="111">
        <f t="shared" si="3579"/>
        <v>0</v>
      </c>
      <c r="LA134" s="111"/>
      <c r="LB134" s="140"/>
      <c r="LC134" s="141">
        <f t="shared" si="3580"/>
        <v>0</v>
      </c>
      <c r="LD134" s="322">
        <f t="shared" si="3581"/>
        <v>38</v>
      </c>
      <c r="LE134" s="431">
        <f t="shared" si="3582"/>
        <v>1.4300000000000001E-3</v>
      </c>
      <c r="LF134" s="432">
        <f t="shared" si="3583"/>
        <v>84.02</v>
      </c>
      <c r="LG134" s="138">
        <f t="shared" si="3584"/>
        <v>2.2110526300000002</v>
      </c>
      <c r="LH134" s="433">
        <f t="shared" si="3585"/>
        <v>23.58</v>
      </c>
      <c r="LI134" s="139">
        <f t="shared" si="3586"/>
        <v>52.136620000000001</v>
      </c>
      <c r="LJ134" s="111">
        <f t="shared" si="3587"/>
        <v>1981.19</v>
      </c>
      <c r="LK134" s="111"/>
      <c r="LL134" s="140"/>
    </row>
    <row r="135" spans="1:324" ht="24">
      <c r="A135" s="612"/>
      <c r="B135" s="93" t="s">
        <v>713</v>
      </c>
      <c r="C135" s="12" t="s">
        <v>841</v>
      </c>
      <c r="D135" s="12" t="s">
        <v>421</v>
      </c>
      <c r="E135" s="4" t="s">
        <v>32</v>
      </c>
      <c r="F135" s="323">
        <f t="shared" si="3361"/>
        <v>0</v>
      </c>
      <c r="G135" s="431">
        <f t="shared" si="3588"/>
        <v>0</v>
      </c>
      <c r="H135" s="432">
        <f t="shared" si="3589"/>
        <v>0</v>
      </c>
      <c r="I135" s="138">
        <f t="shared" si="3362"/>
        <v>0</v>
      </c>
      <c r="J135" s="433">
        <f t="shared" si="3590"/>
        <v>23.36</v>
      </c>
      <c r="K135" s="139">
        <f t="shared" si="3363"/>
        <v>0</v>
      </c>
      <c r="L135" s="111">
        <f t="shared" si="3364"/>
        <v>0</v>
      </c>
      <c r="M135" s="111"/>
      <c r="N135" s="140"/>
      <c r="O135" s="141" t="e">
        <f t="shared" si="3365"/>
        <v>#DIV/0!</v>
      </c>
      <c r="P135" s="323">
        <f t="shared" si="3366"/>
        <v>0</v>
      </c>
      <c r="Q135" s="431">
        <f t="shared" si="3367"/>
        <v>0</v>
      </c>
      <c r="R135" s="432">
        <f t="shared" si="3368"/>
        <v>0</v>
      </c>
      <c r="S135" s="138">
        <f t="shared" si="3369"/>
        <v>0</v>
      </c>
      <c r="T135" s="433">
        <f t="shared" si="3370"/>
        <v>23.63</v>
      </c>
      <c r="U135" s="139">
        <f t="shared" si="3371"/>
        <v>0</v>
      </c>
      <c r="V135" s="111">
        <f t="shared" si="3372"/>
        <v>0</v>
      </c>
      <c r="W135" s="111"/>
      <c r="X135" s="140"/>
      <c r="Y135" s="141" t="e">
        <f t="shared" si="3373"/>
        <v>#DIV/0!</v>
      </c>
      <c r="Z135" s="323">
        <f t="shared" si="3366"/>
        <v>0</v>
      </c>
      <c r="AA135" s="431">
        <f t="shared" si="3374"/>
        <v>0</v>
      </c>
      <c r="AB135" s="432">
        <f t="shared" si="3375"/>
        <v>0</v>
      </c>
      <c r="AC135" s="138">
        <f t="shared" si="3376"/>
        <v>0</v>
      </c>
      <c r="AD135" s="433">
        <f t="shared" si="3370"/>
        <v>23.63</v>
      </c>
      <c r="AE135" s="139">
        <f t="shared" si="3378"/>
        <v>0</v>
      </c>
      <c r="AF135" s="111">
        <f t="shared" si="3379"/>
        <v>0</v>
      </c>
      <c r="AG135" s="111"/>
      <c r="AH135" s="140"/>
      <c r="AI135" s="141" t="e">
        <f t="shared" si="3380"/>
        <v>#DIV/0!</v>
      </c>
      <c r="AJ135" s="323">
        <f t="shared" si="3366"/>
        <v>0</v>
      </c>
      <c r="AK135" s="431">
        <f t="shared" si="3381"/>
        <v>0</v>
      </c>
      <c r="AL135" s="432">
        <f t="shared" si="3382"/>
        <v>0</v>
      </c>
      <c r="AM135" s="138">
        <f t="shared" si="3383"/>
        <v>0</v>
      </c>
      <c r="AN135" s="433">
        <f t="shared" si="3370"/>
        <v>23.63</v>
      </c>
      <c r="AO135" s="139">
        <f t="shared" si="3385"/>
        <v>0</v>
      </c>
      <c r="AP135" s="111">
        <f t="shared" si="3386"/>
        <v>0</v>
      </c>
      <c r="AQ135" s="111"/>
      <c r="AR135" s="140"/>
      <c r="AS135" s="141" t="e">
        <f t="shared" si="3387"/>
        <v>#DIV/0!</v>
      </c>
      <c r="AT135" s="323">
        <f t="shared" si="3366"/>
        <v>0</v>
      </c>
      <c r="AU135" s="431">
        <f t="shared" si="3388"/>
        <v>0</v>
      </c>
      <c r="AV135" s="432">
        <f t="shared" si="3389"/>
        <v>0</v>
      </c>
      <c r="AW135" s="138">
        <f t="shared" si="3390"/>
        <v>0</v>
      </c>
      <c r="AX135" s="433">
        <f t="shared" si="3370"/>
        <v>23.63</v>
      </c>
      <c r="AY135" s="139">
        <f t="shared" si="3392"/>
        <v>0</v>
      </c>
      <c r="AZ135" s="111">
        <f t="shared" si="3393"/>
        <v>0</v>
      </c>
      <c r="BA135" s="111"/>
      <c r="BB135" s="140"/>
      <c r="BC135" s="141" t="e">
        <f t="shared" si="3394"/>
        <v>#DIV/0!</v>
      </c>
      <c r="BD135" s="323">
        <f t="shared" si="3366"/>
        <v>0</v>
      </c>
      <c r="BE135" s="431">
        <f t="shared" si="3395"/>
        <v>0</v>
      </c>
      <c r="BF135" s="432">
        <f t="shared" si="3396"/>
        <v>0</v>
      </c>
      <c r="BG135" s="138">
        <f t="shared" si="3397"/>
        <v>0</v>
      </c>
      <c r="BH135" s="433">
        <f t="shared" si="3370"/>
        <v>23.63</v>
      </c>
      <c r="BI135" s="139">
        <f t="shared" si="3399"/>
        <v>0</v>
      </c>
      <c r="BJ135" s="111">
        <f t="shared" si="3400"/>
        <v>0</v>
      </c>
      <c r="BK135" s="111"/>
      <c r="BL135" s="140"/>
      <c r="BM135" s="141" t="e">
        <f t="shared" si="3401"/>
        <v>#DIV/0!</v>
      </c>
      <c r="BN135" s="323">
        <f t="shared" si="3366"/>
        <v>0</v>
      </c>
      <c r="BO135" s="431">
        <f t="shared" si="3402"/>
        <v>0</v>
      </c>
      <c r="BP135" s="432">
        <f t="shared" si="3403"/>
        <v>0</v>
      </c>
      <c r="BQ135" s="138">
        <f t="shared" si="3404"/>
        <v>0</v>
      </c>
      <c r="BR135" s="433">
        <f t="shared" si="3370"/>
        <v>23.63</v>
      </c>
      <c r="BS135" s="139">
        <f t="shared" si="3406"/>
        <v>0</v>
      </c>
      <c r="BT135" s="111">
        <f t="shared" si="3407"/>
        <v>0</v>
      </c>
      <c r="BU135" s="111"/>
      <c r="BV135" s="140"/>
      <c r="BW135" s="141" t="e">
        <f t="shared" si="3408"/>
        <v>#DIV/0!</v>
      </c>
      <c r="BX135" s="323">
        <f t="shared" si="3366"/>
        <v>0</v>
      </c>
      <c r="BY135" s="431">
        <f t="shared" si="3409"/>
        <v>0</v>
      </c>
      <c r="BZ135" s="432">
        <f t="shared" si="3410"/>
        <v>0</v>
      </c>
      <c r="CA135" s="138">
        <f t="shared" si="3411"/>
        <v>0</v>
      </c>
      <c r="CB135" s="433">
        <f t="shared" si="3370"/>
        <v>23.63</v>
      </c>
      <c r="CC135" s="139">
        <f t="shared" si="3413"/>
        <v>0</v>
      </c>
      <c r="CD135" s="111">
        <f t="shared" si="3414"/>
        <v>0</v>
      </c>
      <c r="CE135" s="111"/>
      <c r="CF135" s="140"/>
      <c r="CG135" s="141" t="e">
        <f t="shared" si="3415"/>
        <v>#DIV/0!</v>
      </c>
      <c r="CH135" s="323">
        <f t="shared" si="3416"/>
        <v>0</v>
      </c>
      <c r="CI135" s="431">
        <f t="shared" si="3417"/>
        <v>0</v>
      </c>
      <c r="CJ135" s="432">
        <f t="shared" si="3418"/>
        <v>0</v>
      </c>
      <c r="CK135" s="138">
        <f t="shared" si="3419"/>
        <v>0</v>
      </c>
      <c r="CL135" s="433">
        <f t="shared" si="3420"/>
        <v>23.63</v>
      </c>
      <c r="CM135" s="139">
        <f t="shared" si="3421"/>
        <v>0</v>
      </c>
      <c r="CN135" s="111">
        <f t="shared" si="3422"/>
        <v>0</v>
      </c>
      <c r="CO135" s="111"/>
      <c r="CP135" s="140"/>
      <c r="CQ135" s="141" t="e">
        <f t="shared" si="3423"/>
        <v>#DIV/0!</v>
      </c>
      <c r="CR135" s="323">
        <f t="shared" si="3416"/>
        <v>0</v>
      </c>
      <c r="CS135" s="431">
        <f t="shared" si="3424"/>
        <v>0</v>
      </c>
      <c r="CT135" s="432">
        <f t="shared" si="3425"/>
        <v>0</v>
      </c>
      <c r="CU135" s="138">
        <f t="shared" si="3426"/>
        <v>0</v>
      </c>
      <c r="CV135" s="433">
        <f t="shared" si="3420"/>
        <v>23.63</v>
      </c>
      <c r="CW135" s="139">
        <f t="shared" si="3428"/>
        <v>0</v>
      </c>
      <c r="CX135" s="111">
        <f t="shared" si="3429"/>
        <v>0</v>
      </c>
      <c r="CY135" s="111"/>
      <c r="CZ135" s="140"/>
      <c r="DA135" s="141" t="e">
        <f t="shared" si="3430"/>
        <v>#DIV/0!</v>
      </c>
      <c r="DB135" s="323">
        <f t="shared" si="3416"/>
        <v>0</v>
      </c>
      <c r="DC135" s="431">
        <f t="shared" si="3431"/>
        <v>0</v>
      </c>
      <c r="DD135" s="432">
        <f t="shared" si="3432"/>
        <v>0</v>
      </c>
      <c r="DE135" s="138">
        <f t="shared" si="3433"/>
        <v>0</v>
      </c>
      <c r="DF135" s="433">
        <f t="shared" si="3420"/>
        <v>23.63</v>
      </c>
      <c r="DG135" s="139">
        <f t="shared" si="3435"/>
        <v>0</v>
      </c>
      <c r="DH135" s="111">
        <f t="shared" si="3436"/>
        <v>0</v>
      </c>
      <c r="DI135" s="111"/>
      <c r="DJ135" s="140"/>
      <c r="DK135" s="141" t="e">
        <f t="shared" si="3437"/>
        <v>#DIV/0!</v>
      </c>
      <c r="DL135" s="323">
        <f t="shared" si="3416"/>
        <v>0</v>
      </c>
      <c r="DM135" s="431">
        <f t="shared" si="3438"/>
        <v>0</v>
      </c>
      <c r="DN135" s="432">
        <f t="shared" si="3439"/>
        <v>0</v>
      </c>
      <c r="DO135" s="138">
        <f t="shared" si="3440"/>
        <v>0</v>
      </c>
      <c r="DP135" s="433">
        <f t="shared" si="3420"/>
        <v>23.63</v>
      </c>
      <c r="DQ135" s="139">
        <f t="shared" si="3442"/>
        <v>0</v>
      </c>
      <c r="DR135" s="111">
        <f t="shared" si="3443"/>
        <v>0</v>
      </c>
      <c r="DS135" s="111"/>
      <c r="DT135" s="140"/>
      <c r="DU135" s="141" t="e">
        <f t="shared" si="3444"/>
        <v>#DIV/0!</v>
      </c>
      <c r="DV135" s="323">
        <f t="shared" si="3416"/>
        <v>0</v>
      </c>
      <c r="DW135" s="431">
        <f t="shared" si="3445"/>
        <v>0</v>
      </c>
      <c r="DX135" s="432">
        <f t="shared" si="3446"/>
        <v>0</v>
      </c>
      <c r="DY135" s="138">
        <f t="shared" si="3447"/>
        <v>0</v>
      </c>
      <c r="DZ135" s="433">
        <f t="shared" si="3420"/>
        <v>23.63</v>
      </c>
      <c r="EA135" s="139">
        <f t="shared" si="3449"/>
        <v>0</v>
      </c>
      <c r="EB135" s="111">
        <f t="shared" si="3450"/>
        <v>0</v>
      </c>
      <c r="EC135" s="111"/>
      <c r="ED135" s="140"/>
      <c r="EE135" s="141" t="e">
        <f t="shared" si="3451"/>
        <v>#DIV/0!</v>
      </c>
      <c r="EF135" s="323">
        <f t="shared" si="3416"/>
        <v>0</v>
      </c>
      <c r="EG135" s="431">
        <f t="shared" si="3452"/>
        <v>0</v>
      </c>
      <c r="EH135" s="432">
        <f t="shared" si="3453"/>
        <v>0</v>
      </c>
      <c r="EI135" s="138">
        <f t="shared" si="3454"/>
        <v>0</v>
      </c>
      <c r="EJ135" s="433">
        <f t="shared" si="3420"/>
        <v>23.63</v>
      </c>
      <c r="EK135" s="139">
        <f t="shared" si="3456"/>
        <v>0</v>
      </c>
      <c r="EL135" s="111">
        <f t="shared" si="3457"/>
        <v>0</v>
      </c>
      <c r="EM135" s="111"/>
      <c r="EN135" s="140"/>
      <c r="EO135" s="141" t="e">
        <f t="shared" si="3458"/>
        <v>#DIV/0!</v>
      </c>
      <c r="EP135" s="323">
        <f t="shared" si="3416"/>
        <v>0</v>
      </c>
      <c r="EQ135" s="431">
        <f t="shared" si="3459"/>
        <v>0</v>
      </c>
      <c r="ER135" s="432">
        <f t="shared" si="3460"/>
        <v>0</v>
      </c>
      <c r="ES135" s="138">
        <f t="shared" si="3461"/>
        <v>0</v>
      </c>
      <c r="ET135" s="433">
        <f t="shared" si="3420"/>
        <v>23.63</v>
      </c>
      <c r="EU135" s="139">
        <f t="shared" si="3463"/>
        <v>0</v>
      </c>
      <c r="EV135" s="111">
        <f t="shared" si="3464"/>
        <v>0</v>
      </c>
      <c r="EW135" s="111"/>
      <c r="EX135" s="140"/>
      <c r="EY135" s="141" t="e">
        <f t="shared" si="3465"/>
        <v>#DIV/0!</v>
      </c>
      <c r="EZ135" s="323">
        <f t="shared" si="3466"/>
        <v>0</v>
      </c>
      <c r="FA135" s="431">
        <f t="shared" si="3467"/>
        <v>0</v>
      </c>
      <c r="FB135" s="432">
        <f t="shared" si="3468"/>
        <v>0</v>
      </c>
      <c r="FC135" s="138">
        <f t="shared" si="3469"/>
        <v>0</v>
      </c>
      <c r="FD135" s="433">
        <f t="shared" si="3470"/>
        <v>22.19</v>
      </c>
      <c r="FE135" s="139">
        <f t="shared" si="3471"/>
        <v>0</v>
      </c>
      <c r="FF135" s="111">
        <f t="shared" si="3472"/>
        <v>0</v>
      </c>
      <c r="FG135" s="111"/>
      <c r="FH135" s="140"/>
      <c r="FI135" s="141" t="e">
        <f t="shared" si="3473"/>
        <v>#DIV/0!</v>
      </c>
      <c r="FJ135" s="323">
        <f t="shared" si="3466"/>
        <v>0</v>
      </c>
      <c r="FK135" s="431">
        <f t="shared" si="3474"/>
        <v>0</v>
      </c>
      <c r="FL135" s="432">
        <f t="shared" si="3475"/>
        <v>0</v>
      </c>
      <c r="FM135" s="138">
        <f t="shared" si="3476"/>
        <v>0</v>
      </c>
      <c r="FN135" s="433">
        <f t="shared" si="3470"/>
        <v>23.63</v>
      </c>
      <c r="FO135" s="139">
        <f t="shared" si="3478"/>
        <v>0</v>
      </c>
      <c r="FP135" s="111">
        <f t="shared" si="3479"/>
        <v>0</v>
      </c>
      <c r="FQ135" s="111"/>
      <c r="FR135" s="140"/>
      <c r="FS135" s="141" t="e">
        <f t="shared" si="3480"/>
        <v>#DIV/0!</v>
      </c>
      <c r="FT135" s="323">
        <f t="shared" si="3466"/>
        <v>0</v>
      </c>
      <c r="FU135" s="431">
        <f t="shared" si="3481"/>
        <v>0</v>
      </c>
      <c r="FV135" s="432">
        <f t="shared" si="3482"/>
        <v>0</v>
      </c>
      <c r="FW135" s="138">
        <f t="shared" si="3483"/>
        <v>0</v>
      </c>
      <c r="FX135" s="433">
        <f t="shared" si="3470"/>
        <v>23.63</v>
      </c>
      <c r="FY135" s="139">
        <f t="shared" si="3485"/>
        <v>0</v>
      </c>
      <c r="FZ135" s="111">
        <f t="shared" si="3486"/>
        <v>0</v>
      </c>
      <c r="GA135" s="111"/>
      <c r="GB135" s="140"/>
      <c r="GC135" s="141" t="e">
        <f t="shared" si="3487"/>
        <v>#DIV/0!</v>
      </c>
      <c r="GD135" s="323">
        <f t="shared" si="3466"/>
        <v>0</v>
      </c>
      <c r="GE135" s="431">
        <f t="shared" si="3488"/>
        <v>0</v>
      </c>
      <c r="GF135" s="432">
        <f t="shared" si="3489"/>
        <v>0</v>
      </c>
      <c r="GG135" s="138">
        <f t="shared" si="3490"/>
        <v>0</v>
      </c>
      <c r="GH135" s="433">
        <f t="shared" si="3470"/>
        <v>23.63</v>
      </c>
      <c r="GI135" s="139">
        <f t="shared" si="3492"/>
        <v>0</v>
      </c>
      <c r="GJ135" s="111">
        <f t="shared" si="3493"/>
        <v>0</v>
      </c>
      <c r="GK135" s="111"/>
      <c r="GL135" s="140"/>
      <c r="GM135" s="141" t="e">
        <f t="shared" si="3494"/>
        <v>#DIV/0!</v>
      </c>
      <c r="GN135" s="323">
        <f t="shared" si="3466"/>
        <v>0</v>
      </c>
      <c r="GO135" s="431">
        <f t="shared" si="3495"/>
        <v>0</v>
      </c>
      <c r="GP135" s="432">
        <f t="shared" si="3496"/>
        <v>0</v>
      </c>
      <c r="GQ135" s="138">
        <f t="shared" si="3497"/>
        <v>0</v>
      </c>
      <c r="GR135" s="433">
        <f t="shared" si="3498"/>
        <v>23.63</v>
      </c>
      <c r="GS135" s="139">
        <f t="shared" si="3499"/>
        <v>0</v>
      </c>
      <c r="GT135" s="111">
        <f t="shared" si="3500"/>
        <v>0</v>
      </c>
      <c r="GU135" s="111"/>
      <c r="GV135" s="140"/>
      <c r="GW135" s="141" t="e">
        <f t="shared" si="3501"/>
        <v>#DIV/0!</v>
      </c>
      <c r="GX135" s="323">
        <f t="shared" si="3466"/>
        <v>0</v>
      </c>
      <c r="GY135" s="431">
        <f t="shared" si="3502"/>
        <v>0</v>
      </c>
      <c r="GZ135" s="432">
        <f t="shared" si="3503"/>
        <v>0</v>
      </c>
      <c r="HA135" s="138">
        <f t="shared" si="3504"/>
        <v>0</v>
      </c>
      <c r="HB135" s="433">
        <f t="shared" si="3498"/>
        <v>23.63</v>
      </c>
      <c r="HC135" s="139">
        <f t="shared" si="3506"/>
        <v>0</v>
      </c>
      <c r="HD135" s="111">
        <f t="shared" si="3507"/>
        <v>0</v>
      </c>
      <c r="HE135" s="111"/>
      <c r="HF135" s="140"/>
      <c r="HG135" s="141" t="e">
        <f t="shared" si="3508"/>
        <v>#DIV/0!</v>
      </c>
      <c r="HH135" s="323">
        <f t="shared" si="3466"/>
        <v>0</v>
      </c>
      <c r="HI135" s="431">
        <f t="shared" si="3509"/>
        <v>0</v>
      </c>
      <c r="HJ135" s="432">
        <f t="shared" si="3510"/>
        <v>0</v>
      </c>
      <c r="HK135" s="138">
        <f t="shared" si="3511"/>
        <v>0</v>
      </c>
      <c r="HL135" s="433">
        <f t="shared" si="3498"/>
        <v>23.63</v>
      </c>
      <c r="HM135" s="139">
        <f t="shared" si="3513"/>
        <v>0</v>
      </c>
      <c r="HN135" s="111">
        <f t="shared" si="3514"/>
        <v>0</v>
      </c>
      <c r="HO135" s="111"/>
      <c r="HP135" s="140"/>
      <c r="HQ135" s="141" t="e">
        <f t="shared" si="3515"/>
        <v>#DIV/0!</v>
      </c>
      <c r="HR135" s="323">
        <f t="shared" si="3516"/>
        <v>0</v>
      </c>
      <c r="HS135" s="431">
        <f t="shared" si="3517"/>
        <v>0</v>
      </c>
      <c r="HT135" s="432">
        <f t="shared" si="3518"/>
        <v>0</v>
      </c>
      <c r="HU135" s="138">
        <f t="shared" si="3519"/>
        <v>0</v>
      </c>
      <c r="HV135" s="433">
        <f t="shared" si="3498"/>
        <v>23.63</v>
      </c>
      <c r="HW135" s="139">
        <f t="shared" si="3521"/>
        <v>0</v>
      </c>
      <c r="HX135" s="111">
        <f t="shared" si="3522"/>
        <v>0</v>
      </c>
      <c r="HY135" s="111"/>
      <c r="HZ135" s="140"/>
      <c r="IA135" s="141" t="e">
        <f t="shared" si="3523"/>
        <v>#DIV/0!</v>
      </c>
      <c r="IB135" s="323">
        <f t="shared" si="3516"/>
        <v>0</v>
      </c>
      <c r="IC135" s="431">
        <f t="shared" si="3524"/>
        <v>0</v>
      </c>
      <c r="ID135" s="432">
        <f t="shared" si="3525"/>
        <v>0</v>
      </c>
      <c r="IE135" s="138">
        <f t="shared" si="3526"/>
        <v>0</v>
      </c>
      <c r="IF135" s="433">
        <f t="shared" si="3527"/>
        <v>23.63</v>
      </c>
      <c r="IG135" s="139">
        <f t="shared" si="3528"/>
        <v>0</v>
      </c>
      <c r="IH135" s="111">
        <f t="shared" si="3529"/>
        <v>0</v>
      </c>
      <c r="II135" s="111"/>
      <c r="IJ135" s="140"/>
      <c r="IK135" s="141" t="e">
        <f t="shared" si="3530"/>
        <v>#DIV/0!</v>
      </c>
      <c r="IL135" s="323">
        <f t="shared" si="3516"/>
        <v>0</v>
      </c>
      <c r="IM135" s="431">
        <f t="shared" si="3531"/>
        <v>0</v>
      </c>
      <c r="IN135" s="432">
        <f t="shared" si="3532"/>
        <v>0</v>
      </c>
      <c r="IO135" s="138">
        <f t="shared" si="3533"/>
        <v>0</v>
      </c>
      <c r="IP135" s="433">
        <f t="shared" si="3527"/>
        <v>23.63</v>
      </c>
      <c r="IQ135" s="139">
        <f t="shared" si="3535"/>
        <v>0</v>
      </c>
      <c r="IR135" s="111">
        <f t="shared" si="3536"/>
        <v>0</v>
      </c>
      <c r="IS135" s="111"/>
      <c r="IT135" s="140"/>
      <c r="IU135" s="141" t="e">
        <f t="shared" si="3537"/>
        <v>#DIV/0!</v>
      </c>
      <c r="IV135" s="323">
        <f t="shared" si="3516"/>
        <v>0</v>
      </c>
      <c r="IW135" s="431">
        <f t="shared" si="3538"/>
        <v>0</v>
      </c>
      <c r="IX135" s="432">
        <f t="shared" si="3539"/>
        <v>0</v>
      </c>
      <c r="IY135" s="138">
        <f t="shared" si="3540"/>
        <v>0</v>
      </c>
      <c r="IZ135" s="433">
        <f t="shared" si="3527"/>
        <v>23.63</v>
      </c>
      <c r="JA135" s="139">
        <f t="shared" si="3542"/>
        <v>0</v>
      </c>
      <c r="JB135" s="111">
        <f t="shared" si="3543"/>
        <v>0</v>
      </c>
      <c r="JC135" s="111"/>
      <c r="JD135" s="140"/>
      <c r="JE135" s="141" t="e">
        <f t="shared" si="3544"/>
        <v>#DIV/0!</v>
      </c>
      <c r="JF135" s="323">
        <f t="shared" si="3516"/>
        <v>0</v>
      </c>
      <c r="JG135" s="431">
        <f t="shared" si="3545"/>
        <v>0</v>
      </c>
      <c r="JH135" s="432">
        <f t="shared" si="3546"/>
        <v>0</v>
      </c>
      <c r="JI135" s="138">
        <f t="shared" si="3547"/>
        <v>0</v>
      </c>
      <c r="JJ135" s="433">
        <f t="shared" si="3527"/>
        <v>23.63</v>
      </c>
      <c r="JK135" s="139">
        <f t="shared" si="3549"/>
        <v>0</v>
      </c>
      <c r="JL135" s="111">
        <f t="shared" si="3550"/>
        <v>0</v>
      </c>
      <c r="JM135" s="111"/>
      <c r="JN135" s="140"/>
      <c r="JO135" s="141" t="e">
        <f t="shared" si="3551"/>
        <v>#DIV/0!</v>
      </c>
      <c r="JP135" s="323">
        <f t="shared" si="3516"/>
        <v>0</v>
      </c>
      <c r="JQ135" s="431">
        <f t="shared" si="3552"/>
        <v>0</v>
      </c>
      <c r="JR135" s="432">
        <f t="shared" si="3553"/>
        <v>0</v>
      </c>
      <c r="JS135" s="138">
        <f t="shared" si="3554"/>
        <v>0</v>
      </c>
      <c r="JT135" s="433">
        <f t="shared" si="3555"/>
        <v>23.63</v>
      </c>
      <c r="JU135" s="139">
        <f t="shared" si="3556"/>
        <v>0</v>
      </c>
      <c r="JV135" s="111">
        <f t="shared" si="3557"/>
        <v>0</v>
      </c>
      <c r="JW135" s="111"/>
      <c r="JX135" s="140"/>
      <c r="JY135" s="141" t="e">
        <f t="shared" si="3558"/>
        <v>#DIV/0!</v>
      </c>
      <c r="JZ135" s="323">
        <f t="shared" si="3516"/>
        <v>0</v>
      </c>
      <c r="KA135" s="431">
        <f t="shared" si="3559"/>
        <v>0</v>
      </c>
      <c r="KB135" s="432">
        <f t="shared" si="3560"/>
        <v>0</v>
      </c>
      <c r="KC135" s="138">
        <f t="shared" si="3561"/>
        <v>0</v>
      </c>
      <c r="KD135" s="433">
        <f t="shared" si="3555"/>
        <v>23.63</v>
      </c>
      <c r="KE135" s="139">
        <f t="shared" si="3563"/>
        <v>0</v>
      </c>
      <c r="KF135" s="111">
        <f t="shared" si="3564"/>
        <v>0</v>
      </c>
      <c r="KG135" s="111"/>
      <c r="KH135" s="140"/>
      <c r="KI135" s="141" t="e">
        <f t="shared" si="3565"/>
        <v>#DIV/0!</v>
      </c>
      <c r="KJ135" s="323">
        <f t="shared" si="3566"/>
        <v>0</v>
      </c>
      <c r="KK135" s="431">
        <f t="shared" si="3567"/>
        <v>0</v>
      </c>
      <c r="KL135" s="432">
        <f t="shared" si="3568"/>
        <v>0</v>
      </c>
      <c r="KM135" s="138">
        <f t="shared" si="3569"/>
        <v>0</v>
      </c>
      <c r="KN135" s="433">
        <f t="shared" si="3555"/>
        <v>23.63</v>
      </c>
      <c r="KO135" s="139">
        <f t="shared" si="3571"/>
        <v>0</v>
      </c>
      <c r="KP135" s="111">
        <f t="shared" si="3572"/>
        <v>0</v>
      </c>
      <c r="KQ135" s="111"/>
      <c r="KR135" s="140"/>
      <c r="KS135" s="141" t="e">
        <f t="shared" si="3573"/>
        <v>#DIV/0!</v>
      </c>
      <c r="KT135" s="323">
        <f t="shared" si="3566"/>
        <v>0</v>
      </c>
      <c r="KU135" s="431" t="e">
        <f t="shared" si="3574"/>
        <v>#DIV/0!</v>
      </c>
      <c r="KV135" s="432" t="e">
        <f t="shared" si="3575"/>
        <v>#DIV/0!</v>
      </c>
      <c r="KW135" s="138">
        <f t="shared" si="3576"/>
        <v>0</v>
      </c>
      <c r="KX135" s="433">
        <f t="shared" si="3555"/>
        <v>0</v>
      </c>
      <c r="KY135" s="139">
        <f t="shared" si="3578"/>
        <v>0</v>
      </c>
      <c r="KZ135" s="111">
        <f t="shared" si="3579"/>
        <v>0</v>
      </c>
      <c r="LA135" s="111"/>
      <c r="LB135" s="140"/>
      <c r="LC135" s="141" t="e">
        <f t="shared" si="3580"/>
        <v>#DIV/0!</v>
      </c>
      <c r="LD135" s="322">
        <f t="shared" si="3581"/>
        <v>0</v>
      </c>
      <c r="LE135" s="431">
        <f t="shared" si="3582"/>
        <v>0</v>
      </c>
      <c r="LF135" s="432">
        <f t="shared" si="3583"/>
        <v>0</v>
      </c>
      <c r="LG135" s="138">
        <f t="shared" si="3584"/>
        <v>0</v>
      </c>
      <c r="LH135" s="433">
        <f t="shared" si="3585"/>
        <v>23.58</v>
      </c>
      <c r="LI135" s="139">
        <f t="shared" si="3586"/>
        <v>0</v>
      </c>
      <c r="LJ135" s="111">
        <f t="shared" si="3587"/>
        <v>0</v>
      </c>
      <c r="LK135" s="111"/>
      <c r="LL135" s="140"/>
    </row>
    <row r="136" spans="1:324" ht="24">
      <c r="A136" s="613"/>
      <c r="B136" s="93" t="s">
        <v>716</v>
      </c>
      <c r="C136" s="12" t="s">
        <v>842</v>
      </c>
      <c r="D136" s="12" t="s">
        <v>420</v>
      </c>
      <c r="E136" s="4" t="s">
        <v>32</v>
      </c>
      <c r="F136" s="323">
        <f t="shared" si="3361"/>
        <v>0</v>
      </c>
      <c r="G136" s="431">
        <f t="shared" si="3588"/>
        <v>0</v>
      </c>
      <c r="H136" s="432">
        <f t="shared" si="3589"/>
        <v>0</v>
      </c>
      <c r="I136" s="138">
        <f t="shared" si="3362"/>
        <v>0</v>
      </c>
      <c r="J136" s="433">
        <f t="shared" si="3590"/>
        <v>23.36</v>
      </c>
      <c r="K136" s="139">
        <f t="shared" si="3363"/>
        <v>0</v>
      </c>
      <c r="L136" s="111">
        <f t="shared" si="3364"/>
        <v>0</v>
      </c>
      <c r="M136" s="111"/>
      <c r="N136" s="140"/>
      <c r="O136" s="141" t="e">
        <f t="shared" si="3365"/>
        <v>#DIV/0!</v>
      </c>
      <c r="P136" s="323">
        <f t="shared" si="3366"/>
        <v>0</v>
      </c>
      <c r="Q136" s="431">
        <f t="shared" si="3367"/>
        <v>0</v>
      </c>
      <c r="R136" s="432">
        <f t="shared" si="3368"/>
        <v>0</v>
      </c>
      <c r="S136" s="138">
        <f t="shared" si="3369"/>
        <v>0</v>
      </c>
      <c r="T136" s="433">
        <f t="shared" si="3370"/>
        <v>23.63</v>
      </c>
      <c r="U136" s="139">
        <f t="shared" si="3371"/>
        <v>0</v>
      </c>
      <c r="V136" s="111">
        <f t="shared" si="3372"/>
        <v>0</v>
      </c>
      <c r="W136" s="111"/>
      <c r="X136" s="140"/>
      <c r="Y136" s="141" t="e">
        <f t="shared" si="3373"/>
        <v>#DIV/0!</v>
      </c>
      <c r="Z136" s="323">
        <f t="shared" si="3366"/>
        <v>0</v>
      </c>
      <c r="AA136" s="431">
        <f t="shared" si="3374"/>
        <v>0</v>
      </c>
      <c r="AB136" s="432">
        <f t="shared" si="3375"/>
        <v>0</v>
      </c>
      <c r="AC136" s="138">
        <f t="shared" si="3376"/>
        <v>0</v>
      </c>
      <c r="AD136" s="433">
        <f t="shared" si="3370"/>
        <v>23.63</v>
      </c>
      <c r="AE136" s="139">
        <f t="shared" si="3378"/>
        <v>0</v>
      </c>
      <c r="AF136" s="111">
        <f t="shared" si="3379"/>
        <v>0</v>
      </c>
      <c r="AG136" s="111"/>
      <c r="AH136" s="140"/>
      <c r="AI136" s="141" t="e">
        <f t="shared" si="3380"/>
        <v>#DIV/0!</v>
      </c>
      <c r="AJ136" s="323">
        <f t="shared" si="3366"/>
        <v>0</v>
      </c>
      <c r="AK136" s="431">
        <f t="shared" si="3381"/>
        <v>0</v>
      </c>
      <c r="AL136" s="432">
        <f t="shared" si="3382"/>
        <v>0</v>
      </c>
      <c r="AM136" s="138">
        <f t="shared" si="3383"/>
        <v>0</v>
      </c>
      <c r="AN136" s="433">
        <f t="shared" si="3370"/>
        <v>23.63</v>
      </c>
      <c r="AO136" s="139">
        <f t="shared" si="3385"/>
        <v>0</v>
      </c>
      <c r="AP136" s="111">
        <f t="shared" si="3386"/>
        <v>0</v>
      </c>
      <c r="AQ136" s="111"/>
      <c r="AR136" s="140"/>
      <c r="AS136" s="141" t="e">
        <f t="shared" si="3387"/>
        <v>#DIV/0!</v>
      </c>
      <c r="AT136" s="323">
        <f t="shared" si="3366"/>
        <v>0</v>
      </c>
      <c r="AU136" s="431">
        <f t="shared" si="3388"/>
        <v>0</v>
      </c>
      <c r="AV136" s="432">
        <f t="shared" si="3389"/>
        <v>0</v>
      </c>
      <c r="AW136" s="138">
        <f t="shared" si="3390"/>
        <v>0</v>
      </c>
      <c r="AX136" s="433">
        <f t="shared" si="3370"/>
        <v>23.63</v>
      </c>
      <c r="AY136" s="139">
        <f t="shared" si="3392"/>
        <v>0</v>
      </c>
      <c r="AZ136" s="111">
        <f t="shared" si="3393"/>
        <v>0</v>
      </c>
      <c r="BA136" s="111"/>
      <c r="BB136" s="140"/>
      <c r="BC136" s="141" t="e">
        <f t="shared" si="3394"/>
        <v>#DIV/0!</v>
      </c>
      <c r="BD136" s="323">
        <f t="shared" si="3366"/>
        <v>0</v>
      </c>
      <c r="BE136" s="431">
        <f t="shared" si="3395"/>
        <v>0</v>
      </c>
      <c r="BF136" s="432">
        <f t="shared" si="3396"/>
        <v>0</v>
      </c>
      <c r="BG136" s="138">
        <f t="shared" si="3397"/>
        <v>0</v>
      </c>
      <c r="BH136" s="433">
        <f t="shared" si="3370"/>
        <v>23.63</v>
      </c>
      <c r="BI136" s="139">
        <f t="shared" si="3399"/>
        <v>0</v>
      </c>
      <c r="BJ136" s="111">
        <f t="shared" si="3400"/>
        <v>0</v>
      </c>
      <c r="BK136" s="111"/>
      <c r="BL136" s="140"/>
      <c r="BM136" s="141" t="e">
        <f t="shared" si="3401"/>
        <v>#DIV/0!</v>
      </c>
      <c r="BN136" s="323">
        <f t="shared" si="3366"/>
        <v>0</v>
      </c>
      <c r="BO136" s="431">
        <f t="shared" si="3402"/>
        <v>0</v>
      </c>
      <c r="BP136" s="432">
        <f t="shared" si="3403"/>
        <v>0</v>
      </c>
      <c r="BQ136" s="138">
        <f t="shared" si="3404"/>
        <v>0</v>
      </c>
      <c r="BR136" s="433">
        <f t="shared" si="3370"/>
        <v>23.63</v>
      </c>
      <c r="BS136" s="139">
        <f t="shared" si="3406"/>
        <v>0</v>
      </c>
      <c r="BT136" s="111">
        <f t="shared" si="3407"/>
        <v>0</v>
      </c>
      <c r="BU136" s="111"/>
      <c r="BV136" s="140"/>
      <c r="BW136" s="141" t="e">
        <f t="shared" si="3408"/>
        <v>#DIV/0!</v>
      </c>
      <c r="BX136" s="323">
        <f t="shared" si="3366"/>
        <v>0</v>
      </c>
      <c r="BY136" s="431">
        <f t="shared" si="3409"/>
        <v>0</v>
      </c>
      <c r="BZ136" s="432">
        <f t="shared" si="3410"/>
        <v>0</v>
      </c>
      <c r="CA136" s="138">
        <f t="shared" si="3411"/>
        <v>0</v>
      </c>
      <c r="CB136" s="433">
        <f t="shared" si="3370"/>
        <v>23.63</v>
      </c>
      <c r="CC136" s="139">
        <f t="shared" si="3413"/>
        <v>0</v>
      </c>
      <c r="CD136" s="111">
        <f t="shared" si="3414"/>
        <v>0</v>
      </c>
      <c r="CE136" s="111"/>
      <c r="CF136" s="140"/>
      <c r="CG136" s="141" t="e">
        <f t="shared" si="3415"/>
        <v>#DIV/0!</v>
      </c>
      <c r="CH136" s="323">
        <f t="shared" si="3416"/>
        <v>0</v>
      </c>
      <c r="CI136" s="431">
        <f t="shared" si="3417"/>
        <v>0</v>
      </c>
      <c r="CJ136" s="432">
        <f t="shared" si="3418"/>
        <v>0</v>
      </c>
      <c r="CK136" s="138">
        <f t="shared" si="3419"/>
        <v>0</v>
      </c>
      <c r="CL136" s="433">
        <f t="shared" si="3420"/>
        <v>23.63</v>
      </c>
      <c r="CM136" s="139">
        <f t="shared" si="3421"/>
        <v>0</v>
      </c>
      <c r="CN136" s="111">
        <f t="shared" si="3422"/>
        <v>0</v>
      </c>
      <c r="CO136" s="111"/>
      <c r="CP136" s="140"/>
      <c r="CQ136" s="141" t="e">
        <f t="shared" si="3423"/>
        <v>#DIV/0!</v>
      </c>
      <c r="CR136" s="323">
        <f t="shared" si="3416"/>
        <v>0</v>
      </c>
      <c r="CS136" s="431">
        <f t="shared" si="3424"/>
        <v>0</v>
      </c>
      <c r="CT136" s="432">
        <f t="shared" si="3425"/>
        <v>0</v>
      </c>
      <c r="CU136" s="138">
        <f t="shared" si="3426"/>
        <v>0</v>
      </c>
      <c r="CV136" s="433">
        <f t="shared" si="3420"/>
        <v>23.63</v>
      </c>
      <c r="CW136" s="139">
        <f t="shared" si="3428"/>
        <v>0</v>
      </c>
      <c r="CX136" s="111">
        <f t="shared" si="3429"/>
        <v>0</v>
      </c>
      <c r="CY136" s="111"/>
      <c r="CZ136" s="140"/>
      <c r="DA136" s="141" t="e">
        <f t="shared" si="3430"/>
        <v>#DIV/0!</v>
      </c>
      <c r="DB136" s="323">
        <f t="shared" si="3416"/>
        <v>0</v>
      </c>
      <c r="DC136" s="431">
        <f t="shared" si="3431"/>
        <v>0</v>
      </c>
      <c r="DD136" s="432">
        <f t="shared" si="3432"/>
        <v>0</v>
      </c>
      <c r="DE136" s="138">
        <f t="shared" si="3433"/>
        <v>0</v>
      </c>
      <c r="DF136" s="433">
        <f t="shared" si="3420"/>
        <v>23.63</v>
      </c>
      <c r="DG136" s="139">
        <f t="shared" si="3435"/>
        <v>0</v>
      </c>
      <c r="DH136" s="111">
        <f t="shared" si="3436"/>
        <v>0</v>
      </c>
      <c r="DI136" s="111"/>
      <c r="DJ136" s="140"/>
      <c r="DK136" s="141" t="e">
        <f t="shared" si="3437"/>
        <v>#DIV/0!</v>
      </c>
      <c r="DL136" s="323">
        <f t="shared" si="3416"/>
        <v>0</v>
      </c>
      <c r="DM136" s="431">
        <f t="shared" si="3438"/>
        <v>0</v>
      </c>
      <c r="DN136" s="432">
        <f t="shared" si="3439"/>
        <v>0</v>
      </c>
      <c r="DO136" s="138">
        <f t="shared" si="3440"/>
        <v>0</v>
      </c>
      <c r="DP136" s="433">
        <f t="shared" si="3420"/>
        <v>23.63</v>
      </c>
      <c r="DQ136" s="139">
        <f t="shared" si="3442"/>
        <v>0</v>
      </c>
      <c r="DR136" s="111">
        <f t="shared" si="3443"/>
        <v>0</v>
      </c>
      <c r="DS136" s="111"/>
      <c r="DT136" s="140"/>
      <c r="DU136" s="141" t="e">
        <f t="shared" si="3444"/>
        <v>#DIV/0!</v>
      </c>
      <c r="DV136" s="323">
        <f t="shared" si="3416"/>
        <v>0</v>
      </c>
      <c r="DW136" s="431">
        <f t="shared" si="3445"/>
        <v>0</v>
      </c>
      <c r="DX136" s="432">
        <f t="shared" si="3446"/>
        <v>0</v>
      </c>
      <c r="DY136" s="138">
        <f t="shared" si="3447"/>
        <v>0</v>
      </c>
      <c r="DZ136" s="433">
        <f t="shared" si="3420"/>
        <v>23.63</v>
      </c>
      <c r="EA136" s="139">
        <f t="shared" si="3449"/>
        <v>0</v>
      </c>
      <c r="EB136" s="111">
        <f t="shared" si="3450"/>
        <v>0</v>
      </c>
      <c r="EC136" s="111"/>
      <c r="ED136" s="140"/>
      <c r="EE136" s="141" t="e">
        <f t="shared" si="3451"/>
        <v>#DIV/0!</v>
      </c>
      <c r="EF136" s="323">
        <f t="shared" si="3416"/>
        <v>0</v>
      </c>
      <c r="EG136" s="431">
        <f t="shared" si="3452"/>
        <v>0</v>
      </c>
      <c r="EH136" s="432">
        <f t="shared" si="3453"/>
        <v>0</v>
      </c>
      <c r="EI136" s="138">
        <f t="shared" si="3454"/>
        <v>0</v>
      </c>
      <c r="EJ136" s="433">
        <f t="shared" si="3420"/>
        <v>23.63</v>
      </c>
      <c r="EK136" s="139">
        <f t="shared" si="3456"/>
        <v>0</v>
      </c>
      <c r="EL136" s="111">
        <f t="shared" si="3457"/>
        <v>0</v>
      </c>
      <c r="EM136" s="111"/>
      <c r="EN136" s="140"/>
      <c r="EO136" s="141" t="e">
        <f t="shared" si="3458"/>
        <v>#DIV/0!</v>
      </c>
      <c r="EP136" s="323">
        <f t="shared" si="3416"/>
        <v>0</v>
      </c>
      <c r="EQ136" s="431">
        <f t="shared" si="3459"/>
        <v>0</v>
      </c>
      <c r="ER136" s="432">
        <f t="shared" si="3460"/>
        <v>0</v>
      </c>
      <c r="ES136" s="138">
        <f t="shared" si="3461"/>
        <v>0</v>
      </c>
      <c r="ET136" s="433">
        <f t="shared" si="3420"/>
        <v>23.63</v>
      </c>
      <c r="EU136" s="139">
        <f t="shared" si="3463"/>
        <v>0</v>
      </c>
      <c r="EV136" s="111">
        <f t="shared" si="3464"/>
        <v>0</v>
      </c>
      <c r="EW136" s="111"/>
      <c r="EX136" s="140"/>
      <c r="EY136" s="141" t="e">
        <f t="shared" si="3465"/>
        <v>#DIV/0!</v>
      </c>
      <c r="EZ136" s="323">
        <f t="shared" si="3466"/>
        <v>0</v>
      </c>
      <c r="FA136" s="431">
        <f t="shared" si="3467"/>
        <v>0</v>
      </c>
      <c r="FB136" s="432">
        <f t="shared" si="3468"/>
        <v>0</v>
      </c>
      <c r="FC136" s="138">
        <f t="shared" si="3469"/>
        <v>0</v>
      </c>
      <c r="FD136" s="433">
        <f t="shared" si="3470"/>
        <v>22.19</v>
      </c>
      <c r="FE136" s="139">
        <f t="shared" si="3471"/>
        <v>0</v>
      </c>
      <c r="FF136" s="111">
        <f t="shared" si="3472"/>
        <v>0</v>
      </c>
      <c r="FG136" s="111"/>
      <c r="FH136" s="140"/>
      <c r="FI136" s="141" t="e">
        <f t="shared" si="3473"/>
        <v>#DIV/0!</v>
      </c>
      <c r="FJ136" s="323">
        <f t="shared" si="3466"/>
        <v>0</v>
      </c>
      <c r="FK136" s="431">
        <f t="shared" si="3474"/>
        <v>0</v>
      </c>
      <c r="FL136" s="432">
        <f t="shared" si="3475"/>
        <v>0</v>
      </c>
      <c r="FM136" s="138">
        <f t="shared" si="3476"/>
        <v>0</v>
      </c>
      <c r="FN136" s="433">
        <f t="shared" si="3470"/>
        <v>23.63</v>
      </c>
      <c r="FO136" s="139">
        <f t="shared" si="3478"/>
        <v>0</v>
      </c>
      <c r="FP136" s="111">
        <f t="shared" si="3479"/>
        <v>0</v>
      </c>
      <c r="FQ136" s="111"/>
      <c r="FR136" s="140"/>
      <c r="FS136" s="141" t="e">
        <f t="shared" si="3480"/>
        <v>#DIV/0!</v>
      </c>
      <c r="FT136" s="323">
        <f t="shared" si="3466"/>
        <v>0</v>
      </c>
      <c r="FU136" s="431">
        <f t="shared" si="3481"/>
        <v>0</v>
      </c>
      <c r="FV136" s="432">
        <f t="shared" si="3482"/>
        <v>0</v>
      </c>
      <c r="FW136" s="138">
        <f t="shared" si="3483"/>
        <v>0</v>
      </c>
      <c r="FX136" s="433">
        <f t="shared" si="3470"/>
        <v>23.63</v>
      </c>
      <c r="FY136" s="139">
        <f t="shared" si="3485"/>
        <v>0</v>
      </c>
      <c r="FZ136" s="111">
        <f t="shared" si="3486"/>
        <v>0</v>
      </c>
      <c r="GA136" s="111"/>
      <c r="GB136" s="140"/>
      <c r="GC136" s="141" t="e">
        <f t="shared" si="3487"/>
        <v>#DIV/0!</v>
      </c>
      <c r="GD136" s="323">
        <f t="shared" si="3466"/>
        <v>0</v>
      </c>
      <c r="GE136" s="431">
        <f t="shared" si="3488"/>
        <v>0</v>
      </c>
      <c r="GF136" s="432">
        <f t="shared" si="3489"/>
        <v>0</v>
      </c>
      <c r="GG136" s="138">
        <f t="shared" si="3490"/>
        <v>0</v>
      </c>
      <c r="GH136" s="433">
        <f t="shared" si="3470"/>
        <v>23.63</v>
      </c>
      <c r="GI136" s="139">
        <f t="shared" si="3492"/>
        <v>0</v>
      </c>
      <c r="GJ136" s="111">
        <f t="shared" si="3493"/>
        <v>0</v>
      </c>
      <c r="GK136" s="111"/>
      <c r="GL136" s="140"/>
      <c r="GM136" s="141" t="e">
        <f t="shared" si="3494"/>
        <v>#DIV/0!</v>
      </c>
      <c r="GN136" s="323">
        <f t="shared" si="3466"/>
        <v>0</v>
      </c>
      <c r="GO136" s="431">
        <f t="shared" si="3495"/>
        <v>0</v>
      </c>
      <c r="GP136" s="432">
        <f t="shared" si="3496"/>
        <v>0</v>
      </c>
      <c r="GQ136" s="138">
        <f t="shared" si="3497"/>
        <v>0</v>
      </c>
      <c r="GR136" s="433">
        <f t="shared" si="3498"/>
        <v>23.63</v>
      </c>
      <c r="GS136" s="139">
        <f t="shared" si="3499"/>
        <v>0</v>
      </c>
      <c r="GT136" s="111">
        <f t="shared" si="3500"/>
        <v>0</v>
      </c>
      <c r="GU136" s="111"/>
      <c r="GV136" s="140"/>
      <c r="GW136" s="141" t="e">
        <f t="shared" si="3501"/>
        <v>#DIV/0!</v>
      </c>
      <c r="GX136" s="323">
        <f t="shared" si="3466"/>
        <v>0</v>
      </c>
      <c r="GY136" s="431">
        <f t="shared" si="3502"/>
        <v>0</v>
      </c>
      <c r="GZ136" s="432">
        <f t="shared" si="3503"/>
        <v>0</v>
      </c>
      <c r="HA136" s="138">
        <f t="shared" si="3504"/>
        <v>0</v>
      </c>
      <c r="HB136" s="433">
        <f t="shared" si="3498"/>
        <v>23.63</v>
      </c>
      <c r="HC136" s="139">
        <f t="shared" si="3506"/>
        <v>0</v>
      </c>
      <c r="HD136" s="111">
        <f t="shared" si="3507"/>
        <v>0</v>
      </c>
      <c r="HE136" s="111"/>
      <c r="HF136" s="140"/>
      <c r="HG136" s="141" t="e">
        <f t="shared" si="3508"/>
        <v>#DIV/0!</v>
      </c>
      <c r="HH136" s="323">
        <f t="shared" si="3466"/>
        <v>0</v>
      </c>
      <c r="HI136" s="431">
        <f t="shared" si="3509"/>
        <v>0</v>
      </c>
      <c r="HJ136" s="432">
        <f t="shared" si="3510"/>
        <v>0</v>
      </c>
      <c r="HK136" s="138">
        <f t="shared" si="3511"/>
        <v>0</v>
      </c>
      <c r="HL136" s="433">
        <f t="shared" si="3498"/>
        <v>23.63</v>
      </c>
      <c r="HM136" s="139">
        <f t="shared" si="3513"/>
        <v>0</v>
      </c>
      <c r="HN136" s="111">
        <f t="shared" si="3514"/>
        <v>0</v>
      </c>
      <c r="HO136" s="111"/>
      <c r="HP136" s="140"/>
      <c r="HQ136" s="141" t="e">
        <f t="shared" si="3515"/>
        <v>#DIV/0!</v>
      </c>
      <c r="HR136" s="323">
        <f t="shared" si="3516"/>
        <v>0</v>
      </c>
      <c r="HS136" s="431">
        <f t="shared" si="3517"/>
        <v>0</v>
      </c>
      <c r="HT136" s="432">
        <f t="shared" si="3518"/>
        <v>0</v>
      </c>
      <c r="HU136" s="138">
        <f t="shared" si="3519"/>
        <v>0</v>
      </c>
      <c r="HV136" s="433">
        <f t="shared" si="3498"/>
        <v>23.63</v>
      </c>
      <c r="HW136" s="139">
        <f t="shared" si="3521"/>
        <v>0</v>
      </c>
      <c r="HX136" s="111">
        <f t="shared" si="3522"/>
        <v>0</v>
      </c>
      <c r="HY136" s="111"/>
      <c r="HZ136" s="140"/>
      <c r="IA136" s="141" t="e">
        <f t="shared" si="3523"/>
        <v>#DIV/0!</v>
      </c>
      <c r="IB136" s="323">
        <f t="shared" si="3516"/>
        <v>0</v>
      </c>
      <c r="IC136" s="431">
        <f t="shared" si="3524"/>
        <v>0</v>
      </c>
      <c r="ID136" s="432">
        <f t="shared" si="3525"/>
        <v>0</v>
      </c>
      <c r="IE136" s="138">
        <f t="shared" si="3526"/>
        <v>0</v>
      </c>
      <c r="IF136" s="433">
        <f t="shared" si="3527"/>
        <v>23.63</v>
      </c>
      <c r="IG136" s="139">
        <f t="shared" si="3528"/>
        <v>0</v>
      </c>
      <c r="IH136" s="111">
        <f t="shared" si="3529"/>
        <v>0</v>
      </c>
      <c r="II136" s="111"/>
      <c r="IJ136" s="140"/>
      <c r="IK136" s="141" t="e">
        <f t="shared" si="3530"/>
        <v>#DIV/0!</v>
      </c>
      <c r="IL136" s="323">
        <f t="shared" si="3516"/>
        <v>0</v>
      </c>
      <c r="IM136" s="431">
        <f t="shared" si="3531"/>
        <v>0</v>
      </c>
      <c r="IN136" s="432">
        <f t="shared" si="3532"/>
        <v>0</v>
      </c>
      <c r="IO136" s="138">
        <f t="shared" si="3533"/>
        <v>0</v>
      </c>
      <c r="IP136" s="433">
        <f t="shared" si="3527"/>
        <v>23.63</v>
      </c>
      <c r="IQ136" s="139">
        <f t="shared" si="3535"/>
        <v>0</v>
      </c>
      <c r="IR136" s="111">
        <f t="shared" si="3536"/>
        <v>0</v>
      </c>
      <c r="IS136" s="111"/>
      <c r="IT136" s="140"/>
      <c r="IU136" s="141" t="e">
        <f t="shared" si="3537"/>
        <v>#DIV/0!</v>
      </c>
      <c r="IV136" s="323">
        <f t="shared" si="3516"/>
        <v>0</v>
      </c>
      <c r="IW136" s="431">
        <f t="shared" si="3538"/>
        <v>0</v>
      </c>
      <c r="IX136" s="432">
        <f t="shared" si="3539"/>
        <v>0</v>
      </c>
      <c r="IY136" s="138">
        <f t="shared" si="3540"/>
        <v>0</v>
      </c>
      <c r="IZ136" s="433">
        <f t="shared" si="3527"/>
        <v>23.63</v>
      </c>
      <c r="JA136" s="139">
        <f t="shared" si="3542"/>
        <v>0</v>
      </c>
      <c r="JB136" s="111">
        <f t="shared" si="3543"/>
        <v>0</v>
      </c>
      <c r="JC136" s="111"/>
      <c r="JD136" s="140"/>
      <c r="JE136" s="141" t="e">
        <f t="shared" si="3544"/>
        <v>#DIV/0!</v>
      </c>
      <c r="JF136" s="323">
        <f t="shared" si="3516"/>
        <v>0</v>
      </c>
      <c r="JG136" s="431">
        <f t="shared" si="3545"/>
        <v>0</v>
      </c>
      <c r="JH136" s="432">
        <f t="shared" si="3546"/>
        <v>0</v>
      </c>
      <c r="JI136" s="138">
        <f t="shared" si="3547"/>
        <v>0</v>
      </c>
      <c r="JJ136" s="433">
        <f t="shared" si="3527"/>
        <v>23.63</v>
      </c>
      <c r="JK136" s="139">
        <f t="shared" si="3549"/>
        <v>0</v>
      </c>
      <c r="JL136" s="111">
        <f t="shared" si="3550"/>
        <v>0</v>
      </c>
      <c r="JM136" s="111"/>
      <c r="JN136" s="140"/>
      <c r="JO136" s="141" t="e">
        <f t="shared" si="3551"/>
        <v>#DIV/0!</v>
      </c>
      <c r="JP136" s="323">
        <f t="shared" si="3516"/>
        <v>0</v>
      </c>
      <c r="JQ136" s="431">
        <f t="shared" si="3552"/>
        <v>0</v>
      </c>
      <c r="JR136" s="432">
        <f t="shared" si="3553"/>
        <v>0</v>
      </c>
      <c r="JS136" s="138">
        <f t="shared" si="3554"/>
        <v>0</v>
      </c>
      <c r="JT136" s="433">
        <f t="shared" si="3555"/>
        <v>23.63</v>
      </c>
      <c r="JU136" s="139">
        <f t="shared" si="3556"/>
        <v>0</v>
      </c>
      <c r="JV136" s="111">
        <f t="shared" si="3557"/>
        <v>0</v>
      </c>
      <c r="JW136" s="111"/>
      <c r="JX136" s="140"/>
      <c r="JY136" s="141" t="e">
        <f t="shared" si="3558"/>
        <v>#DIV/0!</v>
      </c>
      <c r="JZ136" s="323">
        <f t="shared" si="3516"/>
        <v>0</v>
      </c>
      <c r="KA136" s="431">
        <f t="shared" si="3559"/>
        <v>0</v>
      </c>
      <c r="KB136" s="432">
        <f t="shared" si="3560"/>
        <v>0</v>
      </c>
      <c r="KC136" s="138">
        <f t="shared" si="3561"/>
        <v>0</v>
      </c>
      <c r="KD136" s="433">
        <f t="shared" si="3555"/>
        <v>23.63</v>
      </c>
      <c r="KE136" s="139">
        <f t="shared" si="3563"/>
        <v>0</v>
      </c>
      <c r="KF136" s="111">
        <f t="shared" si="3564"/>
        <v>0</v>
      </c>
      <c r="KG136" s="111"/>
      <c r="KH136" s="140"/>
      <c r="KI136" s="141" t="e">
        <f t="shared" si="3565"/>
        <v>#DIV/0!</v>
      </c>
      <c r="KJ136" s="323">
        <f t="shared" si="3566"/>
        <v>0</v>
      </c>
      <c r="KK136" s="431">
        <f t="shared" si="3567"/>
        <v>0</v>
      </c>
      <c r="KL136" s="432">
        <f t="shared" si="3568"/>
        <v>0</v>
      </c>
      <c r="KM136" s="138">
        <f t="shared" si="3569"/>
        <v>0</v>
      </c>
      <c r="KN136" s="433">
        <f t="shared" si="3555"/>
        <v>23.63</v>
      </c>
      <c r="KO136" s="139">
        <f t="shared" si="3571"/>
        <v>0</v>
      </c>
      <c r="KP136" s="111">
        <f t="shared" si="3572"/>
        <v>0</v>
      </c>
      <c r="KQ136" s="111"/>
      <c r="KR136" s="140"/>
      <c r="KS136" s="141" t="e">
        <f t="shared" si="3573"/>
        <v>#DIV/0!</v>
      </c>
      <c r="KT136" s="323">
        <f t="shared" si="3566"/>
        <v>0</v>
      </c>
      <c r="KU136" s="431" t="e">
        <f t="shared" si="3574"/>
        <v>#DIV/0!</v>
      </c>
      <c r="KV136" s="432" t="e">
        <f t="shared" si="3575"/>
        <v>#DIV/0!</v>
      </c>
      <c r="KW136" s="138">
        <f t="shared" si="3576"/>
        <v>0</v>
      </c>
      <c r="KX136" s="433">
        <f t="shared" si="3555"/>
        <v>0</v>
      </c>
      <c r="KY136" s="139">
        <f t="shared" si="3578"/>
        <v>0</v>
      </c>
      <c r="KZ136" s="111">
        <f t="shared" si="3579"/>
        <v>0</v>
      </c>
      <c r="LA136" s="111"/>
      <c r="LB136" s="140"/>
      <c r="LC136" s="141" t="e">
        <f t="shared" si="3580"/>
        <v>#DIV/0!</v>
      </c>
      <c r="LD136" s="322">
        <f t="shared" si="3581"/>
        <v>0</v>
      </c>
      <c r="LE136" s="431">
        <f t="shared" si="3582"/>
        <v>0</v>
      </c>
      <c r="LF136" s="432">
        <f t="shared" si="3583"/>
        <v>0</v>
      </c>
      <c r="LG136" s="138">
        <f t="shared" si="3584"/>
        <v>0</v>
      </c>
      <c r="LH136" s="433">
        <f t="shared" si="3585"/>
        <v>23.58</v>
      </c>
      <c r="LI136" s="139">
        <f t="shared" si="3586"/>
        <v>0</v>
      </c>
      <c r="LJ136" s="111">
        <f t="shared" si="3587"/>
        <v>0</v>
      </c>
      <c r="LK136" s="111"/>
      <c r="LL136" s="140"/>
    </row>
    <row r="137" spans="1:324">
      <c r="A137" s="610"/>
      <c r="B137" s="616" t="s">
        <v>1159</v>
      </c>
      <c r="C137" s="12"/>
      <c r="D137" s="12"/>
      <c r="E137" s="4"/>
      <c r="F137" s="323"/>
      <c r="G137" s="431"/>
      <c r="H137" s="432"/>
      <c r="I137" s="138"/>
      <c r="J137" s="433"/>
      <c r="K137" s="139"/>
      <c r="L137" s="111"/>
      <c r="M137" s="111"/>
      <c r="N137" s="140"/>
      <c r="O137" s="141"/>
      <c r="P137" s="323"/>
      <c r="Q137" s="431"/>
      <c r="R137" s="432"/>
      <c r="S137" s="138"/>
      <c r="T137" s="433"/>
      <c r="U137" s="139"/>
      <c r="V137" s="111"/>
      <c r="W137" s="111"/>
      <c r="X137" s="140"/>
      <c r="Y137" s="141"/>
      <c r="Z137" s="323"/>
      <c r="AA137" s="431"/>
      <c r="AB137" s="432"/>
      <c r="AC137" s="138"/>
      <c r="AD137" s="433"/>
      <c r="AE137" s="139"/>
      <c r="AF137" s="111"/>
      <c r="AG137" s="111"/>
      <c r="AH137" s="140"/>
      <c r="AI137" s="141"/>
      <c r="AJ137" s="323"/>
      <c r="AK137" s="431"/>
      <c r="AL137" s="432"/>
      <c r="AM137" s="138"/>
      <c r="AN137" s="433"/>
      <c r="AO137" s="139"/>
      <c r="AP137" s="111"/>
      <c r="AQ137" s="111"/>
      <c r="AR137" s="140"/>
      <c r="AS137" s="141"/>
      <c r="AT137" s="323"/>
      <c r="AU137" s="431"/>
      <c r="AV137" s="432"/>
      <c r="AW137" s="138"/>
      <c r="AX137" s="433"/>
      <c r="AY137" s="139"/>
      <c r="AZ137" s="111"/>
      <c r="BA137" s="111"/>
      <c r="BB137" s="140"/>
      <c r="BC137" s="141"/>
      <c r="BD137" s="323"/>
      <c r="BE137" s="431"/>
      <c r="BF137" s="432"/>
      <c r="BG137" s="138"/>
      <c r="BH137" s="433"/>
      <c r="BI137" s="139"/>
      <c r="BJ137" s="111"/>
      <c r="BK137" s="111"/>
      <c r="BL137" s="140"/>
      <c r="BM137" s="141"/>
      <c r="BN137" s="323"/>
      <c r="BO137" s="431"/>
      <c r="BP137" s="432"/>
      <c r="BQ137" s="138"/>
      <c r="BR137" s="433"/>
      <c r="BS137" s="139"/>
      <c r="BT137" s="111"/>
      <c r="BU137" s="111"/>
      <c r="BV137" s="140"/>
      <c r="BW137" s="141"/>
      <c r="BX137" s="323"/>
      <c r="BY137" s="431"/>
      <c r="BZ137" s="432"/>
      <c r="CA137" s="138"/>
      <c r="CB137" s="433"/>
      <c r="CC137" s="139"/>
      <c r="CD137" s="111"/>
      <c r="CE137" s="111"/>
      <c r="CF137" s="140"/>
      <c r="CG137" s="141"/>
      <c r="CH137" s="323"/>
      <c r="CI137" s="431"/>
      <c r="CJ137" s="432"/>
      <c r="CK137" s="138"/>
      <c r="CL137" s="433"/>
      <c r="CM137" s="139"/>
      <c r="CN137" s="111"/>
      <c r="CO137" s="111"/>
      <c r="CP137" s="140"/>
      <c r="CQ137" s="141"/>
      <c r="CR137" s="323"/>
      <c r="CS137" s="431"/>
      <c r="CT137" s="432"/>
      <c r="CU137" s="138"/>
      <c r="CV137" s="433"/>
      <c r="CW137" s="139"/>
      <c r="CX137" s="111"/>
      <c r="CY137" s="111"/>
      <c r="CZ137" s="140"/>
      <c r="DA137" s="141"/>
      <c r="DB137" s="323"/>
      <c r="DC137" s="431"/>
      <c r="DD137" s="432"/>
      <c r="DE137" s="138"/>
      <c r="DF137" s="433"/>
      <c r="DG137" s="139"/>
      <c r="DH137" s="111"/>
      <c r="DI137" s="111"/>
      <c r="DJ137" s="140"/>
      <c r="DK137" s="141"/>
      <c r="DL137" s="323"/>
      <c r="DM137" s="431"/>
      <c r="DN137" s="432"/>
      <c r="DO137" s="138"/>
      <c r="DP137" s="433"/>
      <c r="DQ137" s="139"/>
      <c r="DR137" s="111"/>
      <c r="DS137" s="111"/>
      <c r="DT137" s="140"/>
      <c r="DU137" s="141"/>
      <c r="DV137" s="323"/>
      <c r="DW137" s="431"/>
      <c r="DX137" s="432"/>
      <c r="DY137" s="138"/>
      <c r="DZ137" s="433"/>
      <c r="EA137" s="139"/>
      <c r="EB137" s="111"/>
      <c r="EC137" s="111"/>
      <c r="ED137" s="140"/>
      <c r="EE137" s="141"/>
      <c r="EF137" s="323"/>
      <c r="EG137" s="431"/>
      <c r="EH137" s="432"/>
      <c r="EI137" s="138"/>
      <c r="EJ137" s="433"/>
      <c r="EK137" s="139"/>
      <c r="EL137" s="111"/>
      <c r="EM137" s="111"/>
      <c r="EN137" s="140"/>
      <c r="EO137" s="141"/>
      <c r="EP137" s="323"/>
      <c r="EQ137" s="431"/>
      <c r="ER137" s="432"/>
      <c r="ES137" s="138"/>
      <c r="ET137" s="433"/>
      <c r="EU137" s="139"/>
      <c r="EV137" s="111"/>
      <c r="EW137" s="111"/>
      <c r="EX137" s="140"/>
      <c r="EY137" s="141"/>
      <c r="EZ137" s="323"/>
      <c r="FA137" s="431"/>
      <c r="FB137" s="432"/>
      <c r="FC137" s="138"/>
      <c r="FD137" s="433"/>
      <c r="FE137" s="139"/>
      <c r="FF137" s="111"/>
      <c r="FG137" s="111"/>
      <c r="FH137" s="140"/>
      <c r="FI137" s="141"/>
      <c r="FJ137" s="323"/>
      <c r="FK137" s="431"/>
      <c r="FL137" s="432"/>
      <c r="FM137" s="138"/>
      <c r="FN137" s="433"/>
      <c r="FO137" s="139"/>
      <c r="FP137" s="111"/>
      <c r="FQ137" s="111"/>
      <c r="FR137" s="140"/>
      <c r="FS137" s="141"/>
      <c r="FT137" s="323"/>
      <c r="FU137" s="431"/>
      <c r="FV137" s="432"/>
      <c r="FW137" s="138"/>
      <c r="FX137" s="433"/>
      <c r="FY137" s="139"/>
      <c r="FZ137" s="111"/>
      <c r="GA137" s="111"/>
      <c r="GB137" s="140"/>
      <c r="GC137" s="141"/>
      <c r="GD137" s="323"/>
      <c r="GE137" s="431"/>
      <c r="GF137" s="432"/>
      <c r="GG137" s="138"/>
      <c r="GH137" s="433"/>
      <c r="GI137" s="139"/>
      <c r="GJ137" s="111"/>
      <c r="GK137" s="111"/>
      <c r="GL137" s="140"/>
      <c r="GM137" s="141"/>
      <c r="GN137" s="323"/>
      <c r="GO137" s="431"/>
      <c r="GP137" s="432"/>
      <c r="GQ137" s="138"/>
      <c r="GR137" s="433"/>
      <c r="GS137" s="139"/>
      <c r="GT137" s="111"/>
      <c r="GU137" s="111"/>
      <c r="GV137" s="140"/>
      <c r="GW137" s="141"/>
      <c r="GX137" s="323"/>
      <c r="GY137" s="431"/>
      <c r="GZ137" s="432"/>
      <c r="HA137" s="138"/>
      <c r="HB137" s="433"/>
      <c r="HC137" s="139"/>
      <c r="HD137" s="111"/>
      <c r="HE137" s="111"/>
      <c r="HF137" s="140"/>
      <c r="HG137" s="141"/>
      <c r="HH137" s="323"/>
      <c r="HI137" s="431"/>
      <c r="HJ137" s="432"/>
      <c r="HK137" s="138"/>
      <c r="HL137" s="433"/>
      <c r="HM137" s="139"/>
      <c r="HN137" s="111"/>
      <c r="HO137" s="111"/>
      <c r="HP137" s="140"/>
      <c r="HQ137" s="141"/>
      <c r="HR137" s="323"/>
      <c r="HS137" s="431"/>
      <c r="HT137" s="432"/>
      <c r="HU137" s="138"/>
      <c r="HV137" s="433"/>
      <c r="HW137" s="139"/>
      <c r="HX137" s="111"/>
      <c r="HY137" s="111"/>
      <c r="HZ137" s="140"/>
      <c r="IA137" s="141"/>
      <c r="IB137" s="323"/>
      <c r="IC137" s="431"/>
      <c r="ID137" s="432"/>
      <c r="IE137" s="138"/>
      <c r="IF137" s="433"/>
      <c r="IG137" s="139"/>
      <c r="IH137" s="111"/>
      <c r="II137" s="111"/>
      <c r="IJ137" s="140"/>
      <c r="IK137" s="141"/>
      <c r="IL137" s="323"/>
      <c r="IM137" s="431"/>
      <c r="IN137" s="432"/>
      <c r="IO137" s="138"/>
      <c r="IP137" s="433"/>
      <c r="IQ137" s="139"/>
      <c r="IR137" s="111"/>
      <c r="IS137" s="111"/>
      <c r="IT137" s="140"/>
      <c r="IU137" s="141"/>
      <c r="IV137" s="323"/>
      <c r="IW137" s="431"/>
      <c r="IX137" s="432"/>
      <c r="IY137" s="138"/>
      <c r="IZ137" s="433"/>
      <c r="JA137" s="139"/>
      <c r="JB137" s="111"/>
      <c r="JC137" s="111"/>
      <c r="JD137" s="140"/>
      <c r="JE137" s="141"/>
      <c r="JF137" s="323"/>
      <c r="JG137" s="431"/>
      <c r="JH137" s="432"/>
      <c r="JI137" s="138"/>
      <c r="JJ137" s="433"/>
      <c r="JK137" s="139"/>
      <c r="JL137" s="111"/>
      <c r="JM137" s="111"/>
      <c r="JN137" s="140"/>
      <c r="JO137" s="141"/>
      <c r="JP137" s="323"/>
      <c r="JQ137" s="431"/>
      <c r="JR137" s="432"/>
      <c r="JS137" s="138"/>
      <c r="JT137" s="433"/>
      <c r="JU137" s="139"/>
      <c r="JV137" s="111"/>
      <c r="JW137" s="111"/>
      <c r="JX137" s="140"/>
      <c r="JY137" s="141"/>
      <c r="JZ137" s="323"/>
      <c r="KA137" s="431"/>
      <c r="KB137" s="432"/>
      <c r="KC137" s="138"/>
      <c r="KD137" s="433"/>
      <c r="KE137" s="139"/>
      <c r="KF137" s="111"/>
      <c r="KG137" s="111"/>
      <c r="KH137" s="140"/>
      <c r="KI137" s="141"/>
      <c r="KJ137" s="323"/>
      <c r="KK137" s="431"/>
      <c r="KL137" s="432"/>
      <c r="KM137" s="138"/>
      <c r="KN137" s="433"/>
      <c r="KO137" s="139"/>
      <c r="KP137" s="111"/>
      <c r="KQ137" s="111"/>
      <c r="KR137" s="140"/>
      <c r="KS137" s="141"/>
      <c r="KT137" s="323"/>
      <c r="KU137" s="431"/>
      <c r="KV137" s="432"/>
      <c r="KW137" s="138"/>
      <c r="KX137" s="433"/>
      <c r="KY137" s="139"/>
      <c r="KZ137" s="111"/>
      <c r="LA137" s="111"/>
      <c r="LB137" s="140"/>
      <c r="LC137" s="141"/>
      <c r="LD137" s="322"/>
      <c r="LE137" s="431"/>
      <c r="LF137" s="432"/>
      <c r="LG137" s="138"/>
      <c r="LH137" s="433"/>
      <c r="LI137" s="139"/>
      <c r="LJ137" s="111"/>
      <c r="LK137" s="111"/>
      <c r="LL137" s="140"/>
    </row>
    <row r="138" spans="1:324" ht="24">
      <c r="A138" s="611"/>
      <c r="B138" s="69" t="s">
        <v>714</v>
      </c>
      <c r="C138" s="12" t="s">
        <v>841</v>
      </c>
      <c r="D138" s="12" t="s">
        <v>421</v>
      </c>
      <c r="E138" s="4" t="s">
        <v>32</v>
      </c>
      <c r="F138" s="323">
        <f t="shared" ref="F138:F145" si="3591">F22</f>
        <v>284</v>
      </c>
      <c r="G138" s="431">
        <f t="shared" si="3588"/>
        <v>0.45659</v>
      </c>
      <c r="H138" s="432">
        <f t="shared" si="3589"/>
        <v>825.97</v>
      </c>
      <c r="I138" s="138">
        <f t="shared" si="3362"/>
        <v>2.9083450700000002</v>
      </c>
      <c r="J138" s="433">
        <f t="shared" si="3590"/>
        <v>23.36</v>
      </c>
      <c r="K138" s="139">
        <f t="shared" si="3363"/>
        <v>67.938940000000002</v>
      </c>
      <c r="L138" s="111">
        <f t="shared" si="3364"/>
        <v>19294.66</v>
      </c>
      <c r="M138" s="111"/>
      <c r="N138" s="140"/>
      <c r="O138" s="141">
        <f t="shared" si="3365"/>
        <v>1.3013999999999999</v>
      </c>
      <c r="P138" s="323">
        <f t="shared" ref="P138:BX145" si="3592">P22</f>
        <v>522</v>
      </c>
      <c r="Q138" s="431">
        <f t="shared" ref="Q138:Q145" si="3593">P138/P$126</f>
        <v>0.47846</v>
      </c>
      <c r="R138" s="432">
        <f t="shared" ref="R138:R145" si="3594">R$126*Q138</f>
        <v>942.57</v>
      </c>
      <c r="S138" s="138">
        <f t="shared" ref="S138:S145" si="3595">IF(P138&gt;0,R138/P138,0)</f>
        <v>1.8056896600000001</v>
      </c>
      <c r="T138" s="433">
        <f t="shared" ref="T138:CB145" si="3596">T$126</f>
        <v>23.63</v>
      </c>
      <c r="U138" s="139">
        <f t="shared" ref="U138:U145" si="3597">S138*T138</f>
        <v>42.66845</v>
      </c>
      <c r="V138" s="111">
        <f t="shared" ref="V138:V145" si="3598">U138*P138</f>
        <v>22272.93</v>
      </c>
      <c r="W138" s="111"/>
      <c r="X138" s="140"/>
      <c r="Y138" s="141">
        <f t="shared" ref="Y138:Y145" si="3599">U138/$LI138</f>
        <v>0.81733</v>
      </c>
      <c r="Z138" s="323">
        <f t="shared" si="3592"/>
        <v>363</v>
      </c>
      <c r="AA138" s="431">
        <f t="shared" ref="AA138:AA145" si="3600">Z138/Z$126</f>
        <v>0.43787999999999999</v>
      </c>
      <c r="AB138" s="432">
        <f t="shared" ref="AB138:AB145" si="3601">AB$126*AA138</f>
        <v>553.48</v>
      </c>
      <c r="AC138" s="138">
        <f t="shared" ref="AC138:AC145" si="3602">IF(Z138&gt;0,AB138/Z138,0)</f>
        <v>1.5247382899999999</v>
      </c>
      <c r="AD138" s="433">
        <f t="shared" si="3596"/>
        <v>23.63</v>
      </c>
      <c r="AE138" s="139">
        <f t="shared" ref="AE138:AE145" si="3603">AC138*AD138</f>
        <v>36.02957</v>
      </c>
      <c r="AF138" s="111">
        <f t="shared" ref="AF138:AF145" si="3604">AE138*Z138</f>
        <v>13078.73</v>
      </c>
      <c r="AG138" s="111"/>
      <c r="AH138" s="140"/>
      <c r="AI138" s="141">
        <f t="shared" ref="AI138:AI145" si="3605">AE138/$LI138</f>
        <v>0.69016</v>
      </c>
      <c r="AJ138" s="323">
        <f t="shared" si="3592"/>
        <v>300</v>
      </c>
      <c r="AK138" s="431">
        <f t="shared" ref="AK138:AK145" si="3606">AJ138/AJ$126</f>
        <v>0.46728999999999998</v>
      </c>
      <c r="AL138" s="432">
        <f t="shared" ref="AL138:AL145" si="3607">AL$126*AK138</f>
        <v>570.09</v>
      </c>
      <c r="AM138" s="138">
        <f t="shared" ref="AM138:AM145" si="3608">IF(AJ138&gt;0,AL138/AJ138,0)</f>
        <v>1.9003000000000001</v>
      </c>
      <c r="AN138" s="433">
        <f t="shared" si="3596"/>
        <v>23.63</v>
      </c>
      <c r="AO138" s="139">
        <f t="shared" ref="AO138:AO145" si="3609">AM138*AN138</f>
        <v>44.904089999999997</v>
      </c>
      <c r="AP138" s="111">
        <f t="shared" ref="AP138:AP145" si="3610">AO138*AJ138</f>
        <v>13471.23</v>
      </c>
      <c r="AQ138" s="111"/>
      <c r="AR138" s="140"/>
      <c r="AS138" s="141">
        <f t="shared" ref="AS138:AS145" si="3611">AO138/$LI138</f>
        <v>0.86016000000000004</v>
      </c>
      <c r="AT138" s="323">
        <f t="shared" si="3592"/>
        <v>406</v>
      </c>
      <c r="AU138" s="431">
        <f t="shared" ref="AU138:AU145" si="3612">AT138/AT$126</f>
        <v>0.42513000000000001</v>
      </c>
      <c r="AV138" s="432">
        <f t="shared" ref="AV138:AV145" si="3613">AV$126*AU138</f>
        <v>469.34</v>
      </c>
      <c r="AW138" s="138">
        <f t="shared" ref="AW138:AW145" si="3614">IF(AT138&gt;0,AV138/AT138,0)</f>
        <v>1.15600985</v>
      </c>
      <c r="AX138" s="433">
        <f t="shared" si="3596"/>
        <v>23.63</v>
      </c>
      <c r="AY138" s="139">
        <f t="shared" ref="AY138:AY145" si="3615">AW138*AX138</f>
        <v>27.316510000000001</v>
      </c>
      <c r="AZ138" s="111">
        <f t="shared" ref="AZ138:AZ145" si="3616">AY138*AT138</f>
        <v>11090.5</v>
      </c>
      <c r="BA138" s="111"/>
      <c r="BB138" s="140"/>
      <c r="BC138" s="141">
        <f t="shared" ref="BC138:BC145" si="3617">AY138/$LI138</f>
        <v>0.52325999999999995</v>
      </c>
      <c r="BD138" s="323">
        <f t="shared" si="3592"/>
        <v>298</v>
      </c>
      <c r="BE138" s="431">
        <f t="shared" ref="BE138:BE145" si="3618">BD138/BD$126</f>
        <v>0.41677999999999998</v>
      </c>
      <c r="BF138" s="432">
        <f t="shared" ref="BF138:BF145" si="3619">BF$126*BE138</f>
        <v>479.3</v>
      </c>
      <c r="BG138" s="138">
        <f t="shared" ref="BG138:BG145" si="3620">IF(BD138&gt;0,BF138/BD138,0)</f>
        <v>1.60838926</v>
      </c>
      <c r="BH138" s="433">
        <f t="shared" si="3596"/>
        <v>23.63</v>
      </c>
      <c r="BI138" s="139">
        <f t="shared" ref="BI138:BI145" si="3621">BG138*BH138</f>
        <v>38.006239999999998</v>
      </c>
      <c r="BJ138" s="111">
        <f t="shared" ref="BJ138:BJ145" si="3622">BI138*BD138</f>
        <v>11325.86</v>
      </c>
      <c r="BK138" s="111"/>
      <c r="BL138" s="140"/>
      <c r="BM138" s="141">
        <f t="shared" ref="BM138:BM145" si="3623">BI138/$LI138</f>
        <v>0.72802</v>
      </c>
      <c r="BN138" s="323">
        <f t="shared" si="3592"/>
        <v>342</v>
      </c>
      <c r="BO138" s="431">
        <f t="shared" ref="BO138:BO145" si="3624">BN138/BN$126</f>
        <v>0.49853999999999998</v>
      </c>
      <c r="BP138" s="432">
        <f t="shared" ref="BP138:BP145" si="3625">BP$126*BO138</f>
        <v>714.41</v>
      </c>
      <c r="BQ138" s="138">
        <f t="shared" ref="BQ138:BQ145" si="3626">IF(BN138&gt;0,BP138/BN138,0)</f>
        <v>2.0889181300000002</v>
      </c>
      <c r="BR138" s="433">
        <f t="shared" si="3596"/>
        <v>23.63</v>
      </c>
      <c r="BS138" s="139">
        <f t="shared" ref="BS138:BS145" si="3627">BQ138*BR138</f>
        <v>49.361139999999999</v>
      </c>
      <c r="BT138" s="111">
        <f t="shared" ref="BT138:BT145" si="3628">BS138*BN138</f>
        <v>16881.509999999998</v>
      </c>
      <c r="BU138" s="111"/>
      <c r="BV138" s="140"/>
      <c r="BW138" s="141">
        <f t="shared" ref="BW138:BW145" si="3629">BS138/$LI138</f>
        <v>0.94552999999999998</v>
      </c>
      <c r="BX138" s="323">
        <f t="shared" si="3592"/>
        <v>387</v>
      </c>
      <c r="BY138" s="431">
        <f t="shared" ref="BY138:BY145" si="3630">BX138/BX$126</f>
        <v>0.46017000000000002</v>
      </c>
      <c r="BZ138" s="432">
        <f t="shared" ref="BZ138:BZ145" si="3631">BZ$126*BY138</f>
        <v>586.26</v>
      </c>
      <c r="CA138" s="138">
        <f t="shared" ref="CA138:CA145" si="3632">IF(BX138&gt;0,BZ138/BX138,0)</f>
        <v>1.51488372</v>
      </c>
      <c r="CB138" s="433">
        <f t="shared" si="3596"/>
        <v>23.63</v>
      </c>
      <c r="CC138" s="139">
        <f t="shared" ref="CC138:CC145" si="3633">CA138*CB138</f>
        <v>35.796700000000001</v>
      </c>
      <c r="CD138" s="111">
        <f t="shared" ref="CD138:CD145" si="3634">CC138*BX138</f>
        <v>13853.32</v>
      </c>
      <c r="CE138" s="111"/>
      <c r="CF138" s="140"/>
      <c r="CG138" s="141">
        <f t="shared" ref="CG138:CG145" si="3635">CC138/$LI138</f>
        <v>0.68569999999999998</v>
      </c>
      <c r="CH138" s="323">
        <f t="shared" ref="CH138:EP145" si="3636">CH22</f>
        <v>494</v>
      </c>
      <c r="CI138" s="431">
        <f t="shared" ref="CI138:CI145" si="3637">CH138/CH$126</f>
        <v>0.49153999999999998</v>
      </c>
      <c r="CJ138" s="432">
        <f t="shared" ref="CJ138:CJ145" si="3638">CJ$126*CI138</f>
        <v>1995.16</v>
      </c>
      <c r="CK138" s="138">
        <f t="shared" ref="CK138:CK145" si="3639">IF(CH138&gt;0,CJ138/CH138,0)</f>
        <v>4.0387854299999999</v>
      </c>
      <c r="CL138" s="433">
        <f t="shared" ref="CL138:ET145" si="3640">CL$126</f>
        <v>23.63</v>
      </c>
      <c r="CM138" s="139">
        <f t="shared" ref="CM138:CM145" si="3641">CK138*CL138</f>
        <v>95.436499999999995</v>
      </c>
      <c r="CN138" s="111">
        <f t="shared" ref="CN138:CN145" si="3642">CM138*CH138</f>
        <v>47145.63</v>
      </c>
      <c r="CO138" s="111"/>
      <c r="CP138" s="140"/>
      <c r="CQ138" s="141">
        <f t="shared" ref="CQ138:CQ145" si="3643">CM138/$LI138</f>
        <v>1.82812</v>
      </c>
      <c r="CR138" s="323">
        <f t="shared" si="3636"/>
        <v>383</v>
      </c>
      <c r="CS138" s="431">
        <f t="shared" ref="CS138:CS145" si="3644">CR138/CR$126</f>
        <v>0.47460000000000002</v>
      </c>
      <c r="CT138" s="432">
        <f t="shared" ref="CT138:CT145" si="3645">CT$126*CS138</f>
        <v>896.99</v>
      </c>
      <c r="CU138" s="138">
        <f t="shared" ref="CU138:CU145" si="3646">IF(CR138&gt;0,CT138/CR138,0)</f>
        <v>2.3420104400000001</v>
      </c>
      <c r="CV138" s="433">
        <f t="shared" si="3640"/>
        <v>23.63</v>
      </c>
      <c r="CW138" s="139">
        <f t="shared" ref="CW138:CW145" si="3647">CU138*CV138</f>
        <v>55.341709999999999</v>
      </c>
      <c r="CX138" s="111">
        <f t="shared" ref="CX138:CX145" si="3648">CW138*CR138</f>
        <v>21195.87</v>
      </c>
      <c r="CY138" s="111"/>
      <c r="CZ138" s="140"/>
      <c r="DA138" s="141">
        <f t="shared" ref="DA138:DA145" si="3649">CW138/$LI138</f>
        <v>1.06009</v>
      </c>
      <c r="DB138" s="323">
        <f t="shared" si="3636"/>
        <v>361</v>
      </c>
      <c r="DC138" s="431">
        <f t="shared" ref="DC138:DC145" si="3650">DB138/DB$126</f>
        <v>0.42370999999999998</v>
      </c>
      <c r="DD138" s="432">
        <f t="shared" ref="DD138:DD145" si="3651">DD$126*DC138</f>
        <v>375.83</v>
      </c>
      <c r="DE138" s="138">
        <f t="shared" ref="DE138:DE145" si="3652">IF(DB138&gt;0,DD138/DB138,0)</f>
        <v>1.04108033</v>
      </c>
      <c r="DF138" s="433">
        <f t="shared" si="3640"/>
        <v>23.63</v>
      </c>
      <c r="DG138" s="139">
        <f t="shared" ref="DG138:DG145" si="3653">DE138*DF138</f>
        <v>24.600729999999999</v>
      </c>
      <c r="DH138" s="111">
        <f t="shared" ref="DH138:DH145" si="3654">DG138*DB138</f>
        <v>8880.86</v>
      </c>
      <c r="DI138" s="111"/>
      <c r="DJ138" s="140"/>
      <c r="DK138" s="141">
        <f t="shared" ref="DK138:DK145" si="3655">DG138/$LI138</f>
        <v>0.47123999999999999</v>
      </c>
      <c r="DL138" s="323">
        <f t="shared" si="3636"/>
        <v>0</v>
      </c>
      <c r="DM138" s="431">
        <f t="shared" ref="DM138:DM145" si="3656">DL138/DL$126</f>
        <v>0</v>
      </c>
      <c r="DN138" s="432">
        <f t="shared" ref="DN138:DN145" si="3657">DN$126*DM138</f>
        <v>0</v>
      </c>
      <c r="DO138" s="138">
        <f t="shared" ref="DO138:DO145" si="3658">IF(DL138&gt;0,DN138/DL138,0)</f>
        <v>0</v>
      </c>
      <c r="DP138" s="433">
        <f t="shared" si="3640"/>
        <v>23.63</v>
      </c>
      <c r="DQ138" s="139">
        <f t="shared" ref="DQ138:DQ145" si="3659">DO138*DP138</f>
        <v>0</v>
      </c>
      <c r="DR138" s="111">
        <f t="shared" ref="DR138:DR145" si="3660">DQ138*DL138</f>
        <v>0</v>
      </c>
      <c r="DS138" s="111"/>
      <c r="DT138" s="140"/>
      <c r="DU138" s="141">
        <f t="shared" ref="DU138:DU145" si="3661">DQ138/$LI138</f>
        <v>0</v>
      </c>
      <c r="DV138" s="323">
        <f t="shared" si="3636"/>
        <v>318</v>
      </c>
      <c r="DW138" s="431">
        <f t="shared" ref="DW138:DW145" si="3662">DV138/DV$126</f>
        <v>0.41405999999999998</v>
      </c>
      <c r="DX138" s="432">
        <f t="shared" ref="DX138:DX145" si="3663">DX$126*DW138</f>
        <v>404.54</v>
      </c>
      <c r="DY138" s="138">
        <f t="shared" ref="DY138:DY145" si="3664">IF(DV138&gt;0,DX138/DV138,0)</f>
        <v>1.27213836</v>
      </c>
      <c r="DZ138" s="433">
        <f t="shared" si="3640"/>
        <v>23.63</v>
      </c>
      <c r="EA138" s="139">
        <f t="shared" ref="EA138:EA145" si="3665">DY138*DZ138</f>
        <v>30.06063</v>
      </c>
      <c r="EB138" s="111">
        <f t="shared" ref="EB138:EB145" si="3666">EA138*DV138</f>
        <v>9559.2800000000007</v>
      </c>
      <c r="EC138" s="111"/>
      <c r="ED138" s="140"/>
      <c r="EE138" s="141">
        <f t="shared" ref="EE138:EE145" si="3667">EA138/$LI138</f>
        <v>0.57582</v>
      </c>
      <c r="EF138" s="323">
        <f t="shared" si="3636"/>
        <v>389</v>
      </c>
      <c r="EG138" s="431">
        <f t="shared" ref="EG138:EG145" si="3668">EF138/EF$126</f>
        <v>0.43464000000000003</v>
      </c>
      <c r="EH138" s="432">
        <f t="shared" ref="EH138:EH145" si="3669">EH$126*EG138</f>
        <v>434.64</v>
      </c>
      <c r="EI138" s="138">
        <f t="shared" ref="EI138:EI145" si="3670">IF(EF138&gt;0,EH138/EF138,0)</f>
        <v>1.11732648</v>
      </c>
      <c r="EJ138" s="433">
        <f t="shared" si="3640"/>
        <v>23.63</v>
      </c>
      <c r="EK138" s="139">
        <f t="shared" ref="EK138:EK145" si="3671">EI138*EJ138</f>
        <v>26.402419999999999</v>
      </c>
      <c r="EL138" s="111">
        <f t="shared" ref="EL138:EL145" si="3672">EK138*EF138</f>
        <v>10270.540000000001</v>
      </c>
      <c r="EM138" s="111"/>
      <c r="EN138" s="140"/>
      <c r="EO138" s="141">
        <f t="shared" ref="EO138:EO145" si="3673">EK138/$LI138</f>
        <v>0.50575000000000003</v>
      </c>
      <c r="EP138" s="323">
        <f t="shared" si="3636"/>
        <v>388</v>
      </c>
      <c r="EQ138" s="431">
        <f t="shared" ref="EQ138:EQ145" si="3674">EP138/EP$126</f>
        <v>0.46522999999999998</v>
      </c>
      <c r="ER138" s="432">
        <f t="shared" ref="ER138:ER145" si="3675">ER$126*EQ138</f>
        <v>735.06</v>
      </c>
      <c r="ES138" s="138">
        <f t="shared" ref="ES138:ES145" si="3676">IF(EP138&gt;0,ER138/EP138,0)</f>
        <v>1.8944845400000001</v>
      </c>
      <c r="ET138" s="433">
        <f t="shared" si="3640"/>
        <v>23.63</v>
      </c>
      <c r="EU138" s="139">
        <f t="shared" ref="EU138:EU145" si="3677">ES138*ET138</f>
        <v>44.766669999999998</v>
      </c>
      <c r="EV138" s="111">
        <f t="shared" ref="EV138:EV145" si="3678">EU138*EP138</f>
        <v>17369.47</v>
      </c>
      <c r="EW138" s="111"/>
      <c r="EX138" s="140"/>
      <c r="EY138" s="141">
        <f t="shared" ref="EY138:EY145" si="3679">EU138/$LI138</f>
        <v>0.85751999999999995</v>
      </c>
      <c r="EZ138" s="323">
        <f t="shared" ref="EZ138:HH145" si="3680">EZ22</f>
        <v>296</v>
      </c>
      <c r="FA138" s="431">
        <f t="shared" ref="FA138:FA145" si="3681">EZ138/EZ$126</f>
        <v>0.35154000000000002</v>
      </c>
      <c r="FB138" s="432">
        <f t="shared" ref="FB138:FB145" si="3682">FB$126*FA138</f>
        <v>596.55999999999995</v>
      </c>
      <c r="FC138" s="138">
        <f t="shared" ref="FC138:FC145" si="3683">IF(EZ138&gt;0,FB138/EZ138,0)</f>
        <v>2.0154054100000001</v>
      </c>
      <c r="FD138" s="433">
        <f t="shared" ref="FD138:HL145" si="3684">FD$126</f>
        <v>22.19</v>
      </c>
      <c r="FE138" s="139">
        <f t="shared" ref="FE138:FE145" si="3685">FC138*FD138</f>
        <v>44.721850000000003</v>
      </c>
      <c r="FF138" s="111">
        <f t="shared" ref="FF138:FF145" si="3686">FE138*EZ138</f>
        <v>13237.67</v>
      </c>
      <c r="FG138" s="111"/>
      <c r="FH138" s="140"/>
      <c r="FI138" s="141">
        <f t="shared" ref="FI138:FI145" si="3687">FE138/$LI138</f>
        <v>0.85667000000000004</v>
      </c>
      <c r="FJ138" s="323">
        <f t="shared" si="3680"/>
        <v>486</v>
      </c>
      <c r="FK138" s="431">
        <f t="shared" ref="FK138:FK145" si="3688">FJ138/FJ$126</f>
        <v>0.47882000000000002</v>
      </c>
      <c r="FL138" s="432">
        <f t="shared" ref="FL138:FL145" si="3689">FL$126*FK138</f>
        <v>1189.8699999999999</v>
      </c>
      <c r="FM138" s="138">
        <f t="shared" ref="FM138:FM145" si="3690">IF(FJ138&gt;0,FL138/FJ138,0)</f>
        <v>2.4482921800000002</v>
      </c>
      <c r="FN138" s="433">
        <f t="shared" si="3684"/>
        <v>23.63</v>
      </c>
      <c r="FO138" s="139">
        <f t="shared" ref="FO138:FO145" si="3691">FM138*FN138</f>
        <v>57.853140000000003</v>
      </c>
      <c r="FP138" s="111">
        <f t="shared" ref="FP138:FP145" si="3692">FO138*FJ138</f>
        <v>28116.63</v>
      </c>
      <c r="FQ138" s="111"/>
      <c r="FR138" s="140"/>
      <c r="FS138" s="141">
        <f t="shared" ref="FS138:FS145" si="3693">FO138/$LI138</f>
        <v>1.1082000000000001</v>
      </c>
      <c r="FT138" s="323">
        <f t="shared" si="3680"/>
        <v>336</v>
      </c>
      <c r="FU138" s="431">
        <f t="shared" ref="FU138:FU145" si="3694">FT138/FT$126</f>
        <v>0.46537000000000001</v>
      </c>
      <c r="FV138" s="432">
        <f t="shared" ref="FV138:FV145" si="3695">FV$126*FU138</f>
        <v>1024.28</v>
      </c>
      <c r="FW138" s="138">
        <f t="shared" ref="FW138:FW145" si="3696">IF(FT138&gt;0,FV138/FT138,0)</f>
        <v>3.0484523800000001</v>
      </c>
      <c r="FX138" s="433">
        <f t="shared" si="3684"/>
        <v>23.63</v>
      </c>
      <c r="FY138" s="139">
        <f t="shared" ref="FY138:FY145" si="3697">FW138*FX138</f>
        <v>72.034930000000003</v>
      </c>
      <c r="FZ138" s="111">
        <f t="shared" ref="FZ138:FZ145" si="3698">FY138*FT138</f>
        <v>24203.74</v>
      </c>
      <c r="GA138" s="111"/>
      <c r="GB138" s="140"/>
      <c r="GC138" s="141">
        <f t="shared" ref="GC138:GC145" si="3699">FY138/$LI138</f>
        <v>1.3798600000000001</v>
      </c>
      <c r="GD138" s="323">
        <f t="shared" si="3680"/>
        <v>200</v>
      </c>
      <c r="GE138" s="431">
        <f t="shared" ref="GE138:GE145" si="3700">GD138/GD$126</f>
        <v>0.40816000000000002</v>
      </c>
      <c r="GF138" s="432">
        <f t="shared" ref="GF138:GF145" si="3701">GF$126*GE138</f>
        <v>257.95999999999998</v>
      </c>
      <c r="GG138" s="138">
        <f t="shared" ref="GG138:GG145" si="3702">IF(GD138&gt;0,GF138/GD138,0)</f>
        <v>1.2898000000000001</v>
      </c>
      <c r="GH138" s="433">
        <f t="shared" si="3684"/>
        <v>23.63</v>
      </c>
      <c r="GI138" s="139">
        <f t="shared" ref="GI138:GI145" si="3703">GG138*GH138</f>
        <v>30.477969999999999</v>
      </c>
      <c r="GJ138" s="111">
        <f t="shared" ref="GJ138:GJ145" si="3704">GI138*GD138</f>
        <v>6095.59</v>
      </c>
      <c r="GK138" s="111"/>
      <c r="GL138" s="140"/>
      <c r="GM138" s="141">
        <f t="shared" ref="GM138:GM145" si="3705">GI138/$LI138</f>
        <v>0.58382000000000001</v>
      </c>
      <c r="GN138" s="323">
        <f t="shared" si="3680"/>
        <v>386</v>
      </c>
      <c r="GO138" s="431">
        <f t="shared" ref="GO138:GO145" si="3706">GN138/GN$126</f>
        <v>0.45305000000000001</v>
      </c>
      <c r="GP138" s="432">
        <f t="shared" ref="GP138:GP145" si="3707">GP$126*GO138</f>
        <v>1549.88</v>
      </c>
      <c r="GQ138" s="138">
        <f t="shared" ref="GQ138:GQ145" si="3708">IF(GN138&gt;0,GP138/GN138,0)</f>
        <v>4.0152331600000002</v>
      </c>
      <c r="GR138" s="433">
        <f t="shared" si="3684"/>
        <v>23.63</v>
      </c>
      <c r="GS138" s="139">
        <f t="shared" ref="GS138:GS145" si="3709">GQ138*GR138</f>
        <v>94.879959999999997</v>
      </c>
      <c r="GT138" s="111">
        <f t="shared" ref="GT138:GT145" si="3710">GS138*GN138</f>
        <v>36623.660000000003</v>
      </c>
      <c r="GU138" s="111"/>
      <c r="GV138" s="140"/>
      <c r="GW138" s="141">
        <f t="shared" ref="GW138:GW145" si="3711">GS138/$LI138</f>
        <v>1.8174600000000001</v>
      </c>
      <c r="GX138" s="323">
        <f t="shared" si="3680"/>
        <v>694</v>
      </c>
      <c r="GY138" s="431">
        <f t="shared" ref="GY138:GY145" si="3712">GX138/GX$126</f>
        <v>0.45538000000000001</v>
      </c>
      <c r="GZ138" s="432">
        <f t="shared" ref="GZ138:GZ145" si="3713">GZ$126*GY138</f>
        <v>2078.81</v>
      </c>
      <c r="HA138" s="138">
        <f t="shared" ref="HA138:HA145" si="3714">IF(GX138&gt;0,GZ138/GX138,0)</f>
        <v>2.9954034599999999</v>
      </c>
      <c r="HB138" s="433">
        <f t="shared" si="3684"/>
        <v>23.63</v>
      </c>
      <c r="HC138" s="139">
        <f t="shared" ref="HC138:HC145" si="3715">HA138*HB138</f>
        <v>70.781379999999999</v>
      </c>
      <c r="HD138" s="111">
        <f t="shared" ref="HD138:HD145" si="3716">HC138*GX138</f>
        <v>49122.28</v>
      </c>
      <c r="HE138" s="111"/>
      <c r="HF138" s="140"/>
      <c r="HG138" s="141">
        <f t="shared" ref="HG138:HG145" si="3717">HC138/$LI138</f>
        <v>1.35585</v>
      </c>
      <c r="HH138" s="323">
        <f t="shared" si="3680"/>
        <v>467</v>
      </c>
      <c r="HI138" s="431">
        <f t="shared" ref="HI138:HI145" si="3718">HH138/HH$126</f>
        <v>0.42262</v>
      </c>
      <c r="HJ138" s="432">
        <f t="shared" ref="HJ138:HJ145" si="3719">HJ$126*HI138</f>
        <v>1149.95</v>
      </c>
      <c r="HK138" s="138">
        <f t="shared" ref="HK138:HK145" si="3720">IF(HH138&gt;0,HJ138/HH138,0)</f>
        <v>2.4624196999999999</v>
      </c>
      <c r="HL138" s="433">
        <f t="shared" si="3684"/>
        <v>23.63</v>
      </c>
      <c r="HM138" s="139">
        <f t="shared" ref="HM138:HM145" si="3721">HK138*HL138</f>
        <v>58.186979999999998</v>
      </c>
      <c r="HN138" s="111">
        <f t="shared" ref="HN138:HN145" si="3722">HM138*HH138</f>
        <v>27173.32</v>
      </c>
      <c r="HO138" s="111"/>
      <c r="HP138" s="140"/>
      <c r="HQ138" s="141">
        <f t="shared" ref="HQ138:HQ145" si="3723">HM138/$LI138</f>
        <v>1.1146</v>
      </c>
      <c r="HR138" s="323">
        <f t="shared" ref="HR138:JZ145" si="3724">HR22</f>
        <v>344</v>
      </c>
      <c r="HS138" s="431">
        <f t="shared" ref="HS138:HS145" si="3725">HR138/HR$126</f>
        <v>0.48725000000000002</v>
      </c>
      <c r="HT138" s="432">
        <f t="shared" ref="HT138:HT145" si="3726">HT$126*HS138</f>
        <v>481.4</v>
      </c>
      <c r="HU138" s="138">
        <f t="shared" ref="HU138:HU145" si="3727">IF(HR138&gt;0,HT138/HR138,0)</f>
        <v>1.3994186</v>
      </c>
      <c r="HV138" s="433">
        <f t="shared" ref="HV138:KD145" si="3728">HV$126</f>
        <v>23.63</v>
      </c>
      <c r="HW138" s="139">
        <f t="shared" ref="HW138:HW145" si="3729">HU138*HV138</f>
        <v>33.068260000000002</v>
      </c>
      <c r="HX138" s="111">
        <f t="shared" ref="HX138:HX145" si="3730">HW138*HR138</f>
        <v>11375.48</v>
      </c>
      <c r="HY138" s="111"/>
      <c r="HZ138" s="140"/>
      <c r="IA138" s="141">
        <f t="shared" ref="IA138:IA145" si="3731">HW138/$LI138</f>
        <v>0.63344</v>
      </c>
      <c r="IB138" s="323">
        <f t="shared" si="3724"/>
        <v>169</v>
      </c>
      <c r="IC138" s="431">
        <f t="shared" ref="IC138:IC145" si="3732">IB138/IB$126</f>
        <v>0.37556</v>
      </c>
      <c r="ID138" s="432">
        <f t="shared" ref="ID138:ID145" si="3733">ID$126*IC138</f>
        <v>199.8</v>
      </c>
      <c r="IE138" s="138">
        <f t="shared" ref="IE138:IE145" si="3734">IF(IB138&gt;0,ID138/IB138,0)</f>
        <v>1.1822485199999999</v>
      </c>
      <c r="IF138" s="433">
        <f t="shared" si="3728"/>
        <v>23.63</v>
      </c>
      <c r="IG138" s="139">
        <f t="shared" ref="IG138:IG145" si="3735">IE138*IF138</f>
        <v>27.936530000000001</v>
      </c>
      <c r="IH138" s="111">
        <f t="shared" ref="IH138:IH145" si="3736">IG138*IB138</f>
        <v>4721.2700000000004</v>
      </c>
      <c r="II138" s="111"/>
      <c r="IJ138" s="140"/>
      <c r="IK138" s="141">
        <f t="shared" ref="IK138:IK145" si="3737">IG138/$LI138</f>
        <v>0.53513999999999995</v>
      </c>
      <c r="IL138" s="323">
        <f t="shared" si="3724"/>
        <v>567</v>
      </c>
      <c r="IM138" s="431">
        <f t="shared" ref="IM138:IM145" si="3738">IL138/IL$126</f>
        <v>0.47448000000000001</v>
      </c>
      <c r="IN138" s="432">
        <f t="shared" ref="IN138:IN145" si="3739">IN$126*IM138</f>
        <v>1056.19</v>
      </c>
      <c r="IO138" s="138">
        <f t="shared" ref="IO138:IO145" si="3740">IF(IL138&gt;0,IN138/IL138,0)</f>
        <v>1.8627689599999999</v>
      </c>
      <c r="IP138" s="433">
        <f t="shared" si="3728"/>
        <v>23.63</v>
      </c>
      <c r="IQ138" s="139">
        <f t="shared" ref="IQ138:IQ145" si="3741">IO138*IP138</f>
        <v>44.017229999999998</v>
      </c>
      <c r="IR138" s="111">
        <f t="shared" ref="IR138:IR145" si="3742">IQ138*IL138</f>
        <v>24957.77</v>
      </c>
      <c r="IS138" s="111"/>
      <c r="IT138" s="140"/>
      <c r="IU138" s="141">
        <f t="shared" ref="IU138:IU145" si="3743">IQ138/$LI138</f>
        <v>0.84316999999999998</v>
      </c>
      <c r="IV138" s="323">
        <f t="shared" si="3724"/>
        <v>319</v>
      </c>
      <c r="IW138" s="431">
        <f t="shared" ref="IW138:IW145" si="3744">IV138/IV$126</f>
        <v>0.47470000000000001</v>
      </c>
      <c r="IX138" s="432">
        <f t="shared" ref="IX138:IX145" si="3745">IX$126*IW138</f>
        <v>1538.03</v>
      </c>
      <c r="IY138" s="138">
        <f t="shared" ref="IY138:IY145" si="3746">IF(IV138&gt;0,IX138/IV138,0)</f>
        <v>4.8214106599999997</v>
      </c>
      <c r="IZ138" s="433">
        <f t="shared" si="3728"/>
        <v>23.63</v>
      </c>
      <c r="JA138" s="139">
        <f t="shared" ref="JA138:JA145" si="3747">IY138*IZ138</f>
        <v>113.92993</v>
      </c>
      <c r="JB138" s="111">
        <f t="shared" ref="JB138:JB145" si="3748">JA138*IV138</f>
        <v>36343.65</v>
      </c>
      <c r="JC138" s="111"/>
      <c r="JD138" s="140"/>
      <c r="JE138" s="141">
        <f t="shared" ref="JE138:JE145" si="3749">JA138/$LI138</f>
        <v>2.1823700000000001</v>
      </c>
      <c r="JF138" s="323">
        <f t="shared" si="3724"/>
        <v>655</v>
      </c>
      <c r="JG138" s="431">
        <f t="shared" ref="JG138:JG145" si="3750">JF138/JF$126</f>
        <v>0.46886</v>
      </c>
      <c r="JH138" s="432">
        <f t="shared" ref="JH138:JH145" si="3751">JH$126*JG138</f>
        <v>1537.86</v>
      </c>
      <c r="JI138" s="138">
        <f t="shared" ref="JI138:JI145" si="3752">IF(JF138&gt;0,JH138/JF138,0)</f>
        <v>2.3478778600000001</v>
      </c>
      <c r="JJ138" s="433">
        <f t="shared" si="3728"/>
        <v>23.63</v>
      </c>
      <c r="JK138" s="139">
        <f t="shared" ref="JK138:JK145" si="3753">JI138*JJ138</f>
        <v>55.480350000000001</v>
      </c>
      <c r="JL138" s="111">
        <f t="shared" ref="JL138:JL145" si="3754">JK138*JF138</f>
        <v>36339.629999999997</v>
      </c>
      <c r="JM138" s="111"/>
      <c r="JN138" s="140"/>
      <c r="JO138" s="141">
        <f t="shared" ref="JO138:JO145" si="3755">JK138/$LI138</f>
        <v>1.0627500000000001</v>
      </c>
      <c r="JP138" s="323">
        <f t="shared" si="3724"/>
        <v>535</v>
      </c>
      <c r="JQ138" s="431">
        <f t="shared" ref="JQ138:JQ145" si="3756">JP138/JP$126</f>
        <v>0.42459999999999998</v>
      </c>
      <c r="JR138" s="432">
        <f t="shared" ref="JR138:JR145" si="3757">JR$126*JQ138</f>
        <v>1061.5</v>
      </c>
      <c r="JS138" s="138">
        <f t="shared" ref="JS138:JS145" si="3758">IF(JP138&gt;0,JR138/JP138,0)</f>
        <v>1.9841121500000001</v>
      </c>
      <c r="JT138" s="433">
        <f t="shared" si="3728"/>
        <v>23.63</v>
      </c>
      <c r="JU138" s="139">
        <f t="shared" ref="JU138:JU145" si="3759">JS138*JT138</f>
        <v>46.884569999999997</v>
      </c>
      <c r="JV138" s="111">
        <f t="shared" ref="JV138:JV145" si="3760">JU138*JP138</f>
        <v>25083.24</v>
      </c>
      <c r="JW138" s="111"/>
      <c r="JX138" s="140"/>
      <c r="JY138" s="141">
        <f t="shared" ref="JY138:JY145" si="3761">JU138/$LI138</f>
        <v>0.89809000000000005</v>
      </c>
      <c r="JZ138" s="323">
        <f t="shared" si="3724"/>
        <v>516</v>
      </c>
      <c r="KA138" s="431">
        <f t="shared" ref="KA138:KA145" si="3762">JZ138/JZ$126</f>
        <v>0.46112999999999998</v>
      </c>
      <c r="KB138" s="432">
        <f t="shared" ref="KB138:KB145" si="3763">KB$126*KA138</f>
        <v>1266.72</v>
      </c>
      <c r="KC138" s="138">
        <f t="shared" ref="KC138:KC145" si="3764">IF(JZ138&gt;0,KB138/JZ138,0)</f>
        <v>2.4548837200000002</v>
      </c>
      <c r="KD138" s="433">
        <f t="shared" si="3728"/>
        <v>23.63</v>
      </c>
      <c r="KE138" s="139">
        <f t="shared" ref="KE138:KE145" si="3765">KC138*KD138</f>
        <v>58.008899999999997</v>
      </c>
      <c r="KF138" s="111">
        <f t="shared" ref="KF138:KF145" si="3766">KE138*JZ138</f>
        <v>29932.59</v>
      </c>
      <c r="KG138" s="111"/>
      <c r="KH138" s="140"/>
      <c r="KI138" s="141">
        <f t="shared" ref="KI138:KI145" si="3767">KE138/$LI138</f>
        <v>1.1111800000000001</v>
      </c>
      <c r="KJ138" s="323">
        <f t="shared" ref="KJ138:KT145" si="3768">KJ22</f>
        <v>548</v>
      </c>
      <c r="KK138" s="431">
        <f t="shared" ref="KK138:KK145" si="3769">KJ138/KJ$126</f>
        <v>0.43115999999999999</v>
      </c>
      <c r="KL138" s="432">
        <f t="shared" ref="KL138:KL145" si="3770">KL$126*KK138</f>
        <v>1121.02</v>
      </c>
      <c r="KM138" s="138">
        <f t="shared" ref="KM138:KM145" si="3771">IF(KJ138&gt;0,KL138/KJ138,0)</f>
        <v>2.0456569299999998</v>
      </c>
      <c r="KN138" s="433">
        <f t="shared" ref="KN138:KX145" si="3772">KN$126</f>
        <v>23.63</v>
      </c>
      <c r="KO138" s="139">
        <f t="shared" ref="KO138:KO145" si="3773">KM138*KN138</f>
        <v>48.33887</v>
      </c>
      <c r="KP138" s="111">
        <f t="shared" ref="KP138:KP145" si="3774">KO138*KJ138</f>
        <v>26489.7</v>
      </c>
      <c r="KQ138" s="111"/>
      <c r="KR138" s="140"/>
      <c r="KS138" s="141">
        <f t="shared" ref="KS138:KS145" si="3775">KO138/$LI138</f>
        <v>0.92595000000000005</v>
      </c>
      <c r="KT138" s="323">
        <f t="shared" si="3768"/>
        <v>0</v>
      </c>
      <c r="KU138" s="431" t="e">
        <f t="shared" ref="KU138:KU145" si="3776">KT138/KT$126</f>
        <v>#DIV/0!</v>
      </c>
      <c r="KV138" s="432" t="e">
        <f t="shared" ref="KV138:KV145" si="3777">KV$126*KU138</f>
        <v>#DIV/0!</v>
      </c>
      <c r="KW138" s="138">
        <f t="shared" ref="KW138:KW145" si="3778">IF(KT138&gt;0,KV138/KT138,0)</f>
        <v>0</v>
      </c>
      <c r="KX138" s="433">
        <f t="shared" si="3772"/>
        <v>0</v>
      </c>
      <c r="KY138" s="139">
        <f t="shared" ref="KY138:KY145" si="3779">KW138*KX138</f>
        <v>0</v>
      </c>
      <c r="KZ138" s="111">
        <f t="shared" ref="KZ138:KZ145" si="3780">KY138*KT138</f>
        <v>0</v>
      </c>
      <c r="LA138" s="111"/>
      <c r="LB138" s="140"/>
      <c r="LC138" s="141">
        <f t="shared" ref="LC138:LC145" si="3781">KY138/$LI138</f>
        <v>0</v>
      </c>
      <c r="LD138" s="322">
        <f t="shared" si="3581"/>
        <v>11753</v>
      </c>
      <c r="LE138" s="431">
        <f t="shared" si="3582"/>
        <v>0.44286999999999999</v>
      </c>
      <c r="LF138" s="432">
        <f t="shared" si="3583"/>
        <v>26020.38</v>
      </c>
      <c r="LG138" s="138">
        <f t="shared" si="3584"/>
        <v>2.2139351700000001</v>
      </c>
      <c r="LH138" s="433">
        <f t="shared" si="3585"/>
        <v>23.58</v>
      </c>
      <c r="LI138" s="139">
        <f t="shared" si="3586"/>
        <v>52.204590000000003</v>
      </c>
      <c r="LJ138" s="111">
        <f t="shared" si="3587"/>
        <v>613560.55000000005</v>
      </c>
      <c r="LK138" s="111"/>
      <c r="LL138" s="140"/>
    </row>
    <row r="139" spans="1:324" ht="16.5" customHeight="1">
      <c r="A139" s="612"/>
      <c r="B139" s="94" t="s">
        <v>715</v>
      </c>
      <c r="C139" s="12" t="s">
        <v>839</v>
      </c>
      <c r="D139" s="12" t="s">
        <v>419</v>
      </c>
      <c r="E139" s="4" t="s">
        <v>32</v>
      </c>
      <c r="F139" s="323">
        <f t="shared" si="3591"/>
        <v>0</v>
      </c>
      <c r="G139" s="431">
        <f t="shared" si="3588"/>
        <v>0</v>
      </c>
      <c r="H139" s="432">
        <f t="shared" si="3589"/>
        <v>0</v>
      </c>
      <c r="I139" s="138">
        <f t="shared" si="3362"/>
        <v>0</v>
      </c>
      <c r="J139" s="433">
        <f t="shared" si="3590"/>
        <v>23.36</v>
      </c>
      <c r="K139" s="139">
        <f t="shared" si="3363"/>
        <v>0</v>
      </c>
      <c r="L139" s="111">
        <f t="shared" si="3364"/>
        <v>0</v>
      </c>
      <c r="M139" s="111"/>
      <c r="N139" s="140"/>
      <c r="O139" s="141" t="e">
        <f t="shared" si="3365"/>
        <v>#DIV/0!</v>
      </c>
      <c r="P139" s="323">
        <f t="shared" si="3592"/>
        <v>0</v>
      </c>
      <c r="Q139" s="431">
        <f t="shared" si="3593"/>
        <v>0</v>
      </c>
      <c r="R139" s="432">
        <f t="shared" si="3594"/>
        <v>0</v>
      </c>
      <c r="S139" s="138">
        <f t="shared" si="3595"/>
        <v>0</v>
      </c>
      <c r="T139" s="433">
        <f t="shared" si="3596"/>
        <v>23.63</v>
      </c>
      <c r="U139" s="139">
        <f t="shared" si="3597"/>
        <v>0</v>
      </c>
      <c r="V139" s="111">
        <f t="shared" si="3598"/>
        <v>0</v>
      </c>
      <c r="W139" s="111"/>
      <c r="X139" s="140"/>
      <c r="Y139" s="141" t="e">
        <f t="shared" si="3599"/>
        <v>#DIV/0!</v>
      </c>
      <c r="Z139" s="323">
        <f t="shared" si="3592"/>
        <v>0</v>
      </c>
      <c r="AA139" s="431">
        <f t="shared" si="3600"/>
        <v>0</v>
      </c>
      <c r="AB139" s="432">
        <f t="shared" si="3601"/>
        <v>0</v>
      </c>
      <c r="AC139" s="138">
        <f t="shared" si="3602"/>
        <v>0</v>
      </c>
      <c r="AD139" s="433">
        <f t="shared" si="3596"/>
        <v>23.63</v>
      </c>
      <c r="AE139" s="139">
        <f t="shared" si="3603"/>
        <v>0</v>
      </c>
      <c r="AF139" s="111">
        <f t="shared" si="3604"/>
        <v>0</v>
      </c>
      <c r="AG139" s="111"/>
      <c r="AH139" s="140"/>
      <c r="AI139" s="141" t="e">
        <f t="shared" si="3605"/>
        <v>#DIV/0!</v>
      </c>
      <c r="AJ139" s="323">
        <f t="shared" si="3592"/>
        <v>0</v>
      </c>
      <c r="AK139" s="431">
        <f t="shared" si="3606"/>
        <v>0</v>
      </c>
      <c r="AL139" s="432">
        <f t="shared" si="3607"/>
        <v>0</v>
      </c>
      <c r="AM139" s="138">
        <f t="shared" si="3608"/>
        <v>0</v>
      </c>
      <c r="AN139" s="433">
        <f t="shared" si="3596"/>
        <v>23.63</v>
      </c>
      <c r="AO139" s="139">
        <f t="shared" si="3609"/>
        <v>0</v>
      </c>
      <c r="AP139" s="111">
        <f t="shared" si="3610"/>
        <v>0</v>
      </c>
      <c r="AQ139" s="111"/>
      <c r="AR139" s="140"/>
      <c r="AS139" s="141" t="e">
        <f t="shared" si="3611"/>
        <v>#DIV/0!</v>
      </c>
      <c r="AT139" s="323">
        <f t="shared" si="3592"/>
        <v>0</v>
      </c>
      <c r="AU139" s="431">
        <f t="shared" si="3612"/>
        <v>0</v>
      </c>
      <c r="AV139" s="432">
        <f t="shared" si="3613"/>
        <v>0</v>
      </c>
      <c r="AW139" s="138">
        <f t="shared" si="3614"/>
        <v>0</v>
      </c>
      <c r="AX139" s="433">
        <f t="shared" si="3596"/>
        <v>23.63</v>
      </c>
      <c r="AY139" s="139">
        <f t="shared" si="3615"/>
        <v>0</v>
      </c>
      <c r="AZ139" s="111">
        <f t="shared" si="3616"/>
        <v>0</v>
      </c>
      <c r="BA139" s="111"/>
      <c r="BB139" s="140"/>
      <c r="BC139" s="141" t="e">
        <f t="shared" si="3617"/>
        <v>#DIV/0!</v>
      </c>
      <c r="BD139" s="323">
        <f t="shared" si="3592"/>
        <v>0</v>
      </c>
      <c r="BE139" s="431">
        <f t="shared" si="3618"/>
        <v>0</v>
      </c>
      <c r="BF139" s="432">
        <f t="shared" si="3619"/>
        <v>0</v>
      </c>
      <c r="BG139" s="138">
        <f t="shared" si="3620"/>
        <v>0</v>
      </c>
      <c r="BH139" s="433">
        <f t="shared" si="3596"/>
        <v>23.63</v>
      </c>
      <c r="BI139" s="139">
        <f t="shared" si="3621"/>
        <v>0</v>
      </c>
      <c r="BJ139" s="111">
        <f t="shared" si="3622"/>
        <v>0</v>
      </c>
      <c r="BK139" s="111"/>
      <c r="BL139" s="140"/>
      <c r="BM139" s="141" t="e">
        <f t="shared" si="3623"/>
        <v>#DIV/0!</v>
      </c>
      <c r="BN139" s="323">
        <f t="shared" si="3592"/>
        <v>0</v>
      </c>
      <c r="BO139" s="431">
        <f t="shared" si="3624"/>
        <v>0</v>
      </c>
      <c r="BP139" s="432">
        <f t="shared" si="3625"/>
        <v>0</v>
      </c>
      <c r="BQ139" s="138">
        <f t="shared" si="3626"/>
        <v>0</v>
      </c>
      <c r="BR139" s="433">
        <f t="shared" si="3596"/>
        <v>23.63</v>
      </c>
      <c r="BS139" s="139">
        <f t="shared" si="3627"/>
        <v>0</v>
      </c>
      <c r="BT139" s="111">
        <f t="shared" si="3628"/>
        <v>0</v>
      </c>
      <c r="BU139" s="111"/>
      <c r="BV139" s="140"/>
      <c r="BW139" s="141" t="e">
        <f t="shared" si="3629"/>
        <v>#DIV/0!</v>
      </c>
      <c r="BX139" s="323">
        <f t="shared" si="3592"/>
        <v>0</v>
      </c>
      <c r="BY139" s="431">
        <f t="shared" si="3630"/>
        <v>0</v>
      </c>
      <c r="BZ139" s="432">
        <f t="shared" si="3631"/>
        <v>0</v>
      </c>
      <c r="CA139" s="138">
        <f t="shared" si="3632"/>
        <v>0</v>
      </c>
      <c r="CB139" s="433">
        <f t="shared" si="3596"/>
        <v>23.63</v>
      </c>
      <c r="CC139" s="139">
        <f t="shared" si="3633"/>
        <v>0</v>
      </c>
      <c r="CD139" s="111">
        <f t="shared" si="3634"/>
        <v>0</v>
      </c>
      <c r="CE139" s="111"/>
      <c r="CF139" s="140"/>
      <c r="CG139" s="141" t="e">
        <f t="shared" si="3635"/>
        <v>#DIV/0!</v>
      </c>
      <c r="CH139" s="323">
        <f t="shared" si="3636"/>
        <v>0</v>
      </c>
      <c r="CI139" s="431">
        <f t="shared" si="3637"/>
        <v>0</v>
      </c>
      <c r="CJ139" s="432">
        <f t="shared" si="3638"/>
        <v>0</v>
      </c>
      <c r="CK139" s="138">
        <f t="shared" si="3639"/>
        <v>0</v>
      </c>
      <c r="CL139" s="433">
        <f t="shared" si="3640"/>
        <v>23.63</v>
      </c>
      <c r="CM139" s="139">
        <f t="shared" si="3641"/>
        <v>0</v>
      </c>
      <c r="CN139" s="111">
        <f t="shared" si="3642"/>
        <v>0</v>
      </c>
      <c r="CO139" s="111"/>
      <c r="CP139" s="140"/>
      <c r="CQ139" s="141" t="e">
        <f t="shared" si="3643"/>
        <v>#DIV/0!</v>
      </c>
      <c r="CR139" s="323">
        <f t="shared" si="3636"/>
        <v>0</v>
      </c>
      <c r="CS139" s="431">
        <f t="shared" si="3644"/>
        <v>0</v>
      </c>
      <c r="CT139" s="432">
        <f t="shared" si="3645"/>
        <v>0</v>
      </c>
      <c r="CU139" s="138">
        <f t="shared" si="3646"/>
        <v>0</v>
      </c>
      <c r="CV139" s="433">
        <f t="shared" si="3640"/>
        <v>23.63</v>
      </c>
      <c r="CW139" s="139">
        <f t="shared" si="3647"/>
        <v>0</v>
      </c>
      <c r="CX139" s="111">
        <f t="shared" si="3648"/>
        <v>0</v>
      </c>
      <c r="CY139" s="111"/>
      <c r="CZ139" s="140"/>
      <c r="DA139" s="141" t="e">
        <f t="shared" si="3649"/>
        <v>#DIV/0!</v>
      </c>
      <c r="DB139" s="323">
        <f t="shared" si="3636"/>
        <v>0</v>
      </c>
      <c r="DC139" s="431">
        <f t="shared" si="3650"/>
        <v>0</v>
      </c>
      <c r="DD139" s="432">
        <f t="shared" si="3651"/>
        <v>0</v>
      </c>
      <c r="DE139" s="138">
        <f t="shared" si="3652"/>
        <v>0</v>
      </c>
      <c r="DF139" s="433">
        <f t="shared" si="3640"/>
        <v>23.63</v>
      </c>
      <c r="DG139" s="139">
        <f t="shared" si="3653"/>
        <v>0</v>
      </c>
      <c r="DH139" s="111">
        <f t="shared" si="3654"/>
        <v>0</v>
      </c>
      <c r="DI139" s="111"/>
      <c r="DJ139" s="140"/>
      <c r="DK139" s="141" t="e">
        <f t="shared" si="3655"/>
        <v>#DIV/0!</v>
      </c>
      <c r="DL139" s="323">
        <f t="shared" si="3636"/>
        <v>0</v>
      </c>
      <c r="DM139" s="431">
        <f t="shared" si="3656"/>
        <v>0</v>
      </c>
      <c r="DN139" s="432">
        <f t="shared" si="3657"/>
        <v>0</v>
      </c>
      <c r="DO139" s="138">
        <f t="shared" si="3658"/>
        <v>0</v>
      </c>
      <c r="DP139" s="433">
        <f t="shared" si="3640"/>
        <v>23.63</v>
      </c>
      <c r="DQ139" s="139">
        <f t="shared" si="3659"/>
        <v>0</v>
      </c>
      <c r="DR139" s="111">
        <f t="shared" si="3660"/>
        <v>0</v>
      </c>
      <c r="DS139" s="111"/>
      <c r="DT139" s="140"/>
      <c r="DU139" s="141" t="e">
        <f t="shared" si="3661"/>
        <v>#DIV/0!</v>
      </c>
      <c r="DV139" s="323">
        <f t="shared" si="3636"/>
        <v>0</v>
      </c>
      <c r="DW139" s="431">
        <f t="shared" si="3662"/>
        <v>0</v>
      </c>
      <c r="DX139" s="432">
        <f t="shared" si="3663"/>
        <v>0</v>
      </c>
      <c r="DY139" s="138">
        <f t="shared" si="3664"/>
        <v>0</v>
      </c>
      <c r="DZ139" s="433">
        <f t="shared" si="3640"/>
        <v>23.63</v>
      </c>
      <c r="EA139" s="139">
        <f t="shared" si="3665"/>
        <v>0</v>
      </c>
      <c r="EB139" s="111">
        <f t="shared" si="3666"/>
        <v>0</v>
      </c>
      <c r="EC139" s="111"/>
      <c r="ED139" s="140"/>
      <c r="EE139" s="141" t="e">
        <f t="shared" si="3667"/>
        <v>#DIV/0!</v>
      </c>
      <c r="EF139" s="323">
        <f t="shared" si="3636"/>
        <v>0</v>
      </c>
      <c r="EG139" s="431">
        <f t="shared" si="3668"/>
        <v>0</v>
      </c>
      <c r="EH139" s="432">
        <f t="shared" si="3669"/>
        <v>0</v>
      </c>
      <c r="EI139" s="138">
        <f t="shared" si="3670"/>
        <v>0</v>
      </c>
      <c r="EJ139" s="433">
        <f t="shared" si="3640"/>
        <v>23.63</v>
      </c>
      <c r="EK139" s="139">
        <f t="shared" si="3671"/>
        <v>0</v>
      </c>
      <c r="EL139" s="111">
        <f t="shared" si="3672"/>
        <v>0</v>
      </c>
      <c r="EM139" s="111"/>
      <c r="EN139" s="140"/>
      <c r="EO139" s="141" t="e">
        <f t="shared" si="3673"/>
        <v>#DIV/0!</v>
      </c>
      <c r="EP139" s="323">
        <f t="shared" si="3636"/>
        <v>0</v>
      </c>
      <c r="EQ139" s="431">
        <f t="shared" si="3674"/>
        <v>0</v>
      </c>
      <c r="ER139" s="432">
        <f t="shared" si="3675"/>
        <v>0</v>
      </c>
      <c r="ES139" s="138">
        <f t="shared" si="3676"/>
        <v>0</v>
      </c>
      <c r="ET139" s="433">
        <f t="shared" si="3640"/>
        <v>23.63</v>
      </c>
      <c r="EU139" s="139">
        <f t="shared" si="3677"/>
        <v>0</v>
      </c>
      <c r="EV139" s="111">
        <f t="shared" si="3678"/>
        <v>0</v>
      </c>
      <c r="EW139" s="111"/>
      <c r="EX139" s="140"/>
      <c r="EY139" s="141" t="e">
        <f t="shared" si="3679"/>
        <v>#DIV/0!</v>
      </c>
      <c r="EZ139" s="323">
        <f t="shared" si="3680"/>
        <v>0</v>
      </c>
      <c r="FA139" s="431">
        <f t="shared" si="3681"/>
        <v>0</v>
      </c>
      <c r="FB139" s="432">
        <f t="shared" si="3682"/>
        <v>0</v>
      </c>
      <c r="FC139" s="138">
        <f t="shared" si="3683"/>
        <v>0</v>
      </c>
      <c r="FD139" s="433">
        <f t="shared" si="3684"/>
        <v>22.19</v>
      </c>
      <c r="FE139" s="139">
        <f t="shared" si="3685"/>
        <v>0</v>
      </c>
      <c r="FF139" s="111">
        <f t="shared" si="3686"/>
        <v>0</v>
      </c>
      <c r="FG139" s="111"/>
      <c r="FH139" s="140"/>
      <c r="FI139" s="141" t="e">
        <f t="shared" si="3687"/>
        <v>#DIV/0!</v>
      </c>
      <c r="FJ139" s="323">
        <f t="shared" si="3680"/>
        <v>0</v>
      </c>
      <c r="FK139" s="431">
        <f t="shared" si="3688"/>
        <v>0</v>
      </c>
      <c r="FL139" s="432">
        <f t="shared" si="3689"/>
        <v>0</v>
      </c>
      <c r="FM139" s="138">
        <f t="shared" si="3690"/>
        <v>0</v>
      </c>
      <c r="FN139" s="433">
        <f t="shared" si="3684"/>
        <v>23.63</v>
      </c>
      <c r="FO139" s="139">
        <f t="shared" si="3691"/>
        <v>0</v>
      </c>
      <c r="FP139" s="111">
        <f t="shared" si="3692"/>
        <v>0</v>
      </c>
      <c r="FQ139" s="111"/>
      <c r="FR139" s="140"/>
      <c r="FS139" s="141" t="e">
        <f t="shared" si="3693"/>
        <v>#DIV/0!</v>
      </c>
      <c r="FT139" s="323">
        <f t="shared" si="3680"/>
        <v>0</v>
      </c>
      <c r="FU139" s="431">
        <f t="shared" si="3694"/>
        <v>0</v>
      </c>
      <c r="FV139" s="432">
        <f t="shared" si="3695"/>
        <v>0</v>
      </c>
      <c r="FW139" s="138">
        <f t="shared" si="3696"/>
        <v>0</v>
      </c>
      <c r="FX139" s="433">
        <f t="shared" si="3684"/>
        <v>23.63</v>
      </c>
      <c r="FY139" s="139">
        <f t="shared" si="3697"/>
        <v>0</v>
      </c>
      <c r="FZ139" s="111">
        <f t="shared" si="3698"/>
        <v>0</v>
      </c>
      <c r="GA139" s="111"/>
      <c r="GB139" s="140"/>
      <c r="GC139" s="141" t="e">
        <f t="shared" si="3699"/>
        <v>#DIV/0!</v>
      </c>
      <c r="GD139" s="323">
        <f t="shared" si="3680"/>
        <v>0</v>
      </c>
      <c r="GE139" s="431">
        <f t="shared" si="3700"/>
        <v>0</v>
      </c>
      <c r="GF139" s="432">
        <f t="shared" si="3701"/>
        <v>0</v>
      </c>
      <c r="GG139" s="138">
        <f t="shared" si="3702"/>
        <v>0</v>
      </c>
      <c r="GH139" s="433">
        <f t="shared" si="3684"/>
        <v>23.63</v>
      </c>
      <c r="GI139" s="139">
        <f t="shared" si="3703"/>
        <v>0</v>
      </c>
      <c r="GJ139" s="111">
        <f t="shared" si="3704"/>
        <v>0</v>
      </c>
      <c r="GK139" s="111"/>
      <c r="GL139" s="140"/>
      <c r="GM139" s="141" t="e">
        <f t="shared" si="3705"/>
        <v>#DIV/0!</v>
      </c>
      <c r="GN139" s="323">
        <f t="shared" si="3680"/>
        <v>0</v>
      </c>
      <c r="GO139" s="431">
        <f t="shared" si="3706"/>
        <v>0</v>
      </c>
      <c r="GP139" s="432">
        <f t="shared" si="3707"/>
        <v>0</v>
      </c>
      <c r="GQ139" s="138">
        <f t="shared" si="3708"/>
        <v>0</v>
      </c>
      <c r="GR139" s="433">
        <f t="shared" si="3684"/>
        <v>23.63</v>
      </c>
      <c r="GS139" s="139">
        <f t="shared" si="3709"/>
        <v>0</v>
      </c>
      <c r="GT139" s="111">
        <f t="shared" si="3710"/>
        <v>0</v>
      </c>
      <c r="GU139" s="111"/>
      <c r="GV139" s="140"/>
      <c r="GW139" s="141" t="e">
        <f t="shared" si="3711"/>
        <v>#DIV/0!</v>
      </c>
      <c r="GX139" s="323">
        <f t="shared" si="3680"/>
        <v>0</v>
      </c>
      <c r="GY139" s="431">
        <f t="shared" si="3712"/>
        <v>0</v>
      </c>
      <c r="GZ139" s="432">
        <f t="shared" si="3713"/>
        <v>0</v>
      </c>
      <c r="HA139" s="138">
        <f t="shared" si="3714"/>
        <v>0</v>
      </c>
      <c r="HB139" s="433">
        <f t="shared" si="3684"/>
        <v>23.63</v>
      </c>
      <c r="HC139" s="139">
        <f t="shared" si="3715"/>
        <v>0</v>
      </c>
      <c r="HD139" s="111">
        <f t="shared" si="3716"/>
        <v>0</v>
      </c>
      <c r="HE139" s="111"/>
      <c r="HF139" s="140"/>
      <c r="HG139" s="141" t="e">
        <f t="shared" si="3717"/>
        <v>#DIV/0!</v>
      </c>
      <c r="HH139" s="323">
        <f t="shared" si="3680"/>
        <v>0</v>
      </c>
      <c r="HI139" s="431">
        <f t="shared" si="3718"/>
        <v>0</v>
      </c>
      <c r="HJ139" s="432">
        <f t="shared" si="3719"/>
        <v>0</v>
      </c>
      <c r="HK139" s="138">
        <f t="shared" si="3720"/>
        <v>0</v>
      </c>
      <c r="HL139" s="433">
        <f t="shared" si="3684"/>
        <v>23.63</v>
      </c>
      <c r="HM139" s="139">
        <f t="shared" si="3721"/>
        <v>0</v>
      </c>
      <c r="HN139" s="111">
        <f t="shared" si="3722"/>
        <v>0</v>
      </c>
      <c r="HO139" s="111"/>
      <c r="HP139" s="140"/>
      <c r="HQ139" s="141" t="e">
        <f t="shared" si="3723"/>
        <v>#DIV/0!</v>
      </c>
      <c r="HR139" s="323">
        <f t="shared" si="3724"/>
        <v>0</v>
      </c>
      <c r="HS139" s="431">
        <f t="shared" si="3725"/>
        <v>0</v>
      </c>
      <c r="HT139" s="432">
        <f t="shared" si="3726"/>
        <v>0</v>
      </c>
      <c r="HU139" s="138">
        <f t="shared" si="3727"/>
        <v>0</v>
      </c>
      <c r="HV139" s="433">
        <f t="shared" si="3728"/>
        <v>23.63</v>
      </c>
      <c r="HW139" s="139">
        <f t="shared" si="3729"/>
        <v>0</v>
      </c>
      <c r="HX139" s="111">
        <f t="shared" si="3730"/>
        <v>0</v>
      </c>
      <c r="HY139" s="111"/>
      <c r="HZ139" s="140"/>
      <c r="IA139" s="141" t="e">
        <f t="shared" si="3731"/>
        <v>#DIV/0!</v>
      </c>
      <c r="IB139" s="323">
        <f t="shared" si="3724"/>
        <v>0</v>
      </c>
      <c r="IC139" s="431">
        <f t="shared" si="3732"/>
        <v>0</v>
      </c>
      <c r="ID139" s="432">
        <f t="shared" si="3733"/>
        <v>0</v>
      </c>
      <c r="IE139" s="138">
        <f t="shared" si="3734"/>
        <v>0</v>
      </c>
      <c r="IF139" s="433">
        <f t="shared" si="3728"/>
        <v>23.63</v>
      </c>
      <c r="IG139" s="139">
        <f t="shared" si="3735"/>
        <v>0</v>
      </c>
      <c r="IH139" s="111">
        <f t="shared" si="3736"/>
        <v>0</v>
      </c>
      <c r="II139" s="111"/>
      <c r="IJ139" s="140"/>
      <c r="IK139" s="141" t="e">
        <f t="shared" si="3737"/>
        <v>#DIV/0!</v>
      </c>
      <c r="IL139" s="323">
        <f t="shared" si="3724"/>
        <v>0</v>
      </c>
      <c r="IM139" s="431">
        <f t="shared" si="3738"/>
        <v>0</v>
      </c>
      <c r="IN139" s="432">
        <f t="shared" si="3739"/>
        <v>0</v>
      </c>
      <c r="IO139" s="138">
        <f t="shared" si="3740"/>
        <v>0</v>
      </c>
      <c r="IP139" s="433">
        <f t="shared" si="3728"/>
        <v>23.63</v>
      </c>
      <c r="IQ139" s="139">
        <f t="shared" si="3741"/>
        <v>0</v>
      </c>
      <c r="IR139" s="111">
        <f t="shared" si="3742"/>
        <v>0</v>
      </c>
      <c r="IS139" s="111"/>
      <c r="IT139" s="140"/>
      <c r="IU139" s="141" t="e">
        <f t="shared" si="3743"/>
        <v>#DIV/0!</v>
      </c>
      <c r="IV139" s="323">
        <f t="shared" si="3724"/>
        <v>0</v>
      </c>
      <c r="IW139" s="431">
        <f t="shared" si="3744"/>
        <v>0</v>
      </c>
      <c r="IX139" s="432">
        <f t="shared" si="3745"/>
        <v>0</v>
      </c>
      <c r="IY139" s="138">
        <f t="shared" si="3746"/>
        <v>0</v>
      </c>
      <c r="IZ139" s="433">
        <f t="shared" si="3728"/>
        <v>23.63</v>
      </c>
      <c r="JA139" s="139">
        <f t="shared" si="3747"/>
        <v>0</v>
      </c>
      <c r="JB139" s="111">
        <f t="shared" si="3748"/>
        <v>0</v>
      </c>
      <c r="JC139" s="111"/>
      <c r="JD139" s="140"/>
      <c r="JE139" s="141" t="e">
        <f t="shared" si="3749"/>
        <v>#DIV/0!</v>
      </c>
      <c r="JF139" s="323">
        <f t="shared" si="3724"/>
        <v>0</v>
      </c>
      <c r="JG139" s="431">
        <f t="shared" si="3750"/>
        <v>0</v>
      </c>
      <c r="JH139" s="432">
        <f t="shared" si="3751"/>
        <v>0</v>
      </c>
      <c r="JI139" s="138">
        <f t="shared" si="3752"/>
        <v>0</v>
      </c>
      <c r="JJ139" s="433">
        <f t="shared" si="3728"/>
        <v>23.63</v>
      </c>
      <c r="JK139" s="139">
        <f t="shared" si="3753"/>
        <v>0</v>
      </c>
      <c r="JL139" s="111">
        <f t="shared" si="3754"/>
        <v>0</v>
      </c>
      <c r="JM139" s="111"/>
      <c r="JN139" s="140"/>
      <c r="JO139" s="141" t="e">
        <f t="shared" si="3755"/>
        <v>#DIV/0!</v>
      </c>
      <c r="JP139" s="323">
        <f t="shared" si="3724"/>
        <v>0</v>
      </c>
      <c r="JQ139" s="431">
        <f t="shared" si="3756"/>
        <v>0</v>
      </c>
      <c r="JR139" s="432">
        <f t="shared" si="3757"/>
        <v>0</v>
      </c>
      <c r="JS139" s="138">
        <f t="shared" si="3758"/>
        <v>0</v>
      </c>
      <c r="JT139" s="433">
        <f t="shared" si="3728"/>
        <v>23.63</v>
      </c>
      <c r="JU139" s="139">
        <f t="shared" si="3759"/>
        <v>0</v>
      </c>
      <c r="JV139" s="111">
        <f t="shared" si="3760"/>
        <v>0</v>
      </c>
      <c r="JW139" s="111"/>
      <c r="JX139" s="140"/>
      <c r="JY139" s="141" t="e">
        <f t="shared" si="3761"/>
        <v>#DIV/0!</v>
      </c>
      <c r="JZ139" s="323">
        <f t="shared" si="3724"/>
        <v>0</v>
      </c>
      <c r="KA139" s="431">
        <f t="shared" si="3762"/>
        <v>0</v>
      </c>
      <c r="KB139" s="432">
        <f t="shared" si="3763"/>
        <v>0</v>
      </c>
      <c r="KC139" s="138">
        <f t="shared" si="3764"/>
        <v>0</v>
      </c>
      <c r="KD139" s="433">
        <f t="shared" si="3728"/>
        <v>23.63</v>
      </c>
      <c r="KE139" s="139">
        <f t="shared" si="3765"/>
        <v>0</v>
      </c>
      <c r="KF139" s="111">
        <f t="shared" si="3766"/>
        <v>0</v>
      </c>
      <c r="KG139" s="111"/>
      <c r="KH139" s="140"/>
      <c r="KI139" s="141" t="e">
        <f t="shared" si="3767"/>
        <v>#DIV/0!</v>
      </c>
      <c r="KJ139" s="323">
        <f t="shared" si="3768"/>
        <v>0</v>
      </c>
      <c r="KK139" s="431">
        <f t="shared" si="3769"/>
        <v>0</v>
      </c>
      <c r="KL139" s="432">
        <f t="shared" si="3770"/>
        <v>0</v>
      </c>
      <c r="KM139" s="138">
        <f t="shared" si="3771"/>
        <v>0</v>
      </c>
      <c r="KN139" s="433">
        <f t="shared" si="3772"/>
        <v>23.63</v>
      </c>
      <c r="KO139" s="139">
        <f t="shared" si="3773"/>
        <v>0</v>
      </c>
      <c r="KP139" s="111">
        <f t="shared" si="3774"/>
        <v>0</v>
      </c>
      <c r="KQ139" s="111"/>
      <c r="KR139" s="140"/>
      <c r="KS139" s="141" t="e">
        <f t="shared" si="3775"/>
        <v>#DIV/0!</v>
      </c>
      <c r="KT139" s="323">
        <f t="shared" si="3768"/>
        <v>0</v>
      </c>
      <c r="KU139" s="431" t="e">
        <f t="shared" si="3776"/>
        <v>#DIV/0!</v>
      </c>
      <c r="KV139" s="432" t="e">
        <f t="shared" si="3777"/>
        <v>#DIV/0!</v>
      </c>
      <c r="KW139" s="138">
        <f t="shared" si="3778"/>
        <v>0</v>
      </c>
      <c r="KX139" s="433">
        <f t="shared" si="3772"/>
        <v>0</v>
      </c>
      <c r="KY139" s="139">
        <f t="shared" si="3779"/>
        <v>0</v>
      </c>
      <c r="KZ139" s="111">
        <f t="shared" si="3780"/>
        <v>0</v>
      </c>
      <c r="LA139" s="111"/>
      <c r="LB139" s="140"/>
      <c r="LC139" s="141" t="e">
        <f t="shared" si="3781"/>
        <v>#DIV/0!</v>
      </c>
      <c r="LD139" s="322">
        <f t="shared" si="3581"/>
        <v>0</v>
      </c>
      <c r="LE139" s="431">
        <f t="shared" si="3582"/>
        <v>0</v>
      </c>
      <c r="LF139" s="432">
        <f t="shared" si="3583"/>
        <v>0</v>
      </c>
      <c r="LG139" s="138">
        <f t="shared" si="3584"/>
        <v>0</v>
      </c>
      <c r="LH139" s="433">
        <f t="shared" si="3585"/>
        <v>23.58</v>
      </c>
      <c r="LI139" s="139">
        <f t="shared" si="3586"/>
        <v>0</v>
      </c>
      <c r="LJ139" s="111">
        <f t="shared" si="3587"/>
        <v>0</v>
      </c>
      <c r="LK139" s="111"/>
      <c r="LL139" s="140"/>
    </row>
    <row r="140" spans="1:324" ht="18" customHeight="1">
      <c r="A140" s="612"/>
      <c r="B140" s="69" t="s">
        <v>730</v>
      </c>
      <c r="C140" s="12" t="s">
        <v>840</v>
      </c>
      <c r="D140" s="12" t="s">
        <v>422</v>
      </c>
      <c r="E140" s="4" t="s">
        <v>32</v>
      </c>
      <c r="F140" s="323">
        <f t="shared" si="3591"/>
        <v>12</v>
      </c>
      <c r="G140" s="431">
        <f t="shared" si="3588"/>
        <v>1.9290000000000002E-2</v>
      </c>
      <c r="H140" s="432">
        <f t="shared" si="3589"/>
        <v>34.9</v>
      </c>
      <c r="I140" s="138">
        <f t="shared" si="3362"/>
        <v>2.90833333</v>
      </c>
      <c r="J140" s="433">
        <f t="shared" si="3590"/>
        <v>23.36</v>
      </c>
      <c r="K140" s="139">
        <f t="shared" si="3363"/>
        <v>67.938670000000002</v>
      </c>
      <c r="L140" s="111">
        <f t="shared" si="3364"/>
        <v>815.26</v>
      </c>
      <c r="M140" s="111"/>
      <c r="N140" s="140"/>
      <c r="O140" s="141">
        <f t="shared" si="3365"/>
        <v>1.3012699999999999</v>
      </c>
      <c r="P140" s="323">
        <f t="shared" si="3592"/>
        <v>0</v>
      </c>
      <c r="Q140" s="431">
        <f t="shared" si="3593"/>
        <v>0</v>
      </c>
      <c r="R140" s="432">
        <f t="shared" si="3594"/>
        <v>0</v>
      </c>
      <c r="S140" s="138">
        <f t="shared" si="3595"/>
        <v>0</v>
      </c>
      <c r="T140" s="433">
        <f t="shared" si="3596"/>
        <v>23.63</v>
      </c>
      <c r="U140" s="139">
        <f t="shared" si="3597"/>
        <v>0</v>
      </c>
      <c r="V140" s="111">
        <f t="shared" si="3598"/>
        <v>0</v>
      </c>
      <c r="W140" s="111"/>
      <c r="X140" s="140"/>
      <c r="Y140" s="141">
        <f t="shared" si="3599"/>
        <v>0</v>
      </c>
      <c r="Z140" s="323">
        <f t="shared" si="3592"/>
        <v>0</v>
      </c>
      <c r="AA140" s="431">
        <f t="shared" si="3600"/>
        <v>0</v>
      </c>
      <c r="AB140" s="432">
        <f t="shared" si="3601"/>
        <v>0</v>
      </c>
      <c r="AC140" s="138">
        <f t="shared" si="3602"/>
        <v>0</v>
      </c>
      <c r="AD140" s="433">
        <f t="shared" si="3596"/>
        <v>23.63</v>
      </c>
      <c r="AE140" s="139">
        <f t="shared" si="3603"/>
        <v>0</v>
      </c>
      <c r="AF140" s="111">
        <f t="shared" si="3604"/>
        <v>0</v>
      </c>
      <c r="AG140" s="111"/>
      <c r="AH140" s="140"/>
      <c r="AI140" s="141">
        <f t="shared" si="3605"/>
        <v>0</v>
      </c>
      <c r="AJ140" s="323">
        <f t="shared" si="3592"/>
        <v>0</v>
      </c>
      <c r="AK140" s="431">
        <f t="shared" si="3606"/>
        <v>0</v>
      </c>
      <c r="AL140" s="432">
        <f t="shared" si="3607"/>
        <v>0</v>
      </c>
      <c r="AM140" s="138">
        <f t="shared" si="3608"/>
        <v>0</v>
      </c>
      <c r="AN140" s="433">
        <f t="shared" si="3596"/>
        <v>23.63</v>
      </c>
      <c r="AO140" s="139">
        <f t="shared" si="3609"/>
        <v>0</v>
      </c>
      <c r="AP140" s="111">
        <f t="shared" si="3610"/>
        <v>0</v>
      </c>
      <c r="AQ140" s="111"/>
      <c r="AR140" s="140"/>
      <c r="AS140" s="141">
        <f t="shared" si="3611"/>
        <v>0</v>
      </c>
      <c r="AT140" s="323">
        <f t="shared" si="3592"/>
        <v>44</v>
      </c>
      <c r="AU140" s="431">
        <f t="shared" si="3612"/>
        <v>4.607E-2</v>
      </c>
      <c r="AV140" s="432">
        <f t="shared" si="3613"/>
        <v>50.86</v>
      </c>
      <c r="AW140" s="138">
        <f t="shared" si="3614"/>
        <v>1.15590909</v>
      </c>
      <c r="AX140" s="433">
        <f t="shared" si="3596"/>
        <v>23.63</v>
      </c>
      <c r="AY140" s="139">
        <f t="shared" si="3615"/>
        <v>27.314129999999999</v>
      </c>
      <c r="AZ140" s="111">
        <f t="shared" si="3616"/>
        <v>1201.82</v>
      </c>
      <c r="BA140" s="111"/>
      <c r="BB140" s="140"/>
      <c r="BC140" s="141">
        <f t="shared" si="3617"/>
        <v>0.52315999999999996</v>
      </c>
      <c r="BD140" s="323">
        <f t="shared" si="3592"/>
        <v>0</v>
      </c>
      <c r="BE140" s="431">
        <f t="shared" si="3618"/>
        <v>0</v>
      </c>
      <c r="BF140" s="432">
        <f t="shared" si="3619"/>
        <v>0</v>
      </c>
      <c r="BG140" s="138">
        <f t="shared" si="3620"/>
        <v>0</v>
      </c>
      <c r="BH140" s="433">
        <f t="shared" si="3596"/>
        <v>23.63</v>
      </c>
      <c r="BI140" s="139">
        <f t="shared" si="3621"/>
        <v>0</v>
      </c>
      <c r="BJ140" s="111">
        <f t="shared" si="3622"/>
        <v>0</v>
      </c>
      <c r="BK140" s="111"/>
      <c r="BL140" s="140"/>
      <c r="BM140" s="141">
        <f t="shared" si="3623"/>
        <v>0</v>
      </c>
      <c r="BN140" s="323">
        <f t="shared" si="3592"/>
        <v>0</v>
      </c>
      <c r="BO140" s="431">
        <f t="shared" si="3624"/>
        <v>0</v>
      </c>
      <c r="BP140" s="432">
        <f t="shared" si="3625"/>
        <v>0</v>
      </c>
      <c r="BQ140" s="138">
        <f t="shared" si="3626"/>
        <v>0</v>
      </c>
      <c r="BR140" s="433">
        <f t="shared" si="3596"/>
        <v>23.63</v>
      </c>
      <c r="BS140" s="139">
        <f t="shared" si="3627"/>
        <v>0</v>
      </c>
      <c r="BT140" s="111">
        <f t="shared" si="3628"/>
        <v>0</v>
      </c>
      <c r="BU140" s="111"/>
      <c r="BV140" s="140"/>
      <c r="BW140" s="141">
        <f t="shared" si="3629"/>
        <v>0</v>
      </c>
      <c r="BX140" s="323">
        <f t="shared" si="3592"/>
        <v>0</v>
      </c>
      <c r="BY140" s="431">
        <f t="shared" si="3630"/>
        <v>0</v>
      </c>
      <c r="BZ140" s="432">
        <f t="shared" si="3631"/>
        <v>0</v>
      </c>
      <c r="CA140" s="138">
        <f t="shared" si="3632"/>
        <v>0</v>
      </c>
      <c r="CB140" s="433">
        <f t="shared" si="3596"/>
        <v>23.63</v>
      </c>
      <c r="CC140" s="139">
        <f t="shared" si="3633"/>
        <v>0</v>
      </c>
      <c r="CD140" s="111">
        <f t="shared" si="3634"/>
        <v>0</v>
      </c>
      <c r="CE140" s="111"/>
      <c r="CF140" s="140"/>
      <c r="CG140" s="141">
        <f t="shared" si="3635"/>
        <v>0</v>
      </c>
      <c r="CH140" s="323">
        <f t="shared" si="3636"/>
        <v>0</v>
      </c>
      <c r="CI140" s="431">
        <f t="shared" si="3637"/>
        <v>0</v>
      </c>
      <c r="CJ140" s="432">
        <f t="shared" si="3638"/>
        <v>0</v>
      </c>
      <c r="CK140" s="138">
        <f t="shared" si="3639"/>
        <v>0</v>
      </c>
      <c r="CL140" s="433">
        <f t="shared" si="3640"/>
        <v>23.63</v>
      </c>
      <c r="CM140" s="139">
        <f t="shared" si="3641"/>
        <v>0</v>
      </c>
      <c r="CN140" s="111">
        <f t="shared" si="3642"/>
        <v>0</v>
      </c>
      <c r="CO140" s="111"/>
      <c r="CP140" s="140"/>
      <c r="CQ140" s="141">
        <f t="shared" si="3643"/>
        <v>0</v>
      </c>
      <c r="CR140" s="323">
        <f t="shared" si="3636"/>
        <v>44</v>
      </c>
      <c r="CS140" s="431">
        <f t="shared" si="3644"/>
        <v>5.4519999999999999E-2</v>
      </c>
      <c r="CT140" s="432">
        <f t="shared" si="3645"/>
        <v>103.04</v>
      </c>
      <c r="CU140" s="138">
        <f t="shared" si="3646"/>
        <v>2.3418181800000002</v>
      </c>
      <c r="CV140" s="433">
        <f t="shared" si="3640"/>
        <v>23.63</v>
      </c>
      <c r="CW140" s="139">
        <f t="shared" si="3647"/>
        <v>55.337159999999997</v>
      </c>
      <c r="CX140" s="111">
        <f t="shared" si="3648"/>
        <v>2434.84</v>
      </c>
      <c r="CY140" s="111"/>
      <c r="CZ140" s="140"/>
      <c r="DA140" s="141">
        <f t="shared" si="3649"/>
        <v>1.0599000000000001</v>
      </c>
      <c r="DB140" s="323">
        <f t="shared" si="3636"/>
        <v>0</v>
      </c>
      <c r="DC140" s="431">
        <f t="shared" si="3650"/>
        <v>0</v>
      </c>
      <c r="DD140" s="432">
        <f t="shared" si="3651"/>
        <v>0</v>
      </c>
      <c r="DE140" s="138">
        <f t="shared" si="3652"/>
        <v>0</v>
      </c>
      <c r="DF140" s="433">
        <f t="shared" si="3640"/>
        <v>23.63</v>
      </c>
      <c r="DG140" s="139">
        <f t="shared" si="3653"/>
        <v>0</v>
      </c>
      <c r="DH140" s="111">
        <f t="shared" si="3654"/>
        <v>0</v>
      </c>
      <c r="DI140" s="111"/>
      <c r="DJ140" s="140"/>
      <c r="DK140" s="141">
        <f t="shared" si="3655"/>
        <v>0</v>
      </c>
      <c r="DL140" s="323">
        <f t="shared" si="3636"/>
        <v>146</v>
      </c>
      <c r="DM140" s="431">
        <f t="shared" si="3656"/>
        <v>0.38829999999999998</v>
      </c>
      <c r="DN140" s="432">
        <f t="shared" si="3657"/>
        <v>505.57</v>
      </c>
      <c r="DO140" s="138">
        <f t="shared" si="3658"/>
        <v>3.4628082199999999</v>
      </c>
      <c r="DP140" s="433">
        <f t="shared" si="3640"/>
        <v>23.63</v>
      </c>
      <c r="DQ140" s="139">
        <f t="shared" si="3659"/>
        <v>81.826160000000002</v>
      </c>
      <c r="DR140" s="111">
        <f t="shared" si="3660"/>
        <v>11946.62</v>
      </c>
      <c r="DS140" s="111"/>
      <c r="DT140" s="140"/>
      <c r="DU140" s="141">
        <f t="shared" si="3661"/>
        <v>1.5672600000000001</v>
      </c>
      <c r="DV140" s="323">
        <f t="shared" si="3636"/>
        <v>23</v>
      </c>
      <c r="DW140" s="431">
        <f t="shared" si="3662"/>
        <v>2.9950000000000001E-2</v>
      </c>
      <c r="DX140" s="432">
        <f t="shared" si="3663"/>
        <v>29.26</v>
      </c>
      <c r="DY140" s="138">
        <f t="shared" si="3664"/>
        <v>1.27217391</v>
      </c>
      <c r="DZ140" s="433">
        <f t="shared" si="3640"/>
        <v>23.63</v>
      </c>
      <c r="EA140" s="139">
        <f t="shared" si="3665"/>
        <v>30.06147</v>
      </c>
      <c r="EB140" s="111">
        <f t="shared" si="3666"/>
        <v>691.41</v>
      </c>
      <c r="EC140" s="111"/>
      <c r="ED140" s="140"/>
      <c r="EE140" s="141">
        <f t="shared" si="3667"/>
        <v>0.57577999999999996</v>
      </c>
      <c r="EF140" s="323">
        <f t="shared" si="3636"/>
        <v>21</v>
      </c>
      <c r="EG140" s="431">
        <f t="shared" si="3668"/>
        <v>2.3460000000000002E-2</v>
      </c>
      <c r="EH140" s="432">
        <f t="shared" si="3669"/>
        <v>23.46</v>
      </c>
      <c r="EI140" s="138">
        <f t="shared" si="3670"/>
        <v>1.11714286</v>
      </c>
      <c r="EJ140" s="433">
        <f t="shared" si="3640"/>
        <v>23.63</v>
      </c>
      <c r="EK140" s="139">
        <f t="shared" si="3671"/>
        <v>26.39809</v>
      </c>
      <c r="EL140" s="111">
        <f t="shared" si="3672"/>
        <v>554.36</v>
      </c>
      <c r="EM140" s="111"/>
      <c r="EN140" s="140"/>
      <c r="EO140" s="141">
        <f t="shared" si="3673"/>
        <v>0.50561999999999996</v>
      </c>
      <c r="EP140" s="323">
        <f t="shared" si="3636"/>
        <v>0</v>
      </c>
      <c r="EQ140" s="431">
        <f t="shared" si="3674"/>
        <v>0</v>
      </c>
      <c r="ER140" s="432">
        <f t="shared" si="3675"/>
        <v>0</v>
      </c>
      <c r="ES140" s="138">
        <f t="shared" si="3676"/>
        <v>0</v>
      </c>
      <c r="ET140" s="433">
        <f t="shared" si="3640"/>
        <v>23.63</v>
      </c>
      <c r="EU140" s="139">
        <f t="shared" si="3677"/>
        <v>0</v>
      </c>
      <c r="EV140" s="111">
        <f t="shared" si="3678"/>
        <v>0</v>
      </c>
      <c r="EW140" s="111"/>
      <c r="EX140" s="140"/>
      <c r="EY140" s="141">
        <f t="shared" si="3679"/>
        <v>0</v>
      </c>
      <c r="EZ140" s="323">
        <f t="shared" si="3680"/>
        <v>27</v>
      </c>
      <c r="FA140" s="431">
        <f t="shared" si="3681"/>
        <v>3.2070000000000001E-2</v>
      </c>
      <c r="FB140" s="432">
        <f t="shared" si="3682"/>
        <v>54.42</v>
      </c>
      <c r="FC140" s="138">
        <f t="shared" si="3683"/>
        <v>2.0155555600000001</v>
      </c>
      <c r="FD140" s="433">
        <f t="shared" si="3684"/>
        <v>22.19</v>
      </c>
      <c r="FE140" s="139">
        <f t="shared" si="3685"/>
        <v>44.725180000000002</v>
      </c>
      <c r="FF140" s="111">
        <f t="shared" si="3686"/>
        <v>1207.58</v>
      </c>
      <c r="FG140" s="111"/>
      <c r="FH140" s="140"/>
      <c r="FI140" s="141">
        <f t="shared" si="3687"/>
        <v>0.85665000000000002</v>
      </c>
      <c r="FJ140" s="323">
        <f t="shared" si="3680"/>
        <v>0</v>
      </c>
      <c r="FK140" s="431">
        <f t="shared" si="3688"/>
        <v>0</v>
      </c>
      <c r="FL140" s="432">
        <f t="shared" si="3689"/>
        <v>0</v>
      </c>
      <c r="FM140" s="138">
        <f t="shared" si="3690"/>
        <v>0</v>
      </c>
      <c r="FN140" s="433">
        <f t="shared" si="3684"/>
        <v>23.63</v>
      </c>
      <c r="FO140" s="139">
        <f t="shared" si="3691"/>
        <v>0</v>
      </c>
      <c r="FP140" s="111">
        <f t="shared" si="3692"/>
        <v>0</v>
      </c>
      <c r="FQ140" s="111"/>
      <c r="FR140" s="140"/>
      <c r="FS140" s="141">
        <f t="shared" si="3693"/>
        <v>0</v>
      </c>
      <c r="FT140" s="323">
        <f t="shared" si="3680"/>
        <v>26</v>
      </c>
      <c r="FU140" s="431">
        <f t="shared" si="3694"/>
        <v>3.601E-2</v>
      </c>
      <c r="FV140" s="432">
        <f t="shared" si="3695"/>
        <v>79.260000000000005</v>
      </c>
      <c r="FW140" s="138">
        <f t="shared" si="3696"/>
        <v>3.0484615399999999</v>
      </c>
      <c r="FX140" s="433">
        <f t="shared" si="3684"/>
        <v>23.63</v>
      </c>
      <c r="FY140" s="139">
        <f t="shared" si="3697"/>
        <v>72.035150000000002</v>
      </c>
      <c r="FZ140" s="111">
        <f t="shared" si="3698"/>
        <v>1872.91</v>
      </c>
      <c r="GA140" s="111"/>
      <c r="GB140" s="140"/>
      <c r="GC140" s="141">
        <f t="shared" si="3699"/>
        <v>1.3797299999999999</v>
      </c>
      <c r="GD140" s="323">
        <f t="shared" si="3680"/>
        <v>39</v>
      </c>
      <c r="GE140" s="431">
        <f t="shared" si="3700"/>
        <v>7.9589999999999994E-2</v>
      </c>
      <c r="GF140" s="432">
        <f t="shared" si="3701"/>
        <v>50.3</v>
      </c>
      <c r="GG140" s="138">
        <f t="shared" si="3702"/>
        <v>1.2897435900000001</v>
      </c>
      <c r="GH140" s="433">
        <f t="shared" si="3684"/>
        <v>23.63</v>
      </c>
      <c r="GI140" s="139">
        <f t="shared" si="3703"/>
        <v>30.47664</v>
      </c>
      <c r="GJ140" s="111">
        <f t="shared" si="3704"/>
        <v>1188.5899999999999</v>
      </c>
      <c r="GK140" s="111"/>
      <c r="GL140" s="140"/>
      <c r="GM140" s="141">
        <f t="shared" si="3705"/>
        <v>0.58374000000000004</v>
      </c>
      <c r="GN140" s="323">
        <f t="shared" si="3680"/>
        <v>15</v>
      </c>
      <c r="GO140" s="431">
        <f t="shared" si="3706"/>
        <v>1.7610000000000001E-2</v>
      </c>
      <c r="GP140" s="432">
        <f t="shared" si="3707"/>
        <v>60.24</v>
      </c>
      <c r="GQ140" s="138">
        <f t="shared" si="3708"/>
        <v>4.016</v>
      </c>
      <c r="GR140" s="433">
        <f t="shared" si="3684"/>
        <v>23.63</v>
      </c>
      <c r="GS140" s="139">
        <f t="shared" si="3709"/>
        <v>94.898079999999993</v>
      </c>
      <c r="GT140" s="111">
        <f t="shared" si="3710"/>
        <v>1423.47</v>
      </c>
      <c r="GU140" s="111"/>
      <c r="GV140" s="140"/>
      <c r="GW140" s="141">
        <f t="shared" si="3711"/>
        <v>1.8176399999999999</v>
      </c>
      <c r="GX140" s="323">
        <f t="shared" si="3680"/>
        <v>0</v>
      </c>
      <c r="GY140" s="431">
        <f t="shared" si="3712"/>
        <v>0</v>
      </c>
      <c r="GZ140" s="432">
        <f t="shared" si="3713"/>
        <v>0</v>
      </c>
      <c r="HA140" s="138">
        <f t="shared" si="3714"/>
        <v>0</v>
      </c>
      <c r="HB140" s="433">
        <f t="shared" si="3684"/>
        <v>23.63</v>
      </c>
      <c r="HC140" s="139">
        <f t="shared" si="3715"/>
        <v>0</v>
      </c>
      <c r="HD140" s="111">
        <f t="shared" si="3716"/>
        <v>0</v>
      </c>
      <c r="HE140" s="111"/>
      <c r="HF140" s="140"/>
      <c r="HG140" s="141">
        <f t="shared" si="3717"/>
        <v>0</v>
      </c>
      <c r="HH140" s="323">
        <f t="shared" si="3680"/>
        <v>43</v>
      </c>
      <c r="HI140" s="431">
        <f t="shared" si="3718"/>
        <v>3.891E-2</v>
      </c>
      <c r="HJ140" s="432">
        <f t="shared" si="3719"/>
        <v>105.87</v>
      </c>
      <c r="HK140" s="138">
        <f t="shared" si="3720"/>
        <v>2.4620930200000002</v>
      </c>
      <c r="HL140" s="433">
        <f t="shared" si="3684"/>
        <v>23.63</v>
      </c>
      <c r="HM140" s="139">
        <f t="shared" si="3721"/>
        <v>58.179259999999999</v>
      </c>
      <c r="HN140" s="111">
        <f t="shared" si="3722"/>
        <v>2501.71</v>
      </c>
      <c r="HO140" s="111"/>
      <c r="HP140" s="140"/>
      <c r="HQ140" s="141">
        <f t="shared" si="3723"/>
        <v>1.1143400000000001</v>
      </c>
      <c r="HR140" s="323">
        <f t="shared" si="3724"/>
        <v>0</v>
      </c>
      <c r="HS140" s="431">
        <f t="shared" si="3725"/>
        <v>0</v>
      </c>
      <c r="HT140" s="432">
        <f t="shared" si="3726"/>
        <v>0</v>
      </c>
      <c r="HU140" s="138">
        <f t="shared" si="3727"/>
        <v>0</v>
      </c>
      <c r="HV140" s="433">
        <f t="shared" si="3728"/>
        <v>23.63</v>
      </c>
      <c r="HW140" s="139">
        <f t="shared" si="3729"/>
        <v>0</v>
      </c>
      <c r="HX140" s="111">
        <f t="shared" si="3730"/>
        <v>0</v>
      </c>
      <c r="HY140" s="111"/>
      <c r="HZ140" s="140"/>
      <c r="IA140" s="141">
        <f t="shared" si="3731"/>
        <v>0</v>
      </c>
      <c r="IB140" s="323">
        <f t="shared" si="3724"/>
        <v>41</v>
      </c>
      <c r="IC140" s="431">
        <f t="shared" si="3732"/>
        <v>9.1109999999999997E-2</v>
      </c>
      <c r="ID140" s="432">
        <f t="shared" si="3733"/>
        <v>48.47</v>
      </c>
      <c r="IE140" s="138">
        <f t="shared" si="3734"/>
        <v>1.18219512</v>
      </c>
      <c r="IF140" s="433">
        <f t="shared" si="3728"/>
        <v>23.63</v>
      </c>
      <c r="IG140" s="139">
        <f t="shared" si="3735"/>
        <v>27.935269999999999</v>
      </c>
      <c r="IH140" s="111">
        <f t="shared" si="3736"/>
        <v>1145.3499999999999</v>
      </c>
      <c r="II140" s="111"/>
      <c r="IJ140" s="140"/>
      <c r="IK140" s="141">
        <f t="shared" si="3737"/>
        <v>0.53505999999999998</v>
      </c>
      <c r="IL140" s="323">
        <f t="shared" si="3724"/>
        <v>0</v>
      </c>
      <c r="IM140" s="431">
        <f t="shared" si="3738"/>
        <v>0</v>
      </c>
      <c r="IN140" s="432">
        <f t="shared" si="3739"/>
        <v>0</v>
      </c>
      <c r="IO140" s="138">
        <f t="shared" si="3740"/>
        <v>0</v>
      </c>
      <c r="IP140" s="433">
        <f t="shared" si="3728"/>
        <v>23.63</v>
      </c>
      <c r="IQ140" s="139">
        <f t="shared" si="3741"/>
        <v>0</v>
      </c>
      <c r="IR140" s="111">
        <f t="shared" si="3742"/>
        <v>0</v>
      </c>
      <c r="IS140" s="111"/>
      <c r="IT140" s="140"/>
      <c r="IU140" s="141">
        <f t="shared" si="3743"/>
        <v>0</v>
      </c>
      <c r="IV140" s="323">
        <f t="shared" si="3724"/>
        <v>0</v>
      </c>
      <c r="IW140" s="431">
        <f t="shared" si="3744"/>
        <v>0</v>
      </c>
      <c r="IX140" s="432">
        <f t="shared" si="3745"/>
        <v>0</v>
      </c>
      <c r="IY140" s="138">
        <f t="shared" si="3746"/>
        <v>0</v>
      </c>
      <c r="IZ140" s="433">
        <f t="shared" si="3728"/>
        <v>23.63</v>
      </c>
      <c r="JA140" s="139">
        <f t="shared" si="3747"/>
        <v>0</v>
      </c>
      <c r="JB140" s="111">
        <f t="shared" si="3748"/>
        <v>0</v>
      </c>
      <c r="JC140" s="111"/>
      <c r="JD140" s="140"/>
      <c r="JE140" s="141">
        <f t="shared" si="3749"/>
        <v>0</v>
      </c>
      <c r="JF140" s="323">
        <f t="shared" si="3724"/>
        <v>0</v>
      </c>
      <c r="JG140" s="431">
        <f t="shared" si="3750"/>
        <v>0</v>
      </c>
      <c r="JH140" s="432">
        <f t="shared" si="3751"/>
        <v>0</v>
      </c>
      <c r="JI140" s="138">
        <f t="shared" si="3752"/>
        <v>0</v>
      </c>
      <c r="JJ140" s="433">
        <f t="shared" si="3728"/>
        <v>23.63</v>
      </c>
      <c r="JK140" s="139">
        <f t="shared" si="3753"/>
        <v>0</v>
      </c>
      <c r="JL140" s="111">
        <f t="shared" si="3754"/>
        <v>0</v>
      </c>
      <c r="JM140" s="111"/>
      <c r="JN140" s="140"/>
      <c r="JO140" s="141">
        <f t="shared" si="3755"/>
        <v>0</v>
      </c>
      <c r="JP140" s="323">
        <f t="shared" si="3724"/>
        <v>59</v>
      </c>
      <c r="JQ140" s="431">
        <f t="shared" si="3756"/>
        <v>4.6829999999999997E-2</v>
      </c>
      <c r="JR140" s="432">
        <f t="shared" si="3757"/>
        <v>117.08</v>
      </c>
      <c r="JS140" s="138">
        <f t="shared" si="3758"/>
        <v>1.98440678</v>
      </c>
      <c r="JT140" s="433">
        <f t="shared" si="3728"/>
        <v>23.63</v>
      </c>
      <c r="JU140" s="139">
        <f t="shared" si="3759"/>
        <v>46.891530000000003</v>
      </c>
      <c r="JV140" s="111">
        <f t="shared" si="3760"/>
        <v>2766.6</v>
      </c>
      <c r="JW140" s="111"/>
      <c r="JX140" s="140"/>
      <c r="JY140" s="141">
        <f t="shared" si="3761"/>
        <v>0.89814000000000005</v>
      </c>
      <c r="JZ140" s="323">
        <f t="shared" si="3724"/>
        <v>0</v>
      </c>
      <c r="KA140" s="431">
        <f t="shared" si="3762"/>
        <v>0</v>
      </c>
      <c r="KB140" s="432">
        <f t="shared" si="3763"/>
        <v>0</v>
      </c>
      <c r="KC140" s="138">
        <f t="shared" si="3764"/>
        <v>0</v>
      </c>
      <c r="KD140" s="433">
        <f t="shared" si="3728"/>
        <v>23.63</v>
      </c>
      <c r="KE140" s="139">
        <f t="shared" si="3765"/>
        <v>0</v>
      </c>
      <c r="KF140" s="111">
        <f t="shared" si="3766"/>
        <v>0</v>
      </c>
      <c r="KG140" s="111"/>
      <c r="KH140" s="140"/>
      <c r="KI140" s="141">
        <f t="shared" si="3767"/>
        <v>0</v>
      </c>
      <c r="KJ140" s="323">
        <f t="shared" si="3768"/>
        <v>0</v>
      </c>
      <c r="KK140" s="431">
        <f t="shared" si="3769"/>
        <v>0</v>
      </c>
      <c r="KL140" s="432">
        <f t="shared" si="3770"/>
        <v>0</v>
      </c>
      <c r="KM140" s="138">
        <f t="shared" si="3771"/>
        <v>0</v>
      </c>
      <c r="KN140" s="433">
        <f t="shared" si="3772"/>
        <v>23.63</v>
      </c>
      <c r="KO140" s="139">
        <f t="shared" si="3773"/>
        <v>0</v>
      </c>
      <c r="KP140" s="111">
        <f t="shared" si="3774"/>
        <v>0</v>
      </c>
      <c r="KQ140" s="111"/>
      <c r="KR140" s="140"/>
      <c r="KS140" s="141">
        <f t="shared" si="3775"/>
        <v>0</v>
      </c>
      <c r="KT140" s="323">
        <f t="shared" si="3768"/>
        <v>0</v>
      </c>
      <c r="KU140" s="431" t="e">
        <f t="shared" si="3776"/>
        <v>#DIV/0!</v>
      </c>
      <c r="KV140" s="432" t="e">
        <f t="shared" si="3777"/>
        <v>#DIV/0!</v>
      </c>
      <c r="KW140" s="138">
        <f t="shared" si="3778"/>
        <v>0</v>
      </c>
      <c r="KX140" s="433">
        <f t="shared" si="3772"/>
        <v>0</v>
      </c>
      <c r="KY140" s="139">
        <f t="shared" si="3779"/>
        <v>0</v>
      </c>
      <c r="KZ140" s="111">
        <f t="shared" si="3780"/>
        <v>0</v>
      </c>
      <c r="LA140" s="111"/>
      <c r="LB140" s="140"/>
      <c r="LC140" s="141">
        <f t="shared" si="3781"/>
        <v>0</v>
      </c>
      <c r="LD140" s="322">
        <f t="shared" si="3581"/>
        <v>540</v>
      </c>
      <c r="LE140" s="431">
        <f t="shared" si="3582"/>
        <v>2.035E-2</v>
      </c>
      <c r="LF140" s="432">
        <f t="shared" si="3583"/>
        <v>1195.6400000000001</v>
      </c>
      <c r="LG140" s="138">
        <f t="shared" si="3584"/>
        <v>2.2141481500000002</v>
      </c>
      <c r="LH140" s="433">
        <f t="shared" si="3585"/>
        <v>23.58</v>
      </c>
      <c r="LI140" s="139">
        <f t="shared" si="3586"/>
        <v>52.209609999999998</v>
      </c>
      <c r="LJ140" s="111">
        <f t="shared" si="3587"/>
        <v>28193.19</v>
      </c>
      <c r="LK140" s="111"/>
      <c r="LL140" s="140"/>
    </row>
    <row r="141" spans="1:324" ht="16.5" customHeight="1">
      <c r="A141" s="612"/>
      <c r="B141" s="94" t="s">
        <v>744</v>
      </c>
      <c r="C141" s="12" t="s">
        <v>839</v>
      </c>
      <c r="D141" s="12" t="s">
        <v>419</v>
      </c>
      <c r="E141" s="4" t="s">
        <v>32</v>
      </c>
      <c r="F141" s="323">
        <f t="shared" si="3591"/>
        <v>0</v>
      </c>
      <c r="G141" s="431">
        <f t="shared" si="3588"/>
        <v>0</v>
      </c>
      <c r="H141" s="432">
        <f t="shared" si="3589"/>
        <v>0</v>
      </c>
      <c r="I141" s="138">
        <f t="shared" si="3362"/>
        <v>0</v>
      </c>
      <c r="J141" s="433">
        <f t="shared" si="3590"/>
        <v>23.36</v>
      </c>
      <c r="K141" s="139">
        <f t="shared" si="3363"/>
        <v>0</v>
      </c>
      <c r="L141" s="111">
        <f t="shared" si="3364"/>
        <v>0</v>
      </c>
      <c r="M141" s="111"/>
      <c r="N141" s="140"/>
      <c r="O141" s="141" t="e">
        <f t="shared" si="3365"/>
        <v>#DIV/0!</v>
      </c>
      <c r="P141" s="323">
        <f t="shared" si="3592"/>
        <v>0</v>
      </c>
      <c r="Q141" s="431">
        <f t="shared" si="3593"/>
        <v>0</v>
      </c>
      <c r="R141" s="432">
        <f t="shared" si="3594"/>
        <v>0</v>
      </c>
      <c r="S141" s="138">
        <f t="shared" si="3595"/>
        <v>0</v>
      </c>
      <c r="T141" s="433">
        <f t="shared" si="3596"/>
        <v>23.63</v>
      </c>
      <c r="U141" s="139">
        <f t="shared" si="3597"/>
        <v>0</v>
      </c>
      <c r="V141" s="111">
        <f t="shared" si="3598"/>
        <v>0</v>
      </c>
      <c r="W141" s="111"/>
      <c r="X141" s="140"/>
      <c r="Y141" s="141" t="e">
        <f t="shared" si="3599"/>
        <v>#DIV/0!</v>
      </c>
      <c r="Z141" s="323">
        <f t="shared" si="3592"/>
        <v>0</v>
      </c>
      <c r="AA141" s="431">
        <f t="shared" si="3600"/>
        <v>0</v>
      </c>
      <c r="AB141" s="432">
        <f t="shared" si="3601"/>
        <v>0</v>
      </c>
      <c r="AC141" s="138">
        <f t="shared" si="3602"/>
        <v>0</v>
      </c>
      <c r="AD141" s="433">
        <f t="shared" si="3596"/>
        <v>23.63</v>
      </c>
      <c r="AE141" s="139">
        <f t="shared" si="3603"/>
        <v>0</v>
      </c>
      <c r="AF141" s="111">
        <f t="shared" si="3604"/>
        <v>0</v>
      </c>
      <c r="AG141" s="111"/>
      <c r="AH141" s="140"/>
      <c r="AI141" s="141" t="e">
        <f t="shared" si="3605"/>
        <v>#DIV/0!</v>
      </c>
      <c r="AJ141" s="323">
        <f t="shared" si="3592"/>
        <v>0</v>
      </c>
      <c r="AK141" s="431">
        <f t="shared" si="3606"/>
        <v>0</v>
      </c>
      <c r="AL141" s="432">
        <f t="shared" si="3607"/>
        <v>0</v>
      </c>
      <c r="AM141" s="138">
        <f t="shared" si="3608"/>
        <v>0</v>
      </c>
      <c r="AN141" s="433">
        <f t="shared" si="3596"/>
        <v>23.63</v>
      </c>
      <c r="AO141" s="139">
        <f t="shared" si="3609"/>
        <v>0</v>
      </c>
      <c r="AP141" s="111">
        <f t="shared" si="3610"/>
        <v>0</v>
      </c>
      <c r="AQ141" s="111"/>
      <c r="AR141" s="140"/>
      <c r="AS141" s="141" t="e">
        <f t="shared" si="3611"/>
        <v>#DIV/0!</v>
      </c>
      <c r="AT141" s="323">
        <f t="shared" si="3592"/>
        <v>0</v>
      </c>
      <c r="AU141" s="431">
        <f t="shared" si="3612"/>
        <v>0</v>
      </c>
      <c r="AV141" s="432">
        <f t="shared" si="3613"/>
        <v>0</v>
      </c>
      <c r="AW141" s="138">
        <f t="shared" si="3614"/>
        <v>0</v>
      </c>
      <c r="AX141" s="433">
        <f t="shared" si="3596"/>
        <v>23.63</v>
      </c>
      <c r="AY141" s="139">
        <f t="shared" si="3615"/>
        <v>0</v>
      </c>
      <c r="AZ141" s="111">
        <f t="shared" si="3616"/>
        <v>0</v>
      </c>
      <c r="BA141" s="111"/>
      <c r="BB141" s="140"/>
      <c r="BC141" s="141" t="e">
        <f t="shared" si="3617"/>
        <v>#DIV/0!</v>
      </c>
      <c r="BD141" s="323">
        <f t="shared" si="3592"/>
        <v>0</v>
      </c>
      <c r="BE141" s="431">
        <f t="shared" si="3618"/>
        <v>0</v>
      </c>
      <c r="BF141" s="432">
        <f t="shared" si="3619"/>
        <v>0</v>
      </c>
      <c r="BG141" s="138">
        <f t="shared" si="3620"/>
        <v>0</v>
      </c>
      <c r="BH141" s="433">
        <f t="shared" si="3596"/>
        <v>23.63</v>
      </c>
      <c r="BI141" s="139">
        <f t="shared" si="3621"/>
        <v>0</v>
      </c>
      <c r="BJ141" s="111">
        <f t="shared" si="3622"/>
        <v>0</v>
      </c>
      <c r="BK141" s="111"/>
      <c r="BL141" s="140"/>
      <c r="BM141" s="141" t="e">
        <f t="shared" si="3623"/>
        <v>#DIV/0!</v>
      </c>
      <c r="BN141" s="323">
        <f t="shared" si="3592"/>
        <v>0</v>
      </c>
      <c r="BO141" s="431">
        <f t="shared" si="3624"/>
        <v>0</v>
      </c>
      <c r="BP141" s="432">
        <f t="shared" si="3625"/>
        <v>0</v>
      </c>
      <c r="BQ141" s="138">
        <f t="shared" si="3626"/>
        <v>0</v>
      </c>
      <c r="BR141" s="433">
        <f t="shared" si="3596"/>
        <v>23.63</v>
      </c>
      <c r="BS141" s="139">
        <f t="shared" si="3627"/>
        <v>0</v>
      </c>
      <c r="BT141" s="111">
        <f t="shared" si="3628"/>
        <v>0</v>
      </c>
      <c r="BU141" s="111"/>
      <c r="BV141" s="140"/>
      <c r="BW141" s="141" t="e">
        <f t="shared" si="3629"/>
        <v>#DIV/0!</v>
      </c>
      <c r="BX141" s="323">
        <f t="shared" si="3592"/>
        <v>0</v>
      </c>
      <c r="BY141" s="431">
        <f t="shared" si="3630"/>
        <v>0</v>
      </c>
      <c r="BZ141" s="432">
        <f t="shared" si="3631"/>
        <v>0</v>
      </c>
      <c r="CA141" s="138">
        <f t="shared" si="3632"/>
        <v>0</v>
      </c>
      <c r="CB141" s="433">
        <f t="shared" si="3596"/>
        <v>23.63</v>
      </c>
      <c r="CC141" s="139">
        <f t="shared" si="3633"/>
        <v>0</v>
      </c>
      <c r="CD141" s="111">
        <f t="shared" si="3634"/>
        <v>0</v>
      </c>
      <c r="CE141" s="111"/>
      <c r="CF141" s="140"/>
      <c r="CG141" s="141" t="e">
        <f t="shared" si="3635"/>
        <v>#DIV/0!</v>
      </c>
      <c r="CH141" s="323">
        <f t="shared" si="3636"/>
        <v>0</v>
      </c>
      <c r="CI141" s="431">
        <f t="shared" si="3637"/>
        <v>0</v>
      </c>
      <c r="CJ141" s="432">
        <f t="shared" si="3638"/>
        <v>0</v>
      </c>
      <c r="CK141" s="138">
        <f t="shared" si="3639"/>
        <v>0</v>
      </c>
      <c r="CL141" s="433">
        <f t="shared" si="3640"/>
        <v>23.63</v>
      </c>
      <c r="CM141" s="139">
        <f t="shared" si="3641"/>
        <v>0</v>
      </c>
      <c r="CN141" s="111">
        <f t="shared" si="3642"/>
        <v>0</v>
      </c>
      <c r="CO141" s="111"/>
      <c r="CP141" s="140"/>
      <c r="CQ141" s="141" t="e">
        <f t="shared" si="3643"/>
        <v>#DIV/0!</v>
      </c>
      <c r="CR141" s="323">
        <f t="shared" si="3636"/>
        <v>0</v>
      </c>
      <c r="CS141" s="431">
        <f t="shared" si="3644"/>
        <v>0</v>
      </c>
      <c r="CT141" s="432">
        <f t="shared" si="3645"/>
        <v>0</v>
      </c>
      <c r="CU141" s="138">
        <f t="shared" si="3646"/>
        <v>0</v>
      </c>
      <c r="CV141" s="433">
        <f t="shared" si="3640"/>
        <v>23.63</v>
      </c>
      <c r="CW141" s="139">
        <f t="shared" si="3647"/>
        <v>0</v>
      </c>
      <c r="CX141" s="111">
        <f t="shared" si="3648"/>
        <v>0</v>
      </c>
      <c r="CY141" s="111"/>
      <c r="CZ141" s="140"/>
      <c r="DA141" s="141" t="e">
        <f t="shared" si="3649"/>
        <v>#DIV/0!</v>
      </c>
      <c r="DB141" s="323">
        <f t="shared" si="3636"/>
        <v>0</v>
      </c>
      <c r="DC141" s="431">
        <f t="shared" si="3650"/>
        <v>0</v>
      </c>
      <c r="DD141" s="432">
        <f t="shared" si="3651"/>
        <v>0</v>
      </c>
      <c r="DE141" s="138">
        <f t="shared" si="3652"/>
        <v>0</v>
      </c>
      <c r="DF141" s="433">
        <f t="shared" si="3640"/>
        <v>23.63</v>
      </c>
      <c r="DG141" s="139">
        <f t="shared" si="3653"/>
        <v>0</v>
      </c>
      <c r="DH141" s="111">
        <f t="shared" si="3654"/>
        <v>0</v>
      </c>
      <c r="DI141" s="111"/>
      <c r="DJ141" s="140"/>
      <c r="DK141" s="141" t="e">
        <f t="shared" si="3655"/>
        <v>#DIV/0!</v>
      </c>
      <c r="DL141" s="323">
        <f t="shared" si="3636"/>
        <v>0</v>
      </c>
      <c r="DM141" s="431">
        <f t="shared" si="3656"/>
        <v>0</v>
      </c>
      <c r="DN141" s="432">
        <f t="shared" si="3657"/>
        <v>0</v>
      </c>
      <c r="DO141" s="138">
        <f t="shared" si="3658"/>
        <v>0</v>
      </c>
      <c r="DP141" s="433">
        <f t="shared" si="3640"/>
        <v>23.63</v>
      </c>
      <c r="DQ141" s="139">
        <f t="shared" si="3659"/>
        <v>0</v>
      </c>
      <c r="DR141" s="111">
        <f t="shared" si="3660"/>
        <v>0</v>
      </c>
      <c r="DS141" s="111"/>
      <c r="DT141" s="140"/>
      <c r="DU141" s="141" t="e">
        <f t="shared" si="3661"/>
        <v>#DIV/0!</v>
      </c>
      <c r="DV141" s="323">
        <f t="shared" si="3636"/>
        <v>0</v>
      </c>
      <c r="DW141" s="431">
        <f t="shared" si="3662"/>
        <v>0</v>
      </c>
      <c r="DX141" s="432">
        <f t="shared" si="3663"/>
        <v>0</v>
      </c>
      <c r="DY141" s="138">
        <f t="shared" si="3664"/>
        <v>0</v>
      </c>
      <c r="DZ141" s="433">
        <f t="shared" si="3640"/>
        <v>23.63</v>
      </c>
      <c r="EA141" s="139">
        <f t="shared" si="3665"/>
        <v>0</v>
      </c>
      <c r="EB141" s="111">
        <f t="shared" si="3666"/>
        <v>0</v>
      </c>
      <c r="EC141" s="111"/>
      <c r="ED141" s="140"/>
      <c r="EE141" s="141" t="e">
        <f t="shared" si="3667"/>
        <v>#DIV/0!</v>
      </c>
      <c r="EF141" s="323">
        <f t="shared" si="3636"/>
        <v>0</v>
      </c>
      <c r="EG141" s="431">
        <f t="shared" si="3668"/>
        <v>0</v>
      </c>
      <c r="EH141" s="432">
        <f t="shared" si="3669"/>
        <v>0</v>
      </c>
      <c r="EI141" s="138">
        <f t="shared" si="3670"/>
        <v>0</v>
      </c>
      <c r="EJ141" s="433">
        <f t="shared" si="3640"/>
        <v>23.63</v>
      </c>
      <c r="EK141" s="139">
        <f t="shared" si="3671"/>
        <v>0</v>
      </c>
      <c r="EL141" s="111">
        <f t="shared" si="3672"/>
        <v>0</v>
      </c>
      <c r="EM141" s="111"/>
      <c r="EN141" s="140"/>
      <c r="EO141" s="141" t="e">
        <f t="shared" si="3673"/>
        <v>#DIV/0!</v>
      </c>
      <c r="EP141" s="323">
        <f t="shared" si="3636"/>
        <v>0</v>
      </c>
      <c r="EQ141" s="431">
        <f t="shared" si="3674"/>
        <v>0</v>
      </c>
      <c r="ER141" s="432">
        <f t="shared" si="3675"/>
        <v>0</v>
      </c>
      <c r="ES141" s="138">
        <f t="shared" si="3676"/>
        <v>0</v>
      </c>
      <c r="ET141" s="433">
        <f t="shared" si="3640"/>
        <v>23.63</v>
      </c>
      <c r="EU141" s="139">
        <f t="shared" si="3677"/>
        <v>0</v>
      </c>
      <c r="EV141" s="111">
        <f t="shared" si="3678"/>
        <v>0</v>
      </c>
      <c r="EW141" s="111"/>
      <c r="EX141" s="140"/>
      <c r="EY141" s="141" t="e">
        <f t="shared" si="3679"/>
        <v>#DIV/0!</v>
      </c>
      <c r="EZ141" s="323">
        <f t="shared" si="3680"/>
        <v>0</v>
      </c>
      <c r="FA141" s="431">
        <f t="shared" si="3681"/>
        <v>0</v>
      </c>
      <c r="FB141" s="432">
        <f t="shared" si="3682"/>
        <v>0</v>
      </c>
      <c r="FC141" s="138">
        <f t="shared" si="3683"/>
        <v>0</v>
      </c>
      <c r="FD141" s="433">
        <f t="shared" si="3684"/>
        <v>22.19</v>
      </c>
      <c r="FE141" s="139">
        <f t="shared" si="3685"/>
        <v>0</v>
      </c>
      <c r="FF141" s="111">
        <f t="shared" si="3686"/>
        <v>0</v>
      </c>
      <c r="FG141" s="111"/>
      <c r="FH141" s="140"/>
      <c r="FI141" s="141" t="e">
        <f t="shared" si="3687"/>
        <v>#DIV/0!</v>
      </c>
      <c r="FJ141" s="323">
        <f t="shared" si="3680"/>
        <v>0</v>
      </c>
      <c r="FK141" s="431">
        <f t="shared" si="3688"/>
        <v>0</v>
      </c>
      <c r="FL141" s="432">
        <f t="shared" si="3689"/>
        <v>0</v>
      </c>
      <c r="FM141" s="138">
        <f t="shared" si="3690"/>
        <v>0</v>
      </c>
      <c r="FN141" s="433">
        <f t="shared" si="3684"/>
        <v>23.63</v>
      </c>
      <c r="FO141" s="139">
        <f t="shared" si="3691"/>
        <v>0</v>
      </c>
      <c r="FP141" s="111">
        <f t="shared" si="3692"/>
        <v>0</v>
      </c>
      <c r="FQ141" s="111"/>
      <c r="FR141" s="140"/>
      <c r="FS141" s="141" t="e">
        <f t="shared" si="3693"/>
        <v>#DIV/0!</v>
      </c>
      <c r="FT141" s="323">
        <f t="shared" si="3680"/>
        <v>0</v>
      </c>
      <c r="FU141" s="431">
        <f t="shared" si="3694"/>
        <v>0</v>
      </c>
      <c r="FV141" s="432">
        <f t="shared" si="3695"/>
        <v>0</v>
      </c>
      <c r="FW141" s="138">
        <f t="shared" si="3696"/>
        <v>0</v>
      </c>
      <c r="FX141" s="433">
        <f t="shared" si="3684"/>
        <v>23.63</v>
      </c>
      <c r="FY141" s="139">
        <f t="shared" si="3697"/>
        <v>0</v>
      </c>
      <c r="FZ141" s="111">
        <f t="shared" si="3698"/>
        <v>0</v>
      </c>
      <c r="GA141" s="111"/>
      <c r="GB141" s="140"/>
      <c r="GC141" s="141" t="e">
        <f t="shared" si="3699"/>
        <v>#DIV/0!</v>
      </c>
      <c r="GD141" s="323">
        <f t="shared" si="3680"/>
        <v>0</v>
      </c>
      <c r="GE141" s="431">
        <f t="shared" si="3700"/>
        <v>0</v>
      </c>
      <c r="GF141" s="432">
        <f t="shared" si="3701"/>
        <v>0</v>
      </c>
      <c r="GG141" s="138">
        <f t="shared" si="3702"/>
        <v>0</v>
      </c>
      <c r="GH141" s="433">
        <f t="shared" si="3684"/>
        <v>23.63</v>
      </c>
      <c r="GI141" s="139">
        <f t="shared" si="3703"/>
        <v>0</v>
      </c>
      <c r="GJ141" s="111">
        <f t="shared" si="3704"/>
        <v>0</v>
      </c>
      <c r="GK141" s="111"/>
      <c r="GL141" s="140"/>
      <c r="GM141" s="141" t="e">
        <f t="shared" si="3705"/>
        <v>#DIV/0!</v>
      </c>
      <c r="GN141" s="323">
        <f t="shared" si="3680"/>
        <v>0</v>
      </c>
      <c r="GO141" s="431">
        <f t="shared" si="3706"/>
        <v>0</v>
      </c>
      <c r="GP141" s="432">
        <f t="shared" si="3707"/>
        <v>0</v>
      </c>
      <c r="GQ141" s="138">
        <f t="shared" si="3708"/>
        <v>0</v>
      </c>
      <c r="GR141" s="433">
        <f t="shared" si="3684"/>
        <v>23.63</v>
      </c>
      <c r="GS141" s="139">
        <f t="shared" si="3709"/>
        <v>0</v>
      </c>
      <c r="GT141" s="111">
        <f t="shared" si="3710"/>
        <v>0</v>
      </c>
      <c r="GU141" s="111"/>
      <c r="GV141" s="140"/>
      <c r="GW141" s="141" t="e">
        <f t="shared" si="3711"/>
        <v>#DIV/0!</v>
      </c>
      <c r="GX141" s="323">
        <f t="shared" si="3680"/>
        <v>0</v>
      </c>
      <c r="GY141" s="431">
        <f t="shared" si="3712"/>
        <v>0</v>
      </c>
      <c r="GZ141" s="432">
        <f t="shared" si="3713"/>
        <v>0</v>
      </c>
      <c r="HA141" s="138">
        <f t="shared" si="3714"/>
        <v>0</v>
      </c>
      <c r="HB141" s="433">
        <f t="shared" si="3684"/>
        <v>23.63</v>
      </c>
      <c r="HC141" s="139">
        <f t="shared" si="3715"/>
        <v>0</v>
      </c>
      <c r="HD141" s="111">
        <f t="shared" si="3716"/>
        <v>0</v>
      </c>
      <c r="HE141" s="111"/>
      <c r="HF141" s="140"/>
      <c r="HG141" s="141" t="e">
        <f t="shared" si="3717"/>
        <v>#DIV/0!</v>
      </c>
      <c r="HH141" s="323">
        <f t="shared" si="3680"/>
        <v>0</v>
      </c>
      <c r="HI141" s="431">
        <f t="shared" si="3718"/>
        <v>0</v>
      </c>
      <c r="HJ141" s="432">
        <f t="shared" si="3719"/>
        <v>0</v>
      </c>
      <c r="HK141" s="138">
        <f t="shared" si="3720"/>
        <v>0</v>
      </c>
      <c r="HL141" s="433">
        <f t="shared" si="3684"/>
        <v>23.63</v>
      </c>
      <c r="HM141" s="139">
        <f t="shared" si="3721"/>
        <v>0</v>
      </c>
      <c r="HN141" s="111">
        <f t="shared" si="3722"/>
        <v>0</v>
      </c>
      <c r="HO141" s="111"/>
      <c r="HP141" s="140"/>
      <c r="HQ141" s="141" t="e">
        <f t="shared" si="3723"/>
        <v>#DIV/0!</v>
      </c>
      <c r="HR141" s="323">
        <f t="shared" si="3724"/>
        <v>0</v>
      </c>
      <c r="HS141" s="431">
        <f t="shared" si="3725"/>
        <v>0</v>
      </c>
      <c r="HT141" s="432">
        <f t="shared" si="3726"/>
        <v>0</v>
      </c>
      <c r="HU141" s="138">
        <f t="shared" si="3727"/>
        <v>0</v>
      </c>
      <c r="HV141" s="433">
        <f t="shared" si="3728"/>
        <v>23.63</v>
      </c>
      <c r="HW141" s="139">
        <f t="shared" si="3729"/>
        <v>0</v>
      </c>
      <c r="HX141" s="111">
        <f t="shared" si="3730"/>
        <v>0</v>
      </c>
      <c r="HY141" s="111"/>
      <c r="HZ141" s="140"/>
      <c r="IA141" s="141" t="e">
        <f t="shared" si="3731"/>
        <v>#DIV/0!</v>
      </c>
      <c r="IB141" s="323">
        <f t="shared" si="3724"/>
        <v>0</v>
      </c>
      <c r="IC141" s="431">
        <f t="shared" si="3732"/>
        <v>0</v>
      </c>
      <c r="ID141" s="432">
        <f t="shared" si="3733"/>
        <v>0</v>
      </c>
      <c r="IE141" s="138">
        <f t="shared" si="3734"/>
        <v>0</v>
      </c>
      <c r="IF141" s="433">
        <f t="shared" si="3728"/>
        <v>23.63</v>
      </c>
      <c r="IG141" s="139">
        <f t="shared" si="3735"/>
        <v>0</v>
      </c>
      <c r="IH141" s="111">
        <f t="shared" si="3736"/>
        <v>0</v>
      </c>
      <c r="II141" s="111"/>
      <c r="IJ141" s="140"/>
      <c r="IK141" s="141" t="e">
        <f t="shared" si="3737"/>
        <v>#DIV/0!</v>
      </c>
      <c r="IL141" s="323">
        <f t="shared" si="3724"/>
        <v>0</v>
      </c>
      <c r="IM141" s="431">
        <f t="shared" si="3738"/>
        <v>0</v>
      </c>
      <c r="IN141" s="432">
        <f t="shared" si="3739"/>
        <v>0</v>
      </c>
      <c r="IO141" s="138">
        <f t="shared" si="3740"/>
        <v>0</v>
      </c>
      <c r="IP141" s="433">
        <f t="shared" si="3728"/>
        <v>23.63</v>
      </c>
      <c r="IQ141" s="139">
        <f t="shared" si="3741"/>
        <v>0</v>
      </c>
      <c r="IR141" s="111">
        <f t="shared" si="3742"/>
        <v>0</v>
      </c>
      <c r="IS141" s="111"/>
      <c r="IT141" s="140"/>
      <c r="IU141" s="141" t="e">
        <f t="shared" si="3743"/>
        <v>#DIV/0!</v>
      </c>
      <c r="IV141" s="323">
        <f t="shared" si="3724"/>
        <v>0</v>
      </c>
      <c r="IW141" s="431">
        <f t="shared" si="3744"/>
        <v>0</v>
      </c>
      <c r="IX141" s="432">
        <f t="shared" si="3745"/>
        <v>0</v>
      </c>
      <c r="IY141" s="138">
        <f t="shared" si="3746"/>
        <v>0</v>
      </c>
      <c r="IZ141" s="433">
        <f t="shared" si="3728"/>
        <v>23.63</v>
      </c>
      <c r="JA141" s="139">
        <f t="shared" si="3747"/>
        <v>0</v>
      </c>
      <c r="JB141" s="111">
        <f t="shared" si="3748"/>
        <v>0</v>
      </c>
      <c r="JC141" s="111"/>
      <c r="JD141" s="140"/>
      <c r="JE141" s="141" t="e">
        <f t="shared" si="3749"/>
        <v>#DIV/0!</v>
      </c>
      <c r="JF141" s="323">
        <f t="shared" si="3724"/>
        <v>0</v>
      </c>
      <c r="JG141" s="431">
        <f t="shared" si="3750"/>
        <v>0</v>
      </c>
      <c r="JH141" s="432">
        <f t="shared" si="3751"/>
        <v>0</v>
      </c>
      <c r="JI141" s="138">
        <f t="shared" si="3752"/>
        <v>0</v>
      </c>
      <c r="JJ141" s="433">
        <f t="shared" si="3728"/>
        <v>23.63</v>
      </c>
      <c r="JK141" s="139">
        <f t="shared" si="3753"/>
        <v>0</v>
      </c>
      <c r="JL141" s="111">
        <f t="shared" si="3754"/>
        <v>0</v>
      </c>
      <c r="JM141" s="111"/>
      <c r="JN141" s="140"/>
      <c r="JO141" s="141" t="e">
        <f t="shared" si="3755"/>
        <v>#DIV/0!</v>
      </c>
      <c r="JP141" s="323">
        <f t="shared" si="3724"/>
        <v>0</v>
      </c>
      <c r="JQ141" s="431">
        <f t="shared" si="3756"/>
        <v>0</v>
      </c>
      <c r="JR141" s="432">
        <f t="shared" si="3757"/>
        <v>0</v>
      </c>
      <c r="JS141" s="138">
        <f t="shared" si="3758"/>
        <v>0</v>
      </c>
      <c r="JT141" s="433">
        <f t="shared" si="3728"/>
        <v>23.63</v>
      </c>
      <c r="JU141" s="139">
        <f t="shared" si="3759"/>
        <v>0</v>
      </c>
      <c r="JV141" s="111">
        <f t="shared" si="3760"/>
        <v>0</v>
      </c>
      <c r="JW141" s="111"/>
      <c r="JX141" s="140"/>
      <c r="JY141" s="141" t="e">
        <f t="shared" si="3761"/>
        <v>#DIV/0!</v>
      </c>
      <c r="JZ141" s="323">
        <f t="shared" si="3724"/>
        <v>0</v>
      </c>
      <c r="KA141" s="431">
        <f t="shared" si="3762"/>
        <v>0</v>
      </c>
      <c r="KB141" s="432">
        <f t="shared" si="3763"/>
        <v>0</v>
      </c>
      <c r="KC141" s="138">
        <f t="shared" si="3764"/>
        <v>0</v>
      </c>
      <c r="KD141" s="433">
        <f t="shared" si="3728"/>
        <v>23.63</v>
      </c>
      <c r="KE141" s="139">
        <f t="shared" si="3765"/>
        <v>0</v>
      </c>
      <c r="KF141" s="111">
        <f t="shared" si="3766"/>
        <v>0</v>
      </c>
      <c r="KG141" s="111"/>
      <c r="KH141" s="140"/>
      <c r="KI141" s="141" t="e">
        <f t="shared" si="3767"/>
        <v>#DIV/0!</v>
      </c>
      <c r="KJ141" s="323">
        <f t="shared" si="3768"/>
        <v>0</v>
      </c>
      <c r="KK141" s="431">
        <f t="shared" si="3769"/>
        <v>0</v>
      </c>
      <c r="KL141" s="432">
        <f t="shared" si="3770"/>
        <v>0</v>
      </c>
      <c r="KM141" s="138">
        <f t="shared" si="3771"/>
        <v>0</v>
      </c>
      <c r="KN141" s="433">
        <f t="shared" si="3772"/>
        <v>23.63</v>
      </c>
      <c r="KO141" s="139">
        <f t="shared" si="3773"/>
        <v>0</v>
      </c>
      <c r="KP141" s="111">
        <f t="shared" si="3774"/>
        <v>0</v>
      </c>
      <c r="KQ141" s="111"/>
      <c r="KR141" s="140"/>
      <c r="KS141" s="141" t="e">
        <f t="shared" si="3775"/>
        <v>#DIV/0!</v>
      </c>
      <c r="KT141" s="323">
        <f t="shared" si="3768"/>
        <v>0</v>
      </c>
      <c r="KU141" s="431" t="e">
        <f t="shared" si="3776"/>
        <v>#DIV/0!</v>
      </c>
      <c r="KV141" s="432" t="e">
        <f t="shared" si="3777"/>
        <v>#DIV/0!</v>
      </c>
      <c r="KW141" s="138">
        <f t="shared" si="3778"/>
        <v>0</v>
      </c>
      <c r="KX141" s="433">
        <f t="shared" si="3772"/>
        <v>0</v>
      </c>
      <c r="KY141" s="139">
        <f t="shared" si="3779"/>
        <v>0</v>
      </c>
      <c r="KZ141" s="111">
        <f t="shared" si="3780"/>
        <v>0</v>
      </c>
      <c r="LA141" s="111"/>
      <c r="LB141" s="140"/>
      <c r="LC141" s="141" t="e">
        <f t="shared" si="3781"/>
        <v>#DIV/0!</v>
      </c>
      <c r="LD141" s="322">
        <f t="shared" si="3581"/>
        <v>0</v>
      </c>
      <c r="LE141" s="431">
        <f t="shared" si="3582"/>
        <v>0</v>
      </c>
      <c r="LF141" s="432">
        <f t="shared" si="3583"/>
        <v>0</v>
      </c>
      <c r="LG141" s="138">
        <f t="shared" si="3584"/>
        <v>0</v>
      </c>
      <c r="LH141" s="433">
        <f t="shared" si="3585"/>
        <v>23.58</v>
      </c>
      <c r="LI141" s="139">
        <f t="shared" si="3586"/>
        <v>0</v>
      </c>
      <c r="LJ141" s="111">
        <f t="shared" si="3587"/>
        <v>0</v>
      </c>
      <c r="LK141" s="111"/>
      <c r="LL141" s="140"/>
    </row>
    <row r="142" spans="1:324" ht="16.5" customHeight="1">
      <c r="A142" s="612"/>
      <c r="B142" s="69" t="s">
        <v>731</v>
      </c>
      <c r="C142" s="12" t="s">
        <v>840</v>
      </c>
      <c r="D142" s="12" t="s">
        <v>422</v>
      </c>
      <c r="E142" s="4" t="s">
        <v>32</v>
      </c>
      <c r="F142" s="323">
        <f t="shared" si="3591"/>
        <v>1</v>
      </c>
      <c r="G142" s="431">
        <f t="shared" si="3588"/>
        <v>1.6100000000000001E-3</v>
      </c>
      <c r="H142" s="432">
        <f t="shared" si="3589"/>
        <v>2.91</v>
      </c>
      <c r="I142" s="138">
        <f t="shared" si="3362"/>
        <v>2.91</v>
      </c>
      <c r="J142" s="433">
        <f t="shared" si="3590"/>
        <v>23.36</v>
      </c>
      <c r="K142" s="139">
        <f t="shared" si="3363"/>
        <v>67.977599999999995</v>
      </c>
      <c r="L142" s="111">
        <f t="shared" si="3364"/>
        <v>67.98</v>
      </c>
      <c r="M142" s="111"/>
      <c r="N142" s="140"/>
      <c r="O142" s="141">
        <f t="shared" si="3365"/>
        <v>1.3025199999999999</v>
      </c>
      <c r="P142" s="323">
        <f t="shared" si="3592"/>
        <v>1</v>
      </c>
      <c r="Q142" s="431">
        <f t="shared" si="3593"/>
        <v>9.2000000000000003E-4</v>
      </c>
      <c r="R142" s="432">
        <f t="shared" si="3594"/>
        <v>1.81</v>
      </c>
      <c r="S142" s="138">
        <f t="shared" si="3595"/>
        <v>1.81</v>
      </c>
      <c r="T142" s="433">
        <f t="shared" si="3596"/>
        <v>23.63</v>
      </c>
      <c r="U142" s="139">
        <f t="shared" si="3597"/>
        <v>42.770299999999999</v>
      </c>
      <c r="V142" s="111">
        <f t="shared" si="3598"/>
        <v>42.77</v>
      </c>
      <c r="W142" s="111"/>
      <c r="X142" s="140"/>
      <c r="Y142" s="141">
        <f t="shared" si="3599"/>
        <v>0.81952000000000003</v>
      </c>
      <c r="Z142" s="323">
        <f t="shared" si="3592"/>
        <v>1</v>
      </c>
      <c r="AA142" s="431">
        <f t="shared" si="3600"/>
        <v>1.2099999999999999E-3</v>
      </c>
      <c r="AB142" s="432">
        <f t="shared" si="3601"/>
        <v>1.53</v>
      </c>
      <c r="AC142" s="138">
        <f t="shared" si="3602"/>
        <v>1.53</v>
      </c>
      <c r="AD142" s="433">
        <f t="shared" si="3596"/>
        <v>23.63</v>
      </c>
      <c r="AE142" s="139">
        <f t="shared" si="3603"/>
        <v>36.1539</v>
      </c>
      <c r="AF142" s="111">
        <f t="shared" si="3604"/>
        <v>36.15</v>
      </c>
      <c r="AG142" s="111"/>
      <c r="AH142" s="140"/>
      <c r="AI142" s="141">
        <f t="shared" si="3605"/>
        <v>0.69274999999999998</v>
      </c>
      <c r="AJ142" s="323">
        <f t="shared" si="3592"/>
        <v>2</v>
      </c>
      <c r="AK142" s="431">
        <f t="shared" si="3606"/>
        <v>3.1199999999999999E-3</v>
      </c>
      <c r="AL142" s="432">
        <f t="shared" si="3607"/>
        <v>3.81</v>
      </c>
      <c r="AM142" s="138">
        <f t="shared" si="3608"/>
        <v>1.905</v>
      </c>
      <c r="AN142" s="433">
        <f t="shared" si="3596"/>
        <v>23.63</v>
      </c>
      <c r="AO142" s="139">
        <f t="shared" si="3609"/>
        <v>45.015149999999998</v>
      </c>
      <c r="AP142" s="111">
        <f t="shared" si="3610"/>
        <v>90.03</v>
      </c>
      <c r="AQ142" s="111"/>
      <c r="AR142" s="140"/>
      <c r="AS142" s="141">
        <f t="shared" si="3611"/>
        <v>0.86253999999999997</v>
      </c>
      <c r="AT142" s="323">
        <f t="shared" si="3592"/>
        <v>3</v>
      </c>
      <c r="AU142" s="431">
        <f t="shared" si="3612"/>
        <v>3.14E-3</v>
      </c>
      <c r="AV142" s="432">
        <f t="shared" si="3613"/>
        <v>3.47</v>
      </c>
      <c r="AW142" s="138">
        <f t="shared" si="3614"/>
        <v>1.1566666699999999</v>
      </c>
      <c r="AX142" s="433">
        <f t="shared" si="3596"/>
        <v>23.63</v>
      </c>
      <c r="AY142" s="139">
        <f t="shared" si="3615"/>
        <v>27.33203</v>
      </c>
      <c r="AZ142" s="111">
        <f t="shared" si="3616"/>
        <v>82</v>
      </c>
      <c r="BA142" s="111"/>
      <c r="BB142" s="140"/>
      <c r="BC142" s="141">
        <f t="shared" si="3617"/>
        <v>0.52371000000000001</v>
      </c>
      <c r="BD142" s="323">
        <f t="shared" si="3592"/>
        <v>1</v>
      </c>
      <c r="BE142" s="431">
        <f t="shared" si="3618"/>
        <v>1.4E-3</v>
      </c>
      <c r="BF142" s="432">
        <f t="shared" si="3619"/>
        <v>1.61</v>
      </c>
      <c r="BG142" s="138">
        <f t="shared" si="3620"/>
        <v>1.61</v>
      </c>
      <c r="BH142" s="433">
        <f t="shared" si="3596"/>
        <v>23.63</v>
      </c>
      <c r="BI142" s="139">
        <f t="shared" si="3621"/>
        <v>38.0443</v>
      </c>
      <c r="BJ142" s="111">
        <f t="shared" si="3622"/>
        <v>38.04</v>
      </c>
      <c r="BK142" s="111"/>
      <c r="BL142" s="140"/>
      <c r="BM142" s="141">
        <f t="shared" si="3623"/>
        <v>0.72897000000000001</v>
      </c>
      <c r="BN142" s="323">
        <f t="shared" si="3592"/>
        <v>3</v>
      </c>
      <c r="BO142" s="431">
        <f t="shared" si="3624"/>
        <v>4.3699999999999998E-3</v>
      </c>
      <c r="BP142" s="432">
        <f t="shared" si="3625"/>
        <v>6.26</v>
      </c>
      <c r="BQ142" s="138">
        <f t="shared" si="3626"/>
        <v>2.0866666700000001</v>
      </c>
      <c r="BR142" s="433">
        <f t="shared" si="3596"/>
        <v>23.63</v>
      </c>
      <c r="BS142" s="139">
        <f t="shared" si="3627"/>
        <v>49.307929999999999</v>
      </c>
      <c r="BT142" s="111">
        <f t="shared" si="3628"/>
        <v>147.91999999999999</v>
      </c>
      <c r="BU142" s="111"/>
      <c r="BV142" s="140"/>
      <c r="BW142" s="141">
        <f t="shared" si="3629"/>
        <v>0.94479000000000002</v>
      </c>
      <c r="BX142" s="323">
        <f t="shared" si="3592"/>
        <v>0</v>
      </c>
      <c r="BY142" s="431">
        <f t="shared" si="3630"/>
        <v>0</v>
      </c>
      <c r="BZ142" s="432">
        <f t="shared" si="3631"/>
        <v>0</v>
      </c>
      <c r="CA142" s="138">
        <f t="shared" si="3632"/>
        <v>0</v>
      </c>
      <c r="CB142" s="433">
        <f t="shared" si="3596"/>
        <v>23.63</v>
      </c>
      <c r="CC142" s="139">
        <f t="shared" si="3633"/>
        <v>0</v>
      </c>
      <c r="CD142" s="111">
        <f t="shared" si="3634"/>
        <v>0</v>
      </c>
      <c r="CE142" s="111"/>
      <c r="CF142" s="140"/>
      <c r="CG142" s="141">
        <f t="shared" si="3635"/>
        <v>0</v>
      </c>
      <c r="CH142" s="323">
        <f t="shared" si="3636"/>
        <v>1</v>
      </c>
      <c r="CI142" s="431">
        <f t="shared" si="3637"/>
        <v>1E-3</v>
      </c>
      <c r="CJ142" s="432">
        <f t="shared" si="3638"/>
        <v>4.0599999999999996</v>
      </c>
      <c r="CK142" s="138">
        <f t="shared" si="3639"/>
        <v>4.0599999999999996</v>
      </c>
      <c r="CL142" s="433">
        <f t="shared" si="3640"/>
        <v>23.63</v>
      </c>
      <c r="CM142" s="139">
        <f t="shared" si="3641"/>
        <v>95.937799999999996</v>
      </c>
      <c r="CN142" s="111">
        <f t="shared" si="3642"/>
        <v>95.94</v>
      </c>
      <c r="CO142" s="111"/>
      <c r="CP142" s="140"/>
      <c r="CQ142" s="141">
        <f t="shared" si="3643"/>
        <v>1.83826</v>
      </c>
      <c r="CR142" s="323">
        <f t="shared" si="3636"/>
        <v>3</v>
      </c>
      <c r="CS142" s="431">
        <f t="shared" si="3644"/>
        <v>3.7200000000000002E-3</v>
      </c>
      <c r="CT142" s="432">
        <f t="shared" si="3645"/>
        <v>7.03</v>
      </c>
      <c r="CU142" s="138">
        <f t="shared" si="3646"/>
        <v>2.3433333300000001</v>
      </c>
      <c r="CV142" s="433">
        <f t="shared" si="3640"/>
        <v>23.63</v>
      </c>
      <c r="CW142" s="139">
        <f t="shared" si="3647"/>
        <v>55.372970000000002</v>
      </c>
      <c r="CX142" s="111">
        <f t="shared" si="3648"/>
        <v>166.12</v>
      </c>
      <c r="CY142" s="111"/>
      <c r="CZ142" s="140"/>
      <c r="DA142" s="141">
        <f t="shared" si="3649"/>
        <v>1.0609999999999999</v>
      </c>
      <c r="DB142" s="323">
        <f t="shared" si="3636"/>
        <v>1</v>
      </c>
      <c r="DC142" s="431">
        <f t="shared" si="3650"/>
        <v>1.17E-3</v>
      </c>
      <c r="DD142" s="432">
        <f t="shared" si="3651"/>
        <v>1.04</v>
      </c>
      <c r="DE142" s="138">
        <f t="shared" si="3652"/>
        <v>1.04</v>
      </c>
      <c r="DF142" s="433">
        <f t="shared" si="3640"/>
        <v>23.63</v>
      </c>
      <c r="DG142" s="139">
        <f t="shared" si="3653"/>
        <v>24.575199999999999</v>
      </c>
      <c r="DH142" s="111">
        <f t="shared" si="3654"/>
        <v>24.58</v>
      </c>
      <c r="DI142" s="111"/>
      <c r="DJ142" s="140"/>
      <c r="DK142" s="141">
        <f t="shared" si="3655"/>
        <v>0.47088999999999998</v>
      </c>
      <c r="DL142" s="323">
        <f t="shared" si="3636"/>
        <v>1</v>
      </c>
      <c r="DM142" s="431">
        <f t="shared" si="3656"/>
        <v>2.66E-3</v>
      </c>
      <c r="DN142" s="432">
        <f t="shared" si="3657"/>
        <v>3.46</v>
      </c>
      <c r="DO142" s="138">
        <f t="shared" si="3658"/>
        <v>3.46</v>
      </c>
      <c r="DP142" s="433">
        <f t="shared" si="3640"/>
        <v>23.63</v>
      </c>
      <c r="DQ142" s="139">
        <f t="shared" si="3659"/>
        <v>81.759799999999998</v>
      </c>
      <c r="DR142" s="111">
        <f t="shared" si="3660"/>
        <v>81.760000000000005</v>
      </c>
      <c r="DS142" s="111"/>
      <c r="DT142" s="140"/>
      <c r="DU142" s="141">
        <f t="shared" si="3661"/>
        <v>1.5666</v>
      </c>
      <c r="DV142" s="323">
        <f t="shared" si="3636"/>
        <v>6</v>
      </c>
      <c r="DW142" s="431">
        <f t="shared" si="3662"/>
        <v>7.8100000000000001E-3</v>
      </c>
      <c r="DX142" s="432">
        <f t="shared" si="3663"/>
        <v>7.63</v>
      </c>
      <c r="DY142" s="138">
        <f t="shared" si="3664"/>
        <v>1.2716666700000001</v>
      </c>
      <c r="DZ142" s="433">
        <f t="shared" si="3640"/>
        <v>23.63</v>
      </c>
      <c r="EA142" s="139">
        <f t="shared" si="3665"/>
        <v>30.049479999999999</v>
      </c>
      <c r="EB142" s="111">
        <f t="shared" si="3666"/>
        <v>180.3</v>
      </c>
      <c r="EC142" s="111"/>
      <c r="ED142" s="140"/>
      <c r="EE142" s="141">
        <f t="shared" si="3667"/>
        <v>0.57577999999999996</v>
      </c>
      <c r="EF142" s="323">
        <f t="shared" si="3636"/>
        <v>3</v>
      </c>
      <c r="EG142" s="431">
        <f t="shared" si="3668"/>
        <v>3.3500000000000001E-3</v>
      </c>
      <c r="EH142" s="432">
        <f t="shared" si="3669"/>
        <v>3.35</v>
      </c>
      <c r="EI142" s="138">
        <f t="shared" si="3670"/>
        <v>1.1166666700000001</v>
      </c>
      <c r="EJ142" s="433">
        <f t="shared" si="3640"/>
        <v>23.63</v>
      </c>
      <c r="EK142" s="139">
        <f t="shared" si="3671"/>
        <v>26.38683</v>
      </c>
      <c r="EL142" s="111">
        <f t="shared" si="3672"/>
        <v>79.16</v>
      </c>
      <c r="EM142" s="111"/>
      <c r="EN142" s="140"/>
      <c r="EO142" s="141">
        <f t="shared" si="3673"/>
        <v>0.50560000000000005</v>
      </c>
      <c r="EP142" s="323">
        <f t="shared" si="3636"/>
        <v>4</v>
      </c>
      <c r="EQ142" s="431">
        <f t="shared" si="3674"/>
        <v>4.7999999999999996E-3</v>
      </c>
      <c r="ER142" s="432">
        <f t="shared" si="3675"/>
        <v>7.58</v>
      </c>
      <c r="ES142" s="138">
        <f t="shared" si="3676"/>
        <v>1.895</v>
      </c>
      <c r="ET142" s="433">
        <f t="shared" si="3640"/>
        <v>23.63</v>
      </c>
      <c r="EU142" s="139">
        <f t="shared" si="3677"/>
        <v>44.778849999999998</v>
      </c>
      <c r="EV142" s="111">
        <f t="shared" si="3678"/>
        <v>179.12</v>
      </c>
      <c r="EW142" s="111"/>
      <c r="EX142" s="140"/>
      <c r="EY142" s="141">
        <f t="shared" si="3679"/>
        <v>0.85801000000000005</v>
      </c>
      <c r="EZ142" s="323">
        <f t="shared" si="3680"/>
        <v>3</v>
      </c>
      <c r="FA142" s="431">
        <f t="shared" si="3681"/>
        <v>3.5599999999999998E-3</v>
      </c>
      <c r="FB142" s="432">
        <f t="shared" si="3682"/>
        <v>6.04</v>
      </c>
      <c r="FC142" s="138">
        <f t="shared" si="3683"/>
        <v>2.01333333</v>
      </c>
      <c r="FD142" s="433">
        <f t="shared" si="3684"/>
        <v>22.19</v>
      </c>
      <c r="FE142" s="139">
        <f t="shared" si="3685"/>
        <v>44.675870000000003</v>
      </c>
      <c r="FF142" s="111">
        <f t="shared" si="3686"/>
        <v>134.03</v>
      </c>
      <c r="FG142" s="111"/>
      <c r="FH142" s="140"/>
      <c r="FI142" s="141">
        <f t="shared" si="3687"/>
        <v>0.85602999999999996</v>
      </c>
      <c r="FJ142" s="323">
        <f t="shared" si="3680"/>
        <v>2</v>
      </c>
      <c r="FK142" s="431">
        <f t="shared" si="3688"/>
        <v>1.97E-3</v>
      </c>
      <c r="FL142" s="432">
        <f t="shared" si="3689"/>
        <v>4.9000000000000004</v>
      </c>
      <c r="FM142" s="138">
        <f t="shared" si="3690"/>
        <v>2.4500000000000002</v>
      </c>
      <c r="FN142" s="433">
        <f t="shared" si="3684"/>
        <v>23.63</v>
      </c>
      <c r="FO142" s="139">
        <f t="shared" si="3691"/>
        <v>57.893500000000003</v>
      </c>
      <c r="FP142" s="111">
        <f t="shared" si="3692"/>
        <v>115.79</v>
      </c>
      <c r="FQ142" s="111"/>
      <c r="FR142" s="140"/>
      <c r="FS142" s="141">
        <f t="shared" si="3693"/>
        <v>1.1093</v>
      </c>
      <c r="FT142" s="323">
        <f t="shared" si="3680"/>
        <v>1</v>
      </c>
      <c r="FU142" s="431">
        <f t="shared" si="3694"/>
        <v>1.39E-3</v>
      </c>
      <c r="FV142" s="432">
        <f t="shared" si="3695"/>
        <v>3.06</v>
      </c>
      <c r="FW142" s="138">
        <f t="shared" si="3696"/>
        <v>3.06</v>
      </c>
      <c r="FX142" s="433">
        <f t="shared" si="3684"/>
        <v>23.63</v>
      </c>
      <c r="FY142" s="139">
        <f t="shared" si="3697"/>
        <v>72.3078</v>
      </c>
      <c r="FZ142" s="111">
        <f t="shared" si="3698"/>
        <v>72.31</v>
      </c>
      <c r="GA142" s="111"/>
      <c r="GB142" s="140"/>
      <c r="GC142" s="141">
        <f t="shared" si="3699"/>
        <v>1.3854900000000001</v>
      </c>
      <c r="GD142" s="323">
        <f t="shared" si="3680"/>
        <v>1</v>
      </c>
      <c r="GE142" s="431">
        <f t="shared" si="3700"/>
        <v>2.0400000000000001E-3</v>
      </c>
      <c r="GF142" s="432">
        <f t="shared" si="3701"/>
        <v>1.29</v>
      </c>
      <c r="GG142" s="138">
        <f t="shared" si="3702"/>
        <v>1.29</v>
      </c>
      <c r="GH142" s="433">
        <f t="shared" si="3684"/>
        <v>23.63</v>
      </c>
      <c r="GI142" s="139">
        <f t="shared" si="3703"/>
        <v>30.482700000000001</v>
      </c>
      <c r="GJ142" s="111">
        <f t="shared" si="3704"/>
        <v>30.48</v>
      </c>
      <c r="GK142" s="111"/>
      <c r="GL142" s="140"/>
      <c r="GM142" s="141">
        <f t="shared" si="3705"/>
        <v>0.58408000000000004</v>
      </c>
      <c r="GN142" s="323">
        <f t="shared" si="3680"/>
        <v>0</v>
      </c>
      <c r="GO142" s="431">
        <f t="shared" si="3706"/>
        <v>0</v>
      </c>
      <c r="GP142" s="432">
        <f t="shared" si="3707"/>
        <v>0</v>
      </c>
      <c r="GQ142" s="138">
        <f t="shared" si="3708"/>
        <v>0</v>
      </c>
      <c r="GR142" s="433">
        <f t="shared" si="3684"/>
        <v>23.63</v>
      </c>
      <c r="GS142" s="139">
        <f t="shared" si="3709"/>
        <v>0</v>
      </c>
      <c r="GT142" s="111">
        <f t="shared" si="3710"/>
        <v>0</v>
      </c>
      <c r="GU142" s="111"/>
      <c r="GV142" s="140"/>
      <c r="GW142" s="141">
        <f t="shared" si="3711"/>
        <v>0</v>
      </c>
      <c r="GX142" s="323">
        <f t="shared" si="3680"/>
        <v>3</v>
      </c>
      <c r="GY142" s="431">
        <f t="shared" si="3712"/>
        <v>1.97E-3</v>
      </c>
      <c r="GZ142" s="432">
        <f t="shared" si="3713"/>
        <v>8.99</v>
      </c>
      <c r="HA142" s="138">
        <f t="shared" si="3714"/>
        <v>2.9966666700000002</v>
      </c>
      <c r="HB142" s="433">
        <f t="shared" si="3684"/>
        <v>23.63</v>
      </c>
      <c r="HC142" s="139">
        <f t="shared" si="3715"/>
        <v>70.811229999999995</v>
      </c>
      <c r="HD142" s="111">
        <f t="shared" si="3716"/>
        <v>212.43</v>
      </c>
      <c r="HE142" s="111"/>
      <c r="HF142" s="140"/>
      <c r="HG142" s="141">
        <f t="shared" si="3717"/>
        <v>1.3568100000000001</v>
      </c>
      <c r="HH142" s="323">
        <f t="shared" si="3680"/>
        <v>4</v>
      </c>
      <c r="HI142" s="431">
        <f t="shared" si="3718"/>
        <v>3.62E-3</v>
      </c>
      <c r="HJ142" s="432">
        <f t="shared" si="3719"/>
        <v>9.85</v>
      </c>
      <c r="HK142" s="138">
        <f t="shared" si="3720"/>
        <v>2.4624999999999999</v>
      </c>
      <c r="HL142" s="433">
        <f t="shared" si="3684"/>
        <v>23.63</v>
      </c>
      <c r="HM142" s="139">
        <f t="shared" si="3721"/>
        <v>58.188879999999997</v>
      </c>
      <c r="HN142" s="111">
        <f t="shared" si="3722"/>
        <v>232.76</v>
      </c>
      <c r="HO142" s="111"/>
      <c r="HP142" s="140"/>
      <c r="HQ142" s="141">
        <f t="shared" si="3723"/>
        <v>1.11496</v>
      </c>
      <c r="HR142" s="323">
        <f t="shared" si="3724"/>
        <v>3</v>
      </c>
      <c r="HS142" s="431">
        <f t="shared" si="3725"/>
        <v>4.2500000000000003E-3</v>
      </c>
      <c r="HT142" s="432">
        <f t="shared" si="3726"/>
        <v>4.2</v>
      </c>
      <c r="HU142" s="138">
        <f t="shared" si="3727"/>
        <v>1.4</v>
      </c>
      <c r="HV142" s="433">
        <f t="shared" si="3728"/>
        <v>23.63</v>
      </c>
      <c r="HW142" s="139">
        <f t="shared" si="3729"/>
        <v>33.082000000000001</v>
      </c>
      <c r="HX142" s="111">
        <f t="shared" si="3730"/>
        <v>99.25</v>
      </c>
      <c r="HY142" s="111"/>
      <c r="HZ142" s="140"/>
      <c r="IA142" s="141">
        <f t="shared" si="3731"/>
        <v>0.63388</v>
      </c>
      <c r="IB142" s="323">
        <f t="shared" si="3724"/>
        <v>6</v>
      </c>
      <c r="IC142" s="431">
        <f t="shared" si="3732"/>
        <v>1.333E-2</v>
      </c>
      <c r="ID142" s="432">
        <f t="shared" si="3733"/>
        <v>7.09</v>
      </c>
      <c r="IE142" s="138">
        <f t="shared" si="3734"/>
        <v>1.18166667</v>
      </c>
      <c r="IF142" s="433">
        <f t="shared" si="3728"/>
        <v>23.63</v>
      </c>
      <c r="IG142" s="139">
        <f t="shared" si="3735"/>
        <v>27.922779999999999</v>
      </c>
      <c r="IH142" s="111">
        <f t="shared" si="3736"/>
        <v>167.54</v>
      </c>
      <c r="II142" s="111"/>
      <c r="IJ142" s="140"/>
      <c r="IK142" s="141">
        <f t="shared" si="3737"/>
        <v>0.53503000000000001</v>
      </c>
      <c r="IL142" s="323">
        <f t="shared" si="3724"/>
        <v>4</v>
      </c>
      <c r="IM142" s="431">
        <f t="shared" si="3738"/>
        <v>3.3500000000000001E-3</v>
      </c>
      <c r="IN142" s="432">
        <f t="shared" si="3739"/>
        <v>7.46</v>
      </c>
      <c r="IO142" s="138">
        <f t="shared" si="3740"/>
        <v>1.865</v>
      </c>
      <c r="IP142" s="433">
        <f t="shared" si="3728"/>
        <v>23.63</v>
      </c>
      <c r="IQ142" s="139">
        <f t="shared" si="3741"/>
        <v>44.069949999999999</v>
      </c>
      <c r="IR142" s="111">
        <f t="shared" si="3742"/>
        <v>176.28</v>
      </c>
      <c r="IS142" s="111"/>
      <c r="IT142" s="140"/>
      <c r="IU142" s="141">
        <f t="shared" si="3743"/>
        <v>0.84441999999999995</v>
      </c>
      <c r="IV142" s="323">
        <f t="shared" si="3724"/>
        <v>4</v>
      </c>
      <c r="IW142" s="431">
        <f t="shared" si="3744"/>
        <v>5.9500000000000004E-3</v>
      </c>
      <c r="IX142" s="432">
        <f t="shared" si="3745"/>
        <v>19.28</v>
      </c>
      <c r="IY142" s="138">
        <f t="shared" si="3746"/>
        <v>4.82</v>
      </c>
      <c r="IZ142" s="433">
        <f t="shared" si="3728"/>
        <v>23.63</v>
      </c>
      <c r="JA142" s="139">
        <f t="shared" si="3747"/>
        <v>113.89660000000001</v>
      </c>
      <c r="JB142" s="111">
        <f t="shared" si="3748"/>
        <v>455.59</v>
      </c>
      <c r="JC142" s="111"/>
      <c r="JD142" s="140"/>
      <c r="JE142" s="141">
        <f t="shared" si="3749"/>
        <v>2.1823700000000001</v>
      </c>
      <c r="JF142" s="323">
        <f t="shared" si="3724"/>
        <v>3</v>
      </c>
      <c r="JG142" s="431">
        <f t="shared" si="3750"/>
        <v>2.15E-3</v>
      </c>
      <c r="JH142" s="432">
        <f t="shared" si="3751"/>
        <v>7.05</v>
      </c>
      <c r="JI142" s="138">
        <f t="shared" si="3752"/>
        <v>2.35</v>
      </c>
      <c r="JJ142" s="433">
        <f t="shared" si="3728"/>
        <v>23.63</v>
      </c>
      <c r="JK142" s="139">
        <f t="shared" si="3753"/>
        <v>55.530500000000004</v>
      </c>
      <c r="JL142" s="111">
        <f t="shared" si="3754"/>
        <v>166.59</v>
      </c>
      <c r="JM142" s="111"/>
      <c r="JN142" s="140"/>
      <c r="JO142" s="141">
        <f t="shared" si="3755"/>
        <v>1.06402</v>
      </c>
      <c r="JP142" s="323">
        <f t="shared" si="3724"/>
        <v>3</v>
      </c>
      <c r="JQ142" s="431">
        <f t="shared" si="3756"/>
        <v>2.3800000000000002E-3</v>
      </c>
      <c r="JR142" s="432">
        <f t="shared" si="3757"/>
        <v>5.95</v>
      </c>
      <c r="JS142" s="138">
        <f t="shared" si="3758"/>
        <v>1.98333333</v>
      </c>
      <c r="JT142" s="433">
        <f t="shared" si="3728"/>
        <v>23.63</v>
      </c>
      <c r="JU142" s="139">
        <f t="shared" si="3759"/>
        <v>46.866169999999997</v>
      </c>
      <c r="JV142" s="111">
        <f t="shared" si="3760"/>
        <v>140.6</v>
      </c>
      <c r="JW142" s="111"/>
      <c r="JX142" s="140"/>
      <c r="JY142" s="141">
        <f t="shared" si="3761"/>
        <v>0.89800000000000002</v>
      </c>
      <c r="JZ142" s="323">
        <f t="shared" si="3724"/>
        <v>0</v>
      </c>
      <c r="KA142" s="431">
        <f t="shared" si="3762"/>
        <v>0</v>
      </c>
      <c r="KB142" s="432">
        <f t="shared" si="3763"/>
        <v>0</v>
      </c>
      <c r="KC142" s="138">
        <f t="shared" si="3764"/>
        <v>0</v>
      </c>
      <c r="KD142" s="433">
        <f t="shared" si="3728"/>
        <v>23.63</v>
      </c>
      <c r="KE142" s="139">
        <f t="shared" si="3765"/>
        <v>0</v>
      </c>
      <c r="KF142" s="111">
        <f t="shared" si="3766"/>
        <v>0</v>
      </c>
      <c r="KG142" s="111"/>
      <c r="KH142" s="140"/>
      <c r="KI142" s="141">
        <f t="shared" si="3767"/>
        <v>0</v>
      </c>
      <c r="KJ142" s="323">
        <f t="shared" si="3768"/>
        <v>5</v>
      </c>
      <c r="KK142" s="431">
        <f t="shared" si="3769"/>
        <v>3.9300000000000003E-3</v>
      </c>
      <c r="KL142" s="432">
        <f t="shared" si="3770"/>
        <v>10.220000000000001</v>
      </c>
      <c r="KM142" s="138">
        <f t="shared" si="3771"/>
        <v>2.044</v>
      </c>
      <c r="KN142" s="433">
        <f t="shared" si="3772"/>
        <v>23.63</v>
      </c>
      <c r="KO142" s="139">
        <f t="shared" si="3773"/>
        <v>48.299720000000001</v>
      </c>
      <c r="KP142" s="111">
        <f t="shared" si="3774"/>
        <v>241.5</v>
      </c>
      <c r="KQ142" s="111"/>
      <c r="KR142" s="140"/>
      <c r="KS142" s="141">
        <f t="shared" si="3775"/>
        <v>0.92547000000000001</v>
      </c>
      <c r="KT142" s="323">
        <f t="shared" si="3768"/>
        <v>0</v>
      </c>
      <c r="KU142" s="431" t="e">
        <f t="shared" si="3776"/>
        <v>#DIV/0!</v>
      </c>
      <c r="KV142" s="432" t="e">
        <f t="shared" si="3777"/>
        <v>#DIV/0!</v>
      </c>
      <c r="KW142" s="138">
        <f t="shared" si="3778"/>
        <v>0</v>
      </c>
      <c r="KX142" s="433">
        <f t="shared" si="3772"/>
        <v>0</v>
      </c>
      <c r="KY142" s="139">
        <f t="shared" si="3779"/>
        <v>0</v>
      </c>
      <c r="KZ142" s="111">
        <f t="shared" si="3780"/>
        <v>0</v>
      </c>
      <c r="LA142" s="111"/>
      <c r="LB142" s="140"/>
      <c r="LC142" s="141">
        <f t="shared" si="3781"/>
        <v>0</v>
      </c>
      <c r="LD142" s="322">
        <f t="shared" si="3581"/>
        <v>73</v>
      </c>
      <c r="LE142" s="431">
        <f t="shared" si="3582"/>
        <v>2.7499999999999998E-3</v>
      </c>
      <c r="LF142" s="432">
        <f t="shared" si="3583"/>
        <v>161.57</v>
      </c>
      <c r="LG142" s="138">
        <f t="shared" si="3584"/>
        <v>2.2132876700000002</v>
      </c>
      <c r="LH142" s="433">
        <f t="shared" si="3585"/>
        <v>23.58</v>
      </c>
      <c r="LI142" s="139">
        <f t="shared" si="3586"/>
        <v>52.189320000000002</v>
      </c>
      <c r="LJ142" s="111">
        <f t="shared" si="3587"/>
        <v>3809.82</v>
      </c>
      <c r="LK142" s="111"/>
      <c r="LL142" s="140"/>
    </row>
    <row r="143" spans="1:324" ht="16.5" customHeight="1">
      <c r="A143" s="612"/>
      <c r="B143" s="69" t="s">
        <v>732</v>
      </c>
      <c r="C143" s="12" t="s">
        <v>840</v>
      </c>
      <c r="D143" s="12" t="s">
        <v>422</v>
      </c>
      <c r="E143" s="4" t="s">
        <v>32</v>
      </c>
      <c r="F143" s="323">
        <f t="shared" si="3591"/>
        <v>0</v>
      </c>
      <c r="G143" s="431">
        <f t="shared" si="3588"/>
        <v>0</v>
      </c>
      <c r="H143" s="432">
        <f t="shared" si="3589"/>
        <v>0</v>
      </c>
      <c r="I143" s="138">
        <f t="shared" si="3362"/>
        <v>0</v>
      </c>
      <c r="J143" s="433">
        <f t="shared" si="3590"/>
        <v>23.36</v>
      </c>
      <c r="K143" s="139">
        <f t="shared" si="3363"/>
        <v>0</v>
      </c>
      <c r="L143" s="111">
        <f t="shared" si="3364"/>
        <v>0</v>
      </c>
      <c r="M143" s="111"/>
      <c r="N143" s="140"/>
      <c r="O143" s="141">
        <f t="shared" si="3365"/>
        <v>0</v>
      </c>
      <c r="P143" s="323">
        <f t="shared" si="3592"/>
        <v>0</v>
      </c>
      <c r="Q143" s="431">
        <f t="shared" si="3593"/>
        <v>0</v>
      </c>
      <c r="R143" s="432">
        <f t="shared" si="3594"/>
        <v>0</v>
      </c>
      <c r="S143" s="138">
        <f t="shared" si="3595"/>
        <v>0</v>
      </c>
      <c r="T143" s="433">
        <f t="shared" si="3596"/>
        <v>23.63</v>
      </c>
      <c r="U143" s="139">
        <f t="shared" si="3597"/>
        <v>0</v>
      </c>
      <c r="V143" s="111">
        <f t="shared" si="3598"/>
        <v>0</v>
      </c>
      <c r="W143" s="111"/>
      <c r="X143" s="140"/>
      <c r="Y143" s="141">
        <f t="shared" si="3599"/>
        <v>0</v>
      </c>
      <c r="Z143" s="323">
        <f t="shared" si="3592"/>
        <v>0</v>
      </c>
      <c r="AA143" s="431">
        <f t="shared" si="3600"/>
        <v>0</v>
      </c>
      <c r="AB143" s="432">
        <f t="shared" si="3601"/>
        <v>0</v>
      </c>
      <c r="AC143" s="138">
        <f t="shared" si="3602"/>
        <v>0</v>
      </c>
      <c r="AD143" s="433">
        <f t="shared" si="3596"/>
        <v>23.63</v>
      </c>
      <c r="AE143" s="139">
        <f t="shared" si="3603"/>
        <v>0</v>
      </c>
      <c r="AF143" s="111">
        <f t="shared" si="3604"/>
        <v>0</v>
      </c>
      <c r="AG143" s="111"/>
      <c r="AH143" s="140"/>
      <c r="AI143" s="141">
        <f t="shared" si="3605"/>
        <v>0</v>
      </c>
      <c r="AJ143" s="323">
        <f t="shared" si="3592"/>
        <v>0</v>
      </c>
      <c r="AK143" s="431">
        <f t="shared" si="3606"/>
        <v>0</v>
      </c>
      <c r="AL143" s="432">
        <f t="shared" si="3607"/>
        <v>0</v>
      </c>
      <c r="AM143" s="138">
        <f t="shared" si="3608"/>
        <v>0</v>
      </c>
      <c r="AN143" s="433">
        <f t="shared" si="3596"/>
        <v>23.63</v>
      </c>
      <c r="AO143" s="139">
        <f t="shared" si="3609"/>
        <v>0</v>
      </c>
      <c r="AP143" s="111">
        <f t="shared" si="3610"/>
        <v>0</v>
      </c>
      <c r="AQ143" s="111"/>
      <c r="AR143" s="140"/>
      <c r="AS143" s="141">
        <f t="shared" si="3611"/>
        <v>0</v>
      </c>
      <c r="AT143" s="323">
        <f t="shared" si="3592"/>
        <v>0</v>
      </c>
      <c r="AU143" s="431">
        <f t="shared" si="3612"/>
        <v>0</v>
      </c>
      <c r="AV143" s="432">
        <f t="shared" si="3613"/>
        <v>0</v>
      </c>
      <c r="AW143" s="138">
        <f t="shared" si="3614"/>
        <v>0</v>
      </c>
      <c r="AX143" s="433">
        <f t="shared" si="3596"/>
        <v>23.63</v>
      </c>
      <c r="AY143" s="139">
        <f t="shared" si="3615"/>
        <v>0</v>
      </c>
      <c r="AZ143" s="111">
        <f t="shared" si="3616"/>
        <v>0</v>
      </c>
      <c r="BA143" s="111"/>
      <c r="BB143" s="140"/>
      <c r="BC143" s="141">
        <f t="shared" si="3617"/>
        <v>0</v>
      </c>
      <c r="BD143" s="323">
        <f t="shared" si="3592"/>
        <v>0</v>
      </c>
      <c r="BE143" s="431">
        <f t="shared" si="3618"/>
        <v>0</v>
      </c>
      <c r="BF143" s="432">
        <f t="shared" si="3619"/>
        <v>0</v>
      </c>
      <c r="BG143" s="138">
        <f t="shared" si="3620"/>
        <v>0</v>
      </c>
      <c r="BH143" s="433">
        <f t="shared" si="3596"/>
        <v>23.63</v>
      </c>
      <c r="BI143" s="139">
        <f t="shared" si="3621"/>
        <v>0</v>
      </c>
      <c r="BJ143" s="111">
        <f t="shared" si="3622"/>
        <v>0</v>
      </c>
      <c r="BK143" s="111"/>
      <c r="BL143" s="140"/>
      <c r="BM143" s="141">
        <f t="shared" si="3623"/>
        <v>0</v>
      </c>
      <c r="BN143" s="323">
        <f t="shared" si="3592"/>
        <v>0</v>
      </c>
      <c r="BO143" s="431">
        <f t="shared" si="3624"/>
        <v>0</v>
      </c>
      <c r="BP143" s="432">
        <f t="shared" si="3625"/>
        <v>0</v>
      </c>
      <c r="BQ143" s="138">
        <f t="shared" si="3626"/>
        <v>0</v>
      </c>
      <c r="BR143" s="433">
        <f t="shared" si="3596"/>
        <v>23.63</v>
      </c>
      <c r="BS143" s="139">
        <f t="shared" si="3627"/>
        <v>0</v>
      </c>
      <c r="BT143" s="111">
        <f t="shared" si="3628"/>
        <v>0</v>
      </c>
      <c r="BU143" s="111"/>
      <c r="BV143" s="140"/>
      <c r="BW143" s="141">
        <f t="shared" si="3629"/>
        <v>0</v>
      </c>
      <c r="BX143" s="323">
        <f t="shared" si="3592"/>
        <v>2</v>
      </c>
      <c r="BY143" s="431">
        <f t="shared" si="3630"/>
        <v>2.3800000000000002E-3</v>
      </c>
      <c r="BZ143" s="432">
        <f t="shared" si="3631"/>
        <v>3.03</v>
      </c>
      <c r="CA143" s="138">
        <f t="shared" si="3632"/>
        <v>1.5149999999999999</v>
      </c>
      <c r="CB143" s="433">
        <f t="shared" si="3596"/>
        <v>23.63</v>
      </c>
      <c r="CC143" s="139">
        <f t="shared" si="3633"/>
        <v>35.79945</v>
      </c>
      <c r="CD143" s="111">
        <f t="shared" si="3634"/>
        <v>71.599999999999994</v>
      </c>
      <c r="CE143" s="111"/>
      <c r="CF143" s="140"/>
      <c r="CG143" s="141">
        <f t="shared" si="3635"/>
        <v>0.68308000000000002</v>
      </c>
      <c r="CH143" s="323">
        <f t="shared" si="3636"/>
        <v>0</v>
      </c>
      <c r="CI143" s="431">
        <f t="shared" si="3637"/>
        <v>0</v>
      </c>
      <c r="CJ143" s="432">
        <f t="shared" si="3638"/>
        <v>0</v>
      </c>
      <c r="CK143" s="138">
        <f t="shared" si="3639"/>
        <v>0</v>
      </c>
      <c r="CL143" s="433">
        <f t="shared" si="3640"/>
        <v>23.63</v>
      </c>
      <c r="CM143" s="139">
        <f t="shared" si="3641"/>
        <v>0</v>
      </c>
      <c r="CN143" s="111">
        <f t="shared" si="3642"/>
        <v>0</v>
      </c>
      <c r="CO143" s="111"/>
      <c r="CP143" s="140"/>
      <c r="CQ143" s="141">
        <f t="shared" si="3643"/>
        <v>0</v>
      </c>
      <c r="CR143" s="323">
        <f t="shared" si="3636"/>
        <v>4</v>
      </c>
      <c r="CS143" s="431">
        <f t="shared" si="3644"/>
        <v>4.96E-3</v>
      </c>
      <c r="CT143" s="432">
        <f t="shared" si="3645"/>
        <v>9.3699999999999992</v>
      </c>
      <c r="CU143" s="138">
        <f t="shared" si="3646"/>
        <v>2.3424999999999998</v>
      </c>
      <c r="CV143" s="433">
        <f t="shared" si="3640"/>
        <v>23.63</v>
      </c>
      <c r="CW143" s="139">
        <f t="shared" si="3647"/>
        <v>55.353279999999998</v>
      </c>
      <c r="CX143" s="111">
        <f t="shared" si="3648"/>
        <v>221.41</v>
      </c>
      <c r="CY143" s="111"/>
      <c r="CZ143" s="140"/>
      <c r="DA143" s="141">
        <f t="shared" si="3649"/>
        <v>1.0561799999999999</v>
      </c>
      <c r="DB143" s="323">
        <f t="shared" si="3636"/>
        <v>0</v>
      </c>
      <c r="DC143" s="431">
        <f t="shared" si="3650"/>
        <v>0</v>
      </c>
      <c r="DD143" s="432">
        <f t="shared" si="3651"/>
        <v>0</v>
      </c>
      <c r="DE143" s="138">
        <f t="shared" si="3652"/>
        <v>0</v>
      </c>
      <c r="DF143" s="433">
        <f t="shared" si="3640"/>
        <v>23.63</v>
      </c>
      <c r="DG143" s="139">
        <f t="shared" si="3653"/>
        <v>0</v>
      </c>
      <c r="DH143" s="111">
        <f t="shared" si="3654"/>
        <v>0</v>
      </c>
      <c r="DI143" s="111"/>
      <c r="DJ143" s="140"/>
      <c r="DK143" s="141">
        <f t="shared" si="3655"/>
        <v>0</v>
      </c>
      <c r="DL143" s="323">
        <f t="shared" si="3636"/>
        <v>0</v>
      </c>
      <c r="DM143" s="431">
        <f t="shared" si="3656"/>
        <v>0</v>
      </c>
      <c r="DN143" s="432">
        <f t="shared" si="3657"/>
        <v>0</v>
      </c>
      <c r="DO143" s="138">
        <f t="shared" si="3658"/>
        <v>0</v>
      </c>
      <c r="DP143" s="433">
        <f t="shared" si="3640"/>
        <v>23.63</v>
      </c>
      <c r="DQ143" s="139">
        <f t="shared" si="3659"/>
        <v>0</v>
      </c>
      <c r="DR143" s="111">
        <f t="shared" si="3660"/>
        <v>0</v>
      </c>
      <c r="DS143" s="111"/>
      <c r="DT143" s="140"/>
      <c r="DU143" s="141">
        <f t="shared" si="3661"/>
        <v>0</v>
      </c>
      <c r="DV143" s="323">
        <f t="shared" si="3636"/>
        <v>0</v>
      </c>
      <c r="DW143" s="431">
        <f t="shared" si="3662"/>
        <v>0</v>
      </c>
      <c r="DX143" s="432">
        <f t="shared" si="3663"/>
        <v>0</v>
      </c>
      <c r="DY143" s="138">
        <f t="shared" si="3664"/>
        <v>0</v>
      </c>
      <c r="DZ143" s="433">
        <f t="shared" si="3640"/>
        <v>23.63</v>
      </c>
      <c r="EA143" s="139">
        <f t="shared" si="3665"/>
        <v>0</v>
      </c>
      <c r="EB143" s="111">
        <f t="shared" si="3666"/>
        <v>0</v>
      </c>
      <c r="EC143" s="111"/>
      <c r="ED143" s="140"/>
      <c r="EE143" s="141">
        <f t="shared" si="3667"/>
        <v>0</v>
      </c>
      <c r="EF143" s="323">
        <f t="shared" si="3636"/>
        <v>1</v>
      </c>
      <c r="EG143" s="431">
        <f t="shared" si="3668"/>
        <v>1.1199999999999999E-3</v>
      </c>
      <c r="EH143" s="432">
        <f t="shared" si="3669"/>
        <v>1.1200000000000001</v>
      </c>
      <c r="EI143" s="138">
        <f t="shared" si="3670"/>
        <v>1.1200000000000001</v>
      </c>
      <c r="EJ143" s="433">
        <f t="shared" si="3640"/>
        <v>23.63</v>
      </c>
      <c r="EK143" s="139">
        <f t="shared" si="3671"/>
        <v>26.465599999999998</v>
      </c>
      <c r="EL143" s="111">
        <f t="shared" si="3672"/>
        <v>26.47</v>
      </c>
      <c r="EM143" s="111"/>
      <c r="EN143" s="140"/>
      <c r="EO143" s="141">
        <f t="shared" si="3673"/>
        <v>0.50497999999999998</v>
      </c>
      <c r="EP143" s="323">
        <f t="shared" si="3636"/>
        <v>1</v>
      </c>
      <c r="EQ143" s="431">
        <f t="shared" si="3674"/>
        <v>1.1999999999999999E-3</v>
      </c>
      <c r="ER143" s="432">
        <f t="shared" si="3675"/>
        <v>1.9</v>
      </c>
      <c r="ES143" s="138">
        <f t="shared" si="3676"/>
        <v>1.9</v>
      </c>
      <c r="ET143" s="433">
        <f t="shared" si="3640"/>
        <v>23.63</v>
      </c>
      <c r="EU143" s="139">
        <f t="shared" si="3677"/>
        <v>44.896999999999998</v>
      </c>
      <c r="EV143" s="111">
        <f t="shared" si="3678"/>
        <v>44.9</v>
      </c>
      <c r="EW143" s="111"/>
      <c r="EX143" s="140"/>
      <c r="EY143" s="141">
        <f t="shared" si="3679"/>
        <v>0.85665999999999998</v>
      </c>
      <c r="EZ143" s="323">
        <f t="shared" si="3680"/>
        <v>3</v>
      </c>
      <c r="FA143" s="431">
        <f t="shared" si="3681"/>
        <v>3.5599999999999998E-3</v>
      </c>
      <c r="FB143" s="432">
        <f t="shared" si="3682"/>
        <v>6.04</v>
      </c>
      <c r="FC143" s="138">
        <f t="shared" si="3683"/>
        <v>2.01333333</v>
      </c>
      <c r="FD143" s="433">
        <f t="shared" si="3684"/>
        <v>22.19</v>
      </c>
      <c r="FE143" s="139">
        <f t="shared" si="3685"/>
        <v>44.675870000000003</v>
      </c>
      <c r="FF143" s="111">
        <f t="shared" si="3686"/>
        <v>134.03</v>
      </c>
      <c r="FG143" s="111"/>
      <c r="FH143" s="140"/>
      <c r="FI143" s="141">
        <f t="shared" si="3687"/>
        <v>0.85243999999999998</v>
      </c>
      <c r="FJ143" s="323">
        <f t="shared" si="3680"/>
        <v>0</v>
      </c>
      <c r="FK143" s="431">
        <f t="shared" si="3688"/>
        <v>0</v>
      </c>
      <c r="FL143" s="432">
        <f t="shared" si="3689"/>
        <v>0</v>
      </c>
      <c r="FM143" s="138">
        <f t="shared" si="3690"/>
        <v>0</v>
      </c>
      <c r="FN143" s="433">
        <f t="shared" si="3684"/>
        <v>23.63</v>
      </c>
      <c r="FO143" s="139">
        <f t="shared" si="3691"/>
        <v>0</v>
      </c>
      <c r="FP143" s="111">
        <f t="shared" si="3692"/>
        <v>0</v>
      </c>
      <c r="FQ143" s="111"/>
      <c r="FR143" s="140"/>
      <c r="FS143" s="141">
        <f t="shared" si="3693"/>
        <v>0</v>
      </c>
      <c r="FT143" s="323">
        <f t="shared" si="3680"/>
        <v>0</v>
      </c>
      <c r="FU143" s="431">
        <f t="shared" si="3694"/>
        <v>0</v>
      </c>
      <c r="FV143" s="432">
        <f t="shared" si="3695"/>
        <v>0</v>
      </c>
      <c r="FW143" s="138">
        <f t="shared" si="3696"/>
        <v>0</v>
      </c>
      <c r="FX143" s="433">
        <f t="shared" si="3684"/>
        <v>23.63</v>
      </c>
      <c r="FY143" s="139">
        <f t="shared" si="3697"/>
        <v>0</v>
      </c>
      <c r="FZ143" s="111">
        <f t="shared" si="3698"/>
        <v>0</v>
      </c>
      <c r="GA143" s="111"/>
      <c r="GB143" s="140"/>
      <c r="GC143" s="141">
        <f t="shared" si="3699"/>
        <v>0</v>
      </c>
      <c r="GD143" s="323">
        <f t="shared" si="3680"/>
        <v>4</v>
      </c>
      <c r="GE143" s="431">
        <f t="shared" si="3700"/>
        <v>8.1600000000000006E-3</v>
      </c>
      <c r="GF143" s="432">
        <f t="shared" si="3701"/>
        <v>5.16</v>
      </c>
      <c r="GG143" s="138">
        <f t="shared" si="3702"/>
        <v>1.29</v>
      </c>
      <c r="GH143" s="433">
        <f t="shared" si="3684"/>
        <v>23.63</v>
      </c>
      <c r="GI143" s="139">
        <f t="shared" si="3703"/>
        <v>30.482700000000001</v>
      </c>
      <c r="GJ143" s="111">
        <f t="shared" si="3704"/>
        <v>121.93</v>
      </c>
      <c r="GK143" s="111"/>
      <c r="GL143" s="140"/>
      <c r="GM143" s="141">
        <f t="shared" si="3705"/>
        <v>0.58162999999999998</v>
      </c>
      <c r="GN143" s="323">
        <f t="shared" si="3680"/>
        <v>0</v>
      </c>
      <c r="GO143" s="431">
        <f t="shared" si="3706"/>
        <v>0</v>
      </c>
      <c r="GP143" s="432">
        <f t="shared" si="3707"/>
        <v>0</v>
      </c>
      <c r="GQ143" s="138">
        <f t="shared" si="3708"/>
        <v>0</v>
      </c>
      <c r="GR143" s="433">
        <f t="shared" si="3684"/>
        <v>23.63</v>
      </c>
      <c r="GS143" s="139">
        <f t="shared" si="3709"/>
        <v>0</v>
      </c>
      <c r="GT143" s="111">
        <f t="shared" si="3710"/>
        <v>0</v>
      </c>
      <c r="GU143" s="111"/>
      <c r="GV143" s="140"/>
      <c r="GW143" s="141">
        <f t="shared" si="3711"/>
        <v>0</v>
      </c>
      <c r="GX143" s="323">
        <f t="shared" si="3680"/>
        <v>0</v>
      </c>
      <c r="GY143" s="431">
        <f t="shared" si="3712"/>
        <v>0</v>
      </c>
      <c r="GZ143" s="432">
        <f t="shared" si="3713"/>
        <v>0</v>
      </c>
      <c r="HA143" s="138">
        <f t="shared" si="3714"/>
        <v>0</v>
      </c>
      <c r="HB143" s="433">
        <f t="shared" si="3684"/>
        <v>23.63</v>
      </c>
      <c r="HC143" s="139">
        <f t="shared" si="3715"/>
        <v>0</v>
      </c>
      <c r="HD143" s="111">
        <f t="shared" si="3716"/>
        <v>0</v>
      </c>
      <c r="HE143" s="111"/>
      <c r="HF143" s="140"/>
      <c r="HG143" s="141">
        <f t="shared" si="3717"/>
        <v>0</v>
      </c>
      <c r="HH143" s="323">
        <f t="shared" si="3680"/>
        <v>1</v>
      </c>
      <c r="HI143" s="431">
        <f t="shared" si="3718"/>
        <v>8.9999999999999998E-4</v>
      </c>
      <c r="HJ143" s="432">
        <f t="shared" si="3719"/>
        <v>2.4500000000000002</v>
      </c>
      <c r="HK143" s="138">
        <f t="shared" si="3720"/>
        <v>2.4500000000000002</v>
      </c>
      <c r="HL143" s="433">
        <f t="shared" si="3684"/>
        <v>23.63</v>
      </c>
      <c r="HM143" s="139">
        <f t="shared" si="3721"/>
        <v>57.893500000000003</v>
      </c>
      <c r="HN143" s="111">
        <f t="shared" si="3722"/>
        <v>57.89</v>
      </c>
      <c r="HO143" s="111"/>
      <c r="HP143" s="140"/>
      <c r="HQ143" s="141">
        <f t="shared" si="3723"/>
        <v>1.1046499999999999</v>
      </c>
      <c r="HR143" s="323">
        <f t="shared" si="3724"/>
        <v>1</v>
      </c>
      <c r="HS143" s="431">
        <f t="shared" si="3725"/>
        <v>1.42E-3</v>
      </c>
      <c r="HT143" s="432">
        <f t="shared" si="3726"/>
        <v>1.4</v>
      </c>
      <c r="HU143" s="138">
        <f t="shared" si="3727"/>
        <v>1.4</v>
      </c>
      <c r="HV143" s="433">
        <f t="shared" si="3728"/>
        <v>23.63</v>
      </c>
      <c r="HW143" s="139">
        <f t="shared" si="3729"/>
        <v>33.082000000000001</v>
      </c>
      <c r="HX143" s="111">
        <f t="shared" si="3730"/>
        <v>33.08</v>
      </c>
      <c r="HY143" s="111"/>
      <c r="HZ143" s="140"/>
      <c r="IA143" s="141">
        <f t="shared" si="3731"/>
        <v>0.63122999999999996</v>
      </c>
      <c r="IB143" s="323">
        <f t="shared" si="3724"/>
        <v>1</v>
      </c>
      <c r="IC143" s="431">
        <f t="shared" si="3732"/>
        <v>2.2200000000000002E-3</v>
      </c>
      <c r="ID143" s="432">
        <f t="shared" si="3733"/>
        <v>1.18</v>
      </c>
      <c r="IE143" s="138">
        <f t="shared" si="3734"/>
        <v>1.18</v>
      </c>
      <c r="IF143" s="433">
        <f t="shared" si="3728"/>
        <v>23.63</v>
      </c>
      <c r="IG143" s="139">
        <f t="shared" si="3735"/>
        <v>27.883400000000002</v>
      </c>
      <c r="IH143" s="111">
        <f t="shared" si="3736"/>
        <v>27.88</v>
      </c>
      <c r="II143" s="111"/>
      <c r="IJ143" s="140"/>
      <c r="IK143" s="141">
        <f t="shared" si="3737"/>
        <v>0.53203</v>
      </c>
      <c r="IL143" s="323">
        <f t="shared" si="3724"/>
        <v>0</v>
      </c>
      <c r="IM143" s="431">
        <f t="shared" si="3738"/>
        <v>0</v>
      </c>
      <c r="IN143" s="432">
        <f t="shared" si="3739"/>
        <v>0</v>
      </c>
      <c r="IO143" s="138">
        <f t="shared" si="3740"/>
        <v>0</v>
      </c>
      <c r="IP143" s="433">
        <f t="shared" si="3728"/>
        <v>23.63</v>
      </c>
      <c r="IQ143" s="139">
        <f t="shared" si="3741"/>
        <v>0</v>
      </c>
      <c r="IR143" s="111">
        <f t="shared" si="3742"/>
        <v>0</v>
      </c>
      <c r="IS143" s="111"/>
      <c r="IT143" s="140"/>
      <c r="IU143" s="141">
        <f t="shared" si="3743"/>
        <v>0</v>
      </c>
      <c r="IV143" s="323">
        <f t="shared" si="3724"/>
        <v>3</v>
      </c>
      <c r="IW143" s="431">
        <f t="shared" si="3744"/>
        <v>4.4600000000000004E-3</v>
      </c>
      <c r="IX143" s="432">
        <f t="shared" si="3745"/>
        <v>14.45</v>
      </c>
      <c r="IY143" s="138">
        <f t="shared" si="3746"/>
        <v>4.81666667</v>
      </c>
      <c r="IZ143" s="433">
        <f t="shared" si="3728"/>
        <v>23.63</v>
      </c>
      <c r="JA143" s="139">
        <f t="shared" si="3747"/>
        <v>113.81783</v>
      </c>
      <c r="JB143" s="111">
        <f t="shared" si="3748"/>
        <v>341.45</v>
      </c>
      <c r="JC143" s="111"/>
      <c r="JD143" s="140"/>
      <c r="JE143" s="141">
        <f t="shared" si="3749"/>
        <v>2.1717200000000001</v>
      </c>
      <c r="JF143" s="323">
        <f t="shared" si="3724"/>
        <v>1</v>
      </c>
      <c r="JG143" s="431">
        <f t="shared" si="3750"/>
        <v>7.2000000000000005E-4</v>
      </c>
      <c r="JH143" s="432">
        <f t="shared" si="3751"/>
        <v>2.36</v>
      </c>
      <c r="JI143" s="138">
        <f t="shared" si="3752"/>
        <v>2.36</v>
      </c>
      <c r="JJ143" s="433">
        <f t="shared" si="3728"/>
        <v>23.63</v>
      </c>
      <c r="JK143" s="139">
        <f t="shared" si="3753"/>
        <v>55.766800000000003</v>
      </c>
      <c r="JL143" s="111">
        <f t="shared" si="3754"/>
        <v>55.77</v>
      </c>
      <c r="JM143" s="111"/>
      <c r="JN143" s="140"/>
      <c r="JO143" s="141">
        <f t="shared" si="3755"/>
        <v>1.0640700000000001</v>
      </c>
      <c r="JP143" s="323">
        <f t="shared" si="3724"/>
        <v>1</v>
      </c>
      <c r="JQ143" s="431">
        <f t="shared" si="3756"/>
        <v>7.9000000000000001E-4</v>
      </c>
      <c r="JR143" s="432">
        <f t="shared" si="3757"/>
        <v>1.98</v>
      </c>
      <c r="JS143" s="138">
        <f t="shared" si="3758"/>
        <v>1.98</v>
      </c>
      <c r="JT143" s="433">
        <f t="shared" si="3728"/>
        <v>23.63</v>
      </c>
      <c r="JU143" s="139">
        <f t="shared" si="3759"/>
        <v>46.787399999999998</v>
      </c>
      <c r="JV143" s="111">
        <f t="shared" si="3760"/>
        <v>46.79</v>
      </c>
      <c r="JW143" s="111"/>
      <c r="JX143" s="140"/>
      <c r="JY143" s="141">
        <f t="shared" si="3761"/>
        <v>0.89273000000000002</v>
      </c>
      <c r="JZ143" s="323">
        <f t="shared" si="3724"/>
        <v>0</v>
      </c>
      <c r="KA143" s="431">
        <f t="shared" si="3762"/>
        <v>0</v>
      </c>
      <c r="KB143" s="432">
        <f t="shared" si="3763"/>
        <v>0</v>
      </c>
      <c r="KC143" s="138">
        <f t="shared" si="3764"/>
        <v>0</v>
      </c>
      <c r="KD143" s="433">
        <f t="shared" si="3728"/>
        <v>23.63</v>
      </c>
      <c r="KE143" s="139">
        <f t="shared" si="3765"/>
        <v>0</v>
      </c>
      <c r="KF143" s="111">
        <f t="shared" si="3766"/>
        <v>0</v>
      </c>
      <c r="KG143" s="111"/>
      <c r="KH143" s="140"/>
      <c r="KI143" s="141">
        <f t="shared" si="3767"/>
        <v>0</v>
      </c>
      <c r="KJ143" s="323">
        <f t="shared" si="3768"/>
        <v>0</v>
      </c>
      <c r="KK143" s="431">
        <f t="shared" si="3769"/>
        <v>0</v>
      </c>
      <c r="KL143" s="432">
        <f t="shared" si="3770"/>
        <v>0</v>
      </c>
      <c r="KM143" s="138">
        <f t="shared" si="3771"/>
        <v>0</v>
      </c>
      <c r="KN143" s="433">
        <f t="shared" si="3772"/>
        <v>23.63</v>
      </c>
      <c r="KO143" s="139">
        <f t="shared" si="3773"/>
        <v>0</v>
      </c>
      <c r="KP143" s="111">
        <f t="shared" si="3774"/>
        <v>0</v>
      </c>
      <c r="KQ143" s="111"/>
      <c r="KR143" s="140"/>
      <c r="KS143" s="141">
        <f t="shared" si="3775"/>
        <v>0</v>
      </c>
      <c r="KT143" s="323">
        <f t="shared" si="3768"/>
        <v>0</v>
      </c>
      <c r="KU143" s="431" t="e">
        <f t="shared" si="3776"/>
        <v>#DIV/0!</v>
      </c>
      <c r="KV143" s="432" t="e">
        <f t="shared" si="3777"/>
        <v>#DIV/0!</v>
      </c>
      <c r="KW143" s="138">
        <f t="shared" si="3778"/>
        <v>0</v>
      </c>
      <c r="KX143" s="433">
        <f t="shared" si="3772"/>
        <v>0</v>
      </c>
      <c r="KY143" s="139">
        <f t="shared" si="3779"/>
        <v>0</v>
      </c>
      <c r="KZ143" s="111">
        <f t="shared" si="3780"/>
        <v>0</v>
      </c>
      <c r="LA143" s="111"/>
      <c r="LB143" s="140"/>
      <c r="LC143" s="141">
        <f t="shared" si="3781"/>
        <v>0</v>
      </c>
      <c r="LD143" s="322">
        <f t="shared" si="3581"/>
        <v>23</v>
      </c>
      <c r="LE143" s="431">
        <f t="shared" si="3582"/>
        <v>8.7000000000000001E-4</v>
      </c>
      <c r="LF143" s="432">
        <f t="shared" si="3583"/>
        <v>51.12</v>
      </c>
      <c r="LG143" s="138">
        <f t="shared" si="3584"/>
        <v>2.2226086999999999</v>
      </c>
      <c r="LH143" s="433">
        <f t="shared" si="3585"/>
        <v>23.58</v>
      </c>
      <c r="LI143" s="139">
        <f t="shared" si="3586"/>
        <v>52.409109999999998</v>
      </c>
      <c r="LJ143" s="111">
        <f t="shared" si="3587"/>
        <v>1205.4100000000001</v>
      </c>
      <c r="LK143" s="111"/>
      <c r="LL143" s="140"/>
    </row>
    <row r="144" spans="1:324" ht="16.5" customHeight="1">
      <c r="A144" s="612"/>
      <c r="B144" s="499" t="s">
        <v>713</v>
      </c>
      <c r="C144" s="12" t="s">
        <v>840</v>
      </c>
      <c r="D144" s="12" t="s">
        <v>422</v>
      </c>
      <c r="E144" s="4" t="s">
        <v>32</v>
      </c>
      <c r="F144" s="323">
        <f t="shared" si="3591"/>
        <v>0</v>
      </c>
      <c r="G144" s="431">
        <f t="shared" si="3588"/>
        <v>0</v>
      </c>
      <c r="H144" s="432">
        <f t="shared" si="3589"/>
        <v>0</v>
      </c>
      <c r="I144" s="138">
        <f t="shared" si="3362"/>
        <v>0</v>
      </c>
      <c r="J144" s="433">
        <f t="shared" si="3590"/>
        <v>23.36</v>
      </c>
      <c r="K144" s="139">
        <f t="shared" si="3363"/>
        <v>0</v>
      </c>
      <c r="L144" s="111">
        <f t="shared" si="3364"/>
        <v>0</v>
      </c>
      <c r="M144" s="111"/>
      <c r="N144" s="140"/>
      <c r="O144" s="141">
        <f t="shared" si="3365"/>
        <v>0</v>
      </c>
      <c r="P144" s="323">
        <f t="shared" si="3592"/>
        <v>0</v>
      </c>
      <c r="Q144" s="431">
        <f t="shared" si="3593"/>
        <v>0</v>
      </c>
      <c r="R144" s="432">
        <f t="shared" si="3594"/>
        <v>0</v>
      </c>
      <c r="S144" s="138">
        <f t="shared" si="3595"/>
        <v>0</v>
      </c>
      <c r="T144" s="433">
        <f t="shared" si="3596"/>
        <v>23.63</v>
      </c>
      <c r="U144" s="139">
        <f t="shared" si="3597"/>
        <v>0</v>
      </c>
      <c r="V144" s="111">
        <f t="shared" si="3598"/>
        <v>0</v>
      </c>
      <c r="W144" s="111"/>
      <c r="X144" s="140"/>
      <c r="Y144" s="141">
        <f t="shared" si="3599"/>
        <v>0</v>
      </c>
      <c r="Z144" s="323">
        <f t="shared" si="3592"/>
        <v>0</v>
      </c>
      <c r="AA144" s="431">
        <f t="shared" si="3600"/>
        <v>0</v>
      </c>
      <c r="AB144" s="432">
        <f t="shared" si="3601"/>
        <v>0</v>
      </c>
      <c r="AC144" s="138">
        <f t="shared" si="3602"/>
        <v>0</v>
      </c>
      <c r="AD144" s="433">
        <f t="shared" si="3596"/>
        <v>23.63</v>
      </c>
      <c r="AE144" s="139">
        <f t="shared" si="3603"/>
        <v>0</v>
      </c>
      <c r="AF144" s="111">
        <f t="shared" si="3604"/>
        <v>0</v>
      </c>
      <c r="AG144" s="111"/>
      <c r="AH144" s="140"/>
      <c r="AI144" s="141">
        <f t="shared" si="3605"/>
        <v>0</v>
      </c>
      <c r="AJ144" s="323">
        <f t="shared" si="3592"/>
        <v>0</v>
      </c>
      <c r="AK144" s="431">
        <f t="shared" si="3606"/>
        <v>0</v>
      </c>
      <c r="AL144" s="432">
        <f t="shared" si="3607"/>
        <v>0</v>
      </c>
      <c r="AM144" s="138">
        <f t="shared" si="3608"/>
        <v>0</v>
      </c>
      <c r="AN144" s="433">
        <f t="shared" si="3596"/>
        <v>23.63</v>
      </c>
      <c r="AO144" s="139">
        <f t="shared" si="3609"/>
        <v>0</v>
      </c>
      <c r="AP144" s="111">
        <f t="shared" si="3610"/>
        <v>0</v>
      </c>
      <c r="AQ144" s="111"/>
      <c r="AR144" s="140"/>
      <c r="AS144" s="141">
        <f t="shared" si="3611"/>
        <v>0</v>
      </c>
      <c r="AT144" s="323">
        <f t="shared" si="3592"/>
        <v>0</v>
      </c>
      <c r="AU144" s="431">
        <f t="shared" si="3612"/>
        <v>0</v>
      </c>
      <c r="AV144" s="432">
        <f t="shared" si="3613"/>
        <v>0</v>
      </c>
      <c r="AW144" s="138">
        <f t="shared" si="3614"/>
        <v>0</v>
      </c>
      <c r="AX144" s="433">
        <f t="shared" si="3596"/>
        <v>23.63</v>
      </c>
      <c r="AY144" s="139">
        <f t="shared" si="3615"/>
        <v>0</v>
      </c>
      <c r="AZ144" s="111">
        <f t="shared" si="3616"/>
        <v>0</v>
      </c>
      <c r="BA144" s="111"/>
      <c r="BB144" s="140"/>
      <c r="BC144" s="141">
        <f t="shared" si="3617"/>
        <v>0</v>
      </c>
      <c r="BD144" s="323">
        <f t="shared" si="3592"/>
        <v>0</v>
      </c>
      <c r="BE144" s="431">
        <f t="shared" si="3618"/>
        <v>0</v>
      </c>
      <c r="BF144" s="432">
        <f t="shared" si="3619"/>
        <v>0</v>
      </c>
      <c r="BG144" s="138">
        <f t="shared" si="3620"/>
        <v>0</v>
      </c>
      <c r="BH144" s="433">
        <f t="shared" si="3596"/>
        <v>23.63</v>
      </c>
      <c r="BI144" s="139">
        <f t="shared" si="3621"/>
        <v>0</v>
      </c>
      <c r="BJ144" s="111">
        <f t="shared" si="3622"/>
        <v>0</v>
      </c>
      <c r="BK144" s="111"/>
      <c r="BL144" s="140"/>
      <c r="BM144" s="141">
        <f t="shared" si="3623"/>
        <v>0</v>
      </c>
      <c r="BN144" s="323">
        <f t="shared" si="3592"/>
        <v>0</v>
      </c>
      <c r="BO144" s="431">
        <f t="shared" si="3624"/>
        <v>0</v>
      </c>
      <c r="BP144" s="432">
        <f t="shared" si="3625"/>
        <v>0</v>
      </c>
      <c r="BQ144" s="138">
        <f t="shared" si="3626"/>
        <v>0</v>
      </c>
      <c r="BR144" s="433">
        <f t="shared" si="3596"/>
        <v>23.63</v>
      </c>
      <c r="BS144" s="139">
        <f t="shared" si="3627"/>
        <v>0</v>
      </c>
      <c r="BT144" s="111">
        <f t="shared" si="3628"/>
        <v>0</v>
      </c>
      <c r="BU144" s="111"/>
      <c r="BV144" s="140"/>
      <c r="BW144" s="141">
        <f t="shared" si="3629"/>
        <v>0</v>
      </c>
      <c r="BX144" s="323">
        <f t="shared" si="3592"/>
        <v>0</v>
      </c>
      <c r="BY144" s="431">
        <f t="shared" si="3630"/>
        <v>0</v>
      </c>
      <c r="BZ144" s="432">
        <f t="shared" si="3631"/>
        <v>0</v>
      </c>
      <c r="CA144" s="138">
        <f t="shared" si="3632"/>
        <v>0</v>
      </c>
      <c r="CB144" s="433">
        <f t="shared" si="3596"/>
        <v>23.63</v>
      </c>
      <c r="CC144" s="139">
        <f t="shared" si="3633"/>
        <v>0</v>
      </c>
      <c r="CD144" s="111">
        <f t="shared" si="3634"/>
        <v>0</v>
      </c>
      <c r="CE144" s="111"/>
      <c r="CF144" s="140"/>
      <c r="CG144" s="141">
        <f t="shared" si="3635"/>
        <v>0</v>
      </c>
      <c r="CH144" s="323">
        <f t="shared" si="3636"/>
        <v>0</v>
      </c>
      <c r="CI144" s="431">
        <f t="shared" si="3637"/>
        <v>0</v>
      </c>
      <c r="CJ144" s="432">
        <f t="shared" si="3638"/>
        <v>0</v>
      </c>
      <c r="CK144" s="138">
        <f t="shared" si="3639"/>
        <v>0</v>
      </c>
      <c r="CL144" s="433">
        <f t="shared" si="3640"/>
        <v>23.63</v>
      </c>
      <c r="CM144" s="139">
        <f t="shared" si="3641"/>
        <v>0</v>
      </c>
      <c r="CN144" s="111">
        <f t="shared" si="3642"/>
        <v>0</v>
      </c>
      <c r="CO144" s="111"/>
      <c r="CP144" s="140"/>
      <c r="CQ144" s="141">
        <f t="shared" si="3643"/>
        <v>0</v>
      </c>
      <c r="CR144" s="323">
        <f t="shared" si="3636"/>
        <v>0</v>
      </c>
      <c r="CS144" s="431">
        <f t="shared" si="3644"/>
        <v>0</v>
      </c>
      <c r="CT144" s="432">
        <f t="shared" si="3645"/>
        <v>0</v>
      </c>
      <c r="CU144" s="138">
        <f t="shared" si="3646"/>
        <v>0</v>
      </c>
      <c r="CV144" s="433">
        <f t="shared" si="3640"/>
        <v>23.63</v>
      </c>
      <c r="CW144" s="139">
        <f t="shared" si="3647"/>
        <v>0</v>
      </c>
      <c r="CX144" s="111">
        <f t="shared" si="3648"/>
        <v>0</v>
      </c>
      <c r="CY144" s="111"/>
      <c r="CZ144" s="140"/>
      <c r="DA144" s="141">
        <f t="shared" si="3649"/>
        <v>0</v>
      </c>
      <c r="DB144" s="323">
        <f t="shared" si="3636"/>
        <v>0</v>
      </c>
      <c r="DC144" s="431">
        <f t="shared" si="3650"/>
        <v>0</v>
      </c>
      <c r="DD144" s="432">
        <f t="shared" si="3651"/>
        <v>0</v>
      </c>
      <c r="DE144" s="138">
        <f t="shared" si="3652"/>
        <v>0</v>
      </c>
      <c r="DF144" s="433">
        <f t="shared" si="3640"/>
        <v>23.63</v>
      </c>
      <c r="DG144" s="139">
        <f t="shared" si="3653"/>
        <v>0</v>
      </c>
      <c r="DH144" s="111">
        <f t="shared" si="3654"/>
        <v>0</v>
      </c>
      <c r="DI144" s="111"/>
      <c r="DJ144" s="140"/>
      <c r="DK144" s="141">
        <f t="shared" si="3655"/>
        <v>0</v>
      </c>
      <c r="DL144" s="323">
        <f t="shared" si="3636"/>
        <v>183</v>
      </c>
      <c r="DM144" s="431">
        <f t="shared" si="3656"/>
        <v>0.48670000000000002</v>
      </c>
      <c r="DN144" s="432">
        <f t="shared" si="3657"/>
        <v>633.67999999999995</v>
      </c>
      <c r="DO144" s="138">
        <f t="shared" si="3658"/>
        <v>3.4627322399999998</v>
      </c>
      <c r="DP144" s="433">
        <f t="shared" si="3640"/>
        <v>23.63</v>
      </c>
      <c r="DQ144" s="139">
        <f t="shared" si="3659"/>
        <v>81.824359999999999</v>
      </c>
      <c r="DR144" s="111">
        <f t="shared" si="3660"/>
        <v>14973.86</v>
      </c>
      <c r="DS144" s="111"/>
      <c r="DT144" s="140"/>
      <c r="DU144" s="141">
        <f t="shared" si="3661"/>
        <v>1.5664100000000001</v>
      </c>
      <c r="DV144" s="323">
        <f t="shared" si="3636"/>
        <v>0</v>
      </c>
      <c r="DW144" s="431">
        <f t="shared" si="3662"/>
        <v>0</v>
      </c>
      <c r="DX144" s="432">
        <f t="shared" si="3663"/>
        <v>0</v>
      </c>
      <c r="DY144" s="138">
        <f t="shared" si="3664"/>
        <v>0</v>
      </c>
      <c r="DZ144" s="433">
        <f t="shared" si="3640"/>
        <v>23.63</v>
      </c>
      <c r="EA144" s="139">
        <f t="shared" si="3665"/>
        <v>0</v>
      </c>
      <c r="EB144" s="111">
        <f t="shared" si="3666"/>
        <v>0</v>
      </c>
      <c r="EC144" s="111"/>
      <c r="ED144" s="140"/>
      <c r="EE144" s="141">
        <f t="shared" si="3667"/>
        <v>0</v>
      </c>
      <c r="EF144" s="323">
        <f t="shared" si="3636"/>
        <v>0</v>
      </c>
      <c r="EG144" s="431">
        <f t="shared" si="3668"/>
        <v>0</v>
      </c>
      <c r="EH144" s="432">
        <f t="shared" si="3669"/>
        <v>0</v>
      </c>
      <c r="EI144" s="138">
        <f t="shared" si="3670"/>
        <v>0</v>
      </c>
      <c r="EJ144" s="433">
        <f t="shared" si="3640"/>
        <v>23.63</v>
      </c>
      <c r="EK144" s="139">
        <f t="shared" si="3671"/>
        <v>0</v>
      </c>
      <c r="EL144" s="111">
        <f t="shared" si="3672"/>
        <v>0</v>
      </c>
      <c r="EM144" s="111"/>
      <c r="EN144" s="140"/>
      <c r="EO144" s="141">
        <f t="shared" si="3673"/>
        <v>0</v>
      </c>
      <c r="EP144" s="323">
        <f t="shared" si="3636"/>
        <v>0</v>
      </c>
      <c r="EQ144" s="431">
        <f t="shared" si="3674"/>
        <v>0</v>
      </c>
      <c r="ER144" s="432">
        <f t="shared" si="3675"/>
        <v>0</v>
      </c>
      <c r="ES144" s="138">
        <f t="shared" si="3676"/>
        <v>0</v>
      </c>
      <c r="ET144" s="433">
        <f t="shared" si="3640"/>
        <v>23.63</v>
      </c>
      <c r="EU144" s="139">
        <f t="shared" si="3677"/>
        <v>0</v>
      </c>
      <c r="EV144" s="111">
        <f t="shared" si="3678"/>
        <v>0</v>
      </c>
      <c r="EW144" s="111"/>
      <c r="EX144" s="140"/>
      <c r="EY144" s="141">
        <f t="shared" si="3679"/>
        <v>0</v>
      </c>
      <c r="EZ144" s="323">
        <f t="shared" si="3680"/>
        <v>0</v>
      </c>
      <c r="FA144" s="431">
        <f t="shared" si="3681"/>
        <v>0</v>
      </c>
      <c r="FB144" s="432">
        <f t="shared" si="3682"/>
        <v>0</v>
      </c>
      <c r="FC144" s="138">
        <f t="shared" si="3683"/>
        <v>0</v>
      </c>
      <c r="FD144" s="433">
        <f t="shared" si="3684"/>
        <v>22.19</v>
      </c>
      <c r="FE144" s="139">
        <f t="shared" si="3685"/>
        <v>0</v>
      </c>
      <c r="FF144" s="111">
        <f t="shared" si="3686"/>
        <v>0</v>
      </c>
      <c r="FG144" s="111"/>
      <c r="FH144" s="140"/>
      <c r="FI144" s="141">
        <f t="shared" si="3687"/>
        <v>0</v>
      </c>
      <c r="FJ144" s="323">
        <f t="shared" si="3680"/>
        <v>0</v>
      </c>
      <c r="FK144" s="431">
        <f t="shared" si="3688"/>
        <v>0</v>
      </c>
      <c r="FL144" s="432">
        <f t="shared" si="3689"/>
        <v>0</v>
      </c>
      <c r="FM144" s="138">
        <f t="shared" si="3690"/>
        <v>0</v>
      </c>
      <c r="FN144" s="433">
        <f t="shared" si="3684"/>
        <v>23.63</v>
      </c>
      <c r="FO144" s="139">
        <f t="shared" si="3691"/>
        <v>0</v>
      </c>
      <c r="FP144" s="111">
        <f t="shared" si="3692"/>
        <v>0</v>
      </c>
      <c r="FQ144" s="111"/>
      <c r="FR144" s="140"/>
      <c r="FS144" s="141">
        <f t="shared" si="3693"/>
        <v>0</v>
      </c>
      <c r="FT144" s="323">
        <f t="shared" si="3680"/>
        <v>0</v>
      </c>
      <c r="FU144" s="431">
        <f t="shared" si="3694"/>
        <v>0</v>
      </c>
      <c r="FV144" s="432">
        <f t="shared" si="3695"/>
        <v>0</v>
      </c>
      <c r="FW144" s="138">
        <f t="shared" si="3696"/>
        <v>0</v>
      </c>
      <c r="FX144" s="433">
        <f t="shared" si="3684"/>
        <v>23.63</v>
      </c>
      <c r="FY144" s="139">
        <f t="shared" si="3697"/>
        <v>0</v>
      </c>
      <c r="FZ144" s="111">
        <f t="shared" si="3698"/>
        <v>0</v>
      </c>
      <c r="GA144" s="111"/>
      <c r="GB144" s="140"/>
      <c r="GC144" s="141">
        <f t="shared" si="3699"/>
        <v>0</v>
      </c>
      <c r="GD144" s="323">
        <f t="shared" si="3680"/>
        <v>0</v>
      </c>
      <c r="GE144" s="431">
        <f t="shared" si="3700"/>
        <v>0</v>
      </c>
      <c r="GF144" s="432">
        <f t="shared" si="3701"/>
        <v>0</v>
      </c>
      <c r="GG144" s="138">
        <f t="shared" si="3702"/>
        <v>0</v>
      </c>
      <c r="GH144" s="433">
        <f t="shared" si="3684"/>
        <v>23.63</v>
      </c>
      <c r="GI144" s="139">
        <f t="shared" si="3703"/>
        <v>0</v>
      </c>
      <c r="GJ144" s="111">
        <f t="shared" si="3704"/>
        <v>0</v>
      </c>
      <c r="GK144" s="111"/>
      <c r="GL144" s="140"/>
      <c r="GM144" s="141">
        <f t="shared" si="3705"/>
        <v>0</v>
      </c>
      <c r="GN144" s="323">
        <f t="shared" si="3680"/>
        <v>0</v>
      </c>
      <c r="GO144" s="431">
        <f t="shared" si="3706"/>
        <v>0</v>
      </c>
      <c r="GP144" s="432">
        <f t="shared" si="3707"/>
        <v>0</v>
      </c>
      <c r="GQ144" s="138">
        <f t="shared" si="3708"/>
        <v>0</v>
      </c>
      <c r="GR144" s="433">
        <f t="shared" si="3684"/>
        <v>23.63</v>
      </c>
      <c r="GS144" s="139">
        <f t="shared" si="3709"/>
        <v>0</v>
      </c>
      <c r="GT144" s="111">
        <f t="shared" si="3710"/>
        <v>0</v>
      </c>
      <c r="GU144" s="111"/>
      <c r="GV144" s="140"/>
      <c r="GW144" s="141">
        <f t="shared" si="3711"/>
        <v>0</v>
      </c>
      <c r="GX144" s="323">
        <f t="shared" si="3680"/>
        <v>0</v>
      </c>
      <c r="GY144" s="431">
        <f t="shared" si="3712"/>
        <v>0</v>
      </c>
      <c r="GZ144" s="432">
        <f t="shared" si="3713"/>
        <v>0</v>
      </c>
      <c r="HA144" s="138">
        <f t="shared" si="3714"/>
        <v>0</v>
      </c>
      <c r="HB144" s="433">
        <f t="shared" si="3684"/>
        <v>23.63</v>
      </c>
      <c r="HC144" s="139">
        <f t="shared" si="3715"/>
        <v>0</v>
      </c>
      <c r="HD144" s="111">
        <f t="shared" si="3716"/>
        <v>0</v>
      </c>
      <c r="HE144" s="111"/>
      <c r="HF144" s="140"/>
      <c r="HG144" s="141">
        <f t="shared" si="3717"/>
        <v>0</v>
      </c>
      <c r="HH144" s="323">
        <f t="shared" si="3680"/>
        <v>0</v>
      </c>
      <c r="HI144" s="431">
        <f t="shared" si="3718"/>
        <v>0</v>
      </c>
      <c r="HJ144" s="432">
        <f t="shared" si="3719"/>
        <v>0</v>
      </c>
      <c r="HK144" s="138">
        <f t="shared" si="3720"/>
        <v>0</v>
      </c>
      <c r="HL144" s="433">
        <f t="shared" si="3684"/>
        <v>23.63</v>
      </c>
      <c r="HM144" s="139">
        <f t="shared" si="3721"/>
        <v>0</v>
      </c>
      <c r="HN144" s="111">
        <f t="shared" si="3722"/>
        <v>0</v>
      </c>
      <c r="HO144" s="111"/>
      <c r="HP144" s="140"/>
      <c r="HQ144" s="141">
        <f t="shared" si="3723"/>
        <v>0</v>
      </c>
      <c r="HR144" s="323">
        <f t="shared" si="3724"/>
        <v>0</v>
      </c>
      <c r="HS144" s="431">
        <f t="shared" si="3725"/>
        <v>0</v>
      </c>
      <c r="HT144" s="432">
        <f t="shared" si="3726"/>
        <v>0</v>
      </c>
      <c r="HU144" s="138">
        <f t="shared" si="3727"/>
        <v>0</v>
      </c>
      <c r="HV144" s="433">
        <f t="shared" si="3728"/>
        <v>23.63</v>
      </c>
      <c r="HW144" s="139">
        <f t="shared" si="3729"/>
        <v>0</v>
      </c>
      <c r="HX144" s="111">
        <f t="shared" si="3730"/>
        <v>0</v>
      </c>
      <c r="HY144" s="111"/>
      <c r="HZ144" s="140"/>
      <c r="IA144" s="141">
        <f t="shared" si="3731"/>
        <v>0</v>
      </c>
      <c r="IB144" s="323">
        <f t="shared" si="3724"/>
        <v>0</v>
      </c>
      <c r="IC144" s="431">
        <f t="shared" si="3732"/>
        <v>0</v>
      </c>
      <c r="ID144" s="432">
        <f t="shared" si="3733"/>
        <v>0</v>
      </c>
      <c r="IE144" s="138">
        <f t="shared" si="3734"/>
        <v>0</v>
      </c>
      <c r="IF144" s="433">
        <f t="shared" si="3728"/>
        <v>23.63</v>
      </c>
      <c r="IG144" s="139">
        <f t="shared" si="3735"/>
        <v>0</v>
      </c>
      <c r="IH144" s="111">
        <f t="shared" si="3736"/>
        <v>0</v>
      </c>
      <c r="II144" s="111"/>
      <c r="IJ144" s="140"/>
      <c r="IK144" s="141">
        <f t="shared" si="3737"/>
        <v>0</v>
      </c>
      <c r="IL144" s="323">
        <f t="shared" si="3724"/>
        <v>0</v>
      </c>
      <c r="IM144" s="431">
        <f t="shared" si="3738"/>
        <v>0</v>
      </c>
      <c r="IN144" s="432">
        <f t="shared" si="3739"/>
        <v>0</v>
      </c>
      <c r="IO144" s="138">
        <f t="shared" si="3740"/>
        <v>0</v>
      </c>
      <c r="IP144" s="433">
        <f t="shared" si="3728"/>
        <v>23.63</v>
      </c>
      <c r="IQ144" s="139">
        <f t="shared" si="3741"/>
        <v>0</v>
      </c>
      <c r="IR144" s="111">
        <f t="shared" si="3742"/>
        <v>0</v>
      </c>
      <c r="IS144" s="111"/>
      <c r="IT144" s="140"/>
      <c r="IU144" s="141">
        <f t="shared" si="3743"/>
        <v>0</v>
      </c>
      <c r="IV144" s="323">
        <f t="shared" si="3724"/>
        <v>0</v>
      </c>
      <c r="IW144" s="431">
        <f t="shared" si="3744"/>
        <v>0</v>
      </c>
      <c r="IX144" s="432">
        <f t="shared" si="3745"/>
        <v>0</v>
      </c>
      <c r="IY144" s="138">
        <f t="shared" si="3746"/>
        <v>0</v>
      </c>
      <c r="IZ144" s="433">
        <f t="shared" si="3728"/>
        <v>23.63</v>
      </c>
      <c r="JA144" s="139">
        <f t="shared" si="3747"/>
        <v>0</v>
      </c>
      <c r="JB144" s="111">
        <f t="shared" si="3748"/>
        <v>0</v>
      </c>
      <c r="JC144" s="111"/>
      <c r="JD144" s="140"/>
      <c r="JE144" s="141">
        <f t="shared" si="3749"/>
        <v>0</v>
      </c>
      <c r="JF144" s="323">
        <f t="shared" si="3724"/>
        <v>0</v>
      </c>
      <c r="JG144" s="431">
        <f t="shared" si="3750"/>
        <v>0</v>
      </c>
      <c r="JH144" s="432">
        <f t="shared" si="3751"/>
        <v>0</v>
      </c>
      <c r="JI144" s="138">
        <f t="shared" si="3752"/>
        <v>0</v>
      </c>
      <c r="JJ144" s="433">
        <f t="shared" si="3728"/>
        <v>23.63</v>
      </c>
      <c r="JK144" s="139">
        <f t="shared" si="3753"/>
        <v>0</v>
      </c>
      <c r="JL144" s="111">
        <f t="shared" si="3754"/>
        <v>0</v>
      </c>
      <c r="JM144" s="111"/>
      <c r="JN144" s="140"/>
      <c r="JO144" s="141">
        <f t="shared" si="3755"/>
        <v>0</v>
      </c>
      <c r="JP144" s="323">
        <f t="shared" si="3724"/>
        <v>0</v>
      </c>
      <c r="JQ144" s="431">
        <f t="shared" si="3756"/>
        <v>0</v>
      </c>
      <c r="JR144" s="432">
        <f t="shared" si="3757"/>
        <v>0</v>
      </c>
      <c r="JS144" s="138">
        <f t="shared" si="3758"/>
        <v>0</v>
      </c>
      <c r="JT144" s="433">
        <f t="shared" si="3728"/>
        <v>23.63</v>
      </c>
      <c r="JU144" s="139">
        <f t="shared" si="3759"/>
        <v>0</v>
      </c>
      <c r="JV144" s="111">
        <f t="shared" si="3760"/>
        <v>0</v>
      </c>
      <c r="JW144" s="111"/>
      <c r="JX144" s="140"/>
      <c r="JY144" s="141">
        <f t="shared" si="3761"/>
        <v>0</v>
      </c>
      <c r="JZ144" s="323">
        <f t="shared" si="3724"/>
        <v>0</v>
      </c>
      <c r="KA144" s="431">
        <f t="shared" si="3762"/>
        <v>0</v>
      </c>
      <c r="KB144" s="432">
        <f t="shared" si="3763"/>
        <v>0</v>
      </c>
      <c r="KC144" s="138">
        <f t="shared" si="3764"/>
        <v>0</v>
      </c>
      <c r="KD144" s="433">
        <f t="shared" si="3728"/>
        <v>23.63</v>
      </c>
      <c r="KE144" s="139">
        <f t="shared" si="3765"/>
        <v>0</v>
      </c>
      <c r="KF144" s="111">
        <f t="shared" si="3766"/>
        <v>0</v>
      </c>
      <c r="KG144" s="111"/>
      <c r="KH144" s="140"/>
      <c r="KI144" s="141">
        <f t="shared" si="3767"/>
        <v>0</v>
      </c>
      <c r="KJ144" s="323">
        <f t="shared" si="3768"/>
        <v>0</v>
      </c>
      <c r="KK144" s="431">
        <f t="shared" si="3769"/>
        <v>0</v>
      </c>
      <c r="KL144" s="432">
        <f t="shared" si="3770"/>
        <v>0</v>
      </c>
      <c r="KM144" s="138">
        <f t="shared" si="3771"/>
        <v>0</v>
      </c>
      <c r="KN144" s="433">
        <f t="shared" si="3772"/>
        <v>23.63</v>
      </c>
      <c r="KO144" s="139">
        <f t="shared" si="3773"/>
        <v>0</v>
      </c>
      <c r="KP144" s="111">
        <f t="shared" si="3774"/>
        <v>0</v>
      </c>
      <c r="KQ144" s="111"/>
      <c r="KR144" s="140"/>
      <c r="KS144" s="141">
        <f t="shared" si="3775"/>
        <v>0</v>
      </c>
      <c r="KT144" s="323">
        <f t="shared" si="3768"/>
        <v>0</v>
      </c>
      <c r="KU144" s="431" t="e">
        <f t="shared" si="3776"/>
        <v>#DIV/0!</v>
      </c>
      <c r="KV144" s="432" t="e">
        <f t="shared" si="3777"/>
        <v>#DIV/0!</v>
      </c>
      <c r="KW144" s="138">
        <f t="shared" si="3778"/>
        <v>0</v>
      </c>
      <c r="KX144" s="433">
        <f t="shared" si="3772"/>
        <v>0</v>
      </c>
      <c r="KY144" s="139">
        <f t="shared" si="3779"/>
        <v>0</v>
      </c>
      <c r="KZ144" s="111">
        <f t="shared" si="3780"/>
        <v>0</v>
      </c>
      <c r="LA144" s="111"/>
      <c r="LB144" s="140"/>
      <c r="LC144" s="141">
        <f t="shared" si="3781"/>
        <v>0</v>
      </c>
      <c r="LD144" s="322">
        <f t="shared" si="3581"/>
        <v>183</v>
      </c>
      <c r="LE144" s="431">
        <f t="shared" si="3582"/>
        <v>6.8999999999999999E-3</v>
      </c>
      <c r="LF144" s="432">
        <f t="shared" si="3583"/>
        <v>405.4</v>
      </c>
      <c r="LG144" s="138">
        <f t="shared" si="3584"/>
        <v>2.2153005499999998</v>
      </c>
      <c r="LH144" s="433">
        <f t="shared" si="3585"/>
        <v>23.58</v>
      </c>
      <c r="LI144" s="139">
        <f t="shared" si="3586"/>
        <v>52.236789999999999</v>
      </c>
      <c r="LJ144" s="111">
        <f t="shared" si="3587"/>
        <v>9559.33</v>
      </c>
      <c r="LK144" s="111"/>
      <c r="LL144" s="140"/>
    </row>
    <row r="145" spans="1:324" ht="16.5" customHeight="1">
      <c r="A145" s="613"/>
      <c r="B145" s="94" t="s">
        <v>716</v>
      </c>
      <c r="C145" s="12" t="s">
        <v>840</v>
      </c>
      <c r="D145" s="12" t="s">
        <v>422</v>
      </c>
      <c r="E145" s="4" t="s">
        <v>32</v>
      </c>
      <c r="F145" s="323">
        <f t="shared" si="3591"/>
        <v>0</v>
      </c>
      <c r="G145" s="431">
        <f t="shared" si="3588"/>
        <v>0</v>
      </c>
      <c r="H145" s="432">
        <f t="shared" si="3589"/>
        <v>0</v>
      </c>
      <c r="I145" s="138">
        <f t="shared" si="3362"/>
        <v>0</v>
      </c>
      <c r="J145" s="433">
        <f t="shared" si="3590"/>
        <v>23.36</v>
      </c>
      <c r="K145" s="139">
        <f t="shared" si="3363"/>
        <v>0</v>
      </c>
      <c r="L145" s="111">
        <f t="shared" si="3364"/>
        <v>0</v>
      </c>
      <c r="M145" s="111"/>
      <c r="N145" s="140"/>
      <c r="O145" s="141" t="e">
        <f t="shared" si="3365"/>
        <v>#DIV/0!</v>
      </c>
      <c r="P145" s="323">
        <f t="shared" si="3592"/>
        <v>0</v>
      </c>
      <c r="Q145" s="431">
        <f t="shared" si="3593"/>
        <v>0</v>
      </c>
      <c r="R145" s="432">
        <f t="shared" si="3594"/>
        <v>0</v>
      </c>
      <c r="S145" s="138">
        <f t="shared" si="3595"/>
        <v>0</v>
      </c>
      <c r="T145" s="433">
        <f t="shared" si="3596"/>
        <v>23.63</v>
      </c>
      <c r="U145" s="139">
        <f t="shared" si="3597"/>
        <v>0</v>
      </c>
      <c r="V145" s="111">
        <f t="shared" si="3598"/>
        <v>0</v>
      </c>
      <c r="W145" s="111"/>
      <c r="X145" s="140"/>
      <c r="Y145" s="141" t="e">
        <f t="shared" si="3599"/>
        <v>#DIV/0!</v>
      </c>
      <c r="Z145" s="323">
        <f t="shared" si="3592"/>
        <v>0</v>
      </c>
      <c r="AA145" s="431">
        <f t="shared" si="3600"/>
        <v>0</v>
      </c>
      <c r="AB145" s="432">
        <f t="shared" si="3601"/>
        <v>0</v>
      </c>
      <c r="AC145" s="138">
        <f t="shared" si="3602"/>
        <v>0</v>
      </c>
      <c r="AD145" s="433">
        <f t="shared" si="3596"/>
        <v>23.63</v>
      </c>
      <c r="AE145" s="139">
        <f t="shared" si="3603"/>
        <v>0</v>
      </c>
      <c r="AF145" s="111">
        <f t="shared" si="3604"/>
        <v>0</v>
      </c>
      <c r="AG145" s="111"/>
      <c r="AH145" s="140"/>
      <c r="AI145" s="141" t="e">
        <f t="shared" si="3605"/>
        <v>#DIV/0!</v>
      </c>
      <c r="AJ145" s="323">
        <f t="shared" si="3592"/>
        <v>0</v>
      </c>
      <c r="AK145" s="431">
        <f t="shared" si="3606"/>
        <v>0</v>
      </c>
      <c r="AL145" s="432">
        <f t="shared" si="3607"/>
        <v>0</v>
      </c>
      <c r="AM145" s="138">
        <f t="shared" si="3608"/>
        <v>0</v>
      </c>
      <c r="AN145" s="433">
        <f t="shared" si="3596"/>
        <v>23.63</v>
      </c>
      <c r="AO145" s="139">
        <f t="shared" si="3609"/>
        <v>0</v>
      </c>
      <c r="AP145" s="111">
        <f t="shared" si="3610"/>
        <v>0</v>
      </c>
      <c r="AQ145" s="111"/>
      <c r="AR145" s="140"/>
      <c r="AS145" s="141" t="e">
        <f t="shared" si="3611"/>
        <v>#DIV/0!</v>
      </c>
      <c r="AT145" s="323">
        <f t="shared" si="3592"/>
        <v>0</v>
      </c>
      <c r="AU145" s="431">
        <f t="shared" si="3612"/>
        <v>0</v>
      </c>
      <c r="AV145" s="432">
        <f t="shared" si="3613"/>
        <v>0</v>
      </c>
      <c r="AW145" s="138">
        <f t="shared" si="3614"/>
        <v>0</v>
      </c>
      <c r="AX145" s="433">
        <f t="shared" si="3596"/>
        <v>23.63</v>
      </c>
      <c r="AY145" s="139">
        <f t="shared" si="3615"/>
        <v>0</v>
      </c>
      <c r="AZ145" s="111">
        <f t="shared" si="3616"/>
        <v>0</v>
      </c>
      <c r="BA145" s="111"/>
      <c r="BB145" s="140"/>
      <c r="BC145" s="141" t="e">
        <f t="shared" si="3617"/>
        <v>#DIV/0!</v>
      </c>
      <c r="BD145" s="323">
        <f t="shared" si="3592"/>
        <v>0</v>
      </c>
      <c r="BE145" s="431">
        <f t="shared" si="3618"/>
        <v>0</v>
      </c>
      <c r="BF145" s="432">
        <f t="shared" si="3619"/>
        <v>0</v>
      </c>
      <c r="BG145" s="138">
        <f t="shared" si="3620"/>
        <v>0</v>
      </c>
      <c r="BH145" s="433">
        <f t="shared" si="3596"/>
        <v>23.63</v>
      </c>
      <c r="BI145" s="139">
        <f t="shared" si="3621"/>
        <v>0</v>
      </c>
      <c r="BJ145" s="111">
        <f t="shared" si="3622"/>
        <v>0</v>
      </c>
      <c r="BK145" s="111"/>
      <c r="BL145" s="140"/>
      <c r="BM145" s="141" t="e">
        <f t="shared" si="3623"/>
        <v>#DIV/0!</v>
      </c>
      <c r="BN145" s="323">
        <f t="shared" si="3592"/>
        <v>0</v>
      </c>
      <c r="BO145" s="431">
        <f t="shared" si="3624"/>
        <v>0</v>
      </c>
      <c r="BP145" s="432">
        <f t="shared" si="3625"/>
        <v>0</v>
      </c>
      <c r="BQ145" s="138">
        <f t="shared" si="3626"/>
        <v>0</v>
      </c>
      <c r="BR145" s="433">
        <f t="shared" si="3596"/>
        <v>23.63</v>
      </c>
      <c r="BS145" s="139">
        <f t="shared" si="3627"/>
        <v>0</v>
      </c>
      <c r="BT145" s="111">
        <f t="shared" si="3628"/>
        <v>0</v>
      </c>
      <c r="BU145" s="111"/>
      <c r="BV145" s="140"/>
      <c r="BW145" s="141" t="e">
        <f t="shared" si="3629"/>
        <v>#DIV/0!</v>
      </c>
      <c r="BX145" s="323">
        <f t="shared" si="3592"/>
        <v>0</v>
      </c>
      <c r="BY145" s="431">
        <f t="shared" si="3630"/>
        <v>0</v>
      </c>
      <c r="BZ145" s="432">
        <f t="shared" si="3631"/>
        <v>0</v>
      </c>
      <c r="CA145" s="138">
        <f t="shared" si="3632"/>
        <v>0</v>
      </c>
      <c r="CB145" s="433">
        <f t="shared" si="3596"/>
        <v>23.63</v>
      </c>
      <c r="CC145" s="139">
        <f t="shared" si="3633"/>
        <v>0</v>
      </c>
      <c r="CD145" s="111">
        <f t="shared" si="3634"/>
        <v>0</v>
      </c>
      <c r="CE145" s="111"/>
      <c r="CF145" s="140"/>
      <c r="CG145" s="141" t="e">
        <f t="shared" si="3635"/>
        <v>#DIV/0!</v>
      </c>
      <c r="CH145" s="323">
        <f t="shared" si="3636"/>
        <v>0</v>
      </c>
      <c r="CI145" s="431">
        <f t="shared" si="3637"/>
        <v>0</v>
      </c>
      <c r="CJ145" s="432">
        <f t="shared" si="3638"/>
        <v>0</v>
      </c>
      <c r="CK145" s="138">
        <f t="shared" si="3639"/>
        <v>0</v>
      </c>
      <c r="CL145" s="433">
        <f t="shared" si="3640"/>
        <v>23.63</v>
      </c>
      <c r="CM145" s="139">
        <f t="shared" si="3641"/>
        <v>0</v>
      </c>
      <c r="CN145" s="111">
        <f t="shared" si="3642"/>
        <v>0</v>
      </c>
      <c r="CO145" s="111"/>
      <c r="CP145" s="140"/>
      <c r="CQ145" s="141" t="e">
        <f t="shared" si="3643"/>
        <v>#DIV/0!</v>
      </c>
      <c r="CR145" s="323">
        <f t="shared" si="3636"/>
        <v>0</v>
      </c>
      <c r="CS145" s="431">
        <f t="shared" si="3644"/>
        <v>0</v>
      </c>
      <c r="CT145" s="432">
        <f t="shared" si="3645"/>
        <v>0</v>
      </c>
      <c r="CU145" s="138">
        <f t="shared" si="3646"/>
        <v>0</v>
      </c>
      <c r="CV145" s="433">
        <f t="shared" si="3640"/>
        <v>23.63</v>
      </c>
      <c r="CW145" s="139">
        <f t="shared" si="3647"/>
        <v>0</v>
      </c>
      <c r="CX145" s="111">
        <f t="shared" si="3648"/>
        <v>0</v>
      </c>
      <c r="CY145" s="111"/>
      <c r="CZ145" s="140"/>
      <c r="DA145" s="141" t="e">
        <f t="shared" si="3649"/>
        <v>#DIV/0!</v>
      </c>
      <c r="DB145" s="323">
        <f t="shared" si="3636"/>
        <v>0</v>
      </c>
      <c r="DC145" s="431">
        <f t="shared" si="3650"/>
        <v>0</v>
      </c>
      <c r="DD145" s="432">
        <f t="shared" si="3651"/>
        <v>0</v>
      </c>
      <c r="DE145" s="138">
        <f t="shared" si="3652"/>
        <v>0</v>
      </c>
      <c r="DF145" s="433">
        <f t="shared" si="3640"/>
        <v>23.63</v>
      </c>
      <c r="DG145" s="139">
        <f t="shared" si="3653"/>
        <v>0</v>
      </c>
      <c r="DH145" s="111">
        <f t="shared" si="3654"/>
        <v>0</v>
      </c>
      <c r="DI145" s="111"/>
      <c r="DJ145" s="140"/>
      <c r="DK145" s="141" t="e">
        <f t="shared" si="3655"/>
        <v>#DIV/0!</v>
      </c>
      <c r="DL145" s="323">
        <f t="shared" si="3636"/>
        <v>0</v>
      </c>
      <c r="DM145" s="431">
        <f t="shared" si="3656"/>
        <v>0</v>
      </c>
      <c r="DN145" s="432">
        <f t="shared" si="3657"/>
        <v>0</v>
      </c>
      <c r="DO145" s="138">
        <f t="shared" si="3658"/>
        <v>0</v>
      </c>
      <c r="DP145" s="433">
        <f t="shared" si="3640"/>
        <v>23.63</v>
      </c>
      <c r="DQ145" s="139">
        <f t="shared" si="3659"/>
        <v>0</v>
      </c>
      <c r="DR145" s="111">
        <f t="shared" si="3660"/>
        <v>0</v>
      </c>
      <c r="DS145" s="111"/>
      <c r="DT145" s="140"/>
      <c r="DU145" s="141" t="e">
        <f t="shared" si="3661"/>
        <v>#DIV/0!</v>
      </c>
      <c r="DV145" s="323">
        <f t="shared" si="3636"/>
        <v>0</v>
      </c>
      <c r="DW145" s="431">
        <f t="shared" si="3662"/>
        <v>0</v>
      </c>
      <c r="DX145" s="432">
        <f t="shared" si="3663"/>
        <v>0</v>
      </c>
      <c r="DY145" s="138">
        <f t="shared" si="3664"/>
        <v>0</v>
      </c>
      <c r="DZ145" s="433">
        <f t="shared" si="3640"/>
        <v>23.63</v>
      </c>
      <c r="EA145" s="139">
        <f t="shared" si="3665"/>
        <v>0</v>
      </c>
      <c r="EB145" s="111">
        <f t="shared" si="3666"/>
        <v>0</v>
      </c>
      <c r="EC145" s="111"/>
      <c r="ED145" s="140"/>
      <c r="EE145" s="141" t="e">
        <f t="shared" si="3667"/>
        <v>#DIV/0!</v>
      </c>
      <c r="EF145" s="323">
        <f t="shared" si="3636"/>
        <v>0</v>
      </c>
      <c r="EG145" s="431">
        <f t="shared" si="3668"/>
        <v>0</v>
      </c>
      <c r="EH145" s="432">
        <f t="shared" si="3669"/>
        <v>0</v>
      </c>
      <c r="EI145" s="138">
        <f t="shared" si="3670"/>
        <v>0</v>
      </c>
      <c r="EJ145" s="433">
        <f t="shared" si="3640"/>
        <v>23.63</v>
      </c>
      <c r="EK145" s="139">
        <f t="shared" si="3671"/>
        <v>0</v>
      </c>
      <c r="EL145" s="111">
        <f t="shared" si="3672"/>
        <v>0</v>
      </c>
      <c r="EM145" s="111"/>
      <c r="EN145" s="140"/>
      <c r="EO145" s="141" t="e">
        <f t="shared" si="3673"/>
        <v>#DIV/0!</v>
      </c>
      <c r="EP145" s="323">
        <f t="shared" si="3636"/>
        <v>0</v>
      </c>
      <c r="EQ145" s="431">
        <f t="shared" si="3674"/>
        <v>0</v>
      </c>
      <c r="ER145" s="432">
        <f t="shared" si="3675"/>
        <v>0</v>
      </c>
      <c r="ES145" s="138">
        <f t="shared" si="3676"/>
        <v>0</v>
      </c>
      <c r="ET145" s="433">
        <f t="shared" si="3640"/>
        <v>23.63</v>
      </c>
      <c r="EU145" s="139">
        <f t="shared" si="3677"/>
        <v>0</v>
      </c>
      <c r="EV145" s="111">
        <f t="shared" si="3678"/>
        <v>0</v>
      </c>
      <c r="EW145" s="111"/>
      <c r="EX145" s="140"/>
      <c r="EY145" s="141" t="e">
        <f t="shared" si="3679"/>
        <v>#DIV/0!</v>
      </c>
      <c r="EZ145" s="323">
        <f t="shared" si="3680"/>
        <v>0</v>
      </c>
      <c r="FA145" s="431">
        <f t="shared" si="3681"/>
        <v>0</v>
      </c>
      <c r="FB145" s="432">
        <f t="shared" si="3682"/>
        <v>0</v>
      </c>
      <c r="FC145" s="138">
        <f t="shared" si="3683"/>
        <v>0</v>
      </c>
      <c r="FD145" s="433">
        <f t="shared" si="3684"/>
        <v>22.19</v>
      </c>
      <c r="FE145" s="139">
        <f t="shared" si="3685"/>
        <v>0</v>
      </c>
      <c r="FF145" s="111">
        <f t="shared" si="3686"/>
        <v>0</v>
      </c>
      <c r="FG145" s="111"/>
      <c r="FH145" s="140"/>
      <c r="FI145" s="141" t="e">
        <f t="shared" si="3687"/>
        <v>#DIV/0!</v>
      </c>
      <c r="FJ145" s="323">
        <f t="shared" si="3680"/>
        <v>0</v>
      </c>
      <c r="FK145" s="431">
        <f t="shared" si="3688"/>
        <v>0</v>
      </c>
      <c r="FL145" s="432">
        <f t="shared" si="3689"/>
        <v>0</v>
      </c>
      <c r="FM145" s="138">
        <f t="shared" si="3690"/>
        <v>0</v>
      </c>
      <c r="FN145" s="433">
        <f t="shared" si="3684"/>
        <v>23.63</v>
      </c>
      <c r="FO145" s="139">
        <f t="shared" si="3691"/>
        <v>0</v>
      </c>
      <c r="FP145" s="111">
        <f t="shared" si="3692"/>
        <v>0</v>
      </c>
      <c r="FQ145" s="111"/>
      <c r="FR145" s="140"/>
      <c r="FS145" s="141" t="e">
        <f t="shared" si="3693"/>
        <v>#DIV/0!</v>
      </c>
      <c r="FT145" s="323">
        <f t="shared" si="3680"/>
        <v>0</v>
      </c>
      <c r="FU145" s="431">
        <f t="shared" si="3694"/>
        <v>0</v>
      </c>
      <c r="FV145" s="432">
        <f t="shared" si="3695"/>
        <v>0</v>
      </c>
      <c r="FW145" s="138">
        <f t="shared" si="3696"/>
        <v>0</v>
      </c>
      <c r="FX145" s="433">
        <f t="shared" si="3684"/>
        <v>23.63</v>
      </c>
      <c r="FY145" s="139">
        <f t="shared" si="3697"/>
        <v>0</v>
      </c>
      <c r="FZ145" s="111">
        <f t="shared" si="3698"/>
        <v>0</v>
      </c>
      <c r="GA145" s="111"/>
      <c r="GB145" s="140"/>
      <c r="GC145" s="141" t="e">
        <f t="shared" si="3699"/>
        <v>#DIV/0!</v>
      </c>
      <c r="GD145" s="323">
        <f t="shared" si="3680"/>
        <v>0</v>
      </c>
      <c r="GE145" s="431">
        <f t="shared" si="3700"/>
        <v>0</v>
      </c>
      <c r="GF145" s="432">
        <f t="shared" si="3701"/>
        <v>0</v>
      </c>
      <c r="GG145" s="138">
        <f t="shared" si="3702"/>
        <v>0</v>
      </c>
      <c r="GH145" s="433">
        <f t="shared" si="3684"/>
        <v>23.63</v>
      </c>
      <c r="GI145" s="139">
        <f t="shared" si="3703"/>
        <v>0</v>
      </c>
      <c r="GJ145" s="111">
        <f t="shared" si="3704"/>
        <v>0</v>
      </c>
      <c r="GK145" s="111"/>
      <c r="GL145" s="140"/>
      <c r="GM145" s="141" t="e">
        <f t="shared" si="3705"/>
        <v>#DIV/0!</v>
      </c>
      <c r="GN145" s="323">
        <f t="shared" si="3680"/>
        <v>0</v>
      </c>
      <c r="GO145" s="431">
        <f t="shared" si="3706"/>
        <v>0</v>
      </c>
      <c r="GP145" s="432">
        <f t="shared" si="3707"/>
        <v>0</v>
      </c>
      <c r="GQ145" s="138">
        <f t="shared" si="3708"/>
        <v>0</v>
      </c>
      <c r="GR145" s="433">
        <f t="shared" si="3684"/>
        <v>23.63</v>
      </c>
      <c r="GS145" s="139">
        <f t="shared" si="3709"/>
        <v>0</v>
      </c>
      <c r="GT145" s="111">
        <f t="shared" si="3710"/>
        <v>0</v>
      </c>
      <c r="GU145" s="111"/>
      <c r="GV145" s="140"/>
      <c r="GW145" s="141" t="e">
        <f t="shared" si="3711"/>
        <v>#DIV/0!</v>
      </c>
      <c r="GX145" s="323">
        <f t="shared" si="3680"/>
        <v>0</v>
      </c>
      <c r="GY145" s="431">
        <f t="shared" si="3712"/>
        <v>0</v>
      </c>
      <c r="GZ145" s="432">
        <f t="shared" si="3713"/>
        <v>0</v>
      </c>
      <c r="HA145" s="138">
        <f t="shared" si="3714"/>
        <v>0</v>
      </c>
      <c r="HB145" s="433">
        <f t="shared" si="3684"/>
        <v>23.63</v>
      </c>
      <c r="HC145" s="139">
        <f t="shared" si="3715"/>
        <v>0</v>
      </c>
      <c r="HD145" s="111">
        <f t="shared" si="3716"/>
        <v>0</v>
      </c>
      <c r="HE145" s="111"/>
      <c r="HF145" s="140"/>
      <c r="HG145" s="141" t="e">
        <f t="shared" si="3717"/>
        <v>#DIV/0!</v>
      </c>
      <c r="HH145" s="323">
        <f t="shared" si="3680"/>
        <v>0</v>
      </c>
      <c r="HI145" s="431">
        <f t="shared" si="3718"/>
        <v>0</v>
      </c>
      <c r="HJ145" s="432">
        <f t="shared" si="3719"/>
        <v>0</v>
      </c>
      <c r="HK145" s="138">
        <f t="shared" si="3720"/>
        <v>0</v>
      </c>
      <c r="HL145" s="433">
        <f t="shared" si="3684"/>
        <v>23.63</v>
      </c>
      <c r="HM145" s="139">
        <f t="shared" si="3721"/>
        <v>0</v>
      </c>
      <c r="HN145" s="111">
        <f t="shared" si="3722"/>
        <v>0</v>
      </c>
      <c r="HO145" s="111"/>
      <c r="HP145" s="140"/>
      <c r="HQ145" s="141" t="e">
        <f t="shared" si="3723"/>
        <v>#DIV/0!</v>
      </c>
      <c r="HR145" s="323">
        <f t="shared" si="3724"/>
        <v>0</v>
      </c>
      <c r="HS145" s="431">
        <f t="shared" si="3725"/>
        <v>0</v>
      </c>
      <c r="HT145" s="432">
        <f t="shared" si="3726"/>
        <v>0</v>
      </c>
      <c r="HU145" s="138">
        <f t="shared" si="3727"/>
        <v>0</v>
      </c>
      <c r="HV145" s="433">
        <f t="shared" si="3728"/>
        <v>23.63</v>
      </c>
      <c r="HW145" s="139">
        <f t="shared" si="3729"/>
        <v>0</v>
      </c>
      <c r="HX145" s="111">
        <f t="shared" si="3730"/>
        <v>0</v>
      </c>
      <c r="HY145" s="111"/>
      <c r="HZ145" s="140"/>
      <c r="IA145" s="141" t="e">
        <f t="shared" si="3731"/>
        <v>#DIV/0!</v>
      </c>
      <c r="IB145" s="323">
        <f t="shared" si="3724"/>
        <v>0</v>
      </c>
      <c r="IC145" s="431">
        <f t="shared" si="3732"/>
        <v>0</v>
      </c>
      <c r="ID145" s="432">
        <f t="shared" si="3733"/>
        <v>0</v>
      </c>
      <c r="IE145" s="138">
        <f t="shared" si="3734"/>
        <v>0</v>
      </c>
      <c r="IF145" s="433">
        <f t="shared" si="3728"/>
        <v>23.63</v>
      </c>
      <c r="IG145" s="139">
        <f t="shared" si="3735"/>
        <v>0</v>
      </c>
      <c r="IH145" s="111">
        <f t="shared" si="3736"/>
        <v>0</v>
      </c>
      <c r="II145" s="111"/>
      <c r="IJ145" s="140"/>
      <c r="IK145" s="141" t="e">
        <f t="shared" si="3737"/>
        <v>#DIV/0!</v>
      </c>
      <c r="IL145" s="323">
        <f t="shared" si="3724"/>
        <v>0</v>
      </c>
      <c r="IM145" s="431">
        <f t="shared" si="3738"/>
        <v>0</v>
      </c>
      <c r="IN145" s="432">
        <f t="shared" si="3739"/>
        <v>0</v>
      </c>
      <c r="IO145" s="138">
        <f t="shared" si="3740"/>
        <v>0</v>
      </c>
      <c r="IP145" s="433">
        <f t="shared" si="3728"/>
        <v>23.63</v>
      </c>
      <c r="IQ145" s="139">
        <f t="shared" si="3741"/>
        <v>0</v>
      </c>
      <c r="IR145" s="111">
        <f t="shared" si="3742"/>
        <v>0</v>
      </c>
      <c r="IS145" s="111"/>
      <c r="IT145" s="140"/>
      <c r="IU145" s="141" t="e">
        <f t="shared" si="3743"/>
        <v>#DIV/0!</v>
      </c>
      <c r="IV145" s="323">
        <f t="shared" si="3724"/>
        <v>0</v>
      </c>
      <c r="IW145" s="431">
        <f t="shared" si="3744"/>
        <v>0</v>
      </c>
      <c r="IX145" s="432">
        <f t="shared" si="3745"/>
        <v>0</v>
      </c>
      <c r="IY145" s="138">
        <f t="shared" si="3746"/>
        <v>0</v>
      </c>
      <c r="IZ145" s="433">
        <f t="shared" si="3728"/>
        <v>23.63</v>
      </c>
      <c r="JA145" s="139">
        <f t="shared" si="3747"/>
        <v>0</v>
      </c>
      <c r="JB145" s="111">
        <f t="shared" si="3748"/>
        <v>0</v>
      </c>
      <c r="JC145" s="111"/>
      <c r="JD145" s="140"/>
      <c r="JE145" s="141" t="e">
        <f t="shared" si="3749"/>
        <v>#DIV/0!</v>
      </c>
      <c r="JF145" s="323">
        <f t="shared" si="3724"/>
        <v>0</v>
      </c>
      <c r="JG145" s="431">
        <f t="shared" si="3750"/>
        <v>0</v>
      </c>
      <c r="JH145" s="432">
        <f t="shared" si="3751"/>
        <v>0</v>
      </c>
      <c r="JI145" s="138">
        <f t="shared" si="3752"/>
        <v>0</v>
      </c>
      <c r="JJ145" s="433">
        <f t="shared" si="3728"/>
        <v>23.63</v>
      </c>
      <c r="JK145" s="139">
        <f t="shared" si="3753"/>
        <v>0</v>
      </c>
      <c r="JL145" s="111">
        <f t="shared" si="3754"/>
        <v>0</v>
      </c>
      <c r="JM145" s="111"/>
      <c r="JN145" s="140"/>
      <c r="JO145" s="141" t="e">
        <f t="shared" si="3755"/>
        <v>#DIV/0!</v>
      </c>
      <c r="JP145" s="323">
        <f t="shared" si="3724"/>
        <v>0</v>
      </c>
      <c r="JQ145" s="431">
        <f t="shared" si="3756"/>
        <v>0</v>
      </c>
      <c r="JR145" s="432">
        <f t="shared" si="3757"/>
        <v>0</v>
      </c>
      <c r="JS145" s="138">
        <f t="shared" si="3758"/>
        <v>0</v>
      </c>
      <c r="JT145" s="433">
        <f t="shared" si="3728"/>
        <v>23.63</v>
      </c>
      <c r="JU145" s="139">
        <f t="shared" si="3759"/>
        <v>0</v>
      </c>
      <c r="JV145" s="111">
        <f t="shared" si="3760"/>
        <v>0</v>
      </c>
      <c r="JW145" s="111"/>
      <c r="JX145" s="140"/>
      <c r="JY145" s="141" t="e">
        <f t="shared" si="3761"/>
        <v>#DIV/0!</v>
      </c>
      <c r="JZ145" s="323">
        <f t="shared" si="3724"/>
        <v>0</v>
      </c>
      <c r="KA145" s="431">
        <f t="shared" si="3762"/>
        <v>0</v>
      </c>
      <c r="KB145" s="432">
        <f t="shared" si="3763"/>
        <v>0</v>
      </c>
      <c r="KC145" s="138">
        <f t="shared" si="3764"/>
        <v>0</v>
      </c>
      <c r="KD145" s="433">
        <f t="shared" si="3728"/>
        <v>23.63</v>
      </c>
      <c r="KE145" s="139">
        <f t="shared" si="3765"/>
        <v>0</v>
      </c>
      <c r="KF145" s="111">
        <f t="shared" si="3766"/>
        <v>0</v>
      </c>
      <c r="KG145" s="111"/>
      <c r="KH145" s="140"/>
      <c r="KI145" s="141" t="e">
        <f t="shared" si="3767"/>
        <v>#DIV/0!</v>
      </c>
      <c r="KJ145" s="323">
        <f t="shared" si="3768"/>
        <v>0</v>
      </c>
      <c r="KK145" s="431">
        <f t="shared" si="3769"/>
        <v>0</v>
      </c>
      <c r="KL145" s="432">
        <f t="shared" si="3770"/>
        <v>0</v>
      </c>
      <c r="KM145" s="138">
        <f t="shared" si="3771"/>
        <v>0</v>
      </c>
      <c r="KN145" s="433">
        <f t="shared" si="3772"/>
        <v>23.63</v>
      </c>
      <c r="KO145" s="139">
        <f t="shared" si="3773"/>
        <v>0</v>
      </c>
      <c r="KP145" s="111">
        <f t="shared" si="3774"/>
        <v>0</v>
      </c>
      <c r="KQ145" s="111"/>
      <c r="KR145" s="140"/>
      <c r="KS145" s="141" t="e">
        <f t="shared" si="3775"/>
        <v>#DIV/0!</v>
      </c>
      <c r="KT145" s="323">
        <f t="shared" si="3768"/>
        <v>0</v>
      </c>
      <c r="KU145" s="431" t="e">
        <f t="shared" si="3776"/>
        <v>#DIV/0!</v>
      </c>
      <c r="KV145" s="432" t="e">
        <f t="shared" si="3777"/>
        <v>#DIV/0!</v>
      </c>
      <c r="KW145" s="138">
        <f t="shared" si="3778"/>
        <v>0</v>
      </c>
      <c r="KX145" s="433">
        <f t="shared" si="3772"/>
        <v>0</v>
      </c>
      <c r="KY145" s="139">
        <f t="shared" si="3779"/>
        <v>0</v>
      </c>
      <c r="KZ145" s="111">
        <f t="shared" si="3780"/>
        <v>0</v>
      </c>
      <c r="LA145" s="111"/>
      <c r="LB145" s="140"/>
      <c r="LC145" s="141" t="e">
        <f t="shared" si="3781"/>
        <v>#DIV/0!</v>
      </c>
      <c r="LD145" s="322">
        <f t="shared" si="3581"/>
        <v>0</v>
      </c>
      <c r="LE145" s="431">
        <f t="shared" si="3582"/>
        <v>0</v>
      </c>
      <c r="LF145" s="432">
        <f t="shared" si="3583"/>
        <v>0</v>
      </c>
      <c r="LG145" s="138">
        <f t="shared" si="3584"/>
        <v>0</v>
      </c>
      <c r="LH145" s="433">
        <f t="shared" si="3585"/>
        <v>23.58</v>
      </c>
      <c r="LI145" s="139">
        <f t="shared" si="3586"/>
        <v>0</v>
      </c>
      <c r="LJ145" s="111">
        <f t="shared" si="3587"/>
        <v>0</v>
      </c>
      <c r="LK145" s="111"/>
      <c r="LL145" s="140"/>
    </row>
    <row r="146" spans="1:324" ht="16.5" customHeight="1">
      <c r="A146" s="610"/>
      <c r="B146" s="610" t="s">
        <v>1160</v>
      </c>
      <c r="C146" s="12"/>
      <c r="D146" s="12"/>
      <c r="E146" s="4"/>
      <c r="F146" s="323"/>
      <c r="G146" s="431"/>
      <c r="H146" s="432"/>
      <c r="I146" s="138"/>
      <c r="J146" s="433"/>
      <c r="K146" s="139"/>
      <c r="L146" s="111"/>
      <c r="M146" s="111"/>
      <c r="N146" s="140"/>
      <c r="O146" s="141"/>
      <c r="P146" s="323"/>
      <c r="Q146" s="431"/>
      <c r="R146" s="432"/>
      <c r="S146" s="138"/>
      <c r="T146" s="433"/>
      <c r="U146" s="139"/>
      <c r="V146" s="111"/>
      <c r="W146" s="111"/>
      <c r="X146" s="140"/>
      <c r="Y146" s="141"/>
      <c r="Z146" s="323"/>
      <c r="AA146" s="431"/>
      <c r="AB146" s="432"/>
      <c r="AC146" s="138"/>
      <c r="AD146" s="433"/>
      <c r="AE146" s="139"/>
      <c r="AF146" s="111"/>
      <c r="AG146" s="111"/>
      <c r="AH146" s="140"/>
      <c r="AI146" s="141"/>
      <c r="AJ146" s="323"/>
      <c r="AK146" s="431"/>
      <c r="AL146" s="432"/>
      <c r="AM146" s="138"/>
      <c r="AN146" s="433"/>
      <c r="AO146" s="139"/>
      <c r="AP146" s="111"/>
      <c r="AQ146" s="111"/>
      <c r="AR146" s="140"/>
      <c r="AS146" s="141"/>
      <c r="AT146" s="323"/>
      <c r="AU146" s="431"/>
      <c r="AV146" s="432"/>
      <c r="AW146" s="138"/>
      <c r="AX146" s="433"/>
      <c r="AY146" s="139"/>
      <c r="AZ146" s="111"/>
      <c r="BA146" s="111"/>
      <c r="BB146" s="140"/>
      <c r="BC146" s="141"/>
      <c r="BD146" s="323"/>
      <c r="BE146" s="431"/>
      <c r="BF146" s="432"/>
      <c r="BG146" s="138"/>
      <c r="BH146" s="433"/>
      <c r="BI146" s="139"/>
      <c r="BJ146" s="111"/>
      <c r="BK146" s="111"/>
      <c r="BL146" s="140"/>
      <c r="BM146" s="141"/>
      <c r="BN146" s="323"/>
      <c r="BO146" s="431"/>
      <c r="BP146" s="432"/>
      <c r="BQ146" s="138"/>
      <c r="BR146" s="433"/>
      <c r="BS146" s="139"/>
      <c r="BT146" s="111"/>
      <c r="BU146" s="111"/>
      <c r="BV146" s="140"/>
      <c r="BW146" s="141"/>
      <c r="BX146" s="323"/>
      <c r="BY146" s="431"/>
      <c r="BZ146" s="432"/>
      <c r="CA146" s="138"/>
      <c r="CB146" s="433"/>
      <c r="CC146" s="139"/>
      <c r="CD146" s="111"/>
      <c r="CE146" s="111"/>
      <c r="CF146" s="140"/>
      <c r="CG146" s="141"/>
      <c r="CH146" s="323"/>
      <c r="CI146" s="431"/>
      <c r="CJ146" s="432"/>
      <c r="CK146" s="138"/>
      <c r="CL146" s="433"/>
      <c r="CM146" s="139"/>
      <c r="CN146" s="111"/>
      <c r="CO146" s="111"/>
      <c r="CP146" s="140"/>
      <c r="CQ146" s="141"/>
      <c r="CR146" s="323"/>
      <c r="CS146" s="431"/>
      <c r="CT146" s="432"/>
      <c r="CU146" s="138"/>
      <c r="CV146" s="433"/>
      <c r="CW146" s="139"/>
      <c r="CX146" s="111"/>
      <c r="CY146" s="111"/>
      <c r="CZ146" s="140"/>
      <c r="DA146" s="141"/>
      <c r="DB146" s="323"/>
      <c r="DC146" s="431"/>
      <c r="DD146" s="432"/>
      <c r="DE146" s="138"/>
      <c r="DF146" s="433"/>
      <c r="DG146" s="139"/>
      <c r="DH146" s="111"/>
      <c r="DI146" s="111"/>
      <c r="DJ146" s="140"/>
      <c r="DK146" s="141"/>
      <c r="DL146" s="323"/>
      <c r="DM146" s="431"/>
      <c r="DN146" s="432"/>
      <c r="DO146" s="138"/>
      <c r="DP146" s="433"/>
      <c r="DQ146" s="139"/>
      <c r="DR146" s="111"/>
      <c r="DS146" s="111"/>
      <c r="DT146" s="140"/>
      <c r="DU146" s="141"/>
      <c r="DV146" s="323"/>
      <c r="DW146" s="431"/>
      <c r="DX146" s="432"/>
      <c r="DY146" s="138"/>
      <c r="DZ146" s="433"/>
      <c r="EA146" s="139"/>
      <c r="EB146" s="111"/>
      <c r="EC146" s="111"/>
      <c r="ED146" s="140"/>
      <c r="EE146" s="141"/>
      <c r="EF146" s="323"/>
      <c r="EG146" s="431"/>
      <c r="EH146" s="432"/>
      <c r="EI146" s="138"/>
      <c r="EJ146" s="433"/>
      <c r="EK146" s="139"/>
      <c r="EL146" s="111"/>
      <c r="EM146" s="111"/>
      <c r="EN146" s="140"/>
      <c r="EO146" s="141"/>
      <c r="EP146" s="323"/>
      <c r="EQ146" s="431"/>
      <c r="ER146" s="432"/>
      <c r="ES146" s="138"/>
      <c r="ET146" s="433"/>
      <c r="EU146" s="139"/>
      <c r="EV146" s="111"/>
      <c r="EW146" s="111"/>
      <c r="EX146" s="140"/>
      <c r="EY146" s="141"/>
      <c r="EZ146" s="323"/>
      <c r="FA146" s="431"/>
      <c r="FB146" s="432"/>
      <c r="FC146" s="138"/>
      <c r="FD146" s="433"/>
      <c r="FE146" s="139"/>
      <c r="FF146" s="111"/>
      <c r="FG146" s="111"/>
      <c r="FH146" s="140"/>
      <c r="FI146" s="141"/>
      <c r="FJ146" s="323"/>
      <c r="FK146" s="431"/>
      <c r="FL146" s="432"/>
      <c r="FM146" s="138"/>
      <c r="FN146" s="433"/>
      <c r="FO146" s="139"/>
      <c r="FP146" s="111"/>
      <c r="FQ146" s="111"/>
      <c r="FR146" s="140"/>
      <c r="FS146" s="141"/>
      <c r="FT146" s="323"/>
      <c r="FU146" s="431"/>
      <c r="FV146" s="432"/>
      <c r="FW146" s="138"/>
      <c r="FX146" s="433"/>
      <c r="FY146" s="139"/>
      <c r="FZ146" s="111"/>
      <c r="GA146" s="111"/>
      <c r="GB146" s="140"/>
      <c r="GC146" s="141"/>
      <c r="GD146" s="323"/>
      <c r="GE146" s="431"/>
      <c r="GF146" s="432"/>
      <c r="GG146" s="138"/>
      <c r="GH146" s="433"/>
      <c r="GI146" s="139"/>
      <c r="GJ146" s="111"/>
      <c r="GK146" s="111"/>
      <c r="GL146" s="140"/>
      <c r="GM146" s="141"/>
      <c r="GN146" s="323"/>
      <c r="GO146" s="431"/>
      <c r="GP146" s="432"/>
      <c r="GQ146" s="138"/>
      <c r="GR146" s="433"/>
      <c r="GS146" s="139"/>
      <c r="GT146" s="111"/>
      <c r="GU146" s="111"/>
      <c r="GV146" s="140"/>
      <c r="GW146" s="141"/>
      <c r="GX146" s="323"/>
      <c r="GY146" s="431"/>
      <c r="GZ146" s="432"/>
      <c r="HA146" s="138"/>
      <c r="HB146" s="433"/>
      <c r="HC146" s="139"/>
      <c r="HD146" s="111"/>
      <c r="HE146" s="111"/>
      <c r="HF146" s="140"/>
      <c r="HG146" s="141"/>
      <c r="HH146" s="323"/>
      <c r="HI146" s="431"/>
      <c r="HJ146" s="432"/>
      <c r="HK146" s="138"/>
      <c r="HL146" s="433"/>
      <c r="HM146" s="139"/>
      <c r="HN146" s="111"/>
      <c r="HO146" s="111"/>
      <c r="HP146" s="140"/>
      <c r="HQ146" s="141"/>
      <c r="HR146" s="323"/>
      <c r="HS146" s="431"/>
      <c r="HT146" s="432"/>
      <c r="HU146" s="138"/>
      <c r="HV146" s="433"/>
      <c r="HW146" s="139"/>
      <c r="HX146" s="111"/>
      <c r="HY146" s="111"/>
      <c r="HZ146" s="140"/>
      <c r="IA146" s="141"/>
      <c r="IB146" s="323"/>
      <c r="IC146" s="431"/>
      <c r="ID146" s="432"/>
      <c r="IE146" s="138"/>
      <c r="IF146" s="433"/>
      <c r="IG146" s="139"/>
      <c r="IH146" s="111"/>
      <c r="II146" s="111"/>
      <c r="IJ146" s="140"/>
      <c r="IK146" s="141"/>
      <c r="IL146" s="323"/>
      <c r="IM146" s="431"/>
      <c r="IN146" s="432"/>
      <c r="IO146" s="138"/>
      <c r="IP146" s="433"/>
      <c r="IQ146" s="139"/>
      <c r="IR146" s="111"/>
      <c r="IS146" s="111"/>
      <c r="IT146" s="140"/>
      <c r="IU146" s="141"/>
      <c r="IV146" s="323"/>
      <c r="IW146" s="431"/>
      <c r="IX146" s="432"/>
      <c r="IY146" s="138"/>
      <c r="IZ146" s="433"/>
      <c r="JA146" s="139"/>
      <c r="JB146" s="111"/>
      <c r="JC146" s="111"/>
      <c r="JD146" s="140"/>
      <c r="JE146" s="141"/>
      <c r="JF146" s="323"/>
      <c r="JG146" s="431"/>
      <c r="JH146" s="432"/>
      <c r="JI146" s="138"/>
      <c r="JJ146" s="433"/>
      <c r="JK146" s="139"/>
      <c r="JL146" s="111"/>
      <c r="JM146" s="111"/>
      <c r="JN146" s="140"/>
      <c r="JO146" s="141"/>
      <c r="JP146" s="323"/>
      <c r="JQ146" s="431"/>
      <c r="JR146" s="432"/>
      <c r="JS146" s="138"/>
      <c r="JT146" s="433"/>
      <c r="JU146" s="139"/>
      <c r="JV146" s="111"/>
      <c r="JW146" s="111"/>
      <c r="JX146" s="140"/>
      <c r="JY146" s="141"/>
      <c r="JZ146" s="323"/>
      <c r="KA146" s="431"/>
      <c r="KB146" s="432"/>
      <c r="KC146" s="138"/>
      <c r="KD146" s="433"/>
      <c r="KE146" s="139"/>
      <c r="KF146" s="111"/>
      <c r="KG146" s="111"/>
      <c r="KH146" s="140"/>
      <c r="KI146" s="141"/>
      <c r="KJ146" s="323"/>
      <c r="KK146" s="431"/>
      <c r="KL146" s="432"/>
      <c r="KM146" s="138"/>
      <c r="KN146" s="433"/>
      <c r="KO146" s="139"/>
      <c r="KP146" s="111"/>
      <c r="KQ146" s="111"/>
      <c r="KR146" s="140"/>
      <c r="KS146" s="141"/>
      <c r="KT146" s="323"/>
      <c r="KU146" s="431"/>
      <c r="KV146" s="432"/>
      <c r="KW146" s="138"/>
      <c r="KX146" s="433"/>
      <c r="KY146" s="139"/>
      <c r="KZ146" s="111"/>
      <c r="LA146" s="111"/>
      <c r="LB146" s="140"/>
      <c r="LC146" s="141"/>
      <c r="LD146" s="322"/>
      <c r="LE146" s="431"/>
      <c r="LF146" s="432"/>
      <c r="LG146" s="138"/>
      <c r="LH146" s="433"/>
      <c r="LI146" s="139"/>
      <c r="LJ146" s="111"/>
      <c r="LK146" s="111"/>
      <c r="LL146" s="140"/>
    </row>
    <row r="147" spans="1:324" ht="16.5" customHeight="1">
      <c r="A147" s="611"/>
      <c r="B147" s="12" t="s">
        <v>714</v>
      </c>
      <c r="C147" s="12" t="s">
        <v>840</v>
      </c>
      <c r="D147" s="12" t="s">
        <v>422</v>
      </c>
      <c r="E147" s="4" t="s">
        <v>32</v>
      </c>
      <c r="F147" s="323">
        <f t="shared" ref="F147:F153" si="3782">F31</f>
        <v>92</v>
      </c>
      <c r="G147" s="431">
        <f t="shared" si="3588"/>
        <v>0.14791000000000001</v>
      </c>
      <c r="H147" s="432">
        <f t="shared" si="3589"/>
        <v>267.57</v>
      </c>
      <c r="I147" s="138">
        <f t="shared" si="3362"/>
        <v>2.9083695700000001</v>
      </c>
      <c r="J147" s="433">
        <f t="shared" si="3590"/>
        <v>23.36</v>
      </c>
      <c r="K147" s="139">
        <f t="shared" si="3363"/>
        <v>67.939509999999999</v>
      </c>
      <c r="L147" s="111">
        <f t="shared" si="3364"/>
        <v>6250.43</v>
      </c>
      <c r="M147" s="111"/>
      <c r="N147" s="140"/>
      <c r="O147" s="141">
        <f t="shared" si="3365"/>
        <v>1.3013600000000001</v>
      </c>
      <c r="P147" s="323">
        <f t="shared" ref="P147:BX153" si="3783">P31</f>
        <v>104</v>
      </c>
      <c r="Q147" s="431">
        <f t="shared" ref="Q147:Q154" si="3784">P147/P$126</f>
        <v>9.5329999999999998E-2</v>
      </c>
      <c r="R147" s="432">
        <f t="shared" ref="R147:R154" si="3785">R$126*Q147</f>
        <v>187.8</v>
      </c>
      <c r="S147" s="138">
        <f t="shared" ref="S147:S154" si="3786">IF(P147&gt;0,R147/P147,0)</f>
        <v>1.8057692299999999</v>
      </c>
      <c r="T147" s="433">
        <f t="shared" ref="T147:CB154" si="3787">T$126</f>
        <v>23.63</v>
      </c>
      <c r="U147" s="139">
        <f t="shared" ref="U147:U154" si="3788">S147*T147</f>
        <v>42.67033</v>
      </c>
      <c r="V147" s="111">
        <f t="shared" ref="V147:V155" si="3789">U147*P147</f>
        <v>4437.71</v>
      </c>
      <c r="W147" s="111"/>
      <c r="X147" s="140"/>
      <c r="Y147" s="141">
        <f t="shared" ref="Y147:Y155" si="3790">U147/$LI147</f>
        <v>0.81733999999999996</v>
      </c>
      <c r="Z147" s="323">
        <f t="shared" si="3783"/>
        <v>206</v>
      </c>
      <c r="AA147" s="431">
        <f t="shared" ref="AA147:AA154" si="3791">Z147/Z$126</f>
        <v>0.24848999999999999</v>
      </c>
      <c r="AB147" s="432">
        <f t="shared" ref="AB147:AB154" si="3792">AB$126*AA147</f>
        <v>314.08999999999997</v>
      </c>
      <c r="AC147" s="138">
        <f t="shared" ref="AC147:AC154" si="3793">IF(Z147&gt;0,AB147/Z147,0)</f>
        <v>1.5247087399999999</v>
      </c>
      <c r="AD147" s="433">
        <f t="shared" si="3787"/>
        <v>23.63</v>
      </c>
      <c r="AE147" s="139">
        <f t="shared" ref="AE147:AE154" si="3794">AC147*AD147</f>
        <v>36.028869999999998</v>
      </c>
      <c r="AF147" s="111">
        <f t="shared" ref="AF147:AF155" si="3795">AE147*Z147</f>
        <v>7421.95</v>
      </c>
      <c r="AG147" s="111"/>
      <c r="AH147" s="140"/>
      <c r="AI147" s="141">
        <f t="shared" ref="AI147:AI155" si="3796">AE147/$LI147</f>
        <v>0.69011999999999996</v>
      </c>
      <c r="AJ147" s="323">
        <f t="shared" si="3783"/>
        <v>54</v>
      </c>
      <c r="AK147" s="431">
        <f t="shared" ref="AK147:AK154" si="3797">AJ147/AJ$126</f>
        <v>8.4110000000000004E-2</v>
      </c>
      <c r="AL147" s="432">
        <f t="shared" ref="AL147:AL154" si="3798">AL$126*AK147</f>
        <v>102.61</v>
      </c>
      <c r="AM147" s="138">
        <f t="shared" ref="AM147:AM154" si="3799">IF(AJ147&gt;0,AL147/AJ147,0)</f>
        <v>1.90018519</v>
      </c>
      <c r="AN147" s="433">
        <f t="shared" si="3787"/>
        <v>23.63</v>
      </c>
      <c r="AO147" s="139">
        <f t="shared" ref="AO147:AO154" si="3800">AM147*AN147</f>
        <v>44.901380000000003</v>
      </c>
      <c r="AP147" s="111">
        <f t="shared" ref="AP147:AP155" si="3801">AO147*AJ147</f>
        <v>2424.67</v>
      </c>
      <c r="AQ147" s="111"/>
      <c r="AR147" s="140"/>
      <c r="AS147" s="141">
        <f t="shared" ref="AS147:AS155" si="3802">AO147/$LI147</f>
        <v>0.86007</v>
      </c>
      <c r="AT147" s="323">
        <f t="shared" si="3783"/>
        <v>72</v>
      </c>
      <c r="AU147" s="431">
        <f t="shared" ref="AU147:AU154" si="3803">AT147/AT$126</f>
        <v>7.5389999999999999E-2</v>
      </c>
      <c r="AV147" s="432">
        <f t="shared" ref="AV147:AV154" si="3804">AV$126*AU147</f>
        <v>83.23</v>
      </c>
      <c r="AW147" s="138">
        <f t="shared" ref="AW147:AW154" si="3805">IF(AT147&gt;0,AV147/AT147,0)</f>
        <v>1.15597222</v>
      </c>
      <c r="AX147" s="433">
        <f t="shared" si="3787"/>
        <v>23.63</v>
      </c>
      <c r="AY147" s="139">
        <f t="shared" ref="AY147:AY154" si="3806">AW147*AX147</f>
        <v>27.315619999999999</v>
      </c>
      <c r="AZ147" s="111">
        <f t="shared" ref="AZ147:AZ155" si="3807">AY147*AT147</f>
        <v>1966.72</v>
      </c>
      <c r="BA147" s="111"/>
      <c r="BB147" s="140"/>
      <c r="BC147" s="141">
        <f t="shared" ref="BC147:BC155" si="3808">AY147/$LI147</f>
        <v>0.52322000000000002</v>
      </c>
      <c r="BD147" s="323">
        <f t="shared" si="3783"/>
        <v>69</v>
      </c>
      <c r="BE147" s="431">
        <f t="shared" ref="BE147:BE154" si="3809">BD147/BD$126</f>
        <v>9.6500000000000002E-2</v>
      </c>
      <c r="BF147" s="432">
        <f t="shared" ref="BF147:BF154" si="3810">BF$126*BE147</f>
        <v>110.98</v>
      </c>
      <c r="BG147" s="138">
        <f t="shared" ref="BG147:BG154" si="3811">IF(BD147&gt;0,BF147/BD147,0)</f>
        <v>1.6084058000000001</v>
      </c>
      <c r="BH147" s="433">
        <f t="shared" si="3787"/>
        <v>23.63</v>
      </c>
      <c r="BI147" s="139">
        <f t="shared" ref="BI147:BI154" si="3812">BG147*BH147</f>
        <v>38.006630000000001</v>
      </c>
      <c r="BJ147" s="111">
        <f t="shared" ref="BJ147:BJ155" si="3813">BI147*BD147</f>
        <v>2622.46</v>
      </c>
      <c r="BK147" s="111"/>
      <c r="BL147" s="140"/>
      <c r="BM147" s="141">
        <f t="shared" ref="BM147:BM155" si="3814">BI147/$LI147</f>
        <v>0.72801000000000005</v>
      </c>
      <c r="BN147" s="323">
        <f t="shared" si="3783"/>
        <v>74</v>
      </c>
      <c r="BO147" s="431">
        <f t="shared" ref="BO147:BO154" si="3815">BN147/BN$126</f>
        <v>0.10786999999999999</v>
      </c>
      <c r="BP147" s="432">
        <f t="shared" ref="BP147:BP154" si="3816">BP$126*BO147</f>
        <v>154.58000000000001</v>
      </c>
      <c r="BQ147" s="138">
        <f t="shared" ref="BQ147:BQ154" si="3817">IF(BN147&gt;0,BP147/BN147,0)</f>
        <v>2.0889189199999998</v>
      </c>
      <c r="BR147" s="433">
        <f t="shared" si="3787"/>
        <v>23.63</v>
      </c>
      <c r="BS147" s="139">
        <f t="shared" ref="BS147:BS154" si="3818">BQ147*BR147</f>
        <v>49.361150000000002</v>
      </c>
      <c r="BT147" s="111">
        <f t="shared" ref="BT147:BT155" si="3819">BS147*BN147</f>
        <v>3652.73</v>
      </c>
      <c r="BU147" s="111"/>
      <c r="BV147" s="140"/>
      <c r="BW147" s="141">
        <f t="shared" ref="BW147:BW155" si="3820">BS147/$LI147</f>
        <v>0.94550000000000001</v>
      </c>
      <c r="BX147" s="323">
        <f t="shared" si="3783"/>
        <v>117</v>
      </c>
      <c r="BY147" s="431">
        <f t="shared" ref="BY147:BY154" si="3821">BX147/BX$126</f>
        <v>0.13911999999999999</v>
      </c>
      <c r="BZ147" s="432">
        <f t="shared" ref="BZ147:BZ154" si="3822">BZ$126*BY147</f>
        <v>177.24</v>
      </c>
      <c r="CA147" s="138">
        <f t="shared" ref="CA147:CA154" si="3823">IF(BX147&gt;0,BZ147/BX147,0)</f>
        <v>1.5148717899999999</v>
      </c>
      <c r="CB147" s="433">
        <f t="shared" si="3787"/>
        <v>23.63</v>
      </c>
      <c r="CC147" s="139">
        <f t="shared" ref="CC147:CC154" si="3824">CA147*CB147</f>
        <v>35.796419999999998</v>
      </c>
      <c r="CD147" s="111">
        <f t="shared" ref="CD147:CD155" si="3825">CC147*BX147</f>
        <v>4188.18</v>
      </c>
      <c r="CE147" s="111"/>
      <c r="CF147" s="140"/>
      <c r="CG147" s="141">
        <f t="shared" ref="CG147:CG155" si="3826">CC147/$LI147</f>
        <v>0.68567</v>
      </c>
      <c r="CH147" s="323">
        <f t="shared" ref="CH147:EP153" si="3827">CH31</f>
        <v>123</v>
      </c>
      <c r="CI147" s="431">
        <f t="shared" ref="CI147:CI154" si="3828">CH147/CH$126</f>
        <v>0.12239</v>
      </c>
      <c r="CJ147" s="432">
        <f t="shared" ref="CJ147:CJ154" si="3829">CJ$126*CI147</f>
        <v>496.78</v>
      </c>
      <c r="CK147" s="138">
        <f t="shared" ref="CK147:CK154" si="3830">IF(CH147&gt;0,CJ147/CH147,0)</f>
        <v>4.0388617900000003</v>
      </c>
      <c r="CL147" s="433">
        <f t="shared" ref="CL147:ET154" si="3831">CL$126</f>
        <v>23.63</v>
      </c>
      <c r="CM147" s="139">
        <f t="shared" ref="CM147:CM154" si="3832">CK147*CL147</f>
        <v>95.438299999999998</v>
      </c>
      <c r="CN147" s="111">
        <f t="shared" ref="CN147:CN155" si="3833">CM147*CH147</f>
        <v>11738.91</v>
      </c>
      <c r="CO147" s="111"/>
      <c r="CP147" s="140"/>
      <c r="CQ147" s="141">
        <f t="shared" ref="CQ147:CQ155" si="3834">CM147/$LI147</f>
        <v>1.8281000000000001</v>
      </c>
      <c r="CR147" s="323">
        <f t="shared" si="3827"/>
        <v>52</v>
      </c>
      <c r="CS147" s="431">
        <f t="shared" ref="CS147:CS154" si="3835">CR147/CR$126</f>
        <v>6.4439999999999997E-2</v>
      </c>
      <c r="CT147" s="432">
        <f t="shared" ref="CT147:CT154" si="3836">CT$126*CS147</f>
        <v>121.79</v>
      </c>
      <c r="CU147" s="138">
        <f t="shared" ref="CU147:CU154" si="3837">IF(CR147&gt;0,CT147/CR147,0)</f>
        <v>2.3421153800000001</v>
      </c>
      <c r="CV147" s="433">
        <f t="shared" si="3831"/>
        <v>23.63</v>
      </c>
      <c r="CW147" s="139">
        <f t="shared" ref="CW147:CW154" si="3838">CU147*CV147</f>
        <v>55.344189999999998</v>
      </c>
      <c r="CX147" s="111">
        <f t="shared" ref="CX147:CX155" si="3839">CW147*CR147</f>
        <v>2877.9</v>
      </c>
      <c r="CY147" s="111"/>
      <c r="CZ147" s="140"/>
      <c r="DA147" s="141">
        <f t="shared" ref="DA147:DA155" si="3840">CW147/$LI147</f>
        <v>1.0601</v>
      </c>
      <c r="DB147" s="323">
        <f t="shared" si="3827"/>
        <v>127</v>
      </c>
      <c r="DC147" s="431">
        <f t="shared" ref="DC147:DC154" si="3841">DB147/DB$126</f>
        <v>0.14906</v>
      </c>
      <c r="DD147" s="432">
        <f t="shared" ref="DD147:DD154" si="3842">DD$126*DC147</f>
        <v>132.22</v>
      </c>
      <c r="DE147" s="138">
        <f t="shared" ref="DE147:DE154" si="3843">IF(DB147&gt;0,DD147/DB147,0)</f>
        <v>1.04110236</v>
      </c>
      <c r="DF147" s="433">
        <f t="shared" si="3831"/>
        <v>23.63</v>
      </c>
      <c r="DG147" s="139">
        <f t="shared" ref="DG147:DG154" si="3844">DE147*DF147</f>
        <v>24.60125</v>
      </c>
      <c r="DH147" s="111">
        <f t="shared" ref="DH147:DH155" si="3845">DG147*DB147</f>
        <v>3124.36</v>
      </c>
      <c r="DI147" s="111"/>
      <c r="DJ147" s="140"/>
      <c r="DK147" s="141">
        <f t="shared" ref="DK147:DK155" si="3846">DG147/$LI147</f>
        <v>0.47122999999999998</v>
      </c>
      <c r="DL147" s="323">
        <f t="shared" si="3827"/>
        <v>0</v>
      </c>
      <c r="DM147" s="431">
        <f t="shared" ref="DM147:DM154" si="3847">DL147/DL$126</f>
        <v>0</v>
      </c>
      <c r="DN147" s="432">
        <f t="shared" ref="DN147:DN154" si="3848">DN$126*DM147</f>
        <v>0</v>
      </c>
      <c r="DO147" s="138">
        <f t="shared" ref="DO147:DO154" si="3849">IF(DL147&gt;0,DN147/DL147,0)</f>
        <v>0</v>
      </c>
      <c r="DP147" s="433">
        <f t="shared" si="3831"/>
        <v>23.63</v>
      </c>
      <c r="DQ147" s="139">
        <f t="shared" ref="DQ147:DQ154" si="3850">DO147*DP147</f>
        <v>0</v>
      </c>
      <c r="DR147" s="111">
        <f t="shared" ref="DR147:DR155" si="3851">DQ147*DL147</f>
        <v>0</v>
      </c>
      <c r="DS147" s="111"/>
      <c r="DT147" s="140"/>
      <c r="DU147" s="141">
        <f t="shared" ref="DU147:DU155" si="3852">DQ147/$LI147</f>
        <v>0</v>
      </c>
      <c r="DV147" s="323">
        <f t="shared" si="3827"/>
        <v>61</v>
      </c>
      <c r="DW147" s="431">
        <f t="shared" ref="DW147:DW154" si="3853">DV147/DV$126</f>
        <v>7.9430000000000001E-2</v>
      </c>
      <c r="DX147" s="432">
        <f t="shared" ref="DX147:DX154" si="3854">DX$126*DW147</f>
        <v>77.599999999999994</v>
      </c>
      <c r="DY147" s="138">
        <f t="shared" ref="DY147:DY154" si="3855">IF(DV147&gt;0,DX147/DV147,0)</f>
        <v>1.2721311500000001</v>
      </c>
      <c r="DZ147" s="433">
        <f t="shared" si="3831"/>
        <v>23.63</v>
      </c>
      <c r="EA147" s="139">
        <f t="shared" ref="EA147:EA154" si="3856">DY147*DZ147</f>
        <v>30.060459999999999</v>
      </c>
      <c r="EB147" s="111">
        <f t="shared" ref="EB147:EB155" si="3857">EA147*DV147</f>
        <v>1833.69</v>
      </c>
      <c r="EC147" s="111"/>
      <c r="ED147" s="140"/>
      <c r="EE147" s="141">
        <f t="shared" ref="EE147:EE155" si="3858">EA147/$LI147</f>
        <v>0.57579999999999998</v>
      </c>
      <c r="EF147" s="323">
        <f t="shared" si="3827"/>
        <v>70</v>
      </c>
      <c r="EG147" s="431">
        <f t="shared" ref="EG147:EG154" si="3859">EF147/EF$126</f>
        <v>7.8210000000000002E-2</v>
      </c>
      <c r="EH147" s="432">
        <f t="shared" ref="EH147:EH154" si="3860">EH$126*EG147</f>
        <v>78.209999999999994</v>
      </c>
      <c r="EI147" s="138">
        <f t="shared" ref="EI147:EI154" si="3861">IF(EF147&gt;0,EH147/EF147,0)</f>
        <v>1.11728571</v>
      </c>
      <c r="EJ147" s="433">
        <f t="shared" si="3831"/>
        <v>23.63</v>
      </c>
      <c r="EK147" s="139">
        <f t="shared" ref="EK147:EK154" si="3862">EI147*EJ147</f>
        <v>26.40146</v>
      </c>
      <c r="EL147" s="111">
        <f t="shared" ref="EL147:EL155" si="3863">EK147*EF147</f>
        <v>1848.1</v>
      </c>
      <c r="EM147" s="111"/>
      <c r="EN147" s="140"/>
      <c r="EO147" s="141">
        <f t="shared" ref="EO147:EO155" si="3864">EK147/$LI147</f>
        <v>0.50570999999999999</v>
      </c>
      <c r="EP147" s="323">
        <f t="shared" si="3827"/>
        <v>58</v>
      </c>
      <c r="EQ147" s="431">
        <f t="shared" ref="EQ147:EQ154" si="3865">EP147/EP$126</f>
        <v>6.9540000000000005E-2</v>
      </c>
      <c r="ER147" s="432">
        <f t="shared" ref="ER147:ER154" si="3866">ER$126*EQ147</f>
        <v>109.87</v>
      </c>
      <c r="ES147" s="138">
        <f t="shared" ref="ES147:ES154" si="3867">IF(EP147&gt;0,ER147/EP147,0)</f>
        <v>1.8943103400000001</v>
      </c>
      <c r="ET147" s="433">
        <f t="shared" si="3831"/>
        <v>23.63</v>
      </c>
      <c r="EU147" s="139">
        <f t="shared" ref="EU147:EU154" si="3868">ES147*ET147</f>
        <v>44.762549999999997</v>
      </c>
      <c r="EV147" s="111">
        <f t="shared" ref="EV147:EV155" si="3869">EU147*EP147</f>
        <v>2596.23</v>
      </c>
      <c r="EW147" s="111"/>
      <c r="EX147" s="140"/>
      <c r="EY147" s="141">
        <f t="shared" ref="EY147:EY155" si="3870">EU147/$LI147</f>
        <v>0.85741000000000001</v>
      </c>
      <c r="EZ147" s="323">
        <f t="shared" ref="EZ147:HH153" si="3871">EZ31</f>
        <v>43</v>
      </c>
      <c r="FA147" s="431">
        <f t="shared" ref="FA147:FA154" si="3872">EZ147/EZ$126</f>
        <v>5.1069999999999997E-2</v>
      </c>
      <c r="FB147" s="432">
        <f t="shared" ref="FB147:FB154" si="3873">FB$126*FA147</f>
        <v>86.67</v>
      </c>
      <c r="FC147" s="138">
        <f t="shared" ref="FC147:FC154" si="3874">IF(EZ147&gt;0,FB147/EZ147,0)</f>
        <v>2.0155813999999999</v>
      </c>
      <c r="FD147" s="433">
        <f t="shared" ref="FD147:HL154" si="3875">FD$126</f>
        <v>22.19</v>
      </c>
      <c r="FE147" s="139">
        <f t="shared" ref="FE147:FE154" si="3876">FC147*FD147</f>
        <v>44.725749999999998</v>
      </c>
      <c r="FF147" s="111">
        <f t="shared" ref="FF147:FF155" si="3877">FE147*EZ147</f>
        <v>1923.21</v>
      </c>
      <c r="FG147" s="111"/>
      <c r="FH147" s="140"/>
      <c r="FI147" s="141">
        <f t="shared" ref="FI147:FI155" si="3878">FE147/$LI147</f>
        <v>0.85670999999999997</v>
      </c>
      <c r="FJ147" s="323">
        <f t="shared" si="3871"/>
        <v>94</v>
      </c>
      <c r="FK147" s="431">
        <f t="shared" ref="FK147:FK154" si="3879">FJ147/FJ$126</f>
        <v>9.2609999999999998E-2</v>
      </c>
      <c r="FL147" s="432">
        <f t="shared" ref="FL147:FL154" si="3880">FL$126*FK147</f>
        <v>230.14</v>
      </c>
      <c r="FM147" s="138">
        <f t="shared" ref="FM147:FM154" si="3881">IF(FJ147&gt;0,FL147/FJ147,0)</f>
        <v>2.4482978700000002</v>
      </c>
      <c r="FN147" s="433">
        <f t="shared" si="3875"/>
        <v>23.63</v>
      </c>
      <c r="FO147" s="139">
        <f t="shared" ref="FO147:FO154" si="3882">FM147*FN147</f>
        <v>57.853279999999998</v>
      </c>
      <c r="FP147" s="111">
        <f t="shared" ref="FP147:FP155" si="3883">FO147*FJ147</f>
        <v>5438.21</v>
      </c>
      <c r="FQ147" s="111"/>
      <c r="FR147" s="140"/>
      <c r="FS147" s="141">
        <f t="shared" ref="FS147:FS155" si="3884">FO147/$LI147</f>
        <v>1.10816</v>
      </c>
      <c r="FT147" s="323">
        <f t="shared" si="3871"/>
        <v>61</v>
      </c>
      <c r="FU147" s="431">
        <f t="shared" ref="FU147:FU154" si="3885">FT147/FT$126</f>
        <v>8.4489999999999996E-2</v>
      </c>
      <c r="FV147" s="432">
        <f t="shared" ref="FV147:FV154" si="3886">FV$126*FU147</f>
        <v>185.96</v>
      </c>
      <c r="FW147" s="138">
        <f t="shared" ref="FW147:FW154" si="3887">IF(FT147&gt;0,FV147/FT147,0)</f>
        <v>3.04852459</v>
      </c>
      <c r="FX147" s="433">
        <f t="shared" si="3875"/>
        <v>23.63</v>
      </c>
      <c r="FY147" s="139">
        <f t="shared" ref="FY147:FY154" si="3888">FW147*FX147</f>
        <v>72.036640000000006</v>
      </c>
      <c r="FZ147" s="111">
        <f t="shared" ref="FZ147:FZ155" si="3889">FY147*FT147</f>
        <v>4394.24</v>
      </c>
      <c r="GA147" s="111"/>
      <c r="GB147" s="140"/>
      <c r="GC147" s="141">
        <f t="shared" ref="GC147:GC155" si="3890">FY147/$LI147</f>
        <v>1.37984</v>
      </c>
      <c r="GD147" s="323">
        <f t="shared" si="3871"/>
        <v>39</v>
      </c>
      <c r="GE147" s="431">
        <f t="shared" ref="GE147:GE154" si="3891">GD147/GD$126</f>
        <v>7.9589999999999994E-2</v>
      </c>
      <c r="GF147" s="432">
        <f t="shared" ref="GF147:GF154" si="3892">GF$126*GE147</f>
        <v>50.3</v>
      </c>
      <c r="GG147" s="138">
        <f t="shared" ref="GG147:GG154" si="3893">IF(GD147&gt;0,GF147/GD147,0)</f>
        <v>1.2897435900000001</v>
      </c>
      <c r="GH147" s="433">
        <f t="shared" si="3875"/>
        <v>23.63</v>
      </c>
      <c r="GI147" s="139">
        <f t="shared" ref="GI147:GI154" si="3894">GG147*GH147</f>
        <v>30.47664</v>
      </c>
      <c r="GJ147" s="111">
        <f t="shared" ref="GJ147:GJ155" si="3895">GI147*GD147</f>
        <v>1188.5899999999999</v>
      </c>
      <c r="GK147" s="111"/>
      <c r="GL147" s="140"/>
      <c r="GM147" s="141">
        <f t="shared" ref="GM147:GM155" si="3896">GI147/$LI147</f>
        <v>0.58377000000000001</v>
      </c>
      <c r="GN147" s="323">
        <f t="shared" si="3871"/>
        <v>101</v>
      </c>
      <c r="GO147" s="431">
        <f t="shared" ref="GO147:GO154" si="3897">GN147/GN$126</f>
        <v>0.11854000000000001</v>
      </c>
      <c r="GP147" s="432">
        <f t="shared" ref="GP147:GP154" si="3898">GP$126*GO147</f>
        <v>405.53</v>
      </c>
      <c r="GQ147" s="138">
        <f t="shared" ref="GQ147:GQ154" si="3899">IF(GN147&gt;0,GP147/GN147,0)</f>
        <v>4.0151485100000004</v>
      </c>
      <c r="GR147" s="433">
        <f t="shared" si="3875"/>
        <v>23.63</v>
      </c>
      <c r="GS147" s="139">
        <f t="shared" ref="GS147:GS154" si="3900">GQ147*GR147</f>
        <v>94.877960000000002</v>
      </c>
      <c r="GT147" s="111">
        <f t="shared" ref="GT147:GT155" si="3901">GS147*GN147</f>
        <v>9582.67</v>
      </c>
      <c r="GU147" s="111"/>
      <c r="GV147" s="140"/>
      <c r="GW147" s="141">
        <f t="shared" ref="GW147:GW155" si="3902">GS147/$LI147</f>
        <v>1.8173600000000001</v>
      </c>
      <c r="GX147" s="323">
        <f t="shared" si="3871"/>
        <v>173</v>
      </c>
      <c r="GY147" s="431">
        <f t="shared" ref="GY147:GY154" si="3903">GX147/GX$126</f>
        <v>0.11352</v>
      </c>
      <c r="GZ147" s="432">
        <f t="shared" ref="GZ147:GZ154" si="3904">GZ$126*GY147</f>
        <v>518.22</v>
      </c>
      <c r="HA147" s="138">
        <f t="shared" ref="HA147:HA154" si="3905">IF(GX147&gt;0,GZ147/GX147,0)</f>
        <v>2.9954913300000001</v>
      </c>
      <c r="HB147" s="433">
        <f t="shared" si="3875"/>
        <v>23.63</v>
      </c>
      <c r="HC147" s="139">
        <f t="shared" ref="HC147:HC154" si="3906">HA147*HB147</f>
        <v>70.783460000000005</v>
      </c>
      <c r="HD147" s="111">
        <f t="shared" ref="HD147:HD155" si="3907">HC147*GX147</f>
        <v>12245.54</v>
      </c>
      <c r="HE147" s="111"/>
      <c r="HF147" s="140"/>
      <c r="HG147" s="141">
        <f t="shared" ref="HG147:HG155" si="3908">HC147/$LI147</f>
        <v>1.3558399999999999</v>
      </c>
      <c r="HH147" s="323">
        <f t="shared" si="3871"/>
        <v>92</v>
      </c>
      <c r="HI147" s="431">
        <f t="shared" ref="HI147:HI154" si="3909">HH147/HH$126</f>
        <v>8.3260000000000001E-2</v>
      </c>
      <c r="HJ147" s="432">
        <f t="shared" ref="HJ147:HJ154" si="3910">HJ$126*HI147</f>
        <v>226.55</v>
      </c>
      <c r="HK147" s="138">
        <f t="shared" ref="HK147:HK154" si="3911">IF(HH147&gt;0,HJ147/HH147,0)</f>
        <v>2.4624999999999999</v>
      </c>
      <c r="HL147" s="433">
        <f t="shared" si="3875"/>
        <v>23.63</v>
      </c>
      <c r="HM147" s="139">
        <f t="shared" ref="HM147:HM154" si="3912">HK147*HL147</f>
        <v>58.188879999999997</v>
      </c>
      <c r="HN147" s="111">
        <f t="shared" ref="HN147:HN155" si="3913">HM147*HH147</f>
        <v>5353.38</v>
      </c>
      <c r="HO147" s="111"/>
      <c r="HP147" s="140"/>
      <c r="HQ147" s="141">
        <f t="shared" ref="HQ147:HQ155" si="3914">HM147/$LI147</f>
        <v>1.11459</v>
      </c>
      <c r="HR147" s="323">
        <f t="shared" ref="HR147:JZ153" si="3915">HR31</f>
        <v>53</v>
      </c>
      <c r="HS147" s="431">
        <f t="shared" ref="HS147:HS154" si="3916">HR147/HR$126</f>
        <v>7.5069999999999998E-2</v>
      </c>
      <c r="HT147" s="432">
        <f t="shared" ref="HT147:HT154" si="3917">HT$126*HS147</f>
        <v>74.17</v>
      </c>
      <c r="HU147" s="138">
        <f t="shared" ref="HU147:HU154" si="3918">IF(HR147&gt;0,HT147/HR147,0)</f>
        <v>1.3994339600000001</v>
      </c>
      <c r="HV147" s="433">
        <f t="shared" ref="HV147:KD154" si="3919">HV$126</f>
        <v>23.63</v>
      </c>
      <c r="HW147" s="139">
        <f t="shared" ref="HW147:HW154" si="3920">HU147*HV147</f>
        <v>33.068620000000003</v>
      </c>
      <c r="HX147" s="111">
        <f t="shared" ref="HX147:HX155" si="3921">HW147*HR147</f>
        <v>1752.64</v>
      </c>
      <c r="HY147" s="111"/>
      <c r="HZ147" s="140"/>
      <c r="IA147" s="141">
        <f t="shared" ref="IA147:IA155" si="3922">HW147/$LI147</f>
        <v>0.63341999999999998</v>
      </c>
      <c r="IB147" s="323">
        <f t="shared" si="3915"/>
        <v>35</v>
      </c>
      <c r="IC147" s="431">
        <f t="shared" ref="IC147:IC154" si="3923">IB147/IB$126</f>
        <v>7.7780000000000002E-2</v>
      </c>
      <c r="ID147" s="432">
        <f t="shared" ref="ID147:ID154" si="3924">ID$126*IC147</f>
        <v>41.38</v>
      </c>
      <c r="IE147" s="138">
        <f t="shared" ref="IE147:IE154" si="3925">IF(IB147&gt;0,ID147/IB147,0)</f>
        <v>1.1822857099999999</v>
      </c>
      <c r="IF147" s="433">
        <f t="shared" si="3919"/>
        <v>23.63</v>
      </c>
      <c r="IG147" s="139">
        <f t="shared" ref="IG147:IG154" si="3926">IE147*IF147</f>
        <v>27.93741</v>
      </c>
      <c r="IH147" s="111">
        <f t="shared" ref="IH147:IH155" si="3927">IG147*IB147</f>
        <v>977.81</v>
      </c>
      <c r="II147" s="111"/>
      <c r="IJ147" s="140"/>
      <c r="IK147" s="141">
        <f t="shared" ref="IK147:IK155" si="3928">IG147/$LI147</f>
        <v>0.53512999999999999</v>
      </c>
      <c r="IL147" s="323">
        <f t="shared" si="3915"/>
        <v>99</v>
      </c>
      <c r="IM147" s="431">
        <f t="shared" ref="IM147:IM154" si="3929">IL147/IL$126</f>
        <v>8.2849999999999993E-2</v>
      </c>
      <c r="IN147" s="432">
        <f t="shared" ref="IN147:IN154" si="3930">IN$126*IM147</f>
        <v>184.42</v>
      </c>
      <c r="IO147" s="138">
        <f t="shared" ref="IO147:IO154" si="3931">IF(IL147&gt;0,IN147/IL147,0)</f>
        <v>1.86282828</v>
      </c>
      <c r="IP147" s="433">
        <f t="shared" si="3919"/>
        <v>23.63</v>
      </c>
      <c r="IQ147" s="139">
        <f t="shared" ref="IQ147:IQ154" si="3932">IO147*IP147</f>
        <v>44.018630000000002</v>
      </c>
      <c r="IR147" s="111">
        <f t="shared" ref="IR147:IR155" si="3933">IQ147*IL147</f>
        <v>4357.84</v>
      </c>
      <c r="IS147" s="111"/>
      <c r="IT147" s="140"/>
      <c r="IU147" s="141">
        <f t="shared" ref="IU147:IU155" si="3934">IQ147/$LI147</f>
        <v>0.84316999999999998</v>
      </c>
      <c r="IV147" s="323">
        <f t="shared" si="3915"/>
        <v>49</v>
      </c>
      <c r="IW147" s="431">
        <f t="shared" ref="IW147:IW154" si="3935">IV147/IV$126</f>
        <v>7.2919999999999999E-2</v>
      </c>
      <c r="IX147" s="432">
        <f t="shared" ref="IX147:IX154" si="3936">IX$126*IW147</f>
        <v>236.26</v>
      </c>
      <c r="IY147" s="138">
        <f t="shared" ref="IY147:IY154" si="3937">IF(IV147&gt;0,IX147/IV147,0)</f>
        <v>4.8216326499999997</v>
      </c>
      <c r="IZ147" s="433">
        <f t="shared" si="3919"/>
        <v>23.63</v>
      </c>
      <c r="JA147" s="139">
        <f t="shared" ref="JA147:JA154" si="3938">IY147*IZ147</f>
        <v>113.93518</v>
      </c>
      <c r="JB147" s="111">
        <f t="shared" ref="JB147:JB155" si="3939">JA147*IV147</f>
        <v>5582.82</v>
      </c>
      <c r="JC147" s="111"/>
      <c r="JD147" s="140"/>
      <c r="JE147" s="141">
        <f t="shared" ref="JE147:JE155" si="3940">JA147/$LI147</f>
        <v>2.1823999999999999</v>
      </c>
      <c r="JF147" s="323">
        <f t="shared" si="3915"/>
        <v>123</v>
      </c>
      <c r="JG147" s="431">
        <f t="shared" ref="JG147:JG154" si="3941">JF147/JF$126</f>
        <v>8.8050000000000003E-2</v>
      </c>
      <c r="JH147" s="432">
        <f t="shared" ref="JH147:JH154" si="3942">JH$126*JG147</f>
        <v>288.8</v>
      </c>
      <c r="JI147" s="138">
        <f t="shared" ref="JI147:JI154" si="3943">IF(JF147&gt;0,JH147/JF147,0)</f>
        <v>2.3479674799999999</v>
      </c>
      <c r="JJ147" s="433">
        <f t="shared" si="3919"/>
        <v>23.63</v>
      </c>
      <c r="JK147" s="139">
        <f t="shared" ref="JK147:JK154" si="3944">JI147*JJ147</f>
        <v>55.482469999999999</v>
      </c>
      <c r="JL147" s="111">
        <f t="shared" ref="JL147:JL155" si="3945">JK147*JF147</f>
        <v>6824.34</v>
      </c>
      <c r="JM147" s="111"/>
      <c r="JN147" s="140"/>
      <c r="JO147" s="141">
        <f t="shared" ref="JO147:JO155" si="3946">JK147/$LI147</f>
        <v>1.0627500000000001</v>
      </c>
      <c r="JP147" s="323">
        <f t="shared" si="3915"/>
        <v>65</v>
      </c>
      <c r="JQ147" s="431">
        <f t="shared" ref="JQ147:JQ154" si="3947">JP147/JP$126</f>
        <v>5.1589999999999997E-2</v>
      </c>
      <c r="JR147" s="432">
        <f t="shared" ref="JR147:JR154" si="3948">JR$126*JQ147</f>
        <v>128.97999999999999</v>
      </c>
      <c r="JS147" s="138">
        <f t="shared" ref="JS147:JS154" si="3949">IF(JP147&gt;0,JR147/JP147,0)</f>
        <v>1.9843076900000001</v>
      </c>
      <c r="JT147" s="433">
        <f t="shared" si="3919"/>
        <v>23.63</v>
      </c>
      <c r="JU147" s="139">
        <f t="shared" ref="JU147:JU154" si="3950">JS147*JT147</f>
        <v>46.889189999999999</v>
      </c>
      <c r="JV147" s="111">
        <f t="shared" ref="JV147:JV155" si="3951">JU147*JP147</f>
        <v>3047.8</v>
      </c>
      <c r="JW147" s="111"/>
      <c r="JX147" s="140"/>
      <c r="JY147" s="141">
        <f t="shared" ref="JY147:JY155" si="3952">JU147/$LI147</f>
        <v>0.89815</v>
      </c>
      <c r="JZ147" s="323">
        <f t="shared" si="3915"/>
        <v>137</v>
      </c>
      <c r="KA147" s="431">
        <f t="shared" ref="KA147:KA154" si="3953">JZ147/JZ$126</f>
        <v>0.12243</v>
      </c>
      <c r="KB147" s="432">
        <f t="shared" ref="KB147:KB154" si="3954">KB$126*KA147</f>
        <v>336.32</v>
      </c>
      <c r="KC147" s="138">
        <f t="shared" ref="KC147:KC154" si="3955">IF(JZ147&gt;0,KB147/JZ147,0)</f>
        <v>2.4548905099999998</v>
      </c>
      <c r="KD147" s="433">
        <f t="shared" si="3919"/>
        <v>23.63</v>
      </c>
      <c r="KE147" s="139">
        <f t="shared" ref="KE147:KE154" si="3956">KC147*KD147</f>
        <v>58.009059999999998</v>
      </c>
      <c r="KF147" s="111">
        <f t="shared" ref="KF147:KF155" si="3957">KE147*JZ147</f>
        <v>7947.24</v>
      </c>
      <c r="KG147" s="111"/>
      <c r="KH147" s="140"/>
      <c r="KI147" s="141">
        <f t="shared" ref="KI147:KI155" si="3958">KE147/$LI147</f>
        <v>1.1111500000000001</v>
      </c>
      <c r="KJ147" s="323">
        <f t="shared" ref="KJ147:KT153" si="3959">KJ31</f>
        <v>129</v>
      </c>
      <c r="KK147" s="431">
        <f t="shared" ref="KK147:KK154" si="3960">KJ147/KJ$126</f>
        <v>0.10149</v>
      </c>
      <c r="KL147" s="432">
        <f t="shared" ref="KL147:KL154" si="3961">KL$126*KK147</f>
        <v>263.87</v>
      </c>
      <c r="KM147" s="138">
        <f t="shared" ref="KM147:KM154" si="3962">IF(KJ147&gt;0,KL147/KJ147,0)</f>
        <v>2.0455038800000001</v>
      </c>
      <c r="KN147" s="433">
        <f t="shared" ref="KN147:KX154" si="3963">KN$126</f>
        <v>23.63</v>
      </c>
      <c r="KO147" s="139">
        <f t="shared" ref="KO147:KO154" si="3964">KM147*KN147</f>
        <v>48.335259999999998</v>
      </c>
      <c r="KP147" s="111">
        <f t="shared" ref="KP147:KP155" si="3965">KO147*KJ147</f>
        <v>6235.25</v>
      </c>
      <c r="KQ147" s="111"/>
      <c r="KR147" s="140"/>
      <c r="KS147" s="141">
        <f t="shared" ref="KS147:KS155" si="3966">KO147/$LI147</f>
        <v>0.92584999999999995</v>
      </c>
      <c r="KT147" s="323">
        <f t="shared" si="3959"/>
        <v>0</v>
      </c>
      <c r="KU147" s="431" t="e">
        <f t="shared" ref="KU147:KU154" si="3967">KT147/KT$126</f>
        <v>#DIV/0!</v>
      </c>
      <c r="KV147" s="432" t="e">
        <f t="shared" ref="KV147:KV154" si="3968">KV$126*KU147</f>
        <v>#DIV/0!</v>
      </c>
      <c r="KW147" s="138">
        <f t="shared" ref="KW147:KW154" si="3969">IF(KT147&gt;0,KV147/KT147,0)</f>
        <v>0</v>
      </c>
      <c r="KX147" s="433">
        <f t="shared" si="3963"/>
        <v>0</v>
      </c>
      <c r="KY147" s="139">
        <f t="shared" ref="KY147:KY154" si="3970">KW147*KX147</f>
        <v>0</v>
      </c>
      <c r="KZ147" s="111">
        <f t="shared" ref="KZ147:KZ155" si="3971">KY147*KT147</f>
        <v>0</v>
      </c>
      <c r="LA147" s="111"/>
      <c r="LB147" s="140"/>
      <c r="LC147" s="141">
        <f t="shared" ref="LC147:LC155" si="3972">KY147/$LI147</f>
        <v>0</v>
      </c>
      <c r="LD147" s="322">
        <f t="shared" si="3581"/>
        <v>2572</v>
      </c>
      <c r="LE147" s="431">
        <f t="shared" si="3582"/>
        <v>9.6920000000000006E-2</v>
      </c>
      <c r="LF147" s="432">
        <f t="shared" si="3583"/>
        <v>5694.44</v>
      </c>
      <c r="LG147" s="138">
        <f t="shared" si="3584"/>
        <v>2.2140124399999999</v>
      </c>
      <c r="LH147" s="433">
        <f t="shared" si="3585"/>
        <v>23.58</v>
      </c>
      <c r="LI147" s="139">
        <f t="shared" si="3586"/>
        <v>52.206409999999998</v>
      </c>
      <c r="LJ147" s="111">
        <f t="shared" si="3587"/>
        <v>134274.89000000001</v>
      </c>
      <c r="LK147" s="111"/>
      <c r="LL147" s="140"/>
    </row>
    <row r="148" spans="1:324" ht="16.5" customHeight="1">
      <c r="A148" s="612"/>
      <c r="B148" s="93" t="s">
        <v>715</v>
      </c>
      <c r="C148" s="12" t="s">
        <v>840</v>
      </c>
      <c r="D148" s="12" t="s">
        <v>422</v>
      </c>
      <c r="E148" s="4" t="s">
        <v>32</v>
      </c>
      <c r="F148" s="323">
        <f t="shared" si="3782"/>
        <v>0</v>
      </c>
      <c r="G148" s="431">
        <f t="shared" si="3588"/>
        <v>0</v>
      </c>
      <c r="H148" s="432">
        <f t="shared" si="3589"/>
        <v>0</v>
      </c>
      <c r="I148" s="138">
        <f t="shared" si="3362"/>
        <v>0</v>
      </c>
      <c r="J148" s="433">
        <f t="shared" si="3590"/>
        <v>23.36</v>
      </c>
      <c r="K148" s="139">
        <f t="shared" si="3363"/>
        <v>0</v>
      </c>
      <c r="L148" s="111">
        <f t="shared" si="3364"/>
        <v>0</v>
      </c>
      <c r="M148" s="111"/>
      <c r="N148" s="140"/>
      <c r="O148" s="141" t="e">
        <f t="shared" si="3365"/>
        <v>#DIV/0!</v>
      </c>
      <c r="P148" s="323">
        <f t="shared" si="3783"/>
        <v>0</v>
      </c>
      <c r="Q148" s="431">
        <f t="shared" si="3784"/>
        <v>0</v>
      </c>
      <c r="R148" s="432">
        <f t="shared" si="3785"/>
        <v>0</v>
      </c>
      <c r="S148" s="138">
        <f t="shared" si="3786"/>
        <v>0</v>
      </c>
      <c r="T148" s="433">
        <f t="shared" si="3787"/>
        <v>23.63</v>
      </c>
      <c r="U148" s="139">
        <f t="shared" si="3788"/>
        <v>0</v>
      </c>
      <c r="V148" s="111">
        <f t="shared" si="3789"/>
        <v>0</v>
      </c>
      <c r="W148" s="111"/>
      <c r="X148" s="140"/>
      <c r="Y148" s="141" t="e">
        <f t="shared" si="3790"/>
        <v>#DIV/0!</v>
      </c>
      <c r="Z148" s="323">
        <f t="shared" si="3783"/>
        <v>0</v>
      </c>
      <c r="AA148" s="431">
        <f t="shared" si="3791"/>
        <v>0</v>
      </c>
      <c r="AB148" s="432">
        <f t="shared" si="3792"/>
        <v>0</v>
      </c>
      <c r="AC148" s="138">
        <f t="shared" si="3793"/>
        <v>0</v>
      </c>
      <c r="AD148" s="433">
        <f t="shared" si="3787"/>
        <v>23.63</v>
      </c>
      <c r="AE148" s="139">
        <f t="shared" si="3794"/>
        <v>0</v>
      </c>
      <c r="AF148" s="111">
        <f t="shared" si="3795"/>
        <v>0</v>
      </c>
      <c r="AG148" s="111"/>
      <c r="AH148" s="140"/>
      <c r="AI148" s="141" t="e">
        <f t="shared" si="3796"/>
        <v>#DIV/0!</v>
      </c>
      <c r="AJ148" s="323">
        <f t="shared" si="3783"/>
        <v>0</v>
      </c>
      <c r="AK148" s="431">
        <f t="shared" si="3797"/>
        <v>0</v>
      </c>
      <c r="AL148" s="432">
        <f t="shared" si="3798"/>
        <v>0</v>
      </c>
      <c r="AM148" s="138">
        <f t="shared" si="3799"/>
        <v>0</v>
      </c>
      <c r="AN148" s="433">
        <f t="shared" si="3787"/>
        <v>23.63</v>
      </c>
      <c r="AO148" s="139">
        <f t="shared" si="3800"/>
        <v>0</v>
      </c>
      <c r="AP148" s="111">
        <f t="shared" si="3801"/>
        <v>0</v>
      </c>
      <c r="AQ148" s="111"/>
      <c r="AR148" s="140"/>
      <c r="AS148" s="141" t="e">
        <f t="shared" si="3802"/>
        <v>#DIV/0!</v>
      </c>
      <c r="AT148" s="323">
        <f t="shared" si="3783"/>
        <v>0</v>
      </c>
      <c r="AU148" s="431">
        <f t="shared" si="3803"/>
        <v>0</v>
      </c>
      <c r="AV148" s="432">
        <f t="shared" si="3804"/>
        <v>0</v>
      </c>
      <c r="AW148" s="138">
        <f t="shared" si="3805"/>
        <v>0</v>
      </c>
      <c r="AX148" s="433">
        <f t="shared" si="3787"/>
        <v>23.63</v>
      </c>
      <c r="AY148" s="139">
        <f t="shared" si="3806"/>
        <v>0</v>
      </c>
      <c r="AZ148" s="111">
        <f t="shared" si="3807"/>
        <v>0</v>
      </c>
      <c r="BA148" s="111"/>
      <c r="BB148" s="140"/>
      <c r="BC148" s="141" t="e">
        <f t="shared" si="3808"/>
        <v>#DIV/0!</v>
      </c>
      <c r="BD148" s="323">
        <f t="shared" si="3783"/>
        <v>0</v>
      </c>
      <c r="BE148" s="431">
        <f t="shared" si="3809"/>
        <v>0</v>
      </c>
      <c r="BF148" s="432">
        <f t="shared" si="3810"/>
        <v>0</v>
      </c>
      <c r="BG148" s="138">
        <f t="shared" si="3811"/>
        <v>0</v>
      </c>
      <c r="BH148" s="433">
        <f t="shared" si="3787"/>
        <v>23.63</v>
      </c>
      <c r="BI148" s="139">
        <f t="shared" si="3812"/>
        <v>0</v>
      </c>
      <c r="BJ148" s="111">
        <f t="shared" si="3813"/>
        <v>0</v>
      </c>
      <c r="BK148" s="111"/>
      <c r="BL148" s="140"/>
      <c r="BM148" s="141" t="e">
        <f t="shared" si="3814"/>
        <v>#DIV/0!</v>
      </c>
      <c r="BN148" s="323">
        <f t="shared" si="3783"/>
        <v>0</v>
      </c>
      <c r="BO148" s="431">
        <f t="shared" si="3815"/>
        <v>0</v>
      </c>
      <c r="BP148" s="432">
        <f t="shared" si="3816"/>
        <v>0</v>
      </c>
      <c r="BQ148" s="138">
        <f t="shared" si="3817"/>
        <v>0</v>
      </c>
      <c r="BR148" s="433">
        <f t="shared" si="3787"/>
        <v>23.63</v>
      </c>
      <c r="BS148" s="139">
        <f t="shared" si="3818"/>
        <v>0</v>
      </c>
      <c r="BT148" s="111">
        <f t="shared" si="3819"/>
        <v>0</v>
      </c>
      <c r="BU148" s="111"/>
      <c r="BV148" s="140"/>
      <c r="BW148" s="141" t="e">
        <f t="shared" si="3820"/>
        <v>#DIV/0!</v>
      </c>
      <c r="BX148" s="323">
        <f t="shared" si="3783"/>
        <v>0</v>
      </c>
      <c r="BY148" s="431">
        <f t="shared" si="3821"/>
        <v>0</v>
      </c>
      <c r="BZ148" s="432">
        <f t="shared" si="3822"/>
        <v>0</v>
      </c>
      <c r="CA148" s="138">
        <f t="shared" si="3823"/>
        <v>0</v>
      </c>
      <c r="CB148" s="433">
        <f t="shared" si="3787"/>
        <v>23.63</v>
      </c>
      <c r="CC148" s="139">
        <f t="shared" si="3824"/>
        <v>0</v>
      </c>
      <c r="CD148" s="111">
        <f t="shared" si="3825"/>
        <v>0</v>
      </c>
      <c r="CE148" s="111"/>
      <c r="CF148" s="140"/>
      <c r="CG148" s="141" t="e">
        <f t="shared" si="3826"/>
        <v>#DIV/0!</v>
      </c>
      <c r="CH148" s="323">
        <f t="shared" si="3827"/>
        <v>0</v>
      </c>
      <c r="CI148" s="431">
        <f t="shared" si="3828"/>
        <v>0</v>
      </c>
      <c r="CJ148" s="432">
        <f t="shared" si="3829"/>
        <v>0</v>
      </c>
      <c r="CK148" s="138">
        <f t="shared" si="3830"/>
        <v>0</v>
      </c>
      <c r="CL148" s="433">
        <f t="shared" si="3831"/>
        <v>23.63</v>
      </c>
      <c r="CM148" s="139">
        <f t="shared" si="3832"/>
        <v>0</v>
      </c>
      <c r="CN148" s="111">
        <f t="shared" si="3833"/>
        <v>0</v>
      </c>
      <c r="CO148" s="111"/>
      <c r="CP148" s="140"/>
      <c r="CQ148" s="141" t="e">
        <f t="shared" si="3834"/>
        <v>#DIV/0!</v>
      </c>
      <c r="CR148" s="323">
        <f t="shared" si="3827"/>
        <v>0</v>
      </c>
      <c r="CS148" s="431">
        <f t="shared" si="3835"/>
        <v>0</v>
      </c>
      <c r="CT148" s="432">
        <f t="shared" si="3836"/>
        <v>0</v>
      </c>
      <c r="CU148" s="138">
        <f t="shared" si="3837"/>
        <v>0</v>
      </c>
      <c r="CV148" s="433">
        <f t="shared" si="3831"/>
        <v>23.63</v>
      </c>
      <c r="CW148" s="139">
        <f t="shared" si="3838"/>
        <v>0</v>
      </c>
      <c r="CX148" s="111">
        <f t="shared" si="3839"/>
        <v>0</v>
      </c>
      <c r="CY148" s="111"/>
      <c r="CZ148" s="140"/>
      <c r="DA148" s="141" t="e">
        <f t="shared" si="3840"/>
        <v>#DIV/0!</v>
      </c>
      <c r="DB148" s="323">
        <f t="shared" si="3827"/>
        <v>0</v>
      </c>
      <c r="DC148" s="431">
        <f t="shared" si="3841"/>
        <v>0</v>
      </c>
      <c r="DD148" s="432">
        <f t="shared" si="3842"/>
        <v>0</v>
      </c>
      <c r="DE148" s="138">
        <f t="shared" si="3843"/>
        <v>0</v>
      </c>
      <c r="DF148" s="433">
        <f t="shared" si="3831"/>
        <v>23.63</v>
      </c>
      <c r="DG148" s="139">
        <f t="shared" si="3844"/>
        <v>0</v>
      </c>
      <c r="DH148" s="111">
        <f t="shared" si="3845"/>
        <v>0</v>
      </c>
      <c r="DI148" s="111"/>
      <c r="DJ148" s="140"/>
      <c r="DK148" s="141" t="e">
        <f t="shared" si="3846"/>
        <v>#DIV/0!</v>
      </c>
      <c r="DL148" s="323">
        <f t="shared" si="3827"/>
        <v>0</v>
      </c>
      <c r="DM148" s="431">
        <f t="shared" si="3847"/>
        <v>0</v>
      </c>
      <c r="DN148" s="432">
        <f t="shared" si="3848"/>
        <v>0</v>
      </c>
      <c r="DO148" s="138">
        <f t="shared" si="3849"/>
        <v>0</v>
      </c>
      <c r="DP148" s="433">
        <f t="shared" si="3831"/>
        <v>23.63</v>
      </c>
      <c r="DQ148" s="139">
        <f t="shared" si="3850"/>
        <v>0</v>
      </c>
      <c r="DR148" s="111">
        <f t="shared" si="3851"/>
        <v>0</v>
      </c>
      <c r="DS148" s="111"/>
      <c r="DT148" s="140"/>
      <c r="DU148" s="141" t="e">
        <f t="shared" si="3852"/>
        <v>#DIV/0!</v>
      </c>
      <c r="DV148" s="323">
        <f t="shared" si="3827"/>
        <v>0</v>
      </c>
      <c r="DW148" s="431">
        <f t="shared" si="3853"/>
        <v>0</v>
      </c>
      <c r="DX148" s="432">
        <f t="shared" si="3854"/>
        <v>0</v>
      </c>
      <c r="DY148" s="138">
        <f t="shared" si="3855"/>
        <v>0</v>
      </c>
      <c r="DZ148" s="433">
        <f t="shared" si="3831"/>
        <v>23.63</v>
      </c>
      <c r="EA148" s="139">
        <f t="shared" si="3856"/>
        <v>0</v>
      </c>
      <c r="EB148" s="111">
        <f t="shared" si="3857"/>
        <v>0</v>
      </c>
      <c r="EC148" s="111"/>
      <c r="ED148" s="140"/>
      <c r="EE148" s="141" t="e">
        <f t="shared" si="3858"/>
        <v>#DIV/0!</v>
      </c>
      <c r="EF148" s="323">
        <f t="shared" si="3827"/>
        <v>0</v>
      </c>
      <c r="EG148" s="431">
        <f t="shared" si="3859"/>
        <v>0</v>
      </c>
      <c r="EH148" s="432">
        <f t="shared" si="3860"/>
        <v>0</v>
      </c>
      <c r="EI148" s="138">
        <f t="shared" si="3861"/>
        <v>0</v>
      </c>
      <c r="EJ148" s="433">
        <f t="shared" si="3831"/>
        <v>23.63</v>
      </c>
      <c r="EK148" s="139">
        <f t="shared" si="3862"/>
        <v>0</v>
      </c>
      <c r="EL148" s="111">
        <f t="shared" si="3863"/>
        <v>0</v>
      </c>
      <c r="EM148" s="111"/>
      <c r="EN148" s="140"/>
      <c r="EO148" s="141" t="e">
        <f t="shared" si="3864"/>
        <v>#DIV/0!</v>
      </c>
      <c r="EP148" s="323">
        <f t="shared" si="3827"/>
        <v>0</v>
      </c>
      <c r="EQ148" s="431">
        <f t="shared" si="3865"/>
        <v>0</v>
      </c>
      <c r="ER148" s="432">
        <f t="shared" si="3866"/>
        <v>0</v>
      </c>
      <c r="ES148" s="138">
        <f t="shared" si="3867"/>
        <v>0</v>
      </c>
      <c r="ET148" s="433">
        <f t="shared" si="3831"/>
        <v>23.63</v>
      </c>
      <c r="EU148" s="139">
        <f t="shared" si="3868"/>
        <v>0</v>
      </c>
      <c r="EV148" s="111">
        <f t="shared" si="3869"/>
        <v>0</v>
      </c>
      <c r="EW148" s="111"/>
      <c r="EX148" s="140"/>
      <c r="EY148" s="141" t="e">
        <f t="shared" si="3870"/>
        <v>#DIV/0!</v>
      </c>
      <c r="EZ148" s="323">
        <f t="shared" si="3871"/>
        <v>0</v>
      </c>
      <c r="FA148" s="431">
        <f t="shared" si="3872"/>
        <v>0</v>
      </c>
      <c r="FB148" s="432">
        <f t="shared" si="3873"/>
        <v>0</v>
      </c>
      <c r="FC148" s="138">
        <f t="shared" si="3874"/>
        <v>0</v>
      </c>
      <c r="FD148" s="433">
        <f t="shared" si="3875"/>
        <v>22.19</v>
      </c>
      <c r="FE148" s="139">
        <f t="shared" si="3876"/>
        <v>0</v>
      </c>
      <c r="FF148" s="111">
        <f t="shared" si="3877"/>
        <v>0</v>
      </c>
      <c r="FG148" s="111"/>
      <c r="FH148" s="140"/>
      <c r="FI148" s="141" t="e">
        <f t="shared" si="3878"/>
        <v>#DIV/0!</v>
      </c>
      <c r="FJ148" s="323">
        <f t="shared" si="3871"/>
        <v>0</v>
      </c>
      <c r="FK148" s="431">
        <f t="shared" si="3879"/>
        <v>0</v>
      </c>
      <c r="FL148" s="432">
        <f t="shared" si="3880"/>
        <v>0</v>
      </c>
      <c r="FM148" s="138">
        <f t="shared" si="3881"/>
        <v>0</v>
      </c>
      <c r="FN148" s="433">
        <f t="shared" si="3875"/>
        <v>23.63</v>
      </c>
      <c r="FO148" s="139">
        <f t="shared" si="3882"/>
        <v>0</v>
      </c>
      <c r="FP148" s="111">
        <f t="shared" si="3883"/>
        <v>0</v>
      </c>
      <c r="FQ148" s="111"/>
      <c r="FR148" s="140"/>
      <c r="FS148" s="141" t="e">
        <f t="shared" si="3884"/>
        <v>#DIV/0!</v>
      </c>
      <c r="FT148" s="323">
        <f t="shared" si="3871"/>
        <v>0</v>
      </c>
      <c r="FU148" s="431">
        <f t="shared" si="3885"/>
        <v>0</v>
      </c>
      <c r="FV148" s="432">
        <f t="shared" si="3886"/>
        <v>0</v>
      </c>
      <c r="FW148" s="138">
        <f t="shared" si="3887"/>
        <v>0</v>
      </c>
      <c r="FX148" s="433">
        <f t="shared" si="3875"/>
        <v>23.63</v>
      </c>
      <c r="FY148" s="139">
        <f t="shared" si="3888"/>
        <v>0</v>
      </c>
      <c r="FZ148" s="111">
        <f t="shared" si="3889"/>
        <v>0</v>
      </c>
      <c r="GA148" s="111"/>
      <c r="GB148" s="140"/>
      <c r="GC148" s="141" t="e">
        <f t="shared" si="3890"/>
        <v>#DIV/0!</v>
      </c>
      <c r="GD148" s="323">
        <f t="shared" si="3871"/>
        <v>0</v>
      </c>
      <c r="GE148" s="431">
        <f t="shared" si="3891"/>
        <v>0</v>
      </c>
      <c r="GF148" s="432">
        <f t="shared" si="3892"/>
        <v>0</v>
      </c>
      <c r="GG148" s="138">
        <f t="shared" si="3893"/>
        <v>0</v>
      </c>
      <c r="GH148" s="433">
        <f t="shared" si="3875"/>
        <v>23.63</v>
      </c>
      <c r="GI148" s="139">
        <f t="shared" si="3894"/>
        <v>0</v>
      </c>
      <c r="GJ148" s="111">
        <f t="shared" si="3895"/>
        <v>0</v>
      </c>
      <c r="GK148" s="111"/>
      <c r="GL148" s="140"/>
      <c r="GM148" s="141" t="e">
        <f t="shared" si="3896"/>
        <v>#DIV/0!</v>
      </c>
      <c r="GN148" s="323">
        <f t="shared" si="3871"/>
        <v>0</v>
      </c>
      <c r="GO148" s="431">
        <f t="shared" si="3897"/>
        <v>0</v>
      </c>
      <c r="GP148" s="432">
        <f t="shared" si="3898"/>
        <v>0</v>
      </c>
      <c r="GQ148" s="138">
        <f t="shared" si="3899"/>
        <v>0</v>
      </c>
      <c r="GR148" s="433">
        <f t="shared" si="3875"/>
        <v>23.63</v>
      </c>
      <c r="GS148" s="139">
        <f t="shared" si="3900"/>
        <v>0</v>
      </c>
      <c r="GT148" s="111">
        <f t="shared" si="3901"/>
        <v>0</v>
      </c>
      <c r="GU148" s="111"/>
      <c r="GV148" s="140"/>
      <c r="GW148" s="141" t="e">
        <f t="shared" si="3902"/>
        <v>#DIV/0!</v>
      </c>
      <c r="GX148" s="323">
        <f t="shared" si="3871"/>
        <v>0</v>
      </c>
      <c r="GY148" s="431">
        <f t="shared" si="3903"/>
        <v>0</v>
      </c>
      <c r="GZ148" s="432">
        <f t="shared" si="3904"/>
        <v>0</v>
      </c>
      <c r="HA148" s="138">
        <f t="shared" si="3905"/>
        <v>0</v>
      </c>
      <c r="HB148" s="433">
        <f t="shared" si="3875"/>
        <v>23.63</v>
      </c>
      <c r="HC148" s="139">
        <f t="shared" si="3906"/>
        <v>0</v>
      </c>
      <c r="HD148" s="111">
        <f t="shared" si="3907"/>
        <v>0</v>
      </c>
      <c r="HE148" s="111"/>
      <c r="HF148" s="140"/>
      <c r="HG148" s="141" t="e">
        <f t="shared" si="3908"/>
        <v>#DIV/0!</v>
      </c>
      <c r="HH148" s="323">
        <f t="shared" si="3871"/>
        <v>0</v>
      </c>
      <c r="HI148" s="431">
        <f t="shared" si="3909"/>
        <v>0</v>
      </c>
      <c r="HJ148" s="432">
        <f t="shared" si="3910"/>
        <v>0</v>
      </c>
      <c r="HK148" s="138">
        <f t="shared" si="3911"/>
        <v>0</v>
      </c>
      <c r="HL148" s="433">
        <f t="shared" si="3875"/>
        <v>23.63</v>
      </c>
      <c r="HM148" s="139">
        <f t="shared" si="3912"/>
        <v>0</v>
      </c>
      <c r="HN148" s="111">
        <f t="shared" si="3913"/>
        <v>0</v>
      </c>
      <c r="HO148" s="111"/>
      <c r="HP148" s="140"/>
      <c r="HQ148" s="141" t="e">
        <f t="shared" si="3914"/>
        <v>#DIV/0!</v>
      </c>
      <c r="HR148" s="323">
        <f t="shared" si="3915"/>
        <v>0</v>
      </c>
      <c r="HS148" s="431">
        <f t="shared" si="3916"/>
        <v>0</v>
      </c>
      <c r="HT148" s="432">
        <f t="shared" si="3917"/>
        <v>0</v>
      </c>
      <c r="HU148" s="138">
        <f t="shared" si="3918"/>
        <v>0</v>
      </c>
      <c r="HV148" s="433">
        <f t="shared" si="3919"/>
        <v>23.63</v>
      </c>
      <c r="HW148" s="139">
        <f t="shared" si="3920"/>
        <v>0</v>
      </c>
      <c r="HX148" s="111">
        <f t="shared" si="3921"/>
        <v>0</v>
      </c>
      <c r="HY148" s="111"/>
      <c r="HZ148" s="140"/>
      <c r="IA148" s="141" t="e">
        <f t="shared" si="3922"/>
        <v>#DIV/0!</v>
      </c>
      <c r="IB148" s="323">
        <f t="shared" si="3915"/>
        <v>0</v>
      </c>
      <c r="IC148" s="431">
        <f t="shared" si="3923"/>
        <v>0</v>
      </c>
      <c r="ID148" s="432">
        <f t="shared" si="3924"/>
        <v>0</v>
      </c>
      <c r="IE148" s="138">
        <f t="shared" si="3925"/>
        <v>0</v>
      </c>
      <c r="IF148" s="433">
        <f t="shared" si="3919"/>
        <v>23.63</v>
      </c>
      <c r="IG148" s="139">
        <f t="shared" si="3926"/>
        <v>0</v>
      </c>
      <c r="IH148" s="111">
        <f t="shared" si="3927"/>
        <v>0</v>
      </c>
      <c r="II148" s="111"/>
      <c r="IJ148" s="140"/>
      <c r="IK148" s="141" t="e">
        <f t="shared" si="3928"/>
        <v>#DIV/0!</v>
      </c>
      <c r="IL148" s="323">
        <f t="shared" si="3915"/>
        <v>0</v>
      </c>
      <c r="IM148" s="431">
        <f t="shared" si="3929"/>
        <v>0</v>
      </c>
      <c r="IN148" s="432">
        <f t="shared" si="3930"/>
        <v>0</v>
      </c>
      <c r="IO148" s="138">
        <f t="shared" si="3931"/>
        <v>0</v>
      </c>
      <c r="IP148" s="433">
        <f t="shared" si="3919"/>
        <v>23.63</v>
      </c>
      <c r="IQ148" s="139">
        <f t="shared" si="3932"/>
        <v>0</v>
      </c>
      <c r="IR148" s="111">
        <f t="shared" si="3933"/>
        <v>0</v>
      </c>
      <c r="IS148" s="111"/>
      <c r="IT148" s="140"/>
      <c r="IU148" s="141" t="e">
        <f t="shared" si="3934"/>
        <v>#DIV/0!</v>
      </c>
      <c r="IV148" s="323">
        <f t="shared" si="3915"/>
        <v>0</v>
      </c>
      <c r="IW148" s="431">
        <f t="shared" si="3935"/>
        <v>0</v>
      </c>
      <c r="IX148" s="432">
        <f t="shared" si="3936"/>
        <v>0</v>
      </c>
      <c r="IY148" s="138">
        <f t="shared" si="3937"/>
        <v>0</v>
      </c>
      <c r="IZ148" s="433">
        <f t="shared" si="3919"/>
        <v>23.63</v>
      </c>
      <c r="JA148" s="139">
        <f t="shared" si="3938"/>
        <v>0</v>
      </c>
      <c r="JB148" s="111">
        <f t="shared" si="3939"/>
        <v>0</v>
      </c>
      <c r="JC148" s="111"/>
      <c r="JD148" s="140"/>
      <c r="JE148" s="141" t="e">
        <f t="shared" si="3940"/>
        <v>#DIV/0!</v>
      </c>
      <c r="JF148" s="323">
        <f t="shared" si="3915"/>
        <v>0</v>
      </c>
      <c r="JG148" s="431">
        <f t="shared" si="3941"/>
        <v>0</v>
      </c>
      <c r="JH148" s="432">
        <f t="shared" si="3942"/>
        <v>0</v>
      </c>
      <c r="JI148" s="138">
        <f t="shared" si="3943"/>
        <v>0</v>
      </c>
      <c r="JJ148" s="433">
        <f t="shared" si="3919"/>
        <v>23.63</v>
      </c>
      <c r="JK148" s="139">
        <f t="shared" si="3944"/>
        <v>0</v>
      </c>
      <c r="JL148" s="111">
        <f t="shared" si="3945"/>
        <v>0</v>
      </c>
      <c r="JM148" s="111"/>
      <c r="JN148" s="140"/>
      <c r="JO148" s="141" t="e">
        <f t="shared" si="3946"/>
        <v>#DIV/0!</v>
      </c>
      <c r="JP148" s="323">
        <f t="shared" si="3915"/>
        <v>0</v>
      </c>
      <c r="JQ148" s="431">
        <f t="shared" si="3947"/>
        <v>0</v>
      </c>
      <c r="JR148" s="432">
        <f t="shared" si="3948"/>
        <v>0</v>
      </c>
      <c r="JS148" s="138">
        <f t="shared" si="3949"/>
        <v>0</v>
      </c>
      <c r="JT148" s="433">
        <f t="shared" si="3919"/>
        <v>23.63</v>
      </c>
      <c r="JU148" s="139">
        <f t="shared" si="3950"/>
        <v>0</v>
      </c>
      <c r="JV148" s="111">
        <f t="shared" si="3951"/>
        <v>0</v>
      </c>
      <c r="JW148" s="111"/>
      <c r="JX148" s="140"/>
      <c r="JY148" s="141" t="e">
        <f t="shared" si="3952"/>
        <v>#DIV/0!</v>
      </c>
      <c r="JZ148" s="323">
        <f t="shared" si="3915"/>
        <v>0</v>
      </c>
      <c r="KA148" s="431">
        <f t="shared" si="3953"/>
        <v>0</v>
      </c>
      <c r="KB148" s="432">
        <f t="shared" si="3954"/>
        <v>0</v>
      </c>
      <c r="KC148" s="138">
        <f t="shared" si="3955"/>
        <v>0</v>
      </c>
      <c r="KD148" s="433">
        <f t="shared" si="3919"/>
        <v>23.63</v>
      </c>
      <c r="KE148" s="139">
        <f t="shared" si="3956"/>
        <v>0</v>
      </c>
      <c r="KF148" s="111">
        <f t="shared" si="3957"/>
        <v>0</v>
      </c>
      <c r="KG148" s="111"/>
      <c r="KH148" s="140"/>
      <c r="KI148" s="141" t="e">
        <f t="shared" si="3958"/>
        <v>#DIV/0!</v>
      </c>
      <c r="KJ148" s="323">
        <f t="shared" si="3959"/>
        <v>0</v>
      </c>
      <c r="KK148" s="431">
        <f t="shared" si="3960"/>
        <v>0</v>
      </c>
      <c r="KL148" s="432">
        <f t="shared" si="3961"/>
        <v>0</v>
      </c>
      <c r="KM148" s="138">
        <f t="shared" si="3962"/>
        <v>0</v>
      </c>
      <c r="KN148" s="433">
        <f t="shared" si="3963"/>
        <v>23.63</v>
      </c>
      <c r="KO148" s="139">
        <f t="shared" si="3964"/>
        <v>0</v>
      </c>
      <c r="KP148" s="111">
        <f t="shared" si="3965"/>
        <v>0</v>
      </c>
      <c r="KQ148" s="111"/>
      <c r="KR148" s="140"/>
      <c r="KS148" s="141" t="e">
        <f t="shared" si="3966"/>
        <v>#DIV/0!</v>
      </c>
      <c r="KT148" s="323">
        <f t="shared" si="3959"/>
        <v>0</v>
      </c>
      <c r="KU148" s="431" t="e">
        <f t="shared" si="3967"/>
        <v>#DIV/0!</v>
      </c>
      <c r="KV148" s="432" t="e">
        <f t="shared" si="3968"/>
        <v>#DIV/0!</v>
      </c>
      <c r="KW148" s="138">
        <f t="shared" si="3969"/>
        <v>0</v>
      </c>
      <c r="KX148" s="433">
        <f t="shared" si="3963"/>
        <v>0</v>
      </c>
      <c r="KY148" s="139">
        <f t="shared" si="3970"/>
        <v>0</v>
      </c>
      <c r="KZ148" s="111">
        <f t="shared" si="3971"/>
        <v>0</v>
      </c>
      <c r="LA148" s="111"/>
      <c r="LB148" s="140"/>
      <c r="LC148" s="141" t="e">
        <f t="shared" si="3972"/>
        <v>#DIV/0!</v>
      </c>
      <c r="LD148" s="322">
        <f t="shared" si="3581"/>
        <v>0</v>
      </c>
      <c r="LE148" s="431">
        <f t="shared" si="3582"/>
        <v>0</v>
      </c>
      <c r="LF148" s="432">
        <f t="shared" si="3583"/>
        <v>0</v>
      </c>
      <c r="LG148" s="138">
        <f t="shared" si="3584"/>
        <v>0</v>
      </c>
      <c r="LH148" s="433">
        <f t="shared" si="3585"/>
        <v>23.58</v>
      </c>
      <c r="LI148" s="139">
        <f t="shared" si="3586"/>
        <v>0</v>
      </c>
      <c r="LJ148" s="111">
        <f t="shared" si="3587"/>
        <v>0</v>
      </c>
      <c r="LK148" s="111"/>
      <c r="LL148" s="140"/>
    </row>
    <row r="149" spans="1:324" ht="16.5" customHeight="1">
      <c r="A149" s="612"/>
      <c r="B149" s="93" t="s">
        <v>730</v>
      </c>
      <c r="C149" s="12" t="s">
        <v>840</v>
      </c>
      <c r="D149" s="12" t="s">
        <v>422</v>
      </c>
      <c r="E149" s="4" t="s">
        <v>32</v>
      </c>
      <c r="F149" s="323">
        <f t="shared" si="3782"/>
        <v>0</v>
      </c>
      <c r="G149" s="431">
        <f t="shared" si="3588"/>
        <v>0</v>
      </c>
      <c r="H149" s="432">
        <f t="shared" si="3589"/>
        <v>0</v>
      </c>
      <c r="I149" s="138">
        <f t="shared" si="3362"/>
        <v>0</v>
      </c>
      <c r="J149" s="433">
        <f t="shared" si="3590"/>
        <v>23.36</v>
      </c>
      <c r="K149" s="139">
        <f t="shared" si="3363"/>
        <v>0</v>
      </c>
      <c r="L149" s="111">
        <f t="shared" si="3364"/>
        <v>0</v>
      </c>
      <c r="M149" s="111"/>
      <c r="N149" s="140"/>
      <c r="O149" s="141" t="e">
        <f t="shared" si="3365"/>
        <v>#DIV/0!</v>
      </c>
      <c r="P149" s="323">
        <f t="shared" si="3783"/>
        <v>0</v>
      </c>
      <c r="Q149" s="431">
        <f t="shared" si="3784"/>
        <v>0</v>
      </c>
      <c r="R149" s="432">
        <f t="shared" si="3785"/>
        <v>0</v>
      </c>
      <c r="S149" s="138">
        <f t="shared" si="3786"/>
        <v>0</v>
      </c>
      <c r="T149" s="433">
        <f t="shared" si="3787"/>
        <v>23.63</v>
      </c>
      <c r="U149" s="139">
        <f t="shared" si="3788"/>
        <v>0</v>
      </c>
      <c r="V149" s="111">
        <f t="shared" si="3789"/>
        <v>0</v>
      </c>
      <c r="W149" s="111"/>
      <c r="X149" s="140"/>
      <c r="Y149" s="141" t="e">
        <f t="shared" si="3790"/>
        <v>#DIV/0!</v>
      </c>
      <c r="Z149" s="323">
        <f t="shared" si="3783"/>
        <v>0</v>
      </c>
      <c r="AA149" s="431">
        <f t="shared" si="3791"/>
        <v>0</v>
      </c>
      <c r="AB149" s="432">
        <f t="shared" si="3792"/>
        <v>0</v>
      </c>
      <c r="AC149" s="138">
        <f t="shared" si="3793"/>
        <v>0</v>
      </c>
      <c r="AD149" s="433">
        <f t="shared" si="3787"/>
        <v>23.63</v>
      </c>
      <c r="AE149" s="139">
        <f t="shared" si="3794"/>
        <v>0</v>
      </c>
      <c r="AF149" s="111">
        <f t="shared" si="3795"/>
        <v>0</v>
      </c>
      <c r="AG149" s="111"/>
      <c r="AH149" s="140"/>
      <c r="AI149" s="141" t="e">
        <f t="shared" si="3796"/>
        <v>#DIV/0!</v>
      </c>
      <c r="AJ149" s="323">
        <f t="shared" si="3783"/>
        <v>0</v>
      </c>
      <c r="AK149" s="431">
        <f t="shared" si="3797"/>
        <v>0</v>
      </c>
      <c r="AL149" s="432">
        <f t="shared" si="3798"/>
        <v>0</v>
      </c>
      <c r="AM149" s="138">
        <f t="shared" si="3799"/>
        <v>0</v>
      </c>
      <c r="AN149" s="433">
        <f t="shared" si="3787"/>
        <v>23.63</v>
      </c>
      <c r="AO149" s="139">
        <f t="shared" si="3800"/>
        <v>0</v>
      </c>
      <c r="AP149" s="111">
        <f t="shared" si="3801"/>
        <v>0</v>
      </c>
      <c r="AQ149" s="111"/>
      <c r="AR149" s="140"/>
      <c r="AS149" s="141" t="e">
        <f t="shared" si="3802"/>
        <v>#DIV/0!</v>
      </c>
      <c r="AT149" s="323">
        <f t="shared" si="3783"/>
        <v>0</v>
      </c>
      <c r="AU149" s="431">
        <f t="shared" si="3803"/>
        <v>0</v>
      </c>
      <c r="AV149" s="432">
        <f t="shared" si="3804"/>
        <v>0</v>
      </c>
      <c r="AW149" s="138">
        <f t="shared" si="3805"/>
        <v>0</v>
      </c>
      <c r="AX149" s="433">
        <f t="shared" si="3787"/>
        <v>23.63</v>
      </c>
      <c r="AY149" s="139">
        <f t="shared" si="3806"/>
        <v>0</v>
      </c>
      <c r="AZ149" s="111">
        <f t="shared" si="3807"/>
        <v>0</v>
      </c>
      <c r="BA149" s="111"/>
      <c r="BB149" s="140"/>
      <c r="BC149" s="141" t="e">
        <f t="shared" si="3808"/>
        <v>#DIV/0!</v>
      </c>
      <c r="BD149" s="323">
        <f t="shared" si="3783"/>
        <v>0</v>
      </c>
      <c r="BE149" s="431">
        <f t="shared" si="3809"/>
        <v>0</v>
      </c>
      <c r="BF149" s="432">
        <f t="shared" si="3810"/>
        <v>0</v>
      </c>
      <c r="BG149" s="138">
        <f t="shared" si="3811"/>
        <v>0</v>
      </c>
      <c r="BH149" s="433">
        <f t="shared" si="3787"/>
        <v>23.63</v>
      </c>
      <c r="BI149" s="139">
        <f t="shared" si="3812"/>
        <v>0</v>
      </c>
      <c r="BJ149" s="111">
        <f t="shared" si="3813"/>
        <v>0</v>
      </c>
      <c r="BK149" s="111"/>
      <c r="BL149" s="140"/>
      <c r="BM149" s="141" t="e">
        <f t="shared" si="3814"/>
        <v>#DIV/0!</v>
      </c>
      <c r="BN149" s="323">
        <f t="shared" si="3783"/>
        <v>0</v>
      </c>
      <c r="BO149" s="431">
        <f t="shared" si="3815"/>
        <v>0</v>
      </c>
      <c r="BP149" s="432">
        <f t="shared" si="3816"/>
        <v>0</v>
      </c>
      <c r="BQ149" s="138">
        <f t="shared" si="3817"/>
        <v>0</v>
      </c>
      <c r="BR149" s="433">
        <f t="shared" si="3787"/>
        <v>23.63</v>
      </c>
      <c r="BS149" s="139">
        <f t="shared" si="3818"/>
        <v>0</v>
      </c>
      <c r="BT149" s="111">
        <f t="shared" si="3819"/>
        <v>0</v>
      </c>
      <c r="BU149" s="111"/>
      <c r="BV149" s="140"/>
      <c r="BW149" s="141" t="e">
        <f t="shared" si="3820"/>
        <v>#DIV/0!</v>
      </c>
      <c r="BX149" s="323">
        <f t="shared" si="3783"/>
        <v>0</v>
      </c>
      <c r="BY149" s="431">
        <f t="shared" si="3821"/>
        <v>0</v>
      </c>
      <c r="BZ149" s="432">
        <f t="shared" si="3822"/>
        <v>0</v>
      </c>
      <c r="CA149" s="138">
        <f t="shared" si="3823"/>
        <v>0</v>
      </c>
      <c r="CB149" s="433">
        <f t="shared" si="3787"/>
        <v>23.63</v>
      </c>
      <c r="CC149" s="139">
        <f t="shared" si="3824"/>
        <v>0</v>
      </c>
      <c r="CD149" s="111">
        <f t="shared" si="3825"/>
        <v>0</v>
      </c>
      <c r="CE149" s="111"/>
      <c r="CF149" s="140"/>
      <c r="CG149" s="141" t="e">
        <f t="shared" si="3826"/>
        <v>#DIV/0!</v>
      </c>
      <c r="CH149" s="323">
        <f t="shared" si="3827"/>
        <v>0</v>
      </c>
      <c r="CI149" s="431">
        <f t="shared" si="3828"/>
        <v>0</v>
      </c>
      <c r="CJ149" s="432">
        <f t="shared" si="3829"/>
        <v>0</v>
      </c>
      <c r="CK149" s="138">
        <f t="shared" si="3830"/>
        <v>0</v>
      </c>
      <c r="CL149" s="433">
        <f t="shared" si="3831"/>
        <v>23.63</v>
      </c>
      <c r="CM149" s="139">
        <f t="shared" si="3832"/>
        <v>0</v>
      </c>
      <c r="CN149" s="111">
        <f t="shared" si="3833"/>
        <v>0</v>
      </c>
      <c r="CO149" s="111"/>
      <c r="CP149" s="140"/>
      <c r="CQ149" s="141" t="e">
        <f t="shared" si="3834"/>
        <v>#DIV/0!</v>
      </c>
      <c r="CR149" s="323">
        <f t="shared" si="3827"/>
        <v>0</v>
      </c>
      <c r="CS149" s="431">
        <f t="shared" si="3835"/>
        <v>0</v>
      </c>
      <c r="CT149" s="432">
        <f t="shared" si="3836"/>
        <v>0</v>
      </c>
      <c r="CU149" s="138">
        <f t="shared" si="3837"/>
        <v>0</v>
      </c>
      <c r="CV149" s="433">
        <f t="shared" si="3831"/>
        <v>23.63</v>
      </c>
      <c r="CW149" s="139">
        <f t="shared" si="3838"/>
        <v>0</v>
      </c>
      <c r="CX149" s="111">
        <f t="shared" si="3839"/>
        <v>0</v>
      </c>
      <c r="CY149" s="111"/>
      <c r="CZ149" s="140"/>
      <c r="DA149" s="141" t="e">
        <f t="shared" si="3840"/>
        <v>#DIV/0!</v>
      </c>
      <c r="DB149" s="323">
        <f t="shared" si="3827"/>
        <v>0</v>
      </c>
      <c r="DC149" s="431">
        <f t="shared" si="3841"/>
        <v>0</v>
      </c>
      <c r="DD149" s="432">
        <f t="shared" si="3842"/>
        <v>0</v>
      </c>
      <c r="DE149" s="138">
        <f t="shared" si="3843"/>
        <v>0</v>
      </c>
      <c r="DF149" s="433">
        <f t="shared" si="3831"/>
        <v>23.63</v>
      </c>
      <c r="DG149" s="139">
        <f t="shared" si="3844"/>
        <v>0</v>
      </c>
      <c r="DH149" s="111">
        <f t="shared" si="3845"/>
        <v>0</v>
      </c>
      <c r="DI149" s="111"/>
      <c r="DJ149" s="140"/>
      <c r="DK149" s="141" t="e">
        <f t="shared" si="3846"/>
        <v>#DIV/0!</v>
      </c>
      <c r="DL149" s="323">
        <f t="shared" si="3827"/>
        <v>0</v>
      </c>
      <c r="DM149" s="431">
        <f t="shared" si="3847"/>
        <v>0</v>
      </c>
      <c r="DN149" s="432">
        <f t="shared" si="3848"/>
        <v>0</v>
      </c>
      <c r="DO149" s="138">
        <f t="shared" si="3849"/>
        <v>0</v>
      </c>
      <c r="DP149" s="433">
        <f t="shared" si="3831"/>
        <v>23.63</v>
      </c>
      <c r="DQ149" s="139">
        <f t="shared" si="3850"/>
        <v>0</v>
      </c>
      <c r="DR149" s="111">
        <f t="shared" si="3851"/>
        <v>0</v>
      </c>
      <c r="DS149" s="111"/>
      <c r="DT149" s="140"/>
      <c r="DU149" s="141" t="e">
        <f t="shared" si="3852"/>
        <v>#DIV/0!</v>
      </c>
      <c r="DV149" s="323">
        <f t="shared" si="3827"/>
        <v>0</v>
      </c>
      <c r="DW149" s="431">
        <f t="shared" si="3853"/>
        <v>0</v>
      </c>
      <c r="DX149" s="432">
        <f t="shared" si="3854"/>
        <v>0</v>
      </c>
      <c r="DY149" s="138">
        <f t="shared" si="3855"/>
        <v>0</v>
      </c>
      <c r="DZ149" s="433">
        <f t="shared" si="3831"/>
        <v>23.63</v>
      </c>
      <c r="EA149" s="139">
        <f t="shared" si="3856"/>
        <v>0</v>
      </c>
      <c r="EB149" s="111">
        <f t="shared" si="3857"/>
        <v>0</v>
      </c>
      <c r="EC149" s="111"/>
      <c r="ED149" s="140"/>
      <c r="EE149" s="141" t="e">
        <f t="shared" si="3858"/>
        <v>#DIV/0!</v>
      </c>
      <c r="EF149" s="323">
        <f t="shared" si="3827"/>
        <v>0</v>
      </c>
      <c r="EG149" s="431">
        <f t="shared" si="3859"/>
        <v>0</v>
      </c>
      <c r="EH149" s="432">
        <f t="shared" si="3860"/>
        <v>0</v>
      </c>
      <c r="EI149" s="138">
        <f t="shared" si="3861"/>
        <v>0</v>
      </c>
      <c r="EJ149" s="433">
        <f t="shared" si="3831"/>
        <v>23.63</v>
      </c>
      <c r="EK149" s="139">
        <f t="shared" si="3862"/>
        <v>0</v>
      </c>
      <c r="EL149" s="111">
        <f t="shared" si="3863"/>
        <v>0</v>
      </c>
      <c r="EM149" s="111"/>
      <c r="EN149" s="140"/>
      <c r="EO149" s="141" t="e">
        <f t="shared" si="3864"/>
        <v>#DIV/0!</v>
      </c>
      <c r="EP149" s="323">
        <f t="shared" si="3827"/>
        <v>0</v>
      </c>
      <c r="EQ149" s="431">
        <f t="shared" si="3865"/>
        <v>0</v>
      </c>
      <c r="ER149" s="432">
        <f t="shared" si="3866"/>
        <v>0</v>
      </c>
      <c r="ES149" s="138">
        <f t="shared" si="3867"/>
        <v>0</v>
      </c>
      <c r="ET149" s="433">
        <f t="shared" si="3831"/>
        <v>23.63</v>
      </c>
      <c r="EU149" s="139">
        <f t="shared" si="3868"/>
        <v>0</v>
      </c>
      <c r="EV149" s="111">
        <f t="shared" si="3869"/>
        <v>0</v>
      </c>
      <c r="EW149" s="111"/>
      <c r="EX149" s="140"/>
      <c r="EY149" s="141" t="e">
        <f t="shared" si="3870"/>
        <v>#DIV/0!</v>
      </c>
      <c r="EZ149" s="323">
        <f t="shared" si="3871"/>
        <v>0</v>
      </c>
      <c r="FA149" s="431">
        <f t="shared" si="3872"/>
        <v>0</v>
      </c>
      <c r="FB149" s="432">
        <f t="shared" si="3873"/>
        <v>0</v>
      </c>
      <c r="FC149" s="138">
        <f t="shared" si="3874"/>
        <v>0</v>
      </c>
      <c r="FD149" s="433">
        <f t="shared" si="3875"/>
        <v>22.19</v>
      </c>
      <c r="FE149" s="139">
        <f t="shared" si="3876"/>
        <v>0</v>
      </c>
      <c r="FF149" s="111">
        <f t="shared" si="3877"/>
        <v>0</v>
      </c>
      <c r="FG149" s="111"/>
      <c r="FH149" s="140"/>
      <c r="FI149" s="141" t="e">
        <f t="shared" si="3878"/>
        <v>#DIV/0!</v>
      </c>
      <c r="FJ149" s="323">
        <f t="shared" si="3871"/>
        <v>0</v>
      </c>
      <c r="FK149" s="431">
        <f t="shared" si="3879"/>
        <v>0</v>
      </c>
      <c r="FL149" s="432">
        <f t="shared" si="3880"/>
        <v>0</v>
      </c>
      <c r="FM149" s="138">
        <f t="shared" si="3881"/>
        <v>0</v>
      </c>
      <c r="FN149" s="433">
        <f t="shared" si="3875"/>
        <v>23.63</v>
      </c>
      <c r="FO149" s="139">
        <f t="shared" si="3882"/>
        <v>0</v>
      </c>
      <c r="FP149" s="111">
        <f t="shared" si="3883"/>
        <v>0</v>
      </c>
      <c r="FQ149" s="111"/>
      <c r="FR149" s="140"/>
      <c r="FS149" s="141" t="e">
        <f t="shared" si="3884"/>
        <v>#DIV/0!</v>
      </c>
      <c r="FT149" s="323">
        <f t="shared" si="3871"/>
        <v>0</v>
      </c>
      <c r="FU149" s="431">
        <f t="shared" si="3885"/>
        <v>0</v>
      </c>
      <c r="FV149" s="432">
        <f t="shared" si="3886"/>
        <v>0</v>
      </c>
      <c r="FW149" s="138">
        <f t="shared" si="3887"/>
        <v>0</v>
      </c>
      <c r="FX149" s="433">
        <f t="shared" si="3875"/>
        <v>23.63</v>
      </c>
      <c r="FY149" s="139">
        <f t="shared" si="3888"/>
        <v>0</v>
      </c>
      <c r="FZ149" s="111">
        <f t="shared" si="3889"/>
        <v>0</v>
      </c>
      <c r="GA149" s="111"/>
      <c r="GB149" s="140"/>
      <c r="GC149" s="141" t="e">
        <f t="shared" si="3890"/>
        <v>#DIV/0!</v>
      </c>
      <c r="GD149" s="323">
        <f t="shared" si="3871"/>
        <v>0</v>
      </c>
      <c r="GE149" s="431">
        <f t="shared" si="3891"/>
        <v>0</v>
      </c>
      <c r="GF149" s="432">
        <f t="shared" si="3892"/>
        <v>0</v>
      </c>
      <c r="GG149" s="138">
        <f t="shared" si="3893"/>
        <v>0</v>
      </c>
      <c r="GH149" s="433">
        <f t="shared" si="3875"/>
        <v>23.63</v>
      </c>
      <c r="GI149" s="139">
        <f t="shared" si="3894"/>
        <v>0</v>
      </c>
      <c r="GJ149" s="111">
        <f t="shared" si="3895"/>
        <v>0</v>
      </c>
      <c r="GK149" s="111"/>
      <c r="GL149" s="140"/>
      <c r="GM149" s="141" t="e">
        <f t="shared" si="3896"/>
        <v>#DIV/0!</v>
      </c>
      <c r="GN149" s="323">
        <f t="shared" si="3871"/>
        <v>0</v>
      </c>
      <c r="GO149" s="431">
        <f t="shared" si="3897"/>
        <v>0</v>
      </c>
      <c r="GP149" s="432">
        <f t="shared" si="3898"/>
        <v>0</v>
      </c>
      <c r="GQ149" s="138">
        <f t="shared" si="3899"/>
        <v>0</v>
      </c>
      <c r="GR149" s="433">
        <f t="shared" si="3875"/>
        <v>23.63</v>
      </c>
      <c r="GS149" s="139">
        <f t="shared" si="3900"/>
        <v>0</v>
      </c>
      <c r="GT149" s="111">
        <f t="shared" si="3901"/>
        <v>0</v>
      </c>
      <c r="GU149" s="111"/>
      <c r="GV149" s="140"/>
      <c r="GW149" s="141" t="e">
        <f t="shared" si="3902"/>
        <v>#DIV/0!</v>
      </c>
      <c r="GX149" s="323">
        <f t="shared" si="3871"/>
        <v>0</v>
      </c>
      <c r="GY149" s="431">
        <f t="shared" si="3903"/>
        <v>0</v>
      </c>
      <c r="GZ149" s="432">
        <f t="shared" si="3904"/>
        <v>0</v>
      </c>
      <c r="HA149" s="138">
        <f t="shared" si="3905"/>
        <v>0</v>
      </c>
      <c r="HB149" s="433">
        <f t="shared" si="3875"/>
        <v>23.63</v>
      </c>
      <c r="HC149" s="139">
        <f t="shared" si="3906"/>
        <v>0</v>
      </c>
      <c r="HD149" s="111">
        <f t="shared" si="3907"/>
        <v>0</v>
      </c>
      <c r="HE149" s="111"/>
      <c r="HF149" s="140"/>
      <c r="HG149" s="141" t="e">
        <f t="shared" si="3908"/>
        <v>#DIV/0!</v>
      </c>
      <c r="HH149" s="323">
        <f t="shared" si="3871"/>
        <v>0</v>
      </c>
      <c r="HI149" s="431">
        <f t="shared" si="3909"/>
        <v>0</v>
      </c>
      <c r="HJ149" s="432">
        <f t="shared" si="3910"/>
        <v>0</v>
      </c>
      <c r="HK149" s="138">
        <f t="shared" si="3911"/>
        <v>0</v>
      </c>
      <c r="HL149" s="433">
        <f t="shared" si="3875"/>
        <v>23.63</v>
      </c>
      <c r="HM149" s="139">
        <f t="shared" si="3912"/>
        <v>0</v>
      </c>
      <c r="HN149" s="111">
        <f t="shared" si="3913"/>
        <v>0</v>
      </c>
      <c r="HO149" s="111"/>
      <c r="HP149" s="140"/>
      <c r="HQ149" s="141" t="e">
        <f t="shared" si="3914"/>
        <v>#DIV/0!</v>
      </c>
      <c r="HR149" s="323">
        <f t="shared" si="3915"/>
        <v>0</v>
      </c>
      <c r="HS149" s="431">
        <f t="shared" si="3916"/>
        <v>0</v>
      </c>
      <c r="HT149" s="432">
        <f t="shared" si="3917"/>
        <v>0</v>
      </c>
      <c r="HU149" s="138">
        <f t="shared" si="3918"/>
        <v>0</v>
      </c>
      <c r="HV149" s="433">
        <f t="shared" si="3919"/>
        <v>23.63</v>
      </c>
      <c r="HW149" s="139">
        <f t="shared" si="3920"/>
        <v>0</v>
      </c>
      <c r="HX149" s="111">
        <f t="shared" si="3921"/>
        <v>0</v>
      </c>
      <c r="HY149" s="111"/>
      <c r="HZ149" s="140"/>
      <c r="IA149" s="141" t="e">
        <f t="shared" si="3922"/>
        <v>#DIV/0!</v>
      </c>
      <c r="IB149" s="323">
        <f t="shared" si="3915"/>
        <v>0</v>
      </c>
      <c r="IC149" s="431">
        <f t="shared" si="3923"/>
        <v>0</v>
      </c>
      <c r="ID149" s="432">
        <f t="shared" si="3924"/>
        <v>0</v>
      </c>
      <c r="IE149" s="138">
        <f t="shared" si="3925"/>
        <v>0</v>
      </c>
      <c r="IF149" s="433">
        <f t="shared" si="3919"/>
        <v>23.63</v>
      </c>
      <c r="IG149" s="139">
        <f t="shared" si="3926"/>
        <v>0</v>
      </c>
      <c r="IH149" s="111">
        <f t="shared" si="3927"/>
        <v>0</v>
      </c>
      <c r="II149" s="111"/>
      <c r="IJ149" s="140"/>
      <c r="IK149" s="141" t="e">
        <f t="shared" si="3928"/>
        <v>#DIV/0!</v>
      </c>
      <c r="IL149" s="323">
        <f t="shared" si="3915"/>
        <v>0</v>
      </c>
      <c r="IM149" s="431">
        <f t="shared" si="3929"/>
        <v>0</v>
      </c>
      <c r="IN149" s="432">
        <f t="shared" si="3930"/>
        <v>0</v>
      </c>
      <c r="IO149" s="138">
        <f t="shared" si="3931"/>
        <v>0</v>
      </c>
      <c r="IP149" s="433">
        <f t="shared" si="3919"/>
        <v>23.63</v>
      </c>
      <c r="IQ149" s="139">
        <f t="shared" si="3932"/>
        <v>0</v>
      </c>
      <c r="IR149" s="111">
        <f t="shared" si="3933"/>
        <v>0</v>
      </c>
      <c r="IS149" s="111"/>
      <c r="IT149" s="140"/>
      <c r="IU149" s="141" t="e">
        <f t="shared" si="3934"/>
        <v>#DIV/0!</v>
      </c>
      <c r="IV149" s="323">
        <f t="shared" si="3915"/>
        <v>0</v>
      </c>
      <c r="IW149" s="431">
        <f t="shared" si="3935"/>
        <v>0</v>
      </c>
      <c r="IX149" s="432">
        <f t="shared" si="3936"/>
        <v>0</v>
      </c>
      <c r="IY149" s="138">
        <f t="shared" si="3937"/>
        <v>0</v>
      </c>
      <c r="IZ149" s="433">
        <f t="shared" si="3919"/>
        <v>23.63</v>
      </c>
      <c r="JA149" s="139">
        <f t="shared" si="3938"/>
        <v>0</v>
      </c>
      <c r="JB149" s="111">
        <f t="shared" si="3939"/>
        <v>0</v>
      </c>
      <c r="JC149" s="111"/>
      <c r="JD149" s="140"/>
      <c r="JE149" s="141" t="e">
        <f t="shared" si="3940"/>
        <v>#DIV/0!</v>
      </c>
      <c r="JF149" s="323">
        <f t="shared" si="3915"/>
        <v>0</v>
      </c>
      <c r="JG149" s="431">
        <f t="shared" si="3941"/>
        <v>0</v>
      </c>
      <c r="JH149" s="432">
        <f t="shared" si="3942"/>
        <v>0</v>
      </c>
      <c r="JI149" s="138">
        <f t="shared" si="3943"/>
        <v>0</v>
      </c>
      <c r="JJ149" s="433">
        <f t="shared" si="3919"/>
        <v>23.63</v>
      </c>
      <c r="JK149" s="139">
        <f t="shared" si="3944"/>
        <v>0</v>
      </c>
      <c r="JL149" s="111">
        <f t="shared" si="3945"/>
        <v>0</v>
      </c>
      <c r="JM149" s="111"/>
      <c r="JN149" s="140"/>
      <c r="JO149" s="141" t="e">
        <f t="shared" si="3946"/>
        <v>#DIV/0!</v>
      </c>
      <c r="JP149" s="323">
        <f t="shared" si="3915"/>
        <v>0</v>
      </c>
      <c r="JQ149" s="431">
        <f t="shared" si="3947"/>
        <v>0</v>
      </c>
      <c r="JR149" s="432">
        <f t="shared" si="3948"/>
        <v>0</v>
      </c>
      <c r="JS149" s="138">
        <f t="shared" si="3949"/>
        <v>0</v>
      </c>
      <c r="JT149" s="433">
        <f t="shared" si="3919"/>
        <v>23.63</v>
      </c>
      <c r="JU149" s="139">
        <f t="shared" si="3950"/>
        <v>0</v>
      </c>
      <c r="JV149" s="111">
        <f t="shared" si="3951"/>
        <v>0</v>
      </c>
      <c r="JW149" s="111"/>
      <c r="JX149" s="140"/>
      <c r="JY149" s="141" t="e">
        <f t="shared" si="3952"/>
        <v>#DIV/0!</v>
      </c>
      <c r="JZ149" s="323">
        <f t="shared" si="3915"/>
        <v>0</v>
      </c>
      <c r="KA149" s="431">
        <f t="shared" si="3953"/>
        <v>0</v>
      </c>
      <c r="KB149" s="432">
        <f t="shared" si="3954"/>
        <v>0</v>
      </c>
      <c r="KC149" s="138">
        <f t="shared" si="3955"/>
        <v>0</v>
      </c>
      <c r="KD149" s="433">
        <f t="shared" si="3919"/>
        <v>23.63</v>
      </c>
      <c r="KE149" s="139">
        <f t="shared" si="3956"/>
        <v>0</v>
      </c>
      <c r="KF149" s="111">
        <f t="shared" si="3957"/>
        <v>0</v>
      </c>
      <c r="KG149" s="111"/>
      <c r="KH149" s="140"/>
      <c r="KI149" s="141" t="e">
        <f t="shared" si="3958"/>
        <v>#DIV/0!</v>
      </c>
      <c r="KJ149" s="323">
        <f t="shared" si="3959"/>
        <v>0</v>
      </c>
      <c r="KK149" s="431">
        <f t="shared" si="3960"/>
        <v>0</v>
      </c>
      <c r="KL149" s="432">
        <f t="shared" si="3961"/>
        <v>0</v>
      </c>
      <c r="KM149" s="138">
        <f t="shared" si="3962"/>
        <v>0</v>
      </c>
      <c r="KN149" s="433">
        <f t="shared" si="3963"/>
        <v>23.63</v>
      </c>
      <c r="KO149" s="139">
        <f t="shared" si="3964"/>
        <v>0</v>
      </c>
      <c r="KP149" s="111">
        <f t="shared" si="3965"/>
        <v>0</v>
      </c>
      <c r="KQ149" s="111"/>
      <c r="KR149" s="140"/>
      <c r="KS149" s="141" t="e">
        <f t="shared" si="3966"/>
        <v>#DIV/0!</v>
      </c>
      <c r="KT149" s="323">
        <f t="shared" si="3959"/>
        <v>0</v>
      </c>
      <c r="KU149" s="431" t="e">
        <f t="shared" si="3967"/>
        <v>#DIV/0!</v>
      </c>
      <c r="KV149" s="432" t="e">
        <f t="shared" si="3968"/>
        <v>#DIV/0!</v>
      </c>
      <c r="KW149" s="138">
        <f t="shared" si="3969"/>
        <v>0</v>
      </c>
      <c r="KX149" s="433">
        <f t="shared" si="3963"/>
        <v>0</v>
      </c>
      <c r="KY149" s="139">
        <f t="shared" si="3970"/>
        <v>0</v>
      </c>
      <c r="KZ149" s="111">
        <f t="shared" si="3971"/>
        <v>0</v>
      </c>
      <c r="LA149" s="111"/>
      <c r="LB149" s="140"/>
      <c r="LC149" s="141" t="e">
        <f t="shared" si="3972"/>
        <v>#DIV/0!</v>
      </c>
      <c r="LD149" s="322">
        <f t="shared" si="3581"/>
        <v>0</v>
      </c>
      <c r="LE149" s="431">
        <f t="shared" si="3582"/>
        <v>0</v>
      </c>
      <c r="LF149" s="432">
        <f t="shared" si="3583"/>
        <v>0</v>
      </c>
      <c r="LG149" s="138">
        <f t="shared" si="3584"/>
        <v>0</v>
      </c>
      <c r="LH149" s="433">
        <f t="shared" si="3585"/>
        <v>23.58</v>
      </c>
      <c r="LI149" s="139">
        <f t="shared" si="3586"/>
        <v>0</v>
      </c>
      <c r="LJ149" s="111">
        <f t="shared" si="3587"/>
        <v>0</v>
      </c>
      <c r="LK149" s="111"/>
      <c r="LL149" s="140"/>
    </row>
    <row r="150" spans="1:324" ht="16.5" customHeight="1">
      <c r="A150" s="612"/>
      <c r="B150" s="93" t="s">
        <v>744</v>
      </c>
      <c r="C150" s="12" t="s">
        <v>840</v>
      </c>
      <c r="D150" s="12" t="s">
        <v>422</v>
      </c>
      <c r="E150" s="4" t="s">
        <v>32</v>
      </c>
      <c r="F150" s="323">
        <f t="shared" si="3782"/>
        <v>0</v>
      </c>
      <c r="G150" s="431">
        <f t="shared" si="3588"/>
        <v>0</v>
      </c>
      <c r="H150" s="432">
        <f t="shared" si="3589"/>
        <v>0</v>
      </c>
      <c r="I150" s="138">
        <f t="shared" si="3362"/>
        <v>0</v>
      </c>
      <c r="J150" s="433">
        <f t="shared" si="3590"/>
        <v>23.36</v>
      </c>
      <c r="K150" s="139">
        <f t="shared" si="3363"/>
        <v>0</v>
      </c>
      <c r="L150" s="111">
        <f t="shared" si="3364"/>
        <v>0</v>
      </c>
      <c r="M150" s="111"/>
      <c r="N150" s="140"/>
      <c r="O150" s="141" t="e">
        <f t="shared" si="3365"/>
        <v>#DIV/0!</v>
      </c>
      <c r="P150" s="323">
        <f t="shared" si="3783"/>
        <v>0</v>
      </c>
      <c r="Q150" s="431">
        <f t="shared" si="3784"/>
        <v>0</v>
      </c>
      <c r="R150" s="432">
        <f t="shared" si="3785"/>
        <v>0</v>
      </c>
      <c r="S150" s="138">
        <f t="shared" si="3786"/>
        <v>0</v>
      </c>
      <c r="T150" s="433">
        <f t="shared" si="3787"/>
        <v>23.63</v>
      </c>
      <c r="U150" s="139">
        <f t="shared" si="3788"/>
        <v>0</v>
      </c>
      <c r="V150" s="111">
        <f t="shared" si="3789"/>
        <v>0</v>
      </c>
      <c r="W150" s="111"/>
      <c r="X150" s="140"/>
      <c r="Y150" s="141" t="e">
        <f t="shared" si="3790"/>
        <v>#DIV/0!</v>
      </c>
      <c r="Z150" s="323">
        <f t="shared" si="3783"/>
        <v>0</v>
      </c>
      <c r="AA150" s="431">
        <f t="shared" si="3791"/>
        <v>0</v>
      </c>
      <c r="AB150" s="432">
        <f t="shared" si="3792"/>
        <v>0</v>
      </c>
      <c r="AC150" s="138">
        <f t="shared" si="3793"/>
        <v>0</v>
      </c>
      <c r="AD150" s="433">
        <f t="shared" si="3787"/>
        <v>23.63</v>
      </c>
      <c r="AE150" s="139">
        <f t="shared" si="3794"/>
        <v>0</v>
      </c>
      <c r="AF150" s="111">
        <f t="shared" si="3795"/>
        <v>0</v>
      </c>
      <c r="AG150" s="111"/>
      <c r="AH150" s="140"/>
      <c r="AI150" s="141" t="e">
        <f t="shared" si="3796"/>
        <v>#DIV/0!</v>
      </c>
      <c r="AJ150" s="323">
        <f t="shared" si="3783"/>
        <v>0</v>
      </c>
      <c r="AK150" s="431">
        <f t="shared" si="3797"/>
        <v>0</v>
      </c>
      <c r="AL150" s="432">
        <f t="shared" si="3798"/>
        <v>0</v>
      </c>
      <c r="AM150" s="138">
        <f t="shared" si="3799"/>
        <v>0</v>
      </c>
      <c r="AN150" s="433">
        <f t="shared" si="3787"/>
        <v>23.63</v>
      </c>
      <c r="AO150" s="139">
        <f t="shared" si="3800"/>
        <v>0</v>
      </c>
      <c r="AP150" s="111">
        <f t="shared" si="3801"/>
        <v>0</v>
      </c>
      <c r="AQ150" s="111"/>
      <c r="AR150" s="140"/>
      <c r="AS150" s="141" t="e">
        <f t="shared" si="3802"/>
        <v>#DIV/0!</v>
      </c>
      <c r="AT150" s="323">
        <f t="shared" si="3783"/>
        <v>0</v>
      </c>
      <c r="AU150" s="431">
        <f t="shared" si="3803"/>
        <v>0</v>
      </c>
      <c r="AV150" s="432">
        <f t="shared" si="3804"/>
        <v>0</v>
      </c>
      <c r="AW150" s="138">
        <f t="shared" si="3805"/>
        <v>0</v>
      </c>
      <c r="AX150" s="433">
        <f t="shared" si="3787"/>
        <v>23.63</v>
      </c>
      <c r="AY150" s="139">
        <f t="shared" si="3806"/>
        <v>0</v>
      </c>
      <c r="AZ150" s="111">
        <f t="shared" si="3807"/>
        <v>0</v>
      </c>
      <c r="BA150" s="111"/>
      <c r="BB150" s="140"/>
      <c r="BC150" s="141" t="e">
        <f t="shared" si="3808"/>
        <v>#DIV/0!</v>
      </c>
      <c r="BD150" s="323">
        <f t="shared" si="3783"/>
        <v>0</v>
      </c>
      <c r="BE150" s="431">
        <f t="shared" si="3809"/>
        <v>0</v>
      </c>
      <c r="BF150" s="432">
        <f t="shared" si="3810"/>
        <v>0</v>
      </c>
      <c r="BG150" s="138">
        <f t="shared" si="3811"/>
        <v>0</v>
      </c>
      <c r="BH150" s="433">
        <f t="shared" si="3787"/>
        <v>23.63</v>
      </c>
      <c r="BI150" s="139">
        <f t="shared" si="3812"/>
        <v>0</v>
      </c>
      <c r="BJ150" s="111">
        <f t="shared" si="3813"/>
        <v>0</v>
      </c>
      <c r="BK150" s="111"/>
      <c r="BL150" s="140"/>
      <c r="BM150" s="141" t="e">
        <f t="shared" si="3814"/>
        <v>#DIV/0!</v>
      </c>
      <c r="BN150" s="323">
        <f t="shared" si="3783"/>
        <v>0</v>
      </c>
      <c r="BO150" s="431">
        <f t="shared" si="3815"/>
        <v>0</v>
      </c>
      <c r="BP150" s="432">
        <f t="shared" si="3816"/>
        <v>0</v>
      </c>
      <c r="BQ150" s="138">
        <f t="shared" si="3817"/>
        <v>0</v>
      </c>
      <c r="BR150" s="433">
        <f t="shared" si="3787"/>
        <v>23.63</v>
      </c>
      <c r="BS150" s="139">
        <f t="shared" si="3818"/>
        <v>0</v>
      </c>
      <c r="BT150" s="111">
        <f t="shared" si="3819"/>
        <v>0</v>
      </c>
      <c r="BU150" s="111"/>
      <c r="BV150" s="140"/>
      <c r="BW150" s="141" t="e">
        <f t="shared" si="3820"/>
        <v>#DIV/0!</v>
      </c>
      <c r="BX150" s="323">
        <f t="shared" si="3783"/>
        <v>0</v>
      </c>
      <c r="BY150" s="431">
        <f t="shared" si="3821"/>
        <v>0</v>
      </c>
      <c r="BZ150" s="432">
        <f t="shared" si="3822"/>
        <v>0</v>
      </c>
      <c r="CA150" s="138">
        <f t="shared" si="3823"/>
        <v>0</v>
      </c>
      <c r="CB150" s="433">
        <f t="shared" si="3787"/>
        <v>23.63</v>
      </c>
      <c r="CC150" s="139">
        <f t="shared" si="3824"/>
        <v>0</v>
      </c>
      <c r="CD150" s="111">
        <f t="shared" si="3825"/>
        <v>0</v>
      </c>
      <c r="CE150" s="111"/>
      <c r="CF150" s="140"/>
      <c r="CG150" s="141" t="e">
        <f t="shared" si="3826"/>
        <v>#DIV/0!</v>
      </c>
      <c r="CH150" s="323">
        <f t="shared" si="3827"/>
        <v>0</v>
      </c>
      <c r="CI150" s="431">
        <f t="shared" si="3828"/>
        <v>0</v>
      </c>
      <c r="CJ150" s="432">
        <f t="shared" si="3829"/>
        <v>0</v>
      </c>
      <c r="CK150" s="138">
        <f t="shared" si="3830"/>
        <v>0</v>
      </c>
      <c r="CL150" s="433">
        <f t="shared" si="3831"/>
        <v>23.63</v>
      </c>
      <c r="CM150" s="139">
        <f t="shared" si="3832"/>
        <v>0</v>
      </c>
      <c r="CN150" s="111">
        <f t="shared" si="3833"/>
        <v>0</v>
      </c>
      <c r="CO150" s="111"/>
      <c r="CP150" s="140"/>
      <c r="CQ150" s="141" t="e">
        <f t="shared" si="3834"/>
        <v>#DIV/0!</v>
      </c>
      <c r="CR150" s="323">
        <f t="shared" si="3827"/>
        <v>0</v>
      </c>
      <c r="CS150" s="431">
        <f t="shared" si="3835"/>
        <v>0</v>
      </c>
      <c r="CT150" s="432">
        <f t="shared" si="3836"/>
        <v>0</v>
      </c>
      <c r="CU150" s="138">
        <f t="shared" si="3837"/>
        <v>0</v>
      </c>
      <c r="CV150" s="433">
        <f t="shared" si="3831"/>
        <v>23.63</v>
      </c>
      <c r="CW150" s="139">
        <f t="shared" si="3838"/>
        <v>0</v>
      </c>
      <c r="CX150" s="111">
        <f t="shared" si="3839"/>
        <v>0</v>
      </c>
      <c r="CY150" s="111"/>
      <c r="CZ150" s="140"/>
      <c r="DA150" s="141" t="e">
        <f t="shared" si="3840"/>
        <v>#DIV/0!</v>
      </c>
      <c r="DB150" s="323">
        <f t="shared" si="3827"/>
        <v>0</v>
      </c>
      <c r="DC150" s="431">
        <f t="shared" si="3841"/>
        <v>0</v>
      </c>
      <c r="DD150" s="432">
        <f t="shared" si="3842"/>
        <v>0</v>
      </c>
      <c r="DE150" s="138">
        <f t="shared" si="3843"/>
        <v>0</v>
      </c>
      <c r="DF150" s="433">
        <f t="shared" si="3831"/>
        <v>23.63</v>
      </c>
      <c r="DG150" s="139">
        <f t="shared" si="3844"/>
        <v>0</v>
      </c>
      <c r="DH150" s="111">
        <f t="shared" si="3845"/>
        <v>0</v>
      </c>
      <c r="DI150" s="111"/>
      <c r="DJ150" s="140"/>
      <c r="DK150" s="141" t="e">
        <f t="shared" si="3846"/>
        <v>#DIV/0!</v>
      </c>
      <c r="DL150" s="323">
        <f t="shared" si="3827"/>
        <v>0</v>
      </c>
      <c r="DM150" s="431">
        <f t="shared" si="3847"/>
        <v>0</v>
      </c>
      <c r="DN150" s="432">
        <f t="shared" si="3848"/>
        <v>0</v>
      </c>
      <c r="DO150" s="138">
        <f t="shared" si="3849"/>
        <v>0</v>
      </c>
      <c r="DP150" s="433">
        <f t="shared" si="3831"/>
        <v>23.63</v>
      </c>
      <c r="DQ150" s="139">
        <f t="shared" si="3850"/>
        <v>0</v>
      </c>
      <c r="DR150" s="111">
        <f t="shared" si="3851"/>
        <v>0</v>
      </c>
      <c r="DS150" s="111"/>
      <c r="DT150" s="140"/>
      <c r="DU150" s="141" t="e">
        <f t="shared" si="3852"/>
        <v>#DIV/0!</v>
      </c>
      <c r="DV150" s="323">
        <f t="shared" si="3827"/>
        <v>0</v>
      </c>
      <c r="DW150" s="431">
        <f t="shared" si="3853"/>
        <v>0</v>
      </c>
      <c r="DX150" s="432">
        <f t="shared" si="3854"/>
        <v>0</v>
      </c>
      <c r="DY150" s="138">
        <f t="shared" si="3855"/>
        <v>0</v>
      </c>
      <c r="DZ150" s="433">
        <f t="shared" si="3831"/>
        <v>23.63</v>
      </c>
      <c r="EA150" s="139">
        <f t="shared" si="3856"/>
        <v>0</v>
      </c>
      <c r="EB150" s="111">
        <f t="shared" si="3857"/>
        <v>0</v>
      </c>
      <c r="EC150" s="111"/>
      <c r="ED150" s="140"/>
      <c r="EE150" s="141" t="e">
        <f t="shared" si="3858"/>
        <v>#DIV/0!</v>
      </c>
      <c r="EF150" s="323">
        <f t="shared" si="3827"/>
        <v>0</v>
      </c>
      <c r="EG150" s="431">
        <f t="shared" si="3859"/>
        <v>0</v>
      </c>
      <c r="EH150" s="432">
        <f t="shared" si="3860"/>
        <v>0</v>
      </c>
      <c r="EI150" s="138">
        <f t="shared" si="3861"/>
        <v>0</v>
      </c>
      <c r="EJ150" s="433">
        <f t="shared" si="3831"/>
        <v>23.63</v>
      </c>
      <c r="EK150" s="139">
        <f t="shared" si="3862"/>
        <v>0</v>
      </c>
      <c r="EL150" s="111">
        <f t="shared" si="3863"/>
        <v>0</v>
      </c>
      <c r="EM150" s="111"/>
      <c r="EN150" s="140"/>
      <c r="EO150" s="141" t="e">
        <f t="shared" si="3864"/>
        <v>#DIV/0!</v>
      </c>
      <c r="EP150" s="323">
        <f t="shared" si="3827"/>
        <v>0</v>
      </c>
      <c r="EQ150" s="431">
        <f t="shared" si="3865"/>
        <v>0</v>
      </c>
      <c r="ER150" s="432">
        <f t="shared" si="3866"/>
        <v>0</v>
      </c>
      <c r="ES150" s="138">
        <f t="shared" si="3867"/>
        <v>0</v>
      </c>
      <c r="ET150" s="433">
        <f t="shared" si="3831"/>
        <v>23.63</v>
      </c>
      <c r="EU150" s="139">
        <f t="shared" si="3868"/>
        <v>0</v>
      </c>
      <c r="EV150" s="111">
        <f t="shared" si="3869"/>
        <v>0</v>
      </c>
      <c r="EW150" s="111"/>
      <c r="EX150" s="140"/>
      <c r="EY150" s="141" t="e">
        <f t="shared" si="3870"/>
        <v>#DIV/0!</v>
      </c>
      <c r="EZ150" s="323">
        <f t="shared" si="3871"/>
        <v>0</v>
      </c>
      <c r="FA150" s="431">
        <f t="shared" si="3872"/>
        <v>0</v>
      </c>
      <c r="FB150" s="432">
        <f t="shared" si="3873"/>
        <v>0</v>
      </c>
      <c r="FC150" s="138">
        <f t="shared" si="3874"/>
        <v>0</v>
      </c>
      <c r="FD150" s="433">
        <f t="shared" si="3875"/>
        <v>22.19</v>
      </c>
      <c r="FE150" s="139">
        <f t="shared" si="3876"/>
        <v>0</v>
      </c>
      <c r="FF150" s="111">
        <f t="shared" si="3877"/>
        <v>0</v>
      </c>
      <c r="FG150" s="111"/>
      <c r="FH150" s="140"/>
      <c r="FI150" s="141" t="e">
        <f t="shared" si="3878"/>
        <v>#DIV/0!</v>
      </c>
      <c r="FJ150" s="323">
        <f t="shared" si="3871"/>
        <v>0</v>
      </c>
      <c r="FK150" s="431">
        <f t="shared" si="3879"/>
        <v>0</v>
      </c>
      <c r="FL150" s="432">
        <f t="shared" si="3880"/>
        <v>0</v>
      </c>
      <c r="FM150" s="138">
        <f t="shared" si="3881"/>
        <v>0</v>
      </c>
      <c r="FN150" s="433">
        <f t="shared" si="3875"/>
        <v>23.63</v>
      </c>
      <c r="FO150" s="139">
        <f t="shared" si="3882"/>
        <v>0</v>
      </c>
      <c r="FP150" s="111">
        <f t="shared" si="3883"/>
        <v>0</v>
      </c>
      <c r="FQ150" s="111"/>
      <c r="FR150" s="140"/>
      <c r="FS150" s="141" t="e">
        <f t="shared" si="3884"/>
        <v>#DIV/0!</v>
      </c>
      <c r="FT150" s="323">
        <f t="shared" si="3871"/>
        <v>0</v>
      </c>
      <c r="FU150" s="431">
        <f t="shared" si="3885"/>
        <v>0</v>
      </c>
      <c r="FV150" s="432">
        <f t="shared" si="3886"/>
        <v>0</v>
      </c>
      <c r="FW150" s="138">
        <f t="shared" si="3887"/>
        <v>0</v>
      </c>
      <c r="FX150" s="433">
        <f t="shared" si="3875"/>
        <v>23.63</v>
      </c>
      <c r="FY150" s="139">
        <f t="shared" si="3888"/>
        <v>0</v>
      </c>
      <c r="FZ150" s="111">
        <f t="shared" si="3889"/>
        <v>0</v>
      </c>
      <c r="GA150" s="111"/>
      <c r="GB150" s="140"/>
      <c r="GC150" s="141" t="e">
        <f t="shared" si="3890"/>
        <v>#DIV/0!</v>
      </c>
      <c r="GD150" s="323">
        <f t="shared" si="3871"/>
        <v>0</v>
      </c>
      <c r="GE150" s="431">
        <f t="shared" si="3891"/>
        <v>0</v>
      </c>
      <c r="GF150" s="432">
        <f t="shared" si="3892"/>
        <v>0</v>
      </c>
      <c r="GG150" s="138">
        <f t="shared" si="3893"/>
        <v>0</v>
      </c>
      <c r="GH150" s="433">
        <f t="shared" si="3875"/>
        <v>23.63</v>
      </c>
      <c r="GI150" s="139">
        <f t="shared" si="3894"/>
        <v>0</v>
      </c>
      <c r="GJ150" s="111">
        <f t="shared" si="3895"/>
        <v>0</v>
      </c>
      <c r="GK150" s="111"/>
      <c r="GL150" s="140"/>
      <c r="GM150" s="141" t="e">
        <f t="shared" si="3896"/>
        <v>#DIV/0!</v>
      </c>
      <c r="GN150" s="323">
        <f t="shared" si="3871"/>
        <v>0</v>
      </c>
      <c r="GO150" s="431">
        <f t="shared" si="3897"/>
        <v>0</v>
      </c>
      <c r="GP150" s="432">
        <f t="shared" si="3898"/>
        <v>0</v>
      </c>
      <c r="GQ150" s="138">
        <f t="shared" si="3899"/>
        <v>0</v>
      </c>
      <c r="GR150" s="433">
        <f t="shared" si="3875"/>
        <v>23.63</v>
      </c>
      <c r="GS150" s="139">
        <f t="shared" si="3900"/>
        <v>0</v>
      </c>
      <c r="GT150" s="111">
        <f t="shared" si="3901"/>
        <v>0</v>
      </c>
      <c r="GU150" s="111"/>
      <c r="GV150" s="140"/>
      <c r="GW150" s="141" t="e">
        <f t="shared" si="3902"/>
        <v>#DIV/0!</v>
      </c>
      <c r="GX150" s="323">
        <f t="shared" si="3871"/>
        <v>0</v>
      </c>
      <c r="GY150" s="431">
        <f t="shared" si="3903"/>
        <v>0</v>
      </c>
      <c r="GZ150" s="432">
        <f t="shared" si="3904"/>
        <v>0</v>
      </c>
      <c r="HA150" s="138">
        <f t="shared" si="3905"/>
        <v>0</v>
      </c>
      <c r="HB150" s="433">
        <f t="shared" si="3875"/>
        <v>23.63</v>
      </c>
      <c r="HC150" s="139">
        <f t="shared" si="3906"/>
        <v>0</v>
      </c>
      <c r="HD150" s="111">
        <f t="shared" si="3907"/>
        <v>0</v>
      </c>
      <c r="HE150" s="111"/>
      <c r="HF150" s="140"/>
      <c r="HG150" s="141" t="e">
        <f t="shared" si="3908"/>
        <v>#DIV/0!</v>
      </c>
      <c r="HH150" s="323">
        <f t="shared" si="3871"/>
        <v>0</v>
      </c>
      <c r="HI150" s="431">
        <f t="shared" si="3909"/>
        <v>0</v>
      </c>
      <c r="HJ150" s="432">
        <f t="shared" si="3910"/>
        <v>0</v>
      </c>
      <c r="HK150" s="138">
        <f t="shared" si="3911"/>
        <v>0</v>
      </c>
      <c r="HL150" s="433">
        <f t="shared" si="3875"/>
        <v>23.63</v>
      </c>
      <c r="HM150" s="139">
        <f t="shared" si="3912"/>
        <v>0</v>
      </c>
      <c r="HN150" s="111">
        <f t="shared" si="3913"/>
        <v>0</v>
      </c>
      <c r="HO150" s="111"/>
      <c r="HP150" s="140"/>
      <c r="HQ150" s="141" t="e">
        <f t="shared" si="3914"/>
        <v>#DIV/0!</v>
      </c>
      <c r="HR150" s="323">
        <f t="shared" si="3915"/>
        <v>0</v>
      </c>
      <c r="HS150" s="431">
        <f t="shared" si="3916"/>
        <v>0</v>
      </c>
      <c r="HT150" s="432">
        <f t="shared" si="3917"/>
        <v>0</v>
      </c>
      <c r="HU150" s="138">
        <f t="shared" si="3918"/>
        <v>0</v>
      </c>
      <c r="HV150" s="433">
        <f t="shared" si="3919"/>
        <v>23.63</v>
      </c>
      <c r="HW150" s="139">
        <f t="shared" si="3920"/>
        <v>0</v>
      </c>
      <c r="HX150" s="111">
        <f t="shared" si="3921"/>
        <v>0</v>
      </c>
      <c r="HY150" s="111"/>
      <c r="HZ150" s="140"/>
      <c r="IA150" s="141" t="e">
        <f t="shared" si="3922"/>
        <v>#DIV/0!</v>
      </c>
      <c r="IB150" s="323">
        <f t="shared" si="3915"/>
        <v>0</v>
      </c>
      <c r="IC150" s="431">
        <f t="shared" si="3923"/>
        <v>0</v>
      </c>
      <c r="ID150" s="432">
        <f t="shared" si="3924"/>
        <v>0</v>
      </c>
      <c r="IE150" s="138">
        <f t="shared" si="3925"/>
        <v>0</v>
      </c>
      <c r="IF150" s="433">
        <f t="shared" si="3919"/>
        <v>23.63</v>
      </c>
      <c r="IG150" s="139">
        <f t="shared" si="3926"/>
        <v>0</v>
      </c>
      <c r="IH150" s="111">
        <f t="shared" si="3927"/>
        <v>0</v>
      </c>
      <c r="II150" s="111"/>
      <c r="IJ150" s="140"/>
      <c r="IK150" s="141" t="e">
        <f t="shared" si="3928"/>
        <v>#DIV/0!</v>
      </c>
      <c r="IL150" s="323">
        <f t="shared" si="3915"/>
        <v>0</v>
      </c>
      <c r="IM150" s="431">
        <f t="shared" si="3929"/>
        <v>0</v>
      </c>
      <c r="IN150" s="432">
        <f t="shared" si="3930"/>
        <v>0</v>
      </c>
      <c r="IO150" s="138">
        <f t="shared" si="3931"/>
        <v>0</v>
      </c>
      <c r="IP150" s="433">
        <f t="shared" si="3919"/>
        <v>23.63</v>
      </c>
      <c r="IQ150" s="139">
        <f t="shared" si="3932"/>
        <v>0</v>
      </c>
      <c r="IR150" s="111">
        <f t="shared" si="3933"/>
        <v>0</v>
      </c>
      <c r="IS150" s="111"/>
      <c r="IT150" s="140"/>
      <c r="IU150" s="141" t="e">
        <f t="shared" si="3934"/>
        <v>#DIV/0!</v>
      </c>
      <c r="IV150" s="323">
        <f t="shared" si="3915"/>
        <v>0</v>
      </c>
      <c r="IW150" s="431">
        <f t="shared" si="3935"/>
        <v>0</v>
      </c>
      <c r="IX150" s="432">
        <f t="shared" si="3936"/>
        <v>0</v>
      </c>
      <c r="IY150" s="138">
        <f t="shared" si="3937"/>
        <v>0</v>
      </c>
      <c r="IZ150" s="433">
        <f t="shared" si="3919"/>
        <v>23.63</v>
      </c>
      <c r="JA150" s="139">
        <f t="shared" si="3938"/>
        <v>0</v>
      </c>
      <c r="JB150" s="111">
        <f t="shared" si="3939"/>
        <v>0</v>
      </c>
      <c r="JC150" s="111"/>
      <c r="JD150" s="140"/>
      <c r="JE150" s="141" t="e">
        <f t="shared" si="3940"/>
        <v>#DIV/0!</v>
      </c>
      <c r="JF150" s="323">
        <f t="shared" si="3915"/>
        <v>0</v>
      </c>
      <c r="JG150" s="431">
        <f t="shared" si="3941"/>
        <v>0</v>
      </c>
      <c r="JH150" s="432">
        <f t="shared" si="3942"/>
        <v>0</v>
      </c>
      <c r="JI150" s="138">
        <f t="shared" si="3943"/>
        <v>0</v>
      </c>
      <c r="JJ150" s="433">
        <f t="shared" si="3919"/>
        <v>23.63</v>
      </c>
      <c r="JK150" s="139">
        <f t="shared" si="3944"/>
        <v>0</v>
      </c>
      <c r="JL150" s="111">
        <f t="shared" si="3945"/>
        <v>0</v>
      </c>
      <c r="JM150" s="111"/>
      <c r="JN150" s="140"/>
      <c r="JO150" s="141" t="e">
        <f t="shared" si="3946"/>
        <v>#DIV/0!</v>
      </c>
      <c r="JP150" s="323">
        <f t="shared" si="3915"/>
        <v>0</v>
      </c>
      <c r="JQ150" s="431">
        <f t="shared" si="3947"/>
        <v>0</v>
      </c>
      <c r="JR150" s="432">
        <f t="shared" si="3948"/>
        <v>0</v>
      </c>
      <c r="JS150" s="138">
        <f t="shared" si="3949"/>
        <v>0</v>
      </c>
      <c r="JT150" s="433">
        <f t="shared" si="3919"/>
        <v>23.63</v>
      </c>
      <c r="JU150" s="139">
        <f t="shared" si="3950"/>
        <v>0</v>
      </c>
      <c r="JV150" s="111">
        <f t="shared" si="3951"/>
        <v>0</v>
      </c>
      <c r="JW150" s="111"/>
      <c r="JX150" s="140"/>
      <c r="JY150" s="141" t="e">
        <f t="shared" si="3952"/>
        <v>#DIV/0!</v>
      </c>
      <c r="JZ150" s="323">
        <f t="shared" si="3915"/>
        <v>0</v>
      </c>
      <c r="KA150" s="431">
        <f t="shared" si="3953"/>
        <v>0</v>
      </c>
      <c r="KB150" s="432">
        <f t="shared" si="3954"/>
        <v>0</v>
      </c>
      <c r="KC150" s="138">
        <f t="shared" si="3955"/>
        <v>0</v>
      </c>
      <c r="KD150" s="433">
        <f t="shared" si="3919"/>
        <v>23.63</v>
      </c>
      <c r="KE150" s="139">
        <f t="shared" si="3956"/>
        <v>0</v>
      </c>
      <c r="KF150" s="111">
        <f t="shared" si="3957"/>
        <v>0</v>
      </c>
      <c r="KG150" s="111"/>
      <c r="KH150" s="140"/>
      <c r="KI150" s="141" t="e">
        <f t="shared" si="3958"/>
        <v>#DIV/0!</v>
      </c>
      <c r="KJ150" s="323">
        <f t="shared" si="3959"/>
        <v>0</v>
      </c>
      <c r="KK150" s="431">
        <f t="shared" si="3960"/>
        <v>0</v>
      </c>
      <c r="KL150" s="432">
        <f t="shared" si="3961"/>
        <v>0</v>
      </c>
      <c r="KM150" s="138">
        <f t="shared" si="3962"/>
        <v>0</v>
      </c>
      <c r="KN150" s="433">
        <f t="shared" si="3963"/>
        <v>23.63</v>
      </c>
      <c r="KO150" s="139">
        <f t="shared" si="3964"/>
        <v>0</v>
      </c>
      <c r="KP150" s="111">
        <f t="shared" si="3965"/>
        <v>0</v>
      </c>
      <c r="KQ150" s="111"/>
      <c r="KR150" s="140"/>
      <c r="KS150" s="141" t="e">
        <f t="shared" si="3966"/>
        <v>#DIV/0!</v>
      </c>
      <c r="KT150" s="323">
        <f t="shared" si="3959"/>
        <v>0</v>
      </c>
      <c r="KU150" s="431" t="e">
        <f t="shared" si="3967"/>
        <v>#DIV/0!</v>
      </c>
      <c r="KV150" s="432" t="e">
        <f t="shared" si="3968"/>
        <v>#DIV/0!</v>
      </c>
      <c r="KW150" s="138">
        <f t="shared" si="3969"/>
        <v>0</v>
      </c>
      <c r="KX150" s="433">
        <f t="shared" si="3963"/>
        <v>0</v>
      </c>
      <c r="KY150" s="139">
        <f t="shared" si="3970"/>
        <v>0</v>
      </c>
      <c r="KZ150" s="111">
        <f t="shared" si="3971"/>
        <v>0</v>
      </c>
      <c r="LA150" s="111"/>
      <c r="LB150" s="140"/>
      <c r="LC150" s="141" t="e">
        <f t="shared" si="3972"/>
        <v>#DIV/0!</v>
      </c>
      <c r="LD150" s="322">
        <f t="shared" si="3581"/>
        <v>0</v>
      </c>
      <c r="LE150" s="431">
        <f t="shared" si="3582"/>
        <v>0</v>
      </c>
      <c r="LF150" s="432">
        <f t="shared" si="3583"/>
        <v>0</v>
      </c>
      <c r="LG150" s="138">
        <f t="shared" si="3584"/>
        <v>0</v>
      </c>
      <c r="LH150" s="433">
        <f t="shared" si="3585"/>
        <v>23.58</v>
      </c>
      <c r="LI150" s="139">
        <f t="shared" si="3586"/>
        <v>0</v>
      </c>
      <c r="LJ150" s="111">
        <f t="shared" si="3587"/>
        <v>0</v>
      </c>
      <c r="LK150" s="111"/>
      <c r="LL150" s="140"/>
    </row>
    <row r="151" spans="1:324" ht="16.5" customHeight="1">
      <c r="A151" s="612"/>
      <c r="B151" s="12" t="s">
        <v>731</v>
      </c>
      <c r="C151" s="12" t="s">
        <v>840</v>
      </c>
      <c r="D151" s="12" t="s">
        <v>422</v>
      </c>
      <c r="E151" s="4" t="s">
        <v>32</v>
      </c>
      <c r="F151" s="323">
        <f t="shared" si="3782"/>
        <v>0</v>
      </c>
      <c r="G151" s="431">
        <f t="shared" si="3588"/>
        <v>0</v>
      </c>
      <c r="H151" s="432">
        <f t="shared" si="3589"/>
        <v>0</v>
      </c>
      <c r="I151" s="138">
        <f t="shared" si="3362"/>
        <v>0</v>
      </c>
      <c r="J151" s="433">
        <f t="shared" si="3590"/>
        <v>23.36</v>
      </c>
      <c r="K151" s="139">
        <f t="shared" si="3363"/>
        <v>0</v>
      </c>
      <c r="L151" s="111">
        <f t="shared" si="3364"/>
        <v>0</v>
      </c>
      <c r="M151" s="111"/>
      <c r="N151" s="140"/>
      <c r="O151" s="141">
        <f t="shared" si="3365"/>
        <v>0</v>
      </c>
      <c r="P151" s="323">
        <f t="shared" si="3783"/>
        <v>0</v>
      </c>
      <c r="Q151" s="431">
        <f t="shared" si="3784"/>
        <v>0</v>
      </c>
      <c r="R151" s="432">
        <f t="shared" si="3785"/>
        <v>0</v>
      </c>
      <c r="S151" s="138">
        <f t="shared" si="3786"/>
        <v>0</v>
      </c>
      <c r="T151" s="433">
        <f t="shared" si="3787"/>
        <v>23.63</v>
      </c>
      <c r="U151" s="139">
        <f t="shared" si="3788"/>
        <v>0</v>
      </c>
      <c r="V151" s="111">
        <f t="shared" si="3789"/>
        <v>0</v>
      </c>
      <c r="W151" s="111"/>
      <c r="X151" s="140"/>
      <c r="Y151" s="141">
        <f t="shared" si="3790"/>
        <v>0</v>
      </c>
      <c r="Z151" s="323">
        <f t="shared" si="3783"/>
        <v>0</v>
      </c>
      <c r="AA151" s="431">
        <f t="shared" si="3791"/>
        <v>0</v>
      </c>
      <c r="AB151" s="432">
        <f t="shared" si="3792"/>
        <v>0</v>
      </c>
      <c r="AC151" s="138">
        <f t="shared" si="3793"/>
        <v>0</v>
      </c>
      <c r="AD151" s="433">
        <f t="shared" si="3787"/>
        <v>23.63</v>
      </c>
      <c r="AE151" s="139">
        <f t="shared" si="3794"/>
        <v>0</v>
      </c>
      <c r="AF151" s="111">
        <f t="shared" si="3795"/>
        <v>0</v>
      </c>
      <c r="AG151" s="111"/>
      <c r="AH151" s="140"/>
      <c r="AI151" s="141">
        <f t="shared" si="3796"/>
        <v>0</v>
      </c>
      <c r="AJ151" s="323">
        <f t="shared" si="3783"/>
        <v>1</v>
      </c>
      <c r="AK151" s="431">
        <f t="shared" si="3797"/>
        <v>1.56E-3</v>
      </c>
      <c r="AL151" s="432">
        <f t="shared" si="3798"/>
        <v>1.9</v>
      </c>
      <c r="AM151" s="138">
        <f t="shared" si="3799"/>
        <v>1.9</v>
      </c>
      <c r="AN151" s="433">
        <f t="shared" si="3787"/>
        <v>23.63</v>
      </c>
      <c r="AO151" s="139">
        <f t="shared" si="3800"/>
        <v>44.896999999999998</v>
      </c>
      <c r="AP151" s="111">
        <f t="shared" si="3801"/>
        <v>44.9</v>
      </c>
      <c r="AQ151" s="111"/>
      <c r="AR151" s="140"/>
      <c r="AS151" s="141">
        <f t="shared" si="3802"/>
        <v>0.85767000000000004</v>
      </c>
      <c r="AT151" s="323">
        <f t="shared" si="3783"/>
        <v>1</v>
      </c>
      <c r="AU151" s="431">
        <f t="shared" si="3803"/>
        <v>1.0499999999999999E-3</v>
      </c>
      <c r="AV151" s="432">
        <f t="shared" si="3804"/>
        <v>1.1599999999999999</v>
      </c>
      <c r="AW151" s="138">
        <f t="shared" si="3805"/>
        <v>1.1599999999999999</v>
      </c>
      <c r="AX151" s="433">
        <f t="shared" si="3787"/>
        <v>23.63</v>
      </c>
      <c r="AY151" s="139">
        <f t="shared" si="3806"/>
        <v>27.410799999999998</v>
      </c>
      <c r="AZ151" s="111">
        <f t="shared" si="3807"/>
        <v>27.41</v>
      </c>
      <c r="BA151" s="111"/>
      <c r="BB151" s="140"/>
      <c r="BC151" s="141">
        <f t="shared" si="3808"/>
        <v>0.52363000000000004</v>
      </c>
      <c r="BD151" s="323">
        <f t="shared" si="3783"/>
        <v>0</v>
      </c>
      <c r="BE151" s="431">
        <f t="shared" si="3809"/>
        <v>0</v>
      </c>
      <c r="BF151" s="432">
        <f t="shared" si="3810"/>
        <v>0</v>
      </c>
      <c r="BG151" s="138">
        <f t="shared" si="3811"/>
        <v>0</v>
      </c>
      <c r="BH151" s="433">
        <f t="shared" si="3787"/>
        <v>23.63</v>
      </c>
      <c r="BI151" s="139">
        <f t="shared" si="3812"/>
        <v>0</v>
      </c>
      <c r="BJ151" s="111">
        <f t="shared" si="3813"/>
        <v>0</v>
      </c>
      <c r="BK151" s="111"/>
      <c r="BL151" s="140"/>
      <c r="BM151" s="141">
        <f t="shared" si="3814"/>
        <v>0</v>
      </c>
      <c r="BN151" s="323">
        <f t="shared" si="3783"/>
        <v>0</v>
      </c>
      <c r="BO151" s="431">
        <f t="shared" si="3815"/>
        <v>0</v>
      </c>
      <c r="BP151" s="432">
        <f t="shared" si="3816"/>
        <v>0</v>
      </c>
      <c r="BQ151" s="138">
        <f t="shared" si="3817"/>
        <v>0</v>
      </c>
      <c r="BR151" s="433">
        <f t="shared" si="3787"/>
        <v>23.63</v>
      </c>
      <c r="BS151" s="139">
        <f t="shared" si="3818"/>
        <v>0</v>
      </c>
      <c r="BT151" s="111">
        <f t="shared" si="3819"/>
        <v>0</v>
      </c>
      <c r="BU151" s="111"/>
      <c r="BV151" s="140"/>
      <c r="BW151" s="141">
        <f t="shared" si="3820"/>
        <v>0</v>
      </c>
      <c r="BX151" s="323">
        <f t="shared" si="3783"/>
        <v>0</v>
      </c>
      <c r="BY151" s="431">
        <f t="shared" si="3821"/>
        <v>0</v>
      </c>
      <c r="BZ151" s="432">
        <f t="shared" si="3822"/>
        <v>0</v>
      </c>
      <c r="CA151" s="138">
        <f t="shared" si="3823"/>
        <v>0</v>
      </c>
      <c r="CB151" s="433">
        <f t="shared" si="3787"/>
        <v>23.63</v>
      </c>
      <c r="CC151" s="139">
        <f t="shared" si="3824"/>
        <v>0</v>
      </c>
      <c r="CD151" s="111">
        <f t="shared" si="3825"/>
        <v>0</v>
      </c>
      <c r="CE151" s="111"/>
      <c r="CF151" s="140"/>
      <c r="CG151" s="141">
        <f t="shared" si="3826"/>
        <v>0</v>
      </c>
      <c r="CH151" s="323">
        <f t="shared" si="3827"/>
        <v>0</v>
      </c>
      <c r="CI151" s="431">
        <f t="shared" si="3828"/>
        <v>0</v>
      </c>
      <c r="CJ151" s="432">
        <f t="shared" si="3829"/>
        <v>0</v>
      </c>
      <c r="CK151" s="138">
        <f t="shared" si="3830"/>
        <v>0</v>
      </c>
      <c r="CL151" s="433">
        <f t="shared" si="3831"/>
        <v>23.63</v>
      </c>
      <c r="CM151" s="139">
        <f t="shared" si="3832"/>
        <v>0</v>
      </c>
      <c r="CN151" s="111">
        <f t="shared" si="3833"/>
        <v>0</v>
      </c>
      <c r="CO151" s="111"/>
      <c r="CP151" s="140"/>
      <c r="CQ151" s="141">
        <f t="shared" si="3834"/>
        <v>0</v>
      </c>
      <c r="CR151" s="323">
        <f t="shared" si="3827"/>
        <v>0</v>
      </c>
      <c r="CS151" s="431">
        <f t="shared" si="3835"/>
        <v>0</v>
      </c>
      <c r="CT151" s="432">
        <f t="shared" si="3836"/>
        <v>0</v>
      </c>
      <c r="CU151" s="138">
        <f t="shared" si="3837"/>
        <v>0</v>
      </c>
      <c r="CV151" s="433">
        <f t="shared" si="3831"/>
        <v>23.63</v>
      </c>
      <c r="CW151" s="139">
        <f t="shared" si="3838"/>
        <v>0</v>
      </c>
      <c r="CX151" s="111">
        <f t="shared" si="3839"/>
        <v>0</v>
      </c>
      <c r="CY151" s="111"/>
      <c r="CZ151" s="140"/>
      <c r="DA151" s="141">
        <f t="shared" si="3840"/>
        <v>0</v>
      </c>
      <c r="DB151" s="323">
        <f t="shared" si="3827"/>
        <v>0</v>
      </c>
      <c r="DC151" s="431">
        <f t="shared" si="3841"/>
        <v>0</v>
      </c>
      <c r="DD151" s="432">
        <f t="shared" si="3842"/>
        <v>0</v>
      </c>
      <c r="DE151" s="138">
        <f t="shared" si="3843"/>
        <v>0</v>
      </c>
      <c r="DF151" s="433">
        <f t="shared" si="3831"/>
        <v>23.63</v>
      </c>
      <c r="DG151" s="139">
        <f t="shared" si="3844"/>
        <v>0</v>
      </c>
      <c r="DH151" s="111">
        <f t="shared" si="3845"/>
        <v>0</v>
      </c>
      <c r="DI151" s="111"/>
      <c r="DJ151" s="140"/>
      <c r="DK151" s="141">
        <f t="shared" si="3846"/>
        <v>0</v>
      </c>
      <c r="DL151" s="323">
        <f t="shared" si="3827"/>
        <v>0</v>
      </c>
      <c r="DM151" s="431">
        <f t="shared" si="3847"/>
        <v>0</v>
      </c>
      <c r="DN151" s="432">
        <f t="shared" si="3848"/>
        <v>0</v>
      </c>
      <c r="DO151" s="138">
        <f t="shared" si="3849"/>
        <v>0</v>
      </c>
      <c r="DP151" s="433">
        <f t="shared" si="3831"/>
        <v>23.63</v>
      </c>
      <c r="DQ151" s="139">
        <f t="shared" si="3850"/>
        <v>0</v>
      </c>
      <c r="DR151" s="111">
        <f t="shared" si="3851"/>
        <v>0</v>
      </c>
      <c r="DS151" s="111"/>
      <c r="DT151" s="140"/>
      <c r="DU151" s="141">
        <f t="shared" si="3852"/>
        <v>0</v>
      </c>
      <c r="DV151" s="323">
        <f t="shared" si="3827"/>
        <v>2</v>
      </c>
      <c r="DW151" s="431">
        <f t="shared" si="3853"/>
        <v>2.5999999999999999E-3</v>
      </c>
      <c r="DX151" s="432">
        <f t="shared" si="3854"/>
        <v>2.54</v>
      </c>
      <c r="DY151" s="138">
        <f t="shared" si="3855"/>
        <v>1.27</v>
      </c>
      <c r="DZ151" s="433">
        <f t="shared" si="3831"/>
        <v>23.63</v>
      </c>
      <c r="EA151" s="139">
        <f t="shared" si="3856"/>
        <v>30.010100000000001</v>
      </c>
      <c r="EB151" s="111">
        <f t="shared" si="3857"/>
        <v>60.02</v>
      </c>
      <c r="EC151" s="111"/>
      <c r="ED151" s="140"/>
      <c r="EE151" s="141">
        <f t="shared" si="3858"/>
        <v>0.57328999999999997</v>
      </c>
      <c r="EF151" s="323">
        <f t="shared" si="3827"/>
        <v>0</v>
      </c>
      <c r="EG151" s="431">
        <f t="shared" si="3859"/>
        <v>0</v>
      </c>
      <c r="EH151" s="432">
        <f t="shared" si="3860"/>
        <v>0</v>
      </c>
      <c r="EI151" s="138">
        <f t="shared" si="3861"/>
        <v>0</v>
      </c>
      <c r="EJ151" s="433">
        <f t="shared" si="3831"/>
        <v>23.63</v>
      </c>
      <c r="EK151" s="139">
        <f t="shared" si="3862"/>
        <v>0</v>
      </c>
      <c r="EL151" s="111">
        <f t="shared" si="3863"/>
        <v>0</v>
      </c>
      <c r="EM151" s="111"/>
      <c r="EN151" s="140"/>
      <c r="EO151" s="141">
        <f t="shared" si="3864"/>
        <v>0</v>
      </c>
      <c r="EP151" s="323">
        <f t="shared" si="3827"/>
        <v>0</v>
      </c>
      <c r="EQ151" s="431">
        <f t="shared" si="3865"/>
        <v>0</v>
      </c>
      <c r="ER151" s="432">
        <f t="shared" si="3866"/>
        <v>0</v>
      </c>
      <c r="ES151" s="138">
        <f t="shared" si="3867"/>
        <v>0</v>
      </c>
      <c r="ET151" s="433">
        <f t="shared" si="3831"/>
        <v>23.63</v>
      </c>
      <c r="EU151" s="139">
        <f t="shared" si="3868"/>
        <v>0</v>
      </c>
      <c r="EV151" s="111">
        <f t="shared" si="3869"/>
        <v>0</v>
      </c>
      <c r="EW151" s="111"/>
      <c r="EX151" s="140"/>
      <c r="EY151" s="141">
        <f t="shared" si="3870"/>
        <v>0</v>
      </c>
      <c r="EZ151" s="323">
        <f t="shared" si="3871"/>
        <v>1</v>
      </c>
      <c r="FA151" s="431">
        <f t="shared" si="3872"/>
        <v>1.1900000000000001E-3</v>
      </c>
      <c r="FB151" s="432">
        <f t="shared" si="3873"/>
        <v>2.02</v>
      </c>
      <c r="FC151" s="138">
        <f t="shared" si="3874"/>
        <v>2.02</v>
      </c>
      <c r="FD151" s="433">
        <f t="shared" si="3875"/>
        <v>22.19</v>
      </c>
      <c r="FE151" s="139">
        <f t="shared" si="3876"/>
        <v>44.823799999999999</v>
      </c>
      <c r="FF151" s="111">
        <f t="shared" si="3877"/>
        <v>44.82</v>
      </c>
      <c r="FG151" s="111"/>
      <c r="FH151" s="140"/>
      <c r="FI151" s="141">
        <f t="shared" si="3878"/>
        <v>0.85626999999999998</v>
      </c>
      <c r="FJ151" s="323">
        <f t="shared" si="3871"/>
        <v>0</v>
      </c>
      <c r="FK151" s="431">
        <f t="shared" si="3879"/>
        <v>0</v>
      </c>
      <c r="FL151" s="432">
        <f t="shared" si="3880"/>
        <v>0</v>
      </c>
      <c r="FM151" s="138">
        <f t="shared" si="3881"/>
        <v>0</v>
      </c>
      <c r="FN151" s="433">
        <f t="shared" si="3875"/>
        <v>23.63</v>
      </c>
      <c r="FO151" s="139">
        <f t="shared" si="3882"/>
        <v>0</v>
      </c>
      <c r="FP151" s="111">
        <f t="shared" si="3883"/>
        <v>0</v>
      </c>
      <c r="FQ151" s="111"/>
      <c r="FR151" s="140"/>
      <c r="FS151" s="141">
        <f t="shared" si="3884"/>
        <v>0</v>
      </c>
      <c r="FT151" s="323">
        <f t="shared" si="3871"/>
        <v>0</v>
      </c>
      <c r="FU151" s="431">
        <f t="shared" si="3885"/>
        <v>0</v>
      </c>
      <c r="FV151" s="432">
        <f t="shared" si="3886"/>
        <v>0</v>
      </c>
      <c r="FW151" s="138">
        <f t="shared" si="3887"/>
        <v>0</v>
      </c>
      <c r="FX151" s="433">
        <f t="shared" si="3875"/>
        <v>23.63</v>
      </c>
      <c r="FY151" s="139">
        <f t="shared" si="3888"/>
        <v>0</v>
      </c>
      <c r="FZ151" s="111">
        <f t="shared" si="3889"/>
        <v>0</v>
      </c>
      <c r="GA151" s="111"/>
      <c r="GB151" s="140"/>
      <c r="GC151" s="141">
        <f t="shared" si="3890"/>
        <v>0</v>
      </c>
      <c r="GD151" s="323">
        <f t="shared" si="3871"/>
        <v>0</v>
      </c>
      <c r="GE151" s="431">
        <f t="shared" si="3891"/>
        <v>0</v>
      </c>
      <c r="GF151" s="432">
        <f t="shared" si="3892"/>
        <v>0</v>
      </c>
      <c r="GG151" s="138">
        <f t="shared" si="3893"/>
        <v>0</v>
      </c>
      <c r="GH151" s="433">
        <f t="shared" si="3875"/>
        <v>23.63</v>
      </c>
      <c r="GI151" s="139">
        <f t="shared" si="3894"/>
        <v>0</v>
      </c>
      <c r="GJ151" s="111">
        <f t="shared" si="3895"/>
        <v>0</v>
      </c>
      <c r="GK151" s="111"/>
      <c r="GL151" s="140"/>
      <c r="GM151" s="141">
        <f t="shared" si="3896"/>
        <v>0</v>
      </c>
      <c r="GN151" s="323">
        <f t="shared" si="3871"/>
        <v>0</v>
      </c>
      <c r="GO151" s="431">
        <f t="shared" si="3897"/>
        <v>0</v>
      </c>
      <c r="GP151" s="432">
        <f t="shared" si="3898"/>
        <v>0</v>
      </c>
      <c r="GQ151" s="138">
        <f t="shared" si="3899"/>
        <v>0</v>
      </c>
      <c r="GR151" s="433">
        <f t="shared" si="3875"/>
        <v>23.63</v>
      </c>
      <c r="GS151" s="139">
        <f t="shared" si="3900"/>
        <v>0</v>
      </c>
      <c r="GT151" s="111">
        <f t="shared" si="3901"/>
        <v>0</v>
      </c>
      <c r="GU151" s="111"/>
      <c r="GV151" s="140"/>
      <c r="GW151" s="141">
        <f t="shared" si="3902"/>
        <v>0</v>
      </c>
      <c r="GX151" s="323">
        <f t="shared" si="3871"/>
        <v>2</v>
      </c>
      <c r="GY151" s="431">
        <f t="shared" si="3903"/>
        <v>1.31E-3</v>
      </c>
      <c r="GZ151" s="432">
        <f t="shared" si="3904"/>
        <v>5.98</v>
      </c>
      <c r="HA151" s="138">
        <f t="shared" si="3905"/>
        <v>2.99</v>
      </c>
      <c r="HB151" s="433">
        <f t="shared" si="3875"/>
        <v>23.63</v>
      </c>
      <c r="HC151" s="139">
        <f t="shared" si="3906"/>
        <v>70.653700000000001</v>
      </c>
      <c r="HD151" s="111">
        <f t="shared" si="3907"/>
        <v>141.31</v>
      </c>
      <c r="HE151" s="111"/>
      <c r="HF151" s="140"/>
      <c r="HG151" s="141">
        <f t="shared" si="3908"/>
        <v>1.3496999999999999</v>
      </c>
      <c r="HH151" s="323">
        <f t="shared" si="3871"/>
        <v>0</v>
      </c>
      <c r="HI151" s="431">
        <f t="shared" si="3909"/>
        <v>0</v>
      </c>
      <c r="HJ151" s="432">
        <f t="shared" si="3910"/>
        <v>0</v>
      </c>
      <c r="HK151" s="138">
        <f t="shared" si="3911"/>
        <v>0</v>
      </c>
      <c r="HL151" s="433">
        <f t="shared" si="3875"/>
        <v>23.63</v>
      </c>
      <c r="HM151" s="139">
        <f t="shared" si="3912"/>
        <v>0</v>
      </c>
      <c r="HN151" s="111">
        <f t="shared" si="3913"/>
        <v>0</v>
      </c>
      <c r="HO151" s="111"/>
      <c r="HP151" s="140"/>
      <c r="HQ151" s="141">
        <f t="shared" si="3914"/>
        <v>0</v>
      </c>
      <c r="HR151" s="323">
        <f t="shared" si="3915"/>
        <v>1</v>
      </c>
      <c r="HS151" s="431">
        <f t="shared" si="3916"/>
        <v>1.42E-3</v>
      </c>
      <c r="HT151" s="432">
        <f t="shared" si="3917"/>
        <v>1.4</v>
      </c>
      <c r="HU151" s="138">
        <f t="shared" si="3918"/>
        <v>1.4</v>
      </c>
      <c r="HV151" s="433">
        <f t="shared" si="3919"/>
        <v>23.63</v>
      </c>
      <c r="HW151" s="139">
        <f t="shared" si="3920"/>
        <v>33.082000000000001</v>
      </c>
      <c r="HX151" s="111">
        <f t="shared" si="3921"/>
        <v>33.08</v>
      </c>
      <c r="HY151" s="111"/>
      <c r="HZ151" s="140"/>
      <c r="IA151" s="141">
        <f t="shared" si="3922"/>
        <v>0.63197000000000003</v>
      </c>
      <c r="IB151" s="323">
        <f t="shared" si="3915"/>
        <v>0</v>
      </c>
      <c r="IC151" s="431">
        <f t="shared" si="3923"/>
        <v>0</v>
      </c>
      <c r="ID151" s="432">
        <f t="shared" si="3924"/>
        <v>0</v>
      </c>
      <c r="IE151" s="138">
        <f t="shared" si="3925"/>
        <v>0</v>
      </c>
      <c r="IF151" s="433">
        <f t="shared" si="3919"/>
        <v>23.63</v>
      </c>
      <c r="IG151" s="139">
        <f t="shared" si="3926"/>
        <v>0</v>
      </c>
      <c r="IH151" s="111">
        <f t="shared" si="3927"/>
        <v>0</v>
      </c>
      <c r="II151" s="111"/>
      <c r="IJ151" s="140"/>
      <c r="IK151" s="141">
        <f t="shared" si="3928"/>
        <v>0</v>
      </c>
      <c r="IL151" s="323">
        <f t="shared" si="3915"/>
        <v>0</v>
      </c>
      <c r="IM151" s="431">
        <f t="shared" si="3929"/>
        <v>0</v>
      </c>
      <c r="IN151" s="432">
        <f t="shared" si="3930"/>
        <v>0</v>
      </c>
      <c r="IO151" s="138">
        <f t="shared" si="3931"/>
        <v>0</v>
      </c>
      <c r="IP151" s="433">
        <f t="shared" si="3919"/>
        <v>23.63</v>
      </c>
      <c r="IQ151" s="139">
        <f t="shared" si="3932"/>
        <v>0</v>
      </c>
      <c r="IR151" s="111">
        <f t="shared" si="3933"/>
        <v>0</v>
      </c>
      <c r="IS151" s="111"/>
      <c r="IT151" s="140"/>
      <c r="IU151" s="141">
        <f t="shared" si="3934"/>
        <v>0</v>
      </c>
      <c r="IV151" s="323">
        <f t="shared" si="3915"/>
        <v>0</v>
      </c>
      <c r="IW151" s="431">
        <f t="shared" si="3935"/>
        <v>0</v>
      </c>
      <c r="IX151" s="432">
        <f t="shared" si="3936"/>
        <v>0</v>
      </c>
      <c r="IY151" s="138">
        <f t="shared" si="3937"/>
        <v>0</v>
      </c>
      <c r="IZ151" s="433">
        <f t="shared" si="3919"/>
        <v>23.63</v>
      </c>
      <c r="JA151" s="139">
        <f t="shared" si="3938"/>
        <v>0</v>
      </c>
      <c r="JB151" s="111">
        <f t="shared" si="3939"/>
        <v>0</v>
      </c>
      <c r="JC151" s="111"/>
      <c r="JD151" s="140"/>
      <c r="JE151" s="141">
        <f t="shared" si="3940"/>
        <v>0</v>
      </c>
      <c r="JF151" s="323">
        <f t="shared" si="3915"/>
        <v>0</v>
      </c>
      <c r="JG151" s="431">
        <f t="shared" si="3941"/>
        <v>0</v>
      </c>
      <c r="JH151" s="432">
        <f t="shared" si="3942"/>
        <v>0</v>
      </c>
      <c r="JI151" s="138">
        <f t="shared" si="3943"/>
        <v>0</v>
      </c>
      <c r="JJ151" s="433">
        <f t="shared" si="3919"/>
        <v>23.63</v>
      </c>
      <c r="JK151" s="139">
        <f t="shared" si="3944"/>
        <v>0</v>
      </c>
      <c r="JL151" s="111">
        <f t="shared" si="3945"/>
        <v>0</v>
      </c>
      <c r="JM151" s="111"/>
      <c r="JN151" s="140"/>
      <c r="JO151" s="141">
        <f t="shared" si="3946"/>
        <v>0</v>
      </c>
      <c r="JP151" s="323">
        <f t="shared" si="3915"/>
        <v>1</v>
      </c>
      <c r="JQ151" s="431">
        <f t="shared" si="3947"/>
        <v>7.9000000000000001E-4</v>
      </c>
      <c r="JR151" s="432">
        <f t="shared" si="3948"/>
        <v>1.98</v>
      </c>
      <c r="JS151" s="138">
        <f t="shared" si="3949"/>
        <v>1.98</v>
      </c>
      <c r="JT151" s="433">
        <f t="shared" si="3919"/>
        <v>23.63</v>
      </c>
      <c r="JU151" s="139">
        <f t="shared" si="3950"/>
        <v>46.787399999999998</v>
      </c>
      <c r="JV151" s="111">
        <f t="shared" si="3951"/>
        <v>46.79</v>
      </c>
      <c r="JW151" s="111"/>
      <c r="JX151" s="140"/>
      <c r="JY151" s="141">
        <f t="shared" si="3952"/>
        <v>0.89378000000000002</v>
      </c>
      <c r="JZ151" s="323">
        <f t="shared" si="3915"/>
        <v>0</v>
      </c>
      <c r="KA151" s="431">
        <f t="shared" si="3953"/>
        <v>0</v>
      </c>
      <c r="KB151" s="432">
        <f t="shared" si="3954"/>
        <v>0</v>
      </c>
      <c r="KC151" s="138">
        <f t="shared" si="3955"/>
        <v>0</v>
      </c>
      <c r="KD151" s="433">
        <f t="shared" si="3919"/>
        <v>23.63</v>
      </c>
      <c r="KE151" s="139">
        <f t="shared" si="3956"/>
        <v>0</v>
      </c>
      <c r="KF151" s="111">
        <f t="shared" si="3957"/>
        <v>0</v>
      </c>
      <c r="KG151" s="111"/>
      <c r="KH151" s="140"/>
      <c r="KI151" s="141">
        <f t="shared" si="3958"/>
        <v>0</v>
      </c>
      <c r="KJ151" s="323">
        <f t="shared" si="3959"/>
        <v>0</v>
      </c>
      <c r="KK151" s="431">
        <f t="shared" si="3960"/>
        <v>0</v>
      </c>
      <c r="KL151" s="432">
        <f t="shared" si="3961"/>
        <v>0</v>
      </c>
      <c r="KM151" s="138">
        <f t="shared" si="3962"/>
        <v>0</v>
      </c>
      <c r="KN151" s="433">
        <f t="shared" si="3963"/>
        <v>23.63</v>
      </c>
      <c r="KO151" s="139">
        <f t="shared" si="3964"/>
        <v>0</v>
      </c>
      <c r="KP151" s="111">
        <f t="shared" si="3965"/>
        <v>0</v>
      </c>
      <c r="KQ151" s="111"/>
      <c r="KR151" s="140"/>
      <c r="KS151" s="141">
        <f t="shared" si="3966"/>
        <v>0</v>
      </c>
      <c r="KT151" s="323">
        <f t="shared" si="3959"/>
        <v>0</v>
      </c>
      <c r="KU151" s="431" t="e">
        <f t="shared" si="3967"/>
        <v>#DIV/0!</v>
      </c>
      <c r="KV151" s="432" t="e">
        <f t="shared" si="3968"/>
        <v>#DIV/0!</v>
      </c>
      <c r="KW151" s="138">
        <f t="shared" si="3969"/>
        <v>0</v>
      </c>
      <c r="KX151" s="433">
        <f t="shared" si="3963"/>
        <v>0</v>
      </c>
      <c r="KY151" s="139">
        <f t="shared" si="3970"/>
        <v>0</v>
      </c>
      <c r="KZ151" s="111">
        <f t="shared" si="3971"/>
        <v>0</v>
      </c>
      <c r="LA151" s="111"/>
      <c r="LB151" s="140"/>
      <c r="LC151" s="141">
        <f t="shared" si="3972"/>
        <v>0</v>
      </c>
      <c r="LD151" s="322">
        <f t="shared" si="3581"/>
        <v>9</v>
      </c>
      <c r="LE151" s="431">
        <f t="shared" si="3582"/>
        <v>3.4000000000000002E-4</v>
      </c>
      <c r="LF151" s="432">
        <f t="shared" si="3583"/>
        <v>19.98</v>
      </c>
      <c r="LG151" s="138">
        <f t="shared" si="3584"/>
        <v>2.2200000000000002</v>
      </c>
      <c r="LH151" s="433">
        <f t="shared" si="3585"/>
        <v>23.58</v>
      </c>
      <c r="LI151" s="139">
        <f t="shared" si="3586"/>
        <v>52.3476</v>
      </c>
      <c r="LJ151" s="111">
        <f t="shared" si="3587"/>
        <v>471.13</v>
      </c>
      <c r="LK151" s="111"/>
      <c r="LL151" s="140"/>
    </row>
    <row r="152" spans="1:324" ht="16.5" customHeight="1">
      <c r="A152" s="612"/>
      <c r="B152" s="12" t="s">
        <v>732</v>
      </c>
      <c r="C152" s="12" t="s">
        <v>840</v>
      </c>
      <c r="D152" s="12" t="s">
        <v>422</v>
      </c>
      <c r="E152" s="4" t="s">
        <v>32</v>
      </c>
      <c r="F152" s="323">
        <f t="shared" si="3782"/>
        <v>0</v>
      </c>
      <c r="G152" s="431">
        <f t="shared" si="3588"/>
        <v>0</v>
      </c>
      <c r="H152" s="432">
        <f t="shared" si="3589"/>
        <v>0</v>
      </c>
      <c r="I152" s="138">
        <f t="shared" si="3362"/>
        <v>0</v>
      </c>
      <c r="J152" s="433">
        <f t="shared" si="3590"/>
        <v>23.36</v>
      </c>
      <c r="K152" s="139">
        <f t="shared" si="3363"/>
        <v>0</v>
      </c>
      <c r="L152" s="111">
        <f t="shared" si="3364"/>
        <v>0</v>
      </c>
      <c r="M152" s="111"/>
      <c r="N152" s="140"/>
      <c r="O152" s="141">
        <f t="shared" si="3365"/>
        <v>0</v>
      </c>
      <c r="P152" s="323">
        <f t="shared" si="3783"/>
        <v>0</v>
      </c>
      <c r="Q152" s="431">
        <f t="shared" si="3784"/>
        <v>0</v>
      </c>
      <c r="R152" s="432">
        <f t="shared" si="3785"/>
        <v>0</v>
      </c>
      <c r="S152" s="138">
        <f t="shared" si="3786"/>
        <v>0</v>
      </c>
      <c r="T152" s="433">
        <f t="shared" si="3787"/>
        <v>23.63</v>
      </c>
      <c r="U152" s="139">
        <f t="shared" si="3788"/>
        <v>0</v>
      </c>
      <c r="V152" s="111">
        <f t="shared" si="3789"/>
        <v>0</v>
      </c>
      <c r="W152" s="111"/>
      <c r="X152" s="140"/>
      <c r="Y152" s="141">
        <f t="shared" si="3790"/>
        <v>0</v>
      </c>
      <c r="Z152" s="323">
        <f t="shared" si="3783"/>
        <v>0</v>
      </c>
      <c r="AA152" s="431">
        <f t="shared" si="3791"/>
        <v>0</v>
      </c>
      <c r="AB152" s="432">
        <f t="shared" si="3792"/>
        <v>0</v>
      </c>
      <c r="AC152" s="138">
        <f t="shared" si="3793"/>
        <v>0</v>
      </c>
      <c r="AD152" s="433">
        <f t="shared" si="3787"/>
        <v>23.63</v>
      </c>
      <c r="AE152" s="139">
        <f t="shared" si="3794"/>
        <v>0</v>
      </c>
      <c r="AF152" s="111">
        <f t="shared" si="3795"/>
        <v>0</v>
      </c>
      <c r="AG152" s="111"/>
      <c r="AH152" s="140"/>
      <c r="AI152" s="141">
        <f t="shared" si="3796"/>
        <v>0</v>
      </c>
      <c r="AJ152" s="323">
        <f t="shared" si="3783"/>
        <v>0</v>
      </c>
      <c r="AK152" s="431">
        <f t="shared" si="3797"/>
        <v>0</v>
      </c>
      <c r="AL152" s="432">
        <f t="shared" si="3798"/>
        <v>0</v>
      </c>
      <c r="AM152" s="138">
        <f t="shared" si="3799"/>
        <v>0</v>
      </c>
      <c r="AN152" s="433">
        <f t="shared" si="3787"/>
        <v>23.63</v>
      </c>
      <c r="AO152" s="139">
        <f t="shared" si="3800"/>
        <v>0</v>
      </c>
      <c r="AP152" s="111">
        <f t="shared" si="3801"/>
        <v>0</v>
      </c>
      <c r="AQ152" s="111"/>
      <c r="AR152" s="140"/>
      <c r="AS152" s="141">
        <f t="shared" si="3802"/>
        <v>0</v>
      </c>
      <c r="AT152" s="323">
        <f t="shared" si="3783"/>
        <v>0</v>
      </c>
      <c r="AU152" s="431">
        <f t="shared" si="3803"/>
        <v>0</v>
      </c>
      <c r="AV152" s="432">
        <f t="shared" si="3804"/>
        <v>0</v>
      </c>
      <c r="AW152" s="138">
        <f t="shared" si="3805"/>
        <v>0</v>
      </c>
      <c r="AX152" s="433">
        <f t="shared" si="3787"/>
        <v>23.63</v>
      </c>
      <c r="AY152" s="139">
        <f t="shared" si="3806"/>
        <v>0</v>
      </c>
      <c r="AZ152" s="111">
        <f t="shared" si="3807"/>
        <v>0</v>
      </c>
      <c r="BA152" s="111"/>
      <c r="BB152" s="140"/>
      <c r="BC152" s="141">
        <f t="shared" si="3808"/>
        <v>0</v>
      </c>
      <c r="BD152" s="323">
        <f t="shared" si="3783"/>
        <v>0</v>
      </c>
      <c r="BE152" s="431">
        <f t="shared" si="3809"/>
        <v>0</v>
      </c>
      <c r="BF152" s="432">
        <f t="shared" si="3810"/>
        <v>0</v>
      </c>
      <c r="BG152" s="138">
        <f t="shared" si="3811"/>
        <v>0</v>
      </c>
      <c r="BH152" s="433">
        <f t="shared" si="3787"/>
        <v>23.63</v>
      </c>
      <c r="BI152" s="139">
        <f t="shared" si="3812"/>
        <v>0</v>
      </c>
      <c r="BJ152" s="111">
        <f t="shared" si="3813"/>
        <v>0</v>
      </c>
      <c r="BK152" s="111"/>
      <c r="BL152" s="140"/>
      <c r="BM152" s="141">
        <f t="shared" si="3814"/>
        <v>0</v>
      </c>
      <c r="BN152" s="323">
        <f t="shared" si="3783"/>
        <v>0</v>
      </c>
      <c r="BO152" s="431">
        <f t="shared" si="3815"/>
        <v>0</v>
      </c>
      <c r="BP152" s="432">
        <f t="shared" si="3816"/>
        <v>0</v>
      </c>
      <c r="BQ152" s="138">
        <f t="shared" si="3817"/>
        <v>0</v>
      </c>
      <c r="BR152" s="433">
        <f t="shared" si="3787"/>
        <v>23.63</v>
      </c>
      <c r="BS152" s="139">
        <f t="shared" si="3818"/>
        <v>0</v>
      </c>
      <c r="BT152" s="111">
        <f t="shared" si="3819"/>
        <v>0</v>
      </c>
      <c r="BU152" s="111"/>
      <c r="BV152" s="140"/>
      <c r="BW152" s="141">
        <f t="shared" si="3820"/>
        <v>0</v>
      </c>
      <c r="BX152" s="323">
        <f t="shared" si="3783"/>
        <v>2</v>
      </c>
      <c r="BY152" s="431">
        <f t="shared" si="3821"/>
        <v>2.3800000000000002E-3</v>
      </c>
      <c r="BZ152" s="432">
        <f t="shared" si="3822"/>
        <v>3.03</v>
      </c>
      <c r="CA152" s="138">
        <f t="shared" si="3823"/>
        <v>1.5149999999999999</v>
      </c>
      <c r="CB152" s="433">
        <f t="shared" si="3787"/>
        <v>23.63</v>
      </c>
      <c r="CC152" s="139">
        <f t="shared" si="3824"/>
        <v>35.79945</v>
      </c>
      <c r="CD152" s="111">
        <f t="shared" si="3825"/>
        <v>71.599999999999994</v>
      </c>
      <c r="CE152" s="111"/>
      <c r="CF152" s="140"/>
      <c r="CG152" s="141">
        <f t="shared" si="3826"/>
        <v>0.68930999999999998</v>
      </c>
      <c r="CH152" s="323">
        <f t="shared" si="3827"/>
        <v>0</v>
      </c>
      <c r="CI152" s="431">
        <f t="shared" si="3828"/>
        <v>0</v>
      </c>
      <c r="CJ152" s="432">
        <f t="shared" si="3829"/>
        <v>0</v>
      </c>
      <c r="CK152" s="138">
        <f t="shared" si="3830"/>
        <v>0</v>
      </c>
      <c r="CL152" s="433">
        <f t="shared" si="3831"/>
        <v>23.63</v>
      </c>
      <c r="CM152" s="139">
        <f t="shared" si="3832"/>
        <v>0</v>
      </c>
      <c r="CN152" s="111">
        <f t="shared" si="3833"/>
        <v>0</v>
      </c>
      <c r="CO152" s="111"/>
      <c r="CP152" s="140"/>
      <c r="CQ152" s="141">
        <f t="shared" si="3834"/>
        <v>0</v>
      </c>
      <c r="CR152" s="323">
        <f t="shared" si="3827"/>
        <v>0</v>
      </c>
      <c r="CS152" s="431">
        <f t="shared" si="3835"/>
        <v>0</v>
      </c>
      <c r="CT152" s="432">
        <f t="shared" si="3836"/>
        <v>0</v>
      </c>
      <c r="CU152" s="138">
        <f t="shared" si="3837"/>
        <v>0</v>
      </c>
      <c r="CV152" s="433">
        <f t="shared" si="3831"/>
        <v>23.63</v>
      </c>
      <c r="CW152" s="139">
        <f t="shared" si="3838"/>
        <v>0</v>
      </c>
      <c r="CX152" s="111">
        <f t="shared" si="3839"/>
        <v>0</v>
      </c>
      <c r="CY152" s="111"/>
      <c r="CZ152" s="140"/>
      <c r="DA152" s="141">
        <f t="shared" si="3840"/>
        <v>0</v>
      </c>
      <c r="DB152" s="323">
        <f t="shared" si="3827"/>
        <v>0</v>
      </c>
      <c r="DC152" s="431">
        <f t="shared" si="3841"/>
        <v>0</v>
      </c>
      <c r="DD152" s="432">
        <f t="shared" si="3842"/>
        <v>0</v>
      </c>
      <c r="DE152" s="138">
        <f t="shared" si="3843"/>
        <v>0</v>
      </c>
      <c r="DF152" s="433">
        <f t="shared" si="3831"/>
        <v>23.63</v>
      </c>
      <c r="DG152" s="139">
        <f t="shared" si="3844"/>
        <v>0</v>
      </c>
      <c r="DH152" s="111">
        <f t="shared" si="3845"/>
        <v>0</v>
      </c>
      <c r="DI152" s="111"/>
      <c r="DJ152" s="140"/>
      <c r="DK152" s="141">
        <f t="shared" si="3846"/>
        <v>0</v>
      </c>
      <c r="DL152" s="323">
        <f t="shared" si="3827"/>
        <v>0</v>
      </c>
      <c r="DM152" s="431">
        <f t="shared" si="3847"/>
        <v>0</v>
      </c>
      <c r="DN152" s="432">
        <f t="shared" si="3848"/>
        <v>0</v>
      </c>
      <c r="DO152" s="138">
        <f t="shared" si="3849"/>
        <v>0</v>
      </c>
      <c r="DP152" s="433">
        <f t="shared" si="3831"/>
        <v>23.63</v>
      </c>
      <c r="DQ152" s="139">
        <f t="shared" si="3850"/>
        <v>0</v>
      </c>
      <c r="DR152" s="111">
        <f t="shared" si="3851"/>
        <v>0</v>
      </c>
      <c r="DS152" s="111"/>
      <c r="DT152" s="140"/>
      <c r="DU152" s="141">
        <f t="shared" si="3852"/>
        <v>0</v>
      </c>
      <c r="DV152" s="323">
        <f t="shared" si="3827"/>
        <v>0</v>
      </c>
      <c r="DW152" s="431">
        <f t="shared" si="3853"/>
        <v>0</v>
      </c>
      <c r="DX152" s="432">
        <f t="shared" si="3854"/>
        <v>0</v>
      </c>
      <c r="DY152" s="138">
        <f t="shared" si="3855"/>
        <v>0</v>
      </c>
      <c r="DZ152" s="433">
        <f t="shared" si="3831"/>
        <v>23.63</v>
      </c>
      <c r="EA152" s="139">
        <f t="shared" si="3856"/>
        <v>0</v>
      </c>
      <c r="EB152" s="111">
        <f t="shared" si="3857"/>
        <v>0</v>
      </c>
      <c r="EC152" s="111"/>
      <c r="ED152" s="140"/>
      <c r="EE152" s="141">
        <f t="shared" si="3858"/>
        <v>0</v>
      </c>
      <c r="EF152" s="323">
        <f t="shared" si="3827"/>
        <v>0</v>
      </c>
      <c r="EG152" s="431">
        <f t="shared" si="3859"/>
        <v>0</v>
      </c>
      <c r="EH152" s="432">
        <f t="shared" si="3860"/>
        <v>0</v>
      </c>
      <c r="EI152" s="138">
        <f t="shared" si="3861"/>
        <v>0</v>
      </c>
      <c r="EJ152" s="433">
        <f t="shared" si="3831"/>
        <v>23.63</v>
      </c>
      <c r="EK152" s="139">
        <f t="shared" si="3862"/>
        <v>0</v>
      </c>
      <c r="EL152" s="111">
        <f t="shared" si="3863"/>
        <v>0</v>
      </c>
      <c r="EM152" s="111"/>
      <c r="EN152" s="140"/>
      <c r="EO152" s="141">
        <f t="shared" si="3864"/>
        <v>0</v>
      </c>
      <c r="EP152" s="323">
        <f t="shared" si="3827"/>
        <v>0</v>
      </c>
      <c r="EQ152" s="431">
        <f t="shared" si="3865"/>
        <v>0</v>
      </c>
      <c r="ER152" s="432">
        <f t="shared" si="3866"/>
        <v>0</v>
      </c>
      <c r="ES152" s="138">
        <f t="shared" si="3867"/>
        <v>0</v>
      </c>
      <c r="ET152" s="433">
        <f t="shared" si="3831"/>
        <v>23.63</v>
      </c>
      <c r="EU152" s="139">
        <f t="shared" si="3868"/>
        <v>0</v>
      </c>
      <c r="EV152" s="111">
        <f t="shared" si="3869"/>
        <v>0</v>
      </c>
      <c r="EW152" s="111"/>
      <c r="EX152" s="140"/>
      <c r="EY152" s="141">
        <f t="shared" si="3870"/>
        <v>0</v>
      </c>
      <c r="EZ152" s="323">
        <f t="shared" si="3871"/>
        <v>0</v>
      </c>
      <c r="FA152" s="431">
        <f t="shared" si="3872"/>
        <v>0</v>
      </c>
      <c r="FB152" s="432">
        <f t="shared" si="3873"/>
        <v>0</v>
      </c>
      <c r="FC152" s="138">
        <f t="shared" si="3874"/>
        <v>0</v>
      </c>
      <c r="FD152" s="433">
        <f t="shared" si="3875"/>
        <v>22.19</v>
      </c>
      <c r="FE152" s="139">
        <f t="shared" si="3876"/>
        <v>0</v>
      </c>
      <c r="FF152" s="111">
        <f t="shared" si="3877"/>
        <v>0</v>
      </c>
      <c r="FG152" s="111"/>
      <c r="FH152" s="140"/>
      <c r="FI152" s="141">
        <f t="shared" si="3878"/>
        <v>0</v>
      </c>
      <c r="FJ152" s="323">
        <f t="shared" si="3871"/>
        <v>0</v>
      </c>
      <c r="FK152" s="431">
        <f t="shared" si="3879"/>
        <v>0</v>
      </c>
      <c r="FL152" s="432">
        <f t="shared" si="3880"/>
        <v>0</v>
      </c>
      <c r="FM152" s="138">
        <f t="shared" si="3881"/>
        <v>0</v>
      </c>
      <c r="FN152" s="433">
        <f t="shared" si="3875"/>
        <v>23.63</v>
      </c>
      <c r="FO152" s="139">
        <f t="shared" si="3882"/>
        <v>0</v>
      </c>
      <c r="FP152" s="111">
        <f t="shared" si="3883"/>
        <v>0</v>
      </c>
      <c r="FQ152" s="111"/>
      <c r="FR152" s="140"/>
      <c r="FS152" s="141">
        <f t="shared" si="3884"/>
        <v>0</v>
      </c>
      <c r="FT152" s="323">
        <f t="shared" si="3871"/>
        <v>0</v>
      </c>
      <c r="FU152" s="431">
        <f t="shared" si="3885"/>
        <v>0</v>
      </c>
      <c r="FV152" s="432">
        <f t="shared" si="3886"/>
        <v>0</v>
      </c>
      <c r="FW152" s="138">
        <f t="shared" si="3887"/>
        <v>0</v>
      </c>
      <c r="FX152" s="433">
        <f t="shared" si="3875"/>
        <v>23.63</v>
      </c>
      <c r="FY152" s="139">
        <f t="shared" si="3888"/>
        <v>0</v>
      </c>
      <c r="FZ152" s="111">
        <f t="shared" si="3889"/>
        <v>0</v>
      </c>
      <c r="GA152" s="111"/>
      <c r="GB152" s="140"/>
      <c r="GC152" s="141">
        <f t="shared" si="3890"/>
        <v>0</v>
      </c>
      <c r="GD152" s="323">
        <f t="shared" si="3871"/>
        <v>0</v>
      </c>
      <c r="GE152" s="431">
        <f t="shared" si="3891"/>
        <v>0</v>
      </c>
      <c r="GF152" s="432">
        <f t="shared" si="3892"/>
        <v>0</v>
      </c>
      <c r="GG152" s="138">
        <f t="shared" si="3893"/>
        <v>0</v>
      </c>
      <c r="GH152" s="433">
        <f t="shared" si="3875"/>
        <v>23.63</v>
      </c>
      <c r="GI152" s="139">
        <f t="shared" si="3894"/>
        <v>0</v>
      </c>
      <c r="GJ152" s="111">
        <f t="shared" si="3895"/>
        <v>0</v>
      </c>
      <c r="GK152" s="111"/>
      <c r="GL152" s="140"/>
      <c r="GM152" s="141">
        <f t="shared" si="3896"/>
        <v>0</v>
      </c>
      <c r="GN152" s="323">
        <f t="shared" si="3871"/>
        <v>0</v>
      </c>
      <c r="GO152" s="431">
        <f t="shared" si="3897"/>
        <v>0</v>
      </c>
      <c r="GP152" s="432">
        <f t="shared" si="3898"/>
        <v>0</v>
      </c>
      <c r="GQ152" s="138">
        <f t="shared" si="3899"/>
        <v>0</v>
      </c>
      <c r="GR152" s="433">
        <f t="shared" si="3875"/>
        <v>23.63</v>
      </c>
      <c r="GS152" s="139">
        <f t="shared" si="3900"/>
        <v>0</v>
      </c>
      <c r="GT152" s="111">
        <f t="shared" si="3901"/>
        <v>0</v>
      </c>
      <c r="GU152" s="111"/>
      <c r="GV152" s="140"/>
      <c r="GW152" s="141">
        <f t="shared" si="3902"/>
        <v>0</v>
      </c>
      <c r="GX152" s="323">
        <f t="shared" si="3871"/>
        <v>0</v>
      </c>
      <c r="GY152" s="431">
        <f t="shared" si="3903"/>
        <v>0</v>
      </c>
      <c r="GZ152" s="432">
        <f t="shared" si="3904"/>
        <v>0</v>
      </c>
      <c r="HA152" s="138">
        <f t="shared" si="3905"/>
        <v>0</v>
      </c>
      <c r="HB152" s="433">
        <f t="shared" si="3875"/>
        <v>23.63</v>
      </c>
      <c r="HC152" s="139">
        <f t="shared" si="3906"/>
        <v>0</v>
      </c>
      <c r="HD152" s="111">
        <f t="shared" si="3907"/>
        <v>0</v>
      </c>
      <c r="HE152" s="111"/>
      <c r="HF152" s="140"/>
      <c r="HG152" s="141">
        <f t="shared" si="3908"/>
        <v>0</v>
      </c>
      <c r="HH152" s="323">
        <f t="shared" si="3871"/>
        <v>0</v>
      </c>
      <c r="HI152" s="431">
        <f t="shared" si="3909"/>
        <v>0</v>
      </c>
      <c r="HJ152" s="432">
        <f t="shared" si="3910"/>
        <v>0</v>
      </c>
      <c r="HK152" s="138">
        <f t="shared" si="3911"/>
        <v>0</v>
      </c>
      <c r="HL152" s="433">
        <f t="shared" si="3875"/>
        <v>23.63</v>
      </c>
      <c r="HM152" s="139">
        <f t="shared" si="3912"/>
        <v>0</v>
      </c>
      <c r="HN152" s="111">
        <f t="shared" si="3913"/>
        <v>0</v>
      </c>
      <c r="HO152" s="111"/>
      <c r="HP152" s="140"/>
      <c r="HQ152" s="141">
        <f t="shared" si="3914"/>
        <v>0</v>
      </c>
      <c r="HR152" s="323">
        <f t="shared" si="3915"/>
        <v>0</v>
      </c>
      <c r="HS152" s="431">
        <f t="shared" si="3916"/>
        <v>0</v>
      </c>
      <c r="HT152" s="432">
        <f t="shared" si="3917"/>
        <v>0</v>
      </c>
      <c r="HU152" s="138">
        <f t="shared" si="3918"/>
        <v>0</v>
      </c>
      <c r="HV152" s="433">
        <f t="shared" si="3919"/>
        <v>23.63</v>
      </c>
      <c r="HW152" s="139">
        <f t="shared" si="3920"/>
        <v>0</v>
      </c>
      <c r="HX152" s="111">
        <f t="shared" si="3921"/>
        <v>0</v>
      </c>
      <c r="HY152" s="111"/>
      <c r="HZ152" s="140"/>
      <c r="IA152" s="141">
        <f t="shared" si="3922"/>
        <v>0</v>
      </c>
      <c r="IB152" s="323">
        <f t="shared" si="3915"/>
        <v>0</v>
      </c>
      <c r="IC152" s="431">
        <f t="shared" si="3923"/>
        <v>0</v>
      </c>
      <c r="ID152" s="432">
        <f t="shared" si="3924"/>
        <v>0</v>
      </c>
      <c r="IE152" s="138">
        <f t="shared" si="3925"/>
        <v>0</v>
      </c>
      <c r="IF152" s="433">
        <f t="shared" si="3919"/>
        <v>23.63</v>
      </c>
      <c r="IG152" s="139">
        <f t="shared" si="3926"/>
        <v>0</v>
      </c>
      <c r="IH152" s="111">
        <f t="shared" si="3927"/>
        <v>0</v>
      </c>
      <c r="II152" s="111"/>
      <c r="IJ152" s="140"/>
      <c r="IK152" s="141">
        <f t="shared" si="3928"/>
        <v>0</v>
      </c>
      <c r="IL152" s="323">
        <f t="shared" si="3915"/>
        <v>0</v>
      </c>
      <c r="IM152" s="431">
        <f t="shared" si="3929"/>
        <v>0</v>
      </c>
      <c r="IN152" s="432">
        <f t="shared" si="3930"/>
        <v>0</v>
      </c>
      <c r="IO152" s="138">
        <f t="shared" si="3931"/>
        <v>0</v>
      </c>
      <c r="IP152" s="433">
        <f t="shared" si="3919"/>
        <v>23.63</v>
      </c>
      <c r="IQ152" s="139">
        <f t="shared" si="3932"/>
        <v>0</v>
      </c>
      <c r="IR152" s="111">
        <f t="shared" si="3933"/>
        <v>0</v>
      </c>
      <c r="IS152" s="111"/>
      <c r="IT152" s="140"/>
      <c r="IU152" s="141">
        <f t="shared" si="3934"/>
        <v>0</v>
      </c>
      <c r="IV152" s="323">
        <f t="shared" si="3915"/>
        <v>0</v>
      </c>
      <c r="IW152" s="431">
        <f t="shared" si="3935"/>
        <v>0</v>
      </c>
      <c r="IX152" s="432">
        <f t="shared" si="3936"/>
        <v>0</v>
      </c>
      <c r="IY152" s="138">
        <f t="shared" si="3937"/>
        <v>0</v>
      </c>
      <c r="IZ152" s="433">
        <f t="shared" si="3919"/>
        <v>23.63</v>
      </c>
      <c r="JA152" s="139">
        <f t="shared" si="3938"/>
        <v>0</v>
      </c>
      <c r="JB152" s="111">
        <f t="shared" si="3939"/>
        <v>0</v>
      </c>
      <c r="JC152" s="111"/>
      <c r="JD152" s="140"/>
      <c r="JE152" s="141">
        <f t="shared" si="3940"/>
        <v>0</v>
      </c>
      <c r="JF152" s="323">
        <f t="shared" si="3915"/>
        <v>1</v>
      </c>
      <c r="JG152" s="431">
        <f t="shared" si="3941"/>
        <v>7.2000000000000005E-4</v>
      </c>
      <c r="JH152" s="432">
        <f t="shared" si="3942"/>
        <v>2.36</v>
      </c>
      <c r="JI152" s="138">
        <f t="shared" si="3943"/>
        <v>2.36</v>
      </c>
      <c r="JJ152" s="433">
        <f t="shared" si="3919"/>
        <v>23.63</v>
      </c>
      <c r="JK152" s="139">
        <f t="shared" si="3944"/>
        <v>55.766800000000003</v>
      </c>
      <c r="JL152" s="111">
        <f t="shared" si="3945"/>
        <v>55.77</v>
      </c>
      <c r="JM152" s="111"/>
      <c r="JN152" s="140"/>
      <c r="JO152" s="141">
        <f t="shared" si="3946"/>
        <v>1.07378</v>
      </c>
      <c r="JP152" s="323">
        <f t="shared" si="3915"/>
        <v>1</v>
      </c>
      <c r="JQ152" s="431">
        <f t="shared" si="3947"/>
        <v>7.9000000000000001E-4</v>
      </c>
      <c r="JR152" s="432">
        <f t="shared" si="3948"/>
        <v>1.98</v>
      </c>
      <c r="JS152" s="138">
        <f t="shared" si="3949"/>
        <v>1.98</v>
      </c>
      <c r="JT152" s="433">
        <f t="shared" si="3919"/>
        <v>23.63</v>
      </c>
      <c r="JU152" s="139">
        <f t="shared" si="3950"/>
        <v>46.787399999999998</v>
      </c>
      <c r="JV152" s="111">
        <f t="shared" si="3951"/>
        <v>46.79</v>
      </c>
      <c r="JW152" s="111"/>
      <c r="JX152" s="140"/>
      <c r="JY152" s="141">
        <f t="shared" si="3952"/>
        <v>0.90088000000000001</v>
      </c>
      <c r="JZ152" s="323">
        <f t="shared" si="3915"/>
        <v>0</v>
      </c>
      <c r="KA152" s="431">
        <f t="shared" si="3953"/>
        <v>0</v>
      </c>
      <c r="KB152" s="432">
        <f t="shared" si="3954"/>
        <v>0</v>
      </c>
      <c r="KC152" s="138">
        <f t="shared" si="3955"/>
        <v>0</v>
      </c>
      <c r="KD152" s="433">
        <f t="shared" si="3919"/>
        <v>23.63</v>
      </c>
      <c r="KE152" s="139">
        <f t="shared" si="3956"/>
        <v>0</v>
      </c>
      <c r="KF152" s="111">
        <f t="shared" si="3957"/>
        <v>0</v>
      </c>
      <c r="KG152" s="111"/>
      <c r="KH152" s="140"/>
      <c r="KI152" s="141">
        <f t="shared" si="3958"/>
        <v>0</v>
      </c>
      <c r="KJ152" s="323">
        <f t="shared" si="3959"/>
        <v>0</v>
      </c>
      <c r="KK152" s="431">
        <f t="shared" si="3960"/>
        <v>0</v>
      </c>
      <c r="KL152" s="432">
        <f t="shared" si="3961"/>
        <v>0</v>
      </c>
      <c r="KM152" s="138">
        <f t="shared" si="3962"/>
        <v>0</v>
      </c>
      <c r="KN152" s="433">
        <f t="shared" si="3963"/>
        <v>23.63</v>
      </c>
      <c r="KO152" s="139">
        <f t="shared" si="3964"/>
        <v>0</v>
      </c>
      <c r="KP152" s="111">
        <f t="shared" si="3965"/>
        <v>0</v>
      </c>
      <c r="KQ152" s="111"/>
      <c r="KR152" s="140"/>
      <c r="KS152" s="141">
        <f t="shared" si="3966"/>
        <v>0</v>
      </c>
      <c r="KT152" s="323">
        <f t="shared" si="3959"/>
        <v>0</v>
      </c>
      <c r="KU152" s="431" t="e">
        <f t="shared" si="3967"/>
        <v>#DIV/0!</v>
      </c>
      <c r="KV152" s="432" t="e">
        <f t="shared" si="3968"/>
        <v>#DIV/0!</v>
      </c>
      <c r="KW152" s="138">
        <f t="shared" si="3969"/>
        <v>0</v>
      </c>
      <c r="KX152" s="433">
        <f t="shared" si="3963"/>
        <v>0</v>
      </c>
      <c r="KY152" s="139">
        <f t="shared" si="3970"/>
        <v>0</v>
      </c>
      <c r="KZ152" s="111">
        <f t="shared" si="3971"/>
        <v>0</v>
      </c>
      <c r="LA152" s="111"/>
      <c r="LB152" s="140"/>
      <c r="LC152" s="141">
        <f t="shared" si="3972"/>
        <v>0</v>
      </c>
      <c r="LD152" s="322">
        <f t="shared" si="3581"/>
        <v>4</v>
      </c>
      <c r="LE152" s="431">
        <f t="shared" si="3582"/>
        <v>1.4999999999999999E-4</v>
      </c>
      <c r="LF152" s="432">
        <f t="shared" si="3583"/>
        <v>8.81</v>
      </c>
      <c r="LG152" s="138">
        <f t="shared" si="3584"/>
        <v>2.2025000000000001</v>
      </c>
      <c r="LH152" s="433">
        <f t="shared" si="3585"/>
        <v>23.58</v>
      </c>
      <c r="LI152" s="139">
        <f t="shared" si="3586"/>
        <v>51.934950000000001</v>
      </c>
      <c r="LJ152" s="111">
        <f t="shared" si="3587"/>
        <v>207.74</v>
      </c>
      <c r="LK152" s="111"/>
      <c r="LL152" s="140"/>
    </row>
    <row r="153" spans="1:324" ht="16.5" customHeight="1">
      <c r="A153" s="612"/>
      <c r="B153" s="297" t="s">
        <v>713</v>
      </c>
      <c r="C153" s="12" t="s">
        <v>840</v>
      </c>
      <c r="D153" s="12" t="s">
        <v>422</v>
      </c>
      <c r="E153" s="4" t="s">
        <v>32</v>
      </c>
      <c r="F153" s="323">
        <f t="shared" si="3782"/>
        <v>0</v>
      </c>
      <c r="G153" s="431">
        <f t="shared" si="3588"/>
        <v>0</v>
      </c>
      <c r="H153" s="432">
        <f t="shared" si="3589"/>
        <v>0</v>
      </c>
      <c r="I153" s="138">
        <f t="shared" si="3362"/>
        <v>0</v>
      </c>
      <c r="J153" s="433">
        <f t="shared" si="3590"/>
        <v>23.36</v>
      </c>
      <c r="K153" s="139">
        <f t="shared" si="3363"/>
        <v>0</v>
      </c>
      <c r="L153" s="111">
        <f t="shared" si="3364"/>
        <v>0</v>
      </c>
      <c r="M153" s="111"/>
      <c r="N153" s="140"/>
      <c r="O153" s="141">
        <f t="shared" si="3365"/>
        <v>0</v>
      </c>
      <c r="P153" s="323">
        <f t="shared" si="3783"/>
        <v>0</v>
      </c>
      <c r="Q153" s="431">
        <f t="shared" si="3784"/>
        <v>0</v>
      </c>
      <c r="R153" s="432">
        <f t="shared" si="3785"/>
        <v>0</v>
      </c>
      <c r="S153" s="138">
        <f t="shared" si="3786"/>
        <v>0</v>
      </c>
      <c r="T153" s="433">
        <f t="shared" si="3787"/>
        <v>23.63</v>
      </c>
      <c r="U153" s="139">
        <f t="shared" si="3788"/>
        <v>0</v>
      </c>
      <c r="V153" s="111">
        <f t="shared" si="3789"/>
        <v>0</v>
      </c>
      <c r="W153" s="111"/>
      <c r="X153" s="140"/>
      <c r="Y153" s="141">
        <f t="shared" si="3790"/>
        <v>0</v>
      </c>
      <c r="Z153" s="323">
        <f t="shared" si="3783"/>
        <v>0</v>
      </c>
      <c r="AA153" s="431">
        <f t="shared" si="3791"/>
        <v>0</v>
      </c>
      <c r="AB153" s="432">
        <f t="shared" si="3792"/>
        <v>0</v>
      </c>
      <c r="AC153" s="138">
        <f t="shared" si="3793"/>
        <v>0</v>
      </c>
      <c r="AD153" s="433">
        <f t="shared" si="3787"/>
        <v>23.63</v>
      </c>
      <c r="AE153" s="139">
        <f t="shared" si="3794"/>
        <v>0</v>
      </c>
      <c r="AF153" s="111">
        <f t="shared" si="3795"/>
        <v>0</v>
      </c>
      <c r="AG153" s="111"/>
      <c r="AH153" s="140"/>
      <c r="AI153" s="141">
        <f t="shared" si="3796"/>
        <v>0</v>
      </c>
      <c r="AJ153" s="323">
        <f t="shared" si="3783"/>
        <v>0</v>
      </c>
      <c r="AK153" s="431">
        <f t="shared" si="3797"/>
        <v>0</v>
      </c>
      <c r="AL153" s="432">
        <f t="shared" si="3798"/>
        <v>0</v>
      </c>
      <c r="AM153" s="138">
        <f t="shared" si="3799"/>
        <v>0</v>
      </c>
      <c r="AN153" s="433">
        <f t="shared" si="3787"/>
        <v>23.63</v>
      </c>
      <c r="AO153" s="139">
        <f t="shared" si="3800"/>
        <v>0</v>
      </c>
      <c r="AP153" s="111">
        <f t="shared" si="3801"/>
        <v>0</v>
      </c>
      <c r="AQ153" s="111"/>
      <c r="AR153" s="140"/>
      <c r="AS153" s="141">
        <f t="shared" si="3802"/>
        <v>0</v>
      </c>
      <c r="AT153" s="323">
        <f t="shared" si="3783"/>
        <v>0</v>
      </c>
      <c r="AU153" s="431">
        <f t="shared" si="3803"/>
        <v>0</v>
      </c>
      <c r="AV153" s="432">
        <f t="shared" si="3804"/>
        <v>0</v>
      </c>
      <c r="AW153" s="138">
        <f t="shared" si="3805"/>
        <v>0</v>
      </c>
      <c r="AX153" s="433">
        <f t="shared" si="3787"/>
        <v>23.63</v>
      </c>
      <c r="AY153" s="139">
        <f t="shared" si="3806"/>
        <v>0</v>
      </c>
      <c r="AZ153" s="111">
        <f t="shared" si="3807"/>
        <v>0</v>
      </c>
      <c r="BA153" s="111"/>
      <c r="BB153" s="140"/>
      <c r="BC153" s="141">
        <f t="shared" si="3808"/>
        <v>0</v>
      </c>
      <c r="BD153" s="323">
        <f t="shared" si="3783"/>
        <v>0</v>
      </c>
      <c r="BE153" s="431">
        <f t="shared" si="3809"/>
        <v>0</v>
      </c>
      <c r="BF153" s="432">
        <f t="shared" si="3810"/>
        <v>0</v>
      </c>
      <c r="BG153" s="138">
        <f t="shared" si="3811"/>
        <v>0</v>
      </c>
      <c r="BH153" s="433">
        <f t="shared" si="3787"/>
        <v>23.63</v>
      </c>
      <c r="BI153" s="139">
        <f t="shared" si="3812"/>
        <v>0</v>
      </c>
      <c r="BJ153" s="111">
        <f t="shared" si="3813"/>
        <v>0</v>
      </c>
      <c r="BK153" s="111"/>
      <c r="BL153" s="140"/>
      <c r="BM153" s="141">
        <f t="shared" si="3814"/>
        <v>0</v>
      </c>
      <c r="BN153" s="323">
        <f t="shared" si="3783"/>
        <v>0</v>
      </c>
      <c r="BO153" s="431">
        <f t="shared" si="3815"/>
        <v>0</v>
      </c>
      <c r="BP153" s="432">
        <f t="shared" si="3816"/>
        <v>0</v>
      </c>
      <c r="BQ153" s="138">
        <f t="shared" si="3817"/>
        <v>0</v>
      </c>
      <c r="BR153" s="433">
        <f t="shared" si="3787"/>
        <v>23.63</v>
      </c>
      <c r="BS153" s="139">
        <f t="shared" si="3818"/>
        <v>0</v>
      </c>
      <c r="BT153" s="111">
        <f t="shared" si="3819"/>
        <v>0</v>
      </c>
      <c r="BU153" s="111"/>
      <c r="BV153" s="140"/>
      <c r="BW153" s="141">
        <f t="shared" si="3820"/>
        <v>0</v>
      </c>
      <c r="BX153" s="323">
        <f t="shared" si="3783"/>
        <v>0</v>
      </c>
      <c r="BY153" s="431">
        <f t="shared" si="3821"/>
        <v>0</v>
      </c>
      <c r="BZ153" s="432">
        <f t="shared" si="3822"/>
        <v>0</v>
      </c>
      <c r="CA153" s="138">
        <f t="shared" si="3823"/>
        <v>0</v>
      </c>
      <c r="CB153" s="433">
        <f t="shared" si="3787"/>
        <v>23.63</v>
      </c>
      <c r="CC153" s="139">
        <f t="shared" si="3824"/>
        <v>0</v>
      </c>
      <c r="CD153" s="111">
        <f t="shared" si="3825"/>
        <v>0</v>
      </c>
      <c r="CE153" s="111"/>
      <c r="CF153" s="140"/>
      <c r="CG153" s="141">
        <f t="shared" si="3826"/>
        <v>0</v>
      </c>
      <c r="CH153" s="323">
        <f t="shared" si="3827"/>
        <v>0</v>
      </c>
      <c r="CI153" s="431">
        <f t="shared" si="3828"/>
        <v>0</v>
      </c>
      <c r="CJ153" s="432">
        <f t="shared" si="3829"/>
        <v>0</v>
      </c>
      <c r="CK153" s="138">
        <f t="shared" si="3830"/>
        <v>0</v>
      </c>
      <c r="CL153" s="433">
        <f t="shared" si="3831"/>
        <v>23.63</v>
      </c>
      <c r="CM153" s="139">
        <f t="shared" si="3832"/>
        <v>0</v>
      </c>
      <c r="CN153" s="111">
        <f t="shared" si="3833"/>
        <v>0</v>
      </c>
      <c r="CO153" s="111"/>
      <c r="CP153" s="140"/>
      <c r="CQ153" s="141">
        <f t="shared" si="3834"/>
        <v>0</v>
      </c>
      <c r="CR153" s="323">
        <f t="shared" si="3827"/>
        <v>0</v>
      </c>
      <c r="CS153" s="431">
        <f t="shared" si="3835"/>
        <v>0</v>
      </c>
      <c r="CT153" s="432">
        <f t="shared" si="3836"/>
        <v>0</v>
      </c>
      <c r="CU153" s="138">
        <f t="shared" si="3837"/>
        <v>0</v>
      </c>
      <c r="CV153" s="433">
        <f t="shared" si="3831"/>
        <v>23.63</v>
      </c>
      <c r="CW153" s="139">
        <f t="shared" si="3838"/>
        <v>0</v>
      </c>
      <c r="CX153" s="111">
        <f t="shared" si="3839"/>
        <v>0</v>
      </c>
      <c r="CY153" s="111"/>
      <c r="CZ153" s="140"/>
      <c r="DA153" s="141">
        <f t="shared" si="3840"/>
        <v>0</v>
      </c>
      <c r="DB153" s="323">
        <f t="shared" si="3827"/>
        <v>0</v>
      </c>
      <c r="DC153" s="431">
        <f t="shared" si="3841"/>
        <v>0</v>
      </c>
      <c r="DD153" s="432">
        <f t="shared" si="3842"/>
        <v>0</v>
      </c>
      <c r="DE153" s="138">
        <f t="shared" si="3843"/>
        <v>0</v>
      </c>
      <c r="DF153" s="433">
        <f t="shared" si="3831"/>
        <v>23.63</v>
      </c>
      <c r="DG153" s="139">
        <f t="shared" si="3844"/>
        <v>0</v>
      </c>
      <c r="DH153" s="111">
        <f t="shared" si="3845"/>
        <v>0</v>
      </c>
      <c r="DI153" s="111"/>
      <c r="DJ153" s="140"/>
      <c r="DK153" s="141">
        <f t="shared" si="3846"/>
        <v>0</v>
      </c>
      <c r="DL153" s="323">
        <f t="shared" si="3827"/>
        <v>46</v>
      </c>
      <c r="DM153" s="431">
        <f t="shared" si="3847"/>
        <v>0.12234</v>
      </c>
      <c r="DN153" s="432">
        <f t="shared" si="3848"/>
        <v>159.29</v>
      </c>
      <c r="DO153" s="138">
        <f t="shared" si="3849"/>
        <v>3.4628260900000001</v>
      </c>
      <c r="DP153" s="433">
        <f t="shared" si="3831"/>
        <v>23.63</v>
      </c>
      <c r="DQ153" s="139">
        <f t="shared" si="3850"/>
        <v>81.826580000000007</v>
      </c>
      <c r="DR153" s="111">
        <f t="shared" si="3851"/>
        <v>3764.02</v>
      </c>
      <c r="DS153" s="111"/>
      <c r="DT153" s="140"/>
      <c r="DU153" s="141">
        <f t="shared" si="3852"/>
        <v>1.5705199999999999</v>
      </c>
      <c r="DV153" s="323">
        <f t="shared" si="3827"/>
        <v>0</v>
      </c>
      <c r="DW153" s="431">
        <f t="shared" si="3853"/>
        <v>0</v>
      </c>
      <c r="DX153" s="432">
        <f t="shared" si="3854"/>
        <v>0</v>
      </c>
      <c r="DY153" s="138">
        <f t="shared" si="3855"/>
        <v>0</v>
      </c>
      <c r="DZ153" s="433">
        <f t="shared" si="3831"/>
        <v>23.63</v>
      </c>
      <c r="EA153" s="139">
        <f t="shared" si="3856"/>
        <v>0</v>
      </c>
      <c r="EB153" s="111">
        <f t="shared" si="3857"/>
        <v>0</v>
      </c>
      <c r="EC153" s="111"/>
      <c r="ED153" s="140"/>
      <c r="EE153" s="141">
        <f t="shared" si="3858"/>
        <v>0</v>
      </c>
      <c r="EF153" s="323">
        <f t="shared" si="3827"/>
        <v>0</v>
      </c>
      <c r="EG153" s="431">
        <f t="shared" si="3859"/>
        <v>0</v>
      </c>
      <c r="EH153" s="432">
        <f t="shared" si="3860"/>
        <v>0</v>
      </c>
      <c r="EI153" s="138">
        <f t="shared" si="3861"/>
        <v>0</v>
      </c>
      <c r="EJ153" s="433">
        <f t="shared" si="3831"/>
        <v>23.63</v>
      </c>
      <c r="EK153" s="139">
        <f t="shared" si="3862"/>
        <v>0</v>
      </c>
      <c r="EL153" s="111">
        <f t="shared" si="3863"/>
        <v>0</v>
      </c>
      <c r="EM153" s="111"/>
      <c r="EN153" s="140"/>
      <c r="EO153" s="141">
        <f t="shared" si="3864"/>
        <v>0</v>
      </c>
      <c r="EP153" s="323">
        <f t="shared" si="3827"/>
        <v>0</v>
      </c>
      <c r="EQ153" s="431">
        <f t="shared" si="3865"/>
        <v>0</v>
      </c>
      <c r="ER153" s="432">
        <f t="shared" si="3866"/>
        <v>0</v>
      </c>
      <c r="ES153" s="138">
        <f t="shared" si="3867"/>
        <v>0</v>
      </c>
      <c r="ET153" s="433">
        <f t="shared" si="3831"/>
        <v>23.63</v>
      </c>
      <c r="EU153" s="139">
        <f t="shared" si="3868"/>
        <v>0</v>
      </c>
      <c r="EV153" s="111">
        <f t="shared" si="3869"/>
        <v>0</v>
      </c>
      <c r="EW153" s="111"/>
      <c r="EX153" s="140"/>
      <c r="EY153" s="141">
        <f t="shared" si="3870"/>
        <v>0</v>
      </c>
      <c r="EZ153" s="323">
        <f t="shared" si="3871"/>
        <v>0</v>
      </c>
      <c r="FA153" s="431">
        <f t="shared" si="3872"/>
        <v>0</v>
      </c>
      <c r="FB153" s="432">
        <f t="shared" si="3873"/>
        <v>0</v>
      </c>
      <c r="FC153" s="138">
        <f t="shared" si="3874"/>
        <v>0</v>
      </c>
      <c r="FD153" s="433">
        <f t="shared" si="3875"/>
        <v>22.19</v>
      </c>
      <c r="FE153" s="139">
        <f t="shared" si="3876"/>
        <v>0</v>
      </c>
      <c r="FF153" s="111">
        <f t="shared" si="3877"/>
        <v>0</v>
      </c>
      <c r="FG153" s="111"/>
      <c r="FH153" s="140"/>
      <c r="FI153" s="141">
        <f t="shared" si="3878"/>
        <v>0</v>
      </c>
      <c r="FJ153" s="323">
        <f t="shared" si="3871"/>
        <v>0</v>
      </c>
      <c r="FK153" s="431">
        <f t="shared" si="3879"/>
        <v>0</v>
      </c>
      <c r="FL153" s="432">
        <f t="shared" si="3880"/>
        <v>0</v>
      </c>
      <c r="FM153" s="138">
        <f t="shared" si="3881"/>
        <v>0</v>
      </c>
      <c r="FN153" s="433">
        <f t="shared" si="3875"/>
        <v>23.63</v>
      </c>
      <c r="FO153" s="139">
        <f t="shared" si="3882"/>
        <v>0</v>
      </c>
      <c r="FP153" s="111">
        <f t="shared" si="3883"/>
        <v>0</v>
      </c>
      <c r="FQ153" s="111"/>
      <c r="FR153" s="140"/>
      <c r="FS153" s="141">
        <f t="shared" si="3884"/>
        <v>0</v>
      </c>
      <c r="FT153" s="323">
        <f t="shared" si="3871"/>
        <v>0</v>
      </c>
      <c r="FU153" s="431">
        <f t="shared" si="3885"/>
        <v>0</v>
      </c>
      <c r="FV153" s="432">
        <f t="shared" si="3886"/>
        <v>0</v>
      </c>
      <c r="FW153" s="138">
        <f t="shared" si="3887"/>
        <v>0</v>
      </c>
      <c r="FX153" s="433">
        <f t="shared" si="3875"/>
        <v>23.63</v>
      </c>
      <c r="FY153" s="139">
        <f t="shared" si="3888"/>
        <v>0</v>
      </c>
      <c r="FZ153" s="111">
        <f t="shared" si="3889"/>
        <v>0</v>
      </c>
      <c r="GA153" s="111"/>
      <c r="GB153" s="140"/>
      <c r="GC153" s="141">
        <f t="shared" si="3890"/>
        <v>0</v>
      </c>
      <c r="GD153" s="323">
        <f t="shared" si="3871"/>
        <v>0</v>
      </c>
      <c r="GE153" s="431">
        <f t="shared" si="3891"/>
        <v>0</v>
      </c>
      <c r="GF153" s="432">
        <f t="shared" si="3892"/>
        <v>0</v>
      </c>
      <c r="GG153" s="138">
        <f t="shared" si="3893"/>
        <v>0</v>
      </c>
      <c r="GH153" s="433">
        <f t="shared" si="3875"/>
        <v>23.63</v>
      </c>
      <c r="GI153" s="139">
        <f t="shared" si="3894"/>
        <v>0</v>
      </c>
      <c r="GJ153" s="111">
        <f t="shared" si="3895"/>
        <v>0</v>
      </c>
      <c r="GK153" s="111"/>
      <c r="GL153" s="140"/>
      <c r="GM153" s="141">
        <f t="shared" si="3896"/>
        <v>0</v>
      </c>
      <c r="GN153" s="323">
        <f t="shared" si="3871"/>
        <v>0</v>
      </c>
      <c r="GO153" s="431">
        <f t="shared" si="3897"/>
        <v>0</v>
      </c>
      <c r="GP153" s="432">
        <f t="shared" si="3898"/>
        <v>0</v>
      </c>
      <c r="GQ153" s="138">
        <f t="shared" si="3899"/>
        <v>0</v>
      </c>
      <c r="GR153" s="433">
        <f t="shared" si="3875"/>
        <v>23.63</v>
      </c>
      <c r="GS153" s="139">
        <f t="shared" si="3900"/>
        <v>0</v>
      </c>
      <c r="GT153" s="111">
        <f t="shared" si="3901"/>
        <v>0</v>
      </c>
      <c r="GU153" s="111"/>
      <c r="GV153" s="140"/>
      <c r="GW153" s="141">
        <f t="shared" si="3902"/>
        <v>0</v>
      </c>
      <c r="GX153" s="323">
        <f t="shared" si="3871"/>
        <v>0</v>
      </c>
      <c r="GY153" s="431">
        <f t="shared" si="3903"/>
        <v>0</v>
      </c>
      <c r="GZ153" s="432">
        <f t="shared" si="3904"/>
        <v>0</v>
      </c>
      <c r="HA153" s="138">
        <f t="shared" si="3905"/>
        <v>0</v>
      </c>
      <c r="HB153" s="433">
        <f t="shared" si="3875"/>
        <v>23.63</v>
      </c>
      <c r="HC153" s="139">
        <f t="shared" si="3906"/>
        <v>0</v>
      </c>
      <c r="HD153" s="111">
        <f t="shared" si="3907"/>
        <v>0</v>
      </c>
      <c r="HE153" s="111"/>
      <c r="HF153" s="140"/>
      <c r="HG153" s="141">
        <f t="shared" si="3908"/>
        <v>0</v>
      </c>
      <c r="HH153" s="323">
        <f t="shared" si="3871"/>
        <v>0</v>
      </c>
      <c r="HI153" s="431">
        <f t="shared" si="3909"/>
        <v>0</v>
      </c>
      <c r="HJ153" s="432">
        <f t="shared" si="3910"/>
        <v>0</v>
      </c>
      <c r="HK153" s="138">
        <f t="shared" si="3911"/>
        <v>0</v>
      </c>
      <c r="HL153" s="433">
        <f t="shared" si="3875"/>
        <v>23.63</v>
      </c>
      <c r="HM153" s="139">
        <f t="shared" si="3912"/>
        <v>0</v>
      </c>
      <c r="HN153" s="111">
        <f t="shared" si="3913"/>
        <v>0</v>
      </c>
      <c r="HO153" s="111"/>
      <c r="HP153" s="140"/>
      <c r="HQ153" s="141">
        <f t="shared" si="3914"/>
        <v>0</v>
      </c>
      <c r="HR153" s="323">
        <f t="shared" si="3915"/>
        <v>0</v>
      </c>
      <c r="HS153" s="431">
        <f t="shared" si="3916"/>
        <v>0</v>
      </c>
      <c r="HT153" s="432">
        <f t="shared" si="3917"/>
        <v>0</v>
      </c>
      <c r="HU153" s="138">
        <f t="shared" si="3918"/>
        <v>0</v>
      </c>
      <c r="HV153" s="433">
        <f t="shared" si="3919"/>
        <v>23.63</v>
      </c>
      <c r="HW153" s="139">
        <f t="shared" si="3920"/>
        <v>0</v>
      </c>
      <c r="HX153" s="111">
        <f t="shared" si="3921"/>
        <v>0</v>
      </c>
      <c r="HY153" s="111"/>
      <c r="HZ153" s="140"/>
      <c r="IA153" s="141">
        <f t="shared" si="3922"/>
        <v>0</v>
      </c>
      <c r="IB153" s="323">
        <f t="shared" si="3915"/>
        <v>0</v>
      </c>
      <c r="IC153" s="431">
        <f t="shared" si="3923"/>
        <v>0</v>
      </c>
      <c r="ID153" s="432">
        <f t="shared" si="3924"/>
        <v>0</v>
      </c>
      <c r="IE153" s="138">
        <f t="shared" si="3925"/>
        <v>0</v>
      </c>
      <c r="IF153" s="433">
        <f t="shared" si="3919"/>
        <v>23.63</v>
      </c>
      <c r="IG153" s="139">
        <f t="shared" si="3926"/>
        <v>0</v>
      </c>
      <c r="IH153" s="111">
        <f t="shared" si="3927"/>
        <v>0</v>
      </c>
      <c r="II153" s="111"/>
      <c r="IJ153" s="140"/>
      <c r="IK153" s="141">
        <f t="shared" si="3928"/>
        <v>0</v>
      </c>
      <c r="IL153" s="323">
        <f t="shared" si="3915"/>
        <v>0</v>
      </c>
      <c r="IM153" s="431">
        <f t="shared" si="3929"/>
        <v>0</v>
      </c>
      <c r="IN153" s="432">
        <f t="shared" si="3930"/>
        <v>0</v>
      </c>
      <c r="IO153" s="138">
        <f t="shared" si="3931"/>
        <v>0</v>
      </c>
      <c r="IP153" s="433">
        <f t="shared" si="3919"/>
        <v>23.63</v>
      </c>
      <c r="IQ153" s="139">
        <f t="shared" si="3932"/>
        <v>0</v>
      </c>
      <c r="IR153" s="111">
        <f t="shared" si="3933"/>
        <v>0</v>
      </c>
      <c r="IS153" s="111"/>
      <c r="IT153" s="140"/>
      <c r="IU153" s="141">
        <f t="shared" si="3934"/>
        <v>0</v>
      </c>
      <c r="IV153" s="323">
        <f t="shared" si="3915"/>
        <v>0</v>
      </c>
      <c r="IW153" s="431">
        <f t="shared" si="3935"/>
        <v>0</v>
      </c>
      <c r="IX153" s="432">
        <f t="shared" si="3936"/>
        <v>0</v>
      </c>
      <c r="IY153" s="138">
        <f t="shared" si="3937"/>
        <v>0</v>
      </c>
      <c r="IZ153" s="433">
        <f t="shared" si="3919"/>
        <v>23.63</v>
      </c>
      <c r="JA153" s="139">
        <f t="shared" si="3938"/>
        <v>0</v>
      </c>
      <c r="JB153" s="111">
        <f t="shared" si="3939"/>
        <v>0</v>
      </c>
      <c r="JC153" s="111"/>
      <c r="JD153" s="140"/>
      <c r="JE153" s="141">
        <f t="shared" si="3940"/>
        <v>0</v>
      </c>
      <c r="JF153" s="323">
        <f t="shared" si="3915"/>
        <v>0</v>
      </c>
      <c r="JG153" s="431">
        <f t="shared" si="3941"/>
        <v>0</v>
      </c>
      <c r="JH153" s="432">
        <f t="shared" si="3942"/>
        <v>0</v>
      </c>
      <c r="JI153" s="138">
        <f t="shared" si="3943"/>
        <v>0</v>
      </c>
      <c r="JJ153" s="433">
        <f t="shared" si="3919"/>
        <v>23.63</v>
      </c>
      <c r="JK153" s="139">
        <f t="shared" si="3944"/>
        <v>0</v>
      </c>
      <c r="JL153" s="111">
        <f t="shared" si="3945"/>
        <v>0</v>
      </c>
      <c r="JM153" s="111"/>
      <c r="JN153" s="140"/>
      <c r="JO153" s="141">
        <f t="shared" si="3946"/>
        <v>0</v>
      </c>
      <c r="JP153" s="323">
        <f t="shared" si="3915"/>
        <v>0</v>
      </c>
      <c r="JQ153" s="431">
        <f t="shared" si="3947"/>
        <v>0</v>
      </c>
      <c r="JR153" s="432">
        <f t="shared" si="3948"/>
        <v>0</v>
      </c>
      <c r="JS153" s="138">
        <f t="shared" si="3949"/>
        <v>0</v>
      </c>
      <c r="JT153" s="433">
        <f t="shared" si="3919"/>
        <v>23.63</v>
      </c>
      <c r="JU153" s="139">
        <f t="shared" si="3950"/>
        <v>0</v>
      </c>
      <c r="JV153" s="111">
        <f t="shared" si="3951"/>
        <v>0</v>
      </c>
      <c r="JW153" s="111"/>
      <c r="JX153" s="140"/>
      <c r="JY153" s="141">
        <f t="shared" si="3952"/>
        <v>0</v>
      </c>
      <c r="JZ153" s="323">
        <f t="shared" si="3915"/>
        <v>0</v>
      </c>
      <c r="KA153" s="431">
        <f t="shared" si="3953"/>
        <v>0</v>
      </c>
      <c r="KB153" s="432">
        <f t="shared" si="3954"/>
        <v>0</v>
      </c>
      <c r="KC153" s="138">
        <f t="shared" si="3955"/>
        <v>0</v>
      </c>
      <c r="KD153" s="433">
        <f t="shared" si="3919"/>
        <v>23.63</v>
      </c>
      <c r="KE153" s="139">
        <f t="shared" si="3956"/>
        <v>0</v>
      </c>
      <c r="KF153" s="111">
        <f t="shared" si="3957"/>
        <v>0</v>
      </c>
      <c r="KG153" s="111"/>
      <c r="KH153" s="140"/>
      <c r="KI153" s="141">
        <f t="shared" si="3958"/>
        <v>0</v>
      </c>
      <c r="KJ153" s="323">
        <f t="shared" si="3959"/>
        <v>0</v>
      </c>
      <c r="KK153" s="431">
        <f t="shared" si="3960"/>
        <v>0</v>
      </c>
      <c r="KL153" s="432">
        <f t="shared" si="3961"/>
        <v>0</v>
      </c>
      <c r="KM153" s="138">
        <f t="shared" si="3962"/>
        <v>0</v>
      </c>
      <c r="KN153" s="433">
        <f t="shared" si="3963"/>
        <v>23.63</v>
      </c>
      <c r="KO153" s="139">
        <f t="shared" si="3964"/>
        <v>0</v>
      </c>
      <c r="KP153" s="111">
        <f t="shared" si="3965"/>
        <v>0</v>
      </c>
      <c r="KQ153" s="111"/>
      <c r="KR153" s="140"/>
      <c r="KS153" s="141">
        <f t="shared" si="3966"/>
        <v>0</v>
      </c>
      <c r="KT153" s="323">
        <f t="shared" si="3959"/>
        <v>0</v>
      </c>
      <c r="KU153" s="431" t="e">
        <f t="shared" si="3967"/>
        <v>#DIV/0!</v>
      </c>
      <c r="KV153" s="432" t="e">
        <f t="shared" si="3968"/>
        <v>#DIV/0!</v>
      </c>
      <c r="KW153" s="138">
        <f t="shared" si="3969"/>
        <v>0</v>
      </c>
      <c r="KX153" s="433">
        <f t="shared" si="3963"/>
        <v>0</v>
      </c>
      <c r="KY153" s="139">
        <f t="shared" si="3970"/>
        <v>0</v>
      </c>
      <c r="KZ153" s="111">
        <f t="shared" si="3971"/>
        <v>0</v>
      </c>
      <c r="LA153" s="111"/>
      <c r="LB153" s="140"/>
      <c r="LC153" s="141">
        <f t="shared" si="3972"/>
        <v>0</v>
      </c>
      <c r="LD153" s="322">
        <f t="shared" si="3581"/>
        <v>46</v>
      </c>
      <c r="LE153" s="431">
        <f t="shared" si="3582"/>
        <v>1.73E-3</v>
      </c>
      <c r="LF153" s="432">
        <f t="shared" si="3583"/>
        <v>101.64</v>
      </c>
      <c r="LG153" s="138">
        <f t="shared" si="3584"/>
        <v>2.20956522</v>
      </c>
      <c r="LH153" s="433">
        <f t="shared" si="3585"/>
        <v>23.58</v>
      </c>
      <c r="LI153" s="139">
        <f t="shared" si="3586"/>
        <v>52.101550000000003</v>
      </c>
      <c r="LJ153" s="111">
        <f t="shared" si="3587"/>
        <v>2396.67</v>
      </c>
      <c r="LK153" s="111"/>
      <c r="LL153" s="140"/>
    </row>
    <row r="154" spans="1:324" ht="16.5" customHeight="1">
      <c r="A154" s="613"/>
      <c r="B154" s="93" t="s">
        <v>716</v>
      </c>
      <c r="C154" s="12" t="s">
        <v>840</v>
      </c>
      <c r="D154" s="12" t="s">
        <v>422</v>
      </c>
      <c r="E154" s="4" t="s">
        <v>32</v>
      </c>
      <c r="F154" s="323">
        <f>F38</f>
        <v>0</v>
      </c>
      <c r="G154" s="431">
        <f t="shared" si="3588"/>
        <v>0</v>
      </c>
      <c r="H154" s="432">
        <f t="shared" si="3589"/>
        <v>0</v>
      </c>
      <c r="I154" s="138">
        <f t="shared" si="3362"/>
        <v>0</v>
      </c>
      <c r="J154" s="433">
        <f t="shared" si="3590"/>
        <v>23.36</v>
      </c>
      <c r="K154" s="139">
        <f t="shared" si="3363"/>
        <v>0</v>
      </c>
      <c r="L154" s="111">
        <f t="shared" si="3364"/>
        <v>0</v>
      </c>
      <c r="M154" s="111"/>
      <c r="N154" s="140"/>
      <c r="O154" s="141" t="e">
        <f>K154/$LI154</f>
        <v>#DIV/0!</v>
      </c>
      <c r="P154" s="323">
        <f t="shared" ref="P154" si="3973">P38</f>
        <v>0</v>
      </c>
      <c r="Q154" s="431">
        <f t="shared" si="3784"/>
        <v>0</v>
      </c>
      <c r="R154" s="432">
        <f t="shared" si="3785"/>
        <v>0</v>
      </c>
      <c r="S154" s="138">
        <f t="shared" si="3786"/>
        <v>0</v>
      </c>
      <c r="T154" s="433">
        <f t="shared" si="3787"/>
        <v>23.63</v>
      </c>
      <c r="U154" s="139">
        <f t="shared" si="3788"/>
        <v>0</v>
      </c>
      <c r="V154" s="111">
        <f t="shared" si="3789"/>
        <v>0</v>
      </c>
      <c r="W154" s="111"/>
      <c r="X154" s="140"/>
      <c r="Y154" s="141" t="e">
        <f t="shared" si="3790"/>
        <v>#DIV/0!</v>
      </c>
      <c r="Z154" s="323">
        <f t="shared" ref="Z154" si="3974">Z38</f>
        <v>0</v>
      </c>
      <c r="AA154" s="431">
        <f t="shared" si="3791"/>
        <v>0</v>
      </c>
      <c r="AB154" s="432">
        <f t="shared" si="3792"/>
        <v>0</v>
      </c>
      <c r="AC154" s="138">
        <f t="shared" si="3793"/>
        <v>0</v>
      </c>
      <c r="AD154" s="433">
        <f t="shared" si="3787"/>
        <v>23.63</v>
      </c>
      <c r="AE154" s="139">
        <f t="shared" si="3794"/>
        <v>0</v>
      </c>
      <c r="AF154" s="111">
        <f t="shared" si="3795"/>
        <v>0</v>
      </c>
      <c r="AG154" s="111"/>
      <c r="AH154" s="140"/>
      <c r="AI154" s="141" t="e">
        <f t="shared" si="3796"/>
        <v>#DIV/0!</v>
      </c>
      <c r="AJ154" s="323">
        <f t="shared" ref="AJ154" si="3975">AJ38</f>
        <v>0</v>
      </c>
      <c r="AK154" s="431">
        <f t="shared" si="3797"/>
        <v>0</v>
      </c>
      <c r="AL154" s="432">
        <f t="shared" si="3798"/>
        <v>0</v>
      </c>
      <c r="AM154" s="138">
        <f t="shared" si="3799"/>
        <v>0</v>
      </c>
      <c r="AN154" s="433">
        <f t="shared" si="3787"/>
        <v>23.63</v>
      </c>
      <c r="AO154" s="139">
        <f t="shared" si="3800"/>
        <v>0</v>
      </c>
      <c r="AP154" s="111">
        <f t="shared" si="3801"/>
        <v>0</v>
      </c>
      <c r="AQ154" s="111"/>
      <c r="AR154" s="140"/>
      <c r="AS154" s="141" t="e">
        <f t="shared" si="3802"/>
        <v>#DIV/0!</v>
      </c>
      <c r="AT154" s="323">
        <f t="shared" ref="AT154" si="3976">AT38</f>
        <v>0</v>
      </c>
      <c r="AU154" s="431">
        <f t="shared" si="3803"/>
        <v>0</v>
      </c>
      <c r="AV154" s="432">
        <f t="shared" si="3804"/>
        <v>0</v>
      </c>
      <c r="AW154" s="138">
        <f t="shared" si="3805"/>
        <v>0</v>
      </c>
      <c r="AX154" s="433">
        <f t="shared" si="3787"/>
        <v>23.63</v>
      </c>
      <c r="AY154" s="139">
        <f t="shared" si="3806"/>
        <v>0</v>
      </c>
      <c r="AZ154" s="111">
        <f t="shared" si="3807"/>
        <v>0</v>
      </c>
      <c r="BA154" s="111"/>
      <c r="BB154" s="140"/>
      <c r="BC154" s="141" t="e">
        <f t="shared" si="3808"/>
        <v>#DIV/0!</v>
      </c>
      <c r="BD154" s="323">
        <f t="shared" ref="BD154" si="3977">BD38</f>
        <v>0</v>
      </c>
      <c r="BE154" s="431">
        <f t="shared" si="3809"/>
        <v>0</v>
      </c>
      <c r="BF154" s="432">
        <f t="shared" si="3810"/>
        <v>0</v>
      </c>
      <c r="BG154" s="138">
        <f t="shared" si="3811"/>
        <v>0</v>
      </c>
      <c r="BH154" s="433">
        <f t="shared" si="3787"/>
        <v>23.63</v>
      </c>
      <c r="BI154" s="139">
        <f t="shared" si="3812"/>
        <v>0</v>
      </c>
      <c r="BJ154" s="111">
        <f t="shared" si="3813"/>
        <v>0</v>
      </c>
      <c r="BK154" s="111"/>
      <c r="BL154" s="140"/>
      <c r="BM154" s="141" t="e">
        <f t="shared" si="3814"/>
        <v>#DIV/0!</v>
      </c>
      <c r="BN154" s="323">
        <f t="shared" ref="BN154" si="3978">BN38</f>
        <v>0</v>
      </c>
      <c r="BO154" s="431">
        <f t="shared" si="3815"/>
        <v>0</v>
      </c>
      <c r="BP154" s="432">
        <f t="shared" si="3816"/>
        <v>0</v>
      </c>
      <c r="BQ154" s="138">
        <f t="shared" si="3817"/>
        <v>0</v>
      </c>
      <c r="BR154" s="433">
        <f t="shared" si="3787"/>
        <v>23.63</v>
      </c>
      <c r="BS154" s="139">
        <f t="shared" si="3818"/>
        <v>0</v>
      </c>
      <c r="BT154" s="111">
        <f t="shared" si="3819"/>
        <v>0</v>
      </c>
      <c r="BU154" s="111"/>
      <c r="BV154" s="140"/>
      <c r="BW154" s="141" t="e">
        <f t="shared" si="3820"/>
        <v>#DIV/0!</v>
      </c>
      <c r="BX154" s="323">
        <f t="shared" ref="BX154" si="3979">BX38</f>
        <v>0</v>
      </c>
      <c r="BY154" s="431">
        <f t="shared" si="3821"/>
        <v>0</v>
      </c>
      <c r="BZ154" s="432">
        <f t="shared" si="3822"/>
        <v>0</v>
      </c>
      <c r="CA154" s="138">
        <f t="shared" si="3823"/>
        <v>0</v>
      </c>
      <c r="CB154" s="433">
        <f t="shared" si="3787"/>
        <v>23.63</v>
      </c>
      <c r="CC154" s="139">
        <f t="shared" si="3824"/>
        <v>0</v>
      </c>
      <c r="CD154" s="111">
        <f t="shared" si="3825"/>
        <v>0</v>
      </c>
      <c r="CE154" s="111"/>
      <c r="CF154" s="140"/>
      <c r="CG154" s="141" t="e">
        <f t="shared" si="3826"/>
        <v>#DIV/0!</v>
      </c>
      <c r="CH154" s="323">
        <f t="shared" ref="CH154" si="3980">CH38</f>
        <v>0</v>
      </c>
      <c r="CI154" s="431">
        <f t="shared" si="3828"/>
        <v>0</v>
      </c>
      <c r="CJ154" s="432">
        <f t="shared" si="3829"/>
        <v>0</v>
      </c>
      <c r="CK154" s="138">
        <f t="shared" si="3830"/>
        <v>0</v>
      </c>
      <c r="CL154" s="433">
        <f t="shared" si="3831"/>
        <v>23.63</v>
      </c>
      <c r="CM154" s="139">
        <f t="shared" si="3832"/>
        <v>0</v>
      </c>
      <c r="CN154" s="111">
        <f t="shared" si="3833"/>
        <v>0</v>
      </c>
      <c r="CO154" s="111"/>
      <c r="CP154" s="140"/>
      <c r="CQ154" s="141" t="e">
        <f t="shared" si="3834"/>
        <v>#DIV/0!</v>
      </c>
      <c r="CR154" s="323">
        <f t="shared" ref="CR154" si="3981">CR38</f>
        <v>0</v>
      </c>
      <c r="CS154" s="431">
        <f t="shared" si="3835"/>
        <v>0</v>
      </c>
      <c r="CT154" s="432">
        <f t="shared" si="3836"/>
        <v>0</v>
      </c>
      <c r="CU154" s="138">
        <f t="shared" si="3837"/>
        <v>0</v>
      </c>
      <c r="CV154" s="433">
        <f t="shared" si="3831"/>
        <v>23.63</v>
      </c>
      <c r="CW154" s="139">
        <f t="shared" si="3838"/>
        <v>0</v>
      </c>
      <c r="CX154" s="111">
        <f t="shared" si="3839"/>
        <v>0</v>
      </c>
      <c r="CY154" s="111"/>
      <c r="CZ154" s="140"/>
      <c r="DA154" s="141" t="e">
        <f t="shared" si="3840"/>
        <v>#DIV/0!</v>
      </c>
      <c r="DB154" s="323">
        <f t="shared" ref="DB154" si="3982">DB38</f>
        <v>0</v>
      </c>
      <c r="DC154" s="431">
        <f t="shared" si="3841"/>
        <v>0</v>
      </c>
      <c r="DD154" s="432">
        <f t="shared" si="3842"/>
        <v>0</v>
      </c>
      <c r="DE154" s="138">
        <f t="shared" si="3843"/>
        <v>0</v>
      </c>
      <c r="DF154" s="433">
        <f t="shared" si="3831"/>
        <v>23.63</v>
      </c>
      <c r="DG154" s="139">
        <f t="shared" si="3844"/>
        <v>0</v>
      </c>
      <c r="DH154" s="111">
        <f t="shared" si="3845"/>
        <v>0</v>
      </c>
      <c r="DI154" s="111"/>
      <c r="DJ154" s="140"/>
      <c r="DK154" s="141" t="e">
        <f t="shared" si="3846"/>
        <v>#DIV/0!</v>
      </c>
      <c r="DL154" s="323">
        <f t="shared" ref="DL154" si="3983">DL38</f>
        <v>0</v>
      </c>
      <c r="DM154" s="431">
        <f t="shared" si="3847"/>
        <v>0</v>
      </c>
      <c r="DN154" s="432">
        <f t="shared" si="3848"/>
        <v>0</v>
      </c>
      <c r="DO154" s="138">
        <f t="shared" si="3849"/>
        <v>0</v>
      </c>
      <c r="DP154" s="433">
        <f t="shared" si="3831"/>
        <v>23.63</v>
      </c>
      <c r="DQ154" s="139">
        <f t="shared" si="3850"/>
        <v>0</v>
      </c>
      <c r="DR154" s="111">
        <f t="shared" si="3851"/>
        <v>0</v>
      </c>
      <c r="DS154" s="111"/>
      <c r="DT154" s="140"/>
      <c r="DU154" s="141" t="e">
        <f t="shared" si="3852"/>
        <v>#DIV/0!</v>
      </c>
      <c r="DV154" s="323">
        <f t="shared" ref="DV154" si="3984">DV38</f>
        <v>0</v>
      </c>
      <c r="DW154" s="431">
        <f t="shared" si="3853"/>
        <v>0</v>
      </c>
      <c r="DX154" s="432">
        <f t="shared" si="3854"/>
        <v>0</v>
      </c>
      <c r="DY154" s="138">
        <f t="shared" si="3855"/>
        <v>0</v>
      </c>
      <c r="DZ154" s="433">
        <f t="shared" si="3831"/>
        <v>23.63</v>
      </c>
      <c r="EA154" s="139">
        <f t="shared" si="3856"/>
        <v>0</v>
      </c>
      <c r="EB154" s="111">
        <f t="shared" si="3857"/>
        <v>0</v>
      </c>
      <c r="EC154" s="111"/>
      <c r="ED154" s="140"/>
      <c r="EE154" s="141" t="e">
        <f t="shared" si="3858"/>
        <v>#DIV/0!</v>
      </c>
      <c r="EF154" s="323">
        <f t="shared" ref="EF154" si="3985">EF38</f>
        <v>0</v>
      </c>
      <c r="EG154" s="431">
        <f t="shared" si="3859"/>
        <v>0</v>
      </c>
      <c r="EH154" s="432">
        <f t="shared" si="3860"/>
        <v>0</v>
      </c>
      <c r="EI154" s="138">
        <f t="shared" si="3861"/>
        <v>0</v>
      </c>
      <c r="EJ154" s="433">
        <f t="shared" si="3831"/>
        <v>23.63</v>
      </c>
      <c r="EK154" s="139">
        <f t="shared" si="3862"/>
        <v>0</v>
      </c>
      <c r="EL154" s="111">
        <f t="shared" si="3863"/>
        <v>0</v>
      </c>
      <c r="EM154" s="111"/>
      <c r="EN154" s="140"/>
      <c r="EO154" s="141" t="e">
        <f t="shared" si="3864"/>
        <v>#DIV/0!</v>
      </c>
      <c r="EP154" s="323">
        <f t="shared" ref="EP154" si="3986">EP38</f>
        <v>0</v>
      </c>
      <c r="EQ154" s="431">
        <f t="shared" si="3865"/>
        <v>0</v>
      </c>
      <c r="ER154" s="432">
        <f t="shared" si="3866"/>
        <v>0</v>
      </c>
      <c r="ES154" s="138">
        <f t="shared" si="3867"/>
        <v>0</v>
      </c>
      <c r="ET154" s="433">
        <f t="shared" si="3831"/>
        <v>23.63</v>
      </c>
      <c r="EU154" s="139">
        <f t="shared" si="3868"/>
        <v>0</v>
      </c>
      <c r="EV154" s="111">
        <f t="shared" si="3869"/>
        <v>0</v>
      </c>
      <c r="EW154" s="111"/>
      <c r="EX154" s="140"/>
      <c r="EY154" s="141" t="e">
        <f t="shared" si="3870"/>
        <v>#DIV/0!</v>
      </c>
      <c r="EZ154" s="323">
        <f t="shared" ref="EZ154" si="3987">EZ38</f>
        <v>0</v>
      </c>
      <c r="FA154" s="431">
        <f t="shared" si="3872"/>
        <v>0</v>
      </c>
      <c r="FB154" s="432">
        <f t="shared" si="3873"/>
        <v>0</v>
      </c>
      <c r="FC154" s="138">
        <f t="shared" si="3874"/>
        <v>0</v>
      </c>
      <c r="FD154" s="433">
        <f t="shared" si="3875"/>
        <v>22.19</v>
      </c>
      <c r="FE154" s="139">
        <f t="shared" si="3876"/>
        <v>0</v>
      </c>
      <c r="FF154" s="111">
        <f t="shared" si="3877"/>
        <v>0</v>
      </c>
      <c r="FG154" s="111"/>
      <c r="FH154" s="140"/>
      <c r="FI154" s="141" t="e">
        <f t="shared" si="3878"/>
        <v>#DIV/0!</v>
      </c>
      <c r="FJ154" s="323">
        <f t="shared" ref="FJ154" si="3988">FJ38</f>
        <v>0</v>
      </c>
      <c r="FK154" s="431">
        <f t="shared" si="3879"/>
        <v>0</v>
      </c>
      <c r="FL154" s="432">
        <f t="shared" si="3880"/>
        <v>0</v>
      </c>
      <c r="FM154" s="138">
        <f t="shared" si="3881"/>
        <v>0</v>
      </c>
      <c r="FN154" s="433">
        <f t="shared" si="3875"/>
        <v>23.63</v>
      </c>
      <c r="FO154" s="139">
        <f t="shared" si="3882"/>
        <v>0</v>
      </c>
      <c r="FP154" s="111">
        <f t="shared" si="3883"/>
        <v>0</v>
      </c>
      <c r="FQ154" s="111"/>
      <c r="FR154" s="140"/>
      <c r="FS154" s="141" t="e">
        <f t="shared" si="3884"/>
        <v>#DIV/0!</v>
      </c>
      <c r="FT154" s="323">
        <f t="shared" ref="FT154" si="3989">FT38</f>
        <v>0</v>
      </c>
      <c r="FU154" s="431">
        <f t="shared" si="3885"/>
        <v>0</v>
      </c>
      <c r="FV154" s="432">
        <f t="shared" si="3886"/>
        <v>0</v>
      </c>
      <c r="FW154" s="138">
        <f t="shared" si="3887"/>
        <v>0</v>
      </c>
      <c r="FX154" s="433">
        <f t="shared" si="3875"/>
        <v>23.63</v>
      </c>
      <c r="FY154" s="139">
        <f t="shared" si="3888"/>
        <v>0</v>
      </c>
      <c r="FZ154" s="111">
        <f t="shared" si="3889"/>
        <v>0</v>
      </c>
      <c r="GA154" s="111"/>
      <c r="GB154" s="140"/>
      <c r="GC154" s="141" t="e">
        <f t="shared" si="3890"/>
        <v>#DIV/0!</v>
      </c>
      <c r="GD154" s="323">
        <f t="shared" ref="GD154" si="3990">GD38</f>
        <v>0</v>
      </c>
      <c r="GE154" s="431">
        <f t="shared" si="3891"/>
        <v>0</v>
      </c>
      <c r="GF154" s="432">
        <f t="shared" si="3892"/>
        <v>0</v>
      </c>
      <c r="GG154" s="138">
        <f t="shared" si="3893"/>
        <v>0</v>
      </c>
      <c r="GH154" s="433">
        <f t="shared" si="3875"/>
        <v>23.63</v>
      </c>
      <c r="GI154" s="139">
        <f t="shared" si="3894"/>
        <v>0</v>
      </c>
      <c r="GJ154" s="111">
        <f t="shared" si="3895"/>
        <v>0</v>
      </c>
      <c r="GK154" s="111"/>
      <c r="GL154" s="140"/>
      <c r="GM154" s="141" t="e">
        <f t="shared" si="3896"/>
        <v>#DIV/0!</v>
      </c>
      <c r="GN154" s="323">
        <f t="shared" ref="GN154" si="3991">GN38</f>
        <v>0</v>
      </c>
      <c r="GO154" s="431">
        <f t="shared" si="3897"/>
        <v>0</v>
      </c>
      <c r="GP154" s="432">
        <f t="shared" si="3898"/>
        <v>0</v>
      </c>
      <c r="GQ154" s="138">
        <f t="shared" si="3899"/>
        <v>0</v>
      </c>
      <c r="GR154" s="433">
        <f t="shared" si="3875"/>
        <v>23.63</v>
      </c>
      <c r="GS154" s="139">
        <f t="shared" si="3900"/>
        <v>0</v>
      </c>
      <c r="GT154" s="111">
        <f t="shared" si="3901"/>
        <v>0</v>
      </c>
      <c r="GU154" s="111"/>
      <c r="GV154" s="140"/>
      <c r="GW154" s="141" t="e">
        <f t="shared" si="3902"/>
        <v>#DIV/0!</v>
      </c>
      <c r="GX154" s="323">
        <f t="shared" ref="GX154" si="3992">GX38</f>
        <v>0</v>
      </c>
      <c r="GY154" s="431">
        <f t="shared" si="3903"/>
        <v>0</v>
      </c>
      <c r="GZ154" s="432">
        <f t="shared" si="3904"/>
        <v>0</v>
      </c>
      <c r="HA154" s="138">
        <f t="shared" si="3905"/>
        <v>0</v>
      </c>
      <c r="HB154" s="433">
        <f t="shared" si="3875"/>
        <v>23.63</v>
      </c>
      <c r="HC154" s="139">
        <f t="shared" si="3906"/>
        <v>0</v>
      </c>
      <c r="HD154" s="111">
        <f t="shared" si="3907"/>
        <v>0</v>
      </c>
      <c r="HE154" s="111"/>
      <c r="HF154" s="140"/>
      <c r="HG154" s="141" t="e">
        <f t="shared" si="3908"/>
        <v>#DIV/0!</v>
      </c>
      <c r="HH154" s="323">
        <f t="shared" ref="HH154" si="3993">HH38</f>
        <v>0</v>
      </c>
      <c r="HI154" s="431">
        <f t="shared" si="3909"/>
        <v>0</v>
      </c>
      <c r="HJ154" s="432">
        <f t="shared" si="3910"/>
        <v>0</v>
      </c>
      <c r="HK154" s="138">
        <f t="shared" si="3911"/>
        <v>0</v>
      </c>
      <c r="HL154" s="433">
        <f t="shared" si="3875"/>
        <v>23.63</v>
      </c>
      <c r="HM154" s="139">
        <f t="shared" si="3912"/>
        <v>0</v>
      </c>
      <c r="HN154" s="111">
        <f t="shared" si="3913"/>
        <v>0</v>
      </c>
      <c r="HO154" s="111"/>
      <c r="HP154" s="140"/>
      <c r="HQ154" s="141" t="e">
        <f t="shared" si="3914"/>
        <v>#DIV/0!</v>
      </c>
      <c r="HR154" s="323">
        <f t="shared" ref="HR154" si="3994">HR38</f>
        <v>0</v>
      </c>
      <c r="HS154" s="431">
        <f t="shared" si="3916"/>
        <v>0</v>
      </c>
      <c r="HT154" s="432">
        <f t="shared" si="3917"/>
        <v>0</v>
      </c>
      <c r="HU154" s="138">
        <f t="shared" si="3918"/>
        <v>0</v>
      </c>
      <c r="HV154" s="433">
        <f t="shared" si="3919"/>
        <v>23.63</v>
      </c>
      <c r="HW154" s="139">
        <f t="shared" si="3920"/>
        <v>0</v>
      </c>
      <c r="HX154" s="111">
        <f t="shared" si="3921"/>
        <v>0</v>
      </c>
      <c r="HY154" s="111"/>
      <c r="HZ154" s="140"/>
      <c r="IA154" s="141" t="e">
        <f t="shared" si="3922"/>
        <v>#DIV/0!</v>
      </c>
      <c r="IB154" s="323">
        <f t="shared" ref="IB154" si="3995">IB38</f>
        <v>0</v>
      </c>
      <c r="IC154" s="431">
        <f t="shared" si="3923"/>
        <v>0</v>
      </c>
      <c r="ID154" s="432">
        <f t="shared" si="3924"/>
        <v>0</v>
      </c>
      <c r="IE154" s="138">
        <f t="shared" si="3925"/>
        <v>0</v>
      </c>
      <c r="IF154" s="433">
        <f t="shared" si="3919"/>
        <v>23.63</v>
      </c>
      <c r="IG154" s="139">
        <f t="shared" si="3926"/>
        <v>0</v>
      </c>
      <c r="IH154" s="111">
        <f t="shared" si="3927"/>
        <v>0</v>
      </c>
      <c r="II154" s="111"/>
      <c r="IJ154" s="140"/>
      <c r="IK154" s="141" t="e">
        <f t="shared" si="3928"/>
        <v>#DIV/0!</v>
      </c>
      <c r="IL154" s="323">
        <f t="shared" ref="IL154" si="3996">IL38</f>
        <v>0</v>
      </c>
      <c r="IM154" s="431">
        <f t="shared" si="3929"/>
        <v>0</v>
      </c>
      <c r="IN154" s="432">
        <f t="shared" si="3930"/>
        <v>0</v>
      </c>
      <c r="IO154" s="138">
        <f t="shared" si="3931"/>
        <v>0</v>
      </c>
      <c r="IP154" s="433">
        <f t="shared" si="3919"/>
        <v>23.63</v>
      </c>
      <c r="IQ154" s="139">
        <f t="shared" si="3932"/>
        <v>0</v>
      </c>
      <c r="IR154" s="111">
        <f t="shared" si="3933"/>
        <v>0</v>
      </c>
      <c r="IS154" s="111"/>
      <c r="IT154" s="140"/>
      <c r="IU154" s="141" t="e">
        <f t="shared" si="3934"/>
        <v>#DIV/0!</v>
      </c>
      <c r="IV154" s="323">
        <f t="shared" ref="IV154" si="3997">IV38</f>
        <v>0</v>
      </c>
      <c r="IW154" s="431">
        <f t="shared" si="3935"/>
        <v>0</v>
      </c>
      <c r="IX154" s="432">
        <f t="shared" si="3936"/>
        <v>0</v>
      </c>
      <c r="IY154" s="138">
        <f t="shared" si="3937"/>
        <v>0</v>
      </c>
      <c r="IZ154" s="433">
        <f t="shared" si="3919"/>
        <v>23.63</v>
      </c>
      <c r="JA154" s="139">
        <f t="shared" si="3938"/>
        <v>0</v>
      </c>
      <c r="JB154" s="111">
        <f t="shared" si="3939"/>
        <v>0</v>
      </c>
      <c r="JC154" s="111"/>
      <c r="JD154" s="140"/>
      <c r="JE154" s="141" t="e">
        <f t="shared" si="3940"/>
        <v>#DIV/0!</v>
      </c>
      <c r="JF154" s="323">
        <f t="shared" ref="JF154" si="3998">JF38</f>
        <v>0</v>
      </c>
      <c r="JG154" s="431">
        <f t="shared" si="3941"/>
        <v>0</v>
      </c>
      <c r="JH154" s="432">
        <f t="shared" si="3942"/>
        <v>0</v>
      </c>
      <c r="JI154" s="138">
        <f t="shared" si="3943"/>
        <v>0</v>
      </c>
      <c r="JJ154" s="433">
        <f t="shared" si="3919"/>
        <v>23.63</v>
      </c>
      <c r="JK154" s="139">
        <f t="shared" si="3944"/>
        <v>0</v>
      </c>
      <c r="JL154" s="111">
        <f t="shared" si="3945"/>
        <v>0</v>
      </c>
      <c r="JM154" s="111"/>
      <c r="JN154" s="140"/>
      <c r="JO154" s="141" t="e">
        <f t="shared" si="3946"/>
        <v>#DIV/0!</v>
      </c>
      <c r="JP154" s="323">
        <f t="shared" ref="JP154" si="3999">JP38</f>
        <v>0</v>
      </c>
      <c r="JQ154" s="431">
        <f t="shared" si="3947"/>
        <v>0</v>
      </c>
      <c r="JR154" s="432">
        <f t="shared" si="3948"/>
        <v>0</v>
      </c>
      <c r="JS154" s="138">
        <f t="shared" si="3949"/>
        <v>0</v>
      </c>
      <c r="JT154" s="433">
        <f t="shared" si="3919"/>
        <v>23.63</v>
      </c>
      <c r="JU154" s="139">
        <f t="shared" si="3950"/>
        <v>0</v>
      </c>
      <c r="JV154" s="111">
        <f t="shared" si="3951"/>
        <v>0</v>
      </c>
      <c r="JW154" s="111"/>
      <c r="JX154" s="140"/>
      <c r="JY154" s="141" t="e">
        <f t="shared" si="3952"/>
        <v>#DIV/0!</v>
      </c>
      <c r="JZ154" s="323">
        <f t="shared" ref="JZ154" si="4000">JZ38</f>
        <v>0</v>
      </c>
      <c r="KA154" s="431">
        <f t="shared" si="3953"/>
        <v>0</v>
      </c>
      <c r="KB154" s="432">
        <f t="shared" si="3954"/>
        <v>0</v>
      </c>
      <c r="KC154" s="138">
        <f t="shared" si="3955"/>
        <v>0</v>
      </c>
      <c r="KD154" s="433">
        <f t="shared" si="3919"/>
        <v>23.63</v>
      </c>
      <c r="KE154" s="139">
        <f t="shared" si="3956"/>
        <v>0</v>
      </c>
      <c r="KF154" s="111">
        <f t="shared" si="3957"/>
        <v>0</v>
      </c>
      <c r="KG154" s="111"/>
      <c r="KH154" s="140"/>
      <c r="KI154" s="141" t="e">
        <f t="shared" si="3958"/>
        <v>#DIV/0!</v>
      </c>
      <c r="KJ154" s="323">
        <f t="shared" ref="KJ154" si="4001">KJ38</f>
        <v>0</v>
      </c>
      <c r="KK154" s="431">
        <f t="shared" si="3960"/>
        <v>0</v>
      </c>
      <c r="KL154" s="432">
        <f t="shared" si="3961"/>
        <v>0</v>
      </c>
      <c r="KM154" s="138">
        <f t="shared" si="3962"/>
        <v>0</v>
      </c>
      <c r="KN154" s="433">
        <f t="shared" si="3963"/>
        <v>23.63</v>
      </c>
      <c r="KO154" s="139">
        <f t="shared" si="3964"/>
        <v>0</v>
      </c>
      <c r="KP154" s="111">
        <f t="shared" si="3965"/>
        <v>0</v>
      </c>
      <c r="KQ154" s="111"/>
      <c r="KR154" s="140"/>
      <c r="KS154" s="141" t="e">
        <f t="shared" si="3966"/>
        <v>#DIV/0!</v>
      </c>
      <c r="KT154" s="323">
        <f t="shared" ref="KT154" si="4002">KT38</f>
        <v>0</v>
      </c>
      <c r="KU154" s="431" t="e">
        <f t="shared" si="3967"/>
        <v>#DIV/0!</v>
      </c>
      <c r="KV154" s="432" t="e">
        <f t="shared" si="3968"/>
        <v>#DIV/0!</v>
      </c>
      <c r="KW154" s="138">
        <f t="shared" si="3969"/>
        <v>0</v>
      </c>
      <c r="KX154" s="433">
        <f t="shared" si="3963"/>
        <v>0</v>
      </c>
      <c r="KY154" s="139">
        <f t="shared" si="3970"/>
        <v>0</v>
      </c>
      <c r="KZ154" s="111">
        <f t="shared" si="3971"/>
        <v>0</v>
      </c>
      <c r="LA154" s="111"/>
      <c r="LB154" s="140"/>
      <c r="LC154" s="141" t="e">
        <f t="shared" si="3972"/>
        <v>#DIV/0!</v>
      </c>
      <c r="LD154" s="322">
        <f t="shared" si="3581"/>
        <v>0</v>
      </c>
      <c r="LE154" s="431">
        <f t="shared" si="3582"/>
        <v>0</v>
      </c>
      <c r="LF154" s="432">
        <f t="shared" si="3583"/>
        <v>0</v>
      </c>
      <c r="LG154" s="138">
        <f t="shared" si="3584"/>
        <v>0</v>
      </c>
      <c r="LH154" s="433">
        <f t="shared" si="3585"/>
        <v>23.58</v>
      </c>
      <c r="LI154" s="139">
        <f t="shared" si="3586"/>
        <v>0</v>
      </c>
      <c r="LJ154" s="111">
        <f t="shared" si="3587"/>
        <v>0</v>
      </c>
      <c r="LK154" s="111"/>
      <c r="LL154" s="140"/>
    </row>
    <row r="155" spans="1:324">
      <c r="A155" s="614" t="s">
        <v>1528</v>
      </c>
      <c r="B155" s="615" t="s">
        <v>465</v>
      </c>
      <c r="C155" s="14"/>
      <c r="D155" s="14"/>
      <c r="E155" s="4" t="s">
        <v>32</v>
      </c>
      <c r="F155" s="18">
        <f>SUM(F158:F183)</f>
        <v>622</v>
      </c>
      <c r="G155" s="4"/>
      <c r="H155" s="124"/>
      <c r="I155" s="138"/>
      <c r="J155" s="111"/>
      <c r="K155" s="139">
        <f>K10+K39+K68+K97+K126</f>
        <v>1779.2014899999999</v>
      </c>
      <c r="L155" s="111">
        <f t="shared" si="3364"/>
        <v>1106663.33</v>
      </c>
      <c r="M155" s="146">
        <f>M10+M39+M68+M97+M126</f>
        <v>1106663.33</v>
      </c>
      <c r="N155" s="140">
        <f>M155-L155</f>
        <v>0</v>
      </c>
      <c r="O155" s="141">
        <f>K155/$LI155</f>
        <v>0.71794000000000002</v>
      </c>
      <c r="P155" s="18">
        <f t="shared" ref="P155" si="4003">SUM(P158:P183)</f>
        <v>1091</v>
      </c>
      <c r="Q155" s="4"/>
      <c r="R155" s="124"/>
      <c r="S155" s="138"/>
      <c r="T155" s="111"/>
      <c r="U155" s="139">
        <f t="shared" ref="U155" si="4004">U10+U39+U68+U97+U126</f>
        <v>2288.3035799999998</v>
      </c>
      <c r="V155" s="111">
        <f t="shared" si="3789"/>
        <v>2496539.21</v>
      </c>
      <c r="W155" s="146">
        <f t="shared" ref="W155" si="4005">W10+W39+W68+W97+W126</f>
        <v>2496539.2000000002</v>
      </c>
      <c r="X155" s="140">
        <f t="shared" ref="X155" si="4006">W155-V155</f>
        <v>-0.01</v>
      </c>
      <c r="Y155" s="141">
        <f t="shared" si="3790"/>
        <v>0.92337999999999998</v>
      </c>
      <c r="Z155" s="18">
        <f t="shared" ref="Z155" si="4007">SUM(Z158:Z183)</f>
        <v>829</v>
      </c>
      <c r="AA155" s="4"/>
      <c r="AB155" s="124"/>
      <c r="AC155" s="138"/>
      <c r="AD155" s="111"/>
      <c r="AE155" s="139">
        <f t="shared" ref="AE155" si="4008">AE10+AE39+AE68+AE97+AE126</f>
        <v>1822.1416200000001</v>
      </c>
      <c r="AF155" s="111">
        <f t="shared" si="3795"/>
        <v>1510555.4</v>
      </c>
      <c r="AG155" s="146">
        <f t="shared" ref="AG155" si="4009">AG10+AG39+AG68+AG97+AG126</f>
        <v>1510555.4</v>
      </c>
      <c r="AH155" s="140">
        <f t="shared" ref="AH155" si="4010">AG155-AF155</f>
        <v>0</v>
      </c>
      <c r="AI155" s="141">
        <f t="shared" si="3796"/>
        <v>0.73526999999999998</v>
      </c>
      <c r="AJ155" s="18">
        <f t="shared" ref="AJ155" si="4011">SUM(AJ158:AJ183)</f>
        <v>642</v>
      </c>
      <c r="AK155" s="4"/>
      <c r="AL155" s="124"/>
      <c r="AM155" s="138"/>
      <c r="AN155" s="111"/>
      <c r="AO155" s="139">
        <f t="shared" ref="AO155" si="4012">AO10+AO39+AO68+AO97+AO126</f>
        <v>1742.7499800000001</v>
      </c>
      <c r="AP155" s="111">
        <f t="shared" si="3801"/>
        <v>1118845.49</v>
      </c>
      <c r="AQ155" s="146">
        <f t="shared" ref="AQ155" si="4013">AQ10+AQ39+AQ68+AQ97+AQ126</f>
        <v>1118845.5</v>
      </c>
      <c r="AR155" s="140">
        <f t="shared" ref="AR155" si="4014">AQ155-AP155</f>
        <v>0.01</v>
      </c>
      <c r="AS155" s="141">
        <f t="shared" si="3802"/>
        <v>0.70323999999999998</v>
      </c>
      <c r="AT155" s="18">
        <f t="shared" ref="AT155" si="4015">SUM(AT158:AT183)</f>
        <v>955</v>
      </c>
      <c r="AU155" s="4"/>
      <c r="AV155" s="124"/>
      <c r="AW155" s="138"/>
      <c r="AX155" s="111"/>
      <c r="AY155" s="139">
        <f t="shared" ref="AY155" si="4016">AY10+AY39+AY68+AY97+AY126</f>
        <v>1506.6658</v>
      </c>
      <c r="AZ155" s="111">
        <f t="shared" si="3807"/>
        <v>1438865.84</v>
      </c>
      <c r="BA155" s="146">
        <f t="shared" ref="BA155" si="4017">BA10+BA39+BA68+BA97+BA126</f>
        <v>1438865.83</v>
      </c>
      <c r="BB155" s="140">
        <f t="shared" ref="BB155" si="4018">BA155-AZ155</f>
        <v>-0.01</v>
      </c>
      <c r="BC155" s="141">
        <f t="shared" si="3808"/>
        <v>0.60797000000000001</v>
      </c>
      <c r="BD155" s="18">
        <f t="shared" ref="BD155" si="4019">SUM(BD158:BD183)</f>
        <v>715</v>
      </c>
      <c r="BE155" s="4"/>
      <c r="BF155" s="124"/>
      <c r="BG155" s="138"/>
      <c r="BH155" s="111"/>
      <c r="BI155" s="139">
        <f t="shared" ref="BI155" si="4020">BI10+BI39+BI68+BI97+BI126</f>
        <v>1929.70922</v>
      </c>
      <c r="BJ155" s="111">
        <f t="shared" si="3813"/>
        <v>1379742.09</v>
      </c>
      <c r="BK155" s="146">
        <f t="shared" ref="BK155" si="4021">BK10+BK39+BK68+BK97+BK126</f>
        <v>1379742.1</v>
      </c>
      <c r="BL155" s="140">
        <f t="shared" ref="BL155" si="4022">BK155-BJ155</f>
        <v>0.01</v>
      </c>
      <c r="BM155" s="141">
        <f t="shared" si="3814"/>
        <v>0.77868000000000004</v>
      </c>
      <c r="BN155" s="18">
        <f t="shared" ref="BN155" si="4023">SUM(BN158:BN183)</f>
        <v>686</v>
      </c>
      <c r="BO155" s="4"/>
      <c r="BP155" s="124"/>
      <c r="BQ155" s="138"/>
      <c r="BR155" s="111"/>
      <c r="BS155" s="139">
        <f t="shared" ref="BS155" si="4024">BS10+BS39+BS68+BS97+BS126</f>
        <v>2007.74353</v>
      </c>
      <c r="BT155" s="111">
        <f t="shared" si="3819"/>
        <v>1377312.06</v>
      </c>
      <c r="BU155" s="146">
        <f t="shared" ref="BU155" si="4025">BU10+BU39+BU68+BU97+BU126</f>
        <v>1377312.06</v>
      </c>
      <c r="BV155" s="140">
        <f t="shared" ref="BV155" si="4026">BU155-BT155</f>
        <v>0</v>
      </c>
      <c r="BW155" s="141">
        <f t="shared" si="3820"/>
        <v>0.81016999999999995</v>
      </c>
      <c r="BX155" s="18">
        <f t="shared" ref="BX155" si="4027">SUM(BX158:BX183)</f>
        <v>841</v>
      </c>
      <c r="BY155" s="4"/>
      <c r="BZ155" s="124"/>
      <c r="CA155" s="138"/>
      <c r="CB155" s="111"/>
      <c r="CC155" s="139">
        <f t="shared" ref="CC155" si="4028">CC10+CC39+CC68+CC97+CC126</f>
        <v>1887.7507800000001</v>
      </c>
      <c r="CD155" s="111">
        <f t="shared" si="3825"/>
        <v>1587598.41</v>
      </c>
      <c r="CE155" s="146">
        <f t="shared" ref="CE155" si="4029">CE10+CE39+CE68+CE97+CE126</f>
        <v>1587598.4</v>
      </c>
      <c r="CF155" s="140">
        <f t="shared" ref="CF155" si="4030">CE155-CD155</f>
        <v>-0.01</v>
      </c>
      <c r="CG155" s="141">
        <f t="shared" si="3826"/>
        <v>0.76175000000000004</v>
      </c>
      <c r="CH155" s="18">
        <f t="shared" ref="CH155" si="4031">SUM(CH158:CH183)</f>
        <v>1005</v>
      </c>
      <c r="CI155" s="4"/>
      <c r="CJ155" s="124"/>
      <c r="CK155" s="138"/>
      <c r="CL155" s="111"/>
      <c r="CM155" s="139">
        <f t="shared" ref="CM155" si="4032">CM10+CM39+CM68+CM97+CM126</f>
        <v>2756.05413</v>
      </c>
      <c r="CN155" s="111">
        <f t="shared" si="3833"/>
        <v>2769834.4</v>
      </c>
      <c r="CO155" s="146">
        <f t="shared" ref="CO155" si="4033">CO10+CO39+CO68+CO97+CO126</f>
        <v>2769834.4</v>
      </c>
      <c r="CP155" s="140">
        <f t="shared" ref="CP155" si="4034">CO155-CN155</f>
        <v>0</v>
      </c>
      <c r="CQ155" s="141">
        <f t="shared" si="3834"/>
        <v>1.11212</v>
      </c>
      <c r="CR155" s="18">
        <f t="shared" ref="CR155" si="4035">SUM(CR158:CR183)</f>
        <v>807</v>
      </c>
      <c r="CS155" s="4"/>
      <c r="CT155" s="124"/>
      <c r="CU155" s="138"/>
      <c r="CV155" s="111"/>
      <c r="CW155" s="139">
        <f t="shared" ref="CW155" si="4036">CW10+CW39+CW68+CW97+CW126</f>
        <v>2789.4685300000001</v>
      </c>
      <c r="CX155" s="111">
        <f t="shared" si="3839"/>
        <v>2251101.1</v>
      </c>
      <c r="CY155" s="146">
        <f t="shared" ref="CY155" si="4037">CY10+CY39+CY68+CY97+CY126</f>
        <v>2251101.1</v>
      </c>
      <c r="CZ155" s="140">
        <f t="shared" ref="CZ155" si="4038">CY155-CX155</f>
        <v>0</v>
      </c>
      <c r="DA155" s="141">
        <f t="shared" si="3840"/>
        <v>1.12561</v>
      </c>
      <c r="DB155" s="18">
        <f t="shared" ref="DB155" si="4039">SUM(DB158:DB183)</f>
        <v>852</v>
      </c>
      <c r="DC155" s="4"/>
      <c r="DD155" s="124"/>
      <c r="DE155" s="138"/>
      <c r="DF155" s="111"/>
      <c r="DG155" s="139">
        <f t="shared" ref="DG155" si="4040">DG10+DG39+DG68+DG97+DG126</f>
        <v>2222.1123400000001</v>
      </c>
      <c r="DH155" s="111">
        <f t="shared" si="3845"/>
        <v>1893239.71</v>
      </c>
      <c r="DI155" s="146">
        <f t="shared" ref="DI155" si="4041">DI10+DI39+DI68+DI97+DI126</f>
        <v>1893239.7</v>
      </c>
      <c r="DJ155" s="140">
        <f t="shared" ref="DJ155" si="4042">DI155-DH155</f>
        <v>-0.01</v>
      </c>
      <c r="DK155" s="141">
        <f t="shared" si="3846"/>
        <v>0.89666999999999997</v>
      </c>
      <c r="DL155" s="18">
        <f t="shared" ref="DL155" si="4043">SUM(DL158:DL183)</f>
        <v>376</v>
      </c>
      <c r="DM155" s="4"/>
      <c r="DN155" s="124"/>
      <c r="DO155" s="138"/>
      <c r="DP155" s="111"/>
      <c r="DQ155" s="139">
        <f t="shared" ref="DQ155" si="4044">DQ10+DQ39+DQ68+DQ97+DQ126</f>
        <v>2568.0603700000001</v>
      </c>
      <c r="DR155" s="111">
        <f t="shared" si="3851"/>
        <v>965590.7</v>
      </c>
      <c r="DS155" s="146">
        <f t="shared" ref="DS155" si="4045">DS10+DS39+DS68+DS97+DS126</f>
        <v>965590.7</v>
      </c>
      <c r="DT155" s="140">
        <f t="shared" ref="DT155" si="4046">DS155-DR155</f>
        <v>0</v>
      </c>
      <c r="DU155" s="141">
        <f t="shared" si="3852"/>
        <v>1.03627</v>
      </c>
      <c r="DV155" s="18">
        <f t="shared" ref="DV155" si="4047">SUM(DV158:DV183)</f>
        <v>768</v>
      </c>
      <c r="DW155" s="4"/>
      <c r="DX155" s="124"/>
      <c r="DY155" s="138"/>
      <c r="DZ155" s="111"/>
      <c r="EA155" s="139">
        <f t="shared" ref="EA155" si="4048">EA10+EA39+EA68+EA97+EA126</f>
        <v>2614.2867099999999</v>
      </c>
      <c r="EB155" s="111">
        <f t="shared" si="3857"/>
        <v>2007772.19</v>
      </c>
      <c r="EC155" s="146">
        <f t="shared" ref="EC155" si="4049">EC10+EC39+EC68+EC97+EC126</f>
        <v>2007772.2</v>
      </c>
      <c r="ED155" s="140">
        <f t="shared" ref="ED155" si="4050">EC155-EB155</f>
        <v>0.01</v>
      </c>
      <c r="EE155" s="141">
        <f t="shared" si="3858"/>
        <v>1.0549200000000001</v>
      </c>
      <c r="EF155" s="18">
        <f t="shared" ref="EF155" si="4051">SUM(EF158:EF183)</f>
        <v>895</v>
      </c>
      <c r="EG155" s="4"/>
      <c r="EH155" s="124"/>
      <c r="EI155" s="138"/>
      <c r="EJ155" s="111"/>
      <c r="EK155" s="139">
        <f t="shared" ref="EK155" si="4052">EK10+EK39+EK68+EK97+EK126</f>
        <v>1927.0499600000001</v>
      </c>
      <c r="EL155" s="111">
        <f t="shared" si="3863"/>
        <v>1724709.71</v>
      </c>
      <c r="EM155" s="146">
        <f t="shared" ref="EM155" si="4053">EM10+EM39+EM68+EM97+EM126</f>
        <v>1724709.7</v>
      </c>
      <c r="EN155" s="140">
        <f t="shared" ref="EN155" si="4054">EM155-EL155</f>
        <v>-0.01</v>
      </c>
      <c r="EO155" s="141">
        <f t="shared" si="3864"/>
        <v>0.77759999999999996</v>
      </c>
      <c r="EP155" s="18">
        <f t="shared" ref="EP155" si="4055">SUM(EP158:EP183)</f>
        <v>834</v>
      </c>
      <c r="EQ155" s="4"/>
      <c r="ER155" s="124"/>
      <c r="ES155" s="138"/>
      <c r="ET155" s="111"/>
      <c r="EU155" s="139">
        <f t="shared" ref="EU155" si="4056">EU10+EU39+EU68+EU97+EU126</f>
        <v>4618.4448499999999</v>
      </c>
      <c r="EV155" s="111">
        <f t="shared" si="3869"/>
        <v>3851783</v>
      </c>
      <c r="EW155" s="146">
        <f t="shared" ref="EW155" si="4057">EW10+EW39+EW68+EW97+EW126</f>
        <v>3851783</v>
      </c>
      <c r="EX155" s="140">
        <f t="shared" ref="EX155" si="4058">EW155-EV155</f>
        <v>0</v>
      </c>
      <c r="EY155" s="141">
        <f t="shared" si="3870"/>
        <v>1.86364</v>
      </c>
      <c r="EZ155" s="18">
        <f t="shared" ref="EZ155" si="4059">SUM(EZ158:EZ183)</f>
        <v>842</v>
      </c>
      <c r="FA155" s="4"/>
      <c r="FB155" s="124"/>
      <c r="FC155" s="138"/>
      <c r="FD155" s="111"/>
      <c r="FE155" s="139">
        <f t="shared" ref="FE155" si="4060">FE10+FE39+FE68+FE97+FE126</f>
        <v>1633.27001</v>
      </c>
      <c r="FF155" s="111">
        <f t="shared" si="3877"/>
        <v>1375213.35</v>
      </c>
      <c r="FG155" s="146">
        <f t="shared" ref="FG155" si="4061">FG10+FG39+FG68+FG97+FG126</f>
        <v>1375213.35</v>
      </c>
      <c r="FH155" s="140">
        <f t="shared" ref="FH155" si="4062">FG155-FF155</f>
        <v>0</v>
      </c>
      <c r="FI155" s="141">
        <f t="shared" si="3878"/>
        <v>0.65905999999999998</v>
      </c>
      <c r="FJ155" s="18">
        <f t="shared" ref="FJ155" si="4063">SUM(FJ158:FJ183)</f>
        <v>1015</v>
      </c>
      <c r="FK155" s="4"/>
      <c r="FL155" s="124"/>
      <c r="FM155" s="138"/>
      <c r="FN155" s="111"/>
      <c r="FO155" s="139">
        <f t="shared" ref="FO155" si="4064">FO10+FO39+FO68+FO97+FO126</f>
        <v>3107.6199000000001</v>
      </c>
      <c r="FP155" s="111">
        <f t="shared" si="3883"/>
        <v>3154234.2</v>
      </c>
      <c r="FQ155" s="146">
        <f t="shared" ref="FQ155" si="4065">FQ10+FQ39+FQ68+FQ97+FQ126</f>
        <v>3154234.2</v>
      </c>
      <c r="FR155" s="140">
        <f t="shared" ref="FR155" si="4066">FQ155-FP155</f>
        <v>0</v>
      </c>
      <c r="FS155" s="141">
        <f t="shared" si="3884"/>
        <v>1.2539899999999999</v>
      </c>
      <c r="FT155" s="18">
        <f t="shared" ref="FT155" si="4067">SUM(FT158:FT183)</f>
        <v>722</v>
      </c>
      <c r="FU155" s="4"/>
      <c r="FV155" s="124"/>
      <c r="FW155" s="138"/>
      <c r="FX155" s="111"/>
      <c r="FY155" s="139">
        <f t="shared" ref="FY155" si="4068">FY10+FY39+FY68+FY97+FY126</f>
        <v>2526.6783999999998</v>
      </c>
      <c r="FZ155" s="111">
        <f t="shared" si="3889"/>
        <v>1824261.8</v>
      </c>
      <c r="GA155" s="146">
        <f t="shared" ref="GA155" si="4069">GA10+GA39+GA68+GA97+GA126</f>
        <v>1824261.8</v>
      </c>
      <c r="GB155" s="140">
        <f t="shared" ref="GB155" si="4070">GA155-FZ155</f>
        <v>0</v>
      </c>
      <c r="GC155" s="141">
        <f t="shared" si="3890"/>
        <v>1.0195700000000001</v>
      </c>
      <c r="GD155" s="18">
        <f t="shared" ref="GD155" si="4071">SUM(GD158:GD183)</f>
        <v>490</v>
      </c>
      <c r="GE155" s="4"/>
      <c r="GF155" s="124"/>
      <c r="GG155" s="138"/>
      <c r="GH155" s="111"/>
      <c r="GI155" s="139">
        <f t="shared" ref="GI155" si="4072">GI10+GI39+GI68+GI97+GI126</f>
        <v>1952.03919</v>
      </c>
      <c r="GJ155" s="111">
        <f t="shared" si="3895"/>
        <v>956499.2</v>
      </c>
      <c r="GK155" s="146">
        <f t="shared" ref="GK155" si="4073">GK10+GK39+GK68+GK97+GK126</f>
        <v>956499.2</v>
      </c>
      <c r="GL155" s="140">
        <f t="shared" ref="GL155" si="4074">GK155-GJ155</f>
        <v>0</v>
      </c>
      <c r="GM155" s="141">
        <f t="shared" si="3896"/>
        <v>0.78769</v>
      </c>
      <c r="GN155" s="18">
        <f t="shared" ref="GN155" si="4075">SUM(GN158:GN183)</f>
        <v>852</v>
      </c>
      <c r="GO155" s="4"/>
      <c r="GP155" s="124"/>
      <c r="GQ155" s="138"/>
      <c r="GR155" s="111"/>
      <c r="GS155" s="139">
        <f t="shared" ref="GS155" si="4076">GS10+GS39+GS68+GS97+GS126</f>
        <v>3622.5922599999999</v>
      </c>
      <c r="GT155" s="111">
        <f t="shared" si="3901"/>
        <v>3086448.61</v>
      </c>
      <c r="GU155" s="146">
        <f t="shared" ref="GU155" si="4077">GU10+GU39+GU68+GU97+GU126</f>
        <v>3086448.6</v>
      </c>
      <c r="GV155" s="140">
        <f t="shared" ref="GV155" si="4078">GU155-GT155</f>
        <v>-0.01</v>
      </c>
      <c r="GW155" s="141">
        <f t="shared" si="3902"/>
        <v>1.4617899999999999</v>
      </c>
      <c r="GX155" s="18">
        <f t="shared" ref="GX155" si="4079">SUM(GX158:GX183)</f>
        <v>1524</v>
      </c>
      <c r="GY155" s="4"/>
      <c r="GZ155" s="124"/>
      <c r="HA155" s="138"/>
      <c r="HB155" s="111"/>
      <c r="HC155" s="139">
        <f t="shared" ref="HC155" si="4080">HC10+HC39+HC68+HC97+HC126</f>
        <v>2491.38321</v>
      </c>
      <c r="HD155" s="111">
        <f t="shared" si="3907"/>
        <v>3796868.01</v>
      </c>
      <c r="HE155" s="146">
        <f t="shared" ref="HE155" si="4081">HE10+HE39+HE68+HE97+HE126</f>
        <v>3796868</v>
      </c>
      <c r="HF155" s="140">
        <f t="shared" ref="HF155" si="4082">HE155-HD155</f>
        <v>-0.01</v>
      </c>
      <c r="HG155" s="141">
        <f t="shared" si="3908"/>
        <v>1.00532</v>
      </c>
      <c r="HH155" s="18">
        <f t="shared" ref="HH155" si="4083">SUM(HH158:HH183)</f>
        <v>1105</v>
      </c>
      <c r="HI155" s="4"/>
      <c r="HJ155" s="124"/>
      <c r="HK155" s="138"/>
      <c r="HL155" s="111"/>
      <c r="HM155" s="139">
        <f t="shared" ref="HM155" si="4084">HM10+HM39+HM68+HM97+HM126</f>
        <v>2655.0829100000001</v>
      </c>
      <c r="HN155" s="111">
        <f t="shared" si="3913"/>
        <v>2933866.62</v>
      </c>
      <c r="HO155" s="146">
        <f t="shared" ref="HO155" si="4085">HO10+HO39+HO68+HO97+HO126</f>
        <v>2933866.6</v>
      </c>
      <c r="HP155" s="140">
        <f t="shared" ref="HP155" si="4086">HO155-HN155</f>
        <v>-0.02</v>
      </c>
      <c r="HQ155" s="141">
        <f t="shared" si="3914"/>
        <v>1.07138</v>
      </c>
      <c r="HR155" s="18">
        <f t="shared" ref="HR155" si="4087">SUM(HR158:HR183)</f>
        <v>706</v>
      </c>
      <c r="HS155" s="4"/>
      <c r="HT155" s="124"/>
      <c r="HU155" s="138"/>
      <c r="HV155" s="111"/>
      <c r="HW155" s="139">
        <f t="shared" ref="HW155" si="4088">HW10+HW39+HW68+HW97+HW126</f>
        <v>2646.8005600000001</v>
      </c>
      <c r="HX155" s="111">
        <f t="shared" si="3921"/>
        <v>1868641.2</v>
      </c>
      <c r="HY155" s="146">
        <f t="shared" ref="HY155" si="4089">HY10+HY39+HY68+HY97+HY126</f>
        <v>1868641.2</v>
      </c>
      <c r="HZ155" s="140">
        <f t="shared" ref="HZ155" si="4090">HY155-HX155</f>
        <v>0</v>
      </c>
      <c r="IA155" s="141">
        <f t="shared" si="3922"/>
        <v>1.0680400000000001</v>
      </c>
      <c r="IB155" s="18">
        <f t="shared" ref="IB155" si="4091">SUM(IB158:IB183)</f>
        <v>450</v>
      </c>
      <c r="IC155" s="4"/>
      <c r="ID155" s="124"/>
      <c r="IE155" s="138"/>
      <c r="IF155" s="111"/>
      <c r="IG155" s="139">
        <f t="shared" ref="IG155" si="4092">IG10+IG39+IG68+IG97+IG126</f>
        <v>4091.9091199999998</v>
      </c>
      <c r="IH155" s="111">
        <f t="shared" si="3927"/>
        <v>1841359.1</v>
      </c>
      <c r="II155" s="146">
        <f t="shared" ref="II155" si="4093">II10+II39+II68+II97+II126</f>
        <v>1841359.1</v>
      </c>
      <c r="IJ155" s="140">
        <f t="shared" ref="IJ155" si="4094">II155-IH155</f>
        <v>0</v>
      </c>
      <c r="IK155" s="141">
        <f t="shared" si="3928"/>
        <v>1.65117</v>
      </c>
      <c r="IL155" s="18">
        <f t="shared" ref="IL155" si="4095">SUM(IL158:IL183)</f>
        <v>1195</v>
      </c>
      <c r="IM155" s="4"/>
      <c r="IN155" s="124"/>
      <c r="IO155" s="138"/>
      <c r="IP155" s="111"/>
      <c r="IQ155" s="139">
        <f t="shared" ref="IQ155" si="4096">IQ10+IQ39+IQ68+IQ97+IQ126</f>
        <v>2856.4578200000001</v>
      </c>
      <c r="IR155" s="111">
        <f t="shared" si="3933"/>
        <v>3413467.09</v>
      </c>
      <c r="IS155" s="146">
        <f t="shared" ref="IS155" si="4097">IS10+IS39+IS68+IS97+IS126</f>
        <v>3413467.1</v>
      </c>
      <c r="IT155" s="140">
        <f t="shared" ref="IT155" si="4098">IS155-IR155</f>
        <v>0.01</v>
      </c>
      <c r="IU155" s="141">
        <f t="shared" si="3934"/>
        <v>1.1526400000000001</v>
      </c>
      <c r="IV155" s="18">
        <f t="shared" ref="IV155" si="4099">SUM(IV158:IV183)</f>
        <v>672</v>
      </c>
      <c r="IW155" s="4"/>
      <c r="IX155" s="124"/>
      <c r="IY155" s="138"/>
      <c r="IZ155" s="111"/>
      <c r="JA155" s="139">
        <f t="shared" ref="JA155" si="4100">JA10+JA39+JA68+JA97+JA126</f>
        <v>2945.6266000000001</v>
      </c>
      <c r="JB155" s="111">
        <f t="shared" si="3939"/>
        <v>1979461.08</v>
      </c>
      <c r="JC155" s="146">
        <f t="shared" ref="JC155" si="4101">JC10+JC39+JC68+JC97+JC126</f>
        <v>1979461.08</v>
      </c>
      <c r="JD155" s="140">
        <f t="shared" ref="JD155" si="4102">JC155-JB155</f>
        <v>0</v>
      </c>
      <c r="JE155" s="141">
        <f t="shared" si="3940"/>
        <v>1.18862</v>
      </c>
      <c r="JF155" s="18">
        <f t="shared" ref="JF155" si="4103">SUM(JF158:JF183)</f>
        <v>1397</v>
      </c>
      <c r="JG155" s="4"/>
      <c r="JH155" s="124"/>
      <c r="JI155" s="138"/>
      <c r="JJ155" s="111"/>
      <c r="JK155" s="139">
        <f t="shared" ref="JK155" si="4104">JK10+JK39+JK68+JK97+JK126</f>
        <v>2215.5991300000001</v>
      </c>
      <c r="JL155" s="111">
        <f t="shared" si="3945"/>
        <v>3095191.98</v>
      </c>
      <c r="JM155" s="146">
        <f t="shared" ref="JM155" si="4105">JM10+JM39+JM68+JM97+JM126</f>
        <v>3095192</v>
      </c>
      <c r="JN155" s="140">
        <f t="shared" ref="JN155" si="4106">JM155-JL155</f>
        <v>0.02</v>
      </c>
      <c r="JO155" s="141">
        <f t="shared" si="3946"/>
        <v>0.89403999999999995</v>
      </c>
      <c r="JP155" s="18">
        <f t="shared" ref="JP155" si="4107">SUM(JP158:JP183)</f>
        <v>1260</v>
      </c>
      <c r="JQ155" s="4"/>
      <c r="JR155" s="124"/>
      <c r="JS155" s="138"/>
      <c r="JT155" s="111"/>
      <c r="JU155" s="139">
        <f t="shared" ref="JU155" si="4108">JU10+JU39+JU68+JU97+JU126</f>
        <v>2542.24206</v>
      </c>
      <c r="JV155" s="111">
        <f t="shared" si="3951"/>
        <v>3203225</v>
      </c>
      <c r="JW155" s="146">
        <f t="shared" ref="JW155" si="4109">JW10+JW39+JW68+JW97+JW126</f>
        <v>3203225</v>
      </c>
      <c r="JX155" s="140">
        <f t="shared" ref="JX155" si="4110">JW155-JV155</f>
        <v>0</v>
      </c>
      <c r="JY155" s="141">
        <f t="shared" si="3952"/>
        <v>1.0258499999999999</v>
      </c>
      <c r="JZ155" s="18">
        <f t="shared" ref="JZ155" si="4111">SUM(JZ158:JZ183)</f>
        <v>1119</v>
      </c>
      <c r="KA155" s="4"/>
      <c r="KB155" s="124"/>
      <c r="KC155" s="138"/>
      <c r="KD155" s="111"/>
      <c r="KE155" s="139">
        <f t="shared" ref="KE155" si="4112">KE10+KE39+KE68+KE97+KE126</f>
        <v>2897.2339099999999</v>
      </c>
      <c r="KF155" s="111">
        <f t="shared" si="3957"/>
        <v>3242004.75</v>
      </c>
      <c r="KG155" s="146">
        <f t="shared" ref="KG155" si="4113">KG10+KG39+KG68+KG97+KG126</f>
        <v>3242004.74</v>
      </c>
      <c r="KH155" s="140">
        <f t="shared" ref="KH155" si="4114">KG155-KF155</f>
        <v>-0.01</v>
      </c>
      <c r="KI155" s="141">
        <f t="shared" si="3958"/>
        <v>1.16909</v>
      </c>
      <c r="KJ155" s="18">
        <f t="shared" ref="KJ155" si="4115">SUM(KJ158:KJ183)</f>
        <v>1271</v>
      </c>
      <c r="KK155" s="4"/>
      <c r="KL155" s="124"/>
      <c r="KM155" s="138"/>
      <c r="KN155" s="111"/>
      <c r="KO155" s="139">
        <f t="shared" ref="KO155" si="4116">KO10+KO39+KO68+KO97+KO126</f>
        <v>1978.9319499999999</v>
      </c>
      <c r="KP155" s="111">
        <f t="shared" si="3965"/>
        <v>2515222.5099999998</v>
      </c>
      <c r="KQ155" s="146">
        <f t="shared" ref="KQ155" si="4117">KQ10+KQ39+KQ68+KQ97+KQ126</f>
        <v>2515222.5</v>
      </c>
      <c r="KR155" s="140">
        <f t="shared" ref="KR155" si="4118">KQ155-KP155</f>
        <v>-0.01</v>
      </c>
      <c r="KS155" s="141">
        <f t="shared" si="3966"/>
        <v>0.79854000000000003</v>
      </c>
      <c r="KT155" s="18">
        <f t="shared" ref="KT155" si="4119">SUM(KT158:KT183)</f>
        <v>0</v>
      </c>
      <c r="KU155" s="4"/>
      <c r="KV155" s="124"/>
      <c r="KW155" s="138"/>
      <c r="KX155" s="111"/>
      <c r="KY155" s="139">
        <f t="shared" ref="KY155" si="4120">KY10+KY39+KY68+KY97+KY126</f>
        <v>0</v>
      </c>
      <c r="KZ155" s="111">
        <f t="shared" si="3971"/>
        <v>0</v>
      </c>
      <c r="LA155" s="146">
        <f t="shared" ref="LA155" si="4121">LA10+LA39+LA68+LA97+LA126</f>
        <v>0</v>
      </c>
      <c r="LB155" s="140">
        <f t="shared" ref="LB155" si="4122">LA155-KZ155</f>
        <v>0</v>
      </c>
      <c r="LC155" s="141">
        <f t="shared" si="3972"/>
        <v>0</v>
      </c>
      <c r="LD155" s="18">
        <f>SUM(LD158:LD183)</f>
        <v>26538</v>
      </c>
      <c r="LE155" s="4"/>
      <c r="LF155" s="124"/>
      <c r="LG155" s="138"/>
      <c r="LH155" s="111"/>
      <c r="LI155" s="139">
        <f>LI10+LI39+LI68+LI97+LI126</f>
        <v>2478.1875</v>
      </c>
      <c r="LJ155" s="111">
        <f t="shared" si="3587"/>
        <v>65766139.880000003</v>
      </c>
      <c r="LK155" s="146">
        <f>M155+W155+AG155+AQ155+BA155+BK155+BU155+CE155+CO155+CY155+DI155+DS155+EC155+EM155+EW155+FG155+FQ155+GA155+GK155+GU155+HE155+HO155+HY155+II155+IS155+JC155+JM155+JW155+KG155+KQ155+LA155</f>
        <v>65766117.090000004</v>
      </c>
      <c r="LL155" s="140">
        <f>LK155-LJ155</f>
        <v>-22.79</v>
      </c>
    </row>
    <row r="156" spans="1:324" s="133" customFormat="1">
      <c r="A156" s="131"/>
      <c r="B156" s="132" t="s">
        <v>459</v>
      </c>
      <c r="C156" s="132"/>
      <c r="D156" s="132"/>
      <c r="E156" s="132"/>
      <c r="F156" s="142"/>
      <c r="G156" s="132"/>
      <c r="H156" s="140"/>
      <c r="I156" s="143"/>
      <c r="J156" s="140"/>
      <c r="K156" s="140"/>
      <c r="L156" s="140">
        <f>L155-(SUM(L158:L183))</f>
        <v>-0.01</v>
      </c>
      <c r="M156" s="140"/>
      <c r="N156" s="140"/>
      <c r="O156" s="132"/>
      <c r="P156" s="142"/>
      <c r="Q156" s="132"/>
      <c r="R156" s="140"/>
      <c r="S156" s="143"/>
      <c r="T156" s="140"/>
      <c r="U156" s="140"/>
      <c r="V156" s="140">
        <f t="shared" ref="V156" si="4123">V155-(SUM(V158:V183))</f>
        <v>-33.14</v>
      </c>
      <c r="W156" s="140"/>
      <c r="X156" s="140"/>
      <c r="Y156" s="132"/>
      <c r="Z156" s="142"/>
      <c r="AA156" s="132"/>
      <c r="AB156" s="140"/>
      <c r="AC156" s="143"/>
      <c r="AD156" s="140"/>
      <c r="AE156" s="140"/>
      <c r="AF156" s="140">
        <f t="shared" ref="AF156" si="4124">AF155-(SUM(AF158:AF183))</f>
        <v>21.5</v>
      </c>
      <c r="AG156" s="140"/>
      <c r="AH156" s="140"/>
      <c r="AI156" s="132"/>
      <c r="AJ156" s="142"/>
      <c r="AK156" s="132"/>
      <c r="AL156" s="140"/>
      <c r="AM156" s="143"/>
      <c r="AN156" s="140"/>
      <c r="AO156" s="140"/>
      <c r="AP156" s="140">
        <f t="shared" ref="AP156" si="4125">AP155-(SUM(AP158:AP183))</f>
        <v>0.74</v>
      </c>
      <c r="AQ156" s="140"/>
      <c r="AR156" s="140"/>
      <c r="AS156" s="132"/>
      <c r="AT156" s="142"/>
      <c r="AU156" s="132"/>
      <c r="AV156" s="140"/>
      <c r="AW156" s="143"/>
      <c r="AX156" s="140"/>
      <c r="AY156" s="140"/>
      <c r="AZ156" s="140">
        <f t="shared" ref="AZ156" si="4126">AZ155-(SUM(AZ158:AZ183))</f>
        <v>25.24</v>
      </c>
      <c r="BA156" s="140"/>
      <c r="BB156" s="140"/>
      <c r="BC156" s="132"/>
      <c r="BD156" s="142"/>
      <c r="BE156" s="132"/>
      <c r="BF156" s="140"/>
      <c r="BG156" s="143"/>
      <c r="BH156" s="140"/>
      <c r="BI156" s="140"/>
      <c r="BJ156" s="140">
        <f t="shared" ref="BJ156" si="4127">BJ155-(SUM(BJ158:BJ183))</f>
        <v>31.89</v>
      </c>
      <c r="BK156" s="140"/>
      <c r="BL156" s="140"/>
      <c r="BM156" s="132"/>
      <c r="BN156" s="142"/>
      <c r="BO156" s="132"/>
      <c r="BP156" s="140"/>
      <c r="BQ156" s="143"/>
      <c r="BR156" s="140"/>
      <c r="BS156" s="140"/>
      <c r="BT156" s="140">
        <f t="shared" ref="BT156" si="4128">BT155-(SUM(BT158:BT183))</f>
        <v>0.09</v>
      </c>
      <c r="BU156" s="140"/>
      <c r="BV156" s="140"/>
      <c r="BW156" s="132"/>
      <c r="BX156" s="142"/>
      <c r="BY156" s="132"/>
      <c r="BZ156" s="140"/>
      <c r="CA156" s="143"/>
      <c r="CB156" s="140"/>
      <c r="CC156" s="140"/>
      <c r="CD156" s="140">
        <f t="shared" ref="CD156" si="4129">CD155-(SUM(CD158:CD183))</f>
        <v>-7.66</v>
      </c>
      <c r="CE156" s="140"/>
      <c r="CF156" s="140"/>
      <c r="CG156" s="132"/>
      <c r="CH156" s="142"/>
      <c r="CI156" s="132"/>
      <c r="CJ156" s="140"/>
      <c r="CK156" s="143"/>
      <c r="CL156" s="140"/>
      <c r="CM156" s="140"/>
      <c r="CN156" s="140">
        <f t="shared" ref="CN156" si="4130">CN155-(SUM(CN158:CN183))</f>
        <v>3.99</v>
      </c>
      <c r="CO156" s="140"/>
      <c r="CP156" s="140"/>
      <c r="CQ156" s="132"/>
      <c r="CR156" s="142"/>
      <c r="CS156" s="132"/>
      <c r="CT156" s="140"/>
      <c r="CU156" s="143"/>
      <c r="CV156" s="140"/>
      <c r="CW156" s="140"/>
      <c r="CX156" s="140">
        <f t="shared" ref="CX156" si="4131">CX155-(SUM(CX158:CX183))</f>
        <v>-7.95</v>
      </c>
      <c r="CY156" s="140"/>
      <c r="CZ156" s="140"/>
      <c r="DA156" s="132"/>
      <c r="DB156" s="142"/>
      <c r="DC156" s="132"/>
      <c r="DD156" s="140"/>
      <c r="DE156" s="143"/>
      <c r="DF156" s="140"/>
      <c r="DG156" s="140"/>
      <c r="DH156" s="140">
        <f t="shared" ref="DH156" si="4132">DH155-(SUM(DH158:DH183))</f>
        <v>-0.74</v>
      </c>
      <c r="DI156" s="140"/>
      <c r="DJ156" s="140"/>
      <c r="DK156" s="132"/>
      <c r="DL156" s="142"/>
      <c r="DM156" s="132"/>
      <c r="DN156" s="140"/>
      <c r="DO156" s="143"/>
      <c r="DP156" s="140"/>
      <c r="DQ156" s="140"/>
      <c r="DR156" s="140">
        <f t="shared" ref="DR156" si="4133">DR155-(SUM(DR158:DR183))</f>
        <v>-0.01</v>
      </c>
      <c r="DS156" s="140"/>
      <c r="DT156" s="140"/>
      <c r="DU156" s="132"/>
      <c r="DV156" s="142"/>
      <c r="DW156" s="132"/>
      <c r="DX156" s="140"/>
      <c r="DY156" s="143"/>
      <c r="DZ156" s="140"/>
      <c r="EA156" s="140"/>
      <c r="EB156" s="140">
        <f t="shared" ref="EB156" si="4134">EB155-(SUM(EB158:EB183))</f>
        <v>34.950000000000003</v>
      </c>
      <c r="EC156" s="140"/>
      <c r="ED156" s="140"/>
      <c r="EE156" s="132"/>
      <c r="EF156" s="142"/>
      <c r="EG156" s="132"/>
      <c r="EH156" s="140"/>
      <c r="EI156" s="143"/>
      <c r="EJ156" s="140"/>
      <c r="EK156" s="140"/>
      <c r="EL156" s="140">
        <f t="shared" ref="EL156" si="4135">EL155-(SUM(EL158:EL183))</f>
        <v>-28.38</v>
      </c>
      <c r="EM156" s="140"/>
      <c r="EN156" s="140"/>
      <c r="EO156" s="132"/>
      <c r="EP156" s="142"/>
      <c r="EQ156" s="132"/>
      <c r="ER156" s="140"/>
      <c r="ES156" s="143"/>
      <c r="ET156" s="140"/>
      <c r="EU156" s="140"/>
      <c r="EV156" s="140">
        <f t="shared" ref="EV156" si="4136">EV155-(SUM(EV158:EV183))</f>
        <v>-28.29</v>
      </c>
      <c r="EW156" s="140"/>
      <c r="EX156" s="140"/>
      <c r="EY156" s="132"/>
      <c r="EZ156" s="142"/>
      <c r="FA156" s="132"/>
      <c r="FB156" s="140"/>
      <c r="FC156" s="143"/>
      <c r="FD156" s="140"/>
      <c r="FE156" s="140"/>
      <c r="FF156" s="140">
        <f t="shared" ref="FF156" si="4137">FF155-(SUM(FF158:FF183))</f>
        <v>0.61</v>
      </c>
      <c r="FG156" s="140"/>
      <c r="FH156" s="140"/>
      <c r="FI156" s="132"/>
      <c r="FJ156" s="142"/>
      <c r="FK156" s="132"/>
      <c r="FL156" s="140"/>
      <c r="FM156" s="143"/>
      <c r="FN156" s="140"/>
      <c r="FO156" s="140"/>
      <c r="FP156" s="140">
        <f t="shared" ref="FP156" si="4138">FP155-(SUM(FP158:FP183))</f>
        <v>-29.89</v>
      </c>
      <c r="FQ156" s="140"/>
      <c r="FR156" s="140"/>
      <c r="FS156" s="132"/>
      <c r="FT156" s="142"/>
      <c r="FU156" s="132"/>
      <c r="FV156" s="140"/>
      <c r="FW156" s="143"/>
      <c r="FX156" s="140"/>
      <c r="FY156" s="140"/>
      <c r="FZ156" s="140">
        <f t="shared" ref="FZ156" si="4139">FZ155-(SUM(FZ158:FZ183))</f>
        <v>-7.66</v>
      </c>
      <c r="GA156" s="140"/>
      <c r="GB156" s="140"/>
      <c r="GC156" s="132"/>
      <c r="GD156" s="142"/>
      <c r="GE156" s="132"/>
      <c r="GF156" s="140"/>
      <c r="GG156" s="143"/>
      <c r="GH156" s="140"/>
      <c r="GI156" s="140"/>
      <c r="GJ156" s="140">
        <f t="shared" ref="GJ156" si="4140">GJ155-(SUM(GJ158:GJ183))</f>
        <v>19.010000000000002</v>
      </c>
      <c r="GK156" s="140"/>
      <c r="GL156" s="140"/>
      <c r="GM156" s="132"/>
      <c r="GN156" s="142"/>
      <c r="GO156" s="132"/>
      <c r="GP156" s="140"/>
      <c r="GQ156" s="143"/>
      <c r="GR156" s="140"/>
      <c r="GS156" s="140"/>
      <c r="GT156" s="140">
        <f t="shared" ref="GT156" si="4141">GT155-(SUM(GT158:GT183))</f>
        <v>14.72</v>
      </c>
      <c r="GU156" s="140"/>
      <c r="GV156" s="140"/>
      <c r="GW156" s="132"/>
      <c r="GX156" s="142"/>
      <c r="GY156" s="132"/>
      <c r="GZ156" s="140"/>
      <c r="HA156" s="143"/>
      <c r="HB156" s="140"/>
      <c r="HC156" s="140"/>
      <c r="HD156" s="140">
        <f t="shared" ref="HD156" si="4142">HD155-(SUM(HD158:HD183))</f>
        <v>-26.52</v>
      </c>
      <c r="HE156" s="140"/>
      <c r="HF156" s="140"/>
      <c r="HG156" s="132"/>
      <c r="HH156" s="142"/>
      <c r="HI156" s="132"/>
      <c r="HJ156" s="140"/>
      <c r="HK156" s="143"/>
      <c r="HL156" s="140"/>
      <c r="HM156" s="140"/>
      <c r="HN156" s="140">
        <f t="shared" ref="HN156" si="4143">HN155-(SUM(HN158:HN183))</f>
        <v>69.02</v>
      </c>
      <c r="HO156" s="140"/>
      <c r="HP156" s="140"/>
      <c r="HQ156" s="132"/>
      <c r="HR156" s="142"/>
      <c r="HS156" s="132"/>
      <c r="HT156" s="140"/>
      <c r="HU156" s="143"/>
      <c r="HV156" s="140"/>
      <c r="HW156" s="140"/>
      <c r="HX156" s="140">
        <f t="shared" ref="HX156" si="4144">HX155-(SUM(HX158:HX183))</f>
        <v>24.49</v>
      </c>
      <c r="HY156" s="140"/>
      <c r="HZ156" s="140"/>
      <c r="IA156" s="132"/>
      <c r="IB156" s="142"/>
      <c r="IC156" s="132"/>
      <c r="ID156" s="140"/>
      <c r="IE156" s="143"/>
      <c r="IF156" s="140"/>
      <c r="IG156" s="140"/>
      <c r="IH156" s="140">
        <f t="shared" ref="IH156" si="4145">IH155-(SUM(IH158:IH183))</f>
        <v>61.06</v>
      </c>
      <c r="II156" s="140"/>
      <c r="IJ156" s="140"/>
      <c r="IK156" s="132"/>
      <c r="IL156" s="142"/>
      <c r="IM156" s="132"/>
      <c r="IN156" s="140"/>
      <c r="IO156" s="143"/>
      <c r="IP156" s="140"/>
      <c r="IQ156" s="140"/>
      <c r="IR156" s="140">
        <f t="shared" ref="IR156" si="4146">IR155-(SUM(IR158:IR183))</f>
        <v>-29.52</v>
      </c>
      <c r="IS156" s="140"/>
      <c r="IT156" s="140"/>
      <c r="IU156" s="132"/>
      <c r="IV156" s="142"/>
      <c r="IW156" s="132"/>
      <c r="IX156" s="140"/>
      <c r="IY156" s="143"/>
      <c r="IZ156" s="140"/>
      <c r="JA156" s="140"/>
      <c r="JB156" s="140">
        <f t="shared" ref="JB156" si="4147">JB155-(SUM(JB158:JB183))</f>
        <v>30.08</v>
      </c>
      <c r="JC156" s="140"/>
      <c r="JD156" s="140"/>
      <c r="JE156" s="132"/>
      <c r="JF156" s="142"/>
      <c r="JG156" s="132"/>
      <c r="JH156" s="140"/>
      <c r="JI156" s="143"/>
      <c r="JJ156" s="140"/>
      <c r="JK156" s="140"/>
      <c r="JL156" s="140">
        <f t="shared" ref="JL156" si="4148">JL155-(SUM(JL158:JL183))</f>
        <v>-34.81</v>
      </c>
      <c r="JM156" s="140"/>
      <c r="JN156" s="140"/>
      <c r="JO156" s="132"/>
      <c r="JP156" s="142"/>
      <c r="JQ156" s="132"/>
      <c r="JR156" s="140"/>
      <c r="JS156" s="143"/>
      <c r="JT156" s="140"/>
      <c r="JU156" s="140"/>
      <c r="JV156" s="140">
        <f t="shared" ref="JV156" si="4149">JV155-(SUM(JV158:JV183))</f>
        <v>-10.42</v>
      </c>
      <c r="JW156" s="140"/>
      <c r="JX156" s="140"/>
      <c r="JY156" s="132"/>
      <c r="JZ156" s="142"/>
      <c r="KA156" s="132"/>
      <c r="KB156" s="140"/>
      <c r="KC156" s="143"/>
      <c r="KD156" s="140"/>
      <c r="KE156" s="140"/>
      <c r="KF156" s="140">
        <f t="shared" ref="KF156" si="4150">KF155-(SUM(KF158:KF183))</f>
        <v>0.03</v>
      </c>
      <c r="KG156" s="140"/>
      <c r="KH156" s="140"/>
      <c r="KI156" s="132"/>
      <c r="KJ156" s="142"/>
      <c r="KK156" s="132"/>
      <c r="KL156" s="140"/>
      <c r="KM156" s="143"/>
      <c r="KN156" s="140"/>
      <c r="KO156" s="140"/>
      <c r="KP156" s="140">
        <f t="shared" ref="KP156" si="4151">KP155-(SUM(KP158:KP183))</f>
        <v>31.3</v>
      </c>
      <c r="KQ156" s="140"/>
      <c r="KR156" s="140"/>
      <c r="KS156" s="132"/>
      <c r="KT156" s="142"/>
      <c r="KU156" s="132"/>
      <c r="KV156" s="140"/>
      <c r="KW156" s="143"/>
      <c r="KX156" s="140"/>
      <c r="KY156" s="140"/>
      <c r="KZ156" s="140">
        <f t="shared" ref="KZ156" si="4152">KZ155-(SUM(KZ158:KZ183))</f>
        <v>0</v>
      </c>
      <c r="LA156" s="140"/>
      <c r="LB156" s="140"/>
      <c r="LC156" s="132"/>
      <c r="LD156" s="142"/>
      <c r="LE156" s="132"/>
      <c r="LF156" s="140"/>
      <c r="LG156" s="143"/>
      <c r="LH156" s="140"/>
      <c r="LI156" s="140"/>
      <c r="LJ156" s="140">
        <f>LJ155-(SUM(LJ158:LJ183))</f>
        <v>-68.73</v>
      </c>
      <c r="LK156" s="140"/>
      <c r="LL156" s="140"/>
    </row>
    <row r="157" spans="1:324" s="133" customFormat="1">
      <c r="A157" s="610"/>
      <c r="B157" s="610" t="s">
        <v>1158</v>
      </c>
      <c r="C157" s="132"/>
      <c r="D157" s="132"/>
      <c r="E157" s="132"/>
      <c r="F157" s="142"/>
      <c r="G157" s="132"/>
      <c r="H157" s="140"/>
      <c r="I157" s="143"/>
      <c r="J157" s="140"/>
      <c r="K157" s="140"/>
      <c r="L157" s="140"/>
      <c r="M157" s="140"/>
      <c r="N157" s="140"/>
      <c r="O157" s="132"/>
      <c r="P157" s="142"/>
      <c r="Q157" s="132"/>
      <c r="R157" s="140"/>
      <c r="S157" s="143"/>
      <c r="T157" s="140"/>
      <c r="U157" s="140"/>
      <c r="V157" s="140"/>
      <c r="W157" s="140"/>
      <c r="X157" s="140"/>
      <c r="Y157" s="132"/>
      <c r="Z157" s="142"/>
      <c r="AA157" s="132"/>
      <c r="AB157" s="140"/>
      <c r="AC157" s="143"/>
      <c r="AD157" s="140"/>
      <c r="AE157" s="140"/>
      <c r="AF157" s="140"/>
      <c r="AG157" s="140"/>
      <c r="AH157" s="140"/>
      <c r="AI157" s="132"/>
      <c r="AJ157" s="142"/>
      <c r="AK157" s="132"/>
      <c r="AL157" s="140"/>
      <c r="AM157" s="143"/>
      <c r="AN157" s="140"/>
      <c r="AO157" s="140"/>
      <c r="AP157" s="140"/>
      <c r="AQ157" s="140"/>
      <c r="AR157" s="140"/>
      <c r="AS157" s="132"/>
      <c r="AT157" s="142"/>
      <c r="AU157" s="132"/>
      <c r="AV157" s="140"/>
      <c r="AW157" s="143"/>
      <c r="AX157" s="140"/>
      <c r="AY157" s="140"/>
      <c r="AZ157" s="140"/>
      <c r="BA157" s="140"/>
      <c r="BB157" s="140"/>
      <c r="BC157" s="132"/>
      <c r="BD157" s="142"/>
      <c r="BE157" s="132"/>
      <c r="BF157" s="140"/>
      <c r="BG157" s="143"/>
      <c r="BH157" s="140"/>
      <c r="BI157" s="140"/>
      <c r="BJ157" s="140"/>
      <c r="BK157" s="140"/>
      <c r="BL157" s="140"/>
      <c r="BM157" s="132"/>
      <c r="BN157" s="142"/>
      <c r="BO157" s="132"/>
      <c r="BP157" s="140"/>
      <c r="BQ157" s="143"/>
      <c r="BR157" s="140"/>
      <c r="BS157" s="140"/>
      <c r="BT157" s="140"/>
      <c r="BU157" s="140"/>
      <c r="BV157" s="140"/>
      <c r="BW157" s="132"/>
      <c r="BX157" s="142"/>
      <c r="BY157" s="132"/>
      <c r="BZ157" s="140"/>
      <c r="CA157" s="143"/>
      <c r="CB157" s="140"/>
      <c r="CC157" s="140"/>
      <c r="CD157" s="140"/>
      <c r="CE157" s="140"/>
      <c r="CF157" s="140"/>
      <c r="CG157" s="132"/>
      <c r="CH157" s="142"/>
      <c r="CI157" s="132"/>
      <c r="CJ157" s="140"/>
      <c r="CK157" s="143"/>
      <c r="CL157" s="140"/>
      <c r="CM157" s="140"/>
      <c r="CN157" s="140"/>
      <c r="CO157" s="140"/>
      <c r="CP157" s="140"/>
      <c r="CQ157" s="132"/>
      <c r="CR157" s="142"/>
      <c r="CS157" s="132"/>
      <c r="CT157" s="140"/>
      <c r="CU157" s="143"/>
      <c r="CV157" s="140"/>
      <c r="CW157" s="140"/>
      <c r="CX157" s="140"/>
      <c r="CY157" s="140"/>
      <c r="CZ157" s="140"/>
      <c r="DA157" s="132"/>
      <c r="DB157" s="142"/>
      <c r="DC157" s="132"/>
      <c r="DD157" s="140"/>
      <c r="DE157" s="143"/>
      <c r="DF157" s="140"/>
      <c r="DG157" s="140"/>
      <c r="DH157" s="140"/>
      <c r="DI157" s="140"/>
      <c r="DJ157" s="140"/>
      <c r="DK157" s="132"/>
      <c r="DL157" s="142"/>
      <c r="DM157" s="132"/>
      <c r="DN157" s="140"/>
      <c r="DO157" s="143"/>
      <c r="DP157" s="140"/>
      <c r="DQ157" s="140"/>
      <c r="DR157" s="140"/>
      <c r="DS157" s="140"/>
      <c r="DT157" s="140"/>
      <c r="DU157" s="132"/>
      <c r="DV157" s="142"/>
      <c r="DW157" s="132"/>
      <c r="DX157" s="140"/>
      <c r="DY157" s="143"/>
      <c r="DZ157" s="140"/>
      <c r="EA157" s="140"/>
      <c r="EB157" s="140"/>
      <c r="EC157" s="140"/>
      <c r="ED157" s="140"/>
      <c r="EE157" s="132"/>
      <c r="EF157" s="142"/>
      <c r="EG157" s="132"/>
      <c r="EH157" s="140"/>
      <c r="EI157" s="143"/>
      <c r="EJ157" s="140"/>
      <c r="EK157" s="140"/>
      <c r="EL157" s="140"/>
      <c r="EM157" s="140"/>
      <c r="EN157" s="140"/>
      <c r="EO157" s="132"/>
      <c r="EP157" s="142"/>
      <c r="EQ157" s="132"/>
      <c r="ER157" s="140"/>
      <c r="ES157" s="143"/>
      <c r="ET157" s="140"/>
      <c r="EU157" s="140"/>
      <c r="EV157" s="140"/>
      <c r="EW157" s="140"/>
      <c r="EX157" s="140"/>
      <c r="EY157" s="132"/>
      <c r="EZ157" s="142"/>
      <c r="FA157" s="132"/>
      <c r="FB157" s="140"/>
      <c r="FC157" s="143"/>
      <c r="FD157" s="140"/>
      <c r="FE157" s="140"/>
      <c r="FF157" s="140"/>
      <c r="FG157" s="140"/>
      <c r="FH157" s="140"/>
      <c r="FI157" s="132"/>
      <c r="FJ157" s="142"/>
      <c r="FK157" s="132"/>
      <c r="FL157" s="140"/>
      <c r="FM157" s="143"/>
      <c r="FN157" s="140"/>
      <c r="FO157" s="140"/>
      <c r="FP157" s="140"/>
      <c r="FQ157" s="140"/>
      <c r="FR157" s="140"/>
      <c r="FS157" s="132"/>
      <c r="FT157" s="142"/>
      <c r="FU157" s="132"/>
      <c r="FV157" s="140"/>
      <c r="FW157" s="143"/>
      <c r="FX157" s="140"/>
      <c r="FY157" s="140"/>
      <c r="FZ157" s="140"/>
      <c r="GA157" s="140"/>
      <c r="GB157" s="140"/>
      <c r="GC157" s="132"/>
      <c r="GD157" s="142"/>
      <c r="GE157" s="132"/>
      <c r="GF157" s="140"/>
      <c r="GG157" s="143"/>
      <c r="GH157" s="140"/>
      <c r="GI157" s="140"/>
      <c r="GJ157" s="140"/>
      <c r="GK157" s="140"/>
      <c r="GL157" s="140"/>
      <c r="GM157" s="132"/>
      <c r="GN157" s="142"/>
      <c r="GO157" s="132"/>
      <c r="GP157" s="140"/>
      <c r="GQ157" s="143"/>
      <c r="GR157" s="140"/>
      <c r="GS157" s="140"/>
      <c r="GT157" s="140"/>
      <c r="GU157" s="140"/>
      <c r="GV157" s="140"/>
      <c r="GW157" s="132"/>
      <c r="GX157" s="142"/>
      <c r="GY157" s="132"/>
      <c r="GZ157" s="140"/>
      <c r="HA157" s="143"/>
      <c r="HB157" s="140"/>
      <c r="HC157" s="140"/>
      <c r="HD157" s="140"/>
      <c r="HE157" s="140"/>
      <c r="HF157" s="140"/>
      <c r="HG157" s="132"/>
      <c r="HH157" s="142"/>
      <c r="HI157" s="132"/>
      <c r="HJ157" s="140"/>
      <c r="HK157" s="143"/>
      <c r="HL157" s="140"/>
      <c r="HM157" s="140"/>
      <c r="HN157" s="140"/>
      <c r="HO157" s="140"/>
      <c r="HP157" s="140"/>
      <c r="HQ157" s="132"/>
      <c r="HR157" s="142"/>
      <c r="HS157" s="132"/>
      <c r="HT157" s="140"/>
      <c r="HU157" s="143"/>
      <c r="HV157" s="140"/>
      <c r="HW157" s="140"/>
      <c r="HX157" s="140"/>
      <c r="HY157" s="140"/>
      <c r="HZ157" s="140"/>
      <c r="IA157" s="132"/>
      <c r="IB157" s="142"/>
      <c r="IC157" s="132"/>
      <c r="ID157" s="140"/>
      <c r="IE157" s="143"/>
      <c r="IF157" s="140"/>
      <c r="IG157" s="140"/>
      <c r="IH157" s="140"/>
      <c r="II157" s="140"/>
      <c r="IJ157" s="140"/>
      <c r="IK157" s="132"/>
      <c r="IL157" s="142"/>
      <c r="IM157" s="132"/>
      <c r="IN157" s="140"/>
      <c r="IO157" s="143"/>
      <c r="IP157" s="140"/>
      <c r="IQ157" s="140"/>
      <c r="IR157" s="140"/>
      <c r="IS157" s="140"/>
      <c r="IT157" s="140"/>
      <c r="IU157" s="132"/>
      <c r="IV157" s="142"/>
      <c r="IW157" s="132"/>
      <c r="IX157" s="140"/>
      <c r="IY157" s="143"/>
      <c r="IZ157" s="140"/>
      <c r="JA157" s="140"/>
      <c r="JB157" s="140"/>
      <c r="JC157" s="140"/>
      <c r="JD157" s="140"/>
      <c r="JE157" s="132"/>
      <c r="JF157" s="142"/>
      <c r="JG157" s="132"/>
      <c r="JH157" s="140"/>
      <c r="JI157" s="143"/>
      <c r="JJ157" s="140"/>
      <c r="JK157" s="140"/>
      <c r="JL157" s="140"/>
      <c r="JM157" s="140"/>
      <c r="JN157" s="140"/>
      <c r="JO157" s="132"/>
      <c r="JP157" s="142"/>
      <c r="JQ157" s="132"/>
      <c r="JR157" s="140"/>
      <c r="JS157" s="143"/>
      <c r="JT157" s="140"/>
      <c r="JU157" s="140"/>
      <c r="JV157" s="140"/>
      <c r="JW157" s="140"/>
      <c r="JX157" s="140"/>
      <c r="JY157" s="132"/>
      <c r="JZ157" s="142"/>
      <c r="KA157" s="132"/>
      <c r="KB157" s="140"/>
      <c r="KC157" s="143"/>
      <c r="KD157" s="140"/>
      <c r="KE157" s="140"/>
      <c r="KF157" s="140"/>
      <c r="KG157" s="140"/>
      <c r="KH157" s="140"/>
      <c r="KI157" s="132"/>
      <c r="KJ157" s="142"/>
      <c r="KK157" s="132"/>
      <c r="KL157" s="140"/>
      <c r="KM157" s="143"/>
      <c r="KN157" s="140"/>
      <c r="KO157" s="140"/>
      <c r="KP157" s="140"/>
      <c r="KQ157" s="140"/>
      <c r="KR157" s="140"/>
      <c r="KS157" s="132"/>
      <c r="KT157" s="142"/>
      <c r="KU157" s="132"/>
      <c r="KV157" s="140"/>
      <c r="KW157" s="143"/>
      <c r="KX157" s="140"/>
      <c r="KY157" s="140"/>
      <c r="KZ157" s="140"/>
      <c r="LA157" s="140"/>
      <c r="LB157" s="140"/>
      <c r="LC157" s="132"/>
      <c r="LD157" s="142"/>
      <c r="LE157" s="132"/>
      <c r="LF157" s="140"/>
      <c r="LG157" s="143"/>
      <c r="LH157" s="140"/>
      <c r="LI157" s="140"/>
      <c r="LJ157" s="140"/>
      <c r="LK157" s="140"/>
      <c r="LL157" s="140"/>
    </row>
    <row r="158" spans="1:324" ht="26.25" customHeight="1">
      <c r="A158" s="611"/>
      <c r="B158" s="12" t="s">
        <v>714</v>
      </c>
      <c r="C158" s="12" t="s">
        <v>839</v>
      </c>
      <c r="D158" s="12" t="s">
        <v>419</v>
      </c>
      <c r="E158" s="4"/>
      <c r="F158" s="323">
        <f t="shared" ref="F158:F165" si="4153">F13</f>
        <v>231</v>
      </c>
      <c r="G158" s="141"/>
      <c r="H158" s="111"/>
      <c r="I158" s="138"/>
      <c r="J158" s="98"/>
      <c r="K158" s="139">
        <f t="shared" ref="K158:L165" si="4154">K13+K42+K71+K100+K129</f>
        <v>1779.2366500000001</v>
      </c>
      <c r="L158" s="111">
        <f t="shared" si="4154"/>
        <v>411003.67</v>
      </c>
      <c r="M158" s="111"/>
      <c r="N158" s="140"/>
      <c r="O158" s="141">
        <f t="shared" ref="O158:O183" si="4155">K158/$LI158</f>
        <v>0.71794999999999998</v>
      </c>
      <c r="P158" s="323">
        <f t="shared" ref="P158:BX165" si="4156">P13</f>
        <v>461</v>
      </c>
      <c r="Q158" s="141"/>
      <c r="R158" s="111"/>
      <c r="S158" s="138"/>
      <c r="T158" s="98"/>
      <c r="U158" s="139">
        <f t="shared" ref="U158:V158" si="4157">U13+U42+U71+U100+U129</f>
        <v>2288.3142400000002</v>
      </c>
      <c r="V158" s="111">
        <f t="shared" si="4157"/>
        <v>1054912.8700000001</v>
      </c>
      <c r="W158" s="111"/>
      <c r="X158" s="140"/>
      <c r="Y158" s="141">
        <f t="shared" ref="Y158:Y165" si="4158">U158/$LI158</f>
        <v>0.92337999999999998</v>
      </c>
      <c r="Z158" s="323">
        <f t="shared" si="4156"/>
        <v>259</v>
      </c>
      <c r="AA158" s="141"/>
      <c r="AB158" s="111"/>
      <c r="AC158" s="138"/>
      <c r="AD158" s="98"/>
      <c r="AE158" s="139">
        <f t="shared" ref="AE158:AF158" si="4159">AE13+AE42+AE71+AE100+AE129</f>
        <v>1822.0991200000001</v>
      </c>
      <c r="AF158" s="111">
        <f t="shared" si="4159"/>
        <v>471923.67</v>
      </c>
      <c r="AG158" s="111"/>
      <c r="AH158" s="140"/>
      <c r="AI158" s="141">
        <f t="shared" ref="AI158:AI165" si="4160">AE158/$LI158</f>
        <v>0.73524999999999996</v>
      </c>
      <c r="AJ158" s="323">
        <f t="shared" si="4156"/>
        <v>273</v>
      </c>
      <c r="AK158" s="141"/>
      <c r="AL158" s="111"/>
      <c r="AM158" s="138"/>
      <c r="AN158" s="98"/>
      <c r="AO158" s="139">
        <f t="shared" ref="AO158:AP158" si="4161">AO13+AO42+AO71+AO100+AO129</f>
        <v>1742.72065</v>
      </c>
      <c r="AP158" s="111">
        <f t="shared" si="4161"/>
        <v>475762.74</v>
      </c>
      <c r="AQ158" s="111"/>
      <c r="AR158" s="140"/>
      <c r="AS158" s="141">
        <f t="shared" ref="AS158:AS165" si="4162">AO158/$LI158</f>
        <v>0.70321999999999996</v>
      </c>
      <c r="AT158" s="323">
        <f t="shared" si="4156"/>
        <v>426</v>
      </c>
      <c r="AU158" s="141"/>
      <c r="AV158" s="111"/>
      <c r="AW158" s="138"/>
      <c r="AX158" s="98"/>
      <c r="AY158" s="139">
        <f t="shared" ref="AY158:AZ158" si="4163">AY13+AY42+AY71+AY100+AY129</f>
        <v>1506.6350500000001</v>
      </c>
      <c r="AZ158" s="111">
        <f t="shared" si="4163"/>
        <v>641826.53</v>
      </c>
      <c r="BA158" s="111"/>
      <c r="BB158" s="140"/>
      <c r="BC158" s="141">
        <f t="shared" ref="BC158:BC165" si="4164">AY158/$LI158</f>
        <v>0.60794999999999999</v>
      </c>
      <c r="BD158" s="323">
        <f t="shared" si="4156"/>
        <v>347</v>
      </c>
      <c r="BE158" s="141"/>
      <c r="BF158" s="111"/>
      <c r="BG158" s="138"/>
      <c r="BH158" s="98"/>
      <c r="BI158" s="139">
        <f t="shared" ref="BI158:BJ158" si="4165">BI13+BI42+BI71+BI100+BI129</f>
        <v>1929.71937</v>
      </c>
      <c r="BJ158" s="111">
        <f t="shared" si="4165"/>
        <v>669612.62</v>
      </c>
      <c r="BK158" s="111"/>
      <c r="BL158" s="140"/>
      <c r="BM158" s="141">
        <f t="shared" ref="BM158:BM165" si="4166">BI158/$LI158</f>
        <v>0.77868000000000004</v>
      </c>
      <c r="BN158" s="323">
        <f t="shared" si="4156"/>
        <v>266</v>
      </c>
      <c r="BO158" s="141"/>
      <c r="BP158" s="111"/>
      <c r="BQ158" s="138"/>
      <c r="BR158" s="98"/>
      <c r="BS158" s="139">
        <f t="shared" ref="BS158:BT158" si="4167">BS13+BS42+BS71+BS100+BS129</f>
        <v>2007.73748</v>
      </c>
      <c r="BT158" s="111">
        <f t="shared" si="4167"/>
        <v>534058.17000000004</v>
      </c>
      <c r="BU158" s="111"/>
      <c r="BV158" s="140"/>
      <c r="BW158" s="141">
        <f t="shared" ref="BW158:BW165" si="4168">BS158/$LI158</f>
        <v>0.81015999999999999</v>
      </c>
      <c r="BX158" s="323">
        <f t="shared" si="4156"/>
        <v>331</v>
      </c>
      <c r="BY158" s="141"/>
      <c r="BZ158" s="111"/>
      <c r="CA158" s="138"/>
      <c r="CB158" s="98"/>
      <c r="CC158" s="139">
        <f t="shared" ref="CC158:CD158" si="4169">CC13+CC42+CC71+CC100+CC129</f>
        <v>1887.7623699999999</v>
      </c>
      <c r="CD158" s="111">
        <f t="shared" si="4169"/>
        <v>624849.35</v>
      </c>
      <c r="CE158" s="111"/>
      <c r="CF158" s="140"/>
      <c r="CG158" s="141">
        <f t="shared" ref="CG158:CG165" si="4170">CC158/$LI158</f>
        <v>0.76175000000000004</v>
      </c>
      <c r="CH158" s="323">
        <f t="shared" ref="CH158:EP165" si="4171">CH13</f>
        <v>384</v>
      </c>
      <c r="CI158" s="141"/>
      <c r="CJ158" s="111"/>
      <c r="CK158" s="138"/>
      <c r="CL158" s="98"/>
      <c r="CM158" s="139">
        <f t="shared" ref="CM158:CN158" si="4172">CM13+CM42+CM71+CM100+CM129</f>
        <v>2756.0316899999998</v>
      </c>
      <c r="CN158" s="111">
        <f t="shared" si="4172"/>
        <v>1058316.17</v>
      </c>
      <c r="CO158" s="111"/>
      <c r="CP158" s="140"/>
      <c r="CQ158" s="141">
        <f t="shared" ref="CQ158:CQ165" si="4173">CM158/$LI158</f>
        <v>1.1121099999999999</v>
      </c>
      <c r="CR158" s="323">
        <f t="shared" si="4171"/>
        <v>321</v>
      </c>
      <c r="CS158" s="141"/>
      <c r="CT158" s="111"/>
      <c r="CU158" s="138"/>
      <c r="CV158" s="98"/>
      <c r="CW158" s="139">
        <f t="shared" ref="CW158:CX158" si="4174">CW13+CW42+CW71+CW100+CW129</f>
        <v>2789.4433800000002</v>
      </c>
      <c r="CX158" s="111">
        <f t="shared" si="4174"/>
        <v>895411.33</v>
      </c>
      <c r="CY158" s="111"/>
      <c r="CZ158" s="140"/>
      <c r="DA158" s="141">
        <f t="shared" ref="DA158:DA165" si="4175">CW158/$LI158</f>
        <v>1.1255900000000001</v>
      </c>
      <c r="DB158" s="323">
        <f t="shared" si="4171"/>
        <v>363</v>
      </c>
      <c r="DC158" s="141"/>
      <c r="DD158" s="111"/>
      <c r="DE158" s="138"/>
      <c r="DF158" s="98"/>
      <c r="DG158" s="139">
        <f t="shared" ref="DG158:DH158" si="4176">DG13+DG42+DG71+DG100+DG129</f>
        <v>2222.1528800000001</v>
      </c>
      <c r="DH158" s="111">
        <f t="shared" si="4176"/>
        <v>806641.49</v>
      </c>
      <c r="DI158" s="111"/>
      <c r="DJ158" s="140"/>
      <c r="DK158" s="141">
        <f t="shared" ref="DK158:DK165" si="4177">DG158/$LI158</f>
        <v>0.89668000000000003</v>
      </c>
      <c r="DL158" s="323">
        <f t="shared" si="4171"/>
        <v>0</v>
      </c>
      <c r="DM158" s="141"/>
      <c r="DN158" s="111"/>
      <c r="DO158" s="138"/>
      <c r="DP158" s="98"/>
      <c r="DQ158" s="139">
        <f t="shared" ref="DQ158:DR158" si="4178">DQ13+DQ42+DQ71+DQ100+DQ129</f>
        <v>0</v>
      </c>
      <c r="DR158" s="111">
        <f t="shared" si="4178"/>
        <v>0</v>
      </c>
      <c r="DS158" s="111"/>
      <c r="DT158" s="140"/>
      <c r="DU158" s="141">
        <f t="shared" ref="DU158:DU165" si="4179">DQ158/$LI158</f>
        <v>0</v>
      </c>
      <c r="DV158" s="323">
        <f t="shared" si="4171"/>
        <v>333</v>
      </c>
      <c r="DW158" s="141"/>
      <c r="DX158" s="111"/>
      <c r="DY158" s="138"/>
      <c r="DZ158" s="98"/>
      <c r="EA158" s="139">
        <f t="shared" ref="EA158:EB158" si="4180">EA13+EA42+EA71+EA100+EA129</f>
        <v>2614.2674299999999</v>
      </c>
      <c r="EB158" s="111">
        <f t="shared" si="4180"/>
        <v>870551.05</v>
      </c>
      <c r="EC158" s="111"/>
      <c r="ED158" s="140"/>
      <c r="EE158" s="141">
        <f t="shared" ref="EE158:EE165" si="4181">EA158/$LI158</f>
        <v>1.0548999999999999</v>
      </c>
      <c r="EF158" s="323">
        <f t="shared" si="4171"/>
        <v>402</v>
      </c>
      <c r="EG158" s="141"/>
      <c r="EH158" s="111"/>
      <c r="EI158" s="138"/>
      <c r="EJ158" s="98"/>
      <c r="EK158" s="139">
        <f t="shared" ref="EK158:EL158" si="4182">EK13+EK42+EK71+EK100+EK129</f>
        <v>1927.0649599999999</v>
      </c>
      <c r="EL158" s="111">
        <f t="shared" si="4182"/>
        <v>774680.11</v>
      </c>
      <c r="EM158" s="111"/>
      <c r="EN158" s="140"/>
      <c r="EO158" s="141">
        <f t="shared" ref="EO158:EO165" si="4183">EK158/$LI158</f>
        <v>0.77759999999999996</v>
      </c>
      <c r="EP158" s="323">
        <f t="shared" si="4171"/>
        <v>373</v>
      </c>
      <c r="EQ158" s="141"/>
      <c r="ER158" s="111"/>
      <c r="ES158" s="138"/>
      <c r="ET158" s="98"/>
      <c r="EU158" s="139">
        <f t="shared" ref="EU158:EV158" si="4184">EU13+EU42+EU71+EU100+EU129</f>
        <v>4618.4412000000002</v>
      </c>
      <c r="EV158" s="111">
        <f t="shared" si="4184"/>
        <v>1722678.56</v>
      </c>
      <c r="EW158" s="111"/>
      <c r="EX158" s="140"/>
      <c r="EY158" s="141">
        <f t="shared" ref="EY158:EY165" si="4185">EU158/$LI158</f>
        <v>1.8636200000000001</v>
      </c>
      <c r="EZ158" s="323">
        <f t="shared" ref="EZ158:HH165" si="4186">EZ13</f>
        <v>433</v>
      </c>
      <c r="FA158" s="141"/>
      <c r="FB158" s="111"/>
      <c r="FC158" s="138"/>
      <c r="FD158" s="98"/>
      <c r="FE158" s="139">
        <f t="shared" ref="FE158:FF158" si="4187">FE13+FE42+FE71+FE100+FE129</f>
        <v>1633.2641000000001</v>
      </c>
      <c r="FF158" s="111">
        <f t="shared" si="4187"/>
        <v>707203.36</v>
      </c>
      <c r="FG158" s="111"/>
      <c r="FH158" s="140"/>
      <c r="FI158" s="141">
        <f t="shared" ref="FI158:FI165" si="4188">FE158/$LI158</f>
        <v>0.65905000000000002</v>
      </c>
      <c r="FJ158" s="323">
        <f t="shared" si="4186"/>
        <v>431</v>
      </c>
      <c r="FK158" s="141"/>
      <c r="FL158" s="111"/>
      <c r="FM158" s="138"/>
      <c r="FN158" s="98"/>
      <c r="FO158" s="139">
        <f t="shared" ref="FO158:FP158" si="4189">FO13+FO42+FO71+FO100+FO129</f>
        <v>3107.6456800000001</v>
      </c>
      <c r="FP158" s="111">
        <f t="shared" si="4189"/>
        <v>1339395.29</v>
      </c>
      <c r="FQ158" s="111"/>
      <c r="FR158" s="140"/>
      <c r="FS158" s="141">
        <f t="shared" ref="FS158:FS165" si="4190">FO158/$LI158</f>
        <v>1.2539899999999999</v>
      </c>
      <c r="FT158" s="323">
        <f t="shared" si="4186"/>
        <v>295</v>
      </c>
      <c r="FU158" s="141"/>
      <c r="FV158" s="111"/>
      <c r="FW158" s="138"/>
      <c r="FX158" s="98"/>
      <c r="FY158" s="139">
        <f t="shared" ref="FY158:FZ158" si="4191">FY13+FY42+FY71+FY100+FY129</f>
        <v>2526.6816600000002</v>
      </c>
      <c r="FZ158" s="111">
        <f t="shared" si="4191"/>
        <v>745371.1</v>
      </c>
      <c r="GA158" s="111"/>
      <c r="GB158" s="140"/>
      <c r="GC158" s="141">
        <f t="shared" ref="GC158:GC165" si="4192">FY158/$LI158</f>
        <v>1.01956</v>
      </c>
      <c r="GD158" s="323">
        <f t="shared" si="4186"/>
        <v>164</v>
      </c>
      <c r="GE158" s="141"/>
      <c r="GF158" s="111"/>
      <c r="GG158" s="138"/>
      <c r="GH158" s="98"/>
      <c r="GI158" s="139">
        <f t="shared" ref="GI158:GJ158" si="4193">GI13+GI42+GI71+GI100+GI129</f>
        <v>1952.01466</v>
      </c>
      <c r="GJ158" s="111">
        <f t="shared" si="4193"/>
        <v>320130.40999999997</v>
      </c>
      <c r="GK158" s="111"/>
      <c r="GL158" s="140"/>
      <c r="GM158" s="141">
        <f t="shared" ref="GM158:GM165" si="4194">GI158/$LI158</f>
        <v>0.78766999999999998</v>
      </c>
      <c r="GN158" s="323">
        <f t="shared" si="4186"/>
        <v>338</v>
      </c>
      <c r="GO158" s="141"/>
      <c r="GP158" s="111"/>
      <c r="GQ158" s="138"/>
      <c r="GR158" s="98"/>
      <c r="GS158" s="139">
        <f t="shared" ref="GS158:GT158" si="4195">GS13+GS42+GS71+GS100+GS129</f>
        <v>3622.5648999999999</v>
      </c>
      <c r="GT158" s="111">
        <f t="shared" si="4195"/>
        <v>1224426.94</v>
      </c>
      <c r="GU158" s="111"/>
      <c r="GV158" s="140"/>
      <c r="GW158" s="141">
        <f t="shared" ref="GW158:GW165" si="4196">GS158/$LI158</f>
        <v>1.46177</v>
      </c>
      <c r="GX158" s="323">
        <f t="shared" si="4186"/>
        <v>650</v>
      </c>
      <c r="GY158" s="141"/>
      <c r="GZ158" s="111"/>
      <c r="HA158" s="138"/>
      <c r="HB158" s="98"/>
      <c r="HC158" s="139">
        <f t="shared" ref="HC158:HD158" si="4197">HC13+HC42+HC71+HC100+HC129</f>
        <v>2491.3872500000002</v>
      </c>
      <c r="HD158" s="111">
        <f t="shared" si="4197"/>
        <v>1619401.72</v>
      </c>
      <c r="HE158" s="111"/>
      <c r="HF158" s="140"/>
      <c r="HG158" s="141">
        <f t="shared" ref="HG158:HG165" si="4198">HC158/$LI158</f>
        <v>1.00532</v>
      </c>
      <c r="HH158" s="323">
        <f t="shared" si="4186"/>
        <v>466</v>
      </c>
      <c r="HI158" s="141"/>
      <c r="HJ158" s="111"/>
      <c r="HK158" s="138"/>
      <c r="HL158" s="98"/>
      <c r="HM158" s="139">
        <f t="shared" ref="HM158:HN158" si="4199">HM13+HM42+HM71+HM100+HM129</f>
        <v>2655.0838600000002</v>
      </c>
      <c r="HN158" s="111">
        <f t="shared" si="4199"/>
        <v>1237269.08</v>
      </c>
      <c r="HO158" s="111"/>
      <c r="HP158" s="140"/>
      <c r="HQ158" s="141">
        <f t="shared" ref="HQ158:HQ165" si="4200">HM158/$LI158</f>
        <v>1.0713699999999999</v>
      </c>
      <c r="HR158" s="323">
        <f t="shared" ref="HR158:JZ165" si="4201">HR13</f>
        <v>295</v>
      </c>
      <c r="HS158" s="141"/>
      <c r="HT158" s="111"/>
      <c r="HU158" s="138"/>
      <c r="HV158" s="98"/>
      <c r="HW158" s="139">
        <f t="shared" ref="HW158:HX158" si="4202">HW13+HW42+HW71+HW100+HW129</f>
        <v>2646.7959099999998</v>
      </c>
      <c r="HX158" s="111">
        <f t="shared" si="4202"/>
        <v>780804.79</v>
      </c>
      <c r="HY158" s="111"/>
      <c r="HZ158" s="140"/>
      <c r="IA158" s="141">
        <f t="shared" ref="IA158:IA165" si="4203">HW158/$LI158</f>
        <v>1.06803</v>
      </c>
      <c r="IB158" s="323">
        <f t="shared" si="4201"/>
        <v>181</v>
      </c>
      <c r="IC158" s="141"/>
      <c r="ID158" s="111"/>
      <c r="IE158" s="138"/>
      <c r="IF158" s="98"/>
      <c r="IG158" s="139">
        <f t="shared" ref="IG158:IH158" si="4204">IG13+IG42+IG71+IG100+IG129</f>
        <v>4091.9513299999999</v>
      </c>
      <c r="IH158" s="111">
        <f t="shared" si="4204"/>
        <v>740643.19</v>
      </c>
      <c r="II158" s="111"/>
      <c r="IJ158" s="140"/>
      <c r="IK158" s="141">
        <f t="shared" ref="IK158:IK165" si="4205">IG158/$LI158</f>
        <v>1.65117</v>
      </c>
      <c r="IL158" s="323">
        <f t="shared" si="4201"/>
        <v>522</v>
      </c>
      <c r="IM158" s="141"/>
      <c r="IN158" s="111"/>
      <c r="IO158" s="138"/>
      <c r="IP158" s="98"/>
      <c r="IQ158" s="139">
        <f t="shared" ref="IQ158:IR158" si="4206">IQ13+IQ42+IQ71+IQ100+IQ129</f>
        <v>2856.4592699999998</v>
      </c>
      <c r="IR158" s="111">
        <f t="shared" si="4206"/>
        <v>1491071.74</v>
      </c>
      <c r="IS158" s="111"/>
      <c r="IT158" s="140"/>
      <c r="IU158" s="141">
        <f t="shared" ref="IU158:IU165" si="4207">IQ158/$LI158</f>
        <v>1.15263</v>
      </c>
      <c r="IV158" s="323">
        <f t="shared" si="4201"/>
        <v>289</v>
      </c>
      <c r="IW158" s="141"/>
      <c r="IX158" s="111"/>
      <c r="IY158" s="138"/>
      <c r="IZ158" s="98"/>
      <c r="JA158" s="139">
        <f t="shared" ref="JA158:JB158" si="4208">JA13+JA42+JA71+JA100+JA129</f>
        <v>2945.62968</v>
      </c>
      <c r="JB158" s="111">
        <f t="shared" si="4208"/>
        <v>851286.97</v>
      </c>
      <c r="JC158" s="111"/>
      <c r="JD158" s="140"/>
      <c r="JE158" s="141">
        <f t="shared" ref="JE158:JE165" si="4209">JA158/$LI158</f>
        <v>1.1886099999999999</v>
      </c>
      <c r="JF158" s="323">
        <f t="shared" si="4201"/>
        <v>614</v>
      </c>
      <c r="JG158" s="141"/>
      <c r="JH158" s="111"/>
      <c r="JI158" s="138"/>
      <c r="JJ158" s="98"/>
      <c r="JK158" s="139">
        <f t="shared" ref="JK158:JL158" si="4210">JK13+JK42+JK71+JK100+JK129</f>
        <v>2215.5674399999998</v>
      </c>
      <c r="JL158" s="111">
        <f t="shared" si="4210"/>
        <v>1360358.41</v>
      </c>
      <c r="JM158" s="111"/>
      <c r="JN158" s="140"/>
      <c r="JO158" s="141">
        <f t="shared" ref="JO158:JO165" si="4211">JK158/$LI158</f>
        <v>0.89402000000000004</v>
      </c>
      <c r="JP158" s="323">
        <f t="shared" si="4201"/>
        <v>563</v>
      </c>
      <c r="JQ158" s="141"/>
      <c r="JR158" s="111"/>
      <c r="JS158" s="138"/>
      <c r="JT158" s="98"/>
      <c r="JU158" s="139">
        <f t="shared" ref="JU158:JV158" si="4212">JU13+JU42+JU71+JU100+JU129</f>
        <v>2542.2815399999999</v>
      </c>
      <c r="JV158" s="111">
        <f t="shared" si="4212"/>
        <v>1431304.51</v>
      </c>
      <c r="JW158" s="111"/>
      <c r="JX158" s="140"/>
      <c r="JY158" s="141">
        <f t="shared" ref="JY158:JY165" si="4213">JU158/$LI158</f>
        <v>1.02586</v>
      </c>
      <c r="JZ158" s="323">
        <f t="shared" si="4201"/>
        <v>466</v>
      </c>
      <c r="KA158" s="141"/>
      <c r="KB158" s="111"/>
      <c r="KC158" s="138"/>
      <c r="KD158" s="98"/>
      <c r="KE158" s="139">
        <f t="shared" ref="KE158:KF158" si="4214">KE13+KE42+KE71+KE100+KE129</f>
        <v>2897.19173</v>
      </c>
      <c r="KF158" s="111">
        <f t="shared" si="4214"/>
        <v>1350091.34</v>
      </c>
      <c r="KG158" s="111"/>
      <c r="KH158" s="140"/>
      <c r="KI158" s="141">
        <f t="shared" ref="KI158:KI165" si="4215">KE158/$LI158</f>
        <v>1.1690700000000001</v>
      </c>
      <c r="KJ158" s="323">
        <f t="shared" ref="KJ158:KT165" si="4216">KJ13</f>
        <v>589</v>
      </c>
      <c r="KK158" s="141"/>
      <c r="KL158" s="111"/>
      <c r="KM158" s="138"/>
      <c r="KN158" s="98"/>
      <c r="KO158" s="139">
        <f t="shared" ref="KO158:KP158" si="4217">KO13+KO42+KO71+KO100+KO129</f>
        <v>1978.8994399999999</v>
      </c>
      <c r="KP158" s="111">
        <f t="shared" si="4217"/>
        <v>1165571.77</v>
      </c>
      <c r="KQ158" s="111"/>
      <c r="KR158" s="140"/>
      <c r="KS158" s="141">
        <f t="shared" ref="KS158:KS165" si="4218">KO158/$LI158</f>
        <v>0.79852000000000001</v>
      </c>
      <c r="KT158" s="323">
        <f t="shared" si="4216"/>
        <v>0</v>
      </c>
      <c r="KU158" s="141"/>
      <c r="KV158" s="111"/>
      <c r="KW158" s="138"/>
      <c r="KX158" s="98"/>
      <c r="KY158" s="139">
        <f t="shared" ref="KY158:KZ158" si="4219">KY13+KY42+KY71+KY100+KY129</f>
        <v>0</v>
      </c>
      <c r="KZ158" s="111">
        <f t="shared" si="4219"/>
        <v>0</v>
      </c>
      <c r="LA158" s="111"/>
      <c r="LB158" s="140"/>
      <c r="LC158" s="141">
        <f t="shared" ref="LC158:LC165" si="4220">KY158/$LI158</f>
        <v>0</v>
      </c>
      <c r="LD158" s="322">
        <f t="shared" ref="LD158:LD183" si="4221">F158+P158+Z158+AJ158+AT158+BD158+BN158+BX158+CH158+CR158+DB158+DL158+DV158+EF158+EP158+EZ158+FJ158+FT158+GD158+GN158+GX158+HH158+HR158+IB158+IL158+IV158+JF158+JP158+JZ158+KJ158+KT158</f>
        <v>11066</v>
      </c>
      <c r="LE158" s="141"/>
      <c r="LF158" s="111"/>
      <c r="LG158" s="138"/>
      <c r="LH158" s="98"/>
      <c r="LI158" s="139">
        <f t="shared" ref="LI158:LJ165" si="4222">LI13+LI42+LI71+LI100+LI129</f>
        <v>2478.2058900000002</v>
      </c>
      <c r="LJ158" s="111">
        <f t="shared" si="4222"/>
        <v>27423826.379999999</v>
      </c>
      <c r="LK158" s="111"/>
      <c r="LL158" s="140"/>
    </row>
    <row r="159" spans="1:324" ht="26.25" customHeight="1">
      <c r="A159" s="612"/>
      <c r="B159" s="93" t="s">
        <v>715</v>
      </c>
      <c r="C159" s="12" t="s">
        <v>840</v>
      </c>
      <c r="D159" s="12" t="s">
        <v>422</v>
      </c>
      <c r="E159" s="4"/>
      <c r="F159" s="323">
        <f t="shared" si="4153"/>
        <v>0</v>
      </c>
      <c r="G159" s="141"/>
      <c r="H159" s="111"/>
      <c r="I159" s="138"/>
      <c r="J159" s="98"/>
      <c r="K159" s="139">
        <f t="shared" si="4154"/>
        <v>0</v>
      </c>
      <c r="L159" s="111">
        <f t="shared" si="4154"/>
        <v>0</v>
      </c>
      <c r="M159" s="111"/>
      <c r="N159" s="140"/>
      <c r="O159" s="141" t="e">
        <f t="shared" si="4155"/>
        <v>#DIV/0!</v>
      </c>
      <c r="P159" s="323">
        <f t="shared" si="4156"/>
        <v>0</v>
      </c>
      <c r="Q159" s="141"/>
      <c r="R159" s="111"/>
      <c r="S159" s="138"/>
      <c r="T159" s="98"/>
      <c r="U159" s="139">
        <f t="shared" ref="U159:V159" si="4223">U14+U43+U72+U101+U130</f>
        <v>0</v>
      </c>
      <c r="V159" s="111">
        <f t="shared" si="4223"/>
        <v>0</v>
      </c>
      <c r="W159" s="111"/>
      <c r="X159" s="140"/>
      <c r="Y159" s="141" t="e">
        <f t="shared" si="4158"/>
        <v>#DIV/0!</v>
      </c>
      <c r="Z159" s="323">
        <f t="shared" si="4156"/>
        <v>0</v>
      </c>
      <c r="AA159" s="141"/>
      <c r="AB159" s="111"/>
      <c r="AC159" s="138"/>
      <c r="AD159" s="98"/>
      <c r="AE159" s="139">
        <f t="shared" ref="AE159:AF159" si="4224">AE14+AE43+AE72+AE101+AE130</f>
        <v>0</v>
      </c>
      <c r="AF159" s="111">
        <f t="shared" si="4224"/>
        <v>0</v>
      </c>
      <c r="AG159" s="111"/>
      <c r="AH159" s="140"/>
      <c r="AI159" s="141" t="e">
        <f t="shared" si="4160"/>
        <v>#DIV/0!</v>
      </c>
      <c r="AJ159" s="323">
        <f t="shared" si="4156"/>
        <v>0</v>
      </c>
      <c r="AK159" s="141"/>
      <c r="AL159" s="111"/>
      <c r="AM159" s="138"/>
      <c r="AN159" s="98"/>
      <c r="AO159" s="139">
        <f t="shared" ref="AO159:AP159" si="4225">AO14+AO43+AO72+AO101+AO130</f>
        <v>0</v>
      </c>
      <c r="AP159" s="111">
        <f t="shared" si="4225"/>
        <v>0</v>
      </c>
      <c r="AQ159" s="111"/>
      <c r="AR159" s="140"/>
      <c r="AS159" s="141" t="e">
        <f t="shared" si="4162"/>
        <v>#DIV/0!</v>
      </c>
      <c r="AT159" s="323">
        <f t="shared" si="4156"/>
        <v>0</v>
      </c>
      <c r="AU159" s="141"/>
      <c r="AV159" s="111"/>
      <c r="AW159" s="138"/>
      <c r="AX159" s="98"/>
      <c r="AY159" s="139">
        <f t="shared" ref="AY159:AZ159" si="4226">AY14+AY43+AY72+AY101+AY130</f>
        <v>0</v>
      </c>
      <c r="AZ159" s="111">
        <f t="shared" si="4226"/>
        <v>0</v>
      </c>
      <c r="BA159" s="111"/>
      <c r="BB159" s="140"/>
      <c r="BC159" s="141" t="e">
        <f t="shared" si="4164"/>
        <v>#DIV/0!</v>
      </c>
      <c r="BD159" s="323">
        <f t="shared" si="4156"/>
        <v>0</v>
      </c>
      <c r="BE159" s="141"/>
      <c r="BF159" s="111"/>
      <c r="BG159" s="138"/>
      <c r="BH159" s="98"/>
      <c r="BI159" s="139">
        <f t="shared" ref="BI159:BJ159" si="4227">BI14+BI43+BI72+BI101+BI130</f>
        <v>0</v>
      </c>
      <c r="BJ159" s="111">
        <f t="shared" si="4227"/>
        <v>0</v>
      </c>
      <c r="BK159" s="111"/>
      <c r="BL159" s="140"/>
      <c r="BM159" s="141" t="e">
        <f t="shared" si="4166"/>
        <v>#DIV/0!</v>
      </c>
      <c r="BN159" s="323">
        <f t="shared" si="4156"/>
        <v>0</v>
      </c>
      <c r="BO159" s="141"/>
      <c r="BP159" s="111"/>
      <c r="BQ159" s="138"/>
      <c r="BR159" s="98"/>
      <c r="BS159" s="139">
        <f t="shared" ref="BS159:BT159" si="4228">BS14+BS43+BS72+BS101+BS130</f>
        <v>0</v>
      </c>
      <c r="BT159" s="111">
        <f t="shared" si="4228"/>
        <v>0</v>
      </c>
      <c r="BU159" s="111"/>
      <c r="BV159" s="140"/>
      <c r="BW159" s="141" t="e">
        <f t="shared" si="4168"/>
        <v>#DIV/0!</v>
      </c>
      <c r="BX159" s="323">
        <f t="shared" si="4156"/>
        <v>0</v>
      </c>
      <c r="BY159" s="141"/>
      <c r="BZ159" s="111"/>
      <c r="CA159" s="138"/>
      <c r="CB159" s="98"/>
      <c r="CC159" s="139">
        <f t="shared" ref="CC159:CD159" si="4229">CC14+CC43+CC72+CC101+CC130</f>
        <v>0</v>
      </c>
      <c r="CD159" s="111">
        <f t="shared" si="4229"/>
        <v>0</v>
      </c>
      <c r="CE159" s="111"/>
      <c r="CF159" s="140"/>
      <c r="CG159" s="141" t="e">
        <f t="shared" si="4170"/>
        <v>#DIV/0!</v>
      </c>
      <c r="CH159" s="323">
        <f t="shared" si="4171"/>
        <v>0</v>
      </c>
      <c r="CI159" s="141"/>
      <c r="CJ159" s="111"/>
      <c r="CK159" s="138"/>
      <c r="CL159" s="98"/>
      <c r="CM159" s="139">
        <f t="shared" ref="CM159:CN159" si="4230">CM14+CM43+CM72+CM101+CM130</f>
        <v>0</v>
      </c>
      <c r="CN159" s="111">
        <f t="shared" si="4230"/>
        <v>0</v>
      </c>
      <c r="CO159" s="111"/>
      <c r="CP159" s="140"/>
      <c r="CQ159" s="141" t="e">
        <f t="shared" si="4173"/>
        <v>#DIV/0!</v>
      </c>
      <c r="CR159" s="323">
        <f t="shared" si="4171"/>
        <v>0</v>
      </c>
      <c r="CS159" s="141"/>
      <c r="CT159" s="111"/>
      <c r="CU159" s="138"/>
      <c r="CV159" s="98"/>
      <c r="CW159" s="139">
        <f t="shared" ref="CW159:CX159" si="4231">CW14+CW43+CW72+CW101+CW130</f>
        <v>0</v>
      </c>
      <c r="CX159" s="111">
        <f t="shared" si="4231"/>
        <v>0</v>
      </c>
      <c r="CY159" s="111"/>
      <c r="CZ159" s="140"/>
      <c r="DA159" s="141" t="e">
        <f t="shared" si="4175"/>
        <v>#DIV/0!</v>
      </c>
      <c r="DB159" s="323">
        <f t="shared" si="4171"/>
        <v>0</v>
      </c>
      <c r="DC159" s="141"/>
      <c r="DD159" s="111"/>
      <c r="DE159" s="138"/>
      <c r="DF159" s="98"/>
      <c r="DG159" s="139">
        <f t="shared" ref="DG159:DH159" si="4232">DG14+DG43+DG72+DG101+DG130</f>
        <v>0</v>
      </c>
      <c r="DH159" s="111">
        <f t="shared" si="4232"/>
        <v>0</v>
      </c>
      <c r="DI159" s="111"/>
      <c r="DJ159" s="140"/>
      <c r="DK159" s="141" t="e">
        <f t="shared" si="4177"/>
        <v>#DIV/0!</v>
      </c>
      <c r="DL159" s="323">
        <f t="shared" si="4171"/>
        <v>0</v>
      </c>
      <c r="DM159" s="141"/>
      <c r="DN159" s="111"/>
      <c r="DO159" s="138"/>
      <c r="DP159" s="98"/>
      <c r="DQ159" s="139">
        <f t="shared" ref="DQ159:DR159" si="4233">DQ14+DQ43+DQ72+DQ101+DQ130</f>
        <v>0</v>
      </c>
      <c r="DR159" s="111">
        <f t="shared" si="4233"/>
        <v>0</v>
      </c>
      <c r="DS159" s="111"/>
      <c r="DT159" s="140"/>
      <c r="DU159" s="141" t="e">
        <f t="shared" si="4179"/>
        <v>#DIV/0!</v>
      </c>
      <c r="DV159" s="323">
        <f t="shared" si="4171"/>
        <v>0</v>
      </c>
      <c r="DW159" s="141"/>
      <c r="DX159" s="111"/>
      <c r="DY159" s="138"/>
      <c r="DZ159" s="98"/>
      <c r="EA159" s="139">
        <f t="shared" ref="EA159:EB159" si="4234">EA14+EA43+EA72+EA101+EA130</f>
        <v>0</v>
      </c>
      <c r="EB159" s="111">
        <f t="shared" si="4234"/>
        <v>0</v>
      </c>
      <c r="EC159" s="111"/>
      <c r="ED159" s="140"/>
      <c r="EE159" s="141" t="e">
        <f t="shared" si="4181"/>
        <v>#DIV/0!</v>
      </c>
      <c r="EF159" s="323">
        <f t="shared" si="4171"/>
        <v>0</v>
      </c>
      <c r="EG159" s="141"/>
      <c r="EH159" s="111"/>
      <c r="EI159" s="138"/>
      <c r="EJ159" s="98"/>
      <c r="EK159" s="139">
        <f t="shared" ref="EK159:EL159" si="4235">EK14+EK43+EK72+EK101+EK130</f>
        <v>0</v>
      </c>
      <c r="EL159" s="111">
        <f t="shared" si="4235"/>
        <v>0</v>
      </c>
      <c r="EM159" s="111"/>
      <c r="EN159" s="140"/>
      <c r="EO159" s="141" t="e">
        <f t="shared" si="4183"/>
        <v>#DIV/0!</v>
      </c>
      <c r="EP159" s="323">
        <f t="shared" si="4171"/>
        <v>0</v>
      </c>
      <c r="EQ159" s="141"/>
      <c r="ER159" s="111"/>
      <c r="ES159" s="138"/>
      <c r="ET159" s="98"/>
      <c r="EU159" s="139">
        <f t="shared" ref="EU159:EV159" si="4236">EU14+EU43+EU72+EU101+EU130</f>
        <v>0</v>
      </c>
      <c r="EV159" s="111">
        <f t="shared" si="4236"/>
        <v>0</v>
      </c>
      <c r="EW159" s="111"/>
      <c r="EX159" s="140"/>
      <c r="EY159" s="141" t="e">
        <f t="shared" si="4185"/>
        <v>#DIV/0!</v>
      </c>
      <c r="EZ159" s="323">
        <f t="shared" si="4186"/>
        <v>0</v>
      </c>
      <c r="FA159" s="141"/>
      <c r="FB159" s="111"/>
      <c r="FC159" s="138"/>
      <c r="FD159" s="98"/>
      <c r="FE159" s="139">
        <f t="shared" ref="FE159:FF159" si="4237">FE14+FE43+FE72+FE101+FE130</f>
        <v>0</v>
      </c>
      <c r="FF159" s="111">
        <f t="shared" si="4237"/>
        <v>0</v>
      </c>
      <c r="FG159" s="111"/>
      <c r="FH159" s="140"/>
      <c r="FI159" s="141" t="e">
        <f t="shared" si="4188"/>
        <v>#DIV/0!</v>
      </c>
      <c r="FJ159" s="323">
        <f t="shared" si="4186"/>
        <v>0</v>
      </c>
      <c r="FK159" s="141"/>
      <c r="FL159" s="111"/>
      <c r="FM159" s="138"/>
      <c r="FN159" s="98"/>
      <c r="FO159" s="139">
        <f t="shared" ref="FO159:FP159" si="4238">FO14+FO43+FO72+FO101+FO130</f>
        <v>0</v>
      </c>
      <c r="FP159" s="111">
        <f t="shared" si="4238"/>
        <v>0</v>
      </c>
      <c r="FQ159" s="111"/>
      <c r="FR159" s="140"/>
      <c r="FS159" s="141" t="e">
        <f t="shared" si="4190"/>
        <v>#DIV/0!</v>
      </c>
      <c r="FT159" s="323">
        <f t="shared" si="4186"/>
        <v>0</v>
      </c>
      <c r="FU159" s="141"/>
      <c r="FV159" s="111"/>
      <c r="FW159" s="138"/>
      <c r="FX159" s="98"/>
      <c r="FY159" s="139">
        <f t="shared" ref="FY159:FZ159" si="4239">FY14+FY43+FY72+FY101+FY130</f>
        <v>0</v>
      </c>
      <c r="FZ159" s="111">
        <f t="shared" si="4239"/>
        <v>0</v>
      </c>
      <c r="GA159" s="111"/>
      <c r="GB159" s="140"/>
      <c r="GC159" s="141" t="e">
        <f t="shared" si="4192"/>
        <v>#DIV/0!</v>
      </c>
      <c r="GD159" s="323">
        <f t="shared" si="4186"/>
        <v>0</v>
      </c>
      <c r="GE159" s="141"/>
      <c r="GF159" s="111"/>
      <c r="GG159" s="138"/>
      <c r="GH159" s="98"/>
      <c r="GI159" s="139">
        <f t="shared" ref="GI159:GJ159" si="4240">GI14+GI43+GI72+GI101+GI130</f>
        <v>0</v>
      </c>
      <c r="GJ159" s="111">
        <f t="shared" si="4240"/>
        <v>0</v>
      </c>
      <c r="GK159" s="111"/>
      <c r="GL159" s="140"/>
      <c r="GM159" s="141" t="e">
        <f t="shared" si="4194"/>
        <v>#DIV/0!</v>
      </c>
      <c r="GN159" s="323">
        <f t="shared" si="4186"/>
        <v>0</v>
      </c>
      <c r="GO159" s="141"/>
      <c r="GP159" s="111"/>
      <c r="GQ159" s="138"/>
      <c r="GR159" s="98"/>
      <c r="GS159" s="139">
        <f t="shared" ref="GS159:GT159" si="4241">GS14+GS43+GS72+GS101+GS130</f>
        <v>0</v>
      </c>
      <c r="GT159" s="111">
        <f t="shared" si="4241"/>
        <v>0</v>
      </c>
      <c r="GU159" s="111"/>
      <c r="GV159" s="140"/>
      <c r="GW159" s="141" t="e">
        <f t="shared" si="4196"/>
        <v>#DIV/0!</v>
      </c>
      <c r="GX159" s="323">
        <f t="shared" si="4186"/>
        <v>0</v>
      </c>
      <c r="GY159" s="141"/>
      <c r="GZ159" s="111"/>
      <c r="HA159" s="138"/>
      <c r="HB159" s="98"/>
      <c r="HC159" s="139">
        <f t="shared" ref="HC159:HD159" si="4242">HC14+HC43+HC72+HC101+HC130</f>
        <v>0</v>
      </c>
      <c r="HD159" s="111">
        <f t="shared" si="4242"/>
        <v>0</v>
      </c>
      <c r="HE159" s="111"/>
      <c r="HF159" s="140"/>
      <c r="HG159" s="141" t="e">
        <f t="shared" si="4198"/>
        <v>#DIV/0!</v>
      </c>
      <c r="HH159" s="323">
        <f t="shared" si="4186"/>
        <v>0</v>
      </c>
      <c r="HI159" s="141"/>
      <c r="HJ159" s="111"/>
      <c r="HK159" s="138"/>
      <c r="HL159" s="98"/>
      <c r="HM159" s="139">
        <f t="shared" ref="HM159:HN159" si="4243">HM14+HM43+HM72+HM101+HM130</f>
        <v>0</v>
      </c>
      <c r="HN159" s="111">
        <f t="shared" si="4243"/>
        <v>0</v>
      </c>
      <c r="HO159" s="111"/>
      <c r="HP159" s="140"/>
      <c r="HQ159" s="141" t="e">
        <f t="shared" si="4200"/>
        <v>#DIV/0!</v>
      </c>
      <c r="HR159" s="323">
        <f t="shared" si="4201"/>
        <v>0</v>
      </c>
      <c r="HS159" s="141"/>
      <c r="HT159" s="111"/>
      <c r="HU159" s="138"/>
      <c r="HV159" s="98"/>
      <c r="HW159" s="139">
        <f t="shared" ref="HW159:HX159" si="4244">HW14+HW43+HW72+HW101+HW130</f>
        <v>0</v>
      </c>
      <c r="HX159" s="111">
        <f t="shared" si="4244"/>
        <v>0</v>
      </c>
      <c r="HY159" s="111"/>
      <c r="HZ159" s="140"/>
      <c r="IA159" s="141" t="e">
        <f t="shared" si="4203"/>
        <v>#DIV/0!</v>
      </c>
      <c r="IB159" s="323">
        <f t="shared" si="4201"/>
        <v>0</v>
      </c>
      <c r="IC159" s="141"/>
      <c r="ID159" s="111"/>
      <c r="IE159" s="138"/>
      <c r="IF159" s="98"/>
      <c r="IG159" s="139">
        <f t="shared" ref="IG159:IH159" si="4245">IG14+IG43+IG72+IG101+IG130</f>
        <v>0</v>
      </c>
      <c r="IH159" s="111">
        <f t="shared" si="4245"/>
        <v>0</v>
      </c>
      <c r="II159" s="111"/>
      <c r="IJ159" s="140"/>
      <c r="IK159" s="141" t="e">
        <f t="shared" si="4205"/>
        <v>#DIV/0!</v>
      </c>
      <c r="IL159" s="323">
        <f t="shared" si="4201"/>
        <v>0</v>
      </c>
      <c r="IM159" s="141"/>
      <c r="IN159" s="111"/>
      <c r="IO159" s="138"/>
      <c r="IP159" s="98"/>
      <c r="IQ159" s="139">
        <f t="shared" ref="IQ159:IR159" si="4246">IQ14+IQ43+IQ72+IQ101+IQ130</f>
        <v>0</v>
      </c>
      <c r="IR159" s="111">
        <f t="shared" si="4246"/>
        <v>0</v>
      </c>
      <c r="IS159" s="111"/>
      <c r="IT159" s="140"/>
      <c r="IU159" s="141" t="e">
        <f t="shared" si="4207"/>
        <v>#DIV/0!</v>
      </c>
      <c r="IV159" s="323">
        <f t="shared" si="4201"/>
        <v>0</v>
      </c>
      <c r="IW159" s="141"/>
      <c r="IX159" s="111"/>
      <c r="IY159" s="138"/>
      <c r="IZ159" s="98"/>
      <c r="JA159" s="139">
        <f t="shared" ref="JA159:JB159" si="4247">JA14+JA43+JA72+JA101+JA130</f>
        <v>0</v>
      </c>
      <c r="JB159" s="111">
        <f t="shared" si="4247"/>
        <v>0</v>
      </c>
      <c r="JC159" s="111"/>
      <c r="JD159" s="140"/>
      <c r="JE159" s="141" t="e">
        <f t="shared" si="4209"/>
        <v>#DIV/0!</v>
      </c>
      <c r="JF159" s="323">
        <f t="shared" si="4201"/>
        <v>0</v>
      </c>
      <c r="JG159" s="141"/>
      <c r="JH159" s="111"/>
      <c r="JI159" s="138"/>
      <c r="JJ159" s="98"/>
      <c r="JK159" s="139">
        <f t="shared" ref="JK159:JL159" si="4248">JK14+JK43+JK72+JK101+JK130</f>
        <v>0</v>
      </c>
      <c r="JL159" s="111">
        <f t="shared" si="4248"/>
        <v>0</v>
      </c>
      <c r="JM159" s="111"/>
      <c r="JN159" s="140"/>
      <c r="JO159" s="141" t="e">
        <f t="shared" si="4211"/>
        <v>#DIV/0!</v>
      </c>
      <c r="JP159" s="323">
        <f t="shared" si="4201"/>
        <v>0</v>
      </c>
      <c r="JQ159" s="141"/>
      <c r="JR159" s="111"/>
      <c r="JS159" s="138"/>
      <c r="JT159" s="98"/>
      <c r="JU159" s="139">
        <f t="shared" ref="JU159:JV159" si="4249">JU14+JU43+JU72+JU101+JU130</f>
        <v>0</v>
      </c>
      <c r="JV159" s="111">
        <f t="shared" si="4249"/>
        <v>0</v>
      </c>
      <c r="JW159" s="111"/>
      <c r="JX159" s="140"/>
      <c r="JY159" s="141" t="e">
        <f t="shared" si="4213"/>
        <v>#DIV/0!</v>
      </c>
      <c r="JZ159" s="323">
        <f t="shared" si="4201"/>
        <v>0</v>
      </c>
      <c r="KA159" s="141"/>
      <c r="KB159" s="111"/>
      <c r="KC159" s="138"/>
      <c r="KD159" s="98"/>
      <c r="KE159" s="139">
        <f t="shared" ref="KE159:KF159" si="4250">KE14+KE43+KE72+KE101+KE130</f>
        <v>0</v>
      </c>
      <c r="KF159" s="111">
        <f t="shared" si="4250"/>
        <v>0</v>
      </c>
      <c r="KG159" s="111"/>
      <c r="KH159" s="140"/>
      <c r="KI159" s="141" t="e">
        <f t="shared" si="4215"/>
        <v>#DIV/0!</v>
      </c>
      <c r="KJ159" s="323">
        <f t="shared" si="4216"/>
        <v>0</v>
      </c>
      <c r="KK159" s="141"/>
      <c r="KL159" s="111"/>
      <c r="KM159" s="138"/>
      <c r="KN159" s="98"/>
      <c r="KO159" s="139">
        <f t="shared" ref="KO159:KP159" si="4251">KO14+KO43+KO72+KO101+KO130</f>
        <v>0</v>
      </c>
      <c r="KP159" s="111">
        <f t="shared" si="4251"/>
        <v>0</v>
      </c>
      <c r="KQ159" s="111"/>
      <c r="KR159" s="140"/>
      <c r="KS159" s="141" t="e">
        <f t="shared" si="4218"/>
        <v>#DIV/0!</v>
      </c>
      <c r="KT159" s="323">
        <f t="shared" si="4216"/>
        <v>0</v>
      </c>
      <c r="KU159" s="141"/>
      <c r="KV159" s="111"/>
      <c r="KW159" s="138"/>
      <c r="KX159" s="98"/>
      <c r="KY159" s="139">
        <f t="shared" ref="KY159:KZ159" si="4252">KY14+KY43+KY72+KY101+KY130</f>
        <v>0</v>
      </c>
      <c r="KZ159" s="111">
        <f t="shared" si="4252"/>
        <v>0</v>
      </c>
      <c r="LA159" s="111"/>
      <c r="LB159" s="140"/>
      <c r="LC159" s="141" t="e">
        <f t="shared" si="4220"/>
        <v>#DIV/0!</v>
      </c>
      <c r="LD159" s="322">
        <f t="shared" si="4221"/>
        <v>0</v>
      </c>
      <c r="LE159" s="141"/>
      <c r="LF159" s="111"/>
      <c r="LG159" s="138"/>
      <c r="LH159" s="98"/>
      <c r="LI159" s="139">
        <f t="shared" si="4222"/>
        <v>0</v>
      </c>
      <c r="LJ159" s="111">
        <f t="shared" si="4222"/>
        <v>0</v>
      </c>
      <c r="LK159" s="111"/>
      <c r="LL159" s="140"/>
    </row>
    <row r="160" spans="1:324" ht="27.75" customHeight="1">
      <c r="A160" s="612"/>
      <c r="B160" s="12" t="s">
        <v>730</v>
      </c>
      <c r="C160" s="12" t="s">
        <v>839</v>
      </c>
      <c r="D160" s="12" t="s">
        <v>419</v>
      </c>
      <c r="E160" s="4"/>
      <c r="F160" s="323">
        <f t="shared" si="4153"/>
        <v>0</v>
      </c>
      <c r="G160" s="141"/>
      <c r="H160" s="111"/>
      <c r="I160" s="138"/>
      <c r="J160" s="98"/>
      <c r="K160" s="139">
        <f t="shared" si="4154"/>
        <v>0</v>
      </c>
      <c r="L160" s="111">
        <f t="shared" si="4154"/>
        <v>0</v>
      </c>
      <c r="M160" s="111"/>
      <c r="N160" s="140"/>
      <c r="O160" s="141">
        <f t="shared" si="4155"/>
        <v>0</v>
      </c>
      <c r="P160" s="323">
        <f t="shared" si="4156"/>
        <v>0</v>
      </c>
      <c r="Q160" s="141"/>
      <c r="R160" s="111"/>
      <c r="S160" s="138"/>
      <c r="T160" s="98"/>
      <c r="U160" s="139">
        <f t="shared" ref="U160:V160" si="4253">U15+U44+U73+U102+U131</f>
        <v>0</v>
      </c>
      <c r="V160" s="111">
        <f t="shared" si="4253"/>
        <v>0</v>
      </c>
      <c r="W160" s="111"/>
      <c r="X160" s="140"/>
      <c r="Y160" s="141">
        <f t="shared" si="4158"/>
        <v>0</v>
      </c>
      <c r="Z160" s="323">
        <f t="shared" si="4156"/>
        <v>0</v>
      </c>
      <c r="AA160" s="141"/>
      <c r="AB160" s="111"/>
      <c r="AC160" s="138"/>
      <c r="AD160" s="98"/>
      <c r="AE160" s="139">
        <f t="shared" ref="AE160:AF160" si="4254">AE15+AE44+AE73+AE102+AE131</f>
        <v>0</v>
      </c>
      <c r="AF160" s="111">
        <f t="shared" si="4254"/>
        <v>0</v>
      </c>
      <c r="AG160" s="111"/>
      <c r="AH160" s="140"/>
      <c r="AI160" s="141">
        <f t="shared" si="4160"/>
        <v>0</v>
      </c>
      <c r="AJ160" s="323">
        <f t="shared" si="4156"/>
        <v>12</v>
      </c>
      <c r="AK160" s="141"/>
      <c r="AL160" s="111"/>
      <c r="AM160" s="138"/>
      <c r="AN160" s="98"/>
      <c r="AO160" s="139">
        <f t="shared" ref="AO160:AP160" si="4255">AO15+AO44+AO73+AO102+AO131</f>
        <v>1742.60916</v>
      </c>
      <c r="AP160" s="111">
        <f t="shared" si="4255"/>
        <v>20911.310000000001</v>
      </c>
      <c r="AQ160" s="111"/>
      <c r="AR160" s="140"/>
      <c r="AS160" s="141">
        <f t="shared" si="4162"/>
        <v>0.70359000000000005</v>
      </c>
      <c r="AT160" s="323">
        <f t="shared" si="4156"/>
        <v>0</v>
      </c>
      <c r="AU160" s="141"/>
      <c r="AV160" s="111"/>
      <c r="AW160" s="138"/>
      <c r="AX160" s="98"/>
      <c r="AY160" s="139">
        <f t="shared" ref="AY160:AZ160" si="4256">AY15+AY44+AY73+AY102+AY131</f>
        <v>0</v>
      </c>
      <c r="AZ160" s="111">
        <f t="shared" si="4256"/>
        <v>0</v>
      </c>
      <c r="BA160" s="111"/>
      <c r="BB160" s="140"/>
      <c r="BC160" s="141">
        <f t="shared" si="4164"/>
        <v>0</v>
      </c>
      <c r="BD160" s="323">
        <f t="shared" si="4156"/>
        <v>0</v>
      </c>
      <c r="BE160" s="141"/>
      <c r="BF160" s="111"/>
      <c r="BG160" s="138"/>
      <c r="BH160" s="98"/>
      <c r="BI160" s="139">
        <f t="shared" ref="BI160:BJ160" si="4257">BI15+BI44+BI73+BI102+BI131</f>
        <v>0</v>
      </c>
      <c r="BJ160" s="111">
        <f t="shared" si="4257"/>
        <v>0</v>
      </c>
      <c r="BK160" s="111"/>
      <c r="BL160" s="140"/>
      <c r="BM160" s="141">
        <f t="shared" si="4166"/>
        <v>0</v>
      </c>
      <c r="BN160" s="323">
        <f t="shared" si="4156"/>
        <v>0</v>
      </c>
      <c r="BO160" s="141"/>
      <c r="BP160" s="111"/>
      <c r="BQ160" s="138"/>
      <c r="BR160" s="98"/>
      <c r="BS160" s="139">
        <f t="shared" ref="BS160:BT160" si="4258">BS15+BS44+BS73+BS102+BS131</f>
        <v>0</v>
      </c>
      <c r="BT160" s="111">
        <f t="shared" si="4258"/>
        <v>0</v>
      </c>
      <c r="BU160" s="111"/>
      <c r="BV160" s="140"/>
      <c r="BW160" s="141">
        <f t="shared" si="4168"/>
        <v>0</v>
      </c>
      <c r="BX160" s="323">
        <f t="shared" si="4156"/>
        <v>0</v>
      </c>
      <c r="BY160" s="141"/>
      <c r="BZ160" s="111"/>
      <c r="CA160" s="138"/>
      <c r="CB160" s="98"/>
      <c r="CC160" s="139">
        <f t="shared" ref="CC160:CD160" si="4259">CC15+CC44+CC73+CC102+CC131</f>
        <v>0</v>
      </c>
      <c r="CD160" s="111">
        <f t="shared" si="4259"/>
        <v>0</v>
      </c>
      <c r="CE160" s="111"/>
      <c r="CF160" s="140"/>
      <c r="CG160" s="141">
        <f t="shared" si="4170"/>
        <v>0</v>
      </c>
      <c r="CH160" s="323">
        <f t="shared" si="4171"/>
        <v>0</v>
      </c>
      <c r="CI160" s="141"/>
      <c r="CJ160" s="111"/>
      <c r="CK160" s="138"/>
      <c r="CL160" s="98"/>
      <c r="CM160" s="139">
        <f t="shared" ref="CM160:CN160" si="4260">CM15+CM44+CM73+CM102+CM131</f>
        <v>0</v>
      </c>
      <c r="CN160" s="111">
        <f t="shared" si="4260"/>
        <v>0</v>
      </c>
      <c r="CO160" s="111"/>
      <c r="CP160" s="140"/>
      <c r="CQ160" s="141">
        <f t="shared" si="4173"/>
        <v>0</v>
      </c>
      <c r="CR160" s="323">
        <f t="shared" si="4171"/>
        <v>0</v>
      </c>
      <c r="CS160" s="141"/>
      <c r="CT160" s="111"/>
      <c r="CU160" s="138"/>
      <c r="CV160" s="98"/>
      <c r="CW160" s="139">
        <f t="shared" ref="CW160:CX160" si="4261">CW15+CW44+CW73+CW102+CW131</f>
        <v>0</v>
      </c>
      <c r="CX160" s="111">
        <f t="shared" si="4261"/>
        <v>0</v>
      </c>
      <c r="CY160" s="111"/>
      <c r="CZ160" s="140"/>
      <c r="DA160" s="141">
        <f t="shared" si="4175"/>
        <v>0</v>
      </c>
      <c r="DB160" s="323">
        <f t="shared" si="4171"/>
        <v>0</v>
      </c>
      <c r="DC160" s="141"/>
      <c r="DD160" s="111"/>
      <c r="DE160" s="138"/>
      <c r="DF160" s="98"/>
      <c r="DG160" s="139">
        <f t="shared" ref="DG160:DH160" si="4262">DG15+DG44+DG73+DG102+DG131</f>
        <v>0</v>
      </c>
      <c r="DH160" s="111">
        <f t="shared" si="4262"/>
        <v>0</v>
      </c>
      <c r="DI160" s="111"/>
      <c r="DJ160" s="140"/>
      <c r="DK160" s="141">
        <f t="shared" si="4177"/>
        <v>0</v>
      </c>
      <c r="DL160" s="323">
        <f t="shared" si="4171"/>
        <v>0</v>
      </c>
      <c r="DM160" s="141"/>
      <c r="DN160" s="111"/>
      <c r="DO160" s="138"/>
      <c r="DP160" s="98"/>
      <c r="DQ160" s="139">
        <f t="shared" ref="DQ160:DR160" si="4263">DQ15+DQ44+DQ73+DQ102+DQ131</f>
        <v>0</v>
      </c>
      <c r="DR160" s="111">
        <f t="shared" si="4263"/>
        <v>0</v>
      </c>
      <c r="DS160" s="111"/>
      <c r="DT160" s="140"/>
      <c r="DU160" s="141">
        <f t="shared" si="4179"/>
        <v>0</v>
      </c>
      <c r="DV160" s="323">
        <f t="shared" si="4171"/>
        <v>23</v>
      </c>
      <c r="DW160" s="141"/>
      <c r="DX160" s="111"/>
      <c r="DY160" s="138"/>
      <c r="DZ160" s="98"/>
      <c r="EA160" s="139">
        <f t="shared" ref="EA160:EB160" si="4264">EA15+EA44+EA73+EA102+EA131</f>
        <v>2614.0589500000001</v>
      </c>
      <c r="EB160" s="111">
        <f t="shared" si="4264"/>
        <v>60123.35</v>
      </c>
      <c r="EC160" s="111"/>
      <c r="ED160" s="140"/>
      <c r="EE160" s="141">
        <f t="shared" si="4181"/>
        <v>1.0554399999999999</v>
      </c>
      <c r="EF160" s="323">
        <f t="shared" si="4171"/>
        <v>0</v>
      </c>
      <c r="EG160" s="141"/>
      <c r="EH160" s="111"/>
      <c r="EI160" s="138"/>
      <c r="EJ160" s="98"/>
      <c r="EK160" s="139">
        <f t="shared" ref="EK160:EL160" si="4265">EK15+EK44+EK73+EK102+EK131</f>
        <v>0</v>
      </c>
      <c r="EL160" s="111">
        <f t="shared" si="4265"/>
        <v>0</v>
      </c>
      <c r="EM160" s="111"/>
      <c r="EN160" s="140"/>
      <c r="EO160" s="141">
        <f t="shared" si="4183"/>
        <v>0</v>
      </c>
      <c r="EP160" s="323">
        <f t="shared" si="4171"/>
        <v>7</v>
      </c>
      <c r="EQ160" s="141"/>
      <c r="ER160" s="111"/>
      <c r="ES160" s="138"/>
      <c r="ET160" s="98"/>
      <c r="EU160" s="139">
        <f t="shared" ref="EU160:EV160" si="4266">EU15+EU44+EU73+EU102+EU131</f>
        <v>4618.4465600000003</v>
      </c>
      <c r="EV160" s="111">
        <f t="shared" si="4266"/>
        <v>32329.119999999999</v>
      </c>
      <c r="EW160" s="111"/>
      <c r="EX160" s="140"/>
      <c r="EY160" s="141">
        <f t="shared" si="4185"/>
        <v>1.8647199999999999</v>
      </c>
      <c r="EZ160" s="323">
        <f t="shared" si="4186"/>
        <v>27</v>
      </c>
      <c r="FA160" s="141"/>
      <c r="FB160" s="111"/>
      <c r="FC160" s="138"/>
      <c r="FD160" s="98"/>
      <c r="FE160" s="139">
        <f t="shared" ref="FE160:FF160" si="4267">FE15+FE44+FE73+FE102+FE131</f>
        <v>1633.44047</v>
      </c>
      <c r="FF160" s="111">
        <f t="shared" si="4267"/>
        <v>44102.89</v>
      </c>
      <c r="FG160" s="111"/>
      <c r="FH160" s="140"/>
      <c r="FI160" s="141">
        <f t="shared" si="4188"/>
        <v>0.65951000000000004</v>
      </c>
      <c r="FJ160" s="323">
        <f t="shared" si="4186"/>
        <v>0</v>
      </c>
      <c r="FK160" s="141"/>
      <c r="FL160" s="111"/>
      <c r="FM160" s="138"/>
      <c r="FN160" s="98"/>
      <c r="FO160" s="139">
        <f t="shared" ref="FO160:FP160" si="4268">FO15+FO44+FO73+FO102+FO131</f>
        <v>0</v>
      </c>
      <c r="FP160" s="111">
        <f t="shared" si="4268"/>
        <v>0</v>
      </c>
      <c r="FQ160" s="111"/>
      <c r="FR160" s="140"/>
      <c r="FS160" s="141">
        <f t="shared" si="4190"/>
        <v>0</v>
      </c>
      <c r="FT160" s="323">
        <f t="shared" si="4186"/>
        <v>0</v>
      </c>
      <c r="FU160" s="141"/>
      <c r="FV160" s="111"/>
      <c r="FW160" s="138"/>
      <c r="FX160" s="98"/>
      <c r="FY160" s="139">
        <f t="shared" ref="FY160:FZ160" si="4269">FY15+FY44+FY73+FY102+FY131</f>
        <v>0</v>
      </c>
      <c r="FZ160" s="111">
        <f t="shared" si="4269"/>
        <v>0</v>
      </c>
      <c r="GA160" s="111"/>
      <c r="GB160" s="140"/>
      <c r="GC160" s="141">
        <f t="shared" si="4192"/>
        <v>0</v>
      </c>
      <c r="GD160" s="323">
        <f t="shared" si="4186"/>
        <v>40</v>
      </c>
      <c r="GE160" s="141"/>
      <c r="GF160" s="111"/>
      <c r="GG160" s="138"/>
      <c r="GH160" s="98"/>
      <c r="GI160" s="139">
        <f t="shared" ref="GI160:GJ160" si="4270">GI15+GI44+GI73+GI102+GI131</f>
        <v>1951.97613</v>
      </c>
      <c r="GJ160" s="111">
        <f t="shared" si="4270"/>
        <v>78079.05</v>
      </c>
      <c r="GK160" s="111"/>
      <c r="GL160" s="140"/>
      <c r="GM160" s="141">
        <f t="shared" si="4194"/>
        <v>0.78812000000000004</v>
      </c>
      <c r="GN160" s="323">
        <f t="shared" si="4186"/>
        <v>11</v>
      </c>
      <c r="GO160" s="141"/>
      <c r="GP160" s="111"/>
      <c r="GQ160" s="138"/>
      <c r="GR160" s="98"/>
      <c r="GS160" s="139">
        <f t="shared" ref="GS160:GT160" si="4271">GS15+GS44+GS73+GS102+GS131</f>
        <v>3622.4442600000002</v>
      </c>
      <c r="GT160" s="111">
        <f t="shared" si="4271"/>
        <v>39846.89</v>
      </c>
      <c r="GU160" s="111"/>
      <c r="GV160" s="140"/>
      <c r="GW160" s="141">
        <f t="shared" si="4196"/>
        <v>1.46258</v>
      </c>
      <c r="GX160" s="323">
        <f t="shared" si="4186"/>
        <v>0</v>
      </c>
      <c r="GY160" s="141"/>
      <c r="GZ160" s="111"/>
      <c r="HA160" s="138"/>
      <c r="HB160" s="98"/>
      <c r="HC160" s="139">
        <f t="shared" ref="HC160:HD160" si="4272">HC15+HC44+HC73+HC102+HC131</f>
        <v>0</v>
      </c>
      <c r="HD160" s="111">
        <f t="shared" si="4272"/>
        <v>0</v>
      </c>
      <c r="HE160" s="111"/>
      <c r="HF160" s="140"/>
      <c r="HG160" s="141">
        <f t="shared" si="4198"/>
        <v>0</v>
      </c>
      <c r="HH160" s="323">
        <f t="shared" si="4186"/>
        <v>27</v>
      </c>
      <c r="HI160" s="141"/>
      <c r="HJ160" s="111"/>
      <c r="HK160" s="138"/>
      <c r="HL160" s="98"/>
      <c r="HM160" s="139">
        <f t="shared" ref="HM160:HN160" si="4273">HM15+HM44+HM73+HM102+HM131</f>
        <v>2654.2354500000001</v>
      </c>
      <c r="HN160" s="111">
        <f t="shared" si="4273"/>
        <v>71664.36</v>
      </c>
      <c r="HO160" s="111"/>
      <c r="HP160" s="140"/>
      <c r="HQ160" s="141">
        <f t="shared" si="4200"/>
        <v>1.0716600000000001</v>
      </c>
      <c r="HR160" s="323">
        <f t="shared" si="4201"/>
        <v>0</v>
      </c>
      <c r="HS160" s="141"/>
      <c r="HT160" s="111"/>
      <c r="HU160" s="138"/>
      <c r="HV160" s="98"/>
      <c r="HW160" s="139">
        <f t="shared" ref="HW160:HX160" si="4274">HW15+HW44+HW73+HW102+HW131</f>
        <v>0</v>
      </c>
      <c r="HX160" s="111">
        <f t="shared" si="4274"/>
        <v>0</v>
      </c>
      <c r="HY160" s="111"/>
      <c r="HZ160" s="140"/>
      <c r="IA160" s="141">
        <f t="shared" si="4203"/>
        <v>0</v>
      </c>
      <c r="IB160" s="323">
        <f t="shared" si="4201"/>
        <v>15</v>
      </c>
      <c r="IC160" s="141"/>
      <c r="ID160" s="111"/>
      <c r="IE160" s="138"/>
      <c r="IF160" s="98"/>
      <c r="IG160" s="139">
        <f t="shared" ref="IG160:IH160" si="4275">IG15+IG44+IG73+IG102+IG131</f>
        <v>4090.9908799999998</v>
      </c>
      <c r="IH160" s="111">
        <f t="shared" si="4275"/>
        <v>61364.86</v>
      </c>
      <c r="II160" s="111"/>
      <c r="IJ160" s="140"/>
      <c r="IK160" s="141">
        <f t="shared" si="4205"/>
        <v>1.6517599999999999</v>
      </c>
      <c r="IL160" s="323">
        <f t="shared" si="4201"/>
        <v>0</v>
      </c>
      <c r="IM160" s="141"/>
      <c r="IN160" s="111"/>
      <c r="IO160" s="138"/>
      <c r="IP160" s="98"/>
      <c r="IQ160" s="139">
        <f t="shared" ref="IQ160:IR160" si="4276">IQ15+IQ44+IQ73+IQ102+IQ131</f>
        <v>0</v>
      </c>
      <c r="IR160" s="111">
        <f t="shared" si="4276"/>
        <v>0</v>
      </c>
      <c r="IS160" s="111"/>
      <c r="IT160" s="140"/>
      <c r="IU160" s="141">
        <f t="shared" si="4207"/>
        <v>0</v>
      </c>
      <c r="IV160" s="323">
        <f t="shared" si="4201"/>
        <v>0</v>
      </c>
      <c r="IW160" s="141"/>
      <c r="IX160" s="111"/>
      <c r="IY160" s="138"/>
      <c r="IZ160" s="98"/>
      <c r="JA160" s="139">
        <f t="shared" ref="JA160:JB160" si="4277">JA15+JA44+JA73+JA102+JA131</f>
        <v>0</v>
      </c>
      <c r="JB160" s="111">
        <f t="shared" si="4277"/>
        <v>0</v>
      </c>
      <c r="JC160" s="111"/>
      <c r="JD160" s="140"/>
      <c r="JE160" s="141">
        <f t="shared" si="4209"/>
        <v>0</v>
      </c>
      <c r="JF160" s="323">
        <f t="shared" si="4201"/>
        <v>0</v>
      </c>
      <c r="JG160" s="141"/>
      <c r="JH160" s="111"/>
      <c r="JI160" s="138"/>
      <c r="JJ160" s="98"/>
      <c r="JK160" s="139">
        <f t="shared" ref="JK160:JL160" si="4278">JK15+JK44+JK73+JK102+JK131</f>
        <v>0</v>
      </c>
      <c r="JL160" s="111">
        <f t="shared" si="4278"/>
        <v>0</v>
      </c>
      <c r="JM160" s="111"/>
      <c r="JN160" s="140"/>
      <c r="JO160" s="141">
        <f t="shared" si="4211"/>
        <v>0</v>
      </c>
      <c r="JP160" s="323">
        <f t="shared" si="4201"/>
        <v>26</v>
      </c>
      <c r="JQ160" s="141"/>
      <c r="JR160" s="111"/>
      <c r="JS160" s="138"/>
      <c r="JT160" s="98"/>
      <c r="JU160" s="139">
        <f t="shared" ref="JU160:JV160" si="4279">JU15+JU44+JU73+JU102+JU131</f>
        <v>2541.28685</v>
      </c>
      <c r="JV160" s="111">
        <f t="shared" si="4279"/>
        <v>66073.460000000006</v>
      </c>
      <c r="JW160" s="111"/>
      <c r="JX160" s="140"/>
      <c r="JY160" s="141">
        <f t="shared" si="4213"/>
        <v>1.02606</v>
      </c>
      <c r="JZ160" s="323">
        <f t="shared" si="4201"/>
        <v>0</v>
      </c>
      <c r="KA160" s="141"/>
      <c r="KB160" s="111"/>
      <c r="KC160" s="138"/>
      <c r="KD160" s="98"/>
      <c r="KE160" s="139">
        <f t="shared" ref="KE160:KF160" si="4280">KE15+KE44+KE73+KE102+KE131</f>
        <v>0</v>
      </c>
      <c r="KF160" s="111">
        <f t="shared" si="4280"/>
        <v>0</v>
      </c>
      <c r="KG160" s="111"/>
      <c r="KH160" s="140"/>
      <c r="KI160" s="141">
        <f t="shared" si="4215"/>
        <v>0</v>
      </c>
      <c r="KJ160" s="323">
        <f t="shared" si="4216"/>
        <v>0</v>
      </c>
      <c r="KK160" s="141"/>
      <c r="KL160" s="111"/>
      <c r="KM160" s="138"/>
      <c r="KN160" s="98"/>
      <c r="KO160" s="139">
        <f t="shared" ref="KO160:KP160" si="4281">KO15+KO44+KO73+KO102+KO131</f>
        <v>0</v>
      </c>
      <c r="KP160" s="111">
        <f t="shared" si="4281"/>
        <v>0</v>
      </c>
      <c r="KQ160" s="111"/>
      <c r="KR160" s="140"/>
      <c r="KS160" s="141">
        <f t="shared" si="4218"/>
        <v>0</v>
      </c>
      <c r="KT160" s="323">
        <f t="shared" si="4216"/>
        <v>0</v>
      </c>
      <c r="KU160" s="141"/>
      <c r="KV160" s="111"/>
      <c r="KW160" s="138"/>
      <c r="KX160" s="98"/>
      <c r="KY160" s="139">
        <f t="shared" ref="KY160:KZ160" si="4282">KY15+KY44+KY73+KY102+KY131</f>
        <v>0</v>
      </c>
      <c r="KZ160" s="111">
        <f t="shared" si="4282"/>
        <v>0</v>
      </c>
      <c r="LA160" s="111"/>
      <c r="LB160" s="140"/>
      <c r="LC160" s="141">
        <f t="shared" si="4220"/>
        <v>0</v>
      </c>
      <c r="LD160" s="322">
        <f t="shared" si="4221"/>
        <v>188</v>
      </c>
      <c r="LE160" s="141"/>
      <c r="LF160" s="111"/>
      <c r="LG160" s="138"/>
      <c r="LH160" s="98"/>
      <c r="LI160" s="139">
        <f t="shared" si="4222"/>
        <v>2476.7501299999999</v>
      </c>
      <c r="LJ160" s="111">
        <f t="shared" si="4222"/>
        <v>465629.02</v>
      </c>
      <c r="LK160" s="111"/>
      <c r="LL160" s="140"/>
    </row>
    <row r="161" spans="1:324" ht="26.25" customHeight="1">
      <c r="A161" s="612"/>
      <c r="B161" s="12" t="s">
        <v>731</v>
      </c>
      <c r="C161" s="12" t="s">
        <v>840</v>
      </c>
      <c r="D161" s="12" t="s">
        <v>422</v>
      </c>
      <c r="E161" s="4"/>
      <c r="F161" s="323">
        <f t="shared" si="4153"/>
        <v>1</v>
      </c>
      <c r="G161" s="141"/>
      <c r="H161" s="111"/>
      <c r="I161" s="138"/>
      <c r="J161" s="98"/>
      <c r="K161" s="139">
        <f t="shared" si="4154"/>
        <v>1776.1367</v>
      </c>
      <c r="L161" s="111">
        <f t="shared" si="4154"/>
        <v>1776.14</v>
      </c>
      <c r="M161" s="111"/>
      <c r="N161" s="140"/>
      <c r="O161" s="141">
        <f t="shared" si="4155"/>
        <v>0.71687999999999996</v>
      </c>
      <c r="P161" s="323">
        <f t="shared" si="4156"/>
        <v>3</v>
      </c>
      <c r="Q161" s="141"/>
      <c r="R161" s="111"/>
      <c r="S161" s="138"/>
      <c r="T161" s="98"/>
      <c r="U161" s="139">
        <f t="shared" ref="U161:V161" si="4283">U16+U45+U74+U103+U132</f>
        <v>2290.46666</v>
      </c>
      <c r="V161" s="111">
        <f t="shared" si="4283"/>
        <v>6871.4</v>
      </c>
      <c r="W161" s="111"/>
      <c r="X161" s="140"/>
      <c r="Y161" s="141">
        <f t="shared" si="4158"/>
        <v>0.92447000000000001</v>
      </c>
      <c r="Z161" s="323">
        <f t="shared" si="4156"/>
        <v>0</v>
      </c>
      <c r="AA161" s="141"/>
      <c r="AB161" s="111"/>
      <c r="AC161" s="138"/>
      <c r="AD161" s="98"/>
      <c r="AE161" s="139">
        <f t="shared" ref="AE161:AF161" si="4284">AE16+AE45+AE74+AE103+AE132</f>
        <v>0</v>
      </c>
      <c r="AF161" s="111">
        <f t="shared" si="4284"/>
        <v>0</v>
      </c>
      <c r="AG161" s="111"/>
      <c r="AH161" s="140"/>
      <c r="AI161" s="141">
        <f t="shared" si="4160"/>
        <v>0</v>
      </c>
      <c r="AJ161" s="323">
        <f t="shared" si="4156"/>
        <v>0</v>
      </c>
      <c r="AK161" s="141"/>
      <c r="AL161" s="111"/>
      <c r="AM161" s="138"/>
      <c r="AN161" s="98"/>
      <c r="AO161" s="139">
        <f t="shared" ref="AO161:AP161" si="4285">AO16+AO45+AO74+AO103+AO132</f>
        <v>0</v>
      </c>
      <c r="AP161" s="111">
        <f t="shared" si="4285"/>
        <v>0</v>
      </c>
      <c r="AQ161" s="111"/>
      <c r="AR161" s="140"/>
      <c r="AS161" s="141">
        <f t="shared" si="4162"/>
        <v>0</v>
      </c>
      <c r="AT161" s="323">
        <f t="shared" si="4156"/>
        <v>3</v>
      </c>
      <c r="AU161" s="141"/>
      <c r="AV161" s="111"/>
      <c r="AW161" s="138"/>
      <c r="AX161" s="98"/>
      <c r="AY161" s="139">
        <f t="shared" ref="AY161:AZ161" si="4286">AY16+AY45+AY74+AY103+AY132</f>
        <v>1505.3154</v>
      </c>
      <c r="AZ161" s="111">
        <f t="shared" si="4286"/>
        <v>4515.95</v>
      </c>
      <c r="BA161" s="111"/>
      <c r="BB161" s="140"/>
      <c r="BC161" s="141">
        <f t="shared" si="4164"/>
        <v>0.60757000000000005</v>
      </c>
      <c r="BD161" s="323">
        <f t="shared" si="4156"/>
        <v>0</v>
      </c>
      <c r="BE161" s="141"/>
      <c r="BF161" s="111"/>
      <c r="BG161" s="138"/>
      <c r="BH161" s="98"/>
      <c r="BI161" s="139">
        <f t="shared" ref="BI161:BJ161" si="4287">BI16+BI45+BI74+BI103+BI132</f>
        <v>0</v>
      </c>
      <c r="BJ161" s="111">
        <f t="shared" si="4287"/>
        <v>0</v>
      </c>
      <c r="BK161" s="111"/>
      <c r="BL161" s="140"/>
      <c r="BM161" s="141">
        <f t="shared" si="4166"/>
        <v>0</v>
      </c>
      <c r="BN161" s="323">
        <f t="shared" si="4156"/>
        <v>1</v>
      </c>
      <c r="BO161" s="141"/>
      <c r="BP161" s="111"/>
      <c r="BQ161" s="138"/>
      <c r="BR161" s="98"/>
      <c r="BS161" s="139">
        <f t="shared" ref="BS161:BT161" si="4288">BS16+BS45+BS74+BS103+BS132</f>
        <v>2003.1727000000001</v>
      </c>
      <c r="BT161" s="111">
        <f t="shared" si="4288"/>
        <v>2003.17</v>
      </c>
      <c r="BU161" s="111"/>
      <c r="BV161" s="140"/>
      <c r="BW161" s="141">
        <f t="shared" si="4168"/>
        <v>0.80850999999999995</v>
      </c>
      <c r="BX161" s="323">
        <f t="shared" si="4156"/>
        <v>0</v>
      </c>
      <c r="BY161" s="141"/>
      <c r="BZ161" s="111"/>
      <c r="CA161" s="138"/>
      <c r="CB161" s="98"/>
      <c r="CC161" s="139">
        <f t="shared" ref="CC161:CD161" si="4289">CC16+CC45+CC74+CC103+CC132</f>
        <v>0</v>
      </c>
      <c r="CD161" s="111">
        <f t="shared" si="4289"/>
        <v>0</v>
      </c>
      <c r="CE161" s="111"/>
      <c r="CF161" s="140"/>
      <c r="CG161" s="141">
        <f t="shared" si="4170"/>
        <v>0</v>
      </c>
      <c r="CH161" s="323">
        <f t="shared" si="4171"/>
        <v>3</v>
      </c>
      <c r="CI161" s="141"/>
      <c r="CJ161" s="111"/>
      <c r="CK161" s="138"/>
      <c r="CL161" s="98"/>
      <c r="CM161" s="139">
        <f t="shared" ref="CM161:CN161" si="4290">CM16+CM45+CM74+CM103+CM132</f>
        <v>2760.0146599999998</v>
      </c>
      <c r="CN161" s="111">
        <f t="shared" si="4290"/>
        <v>8280.0499999999993</v>
      </c>
      <c r="CO161" s="111"/>
      <c r="CP161" s="140"/>
      <c r="CQ161" s="141">
        <f t="shared" si="4173"/>
        <v>1.11398</v>
      </c>
      <c r="CR161" s="323">
        <f t="shared" si="4171"/>
        <v>0</v>
      </c>
      <c r="CS161" s="141"/>
      <c r="CT161" s="111"/>
      <c r="CU161" s="138"/>
      <c r="CV161" s="98"/>
      <c r="CW161" s="139">
        <f t="shared" ref="CW161:CX161" si="4291">CW16+CW45+CW74+CW103+CW132</f>
        <v>0</v>
      </c>
      <c r="CX161" s="111">
        <f t="shared" si="4291"/>
        <v>0</v>
      </c>
      <c r="CY161" s="111"/>
      <c r="CZ161" s="140"/>
      <c r="DA161" s="141">
        <f t="shared" si="4175"/>
        <v>0</v>
      </c>
      <c r="DB161" s="323">
        <f t="shared" si="4171"/>
        <v>0</v>
      </c>
      <c r="DC161" s="141"/>
      <c r="DD161" s="111"/>
      <c r="DE161" s="138"/>
      <c r="DF161" s="98"/>
      <c r="DG161" s="139">
        <f t="shared" ref="DG161:DH161" si="4292">DG16+DG45+DG74+DG103+DG132</f>
        <v>0</v>
      </c>
      <c r="DH161" s="111">
        <f t="shared" si="4292"/>
        <v>0</v>
      </c>
      <c r="DI161" s="111"/>
      <c r="DJ161" s="140"/>
      <c r="DK161" s="141">
        <f t="shared" si="4177"/>
        <v>0</v>
      </c>
      <c r="DL161" s="323">
        <f t="shared" si="4171"/>
        <v>0</v>
      </c>
      <c r="DM161" s="141"/>
      <c r="DN161" s="111"/>
      <c r="DO161" s="138"/>
      <c r="DP161" s="98"/>
      <c r="DQ161" s="139">
        <f t="shared" ref="DQ161:DR161" si="4293">DQ16+DQ45+DQ74+DQ103+DQ132</f>
        <v>0</v>
      </c>
      <c r="DR161" s="111">
        <f t="shared" si="4293"/>
        <v>0</v>
      </c>
      <c r="DS161" s="111"/>
      <c r="DT161" s="140"/>
      <c r="DU161" s="141">
        <f t="shared" si="4179"/>
        <v>0</v>
      </c>
      <c r="DV161" s="323">
        <f t="shared" si="4171"/>
        <v>2</v>
      </c>
      <c r="DW161" s="141"/>
      <c r="DX161" s="111"/>
      <c r="DY161" s="138"/>
      <c r="DZ161" s="98"/>
      <c r="EA161" s="139">
        <f t="shared" ref="EA161:EB161" si="4294">EA16+EA45+EA74+EA103+EA132</f>
        <v>2610.6970000000001</v>
      </c>
      <c r="EB161" s="111">
        <f t="shared" si="4294"/>
        <v>5221.3900000000003</v>
      </c>
      <c r="EC161" s="111"/>
      <c r="ED161" s="140"/>
      <c r="EE161" s="141">
        <f t="shared" si="4181"/>
        <v>1.05372</v>
      </c>
      <c r="EF161" s="323">
        <f t="shared" si="4171"/>
        <v>1</v>
      </c>
      <c r="EG161" s="141"/>
      <c r="EH161" s="111"/>
      <c r="EI161" s="138"/>
      <c r="EJ161" s="98"/>
      <c r="EK161" s="139">
        <f t="shared" ref="EK161:EL161" si="4295">EK16+EK45+EK74+EK103+EK132</f>
        <v>1945.412</v>
      </c>
      <c r="EL161" s="111">
        <f t="shared" si="4295"/>
        <v>1945.42</v>
      </c>
      <c r="EM161" s="111"/>
      <c r="EN161" s="140"/>
      <c r="EO161" s="141">
        <f t="shared" si="4183"/>
        <v>0.78520000000000001</v>
      </c>
      <c r="EP161" s="323">
        <f t="shared" si="4171"/>
        <v>0</v>
      </c>
      <c r="EQ161" s="141"/>
      <c r="ER161" s="111"/>
      <c r="ES161" s="138"/>
      <c r="ET161" s="98"/>
      <c r="EU161" s="139">
        <f t="shared" ref="EU161:EV161" si="4296">EU16+EU45+EU74+EU103+EU132</f>
        <v>0</v>
      </c>
      <c r="EV161" s="111">
        <f t="shared" si="4296"/>
        <v>0</v>
      </c>
      <c r="EW161" s="111"/>
      <c r="EX161" s="140"/>
      <c r="EY161" s="141">
        <f t="shared" si="4185"/>
        <v>0</v>
      </c>
      <c r="EZ161" s="323">
        <f t="shared" si="4186"/>
        <v>3</v>
      </c>
      <c r="FA161" s="141"/>
      <c r="FB161" s="111"/>
      <c r="FC161" s="138"/>
      <c r="FD161" s="98"/>
      <c r="FE161" s="139">
        <f t="shared" ref="FE161:FF161" si="4297">FE16+FE45+FE74+FE103+FE132</f>
        <v>1631.8951999999999</v>
      </c>
      <c r="FF161" s="111">
        <f t="shared" si="4297"/>
        <v>4895.68</v>
      </c>
      <c r="FG161" s="111"/>
      <c r="FH161" s="140"/>
      <c r="FI161" s="141">
        <f t="shared" si="4188"/>
        <v>0.65866000000000002</v>
      </c>
      <c r="FJ161" s="323">
        <f t="shared" si="4186"/>
        <v>2</v>
      </c>
      <c r="FK161" s="141"/>
      <c r="FL161" s="111"/>
      <c r="FM161" s="138"/>
      <c r="FN161" s="98"/>
      <c r="FO161" s="139">
        <f t="shared" ref="FO161:FP161" si="4298">FO16+FO45+FO74+FO103+FO132</f>
        <v>3113.74</v>
      </c>
      <c r="FP161" s="111">
        <f t="shared" si="4298"/>
        <v>6227.48</v>
      </c>
      <c r="FQ161" s="111"/>
      <c r="FR161" s="140"/>
      <c r="FS161" s="141">
        <f t="shared" si="4190"/>
        <v>1.25675</v>
      </c>
      <c r="FT161" s="323">
        <f t="shared" si="4186"/>
        <v>2</v>
      </c>
      <c r="FU161" s="141"/>
      <c r="FV161" s="111"/>
      <c r="FW161" s="138"/>
      <c r="FX161" s="98"/>
      <c r="FY161" s="139">
        <f t="shared" ref="FY161:FZ161" si="4299">FY16+FY45+FY74+FY103+FY132</f>
        <v>2522.0414000000001</v>
      </c>
      <c r="FZ161" s="111">
        <f t="shared" si="4299"/>
        <v>5044.08</v>
      </c>
      <c r="GA161" s="111"/>
      <c r="GB161" s="140"/>
      <c r="GC161" s="141">
        <f t="shared" si="4192"/>
        <v>1.01793</v>
      </c>
      <c r="GD161" s="323">
        <f t="shared" si="4186"/>
        <v>3</v>
      </c>
      <c r="GE161" s="141"/>
      <c r="GF161" s="111"/>
      <c r="GG161" s="138"/>
      <c r="GH161" s="98"/>
      <c r="GI161" s="139">
        <f t="shared" ref="GI161:GJ161" si="4300">GI16+GI45+GI74+GI103+GI132</f>
        <v>1951.2893999999999</v>
      </c>
      <c r="GJ161" s="111">
        <f t="shared" si="4300"/>
        <v>5853.87</v>
      </c>
      <c r="GK161" s="111"/>
      <c r="GL161" s="140"/>
      <c r="GM161" s="141">
        <f t="shared" si="4194"/>
        <v>0.78756999999999999</v>
      </c>
      <c r="GN161" s="323">
        <f t="shared" si="4186"/>
        <v>1</v>
      </c>
      <c r="GO161" s="141"/>
      <c r="GP161" s="111"/>
      <c r="GQ161" s="138"/>
      <c r="GR161" s="98"/>
      <c r="GS161" s="139">
        <f t="shared" ref="GS161:GT161" si="4301">GS16+GS45+GS74+GS103+GS132</f>
        <v>3609.17</v>
      </c>
      <c r="GT161" s="111">
        <f t="shared" si="4301"/>
        <v>3609.17</v>
      </c>
      <c r="GU161" s="111"/>
      <c r="GV161" s="140"/>
      <c r="GW161" s="141">
        <f t="shared" si="4196"/>
        <v>1.4567099999999999</v>
      </c>
      <c r="GX161" s="323">
        <f t="shared" si="4186"/>
        <v>1</v>
      </c>
      <c r="GY161" s="141"/>
      <c r="GZ161" s="111"/>
      <c r="HA161" s="138"/>
      <c r="HB161" s="98"/>
      <c r="HC161" s="139">
        <f t="shared" ref="HC161:HD161" si="4302">HC16+HC45+HC74+HC103+HC132</f>
        <v>2500.3818000000001</v>
      </c>
      <c r="HD161" s="111">
        <f t="shared" si="4302"/>
        <v>2500.38</v>
      </c>
      <c r="HE161" s="111"/>
      <c r="HF161" s="140"/>
      <c r="HG161" s="141">
        <f t="shared" si="4198"/>
        <v>1.00919</v>
      </c>
      <c r="HH161" s="323">
        <f t="shared" si="4186"/>
        <v>4</v>
      </c>
      <c r="HI161" s="141"/>
      <c r="HJ161" s="111"/>
      <c r="HK161" s="138"/>
      <c r="HL161" s="98"/>
      <c r="HM161" s="139">
        <f t="shared" ref="HM161:HN161" si="4303">HM16+HM45+HM74+HM103+HM132</f>
        <v>2657.0762599999998</v>
      </c>
      <c r="HN161" s="111">
        <f t="shared" si="4303"/>
        <v>10628.31</v>
      </c>
      <c r="HO161" s="111"/>
      <c r="HP161" s="140"/>
      <c r="HQ161" s="141">
        <f t="shared" si="4200"/>
        <v>1.0724400000000001</v>
      </c>
      <c r="HR161" s="323">
        <f t="shared" si="4201"/>
        <v>4</v>
      </c>
      <c r="HS161" s="141"/>
      <c r="HT161" s="111"/>
      <c r="HU161" s="138"/>
      <c r="HV161" s="98"/>
      <c r="HW161" s="139">
        <f t="shared" ref="HW161:HX161" si="4304">HW16+HW45+HW74+HW103+HW132</f>
        <v>2650.88</v>
      </c>
      <c r="HX161" s="111">
        <f t="shared" si="4304"/>
        <v>10603.52</v>
      </c>
      <c r="HY161" s="111"/>
      <c r="HZ161" s="140"/>
      <c r="IA161" s="141">
        <f t="shared" si="4203"/>
        <v>1.06993</v>
      </c>
      <c r="IB161" s="323">
        <f t="shared" si="4201"/>
        <v>1</v>
      </c>
      <c r="IC161" s="141"/>
      <c r="ID161" s="111"/>
      <c r="IE161" s="138"/>
      <c r="IF161" s="98"/>
      <c r="IG161" s="139">
        <f t="shared" ref="IG161:IH161" si="4305">IG16+IG45+IG74+IG103+IG132</f>
        <v>4076.9079999999999</v>
      </c>
      <c r="IH161" s="111">
        <f t="shared" si="4305"/>
        <v>4076.9</v>
      </c>
      <c r="II161" s="111"/>
      <c r="IJ161" s="140"/>
      <c r="IK161" s="141">
        <f t="shared" si="4205"/>
        <v>1.6455</v>
      </c>
      <c r="IL161" s="323">
        <f t="shared" si="4201"/>
        <v>3</v>
      </c>
      <c r="IM161" s="141"/>
      <c r="IN161" s="111"/>
      <c r="IO161" s="138"/>
      <c r="IP161" s="98"/>
      <c r="IQ161" s="139">
        <f t="shared" ref="IQ161:IR161" si="4306">IQ16+IQ45+IQ74+IQ103+IQ132</f>
        <v>2855.873</v>
      </c>
      <c r="IR161" s="111">
        <f t="shared" si="4306"/>
        <v>8567.6200000000008</v>
      </c>
      <c r="IS161" s="111"/>
      <c r="IT161" s="140"/>
      <c r="IU161" s="141">
        <f t="shared" si="4207"/>
        <v>1.1526700000000001</v>
      </c>
      <c r="IV161" s="323">
        <f t="shared" si="4201"/>
        <v>3</v>
      </c>
      <c r="IW161" s="141"/>
      <c r="IX161" s="111"/>
      <c r="IY161" s="138"/>
      <c r="IZ161" s="98"/>
      <c r="JA161" s="139">
        <f t="shared" ref="JA161:JB161" si="4307">JA16+JA45+JA74+JA103+JA132</f>
        <v>2942.01046</v>
      </c>
      <c r="JB161" s="111">
        <f t="shared" si="4307"/>
        <v>8826.0300000000007</v>
      </c>
      <c r="JC161" s="111"/>
      <c r="JD161" s="140"/>
      <c r="JE161" s="141">
        <f t="shared" si="4209"/>
        <v>1.1874400000000001</v>
      </c>
      <c r="JF161" s="323">
        <f t="shared" si="4201"/>
        <v>0</v>
      </c>
      <c r="JG161" s="141"/>
      <c r="JH161" s="111"/>
      <c r="JI161" s="138"/>
      <c r="JJ161" s="98"/>
      <c r="JK161" s="139">
        <f t="shared" ref="JK161:JL161" si="4308">JK16+JK45+JK74+JK103+JK132</f>
        <v>0</v>
      </c>
      <c r="JL161" s="111">
        <f t="shared" si="4308"/>
        <v>0</v>
      </c>
      <c r="JM161" s="111"/>
      <c r="JN161" s="140"/>
      <c r="JO161" s="141">
        <f t="shared" si="4211"/>
        <v>0</v>
      </c>
      <c r="JP161" s="323">
        <f t="shared" si="4201"/>
        <v>2</v>
      </c>
      <c r="JQ161" s="141"/>
      <c r="JR161" s="111"/>
      <c r="JS161" s="138"/>
      <c r="JT161" s="98"/>
      <c r="JU161" s="139">
        <f t="shared" ref="JU161:JV161" si="4309">JU16+JU45+JU74+JU103+JU132</f>
        <v>2548.6489999999999</v>
      </c>
      <c r="JV161" s="111">
        <f t="shared" si="4309"/>
        <v>5097.3</v>
      </c>
      <c r="JW161" s="111"/>
      <c r="JX161" s="140"/>
      <c r="JY161" s="141">
        <f t="shared" si="4213"/>
        <v>1.02867</v>
      </c>
      <c r="JZ161" s="323">
        <f t="shared" si="4201"/>
        <v>0</v>
      </c>
      <c r="KA161" s="141"/>
      <c r="KB161" s="111"/>
      <c r="KC161" s="138"/>
      <c r="KD161" s="98"/>
      <c r="KE161" s="139">
        <f t="shared" ref="KE161:KF161" si="4310">KE16+KE45+KE74+KE103+KE132</f>
        <v>0</v>
      </c>
      <c r="KF161" s="111">
        <f t="shared" si="4310"/>
        <v>0</v>
      </c>
      <c r="KG161" s="111"/>
      <c r="KH161" s="140"/>
      <c r="KI161" s="141">
        <f t="shared" si="4215"/>
        <v>0</v>
      </c>
      <c r="KJ161" s="323">
        <f t="shared" si="4216"/>
        <v>0</v>
      </c>
      <c r="KK161" s="141"/>
      <c r="KL161" s="111"/>
      <c r="KM161" s="138"/>
      <c r="KN161" s="98"/>
      <c r="KO161" s="139">
        <f t="shared" ref="KO161:KP161" si="4311">KO16+KO45+KO74+KO103+KO132</f>
        <v>0</v>
      </c>
      <c r="KP161" s="111">
        <f t="shared" si="4311"/>
        <v>0</v>
      </c>
      <c r="KQ161" s="111"/>
      <c r="KR161" s="140"/>
      <c r="KS161" s="141">
        <f t="shared" si="4218"/>
        <v>0</v>
      </c>
      <c r="KT161" s="323">
        <f t="shared" si="4216"/>
        <v>0</v>
      </c>
      <c r="KU161" s="141"/>
      <c r="KV161" s="111"/>
      <c r="KW161" s="138"/>
      <c r="KX161" s="98"/>
      <c r="KY161" s="139">
        <f t="shared" ref="KY161:KZ161" si="4312">KY16+KY45+KY74+KY103+KY132</f>
        <v>0</v>
      </c>
      <c r="KZ161" s="111">
        <f t="shared" si="4312"/>
        <v>0</v>
      </c>
      <c r="LA161" s="111"/>
      <c r="LB161" s="140"/>
      <c r="LC161" s="141">
        <f t="shared" si="4220"/>
        <v>0</v>
      </c>
      <c r="LD161" s="322">
        <f t="shared" si="4221"/>
        <v>43</v>
      </c>
      <c r="LE161" s="141"/>
      <c r="LF161" s="111"/>
      <c r="LG161" s="138"/>
      <c r="LH161" s="98"/>
      <c r="LI161" s="139">
        <f t="shared" si="4222"/>
        <v>2477.6089700000002</v>
      </c>
      <c r="LJ161" s="111">
        <f t="shared" si="4222"/>
        <v>106537.18</v>
      </c>
      <c r="LK161" s="111"/>
      <c r="LL161" s="140"/>
    </row>
    <row r="162" spans="1:324" ht="27.75" customHeight="1">
      <c r="A162" s="612"/>
      <c r="B162" s="93" t="s">
        <v>744</v>
      </c>
      <c r="C162" s="12" t="s">
        <v>840</v>
      </c>
      <c r="D162" s="12" t="s">
        <v>422</v>
      </c>
      <c r="E162" s="4"/>
      <c r="F162" s="323">
        <f t="shared" si="4153"/>
        <v>0</v>
      </c>
      <c r="G162" s="141"/>
      <c r="H162" s="111"/>
      <c r="I162" s="138"/>
      <c r="J162" s="98"/>
      <c r="K162" s="139">
        <f t="shared" si="4154"/>
        <v>0</v>
      </c>
      <c r="L162" s="111">
        <f t="shared" si="4154"/>
        <v>0</v>
      </c>
      <c r="M162" s="111"/>
      <c r="N162" s="140"/>
      <c r="O162" s="141" t="e">
        <f t="shared" si="4155"/>
        <v>#DIV/0!</v>
      </c>
      <c r="P162" s="323">
        <f t="shared" si="4156"/>
        <v>0</v>
      </c>
      <c r="Q162" s="141"/>
      <c r="R162" s="111"/>
      <c r="S162" s="138"/>
      <c r="T162" s="98"/>
      <c r="U162" s="139">
        <f t="shared" ref="U162:V162" si="4313">U17+U46+U75+U104+U133</f>
        <v>0</v>
      </c>
      <c r="V162" s="111">
        <f t="shared" si="4313"/>
        <v>0</v>
      </c>
      <c r="W162" s="111"/>
      <c r="X162" s="140"/>
      <c r="Y162" s="141" t="e">
        <f t="shared" si="4158"/>
        <v>#DIV/0!</v>
      </c>
      <c r="Z162" s="323">
        <f t="shared" si="4156"/>
        <v>0</v>
      </c>
      <c r="AA162" s="141"/>
      <c r="AB162" s="111"/>
      <c r="AC162" s="138"/>
      <c r="AD162" s="98"/>
      <c r="AE162" s="139">
        <f t="shared" ref="AE162:AF162" si="4314">AE17+AE46+AE75+AE104+AE133</f>
        <v>0</v>
      </c>
      <c r="AF162" s="111">
        <f t="shared" si="4314"/>
        <v>0</v>
      </c>
      <c r="AG162" s="111"/>
      <c r="AH162" s="140"/>
      <c r="AI162" s="141" t="e">
        <f t="shared" si="4160"/>
        <v>#DIV/0!</v>
      </c>
      <c r="AJ162" s="323">
        <f t="shared" si="4156"/>
        <v>0</v>
      </c>
      <c r="AK162" s="141"/>
      <c r="AL162" s="111"/>
      <c r="AM162" s="138"/>
      <c r="AN162" s="98"/>
      <c r="AO162" s="139">
        <f t="shared" ref="AO162:AP162" si="4315">AO17+AO46+AO75+AO104+AO133</f>
        <v>0</v>
      </c>
      <c r="AP162" s="111">
        <f t="shared" si="4315"/>
        <v>0</v>
      </c>
      <c r="AQ162" s="111"/>
      <c r="AR162" s="140"/>
      <c r="AS162" s="141" t="e">
        <f t="shared" si="4162"/>
        <v>#DIV/0!</v>
      </c>
      <c r="AT162" s="323">
        <f t="shared" si="4156"/>
        <v>0</v>
      </c>
      <c r="AU162" s="141"/>
      <c r="AV162" s="111"/>
      <c r="AW162" s="138"/>
      <c r="AX162" s="98"/>
      <c r="AY162" s="139">
        <f t="shared" ref="AY162:AZ162" si="4316">AY17+AY46+AY75+AY104+AY133</f>
        <v>0</v>
      </c>
      <c r="AZ162" s="111">
        <f t="shared" si="4316"/>
        <v>0</v>
      </c>
      <c r="BA162" s="111"/>
      <c r="BB162" s="140"/>
      <c r="BC162" s="141" t="e">
        <f t="shared" si="4164"/>
        <v>#DIV/0!</v>
      </c>
      <c r="BD162" s="323">
        <f t="shared" si="4156"/>
        <v>0</v>
      </c>
      <c r="BE162" s="141"/>
      <c r="BF162" s="111"/>
      <c r="BG162" s="138"/>
      <c r="BH162" s="98"/>
      <c r="BI162" s="139">
        <f t="shared" ref="BI162:BJ162" si="4317">BI17+BI46+BI75+BI104+BI133</f>
        <v>0</v>
      </c>
      <c r="BJ162" s="111">
        <f t="shared" si="4317"/>
        <v>0</v>
      </c>
      <c r="BK162" s="111"/>
      <c r="BL162" s="140"/>
      <c r="BM162" s="141" t="e">
        <f t="shared" si="4166"/>
        <v>#DIV/0!</v>
      </c>
      <c r="BN162" s="323">
        <f t="shared" si="4156"/>
        <v>0</v>
      </c>
      <c r="BO162" s="141"/>
      <c r="BP162" s="111"/>
      <c r="BQ162" s="138"/>
      <c r="BR162" s="98"/>
      <c r="BS162" s="139">
        <f t="shared" ref="BS162:BT162" si="4318">BS17+BS46+BS75+BS104+BS133</f>
        <v>0</v>
      </c>
      <c r="BT162" s="111">
        <f t="shared" si="4318"/>
        <v>0</v>
      </c>
      <c r="BU162" s="111"/>
      <c r="BV162" s="140"/>
      <c r="BW162" s="141" t="e">
        <f t="shared" si="4168"/>
        <v>#DIV/0!</v>
      </c>
      <c r="BX162" s="323">
        <f t="shared" si="4156"/>
        <v>0</v>
      </c>
      <c r="BY162" s="141"/>
      <c r="BZ162" s="111"/>
      <c r="CA162" s="138"/>
      <c r="CB162" s="98"/>
      <c r="CC162" s="139">
        <f t="shared" ref="CC162:CD162" si="4319">CC17+CC46+CC75+CC104+CC133</f>
        <v>0</v>
      </c>
      <c r="CD162" s="111">
        <f t="shared" si="4319"/>
        <v>0</v>
      </c>
      <c r="CE162" s="111"/>
      <c r="CF162" s="140"/>
      <c r="CG162" s="141" t="e">
        <f t="shared" si="4170"/>
        <v>#DIV/0!</v>
      </c>
      <c r="CH162" s="323">
        <f t="shared" si="4171"/>
        <v>0</v>
      </c>
      <c r="CI162" s="141"/>
      <c r="CJ162" s="111"/>
      <c r="CK162" s="138"/>
      <c r="CL162" s="98"/>
      <c r="CM162" s="139">
        <f t="shared" ref="CM162:CN162" si="4320">CM17+CM46+CM75+CM104+CM133</f>
        <v>0</v>
      </c>
      <c r="CN162" s="111">
        <f t="shared" si="4320"/>
        <v>0</v>
      </c>
      <c r="CO162" s="111"/>
      <c r="CP162" s="140"/>
      <c r="CQ162" s="141" t="e">
        <f t="shared" si="4173"/>
        <v>#DIV/0!</v>
      </c>
      <c r="CR162" s="323">
        <f t="shared" si="4171"/>
        <v>0</v>
      </c>
      <c r="CS162" s="141"/>
      <c r="CT162" s="111"/>
      <c r="CU162" s="138"/>
      <c r="CV162" s="98"/>
      <c r="CW162" s="139">
        <f t="shared" ref="CW162:CX162" si="4321">CW17+CW46+CW75+CW104+CW133</f>
        <v>0</v>
      </c>
      <c r="CX162" s="111">
        <f t="shared" si="4321"/>
        <v>0</v>
      </c>
      <c r="CY162" s="111"/>
      <c r="CZ162" s="140"/>
      <c r="DA162" s="141" t="e">
        <f t="shared" si="4175"/>
        <v>#DIV/0!</v>
      </c>
      <c r="DB162" s="323">
        <f t="shared" si="4171"/>
        <v>0</v>
      </c>
      <c r="DC162" s="141"/>
      <c r="DD162" s="111"/>
      <c r="DE162" s="138"/>
      <c r="DF162" s="98"/>
      <c r="DG162" s="139">
        <f t="shared" ref="DG162:DH162" si="4322">DG17+DG46+DG75+DG104+DG133</f>
        <v>0</v>
      </c>
      <c r="DH162" s="111">
        <f t="shared" si="4322"/>
        <v>0</v>
      </c>
      <c r="DI162" s="111"/>
      <c r="DJ162" s="140"/>
      <c r="DK162" s="141" t="e">
        <f t="shared" si="4177"/>
        <v>#DIV/0!</v>
      </c>
      <c r="DL162" s="323">
        <f t="shared" si="4171"/>
        <v>0</v>
      </c>
      <c r="DM162" s="141"/>
      <c r="DN162" s="111"/>
      <c r="DO162" s="138"/>
      <c r="DP162" s="98"/>
      <c r="DQ162" s="139">
        <f t="shared" ref="DQ162:DR162" si="4323">DQ17+DQ46+DQ75+DQ104+DQ133</f>
        <v>0</v>
      </c>
      <c r="DR162" s="111">
        <f t="shared" si="4323"/>
        <v>0</v>
      </c>
      <c r="DS162" s="111"/>
      <c r="DT162" s="140"/>
      <c r="DU162" s="141" t="e">
        <f t="shared" si="4179"/>
        <v>#DIV/0!</v>
      </c>
      <c r="DV162" s="323">
        <f t="shared" si="4171"/>
        <v>0</v>
      </c>
      <c r="DW162" s="141"/>
      <c r="DX162" s="111"/>
      <c r="DY162" s="138"/>
      <c r="DZ162" s="98"/>
      <c r="EA162" s="139">
        <f t="shared" ref="EA162:EB162" si="4324">EA17+EA46+EA75+EA104+EA133</f>
        <v>0</v>
      </c>
      <c r="EB162" s="111">
        <f t="shared" si="4324"/>
        <v>0</v>
      </c>
      <c r="EC162" s="111"/>
      <c r="ED162" s="140"/>
      <c r="EE162" s="141" t="e">
        <f t="shared" si="4181"/>
        <v>#DIV/0!</v>
      </c>
      <c r="EF162" s="323">
        <f t="shared" si="4171"/>
        <v>0</v>
      </c>
      <c r="EG162" s="141"/>
      <c r="EH162" s="111"/>
      <c r="EI162" s="138"/>
      <c r="EJ162" s="98"/>
      <c r="EK162" s="139">
        <f t="shared" ref="EK162:EL162" si="4325">EK17+EK46+EK75+EK104+EK133</f>
        <v>0</v>
      </c>
      <c r="EL162" s="111">
        <f t="shared" si="4325"/>
        <v>0</v>
      </c>
      <c r="EM162" s="111"/>
      <c r="EN162" s="140"/>
      <c r="EO162" s="141" t="e">
        <f t="shared" si="4183"/>
        <v>#DIV/0!</v>
      </c>
      <c r="EP162" s="323">
        <f t="shared" si="4171"/>
        <v>0</v>
      </c>
      <c r="EQ162" s="141"/>
      <c r="ER162" s="111"/>
      <c r="ES162" s="138"/>
      <c r="ET162" s="98"/>
      <c r="EU162" s="139">
        <f t="shared" ref="EU162:EV162" si="4326">EU17+EU46+EU75+EU104+EU133</f>
        <v>0</v>
      </c>
      <c r="EV162" s="111">
        <f t="shared" si="4326"/>
        <v>0</v>
      </c>
      <c r="EW162" s="111"/>
      <c r="EX162" s="140"/>
      <c r="EY162" s="141" t="e">
        <f t="shared" si="4185"/>
        <v>#DIV/0!</v>
      </c>
      <c r="EZ162" s="323">
        <f t="shared" si="4186"/>
        <v>0</v>
      </c>
      <c r="FA162" s="141"/>
      <c r="FB162" s="111"/>
      <c r="FC162" s="138"/>
      <c r="FD162" s="98"/>
      <c r="FE162" s="139">
        <f t="shared" ref="FE162:FF162" si="4327">FE17+FE46+FE75+FE104+FE133</f>
        <v>0</v>
      </c>
      <c r="FF162" s="111">
        <f t="shared" si="4327"/>
        <v>0</v>
      </c>
      <c r="FG162" s="111"/>
      <c r="FH162" s="140"/>
      <c r="FI162" s="141" t="e">
        <f t="shared" si="4188"/>
        <v>#DIV/0!</v>
      </c>
      <c r="FJ162" s="323">
        <f t="shared" si="4186"/>
        <v>0</v>
      </c>
      <c r="FK162" s="141"/>
      <c r="FL162" s="111"/>
      <c r="FM162" s="138"/>
      <c r="FN162" s="98"/>
      <c r="FO162" s="139">
        <f t="shared" ref="FO162:FP162" si="4328">FO17+FO46+FO75+FO104+FO133</f>
        <v>0</v>
      </c>
      <c r="FP162" s="111">
        <f t="shared" si="4328"/>
        <v>0</v>
      </c>
      <c r="FQ162" s="111"/>
      <c r="FR162" s="140"/>
      <c r="FS162" s="141" t="e">
        <f t="shared" si="4190"/>
        <v>#DIV/0!</v>
      </c>
      <c r="FT162" s="323">
        <f t="shared" si="4186"/>
        <v>0</v>
      </c>
      <c r="FU162" s="141"/>
      <c r="FV162" s="111"/>
      <c r="FW162" s="138"/>
      <c r="FX162" s="98"/>
      <c r="FY162" s="139">
        <f t="shared" ref="FY162:FZ162" si="4329">FY17+FY46+FY75+FY104+FY133</f>
        <v>0</v>
      </c>
      <c r="FZ162" s="111">
        <f t="shared" si="4329"/>
        <v>0</v>
      </c>
      <c r="GA162" s="111"/>
      <c r="GB162" s="140"/>
      <c r="GC162" s="141" t="e">
        <f t="shared" si="4192"/>
        <v>#DIV/0!</v>
      </c>
      <c r="GD162" s="323">
        <f t="shared" si="4186"/>
        <v>0</v>
      </c>
      <c r="GE162" s="141"/>
      <c r="GF162" s="111"/>
      <c r="GG162" s="138"/>
      <c r="GH162" s="98"/>
      <c r="GI162" s="139">
        <f t="shared" ref="GI162:GJ162" si="4330">GI17+GI46+GI75+GI104+GI133</f>
        <v>0</v>
      </c>
      <c r="GJ162" s="111">
        <f t="shared" si="4330"/>
        <v>0</v>
      </c>
      <c r="GK162" s="111"/>
      <c r="GL162" s="140"/>
      <c r="GM162" s="141" t="e">
        <f t="shared" si="4194"/>
        <v>#DIV/0!</v>
      </c>
      <c r="GN162" s="323">
        <f t="shared" si="4186"/>
        <v>0</v>
      </c>
      <c r="GO162" s="141"/>
      <c r="GP162" s="111"/>
      <c r="GQ162" s="138"/>
      <c r="GR162" s="98"/>
      <c r="GS162" s="139">
        <f t="shared" ref="GS162:GT162" si="4331">GS17+GS46+GS75+GS104+GS133</f>
        <v>0</v>
      </c>
      <c r="GT162" s="111">
        <f t="shared" si="4331"/>
        <v>0</v>
      </c>
      <c r="GU162" s="111"/>
      <c r="GV162" s="140"/>
      <c r="GW162" s="141" t="e">
        <f t="shared" si="4196"/>
        <v>#DIV/0!</v>
      </c>
      <c r="GX162" s="323">
        <f t="shared" si="4186"/>
        <v>0</v>
      </c>
      <c r="GY162" s="141"/>
      <c r="GZ162" s="111"/>
      <c r="HA162" s="138"/>
      <c r="HB162" s="98"/>
      <c r="HC162" s="139">
        <f t="shared" ref="HC162:HD162" si="4332">HC17+HC46+HC75+HC104+HC133</f>
        <v>0</v>
      </c>
      <c r="HD162" s="111">
        <f t="shared" si="4332"/>
        <v>0</v>
      </c>
      <c r="HE162" s="111"/>
      <c r="HF162" s="140"/>
      <c r="HG162" s="141" t="e">
        <f t="shared" si="4198"/>
        <v>#DIV/0!</v>
      </c>
      <c r="HH162" s="323">
        <f t="shared" si="4186"/>
        <v>0</v>
      </c>
      <c r="HI162" s="141"/>
      <c r="HJ162" s="111"/>
      <c r="HK162" s="138"/>
      <c r="HL162" s="98"/>
      <c r="HM162" s="139">
        <f t="shared" ref="HM162:HN162" si="4333">HM17+HM46+HM75+HM104+HM133</f>
        <v>0</v>
      </c>
      <c r="HN162" s="111">
        <f t="shared" si="4333"/>
        <v>0</v>
      </c>
      <c r="HO162" s="111"/>
      <c r="HP162" s="140"/>
      <c r="HQ162" s="141" t="e">
        <f t="shared" si="4200"/>
        <v>#DIV/0!</v>
      </c>
      <c r="HR162" s="323">
        <f t="shared" si="4201"/>
        <v>0</v>
      </c>
      <c r="HS162" s="141"/>
      <c r="HT162" s="111"/>
      <c r="HU162" s="138"/>
      <c r="HV162" s="98"/>
      <c r="HW162" s="139">
        <f t="shared" ref="HW162:HX162" si="4334">HW17+HW46+HW75+HW104+HW133</f>
        <v>0</v>
      </c>
      <c r="HX162" s="111">
        <f t="shared" si="4334"/>
        <v>0</v>
      </c>
      <c r="HY162" s="111"/>
      <c r="HZ162" s="140"/>
      <c r="IA162" s="141" t="e">
        <f t="shared" si="4203"/>
        <v>#DIV/0!</v>
      </c>
      <c r="IB162" s="323">
        <f t="shared" si="4201"/>
        <v>0</v>
      </c>
      <c r="IC162" s="141"/>
      <c r="ID162" s="111"/>
      <c r="IE162" s="138"/>
      <c r="IF162" s="98"/>
      <c r="IG162" s="139">
        <f t="shared" ref="IG162:IH162" si="4335">IG17+IG46+IG75+IG104+IG133</f>
        <v>0</v>
      </c>
      <c r="IH162" s="111">
        <f t="shared" si="4335"/>
        <v>0</v>
      </c>
      <c r="II162" s="111"/>
      <c r="IJ162" s="140"/>
      <c r="IK162" s="141" t="e">
        <f t="shared" si="4205"/>
        <v>#DIV/0!</v>
      </c>
      <c r="IL162" s="323">
        <f t="shared" si="4201"/>
        <v>0</v>
      </c>
      <c r="IM162" s="141"/>
      <c r="IN162" s="111"/>
      <c r="IO162" s="138"/>
      <c r="IP162" s="98"/>
      <c r="IQ162" s="139">
        <f t="shared" ref="IQ162:IR162" si="4336">IQ17+IQ46+IQ75+IQ104+IQ133</f>
        <v>0</v>
      </c>
      <c r="IR162" s="111">
        <f t="shared" si="4336"/>
        <v>0</v>
      </c>
      <c r="IS162" s="111"/>
      <c r="IT162" s="140"/>
      <c r="IU162" s="141" t="e">
        <f t="shared" si="4207"/>
        <v>#DIV/0!</v>
      </c>
      <c r="IV162" s="323">
        <f t="shared" si="4201"/>
        <v>0</v>
      </c>
      <c r="IW162" s="141"/>
      <c r="IX162" s="111"/>
      <c r="IY162" s="138"/>
      <c r="IZ162" s="98"/>
      <c r="JA162" s="139">
        <f t="shared" ref="JA162:JB162" si="4337">JA17+JA46+JA75+JA104+JA133</f>
        <v>0</v>
      </c>
      <c r="JB162" s="111">
        <f t="shared" si="4337"/>
        <v>0</v>
      </c>
      <c r="JC162" s="111"/>
      <c r="JD162" s="140"/>
      <c r="JE162" s="141" t="e">
        <f t="shared" si="4209"/>
        <v>#DIV/0!</v>
      </c>
      <c r="JF162" s="323">
        <f t="shared" si="4201"/>
        <v>0</v>
      </c>
      <c r="JG162" s="141"/>
      <c r="JH162" s="111"/>
      <c r="JI162" s="138"/>
      <c r="JJ162" s="98"/>
      <c r="JK162" s="139">
        <f t="shared" ref="JK162:JL162" si="4338">JK17+JK46+JK75+JK104+JK133</f>
        <v>0</v>
      </c>
      <c r="JL162" s="111">
        <f t="shared" si="4338"/>
        <v>0</v>
      </c>
      <c r="JM162" s="111"/>
      <c r="JN162" s="140"/>
      <c r="JO162" s="141" t="e">
        <f t="shared" si="4211"/>
        <v>#DIV/0!</v>
      </c>
      <c r="JP162" s="323">
        <f t="shared" si="4201"/>
        <v>0</v>
      </c>
      <c r="JQ162" s="141"/>
      <c r="JR162" s="111"/>
      <c r="JS162" s="138"/>
      <c r="JT162" s="98"/>
      <c r="JU162" s="139">
        <f t="shared" ref="JU162:JV162" si="4339">JU17+JU46+JU75+JU104+JU133</f>
        <v>0</v>
      </c>
      <c r="JV162" s="111">
        <f t="shared" si="4339"/>
        <v>0</v>
      </c>
      <c r="JW162" s="111"/>
      <c r="JX162" s="140"/>
      <c r="JY162" s="141" t="e">
        <f t="shared" si="4213"/>
        <v>#DIV/0!</v>
      </c>
      <c r="JZ162" s="323">
        <f t="shared" si="4201"/>
        <v>0</v>
      </c>
      <c r="KA162" s="141"/>
      <c r="KB162" s="111"/>
      <c r="KC162" s="138"/>
      <c r="KD162" s="98"/>
      <c r="KE162" s="139">
        <f t="shared" ref="KE162:KF162" si="4340">KE17+KE46+KE75+KE104+KE133</f>
        <v>0</v>
      </c>
      <c r="KF162" s="111">
        <f t="shared" si="4340"/>
        <v>0</v>
      </c>
      <c r="KG162" s="111"/>
      <c r="KH162" s="140"/>
      <c r="KI162" s="141" t="e">
        <f t="shared" si="4215"/>
        <v>#DIV/0!</v>
      </c>
      <c r="KJ162" s="323">
        <f t="shared" si="4216"/>
        <v>0</v>
      </c>
      <c r="KK162" s="141"/>
      <c r="KL162" s="111"/>
      <c r="KM162" s="138"/>
      <c r="KN162" s="98"/>
      <c r="KO162" s="139">
        <f t="shared" ref="KO162:KP162" si="4341">KO17+KO46+KO75+KO104+KO133</f>
        <v>0</v>
      </c>
      <c r="KP162" s="111">
        <f t="shared" si="4341"/>
        <v>0</v>
      </c>
      <c r="KQ162" s="111"/>
      <c r="KR162" s="140"/>
      <c r="KS162" s="141" t="e">
        <f t="shared" si="4218"/>
        <v>#DIV/0!</v>
      </c>
      <c r="KT162" s="323">
        <f t="shared" si="4216"/>
        <v>0</v>
      </c>
      <c r="KU162" s="141"/>
      <c r="KV162" s="111"/>
      <c r="KW162" s="138"/>
      <c r="KX162" s="98"/>
      <c r="KY162" s="139">
        <f t="shared" ref="KY162:KZ162" si="4342">KY17+KY46+KY75+KY104+KY133</f>
        <v>0</v>
      </c>
      <c r="KZ162" s="111">
        <f t="shared" si="4342"/>
        <v>0</v>
      </c>
      <c r="LA162" s="111"/>
      <c r="LB162" s="140"/>
      <c r="LC162" s="141" t="e">
        <f t="shared" si="4220"/>
        <v>#DIV/0!</v>
      </c>
      <c r="LD162" s="322">
        <f t="shared" si="4221"/>
        <v>0</v>
      </c>
      <c r="LE162" s="141"/>
      <c r="LF162" s="111"/>
      <c r="LG162" s="138"/>
      <c r="LH162" s="98"/>
      <c r="LI162" s="139">
        <f t="shared" si="4222"/>
        <v>0</v>
      </c>
      <c r="LJ162" s="111">
        <f t="shared" si="4222"/>
        <v>0</v>
      </c>
      <c r="LK162" s="111"/>
      <c r="LL162" s="140"/>
    </row>
    <row r="163" spans="1:324" ht="24">
      <c r="A163" s="612"/>
      <c r="B163" s="12" t="s">
        <v>732</v>
      </c>
      <c r="C163" s="12" t="s">
        <v>841</v>
      </c>
      <c r="D163" s="12" t="s">
        <v>421</v>
      </c>
      <c r="E163" s="4"/>
      <c r="F163" s="323">
        <f t="shared" si="4153"/>
        <v>1</v>
      </c>
      <c r="G163" s="141"/>
      <c r="H163" s="111"/>
      <c r="I163" s="138"/>
      <c r="J163" s="98"/>
      <c r="K163" s="139">
        <f t="shared" si="4154"/>
        <v>1776.1367</v>
      </c>
      <c r="L163" s="111">
        <f t="shared" si="4154"/>
        <v>1776.14</v>
      </c>
      <c r="M163" s="111"/>
      <c r="N163" s="140"/>
      <c r="O163" s="141">
        <f t="shared" si="4155"/>
        <v>0.71758</v>
      </c>
      <c r="P163" s="323">
        <f t="shared" si="4156"/>
        <v>0</v>
      </c>
      <c r="Q163" s="141"/>
      <c r="R163" s="111"/>
      <c r="S163" s="138"/>
      <c r="T163" s="98"/>
      <c r="U163" s="139">
        <f t="shared" ref="U163:V163" si="4343">U18+U47+U76+U105+U134</f>
        <v>0</v>
      </c>
      <c r="V163" s="111">
        <f t="shared" si="4343"/>
        <v>0</v>
      </c>
      <c r="W163" s="111"/>
      <c r="X163" s="140"/>
      <c r="Y163" s="141">
        <f t="shared" si="4158"/>
        <v>0</v>
      </c>
      <c r="Z163" s="323">
        <f t="shared" si="4156"/>
        <v>0</v>
      </c>
      <c r="AA163" s="141"/>
      <c r="AB163" s="111"/>
      <c r="AC163" s="138"/>
      <c r="AD163" s="98"/>
      <c r="AE163" s="139">
        <f t="shared" ref="AE163:AF163" si="4344">AE18+AE47+AE76+AE105+AE134</f>
        <v>0</v>
      </c>
      <c r="AF163" s="111">
        <f t="shared" si="4344"/>
        <v>0</v>
      </c>
      <c r="AG163" s="111"/>
      <c r="AH163" s="140"/>
      <c r="AI163" s="141">
        <f t="shared" si="4160"/>
        <v>0</v>
      </c>
      <c r="AJ163" s="323">
        <f t="shared" si="4156"/>
        <v>0</v>
      </c>
      <c r="AK163" s="141"/>
      <c r="AL163" s="111"/>
      <c r="AM163" s="138"/>
      <c r="AN163" s="98"/>
      <c r="AO163" s="139">
        <f t="shared" ref="AO163:AP163" si="4345">AO18+AO47+AO76+AO105+AO134</f>
        <v>0</v>
      </c>
      <c r="AP163" s="111">
        <f t="shared" si="4345"/>
        <v>0</v>
      </c>
      <c r="AQ163" s="111"/>
      <c r="AR163" s="140"/>
      <c r="AS163" s="141">
        <f t="shared" si="4162"/>
        <v>0</v>
      </c>
      <c r="AT163" s="323">
        <f t="shared" si="4156"/>
        <v>0</v>
      </c>
      <c r="AU163" s="141"/>
      <c r="AV163" s="111"/>
      <c r="AW163" s="138"/>
      <c r="AX163" s="98"/>
      <c r="AY163" s="139">
        <f t="shared" ref="AY163:AZ163" si="4346">AY18+AY47+AY76+AY105+AY134</f>
        <v>0</v>
      </c>
      <c r="AZ163" s="111">
        <f t="shared" si="4346"/>
        <v>0</v>
      </c>
      <c r="BA163" s="111"/>
      <c r="BB163" s="140"/>
      <c r="BC163" s="141">
        <f t="shared" si="4164"/>
        <v>0</v>
      </c>
      <c r="BD163" s="323">
        <f t="shared" si="4156"/>
        <v>0</v>
      </c>
      <c r="BE163" s="141"/>
      <c r="BF163" s="111"/>
      <c r="BG163" s="138"/>
      <c r="BH163" s="98"/>
      <c r="BI163" s="139">
        <f t="shared" ref="BI163:BJ163" si="4347">BI18+BI47+BI76+BI105+BI134</f>
        <v>0</v>
      </c>
      <c r="BJ163" s="111">
        <f t="shared" si="4347"/>
        <v>0</v>
      </c>
      <c r="BK163" s="111"/>
      <c r="BL163" s="140"/>
      <c r="BM163" s="141">
        <f t="shared" si="4166"/>
        <v>0</v>
      </c>
      <c r="BN163" s="323">
        <f t="shared" si="4156"/>
        <v>0</v>
      </c>
      <c r="BO163" s="141"/>
      <c r="BP163" s="111"/>
      <c r="BQ163" s="138"/>
      <c r="BR163" s="98"/>
      <c r="BS163" s="139">
        <f t="shared" ref="BS163:BT163" si="4348">BS18+BS47+BS76+BS105+BS134</f>
        <v>0</v>
      </c>
      <c r="BT163" s="111">
        <f t="shared" si="4348"/>
        <v>0</v>
      </c>
      <c r="BU163" s="111"/>
      <c r="BV163" s="140"/>
      <c r="BW163" s="141">
        <f t="shared" si="4168"/>
        <v>0</v>
      </c>
      <c r="BX163" s="323">
        <f t="shared" si="4156"/>
        <v>2</v>
      </c>
      <c r="BY163" s="141"/>
      <c r="BZ163" s="111"/>
      <c r="CA163" s="138"/>
      <c r="CB163" s="98"/>
      <c r="CC163" s="139">
        <f t="shared" ref="CC163:CD163" si="4349">CC18+CC47+CC76+CC105+CC134</f>
        <v>1886.6465000000001</v>
      </c>
      <c r="CD163" s="111">
        <f t="shared" si="4349"/>
        <v>3773.29</v>
      </c>
      <c r="CE163" s="111"/>
      <c r="CF163" s="140"/>
      <c r="CG163" s="141">
        <f t="shared" si="4170"/>
        <v>0.76222999999999996</v>
      </c>
      <c r="CH163" s="323">
        <f t="shared" si="4171"/>
        <v>0</v>
      </c>
      <c r="CI163" s="141"/>
      <c r="CJ163" s="111"/>
      <c r="CK163" s="138"/>
      <c r="CL163" s="98"/>
      <c r="CM163" s="139">
        <f t="shared" ref="CM163:CN163" si="4350">CM18+CM47+CM76+CM105+CM134</f>
        <v>0</v>
      </c>
      <c r="CN163" s="111">
        <f t="shared" si="4350"/>
        <v>0</v>
      </c>
      <c r="CO163" s="111"/>
      <c r="CP163" s="140"/>
      <c r="CQ163" s="141">
        <f t="shared" si="4173"/>
        <v>0</v>
      </c>
      <c r="CR163" s="323">
        <f t="shared" si="4171"/>
        <v>0</v>
      </c>
      <c r="CS163" s="141"/>
      <c r="CT163" s="111"/>
      <c r="CU163" s="138"/>
      <c r="CV163" s="98"/>
      <c r="CW163" s="139">
        <f t="shared" ref="CW163:CX163" si="4351">CW18+CW47+CW76+CW105+CW134</f>
        <v>0</v>
      </c>
      <c r="CX163" s="111">
        <f t="shared" si="4351"/>
        <v>0</v>
      </c>
      <c r="CY163" s="111"/>
      <c r="CZ163" s="140"/>
      <c r="DA163" s="141">
        <f t="shared" si="4175"/>
        <v>0</v>
      </c>
      <c r="DB163" s="323">
        <f t="shared" si="4171"/>
        <v>0</v>
      </c>
      <c r="DC163" s="141"/>
      <c r="DD163" s="111"/>
      <c r="DE163" s="138"/>
      <c r="DF163" s="98"/>
      <c r="DG163" s="139">
        <f t="shared" ref="DG163:DH163" si="4352">DG18+DG47+DG76+DG105+DG134</f>
        <v>0</v>
      </c>
      <c r="DH163" s="111">
        <f t="shared" si="4352"/>
        <v>0</v>
      </c>
      <c r="DI163" s="111"/>
      <c r="DJ163" s="140"/>
      <c r="DK163" s="141">
        <f t="shared" si="4177"/>
        <v>0</v>
      </c>
      <c r="DL163" s="323">
        <f t="shared" si="4171"/>
        <v>0</v>
      </c>
      <c r="DM163" s="141"/>
      <c r="DN163" s="111"/>
      <c r="DO163" s="138"/>
      <c r="DP163" s="98"/>
      <c r="DQ163" s="139">
        <f t="shared" ref="DQ163:DR163" si="4353">DQ18+DQ47+DQ76+DQ105+DQ134</f>
        <v>0</v>
      </c>
      <c r="DR163" s="111">
        <f t="shared" si="4353"/>
        <v>0</v>
      </c>
      <c r="DS163" s="111"/>
      <c r="DT163" s="140"/>
      <c r="DU163" s="141">
        <f t="shared" si="4179"/>
        <v>0</v>
      </c>
      <c r="DV163" s="323">
        <f t="shared" si="4171"/>
        <v>0</v>
      </c>
      <c r="DW163" s="141"/>
      <c r="DX163" s="111"/>
      <c r="DY163" s="138"/>
      <c r="DZ163" s="98"/>
      <c r="EA163" s="139">
        <f t="shared" ref="EA163:EB163" si="4354">EA18+EA47+EA76+EA105+EA134</f>
        <v>0</v>
      </c>
      <c r="EB163" s="111">
        <f t="shared" si="4354"/>
        <v>0</v>
      </c>
      <c r="EC163" s="111"/>
      <c r="ED163" s="140"/>
      <c r="EE163" s="141">
        <f t="shared" si="4181"/>
        <v>0</v>
      </c>
      <c r="EF163" s="323">
        <f t="shared" si="4171"/>
        <v>8</v>
      </c>
      <c r="EG163" s="141"/>
      <c r="EH163" s="111"/>
      <c r="EI163" s="138"/>
      <c r="EJ163" s="98"/>
      <c r="EK163" s="139">
        <f t="shared" ref="EK163:EL163" si="4355">EK18+EK47+EK76+EK105+EK134</f>
        <v>1926.1080099999999</v>
      </c>
      <c r="EL163" s="111">
        <f t="shared" si="4355"/>
        <v>15408.86</v>
      </c>
      <c r="EM163" s="111"/>
      <c r="EN163" s="140"/>
      <c r="EO163" s="141">
        <f t="shared" si="4183"/>
        <v>0.77817000000000003</v>
      </c>
      <c r="EP163" s="323">
        <f t="shared" si="4171"/>
        <v>3</v>
      </c>
      <c r="EQ163" s="141"/>
      <c r="ER163" s="111"/>
      <c r="ES163" s="138"/>
      <c r="ET163" s="98"/>
      <c r="EU163" s="139">
        <f t="shared" ref="EU163:EV163" si="4356">EU18+EU47+EU76+EU105+EU134</f>
        <v>4626.9063399999995</v>
      </c>
      <c r="EV163" s="111">
        <f t="shared" si="4356"/>
        <v>13880.71</v>
      </c>
      <c r="EW163" s="111"/>
      <c r="EX163" s="140"/>
      <c r="EY163" s="141">
        <f t="shared" si="4185"/>
        <v>1.8693200000000001</v>
      </c>
      <c r="EZ163" s="323">
        <f t="shared" si="4186"/>
        <v>6</v>
      </c>
      <c r="FA163" s="141"/>
      <c r="FB163" s="111"/>
      <c r="FC163" s="138"/>
      <c r="FD163" s="98"/>
      <c r="FE163" s="139">
        <f t="shared" ref="FE163:FF163" si="4357">FE18+FE47+FE76+FE105+FE134</f>
        <v>1634.2176999999999</v>
      </c>
      <c r="FF163" s="111">
        <f t="shared" si="4357"/>
        <v>9805.31</v>
      </c>
      <c r="FG163" s="111"/>
      <c r="FH163" s="140"/>
      <c r="FI163" s="141">
        <f t="shared" si="4188"/>
        <v>0.66024000000000005</v>
      </c>
      <c r="FJ163" s="323">
        <f t="shared" si="4186"/>
        <v>0</v>
      </c>
      <c r="FK163" s="141"/>
      <c r="FL163" s="111"/>
      <c r="FM163" s="138"/>
      <c r="FN163" s="98"/>
      <c r="FO163" s="139">
        <f t="shared" ref="FO163:FP163" si="4358">FO18+FO47+FO76+FO105+FO134</f>
        <v>0</v>
      </c>
      <c r="FP163" s="111">
        <f t="shared" si="4358"/>
        <v>0</v>
      </c>
      <c r="FQ163" s="111"/>
      <c r="FR163" s="140"/>
      <c r="FS163" s="141">
        <f t="shared" si="4190"/>
        <v>0</v>
      </c>
      <c r="FT163" s="323">
        <f t="shared" si="4186"/>
        <v>1</v>
      </c>
      <c r="FU163" s="141"/>
      <c r="FV163" s="111"/>
      <c r="FW163" s="138"/>
      <c r="FX163" s="98"/>
      <c r="FY163" s="139">
        <f t="shared" ref="FY163:FZ163" si="4359">FY18+FY47+FY76+FY105+FY134</f>
        <v>2536.2972</v>
      </c>
      <c r="FZ163" s="111">
        <f t="shared" si="4359"/>
        <v>2536.3000000000002</v>
      </c>
      <c r="GA163" s="111"/>
      <c r="GB163" s="140"/>
      <c r="GC163" s="141">
        <f t="shared" si="4192"/>
        <v>1.0246900000000001</v>
      </c>
      <c r="GD163" s="323">
        <f t="shared" si="4186"/>
        <v>0</v>
      </c>
      <c r="GE163" s="141"/>
      <c r="GF163" s="111"/>
      <c r="GG163" s="138"/>
      <c r="GH163" s="98"/>
      <c r="GI163" s="139">
        <f t="shared" ref="GI163:GJ163" si="4360">GI18+GI47+GI76+GI105+GI134</f>
        <v>0</v>
      </c>
      <c r="GJ163" s="111">
        <f t="shared" si="4360"/>
        <v>0</v>
      </c>
      <c r="GK163" s="111"/>
      <c r="GL163" s="140"/>
      <c r="GM163" s="141">
        <f t="shared" si="4194"/>
        <v>0</v>
      </c>
      <c r="GN163" s="323">
        <f t="shared" si="4186"/>
        <v>0</v>
      </c>
      <c r="GO163" s="141"/>
      <c r="GP163" s="111"/>
      <c r="GQ163" s="138"/>
      <c r="GR163" s="98"/>
      <c r="GS163" s="139">
        <f t="shared" ref="GS163:GT163" si="4361">GS18+GS47+GS76+GS105+GS134</f>
        <v>0</v>
      </c>
      <c r="GT163" s="111">
        <f t="shared" si="4361"/>
        <v>0</v>
      </c>
      <c r="GU163" s="111"/>
      <c r="GV163" s="140"/>
      <c r="GW163" s="141">
        <f t="shared" si="4196"/>
        <v>0</v>
      </c>
      <c r="GX163" s="323">
        <f t="shared" si="4186"/>
        <v>1</v>
      </c>
      <c r="GY163" s="141"/>
      <c r="GZ163" s="111"/>
      <c r="HA163" s="138"/>
      <c r="HB163" s="98"/>
      <c r="HC163" s="139">
        <f t="shared" ref="HC163:HD163" si="4362">HC18+HC47+HC76+HC105+HC134</f>
        <v>2500.3818000000001</v>
      </c>
      <c r="HD163" s="111">
        <f t="shared" si="4362"/>
        <v>2500.38</v>
      </c>
      <c r="HE163" s="111"/>
      <c r="HF163" s="140"/>
      <c r="HG163" s="141">
        <f t="shared" si="4198"/>
        <v>1.0101800000000001</v>
      </c>
      <c r="HH163" s="323">
        <f t="shared" si="4186"/>
        <v>1</v>
      </c>
      <c r="HI163" s="141"/>
      <c r="HJ163" s="111"/>
      <c r="HK163" s="138"/>
      <c r="HL163" s="98"/>
      <c r="HM163" s="139">
        <f t="shared" ref="HM163:HN163" si="4363">HM18+HM47+HM76+HM105+HM134</f>
        <v>2634.6350000000002</v>
      </c>
      <c r="HN163" s="111">
        <f t="shared" si="4363"/>
        <v>2634.63</v>
      </c>
      <c r="HO163" s="111"/>
      <c r="HP163" s="140"/>
      <c r="HQ163" s="141">
        <f t="shared" si="4200"/>
        <v>1.0644199999999999</v>
      </c>
      <c r="HR163" s="323">
        <f t="shared" si="4201"/>
        <v>5</v>
      </c>
      <c r="HS163" s="141"/>
      <c r="HT163" s="111"/>
      <c r="HU163" s="138"/>
      <c r="HV163" s="98"/>
      <c r="HW163" s="139">
        <f t="shared" ref="HW163:HX163" si="4364">HW18+HW47+HW76+HW105+HW134</f>
        <v>2643.346</v>
      </c>
      <c r="HX163" s="111">
        <f t="shared" si="4364"/>
        <v>13216.73</v>
      </c>
      <c r="HY163" s="111"/>
      <c r="HZ163" s="140"/>
      <c r="IA163" s="141">
        <f t="shared" si="4203"/>
        <v>1.0679399999999999</v>
      </c>
      <c r="IB163" s="323">
        <f t="shared" si="4201"/>
        <v>1</v>
      </c>
      <c r="IC163" s="141"/>
      <c r="ID163" s="111"/>
      <c r="IE163" s="138"/>
      <c r="IF163" s="98"/>
      <c r="IG163" s="139">
        <f t="shared" ref="IG163:IH163" si="4365">IG18+IG47+IG76+IG105+IG134</f>
        <v>4076.9079999999999</v>
      </c>
      <c r="IH163" s="111">
        <f t="shared" si="4365"/>
        <v>4076.9</v>
      </c>
      <c r="II163" s="111"/>
      <c r="IJ163" s="140"/>
      <c r="IK163" s="141">
        <f t="shared" si="4205"/>
        <v>1.6471199999999999</v>
      </c>
      <c r="IL163" s="323">
        <f t="shared" si="4201"/>
        <v>0</v>
      </c>
      <c r="IM163" s="141"/>
      <c r="IN163" s="111"/>
      <c r="IO163" s="138"/>
      <c r="IP163" s="98"/>
      <c r="IQ163" s="139">
        <f t="shared" ref="IQ163:IR163" si="4366">IQ18+IQ47+IQ76+IQ105+IQ134</f>
        <v>0</v>
      </c>
      <c r="IR163" s="111">
        <f t="shared" si="4366"/>
        <v>0</v>
      </c>
      <c r="IS163" s="111"/>
      <c r="IT163" s="140"/>
      <c r="IU163" s="141">
        <f t="shared" si="4207"/>
        <v>0</v>
      </c>
      <c r="IV163" s="323">
        <f t="shared" si="4201"/>
        <v>5</v>
      </c>
      <c r="IW163" s="141"/>
      <c r="IX163" s="111"/>
      <c r="IY163" s="138"/>
      <c r="IZ163" s="98"/>
      <c r="JA163" s="139">
        <f t="shared" ref="JA163:JB163" si="4367">JA18+JA47+JA76+JA105+JA134</f>
        <v>2947.4655600000001</v>
      </c>
      <c r="JB163" s="111">
        <f t="shared" si="4367"/>
        <v>14737.33</v>
      </c>
      <c r="JC163" s="111"/>
      <c r="JD163" s="140"/>
      <c r="JE163" s="141">
        <f t="shared" si="4209"/>
        <v>1.1908099999999999</v>
      </c>
      <c r="JF163" s="323">
        <f t="shared" si="4201"/>
        <v>0</v>
      </c>
      <c r="JG163" s="141"/>
      <c r="JH163" s="111"/>
      <c r="JI163" s="138"/>
      <c r="JJ163" s="98"/>
      <c r="JK163" s="139">
        <f t="shared" ref="JK163:JL163" si="4368">JK18+JK47+JK76+JK105+JK134</f>
        <v>0</v>
      </c>
      <c r="JL163" s="111">
        <f t="shared" si="4368"/>
        <v>0</v>
      </c>
      <c r="JM163" s="111"/>
      <c r="JN163" s="140"/>
      <c r="JO163" s="141">
        <f t="shared" si="4211"/>
        <v>0</v>
      </c>
      <c r="JP163" s="323">
        <f t="shared" si="4201"/>
        <v>4</v>
      </c>
      <c r="JQ163" s="141"/>
      <c r="JR163" s="111"/>
      <c r="JS163" s="138"/>
      <c r="JT163" s="98"/>
      <c r="JU163" s="139">
        <f t="shared" ref="JU163:JV163" si="4369">JU18+JU47+JU76+JU105+JU134</f>
        <v>2539.5607599999998</v>
      </c>
      <c r="JV163" s="111">
        <f t="shared" si="4369"/>
        <v>10158.25</v>
      </c>
      <c r="JW163" s="111"/>
      <c r="JX163" s="140"/>
      <c r="JY163" s="141">
        <f t="shared" si="4213"/>
        <v>1.0260100000000001</v>
      </c>
      <c r="JZ163" s="323">
        <f t="shared" si="4201"/>
        <v>0</v>
      </c>
      <c r="KA163" s="141"/>
      <c r="KB163" s="111"/>
      <c r="KC163" s="138"/>
      <c r="KD163" s="98"/>
      <c r="KE163" s="139">
        <f t="shared" ref="KE163:KF163" si="4370">KE18+KE47+KE76+KE105+KE134</f>
        <v>0</v>
      </c>
      <c r="KF163" s="111">
        <f t="shared" si="4370"/>
        <v>0</v>
      </c>
      <c r="KG163" s="111"/>
      <c r="KH163" s="140"/>
      <c r="KI163" s="141">
        <f t="shared" si="4215"/>
        <v>0</v>
      </c>
      <c r="KJ163" s="323">
        <f t="shared" si="4216"/>
        <v>0</v>
      </c>
      <c r="KK163" s="141"/>
      <c r="KL163" s="111"/>
      <c r="KM163" s="138"/>
      <c r="KN163" s="98"/>
      <c r="KO163" s="139">
        <f t="shared" ref="KO163:KP163" si="4371">KO18+KO47+KO76+KO105+KO134</f>
        <v>0</v>
      </c>
      <c r="KP163" s="111">
        <f t="shared" si="4371"/>
        <v>0</v>
      </c>
      <c r="KQ163" s="111"/>
      <c r="KR163" s="140"/>
      <c r="KS163" s="141">
        <f t="shared" si="4218"/>
        <v>0</v>
      </c>
      <c r="KT163" s="323">
        <f t="shared" si="4216"/>
        <v>0</v>
      </c>
      <c r="KU163" s="141"/>
      <c r="KV163" s="111"/>
      <c r="KW163" s="138"/>
      <c r="KX163" s="98"/>
      <c r="KY163" s="139">
        <f t="shared" ref="KY163:KZ163" si="4372">KY18+KY47+KY76+KY105+KY134</f>
        <v>0</v>
      </c>
      <c r="KZ163" s="111">
        <f t="shared" si="4372"/>
        <v>0</v>
      </c>
      <c r="LA163" s="111"/>
      <c r="LB163" s="140"/>
      <c r="LC163" s="141">
        <f t="shared" si="4220"/>
        <v>0</v>
      </c>
      <c r="LD163" s="322">
        <f t="shared" si="4221"/>
        <v>38</v>
      </c>
      <c r="LE163" s="141"/>
      <c r="LF163" s="111"/>
      <c r="LG163" s="138"/>
      <c r="LH163" s="98"/>
      <c r="LI163" s="139">
        <f t="shared" si="4222"/>
        <v>2475.1759400000001</v>
      </c>
      <c r="LJ163" s="111">
        <f t="shared" si="4222"/>
        <v>94056.69</v>
      </c>
      <c r="LK163" s="111"/>
      <c r="LL163" s="140"/>
    </row>
    <row r="164" spans="1:324" ht="24">
      <c r="A164" s="612"/>
      <c r="B164" s="93" t="s">
        <v>713</v>
      </c>
      <c r="C164" s="12" t="s">
        <v>841</v>
      </c>
      <c r="D164" s="12" t="s">
        <v>421</v>
      </c>
      <c r="E164" s="4"/>
      <c r="F164" s="323">
        <f t="shared" si="4153"/>
        <v>0</v>
      </c>
      <c r="G164" s="141"/>
      <c r="H164" s="111"/>
      <c r="I164" s="138"/>
      <c r="J164" s="98"/>
      <c r="K164" s="139">
        <f t="shared" si="4154"/>
        <v>0</v>
      </c>
      <c r="L164" s="111">
        <f t="shared" si="4154"/>
        <v>0</v>
      </c>
      <c r="M164" s="111"/>
      <c r="N164" s="140"/>
      <c r="O164" s="141" t="e">
        <f t="shared" si="4155"/>
        <v>#DIV/0!</v>
      </c>
      <c r="P164" s="323">
        <f t="shared" si="4156"/>
        <v>0</v>
      </c>
      <c r="Q164" s="141"/>
      <c r="R164" s="111"/>
      <c r="S164" s="138"/>
      <c r="T164" s="98"/>
      <c r="U164" s="139">
        <f t="shared" ref="U164:V164" si="4373">U19+U48+U77+U106+U135</f>
        <v>0</v>
      </c>
      <c r="V164" s="111">
        <f t="shared" si="4373"/>
        <v>0</v>
      </c>
      <c r="W164" s="111"/>
      <c r="X164" s="140"/>
      <c r="Y164" s="141" t="e">
        <f t="shared" si="4158"/>
        <v>#DIV/0!</v>
      </c>
      <c r="Z164" s="323">
        <f t="shared" si="4156"/>
        <v>0</v>
      </c>
      <c r="AA164" s="141"/>
      <c r="AB164" s="111"/>
      <c r="AC164" s="138"/>
      <c r="AD164" s="98"/>
      <c r="AE164" s="139">
        <f t="shared" ref="AE164:AF164" si="4374">AE19+AE48+AE77+AE106+AE135</f>
        <v>0</v>
      </c>
      <c r="AF164" s="111">
        <f t="shared" si="4374"/>
        <v>0</v>
      </c>
      <c r="AG164" s="111"/>
      <c r="AH164" s="140"/>
      <c r="AI164" s="141" t="e">
        <f t="shared" si="4160"/>
        <v>#DIV/0!</v>
      </c>
      <c r="AJ164" s="323">
        <f t="shared" si="4156"/>
        <v>0</v>
      </c>
      <c r="AK164" s="141"/>
      <c r="AL164" s="111"/>
      <c r="AM164" s="138"/>
      <c r="AN164" s="98"/>
      <c r="AO164" s="139">
        <f t="shared" ref="AO164:AP164" si="4375">AO19+AO48+AO77+AO106+AO135</f>
        <v>0</v>
      </c>
      <c r="AP164" s="111">
        <f t="shared" si="4375"/>
        <v>0</v>
      </c>
      <c r="AQ164" s="111"/>
      <c r="AR164" s="140"/>
      <c r="AS164" s="141" t="e">
        <f t="shared" si="4162"/>
        <v>#DIV/0!</v>
      </c>
      <c r="AT164" s="323">
        <f t="shared" si="4156"/>
        <v>0</v>
      </c>
      <c r="AU164" s="141"/>
      <c r="AV164" s="111"/>
      <c r="AW164" s="138"/>
      <c r="AX164" s="98"/>
      <c r="AY164" s="139">
        <f t="shared" ref="AY164:AZ164" si="4376">AY19+AY48+AY77+AY106+AY135</f>
        <v>0</v>
      </c>
      <c r="AZ164" s="111">
        <f t="shared" si="4376"/>
        <v>0</v>
      </c>
      <c r="BA164" s="111"/>
      <c r="BB164" s="140"/>
      <c r="BC164" s="141" t="e">
        <f t="shared" si="4164"/>
        <v>#DIV/0!</v>
      </c>
      <c r="BD164" s="323">
        <f t="shared" si="4156"/>
        <v>0</v>
      </c>
      <c r="BE164" s="141"/>
      <c r="BF164" s="111"/>
      <c r="BG164" s="138"/>
      <c r="BH164" s="98"/>
      <c r="BI164" s="139">
        <f t="shared" ref="BI164:BJ164" si="4377">BI19+BI48+BI77+BI106+BI135</f>
        <v>0</v>
      </c>
      <c r="BJ164" s="111">
        <f t="shared" si="4377"/>
        <v>0</v>
      </c>
      <c r="BK164" s="111"/>
      <c r="BL164" s="140"/>
      <c r="BM164" s="141" t="e">
        <f t="shared" si="4166"/>
        <v>#DIV/0!</v>
      </c>
      <c r="BN164" s="323">
        <f t="shared" si="4156"/>
        <v>0</v>
      </c>
      <c r="BO164" s="141"/>
      <c r="BP164" s="111"/>
      <c r="BQ164" s="138"/>
      <c r="BR164" s="98"/>
      <c r="BS164" s="139">
        <f t="shared" ref="BS164:BT164" si="4378">BS19+BS48+BS77+BS106+BS135</f>
        <v>0</v>
      </c>
      <c r="BT164" s="111">
        <f t="shared" si="4378"/>
        <v>0</v>
      </c>
      <c r="BU164" s="111"/>
      <c r="BV164" s="140"/>
      <c r="BW164" s="141" t="e">
        <f t="shared" si="4168"/>
        <v>#DIV/0!</v>
      </c>
      <c r="BX164" s="323">
        <f t="shared" si="4156"/>
        <v>0</v>
      </c>
      <c r="BY164" s="141"/>
      <c r="BZ164" s="111"/>
      <c r="CA164" s="138"/>
      <c r="CB164" s="98"/>
      <c r="CC164" s="139">
        <f t="shared" ref="CC164:CD164" si="4379">CC19+CC48+CC77+CC106+CC135</f>
        <v>0</v>
      </c>
      <c r="CD164" s="111">
        <f t="shared" si="4379"/>
        <v>0</v>
      </c>
      <c r="CE164" s="111"/>
      <c r="CF164" s="140"/>
      <c r="CG164" s="141" t="e">
        <f t="shared" si="4170"/>
        <v>#DIV/0!</v>
      </c>
      <c r="CH164" s="323">
        <f t="shared" si="4171"/>
        <v>0</v>
      </c>
      <c r="CI164" s="141"/>
      <c r="CJ164" s="111"/>
      <c r="CK164" s="138"/>
      <c r="CL164" s="98"/>
      <c r="CM164" s="139">
        <f t="shared" ref="CM164:CN164" si="4380">CM19+CM48+CM77+CM106+CM135</f>
        <v>0</v>
      </c>
      <c r="CN164" s="111">
        <f t="shared" si="4380"/>
        <v>0</v>
      </c>
      <c r="CO164" s="111"/>
      <c r="CP164" s="140"/>
      <c r="CQ164" s="141" t="e">
        <f t="shared" si="4173"/>
        <v>#DIV/0!</v>
      </c>
      <c r="CR164" s="323">
        <f t="shared" si="4171"/>
        <v>0</v>
      </c>
      <c r="CS164" s="141"/>
      <c r="CT164" s="111"/>
      <c r="CU164" s="138"/>
      <c r="CV164" s="98"/>
      <c r="CW164" s="139">
        <f t="shared" ref="CW164:CX164" si="4381">CW19+CW48+CW77+CW106+CW135</f>
        <v>0</v>
      </c>
      <c r="CX164" s="111">
        <f t="shared" si="4381"/>
        <v>0</v>
      </c>
      <c r="CY164" s="111"/>
      <c r="CZ164" s="140"/>
      <c r="DA164" s="141" t="e">
        <f t="shared" si="4175"/>
        <v>#DIV/0!</v>
      </c>
      <c r="DB164" s="323">
        <f t="shared" si="4171"/>
        <v>0</v>
      </c>
      <c r="DC164" s="141"/>
      <c r="DD164" s="111"/>
      <c r="DE164" s="138"/>
      <c r="DF164" s="98"/>
      <c r="DG164" s="139">
        <f t="shared" ref="DG164:DH164" si="4382">DG19+DG48+DG77+DG106+DG135</f>
        <v>0</v>
      </c>
      <c r="DH164" s="111">
        <f t="shared" si="4382"/>
        <v>0</v>
      </c>
      <c r="DI164" s="111"/>
      <c r="DJ164" s="140"/>
      <c r="DK164" s="141" t="e">
        <f t="shared" si="4177"/>
        <v>#DIV/0!</v>
      </c>
      <c r="DL164" s="323">
        <f t="shared" si="4171"/>
        <v>0</v>
      </c>
      <c r="DM164" s="141"/>
      <c r="DN164" s="111"/>
      <c r="DO164" s="138"/>
      <c r="DP164" s="98"/>
      <c r="DQ164" s="139">
        <f t="shared" ref="DQ164:DR164" si="4383">DQ19+DQ48+DQ77+DQ106+DQ135</f>
        <v>0</v>
      </c>
      <c r="DR164" s="111">
        <f t="shared" si="4383"/>
        <v>0</v>
      </c>
      <c r="DS164" s="111"/>
      <c r="DT164" s="140"/>
      <c r="DU164" s="141" t="e">
        <f t="shared" si="4179"/>
        <v>#DIV/0!</v>
      </c>
      <c r="DV164" s="323">
        <f t="shared" si="4171"/>
        <v>0</v>
      </c>
      <c r="DW164" s="141"/>
      <c r="DX164" s="111"/>
      <c r="DY164" s="138"/>
      <c r="DZ164" s="98"/>
      <c r="EA164" s="139">
        <f t="shared" ref="EA164:EB164" si="4384">EA19+EA48+EA77+EA106+EA135</f>
        <v>0</v>
      </c>
      <c r="EB164" s="111">
        <f t="shared" si="4384"/>
        <v>0</v>
      </c>
      <c r="EC164" s="111"/>
      <c r="ED164" s="140"/>
      <c r="EE164" s="141" t="e">
        <f t="shared" si="4181"/>
        <v>#DIV/0!</v>
      </c>
      <c r="EF164" s="323">
        <f t="shared" si="4171"/>
        <v>0</v>
      </c>
      <c r="EG164" s="141"/>
      <c r="EH164" s="111"/>
      <c r="EI164" s="138"/>
      <c r="EJ164" s="98"/>
      <c r="EK164" s="139">
        <f t="shared" ref="EK164:EL164" si="4385">EK19+EK48+EK77+EK106+EK135</f>
        <v>0</v>
      </c>
      <c r="EL164" s="111">
        <f t="shared" si="4385"/>
        <v>0</v>
      </c>
      <c r="EM164" s="111"/>
      <c r="EN164" s="140"/>
      <c r="EO164" s="141" t="e">
        <f t="shared" si="4183"/>
        <v>#DIV/0!</v>
      </c>
      <c r="EP164" s="323">
        <f t="shared" si="4171"/>
        <v>0</v>
      </c>
      <c r="EQ164" s="141"/>
      <c r="ER164" s="111"/>
      <c r="ES164" s="138"/>
      <c r="ET164" s="98"/>
      <c r="EU164" s="139">
        <f t="shared" ref="EU164:EV164" si="4386">EU19+EU48+EU77+EU106+EU135</f>
        <v>0</v>
      </c>
      <c r="EV164" s="111">
        <f t="shared" si="4386"/>
        <v>0</v>
      </c>
      <c r="EW164" s="111"/>
      <c r="EX164" s="140"/>
      <c r="EY164" s="141" t="e">
        <f t="shared" si="4185"/>
        <v>#DIV/0!</v>
      </c>
      <c r="EZ164" s="323">
        <f t="shared" si="4186"/>
        <v>0</v>
      </c>
      <c r="FA164" s="141"/>
      <c r="FB164" s="111"/>
      <c r="FC164" s="138"/>
      <c r="FD164" s="98"/>
      <c r="FE164" s="139">
        <f t="shared" ref="FE164:FF164" si="4387">FE19+FE48+FE77+FE106+FE135</f>
        <v>0</v>
      </c>
      <c r="FF164" s="111">
        <f t="shared" si="4387"/>
        <v>0</v>
      </c>
      <c r="FG164" s="111"/>
      <c r="FH164" s="140"/>
      <c r="FI164" s="141" t="e">
        <f t="shared" si="4188"/>
        <v>#DIV/0!</v>
      </c>
      <c r="FJ164" s="323">
        <f t="shared" si="4186"/>
        <v>0</v>
      </c>
      <c r="FK164" s="141"/>
      <c r="FL164" s="111"/>
      <c r="FM164" s="138"/>
      <c r="FN164" s="98"/>
      <c r="FO164" s="139">
        <f t="shared" ref="FO164:FP164" si="4388">FO19+FO48+FO77+FO106+FO135</f>
        <v>0</v>
      </c>
      <c r="FP164" s="111">
        <f t="shared" si="4388"/>
        <v>0</v>
      </c>
      <c r="FQ164" s="111"/>
      <c r="FR164" s="140"/>
      <c r="FS164" s="141" t="e">
        <f t="shared" si="4190"/>
        <v>#DIV/0!</v>
      </c>
      <c r="FT164" s="323">
        <f t="shared" si="4186"/>
        <v>0</v>
      </c>
      <c r="FU164" s="141"/>
      <c r="FV164" s="111"/>
      <c r="FW164" s="138"/>
      <c r="FX164" s="98"/>
      <c r="FY164" s="139">
        <f t="shared" ref="FY164:FZ164" si="4389">FY19+FY48+FY77+FY106+FY135</f>
        <v>0</v>
      </c>
      <c r="FZ164" s="111">
        <f t="shared" si="4389"/>
        <v>0</v>
      </c>
      <c r="GA164" s="111"/>
      <c r="GB164" s="140"/>
      <c r="GC164" s="141" t="e">
        <f t="shared" si="4192"/>
        <v>#DIV/0!</v>
      </c>
      <c r="GD164" s="323">
        <f t="shared" si="4186"/>
        <v>0</v>
      </c>
      <c r="GE164" s="141"/>
      <c r="GF164" s="111"/>
      <c r="GG164" s="138"/>
      <c r="GH164" s="98"/>
      <c r="GI164" s="139">
        <f t="shared" ref="GI164:GJ164" si="4390">GI19+GI48+GI77+GI106+GI135</f>
        <v>0</v>
      </c>
      <c r="GJ164" s="111">
        <f t="shared" si="4390"/>
        <v>0</v>
      </c>
      <c r="GK164" s="111"/>
      <c r="GL164" s="140"/>
      <c r="GM164" s="141" t="e">
        <f t="shared" si="4194"/>
        <v>#DIV/0!</v>
      </c>
      <c r="GN164" s="323">
        <f t="shared" si="4186"/>
        <v>0</v>
      </c>
      <c r="GO164" s="141"/>
      <c r="GP164" s="111"/>
      <c r="GQ164" s="138"/>
      <c r="GR164" s="98"/>
      <c r="GS164" s="139">
        <f t="shared" ref="GS164:GT164" si="4391">GS19+GS48+GS77+GS106+GS135</f>
        <v>0</v>
      </c>
      <c r="GT164" s="111">
        <f t="shared" si="4391"/>
        <v>0</v>
      </c>
      <c r="GU164" s="111"/>
      <c r="GV164" s="140"/>
      <c r="GW164" s="141" t="e">
        <f t="shared" si="4196"/>
        <v>#DIV/0!</v>
      </c>
      <c r="GX164" s="323">
        <f t="shared" si="4186"/>
        <v>0</v>
      </c>
      <c r="GY164" s="141"/>
      <c r="GZ164" s="111"/>
      <c r="HA164" s="138"/>
      <c r="HB164" s="98"/>
      <c r="HC164" s="139">
        <f t="shared" ref="HC164:HD164" si="4392">HC19+HC48+HC77+HC106+HC135</f>
        <v>0</v>
      </c>
      <c r="HD164" s="111">
        <f t="shared" si="4392"/>
        <v>0</v>
      </c>
      <c r="HE164" s="111"/>
      <c r="HF164" s="140"/>
      <c r="HG164" s="141" t="e">
        <f t="shared" si="4198"/>
        <v>#DIV/0!</v>
      </c>
      <c r="HH164" s="323">
        <f t="shared" si="4186"/>
        <v>0</v>
      </c>
      <c r="HI164" s="141"/>
      <c r="HJ164" s="111"/>
      <c r="HK164" s="138"/>
      <c r="HL164" s="98"/>
      <c r="HM164" s="139">
        <f t="shared" ref="HM164:HN164" si="4393">HM19+HM48+HM77+HM106+HM135</f>
        <v>0</v>
      </c>
      <c r="HN164" s="111">
        <f t="shared" si="4393"/>
        <v>0</v>
      </c>
      <c r="HO164" s="111"/>
      <c r="HP164" s="140"/>
      <c r="HQ164" s="141" t="e">
        <f t="shared" si="4200"/>
        <v>#DIV/0!</v>
      </c>
      <c r="HR164" s="323">
        <f t="shared" si="4201"/>
        <v>0</v>
      </c>
      <c r="HS164" s="141"/>
      <c r="HT164" s="111"/>
      <c r="HU164" s="138"/>
      <c r="HV164" s="98"/>
      <c r="HW164" s="139">
        <f t="shared" ref="HW164:HX164" si="4394">HW19+HW48+HW77+HW106+HW135</f>
        <v>0</v>
      </c>
      <c r="HX164" s="111">
        <f t="shared" si="4394"/>
        <v>0</v>
      </c>
      <c r="HY164" s="111"/>
      <c r="HZ164" s="140"/>
      <c r="IA164" s="141" t="e">
        <f t="shared" si="4203"/>
        <v>#DIV/0!</v>
      </c>
      <c r="IB164" s="323">
        <f t="shared" si="4201"/>
        <v>0</v>
      </c>
      <c r="IC164" s="141"/>
      <c r="ID164" s="111"/>
      <c r="IE164" s="138"/>
      <c r="IF164" s="98"/>
      <c r="IG164" s="139">
        <f t="shared" ref="IG164:IH164" si="4395">IG19+IG48+IG77+IG106+IG135</f>
        <v>0</v>
      </c>
      <c r="IH164" s="111">
        <f t="shared" si="4395"/>
        <v>0</v>
      </c>
      <c r="II164" s="111"/>
      <c r="IJ164" s="140"/>
      <c r="IK164" s="141" t="e">
        <f t="shared" si="4205"/>
        <v>#DIV/0!</v>
      </c>
      <c r="IL164" s="323">
        <f t="shared" si="4201"/>
        <v>0</v>
      </c>
      <c r="IM164" s="141"/>
      <c r="IN164" s="111"/>
      <c r="IO164" s="138"/>
      <c r="IP164" s="98"/>
      <c r="IQ164" s="139">
        <f t="shared" ref="IQ164:IR164" si="4396">IQ19+IQ48+IQ77+IQ106+IQ135</f>
        <v>0</v>
      </c>
      <c r="IR164" s="111">
        <f t="shared" si="4396"/>
        <v>0</v>
      </c>
      <c r="IS164" s="111"/>
      <c r="IT164" s="140"/>
      <c r="IU164" s="141" t="e">
        <f t="shared" si="4207"/>
        <v>#DIV/0!</v>
      </c>
      <c r="IV164" s="323">
        <f t="shared" si="4201"/>
        <v>0</v>
      </c>
      <c r="IW164" s="141"/>
      <c r="IX164" s="111"/>
      <c r="IY164" s="138"/>
      <c r="IZ164" s="98"/>
      <c r="JA164" s="139">
        <f t="shared" ref="JA164:JB164" si="4397">JA19+JA48+JA77+JA106+JA135</f>
        <v>0</v>
      </c>
      <c r="JB164" s="111">
        <f t="shared" si="4397"/>
        <v>0</v>
      </c>
      <c r="JC164" s="111"/>
      <c r="JD164" s="140"/>
      <c r="JE164" s="141" t="e">
        <f t="shared" si="4209"/>
        <v>#DIV/0!</v>
      </c>
      <c r="JF164" s="323">
        <f t="shared" si="4201"/>
        <v>0</v>
      </c>
      <c r="JG164" s="141"/>
      <c r="JH164" s="111"/>
      <c r="JI164" s="138"/>
      <c r="JJ164" s="98"/>
      <c r="JK164" s="139">
        <f t="shared" ref="JK164:JL164" si="4398">JK19+JK48+JK77+JK106+JK135</f>
        <v>0</v>
      </c>
      <c r="JL164" s="111">
        <f t="shared" si="4398"/>
        <v>0</v>
      </c>
      <c r="JM164" s="111"/>
      <c r="JN164" s="140"/>
      <c r="JO164" s="141" t="e">
        <f t="shared" si="4211"/>
        <v>#DIV/0!</v>
      </c>
      <c r="JP164" s="323">
        <f t="shared" si="4201"/>
        <v>0</v>
      </c>
      <c r="JQ164" s="141"/>
      <c r="JR164" s="111"/>
      <c r="JS164" s="138"/>
      <c r="JT164" s="98"/>
      <c r="JU164" s="139">
        <f t="shared" ref="JU164:JV164" si="4399">JU19+JU48+JU77+JU106+JU135</f>
        <v>0</v>
      </c>
      <c r="JV164" s="111">
        <f t="shared" si="4399"/>
        <v>0</v>
      </c>
      <c r="JW164" s="111"/>
      <c r="JX164" s="140"/>
      <c r="JY164" s="141" t="e">
        <f t="shared" si="4213"/>
        <v>#DIV/0!</v>
      </c>
      <c r="JZ164" s="323">
        <f t="shared" si="4201"/>
        <v>0</v>
      </c>
      <c r="KA164" s="141"/>
      <c r="KB164" s="111"/>
      <c r="KC164" s="138"/>
      <c r="KD164" s="98"/>
      <c r="KE164" s="139">
        <f t="shared" ref="KE164:KF164" si="4400">KE19+KE48+KE77+KE106+KE135</f>
        <v>0</v>
      </c>
      <c r="KF164" s="111">
        <f t="shared" si="4400"/>
        <v>0</v>
      </c>
      <c r="KG164" s="111"/>
      <c r="KH164" s="140"/>
      <c r="KI164" s="141" t="e">
        <f t="shared" si="4215"/>
        <v>#DIV/0!</v>
      </c>
      <c r="KJ164" s="323">
        <f t="shared" si="4216"/>
        <v>0</v>
      </c>
      <c r="KK164" s="141"/>
      <c r="KL164" s="111"/>
      <c r="KM164" s="138"/>
      <c r="KN164" s="98"/>
      <c r="KO164" s="139">
        <f t="shared" ref="KO164:KP164" si="4401">KO19+KO48+KO77+KO106+KO135</f>
        <v>0</v>
      </c>
      <c r="KP164" s="111">
        <f t="shared" si="4401"/>
        <v>0</v>
      </c>
      <c r="KQ164" s="111"/>
      <c r="KR164" s="140"/>
      <c r="KS164" s="141" t="e">
        <f t="shared" si="4218"/>
        <v>#DIV/0!</v>
      </c>
      <c r="KT164" s="323">
        <f t="shared" si="4216"/>
        <v>0</v>
      </c>
      <c r="KU164" s="141"/>
      <c r="KV164" s="111"/>
      <c r="KW164" s="138"/>
      <c r="KX164" s="98"/>
      <c r="KY164" s="139">
        <f t="shared" ref="KY164:KZ164" si="4402">KY19+KY48+KY77+KY106+KY135</f>
        <v>0</v>
      </c>
      <c r="KZ164" s="111">
        <f t="shared" si="4402"/>
        <v>0</v>
      </c>
      <c r="LA164" s="111"/>
      <c r="LB164" s="140"/>
      <c r="LC164" s="141" t="e">
        <f t="shared" si="4220"/>
        <v>#DIV/0!</v>
      </c>
      <c r="LD164" s="322">
        <f t="shared" si="4221"/>
        <v>0</v>
      </c>
      <c r="LE164" s="141"/>
      <c r="LF164" s="111"/>
      <c r="LG164" s="138"/>
      <c r="LH164" s="98"/>
      <c r="LI164" s="139">
        <f t="shared" si="4222"/>
        <v>0</v>
      </c>
      <c r="LJ164" s="111">
        <f t="shared" si="4222"/>
        <v>0</v>
      </c>
      <c r="LK164" s="111"/>
      <c r="LL164" s="140"/>
    </row>
    <row r="165" spans="1:324" ht="24">
      <c r="A165" s="613"/>
      <c r="B165" s="93" t="s">
        <v>716</v>
      </c>
      <c r="C165" s="12" t="s">
        <v>842</v>
      </c>
      <c r="D165" s="12" t="s">
        <v>420</v>
      </c>
      <c r="E165" s="4"/>
      <c r="F165" s="323">
        <f t="shared" si="4153"/>
        <v>0</v>
      </c>
      <c r="G165" s="141"/>
      <c r="H165" s="111"/>
      <c r="I165" s="138"/>
      <c r="J165" s="98"/>
      <c r="K165" s="139">
        <f t="shared" si="4154"/>
        <v>0</v>
      </c>
      <c r="L165" s="111">
        <f t="shared" si="4154"/>
        <v>0</v>
      </c>
      <c r="M165" s="111"/>
      <c r="N165" s="140"/>
      <c r="O165" s="141" t="e">
        <f t="shared" si="4155"/>
        <v>#DIV/0!</v>
      </c>
      <c r="P165" s="323">
        <f t="shared" si="4156"/>
        <v>0</v>
      </c>
      <c r="Q165" s="141"/>
      <c r="R165" s="111"/>
      <c r="S165" s="138"/>
      <c r="T165" s="98"/>
      <c r="U165" s="139">
        <f t="shared" ref="U165:V165" si="4403">U20+U49+U78+U107+U136</f>
        <v>0</v>
      </c>
      <c r="V165" s="111">
        <f t="shared" si="4403"/>
        <v>0</v>
      </c>
      <c r="W165" s="111"/>
      <c r="X165" s="140"/>
      <c r="Y165" s="141" t="e">
        <f t="shared" si="4158"/>
        <v>#DIV/0!</v>
      </c>
      <c r="Z165" s="323">
        <f t="shared" si="4156"/>
        <v>0</v>
      </c>
      <c r="AA165" s="141"/>
      <c r="AB165" s="111"/>
      <c r="AC165" s="138"/>
      <c r="AD165" s="98"/>
      <c r="AE165" s="139">
        <f t="shared" ref="AE165:AF165" si="4404">AE20+AE49+AE78+AE107+AE136</f>
        <v>0</v>
      </c>
      <c r="AF165" s="111">
        <f t="shared" si="4404"/>
        <v>0</v>
      </c>
      <c r="AG165" s="111"/>
      <c r="AH165" s="140"/>
      <c r="AI165" s="141" t="e">
        <f t="shared" si="4160"/>
        <v>#DIV/0!</v>
      </c>
      <c r="AJ165" s="323">
        <f t="shared" si="4156"/>
        <v>0</v>
      </c>
      <c r="AK165" s="141"/>
      <c r="AL165" s="111"/>
      <c r="AM165" s="138"/>
      <c r="AN165" s="98"/>
      <c r="AO165" s="139">
        <f t="shared" ref="AO165:AP165" si="4405">AO20+AO49+AO78+AO107+AO136</f>
        <v>0</v>
      </c>
      <c r="AP165" s="111">
        <f t="shared" si="4405"/>
        <v>0</v>
      </c>
      <c r="AQ165" s="111"/>
      <c r="AR165" s="140"/>
      <c r="AS165" s="141" t="e">
        <f t="shared" si="4162"/>
        <v>#DIV/0!</v>
      </c>
      <c r="AT165" s="323">
        <f t="shared" si="4156"/>
        <v>0</v>
      </c>
      <c r="AU165" s="141"/>
      <c r="AV165" s="111"/>
      <c r="AW165" s="138"/>
      <c r="AX165" s="98"/>
      <c r="AY165" s="139">
        <f t="shared" ref="AY165:AZ165" si="4406">AY20+AY49+AY78+AY107+AY136</f>
        <v>0</v>
      </c>
      <c r="AZ165" s="111">
        <f t="shared" si="4406"/>
        <v>0</v>
      </c>
      <c r="BA165" s="111"/>
      <c r="BB165" s="140"/>
      <c r="BC165" s="141" t="e">
        <f t="shared" si="4164"/>
        <v>#DIV/0!</v>
      </c>
      <c r="BD165" s="323">
        <f t="shared" si="4156"/>
        <v>0</v>
      </c>
      <c r="BE165" s="141"/>
      <c r="BF165" s="111"/>
      <c r="BG165" s="138"/>
      <c r="BH165" s="98"/>
      <c r="BI165" s="139">
        <f t="shared" ref="BI165:BJ165" si="4407">BI20+BI49+BI78+BI107+BI136</f>
        <v>0</v>
      </c>
      <c r="BJ165" s="111">
        <f t="shared" si="4407"/>
        <v>0</v>
      </c>
      <c r="BK165" s="111"/>
      <c r="BL165" s="140"/>
      <c r="BM165" s="141" t="e">
        <f t="shared" si="4166"/>
        <v>#DIV/0!</v>
      </c>
      <c r="BN165" s="323">
        <f t="shared" si="4156"/>
        <v>0</v>
      </c>
      <c r="BO165" s="141"/>
      <c r="BP165" s="111"/>
      <c r="BQ165" s="138"/>
      <c r="BR165" s="98"/>
      <c r="BS165" s="139">
        <f t="shared" ref="BS165:BT165" si="4408">BS20+BS49+BS78+BS107+BS136</f>
        <v>0</v>
      </c>
      <c r="BT165" s="111">
        <f t="shared" si="4408"/>
        <v>0</v>
      </c>
      <c r="BU165" s="111"/>
      <c r="BV165" s="140"/>
      <c r="BW165" s="141" t="e">
        <f t="shared" si="4168"/>
        <v>#DIV/0!</v>
      </c>
      <c r="BX165" s="323">
        <f t="shared" si="4156"/>
        <v>0</v>
      </c>
      <c r="BY165" s="141"/>
      <c r="BZ165" s="111"/>
      <c r="CA165" s="138"/>
      <c r="CB165" s="98"/>
      <c r="CC165" s="139">
        <f t="shared" ref="CC165:CD165" si="4409">CC20+CC49+CC78+CC107+CC136</f>
        <v>0</v>
      </c>
      <c r="CD165" s="111">
        <f t="shared" si="4409"/>
        <v>0</v>
      </c>
      <c r="CE165" s="111"/>
      <c r="CF165" s="140"/>
      <c r="CG165" s="141" t="e">
        <f t="shared" si="4170"/>
        <v>#DIV/0!</v>
      </c>
      <c r="CH165" s="323">
        <f t="shared" si="4171"/>
        <v>0</v>
      </c>
      <c r="CI165" s="141"/>
      <c r="CJ165" s="111"/>
      <c r="CK165" s="138"/>
      <c r="CL165" s="98"/>
      <c r="CM165" s="139">
        <f t="shared" ref="CM165:CN165" si="4410">CM20+CM49+CM78+CM107+CM136</f>
        <v>0</v>
      </c>
      <c r="CN165" s="111">
        <f t="shared" si="4410"/>
        <v>0</v>
      </c>
      <c r="CO165" s="111"/>
      <c r="CP165" s="140"/>
      <c r="CQ165" s="141" t="e">
        <f t="shared" si="4173"/>
        <v>#DIV/0!</v>
      </c>
      <c r="CR165" s="323">
        <f t="shared" si="4171"/>
        <v>0</v>
      </c>
      <c r="CS165" s="141"/>
      <c r="CT165" s="111"/>
      <c r="CU165" s="138"/>
      <c r="CV165" s="98"/>
      <c r="CW165" s="139">
        <f t="shared" ref="CW165:CX165" si="4411">CW20+CW49+CW78+CW107+CW136</f>
        <v>0</v>
      </c>
      <c r="CX165" s="111">
        <f t="shared" si="4411"/>
        <v>0</v>
      </c>
      <c r="CY165" s="111"/>
      <c r="CZ165" s="140"/>
      <c r="DA165" s="141" t="e">
        <f t="shared" si="4175"/>
        <v>#DIV/0!</v>
      </c>
      <c r="DB165" s="323">
        <f t="shared" si="4171"/>
        <v>0</v>
      </c>
      <c r="DC165" s="141"/>
      <c r="DD165" s="111"/>
      <c r="DE165" s="138"/>
      <c r="DF165" s="98"/>
      <c r="DG165" s="139">
        <f t="shared" ref="DG165:DH165" si="4412">DG20+DG49+DG78+DG107+DG136</f>
        <v>0</v>
      </c>
      <c r="DH165" s="111">
        <f t="shared" si="4412"/>
        <v>0</v>
      </c>
      <c r="DI165" s="111"/>
      <c r="DJ165" s="140"/>
      <c r="DK165" s="141" t="e">
        <f t="shared" si="4177"/>
        <v>#DIV/0!</v>
      </c>
      <c r="DL165" s="323">
        <f t="shared" si="4171"/>
        <v>0</v>
      </c>
      <c r="DM165" s="141"/>
      <c r="DN165" s="111"/>
      <c r="DO165" s="138"/>
      <c r="DP165" s="98"/>
      <c r="DQ165" s="139">
        <f t="shared" ref="DQ165:DR165" si="4413">DQ20+DQ49+DQ78+DQ107+DQ136</f>
        <v>0</v>
      </c>
      <c r="DR165" s="111">
        <f t="shared" si="4413"/>
        <v>0</v>
      </c>
      <c r="DS165" s="111"/>
      <c r="DT165" s="140"/>
      <c r="DU165" s="141" t="e">
        <f t="shared" si="4179"/>
        <v>#DIV/0!</v>
      </c>
      <c r="DV165" s="323">
        <f t="shared" si="4171"/>
        <v>0</v>
      </c>
      <c r="DW165" s="141"/>
      <c r="DX165" s="111"/>
      <c r="DY165" s="138"/>
      <c r="DZ165" s="98"/>
      <c r="EA165" s="139">
        <f t="shared" ref="EA165:EB165" si="4414">EA20+EA49+EA78+EA107+EA136</f>
        <v>0</v>
      </c>
      <c r="EB165" s="111">
        <f t="shared" si="4414"/>
        <v>0</v>
      </c>
      <c r="EC165" s="111"/>
      <c r="ED165" s="140"/>
      <c r="EE165" s="141" t="e">
        <f t="shared" si="4181"/>
        <v>#DIV/0!</v>
      </c>
      <c r="EF165" s="323">
        <f t="shared" si="4171"/>
        <v>0</v>
      </c>
      <c r="EG165" s="141"/>
      <c r="EH165" s="111"/>
      <c r="EI165" s="138"/>
      <c r="EJ165" s="98"/>
      <c r="EK165" s="139">
        <f t="shared" ref="EK165:EL165" si="4415">EK20+EK49+EK78+EK107+EK136</f>
        <v>0</v>
      </c>
      <c r="EL165" s="111">
        <f t="shared" si="4415"/>
        <v>0</v>
      </c>
      <c r="EM165" s="111"/>
      <c r="EN165" s="140"/>
      <c r="EO165" s="141" t="e">
        <f t="shared" si="4183"/>
        <v>#DIV/0!</v>
      </c>
      <c r="EP165" s="323">
        <f t="shared" si="4171"/>
        <v>0</v>
      </c>
      <c r="EQ165" s="141"/>
      <c r="ER165" s="111"/>
      <c r="ES165" s="138"/>
      <c r="ET165" s="98"/>
      <c r="EU165" s="139">
        <f t="shared" ref="EU165:EV165" si="4416">EU20+EU49+EU78+EU107+EU136</f>
        <v>0</v>
      </c>
      <c r="EV165" s="111">
        <f t="shared" si="4416"/>
        <v>0</v>
      </c>
      <c r="EW165" s="111"/>
      <c r="EX165" s="140"/>
      <c r="EY165" s="141" t="e">
        <f t="shared" si="4185"/>
        <v>#DIV/0!</v>
      </c>
      <c r="EZ165" s="323">
        <f t="shared" si="4186"/>
        <v>0</v>
      </c>
      <c r="FA165" s="141"/>
      <c r="FB165" s="111"/>
      <c r="FC165" s="138"/>
      <c r="FD165" s="98"/>
      <c r="FE165" s="139">
        <f t="shared" ref="FE165:FF165" si="4417">FE20+FE49+FE78+FE107+FE136</f>
        <v>0</v>
      </c>
      <c r="FF165" s="111">
        <f t="shared" si="4417"/>
        <v>0</v>
      </c>
      <c r="FG165" s="111"/>
      <c r="FH165" s="140"/>
      <c r="FI165" s="141" t="e">
        <f t="shared" si="4188"/>
        <v>#DIV/0!</v>
      </c>
      <c r="FJ165" s="323">
        <f t="shared" si="4186"/>
        <v>0</v>
      </c>
      <c r="FK165" s="141"/>
      <c r="FL165" s="111"/>
      <c r="FM165" s="138"/>
      <c r="FN165" s="98"/>
      <c r="FO165" s="139">
        <f t="shared" ref="FO165:FP165" si="4418">FO20+FO49+FO78+FO107+FO136</f>
        <v>0</v>
      </c>
      <c r="FP165" s="111">
        <f t="shared" si="4418"/>
        <v>0</v>
      </c>
      <c r="FQ165" s="111"/>
      <c r="FR165" s="140"/>
      <c r="FS165" s="141" t="e">
        <f t="shared" si="4190"/>
        <v>#DIV/0!</v>
      </c>
      <c r="FT165" s="323">
        <f t="shared" si="4186"/>
        <v>0</v>
      </c>
      <c r="FU165" s="141"/>
      <c r="FV165" s="111"/>
      <c r="FW165" s="138"/>
      <c r="FX165" s="98"/>
      <c r="FY165" s="139">
        <f t="shared" ref="FY165:FZ165" si="4419">FY20+FY49+FY78+FY107+FY136</f>
        <v>0</v>
      </c>
      <c r="FZ165" s="111">
        <f t="shared" si="4419"/>
        <v>0</v>
      </c>
      <c r="GA165" s="111"/>
      <c r="GB165" s="140"/>
      <c r="GC165" s="141" t="e">
        <f t="shared" si="4192"/>
        <v>#DIV/0!</v>
      </c>
      <c r="GD165" s="323">
        <f t="shared" si="4186"/>
        <v>0</v>
      </c>
      <c r="GE165" s="141"/>
      <c r="GF165" s="111"/>
      <c r="GG165" s="138"/>
      <c r="GH165" s="98"/>
      <c r="GI165" s="139">
        <f t="shared" ref="GI165:GJ165" si="4420">GI20+GI49+GI78+GI107+GI136</f>
        <v>0</v>
      </c>
      <c r="GJ165" s="111">
        <f t="shared" si="4420"/>
        <v>0</v>
      </c>
      <c r="GK165" s="111"/>
      <c r="GL165" s="140"/>
      <c r="GM165" s="141" t="e">
        <f t="shared" si="4194"/>
        <v>#DIV/0!</v>
      </c>
      <c r="GN165" s="323">
        <f t="shared" si="4186"/>
        <v>0</v>
      </c>
      <c r="GO165" s="141"/>
      <c r="GP165" s="111"/>
      <c r="GQ165" s="138"/>
      <c r="GR165" s="98"/>
      <c r="GS165" s="139">
        <f t="shared" ref="GS165:GT165" si="4421">GS20+GS49+GS78+GS107+GS136</f>
        <v>0</v>
      </c>
      <c r="GT165" s="111">
        <f t="shared" si="4421"/>
        <v>0</v>
      </c>
      <c r="GU165" s="111"/>
      <c r="GV165" s="140"/>
      <c r="GW165" s="141" t="e">
        <f t="shared" si="4196"/>
        <v>#DIV/0!</v>
      </c>
      <c r="GX165" s="323">
        <f t="shared" si="4186"/>
        <v>0</v>
      </c>
      <c r="GY165" s="141"/>
      <c r="GZ165" s="111"/>
      <c r="HA165" s="138"/>
      <c r="HB165" s="98"/>
      <c r="HC165" s="139">
        <f t="shared" ref="HC165:HD165" si="4422">HC20+HC49+HC78+HC107+HC136</f>
        <v>0</v>
      </c>
      <c r="HD165" s="111">
        <f t="shared" si="4422"/>
        <v>0</v>
      </c>
      <c r="HE165" s="111"/>
      <c r="HF165" s="140"/>
      <c r="HG165" s="141" t="e">
        <f t="shared" si="4198"/>
        <v>#DIV/0!</v>
      </c>
      <c r="HH165" s="323">
        <f t="shared" si="4186"/>
        <v>0</v>
      </c>
      <c r="HI165" s="141"/>
      <c r="HJ165" s="111"/>
      <c r="HK165" s="138"/>
      <c r="HL165" s="98"/>
      <c r="HM165" s="139">
        <f t="shared" ref="HM165:HN165" si="4423">HM20+HM49+HM78+HM107+HM136</f>
        <v>0</v>
      </c>
      <c r="HN165" s="111">
        <f t="shared" si="4423"/>
        <v>0</v>
      </c>
      <c r="HO165" s="111"/>
      <c r="HP165" s="140"/>
      <c r="HQ165" s="141" t="e">
        <f t="shared" si="4200"/>
        <v>#DIV/0!</v>
      </c>
      <c r="HR165" s="323">
        <f t="shared" si="4201"/>
        <v>0</v>
      </c>
      <c r="HS165" s="141"/>
      <c r="HT165" s="111"/>
      <c r="HU165" s="138"/>
      <c r="HV165" s="98"/>
      <c r="HW165" s="139">
        <f t="shared" ref="HW165:HX165" si="4424">HW20+HW49+HW78+HW107+HW136</f>
        <v>0</v>
      </c>
      <c r="HX165" s="111">
        <f t="shared" si="4424"/>
        <v>0</v>
      </c>
      <c r="HY165" s="111"/>
      <c r="HZ165" s="140"/>
      <c r="IA165" s="141" t="e">
        <f t="shared" si="4203"/>
        <v>#DIV/0!</v>
      </c>
      <c r="IB165" s="323">
        <f t="shared" si="4201"/>
        <v>0</v>
      </c>
      <c r="IC165" s="141"/>
      <c r="ID165" s="111"/>
      <c r="IE165" s="138"/>
      <c r="IF165" s="98"/>
      <c r="IG165" s="139">
        <f t="shared" ref="IG165:IH165" si="4425">IG20+IG49+IG78+IG107+IG136</f>
        <v>0</v>
      </c>
      <c r="IH165" s="111">
        <f t="shared" si="4425"/>
        <v>0</v>
      </c>
      <c r="II165" s="111"/>
      <c r="IJ165" s="140"/>
      <c r="IK165" s="141" t="e">
        <f t="shared" si="4205"/>
        <v>#DIV/0!</v>
      </c>
      <c r="IL165" s="323">
        <f t="shared" si="4201"/>
        <v>0</v>
      </c>
      <c r="IM165" s="141"/>
      <c r="IN165" s="111"/>
      <c r="IO165" s="138"/>
      <c r="IP165" s="98"/>
      <c r="IQ165" s="139">
        <f t="shared" ref="IQ165:IR165" si="4426">IQ20+IQ49+IQ78+IQ107+IQ136</f>
        <v>0</v>
      </c>
      <c r="IR165" s="111">
        <f t="shared" si="4426"/>
        <v>0</v>
      </c>
      <c r="IS165" s="111"/>
      <c r="IT165" s="140"/>
      <c r="IU165" s="141" t="e">
        <f t="shared" si="4207"/>
        <v>#DIV/0!</v>
      </c>
      <c r="IV165" s="323">
        <f t="shared" si="4201"/>
        <v>0</v>
      </c>
      <c r="IW165" s="141"/>
      <c r="IX165" s="111"/>
      <c r="IY165" s="138"/>
      <c r="IZ165" s="98"/>
      <c r="JA165" s="139">
        <f t="shared" ref="JA165:JB165" si="4427">JA20+JA49+JA78+JA107+JA136</f>
        <v>0</v>
      </c>
      <c r="JB165" s="111">
        <f t="shared" si="4427"/>
        <v>0</v>
      </c>
      <c r="JC165" s="111"/>
      <c r="JD165" s="140"/>
      <c r="JE165" s="141" t="e">
        <f t="shared" si="4209"/>
        <v>#DIV/0!</v>
      </c>
      <c r="JF165" s="323">
        <f t="shared" si="4201"/>
        <v>0</v>
      </c>
      <c r="JG165" s="141"/>
      <c r="JH165" s="111"/>
      <c r="JI165" s="138"/>
      <c r="JJ165" s="98"/>
      <c r="JK165" s="139">
        <f t="shared" ref="JK165:JL165" si="4428">JK20+JK49+JK78+JK107+JK136</f>
        <v>0</v>
      </c>
      <c r="JL165" s="111">
        <f t="shared" si="4428"/>
        <v>0</v>
      </c>
      <c r="JM165" s="111"/>
      <c r="JN165" s="140"/>
      <c r="JO165" s="141" t="e">
        <f t="shared" si="4211"/>
        <v>#DIV/0!</v>
      </c>
      <c r="JP165" s="323">
        <f t="shared" si="4201"/>
        <v>0</v>
      </c>
      <c r="JQ165" s="141"/>
      <c r="JR165" s="111"/>
      <c r="JS165" s="138"/>
      <c r="JT165" s="98"/>
      <c r="JU165" s="139">
        <f t="shared" ref="JU165:JV165" si="4429">JU20+JU49+JU78+JU107+JU136</f>
        <v>0</v>
      </c>
      <c r="JV165" s="111">
        <f t="shared" si="4429"/>
        <v>0</v>
      </c>
      <c r="JW165" s="111"/>
      <c r="JX165" s="140"/>
      <c r="JY165" s="141" t="e">
        <f t="shared" si="4213"/>
        <v>#DIV/0!</v>
      </c>
      <c r="JZ165" s="323">
        <f t="shared" si="4201"/>
        <v>0</v>
      </c>
      <c r="KA165" s="141"/>
      <c r="KB165" s="111"/>
      <c r="KC165" s="138"/>
      <c r="KD165" s="98"/>
      <c r="KE165" s="139">
        <f t="shared" ref="KE165:KF165" si="4430">KE20+KE49+KE78+KE107+KE136</f>
        <v>0</v>
      </c>
      <c r="KF165" s="111">
        <f t="shared" si="4430"/>
        <v>0</v>
      </c>
      <c r="KG165" s="111"/>
      <c r="KH165" s="140"/>
      <c r="KI165" s="141" t="e">
        <f t="shared" si="4215"/>
        <v>#DIV/0!</v>
      </c>
      <c r="KJ165" s="323">
        <f t="shared" si="4216"/>
        <v>0</v>
      </c>
      <c r="KK165" s="141"/>
      <c r="KL165" s="111"/>
      <c r="KM165" s="138"/>
      <c r="KN165" s="98"/>
      <c r="KO165" s="139">
        <f t="shared" ref="KO165:KP165" si="4431">KO20+KO49+KO78+KO107+KO136</f>
        <v>0</v>
      </c>
      <c r="KP165" s="111">
        <f t="shared" si="4431"/>
        <v>0</v>
      </c>
      <c r="KQ165" s="111"/>
      <c r="KR165" s="140"/>
      <c r="KS165" s="141" t="e">
        <f t="shared" si="4218"/>
        <v>#DIV/0!</v>
      </c>
      <c r="KT165" s="323">
        <f t="shared" si="4216"/>
        <v>0</v>
      </c>
      <c r="KU165" s="141"/>
      <c r="KV165" s="111"/>
      <c r="KW165" s="138"/>
      <c r="KX165" s="98"/>
      <c r="KY165" s="139">
        <f t="shared" ref="KY165:KZ165" si="4432">KY20+KY49+KY78+KY107+KY136</f>
        <v>0</v>
      </c>
      <c r="KZ165" s="111">
        <f t="shared" si="4432"/>
        <v>0</v>
      </c>
      <c r="LA165" s="111"/>
      <c r="LB165" s="140"/>
      <c r="LC165" s="141" t="e">
        <f t="shared" si="4220"/>
        <v>#DIV/0!</v>
      </c>
      <c r="LD165" s="322">
        <f t="shared" si="4221"/>
        <v>0</v>
      </c>
      <c r="LE165" s="141"/>
      <c r="LF165" s="111"/>
      <c r="LG165" s="138"/>
      <c r="LH165" s="98"/>
      <c r="LI165" s="139">
        <f t="shared" si="4222"/>
        <v>0</v>
      </c>
      <c r="LJ165" s="111">
        <f t="shared" si="4222"/>
        <v>0</v>
      </c>
      <c r="LK165" s="111"/>
      <c r="LL165" s="140"/>
    </row>
    <row r="166" spans="1:324">
      <c r="A166" s="610"/>
      <c r="B166" s="616" t="s">
        <v>1159</v>
      </c>
      <c r="C166" s="12"/>
      <c r="D166" s="12"/>
      <c r="E166" s="4"/>
      <c r="F166" s="323"/>
      <c r="G166" s="141"/>
      <c r="H166" s="111"/>
      <c r="I166" s="138"/>
      <c r="J166" s="98"/>
      <c r="K166" s="139"/>
      <c r="L166" s="111"/>
      <c r="M166" s="111"/>
      <c r="N166" s="140"/>
      <c r="O166" s="141"/>
      <c r="P166" s="323"/>
      <c r="Q166" s="141"/>
      <c r="R166" s="111"/>
      <c r="S166" s="138"/>
      <c r="T166" s="98"/>
      <c r="U166" s="139"/>
      <c r="V166" s="111"/>
      <c r="W166" s="111"/>
      <c r="X166" s="140"/>
      <c r="Y166" s="141"/>
      <c r="Z166" s="323"/>
      <c r="AA166" s="141"/>
      <c r="AB166" s="111"/>
      <c r="AC166" s="138"/>
      <c r="AD166" s="98"/>
      <c r="AE166" s="139"/>
      <c r="AF166" s="111"/>
      <c r="AG166" s="111"/>
      <c r="AH166" s="140"/>
      <c r="AI166" s="141"/>
      <c r="AJ166" s="323"/>
      <c r="AK166" s="141"/>
      <c r="AL166" s="111"/>
      <c r="AM166" s="138"/>
      <c r="AN166" s="98"/>
      <c r="AO166" s="139"/>
      <c r="AP166" s="111"/>
      <c r="AQ166" s="111"/>
      <c r="AR166" s="140"/>
      <c r="AS166" s="141"/>
      <c r="AT166" s="323"/>
      <c r="AU166" s="141"/>
      <c r="AV166" s="111"/>
      <c r="AW166" s="138"/>
      <c r="AX166" s="98"/>
      <c r="AY166" s="139"/>
      <c r="AZ166" s="111"/>
      <c r="BA166" s="111"/>
      <c r="BB166" s="140"/>
      <c r="BC166" s="141"/>
      <c r="BD166" s="323"/>
      <c r="BE166" s="141"/>
      <c r="BF166" s="111"/>
      <c r="BG166" s="138"/>
      <c r="BH166" s="98"/>
      <c r="BI166" s="139"/>
      <c r="BJ166" s="111"/>
      <c r="BK166" s="111"/>
      <c r="BL166" s="140"/>
      <c r="BM166" s="141"/>
      <c r="BN166" s="323"/>
      <c r="BO166" s="141"/>
      <c r="BP166" s="111"/>
      <c r="BQ166" s="138"/>
      <c r="BR166" s="98"/>
      <c r="BS166" s="139"/>
      <c r="BT166" s="111"/>
      <c r="BU166" s="111"/>
      <c r="BV166" s="140"/>
      <c r="BW166" s="141"/>
      <c r="BX166" s="323"/>
      <c r="BY166" s="141"/>
      <c r="BZ166" s="111"/>
      <c r="CA166" s="138"/>
      <c r="CB166" s="98"/>
      <c r="CC166" s="139"/>
      <c r="CD166" s="111"/>
      <c r="CE166" s="111"/>
      <c r="CF166" s="140"/>
      <c r="CG166" s="141"/>
      <c r="CH166" s="323"/>
      <c r="CI166" s="141"/>
      <c r="CJ166" s="111"/>
      <c r="CK166" s="138"/>
      <c r="CL166" s="98"/>
      <c r="CM166" s="139"/>
      <c r="CN166" s="111"/>
      <c r="CO166" s="111"/>
      <c r="CP166" s="140"/>
      <c r="CQ166" s="141"/>
      <c r="CR166" s="323"/>
      <c r="CS166" s="141"/>
      <c r="CT166" s="111"/>
      <c r="CU166" s="138"/>
      <c r="CV166" s="98"/>
      <c r="CW166" s="139"/>
      <c r="CX166" s="111"/>
      <c r="CY166" s="111"/>
      <c r="CZ166" s="140"/>
      <c r="DA166" s="141"/>
      <c r="DB166" s="323"/>
      <c r="DC166" s="141"/>
      <c r="DD166" s="111"/>
      <c r="DE166" s="138"/>
      <c r="DF166" s="98"/>
      <c r="DG166" s="139"/>
      <c r="DH166" s="111"/>
      <c r="DI166" s="111"/>
      <c r="DJ166" s="140"/>
      <c r="DK166" s="141"/>
      <c r="DL166" s="323"/>
      <c r="DM166" s="141"/>
      <c r="DN166" s="111"/>
      <c r="DO166" s="138"/>
      <c r="DP166" s="98"/>
      <c r="DQ166" s="139"/>
      <c r="DR166" s="111"/>
      <c r="DS166" s="111"/>
      <c r="DT166" s="140"/>
      <c r="DU166" s="141"/>
      <c r="DV166" s="323"/>
      <c r="DW166" s="141"/>
      <c r="DX166" s="111"/>
      <c r="DY166" s="138"/>
      <c r="DZ166" s="98"/>
      <c r="EA166" s="139"/>
      <c r="EB166" s="111"/>
      <c r="EC166" s="111"/>
      <c r="ED166" s="140"/>
      <c r="EE166" s="141"/>
      <c r="EF166" s="323"/>
      <c r="EG166" s="141"/>
      <c r="EH166" s="111"/>
      <c r="EI166" s="138"/>
      <c r="EJ166" s="98"/>
      <c r="EK166" s="139"/>
      <c r="EL166" s="111"/>
      <c r="EM166" s="111"/>
      <c r="EN166" s="140"/>
      <c r="EO166" s="141"/>
      <c r="EP166" s="323"/>
      <c r="EQ166" s="141"/>
      <c r="ER166" s="111"/>
      <c r="ES166" s="138"/>
      <c r="ET166" s="98"/>
      <c r="EU166" s="139"/>
      <c r="EV166" s="111"/>
      <c r="EW166" s="111"/>
      <c r="EX166" s="140"/>
      <c r="EY166" s="141"/>
      <c r="EZ166" s="323"/>
      <c r="FA166" s="141"/>
      <c r="FB166" s="111"/>
      <c r="FC166" s="138"/>
      <c r="FD166" s="98"/>
      <c r="FE166" s="139"/>
      <c r="FF166" s="111"/>
      <c r="FG166" s="111"/>
      <c r="FH166" s="140"/>
      <c r="FI166" s="141"/>
      <c r="FJ166" s="323"/>
      <c r="FK166" s="141"/>
      <c r="FL166" s="111"/>
      <c r="FM166" s="138"/>
      <c r="FN166" s="98"/>
      <c r="FO166" s="139"/>
      <c r="FP166" s="111"/>
      <c r="FQ166" s="111"/>
      <c r="FR166" s="140"/>
      <c r="FS166" s="141"/>
      <c r="FT166" s="323"/>
      <c r="FU166" s="141"/>
      <c r="FV166" s="111"/>
      <c r="FW166" s="138"/>
      <c r="FX166" s="98"/>
      <c r="FY166" s="139"/>
      <c r="FZ166" s="111"/>
      <c r="GA166" s="111"/>
      <c r="GB166" s="140"/>
      <c r="GC166" s="141"/>
      <c r="GD166" s="323"/>
      <c r="GE166" s="141"/>
      <c r="GF166" s="111"/>
      <c r="GG166" s="138"/>
      <c r="GH166" s="98"/>
      <c r="GI166" s="139"/>
      <c r="GJ166" s="111"/>
      <c r="GK166" s="111"/>
      <c r="GL166" s="140"/>
      <c r="GM166" s="141"/>
      <c r="GN166" s="323"/>
      <c r="GO166" s="141"/>
      <c r="GP166" s="111"/>
      <c r="GQ166" s="138"/>
      <c r="GR166" s="98"/>
      <c r="GS166" s="139"/>
      <c r="GT166" s="111"/>
      <c r="GU166" s="111"/>
      <c r="GV166" s="140"/>
      <c r="GW166" s="141"/>
      <c r="GX166" s="323"/>
      <c r="GY166" s="141"/>
      <c r="GZ166" s="111"/>
      <c r="HA166" s="138"/>
      <c r="HB166" s="98"/>
      <c r="HC166" s="139"/>
      <c r="HD166" s="111"/>
      <c r="HE166" s="111"/>
      <c r="HF166" s="140"/>
      <c r="HG166" s="141"/>
      <c r="HH166" s="323"/>
      <c r="HI166" s="141"/>
      <c r="HJ166" s="111"/>
      <c r="HK166" s="138"/>
      <c r="HL166" s="98"/>
      <c r="HM166" s="139"/>
      <c r="HN166" s="111"/>
      <c r="HO166" s="111"/>
      <c r="HP166" s="140"/>
      <c r="HQ166" s="141"/>
      <c r="HR166" s="323"/>
      <c r="HS166" s="141"/>
      <c r="HT166" s="111"/>
      <c r="HU166" s="138"/>
      <c r="HV166" s="98"/>
      <c r="HW166" s="139"/>
      <c r="HX166" s="111"/>
      <c r="HY166" s="111"/>
      <c r="HZ166" s="140"/>
      <c r="IA166" s="141"/>
      <c r="IB166" s="323"/>
      <c r="IC166" s="141"/>
      <c r="ID166" s="111"/>
      <c r="IE166" s="138"/>
      <c r="IF166" s="98"/>
      <c r="IG166" s="139"/>
      <c r="IH166" s="111"/>
      <c r="II166" s="111"/>
      <c r="IJ166" s="140"/>
      <c r="IK166" s="141"/>
      <c r="IL166" s="323"/>
      <c r="IM166" s="141"/>
      <c r="IN166" s="111"/>
      <c r="IO166" s="138"/>
      <c r="IP166" s="98"/>
      <c r="IQ166" s="139"/>
      <c r="IR166" s="111"/>
      <c r="IS166" s="111"/>
      <c r="IT166" s="140"/>
      <c r="IU166" s="141"/>
      <c r="IV166" s="323"/>
      <c r="IW166" s="141"/>
      <c r="IX166" s="111"/>
      <c r="IY166" s="138"/>
      <c r="IZ166" s="98"/>
      <c r="JA166" s="139"/>
      <c r="JB166" s="111"/>
      <c r="JC166" s="111"/>
      <c r="JD166" s="140"/>
      <c r="JE166" s="141"/>
      <c r="JF166" s="323"/>
      <c r="JG166" s="141"/>
      <c r="JH166" s="111"/>
      <c r="JI166" s="138"/>
      <c r="JJ166" s="98"/>
      <c r="JK166" s="139"/>
      <c r="JL166" s="111"/>
      <c r="JM166" s="111"/>
      <c r="JN166" s="140"/>
      <c r="JO166" s="141"/>
      <c r="JP166" s="323"/>
      <c r="JQ166" s="141"/>
      <c r="JR166" s="111"/>
      <c r="JS166" s="138"/>
      <c r="JT166" s="98"/>
      <c r="JU166" s="139"/>
      <c r="JV166" s="111"/>
      <c r="JW166" s="111"/>
      <c r="JX166" s="140"/>
      <c r="JY166" s="141"/>
      <c r="JZ166" s="323"/>
      <c r="KA166" s="141"/>
      <c r="KB166" s="111"/>
      <c r="KC166" s="138"/>
      <c r="KD166" s="98"/>
      <c r="KE166" s="139"/>
      <c r="KF166" s="111"/>
      <c r="KG166" s="111"/>
      <c r="KH166" s="140"/>
      <c r="KI166" s="141"/>
      <c r="KJ166" s="323"/>
      <c r="KK166" s="141"/>
      <c r="KL166" s="111"/>
      <c r="KM166" s="138"/>
      <c r="KN166" s="98"/>
      <c r="KO166" s="139"/>
      <c r="KP166" s="111"/>
      <c r="KQ166" s="111"/>
      <c r="KR166" s="140"/>
      <c r="KS166" s="141"/>
      <c r="KT166" s="323"/>
      <c r="KU166" s="141"/>
      <c r="KV166" s="111"/>
      <c r="KW166" s="138"/>
      <c r="KX166" s="98"/>
      <c r="KY166" s="139"/>
      <c r="KZ166" s="111"/>
      <c r="LA166" s="111"/>
      <c r="LB166" s="140"/>
      <c r="LC166" s="141"/>
      <c r="LD166" s="322"/>
      <c r="LE166" s="141"/>
      <c r="LF166" s="111"/>
      <c r="LG166" s="138"/>
      <c r="LH166" s="98"/>
      <c r="LI166" s="139"/>
      <c r="LJ166" s="111"/>
      <c r="LK166" s="111"/>
      <c r="LL166" s="140"/>
    </row>
    <row r="167" spans="1:324" ht="24">
      <c r="A167" s="611"/>
      <c r="B167" s="69" t="s">
        <v>714</v>
      </c>
      <c r="C167" s="12" t="s">
        <v>841</v>
      </c>
      <c r="D167" s="12" t="s">
        <v>421</v>
      </c>
      <c r="E167" s="4"/>
      <c r="F167" s="323">
        <f t="shared" ref="F167:F174" si="4433">F22</f>
        <v>284</v>
      </c>
      <c r="G167" s="141"/>
      <c r="H167" s="111"/>
      <c r="I167" s="138"/>
      <c r="J167" s="98"/>
      <c r="K167" s="139">
        <f t="shared" ref="K167:L174" si="4434">K22+K51+K80+K109+K138</f>
        <v>1779.2138299999999</v>
      </c>
      <c r="L167" s="111">
        <f t="shared" si="4434"/>
        <v>505296.73</v>
      </c>
      <c r="M167" s="111"/>
      <c r="N167" s="140"/>
      <c r="O167" s="141">
        <f t="shared" si="4155"/>
        <v>0.71796000000000004</v>
      </c>
      <c r="P167" s="323">
        <f t="shared" ref="P167:BX174" si="4435">P22</f>
        <v>522</v>
      </c>
      <c r="Q167" s="141"/>
      <c r="R167" s="111"/>
      <c r="S167" s="138"/>
      <c r="T167" s="98"/>
      <c r="U167" s="139">
        <f t="shared" ref="U167:V167" si="4436">U22+U51+U80+U109+U138</f>
        <v>2288.3239800000001</v>
      </c>
      <c r="V167" s="111">
        <f t="shared" si="4436"/>
        <v>1194505.1200000001</v>
      </c>
      <c r="W167" s="111"/>
      <c r="X167" s="140"/>
      <c r="Y167" s="141">
        <f t="shared" ref="Y167:Y174" si="4437">U167/$LI167</f>
        <v>0.9234</v>
      </c>
      <c r="Z167" s="323">
        <f t="shared" si="4435"/>
        <v>363</v>
      </c>
      <c r="AA167" s="141"/>
      <c r="AB167" s="111"/>
      <c r="AC167" s="138"/>
      <c r="AD167" s="98"/>
      <c r="AE167" s="139">
        <f t="shared" ref="AE167:AF167" si="4438">AE22+AE51+AE80+AE109+AE138</f>
        <v>1822.13942</v>
      </c>
      <c r="AF167" s="111">
        <f t="shared" si="4438"/>
        <v>661436.61</v>
      </c>
      <c r="AG167" s="111"/>
      <c r="AH167" s="140"/>
      <c r="AI167" s="141">
        <f t="shared" ref="AI167:AI174" si="4439">AE167/$LI167</f>
        <v>0.73528000000000004</v>
      </c>
      <c r="AJ167" s="323">
        <f t="shared" si="4435"/>
        <v>300</v>
      </c>
      <c r="AK167" s="141"/>
      <c r="AL167" s="111"/>
      <c r="AM167" s="138"/>
      <c r="AN167" s="98"/>
      <c r="AO167" s="139">
        <f t="shared" ref="AO167:AP167" si="4440">AO22+AO51+AO80+AO109+AO138</f>
        <v>1742.7372700000001</v>
      </c>
      <c r="AP167" s="111">
        <f t="shared" si="4440"/>
        <v>522821.18</v>
      </c>
      <c r="AQ167" s="111"/>
      <c r="AR167" s="140"/>
      <c r="AS167" s="141">
        <f t="shared" ref="AS167:AS174" si="4441">AO167/$LI167</f>
        <v>0.70323999999999998</v>
      </c>
      <c r="AT167" s="323">
        <f t="shared" si="4435"/>
        <v>406</v>
      </c>
      <c r="AU167" s="141"/>
      <c r="AV167" s="111"/>
      <c r="AW167" s="138"/>
      <c r="AX167" s="98"/>
      <c r="AY167" s="139">
        <f t="shared" ref="AY167:AZ167" si="4442">AY22+AY51+AY80+AY109+AY138</f>
        <v>1506.66182</v>
      </c>
      <c r="AZ167" s="111">
        <f t="shared" si="4442"/>
        <v>611704.69999999995</v>
      </c>
      <c r="BA167" s="111"/>
      <c r="BB167" s="140"/>
      <c r="BC167" s="141">
        <f t="shared" ref="BC167:BC174" si="4443">AY167/$LI167</f>
        <v>0.60797999999999996</v>
      </c>
      <c r="BD167" s="323">
        <f t="shared" si="4435"/>
        <v>298</v>
      </c>
      <c r="BE167" s="141"/>
      <c r="BF167" s="111"/>
      <c r="BG167" s="138"/>
      <c r="BH167" s="98"/>
      <c r="BI167" s="139">
        <f t="shared" ref="BI167:BJ167" si="4444">BI22+BI51+BI80+BI109+BI138</f>
        <v>1929.6492599999999</v>
      </c>
      <c r="BJ167" s="111">
        <f t="shared" si="4444"/>
        <v>575035.48</v>
      </c>
      <c r="BK167" s="111"/>
      <c r="BL167" s="140"/>
      <c r="BM167" s="141">
        <f t="shared" ref="BM167:BM174" si="4445">BI167/$LI167</f>
        <v>0.77866000000000002</v>
      </c>
      <c r="BN167" s="323">
        <f t="shared" si="4435"/>
        <v>342</v>
      </c>
      <c r="BO167" s="141"/>
      <c r="BP167" s="111"/>
      <c r="BQ167" s="138"/>
      <c r="BR167" s="98"/>
      <c r="BS167" s="139">
        <f t="shared" ref="BS167:BT167" si="4446">BS22+BS51+BS80+BS109+BS138</f>
        <v>2007.7569100000001</v>
      </c>
      <c r="BT167" s="111">
        <f t="shared" si="4446"/>
        <v>686652.86</v>
      </c>
      <c r="BU167" s="111"/>
      <c r="BV167" s="140"/>
      <c r="BW167" s="141">
        <f t="shared" ref="BW167:BW174" si="4447">BS167/$LI167</f>
        <v>0.81018000000000001</v>
      </c>
      <c r="BX167" s="323">
        <f t="shared" si="4435"/>
        <v>387</v>
      </c>
      <c r="BY167" s="141"/>
      <c r="BZ167" s="111"/>
      <c r="CA167" s="138"/>
      <c r="CB167" s="98"/>
      <c r="CC167" s="139">
        <f t="shared" ref="CC167:CD167" si="4448">CC22+CC51+CC80+CC109+CC138</f>
        <v>1887.78727</v>
      </c>
      <c r="CD167" s="111">
        <f t="shared" si="4448"/>
        <v>730573.67</v>
      </c>
      <c r="CE167" s="111"/>
      <c r="CF167" s="140"/>
      <c r="CG167" s="141">
        <f t="shared" ref="CG167:CG174" si="4449">CC167/$LI167</f>
        <v>0.76176999999999995</v>
      </c>
      <c r="CH167" s="323">
        <f t="shared" ref="CH167:EP174" si="4450">CH22</f>
        <v>494</v>
      </c>
      <c r="CI167" s="141"/>
      <c r="CJ167" s="111"/>
      <c r="CK167" s="138"/>
      <c r="CL167" s="98"/>
      <c r="CM167" s="139">
        <f t="shared" ref="CM167:CN167" si="4451">CM22+CM51+CM80+CM109+CM138</f>
        <v>2756.029</v>
      </c>
      <c r="CN167" s="111">
        <f t="shared" si="4451"/>
        <v>1361478.33</v>
      </c>
      <c r="CO167" s="111"/>
      <c r="CP167" s="140"/>
      <c r="CQ167" s="141">
        <f t="shared" ref="CQ167:CQ174" si="4452">CM167/$LI167</f>
        <v>1.1121300000000001</v>
      </c>
      <c r="CR167" s="323">
        <f t="shared" si="4450"/>
        <v>383</v>
      </c>
      <c r="CS167" s="141"/>
      <c r="CT167" s="111"/>
      <c r="CU167" s="138"/>
      <c r="CV167" s="98"/>
      <c r="CW167" s="139">
        <f t="shared" ref="CW167:CX167" si="4453">CW22+CW51+CW80+CW109+CW138</f>
        <v>2789.5066499999998</v>
      </c>
      <c r="CX167" s="111">
        <f t="shared" si="4453"/>
        <v>1068381.05</v>
      </c>
      <c r="CY167" s="111"/>
      <c r="CZ167" s="140"/>
      <c r="DA167" s="141">
        <f t="shared" ref="DA167:DA174" si="4454">CW167/$LI167</f>
        <v>1.1256299999999999</v>
      </c>
      <c r="DB167" s="323">
        <f t="shared" si="4450"/>
        <v>361</v>
      </c>
      <c r="DC167" s="141"/>
      <c r="DD167" s="111"/>
      <c r="DE167" s="138"/>
      <c r="DF167" s="98"/>
      <c r="DG167" s="139">
        <f t="shared" ref="DG167:DH167" si="4455">DG22+DG51+DG80+DG109+DG138</f>
        <v>2222.1191800000001</v>
      </c>
      <c r="DH167" s="111">
        <f t="shared" si="4455"/>
        <v>802185.02</v>
      </c>
      <c r="DI167" s="111"/>
      <c r="DJ167" s="140"/>
      <c r="DK167" s="141">
        <f t="shared" ref="DK167:DK174" si="4456">DG167/$LI167</f>
        <v>0.89668000000000003</v>
      </c>
      <c r="DL167" s="323">
        <f t="shared" si="4450"/>
        <v>0</v>
      </c>
      <c r="DM167" s="141"/>
      <c r="DN167" s="111"/>
      <c r="DO167" s="138"/>
      <c r="DP167" s="98"/>
      <c r="DQ167" s="139">
        <f t="shared" ref="DQ167:DR167" si="4457">DQ22+DQ51+DQ80+DQ109+DQ138</f>
        <v>0</v>
      </c>
      <c r="DR167" s="111">
        <f t="shared" si="4457"/>
        <v>0</v>
      </c>
      <c r="DS167" s="111"/>
      <c r="DT167" s="140"/>
      <c r="DU167" s="141">
        <f t="shared" ref="DU167:DU174" si="4458">DQ167/$LI167</f>
        <v>0</v>
      </c>
      <c r="DV167" s="323">
        <f t="shared" si="4450"/>
        <v>318</v>
      </c>
      <c r="DW167" s="141"/>
      <c r="DX167" s="111"/>
      <c r="DY167" s="138"/>
      <c r="DZ167" s="98"/>
      <c r="EA167" s="139">
        <f t="shared" ref="EA167:EB167" si="4459">EA22+EA51+EA80+EA109+EA138</f>
        <v>2614.2763599999998</v>
      </c>
      <c r="EB167" s="111">
        <f t="shared" si="4459"/>
        <v>831339.88</v>
      </c>
      <c r="EC167" s="111"/>
      <c r="ED167" s="140"/>
      <c r="EE167" s="141">
        <f t="shared" ref="EE167:EE174" si="4460">EA167/$LI167</f>
        <v>1.0549200000000001</v>
      </c>
      <c r="EF167" s="323">
        <f t="shared" si="4450"/>
        <v>389</v>
      </c>
      <c r="EG167" s="141"/>
      <c r="EH167" s="111"/>
      <c r="EI167" s="138"/>
      <c r="EJ167" s="98"/>
      <c r="EK167" s="139">
        <f t="shared" ref="EK167:EL167" si="4461">EK22+EK51+EK80+EK109+EK138</f>
        <v>1927.02756</v>
      </c>
      <c r="EL167" s="111">
        <f t="shared" si="4461"/>
        <v>749613.72</v>
      </c>
      <c r="EM167" s="111"/>
      <c r="EN167" s="140"/>
      <c r="EO167" s="141">
        <f t="shared" ref="EO167:EO174" si="4462">EK167/$LI167</f>
        <v>0.77759999999999996</v>
      </c>
      <c r="EP167" s="323">
        <f t="shared" si="4450"/>
        <v>388</v>
      </c>
      <c r="EQ167" s="141"/>
      <c r="ER167" s="111"/>
      <c r="ES167" s="138"/>
      <c r="ET167" s="98"/>
      <c r="EU167" s="139">
        <f t="shared" ref="EU167:EV167" si="4463">EU22+EU51+EU80+EU109+EU138</f>
        <v>4618.4430599999996</v>
      </c>
      <c r="EV167" s="111">
        <f t="shared" si="4463"/>
        <v>1791955.91</v>
      </c>
      <c r="EW167" s="111"/>
      <c r="EX167" s="140"/>
      <c r="EY167" s="141">
        <f t="shared" ref="EY167:EY174" si="4464">EU167/$LI167</f>
        <v>1.8636600000000001</v>
      </c>
      <c r="EZ167" s="323">
        <f t="shared" ref="EZ167:HH174" si="4465">EZ22</f>
        <v>296</v>
      </c>
      <c r="FA167" s="141"/>
      <c r="FB167" s="111"/>
      <c r="FC167" s="138"/>
      <c r="FD167" s="98"/>
      <c r="FE167" s="139">
        <f t="shared" ref="FE167:FF167" si="4466">FE22+FE51+FE80+FE109+FE138</f>
        <v>1633.2508499999999</v>
      </c>
      <c r="FF167" s="111">
        <f t="shared" si="4466"/>
        <v>483442.25</v>
      </c>
      <c r="FG167" s="111"/>
      <c r="FH167" s="140"/>
      <c r="FI167" s="141">
        <f t="shared" ref="FI167:FI174" si="4467">FE167/$LI167</f>
        <v>0.65905999999999998</v>
      </c>
      <c r="FJ167" s="323">
        <f t="shared" si="4465"/>
        <v>486</v>
      </c>
      <c r="FK167" s="141"/>
      <c r="FL167" s="111"/>
      <c r="FM167" s="138"/>
      <c r="FN167" s="98"/>
      <c r="FO167" s="139">
        <f t="shared" ref="FO167:FP167" si="4468">FO22+FO51+FO80+FO109+FO138</f>
        <v>3107.6273700000002</v>
      </c>
      <c r="FP167" s="111">
        <f t="shared" si="4468"/>
        <v>1510306.9</v>
      </c>
      <c r="FQ167" s="111"/>
      <c r="FR167" s="140"/>
      <c r="FS167" s="141">
        <f t="shared" ref="FS167:FS174" si="4469">FO167/$LI167</f>
        <v>1.254</v>
      </c>
      <c r="FT167" s="323">
        <f t="shared" si="4465"/>
        <v>336</v>
      </c>
      <c r="FU167" s="141"/>
      <c r="FV167" s="111"/>
      <c r="FW167" s="138"/>
      <c r="FX167" s="98"/>
      <c r="FY167" s="139">
        <f t="shared" ref="FY167:FZ167" si="4470">FY22+FY51+FY80+FY109+FY138</f>
        <v>2526.63618</v>
      </c>
      <c r="FZ167" s="111">
        <f t="shared" si="4470"/>
        <v>848949.76000000001</v>
      </c>
      <c r="GA167" s="111"/>
      <c r="GB167" s="140"/>
      <c r="GC167" s="141">
        <f t="shared" ref="GC167:GC174" si="4471">FY167/$LI167</f>
        <v>1.01956</v>
      </c>
      <c r="GD167" s="323">
        <f t="shared" si="4465"/>
        <v>200</v>
      </c>
      <c r="GE167" s="141"/>
      <c r="GF167" s="111"/>
      <c r="GG167" s="138"/>
      <c r="GH167" s="98"/>
      <c r="GI167" s="139">
        <f t="shared" ref="GI167:GJ167" si="4472">GI22+GI51+GI80+GI109+GI138</f>
        <v>1952.02448</v>
      </c>
      <c r="GJ167" s="111">
        <f t="shared" si="4472"/>
        <v>390404.89</v>
      </c>
      <c r="GK167" s="111"/>
      <c r="GL167" s="140"/>
      <c r="GM167" s="141">
        <f t="shared" ref="GM167:GM174" si="4473">GI167/$LI167</f>
        <v>0.78769</v>
      </c>
      <c r="GN167" s="323">
        <f t="shared" si="4465"/>
        <v>386</v>
      </c>
      <c r="GO167" s="141"/>
      <c r="GP167" s="111"/>
      <c r="GQ167" s="138"/>
      <c r="GR167" s="98"/>
      <c r="GS167" s="139">
        <f t="shared" ref="GS167:GT167" si="4474">GS22+GS51+GS80+GS109+GS138</f>
        <v>3622.59627</v>
      </c>
      <c r="GT167" s="111">
        <f t="shared" si="4474"/>
        <v>1398322.15</v>
      </c>
      <c r="GU167" s="111"/>
      <c r="GV167" s="140"/>
      <c r="GW167" s="141">
        <f t="shared" ref="GW167:GW174" si="4475">GS167/$LI167</f>
        <v>1.4618100000000001</v>
      </c>
      <c r="GX167" s="323">
        <f t="shared" si="4465"/>
        <v>694</v>
      </c>
      <c r="GY167" s="141"/>
      <c r="GZ167" s="111"/>
      <c r="HA167" s="138"/>
      <c r="HB167" s="98"/>
      <c r="HC167" s="139">
        <f t="shared" ref="HC167:HD167" si="4476">HC22+HC51+HC80+HC109+HC138</f>
        <v>2491.3762400000001</v>
      </c>
      <c r="HD167" s="111">
        <f t="shared" si="4476"/>
        <v>1729015.11</v>
      </c>
      <c r="HE167" s="111"/>
      <c r="HF167" s="140"/>
      <c r="HG167" s="141">
        <f t="shared" ref="HG167:HG174" si="4477">HC167/$LI167</f>
        <v>1.0053300000000001</v>
      </c>
      <c r="HH167" s="323">
        <f t="shared" si="4465"/>
        <v>467</v>
      </c>
      <c r="HI167" s="141"/>
      <c r="HJ167" s="111"/>
      <c r="HK167" s="138"/>
      <c r="HL167" s="98"/>
      <c r="HM167" s="139">
        <f t="shared" ref="HM167:HN167" si="4478">HM22+HM51+HM80+HM109+HM138</f>
        <v>2655.0400800000002</v>
      </c>
      <c r="HN167" s="111">
        <f t="shared" si="4478"/>
        <v>1239903.72</v>
      </c>
      <c r="HO167" s="111"/>
      <c r="HP167" s="140"/>
      <c r="HQ167" s="141">
        <f t="shared" ref="HQ167:HQ174" si="4479">HM167/$LI167</f>
        <v>1.0713699999999999</v>
      </c>
      <c r="HR167" s="323">
        <f t="shared" ref="HR167:JZ174" si="4480">HR22</f>
        <v>344</v>
      </c>
      <c r="HS167" s="141"/>
      <c r="HT167" s="111"/>
      <c r="HU167" s="138"/>
      <c r="HV167" s="98"/>
      <c r="HW167" s="139">
        <f t="shared" ref="HW167:HX167" si="4481">HW22+HW51+HW80+HW109+HW138</f>
        <v>2646.8033399999999</v>
      </c>
      <c r="HX167" s="111">
        <f t="shared" si="4481"/>
        <v>910500.35</v>
      </c>
      <c r="HY167" s="111"/>
      <c r="HZ167" s="140"/>
      <c r="IA167" s="141">
        <f t="shared" ref="IA167:IA174" si="4482">HW167/$LI167</f>
        <v>1.0680499999999999</v>
      </c>
      <c r="IB167" s="323">
        <f t="shared" si="4480"/>
        <v>169</v>
      </c>
      <c r="IC167" s="141"/>
      <c r="ID167" s="111"/>
      <c r="IE167" s="138"/>
      <c r="IF167" s="98"/>
      <c r="IG167" s="139">
        <f t="shared" ref="IG167:IH167" si="4483">IG22+IG51+IG80+IG109+IG138</f>
        <v>4091.96324</v>
      </c>
      <c r="IH167" s="111">
        <f t="shared" si="4483"/>
        <v>691541.79</v>
      </c>
      <c r="II167" s="111"/>
      <c r="IJ167" s="140"/>
      <c r="IK167" s="141">
        <f t="shared" ref="IK167:IK174" si="4484">IG167/$LI167</f>
        <v>1.6512100000000001</v>
      </c>
      <c r="IL167" s="323">
        <f t="shared" si="4480"/>
        <v>567</v>
      </c>
      <c r="IM167" s="141"/>
      <c r="IN167" s="111"/>
      <c r="IO167" s="138"/>
      <c r="IP167" s="98"/>
      <c r="IQ167" s="139">
        <f t="shared" ref="IQ167:IR167" si="4485">IQ22+IQ51+IQ80+IQ109+IQ138</f>
        <v>2856.4589500000002</v>
      </c>
      <c r="IR167" s="111">
        <f t="shared" si="4485"/>
        <v>1619612.23</v>
      </c>
      <c r="IS167" s="111"/>
      <c r="IT167" s="140"/>
      <c r="IU167" s="141">
        <f t="shared" ref="IU167:IU174" si="4486">IQ167/$LI167</f>
        <v>1.15265</v>
      </c>
      <c r="IV167" s="323">
        <f t="shared" si="4480"/>
        <v>319</v>
      </c>
      <c r="IW167" s="141"/>
      <c r="IX167" s="111"/>
      <c r="IY167" s="138"/>
      <c r="IZ167" s="98"/>
      <c r="JA167" s="139">
        <f t="shared" ref="JA167:JB167" si="4487">JA22+JA51+JA80+JA109+JA138</f>
        <v>2945.6082000000001</v>
      </c>
      <c r="JB167" s="111">
        <f t="shared" si="4487"/>
        <v>939649.02</v>
      </c>
      <c r="JC167" s="111"/>
      <c r="JD167" s="140"/>
      <c r="JE167" s="141">
        <f t="shared" ref="JE167:JE174" si="4488">JA167/$LI167</f>
        <v>1.1886300000000001</v>
      </c>
      <c r="JF167" s="323">
        <f t="shared" si="4480"/>
        <v>655</v>
      </c>
      <c r="JG167" s="141"/>
      <c r="JH167" s="111"/>
      <c r="JI167" s="138"/>
      <c r="JJ167" s="98"/>
      <c r="JK167" s="139">
        <f t="shared" ref="JK167:JL167" si="4489">JK22+JK51+JK80+JK109+JK138</f>
        <v>2215.5810299999998</v>
      </c>
      <c r="JL167" s="111">
        <f t="shared" si="4489"/>
        <v>1451205.57</v>
      </c>
      <c r="JM167" s="111"/>
      <c r="JN167" s="140"/>
      <c r="JO167" s="141">
        <f t="shared" ref="JO167:JO174" si="4490">JK167/$LI167</f>
        <v>0.89403999999999995</v>
      </c>
      <c r="JP167" s="323">
        <f t="shared" si="4480"/>
        <v>535</v>
      </c>
      <c r="JQ167" s="141"/>
      <c r="JR167" s="111"/>
      <c r="JS167" s="138"/>
      <c r="JT167" s="98"/>
      <c r="JU167" s="139">
        <f t="shared" ref="JU167:JV167" si="4491">JU22+JU51+JU80+JU109+JU138</f>
        <v>2542.2395200000001</v>
      </c>
      <c r="JV167" s="111">
        <f t="shared" si="4491"/>
        <v>1360098.14</v>
      </c>
      <c r="JW167" s="111"/>
      <c r="JX167" s="140"/>
      <c r="JY167" s="141">
        <f t="shared" ref="JY167:JY174" si="4492">JU167/$LI167</f>
        <v>1.02586</v>
      </c>
      <c r="JZ167" s="323">
        <f t="shared" si="4480"/>
        <v>516</v>
      </c>
      <c r="KA167" s="141"/>
      <c r="KB167" s="111"/>
      <c r="KC167" s="138"/>
      <c r="KD167" s="98"/>
      <c r="KE167" s="139">
        <f t="shared" ref="KE167:KF167" si="4493">KE22+KE51+KE80+KE109+KE138</f>
        <v>2897.2592100000002</v>
      </c>
      <c r="KF167" s="111">
        <f t="shared" si="4493"/>
        <v>1494985.75</v>
      </c>
      <c r="KG167" s="111"/>
      <c r="KH167" s="140"/>
      <c r="KI167" s="141">
        <f t="shared" ref="KI167:KI174" si="4494">KE167/$LI167</f>
        <v>1.1691199999999999</v>
      </c>
      <c r="KJ167" s="323">
        <f t="shared" ref="KJ167:KT174" si="4495">KJ22</f>
        <v>548</v>
      </c>
      <c r="KK167" s="141"/>
      <c r="KL167" s="111"/>
      <c r="KM167" s="138"/>
      <c r="KN167" s="98"/>
      <c r="KO167" s="139">
        <f t="shared" ref="KO167:KP167" si="4496">KO22+KO51+KO80+KO109+KO138</f>
        <v>1978.9600600000001</v>
      </c>
      <c r="KP167" s="111">
        <f t="shared" si="4496"/>
        <v>1084470.1200000001</v>
      </c>
      <c r="KQ167" s="111"/>
      <c r="KR167" s="140"/>
      <c r="KS167" s="141">
        <f t="shared" ref="KS167:KS174" si="4497">KO167/$LI167</f>
        <v>0.79856000000000005</v>
      </c>
      <c r="KT167" s="323">
        <f t="shared" si="4495"/>
        <v>0</v>
      </c>
      <c r="KU167" s="141"/>
      <c r="KV167" s="111"/>
      <c r="KW167" s="138"/>
      <c r="KX167" s="98"/>
      <c r="KY167" s="139">
        <f t="shared" ref="KY167:KZ167" si="4498">KY22+KY51+KY80+KY109+KY138</f>
        <v>0</v>
      </c>
      <c r="KZ167" s="111">
        <f t="shared" si="4498"/>
        <v>0</v>
      </c>
      <c r="LA167" s="111"/>
      <c r="LB167" s="140"/>
      <c r="LC167" s="141">
        <f t="shared" ref="LC167:LC174" si="4499">KY167/$LI167</f>
        <v>0</v>
      </c>
      <c r="LD167" s="322">
        <f t="shared" si="4221"/>
        <v>11753</v>
      </c>
      <c r="LE167" s="141"/>
      <c r="LF167" s="111"/>
      <c r="LG167" s="138"/>
      <c r="LH167" s="98"/>
      <c r="LI167" s="139">
        <f t="shared" ref="LI167:LJ174" si="4500">LI22+LI51+LI80+LI109+LI138</f>
        <v>2478.1632599999998</v>
      </c>
      <c r="LJ167" s="111">
        <f t="shared" si="4500"/>
        <v>29125852.800000001</v>
      </c>
      <c r="LK167" s="111"/>
      <c r="LL167" s="140"/>
    </row>
    <row r="168" spans="1:324" ht="16.5" customHeight="1">
      <c r="A168" s="612"/>
      <c r="B168" s="94" t="s">
        <v>715</v>
      </c>
      <c r="C168" s="12" t="s">
        <v>839</v>
      </c>
      <c r="D168" s="12" t="s">
        <v>419</v>
      </c>
      <c r="E168" s="4"/>
      <c r="F168" s="323">
        <f t="shared" si="4433"/>
        <v>0</v>
      </c>
      <c r="G168" s="141"/>
      <c r="H168" s="111"/>
      <c r="I168" s="138"/>
      <c r="J168" s="98"/>
      <c r="K168" s="139">
        <f t="shared" si="4434"/>
        <v>0</v>
      </c>
      <c r="L168" s="111">
        <f t="shared" si="4434"/>
        <v>0</v>
      </c>
      <c r="M168" s="111"/>
      <c r="N168" s="140"/>
      <c r="O168" s="141" t="e">
        <f t="shared" si="4155"/>
        <v>#DIV/0!</v>
      </c>
      <c r="P168" s="323">
        <f t="shared" si="4435"/>
        <v>0</v>
      </c>
      <c r="Q168" s="141"/>
      <c r="R168" s="111"/>
      <c r="S168" s="138"/>
      <c r="T168" s="98"/>
      <c r="U168" s="139">
        <f t="shared" ref="U168:V168" si="4501">U23+U52+U81+U110+U139</f>
        <v>0</v>
      </c>
      <c r="V168" s="111">
        <f t="shared" si="4501"/>
        <v>0</v>
      </c>
      <c r="W168" s="111"/>
      <c r="X168" s="140"/>
      <c r="Y168" s="141" t="e">
        <f t="shared" si="4437"/>
        <v>#DIV/0!</v>
      </c>
      <c r="Z168" s="323">
        <f t="shared" si="4435"/>
        <v>0</v>
      </c>
      <c r="AA168" s="141"/>
      <c r="AB168" s="111"/>
      <c r="AC168" s="138"/>
      <c r="AD168" s="98"/>
      <c r="AE168" s="139">
        <f t="shared" ref="AE168:AF168" si="4502">AE23+AE52+AE81+AE110+AE139</f>
        <v>0</v>
      </c>
      <c r="AF168" s="111">
        <f t="shared" si="4502"/>
        <v>0</v>
      </c>
      <c r="AG168" s="111"/>
      <c r="AH168" s="140"/>
      <c r="AI168" s="141" t="e">
        <f t="shared" si="4439"/>
        <v>#DIV/0!</v>
      </c>
      <c r="AJ168" s="323">
        <f t="shared" si="4435"/>
        <v>0</v>
      </c>
      <c r="AK168" s="141"/>
      <c r="AL168" s="111"/>
      <c r="AM168" s="138"/>
      <c r="AN168" s="98"/>
      <c r="AO168" s="139">
        <f t="shared" ref="AO168:AP168" si="4503">AO23+AO52+AO81+AO110+AO139</f>
        <v>0</v>
      </c>
      <c r="AP168" s="111">
        <f t="shared" si="4503"/>
        <v>0</v>
      </c>
      <c r="AQ168" s="111"/>
      <c r="AR168" s="140"/>
      <c r="AS168" s="141" t="e">
        <f t="shared" si="4441"/>
        <v>#DIV/0!</v>
      </c>
      <c r="AT168" s="323">
        <f t="shared" si="4435"/>
        <v>0</v>
      </c>
      <c r="AU168" s="141"/>
      <c r="AV168" s="111"/>
      <c r="AW168" s="138"/>
      <c r="AX168" s="98"/>
      <c r="AY168" s="139">
        <f t="shared" ref="AY168:AZ168" si="4504">AY23+AY52+AY81+AY110+AY139</f>
        <v>0</v>
      </c>
      <c r="AZ168" s="111">
        <f t="shared" si="4504"/>
        <v>0</v>
      </c>
      <c r="BA168" s="111"/>
      <c r="BB168" s="140"/>
      <c r="BC168" s="141" t="e">
        <f t="shared" si="4443"/>
        <v>#DIV/0!</v>
      </c>
      <c r="BD168" s="323">
        <f t="shared" si="4435"/>
        <v>0</v>
      </c>
      <c r="BE168" s="141"/>
      <c r="BF168" s="111"/>
      <c r="BG168" s="138"/>
      <c r="BH168" s="98"/>
      <c r="BI168" s="139">
        <f t="shared" ref="BI168:BJ168" si="4505">BI23+BI52+BI81+BI110+BI139</f>
        <v>0</v>
      </c>
      <c r="BJ168" s="111">
        <f t="shared" si="4505"/>
        <v>0</v>
      </c>
      <c r="BK168" s="111"/>
      <c r="BL168" s="140"/>
      <c r="BM168" s="141" t="e">
        <f t="shared" si="4445"/>
        <v>#DIV/0!</v>
      </c>
      <c r="BN168" s="323">
        <f t="shared" si="4435"/>
        <v>0</v>
      </c>
      <c r="BO168" s="141"/>
      <c r="BP168" s="111"/>
      <c r="BQ168" s="138"/>
      <c r="BR168" s="98"/>
      <c r="BS168" s="139">
        <f t="shared" ref="BS168:BT168" si="4506">BS23+BS52+BS81+BS110+BS139</f>
        <v>0</v>
      </c>
      <c r="BT168" s="111">
        <f t="shared" si="4506"/>
        <v>0</v>
      </c>
      <c r="BU168" s="111"/>
      <c r="BV168" s="140"/>
      <c r="BW168" s="141" t="e">
        <f t="shared" si="4447"/>
        <v>#DIV/0!</v>
      </c>
      <c r="BX168" s="323">
        <f t="shared" si="4435"/>
        <v>0</v>
      </c>
      <c r="BY168" s="141"/>
      <c r="BZ168" s="111"/>
      <c r="CA168" s="138"/>
      <c r="CB168" s="98"/>
      <c r="CC168" s="139">
        <f t="shared" ref="CC168:CD168" si="4507">CC23+CC52+CC81+CC110+CC139</f>
        <v>0</v>
      </c>
      <c r="CD168" s="111">
        <f t="shared" si="4507"/>
        <v>0</v>
      </c>
      <c r="CE168" s="111"/>
      <c r="CF168" s="140"/>
      <c r="CG168" s="141" t="e">
        <f t="shared" si="4449"/>
        <v>#DIV/0!</v>
      </c>
      <c r="CH168" s="323">
        <f t="shared" si="4450"/>
        <v>0</v>
      </c>
      <c r="CI168" s="141"/>
      <c r="CJ168" s="111"/>
      <c r="CK168" s="138"/>
      <c r="CL168" s="98"/>
      <c r="CM168" s="139">
        <f t="shared" ref="CM168:CN168" si="4508">CM23+CM52+CM81+CM110+CM139</f>
        <v>0</v>
      </c>
      <c r="CN168" s="111">
        <f t="shared" si="4508"/>
        <v>0</v>
      </c>
      <c r="CO168" s="111"/>
      <c r="CP168" s="140"/>
      <c r="CQ168" s="141" t="e">
        <f t="shared" si="4452"/>
        <v>#DIV/0!</v>
      </c>
      <c r="CR168" s="323">
        <f t="shared" si="4450"/>
        <v>0</v>
      </c>
      <c r="CS168" s="141"/>
      <c r="CT168" s="111"/>
      <c r="CU168" s="138"/>
      <c r="CV168" s="98"/>
      <c r="CW168" s="139">
        <f t="shared" ref="CW168:CX168" si="4509">CW23+CW52+CW81+CW110+CW139</f>
        <v>0</v>
      </c>
      <c r="CX168" s="111">
        <f t="shared" si="4509"/>
        <v>0</v>
      </c>
      <c r="CY168" s="111"/>
      <c r="CZ168" s="140"/>
      <c r="DA168" s="141" t="e">
        <f t="shared" si="4454"/>
        <v>#DIV/0!</v>
      </c>
      <c r="DB168" s="323">
        <f t="shared" si="4450"/>
        <v>0</v>
      </c>
      <c r="DC168" s="141"/>
      <c r="DD168" s="111"/>
      <c r="DE168" s="138"/>
      <c r="DF168" s="98"/>
      <c r="DG168" s="139">
        <f t="shared" ref="DG168:DH168" si="4510">DG23+DG52+DG81+DG110+DG139</f>
        <v>0</v>
      </c>
      <c r="DH168" s="111">
        <f t="shared" si="4510"/>
        <v>0</v>
      </c>
      <c r="DI168" s="111"/>
      <c r="DJ168" s="140"/>
      <c r="DK168" s="141" t="e">
        <f t="shared" si="4456"/>
        <v>#DIV/0!</v>
      </c>
      <c r="DL168" s="323">
        <f t="shared" si="4450"/>
        <v>0</v>
      </c>
      <c r="DM168" s="141"/>
      <c r="DN168" s="111"/>
      <c r="DO168" s="138"/>
      <c r="DP168" s="98"/>
      <c r="DQ168" s="139">
        <f t="shared" ref="DQ168:DR168" si="4511">DQ23+DQ52+DQ81+DQ110+DQ139</f>
        <v>0</v>
      </c>
      <c r="DR168" s="111">
        <f t="shared" si="4511"/>
        <v>0</v>
      </c>
      <c r="DS168" s="111"/>
      <c r="DT168" s="140"/>
      <c r="DU168" s="141" t="e">
        <f t="shared" si="4458"/>
        <v>#DIV/0!</v>
      </c>
      <c r="DV168" s="323">
        <f t="shared" si="4450"/>
        <v>0</v>
      </c>
      <c r="DW168" s="141"/>
      <c r="DX168" s="111"/>
      <c r="DY168" s="138"/>
      <c r="DZ168" s="98"/>
      <c r="EA168" s="139">
        <f t="shared" ref="EA168:EB168" si="4512">EA23+EA52+EA81+EA110+EA139</f>
        <v>0</v>
      </c>
      <c r="EB168" s="111">
        <f t="shared" si="4512"/>
        <v>0</v>
      </c>
      <c r="EC168" s="111"/>
      <c r="ED168" s="140"/>
      <c r="EE168" s="141" t="e">
        <f t="shared" si="4460"/>
        <v>#DIV/0!</v>
      </c>
      <c r="EF168" s="323">
        <f t="shared" si="4450"/>
        <v>0</v>
      </c>
      <c r="EG168" s="141"/>
      <c r="EH168" s="111"/>
      <c r="EI168" s="138"/>
      <c r="EJ168" s="98"/>
      <c r="EK168" s="139">
        <f t="shared" ref="EK168:EL168" si="4513">EK23+EK52+EK81+EK110+EK139</f>
        <v>0</v>
      </c>
      <c r="EL168" s="111">
        <f t="shared" si="4513"/>
        <v>0</v>
      </c>
      <c r="EM168" s="111"/>
      <c r="EN168" s="140"/>
      <c r="EO168" s="141" t="e">
        <f t="shared" si="4462"/>
        <v>#DIV/0!</v>
      </c>
      <c r="EP168" s="323">
        <f t="shared" si="4450"/>
        <v>0</v>
      </c>
      <c r="EQ168" s="141"/>
      <c r="ER168" s="111"/>
      <c r="ES168" s="138"/>
      <c r="ET168" s="98"/>
      <c r="EU168" s="139">
        <f t="shared" ref="EU168:EV168" si="4514">EU23+EU52+EU81+EU110+EU139</f>
        <v>0</v>
      </c>
      <c r="EV168" s="111">
        <f t="shared" si="4514"/>
        <v>0</v>
      </c>
      <c r="EW168" s="111"/>
      <c r="EX168" s="140"/>
      <c r="EY168" s="141" t="e">
        <f t="shared" si="4464"/>
        <v>#DIV/0!</v>
      </c>
      <c r="EZ168" s="323">
        <f t="shared" si="4465"/>
        <v>0</v>
      </c>
      <c r="FA168" s="141"/>
      <c r="FB168" s="111"/>
      <c r="FC168" s="138"/>
      <c r="FD168" s="98"/>
      <c r="FE168" s="139">
        <f t="shared" ref="FE168:FF168" si="4515">FE23+FE52+FE81+FE110+FE139</f>
        <v>0</v>
      </c>
      <c r="FF168" s="111">
        <f t="shared" si="4515"/>
        <v>0</v>
      </c>
      <c r="FG168" s="111"/>
      <c r="FH168" s="140"/>
      <c r="FI168" s="141" t="e">
        <f t="shared" si="4467"/>
        <v>#DIV/0!</v>
      </c>
      <c r="FJ168" s="323">
        <f t="shared" si="4465"/>
        <v>0</v>
      </c>
      <c r="FK168" s="141"/>
      <c r="FL168" s="111"/>
      <c r="FM168" s="138"/>
      <c r="FN168" s="98"/>
      <c r="FO168" s="139">
        <f t="shared" ref="FO168:FP168" si="4516">FO23+FO52+FO81+FO110+FO139</f>
        <v>0</v>
      </c>
      <c r="FP168" s="111">
        <f t="shared" si="4516"/>
        <v>0</v>
      </c>
      <c r="FQ168" s="111"/>
      <c r="FR168" s="140"/>
      <c r="FS168" s="141" t="e">
        <f t="shared" si="4469"/>
        <v>#DIV/0!</v>
      </c>
      <c r="FT168" s="323">
        <f t="shared" si="4465"/>
        <v>0</v>
      </c>
      <c r="FU168" s="141"/>
      <c r="FV168" s="111"/>
      <c r="FW168" s="138"/>
      <c r="FX168" s="98"/>
      <c r="FY168" s="139">
        <f t="shared" ref="FY168:FZ168" si="4517">FY23+FY52+FY81+FY110+FY139</f>
        <v>0</v>
      </c>
      <c r="FZ168" s="111">
        <f t="shared" si="4517"/>
        <v>0</v>
      </c>
      <c r="GA168" s="111"/>
      <c r="GB168" s="140"/>
      <c r="GC168" s="141" t="e">
        <f t="shared" si="4471"/>
        <v>#DIV/0!</v>
      </c>
      <c r="GD168" s="323">
        <f t="shared" si="4465"/>
        <v>0</v>
      </c>
      <c r="GE168" s="141"/>
      <c r="GF168" s="111"/>
      <c r="GG168" s="138"/>
      <c r="GH168" s="98"/>
      <c r="GI168" s="139">
        <f t="shared" ref="GI168:GJ168" si="4518">GI23+GI52+GI81+GI110+GI139</f>
        <v>0</v>
      </c>
      <c r="GJ168" s="111">
        <f t="shared" si="4518"/>
        <v>0</v>
      </c>
      <c r="GK168" s="111"/>
      <c r="GL168" s="140"/>
      <c r="GM168" s="141" t="e">
        <f t="shared" si="4473"/>
        <v>#DIV/0!</v>
      </c>
      <c r="GN168" s="323">
        <f t="shared" si="4465"/>
        <v>0</v>
      </c>
      <c r="GO168" s="141"/>
      <c r="GP168" s="111"/>
      <c r="GQ168" s="138"/>
      <c r="GR168" s="98"/>
      <c r="GS168" s="139">
        <f t="shared" ref="GS168:GT168" si="4519">GS23+GS52+GS81+GS110+GS139</f>
        <v>0</v>
      </c>
      <c r="GT168" s="111">
        <f t="shared" si="4519"/>
        <v>0</v>
      </c>
      <c r="GU168" s="111"/>
      <c r="GV168" s="140"/>
      <c r="GW168" s="141" t="e">
        <f t="shared" si="4475"/>
        <v>#DIV/0!</v>
      </c>
      <c r="GX168" s="323">
        <f t="shared" si="4465"/>
        <v>0</v>
      </c>
      <c r="GY168" s="141"/>
      <c r="GZ168" s="111"/>
      <c r="HA168" s="138"/>
      <c r="HB168" s="98"/>
      <c r="HC168" s="139">
        <f t="shared" ref="HC168:HD168" si="4520">HC23+HC52+HC81+HC110+HC139</f>
        <v>0</v>
      </c>
      <c r="HD168" s="111">
        <f t="shared" si="4520"/>
        <v>0</v>
      </c>
      <c r="HE168" s="111"/>
      <c r="HF168" s="140"/>
      <c r="HG168" s="141" t="e">
        <f t="shared" si="4477"/>
        <v>#DIV/0!</v>
      </c>
      <c r="HH168" s="323">
        <f t="shared" si="4465"/>
        <v>0</v>
      </c>
      <c r="HI168" s="141"/>
      <c r="HJ168" s="111"/>
      <c r="HK168" s="138"/>
      <c r="HL168" s="98"/>
      <c r="HM168" s="139">
        <f t="shared" ref="HM168:HN168" si="4521">HM23+HM52+HM81+HM110+HM139</f>
        <v>0</v>
      </c>
      <c r="HN168" s="111">
        <f t="shared" si="4521"/>
        <v>0</v>
      </c>
      <c r="HO168" s="111"/>
      <c r="HP168" s="140"/>
      <c r="HQ168" s="141" t="e">
        <f t="shared" si="4479"/>
        <v>#DIV/0!</v>
      </c>
      <c r="HR168" s="323">
        <f t="shared" si="4480"/>
        <v>0</v>
      </c>
      <c r="HS168" s="141"/>
      <c r="HT168" s="111"/>
      <c r="HU168" s="138"/>
      <c r="HV168" s="98"/>
      <c r="HW168" s="139">
        <f t="shared" ref="HW168:HX168" si="4522">HW23+HW52+HW81+HW110+HW139</f>
        <v>0</v>
      </c>
      <c r="HX168" s="111">
        <f t="shared" si="4522"/>
        <v>0</v>
      </c>
      <c r="HY168" s="111"/>
      <c r="HZ168" s="140"/>
      <c r="IA168" s="141" t="e">
        <f t="shared" si="4482"/>
        <v>#DIV/0!</v>
      </c>
      <c r="IB168" s="323">
        <f t="shared" si="4480"/>
        <v>0</v>
      </c>
      <c r="IC168" s="141"/>
      <c r="ID168" s="111"/>
      <c r="IE168" s="138"/>
      <c r="IF168" s="98"/>
      <c r="IG168" s="139">
        <f t="shared" ref="IG168:IH168" si="4523">IG23+IG52+IG81+IG110+IG139</f>
        <v>0</v>
      </c>
      <c r="IH168" s="111">
        <f t="shared" si="4523"/>
        <v>0</v>
      </c>
      <c r="II168" s="111"/>
      <c r="IJ168" s="140"/>
      <c r="IK168" s="141" t="e">
        <f t="shared" si="4484"/>
        <v>#DIV/0!</v>
      </c>
      <c r="IL168" s="323">
        <f t="shared" si="4480"/>
        <v>0</v>
      </c>
      <c r="IM168" s="141"/>
      <c r="IN168" s="111"/>
      <c r="IO168" s="138"/>
      <c r="IP168" s="98"/>
      <c r="IQ168" s="139">
        <f t="shared" ref="IQ168:IR168" si="4524">IQ23+IQ52+IQ81+IQ110+IQ139</f>
        <v>0</v>
      </c>
      <c r="IR168" s="111">
        <f t="shared" si="4524"/>
        <v>0</v>
      </c>
      <c r="IS168" s="111"/>
      <c r="IT168" s="140"/>
      <c r="IU168" s="141" t="e">
        <f t="shared" si="4486"/>
        <v>#DIV/0!</v>
      </c>
      <c r="IV168" s="323">
        <f t="shared" si="4480"/>
        <v>0</v>
      </c>
      <c r="IW168" s="141"/>
      <c r="IX168" s="111"/>
      <c r="IY168" s="138"/>
      <c r="IZ168" s="98"/>
      <c r="JA168" s="139">
        <f t="shared" ref="JA168:JB168" si="4525">JA23+JA52+JA81+JA110+JA139</f>
        <v>0</v>
      </c>
      <c r="JB168" s="111">
        <f t="shared" si="4525"/>
        <v>0</v>
      </c>
      <c r="JC168" s="111"/>
      <c r="JD168" s="140"/>
      <c r="JE168" s="141" t="e">
        <f t="shared" si="4488"/>
        <v>#DIV/0!</v>
      </c>
      <c r="JF168" s="323">
        <f t="shared" si="4480"/>
        <v>0</v>
      </c>
      <c r="JG168" s="141"/>
      <c r="JH168" s="111"/>
      <c r="JI168" s="138"/>
      <c r="JJ168" s="98"/>
      <c r="JK168" s="139">
        <f t="shared" ref="JK168:JL168" si="4526">JK23+JK52+JK81+JK110+JK139</f>
        <v>0</v>
      </c>
      <c r="JL168" s="111">
        <f t="shared" si="4526"/>
        <v>0</v>
      </c>
      <c r="JM168" s="111"/>
      <c r="JN168" s="140"/>
      <c r="JO168" s="141" t="e">
        <f t="shared" si="4490"/>
        <v>#DIV/0!</v>
      </c>
      <c r="JP168" s="323">
        <f t="shared" si="4480"/>
        <v>0</v>
      </c>
      <c r="JQ168" s="141"/>
      <c r="JR168" s="111"/>
      <c r="JS168" s="138"/>
      <c r="JT168" s="98"/>
      <c r="JU168" s="139">
        <f t="shared" ref="JU168:JV168" si="4527">JU23+JU52+JU81+JU110+JU139</f>
        <v>0</v>
      </c>
      <c r="JV168" s="111">
        <f t="shared" si="4527"/>
        <v>0</v>
      </c>
      <c r="JW168" s="111"/>
      <c r="JX168" s="140"/>
      <c r="JY168" s="141" t="e">
        <f t="shared" si="4492"/>
        <v>#DIV/0!</v>
      </c>
      <c r="JZ168" s="323">
        <f t="shared" si="4480"/>
        <v>0</v>
      </c>
      <c r="KA168" s="141"/>
      <c r="KB168" s="111"/>
      <c r="KC168" s="138"/>
      <c r="KD168" s="98"/>
      <c r="KE168" s="139">
        <f t="shared" ref="KE168:KF168" si="4528">KE23+KE52+KE81+KE110+KE139</f>
        <v>0</v>
      </c>
      <c r="KF168" s="111">
        <f t="shared" si="4528"/>
        <v>0</v>
      </c>
      <c r="KG168" s="111"/>
      <c r="KH168" s="140"/>
      <c r="KI168" s="141" t="e">
        <f t="shared" si="4494"/>
        <v>#DIV/0!</v>
      </c>
      <c r="KJ168" s="323">
        <f t="shared" si="4495"/>
        <v>0</v>
      </c>
      <c r="KK168" s="141"/>
      <c r="KL168" s="111"/>
      <c r="KM168" s="138"/>
      <c r="KN168" s="98"/>
      <c r="KO168" s="139">
        <f t="shared" ref="KO168:KP168" si="4529">KO23+KO52+KO81+KO110+KO139</f>
        <v>0</v>
      </c>
      <c r="KP168" s="111">
        <f t="shared" si="4529"/>
        <v>0</v>
      </c>
      <c r="KQ168" s="111"/>
      <c r="KR168" s="140"/>
      <c r="KS168" s="141" t="e">
        <f t="shared" si="4497"/>
        <v>#DIV/0!</v>
      </c>
      <c r="KT168" s="323">
        <f t="shared" si="4495"/>
        <v>0</v>
      </c>
      <c r="KU168" s="141"/>
      <c r="KV168" s="111"/>
      <c r="KW168" s="138"/>
      <c r="KX168" s="98"/>
      <c r="KY168" s="139">
        <f t="shared" ref="KY168:KZ168" si="4530">KY23+KY52+KY81+KY110+KY139</f>
        <v>0</v>
      </c>
      <c r="KZ168" s="111">
        <f t="shared" si="4530"/>
        <v>0</v>
      </c>
      <c r="LA168" s="111"/>
      <c r="LB168" s="140"/>
      <c r="LC168" s="141" t="e">
        <f t="shared" si="4499"/>
        <v>#DIV/0!</v>
      </c>
      <c r="LD168" s="322">
        <f t="shared" si="4221"/>
        <v>0</v>
      </c>
      <c r="LE168" s="141"/>
      <c r="LF168" s="111"/>
      <c r="LG168" s="138"/>
      <c r="LH168" s="98"/>
      <c r="LI168" s="139">
        <f t="shared" si="4500"/>
        <v>0</v>
      </c>
      <c r="LJ168" s="111">
        <f t="shared" si="4500"/>
        <v>0</v>
      </c>
      <c r="LK168" s="111"/>
      <c r="LL168" s="140"/>
    </row>
    <row r="169" spans="1:324" ht="16.5" customHeight="1">
      <c r="A169" s="612"/>
      <c r="B169" s="69" t="s">
        <v>730</v>
      </c>
      <c r="C169" s="12" t="s">
        <v>840</v>
      </c>
      <c r="D169" s="12" t="s">
        <v>422</v>
      </c>
      <c r="E169" s="4"/>
      <c r="F169" s="323">
        <f t="shared" si="4433"/>
        <v>12</v>
      </c>
      <c r="G169" s="141"/>
      <c r="H169" s="111"/>
      <c r="I169" s="138"/>
      <c r="J169" s="98"/>
      <c r="K169" s="139">
        <f t="shared" si="4434"/>
        <v>1778.54276</v>
      </c>
      <c r="L169" s="111">
        <f t="shared" si="4434"/>
        <v>21342.51</v>
      </c>
      <c r="M169" s="111"/>
      <c r="N169" s="140"/>
      <c r="O169" s="141">
        <f t="shared" si="4155"/>
        <v>0.71760999999999997</v>
      </c>
      <c r="P169" s="323">
        <f t="shared" si="4435"/>
        <v>0</v>
      </c>
      <c r="Q169" s="141"/>
      <c r="R169" s="111"/>
      <c r="S169" s="138"/>
      <c r="T169" s="98"/>
      <c r="U169" s="139">
        <f t="shared" ref="U169:V169" si="4531">U24+U53+U82+U111+U140</f>
        <v>0</v>
      </c>
      <c r="V169" s="111">
        <f t="shared" si="4531"/>
        <v>0</v>
      </c>
      <c r="W169" s="111"/>
      <c r="X169" s="140"/>
      <c r="Y169" s="141">
        <f t="shared" si="4437"/>
        <v>0</v>
      </c>
      <c r="Z169" s="323">
        <f t="shared" si="4435"/>
        <v>0</v>
      </c>
      <c r="AA169" s="141"/>
      <c r="AB169" s="111"/>
      <c r="AC169" s="138"/>
      <c r="AD169" s="98"/>
      <c r="AE169" s="139">
        <f t="shared" ref="AE169:AF169" si="4532">AE24+AE53+AE82+AE111+AE140</f>
        <v>0</v>
      </c>
      <c r="AF169" s="111">
        <f t="shared" si="4532"/>
        <v>0</v>
      </c>
      <c r="AG169" s="111"/>
      <c r="AH169" s="140"/>
      <c r="AI169" s="141">
        <f t="shared" si="4439"/>
        <v>0</v>
      </c>
      <c r="AJ169" s="323">
        <f t="shared" si="4435"/>
        <v>0</v>
      </c>
      <c r="AK169" s="141"/>
      <c r="AL169" s="111"/>
      <c r="AM169" s="138"/>
      <c r="AN169" s="98"/>
      <c r="AO169" s="139">
        <f t="shared" ref="AO169:AP169" si="4533">AO24+AO53+AO82+AO111+AO140</f>
        <v>0</v>
      </c>
      <c r="AP169" s="111">
        <f t="shared" si="4533"/>
        <v>0</v>
      </c>
      <c r="AQ169" s="111"/>
      <c r="AR169" s="140"/>
      <c r="AS169" s="141">
        <f t="shared" si="4441"/>
        <v>0</v>
      </c>
      <c r="AT169" s="323">
        <f t="shared" si="4435"/>
        <v>44</v>
      </c>
      <c r="AU169" s="141"/>
      <c r="AV169" s="111"/>
      <c r="AW169" s="138"/>
      <c r="AX169" s="98"/>
      <c r="AY169" s="139">
        <f t="shared" ref="AY169:AZ169" si="4534">AY24+AY53+AY82+AY111+AY140</f>
        <v>1506.62851</v>
      </c>
      <c r="AZ169" s="111">
        <f t="shared" si="4534"/>
        <v>66291.649999999994</v>
      </c>
      <c r="BA169" s="111"/>
      <c r="BB169" s="140"/>
      <c r="BC169" s="141">
        <f t="shared" si="4443"/>
        <v>0.6079</v>
      </c>
      <c r="BD169" s="323">
        <f t="shared" si="4435"/>
        <v>0</v>
      </c>
      <c r="BE169" s="141"/>
      <c r="BF169" s="111"/>
      <c r="BG169" s="138"/>
      <c r="BH169" s="98"/>
      <c r="BI169" s="139">
        <f t="shared" ref="BI169:BJ169" si="4535">BI24+BI53+BI82+BI111+BI140</f>
        <v>0</v>
      </c>
      <c r="BJ169" s="111">
        <f t="shared" si="4535"/>
        <v>0</v>
      </c>
      <c r="BK169" s="111"/>
      <c r="BL169" s="140"/>
      <c r="BM169" s="141">
        <f t="shared" si="4445"/>
        <v>0</v>
      </c>
      <c r="BN169" s="323">
        <f t="shared" si="4435"/>
        <v>0</v>
      </c>
      <c r="BO169" s="141"/>
      <c r="BP169" s="111"/>
      <c r="BQ169" s="138"/>
      <c r="BR169" s="98"/>
      <c r="BS169" s="139">
        <f t="shared" ref="BS169:BT169" si="4536">BS24+BS53+BS82+BS111+BS140</f>
        <v>0</v>
      </c>
      <c r="BT169" s="111">
        <f t="shared" si="4536"/>
        <v>0</v>
      </c>
      <c r="BU169" s="111"/>
      <c r="BV169" s="140"/>
      <c r="BW169" s="141">
        <f t="shared" si="4447"/>
        <v>0</v>
      </c>
      <c r="BX169" s="323">
        <f t="shared" si="4435"/>
        <v>0</v>
      </c>
      <c r="BY169" s="141"/>
      <c r="BZ169" s="111"/>
      <c r="CA169" s="138"/>
      <c r="CB169" s="98"/>
      <c r="CC169" s="139">
        <f t="shared" ref="CC169:CD169" si="4537">CC24+CC53+CC82+CC111+CC140</f>
        <v>0</v>
      </c>
      <c r="CD169" s="111">
        <f t="shared" si="4537"/>
        <v>0</v>
      </c>
      <c r="CE169" s="111"/>
      <c r="CF169" s="140"/>
      <c r="CG169" s="141">
        <f t="shared" si="4449"/>
        <v>0</v>
      </c>
      <c r="CH169" s="323">
        <f t="shared" si="4450"/>
        <v>0</v>
      </c>
      <c r="CI169" s="141"/>
      <c r="CJ169" s="111"/>
      <c r="CK169" s="138"/>
      <c r="CL169" s="98"/>
      <c r="CM169" s="139">
        <f t="shared" ref="CM169:CN169" si="4538">CM24+CM53+CM82+CM111+CM140</f>
        <v>0</v>
      </c>
      <c r="CN169" s="111">
        <f t="shared" si="4538"/>
        <v>0</v>
      </c>
      <c r="CO169" s="111"/>
      <c r="CP169" s="140"/>
      <c r="CQ169" s="141">
        <f t="shared" si="4452"/>
        <v>0</v>
      </c>
      <c r="CR169" s="323">
        <f t="shared" si="4450"/>
        <v>44</v>
      </c>
      <c r="CS169" s="141"/>
      <c r="CT169" s="111"/>
      <c r="CU169" s="138"/>
      <c r="CV169" s="98"/>
      <c r="CW169" s="139">
        <f t="shared" ref="CW169:CX169" si="4539">CW24+CW53+CW82+CW111+CW140</f>
        <v>2789.1705400000001</v>
      </c>
      <c r="CX169" s="111">
        <f t="shared" si="4539"/>
        <v>122723.51</v>
      </c>
      <c r="CY169" s="111"/>
      <c r="CZ169" s="140"/>
      <c r="DA169" s="141">
        <f t="shared" si="4454"/>
        <v>1.12538</v>
      </c>
      <c r="DB169" s="323">
        <f t="shared" si="4450"/>
        <v>0</v>
      </c>
      <c r="DC169" s="141"/>
      <c r="DD169" s="111"/>
      <c r="DE169" s="138"/>
      <c r="DF169" s="98"/>
      <c r="DG169" s="139">
        <f t="shared" ref="DG169:DH169" si="4540">DG24+DG53+DG82+DG111+DG140</f>
        <v>0</v>
      </c>
      <c r="DH169" s="111">
        <f t="shared" si="4540"/>
        <v>0</v>
      </c>
      <c r="DI169" s="111"/>
      <c r="DJ169" s="140"/>
      <c r="DK169" s="141">
        <f t="shared" si="4456"/>
        <v>0</v>
      </c>
      <c r="DL169" s="323">
        <f t="shared" si="4450"/>
        <v>146</v>
      </c>
      <c r="DM169" s="141"/>
      <c r="DN169" s="111"/>
      <c r="DO169" s="138"/>
      <c r="DP169" s="98"/>
      <c r="DQ169" s="139">
        <f t="shared" ref="DQ169:DR169" si="4541">DQ24+DQ53+DQ82+DQ111+DQ140</f>
        <v>2568.0511499999998</v>
      </c>
      <c r="DR169" s="111">
        <f t="shared" si="4541"/>
        <v>374935.47</v>
      </c>
      <c r="DS169" s="111"/>
      <c r="DT169" s="140"/>
      <c r="DU169" s="141">
        <f t="shared" si="4458"/>
        <v>1.03616</v>
      </c>
      <c r="DV169" s="323">
        <f t="shared" si="4450"/>
        <v>23</v>
      </c>
      <c r="DW169" s="141"/>
      <c r="DX169" s="111"/>
      <c r="DY169" s="138"/>
      <c r="DZ169" s="98"/>
      <c r="EA169" s="139">
        <f t="shared" ref="EA169:EB169" si="4542">EA24+EA53+EA82+EA111+EA140</f>
        <v>2614.0589500000001</v>
      </c>
      <c r="EB169" s="111">
        <f t="shared" si="4542"/>
        <v>60123.35</v>
      </c>
      <c r="EC169" s="111"/>
      <c r="ED169" s="140"/>
      <c r="EE169" s="141">
        <f t="shared" si="4460"/>
        <v>1.0547299999999999</v>
      </c>
      <c r="EF169" s="323">
        <f t="shared" si="4450"/>
        <v>21</v>
      </c>
      <c r="EG169" s="141"/>
      <c r="EH169" s="111"/>
      <c r="EI169" s="138"/>
      <c r="EJ169" s="98"/>
      <c r="EK169" s="139">
        <f t="shared" ref="EK169:EL169" si="4543">EK24+EK53+EK82+EK111+EK140</f>
        <v>1927.39742</v>
      </c>
      <c r="EL169" s="111">
        <f t="shared" si="4543"/>
        <v>40475.35</v>
      </c>
      <c r="EM169" s="111"/>
      <c r="EN169" s="140"/>
      <c r="EO169" s="141">
        <f t="shared" si="4462"/>
        <v>0.77766999999999997</v>
      </c>
      <c r="EP169" s="323">
        <f t="shared" si="4450"/>
        <v>0</v>
      </c>
      <c r="EQ169" s="141"/>
      <c r="ER169" s="111"/>
      <c r="ES169" s="138"/>
      <c r="ET169" s="98"/>
      <c r="EU169" s="139">
        <f t="shared" ref="EU169:EV169" si="4544">EU24+EU53+EU82+EU111+EU140</f>
        <v>0</v>
      </c>
      <c r="EV169" s="111">
        <f t="shared" si="4544"/>
        <v>0</v>
      </c>
      <c r="EW169" s="111"/>
      <c r="EX169" s="140"/>
      <c r="EY169" s="141">
        <f t="shared" si="4464"/>
        <v>0</v>
      </c>
      <c r="EZ169" s="323">
        <f t="shared" si="4465"/>
        <v>27</v>
      </c>
      <c r="FA169" s="141"/>
      <c r="FB169" s="111"/>
      <c r="FC169" s="138"/>
      <c r="FD169" s="98"/>
      <c r="FE169" s="139">
        <f t="shared" ref="FE169:FF169" si="4545">FE24+FE53+FE82+FE111+FE140</f>
        <v>1633.44047</v>
      </c>
      <c r="FF169" s="111">
        <f t="shared" si="4545"/>
        <v>44102.89</v>
      </c>
      <c r="FG169" s="111"/>
      <c r="FH169" s="140"/>
      <c r="FI169" s="141">
        <f t="shared" si="4467"/>
        <v>0.65905999999999998</v>
      </c>
      <c r="FJ169" s="323">
        <f t="shared" si="4465"/>
        <v>0</v>
      </c>
      <c r="FK169" s="141"/>
      <c r="FL169" s="111"/>
      <c r="FM169" s="138"/>
      <c r="FN169" s="98"/>
      <c r="FO169" s="139">
        <f t="shared" ref="FO169:FP169" si="4546">FO24+FO53+FO82+FO111+FO140</f>
        <v>0</v>
      </c>
      <c r="FP169" s="111">
        <f t="shared" si="4546"/>
        <v>0</v>
      </c>
      <c r="FQ169" s="111"/>
      <c r="FR169" s="140"/>
      <c r="FS169" s="141">
        <f t="shared" si="4469"/>
        <v>0</v>
      </c>
      <c r="FT169" s="323">
        <f t="shared" si="4465"/>
        <v>26</v>
      </c>
      <c r="FU169" s="141"/>
      <c r="FV169" s="111"/>
      <c r="FW169" s="138"/>
      <c r="FX169" s="98"/>
      <c r="FY169" s="139">
        <f t="shared" ref="FY169:FZ169" si="4547">FY24+FY53+FY82+FY111+FY140</f>
        <v>2526.9126999999999</v>
      </c>
      <c r="FZ169" s="111">
        <f t="shared" si="4547"/>
        <v>65699.72</v>
      </c>
      <c r="GA169" s="111"/>
      <c r="GB169" s="140"/>
      <c r="GC169" s="141">
        <f t="shared" si="4471"/>
        <v>1.01956</v>
      </c>
      <c r="GD169" s="323">
        <f t="shared" si="4465"/>
        <v>39</v>
      </c>
      <c r="GE169" s="141"/>
      <c r="GF169" s="111"/>
      <c r="GG169" s="138"/>
      <c r="GH169" s="98"/>
      <c r="GI169" s="139">
        <f t="shared" ref="GI169:GJ169" si="4548">GI24+GI53+GI82+GI111+GI140</f>
        <v>1951.99227</v>
      </c>
      <c r="GJ169" s="111">
        <f t="shared" si="4548"/>
        <v>76127.7</v>
      </c>
      <c r="GK169" s="111"/>
      <c r="GL169" s="140"/>
      <c r="GM169" s="141">
        <f t="shared" si="4473"/>
        <v>0.78759000000000001</v>
      </c>
      <c r="GN169" s="323">
        <f t="shared" si="4465"/>
        <v>15</v>
      </c>
      <c r="GO169" s="141"/>
      <c r="GP169" s="111"/>
      <c r="GQ169" s="138"/>
      <c r="GR169" s="98"/>
      <c r="GS169" s="139">
        <f t="shared" ref="GS169:GT169" si="4549">GS24+GS53+GS82+GS111+GS140</f>
        <v>3623.6995999999999</v>
      </c>
      <c r="GT169" s="111">
        <f t="shared" si="4549"/>
        <v>54355.49</v>
      </c>
      <c r="GU169" s="111"/>
      <c r="GV169" s="140"/>
      <c r="GW169" s="141">
        <f t="shared" si="4475"/>
        <v>1.4621</v>
      </c>
      <c r="GX169" s="323">
        <f t="shared" si="4465"/>
        <v>0</v>
      </c>
      <c r="GY169" s="141"/>
      <c r="GZ169" s="111"/>
      <c r="HA169" s="138"/>
      <c r="HB169" s="98"/>
      <c r="HC169" s="139">
        <f t="shared" ref="HC169:HD169" si="4550">HC24+HC53+HC82+HC111+HC140</f>
        <v>0</v>
      </c>
      <c r="HD169" s="111">
        <f t="shared" si="4550"/>
        <v>0</v>
      </c>
      <c r="HE169" s="111"/>
      <c r="HF169" s="140"/>
      <c r="HG169" s="141">
        <f t="shared" si="4477"/>
        <v>0</v>
      </c>
      <c r="HH169" s="323">
        <f t="shared" si="4465"/>
        <v>43</v>
      </c>
      <c r="HI169" s="141"/>
      <c r="HJ169" s="111"/>
      <c r="HK169" s="138"/>
      <c r="HL169" s="98"/>
      <c r="HM169" s="139">
        <f t="shared" ref="HM169:HN169" si="4551">HM24+HM53+HM82+HM111+HM140</f>
        <v>2654.7903999999999</v>
      </c>
      <c r="HN169" s="111">
        <f t="shared" si="4551"/>
        <v>114155.99</v>
      </c>
      <c r="HO169" s="111"/>
      <c r="HP169" s="140"/>
      <c r="HQ169" s="141">
        <f t="shared" si="4479"/>
        <v>1.0711599999999999</v>
      </c>
      <c r="HR169" s="323">
        <f t="shared" si="4480"/>
        <v>0</v>
      </c>
      <c r="HS169" s="141"/>
      <c r="HT169" s="111"/>
      <c r="HU169" s="138"/>
      <c r="HV169" s="98"/>
      <c r="HW169" s="139">
        <f t="shared" ref="HW169:HX169" si="4552">HW24+HW53+HW82+HW111+HW140</f>
        <v>0</v>
      </c>
      <c r="HX169" s="111">
        <f t="shared" si="4552"/>
        <v>0</v>
      </c>
      <c r="HY169" s="111"/>
      <c r="HZ169" s="140"/>
      <c r="IA169" s="141">
        <f t="shared" si="4482"/>
        <v>0</v>
      </c>
      <c r="IB169" s="323">
        <f t="shared" si="4480"/>
        <v>41</v>
      </c>
      <c r="IC169" s="141"/>
      <c r="ID169" s="111"/>
      <c r="IE169" s="138"/>
      <c r="IF169" s="98"/>
      <c r="IG169" s="139">
        <f t="shared" ref="IG169:IH169" si="4553">IG24+IG53+IG82+IG111+IG140</f>
        <v>4091.6767500000001</v>
      </c>
      <c r="IH169" s="111">
        <f t="shared" si="4553"/>
        <v>167758.75</v>
      </c>
      <c r="II169" s="111"/>
      <c r="IJ169" s="140"/>
      <c r="IK169" s="141">
        <f t="shared" si="4484"/>
        <v>1.6509199999999999</v>
      </c>
      <c r="IL169" s="323">
        <f t="shared" si="4480"/>
        <v>0</v>
      </c>
      <c r="IM169" s="141"/>
      <c r="IN169" s="111"/>
      <c r="IO169" s="138"/>
      <c r="IP169" s="98"/>
      <c r="IQ169" s="139">
        <f t="shared" ref="IQ169:IR169" si="4554">IQ24+IQ53+IQ82+IQ111+IQ140</f>
        <v>0</v>
      </c>
      <c r="IR169" s="111">
        <f t="shared" si="4554"/>
        <v>0</v>
      </c>
      <c r="IS169" s="111"/>
      <c r="IT169" s="140"/>
      <c r="IU169" s="141">
        <f t="shared" si="4486"/>
        <v>0</v>
      </c>
      <c r="IV169" s="323">
        <f t="shared" si="4480"/>
        <v>0</v>
      </c>
      <c r="IW169" s="141"/>
      <c r="IX169" s="111"/>
      <c r="IY169" s="138"/>
      <c r="IZ169" s="98"/>
      <c r="JA169" s="139">
        <f t="shared" ref="JA169:JB169" si="4555">JA24+JA53+JA82+JA111+JA140</f>
        <v>0</v>
      </c>
      <c r="JB169" s="111">
        <f t="shared" si="4555"/>
        <v>0</v>
      </c>
      <c r="JC169" s="111"/>
      <c r="JD169" s="140"/>
      <c r="JE169" s="141">
        <f t="shared" si="4488"/>
        <v>0</v>
      </c>
      <c r="JF169" s="323">
        <f t="shared" si="4480"/>
        <v>0</v>
      </c>
      <c r="JG169" s="141"/>
      <c r="JH169" s="111"/>
      <c r="JI169" s="138"/>
      <c r="JJ169" s="98"/>
      <c r="JK169" s="139">
        <f t="shared" ref="JK169:JL169" si="4556">JK24+JK53+JK82+JK111+JK140</f>
        <v>0</v>
      </c>
      <c r="JL169" s="111">
        <f t="shared" si="4556"/>
        <v>0</v>
      </c>
      <c r="JM169" s="111"/>
      <c r="JN169" s="140"/>
      <c r="JO169" s="141">
        <f t="shared" si="4490"/>
        <v>0</v>
      </c>
      <c r="JP169" s="323">
        <f t="shared" si="4480"/>
        <v>59</v>
      </c>
      <c r="JQ169" s="141"/>
      <c r="JR169" s="111"/>
      <c r="JS169" s="138"/>
      <c r="JT169" s="98"/>
      <c r="JU169" s="139">
        <f t="shared" ref="JU169:JV169" si="4557">JU24+JU53+JU82+JU111+JU140</f>
        <v>2542.6187799999998</v>
      </c>
      <c r="JV169" s="111">
        <f t="shared" si="4557"/>
        <v>150014.51</v>
      </c>
      <c r="JW169" s="111"/>
      <c r="JX169" s="140"/>
      <c r="JY169" s="141">
        <f t="shared" si="4492"/>
        <v>1.0259</v>
      </c>
      <c r="JZ169" s="323">
        <f t="shared" si="4480"/>
        <v>0</v>
      </c>
      <c r="KA169" s="141"/>
      <c r="KB169" s="111"/>
      <c r="KC169" s="138"/>
      <c r="KD169" s="98"/>
      <c r="KE169" s="139">
        <f t="shared" ref="KE169:KF169" si="4558">KE24+KE53+KE82+KE111+KE140</f>
        <v>0</v>
      </c>
      <c r="KF169" s="111">
        <f t="shared" si="4558"/>
        <v>0</v>
      </c>
      <c r="KG169" s="111"/>
      <c r="KH169" s="140"/>
      <c r="KI169" s="141">
        <f t="shared" si="4494"/>
        <v>0</v>
      </c>
      <c r="KJ169" s="323">
        <f t="shared" si="4495"/>
        <v>0</v>
      </c>
      <c r="KK169" s="141"/>
      <c r="KL169" s="111"/>
      <c r="KM169" s="138"/>
      <c r="KN169" s="98"/>
      <c r="KO169" s="139">
        <f t="shared" ref="KO169:KP169" si="4559">KO24+KO53+KO82+KO111+KO140</f>
        <v>0</v>
      </c>
      <c r="KP169" s="111">
        <f t="shared" si="4559"/>
        <v>0</v>
      </c>
      <c r="KQ169" s="111"/>
      <c r="KR169" s="140"/>
      <c r="KS169" s="141">
        <f t="shared" si="4497"/>
        <v>0</v>
      </c>
      <c r="KT169" s="323">
        <f t="shared" si="4495"/>
        <v>0</v>
      </c>
      <c r="KU169" s="141"/>
      <c r="KV169" s="111"/>
      <c r="KW169" s="138"/>
      <c r="KX169" s="98"/>
      <c r="KY169" s="139">
        <f t="shared" ref="KY169:KZ169" si="4560">KY24+KY53+KY82+KY111+KY140</f>
        <v>0</v>
      </c>
      <c r="KZ169" s="111">
        <f t="shared" si="4560"/>
        <v>0</v>
      </c>
      <c r="LA169" s="111"/>
      <c r="LB169" s="140"/>
      <c r="LC169" s="141">
        <f t="shared" si="4499"/>
        <v>0</v>
      </c>
      <c r="LD169" s="322">
        <f t="shared" si="4221"/>
        <v>540</v>
      </c>
      <c r="LE169" s="141"/>
      <c r="LF169" s="111"/>
      <c r="LG169" s="138"/>
      <c r="LH169" s="98"/>
      <c r="LI169" s="139">
        <f t="shared" si="4500"/>
        <v>2478.4258100000002</v>
      </c>
      <c r="LJ169" s="111">
        <f t="shared" si="4500"/>
        <v>1338349.94</v>
      </c>
      <c r="LK169" s="111"/>
      <c r="LL169" s="140"/>
    </row>
    <row r="170" spans="1:324" ht="15" customHeight="1">
      <c r="A170" s="612"/>
      <c r="B170" s="94" t="s">
        <v>744</v>
      </c>
      <c r="C170" s="12" t="s">
        <v>839</v>
      </c>
      <c r="D170" s="12" t="s">
        <v>419</v>
      </c>
      <c r="E170" s="4"/>
      <c r="F170" s="323">
        <f t="shared" si="4433"/>
        <v>0</v>
      </c>
      <c r="G170" s="141"/>
      <c r="H170" s="111"/>
      <c r="I170" s="138"/>
      <c r="J170" s="98"/>
      <c r="K170" s="139">
        <f t="shared" si="4434"/>
        <v>0</v>
      </c>
      <c r="L170" s="111">
        <f t="shared" si="4434"/>
        <v>0</v>
      </c>
      <c r="M170" s="111"/>
      <c r="N170" s="140"/>
      <c r="O170" s="141" t="e">
        <f t="shared" si="4155"/>
        <v>#DIV/0!</v>
      </c>
      <c r="P170" s="323">
        <f t="shared" si="4435"/>
        <v>0</v>
      </c>
      <c r="Q170" s="141"/>
      <c r="R170" s="111"/>
      <c r="S170" s="138"/>
      <c r="T170" s="98"/>
      <c r="U170" s="139">
        <f t="shared" ref="U170:V170" si="4561">U25+U54+U83+U112+U141</f>
        <v>0</v>
      </c>
      <c r="V170" s="111">
        <f t="shared" si="4561"/>
        <v>0</v>
      </c>
      <c r="W170" s="111"/>
      <c r="X170" s="140"/>
      <c r="Y170" s="141" t="e">
        <f t="shared" si="4437"/>
        <v>#DIV/0!</v>
      </c>
      <c r="Z170" s="323">
        <f t="shared" si="4435"/>
        <v>0</v>
      </c>
      <c r="AA170" s="141"/>
      <c r="AB170" s="111"/>
      <c r="AC170" s="138"/>
      <c r="AD170" s="98"/>
      <c r="AE170" s="139">
        <f t="shared" ref="AE170:AF170" si="4562">AE25+AE54+AE83+AE112+AE141</f>
        <v>0</v>
      </c>
      <c r="AF170" s="111">
        <f t="shared" si="4562"/>
        <v>0</v>
      </c>
      <c r="AG170" s="111"/>
      <c r="AH170" s="140"/>
      <c r="AI170" s="141" t="e">
        <f t="shared" si="4439"/>
        <v>#DIV/0!</v>
      </c>
      <c r="AJ170" s="323">
        <f t="shared" si="4435"/>
        <v>0</v>
      </c>
      <c r="AK170" s="141"/>
      <c r="AL170" s="111"/>
      <c r="AM170" s="138"/>
      <c r="AN170" s="98"/>
      <c r="AO170" s="139">
        <f t="shared" ref="AO170:AP170" si="4563">AO25+AO54+AO83+AO112+AO141</f>
        <v>0</v>
      </c>
      <c r="AP170" s="111">
        <f t="shared" si="4563"/>
        <v>0</v>
      </c>
      <c r="AQ170" s="111"/>
      <c r="AR170" s="140"/>
      <c r="AS170" s="141" t="e">
        <f t="shared" si="4441"/>
        <v>#DIV/0!</v>
      </c>
      <c r="AT170" s="323">
        <f t="shared" si="4435"/>
        <v>0</v>
      </c>
      <c r="AU170" s="141"/>
      <c r="AV170" s="111"/>
      <c r="AW170" s="138"/>
      <c r="AX170" s="98"/>
      <c r="AY170" s="139">
        <f t="shared" ref="AY170:AZ170" si="4564">AY25+AY54+AY83+AY112+AY141</f>
        <v>0</v>
      </c>
      <c r="AZ170" s="111">
        <f t="shared" si="4564"/>
        <v>0</v>
      </c>
      <c r="BA170" s="111"/>
      <c r="BB170" s="140"/>
      <c r="BC170" s="141" t="e">
        <f t="shared" si="4443"/>
        <v>#DIV/0!</v>
      </c>
      <c r="BD170" s="323">
        <f t="shared" si="4435"/>
        <v>0</v>
      </c>
      <c r="BE170" s="141"/>
      <c r="BF170" s="111"/>
      <c r="BG170" s="138"/>
      <c r="BH170" s="98"/>
      <c r="BI170" s="139">
        <f t="shared" ref="BI170:BJ170" si="4565">BI25+BI54+BI83+BI112+BI141</f>
        <v>0</v>
      </c>
      <c r="BJ170" s="111">
        <f t="shared" si="4565"/>
        <v>0</v>
      </c>
      <c r="BK170" s="111"/>
      <c r="BL170" s="140"/>
      <c r="BM170" s="141" t="e">
        <f t="shared" si="4445"/>
        <v>#DIV/0!</v>
      </c>
      <c r="BN170" s="323">
        <f t="shared" si="4435"/>
        <v>0</v>
      </c>
      <c r="BO170" s="141"/>
      <c r="BP170" s="111"/>
      <c r="BQ170" s="138"/>
      <c r="BR170" s="98"/>
      <c r="BS170" s="139">
        <f t="shared" ref="BS170:BT170" si="4566">BS25+BS54+BS83+BS112+BS141</f>
        <v>0</v>
      </c>
      <c r="BT170" s="111">
        <f t="shared" si="4566"/>
        <v>0</v>
      </c>
      <c r="BU170" s="111"/>
      <c r="BV170" s="140"/>
      <c r="BW170" s="141" t="e">
        <f t="shared" si="4447"/>
        <v>#DIV/0!</v>
      </c>
      <c r="BX170" s="323">
        <f t="shared" si="4435"/>
        <v>0</v>
      </c>
      <c r="BY170" s="141"/>
      <c r="BZ170" s="111"/>
      <c r="CA170" s="138"/>
      <c r="CB170" s="98"/>
      <c r="CC170" s="139">
        <f t="shared" ref="CC170:CD170" si="4567">CC25+CC54+CC83+CC112+CC141</f>
        <v>0</v>
      </c>
      <c r="CD170" s="111">
        <f t="shared" si="4567"/>
        <v>0</v>
      </c>
      <c r="CE170" s="111"/>
      <c r="CF170" s="140"/>
      <c r="CG170" s="141" t="e">
        <f t="shared" si="4449"/>
        <v>#DIV/0!</v>
      </c>
      <c r="CH170" s="323">
        <f t="shared" si="4450"/>
        <v>0</v>
      </c>
      <c r="CI170" s="141"/>
      <c r="CJ170" s="111"/>
      <c r="CK170" s="138"/>
      <c r="CL170" s="98"/>
      <c r="CM170" s="139">
        <f t="shared" ref="CM170:CN170" si="4568">CM25+CM54+CM83+CM112+CM141</f>
        <v>0</v>
      </c>
      <c r="CN170" s="111">
        <f t="shared" si="4568"/>
        <v>0</v>
      </c>
      <c r="CO170" s="111"/>
      <c r="CP170" s="140"/>
      <c r="CQ170" s="141" t="e">
        <f t="shared" si="4452"/>
        <v>#DIV/0!</v>
      </c>
      <c r="CR170" s="323">
        <f t="shared" si="4450"/>
        <v>0</v>
      </c>
      <c r="CS170" s="141"/>
      <c r="CT170" s="111"/>
      <c r="CU170" s="138"/>
      <c r="CV170" s="98"/>
      <c r="CW170" s="139">
        <f t="shared" ref="CW170:CX170" si="4569">CW25+CW54+CW83+CW112+CW141</f>
        <v>0</v>
      </c>
      <c r="CX170" s="111">
        <f t="shared" si="4569"/>
        <v>0</v>
      </c>
      <c r="CY170" s="111"/>
      <c r="CZ170" s="140"/>
      <c r="DA170" s="141" t="e">
        <f t="shared" si="4454"/>
        <v>#DIV/0!</v>
      </c>
      <c r="DB170" s="323">
        <f t="shared" si="4450"/>
        <v>0</v>
      </c>
      <c r="DC170" s="141"/>
      <c r="DD170" s="111"/>
      <c r="DE170" s="138"/>
      <c r="DF170" s="98"/>
      <c r="DG170" s="139">
        <f t="shared" ref="DG170:DH170" si="4570">DG25+DG54+DG83+DG112+DG141</f>
        <v>0</v>
      </c>
      <c r="DH170" s="111">
        <f t="shared" si="4570"/>
        <v>0</v>
      </c>
      <c r="DI170" s="111"/>
      <c r="DJ170" s="140"/>
      <c r="DK170" s="141" t="e">
        <f t="shared" si="4456"/>
        <v>#DIV/0!</v>
      </c>
      <c r="DL170" s="323">
        <f t="shared" si="4450"/>
        <v>0</v>
      </c>
      <c r="DM170" s="141"/>
      <c r="DN170" s="111"/>
      <c r="DO170" s="138"/>
      <c r="DP170" s="98"/>
      <c r="DQ170" s="139">
        <f t="shared" ref="DQ170:DR170" si="4571">DQ25+DQ54+DQ83+DQ112+DQ141</f>
        <v>0</v>
      </c>
      <c r="DR170" s="111">
        <f t="shared" si="4571"/>
        <v>0</v>
      </c>
      <c r="DS170" s="111"/>
      <c r="DT170" s="140"/>
      <c r="DU170" s="141" t="e">
        <f t="shared" si="4458"/>
        <v>#DIV/0!</v>
      </c>
      <c r="DV170" s="323">
        <f t="shared" si="4450"/>
        <v>0</v>
      </c>
      <c r="DW170" s="141"/>
      <c r="DX170" s="111"/>
      <c r="DY170" s="138"/>
      <c r="DZ170" s="98"/>
      <c r="EA170" s="139">
        <f t="shared" ref="EA170:EB170" si="4572">EA25+EA54+EA83+EA112+EA141</f>
        <v>0</v>
      </c>
      <c r="EB170" s="111">
        <f t="shared" si="4572"/>
        <v>0</v>
      </c>
      <c r="EC170" s="111"/>
      <c r="ED170" s="140"/>
      <c r="EE170" s="141" t="e">
        <f t="shared" si="4460"/>
        <v>#DIV/0!</v>
      </c>
      <c r="EF170" s="323">
        <f t="shared" si="4450"/>
        <v>0</v>
      </c>
      <c r="EG170" s="141"/>
      <c r="EH170" s="111"/>
      <c r="EI170" s="138"/>
      <c r="EJ170" s="98"/>
      <c r="EK170" s="139">
        <f t="shared" ref="EK170:EL170" si="4573">EK25+EK54+EK83+EK112+EK141</f>
        <v>0</v>
      </c>
      <c r="EL170" s="111">
        <f t="shared" si="4573"/>
        <v>0</v>
      </c>
      <c r="EM170" s="111"/>
      <c r="EN170" s="140"/>
      <c r="EO170" s="141" t="e">
        <f t="shared" si="4462"/>
        <v>#DIV/0!</v>
      </c>
      <c r="EP170" s="323">
        <f t="shared" si="4450"/>
        <v>0</v>
      </c>
      <c r="EQ170" s="141"/>
      <c r="ER170" s="111"/>
      <c r="ES170" s="138"/>
      <c r="ET170" s="98"/>
      <c r="EU170" s="139">
        <f t="shared" ref="EU170:EV170" si="4574">EU25+EU54+EU83+EU112+EU141</f>
        <v>0</v>
      </c>
      <c r="EV170" s="111">
        <f t="shared" si="4574"/>
        <v>0</v>
      </c>
      <c r="EW170" s="111"/>
      <c r="EX170" s="140"/>
      <c r="EY170" s="141" t="e">
        <f t="shared" si="4464"/>
        <v>#DIV/0!</v>
      </c>
      <c r="EZ170" s="323">
        <f t="shared" si="4465"/>
        <v>0</v>
      </c>
      <c r="FA170" s="141"/>
      <c r="FB170" s="111"/>
      <c r="FC170" s="138"/>
      <c r="FD170" s="98"/>
      <c r="FE170" s="139">
        <f t="shared" ref="FE170:FF170" si="4575">FE25+FE54+FE83+FE112+FE141</f>
        <v>0</v>
      </c>
      <c r="FF170" s="111">
        <f t="shared" si="4575"/>
        <v>0</v>
      </c>
      <c r="FG170" s="111"/>
      <c r="FH170" s="140"/>
      <c r="FI170" s="141" t="e">
        <f t="shared" si="4467"/>
        <v>#DIV/0!</v>
      </c>
      <c r="FJ170" s="323">
        <f t="shared" si="4465"/>
        <v>0</v>
      </c>
      <c r="FK170" s="141"/>
      <c r="FL170" s="111"/>
      <c r="FM170" s="138"/>
      <c r="FN170" s="98"/>
      <c r="FO170" s="139">
        <f t="shared" ref="FO170:FP170" si="4576">FO25+FO54+FO83+FO112+FO141</f>
        <v>0</v>
      </c>
      <c r="FP170" s="111">
        <f t="shared" si="4576"/>
        <v>0</v>
      </c>
      <c r="FQ170" s="111"/>
      <c r="FR170" s="140"/>
      <c r="FS170" s="141" t="e">
        <f t="shared" si="4469"/>
        <v>#DIV/0!</v>
      </c>
      <c r="FT170" s="323">
        <f t="shared" si="4465"/>
        <v>0</v>
      </c>
      <c r="FU170" s="141"/>
      <c r="FV170" s="111"/>
      <c r="FW170" s="138"/>
      <c r="FX170" s="98"/>
      <c r="FY170" s="139">
        <f t="shared" ref="FY170:FZ170" si="4577">FY25+FY54+FY83+FY112+FY141</f>
        <v>0</v>
      </c>
      <c r="FZ170" s="111">
        <f t="shared" si="4577"/>
        <v>0</v>
      </c>
      <c r="GA170" s="111"/>
      <c r="GB170" s="140"/>
      <c r="GC170" s="141" t="e">
        <f t="shared" si="4471"/>
        <v>#DIV/0!</v>
      </c>
      <c r="GD170" s="323">
        <f t="shared" si="4465"/>
        <v>0</v>
      </c>
      <c r="GE170" s="141"/>
      <c r="GF170" s="111"/>
      <c r="GG170" s="138"/>
      <c r="GH170" s="98"/>
      <c r="GI170" s="139">
        <f t="shared" ref="GI170:GJ170" si="4578">GI25+GI54+GI83+GI112+GI141</f>
        <v>0</v>
      </c>
      <c r="GJ170" s="111">
        <f t="shared" si="4578"/>
        <v>0</v>
      </c>
      <c r="GK170" s="111"/>
      <c r="GL170" s="140"/>
      <c r="GM170" s="141" t="e">
        <f t="shared" si="4473"/>
        <v>#DIV/0!</v>
      </c>
      <c r="GN170" s="323">
        <f t="shared" si="4465"/>
        <v>0</v>
      </c>
      <c r="GO170" s="141"/>
      <c r="GP170" s="111"/>
      <c r="GQ170" s="138"/>
      <c r="GR170" s="98"/>
      <c r="GS170" s="139">
        <f t="shared" ref="GS170:GT170" si="4579">GS25+GS54+GS83+GS112+GS141</f>
        <v>0</v>
      </c>
      <c r="GT170" s="111">
        <f t="shared" si="4579"/>
        <v>0</v>
      </c>
      <c r="GU170" s="111"/>
      <c r="GV170" s="140"/>
      <c r="GW170" s="141" t="e">
        <f t="shared" si="4475"/>
        <v>#DIV/0!</v>
      </c>
      <c r="GX170" s="323">
        <f t="shared" si="4465"/>
        <v>0</v>
      </c>
      <c r="GY170" s="141"/>
      <c r="GZ170" s="111"/>
      <c r="HA170" s="138"/>
      <c r="HB170" s="98"/>
      <c r="HC170" s="139">
        <f t="shared" ref="HC170:HD170" si="4580">HC25+HC54+HC83+HC112+HC141</f>
        <v>0</v>
      </c>
      <c r="HD170" s="111">
        <f t="shared" si="4580"/>
        <v>0</v>
      </c>
      <c r="HE170" s="111"/>
      <c r="HF170" s="140"/>
      <c r="HG170" s="141" t="e">
        <f t="shared" si="4477"/>
        <v>#DIV/0!</v>
      </c>
      <c r="HH170" s="323">
        <f t="shared" si="4465"/>
        <v>0</v>
      </c>
      <c r="HI170" s="141"/>
      <c r="HJ170" s="111"/>
      <c r="HK170" s="138"/>
      <c r="HL170" s="98"/>
      <c r="HM170" s="139">
        <f t="shared" ref="HM170:HN170" si="4581">HM25+HM54+HM83+HM112+HM141</f>
        <v>0</v>
      </c>
      <c r="HN170" s="111">
        <f t="shared" si="4581"/>
        <v>0</v>
      </c>
      <c r="HO170" s="111"/>
      <c r="HP170" s="140"/>
      <c r="HQ170" s="141" t="e">
        <f t="shared" si="4479"/>
        <v>#DIV/0!</v>
      </c>
      <c r="HR170" s="323">
        <f t="shared" si="4480"/>
        <v>0</v>
      </c>
      <c r="HS170" s="141"/>
      <c r="HT170" s="111"/>
      <c r="HU170" s="138"/>
      <c r="HV170" s="98"/>
      <c r="HW170" s="139">
        <f t="shared" ref="HW170:HX170" si="4582">HW25+HW54+HW83+HW112+HW141</f>
        <v>0</v>
      </c>
      <c r="HX170" s="111">
        <f t="shared" si="4582"/>
        <v>0</v>
      </c>
      <c r="HY170" s="111"/>
      <c r="HZ170" s="140"/>
      <c r="IA170" s="141" t="e">
        <f t="shared" si="4482"/>
        <v>#DIV/0!</v>
      </c>
      <c r="IB170" s="323">
        <f t="shared" si="4480"/>
        <v>0</v>
      </c>
      <c r="IC170" s="141"/>
      <c r="ID170" s="111"/>
      <c r="IE170" s="138"/>
      <c r="IF170" s="98"/>
      <c r="IG170" s="139">
        <f t="shared" ref="IG170:IH170" si="4583">IG25+IG54+IG83+IG112+IG141</f>
        <v>0</v>
      </c>
      <c r="IH170" s="111">
        <f t="shared" si="4583"/>
        <v>0</v>
      </c>
      <c r="II170" s="111"/>
      <c r="IJ170" s="140"/>
      <c r="IK170" s="141" t="e">
        <f t="shared" si="4484"/>
        <v>#DIV/0!</v>
      </c>
      <c r="IL170" s="323">
        <f t="shared" si="4480"/>
        <v>0</v>
      </c>
      <c r="IM170" s="141"/>
      <c r="IN170" s="111"/>
      <c r="IO170" s="138"/>
      <c r="IP170" s="98"/>
      <c r="IQ170" s="139">
        <f t="shared" ref="IQ170:IR170" si="4584">IQ25+IQ54+IQ83+IQ112+IQ141</f>
        <v>0</v>
      </c>
      <c r="IR170" s="111">
        <f t="shared" si="4584"/>
        <v>0</v>
      </c>
      <c r="IS170" s="111"/>
      <c r="IT170" s="140"/>
      <c r="IU170" s="141" t="e">
        <f t="shared" si="4486"/>
        <v>#DIV/0!</v>
      </c>
      <c r="IV170" s="323">
        <f t="shared" si="4480"/>
        <v>0</v>
      </c>
      <c r="IW170" s="141"/>
      <c r="IX170" s="111"/>
      <c r="IY170" s="138"/>
      <c r="IZ170" s="98"/>
      <c r="JA170" s="139">
        <f t="shared" ref="JA170:JB170" si="4585">JA25+JA54+JA83+JA112+JA141</f>
        <v>0</v>
      </c>
      <c r="JB170" s="111">
        <f t="shared" si="4585"/>
        <v>0</v>
      </c>
      <c r="JC170" s="111"/>
      <c r="JD170" s="140"/>
      <c r="JE170" s="141" t="e">
        <f t="shared" si="4488"/>
        <v>#DIV/0!</v>
      </c>
      <c r="JF170" s="323">
        <f t="shared" si="4480"/>
        <v>0</v>
      </c>
      <c r="JG170" s="141"/>
      <c r="JH170" s="111"/>
      <c r="JI170" s="138"/>
      <c r="JJ170" s="98"/>
      <c r="JK170" s="139">
        <f t="shared" ref="JK170:JL170" si="4586">JK25+JK54+JK83+JK112+JK141</f>
        <v>0</v>
      </c>
      <c r="JL170" s="111">
        <f t="shared" si="4586"/>
        <v>0</v>
      </c>
      <c r="JM170" s="111"/>
      <c r="JN170" s="140"/>
      <c r="JO170" s="141" t="e">
        <f t="shared" si="4490"/>
        <v>#DIV/0!</v>
      </c>
      <c r="JP170" s="323">
        <f t="shared" si="4480"/>
        <v>0</v>
      </c>
      <c r="JQ170" s="141"/>
      <c r="JR170" s="111"/>
      <c r="JS170" s="138"/>
      <c r="JT170" s="98"/>
      <c r="JU170" s="139">
        <f t="shared" ref="JU170:JV170" si="4587">JU25+JU54+JU83+JU112+JU141</f>
        <v>0</v>
      </c>
      <c r="JV170" s="111">
        <f t="shared" si="4587"/>
        <v>0</v>
      </c>
      <c r="JW170" s="111"/>
      <c r="JX170" s="140"/>
      <c r="JY170" s="141" t="e">
        <f t="shared" si="4492"/>
        <v>#DIV/0!</v>
      </c>
      <c r="JZ170" s="323">
        <f t="shared" si="4480"/>
        <v>0</v>
      </c>
      <c r="KA170" s="141"/>
      <c r="KB170" s="111"/>
      <c r="KC170" s="138"/>
      <c r="KD170" s="98"/>
      <c r="KE170" s="139">
        <f t="shared" ref="KE170:KF170" si="4588">KE25+KE54+KE83+KE112+KE141</f>
        <v>0</v>
      </c>
      <c r="KF170" s="111">
        <f t="shared" si="4588"/>
        <v>0</v>
      </c>
      <c r="KG170" s="111"/>
      <c r="KH170" s="140"/>
      <c r="KI170" s="141" t="e">
        <f t="shared" si="4494"/>
        <v>#DIV/0!</v>
      </c>
      <c r="KJ170" s="323">
        <f t="shared" si="4495"/>
        <v>0</v>
      </c>
      <c r="KK170" s="141"/>
      <c r="KL170" s="111"/>
      <c r="KM170" s="138"/>
      <c r="KN170" s="98"/>
      <c r="KO170" s="139">
        <f t="shared" ref="KO170:KP170" si="4589">KO25+KO54+KO83+KO112+KO141</f>
        <v>0</v>
      </c>
      <c r="KP170" s="111">
        <f t="shared" si="4589"/>
        <v>0</v>
      </c>
      <c r="KQ170" s="111"/>
      <c r="KR170" s="140"/>
      <c r="KS170" s="141" t="e">
        <f t="shared" si="4497"/>
        <v>#DIV/0!</v>
      </c>
      <c r="KT170" s="323">
        <f t="shared" si="4495"/>
        <v>0</v>
      </c>
      <c r="KU170" s="141"/>
      <c r="KV170" s="111"/>
      <c r="KW170" s="138"/>
      <c r="KX170" s="98"/>
      <c r="KY170" s="139">
        <f t="shared" ref="KY170:KZ170" si="4590">KY25+KY54+KY83+KY112+KY141</f>
        <v>0</v>
      </c>
      <c r="KZ170" s="111">
        <f t="shared" si="4590"/>
        <v>0</v>
      </c>
      <c r="LA170" s="111"/>
      <c r="LB170" s="140"/>
      <c r="LC170" s="141" t="e">
        <f t="shared" si="4499"/>
        <v>#DIV/0!</v>
      </c>
      <c r="LD170" s="322">
        <f t="shared" si="4221"/>
        <v>0</v>
      </c>
      <c r="LE170" s="141"/>
      <c r="LF170" s="111"/>
      <c r="LG170" s="138"/>
      <c r="LH170" s="98"/>
      <c r="LI170" s="139">
        <f t="shared" si="4500"/>
        <v>0</v>
      </c>
      <c r="LJ170" s="111">
        <f t="shared" si="4500"/>
        <v>0</v>
      </c>
      <c r="LK170" s="111"/>
      <c r="LL170" s="140"/>
    </row>
    <row r="171" spans="1:324" ht="16.5" customHeight="1">
      <c r="A171" s="612"/>
      <c r="B171" s="69" t="s">
        <v>731</v>
      </c>
      <c r="C171" s="12" t="s">
        <v>840</v>
      </c>
      <c r="D171" s="12" t="s">
        <v>422</v>
      </c>
      <c r="E171" s="4"/>
      <c r="F171" s="323">
        <f t="shared" si="4433"/>
        <v>1</v>
      </c>
      <c r="G171" s="141"/>
      <c r="H171" s="111"/>
      <c r="I171" s="138"/>
      <c r="J171" s="98"/>
      <c r="K171" s="139">
        <f t="shared" si="4434"/>
        <v>1776.1367</v>
      </c>
      <c r="L171" s="111">
        <f t="shared" si="4434"/>
        <v>1776.14</v>
      </c>
      <c r="M171" s="111"/>
      <c r="N171" s="140"/>
      <c r="O171" s="141">
        <f t="shared" si="4155"/>
        <v>0.71687999999999996</v>
      </c>
      <c r="P171" s="323">
        <f t="shared" si="4435"/>
        <v>1</v>
      </c>
      <c r="Q171" s="141"/>
      <c r="R171" s="111"/>
      <c r="S171" s="138"/>
      <c r="T171" s="98"/>
      <c r="U171" s="139">
        <f t="shared" ref="U171:V171" si="4591">U26+U55+U84+U113+U142</f>
        <v>2293.5369999999998</v>
      </c>
      <c r="V171" s="111">
        <f t="shared" si="4591"/>
        <v>2293.54</v>
      </c>
      <c r="W171" s="111"/>
      <c r="X171" s="140"/>
      <c r="Y171" s="141">
        <f t="shared" si="4437"/>
        <v>0.92571000000000003</v>
      </c>
      <c r="Z171" s="323">
        <f t="shared" si="4435"/>
        <v>1</v>
      </c>
      <c r="AA171" s="141"/>
      <c r="AB171" s="111"/>
      <c r="AC171" s="138"/>
      <c r="AD171" s="98"/>
      <c r="AE171" s="139">
        <f t="shared" ref="AE171:AF171" si="4592">AE26+AE55+AE84+AE113+AE142</f>
        <v>1824.2429999999999</v>
      </c>
      <c r="AF171" s="111">
        <f t="shared" si="4592"/>
        <v>1824.24</v>
      </c>
      <c r="AG171" s="111"/>
      <c r="AH171" s="140"/>
      <c r="AI171" s="141">
        <f t="shared" si="4439"/>
        <v>0.73629</v>
      </c>
      <c r="AJ171" s="323">
        <f t="shared" si="4435"/>
        <v>2</v>
      </c>
      <c r="AK171" s="141"/>
      <c r="AL171" s="111"/>
      <c r="AM171" s="138"/>
      <c r="AN171" s="98"/>
      <c r="AO171" s="139">
        <f t="shared" ref="AO171:AP171" si="4593">AO26+AO55+AO84+AO113+AO142</f>
        <v>1741.8005000000001</v>
      </c>
      <c r="AP171" s="111">
        <f t="shared" si="4593"/>
        <v>3483.6</v>
      </c>
      <c r="AQ171" s="111"/>
      <c r="AR171" s="140"/>
      <c r="AS171" s="141">
        <f t="shared" si="4441"/>
        <v>0.70301999999999998</v>
      </c>
      <c r="AT171" s="323">
        <f t="shared" si="4435"/>
        <v>3</v>
      </c>
      <c r="AU171" s="141"/>
      <c r="AV171" s="111"/>
      <c r="AW171" s="138"/>
      <c r="AX171" s="98"/>
      <c r="AY171" s="139">
        <f t="shared" ref="AY171:AZ171" si="4594">AY26+AY55+AY84+AY113+AY142</f>
        <v>1505.3154</v>
      </c>
      <c r="AZ171" s="111">
        <f t="shared" si="4594"/>
        <v>4515.95</v>
      </c>
      <c r="BA171" s="111"/>
      <c r="BB171" s="140"/>
      <c r="BC171" s="141">
        <f t="shared" si="4443"/>
        <v>0.60757000000000005</v>
      </c>
      <c r="BD171" s="323">
        <f t="shared" si="4435"/>
        <v>1</v>
      </c>
      <c r="BE171" s="141"/>
      <c r="BF171" s="111"/>
      <c r="BG171" s="138"/>
      <c r="BH171" s="98"/>
      <c r="BI171" s="139">
        <f t="shared" ref="BI171:BJ171" si="4595">BI26+BI55+BI84+BI113+BI142</f>
        <v>1928.511</v>
      </c>
      <c r="BJ171" s="111">
        <f t="shared" si="4595"/>
        <v>1928.51</v>
      </c>
      <c r="BK171" s="111"/>
      <c r="BL171" s="140"/>
      <c r="BM171" s="141">
        <f t="shared" si="4445"/>
        <v>0.77837999999999996</v>
      </c>
      <c r="BN171" s="323">
        <f t="shared" si="4435"/>
        <v>3</v>
      </c>
      <c r="BO171" s="141"/>
      <c r="BP171" s="111"/>
      <c r="BQ171" s="138"/>
      <c r="BR171" s="98"/>
      <c r="BS171" s="139">
        <f t="shared" ref="BS171:BT171" si="4596">BS26+BS55+BS84+BS113+BS142</f>
        <v>2008.05999</v>
      </c>
      <c r="BT171" s="111">
        <f t="shared" si="4596"/>
        <v>6024.17</v>
      </c>
      <c r="BU171" s="111"/>
      <c r="BV171" s="140"/>
      <c r="BW171" s="141">
        <f t="shared" si="4447"/>
        <v>0.81047999999999998</v>
      </c>
      <c r="BX171" s="323">
        <f t="shared" si="4435"/>
        <v>0</v>
      </c>
      <c r="BY171" s="141"/>
      <c r="BZ171" s="111"/>
      <c r="CA171" s="138"/>
      <c r="CB171" s="98"/>
      <c r="CC171" s="139">
        <f t="shared" ref="CC171:CD171" si="4597">CC26+CC55+CC84+CC113+CC142</f>
        <v>0</v>
      </c>
      <c r="CD171" s="111">
        <f t="shared" si="4597"/>
        <v>0</v>
      </c>
      <c r="CE171" s="111"/>
      <c r="CF171" s="140"/>
      <c r="CG171" s="141">
        <f t="shared" si="4449"/>
        <v>0</v>
      </c>
      <c r="CH171" s="323">
        <f t="shared" si="4450"/>
        <v>1</v>
      </c>
      <c r="CI171" s="141"/>
      <c r="CJ171" s="111"/>
      <c r="CK171" s="138"/>
      <c r="CL171" s="98"/>
      <c r="CM171" s="139">
        <f t="shared" ref="CM171:CN171" si="4598">CM26+CM55+CM84+CM113+CM142</f>
        <v>2765.846</v>
      </c>
      <c r="CN171" s="111">
        <f t="shared" si="4598"/>
        <v>2765.85</v>
      </c>
      <c r="CO171" s="111"/>
      <c r="CP171" s="140"/>
      <c r="CQ171" s="141">
        <f t="shared" si="4452"/>
        <v>1.1163400000000001</v>
      </c>
      <c r="CR171" s="323">
        <f t="shared" si="4450"/>
        <v>3</v>
      </c>
      <c r="CS171" s="141"/>
      <c r="CT171" s="111"/>
      <c r="CU171" s="138"/>
      <c r="CV171" s="98"/>
      <c r="CW171" s="139">
        <f t="shared" ref="CW171:CX171" si="4599">CW26+CW55+CW84+CW113+CW142</f>
        <v>2795.0843399999999</v>
      </c>
      <c r="CX171" s="111">
        <f t="shared" si="4599"/>
        <v>8385.25</v>
      </c>
      <c r="CY171" s="111"/>
      <c r="CZ171" s="140"/>
      <c r="DA171" s="141">
        <f t="shared" si="4454"/>
        <v>1.1281399999999999</v>
      </c>
      <c r="DB171" s="323">
        <f t="shared" si="4450"/>
        <v>1</v>
      </c>
      <c r="DC171" s="141"/>
      <c r="DD171" s="111"/>
      <c r="DE171" s="138"/>
      <c r="DF171" s="98"/>
      <c r="DG171" s="139">
        <f t="shared" ref="DG171:DH171" si="4600">DG26+DG55+DG84+DG113+DG142</f>
        <v>2214.364</v>
      </c>
      <c r="DH171" s="111">
        <f t="shared" si="4600"/>
        <v>2214.37</v>
      </c>
      <c r="DI171" s="111"/>
      <c r="DJ171" s="140"/>
      <c r="DK171" s="141">
        <f t="shared" si="4456"/>
        <v>0.89375000000000004</v>
      </c>
      <c r="DL171" s="323">
        <f t="shared" si="4450"/>
        <v>1</v>
      </c>
      <c r="DM171" s="141"/>
      <c r="DN171" s="111"/>
      <c r="DO171" s="138"/>
      <c r="DP171" s="98"/>
      <c r="DQ171" s="139">
        <f t="shared" ref="DQ171:DR171" si="4601">DQ26+DQ55+DQ84+DQ113+DQ142</f>
        <v>2574.4960000000001</v>
      </c>
      <c r="DR171" s="111">
        <f t="shared" si="4601"/>
        <v>2574.5</v>
      </c>
      <c r="DS171" s="111"/>
      <c r="DT171" s="140"/>
      <c r="DU171" s="141">
        <f t="shared" si="4458"/>
        <v>1.03911</v>
      </c>
      <c r="DV171" s="323">
        <f t="shared" si="4450"/>
        <v>6</v>
      </c>
      <c r="DW171" s="141"/>
      <c r="DX171" s="111"/>
      <c r="DY171" s="138"/>
      <c r="DZ171" s="98"/>
      <c r="EA171" s="139">
        <f t="shared" ref="EA171:EB171" si="4602">EA26+EA55+EA84+EA113+EA142</f>
        <v>2612.9071600000002</v>
      </c>
      <c r="EB171" s="111">
        <f t="shared" si="4602"/>
        <v>15677.45</v>
      </c>
      <c r="EC171" s="111"/>
      <c r="ED171" s="140"/>
      <c r="EE171" s="141">
        <f t="shared" si="4460"/>
        <v>1.05461</v>
      </c>
      <c r="EF171" s="323">
        <f t="shared" si="4450"/>
        <v>3</v>
      </c>
      <c r="EG171" s="141"/>
      <c r="EH171" s="111"/>
      <c r="EI171" s="138"/>
      <c r="EJ171" s="98"/>
      <c r="EK171" s="139">
        <f t="shared" ref="EK171:EL171" si="4603">EK26+EK55+EK84+EK113+EK142</f>
        <v>1924.40498</v>
      </c>
      <c r="EL171" s="111">
        <f t="shared" si="4603"/>
        <v>5773.21</v>
      </c>
      <c r="EM171" s="111"/>
      <c r="EN171" s="140"/>
      <c r="EO171" s="141">
        <f t="shared" si="4462"/>
        <v>0.77671999999999997</v>
      </c>
      <c r="EP171" s="323">
        <f t="shared" si="4450"/>
        <v>4</v>
      </c>
      <c r="EQ171" s="141"/>
      <c r="ER171" s="111"/>
      <c r="ES171" s="138"/>
      <c r="ET171" s="98"/>
      <c r="EU171" s="139">
        <f t="shared" ref="EU171:EV171" si="4604">EU26+EU55+EU84+EU113+EU142</f>
        <v>4622.0645000000004</v>
      </c>
      <c r="EV171" s="111">
        <f t="shared" si="4604"/>
        <v>18488.259999999998</v>
      </c>
      <c r="EW171" s="111"/>
      <c r="EX171" s="140"/>
      <c r="EY171" s="141">
        <f t="shared" si="4464"/>
        <v>1.8655299999999999</v>
      </c>
      <c r="EZ171" s="323">
        <f t="shared" si="4465"/>
        <v>3</v>
      </c>
      <c r="FA171" s="141"/>
      <c r="FB171" s="111"/>
      <c r="FC171" s="138"/>
      <c r="FD171" s="98"/>
      <c r="FE171" s="139">
        <f t="shared" ref="FE171:FF171" si="4605">FE26+FE55+FE84+FE113+FE142</f>
        <v>1631.8951999999999</v>
      </c>
      <c r="FF171" s="111">
        <f t="shared" si="4605"/>
        <v>4895.68</v>
      </c>
      <c r="FG171" s="111"/>
      <c r="FH171" s="140"/>
      <c r="FI171" s="141">
        <f t="shared" si="4467"/>
        <v>0.65866000000000002</v>
      </c>
      <c r="FJ171" s="323">
        <f t="shared" si="4465"/>
        <v>2</v>
      </c>
      <c r="FK171" s="141"/>
      <c r="FL171" s="111"/>
      <c r="FM171" s="138"/>
      <c r="FN171" s="98"/>
      <c r="FO171" s="139">
        <f t="shared" ref="FO171:FP171" si="4606">FO26+FO55+FO84+FO113+FO142</f>
        <v>3113.74</v>
      </c>
      <c r="FP171" s="111">
        <f t="shared" si="4606"/>
        <v>6227.48</v>
      </c>
      <c r="FQ171" s="111"/>
      <c r="FR171" s="140"/>
      <c r="FS171" s="141">
        <f t="shared" si="4469"/>
        <v>1.25675</v>
      </c>
      <c r="FT171" s="323">
        <f t="shared" si="4465"/>
        <v>1</v>
      </c>
      <c r="FU171" s="141"/>
      <c r="FV171" s="111"/>
      <c r="FW171" s="138"/>
      <c r="FX171" s="98"/>
      <c r="FY171" s="139">
        <f t="shared" ref="FY171:FZ171" si="4607">FY26+FY55+FY84+FY113+FY142</f>
        <v>2536.2972</v>
      </c>
      <c r="FZ171" s="111">
        <f t="shared" si="4607"/>
        <v>2536.3000000000002</v>
      </c>
      <c r="GA171" s="111"/>
      <c r="GB171" s="140"/>
      <c r="GC171" s="141">
        <f t="shared" si="4471"/>
        <v>1.02369</v>
      </c>
      <c r="GD171" s="323">
        <f t="shared" si="4465"/>
        <v>1</v>
      </c>
      <c r="GE171" s="141"/>
      <c r="GF171" s="111"/>
      <c r="GG171" s="138"/>
      <c r="GH171" s="98"/>
      <c r="GI171" s="139">
        <f t="shared" ref="GI171:GJ171" si="4608">GI26+GI55+GI84+GI113+GI142</f>
        <v>1951.347</v>
      </c>
      <c r="GJ171" s="111">
        <f t="shared" si="4608"/>
        <v>1951.35</v>
      </c>
      <c r="GK171" s="111"/>
      <c r="GL171" s="140"/>
      <c r="GM171" s="141">
        <f t="shared" si="4473"/>
        <v>0.78759000000000001</v>
      </c>
      <c r="GN171" s="323">
        <f t="shared" si="4465"/>
        <v>0</v>
      </c>
      <c r="GO171" s="141"/>
      <c r="GP171" s="111"/>
      <c r="GQ171" s="138"/>
      <c r="GR171" s="98"/>
      <c r="GS171" s="139">
        <f t="shared" ref="GS171:GT171" si="4609">GS26+GS55+GS84+GS113+GS142</f>
        <v>0</v>
      </c>
      <c r="GT171" s="111">
        <f t="shared" si="4609"/>
        <v>0</v>
      </c>
      <c r="GU171" s="111"/>
      <c r="GV171" s="140"/>
      <c r="GW171" s="141">
        <f t="shared" si="4475"/>
        <v>0</v>
      </c>
      <c r="GX171" s="323">
        <f t="shared" si="4465"/>
        <v>3</v>
      </c>
      <c r="GY171" s="141"/>
      <c r="GZ171" s="111"/>
      <c r="HA171" s="138"/>
      <c r="HB171" s="98"/>
      <c r="HC171" s="139">
        <f t="shared" ref="HC171:HD171" si="4610">HC26+HC55+HC84+HC113+HC142</f>
        <v>2491.60086</v>
      </c>
      <c r="HD171" s="111">
        <f t="shared" si="4610"/>
        <v>7474.8</v>
      </c>
      <c r="HE171" s="111"/>
      <c r="HF171" s="140"/>
      <c r="HG171" s="141">
        <f t="shared" si="4477"/>
        <v>1.0056499999999999</v>
      </c>
      <c r="HH171" s="323">
        <f t="shared" si="4465"/>
        <v>4</v>
      </c>
      <c r="HI171" s="141"/>
      <c r="HJ171" s="111"/>
      <c r="HK171" s="138"/>
      <c r="HL171" s="98"/>
      <c r="HM171" s="139">
        <f t="shared" ref="HM171:HN171" si="4611">HM26+HM55+HM84+HM113+HM142</f>
        <v>2657.0762599999998</v>
      </c>
      <c r="HN171" s="111">
        <f t="shared" si="4611"/>
        <v>10628.31</v>
      </c>
      <c r="HO171" s="111"/>
      <c r="HP171" s="140"/>
      <c r="HQ171" s="141">
        <f t="shared" si="4479"/>
        <v>1.0724400000000001</v>
      </c>
      <c r="HR171" s="323">
        <f t="shared" si="4480"/>
        <v>3</v>
      </c>
      <c r="HS171" s="141"/>
      <c r="HT171" s="111"/>
      <c r="HU171" s="138"/>
      <c r="HV171" s="98"/>
      <c r="HW171" s="139">
        <f t="shared" ref="HW171:HX171" si="4612">HW26+HW55+HW84+HW113+HW142</f>
        <v>2643.55</v>
      </c>
      <c r="HX171" s="111">
        <f t="shared" si="4612"/>
        <v>7930.65</v>
      </c>
      <c r="HY171" s="111"/>
      <c r="HZ171" s="140"/>
      <c r="IA171" s="141">
        <f t="shared" si="4482"/>
        <v>1.06698</v>
      </c>
      <c r="IB171" s="323">
        <f t="shared" si="4480"/>
        <v>6</v>
      </c>
      <c r="IC171" s="141"/>
      <c r="ID171" s="111"/>
      <c r="IE171" s="138"/>
      <c r="IF171" s="98"/>
      <c r="IG171" s="139">
        <f t="shared" ref="IG171:IH171" si="4613">IG26+IG55+IG84+IG113+IG142</f>
        <v>4091.78316</v>
      </c>
      <c r="IH171" s="111">
        <f t="shared" si="4613"/>
        <v>24550.7</v>
      </c>
      <c r="II171" s="111"/>
      <c r="IJ171" s="140"/>
      <c r="IK171" s="141">
        <f t="shared" si="4484"/>
        <v>1.65151</v>
      </c>
      <c r="IL171" s="323">
        <f t="shared" si="4480"/>
        <v>4</v>
      </c>
      <c r="IM171" s="141"/>
      <c r="IN171" s="111"/>
      <c r="IO171" s="138"/>
      <c r="IP171" s="98"/>
      <c r="IQ171" s="139">
        <f t="shared" ref="IQ171:IR171" si="4614">IQ26+IQ55+IQ84+IQ113+IQ142</f>
        <v>2860.1064999999999</v>
      </c>
      <c r="IR171" s="111">
        <f t="shared" si="4614"/>
        <v>11440.43</v>
      </c>
      <c r="IS171" s="111"/>
      <c r="IT171" s="140"/>
      <c r="IU171" s="141">
        <f t="shared" si="4486"/>
        <v>1.15438</v>
      </c>
      <c r="IV171" s="323">
        <f t="shared" si="4480"/>
        <v>4</v>
      </c>
      <c r="IW171" s="141"/>
      <c r="IX171" s="111"/>
      <c r="IY171" s="138"/>
      <c r="IZ171" s="98"/>
      <c r="JA171" s="139">
        <f t="shared" ref="JA171:JB171" si="4615">JA26+JA55+JA84+JA113+JA142</f>
        <v>2942.8982999999998</v>
      </c>
      <c r="JB171" s="111">
        <f t="shared" si="4615"/>
        <v>11771.6</v>
      </c>
      <c r="JC171" s="111"/>
      <c r="JD171" s="140"/>
      <c r="JE171" s="141">
        <f t="shared" si="4488"/>
        <v>1.1878</v>
      </c>
      <c r="JF171" s="323">
        <f t="shared" si="4480"/>
        <v>3</v>
      </c>
      <c r="JG171" s="141"/>
      <c r="JH171" s="111"/>
      <c r="JI171" s="138"/>
      <c r="JJ171" s="98"/>
      <c r="JK171" s="139">
        <f t="shared" ref="JK171:JL171" si="4616">JK26+JK55+JK84+JK113+JK142</f>
        <v>2219.6783399999999</v>
      </c>
      <c r="JL171" s="111">
        <f t="shared" si="4616"/>
        <v>6659.03</v>
      </c>
      <c r="JM171" s="111"/>
      <c r="JN171" s="140"/>
      <c r="JO171" s="141">
        <f t="shared" si="4490"/>
        <v>0.89590000000000003</v>
      </c>
      <c r="JP171" s="323">
        <f t="shared" si="4480"/>
        <v>3</v>
      </c>
      <c r="JQ171" s="141"/>
      <c r="JR171" s="111"/>
      <c r="JS171" s="138"/>
      <c r="JT171" s="98"/>
      <c r="JU171" s="139">
        <f t="shared" ref="JU171:JV171" si="4617">JU26+JU55+JU84+JU113+JU142</f>
        <v>2538.88168</v>
      </c>
      <c r="JV171" s="111">
        <f t="shared" si="4617"/>
        <v>7616.65</v>
      </c>
      <c r="JW171" s="111"/>
      <c r="JX171" s="140"/>
      <c r="JY171" s="141">
        <f t="shared" si="4492"/>
        <v>1.0247299999999999</v>
      </c>
      <c r="JZ171" s="323">
        <f t="shared" si="4480"/>
        <v>0</v>
      </c>
      <c r="KA171" s="141"/>
      <c r="KB171" s="111"/>
      <c r="KC171" s="138"/>
      <c r="KD171" s="98"/>
      <c r="KE171" s="139">
        <f t="shared" ref="KE171:KF171" si="4618">KE26+KE55+KE84+KE113+KE142</f>
        <v>0</v>
      </c>
      <c r="KF171" s="111">
        <f t="shared" si="4618"/>
        <v>0</v>
      </c>
      <c r="KG171" s="111"/>
      <c r="KH171" s="140"/>
      <c r="KI171" s="141">
        <f t="shared" si="4494"/>
        <v>0</v>
      </c>
      <c r="KJ171" s="323">
        <f t="shared" si="4495"/>
        <v>5</v>
      </c>
      <c r="KK171" s="141"/>
      <c r="KL171" s="111"/>
      <c r="KM171" s="138"/>
      <c r="KN171" s="98"/>
      <c r="KO171" s="139">
        <f t="shared" ref="KO171:KP171" si="4619">KO26+KO55+KO84+KO113+KO142</f>
        <v>1977.4184</v>
      </c>
      <c r="KP171" s="111">
        <f t="shared" si="4619"/>
        <v>9887.09</v>
      </c>
      <c r="KQ171" s="111"/>
      <c r="KR171" s="140"/>
      <c r="KS171" s="141">
        <f t="shared" si="4497"/>
        <v>0.79812000000000005</v>
      </c>
      <c r="KT171" s="323">
        <f t="shared" si="4495"/>
        <v>0</v>
      </c>
      <c r="KU171" s="141"/>
      <c r="KV171" s="111"/>
      <c r="KW171" s="138"/>
      <c r="KX171" s="98"/>
      <c r="KY171" s="139">
        <f t="shared" ref="KY171:KZ171" si="4620">KY26+KY55+KY84+KY113+KY142</f>
        <v>0</v>
      </c>
      <c r="KZ171" s="111">
        <f t="shared" si="4620"/>
        <v>0</v>
      </c>
      <c r="LA171" s="111"/>
      <c r="LB171" s="140"/>
      <c r="LC171" s="141">
        <f t="shared" si="4499"/>
        <v>0</v>
      </c>
      <c r="LD171" s="322">
        <f t="shared" si="4221"/>
        <v>73</v>
      </c>
      <c r="LE171" s="141"/>
      <c r="LF171" s="111"/>
      <c r="LG171" s="138"/>
      <c r="LH171" s="98"/>
      <c r="LI171" s="139">
        <f t="shared" si="4500"/>
        <v>2477.6081899999999</v>
      </c>
      <c r="LJ171" s="111">
        <f t="shared" si="4500"/>
        <v>180865.4</v>
      </c>
      <c r="LK171" s="111"/>
      <c r="LL171" s="140"/>
    </row>
    <row r="172" spans="1:324" ht="16.5" customHeight="1">
      <c r="A172" s="612"/>
      <c r="B172" s="69" t="s">
        <v>732</v>
      </c>
      <c r="C172" s="12" t="s">
        <v>840</v>
      </c>
      <c r="D172" s="12" t="s">
        <v>422</v>
      </c>
      <c r="E172" s="4"/>
      <c r="F172" s="323">
        <f t="shared" si="4433"/>
        <v>0</v>
      </c>
      <c r="G172" s="141"/>
      <c r="H172" s="111"/>
      <c r="I172" s="138"/>
      <c r="J172" s="98"/>
      <c r="K172" s="139">
        <f t="shared" si="4434"/>
        <v>0</v>
      </c>
      <c r="L172" s="111">
        <f t="shared" si="4434"/>
        <v>0</v>
      </c>
      <c r="M172" s="111"/>
      <c r="N172" s="140"/>
      <c r="O172" s="141">
        <f t="shared" si="4155"/>
        <v>0</v>
      </c>
      <c r="P172" s="323">
        <f t="shared" si="4435"/>
        <v>0</v>
      </c>
      <c r="Q172" s="141"/>
      <c r="R172" s="111"/>
      <c r="S172" s="138"/>
      <c r="T172" s="98"/>
      <c r="U172" s="139">
        <f t="shared" ref="U172:V172" si="4621">U27+U56+U85+U114+U143</f>
        <v>0</v>
      </c>
      <c r="V172" s="111">
        <f t="shared" si="4621"/>
        <v>0</v>
      </c>
      <c r="W172" s="111"/>
      <c r="X172" s="140"/>
      <c r="Y172" s="141">
        <f t="shared" si="4437"/>
        <v>0</v>
      </c>
      <c r="Z172" s="323">
        <f t="shared" si="4435"/>
        <v>0</v>
      </c>
      <c r="AA172" s="141"/>
      <c r="AB172" s="111"/>
      <c r="AC172" s="138"/>
      <c r="AD172" s="98"/>
      <c r="AE172" s="139">
        <f t="shared" ref="AE172:AF172" si="4622">AE27+AE56+AE85+AE114+AE143</f>
        <v>0</v>
      </c>
      <c r="AF172" s="111">
        <f t="shared" si="4622"/>
        <v>0</v>
      </c>
      <c r="AG172" s="111"/>
      <c r="AH172" s="140"/>
      <c r="AI172" s="141">
        <f t="shared" si="4439"/>
        <v>0</v>
      </c>
      <c r="AJ172" s="323">
        <f t="shared" si="4435"/>
        <v>0</v>
      </c>
      <c r="AK172" s="141"/>
      <c r="AL172" s="111"/>
      <c r="AM172" s="138"/>
      <c r="AN172" s="98"/>
      <c r="AO172" s="139">
        <f t="shared" ref="AO172:AP172" si="4623">AO27+AO56+AO85+AO114+AO143</f>
        <v>0</v>
      </c>
      <c r="AP172" s="111">
        <f t="shared" si="4623"/>
        <v>0</v>
      </c>
      <c r="AQ172" s="111"/>
      <c r="AR172" s="140"/>
      <c r="AS172" s="141">
        <f t="shared" si="4441"/>
        <v>0</v>
      </c>
      <c r="AT172" s="323">
        <f t="shared" si="4435"/>
        <v>0</v>
      </c>
      <c r="AU172" s="141"/>
      <c r="AV172" s="111"/>
      <c r="AW172" s="138"/>
      <c r="AX172" s="98"/>
      <c r="AY172" s="139">
        <f t="shared" ref="AY172:AZ172" si="4624">AY27+AY56+AY85+AY114+AY143</f>
        <v>0</v>
      </c>
      <c r="AZ172" s="111">
        <f t="shared" si="4624"/>
        <v>0</v>
      </c>
      <c r="BA172" s="111"/>
      <c r="BB172" s="140"/>
      <c r="BC172" s="141">
        <f t="shared" si="4443"/>
        <v>0</v>
      </c>
      <c r="BD172" s="323">
        <f t="shared" si="4435"/>
        <v>0</v>
      </c>
      <c r="BE172" s="141"/>
      <c r="BF172" s="111"/>
      <c r="BG172" s="138"/>
      <c r="BH172" s="98"/>
      <c r="BI172" s="139">
        <f t="shared" ref="BI172:BJ172" si="4625">BI27+BI56+BI85+BI114+BI143</f>
        <v>0</v>
      </c>
      <c r="BJ172" s="111">
        <f t="shared" si="4625"/>
        <v>0</v>
      </c>
      <c r="BK172" s="111"/>
      <c r="BL172" s="140"/>
      <c r="BM172" s="141">
        <f t="shared" si="4445"/>
        <v>0</v>
      </c>
      <c r="BN172" s="323">
        <f t="shared" si="4435"/>
        <v>0</v>
      </c>
      <c r="BO172" s="141"/>
      <c r="BP172" s="111"/>
      <c r="BQ172" s="138"/>
      <c r="BR172" s="98"/>
      <c r="BS172" s="139">
        <f t="shared" ref="BS172:BT172" si="4626">BS27+BS56+BS85+BS114+BS143</f>
        <v>0</v>
      </c>
      <c r="BT172" s="111">
        <f t="shared" si="4626"/>
        <v>0</v>
      </c>
      <c r="BU172" s="111"/>
      <c r="BV172" s="140"/>
      <c r="BW172" s="141">
        <f t="shared" si="4447"/>
        <v>0</v>
      </c>
      <c r="BX172" s="323">
        <f t="shared" si="4435"/>
        <v>2</v>
      </c>
      <c r="BY172" s="141"/>
      <c r="BZ172" s="111"/>
      <c r="CA172" s="138"/>
      <c r="CB172" s="98"/>
      <c r="CC172" s="139">
        <f t="shared" ref="CC172:CD172" si="4627">CC27+CC56+CC85+CC114+CC143</f>
        <v>1886.6465000000001</v>
      </c>
      <c r="CD172" s="111">
        <f t="shared" si="4627"/>
        <v>3773.29</v>
      </c>
      <c r="CE172" s="111"/>
      <c r="CF172" s="140"/>
      <c r="CG172" s="141">
        <f t="shared" si="4449"/>
        <v>0.75839000000000001</v>
      </c>
      <c r="CH172" s="323">
        <f t="shared" si="4450"/>
        <v>0</v>
      </c>
      <c r="CI172" s="141"/>
      <c r="CJ172" s="111"/>
      <c r="CK172" s="138"/>
      <c r="CL172" s="98"/>
      <c r="CM172" s="139">
        <f t="shared" ref="CM172:CN172" si="4628">CM27+CM56+CM85+CM114+CM143</f>
        <v>0</v>
      </c>
      <c r="CN172" s="111">
        <f t="shared" si="4628"/>
        <v>0</v>
      </c>
      <c r="CO172" s="111"/>
      <c r="CP172" s="140"/>
      <c r="CQ172" s="141">
        <f t="shared" si="4452"/>
        <v>0</v>
      </c>
      <c r="CR172" s="323">
        <f t="shared" si="4450"/>
        <v>4</v>
      </c>
      <c r="CS172" s="141"/>
      <c r="CT172" s="111"/>
      <c r="CU172" s="138"/>
      <c r="CV172" s="98"/>
      <c r="CW172" s="139">
        <f t="shared" ref="CW172:CX172" si="4629">CW27+CW56+CW85+CW114+CW143</f>
        <v>2787.9467599999998</v>
      </c>
      <c r="CX172" s="111">
        <f t="shared" si="4629"/>
        <v>11151.78</v>
      </c>
      <c r="CY172" s="111"/>
      <c r="CZ172" s="140"/>
      <c r="DA172" s="141">
        <f t="shared" si="4454"/>
        <v>1.1207</v>
      </c>
      <c r="DB172" s="323">
        <f t="shared" si="4450"/>
        <v>0</v>
      </c>
      <c r="DC172" s="141"/>
      <c r="DD172" s="111"/>
      <c r="DE172" s="138"/>
      <c r="DF172" s="98"/>
      <c r="DG172" s="139">
        <f t="shared" ref="DG172:DH172" si="4630">DG27+DG56+DG85+DG114+DG143</f>
        <v>0</v>
      </c>
      <c r="DH172" s="111">
        <f t="shared" si="4630"/>
        <v>0</v>
      </c>
      <c r="DI172" s="111"/>
      <c r="DJ172" s="140"/>
      <c r="DK172" s="141">
        <f t="shared" si="4456"/>
        <v>0</v>
      </c>
      <c r="DL172" s="323">
        <f t="shared" si="4450"/>
        <v>0</v>
      </c>
      <c r="DM172" s="141"/>
      <c r="DN172" s="111"/>
      <c r="DO172" s="138"/>
      <c r="DP172" s="98"/>
      <c r="DQ172" s="139">
        <f t="shared" ref="DQ172:DR172" si="4631">DQ27+DQ56+DQ85+DQ114+DQ143</f>
        <v>0</v>
      </c>
      <c r="DR172" s="111">
        <f t="shared" si="4631"/>
        <v>0</v>
      </c>
      <c r="DS172" s="111"/>
      <c r="DT172" s="140"/>
      <c r="DU172" s="141">
        <f t="shared" si="4458"/>
        <v>0</v>
      </c>
      <c r="DV172" s="323">
        <f t="shared" si="4450"/>
        <v>0</v>
      </c>
      <c r="DW172" s="141"/>
      <c r="DX172" s="111"/>
      <c r="DY172" s="138"/>
      <c r="DZ172" s="98"/>
      <c r="EA172" s="139">
        <f t="shared" ref="EA172:EB172" si="4632">EA27+EA56+EA85+EA114+EA143</f>
        <v>0</v>
      </c>
      <c r="EB172" s="111">
        <f t="shared" si="4632"/>
        <v>0</v>
      </c>
      <c r="EC172" s="111"/>
      <c r="ED172" s="140"/>
      <c r="EE172" s="141">
        <f t="shared" si="4460"/>
        <v>0</v>
      </c>
      <c r="EF172" s="323">
        <f t="shared" si="4450"/>
        <v>1</v>
      </c>
      <c r="EG172" s="141"/>
      <c r="EH172" s="111"/>
      <c r="EI172" s="138"/>
      <c r="EJ172" s="98"/>
      <c r="EK172" s="139">
        <f t="shared" ref="EK172:EL172" si="4633">EK27+EK56+EK85+EK114+EK143</f>
        <v>1945.412</v>
      </c>
      <c r="EL172" s="111">
        <f t="shared" si="4633"/>
        <v>1945.42</v>
      </c>
      <c r="EM172" s="111"/>
      <c r="EN172" s="140"/>
      <c r="EO172" s="141">
        <f t="shared" si="4462"/>
        <v>0.78200999999999998</v>
      </c>
      <c r="EP172" s="323">
        <f t="shared" si="4450"/>
        <v>1</v>
      </c>
      <c r="EQ172" s="141"/>
      <c r="ER172" s="111"/>
      <c r="ES172" s="138"/>
      <c r="ET172" s="98"/>
      <c r="EU172" s="139">
        <f t="shared" ref="EU172:EV172" si="4634">EU27+EU56+EU85+EU114+EU143</f>
        <v>4636.59</v>
      </c>
      <c r="EV172" s="111">
        <f t="shared" si="4634"/>
        <v>4636.59</v>
      </c>
      <c r="EW172" s="111"/>
      <c r="EX172" s="140"/>
      <c r="EY172" s="141">
        <f t="shared" si="4464"/>
        <v>1.86381</v>
      </c>
      <c r="EZ172" s="323">
        <f t="shared" si="4465"/>
        <v>3</v>
      </c>
      <c r="FA172" s="141"/>
      <c r="FB172" s="111"/>
      <c r="FC172" s="138"/>
      <c r="FD172" s="98"/>
      <c r="FE172" s="139">
        <f t="shared" ref="FE172:FF172" si="4635">FE27+FE56+FE85+FE114+FE143</f>
        <v>1631.8951999999999</v>
      </c>
      <c r="FF172" s="111">
        <f t="shared" si="4635"/>
        <v>4895.68</v>
      </c>
      <c r="FG172" s="111"/>
      <c r="FH172" s="140"/>
      <c r="FI172" s="141">
        <f t="shared" si="4467"/>
        <v>0.65598999999999996</v>
      </c>
      <c r="FJ172" s="323">
        <f t="shared" si="4465"/>
        <v>0</v>
      </c>
      <c r="FK172" s="141"/>
      <c r="FL172" s="111"/>
      <c r="FM172" s="138"/>
      <c r="FN172" s="98"/>
      <c r="FO172" s="139">
        <f t="shared" ref="FO172:FP172" si="4636">FO27+FO56+FO85+FO114+FO143</f>
        <v>0</v>
      </c>
      <c r="FP172" s="111">
        <f t="shared" si="4636"/>
        <v>0</v>
      </c>
      <c r="FQ172" s="111"/>
      <c r="FR172" s="140"/>
      <c r="FS172" s="141">
        <f t="shared" si="4469"/>
        <v>0</v>
      </c>
      <c r="FT172" s="323">
        <f t="shared" si="4465"/>
        <v>0</v>
      </c>
      <c r="FU172" s="141"/>
      <c r="FV172" s="111"/>
      <c r="FW172" s="138"/>
      <c r="FX172" s="98"/>
      <c r="FY172" s="139">
        <f t="shared" ref="FY172:FZ172" si="4637">FY27+FY56+FY85+FY114+FY143</f>
        <v>0</v>
      </c>
      <c r="FZ172" s="111">
        <f t="shared" si="4637"/>
        <v>0</v>
      </c>
      <c r="GA172" s="111"/>
      <c r="GB172" s="140"/>
      <c r="GC172" s="141">
        <f t="shared" si="4471"/>
        <v>0</v>
      </c>
      <c r="GD172" s="323">
        <f t="shared" si="4465"/>
        <v>4</v>
      </c>
      <c r="GE172" s="141"/>
      <c r="GF172" s="111"/>
      <c r="GG172" s="138"/>
      <c r="GH172" s="98"/>
      <c r="GI172" s="139">
        <f t="shared" ref="GI172:GJ172" si="4638">GI27+GI56+GI85+GI114+GI143</f>
        <v>1951.3037999999999</v>
      </c>
      <c r="GJ172" s="111">
        <f t="shared" si="4638"/>
        <v>7805.22</v>
      </c>
      <c r="GK172" s="111"/>
      <c r="GL172" s="140"/>
      <c r="GM172" s="141">
        <f t="shared" si="4473"/>
        <v>0.78437999999999997</v>
      </c>
      <c r="GN172" s="323">
        <f t="shared" si="4465"/>
        <v>0</v>
      </c>
      <c r="GO172" s="141"/>
      <c r="GP172" s="111"/>
      <c r="GQ172" s="138"/>
      <c r="GR172" s="98"/>
      <c r="GS172" s="139">
        <f t="shared" ref="GS172:GT172" si="4639">GS27+GS56+GS85+GS114+GS143</f>
        <v>0</v>
      </c>
      <c r="GT172" s="111">
        <f t="shared" si="4639"/>
        <v>0</v>
      </c>
      <c r="GU172" s="111"/>
      <c r="GV172" s="140"/>
      <c r="GW172" s="141">
        <f t="shared" si="4475"/>
        <v>0</v>
      </c>
      <c r="GX172" s="323">
        <f t="shared" si="4465"/>
        <v>0</v>
      </c>
      <c r="GY172" s="141"/>
      <c r="GZ172" s="111"/>
      <c r="HA172" s="138"/>
      <c r="HB172" s="98"/>
      <c r="HC172" s="139">
        <f t="shared" ref="HC172:HD172" si="4640">HC27+HC56+HC85+HC114+HC143</f>
        <v>0</v>
      </c>
      <c r="HD172" s="111">
        <f t="shared" si="4640"/>
        <v>0</v>
      </c>
      <c r="HE172" s="111"/>
      <c r="HF172" s="140"/>
      <c r="HG172" s="141">
        <f t="shared" si="4477"/>
        <v>0</v>
      </c>
      <c r="HH172" s="323">
        <f t="shared" si="4465"/>
        <v>1</v>
      </c>
      <c r="HI172" s="141"/>
      <c r="HJ172" s="111"/>
      <c r="HK172" s="138"/>
      <c r="HL172" s="98"/>
      <c r="HM172" s="139">
        <f t="shared" ref="HM172:HN172" si="4641">HM27+HM56+HM85+HM114+HM143</f>
        <v>2634.6350000000002</v>
      </c>
      <c r="HN172" s="111">
        <f t="shared" si="4641"/>
        <v>2634.63</v>
      </c>
      <c r="HO172" s="111"/>
      <c r="HP172" s="140"/>
      <c r="HQ172" s="141">
        <f t="shared" si="4479"/>
        <v>1.05907</v>
      </c>
      <c r="HR172" s="323">
        <f t="shared" si="4480"/>
        <v>1</v>
      </c>
      <c r="HS172" s="141"/>
      <c r="HT172" s="111"/>
      <c r="HU172" s="138"/>
      <c r="HV172" s="98"/>
      <c r="HW172" s="139">
        <f t="shared" ref="HW172:HX172" si="4642">HW27+HW56+HW85+HW114+HW143</f>
        <v>2644.57</v>
      </c>
      <c r="HX172" s="111">
        <f t="shared" si="4642"/>
        <v>2644.57</v>
      </c>
      <c r="HY172" s="111"/>
      <c r="HZ172" s="140"/>
      <c r="IA172" s="141">
        <f t="shared" si="4482"/>
        <v>1.0630599999999999</v>
      </c>
      <c r="IB172" s="323">
        <f t="shared" si="4480"/>
        <v>1</v>
      </c>
      <c r="IC172" s="141"/>
      <c r="ID172" s="111"/>
      <c r="IE172" s="138"/>
      <c r="IF172" s="98"/>
      <c r="IG172" s="139">
        <f t="shared" ref="IG172:IH172" si="4643">IG27+IG56+IG85+IG114+IG143</f>
        <v>4076.9079999999999</v>
      </c>
      <c r="IH172" s="111">
        <f t="shared" si="4643"/>
        <v>4076.9</v>
      </c>
      <c r="II172" s="111"/>
      <c r="IJ172" s="140"/>
      <c r="IK172" s="141">
        <f t="shared" si="4484"/>
        <v>1.63883</v>
      </c>
      <c r="IL172" s="323">
        <f t="shared" si="4480"/>
        <v>0</v>
      </c>
      <c r="IM172" s="141"/>
      <c r="IN172" s="111"/>
      <c r="IO172" s="138"/>
      <c r="IP172" s="98"/>
      <c r="IQ172" s="139">
        <f t="shared" ref="IQ172:IR172" si="4644">IQ27+IQ56+IQ85+IQ114+IQ143</f>
        <v>0</v>
      </c>
      <c r="IR172" s="111">
        <f t="shared" si="4644"/>
        <v>0</v>
      </c>
      <c r="IS172" s="111"/>
      <c r="IT172" s="140"/>
      <c r="IU172" s="141">
        <f t="shared" si="4486"/>
        <v>0</v>
      </c>
      <c r="IV172" s="323">
        <f t="shared" si="4480"/>
        <v>3</v>
      </c>
      <c r="IW172" s="141"/>
      <c r="IX172" s="111"/>
      <c r="IY172" s="138"/>
      <c r="IZ172" s="98"/>
      <c r="JA172" s="139">
        <f t="shared" ref="JA172:JB172" si="4645">JA27+JA56+JA85+JA114+JA143</f>
        <v>2942.01046</v>
      </c>
      <c r="JB172" s="111">
        <f t="shared" si="4645"/>
        <v>8826.0300000000007</v>
      </c>
      <c r="JC172" s="111"/>
      <c r="JD172" s="140"/>
      <c r="JE172" s="141">
        <f t="shared" si="4488"/>
        <v>1.1826300000000001</v>
      </c>
      <c r="JF172" s="323">
        <f t="shared" si="4480"/>
        <v>1</v>
      </c>
      <c r="JG172" s="141"/>
      <c r="JH172" s="111"/>
      <c r="JI172" s="138"/>
      <c r="JJ172" s="98"/>
      <c r="JK172" s="139">
        <f t="shared" ref="JK172:JL172" si="4646">JK27+JK56+JK85+JK114+JK143</f>
        <v>2231.556</v>
      </c>
      <c r="JL172" s="111">
        <f t="shared" si="4646"/>
        <v>2231.56</v>
      </c>
      <c r="JM172" s="111"/>
      <c r="JN172" s="140"/>
      <c r="JO172" s="141">
        <f t="shared" si="4490"/>
        <v>0.89703999999999995</v>
      </c>
      <c r="JP172" s="323">
        <f t="shared" si="4480"/>
        <v>1</v>
      </c>
      <c r="JQ172" s="141"/>
      <c r="JR172" s="111"/>
      <c r="JS172" s="138"/>
      <c r="JT172" s="98"/>
      <c r="JU172" s="139">
        <f t="shared" ref="JU172:JV172" si="4647">JU27+JU56+JU85+JU114+JU143</f>
        <v>2541.598</v>
      </c>
      <c r="JV172" s="111">
        <f t="shared" si="4647"/>
        <v>2541.6</v>
      </c>
      <c r="JW172" s="111"/>
      <c r="JX172" s="140"/>
      <c r="JY172" s="141">
        <f t="shared" si="4492"/>
        <v>1.0216700000000001</v>
      </c>
      <c r="JZ172" s="323">
        <f t="shared" si="4480"/>
        <v>0</v>
      </c>
      <c r="KA172" s="141"/>
      <c r="KB172" s="111"/>
      <c r="KC172" s="138"/>
      <c r="KD172" s="98"/>
      <c r="KE172" s="139">
        <f t="shared" ref="KE172:KF172" si="4648">KE27+KE56+KE85+KE114+KE143</f>
        <v>0</v>
      </c>
      <c r="KF172" s="111">
        <f t="shared" si="4648"/>
        <v>0</v>
      </c>
      <c r="KG172" s="111"/>
      <c r="KH172" s="140"/>
      <c r="KI172" s="141">
        <f t="shared" si="4494"/>
        <v>0</v>
      </c>
      <c r="KJ172" s="323">
        <f t="shared" si="4495"/>
        <v>0</v>
      </c>
      <c r="KK172" s="141"/>
      <c r="KL172" s="111"/>
      <c r="KM172" s="138"/>
      <c r="KN172" s="98"/>
      <c r="KO172" s="139">
        <f t="shared" ref="KO172:KP172" si="4649">KO27+KO56+KO85+KO114+KO143</f>
        <v>0</v>
      </c>
      <c r="KP172" s="111">
        <f t="shared" si="4649"/>
        <v>0</v>
      </c>
      <c r="KQ172" s="111"/>
      <c r="KR172" s="140"/>
      <c r="KS172" s="141">
        <f t="shared" si="4497"/>
        <v>0</v>
      </c>
      <c r="KT172" s="323">
        <f t="shared" si="4495"/>
        <v>0</v>
      </c>
      <c r="KU172" s="141"/>
      <c r="KV172" s="111"/>
      <c r="KW172" s="138"/>
      <c r="KX172" s="98"/>
      <c r="KY172" s="139">
        <f t="shared" ref="KY172:KZ172" si="4650">KY27+KY56+KY85+KY114+KY143</f>
        <v>0</v>
      </c>
      <c r="KZ172" s="111">
        <f t="shared" si="4650"/>
        <v>0</v>
      </c>
      <c r="LA172" s="111"/>
      <c r="LB172" s="140"/>
      <c r="LC172" s="141">
        <f t="shared" si="4499"/>
        <v>0</v>
      </c>
      <c r="LD172" s="322">
        <f t="shared" si="4221"/>
        <v>23</v>
      </c>
      <c r="LE172" s="141"/>
      <c r="LF172" s="111"/>
      <c r="LG172" s="138"/>
      <c r="LH172" s="98"/>
      <c r="LI172" s="139">
        <f t="shared" si="4500"/>
        <v>2487.6934000000001</v>
      </c>
      <c r="LJ172" s="111">
        <f t="shared" si="4500"/>
        <v>57216.94</v>
      </c>
      <c r="LK172" s="111"/>
      <c r="LL172" s="140"/>
    </row>
    <row r="173" spans="1:324" ht="16.5" customHeight="1">
      <c r="A173" s="612"/>
      <c r="B173" s="499" t="s">
        <v>713</v>
      </c>
      <c r="C173" s="12" t="s">
        <v>840</v>
      </c>
      <c r="D173" s="12" t="s">
        <v>422</v>
      </c>
      <c r="E173" s="4"/>
      <c r="F173" s="323">
        <f t="shared" si="4433"/>
        <v>0</v>
      </c>
      <c r="G173" s="141"/>
      <c r="H173" s="111"/>
      <c r="I173" s="138"/>
      <c r="J173" s="98"/>
      <c r="K173" s="139">
        <f t="shared" si="4434"/>
        <v>0</v>
      </c>
      <c r="L173" s="111">
        <f t="shared" si="4434"/>
        <v>0</v>
      </c>
      <c r="M173" s="111"/>
      <c r="N173" s="140"/>
      <c r="O173" s="141">
        <f t="shared" si="4155"/>
        <v>0</v>
      </c>
      <c r="P173" s="323">
        <f t="shared" si="4435"/>
        <v>0</v>
      </c>
      <c r="Q173" s="141"/>
      <c r="R173" s="111"/>
      <c r="S173" s="138"/>
      <c r="T173" s="98"/>
      <c r="U173" s="139">
        <f t="shared" ref="U173:V173" si="4651">U28+U57+U86+U115+U144</f>
        <v>0</v>
      </c>
      <c r="V173" s="111">
        <f t="shared" si="4651"/>
        <v>0</v>
      </c>
      <c r="W173" s="111"/>
      <c r="X173" s="140"/>
      <c r="Y173" s="141">
        <f t="shared" si="4437"/>
        <v>0</v>
      </c>
      <c r="Z173" s="323">
        <f t="shared" si="4435"/>
        <v>0</v>
      </c>
      <c r="AA173" s="141"/>
      <c r="AB173" s="111"/>
      <c r="AC173" s="138"/>
      <c r="AD173" s="98"/>
      <c r="AE173" s="139">
        <f t="shared" ref="AE173:AF173" si="4652">AE28+AE57+AE86+AE115+AE144</f>
        <v>0</v>
      </c>
      <c r="AF173" s="111">
        <f t="shared" si="4652"/>
        <v>0</v>
      </c>
      <c r="AG173" s="111"/>
      <c r="AH173" s="140"/>
      <c r="AI173" s="141">
        <f t="shared" si="4439"/>
        <v>0</v>
      </c>
      <c r="AJ173" s="323">
        <f t="shared" si="4435"/>
        <v>0</v>
      </c>
      <c r="AK173" s="141"/>
      <c r="AL173" s="111"/>
      <c r="AM173" s="138"/>
      <c r="AN173" s="98"/>
      <c r="AO173" s="139">
        <f t="shared" ref="AO173:AP173" si="4653">AO28+AO57+AO86+AO115+AO144</f>
        <v>0</v>
      </c>
      <c r="AP173" s="111">
        <f t="shared" si="4653"/>
        <v>0</v>
      </c>
      <c r="AQ173" s="111"/>
      <c r="AR173" s="140"/>
      <c r="AS173" s="141">
        <f t="shared" si="4441"/>
        <v>0</v>
      </c>
      <c r="AT173" s="323">
        <f t="shared" si="4435"/>
        <v>0</v>
      </c>
      <c r="AU173" s="141"/>
      <c r="AV173" s="111"/>
      <c r="AW173" s="138"/>
      <c r="AX173" s="98"/>
      <c r="AY173" s="139">
        <f t="shared" ref="AY173:AZ173" si="4654">AY28+AY57+AY86+AY115+AY144</f>
        <v>0</v>
      </c>
      <c r="AZ173" s="111">
        <f t="shared" si="4654"/>
        <v>0</v>
      </c>
      <c r="BA173" s="111"/>
      <c r="BB173" s="140"/>
      <c r="BC173" s="141">
        <f t="shared" si="4443"/>
        <v>0</v>
      </c>
      <c r="BD173" s="323">
        <f t="shared" si="4435"/>
        <v>0</v>
      </c>
      <c r="BE173" s="141"/>
      <c r="BF173" s="111"/>
      <c r="BG173" s="138"/>
      <c r="BH173" s="98"/>
      <c r="BI173" s="139">
        <f t="shared" ref="BI173:BJ173" si="4655">BI28+BI57+BI86+BI115+BI144</f>
        <v>0</v>
      </c>
      <c r="BJ173" s="111">
        <f t="shared" si="4655"/>
        <v>0</v>
      </c>
      <c r="BK173" s="111"/>
      <c r="BL173" s="140"/>
      <c r="BM173" s="141">
        <f t="shared" si="4445"/>
        <v>0</v>
      </c>
      <c r="BN173" s="323">
        <f t="shared" si="4435"/>
        <v>0</v>
      </c>
      <c r="BO173" s="141"/>
      <c r="BP173" s="111"/>
      <c r="BQ173" s="138"/>
      <c r="BR173" s="98"/>
      <c r="BS173" s="139">
        <f t="shared" ref="BS173:BT173" si="4656">BS28+BS57+BS86+BS115+BS144</f>
        <v>0</v>
      </c>
      <c r="BT173" s="111">
        <f t="shared" si="4656"/>
        <v>0</v>
      </c>
      <c r="BU173" s="111"/>
      <c r="BV173" s="140"/>
      <c r="BW173" s="141">
        <f t="shared" si="4447"/>
        <v>0</v>
      </c>
      <c r="BX173" s="323">
        <f t="shared" si="4435"/>
        <v>0</v>
      </c>
      <c r="BY173" s="141"/>
      <c r="BZ173" s="111"/>
      <c r="CA173" s="138"/>
      <c r="CB173" s="98"/>
      <c r="CC173" s="139">
        <f t="shared" ref="CC173:CD173" si="4657">CC28+CC57+CC86+CC115+CC144</f>
        <v>0</v>
      </c>
      <c r="CD173" s="111">
        <f t="shared" si="4657"/>
        <v>0</v>
      </c>
      <c r="CE173" s="111"/>
      <c r="CF173" s="140"/>
      <c r="CG173" s="141">
        <f t="shared" si="4449"/>
        <v>0</v>
      </c>
      <c r="CH173" s="323">
        <f t="shared" si="4450"/>
        <v>0</v>
      </c>
      <c r="CI173" s="141"/>
      <c r="CJ173" s="111"/>
      <c r="CK173" s="138"/>
      <c r="CL173" s="98"/>
      <c r="CM173" s="139">
        <f t="shared" ref="CM173:CN173" si="4658">CM28+CM57+CM86+CM115+CM144</f>
        <v>0</v>
      </c>
      <c r="CN173" s="111">
        <f t="shared" si="4658"/>
        <v>0</v>
      </c>
      <c r="CO173" s="111"/>
      <c r="CP173" s="140"/>
      <c r="CQ173" s="141">
        <f t="shared" si="4452"/>
        <v>0</v>
      </c>
      <c r="CR173" s="323">
        <f t="shared" si="4450"/>
        <v>0</v>
      </c>
      <c r="CS173" s="141"/>
      <c r="CT173" s="111"/>
      <c r="CU173" s="138"/>
      <c r="CV173" s="98"/>
      <c r="CW173" s="139">
        <f t="shared" ref="CW173:CX173" si="4659">CW28+CW57+CW86+CW115+CW144</f>
        <v>0</v>
      </c>
      <c r="CX173" s="111">
        <f t="shared" si="4659"/>
        <v>0</v>
      </c>
      <c r="CY173" s="111"/>
      <c r="CZ173" s="140"/>
      <c r="DA173" s="141">
        <f t="shared" si="4454"/>
        <v>0</v>
      </c>
      <c r="DB173" s="323">
        <f t="shared" si="4450"/>
        <v>0</v>
      </c>
      <c r="DC173" s="141"/>
      <c r="DD173" s="111"/>
      <c r="DE173" s="138"/>
      <c r="DF173" s="98"/>
      <c r="DG173" s="139">
        <f t="shared" ref="DG173:DH173" si="4660">DG28+DG57+DG86+DG115+DG144</f>
        <v>0</v>
      </c>
      <c r="DH173" s="111">
        <f t="shared" si="4660"/>
        <v>0</v>
      </c>
      <c r="DI173" s="111"/>
      <c r="DJ173" s="140"/>
      <c r="DK173" s="141">
        <f t="shared" si="4456"/>
        <v>0</v>
      </c>
      <c r="DL173" s="323">
        <f t="shared" si="4450"/>
        <v>183</v>
      </c>
      <c r="DM173" s="141"/>
      <c r="DN173" s="111"/>
      <c r="DO173" s="138"/>
      <c r="DP173" s="98"/>
      <c r="DQ173" s="139">
        <f t="shared" ref="DQ173:DR173" si="4661">DQ28+DQ57+DQ86+DQ115+DQ144</f>
        <v>2568.0530600000002</v>
      </c>
      <c r="DR173" s="111">
        <f t="shared" si="4661"/>
        <v>469953.71</v>
      </c>
      <c r="DS173" s="111"/>
      <c r="DT173" s="140"/>
      <c r="DU173" s="141">
        <f t="shared" si="4458"/>
        <v>1.0356000000000001</v>
      </c>
      <c r="DV173" s="323">
        <f t="shared" si="4450"/>
        <v>0</v>
      </c>
      <c r="DW173" s="141"/>
      <c r="DX173" s="111"/>
      <c r="DY173" s="138"/>
      <c r="DZ173" s="98"/>
      <c r="EA173" s="139">
        <f t="shared" ref="EA173:EB173" si="4662">EA28+EA57+EA86+EA115+EA144</f>
        <v>0</v>
      </c>
      <c r="EB173" s="111">
        <f t="shared" si="4662"/>
        <v>0</v>
      </c>
      <c r="EC173" s="111"/>
      <c r="ED173" s="140"/>
      <c r="EE173" s="141">
        <f t="shared" si="4460"/>
        <v>0</v>
      </c>
      <c r="EF173" s="323">
        <f t="shared" si="4450"/>
        <v>0</v>
      </c>
      <c r="EG173" s="141"/>
      <c r="EH173" s="111"/>
      <c r="EI173" s="138"/>
      <c r="EJ173" s="98"/>
      <c r="EK173" s="139">
        <f t="shared" ref="EK173:EL173" si="4663">EK28+EK57+EK86+EK115+EK144</f>
        <v>0</v>
      </c>
      <c r="EL173" s="111">
        <f t="shared" si="4663"/>
        <v>0</v>
      </c>
      <c r="EM173" s="111"/>
      <c r="EN173" s="140"/>
      <c r="EO173" s="141">
        <f t="shared" si="4462"/>
        <v>0</v>
      </c>
      <c r="EP173" s="323">
        <f t="shared" si="4450"/>
        <v>0</v>
      </c>
      <c r="EQ173" s="141"/>
      <c r="ER173" s="111"/>
      <c r="ES173" s="138"/>
      <c r="ET173" s="98"/>
      <c r="EU173" s="139">
        <f t="shared" ref="EU173:EV173" si="4664">EU28+EU57+EU86+EU115+EU144</f>
        <v>0</v>
      </c>
      <c r="EV173" s="111">
        <f t="shared" si="4664"/>
        <v>0</v>
      </c>
      <c r="EW173" s="111"/>
      <c r="EX173" s="140"/>
      <c r="EY173" s="141">
        <f t="shared" si="4464"/>
        <v>0</v>
      </c>
      <c r="EZ173" s="323">
        <f t="shared" si="4465"/>
        <v>0</v>
      </c>
      <c r="FA173" s="141"/>
      <c r="FB173" s="111"/>
      <c r="FC173" s="138"/>
      <c r="FD173" s="98"/>
      <c r="FE173" s="139">
        <f t="shared" ref="FE173:FF173" si="4665">FE28+FE57+FE86+FE115+FE144</f>
        <v>0</v>
      </c>
      <c r="FF173" s="111">
        <f t="shared" si="4665"/>
        <v>0</v>
      </c>
      <c r="FG173" s="111"/>
      <c r="FH173" s="140"/>
      <c r="FI173" s="141">
        <f t="shared" si="4467"/>
        <v>0</v>
      </c>
      <c r="FJ173" s="323">
        <f t="shared" si="4465"/>
        <v>0</v>
      </c>
      <c r="FK173" s="141"/>
      <c r="FL173" s="111"/>
      <c r="FM173" s="138"/>
      <c r="FN173" s="98"/>
      <c r="FO173" s="139">
        <f t="shared" ref="FO173:FP173" si="4666">FO28+FO57+FO86+FO115+FO144</f>
        <v>0</v>
      </c>
      <c r="FP173" s="111">
        <f t="shared" si="4666"/>
        <v>0</v>
      </c>
      <c r="FQ173" s="111"/>
      <c r="FR173" s="140"/>
      <c r="FS173" s="141">
        <f t="shared" si="4469"/>
        <v>0</v>
      </c>
      <c r="FT173" s="323">
        <f t="shared" si="4465"/>
        <v>0</v>
      </c>
      <c r="FU173" s="141"/>
      <c r="FV173" s="111"/>
      <c r="FW173" s="138"/>
      <c r="FX173" s="98"/>
      <c r="FY173" s="139">
        <f t="shared" ref="FY173:FZ173" si="4667">FY28+FY57+FY86+FY115+FY144</f>
        <v>0</v>
      </c>
      <c r="FZ173" s="111">
        <f t="shared" si="4667"/>
        <v>0</v>
      </c>
      <c r="GA173" s="111"/>
      <c r="GB173" s="140"/>
      <c r="GC173" s="141">
        <f t="shared" si="4471"/>
        <v>0</v>
      </c>
      <c r="GD173" s="323">
        <f t="shared" si="4465"/>
        <v>0</v>
      </c>
      <c r="GE173" s="141"/>
      <c r="GF173" s="111"/>
      <c r="GG173" s="138"/>
      <c r="GH173" s="98"/>
      <c r="GI173" s="139">
        <f t="shared" ref="GI173:GJ173" si="4668">GI28+GI57+GI86+GI115+GI144</f>
        <v>0</v>
      </c>
      <c r="GJ173" s="111">
        <f t="shared" si="4668"/>
        <v>0</v>
      </c>
      <c r="GK173" s="111"/>
      <c r="GL173" s="140"/>
      <c r="GM173" s="141">
        <f t="shared" si="4473"/>
        <v>0</v>
      </c>
      <c r="GN173" s="323">
        <f t="shared" si="4465"/>
        <v>0</v>
      </c>
      <c r="GO173" s="141"/>
      <c r="GP173" s="111"/>
      <c r="GQ173" s="138"/>
      <c r="GR173" s="98"/>
      <c r="GS173" s="139">
        <f t="shared" ref="GS173:GT173" si="4669">GS28+GS57+GS86+GS115+GS144</f>
        <v>0</v>
      </c>
      <c r="GT173" s="111">
        <f t="shared" si="4669"/>
        <v>0</v>
      </c>
      <c r="GU173" s="111"/>
      <c r="GV173" s="140"/>
      <c r="GW173" s="141">
        <f t="shared" si="4475"/>
        <v>0</v>
      </c>
      <c r="GX173" s="323">
        <f t="shared" si="4465"/>
        <v>0</v>
      </c>
      <c r="GY173" s="141"/>
      <c r="GZ173" s="111"/>
      <c r="HA173" s="138"/>
      <c r="HB173" s="98"/>
      <c r="HC173" s="139">
        <f t="shared" ref="HC173:HD173" si="4670">HC28+HC57+HC86+HC115+HC144</f>
        <v>0</v>
      </c>
      <c r="HD173" s="111">
        <f t="shared" si="4670"/>
        <v>0</v>
      </c>
      <c r="HE173" s="111"/>
      <c r="HF173" s="140"/>
      <c r="HG173" s="141">
        <f t="shared" si="4477"/>
        <v>0</v>
      </c>
      <c r="HH173" s="323">
        <f t="shared" si="4465"/>
        <v>0</v>
      </c>
      <c r="HI173" s="141"/>
      <c r="HJ173" s="111"/>
      <c r="HK173" s="138"/>
      <c r="HL173" s="98"/>
      <c r="HM173" s="139">
        <f t="shared" ref="HM173:HN173" si="4671">HM28+HM57+HM86+HM115+HM144</f>
        <v>0</v>
      </c>
      <c r="HN173" s="111">
        <f t="shared" si="4671"/>
        <v>0</v>
      </c>
      <c r="HO173" s="111"/>
      <c r="HP173" s="140"/>
      <c r="HQ173" s="141">
        <f t="shared" si="4479"/>
        <v>0</v>
      </c>
      <c r="HR173" s="323">
        <f t="shared" si="4480"/>
        <v>0</v>
      </c>
      <c r="HS173" s="141"/>
      <c r="HT173" s="111"/>
      <c r="HU173" s="138"/>
      <c r="HV173" s="98"/>
      <c r="HW173" s="139">
        <f t="shared" ref="HW173:HX173" si="4672">HW28+HW57+HW86+HW115+HW144</f>
        <v>0</v>
      </c>
      <c r="HX173" s="111">
        <f t="shared" si="4672"/>
        <v>0</v>
      </c>
      <c r="HY173" s="111"/>
      <c r="HZ173" s="140"/>
      <c r="IA173" s="141">
        <f t="shared" si="4482"/>
        <v>0</v>
      </c>
      <c r="IB173" s="323">
        <f t="shared" si="4480"/>
        <v>0</v>
      </c>
      <c r="IC173" s="141"/>
      <c r="ID173" s="111"/>
      <c r="IE173" s="138"/>
      <c r="IF173" s="98"/>
      <c r="IG173" s="139">
        <f t="shared" ref="IG173:IH173" si="4673">IG28+IG57+IG86+IG115+IG144</f>
        <v>0</v>
      </c>
      <c r="IH173" s="111">
        <f t="shared" si="4673"/>
        <v>0</v>
      </c>
      <c r="II173" s="111"/>
      <c r="IJ173" s="140"/>
      <c r="IK173" s="141">
        <f t="shared" si="4484"/>
        <v>0</v>
      </c>
      <c r="IL173" s="323">
        <f t="shared" si="4480"/>
        <v>0</v>
      </c>
      <c r="IM173" s="141"/>
      <c r="IN173" s="111"/>
      <c r="IO173" s="138"/>
      <c r="IP173" s="98"/>
      <c r="IQ173" s="139">
        <f t="shared" ref="IQ173:IR173" si="4674">IQ28+IQ57+IQ86+IQ115+IQ144</f>
        <v>0</v>
      </c>
      <c r="IR173" s="111">
        <f t="shared" si="4674"/>
        <v>0</v>
      </c>
      <c r="IS173" s="111"/>
      <c r="IT173" s="140"/>
      <c r="IU173" s="141">
        <f t="shared" si="4486"/>
        <v>0</v>
      </c>
      <c r="IV173" s="323">
        <f t="shared" si="4480"/>
        <v>0</v>
      </c>
      <c r="IW173" s="141"/>
      <c r="IX173" s="111"/>
      <c r="IY173" s="138"/>
      <c r="IZ173" s="98"/>
      <c r="JA173" s="139">
        <f t="shared" ref="JA173:JB173" si="4675">JA28+JA57+JA86+JA115+JA144</f>
        <v>0</v>
      </c>
      <c r="JB173" s="111">
        <f t="shared" si="4675"/>
        <v>0</v>
      </c>
      <c r="JC173" s="111"/>
      <c r="JD173" s="140"/>
      <c r="JE173" s="141">
        <f t="shared" si="4488"/>
        <v>0</v>
      </c>
      <c r="JF173" s="323">
        <f t="shared" si="4480"/>
        <v>0</v>
      </c>
      <c r="JG173" s="141"/>
      <c r="JH173" s="111"/>
      <c r="JI173" s="138"/>
      <c r="JJ173" s="98"/>
      <c r="JK173" s="139">
        <f t="shared" ref="JK173:JL173" si="4676">JK28+JK57+JK86+JK115+JK144</f>
        <v>0</v>
      </c>
      <c r="JL173" s="111">
        <f t="shared" si="4676"/>
        <v>0</v>
      </c>
      <c r="JM173" s="111"/>
      <c r="JN173" s="140"/>
      <c r="JO173" s="141">
        <f t="shared" si="4490"/>
        <v>0</v>
      </c>
      <c r="JP173" s="323">
        <f t="shared" si="4480"/>
        <v>0</v>
      </c>
      <c r="JQ173" s="141"/>
      <c r="JR173" s="111"/>
      <c r="JS173" s="138"/>
      <c r="JT173" s="98"/>
      <c r="JU173" s="139">
        <f t="shared" ref="JU173:JV173" si="4677">JU28+JU57+JU86+JU115+JU144</f>
        <v>0</v>
      </c>
      <c r="JV173" s="111">
        <f t="shared" si="4677"/>
        <v>0</v>
      </c>
      <c r="JW173" s="111"/>
      <c r="JX173" s="140"/>
      <c r="JY173" s="141">
        <f t="shared" si="4492"/>
        <v>0</v>
      </c>
      <c r="JZ173" s="323">
        <f t="shared" si="4480"/>
        <v>0</v>
      </c>
      <c r="KA173" s="141"/>
      <c r="KB173" s="111"/>
      <c r="KC173" s="138"/>
      <c r="KD173" s="98"/>
      <c r="KE173" s="139">
        <f t="shared" ref="KE173:KF173" si="4678">KE28+KE57+KE86+KE115+KE144</f>
        <v>0</v>
      </c>
      <c r="KF173" s="111">
        <f t="shared" si="4678"/>
        <v>0</v>
      </c>
      <c r="KG173" s="111"/>
      <c r="KH173" s="140"/>
      <c r="KI173" s="141">
        <f t="shared" si="4494"/>
        <v>0</v>
      </c>
      <c r="KJ173" s="323">
        <f t="shared" si="4495"/>
        <v>0</v>
      </c>
      <c r="KK173" s="141"/>
      <c r="KL173" s="111"/>
      <c r="KM173" s="138"/>
      <c r="KN173" s="98"/>
      <c r="KO173" s="139">
        <f t="shared" ref="KO173:KP173" si="4679">KO28+KO57+KO86+KO115+KO144</f>
        <v>0</v>
      </c>
      <c r="KP173" s="111">
        <f t="shared" si="4679"/>
        <v>0</v>
      </c>
      <c r="KQ173" s="111"/>
      <c r="KR173" s="140"/>
      <c r="KS173" s="141">
        <f t="shared" si="4497"/>
        <v>0</v>
      </c>
      <c r="KT173" s="323">
        <f t="shared" si="4495"/>
        <v>0</v>
      </c>
      <c r="KU173" s="141"/>
      <c r="KV173" s="111"/>
      <c r="KW173" s="138"/>
      <c r="KX173" s="98"/>
      <c r="KY173" s="139">
        <f t="shared" ref="KY173:KZ173" si="4680">KY28+KY57+KY86+KY115+KY144</f>
        <v>0</v>
      </c>
      <c r="KZ173" s="111">
        <f t="shared" si="4680"/>
        <v>0</v>
      </c>
      <c r="LA173" s="111"/>
      <c r="LB173" s="140"/>
      <c r="LC173" s="141">
        <f t="shared" si="4499"/>
        <v>0</v>
      </c>
      <c r="LD173" s="322">
        <f t="shared" si="4221"/>
        <v>183</v>
      </c>
      <c r="LE173" s="141"/>
      <c r="LF173" s="111"/>
      <c r="LG173" s="138"/>
      <c r="LH173" s="98"/>
      <c r="LI173" s="139">
        <f t="shared" si="4500"/>
        <v>2479.7614100000001</v>
      </c>
      <c r="LJ173" s="111">
        <f t="shared" si="4500"/>
        <v>453796.34</v>
      </c>
      <c r="LK173" s="111"/>
      <c r="LL173" s="140"/>
    </row>
    <row r="174" spans="1:324" ht="16.5" customHeight="1">
      <c r="A174" s="613"/>
      <c r="B174" s="94" t="s">
        <v>716</v>
      </c>
      <c r="C174" s="12" t="s">
        <v>840</v>
      </c>
      <c r="D174" s="12" t="s">
        <v>422</v>
      </c>
      <c r="E174" s="4"/>
      <c r="F174" s="323">
        <f t="shared" si="4433"/>
        <v>0</v>
      </c>
      <c r="G174" s="141"/>
      <c r="H174" s="111"/>
      <c r="I174" s="138"/>
      <c r="J174" s="98"/>
      <c r="K174" s="139">
        <f t="shared" si="4434"/>
        <v>0</v>
      </c>
      <c r="L174" s="111">
        <f t="shared" si="4434"/>
        <v>0</v>
      </c>
      <c r="M174" s="111"/>
      <c r="N174" s="140"/>
      <c r="O174" s="141" t="e">
        <f t="shared" si="4155"/>
        <v>#DIV/0!</v>
      </c>
      <c r="P174" s="323">
        <f t="shared" si="4435"/>
        <v>0</v>
      </c>
      <c r="Q174" s="141"/>
      <c r="R174" s="111"/>
      <c r="S174" s="138"/>
      <c r="T174" s="98"/>
      <c r="U174" s="139">
        <f t="shared" ref="U174:V174" si="4681">U29+U58+U87+U116+U145</f>
        <v>0</v>
      </c>
      <c r="V174" s="111">
        <f t="shared" si="4681"/>
        <v>0</v>
      </c>
      <c r="W174" s="111"/>
      <c r="X174" s="140"/>
      <c r="Y174" s="141" t="e">
        <f t="shared" si="4437"/>
        <v>#DIV/0!</v>
      </c>
      <c r="Z174" s="323">
        <f t="shared" si="4435"/>
        <v>0</v>
      </c>
      <c r="AA174" s="141"/>
      <c r="AB174" s="111"/>
      <c r="AC174" s="138"/>
      <c r="AD174" s="98"/>
      <c r="AE174" s="139">
        <f t="shared" ref="AE174:AF174" si="4682">AE29+AE58+AE87+AE116+AE145</f>
        <v>0</v>
      </c>
      <c r="AF174" s="111">
        <f t="shared" si="4682"/>
        <v>0</v>
      </c>
      <c r="AG174" s="111"/>
      <c r="AH174" s="140"/>
      <c r="AI174" s="141" t="e">
        <f t="shared" si="4439"/>
        <v>#DIV/0!</v>
      </c>
      <c r="AJ174" s="323">
        <f t="shared" si="4435"/>
        <v>0</v>
      </c>
      <c r="AK174" s="141"/>
      <c r="AL174" s="111"/>
      <c r="AM174" s="138"/>
      <c r="AN174" s="98"/>
      <c r="AO174" s="139">
        <f t="shared" ref="AO174:AP174" si="4683">AO29+AO58+AO87+AO116+AO145</f>
        <v>0</v>
      </c>
      <c r="AP174" s="111">
        <f t="shared" si="4683"/>
        <v>0</v>
      </c>
      <c r="AQ174" s="111"/>
      <c r="AR174" s="140"/>
      <c r="AS174" s="141" t="e">
        <f t="shared" si="4441"/>
        <v>#DIV/0!</v>
      </c>
      <c r="AT174" s="323">
        <f t="shared" si="4435"/>
        <v>0</v>
      </c>
      <c r="AU174" s="141"/>
      <c r="AV174" s="111"/>
      <c r="AW174" s="138"/>
      <c r="AX174" s="98"/>
      <c r="AY174" s="139">
        <f t="shared" ref="AY174:AZ174" si="4684">AY29+AY58+AY87+AY116+AY145</f>
        <v>0</v>
      </c>
      <c r="AZ174" s="111">
        <f t="shared" si="4684"/>
        <v>0</v>
      </c>
      <c r="BA174" s="111"/>
      <c r="BB174" s="140"/>
      <c r="BC174" s="141" t="e">
        <f t="shared" si="4443"/>
        <v>#DIV/0!</v>
      </c>
      <c r="BD174" s="323">
        <f t="shared" si="4435"/>
        <v>0</v>
      </c>
      <c r="BE174" s="141"/>
      <c r="BF174" s="111"/>
      <c r="BG174" s="138"/>
      <c r="BH174" s="98"/>
      <c r="BI174" s="139">
        <f t="shared" ref="BI174:BJ174" si="4685">BI29+BI58+BI87+BI116+BI145</f>
        <v>0</v>
      </c>
      <c r="BJ174" s="111">
        <f t="shared" si="4685"/>
        <v>0</v>
      </c>
      <c r="BK174" s="111"/>
      <c r="BL174" s="140"/>
      <c r="BM174" s="141" t="e">
        <f t="shared" si="4445"/>
        <v>#DIV/0!</v>
      </c>
      <c r="BN174" s="323">
        <f t="shared" si="4435"/>
        <v>0</v>
      </c>
      <c r="BO174" s="141"/>
      <c r="BP174" s="111"/>
      <c r="BQ174" s="138"/>
      <c r="BR174" s="98"/>
      <c r="BS174" s="139">
        <f t="shared" ref="BS174:BT174" si="4686">BS29+BS58+BS87+BS116+BS145</f>
        <v>0</v>
      </c>
      <c r="BT174" s="111">
        <f t="shared" si="4686"/>
        <v>0</v>
      </c>
      <c r="BU174" s="111"/>
      <c r="BV174" s="140"/>
      <c r="BW174" s="141" t="e">
        <f t="shared" si="4447"/>
        <v>#DIV/0!</v>
      </c>
      <c r="BX174" s="323">
        <f t="shared" si="4435"/>
        <v>0</v>
      </c>
      <c r="BY174" s="141"/>
      <c r="BZ174" s="111"/>
      <c r="CA174" s="138"/>
      <c r="CB174" s="98"/>
      <c r="CC174" s="139">
        <f t="shared" ref="CC174:CD174" si="4687">CC29+CC58+CC87+CC116+CC145</f>
        <v>0</v>
      </c>
      <c r="CD174" s="111">
        <f t="shared" si="4687"/>
        <v>0</v>
      </c>
      <c r="CE174" s="111"/>
      <c r="CF174" s="140"/>
      <c r="CG174" s="141" t="e">
        <f t="shared" si="4449"/>
        <v>#DIV/0!</v>
      </c>
      <c r="CH174" s="323">
        <f t="shared" si="4450"/>
        <v>0</v>
      </c>
      <c r="CI174" s="141"/>
      <c r="CJ174" s="111"/>
      <c r="CK174" s="138"/>
      <c r="CL174" s="98"/>
      <c r="CM174" s="139">
        <f t="shared" ref="CM174:CN174" si="4688">CM29+CM58+CM87+CM116+CM145</f>
        <v>0</v>
      </c>
      <c r="CN174" s="111">
        <f t="shared" si="4688"/>
        <v>0</v>
      </c>
      <c r="CO174" s="111"/>
      <c r="CP174" s="140"/>
      <c r="CQ174" s="141" t="e">
        <f t="shared" si="4452"/>
        <v>#DIV/0!</v>
      </c>
      <c r="CR174" s="323">
        <f t="shared" si="4450"/>
        <v>0</v>
      </c>
      <c r="CS174" s="141"/>
      <c r="CT174" s="111"/>
      <c r="CU174" s="138"/>
      <c r="CV174" s="98"/>
      <c r="CW174" s="139">
        <f t="shared" ref="CW174:CX174" si="4689">CW29+CW58+CW87+CW116+CW145</f>
        <v>0</v>
      </c>
      <c r="CX174" s="111">
        <f t="shared" si="4689"/>
        <v>0</v>
      </c>
      <c r="CY174" s="111"/>
      <c r="CZ174" s="140"/>
      <c r="DA174" s="141" t="e">
        <f t="shared" si="4454"/>
        <v>#DIV/0!</v>
      </c>
      <c r="DB174" s="323">
        <f t="shared" si="4450"/>
        <v>0</v>
      </c>
      <c r="DC174" s="141"/>
      <c r="DD174" s="111"/>
      <c r="DE174" s="138"/>
      <c r="DF174" s="98"/>
      <c r="DG174" s="139">
        <f t="shared" ref="DG174:DH174" si="4690">DG29+DG58+DG87+DG116+DG145</f>
        <v>0</v>
      </c>
      <c r="DH174" s="111">
        <f t="shared" si="4690"/>
        <v>0</v>
      </c>
      <c r="DI174" s="111"/>
      <c r="DJ174" s="140"/>
      <c r="DK174" s="141" t="e">
        <f t="shared" si="4456"/>
        <v>#DIV/0!</v>
      </c>
      <c r="DL174" s="323">
        <f t="shared" si="4450"/>
        <v>0</v>
      </c>
      <c r="DM174" s="141"/>
      <c r="DN174" s="111"/>
      <c r="DO174" s="138"/>
      <c r="DP174" s="98"/>
      <c r="DQ174" s="139">
        <f t="shared" ref="DQ174:DR174" si="4691">DQ29+DQ58+DQ87+DQ116+DQ145</f>
        <v>0</v>
      </c>
      <c r="DR174" s="111">
        <f t="shared" si="4691"/>
        <v>0</v>
      </c>
      <c r="DS174" s="111"/>
      <c r="DT174" s="140"/>
      <c r="DU174" s="141" t="e">
        <f t="shared" si="4458"/>
        <v>#DIV/0!</v>
      </c>
      <c r="DV174" s="323">
        <f t="shared" si="4450"/>
        <v>0</v>
      </c>
      <c r="DW174" s="141"/>
      <c r="DX174" s="111"/>
      <c r="DY174" s="138"/>
      <c r="DZ174" s="98"/>
      <c r="EA174" s="139">
        <f t="shared" ref="EA174:EB174" si="4692">EA29+EA58+EA87+EA116+EA145</f>
        <v>0</v>
      </c>
      <c r="EB174" s="111">
        <f t="shared" si="4692"/>
        <v>0</v>
      </c>
      <c r="EC174" s="111"/>
      <c r="ED174" s="140"/>
      <c r="EE174" s="141" t="e">
        <f t="shared" si="4460"/>
        <v>#DIV/0!</v>
      </c>
      <c r="EF174" s="323">
        <f t="shared" si="4450"/>
        <v>0</v>
      </c>
      <c r="EG174" s="141"/>
      <c r="EH174" s="111"/>
      <c r="EI174" s="138"/>
      <c r="EJ174" s="98"/>
      <c r="EK174" s="139">
        <f t="shared" ref="EK174:EL174" si="4693">EK29+EK58+EK87+EK116+EK145</f>
        <v>0</v>
      </c>
      <c r="EL174" s="111">
        <f t="shared" si="4693"/>
        <v>0</v>
      </c>
      <c r="EM174" s="111"/>
      <c r="EN174" s="140"/>
      <c r="EO174" s="141" t="e">
        <f t="shared" si="4462"/>
        <v>#DIV/0!</v>
      </c>
      <c r="EP174" s="323">
        <f t="shared" si="4450"/>
        <v>0</v>
      </c>
      <c r="EQ174" s="141"/>
      <c r="ER174" s="111"/>
      <c r="ES174" s="138"/>
      <c r="ET174" s="98"/>
      <c r="EU174" s="139">
        <f t="shared" ref="EU174:EV174" si="4694">EU29+EU58+EU87+EU116+EU145</f>
        <v>0</v>
      </c>
      <c r="EV174" s="111">
        <f t="shared" si="4694"/>
        <v>0</v>
      </c>
      <c r="EW174" s="111"/>
      <c r="EX174" s="140"/>
      <c r="EY174" s="141" t="e">
        <f t="shared" si="4464"/>
        <v>#DIV/0!</v>
      </c>
      <c r="EZ174" s="323">
        <f t="shared" si="4465"/>
        <v>0</v>
      </c>
      <c r="FA174" s="141"/>
      <c r="FB174" s="111"/>
      <c r="FC174" s="138"/>
      <c r="FD174" s="98"/>
      <c r="FE174" s="139">
        <f t="shared" ref="FE174:FF174" si="4695">FE29+FE58+FE87+FE116+FE145</f>
        <v>0</v>
      </c>
      <c r="FF174" s="111">
        <f t="shared" si="4695"/>
        <v>0</v>
      </c>
      <c r="FG174" s="111"/>
      <c r="FH174" s="140"/>
      <c r="FI174" s="141" t="e">
        <f t="shared" si="4467"/>
        <v>#DIV/0!</v>
      </c>
      <c r="FJ174" s="323">
        <f t="shared" si="4465"/>
        <v>0</v>
      </c>
      <c r="FK174" s="141"/>
      <c r="FL174" s="111"/>
      <c r="FM174" s="138"/>
      <c r="FN174" s="98"/>
      <c r="FO174" s="139">
        <f t="shared" ref="FO174:FP174" si="4696">FO29+FO58+FO87+FO116+FO145</f>
        <v>0</v>
      </c>
      <c r="FP174" s="111">
        <f t="shared" si="4696"/>
        <v>0</v>
      </c>
      <c r="FQ174" s="111"/>
      <c r="FR174" s="140"/>
      <c r="FS174" s="141" t="e">
        <f t="shared" si="4469"/>
        <v>#DIV/0!</v>
      </c>
      <c r="FT174" s="323">
        <f t="shared" si="4465"/>
        <v>0</v>
      </c>
      <c r="FU174" s="141"/>
      <c r="FV174" s="111"/>
      <c r="FW174" s="138"/>
      <c r="FX174" s="98"/>
      <c r="FY174" s="139">
        <f t="shared" ref="FY174:FZ174" si="4697">FY29+FY58+FY87+FY116+FY145</f>
        <v>0</v>
      </c>
      <c r="FZ174" s="111">
        <f t="shared" si="4697"/>
        <v>0</v>
      </c>
      <c r="GA174" s="111"/>
      <c r="GB174" s="140"/>
      <c r="GC174" s="141" t="e">
        <f t="shared" si="4471"/>
        <v>#DIV/0!</v>
      </c>
      <c r="GD174" s="323">
        <f t="shared" si="4465"/>
        <v>0</v>
      </c>
      <c r="GE174" s="141"/>
      <c r="GF174" s="111"/>
      <c r="GG174" s="138"/>
      <c r="GH174" s="98"/>
      <c r="GI174" s="139">
        <f t="shared" ref="GI174:GJ174" si="4698">GI29+GI58+GI87+GI116+GI145</f>
        <v>0</v>
      </c>
      <c r="GJ174" s="111">
        <f t="shared" si="4698"/>
        <v>0</v>
      </c>
      <c r="GK174" s="111"/>
      <c r="GL174" s="140"/>
      <c r="GM174" s="141" t="e">
        <f t="shared" si="4473"/>
        <v>#DIV/0!</v>
      </c>
      <c r="GN174" s="323">
        <f t="shared" si="4465"/>
        <v>0</v>
      </c>
      <c r="GO174" s="141"/>
      <c r="GP174" s="111"/>
      <c r="GQ174" s="138"/>
      <c r="GR174" s="98"/>
      <c r="GS174" s="139">
        <f t="shared" ref="GS174:GT174" si="4699">GS29+GS58+GS87+GS116+GS145</f>
        <v>0</v>
      </c>
      <c r="GT174" s="111">
        <f t="shared" si="4699"/>
        <v>0</v>
      </c>
      <c r="GU174" s="111"/>
      <c r="GV174" s="140"/>
      <c r="GW174" s="141" t="e">
        <f t="shared" si="4475"/>
        <v>#DIV/0!</v>
      </c>
      <c r="GX174" s="323">
        <f t="shared" si="4465"/>
        <v>0</v>
      </c>
      <c r="GY174" s="141"/>
      <c r="GZ174" s="111"/>
      <c r="HA174" s="138"/>
      <c r="HB174" s="98"/>
      <c r="HC174" s="139">
        <f t="shared" ref="HC174:HD174" si="4700">HC29+HC58+HC87+HC116+HC145</f>
        <v>0</v>
      </c>
      <c r="HD174" s="111">
        <f t="shared" si="4700"/>
        <v>0</v>
      </c>
      <c r="HE174" s="111"/>
      <c r="HF174" s="140"/>
      <c r="HG174" s="141" t="e">
        <f t="shared" si="4477"/>
        <v>#DIV/0!</v>
      </c>
      <c r="HH174" s="323">
        <f t="shared" si="4465"/>
        <v>0</v>
      </c>
      <c r="HI174" s="141"/>
      <c r="HJ174" s="111"/>
      <c r="HK174" s="138"/>
      <c r="HL174" s="98"/>
      <c r="HM174" s="139">
        <f t="shared" ref="HM174:HN174" si="4701">HM29+HM58+HM87+HM116+HM145</f>
        <v>0</v>
      </c>
      <c r="HN174" s="111">
        <f t="shared" si="4701"/>
        <v>0</v>
      </c>
      <c r="HO174" s="111"/>
      <c r="HP174" s="140"/>
      <c r="HQ174" s="141" t="e">
        <f t="shared" si="4479"/>
        <v>#DIV/0!</v>
      </c>
      <c r="HR174" s="323">
        <f t="shared" si="4480"/>
        <v>0</v>
      </c>
      <c r="HS174" s="141"/>
      <c r="HT174" s="111"/>
      <c r="HU174" s="138"/>
      <c r="HV174" s="98"/>
      <c r="HW174" s="139">
        <f t="shared" ref="HW174:HX174" si="4702">HW29+HW58+HW87+HW116+HW145</f>
        <v>0</v>
      </c>
      <c r="HX174" s="111">
        <f t="shared" si="4702"/>
        <v>0</v>
      </c>
      <c r="HY174" s="111"/>
      <c r="HZ174" s="140"/>
      <c r="IA174" s="141" t="e">
        <f t="shared" si="4482"/>
        <v>#DIV/0!</v>
      </c>
      <c r="IB174" s="323">
        <f t="shared" si="4480"/>
        <v>0</v>
      </c>
      <c r="IC174" s="141"/>
      <c r="ID174" s="111"/>
      <c r="IE174" s="138"/>
      <c r="IF174" s="98"/>
      <c r="IG174" s="139">
        <f t="shared" ref="IG174:IH174" si="4703">IG29+IG58+IG87+IG116+IG145</f>
        <v>0</v>
      </c>
      <c r="IH174" s="111">
        <f t="shared" si="4703"/>
        <v>0</v>
      </c>
      <c r="II174" s="111"/>
      <c r="IJ174" s="140"/>
      <c r="IK174" s="141" t="e">
        <f t="shared" si="4484"/>
        <v>#DIV/0!</v>
      </c>
      <c r="IL174" s="323">
        <f t="shared" si="4480"/>
        <v>0</v>
      </c>
      <c r="IM174" s="141"/>
      <c r="IN174" s="111"/>
      <c r="IO174" s="138"/>
      <c r="IP174" s="98"/>
      <c r="IQ174" s="139">
        <f t="shared" ref="IQ174:IR174" si="4704">IQ29+IQ58+IQ87+IQ116+IQ145</f>
        <v>0</v>
      </c>
      <c r="IR174" s="111">
        <f t="shared" si="4704"/>
        <v>0</v>
      </c>
      <c r="IS174" s="111"/>
      <c r="IT174" s="140"/>
      <c r="IU174" s="141" t="e">
        <f t="shared" si="4486"/>
        <v>#DIV/0!</v>
      </c>
      <c r="IV174" s="323">
        <f t="shared" si="4480"/>
        <v>0</v>
      </c>
      <c r="IW174" s="141"/>
      <c r="IX174" s="111"/>
      <c r="IY174" s="138"/>
      <c r="IZ174" s="98"/>
      <c r="JA174" s="139">
        <f t="shared" ref="JA174:JB174" si="4705">JA29+JA58+JA87+JA116+JA145</f>
        <v>0</v>
      </c>
      <c r="JB174" s="111">
        <f t="shared" si="4705"/>
        <v>0</v>
      </c>
      <c r="JC174" s="111"/>
      <c r="JD174" s="140"/>
      <c r="JE174" s="141" t="e">
        <f t="shared" si="4488"/>
        <v>#DIV/0!</v>
      </c>
      <c r="JF174" s="323">
        <f t="shared" si="4480"/>
        <v>0</v>
      </c>
      <c r="JG174" s="141"/>
      <c r="JH174" s="111"/>
      <c r="JI174" s="138"/>
      <c r="JJ174" s="98"/>
      <c r="JK174" s="139">
        <f t="shared" ref="JK174:JL174" si="4706">JK29+JK58+JK87+JK116+JK145</f>
        <v>0</v>
      </c>
      <c r="JL174" s="111">
        <f t="shared" si="4706"/>
        <v>0</v>
      </c>
      <c r="JM174" s="111"/>
      <c r="JN174" s="140"/>
      <c r="JO174" s="141" t="e">
        <f t="shared" si="4490"/>
        <v>#DIV/0!</v>
      </c>
      <c r="JP174" s="323">
        <f t="shared" si="4480"/>
        <v>0</v>
      </c>
      <c r="JQ174" s="141"/>
      <c r="JR174" s="111"/>
      <c r="JS174" s="138"/>
      <c r="JT174" s="98"/>
      <c r="JU174" s="139">
        <f t="shared" ref="JU174:JV174" si="4707">JU29+JU58+JU87+JU116+JU145</f>
        <v>0</v>
      </c>
      <c r="JV174" s="111">
        <f t="shared" si="4707"/>
        <v>0</v>
      </c>
      <c r="JW174" s="111"/>
      <c r="JX174" s="140"/>
      <c r="JY174" s="141" t="e">
        <f t="shared" si="4492"/>
        <v>#DIV/0!</v>
      </c>
      <c r="JZ174" s="323">
        <f t="shared" si="4480"/>
        <v>0</v>
      </c>
      <c r="KA174" s="141"/>
      <c r="KB174" s="111"/>
      <c r="KC174" s="138"/>
      <c r="KD174" s="98"/>
      <c r="KE174" s="139">
        <f t="shared" ref="KE174:KF174" si="4708">KE29+KE58+KE87+KE116+KE145</f>
        <v>0</v>
      </c>
      <c r="KF174" s="111">
        <f t="shared" si="4708"/>
        <v>0</v>
      </c>
      <c r="KG174" s="111"/>
      <c r="KH174" s="140"/>
      <c r="KI174" s="141" t="e">
        <f t="shared" si="4494"/>
        <v>#DIV/0!</v>
      </c>
      <c r="KJ174" s="323">
        <f t="shared" si="4495"/>
        <v>0</v>
      </c>
      <c r="KK174" s="141"/>
      <c r="KL174" s="111"/>
      <c r="KM174" s="138"/>
      <c r="KN174" s="98"/>
      <c r="KO174" s="139">
        <f t="shared" ref="KO174:KP174" si="4709">KO29+KO58+KO87+KO116+KO145</f>
        <v>0</v>
      </c>
      <c r="KP174" s="111">
        <f t="shared" si="4709"/>
        <v>0</v>
      </c>
      <c r="KQ174" s="111"/>
      <c r="KR174" s="140"/>
      <c r="KS174" s="141" t="e">
        <f t="shared" si="4497"/>
        <v>#DIV/0!</v>
      </c>
      <c r="KT174" s="323">
        <f t="shared" si="4495"/>
        <v>0</v>
      </c>
      <c r="KU174" s="141"/>
      <c r="KV174" s="111"/>
      <c r="KW174" s="138"/>
      <c r="KX174" s="98"/>
      <c r="KY174" s="139">
        <f t="shared" ref="KY174:KZ174" si="4710">KY29+KY58+KY87+KY116+KY145</f>
        <v>0</v>
      </c>
      <c r="KZ174" s="111">
        <f t="shared" si="4710"/>
        <v>0</v>
      </c>
      <c r="LA174" s="111"/>
      <c r="LB174" s="140"/>
      <c r="LC174" s="141" t="e">
        <f t="shared" si="4499"/>
        <v>#DIV/0!</v>
      </c>
      <c r="LD174" s="322">
        <f t="shared" si="4221"/>
        <v>0</v>
      </c>
      <c r="LE174" s="141"/>
      <c r="LF174" s="111"/>
      <c r="LG174" s="138"/>
      <c r="LH174" s="98"/>
      <c r="LI174" s="139">
        <f t="shared" si="4500"/>
        <v>0</v>
      </c>
      <c r="LJ174" s="111">
        <f t="shared" si="4500"/>
        <v>0</v>
      </c>
      <c r="LK174" s="111"/>
      <c r="LL174" s="140"/>
    </row>
    <row r="175" spans="1:324" ht="16.5" customHeight="1">
      <c r="A175" s="610"/>
      <c r="B175" s="610" t="s">
        <v>1160</v>
      </c>
      <c r="C175" s="12"/>
      <c r="D175" s="12"/>
      <c r="E175" s="4"/>
      <c r="F175" s="323"/>
      <c r="G175" s="141"/>
      <c r="H175" s="111"/>
      <c r="I175" s="138"/>
      <c r="J175" s="98"/>
      <c r="K175" s="139"/>
      <c r="L175" s="111"/>
      <c r="M175" s="111"/>
      <c r="N175" s="140"/>
      <c r="O175" s="141"/>
      <c r="P175" s="323"/>
      <c r="Q175" s="141"/>
      <c r="R175" s="111"/>
      <c r="S175" s="138"/>
      <c r="T175" s="98"/>
      <c r="U175" s="139"/>
      <c r="V175" s="111"/>
      <c r="W175" s="111"/>
      <c r="X175" s="140"/>
      <c r="Y175" s="141"/>
      <c r="Z175" s="323"/>
      <c r="AA175" s="141"/>
      <c r="AB175" s="111"/>
      <c r="AC175" s="138"/>
      <c r="AD175" s="98"/>
      <c r="AE175" s="139"/>
      <c r="AF175" s="111"/>
      <c r="AG175" s="111"/>
      <c r="AH175" s="140"/>
      <c r="AI175" s="141"/>
      <c r="AJ175" s="323"/>
      <c r="AK175" s="141"/>
      <c r="AL175" s="111"/>
      <c r="AM175" s="138"/>
      <c r="AN175" s="98"/>
      <c r="AO175" s="139"/>
      <c r="AP175" s="111"/>
      <c r="AQ175" s="111"/>
      <c r="AR175" s="140"/>
      <c r="AS175" s="141"/>
      <c r="AT175" s="323"/>
      <c r="AU175" s="141"/>
      <c r="AV175" s="111"/>
      <c r="AW175" s="138"/>
      <c r="AX175" s="98"/>
      <c r="AY175" s="139"/>
      <c r="AZ175" s="111"/>
      <c r="BA175" s="111"/>
      <c r="BB175" s="140"/>
      <c r="BC175" s="141"/>
      <c r="BD175" s="323"/>
      <c r="BE175" s="141"/>
      <c r="BF175" s="111"/>
      <c r="BG175" s="138"/>
      <c r="BH175" s="98"/>
      <c r="BI175" s="139"/>
      <c r="BJ175" s="111"/>
      <c r="BK175" s="111"/>
      <c r="BL175" s="140"/>
      <c r="BM175" s="141"/>
      <c r="BN175" s="323"/>
      <c r="BO175" s="141"/>
      <c r="BP175" s="111"/>
      <c r="BQ175" s="138"/>
      <c r="BR175" s="98"/>
      <c r="BS175" s="139"/>
      <c r="BT175" s="111"/>
      <c r="BU175" s="111"/>
      <c r="BV175" s="140"/>
      <c r="BW175" s="141"/>
      <c r="BX175" s="323"/>
      <c r="BY175" s="141"/>
      <c r="BZ175" s="111"/>
      <c r="CA175" s="138"/>
      <c r="CB175" s="98"/>
      <c r="CC175" s="139"/>
      <c r="CD175" s="111"/>
      <c r="CE175" s="111"/>
      <c r="CF175" s="140"/>
      <c r="CG175" s="141"/>
      <c r="CH175" s="323"/>
      <c r="CI175" s="141"/>
      <c r="CJ175" s="111"/>
      <c r="CK175" s="138"/>
      <c r="CL175" s="98"/>
      <c r="CM175" s="139"/>
      <c r="CN175" s="111"/>
      <c r="CO175" s="111"/>
      <c r="CP175" s="140"/>
      <c r="CQ175" s="141"/>
      <c r="CR175" s="323"/>
      <c r="CS175" s="141"/>
      <c r="CT175" s="111"/>
      <c r="CU175" s="138"/>
      <c r="CV175" s="98"/>
      <c r="CW175" s="139"/>
      <c r="CX175" s="111"/>
      <c r="CY175" s="111"/>
      <c r="CZ175" s="140"/>
      <c r="DA175" s="141"/>
      <c r="DB175" s="323"/>
      <c r="DC175" s="141"/>
      <c r="DD175" s="111"/>
      <c r="DE175" s="138"/>
      <c r="DF175" s="98"/>
      <c r="DG175" s="139"/>
      <c r="DH175" s="111"/>
      <c r="DI175" s="111"/>
      <c r="DJ175" s="140"/>
      <c r="DK175" s="141"/>
      <c r="DL175" s="323"/>
      <c r="DM175" s="141"/>
      <c r="DN175" s="111"/>
      <c r="DO175" s="138"/>
      <c r="DP175" s="98"/>
      <c r="DQ175" s="139"/>
      <c r="DR175" s="111"/>
      <c r="DS175" s="111"/>
      <c r="DT175" s="140"/>
      <c r="DU175" s="141"/>
      <c r="DV175" s="323"/>
      <c r="DW175" s="141"/>
      <c r="DX175" s="111"/>
      <c r="DY175" s="138"/>
      <c r="DZ175" s="98"/>
      <c r="EA175" s="139"/>
      <c r="EB175" s="111"/>
      <c r="EC175" s="111"/>
      <c r="ED175" s="140"/>
      <c r="EE175" s="141"/>
      <c r="EF175" s="323"/>
      <c r="EG175" s="141"/>
      <c r="EH175" s="111"/>
      <c r="EI175" s="138"/>
      <c r="EJ175" s="98"/>
      <c r="EK175" s="139"/>
      <c r="EL175" s="111"/>
      <c r="EM175" s="111"/>
      <c r="EN175" s="140"/>
      <c r="EO175" s="141"/>
      <c r="EP175" s="323"/>
      <c r="EQ175" s="141"/>
      <c r="ER175" s="111"/>
      <c r="ES175" s="138"/>
      <c r="ET175" s="98"/>
      <c r="EU175" s="139"/>
      <c r="EV175" s="111"/>
      <c r="EW175" s="111"/>
      <c r="EX175" s="140"/>
      <c r="EY175" s="141"/>
      <c r="EZ175" s="323"/>
      <c r="FA175" s="141"/>
      <c r="FB175" s="111"/>
      <c r="FC175" s="138"/>
      <c r="FD175" s="98"/>
      <c r="FE175" s="139"/>
      <c r="FF175" s="111"/>
      <c r="FG175" s="111"/>
      <c r="FH175" s="140"/>
      <c r="FI175" s="141"/>
      <c r="FJ175" s="323"/>
      <c r="FK175" s="141"/>
      <c r="FL175" s="111"/>
      <c r="FM175" s="138"/>
      <c r="FN175" s="98"/>
      <c r="FO175" s="139"/>
      <c r="FP175" s="111"/>
      <c r="FQ175" s="111"/>
      <c r="FR175" s="140"/>
      <c r="FS175" s="141"/>
      <c r="FT175" s="323"/>
      <c r="FU175" s="141"/>
      <c r="FV175" s="111"/>
      <c r="FW175" s="138"/>
      <c r="FX175" s="98"/>
      <c r="FY175" s="139"/>
      <c r="FZ175" s="111"/>
      <c r="GA175" s="111"/>
      <c r="GB175" s="140"/>
      <c r="GC175" s="141"/>
      <c r="GD175" s="323"/>
      <c r="GE175" s="141"/>
      <c r="GF175" s="111"/>
      <c r="GG175" s="138"/>
      <c r="GH175" s="98"/>
      <c r="GI175" s="139"/>
      <c r="GJ175" s="111"/>
      <c r="GK175" s="111"/>
      <c r="GL175" s="140"/>
      <c r="GM175" s="141"/>
      <c r="GN175" s="323"/>
      <c r="GO175" s="141"/>
      <c r="GP175" s="111"/>
      <c r="GQ175" s="138"/>
      <c r="GR175" s="98"/>
      <c r="GS175" s="139"/>
      <c r="GT175" s="111"/>
      <c r="GU175" s="111"/>
      <c r="GV175" s="140"/>
      <c r="GW175" s="141"/>
      <c r="GX175" s="323"/>
      <c r="GY175" s="141"/>
      <c r="GZ175" s="111"/>
      <c r="HA175" s="138"/>
      <c r="HB175" s="98"/>
      <c r="HC175" s="139"/>
      <c r="HD175" s="111"/>
      <c r="HE175" s="111"/>
      <c r="HF175" s="140"/>
      <c r="HG175" s="141"/>
      <c r="HH175" s="323"/>
      <c r="HI175" s="141"/>
      <c r="HJ175" s="111"/>
      <c r="HK175" s="138"/>
      <c r="HL175" s="98"/>
      <c r="HM175" s="139"/>
      <c r="HN175" s="111"/>
      <c r="HO175" s="111"/>
      <c r="HP175" s="140"/>
      <c r="HQ175" s="141"/>
      <c r="HR175" s="323"/>
      <c r="HS175" s="141"/>
      <c r="HT175" s="111"/>
      <c r="HU175" s="138"/>
      <c r="HV175" s="98"/>
      <c r="HW175" s="139"/>
      <c r="HX175" s="111"/>
      <c r="HY175" s="111"/>
      <c r="HZ175" s="140"/>
      <c r="IA175" s="141"/>
      <c r="IB175" s="323"/>
      <c r="IC175" s="141"/>
      <c r="ID175" s="111"/>
      <c r="IE175" s="138"/>
      <c r="IF175" s="98"/>
      <c r="IG175" s="139"/>
      <c r="IH175" s="111"/>
      <c r="II175" s="111"/>
      <c r="IJ175" s="140"/>
      <c r="IK175" s="141"/>
      <c r="IL175" s="323"/>
      <c r="IM175" s="141"/>
      <c r="IN175" s="111"/>
      <c r="IO175" s="138"/>
      <c r="IP175" s="98"/>
      <c r="IQ175" s="139"/>
      <c r="IR175" s="111"/>
      <c r="IS175" s="111"/>
      <c r="IT175" s="140"/>
      <c r="IU175" s="141"/>
      <c r="IV175" s="323"/>
      <c r="IW175" s="141"/>
      <c r="IX175" s="111"/>
      <c r="IY175" s="138"/>
      <c r="IZ175" s="98"/>
      <c r="JA175" s="139"/>
      <c r="JB175" s="111"/>
      <c r="JC175" s="111"/>
      <c r="JD175" s="140"/>
      <c r="JE175" s="141"/>
      <c r="JF175" s="323"/>
      <c r="JG175" s="141"/>
      <c r="JH175" s="111"/>
      <c r="JI175" s="138"/>
      <c r="JJ175" s="98"/>
      <c r="JK175" s="139"/>
      <c r="JL175" s="111"/>
      <c r="JM175" s="111"/>
      <c r="JN175" s="140"/>
      <c r="JO175" s="141"/>
      <c r="JP175" s="323"/>
      <c r="JQ175" s="141"/>
      <c r="JR175" s="111"/>
      <c r="JS175" s="138"/>
      <c r="JT175" s="98"/>
      <c r="JU175" s="139"/>
      <c r="JV175" s="111"/>
      <c r="JW175" s="111"/>
      <c r="JX175" s="140"/>
      <c r="JY175" s="141"/>
      <c r="JZ175" s="323"/>
      <c r="KA175" s="141"/>
      <c r="KB175" s="111"/>
      <c r="KC175" s="138"/>
      <c r="KD175" s="98"/>
      <c r="KE175" s="139"/>
      <c r="KF175" s="111"/>
      <c r="KG175" s="111"/>
      <c r="KH175" s="140"/>
      <c r="KI175" s="141"/>
      <c r="KJ175" s="323"/>
      <c r="KK175" s="141"/>
      <c r="KL175" s="111"/>
      <c r="KM175" s="138"/>
      <c r="KN175" s="98"/>
      <c r="KO175" s="139"/>
      <c r="KP175" s="111"/>
      <c r="KQ175" s="111"/>
      <c r="KR175" s="140"/>
      <c r="KS175" s="141"/>
      <c r="KT175" s="323"/>
      <c r="KU175" s="141"/>
      <c r="KV175" s="111"/>
      <c r="KW175" s="138"/>
      <c r="KX175" s="98"/>
      <c r="KY175" s="139"/>
      <c r="KZ175" s="111"/>
      <c r="LA175" s="111"/>
      <c r="LB175" s="140"/>
      <c r="LC175" s="141"/>
      <c r="LD175" s="322"/>
      <c r="LE175" s="141"/>
      <c r="LF175" s="111"/>
      <c r="LG175" s="138"/>
      <c r="LH175" s="98"/>
      <c r="LI175" s="139"/>
      <c r="LJ175" s="111"/>
      <c r="LK175" s="111"/>
      <c r="LL175" s="140"/>
    </row>
    <row r="176" spans="1:324" ht="16.5" customHeight="1">
      <c r="A176" s="611"/>
      <c r="B176" s="12" t="s">
        <v>714</v>
      </c>
      <c r="C176" s="12" t="s">
        <v>840</v>
      </c>
      <c r="D176" s="12" t="s">
        <v>422</v>
      </c>
      <c r="E176" s="4"/>
      <c r="F176" s="323">
        <f t="shared" ref="F176:F183" si="4711">F31</f>
        <v>92</v>
      </c>
      <c r="G176" s="141"/>
      <c r="H176" s="111"/>
      <c r="I176" s="138"/>
      <c r="J176" s="98"/>
      <c r="K176" s="139">
        <f t="shared" ref="K176:L183" si="4712">K31+K60+K89+K118+K147</f>
        <v>1779.26098</v>
      </c>
      <c r="L176" s="111">
        <f t="shared" si="4712"/>
        <v>163692.01</v>
      </c>
      <c r="M176" s="111"/>
      <c r="N176" s="140"/>
      <c r="O176" s="141">
        <f t="shared" si="4155"/>
        <v>0.71794999999999998</v>
      </c>
      <c r="P176" s="323">
        <f t="shared" ref="P176:BX183" si="4713">P31</f>
        <v>104</v>
      </c>
      <c r="Q176" s="141"/>
      <c r="R176" s="111"/>
      <c r="S176" s="138"/>
      <c r="T176" s="98"/>
      <c r="U176" s="139">
        <f t="shared" ref="U176:V176" si="4714">U31+U60+U89+U118+U147</f>
        <v>2288.35979</v>
      </c>
      <c r="V176" s="111">
        <f t="shared" si="4714"/>
        <v>237989.42</v>
      </c>
      <c r="W176" s="111"/>
      <c r="X176" s="140"/>
      <c r="Y176" s="141">
        <f t="shared" ref="Y176:Y183" si="4715">U176/$LI176</f>
        <v>0.92337999999999998</v>
      </c>
      <c r="Z176" s="323">
        <f t="shared" si="4713"/>
        <v>206</v>
      </c>
      <c r="AA176" s="141"/>
      <c r="AB176" s="111"/>
      <c r="AC176" s="138"/>
      <c r="AD176" s="98"/>
      <c r="AE176" s="139">
        <f t="shared" ref="AE176:AF176" si="4716">AE31+AE60+AE89+AE118+AE147</f>
        <v>1822.0843600000001</v>
      </c>
      <c r="AF176" s="111">
        <f t="shared" si="4716"/>
        <v>375349.38</v>
      </c>
      <c r="AG176" s="111"/>
      <c r="AH176" s="140"/>
      <c r="AI176" s="141">
        <f t="shared" ref="AI176:AI183" si="4717">AE176/$LI176</f>
        <v>0.73523000000000005</v>
      </c>
      <c r="AJ176" s="323">
        <f t="shared" si="4713"/>
        <v>54</v>
      </c>
      <c r="AK176" s="141"/>
      <c r="AL176" s="111"/>
      <c r="AM176" s="138"/>
      <c r="AN176" s="98"/>
      <c r="AO176" s="139">
        <f t="shared" ref="AO176:AP176" si="4718">AO31+AO60+AO89+AO118+AO147</f>
        <v>1742.8463300000001</v>
      </c>
      <c r="AP176" s="111">
        <f t="shared" si="4718"/>
        <v>94113.7</v>
      </c>
      <c r="AQ176" s="111"/>
      <c r="AR176" s="140"/>
      <c r="AS176" s="141">
        <f t="shared" ref="AS176:AS183" si="4719">AO176/$LI176</f>
        <v>0.70326</v>
      </c>
      <c r="AT176" s="323">
        <f t="shared" si="4713"/>
        <v>72</v>
      </c>
      <c r="AU176" s="141"/>
      <c r="AV176" s="111"/>
      <c r="AW176" s="138"/>
      <c r="AX176" s="98"/>
      <c r="AY176" s="139">
        <f t="shared" ref="AY176:AZ176" si="4720">AY31+AY60+AY89+AY118+AY147</f>
        <v>1506.5572</v>
      </c>
      <c r="AZ176" s="111">
        <f t="shared" si="4720"/>
        <v>108472.12</v>
      </c>
      <c r="BA176" s="111"/>
      <c r="BB176" s="140"/>
      <c r="BC176" s="141">
        <f t="shared" ref="BC176:BC183" si="4721">AY176/$LI176</f>
        <v>0.60790999999999995</v>
      </c>
      <c r="BD176" s="323">
        <f t="shared" si="4713"/>
        <v>69</v>
      </c>
      <c r="BE176" s="141"/>
      <c r="BF176" s="111"/>
      <c r="BG176" s="138"/>
      <c r="BH176" s="98"/>
      <c r="BI176" s="139">
        <f t="shared" ref="BI176:BJ176" si="4722">BI31+BI60+BI89+BI118+BI147</f>
        <v>1929.4722899999999</v>
      </c>
      <c r="BJ176" s="111">
        <f t="shared" si="4722"/>
        <v>133133.59</v>
      </c>
      <c r="BK176" s="111"/>
      <c r="BL176" s="140"/>
      <c r="BM176" s="141">
        <f t="shared" ref="BM176:BM183" si="4723">BI176/$LI176</f>
        <v>0.77856000000000003</v>
      </c>
      <c r="BN176" s="323">
        <f t="shared" si="4713"/>
        <v>74</v>
      </c>
      <c r="BO176" s="141"/>
      <c r="BP176" s="111"/>
      <c r="BQ176" s="138"/>
      <c r="BR176" s="98"/>
      <c r="BS176" s="139">
        <f t="shared" ref="BS176:BT176" si="4724">BS31+BS60+BS89+BS118+BS147</f>
        <v>2007.75126</v>
      </c>
      <c r="BT176" s="111">
        <f t="shared" si="4724"/>
        <v>148573.6</v>
      </c>
      <c r="BU176" s="111"/>
      <c r="BV176" s="140"/>
      <c r="BW176" s="141">
        <f t="shared" ref="BW176:BW183" si="4725">BS176/$LI176</f>
        <v>0.81015000000000004</v>
      </c>
      <c r="BX176" s="323">
        <f t="shared" si="4713"/>
        <v>117</v>
      </c>
      <c r="BY176" s="141"/>
      <c r="BZ176" s="111"/>
      <c r="CA176" s="138"/>
      <c r="CB176" s="98"/>
      <c r="CC176" s="139">
        <f t="shared" ref="CC176:CD176" si="4726">CC31+CC60+CC89+CC118+CC147</f>
        <v>1887.7195300000001</v>
      </c>
      <c r="CD176" s="111">
        <f t="shared" si="4726"/>
        <v>220863.18</v>
      </c>
      <c r="CE176" s="111"/>
      <c r="CF176" s="140"/>
      <c r="CG176" s="141">
        <f t="shared" ref="CG176:CG183" si="4727">CC176/$LI176</f>
        <v>0.76171</v>
      </c>
      <c r="CH176" s="323">
        <f t="shared" ref="CH176:EP183" si="4728">CH31</f>
        <v>123</v>
      </c>
      <c r="CI176" s="141"/>
      <c r="CJ176" s="111"/>
      <c r="CK176" s="138"/>
      <c r="CL176" s="98"/>
      <c r="CM176" s="139">
        <f t="shared" ref="CM176:CN176" si="4729">CM31+CM60+CM89+CM118+CM147</f>
        <v>2756.0163400000001</v>
      </c>
      <c r="CN176" s="111">
        <f t="shared" si="4729"/>
        <v>338990.01</v>
      </c>
      <c r="CO176" s="111"/>
      <c r="CP176" s="140"/>
      <c r="CQ176" s="141">
        <f t="shared" ref="CQ176:CQ183" si="4730">CM176/$LI176</f>
        <v>1.11208</v>
      </c>
      <c r="CR176" s="323">
        <f t="shared" si="4728"/>
        <v>52</v>
      </c>
      <c r="CS176" s="141"/>
      <c r="CT176" s="111"/>
      <c r="CU176" s="138"/>
      <c r="CV176" s="98"/>
      <c r="CW176" s="139">
        <f t="shared" ref="CW176:CX176" si="4731">CW31+CW60+CW89+CW118+CW147</f>
        <v>2789.5409399999999</v>
      </c>
      <c r="CX176" s="111">
        <f t="shared" si="4731"/>
        <v>145056.13</v>
      </c>
      <c r="CY176" s="111"/>
      <c r="CZ176" s="140"/>
      <c r="DA176" s="141">
        <f t="shared" ref="DA176:DA183" si="4732">CW176/$LI176</f>
        <v>1.12561</v>
      </c>
      <c r="DB176" s="323">
        <f t="shared" si="4728"/>
        <v>127</v>
      </c>
      <c r="DC176" s="141"/>
      <c r="DD176" s="111"/>
      <c r="DE176" s="138"/>
      <c r="DF176" s="98"/>
      <c r="DG176" s="139">
        <f t="shared" ref="DG176:DH176" si="4733">DG31+DG60+DG89+DG118+DG147</f>
        <v>2222.0438800000002</v>
      </c>
      <c r="DH176" s="111">
        <f t="shared" si="4733"/>
        <v>282199.57</v>
      </c>
      <c r="DI176" s="111"/>
      <c r="DJ176" s="140"/>
      <c r="DK176" s="141">
        <f t="shared" ref="DK176:DK183" si="4734">DG176/$LI176</f>
        <v>0.89661999999999997</v>
      </c>
      <c r="DL176" s="323">
        <f t="shared" si="4728"/>
        <v>0</v>
      </c>
      <c r="DM176" s="141"/>
      <c r="DN176" s="111"/>
      <c r="DO176" s="138"/>
      <c r="DP176" s="98"/>
      <c r="DQ176" s="139">
        <f t="shared" ref="DQ176:DR176" si="4735">DQ31+DQ60+DQ89+DQ118+DQ147</f>
        <v>0</v>
      </c>
      <c r="DR176" s="111">
        <f t="shared" si="4735"/>
        <v>0</v>
      </c>
      <c r="DS176" s="111"/>
      <c r="DT176" s="140"/>
      <c r="DU176" s="141">
        <f t="shared" ref="DU176:DU183" si="4736">DQ176/$LI176</f>
        <v>0</v>
      </c>
      <c r="DV176" s="323">
        <f t="shared" si="4728"/>
        <v>61</v>
      </c>
      <c r="DW176" s="141"/>
      <c r="DX176" s="111"/>
      <c r="DY176" s="138"/>
      <c r="DZ176" s="98"/>
      <c r="EA176" s="139">
        <f t="shared" ref="EA176:EB176" si="4737">EA31+EA60+EA89+EA118+EA147</f>
        <v>2614.41608</v>
      </c>
      <c r="EB176" s="111">
        <f t="shared" si="4737"/>
        <v>159479.38</v>
      </c>
      <c r="EC176" s="111"/>
      <c r="ED176" s="140"/>
      <c r="EE176" s="141">
        <f t="shared" ref="EE176:EE183" si="4738">EA176/$LI176</f>
        <v>1.05494</v>
      </c>
      <c r="EF176" s="323">
        <f t="shared" si="4728"/>
        <v>70</v>
      </c>
      <c r="EG176" s="141"/>
      <c r="EH176" s="111"/>
      <c r="EI176" s="138"/>
      <c r="EJ176" s="98"/>
      <c r="EK176" s="139">
        <f t="shared" ref="EK176:EL176" si="4739">EK31+EK60+EK89+EK118+EK147</f>
        <v>1927.08574</v>
      </c>
      <c r="EL176" s="111">
        <f t="shared" si="4739"/>
        <v>134896</v>
      </c>
      <c r="EM176" s="111"/>
      <c r="EN176" s="140"/>
      <c r="EO176" s="141">
        <f t="shared" ref="EO176:EO183" si="4740">EK176/$LI176</f>
        <v>0.77759999999999996</v>
      </c>
      <c r="EP176" s="323">
        <f t="shared" si="4728"/>
        <v>58</v>
      </c>
      <c r="EQ176" s="141"/>
      <c r="ER176" s="111"/>
      <c r="ES176" s="138"/>
      <c r="ET176" s="98"/>
      <c r="EU176" s="139">
        <f t="shared" ref="EU176:EV176" si="4741">EU31+EU60+EU89+EU118+EU147</f>
        <v>4617.9678800000002</v>
      </c>
      <c r="EV176" s="111">
        <f t="shared" si="4741"/>
        <v>267842.14</v>
      </c>
      <c r="EW176" s="111"/>
      <c r="EX176" s="140"/>
      <c r="EY176" s="141">
        <f t="shared" ref="EY176:EY183" si="4742">EU176/$LI176</f>
        <v>1.8633999999999999</v>
      </c>
      <c r="EZ176" s="323">
        <f t="shared" ref="EZ176:HH183" si="4743">EZ31</f>
        <v>43</v>
      </c>
      <c r="FA176" s="141"/>
      <c r="FB176" s="111"/>
      <c r="FC176" s="138"/>
      <c r="FD176" s="98"/>
      <c r="FE176" s="139">
        <f t="shared" ref="FE176:FF176" si="4744">FE31+FE60+FE89+FE118+FE147</f>
        <v>1633.31223</v>
      </c>
      <c r="FF176" s="111">
        <f t="shared" si="4744"/>
        <v>70232.429999999993</v>
      </c>
      <c r="FG176" s="111"/>
      <c r="FH176" s="140"/>
      <c r="FI176" s="141">
        <f t="shared" ref="FI176:FI183" si="4745">FE176/$LI176</f>
        <v>0.65905999999999998</v>
      </c>
      <c r="FJ176" s="323">
        <f t="shared" si="4743"/>
        <v>94</v>
      </c>
      <c r="FK176" s="141"/>
      <c r="FL176" s="111"/>
      <c r="FM176" s="138"/>
      <c r="FN176" s="98"/>
      <c r="FO176" s="139">
        <f t="shared" ref="FO176:FP176" si="4746">FO31+FO60+FO89+FO118+FO147</f>
        <v>3107.5205799999999</v>
      </c>
      <c r="FP176" s="111">
        <f t="shared" si="4746"/>
        <v>292106.94</v>
      </c>
      <c r="FQ176" s="111"/>
      <c r="FR176" s="140"/>
      <c r="FS176" s="141">
        <f t="shared" ref="FS176:FS183" si="4747">FO176/$LI176</f>
        <v>1.2539199999999999</v>
      </c>
      <c r="FT176" s="323">
        <f t="shared" si="4743"/>
        <v>61</v>
      </c>
      <c r="FU176" s="141"/>
      <c r="FV176" s="111"/>
      <c r="FW176" s="138"/>
      <c r="FX176" s="98"/>
      <c r="FY176" s="139">
        <f t="shared" ref="FY176:FZ176" si="4748">FY31+FY60+FY89+FY118+FY147</f>
        <v>2526.7573000000002</v>
      </c>
      <c r="FZ176" s="111">
        <f t="shared" si="4748"/>
        <v>154132.20000000001</v>
      </c>
      <c r="GA176" s="111"/>
      <c r="GB176" s="140"/>
      <c r="GC176" s="141">
        <f t="shared" ref="GC176:GC183" si="4749">FY176/$LI176</f>
        <v>1.0195700000000001</v>
      </c>
      <c r="GD176" s="323">
        <f t="shared" si="4743"/>
        <v>39</v>
      </c>
      <c r="GE176" s="141"/>
      <c r="GF176" s="111"/>
      <c r="GG176" s="138"/>
      <c r="GH176" s="98"/>
      <c r="GI176" s="139">
        <f t="shared" ref="GI176:GJ176" si="4750">GI31+GI60+GI89+GI118+GI147</f>
        <v>1951.99227</v>
      </c>
      <c r="GJ176" s="111">
        <f t="shared" si="4750"/>
        <v>76127.7</v>
      </c>
      <c r="GK176" s="111"/>
      <c r="GL176" s="140"/>
      <c r="GM176" s="141">
        <f t="shared" ref="GM176:GM183" si="4751">GI176/$LI176</f>
        <v>0.78764999999999996</v>
      </c>
      <c r="GN176" s="323">
        <f t="shared" si="4743"/>
        <v>101</v>
      </c>
      <c r="GO176" s="141"/>
      <c r="GP176" s="111"/>
      <c r="GQ176" s="138"/>
      <c r="GR176" s="98"/>
      <c r="GS176" s="139">
        <f t="shared" ref="GS176:GT176" si="4752">GS31+GS60+GS89+GS118+GS147</f>
        <v>3622.5074599999998</v>
      </c>
      <c r="GT176" s="111">
        <f t="shared" si="4752"/>
        <v>365873.25</v>
      </c>
      <c r="GU176" s="111"/>
      <c r="GV176" s="140"/>
      <c r="GW176" s="141">
        <f t="shared" ref="GW176:GW183" si="4753">GS176/$LI176</f>
        <v>1.4617199999999999</v>
      </c>
      <c r="GX176" s="323">
        <f t="shared" si="4743"/>
        <v>173</v>
      </c>
      <c r="GY176" s="141"/>
      <c r="GZ176" s="111"/>
      <c r="HA176" s="138"/>
      <c r="HB176" s="98"/>
      <c r="HC176" s="139">
        <f t="shared" ref="HC176:HD176" si="4754">HC31+HC60+HC89+HC118+HC147</f>
        <v>2491.4897000000001</v>
      </c>
      <c r="HD176" s="111">
        <f t="shared" si="4754"/>
        <v>431027.72</v>
      </c>
      <c r="HE176" s="111"/>
      <c r="HF176" s="140"/>
      <c r="HG176" s="141">
        <f t="shared" ref="HG176:HG183" si="4755">HC176/$LI176</f>
        <v>1.0053399999999999</v>
      </c>
      <c r="HH176" s="323">
        <f t="shared" si="4743"/>
        <v>92</v>
      </c>
      <c r="HI176" s="141"/>
      <c r="HJ176" s="111"/>
      <c r="HK176" s="138"/>
      <c r="HL176" s="98"/>
      <c r="HM176" s="139">
        <f t="shared" ref="HM176:HN176" si="4756">HM31+HM60+HM89+HM118+HM147</f>
        <v>2655.2017900000001</v>
      </c>
      <c r="HN176" s="111">
        <f t="shared" si="4756"/>
        <v>244278.57</v>
      </c>
      <c r="HO176" s="111"/>
      <c r="HP176" s="140"/>
      <c r="HQ176" s="141">
        <f t="shared" ref="HQ176:HQ183" si="4757">HM176/$LI176</f>
        <v>1.0713999999999999</v>
      </c>
      <c r="HR176" s="323">
        <f t="shared" ref="HR176:JZ183" si="4758">HR31</f>
        <v>53</v>
      </c>
      <c r="HS176" s="141"/>
      <c r="HT176" s="111"/>
      <c r="HU176" s="138"/>
      <c r="HV176" s="98"/>
      <c r="HW176" s="139">
        <f t="shared" ref="HW176:HX176" si="4759">HW31+HW60+HW89+HW118+HW147</f>
        <v>2646.6325999999999</v>
      </c>
      <c r="HX176" s="111">
        <f t="shared" si="4759"/>
        <v>140271.53</v>
      </c>
      <c r="HY176" s="111"/>
      <c r="HZ176" s="140"/>
      <c r="IA176" s="141">
        <f t="shared" ref="IA176:IA183" si="4760">HW176/$LI176</f>
        <v>1.0679399999999999</v>
      </c>
      <c r="IB176" s="323">
        <f t="shared" si="4758"/>
        <v>35</v>
      </c>
      <c r="IC176" s="141"/>
      <c r="ID176" s="111"/>
      <c r="IE176" s="138"/>
      <c r="IF176" s="98"/>
      <c r="IG176" s="139">
        <f t="shared" ref="IG176:IH176" si="4761">IG31+IG60+IG89+IG118+IG147</f>
        <v>4091.6585100000002</v>
      </c>
      <c r="IH176" s="111">
        <f t="shared" si="4761"/>
        <v>143208.04999999999</v>
      </c>
      <c r="II176" s="111"/>
      <c r="IJ176" s="140"/>
      <c r="IK176" s="141">
        <f t="shared" ref="IK176:IK183" si="4762">IG176/$LI176</f>
        <v>1.65103</v>
      </c>
      <c r="IL176" s="323">
        <f t="shared" si="4758"/>
        <v>99</v>
      </c>
      <c r="IM176" s="141"/>
      <c r="IN176" s="111"/>
      <c r="IO176" s="138"/>
      <c r="IP176" s="98"/>
      <c r="IQ176" s="139">
        <f t="shared" ref="IQ176:IR176" si="4763">IQ31+IQ60+IQ89+IQ118+IQ147</f>
        <v>2856.61202</v>
      </c>
      <c r="IR176" s="111">
        <f t="shared" si="4763"/>
        <v>282804.59000000003</v>
      </c>
      <c r="IS176" s="111"/>
      <c r="IT176" s="140"/>
      <c r="IU176" s="141">
        <f t="shared" ref="IU176:IU183" si="4764">IQ176/$LI176</f>
        <v>1.1526700000000001</v>
      </c>
      <c r="IV176" s="323">
        <f t="shared" si="4758"/>
        <v>49</v>
      </c>
      <c r="IW176" s="141"/>
      <c r="IX176" s="111"/>
      <c r="IY176" s="138"/>
      <c r="IZ176" s="98"/>
      <c r="JA176" s="139">
        <f t="shared" ref="JA176:JB176" si="4765">JA31+JA60+JA89+JA118+JA147</f>
        <v>2945.5922700000001</v>
      </c>
      <c r="JB176" s="111">
        <f t="shared" si="4765"/>
        <v>144334.01999999999</v>
      </c>
      <c r="JC176" s="111"/>
      <c r="JD176" s="140"/>
      <c r="JE176" s="141">
        <f t="shared" ref="JE176:JE183" si="4766">JA176/$LI176</f>
        <v>1.18858</v>
      </c>
      <c r="JF176" s="323">
        <f t="shared" si="4758"/>
        <v>123</v>
      </c>
      <c r="JG176" s="141"/>
      <c r="JH176" s="111"/>
      <c r="JI176" s="138"/>
      <c r="JJ176" s="98"/>
      <c r="JK176" s="139">
        <f t="shared" ref="JK176:JL176" si="4767">JK31+JK60+JK89+JK118+JK147</f>
        <v>2215.77772</v>
      </c>
      <c r="JL176" s="111">
        <f t="shared" si="4767"/>
        <v>272540.65999999997</v>
      </c>
      <c r="JM176" s="111"/>
      <c r="JN176" s="140"/>
      <c r="JO176" s="141">
        <f t="shared" ref="JO176:JO183" si="4768">JK176/$LI176</f>
        <v>0.89409000000000005</v>
      </c>
      <c r="JP176" s="323">
        <f t="shared" si="4758"/>
        <v>65</v>
      </c>
      <c r="JQ176" s="141"/>
      <c r="JR176" s="111"/>
      <c r="JS176" s="138"/>
      <c r="JT176" s="98"/>
      <c r="JU176" s="139">
        <f t="shared" ref="JU176:JV176" si="4769">JU31+JU60+JU89+JU118+JU147</f>
        <v>2542.2738199999999</v>
      </c>
      <c r="JV176" s="111">
        <f t="shared" si="4769"/>
        <v>165247.79999999999</v>
      </c>
      <c r="JW176" s="111"/>
      <c r="JX176" s="140"/>
      <c r="JY176" s="141">
        <f t="shared" ref="JY176:JY183" si="4770">JU176/$LI176</f>
        <v>1.02583</v>
      </c>
      <c r="JZ176" s="323">
        <f t="shared" si="4758"/>
        <v>137</v>
      </c>
      <c r="KA176" s="141"/>
      <c r="KB176" s="111"/>
      <c r="KC176" s="138"/>
      <c r="KD176" s="98"/>
      <c r="KE176" s="139">
        <f t="shared" ref="KE176:KF176" si="4771">KE31+KE60+KE89+KE118+KE147</f>
        <v>2897.2819800000002</v>
      </c>
      <c r="KF176" s="111">
        <f t="shared" si="4771"/>
        <v>396927.63</v>
      </c>
      <c r="KG176" s="111"/>
      <c r="KH176" s="140"/>
      <c r="KI176" s="141">
        <f t="shared" ref="KI176:KI183" si="4772">KE176/$LI176</f>
        <v>1.1690799999999999</v>
      </c>
      <c r="KJ176" s="323">
        <f t="shared" ref="KJ176:KT183" si="4773">KJ31</f>
        <v>129</v>
      </c>
      <c r="KK176" s="141"/>
      <c r="KL176" s="111"/>
      <c r="KM176" s="138"/>
      <c r="KN176" s="98"/>
      <c r="KO176" s="139">
        <f t="shared" ref="KO176:KP176" si="4774">KO31+KO60+KO89+KO118+KO147</f>
        <v>1978.7769499999999</v>
      </c>
      <c r="KP176" s="111">
        <f t="shared" si="4774"/>
        <v>255262.23</v>
      </c>
      <c r="KQ176" s="111"/>
      <c r="KR176" s="140"/>
      <c r="KS176" s="141">
        <f t="shared" ref="KS176:KS183" si="4775">KO176/$LI176</f>
        <v>0.79845999999999995</v>
      </c>
      <c r="KT176" s="323">
        <f t="shared" si="4773"/>
        <v>0</v>
      </c>
      <c r="KU176" s="141"/>
      <c r="KV176" s="111"/>
      <c r="KW176" s="138"/>
      <c r="KX176" s="98"/>
      <c r="KY176" s="139">
        <f t="shared" ref="KY176:KZ176" si="4776">KY31+KY60+KY89+KY118+KY147</f>
        <v>0</v>
      </c>
      <c r="KZ176" s="111">
        <f t="shared" si="4776"/>
        <v>0</v>
      </c>
      <c r="LA176" s="111"/>
      <c r="LB176" s="140"/>
      <c r="LC176" s="141">
        <f t="shared" ref="LC176:LC183" si="4777">KY176/$LI176</f>
        <v>0</v>
      </c>
      <c r="LD176" s="322">
        <f t="shared" si="4221"/>
        <v>2572</v>
      </c>
      <c r="LE176" s="141"/>
      <c r="LF176" s="111"/>
      <c r="LG176" s="138"/>
      <c r="LH176" s="98"/>
      <c r="LI176" s="139">
        <f t="shared" ref="LI176:LJ183" si="4778">LI31+LI60+LI89+LI118+LI147</f>
        <v>2478.2508899999998</v>
      </c>
      <c r="LJ176" s="111">
        <f t="shared" si="4778"/>
        <v>6374061.29</v>
      </c>
      <c r="LK176" s="111"/>
      <c r="LL176" s="140"/>
    </row>
    <row r="177" spans="1:324" ht="16.5" customHeight="1">
      <c r="A177" s="612"/>
      <c r="B177" s="93" t="s">
        <v>715</v>
      </c>
      <c r="C177" s="12" t="s">
        <v>840</v>
      </c>
      <c r="D177" s="12" t="s">
        <v>422</v>
      </c>
      <c r="E177" s="4"/>
      <c r="F177" s="323">
        <f t="shared" si="4711"/>
        <v>0</v>
      </c>
      <c r="G177" s="141"/>
      <c r="H177" s="111"/>
      <c r="I177" s="138"/>
      <c r="J177" s="98"/>
      <c r="K177" s="139">
        <f t="shared" si="4712"/>
        <v>0</v>
      </c>
      <c r="L177" s="111">
        <f t="shared" si="4712"/>
        <v>0</v>
      </c>
      <c r="M177" s="111"/>
      <c r="N177" s="140"/>
      <c r="O177" s="141" t="e">
        <f t="shared" si="4155"/>
        <v>#DIV/0!</v>
      </c>
      <c r="P177" s="323">
        <f t="shared" si="4713"/>
        <v>0</v>
      </c>
      <c r="Q177" s="141"/>
      <c r="R177" s="111"/>
      <c r="S177" s="138"/>
      <c r="T177" s="98"/>
      <c r="U177" s="139">
        <f t="shared" ref="U177:V177" si="4779">U32+U61+U90+U119+U148</f>
        <v>0</v>
      </c>
      <c r="V177" s="111">
        <f t="shared" si="4779"/>
        <v>0</v>
      </c>
      <c r="W177" s="111"/>
      <c r="X177" s="140"/>
      <c r="Y177" s="141" t="e">
        <f t="shared" si="4715"/>
        <v>#DIV/0!</v>
      </c>
      <c r="Z177" s="323">
        <f t="shared" si="4713"/>
        <v>0</v>
      </c>
      <c r="AA177" s="141"/>
      <c r="AB177" s="111"/>
      <c r="AC177" s="138"/>
      <c r="AD177" s="98"/>
      <c r="AE177" s="139">
        <f t="shared" ref="AE177:AF177" si="4780">AE32+AE61+AE90+AE119+AE148</f>
        <v>0</v>
      </c>
      <c r="AF177" s="111">
        <f t="shared" si="4780"/>
        <v>0</v>
      </c>
      <c r="AG177" s="111"/>
      <c r="AH177" s="140"/>
      <c r="AI177" s="141" t="e">
        <f t="shared" si="4717"/>
        <v>#DIV/0!</v>
      </c>
      <c r="AJ177" s="323">
        <f t="shared" si="4713"/>
        <v>0</v>
      </c>
      <c r="AK177" s="141"/>
      <c r="AL177" s="111"/>
      <c r="AM177" s="138"/>
      <c r="AN177" s="98"/>
      <c r="AO177" s="139">
        <f t="shared" ref="AO177:AP177" si="4781">AO32+AO61+AO90+AO119+AO148</f>
        <v>0</v>
      </c>
      <c r="AP177" s="111">
        <f t="shared" si="4781"/>
        <v>0</v>
      </c>
      <c r="AQ177" s="111"/>
      <c r="AR177" s="140"/>
      <c r="AS177" s="141" t="e">
        <f t="shared" si="4719"/>
        <v>#DIV/0!</v>
      </c>
      <c r="AT177" s="323">
        <f t="shared" si="4713"/>
        <v>0</v>
      </c>
      <c r="AU177" s="141"/>
      <c r="AV177" s="111"/>
      <c r="AW177" s="138"/>
      <c r="AX177" s="98"/>
      <c r="AY177" s="139">
        <f t="shared" ref="AY177:AZ177" si="4782">AY32+AY61+AY90+AY119+AY148</f>
        <v>0</v>
      </c>
      <c r="AZ177" s="111">
        <f t="shared" si="4782"/>
        <v>0</v>
      </c>
      <c r="BA177" s="111"/>
      <c r="BB177" s="140"/>
      <c r="BC177" s="141" t="e">
        <f t="shared" si="4721"/>
        <v>#DIV/0!</v>
      </c>
      <c r="BD177" s="323">
        <f t="shared" si="4713"/>
        <v>0</v>
      </c>
      <c r="BE177" s="141"/>
      <c r="BF177" s="111"/>
      <c r="BG177" s="138"/>
      <c r="BH177" s="98"/>
      <c r="BI177" s="139">
        <f t="shared" ref="BI177:BJ177" si="4783">BI32+BI61+BI90+BI119+BI148</f>
        <v>0</v>
      </c>
      <c r="BJ177" s="111">
        <f t="shared" si="4783"/>
        <v>0</v>
      </c>
      <c r="BK177" s="111"/>
      <c r="BL177" s="140"/>
      <c r="BM177" s="141" t="e">
        <f t="shared" si="4723"/>
        <v>#DIV/0!</v>
      </c>
      <c r="BN177" s="323">
        <f t="shared" si="4713"/>
        <v>0</v>
      </c>
      <c r="BO177" s="141"/>
      <c r="BP177" s="111"/>
      <c r="BQ177" s="138"/>
      <c r="BR177" s="98"/>
      <c r="BS177" s="139">
        <f t="shared" ref="BS177:BT177" si="4784">BS32+BS61+BS90+BS119+BS148</f>
        <v>0</v>
      </c>
      <c r="BT177" s="111">
        <f t="shared" si="4784"/>
        <v>0</v>
      </c>
      <c r="BU177" s="111"/>
      <c r="BV177" s="140"/>
      <c r="BW177" s="141" t="e">
        <f t="shared" si="4725"/>
        <v>#DIV/0!</v>
      </c>
      <c r="BX177" s="323">
        <f t="shared" si="4713"/>
        <v>0</v>
      </c>
      <c r="BY177" s="141"/>
      <c r="BZ177" s="111"/>
      <c r="CA177" s="138"/>
      <c r="CB177" s="98"/>
      <c r="CC177" s="139">
        <f t="shared" ref="CC177:CD177" si="4785">CC32+CC61+CC90+CC119+CC148</f>
        <v>0</v>
      </c>
      <c r="CD177" s="111">
        <f t="shared" si="4785"/>
        <v>0</v>
      </c>
      <c r="CE177" s="111"/>
      <c r="CF177" s="140"/>
      <c r="CG177" s="141" t="e">
        <f t="shared" si="4727"/>
        <v>#DIV/0!</v>
      </c>
      <c r="CH177" s="323">
        <f t="shared" si="4728"/>
        <v>0</v>
      </c>
      <c r="CI177" s="141"/>
      <c r="CJ177" s="111"/>
      <c r="CK177" s="138"/>
      <c r="CL177" s="98"/>
      <c r="CM177" s="139">
        <f t="shared" ref="CM177:CN177" si="4786">CM32+CM61+CM90+CM119+CM148</f>
        <v>0</v>
      </c>
      <c r="CN177" s="111">
        <f t="shared" si="4786"/>
        <v>0</v>
      </c>
      <c r="CO177" s="111"/>
      <c r="CP177" s="140"/>
      <c r="CQ177" s="141" t="e">
        <f t="shared" si="4730"/>
        <v>#DIV/0!</v>
      </c>
      <c r="CR177" s="323">
        <f t="shared" si="4728"/>
        <v>0</v>
      </c>
      <c r="CS177" s="141"/>
      <c r="CT177" s="111"/>
      <c r="CU177" s="138"/>
      <c r="CV177" s="98"/>
      <c r="CW177" s="139">
        <f t="shared" ref="CW177:CX177" si="4787">CW32+CW61+CW90+CW119+CW148</f>
        <v>0</v>
      </c>
      <c r="CX177" s="111">
        <f t="shared" si="4787"/>
        <v>0</v>
      </c>
      <c r="CY177" s="111"/>
      <c r="CZ177" s="140"/>
      <c r="DA177" s="141" t="e">
        <f t="shared" si="4732"/>
        <v>#DIV/0!</v>
      </c>
      <c r="DB177" s="323">
        <f t="shared" si="4728"/>
        <v>0</v>
      </c>
      <c r="DC177" s="141"/>
      <c r="DD177" s="111"/>
      <c r="DE177" s="138"/>
      <c r="DF177" s="98"/>
      <c r="DG177" s="139">
        <f t="shared" ref="DG177:DH177" si="4788">DG32+DG61+DG90+DG119+DG148</f>
        <v>0</v>
      </c>
      <c r="DH177" s="111">
        <f t="shared" si="4788"/>
        <v>0</v>
      </c>
      <c r="DI177" s="111"/>
      <c r="DJ177" s="140"/>
      <c r="DK177" s="141" t="e">
        <f t="shared" si="4734"/>
        <v>#DIV/0!</v>
      </c>
      <c r="DL177" s="323">
        <f t="shared" si="4728"/>
        <v>0</v>
      </c>
      <c r="DM177" s="141"/>
      <c r="DN177" s="111"/>
      <c r="DO177" s="138"/>
      <c r="DP177" s="98"/>
      <c r="DQ177" s="139">
        <f t="shared" ref="DQ177:DR177" si="4789">DQ32+DQ61+DQ90+DQ119+DQ148</f>
        <v>0</v>
      </c>
      <c r="DR177" s="111">
        <f t="shared" si="4789"/>
        <v>0</v>
      </c>
      <c r="DS177" s="111"/>
      <c r="DT177" s="140"/>
      <c r="DU177" s="141" t="e">
        <f t="shared" si="4736"/>
        <v>#DIV/0!</v>
      </c>
      <c r="DV177" s="323">
        <f t="shared" si="4728"/>
        <v>0</v>
      </c>
      <c r="DW177" s="141"/>
      <c r="DX177" s="111"/>
      <c r="DY177" s="138"/>
      <c r="DZ177" s="98"/>
      <c r="EA177" s="139">
        <f t="shared" ref="EA177:EB177" si="4790">EA32+EA61+EA90+EA119+EA148</f>
        <v>0</v>
      </c>
      <c r="EB177" s="111">
        <f t="shared" si="4790"/>
        <v>0</v>
      </c>
      <c r="EC177" s="111"/>
      <c r="ED177" s="140"/>
      <c r="EE177" s="141" t="e">
        <f t="shared" si="4738"/>
        <v>#DIV/0!</v>
      </c>
      <c r="EF177" s="323">
        <f t="shared" si="4728"/>
        <v>0</v>
      </c>
      <c r="EG177" s="141"/>
      <c r="EH177" s="111"/>
      <c r="EI177" s="138"/>
      <c r="EJ177" s="98"/>
      <c r="EK177" s="139">
        <f t="shared" ref="EK177:EL177" si="4791">EK32+EK61+EK90+EK119+EK148</f>
        <v>0</v>
      </c>
      <c r="EL177" s="111">
        <f t="shared" si="4791"/>
        <v>0</v>
      </c>
      <c r="EM177" s="111"/>
      <c r="EN177" s="140"/>
      <c r="EO177" s="141" t="e">
        <f t="shared" si="4740"/>
        <v>#DIV/0!</v>
      </c>
      <c r="EP177" s="323">
        <f t="shared" si="4728"/>
        <v>0</v>
      </c>
      <c r="EQ177" s="141"/>
      <c r="ER177" s="111"/>
      <c r="ES177" s="138"/>
      <c r="ET177" s="98"/>
      <c r="EU177" s="139">
        <f t="shared" ref="EU177:EV177" si="4792">EU32+EU61+EU90+EU119+EU148</f>
        <v>0</v>
      </c>
      <c r="EV177" s="111">
        <f t="shared" si="4792"/>
        <v>0</v>
      </c>
      <c r="EW177" s="111"/>
      <c r="EX177" s="140"/>
      <c r="EY177" s="141" t="e">
        <f t="shared" si="4742"/>
        <v>#DIV/0!</v>
      </c>
      <c r="EZ177" s="323">
        <f t="shared" si="4743"/>
        <v>0</v>
      </c>
      <c r="FA177" s="141"/>
      <c r="FB177" s="111"/>
      <c r="FC177" s="138"/>
      <c r="FD177" s="98"/>
      <c r="FE177" s="139">
        <f t="shared" ref="FE177:FF177" si="4793">FE32+FE61+FE90+FE119+FE148</f>
        <v>0</v>
      </c>
      <c r="FF177" s="111">
        <f t="shared" si="4793"/>
        <v>0</v>
      </c>
      <c r="FG177" s="111"/>
      <c r="FH177" s="140"/>
      <c r="FI177" s="141" t="e">
        <f t="shared" si="4745"/>
        <v>#DIV/0!</v>
      </c>
      <c r="FJ177" s="323">
        <f t="shared" si="4743"/>
        <v>0</v>
      </c>
      <c r="FK177" s="141"/>
      <c r="FL177" s="111"/>
      <c r="FM177" s="138"/>
      <c r="FN177" s="98"/>
      <c r="FO177" s="139">
        <f t="shared" ref="FO177:FP177" si="4794">FO32+FO61+FO90+FO119+FO148</f>
        <v>0</v>
      </c>
      <c r="FP177" s="111">
        <f t="shared" si="4794"/>
        <v>0</v>
      </c>
      <c r="FQ177" s="111"/>
      <c r="FR177" s="140"/>
      <c r="FS177" s="141" t="e">
        <f t="shared" si="4747"/>
        <v>#DIV/0!</v>
      </c>
      <c r="FT177" s="323">
        <f t="shared" si="4743"/>
        <v>0</v>
      </c>
      <c r="FU177" s="141"/>
      <c r="FV177" s="111"/>
      <c r="FW177" s="138"/>
      <c r="FX177" s="98"/>
      <c r="FY177" s="139">
        <f t="shared" ref="FY177:FZ177" si="4795">FY32+FY61+FY90+FY119+FY148</f>
        <v>0</v>
      </c>
      <c r="FZ177" s="111">
        <f t="shared" si="4795"/>
        <v>0</v>
      </c>
      <c r="GA177" s="111"/>
      <c r="GB177" s="140"/>
      <c r="GC177" s="141" t="e">
        <f t="shared" si="4749"/>
        <v>#DIV/0!</v>
      </c>
      <c r="GD177" s="323">
        <f t="shared" si="4743"/>
        <v>0</v>
      </c>
      <c r="GE177" s="141"/>
      <c r="GF177" s="111"/>
      <c r="GG177" s="138"/>
      <c r="GH177" s="98"/>
      <c r="GI177" s="139">
        <f t="shared" ref="GI177:GJ177" si="4796">GI32+GI61+GI90+GI119+GI148</f>
        <v>0</v>
      </c>
      <c r="GJ177" s="111">
        <f t="shared" si="4796"/>
        <v>0</v>
      </c>
      <c r="GK177" s="111"/>
      <c r="GL177" s="140"/>
      <c r="GM177" s="141" t="e">
        <f t="shared" si="4751"/>
        <v>#DIV/0!</v>
      </c>
      <c r="GN177" s="323">
        <f t="shared" si="4743"/>
        <v>0</v>
      </c>
      <c r="GO177" s="141"/>
      <c r="GP177" s="111"/>
      <c r="GQ177" s="138"/>
      <c r="GR177" s="98"/>
      <c r="GS177" s="139">
        <f t="shared" ref="GS177:GT177" si="4797">GS32+GS61+GS90+GS119+GS148</f>
        <v>0</v>
      </c>
      <c r="GT177" s="111">
        <f t="shared" si="4797"/>
        <v>0</v>
      </c>
      <c r="GU177" s="111"/>
      <c r="GV177" s="140"/>
      <c r="GW177" s="141" t="e">
        <f t="shared" si="4753"/>
        <v>#DIV/0!</v>
      </c>
      <c r="GX177" s="323">
        <f t="shared" si="4743"/>
        <v>0</v>
      </c>
      <c r="GY177" s="141"/>
      <c r="GZ177" s="111"/>
      <c r="HA177" s="138"/>
      <c r="HB177" s="98"/>
      <c r="HC177" s="139">
        <f t="shared" ref="HC177:HD177" si="4798">HC32+HC61+HC90+HC119+HC148</f>
        <v>0</v>
      </c>
      <c r="HD177" s="111">
        <f t="shared" si="4798"/>
        <v>0</v>
      </c>
      <c r="HE177" s="111"/>
      <c r="HF177" s="140"/>
      <c r="HG177" s="141" t="e">
        <f t="shared" si="4755"/>
        <v>#DIV/0!</v>
      </c>
      <c r="HH177" s="323">
        <f t="shared" si="4743"/>
        <v>0</v>
      </c>
      <c r="HI177" s="141"/>
      <c r="HJ177" s="111"/>
      <c r="HK177" s="138"/>
      <c r="HL177" s="98"/>
      <c r="HM177" s="139">
        <f t="shared" ref="HM177:HN177" si="4799">HM32+HM61+HM90+HM119+HM148</f>
        <v>0</v>
      </c>
      <c r="HN177" s="111">
        <f t="shared" si="4799"/>
        <v>0</v>
      </c>
      <c r="HO177" s="111"/>
      <c r="HP177" s="140"/>
      <c r="HQ177" s="141" t="e">
        <f t="shared" si="4757"/>
        <v>#DIV/0!</v>
      </c>
      <c r="HR177" s="323">
        <f t="shared" si="4758"/>
        <v>0</v>
      </c>
      <c r="HS177" s="141"/>
      <c r="HT177" s="111"/>
      <c r="HU177" s="138"/>
      <c r="HV177" s="98"/>
      <c r="HW177" s="139">
        <f t="shared" ref="HW177:HX177" si="4800">HW32+HW61+HW90+HW119+HW148</f>
        <v>0</v>
      </c>
      <c r="HX177" s="111">
        <f t="shared" si="4800"/>
        <v>0</v>
      </c>
      <c r="HY177" s="111"/>
      <c r="HZ177" s="140"/>
      <c r="IA177" s="141" t="e">
        <f t="shared" si="4760"/>
        <v>#DIV/0!</v>
      </c>
      <c r="IB177" s="323">
        <f t="shared" si="4758"/>
        <v>0</v>
      </c>
      <c r="IC177" s="141"/>
      <c r="ID177" s="111"/>
      <c r="IE177" s="138"/>
      <c r="IF177" s="98"/>
      <c r="IG177" s="139">
        <f t="shared" ref="IG177:IH177" si="4801">IG32+IG61+IG90+IG119+IG148</f>
        <v>0</v>
      </c>
      <c r="IH177" s="111">
        <f t="shared" si="4801"/>
        <v>0</v>
      </c>
      <c r="II177" s="111"/>
      <c r="IJ177" s="140"/>
      <c r="IK177" s="141" t="e">
        <f t="shared" si="4762"/>
        <v>#DIV/0!</v>
      </c>
      <c r="IL177" s="323">
        <f t="shared" si="4758"/>
        <v>0</v>
      </c>
      <c r="IM177" s="141"/>
      <c r="IN177" s="111"/>
      <c r="IO177" s="138"/>
      <c r="IP177" s="98"/>
      <c r="IQ177" s="139">
        <f t="shared" ref="IQ177:IR177" si="4802">IQ32+IQ61+IQ90+IQ119+IQ148</f>
        <v>0</v>
      </c>
      <c r="IR177" s="111">
        <f t="shared" si="4802"/>
        <v>0</v>
      </c>
      <c r="IS177" s="111"/>
      <c r="IT177" s="140"/>
      <c r="IU177" s="141" t="e">
        <f t="shared" si="4764"/>
        <v>#DIV/0!</v>
      </c>
      <c r="IV177" s="323">
        <f t="shared" si="4758"/>
        <v>0</v>
      </c>
      <c r="IW177" s="141"/>
      <c r="IX177" s="111"/>
      <c r="IY177" s="138"/>
      <c r="IZ177" s="98"/>
      <c r="JA177" s="139">
        <f t="shared" ref="JA177:JB177" si="4803">JA32+JA61+JA90+JA119+JA148</f>
        <v>0</v>
      </c>
      <c r="JB177" s="111">
        <f t="shared" si="4803"/>
        <v>0</v>
      </c>
      <c r="JC177" s="111"/>
      <c r="JD177" s="140"/>
      <c r="JE177" s="141" t="e">
        <f t="shared" si="4766"/>
        <v>#DIV/0!</v>
      </c>
      <c r="JF177" s="323">
        <f t="shared" si="4758"/>
        <v>0</v>
      </c>
      <c r="JG177" s="141"/>
      <c r="JH177" s="111"/>
      <c r="JI177" s="138"/>
      <c r="JJ177" s="98"/>
      <c r="JK177" s="139">
        <f t="shared" ref="JK177:JL177" si="4804">JK32+JK61+JK90+JK119+JK148</f>
        <v>0</v>
      </c>
      <c r="JL177" s="111">
        <f t="shared" si="4804"/>
        <v>0</v>
      </c>
      <c r="JM177" s="111"/>
      <c r="JN177" s="140"/>
      <c r="JO177" s="141" t="e">
        <f t="shared" si="4768"/>
        <v>#DIV/0!</v>
      </c>
      <c r="JP177" s="323">
        <f t="shared" si="4758"/>
        <v>0</v>
      </c>
      <c r="JQ177" s="141"/>
      <c r="JR177" s="111"/>
      <c r="JS177" s="138"/>
      <c r="JT177" s="98"/>
      <c r="JU177" s="139">
        <f t="shared" ref="JU177:JV177" si="4805">JU32+JU61+JU90+JU119+JU148</f>
        <v>0</v>
      </c>
      <c r="JV177" s="111">
        <f t="shared" si="4805"/>
        <v>0</v>
      </c>
      <c r="JW177" s="111"/>
      <c r="JX177" s="140"/>
      <c r="JY177" s="141" t="e">
        <f t="shared" si="4770"/>
        <v>#DIV/0!</v>
      </c>
      <c r="JZ177" s="323">
        <f t="shared" si="4758"/>
        <v>0</v>
      </c>
      <c r="KA177" s="141"/>
      <c r="KB177" s="111"/>
      <c r="KC177" s="138"/>
      <c r="KD177" s="98"/>
      <c r="KE177" s="139">
        <f t="shared" ref="KE177:KF177" si="4806">KE32+KE61+KE90+KE119+KE148</f>
        <v>0</v>
      </c>
      <c r="KF177" s="111">
        <f t="shared" si="4806"/>
        <v>0</v>
      </c>
      <c r="KG177" s="111"/>
      <c r="KH177" s="140"/>
      <c r="KI177" s="141" t="e">
        <f t="shared" si="4772"/>
        <v>#DIV/0!</v>
      </c>
      <c r="KJ177" s="323">
        <f t="shared" si="4773"/>
        <v>0</v>
      </c>
      <c r="KK177" s="141"/>
      <c r="KL177" s="111"/>
      <c r="KM177" s="138"/>
      <c r="KN177" s="98"/>
      <c r="KO177" s="139">
        <f t="shared" ref="KO177:KP177" si="4807">KO32+KO61+KO90+KO119+KO148</f>
        <v>0</v>
      </c>
      <c r="KP177" s="111">
        <f t="shared" si="4807"/>
        <v>0</v>
      </c>
      <c r="KQ177" s="111"/>
      <c r="KR177" s="140"/>
      <c r="KS177" s="141" t="e">
        <f t="shared" si="4775"/>
        <v>#DIV/0!</v>
      </c>
      <c r="KT177" s="323">
        <f t="shared" si="4773"/>
        <v>0</v>
      </c>
      <c r="KU177" s="141"/>
      <c r="KV177" s="111"/>
      <c r="KW177" s="138"/>
      <c r="KX177" s="98"/>
      <c r="KY177" s="139">
        <f t="shared" ref="KY177:KZ177" si="4808">KY32+KY61+KY90+KY119+KY148</f>
        <v>0</v>
      </c>
      <c r="KZ177" s="111">
        <f t="shared" si="4808"/>
        <v>0</v>
      </c>
      <c r="LA177" s="111"/>
      <c r="LB177" s="140"/>
      <c r="LC177" s="141" t="e">
        <f t="shared" si="4777"/>
        <v>#DIV/0!</v>
      </c>
      <c r="LD177" s="322">
        <f t="shared" si="4221"/>
        <v>0</v>
      </c>
      <c r="LE177" s="141"/>
      <c r="LF177" s="111"/>
      <c r="LG177" s="138"/>
      <c r="LH177" s="98"/>
      <c r="LI177" s="139">
        <f t="shared" si="4778"/>
        <v>0</v>
      </c>
      <c r="LJ177" s="111">
        <f t="shared" si="4778"/>
        <v>0</v>
      </c>
      <c r="LK177" s="111"/>
      <c r="LL177" s="140"/>
    </row>
    <row r="178" spans="1:324" ht="16.5" customHeight="1">
      <c r="A178" s="612"/>
      <c r="B178" s="93" t="s">
        <v>730</v>
      </c>
      <c r="C178" s="12" t="s">
        <v>840</v>
      </c>
      <c r="D178" s="12" t="s">
        <v>422</v>
      </c>
      <c r="E178" s="4"/>
      <c r="F178" s="323">
        <f t="shared" si="4711"/>
        <v>0</v>
      </c>
      <c r="G178" s="141"/>
      <c r="H178" s="111"/>
      <c r="I178" s="138"/>
      <c r="J178" s="98"/>
      <c r="K178" s="139">
        <f t="shared" si="4712"/>
        <v>0</v>
      </c>
      <c r="L178" s="111">
        <f t="shared" si="4712"/>
        <v>0</v>
      </c>
      <c r="M178" s="111"/>
      <c r="N178" s="140"/>
      <c r="O178" s="141" t="e">
        <f t="shared" si="4155"/>
        <v>#DIV/0!</v>
      </c>
      <c r="P178" s="323">
        <f t="shared" si="4713"/>
        <v>0</v>
      </c>
      <c r="Q178" s="141"/>
      <c r="R178" s="111"/>
      <c r="S178" s="138"/>
      <c r="T178" s="98"/>
      <c r="U178" s="139">
        <f t="shared" ref="U178:V178" si="4809">U33+U62+U91+U120+U149</f>
        <v>0</v>
      </c>
      <c r="V178" s="111">
        <f t="shared" si="4809"/>
        <v>0</v>
      </c>
      <c r="W178" s="111"/>
      <c r="X178" s="140"/>
      <c r="Y178" s="141" t="e">
        <f t="shared" si="4715"/>
        <v>#DIV/0!</v>
      </c>
      <c r="Z178" s="323">
        <f t="shared" si="4713"/>
        <v>0</v>
      </c>
      <c r="AA178" s="141"/>
      <c r="AB178" s="111"/>
      <c r="AC178" s="138"/>
      <c r="AD178" s="98"/>
      <c r="AE178" s="139">
        <f t="shared" ref="AE178:AF178" si="4810">AE33+AE62+AE91+AE120+AE149</f>
        <v>0</v>
      </c>
      <c r="AF178" s="111">
        <f t="shared" si="4810"/>
        <v>0</v>
      </c>
      <c r="AG178" s="111"/>
      <c r="AH178" s="140"/>
      <c r="AI178" s="141" t="e">
        <f t="shared" si="4717"/>
        <v>#DIV/0!</v>
      </c>
      <c r="AJ178" s="323">
        <f t="shared" si="4713"/>
        <v>0</v>
      </c>
      <c r="AK178" s="141"/>
      <c r="AL178" s="111"/>
      <c r="AM178" s="138"/>
      <c r="AN178" s="98"/>
      <c r="AO178" s="139">
        <f t="shared" ref="AO178:AP178" si="4811">AO33+AO62+AO91+AO120+AO149</f>
        <v>0</v>
      </c>
      <c r="AP178" s="111">
        <f t="shared" si="4811"/>
        <v>0</v>
      </c>
      <c r="AQ178" s="111"/>
      <c r="AR178" s="140"/>
      <c r="AS178" s="141" t="e">
        <f t="shared" si="4719"/>
        <v>#DIV/0!</v>
      </c>
      <c r="AT178" s="323">
        <f t="shared" si="4713"/>
        <v>0</v>
      </c>
      <c r="AU178" s="141"/>
      <c r="AV178" s="111"/>
      <c r="AW178" s="138"/>
      <c r="AX178" s="98"/>
      <c r="AY178" s="139">
        <f t="shared" ref="AY178:AZ178" si="4812">AY33+AY62+AY91+AY120+AY149</f>
        <v>0</v>
      </c>
      <c r="AZ178" s="111">
        <f t="shared" si="4812"/>
        <v>0</v>
      </c>
      <c r="BA178" s="111"/>
      <c r="BB178" s="140"/>
      <c r="BC178" s="141" t="e">
        <f t="shared" si="4721"/>
        <v>#DIV/0!</v>
      </c>
      <c r="BD178" s="323">
        <f t="shared" si="4713"/>
        <v>0</v>
      </c>
      <c r="BE178" s="141"/>
      <c r="BF178" s="111"/>
      <c r="BG178" s="138"/>
      <c r="BH178" s="98"/>
      <c r="BI178" s="139">
        <f t="shared" ref="BI178:BJ178" si="4813">BI33+BI62+BI91+BI120+BI149</f>
        <v>0</v>
      </c>
      <c r="BJ178" s="111">
        <f t="shared" si="4813"/>
        <v>0</v>
      </c>
      <c r="BK178" s="111"/>
      <c r="BL178" s="140"/>
      <c r="BM178" s="141" t="e">
        <f t="shared" si="4723"/>
        <v>#DIV/0!</v>
      </c>
      <c r="BN178" s="323">
        <f t="shared" si="4713"/>
        <v>0</v>
      </c>
      <c r="BO178" s="141"/>
      <c r="BP178" s="111"/>
      <c r="BQ178" s="138"/>
      <c r="BR178" s="98"/>
      <c r="BS178" s="139">
        <f t="shared" ref="BS178:BT178" si="4814">BS33+BS62+BS91+BS120+BS149</f>
        <v>0</v>
      </c>
      <c r="BT178" s="111">
        <f t="shared" si="4814"/>
        <v>0</v>
      </c>
      <c r="BU178" s="111"/>
      <c r="BV178" s="140"/>
      <c r="BW178" s="141" t="e">
        <f t="shared" si="4725"/>
        <v>#DIV/0!</v>
      </c>
      <c r="BX178" s="323">
        <f t="shared" si="4713"/>
        <v>0</v>
      </c>
      <c r="BY178" s="141"/>
      <c r="BZ178" s="111"/>
      <c r="CA178" s="138"/>
      <c r="CB178" s="98"/>
      <c r="CC178" s="139">
        <f t="shared" ref="CC178:CD178" si="4815">CC33+CC62+CC91+CC120+CC149</f>
        <v>0</v>
      </c>
      <c r="CD178" s="111">
        <f t="shared" si="4815"/>
        <v>0</v>
      </c>
      <c r="CE178" s="111"/>
      <c r="CF178" s="140"/>
      <c r="CG178" s="141" t="e">
        <f t="shared" si="4727"/>
        <v>#DIV/0!</v>
      </c>
      <c r="CH178" s="323">
        <f t="shared" si="4728"/>
        <v>0</v>
      </c>
      <c r="CI178" s="141"/>
      <c r="CJ178" s="111"/>
      <c r="CK178" s="138"/>
      <c r="CL178" s="98"/>
      <c r="CM178" s="139">
        <f t="shared" ref="CM178:CN178" si="4816">CM33+CM62+CM91+CM120+CM149</f>
        <v>0</v>
      </c>
      <c r="CN178" s="111">
        <f t="shared" si="4816"/>
        <v>0</v>
      </c>
      <c r="CO178" s="111"/>
      <c r="CP178" s="140"/>
      <c r="CQ178" s="141" t="e">
        <f t="shared" si="4730"/>
        <v>#DIV/0!</v>
      </c>
      <c r="CR178" s="323">
        <f t="shared" si="4728"/>
        <v>0</v>
      </c>
      <c r="CS178" s="141"/>
      <c r="CT178" s="111"/>
      <c r="CU178" s="138"/>
      <c r="CV178" s="98"/>
      <c r="CW178" s="139">
        <f t="shared" ref="CW178:CX178" si="4817">CW33+CW62+CW91+CW120+CW149</f>
        <v>0</v>
      </c>
      <c r="CX178" s="111">
        <f t="shared" si="4817"/>
        <v>0</v>
      </c>
      <c r="CY178" s="111"/>
      <c r="CZ178" s="140"/>
      <c r="DA178" s="141" t="e">
        <f t="shared" si="4732"/>
        <v>#DIV/0!</v>
      </c>
      <c r="DB178" s="323">
        <f t="shared" si="4728"/>
        <v>0</v>
      </c>
      <c r="DC178" s="141"/>
      <c r="DD178" s="111"/>
      <c r="DE178" s="138"/>
      <c r="DF178" s="98"/>
      <c r="DG178" s="139">
        <f t="shared" ref="DG178:DH178" si="4818">DG33+DG62+DG91+DG120+DG149</f>
        <v>0</v>
      </c>
      <c r="DH178" s="111">
        <f t="shared" si="4818"/>
        <v>0</v>
      </c>
      <c r="DI178" s="111"/>
      <c r="DJ178" s="140"/>
      <c r="DK178" s="141" t="e">
        <f t="shared" si="4734"/>
        <v>#DIV/0!</v>
      </c>
      <c r="DL178" s="323">
        <f t="shared" si="4728"/>
        <v>0</v>
      </c>
      <c r="DM178" s="141"/>
      <c r="DN178" s="111"/>
      <c r="DO178" s="138"/>
      <c r="DP178" s="98"/>
      <c r="DQ178" s="139">
        <f t="shared" ref="DQ178:DR178" si="4819">DQ33+DQ62+DQ91+DQ120+DQ149</f>
        <v>0</v>
      </c>
      <c r="DR178" s="111">
        <f t="shared" si="4819"/>
        <v>0</v>
      </c>
      <c r="DS178" s="111"/>
      <c r="DT178" s="140"/>
      <c r="DU178" s="141" t="e">
        <f t="shared" si="4736"/>
        <v>#DIV/0!</v>
      </c>
      <c r="DV178" s="323">
        <f t="shared" si="4728"/>
        <v>0</v>
      </c>
      <c r="DW178" s="141"/>
      <c r="DX178" s="111"/>
      <c r="DY178" s="138"/>
      <c r="DZ178" s="98"/>
      <c r="EA178" s="139">
        <f t="shared" ref="EA178:EB178" si="4820">EA33+EA62+EA91+EA120+EA149</f>
        <v>0</v>
      </c>
      <c r="EB178" s="111">
        <f t="shared" si="4820"/>
        <v>0</v>
      </c>
      <c r="EC178" s="111"/>
      <c r="ED178" s="140"/>
      <c r="EE178" s="141" t="e">
        <f t="shared" si="4738"/>
        <v>#DIV/0!</v>
      </c>
      <c r="EF178" s="323">
        <f t="shared" si="4728"/>
        <v>0</v>
      </c>
      <c r="EG178" s="141"/>
      <c r="EH178" s="111"/>
      <c r="EI178" s="138"/>
      <c r="EJ178" s="98"/>
      <c r="EK178" s="139">
        <f t="shared" ref="EK178:EL178" si="4821">EK33+EK62+EK91+EK120+EK149</f>
        <v>0</v>
      </c>
      <c r="EL178" s="111">
        <f t="shared" si="4821"/>
        <v>0</v>
      </c>
      <c r="EM178" s="111"/>
      <c r="EN178" s="140"/>
      <c r="EO178" s="141" t="e">
        <f t="shared" si="4740"/>
        <v>#DIV/0!</v>
      </c>
      <c r="EP178" s="323">
        <f t="shared" si="4728"/>
        <v>0</v>
      </c>
      <c r="EQ178" s="141"/>
      <c r="ER178" s="111"/>
      <c r="ES178" s="138"/>
      <c r="ET178" s="98"/>
      <c r="EU178" s="139">
        <f t="shared" ref="EU178:EV178" si="4822">EU33+EU62+EU91+EU120+EU149</f>
        <v>0</v>
      </c>
      <c r="EV178" s="111">
        <f t="shared" si="4822"/>
        <v>0</v>
      </c>
      <c r="EW178" s="111"/>
      <c r="EX178" s="140"/>
      <c r="EY178" s="141" t="e">
        <f t="shared" si="4742"/>
        <v>#DIV/0!</v>
      </c>
      <c r="EZ178" s="323">
        <f t="shared" si="4743"/>
        <v>0</v>
      </c>
      <c r="FA178" s="141"/>
      <c r="FB178" s="111"/>
      <c r="FC178" s="138"/>
      <c r="FD178" s="98"/>
      <c r="FE178" s="139">
        <f t="shared" ref="FE178:FF178" si="4823">FE33+FE62+FE91+FE120+FE149</f>
        <v>0</v>
      </c>
      <c r="FF178" s="111">
        <f t="shared" si="4823"/>
        <v>0</v>
      </c>
      <c r="FG178" s="111"/>
      <c r="FH178" s="140"/>
      <c r="FI178" s="141" t="e">
        <f t="shared" si="4745"/>
        <v>#DIV/0!</v>
      </c>
      <c r="FJ178" s="323">
        <f t="shared" si="4743"/>
        <v>0</v>
      </c>
      <c r="FK178" s="141"/>
      <c r="FL178" s="111"/>
      <c r="FM178" s="138"/>
      <c r="FN178" s="98"/>
      <c r="FO178" s="139">
        <f t="shared" ref="FO178:FP178" si="4824">FO33+FO62+FO91+FO120+FO149</f>
        <v>0</v>
      </c>
      <c r="FP178" s="111">
        <f t="shared" si="4824"/>
        <v>0</v>
      </c>
      <c r="FQ178" s="111"/>
      <c r="FR178" s="140"/>
      <c r="FS178" s="141" t="e">
        <f t="shared" si="4747"/>
        <v>#DIV/0!</v>
      </c>
      <c r="FT178" s="323">
        <f t="shared" si="4743"/>
        <v>0</v>
      </c>
      <c r="FU178" s="141"/>
      <c r="FV178" s="111"/>
      <c r="FW178" s="138"/>
      <c r="FX178" s="98"/>
      <c r="FY178" s="139">
        <f t="shared" ref="FY178:FZ178" si="4825">FY33+FY62+FY91+FY120+FY149</f>
        <v>0</v>
      </c>
      <c r="FZ178" s="111">
        <f t="shared" si="4825"/>
        <v>0</v>
      </c>
      <c r="GA178" s="111"/>
      <c r="GB178" s="140"/>
      <c r="GC178" s="141" t="e">
        <f t="shared" si="4749"/>
        <v>#DIV/0!</v>
      </c>
      <c r="GD178" s="323">
        <f t="shared" si="4743"/>
        <v>0</v>
      </c>
      <c r="GE178" s="141"/>
      <c r="GF178" s="111"/>
      <c r="GG178" s="138"/>
      <c r="GH178" s="98"/>
      <c r="GI178" s="139">
        <f t="shared" ref="GI178:GJ178" si="4826">GI33+GI62+GI91+GI120+GI149</f>
        <v>0</v>
      </c>
      <c r="GJ178" s="111">
        <f t="shared" si="4826"/>
        <v>0</v>
      </c>
      <c r="GK178" s="111"/>
      <c r="GL178" s="140"/>
      <c r="GM178" s="141" t="e">
        <f t="shared" si="4751"/>
        <v>#DIV/0!</v>
      </c>
      <c r="GN178" s="323">
        <f t="shared" si="4743"/>
        <v>0</v>
      </c>
      <c r="GO178" s="141"/>
      <c r="GP178" s="111"/>
      <c r="GQ178" s="138"/>
      <c r="GR178" s="98"/>
      <c r="GS178" s="139">
        <f t="shared" ref="GS178:GT178" si="4827">GS33+GS62+GS91+GS120+GS149</f>
        <v>0</v>
      </c>
      <c r="GT178" s="111">
        <f t="shared" si="4827"/>
        <v>0</v>
      </c>
      <c r="GU178" s="111"/>
      <c r="GV178" s="140"/>
      <c r="GW178" s="141" t="e">
        <f t="shared" si="4753"/>
        <v>#DIV/0!</v>
      </c>
      <c r="GX178" s="323">
        <f t="shared" si="4743"/>
        <v>0</v>
      </c>
      <c r="GY178" s="141"/>
      <c r="GZ178" s="111"/>
      <c r="HA178" s="138"/>
      <c r="HB178" s="98"/>
      <c r="HC178" s="139">
        <f t="shared" ref="HC178:HD178" si="4828">HC33+HC62+HC91+HC120+HC149</f>
        <v>0</v>
      </c>
      <c r="HD178" s="111">
        <f t="shared" si="4828"/>
        <v>0</v>
      </c>
      <c r="HE178" s="111"/>
      <c r="HF178" s="140"/>
      <c r="HG178" s="141" t="e">
        <f t="shared" si="4755"/>
        <v>#DIV/0!</v>
      </c>
      <c r="HH178" s="323">
        <f t="shared" si="4743"/>
        <v>0</v>
      </c>
      <c r="HI178" s="141"/>
      <c r="HJ178" s="111"/>
      <c r="HK178" s="138"/>
      <c r="HL178" s="98"/>
      <c r="HM178" s="139">
        <f t="shared" ref="HM178:HN178" si="4829">HM33+HM62+HM91+HM120+HM149</f>
        <v>0</v>
      </c>
      <c r="HN178" s="111">
        <f t="shared" si="4829"/>
        <v>0</v>
      </c>
      <c r="HO178" s="111"/>
      <c r="HP178" s="140"/>
      <c r="HQ178" s="141" t="e">
        <f t="shared" si="4757"/>
        <v>#DIV/0!</v>
      </c>
      <c r="HR178" s="323">
        <f t="shared" si="4758"/>
        <v>0</v>
      </c>
      <c r="HS178" s="141"/>
      <c r="HT178" s="111"/>
      <c r="HU178" s="138"/>
      <c r="HV178" s="98"/>
      <c r="HW178" s="139">
        <f t="shared" ref="HW178:HX178" si="4830">HW33+HW62+HW91+HW120+HW149</f>
        <v>0</v>
      </c>
      <c r="HX178" s="111">
        <f t="shared" si="4830"/>
        <v>0</v>
      </c>
      <c r="HY178" s="111"/>
      <c r="HZ178" s="140"/>
      <c r="IA178" s="141" t="e">
        <f t="shared" si="4760"/>
        <v>#DIV/0!</v>
      </c>
      <c r="IB178" s="323">
        <f t="shared" si="4758"/>
        <v>0</v>
      </c>
      <c r="IC178" s="141"/>
      <c r="ID178" s="111"/>
      <c r="IE178" s="138"/>
      <c r="IF178" s="98"/>
      <c r="IG178" s="139">
        <f t="shared" ref="IG178:IH178" si="4831">IG33+IG62+IG91+IG120+IG149</f>
        <v>0</v>
      </c>
      <c r="IH178" s="111">
        <f t="shared" si="4831"/>
        <v>0</v>
      </c>
      <c r="II178" s="111"/>
      <c r="IJ178" s="140"/>
      <c r="IK178" s="141" t="e">
        <f t="shared" si="4762"/>
        <v>#DIV/0!</v>
      </c>
      <c r="IL178" s="323">
        <f t="shared" si="4758"/>
        <v>0</v>
      </c>
      <c r="IM178" s="141"/>
      <c r="IN178" s="111"/>
      <c r="IO178" s="138"/>
      <c r="IP178" s="98"/>
      <c r="IQ178" s="139">
        <f t="shared" ref="IQ178:IR178" si="4832">IQ33+IQ62+IQ91+IQ120+IQ149</f>
        <v>0</v>
      </c>
      <c r="IR178" s="111">
        <f t="shared" si="4832"/>
        <v>0</v>
      </c>
      <c r="IS178" s="111"/>
      <c r="IT178" s="140"/>
      <c r="IU178" s="141" t="e">
        <f t="shared" si="4764"/>
        <v>#DIV/0!</v>
      </c>
      <c r="IV178" s="323">
        <f t="shared" si="4758"/>
        <v>0</v>
      </c>
      <c r="IW178" s="141"/>
      <c r="IX178" s="111"/>
      <c r="IY178" s="138"/>
      <c r="IZ178" s="98"/>
      <c r="JA178" s="139">
        <f t="shared" ref="JA178:JB178" si="4833">JA33+JA62+JA91+JA120+JA149</f>
        <v>0</v>
      </c>
      <c r="JB178" s="111">
        <f t="shared" si="4833"/>
        <v>0</v>
      </c>
      <c r="JC178" s="111"/>
      <c r="JD178" s="140"/>
      <c r="JE178" s="141" t="e">
        <f t="shared" si="4766"/>
        <v>#DIV/0!</v>
      </c>
      <c r="JF178" s="323">
        <f t="shared" si="4758"/>
        <v>0</v>
      </c>
      <c r="JG178" s="141"/>
      <c r="JH178" s="111"/>
      <c r="JI178" s="138"/>
      <c r="JJ178" s="98"/>
      <c r="JK178" s="139">
        <f t="shared" ref="JK178:JL178" si="4834">JK33+JK62+JK91+JK120+JK149</f>
        <v>0</v>
      </c>
      <c r="JL178" s="111">
        <f t="shared" si="4834"/>
        <v>0</v>
      </c>
      <c r="JM178" s="111"/>
      <c r="JN178" s="140"/>
      <c r="JO178" s="141" t="e">
        <f t="shared" si="4768"/>
        <v>#DIV/0!</v>
      </c>
      <c r="JP178" s="323">
        <f t="shared" si="4758"/>
        <v>0</v>
      </c>
      <c r="JQ178" s="141"/>
      <c r="JR178" s="111"/>
      <c r="JS178" s="138"/>
      <c r="JT178" s="98"/>
      <c r="JU178" s="139">
        <f t="shared" ref="JU178:JV178" si="4835">JU33+JU62+JU91+JU120+JU149</f>
        <v>0</v>
      </c>
      <c r="JV178" s="111">
        <f t="shared" si="4835"/>
        <v>0</v>
      </c>
      <c r="JW178" s="111"/>
      <c r="JX178" s="140"/>
      <c r="JY178" s="141" t="e">
        <f t="shared" si="4770"/>
        <v>#DIV/0!</v>
      </c>
      <c r="JZ178" s="323">
        <f t="shared" si="4758"/>
        <v>0</v>
      </c>
      <c r="KA178" s="141"/>
      <c r="KB178" s="111"/>
      <c r="KC178" s="138"/>
      <c r="KD178" s="98"/>
      <c r="KE178" s="139">
        <f t="shared" ref="KE178:KF178" si="4836">KE33+KE62+KE91+KE120+KE149</f>
        <v>0</v>
      </c>
      <c r="KF178" s="111">
        <f t="shared" si="4836"/>
        <v>0</v>
      </c>
      <c r="KG178" s="111"/>
      <c r="KH178" s="140"/>
      <c r="KI178" s="141" t="e">
        <f t="shared" si="4772"/>
        <v>#DIV/0!</v>
      </c>
      <c r="KJ178" s="323">
        <f t="shared" si="4773"/>
        <v>0</v>
      </c>
      <c r="KK178" s="141"/>
      <c r="KL178" s="111"/>
      <c r="KM178" s="138"/>
      <c r="KN178" s="98"/>
      <c r="KO178" s="139">
        <f t="shared" ref="KO178:KP178" si="4837">KO33+KO62+KO91+KO120+KO149</f>
        <v>0</v>
      </c>
      <c r="KP178" s="111">
        <f t="shared" si="4837"/>
        <v>0</v>
      </c>
      <c r="KQ178" s="111"/>
      <c r="KR178" s="140"/>
      <c r="KS178" s="141" t="e">
        <f t="shared" si="4775"/>
        <v>#DIV/0!</v>
      </c>
      <c r="KT178" s="323">
        <f t="shared" si="4773"/>
        <v>0</v>
      </c>
      <c r="KU178" s="141"/>
      <c r="KV178" s="111"/>
      <c r="KW178" s="138"/>
      <c r="KX178" s="98"/>
      <c r="KY178" s="139">
        <f t="shared" ref="KY178:KZ178" si="4838">KY33+KY62+KY91+KY120+KY149</f>
        <v>0</v>
      </c>
      <c r="KZ178" s="111">
        <f t="shared" si="4838"/>
        <v>0</v>
      </c>
      <c r="LA178" s="111"/>
      <c r="LB178" s="140"/>
      <c r="LC178" s="141" t="e">
        <f t="shared" si="4777"/>
        <v>#DIV/0!</v>
      </c>
      <c r="LD178" s="322">
        <f t="shared" si="4221"/>
        <v>0</v>
      </c>
      <c r="LE178" s="141"/>
      <c r="LF178" s="111"/>
      <c r="LG178" s="138"/>
      <c r="LH178" s="98"/>
      <c r="LI178" s="139">
        <f t="shared" si="4778"/>
        <v>0</v>
      </c>
      <c r="LJ178" s="111">
        <f t="shared" si="4778"/>
        <v>0</v>
      </c>
      <c r="LK178" s="111"/>
      <c r="LL178" s="140"/>
    </row>
    <row r="179" spans="1:324" ht="16.5" customHeight="1">
      <c r="A179" s="612"/>
      <c r="B179" s="93" t="s">
        <v>744</v>
      </c>
      <c r="C179" s="12" t="s">
        <v>840</v>
      </c>
      <c r="D179" s="12" t="s">
        <v>422</v>
      </c>
      <c r="E179" s="4"/>
      <c r="F179" s="323">
        <f t="shared" si="4711"/>
        <v>0</v>
      </c>
      <c r="G179" s="141"/>
      <c r="H179" s="111"/>
      <c r="I179" s="138"/>
      <c r="J179" s="98"/>
      <c r="K179" s="139">
        <f t="shared" si="4712"/>
        <v>0</v>
      </c>
      <c r="L179" s="111">
        <f t="shared" si="4712"/>
        <v>0</v>
      </c>
      <c r="M179" s="111"/>
      <c r="N179" s="140"/>
      <c r="O179" s="141" t="e">
        <f t="shared" si="4155"/>
        <v>#DIV/0!</v>
      </c>
      <c r="P179" s="323">
        <f t="shared" si="4713"/>
        <v>0</v>
      </c>
      <c r="Q179" s="141"/>
      <c r="R179" s="111"/>
      <c r="S179" s="138"/>
      <c r="T179" s="98"/>
      <c r="U179" s="139">
        <f t="shared" ref="U179:V179" si="4839">U34+U63+U92+U121+U150</f>
        <v>0</v>
      </c>
      <c r="V179" s="111">
        <f t="shared" si="4839"/>
        <v>0</v>
      </c>
      <c r="W179" s="111"/>
      <c r="X179" s="140"/>
      <c r="Y179" s="141" t="e">
        <f t="shared" si="4715"/>
        <v>#DIV/0!</v>
      </c>
      <c r="Z179" s="323">
        <f t="shared" si="4713"/>
        <v>0</v>
      </c>
      <c r="AA179" s="141"/>
      <c r="AB179" s="111"/>
      <c r="AC179" s="138"/>
      <c r="AD179" s="98"/>
      <c r="AE179" s="139">
        <f t="shared" ref="AE179:AF179" si="4840">AE34+AE63+AE92+AE121+AE150</f>
        <v>0</v>
      </c>
      <c r="AF179" s="111">
        <f t="shared" si="4840"/>
        <v>0</v>
      </c>
      <c r="AG179" s="111"/>
      <c r="AH179" s="140"/>
      <c r="AI179" s="141" t="e">
        <f t="shared" si="4717"/>
        <v>#DIV/0!</v>
      </c>
      <c r="AJ179" s="323">
        <f t="shared" si="4713"/>
        <v>0</v>
      </c>
      <c r="AK179" s="141"/>
      <c r="AL179" s="111"/>
      <c r="AM179" s="138"/>
      <c r="AN179" s="98"/>
      <c r="AO179" s="139">
        <f t="shared" ref="AO179:AP179" si="4841">AO34+AO63+AO92+AO121+AO150</f>
        <v>0</v>
      </c>
      <c r="AP179" s="111">
        <f t="shared" si="4841"/>
        <v>0</v>
      </c>
      <c r="AQ179" s="111"/>
      <c r="AR179" s="140"/>
      <c r="AS179" s="141" t="e">
        <f t="shared" si="4719"/>
        <v>#DIV/0!</v>
      </c>
      <c r="AT179" s="323">
        <f t="shared" si="4713"/>
        <v>0</v>
      </c>
      <c r="AU179" s="141"/>
      <c r="AV179" s="111"/>
      <c r="AW179" s="138"/>
      <c r="AX179" s="98"/>
      <c r="AY179" s="139">
        <f t="shared" ref="AY179:AZ179" si="4842">AY34+AY63+AY92+AY121+AY150</f>
        <v>0</v>
      </c>
      <c r="AZ179" s="111">
        <f t="shared" si="4842"/>
        <v>0</v>
      </c>
      <c r="BA179" s="111"/>
      <c r="BB179" s="140"/>
      <c r="BC179" s="141" t="e">
        <f t="shared" si="4721"/>
        <v>#DIV/0!</v>
      </c>
      <c r="BD179" s="323">
        <f t="shared" si="4713"/>
        <v>0</v>
      </c>
      <c r="BE179" s="141"/>
      <c r="BF179" s="111"/>
      <c r="BG179" s="138"/>
      <c r="BH179" s="98"/>
      <c r="BI179" s="139">
        <f t="shared" ref="BI179:BJ179" si="4843">BI34+BI63+BI92+BI121+BI150</f>
        <v>0</v>
      </c>
      <c r="BJ179" s="111">
        <f t="shared" si="4843"/>
        <v>0</v>
      </c>
      <c r="BK179" s="111"/>
      <c r="BL179" s="140"/>
      <c r="BM179" s="141" t="e">
        <f t="shared" si="4723"/>
        <v>#DIV/0!</v>
      </c>
      <c r="BN179" s="323">
        <f t="shared" si="4713"/>
        <v>0</v>
      </c>
      <c r="BO179" s="141"/>
      <c r="BP179" s="111"/>
      <c r="BQ179" s="138"/>
      <c r="BR179" s="98"/>
      <c r="BS179" s="139">
        <f t="shared" ref="BS179:BT179" si="4844">BS34+BS63+BS92+BS121+BS150</f>
        <v>0</v>
      </c>
      <c r="BT179" s="111">
        <f t="shared" si="4844"/>
        <v>0</v>
      </c>
      <c r="BU179" s="111"/>
      <c r="BV179" s="140"/>
      <c r="BW179" s="141" t="e">
        <f t="shared" si="4725"/>
        <v>#DIV/0!</v>
      </c>
      <c r="BX179" s="323">
        <f t="shared" si="4713"/>
        <v>0</v>
      </c>
      <c r="BY179" s="141"/>
      <c r="BZ179" s="111"/>
      <c r="CA179" s="138"/>
      <c r="CB179" s="98"/>
      <c r="CC179" s="139">
        <f t="shared" ref="CC179:CD179" si="4845">CC34+CC63+CC92+CC121+CC150</f>
        <v>0</v>
      </c>
      <c r="CD179" s="111">
        <f t="shared" si="4845"/>
        <v>0</v>
      </c>
      <c r="CE179" s="111"/>
      <c r="CF179" s="140"/>
      <c r="CG179" s="141" t="e">
        <f t="shared" si="4727"/>
        <v>#DIV/0!</v>
      </c>
      <c r="CH179" s="323">
        <f t="shared" si="4728"/>
        <v>0</v>
      </c>
      <c r="CI179" s="141"/>
      <c r="CJ179" s="111"/>
      <c r="CK179" s="138"/>
      <c r="CL179" s="98"/>
      <c r="CM179" s="139">
        <f t="shared" ref="CM179:CN179" si="4846">CM34+CM63+CM92+CM121+CM150</f>
        <v>0</v>
      </c>
      <c r="CN179" s="111">
        <f t="shared" si="4846"/>
        <v>0</v>
      </c>
      <c r="CO179" s="111"/>
      <c r="CP179" s="140"/>
      <c r="CQ179" s="141" t="e">
        <f t="shared" si="4730"/>
        <v>#DIV/0!</v>
      </c>
      <c r="CR179" s="323">
        <f t="shared" si="4728"/>
        <v>0</v>
      </c>
      <c r="CS179" s="141"/>
      <c r="CT179" s="111"/>
      <c r="CU179" s="138"/>
      <c r="CV179" s="98"/>
      <c r="CW179" s="139">
        <f t="shared" ref="CW179:CX179" si="4847">CW34+CW63+CW92+CW121+CW150</f>
        <v>0</v>
      </c>
      <c r="CX179" s="111">
        <f t="shared" si="4847"/>
        <v>0</v>
      </c>
      <c r="CY179" s="111"/>
      <c r="CZ179" s="140"/>
      <c r="DA179" s="141" t="e">
        <f t="shared" si="4732"/>
        <v>#DIV/0!</v>
      </c>
      <c r="DB179" s="323">
        <f t="shared" si="4728"/>
        <v>0</v>
      </c>
      <c r="DC179" s="141"/>
      <c r="DD179" s="111"/>
      <c r="DE179" s="138"/>
      <c r="DF179" s="98"/>
      <c r="DG179" s="139">
        <f t="shared" ref="DG179:DH179" si="4848">DG34+DG63+DG92+DG121+DG150</f>
        <v>0</v>
      </c>
      <c r="DH179" s="111">
        <f t="shared" si="4848"/>
        <v>0</v>
      </c>
      <c r="DI179" s="111"/>
      <c r="DJ179" s="140"/>
      <c r="DK179" s="141" t="e">
        <f t="shared" si="4734"/>
        <v>#DIV/0!</v>
      </c>
      <c r="DL179" s="323">
        <f t="shared" si="4728"/>
        <v>0</v>
      </c>
      <c r="DM179" s="141"/>
      <c r="DN179" s="111"/>
      <c r="DO179" s="138"/>
      <c r="DP179" s="98"/>
      <c r="DQ179" s="139">
        <f t="shared" ref="DQ179:DR179" si="4849">DQ34+DQ63+DQ92+DQ121+DQ150</f>
        <v>0</v>
      </c>
      <c r="DR179" s="111">
        <f t="shared" si="4849"/>
        <v>0</v>
      </c>
      <c r="DS179" s="111"/>
      <c r="DT179" s="140"/>
      <c r="DU179" s="141" t="e">
        <f t="shared" si="4736"/>
        <v>#DIV/0!</v>
      </c>
      <c r="DV179" s="323">
        <f t="shared" si="4728"/>
        <v>0</v>
      </c>
      <c r="DW179" s="141"/>
      <c r="DX179" s="111"/>
      <c r="DY179" s="138"/>
      <c r="DZ179" s="98"/>
      <c r="EA179" s="139">
        <f t="shared" ref="EA179:EB179" si="4850">EA34+EA63+EA92+EA121+EA150</f>
        <v>0</v>
      </c>
      <c r="EB179" s="111">
        <f t="shared" si="4850"/>
        <v>0</v>
      </c>
      <c r="EC179" s="111"/>
      <c r="ED179" s="140"/>
      <c r="EE179" s="141" t="e">
        <f t="shared" si="4738"/>
        <v>#DIV/0!</v>
      </c>
      <c r="EF179" s="323">
        <f t="shared" si="4728"/>
        <v>0</v>
      </c>
      <c r="EG179" s="141"/>
      <c r="EH179" s="111"/>
      <c r="EI179" s="138"/>
      <c r="EJ179" s="98"/>
      <c r="EK179" s="139">
        <f t="shared" ref="EK179:EL179" si="4851">EK34+EK63+EK92+EK121+EK150</f>
        <v>0</v>
      </c>
      <c r="EL179" s="111">
        <f t="shared" si="4851"/>
        <v>0</v>
      </c>
      <c r="EM179" s="111"/>
      <c r="EN179" s="140"/>
      <c r="EO179" s="141" t="e">
        <f t="shared" si="4740"/>
        <v>#DIV/0!</v>
      </c>
      <c r="EP179" s="323">
        <f t="shared" si="4728"/>
        <v>0</v>
      </c>
      <c r="EQ179" s="141"/>
      <c r="ER179" s="111"/>
      <c r="ES179" s="138"/>
      <c r="ET179" s="98"/>
      <c r="EU179" s="139">
        <f t="shared" ref="EU179:EV179" si="4852">EU34+EU63+EU92+EU121+EU150</f>
        <v>0</v>
      </c>
      <c r="EV179" s="111">
        <f t="shared" si="4852"/>
        <v>0</v>
      </c>
      <c r="EW179" s="111"/>
      <c r="EX179" s="140"/>
      <c r="EY179" s="141" t="e">
        <f t="shared" si="4742"/>
        <v>#DIV/0!</v>
      </c>
      <c r="EZ179" s="323">
        <f t="shared" si="4743"/>
        <v>0</v>
      </c>
      <c r="FA179" s="141"/>
      <c r="FB179" s="111"/>
      <c r="FC179" s="138"/>
      <c r="FD179" s="98"/>
      <c r="FE179" s="139">
        <f t="shared" ref="FE179:FF179" si="4853">FE34+FE63+FE92+FE121+FE150</f>
        <v>0</v>
      </c>
      <c r="FF179" s="111">
        <f t="shared" si="4853"/>
        <v>0</v>
      </c>
      <c r="FG179" s="111"/>
      <c r="FH179" s="140"/>
      <c r="FI179" s="141" t="e">
        <f t="shared" si="4745"/>
        <v>#DIV/0!</v>
      </c>
      <c r="FJ179" s="323">
        <f t="shared" si="4743"/>
        <v>0</v>
      </c>
      <c r="FK179" s="141"/>
      <c r="FL179" s="111"/>
      <c r="FM179" s="138"/>
      <c r="FN179" s="98"/>
      <c r="FO179" s="139">
        <f t="shared" ref="FO179:FP179" si="4854">FO34+FO63+FO92+FO121+FO150</f>
        <v>0</v>
      </c>
      <c r="FP179" s="111">
        <f t="shared" si="4854"/>
        <v>0</v>
      </c>
      <c r="FQ179" s="111"/>
      <c r="FR179" s="140"/>
      <c r="FS179" s="141" t="e">
        <f t="shared" si="4747"/>
        <v>#DIV/0!</v>
      </c>
      <c r="FT179" s="323">
        <f t="shared" si="4743"/>
        <v>0</v>
      </c>
      <c r="FU179" s="141"/>
      <c r="FV179" s="111"/>
      <c r="FW179" s="138"/>
      <c r="FX179" s="98"/>
      <c r="FY179" s="139">
        <f t="shared" ref="FY179:FZ179" si="4855">FY34+FY63+FY92+FY121+FY150</f>
        <v>0</v>
      </c>
      <c r="FZ179" s="111">
        <f t="shared" si="4855"/>
        <v>0</v>
      </c>
      <c r="GA179" s="111"/>
      <c r="GB179" s="140"/>
      <c r="GC179" s="141" t="e">
        <f t="shared" si="4749"/>
        <v>#DIV/0!</v>
      </c>
      <c r="GD179" s="323">
        <f t="shared" si="4743"/>
        <v>0</v>
      </c>
      <c r="GE179" s="141"/>
      <c r="GF179" s="111"/>
      <c r="GG179" s="138"/>
      <c r="GH179" s="98"/>
      <c r="GI179" s="139">
        <f t="shared" ref="GI179:GJ179" si="4856">GI34+GI63+GI92+GI121+GI150</f>
        <v>0</v>
      </c>
      <c r="GJ179" s="111">
        <f t="shared" si="4856"/>
        <v>0</v>
      </c>
      <c r="GK179" s="111"/>
      <c r="GL179" s="140"/>
      <c r="GM179" s="141" t="e">
        <f t="shared" si="4751"/>
        <v>#DIV/0!</v>
      </c>
      <c r="GN179" s="323">
        <f t="shared" si="4743"/>
        <v>0</v>
      </c>
      <c r="GO179" s="141"/>
      <c r="GP179" s="111"/>
      <c r="GQ179" s="138"/>
      <c r="GR179" s="98"/>
      <c r="GS179" s="139">
        <f t="shared" ref="GS179:GT179" si="4857">GS34+GS63+GS92+GS121+GS150</f>
        <v>0</v>
      </c>
      <c r="GT179" s="111">
        <f t="shared" si="4857"/>
        <v>0</v>
      </c>
      <c r="GU179" s="111"/>
      <c r="GV179" s="140"/>
      <c r="GW179" s="141" t="e">
        <f t="shared" si="4753"/>
        <v>#DIV/0!</v>
      </c>
      <c r="GX179" s="323">
        <f t="shared" si="4743"/>
        <v>0</v>
      </c>
      <c r="GY179" s="141"/>
      <c r="GZ179" s="111"/>
      <c r="HA179" s="138"/>
      <c r="HB179" s="98"/>
      <c r="HC179" s="139">
        <f t="shared" ref="HC179:HD179" si="4858">HC34+HC63+HC92+HC121+HC150</f>
        <v>0</v>
      </c>
      <c r="HD179" s="111">
        <f t="shared" si="4858"/>
        <v>0</v>
      </c>
      <c r="HE179" s="111"/>
      <c r="HF179" s="140"/>
      <c r="HG179" s="141" t="e">
        <f t="shared" si="4755"/>
        <v>#DIV/0!</v>
      </c>
      <c r="HH179" s="323">
        <f t="shared" si="4743"/>
        <v>0</v>
      </c>
      <c r="HI179" s="141"/>
      <c r="HJ179" s="111"/>
      <c r="HK179" s="138"/>
      <c r="HL179" s="98"/>
      <c r="HM179" s="139">
        <f t="shared" ref="HM179:HN179" si="4859">HM34+HM63+HM92+HM121+HM150</f>
        <v>0</v>
      </c>
      <c r="HN179" s="111">
        <f t="shared" si="4859"/>
        <v>0</v>
      </c>
      <c r="HO179" s="111"/>
      <c r="HP179" s="140"/>
      <c r="HQ179" s="141" t="e">
        <f t="shared" si="4757"/>
        <v>#DIV/0!</v>
      </c>
      <c r="HR179" s="323">
        <f t="shared" si="4758"/>
        <v>0</v>
      </c>
      <c r="HS179" s="141"/>
      <c r="HT179" s="111"/>
      <c r="HU179" s="138"/>
      <c r="HV179" s="98"/>
      <c r="HW179" s="139">
        <f t="shared" ref="HW179:HX179" si="4860">HW34+HW63+HW92+HW121+HW150</f>
        <v>0</v>
      </c>
      <c r="HX179" s="111">
        <f t="shared" si="4860"/>
        <v>0</v>
      </c>
      <c r="HY179" s="111"/>
      <c r="HZ179" s="140"/>
      <c r="IA179" s="141" t="e">
        <f t="shared" si="4760"/>
        <v>#DIV/0!</v>
      </c>
      <c r="IB179" s="323">
        <f t="shared" si="4758"/>
        <v>0</v>
      </c>
      <c r="IC179" s="141"/>
      <c r="ID179" s="111"/>
      <c r="IE179" s="138"/>
      <c r="IF179" s="98"/>
      <c r="IG179" s="139">
        <f t="shared" ref="IG179:IH179" si="4861">IG34+IG63+IG92+IG121+IG150</f>
        <v>0</v>
      </c>
      <c r="IH179" s="111">
        <f t="shared" si="4861"/>
        <v>0</v>
      </c>
      <c r="II179" s="111"/>
      <c r="IJ179" s="140"/>
      <c r="IK179" s="141" t="e">
        <f t="shared" si="4762"/>
        <v>#DIV/0!</v>
      </c>
      <c r="IL179" s="323">
        <f t="shared" si="4758"/>
        <v>0</v>
      </c>
      <c r="IM179" s="141"/>
      <c r="IN179" s="111"/>
      <c r="IO179" s="138"/>
      <c r="IP179" s="98"/>
      <c r="IQ179" s="139">
        <f t="shared" ref="IQ179:IR179" si="4862">IQ34+IQ63+IQ92+IQ121+IQ150</f>
        <v>0</v>
      </c>
      <c r="IR179" s="111">
        <f t="shared" si="4862"/>
        <v>0</v>
      </c>
      <c r="IS179" s="111"/>
      <c r="IT179" s="140"/>
      <c r="IU179" s="141" t="e">
        <f t="shared" si="4764"/>
        <v>#DIV/0!</v>
      </c>
      <c r="IV179" s="323">
        <f t="shared" si="4758"/>
        <v>0</v>
      </c>
      <c r="IW179" s="141"/>
      <c r="IX179" s="111"/>
      <c r="IY179" s="138"/>
      <c r="IZ179" s="98"/>
      <c r="JA179" s="139">
        <f t="shared" ref="JA179:JB179" si="4863">JA34+JA63+JA92+JA121+JA150</f>
        <v>0</v>
      </c>
      <c r="JB179" s="111">
        <f t="shared" si="4863"/>
        <v>0</v>
      </c>
      <c r="JC179" s="111"/>
      <c r="JD179" s="140"/>
      <c r="JE179" s="141" t="e">
        <f t="shared" si="4766"/>
        <v>#DIV/0!</v>
      </c>
      <c r="JF179" s="323">
        <f t="shared" si="4758"/>
        <v>0</v>
      </c>
      <c r="JG179" s="141"/>
      <c r="JH179" s="111"/>
      <c r="JI179" s="138"/>
      <c r="JJ179" s="98"/>
      <c r="JK179" s="139">
        <f t="shared" ref="JK179:JL179" si="4864">JK34+JK63+JK92+JK121+JK150</f>
        <v>0</v>
      </c>
      <c r="JL179" s="111">
        <f t="shared" si="4864"/>
        <v>0</v>
      </c>
      <c r="JM179" s="111"/>
      <c r="JN179" s="140"/>
      <c r="JO179" s="141" t="e">
        <f t="shared" si="4768"/>
        <v>#DIV/0!</v>
      </c>
      <c r="JP179" s="323">
        <f t="shared" si="4758"/>
        <v>0</v>
      </c>
      <c r="JQ179" s="141"/>
      <c r="JR179" s="111"/>
      <c r="JS179" s="138"/>
      <c r="JT179" s="98"/>
      <c r="JU179" s="139">
        <f t="shared" ref="JU179:JV179" si="4865">JU34+JU63+JU92+JU121+JU150</f>
        <v>0</v>
      </c>
      <c r="JV179" s="111">
        <f t="shared" si="4865"/>
        <v>0</v>
      </c>
      <c r="JW179" s="111"/>
      <c r="JX179" s="140"/>
      <c r="JY179" s="141" t="e">
        <f t="shared" si="4770"/>
        <v>#DIV/0!</v>
      </c>
      <c r="JZ179" s="323">
        <f t="shared" si="4758"/>
        <v>0</v>
      </c>
      <c r="KA179" s="141"/>
      <c r="KB179" s="111"/>
      <c r="KC179" s="138"/>
      <c r="KD179" s="98"/>
      <c r="KE179" s="139">
        <f t="shared" ref="KE179:KF179" si="4866">KE34+KE63+KE92+KE121+KE150</f>
        <v>0</v>
      </c>
      <c r="KF179" s="111">
        <f t="shared" si="4866"/>
        <v>0</v>
      </c>
      <c r="KG179" s="111"/>
      <c r="KH179" s="140"/>
      <c r="KI179" s="141" t="e">
        <f t="shared" si="4772"/>
        <v>#DIV/0!</v>
      </c>
      <c r="KJ179" s="323">
        <f t="shared" si="4773"/>
        <v>0</v>
      </c>
      <c r="KK179" s="141"/>
      <c r="KL179" s="111"/>
      <c r="KM179" s="138"/>
      <c r="KN179" s="98"/>
      <c r="KO179" s="139">
        <f t="shared" ref="KO179:KP179" si="4867">KO34+KO63+KO92+KO121+KO150</f>
        <v>0</v>
      </c>
      <c r="KP179" s="111">
        <f t="shared" si="4867"/>
        <v>0</v>
      </c>
      <c r="KQ179" s="111"/>
      <c r="KR179" s="140"/>
      <c r="KS179" s="141" t="e">
        <f t="shared" si="4775"/>
        <v>#DIV/0!</v>
      </c>
      <c r="KT179" s="323">
        <f t="shared" si="4773"/>
        <v>0</v>
      </c>
      <c r="KU179" s="141"/>
      <c r="KV179" s="111"/>
      <c r="KW179" s="138"/>
      <c r="KX179" s="98"/>
      <c r="KY179" s="139">
        <f t="shared" ref="KY179:KZ179" si="4868">KY34+KY63+KY92+KY121+KY150</f>
        <v>0</v>
      </c>
      <c r="KZ179" s="111">
        <f t="shared" si="4868"/>
        <v>0</v>
      </c>
      <c r="LA179" s="111"/>
      <c r="LB179" s="140"/>
      <c r="LC179" s="141" t="e">
        <f t="shared" si="4777"/>
        <v>#DIV/0!</v>
      </c>
      <c r="LD179" s="322">
        <f t="shared" si="4221"/>
        <v>0</v>
      </c>
      <c r="LE179" s="141"/>
      <c r="LF179" s="111"/>
      <c r="LG179" s="138"/>
      <c r="LH179" s="98"/>
      <c r="LI179" s="139">
        <f t="shared" si="4778"/>
        <v>0</v>
      </c>
      <c r="LJ179" s="111">
        <f t="shared" si="4778"/>
        <v>0</v>
      </c>
      <c r="LK179" s="111"/>
      <c r="LL179" s="140"/>
    </row>
    <row r="180" spans="1:324" ht="16.5" customHeight="1">
      <c r="A180" s="612"/>
      <c r="B180" s="12" t="s">
        <v>731</v>
      </c>
      <c r="C180" s="12" t="s">
        <v>840</v>
      </c>
      <c r="D180" s="12" t="s">
        <v>422</v>
      </c>
      <c r="E180" s="4"/>
      <c r="F180" s="323">
        <f t="shared" si="4711"/>
        <v>0</v>
      </c>
      <c r="G180" s="141"/>
      <c r="H180" s="111"/>
      <c r="I180" s="138"/>
      <c r="J180" s="98"/>
      <c r="K180" s="139">
        <f t="shared" si="4712"/>
        <v>0</v>
      </c>
      <c r="L180" s="111">
        <f t="shared" si="4712"/>
        <v>0</v>
      </c>
      <c r="M180" s="111"/>
      <c r="N180" s="140"/>
      <c r="O180" s="141">
        <f t="shared" si="4155"/>
        <v>0</v>
      </c>
      <c r="P180" s="323">
        <f t="shared" si="4713"/>
        <v>0</v>
      </c>
      <c r="Q180" s="141"/>
      <c r="R180" s="111"/>
      <c r="S180" s="138"/>
      <c r="T180" s="98"/>
      <c r="U180" s="139">
        <f t="shared" ref="U180:V180" si="4869">U35+U64+U93+U122+U151</f>
        <v>0</v>
      </c>
      <c r="V180" s="111">
        <f t="shared" si="4869"/>
        <v>0</v>
      </c>
      <c r="W180" s="111"/>
      <c r="X180" s="140"/>
      <c r="Y180" s="141">
        <f t="shared" si="4715"/>
        <v>0</v>
      </c>
      <c r="Z180" s="323">
        <f t="shared" si="4713"/>
        <v>0</v>
      </c>
      <c r="AA180" s="141"/>
      <c r="AB180" s="111"/>
      <c r="AC180" s="138"/>
      <c r="AD180" s="98"/>
      <c r="AE180" s="139">
        <f t="shared" ref="AE180:AF180" si="4870">AE35+AE64+AE93+AE122+AE151</f>
        <v>0</v>
      </c>
      <c r="AF180" s="111">
        <f t="shared" si="4870"/>
        <v>0</v>
      </c>
      <c r="AG180" s="111"/>
      <c r="AH180" s="140"/>
      <c r="AI180" s="141">
        <f t="shared" si="4717"/>
        <v>0</v>
      </c>
      <c r="AJ180" s="323">
        <f t="shared" si="4713"/>
        <v>1</v>
      </c>
      <c r="AK180" s="141"/>
      <c r="AL180" s="111"/>
      <c r="AM180" s="138"/>
      <c r="AN180" s="98"/>
      <c r="AO180" s="139">
        <f t="shared" ref="AO180:AP180" si="4871">AO35+AO64+AO93+AO122+AO151</f>
        <v>1752.22</v>
      </c>
      <c r="AP180" s="111">
        <f t="shared" si="4871"/>
        <v>1752.22</v>
      </c>
      <c r="AQ180" s="111"/>
      <c r="AR180" s="140"/>
      <c r="AS180" s="141">
        <f t="shared" si="4719"/>
        <v>0.70501999999999998</v>
      </c>
      <c r="AT180" s="323">
        <f t="shared" si="4713"/>
        <v>1</v>
      </c>
      <c r="AU180" s="141"/>
      <c r="AV180" s="111"/>
      <c r="AW180" s="138"/>
      <c r="AX180" s="98"/>
      <c r="AY180" s="139">
        <f t="shared" ref="AY180:AZ180" si="4872">AY35+AY64+AY93+AY122+AY151</f>
        <v>1513.6969999999999</v>
      </c>
      <c r="AZ180" s="111">
        <f t="shared" si="4872"/>
        <v>1513.7</v>
      </c>
      <c r="BA180" s="111"/>
      <c r="BB180" s="140"/>
      <c r="BC180" s="141">
        <f t="shared" si="4721"/>
        <v>0.60904999999999998</v>
      </c>
      <c r="BD180" s="323">
        <f t="shared" si="4713"/>
        <v>0</v>
      </c>
      <c r="BE180" s="141"/>
      <c r="BF180" s="111"/>
      <c r="BG180" s="138"/>
      <c r="BH180" s="98"/>
      <c r="BI180" s="139">
        <f t="shared" ref="BI180:BJ180" si="4873">BI35+BI64+BI93+BI122+BI151</f>
        <v>0</v>
      </c>
      <c r="BJ180" s="111">
        <f t="shared" si="4873"/>
        <v>0</v>
      </c>
      <c r="BK180" s="111"/>
      <c r="BL180" s="140"/>
      <c r="BM180" s="141">
        <f t="shared" si="4723"/>
        <v>0</v>
      </c>
      <c r="BN180" s="323">
        <f t="shared" si="4713"/>
        <v>0</v>
      </c>
      <c r="BO180" s="141"/>
      <c r="BP180" s="111"/>
      <c r="BQ180" s="138"/>
      <c r="BR180" s="98"/>
      <c r="BS180" s="139">
        <f t="shared" ref="BS180:BT180" si="4874">BS35+BS64+BS93+BS122+BS151</f>
        <v>0</v>
      </c>
      <c r="BT180" s="111">
        <f t="shared" si="4874"/>
        <v>0</v>
      </c>
      <c r="BU180" s="111"/>
      <c r="BV180" s="140"/>
      <c r="BW180" s="141">
        <f t="shared" si="4725"/>
        <v>0</v>
      </c>
      <c r="BX180" s="323">
        <f t="shared" si="4713"/>
        <v>0</v>
      </c>
      <c r="BY180" s="141"/>
      <c r="BZ180" s="111"/>
      <c r="CA180" s="138"/>
      <c r="CB180" s="98"/>
      <c r="CC180" s="139">
        <f t="shared" ref="CC180:CD180" si="4875">CC35+CC64+CC93+CC122+CC151</f>
        <v>0</v>
      </c>
      <c r="CD180" s="111">
        <f t="shared" si="4875"/>
        <v>0</v>
      </c>
      <c r="CE180" s="111"/>
      <c r="CF180" s="140"/>
      <c r="CG180" s="141">
        <f t="shared" si="4727"/>
        <v>0</v>
      </c>
      <c r="CH180" s="323">
        <f t="shared" si="4728"/>
        <v>0</v>
      </c>
      <c r="CI180" s="141"/>
      <c r="CJ180" s="111"/>
      <c r="CK180" s="138"/>
      <c r="CL180" s="98"/>
      <c r="CM180" s="139">
        <f t="shared" ref="CM180:CN180" si="4876">CM35+CM64+CM93+CM122+CM151</f>
        <v>0</v>
      </c>
      <c r="CN180" s="111">
        <f t="shared" si="4876"/>
        <v>0</v>
      </c>
      <c r="CO180" s="111"/>
      <c r="CP180" s="140"/>
      <c r="CQ180" s="141">
        <f t="shared" si="4730"/>
        <v>0</v>
      </c>
      <c r="CR180" s="323">
        <f t="shared" si="4728"/>
        <v>0</v>
      </c>
      <c r="CS180" s="141"/>
      <c r="CT180" s="111"/>
      <c r="CU180" s="138"/>
      <c r="CV180" s="98"/>
      <c r="CW180" s="139">
        <f t="shared" ref="CW180:CX180" si="4877">CW35+CW64+CW93+CW122+CW151</f>
        <v>0</v>
      </c>
      <c r="CX180" s="111">
        <f t="shared" si="4877"/>
        <v>0</v>
      </c>
      <c r="CY180" s="111"/>
      <c r="CZ180" s="140"/>
      <c r="DA180" s="141">
        <f t="shared" si="4732"/>
        <v>0</v>
      </c>
      <c r="DB180" s="323">
        <f t="shared" si="4728"/>
        <v>0</v>
      </c>
      <c r="DC180" s="141"/>
      <c r="DD180" s="111"/>
      <c r="DE180" s="138"/>
      <c r="DF180" s="98"/>
      <c r="DG180" s="139">
        <f t="shared" ref="DG180:DH180" si="4878">DG35+DG64+DG93+DG122+DG151</f>
        <v>0</v>
      </c>
      <c r="DH180" s="111">
        <f t="shared" si="4878"/>
        <v>0</v>
      </c>
      <c r="DI180" s="111"/>
      <c r="DJ180" s="140"/>
      <c r="DK180" s="141">
        <f t="shared" si="4734"/>
        <v>0</v>
      </c>
      <c r="DL180" s="323">
        <f t="shared" si="4728"/>
        <v>0</v>
      </c>
      <c r="DM180" s="141"/>
      <c r="DN180" s="111"/>
      <c r="DO180" s="138"/>
      <c r="DP180" s="98"/>
      <c r="DQ180" s="139">
        <f t="shared" ref="DQ180:DR180" si="4879">DQ35+DQ64+DQ93+DQ122+DQ151</f>
        <v>0</v>
      </c>
      <c r="DR180" s="111">
        <f t="shared" si="4879"/>
        <v>0</v>
      </c>
      <c r="DS180" s="111"/>
      <c r="DT180" s="140"/>
      <c r="DU180" s="141">
        <f t="shared" si="4736"/>
        <v>0</v>
      </c>
      <c r="DV180" s="323">
        <f t="shared" si="4728"/>
        <v>2</v>
      </c>
      <c r="DW180" s="141"/>
      <c r="DX180" s="111"/>
      <c r="DY180" s="138"/>
      <c r="DZ180" s="98"/>
      <c r="EA180" s="139">
        <f t="shared" ref="EA180:EB180" si="4880">EA35+EA64+EA93+EA122+EA151</f>
        <v>2610.6970000000001</v>
      </c>
      <c r="EB180" s="111">
        <f t="shared" si="4880"/>
        <v>5221.3900000000003</v>
      </c>
      <c r="EC180" s="111"/>
      <c r="ED180" s="140"/>
      <c r="EE180" s="141">
        <f t="shared" si="4738"/>
        <v>1.05043</v>
      </c>
      <c r="EF180" s="323">
        <f t="shared" si="4728"/>
        <v>0</v>
      </c>
      <c r="EG180" s="141"/>
      <c r="EH180" s="111"/>
      <c r="EI180" s="138"/>
      <c r="EJ180" s="98"/>
      <c r="EK180" s="139">
        <f t="shared" ref="EK180:EL180" si="4881">EK35+EK64+EK93+EK122+EK151</f>
        <v>0</v>
      </c>
      <c r="EL180" s="111">
        <f t="shared" si="4881"/>
        <v>0</v>
      </c>
      <c r="EM180" s="111"/>
      <c r="EN180" s="140"/>
      <c r="EO180" s="141">
        <f t="shared" si="4740"/>
        <v>0</v>
      </c>
      <c r="EP180" s="323">
        <f t="shared" si="4728"/>
        <v>0</v>
      </c>
      <c r="EQ180" s="141"/>
      <c r="ER180" s="111"/>
      <c r="ES180" s="138"/>
      <c r="ET180" s="98"/>
      <c r="EU180" s="139">
        <f t="shared" ref="EU180:EV180" si="4882">EU35+EU64+EU93+EU122+EU151</f>
        <v>0</v>
      </c>
      <c r="EV180" s="111">
        <f t="shared" si="4882"/>
        <v>0</v>
      </c>
      <c r="EW180" s="111"/>
      <c r="EX180" s="140"/>
      <c r="EY180" s="141">
        <f t="shared" si="4742"/>
        <v>0</v>
      </c>
      <c r="EZ180" s="323">
        <f t="shared" si="4743"/>
        <v>1</v>
      </c>
      <c r="FA180" s="141"/>
      <c r="FB180" s="111"/>
      <c r="FC180" s="138"/>
      <c r="FD180" s="98"/>
      <c r="FE180" s="139">
        <f t="shared" ref="FE180:FF180" si="4883">FE35+FE64+FE93+FE122+FE151</f>
        <v>1636.5678</v>
      </c>
      <c r="FF180" s="111">
        <f t="shared" si="4883"/>
        <v>1636.57</v>
      </c>
      <c r="FG180" s="111"/>
      <c r="FH180" s="140"/>
      <c r="FI180" s="141">
        <f t="shared" si="4745"/>
        <v>0.65847999999999995</v>
      </c>
      <c r="FJ180" s="323">
        <f t="shared" si="4743"/>
        <v>0</v>
      </c>
      <c r="FK180" s="141"/>
      <c r="FL180" s="111"/>
      <c r="FM180" s="138"/>
      <c r="FN180" s="98"/>
      <c r="FO180" s="139">
        <f t="shared" ref="FO180:FP180" si="4884">FO35+FO64+FO93+FO122+FO151</f>
        <v>0</v>
      </c>
      <c r="FP180" s="111">
        <f t="shared" si="4884"/>
        <v>0</v>
      </c>
      <c r="FQ180" s="111"/>
      <c r="FR180" s="140"/>
      <c r="FS180" s="141">
        <f t="shared" si="4747"/>
        <v>0</v>
      </c>
      <c r="FT180" s="323">
        <f t="shared" si="4743"/>
        <v>0</v>
      </c>
      <c r="FU180" s="141"/>
      <c r="FV180" s="111"/>
      <c r="FW180" s="138"/>
      <c r="FX180" s="98"/>
      <c r="FY180" s="139">
        <f t="shared" ref="FY180:FZ180" si="4885">FY35+FY64+FY93+FY122+FY151</f>
        <v>0</v>
      </c>
      <c r="FZ180" s="111">
        <f t="shared" si="4885"/>
        <v>0</v>
      </c>
      <c r="GA180" s="111"/>
      <c r="GB180" s="140"/>
      <c r="GC180" s="141">
        <f t="shared" si="4749"/>
        <v>0</v>
      </c>
      <c r="GD180" s="323">
        <f t="shared" si="4743"/>
        <v>0</v>
      </c>
      <c r="GE180" s="141"/>
      <c r="GF180" s="111"/>
      <c r="GG180" s="138"/>
      <c r="GH180" s="98"/>
      <c r="GI180" s="139">
        <f t="shared" ref="GI180:GJ180" si="4886">GI35+GI64+GI93+GI122+GI151</f>
        <v>0</v>
      </c>
      <c r="GJ180" s="111">
        <f t="shared" si="4886"/>
        <v>0</v>
      </c>
      <c r="GK180" s="111"/>
      <c r="GL180" s="140"/>
      <c r="GM180" s="141">
        <f t="shared" si="4751"/>
        <v>0</v>
      </c>
      <c r="GN180" s="323">
        <f t="shared" si="4743"/>
        <v>0</v>
      </c>
      <c r="GO180" s="141"/>
      <c r="GP180" s="111"/>
      <c r="GQ180" s="138"/>
      <c r="GR180" s="98"/>
      <c r="GS180" s="139">
        <f t="shared" ref="GS180:GT180" si="4887">GS35+GS64+GS93+GS122+GS151</f>
        <v>0</v>
      </c>
      <c r="GT180" s="111">
        <f t="shared" si="4887"/>
        <v>0</v>
      </c>
      <c r="GU180" s="111"/>
      <c r="GV180" s="140"/>
      <c r="GW180" s="141">
        <f t="shared" si="4753"/>
        <v>0</v>
      </c>
      <c r="GX180" s="323">
        <f t="shared" si="4743"/>
        <v>2</v>
      </c>
      <c r="GY180" s="141"/>
      <c r="GZ180" s="111"/>
      <c r="HA180" s="138"/>
      <c r="HB180" s="98"/>
      <c r="HC180" s="139">
        <f t="shared" ref="HC180:HD180" si="4888">HC35+HC64+HC93+HC122+HC151</f>
        <v>2487.2103999999999</v>
      </c>
      <c r="HD180" s="111">
        <f t="shared" si="4888"/>
        <v>4974.42</v>
      </c>
      <c r="HE180" s="111"/>
      <c r="HF180" s="140"/>
      <c r="HG180" s="141">
        <f t="shared" si="4755"/>
        <v>1.00075</v>
      </c>
      <c r="HH180" s="323">
        <f t="shared" si="4743"/>
        <v>0</v>
      </c>
      <c r="HI180" s="141"/>
      <c r="HJ180" s="111"/>
      <c r="HK180" s="138"/>
      <c r="HL180" s="98"/>
      <c r="HM180" s="139">
        <f t="shared" ref="HM180:HN180" si="4889">HM35+HM64+HM93+HM122+HM151</f>
        <v>0</v>
      </c>
      <c r="HN180" s="111">
        <f t="shared" si="4889"/>
        <v>0</v>
      </c>
      <c r="HO180" s="111"/>
      <c r="HP180" s="140"/>
      <c r="HQ180" s="141">
        <f t="shared" si="4757"/>
        <v>0</v>
      </c>
      <c r="HR180" s="323">
        <f t="shared" si="4758"/>
        <v>1</v>
      </c>
      <c r="HS180" s="141"/>
      <c r="HT180" s="111"/>
      <c r="HU180" s="138"/>
      <c r="HV180" s="98"/>
      <c r="HW180" s="139">
        <f t="shared" ref="HW180:HX180" si="4890">HW35+HW64+HW93+HW122+HW151</f>
        <v>2644.57</v>
      </c>
      <c r="HX180" s="111">
        <f t="shared" si="4890"/>
        <v>2644.57</v>
      </c>
      <c r="HY180" s="111"/>
      <c r="HZ180" s="140"/>
      <c r="IA180" s="141">
        <f t="shared" si="4760"/>
        <v>1.06406</v>
      </c>
      <c r="IB180" s="323">
        <f t="shared" si="4758"/>
        <v>0</v>
      </c>
      <c r="IC180" s="141"/>
      <c r="ID180" s="111"/>
      <c r="IE180" s="138"/>
      <c r="IF180" s="98"/>
      <c r="IG180" s="139">
        <f t="shared" ref="IG180:IH180" si="4891">IG35+IG64+IG93+IG122+IG151</f>
        <v>0</v>
      </c>
      <c r="IH180" s="111">
        <f t="shared" si="4891"/>
        <v>0</v>
      </c>
      <c r="II180" s="111"/>
      <c r="IJ180" s="140"/>
      <c r="IK180" s="141">
        <f t="shared" si="4762"/>
        <v>0</v>
      </c>
      <c r="IL180" s="323">
        <f t="shared" si="4758"/>
        <v>0</v>
      </c>
      <c r="IM180" s="141"/>
      <c r="IN180" s="111"/>
      <c r="IO180" s="138"/>
      <c r="IP180" s="98"/>
      <c r="IQ180" s="139">
        <f t="shared" ref="IQ180:IR180" si="4892">IQ35+IQ64+IQ93+IQ122+IQ151</f>
        <v>0</v>
      </c>
      <c r="IR180" s="111">
        <f t="shared" si="4892"/>
        <v>0</v>
      </c>
      <c r="IS180" s="111"/>
      <c r="IT180" s="140"/>
      <c r="IU180" s="141">
        <f t="shared" si="4764"/>
        <v>0</v>
      </c>
      <c r="IV180" s="323">
        <f t="shared" si="4758"/>
        <v>0</v>
      </c>
      <c r="IW180" s="141"/>
      <c r="IX180" s="111"/>
      <c r="IY180" s="138"/>
      <c r="IZ180" s="98"/>
      <c r="JA180" s="139">
        <f t="shared" ref="JA180:JB180" si="4893">JA35+JA64+JA93+JA122+JA151</f>
        <v>0</v>
      </c>
      <c r="JB180" s="111">
        <f t="shared" si="4893"/>
        <v>0</v>
      </c>
      <c r="JC180" s="111"/>
      <c r="JD180" s="140"/>
      <c r="JE180" s="141">
        <f t="shared" si="4766"/>
        <v>0</v>
      </c>
      <c r="JF180" s="323">
        <f t="shared" si="4758"/>
        <v>0</v>
      </c>
      <c r="JG180" s="141"/>
      <c r="JH180" s="111"/>
      <c r="JI180" s="138"/>
      <c r="JJ180" s="98"/>
      <c r="JK180" s="139">
        <f t="shared" ref="JK180:JL180" si="4894">JK35+JK64+JK93+JK122+JK151</f>
        <v>0</v>
      </c>
      <c r="JL180" s="111">
        <f t="shared" si="4894"/>
        <v>0</v>
      </c>
      <c r="JM180" s="111"/>
      <c r="JN180" s="140"/>
      <c r="JO180" s="141">
        <f t="shared" si="4768"/>
        <v>0</v>
      </c>
      <c r="JP180" s="323">
        <f t="shared" si="4758"/>
        <v>1</v>
      </c>
      <c r="JQ180" s="141"/>
      <c r="JR180" s="111"/>
      <c r="JS180" s="138"/>
      <c r="JT180" s="98"/>
      <c r="JU180" s="139">
        <f t="shared" ref="JU180:JV180" si="4895">JU35+JU64+JU93+JU122+JU151</f>
        <v>2541.598</v>
      </c>
      <c r="JV180" s="111">
        <f t="shared" si="4895"/>
        <v>2541.6</v>
      </c>
      <c r="JW180" s="111"/>
      <c r="JX180" s="140"/>
      <c r="JY180" s="141">
        <f t="shared" si="4770"/>
        <v>1.0226299999999999</v>
      </c>
      <c r="JZ180" s="323">
        <f t="shared" si="4758"/>
        <v>0</v>
      </c>
      <c r="KA180" s="141"/>
      <c r="KB180" s="111"/>
      <c r="KC180" s="138"/>
      <c r="KD180" s="98"/>
      <c r="KE180" s="139">
        <f t="shared" ref="KE180:KF180" si="4896">KE35+KE64+KE93+KE122+KE151</f>
        <v>0</v>
      </c>
      <c r="KF180" s="111">
        <f t="shared" si="4896"/>
        <v>0</v>
      </c>
      <c r="KG180" s="111"/>
      <c r="KH180" s="140"/>
      <c r="KI180" s="141">
        <f t="shared" si="4772"/>
        <v>0</v>
      </c>
      <c r="KJ180" s="323">
        <f t="shared" si="4773"/>
        <v>0</v>
      </c>
      <c r="KK180" s="141"/>
      <c r="KL180" s="111"/>
      <c r="KM180" s="138"/>
      <c r="KN180" s="98"/>
      <c r="KO180" s="139">
        <f t="shared" ref="KO180:KP180" si="4897">KO35+KO64+KO93+KO122+KO151</f>
        <v>0</v>
      </c>
      <c r="KP180" s="111">
        <f t="shared" si="4897"/>
        <v>0</v>
      </c>
      <c r="KQ180" s="111"/>
      <c r="KR180" s="140"/>
      <c r="KS180" s="141">
        <f t="shared" si="4775"/>
        <v>0</v>
      </c>
      <c r="KT180" s="323">
        <f t="shared" si="4773"/>
        <v>0</v>
      </c>
      <c r="KU180" s="141"/>
      <c r="KV180" s="111"/>
      <c r="KW180" s="138"/>
      <c r="KX180" s="98"/>
      <c r="KY180" s="139">
        <f t="shared" ref="KY180:KZ180" si="4898">KY35+KY64+KY93+KY122+KY151</f>
        <v>0</v>
      </c>
      <c r="KZ180" s="111">
        <f t="shared" si="4898"/>
        <v>0</v>
      </c>
      <c r="LA180" s="111"/>
      <c r="LB180" s="140"/>
      <c r="LC180" s="141">
        <f t="shared" si="4777"/>
        <v>0</v>
      </c>
      <c r="LD180" s="322">
        <f t="shared" si="4221"/>
        <v>9</v>
      </c>
      <c r="LE180" s="141"/>
      <c r="LF180" s="111"/>
      <c r="LG180" s="138"/>
      <c r="LH180" s="98"/>
      <c r="LI180" s="139">
        <f t="shared" si="4778"/>
        <v>2485.3532599999999</v>
      </c>
      <c r="LJ180" s="111">
        <f t="shared" si="4778"/>
        <v>22368.18</v>
      </c>
      <c r="LK180" s="111"/>
      <c r="LL180" s="140"/>
    </row>
    <row r="181" spans="1:324" ht="16.5" customHeight="1">
      <c r="A181" s="612"/>
      <c r="B181" s="12" t="s">
        <v>732</v>
      </c>
      <c r="C181" s="12" t="s">
        <v>840</v>
      </c>
      <c r="D181" s="12" t="s">
        <v>422</v>
      </c>
      <c r="E181" s="4"/>
      <c r="F181" s="323">
        <f t="shared" si="4711"/>
        <v>0</v>
      </c>
      <c r="G181" s="141"/>
      <c r="H181" s="111"/>
      <c r="I181" s="138"/>
      <c r="J181" s="98"/>
      <c r="K181" s="139">
        <f t="shared" si="4712"/>
        <v>0</v>
      </c>
      <c r="L181" s="111">
        <f t="shared" si="4712"/>
        <v>0</v>
      </c>
      <c r="M181" s="111"/>
      <c r="N181" s="140"/>
      <c r="O181" s="141">
        <f t="shared" si="4155"/>
        <v>0</v>
      </c>
      <c r="P181" s="323">
        <f t="shared" si="4713"/>
        <v>0</v>
      </c>
      <c r="Q181" s="141"/>
      <c r="R181" s="111"/>
      <c r="S181" s="138"/>
      <c r="T181" s="98"/>
      <c r="U181" s="139">
        <f t="shared" ref="U181:V181" si="4899">U36+U65+U94+U123+U152</f>
        <v>0</v>
      </c>
      <c r="V181" s="111">
        <f t="shared" si="4899"/>
        <v>0</v>
      </c>
      <c r="W181" s="111"/>
      <c r="X181" s="140"/>
      <c r="Y181" s="141">
        <f t="shared" si="4715"/>
        <v>0</v>
      </c>
      <c r="Z181" s="323">
        <f t="shared" si="4713"/>
        <v>0</v>
      </c>
      <c r="AA181" s="141"/>
      <c r="AB181" s="111"/>
      <c r="AC181" s="138"/>
      <c r="AD181" s="98"/>
      <c r="AE181" s="139">
        <f t="shared" ref="AE181:AF181" si="4900">AE36+AE65+AE94+AE123+AE152</f>
        <v>0</v>
      </c>
      <c r="AF181" s="111">
        <f t="shared" si="4900"/>
        <v>0</v>
      </c>
      <c r="AG181" s="111"/>
      <c r="AH181" s="140"/>
      <c r="AI181" s="141">
        <f t="shared" si="4717"/>
        <v>0</v>
      </c>
      <c r="AJ181" s="323">
        <f t="shared" si="4713"/>
        <v>0</v>
      </c>
      <c r="AK181" s="141"/>
      <c r="AL181" s="111"/>
      <c r="AM181" s="138"/>
      <c r="AN181" s="98"/>
      <c r="AO181" s="139">
        <f t="shared" ref="AO181:AP181" si="4901">AO36+AO65+AO94+AO123+AO152</f>
        <v>0</v>
      </c>
      <c r="AP181" s="111">
        <f t="shared" si="4901"/>
        <v>0</v>
      </c>
      <c r="AQ181" s="111"/>
      <c r="AR181" s="140"/>
      <c r="AS181" s="141">
        <f t="shared" si="4719"/>
        <v>0</v>
      </c>
      <c r="AT181" s="323">
        <f t="shared" si="4713"/>
        <v>0</v>
      </c>
      <c r="AU181" s="141"/>
      <c r="AV181" s="111"/>
      <c r="AW181" s="138"/>
      <c r="AX181" s="98"/>
      <c r="AY181" s="139">
        <f t="shared" ref="AY181:AZ181" si="4902">AY36+AY65+AY94+AY123+AY152</f>
        <v>0</v>
      </c>
      <c r="AZ181" s="111">
        <f t="shared" si="4902"/>
        <v>0</v>
      </c>
      <c r="BA181" s="111"/>
      <c r="BB181" s="140"/>
      <c r="BC181" s="141">
        <f t="shared" si="4721"/>
        <v>0</v>
      </c>
      <c r="BD181" s="323">
        <f t="shared" si="4713"/>
        <v>0</v>
      </c>
      <c r="BE181" s="141"/>
      <c r="BF181" s="111"/>
      <c r="BG181" s="138"/>
      <c r="BH181" s="98"/>
      <c r="BI181" s="139">
        <f t="shared" ref="BI181:BJ181" si="4903">BI36+BI65+BI94+BI123+BI152</f>
        <v>0</v>
      </c>
      <c r="BJ181" s="111">
        <f t="shared" si="4903"/>
        <v>0</v>
      </c>
      <c r="BK181" s="111"/>
      <c r="BL181" s="140"/>
      <c r="BM181" s="141">
        <f t="shared" si="4723"/>
        <v>0</v>
      </c>
      <c r="BN181" s="323">
        <f t="shared" si="4713"/>
        <v>0</v>
      </c>
      <c r="BO181" s="141"/>
      <c r="BP181" s="111"/>
      <c r="BQ181" s="138"/>
      <c r="BR181" s="98"/>
      <c r="BS181" s="139">
        <f t="shared" ref="BS181:BT181" si="4904">BS36+BS65+BS94+BS123+BS152</f>
        <v>0</v>
      </c>
      <c r="BT181" s="111">
        <f t="shared" si="4904"/>
        <v>0</v>
      </c>
      <c r="BU181" s="111"/>
      <c r="BV181" s="140"/>
      <c r="BW181" s="141">
        <f t="shared" si="4725"/>
        <v>0</v>
      </c>
      <c r="BX181" s="323">
        <f t="shared" si="4713"/>
        <v>2</v>
      </c>
      <c r="BY181" s="141"/>
      <c r="BZ181" s="111"/>
      <c r="CA181" s="138"/>
      <c r="CB181" s="98"/>
      <c r="CC181" s="139">
        <f t="shared" ref="CC181:CD181" si="4905">CC36+CC65+CC94+CC123+CC152</f>
        <v>1886.6465000000001</v>
      </c>
      <c r="CD181" s="111">
        <f t="shared" si="4905"/>
        <v>3773.29</v>
      </c>
      <c r="CE181" s="111"/>
      <c r="CF181" s="140"/>
      <c r="CG181" s="141">
        <f t="shared" si="4727"/>
        <v>0.76507000000000003</v>
      </c>
      <c r="CH181" s="323">
        <f t="shared" si="4728"/>
        <v>0</v>
      </c>
      <c r="CI181" s="141"/>
      <c r="CJ181" s="111"/>
      <c r="CK181" s="138"/>
      <c r="CL181" s="98"/>
      <c r="CM181" s="139">
        <f t="shared" ref="CM181:CN181" si="4906">CM36+CM65+CM94+CM123+CM152</f>
        <v>0</v>
      </c>
      <c r="CN181" s="111">
        <f t="shared" si="4906"/>
        <v>0</v>
      </c>
      <c r="CO181" s="111"/>
      <c r="CP181" s="140"/>
      <c r="CQ181" s="141">
        <f t="shared" si="4730"/>
        <v>0</v>
      </c>
      <c r="CR181" s="323">
        <f t="shared" si="4728"/>
        <v>0</v>
      </c>
      <c r="CS181" s="141"/>
      <c r="CT181" s="111"/>
      <c r="CU181" s="138"/>
      <c r="CV181" s="98"/>
      <c r="CW181" s="139">
        <f t="shared" ref="CW181:CX181" si="4907">CW36+CW65+CW94+CW123+CW152</f>
        <v>0</v>
      </c>
      <c r="CX181" s="111">
        <f t="shared" si="4907"/>
        <v>0</v>
      </c>
      <c r="CY181" s="111"/>
      <c r="CZ181" s="140"/>
      <c r="DA181" s="141">
        <f t="shared" si="4732"/>
        <v>0</v>
      </c>
      <c r="DB181" s="323">
        <f t="shared" si="4728"/>
        <v>0</v>
      </c>
      <c r="DC181" s="141"/>
      <c r="DD181" s="111"/>
      <c r="DE181" s="138"/>
      <c r="DF181" s="98"/>
      <c r="DG181" s="139">
        <f t="shared" ref="DG181:DH181" si="4908">DG36+DG65+DG94+DG123+DG152</f>
        <v>0</v>
      </c>
      <c r="DH181" s="111">
        <f t="shared" si="4908"/>
        <v>0</v>
      </c>
      <c r="DI181" s="111"/>
      <c r="DJ181" s="140"/>
      <c r="DK181" s="141">
        <f t="shared" si="4734"/>
        <v>0</v>
      </c>
      <c r="DL181" s="323">
        <f t="shared" si="4728"/>
        <v>0</v>
      </c>
      <c r="DM181" s="141"/>
      <c r="DN181" s="111"/>
      <c r="DO181" s="138"/>
      <c r="DP181" s="98"/>
      <c r="DQ181" s="139">
        <f t="shared" ref="DQ181:DR181" si="4909">DQ36+DQ65+DQ94+DQ123+DQ152</f>
        <v>0</v>
      </c>
      <c r="DR181" s="111">
        <f t="shared" si="4909"/>
        <v>0</v>
      </c>
      <c r="DS181" s="111"/>
      <c r="DT181" s="140"/>
      <c r="DU181" s="141">
        <f t="shared" si="4736"/>
        <v>0</v>
      </c>
      <c r="DV181" s="323">
        <f t="shared" si="4728"/>
        <v>0</v>
      </c>
      <c r="DW181" s="141"/>
      <c r="DX181" s="111"/>
      <c r="DY181" s="138"/>
      <c r="DZ181" s="98"/>
      <c r="EA181" s="139">
        <f t="shared" ref="EA181:EB181" si="4910">EA36+EA65+EA94+EA123+EA152</f>
        <v>0</v>
      </c>
      <c r="EB181" s="111">
        <f t="shared" si="4910"/>
        <v>0</v>
      </c>
      <c r="EC181" s="111"/>
      <c r="ED181" s="140"/>
      <c r="EE181" s="141">
        <f t="shared" si="4738"/>
        <v>0</v>
      </c>
      <c r="EF181" s="323">
        <f t="shared" si="4728"/>
        <v>0</v>
      </c>
      <c r="EG181" s="141"/>
      <c r="EH181" s="111"/>
      <c r="EI181" s="138"/>
      <c r="EJ181" s="98"/>
      <c r="EK181" s="139">
        <f t="shared" ref="EK181:EL181" si="4911">EK36+EK65+EK94+EK123+EK152</f>
        <v>0</v>
      </c>
      <c r="EL181" s="111">
        <f t="shared" si="4911"/>
        <v>0</v>
      </c>
      <c r="EM181" s="111"/>
      <c r="EN181" s="140"/>
      <c r="EO181" s="141">
        <f t="shared" si="4740"/>
        <v>0</v>
      </c>
      <c r="EP181" s="323">
        <f t="shared" si="4728"/>
        <v>0</v>
      </c>
      <c r="EQ181" s="141"/>
      <c r="ER181" s="111"/>
      <c r="ES181" s="138"/>
      <c r="ET181" s="98"/>
      <c r="EU181" s="139">
        <f t="shared" ref="EU181:EV181" si="4912">EU36+EU65+EU94+EU123+EU152</f>
        <v>0</v>
      </c>
      <c r="EV181" s="111">
        <f t="shared" si="4912"/>
        <v>0</v>
      </c>
      <c r="EW181" s="111"/>
      <c r="EX181" s="140"/>
      <c r="EY181" s="141">
        <f t="shared" si="4742"/>
        <v>0</v>
      </c>
      <c r="EZ181" s="323">
        <f t="shared" si="4743"/>
        <v>0</v>
      </c>
      <c r="FA181" s="141"/>
      <c r="FB181" s="111"/>
      <c r="FC181" s="138"/>
      <c r="FD181" s="98"/>
      <c r="FE181" s="139">
        <f t="shared" ref="FE181:FF181" si="4913">FE36+FE65+FE94+FE123+FE152</f>
        <v>0</v>
      </c>
      <c r="FF181" s="111">
        <f t="shared" si="4913"/>
        <v>0</v>
      </c>
      <c r="FG181" s="111"/>
      <c r="FH181" s="140"/>
      <c r="FI181" s="141">
        <f t="shared" si="4745"/>
        <v>0</v>
      </c>
      <c r="FJ181" s="323">
        <f t="shared" si="4743"/>
        <v>0</v>
      </c>
      <c r="FK181" s="141"/>
      <c r="FL181" s="111"/>
      <c r="FM181" s="138"/>
      <c r="FN181" s="98"/>
      <c r="FO181" s="139">
        <f t="shared" ref="FO181:FP181" si="4914">FO36+FO65+FO94+FO123+FO152</f>
        <v>0</v>
      </c>
      <c r="FP181" s="111">
        <f t="shared" si="4914"/>
        <v>0</v>
      </c>
      <c r="FQ181" s="111"/>
      <c r="FR181" s="140"/>
      <c r="FS181" s="141">
        <f t="shared" si="4747"/>
        <v>0</v>
      </c>
      <c r="FT181" s="323">
        <f t="shared" si="4743"/>
        <v>0</v>
      </c>
      <c r="FU181" s="141"/>
      <c r="FV181" s="111"/>
      <c r="FW181" s="138"/>
      <c r="FX181" s="98"/>
      <c r="FY181" s="139">
        <f t="shared" ref="FY181:FZ181" si="4915">FY36+FY65+FY94+FY123+FY152</f>
        <v>0</v>
      </c>
      <c r="FZ181" s="111">
        <f t="shared" si="4915"/>
        <v>0</v>
      </c>
      <c r="GA181" s="111"/>
      <c r="GB181" s="140"/>
      <c r="GC181" s="141">
        <f t="shared" si="4749"/>
        <v>0</v>
      </c>
      <c r="GD181" s="323">
        <f t="shared" si="4743"/>
        <v>0</v>
      </c>
      <c r="GE181" s="141"/>
      <c r="GF181" s="111"/>
      <c r="GG181" s="138"/>
      <c r="GH181" s="98"/>
      <c r="GI181" s="139">
        <f t="shared" ref="GI181:GJ181" si="4916">GI36+GI65+GI94+GI123+GI152</f>
        <v>0</v>
      </c>
      <c r="GJ181" s="111">
        <f t="shared" si="4916"/>
        <v>0</v>
      </c>
      <c r="GK181" s="111"/>
      <c r="GL181" s="140"/>
      <c r="GM181" s="141">
        <f t="shared" si="4751"/>
        <v>0</v>
      </c>
      <c r="GN181" s="323">
        <f t="shared" si="4743"/>
        <v>0</v>
      </c>
      <c r="GO181" s="141"/>
      <c r="GP181" s="111"/>
      <c r="GQ181" s="138"/>
      <c r="GR181" s="98"/>
      <c r="GS181" s="139">
        <f t="shared" ref="GS181:GT181" si="4917">GS36+GS65+GS94+GS123+GS152</f>
        <v>0</v>
      </c>
      <c r="GT181" s="111">
        <f t="shared" si="4917"/>
        <v>0</v>
      </c>
      <c r="GU181" s="111"/>
      <c r="GV181" s="140"/>
      <c r="GW181" s="141">
        <f t="shared" si="4753"/>
        <v>0</v>
      </c>
      <c r="GX181" s="323">
        <f t="shared" si="4743"/>
        <v>0</v>
      </c>
      <c r="GY181" s="141"/>
      <c r="GZ181" s="111"/>
      <c r="HA181" s="138"/>
      <c r="HB181" s="98"/>
      <c r="HC181" s="139">
        <f t="shared" ref="HC181:HD181" si="4918">HC36+HC65+HC94+HC123+HC152</f>
        <v>0</v>
      </c>
      <c r="HD181" s="111">
        <f t="shared" si="4918"/>
        <v>0</v>
      </c>
      <c r="HE181" s="111"/>
      <c r="HF181" s="140"/>
      <c r="HG181" s="141">
        <f t="shared" si="4755"/>
        <v>0</v>
      </c>
      <c r="HH181" s="323">
        <f t="shared" si="4743"/>
        <v>0</v>
      </c>
      <c r="HI181" s="141"/>
      <c r="HJ181" s="111"/>
      <c r="HK181" s="138"/>
      <c r="HL181" s="98"/>
      <c r="HM181" s="139">
        <f t="shared" ref="HM181:HN181" si="4919">HM36+HM65+HM94+HM123+HM152</f>
        <v>0</v>
      </c>
      <c r="HN181" s="111">
        <f t="shared" si="4919"/>
        <v>0</v>
      </c>
      <c r="HO181" s="111"/>
      <c r="HP181" s="140"/>
      <c r="HQ181" s="141">
        <f t="shared" si="4757"/>
        <v>0</v>
      </c>
      <c r="HR181" s="323">
        <f t="shared" si="4758"/>
        <v>0</v>
      </c>
      <c r="HS181" s="141"/>
      <c r="HT181" s="111"/>
      <c r="HU181" s="138"/>
      <c r="HV181" s="98"/>
      <c r="HW181" s="139">
        <f t="shared" ref="HW181:HX181" si="4920">HW36+HW65+HW94+HW123+HW152</f>
        <v>0</v>
      </c>
      <c r="HX181" s="111">
        <f t="shared" si="4920"/>
        <v>0</v>
      </c>
      <c r="HY181" s="111"/>
      <c r="HZ181" s="140"/>
      <c r="IA181" s="141">
        <f t="shared" si="4760"/>
        <v>0</v>
      </c>
      <c r="IB181" s="323">
        <f t="shared" si="4758"/>
        <v>0</v>
      </c>
      <c r="IC181" s="141"/>
      <c r="ID181" s="111"/>
      <c r="IE181" s="138"/>
      <c r="IF181" s="98"/>
      <c r="IG181" s="139">
        <f t="shared" ref="IG181:IH181" si="4921">IG36+IG65+IG94+IG123+IG152</f>
        <v>0</v>
      </c>
      <c r="IH181" s="111">
        <f t="shared" si="4921"/>
        <v>0</v>
      </c>
      <c r="II181" s="111"/>
      <c r="IJ181" s="140"/>
      <c r="IK181" s="141">
        <f t="shared" si="4762"/>
        <v>0</v>
      </c>
      <c r="IL181" s="323">
        <f t="shared" si="4758"/>
        <v>0</v>
      </c>
      <c r="IM181" s="141"/>
      <c r="IN181" s="111"/>
      <c r="IO181" s="138"/>
      <c r="IP181" s="98"/>
      <c r="IQ181" s="139">
        <f t="shared" ref="IQ181:IR181" si="4922">IQ36+IQ65+IQ94+IQ123+IQ152</f>
        <v>0</v>
      </c>
      <c r="IR181" s="111">
        <f t="shared" si="4922"/>
        <v>0</v>
      </c>
      <c r="IS181" s="111"/>
      <c r="IT181" s="140"/>
      <c r="IU181" s="141">
        <f t="shared" si="4764"/>
        <v>0</v>
      </c>
      <c r="IV181" s="323">
        <f t="shared" si="4758"/>
        <v>0</v>
      </c>
      <c r="IW181" s="141"/>
      <c r="IX181" s="111"/>
      <c r="IY181" s="138"/>
      <c r="IZ181" s="98"/>
      <c r="JA181" s="139">
        <f t="shared" ref="JA181:JB181" si="4923">JA36+JA65+JA94+JA123+JA152</f>
        <v>0</v>
      </c>
      <c r="JB181" s="111">
        <f t="shared" si="4923"/>
        <v>0</v>
      </c>
      <c r="JC181" s="111"/>
      <c r="JD181" s="140"/>
      <c r="JE181" s="141">
        <f t="shared" si="4766"/>
        <v>0</v>
      </c>
      <c r="JF181" s="323">
        <f t="shared" si="4758"/>
        <v>1</v>
      </c>
      <c r="JG181" s="141"/>
      <c r="JH181" s="111"/>
      <c r="JI181" s="138"/>
      <c r="JJ181" s="98"/>
      <c r="JK181" s="139">
        <f t="shared" ref="JK181:JL181" si="4924">JK36+JK65+JK94+JK123+JK152</f>
        <v>2231.556</v>
      </c>
      <c r="JL181" s="111">
        <f t="shared" si="4924"/>
        <v>2231.56</v>
      </c>
      <c r="JM181" s="111"/>
      <c r="JN181" s="140"/>
      <c r="JO181" s="141">
        <f t="shared" si="4768"/>
        <v>0.90493000000000001</v>
      </c>
      <c r="JP181" s="323">
        <f t="shared" si="4758"/>
        <v>1</v>
      </c>
      <c r="JQ181" s="141"/>
      <c r="JR181" s="111"/>
      <c r="JS181" s="138"/>
      <c r="JT181" s="98"/>
      <c r="JU181" s="139">
        <f t="shared" ref="JU181:JV181" si="4925">JU36+JU65+JU94+JU123+JU152</f>
        <v>2541.598</v>
      </c>
      <c r="JV181" s="111">
        <f t="shared" si="4925"/>
        <v>2541.6</v>
      </c>
      <c r="JW181" s="111"/>
      <c r="JX181" s="140"/>
      <c r="JY181" s="141">
        <f t="shared" si="4770"/>
        <v>1.0306599999999999</v>
      </c>
      <c r="JZ181" s="323">
        <f t="shared" si="4758"/>
        <v>0</v>
      </c>
      <c r="KA181" s="141"/>
      <c r="KB181" s="111"/>
      <c r="KC181" s="138"/>
      <c r="KD181" s="98"/>
      <c r="KE181" s="139">
        <f t="shared" ref="KE181:KF181" si="4926">KE36+KE65+KE94+KE123+KE152</f>
        <v>0</v>
      </c>
      <c r="KF181" s="111">
        <f t="shared" si="4926"/>
        <v>0</v>
      </c>
      <c r="KG181" s="111"/>
      <c r="KH181" s="140"/>
      <c r="KI181" s="141">
        <f t="shared" si="4772"/>
        <v>0</v>
      </c>
      <c r="KJ181" s="323">
        <f t="shared" si="4773"/>
        <v>0</v>
      </c>
      <c r="KK181" s="141"/>
      <c r="KL181" s="111"/>
      <c r="KM181" s="138"/>
      <c r="KN181" s="98"/>
      <c r="KO181" s="139">
        <f t="shared" ref="KO181:KP181" si="4927">KO36+KO65+KO94+KO123+KO152</f>
        <v>0</v>
      </c>
      <c r="KP181" s="111">
        <f t="shared" si="4927"/>
        <v>0</v>
      </c>
      <c r="KQ181" s="111"/>
      <c r="KR181" s="140"/>
      <c r="KS181" s="141">
        <f t="shared" si="4775"/>
        <v>0</v>
      </c>
      <c r="KT181" s="323">
        <f t="shared" si="4773"/>
        <v>0</v>
      </c>
      <c r="KU181" s="141"/>
      <c r="KV181" s="111"/>
      <c r="KW181" s="138"/>
      <c r="KX181" s="98"/>
      <c r="KY181" s="139">
        <f t="shared" ref="KY181:KZ181" si="4928">KY36+KY65+KY94+KY123+KY152</f>
        <v>0</v>
      </c>
      <c r="KZ181" s="111">
        <f t="shared" si="4928"/>
        <v>0</v>
      </c>
      <c r="LA181" s="111"/>
      <c r="LB181" s="140"/>
      <c r="LC181" s="141">
        <f t="shared" si="4777"/>
        <v>0</v>
      </c>
      <c r="LD181" s="322">
        <f t="shared" si="4221"/>
        <v>4</v>
      </c>
      <c r="LE181" s="141"/>
      <c r="LF181" s="111"/>
      <c r="LG181" s="138"/>
      <c r="LH181" s="98"/>
      <c r="LI181" s="139">
        <f t="shared" si="4778"/>
        <v>2465.9879099999998</v>
      </c>
      <c r="LJ181" s="111">
        <f t="shared" si="4778"/>
        <v>9863.9500000000007</v>
      </c>
      <c r="LK181" s="111"/>
      <c r="LL181" s="140"/>
    </row>
    <row r="182" spans="1:324" ht="16.5" customHeight="1">
      <c r="A182" s="612"/>
      <c r="B182" s="297" t="s">
        <v>713</v>
      </c>
      <c r="C182" s="12" t="s">
        <v>840</v>
      </c>
      <c r="D182" s="12" t="s">
        <v>422</v>
      </c>
      <c r="E182" s="4"/>
      <c r="F182" s="323">
        <f t="shared" si="4711"/>
        <v>0</v>
      </c>
      <c r="G182" s="141"/>
      <c r="H182" s="111"/>
      <c r="I182" s="138"/>
      <c r="J182" s="98"/>
      <c r="K182" s="139">
        <f t="shared" si="4712"/>
        <v>0</v>
      </c>
      <c r="L182" s="111">
        <f t="shared" si="4712"/>
        <v>0</v>
      </c>
      <c r="M182" s="111"/>
      <c r="N182" s="140"/>
      <c r="O182" s="141">
        <f t="shared" si="4155"/>
        <v>0</v>
      </c>
      <c r="P182" s="323">
        <f t="shared" si="4713"/>
        <v>0</v>
      </c>
      <c r="Q182" s="141"/>
      <c r="R182" s="111"/>
      <c r="S182" s="138"/>
      <c r="T182" s="98"/>
      <c r="U182" s="139">
        <f t="shared" ref="U182:V182" si="4929">U37+U66+U95+U124+U153</f>
        <v>0</v>
      </c>
      <c r="V182" s="111">
        <f t="shared" si="4929"/>
        <v>0</v>
      </c>
      <c r="W182" s="111"/>
      <c r="X182" s="140"/>
      <c r="Y182" s="141">
        <f t="shared" si="4715"/>
        <v>0</v>
      </c>
      <c r="Z182" s="323">
        <f t="shared" si="4713"/>
        <v>0</v>
      </c>
      <c r="AA182" s="141"/>
      <c r="AB182" s="111"/>
      <c r="AC182" s="138"/>
      <c r="AD182" s="98"/>
      <c r="AE182" s="139">
        <f t="shared" ref="AE182:AF182" si="4930">AE37+AE66+AE95+AE124+AE153</f>
        <v>0</v>
      </c>
      <c r="AF182" s="111">
        <f t="shared" si="4930"/>
        <v>0</v>
      </c>
      <c r="AG182" s="111"/>
      <c r="AH182" s="140"/>
      <c r="AI182" s="141">
        <f t="shared" si="4717"/>
        <v>0</v>
      </c>
      <c r="AJ182" s="323">
        <f t="shared" si="4713"/>
        <v>0</v>
      </c>
      <c r="AK182" s="141"/>
      <c r="AL182" s="111"/>
      <c r="AM182" s="138"/>
      <c r="AN182" s="98"/>
      <c r="AO182" s="139">
        <f t="shared" ref="AO182:AP182" si="4931">AO37+AO66+AO95+AO124+AO153</f>
        <v>0</v>
      </c>
      <c r="AP182" s="111">
        <f t="shared" si="4931"/>
        <v>0</v>
      </c>
      <c r="AQ182" s="111"/>
      <c r="AR182" s="140"/>
      <c r="AS182" s="141">
        <f t="shared" si="4719"/>
        <v>0</v>
      </c>
      <c r="AT182" s="323">
        <f t="shared" si="4713"/>
        <v>0</v>
      </c>
      <c r="AU182" s="141"/>
      <c r="AV182" s="111"/>
      <c r="AW182" s="138"/>
      <c r="AX182" s="98"/>
      <c r="AY182" s="139">
        <f t="shared" ref="AY182:AZ182" si="4932">AY37+AY66+AY95+AY124+AY153</f>
        <v>0</v>
      </c>
      <c r="AZ182" s="111">
        <f t="shared" si="4932"/>
        <v>0</v>
      </c>
      <c r="BA182" s="111"/>
      <c r="BB182" s="140"/>
      <c r="BC182" s="141">
        <f t="shared" si="4721"/>
        <v>0</v>
      </c>
      <c r="BD182" s="323">
        <f t="shared" si="4713"/>
        <v>0</v>
      </c>
      <c r="BE182" s="141"/>
      <c r="BF182" s="111"/>
      <c r="BG182" s="138"/>
      <c r="BH182" s="98"/>
      <c r="BI182" s="139">
        <f t="shared" ref="BI182:BJ182" si="4933">BI37+BI66+BI95+BI124+BI153</f>
        <v>0</v>
      </c>
      <c r="BJ182" s="111">
        <f t="shared" si="4933"/>
        <v>0</v>
      </c>
      <c r="BK182" s="111"/>
      <c r="BL182" s="140"/>
      <c r="BM182" s="141">
        <f t="shared" si="4723"/>
        <v>0</v>
      </c>
      <c r="BN182" s="323">
        <f t="shared" si="4713"/>
        <v>0</v>
      </c>
      <c r="BO182" s="141"/>
      <c r="BP182" s="111"/>
      <c r="BQ182" s="138"/>
      <c r="BR182" s="98"/>
      <c r="BS182" s="139">
        <f t="shared" ref="BS182:BT182" si="4934">BS37+BS66+BS95+BS124+BS153</f>
        <v>0</v>
      </c>
      <c r="BT182" s="111">
        <f t="shared" si="4934"/>
        <v>0</v>
      </c>
      <c r="BU182" s="111"/>
      <c r="BV182" s="140"/>
      <c r="BW182" s="141">
        <f t="shared" si="4725"/>
        <v>0</v>
      </c>
      <c r="BX182" s="323">
        <f t="shared" si="4713"/>
        <v>0</v>
      </c>
      <c r="BY182" s="141"/>
      <c r="BZ182" s="111"/>
      <c r="CA182" s="138"/>
      <c r="CB182" s="98"/>
      <c r="CC182" s="139">
        <f t="shared" ref="CC182:CD182" si="4935">CC37+CC66+CC95+CC124+CC153</f>
        <v>0</v>
      </c>
      <c r="CD182" s="111">
        <f t="shared" si="4935"/>
        <v>0</v>
      </c>
      <c r="CE182" s="111"/>
      <c r="CF182" s="140"/>
      <c r="CG182" s="141">
        <f t="shared" si="4727"/>
        <v>0</v>
      </c>
      <c r="CH182" s="323">
        <f t="shared" si="4728"/>
        <v>0</v>
      </c>
      <c r="CI182" s="141"/>
      <c r="CJ182" s="111"/>
      <c r="CK182" s="138"/>
      <c r="CL182" s="98"/>
      <c r="CM182" s="139">
        <f t="shared" ref="CM182:CN182" si="4936">CM37+CM66+CM95+CM124+CM153</f>
        <v>0</v>
      </c>
      <c r="CN182" s="111">
        <f t="shared" si="4936"/>
        <v>0</v>
      </c>
      <c r="CO182" s="111"/>
      <c r="CP182" s="140"/>
      <c r="CQ182" s="141">
        <f t="shared" si="4730"/>
        <v>0</v>
      </c>
      <c r="CR182" s="323">
        <f t="shared" si="4728"/>
        <v>0</v>
      </c>
      <c r="CS182" s="141"/>
      <c r="CT182" s="111"/>
      <c r="CU182" s="138"/>
      <c r="CV182" s="98"/>
      <c r="CW182" s="139">
        <f t="shared" ref="CW182:CX182" si="4937">CW37+CW66+CW95+CW124+CW153</f>
        <v>0</v>
      </c>
      <c r="CX182" s="111">
        <f t="shared" si="4937"/>
        <v>0</v>
      </c>
      <c r="CY182" s="111"/>
      <c r="CZ182" s="140"/>
      <c r="DA182" s="141">
        <f t="shared" si="4732"/>
        <v>0</v>
      </c>
      <c r="DB182" s="323">
        <f t="shared" si="4728"/>
        <v>0</v>
      </c>
      <c r="DC182" s="141"/>
      <c r="DD182" s="111"/>
      <c r="DE182" s="138"/>
      <c r="DF182" s="98"/>
      <c r="DG182" s="139">
        <f t="shared" ref="DG182:DH182" si="4938">DG37+DG66+DG95+DG124+DG153</f>
        <v>0</v>
      </c>
      <c r="DH182" s="111">
        <f t="shared" si="4938"/>
        <v>0</v>
      </c>
      <c r="DI182" s="111"/>
      <c r="DJ182" s="140"/>
      <c r="DK182" s="141">
        <f t="shared" si="4734"/>
        <v>0</v>
      </c>
      <c r="DL182" s="323">
        <f t="shared" si="4728"/>
        <v>46</v>
      </c>
      <c r="DM182" s="141"/>
      <c r="DN182" s="111"/>
      <c r="DO182" s="138"/>
      <c r="DP182" s="98"/>
      <c r="DQ182" s="139">
        <f t="shared" ref="DQ182:DR182" si="4939">DQ37+DQ66+DQ95+DQ124+DQ153</f>
        <v>2567.9788899999999</v>
      </c>
      <c r="DR182" s="111">
        <f t="shared" si="4939"/>
        <v>118127.03</v>
      </c>
      <c r="DS182" s="111"/>
      <c r="DT182" s="140"/>
      <c r="DU182" s="141">
        <f t="shared" si="4736"/>
        <v>1.03816</v>
      </c>
      <c r="DV182" s="323">
        <f t="shared" si="4728"/>
        <v>0</v>
      </c>
      <c r="DW182" s="141"/>
      <c r="DX182" s="111"/>
      <c r="DY182" s="138"/>
      <c r="DZ182" s="98"/>
      <c r="EA182" s="139">
        <f t="shared" ref="EA182:EB182" si="4940">EA37+EA66+EA95+EA124+EA153</f>
        <v>0</v>
      </c>
      <c r="EB182" s="111">
        <f t="shared" si="4940"/>
        <v>0</v>
      </c>
      <c r="EC182" s="111"/>
      <c r="ED182" s="140"/>
      <c r="EE182" s="141">
        <f t="shared" si="4738"/>
        <v>0</v>
      </c>
      <c r="EF182" s="323">
        <f t="shared" si="4728"/>
        <v>0</v>
      </c>
      <c r="EG182" s="141"/>
      <c r="EH182" s="111"/>
      <c r="EI182" s="138"/>
      <c r="EJ182" s="98"/>
      <c r="EK182" s="139">
        <f t="shared" ref="EK182:EL182" si="4941">EK37+EK66+EK95+EK124+EK153</f>
        <v>0</v>
      </c>
      <c r="EL182" s="111">
        <f t="shared" si="4941"/>
        <v>0</v>
      </c>
      <c r="EM182" s="111"/>
      <c r="EN182" s="140"/>
      <c r="EO182" s="141">
        <f t="shared" si="4740"/>
        <v>0</v>
      </c>
      <c r="EP182" s="323">
        <f t="shared" si="4728"/>
        <v>0</v>
      </c>
      <c r="EQ182" s="141"/>
      <c r="ER182" s="111"/>
      <c r="ES182" s="138"/>
      <c r="ET182" s="98"/>
      <c r="EU182" s="139">
        <f t="shared" ref="EU182:EV182" si="4942">EU37+EU66+EU95+EU124+EU153</f>
        <v>0</v>
      </c>
      <c r="EV182" s="111">
        <f t="shared" si="4942"/>
        <v>0</v>
      </c>
      <c r="EW182" s="111"/>
      <c r="EX182" s="140"/>
      <c r="EY182" s="141">
        <f t="shared" si="4742"/>
        <v>0</v>
      </c>
      <c r="EZ182" s="323">
        <f t="shared" si="4743"/>
        <v>0</v>
      </c>
      <c r="FA182" s="141"/>
      <c r="FB182" s="111"/>
      <c r="FC182" s="138"/>
      <c r="FD182" s="98"/>
      <c r="FE182" s="139">
        <f t="shared" ref="FE182:FF182" si="4943">FE37+FE66+FE95+FE124+FE153</f>
        <v>0</v>
      </c>
      <c r="FF182" s="111">
        <f t="shared" si="4943"/>
        <v>0</v>
      </c>
      <c r="FG182" s="111"/>
      <c r="FH182" s="140"/>
      <c r="FI182" s="141">
        <f t="shared" si="4745"/>
        <v>0</v>
      </c>
      <c r="FJ182" s="323">
        <f t="shared" si="4743"/>
        <v>0</v>
      </c>
      <c r="FK182" s="141"/>
      <c r="FL182" s="111"/>
      <c r="FM182" s="138"/>
      <c r="FN182" s="98"/>
      <c r="FO182" s="139">
        <f t="shared" ref="FO182:FP182" si="4944">FO37+FO66+FO95+FO124+FO153</f>
        <v>0</v>
      </c>
      <c r="FP182" s="111">
        <f t="shared" si="4944"/>
        <v>0</v>
      </c>
      <c r="FQ182" s="111"/>
      <c r="FR182" s="140"/>
      <c r="FS182" s="141">
        <f t="shared" si="4747"/>
        <v>0</v>
      </c>
      <c r="FT182" s="323">
        <f t="shared" si="4743"/>
        <v>0</v>
      </c>
      <c r="FU182" s="141"/>
      <c r="FV182" s="111"/>
      <c r="FW182" s="138"/>
      <c r="FX182" s="98"/>
      <c r="FY182" s="139">
        <f t="shared" ref="FY182:FZ182" si="4945">FY37+FY66+FY95+FY124+FY153</f>
        <v>0</v>
      </c>
      <c r="FZ182" s="111">
        <f t="shared" si="4945"/>
        <v>0</v>
      </c>
      <c r="GA182" s="111"/>
      <c r="GB182" s="140"/>
      <c r="GC182" s="141">
        <f t="shared" si="4749"/>
        <v>0</v>
      </c>
      <c r="GD182" s="323">
        <f t="shared" si="4743"/>
        <v>0</v>
      </c>
      <c r="GE182" s="141"/>
      <c r="GF182" s="111"/>
      <c r="GG182" s="138"/>
      <c r="GH182" s="98"/>
      <c r="GI182" s="139">
        <f t="shared" ref="GI182:GJ182" si="4946">GI37+GI66+GI95+GI124+GI153</f>
        <v>0</v>
      </c>
      <c r="GJ182" s="111">
        <f t="shared" si="4946"/>
        <v>0</v>
      </c>
      <c r="GK182" s="111"/>
      <c r="GL182" s="140"/>
      <c r="GM182" s="141">
        <f t="shared" si="4751"/>
        <v>0</v>
      </c>
      <c r="GN182" s="323">
        <f t="shared" si="4743"/>
        <v>0</v>
      </c>
      <c r="GO182" s="141"/>
      <c r="GP182" s="111"/>
      <c r="GQ182" s="138"/>
      <c r="GR182" s="98"/>
      <c r="GS182" s="139">
        <f t="shared" ref="GS182:GT182" si="4947">GS37+GS66+GS95+GS124+GS153</f>
        <v>0</v>
      </c>
      <c r="GT182" s="111">
        <f t="shared" si="4947"/>
        <v>0</v>
      </c>
      <c r="GU182" s="111"/>
      <c r="GV182" s="140"/>
      <c r="GW182" s="141">
        <f t="shared" si="4753"/>
        <v>0</v>
      </c>
      <c r="GX182" s="323">
        <f t="shared" si="4743"/>
        <v>0</v>
      </c>
      <c r="GY182" s="141"/>
      <c r="GZ182" s="111"/>
      <c r="HA182" s="138"/>
      <c r="HB182" s="98"/>
      <c r="HC182" s="139">
        <f t="shared" ref="HC182:HD182" si="4948">HC37+HC66+HC95+HC124+HC153</f>
        <v>0</v>
      </c>
      <c r="HD182" s="111">
        <f t="shared" si="4948"/>
        <v>0</v>
      </c>
      <c r="HE182" s="111"/>
      <c r="HF182" s="140"/>
      <c r="HG182" s="141">
        <f t="shared" si="4755"/>
        <v>0</v>
      </c>
      <c r="HH182" s="323">
        <f t="shared" si="4743"/>
        <v>0</v>
      </c>
      <c r="HI182" s="141"/>
      <c r="HJ182" s="111"/>
      <c r="HK182" s="138"/>
      <c r="HL182" s="98"/>
      <c r="HM182" s="139">
        <f t="shared" ref="HM182:HN182" si="4949">HM37+HM66+HM95+HM124+HM153</f>
        <v>0</v>
      </c>
      <c r="HN182" s="111">
        <f t="shared" si="4949"/>
        <v>0</v>
      </c>
      <c r="HO182" s="111"/>
      <c r="HP182" s="140"/>
      <c r="HQ182" s="141">
        <f t="shared" si="4757"/>
        <v>0</v>
      </c>
      <c r="HR182" s="323">
        <f t="shared" si="4758"/>
        <v>0</v>
      </c>
      <c r="HS182" s="141"/>
      <c r="HT182" s="111"/>
      <c r="HU182" s="138"/>
      <c r="HV182" s="98"/>
      <c r="HW182" s="139">
        <f t="shared" ref="HW182:HX182" si="4950">HW37+HW66+HW95+HW124+HW153</f>
        <v>0</v>
      </c>
      <c r="HX182" s="111">
        <f t="shared" si="4950"/>
        <v>0</v>
      </c>
      <c r="HY182" s="111"/>
      <c r="HZ182" s="140"/>
      <c r="IA182" s="141">
        <f t="shared" si="4760"/>
        <v>0</v>
      </c>
      <c r="IB182" s="323">
        <f t="shared" si="4758"/>
        <v>0</v>
      </c>
      <c r="IC182" s="141"/>
      <c r="ID182" s="111"/>
      <c r="IE182" s="138"/>
      <c r="IF182" s="98"/>
      <c r="IG182" s="139">
        <f t="shared" ref="IG182:IH182" si="4951">IG37+IG66+IG95+IG124+IG153</f>
        <v>0</v>
      </c>
      <c r="IH182" s="111">
        <f t="shared" si="4951"/>
        <v>0</v>
      </c>
      <c r="II182" s="111"/>
      <c r="IJ182" s="140"/>
      <c r="IK182" s="141">
        <f t="shared" si="4762"/>
        <v>0</v>
      </c>
      <c r="IL182" s="323">
        <f t="shared" si="4758"/>
        <v>0</v>
      </c>
      <c r="IM182" s="141"/>
      <c r="IN182" s="111"/>
      <c r="IO182" s="138"/>
      <c r="IP182" s="98"/>
      <c r="IQ182" s="139">
        <f t="shared" ref="IQ182:IR182" si="4952">IQ37+IQ66+IQ95+IQ124+IQ153</f>
        <v>0</v>
      </c>
      <c r="IR182" s="111">
        <f t="shared" si="4952"/>
        <v>0</v>
      </c>
      <c r="IS182" s="111"/>
      <c r="IT182" s="140"/>
      <c r="IU182" s="141">
        <f t="shared" si="4764"/>
        <v>0</v>
      </c>
      <c r="IV182" s="323">
        <f t="shared" si="4758"/>
        <v>0</v>
      </c>
      <c r="IW182" s="141"/>
      <c r="IX182" s="111"/>
      <c r="IY182" s="138"/>
      <c r="IZ182" s="98"/>
      <c r="JA182" s="139">
        <f t="shared" ref="JA182:JB182" si="4953">JA37+JA66+JA95+JA124+JA153</f>
        <v>0</v>
      </c>
      <c r="JB182" s="111">
        <f t="shared" si="4953"/>
        <v>0</v>
      </c>
      <c r="JC182" s="111"/>
      <c r="JD182" s="140"/>
      <c r="JE182" s="141">
        <f t="shared" si="4766"/>
        <v>0</v>
      </c>
      <c r="JF182" s="323">
        <f t="shared" si="4758"/>
        <v>0</v>
      </c>
      <c r="JG182" s="141"/>
      <c r="JH182" s="111"/>
      <c r="JI182" s="138"/>
      <c r="JJ182" s="98"/>
      <c r="JK182" s="139">
        <f t="shared" ref="JK182:JL182" si="4954">JK37+JK66+JK95+JK124+JK153</f>
        <v>0</v>
      </c>
      <c r="JL182" s="111">
        <f t="shared" si="4954"/>
        <v>0</v>
      </c>
      <c r="JM182" s="111"/>
      <c r="JN182" s="140"/>
      <c r="JO182" s="141">
        <f t="shared" si="4768"/>
        <v>0</v>
      </c>
      <c r="JP182" s="323">
        <f t="shared" si="4758"/>
        <v>0</v>
      </c>
      <c r="JQ182" s="141"/>
      <c r="JR182" s="111"/>
      <c r="JS182" s="138"/>
      <c r="JT182" s="98"/>
      <c r="JU182" s="139">
        <f t="shared" ref="JU182:JV182" si="4955">JU37+JU66+JU95+JU124+JU153</f>
        <v>0</v>
      </c>
      <c r="JV182" s="111">
        <f t="shared" si="4955"/>
        <v>0</v>
      </c>
      <c r="JW182" s="111"/>
      <c r="JX182" s="140"/>
      <c r="JY182" s="141">
        <f t="shared" si="4770"/>
        <v>0</v>
      </c>
      <c r="JZ182" s="323">
        <f t="shared" si="4758"/>
        <v>0</v>
      </c>
      <c r="KA182" s="141"/>
      <c r="KB182" s="111"/>
      <c r="KC182" s="138"/>
      <c r="KD182" s="98"/>
      <c r="KE182" s="139">
        <f t="shared" ref="KE182:KF182" si="4956">KE37+KE66+KE95+KE124+KE153</f>
        <v>0</v>
      </c>
      <c r="KF182" s="111">
        <f t="shared" si="4956"/>
        <v>0</v>
      </c>
      <c r="KG182" s="111"/>
      <c r="KH182" s="140"/>
      <c r="KI182" s="141">
        <f t="shared" si="4772"/>
        <v>0</v>
      </c>
      <c r="KJ182" s="323">
        <f t="shared" si="4773"/>
        <v>0</v>
      </c>
      <c r="KK182" s="141"/>
      <c r="KL182" s="111"/>
      <c r="KM182" s="138"/>
      <c r="KN182" s="98"/>
      <c r="KO182" s="139">
        <f t="shared" ref="KO182:KP182" si="4957">KO37+KO66+KO95+KO124+KO153</f>
        <v>0</v>
      </c>
      <c r="KP182" s="111">
        <f t="shared" si="4957"/>
        <v>0</v>
      </c>
      <c r="KQ182" s="111"/>
      <c r="KR182" s="140"/>
      <c r="KS182" s="141">
        <f t="shared" si="4775"/>
        <v>0</v>
      </c>
      <c r="KT182" s="323">
        <f t="shared" si="4773"/>
        <v>0</v>
      </c>
      <c r="KU182" s="141"/>
      <c r="KV182" s="111"/>
      <c r="KW182" s="138"/>
      <c r="KX182" s="98"/>
      <c r="KY182" s="139">
        <f t="shared" ref="KY182:KZ182" si="4958">KY37+KY66+KY95+KY124+KY153</f>
        <v>0</v>
      </c>
      <c r="KZ182" s="111">
        <f t="shared" si="4958"/>
        <v>0</v>
      </c>
      <c r="LA182" s="111"/>
      <c r="LB182" s="140"/>
      <c r="LC182" s="141">
        <f t="shared" si="4777"/>
        <v>0</v>
      </c>
      <c r="LD182" s="322">
        <f t="shared" si="4221"/>
        <v>46</v>
      </c>
      <c r="LE182" s="141"/>
      <c r="LF182" s="111"/>
      <c r="LG182" s="138"/>
      <c r="LH182" s="98"/>
      <c r="LI182" s="139">
        <f t="shared" si="4778"/>
        <v>2473.57609</v>
      </c>
      <c r="LJ182" s="111">
        <f t="shared" si="4778"/>
        <v>113784.5</v>
      </c>
      <c r="LK182" s="111"/>
      <c r="LL182" s="140"/>
    </row>
    <row r="183" spans="1:324" ht="16.5" customHeight="1">
      <c r="A183" s="613"/>
      <c r="B183" s="93" t="s">
        <v>716</v>
      </c>
      <c r="C183" s="12" t="s">
        <v>840</v>
      </c>
      <c r="D183" s="12" t="s">
        <v>422</v>
      </c>
      <c r="E183" s="4"/>
      <c r="F183" s="323">
        <f t="shared" si="4711"/>
        <v>0</v>
      </c>
      <c r="G183" s="141"/>
      <c r="H183" s="111"/>
      <c r="I183" s="138"/>
      <c r="J183" s="98"/>
      <c r="K183" s="139">
        <f t="shared" si="4712"/>
        <v>0</v>
      </c>
      <c r="L183" s="111">
        <f t="shared" si="4712"/>
        <v>0</v>
      </c>
      <c r="M183" s="111"/>
      <c r="N183" s="140"/>
      <c r="O183" s="141" t="e">
        <f t="shared" si="4155"/>
        <v>#DIV/0!</v>
      </c>
      <c r="P183" s="323">
        <f t="shared" si="4713"/>
        <v>0</v>
      </c>
      <c r="Q183" s="141"/>
      <c r="R183" s="111"/>
      <c r="S183" s="138"/>
      <c r="T183" s="98"/>
      <c r="U183" s="139">
        <f t="shared" ref="U183:V183" si="4959">U38+U67+U96+U125+U154</f>
        <v>0</v>
      </c>
      <c r="V183" s="111">
        <f t="shared" si="4959"/>
        <v>0</v>
      </c>
      <c r="W183" s="111"/>
      <c r="X183" s="140"/>
      <c r="Y183" s="141" t="e">
        <f t="shared" si="4715"/>
        <v>#DIV/0!</v>
      </c>
      <c r="Z183" s="323">
        <f t="shared" si="4713"/>
        <v>0</v>
      </c>
      <c r="AA183" s="141"/>
      <c r="AB183" s="111"/>
      <c r="AC183" s="138"/>
      <c r="AD183" s="98"/>
      <c r="AE183" s="139">
        <f t="shared" ref="AE183:AF183" si="4960">AE38+AE67+AE96+AE125+AE154</f>
        <v>0</v>
      </c>
      <c r="AF183" s="111">
        <f t="shared" si="4960"/>
        <v>0</v>
      </c>
      <c r="AG183" s="111"/>
      <c r="AH183" s="140"/>
      <c r="AI183" s="141" t="e">
        <f t="shared" si="4717"/>
        <v>#DIV/0!</v>
      </c>
      <c r="AJ183" s="323">
        <f t="shared" si="4713"/>
        <v>0</v>
      </c>
      <c r="AK183" s="141"/>
      <c r="AL183" s="111"/>
      <c r="AM183" s="138"/>
      <c r="AN183" s="98"/>
      <c r="AO183" s="139">
        <f t="shared" ref="AO183:AP183" si="4961">AO38+AO67+AO96+AO125+AO154</f>
        <v>0</v>
      </c>
      <c r="AP183" s="111">
        <f t="shared" si="4961"/>
        <v>0</v>
      </c>
      <c r="AQ183" s="111"/>
      <c r="AR183" s="140"/>
      <c r="AS183" s="141" t="e">
        <f t="shared" si="4719"/>
        <v>#DIV/0!</v>
      </c>
      <c r="AT183" s="323">
        <f t="shared" si="4713"/>
        <v>0</v>
      </c>
      <c r="AU183" s="141"/>
      <c r="AV183" s="111"/>
      <c r="AW183" s="138"/>
      <c r="AX183" s="98"/>
      <c r="AY183" s="139">
        <f t="shared" ref="AY183:AZ183" si="4962">AY38+AY67+AY96+AY125+AY154</f>
        <v>0</v>
      </c>
      <c r="AZ183" s="111">
        <f t="shared" si="4962"/>
        <v>0</v>
      </c>
      <c r="BA183" s="111"/>
      <c r="BB183" s="140"/>
      <c r="BC183" s="141" t="e">
        <f t="shared" si="4721"/>
        <v>#DIV/0!</v>
      </c>
      <c r="BD183" s="323">
        <f t="shared" si="4713"/>
        <v>0</v>
      </c>
      <c r="BE183" s="141"/>
      <c r="BF183" s="111"/>
      <c r="BG183" s="138"/>
      <c r="BH183" s="98"/>
      <c r="BI183" s="139">
        <f t="shared" ref="BI183:BJ183" si="4963">BI38+BI67+BI96+BI125+BI154</f>
        <v>0</v>
      </c>
      <c r="BJ183" s="111">
        <f t="shared" si="4963"/>
        <v>0</v>
      </c>
      <c r="BK183" s="111"/>
      <c r="BL183" s="140"/>
      <c r="BM183" s="141" t="e">
        <f t="shared" si="4723"/>
        <v>#DIV/0!</v>
      </c>
      <c r="BN183" s="323">
        <f t="shared" si="4713"/>
        <v>0</v>
      </c>
      <c r="BO183" s="141"/>
      <c r="BP183" s="111"/>
      <c r="BQ183" s="138"/>
      <c r="BR183" s="98"/>
      <c r="BS183" s="139">
        <f t="shared" ref="BS183:BT183" si="4964">BS38+BS67+BS96+BS125+BS154</f>
        <v>0</v>
      </c>
      <c r="BT183" s="111">
        <f t="shared" si="4964"/>
        <v>0</v>
      </c>
      <c r="BU183" s="111"/>
      <c r="BV183" s="140"/>
      <c r="BW183" s="141" t="e">
        <f t="shared" si="4725"/>
        <v>#DIV/0!</v>
      </c>
      <c r="BX183" s="323">
        <f t="shared" si="4713"/>
        <v>0</v>
      </c>
      <c r="BY183" s="141"/>
      <c r="BZ183" s="111"/>
      <c r="CA183" s="138"/>
      <c r="CB183" s="98"/>
      <c r="CC183" s="139">
        <f t="shared" ref="CC183:CD183" si="4965">CC38+CC67+CC96+CC125+CC154</f>
        <v>0</v>
      </c>
      <c r="CD183" s="111">
        <f t="shared" si="4965"/>
        <v>0</v>
      </c>
      <c r="CE183" s="111"/>
      <c r="CF183" s="140"/>
      <c r="CG183" s="141" t="e">
        <f t="shared" si="4727"/>
        <v>#DIV/0!</v>
      </c>
      <c r="CH183" s="323">
        <f t="shared" si="4728"/>
        <v>0</v>
      </c>
      <c r="CI183" s="141"/>
      <c r="CJ183" s="111"/>
      <c r="CK183" s="138"/>
      <c r="CL183" s="98"/>
      <c r="CM183" s="139">
        <f t="shared" ref="CM183:CN183" si="4966">CM38+CM67+CM96+CM125+CM154</f>
        <v>0</v>
      </c>
      <c r="CN183" s="111">
        <f t="shared" si="4966"/>
        <v>0</v>
      </c>
      <c r="CO183" s="111"/>
      <c r="CP183" s="140"/>
      <c r="CQ183" s="141" t="e">
        <f t="shared" si="4730"/>
        <v>#DIV/0!</v>
      </c>
      <c r="CR183" s="323">
        <f t="shared" si="4728"/>
        <v>0</v>
      </c>
      <c r="CS183" s="141"/>
      <c r="CT183" s="111"/>
      <c r="CU183" s="138"/>
      <c r="CV183" s="98"/>
      <c r="CW183" s="139">
        <f t="shared" ref="CW183:CX183" si="4967">CW38+CW67+CW96+CW125+CW154</f>
        <v>0</v>
      </c>
      <c r="CX183" s="111">
        <f t="shared" si="4967"/>
        <v>0</v>
      </c>
      <c r="CY183" s="111"/>
      <c r="CZ183" s="140"/>
      <c r="DA183" s="141" t="e">
        <f t="shared" si="4732"/>
        <v>#DIV/0!</v>
      </c>
      <c r="DB183" s="323">
        <f t="shared" si="4728"/>
        <v>0</v>
      </c>
      <c r="DC183" s="141"/>
      <c r="DD183" s="111"/>
      <c r="DE183" s="138"/>
      <c r="DF183" s="98"/>
      <c r="DG183" s="139">
        <f t="shared" ref="DG183:DH183" si="4968">DG38+DG67+DG96+DG125+DG154</f>
        <v>0</v>
      </c>
      <c r="DH183" s="111">
        <f t="shared" si="4968"/>
        <v>0</v>
      </c>
      <c r="DI183" s="111"/>
      <c r="DJ183" s="140"/>
      <c r="DK183" s="141" t="e">
        <f t="shared" si="4734"/>
        <v>#DIV/0!</v>
      </c>
      <c r="DL183" s="323">
        <f t="shared" si="4728"/>
        <v>0</v>
      </c>
      <c r="DM183" s="141"/>
      <c r="DN183" s="111"/>
      <c r="DO183" s="138"/>
      <c r="DP183" s="98"/>
      <c r="DQ183" s="139">
        <f t="shared" ref="DQ183:DR183" si="4969">DQ38+DQ67+DQ96+DQ125+DQ154</f>
        <v>0</v>
      </c>
      <c r="DR183" s="111">
        <f t="shared" si="4969"/>
        <v>0</v>
      </c>
      <c r="DS183" s="111"/>
      <c r="DT183" s="140"/>
      <c r="DU183" s="141" t="e">
        <f t="shared" si="4736"/>
        <v>#DIV/0!</v>
      </c>
      <c r="DV183" s="323">
        <f t="shared" si="4728"/>
        <v>0</v>
      </c>
      <c r="DW183" s="141"/>
      <c r="DX183" s="111"/>
      <c r="DY183" s="138"/>
      <c r="DZ183" s="98"/>
      <c r="EA183" s="139">
        <f t="shared" ref="EA183:EB183" si="4970">EA38+EA67+EA96+EA125+EA154</f>
        <v>0</v>
      </c>
      <c r="EB183" s="111">
        <f t="shared" si="4970"/>
        <v>0</v>
      </c>
      <c r="EC183" s="111"/>
      <c r="ED183" s="140"/>
      <c r="EE183" s="141" t="e">
        <f t="shared" si="4738"/>
        <v>#DIV/0!</v>
      </c>
      <c r="EF183" s="323">
        <f t="shared" si="4728"/>
        <v>0</v>
      </c>
      <c r="EG183" s="141"/>
      <c r="EH183" s="111"/>
      <c r="EI183" s="138"/>
      <c r="EJ183" s="98"/>
      <c r="EK183" s="139">
        <f t="shared" ref="EK183:EL183" si="4971">EK38+EK67+EK96+EK125+EK154</f>
        <v>0</v>
      </c>
      <c r="EL183" s="111">
        <f t="shared" si="4971"/>
        <v>0</v>
      </c>
      <c r="EM183" s="111"/>
      <c r="EN183" s="140"/>
      <c r="EO183" s="141" t="e">
        <f t="shared" si="4740"/>
        <v>#DIV/0!</v>
      </c>
      <c r="EP183" s="323">
        <f t="shared" si="4728"/>
        <v>0</v>
      </c>
      <c r="EQ183" s="141"/>
      <c r="ER183" s="111"/>
      <c r="ES183" s="138"/>
      <c r="ET183" s="98"/>
      <c r="EU183" s="139">
        <f t="shared" ref="EU183:EV183" si="4972">EU38+EU67+EU96+EU125+EU154</f>
        <v>0</v>
      </c>
      <c r="EV183" s="111">
        <f t="shared" si="4972"/>
        <v>0</v>
      </c>
      <c r="EW183" s="111"/>
      <c r="EX183" s="140"/>
      <c r="EY183" s="141" t="e">
        <f t="shared" si="4742"/>
        <v>#DIV/0!</v>
      </c>
      <c r="EZ183" s="323">
        <f t="shared" si="4743"/>
        <v>0</v>
      </c>
      <c r="FA183" s="141"/>
      <c r="FB183" s="111"/>
      <c r="FC183" s="138"/>
      <c r="FD183" s="98"/>
      <c r="FE183" s="139">
        <f t="shared" ref="FE183:FF183" si="4973">FE38+FE67+FE96+FE125+FE154</f>
        <v>0</v>
      </c>
      <c r="FF183" s="111">
        <f t="shared" si="4973"/>
        <v>0</v>
      </c>
      <c r="FG183" s="111"/>
      <c r="FH183" s="140"/>
      <c r="FI183" s="141" t="e">
        <f t="shared" si="4745"/>
        <v>#DIV/0!</v>
      </c>
      <c r="FJ183" s="323">
        <f t="shared" si="4743"/>
        <v>0</v>
      </c>
      <c r="FK183" s="141"/>
      <c r="FL183" s="111"/>
      <c r="FM183" s="138"/>
      <c r="FN183" s="98"/>
      <c r="FO183" s="139">
        <f t="shared" ref="FO183:FP183" si="4974">FO38+FO67+FO96+FO125+FO154</f>
        <v>0</v>
      </c>
      <c r="FP183" s="111">
        <f t="shared" si="4974"/>
        <v>0</v>
      </c>
      <c r="FQ183" s="111"/>
      <c r="FR183" s="140"/>
      <c r="FS183" s="141" t="e">
        <f t="shared" si="4747"/>
        <v>#DIV/0!</v>
      </c>
      <c r="FT183" s="323">
        <f t="shared" si="4743"/>
        <v>0</v>
      </c>
      <c r="FU183" s="141"/>
      <c r="FV183" s="111"/>
      <c r="FW183" s="138"/>
      <c r="FX183" s="98"/>
      <c r="FY183" s="139">
        <f t="shared" ref="FY183:FZ183" si="4975">FY38+FY67+FY96+FY125+FY154</f>
        <v>0</v>
      </c>
      <c r="FZ183" s="111">
        <f t="shared" si="4975"/>
        <v>0</v>
      </c>
      <c r="GA183" s="111"/>
      <c r="GB183" s="140"/>
      <c r="GC183" s="141" t="e">
        <f t="shared" si="4749"/>
        <v>#DIV/0!</v>
      </c>
      <c r="GD183" s="323">
        <f t="shared" si="4743"/>
        <v>0</v>
      </c>
      <c r="GE183" s="141"/>
      <c r="GF183" s="111"/>
      <c r="GG183" s="138"/>
      <c r="GH183" s="98"/>
      <c r="GI183" s="139">
        <f t="shared" ref="GI183:GJ183" si="4976">GI38+GI67+GI96+GI125+GI154</f>
        <v>0</v>
      </c>
      <c r="GJ183" s="111">
        <f t="shared" si="4976"/>
        <v>0</v>
      </c>
      <c r="GK183" s="111"/>
      <c r="GL183" s="140"/>
      <c r="GM183" s="141" t="e">
        <f t="shared" si="4751"/>
        <v>#DIV/0!</v>
      </c>
      <c r="GN183" s="323">
        <f t="shared" si="4743"/>
        <v>0</v>
      </c>
      <c r="GO183" s="141"/>
      <c r="GP183" s="111"/>
      <c r="GQ183" s="138"/>
      <c r="GR183" s="98"/>
      <c r="GS183" s="139">
        <f t="shared" ref="GS183:GT183" si="4977">GS38+GS67+GS96+GS125+GS154</f>
        <v>0</v>
      </c>
      <c r="GT183" s="111">
        <f t="shared" si="4977"/>
        <v>0</v>
      </c>
      <c r="GU183" s="111"/>
      <c r="GV183" s="140"/>
      <c r="GW183" s="141" t="e">
        <f t="shared" si="4753"/>
        <v>#DIV/0!</v>
      </c>
      <c r="GX183" s="323">
        <f t="shared" si="4743"/>
        <v>0</v>
      </c>
      <c r="GY183" s="141"/>
      <c r="GZ183" s="111"/>
      <c r="HA183" s="138"/>
      <c r="HB183" s="98"/>
      <c r="HC183" s="139">
        <f t="shared" ref="HC183:HD183" si="4978">HC38+HC67+HC96+HC125+HC154</f>
        <v>0</v>
      </c>
      <c r="HD183" s="111">
        <f t="shared" si="4978"/>
        <v>0</v>
      </c>
      <c r="HE183" s="111"/>
      <c r="HF183" s="140"/>
      <c r="HG183" s="141" t="e">
        <f t="shared" si="4755"/>
        <v>#DIV/0!</v>
      </c>
      <c r="HH183" s="323">
        <f t="shared" si="4743"/>
        <v>0</v>
      </c>
      <c r="HI183" s="141"/>
      <c r="HJ183" s="111"/>
      <c r="HK183" s="138"/>
      <c r="HL183" s="98"/>
      <c r="HM183" s="139">
        <f t="shared" ref="HM183:HN183" si="4979">HM38+HM67+HM96+HM125+HM154</f>
        <v>0</v>
      </c>
      <c r="HN183" s="111">
        <f t="shared" si="4979"/>
        <v>0</v>
      </c>
      <c r="HO183" s="111"/>
      <c r="HP183" s="140"/>
      <c r="HQ183" s="141" t="e">
        <f t="shared" si="4757"/>
        <v>#DIV/0!</v>
      </c>
      <c r="HR183" s="323">
        <f t="shared" si="4758"/>
        <v>0</v>
      </c>
      <c r="HS183" s="141"/>
      <c r="HT183" s="111"/>
      <c r="HU183" s="138"/>
      <c r="HV183" s="98"/>
      <c r="HW183" s="139">
        <f t="shared" ref="HW183:HX183" si="4980">HW38+HW67+HW96+HW125+HW154</f>
        <v>0</v>
      </c>
      <c r="HX183" s="111">
        <f t="shared" si="4980"/>
        <v>0</v>
      </c>
      <c r="HY183" s="111"/>
      <c r="HZ183" s="140"/>
      <c r="IA183" s="141" t="e">
        <f t="shared" si="4760"/>
        <v>#DIV/0!</v>
      </c>
      <c r="IB183" s="323">
        <f t="shared" si="4758"/>
        <v>0</v>
      </c>
      <c r="IC183" s="141"/>
      <c r="ID183" s="111"/>
      <c r="IE183" s="138"/>
      <c r="IF183" s="98"/>
      <c r="IG183" s="139">
        <f t="shared" ref="IG183:IH183" si="4981">IG38+IG67+IG96+IG125+IG154</f>
        <v>0</v>
      </c>
      <c r="IH183" s="111">
        <f t="shared" si="4981"/>
        <v>0</v>
      </c>
      <c r="II183" s="111"/>
      <c r="IJ183" s="140"/>
      <c r="IK183" s="141" t="e">
        <f t="shared" si="4762"/>
        <v>#DIV/0!</v>
      </c>
      <c r="IL183" s="323">
        <f t="shared" si="4758"/>
        <v>0</v>
      </c>
      <c r="IM183" s="141"/>
      <c r="IN183" s="111"/>
      <c r="IO183" s="138"/>
      <c r="IP183" s="98"/>
      <c r="IQ183" s="139">
        <f t="shared" ref="IQ183:IR183" si="4982">IQ38+IQ67+IQ96+IQ125+IQ154</f>
        <v>0</v>
      </c>
      <c r="IR183" s="111">
        <f t="shared" si="4982"/>
        <v>0</v>
      </c>
      <c r="IS183" s="111"/>
      <c r="IT183" s="140"/>
      <c r="IU183" s="141" t="e">
        <f t="shared" si="4764"/>
        <v>#DIV/0!</v>
      </c>
      <c r="IV183" s="323">
        <f t="shared" si="4758"/>
        <v>0</v>
      </c>
      <c r="IW183" s="141"/>
      <c r="IX183" s="111"/>
      <c r="IY183" s="138"/>
      <c r="IZ183" s="98"/>
      <c r="JA183" s="139">
        <f t="shared" ref="JA183:JB183" si="4983">JA38+JA67+JA96+JA125+JA154</f>
        <v>0</v>
      </c>
      <c r="JB183" s="111">
        <f t="shared" si="4983"/>
        <v>0</v>
      </c>
      <c r="JC183" s="111"/>
      <c r="JD183" s="140"/>
      <c r="JE183" s="141" t="e">
        <f t="shared" si="4766"/>
        <v>#DIV/0!</v>
      </c>
      <c r="JF183" s="323">
        <f t="shared" si="4758"/>
        <v>0</v>
      </c>
      <c r="JG183" s="141"/>
      <c r="JH183" s="111"/>
      <c r="JI183" s="138"/>
      <c r="JJ183" s="98"/>
      <c r="JK183" s="139">
        <f t="shared" ref="JK183:JL183" si="4984">JK38+JK67+JK96+JK125+JK154</f>
        <v>0</v>
      </c>
      <c r="JL183" s="111">
        <f t="shared" si="4984"/>
        <v>0</v>
      </c>
      <c r="JM183" s="111"/>
      <c r="JN183" s="140"/>
      <c r="JO183" s="141" t="e">
        <f t="shared" si="4768"/>
        <v>#DIV/0!</v>
      </c>
      <c r="JP183" s="323">
        <f t="shared" si="4758"/>
        <v>0</v>
      </c>
      <c r="JQ183" s="141"/>
      <c r="JR183" s="111"/>
      <c r="JS183" s="138"/>
      <c r="JT183" s="98"/>
      <c r="JU183" s="139">
        <f t="shared" ref="JU183:JV183" si="4985">JU38+JU67+JU96+JU125+JU154</f>
        <v>0</v>
      </c>
      <c r="JV183" s="111">
        <f t="shared" si="4985"/>
        <v>0</v>
      </c>
      <c r="JW183" s="111"/>
      <c r="JX183" s="140"/>
      <c r="JY183" s="141" t="e">
        <f t="shared" si="4770"/>
        <v>#DIV/0!</v>
      </c>
      <c r="JZ183" s="323">
        <f t="shared" si="4758"/>
        <v>0</v>
      </c>
      <c r="KA183" s="141"/>
      <c r="KB183" s="111"/>
      <c r="KC183" s="138"/>
      <c r="KD183" s="98"/>
      <c r="KE183" s="139">
        <f t="shared" ref="KE183:KF183" si="4986">KE38+KE67+KE96+KE125+KE154</f>
        <v>0</v>
      </c>
      <c r="KF183" s="111">
        <f t="shared" si="4986"/>
        <v>0</v>
      </c>
      <c r="KG183" s="111"/>
      <c r="KH183" s="140"/>
      <c r="KI183" s="141" t="e">
        <f t="shared" si="4772"/>
        <v>#DIV/0!</v>
      </c>
      <c r="KJ183" s="323">
        <f t="shared" si="4773"/>
        <v>0</v>
      </c>
      <c r="KK183" s="141"/>
      <c r="KL183" s="111"/>
      <c r="KM183" s="138"/>
      <c r="KN183" s="98"/>
      <c r="KO183" s="139">
        <f t="shared" ref="KO183:KP183" si="4987">KO38+KO67+KO96+KO125+KO154</f>
        <v>0</v>
      </c>
      <c r="KP183" s="111">
        <f t="shared" si="4987"/>
        <v>0</v>
      </c>
      <c r="KQ183" s="111"/>
      <c r="KR183" s="140"/>
      <c r="KS183" s="141" t="e">
        <f t="shared" si="4775"/>
        <v>#DIV/0!</v>
      </c>
      <c r="KT183" s="323">
        <f t="shared" si="4773"/>
        <v>0</v>
      </c>
      <c r="KU183" s="141"/>
      <c r="KV183" s="111"/>
      <c r="KW183" s="138"/>
      <c r="KX183" s="98"/>
      <c r="KY183" s="139">
        <f t="shared" ref="KY183:KZ183" si="4988">KY38+KY67+KY96+KY125+KY154</f>
        <v>0</v>
      </c>
      <c r="KZ183" s="111">
        <f t="shared" si="4988"/>
        <v>0</v>
      </c>
      <c r="LA183" s="111"/>
      <c r="LB183" s="140"/>
      <c r="LC183" s="141" t="e">
        <f t="shared" si="4777"/>
        <v>#DIV/0!</v>
      </c>
      <c r="LD183" s="322">
        <f t="shared" si="4221"/>
        <v>0</v>
      </c>
      <c r="LE183" s="141"/>
      <c r="LF183" s="111"/>
      <c r="LG183" s="138"/>
      <c r="LH183" s="98"/>
      <c r="LI183" s="139">
        <f t="shared" si="4778"/>
        <v>0</v>
      </c>
      <c r="LJ183" s="111">
        <f t="shared" si="4778"/>
        <v>0</v>
      </c>
      <c r="LK183" s="111"/>
      <c r="LL183" s="140"/>
    </row>
    <row r="184" spans="1:324" s="67" customFormat="1" ht="16.5" customHeight="1">
      <c r="A184" s="823"/>
      <c r="B184" s="822"/>
      <c r="C184" s="703"/>
      <c r="D184" s="703"/>
      <c r="E184" s="703"/>
      <c r="F184" s="824"/>
      <c r="G184" s="825"/>
      <c r="H184" s="311"/>
      <c r="I184" s="826"/>
      <c r="J184" s="311"/>
      <c r="K184" s="827"/>
      <c r="L184" s="311"/>
      <c r="M184" s="311"/>
      <c r="N184" s="828"/>
      <c r="O184" s="825"/>
      <c r="P184" s="824"/>
      <c r="Q184" s="825"/>
      <c r="R184" s="311"/>
      <c r="S184" s="826"/>
      <c r="T184" s="311"/>
      <c r="U184" s="827"/>
      <c r="V184" s="311"/>
      <c r="W184" s="311"/>
      <c r="X184" s="828"/>
      <c r="Y184" s="825"/>
      <c r="Z184" s="824"/>
      <c r="AA184" s="825"/>
      <c r="AB184" s="311"/>
      <c r="AC184" s="826"/>
      <c r="AD184" s="311"/>
      <c r="AE184" s="827"/>
      <c r="AF184" s="311"/>
      <c r="AG184" s="311"/>
      <c r="AH184" s="828"/>
      <c r="AI184" s="825"/>
      <c r="AJ184" s="824"/>
      <c r="AK184" s="825"/>
      <c r="AL184" s="311"/>
      <c r="AM184" s="826"/>
      <c r="AN184" s="311"/>
      <c r="AO184" s="827"/>
      <c r="AP184" s="311"/>
      <c r="AQ184" s="311"/>
      <c r="AR184" s="828"/>
      <c r="AS184" s="825"/>
      <c r="AT184" s="824"/>
      <c r="AU184" s="825"/>
      <c r="AV184" s="311"/>
      <c r="AW184" s="826"/>
      <c r="AX184" s="311"/>
      <c r="AY184" s="827"/>
      <c r="AZ184" s="311"/>
      <c r="BA184" s="311"/>
      <c r="BB184" s="828"/>
      <c r="BC184" s="825"/>
      <c r="BD184" s="824"/>
      <c r="BE184" s="825"/>
      <c r="BF184" s="311"/>
      <c r="BG184" s="826"/>
      <c r="BH184" s="311"/>
      <c r="BI184" s="827"/>
      <c r="BJ184" s="311"/>
      <c r="BK184" s="311"/>
      <c r="BL184" s="828"/>
      <c r="BM184" s="825"/>
      <c r="BN184" s="824"/>
      <c r="BO184" s="825"/>
      <c r="BP184" s="311"/>
      <c r="BQ184" s="826"/>
      <c r="BR184" s="311"/>
      <c r="BS184" s="827"/>
      <c r="BT184" s="311"/>
      <c r="BU184" s="311"/>
      <c r="BV184" s="828"/>
      <c r="BW184" s="825"/>
      <c r="BX184" s="824"/>
      <c r="BY184" s="825"/>
      <c r="BZ184" s="311"/>
      <c r="CA184" s="826"/>
      <c r="CB184" s="311"/>
      <c r="CC184" s="827"/>
      <c r="CD184" s="311"/>
      <c r="CE184" s="311"/>
      <c r="CF184" s="828"/>
      <c r="CG184" s="825"/>
      <c r="CH184" s="824"/>
      <c r="CI184" s="825"/>
      <c r="CJ184" s="311"/>
      <c r="CK184" s="826"/>
      <c r="CL184" s="311"/>
      <c r="CM184" s="827"/>
      <c r="CN184" s="311"/>
      <c r="CO184" s="311"/>
      <c r="CP184" s="828"/>
      <c r="CQ184" s="825"/>
      <c r="CR184" s="824"/>
      <c r="CS184" s="825"/>
      <c r="CT184" s="311"/>
      <c r="CU184" s="826"/>
      <c r="CV184" s="311"/>
      <c r="CW184" s="827"/>
      <c r="CX184" s="311"/>
      <c r="CY184" s="311"/>
      <c r="CZ184" s="828"/>
      <c r="DA184" s="825"/>
      <c r="DB184" s="824"/>
      <c r="DC184" s="825"/>
      <c r="DD184" s="311"/>
      <c r="DE184" s="826"/>
      <c r="DF184" s="311"/>
      <c r="DG184" s="827"/>
      <c r="DH184" s="311"/>
      <c r="DI184" s="311"/>
      <c r="DJ184" s="828"/>
      <c r="DK184" s="825"/>
      <c r="DL184" s="824"/>
      <c r="DM184" s="825"/>
      <c r="DN184" s="311"/>
      <c r="DO184" s="826"/>
      <c r="DP184" s="311"/>
      <c r="DQ184" s="827"/>
      <c r="DR184" s="311"/>
      <c r="DS184" s="311"/>
      <c r="DT184" s="828"/>
      <c r="DU184" s="825"/>
      <c r="DV184" s="824"/>
      <c r="DW184" s="825"/>
      <c r="DX184" s="311"/>
      <c r="DY184" s="826"/>
      <c r="DZ184" s="311"/>
      <c r="EA184" s="827"/>
      <c r="EB184" s="311"/>
      <c r="EC184" s="311"/>
      <c r="ED184" s="828"/>
      <c r="EE184" s="825"/>
      <c r="EF184" s="824"/>
      <c r="EG184" s="825"/>
      <c r="EH184" s="311"/>
      <c r="EI184" s="826"/>
      <c r="EJ184" s="311"/>
      <c r="EK184" s="827"/>
      <c r="EL184" s="311"/>
      <c r="EM184" s="311"/>
      <c r="EN184" s="828"/>
      <c r="EO184" s="825"/>
      <c r="EP184" s="824"/>
      <c r="EQ184" s="825"/>
      <c r="ER184" s="311"/>
      <c r="ES184" s="826"/>
      <c r="ET184" s="311"/>
      <c r="EU184" s="827"/>
      <c r="EV184" s="311"/>
      <c r="EW184" s="311"/>
      <c r="EX184" s="828"/>
      <c r="EY184" s="825"/>
      <c r="EZ184" s="824"/>
      <c r="FA184" s="825"/>
      <c r="FB184" s="311"/>
      <c r="FC184" s="826"/>
      <c r="FD184" s="311"/>
      <c r="FE184" s="827"/>
      <c r="FF184" s="311"/>
      <c r="FG184" s="311"/>
      <c r="FH184" s="828"/>
      <c r="FI184" s="825"/>
      <c r="FJ184" s="824"/>
      <c r="FK184" s="825"/>
      <c r="FL184" s="311"/>
      <c r="FM184" s="826"/>
      <c r="FN184" s="311"/>
      <c r="FO184" s="827"/>
      <c r="FP184" s="311"/>
      <c r="FQ184" s="311"/>
      <c r="FR184" s="828"/>
      <c r="FS184" s="825"/>
      <c r="FT184" s="824"/>
      <c r="FU184" s="825"/>
      <c r="FV184" s="311"/>
      <c r="FW184" s="826"/>
      <c r="FX184" s="311"/>
      <c r="FY184" s="827"/>
      <c r="FZ184" s="311"/>
      <c r="GA184" s="311"/>
      <c r="GB184" s="828"/>
      <c r="GC184" s="825"/>
      <c r="GD184" s="824"/>
      <c r="GE184" s="825"/>
      <c r="GF184" s="311"/>
      <c r="GG184" s="826"/>
      <c r="GH184" s="311"/>
      <c r="GI184" s="827"/>
      <c r="GJ184" s="311"/>
      <c r="GK184" s="311"/>
      <c r="GL184" s="828"/>
      <c r="GM184" s="825"/>
      <c r="GN184" s="824"/>
      <c r="GO184" s="825"/>
      <c r="GP184" s="311"/>
      <c r="GQ184" s="826"/>
      <c r="GR184" s="311"/>
      <c r="GS184" s="827"/>
      <c r="GT184" s="311"/>
      <c r="GU184" s="311"/>
      <c r="GV184" s="828"/>
      <c r="GW184" s="825"/>
      <c r="GX184" s="824"/>
      <c r="GY184" s="825"/>
      <c r="GZ184" s="311"/>
      <c r="HA184" s="826"/>
      <c r="HB184" s="311"/>
      <c r="HC184" s="827"/>
      <c r="HD184" s="311"/>
      <c r="HE184" s="311"/>
      <c r="HF184" s="828"/>
      <c r="HG184" s="825"/>
      <c r="HH184" s="824"/>
      <c r="HI184" s="825"/>
      <c r="HJ184" s="311"/>
      <c r="HK184" s="826"/>
      <c r="HL184" s="311"/>
      <c r="HM184" s="827"/>
      <c r="HN184" s="311"/>
      <c r="HO184" s="311"/>
      <c r="HP184" s="828"/>
      <c r="HQ184" s="825"/>
      <c r="HR184" s="824"/>
      <c r="HS184" s="825"/>
      <c r="HT184" s="311"/>
      <c r="HU184" s="826"/>
      <c r="HV184" s="311"/>
      <c r="HW184" s="827"/>
      <c r="HX184" s="311"/>
      <c r="HY184" s="311"/>
      <c r="HZ184" s="828"/>
      <c r="IA184" s="825"/>
      <c r="IB184" s="824"/>
      <c r="IC184" s="825"/>
      <c r="ID184" s="311"/>
      <c r="IE184" s="826"/>
      <c r="IF184" s="311"/>
      <c r="IG184" s="827"/>
      <c r="IH184" s="311"/>
      <c r="II184" s="311"/>
      <c r="IJ184" s="828"/>
      <c r="IK184" s="825"/>
      <c r="IL184" s="824"/>
      <c r="IM184" s="825"/>
      <c r="IN184" s="311"/>
      <c r="IO184" s="826"/>
      <c r="IP184" s="311"/>
      <c r="IQ184" s="827"/>
      <c r="IR184" s="311"/>
      <c r="IS184" s="311"/>
      <c r="IT184" s="828"/>
      <c r="IU184" s="825"/>
      <c r="IV184" s="824"/>
      <c r="IW184" s="825"/>
      <c r="IX184" s="311"/>
      <c r="IY184" s="826"/>
      <c r="IZ184" s="311"/>
      <c r="JA184" s="827"/>
      <c r="JB184" s="311"/>
      <c r="JC184" s="311"/>
      <c r="JD184" s="828"/>
      <c r="JE184" s="825"/>
      <c r="JF184" s="824"/>
      <c r="JG184" s="825"/>
      <c r="JH184" s="311"/>
      <c r="JI184" s="826"/>
      <c r="JJ184" s="311"/>
      <c r="JK184" s="827"/>
      <c r="JL184" s="311"/>
      <c r="JM184" s="311"/>
      <c r="JN184" s="828"/>
      <c r="JO184" s="825"/>
      <c r="JP184" s="824"/>
      <c r="JQ184" s="825"/>
      <c r="JR184" s="311"/>
      <c r="JS184" s="826"/>
      <c r="JT184" s="311"/>
      <c r="JU184" s="827"/>
      <c r="JV184" s="311"/>
      <c r="JW184" s="311"/>
      <c r="JX184" s="828"/>
      <c r="JY184" s="825"/>
      <c r="JZ184" s="824"/>
      <c r="KA184" s="825"/>
      <c r="KB184" s="311"/>
      <c r="KC184" s="826"/>
      <c r="KD184" s="311"/>
      <c r="KE184" s="827"/>
      <c r="KF184" s="311"/>
      <c r="KG184" s="311"/>
      <c r="KH184" s="828"/>
      <c r="KI184" s="825"/>
      <c r="KJ184" s="824"/>
      <c r="KK184" s="825"/>
      <c r="KL184" s="311"/>
      <c r="KM184" s="826"/>
      <c r="KN184" s="311"/>
      <c r="KO184" s="827"/>
      <c r="KP184" s="311"/>
      <c r="KQ184" s="311"/>
      <c r="KR184" s="828"/>
      <c r="KS184" s="825"/>
      <c r="KT184" s="824"/>
      <c r="KU184" s="825"/>
      <c r="KV184" s="311"/>
      <c r="KW184" s="826"/>
      <c r="KX184" s="311"/>
      <c r="KY184" s="827"/>
      <c r="KZ184" s="311"/>
      <c r="LA184" s="311"/>
      <c r="LB184" s="828"/>
      <c r="LC184" s="825"/>
      <c r="LD184" s="829"/>
      <c r="LE184" s="825"/>
      <c r="LF184" s="311"/>
      <c r="LG184" s="826"/>
      <c r="LH184" s="311"/>
      <c r="LI184" s="827"/>
      <c r="LJ184" s="311"/>
      <c r="LK184" s="311"/>
      <c r="LL184" s="828"/>
    </row>
    <row r="185" spans="1:324">
      <c r="A185" s="614" t="s">
        <v>464</v>
      </c>
      <c r="B185" s="615" t="s">
        <v>1527</v>
      </c>
      <c r="C185" s="14"/>
      <c r="D185" s="14"/>
      <c r="E185" s="4" t="s">
        <v>32</v>
      </c>
      <c r="F185" s="18">
        <f>SUM(F188:F213)</f>
        <v>622</v>
      </c>
      <c r="G185" s="4"/>
      <c r="H185" s="103">
        <v>9.32</v>
      </c>
      <c r="I185" s="138">
        <f>IF(F185&gt;0,H185/F185,0)</f>
        <v>1.498392E-2</v>
      </c>
      <c r="J185" s="111">
        <f>IF(M185&gt;0,M185/H185,0)</f>
        <v>6947.28</v>
      </c>
      <c r="K185" s="139">
        <f>I185*J185</f>
        <v>104.09748999999999</v>
      </c>
      <c r="L185" s="111">
        <f>K185*F185</f>
        <v>64748.639999999999</v>
      </c>
      <c r="M185" s="103">
        <v>64748.65</v>
      </c>
      <c r="N185" s="140">
        <f>M185-L185</f>
        <v>0.01</v>
      </c>
      <c r="O185" s="141">
        <f>K185/$LI185</f>
        <v>0.83179999999999998</v>
      </c>
      <c r="P185" s="18">
        <f t="shared" ref="P185" si="4989">SUM(P188:P213)</f>
        <v>1091</v>
      </c>
      <c r="Q185" s="4"/>
      <c r="R185" s="103">
        <v>17.2</v>
      </c>
      <c r="S185" s="138">
        <f t="shared" ref="S185" si="4990">IF(P185&gt;0,R185/P185,0)</f>
        <v>1.5765350000000001E-2</v>
      </c>
      <c r="T185" s="111">
        <f t="shared" ref="T185" si="4991">IF(W185&gt;0,W185/R185,0)</f>
        <v>6947.28</v>
      </c>
      <c r="U185" s="139">
        <f t="shared" ref="U185" si="4992">S185*T185</f>
        <v>109.52630000000001</v>
      </c>
      <c r="V185" s="111">
        <f t="shared" ref="V185" si="4993">U185*P185</f>
        <v>119493.19</v>
      </c>
      <c r="W185" s="103">
        <v>119493.22</v>
      </c>
      <c r="X185" s="140">
        <f t="shared" ref="X185" si="4994">W185-V185</f>
        <v>0.03</v>
      </c>
      <c r="Y185" s="141">
        <f t="shared" ref="Y185" si="4995">U185/$LI185</f>
        <v>0.87517999999999996</v>
      </c>
      <c r="Z185" s="18">
        <f t="shared" ref="Z185" si="4996">SUM(Z188:Z213)</f>
        <v>829</v>
      </c>
      <c r="AA185" s="4"/>
      <c r="AB185" s="103">
        <v>9.75</v>
      </c>
      <c r="AC185" s="138">
        <f t="shared" ref="AC185" si="4997">IF(Z185&gt;0,AB185/Z185,0)</f>
        <v>1.176116E-2</v>
      </c>
      <c r="AD185" s="111">
        <f t="shared" ref="AD185" si="4998">IF(AG185&gt;0,AG185/AB185,0)</f>
        <v>6947.28</v>
      </c>
      <c r="AE185" s="139">
        <f t="shared" ref="AE185" si="4999">AC185*AD185</f>
        <v>81.708070000000006</v>
      </c>
      <c r="AF185" s="111">
        <f t="shared" ref="AF185" si="5000">AE185*Z185</f>
        <v>67735.990000000005</v>
      </c>
      <c r="AG185" s="103">
        <v>67735.98</v>
      </c>
      <c r="AH185" s="140">
        <f t="shared" ref="AH185" si="5001">AG185-AF185</f>
        <v>-0.01</v>
      </c>
      <c r="AI185" s="141">
        <f t="shared" ref="AI185" si="5002">AE185/$LI185</f>
        <v>0.65290000000000004</v>
      </c>
      <c r="AJ185" s="18">
        <f t="shared" ref="AJ185" si="5003">SUM(AJ188:AJ213)</f>
        <v>642</v>
      </c>
      <c r="AK185" s="4"/>
      <c r="AL185" s="103">
        <v>9.19</v>
      </c>
      <c r="AM185" s="138">
        <f t="shared" ref="AM185" si="5004">IF(AJ185&gt;0,AL185/AJ185,0)</f>
        <v>1.431464E-2</v>
      </c>
      <c r="AN185" s="111">
        <f t="shared" ref="AN185" si="5005">IF(AQ185&gt;0,AQ185/AL185,0)</f>
        <v>6947.28</v>
      </c>
      <c r="AO185" s="139">
        <f t="shared" ref="AO185" si="5006">AM185*AN185</f>
        <v>99.447810000000004</v>
      </c>
      <c r="AP185" s="111">
        <f t="shared" ref="AP185" si="5007">AO185*AJ185</f>
        <v>63845.49</v>
      </c>
      <c r="AQ185" s="103">
        <v>63845.5</v>
      </c>
      <c r="AR185" s="140">
        <f t="shared" ref="AR185" si="5008">AQ185-AP185</f>
        <v>0.01</v>
      </c>
      <c r="AS185" s="141">
        <f t="shared" ref="AS185" si="5009">AO185/$LI185</f>
        <v>0.79464999999999997</v>
      </c>
      <c r="AT185" s="18">
        <f t="shared" ref="AT185" si="5010">SUM(AT188:AT213)</f>
        <v>955</v>
      </c>
      <c r="AU185" s="4"/>
      <c r="AV185" s="103">
        <v>9.56</v>
      </c>
      <c r="AW185" s="138">
        <f t="shared" ref="AW185" si="5011">IF(AT185&gt;0,AV185/AT185,0)</f>
        <v>1.001047E-2</v>
      </c>
      <c r="AX185" s="111">
        <f t="shared" ref="AX185" si="5012">IF(BA185&gt;0,BA185/AV185,0)</f>
        <v>6947.28</v>
      </c>
      <c r="AY185" s="139">
        <f t="shared" ref="AY185" si="5013">AW185*AX185</f>
        <v>69.545540000000003</v>
      </c>
      <c r="AZ185" s="111">
        <f t="shared" ref="AZ185" si="5014">AY185*AT185</f>
        <v>66415.990000000005</v>
      </c>
      <c r="BA185" s="103">
        <v>66416</v>
      </c>
      <c r="BB185" s="140">
        <f t="shared" ref="BB185" si="5015">BA185-AZ185</f>
        <v>0.01</v>
      </c>
      <c r="BC185" s="141">
        <f t="shared" ref="BC185" si="5016">AY185/$LI185</f>
        <v>0.55571000000000004</v>
      </c>
      <c r="BD185" s="18">
        <f t="shared" ref="BD185" si="5017">SUM(BD188:BD213)</f>
        <v>715</v>
      </c>
      <c r="BE185" s="4"/>
      <c r="BF185" s="103">
        <v>9.75</v>
      </c>
      <c r="BG185" s="138">
        <f t="shared" ref="BG185" si="5018">IF(BD185&gt;0,BF185/BD185,0)</f>
        <v>1.363636E-2</v>
      </c>
      <c r="BH185" s="111">
        <f t="shared" ref="BH185" si="5019">IF(BK185&gt;0,BK185/BF185,0)</f>
        <v>6947.28</v>
      </c>
      <c r="BI185" s="139">
        <f t="shared" ref="BI185" si="5020">BG185*BH185</f>
        <v>94.735609999999994</v>
      </c>
      <c r="BJ185" s="111">
        <f t="shared" ref="BJ185" si="5021">BI185*BD185</f>
        <v>67735.960000000006</v>
      </c>
      <c r="BK185" s="103">
        <v>67735.98</v>
      </c>
      <c r="BL185" s="140">
        <f t="shared" ref="BL185" si="5022">BK185-BJ185</f>
        <v>0.02</v>
      </c>
      <c r="BM185" s="141">
        <f t="shared" ref="BM185" si="5023">BI185/$LI185</f>
        <v>0.75700000000000001</v>
      </c>
      <c r="BN185" s="18">
        <f t="shared" ref="BN185" si="5024">SUM(BN188:BN213)</f>
        <v>686</v>
      </c>
      <c r="BO185" s="4"/>
      <c r="BP185" s="103">
        <v>9.75</v>
      </c>
      <c r="BQ185" s="138">
        <f t="shared" ref="BQ185" si="5025">IF(BN185&gt;0,BP185/BN185,0)</f>
        <v>1.4212829999999999E-2</v>
      </c>
      <c r="BR185" s="111">
        <f t="shared" ref="BR185" si="5026">IF(BU185&gt;0,BU185/BP185,0)</f>
        <v>6947.28</v>
      </c>
      <c r="BS185" s="139">
        <f t="shared" ref="BS185" si="5027">BQ185*BR185</f>
        <v>98.74051</v>
      </c>
      <c r="BT185" s="111">
        <f t="shared" ref="BT185" si="5028">BS185*BN185</f>
        <v>67735.990000000005</v>
      </c>
      <c r="BU185" s="103">
        <v>67735.98</v>
      </c>
      <c r="BV185" s="140">
        <f t="shared" ref="BV185" si="5029">BU185-BT185</f>
        <v>-0.01</v>
      </c>
      <c r="BW185" s="141">
        <f t="shared" ref="BW185" si="5030">BS185/$LI185</f>
        <v>0.78900000000000003</v>
      </c>
      <c r="BX185" s="18">
        <f t="shared" ref="BX185" si="5031">SUM(BX188:BX213)</f>
        <v>841</v>
      </c>
      <c r="BY185" s="4"/>
      <c r="BZ185" s="103">
        <v>15</v>
      </c>
      <c r="CA185" s="138">
        <f t="shared" ref="CA185" si="5032">IF(BX185&gt;0,BZ185/BX185,0)</f>
        <v>1.783591E-2</v>
      </c>
      <c r="CB185" s="111">
        <f t="shared" ref="CB185" si="5033">IF(CE185&gt;0,CE185/BZ185,0)</f>
        <v>6947.28</v>
      </c>
      <c r="CC185" s="139">
        <f t="shared" ref="CC185" si="5034">CA185*CB185</f>
        <v>123.91106000000001</v>
      </c>
      <c r="CD185" s="111">
        <f t="shared" ref="CD185" si="5035">CC185*BX185</f>
        <v>104209.2</v>
      </c>
      <c r="CE185" s="103">
        <v>104209.2</v>
      </c>
      <c r="CF185" s="140">
        <f t="shared" ref="CF185" si="5036">CE185-CD185</f>
        <v>0</v>
      </c>
      <c r="CG185" s="141">
        <f t="shared" ref="CG185" si="5037">CC185/$LI185</f>
        <v>0.99012999999999995</v>
      </c>
      <c r="CH185" s="18">
        <f t="shared" ref="CH185" si="5038">SUM(CH188:CH213)</f>
        <v>1005</v>
      </c>
      <c r="CI185" s="4"/>
      <c r="CJ185" s="103">
        <v>24</v>
      </c>
      <c r="CK185" s="138">
        <f t="shared" ref="CK185" si="5039">IF(CH185&gt;0,CJ185/CH185,0)</f>
        <v>2.3880599999999998E-2</v>
      </c>
      <c r="CL185" s="111">
        <f t="shared" ref="CL185" si="5040">IF(CO185&gt;0,CO185/CJ185,0)</f>
        <v>6947.28</v>
      </c>
      <c r="CM185" s="139">
        <f t="shared" ref="CM185" si="5041">CK185*CL185</f>
        <v>165.90521000000001</v>
      </c>
      <c r="CN185" s="111">
        <f t="shared" ref="CN185" si="5042">CM185*CH185</f>
        <v>166734.74</v>
      </c>
      <c r="CO185" s="103">
        <v>166734.72</v>
      </c>
      <c r="CP185" s="140">
        <f t="shared" ref="CP185" si="5043">CO185-CN185</f>
        <v>-0.02</v>
      </c>
      <c r="CQ185" s="141">
        <f t="shared" ref="CQ185" si="5044">CM185/$LI185</f>
        <v>1.32568</v>
      </c>
      <c r="CR185" s="18">
        <f t="shared" ref="CR185" si="5045">SUM(CR188:CR213)</f>
        <v>807</v>
      </c>
      <c r="CS185" s="4"/>
      <c r="CT185" s="103">
        <v>11.4</v>
      </c>
      <c r="CU185" s="138">
        <f t="shared" ref="CU185" si="5046">IF(CR185&gt;0,CT185/CR185,0)</f>
        <v>1.4126390000000001E-2</v>
      </c>
      <c r="CV185" s="111">
        <f t="shared" ref="CV185" si="5047">IF(CY185&gt;0,CY185/CT185,0)</f>
        <v>6947.28</v>
      </c>
      <c r="CW185" s="139">
        <f t="shared" ref="CW185" si="5048">CU185*CV185</f>
        <v>98.139989999999997</v>
      </c>
      <c r="CX185" s="111">
        <f t="shared" ref="CX185" si="5049">CW185*CR185</f>
        <v>79198.97</v>
      </c>
      <c r="CY185" s="103">
        <v>79198.990000000005</v>
      </c>
      <c r="CZ185" s="140">
        <f t="shared" ref="CZ185" si="5050">CY185-CX185</f>
        <v>0.02</v>
      </c>
      <c r="DA185" s="141">
        <f t="shared" ref="DA185" si="5051">CW185/$LI185</f>
        <v>0.78420000000000001</v>
      </c>
      <c r="DB185" s="18">
        <f t="shared" ref="DB185" si="5052">SUM(DB188:DB213)</f>
        <v>852</v>
      </c>
      <c r="DC185" s="4"/>
      <c r="DD185" s="103">
        <v>31.68</v>
      </c>
      <c r="DE185" s="138">
        <f t="shared" ref="DE185" si="5053">IF(DB185&gt;0,DD185/DB185,0)</f>
        <v>3.7183099999999997E-2</v>
      </c>
      <c r="DF185" s="111">
        <f t="shared" ref="DF185" si="5054">IF(DI185&gt;0,DI185/DD185,0)</f>
        <v>6947.28</v>
      </c>
      <c r="DG185" s="139">
        <f t="shared" ref="DG185" si="5055">DE185*DF185</f>
        <v>258.32141000000001</v>
      </c>
      <c r="DH185" s="111">
        <f t="shared" ref="DH185" si="5056">DG185*DB185</f>
        <v>220089.84</v>
      </c>
      <c r="DI185" s="103">
        <v>220089.83</v>
      </c>
      <c r="DJ185" s="140">
        <f t="shared" ref="DJ185" si="5057">DI185-DH185</f>
        <v>-0.01</v>
      </c>
      <c r="DK185" s="141">
        <f t="shared" ref="DK185" si="5058">DG185/$LI185</f>
        <v>2.0641500000000002</v>
      </c>
      <c r="DL185" s="18">
        <f t="shared" ref="DL185" si="5059">SUM(DL188:DL213)</f>
        <v>376</v>
      </c>
      <c r="DM185" s="4"/>
      <c r="DN185" s="103">
        <v>9</v>
      </c>
      <c r="DO185" s="138">
        <f t="shared" ref="DO185" si="5060">IF(DL185&gt;0,DN185/DL185,0)</f>
        <v>2.393617E-2</v>
      </c>
      <c r="DP185" s="111">
        <f t="shared" ref="DP185" si="5061">IF(DS185&gt;0,DS185/DN185,0)</f>
        <v>6947.28</v>
      </c>
      <c r="DQ185" s="139">
        <f t="shared" ref="DQ185" si="5062">DO185*DP185</f>
        <v>166.29128</v>
      </c>
      <c r="DR185" s="111">
        <f t="shared" ref="DR185" si="5063">DQ185*DL185</f>
        <v>62525.52</v>
      </c>
      <c r="DS185" s="103">
        <v>62525.52</v>
      </c>
      <c r="DT185" s="140">
        <f t="shared" ref="DT185" si="5064">DS185-DR185</f>
        <v>0</v>
      </c>
      <c r="DU185" s="141">
        <f t="shared" ref="DU185" si="5065">DQ185/$LI185</f>
        <v>1.32877</v>
      </c>
      <c r="DV185" s="18">
        <f t="shared" ref="DV185" si="5066">SUM(DV188:DV213)</f>
        <v>768</v>
      </c>
      <c r="DW185" s="4"/>
      <c r="DX185" s="103">
        <v>9</v>
      </c>
      <c r="DY185" s="138">
        <f t="shared" ref="DY185" si="5067">IF(DV185&gt;0,DX185/DV185,0)</f>
        <v>1.171875E-2</v>
      </c>
      <c r="DZ185" s="111">
        <f t="shared" ref="DZ185" si="5068">IF(EC185&gt;0,EC185/DX185,0)</f>
        <v>6947.28</v>
      </c>
      <c r="EA185" s="139">
        <f t="shared" ref="EA185" si="5069">DY185*DZ185</f>
        <v>81.413439999999994</v>
      </c>
      <c r="EB185" s="111">
        <f t="shared" ref="EB185" si="5070">EA185*DV185</f>
        <v>62525.52</v>
      </c>
      <c r="EC185" s="103">
        <v>62525.52</v>
      </c>
      <c r="ED185" s="140">
        <f t="shared" ref="ED185" si="5071">EC185-EB185</f>
        <v>0</v>
      </c>
      <c r="EE185" s="141">
        <f t="shared" ref="EE185" si="5072">EA185/$LI185</f>
        <v>0.65054000000000001</v>
      </c>
      <c r="EF185" s="18">
        <f t="shared" ref="EF185" si="5073">SUM(EF188:EF213)</f>
        <v>895</v>
      </c>
      <c r="EG185" s="4"/>
      <c r="EH185" s="103">
        <v>11</v>
      </c>
      <c r="EI185" s="138">
        <f t="shared" ref="EI185" si="5074">IF(EF185&gt;0,EH185/EF185,0)</f>
        <v>1.2290499999999999E-2</v>
      </c>
      <c r="EJ185" s="111">
        <f t="shared" ref="EJ185" si="5075">IF(EM185&gt;0,EM185/EH185,0)</f>
        <v>6947.28</v>
      </c>
      <c r="EK185" s="139">
        <f t="shared" ref="EK185" si="5076">EI185*EJ185</f>
        <v>85.385540000000006</v>
      </c>
      <c r="EL185" s="111">
        <f t="shared" ref="EL185" si="5077">EK185*EF185</f>
        <v>76420.06</v>
      </c>
      <c r="EM185" s="103">
        <v>76420.08</v>
      </c>
      <c r="EN185" s="140">
        <f t="shared" ref="EN185" si="5078">EM185-EL185</f>
        <v>0.02</v>
      </c>
      <c r="EO185" s="141">
        <f t="shared" ref="EO185" si="5079">EK185/$LI185</f>
        <v>0.68228</v>
      </c>
      <c r="EP185" s="18">
        <f t="shared" ref="EP185" si="5080">SUM(EP188:EP213)</f>
        <v>834</v>
      </c>
      <c r="EQ185" s="4"/>
      <c r="ER185" s="103">
        <v>13</v>
      </c>
      <c r="ES185" s="138">
        <f t="shared" ref="ES185" si="5081">IF(EP185&gt;0,ER185/EP185,0)</f>
        <v>1.558753E-2</v>
      </c>
      <c r="ET185" s="111">
        <f t="shared" ref="ET185" si="5082">IF(EW185&gt;0,EW185/ER185,0)</f>
        <v>6947.28</v>
      </c>
      <c r="EU185" s="139">
        <f t="shared" ref="EU185" si="5083">ES185*ET185</f>
        <v>108.29094000000001</v>
      </c>
      <c r="EV185" s="111">
        <f t="shared" ref="EV185" si="5084">EU185*EP185</f>
        <v>90314.64</v>
      </c>
      <c r="EW185" s="103">
        <v>90314.64</v>
      </c>
      <c r="EX185" s="140">
        <f t="shared" ref="EX185" si="5085">EW185-EV185</f>
        <v>0</v>
      </c>
      <c r="EY185" s="141">
        <f t="shared" ref="EY185" si="5086">EU185/$LI185</f>
        <v>0.86531000000000002</v>
      </c>
      <c r="EZ185" s="18">
        <f t="shared" ref="EZ185" si="5087">SUM(EZ188:EZ213)</f>
        <v>842</v>
      </c>
      <c r="FA185" s="4"/>
      <c r="FB185" s="103">
        <v>7.35</v>
      </c>
      <c r="FC185" s="138">
        <f t="shared" ref="FC185" si="5088">IF(EZ185&gt;0,FB185/EZ185,0)</f>
        <v>8.7292199999999993E-3</v>
      </c>
      <c r="FD185" s="111">
        <f t="shared" ref="FD185" si="5089">IF(FG185&gt;0,FG185/FB185,0)</f>
        <v>6947.28</v>
      </c>
      <c r="FE185" s="139">
        <f t="shared" ref="FE185" si="5090">FC185*FD185</f>
        <v>60.64434</v>
      </c>
      <c r="FF185" s="111">
        <f t="shared" ref="FF185" si="5091">FE185*EZ185</f>
        <v>51062.53</v>
      </c>
      <c r="FG185" s="103">
        <v>51062.51</v>
      </c>
      <c r="FH185" s="140">
        <f t="shared" ref="FH185" si="5092">FG185-FF185</f>
        <v>-0.02</v>
      </c>
      <c r="FI185" s="141">
        <f t="shared" ref="FI185" si="5093">FE185/$LI185</f>
        <v>0.48459000000000002</v>
      </c>
      <c r="FJ185" s="18">
        <f t="shared" ref="FJ185" si="5094">SUM(FJ188:FJ213)</f>
        <v>1015</v>
      </c>
      <c r="FK185" s="4"/>
      <c r="FL185" s="103">
        <v>28.66</v>
      </c>
      <c r="FM185" s="138">
        <f t="shared" ref="FM185" si="5095">IF(FJ185&gt;0,FL185/FJ185,0)</f>
        <v>2.823645E-2</v>
      </c>
      <c r="FN185" s="111">
        <f t="shared" ref="FN185" si="5096">IF(FQ185&gt;0,FQ185/FL185,0)</f>
        <v>6947.28</v>
      </c>
      <c r="FO185" s="139">
        <f t="shared" ref="FO185" si="5097">FM185*FN185</f>
        <v>196.16651999999999</v>
      </c>
      <c r="FP185" s="111">
        <f t="shared" ref="FP185" si="5098">FO185*FJ185</f>
        <v>199109.02</v>
      </c>
      <c r="FQ185" s="103">
        <v>199109.04</v>
      </c>
      <c r="FR185" s="140">
        <f t="shared" ref="FR185" si="5099">FQ185-FP185</f>
        <v>0.02</v>
      </c>
      <c r="FS185" s="141">
        <f t="shared" ref="FS185" si="5100">FO185/$LI185</f>
        <v>1.56749</v>
      </c>
      <c r="FT185" s="18">
        <f t="shared" ref="FT185" si="5101">SUM(FT188:FT213)</f>
        <v>722</v>
      </c>
      <c r="FU185" s="4"/>
      <c r="FV185" s="103">
        <v>16.88</v>
      </c>
      <c r="FW185" s="138">
        <f t="shared" ref="FW185" si="5102">IF(FT185&gt;0,FV185/FT185,0)</f>
        <v>2.3379500000000001E-2</v>
      </c>
      <c r="FX185" s="111">
        <f t="shared" ref="FX185" si="5103">IF(GA185&gt;0,GA185/FV185,0)</f>
        <v>6947.28</v>
      </c>
      <c r="FY185" s="139">
        <f t="shared" ref="FY185" si="5104">FW185*FX185</f>
        <v>162.42393000000001</v>
      </c>
      <c r="FZ185" s="111">
        <f t="shared" ref="FZ185" si="5105">FY185*FT185</f>
        <v>117270.08</v>
      </c>
      <c r="GA185" s="103">
        <v>117270.09</v>
      </c>
      <c r="GB185" s="140">
        <f t="shared" ref="GB185" si="5106">GA185-FZ185</f>
        <v>0.01</v>
      </c>
      <c r="GC185" s="141">
        <f t="shared" ref="GC185" si="5107">FY185/$LI185</f>
        <v>1.2978700000000001</v>
      </c>
      <c r="GD185" s="18">
        <f t="shared" ref="GD185" si="5108">SUM(GD188:GD213)</f>
        <v>490</v>
      </c>
      <c r="GE185" s="4"/>
      <c r="GF185" s="103">
        <v>7.3</v>
      </c>
      <c r="GG185" s="138">
        <f t="shared" ref="GG185" si="5109">IF(GD185&gt;0,GF185/GD185,0)</f>
        <v>1.489796E-2</v>
      </c>
      <c r="GH185" s="111">
        <f t="shared" ref="GH185" si="5110">IF(GK185&gt;0,GK185/GF185,0)</f>
        <v>6947.28</v>
      </c>
      <c r="GI185" s="139">
        <f t="shared" ref="GI185" si="5111">GG185*GH185</f>
        <v>103.5003</v>
      </c>
      <c r="GJ185" s="111">
        <f t="shared" ref="GJ185" si="5112">GI185*GD185</f>
        <v>50715.15</v>
      </c>
      <c r="GK185" s="103">
        <v>50715.14</v>
      </c>
      <c r="GL185" s="140">
        <f t="shared" ref="GL185" si="5113">GK185-GJ185</f>
        <v>-0.01</v>
      </c>
      <c r="GM185" s="141">
        <f t="shared" ref="GM185" si="5114">GI185/$LI185</f>
        <v>0.82703000000000004</v>
      </c>
      <c r="GN185" s="18">
        <f t="shared" ref="GN185" si="5115">SUM(GN188:GN213)</f>
        <v>852</v>
      </c>
      <c r="GO185" s="4"/>
      <c r="GP185" s="103">
        <v>19</v>
      </c>
      <c r="GQ185" s="138">
        <f t="shared" ref="GQ185" si="5116">IF(GN185&gt;0,GP185/GN185,0)</f>
        <v>2.2300469999999999E-2</v>
      </c>
      <c r="GR185" s="111">
        <f t="shared" ref="GR185" si="5117">IF(GU185&gt;0,GU185/GP185,0)</f>
        <v>6947.28</v>
      </c>
      <c r="GS185" s="139">
        <f t="shared" ref="GS185" si="5118">GQ185*GR185</f>
        <v>154.92760999999999</v>
      </c>
      <c r="GT185" s="111">
        <f t="shared" ref="GT185" si="5119">GS185*GN185</f>
        <v>131998.32</v>
      </c>
      <c r="GU185" s="103">
        <v>131998.32</v>
      </c>
      <c r="GV185" s="140">
        <f t="shared" ref="GV185" si="5120">GU185-GT185</f>
        <v>0</v>
      </c>
      <c r="GW185" s="141">
        <f t="shared" ref="GW185" si="5121">GS185/$LI185</f>
        <v>1.23797</v>
      </c>
      <c r="GX185" s="18">
        <f t="shared" ref="GX185" si="5122">SUM(GX188:GX213)</f>
        <v>1524</v>
      </c>
      <c r="GY185" s="4"/>
      <c r="GZ185" s="103">
        <v>37</v>
      </c>
      <c r="HA185" s="138">
        <f t="shared" ref="HA185" si="5123">IF(GX185&gt;0,GZ185/GX185,0)</f>
        <v>2.427822E-2</v>
      </c>
      <c r="HB185" s="111">
        <f t="shared" ref="HB185" si="5124">IF(HE185&gt;0,HE185/GZ185,0)</f>
        <v>6947.28</v>
      </c>
      <c r="HC185" s="139">
        <f t="shared" ref="HC185" si="5125">HA185*HB185</f>
        <v>168.66758999999999</v>
      </c>
      <c r="HD185" s="111">
        <f t="shared" ref="HD185" si="5126">HC185*GX185</f>
        <v>257049.41</v>
      </c>
      <c r="HE185" s="103">
        <v>257049.36</v>
      </c>
      <c r="HF185" s="140">
        <f t="shared" ref="HF185" si="5127">HE185-HD185</f>
        <v>-0.05</v>
      </c>
      <c r="HG185" s="141">
        <f t="shared" ref="HG185" si="5128">HC185/$LI185</f>
        <v>1.3477600000000001</v>
      </c>
      <c r="HH185" s="18">
        <f t="shared" ref="HH185" si="5129">SUM(HH188:HH213)</f>
        <v>1105</v>
      </c>
      <c r="HI185" s="4"/>
      <c r="HJ185" s="103">
        <v>22</v>
      </c>
      <c r="HK185" s="138">
        <f t="shared" ref="HK185" si="5130">IF(HH185&gt;0,HJ185/HH185,0)</f>
        <v>1.99095E-2</v>
      </c>
      <c r="HL185" s="111">
        <f t="shared" ref="HL185" si="5131">IF(HO185&gt;0,HO185/HJ185,0)</f>
        <v>6947.28</v>
      </c>
      <c r="HM185" s="139">
        <f t="shared" ref="HM185" si="5132">HK185*HL185</f>
        <v>138.31686999999999</v>
      </c>
      <c r="HN185" s="111">
        <f t="shared" ref="HN185" si="5133">HM185*HH185</f>
        <v>152840.14000000001</v>
      </c>
      <c r="HO185" s="103">
        <v>152840.16</v>
      </c>
      <c r="HP185" s="140">
        <f t="shared" ref="HP185" si="5134">HO185-HN185</f>
        <v>0.02</v>
      </c>
      <c r="HQ185" s="141">
        <f t="shared" ref="HQ185" si="5135">HM185/$LI185</f>
        <v>1.10524</v>
      </c>
      <c r="HR185" s="18">
        <f t="shared" ref="HR185" si="5136">SUM(HR188:HR213)</f>
        <v>706</v>
      </c>
      <c r="HS185" s="4"/>
      <c r="HT185" s="103">
        <v>9</v>
      </c>
      <c r="HU185" s="138">
        <f t="shared" ref="HU185" si="5137">IF(HR185&gt;0,HT185/HR185,0)</f>
        <v>1.274788E-2</v>
      </c>
      <c r="HV185" s="111">
        <f t="shared" ref="HV185" si="5138">IF(HY185&gt;0,HY185/HT185,0)</f>
        <v>6947.28</v>
      </c>
      <c r="HW185" s="139">
        <f t="shared" ref="HW185" si="5139">HU185*HV185</f>
        <v>88.563090000000003</v>
      </c>
      <c r="HX185" s="111">
        <f t="shared" ref="HX185" si="5140">HW185*HR185</f>
        <v>62525.54</v>
      </c>
      <c r="HY185" s="103">
        <v>62525.52</v>
      </c>
      <c r="HZ185" s="140">
        <f t="shared" ref="HZ185" si="5141">HY185-HX185</f>
        <v>-0.02</v>
      </c>
      <c r="IA185" s="141">
        <f t="shared" ref="IA185" si="5142">HW185/$LI185</f>
        <v>0.70767000000000002</v>
      </c>
      <c r="IB185" s="18">
        <f t="shared" ref="IB185" si="5143">SUM(IB188:IB213)</f>
        <v>450</v>
      </c>
      <c r="IC185" s="4"/>
      <c r="ID185" s="103">
        <v>19.5</v>
      </c>
      <c r="IE185" s="138">
        <f t="shared" ref="IE185" si="5144">IF(IB185&gt;0,ID185/IB185,0)</f>
        <v>4.3333330000000003E-2</v>
      </c>
      <c r="IF185" s="111">
        <f t="shared" ref="IF185" si="5145">IF(II185&gt;0,II185/ID185,0)</f>
        <v>6947.28</v>
      </c>
      <c r="IG185" s="139">
        <f t="shared" ref="IG185" si="5146">IE185*IF185</f>
        <v>301.04878000000002</v>
      </c>
      <c r="IH185" s="111">
        <f t="shared" ref="IH185" si="5147">IG185*IB185</f>
        <v>135471.95000000001</v>
      </c>
      <c r="II185" s="103">
        <v>135471.96</v>
      </c>
      <c r="IJ185" s="140">
        <f t="shared" ref="IJ185" si="5148">II185-IH185</f>
        <v>0.01</v>
      </c>
      <c r="IK185" s="141">
        <f t="shared" ref="IK185" si="5149">IG185/$LI185</f>
        <v>2.4055599999999999</v>
      </c>
      <c r="IL185" s="18">
        <f t="shared" ref="IL185" si="5150">SUM(IL188:IL213)</f>
        <v>1195</v>
      </c>
      <c r="IM185" s="4"/>
      <c r="IN185" s="103">
        <v>20</v>
      </c>
      <c r="IO185" s="138">
        <f t="shared" ref="IO185" si="5151">IF(IL185&gt;0,IN185/IL185,0)</f>
        <v>1.6736399999999999E-2</v>
      </c>
      <c r="IP185" s="111">
        <f t="shared" ref="IP185" si="5152">IF(IS185&gt;0,IS185/IN185,0)</f>
        <v>6947.28</v>
      </c>
      <c r="IQ185" s="139">
        <f t="shared" ref="IQ185" si="5153">IO185*IP185</f>
        <v>116.27246</v>
      </c>
      <c r="IR185" s="111">
        <f t="shared" ref="IR185" si="5154">IQ185*IL185</f>
        <v>138945.59</v>
      </c>
      <c r="IS185" s="103">
        <v>138945.60000000001</v>
      </c>
      <c r="IT185" s="140">
        <f t="shared" ref="IT185" si="5155">IS185-IR185</f>
        <v>0.01</v>
      </c>
      <c r="IU185" s="141">
        <f t="shared" ref="IU185" si="5156">IQ185/$LI185</f>
        <v>0.92908999999999997</v>
      </c>
      <c r="IV185" s="18">
        <f t="shared" ref="IV185" si="5157">SUM(IV188:IV213)</f>
        <v>672</v>
      </c>
      <c r="IW185" s="4"/>
      <c r="IX185" s="103">
        <v>12.75</v>
      </c>
      <c r="IY185" s="138">
        <f t="shared" ref="IY185" si="5158">IF(IV185&gt;0,IX185/IV185,0)</f>
        <v>1.8973210000000001E-2</v>
      </c>
      <c r="IZ185" s="111">
        <f t="shared" ref="IZ185" si="5159">IF(JC185&gt;0,JC185/IX185,0)</f>
        <v>6947.28</v>
      </c>
      <c r="JA185" s="139">
        <f t="shared" ref="JA185" si="5160">IY185*IZ185</f>
        <v>131.81219999999999</v>
      </c>
      <c r="JB185" s="111">
        <f t="shared" ref="JB185" si="5161">JA185*IV185</f>
        <v>88577.8</v>
      </c>
      <c r="JC185" s="103">
        <v>88577.82</v>
      </c>
      <c r="JD185" s="140">
        <f t="shared" ref="JD185" si="5162">JC185-JB185</f>
        <v>0.02</v>
      </c>
      <c r="JE185" s="141">
        <f t="shared" ref="JE185" si="5163">JA185/$LI185</f>
        <v>1.0532600000000001</v>
      </c>
      <c r="JF185" s="18">
        <f t="shared" ref="JF185" si="5164">SUM(JF188:JF213)</f>
        <v>1397</v>
      </c>
      <c r="JG185" s="4"/>
      <c r="JH185" s="103">
        <v>20</v>
      </c>
      <c r="JI185" s="138">
        <f t="shared" ref="JI185" si="5165">IF(JF185&gt;0,JH185/JF185,0)</f>
        <v>1.431639E-2</v>
      </c>
      <c r="JJ185" s="111">
        <f t="shared" ref="JJ185" si="5166">IF(JM185&gt;0,JM185/JH185,0)</f>
        <v>6947.28</v>
      </c>
      <c r="JK185" s="139">
        <f t="shared" ref="JK185" si="5167">JI185*JJ185</f>
        <v>99.459969999999998</v>
      </c>
      <c r="JL185" s="111">
        <f t="shared" ref="JL185" si="5168">JK185*JF185</f>
        <v>138945.57999999999</v>
      </c>
      <c r="JM185" s="103">
        <v>138945.60000000001</v>
      </c>
      <c r="JN185" s="140">
        <f t="shared" ref="JN185" si="5169">JM185-JL185</f>
        <v>0.02</v>
      </c>
      <c r="JO185" s="141">
        <f t="shared" ref="JO185" si="5170">JK185/$LI185</f>
        <v>0.79474999999999996</v>
      </c>
      <c r="JP185" s="18">
        <f t="shared" ref="JP185" si="5171">SUM(JP188:JP213)</f>
        <v>1260</v>
      </c>
      <c r="JQ185" s="4"/>
      <c r="JR185" s="103">
        <v>19.13</v>
      </c>
      <c r="JS185" s="138">
        <f t="shared" ref="JS185" si="5172">IF(JP185&gt;0,JR185/JP185,0)</f>
        <v>1.518254E-2</v>
      </c>
      <c r="JT185" s="111">
        <f t="shared" ref="JT185" si="5173">IF(JW185&gt;0,JW185/JR185,0)</f>
        <v>6947.28</v>
      </c>
      <c r="JU185" s="139">
        <f t="shared" ref="JU185" si="5174">JS185*JT185</f>
        <v>105.47736</v>
      </c>
      <c r="JV185" s="111">
        <f t="shared" ref="JV185" si="5175">JU185*JP185</f>
        <v>132901.47</v>
      </c>
      <c r="JW185" s="103">
        <v>132901.47</v>
      </c>
      <c r="JX185" s="140">
        <f t="shared" ref="JX185" si="5176">JW185-JV185</f>
        <v>0</v>
      </c>
      <c r="JY185" s="141">
        <f t="shared" ref="JY185" si="5177">JU185/$LI185</f>
        <v>0.84282999999999997</v>
      </c>
      <c r="JZ185" s="18">
        <f t="shared" ref="JZ185" si="5178">SUM(JZ188:JZ213)</f>
        <v>1119</v>
      </c>
      <c r="KA185" s="4"/>
      <c r="KB185" s="103">
        <v>21.38</v>
      </c>
      <c r="KC185" s="138">
        <f t="shared" ref="KC185" si="5179">IF(JZ185&gt;0,KB185/JZ185,0)</f>
        <v>1.9106339999999999E-2</v>
      </c>
      <c r="KD185" s="111">
        <f t="shared" ref="KD185" si="5180">IF(KG185&gt;0,KG185/KB185,0)</f>
        <v>6947.28</v>
      </c>
      <c r="KE185" s="139">
        <f t="shared" ref="KE185" si="5181">KC185*KD185</f>
        <v>132.73708999999999</v>
      </c>
      <c r="KF185" s="111">
        <f t="shared" ref="KF185" si="5182">KE185*JZ185</f>
        <v>148532.79999999999</v>
      </c>
      <c r="KG185" s="103">
        <v>148532.85</v>
      </c>
      <c r="KH185" s="140">
        <f t="shared" ref="KH185" si="5183">KG185-KF185</f>
        <v>0.05</v>
      </c>
      <c r="KI185" s="141">
        <f t="shared" ref="KI185" si="5184">KE185/$LI185</f>
        <v>1.0606500000000001</v>
      </c>
      <c r="KJ185" s="18">
        <f t="shared" ref="KJ185" si="5185">SUM(KJ188:KJ213)</f>
        <v>1271</v>
      </c>
      <c r="KK185" s="4"/>
      <c r="KL185" s="103">
        <v>19.5</v>
      </c>
      <c r="KM185" s="138">
        <f t="shared" ref="KM185" si="5186">IF(KJ185&gt;0,KL185/KJ185,0)</f>
        <v>1.534225E-2</v>
      </c>
      <c r="KN185" s="111">
        <f t="shared" ref="KN185" si="5187">IF(KQ185&gt;0,KQ185/KL185,0)</f>
        <v>6947.28</v>
      </c>
      <c r="KO185" s="139">
        <f t="shared" ref="KO185" si="5188">KM185*KN185</f>
        <v>106.58691</v>
      </c>
      <c r="KP185" s="111">
        <f t="shared" ref="KP185" si="5189">KO185*KJ185</f>
        <v>135471.96</v>
      </c>
      <c r="KQ185" s="103">
        <v>135471.96</v>
      </c>
      <c r="KR185" s="140">
        <f t="shared" ref="KR185" si="5190">KQ185-KP185</f>
        <v>0</v>
      </c>
      <c r="KS185" s="141">
        <f t="shared" ref="KS185" si="5191">KO185/$LI185</f>
        <v>0.85168999999999995</v>
      </c>
      <c r="KT185" s="18">
        <f t="shared" ref="KT185" si="5192">SUM(KT188:KT213)</f>
        <v>0</v>
      </c>
      <c r="KU185" s="4"/>
      <c r="KV185" s="103"/>
      <c r="KW185" s="138">
        <f t="shared" ref="KW185" si="5193">IF(KT185&gt;0,KV185/KT185,0)</f>
        <v>0</v>
      </c>
      <c r="KX185" s="111">
        <f t="shared" ref="KX185" si="5194">IF(LA185&gt;0,LA185/KV185,0)</f>
        <v>0</v>
      </c>
      <c r="KY185" s="139">
        <f t="shared" ref="KY185" si="5195">KW185*KX185</f>
        <v>0</v>
      </c>
      <c r="KZ185" s="111">
        <f t="shared" ref="KZ185" si="5196">KY185*KT185</f>
        <v>0</v>
      </c>
      <c r="LA185" s="103"/>
      <c r="LB185" s="140">
        <f t="shared" ref="LB185" si="5197">LA185-KZ185</f>
        <v>0</v>
      </c>
      <c r="LC185" s="141">
        <f t="shared" ref="LC185" si="5198">KY185/$LI185</f>
        <v>0</v>
      </c>
      <c r="LD185" s="18">
        <f>SUM(LD188:LD213)</f>
        <v>26538</v>
      </c>
      <c r="LE185" s="4"/>
      <c r="LF185" s="146">
        <f>H185+R185+AB185+AL185+AV185+BF185+BP185+BZ185+CJ185+CT185+DD185+DN185+DX185+EH185+ER185+FB185+FL185+FV185+GF185+GP185+GZ185+HJ185+HT185+ID185+IN185+IX185+JH185+JR185+KB185+KL185+KV185</f>
        <v>478.05</v>
      </c>
      <c r="LG185" s="138">
        <f>IF(LD185&gt;0,LF185/LD185,0)</f>
        <v>1.8013789999999998E-2</v>
      </c>
      <c r="LH185" s="111">
        <f>IF(LK185&gt;0,LK185/LF185,0)</f>
        <v>6947.28</v>
      </c>
      <c r="LI185" s="139">
        <f>LG185*LH185</f>
        <v>125.14684</v>
      </c>
      <c r="LJ185" s="111">
        <f>LI185*LD185</f>
        <v>3321146.84</v>
      </c>
      <c r="LK185" s="146">
        <f>M185+W185+AG185+AQ185+BA185+BK185+BU185+CE185+CO185+CY185+DI185+DS185+EC185+EM185+EW185+FG185+FQ185+GA185+GK185+GU185+HE185+HO185+HY185+II185+IS185+JC185+JM185+JW185+KG185+KQ185+LA185</f>
        <v>3321147.21</v>
      </c>
      <c r="LL185" s="140">
        <f>LK185-LJ185</f>
        <v>0.37</v>
      </c>
    </row>
    <row r="186" spans="1:324" s="133" customFormat="1">
      <c r="A186" s="131"/>
      <c r="B186" s="132" t="s">
        <v>459</v>
      </c>
      <c r="C186" s="132"/>
      <c r="D186" s="132"/>
      <c r="E186" s="132"/>
      <c r="F186" s="142"/>
      <c r="G186" s="132"/>
      <c r="H186" s="140">
        <f>H185-(SUM(H188:H213))</f>
        <v>-0.02</v>
      </c>
      <c r="I186" s="143"/>
      <c r="J186" s="140"/>
      <c r="K186" s="144"/>
      <c r="L186" s="140">
        <f>L185-(SUM(L188:L213))</f>
        <v>-138.96</v>
      </c>
      <c r="M186" s="140"/>
      <c r="N186" s="140"/>
      <c r="O186" s="132"/>
      <c r="P186" s="142"/>
      <c r="Q186" s="132"/>
      <c r="R186" s="140">
        <f t="shared" ref="R186" si="5199">R185-(SUM(R188:R213))</f>
        <v>-0.01</v>
      </c>
      <c r="S186" s="143"/>
      <c r="T186" s="140"/>
      <c r="U186" s="144"/>
      <c r="V186" s="140">
        <f t="shared" ref="V186" si="5200">V185-(SUM(V188:V213))</f>
        <v>-69.5</v>
      </c>
      <c r="W186" s="140"/>
      <c r="X186" s="140"/>
      <c r="Y186" s="132"/>
      <c r="Z186" s="142"/>
      <c r="AA186" s="132"/>
      <c r="AB186" s="140">
        <f t="shared" ref="AB186" si="5201">AB185-(SUM(AB188:AB213))</f>
        <v>0</v>
      </c>
      <c r="AC186" s="143"/>
      <c r="AD186" s="140"/>
      <c r="AE186" s="144"/>
      <c r="AF186" s="140">
        <f t="shared" ref="AF186" si="5202">AF185-(SUM(AF188:AF213))</f>
        <v>0.01</v>
      </c>
      <c r="AG186" s="140"/>
      <c r="AH186" s="140"/>
      <c r="AI186" s="132"/>
      <c r="AJ186" s="142"/>
      <c r="AK186" s="132"/>
      <c r="AL186" s="140">
        <f t="shared" ref="AL186" si="5203">AL185-(SUM(AL188:AL213))</f>
        <v>0.01</v>
      </c>
      <c r="AM186" s="143"/>
      <c r="AN186" s="140"/>
      <c r="AO186" s="144"/>
      <c r="AP186" s="140">
        <f t="shared" ref="AP186" si="5204">AP185-(SUM(AP188:AP213))</f>
        <v>69.459999999999994</v>
      </c>
      <c r="AQ186" s="140"/>
      <c r="AR186" s="140"/>
      <c r="AS186" s="132"/>
      <c r="AT186" s="142"/>
      <c r="AU186" s="132"/>
      <c r="AV186" s="140">
        <f t="shared" ref="AV186" si="5205">AV185-(SUM(AV188:AV213))</f>
        <v>0.01</v>
      </c>
      <c r="AW186" s="143"/>
      <c r="AX186" s="140"/>
      <c r="AY186" s="144"/>
      <c r="AZ186" s="140">
        <f t="shared" ref="AZ186" si="5206">AZ185-(SUM(AZ188:AZ213))</f>
        <v>69.47</v>
      </c>
      <c r="BA186" s="140"/>
      <c r="BB186" s="140"/>
      <c r="BC186" s="132"/>
      <c r="BD186" s="142"/>
      <c r="BE186" s="132"/>
      <c r="BF186" s="140">
        <f t="shared" ref="BF186" si="5207">BF185-(SUM(BF188:BF213))</f>
        <v>0.01</v>
      </c>
      <c r="BG186" s="143"/>
      <c r="BH186" s="140"/>
      <c r="BI186" s="144"/>
      <c r="BJ186" s="140">
        <f t="shared" ref="BJ186" si="5208">BJ185-(SUM(BJ188:BJ213))</f>
        <v>69.47</v>
      </c>
      <c r="BK186" s="140"/>
      <c r="BL186" s="140"/>
      <c r="BM186" s="132"/>
      <c r="BN186" s="142"/>
      <c r="BO186" s="132"/>
      <c r="BP186" s="140">
        <f t="shared" ref="BP186" si="5209">BP185-(SUM(BP188:BP213))</f>
        <v>0.01</v>
      </c>
      <c r="BQ186" s="143"/>
      <c r="BR186" s="140"/>
      <c r="BS186" s="144"/>
      <c r="BT186" s="140">
        <f t="shared" ref="BT186" si="5210">BT185-(SUM(BT188:BT213))</f>
        <v>69.48</v>
      </c>
      <c r="BU186" s="140"/>
      <c r="BV186" s="140"/>
      <c r="BW186" s="132"/>
      <c r="BX186" s="142"/>
      <c r="BY186" s="132"/>
      <c r="BZ186" s="140">
        <f t="shared" ref="BZ186" si="5211">BZ185-(SUM(BZ188:BZ213))</f>
        <v>-0.01</v>
      </c>
      <c r="CA186" s="143"/>
      <c r="CB186" s="140"/>
      <c r="CC186" s="144"/>
      <c r="CD186" s="140">
        <f t="shared" ref="CD186" si="5212">CD185-(SUM(CD188:CD213))</f>
        <v>-69.47</v>
      </c>
      <c r="CE186" s="140"/>
      <c r="CF186" s="140"/>
      <c r="CG186" s="132"/>
      <c r="CH186" s="142"/>
      <c r="CI186" s="132"/>
      <c r="CJ186" s="140">
        <f t="shared" ref="CJ186" si="5213">CJ185-(SUM(CJ188:CJ213))</f>
        <v>0</v>
      </c>
      <c r="CK186" s="143"/>
      <c r="CL186" s="140"/>
      <c r="CM186" s="144"/>
      <c r="CN186" s="140">
        <f t="shared" ref="CN186" si="5214">CN185-(SUM(CN188:CN213))</f>
        <v>0.01</v>
      </c>
      <c r="CO186" s="140"/>
      <c r="CP186" s="140"/>
      <c r="CQ186" s="132"/>
      <c r="CR186" s="142"/>
      <c r="CS186" s="132"/>
      <c r="CT186" s="140">
        <f t="shared" ref="CT186" si="5215">CT185-(SUM(CT188:CT213))</f>
        <v>0.01</v>
      </c>
      <c r="CU186" s="143"/>
      <c r="CV186" s="140"/>
      <c r="CW186" s="144"/>
      <c r="CX186" s="140">
        <f t="shared" ref="CX186" si="5216">CX185-(SUM(CX188:CX213))</f>
        <v>69.45</v>
      </c>
      <c r="CY186" s="140"/>
      <c r="CZ186" s="140"/>
      <c r="DA186" s="132"/>
      <c r="DB186" s="142"/>
      <c r="DC186" s="132"/>
      <c r="DD186" s="140">
        <f t="shared" ref="DD186" si="5217">DD185-(SUM(DD188:DD213))</f>
        <v>0</v>
      </c>
      <c r="DE186" s="143"/>
      <c r="DF186" s="140"/>
      <c r="DG186" s="144"/>
      <c r="DH186" s="140">
        <f t="shared" ref="DH186" si="5218">DH185-(SUM(DH188:DH213))</f>
        <v>0.01</v>
      </c>
      <c r="DI186" s="140"/>
      <c r="DJ186" s="140"/>
      <c r="DK186" s="132"/>
      <c r="DL186" s="142"/>
      <c r="DM186" s="132"/>
      <c r="DN186" s="140">
        <f t="shared" ref="DN186" si="5219">DN185-(SUM(DN188:DN213))</f>
        <v>0.01</v>
      </c>
      <c r="DO186" s="143"/>
      <c r="DP186" s="140"/>
      <c r="DQ186" s="144"/>
      <c r="DR186" s="140">
        <f t="shared" ref="DR186" si="5220">DR185-(SUM(DR188:DR213))</f>
        <v>69.459999999999994</v>
      </c>
      <c r="DS186" s="140"/>
      <c r="DT186" s="140"/>
      <c r="DU186" s="132"/>
      <c r="DV186" s="142"/>
      <c r="DW186" s="132"/>
      <c r="DX186" s="140">
        <f t="shared" ref="DX186" si="5221">DX185-(SUM(DX188:DX213))</f>
        <v>0.01</v>
      </c>
      <c r="DY186" s="143"/>
      <c r="DZ186" s="140"/>
      <c r="EA186" s="144"/>
      <c r="EB186" s="140">
        <f t="shared" ref="EB186" si="5222">EB185-(SUM(EB188:EB213))</f>
        <v>69.45</v>
      </c>
      <c r="EC186" s="140"/>
      <c r="ED186" s="140"/>
      <c r="EE186" s="132"/>
      <c r="EF186" s="142"/>
      <c r="EG186" s="132"/>
      <c r="EH186" s="140">
        <f t="shared" ref="EH186" si="5223">EH185-(SUM(EH188:EH213))</f>
        <v>0</v>
      </c>
      <c r="EI186" s="143"/>
      <c r="EJ186" s="140"/>
      <c r="EK186" s="144"/>
      <c r="EL186" s="140">
        <f t="shared" ref="EL186" si="5224">EL185-(SUM(EL188:EL213))</f>
        <v>-0.02</v>
      </c>
      <c r="EM186" s="140"/>
      <c r="EN186" s="140"/>
      <c r="EO186" s="132"/>
      <c r="EP186" s="142"/>
      <c r="EQ186" s="132"/>
      <c r="ER186" s="140">
        <f t="shared" ref="ER186" si="5225">ER185-(SUM(ER188:ER213))</f>
        <v>0</v>
      </c>
      <c r="ES186" s="143"/>
      <c r="ET186" s="140"/>
      <c r="EU186" s="144"/>
      <c r="EV186" s="140">
        <f t="shared" ref="EV186" si="5226">EV185-(SUM(EV188:EV213))</f>
        <v>0</v>
      </c>
      <c r="EW186" s="140"/>
      <c r="EX186" s="140"/>
      <c r="EY186" s="132"/>
      <c r="EZ186" s="142"/>
      <c r="FA186" s="132"/>
      <c r="FB186" s="140">
        <f t="shared" ref="FB186" si="5227">FB185-(SUM(FB188:FB213))</f>
        <v>-0.02</v>
      </c>
      <c r="FC186" s="143"/>
      <c r="FD186" s="140"/>
      <c r="FE186" s="144"/>
      <c r="FF186" s="140">
        <f t="shared" ref="FF186" si="5228">FF185-(SUM(FF188:FF213))</f>
        <v>-138.93</v>
      </c>
      <c r="FG186" s="140"/>
      <c r="FH186" s="140"/>
      <c r="FI186" s="132"/>
      <c r="FJ186" s="142"/>
      <c r="FK186" s="132"/>
      <c r="FL186" s="140">
        <f t="shared" ref="FL186" si="5229">FL185-(SUM(FL188:FL213))</f>
        <v>0</v>
      </c>
      <c r="FM186" s="143"/>
      <c r="FN186" s="140"/>
      <c r="FO186" s="144"/>
      <c r="FP186" s="140">
        <f t="shared" ref="FP186" si="5230">FP185-(SUM(FP188:FP213))</f>
        <v>-0.02</v>
      </c>
      <c r="FQ186" s="140"/>
      <c r="FR186" s="140"/>
      <c r="FS186" s="132"/>
      <c r="FT186" s="142"/>
      <c r="FU186" s="132"/>
      <c r="FV186" s="140">
        <f t="shared" ref="FV186" si="5231">FV185-(SUM(FV188:FV213))</f>
        <v>-0.01</v>
      </c>
      <c r="FW186" s="143"/>
      <c r="FX186" s="140"/>
      <c r="FY186" s="144"/>
      <c r="FZ186" s="140">
        <f t="shared" ref="FZ186" si="5232">FZ185-(SUM(FZ188:FZ213))</f>
        <v>-69.489999999999995</v>
      </c>
      <c r="GA186" s="140"/>
      <c r="GB186" s="140"/>
      <c r="GC186" s="132"/>
      <c r="GD186" s="142"/>
      <c r="GE186" s="132"/>
      <c r="GF186" s="140">
        <f t="shared" ref="GF186" si="5233">GF185-(SUM(GF188:GF213))</f>
        <v>0.01</v>
      </c>
      <c r="GG186" s="143"/>
      <c r="GH186" s="140"/>
      <c r="GI186" s="144"/>
      <c r="GJ186" s="140">
        <f t="shared" ref="GJ186" si="5234">GJ185-(SUM(GJ188:GJ213))</f>
        <v>69.489999999999995</v>
      </c>
      <c r="GK186" s="140"/>
      <c r="GL186" s="140"/>
      <c r="GM186" s="132"/>
      <c r="GN186" s="142"/>
      <c r="GO186" s="132"/>
      <c r="GP186" s="140">
        <f t="shared" ref="GP186" si="5235">GP185-(SUM(GP188:GP213))</f>
        <v>0</v>
      </c>
      <c r="GQ186" s="143"/>
      <c r="GR186" s="140"/>
      <c r="GS186" s="144"/>
      <c r="GT186" s="140">
        <f t="shared" ref="GT186" si="5236">GT185-(SUM(GT188:GT213))</f>
        <v>0</v>
      </c>
      <c r="GU186" s="140"/>
      <c r="GV186" s="140"/>
      <c r="GW186" s="132"/>
      <c r="GX186" s="142"/>
      <c r="GY186" s="132"/>
      <c r="GZ186" s="140">
        <f t="shared" ref="GZ186" si="5237">GZ185-(SUM(GZ188:GZ213))</f>
        <v>0.01</v>
      </c>
      <c r="HA186" s="143"/>
      <c r="HB186" s="140"/>
      <c r="HC186" s="144"/>
      <c r="HD186" s="140">
        <f t="shared" ref="HD186" si="5238">HD185-(SUM(HD188:HD213))</f>
        <v>69.53</v>
      </c>
      <c r="HE186" s="140"/>
      <c r="HF186" s="140"/>
      <c r="HG186" s="132"/>
      <c r="HH186" s="142"/>
      <c r="HI186" s="132"/>
      <c r="HJ186" s="140">
        <f t="shared" ref="HJ186" si="5239">HJ185-(SUM(HJ188:HJ213))</f>
        <v>-0.01</v>
      </c>
      <c r="HK186" s="143"/>
      <c r="HL186" s="140"/>
      <c r="HM186" s="144"/>
      <c r="HN186" s="140">
        <f t="shared" ref="HN186" si="5240">HN185-(SUM(HN188:HN213))</f>
        <v>-69.5</v>
      </c>
      <c r="HO186" s="140"/>
      <c r="HP186" s="140"/>
      <c r="HQ186" s="132"/>
      <c r="HR186" s="142"/>
      <c r="HS186" s="132"/>
      <c r="HT186" s="140">
        <f t="shared" ref="HT186" si="5241">HT185-(SUM(HT188:HT213))</f>
        <v>0</v>
      </c>
      <c r="HU186" s="143"/>
      <c r="HV186" s="140"/>
      <c r="HW186" s="144"/>
      <c r="HX186" s="140">
        <f t="shared" ref="HX186" si="5242">HX185-(SUM(HX188:HX213))</f>
        <v>0.02</v>
      </c>
      <c r="HY186" s="140"/>
      <c r="HZ186" s="140"/>
      <c r="IA186" s="132"/>
      <c r="IB186" s="142"/>
      <c r="IC186" s="132"/>
      <c r="ID186" s="140">
        <f t="shared" ref="ID186" si="5243">ID185-(SUM(ID188:ID213))</f>
        <v>0.01</v>
      </c>
      <c r="IE186" s="143"/>
      <c r="IF186" s="140"/>
      <c r="IG186" s="144"/>
      <c r="IH186" s="140">
        <f t="shared" ref="IH186" si="5244">IH185-(SUM(IH188:IH213))</f>
        <v>69.459999999999994</v>
      </c>
      <c r="II186" s="140"/>
      <c r="IJ186" s="140"/>
      <c r="IK186" s="132"/>
      <c r="IL186" s="142"/>
      <c r="IM186" s="132"/>
      <c r="IN186" s="140">
        <f t="shared" ref="IN186" si="5245">IN185-(SUM(IN188:IN213))</f>
        <v>-0.01</v>
      </c>
      <c r="IO186" s="143"/>
      <c r="IP186" s="140"/>
      <c r="IQ186" s="144"/>
      <c r="IR186" s="140">
        <f t="shared" ref="IR186" si="5246">IR185-(SUM(IR188:IR213))</f>
        <v>-69.48</v>
      </c>
      <c r="IS186" s="140"/>
      <c r="IT186" s="140"/>
      <c r="IU186" s="132"/>
      <c r="IV186" s="142"/>
      <c r="IW186" s="132"/>
      <c r="IX186" s="140">
        <f t="shared" ref="IX186" si="5247">IX185-(SUM(IX188:IX213))</f>
        <v>0</v>
      </c>
      <c r="IY186" s="143"/>
      <c r="IZ186" s="140"/>
      <c r="JA186" s="144"/>
      <c r="JB186" s="140">
        <f t="shared" ref="JB186" si="5248">JB185-(SUM(JB188:JB213))</f>
        <v>-0.04</v>
      </c>
      <c r="JC186" s="140"/>
      <c r="JD186" s="140"/>
      <c r="JE186" s="132"/>
      <c r="JF186" s="142"/>
      <c r="JG186" s="132"/>
      <c r="JH186" s="140">
        <f t="shared" ref="JH186" si="5249">JH185-(SUM(JH188:JH213))</f>
        <v>0.01</v>
      </c>
      <c r="JI186" s="143"/>
      <c r="JJ186" s="140"/>
      <c r="JK186" s="144"/>
      <c r="JL186" s="140">
        <f t="shared" ref="JL186" si="5250">JL185-(SUM(JL188:JL213))</f>
        <v>69.47</v>
      </c>
      <c r="JM186" s="140"/>
      <c r="JN186" s="140"/>
      <c r="JO186" s="132"/>
      <c r="JP186" s="142"/>
      <c r="JQ186" s="132"/>
      <c r="JR186" s="140">
        <f t="shared" ref="JR186" si="5251">JR185-(SUM(JR188:JR213))</f>
        <v>-0.02</v>
      </c>
      <c r="JS186" s="143"/>
      <c r="JT186" s="140"/>
      <c r="JU186" s="144"/>
      <c r="JV186" s="140">
        <f t="shared" ref="JV186" si="5252">JV185-(SUM(JV188:JV213))</f>
        <v>-138.94999999999999</v>
      </c>
      <c r="JW186" s="140"/>
      <c r="JX186" s="140"/>
      <c r="JY186" s="132"/>
      <c r="JZ186" s="142"/>
      <c r="KA186" s="132"/>
      <c r="KB186" s="140">
        <f t="shared" ref="KB186" si="5253">KB185-(SUM(KB188:KB213))</f>
        <v>0</v>
      </c>
      <c r="KC186" s="143"/>
      <c r="KD186" s="140"/>
      <c r="KE186" s="144"/>
      <c r="KF186" s="140">
        <f t="shared" ref="KF186" si="5254">KF185-(SUM(KF188:KF213))</f>
        <v>-0.06</v>
      </c>
      <c r="KG186" s="140"/>
      <c r="KH186" s="140"/>
      <c r="KI186" s="132"/>
      <c r="KJ186" s="142"/>
      <c r="KK186" s="132"/>
      <c r="KL186" s="140">
        <f t="shared" ref="KL186" si="5255">KL185-(SUM(KL188:KL213))</f>
        <v>-0.01</v>
      </c>
      <c r="KM186" s="143"/>
      <c r="KN186" s="140"/>
      <c r="KO186" s="144"/>
      <c r="KP186" s="140">
        <f t="shared" ref="KP186" si="5256">KP185-(SUM(KP188:KP213))</f>
        <v>-69.5</v>
      </c>
      <c r="KQ186" s="140"/>
      <c r="KR186" s="140"/>
      <c r="KS186" s="132"/>
      <c r="KT186" s="142"/>
      <c r="KU186" s="132"/>
      <c r="KV186" s="140" t="e">
        <f t="shared" ref="KV186" si="5257">KV185-(SUM(KV188:KV213))</f>
        <v>#DIV/0!</v>
      </c>
      <c r="KW186" s="143"/>
      <c r="KX186" s="140"/>
      <c r="KY186" s="144"/>
      <c r="KZ186" s="140">
        <f t="shared" ref="KZ186" si="5258">KZ185-(SUM(KZ188:KZ213))</f>
        <v>0</v>
      </c>
      <c r="LA186" s="140"/>
      <c r="LB186" s="140"/>
      <c r="LC186" s="132"/>
      <c r="LD186" s="142"/>
      <c r="LE186" s="132"/>
      <c r="LF186" s="140">
        <f>LF185-(SUM(LF188:LF213))</f>
        <v>0.02</v>
      </c>
      <c r="LG186" s="143"/>
      <c r="LH186" s="140"/>
      <c r="LI186" s="144"/>
      <c r="LJ186" s="140">
        <f>LJ185-(SUM(LJ188:LJ213))</f>
        <v>138.46</v>
      </c>
      <c r="LK186" s="140"/>
      <c r="LL186" s="140"/>
    </row>
    <row r="187" spans="1:324" s="133" customFormat="1">
      <c r="A187" s="610"/>
      <c r="B187" s="610" t="s">
        <v>1158</v>
      </c>
      <c r="C187" s="132"/>
      <c r="D187" s="132"/>
      <c r="E187" s="132"/>
      <c r="F187" s="142"/>
      <c r="G187" s="132"/>
      <c r="H187" s="140"/>
      <c r="I187" s="143"/>
      <c r="J187" s="140"/>
      <c r="K187" s="144"/>
      <c r="L187" s="140"/>
      <c r="M187" s="140"/>
      <c r="N187" s="140"/>
      <c r="O187" s="132"/>
      <c r="P187" s="142"/>
      <c r="Q187" s="132"/>
      <c r="R187" s="140"/>
      <c r="S187" s="143"/>
      <c r="T187" s="140"/>
      <c r="U187" s="144"/>
      <c r="V187" s="140"/>
      <c r="W187" s="140"/>
      <c r="X187" s="140"/>
      <c r="Y187" s="132"/>
      <c r="Z187" s="142"/>
      <c r="AA187" s="132"/>
      <c r="AB187" s="140"/>
      <c r="AC187" s="143"/>
      <c r="AD187" s="140"/>
      <c r="AE187" s="144"/>
      <c r="AF187" s="140"/>
      <c r="AG187" s="140"/>
      <c r="AH187" s="140"/>
      <c r="AI187" s="132"/>
      <c r="AJ187" s="142"/>
      <c r="AK187" s="132"/>
      <c r="AL187" s="140"/>
      <c r="AM187" s="143"/>
      <c r="AN187" s="140"/>
      <c r="AO187" s="144"/>
      <c r="AP187" s="140"/>
      <c r="AQ187" s="140"/>
      <c r="AR187" s="140"/>
      <c r="AS187" s="132"/>
      <c r="AT187" s="142"/>
      <c r="AU187" s="132"/>
      <c r="AV187" s="140"/>
      <c r="AW187" s="143"/>
      <c r="AX187" s="140"/>
      <c r="AY187" s="144"/>
      <c r="AZ187" s="140"/>
      <c r="BA187" s="140"/>
      <c r="BB187" s="140"/>
      <c r="BC187" s="132"/>
      <c r="BD187" s="142"/>
      <c r="BE187" s="132"/>
      <c r="BF187" s="140"/>
      <c r="BG187" s="143"/>
      <c r="BH187" s="140"/>
      <c r="BI187" s="144"/>
      <c r="BJ187" s="140"/>
      <c r="BK187" s="140"/>
      <c r="BL187" s="140"/>
      <c r="BM187" s="132"/>
      <c r="BN187" s="142"/>
      <c r="BO187" s="132"/>
      <c r="BP187" s="140"/>
      <c r="BQ187" s="143"/>
      <c r="BR187" s="140"/>
      <c r="BS187" s="144"/>
      <c r="BT187" s="140"/>
      <c r="BU187" s="140"/>
      <c r="BV187" s="140"/>
      <c r="BW187" s="132"/>
      <c r="BX187" s="142"/>
      <c r="BY187" s="132"/>
      <c r="BZ187" s="140"/>
      <c r="CA187" s="143"/>
      <c r="CB187" s="140"/>
      <c r="CC187" s="144"/>
      <c r="CD187" s="140"/>
      <c r="CE187" s="140"/>
      <c r="CF187" s="140"/>
      <c r="CG187" s="132"/>
      <c r="CH187" s="142"/>
      <c r="CI187" s="132"/>
      <c r="CJ187" s="140"/>
      <c r="CK187" s="143"/>
      <c r="CL187" s="140"/>
      <c r="CM187" s="144"/>
      <c r="CN187" s="140"/>
      <c r="CO187" s="140"/>
      <c r="CP187" s="140"/>
      <c r="CQ187" s="132"/>
      <c r="CR187" s="142"/>
      <c r="CS187" s="132"/>
      <c r="CT187" s="140"/>
      <c r="CU187" s="143"/>
      <c r="CV187" s="140"/>
      <c r="CW187" s="144"/>
      <c r="CX187" s="140"/>
      <c r="CY187" s="140"/>
      <c r="CZ187" s="140"/>
      <c r="DA187" s="132"/>
      <c r="DB187" s="142"/>
      <c r="DC187" s="132"/>
      <c r="DD187" s="140"/>
      <c r="DE187" s="143"/>
      <c r="DF187" s="140"/>
      <c r="DG187" s="144"/>
      <c r="DH187" s="140"/>
      <c r="DI187" s="140"/>
      <c r="DJ187" s="140"/>
      <c r="DK187" s="132"/>
      <c r="DL187" s="142"/>
      <c r="DM187" s="132"/>
      <c r="DN187" s="140"/>
      <c r="DO187" s="143"/>
      <c r="DP187" s="140"/>
      <c r="DQ187" s="144"/>
      <c r="DR187" s="140"/>
      <c r="DS187" s="140"/>
      <c r="DT187" s="140"/>
      <c r="DU187" s="132"/>
      <c r="DV187" s="142"/>
      <c r="DW187" s="132"/>
      <c r="DX187" s="140"/>
      <c r="DY187" s="143"/>
      <c r="DZ187" s="140"/>
      <c r="EA187" s="144"/>
      <c r="EB187" s="140"/>
      <c r="EC187" s="140"/>
      <c r="ED187" s="140"/>
      <c r="EE187" s="132"/>
      <c r="EF187" s="142"/>
      <c r="EG187" s="132"/>
      <c r="EH187" s="140"/>
      <c r="EI187" s="143"/>
      <c r="EJ187" s="140"/>
      <c r="EK187" s="144"/>
      <c r="EL187" s="140"/>
      <c r="EM187" s="140"/>
      <c r="EN187" s="140"/>
      <c r="EO187" s="132"/>
      <c r="EP187" s="142"/>
      <c r="EQ187" s="132"/>
      <c r="ER187" s="140"/>
      <c r="ES187" s="143"/>
      <c r="ET187" s="140"/>
      <c r="EU187" s="144"/>
      <c r="EV187" s="140"/>
      <c r="EW187" s="140"/>
      <c r="EX187" s="140"/>
      <c r="EY187" s="132"/>
      <c r="EZ187" s="142"/>
      <c r="FA187" s="132"/>
      <c r="FB187" s="140"/>
      <c r="FC187" s="143"/>
      <c r="FD187" s="140"/>
      <c r="FE187" s="144"/>
      <c r="FF187" s="140"/>
      <c r="FG187" s="140"/>
      <c r="FH187" s="140"/>
      <c r="FI187" s="132"/>
      <c r="FJ187" s="142"/>
      <c r="FK187" s="132"/>
      <c r="FL187" s="140"/>
      <c r="FM187" s="143"/>
      <c r="FN187" s="140"/>
      <c r="FO187" s="144"/>
      <c r="FP187" s="140"/>
      <c r="FQ187" s="140"/>
      <c r="FR187" s="140"/>
      <c r="FS187" s="132"/>
      <c r="FT187" s="142"/>
      <c r="FU187" s="132"/>
      <c r="FV187" s="140"/>
      <c r="FW187" s="143"/>
      <c r="FX187" s="140"/>
      <c r="FY187" s="144"/>
      <c r="FZ187" s="140"/>
      <c r="GA187" s="140"/>
      <c r="GB187" s="140"/>
      <c r="GC187" s="132"/>
      <c r="GD187" s="142"/>
      <c r="GE187" s="132"/>
      <c r="GF187" s="140"/>
      <c r="GG187" s="143"/>
      <c r="GH187" s="140"/>
      <c r="GI187" s="144"/>
      <c r="GJ187" s="140"/>
      <c r="GK187" s="140"/>
      <c r="GL187" s="140"/>
      <c r="GM187" s="132"/>
      <c r="GN187" s="142"/>
      <c r="GO187" s="132"/>
      <c r="GP187" s="140"/>
      <c r="GQ187" s="143"/>
      <c r="GR187" s="140"/>
      <c r="GS187" s="144"/>
      <c r="GT187" s="140"/>
      <c r="GU187" s="140"/>
      <c r="GV187" s="140"/>
      <c r="GW187" s="132"/>
      <c r="GX187" s="142"/>
      <c r="GY187" s="132"/>
      <c r="GZ187" s="140"/>
      <c r="HA187" s="143"/>
      <c r="HB187" s="140"/>
      <c r="HC187" s="144"/>
      <c r="HD187" s="140"/>
      <c r="HE187" s="140"/>
      <c r="HF187" s="140"/>
      <c r="HG187" s="132"/>
      <c r="HH187" s="142"/>
      <c r="HI187" s="132"/>
      <c r="HJ187" s="140"/>
      <c r="HK187" s="143"/>
      <c r="HL187" s="140"/>
      <c r="HM187" s="144"/>
      <c r="HN187" s="140"/>
      <c r="HO187" s="140"/>
      <c r="HP187" s="140"/>
      <c r="HQ187" s="132"/>
      <c r="HR187" s="142"/>
      <c r="HS187" s="132"/>
      <c r="HT187" s="140"/>
      <c r="HU187" s="143"/>
      <c r="HV187" s="140"/>
      <c r="HW187" s="144"/>
      <c r="HX187" s="140"/>
      <c r="HY187" s="140"/>
      <c r="HZ187" s="140"/>
      <c r="IA187" s="132"/>
      <c r="IB187" s="142"/>
      <c r="IC187" s="132"/>
      <c r="ID187" s="140"/>
      <c r="IE187" s="143"/>
      <c r="IF187" s="140"/>
      <c r="IG187" s="144"/>
      <c r="IH187" s="140"/>
      <c r="II187" s="140"/>
      <c r="IJ187" s="140"/>
      <c r="IK187" s="132"/>
      <c r="IL187" s="142"/>
      <c r="IM187" s="132"/>
      <c r="IN187" s="140"/>
      <c r="IO187" s="143"/>
      <c r="IP187" s="140"/>
      <c r="IQ187" s="144"/>
      <c r="IR187" s="140"/>
      <c r="IS187" s="140"/>
      <c r="IT187" s="140"/>
      <c r="IU187" s="132"/>
      <c r="IV187" s="142"/>
      <c r="IW187" s="132"/>
      <c r="IX187" s="140"/>
      <c r="IY187" s="143"/>
      <c r="IZ187" s="140"/>
      <c r="JA187" s="144"/>
      <c r="JB187" s="140"/>
      <c r="JC187" s="140"/>
      <c r="JD187" s="140"/>
      <c r="JE187" s="132"/>
      <c r="JF187" s="142"/>
      <c r="JG187" s="132"/>
      <c r="JH187" s="140"/>
      <c r="JI187" s="143"/>
      <c r="JJ187" s="140"/>
      <c r="JK187" s="144"/>
      <c r="JL187" s="140"/>
      <c r="JM187" s="140"/>
      <c r="JN187" s="140"/>
      <c r="JO187" s="132"/>
      <c r="JP187" s="142"/>
      <c r="JQ187" s="132"/>
      <c r="JR187" s="140"/>
      <c r="JS187" s="143"/>
      <c r="JT187" s="140"/>
      <c r="JU187" s="144"/>
      <c r="JV187" s="140"/>
      <c r="JW187" s="140"/>
      <c r="JX187" s="140"/>
      <c r="JY187" s="132"/>
      <c r="JZ187" s="142"/>
      <c r="KA187" s="132"/>
      <c r="KB187" s="140"/>
      <c r="KC187" s="143"/>
      <c r="KD187" s="140"/>
      <c r="KE187" s="144"/>
      <c r="KF187" s="140"/>
      <c r="KG187" s="140"/>
      <c r="KH187" s="140"/>
      <c r="KI187" s="132"/>
      <c r="KJ187" s="142"/>
      <c r="KK187" s="132"/>
      <c r="KL187" s="140"/>
      <c r="KM187" s="143"/>
      <c r="KN187" s="140"/>
      <c r="KO187" s="144"/>
      <c r="KP187" s="140"/>
      <c r="KQ187" s="140"/>
      <c r="KR187" s="140"/>
      <c r="KS187" s="132"/>
      <c r="KT187" s="142"/>
      <c r="KU187" s="132"/>
      <c r="KV187" s="140"/>
      <c r="KW187" s="143"/>
      <c r="KX187" s="140"/>
      <c r="KY187" s="144"/>
      <c r="KZ187" s="140"/>
      <c r="LA187" s="140"/>
      <c r="LB187" s="140"/>
      <c r="LC187" s="132"/>
      <c r="LD187" s="142"/>
      <c r="LE187" s="132"/>
      <c r="LF187" s="140"/>
      <c r="LG187" s="143"/>
      <c r="LH187" s="140"/>
      <c r="LI187" s="144"/>
      <c r="LJ187" s="140"/>
      <c r="LK187" s="140"/>
      <c r="LL187" s="140"/>
    </row>
    <row r="188" spans="1:324" ht="27.75" customHeight="1">
      <c r="A188" s="611"/>
      <c r="B188" s="12" t="s">
        <v>714</v>
      </c>
      <c r="C188" s="12" t="s">
        <v>839</v>
      </c>
      <c r="D188" s="12" t="s">
        <v>419</v>
      </c>
      <c r="E188" s="4" t="s">
        <v>32</v>
      </c>
      <c r="F188" s="323">
        <f>F13</f>
        <v>231</v>
      </c>
      <c r="G188" s="431">
        <f>F188/F$185</f>
        <v>0.37137999999999999</v>
      </c>
      <c r="H188" s="432">
        <f>H$185*G188</f>
        <v>3.46</v>
      </c>
      <c r="I188" s="138">
        <f t="shared" ref="I188:I195" si="5259">IF(F188&gt;0,H188/F188,0)</f>
        <v>1.497835E-2</v>
      </c>
      <c r="J188" s="433">
        <f>J$185</f>
        <v>6947.28</v>
      </c>
      <c r="K188" s="139">
        <f t="shared" ref="K188:K195" si="5260">I188*J188</f>
        <v>104.05879</v>
      </c>
      <c r="L188" s="111">
        <f t="shared" ref="L188:L195" si="5261">K188*F188</f>
        <v>24037.58</v>
      </c>
      <c r="M188" s="111"/>
      <c r="N188" s="140"/>
      <c r="O188" s="141">
        <f t="shared" ref="O188:O195" si="5262">K188/$LI188</f>
        <v>0.83150000000000002</v>
      </c>
      <c r="P188" s="323">
        <f t="shared" ref="P188:BX203" si="5263">P13</f>
        <v>461</v>
      </c>
      <c r="Q188" s="431">
        <f t="shared" ref="Q188:BY203" si="5264">P188/P$185</f>
        <v>0.42254999999999998</v>
      </c>
      <c r="R188" s="432">
        <f t="shared" ref="R188:BZ203" si="5265">R$185*Q188</f>
        <v>7.27</v>
      </c>
      <c r="S188" s="138">
        <f t="shared" ref="S188:S195" si="5266">IF(P188&gt;0,R188/P188,0)</f>
        <v>1.5770070000000001E-2</v>
      </c>
      <c r="T188" s="433">
        <f t="shared" ref="T188:CB203" si="5267">T$185</f>
        <v>6947.28</v>
      </c>
      <c r="U188" s="139">
        <f t="shared" ref="U188:U195" si="5268">S188*T188</f>
        <v>109.55909</v>
      </c>
      <c r="V188" s="111">
        <f t="shared" ref="V188:V195" si="5269">U188*P188</f>
        <v>50506.74</v>
      </c>
      <c r="W188" s="111"/>
      <c r="X188" s="140"/>
      <c r="Y188" s="141">
        <f t="shared" ref="Y188:Y195" si="5270">U188/$LI188</f>
        <v>0.87544999999999995</v>
      </c>
      <c r="Z188" s="323">
        <f t="shared" ref="Z188" si="5271">Z13</f>
        <v>259</v>
      </c>
      <c r="AA188" s="431">
        <f t="shared" ref="AA188" si="5272">Z188/Z$185</f>
        <v>0.31241999999999998</v>
      </c>
      <c r="AB188" s="432">
        <f t="shared" ref="AB188" si="5273">AB$185*AA188</f>
        <v>3.05</v>
      </c>
      <c r="AC188" s="138">
        <f t="shared" ref="AC188:AC195" si="5274">IF(Z188&gt;0,AB188/Z188,0)</f>
        <v>1.177606E-2</v>
      </c>
      <c r="AD188" s="433">
        <f t="shared" ref="AD188" si="5275">AD$185</f>
        <v>6947.28</v>
      </c>
      <c r="AE188" s="139">
        <f t="shared" ref="AE188:AE195" si="5276">AC188*AD188</f>
        <v>81.811589999999995</v>
      </c>
      <c r="AF188" s="111">
        <f t="shared" ref="AF188:AF195" si="5277">AE188*Z188</f>
        <v>21189.200000000001</v>
      </c>
      <c r="AG188" s="111"/>
      <c r="AH188" s="140"/>
      <c r="AI188" s="141">
        <f t="shared" ref="AI188:AI195" si="5278">AE188/$LI188</f>
        <v>0.65373000000000003</v>
      </c>
      <c r="AJ188" s="323">
        <f t="shared" ref="AJ188" si="5279">AJ13</f>
        <v>273</v>
      </c>
      <c r="AK188" s="431">
        <f t="shared" ref="AK188" si="5280">AJ188/AJ$185</f>
        <v>0.42523</v>
      </c>
      <c r="AL188" s="432">
        <f t="shared" ref="AL188" si="5281">AL$185*AK188</f>
        <v>3.91</v>
      </c>
      <c r="AM188" s="138">
        <f t="shared" ref="AM188:AM195" si="5282">IF(AJ188&gt;0,AL188/AJ188,0)</f>
        <v>1.4322339999999999E-2</v>
      </c>
      <c r="AN188" s="433">
        <f t="shared" ref="AN188" si="5283">AN$185</f>
        <v>6947.28</v>
      </c>
      <c r="AO188" s="139">
        <f t="shared" ref="AO188:AO195" si="5284">AM188*AN188</f>
        <v>99.501310000000004</v>
      </c>
      <c r="AP188" s="111">
        <f t="shared" ref="AP188:AP195" si="5285">AO188*AJ188</f>
        <v>27163.86</v>
      </c>
      <c r="AQ188" s="111"/>
      <c r="AR188" s="140"/>
      <c r="AS188" s="141">
        <f t="shared" ref="AS188:AS195" si="5286">AO188/$LI188</f>
        <v>0.79508000000000001</v>
      </c>
      <c r="AT188" s="323">
        <f t="shared" ref="AT188" si="5287">AT13</f>
        <v>426</v>
      </c>
      <c r="AU188" s="431">
        <f t="shared" ref="AU188" si="5288">AT188/AT$185</f>
        <v>0.44607000000000002</v>
      </c>
      <c r="AV188" s="432">
        <f t="shared" ref="AV188" si="5289">AV$185*AU188</f>
        <v>4.26</v>
      </c>
      <c r="AW188" s="138">
        <f t="shared" ref="AW188:AW195" si="5290">IF(AT188&gt;0,AV188/AT188,0)</f>
        <v>0.01</v>
      </c>
      <c r="AX188" s="433">
        <f t="shared" ref="AX188" si="5291">AX$185</f>
        <v>6947.28</v>
      </c>
      <c r="AY188" s="139">
        <f t="shared" ref="AY188:AY195" si="5292">AW188*AX188</f>
        <v>69.472800000000007</v>
      </c>
      <c r="AZ188" s="111">
        <f t="shared" ref="AZ188:AZ195" si="5293">AY188*AT188</f>
        <v>29595.41</v>
      </c>
      <c r="BA188" s="111"/>
      <c r="BB188" s="140"/>
      <c r="BC188" s="141">
        <f t="shared" ref="BC188:BC195" si="5294">AY188/$LI188</f>
        <v>0.55513000000000001</v>
      </c>
      <c r="BD188" s="323">
        <f t="shared" ref="BD188" si="5295">BD13</f>
        <v>347</v>
      </c>
      <c r="BE188" s="431">
        <f t="shared" ref="BE188" si="5296">BD188/BD$185</f>
        <v>0.48531000000000002</v>
      </c>
      <c r="BF188" s="432">
        <f t="shared" ref="BF188" si="5297">BF$185*BE188</f>
        <v>4.7300000000000004</v>
      </c>
      <c r="BG188" s="138">
        <f t="shared" ref="BG188:BG195" si="5298">IF(BD188&gt;0,BF188/BD188,0)</f>
        <v>1.363112E-2</v>
      </c>
      <c r="BH188" s="433">
        <f t="shared" ref="BH188" si="5299">BH$185</f>
        <v>6947.28</v>
      </c>
      <c r="BI188" s="139">
        <f t="shared" ref="BI188:BI195" si="5300">BG188*BH188</f>
        <v>94.699209999999994</v>
      </c>
      <c r="BJ188" s="111">
        <f t="shared" ref="BJ188:BJ195" si="5301">BI188*BD188</f>
        <v>32860.629999999997</v>
      </c>
      <c r="BK188" s="111"/>
      <c r="BL188" s="140"/>
      <c r="BM188" s="141">
        <f t="shared" ref="BM188:BM195" si="5302">BI188/$LI188</f>
        <v>0.75670999999999999</v>
      </c>
      <c r="BN188" s="323">
        <f t="shared" ref="BN188" si="5303">BN13</f>
        <v>266</v>
      </c>
      <c r="BO188" s="431">
        <f t="shared" ref="BO188" si="5304">BN188/BN$185</f>
        <v>0.38775999999999999</v>
      </c>
      <c r="BP188" s="432">
        <f t="shared" ref="BP188" si="5305">BP$185*BO188</f>
        <v>3.78</v>
      </c>
      <c r="BQ188" s="138">
        <f t="shared" ref="BQ188:BQ195" si="5306">IF(BN188&gt;0,BP188/BN188,0)</f>
        <v>1.4210530000000001E-2</v>
      </c>
      <c r="BR188" s="433">
        <f t="shared" ref="BR188" si="5307">BR$185</f>
        <v>6947.28</v>
      </c>
      <c r="BS188" s="139">
        <f t="shared" ref="BS188:BS195" si="5308">BQ188*BR188</f>
        <v>98.724530000000001</v>
      </c>
      <c r="BT188" s="111">
        <f t="shared" ref="BT188:BT195" si="5309">BS188*BN188</f>
        <v>26260.720000000001</v>
      </c>
      <c r="BU188" s="111"/>
      <c r="BV188" s="140"/>
      <c r="BW188" s="141">
        <f t="shared" ref="BW188:BW195" si="5310">BS188/$LI188</f>
        <v>0.78886999999999996</v>
      </c>
      <c r="BX188" s="323">
        <f t="shared" ref="BX188" si="5311">BX13</f>
        <v>331</v>
      </c>
      <c r="BY188" s="431">
        <f t="shared" ref="BY188" si="5312">BX188/BX$185</f>
        <v>0.39357999999999999</v>
      </c>
      <c r="BZ188" s="432">
        <f t="shared" ref="BZ188" si="5313">BZ$185*BY188</f>
        <v>5.9</v>
      </c>
      <c r="CA188" s="138">
        <f t="shared" ref="CA188:CA195" si="5314">IF(BX188&gt;0,BZ188/BX188,0)</f>
        <v>1.782477E-2</v>
      </c>
      <c r="CB188" s="433">
        <f t="shared" ref="CB188" si="5315">CB$185</f>
        <v>6947.28</v>
      </c>
      <c r="CC188" s="139">
        <f t="shared" ref="CC188:CC195" si="5316">CA188*CB188</f>
        <v>123.83367</v>
      </c>
      <c r="CD188" s="111">
        <f t="shared" ref="CD188:CD195" si="5317">CC188*BX188</f>
        <v>40988.94</v>
      </c>
      <c r="CE188" s="111"/>
      <c r="CF188" s="140"/>
      <c r="CG188" s="141">
        <f t="shared" ref="CG188:CG195" si="5318">CC188/$LI188</f>
        <v>0.98951</v>
      </c>
      <c r="CH188" s="323">
        <f t="shared" ref="CH188:EP203" si="5319">CH13</f>
        <v>384</v>
      </c>
      <c r="CI188" s="431">
        <f t="shared" ref="CI188:EQ203" si="5320">CH188/CH$185</f>
        <v>0.38208999999999999</v>
      </c>
      <c r="CJ188" s="432">
        <f t="shared" ref="CJ188:ER203" si="5321">CJ$185*CI188</f>
        <v>9.17</v>
      </c>
      <c r="CK188" s="138">
        <f t="shared" ref="CK188:CK195" si="5322">IF(CH188&gt;0,CJ188/CH188,0)</f>
        <v>2.3880209999999999E-2</v>
      </c>
      <c r="CL188" s="433">
        <f t="shared" ref="CL188:ET203" si="5323">CL$185</f>
        <v>6947.28</v>
      </c>
      <c r="CM188" s="139">
        <f t="shared" ref="CM188:CM195" si="5324">CK188*CL188</f>
        <v>165.90251000000001</v>
      </c>
      <c r="CN188" s="111">
        <f t="shared" ref="CN188:CN195" si="5325">CM188*CH188</f>
        <v>63706.559999999998</v>
      </c>
      <c r="CO188" s="111"/>
      <c r="CP188" s="140"/>
      <c r="CQ188" s="141">
        <f t="shared" ref="CQ188:CQ195" si="5326">CM188/$LI188</f>
        <v>1.3256699999999999</v>
      </c>
      <c r="CR188" s="323">
        <f t="shared" ref="CR188" si="5327">CR13</f>
        <v>321</v>
      </c>
      <c r="CS188" s="431">
        <f t="shared" ref="CS188" si="5328">CR188/CR$185</f>
        <v>0.39777000000000001</v>
      </c>
      <c r="CT188" s="432">
        <f t="shared" ref="CT188" si="5329">CT$185*CS188</f>
        <v>4.53</v>
      </c>
      <c r="CU188" s="138">
        <f t="shared" ref="CU188:CU195" si="5330">IF(CR188&gt;0,CT188/CR188,0)</f>
        <v>1.411215E-2</v>
      </c>
      <c r="CV188" s="433">
        <f t="shared" ref="CV188" si="5331">CV$185</f>
        <v>6947.28</v>
      </c>
      <c r="CW188" s="139">
        <f t="shared" ref="CW188:CW195" si="5332">CU188*CV188</f>
        <v>98.041060000000002</v>
      </c>
      <c r="CX188" s="111">
        <f t="shared" ref="CX188:CX195" si="5333">CW188*CR188</f>
        <v>31471.18</v>
      </c>
      <c r="CY188" s="111"/>
      <c r="CZ188" s="140"/>
      <c r="DA188" s="141">
        <f t="shared" ref="DA188:DA195" si="5334">CW188/$LI188</f>
        <v>0.78341000000000005</v>
      </c>
      <c r="DB188" s="323">
        <f t="shared" ref="DB188" si="5335">DB13</f>
        <v>363</v>
      </c>
      <c r="DC188" s="431">
        <f t="shared" ref="DC188" si="5336">DB188/DB$185</f>
        <v>0.42605999999999999</v>
      </c>
      <c r="DD188" s="432">
        <f t="shared" ref="DD188" si="5337">DD$185*DC188</f>
        <v>13.5</v>
      </c>
      <c r="DE188" s="138">
        <f t="shared" ref="DE188:DE195" si="5338">IF(DB188&gt;0,DD188/DB188,0)</f>
        <v>3.719008E-2</v>
      </c>
      <c r="DF188" s="433">
        <f t="shared" ref="DF188" si="5339">DF$185</f>
        <v>6947.28</v>
      </c>
      <c r="DG188" s="139">
        <f t="shared" ref="DG188:DG195" si="5340">DE188*DF188</f>
        <v>258.36989999999997</v>
      </c>
      <c r="DH188" s="111">
        <f t="shared" ref="DH188:DH195" si="5341">DG188*DB188</f>
        <v>93788.27</v>
      </c>
      <c r="DI188" s="111"/>
      <c r="DJ188" s="140"/>
      <c r="DK188" s="141">
        <f t="shared" ref="DK188:DK195" si="5342">DG188/$LI188</f>
        <v>2.06454</v>
      </c>
      <c r="DL188" s="323">
        <f t="shared" ref="DL188" si="5343">DL13</f>
        <v>0</v>
      </c>
      <c r="DM188" s="431">
        <f t="shared" ref="DM188" si="5344">DL188/DL$185</f>
        <v>0</v>
      </c>
      <c r="DN188" s="432">
        <f t="shared" ref="DN188" si="5345">DN$185*DM188</f>
        <v>0</v>
      </c>
      <c r="DO188" s="138">
        <f t="shared" ref="DO188:DO195" si="5346">IF(DL188&gt;0,DN188/DL188,0)</f>
        <v>0</v>
      </c>
      <c r="DP188" s="433">
        <f t="shared" ref="DP188" si="5347">DP$185</f>
        <v>6947.28</v>
      </c>
      <c r="DQ188" s="139">
        <f t="shared" ref="DQ188:DQ195" si="5348">DO188*DP188</f>
        <v>0</v>
      </c>
      <c r="DR188" s="111">
        <f t="shared" ref="DR188:DR195" si="5349">DQ188*DL188</f>
        <v>0</v>
      </c>
      <c r="DS188" s="111"/>
      <c r="DT188" s="140"/>
      <c r="DU188" s="141">
        <f t="shared" ref="DU188:DU195" si="5350">DQ188/$LI188</f>
        <v>0</v>
      </c>
      <c r="DV188" s="323">
        <f t="shared" ref="DV188" si="5351">DV13</f>
        <v>333</v>
      </c>
      <c r="DW188" s="431">
        <f t="shared" ref="DW188" si="5352">DV188/DV$185</f>
        <v>0.43358999999999998</v>
      </c>
      <c r="DX188" s="432">
        <f t="shared" ref="DX188" si="5353">DX$185*DW188</f>
        <v>3.9</v>
      </c>
      <c r="DY188" s="138">
        <f t="shared" ref="DY188:DY195" si="5354">IF(DV188&gt;0,DX188/DV188,0)</f>
        <v>1.171171E-2</v>
      </c>
      <c r="DZ188" s="433">
        <f t="shared" ref="DZ188" si="5355">DZ$185</f>
        <v>6947.28</v>
      </c>
      <c r="EA188" s="139">
        <f t="shared" ref="EA188:EA195" si="5356">DY188*DZ188</f>
        <v>81.364530000000002</v>
      </c>
      <c r="EB188" s="111">
        <f t="shared" ref="EB188:EB195" si="5357">EA188*DV188</f>
        <v>27094.39</v>
      </c>
      <c r="EC188" s="111"/>
      <c r="ED188" s="140"/>
      <c r="EE188" s="141">
        <f t="shared" ref="EE188:EE195" si="5358">EA188/$LI188</f>
        <v>0.65015000000000001</v>
      </c>
      <c r="EF188" s="323">
        <f t="shared" ref="EF188" si="5359">EF13</f>
        <v>402</v>
      </c>
      <c r="EG188" s="431">
        <f t="shared" ref="EG188" si="5360">EF188/EF$185</f>
        <v>0.44916</v>
      </c>
      <c r="EH188" s="432">
        <f t="shared" ref="EH188" si="5361">EH$185*EG188</f>
        <v>4.9400000000000004</v>
      </c>
      <c r="EI188" s="138">
        <f t="shared" ref="EI188:EI195" si="5362">IF(EF188&gt;0,EH188/EF188,0)</f>
        <v>1.228856E-2</v>
      </c>
      <c r="EJ188" s="433">
        <f t="shared" ref="EJ188" si="5363">EJ$185</f>
        <v>6947.28</v>
      </c>
      <c r="EK188" s="139">
        <f t="shared" ref="EK188:EK195" si="5364">EI188*EJ188</f>
        <v>85.372069999999994</v>
      </c>
      <c r="EL188" s="111">
        <f t="shared" ref="EL188:EL195" si="5365">EK188*EF188</f>
        <v>34319.57</v>
      </c>
      <c r="EM188" s="111"/>
      <c r="EN188" s="140"/>
      <c r="EO188" s="141">
        <f t="shared" ref="EO188:EO195" si="5366">EK188/$LI188</f>
        <v>0.68218000000000001</v>
      </c>
      <c r="EP188" s="323">
        <f t="shared" ref="EP188" si="5367">EP13</f>
        <v>373</v>
      </c>
      <c r="EQ188" s="431">
        <f t="shared" ref="EQ188" si="5368">EP188/EP$185</f>
        <v>0.44724000000000003</v>
      </c>
      <c r="ER188" s="432">
        <f t="shared" ref="ER188" si="5369">ER$185*EQ188</f>
        <v>5.81</v>
      </c>
      <c r="ES188" s="138">
        <f t="shared" ref="ES188:ES195" si="5370">IF(EP188&gt;0,ER188/EP188,0)</f>
        <v>1.5576410000000001E-2</v>
      </c>
      <c r="ET188" s="433">
        <f t="shared" ref="ET188" si="5371">ET$185</f>
        <v>6947.28</v>
      </c>
      <c r="EU188" s="139">
        <f t="shared" ref="EU188:EU195" si="5372">ES188*ET188</f>
        <v>108.21368</v>
      </c>
      <c r="EV188" s="111">
        <f t="shared" ref="EV188:EV195" si="5373">EU188*EP188</f>
        <v>40363.699999999997</v>
      </c>
      <c r="EW188" s="111"/>
      <c r="EX188" s="140"/>
      <c r="EY188" s="141">
        <f t="shared" ref="EY188:EY195" si="5374">EU188/$LI188</f>
        <v>0.86470000000000002</v>
      </c>
      <c r="EZ188" s="323">
        <f t="shared" ref="EZ188:GD203" si="5375">EZ13</f>
        <v>433</v>
      </c>
      <c r="FA188" s="431">
        <f t="shared" ref="FA188:GE203" si="5376">EZ188/EZ$185</f>
        <v>0.51424999999999998</v>
      </c>
      <c r="FB188" s="432">
        <f t="shared" ref="FB188:GF203" si="5377">FB$185*FA188</f>
        <v>3.78</v>
      </c>
      <c r="FC188" s="138">
        <f t="shared" ref="FC188:FC195" si="5378">IF(EZ188&gt;0,FB188/EZ188,0)</f>
        <v>8.7297899999999994E-3</v>
      </c>
      <c r="FD188" s="433">
        <f t="shared" ref="FD188:GH203" si="5379">FD$185</f>
        <v>6947.28</v>
      </c>
      <c r="FE188" s="139">
        <f t="shared" ref="FE188:FE195" si="5380">FC188*FD188</f>
        <v>60.648299999999999</v>
      </c>
      <c r="FF188" s="111">
        <f t="shared" ref="FF188:FF195" si="5381">FE188*EZ188</f>
        <v>26260.71</v>
      </c>
      <c r="FG188" s="111"/>
      <c r="FH188" s="140"/>
      <c r="FI188" s="141">
        <f t="shared" ref="FI188:FI195" si="5382">FE188/$LI188</f>
        <v>0.48462</v>
      </c>
      <c r="FJ188" s="323">
        <f t="shared" ref="FJ188" si="5383">FJ13</f>
        <v>431</v>
      </c>
      <c r="FK188" s="431">
        <f t="shared" ref="FK188" si="5384">FJ188/FJ$185</f>
        <v>0.42463000000000001</v>
      </c>
      <c r="FL188" s="432">
        <f t="shared" ref="FL188" si="5385">FL$185*FK188</f>
        <v>12.17</v>
      </c>
      <c r="FM188" s="138">
        <f t="shared" ref="FM188:FM195" si="5386">IF(FJ188&gt;0,FL188/FJ188,0)</f>
        <v>2.823666E-2</v>
      </c>
      <c r="FN188" s="433">
        <f t="shared" ref="FN188" si="5387">FN$185</f>
        <v>6947.28</v>
      </c>
      <c r="FO188" s="139">
        <f t="shared" ref="FO188:FO195" si="5388">FM188*FN188</f>
        <v>196.16798</v>
      </c>
      <c r="FP188" s="111">
        <f t="shared" ref="FP188:FP195" si="5389">FO188*FJ188</f>
        <v>84548.4</v>
      </c>
      <c r="FQ188" s="111"/>
      <c r="FR188" s="140"/>
      <c r="FS188" s="141">
        <f t="shared" ref="FS188:FS195" si="5390">FO188/$LI188</f>
        <v>1.56751</v>
      </c>
      <c r="FT188" s="323">
        <f t="shared" ref="FT188" si="5391">FT13</f>
        <v>295</v>
      </c>
      <c r="FU188" s="431">
        <f t="shared" ref="FU188" si="5392">FT188/FT$185</f>
        <v>0.40859000000000001</v>
      </c>
      <c r="FV188" s="432">
        <f t="shared" ref="FV188" si="5393">FV$185*FU188</f>
        <v>6.9</v>
      </c>
      <c r="FW188" s="138">
        <f t="shared" ref="FW188:FW195" si="5394">IF(FT188&gt;0,FV188/FT188,0)</f>
        <v>2.338983E-2</v>
      </c>
      <c r="FX188" s="433">
        <f t="shared" ref="FX188" si="5395">FX$185</f>
        <v>6947.28</v>
      </c>
      <c r="FY188" s="139">
        <f t="shared" ref="FY188:FY195" si="5396">FW188*FX188</f>
        <v>162.4957</v>
      </c>
      <c r="FZ188" s="111">
        <f t="shared" ref="FZ188:FZ195" si="5397">FY188*FT188</f>
        <v>47936.23</v>
      </c>
      <c r="GA188" s="111"/>
      <c r="GB188" s="140"/>
      <c r="GC188" s="141">
        <f t="shared" ref="GC188:GC195" si="5398">FY188/$LI188</f>
        <v>1.29844</v>
      </c>
      <c r="GD188" s="323">
        <f t="shared" ref="GD188" si="5399">GD13</f>
        <v>164</v>
      </c>
      <c r="GE188" s="431">
        <f t="shared" ref="GE188" si="5400">GD188/GD$185</f>
        <v>0.33468999999999999</v>
      </c>
      <c r="GF188" s="432">
        <f t="shared" ref="GF188" si="5401">GF$185*GE188</f>
        <v>2.44</v>
      </c>
      <c r="GG188" s="138">
        <f t="shared" ref="GG188:GG195" si="5402">IF(GD188&gt;0,GF188/GD188,0)</f>
        <v>1.487805E-2</v>
      </c>
      <c r="GH188" s="433">
        <f t="shared" ref="GH188" si="5403">GH$185</f>
        <v>6947.28</v>
      </c>
      <c r="GI188" s="139">
        <f t="shared" ref="GI188:GI195" si="5404">GG188*GH188</f>
        <v>103.36198</v>
      </c>
      <c r="GJ188" s="111">
        <f t="shared" ref="GJ188:GJ195" si="5405">GI188*GD188</f>
        <v>16951.36</v>
      </c>
      <c r="GK188" s="111"/>
      <c r="GL188" s="140"/>
      <c r="GM188" s="141">
        <f t="shared" ref="GM188:GM195" si="5406">GI188/$LI188</f>
        <v>0.82593000000000005</v>
      </c>
      <c r="GN188" s="323">
        <f t="shared" ref="GN188:HR203" si="5407">GN13</f>
        <v>338</v>
      </c>
      <c r="GO188" s="431">
        <f t="shared" ref="GO188:HS203" si="5408">GN188/GN$185</f>
        <v>0.39671000000000001</v>
      </c>
      <c r="GP188" s="432">
        <f t="shared" ref="GP188:HT203" si="5409">GP$185*GO188</f>
        <v>7.54</v>
      </c>
      <c r="GQ188" s="138">
        <f t="shared" ref="GQ188:GQ195" si="5410">IF(GN188&gt;0,GP188/GN188,0)</f>
        <v>2.2307690000000002E-2</v>
      </c>
      <c r="GR188" s="433">
        <f t="shared" ref="GR188:HV203" si="5411">GR$185</f>
        <v>6947.28</v>
      </c>
      <c r="GS188" s="139">
        <f t="shared" ref="GS188:GS195" si="5412">GQ188*GR188</f>
        <v>154.97776999999999</v>
      </c>
      <c r="GT188" s="111">
        <f t="shared" ref="GT188:GT195" si="5413">GS188*GN188</f>
        <v>52382.49</v>
      </c>
      <c r="GU188" s="111"/>
      <c r="GV188" s="140"/>
      <c r="GW188" s="141">
        <f t="shared" ref="GW188:GW195" si="5414">GS188/$LI188</f>
        <v>1.23837</v>
      </c>
      <c r="GX188" s="323">
        <f t="shared" ref="GX188" si="5415">GX13</f>
        <v>650</v>
      </c>
      <c r="GY188" s="431">
        <f t="shared" ref="GY188" si="5416">GX188/GX$185</f>
        <v>0.42651</v>
      </c>
      <c r="GZ188" s="432">
        <f t="shared" ref="GZ188" si="5417">GZ$185*GY188</f>
        <v>15.78</v>
      </c>
      <c r="HA188" s="138">
        <f t="shared" ref="HA188:HA195" si="5418">IF(GX188&gt;0,GZ188/GX188,0)</f>
        <v>2.427692E-2</v>
      </c>
      <c r="HB188" s="433">
        <f t="shared" ref="HB188" si="5419">HB$185</f>
        <v>6947.28</v>
      </c>
      <c r="HC188" s="139">
        <f t="shared" ref="HC188:HC195" si="5420">HA188*HB188</f>
        <v>168.65855999999999</v>
      </c>
      <c r="HD188" s="111">
        <f t="shared" ref="HD188:HD195" si="5421">HC188*GX188</f>
        <v>109628.06</v>
      </c>
      <c r="HE188" s="111"/>
      <c r="HF188" s="140"/>
      <c r="HG188" s="141">
        <f t="shared" ref="HG188:HG195" si="5422">HC188/$LI188</f>
        <v>1.3476900000000001</v>
      </c>
      <c r="HH188" s="323">
        <f t="shared" ref="HH188" si="5423">HH13</f>
        <v>466</v>
      </c>
      <c r="HI188" s="431">
        <f t="shared" ref="HI188" si="5424">HH188/HH$185</f>
        <v>0.42171999999999998</v>
      </c>
      <c r="HJ188" s="432">
        <f t="shared" ref="HJ188" si="5425">HJ$185*HI188</f>
        <v>9.2799999999999994</v>
      </c>
      <c r="HK188" s="138">
        <f t="shared" ref="HK188:HK195" si="5426">IF(HH188&gt;0,HJ188/HH188,0)</f>
        <v>1.991416E-2</v>
      </c>
      <c r="HL188" s="433">
        <f t="shared" ref="HL188" si="5427">HL$185</f>
        <v>6947.28</v>
      </c>
      <c r="HM188" s="139">
        <f t="shared" ref="HM188:HM195" si="5428">HK188*HL188</f>
        <v>138.34925000000001</v>
      </c>
      <c r="HN188" s="111">
        <f t="shared" ref="HN188:HN195" si="5429">HM188*HH188</f>
        <v>64470.75</v>
      </c>
      <c r="HO188" s="111"/>
      <c r="HP188" s="140"/>
      <c r="HQ188" s="141">
        <f t="shared" ref="HQ188:HQ195" si="5430">HM188/$LI188</f>
        <v>1.1054999999999999</v>
      </c>
      <c r="HR188" s="323">
        <f t="shared" ref="HR188" si="5431">HR13</f>
        <v>295</v>
      </c>
      <c r="HS188" s="431">
        <f t="shared" ref="HS188" si="5432">HR188/HR$185</f>
        <v>0.41785</v>
      </c>
      <c r="HT188" s="432">
        <f t="shared" ref="HT188" si="5433">HT$185*HS188</f>
        <v>3.76</v>
      </c>
      <c r="HU188" s="138">
        <f t="shared" ref="HU188:HU195" si="5434">IF(HR188&gt;0,HT188/HR188,0)</f>
        <v>1.274576E-2</v>
      </c>
      <c r="HV188" s="433">
        <f t="shared" ref="HV188" si="5435">HV$185</f>
        <v>6947.28</v>
      </c>
      <c r="HW188" s="139">
        <f t="shared" ref="HW188:HW195" si="5436">HU188*HV188</f>
        <v>88.548360000000002</v>
      </c>
      <c r="HX188" s="111">
        <f t="shared" ref="HX188:HX195" si="5437">HW188*HR188</f>
        <v>26121.77</v>
      </c>
      <c r="HY188" s="111"/>
      <c r="HZ188" s="140"/>
      <c r="IA188" s="141">
        <f t="shared" ref="IA188:IA195" si="5438">HW188/$LI188</f>
        <v>0.70755999999999997</v>
      </c>
      <c r="IB188" s="323">
        <f t="shared" ref="IB188:JF203" si="5439">IB13</f>
        <v>181</v>
      </c>
      <c r="IC188" s="431">
        <f t="shared" ref="IC188:JG203" si="5440">IB188/IB$185</f>
        <v>0.40222000000000002</v>
      </c>
      <c r="ID188" s="432">
        <f t="shared" ref="ID188:JH203" si="5441">ID$185*IC188</f>
        <v>7.84</v>
      </c>
      <c r="IE188" s="138">
        <f t="shared" ref="IE188:IE195" si="5442">IF(IB188&gt;0,ID188/IB188,0)</f>
        <v>4.331492E-2</v>
      </c>
      <c r="IF188" s="433">
        <f t="shared" ref="IF188:JJ203" si="5443">IF$185</f>
        <v>6947.28</v>
      </c>
      <c r="IG188" s="139">
        <f t="shared" ref="IG188:IG195" si="5444">IE188*IF188</f>
        <v>300.92088000000001</v>
      </c>
      <c r="IH188" s="111">
        <f t="shared" ref="IH188:IH195" si="5445">IG188*IB188</f>
        <v>54466.68</v>
      </c>
      <c r="II188" s="111"/>
      <c r="IJ188" s="140"/>
      <c r="IK188" s="141">
        <f t="shared" ref="IK188:IK195" si="5446">IG188/$LI188</f>
        <v>2.40455</v>
      </c>
      <c r="IL188" s="323">
        <f t="shared" ref="IL188" si="5447">IL13</f>
        <v>522</v>
      </c>
      <c r="IM188" s="431">
        <f t="shared" ref="IM188" si="5448">IL188/IL$185</f>
        <v>0.43681999999999999</v>
      </c>
      <c r="IN188" s="432">
        <f t="shared" ref="IN188" si="5449">IN$185*IM188</f>
        <v>8.74</v>
      </c>
      <c r="IO188" s="138">
        <f t="shared" ref="IO188:IO195" si="5450">IF(IL188&gt;0,IN188/IL188,0)</f>
        <v>1.6743299999999999E-2</v>
      </c>
      <c r="IP188" s="433">
        <f t="shared" ref="IP188" si="5451">IP$185</f>
        <v>6947.28</v>
      </c>
      <c r="IQ188" s="139">
        <f t="shared" ref="IQ188:IQ195" si="5452">IO188*IP188</f>
        <v>116.32039</v>
      </c>
      <c r="IR188" s="111">
        <f t="shared" ref="IR188:IR195" si="5453">IQ188*IL188</f>
        <v>60719.24</v>
      </c>
      <c r="IS188" s="111"/>
      <c r="IT188" s="140"/>
      <c r="IU188" s="141">
        <f t="shared" ref="IU188:IU195" si="5454">IQ188/$LI188</f>
        <v>0.92947000000000002</v>
      </c>
      <c r="IV188" s="323">
        <f t="shared" ref="IV188" si="5455">IV13</f>
        <v>289</v>
      </c>
      <c r="IW188" s="431">
        <f t="shared" ref="IW188" si="5456">IV188/IV$185</f>
        <v>0.43006</v>
      </c>
      <c r="IX188" s="432">
        <f t="shared" ref="IX188" si="5457">IX$185*IW188</f>
        <v>5.48</v>
      </c>
      <c r="IY188" s="138">
        <f t="shared" ref="IY188:IY195" si="5458">IF(IV188&gt;0,IX188/IV188,0)</f>
        <v>1.896194E-2</v>
      </c>
      <c r="IZ188" s="433">
        <f t="shared" ref="IZ188" si="5459">IZ$185</f>
        <v>6947.28</v>
      </c>
      <c r="JA188" s="139">
        <f t="shared" ref="JA188:JA195" si="5460">IY188*IZ188</f>
        <v>131.73391000000001</v>
      </c>
      <c r="JB188" s="111">
        <f t="shared" ref="JB188:JB195" si="5461">JA188*IV188</f>
        <v>38071.1</v>
      </c>
      <c r="JC188" s="111"/>
      <c r="JD188" s="140"/>
      <c r="JE188" s="141">
        <f t="shared" ref="JE188:JE195" si="5462">JA188/$LI188</f>
        <v>1.05264</v>
      </c>
      <c r="JF188" s="323">
        <f t="shared" ref="JF188" si="5463">JF13</f>
        <v>614</v>
      </c>
      <c r="JG188" s="431">
        <f t="shared" ref="JG188" si="5464">JF188/JF$185</f>
        <v>0.43951000000000001</v>
      </c>
      <c r="JH188" s="432">
        <f t="shared" ref="JH188" si="5465">JH$185*JG188</f>
        <v>8.7899999999999991</v>
      </c>
      <c r="JI188" s="138">
        <f t="shared" ref="JI188:JI195" si="5466">IF(JF188&gt;0,JH188/JF188,0)</f>
        <v>1.4315960000000001E-2</v>
      </c>
      <c r="JJ188" s="433">
        <f t="shared" ref="JJ188" si="5467">JJ$185</f>
        <v>6947.28</v>
      </c>
      <c r="JK188" s="139">
        <f t="shared" ref="JK188:JK195" si="5468">JI188*JJ188</f>
        <v>99.456980000000001</v>
      </c>
      <c r="JL188" s="111">
        <f t="shared" ref="JL188:JL195" si="5469">JK188*JF188</f>
        <v>61066.59</v>
      </c>
      <c r="JM188" s="111"/>
      <c r="JN188" s="140"/>
      <c r="JO188" s="141">
        <f t="shared" ref="JO188:JO195" si="5470">JK188/$LI188</f>
        <v>0.79471999999999998</v>
      </c>
      <c r="JP188" s="323">
        <f t="shared" ref="JP188:KT203" si="5471">JP13</f>
        <v>563</v>
      </c>
      <c r="JQ188" s="431">
        <f t="shared" ref="JQ188:KU203" si="5472">JP188/JP$185</f>
        <v>0.44683</v>
      </c>
      <c r="JR188" s="432">
        <f t="shared" ref="JR188:KV203" si="5473">JR$185*JQ188</f>
        <v>8.5500000000000007</v>
      </c>
      <c r="JS188" s="138">
        <f t="shared" ref="JS188:JS195" si="5474">IF(JP188&gt;0,JR188/JP188,0)</f>
        <v>1.51865E-2</v>
      </c>
      <c r="JT188" s="433">
        <f t="shared" ref="JT188:KX203" si="5475">JT$185</f>
        <v>6947.28</v>
      </c>
      <c r="JU188" s="139">
        <f t="shared" ref="JU188:JU195" si="5476">JS188*JT188</f>
        <v>105.50487</v>
      </c>
      <c r="JV188" s="111">
        <f t="shared" ref="JV188:JV195" si="5477">JU188*JP188</f>
        <v>59399.24</v>
      </c>
      <c r="JW188" s="111"/>
      <c r="JX188" s="140"/>
      <c r="JY188" s="141">
        <f t="shared" ref="JY188:JY195" si="5478">JU188/$LI188</f>
        <v>0.84304999999999997</v>
      </c>
      <c r="JZ188" s="323">
        <f t="shared" ref="JZ188" si="5479">JZ13</f>
        <v>466</v>
      </c>
      <c r="KA188" s="431">
        <f t="shared" ref="KA188" si="5480">JZ188/JZ$185</f>
        <v>0.41643999999999998</v>
      </c>
      <c r="KB188" s="432">
        <f t="shared" ref="KB188" si="5481">KB$185*KA188</f>
        <v>8.9</v>
      </c>
      <c r="KC188" s="138">
        <f t="shared" ref="KC188:KC195" si="5482">IF(JZ188&gt;0,KB188/JZ188,0)</f>
        <v>1.9098710000000001E-2</v>
      </c>
      <c r="KD188" s="433">
        <f t="shared" ref="KD188" si="5483">KD$185</f>
        <v>6947.28</v>
      </c>
      <c r="KE188" s="139">
        <f t="shared" ref="KE188:KE195" si="5484">KC188*KD188</f>
        <v>132.68409</v>
      </c>
      <c r="KF188" s="111">
        <f t="shared" ref="KF188:KF195" si="5485">KE188*JZ188</f>
        <v>61830.79</v>
      </c>
      <c r="KG188" s="111"/>
      <c r="KH188" s="140"/>
      <c r="KI188" s="141">
        <f t="shared" ref="KI188:KI195" si="5486">KE188/$LI188</f>
        <v>1.06023</v>
      </c>
      <c r="KJ188" s="323">
        <f t="shared" ref="KJ188" si="5487">KJ13</f>
        <v>589</v>
      </c>
      <c r="KK188" s="431">
        <f t="shared" ref="KK188" si="5488">KJ188/KJ$185</f>
        <v>0.46340999999999999</v>
      </c>
      <c r="KL188" s="432">
        <f t="shared" ref="KL188" si="5489">KL$185*KK188</f>
        <v>9.0399999999999991</v>
      </c>
      <c r="KM188" s="138">
        <f t="shared" ref="KM188:KM195" si="5490">IF(KJ188&gt;0,KL188/KJ188,0)</f>
        <v>1.534805E-2</v>
      </c>
      <c r="KN188" s="433">
        <f t="shared" ref="KN188" si="5491">KN$185</f>
        <v>6947.28</v>
      </c>
      <c r="KO188" s="139">
        <f t="shared" ref="KO188:KO195" si="5492">KM188*KN188</f>
        <v>106.6272</v>
      </c>
      <c r="KP188" s="111">
        <f t="shared" ref="KP188:KP195" si="5493">KO188*KJ188</f>
        <v>62803.42</v>
      </c>
      <c r="KQ188" s="111"/>
      <c r="KR188" s="140"/>
      <c r="KS188" s="141">
        <f t="shared" ref="KS188:KS195" si="5494">KO188/$LI188</f>
        <v>0.85202</v>
      </c>
      <c r="KT188" s="323">
        <f t="shared" ref="KT188" si="5495">KT13</f>
        <v>0</v>
      </c>
      <c r="KU188" s="431" t="e">
        <f t="shared" ref="KU188" si="5496">KT188/KT$185</f>
        <v>#DIV/0!</v>
      </c>
      <c r="KV188" s="432" t="e">
        <f t="shared" ref="KV188" si="5497">KV$185*KU188</f>
        <v>#DIV/0!</v>
      </c>
      <c r="KW188" s="138">
        <f t="shared" ref="KW188:KW195" si="5498">IF(KT188&gt;0,KV188/KT188,0)</f>
        <v>0</v>
      </c>
      <c r="KX188" s="433">
        <f t="shared" ref="KX188" si="5499">KX$185</f>
        <v>0</v>
      </c>
      <c r="KY188" s="139">
        <f t="shared" ref="KY188:KY195" si="5500">KW188*KX188</f>
        <v>0</v>
      </c>
      <c r="KZ188" s="111">
        <f t="shared" ref="KZ188:KZ195" si="5501">KY188*KT188</f>
        <v>0</v>
      </c>
      <c r="LA188" s="111"/>
      <c r="LB188" s="140"/>
      <c r="LC188" s="141">
        <f t="shared" ref="LC188:LC195" si="5502">KY188/$LI188</f>
        <v>0</v>
      </c>
      <c r="LD188" s="323">
        <f>LD13</f>
        <v>11066</v>
      </c>
      <c r="LE188" s="431">
        <f>LD188/LD$185</f>
        <v>0.41699000000000003</v>
      </c>
      <c r="LF188" s="432">
        <f>LF$185*LE188</f>
        <v>199.34</v>
      </c>
      <c r="LG188" s="138">
        <f t="shared" ref="LG188:LG195" si="5503">IF(LD188&gt;0,LF188/LD188,0)</f>
        <v>1.801374E-2</v>
      </c>
      <c r="LH188" s="433">
        <f>LH$185</f>
        <v>6947.28</v>
      </c>
      <c r="LI188" s="139">
        <f t="shared" ref="LI188:LI195" si="5504">LG188*LH188</f>
        <v>125.1465</v>
      </c>
      <c r="LJ188" s="111">
        <f t="shared" ref="LJ188:LJ195" si="5505">LI188*LD188</f>
        <v>1384871.17</v>
      </c>
      <c r="LK188" s="111"/>
      <c r="LL188" s="140"/>
    </row>
    <row r="189" spans="1:324" ht="26.25" customHeight="1">
      <c r="A189" s="612"/>
      <c r="B189" s="93" t="s">
        <v>715</v>
      </c>
      <c r="C189" s="12" t="s">
        <v>840</v>
      </c>
      <c r="D189" s="12" t="s">
        <v>422</v>
      </c>
      <c r="E189" s="4" t="s">
        <v>32</v>
      </c>
      <c r="F189" s="323">
        <f t="shared" ref="F189:F213" si="5506">F14</f>
        <v>0</v>
      </c>
      <c r="G189" s="431">
        <f t="shared" ref="G189:G213" si="5507">F189/F$185</f>
        <v>0</v>
      </c>
      <c r="H189" s="432">
        <f t="shared" ref="H189:H213" si="5508">H$185*G189</f>
        <v>0</v>
      </c>
      <c r="I189" s="138">
        <f t="shared" si="5259"/>
        <v>0</v>
      </c>
      <c r="J189" s="433">
        <f t="shared" ref="J189:J213" si="5509">J$185</f>
        <v>6947.28</v>
      </c>
      <c r="K189" s="139">
        <f t="shared" si="5260"/>
        <v>0</v>
      </c>
      <c r="L189" s="111">
        <f t="shared" si="5261"/>
        <v>0</v>
      </c>
      <c r="M189" s="111"/>
      <c r="N189" s="140"/>
      <c r="O189" s="141" t="e">
        <f t="shared" si="5262"/>
        <v>#DIV/0!</v>
      </c>
      <c r="P189" s="323">
        <f t="shared" si="5263"/>
        <v>0</v>
      </c>
      <c r="Q189" s="431">
        <f t="shared" si="5264"/>
        <v>0</v>
      </c>
      <c r="R189" s="432">
        <f t="shared" si="5265"/>
        <v>0</v>
      </c>
      <c r="S189" s="138">
        <f t="shared" si="5266"/>
        <v>0</v>
      </c>
      <c r="T189" s="433">
        <f t="shared" si="5267"/>
        <v>6947.28</v>
      </c>
      <c r="U189" s="139">
        <f t="shared" si="5268"/>
        <v>0</v>
      </c>
      <c r="V189" s="111">
        <f t="shared" si="5269"/>
        <v>0</v>
      </c>
      <c r="W189" s="111"/>
      <c r="X189" s="140"/>
      <c r="Y189" s="141" t="e">
        <f t="shared" si="5270"/>
        <v>#DIV/0!</v>
      </c>
      <c r="Z189" s="323">
        <f t="shared" si="5263"/>
        <v>0</v>
      </c>
      <c r="AA189" s="431">
        <f t="shared" si="5264"/>
        <v>0</v>
      </c>
      <c r="AB189" s="432">
        <f t="shared" si="5265"/>
        <v>0</v>
      </c>
      <c r="AC189" s="138">
        <f t="shared" si="5274"/>
        <v>0</v>
      </c>
      <c r="AD189" s="433">
        <f t="shared" si="5267"/>
        <v>6947.28</v>
      </c>
      <c r="AE189" s="139">
        <f t="shared" si="5276"/>
        <v>0</v>
      </c>
      <c r="AF189" s="111">
        <f t="shared" si="5277"/>
        <v>0</v>
      </c>
      <c r="AG189" s="111"/>
      <c r="AH189" s="140"/>
      <c r="AI189" s="141" t="e">
        <f t="shared" si="5278"/>
        <v>#DIV/0!</v>
      </c>
      <c r="AJ189" s="323">
        <f t="shared" si="5263"/>
        <v>0</v>
      </c>
      <c r="AK189" s="431">
        <f t="shared" si="5264"/>
        <v>0</v>
      </c>
      <c r="AL189" s="432">
        <f t="shared" si="5265"/>
        <v>0</v>
      </c>
      <c r="AM189" s="138">
        <f t="shared" si="5282"/>
        <v>0</v>
      </c>
      <c r="AN189" s="433">
        <f t="shared" si="5267"/>
        <v>6947.28</v>
      </c>
      <c r="AO189" s="139">
        <f t="shared" si="5284"/>
        <v>0</v>
      </c>
      <c r="AP189" s="111">
        <f t="shared" si="5285"/>
        <v>0</v>
      </c>
      <c r="AQ189" s="111"/>
      <c r="AR189" s="140"/>
      <c r="AS189" s="141" t="e">
        <f t="shared" si="5286"/>
        <v>#DIV/0!</v>
      </c>
      <c r="AT189" s="323">
        <f t="shared" si="5263"/>
        <v>0</v>
      </c>
      <c r="AU189" s="431">
        <f t="shared" si="5264"/>
        <v>0</v>
      </c>
      <c r="AV189" s="432">
        <f t="shared" si="5265"/>
        <v>0</v>
      </c>
      <c r="AW189" s="138">
        <f t="shared" si="5290"/>
        <v>0</v>
      </c>
      <c r="AX189" s="433">
        <f t="shared" si="5267"/>
        <v>6947.28</v>
      </c>
      <c r="AY189" s="139">
        <f t="shared" si="5292"/>
        <v>0</v>
      </c>
      <c r="AZ189" s="111">
        <f t="shared" si="5293"/>
        <v>0</v>
      </c>
      <c r="BA189" s="111"/>
      <c r="BB189" s="140"/>
      <c r="BC189" s="141" t="e">
        <f t="shared" si="5294"/>
        <v>#DIV/0!</v>
      </c>
      <c r="BD189" s="323">
        <f t="shared" si="5263"/>
        <v>0</v>
      </c>
      <c r="BE189" s="431">
        <f t="shared" si="5264"/>
        <v>0</v>
      </c>
      <c r="BF189" s="432">
        <f t="shared" si="5265"/>
        <v>0</v>
      </c>
      <c r="BG189" s="138">
        <f t="shared" si="5298"/>
        <v>0</v>
      </c>
      <c r="BH189" s="433">
        <f t="shared" si="5267"/>
        <v>6947.28</v>
      </c>
      <c r="BI189" s="139">
        <f t="shared" si="5300"/>
        <v>0</v>
      </c>
      <c r="BJ189" s="111">
        <f t="shared" si="5301"/>
        <v>0</v>
      </c>
      <c r="BK189" s="111"/>
      <c r="BL189" s="140"/>
      <c r="BM189" s="141" t="e">
        <f t="shared" si="5302"/>
        <v>#DIV/0!</v>
      </c>
      <c r="BN189" s="323">
        <f t="shared" si="5263"/>
        <v>0</v>
      </c>
      <c r="BO189" s="431">
        <f t="shared" si="5264"/>
        <v>0</v>
      </c>
      <c r="BP189" s="432">
        <f t="shared" si="5265"/>
        <v>0</v>
      </c>
      <c r="BQ189" s="138">
        <f t="shared" si="5306"/>
        <v>0</v>
      </c>
      <c r="BR189" s="433">
        <f t="shared" si="5267"/>
        <v>6947.28</v>
      </c>
      <c r="BS189" s="139">
        <f t="shared" si="5308"/>
        <v>0</v>
      </c>
      <c r="BT189" s="111">
        <f t="shared" si="5309"/>
        <v>0</v>
      </c>
      <c r="BU189" s="111"/>
      <c r="BV189" s="140"/>
      <c r="BW189" s="141" t="e">
        <f t="shared" si="5310"/>
        <v>#DIV/0!</v>
      </c>
      <c r="BX189" s="323">
        <f t="shared" si="5263"/>
        <v>0</v>
      </c>
      <c r="BY189" s="431">
        <f t="shared" si="5264"/>
        <v>0</v>
      </c>
      <c r="BZ189" s="432">
        <f t="shared" si="5265"/>
        <v>0</v>
      </c>
      <c r="CA189" s="138">
        <f t="shared" si="5314"/>
        <v>0</v>
      </c>
      <c r="CB189" s="433">
        <f t="shared" si="5267"/>
        <v>6947.28</v>
      </c>
      <c r="CC189" s="139">
        <f t="shared" si="5316"/>
        <v>0</v>
      </c>
      <c r="CD189" s="111">
        <f t="shared" si="5317"/>
        <v>0</v>
      </c>
      <c r="CE189" s="111"/>
      <c r="CF189" s="140"/>
      <c r="CG189" s="141" t="e">
        <f t="shared" si="5318"/>
        <v>#DIV/0!</v>
      </c>
      <c r="CH189" s="323">
        <f t="shared" si="5319"/>
        <v>0</v>
      </c>
      <c r="CI189" s="431">
        <f t="shared" si="5320"/>
        <v>0</v>
      </c>
      <c r="CJ189" s="432">
        <f t="shared" si="5321"/>
        <v>0</v>
      </c>
      <c r="CK189" s="138">
        <f t="shared" si="5322"/>
        <v>0</v>
      </c>
      <c r="CL189" s="433">
        <f t="shared" si="5323"/>
        <v>6947.28</v>
      </c>
      <c r="CM189" s="139">
        <f t="shared" si="5324"/>
        <v>0</v>
      </c>
      <c r="CN189" s="111">
        <f t="shared" si="5325"/>
        <v>0</v>
      </c>
      <c r="CO189" s="111"/>
      <c r="CP189" s="140"/>
      <c r="CQ189" s="141" t="e">
        <f t="shared" si="5326"/>
        <v>#DIV/0!</v>
      </c>
      <c r="CR189" s="323">
        <f t="shared" si="5319"/>
        <v>0</v>
      </c>
      <c r="CS189" s="431">
        <f t="shared" si="5320"/>
        <v>0</v>
      </c>
      <c r="CT189" s="432">
        <f t="shared" si="5321"/>
        <v>0</v>
      </c>
      <c r="CU189" s="138">
        <f t="shared" si="5330"/>
        <v>0</v>
      </c>
      <c r="CV189" s="433">
        <f t="shared" si="5323"/>
        <v>6947.28</v>
      </c>
      <c r="CW189" s="139">
        <f t="shared" si="5332"/>
        <v>0</v>
      </c>
      <c r="CX189" s="111">
        <f t="shared" si="5333"/>
        <v>0</v>
      </c>
      <c r="CY189" s="111"/>
      <c r="CZ189" s="140"/>
      <c r="DA189" s="141" t="e">
        <f t="shared" si="5334"/>
        <v>#DIV/0!</v>
      </c>
      <c r="DB189" s="323">
        <f t="shared" si="5319"/>
        <v>0</v>
      </c>
      <c r="DC189" s="431">
        <f t="shared" si="5320"/>
        <v>0</v>
      </c>
      <c r="DD189" s="432">
        <f t="shared" si="5321"/>
        <v>0</v>
      </c>
      <c r="DE189" s="138">
        <f t="shared" si="5338"/>
        <v>0</v>
      </c>
      <c r="DF189" s="433">
        <f t="shared" si="5323"/>
        <v>6947.28</v>
      </c>
      <c r="DG189" s="139">
        <f t="shared" si="5340"/>
        <v>0</v>
      </c>
      <c r="DH189" s="111">
        <f t="shared" si="5341"/>
        <v>0</v>
      </c>
      <c r="DI189" s="111"/>
      <c r="DJ189" s="140"/>
      <c r="DK189" s="141" t="e">
        <f t="shared" si="5342"/>
        <v>#DIV/0!</v>
      </c>
      <c r="DL189" s="323">
        <f t="shared" si="5319"/>
        <v>0</v>
      </c>
      <c r="DM189" s="431">
        <f t="shared" si="5320"/>
        <v>0</v>
      </c>
      <c r="DN189" s="432">
        <f t="shared" si="5321"/>
        <v>0</v>
      </c>
      <c r="DO189" s="138">
        <f t="shared" si="5346"/>
        <v>0</v>
      </c>
      <c r="DP189" s="433">
        <f t="shared" si="5323"/>
        <v>6947.28</v>
      </c>
      <c r="DQ189" s="139">
        <f t="shared" si="5348"/>
        <v>0</v>
      </c>
      <c r="DR189" s="111">
        <f t="shared" si="5349"/>
        <v>0</v>
      </c>
      <c r="DS189" s="111"/>
      <c r="DT189" s="140"/>
      <c r="DU189" s="141" t="e">
        <f t="shared" si="5350"/>
        <v>#DIV/0!</v>
      </c>
      <c r="DV189" s="323">
        <f t="shared" si="5319"/>
        <v>0</v>
      </c>
      <c r="DW189" s="431">
        <f t="shared" si="5320"/>
        <v>0</v>
      </c>
      <c r="DX189" s="432">
        <f t="shared" si="5321"/>
        <v>0</v>
      </c>
      <c r="DY189" s="138">
        <f t="shared" si="5354"/>
        <v>0</v>
      </c>
      <c r="DZ189" s="433">
        <f t="shared" si="5323"/>
        <v>6947.28</v>
      </c>
      <c r="EA189" s="139">
        <f t="shared" si="5356"/>
        <v>0</v>
      </c>
      <c r="EB189" s="111">
        <f t="shared" si="5357"/>
        <v>0</v>
      </c>
      <c r="EC189" s="111"/>
      <c r="ED189" s="140"/>
      <c r="EE189" s="141" t="e">
        <f t="shared" si="5358"/>
        <v>#DIV/0!</v>
      </c>
      <c r="EF189" s="323">
        <f t="shared" si="5319"/>
        <v>0</v>
      </c>
      <c r="EG189" s="431">
        <f t="shared" si="5320"/>
        <v>0</v>
      </c>
      <c r="EH189" s="432">
        <f t="shared" si="5321"/>
        <v>0</v>
      </c>
      <c r="EI189" s="138">
        <f t="shared" si="5362"/>
        <v>0</v>
      </c>
      <c r="EJ189" s="433">
        <f t="shared" si="5323"/>
        <v>6947.28</v>
      </c>
      <c r="EK189" s="139">
        <f t="shared" si="5364"/>
        <v>0</v>
      </c>
      <c r="EL189" s="111">
        <f t="shared" si="5365"/>
        <v>0</v>
      </c>
      <c r="EM189" s="111"/>
      <c r="EN189" s="140"/>
      <c r="EO189" s="141" t="e">
        <f t="shared" si="5366"/>
        <v>#DIV/0!</v>
      </c>
      <c r="EP189" s="323">
        <f t="shared" si="5319"/>
        <v>0</v>
      </c>
      <c r="EQ189" s="431">
        <f t="shared" si="5320"/>
        <v>0</v>
      </c>
      <c r="ER189" s="432">
        <f t="shared" si="5321"/>
        <v>0</v>
      </c>
      <c r="ES189" s="138">
        <f t="shared" si="5370"/>
        <v>0</v>
      </c>
      <c r="ET189" s="433">
        <f t="shared" si="5323"/>
        <v>6947.28</v>
      </c>
      <c r="EU189" s="139">
        <f t="shared" si="5372"/>
        <v>0</v>
      </c>
      <c r="EV189" s="111">
        <f t="shared" si="5373"/>
        <v>0</v>
      </c>
      <c r="EW189" s="111"/>
      <c r="EX189" s="140"/>
      <c r="EY189" s="141" t="e">
        <f t="shared" si="5374"/>
        <v>#DIV/0!</v>
      </c>
      <c r="EZ189" s="323">
        <f t="shared" si="5375"/>
        <v>0</v>
      </c>
      <c r="FA189" s="431">
        <f t="shared" si="5376"/>
        <v>0</v>
      </c>
      <c r="FB189" s="432">
        <f t="shared" si="5377"/>
        <v>0</v>
      </c>
      <c r="FC189" s="138">
        <f t="shared" si="5378"/>
        <v>0</v>
      </c>
      <c r="FD189" s="433">
        <f t="shared" si="5379"/>
        <v>6947.28</v>
      </c>
      <c r="FE189" s="139">
        <f t="shared" si="5380"/>
        <v>0</v>
      </c>
      <c r="FF189" s="111">
        <f t="shared" si="5381"/>
        <v>0</v>
      </c>
      <c r="FG189" s="111"/>
      <c r="FH189" s="140"/>
      <c r="FI189" s="141" t="e">
        <f t="shared" si="5382"/>
        <v>#DIV/0!</v>
      </c>
      <c r="FJ189" s="323">
        <f t="shared" si="5375"/>
        <v>0</v>
      </c>
      <c r="FK189" s="431">
        <f t="shared" si="5376"/>
        <v>0</v>
      </c>
      <c r="FL189" s="432">
        <f t="shared" si="5377"/>
        <v>0</v>
      </c>
      <c r="FM189" s="138">
        <f t="shared" si="5386"/>
        <v>0</v>
      </c>
      <c r="FN189" s="433">
        <f t="shared" si="5379"/>
        <v>6947.28</v>
      </c>
      <c r="FO189" s="139">
        <f t="shared" si="5388"/>
        <v>0</v>
      </c>
      <c r="FP189" s="111">
        <f t="shared" si="5389"/>
        <v>0</v>
      </c>
      <c r="FQ189" s="111"/>
      <c r="FR189" s="140"/>
      <c r="FS189" s="141" t="e">
        <f t="shared" si="5390"/>
        <v>#DIV/0!</v>
      </c>
      <c r="FT189" s="323">
        <f t="shared" si="5375"/>
        <v>0</v>
      </c>
      <c r="FU189" s="431">
        <f t="shared" si="5376"/>
        <v>0</v>
      </c>
      <c r="FV189" s="432">
        <f t="shared" si="5377"/>
        <v>0</v>
      </c>
      <c r="FW189" s="138">
        <f t="shared" si="5394"/>
        <v>0</v>
      </c>
      <c r="FX189" s="433">
        <f t="shared" si="5379"/>
        <v>6947.28</v>
      </c>
      <c r="FY189" s="139">
        <f t="shared" si="5396"/>
        <v>0</v>
      </c>
      <c r="FZ189" s="111">
        <f t="shared" si="5397"/>
        <v>0</v>
      </c>
      <c r="GA189" s="111"/>
      <c r="GB189" s="140"/>
      <c r="GC189" s="141" t="e">
        <f t="shared" si="5398"/>
        <v>#DIV/0!</v>
      </c>
      <c r="GD189" s="323">
        <f t="shared" si="5375"/>
        <v>0</v>
      </c>
      <c r="GE189" s="431">
        <f t="shared" si="5376"/>
        <v>0</v>
      </c>
      <c r="GF189" s="432">
        <f t="shared" si="5377"/>
        <v>0</v>
      </c>
      <c r="GG189" s="138">
        <f t="shared" si="5402"/>
        <v>0</v>
      </c>
      <c r="GH189" s="433">
        <f t="shared" si="5379"/>
        <v>6947.28</v>
      </c>
      <c r="GI189" s="139">
        <f t="shared" si="5404"/>
        <v>0</v>
      </c>
      <c r="GJ189" s="111">
        <f t="shared" si="5405"/>
        <v>0</v>
      </c>
      <c r="GK189" s="111"/>
      <c r="GL189" s="140"/>
      <c r="GM189" s="141" t="e">
        <f t="shared" si="5406"/>
        <v>#DIV/0!</v>
      </c>
      <c r="GN189" s="323">
        <f t="shared" si="5407"/>
        <v>0</v>
      </c>
      <c r="GO189" s="431">
        <f t="shared" si="5408"/>
        <v>0</v>
      </c>
      <c r="GP189" s="432">
        <f t="shared" si="5409"/>
        <v>0</v>
      </c>
      <c r="GQ189" s="138">
        <f t="shared" si="5410"/>
        <v>0</v>
      </c>
      <c r="GR189" s="433">
        <f t="shared" si="5411"/>
        <v>6947.28</v>
      </c>
      <c r="GS189" s="139">
        <f t="shared" si="5412"/>
        <v>0</v>
      </c>
      <c r="GT189" s="111">
        <f t="shared" si="5413"/>
        <v>0</v>
      </c>
      <c r="GU189" s="111"/>
      <c r="GV189" s="140"/>
      <c r="GW189" s="141" t="e">
        <f t="shared" si="5414"/>
        <v>#DIV/0!</v>
      </c>
      <c r="GX189" s="323">
        <f t="shared" si="5407"/>
        <v>0</v>
      </c>
      <c r="GY189" s="431">
        <f t="shared" si="5408"/>
        <v>0</v>
      </c>
      <c r="GZ189" s="432">
        <f t="shared" si="5409"/>
        <v>0</v>
      </c>
      <c r="HA189" s="138">
        <f t="shared" si="5418"/>
        <v>0</v>
      </c>
      <c r="HB189" s="433">
        <f t="shared" si="5411"/>
        <v>6947.28</v>
      </c>
      <c r="HC189" s="139">
        <f t="shared" si="5420"/>
        <v>0</v>
      </c>
      <c r="HD189" s="111">
        <f t="shared" si="5421"/>
        <v>0</v>
      </c>
      <c r="HE189" s="111"/>
      <c r="HF189" s="140"/>
      <c r="HG189" s="141" t="e">
        <f t="shared" si="5422"/>
        <v>#DIV/0!</v>
      </c>
      <c r="HH189" s="323">
        <f t="shared" si="5407"/>
        <v>0</v>
      </c>
      <c r="HI189" s="431">
        <f t="shared" si="5408"/>
        <v>0</v>
      </c>
      <c r="HJ189" s="432">
        <f t="shared" si="5409"/>
        <v>0</v>
      </c>
      <c r="HK189" s="138">
        <f t="shared" si="5426"/>
        <v>0</v>
      </c>
      <c r="HL189" s="433">
        <f t="shared" si="5411"/>
        <v>6947.28</v>
      </c>
      <c r="HM189" s="139">
        <f t="shared" si="5428"/>
        <v>0</v>
      </c>
      <c r="HN189" s="111">
        <f t="shared" si="5429"/>
        <v>0</v>
      </c>
      <c r="HO189" s="111"/>
      <c r="HP189" s="140"/>
      <c r="HQ189" s="141" t="e">
        <f t="shared" si="5430"/>
        <v>#DIV/0!</v>
      </c>
      <c r="HR189" s="323">
        <f t="shared" si="5407"/>
        <v>0</v>
      </c>
      <c r="HS189" s="431">
        <f t="shared" si="5408"/>
        <v>0</v>
      </c>
      <c r="HT189" s="432">
        <f t="shared" si="5409"/>
        <v>0</v>
      </c>
      <c r="HU189" s="138">
        <f t="shared" si="5434"/>
        <v>0</v>
      </c>
      <c r="HV189" s="433">
        <f t="shared" si="5411"/>
        <v>6947.28</v>
      </c>
      <c r="HW189" s="139">
        <f t="shared" si="5436"/>
        <v>0</v>
      </c>
      <c r="HX189" s="111">
        <f t="shared" si="5437"/>
        <v>0</v>
      </c>
      <c r="HY189" s="111"/>
      <c r="HZ189" s="140"/>
      <c r="IA189" s="141" t="e">
        <f t="shared" si="5438"/>
        <v>#DIV/0!</v>
      </c>
      <c r="IB189" s="323">
        <f t="shared" si="5439"/>
        <v>0</v>
      </c>
      <c r="IC189" s="431">
        <f t="shared" si="5440"/>
        <v>0</v>
      </c>
      <c r="ID189" s="432">
        <f t="shared" si="5441"/>
        <v>0</v>
      </c>
      <c r="IE189" s="138">
        <f t="shared" si="5442"/>
        <v>0</v>
      </c>
      <c r="IF189" s="433">
        <f t="shared" si="5443"/>
        <v>6947.28</v>
      </c>
      <c r="IG189" s="139">
        <f t="shared" si="5444"/>
        <v>0</v>
      </c>
      <c r="IH189" s="111">
        <f t="shared" si="5445"/>
        <v>0</v>
      </c>
      <c r="II189" s="111"/>
      <c r="IJ189" s="140"/>
      <c r="IK189" s="141" t="e">
        <f t="shared" si="5446"/>
        <v>#DIV/0!</v>
      </c>
      <c r="IL189" s="323">
        <f t="shared" si="5439"/>
        <v>0</v>
      </c>
      <c r="IM189" s="431">
        <f t="shared" si="5440"/>
        <v>0</v>
      </c>
      <c r="IN189" s="432">
        <f t="shared" si="5441"/>
        <v>0</v>
      </c>
      <c r="IO189" s="138">
        <f t="shared" si="5450"/>
        <v>0</v>
      </c>
      <c r="IP189" s="433">
        <f t="shared" si="5443"/>
        <v>6947.28</v>
      </c>
      <c r="IQ189" s="139">
        <f t="shared" si="5452"/>
        <v>0</v>
      </c>
      <c r="IR189" s="111">
        <f t="shared" si="5453"/>
        <v>0</v>
      </c>
      <c r="IS189" s="111"/>
      <c r="IT189" s="140"/>
      <c r="IU189" s="141" t="e">
        <f t="shared" si="5454"/>
        <v>#DIV/0!</v>
      </c>
      <c r="IV189" s="323">
        <f t="shared" si="5439"/>
        <v>0</v>
      </c>
      <c r="IW189" s="431">
        <f t="shared" si="5440"/>
        <v>0</v>
      </c>
      <c r="IX189" s="432">
        <f t="shared" si="5441"/>
        <v>0</v>
      </c>
      <c r="IY189" s="138">
        <f t="shared" si="5458"/>
        <v>0</v>
      </c>
      <c r="IZ189" s="433">
        <f t="shared" si="5443"/>
        <v>6947.28</v>
      </c>
      <c r="JA189" s="139">
        <f t="shared" si="5460"/>
        <v>0</v>
      </c>
      <c r="JB189" s="111">
        <f t="shared" si="5461"/>
        <v>0</v>
      </c>
      <c r="JC189" s="111"/>
      <c r="JD189" s="140"/>
      <c r="JE189" s="141" t="e">
        <f t="shared" si="5462"/>
        <v>#DIV/0!</v>
      </c>
      <c r="JF189" s="323">
        <f t="shared" si="5439"/>
        <v>0</v>
      </c>
      <c r="JG189" s="431">
        <f t="shared" si="5440"/>
        <v>0</v>
      </c>
      <c r="JH189" s="432">
        <f t="shared" si="5441"/>
        <v>0</v>
      </c>
      <c r="JI189" s="138">
        <f t="shared" si="5466"/>
        <v>0</v>
      </c>
      <c r="JJ189" s="433">
        <f t="shared" si="5443"/>
        <v>6947.28</v>
      </c>
      <c r="JK189" s="139">
        <f t="shared" si="5468"/>
        <v>0</v>
      </c>
      <c r="JL189" s="111">
        <f t="shared" si="5469"/>
        <v>0</v>
      </c>
      <c r="JM189" s="111"/>
      <c r="JN189" s="140"/>
      <c r="JO189" s="141" t="e">
        <f t="shared" si="5470"/>
        <v>#DIV/0!</v>
      </c>
      <c r="JP189" s="323">
        <f t="shared" si="5471"/>
        <v>0</v>
      </c>
      <c r="JQ189" s="431">
        <f t="shared" si="5472"/>
        <v>0</v>
      </c>
      <c r="JR189" s="432">
        <f t="shared" si="5473"/>
        <v>0</v>
      </c>
      <c r="JS189" s="138">
        <f t="shared" si="5474"/>
        <v>0</v>
      </c>
      <c r="JT189" s="433">
        <f t="shared" si="5475"/>
        <v>6947.28</v>
      </c>
      <c r="JU189" s="139">
        <f t="shared" si="5476"/>
        <v>0</v>
      </c>
      <c r="JV189" s="111">
        <f t="shared" si="5477"/>
        <v>0</v>
      </c>
      <c r="JW189" s="111"/>
      <c r="JX189" s="140"/>
      <c r="JY189" s="141" t="e">
        <f t="shared" si="5478"/>
        <v>#DIV/0!</v>
      </c>
      <c r="JZ189" s="323">
        <f t="shared" si="5471"/>
        <v>0</v>
      </c>
      <c r="KA189" s="431">
        <f t="shared" si="5472"/>
        <v>0</v>
      </c>
      <c r="KB189" s="432">
        <f t="shared" si="5473"/>
        <v>0</v>
      </c>
      <c r="KC189" s="138">
        <f t="shared" si="5482"/>
        <v>0</v>
      </c>
      <c r="KD189" s="433">
        <f t="shared" si="5475"/>
        <v>6947.28</v>
      </c>
      <c r="KE189" s="139">
        <f t="shared" si="5484"/>
        <v>0</v>
      </c>
      <c r="KF189" s="111">
        <f t="shared" si="5485"/>
        <v>0</v>
      </c>
      <c r="KG189" s="111"/>
      <c r="KH189" s="140"/>
      <c r="KI189" s="141" t="e">
        <f t="shared" si="5486"/>
        <v>#DIV/0!</v>
      </c>
      <c r="KJ189" s="323">
        <f t="shared" si="5471"/>
        <v>0</v>
      </c>
      <c r="KK189" s="431">
        <f t="shared" si="5472"/>
        <v>0</v>
      </c>
      <c r="KL189" s="432">
        <f t="shared" si="5473"/>
        <v>0</v>
      </c>
      <c r="KM189" s="138">
        <f t="shared" si="5490"/>
        <v>0</v>
      </c>
      <c r="KN189" s="433">
        <f t="shared" si="5475"/>
        <v>6947.28</v>
      </c>
      <c r="KO189" s="139">
        <f t="shared" si="5492"/>
        <v>0</v>
      </c>
      <c r="KP189" s="111">
        <f t="shared" si="5493"/>
        <v>0</v>
      </c>
      <c r="KQ189" s="111"/>
      <c r="KR189" s="140"/>
      <c r="KS189" s="141" t="e">
        <f t="shared" si="5494"/>
        <v>#DIV/0!</v>
      </c>
      <c r="KT189" s="323">
        <f t="shared" si="5471"/>
        <v>0</v>
      </c>
      <c r="KU189" s="431" t="e">
        <f t="shared" si="5472"/>
        <v>#DIV/0!</v>
      </c>
      <c r="KV189" s="432" t="e">
        <f t="shared" si="5473"/>
        <v>#DIV/0!</v>
      </c>
      <c r="KW189" s="138">
        <f t="shared" si="5498"/>
        <v>0</v>
      </c>
      <c r="KX189" s="433">
        <f t="shared" si="5475"/>
        <v>0</v>
      </c>
      <c r="KY189" s="139">
        <f t="shared" si="5500"/>
        <v>0</v>
      </c>
      <c r="KZ189" s="111">
        <f t="shared" si="5501"/>
        <v>0</v>
      </c>
      <c r="LA189" s="111"/>
      <c r="LB189" s="140"/>
      <c r="LC189" s="141" t="e">
        <f t="shared" si="5502"/>
        <v>#DIV/0!</v>
      </c>
      <c r="LD189" s="323">
        <f t="shared" ref="LD189:LD213" si="5510">LD14</f>
        <v>0</v>
      </c>
      <c r="LE189" s="431">
        <f t="shared" ref="LE189:LE213" si="5511">LD189/LD$185</f>
        <v>0</v>
      </c>
      <c r="LF189" s="432">
        <f t="shared" ref="LF189:LF213" si="5512">LF$185*LE189</f>
        <v>0</v>
      </c>
      <c r="LG189" s="138">
        <f t="shared" si="5503"/>
        <v>0</v>
      </c>
      <c r="LH189" s="433">
        <f t="shared" ref="LH189:LH213" si="5513">LH$185</f>
        <v>6947.28</v>
      </c>
      <c r="LI189" s="139">
        <f t="shared" si="5504"/>
        <v>0</v>
      </c>
      <c r="LJ189" s="111">
        <f t="shared" si="5505"/>
        <v>0</v>
      </c>
      <c r="LK189" s="111"/>
      <c r="LL189" s="140"/>
    </row>
    <row r="190" spans="1:324" ht="26.25" customHeight="1">
      <c r="A190" s="612"/>
      <c r="B190" s="12" t="s">
        <v>730</v>
      </c>
      <c r="C190" s="12" t="s">
        <v>839</v>
      </c>
      <c r="D190" s="12" t="s">
        <v>419</v>
      </c>
      <c r="E190" s="4" t="s">
        <v>32</v>
      </c>
      <c r="F190" s="323">
        <f t="shared" si="5506"/>
        <v>0</v>
      </c>
      <c r="G190" s="431">
        <f t="shared" si="5507"/>
        <v>0</v>
      </c>
      <c r="H190" s="432">
        <f t="shared" si="5508"/>
        <v>0</v>
      </c>
      <c r="I190" s="138">
        <f t="shared" si="5259"/>
        <v>0</v>
      </c>
      <c r="J190" s="433">
        <f t="shared" si="5509"/>
        <v>6947.28</v>
      </c>
      <c r="K190" s="139">
        <f t="shared" si="5260"/>
        <v>0</v>
      </c>
      <c r="L190" s="111">
        <f t="shared" si="5261"/>
        <v>0</v>
      </c>
      <c r="M190" s="111"/>
      <c r="N190" s="140"/>
      <c r="O190" s="141">
        <f t="shared" si="5262"/>
        <v>0</v>
      </c>
      <c r="P190" s="323">
        <f t="shared" si="5263"/>
        <v>0</v>
      </c>
      <c r="Q190" s="431">
        <f t="shared" si="5264"/>
        <v>0</v>
      </c>
      <c r="R190" s="432">
        <f t="shared" si="5265"/>
        <v>0</v>
      </c>
      <c r="S190" s="138">
        <f t="shared" si="5266"/>
        <v>0</v>
      </c>
      <c r="T190" s="433">
        <f t="shared" si="5267"/>
        <v>6947.28</v>
      </c>
      <c r="U190" s="139">
        <f t="shared" si="5268"/>
        <v>0</v>
      </c>
      <c r="V190" s="111">
        <f t="shared" si="5269"/>
        <v>0</v>
      </c>
      <c r="W190" s="111"/>
      <c r="X190" s="140"/>
      <c r="Y190" s="141">
        <f t="shared" si="5270"/>
        <v>0</v>
      </c>
      <c r="Z190" s="323">
        <f t="shared" si="5263"/>
        <v>0</v>
      </c>
      <c r="AA190" s="431">
        <f t="shared" si="5264"/>
        <v>0</v>
      </c>
      <c r="AB190" s="432">
        <f t="shared" si="5265"/>
        <v>0</v>
      </c>
      <c r="AC190" s="138">
        <f t="shared" si="5274"/>
        <v>0</v>
      </c>
      <c r="AD190" s="433">
        <f t="shared" si="5267"/>
        <v>6947.28</v>
      </c>
      <c r="AE190" s="139">
        <f t="shared" si="5276"/>
        <v>0</v>
      </c>
      <c r="AF190" s="111">
        <f t="shared" si="5277"/>
        <v>0</v>
      </c>
      <c r="AG190" s="111"/>
      <c r="AH190" s="140"/>
      <c r="AI190" s="141">
        <f t="shared" si="5278"/>
        <v>0</v>
      </c>
      <c r="AJ190" s="323">
        <f t="shared" si="5263"/>
        <v>12</v>
      </c>
      <c r="AK190" s="431">
        <f t="shared" si="5264"/>
        <v>1.8689999999999998E-2</v>
      </c>
      <c r="AL190" s="432">
        <f t="shared" si="5265"/>
        <v>0.17</v>
      </c>
      <c r="AM190" s="138">
        <f t="shared" si="5282"/>
        <v>1.4166669999999999E-2</v>
      </c>
      <c r="AN190" s="433">
        <f t="shared" si="5267"/>
        <v>6947.28</v>
      </c>
      <c r="AO190" s="139">
        <f t="shared" si="5284"/>
        <v>98.419820000000001</v>
      </c>
      <c r="AP190" s="111">
        <f t="shared" si="5285"/>
        <v>1181.04</v>
      </c>
      <c r="AQ190" s="111"/>
      <c r="AR190" s="140"/>
      <c r="AS190" s="141">
        <f t="shared" si="5286"/>
        <v>0.78796999999999995</v>
      </c>
      <c r="AT190" s="323">
        <f t="shared" si="5263"/>
        <v>0</v>
      </c>
      <c r="AU190" s="431">
        <f t="shared" si="5264"/>
        <v>0</v>
      </c>
      <c r="AV190" s="432">
        <f t="shared" si="5265"/>
        <v>0</v>
      </c>
      <c r="AW190" s="138">
        <f t="shared" si="5290"/>
        <v>0</v>
      </c>
      <c r="AX190" s="433">
        <f t="shared" si="5267"/>
        <v>6947.28</v>
      </c>
      <c r="AY190" s="139">
        <f t="shared" si="5292"/>
        <v>0</v>
      </c>
      <c r="AZ190" s="111">
        <f t="shared" si="5293"/>
        <v>0</v>
      </c>
      <c r="BA190" s="111"/>
      <c r="BB190" s="140"/>
      <c r="BC190" s="141">
        <f t="shared" si="5294"/>
        <v>0</v>
      </c>
      <c r="BD190" s="323">
        <f t="shared" si="5263"/>
        <v>0</v>
      </c>
      <c r="BE190" s="431">
        <f t="shared" si="5264"/>
        <v>0</v>
      </c>
      <c r="BF190" s="432">
        <f t="shared" si="5265"/>
        <v>0</v>
      </c>
      <c r="BG190" s="138">
        <f t="shared" si="5298"/>
        <v>0</v>
      </c>
      <c r="BH190" s="433">
        <f t="shared" si="5267"/>
        <v>6947.28</v>
      </c>
      <c r="BI190" s="139">
        <f t="shared" si="5300"/>
        <v>0</v>
      </c>
      <c r="BJ190" s="111">
        <f t="shared" si="5301"/>
        <v>0</v>
      </c>
      <c r="BK190" s="111"/>
      <c r="BL190" s="140"/>
      <c r="BM190" s="141">
        <f t="shared" si="5302"/>
        <v>0</v>
      </c>
      <c r="BN190" s="323">
        <f t="shared" si="5263"/>
        <v>0</v>
      </c>
      <c r="BO190" s="431">
        <f t="shared" si="5264"/>
        <v>0</v>
      </c>
      <c r="BP190" s="432">
        <f t="shared" si="5265"/>
        <v>0</v>
      </c>
      <c r="BQ190" s="138">
        <f t="shared" si="5306"/>
        <v>0</v>
      </c>
      <c r="BR190" s="433">
        <f t="shared" si="5267"/>
        <v>6947.28</v>
      </c>
      <c r="BS190" s="139">
        <f t="shared" si="5308"/>
        <v>0</v>
      </c>
      <c r="BT190" s="111">
        <f t="shared" si="5309"/>
        <v>0</v>
      </c>
      <c r="BU190" s="111"/>
      <c r="BV190" s="140"/>
      <c r="BW190" s="141">
        <f t="shared" si="5310"/>
        <v>0</v>
      </c>
      <c r="BX190" s="323">
        <f t="shared" si="5263"/>
        <v>0</v>
      </c>
      <c r="BY190" s="431">
        <f t="shared" si="5264"/>
        <v>0</v>
      </c>
      <c r="BZ190" s="432">
        <f t="shared" si="5265"/>
        <v>0</v>
      </c>
      <c r="CA190" s="138">
        <f t="shared" si="5314"/>
        <v>0</v>
      </c>
      <c r="CB190" s="433">
        <f t="shared" si="5267"/>
        <v>6947.28</v>
      </c>
      <c r="CC190" s="139">
        <f t="shared" si="5316"/>
        <v>0</v>
      </c>
      <c r="CD190" s="111">
        <f t="shared" si="5317"/>
        <v>0</v>
      </c>
      <c r="CE190" s="111"/>
      <c r="CF190" s="140"/>
      <c r="CG190" s="141">
        <f t="shared" si="5318"/>
        <v>0</v>
      </c>
      <c r="CH190" s="323">
        <f t="shared" si="5319"/>
        <v>0</v>
      </c>
      <c r="CI190" s="431">
        <f t="shared" si="5320"/>
        <v>0</v>
      </c>
      <c r="CJ190" s="432">
        <f t="shared" si="5321"/>
        <v>0</v>
      </c>
      <c r="CK190" s="138">
        <f t="shared" si="5322"/>
        <v>0</v>
      </c>
      <c r="CL190" s="433">
        <f t="shared" si="5323"/>
        <v>6947.28</v>
      </c>
      <c r="CM190" s="139">
        <f t="shared" si="5324"/>
        <v>0</v>
      </c>
      <c r="CN190" s="111">
        <f t="shared" si="5325"/>
        <v>0</v>
      </c>
      <c r="CO190" s="111"/>
      <c r="CP190" s="140"/>
      <c r="CQ190" s="141">
        <f t="shared" si="5326"/>
        <v>0</v>
      </c>
      <c r="CR190" s="323">
        <f t="shared" si="5319"/>
        <v>0</v>
      </c>
      <c r="CS190" s="431">
        <f t="shared" si="5320"/>
        <v>0</v>
      </c>
      <c r="CT190" s="432">
        <f t="shared" si="5321"/>
        <v>0</v>
      </c>
      <c r="CU190" s="138">
        <f t="shared" si="5330"/>
        <v>0</v>
      </c>
      <c r="CV190" s="433">
        <f t="shared" si="5323"/>
        <v>6947.28</v>
      </c>
      <c r="CW190" s="139">
        <f t="shared" si="5332"/>
        <v>0</v>
      </c>
      <c r="CX190" s="111">
        <f t="shared" si="5333"/>
        <v>0</v>
      </c>
      <c r="CY190" s="111"/>
      <c r="CZ190" s="140"/>
      <c r="DA190" s="141">
        <f t="shared" si="5334"/>
        <v>0</v>
      </c>
      <c r="DB190" s="323">
        <f t="shared" si="5319"/>
        <v>0</v>
      </c>
      <c r="DC190" s="431">
        <f t="shared" si="5320"/>
        <v>0</v>
      </c>
      <c r="DD190" s="432">
        <f t="shared" si="5321"/>
        <v>0</v>
      </c>
      <c r="DE190" s="138">
        <f t="shared" si="5338"/>
        <v>0</v>
      </c>
      <c r="DF190" s="433">
        <f t="shared" si="5323"/>
        <v>6947.28</v>
      </c>
      <c r="DG190" s="139">
        <f t="shared" si="5340"/>
        <v>0</v>
      </c>
      <c r="DH190" s="111">
        <f t="shared" si="5341"/>
        <v>0</v>
      </c>
      <c r="DI190" s="111"/>
      <c r="DJ190" s="140"/>
      <c r="DK190" s="141">
        <f t="shared" si="5342"/>
        <v>0</v>
      </c>
      <c r="DL190" s="323">
        <f t="shared" si="5319"/>
        <v>0</v>
      </c>
      <c r="DM190" s="431">
        <f t="shared" si="5320"/>
        <v>0</v>
      </c>
      <c r="DN190" s="432">
        <f t="shared" si="5321"/>
        <v>0</v>
      </c>
      <c r="DO190" s="138">
        <f t="shared" si="5346"/>
        <v>0</v>
      </c>
      <c r="DP190" s="433">
        <f t="shared" si="5323"/>
        <v>6947.28</v>
      </c>
      <c r="DQ190" s="139">
        <f t="shared" si="5348"/>
        <v>0</v>
      </c>
      <c r="DR190" s="111">
        <f t="shared" si="5349"/>
        <v>0</v>
      </c>
      <c r="DS190" s="111"/>
      <c r="DT190" s="140"/>
      <c r="DU190" s="141">
        <f t="shared" si="5350"/>
        <v>0</v>
      </c>
      <c r="DV190" s="323">
        <f t="shared" si="5319"/>
        <v>23</v>
      </c>
      <c r="DW190" s="431">
        <f t="shared" si="5320"/>
        <v>2.9950000000000001E-2</v>
      </c>
      <c r="DX190" s="432">
        <f t="shared" si="5321"/>
        <v>0.27</v>
      </c>
      <c r="DY190" s="138">
        <f t="shared" si="5354"/>
        <v>1.173913E-2</v>
      </c>
      <c r="DZ190" s="433">
        <f t="shared" si="5323"/>
        <v>6947.28</v>
      </c>
      <c r="EA190" s="139">
        <f t="shared" si="5356"/>
        <v>81.555019999999999</v>
      </c>
      <c r="EB190" s="111">
        <f t="shared" si="5357"/>
        <v>1875.77</v>
      </c>
      <c r="EC190" s="111"/>
      <c r="ED190" s="140"/>
      <c r="EE190" s="141">
        <f t="shared" si="5358"/>
        <v>0.65295000000000003</v>
      </c>
      <c r="EF190" s="323">
        <f t="shared" si="5319"/>
        <v>0</v>
      </c>
      <c r="EG190" s="431">
        <f t="shared" si="5320"/>
        <v>0</v>
      </c>
      <c r="EH190" s="432">
        <f t="shared" si="5321"/>
        <v>0</v>
      </c>
      <c r="EI190" s="138">
        <f t="shared" si="5362"/>
        <v>0</v>
      </c>
      <c r="EJ190" s="433">
        <f t="shared" si="5323"/>
        <v>6947.28</v>
      </c>
      <c r="EK190" s="139">
        <f t="shared" si="5364"/>
        <v>0</v>
      </c>
      <c r="EL190" s="111">
        <f t="shared" si="5365"/>
        <v>0</v>
      </c>
      <c r="EM190" s="111"/>
      <c r="EN190" s="140"/>
      <c r="EO190" s="141">
        <f t="shared" si="5366"/>
        <v>0</v>
      </c>
      <c r="EP190" s="323">
        <f t="shared" si="5319"/>
        <v>7</v>
      </c>
      <c r="EQ190" s="431">
        <f t="shared" si="5320"/>
        <v>8.3899999999999999E-3</v>
      </c>
      <c r="ER190" s="432">
        <f t="shared" si="5321"/>
        <v>0.11</v>
      </c>
      <c r="ES190" s="138">
        <f t="shared" si="5370"/>
        <v>1.5714289999999999E-2</v>
      </c>
      <c r="ET190" s="433">
        <f t="shared" si="5323"/>
        <v>6947.28</v>
      </c>
      <c r="EU190" s="139">
        <f t="shared" si="5372"/>
        <v>109.17157</v>
      </c>
      <c r="EV190" s="111">
        <f t="shared" si="5373"/>
        <v>764.2</v>
      </c>
      <c r="EW190" s="111"/>
      <c r="EX190" s="140"/>
      <c r="EY190" s="141">
        <f t="shared" si="5374"/>
        <v>0.87404999999999999</v>
      </c>
      <c r="EZ190" s="323">
        <f t="shared" si="5375"/>
        <v>27</v>
      </c>
      <c r="FA190" s="431">
        <f t="shared" si="5376"/>
        <v>3.2070000000000001E-2</v>
      </c>
      <c r="FB190" s="432">
        <f t="shared" si="5377"/>
        <v>0.24</v>
      </c>
      <c r="FC190" s="138">
        <f t="shared" si="5378"/>
        <v>8.88889E-3</v>
      </c>
      <c r="FD190" s="433">
        <f t="shared" si="5379"/>
        <v>6947.28</v>
      </c>
      <c r="FE190" s="139">
        <f t="shared" si="5380"/>
        <v>61.753610000000002</v>
      </c>
      <c r="FF190" s="111">
        <f t="shared" si="5381"/>
        <v>1667.35</v>
      </c>
      <c r="FG190" s="111"/>
      <c r="FH190" s="140"/>
      <c r="FI190" s="141">
        <f t="shared" si="5382"/>
        <v>0.49441000000000002</v>
      </c>
      <c r="FJ190" s="323">
        <f t="shared" si="5375"/>
        <v>0</v>
      </c>
      <c r="FK190" s="431">
        <f t="shared" si="5376"/>
        <v>0</v>
      </c>
      <c r="FL190" s="432">
        <f t="shared" si="5377"/>
        <v>0</v>
      </c>
      <c r="FM190" s="138">
        <f t="shared" si="5386"/>
        <v>0</v>
      </c>
      <c r="FN190" s="433">
        <f t="shared" si="5379"/>
        <v>6947.28</v>
      </c>
      <c r="FO190" s="139">
        <f t="shared" si="5388"/>
        <v>0</v>
      </c>
      <c r="FP190" s="111">
        <f t="shared" si="5389"/>
        <v>0</v>
      </c>
      <c r="FQ190" s="111"/>
      <c r="FR190" s="140"/>
      <c r="FS190" s="141">
        <f t="shared" si="5390"/>
        <v>0</v>
      </c>
      <c r="FT190" s="323">
        <f t="shared" si="5375"/>
        <v>0</v>
      </c>
      <c r="FU190" s="431">
        <f t="shared" si="5376"/>
        <v>0</v>
      </c>
      <c r="FV190" s="432">
        <f t="shared" si="5377"/>
        <v>0</v>
      </c>
      <c r="FW190" s="138">
        <f t="shared" si="5394"/>
        <v>0</v>
      </c>
      <c r="FX190" s="433">
        <f t="shared" si="5379"/>
        <v>6947.28</v>
      </c>
      <c r="FY190" s="139">
        <f t="shared" si="5396"/>
        <v>0</v>
      </c>
      <c r="FZ190" s="111">
        <f t="shared" si="5397"/>
        <v>0</v>
      </c>
      <c r="GA190" s="111"/>
      <c r="GB190" s="140"/>
      <c r="GC190" s="141">
        <f t="shared" si="5398"/>
        <v>0</v>
      </c>
      <c r="GD190" s="323">
        <f t="shared" si="5375"/>
        <v>40</v>
      </c>
      <c r="GE190" s="431">
        <f t="shared" si="5376"/>
        <v>8.1629999999999994E-2</v>
      </c>
      <c r="GF190" s="432">
        <f t="shared" si="5377"/>
        <v>0.6</v>
      </c>
      <c r="GG190" s="138">
        <f t="shared" si="5402"/>
        <v>1.4999999999999999E-2</v>
      </c>
      <c r="GH190" s="433">
        <f t="shared" si="5379"/>
        <v>6947.28</v>
      </c>
      <c r="GI190" s="139">
        <f t="shared" si="5404"/>
        <v>104.2092</v>
      </c>
      <c r="GJ190" s="111">
        <f t="shared" si="5405"/>
        <v>4168.37</v>
      </c>
      <c r="GK190" s="111"/>
      <c r="GL190" s="140"/>
      <c r="GM190" s="141">
        <f t="shared" si="5406"/>
        <v>0.83431999999999995</v>
      </c>
      <c r="GN190" s="323">
        <f t="shared" si="5407"/>
        <v>11</v>
      </c>
      <c r="GO190" s="431">
        <f t="shared" si="5408"/>
        <v>1.291E-2</v>
      </c>
      <c r="GP190" s="432">
        <f t="shared" si="5409"/>
        <v>0.25</v>
      </c>
      <c r="GQ190" s="138">
        <f t="shared" si="5410"/>
        <v>2.2727270000000001E-2</v>
      </c>
      <c r="GR190" s="433">
        <f t="shared" si="5411"/>
        <v>6947.28</v>
      </c>
      <c r="GS190" s="139">
        <f t="shared" si="5412"/>
        <v>157.89270999999999</v>
      </c>
      <c r="GT190" s="111">
        <f t="shared" si="5413"/>
        <v>1736.82</v>
      </c>
      <c r="GU190" s="111"/>
      <c r="GV190" s="140"/>
      <c r="GW190" s="141">
        <f t="shared" si="5414"/>
        <v>1.2641199999999999</v>
      </c>
      <c r="GX190" s="323">
        <f t="shared" si="5407"/>
        <v>0</v>
      </c>
      <c r="GY190" s="431">
        <f t="shared" si="5408"/>
        <v>0</v>
      </c>
      <c r="GZ190" s="432">
        <f t="shared" si="5409"/>
        <v>0</v>
      </c>
      <c r="HA190" s="138">
        <f t="shared" si="5418"/>
        <v>0</v>
      </c>
      <c r="HB190" s="433">
        <f t="shared" si="5411"/>
        <v>6947.28</v>
      </c>
      <c r="HC190" s="139">
        <f t="shared" si="5420"/>
        <v>0</v>
      </c>
      <c r="HD190" s="111">
        <f t="shared" si="5421"/>
        <v>0</v>
      </c>
      <c r="HE190" s="111"/>
      <c r="HF190" s="140"/>
      <c r="HG190" s="141">
        <f t="shared" si="5422"/>
        <v>0</v>
      </c>
      <c r="HH190" s="323">
        <f t="shared" si="5407"/>
        <v>27</v>
      </c>
      <c r="HI190" s="431">
        <f t="shared" si="5408"/>
        <v>2.443E-2</v>
      </c>
      <c r="HJ190" s="432">
        <f t="shared" si="5409"/>
        <v>0.54</v>
      </c>
      <c r="HK190" s="138">
        <f t="shared" si="5426"/>
        <v>0.02</v>
      </c>
      <c r="HL190" s="433">
        <f t="shared" si="5411"/>
        <v>6947.28</v>
      </c>
      <c r="HM190" s="139">
        <f t="shared" si="5428"/>
        <v>138.94560000000001</v>
      </c>
      <c r="HN190" s="111">
        <f t="shared" si="5429"/>
        <v>3751.53</v>
      </c>
      <c r="HO190" s="111"/>
      <c r="HP190" s="140"/>
      <c r="HQ190" s="141">
        <f t="shared" si="5430"/>
        <v>1.11243</v>
      </c>
      <c r="HR190" s="323">
        <f t="shared" si="5407"/>
        <v>0</v>
      </c>
      <c r="HS190" s="431">
        <f t="shared" si="5408"/>
        <v>0</v>
      </c>
      <c r="HT190" s="432">
        <f t="shared" si="5409"/>
        <v>0</v>
      </c>
      <c r="HU190" s="138">
        <f t="shared" si="5434"/>
        <v>0</v>
      </c>
      <c r="HV190" s="433">
        <f t="shared" si="5411"/>
        <v>6947.28</v>
      </c>
      <c r="HW190" s="139">
        <f t="shared" si="5436"/>
        <v>0</v>
      </c>
      <c r="HX190" s="111">
        <f t="shared" si="5437"/>
        <v>0</v>
      </c>
      <c r="HY190" s="111"/>
      <c r="HZ190" s="140"/>
      <c r="IA190" s="141">
        <f t="shared" si="5438"/>
        <v>0</v>
      </c>
      <c r="IB190" s="323">
        <f t="shared" si="5439"/>
        <v>15</v>
      </c>
      <c r="IC190" s="431">
        <f t="shared" si="5440"/>
        <v>3.3329999999999999E-2</v>
      </c>
      <c r="ID190" s="432">
        <f t="shared" si="5441"/>
        <v>0.65</v>
      </c>
      <c r="IE190" s="138">
        <f t="shared" si="5442"/>
        <v>4.3333330000000003E-2</v>
      </c>
      <c r="IF190" s="433">
        <f t="shared" si="5443"/>
        <v>6947.28</v>
      </c>
      <c r="IG190" s="139">
        <f t="shared" si="5444"/>
        <v>301.04878000000002</v>
      </c>
      <c r="IH190" s="111">
        <f t="shared" si="5445"/>
        <v>4515.7299999999996</v>
      </c>
      <c r="II190" s="111"/>
      <c r="IJ190" s="140"/>
      <c r="IK190" s="141">
        <f t="shared" si="5446"/>
        <v>2.4102600000000001</v>
      </c>
      <c r="IL190" s="323">
        <f t="shared" si="5439"/>
        <v>0</v>
      </c>
      <c r="IM190" s="431">
        <f t="shared" si="5440"/>
        <v>0</v>
      </c>
      <c r="IN190" s="432">
        <f t="shared" si="5441"/>
        <v>0</v>
      </c>
      <c r="IO190" s="138">
        <f t="shared" si="5450"/>
        <v>0</v>
      </c>
      <c r="IP190" s="433">
        <f t="shared" si="5443"/>
        <v>6947.28</v>
      </c>
      <c r="IQ190" s="139">
        <f t="shared" si="5452"/>
        <v>0</v>
      </c>
      <c r="IR190" s="111">
        <f t="shared" si="5453"/>
        <v>0</v>
      </c>
      <c r="IS190" s="111"/>
      <c r="IT190" s="140"/>
      <c r="IU190" s="141">
        <f t="shared" si="5454"/>
        <v>0</v>
      </c>
      <c r="IV190" s="323">
        <f t="shared" si="5439"/>
        <v>0</v>
      </c>
      <c r="IW190" s="431">
        <f t="shared" si="5440"/>
        <v>0</v>
      </c>
      <c r="IX190" s="432">
        <f t="shared" si="5441"/>
        <v>0</v>
      </c>
      <c r="IY190" s="138">
        <f t="shared" si="5458"/>
        <v>0</v>
      </c>
      <c r="IZ190" s="433">
        <f t="shared" si="5443"/>
        <v>6947.28</v>
      </c>
      <c r="JA190" s="139">
        <f t="shared" si="5460"/>
        <v>0</v>
      </c>
      <c r="JB190" s="111">
        <f t="shared" si="5461"/>
        <v>0</v>
      </c>
      <c r="JC190" s="111"/>
      <c r="JD190" s="140"/>
      <c r="JE190" s="141">
        <f t="shared" si="5462"/>
        <v>0</v>
      </c>
      <c r="JF190" s="323">
        <f t="shared" si="5439"/>
        <v>0</v>
      </c>
      <c r="JG190" s="431">
        <f t="shared" si="5440"/>
        <v>0</v>
      </c>
      <c r="JH190" s="432">
        <f t="shared" si="5441"/>
        <v>0</v>
      </c>
      <c r="JI190" s="138">
        <f t="shared" si="5466"/>
        <v>0</v>
      </c>
      <c r="JJ190" s="433">
        <f t="shared" si="5443"/>
        <v>6947.28</v>
      </c>
      <c r="JK190" s="139">
        <f t="shared" si="5468"/>
        <v>0</v>
      </c>
      <c r="JL190" s="111">
        <f t="shared" si="5469"/>
        <v>0</v>
      </c>
      <c r="JM190" s="111"/>
      <c r="JN190" s="140"/>
      <c r="JO190" s="141">
        <f t="shared" si="5470"/>
        <v>0</v>
      </c>
      <c r="JP190" s="323">
        <f t="shared" si="5471"/>
        <v>26</v>
      </c>
      <c r="JQ190" s="431">
        <f t="shared" si="5472"/>
        <v>2.0629999999999999E-2</v>
      </c>
      <c r="JR190" s="432">
        <f t="shared" si="5473"/>
        <v>0.39</v>
      </c>
      <c r="JS190" s="138">
        <f t="shared" si="5474"/>
        <v>1.4999999999999999E-2</v>
      </c>
      <c r="JT190" s="433">
        <f t="shared" si="5475"/>
        <v>6947.28</v>
      </c>
      <c r="JU190" s="139">
        <f t="shared" si="5476"/>
        <v>104.2092</v>
      </c>
      <c r="JV190" s="111">
        <f t="shared" si="5477"/>
        <v>2709.44</v>
      </c>
      <c r="JW190" s="111"/>
      <c r="JX190" s="140"/>
      <c r="JY190" s="141">
        <f t="shared" si="5478"/>
        <v>0.83431999999999995</v>
      </c>
      <c r="JZ190" s="323">
        <f t="shared" si="5471"/>
        <v>0</v>
      </c>
      <c r="KA190" s="431">
        <f t="shared" si="5472"/>
        <v>0</v>
      </c>
      <c r="KB190" s="432">
        <f t="shared" si="5473"/>
        <v>0</v>
      </c>
      <c r="KC190" s="138">
        <f t="shared" si="5482"/>
        <v>0</v>
      </c>
      <c r="KD190" s="433">
        <f t="shared" si="5475"/>
        <v>6947.28</v>
      </c>
      <c r="KE190" s="139">
        <f t="shared" si="5484"/>
        <v>0</v>
      </c>
      <c r="KF190" s="111">
        <f t="shared" si="5485"/>
        <v>0</v>
      </c>
      <c r="KG190" s="111"/>
      <c r="KH190" s="140"/>
      <c r="KI190" s="141">
        <f t="shared" si="5486"/>
        <v>0</v>
      </c>
      <c r="KJ190" s="323">
        <f t="shared" si="5471"/>
        <v>0</v>
      </c>
      <c r="KK190" s="431">
        <f t="shared" si="5472"/>
        <v>0</v>
      </c>
      <c r="KL190" s="432">
        <f t="shared" si="5473"/>
        <v>0</v>
      </c>
      <c r="KM190" s="138">
        <f t="shared" si="5490"/>
        <v>0</v>
      </c>
      <c r="KN190" s="433">
        <f t="shared" si="5475"/>
        <v>6947.28</v>
      </c>
      <c r="KO190" s="139">
        <f t="shared" si="5492"/>
        <v>0</v>
      </c>
      <c r="KP190" s="111">
        <f t="shared" si="5493"/>
        <v>0</v>
      </c>
      <c r="KQ190" s="111"/>
      <c r="KR190" s="140"/>
      <c r="KS190" s="141">
        <f t="shared" si="5494"/>
        <v>0</v>
      </c>
      <c r="KT190" s="323">
        <f t="shared" si="5471"/>
        <v>0</v>
      </c>
      <c r="KU190" s="431" t="e">
        <f t="shared" si="5472"/>
        <v>#DIV/0!</v>
      </c>
      <c r="KV190" s="432" t="e">
        <f t="shared" si="5473"/>
        <v>#DIV/0!</v>
      </c>
      <c r="KW190" s="138">
        <f t="shared" si="5498"/>
        <v>0</v>
      </c>
      <c r="KX190" s="433">
        <f t="shared" si="5475"/>
        <v>0</v>
      </c>
      <c r="KY190" s="139">
        <f t="shared" si="5500"/>
        <v>0</v>
      </c>
      <c r="KZ190" s="111">
        <f t="shared" si="5501"/>
        <v>0</v>
      </c>
      <c r="LA190" s="111"/>
      <c r="LB190" s="140"/>
      <c r="LC190" s="141">
        <f t="shared" si="5502"/>
        <v>0</v>
      </c>
      <c r="LD190" s="323">
        <f t="shared" si="5510"/>
        <v>188</v>
      </c>
      <c r="LE190" s="431">
        <f t="shared" si="5511"/>
        <v>7.0800000000000004E-3</v>
      </c>
      <c r="LF190" s="432">
        <f t="shared" si="5512"/>
        <v>3.38</v>
      </c>
      <c r="LG190" s="138">
        <f t="shared" si="5503"/>
        <v>1.797872E-2</v>
      </c>
      <c r="LH190" s="433">
        <f t="shared" si="5513"/>
        <v>6947.28</v>
      </c>
      <c r="LI190" s="139">
        <f t="shared" si="5504"/>
        <v>124.9032</v>
      </c>
      <c r="LJ190" s="111">
        <f t="shared" si="5505"/>
        <v>23481.8</v>
      </c>
      <c r="LK190" s="111"/>
      <c r="LL190" s="140"/>
    </row>
    <row r="191" spans="1:324" ht="25.5" customHeight="1">
      <c r="A191" s="612"/>
      <c r="B191" s="12" t="s">
        <v>731</v>
      </c>
      <c r="C191" s="12" t="s">
        <v>840</v>
      </c>
      <c r="D191" s="12" t="s">
        <v>422</v>
      </c>
      <c r="E191" s="4" t="s">
        <v>32</v>
      </c>
      <c r="F191" s="323">
        <f t="shared" si="5506"/>
        <v>1</v>
      </c>
      <c r="G191" s="431">
        <f t="shared" si="5507"/>
        <v>1.6100000000000001E-3</v>
      </c>
      <c r="H191" s="432">
        <f t="shared" si="5508"/>
        <v>0.02</v>
      </c>
      <c r="I191" s="138">
        <f t="shared" si="5259"/>
        <v>0.02</v>
      </c>
      <c r="J191" s="433">
        <f t="shared" si="5509"/>
        <v>6947.28</v>
      </c>
      <c r="K191" s="139">
        <f t="shared" si="5260"/>
        <v>138.94560000000001</v>
      </c>
      <c r="L191" s="111">
        <f t="shared" si="5261"/>
        <v>138.94999999999999</v>
      </c>
      <c r="M191" s="111"/>
      <c r="N191" s="140"/>
      <c r="O191" s="141">
        <f t="shared" si="5262"/>
        <v>1.1168800000000001</v>
      </c>
      <c r="P191" s="323">
        <f t="shared" si="5263"/>
        <v>3</v>
      </c>
      <c r="Q191" s="431">
        <f t="shared" si="5264"/>
        <v>2.7499999999999998E-3</v>
      </c>
      <c r="R191" s="432">
        <f t="shared" si="5265"/>
        <v>0.05</v>
      </c>
      <c r="S191" s="138">
        <f t="shared" si="5266"/>
        <v>1.6666670000000001E-2</v>
      </c>
      <c r="T191" s="433">
        <f t="shared" si="5267"/>
        <v>6947.28</v>
      </c>
      <c r="U191" s="139">
        <f t="shared" si="5268"/>
        <v>115.78802</v>
      </c>
      <c r="V191" s="111">
        <f t="shared" si="5269"/>
        <v>347.36</v>
      </c>
      <c r="W191" s="111"/>
      <c r="X191" s="140"/>
      <c r="Y191" s="141">
        <f t="shared" si="5270"/>
        <v>0.93074000000000001</v>
      </c>
      <c r="Z191" s="323">
        <f t="shared" si="5263"/>
        <v>0</v>
      </c>
      <c r="AA191" s="431">
        <f t="shared" si="5264"/>
        <v>0</v>
      </c>
      <c r="AB191" s="432">
        <f t="shared" si="5265"/>
        <v>0</v>
      </c>
      <c r="AC191" s="138">
        <f t="shared" si="5274"/>
        <v>0</v>
      </c>
      <c r="AD191" s="433">
        <f t="shared" si="5267"/>
        <v>6947.28</v>
      </c>
      <c r="AE191" s="139">
        <f t="shared" si="5276"/>
        <v>0</v>
      </c>
      <c r="AF191" s="111">
        <f t="shared" si="5277"/>
        <v>0</v>
      </c>
      <c r="AG191" s="111"/>
      <c r="AH191" s="140"/>
      <c r="AI191" s="141">
        <f t="shared" si="5278"/>
        <v>0</v>
      </c>
      <c r="AJ191" s="323">
        <f t="shared" si="5263"/>
        <v>0</v>
      </c>
      <c r="AK191" s="431">
        <f t="shared" si="5264"/>
        <v>0</v>
      </c>
      <c r="AL191" s="432">
        <f t="shared" si="5265"/>
        <v>0</v>
      </c>
      <c r="AM191" s="138">
        <f t="shared" si="5282"/>
        <v>0</v>
      </c>
      <c r="AN191" s="433">
        <f t="shared" si="5267"/>
        <v>6947.28</v>
      </c>
      <c r="AO191" s="139">
        <f t="shared" si="5284"/>
        <v>0</v>
      </c>
      <c r="AP191" s="111">
        <f t="shared" si="5285"/>
        <v>0</v>
      </c>
      <c r="AQ191" s="111"/>
      <c r="AR191" s="140"/>
      <c r="AS191" s="141">
        <f t="shared" si="5286"/>
        <v>0</v>
      </c>
      <c r="AT191" s="323">
        <f t="shared" si="5263"/>
        <v>3</v>
      </c>
      <c r="AU191" s="431">
        <f t="shared" si="5264"/>
        <v>3.14E-3</v>
      </c>
      <c r="AV191" s="432">
        <f t="shared" si="5265"/>
        <v>0.03</v>
      </c>
      <c r="AW191" s="138">
        <f t="shared" si="5290"/>
        <v>0.01</v>
      </c>
      <c r="AX191" s="433">
        <f t="shared" si="5267"/>
        <v>6947.28</v>
      </c>
      <c r="AY191" s="139">
        <f t="shared" si="5292"/>
        <v>69.472800000000007</v>
      </c>
      <c r="AZ191" s="111">
        <f t="shared" si="5293"/>
        <v>208.42</v>
      </c>
      <c r="BA191" s="111"/>
      <c r="BB191" s="140"/>
      <c r="BC191" s="141">
        <f t="shared" si="5294"/>
        <v>0.55844000000000005</v>
      </c>
      <c r="BD191" s="323">
        <f t="shared" si="5263"/>
        <v>0</v>
      </c>
      <c r="BE191" s="431">
        <f t="shared" si="5264"/>
        <v>0</v>
      </c>
      <c r="BF191" s="432">
        <f t="shared" si="5265"/>
        <v>0</v>
      </c>
      <c r="BG191" s="138">
        <f t="shared" si="5298"/>
        <v>0</v>
      </c>
      <c r="BH191" s="433">
        <f t="shared" si="5267"/>
        <v>6947.28</v>
      </c>
      <c r="BI191" s="139">
        <f t="shared" si="5300"/>
        <v>0</v>
      </c>
      <c r="BJ191" s="111">
        <f t="shared" si="5301"/>
        <v>0</v>
      </c>
      <c r="BK191" s="111"/>
      <c r="BL191" s="140"/>
      <c r="BM191" s="141">
        <f t="shared" si="5302"/>
        <v>0</v>
      </c>
      <c r="BN191" s="323">
        <f t="shared" si="5263"/>
        <v>1</v>
      </c>
      <c r="BO191" s="431">
        <f t="shared" si="5264"/>
        <v>1.4599999999999999E-3</v>
      </c>
      <c r="BP191" s="432">
        <f t="shared" si="5265"/>
        <v>0.01</v>
      </c>
      <c r="BQ191" s="138">
        <f t="shared" si="5306"/>
        <v>0.01</v>
      </c>
      <c r="BR191" s="433">
        <f t="shared" si="5267"/>
        <v>6947.28</v>
      </c>
      <c r="BS191" s="139">
        <f t="shared" si="5308"/>
        <v>69.472800000000007</v>
      </c>
      <c r="BT191" s="111">
        <f t="shared" si="5309"/>
        <v>69.47</v>
      </c>
      <c r="BU191" s="111"/>
      <c r="BV191" s="140"/>
      <c r="BW191" s="141">
        <f t="shared" si="5310"/>
        <v>0.55844000000000005</v>
      </c>
      <c r="BX191" s="323">
        <f t="shared" si="5263"/>
        <v>0</v>
      </c>
      <c r="BY191" s="431">
        <f t="shared" si="5264"/>
        <v>0</v>
      </c>
      <c r="BZ191" s="432">
        <f t="shared" si="5265"/>
        <v>0</v>
      </c>
      <c r="CA191" s="138">
        <f t="shared" si="5314"/>
        <v>0</v>
      </c>
      <c r="CB191" s="433">
        <f t="shared" si="5267"/>
        <v>6947.28</v>
      </c>
      <c r="CC191" s="139">
        <f t="shared" si="5316"/>
        <v>0</v>
      </c>
      <c r="CD191" s="111">
        <f t="shared" si="5317"/>
        <v>0</v>
      </c>
      <c r="CE191" s="111"/>
      <c r="CF191" s="140"/>
      <c r="CG191" s="141">
        <f t="shared" si="5318"/>
        <v>0</v>
      </c>
      <c r="CH191" s="323">
        <f t="shared" si="5319"/>
        <v>3</v>
      </c>
      <c r="CI191" s="431">
        <f t="shared" si="5320"/>
        <v>2.99E-3</v>
      </c>
      <c r="CJ191" s="432">
        <f t="shared" si="5321"/>
        <v>7.0000000000000007E-2</v>
      </c>
      <c r="CK191" s="138">
        <f t="shared" si="5322"/>
        <v>2.3333329999999999E-2</v>
      </c>
      <c r="CL191" s="433">
        <f t="shared" si="5323"/>
        <v>6947.28</v>
      </c>
      <c r="CM191" s="139">
        <f t="shared" si="5324"/>
        <v>162.10318000000001</v>
      </c>
      <c r="CN191" s="111">
        <f t="shared" si="5325"/>
        <v>486.31</v>
      </c>
      <c r="CO191" s="111"/>
      <c r="CP191" s="140"/>
      <c r="CQ191" s="141">
        <f t="shared" si="5326"/>
        <v>1.3030299999999999</v>
      </c>
      <c r="CR191" s="323">
        <f t="shared" si="5319"/>
        <v>0</v>
      </c>
      <c r="CS191" s="431">
        <f t="shared" si="5320"/>
        <v>0</v>
      </c>
      <c r="CT191" s="432">
        <f t="shared" si="5321"/>
        <v>0</v>
      </c>
      <c r="CU191" s="138">
        <f t="shared" si="5330"/>
        <v>0</v>
      </c>
      <c r="CV191" s="433">
        <f t="shared" si="5323"/>
        <v>6947.28</v>
      </c>
      <c r="CW191" s="139">
        <f t="shared" si="5332"/>
        <v>0</v>
      </c>
      <c r="CX191" s="111">
        <f t="shared" si="5333"/>
        <v>0</v>
      </c>
      <c r="CY191" s="111"/>
      <c r="CZ191" s="140"/>
      <c r="DA191" s="141">
        <f t="shared" si="5334"/>
        <v>0</v>
      </c>
      <c r="DB191" s="323">
        <f t="shared" si="5319"/>
        <v>0</v>
      </c>
      <c r="DC191" s="431">
        <f t="shared" si="5320"/>
        <v>0</v>
      </c>
      <c r="DD191" s="432">
        <f t="shared" si="5321"/>
        <v>0</v>
      </c>
      <c r="DE191" s="138">
        <f t="shared" si="5338"/>
        <v>0</v>
      </c>
      <c r="DF191" s="433">
        <f t="shared" si="5323"/>
        <v>6947.28</v>
      </c>
      <c r="DG191" s="139">
        <f t="shared" si="5340"/>
        <v>0</v>
      </c>
      <c r="DH191" s="111">
        <f t="shared" si="5341"/>
        <v>0</v>
      </c>
      <c r="DI191" s="111"/>
      <c r="DJ191" s="140"/>
      <c r="DK191" s="141">
        <f t="shared" si="5342"/>
        <v>0</v>
      </c>
      <c r="DL191" s="323">
        <f t="shared" si="5319"/>
        <v>0</v>
      </c>
      <c r="DM191" s="431">
        <f t="shared" si="5320"/>
        <v>0</v>
      </c>
      <c r="DN191" s="432">
        <f t="shared" si="5321"/>
        <v>0</v>
      </c>
      <c r="DO191" s="138">
        <f t="shared" si="5346"/>
        <v>0</v>
      </c>
      <c r="DP191" s="433">
        <f t="shared" si="5323"/>
        <v>6947.28</v>
      </c>
      <c r="DQ191" s="139">
        <f t="shared" si="5348"/>
        <v>0</v>
      </c>
      <c r="DR191" s="111">
        <f t="shared" si="5349"/>
        <v>0</v>
      </c>
      <c r="DS191" s="111"/>
      <c r="DT191" s="140"/>
      <c r="DU191" s="141">
        <f t="shared" si="5350"/>
        <v>0</v>
      </c>
      <c r="DV191" s="323">
        <f t="shared" si="5319"/>
        <v>2</v>
      </c>
      <c r="DW191" s="431">
        <f t="shared" si="5320"/>
        <v>2.5999999999999999E-3</v>
      </c>
      <c r="DX191" s="432">
        <f t="shared" si="5321"/>
        <v>0.02</v>
      </c>
      <c r="DY191" s="138">
        <f t="shared" si="5354"/>
        <v>0.01</v>
      </c>
      <c r="DZ191" s="433">
        <f t="shared" si="5323"/>
        <v>6947.28</v>
      </c>
      <c r="EA191" s="139">
        <f t="shared" si="5356"/>
        <v>69.472800000000007</v>
      </c>
      <c r="EB191" s="111">
        <f t="shared" si="5357"/>
        <v>138.94999999999999</v>
      </c>
      <c r="EC191" s="111"/>
      <c r="ED191" s="140"/>
      <c r="EE191" s="141">
        <f t="shared" si="5358"/>
        <v>0.55844000000000005</v>
      </c>
      <c r="EF191" s="323">
        <f t="shared" si="5319"/>
        <v>1</v>
      </c>
      <c r="EG191" s="431">
        <f t="shared" si="5320"/>
        <v>1.1199999999999999E-3</v>
      </c>
      <c r="EH191" s="432">
        <f t="shared" si="5321"/>
        <v>0.01</v>
      </c>
      <c r="EI191" s="138">
        <f t="shared" si="5362"/>
        <v>0.01</v>
      </c>
      <c r="EJ191" s="433">
        <f t="shared" si="5323"/>
        <v>6947.28</v>
      </c>
      <c r="EK191" s="139">
        <f t="shared" si="5364"/>
        <v>69.472800000000007</v>
      </c>
      <c r="EL191" s="111">
        <f t="shared" si="5365"/>
        <v>69.47</v>
      </c>
      <c r="EM191" s="111"/>
      <c r="EN191" s="140"/>
      <c r="EO191" s="141">
        <f t="shared" si="5366"/>
        <v>0.55844000000000005</v>
      </c>
      <c r="EP191" s="323">
        <f t="shared" si="5319"/>
        <v>0</v>
      </c>
      <c r="EQ191" s="431">
        <f t="shared" si="5320"/>
        <v>0</v>
      </c>
      <c r="ER191" s="432">
        <f t="shared" si="5321"/>
        <v>0</v>
      </c>
      <c r="ES191" s="138">
        <f t="shared" si="5370"/>
        <v>0</v>
      </c>
      <c r="ET191" s="433">
        <f t="shared" si="5323"/>
        <v>6947.28</v>
      </c>
      <c r="EU191" s="139">
        <f t="shared" si="5372"/>
        <v>0</v>
      </c>
      <c r="EV191" s="111">
        <f t="shared" si="5373"/>
        <v>0</v>
      </c>
      <c r="EW191" s="111"/>
      <c r="EX191" s="140"/>
      <c r="EY191" s="141">
        <f t="shared" si="5374"/>
        <v>0</v>
      </c>
      <c r="EZ191" s="323">
        <f t="shared" si="5375"/>
        <v>3</v>
      </c>
      <c r="FA191" s="431">
        <f t="shared" si="5376"/>
        <v>3.5599999999999998E-3</v>
      </c>
      <c r="FB191" s="432">
        <f t="shared" si="5377"/>
        <v>0.03</v>
      </c>
      <c r="FC191" s="138">
        <f t="shared" si="5378"/>
        <v>0.01</v>
      </c>
      <c r="FD191" s="433">
        <f t="shared" si="5379"/>
        <v>6947.28</v>
      </c>
      <c r="FE191" s="139">
        <f t="shared" si="5380"/>
        <v>69.472800000000007</v>
      </c>
      <c r="FF191" s="111">
        <f t="shared" si="5381"/>
        <v>208.42</v>
      </c>
      <c r="FG191" s="111"/>
      <c r="FH191" s="140"/>
      <c r="FI191" s="141">
        <f t="shared" si="5382"/>
        <v>0.55844000000000005</v>
      </c>
      <c r="FJ191" s="323">
        <f t="shared" si="5375"/>
        <v>2</v>
      </c>
      <c r="FK191" s="431">
        <f t="shared" si="5376"/>
        <v>1.97E-3</v>
      </c>
      <c r="FL191" s="432">
        <f t="shared" si="5377"/>
        <v>0.06</v>
      </c>
      <c r="FM191" s="138">
        <f t="shared" si="5386"/>
        <v>0.03</v>
      </c>
      <c r="FN191" s="433">
        <f t="shared" si="5379"/>
        <v>6947.28</v>
      </c>
      <c r="FO191" s="139">
        <f t="shared" si="5388"/>
        <v>208.41839999999999</v>
      </c>
      <c r="FP191" s="111">
        <f t="shared" si="5389"/>
        <v>416.84</v>
      </c>
      <c r="FQ191" s="111"/>
      <c r="FR191" s="140"/>
      <c r="FS191" s="141">
        <f t="shared" si="5390"/>
        <v>1.6753199999999999</v>
      </c>
      <c r="FT191" s="323">
        <f t="shared" si="5375"/>
        <v>2</v>
      </c>
      <c r="FU191" s="431">
        <f t="shared" si="5376"/>
        <v>2.7699999999999999E-3</v>
      </c>
      <c r="FV191" s="432">
        <f t="shared" si="5377"/>
        <v>0.05</v>
      </c>
      <c r="FW191" s="138">
        <f t="shared" si="5394"/>
        <v>2.5000000000000001E-2</v>
      </c>
      <c r="FX191" s="433">
        <f t="shared" si="5379"/>
        <v>6947.28</v>
      </c>
      <c r="FY191" s="139">
        <f t="shared" si="5396"/>
        <v>173.68199999999999</v>
      </c>
      <c r="FZ191" s="111">
        <f t="shared" si="5397"/>
        <v>347.36</v>
      </c>
      <c r="GA191" s="111"/>
      <c r="GB191" s="140"/>
      <c r="GC191" s="141">
        <f t="shared" si="5398"/>
        <v>1.3960999999999999</v>
      </c>
      <c r="GD191" s="323">
        <f t="shared" si="5375"/>
        <v>3</v>
      </c>
      <c r="GE191" s="431">
        <f t="shared" si="5376"/>
        <v>6.1199999999999996E-3</v>
      </c>
      <c r="GF191" s="432">
        <f t="shared" si="5377"/>
        <v>0.04</v>
      </c>
      <c r="GG191" s="138">
        <f t="shared" si="5402"/>
        <v>1.3333329999999999E-2</v>
      </c>
      <c r="GH191" s="433">
        <f t="shared" si="5379"/>
        <v>6947.28</v>
      </c>
      <c r="GI191" s="139">
        <f t="shared" si="5404"/>
        <v>92.630380000000002</v>
      </c>
      <c r="GJ191" s="111">
        <f t="shared" si="5405"/>
        <v>277.89</v>
      </c>
      <c r="GK191" s="111"/>
      <c r="GL191" s="140"/>
      <c r="GM191" s="141">
        <f t="shared" si="5406"/>
        <v>0.74458999999999997</v>
      </c>
      <c r="GN191" s="323">
        <f t="shared" si="5407"/>
        <v>1</v>
      </c>
      <c r="GO191" s="431">
        <f t="shared" si="5408"/>
        <v>1.17E-3</v>
      </c>
      <c r="GP191" s="432">
        <f t="shared" si="5409"/>
        <v>0.02</v>
      </c>
      <c r="GQ191" s="138">
        <f t="shared" si="5410"/>
        <v>0.02</v>
      </c>
      <c r="GR191" s="433">
        <f t="shared" si="5411"/>
        <v>6947.28</v>
      </c>
      <c r="GS191" s="139">
        <f t="shared" si="5412"/>
        <v>138.94560000000001</v>
      </c>
      <c r="GT191" s="111">
        <f t="shared" si="5413"/>
        <v>138.94999999999999</v>
      </c>
      <c r="GU191" s="111"/>
      <c r="GV191" s="140"/>
      <c r="GW191" s="141">
        <f t="shared" si="5414"/>
        <v>1.1168800000000001</v>
      </c>
      <c r="GX191" s="323">
        <f t="shared" si="5407"/>
        <v>1</v>
      </c>
      <c r="GY191" s="431">
        <f t="shared" si="5408"/>
        <v>6.6E-4</v>
      </c>
      <c r="GZ191" s="432">
        <f t="shared" si="5409"/>
        <v>0.02</v>
      </c>
      <c r="HA191" s="138">
        <f t="shared" si="5418"/>
        <v>0.02</v>
      </c>
      <c r="HB191" s="433">
        <f t="shared" si="5411"/>
        <v>6947.28</v>
      </c>
      <c r="HC191" s="139">
        <f t="shared" si="5420"/>
        <v>138.94560000000001</v>
      </c>
      <c r="HD191" s="111">
        <f t="shared" si="5421"/>
        <v>138.94999999999999</v>
      </c>
      <c r="HE191" s="111"/>
      <c r="HF191" s="140"/>
      <c r="HG191" s="141">
        <f t="shared" si="5422"/>
        <v>1.1168800000000001</v>
      </c>
      <c r="HH191" s="323">
        <f t="shared" si="5407"/>
        <v>4</v>
      </c>
      <c r="HI191" s="431">
        <f t="shared" si="5408"/>
        <v>3.62E-3</v>
      </c>
      <c r="HJ191" s="432">
        <f t="shared" si="5409"/>
        <v>0.08</v>
      </c>
      <c r="HK191" s="138">
        <f t="shared" si="5426"/>
        <v>0.02</v>
      </c>
      <c r="HL191" s="433">
        <f t="shared" si="5411"/>
        <v>6947.28</v>
      </c>
      <c r="HM191" s="139">
        <f t="shared" si="5428"/>
        <v>138.94560000000001</v>
      </c>
      <c r="HN191" s="111">
        <f t="shared" si="5429"/>
        <v>555.78</v>
      </c>
      <c r="HO191" s="111"/>
      <c r="HP191" s="140"/>
      <c r="HQ191" s="141">
        <f t="shared" si="5430"/>
        <v>1.1168800000000001</v>
      </c>
      <c r="HR191" s="323">
        <f t="shared" si="5407"/>
        <v>4</v>
      </c>
      <c r="HS191" s="431">
        <f t="shared" si="5408"/>
        <v>5.6699999999999997E-3</v>
      </c>
      <c r="HT191" s="432">
        <f t="shared" si="5409"/>
        <v>0.05</v>
      </c>
      <c r="HU191" s="138">
        <f t="shared" si="5434"/>
        <v>1.2500000000000001E-2</v>
      </c>
      <c r="HV191" s="433">
        <f t="shared" si="5411"/>
        <v>6947.28</v>
      </c>
      <c r="HW191" s="139">
        <f t="shared" si="5436"/>
        <v>86.840999999999994</v>
      </c>
      <c r="HX191" s="111">
        <f t="shared" si="5437"/>
        <v>347.36</v>
      </c>
      <c r="HY191" s="111"/>
      <c r="HZ191" s="140"/>
      <c r="IA191" s="141">
        <f t="shared" si="5438"/>
        <v>0.69804999999999995</v>
      </c>
      <c r="IB191" s="323">
        <f t="shared" si="5439"/>
        <v>1</v>
      </c>
      <c r="IC191" s="431">
        <f t="shared" si="5440"/>
        <v>2.2200000000000002E-3</v>
      </c>
      <c r="ID191" s="432">
        <f t="shared" si="5441"/>
        <v>0.04</v>
      </c>
      <c r="IE191" s="138">
        <f t="shared" si="5442"/>
        <v>0.04</v>
      </c>
      <c r="IF191" s="433">
        <f t="shared" si="5443"/>
        <v>6947.28</v>
      </c>
      <c r="IG191" s="139">
        <f t="shared" si="5444"/>
        <v>277.89120000000003</v>
      </c>
      <c r="IH191" s="111">
        <f t="shared" si="5445"/>
        <v>277.89</v>
      </c>
      <c r="II191" s="111"/>
      <c r="IJ191" s="140"/>
      <c r="IK191" s="141">
        <f t="shared" si="5446"/>
        <v>2.2337699999999998</v>
      </c>
      <c r="IL191" s="323">
        <f t="shared" si="5439"/>
        <v>3</v>
      </c>
      <c r="IM191" s="431">
        <f t="shared" si="5440"/>
        <v>2.5100000000000001E-3</v>
      </c>
      <c r="IN191" s="432">
        <f t="shared" si="5441"/>
        <v>0.05</v>
      </c>
      <c r="IO191" s="138">
        <f t="shared" si="5450"/>
        <v>1.6666670000000001E-2</v>
      </c>
      <c r="IP191" s="433">
        <f t="shared" si="5443"/>
        <v>6947.28</v>
      </c>
      <c r="IQ191" s="139">
        <f t="shared" si="5452"/>
        <v>115.78802</v>
      </c>
      <c r="IR191" s="111">
        <f t="shared" si="5453"/>
        <v>347.36</v>
      </c>
      <c r="IS191" s="111"/>
      <c r="IT191" s="140"/>
      <c r="IU191" s="141">
        <f t="shared" si="5454"/>
        <v>0.93074000000000001</v>
      </c>
      <c r="IV191" s="323">
        <f t="shared" si="5439"/>
        <v>3</v>
      </c>
      <c r="IW191" s="431">
        <f t="shared" si="5440"/>
        <v>4.4600000000000004E-3</v>
      </c>
      <c r="IX191" s="432">
        <f t="shared" si="5441"/>
        <v>0.06</v>
      </c>
      <c r="IY191" s="138">
        <f t="shared" si="5458"/>
        <v>0.02</v>
      </c>
      <c r="IZ191" s="433">
        <f t="shared" si="5443"/>
        <v>6947.28</v>
      </c>
      <c r="JA191" s="139">
        <f t="shared" si="5460"/>
        <v>138.94560000000001</v>
      </c>
      <c r="JB191" s="111">
        <f t="shared" si="5461"/>
        <v>416.84</v>
      </c>
      <c r="JC191" s="111"/>
      <c r="JD191" s="140"/>
      <c r="JE191" s="141">
        <f t="shared" si="5462"/>
        <v>1.1168800000000001</v>
      </c>
      <c r="JF191" s="323">
        <f t="shared" si="5439"/>
        <v>0</v>
      </c>
      <c r="JG191" s="431">
        <f t="shared" si="5440"/>
        <v>0</v>
      </c>
      <c r="JH191" s="432">
        <f t="shared" si="5441"/>
        <v>0</v>
      </c>
      <c r="JI191" s="138">
        <f t="shared" si="5466"/>
        <v>0</v>
      </c>
      <c r="JJ191" s="433">
        <f t="shared" si="5443"/>
        <v>6947.28</v>
      </c>
      <c r="JK191" s="139">
        <f t="shared" si="5468"/>
        <v>0</v>
      </c>
      <c r="JL191" s="111">
        <f t="shared" si="5469"/>
        <v>0</v>
      </c>
      <c r="JM191" s="111"/>
      <c r="JN191" s="140"/>
      <c r="JO191" s="141">
        <f t="shared" si="5470"/>
        <v>0</v>
      </c>
      <c r="JP191" s="323">
        <f t="shared" si="5471"/>
        <v>2</v>
      </c>
      <c r="JQ191" s="431">
        <f t="shared" si="5472"/>
        <v>1.5900000000000001E-3</v>
      </c>
      <c r="JR191" s="432">
        <f t="shared" si="5473"/>
        <v>0.03</v>
      </c>
      <c r="JS191" s="138">
        <f t="shared" si="5474"/>
        <v>1.4999999999999999E-2</v>
      </c>
      <c r="JT191" s="433">
        <f t="shared" si="5475"/>
        <v>6947.28</v>
      </c>
      <c r="JU191" s="139">
        <f t="shared" si="5476"/>
        <v>104.2092</v>
      </c>
      <c r="JV191" s="111">
        <f t="shared" si="5477"/>
        <v>208.42</v>
      </c>
      <c r="JW191" s="111"/>
      <c r="JX191" s="140"/>
      <c r="JY191" s="141">
        <f t="shared" si="5478"/>
        <v>0.83765999999999996</v>
      </c>
      <c r="JZ191" s="323">
        <f t="shared" si="5471"/>
        <v>0</v>
      </c>
      <c r="KA191" s="431">
        <f t="shared" si="5472"/>
        <v>0</v>
      </c>
      <c r="KB191" s="432">
        <f t="shared" si="5473"/>
        <v>0</v>
      </c>
      <c r="KC191" s="138">
        <f t="shared" si="5482"/>
        <v>0</v>
      </c>
      <c r="KD191" s="433">
        <f t="shared" si="5475"/>
        <v>6947.28</v>
      </c>
      <c r="KE191" s="139">
        <f t="shared" si="5484"/>
        <v>0</v>
      </c>
      <c r="KF191" s="111">
        <f t="shared" si="5485"/>
        <v>0</v>
      </c>
      <c r="KG191" s="111"/>
      <c r="KH191" s="140"/>
      <c r="KI191" s="141">
        <f t="shared" si="5486"/>
        <v>0</v>
      </c>
      <c r="KJ191" s="323">
        <f t="shared" si="5471"/>
        <v>0</v>
      </c>
      <c r="KK191" s="431">
        <f t="shared" si="5472"/>
        <v>0</v>
      </c>
      <c r="KL191" s="432">
        <f t="shared" si="5473"/>
        <v>0</v>
      </c>
      <c r="KM191" s="138">
        <f t="shared" si="5490"/>
        <v>0</v>
      </c>
      <c r="KN191" s="433">
        <f t="shared" si="5475"/>
        <v>6947.28</v>
      </c>
      <c r="KO191" s="139">
        <f t="shared" si="5492"/>
        <v>0</v>
      </c>
      <c r="KP191" s="111">
        <f t="shared" si="5493"/>
        <v>0</v>
      </c>
      <c r="KQ191" s="111"/>
      <c r="KR191" s="140"/>
      <c r="KS191" s="141">
        <f t="shared" si="5494"/>
        <v>0</v>
      </c>
      <c r="KT191" s="323">
        <f t="shared" si="5471"/>
        <v>0</v>
      </c>
      <c r="KU191" s="431" t="e">
        <f t="shared" si="5472"/>
        <v>#DIV/0!</v>
      </c>
      <c r="KV191" s="432" t="e">
        <f t="shared" si="5473"/>
        <v>#DIV/0!</v>
      </c>
      <c r="KW191" s="138">
        <f t="shared" si="5498"/>
        <v>0</v>
      </c>
      <c r="KX191" s="433">
        <f t="shared" si="5475"/>
        <v>0</v>
      </c>
      <c r="KY191" s="139">
        <f t="shared" si="5500"/>
        <v>0</v>
      </c>
      <c r="KZ191" s="111">
        <f t="shared" si="5501"/>
        <v>0</v>
      </c>
      <c r="LA191" s="111"/>
      <c r="LB191" s="140"/>
      <c r="LC191" s="141">
        <f t="shared" si="5502"/>
        <v>0</v>
      </c>
      <c r="LD191" s="323">
        <f t="shared" si="5510"/>
        <v>43</v>
      </c>
      <c r="LE191" s="431">
        <f t="shared" si="5511"/>
        <v>1.6199999999999999E-3</v>
      </c>
      <c r="LF191" s="432">
        <f t="shared" si="5512"/>
        <v>0.77</v>
      </c>
      <c r="LG191" s="138">
        <f t="shared" si="5503"/>
        <v>1.7906979999999999E-2</v>
      </c>
      <c r="LH191" s="433">
        <f t="shared" si="5513"/>
        <v>6947.28</v>
      </c>
      <c r="LI191" s="139">
        <f t="shared" si="5504"/>
        <v>124.40479999999999</v>
      </c>
      <c r="LJ191" s="111">
        <f t="shared" si="5505"/>
        <v>5349.41</v>
      </c>
      <c r="LK191" s="111"/>
      <c r="LL191" s="140"/>
    </row>
    <row r="192" spans="1:324" ht="26.25" customHeight="1">
      <c r="A192" s="612"/>
      <c r="B192" s="93" t="s">
        <v>744</v>
      </c>
      <c r="C192" s="12" t="s">
        <v>840</v>
      </c>
      <c r="D192" s="12" t="s">
        <v>422</v>
      </c>
      <c r="E192" s="4" t="s">
        <v>32</v>
      </c>
      <c r="F192" s="323">
        <f t="shared" si="5506"/>
        <v>0</v>
      </c>
      <c r="G192" s="431">
        <f t="shared" si="5507"/>
        <v>0</v>
      </c>
      <c r="H192" s="432">
        <f t="shared" si="5508"/>
        <v>0</v>
      </c>
      <c r="I192" s="138">
        <f t="shared" si="5259"/>
        <v>0</v>
      </c>
      <c r="J192" s="433">
        <f t="shared" si="5509"/>
        <v>6947.28</v>
      </c>
      <c r="K192" s="139">
        <f t="shared" si="5260"/>
        <v>0</v>
      </c>
      <c r="L192" s="111">
        <f t="shared" si="5261"/>
        <v>0</v>
      </c>
      <c r="M192" s="111"/>
      <c r="N192" s="140"/>
      <c r="O192" s="141" t="e">
        <f t="shared" si="5262"/>
        <v>#DIV/0!</v>
      </c>
      <c r="P192" s="323">
        <f t="shared" si="5263"/>
        <v>0</v>
      </c>
      <c r="Q192" s="431">
        <f t="shared" si="5264"/>
        <v>0</v>
      </c>
      <c r="R192" s="432">
        <f t="shared" si="5265"/>
        <v>0</v>
      </c>
      <c r="S192" s="138">
        <f t="shared" si="5266"/>
        <v>0</v>
      </c>
      <c r="T192" s="433">
        <f t="shared" si="5267"/>
        <v>6947.28</v>
      </c>
      <c r="U192" s="139">
        <f t="shared" si="5268"/>
        <v>0</v>
      </c>
      <c r="V192" s="111">
        <f t="shared" si="5269"/>
        <v>0</v>
      </c>
      <c r="W192" s="111"/>
      <c r="X192" s="140"/>
      <c r="Y192" s="141" t="e">
        <f t="shared" si="5270"/>
        <v>#DIV/0!</v>
      </c>
      <c r="Z192" s="323">
        <f t="shared" si="5263"/>
        <v>0</v>
      </c>
      <c r="AA192" s="431">
        <f t="shared" si="5264"/>
        <v>0</v>
      </c>
      <c r="AB192" s="432">
        <f t="shared" si="5265"/>
        <v>0</v>
      </c>
      <c r="AC192" s="138">
        <f t="shared" si="5274"/>
        <v>0</v>
      </c>
      <c r="AD192" s="433">
        <f t="shared" si="5267"/>
        <v>6947.28</v>
      </c>
      <c r="AE192" s="139">
        <f t="shared" si="5276"/>
        <v>0</v>
      </c>
      <c r="AF192" s="111">
        <f t="shared" si="5277"/>
        <v>0</v>
      </c>
      <c r="AG192" s="111"/>
      <c r="AH192" s="140"/>
      <c r="AI192" s="141" t="e">
        <f t="shared" si="5278"/>
        <v>#DIV/0!</v>
      </c>
      <c r="AJ192" s="323">
        <f t="shared" si="5263"/>
        <v>0</v>
      </c>
      <c r="AK192" s="431">
        <f t="shared" si="5264"/>
        <v>0</v>
      </c>
      <c r="AL192" s="432">
        <f t="shared" si="5265"/>
        <v>0</v>
      </c>
      <c r="AM192" s="138">
        <f t="shared" si="5282"/>
        <v>0</v>
      </c>
      <c r="AN192" s="433">
        <f t="shared" si="5267"/>
        <v>6947.28</v>
      </c>
      <c r="AO192" s="139">
        <f t="shared" si="5284"/>
        <v>0</v>
      </c>
      <c r="AP192" s="111">
        <f t="shared" si="5285"/>
        <v>0</v>
      </c>
      <c r="AQ192" s="111"/>
      <c r="AR192" s="140"/>
      <c r="AS192" s="141" t="e">
        <f t="shared" si="5286"/>
        <v>#DIV/0!</v>
      </c>
      <c r="AT192" s="323">
        <f t="shared" si="5263"/>
        <v>0</v>
      </c>
      <c r="AU192" s="431">
        <f t="shared" si="5264"/>
        <v>0</v>
      </c>
      <c r="AV192" s="432">
        <f t="shared" si="5265"/>
        <v>0</v>
      </c>
      <c r="AW192" s="138">
        <f t="shared" si="5290"/>
        <v>0</v>
      </c>
      <c r="AX192" s="433">
        <f t="shared" si="5267"/>
        <v>6947.28</v>
      </c>
      <c r="AY192" s="139">
        <f t="shared" si="5292"/>
        <v>0</v>
      </c>
      <c r="AZ192" s="111">
        <f t="shared" si="5293"/>
        <v>0</v>
      </c>
      <c r="BA192" s="111"/>
      <c r="BB192" s="140"/>
      <c r="BC192" s="141" t="e">
        <f t="shared" si="5294"/>
        <v>#DIV/0!</v>
      </c>
      <c r="BD192" s="323">
        <f t="shared" si="5263"/>
        <v>0</v>
      </c>
      <c r="BE192" s="431">
        <f t="shared" si="5264"/>
        <v>0</v>
      </c>
      <c r="BF192" s="432">
        <f t="shared" si="5265"/>
        <v>0</v>
      </c>
      <c r="BG192" s="138">
        <f t="shared" si="5298"/>
        <v>0</v>
      </c>
      <c r="BH192" s="433">
        <f t="shared" si="5267"/>
        <v>6947.28</v>
      </c>
      <c r="BI192" s="139">
        <f t="shared" si="5300"/>
        <v>0</v>
      </c>
      <c r="BJ192" s="111">
        <f t="shared" si="5301"/>
        <v>0</v>
      </c>
      <c r="BK192" s="111"/>
      <c r="BL192" s="140"/>
      <c r="BM192" s="141" t="e">
        <f t="shared" si="5302"/>
        <v>#DIV/0!</v>
      </c>
      <c r="BN192" s="323">
        <f t="shared" si="5263"/>
        <v>0</v>
      </c>
      <c r="BO192" s="431">
        <f t="shared" si="5264"/>
        <v>0</v>
      </c>
      <c r="BP192" s="432">
        <f t="shared" si="5265"/>
        <v>0</v>
      </c>
      <c r="BQ192" s="138">
        <f t="shared" si="5306"/>
        <v>0</v>
      </c>
      <c r="BR192" s="433">
        <f t="shared" si="5267"/>
        <v>6947.28</v>
      </c>
      <c r="BS192" s="139">
        <f t="shared" si="5308"/>
        <v>0</v>
      </c>
      <c r="BT192" s="111">
        <f t="shared" si="5309"/>
        <v>0</v>
      </c>
      <c r="BU192" s="111"/>
      <c r="BV192" s="140"/>
      <c r="BW192" s="141" t="e">
        <f t="shared" si="5310"/>
        <v>#DIV/0!</v>
      </c>
      <c r="BX192" s="323">
        <f t="shared" si="5263"/>
        <v>0</v>
      </c>
      <c r="BY192" s="431">
        <f t="shared" si="5264"/>
        <v>0</v>
      </c>
      <c r="BZ192" s="432">
        <f t="shared" si="5265"/>
        <v>0</v>
      </c>
      <c r="CA192" s="138">
        <f t="shared" si="5314"/>
        <v>0</v>
      </c>
      <c r="CB192" s="433">
        <f t="shared" si="5267"/>
        <v>6947.28</v>
      </c>
      <c r="CC192" s="139">
        <f t="shared" si="5316"/>
        <v>0</v>
      </c>
      <c r="CD192" s="111">
        <f t="shared" si="5317"/>
        <v>0</v>
      </c>
      <c r="CE192" s="111"/>
      <c r="CF192" s="140"/>
      <c r="CG192" s="141" t="e">
        <f t="shared" si="5318"/>
        <v>#DIV/0!</v>
      </c>
      <c r="CH192" s="323">
        <f t="shared" si="5319"/>
        <v>0</v>
      </c>
      <c r="CI192" s="431">
        <f t="shared" si="5320"/>
        <v>0</v>
      </c>
      <c r="CJ192" s="432">
        <f t="shared" si="5321"/>
        <v>0</v>
      </c>
      <c r="CK192" s="138">
        <f t="shared" si="5322"/>
        <v>0</v>
      </c>
      <c r="CL192" s="433">
        <f t="shared" si="5323"/>
        <v>6947.28</v>
      </c>
      <c r="CM192" s="139">
        <f t="shared" si="5324"/>
        <v>0</v>
      </c>
      <c r="CN192" s="111">
        <f t="shared" si="5325"/>
        <v>0</v>
      </c>
      <c r="CO192" s="111"/>
      <c r="CP192" s="140"/>
      <c r="CQ192" s="141" t="e">
        <f t="shared" si="5326"/>
        <v>#DIV/0!</v>
      </c>
      <c r="CR192" s="323">
        <f t="shared" si="5319"/>
        <v>0</v>
      </c>
      <c r="CS192" s="431">
        <f t="shared" si="5320"/>
        <v>0</v>
      </c>
      <c r="CT192" s="432">
        <f t="shared" si="5321"/>
        <v>0</v>
      </c>
      <c r="CU192" s="138">
        <f t="shared" si="5330"/>
        <v>0</v>
      </c>
      <c r="CV192" s="433">
        <f t="shared" si="5323"/>
        <v>6947.28</v>
      </c>
      <c r="CW192" s="139">
        <f t="shared" si="5332"/>
        <v>0</v>
      </c>
      <c r="CX192" s="111">
        <f t="shared" si="5333"/>
        <v>0</v>
      </c>
      <c r="CY192" s="111"/>
      <c r="CZ192" s="140"/>
      <c r="DA192" s="141" t="e">
        <f t="shared" si="5334"/>
        <v>#DIV/0!</v>
      </c>
      <c r="DB192" s="323">
        <f t="shared" si="5319"/>
        <v>0</v>
      </c>
      <c r="DC192" s="431">
        <f t="shared" si="5320"/>
        <v>0</v>
      </c>
      <c r="DD192" s="432">
        <f t="shared" si="5321"/>
        <v>0</v>
      </c>
      <c r="DE192" s="138">
        <f t="shared" si="5338"/>
        <v>0</v>
      </c>
      <c r="DF192" s="433">
        <f t="shared" si="5323"/>
        <v>6947.28</v>
      </c>
      <c r="DG192" s="139">
        <f t="shared" si="5340"/>
        <v>0</v>
      </c>
      <c r="DH192" s="111">
        <f t="shared" si="5341"/>
        <v>0</v>
      </c>
      <c r="DI192" s="111"/>
      <c r="DJ192" s="140"/>
      <c r="DK192" s="141" t="e">
        <f t="shared" si="5342"/>
        <v>#DIV/0!</v>
      </c>
      <c r="DL192" s="323">
        <f t="shared" si="5319"/>
        <v>0</v>
      </c>
      <c r="DM192" s="431">
        <f t="shared" si="5320"/>
        <v>0</v>
      </c>
      <c r="DN192" s="432">
        <f t="shared" si="5321"/>
        <v>0</v>
      </c>
      <c r="DO192" s="138">
        <f t="shared" si="5346"/>
        <v>0</v>
      </c>
      <c r="DP192" s="433">
        <f t="shared" si="5323"/>
        <v>6947.28</v>
      </c>
      <c r="DQ192" s="139">
        <f t="shared" si="5348"/>
        <v>0</v>
      </c>
      <c r="DR192" s="111">
        <f t="shared" si="5349"/>
        <v>0</v>
      </c>
      <c r="DS192" s="111"/>
      <c r="DT192" s="140"/>
      <c r="DU192" s="141" t="e">
        <f t="shared" si="5350"/>
        <v>#DIV/0!</v>
      </c>
      <c r="DV192" s="323">
        <f t="shared" si="5319"/>
        <v>0</v>
      </c>
      <c r="DW192" s="431">
        <f t="shared" si="5320"/>
        <v>0</v>
      </c>
      <c r="DX192" s="432">
        <f t="shared" si="5321"/>
        <v>0</v>
      </c>
      <c r="DY192" s="138">
        <f t="shared" si="5354"/>
        <v>0</v>
      </c>
      <c r="DZ192" s="433">
        <f t="shared" si="5323"/>
        <v>6947.28</v>
      </c>
      <c r="EA192" s="139">
        <f t="shared" si="5356"/>
        <v>0</v>
      </c>
      <c r="EB192" s="111">
        <f t="shared" si="5357"/>
        <v>0</v>
      </c>
      <c r="EC192" s="111"/>
      <c r="ED192" s="140"/>
      <c r="EE192" s="141" t="e">
        <f t="shared" si="5358"/>
        <v>#DIV/0!</v>
      </c>
      <c r="EF192" s="323">
        <f t="shared" si="5319"/>
        <v>0</v>
      </c>
      <c r="EG192" s="431">
        <f t="shared" si="5320"/>
        <v>0</v>
      </c>
      <c r="EH192" s="432">
        <f t="shared" si="5321"/>
        <v>0</v>
      </c>
      <c r="EI192" s="138">
        <f t="shared" si="5362"/>
        <v>0</v>
      </c>
      <c r="EJ192" s="433">
        <f t="shared" si="5323"/>
        <v>6947.28</v>
      </c>
      <c r="EK192" s="139">
        <f t="shared" si="5364"/>
        <v>0</v>
      </c>
      <c r="EL192" s="111">
        <f t="shared" si="5365"/>
        <v>0</v>
      </c>
      <c r="EM192" s="111"/>
      <c r="EN192" s="140"/>
      <c r="EO192" s="141" t="e">
        <f t="shared" si="5366"/>
        <v>#DIV/0!</v>
      </c>
      <c r="EP192" s="323">
        <f t="shared" si="5319"/>
        <v>0</v>
      </c>
      <c r="EQ192" s="431">
        <f t="shared" si="5320"/>
        <v>0</v>
      </c>
      <c r="ER192" s="432">
        <f t="shared" si="5321"/>
        <v>0</v>
      </c>
      <c r="ES192" s="138">
        <f t="shared" si="5370"/>
        <v>0</v>
      </c>
      <c r="ET192" s="433">
        <f t="shared" si="5323"/>
        <v>6947.28</v>
      </c>
      <c r="EU192" s="139">
        <f t="shared" si="5372"/>
        <v>0</v>
      </c>
      <c r="EV192" s="111">
        <f t="shared" si="5373"/>
        <v>0</v>
      </c>
      <c r="EW192" s="111"/>
      <c r="EX192" s="140"/>
      <c r="EY192" s="141" t="e">
        <f t="shared" si="5374"/>
        <v>#DIV/0!</v>
      </c>
      <c r="EZ192" s="323">
        <f t="shared" si="5375"/>
        <v>0</v>
      </c>
      <c r="FA192" s="431">
        <f t="shared" si="5376"/>
        <v>0</v>
      </c>
      <c r="FB192" s="432">
        <f t="shared" si="5377"/>
        <v>0</v>
      </c>
      <c r="FC192" s="138">
        <f t="shared" si="5378"/>
        <v>0</v>
      </c>
      <c r="FD192" s="433">
        <f t="shared" si="5379"/>
        <v>6947.28</v>
      </c>
      <c r="FE192" s="139">
        <f t="shared" si="5380"/>
        <v>0</v>
      </c>
      <c r="FF192" s="111">
        <f t="shared" si="5381"/>
        <v>0</v>
      </c>
      <c r="FG192" s="111"/>
      <c r="FH192" s="140"/>
      <c r="FI192" s="141" t="e">
        <f t="shared" si="5382"/>
        <v>#DIV/0!</v>
      </c>
      <c r="FJ192" s="323">
        <f t="shared" si="5375"/>
        <v>0</v>
      </c>
      <c r="FK192" s="431">
        <f t="shared" si="5376"/>
        <v>0</v>
      </c>
      <c r="FL192" s="432">
        <f t="shared" si="5377"/>
        <v>0</v>
      </c>
      <c r="FM192" s="138">
        <f t="shared" si="5386"/>
        <v>0</v>
      </c>
      <c r="FN192" s="433">
        <f t="shared" si="5379"/>
        <v>6947.28</v>
      </c>
      <c r="FO192" s="139">
        <f t="shared" si="5388"/>
        <v>0</v>
      </c>
      <c r="FP192" s="111">
        <f t="shared" si="5389"/>
        <v>0</v>
      </c>
      <c r="FQ192" s="111"/>
      <c r="FR192" s="140"/>
      <c r="FS192" s="141" t="e">
        <f t="shared" si="5390"/>
        <v>#DIV/0!</v>
      </c>
      <c r="FT192" s="323">
        <f t="shared" si="5375"/>
        <v>0</v>
      </c>
      <c r="FU192" s="431">
        <f t="shared" si="5376"/>
        <v>0</v>
      </c>
      <c r="FV192" s="432">
        <f t="shared" si="5377"/>
        <v>0</v>
      </c>
      <c r="FW192" s="138">
        <f t="shared" si="5394"/>
        <v>0</v>
      </c>
      <c r="FX192" s="433">
        <f t="shared" si="5379"/>
        <v>6947.28</v>
      </c>
      <c r="FY192" s="139">
        <f t="shared" si="5396"/>
        <v>0</v>
      </c>
      <c r="FZ192" s="111">
        <f t="shared" si="5397"/>
        <v>0</v>
      </c>
      <c r="GA192" s="111"/>
      <c r="GB192" s="140"/>
      <c r="GC192" s="141" t="e">
        <f t="shared" si="5398"/>
        <v>#DIV/0!</v>
      </c>
      <c r="GD192" s="323">
        <f t="shared" si="5375"/>
        <v>0</v>
      </c>
      <c r="GE192" s="431">
        <f t="shared" si="5376"/>
        <v>0</v>
      </c>
      <c r="GF192" s="432">
        <f t="shared" si="5377"/>
        <v>0</v>
      </c>
      <c r="GG192" s="138">
        <f t="shared" si="5402"/>
        <v>0</v>
      </c>
      <c r="GH192" s="433">
        <f t="shared" si="5379"/>
        <v>6947.28</v>
      </c>
      <c r="GI192" s="139">
        <f t="shared" si="5404"/>
        <v>0</v>
      </c>
      <c r="GJ192" s="111">
        <f t="shared" si="5405"/>
        <v>0</v>
      </c>
      <c r="GK192" s="111"/>
      <c r="GL192" s="140"/>
      <c r="GM192" s="141" t="e">
        <f t="shared" si="5406"/>
        <v>#DIV/0!</v>
      </c>
      <c r="GN192" s="323">
        <f t="shared" si="5407"/>
        <v>0</v>
      </c>
      <c r="GO192" s="431">
        <f t="shared" si="5408"/>
        <v>0</v>
      </c>
      <c r="GP192" s="432">
        <f t="shared" si="5409"/>
        <v>0</v>
      </c>
      <c r="GQ192" s="138">
        <f t="shared" si="5410"/>
        <v>0</v>
      </c>
      <c r="GR192" s="433">
        <f t="shared" si="5411"/>
        <v>6947.28</v>
      </c>
      <c r="GS192" s="139">
        <f t="shared" si="5412"/>
        <v>0</v>
      </c>
      <c r="GT192" s="111">
        <f t="shared" si="5413"/>
        <v>0</v>
      </c>
      <c r="GU192" s="111"/>
      <c r="GV192" s="140"/>
      <c r="GW192" s="141" t="e">
        <f t="shared" si="5414"/>
        <v>#DIV/0!</v>
      </c>
      <c r="GX192" s="323">
        <f t="shared" si="5407"/>
        <v>0</v>
      </c>
      <c r="GY192" s="431">
        <f t="shared" si="5408"/>
        <v>0</v>
      </c>
      <c r="GZ192" s="432">
        <f t="shared" si="5409"/>
        <v>0</v>
      </c>
      <c r="HA192" s="138">
        <f t="shared" si="5418"/>
        <v>0</v>
      </c>
      <c r="HB192" s="433">
        <f t="shared" si="5411"/>
        <v>6947.28</v>
      </c>
      <c r="HC192" s="139">
        <f t="shared" si="5420"/>
        <v>0</v>
      </c>
      <c r="HD192" s="111">
        <f t="shared" si="5421"/>
        <v>0</v>
      </c>
      <c r="HE192" s="111"/>
      <c r="HF192" s="140"/>
      <c r="HG192" s="141" t="e">
        <f t="shared" si="5422"/>
        <v>#DIV/0!</v>
      </c>
      <c r="HH192" s="323">
        <f t="shared" si="5407"/>
        <v>0</v>
      </c>
      <c r="HI192" s="431">
        <f t="shared" si="5408"/>
        <v>0</v>
      </c>
      <c r="HJ192" s="432">
        <f t="shared" si="5409"/>
        <v>0</v>
      </c>
      <c r="HK192" s="138">
        <f t="shared" si="5426"/>
        <v>0</v>
      </c>
      <c r="HL192" s="433">
        <f t="shared" si="5411"/>
        <v>6947.28</v>
      </c>
      <c r="HM192" s="139">
        <f t="shared" si="5428"/>
        <v>0</v>
      </c>
      <c r="HN192" s="111">
        <f t="shared" si="5429"/>
        <v>0</v>
      </c>
      <c r="HO192" s="111"/>
      <c r="HP192" s="140"/>
      <c r="HQ192" s="141" t="e">
        <f t="shared" si="5430"/>
        <v>#DIV/0!</v>
      </c>
      <c r="HR192" s="323">
        <f t="shared" si="5407"/>
        <v>0</v>
      </c>
      <c r="HS192" s="431">
        <f t="shared" si="5408"/>
        <v>0</v>
      </c>
      <c r="HT192" s="432">
        <f t="shared" si="5409"/>
        <v>0</v>
      </c>
      <c r="HU192" s="138">
        <f t="shared" si="5434"/>
        <v>0</v>
      </c>
      <c r="HV192" s="433">
        <f t="shared" si="5411"/>
        <v>6947.28</v>
      </c>
      <c r="HW192" s="139">
        <f t="shared" si="5436"/>
        <v>0</v>
      </c>
      <c r="HX192" s="111">
        <f t="shared" si="5437"/>
        <v>0</v>
      </c>
      <c r="HY192" s="111"/>
      <c r="HZ192" s="140"/>
      <c r="IA192" s="141" t="e">
        <f t="shared" si="5438"/>
        <v>#DIV/0!</v>
      </c>
      <c r="IB192" s="323">
        <f t="shared" si="5439"/>
        <v>0</v>
      </c>
      <c r="IC192" s="431">
        <f t="shared" si="5440"/>
        <v>0</v>
      </c>
      <c r="ID192" s="432">
        <f t="shared" si="5441"/>
        <v>0</v>
      </c>
      <c r="IE192" s="138">
        <f t="shared" si="5442"/>
        <v>0</v>
      </c>
      <c r="IF192" s="433">
        <f t="shared" si="5443"/>
        <v>6947.28</v>
      </c>
      <c r="IG192" s="139">
        <f t="shared" si="5444"/>
        <v>0</v>
      </c>
      <c r="IH192" s="111">
        <f t="shared" si="5445"/>
        <v>0</v>
      </c>
      <c r="II192" s="111"/>
      <c r="IJ192" s="140"/>
      <c r="IK192" s="141" t="e">
        <f t="shared" si="5446"/>
        <v>#DIV/0!</v>
      </c>
      <c r="IL192" s="323">
        <f t="shared" si="5439"/>
        <v>0</v>
      </c>
      <c r="IM192" s="431">
        <f t="shared" si="5440"/>
        <v>0</v>
      </c>
      <c r="IN192" s="432">
        <f t="shared" si="5441"/>
        <v>0</v>
      </c>
      <c r="IO192" s="138">
        <f t="shared" si="5450"/>
        <v>0</v>
      </c>
      <c r="IP192" s="433">
        <f t="shared" si="5443"/>
        <v>6947.28</v>
      </c>
      <c r="IQ192" s="139">
        <f t="shared" si="5452"/>
        <v>0</v>
      </c>
      <c r="IR192" s="111">
        <f t="shared" si="5453"/>
        <v>0</v>
      </c>
      <c r="IS192" s="111"/>
      <c r="IT192" s="140"/>
      <c r="IU192" s="141" t="e">
        <f t="shared" si="5454"/>
        <v>#DIV/0!</v>
      </c>
      <c r="IV192" s="323">
        <f t="shared" si="5439"/>
        <v>0</v>
      </c>
      <c r="IW192" s="431">
        <f t="shared" si="5440"/>
        <v>0</v>
      </c>
      <c r="IX192" s="432">
        <f t="shared" si="5441"/>
        <v>0</v>
      </c>
      <c r="IY192" s="138">
        <f t="shared" si="5458"/>
        <v>0</v>
      </c>
      <c r="IZ192" s="433">
        <f t="shared" si="5443"/>
        <v>6947.28</v>
      </c>
      <c r="JA192" s="139">
        <f t="shared" si="5460"/>
        <v>0</v>
      </c>
      <c r="JB192" s="111">
        <f t="shared" si="5461"/>
        <v>0</v>
      </c>
      <c r="JC192" s="111"/>
      <c r="JD192" s="140"/>
      <c r="JE192" s="141" t="e">
        <f t="shared" si="5462"/>
        <v>#DIV/0!</v>
      </c>
      <c r="JF192" s="323">
        <f t="shared" si="5439"/>
        <v>0</v>
      </c>
      <c r="JG192" s="431">
        <f t="shared" si="5440"/>
        <v>0</v>
      </c>
      <c r="JH192" s="432">
        <f t="shared" si="5441"/>
        <v>0</v>
      </c>
      <c r="JI192" s="138">
        <f t="shared" si="5466"/>
        <v>0</v>
      </c>
      <c r="JJ192" s="433">
        <f t="shared" si="5443"/>
        <v>6947.28</v>
      </c>
      <c r="JK192" s="139">
        <f t="shared" si="5468"/>
        <v>0</v>
      </c>
      <c r="JL192" s="111">
        <f t="shared" si="5469"/>
        <v>0</v>
      </c>
      <c r="JM192" s="111"/>
      <c r="JN192" s="140"/>
      <c r="JO192" s="141" t="e">
        <f t="shared" si="5470"/>
        <v>#DIV/0!</v>
      </c>
      <c r="JP192" s="323">
        <f t="shared" si="5471"/>
        <v>0</v>
      </c>
      <c r="JQ192" s="431">
        <f t="shared" si="5472"/>
        <v>0</v>
      </c>
      <c r="JR192" s="432">
        <f t="shared" si="5473"/>
        <v>0</v>
      </c>
      <c r="JS192" s="138">
        <f t="shared" si="5474"/>
        <v>0</v>
      </c>
      <c r="JT192" s="433">
        <f t="shared" si="5475"/>
        <v>6947.28</v>
      </c>
      <c r="JU192" s="139">
        <f t="shared" si="5476"/>
        <v>0</v>
      </c>
      <c r="JV192" s="111">
        <f t="shared" si="5477"/>
        <v>0</v>
      </c>
      <c r="JW192" s="111"/>
      <c r="JX192" s="140"/>
      <c r="JY192" s="141" t="e">
        <f t="shared" si="5478"/>
        <v>#DIV/0!</v>
      </c>
      <c r="JZ192" s="323">
        <f t="shared" si="5471"/>
        <v>0</v>
      </c>
      <c r="KA192" s="431">
        <f t="shared" si="5472"/>
        <v>0</v>
      </c>
      <c r="KB192" s="432">
        <f t="shared" si="5473"/>
        <v>0</v>
      </c>
      <c r="KC192" s="138">
        <f t="shared" si="5482"/>
        <v>0</v>
      </c>
      <c r="KD192" s="433">
        <f t="shared" si="5475"/>
        <v>6947.28</v>
      </c>
      <c r="KE192" s="139">
        <f t="shared" si="5484"/>
        <v>0</v>
      </c>
      <c r="KF192" s="111">
        <f t="shared" si="5485"/>
        <v>0</v>
      </c>
      <c r="KG192" s="111"/>
      <c r="KH192" s="140"/>
      <c r="KI192" s="141" t="e">
        <f t="shared" si="5486"/>
        <v>#DIV/0!</v>
      </c>
      <c r="KJ192" s="323">
        <f t="shared" si="5471"/>
        <v>0</v>
      </c>
      <c r="KK192" s="431">
        <f t="shared" si="5472"/>
        <v>0</v>
      </c>
      <c r="KL192" s="432">
        <f t="shared" si="5473"/>
        <v>0</v>
      </c>
      <c r="KM192" s="138">
        <f t="shared" si="5490"/>
        <v>0</v>
      </c>
      <c r="KN192" s="433">
        <f t="shared" si="5475"/>
        <v>6947.28</v>
      </c>
      <c r="KO192" s="139">
        <f t="shared" si="5492"/>
        <v>0</v>
      </c>
      <c r="KP192" s="111">
        <f t="shared" si="5493"/>
        <v>0</v>
      </c>
      <c r="KQ192" s="111"/>
      <c r="KR192" s="140"/>
      <c r="KS192" s="141" t="e">
        <f t="shared" si="5494"/>
        <v>#DIV/0!</v>
      </c>
      <c r="KT192" s="323">
        <f t="shared" si="5471"/>
        <v>0</v>
      </c>
      <c r="KU192" s="431" t="e">
        <f t="shared" si="5472"/>
        <v>#DIV/0!</v>
      </c>
      <c r="KV192" s="432" t="e">
        <f t="shared" si="5473"/>
        <v>#DIV/0!</v>
      </c>
      <c r="KW192" s="138">
        <f t="shared" si="5498"/>
        <v>0</v>
      </c>
      <c r="KX192" s="433">
        <f t="shared" si="5475"/>
        <v>0</v>
      </c>
      <c r="KY192" s="139">
        <f t="shared" si="5500"/>
        <v>0</v>
      </c>
      <c r="KZ192" s="111">
        <f t="shared" si="5501"/>
        <v>0</v>
      </c>
      <c r="LA192" s="111"/>
      <c r="LB192" s="140"/>
      <c r="LC192" s="141" t="e">
        <f t="shared" si="5502"/>
        <v>#DIV/0!</v>
      </c>
      <c r="LD192" s="323">
        <f t="shared" si="5510"/>
        <v>0</v>
      </c>
      <c r="LE192" s="431">
        <f t="shared" si="5511"/>
        <v>0</v>
      </c>
      <c r="LF192" s="432">
        <f t="shared" si="5512"/>
        <v>0</v>
      </c>
      <c r="LG192" s="138">
        <f t="shared" si="5503"/>
        <v>0</v>
      </c>
      <c r="LH192" s="433">
        <f t="shared" si="5513"/>
        <v>6947.28</v>
      </c>
      <c r="LI192" s="139">
        <f t="shared" si="5504"/>
        <v>0</v>
      </c>
      <c r="LJ192" s="111">
        <f t="shared" si="5505"/>
        <v>0</v>
      </c>
      <c r="LK192" s="111"/>
      <c r="LL192" s="140"/>
    </row>
    <row r="193" spans="1:324" ht="24">
      <c r="A193" s="612"/>
      <c r="B193" s="12" t="s">
        <v>732</v>
      </c>
      <c r="C193" s="12" t="s">
        <v>841</v>
      </c>
      <c r="D193" s="12" t="s">
        <v>421</v>
      </c>
      <c r="E193" s="4" t="s">
        <v>32</v>
      </c>
      <c r="F193" s="323">
        <f t="shared" si="5506"/>
        <v>1</v>
      </c>
      <c r="G193" s="431">
        <f t="shared" si="5507"/>
        <v>1.6100000000000001E-3</v>
      </c>
      <c r="H193" s="432">
        <f t="shared" si="5508"/>
        <v>0.02</v>
      </c>
      <c r="I193" s="138">
        <f t="shared" si="5259"/>
        <v>0.02</v>
      </c>
      <c r="J193" s="433">
        <f t="shared" si="5509"/>
        <v>6947.28</v>
      </c>
      <c r="K193" s="139">
        <f t="shared" si="5260"/>
        <v>138.94560000000001</v>
      </c>
      <c r="L193" s="111">
        <f t="shared" si="5261"/>
        <v>138.94999999999999</v>
      </c>
      <c r="M193" s="111"/>
      <c r="N193" s="140"/>
      <c r="O193" s="141">
        <f t="shared" si="5262"/>
        <v>1.11765</v>
      </c>
      <c r="P193" s="323">
        <f t="shared" si="5263"/>
        <v>0</v>
      </c>
      <c r="Q193" s="431">
        <f t="shared" si="5264"/>
        <v>0</v>
      </c>
      <c r="R193" s="432">
        <f t="shared" si="5265"/>
        <v>0</v>
      </c>
      <c r="S193" s="138">
        <f t="shared" si="5266"/>
        <v>0</v>
      </c>
      <c r="T193" s="433">
        <f t="shared" si="5267"/>
        <v>6947.28</v>
      </c>
      <c r="U193" s="139">
        <f t="shared" si="5268"/>
        <v>0</v>
      </c>
      <c r="V193" s="111">
        <f t="shared" si="5269"/>
        <v>0</v>
      </c>
      <c r="W193" s="111"/>
      <c r="X193" s="140"/>
      <c r="Y193" s="141">
        <f t="shared" si="5270"/>
        <v>0</v>
      </c>
      <c r="Z193" s="323">
        <f t="shared" si="5263"/>
        <v>0</v>
      </c>
      <c r="AA193" s="431">
        <f t="shared" si="5264"/>
        <v>0</v>
      </c>
      <c r="AB193" s="432">
        <f t="shared" si="5265"/>
        <v>0</v>
      </c>
      <c r="AC193" s="138">
        <f t="shared" si="5274"/>
        <v>0</v>
      </c>
      <c r="AD193" s="433">
        <f t="shared" si="5267"/>
        <v>6947.28</v>
      </c>
      <c r="AE193" s="139">
        <f t="shared" si="5276"/>
        <v>0</v>
      </c>
      <c r="AF193" s="111">
        <f t="shared" si="5277"/>
        <v>0</v>
      </c>
      <c r="AG193" s="111"/>
      <c r="AH193" s="140"/>
      <c r="AI193" s="141">
        <f t="shared" si="5278"/>
        <v>0</v>
      </c>
      <c r="AJ193" s="323">
        <f t="shared" si="5263"/>
        <v>0</v>
      </c>
      <c r="AK193" s="431">
        <f t="shared" si="5264"/>
        <v>0</v>
      </c>
      <c r="AL193" s="432">
        <f t="shared" si="5265"/>
        <v>0</v>
      </c>
      <c r="AM193" s="138">
        <f t="shared" si="5282"/>
        <v>0</v>
      </c>
      <c r="AN193" s="433">
        <f t="shared" si="5267"/>
        <v>6947.28</v>
      </c>
      <c r="AO193" s="139">
        <f t="shared" si="5284"/>
        <v>0</v>
      </c>
      <c r="AP193" s="111">
        <f t="shared" si="5285"/>
        <v>0</v>
      </c>
      <c r="AQ193" s="111"/>
      <c r="AR193" s="140"/>
      <c r="AS193" s="141">
        <f t="shared" si="5286"/>
        <v>0</v>
      </c>
      <c r="AT193" s="323">
        <f t="shared" si="5263"/>
        <v>0</v>
      </c>
      <c r="AU193" s="431">
        <f t="shared" si="5264"/>
        <v>0</v>
      </c>
      <c r="AV193" s="432">
        <f t="shared" si="5265"/>
        <v>0</v>
      </c>
      <c r="AW193" s="138">
        <f t="shared" si="5290"/>
        <v>0</v>
      </c>
      <c r="AX193" s="433">
        <f t="shared" si="5267"/>
        <v>6947.28</v>
      </c>
      <c r="AY193" s="139">
        <f t="shared" si="5292"/>
        <v>0</v>
      </c>
      <c r="AZ193" s="111">
        <f t="shared" si="5293"/>
        <v>0</v>
      </c>
      <c r="BA193" s="111"/>
      <c r="BB193" s="140"/>
      <c r="BC193" s="141">
        <f t="shared" si="5294"/>
        <v>0</v>
      </c>
      <c r="BD193" s="323">
        <f t="shared" si="5263"/>
        <v>0</v>
      </c>
      <c r="BE193" s="431">
        <f t="shared" si="5264"/>
        <v>0</v>
      </c>
      <c r="BF193" s="432">
        <f t="shared" si="5265"/>
        <v>0</v>
      </c>
      <c r="BG193" s="138">
        <f t="shared" si="5298"/>
        <v>0</v>
      </c>
      <c r="BH193" s="433">
        <f t="shared" si="5267"/>
        <v>6947.28</v>
      </c>
      <c r="BI193" s="139">
        <f t="shared" si="5300"/>
        <v>0</v>
      </c>
      <c r="BJ193" s="111">
        <f t="shared" si="5301"/>
        <v>0</v>
      </c>
      <c r="BK193" s="111"/>
      <c r="BL193" s="140"/>
      <c r="BM193" s="141">
        <f t="shared" si="5302"/>
        <v>0</v>
      </c>
      <c r="BN193" s="323">
        <f t="shared" si="5263"/>
        <v>0</v>
      </c>
      <c r="BO193" s="431">
        <f t="shared" si="5264"/>
        <v>0</v>
      </c>
      <c r="BP193" s="432">
        <f t="shared" si="5265"/>
        <v>0</v>
      </c>
      <c r="BQ193" s="138">
        <f t="shared" si="5306"/>
        <v>0</v>
      </c>
      <c r="BR193" s="433">
        <f t="shared" si="5267"/>
        <v>6947.28</v>
      </c>
      <c r="BS193" s="139">
        <f t="shared" si="5308"/>
        <v>0</v>
      </c>
      <c r="BT193" s="111">
        <f t="shared" si="5309"/>
        <v>0</v>
      </c>
      <c r="BU193" s="111"/>
      <c r="BV193" s="140"/>
      <c r="BW193" s="141">
        <f t="shared" si="5310"/>
        <v>0</v>
      </c>
      <c r="BX193" s="323">
        <f t="shared" si="5263"/>
        <v>2</v>
      </c>
      <c r="BY193" s="431">
        <f t="shared" si="5264"/>
        <v>2.3800000000000002E-3</v>
      </c>
      <c r="BZ193" s="432">
        <f t="shared" si="5265"/>
        <v>0.04</v>
      </c>
      <c r="CA193" s="138">
        <f t="shared" si="5314"/>
        <v>0.02</v>
      </c>
      <c r="CB193" s="433">
        <f t="shared" si="5267"/>
        <v>6947.28</v>
      </c>
      <c r="CC193" s="139">
        <f t="shared" si="5316"/>
        <v>138.94560000000001</v>
      </c>
      <c r="CD193" s="111">
        <f t="shared" si="5317"/>
        <v>277.89</v>
      </c>
      <c r="CE193" s="111"/>
      <c r="CF193" s="140"/>
      <c r="CG193" s="141">
        <f t="shared" si="5318"/>
        <v>1.11765</v>
      </c>
      <c r="CH193" s="323">
        <f t="shared" si="5319"/>
        <v>0</v>
      </c>
      <c r="CI193" s="431">
        <f t="shared" si="5320"/>
        <v>0</v>
      </c>
      <c r="CJ193" s="432">
        <f t="shared" si="5321"/>
        <v>0</v>
      </c>
      <c r="CK193" s="138">
        <f t="shared" si="5322"/>
        <v>0</v>
      </c>
      <c r="CL193" s="433">
        <f t="shared" si="5323"/>
        <v>6947.28</v>
      </c>
      <c r="CM193" s="139">
        <f t="shared" si="5324"/>
        <v>0</v>
      </c>
      <c r="CN193" s="111">
        <f t="shared" si="5325"/>
        <v>0</v>
      </c>
      <c r="CO193" s="111"/>
      <c r="CP193" s="140"/>
      <c r="CQ193" s="141">
        <f t="shared" si="5326"/>
        <v>0</v>
      </c>
      <c r="CR193" s="323">
        <f t="shared" si="5319"/>
        <v>0</v>
      </c>
      <c r="CS193" s="431">
        <f t="shared" si="5320"/>
        <v>0</v>
      </c>
      <c r="CT193" s="432">
        <f t="shared" si="5321"/>
        <v>0</v>
      </c>
      <c r="CU193" s="138">
        <f t="shared" si="5330"/>
        <v>0</v>
      </c>
      <c r="CV193" s="433">
        <f t="shared" si="5323"/>
        <v>6947.28</v>
      </c>
      <c r="CW193" s="139">
        <f t="shared" si="5332"/>
        <v>0</v>
      </c>
      <c r="CX193" s="111">
        <f t="shared" si="5333"/>
        <v>0</v>
      </c>
      <c r="CY193" s="111"/>
      <c r="CZ193" s="140"/>
      <c r="DA193" s="141">
        <f t="shared" si="5334"/>
        <v>0</v>
      </c>
      <c r="DB193" s="323">
        <f t="shared" si="5319"/>
        <v>0</v>
      </c>
      <c r="DC193" s="431">
        <f t="shared" si="5320"/>
        <v>0</v>
      </c>
      <c r="DD193" s="432">
        <f t="shared" si="5321"/>
        <v>0</v>
      </c>
      <c r="DE193" s="138">
        <f t="shared" si="5338"/>
        <v>0</v>
      </c>
      <c r="DF193" s="433">
        <f t="shared" si="5323"/>
        <v>6947.28</v>
      </c>
      <c r="DG193" s="139">
        <f t="shared" si="5340"/>
        <v>0</v>
      </c>
      <c r="DH193" s="111">
        <f t="shared" si="5341"/>
        <v>0</v>
      </c>
      <c r="DI193" s="111"/>
      <c r="DJ193" s="140"/>
      <c r="DK193" s="141">
        <f t="shared" si="5342"/>
        <v>0</v>
      </c>
      <c r="DL193" s="323">
        <f t="shared" si="5319"/>
        <v>0</v>
      </c>
      <c r="DM193" s="431">
        <f t="shared" si="5320"/>
        <v>0</v>
      </c>
      <c r="DN193" s="432">
        <f t="shared" si="5321"/>
        <v>0</v>
      </c>
      <c r="DO193" s="138">
        <f t="shared" si="5346"/>
        <v>0</v>
      </c>
      <c r="DP193" s="433">
        <f t="shared" si="5323"/>
        <v>6947.28</v>
      </c>
      <c r="DQ193" s="139">
        <f t="shared" si="5348"/>
        <v>0</v>
      </c>
      <c r="DR193" s="111">
        <f t="shared" si="5349"/>
        <v>0</v>
      </c>
      <c r="DS193" s="111"/>
      <c r="DT193" s="140"/>
      <c r="DU193" s="141">
        <f t="shared" si="5350"/>
        <v>0</v>
      </c>
      <c r="DV193" s="323">
        <f t="shared" si="5319"/>
        <v>0</v>
      </c>
      <c r="DW193" s="431">
        <f t="shared" si="5320"/>
        <v>0</v>
      </c>
      <c r="DX193" s="432">
        <f t="shared" si="5321"/>
        <v>0</v>
      </c>
      <c r="DY193" s="138">
        <f t="shared" si="5354"/>
        <v>0</v>
      </c>
      <c r="DZ193" s="433">
        <f t="shared" si="5323"/>
        <v>6947.28</v>
      </c>
      <c r="EA193" s="139">
        <f t="shared" si="5356"/>
        <v>0</v>
      </c>
      <c r="EB193" s="111">
        <f t="shared" si="5357"/>
        <v>0</v>
      </c>
      <c r="EC193" s="111"/>
      <c r="ED193" s="140"/>
      <c r="EE193" s="141">
        <f t="shared" si="5358"/>
        <v>0</v>
      </c>
      <c r="EF193" s="323">
        <f t="shared" si="5319"/>
        <v>8</v>
      </c>
      <c r="EG193" s="431">
        <f t="shared" si="5320"/>
        <v>8.94E-3</v>
      </c>
      <c r="EH193" s="432">
        <f t="shared" si="5321"/>
        <v>0.1</v>
      </c>
      <c r="EI193" s="138">
        <f t="shared" si="5362"/>
        <v>1.2500000000000001E-2</v>
      </c>
      <c r="EJ193" s="433">
        <f t="shared" si="5323"/>
        <v>6947.28</v>
      </c>
      <c r="EK193" s="139">
        <f t="shared" si="5364"/>
        <v>86.840999999999994</v>
      </c>
      <c r="EL193" s="111">
        <f t="shared" si="5365"/>
        <v>694.73</v>
      </c>
      <c r="EM193" s="111"/>
      <c r="EN193" s="140"/>
      <c r="EO193" s="141">
        <f t="shared" si="5366"/>
        <v>0.69852999999999998</v>
      </c>
      <c r="EP193" s="323">
        <f t="shared" si="5319"/>
        <v>3</v>
      </c>
      <c r="EQ193" s="431">
        <f t="shared" si="5320"/>
        <v>3.5999999999999999E-3</v>
      </c>
      <c r="ER193" s="432">
        <f t="shared" si="5321"/>
        <v>0.05</v>
      </c>
      <c r="ES193" s="138">
        <f t="shared" si="5370"/>
        <v>1.6666670000000001E-2</v>
      </c>
      <c r="ET193" s="433">
        <f t="shared" si="5323"/>
        <v>6947.28</v>
      </c>
      <c r="EU193" s="139">
        <f t="shared" si="5372"/>
        <v>115.78802</v>
      </c>
      <c r="EV193" s="111">
        <f t="shared" si="5373"/>
        <v>347.36</v>
      </c>
      <c r="EW193" s="111"/>
      <c r="EX193" s="140"/>
      <c r="EY193" s="141">
        <f t="shared" si="5374"/>
        <v>0.93137000000000003</v>
      </c>
      <c r="EZ193" s="323">
        <f t="shared" si="5375"/>
        <v>6</v>
      </c>
      <c r="FA193" s="431">
        <f t="shared" si="5376"/>
        <v>7.1300000000000001E-3</v>
      </c>
      <c r="FB193" s="432">
        <f t="shared" si="5377"/>
        <v>0.05</v>
      </c>
      <c r="FC193" s="138">
        <f t="shared" si="5378"/>
        <v>8.3333299999999999E-3</v>
      </c>
      <c r="FD193" s="433">
        <f t="shared" si="5379"/>
        <v>6947.28</v>
      </c>
      <c r="FE193" s="139">
        <f t="shared" si="5380"/>
        <v>57.893979999999999</v>
      </c>
      <c r="FF193" s="111">
        <f t="shared" si="5381"/>
        <v>347.36</v>
      </c>
      <c r="FG193" s="111"/>
      <c r="FH193" s="140"/>
      <c r="FI193" s="141">
        <f t="shared" si="5382"/>
        <v>0.46568999999999999</v>
      </c>
      <c r="FJ193" s="323">
        <f t="shared" si="5375"/>
        <v>0</v>
      </c>
      <c r="FK193" s="431">
        <f t="shared" si="5376"/>
        <v>0</v>
      </c>
      <c r="FL193" s="432">
        <f t="shared" si="5377"/>
        <v>0</v>
      </c>
      <c r="FM193" s="138">
        <f t="shared" si="5386"/>
        <v>0</v>
      </c>
      <c r="FN193" s="433">
        <f t="shared" si="5379"/>
        <v>6947.28</v>
      </c>
      <c r="FO193" s="139">
        <f t="shared" si="5388"/>
        <v>0</v>
      </c>
      <c r="FP193" s="111">
        <f t="shared" si="5389"/>
        <v>0</v>
      </c>
      <c r="FQ193" s="111"/>
      <c r="FR193" s="140"/>
      <c r="FS193" s="141">
        <f t="shared" si="5390"/>
        <v>0</v>
      </c>
      <c r="FT193" s="323">
        <f t="shared" si="5375"/>
        <v>1</v>
      </c>
      <c r="FU193" s="431">
        <f t="shared" si="5376"/>
        <v>1.39E-3</v>
      </c>
      <c r="FV193" s="432">
        <f t="shared" si="5377"/>
        <v>0.02</v>
      </c>
      <c r="FW193" s="138">
        <f t="shared" si="5394"/>
        <v>0.02</v>
      </c>
      <c r="FX193" s="433">
        <f t="shared" si="5379"/>
        <v>6947.28</v>
      </c>
      <c r="FY193" s="139">
        <f t="shared" si="5396"/>
        <v>138.94560000000001</v>
      </c>
      <c r="FZ193" s="111">
        <f t="shared" si="5397"/>
        <v>138.94999999999999</v>
      </c>
      <c r="GA193" s="111"/>
      <c r="GB193" s="140"/>
      <c r="GC193" s="141">
        <f t="shared" si="5398"/>
        <v>1.11765</v>
      </c>
      <c r="GD193" s="323">
        <f t="shared" si="5375"/>
        <v>0</v>
      </c>
      <c r="GE193" s="431">
        <f t="shared" si="5376"/>
        <v>0</v>
      </c>
      <c r="GF193" s="432">
        <f t="shared" si="5377"/>
        <v>0</v>
      </c>
      <c r="GG193" s="138">
        <f t="shared" si="5402"/>
        <v>0</v>
      </c>
      <c r="GH193" s="433">
        <f t="shared" si="5379"/>
        <v>6947.28</v>
      </c>
      <c r="GI193" s="139">
        <f t="shared" si="5404"/>
        <v>0</v>
      </c>
      <c r="GJ193" s="111">
        <f t="shared" si="5405"/>
        <v>0</v>
      </c>
      <c r="GK193" s="111"/>
      <c r="GL193" s="140"/>
      <c r="GM193" s="141">
        <f t="shared" si="5406"/>
        <v>0</v>
      </c>
      <c r="GN193" s="323">
        <f t="shared" si="5407"/>
        <v>0</v>
      </c>
      <c r="GO193" s="431">
        <f t="shared" si="5408"/>
        <v>0</v>
      </c>
      <c r="GP193" s="432">
        <f t="shared" si="5409"/>
        <v>0</v>
      </c>
      <c r="GQ193" s="138">
        <f t="shared" si="5410"/>
        <v>0</v>
      </c>
      <c r="GR193" s="433">
        <f t="shared" si="5411"/>
        <v>6947.28</v>
      </c>
      <c r="GS193" s="139">
        <f t="shared" si="5412"/>
        <v>0</v>
      </c>
      <c r="GT193" s="111">
        <f t="shared" si="5413"/>
        <v>0</v>
      </c>
      <c r="GU193" s="111"/>
      <c r="GV193" s="140"/>
      <c r="GW193" s="141">
        <f t="shared" si="5414"/>
        <v>0</v>
      </c>
      <c r="GX193" s="323">
        <f t="shared" si="5407"/>
        <v>1</v>
      </c>
      <c r="GY193" s="431">
        <f t="shared" si="5408"/>
        <v>6.6E-4</v>
      </c>
      <c r="GZ193" s="432">
        <f t="shared" si="5409"/>
        <v>0.02</v>
      </c>
      <c r="HA193" s="138">
        <f t="shared" si="5418"/>
        <v>0.02</v>
      </c>
      <c r="HB193" s="433">
        <f t="shared" si="5411"/>
        <v>6947.28</v>
      </c>
      <c r="HC193" s="139">
        <f t="shared" si="5420"/>
        <v>138.94560000000001</v>
      </c>
      <c r="HD193" s="111">
        <f t="shared" si="5421"/>
        <v>138.94999999999999</v>
      </c>
      <c r="HE193" s="111"/>
      <c r="HF193" s="140"/>
      <c r="HG193" s="141">
        <f t="shared" si="5422"/>
        <v>1.11765</v>
      </c>
      <c r="HH193" s="323">
        <f t="shared" si="5407"/>
        <v>1</v>
      </c>
      <c r="HI193" s="431">
        <f t="shared" si="5408"/>
        <v>8.9999999999999998E-4</v>
      </c>
      <c r="HJ193" s="432">
        <f t="shared" si="5409"/>
        <v>0.02</v>
      </c>
      <c r="HK193" s="138">
        <f t="shared" si="5426"/>
        <v>0.02</v>
      </c>
      <c r="HL193" s="433">
        <f t="shared" si="5411"/>
        <v>6947.28</v>
      </c>
      <c r="HM193" s="139">
        <f t="shared" si="5428"/>
        <v>138.94560000000001</v>
      </c>
      <c r="HN193" s="111">
        <f t="shared" si="5429"/>
        <v>138.94999999999999</v>
      </c>
      <c r="HO193" s="111"/>
      <c r="HP193" s="140"/>
      <c r="HQ193" s="141">
        <f t="shared" si="5430"/>
        <v>1.11765</v>
      </c>
      <c r="HR193" s="323">
        <f t="shared" si="5407"/>
        <v>5</v>
      </c>
      <c r="HS193" s="431">
        <f t="shared" si="5408"/>
        <v>7.0800000000000004E-3</v>
      </c>
      <c r="HT193" s="432">
        <f t="shared" si="5409"/>
        <v>0.06</v>
      </c>
      <c r="HU193" s="138">
        <f t="shared" si="5434"/>
        <v>1.2E-2</v>
      </c>
      <c r="HV193" s="433">
        <f t="shared" si="5411"/>
        <v>6947.28</v>
      </c>
      <c r="HW193" s="139">
        <f t="shared" si="5436"/>
        <v>83.367360000000005</v>
      </c>
      <c r="HX193" s="111">
        <f t="shared" si="5437"/>
        <v>416.84</v>
      </c>
      <c r="HY193" s="111"/>
      <c r="HZ193" s="140"/>
      <c r="IA193" s="141">
        <f t="shared" si="5438"/>
        <v>0.67059000000000002</v>
      </c>
      <c r="IB193" s="323">
        <f t="shared" si="5439"/>
        <v>1</v>
      </c>
      <c r="IC193" s="431">
        <f t="shared" si="5440"/>
        <v>2.2200000000000002E-3</v>
      </c>
      <c r="ID193" s="432">
        <f t="shared" si="5441"/>
        <v>0.04</v>
      </c>
      <c r="IE193" s="138">
        <f t="shared" si="5442"/>
        <v>0.04</v>
      </c>
      <c r="IF193" s="433">
        <f t="shared" si="5443"/>
        <v>6947.28</v>
      </c>
      <c r="IG193" s="139">
        <f t="shared" si="5444"/>
        <v>277.89120000000003</v>
      </c>
      <c r="IH193" s="111">
        <f t="shared" si="5445"/>
        <v>277.89</v>
      </c>
      <c r="II193" s="111"/>
      <c r="IJ193" s="140"/>
      <c r="IK193" s="141">
        <f t="shared" si="5446"/>
        <v>2.23529</v>
      </c>
      <c r="IL193" s="323">
        <f t="shared" si="5439"/>
        <v>0</v>
      </c>
      <c r="IM193" s="431">
        <f t="shared" si="5440"/>
        <v>0</v>
      </c>
      <c r="IN193" s="432">
        <f t="shared" si="5441"/>
        <v>0</v>
      </c>
      <c r="IO193" s="138">
        <f t="shared" si="5450"/>
        <v>0</v>
      </c>
      <c r="IP193" s="433">
        <f t="shared" si="5443"/>
        <v>6947.28</v>
      </c>
      <c r="IQ193" s="139">
        <f t="shared" si="5452"/>
        <v>0</v>
      </c>
      <c r="IR193" s="111">
        <f t="shared" si="5453"/>
        <v>0</v>
      </c>
      <c r="IS193" s="111"/>
      <c r="IT193" s="140"/>
      <c r="IU193" s="141">
        <f t="shared" si="5454"/>
        <v>0</v>
      </c>
      <c r="IV193" s="323">
        <f t="shared" si="5439"/>
        <v>5</v>
      </c>
      <c r="IW193" s="431">
        <f t="shared" si="5440"/>
        <v>7.4400000000000004E-3</v>
      </c>
      <c r="IX193" s="432">
        <f t="shared" si="5441"/>
        <v>0.09</v>
      </c>
      <c r="IY193" s="138">
        <f t="shared" si="5458"/>
        <v>1.7999999999999999E-2</v>
      </c>
      <c r="IZ193" s="433">
        <f t="shared" si="5443"/>
        <v>6947.28</v>
      </c>
      <c r="JA193" s="139">
        <f t="shared" si="5460"/>
        <v>125.05104</v>
      </c>
      <c r="JB193" s="111">
        <f t="shared" si="5461"/>
        <v>625.26</v>
      </c>
      <c r="JC193" s="111"/>
      <c r="JD193" s="140"/>
      <c r="JE193" s="141">
        <f t="shared" si="5462"/>
        <v>1.0058800000000001</v>
      </c>
      <c r="JF193" s="323">
        <f t="shared" si="5439"/>
        <v>0</v>
      </c>
      <c r="JG193" s="431">
        <f t="shared" si="5440"/>
        <v>0</v>
      </c>
      <c r="JH193" s="432">
        <f t="shared" si="5441"/>
        <v>0</v>
      </c>
      <c r="JI193" s="138">
        <f t="shared" si="5466"/>
        <v>0</v>
      </c>
      <c r="JJ193" s="433">
        <f t="shared" si="5443"/>
        <v>6947.28</v>
      </c>
      <c r="JK193" s="139">
        <f t="shared" si="5468"/>
        <v>0</v>
      </c>
      <c r="JL193" s="111">
        <f t="shared" si="5469"/>
        <v>0</v>
      </c>
      <c r="JM193" s="111"/>
      <c r="JN193" s="140"/>
      <c r="JO193" s="141">
        <f t="shared" si="5470"/>
        <v>0</v>
      </c>
      <c r="JP193" s="323">
        <f t="shared" si="5471"/>
        <v>4</v>
      </c>
      <c r="JQ193" s="431">
        <f t="shared" si="5472"/>
        <v>3.1700000000000001E-3</v>
      </c>
      <c r="JR193" s="432">
        <f t="shared" si="5473"/>
        <v>0.06</v>
      </c>
      <c r="JS193" s="138">
        <f t="shared" si="5474"/>
        <v>1.4999999999999999E-2</v>
      </c>
      <c r="JT193" s="433">
        <f t="shared" si="5475"/>
        <v>6947.28</v>
      </c>
      <c r="JU193" s="139">
        <f t="shared" si="5476"/>
        <v>104.2092</v>
      </c>
      <c r="JV193" s="111">
        <f t="shared" si="5477"/>
        <v>416.84</v>
      </c>
      <c r="JW193" s="111"/>
      <c r="JX193" s="140"/>
      <c r="JY193" s="141">
        <f t="shared" si="5478"/>
        <v>0.83823999999999999</v>
      </c>
      <c r="JZ193" s="323">
        <f t="shared" si="5471"/>
        <v>0</v>
      </c>
      <c r="KA193" s="431">
        <f t="shared" si="5472"/>
        <v>0</v>
      </c>
      <c r="KB193" s="432">
        <f t="shared" si="5473"/>
        <v>0</v>
      </c>
      <c r="KC193" s="138">
        <f t="shared" si="5482"/>
        <v>0</v>
      </c>
      <c r="KD193" s="433">
        <f t="shared" si="5475"/>
        <v>6947.28</v>
      </c>
      <c r="KE193" s="139">
        <f t="shared" si="5484"/>
        <v>0</v>
      </c>
      <c r="KF193" s="111">
        <f t="shared" si="5485"/>
        <v>0</v>
      </c>
      <c r="KG193" s="111"/>
      <c r="KH193" s="140"/>
      <c r="KI193" s="141">
        <f t="shared" si="5486"/>
        <v>0</v>
      </c>
      <c r="KJ193" s="323">
        <f t="shared" si="5471"/>
        <v>0</v>
      </c>
      <c r="KK193" s="431">
        <f t="shared" si="5472"/>
        <v>0</v>
      </c>
      <c r="KL193" s="432">
        <f t="shared" si="5473"/>
        <v>0</v>
      </c>
      <c r="KM193" s="138">
        <f t="shared" si="5490"/>
        <v>0</v>
      </c>
      <c r="KN193" s="433">
        <f t="shared" si="5475"/>
        <v>6947.28</v>
      </c>
      <c r="KO193" s="139">
        <f t="shared" si="5492"/>
        <v>0</v>
      </c>
      <c r="KP193" s="111">
        <f t="shared" si="5493"/>
        <v>0</v>
      </c>
      <c r="KQ193" s="111"/>
      <c r="KR193" s="140"/>
      <c r="KS193" s="141">
        <f t="shared" si="5494"/>
        <v>0</v>
      </c>
      <c r="KT193" s="323">
        <f t="shared" si="5471"/>
        <v>0</v>
      </c>
      <c r="KU193" s="431" t="e">
        <f t="shared" si="5472"/>
        <v>#DIV/0!</v>
      </c>
      <c r="KV193" s="432" t="e">
        <f t="shared" si="5473"/>
        <v>#DIV/0!</v>
      </c>
      <c r="KW193" s="138">
        <f t="shared" si="5498"/>
        <v>0</v>
      </c>
      <c r="KX193" s="433">
        <f t="shared" si="5475"/>
        <v>0</v>
      </c>
      <c r="KY193" s="139">
        <f t="shared" si="5500"/>
        <v>0</v>
      </c>
      <c r="KZ193" s="111">
        <f t="shared" si="5501"/>
        <v>0</v>
      </c>
      <c r="LA193" s="111"/>
      <c r="LB193" s="140"/>
      <c r="LC193" s="141">
        <f t="shared" si="5502"/>
        <v>0</v>
      </c>
      <c r="LD193" s="323">
        <f t="shared" si="5510"/>
        <v>38</v>
      </c>
      <c r="LE193" s="431">
        <f t="shared" si="5511"/>
        <v>1.4300000000000001E-3</v>
      </c>
      <c r="LF193" s="432">
        <f t="shared" si="5512"/>
        <v>0.68</v>
      </c>
      <c r="LG193" s="138">
        <f t="shared" si="5503"/>
        <v>1.7894739999999999E-2</v>
      </c>
      <c r="LH193" s="433">
        <f t="shared" si="5513"/>
        <v>6947.28</v>
      </c>
      <c r="LI193" s="139">
        <f t="shared" si="5504"/>
        <v>124.31977000000001</v>
      </c>
      <c r="LJ193" s="111">
        <f t="shared" si="5505"/>
        <v>4724.1499999999996</v>
      </c>
      <c r="LK193" s="111"/>
      <c r="LL193" s="140"/>
    </row>
    <row r="194" spans="1:324" ht="24">
      <c r="A194" s="612"/>
      <c r="B194" s="93" t="s">
        <v>713</v>
      </c>
      <c r="C194" s="12" t="s">
        <v>841</v>
      </c>
      <c r="D194" s="12" t="s">
        <v>421</v>
      </c>
      <c r="E194" s="4" t="s">
        <v>32</v>
      </c>
      <c r="F194" s="323">
        <f t="shared" si="5506"/>
        <v>0</v>
      </c>
      <c r="G194" s="431">
        <f t="shared" si="5507"/>
        <v>0</v>
      </c>
      <c r="H194" s="432">
        <f t="shared" si="5508"/>
        <v>0</v>
      </c>
      <c r="I194" s="138">
        <f t="shared" si="5259"/>
        <v>0</v>
      </c>
      <c r="J194" s="433">
        <f t="shared" si="5509"/>
        <v>6947.28</v>
      </c>
      <c r="K194" s="139">
        <f t="shared" si="5260"/>
        <v>0</v>
      </c>
      <c r="L194" s="111">
        <f t="shared" si="5261"/>
        <v>0</v>
      </c>
      <c r="M194" s="111"/>
      <c r="N194" s="140"/>
      <c r="O194" s="141" t="e">
        <f t="shared" si="5262"/>
        <v>#DIV/0!</v>
      </c>
      <c r="P194" s="323">
        <f t="shared" si="5263"/>
        <v>0</v>
      </c>
      <c r="Q194" s="431">
        <f t="shared" si="5264"/>
        <v>0</v>
      </c>
      <c r="R194" s="432">
        <f t="shared" si="5265"/>
        <v>0</v>
      </c>
      <c r="S194" s="138">
        <f t="shared" si="5266"/>
        <v>0</v>
      </c>
      <c r="T194" s="433">
        <f t="shared" si="5267"/>
        <v>6947.28</v>
      </c>
      <c r="U194" s="139">
        <f t="shared" si="5268"/>
        <v>0</v>
      </c>
      <c r="V194" s="111">
        <f t="shared" si="5269"/>
        <v>0</v>
      </c>
      <c r="W194" s="111"/>
      <c r="X194" s="140"/>
      <c r="Y194" s="141" t="e">
        <f t="shared" si="5270"/>
        <v>#DIV/0!</v>
      </c>
      <c r="Z194" s="323">
        <f t="shared" si="5263"/>
        <v>0</v>
      </c>
      <c r="AA194" s="431">
        <f t="shared" si="5264"/>
        <v>0</v>
      </c>
      <c r="AB194" s="432">
        <f t="shared" si="5265"/>
        <v>0</v>
      </c>
      <c r="AC194" s="138">
        <f t="shared" si="5274"/>
        <v>0</v>
      </c>
      <c r="AD194" s="433">
        <f t="shared" si="5267"/>
        <v>6947.28</v>
      </c>
      <c r="AE194" s="139">
        <f t="shared" si="5276"/>
        <v>0</v>
      </c>
      <c r="AF194" s="111">
        <f t="shared" si="5277"/>
        <v>0</v>
      </c>
      <c r="AG194" s="111"/>
      <c r="AH194" s="140"/>
      <c r="AI194" s="141" t="e">
        <f t="shared" si="5278"/>
        <v>#DIV/0!</v>
      </c>
      <c r="AJ194" s="323">
        <f t="shared" si="5263"/>
        <v>0</v>
      </c>
      <c r="AK194" s="431">
        <f t="shared" si="5264"/>
        <v>0</v>
      </c>
      <c r="AL194" s="432">
        <f t="shared" si="5265"/>
        <v>0</v>
      </c>
      <c r="AM194" s="138">
        <f t="shared" si="5282"/>
        <v>0</v>
      </c>
      <c r="AN194" s="433">
        <f t="shared" si="5267"/>
        <v>6947.28</v>
      </c>
      <c r="AO194" s="139">
        <f t="shared" si="5284"/>
        <v>0</v>
      </c>
      <c r="AP194" s="111">
        <f t="shared" si="5285"/>
        <v>0</v>
      </c>
      <c r="AQ194" s="111"/>
      <c r="AR194" s="140"/>
      <c r="AS194" s="141" t="e">
        <f t="shared" si="5286"/>
        <v>#DIV/0!</v>
      </c>
      <c r="AT194" s="323">
        <f t="shared" si="5263"/>
        <v>0</v>
      </c>
      <c r="AU194" s="431">
        <f t="shared" si="5264"/>
        <v>0</v>
      </c>
      <c r="AV194" s="432">
        <f t="shared" si="5265"/>
        <v>0</v>
      </c>
      <c r="AW194" s="138">
        <f t="shared" si="5290"/>
        <v>0</v>
      </c>
      <c r="AX194" s="433">
        <f t="shared" si="5267"/>
        <v>6947.28</v>
      </c>
      <c r="AY194" s="139">
        <f t="shared" si="5292"/>
        <v>0</v>
      </c>
      <c r="AZ194" s="111">
        <f t="shared" si="5293"/>
        <v>0</v>
      </c>
      <c r="BA194" s="111"/>
      <c r="BB194" s="140"/>
      <c r="BC194" s="141" t="e">
        <f t="shared" si="5294"/>
        <v>#DIV/0!</v>
      </c>
      <c r="BD194" s="323">
        <f t="shared" si="5263"/>
        <v>0</v>
      </c>
      <c r="BE194" s="431">
        <f t="shared" si="5264"/>
        <v>0</v>
      </c>
      <c r="BF194" s="432">
        <f t="shared" si="5265"/>
        <v>0</v>
      </c>
      <c r="BG194" s="138">
        <f t="shared" si="5298"/>
        <v>0</v>
      </c>
      <c r="BH194" s="433">
        <f t="shared" si="5267"/>
        <v>6947.28</v>
      </c>
      <c r="BI194" s="139">
        <f t="shared" si="5300"/>
        <v>0</v>
      </c>
      <c r="BJ194" s="111">
        <f t="shared" si="5301"/>
        <v>0</v>
      </c>
      <c r="BK194" s="111"/>
      <c r="BL194" s="140"/>
      <c r="BM194" s="141" t="e">
        <f t="shared" si="5302"/>
        <v>#DIV/0!</v>
      </c>
      <c r="BN194" s="323">
        <f t="shared" si="5263"/>
        <v>0</v>
      </c>
      <c r="BO194" s="431">
        <f t="shared" si="5264"/>
        <v>0</v>
      </c>
      <c r="BP194" s="432">
        <f t="shared" si="5265"/>
        <v>0</v>
      </c>
      <c r="BQ194" s="138">
        <f t="shared" si="5306"/>
        <v>0</v>
      </c>
      <c r="BR194" s="433">
        <f t="shared" si="5267"/>
        <v>6947.28</v>
      </c>
      <c r="BS194" s="139">
        <f t="shared" si="5308"/>
        <v>0</v>
      </c>
      <c r="BT194" s="111">
        <f t="shared" si="5309"/>
        <v>0</v>
      </c>
      <c r="BU194" s="111"/>
      <c r="BV194" s="140"/>
      <c r="BW194" s="141" t="e">
        <f t="shared" si="5310"/>
        <v>#DIV/0!</v>
      </c>
      <c r="BX194" s="323">
        <f t="shared" si="5263"/>
        <v>0</v>
      </c>
      <c r="BY194" s="431">
        <f t="shared" si="5264"/>
        <v>0</v>
      </c>
      <c r="BZ194" s="432">
        <f t="shared" si="5265"/>
        <v>0</v>
      </c>
      <c r="CA194" s="138">
        <f t="shared" si="5314"/>
        <v>0</v>
      </c>
      <c r="CB194" s="433">
        <f t="shared" si="5267"/>
        <v>6947.28</v>
      </c>
      <c r="CC194" s="139">
        <f t="shared" si="5316"/>
        <v>0</v>
      </c>
      <c r="CD194" s="111">
        <f t="shared" si="5317"/>
        <v>0</v>
      </c>
      <c r="CE194" s="111"/>
      <c r="CF194" s="140"/>
      <c r="CG194" s="141" t="e">
        <f t="shared" si="5318"/>
        <v>#DIV/0!</v>
      </c>
      <c r="CH194" s="323">
        <f t="shared" si="5319"/>
        <v>0</v>
      </c>
      <c r="CI194" s="431">
        <f t="shared" si="5320"/>
        <v>0</v>
      </c>
      <c r="CJ194" s="432">
        <f t="shared" si="5321"/>
        <v>0</v>
      </c>
      <c r="CK194" s="138">
        <f t="shared" si="5322"/>
        <v>0</v>
      </c>
      <c r="CL194" s="433">
        <f t="shared" si="5323"/>
        <v>6947.28</v>
      </c>
      <c r="CM194" s="139">
        <f t="shared" si="5324"/>
        <v>0</v>
      </c>
      <c r="CN194" s="111">
        <f t="shared" si="5325"/>
        <v>0</v>
      </c>
      <c r="CO194" s="111"/>
      <c r="CP194" s="140"/>
      <c r="CQ194" s="141" t="e">
        <f t="shared" si="5326"/>
        <v>#DIV/0!</v>
      </c>
      <c r="CR194" s="323">
        <f t="shared" si="5319"/>
        <v>0</v>
      </c>
      <c r="CS194" s="431">
        <f t="shared" si="5320"/>
        <v>0</v>
      </c>
      <c r="CT194" s="432">
        <f t="shared" si="5321"/>
        <v>0</v>
      </c>
      <c r="CU194" s="138">
        <f t="shared" si="5330"/>
        <v>0</v>
      </c>
      <c r="CV194" s="433">
        <f t="shared" si="5323"/>
        <v>6947.28</v>
      </c>
      <c r="CW194" s="139">
        <f t="shared" si="5332"/>
        <v>0</v>
      </c>
      <c r="CX194" s="111">
        <f t="shared" si="5333"/>
        <v>0</v>
      </c>
      <c r="CY194" s="111"/>
      <c r="CZ194" s="140"/>
      <c r="DA194" s="141" t="e">
        <f t="shared" si="5334"/>
        <v>#DIV/0!</v>
      </c>
      <c r="DB194" s="323">
        <f t="shared" si="5319"/>
        <v>0</v>
      </c>
      <c r="DC194" s="431">
        <f t="shared" si="5320"/>
        <v>0</v>
      </c>
      <c r="DD194" s="432">
        <f t="shared" si="5321"/>
        <v>0</v>
      </c>
      <c r="DE194" s="138">
        <f t="shared" si="5338"/>
        <v>0</v>
      </c>
      <c r="DF194" s="433">
        <f t="shared" si="5323"/>
        <v>6947.28</v>
      </c>
      <c r="DG194" s="139">
        <f t="shared" si="5340"/>
        <v>0</v>
      </c>
      <c r="DH194" s="111">
        <f t="shared" si="5341"/>
        <v>0</v>
      </c>
      <c r="DI194" s="111"/>
      <c r="DJ194" s="140"/>
      <c r="DK194" s="141" t="e">
        <f t="shared" si="5342"/>
        <v>#DIV/0!</v>
      </c>
      <c r="DL194" s="323">
        <f t="shared" si="5319"/>
        <v>0</v>
      </c>
      <c r="DM194" s="431">
        <f t="shared" si="5320"/>
        <v>0</v>
      </c>
      <c r="DN194" s="432">
        <f t="shared" si="5321"/>
        <v>0</v>
      </c>
      <c r="DO194" s="138">
        <f t="shared" si="5346"/>
        <v>0</v>
      </c>
      <c r="DP194" s="433">
        <f t="shared" si="5323"/>
        <v>6947.28</v>
      </c>
      <c r="DQ194" s="139">
        <f t="shared" si="5348"/>
        <v>0</v>
      </c>
      <c r="DR194" s="111">
        <f t="shared" si="5349"/>
        <v>0</v>
      </c>
      <c r="DS194" s="111"/>
      <c r="DT194" s="140"/>
      <c r="DU194" s="141" t="e">
        <f t="shared" si="5350"/>
        <v>#DIV/0!</v>
      </c>
      <c r="DV194" s="323">
        <f t="shared" si="5319"/>
        <v>0</v>
      </c>
      <c r="DW194" s="431">
        <f t="shared" si="5320"/>
        <v>0</v>
      </c>
      <c r="DX194" s="432">
        <f t="shared" si="5321"/>
        <v>0</v>
      </c>
      <c r="DY194" s="138">
        <f t="shared" si="5354"/>
        <v>0</v>
      </c>
      <c r="DZ194" s="433">
        <f t="shared" si="5323"/>
        <v>6947.28</v>
      </c>
      <c r="EA194" s="139">
        <f t="shared" si="5356"/>
        <v>0</v>
      </c>
      <c r="EB194" s="111">
        <f t="shared" si="5357"/>
        <v>0</v>
      </c>
      <c r="EC194" s="111"/>
      <c r="ED194" s="140"/>
      <c r="EE194" s="141" t="e">
        <f t="shared" si="5358"/>
        <v>#DIV/0!</v>
      </c>
      <c r="EF194" s="323">
        <f t="shared" si="5319"/>
        <v>0</v>
      </c>
      <c r="EG194" s="431">
        <f t="shared" si="5320"/>
        <v>0</v>
      </c>
      <c r="EH194" s="432">
        <f t="shared" si="5321"/>
        <v>0</v>
      </c>
      <c r="EI194" s="138">
        <f t="shared" si="5362"/>
        <v>0</v>
      </c>
      <c r="EJ194" s="433">
        <f t="shared" si="5323"/>
        <v>6947.28</v>
      </c>
      <c r="EK194" s="139">
        <f t="shared" si="5364"/>
        <v>0</v>
      </c>
      <c r="EL194" s="111">
        <f t="shared" si="5365"/>
        <v>0</v>
      </c>
      <c r="EM194" s="111"/>
      <c r="EN194" s="140"/>
      <c r="EO194" s="141" t="e">
        <f t="shared" si="5366"/>
        <v>#DIV/0!</v>
      </c>
      <c r="EP194" s="323">
        <f t="shared" si="5319"/>
        <v>0</v>
      </c>
      <c r="EQ194" s="431">
        <f t="shared" si="5320"/>
        <v>0</v>
      </c>
      <c r="ER194" s="432">
        <f t="shared" si="5321"/>
        <v>0</v>
      </c>
      <c r="ES194" s="138">
        <f t="shared" si="5370"/>
        <v>0</v>
      </c>
      <c r="ET194" s="433">
        <f t="shared" si="5323"/>
        <v>6947.28</v>
      </c>
      <c r="EU194" s="139">
        <f t="shared" si="5372"/>
        <v>0</v>
      </c>
      <c r="EV194" s="111">
        <f t="shared" si="5373"/>
        <v>0</v>
      </c>
      <c r="EW194" s="111"/>
      <c r="EX194" s="140"/>
      <c r="EY194" s="141" t="e">
        <f t="shared" si="5374"/>
        <v>#DIV/0!</v>
      </c>
      <c r="EZ194" s="323">
        <f t="shared" si="5375"/>
        <v>0</v>
      </c>
      <c r="FA194" s="431">
        <f t="shared" si="5376"/>
        <v>0</v>
      </c>
      <c r="FB194" s="432">
        <f t="shared" si="5377"/>
        <v>0</v>
      </c>
      <c r="FC194" s="138">
        <f t="shared" si="5378"/>
        <v>0</v>
      </c>
      <c r="FD194" s="433">
        <f t="shared" si="5379"/>
        <v>6947.28</v>
      </c>
      <c r="FE194" s="139">
        <f t="shared" si="5380"/>
        <v>0</v>
      </c>
      <c r="FF194" s="111">
        <f t="shared" si="5381"/>
        <v>0</v>
      </c>
      <c r="FG194" s="111"/>
      <c r="FH194" s="140"/>
      <c r="FI194" s="141" t="e">
        <f t="shared" si="5382"/>
        <v>#DIV/0!</v>
      </c>
      <c r="FJ194" s="323">
        <f t="shared" si="5375"/>
        <v>0</v>
      </c>
      <c r="FK194" s="431">
        <f t="shared" si="5376"/>
        <v>0</v>
      </c>
      <c r="FL194" s="432">
        <f t="shared" si="5377"/>
        <v>0</v>
      </c>
      <c r="FM194" s="138">
        <f t="shared" si="5386"/>
        <v>0</v>
      </c>
      <c r="FN194" s="433">
        <f t="shared" si="5379"/>
        <v>6947.28</v>
      </c>
      <c r="FO194" s="139">
        <f t="shared" si="5388"/>
        <v>0</v>
      </c>
      <c r="FP194" s="111">
        <f t="shared" si="5389"/>
        <v>0</v>
      </c>
      <c r="FQ194" s="111"/>
      <c r="FR194" s="140"/>
      <c r="FS194" s="141" t="e">
        <f t="shared" si="5390"/>
        <v>#DIV/0!</v>
      </c>
      <c r="FT194" s="323">
        <f t="shared" si="5375"/>
        <v>0</v>
      </c>
      <c r="FU194" s="431">
        <f t="shared" si="5376"/>
        <v>0</v>
      </c>
      <c r="FV194" s="432">
        <f t="shared" si="5377"/>
        <v>0</v>
      </c>
      <c r="FW194" s="138">
        <f t="shared" si="5394"/>
        <v>0</v>
      </c>
      <c r="FX194" s="433">
        <f t="shared" si="5379"/>
        <v>6947.28</v>
      </c>
      <c r="FY194" s="139">
        <f t="shared" si="5396"/>
        <v>0</v>
      </c>
      <c r="FZ194" s="111">
        <f t="shared" si="5397"/>
        <v>0</v>
      </c>
      <c r="GA194" s="111"/>
      <c r="GB194" s="140"/>
      <c r="GC194" s="141" t="e">
        <f t="shared" si="5398"/>
        <v>#DIV/0!</v>
      </c>
      <c r="GD194" s="323">
        <f t="shared" si="5375"/>
        <v>0</v>
      </c>
      <c r="GE194" s="431">
        <f t="shared" si="5376"/>
        <v>0</v>
      </c>
      <c r="GF194" s="432">
        <f t="shared" si="5377"/>
        <v>0</v>
      </c>
      <c r="GG194" s="138">
        <f t="shared" si="5402"/>
        <v>0</v>
      </c>
      <c r="GH194" s="433">
        <f t="shared" si="5379"/>
        <v>6947.28</v>
      </c>
      <c r="GI194" s="139">
        <f t="shared" si="5404"/>
        <v>0</v>
      </c>
      <c r="GJ194" s="111">
        <f t="shared" si="5405"/>
        <v>0</v>
      </c>
      <c r="GK194" s="111"/>
      <c r="GL194" s="140"/>
      <c r="GM194" s="141" t="e">
        <f t="shared" si="5406"/>
        <v>#DIV/0!</v>
      </c>
      <c r="GN194" s="323">
        <f t="shared" si="5407"/>
        <v>0</v>
      </c>
      <c r="GO194" s="431">
        <f t="shared" si="5408"/>
        <v>0</v>
      </c>
      <c r="GP194" s="432">
        <f t="shared" si="5409"/>
        <v>0</v>
      </c>
      <c r="GQ194" s="138">
        <f t="shared" si="5410"/>
        <v>0</v>
      </c>
      <c r="GR194" s="433">
        <f t="shared" si="5411"/>
        <v>6947.28</v>
      </c>
      <c r="GS194" s="139">
        <f t="shared" si="5412"/>
        <v>0</v>
      </c>
      <c r="GT194" s="111">
        <f t="shared" si="5413"/>
        <v>0</v>
      </c>
      <c r="GU194" s="111"/>
      <c r="GV194" s="140"/>
      <c r="GW194" s="141" t="e">
        <f t="shared" si="5414"/>
        <v>#DIV/0!</v>
      </c>
      <c r="GX194" s="323">
        <f t="shared" si="5407"/>
        <v>0</v>
      </c>
      <c r="GY194" s="431">
        <f t="shared" si="5408"/>
        <v>0</v>
      </c>
      <c r="GZ194" s="432">
        <f t="shared" si="5409"/>
        <v>0</v>
      </c>
      <c r="HA194" s="138">
        <f t="shared" si="5418"/>
        <v>0</v>
      </c>
      <c r="HB194" s="433">
        <f t="shared" si="5411"/>
        <v>6947.28</v>
      </c>
      <c r="HC194" s="139">
        <f t="shared" si="5420"/>
        <v>0</v>
      </c>
      <c r="HD194" s="111">
        <f t="shared" si="5421"/>
        <v>0</v>
      </c>
      <c r="HE194" s="111"/>
      <c r="HF194" s="140"/>
      <c r="HG194" s="141" t="e">
        <f t="shared" si="5422"/>
        <v>#DIV/0!</v>
      </c>
      <c r="HH194" s="323">
        <f t="shared" si="5407"/>
        <v>0</v>
      </c>
      <c r="HI194" s="431">
        <f t="shared" si="5408"/>
        <v>0</v>
      </c>
      <c r="HJ194" s="432">
        <f t="shared" si="5409"/>
        <v>0</v>
      </c>
      <c r="HK194" s="138">
        <f t="shared" si="5426"/>
        <v>0</v>
      </c>
      <c r="HL194" s="433">
        <f t="shared" si="5411"/>
        <v>6947.28</v>
      </c>
      <c r="HM194" s="139">
        <f t="shared" si="5428"/>
        <v>0</v>
      </c>
      <c r="HN194" s="111">
        <f t="shared" si="5429"/>
        <v>0</v>
      </c>
      <c r="HO194" s="111"/>
      <c r="HP194" s="140"/>
      <c r="HQ194" s="141" t="e">
        <f t="shared" si="5430"/>
        <v>#DIV/0!</v>
      </c>
      <c r="HR194" s="323">
        <f t="shared" si="5407"/>
        <v>0</v>
      </c>
      <c r="HS194" s="431">
        <f t="shared" si="5408"/>
        <v>0</v>
      </c>
      <c r="HT194" s="432">
        <f t="shared" si="5409"/>
        <v>0</v>
      </c>
      <c r="HU194" s="138">
        <f t="shared" si="5434"/>
        <v>0</v>
      </c>
      <c r="HV194" s="433">
        <f t="shared" si="5411"/>
        <v>6947.28</v>
      </c>
      <c r="HW194" s="139">
        <f t="shared" si="5436"/>
        <v>0</v>
      </c>
      <c r="HX194" s="111">
        <f t="shared" si="5437"/>
        <v>0</v>
      </c>
      <c r="HY194" s="111"/>
      <c r="HZ194" s="140"/>
      <c r="IA194" s="141" t="e">
        <f t="shared" si="5438"/>
        <v>#DIV/0!</v>
      </c>
      <c r="IB194" s="323">
        <f t="shared" si="5439"/>
        <v>0</v>
      </c>
      <c r="IC194" s="431">
        <f t="shared" si="5440"/>
        <v>0</v>
      </c>
      <c r="ID194" s="432">
        <f t="shared" si="5441"/>
        <v>0</v>
      </c>
      <c r="IE194" s="138">
        <f t="shared" si="5442"/>
        <v>0</v>
      </c>
      <c r="IF194" s="433">
        <f t="shared" si="5443"/>
        <v>6947.28</v>
      </c>
      <c r="IG194" s="139">
        <f t="shared" si="5444"/>
        <v>0</v>
      </c>
      <c r="IH194" s="111">
        <f t="shared" si="5445"/>
        <v>0</v>
      </c>
      <c r="II194" s="111"/>
      <c r="IJ194" s="140"/>
      <c r="IK194" s="141" t="e">
        <f t="shared" si="5446"/>
        <v>#DIV/0!</v>
      </c>
      <c r="IL194" s="323">
        <f t="shared" si="5439"/>
        <v>0</v>
      </c>
      <c r="IM194" s="431">
        <f t="shared" si="5440"/>
        <v>0</v>
      </c>
      <c r="IN194" s="432">
        <f t="shared" si="5441"/>
        <v>0</v>
      </c>
      <c r="IO194" s="138">
        <f t="shared" si="5450"/>
        <v>0</v>
      </c>
      <c r="IP194" s="433">
        <f t="shared" si="5443"/>
        <v>6947.28</v>
      </c>
      <c r="IQ194" s="139">
        <f t="shared" si="5452"/>
        <v>0</v>
      </c>
      <c r="IR194" s="111">
        <f t="shared" si="5453"/>
        <v>0</v>
      </c>
      <c r="IS194" s="111"/>
      <c r="IT194" s="140"/>
      <c r="IU194" s="141" t="e">
        <f t="shared" si="5454"/>
        <v>#DIV/0!</v>
      </c>
      <c r="IV194" s="323">
        <f t="shared" si="5439"/>
        <v>0</v>
      </c>
      <c r="IW194" s="431">
        <f t="shared" si="5440"/>
        <v>0</v>
      </c>
      <c r="IX194" s="432">
        <f t="shared" si="5441"/>
        <v>0</v>
      </c>
      <c r="IY194" s="138">
        <f t="shared" si="5458"/>
        <v>0</v>
      </c>
      <c r="IZ194" s="433">
        <f t="shared" si="5443"/>
        <v>6947.28</v>
      </c>
      <c r="JA194" s="139">
        <f t="shared" si="5460"/>
        <v>0</v>
      </c>
      <c r="JB194" s="111">
        <f t="shared" si="5461"/>
        <v>0</v>
      </c>
      <c r="JC194" s="111"/>
      <c r="JD194" s="140"/>
      <c r="JE194" s="141" t="e">
        <f t="shared" si="5462"/>
        <v>#DIV/0!</v>
      </c>
      <c r="JF194" s="323">
        <f t="shared" si="5439"/>
        <v>0</v>
      </c>
      <c r="JG194" s="431">
        <f t="shared" si="5440"/>
        <v>0</v>
      </c>
      <c r="JH194" s="432">
        <f t="shared" si="5441"/>
        <v>0</v>
      </c>
      <c r="JI194" s="138">
        <f t="shared" si="5466"/>
        <v>0</v>
      </c>
      <c r="JJ194" s="433">
        <f t="shared" si="5443"/>
        <v>6947.28</v>
      </c>
      <c r="JK194" s="139">
        <f t="shared" si="5468"/>
        <v>0</v>
      </c>
      <c r="JL194" s="111">
        <f t="shared" si="5469"/>
        <v>0</v>
      </c>
      <c r="JM194" s="111"/>
      <c r="JN194" s="140"/>
      <c r="JO194" s="141" t="e">
        <f t="shared" si="5470"/>
        <v>#DIV/0!</v>
      </c>
      <c r="JP194" s="323">
        <f t="shared" si="5471"/>
        <v>0</v>
      </c>
      <c r="JQ194" s="431">
        <f t="shared" si="5472"/>
        <v>0</v>
      </c>
      <c r="JR194" s="432">
        <f t="shared" si="5473"/>
        <v>0</v>
      </c>
      <c r="JS194" s="138">
        <f t="shared" si="5474"/>
        <v>0</v>
      </c>
      <c r="JT194" s="433">
        <f t="shared" si="5475"/>
        <v>6947.28</v>
      </c>
      <c r="JU194" s="139">
        <f t="shared" si="5476"/>
        <v>0</v>
      </c>
      <c r="JV194" s="111">
        <f t="shared" si="5477"/>
        <v>0</v>
      </c>
      <c r="JW194" s="111"/>
      <c r="JX194" s="140"/>
      <c r="JY194" s="141" t="e">
        <f t="shared" si="5478"/>
        <v>#DIV/0!</v>
      </c>
      <c r="JZ194" s="323">
        <f t="shared" si="5471"/>
        <v>0</v>
      </c>
      <c r="KA194" s="431">
        <f t="shared" si="5472"/>
        <v>0</v>
      </c>
      <c r="KB194" s="432">
        <f t="shared" si="5473"/>
        <v>0</v>
      </c>
      <c r="KC194" s="138">
        <f t="shared" si="5482"/>
        <v>0</v>
      </c>
      <c r="KD194" s="433">
        <f t="shared" si="5475"/>
        <v>6947.28</v>
      </c>
      <c r="KE194" s="139">
        <f t="shared" si="5484"/>
        <v>0</v>
      </c>
      <c r="KF194" s="111">
        <f t="shared" si="5485"/>
        <v>0</v>
      </c>
      <c r="KG194" s="111"/>
      <c r="KH194" s="140"/>
      <c r="KI194" s="141" t="e">
        <f t="shared" si="5486"/>
        <v>#DIV/0!</v>
      </c>
      <c r="KJ194" s="323">
        <f t="shared" si="5471"/>
        <v>0</v>
      </c>
      <c r="KK194" s="431">
        <f t="shared" si="5472"/>
        <v>0</v>
      </c>
      <c r="KL194" s="432">
        <f t="shared" si="5473"/>
        <v>0</v>
      </c>
      <c r="KM194" s="138">
        <f t="shared" si="5490"/>
        <v>0</v>
      </c>
      <c r="KN194" s="433">
        <f t="shared" si="5475"/>
        <v>6947.28</v>
      </c>
      <c r="KO194" s="139">
        <f t="shared" si="5492"/>
        <v>0</v>
      </c>
      <c r="KP194" s="111">
        <f t="shared" si="5493"/>
        <v>0</v>
      </c>
      <c r="KQ194" s="111"/>
      <c r="KR194" s="140"/>
      <c r="KS194" s="141" t="e">
        <f t="shared" si="5494"/>
        <v>#DIV/0!</v>
      </c>
      <c r="KT194" s="323">
        <f t="shared" si="5471"/>
        <v>0</v>
      </c>
      <c r="KU194" s="431" t="e">
        <f t="shared" si="5472"/>
        <v>#DIV/0!</v>
      </c>
      <c r="KV194" s="432" t="e">
        <f t="shared" si="5473"/>
        <v>#DIV/0!</v>
      </c>
      <c r="KW194" s="138">
        <f t="shared" si="5498"/>
        <v>0</v>
      </c>
      <c r="KX194" s="433">
        <f t="shared" si="5475"/>
        <v>0</v>
      </c>
      <c r="KY194" s="139">
        <f t="shared" si="5500"/>
        <v>0</v>
      </c>
      <c r="KZ194" s="111">
        <f t="shared" si="5501"/>
        <v>0</v>
      </c>
      <c r="LA194" s="111"/>
      <c r="LB194" s="140"/>
      <c r="LC194" s="141" t="e">
        <f t="shared" si="5502"/>
        <v>#DIV/0!</v>
      </c>
      <c r="LD194" s="323">
        <f t="shared" si="5510"/>
        <v>0</v>
      </c>
      <c r="LE194" s="431">
        <f t="shared" si="5511"/>
        <v>0</v>
      </c>
      <c r="LF194" s="432">
        <f t="shared" si="5512"/>
        <v>0</v>
      </c>
      <c r="LG194" s="138">
        <f t="shared" si="5503"/>
        <v>0</v>
      </c>
      <c r="LH194" s="433">
        <f t="shared" si="5513"/>
        <v>6947.28</v>
      </c>
      <c r="LI194" s="139">
        <f t="shared" si="5504"/>
        <v>0</v>
      </c>
      <c r="LJ194" s="111">
        <f t="shared" si="5505"/>
        <v>0</v>
      </c>
      <c r="LK194" s="111"/>
      <c r="LL194" s="140"/>
    </row>
    <row r="195" spans="1:324" ht="24">
      <c r="A195" s="613"/>
      <c r="B195" s="93" t="s">
        <v>716</v>
      </c>
      <c r="C195" s="12" t="s">
        <v>842</v>
      </c>
      <c r="D195" s="12" t="s">
        <v>420</v>
      </c>
      <c r="E195" s="4" t="s">
        <v>32</v>
      </c>
      <c r="F195" s="323">
        <f t="shared" si="5506"/>
        <v>0</v>
      </c>
      <c r="G195" s="431">
        <f t="shared" si="5507"/>
        <v>0</v>
      </c>
      <c r="H195" s="432">
        <f t="shared" si="5508"/>
        <v>0</v>
      </c>
      <c r="I195" s="138">
        <f t="shared" si="5259"/>
        <v>0</v>
      </c>
      <c r="J195" s="433">
        <f t="shared" si="5509"/>
        <v>6947.28</v>
      </c>
      <c r="K195" s="139">
        <f t="shared" si="5260"/>
        <v>0</v>
      </c>
      <c r="L195" s="111">
        <f t="shared" si="5261"/>
        <v>0</v>
      </c>
      <c r="M195" s="111"/>
      <c r="N195" s="140"/>
      <c r="O195" s="141" t="e">
        <f t="shared" si="5262"/>
        <v>#DIV/0!</v>
      </c>
      <c r="P195" s="323">
        <f t="shared" si="5263"/>
        <v>0</v>
      </c>
      <c r="Q195" s="431">
        <f t="shared" si="5264"/>
        <v>0</v>
      </c>
      <c r="R195" s="432">
        <f t="shared" si="5265"/>
        <v>0</v>
      </c>
      <c r="S195" s="138">
        <f t="shared" si="5266"/>
        <v>0</v>
      </c>
      <c r="T195" s="433">
        <f t="shared" si="5267"/>
        <v>6947.28</v>
      </c>
      <c r="U195" s="139">
        <f t="shared" si="5268"/>
        <v>0</v>
      </c>
      <c r="V195" s="111">
        <f t="shared" si="5269"/>
        <v>0</v>
      </c>
      <c r="W195" s="111"/>
      <c r="X195" s="140"/>
      <c r="Y195" s="141" t="e">
        <f t="shared" si="5270"/>
        <v>#DIV/0!</v>
      </c>
      <c r="Z195" s="323">
        <f t="shared" si="5263"/>
        <v>0</v>
      </c>
      <c r="AA195" s="431">
        <f t="shared" si="5264"/>
        <v>0</v>
      </c>
      <c r="AB195" s="432">
        <f t="shared" si="5265"/>
        <v>0</v>
      </c>
      <c r="AC195" s="138">
        <f t="shared" si="5274"/>
        <v>0</v>
      </c>
      <c r="AD195" s="433">
        <f t="shared" si="5267"/>
        <v>6947.28</v>
      </c>
      <c r="AE195" s="139">
        <f t="shared" si="5276"/>
        <v>0</v>
      </c>
      <c r="AF195" s="111">
        <f t="shared" si="5277"/>
        <v>0</v>
      </c>
      <c r="AG195" s="111"/>
      <c r="AH195" s="140"/>
      <c r="AI195" s="141" t="e">
        <f t="shared" si="5278"/>
        <v>#DIV/0!</v>
      </c>
      <c r="AJ195" s="323">
        <f t="shared" si="5263"/>
        <v>0</v>
      </c>
      <c r="AK195" s="431">
        <f t="shared" si="5264"/>
        <v>0</v>
      </c>
      <c r="AL195" s="432">
        <f t="shared" si="5265"/>
        <v>0</v>
      </c>
      <c r="AM195" s="138">
        <f t="shared" si="5282"/>
        <v>0</v>
      </c>
      <c r="AN195" s="433">
        <f t="shared" si="5267"/>
        <v>6947.28</v>
      </c>
      <c r="AO195" s="139">
        <f t="shared" si="5284"/>
        <v>0</v>
      </c>
      <c r="AP195" s="111">
        <f t="shared" si="5285"/>
        <v>0</v>
      </c>
      <c r="AQ195" s="111"/>
      <c r="AR195" s="140"/>
      <c r="AS195" s="141" t="e">
        <f t="shared" si="5286"/>
        <v>#DIV/0!</v>
      </c>
      <c r="AT195" s="323">
        <f t="shared" si="5263"/>
        <v>0</v>
      </c>
      <c r="AU195" s="431">
        <f t="shared" si="5264"/>
        <v>0</v>
      </c>
      <c r="AV195" s="432">
        <f t="shared" si="5265"/>
        <v>0</v>
      </c>
      <c r="AW195" s="138">
        <f t="shared" si="5290"/>
        <v>0</v>
      </c>
      <c r="AX195" s="433">
        <f t="shared" si="5267"/>
        <v>6947.28</v>
      </c>
      <c r="AY195" s="139">
        <f t="shared" si="5292"/>
        <v>0</v>
      </c>
      <c r="AZ195" s="111">
        <f t="shared" si="5293"/>
        <v>0</v>
      </c>
      <c r="BA195" s="111"/>
      <c r="BB195" s="140"/>
      <c r="BC195" s="141" t="e">
        <f t="shared" si="5294"/>
        <v>#DIV/0!</v>
      </c>
      <c r="BD195" s="323">
        <f t="shared" si="5263"/>
        <v>0</v>
      </c>
      <c r="BE195" s="431">
        <f t="shared" si="5264"/>
        <v>0</v>
      </c>
      <c r="BF195" s="432">
        <f t="shared" si="5265"/>
        <v>0</v>
      </c>
      <c r="BG195" s="138">
        <f t="shared" si="5298"/>
        <v>0</v>
      </c>
      <c r="BH195" s="433">
        <f t="shared" si="5267"/>
        <v>6947.28</v>
      </c>
      <c r="BI195" s="139">
        <f t="shared" si="5300"/>
        <v>0</v>
      </c>
      <c r="BJ195" s="111">
        <f t="shared" si="5301"/>
        <v>0</v>
      </c>
      <c r="BK195" s="111"/>
      <c r="BL195" s="140"/>
      <c r="BM195" s="141" t="e">
        <f t="shared" si="5302"/>
        <v>#DIV/0!</v>
      </c>
      <c r="BN195" s="323">
        <f t="shared" si="5263"/>
        <v>0</v>
      </c>
      <c r="BO195" s="431">
        <f t="shared" si="5264"/>
        <v>0</v>
      </c>
      <c r="BP195" s="432">
        <f t="shared" si="5265"/>
        <v>0</v>
      </c>
      <c r="BQ195" s="138">
        <f t="shared" si="5306"/>
        <v>0</v>
      </c>
      <c r="BR195" s="433">
        <f t="shared" si="5267"/>
        <v>6947.28</v>
      </c>
      <c r="BS195" s="139">
        <f t="shared" si="5308"/>
        <v>0</v>
      </c>
      <c r="BT195" s="111">
        <f t="shared" si="5309"/>
        <v>0</v>
      </c>
      <c r="BU195" s="111"/>
      <c r="BV195" s="140"/>
      <c r="BW195" s="141" t="e">
        <f t="shared" si="5310"/>
        <v>#DIV/0!</v>
      </c>
      <c r="BX195" s="323">
        <f t="shared" si="5263"/>
        <v>0</v>
      </c>
      <c r="BY195" s="431">
        <f t="shared" si="5264"/>
        <v>0</v>
      </c>
      <c r="BZ195" s="432">
        <f t="shared" si="5265"/>
        <v>0</v>
      </c>
      <c r="CA195" s="138">
        <f t="shared" si="5314"/>
        <v>0</v>
      </c>
      <c r="CB195" s="433">
        <f t="shared" si="5267"/>
        <v>6947.28</v>
      </c>
      <c r="CC195" s="139">
        <f t="shared" si="5316"/>
        <v>0</v>
      </c>
      <c r="CD195" s="111">
        <f t="shared" si="5317"/>
        <v>0</v>
      </c>
      <c r="CE195" s="111"/>
      <c r="CF195" s="140"/>
      <c r="CG195" s="141" t="e">
        <f t="shared" si="5318"/>
        <v>#DIV/0!</v>
      </c>
      <c r="CH195" s="323">
        <f t="shared" si="5319"/>
        <v>0</v>
      </c>
      <c r="CI195" s="431">
        <f t="shared" si="5320"/>
        <v>0</v>
      </c>
      <c r="CJ195" s="432">
        <f t="shared" si="5321"/>
        <v>0</v>
      </c>
      <c r="CK195" s="138">
        <f t="shared" si="5322"/>
        <v>0</v>
      </c>
      <c r="CL195" s="433">
        <f t="shared" si="5323"/>
        <v>6947.28</v>
      </c>
      <c r="CM195" s="139">
        <f t="shared" si="5324"/>
        <v>0</v>
      </c>
      <c r="CN195" s="111">
        <f t="shared" si="5325"/>
        <v>0</v>
      </c>
      <c r="CO195" s="111"/>
      <c r="CP195" s="140"/>
      <c r="CQ195" s="141" t="e">
        <f t="shared" si="5326"/>
        <v>#DIV/0!</v>
      </c>
      <c r="CR195" s="323">
        <f t="shared" si="5319"/>
        <v>0</v>
      </c>
      <c r="CS195" s="431">
        <f t="shared" si="5320"/>
        <v>0</v>
      </c>
      <c r="CT195" s="432">
        <f t="shared" si="5321"/>
        <v>0</v>
      </c>
      <c r="CU195" s="138">
        <f t="shared" si="5330"/>
        <v>0</v>
      </c>
      <c r="CV195" s="433">
        <f t="shared" si="5323"/>
        <v>6947.28</v>
      </c>
      <c r="CW195" s="139">
        <f t="shared" si="5332"/>
        <v>0</v>
      </c>
      <c r="CX195" s="111">
        <f t="shared" si="5333"/>
        <v>0</v>
      </c>
      <c r="CY195" s="111"/>
      <c r="CZ195" s="140"/>
      <c r="DA195" s="141" t="e">
        <f t="shared" si="5334"/>
        <v>#DIV/0!</v>
      </c>
      <c r="DB195" s="323">
        <f t="shared" si="5319"/>
        <v>0</v>
      </c>
      <c r="DC195" s="431">
        <f t="shared" si="5320"/>
        <v>0</v>
      </c>
      <c r="DD195" s="432">
        <f t="shared" si="5321"/>
        <v>0</v>
      </c>
      <c r="DE195" s="138">
        <f t="shared" si="5338"/>
        <v>0</v>
      </c>
      <c r="DF195" s="433">
        <f t="shared" si="5323"/>
        <v>6947.28</v>
      </c>
      <c r="DG195" s="139">
        <f t="shared" si="5340"/>
        <v>0</v>
      </c>
      <c r="DH195" s="111">
        <f t="shared" si="5341"/>
        <v>0</v>
      </c>
      <c r="DI195" s="111"/>
      <c r="DJ195" s="140"/>
      <c r="DK195" s="141" t="e">
        <f t="shared" si="5342"/>
        <v>#DIV/0!</v>
      </c>
      <c r="DL195" s="323">
        <f t="shared" si="5319"/>
        <v>0</v>
      </c>
      <c r="DM195" s="431">
        <f t="shared" si="5320"/>
        <v>0</v>
      </c>
      <c r="DN195" s="432">
        <f t="shared" si="5321"/>
        <v>0</v>
      </c>
      <c r="DO195" s="138">
        <f t="shared" si="5346"/>
        <v>0</v>
      </c>
      <c r="DP195" s="433">
        <f t="shared" si="5323"/>
        <v>6947.28</v>
      </c>
      <c r="DQ195" s="139">
        <f t="shared" si="5348"/>
        <v>0</v>
      </c>
      <c r="DR195" s="111">
        <f t="shared" si="5349"/>
        <v>0</v>
      </c>
      <c r="DS195" s="111"/>
      <c r="DT195" s="140"/>
      <c r="DU195" s="141" t="e">
        <f t="shared" si="5350"/>
        <v>#DIV/0!</v>
      </c>
      <c r="DV195" s="323">
        <f t="shared" si="5319"/>
        <v>0</v>
      </c>
      <c r="DW195" s="431">
        <f t="shared" si="5320"/>
        <v>0</v>
      </c>
      <c r="DX195" s="432">
        <f t="shared" si="5321"/>
        <v>0</v>
      </c>
      <c r="DY195" s="138">
        <f t="shared" si="5354"/>
        <v>0</v>
      </c>
      <c r="DZ195" s="433">
        <f t="shared" si="5323"/>
        <v>6947.28</v>
      </c>
      <c r="EA195" s="139">
        <f t="shared" si="5356"/>
        <v>0</v>
      </c>
      <c r="EB195" s="111">
        <f t="shared" si="5357"/>
        <v>0</v>
      </c>
      <c r="EC195" s="111"/>
      <c r="ED195" s="140"/>
      <c r="EE195" s="141" t="e">
        <f t="shared" si="5358"/>
        <v>#DIV/0!</v>
      </c>
      <c r="EF195" s="323">
        <f t="shared" si="5319"/>
        <v>0</v>
      </c>
      <c r="EG195" s="431">
        <f t="shared" si="5320"/>
        <v>0</v>
      </c>
      <c r="EH195" s="432">
        <f t="shared" si="5321"/>
        <v>0</v>
      </c>
      <c r="EI195" s="138">
        <f t="shared" si="5362"/>
        <v>0</v>
      </c>
      <c r="EJ195" s="433">
        <f t="shared" si="5323"/>
        <v>6947.28</v>
      </c>
      <c r="EK195" s="139">
        <f t="shared" si="5364"/>
        <v>0</v>
      </c>
      <c r="EL195" s="111">
        <f t="shared" si="5365"/>
        <v>0</v>
      </c>
      <c r="EM195" s="111"/>
      <c r="EN195" s="140"/>
      <c r="EO195" s="141" t="e">
        <f t="shared" si="5366"/>
        <v>#DIV/0!</v>
      </c>
      <c r="EP195" s="323">
        <f t="shared" si="5319"/>
        <v>0</v>
      </c>
      <c r="EQ195" s="431">
        <f t="shared" si="5320"/>
        <v>0</v>
      </c>
      <c r="ER195" s="432">
        <f t="shared" si="5321"/>
        <v>0</v>
      </c>
      <c r="ES195" s="138">
        <f t="shared" si="5370"/>
        <v>0</v>
      </c>
      <c r="ET195" s="433">
        <f t="shared" si="5323"/>
        <v>6947.28</v>
      </c>
      <c r="EU195" s="139">
        <f t="shared" si="5372"/>
        <v>0</v>
      </c>
      <c r="EV195" s="111">
        <f t="shared" si="5373"/>
        <v>0</v>
      </c>
      <c r="EW195" s="111"/>
      <c r="EX195" s="140"/>
      <c r="EY195" s="141" t="e">
        <f t="shared" si="5374"/>
        <v>#DIV/0!</v>
      </c>
      <c r="EZ195" s="323">
        <f t="shared" si="5375"/>
        <v>0</v>
      </c>
      <c r="FA195" s="431">
        <f t="shared" si="5376"/>
        <v>0</v>
      </c>
      <c r="FB195" s="432">
        <f t="shared" si="5377"/>
        <v>0</v>
      </c>
      <c r="FC195" s="138">
        <f t="shared" si="5378"/>
        <v>0</v>
      </c>
      <c r="FD195" s="433">
        <f t="shared" si="5379"/>
        <v>6947.28</v>
      </c>
      <c r="FE195" s="139">
        <f t="shared" si="5380"/>
        <v>0</v>
      </c>
      <c r="FF195" s="111">
        <f t="shared" si="5381"/>
        <v>0</v>
      </c>
      <c r="FG195" s="111"/>
      <c r="FH195" s="140"/>
      <c r="FI195" s="141" t="e">
        <f t="shared" si="5382"/>
        <v>#DIV/0!</v>
      </c>
      <c r="FJ195" s="323">
        <f t="shared" si="5375"/>
        <v>0</v>
      </c>
      <c r="FK195" s="431">
        <f t="shared" si="5376"/>
        <v>0</v>
      </c>
      <c r="FL195" s="432">
        <f t="shared" si="5377"/>
        <v>0</v>
      </c>
      <c r="FM195" s="138">
        <f t="shared" si="5386"/>
        <v>0</v>
      </c>
      <c r="FN195" s="433">
        <f t="shared" si="5379"/>
        <v>6947.28</v>
      </c>
      <c r="FO195" s="139">
        <f t="shared" si="5388"/>
        <v>0</v>
      </c>
      <c r="FP195" s="111">
        <f t="shared" si="5389"/>
        <v>0</v>
      </c>
      <c r="FQ195" s="111"/>
      <c r="FR195" s="140"/>
      <c r="FS195" s="141" t="e">
        <f t="shared" si="5390"/>
        <v>#DIV/0!</v>
      </c>
      <c r="FT195" s="323">
        <f t="shared" si="5375"/>
        <v>0</v>
      </c>
      <c r="FU195" s="431">
        <f t="shared" si="5376"/>
        <v>0</v>
      </c>
      <c r="FV195" s="432">
        <f t="shared" si="5377"/>
        <v>0</v>
      </c>
      <c r="FW195" s="138">
        <f t="shared" si="5394"/>
        <v>0</v>
      </c>
      <c r="FX195" s="433">
        <f t="shared" si="5379"/>
        <v>6947.28</v>
      </c>
      <c r="FY195" s="139">
        <f t="shared" si="5396"/>
        <v>0</v>
      </c>
      <c r="FZ195" s="111">
        <f t="shared" si="5397"/>
        <v>0</v>
      </c>
      <c r="GA195" s="111"/>
      <c r="GB195" s="140"/>
      <c r="GC195" s="141" t="e">
        <f t="shared" si="5398"/>
        <v>#DIV/0!</v>
      </c>
      <c r="GD195" s="323">
        <f t="shared" si="5375"/>
        <v>0</v>
      </c>
      <c r="GE195" s="431">
        <f t="shared" si="5376"/>
        <v>0</v>
      </c>
      <c r="GF195" s="432">
        <f t="shared" si="5377"/>
        <v>0</v>
      </c>
      <c r="GG195" s="138">
        <f t="shared" si="5402"/>
        <v>0</v>
      </c>
      <c r="GH195" s="433">
        <f t="shared" si="5379"/>
        <v>6947.28</v>
      </c>
      <c r="GI195" s="139">
        <f t="shared" si="5404"/>
        <v>0</v>
      </c>
      <c r="GJ195" s="111">
        <f t="shared" si="5405"/>
        <v>0</v>
      </c>
      <c r="GK195" s="111"/>
      <c r="GL195" s="140"/>
      <c r="GM195" s="141" t="e">
        <f t="shared" si="5406"/>
        <v>#DIV/0!</v>
      </c>
      <c r="GN195" s="323">
        <f t="shared" si="5407"/>
        <v>0</v>
      </c>
      <c r="GO195" s="431">
        <f t="shared" si="5408"/>
        <v>0</v>
      </c>
      <c r="GP195" s="432">
        <f t="shared" si="5409"/>
        <v>0</v>
      </c>
      <c r="GQ195" s="138">
        <f t="shared" si="5410"/>
        <v>0</v>
      </c>
      <c r="GR195" s="433">
        <f t="shared" si="5411"/>
        <v>6947.28</v>
      </c>
      <c r="GS195" s="139">
        <f t="shared" si="5412"/>
        <v>0</v>
      </c>
      <c r="GT195" s="111">
        <f t="shared" si="5413"/>
        <v>0</v>
      </c>
      <c r="GU195" s="111"/>
      <c r="GV195" s="140"/>
      <c r="GW195" s="141" t="e">
        <f t="shared" si="5414"/>
        <v>#DIV/0!</v>
      </c>
      <c r="GX195" s="323">
        <f t="shared" si="5407"/>
        <v>0</v>
      </c>
      <c r="GY195" s="431">
        <f t="shared" si="5408"/>
        <v>0</v>
      </c>
      <c r="GZ195" s="432">
        <f t="shared" si="5409"/>
        <v>0</v>
      </c>
      <c r="HA195" s="138">
        <f t="shared" si="5418"/>
        <v>0</v>
      </c>
      <c r="HB195" s="433">
        <f t="shared" si="5411"/>
        <v>6947.28</v>
      </c>
      <c r="HC195" s="139">
        <f t="shared" si="5420"/>
        <v>0</v>
      </c>
      <c r="HD195" s="111">
        <f t="shared" si="5421"/>
        <v>0</v>
      </c>
      <c r="HE195" s="111"/>
      <c r="HF195" s="140"/>
      <c r="HG195" s="141" t="e">
        <f t="shared" si="5422"/>
        <v>#DIV/0!</v>
      </c>
      <c r="HH195" s="323">
        <f t="shared" si="5407"/>
        <v>0</v>
      </c>
      <c r="HI195" s="431">
        <f t="shared" si="5408"/>
        <v>0</v>
      </c>
      <c r="HJ195" s="432">
        <f t="shared" si="5409"/>
        <v>0</v>
      </c>
      <c r="HK195" s="138">
        <f t="shared" si="5426"/>
        <v>0</v>
      </c>
      <c r="HL195" s="433">
        <f t="shared" si="5411"/>
        <v>6947.28</v>
      </c>
      <c r="HM195" s="139">
        <f t="shared" si="5428"/>
        <v>0</v>
      </c>
      <c r="HN195" s="111">
        <f t="shared" si="5429"/>
        <v>0</v>
      </c>
      <c r="HO195" s="111"/>
      <c r="HP195" s="140"/>
      <c r="HQ195" s="141" t="e">
        <f t="shared" si="5430"/>
        <v>#DIV/0!</v>
      </c>
      <c r="HR195" s="323">
        <f t="shared" si="5407"/>
        <v>0</v>
      </c>
      <c r="HS195" s="431">
        <f t="shared" si="5408"/>
        <v>0</v>
      </c>
      <c r="HT195" s="432">
        <f t="shared" si="5409"/>
        <v>0</v>
      </c>
      <c r="HU195" s="138">
        <f t="shared" si="5434"/>
        <v>0</v>
      </c>
      <c r="HV195" s="433">
        <f t="shared" si="5411"/>
        <v>6947.28</v>
      </c>
      <c r="HW195" s="139">
        <f t="shared" si="5436"/>
        <v>0</v>
      </c>
      <c r="HX195" s="111">
        <f t="shared" si="5437"/>
        <v>0</v>
      </c>
      <c r="HY195" s="111"/>
      <c r="HZ195" s="140"/>
      <c r="IA195" s="141" t="e">
        <f t="shared" si="5438"/>
        <v>#DIV/0!</v>
      </c>
      <c r="IB195" s="323">
        <f t="shared" si="5439"/>
        <v>0</v>
      </c>
      <c r="IC195" s="431">
        <f t="shared" si="5440"/>
        <v>0</v>
      </c>
      <c r="ID195" s="432">
        <f t="shared" si="5441"/>
        <v>0</v>
      </c>
      <c r="IE195" s="138">
        <f t="shared" si="5442"/>
        <v>0</v>
      </c>
      <c r="IF195" s="433">
        <f t="shared" si="5443"/>
        <v>6947.28</v>
      </c>
      <c r="IG195" s="139">
        <f t="shared" si="5444"/>
        <v>0</v>
      </c>
      <c r="IH195" s="111">
        <f t="shared" si="5445"/>
        <v>0</v>
      </c>
      <c r="II195" s="111"/>
      <c r="IJ195" s="140"/>
      <c r="IK195" s="141" t="e">
        <f t="shared" si="5446"/>
        <v>#DIV/0!</v>
      </c>
      <c r="IL195" s="323">
        <f t="shared" si="5439"/>
        <v>0</v>
      </c>
      <c r="IM195" s="431">
        <f t="shared" si="5440"/>
        <v>0</v>
      </c>
      <c r="IN195" s="432">
        <f t="shared" si="5441"/>
        <v>0</v>
      </c>
      <c r="IO195" s="138">
        <f t="shared" si="5450"/>
        <v>0</v>
      </c>
      <c r="IP195" s="433">
        <f t="shared" si="5443"/>
        <v>6947.28</v>
      </c>
      <c r="IQ195" s="139">
        <f t="shared" si="5452"/>
        <v>0</v>
      </c>
      <c r="IR195" s="111">
        <f t="shared" si="5453"/>
        <v>0</v>
      </c>
      <c r="IS195" s="111"/>
      <c r="IT195" s="140"/>
      <c r="IU195" s="141" t="e">
        <f t="shared" si="5454"/>
        <v>#DIV/0!</v>
      </c>
      <c r="IV195" s="323">
        <f t="shared" si="5439"/>
        <v>0</v>
      </c>
      <c r="IW195" s="431">
        <f t="shared" si="5440"/>
        <v>0</v>
      </c>
      <c r="IX195" s="432">
        <f t="shared" si="5441"/>
        <v>0</v>
      </c>
      <c r="IY195" s="138">
        <f t="shared" si="5458"/>
        <v>0</v>
      </c>
      <c r="IZ195" s="433">
        <f t="shared" si="5443"/>
        <v>6947.28</v>
      </c>
      <c r="JA195" s="139">
        <f t="shared" si="5460"/>
        <v>0</v>
      </c>
      <c r="JB195" s="111">
        <f t="shared" si="5461"/>
        <v>0</v>
      </c>
      <c r="JC195" s="111"/>
      <c r="JD195" s="140"/>
      <c r="JE195" s="141" t="e">
        <f t="shared" si="5462"/>
        <v>#DIV/0!</v>
      </c>
      <c r="JF195" s="323">
        <f t="shared" si="5439"/>
        <v>0</v>
      </c>
      <c r="JG195" s="431">
        <f t="shared" si="5440"/>
        <v>0</v>
      </c>
      <c r="JH195" s="432">
        <f t="shared" si="5441"/>
        <v>0</v>
      </c>
      <c r="JI195" s="138">
        <f t="shared" si="5466"/>
        <v>0</v>
      </c>
      <c r="JJ195" s="433">
        <f t="shared" si="5443"/>
        <v>6947.28</v>
      </c>
      <c r="JK195" s="139">
        <f t="shared" si="5468"/>
        <v>0</v>
      </c>
      <c r="JL195" s="111">
        <f t="shared" si="5469"/>
        <v>0</v>
      </c>
      <c r="JM195" s="111"/>
      <c r="JN195" s="140"/>
      <c r="JO195" s="141" t="e">
        <f t="shared" si="5470"/>
        <v>#DIV/0!</v>
      </c>
      <c r="JP195" s="323">
        <f t="shared" si="5471"/>
        <v>0</v>
      </c>
      <c r="JQ195" s="431">
        <f t="shared" si="5472"/>
        <v>0</v>
      </c>
      <c r="JR195" s="432">
        <f t="shared" si="5473"/>
        <v>0</v>
      </c>
      <c r="JS195" s="138">
        <f t="shared" si="5474"/>
        <v>0</v>
      </c>
      <c r="JT195" s="433">
        <f t="shared" si="5475"/>
        <v>6947.28</v>
      </c>
      <c r="JU195" s="139">
        <f t="shared" si="5476"/>
        <v>0</v>
      </c>
      <c r="JV195" s="111">
        <f t="shared" si="5477"/>
        <v>0</v>
      </c>
      <c r="JW195" s="111"/>
      <c r="JX195" s="140"/>
      <c r="JY195" s="141" t="e">
        <f t="shared" si="5478"/>
        <v>#DIV/0!</v>
      </c>
      <c r="JZ195" s="323">
        <f t="shared" si="5471"/>
        <v>0</v>
      </c>
      <c r="KA195" s="431">
        <f t="shared" si="5472"/>
        <v>0</v>
      </c>
      <c r="KB195" s="432">
        <f t="shared" si="5473"/>
        <v>0</v>
      </c>
      <c r="KC195" s="138">
        <f t="shared" si="5482"/>
        <v>0</v>
      </c>
      <c r="KD195" s="433">
        <f t="shared" si="5475"/>
        <v>6947.28</v>
      </c>
      <c r="KE195" s="139">
        <f t="shared" si="5484"/>
        <v>0</v>
      </c>
      <c r="KF195" s="111">
        <f t="shared" si="5485"/>
        <v>0</v>
      </c>
      <c r="KG195" s="111"/>
      <c r="KH195" s="140"/>
      <c r="KI195" s="141" t="e">
        <f t="shared" si="5486"/>
        <v>#DIV/0!</v>
      </c>
      <c r="KJ195" s="323">
        <f t="shared" si="5471"/>
        <v>0</v>
      </c>
      <c r="KK195" s="431">
        <f t="shared" si="5472"/>
        <v>0</v>
      </c>
      <c r="KL195" s="432">
        <f t="shared" si="5473"/>
        <v>0</v>
      </c>
      <c r="KM195" s="138">
        <f t="shared" si="5490"/>
        <v>0</v>
      </c>
      <c r="KN195" s="433">
        <f t="shared" si="5475"/>
        <v>6947.28</v>
      </c>
      <c r="KO195" s="139">
        <f t="shared" si="5492"/>
        <v>0</v>
      </c>
      <c r="KP195" s="111">
        <f t="shared" si="5493"/>
        <v>0</v>
      </c>
      <c r="KQ195" s="111"/>
      <c r="KR195" s="140"/>
      <c r="KS195" s="141" t="e">
        <f t="shared" si="5494"/>
        <v>#DIV/0!</v>
      </c>
      <c r="KT195" s="323">
        <f t="shared" si="5471"/>
        <v>0</v>
      </c>
      <c r="KU195" s="431" t="e">
        <f t="shared" si="5472"/>
        <v>#DIV/0!</v>
      </c>
      <c r="KV195" s="432" t="e">
        <f t="shared" si="5473"/>
        <v>#DIV/0!</v>
      </c>
      <c r="KW195" s="138">
        <f t="shared" si="5498"/>
        <v>0</v>
      </c>
      <c r="KX195" s="433">
        <f t="shared" si="5475"/>
        <v>0</v>
      </c>
      <c r="KY195" s="139">
        <f t="shared" si="5500"/>
        <v>0</v>
      </c>
      <c r="KZ195" s="111">
        <f t="shared" si="5501"/>
        <v>0</v>
      </c>
      <c r="LA195" s="111"/>
      <c r="LB195" s="140"/>
      <c r="LC195" s="141" t="e">
        <f t="shared" si="5502"/>
        <v>#DIV/0!</v>
      </c>
      <c r="LD195" s="323">
        <f t="shared" si="5510"/>
        <v>0</v>
      </c>
      <c r="LE195" s="431">
        <f t="shared" si="5511"/>
        <v>0</v>
      </c>
      <c r="LF195" s="432">
        <f t="shared" si="5512"/>
        <v>0</v>
      </c>
      <c r="LG195" s="138">
        <f t="shared" si="5503"/>
        <v>0</v>
      </c>
      <c r="LH195" s="433">
        <f t="shared" si="5513"/>
        <v>6947.28</v>
      </c>
      <c r="LI195" s="139">
        <f t="shared" si="5504"/>
        <v>0</v>
      </c>
      <c r="LJ195" s="111">
        <f t="shared" si="5505"/>
        <v>0</v>
      </c>
      <c r="LK195" s="111"/>
      <c r="LL195" s="140"/>
    </row>
    <row r="196" spans="1:324">
      <c r="A196" s="610"/>
      <c r="B196" s="616" t="s">
        <v>1159</v>
      </c>
      <c r="C196" s="12"/>
      <c r="D196" s="12"/>
      <c r="E196" s="4"/>
      <c r="F196" s="323">
        <f t="shared" si="5506"/>
        <v>0</v>
      </c>
      <c r="G196" s="431">
        <f t="shared" si="5507"/>
        <v>0</v>
      </c>
      <c r="H196" s="432">
        <f t="shared" si="5508"/>
        <v>0</v>
      </c>
      <c r="I196" s="138"/>
      <c r="J196" s="433">
        <f t="shared" si="5509"/>
        <v>6947.28</v>
      </c>
      <c r="K196" s="139"/>
      <c r="L196" s="111"/>
      <c r="M196" s="111"/>
      <c r="N196" s="140"/>
      <c r="O196" s="141"/>
      <c r="P196" s="323">
        <f t="shared" si="5263"/>
        <v>0</v>
      </c>
      <c r="Q196" s="431">
        <f t="shared" si="5264"/>
        <v>0</v>
      </c>
      <c r="R196" s="432">
        <f t="shared" si="5265"/>
        <v>0</v>
      </c>
      <c r="S196" s="138"/>
      <c r="T196" s="433">
        <f t="shared" si="5267"/>
        <v>6947.28</v>
      </c>
      <c r="U196" s="139"/>
      <c r="V196" s="111"/>
      <c r="W196" s="111"/>
      <c r="X196" s="140"/>
      <c r="Y196" s="141"/>
      <c r="Z196" s="323">
        <f t="shared" si="5263"/>
        <v>0</v>
      </c>
      <c r="AA196" s="431">
        <f t="shared" si="5264"/>
        <v>0</v>
      </c>
      <c r="AB196" s="432">
        <f t="shared" si="5265"/>
        <v>0</v>
      </c>
      <c r="AC196" s="138"/>
      <c r="AD196" s="433">
        <f t="shared" si="5267"/>
        <v>6947.28</v>
      </c>
      <c r="AE196" s="139"/>
      <c r="AF196" s="111"/>
      <c r="AG196" s="111"/>
      <c r="AH196" s="140"/>
      <c r="AI196" s="141"/>
      <c r="AJ196" s="323">
        <f t="shared" si="5263"/>
        <v>0</v>
      </c>
      <c r="AK196" s="431">
        <f t="shared" si="5264"/>
        <v>0</v>
      </c>
      <c r="AL196" s="432">
        <f t="shared" si="5265"/>
        <v>0</v>
      </c>
      <c r="AM196" s="138"/>
      <c r="AN196" s="433">
        <f t="shared" si="5267"/>
        <v>6947.28</v>
      </c>
      <c r="AO196" s="139"/>
      <c r="AP196" s="111"/>
      <c r="AQ196" s="111"/>
      <c r="AR196" s="140"/>
      <c r="AS196" s="141"/>
      <c r="AT196" s="323">
        <f t="shared" si="5263"/>
        <v>0</v>
      </c>
      <c r="AU196" s="431">
        <f t="shared" si="5264"/>
        <v>0</v>
      </c>
      <c r="AV196" s="432">
        <f t="shared" si="5265"/>
        <v>0</v>
      </c>
      <c r="AW196" s="138"/>
      <c r="AX196" s="433">
        <f t="shared" si="5267"/>
        <v>6947.28</v>
      </c>
      <c r="AY196" s="139"/>
      <c r="AZ196" s="111"/>
      <c r="BA196" s="111"/>
      <c r="BB196" s="140"/>
      <c r="BC196" s="141"/>
      <c r="BD196" s="323">
        <f t="shared" si="5263"/>
        <v>0</v>
      </c>
      <c r="BE196" s="431">
        <f t="shared" si="5264"/>
        <v>0</v>
      </c>
      <c r="BF196" s="432">
        <f t="shared" si="5265"/>
        <v>0</v>
      </c>
      <c r="BG196" s="138"/>
      <c r="BH196" s="433">
        <f t="shared" si="5267"/>
        <v>6947.28</v>
      </c>
      <c r="BI196" s="139"/>
      <c r="BJ196" s="111"/>
      <c r="BK196" s="111"/>
      <c r="BL196" s="140"/>
      <c r="BM196" s="141"/>
      <c r="BN196" s="323">
        <f t="shared" si="5263"/>
        <v>0</v>
      </c>
      <c r="BO196" s="431">
        <f t="shared" si="5264"/>
        <v>0</v>
      </c>
      <c r="BP196" s="432">
        <f t="shared" si="5265"/>
        <v>0</v>
      </c>
      <c r="BQ196" s="138"/>
      <c r="BR196" s="433">
        <f t="shared" si="5267"/>
        <v>6947.28</v>
      </c>
      <c r="BS196" s="139"/>
      <c r="BT196" s="111"/>
      <c r="BU196" s="111"/>
      <c r="BV196" s="140"/>
      <c r="BW196" s="141"/>
      <c r="BX196" s="323">
        <f t="shared" si="5263"/>
        <v>0</v>
      </c>
      <c r="BY196" s="431">
        <f t="shared" si="5264"/>
        <v>0</v>
      </c>
      <c r="BZ196" s="432">
        <f t="shared" si="5265"/>
        <v>0</v>
      </c>
      <c r="CA196" s="138"/>
      <c r="CB196" s="433">
        <f t="shared" si="5267"/>
        <v>6947.28</v>
      </c>
      <c r="CC196" s="139"/>
      <c r="CD196" s="111"/>
      <c r="CE196" s="111"/>
      <c r="CF196" s="140"/>
      <c r="CG196" s="141"/>
      <c r="CH196" s="323">
        <f t="shared" si="5319"/>
        <v>0</v>
      </c>
      <c r="CI196" s="431">
        <f t="shared" si="5320"/>
        <v>0</v>
      </c>
      <c r="CJ196" s="432">
        <f t="shared" si="5321"/>
        <v>0</v>
      </c>
      <c r="CK196" s="138"/>
      <c r="CL196" s="433">
        <f t="shared" si="5323"/>
        <v>6947.28</v>
      </c>
      <c r="CM196" s="139"/>
      <c r="CN196" s="111"/>
      <c r="CO196" s="111"/>
      <c r="CP196" s="140"/>
      <c r="CQ196" s="141"/>
      <c r="CR196" s="323">
        <f t="shared" si="5319"/>
        <v>0</v>
      </c>
      <c r="CS196" s="431">
        <f t="shared" si="5320"/>
        <v>0</v>
      </c>
      <c r="CT196" s="432">
        <f t="shared" si="5321"/>
        <v>0</v>
      </c>
      <c r="CU196" s="138"/>
      <c r="CV196" s="433">
        <f t="shared" si="5323"/>
        <v>6947.28</v>
      </c>
      <c r="CW196" s="139"/>
      <c r="CX196" s="111"/>
      <c r="CY196" s="111"/>
      <c r="CZ196" s="140"/>
      <c r="DA196" s="141"/>
      <c r="DB196" s="323">
        <f t="shared" si="5319"/>
        <v>0</v>
      </c>
      <c r="DC196" s="431">
        <f t="shared" si="5320"/>
        <v>0</v>
      </c>
      <c r="DD196" s="432">
        <f t="shared" si="5321"/>
        <v>0</v>
      </c>
      <c r="DE196" s="138"/>
      <c r="DF196" s="433">
        <f t="shared" si="5323"/>
        <v>6947.28</v>
      </c>
      <c r="DG196" s="139"/>
      <c r="DH196" s="111"/>
      <c r="DI196" s="111"/>
      <c r="DJ196" s="140"/>
      <c r="DK196" s="141"/>
      <c r="DL196" s="323">
        <f t="shared" si="5319"/>
        <v>0</v>
      </c>
      <c r="DM196" s="431">
        <f t="shared" si="5320"/>
        <v>0</v>
      </c>
      <c r="DN196" s="432">
        <f t="shared" si="5321"/>
        <v>0</v>
      </c>
      <c r="DO196" s="138"/>
      <c r="DP196" s="433">
        <f t="shared" si="5323"/>
        <v>6947.28</v>
      </c>
      <c r="DQ196" s="139"/>
      <c r="DR196" s="111"/>
      <c r="DS196" s="111"/>
      <c r="DT196" s="140"/>
      <c r="DU196" s="141"/>
      <c r="DV196" s="323">
        <f t="shared" si="5319"/>
        <v>0</v>
      </c>
      <c r="DW196" s="431">
        <f t="shared" si="5320"/>
        <v>0</v>
      </c>
      <c r="DX196" s="432">
        <f t="shared" si="5321"/>
        <v>0</v>
      </c>
      <c r="DY196" s="138"/>
      <c r="DZ196" s="433">
        <f t="shared" si="5323"/>
        <v>6947.28</v>
      </c>
      <c r="EA196" s="139"/>
      <c r="EB196" s="111"/>
      <c r="EC196" s="111"/>
      <c r="ED196" s="140"/>
      <c r="EE196" s="141"/>
      <c r="EF196" s="323">
        <f t="shared" si="5319"/>
        <v>0</v>
      </c>
      <c r="EG196" s="431">
        <f t="shared" si="5320"/>
        <v>0</v>
      </c>
      <c r="EH196" s="432">
        <f t="shared" si="5321"/>
        <v>0</v>
      </c>
      <c r="EI196" s="138"/>
      <c r="EJ196" s="433">
        <f t="shared" si="5323"/>
        <v>6947.28</v>
      </c>
      <c r="EK196" s="139"/>
      <c r="EL196" s="111"/>
      <c r="EM196" s="111"/>
      <c r="EN196" s="140"/>
      <c r="EO196" s="141"/>
      <c r="EP196" s="323">
        <f t="shared" si="5319"/>
        <v>0</v>
      </c>
      <c r="EQ196" s="431">
        <f t="shared" si="5320"/>
        <v>0</v>
      </c>
      <c r="ER196" s="432">
        <f t="shared" si="5321"/>
        <v>0</v>
      </c>
      <c r="ES196" s="138"/>
      <c r="ET196" s="433">
        <f t="shared" si="5323"/>
        <v>6947.28</v>
      </c>
      <c r="EU196" s="139"/>
      <c r="EV196" s="111"/>
      <c r="EW196" s="111"/>
      <c r="EX196" s="140"/>
      <c r="EY196" s="141"/>
      <c r="EZ196" s="323">
        <f t="shared" si="5375"/>
        <v>0</v>
      </c>
      <c r="FA196" s="431">
        <f t="shared" si="5376"/>
        <v>0</v>
      </c>
      <c r="FB196" s="432">
        <f t="shared" si="5377"/>
        <v>0</v>
      </c>
      <c r="FC196" s="138"/>
      <c r="FD196" s="433">
        <f t="shared" si="5379"/>
        <v>6947.28</v>
      </c>
      <c r="FE196" s="139"/>
      <c r="FF196" s="111"/>
      <c r="FG196" s="111"/>
      <c r="FH196" s="140"/>
      <c r="FI196" s="141"/>
      <c r="FJ196" s="323">
        <f t="shared" si="5375"/>
        <v>0</v>
      </c>
      <c r="FK196" s="431">
        <f t="shared" si="5376"/>
        <v>0</v>
      </c>
      <c r="FL196" s="432">
        <f t="shared" si="5377"/>
        <v>0</v>
      </c>
      <c r="FM196" s="138"/>
      <c r="FN196" s="433">
        <f t="shared" si="5379"/>
        <v>6947.28</v>
      </c>
      <c r="FO196" s="139"/>
      <c r="FP196" s="111"/>
      <c r="FQ196" s="111"/>
      <c r="FR196" s="140"/>
      <c r="FS196" s="141"/>
      <c r="FT196" s="323">
        <f t="shared" si="5375"/>
        <v>0</v>
      </c>
      <c r="FU196" s="431">
        <f t="shared" si="5376"/>
        <v>0</v>
      </c>
      <c r="FV196" s="432">
        <f t="shared" si="5377"/>
        <v>0</v>
      </c>
      <c r="FW196" s="138"/>
      <c r="FX196" s="433">
        <f t="shared" si="5379"/>
        <v>6947.28</v>
      </c>
      <c r="FY196" s="139"/>
      <c r="FZ196" s="111"/>
      <c r="GA196" s="111"/>
      <c r="GB196" s="140"/>
      <c r="GC196" s="141"/>
      <c r="GD196" s="323">
        <f t="shared" si="5375"/>
        <v>0</v>
      </c>
      <c r="GE196" s="431">
        <f t="shared" si="5376"/>
        <v>0</v>
      </c>
      <c r="GF196" s="432">
        <f t="shared" si="5377"/>
        <v>0</v>
      </c>
      <c r="GG196" s="138"/>
      <c r="GH196" s="433">
        <f t="shared" si="5379"/>
        <v>6947.28</v>
      </c>
      <c r="GI196" s="139"/>
      <c r="GJ196" s="111"/>
      <c r="GK196" s="111"/>
      <c r="GL196" s="140"/>
      <c r="GM196" s="141"/>
      <c r="GN196" s="323">
        <f t="shared" si="5407"/>
        <v>0</v>
      </c>
      <c r="GO196" s="431">
        <f t="shared" si="5408"/>
        <v>0</v>
      </c>
      <c r="GP196" s="432">
        <f t="shared" si="5409"/>
        <v>0</v>
      </c>
      <c r="GQ196" s="138"/>
      <c r="GR196" s="433">
        <f t="shared" si="5411"/>
        <v>6947.28</v>
      </c>
      <c r="GS196" s="139"/>
      <c r="GT196" s="111"/>
      <c r="GU196" s="111"/>
      <c r="GV196" s="140"/>
      <c r="GW196" s="141"/>
      <c r="GX196" s="323">
        <f t="shared" si="5407"/>
        <v>0</v>
      </c>
      <c r="GY196" s="431">
        <f t="shared" si="5408"/>
        <v>0</v>
      </c>
      <c r="GZ196" s="432">
        <f t="shared" si="5409"/>
        <v>0</v>
      </c>
      <c r="HA196" s="138"/>
      <c r="HB196" s="433">
        <f t="shared" si="5411"/>
        <v>6947.28</v>
      </c>
      <c r="HC196" s="139"/>
      <c r="HD196" s="111"/>
      <c r="HE196" s="111"/>
      <c r="HF196" s="140"/>
      <c r="HG196" s="141"/>
      <c r="HH196" s="323">
        <f t="shared" si="5407"/>
        <v>0</v>
      </c>
      <c r="HI196" s="431">
        <f t="shared" si="5408"/>
        <v>0</v>
      </c>
      <c r="HJ196" s="432">
        <f t="shared" si="5409"/>
        <v>0</v>
      </c>
      <c r="HK196" s="138"/>
      <c r="HL196" s="433">
        <f t="shared" si="5411"/>
        <v>6947.28</v>
      </c>
      <c r="HM196" s="139"/>
      <c r="HN196" s="111"/>
      <c r="HO196" s="111"/>
      <c r="HP196" s="140"/>
      <c r="HQ196" s="141"/>
      <c r="HR196" s="323">
        <f t="shared" si="5407"/>
        <v>0</v>
      </c>
      <c r="HS196" s="431">
        <f t="shared" si="5408"/>
        <v>0</v>
      </c>
      <c r="HT196" s="432">
        <f t="shared" si="5409"/>
        <v>0</v>
      </c>
      <c r="HU196" s="138"/>
      <c r="HV196" s="433">
        <f t="shared" si="5411"/>
        <v>6947.28</v>
      </c>
      <c r="HW196" s="139"/>
      <c r="HX196" s="111"/>
      <c r="HY196" s="111"/>
      <c r="HZ196" s="140"/>
      <c r="IA196" s="141"/>
      <c r="IB196" s="323">
        <f t="shared" si="5439"/>
        <v>0</v>
      </c>
      <c r="IC196" s="431">
        <f t="shared" si="5440"/>
        <v>0</v>
      </c>
      <c r="ID196" s="432">
        <f t="shared" si="5441"/>
        <v>0</v>
      </c>
      <c r="IE196" s="138"/>
      <c r="IF196" s="433">
        <f t="shared" si="5443"/>
        <v>6947.28</v>
      </c>
      <c r="IG196" s="139"/>
      <c r="IH196" s="111"/>
      <c r="II196" s="111"/>
      <c r="IJ196" s="140"/>
      <c r="IK196" s="141"/>
      <c r="IL196" s="323">
        <f t="shared" si="5439"/>
        <v>0</v>
      </c>
      <c r="IM196" s="431">
        <f t="shared" si="5440"/>
        <v>0</v>
      </c>
      <c r="IN196" s="432">
        <f t="shared" si="5441"/>
        <v>0</v>
      </c>
      <c r="IO196" s="138"/>
      <c r="IP196" s="433">
        <f t="shared" si="5443"/>
        <v>6947.28</v>
      </c>
      <c r="IQ196" s="139"/>
      <c r="IR196" s="111"/>
      <c r="IS196" s="111"/>
      <c r="IT196" s="140"/>
      <c r="IU196" s="141"/>
      <c r="IV196" s="323">
        <f t="shared" si="5439"/>
        <v>0</v>
      </c>
      <c r="IW196" s="431">
        <f t="shared" si="5440"/>
        <v>0</v>
      </c>
      <c r="IX196" s="432">
        <f t="shared" si="5441"/>
        <v>0</v>
      </c>
      <c r="IY196" s="138"/>
      <c r="IZ196" s="433">
        <f t="shared" si="5443"/>
        <v>6947.28</v>
      </c>
      <c r="JA196" s="139"/>
      <c r="JB196" s="111"/>
      <c r="JC196" s="111"/>
      <c r="JD196" s="140"/>
      <c r="JE196" s="141"/>
      <c r="JF196" s="323">
        <f t="shared" si="5439"/>
        <v>0</v>
      </c>
      <c r="JG196" s="431">
        <f t="shared" si="5440"/>
        <v>0</v>
      </c>
      <c r="JH196" s="432">
        <f t="shared" si="5441"/>
        <v>0</v>
      </c>
      <c r="JI196" s="138"/>
      <c r="JJ196" s="433">
        <f t="shared" si="5443"/>
        <v>6947.28</v>
      </c>
      <c r="JK196" s="139"/>
      <c r="JL196" s="111"/>
      <c r="JM196" s="111"/>
      <c r="JN196" s="140"/>
      <c r="JO196" s="141"/>
      <c r="JP196" s="323">
        <f t="shared" si="5471"/>
        <v>0</v>
      </c>
      <c r="JQ196" s="431">
        <f t="shared" si="5472"/>
        <v>0</v>
      </c>
      <c r="JR196" s="432">
        <f t="shared" si="5473"/>
        <v>0</v>
      </c>
      <c r="JS196" s="138"/>
      <c r="JT196" s="433">
        <f t="shared" si="5475"/>
        <v>6947.28</v>
      </c>
      <c r="JU196" s="139"/>
      <c r="JV196" s="111"/>
      <c r="JW196" s="111"/>
      <c r="JX196" s="140"/>
      <c r="JY196" s="141"/>
      <c r="JZ196" s="323">
        <f t="shared" si="5471"/>
        <v>0</v>
      </c>
      <c r="KA196" s="431">
        <f t="shared" si="5472"/>
        <v>0</v>
      </c>
      <c r="KB196" s="432">
        <f t="shared" si="5473"/>
        <v>0</v>
      </c>
      <c r="KC196" s="138"/>
      <c r="KD196" s="433">
        <f t="shared" si="5475"/>
        <v>6947.28</v>
      </c>
      <c r="KE196" s="139"/>
      <c r="KF196" s="111"/>
      <c r="KG196" s="111"/>
      <c r="KH196" s="140"/>
      <c r="KI196" s="141"/>
      <c r="KJ196" s="323">
        <f t="shared" si="5471"/>
        <v>0</v>
      </c>
      <c r="KK196" s="431">
        <f t="shared" si="5472"/>
        <v>0</v>
      </c>
      <c r="KL196" s="432">
        <f t="shared" si="5473"/>
        <v>0</v>
      </c>
      <c r="KM196" s="138"/>
      <c r="KN196" s="433">
        <f t="shared" si="5475"/>
        <v>6947.28</v>
      </c>
      <c r="KO196" s="139"/>
      <c r="KP196" s="111"/>
      <c r="KQ196" s="111"/>
      <c r="KR196" s="140"/>
      <c r="KS196" s="141"/>
      <c r="KT196" s="323">
        <f t="shared" si="5471"/>
        <v>0</v>
      </c>
      <c r="KU196" s="431" t="e">
        <f t="shared" si="5472"/>
        <v>#DIV/0!</v>
      </c>
      <c r="KV196" s="432" t="e">
        <f t="shared" si="5473"/>
        <v>#DIV/0!</v>
      </c>
      <c r="KW196" s="138"/>
      <c r="KX196" s="433">
        <f t="shared" si="5475"/>
        <v>0</v>
      </c>
      <c r="KY196" s="139"/>
      <c r="KZ196" s="111"/>
      <c r="LA196" s="111"/>
      <c r="LB196" s="140"/>
      <c r="LC196" s="141"/>
      <c r="LD196" s="323">
        <f t="shared" si="5510"/>
        <v>0</v>
      </c>
      <c r="LE196" s="431">
        <f t="shared" si="5511"/>
        <v>0</v>
      </c>
      <c r="LF196" s="432">
        <f t="shared" si="5512"/>
        <v>0</v>
      </c>
      <c r="LG196" s="138"/>
      <c r="LH196" s="433">
        <f t="shared" si="5513"/>
        <v>6947.28</v>
      </c>
      <c r="LI196" s="139"/>
      <c r="LJ196" s="111"/>
      <c r="LK196" s="111"/>
      <c r="LL196" s="140"/>
    </row>
    <row r="197" spans="1:324" ht="24">
      <c r="A197" s="611"/>
      <c r="B197" s="69" t="s">
        <v>714</v>
      </c>
      <c r="C197" s="12" t="s">
        <v>841</v>
      </c>
      <c r="D197" s="12" t="s">
        <v>421</v>
      </c>
      <c r="E197" s="4" t="s">
        <v>32</v>
      </c>
      <c r="F197" s="323">
        <f t="shared" si="5506"/>
        <v>284</v>
      </c>
      <c r="G197" s="431">
        <f t="shared" si="5507"/>
        <v>0.45659</v>
      </c>
      <c r="H197" s="432">
        <f t="shared" si="5508"/>
        <v>4.26</v>
      </c>
      <c r="I197" s="138">
        <f t="shared" ref="I197:I204" si="5514">IF(F197&gt;0,H197/F197,0)</f>
        <v>1.4999999999999999E-2</v>
      </c>
      <c r="J197" s="433">
        <f t="shared" si="5509"/>
        <v>6947.28</v>
      </c>
      <c r="K197" s="139">
        <f t="shared" ref="K197:K204" si="5515">I197*J197</f>
        <v>104.2092</v>
      </c>
      <c r="L197" s="111">
        <f t="shared" ref="L197:L204" si="5516">K197*F197</f>
        <v>29595.41</v>
      </c>
      <c r="M197" s="111"/>
      <c r="N197" s="140"/>
      <c r="O197" s="141">
        <f t="shared" ref="O197:O204" si="5517">K197/$LI197</f>
        <v>0.83272000000000002</v>
      </c>
      <c r="P197" s="323">
        <f t="shared" si="5263"/>
        <v>522</v>
      </c>
      <c r="Q197" s="431">
        <f t="shared" si="5264"/>
        <v>0.47846</v>
      </c>
      <c r="R197" s="432">
        <f t="shared" si="5265"/>
        <v>8.23</v>
      </c>
      <c r="S197" s="138">
        <f t="shared" ref="S197:S204" si="5518">IF(P197&gt;0,R197/P197,0)</f>
        <v>1.5766280000000001E-2</v>
      </c>
      <c r="T197" s="433">
        <f t="shared" si="5267"/>
        <v>6947.28</v>
      </c>
      <c r="U197" s="139">
        <f t="shared" ref="U197:U204" si="5519">S197*T197</f>
        <v>109.53276</v>
      </c>
      <c r="V197" s="111">
        <f t="shared" ref="V197:V204" si="5520">U197*P197</f>
        <v>57176.1</v>
      </c>
      <c r="W197" s="111"/>
      <c r="X197" s="140"/>
      <c r="Y197" s="141">
        <f t="shared" ref="Y197:Y204" si="5521">U197/$LI197</f>
        <v>0.87526000000000004</v>
      </c>
      <c r="Z197" s="323">
        <f t="shared" si="5263"/>
        <v>363</v>
      </c>
      <c r="AA197" s="431">
        <f t="shared" si="5264"/>
        <v>0.43787999999999999</v>
      </c>
      <c r="AB197" s="432">
        <f t="shared" si="5265"/>
        <v>4.2699999999999996</v>
      </c>
      <c r="AC197" s="138">
        <f t="shared" ref="AC197:AC204" si="5522">IF(Z197&gt;0,AB197/Z197,0)</f>
        <v>1.176309E-2</v>
      </c>
      <c r="AD197" s="433">
        <f t="shared" si="5267"/>
        <v>6947.28</v>
      </c>
      <c r="AE197" s="139">
        <f t="shared" ref="AE197:AE204" si="5523">AC197*AD197</f>
        <v>81.72148</v>
      </c>
      <c r="AF197" s="111">
        <f t="shared" ref="AF197:AF204" si="5524">AE197*Z197</f>
        <v>29664.9</v>
      </c>
      <c r="AG197" s="111"/>
      <c r="AH197" s="140"/>
      <c r="AI197" s="141">
        <f t="shared" ref="AI197:AI204" si="5525">AE197/$LI197</f>
        <v>0.65302000000000004</v>
      </c>
      <c r="AJ197" s="323">
        <f t="shared" si="5263"/>
        <v>300</v>
      </c>
      <c r="AK197" s="431">
        <f t="shared" si="5264"/>
        <v>0.46728999999999998</v>
      </c>
      <c r="AL197" s="432">
        <f t="shared" si="5265"/>
        <v>4.29</v>
      </c>
      <c r="AM197" s="138">
        <f t="shared" ref="AM197:AM204" si="5526">IF(AJ197&gt;0,AL197/AJ197,0)</f>
        <v>1.43E-2</v>
      </c>
      <c r="AN197" s="433">
        <f t="shared" si="5267"/>
        <v>6947.28</v>
      </c>
      <c r="AO197" s="139">
        <f t="shared" ref="AO197:AO204" si="5527">AM197*AN197</f>
        <v>99.346100000000007</v>
      </c>
      <c r="AP197" s="111">
        <f t="shared" ref="AP197:AP204" si="5528">AO197*AJ197</f>
        <v>29803.83</v>
      </c>
      <c r="AQ197" s="111"/>
      <c r="AR197" s="140"/>
      <c r="AS197" s="141">
        <f t="shared" ref="AS197:AS204" si="5529">AO197/$LI197</f>
        <v>0.79386000000000001</v>
      </c>
      <c r="AT197" s="323">
        <f t="shared" si="5263"/>
        <v>406</v>
      </c>
      <c r="AU197" s="431">
        <f t="shared" si="5264"/>
        <v>0.42513000000000001</v>
      </c>
      <c r="AV197" s="432">
        <f t="shared" si="5265"/>
        <v>4.0599999999999996</v>
      </c>
      <c r="AW197" s="138">
        <f t="shared" ref="AW197:AW204" si="5530">IF(AT197&gt;0,AV197/AT197,0)</f>
        <v>0.01</v>
      </c>
      <c r="AX197" s="433">
        <f t="shared" si="5267"/>
        <v>6947.28</v>
      </c>
      <c r="AY197" s="139">
        <f t="shared" ref="AY197:AY204" si="5531">AW197*AX197</f>
        <v>69.472800000000007</v>
      </c>
      <c r="AZ197" s="111">
        <f t="shared" ref="AZ197:AZ204" si="5532">AY197*AT197</f>
        <v>28205.96</v>
      </c>
      <c r="BA197" s="111"/>
      <c r="BB197" s="140"/>
      <c r="BC197" s="141">
        <f t="shared" ref="BC197:BC204" si="5533">AY197/$LI197</f>
        <v>0.55515000000000003</v>
      </c>
      <c r="BD197" s="323">
        <f t="shared" si="5263"/>
        <v>298</v>
      </c>
      <c r="BE197" s="431">
        <f t="shared" si="5264"/>
        <v>0.41677999999999998</v>
      </c>
      <c r="BF197" s="432">
        <f t="shared" si="5265"/>
        <v>4.0599999999999996</v>
      </c>
      <c r="BG197" s="138">
        <f t="shared" ref="BG197:BG204" si="5534">IF(BD197&gt;0,BF197/BD197,0)</f>
        <v>1.362416E-2</v>
      </c>
      <c r="BH197" s="433">
        <f t="shared" si="5267"/>
        <v>6947.28</v>
      </c>
      <c r="BI197" s="139">
        <f t="shared" ref="BI197:BI204" si="5535">BG197*BH197</f>
        <v>94.650850000000005</v>
      </c>
      <c r="BJ197" s="111">
        <f t="shared" ref="BJ197:BJ204" si="5536">BI197*BD197</f>
        <v>28205.95</v>
      </c>
      <c r="BK197" s="111"/>
      <c r="BL197" s="140"/>
      <c r="BM197" s="141">
        <f t="shared" ref="BM197:BM204" si="5537">BI197/$LI197</f>
        <v>0.75634000000000001</v>
      </c>
      <c r="BN197" s="323">
        <f t="shared" si="5263"/>
        <v>342</v>
      </c>
      <c r="BO197" s="431">
        <f t="shared" si="5264"/>
        <v>0.49853999999999998</v>
      </c>
      <c r="BP197" s="432">
        <f t="shared" si="5265"/>
        <v>4.8600000000000003</v>
      </c>
      <c r="BQ197" s="138">
        <f t="shared" ref="BQ197:BQ204" si="5538">IF(BN197&gt;0,BP197/BN197,0)</f>
        <v>1.4210530000000001E-2</v>
      </c>
      <c r="BR197" s="433">
        <f t="shared" si="5267"/>
        <v>6947.28</v>
      </c>
      <c r="BS197" s="139">
        <f t="shared" ref="BS197:BS204" si="5539">BQ197*BR197</f>
        <v>98.724530000000001</v>
      </c>
      <c r="BT197" s="111">
        <f t="shared" ref="BT197:BT204" si="5540">BS197*BN197</f>
        <v>33763.79</v>
      </c>
      <c r="BU197" s="111"/>
      <c r="BV197" s="140"/>
      <c r="BW197" s="141">
        <f t="shared" ref="BW197:BW204" si="5541">BS197/$LI197</f>
        <v>0.78888999999999998</v>
      </c>
      <c r="BX197" s="323">
        <f t="shared" si="5263"/>
        <v>387</v>
      </c>
      <c r="BY197" s="431">
        <f t="shared" si="5264"/>
        <v>0.46017000000000002</v>
      </c>
      <c r="BZ197" s="432">
        <f t="shared" si="5265"/>
        <v>6.9</v>
      </c>
      <c r="CA197" s="138">
        <f t="shared" ref="CA197:CA204" si="5542">IF(BX197&gt;0,BZ197/BX197,0)</f>
        <v>1.7829459999999998E-2</v>
      </c>
      <c r="CB197" s="433">
        <f t="shared" si="5267"/>
        <v>6947.28</v>
      </c>
      <c r="CC197" s="139">
        <f t="shared" ref="CC197:CC204" si="5543">CA197*CB197</f>
        <v>123.86624999999999</v>
      </c>
      <c r="CD197" s="111">
        <f t="shared" ref="CD197:CD204" si="5544">CC197*BX197</f>
        <v>47936.24</v>
      </c>
      <c r="CE197" s="111"/>
      <c r="CF197" s="140"/>
      <c r="CG197" s="141">
        <f t="shared" ref="CG197:CG204" si="5545">CC197/$LI197</f>
        <v>0.98980000000000001</v>
      </c>
      <c r="CH197" s="323">
        <f t="shared" si="5319"/>
        <v>494</v>
      </c>
      <c r="CI197" s="431">
        <f t="shared" si="5320"/>
        <v>0.49153999999999998</v>
      </c>
      <c r="CJ197" s="432">
        <f t="shared" si="5321"/>
        <v>11.8</v>
      </c>
      <c r="CK197" s="138">
        <f t="shared" ref="CK197:CK204" si="5546">IF(CH197&gt;0,CJ197/CH197,0)</f>
        <v>2.3886640000000001E-2</v>
      </c>
      <c r="CL197" s="433">
        <f t="shared" si="5323"/>
        <v>6947.28</v>
      </c>
      <c r="CM197" s="139">
        <f t="shared" ref="CM197:CM204" si="5547">CK197*CL197</f>
        <v>165.94718</v>
      </c>
      <c r="CN197" s="111">
        <f t="shared" ref="CN197:CN204" si="5548">CM197*CH197</f>
        <v>81977.91</v>
      </c>
      <c r="CO197" s="111"/>
      <c r="CP197" s="140"/>
      <c r="CQ197" s="141">
        <f t="shared" ref="CQ197:CQ204" si="5549">CM197/$LI197</f>
        <v>1.32606</v>
      </c>
      <c r="CR197" s="323">
        <f t="shared" si="5319"/>
        <v>383</v>
      </c>
      <c r="CS197" s="431">
        <f t="shared" si="5320"/>
        <v>0.47460000000000002</v>
      </c>
      <c r="CT197" s="432">
        <f t="shared" si="5321"/>
        <v>5.41</v>
      </c>
      <c r="CU197" s="138">
        <f t="shared" ref="CU197:CU204" si="5550">IF(CR197&gt;0,CT197/CR197,0)</f>
        <v>1.412533E-2</v>
      </c>
      <c r="CV197" s="433">
        <f t="shared" si="5323"/>
        <v>6947.28</v>
      </c>
      <c r="CW197" s="139">
        <f t="shared" ref="CW197:CW204" si="5551">CU197*CV197</f>
        <v>98.132620000000003</v>
      </c>
      <c r="CX197" s="111">
        <f t="shared" ref="CX197:CX204" si="5552">CW197*CR197</f>
        <v>37584.79</v>
      </c>
      <c r="CY197" s="111"/>
      <c r="CZ197" s="140"/>
      <c r="DA197" s="141">
        <f t="shared" ref="DA197:DA204" si="5553">CW197/$LI197</f>
        <v>0.78415999999999997</v>
      </c>
      <c r="DB197" s="323">
        <f t="shared" si="5319"/>
        <v>361</v>
      </c>
      <c r="DC197" s="431">
        <f t="shared" si="5320"/>
        <v>0.42370999999999998</v>
      </c>
      <c r="DD197" s="432">
        <f t="shared" si="5321"/>
        <v>13.42</v>
      </c>
      <c r="DE197" s="138">
        <f t="shared" ref="DE197:DE204" si="5554">IF(DB197&gt;0,DD197/DB197,0)</f>
        <v>3.7174520000000003E-2</v>
      </c>
      <c r="DF197" s="433">
        <f t="shared" si="5323"/>
        <v>6947.28</v>
      </c>
      <c r="DG197" s="139">
        <f t="shared" ref="DG197:DG204" si="5555">DE197*DF197</f>
        <v>258.26179999999999</v>
      </c>
      <c r="DH197" s="111">
        <f t="shared" ref="DH197:DH204" si="5556">DG197*DB197</f>
        <v>93232.51</v>
      </c>
      <c r="DI197" s="111"/>
      <c r="DJ197" s="140"/>
      <c r="DK197" s="141">
        <f t="shared" ref="DK197:DK204" si="5557">DG197/$LI197</f>
        <v>2.0637300000000001</v>
      </c>
      <c r="DL197" s="323">
        <f t="shared" si="5319"/>
        <v>0</v>
      </c>
      <c r="DM197" s="431">
        <f t="shared" si="5320"/>
        <v>0</v>
      </c>
      <c r="DN197" s="432">
        <f t="shared" si="5321"/>
        <v>0</v>
      </c>
      <c r="DO197" s="138">
        <f t="shared" ref="DO197:DO204" si="5558">IF(DL197&gt;0,DN197/DL197,0)</f>
        <v>0</v>
      </c>
      <c r="DP197" s="433">
        <f t="shared" si="5323"/>
        <v>6947.28</v>
      </c>
      <c r="DQ197" s="139">
        <f t="shared" ref="DQ197:DQ204" si="5559">DO197*DP197</f>
        <v>0</v>
      </c>
      <c r="DR197" s="111">
        <f t="shared" ref="DR197:DR204" si="5560">DQ197*DL197</f>
        <v>0</v>
      </c>
      <c r="DS197" s="111"/>
      <c r="DT197" s="140"/>
      <c r="DU197" s="141">
        <f t="shared" ref="DU197:DU204" si="5561">DQ197/$LI197</f>
        <v>0</v>
      </c>
      <c r="DV197" s="323">
        <f t="shared" si="5319"/>
        <v>318</v>
      </c>
      <c r="DW197" s="431">
        <f t="shared" si="5320"/>
        <v>0.41405999999999998</v>
      </c>
      <c r="DX197" s="432">
        <f t="shared" si="5321"/>
        <v>3.73</v>
      </c>
      <c r="DY197" s="138">
        <f t="shared" ref="DY197:DY204" si="5562">IF(DV197&gt;0,DX197/DV197,0)</f>
        <v>1.172956E-2</v>
      </c>
      <c r="DZ197" s="433">
        <f t="shared" si="5323"/>
        <v>6947.28</v>
      </c>
      <c r="EA197" s="139">
        <f t="shared" ref="EA197:EA204" si="5563">DY197*DZ197</f>
        <v>81.48854</v>
      </c>
      <c r="EB197" s="111">
        <f t="shared" ref="EB197:EB204" si="5564">EA197*DV197</f>
        <v>25913.360000000001</v>
      </c>
      <c r="EC197" s="111"/>
      <c r="ED197" s="140"/>
      <c r="EE197" s="141">
        <f t="shared" ref="EE197:EE204" si="5565">EA197/$LI197</f>
        <v>0.65115999999999996</v>
      </c>
      <c r="EF197" s="323">
        <f t="shared" si="5319"/>
        <v>389</v>
      </c>
      <c r="EG197" s="431">
        <f t="shared" si="5320"/>
        <v>0.43464000000000003</v>
      </c>
      <c r="EH197" s="432">
        <f t="shared" si="5321"/>
        <v>4.78</v>
      </c>
      <c r="EI197" s="138">
        <f t="shared" ref="EI197:EI204" si="5566">IF(EF197&gt;0,EH197/EF197,0)</f>
        <v>1.2287920000000001E-2</v>
      </c>
      <c r="EJ197" s="433">
        <f t="shared" si="5323"/>
        <v>6947.28</v>
      </c>
      <c r="EK197" s="139">
        <f t="shared" ref="EK197:EK204" si="5567">EI197*EJ197</f>
        <v>85.367620000000002</v>
      </c>
      <c r="EL197" s="111">
        <f t="shared" ref="EL197:EL204" si="5568">EK197*EF197</f>
        <v>33208</v>
      </c>
      <c r="EM197" s="111"/>
      <c r="EN197" s="140"/>
      <c r="EO197" s="141">
        <f t="shared" ref="EO197:EO204" si="5569">EK197/$LI197</f>
        <v>0.68215999999999999</v>
      </c>
      <c r="EP197" s="323">
        <f t="shared" si="5319"/>
        <v>388</v>
      </c>
      <c r="EQ197" s="431">
        <f t="shared" si="5320"/>
        <v>0.46522999999999998</v>
      </c>
      <c r="ER197" s="432">
        <f t="shared" si="5321"/>
        <v>6.05</v>
      </c>
      <c r="ES197" s="138">
        <f t="shared" ref="ES197:ES204" si="5570">IF(EP197&gt;0,ER197/EP197,0)</f>
        <v>1.5592780000000001E-2</v>
      </c>
      <c r="ET197" s="433">
        <f t="shared" si="5323"/>
        <v>6947.28</v>
      </c>
      <c r="EU197" s="139">
        <f t="shared" ref="EU197:EU204" si="5571">ES197*ET197</f>
        <v>108.32741</v>
      </c>
      <c r="EV197" s="111">
        <f t="shared" ref="EV197:EV204" si="5572">EU197*EP197</f>
        <v>42031.040000000001</v>
      </c>
      <c r="EW197" s="111"/>
      <c r="EX197" s="140"/>
      <c r="EY197" s="141">
        <f t="shared" ref="EY197:EY204" si="5573">EU197/$LI197</f>
        <v>0.86563000000000001</v>
      </c>
      <c r="EZ197" s="323">
        <f t="shared" si="5375"/>
        <v>296</v>
      </c>
      <c r="FA197" s="431">
        <f t="shared" si="5376"/>
        <v>0.35154000000000002</v>
      </c>
      <c r="FB197" s="432">
        <f t="shared" si="5377"/>
        <v>2.58</v>
      </c>
      <c r="FC197" s="138">
        <f t="shared" ref="FC197:FC204" si="5574">IF(EZ197&gt;0,FB197/EZ197,0)</f>
        <v>8.7162200000000002E-3</v>
      </c>
      <c r="FD197" s="433">
        <f t="shared" si="5379"/>
        <v>6947.28</v>
      </c>
      <c r="FE197" s="139">
        <f t="shared" ref="FE197:FE204" si="5575">FC197*FD197</f>
        <v>60.554020000000001</v>
      </c>
      <c r="FF197" s="111">
        <f t="shared" ref="FF197:FF204" si="5576">FE197*EZ197</f>
        <v>17923.990000000002</v>
      </c>
      <c r="FG197" s="111"/>
      <c r="FH197" s="140"/>
      <c r="FI197" s="141">
        <f t="shared" ref="FI197:FI204" si="5577">FE197/$LI197</f>
        <v>0.48387999999999998</v>
      </c>
      <c r="FJ197" s="323">
        <f t="shared" si="5375"/>
        <v>486</v>
      </c>
      <c r="FK197" s="431">
        <f t="shared" si="5376"/>
        <v>0.47882000000000002</v>
      </c>
      <c r="FL197" s="432">
        <f t="shared" si="5377"/>
        <v>13.72</v>
      </c>
      <c r="FM197" s="138">
        <f t="shared" ref="FM197:FM204" si="5578">IF(FJ197&gt;0,FL197/FJ197,0)</f>
        <v>2.8230450000000001E-2</v>
      </c>
      <c r="FN197" s="433">
        <f t="shared" si="5379"/>
        <v>6947.28</v>
      </c>
      <c r="FO197" s="139">
        <f t="shared" ref="FO197:FO204" si="5579">FM197*FN197</f>
        <v>196.12484000000001</v>
      </c>
      <c r="FP197" s="111">
        <f t="shared" ref="FP197:FP204" si="5580">FO197*FJ197</f>
        <v>95316.67</v>
      </c>
      <c r="FQ197" s="111"/>
      <c r="FR197" s="140"/>
      <c r="FS197" s="141">
        <f t="shared" ref="FS197:FS204" si="5581">FO197/$LI197</f>
        <v>1.5671999999999999</v>
      </c>
      <c r="FT197" s="323">
        <f t="shared" si="5375"/>
        <v>336</v>
      </c>
      <c r="FU197" s="431">
        <f t="shared" si="5376"/>
        <v>0.46537000000000001</v>
      </c>
      <c r="FV197" s="432">
        <f t="shared" si="5377"/>
        <v>7.86</v>
      </c>
      <c r="FW197" s="138">
        <f t="shared" ref="FW197:FW204" si="5582">IF(FT197&gt;0,FV197/FT197,0)</f>
        <v>2.3392860000000001E-2</v>
      </c>
      <c r="FX197" s="433">
        <f t="shared" si="5379"/>
        <v>6947.28</v>
      </c>
      <c r="FY197" s="139">
        <f t="shared" ref="FY197:FY204" si="5583">FW197*FX197</f>
        <v>162.51675</v>
      </c>
      <c r="FZ197" s="111">
        <f t="shared" ref="FZ197:FZ204" si="5584">FY197*FT197</f>
        <v>54605.63</v>
      </c>
      <c r="GA197" s="111"/>
      <c r="GB197" s="140"/>
      <c r="GC197" s="141">
        <f t="shared" ref="GC197:GC204" si="5585">FY197/$LI197</f>
        <v>1.2986500000000001</v>
      </c>
      <c r="GD197" s="323">
        <f t="shared" si="5375"/>
        <v>200</v>
      </c>
      <c r="GE197" s="431">
        <f t="shared" si="5376"/>
        <v>0.40816000000000002</v>
      </c>
      <c r="GF197" s="432">
        <f t="shared" si="5377"/>
        <v>2.98</v>
      </c>
      <c r="GG197" s="138">
        <f t="shared" ref="GG197:GG204" si="5586">IF(GD197&gt;0,GF197/GD197,0)</f>
        <v>1.49E-2</v>
      </c>
      <c r="GH197" s="433">
        <f t="shared" si="5379"/>
        <v>6947.28</v>
      </c>
      <c r="GI197" s="139">
        <f t="shared" ref="GI197:GI204" si="5587">GG197*GH197</f>
        <v>103.51447</v>
      </c>
      <c r="GJ197" s="111">
        <f t="shared" ref="GJ197:GJ204" si="5588">GI197*GD197</f>
        <v>20702.89</v>
      </c>
      <c r="GK197" s="111"/>
      <c r="GL197" s="140"/>
      <c r="GM197" s="141">
        <f t="shared" ref="GM197:GM204" si="5589">GI197/$LI197</f>
        <v>0.82716999999999996</v>
      </c>
      <c r="GN197" s="323">
        <f t="shared" si="5407"/>
        <v>386</v>
      </c>
      <c r="GO197" s="431">
        <f t="shared" si="5408"/>
        <v>0.45305000000000001</v>
      </c>
      <c r="GP197" s="432">
        <f t="shared" si="5409"/>
        <v>8.61</v>
      </c>
      <c r="GQ197" s="138">
        <f t="shared" ref="GQ197:GQ204" si="5590">IF(GN197&gt;0,GP197/GN197,0)</f>
        <v>2.2305700000000001E-2</v>
      </c>
      <c r="GR197" s="433">
        <f t="shared" si="5411"/>
        <v>6947.28</v>
      </c>
      <c r="GS197" s="139">
        <f t="shared" ref="GS197:GS204" si="5591">GQ197*GR197</f>
        <v>154.96394000000001</v>
      </c>
      <c r="GT197" s="111">
        <f t="shared" ref="GT197:GT204" si="5592">GS197*GN197</f>
        <v>59816.08</v>
      </c>
      <c r="GU197" s="111"/>
      <c r="GV197" s="140"/>
      <c r="GW197" s="141">
        <f t="shared" ref="GW197:GW204" si="5593">GS197/$LI197</f>
        <v>1.2382899999999999</v>
      </c>
      <c r="GX197" s="323">
        <f t="shared" si="5407"/>
        <v>694</v>
      </c>
      <c r="GY197" s="431">
        <f t="shared" si="5408"/>
        <v>0.45538000000000001</v>
      </c>
      <c r="GZ197" s="432">
        <f t="shared" si="5409"/>
        <v>16.850000000000001</v>
      </c>
      <c r="HA197" s="138">
        <f t="shared" ref="HA197:HA204" si="5594">IF(GX197&gt;0,GZ197/GX197,0)</f>
        <v>2.4279539999999999E-2</v>
      </c>
      <c r="HB197" s="433">
        <f t="shared" si="5411"/>
        <v>6947.28</v>
      </c>
      <c r="HC197" s="139">
        <f t="shared" ref="HC197:HC204" si="5595">HA197*HB197</f>
        <v>168.67676</v>
      </c>
      <c r="HD197" s="111">
        <f t="shared" ref="HD197:HD204" si="5596">HC197*GX197</f>
        <v>117061.67</v>
      </c>
      <c r="HE197" s="111"/>
      <c r="HF197" s="140"/>
      <c r="HG197" s="141">
        <f t="shared" ref="HG197:HG204" si="5597">HC197/$LI197</f>
        <v>1.3478699999999999</v>
      </c>
      <c r="HH197" s="323">
        <f t="shared" si="5407"/>
        <v>467</v>
      </c>
      <c r="HI197" s="431">
        <f t="shared" si="5408"/>
        <v>0.42262</v>
      </c>
      <c r="HJ197" s="432">
        <f t="shared" si="5409"/>
        <v>9.3000000000000007</v>
      </c>
      <c r="HK197" s="138">
        <f t="shared" ref="HK197:HK204" si="5598">IF(HH197&gt;0,HJ197/HH197,0)</f>
        <v>1.9914350000000001E-2</v>
      </c>
      <c r="HL197" s="433">
        <f t="shared" si="5411"/>
        <v>6947.28</v>
      </c>
      <c r="HM197" s="139">
        <f t="shared" ref="HM197:HM204" si="5599">HK197*HL197</f>
        <v>138.35057</v>
      </c>
      <c r="HN197" s="111">
        <f t="shared" ref="HN197:HN204" si="5600">HM197*HH197</f>
        <v>64609.72</v>
      </c>
      <c r="HO197" s="111"/>
      <c r="HP197" s="140"/>
      <c r="HQ197" s="141">
        <f t="shared" ref="HQ197:HQ204" si="5601">HM197/$LI197</f>
        <v>1.10554</v>
      </c>
      <c r="HR197" s="323">
        <f t="shared" si="5407"/>
        <v>344</v>
      </c>
      <c r="HS197" s="431">
        <f t="shared" si="5408"/>
        <v>0.48725000000000002</v>
      </c>
      <c r="HT197" s="432">
        <f t="shared" si="5409"/>
        <v>4.3899999999999997</v>
      </c>
      <c r="HU197" s="138">
        <f t="shared" ref="HU197:HU204" si="5602">IF(HR197&gt;0,HT197/HR197,0)</f>
        <v>1.276163E-2</v>
      </c>
      <c r="HV197" s="433">
        <f t="shared" si="5411"/>
        <v>6947.28</v>
      </c>
      <c r="HW197" s="139">
        <f t="shared" ref="HW197:HW204" si="5603">HU197*HV197</f>
        <v>88.658619999999999</v>
      </c>
      <c r="HX197" s="111">
        <f t="shared" ref="HX197:HX204" si="5604">HW197*HR197</f>
        <v>30498.57</v>
      </c>
      <c r="HY197" s="111"/>
      <c r="HZ197" s="140"/>
      <c r="IA197" s="141">
        <f t="shared" ref="IA197:IA204" si="5605">HW197/$LI197</f>
        <v>0.70845999999999998</v>
      </c>
      <c r="IB197" s="323">
        <f t="shared" si="5439"/>
        <v>169</v>
      </c>
      <c r="IC197" s="431">
        <f t="shared" si="5440"/>
        <v>0.37556</v>
      </c>
      <c r="ID197" s="432">
        <f t="shared" si="5441"/>
        <v>7.32</v>
      </c>
      <c r="IE197" s="138">
        <f t="shared" ref="IE197:IE204" si="5606">IF(IB197&gt;0,ID197/IB197,0)</f>
        <v>4.3313610000000002E-2</v>
      </c>
      <c r="IF197" s="433">
        <f t="shared" si="5443"/>
        <v>6947.28</v>
      </c>
      <c r="IG197" s="139">
        <f t="shared" ref="IG197:IG204" si="5607">IE197*IF197</f>
        <v>300.91178000000002</v>
      </c>
      <c r="IH197" s="111">
        <f t="shared" ref="IH197:IH204" si="5608">IG197*IB197</f>
        <v>50854.09</v>
      </c>
      <c r="II197" s="111"/>
      <c r="IJ197" s="140"/>
      <c r="IK197" s="141">
        <f t="shared" ref="IK197:IK204" si="5609">IG197/$LI197</f>
        <v>2.4045399999999999</v>
      </c>
      <c r="IL197" s="323">
        <f t="shared" si="5439"/>
        <v>567</v>
      </c>
      <c r="IM197" s="431">
        <f t="shared" si="5440"/>
        <v>0.47448000000000001</v>
      </c>
      <c r="IN197" s="432">
        <f t="shared" si="5441"/>
        <v>9.49</v>
      </c>
      <c r="IO197" s="138">
        <f t="shared" ref="IO197:IO204" si="5610">IF(IL197&gt;0,IN197/IL197,0)</f>
        <v>1.6737209999999999E-2</v>
      </c>
      <c r="IP197" s="433">
        <f t="shared" si="5443"/>
        <v>6947.28</v>
      </c>
      <c r="IQ197" s="139">
        <f t="shared" ref="IQ197:IQ204" si="5611">IO197*IP197</f>
        <v>116.27808</v>
      </c>
      <c r="IR197" s="111">
        <f t="shared" ref="IR197:IR204" si="5612">IQ197*IL197</f>
        <v>65929.67</v>
      </c>
      <c r="IS197" s="111"/>
      <c r="IT197" s="140"/>
      <c r="IU197" s="141">
        <f t="shared" ref="IU197:IU204" si="5613">IQ197/$LI197</f>
        <v>0.92915999999999999</v>
      </c>
      <c r="IV197" s="323">
        <f t="shared" si="5439"/>
        <v>319</v>
      </c>
      <c r="IW197" s="431">
        <f t="shared" si="5440"/>
        <v>0.47470000000000001</v>
      </c>
      <c r="IX197" s="432">
        <f t="shared" si="5441"/>
        <v>6.05</v>
      </c>
      <c r="IY197" s="138">
        <f t="shared" ref="IY197:IY204" si="5614">IF(IV197&gt;0,IX197/IV197,0)</f>
        <v>1.896552E-2</v>
      </c>
      <c r="IZ197" s="433">
        <f t="shared" si="5443"/>
        <v>6947.28</v>
      </c>
      <c r="JA197" s="139">
        <f t="shared" ref="JA197:JA204" si="5615">IY197*IZ197</f>
        <v>131.75878</v>
      </c>
      <c r="JB197" s="111">
        <f t="shared" ref="JB197:JB204" si="5616">JA197*IV197</f>
        <v>42031.05</v>
      </c>
      <c r="JC197" s="111"/>
      <c r="JD197" s="140"/>
      <c r="JE197" s="141">
        <f t="shared" ref="JE197:JE204" si="5617">JA197/$LI197</f>
        <v>1.0528599999999999</v>
      </c>
      <c r="JF197" s="323">
        <f t="shared" si="5439"/>
        <v>655</v>
      </c>
      <c r="JG197" s="431">
        <f t="shared" si="5440"/>
        <v>0.46886</v>
      </c>
      <c r="JH197" s="432">
        <f t="shared" si="5441"/>
        <v>9.3800000000000008</v>
      </c>
      <c r="JI197" s="138">
        <f t="shared" ref="JI197:JI204" si="5618">IF(JF197&gt;0,JH197/JF197,0)</f>
        <v>1.4320609999999999E-2</v>
      </c>
      <c r="JJ197" s="433">
        <f t="shared" si="5443"/>
        <v>6947.28</v>
      </c>
      <c r="JK197" s="139">
        <f t="shared" ref="JK197:JK204" si="5619">JI197*JJ197</f>
        <v>99.489289999999997</v>
      </c>
      <c r="JL197" s="111">
        <f t="shared" ref="JL197:JL204" si="5620">JK197*JF197</f>
        <v>65165.48</v>
      </c>
      <c r="JM197" s="111"/>
      <c r="JN197" s="140"/>
      <c r="JO197" s="141">
        <f t="shared" ref="JO197:JO204" si="5621">JK197/$LI197</f>
        <v>0.79500000000000004</v>
      </c>
      <c r="JP197" s="323">
        <f t="shared" si="5471"/>
        <v>535</v>
      </c>
      <c r="JQ197" s="431">
        <f t="shared" si="5472"/>
        <v>0.42459999999999998</v>
      </c>
      <c r="JR197" s="432">
        <f t="shared" si="5473"/>
        <v>8.1199999999999992</v>
      </c>
      <c r="JS197" s="138">
        <f t="shared" ref="JS197:JS204" si="5622">IF(JP197&gt;0,JR197/JP197,0)</f>
        <v>1.517757E-2</v>
      </c>
      <c r="JT197" s="433">
        <f t="shared" si="5475"/>
        <v>6947.28</v>
      </c>
      <c r="JU197" s="139">
        <f t="shared" ref="JU197:JU204" si="5623">JS197*JT197</f>
        <v>105.44283</v>
      </c>
      <c r="JV197" s="111">
        <f t="shared" ref="JV197:JV204" si="5624">JU197*JP197</f>
        <v>56411.91</v>
      </c>
      <c r="JW197" s="111"/>
      <c r="JX197" s="140"/>
      <c r="JY197" s="141">
        <f t="shared" ref="JY197:JY204" si="5625">JU197/$LI197</f>
        <v>0.84258</v>
      </c>
      <c r="JZ197" s="323">
        <f t="shared" si="5471"/>
        <v>516</v>
      </c>
      <c r="KA197" s="431">
        <f t="shared" si="5472"/>
        <v>0.46112999999999998</v>
      </c>
      <c r="KB197" s="432">
        <f t="shared" si="5473"/>
        <v>9.86</v>
      </c>
      <c r="KC197" s="138">
        <f t="shared" ref="KC197:KC204" si="5626">IF(JZ197&gt;0,KB197/JZ197,0)</f>
        <v>1.9108529999999999E-2</v>
      </c>
      <c r="KD197" s="433">
        <f t="shared" si="5475"/>
        <v>6947.28</v>
      </c>
      <c r="KE197" s="139">
        <f t="shared" ref="KE197:KE204" si="5627">KC197*KD197</f>
        <v>132.75230999999999</v>
      </c>
      <c r="KF197" s="111">
        <f t="shared" ref="KF197:KF204" si="5628">KE197*JZ197</f>
        <v>68500.19</v>
      </c>
      <c r="KG197" s="111"/>
      <c r="KH197" s="140"/>
      <c r="KI197" s="141">
        <f t="shared" ref="KI197:KI204" si="5629">KE197/$LI197</f>
        <v>1.0608</v>
      </c>
      <c r="KJ197" s="323">
        <f t="shared" si="5471"/>
        <v>548</v>
      </c>
      <c r="KK197" s="431">
        <f t="shared" si="5472"/>
        <v>0.43115999999999999</v>
      </c>
      <c r="KL197" s="432">
        <f t="shared" si="5473"/>
        <v>8.41</v>
      </c>
      <c r="KM197" s="138">
        <f t="shared" ref="KM197:KM204" si="5630">IF(KJ197&gt;0,KL197/KJ197,0)</f>
        <v>1.5346719999999999E-2</v>
      </c>
      <c r="KN197" s="433">
        <f t="shared" si="5475"/>
        <v>6947.28</v>
      </c>
      <c r="KO197" s="139">
        <f t="shared" ref="KO197:KO204" si="5631">KM197*KN197</f>
        <v>106.61796</v>
      </c>
      <c r="KP197" s="111">
        <f t="shared" ref="KP197:KP204" si="5632">KO197*KJ197</f>
        <v>58426.64</v>
      </c>
      <c r="KQ197" s="111"/>
      <c r="KR197" s="140"/>
      <c r="KS197" s="141">
        <f t="shared" ref="KS197:KS204" si="5633">KO197/$LI197</f>
        <v>0.85197000000000001</v>
      </c>
      <c r="KT197" s="323">
        <f t="shared" si="5471"/>
        <v>0</v>
      </c>
      <c r="KU197" s="431" t="e">
        <f t="shared" si="5472"/>
        <v>#DIV/0!</v>
      </c>
      <c r="KV197" s="432" t="e">
        <f t="shared" si="5473"/>
        <v>#DIV/0!</v>
      </c>
      <c r="KW197" s="138">
        <f t="shared" ref="KW197:KW204" si="5634">IF(KT197&gt;0,KV197/KT197,0)</f>
        <v>0</v>
      </c>
      <c r="KX197" s="433">
        <f t="shared" si="5475"/>
        <v>0</v>
      </c>
      <c r="KY197" s="139">
        <f t="shared" ref="KY197:KY204" si="5635">KW197*KX197</f>
        <v>0</v>
      </c>
      <c r="KZ197" s="111">
        <f t="shared" ref="KZ197:KZ204" si="5636">KY197*KT197</f>
        <v>0</v>
      </c>
      <c r="LA197" s="111"/>
      <c r="LB197" s="140"/>
      <c r="LC197" s="141">
        <f t="shared" ref="LC197:LC204" si="5637">KY197/$LI197</f>
        <v>0</v>
      </c>
      <c r="LD197" s="323">
        <f t="shared" si="5510"/>
        <v>11753</v>
      </c>
      <c r="LE197" s="431">
        <f t="shared" si="5511"/>
        <v>0.44286999999999999</v>
      </c>
      <c r="LF197" s="432">
        <f t="shared" si="5512"/>
        <v>211.71</v>
      </c>
      <c r="LG197" s="138">
        <f t="shared" ref="LG197:LG204" si="5638">IF(LD197&gt;0,LF197/LD197,0)</f>
        <v>1.8013270000000001E-2</v>
      </c>
      <c r="LH197" s="433">
        <f t="shared" si="5513"/>
        <v>6947.28</v>
      </c>
      <c r="LI197" s="139">
        <f t="shared" ref="LI197:LI204" si="5639">LG197*LH197</f>
        <v>125.14323</v>
      </c>
      <c r="LJ197" s="111">
        <f t="shared" ref="LJ197:LJ204" si="5640">LI197*LD197</f>
        <v>1470808.38</v>
      </c>
      <c r="LK197" s="111"/>
      <c r="LL197" s="140"/>
    </row>
    <row r="198" spans="1:324" ht="16.5" customHeight="1">
      <c r="A198" s="612"/>
      <c r="B198" s="94" t="s">
        <v>715</v>
      </c>
      <c r="C198" s="12" t="s">
        <v>839</v>
      </c>
      <c r="D198" s="12" t="s">
        <v>419</v>
      </c>
      <c r="E198" s="4" t="s">
        <v>32</v>
      </c>
      <c r="F198" s="323">
        <f t="shared" si="5506"/>
        <v>0</v>
      </c>
      <c r="G198" s="431">
        <f t="shared" si="5507"/>
        <v>0</v>
      </c>
      <c r="H198" s="432">
        <f t="shared" si="5508"/>
        <v>0</v>
      </c>
      <c r="I198" s="138">
        <f t="shared" si="5514"/>
        <v>0</v>
      </c>
      <c r="J198" s="433">
        <f t="shared" si="5509"/>
        <v>6947.28</v>
      </c>
      <c r="K198" s="139">
        <f t="shared" si="5515"/>
        <v>0</v>
      </c>
      <c r="L198" s="111">
        <f t="shared" si="5516"/>
        <v>0</v>
      </c>
      <c r="M198" s="111"/>
      <c r="N198" s="140"/>
      <c r="O198" s="141" t="e">
        <f t="shared" si="5517"/>
        <v>#DIV/0!</v>
      </c>
      <c r="P198" s="323">
        <f t="shared" si="5263"/>
        <v>0</v>
      </c>
      <c r="Q198" s="431">
        <f t="shared" si="5264"/>
        <v>0</v>
      </c>
      <c r="R198" s="432">
        <f t="shared" si="5265"/>
        <v>0</v>
      </c>
      <c r="S198" s="138">
        <f t="shared" si="5518"/>
        <v>0</v>
      </c>
      <c r="T198" s="433">
        <f t="shared" si="5267"/>
        <v>6947.28</v>
      </c>
      <c r="U198" s="139">
        <f t="shared" si="5519"/>
        <v>0</v>
      </c>
      <c r="V198" s="111">
        <f t="shared" si="5520"/>
        <v>0</v>
      </c>
      <c r="W198" s="111"/>
      <c r="X198" s="140"/>
      <c r="Y198" s="141" t="e">
        <f t="shared" si="5521"/>
        <v>#DIV/0!</v>
      </c>
      <c r="Z198" s="323">
        <f t="shared" si="5263"/>
        <v>0</v>
      </c>
      <c r="AA198" s="431">
        <f t="shared" si="5264"/>
        <v>0</v>
      </c>
      <c r="AB198" s="432">
        <f t="shared" si="5265"/>
        <v>0</v>
      </c>
      <c r="AC198" s="138">
        <f t="shared" si="5522"/>
        <v>0</v>
      </c>
      <c r="AD198" s="433">
        <f t="shared" si="5267"/>
        <v>6947.28</v>
      </c>
      <c r="AE198" s="139">
        <f t="shared" si="5523"/>
        <v>0</v>
      </c>
      <c r="AF198" s="111">
        <f t="shared" si="5524"/>
        <v>0</v>
      </c>
      <c r="AG198" s="111"/>
      <c r="AH198" s="140"/>
      <c r="AI198" s="141" t="e">
        <f t="shared" si="5525"/>
        <v>#DIV/0!</v>
      </c>
      <c r="AJ198" s="323">
        <f t="shared" si="5263"/>
        <v>0</v>
      </c>
      <c r="AK198" s="431">
        <f t="shared" si="5264"/>
        <v>0</v>
      </c>
      <c r="AL198" s="432">
        <f t="shared" si="5265"/>
        <v>0</v>
      </c>
      <c r="AM198" s="138">
        <f t="shared" si="5526"/>
        <v>0</v>
      </c>
      <c r="AN198" s="433">
        <f t="shared" si="5267"/>
        <v>6947.28</v>
      </c>
      <c r="AO198" s="139">
        <f t="shared" si="5527"/>
        <v>0</v>
      </c>
      <c r="AP198" s="111">
        <f t="shared" si="5528"/>
        <v>0</v>
      </c>
      <c r="AQ198" s="111"/>
      <c r="AR198" s="140"/>
      <c r="AS198" s="141" t="e">
        <f t="shared" si="5529"/>
        <v>#DIV/0!</v>
      </c>
      <c r="AT198" s="323">
        <f t="shared" si="5263"/>
        <v>0</v>
      </c>
      <c r="AU198" s="431">
        <f t="shared" si="5264"/>
        <v>0</v>
      </c>
      <c r="AV198" s="432">
        <f t="shared" si="5265"/>
        <v>0</v>
      </c>
      <c r="AW198" s="138">
        <f t="shared" si="5530"/>
        <v>0</v>
      </c>
      <c r="AX198" s="433">
        <f t="shared" si="5267"/>
        <v>6947.28</v>
      </c>
      <c r="AY198" s="139">
        <f t="shared" si="5531"/>
        <v>0</v>
      </c>
      <c r="AZ198" s="111">
        <f t="shared" si="5532"/>
        <v>0</v>
      </c>
      <c r="BA198" s="111"/>
      <c r="BB198" s="140"/>
      <c r="BC198" s="141" t="e">
        <f t="shared" si="5533"/>
        <v>#DIV/0!</v>
      </c>
      <c r="BD198" s="323">
        <f t="shared" si="5263"/>
        <v>0</v>
      </c>
      <c r="BE198" s="431">
        <f t="shared" si="5264"/>
        <v>0</v>
      </c>
      <c r="BF198" s="432">
        <f t="shared" si="5265"/>
        <v>0</v>
      </c>
      <c r="BG198" s="138">
        <f t="shared" si="5534"/>
        <v>0</v>
      </c>
      <c r="BH198" s="433">
        <f t="shared" si="5267"/>
        <v>6947.28</v>
      </c>
      <c r="BI198" s="139">
        <f t="shared" si="5535"/>
        <v>0</v>
      </c>
      <c r="BJ198" s="111">
        <f t="shared" si="5536"/>
        <v>0</v>
      </c>
      <c r="BK198" s="111"/>
      <c r="BL198" s="140"/>
      <c r="BM198" s="141" t="e">
        <f t="shared" si="5537"/>
        <v>#DIV/0!</v>
      </c>
      <c r="BN198" s="323">
        <f t="shared" si="5263"/>
        <v>0</v>
      </c>
      <c r="BO198" s="431">
        <f t="shared" si="5264"/>
        <v>0</v>
      </c>
      <c r="BP198" s="432">
        <f t="shared" si="5265"/>
        <v>0</v>
      </c>
      <c r="BQ198" s="138">
        <f t="shared" si="5538"/>
        <v>0</v>
      </c>
      <c r="BR198" s="433">
        <f t="shared" si="5267"/>
        <v>6947.28</v>
      </c>
      <c r="BS198" s="139">
        <f t="shared" si="5539"/>
        <v>0</v>
      </c>
      <c r="BT198" s="111">
        <f t="shared" si="5540"/>
        <v>0</v>
      </c>
      <c r="BU198" s="111"/>
      <c r="BV198" s="140"/>
      <c r="BW198" s="141" t="e">
        <f t="shared" si="5541"/>
        <v>#DIV/0!</v>
      </c>
      <c r="BX198" s="323">
        <f t="shared" si="5263"/>
        <v>0</v>
      </c>
      <c r="BY198" s="431">
        <f t="shared" si="5264"/>
        <v>0</v>
      </c>
      <c r="BZ198" s="432">
        <f t="shared" si="5265"/>
        <v>0</v>
      </c>
      <c r="CA198" s="138">
        <f t="shared" si="5542"/>
        <v>0</v>
      </c>
      <c r="CB198" s="433">
        <f t="shared" si="5267"/>
        <v>6947.28</v>
      </c>
      <c r="CC198" s="139">
        <f t="shared" si="5543"/>
        <v>0</v>
      </c>
      <c r="CD198" s="111">
        <f t="shared" si="5544"/>
        <v>0</v>
      </c>
      <c r="CE198" s="111"/>
      <c r="CF198" s="140"/>
      <c r="CG198" s="141" t="e">
        <f t="shared" si="5545"/>
        <v>#DIV/0!</v>
      </c>
      <c r="CH198" s="323">
        <f t="shared" si="5319"/>
        <v>0</v>
      </c>
      <c r="CI198" s="431">
        <f t="shared" si="5320"/>
        <v>0</v>
      </c>
      <c r="CJ198" s="432">
        <f t="shared" si="5321"/>
        <v>0</v>
      </c>
      <c r="CK198" s="138">
        <f t="shared" si="5546"/>
        <v>0</v>
      </c>
      <c r="CL198" s="433">
        <f t="shared" si="5323"/>
        <v>6947.28</v>
      </c>
      <c r="CM198" s="139">
        <f t="shared" si="5547"/>
        <v>0</v>
      </c>
      <c r="CN198" s="111">
        <f t="shared" si="5548"/>
        <v>0</v>
      </c>
      <c r="CO198" s="111"/>
      <c r="CP198" s="140"/>
      <c r="CQ198" s="141" t="e">
        <f t="shared" si="5549"/>
        <v>#DIV/0!</v>
      </c>
      <c r="CR198" s="323">
        <f t="shared" si="5319"/>
        <v>0</v>
      </c>
      <c r="CS198" s="431">
        <f t="shared" si="5320"/>
        <v>0</v>
      </c>
      <c r="CT198" s="432">
        <f t="shared" si="5321"/>
        <v>0</v>
      </c>
      <c r="CU198" s="138">
        <f t="shared" si="5550"/>
        <v>0</v>
      </c>
      <c r="CV198" s="433">
        <f t="shared" si="5323"/>
        <v>6947.28</v>
      </c>
      <c r="CW198" s="139">
        <f t="shared" si="5551"/>
        <v>0</v>
      </c>
      <c r="CX198" s="111">
        <f t="shared" si="5552"/>
        <v>0</v>
      </c>
      <c r="CY198" s="111"/>
      <c r="CZ198" s="140"/>
      <c r="DA198" s="141" t="e">
        <f t="shared" si="5553"/>
        <v>#DIV/0!</v>
      </c>
      <c r="DB198" s="323">
        <f t="shared" si="5319"/>
        <v>0</v>
      </c>
      <c r="DC198" s="431">
        <f t="shared" si="5320"/>
        <v>0</v>
      </c>
      <c r="DD198" s="432">
        <f t="shared" si="5321"/>
        <v>0</v>
      </c>
      <c r="DE198" s="138">
        <f t="shared" si="5554"/>
        <v>0</v>
      </c>
      <c r="DF198" s="433">
        <f t="shared" si="5323"/>
        <v>6947.28</v>
      </c>
      <c r="DG198" s="139">
        <f t="shared" si="5555"/>
        <v>0</v>
      </c>
      <c r="DH198" s="111">
        <f t="shared" si="5556"/>
        <v>0</v>
      </c>
      <c r="DI198" s="111"/>
      <c r="DJ198" s="140"/>
      <c r="DK198" s="141" t="e">
        <f t="shared" si="5557"/>
        <v>#DIV/0!</v>
      </c>
      <c r="DL198" s="323">
        <f t="shared" si="5319"/>
        <v>0</v>
      </c>
      <c r="DM198" s="431">
        <f t="shared" si="5320"/>
        <v>0</v>
      </c>
      <c r="DN198" s="432">
        <f t="shared" si="5321"/>
        <v>0</v>
      </c>
      <c r="DO198" s="138">
        <f t="shared" si="5558"/>
        <v>0</v>
      </c>
      <c r="DP198" s="433">
        <f t="shared" si="5323"/>
        <v>6947.28</v>
      </c>
      <c r="DQ198" s="139">
        <f t="shared" si="5559"/>
        <v>0</v>
      </c>
      <c r="DR198" s="111">
        <f t="shared" si="5560"/>
        <v>0</v>
      </c>
      <c r="DS198" s="111"/>
      <c r="DT198" s="140"/>
      <c r="DU198" s="141" t="e">
        <f t="shared" si="5561"/>
        <v>#DIV/0!</v>
      </c>
      <c r="DV198" s="323">
        <f t="shared" si="5319"/>
        <v>0</v>
      </c>
      <c r="DW198" s="431">
        <f t="shared" si="5320"/>
        <v>0</v>
      </c>
      <c r="DX198" s="432">
        <f t="shared" si="5321"/>
        <v>0</v>
      </c>
      <c r="DY198" s="138">
        <f t="shared" si="5562"/>
        <v>0</v>
      </c>
      <c r="DZ198" s="433">
        <f t="shared" si="5323"/>
        <v>6947.28</v>
      </c>
      <c r="EA198" s="139">
        <f t="shared" si="5563"/>
        <v>0</v>
      </c>
      <c r="EB198" s="111">
        <f t="shared" si="5564"/>
        <v>0</v>
      </c>
      <c r="EC198" s="111"/>
      <c r="ED198" s="140"/>
      <c r="EE198" s="141" t="e">
        <f t="shared" si="5565"/>
        <v>#DIV/0!</v>
      </c>
      <c r="EF198" s="323">
        <f t="shared" si="5319"/>
        <v>0</v>
      </c>
      <c r="EG198" s="431">
        <f t="shared" si="5320"/>
        <v>0</v>
      </c>
      <c r="EH198" s="432">
        <f t="shared" si="5321"/>
        <v>0</v>
      </c>
      <c r="EI198" s="138">
        <f t="shared" si="5566"/>
        <v>0</v>
      </c>
      <c r="EJ198" s="433">
        <f t="shared" si="5323"/>
        <v>6947.28</v>
      </c>
      <c r="EK198" s="139">
        <f t="shared" si="5567"/>
        <v>0</v>
      </c>
      <c r="EL198" s="111">
        <f t="shared" si="5568"/>
        <v>0</v>
      </c>
      <c r="EM198" s="111"/>
      <c r="EN198" s="140"/>
      <c r="EO198" s="141" t="e">
        <f t="shared" si="5569"/>
        <v>#DIV/0!</v>
      </c>
      <c r="EP198" s="323">
        <f t="shared" si="5319"/>
        <v>0</v>
      </c>
      <c r="EQ198" s="431">
        <f t="shared" si="5320"/>
        <v>0</v>
      </c>
      <c r="ER198" s="432">
        <f t="shared" si="5321"/>
        <v>0</v>
      </c>
      <c r="ES198" s="138">
        <f t="shared" si="5570"/>
        <v>0</v>
      </c>
      <c r="ET198" s="433">
        <f t="shared" si="5323"/>
        <v>6947.28</v>
      </c>
      <c r="EU198" s="139">
        <f t="shared" si="5571"/>
        <v>0</v>
      </c>
      <c r="EV198" s="111">
        <f t="shared" si="5572"/>
        <v>0</v>
      </c>
      <c r="EW198" s="111"/>
      <c r="EX198" s="140"/>
      <c r="EY198" s="141" t="e">
        <f t="shared" si="5573"/>
        <v>#DIV/0!</v>
      </c>
      <c r="EZ198" s="323">
        <f t="shared" si="5375"/>
        <v>0</v>
      </c>
      <c r="FA198" s="431">
        <f t="shared" si="5376"/>
        <v>0</v>
      </c>
      <c r="FB198" s="432">
        <f t="shared" si="5377"/>
        <v>0</v>
      </c>
      <c r="FC198" s="138">
        <f t="shared" si="5574"/>
        <v>0</v>
      </c>
      <c r="FD198" s="433">
        <f t="shared" si="5379"/>
        <v>6947.28</v>
      </c>
      <c r="FE198" s="139">
        <f t="shared" si="5575"/>
        <v>0</v>
      </c>
      <c r="FF198" s="111">
        <f t="shared" si="5576"/>
        <v>0</v>
      </c>
      <c r="FG198" s="111"/>
      <c r="FH198" s="140"/>
      <c r="FI198" s="141" t="e">
        <f t="shared" si="5577"/>
        <v>#DIV/0!</v>
      </c>
      <c r="FJ198" s="323">
        <f t="shared" si="5375"/>
        <v>0</v>
      </c>
      <c r="FK198" s="431">
        <f t="shared" si="5376"/>
        <v>0</v>
      </c>
      <c r="FL198" s="432">
        <f t="shared" si="5377"/>
        <v>0</v>
      </c>
      <c r="FM198" s="138">
        <f t="shared" si="5578"/>
        <v>0</v>
      </c>
      <c r="FN198" s="433">
        <f t="shared" si="5379"/>
        <v>6947.28</v>
      </c>
      <c r="FO198" s="139">
        <f t="shared" si="5579"/>
        <v>0</v>
      </c>
      <c r="FP198" s="111">
        <f t="shared" si="5580"/>
        <v>0</v>
      </c>
      <c r="FQ198" s="111"/>
      <c r="FR198" s="140"/>
      <c r="FS198" s="141" t="e">
        <f t="shared" si="5581"/>
        <v>#DIV/0!</v>
      </c>
      <c r="FT198" s="323">
        <f t="shared" si="5375"/>
        <v>0</v>
      </c>
      <c r="FU198" s="431">
        <f t="shared" si="5376"/>
        <v>0</v>
      </c>
      <c r="FV198" s="432">
        <f t="shared" si="5377"/>
        <v>0</v>
      </c>
      <c r="FW198" s="138">
        <f t="shared" si="5582"/>
        <v>0</v>
      </c>
      <c r="FX198" s="433">
        <f t="shared" si="5379"/>
        <v>6947.28</v>
      </c>
      <c r="FY198" s="139">
        <f t="shared" si="5583"/>
        <v>0</v>
      </c>
      <c r="FZ198" s="111">
        <f t="shared" si="5584"/>
        <v>0</v>
      </c>
      <c r="GA198" s="111"/>
      <c r="GB198" s="140"/>
      <c r="GC198" s="141" t="e">
        <f t="shared" si="5585"/>
        <v>#DIV/0!</v>
      </c>
      <c r="GD198" s="323">
        <f t="shared" si="5375"/>
        <v>0</v>
      </c>
      <c r="GE198" s="431">
        <f t="shared" si="5376"/>
        <v>0</v>
      </c>
      <c r="GF198" s="432">
        <f t="shared" si="5377"/>
        <v>0</v>
      </c>
      <c r="GG198" s="138">
        <f t="shared" si="5586"/>
        <v>0</v>
      </c>
      <c r="GH198" s="433">
        <f t="shared" si="5379"/>
        <v>6947.28</v>
      </c>
      <c r="GI198" s="139">
        <f t="shared" si="5587"/>
        <v>0</v>
      </c>
      <c r="GJ198" s="111">
        <f t="shared" si="5588"/>
        <v>0</v>
      </c>
      <c r="GK198" s="111"/>
      <c r="GL198" s="140"/>
      <c r="GM198" s="141" t="e">
        <f t="shared" si="5589"/>
        <v>#DIV/0!</v>
      </c>
      <c r="GN198" s="323">
        <f t="shared" si="5407"/>
        <v>0</v>
      </c>
      <c r="GO198" s="431">
        <f t="shared" si="5408"/>
        <v>0</v>
      </c>
      <c r="GP198" s="432">
        <f t="shared" si="5409"/>
        <v>0</v>
      </c>
      <c r="GQ198" s="138">
        <f t="shared" si="5590"/>
        <v>0</v>
      </c>
      <c r="GR198" s="433">
        <f t="shared" si="5411"/>
        <v>6947.28</v>
      </c>
      <c r="GS198" s="139">
        <f t="shared" si="5591"/>
        <v>0</v>
      </c>
      <c r="GT198" s="111">
        <f t="shared" si="5592"/>
        <v>0</v>
      </c>
      <c r="GU198" s="111"/>
      <c r="GV198" s="140"/>
      <c r="GW198" s="141" t="e">
        <f t="shared" si="5593"/>
        <v>#DIV/0!</v>
      </c>
      <c r="GX198" s="323">
        <f t="shared" si="5407"/>
        <v>0</v>
      </c>
      <c r="GY198" s="431">
        <f t="shared" si="5408"/>
        <v>0</v>
      </c>
      <c r="GZ198" s="432">
        <f t="shared" si="5409"/>
        <v>0</v>
      </c>
      <c r="HA198" s="138">
        <f t="shared" si="5594"/>
        <v>0</v>
      </c>
      <c r="HB198" s="433">
        <f t="shared" si="5411"/>
        <v>6947.28</v>
      </c>
      <c r="HC198" s="139">
        <f t="shared" si="5595"/>
        <v>0</v>
      </c>
      <c r="HD198" s="111">
        <f t="shared" si="5596"/>
        <v>0</v>
      </c>
      <c r="HE198" s="111"/>
      <c r="HF198" s="140"/>
      <c r="HG198" s="141" t="e">
        <f t="shared" si="5597"/>
        <v>#DIV/0!</v>
      </c>
      <c r="HH198" s="323">
        <f t="shared" si="5407"/>
        <v>0</v>
      </c>
      <c r="HI198" s="431">
        <f t="shared" si="5408"/>
        <v>0</v>
      </c>
      <c r="HJ198" s="432">
        <f t="shared" si="5409"/>
        <v>0</v>
      </c>
      <c r="HK198" s="138">
        <f t="shared" si="5598"/>
        <v>0</v>
      </c>
      <c r="HL198" s="433">
        <f t="shared" si="5411"/>
        <v>6947.28</v>
      </c>
      <c r="HM198" s="139">
        <f t="shared" si="5599"/>
        <v>0</v>
      </c>
      <c r="HN198" s="111">
        <f t="shared" si="5600"/>
        <v>0</v>
      </c>
      <c r="HO198" s="111"/>
      <c r="HP198" s="140"/>
      <c r="HQ198" s="141" t="e">
        <f t="shared" si="5601"/>
        <v>#DIV/0!</v>
      </c>
      <c r="HR198" s="323">
        <f t="shared" si="5407"/>
        <v>0</v>
      </c>
      <c r="HS198" s="431">
        <f t="shared" si="5408"/>
        <v>0</v>
      </c>
      <c r="HT198" s="432">
        <f t="shared" si="5409"/>
        <v>0</v>
      </c>
      <c r="HU198" s="138">
        <f t="shared" si="5602"/>
        <v>0</v>
      </c>
      <c r="HV198" s="433">
        <f t="shared" si="5411"/>
        <v>6947.28</v>
      </c>
      <c r="HW198" s="139">
        <f t="shared" si="5603"/>
        <v>0</v>
      </c>
      <c r="HX198" s="111">
        <f t="shared" si="5604"/>
        <v>0</v>
      </c>
      <c r="HY198" s="111"/>
      <c r="HZ198" s="140"/>
      <c r="IA198" s="141" t="e">
        <f t="shared" si="5605"/>
        <v>#DIV/0!</v>
      </c>
      <c r="IB198" s="323">
        <f t="shared" si="5439"/>
        <v>0</v>
      </c>
      <c r="IC198" s="431">
        <f t="shared" si="5440"/>
        <v>0</v>
      </c>
      <c r="ID198" s="432">
        <f t="shared" si="5441"/>
        <v>0</v>
      </c>
      <c r="IE198" s="138">
        <f t="shared" si="5606"/>
        <v>0</v>
      </c>
      <c r="IF198" s="433">
        <f t="shared" si="5443"/>
        <v>6947.28</v>
      </c>
      <c r="IG198" s="139">
        <f t="shared" si="5607"/>
        <v>0</v>
      </c>
      <c r="IH198" s="111">
        <f t="shared" si="5608"/>
        <v>0</v>
      </c>
      <c r="II198" s="111"/>
      <c r="IJ198" s="140"/>
      <c r="IK198" s="141" t="e">
        <f t="shared" si="5609"/>
        <v>#DIV/0!</v>
      </c>
      <c r="IL198" s="323">
        <f t="shared" si="5439"/>
        <v>0</v>
      </c>
      <c r="IM198" s="431">
        <f t="shared" si="5440"/>
        <v>0</v>
      </c>
      <c r="IN198" s="432">
        <f t="shared" si="5441"/>
        <v>0</v>
      </c>
      <c r="IO198" s="138">
        <f t="shared" si="5610"/>
        <v>0</v>
      </c>
      <c r="IP198" s="433">
        <f t="shared" si="5443"/>
        <v>6947.28</v>
      </c>
      <c r="IQ198" s="139">
        <f t="shared" si="5611"/>
        <v>0</v>
      </c>
      <c r="IR198" s="111">
        <f t="shared" si="5612"/>
        <v>0</v>
      </c>
      <c r="IS198" s="111"/>
      <c r="IT198" s="140"/>
      <c r="IU198" s="141" t="e">
        <f t="shared" si="5613"/>
        <v>#DIV/0!</v>
      </c>
      <c r="IV198" s="323">
        <f t="shared" si="5439"/>
        <v>0</v>
      </c>
      <c r="IW198" s="431">
        <f t="shared" si="5440"/>
        <v>0</v>
      </c>
      <c r="IX198" s="432">
        <f t="shared" si="5441"/>
        <v>0</v>
      </c>
      <c r="IY198" s="138">
        <f t="shared" si="5614"/>
        <v>0</v>
      </c>
      <c r="IZ198" s="433">
        <f t="shared" si="5443"/>
        <v>6947.28</v>
      </c>
      <c r="JA198" s="139">
        <f t="shared" si="5615"/>
        <v>0</v>
      </c>
      <c r="JB198" s="111">
        <f t="shared" si="5616"/>
        <v>0</v>
      </c>
      <c r="JC198" s="111"/>
      <c r="JD198" s="140"/>
      <c r="JE198" s="141" t="e">
        <f t="shared" si="5617"/>
        <v>#DIV/0!</v>
      </c>
      <c r="JF198" s="323">
        <f t="shared" si="5439"/>
        <v>0</v>
      </c>
      <c r="JG198" s="431">
        <f t="shared" si="5440"/>
        <v>0</v>
      </c>
      <c r="JH198" s="432">
        <f t="shared" si="5441"/>
        <v>0</v>
      </c>
      <c r="JI198" s="138">
        <f t="shared" si="5618"/>
        <v>0</v>
      </c>
      <c r="JJ198" s="433">
        <f t="shared" si="5443"/>
        <v>6947.28</v>
      </c>
      <c r="JK198" s="139">
        <f t="shared" si="5619"/>
        <v>0</v>
      </c>
      <c r="JL198" s="111">
        <f t="shared" si="5620"/>
        <v>0</v>
      </c>
      <c r="JM198" s="111"/>
      <c r="JN198" s="140"/>
      <c r="JO198" s="141" t="e">
        <f t="shared" si="5621"/>
        <v>#DIV/0!</v>
      </c>
      <c r="JP198" s="323">
        <f t="shared" si="5471"/>
        <v>0</v>
      </c>
      <c r="JQ198" s="431">
        <f t="shared" si="5472"/>
        <v>0</v>
      </c>
      <c r="JR198" s="432">
        <f t="shared" si="5473"/>
        <v>0</v>
      </c>
      <c r="JS198" s="138">
        <f t="shared" si="5622"/>
        <v>0</v>
      </c>
      <c r="JT198" s="433">
        <f t="shared" si="5475"/>
        <v>6947.28</v>
      </c>
      <c r="JU198" s="139">
        <f t="shared" si="5623"/>
        <v>0</v>
      </c>
      <c r="JV198" s="111">
        <f t="shared" si="5624"/>
        <v>0</v>
      </c>
      <c r="JW198" s="111"/>
      <c r="JX198" s="140"/>
      <c r="JY198" s="141" t="e">
        <f t="shared" si="5625"/>
        <v>#DIV/0!</v>
      </c>
      <c r="JZ198" s="323">
        <f t="shared" si="5471"/>
        <v>0</v>
      </c>
      <c r="KA198" s="431">
        <f t="shared" si="5472"/>
        <v>0</v>
      </c>
      <c r="KB198" s="432">
        <f t="shared" si="5473"/>
        <v>0</v>
      </c>
      <c r="KC198" s="138">
        <f t="shared" si="5626"/>
        <v>0</v>
      </c>
      <c r="KD198" s="433">
        <f t="shared" si="5475"/>
        <v>6947.28</v>
      </c>
      <c r="KE198" s="139">
        <f t="shared" si="5627"/>
        <v>0</v>
      </c>
      <c r="KF198" s="111">
        <f t="shared" si="5628"/>
        <v>0</v>
      </c>
      <c r="KG198" s="111"/>
      <c r="KH198" s="140"/>
      <c r="KI198" s="141" t="e">
        <f t="shared" si="5629"/>
        <v>#DIV/0!</v>
      </c>
      <c r="KJ198" s="323">
        <f t="shared" si="5471"/>
        <v>0</v>
      </c>
      <c r="KK198" s="431">
        <f t="shared" si="5472"/>
        <v>0</v>
      </c>
      <c r="KL198" s="432">
        <f t="shared" si="5473"/>
        <v>0</v>
      </c>
      <c r="KM198" s="138">
        <f t="shared" si="5630"/>
        <v>0</v>
      </c>
      <c r="KN198" s="433">
        <f t="shared" si="5475"/>
        <v>6947.28</v>
      </c>
      <c r="KO198" s="139">
        <f t="shared" si="5631"/>
        <v>0</v>
      </c>
      <c r="KP198" s="111">
        <f t="shared" si="5632"/>
        <v>0</v>
      </c>
      <c r="KQ198" s="111"/>
      <c r="KR198" s="140"/>
      <c r="KS198" s="141" t="e">
        <f t="shared" si="5633"/>
        <v>#DIV/0!</v>
      </c>
      <c r="KT198" s="323">
        <f t="shared" si="5471"/>
        <v>0</v>
      </c>
      <c r="KU198" s="431" t="e">
        <f t="shared" si="5472"/>
        <v>#DIV/0!</v>
      </c>
      <c r="KV198" s="432" t="e">
        <f t="shared" si="5473"/>
        <v>#DIV/0!</v>
      </c>
      <c r="KW198" s="138">
        <f t="shared" si="5634"/>
        <v>0</v>
      </c>
      <c r="KX198" s="433">
        <f t="shared" si="5475"/>
        <v>0</v>
      </c>
      <c r="KY198" s="139">
        <f t="shared" si="5635"/>
        <v>0</v>
      </c>
      <c r="KZ198" s="111">
        <f t="shared" si="5636"/>
        <v>0</v>
      </c>
      <c r="LA198" s="111"/>
      <c r="LB198" s="140"/>
      <c r="LC198" s="141" t="e">
        <f t="shared" si="5637"/>
        <v>#DIV/0!</v>
      </c>
      <c r="LD198" s="323">
        <f t="shared" si="5510"/>
        <v>0</v>
      </c>
      <c r="LE198" s="431">
        <f t="shared" si="5511"/>
        <v>0</v>
      </c>
      <c r="LF198" s="432">
        <f t="shared" si="5512"/>
        <v>0</v>
      </c>
      <c r="LG198" s="138">
        <f t="shared" si="5638"/>
        <v>0</v>
      </c>
      <c r="LH198" s="433">
        <f t="shared" si="5513"/>
        <v>6947.28</v>
      </c>
      <c r="LI198" s="139">
        <f t="shared" si="5639"/>
        <v>0</v>
      </c>
      <c r="LJ198" s="111">
        <f t="shared" si="5640"/>
        <v>0</v>
      </c>
      <c r="LK198" s="111"/>
      <c r="LL198" s="140"/>
    </row>
    <row r="199" spans="1:324" ht="18" customHeight="1">
      <c r="A199" s="612"/>
      <c r="B199" s="69" t="s">
        <v>730</v>
      </c>
      <c r="C199" s="12" t="s">
        <v>840</v>
      </c>
      <c r="D199" s="12" t="s">
        <v>422</v>
      </c>
      <c r="E199" s="4" t="s">
        <v>32</v>
      </c>
      <c r="F199" s="323">
        <f t="shared" si="5506"/>
        <v>12</v>
      </c>
      <c r="G199" s="431">
        <f t="shared" si="5507"/>
        <v>1.9290000000000002E-2</v>
      </c>
      <c r="H199" s="432">
        <f t="shared" si="5508"/>
        <v>0.18</v>
      </c>
      <c r="I199" s="138">
        <f t="shared" si="5514"/>
        <v>1.4999999999999999E-2</v>
      </c>
      <c r="J199" s="433">
        <f t="shared" si="5509"/>
        <v>6947.28</v>
      </c>
      <c r="K199" s="139">
        <f t="shared" si="5515"/>
        <v>104.2092</v>
      </c>
      <c r="L199" s="111">
        <f t="shared" si="5516"/>
        <v>1250.51</v>
      </c>
      <c r="M199" s="111"/>
      <c r="N199" s="140"/>
      <c r="O199" s="141">
        <f t="shared" si="5517"/>
        <v>0.83248</v>
      </c>
      <c r="P199" s="323">
        <f t="shared" si="5263"/>
        <v>0</v>
      </c>
      <c r="Q199" s="431">
        <f t="shared" si="5264"/>
        <v>0</v>
      </c>
      <c r="R199" s="432">
        <f t="shared" si="5265"/>
        <v>0</v>
      </c>
      <c r="S199" s="138">
        <f t="shared" si="5518"/>
        <v>0</v>
      </c>
      <c r="T199" s="433">
        <f t="shared" si="5267"/>
        <v>6947.28</v>
      </c>
      <c r="U199" s="139">
        <f t="shared" si="5519"/>
        <v>0</v>
      </c>
      <c r="V199" s="111">
        <f t="shared" si="5520"/>
        <v>0</v>
      </c>
      <c r="W199" s="111"/>
      <c r="X199" s="140"/>
      <c r="Y199" s="141">
        <f t="shared" si="5521"/>
        <v>0</v>
      </c>
      <c r="Z199" s="323">
        <f t="shared" si="5263"/>
        <v>0</v>
      </c>
      <c r="AA199" s="431">
        <f t="shared" si="5264"/>
        <v>0</v>
      </c>
      <c r="AB199" s="432">
        <f t="shared" si="5265"/>
        <v>0</v>
      </c>
      <c r="AC199" s="138">
        <f t="shared" si="5522"/>
        <v>0</v>
      </c>
      <c r="AD199" s="433">
        <f t="shared" si="5267"/>
        <v>6947.28</v>
      </c>
      <c r="AE199" s="139">
        <f t="shared" si="5523"/>
        <v>0</v>
      </c>
      <c r="AF199" s="111">
        <f t="shared" si="5524"/>
        <v>0</v>
      </c>
      <c r="AG199" s="111"/>
      <c r="AH199" s="140"/>
      <c r="AI199" s="141">
        <f t="shared" si="5525"/>
        <v>0</v>
      </c>
      <c r="AJ199" s="323">
        <f t="shared" si="5263"/>
        <v>0</v>
      </c>
      <c r="AK199" s="431">
        <f t="shared" si="5264"/>
        <v>0</v>
      </c>
      <c r="AL199" s="432">
        <f t="shared" si="5265"/>
        <v>0</v>
      </c>
      <c r="AM199" s="138">
        <f t="shared" si="5526"/>
        <v>0</v>
      </c>
      <c r="AN199" s="433">
        <f t="shared" si="5267"/>
        <v>6947.28</v>
      </c>
      <c r="AO199" s="139">
        <f t="shared" si="5527"/>
        <v>0</v>
      </c>
      <c r="AP199" s="111">
        <f t="shared" si="5528"/>
        <v>0</v>
      </c>
      <c r="AQ199" s="111"/>
      <c r="AR199" s="140"/>
      <c r="AS199" s="141">
        <f t="shared" si="5529"/>
        <v>0</v>
      </c>
      <c r="AT199" s="323">
        <f t="shared" si="5263"/>
        <v>44</v>
      </c>
      <c r="AU199" s="431">
        <f t="shared" si="5264"/>
        <v>4.607E-2</v>
      </c>
      <c r="AV199" s="432">
        <f t="shared" si="5265"/>
        <v>0.44</v>
      </c>
      <c r="AW199" s="138">
        <f t="shared" si="5530"/>
        <v>0.01</v>
      </c>
      <c r="AX199" s="433">
        <f t="shared" si="5267"/>
        <v>6947.28</v>
      </c>
      <c r="AY199" s="139">
        <f t="shared" si="5531"/>
        <v>69.472800000000007</v>
      </c>
      <c r="AZ199" s="111">
        <f t="shared" si="5532"/>
        <v>3056.8</v>
      </c>
      <c r="BA199" s="111"/>
      <c r="BB199" s="140"/>
      <c r="BC199" s="141">
        <f t="shared" si="5533"/>
        <v>0.55498000000000003</v>
      </c>
      <c r="BD199" s="323">
        <f t="shared" si="5263"/>
        <v>0</v>
      </c>
      <c r="BE199" s="431">
        <f t="shared" si="5264"/>
        <v>0</v>
      </c>
      <c r="BF199" s="432">
        <f t="shared" si="5265"/>
        <v>0</v>
      </c>
      <c r="BG199" s="138">
        <f t="shared" si="5534"/>
        <v>0</v>
      </c>
      <c r="BH199" s="433">
        <f t="shared" si="5267"/>
        <v>6947.28</v>
      </c>
      <c r="BI199" s="139">
        <f t="shared" si="5535"/>
        <v>0</v>
      </c>
      <c r="BJ199" s="111">
        <f t="shared" si="5536"/>
        <v>0</v>
      </c>
      <c r="BK199" s="111"/>
      <c r="BL199" s="140"/>
      <c r="BM199" s="141">
        <f t="shared" si="5537"/>
        <v>0</v>
      </c>
      <c r="BN199" s="323">
        <f t="shared" si="5263"/>
        <v>0</v>
      </c>
      <c r="BO199" s="431">
        <f t="shared" si="5264"/>
        <v>0</v>
      </c>
      <c r="BP199" s="432">
        <f t="shared" si="5265"/>
        <v>0</v>
      </c>
      <c r="BQ199" s="138">
        <f t="shared" si="5538"/>
        <v>0</v>
      </c>
      <c r="BR199" s="433">
        <f t="shared" si="5267"/>
        <v>6947.28</v>
      </c>
      <c r="BS199" s="139">
        <f t="shared" si="5539"/>
        <v>0</v>
      </c>
      <c r="BT199" s="111">
        <f t="shared" si="5540"/>
        <v>0</v>
      </c>
      <c r="BU199" s="111"/>
      <c r="BV199" s="140"/>
      <c r="BW199" s="141">
        <f t="shared" si="5541"/>
        <v>0</v>
      </c>
      <c r="BX199" s="323">
        <f t="shared" si="5263"/>
        <v>0</v>
      </c>
      <c r="BY199" s="431">
        <f t="shared" si="5264"/>
        <v>0</v>
      </c>
      <c r="BZ199" s="432">
        <f t="shared" si="5265"/>
        <v>0</v>
      </c>
      <c r="CA199" s="138">
        <f t="shared" si="5542"/>
        <v>0</v>
      </c>
      <c r="CB199" s="433">
        <f t="shared" si="5267"/>
        <v>6947.28</v>
      </c>
      <c r="CC199" s="139">
        <f t="shared" si="5543"/>
        <v>0</v>
      </c>
      <c r="CD199" s="111">
        <f t="shared" si="5544"/>
        <v>0</v>
      </c>
      <c r="CE199" s="111"/>
      <c r="CF199" s="140"/>
      <c r="CG199" s="141">
        <f t="shared" si="5545"/>
        <v>0</v>
      </c>
      <c r="CH199" s="323">
        <f t="shared" si="5319"/>
        <v>0</v>
      </c>
      <c r="CI199" s="431">
        <f t="shared" si="5320"/>
        <v>0</v>
      </c>
      <c r="CJ199" s="432">
        <f t="shared" si="5321"/>
        <v>0</v>
      </c>
      <c r="CK199" s="138">
        <f t="shared" si="5546"/>
        <v>0</v>
      </c>
      <c r="CL199" s="433">
        <f t="shared" si="5323"/>
        <v>6947.28</v>
      </c>
      <c r="CM199" s="139">
        <f t="shared" si="5547"/>
        <v>0</v>
      </c>
      <c r="CN199" s="111">
        <f t="shared" si="5548"/>
        <v>0</v>
      </c>
      <c r="CO199" s="111"/>
      <c r="CP199" s="140"/>
      <c r="CQ199" s="141">
        <f t="shared" si="5549"/>
        <v>0</v>
      </c>
      <c r="CR199" s="323">
        <f t="shared" si="5319"/>
        <v>44</v>
      </c>
      <c r="CS199" s="431">
        <f t="shared" si="5320"/>
        <v>5.4519999999999999E-2</v>
      </c>
      <c r="CT199" s="432">
        <f t="shared" si="5321"/>
        <v>0.62</v>
      </c>
      <c r="CU199" s="138">
        <f t="shared" si="5550"/>
        <v>1.409091E-2</v>
      </c>
      <c r="CV199" s="433">
        <f t="shared" si="5323"/>
        <v>6947.28</v>
      </c>
      <c r="CW199" s="139">
        <f t="shared" si="5551"/>
        <v>97.893500000000003</v>
      </c>
      <c r="CX199" s="111">
        <f t="shared" si="5552"/>
        <v>4307.3100000000004</v>
      </c>
      <c r="CY199" s="111"/>
      <c r="CZ199" s="140"/>
      <c r="DA199" s="141">
        <f t="shared" si="5553"/>
        <v>0.78202000000000005</v>
      </c>
      <c r="DB199" s="323">
        <f t="shared" si="5319"/>
        <v>0</v>
      </c>
      <c r="DC199" s="431">
        <f t="shared" si="5320"/>
        <v>0</v>
      </c>
      <c r="DD199" s="432">
        <f t="shared" si="5321"/>
        <v>0</v>
      </c>
      <c r="DE199" s="138">
        <f t="shared" si="5554"/>
        <v>0</v>
      </c>
      <c r="DF199" s="433">
        <f t="shared" si="5323"/>
        <v>6947.28</v>
      </c>
      <c r="DG199" s="139">
        <f t="shared" si="5555"/>
        <v>0</v>
      </c>
      <c r="DH199" s="111">
        <f t="shared" si="5556"/>
        <v>0</v>
      </c>
      <c r="DI199" s="111"/>
      <c r="DJ199" s="140"/>
      <c r="DK199" s="141">
        <f t="shared" si="5557"/>
        <v>0</v>
      </c>
      <c r="DL199" s="323">
        <f t="shared" si="5319"/>
        <v>146</v>
      </c>
      <c r="DM199" s="431">
        <f t="shared" si="5320"/>
        <v>0.38829999999999998</v>
      </c>
      <c r="DN199" s="432">
        <f t="shared" si="5321"/>
        <v>3.49</v>
      </c>
      <c r="DO199" s="138">
        <f t="shared" si="5558"/>
        <v>2.3904109999999999E-2</v>
      </c>
      <c r="DP199" s="433">
        <f t="shared" si="5323"/>
        <v>6947.28</v>
      </c>
      <c r="DQ199" s="139">
        <f t="shared" si="5559"/>
        <v>166.06854999999999</v>
      </c>
      <c r="DR199" s="111">
        <f t="shared" si="5560"/>
        <v>24246.01</v>
      </c>
      <c r="DS199" s="111"/>
      <c r="DT199" s="140"/>
      <c r="DU199" s="141">
        <f t="shared" si="5561"/>
        <v>1.32664</v>
      </c>
      <c r="DV199" s="323">
        <f t="shared" si="5319"/>
        <v>23</v>
      </c>
      <c r="DW199" s="431">
        <f t="shared" si="5320"/>
        <v>2.9950000000000001E-2</v>
      </c>
      <c r="DX199" s="432">
        <f t="shared" si="5321"/>
        <v>0.27</v>
      </c>
      <c r="DY199" s="138">
        <f t="shared" si="5562"/>
        <v>1.173913E-2</v>
      </c>
      <c r="DZ199" s="433">
        <f t="shared" si="5323"/>
        <v>6947.28</v>
      </c>
      <c r="EA199" s="139">
        <f t="shared" si="5563"/>
        <v>81.555019999999999</v>
      </c>
      <c r="EB199" s="111">
        <f t="shared" si="5564"/>
        <v>1875.77</v>
      </c>
      <c r="EC199" s="111"/>
      <c r="ED199" s="140"/>
      <c r="EE199" s="141">
        <f t="shared" si="5565"/>
        <v>0.65149999999999997</v>
      </c>
      <c r="EF199" s="323">
        <f t="shared" si="5319"/>
        <v>21</v>
      </c>
      <c r="EG199" s="431">
        <f t="shared" si="5320"/>
        <v>2.3460000000000002E-2</v>
      </c>
      <c r="EH199" s="432">
        <f t="shared" si="5321"/>
        <v>0.26</v>
      </c>
      <c r="EI199" s="138">
        <f t="shared" si="5566"/>
        <v>1.238095E-2</v>
      </c>
      <c r="EJ199" s="433">
        <f t="shared" si="5323"/>
        <v>6947.28</v>
      </c>
      <c r="EK199" s="139">
        <f t="shared" si="5567"/>
        <v>86.013930000000002</v>
      </c>
      <c r="EL199" s="111">
        <f t="shared" si="5568"/>
        <v>1806.29</v>
      </c>
      <c r="EM199" s="111"/>
      <c r="EN199" s="140"/>
      <c r="EO199" s="141">
        <f t="shared" si="5569"/>
        <v>0.68711999999999995</v>
      </c>
      <c r="EP199" s="323">
        <f t="shared" si="5319"/>
        <v>0</v>
      </c>
      <c r="EQ199" s="431">
        <f t="shared" si="5320"/>
        <v>0</v>
      </c>
      <c r="ER199" s="432">
        <f t="shared" si="5321"/>
        <v>0</v>
      </c>
      <c r="ES199" s="138">
        <f t="shared" si="5570"/>
        <v>0</v>
      </c>
      <c r="ET199" s="433">
        <f t="shared" si="5323"/>
        <v>6947.28</v>
      </c>
      <c r="EU199" s="139">
        <f t="shared" si="5571"/>
        <v>0</v>
      </c>
      <c r="EV199" s="111">
        <f t="shared" si="5572"/>
        <v>0</v>
      </c>
      <c r="EW199" s="111"/>
      <c r="EX199" s="140"/>
      <c r="EY199" s="141">
        <f t="shared" si="5573"/>
        <v>0</v>
      </c>
      <c r="EZ199" s="323">
        <f t="shared" si="5375"/>
        <v>27</v>
      </c>
      <c r="FA199" s="431">
        <f t="shared" si="5376"/>
        <v>3.2070000000000001E-2</v>
      </c>
      <c r="FB199" s="432">
        <f t="shared" si="5377"/>
        <v>0.24</v>
      </c>
      <c r="FC199" s="138">
        <f t="shared" si="5574"/>
        <v>8.88889E-3</v>
      </c>
      <c r="FD199" s="433">
        <f t="shared" si="5379"/>
        <v>6947.28</v>
      </c>
      <c r="FE199" s="139">
        <f t="shared" si="5575"/>
        <v>61.753610000000002</v>
      </c>
      <c r="FF199" s="111">
        <f t="shared" si="5576"/>
        <v>1667.35</v>
      </c>
      <c r="FG199" s="111"/>
      <c r="FH199" s="140"/>
      <c r="FI199" s="141">
        <f t="shared" si="5577"/>
        <v>0.49331999999999998</v>
      </c>
      <c r="FJ199" s="323">
        <f t="shared" si="5375"/>
        <v>0</v>
      </c>
      <c r="FK199" s="431">
        <f t="shared" si="5376"/>
        <v>0</v>
      </c>
      <c r="FL199" s="432">
        <f t="shared" si="5377"/>
        <v>0</v>
      </c>
      <c r="FM199" s="138">
        <f t="shared" si="5578"/>
        <v>0</v>
      </c>
      <c r="FN199" s="433">
        <f t="shared" si="5379"/>
        <v>6947.28</v>
      </c>
      <c r="FO199" s="139">
        <f t="shared" si="5579"/>
        <v>0</v>
      </c>
      <c r="FP199" s="111">
        <f t="shared" si="5580"/>
        <v>0</v>
      </c>
      <c r="FQ199" s="111"/>
      <c r="FR199" s="140"/>
      <c r="FS199" s="141">
        <f t="shared" si="5581"/>
        <v>0</v>
      </c>
      <c r="FT199" s="323">
        <f t="shared" si="5375"/>
        <v>26</v>
      </c>
      <c r="FU199" s="431">
        <f t="shared" si="5376"/>
        <v>3.601E-2</v>
      </c>
      <c r="FV199" s="432">
        <f t="shared" si="5377"/>
        <v>0.61</v>
      </c>
      <c r="FW199" s="138">
        <f t="shared" si="5582"/>
        <v>2.3461539999999999E-2</v>
      </c>
      <c r="FX199" s="433">
        <f t="shared" si="5379"/>
        <v>6947.28</v>
      </c>
      <c r="FY199" s="139">
        <f t="shared" si="5583"/>
        <v>162.99388999999999</v>
      </c>
      <c r="FZ199" s="111">
        <f t="shared" si="5584"/>
        <v>4237.84</v>
      </c>
      <c r="GA199" s="111"/>
      <c r="GB199" s="140"/>
      <c r="GC199" s="141">
        <f t="shared" si="5585"/>
        <v>1.3020799999999999</v>
      </c>
      <c r="GD199" s="323">
        <f t="shared" si="5375"/>
        <v>39</v>
      </c>
      <c r="GE199" s="431">
        <f t="shared" si="5376"/>
        <v>7.9589999999999994E-2</v>
      </c>
      <c r="GF199" s="432">
        <f t="shared" si="5377"/>
        <v>0.57999999999999996</v>
      </c>
      <c r="GG199" s="138">
        <f t="shared" si="5586"/>
        <v>1.4871789999999999E-2</v>
      </c>
      <c r="GH199" s="433">
        <f t="shared" si="5379"/>
        <v>6947.28</v>
      </c>
      <c r="GI199" s="139">
        <f t="shared" si="5587"/>
        <v>103.31849</v>
      </c>
      <c r="GJ199" s="111">
        <f t="shared" si="5588"/>
        <v>4029.42</v>
      </c>
      <c r="GK199" s="111"/>
      <c r="GL199" s="140"/>
      <c r="GM199" s="141">
        <f t="shared" si="5589"/>
        <v>0.82535999999999998</v>
      </c>
      <c r="GN199" s="323">
        <f t="shared" si="5407"/>
        <v>15</v>
      </c>
      <c r="GO199" s="431">
        <f t="shared" si="5408"/>
        <v>1.7610000000000001E-2</v>
      </c>
      <c r="GP199" s="432">
        <f t="shared" si="5409"/>
        <v>0.33</v>
      </c>
      <c r="GQ199" s="138">
        <f t="shared" si="5590"/>
        <v>2.1999999999999999E-2</v>
      </c>
      <c r="GR199" s="433">
        <f t="shared" si="5411"/>
        <v>6947.28</v>
      </c>
      <c r="GS199" s="139">
        <f t="shared" si="5591"/>
        <v>152.84016</v>
      </c>
      <c r="GT199" s="111">
        <f t="shared" si="5592"/>
        <v>2292.6</v>
      </c>
      <c r="GU199" s="111"/>
      <c r="GV199" s="140"/>
      <c r="GW199" s="141">
        <f t="shared" si="5593"/>
        <v>1.2209700000000001</v>
      </c>
      <c r="GX199" s="323">
        <f t="shared" si="5407"/>
        <v>0</v>
      </c>
      <c r="GY199" s="431">
        <f t="shared" si="5408"/>
        <v>0</v>
      </c>
      <c r="GZ199" s="432">
        <f t="shared" si="5409"/>
        <v>0</v>
      </c>
      <c r="HA199" s="138">
        <f t="shared" si="5594"/>
        <v>0</v>
      </c>
      <c r="HB199" s="433">
        <f t="shared" si="5411"/>
        <v>6947.28</v>
      </c>
      <c r="HC199" s="139">
        <f t="shared" si="5595"/>
        <v>0</v>
      </c>
      <c r="HD199" s="111">
        <f t="shared" si="5596"/>
        <v>0</v>
      </c>
      <c r="HE199" s="111"/>
      <c r="HF199" s="140"/>
      <c r="HG199" s="141">
        <f t="shared" si="5597"/>
        <v>0</v>
      </c>
      <c r="HH199" s="323">
        <f t="shared" si="5407"/>
        <v>43</v>
      </c>
      <c r="HI199" s="431">
        <f t="shared" si="5408"/>
        <v>3.891E-2</v>
      </c>
      <c r="HJ199" s="432">
        <f t="shared" si="5409"/>
        <v>0.86</v>
      </c>
      <c r="HK199" s="138">
        <f t="shared" si="5598"/>
        <v>0.02</v>
      </c>
      <c r="HL199" s="433">
        <f t="shared" si="5411"/>
        <v>6947.28</v>
      </c>
      <c r="HM199" s="139">
        <f t="shared" si="5599"/>
        <v>138.94560000000001</v>
      </c>
      <c r="HN199" s="111">
        <f t="shared" si="5600"/>
        <v>5974.66</v>
      </c>
      <c r="HO199" s="111"/>
      <c r="HP199" s="140"/>
      <c r="HQ199" s="141">
        <f t="shared" si="5601"/>
        <v>1.1099699999999999</v>
      </c>
      <c r="HR199" s="323">
        <f t="shared" si="5407"/>
        <v>0</v>
      </c>
      <c r="HS199" s="431">
        <f t="shared" si="5408"/>
        <v>0</v>
      </c>
      <c r="HT199" s="432">
        <f t="shared" si="5409"/>
        <v>0</v>
      </c>
      <c r="HU199" s="138">
        <f t="shared" si="5602"/>
        <v>0</v>
      </c>
      <c r="HV199" s="433">
        <f t="shared" si="5411"/>
        <v>6947.28</v>
      </c>
      <c r="HW199" s="139">
        <f t="shared" si="5603"/>
        <v>0</v>
      </c>
      <c r="HX199" s="111">
        <f t="shared" si="5604"/>
        <v>0</v>
      </c>
      <c r="HY199" s="111"/>
      <c r="HZ199" s="140"/>
      <c r="IA199" s="141">
        <f t="shared" si="5605"/>
        <v>0</v>
      </c>
      <c r="IB199" s="323">
        <f t="shared" si="5439"/>
        <v>41</v>
      </c>
      <c r="IC199" s="431">
        <f t="shared" si="5440"/>
        <v>9.1109999999999997E-2</v>
      </c>
      <c r="ID199" s="432">
        <f t="shared" si="5441"/>
        <v>1.78</v>
      </c>
      <c r="IE199" s="138">
        <f t="shared" si="5606"/>
        <v>4.3414630000000003E-2</v>
      </c>
      <c r="IF199" s="433">
        <f t="shared" si="5443"/>
        <v>6947.28</v>
      </c>
      <c r="IG199" s="139">
        <f t="shared" si="5607"/>
        <v>301.61358999999999</v>
      </c>
      <c r="IH199" s="111">
        <f t="shared" si="5608"/>
        <v>12366.16</v>
      </c>
      <c r="II199" s="111"/>
      <c r="IJ199" s="140"/>
      <c r="IK199" s="141">
        <f t="shared" si="5609"/>
        <v>2.40944</v>
      </c>
      <c r="IL199" s="323">
        <f t="shared" si="5439"/>
        <v>0</v>
      </c>
      <c r="IM199" s="431">
        <f t="shared" si="5440"/>
        <v>0</v>
      </c>
      <c r="IN199" s="432">
        <f t="shared" si="5441"/>
        <v>0</v>
      </c>
      <c r="IO199" s="138">
        <f t="shared" si="5610"/>
        <v>0</v>
      </c>
      <c r="IP199" s="433">
        <f t="shared" si="5443"/>
        <v>6947.28</v>
      </c>
      <c r="IQ199" s="139">
        <f t="shared" si="5611"/>
        <v>0</v>
      </c>
      <c r="IR199" s="111">
        <f t="shared" si="5612"/>
        <v>0</v>
      </c>
      <c r="IS199" s="111"/>
      <c r="IT199" s="140"/>
      <c r="IU199" s="141">
        <f t="shared" si="5613"/>
        <v>0</v>
      </c>
      <c r="IV199" s="323">
        <f t="shared" si="5439"/>
        <v>0</v>
      </c>
      <c r="IW199" s="431">
        <f t="shared" si="5440"/>
        <v>0</v>
      </c>
      <c r="IX199" s="432">
        <f t="shared" si="5441"/>
        <v>0</v>
      </c>
      <c r="IY199" s="138">
        <f t="shared" si="5614"/>
        <v>0</v>
      </c>
      <c r="IZ199" s="433">
        <f t="shared" si="5443"/>
        <v>6947.28</v>
      </c>
      <c r="JA199" s="139">
        <f t="shared" si="5615"/>
        <v>0</v>
      </c>
      <c r="JB199" s="111">
        <f t="shared" si="5616"/>
        <v>0</v>
      </c>
      <c r="JC199" s="111"/>
      <c r="JD199" s="140"/>
      <c r="JE199" s="141">
        <f t="shared" si="5617"/>
        <v>0</v>
      </c>
      <c r="JF199" s="323">
        <f t="shared" si="5439"/>
        <v>0</v>
      </c>
      <c r="JG199" s="431">
        <f t="shared" si="5440"/>
        <v>0</v>
      </c>
      <c r="JH199" s="432">
        <f t="shared" si="5441"/>
        <v>0</v>
      </c>
      <c r="JI199" s="138">
        <f t="shared" si="5618"/>
        <v>0</v>
      </c>
      <c r="JJ199" s="433">
        <f t="shared" si="5443"/>
        <v>6947.28</v>
      </c>
      <c r="JK199" s="139">
        <f t="shared" si="5619"/>
        <v>0</v>
      </c>
      <c r="JL199" s="111">
        <f t="shared" si="5620"/>
        <v>0</v>
      </c>
      <c r="JM199" s="111"/>
      <c r="JN199" s="140"/>
      <c r="JO199" s="141">
        <f t="shared" si="5621"/>
        <v>0</v>
      </c>
      <c r="JP199" s="323">
        <f t="shared" si="5471"/>
        <v>59</v>
      </c>
      <c r="JQ199" s="431">
        <f t="shared" si="5472"/>
        <v>4.6829999999999997E-2</v>
      </c>
      <c r="JR199" s="432">
        <f t="shared" si="5473"/>
        <v>0.9</v>
      </c>
      <c r="JS199" s="138">
        <f t="shared" si="5622"/>
        <v>1.5254240000000001E-2</v>
      </c>
      <c r="JT199" s="433">
        <f t="shared" si="5475"/>
        <v>6947.28</v>
      </c>
      <c r="JU199" s="139">
        <f t="shared" si="5623"/>
        <v>105.97548</v>
      </c>
      <c r="JV199" s="111">
        <f t="shared" si="5624"/>
        <v>6252.55</v>
      </c>
      <c r="JW199" s="111"/>
      <c r="JX199" s="140"/>
      <c r="JY199" s="141">
        <f t="shared" si="5625"/>
        <v>0.84658999999999995</v>
      </c>
      <c r="JZ199" s="323">
        <f t="shared" si="5471"/>
        <v>0</v>
      </c>
      <c r="KA199" s="431">
        <f t="shared" si="5472"/>
        <v>0</v>
      </c>
      <c r="KB199" s="432">
        <f t="shared" si="5473"/>
        <v>0</v>
      </c>
      <c r="KC199" s="138">
        <f t="shared" si="5626"/>
        <v>0</v>
      </c>
      <c r="KD199" s="433">
        <f t="shared" si="5475"/>
        <v>6947.28</v>
      </c>
      <c r="KE199" s="139">
        <f t="shared" si="5627"/>
        <v>0</v>
      </c>
      <c r="KF199" s="111">
        <f t="shared" si="5628"/>
        <v>0</v>
      </c>
      <c r="KG199" s="111"/>
      <c r="KH199" s="140"/>
      <c r="KI199" s="141">
        <f t="shared" si="5629"/>
        <v>0</v>
      </c>
      <c r="KJ199" s="323">
        <f t="shared" si="5471"/>
        <v>0</v>
      </c>
      <c r="KK199" s="431">
        <f t="shared" si="5472"/>
        <v>0</v>
      </c>
      <c r="KL199" s="432">
        <f t="shared" si="5473"/>
        <v>0</v>
      </c>
      <c r="KM199" s="138">
        <f t="shared" si="5630"/>
        <v>0</v>
      </c>
      <c r="KN199" s="433">
        <f t="shared" si="5475"/>
        <v>6947.28</v>
      </c>
      <c r="KO199" s="139">
        <f t="shared" si="5631"/>
        <v>0</v>
      </c>
      <c r="KP199" s="111">
        <f t="shared" si="5632"/>
        <v>0</v>
      </c>
      <c r="KQ199" s="111"/>
      <c r="KR199" s="140"/>
      <c r="KS199" s="141">
        <f t="shared" si="5633"/>
        <v>0</v>
      </c>
      <c r="KT199" s="323">
        <f t="shared" si="5471"/>
        <v>0</v>
      </c>
      <c r="KU199" s="431" t="e">
        <f t="shared" si="5472"/>
        <v>#DIV/0!</v>
      </c>
      <c r="KV199" s="432" t="e">
        <f t="shared" si="5473"/>
        <v>#DIV/0!</v>
      </c>
      <c r="KW199" s="138">
        <f t="shared" si="5634"/>
        <v>0</v>
      </c>
      <c r="KX199" s="433">
        <f t="shared" si="5475"/>
        <v>0</v>
      </c>
      <c r="KY199" s="139">
        <f t="shared" si="5635"/>
        <v>0</v>
      </c>
      <c r="KZ199" s="111">
        <f t="shared" si="5636"/>
        <v>0</v>
      </c>
      <c r="LA199" s="111"/>
      <c r="LB199" s="140"/>
      <c r="LC199" s="141">
        <f t="shared" si="5637"/>
        <v>0</v>
      </c>
      <c r="LD199" s="323">
        <f t="shared" si="5510"/>
        <v>540</v>
      </c>
      <c r="LE199" s="431">
        <f t="shared" si="5511"/>
        <v>2.035E-2</v>
      </c>
      <c r="LF199" s="432">
        <f t="shared" si="5512"/>
        <v>9.73</v>
      </c>
      <c r="LG199" s="138">
        <f t="shared" si="5638"/>
        <v>1.801852E-2</v>
      </c>
      <c r="LH199" s="433">
        <f t="shared" si="5513"/>
        <v>6947.28</v>
      </c>
      <c r="LI199" s="139">
        <f t="shared" si="5639"/>
        <v>125.1797</v>
      </c>
      <c r="LJ199" s="111">
        <f t="shared" si="5640"/>
        <v>67597.039999999994</v>
      </c>
      <c r="LK199" s="111"/>
      <c r="LL199" s="140"/>
    </row>
    <row r="200" spans="1:324" ht="16.5" customHeight="1">
      <c r="A200" s="612"/>
      <c r="B200" s="94" t="s">
        <v>744</v>
      </c>
      <c r="C200" s="12" t="s">
        <v>839</v>
      </c>
      <c r="D200" s="12" t="s">
        <v>419</v>
      </c>
      <c r="E200" s="4" t="s">
        <v>32</v>
      </c>
      <c r="F200" s="323">
        <f t="shared" si="5506"/>
        <v>0</v>
      </c>
      <c r="G200" s="431">
        <f t="shared" si="5507"/>
        <v>0</v>
      </c>
      <c r="H200" s="432">
        <f t="shared" si="5508"/>
        <v>0</v>
      </c>
      <c r="I200" s="138">
        <f t="shared" si="5514"/>
        <v>0</v>
      </c>
      <c r="J200" s="433">
        <f t="shared" si="5509"/>
        <v>6947.28</v>
      </c>
      <c r="K200" s="139">
        <f t="shared" si="5515"/>
        <v>0</v>
      </c>
      <c r="L200" s="111">
        <f t="shared" si="5516"/>
        <v>0</v>
      </c>
      <c r="M200" s="111"/>
      <c r="N200" s="140"/>
      <c r="O200" s="141" t="e">
        <f t="shared" si="5517"/>
        <v>#DIV/0!</v>
      </c>
      <c r="P200" s="323">
        <f t="shared" si="5263"/>
        <v>0</v>
      </c>
      <c r="Q200" s="431">
        <f t="shared" si="5264"/>
        <v>0</v>
      </c>
      <c r="R200" s="432">
        <f t="shared" si="5265"/>
        <v>0</v>
      </c>
      <c r="S200" s="138">
        <f t="shared" si="5518"/>
        <v>0</v>
      </c>
      <c r="T200" s="433">
        <f t="shared" si="5267"/>
        <v>6947.28</v>
      </c>
      <c r="U200" s="139">
        <f t="shared" si="5519"/>
        <v>0</v>
      </c>
      <c r="V200" s="111">
        <f t="shared" si="5520"/>
        <v>0</v>
      </c>
      <c r="W200" s="111"/>
      <c r="X200" s="140"/>
      <c r="Y200" s="141" t="e">
        <f t="shared" si="5521"/>
        <v>#DIV/0!</v>
      </c>
      <c r="Z200" s="323">
        <f t="shared" si="5263"/>
        <v>0</v>
      </c>
      <c r="AA200" s="431">
        <f t="shared" si="5264"/>
        <v>0</v>
      </c>
      <c r="AB200" s="432">
        <f t="shared" si="5265"/>
        <v>0</v>
      </c>
      <c r="AC200" s="138">
        <f t="shared" si="5522"/>
        <v>0</v>
      </c>
      <c r="AD200" s="433">
        <f t="shared" si="5267"/>
        <v>6947.28</v>
      </c>
      <c r="AE200" s="139">
        <f t="shared" si="5523"/>
        <v>0</v>
      </c>
      <c r="AF200" s="111">
        <f t="shared" si="5524"/>
        <v>0</v>
      </c>
      <c r="AG200" s="111"/>
      <c r="AH200" s="140"/>
      <c r="AI200" s="141" t="e">
        <f t="shared" si="5525"/>
        <v>#DIV/0!</v>
      </c>
      <c r="AJ200" s="323">
        <f t="shared" si="5263"/>
        <v>0</v>
      </c>
      <c r="AK200" s="431">
        <f t="shared" si="5264"/>
        <v>0</v>
      </c>
      <c r="AL200" s="432">
        <f t="shared" si="5265"/>
        <v>0</v>
      </c>
      <c r="AM200" s="138">
        <f t="shared" si="5526"/>
        <v>0</v>
      </c>
      <c r="AN200" s="433">
        <f t="shared" si="5267"/>
        <v>6947.28</v>
      </c>
      <c r="AO200" s="139">
        <f t="shared" si="5527"/>
        <v>0</v>
      </c>
      <c r="AP200" s="111">
        <f t="shared" si="5528"/>
        <v>0</v>
      </c>
      <c r="AQ200" s="111"/>
      <c r="AR200" s="140"/>
      <c r="AS200" s="141" t="e">
        <f t="shared" si="5529"/>
        <v>#DIV/0!</v>
      </c>
      <c r="AT200" s="323">
        <f t="shared" si="5263"/>
        <v>0</v>
      </c>
      <c r="AU200" s="431">
        <f t="shared" si="5264"/>
        <v>0</v>
      </c>
      <c r="AV200" s="432">
        <f t="shared" si="5265"/>
        <v>0</v>
      </c>
      <c r="AW200" s="138">
        <f t="shared" si="5530"/>
        <v>0</v>
      </c>
      <c r="AX200" s="433">
        <f t="shared" si="5267"/>
        <v>6947.28</v>
      </c>
      <c r="AY200" s="139">
        <f t="shared" si="5531"/>
        <v>0</v>
      </c>
      <c r="AZ200" s="111">
        <f t="shared" si="5532"/>
        <v>0</v>
      </c>
      <c r="BA200" s="111"/>
      <c r="BB200" s="140"/>
      <c r="BC200" s="141" t="e">
        <f t="shared" si="5533"/>
        <v>#DIV/0!</v>
      </c>
      <c r="BD200" s="323">
        <f t="shared" si="5263"/>
        <v>0</v>
      </c>
      <c r="BE200" s="431">
        <f t="shared" si="5264"/>
        <v>0</v>
      </c>
      <c r="BF200" s="432">
        <f t="shared" si="5265"/>
        <v>0</v>
      </c>
      <c r="BG200" s="138">
        <f t="shared" si="5534"/>
        <v>0</v>
      </c>
      <c r="BH200" s="433">
        <f t="shared" si="5267"/>
        <v>6947.28</v>
      </c>
      <c r="BI200" s="139">
        <f t="shared" si="5535"/>
        <v>0</v>
      </c>
      <c r="BJ200" s="111">
        <f t="shared" si="5536"/>
        <v>0</v>
      </c>
      <c r="BK200" s="111"/>
      <c r="BL200" s="140"/>
      <c r="BM200" s="141" t="e">
        <f t="shared" si="5537"/>
        <v>#DIV/0!</v>
      </c>
      <c r="BN200" s="323">
        <f t="shared" si="5263"/>
        <v>0</v>
      </c>
      <c r="BO200" s="431">
        <f t="shared" si="5264"/>
        <v>0</v>
      </c>
      <c r="BP200" s="432">
        <f t="shared" si="5265"/>
        <v>0</v>
      </c>
      <c r="BQ200" s="138">
        <f t="shared" si="5538"/>
        <v>0</v>
      </c>
      <c r="BR200" s="433">
        <f t="shared" si="5267"/>
        <v>6947.28</v>
      </c>
      <c r="BS200" s="139">
        <f t="shared" si="5539"/>
        <v>0</v>
      </c>
      <c r="BT200" s="111">
        <f t="shared" si="5540"/>
        <v>0</v>
      </c>
      <c r="BU200" s="111"/>
      <c r="BV200" s="140"/>
      <c r="BW200" s="141" t="e">
        <f t="shared" si="5541"/>
        <v>#DIV/0!</v>
      </c>
      <c r="BX200" s="323">
        <f t="shared" si="5263"/>
        <v>0</v>
      </c>
      <c r="BY200" s="431">
        <f t="shared" si="5264"/>
        <v>0</v>
      </c>
      <c r="BZ200" s="432">
        <f t="shared" si="5265"/>
        <v>0</v>
      </c>
      <c r="CA200" s="138">
        <f t="shared" si="5542"/>
        <v>0</v>
      </c>
      <c r="CB200" s="433">
        <f t="shared" si="5267"/>
        <v>6947.28</v>
      </c>
      <c r="CC200" s="139">
        <f t="shared" si="5543"/>
        <v>0</v>
      </c>
      <c r="CD200" s="111">
        <f t="shared" si="5544"/>
        <v>0</v>
      </c>
      <c r="CE200" s="111"/>
      <c r="CF200" s="140"/>
      <c r="CG200" s="141" t="e">
        <f t="shared" si="5545"/>
        <v>#DIV/0!</v>
      </c>
      <c r="CH200" s="323">
        <f t="shared" si="5319"/>
        <v>0</v>
      </c>
      <c r="CI200" s="431">
        <f t="shared" si="5320"/>
        <v>0</v>
      </c>
      <c r="CJ200" s="432">
        <f t="shared" si="5321"/>
        <v>0</v>
      </c>
      <c r="CK200" s="138">
        <f t="shared" si="5546"/>
        <v>0</v>
      </c>
      <c r="CL200" s="433">
        <f t="shared" si="5323"/>
        <v>6947.28</v>
      </c>
      <c r="CM200" s="139">
        <f t="shared" si="5547"/>
        <v>0</v>
      </c>
      <c r="CN200" s="111">
        <f t="shared" si="5548"/>
        <v>0</v>
      </c>
      <c r="CO200" s="111"/>
      <c r="CP200" s="140"/>
      <c r="CQ200" s="141" t="e">
        <f t="shared" si="5549"/>
        <v>#DIV/0!</v>
      </c>
      <c r="CR200" s="323">
        <f t="shared" si="5319"/>
        <v>0</v>
      </c>
      <c r="CS200" s="431">
        <f t="shared" si="5320"/>
        <v>0</v>
      </c>
      <c r="CT200" s="432">
        <f t="shared" si="5321"/>
        <v>0</v>
      </c>
      <c r="CU200" s="138">
        <f t="shared" si="5550"/>
        <v>0</v>
      </c>
      <c r="CV200" s="433">
        <f t="shared" si="5323"/>
        <v>6947.28</v>
      </c>
      <c r="CW200" s="139">
        <f t="shared" si="5551"/>
        <v>0</v>
      </c>
      <c r="CX200" s="111">
        <f t="shared" si="5552"/>
        <v>0</v>
      </c>
      <c r="CY200" s="111"/>
      <c r="CZ200" s="140"/>
      <c r="DA200" s="141" t="e">
        <f t="shared" si="5553"/>
        <v>#DIV/0!</v>
      </c>
      <c r="DB200" s="323">
        <f t="shared" si="5319"/>
        <v>0</v>
      </c>
      <c r="DC200" s="431">
        <f t="shared" si="5320"/>
        <v>0</v>
      </c>
      <c r="DD200" s="432">
        <f t="shared" si="5321"/>
        <v>0</v>
      </c>
      <c r="DE200" s="138">
        <f t="shared" si="5554"/>
        <v>0</v>
      </c>
      <c r="DF200" s="433">
        <f t="shared" si="5323"/>
        <v>6947.28</v>
      </c>
      <c r="DG200" s="139">
        <f t="shared" si="5555"/>
        <v>0</v>
      </c>
      <c r="DH200" s="111">
        <f t="shared" si="5556"/>
        <v>0</v>
      </c>
      <c r="DI200" s="111"/>
      <c r="DJ200" s="140"/>
      <c r="DK200" s="141" t="e">
        <f t="shared" si="5557"/>
        <v>#DIV/0!</v>
      </c>
      <c r="DL200" s="323">
        <f t="shared" si="5319"/>
        <v>0</v>
      </c>
      <c r="DM200" s="431">
        <f t="shared" si="5320"/>
        <v>0</v>
      </c>
      <c r="DN200" s="432">
        <f t="shared" si="5321"/>
        <v>0</v>
      </c>
      <c r="DO200" s="138">
        <f t="shared" si="5558"/>
        <v>0</v>
      </c>
      <c r="DP200" s="433">
        <f t="shared" si="5323"/>
        <v>6947.28</v>
      </c>
      <c r="DQ200" s="139">
        <f t="shared" si="5559"/>
        <v>0</v>
      </c>
      <c r="DR200" s="111">
        <f t="shared" si="5560"/>
        <v>0</v>
      </c>
      <c r="DS200" s="111"/>
      <c r="DT200" s="140"/>
      <c r="DU200" s="141" t="e">
        <f t="shared" si="5561"/>
        <v>#DIV/0!</v>
      </c>
      <c r="DV200" s="323">
        <f t="shared" si="5319"/>
        <v>0</v>
      </c>
      <c r="DW200" s="431">
        <f t="shared" si="5320"/>
        <v>0</v>
      </c>
      <c r="DX200" s="432">
        <f t="shared" si="5321"/>
        <v>0</v>
      </c>
      <c r="DY200" s="138">
        <f t="shared" si="5562"/>
        <v>0</v>
      </c>
      <c r="DZ200" s="433">
        <f t="shared" si="5323"/>
        <v>6947.28</v>
      </c>
      <c r="EA200" s="139">
        <f t="shared" si="5563"/>
        <v>0</v>
      </c>
      <c r="EB200" s="111">
        <f t="shared" si="5564"/>
        <v>0</v>
      </c>
      <c r="EC200" s="111"/>
      <c r="ED200" s="140"/>
      <c r="EE200" s="141" t="e">
        <f t="shared" si="5565"/>
        <v>#DIV/0!</v>
      </c>
      <c r="EF200" s="323">
        <f t="shared" si="5319"/>
        <v>0</v>
      </c>
      <c r="EG200" s="431">
        <f t="shared" si="5320"/>
        <v>0</v>
      </c>
      <c r="EH200" s="432">
        <f t="shared" si="5321"/>
        <v>0</v>
      </c>
      <c r="EI200" s="138">
        <f t="shared" si="5566"/>
        <v>0</v>
      </c>
      <c r="EJ200" s="433">
        <f t="shared" si="5323"/>
        <v>6947.28</v>
      </c>
      <c r="EK200" s="139">
        <f t="shared" si="5567"/>
        <v>0</v>
      </c>
      <c r="EL200" s="111">
        <f t="shared" si="5568"/>
        <v>0</v>
      </c>
      <c r="EM200" s="111"/>
      <c r="EN200" s="140"/>
      <c r="EO200" s="141" t="e">
        <f t="shared" si="5569"/>
        <v>#DIV/0!</v>
      </c>
      <c r="EP200" s="323">
        <f t="shared" si="5319"/>
        <v>0</v>
      </c>
      <c r="EQ200" s="431">
        <f t="shared" si="5320"/>
        <v>0</v>
      </c>
      <c r="ER200" s="432">
        <f t="shared" si="5321"/>
        <v>0</v>
      </c>
      <c r="ES200" s="138">
        <f t="shared" si="5570"/>
        <v>0</v>
      </c>
      <c r="ET200" s="433">
        <f t="shared" si="5323"/>
        <v>6947.28</v>
      </c>
      <c r="EU200" s="139">
        <f t="shared" si="5571"/>
        <v>0</v>
      </c>
      <c r="EV200" s="111">
        <f t="shared" si="5572"/>
        <v>0</v>
      </c>
      <c r="EW200" s="111"/>
      <c r="EX200" s="140"/>
      <c r="EY200" s="141" t="e">
        <f t="shared" si="5573"/>
        <v>#DIV/0!</v>
      </c>
      <c r="EZ200" s="323">
        <f t="shared" si="5375"/>
        <v>0</v>
      </c>
      <c r="FA200" s="431">
        <f t="shared" si="5376"/>
        <v>0</v>
      </c>
      <c r="FB200" s="432">
        <f t="shared" si="5377"/>
        <v>0</v>
      </c>
      <c r="FC200" s="138">
        <f t="shared" si="5574"/>
        <v>0</v>
      </c>
      <c r="FD200" s="433">
        <f t="shared" si="5379"/>
        <v>6947.28</v>
      </c>
      <c r="FE200" s="139">
        <f t="shared" si="5575"/>
        <v>0</v>
      </c>
      <c r="FF200" s="111">
        <f t="shared" si="5576"/>
        <v>0</v>
      </c>
      <c r="FG200" s="111"/>
      <c r="FH200" s="140"/>
      <c r="FI200" s="141" t="e">
        <f t="shared" si="5577"/>
        <v>#DIV/0!</v>
      </c>
      <c r="FJ200" s="323">
        <f t="shared" si="5375"/>
        <v>0</v>
      </c>
      <c r="FK200" s="431">
        <f t="shared" si="5376"/>
        <v>0</v>
      </c>
      <c r="FL200" s="432">
        <f t="shared" si="5377"/>
        <v>0</v>
      </c>
      <c r="FM200" s="138">
        <f t="shared" si="5578"/>
        <v>0</v>
      </c>
      <c r="FN200" s="433">
        <f t="shared" si="5379"/>
        <v>6947.28</v>
      </c>
      <c r="FO200" s="139">
        <f t="shared" si="5579"/>
        <v>0</v>
      </c>
      <c r="FP200" s="111">
        <f t="shared" si="5580"/>
        <v>0</v>
      </c>
      <c r="FQ200" s="111"/>
      <c r="FR200" s="140"/>
      <c r="FS200" s="141" t="e">
        <f t="shared" si="5581"/>
        <v>#DIV/0!</v>
      </c>
      <c r="FT200" s="323">
        <f t="shared" si="5375"/>
        <v>0</v>
      </c>
      <c r="FU200" s="431">
        <f t="shared" si="5376"/>
        <v>0</v>
      </c>
      <c r="FV200" s="432">
        <f t="shared" si="5377"/>
        <v>0</v>
      </c>
      <c r="FW200" s="138">
        <f t="shared" si="5582"/>
        <v>0</v>
      </c>
      <c r="FX200" s="433">
        <f t="shared" si="5379"/>
        <v>6947.28</v>
      </c>
      <c r="FY200" s="139">
        <f t="shared" si="5583"/>
        <v>0</v>
      </c>
      <c r="FZ200" s="111">
        <f t="shared" si="5584"/>
        <v>0</v>
      </c>
      <c r="GA200" s="111"/>
      <c r="GB200" s="140"/>
      <c r="GC200" s="141" t="e">
        <f t="shared" si="5585"/>
        <v>#DIV/0!</v>
      </c>
      <c r="GD200" s="323">
        <f t="shared" si="5375"/>
        <v>0</v>
      </c>
      <c r="GE200" s="431">
        <f t="shared" si="5376"/>
        <v>0</v>
      </c>
      <c r="GF200" s="432">
        <f t="shared" si="5377"/>
        <v>0</v>
      </c>
      <c r="GG200" s="138">
        <f t="shared" si="5586"/>
        <v>0</v>
      </c>
      <c r="GH200" s="433">
        <f t="shared" si="5379"/>
        <v>6947.28</v>
      </c>
      <c r="GI200" s="139">
        <f t="shared" si="5587"/>
        <v>0</v>
      </c>
      <c r="GJ200" s="111">
        <f t="shared" si="5588"/>
        <v>0</v>
      </c>
      <c r="GK200" s="111"/>
      <c r="GL200" s="140"/>
      <c r="GM200" s="141" t="e">
        <f t="shared" si="5589"/>
        <v>#DIV/0!</v>
      </c>
      <c r="GN200" s="323">
        <f t="shared" si="5407"/>
        <v>0</v>
      </c>
      <c r="GO200" s="431">
        <f t="shared" si="5408"/>
        <v>0</v>
      </c>
      <c r="GP200" s="432">
        <f t="shared" si="5409"/>
        <v>0</v>
      </c>
      <c r="GQ200" s="138">
        <f t="shared" si="5590"/>
        <v>0</v>
      </c>
      <c r="GR200" s="433">
        <f t="shared" si="5411"/>
        <v>6947.28</v>
      </c>
      <c r="GS200" s="139">
        <f t="shared" si="5591"/>
        <v>0</v>
      </c>
      <c r="GT200" s="111">
        <f t="shared" si="5592"/>
        <v>0</v>
      </c>
      <c r="GU200" s="111"/>
      <c r="GV200" s="140"/>
      <c r="GW200" s="141" t="e">
        <f t="shared" si="5593"/>
        <v>#DIV/0!</v>
      </c>
      <c r="GX200" s="323">
        <f t="shared" si="5407"/>
        <v>0</v>
      </c>
      <c r="GY200" s="431">
        <f t="shared" si="5408"/>
        <v>0</v>
      </c>
      <c r="GZ200" s="432">
        <f t="shared" si="5409"/>
        <v>0</v>
      </c>
      <c r="HA200" s="138">
        <f t="shared" si="5594"/>
        <v>0</v>
      </c>
      <c r="HB200" s="433">
        <f t="shared" si="5411"/>
        <v>6947.28</v>
      </c>
      <c r="HC200" s="139">
        <f t="shared" si="5595"/>
        <v>0</v>
      </c>
      <c r="HD200" s="111">
        <f t="shared" si="5596"/>
        <v>0</v>
      </c>
      <c r="HE200" s="111"/>
      <c r="HF200" s="140"/>
      <c r="HG200" s="141" t="e">
        <f t="shared" si="5597"/>
        <v>#DIV/0!</v>
      </c>
      <c r="HH200" s="323">
        <f t="shared" si="5407"/>
        <v>0</v>
      </c>
      <c r="HI200" s="431">
        <f t="shared" si="5408"/>
        <v>0</v>
      </c>
      <c r="HJ200" s="432">
        <f t="shared" si="5409"/>
        <v>0</v>
      </c>
      <c r="HK200" s="138">
        <f t="shared" si="5598"/>
        <v>0</v>
      </c>
      <c r="HL200" s="433">
        <f t="shared" si="5411"/>
        <v>6947.28</v>
      </c>
      <c r="HM200" s="139">
        <f t="shared" si="5599"/>
        <v>0</v>
      </c>
      <c r="HN200" s="111">
        <f t="shared" si="5600"/>
        <v>0</v>
      </c>
      <c r="HO200" s="111"/>
      <c r="HP200" s="140"/>
      <c r="HQ200" s="141" t="e">
        <f t="shared" si="5601"/>
        <v>#DIV/0!</v>
      </c>
      <c r="HR200" s="323">
        <f t="shared" si="5407"/>
        <v>0</v>
      </c>
      <c r="HS200" s="431">
        <f t="shared" si="5408"/>
        <v>0</v>
      </c>
      <c r="HT200" s="432">
        <f t="shared" si="5409"/>
        <v>0</v>
      </c>
      <c r="HU200" s="138">
        <f t="shared" si="5602"/>
        <v>0</v>
      </c>
      <c r="HV200" s="433">
        <f t="shared" si="5411"/>
        <v>6947.28</v>
      </c>
      <c r="HW200" s="139">
        <f t="shared" si="5603"/>
        <v>0</v>
      </c>
      <c r="HX200" s="111">
        <f t="shared" si="5604"/>
        <v>0</v>
      </c>
      <c r="HY200" s="111"/>
      <c r="HZ200" s="140"/>
      <c r="IA200" s="141" t="e">
        <f t="shared" si="5605"/>
        <v>#DIV/0!</v>
      </c>
      <c r="IB200" s="323">
        <f t="shared" si="5439"/>
        <v>0</v>
      </c>
      <c r="IC200" s="431">
        <f t="shared" si="5440"/>
        <v>0</v>
      </c>
      <c r="ID200" s="432">
        <f t="shared" si="5441"/>
        <v>0</v>
      </c>
      <c r="IE200" s="138">
        <f t="shared" si="5606"/>
        <v>0</v>
      </c>
      <c r="IF200" s="433">
        <f t="shared" si="5443"/>
        <v>6947.28</v>
      </c>
      <c r="IG200" s="139">
        <f t="shared" si="5607"/>
        <v>0</v>
      </c>
      <c r="IH200" s="111">
        <f t="shared" si="5608"/>
        <v>0</v>
      </c>
      <c r="II200" s="111"/>
      <c r="IJ200" s="140"/>
      <c r="IK200" s="141" t="e">
        <f t="shared" si="5609"/>
        <v>#DIV/0!</v>
      </c>
      <c r="IL200" s="323">
        <f t="shared" si="5439"/>
        <v>0</v>
      </c>
      <c r="IM200" s="431">
        <f t="shared" si="5440"/>
        <v>0</v>
      </c>
      <c r="IN200" s="432">
        <f t="shared" si="5441"/>
        <v>0</v>
      </c>
      <c r="IO200" s="138">
        <f t="shared" si="5610"/>
        <v>0</v>
      </c>
      <c r="IP200" s="433">
        <f t="shared" si="5443"/>
        <v>6947.28</v>
      </c>
      <c r="IQ200" s="139">
        <f t="shared" si="5611"/>
        <v>0</v>
      </c>
      <c r="IR200" s="111">
        <f t="shared" si="5612"/>
        <v>0</v>
      </c>
      <c r="IS200" s="111"/>
      <c r="IT200" s="140"/>
      <c r="IU200" s="141" t="e">
        <f t="shared" si="5613"/>
        <v>#DIV/0!</v>
      </c>
      <c r="IV200" s="323">
        <f t="shared" si="5439"/>
        <v>0</v>
      </c>
      <c r="IW200" s="431">
        <f t="shared" si="5440"/>
        <v>0</v>
      </c>
      <c r="IX200" s="432">
        <f t="shared" si="5441"/>
        <v>0</v>
      </c>
      <c r="IY200" s="138">
        <f t="shared" si="5614"/>
        <v>0</v>
      </c>
      <c r="IZ200" s="433">
        <f t="shared" si="5443"/>
        <v>6947.28</v>
      </c>
      <c r="JA200" s="139">
        <f t="shared" si="5615"/>
        <v>0</v>
      </c>
      <c r="JB200" s="111">
        <f t="shared" si="5616"/>
        <v>0</v>
      </c>
      <c r="JC200" s="111"/>
      <c r="JD200" s="140"/>
      <c r="JE200" s="141" t="e">
        <f t="shared" si="5617"/>
        <v>#DIV/0!</v>
      </c>
      <c r="JF200" s="323">
        <f t="shared" si="5439"/>
        <v>0</v>
      </c>
      <c r="JG200" s="431">
        <f t="shared" si="5440"/>
        <v>0</v>
      </c>
      <c r="JH200" s="432">
        <f t="shared" si="5441"/>
        <v>0</v>
      </c>
      <c r="JI200" s="138">
        <f t="shared" si="5618"/>
        <v>0</v>
      </c>
      <c r="JJ200" s="433">
        <f t="shared" si="5443"/>
        <v>6947.28</v>
      </c>
      <c r="JK200" s="139">
        <f t="shared" si="5619"/>
        <v>0</v>
      </c>
      <c r="JL200" s="111">
        <f t="shared" si="5620"/>
        <v>0</v>
      </c>
      <c r="JM200" s="111"/>
      <c r="JN200" s="140"/>
      <c r="JO200" s="141" t="e">
        <f t="shared" si="5621"/>
        <v>#DIV/0!</v>
      </c>
      <c r="JP200" s="323">
        <f t="shared" si="5471"/>
        <v>0</v>
      </c>
      <c r="JQ200" s="431">
        <f t="shared" si="5472"/>
        <v>0</v>
      </c>
      <c r="JR200" s="432">
        <f t="shared" si="5473"/>
        <v>0</v>
      </c>
      <c r="JS200" s="138">
        <f t="shared" si="5622"/>
        <v>0</v>
      </c>
      <c r="JT200" s="433">
        <f t="shared" si="5475"/>
        <v>6947.28</v>
      </c>
      <c r="JU200" s="139">
        <f t="shared" si="5623"/>
        <v>0</v>
      </c>
      <c r="JV200" s="111">
        <f t="shared" si="5624"/>
        <v>0</v>
      </c>
      <c r="JW200" s="111"/>
      <c r="JX200" s="140"/>
      <c r="JY200" s="141" t="e">
        <f t="shared" si="5625"/>
        <v>#DIV/0!</v>
      </c>
      <c r="JZ200" s="323">
        <f t="shared" si="5471"/>
        <v>0</v>
      </c>
      <c r="KA200" s="431">
        <f t="shared" si="5472"/>
        <v>0</v>
      </c>
      <c r="KB200" s="432">
        <f t="shared" si="5473"/>
        <v>0</v>
      </c>
      <c r="KC200" s="138">
        <f t="shared" si="5626"/>
        <v>0</v>
      </c>
      <c r="KD200" s="433">
        <f t="shared" si="5475"/>
        <v>6947.28</v>
      </c>
      <c r="KE200" s="139">
        <f t="shared" si="5627"/>
        <v>0</v>
      </c>
      <c r="KF200" s="111">
        <f t="shared" si="5628"/>
        <v>0</v>
      </c>
      <c r="KG200" s="111"/>
      <c r="KH200" s="140"/>
      <c r="KI200" s="141" t="e">
        <f t="shared" si="5629"/>
        <v>#DIV/0!</v>
      </c>
      <c r="KJ200" s="323">
        <f t="shared" si="5471"/>
        <v>0</v>
      </c>
      <c r="KK200" s="431">
        <f t="shared" si="5472"/>
        <v>0</v>
      </c>
      <c r="KL200" s="432">
        <f t="shared" si="5473"/>
        <v>0</v>
      </c>
      <c r="KM200" s="138">
        <f t="shared" si="5630"/>
        <v>0</v>
      </c>
      <c r="KN200" s="433">
        <f t="shared" si="5475"/>
        <v>6947.28</v>
      </c>
      <c r="KO200" s="139">
        <f t="shared" si="5631"/>
        <v>0</v>
      </c>
      <c r="KP200" s="111">
        <f t="shared" si="5632"/>
        <v>0</v>
      </c>
      <c r="KQ200" s="111"/>
      <c r="KR200" s="140"/>
      <c r="KS200" s="141" t="e">
        <f t="shared" si="5633"/>
        <v>#DIV/0!</v>
      </c>
      <c r="KT200" s="323">
        <f t="shared" si="5471"/>
        <v>0</v>
      </c>
      <c r="KU200" s="431" t="e">
        <f t="shared" si="5472"/>
        <v>#DIV/0!</v>
      </c>
      <c r="KV200" s="432" t="e">
        <f t="shared" si="5473"/>
        <v>#DIV/0!</v>
      </c>
      <c r="KW200" s="138">
        <f t="shared" si="5634"/>
        <v>0</v>
      </c>
      <c r="KX200" s="433">
        <f t="shared" si="5475"/>
        <v>0</v>
      </c>
      <c r="KY200" s="139">
        <f t="shared" si="5635"/>
        <v>0</v>
      </c>
      <c r="KZ200" s="111">
        <f t="shared" si="5636"/>
        <v>0</v>
      </c>
      <c r="LA200" s="111"/>
      <c r="LB200" s="140"/>
      <c r="LC200" s="141" t="e">
        <f t="shared" si="5637"/>
        <v>#DIV/0!</v>
      </c>
      <c r="LD200" s="323">
        <f t="shared" si="5510"/>
        <v>0</v>
      </c>
      <c r="LE200" s="431">
        <f t="shared" si="5511"/>
        <v>0</v>
      </c>
      <c r="LF200" s="432">
        <f t="shared" si="5512"/>
        <v>0</v>
      </c>
      <c r="LG200" s="138">
        <f t="shared" si="5638"/>
        <v>0</v>
      </c>
      <c r="LH200" s="433">
        <f t="shared" si="5513"/>
        <v>6947.28</v>
      </c>
      <c r="LI200" s="139">
        <f t="shared" si="5639"/>
        <v>0</v>
      </c>
      <c r="LJ200" s="111">
        <f t="shared" si="5640"/>
        <v>0</v>
      </c>
      <c r="LK200" s="111"/>
      <c r="LL200" s="140"/>
    </row>
    <row r="201" spans="1:324" ht="16.5" customHeight="1">
      <c r="A201" s="612"/>
      <c r="B201" s="69" t="s">
        <v>731</v>
      </c>
      <c r="C201" s="12" t="s">
        <v>840</v>
      </c>
      <c r="D201" s="12" t="s">
        <v>422</v>
      </c>
      <c r="E201" s="4" t="s">
        <v>32</v>
      </c>
      <c r="F201" s="323">
        <f t="shared" si="5506"/>
        <v>1</v>
      </c>
      <c r="G201" s="431">
        <f t="shared" si="5507"/>
        <v>1.6100000000000001E-3</v>
      </c>
      <c r="H201" s="432">
        <f t="shared" si="5508"/>
        <v>0.02</v>
      </c>
      <c r="I201" s="138">
        <f t="shared" si="5514"/>
        <v>0.02</v>
      </c>
      <c r="J201" s="433">
        <f t="shared" si="5509"/>
        <v>6947.28</v>
      </c>
      <c r="K201" s="139">
        <f t="shared" si="5515"/>
        <v>138.94560000000001</v>
      </c>
      <c r="L201" s="111">
        <f t="shared" si="5516"/>
        <v>138.94999999999999</v>
      </c>
      <c r="M201" s="111"/>
      <c r="N201" s="140"/>
      <c r="O201" s="141">
        <f t="shared" si="5517"/>
        <v>1.1145</v>
      </c>
      <c r="P201" s="323">
        <f t="shared" si="5263"/>
        <v>1</v>
      </c>
      <c r="Q201" s="431">
        <f t="shared" si="5264"/>
        <v>9.2000000000000003E-4</v>
      </c>
      <c r="R201" s="432">
        <f t="shared" si="5265"/>
        <v>0.02</v>
      </c>
      <c r="S201" s="138">
        <f t="shared" si="5518"/>
        <v>0.02</v>
      </c>
      <c r="T201" s="433">
        <f t="shared" si="5267"/>
        <v>6947.28</v>
      </c>
      <c r="U201" s="139">
        <f t="shared" si="5519"/>
        <v>138.94560000000001</v>
      </c>
      <c r="V201" s="111">
        <f t="shared" si="5520"/>
        <v>138.94999999999999</v>
      </c>
      <c r="W201" s="111"/>
      <c r="X201" s="140"/>
      <c r="Y201" s="141">
        <f t="shared" si="5521"/>
        <v>1.1145</v>
      </c>
      <c r="Z201" s="323">
        <f t="shared" si="5263"/>
        <v>1</v>
      </c>
      <c r="AA201" s="431">
        <f t="shared" si="5264"/>
        <v>1.2099999999999999E-3</v>
      </c>
      <c r="AB201" s="432">
        <f t="shared" si="5265"/>
        <v>0.01</v>
      </c>
      <c r="AC201" s="138">
        <f t="shared" si="5522"/>
        <v>0.01</v>
      </c>
      <c r="AD201" s="433">
        <f t="shared" si="5267"/>
        <v>6947.28</v>
      </c>
      <c r="AE201" s="139">
        <f t="shared" si="5523"/>
        <v>69.472800000000007</v>
      </c>
      <c r="AF201" s="111">
        <f t="shared" si="5524"/>
        <v>69.47</v>
      </c>
      <c r="AG201" s="111"/>
      <c r="AH201" s="140"/>
      <c r="AI201" s="141">
        <f t="shared" si="5525"/>
        <v>0.55725000000000002</v>
      </c>
      <c r="AJ201" s="323">
        <f t="shared" si="5263"/>
        <v>2</v>
      </c>
      <c r="AK201" s="431">
        <f t="shared" si="5264"/>
        <v>3.1199999999999999E-3</v>
      </c>
      <c r="AL201" s="432">
        <f t="shared" si="5265"/>
        <v>0.03</v>
      </c>
      <c r="AM201" s="138">
        <f t="shared" si="5526"/>
        <v>1.4999999999999999E-2</v>
      </c>
      <c r="AN201" s="433">
        <f t="shared" si="5267"/>
        <v>6947.28</v>
      </c>
      <c r="AO201" s="139">
        <f t="shared" si="5527"/>
        <v>104.2092</v>
      </c>
      <c r="AP201" s="111">
        <f t="shared" si="5528"/>
        <v>208.42</v>
      </c>
      <c r="AQ201" s="111"/>
      <c r="AR201" s="140"/>
      <c r="AS201" s="141">
        <f t="shared" si="5529"/>
        <v>0.83587999999999996</v>
      </c>
      <c r="AT201" s="323">
        <f t="shared" si="5263"/>
        <v>3</v>
      </c>
      <c r="AU201" s="431">
        <f t="shared" si="5264"/>
        <v>3.14E-3</v>
      </c>
      <c r="AV201" s="432">
        <f t="shared" si="5265"/>
        <v>0.03</v>
      </c>
      <c r="AW201" s="138">
        <f t="shared" si="5530"/>
        <v>0.01</v>
      </c>
      <c r="AX201" s="433">
        <f t="shared" si="5267"/>
        <v>6947.28</v>
      </c>
      <c r="AY201" s="139">
        <f t="shared" si="5531"/>
        <v>69.472800000000007</v>
      </c>
      <c r="AZ201" s="111">
        <f t="shared" si="5532"/>
        <v>208.42</v>
      </c>
      <c r="BA201" s="111"/>
      <c r="BB201" s="140"/>
      <c r="BC201" s="141">
        <f t="shared" si="5533"/>
        <v>0.55725000000000002</v>
      </c>
      <c r="BD201" s="323">
        <f t="shared" si="5263"/>
        <v>1</v>
      </c>
      <c r="BE201" s="431">
        <f t="shared" si="5264"/>
        <v>1.4E-3</v>
      </c>
      <c r="BF201" s="432">
        <f t="shared" si="5265"/>
        <v>0.01</v>
      </c>
      <c r="BG201" s="138">
        <f t="shared" si="5534"/>
        <v>0.01</v>
      </c>
      <c r="BH201" s="433">
        <f t="shared" si="5267"/>
        <v>6947.28</v>
      </c>
      <c r="BI201" s="139">
        <f t="shared" si="5535"/>
        <v>69.472800000000007</v>
      </c>
      <c r="BJ201" s="111">
        <f t="shared" si="5536"/>
        <v>69.47</v>
      </c>
      <c r="BK201" s="111"/>
      <c r="BL201" s="140"/>
      <c r="BM201" s="141">
        <f t="shared" si="5537"/>
        <v>0.55725000000000002</v>
      </c>
      <c r="BN201" s="323">
        <f t="shared" si="5263"/>
        <v>3</v>
      </c>
      <c r="BO201" s="431">
        <f t="shared" si="5264"/>
        <v>4.3699999999999998E-3</v>
      </c>
      <c r="BP201" s="432">
        <f t="shared" si="5265"/>
        <v>0.04</v>
      </c>
      <c r="BQ201" s="138">
        <f t="shared" si="5538"/>
        <v>1.3333329999999999E-2</v>
      </c>
      <c r="BR201" s="433">
        <f t="shared" si="5267"/>
        <v>6947.28</v>
      </c>
      <c r="BS201" s="139">
        <f t="shared" si="5539"/>
        <v>92.630380000000002</v>
      </c>
      <c r="BT201" s="111">
        <f t="shared" si="5540"/>
        <v>277.89</v>
      </c>
      <c r="BU201" s="111"/>
      <c r="BV201" s="140"/>
      <c r="BW201" s="141">
        <f t="shared" si="5541"/>
        <v>0.74299999999999999</v>
      </c>
      <c r="BX201" s="323">
        <f t="shared" si="5263"/>
        <v>0</v>
      </c>
      <c r="BY201" s="431">
        <f t="shared" si="5264"/>
        <v>0</v>
      </c>
      <c r="BZ201" s="432">
        <f t="shared" si="5265"/>
        <v>0</v>
      </c>
      <c r="CA201" s="138">
        <f t="shared" si="5542"/>
        <v>0</v>
      </c>
      <c r="CB201" s="433">
        <f t="shared" si="5267"/>
        <v>6947.28</v>
      </c>
      <c r="CC201" s="139">
        <f t="shared" si="5543"/>
        <v>0</v>
      </c>
      <c r="CD201" s="111">
        <f t="shared" si="5544"/>
        <v>0</v>
      </c>
      <c r="CE201" s="111"/>
      <c r="CF201" s="140"/>
      <c r="CG201" s="141">
        <f t="shared" si="5545"/>
        <v>0</v>
      </c>
      <c r="CH201" s="323">
        <f t="shared" si="5319"/>
        <v>1</v>
      </c>
      <c r="CI201" s="431">
        <f t="shared" si="5320"/>
        <v>1E-3</v>
      </c>
      <c r="CJ201" s="432">
        <f t="shared" si="5321"/>
        <v>0.02</v>
      </c>
      <c r="CK201" s="138">
        <f t="shared" si="5546"/>
        <v>0.02</v>
      </c>
      <c r="CL201" s="433">
        <f t="shared" si="5323"/>
        <v>6947.28</v>
      </c>
      <c r="CM201" s="139">
        <f t="shared" si="5547"/>
        <v>138.94560000000001</v>
      </c>
      <c r="CN201" s="111">
        <f t="shared" si="5548"/>
        <v>138.94999999999999</v>
      </c>
      <c r="CO201" s="111"/>
      <c r="CP201" s="140"/>
      <c r="CQ201" s="141">
        <f t="shared" si="5549"/>
        <v>1.1145</v>
      </c>
      <c r="CR201" s="323">
        <f t="shared" si="5319"/>
        <v>3</v>
      </c>
      <c r="CS201" s="431">
        <f t="shared" si="5320"/>
        <v>3.7200000000000002E-3</v>
      </c>
      <c r="CT201" s="432">
        <f t="shared" si="5321"/>
        <v>0.04</v>
      </c>
      <c r="CU201" s="138">
        <f t="shared" si="5550"/>
        <v>1.3333329999999999E-2</v>
      </c>
      <c r="CV201" s="433">
        <f t="shared" si="5323"/>
        <v>6947.28</v>
      </c>
      <c r="CW201" s="139">
        <f t="shared" si="5551"/>
        <v>92.630380000000002</v>
      </c>
      <c r="CX201" s="111">
        <f t="shared" si="5552"/>
        <v>277.89</v>
      </c>
      <c r="CY201" s="111"/>
      <c r="CZ201" s="140"/>
      <c r="DA201" s="141">
        <f t="shared" si="5553"/>
        <v>0.74299999999999999</v>
      </c>
      <c r="DB201" s="323">
        <f t="shared" si="5319"/>
        <v>1</v>
      </c>
      <c r="DC201" s="431">
        <f t="shared" si="5320"/>
        <v>1.17E-3</v>
      </c>
      <c r="DD201" s="432">
        <f t="shared" si="5321"/>
        <v>0.04</v>
      </c>
      <c r="DE201" s="138">
        <f t="shared" si="5554"/>
        <v>0.04</v>
      </c>
      <c r="DF201" s="433">
        <f t="shared" si="5323"/>
        <v>6947.28</v>
      </c>
      <c r="DG201" s="139">
        <f t="shared" si="5555"/>
        <v>277.89120000000003</v>
      </c>
      <c r="DH201" s="111">
        <f t="shared" si="5556"/>
        <v>277.89</v>
      </c>
      <c r="DI201" s="111"/>
      <c r="DJ201" s="140"/>
      <c r="DK201" s="141">
        <f t="shared" si="5557"/>
        <v>2.2290100000000002</v>
      </c>
      <c r="DL201" s="323">
        <f t="shared" si="5319"/>
        <v>1</v>
      </c>
      <c r="DM201" s="431">
        <f t="shared" si="5320"/>
        <v>2.66E-3</v>
      </c>
      <c r="DN201" s="432">
        <f t="shared" si="5321"/>
        <v>0.02</v>
      </c>
      <c r="DO201" s="138">
        <f t="shared" si="5558"/>
        <v>0.02</v>
      </c>
      <c r="DP201" s="433">
        <f t="shared" si="5323"/>
        <v>6947.28</v>
      </c>
      <c r="DQ201" s="139">
        <f t="shared" si="5559"/>
        <v>138.94560000000001</v>
      </c>
      <c r="DR201" s="111">
        <f t="shared" si="5560"/>
        <v>138.94999999999999</v>
      </c>
      <c r="DS201" s="111"/>
      <c r="DT201" s="140"/>
      <c r="DU201" s="141">
        <f t="shared" si="5561"/>
        <v>1.1145</v>
      </c>
      <c r="DV201" s="323">
        <f t="shared" si="5319"/>
        <v>6</v>
      </c>
      <c r="DW201" s="431">
        <f t="shared" si="5320"/>
        <v>7.8100000000000001E-3</v>
      </c>
      <c r="DX201" s="432">
        <f t="shared" si="5321"/>
        <v>7.0000000000000007E-2</v>
      </c>
      <c r="DY201" s="138">
        <f t="shared" si="5562"/>
        <v>1.1666670000000001E-2</v>
      </c>
      <c r="DZ201" s="433">
        <f t="shared" si="5323"/>
        <v>6947.28</v>
      </c>
      <c r="EA201" s="139">
        <f t="shared" si="5563"/>
        <v>81.05162</v>
      </c>
      <c r="EB201" s="111">
        <f t="shared" si="5564"/>
        <v>486.31</v>
      </c>
      <c r="EC201" s="111"/>
      <c r="ED201" s="140"/>
      <c r="EE201" s="141">
        <f t="shared" si="5565"/>
        <v>0.65012999999999999</v>
      </c>
      <c r="EF201" s="323">
        <f t="shared" si="5319"/>
        <v>3</v>
      </c>
      <c r="EG201" s="431">
        <f t="shared" si="5320"/>
        <v>3.3500000000000001E-3</v>
      </c>
      <c r="EH201" s="432">
        <f t="shared" si="5321"/>
        <v>0.04</v>
      </c>
      <c r="EI201" s="138">
        <f t="shared" si="5566"/>
        <v>1.3333329999999999E-2</v>
      </c>
      <c r="EJ201" s="433">
        <f t="shared" si="5323"/>
        <v>6947.28</v>
      </c>
      <c r="EK201" s="139">
        <f t="shared" si="5567"/>
        <v>92.630380000000002</v>
      </c>
      <c r="EL201" s="111">
        <f t="shared" si="5568"/>
        <v>277.89</v>
      </c>
      <c r="EM201" s="111"/>
      <c r="EN201" s="140"/>
      <c r="EO201" s="141">
        <f t="shared" si="5569"/>
        <v>0.74299999999999999</v>
      </c>
      <c r="EP201" s="323">
        <f t="shared" si="5319"/>
        <v>4</v>
      </c>
      <c r="EQ201" s="431">
        <f t="shared" si="5320"/>
        <v>4.7999999999999996E-3</v>
      </c>
      <c r="ER201" s="432">
        <f t="shared" si="5321"/>
        <v>0.06</v>
      </c>
      <c r="ES201" s="138">
        <f t="shared" si="5570"/>
        <v>1.4999999999999999E-2</v>
      </c>
      <c r="ET201" s="433">
        <f t="shared" si="5323"/>
        <v>6947.28</v>
      </c>
      <c r="EU201" s="139">
        <f t="shared" si="5571"/>
        <v>104.2092</v>
      </c>
      <c r="EV201" s="111">
        <f t="shared" si="5572"/>
        <v>416.84</v>
      </c>
      <c r="EW201" s="111"/>
      <c r="EX201" s="140"/>
      <c r="EY201" s="141">
        <f t="shared" si="5573"/>
        <v>0.83587999999999996</v>
      </c>
      <c r="EZ201" s="323">
        <f t="shared" si="5375"/>
        <v>3</v>
      </c>
      <c r="FA201" s="431">
        <f t="shared" si="5376"/>
        <v>3.5599999999999998E-3</v>
      </c>
      <c r="FB201" s="432">
        <f t="shared" si="5377"/>
        <v>0.03</v>
      </c>
      <c r="FC201" s="138">
        <f t="shared" si="5574"/>
        <v>0.01</v>
      </c>
      <c r="FD201" s="433">
        <f t="shared" si="5379"/>
        <v>6947.28</v>
      </c>
      <c r="FE201" s="139">
        <f t="shared" si="5575"/>
        <v>69.472800000000007</v>
      </c>
      <c r="FF201" s="111">
        <f t="shared" si="5576"/>
        <v>208.42</v>
      </c>
      <c r="FG201" s="111"/>
      <c r="FH201" s="140"/>
      <c r="FI201" s="141">
        <f t="shared" si="5577"/>
        <v>0.55725000000000002</v>
      </c>
      <c r="FJ201" s="323">
        <f t="shared" si="5375"/>
        <v>2</v>
      </c>
      <c r="FK201" s="431">
        <f t="shared" si="5376"/>
        <v>1.97E-3</v>
      </c>
      <c r="FL201" s="432">
        <f t="shared" si="5377"/>
        <v>0.06</v>
      </c>
      <c r="FM201" s="138">
        <f t="shared" si="5578"/>
        <v>0.03</v>
      </c>
      <c r="FN201" s="433">
        <f t="shared" si="5379"/>
        <v>6947.28</v>
      </c>
      <c r="FO201" s="139">
        <f t="shared" si="5579"/>
        <v>208.41839999999999</v>
      </c>
      <c r="FP201" s="111">
        <f t="shared" si="5580"/>
        <v>416.84</v>
      </c>
      <c r="FQ201" s="111"/>
      <c r="FR201" s="140"/>
      <c r="FS201" s="141">
        <f t="shared" si="5581"/>
        <v>1.6717599999999999</v>
      </c>
      <c r="FT201" s="323">
        <f t="shared" si="5375"/>
        <v>1</v>
      </c>
      <c r="FU201" s="431">
        <f t="shared" si="5376"/>
        <v>1.39E-3</v>
      </c>
      <c r="FV201" s="432">
        <f t="shared" si="5377"/>
        <v>0.02</v>
      </c>
      <c r="FW201" s="138">
        <f t="shared" si="5582"/>
        <v>0.02</v>
      </c>
      <c r="FX201" s="433">
        <f t="shared" si="5379"/>
        <v>6947.28</v>
      </c>
      <c r="FY201" s="139">
        <f t="shared" si="5583"/>
        <v>138.94560000000001</v>
      </c>
      <c r="FZ201" s="111">
        <f t="shared" si="5584"/>
        <v>138.94999999999999</v>
      </c>
      <c r="GA201" s="111"/>
      <c r="GB201" s="140"/>
      <c r="GC201" s="141">
        <f t="shared" si="5585"/>
        <v>1.1145</v>
      </c>
      <c r="GD201" s="323">
        <f t="shared" si="5375"/>
        <v>1</v>
      </c>
      <c r="GE201" s="431">
        <f t="shared" si="5376"/>
        <v>2.0400000000000001E-3</v>
      </c>
      <c r="GF201" s="432">
        <f t="shared" si="5377"/>
        <v>0.01</v>
      </c>
      <c r="GG201" s="138">
        <f t="shared" si="5586"/>
        <v>0.01</v>
      </c>
      <c r="GH201" s="433">
        <f t="shared" si="5379"/>
        <v>6947.28</v>
      </c>
      <c r="GI201" s="139">
        <f t="shared" si="5587"/>
        <v>69.472800000000007</v>
      </c>
      <c r="GJ201" s="111">
        <f t="shared" si="5588"/>
        <v>69.47</v>
      </c>
      <c r="GK201" s="111"/>
      <c r="GL201" s="140"/>
      <c r="GM201" s="141">
        <f t="shared" si="5589"/>
        <v>0.55725000000000002</v>
      </c>
      <c r="GN201" s="323">
        <f t="shared" si="5407"/>
        <v>0</v>
      </c>
      <c r="GO201" s="431">
        <f t="shared" si="5408"/>
        <v>0</v>
      </c>
      <c r="GP201" s="432">
        <f t="shared" si="5409"/>
        <v>0</v>
      </c>
      <c r="GQ201" s="138">
        <f t="shared" si="5590"/>
        <v>0</v>
      </c>
      <c r="GR201" s="433">
        <f t="shared" si="5411"/>
        <v>6947.28</v>
      </c>
      <c r="GS201" s="139">
        <f t="shared" si="5591"/>
        <v>0</v>
      </c>
      <c r="GT201" s="111">
        <f t="shared" si="5592"/>
        <v>0</v>
      </c>
      <c r="GU201" s="111"/>
      <c r="GV201" s="140"/>
      <c r="GW201" s="141">
        <f t="shared" si="5593"/>
        <v>0</v>
      </c>
      <c r="GX201" s="323">
        <f t="shared" si="5407"/>
        <v>3</v>
      </c>
      <c r="GY201" s="431">
        <f t="shared" si="5408"/>
        <v>1.97E-3</v>
      </c>
      <c r="GZ201" s="432">
        <f t="shared" si="5409"/>
        <v>7.0000000000000007E-2</v>
      </c>
      <c r="HA201" s="138">
        <f t="shared" si="5594"/>
        <v>2.3333329999999999E-2</v>
      </c>
      <c r="HB201" s="433">
        <f t="shared" si="5411"/>
        <v>6947.28</v>
      </c>
      <c r="HC201" s="139">
        <f t="shared" si="5595"/>
        <v>162.10318000000001</v>
      </c>
      <c r="HD201" s="111">
        <f t="shared" si="5596"/>
        <v>486.31</v>
      </c>
      <c r="HE201" s="111"/>
      <c r="HF201" s="140"/>
      <c r="HG201" s="141">
        <f t="shared" si="5597"/>
        <v>1.3002499999999999</v>
      </c>
      <c r="HH201" s="323">
        <f t="shared" si="5407"/>
        <v>4</v>
      </c>
      <c r="HI201" s="431">
        <f t="shared" si="5408"/>
        <v>3.62E-3</v>
      </c>
      <c r="HJ201" s="432">
        <f t="shared" si="5409"/>
        <v>0.08</v>
      </c>
      <c r="HK201" s="138">
        <f t="shared" si="5598"/>
        <v>0.02</v>
      </c>
      <c r="HL201" s="433">
        <f t="shared" si="5411"/>
        <v>6947.28</v>
      </c>
      <c r="HM201" s="139">
        <f t="shared" si="5599"/>
        <v>138.94560000000001</v>
      </c>
      <c r="HN201" s="111">
        <f t="shared" si="5600"/>
        <v>555.78</v>
      </c>
      <c r="HO201" s="111"/>
      <c r="HP201" s="140"/>
      <c r="HQ201" s="141">
        <f t="shared" si="5601"/>
        <v>1.1145</v>
      </c>
      <c r="HR201" s="323">
        <f t="shared" si="5407"/>
        <v>3</v>
      </c>
      <c r="HS201" s="431">
        <f t="shared" si="5408"/>
        <v>4.2500000000000003E-3</v>
      </c>
      <c r="HT201" s="432">
        <f t="shared" si="5409"/>
        <v>0.04</v>
      </c>
      <c r="HU201" s="138">
        <f t="shared" si="5602"/>
        <v>1.3333329999999999E-2</v>
      </c>
      <c r="HV201" s="433">
        <f t="shared" si="5411"/>
        <v>6947.28</v>
      </c>
      <c r="HW201" s="139">
        <f t="shared" si="5603"/>
        <v>92.630380000000002</v>
      </c>
      <c r="HX201" s="111">
        <f t="shared" si="5604"/>
        <v>277.89</v>
      </c>
      <c r="HY201" s="111"/>
      <c r="HZ201" s="140"/>
      <c r="IA201" s="141">
        <f t="shared" si="5605"/>
        <v>0.74299999999999999</v>
      </c>
      <c r="IB201" s="323">
        <f t="shared" si="5439"/>
        <v>6</v>
      </c>
      <c r="IC201" s="431">
        <f t="shared" si="5440"/>
        <v>1.333E-2</v>
      </c>
      <c r="ID201" s="432">
        <f t="shared" si="5441"/>
        <v>0.26</v>
      </c>
      <c r="IE201" s="138">
        <f t="shared" si="5606"/>
        <v>4.3333330000000003E-2</v>
      </c>
      <c r="IF201" s="433">
        <f t="shared" si="5443"/>
        <v>6947.28</v>
      </c>
      <c r="IG201" s="139">
        <f t="shared" si="5607"/>
        <v>301.04878000000002</v>
      </c>
      <c r="IH201" s="111">
        <f t="shared" si="5608"/>
        <v>1806.29</v>
      </c>
      <c r="II201" s="111"/>
      <c r="IJ201" s="140"/>
      <c r="IK201" s="141">
        <f t="shared" si="5609"/>
        <v>2.4147599999999998</v>
      </c>
      <c r="IL201" s="323">
        <f t="shared" si="5439"/>
        <v>4</v>
      </c>
      <c r="IM201" s="431">
        <f t="shared" si="5440"/>
        <v>3.3500000000000001E-3</v>
      </c>
      <c r="IN201" s="432">
        <f t="shared" si="5441"/>
        <v>7.0000000000000007E-2</v>
      </c>
      <c r="IO201" s="138">
        <f t="shared" si="5610"/>
        <v>1.7500000000000002E-2</v>
      </c>
      <c r="IP201" s="433">
        <f t="shared" si="5443"/>
        <v>6947.28</v>
      </c>
      <c r="IQ201" s="139">
        <f t="shared" si="5611"/>
        <v>121.5774</v>
      </c>
      <c r="IR201" s="111">
        <f t="shared" si="5612"/>
        <v>486.31</v>
      </c>
      <c r="IS201" s="111"/>
      <c r="IT201" s="140"/>
      <c r="IU201" s="141">
        <f t="shared" si="5613"/>
        <v>0.97519</v>
      </c>
      <c r="IV201" s="323">
        <f t="shared" si="5439"/>
        <v>4</v>
      </c>
      <c r="IW201" s="431">
        <f t="shared" si="5440"/>
        <v>5.9500000000000004E-3</v>
      </c>
      <c r="IX201" s="432">
        <f t="shared" si="5441"/>
        <v>0.08</v>
      </c>
      <c r="IY201" s="138">
        <f t="shared" si="5614"/>
        <v>0.02</v>
      </c>
      <c r="IZ201" s="433">
        <f t="shared" si="5443"/>
        <v>6947.28</v>
      </c>
      <c r="JA201" s="139">
        <f t="shared" si="5615"/>
        <v>138.94560000000001</v>
      </c>
      <c r="JB201" s="111">
        <f t="shared" si="5616"/>
        <v>555.78</v>
      </c>
      <c r="JC201" s="111"/>
      <c r="JD201" s="140"/>
      <c r="JE201" s="141">
        <f t="shared" si="5617"/>
        <v>1.1145</v>
      </c>
      <c r="JF201" s="323">
        <f t="shared" si="5439"/>
        <v>3</v>
      </c>
      <c r="JG201" s="431">
        <f t="shared" si="5440"/>
        <v>2.15E-3</v>
      </c>
      <c r="JH201" s="432">
        <f t="shared" si="5441"/>
        <v>0.04</v>
      </c>
      <c r="JI201" s="138">
        <f t="shared" si="5618"/>
        <v>1.3333329999999999E-2</v>
      </c>
      <c r="JJ201" s="433">
        <f t="shared" si="5443"/>
        <v>6947.28</v>
      </c>
      <c r="JK201" s="139">
        <f t="shared" si="5619"/>
        <v>92.630380000000002</v>
      </c>
      <c r="JL201" s="111">
        <f t="shared" si="5620"/>
        <v>277.89</v>
      </c>
      <c r="JM201" s="111"/>
      <c r="JN201" s="140"/>
      <c r="JO201" s="141">
        <f t="shared" si="5621"/>
        <v>0.74299999999999999</v>
      </c>
      <c r="JP201" s="323">
        <f t="shared" si="5471"/>
        <v>3</v>
      </c>
      <c r="JQ201" s="431">
        <f t="shared" si="5472"/>
        <v>2.3800000000000002E-3</v>
      </c>
      <c r="JR201" s="432">
        <f t="shared" si="5473"/>
        <v>0.05</v>
      </c>
      <c r="JS201" s="138">
        <f t="shared" si="5622"/>
        <v>1.6666670000000001E-2</v>
      </c>
      <c r="JT201" s="433">
        <f t="shared" si="5475"/>
        <v>6947.28</v>
      </c>
      <c r="JU201" s="139">
        <f t="shared" si="5623"/>
        <v>115.78802</v>
      </c>
      <c r="JV201" s="111">
        <f t="shared" si="5624"/>
        <v>347.36</v>
      </c>
      <c r="JW201" s="111"/>
      <c r="JX201" s="140"/>
      <c r="JY201" s="141">
        <f t="shared" si="5625"/>
        <v>0.92874999999999996</v>
      </c>
      <c r="JZ201" s="323">
        <f t="shared" si="5471"/>
        <v>0</v>
      </c>
      <c r="KA201" s="431">
        <f t="shared" si="5472"/>
        <v>0</v>
      </c>
      <c r="KB201" s="432">
        <f t="shared" si="5473"/>
        <v>0</v>
      </c>
      <c r="KC201" s="138">
        <f t="shared" si="5626"/>
        <v>0</v>
      </c>
      <c r="KD201" s="433">
        <f t="shared" si="5475"/>
        <v>6947.28</v>
      </c>
      <c r="KE201" s="139">
        <f t="shared" si="5627"/>
        <v>0</v>
      </c>
      <c r="KF201" s="111">
        <f t="shared" si="5628"/>
        <v>0</v>
      </c>
      <c r="KG201" s="111"/>
      <c r="KH201" s="140"/>
      <c r="KI201" s="141">
        <f t="shared" si="5629"/>
        <v>0</v>
      </c>
      <c r="KJ201" s="323">
        <f t="shared" si="5471"/>
        <v>5</v>
      </c>
      <c r="KK201" s="431">
        <f t="shared" si="5472"/>
        <v>3.9300000000000003E-3</v>
      </c>
      <c r="KL201" s="432">
        <f t="shared" si="5473"/>
        <v>0.08</v>
      </c>
      <c r="KM201" s="138">
        <f t="shared" si="5630"/>
        <v>1.6E-2</v>
      </c>
      <c r="KN201" s="433">
        <f t="shared" si="5475"/>
        <v>6947.28</v>
      </c>
      <c r="KO201" s="139">
        <f t="shared" si="5631"/>
        <v>111.15648</v>
      </c>
      <c r="KP201" s="111">
        <f t="shared" si="5632"/>
        <v>555.78</v>
      </c>
      <c r="KQ201" s="111"/>
      <c r="KR201" s="140"/>
      <c r="KS201" s="141">
        <f t="shared" si="5633"/>
        <v>0.89159999999999995</v>
      </c>
      <c r="KT201" s="323">
        <f t="shared" si="5471"/>
        <v>0</v>
      </c>
      <c r="KU201" s="431" t="e">
        <f t="shared" si="5472"/>
        <v>#DIV/0!</v>
      </c>
      <c r="KV201" s="432" t="e">
        <f t="shared" si="5473"/>
        <v>#DIV/0!</v>
      </c>
      <c r="KW201" s="138">
        <f t="shared" si="5634"/>
        <v>0</v>
      </c>
      <c r="KX201" s="433">
        <f t="shared" si="5475"/>
        <v>0</v>
      </c>
      <c r="KY201" s="139">
        <f t="shared" si="5635"/>
        <v>0</v>
      </c>
      <c r="KZ201" s="111">
        <f t="shared" si="5636"/>
        <v>0</v>
      </c>
      <c r="LA201" s="111"/>
      <c r="LB201" s="140"/>
      <c r="LC201" s="141">
        <f t="shared" si="5637"/>
        <v>0</v>
      </c>
      <c r="LD201" s="323">
        <f t="shared" si="5510"/>
        <v>73</v>
      </c>
      <c r="LE201" s="431">
        <f t="shared" si="5511"/>
        <v>2.7499999999999998E-3</v>
      </c>
      <c r="LF201" s="432">
        <f t="shared" si="5512"/>
        <v>1.31</v>
      </c>
      <c r="LG201" s="138">
        <f t="shared" si="5638"/>
        <v>1.794521E-2</v>
      </c>
      <c r="LH201" s="433">
        <f t="shared" si="5513"/>
        <v>6947.28</v>
      </c>
      <c r="LI201" s="139">
        <f t="shared" si="5639"/>
        <v>124.6704</v>
      </c>
      <c r="LJ201" s="111">
        <f t="shared" si="5640"/>
        <v>9100.94</v>
      </c>
      <c r="LK201" s="111"/>
      <c r="LL201" s="140"/>
    </row>
    <row r="202" spans="1:324" ht="16.5" customHeight="1">
      <c r="A202" s="612"/>
      <c r="B202" s="69" t="s">
        <v>732</v>
      </c>
      <c r="C202" s="12" t="s">
        <v>840</v>
      </c>
      <c r="D202" s="12" t="s">
        <v>422</v>
      </c>
      <c r="E202" s="4" t="s">
        <v>32</v>
      </c>
      <c r="F202" s="323">
        <f t="shared" si="5506"/>
        <v>0</v>
      </c>
      <c r="G202" s="431">
        <f t="shared" si="5507"/>
        <v>0</v>
      </c>
      <c r="H202" s="432">
        <f t="shared" si="5508"/>
        <v>0</v>
      </c>
      <c r="I202" s="138">
        <f t="shared" si="5514"/>
        <v>0</v>
      </c>
      <c r="J202" s="433">
        <f t="shared" si="5509"/>
        <v>6947.28</v>
      </c>
      <c r="K202" s="139">
        <f t="shared" si="5515"/>
        <v>0</v>
      </c>
      <c r="L202" s="111">
        <f t="shared" si="5516"/>
        <v>0</v>
      </c>
      <c r="M202" s="111"/>
      <c r="N202" s="140"/>
      <c r="O202" s="141">
        <f t="shared" si="5517"/>
        <v>0</v>
      </c>
      <c r="P202" s="323">
        <f t="shared" si="5263"/>
        <v>0</v>
      </c>
      <c r="Q202" s="431">
        <f t="shared" si="5264"/>
        <v>0</v>
      </c>
      <c r="R202" s="432">
        <f t="shared" si="5265"/>
        <v>0</v>
      </c>
      <c r="S202" s="138">
        <f t="shared" si="5518"/>
        <v>0</v>
      </c>
      <c r="T202" s="433">
        <f t="shared" si="5267"/>
        <v>6947.28</v>
      </c>
      <c r="U202" s="139">
        <f t="shared" si="5519"/>
        <v>0</v>
      </c>
      <c r="V202" s="111">
        <f t="shared" si="5520"/>
        <v>0</v>
      </c>
      <c r="W202" s="111"/>
      <c r="X202" s="140"/>
      <c r="Y202" s="141">
        <f t="shared" si="5521"/>
        <v>0</v>
      </c>
      <c r="Z202" s="323">
        <f t="shared" si="5263"/>
        <v>0</v>
      </c>
      <c r="AA202" s="431">
        <f t="shared" si="5264"/>
        <v>0</v>
      </c>
      <c r="AB202" s="432">
        <f t="shared" si="5265"/>
        <v>0</v>
      </c>
      <c r="AC202" s="138">
        <f t="shared" si="5522"/>
        <v>0</v>
      </c>
      <c r="AD202" s="433">
        <f t="shared" si="5267"/>
        <v>6947.28</v>
      </c>
      <c r="AE202" s="139">
        <f t="shared" si="5523"/>
        <v>0</v>
      </c>
      <c r="AF202" s="111">
        <f t="shared" si="5524"/>
        <v>0</v>
      </c>
      <c r="AG202" s="111"/>
      <c r="AH202" s="140"/>
      <c r="AI202" s="141">
        <f t="shared" si="5525"/>
        <v>0</v>
      </c>
      <c r="AJ202" s="323">
        <f t="shared" si="5263"/>
        <v>0</v>
      </c>
      <c r="AK202" s="431">
        <f t="shared" si="5264"/>
        <v>0</v>
      </c>
      <c r="AL202" s="432">
        <f t="shared" si="5265"/>
        <v>0</v>
      </c>
      <c r="AM202" s="138">
        <f t="shared" si="5526"/>
        <v>0</v>
      </c>
      <c r="AN202" s="433">
        <f t="shared" si="5267"/>
        <v>6947.28</v>
      </c>
      <c r="AO202" s="139">
        <f t="shared" si="5527"/>
        <v>0</v>
      </c>
      <c r="AP202" s="111">
        <f t="shared" si="5528"/>
        <v>0</v>
      </c>
      <c r="AQ202" s="111"/>
      <c r="AR202" s="140"/>
      <c r="AS202" s="141">
        <f t="shared" si="5529"/>
        <v>0</v>
      </c>
      <c r="AT202" s="323">
        <f t="shared" si="5263"/>
        <v>0</v>
      </c>
      <c r="AU202" s="431">
        <f t="shared" si="5264"/>
        <v>0</v>
      </c>
      <c r="AV202" s="432">
        <f t="shared" si="5265"/>
        <v>0</v>
      </c>
      <c r="AW202" s="138">
        <f t="shared" si="5530"/>
        <v>0</v>
      </c>
      <c r="AX202" s="433">
        <f t="shared" si="5267"/>
        <v>6947.28</v>
      </c>
      <c r="AY202" s="139">
        <f t="shared" si="5531"/>
        <v>0</v>
      </c>
      <c r="AZ202" s="111">
        <f t="shared" si="5532"/>
        <v>0</v>
      </c>
      <c r="BA202" s="111"/>
      <c r="BB202" s="140"/>
      <c r="BC202" s="141">
        <f t="shared" si="5533"/>
        <v>0</v>
      </c>
      <c r="BD202" s="323">
        <f t="shared" si="5263"/>
        <v>0</v>
      </c>
      <c r="BE202" s="431">
        <f t="shared" si="5264"/>
        <v>0</v>
      </c>
      <c r="BF202" s="432">
        <f t="shared" si="5265"/>
        <v>0</v>
      </c>
      <c r="BG202" s="138">
        <f t="shared" si="5534"/>
        <v>0</v>
      </c>
      <c r="BH202" s="433">
        <f t="shared" si="5267"/>
        <v>6947.28</v>
      </c>
      <c r="BI202" s="139">
        <f t="shared" si="5535"/>
        <v>0</v>
      </c>
      <c r="BJ202" s="111">
        <f t="shared" si="5536"/>
        <v>0</v>
      </c>
      <c r="BK202" s="111"/>
      <c r="BL202" s="140"/>
      <c r="BM202" s="141">
        <f t="shared" si="5537"/>
        <v>0</v>
      </c>
      <c r="BN202" s="323">
        <f t="shared" si="5263"/>
        <v>0</v>
      </c>
      <c r="BO202" s="431">
        <f t="shared" si="5264"/>
        <v>0</v>
      </c>
      <c r="BP202" s="432">
        <f t="shared" si="5265"/>
        <v>0</v>
      </c>
      <c r="BQ202" s="138">
        <f t="shared" si="5538"/>
        <v>0</v>
      </c>
      <c r="BR202" s="433">
        <f t="shared" si="5267"/>
        <v>6947.28</v>
      </c>
      <c r="BS202" s="139">
        <f t="shared" si="5539"/>
        <v>0</v>
      </c>
      <c r="BT202" s="111">
        <f t="shared" si="5540"/>
        <v>0</v>
      </c>
      <c r="BU202" s="111"/>
      <c r="BV202" s="140"/>
      <c r="BW202" s="141">
        <f t="shared" si="5541"/>
        <v>0</v>
      </c>
      <c r="BX202" s="323">
        <f t="shared" si="5263"/>
        <v>2</v>
      </c>
      <c r="BY202" s="431">
        <f t="shared" si="5264"/>
        <v>2.3800000000000002E-3</v>
      </c>
      <c r="BZ202" s="432">
        <f t="shared" si="5265"/>
        <v>0.04</v>
      </c>
      <c r="CA202" s="138">
        <f t="shared" si="5542"/>
        <v>0.02</v>
      </c>
      <c r="CB202" s="433">
        <f t="shared" si="5267"/>
        <v>6947.28</v>
      </c>
      <c r="CC202" s="139">
        <f t="shared" si="5543"/>
        <v>138.94560000000001</v>
      </c>
      <c r="CD202" s="111">
        <f t="shared" si="5544"/>
        <v>277.89</v>
      </c>
      <c r="CE202" s="111"/>
      <c r="CF202" s="140"/>
      <c r="CG202" s="141">
        <f t="shared" si="5545"/>
        <v>1.09524</v>
      </c>
      <c r="CH202" s="323">
        <f t="shared" si="5319"/>
        <v>0</v>
      </c>
      <c r="CI202" s="431">
        <f t="shared" si="5320"/>
        <v>0</v>
      </c>
      <c r="CJ202" s="432">
        <f t="shared" si="5321"/>
        <v>0</v>
      </c>
      <c r="CK202" s="138">
        <f t="shared" si="5546"/>
        <v>0</v>
      </c>
      <c r="CL202" s="433">
        <f t="shared" si="5323"/>
        <v>6947.28</v>
      </c>
      <c r="CM202" s="139">
        <f t="shared" si="5547"/>
        <v>0</v>
      </c>
      <c r="CN202" s="111">
        <f t="shared" si="5548"/>
        <v>0</v>
      </c>
      <c r="CO202" s="111"/>
      <c r="CP202" s="140"/>
      <c r="CQ202" s="141">
        <f t="shared" si="5549"/>
        <v>0</v>
      </c>
      <c r="CR202" s="323">
        <f t="shared" si="5319"/>
        <v>4</v>
      </c>
      <c r="CS202" s="431">
        <f t="shared" si="5320"/>
        <v>4.96E-3</v>
      </c>
      <c r="CT202" s="432">
        <f t="shared" si="5321"/>
        <v>0.06</v>
      </c>
      <c r="CU202" s="138">
        <f t="shared" si="5550"/>
        <v>1.4999999999999999E-2</v>
      </c>
      <c r="CV202" s="433">
        <f t="shared" si="5323"/>
        <v>6947.28</v>
      </c>
      <c r="CW202" s="139">
        <f t="shared" si="5551"/>
        <v>104.2092</v>
      </c>
      <c r="CX202" s="111">
        <f t="shared" si="5552"/>
        <v>416.84</v>
      </c>
      <c r="CY202" s="111"/>
      <c r="CZ202" s="140"/>
      <c r="DA202" s="141">
        <f t="shared" si="5553"/>
        <v>0.82142999999999999</v>
      </c>
      <c r="DB202" s="323">
        <f t="shared" si="5319"/>
        <v>0</v>
      </c>
      <c r="DC202" s="431">
        <f t="shared" si="5320"/>
        <v>0</v>
      </c>
      <c r="DD202" s="432">
        <f t="shared" si="5321"/>
        <v>0</v>
      </c>
      <c r="DE202" s="138">
        <f t="shared" si="5554"/>
        <v>0</v>
      </c>
      <c r="DF202" s="433">
        <f t="shared" si="5323"/>
        <v>6947.28</v>
      </c>
      <c r="DG202" s="139">
        <f t="shared" si="5555"/>
        <v>0</v>
      </c>
      <c r="DH202" s="111">
        <f t="shared" si="5556"/>
        <v>0</v>
      </c>
      <c r="DI202" s="111"/>
      <c r="DJ202" s="140"/>
      <c r="DK202" s="141">
        <f t="shared" si="5557"/>
        <v>0</v>
      </c>
      <c r="DL202" s="323">
        <f t="shared" si="5319"/>
        <v>0</v>
      </c>
      <c r="DM202" s="431">
        <f t="shared" si="5320"/>
        <v>0</v>
      </c>
      <c r="DN202" s="432">
        <f t="shared" si="5321"/>
        <v>0</v>
      </c>
      <c r="DO202" s="138">
        <f t="shared" si="5558"/>
        <v>0</v>
      </c>
      <c r="DP202" s="433">
        <f t="shared" si="5323"/>
        <v>6947.28</v>
      </c>
      <c r="DQ202" s="139">
        <f t="shared" si="5559"/>
        <v>0</v>
      </c>
      <c r="DR202" s="111">
        <f t="shared" si="5560"/>
        <v>0</v>
      </c>
      <c r="DS202" s="111"/>
      <c r="DT202" s="140"/>
      <c r="DU202" s="141">
        <f t="shared" si="5561"/>
        <v>0</v>
      </c>
      <c r="DV202" s="323">
        <f t="shared" si="5319"/>
        <v>0</v>
      </c>
      <c r="DW202" s="431">
        <f t="shared" si="5320"/>
        <v>0</v>
      </c>
      <c r="DX202" s="432">
        <f t="shared" si="5321"/>
        <v>0</v>
      </c>
      <c r="DY202" s="138">
        <f t="shared" si="5562"/>
        <v>0</v>
      </c>
      <c r="DZ202" s="433">
        <f t="shared" si="5323"/>
        <v>6947.28</v>
      </c>
      <c r="EA202" s="139">
        <f t="shared" si="5563"/>
        <v>0</v>
      </c>
      <c r="EB202" s="111">
        <f t="shared" si="5564"/>
        <v>0</v>
      </c>
      <c r="EC202" s="111"/>
      <c r="ED202" s="140"/>
      <c r="EE202" s="141">
        <f t="shared" si="5565"/>
        <v>0</v>
      </c>
      <c r="EF202" s="323">
        <f t="shared" si="5319"/>
        <v>1</v>
      </c>
      <c r="EG202" s="431">
        <f t="shared" si="5320"/>
        <v>1.1199999999999999E-3</v>
      </c>
      <c r="EH202" s="432">
        <f t="shared" si="5321"/>
        <v>0.01</v>
      </c>
      <c r="EI202" s="138">
        <f t="shared" si="5566"/>
        <v>0.01</v>
      </c>
      <c r="EJ202" s="433">
        <f t="shared" si="5323"/>
        <v>6947.28</v>
      </c>
      <c r="EK202" s="139">
        <f t="shared" si="5567"/>
        <v>69.472800000000007</v>
      </c>
      <c r="EL202" s="111">
        <f t="shared" si="5568"/>
        <v>69.47</v>
      </c>
      <c r="EM202" s="111"/>
      <c r="EN202" s="140"/>
      <c r="EO202" s="141">
        <f t="shared" si="5569"/>
        <v>0.54762</v>
      </c>
      <c r="EP202" s="323">
        <f t="shared" si="5319"/>
        <v>1</v>
      </c>
      <c r="EQ202" s="431">
        <f t="shared" si="5320"/>
        <v>1.1999999999999999E-3</v>
      </c>
      <c r="ER202" s="432">
        <f t="shared" si="5321"/>
        <v>0.02</v>
      </c>
      <c r="ES202" s="138">
        <f t="shared" si="5570"/>
        <v>0.02</v>
      </c>
      <c r="ET202" s="433">
        <f t="shared" si="5323"/>
        <v>6947.28</v>
      </c>
      <c r="EU202" s="139">
        <f t="shared" si="5571"/>
        <v>138.94560000000001</v>
      </c>
      <c r="EV202" s="111">
        <f t="shared" si="5572"/>
        <v>138.94999999999999</v>
      </c>
      <c r="EW202" s="111"/>
      <c r="EX202" s="140"/>
      <c r="EY202" s="141">
        <f t="shared" si="5573"/>
        <v>1.09524</v>
      </c>
      <c r="EZ202" s="323">
        <f t="shared" si="5375"/>
        <v>3</v>
      </c>
      <c r="FA202" s="431">
        <f t="shared" si="5376"/>
        <v>3.5599999999999998E-3</v>
      </c>
      <c r="FB202" s="432">
        <f t="shared" si="5377"/>
        <v>0.03</v>
      </c>
      <c r="FC202" s="138">
        <f t="shared" si="5574"/>
        <v>0.01</v>
      </c>
      <c r="FD202" s="433">
        <f t="shared" si="5379"/>
        <v>6947.28</v>
      </c>
      <c r="FE202" s="139">
        <f t="shared" si="5575"/>
        <v>69.472800000000007</v>
      </c>
      <c r="FF202" s="111">
        <f t="shared" si="5576"/>
        <v>208.42</v>
      </c>
      <c r="FG202" s="111"/>
      <c r="FH202" s="140"/>
      <c r="FI202" s="141">
        <f t="shared" si="5577"/>
        <v>0.54762</v>
      </c>
      <c r="FJ202" s="323">
        <f t="shared" si="5375"/>
        <v>0</v>
      </c>
      <c r="FK202" s="431">
        <f t="shared" si="5376"/>
        <v>0</v>
      </c>
      <c r="FL202" s="432">
        <f t="shared" si="5377"/>
        <v>0</v>
      </c>
      <c r="FM202" s="138">
        <f t="shared" si="5578"/>
        <v>0</v>
      </c>
      <c r="FN202" s="433">
        <f t="shared" si="5379"/>
        <v>6947.28</v>
      </c>
      <c r="FO202" s="139">
        <f t="shared" si="5579"/>
        <v>0</v>
      </c>
      <c r="FP202" s="111">
        <f t="shared" si="5580"/>
        <v>0</v>
      </c>
      <c r="FQ202" s="111"/>
      <c r="FR202" s="140"/>
      <c r="FS202" s="141">
        <f t="shared" si="5581"/>
        <v>0</v>
      </c>
      <c r="FT202" s="323">
        <f t="shared" si="5375"/>
        <v>0</v>
      </c>
      <c r="FU202" s="431">
        <f t="shared" si="5376"/>
        <v>0</v>
      </c>
      <c r="FV202" s="432">
        <f t="shared" si="5377"/>
        <v>0</v>
      </c>
      <c r="FW202" s="138">
        <f t="shared" si="5582"/>
        <v>0</v>
      </c>
      <c r="FX202" s="433">
        <f t="shared" si="5379"/>
        <v>6947.28</v>
      </c>
      <c r="FY202" s="139">
        <f t="shared" si="5583"/>
        <v>0</v>
      </c>
      <c r="FZ202" s="111">
        <f t="shared" si="5584"/>
        <v>0</v>
      </c>
      <c r="GA202" s="111"/>
      <c r="GB202" s="140"/>
      <c r="GC202" s="141">
        <f t="shared" si="5585"/>
        <v>0</v>
      </c>
      <c r="GD202" s="323">
        <f t="shared" si="5375"/>
        <v>4</v>
      </c>
      <c r="GE202" s="431">
        <f t="shared" si="5376"/>
        <v>8.1600000000000006E-3</v>
      </c>
      <c r="GF202" s="432">
        <f t="shared" si="5377"/>
        <v>0.06</v>
      </c>
      <c r="GG202" s="138">
        <f t="shared" si="5586"/>
        <v>1.4999999999999999E-2</v>
      </c>
      <c r="GH202" s="433">
        <f t="shared" si="5379"/>
        <v>6947.28</v>
      </c>
      <c r="GI202" s="139">
        <f t="shared" si="5587"/>
        <v>104.2092</v>
      </c>
      <c r="GJ202" s="111">
        <f t="shared" si="5588"/>
        <v>416.84</v>
      </c>
      <c r="GK202" s="111"/>
      <c r="GL202" s="140"/>
      <c r="GM202" s="141">
        <f t="shared" si="5589"/>
        <v>0.82142999999999999</v>
      </c>
      <c r="GN202" s="323">
        <f t="shared" si="5407"/>
        <v>0</v>
      </c>
      <c r="GO202" s="431">
        <f t="shared" si="5408"/>
        <v>0</v>
      </c>
      <c r="GP202" s="432">
        <f t="shared" si="5409"/>
        <v>0</v>
      </c>
      <c r="GQ202" s="138">
        <f t="shared" si="5590"/>
        <v>0</v>
      </c>
      <c r="GR202" s="433">
        <f t="shared" si="5411"/>
        <v>6947.28</v>
      </c>
      <c r="GS202" s="139">
        <f t="shared" si="5591"/>
        <v>0</v>
      </c>
      <c r="GT202" s="111">
        <f t="shared" si="5592"/>
        <v>0</v>
      </c>
      <c r="GU202" s="111"/>
      <c r="GV202" s="140"/>
      <c r="GW202" s="141">
        <f t="shared" si="5593"/>
        <v>0</v>
      </c>
      <c r="GX202" s="323">
        <f t="shared" si="5407"/>
        <v>0</v>
      </c>
      <c r="GY202" s="431">
        <f t="shared" si="5408"/>
        <v>0</v>
      </c>
      <c r="GZ202" s="432">
        <f t="shared" si="5409"/>
        <v>0</v>
      </c>
      <c r="HA202" s="138">
        <f t="shared" si="5594"/>
        <v>0</v>
      </c>
      <c r="HB202" s="433">
        <f t="shared" si="5411"/>
        <v>6947.28</v>
      </c>
      <c r="HC202" s="139">
        <f t="shared" si="5595"/>
        <v>0</v>
      </c>
      <c r="HD202" s="111">
        <f t="shared" si="5596"/>
        <v>0</v>
      </c>
      <c r="HE202" s="111"/>
      <c r="HF202" s="140"/>
      <c r="HG202" s="141">
        <f t="shared" si="5597"/>
        <v>0</v>
      </c>
      <c r="HH202" s="323">
        <f t="shared" si="5407"/>
        <v>1</v>
      </c>
      <c r="HI202" s="431">
        <f t="shared" si="5408"/>
        <v>8.9999999999999998E-4</v>
      </c>
      <c r="HJ202" s="432">
        <f t="shared" si="5409"/>
        <v>0.02</v>
      </c>
      <c r="HK202" s="138">
        <f t="shared" si="5598"/>
        <v>0.02</v>
      </c>
      <c r="HL202" s="433">
        <f t="shared" si="5411"/>
        <v>6947.28</v>
      </c>
      <c r="HM202" s="139">
        <f t="shared" si="5599"/>
        <v>138.94560000000001</v>
      </c>
      <c r="HN202" s="111">
        <f t="shared" si="5600"/>
        <v>138.94999999999999</v>
      </c>
      <c r="HO202" s="111"/>
      <c r="HP202" s="140"/>
      <c r="HQ202" s="141">
        <f t="shared" si="5601"/>
        <v>1.09524</v>
      </c>
      <c r="HR202" s="323">
        <f t="shared" si="5407"/>
        <v>1</v>
      </c>
      <c r="HS202" s="431">
        <f t="shared" si="5408"/>
        <v>1.42E-3</v>
      </c>
      <c r="HT202" s="432">
        <f t="shared" si="5409"/>
        <v>0.01</v>
      </c>
      <c r="HU202" s="138">
        <f t="shared" si="5602"/>
        <v>0.01</v>
      </c>
      <c r="HV202" s="433">
        <f t="shared" si="5411"/>
        <v>6947.28</v>
      </c>
      <c r="HW202" s="139">
        <f t="shared" si="5603"/>
        <v>69.472800000000007</v>
      </c>
      <c r="HX202" s="111">
        <f t="shared" si="5604"/>
        <v>69.47</v>
      </c>
      <c r="HY202" s="111"/>
      <c r="HZ202" s="140"/>
      <c r="IA202" s="141">
        <f t="shared" si="5605"/>
        <v>0.54762</v>
      </c>
      <c r="IB202" s="323">
        <f t="shared" si="5439"/>
        <v>1</v>
      </c>
      <c r="IC202" s="431">
        <f t="shared" si="5440"/>
        <v>2.2200000000000002E-3</v>
      </c>
      <c r="ID202" s="432">
        <f t="shared" si="5441"/>
        <v>0.04</v>
      </c>
      <c r="IE202" s="138">
        <f t="shared" si="5606"/>
        <v>0.04</v>
      </c>
      <c r="IF202" s="433">
        <f t="shared" si="5443"/>
        <v>6947.28</v>
      </c>
      <c r="IG202" s="139">
        <f t="shared" si="5607"/>
        <v>277.89120000000003</v>
      </c>
      <c r="IH202" s="111">
        <f t="shared" si="5608"/>
        <v>277.89</v>
      </c>
      <c r="II202" s="111"/>
      <c r="IJ202" s="140"/>
      <c r="IK202" s="141">
        <f t="shared" si="5609"/>
        <v>2.19048</v>
      </c>
      <c r="IL202" s="323">
        <f t="shared" si="5439"/>
        <v>0</v>
      </c>
      <c r="IM202" s="431">
        <f t="shared" si="5440"/>
        <v>0</v>
      </c>
      <c r="IN202" s="432">
        <f t="shared" si="5441"/>
        <v>0</v>
      </c>
      <c r="IO202" s="138">
        <f t="shared" si="5610"/>
        <v>0</v>
      </c>
      <c r="IP202" s="433">
        <f t="shared" si="5443"/>
        <v>6947.28</v>
      </c>
      <c r="IQ202" s="139">
        <f t="shared" si="5611"/>
        <v>0</v>
      </c>
      <c r="IR202" s="111">
        <f t="shared" si="5612"/>
        <v>0</v>
      </c>
      <c r="IS202" s="111"/>
      <c r="IT202" s="140"/>
      <c r="IU202" s="141">
        <f t="shared" si="5613"/>
        <v>0</v>
      </c>
      <c r="IV202" s="323">
        <f t="shared" si="5439"/>
        <v>3</v>
      </c>
      <c r="IW202" s="431">
        <f t="shared" si="5440"/>
        <v>4.4600000000000004E-3</v>
      </c>
      <c r="IX202" s="432">
        <f t="shared" si="5441"/>
        <v>0.06</v>
      </c>
      <c r="IY202" s="138">
        <f t="shared" si="5614"/>
        <v>0.02</v>
      </c>
      <c r="IZ202" s="433">
        <f t="shared" si="5443"/>
        <v>6947.28</v>
      </c>
      <c r="JA202" s="139">
        <f t="shared" si="5615"/>
        <v>138.94560000000001</v>
      </c>
      <c r="JB202" s="111">
        <f t="shared" si="5616"/>
        <v>416.84</v>
      </c>
      <c r="JC202" s="111"/>
      <c r="JD202" s="140"/>
      <c r="JE202" s="141">
        <f t="shared" si="5617"/>
        <v>1.09524</v>
      </c>
      <c r="JF202" s="323">
        <f t="shared" si="5439"/>
        <v>1</v>
      </c>
      <c r="JG202" s="431">
        <f t="shared" si="5440"/>
        <v>7.2000000000000005E-4</v>
      </c>
      <c r="JH202" s="432">
        <f t="shared" si="5441"/>
        <v>0.01</v>
      </c>
      <c r="JI202" s="138">
        <f t="shared" si="5618"/>
        <v>0.01</v>
      </c>
      <c r="JJ202" s="433">
        <f t="shared" si="5443"/>
        <v>6947.28</v>
      </c>
      <c r="JK202" s="139">
        <f t="shared" si="5619"/>
        <v>69.472800000000007</v>
      </c>
      <c r="JL202" s="111">
        <f t="shared" si="5620"/>
        <v>69.47</v>
      </c>
      <c r="JM202" s="111"/>
      <c r="JN202" s="140"/>
      <c r="JO202" s="141">
        <f t="shared" si="5621"/>
        <v>0.54762</v>
      </c>
      <c r="JP202" s="323">
        <f t="shared" si="5471"/>
        <v>1</v>
      </c>
      <c r="JQ202" s="431">
        <f t="shared" si="5472"/>
        <v>7.9000000000000001E-4</v>
      </c>
      <c r="JR202" s="432">
        <f t="shared" si="5473"/>
        <v>0.02</v>
      </c>
      <c r="JS202" s="138">
        <f t="shared" si="5622"/>
        <v>0.02</v>
      </c>
      <c r="JT202" s="433">
        <f t="shared" si="5475"/>
        <v>6947.28</v>
      </c>
      <c r="JU202" s="139">
        <f t="shared" si="5623"/>
        <v>138.94560000000001</v>
      </c>
      <c r="JV202" s="111">
        <f t="shared" si="5624"/>
        <v>138.94999999999999</v>
      </c>
      <c r="JW202" s="111"/>
      <c r="JX202" s="140"/>
      <c r="JY202" s="141">
        <f t="shared" si="5625"/>
        <v>1.09524</v>
      </c>
      <c r="JZ202" s="323">
        <f t="shared" si="5471"/>
        <v>0</v>
      </c>
      <c r="KA202" s="431">
        <f t="shared" si="5472"/>
        <v>0</v>
      </c>
      <c r="KB202" s="432">
        <f t="shared" si="5473"/>
        <v>0</v>
      </c>
      <c r="KC202" s="138">
        <f t="shared" si="5626"/>
        <v>0</v>
      </c>
      <c r="KD202" s="433">
        <f t="shared" si="5475"/>
        <v>6947.28</v>
      </c>
      <c r="KE202" s="139">
        <f t="shared" si="5627"/>
        <v>0</v>
      </c>
      <c r="KF202" s="111">
        <f t="shared" si="5628"/>
        <v>0</v>
      </c>
      <c r="KG202" s="111"/>
      <c r="KH202" s="140"/>
      <c r="KI202" s="141">
        <f t="shared" si="5629"/>
        <v>0</v>
      </c>
      <c r="KJ202" s="323">
        <f t="shared" si="5471"/>
        <v>0</v>
      </c>
      <c r="KK202" s="431">
        <f t="shared" si="5472"/>
        <v>0</v>
      </c>
      <c r="KL202" s="432">
        <f t="shared" si="5473"/>
        <v>0</v>
      </c>
      <c r="KM202" s="138">
        <f t="shared" si="5630"/>
        <v>0</v>
      </c>
      <c r="KN202" s="433">
        <f t="shared" si="5475"/>
        <v>6947.28</v>
      </c>
      <c r="KO202" s="139">
        <f t="shared" si="5631"/>
        <v>0</v>
      </c>
      <c r="KP202" s="111">
        <f t="shared" si="5632"/>
        <v>0</v>
      </c>
      <c r="KQ202" s="111"/>
      <c r="KR202" s="140"/>
      <c r="KS202" s="141">
        <f t="shared" si="5633"/>
        <v>0</v>
      </c>
      <c r="KT202" s="323">
        <f t="shared" si="5471"/>
        <v>0</v>
      </c>
      <c r="KU202" s="431" t="e">
        <f t="shared" si="5472"/>
        <v>#DIV/0!</v>
      </c>
      <c r="KV202" s="432" t="e">
        <f t="shared" si="5473"/>
        <v>#DIV/0!</v>
      </c>
      <c r="KW202" s="138">
        <f t="shared" si="5634"/>
        <v>0</v>
      </c>
      <c r="KX202" s="433">
        <f t="shared" si="5475"/>
        <v>0</v>
      </c>
      <c r="KY202" s="139">
        <f t="shared" si="5635"/>
        <v>0</v>
      </c>
      <c r="KZ202" s="111">
        <f t="shared" si="5636"/>
        <v>0</v>
      </c>
      <c r="LA202" s="111"/>
      <c r="LB202" s="140"/>
      <c r="LC202" s="141">
        <f t="shared" si="5637"/>
        <v>0</v>
      </c>
      <c r="LD202" s="323">
        <f t="shared" si="5510"/>
        <v>23</v>
      </c>
      <c r="LE202" s="431">
        <f t="shared" si="5511"/>
        <v>8.7000000000000001E-4</v>
      </c>
      <c r="LF202" s="432">
        <f t="shared" si="5512"/>
        <v>0.42</v>
      </c>
      <c r="LG202" s="138">
        <f t="shared" si="5638"/>
        <v>1.8260869999999998E-2</v>
      </c>
      <c r="LH202" s="433">
        <f t="shared" si="5513"/>
        <v>6947.28</v>
      </c>
      <c r="LI202" s="139">
        <f t="shared" si="5639"/>
        <v>126.86338000000001</v>
      </c>
      <c r="LJ202" s="111">
        <f t="shared" si="5640"/>
        <v>2917.86</v>
      </c>
      <c r="LK202" s="111"/>
      <c r="LL202" s="140"/>
    </row>
    <row r="203" spans="1:324" ht="16.5" customHeight="1">
      <c r="A203" s="612"/>
      <c r="B203" s="499" t="s">
        <v>713</v>
      </c>
      <c r="C203" s="12" t="s">
        <v>840</v>
      </c>
      <c r="D203" s="12" t="s">
        <v>422</v>
      </c>
      <c r="E203" s="4" t="s">
        <v>32</v>
      </c>
      <c r="F203" s="323">
        <f t="shared" si="5506"/>
        <v>0</v>
      </c>
      <c r="G203" s="431">
        <f t="shared" si="5507"/>
        <v>0</v>
      </c>
      <c r="H203" s="432">
        <f t="shared" si="5508"/>
        <v>0</v>
      </c>
      <c r="I203" s="138">
        <f t="shared" si="5514"/>
        <v>0</v>
      </c>
      <c r="J203" s="433">
        <f t="shared" si="5509"/>
        <v>6947.28</v>
      </c>
      <c r="K203" s="139">
        <f t="shared" si="5515"/>
        <v>0</v>
      </c>
      <c r="L203" s="111">
        <f t="shared" si="5516"/>
        <v>0</v>
      </c>
      <c r="M203" s="111"/>
      <c r="N203" s="140"/>
      <c r="O203" s="141">
        <f t="shared" si="5517"/>
        <v>0</v>
      </c>
      <c r="P203" s="323">
        <f t="shared" si="5263"/>
        <v>0</v>
      </c>
      <c r="Q203" s="431">
        <f t="shared" si="5264"/>
        <v>0</v>
      </c>
      <c r="R203" s="432">
        <f t="shared" si="5265"/>
        <v>0</v>
      </c>
      <c r="S203" s="138">
        <f t="shared" si="5518"/>
        <v>0</v>
      </c>
      <c r="T203" s="433">
        <f t="shared" si="5267"/>
        <v>6947.28</v>
      </c>
      <c r="U203" s="139">
        <f t="shared" si="5519"/>
        <v>0</v>
      </c>
      <c r="V203" s="111">
        <f t="shared" si="5520"/>
        <v>0</v>
      </c>
      <c r="W203" s="111"/>
      <c r="X203" s="140"/>
      <c r="Y203" s="141">
        <f t="shared" si="5521"/>
        <v>0</v>
      </c>
      <c r="Z203" s="323">
        <f t="shared" si="5263"/>
        <v>0</v>
      </c>
      <c r="AA203" s="431">
        <f t="shared" si="5264"/>
        <v>0</v>
      </c>
      <c r="AB203" s="432">
        <f t="shared" si="5265"/>
        <v>0</v>
      </c>
      <c r="AC203" s="138">
        <f t="shared" si="5522"/>
        <v>0</v>
      </c>
      <c r="AD203" s="433">
        <f t="shared" si="5267"/>
        <v>6947.28</v>
      </c>
      <c r="AE203" s="139">
        <f t="shared" si="5523"/>
        <v>0</v>
      </c>
      <c r="AF203" s="111">
        <f t="shared" si="5524"/>
        <v>0</v>
      </c>
      <c r="AG203" s="111"/>
      <c r="AH203" s="140"/>
      <c r="AI203" s="141">
        <f t="shared" si="5525"/>
        <v>0</v>
      </c>
      <c r="AJ203" s="323">
        <f t="shared" si="5263"/>
        <v>0</v>
      </c>
      <c r="AK203" s="431">
        <f t="shared" si="5264"/>
        <v>0</v>
      </c>
      <c r="AL203" s="432">
        <f t="shared" si="5265"/>
        <v>0</v>
      </c>
      <c r="AM203" s="138">
        <f t="shared" si="5526"/>
        <v>0</v>
      </c>
      <c r="AN203" s="433">
        <f t="shared" si="5267"/>
        <v>6947.28</v>
      </c>
      <c r="AO203" s="139">
        <f t="shared" si="5527"/>
        <v>0</v>
      </c>
      <c r="AP203" s="111">
        <f t="shared" si="5528"/>
        <v>0</v>
      </c>
      <c r="AQ203" s="111"/>
      <c r="AR203" s="140"/>
      <c r="AS203" s="141">
        <f t="shared" si="5529"/>
        <v>0</v>
      </c>
      <c r="AT203" s="323">
        <f t="shared" si="5263"/>
        <v>0</v>
      </c>
      <c r="AU203" s="431">
        <f t="shared" si="5264"/>
        <v>0</v>
      </c>
      <c r="AV203" s="432">
        <f t="shared" si="5265"/>
        <v>0</v>
      </c>
      <c r="AW203" s="138">
        <f t="shared" si="5530"/>
        <v>0</v>
      </c>
      <c r="AX203" s="433">
        <f t="shared" si="5267"/>
        <v>6947.28</v>
      </c>
      <c r="AY203" s="139">
        <f t="shared" si="5531"/>
        <v>0</v>
      </c>
      <c r="AZ203" s="111">
        <f t="shared" si="5532"/>
        <v>0</v>
      </c>
      <c r="BA203" s="111"/>
      <c r="BB203" s="140"/>
      <c r="BC203" s="141">
        <f t="shared" si="5533"/>
        <v>0</v>
      </c>
      <c r="BD203" s="323">
        <f t="shared" si="5263"/>
        <v>0</v>
      </c>
      <c r="BE203" s="431">
        <f t="shared" si="5264"/>
        <v>0</v>
      </c>
      <c r="BF203" s="432">
        <f t="shared" si="5265"/>
        <v>0</v>
      </c>
      <c r="BG203" s="138">
        <f t="shared" si="5534"/>
        <v>0</v>
      </c>
      <c r="BH203" s="433">
        <f t="shared" si="5267"/>
        <v>6947.28</v>
      </c>
      <c r="BI203" s="139">
        <f t="shared" si="5535"/>
        <v>0</v>
      </c>
      <c r="BJ203" s="111">
        <f t="shared" si="5536"/>
        <v>0</v>
      </c>
      <c r="BK203" s="111"/>
      <c r="BL203" s="140"/>
      <c r="BM203" s="141">
        <f t="shared" si="5537"/>
        <v>0</v>
      </c>
      <c r="BN203" s="323">
        <f t="shared" si="5263"/>
        <v>0</v>
      </c>
      <c r="BO203" s="431">
        <f t="shared" si="5264"/>
        <v>0</v>
      </c>
      <c r="BP203" s="432">
        <f t="shared" si="5265"/>
        <v>0</v>
      </c>
      <c r="BQ203" s="138">
        <f t="shared" si="5538"/>
        <v>0</v>
      </c>
      <c r="BR203" s="433">
        <f t="shared" si="5267"/>
        <v>6947.28</v>
      </c>
      <c r="BS203" s="139">
        <f t="shared" si="5539"/>
        <v>0</v>
      </c>
      <c r="BT203" s="111">
        <f t="shared" si="5540"/>
        <v>0</v>
      </c>
      <c r="BU203" s="111"/>
      <c r="BV203" s="140"/>
      <c r="BW203" s="141">
        <f t="shared" si="5541"/>
        <v>0</v>
      </c>
      <c r="BX203" s="323">
        <f t="shared" si="5263"/>
        <v>0</v>
      </c>
      <c r="BY203" s="431">
        <f t="shared" si="5264"/>
        <v>0</v>
      </c>
      <c r="BZ203" s="432">
        <f t="shared" si="5265"/>
        <v>0</v>
      </c>
      <c r="CA203" s="138">
        <f t="shared" si="5542"/>
        <v>0</v>
      </c>
      <c r="CB203" s="433">
        <f t="shared" si="5267"/>
        <v>6947.28</v>
      </c>
      <c r="CC203" s="139">
        <f t="shared" si="5543"/>
        <v>0</v>
      </c>
      <c r="CD203" s="111">
        <f t="shared" si="5544"/>
        <v>0</v>
      </c>
      <c r="CE203" s="111"/>
      <c r="CF203" s="140"/>
      <c r="CG203" s="141">
        <f t="shared" si="5545"/>
        <v>0</v>
      </c>
      <c r="CH203" s="323">
        <f t="shared" si="5319"/>
        <v>0</v>
      </c>
      <c r="CI203" s="431">
        <f t="shared" si="5320"/>
        <v>0</v>
      </c>
      <c r="CJ203" s="432">
        <f t="shared" si="5321"/>
        <v>0</v>
      </c>
      <c r="CK203" s="138">
        <f t="shared" si="5546"/>
        <v>0</v>
      </c>
      <c r="CL203" s="433">
        <f t="shared" si="5323"/>
        <v>6947.28</v>
      </c>
      <c r="CM203" s="139">
        <f t="shared" si="5547"/>
        <v>0</v>
      </c>
      <c r="CN203" s="111">
        <f t="shared" si="5548"/>
        <v>0</v>
      </c>
      <c r="CO203" s="111"/>
      <c r="CP203" s="140"/>
      <c r="CQ203" s="141">
        <f t="shared" si="5549"/>
        <v>0</v>
      </c>
      <c r="CR203" s="323">
        <f t="shared" si="5319"/>
        <v>0</v>
      </c>
      <c r="CS203" s="431">
        <f t="shared" si="5320"/>
        <v>0</v>
      </c>
      <c r="CT203" s="432">
        <f t="shared" si="5321"/>
        <v>0</v>
      </c>
      <c r="CU203" s="138">
        <f t="shared" si="5550"/>
        <v>0</v>
      </c>
      <c r="CV203" s="433">
        <f t="shared" si="5323"/>
        <v>6947.28</v>
      </c>
      <c r="CW203" s="139">
        <f t="shared" si="5551"/>
        <v>0</v>
      </c>
      <c r="CX203" s="111">
        <f t="shared" si="5552"/>
        <v>0</v>
      </c>
      <c r="CY203" s="111"/>
      <c r="CZ203" s="140"/>
      <c r="DA203" s="141">
        <f t="shared" si="5553"/>
        <v>0</v>
      </c>
      <c r="DB203" s="323">
        <f t="shared" si="5319"/>
        <v>0</v>
      </c>
      <c r="DC203" s="431">
        <f t="shared" si="5320"/>
        <v>0</v>
      </c>
      <c r="DD203" s="432">
        <f t="shared" si="5321"/>
        <v>0</v>
      </c>
      <c r="DE203" s="138">
        <f t="shared" si="5554"/>
        <v>0</v>
      </c>
      <c r="DF203" s="433">
        <f t="shared" si="5323"/>
        <v>6947.28</v>
      </c>
      <c r="DG203" s="139">
        <f t="shared" si="5555"/>
        <v>0</v>
      </c>
      <c r="DH203" s="111">
        <f t="shared" si="5556"/>
        <v>0</v>
      </c>
      <c r="DI203" s="111"/>
      <c r="DJ203" s="140"/>
      <c r="DK203" s="141">
        <f t="shared" si="5557"/>
        <v>0</v>
      </c>
      <c r="DL203" s="323">
        <f t="shared" si="5319"/>
        <v>183</v>
      </c>
      <c r="DM203" s="431">
        <f t="shared" si="5320"/>
        <v>0.48670000000000002</v>
      </c>
      <c r="DN203" s="432">
        <f t="shared" si="5321"/>
        <v>4.38</v>
      </c>
      <c r="DO203" s="138">
        <f t="shared" si="5558"/>
        <v>2.393443E-2</v>
      </c>
      <c r="DP203" s="433">
        <f t="shared" si="5323"/>
        <v>6947.28</v>
      </c>
      <c r="DQ203" s="139">
        <f t="shared" si="5559"/>
        <v>166.27919</v>
      </c>
      <c r="DR203" s="111">
        <f t="shared" si="5560"/>
        <v>30429.09</v>
      </c>
      <c r="DS203" s="111"/>
      <c r="DT203" s="140"/>
      <c r="DU203" s="141">
        <f t="shared" si="5561"/>
        <v>1.3272699999999999</v>
      </c>
      <c r="DV203" s="323">
        <f t="shared" si="5319"/>
        <v>0</v>
      </c>
      <c r="DW203" s="431">
        <f t="shared" si="5320"/>
        <v>0</v>
      </c>
      <c r="DX203" s="432">
        <f t="shared" si="5321"/>
        <v>0</v>
      </c>
      <c r="DY203" s="138">
        <f t="shared" si="5562"/>
        <v>0</v>
      </c>
      <c r="DZ203" s="433">
        <f t="shared" si="5323"/>
        <v>6947.28</v>
      </c>
      <c r="EA203" s="139">
        <f t="shared" si="5563"/>
        <v>0</v>
      </c>
      <c r="EB203" s="111">
        <f t="shared" si="5564"/>
        <v>0</v>
      </c>
      <c r="EC203" s="111"/>
      <c r="ED203" s="140"/>
      <c r="EE203" s="141">
        <f t="shared" si="5565"/>
        <v>0</v>
      </c>
      <c r="EF203" s="323">
        <f t="shared" si="5319"/>
        <v>0</v>
      </c>
      <c r="EG203" s="431">
        <f t="shared" si="5320"/>
        <v>0</v>
      </c>
      <c r="EH203" s="432">
        <f t="shared" si="5321"/>
        <v>0</v>
      </c>
      <c r="EI203" s="138">
        <f t="shared" si="5566"/>
        <v>0</v>
      </c>
      <c r="EJ203" s="433">
        <f t="shared" si="5323"/>
        <v>6947.28</v>
      </c>
      <c r="EK203" s="139">
        <f t="shared" si="5567"/>
        <v>0</v>
      </c>
      <c r="EL203" s="111">
        <f t="shared" si="5568"/>
        <v>0</v>
      </c>
      <c r="EM203" s="111"/>
      <c r="EN203" s="140"/>
      <c r="EO203" s="141">
        <f t="shared" si="5569"/>
        <v>0</v>
      </c>
      <c r="EP203" s="323">
        <f t="shared" si="5319"/>
        <v>0</v>
      </c>
      <c r="EQ203" s="431">
        <f t="shared" si="5320"/>
        <v>0</v>
      </c>
      <c r="ER203" s="432">
        <f t="shared" si="5321"/>
        <v>0</v>
      </c>
      <c r="ES203" s="138">
        <f t="shared" si="5570"/>
        <v>0</v>
      </c>
      <c r="ET203" s="433">
        <f t="shared" si="5323"/>
        <v>6947.28</v>
      </c>
      <c r="EU203" s="139">
        <f t="shared" si="5571"/>
        <v>0</v>
      </c>
      <c r="EV203" s="111">
        <f t="shared" si="5572"/>
        <v>0</v>
      </c>
      <c r="EW203" s="111"/>
      <c r="EX203" s="140"/>
      <c r="EY203" s="141">
        <f t="shared" si="5573"/>
        <v>0</v>
      </c>
      <c r="EZ203" s="323">
        <f t="shared" si="5375"/>
        <v>0</v>
      </c>
      <c r="FA203" s="431">
        <f t="shared" si="5376"/>
        <v>0</v>
      </c>
      <c r="FB203" s="432">
        <f t="shared" si="5377"/>
        <v>0</v>
      </c>
      <c r="FC203" s="138">
        <f t="shared" si="5574"/>
        <v>0</v>
      </c>
      <c r="FD203" s="433">
        <f t="shared" si="5379"/>
        <v>6947.28</v>
      </c>
      <c r="FE203" s="139">
        <f t="shared" si="5575"/>
        <v>0</v>
      </c>
      <c r="FF203" s="111">
        <f t="shared" si="5576"/>
        <v>0</v>
      </c>
      <c r="FG203" s="111"/>
      <c r="FH203" s="140"/>
      <c r="FI203" s="141">
        <f t="shared" si="5577"/>
        <v>0</v>
      </c>
      <c r="FJ203" s="323">
        <f t="shared" si="5375"/>
        <v>0</v>
      </c>
      <c r="FK203" s="431">
        <f t="shared" si="5376"/>
        <v>0</v>
      </c>
      <c r="FL203" s="432">
        <f t="shared" si="5377"/>
        <v>0</v>
      </c>
      <c r="FM203" s="138">
        <f t="shared" si="5578"/>
        <v>0</v>
      </c>
      <c r="FN203" s="433">
        <f t="shared" si="5379"/>
        <v>6947.28</v>
      </c>
      <c r="FO203" s="139">
        <f t="shared" si="5579"/>
        <v>0</v>
      </c>
      <c r="FP203" s="111">
        <f t="shared" si="5580"/>
        <v>0</v>
      </c>
      <c r="FQ203" s="111"/>
      <c r="FR203" s="140"/>
      <c r="FS203" s="141">
        <f t="shared" si="5581"/>
        <v>0</v>
      </c>
      <c r="FT203" s="323">
        <f t="shared" si="5375"/>
        <v>0</v>
      </c>
      <c r="FU203" s="431">
        <f t="shared" si="5376"/>
        <v>0</v>
      </c>
      <c r="FV203" s="432">
        <f t="shared" si="5377"/>
        <v>0</v>
      </c>
      <c r="FW203" s="138">
        <f t="shared" si="5582"/>
        <v>0</v>
      </c>
      <c r="FX203" s="433">
        <f t="shared" si="5379"/>
        <v>6947.28</v>
      </c>
      <c r="FY203" s="139">
        <f t="shared" si="5583"/>
        <v>0</v>
      </c>
      <c r="FZ203" s="111">
        <f t="shared" si="5584"/>
        <v>0</v>
      </c>
      <c r="GA203" s="111"/>
      <c r="GB203" s="140"/>
      <c r="GC203" s="141">
        <f t="shared" si="5585"/>
        <v>0</v>
      </c>
      <c r="GD203" s="323">
        <f t="shared" si="5375"/>
        <v>0</v>
      </c>
      <c r="GE203" s="431">
        <f t="shared" si="5376"/>
        <v>0</v>
      </c>
      <c r="GF203" s="432">
        <f t="shared" si="5377"/>
        <v>0</v>
      </c>
      <c r="GG203" s="138">
        <f t="shared" si="5586"/>
        <v>0</v>
      </c>
      <c r="GH203" s="433">
        <f t="shared" si="5379"/>
        <v>6947.28</v>
      </c>
      <c r="GI203" s="139">
        <f t="shared" si="5587"/>
        <v>0</v>
      </c>
      <c r="GJ203" s="111">
        <f t="shared" si="5588"/>
        <v>0</v>
      </c>
      <c r="GK203" s="111"/>
      <c r="GL203" s="140"/>
      <c r="GM203" s="141">
        <f t="shared" si="5589"/>
        <v>0</v>
      </c>
      <c r="GN203" s="323">
        <f t="shared" si="5407"/>
        <v>0</v>
      </c>
      <c r="GO203" s="431">
        <f t="shared" si="5408"/>
        <v>0</v>
      </c>
      <c r="GP203" s="432">
        <f t="shared" si="5409"/>
        <v>0</v>
      </c>
      <c r="GQ203" s="138">
        <f t="shared" si="5590"/>
        <v>0</v>
      </c>
      <c r="GR203" s="433">
        <f t="shared" si="5411"/>
        <v>6947.28</v>
      </c>
      <c r="GS203" s="139">
        <f t="shared" si="5591"/>
        <v>0</v>
      </c>
      <c r="GT203" s="111">
        <f t="shared" si="5592"/>
        <v>0</v>
      </c>
      <c r="GU203" s="111"/>
      <c r="GV203" s="140"/>
      <c r="GW203" s="141">
        <f t="shared" si="5593"/>
        <v>0</v>
      </c>
      <c r="GX203" s="323">
        <f t="shared" si="5407"/>
        <v>0</v>
      </c>
      <c r="GY203" s="431">
        <f t="shared" si="5408"/>
        <v>0</v>
      </c>
      <c r="GZ203" s="432">
        <f t="shared" si="5409"/>
        <v>0</v>
      </c>
      <c r="HA203" s="138">
        <f t="shared" si="5594"/>
        <v>0</v>
      </c>
      <c r="HB203" s="433">
        <f t="shared" si="5411"/>
        <v>6947.28</v>
      </c>
      <c r="HC203" s="139">
        <f t="shared" si="5595"/>
        <v>0</v>
      </c>
      <c r="HD203" s="111">
        <f t="shared" si="5596"/>
        <v>0</v>
      </c>
      <c r="HE203" s="111"/>
      <c r="HF203" s="140"/>
      <c r="HG203" s="141">
        <f t="shared" si="5597"/>
        <v>0</v>
      </c>
      <c r="HH203" s="323">
        <f t="shared" si="5407"/>
        <v>0</v>
      </c>
      <c r="HI203" s="431">
        <f t="shared" si="5408"/>
        <v>0</v>
      </c>
      <c r="HJ203" s="432">
        <f t="shared" si="5409"/>
        <v>0</v>
      </c>
      <c r="HK203" s="138">
        <f t="shared" si="5598"/>
        <v>0</v>
      </c>
      <c r="HL203" s="433">
        <f t="shared" si="5411"/>
        <v>6947.28</v>
      </c>
      <c r="HM203" s="139">
        <f t="shared" si="5599"/>
        <v>0</v>
      </c>
      <c r="HN203" s="111">
        <f t="shared" si="5600"/>
        <v>0</v>
      </c>
      <c r="HO203" s="111"/>
      <c r="HP203" s="140"/>
      <c r="HQ203" s="141">
        <f t="shared" si="5601"/>
        <v>0</v>
      </c>
      <c r="HR203" s="323">
        <f t="shared" si="5407"/>
        <v>0</v>
      </c>
      <c r="HS203" s="431">
        <f t="shared" si="5408"/>
        <v>0</v>
      </c>
      <c r="HT203" s="432">
        <f t="shared" si="5409"/>
        <v>0</v>
      </c>
      <c r="HU203" s="138">
        <f t="shared" si="5602"/>
        <v>0</v>
      </c>
      <c r="HV203" s="433">
        <f t="shared" si="5411"/>
        <v>6947.28</v>
      </c>
      <c r="HW203" s="139">
        <f t="shared" si="5603"/>
        <v>0</v>
      </c>
      <c r="HX203" s="111">
        <f t="shared" si="5604"/>
        <v>0</v>
      </c>
      <c r="HY203" s="111"/>
      <c r="HZ203" s="140"/>
      <c r="IA203" s="141">
        <f t="shared" si="5605"/>
        <v>0</v>
      </c>
      <c r="IB203" s="323">
        <f t="shared" si="5439"/>
        <v>0</v>
      </c>
      <c r="IC203" s="431">
        <f t="shared" si="5440"/>
        <v>0</v>
      </c>
      <c r="ID203" s="432">
        <f t="shared" si="5441"/>
        <v>0</v>
      </c>
      <c r="IE203" s="138">
        <f t="shared" si="5606"/>
        <v>0</v>
      </c>
      <c r="IF203" s="433">
        <f t="shared" si="5443"/>
        <v>6947.28</v>
      </c>
      <c r="IG203" s="139">
        <f t="shared" si="5607"/>
        <v>0</v>
      </c>
      <c r="IH203" s="111">
        <f t="shared" si="5608"/>
        <v>0</v>
      </c>
      <c r="II203" s="111"/>
      <c r="IJ203" s="140"/>
      <c r="IK203" s="141">
        <f t="shared" si="5609"/>
        <v>0</v>
      </c>
      <c r="IL203" s="323">
        <f t="shared" si="5439"/>
        <v>0</v>
      </c>
      <c r="IM203" s="431">
        <f t="shared" si="5440"/>
        <v>0</v>
      </c>
      <c r="IN203" s="432">
        <f t="shared" si="5441"/>
        <v>0</v>
      </c>
      <c r="IO203" s="138">
        <f t="shared" si="5610"/>
        <v>0</v>
      </c>
      <c r="IP203" s="433">
        <f t="shared" si="5443"/>
        <v>6947.28</v>
      </c>
      <c r="IQ203" s="139">
        <f t="shared" si="5611"/>
        <v>0</v>
      </c>
      <c r="IR203" s="111">
        <f t="shared" si="5612"/>
        <v>0</v>
      </c>
      <c r="IS203" s="111"/>
      <c r="IT203" s="140"/>
      <c r="IU203" s="141">
        <f t="shared" si="5613"/>
        <v>0</v>
      </c>
      <c r="IV203" s="323">
        <f t="shared" si="5439"/>
        <v>0</v>
      </c>
      <c r="IW203" s="431">
        <f t="shared" si="5440"/>
        <v>0</v>
      </c>
      <c r="IX203" s="432">
        <f t="shared" si="5441"/>
        <v>0</v>
      </c>
      <c r="IY203" s="138">
        <f t="shared" si="5614"/>
        <v>0</v>
      </c>
      <c r="IZ203" s="433">
        <f t="shared" si="5443"/>
        <v>6947.28</v>
      </c>
      <c r="JA203" s="139">
        <f t="shared" si="5615"/>
        <v>0</v>
      </c>
      <c r="JB203" s="111">
        <f t="shared" si="5616"/>
        <v>0</v>
      </c>
      <c r="JC203" s="111"/>
      <c r="JD203" s="140"/>
      <c r="JE203" s="141">
        <f t="shared" si="5617"/>
        <v>0</v>
      </c>
      <c r="JF203" s="323">
        <f t="shared" si="5439"/>
        <v>0</v>
      </c>
      <c r="JG203" s="431">
        <f t="shared" si="5440"/>
        <v>0</v>
      </c>
      <c r="JH203" s="432">
        <f t="shared" si="5441"/>
        <v>0</v>
      </c>
      <c r="JI203" s="138">
        <f t="shared" si="5618"/>
        <v>0</v>
      </c>
      <c r="JJ203" s="433">
        <f t="shared" si="5443"/>
        <v>6947.28</v>
      </c>
      <c r="JK203" s="139">
        <f t="shared" si="5619"/>
        <v>0</v>
      </c>
      <c r="JL203" s="111">
        <f t="shared" si="5620"/>
        <v>0</v>
      </c>
      <c r="JM203" s="111"/>
      <c r="JN203" s="140"/>
      <c r="JO203" s="141">
        <f t="shared" si="5621"/>
        <v>0</v>
      </c>
      <c r="JP203" s="323">
        <f t="shared" si="5471"/>
        <v>0</v>
      </c>
      <c r="JQ203" s="431">
        <f t="shared" si="5472"/>
        <v>0</v>
      </c>
      <c r="JR203" s="432">
        <f t="shared" si="5473"/>
        <v>0</v>
      </c>
      <c r="JS203" s="138">
        <f t="shared" si="5622"/>
        <v>0</v>
      </c>
      <c r="JT203" s="433">
        <f t="shared" si="5475"/>
        <v>6947.28</v>
      </c>
      <c r="JU203" s="139">
        <f t="shared" si="5623"/>
        <v>0</v>
      </c>
      <c r="JV203" s="111">
        <f t="shared" si="5624"/>
        <v>0</v>
      </c>
      <c r="JW203" s="111"/>
      <c r="JX203" s="140"/>
      <c r="JY203" s="141">
        <f t="shared" si="5625"/>
        <v>0</v>
      </c>
      <c r="JZ203" s="323">
        <f t="shared" si="5471"/>
        <v>0</v>
      </c>
      <c r="KA203" s="431">
        <f t="shared" si="5472"/>
        <v>0</v>
      </c>
      <c r="KB203" s="432">
        <f t="shared" si="5473"/>
        <v>0</v>
      </c>
      <c r="KC203" s="138">
        <f t="shared" si="5626"/>
        <v>0</v>
      </c>
      <c r="KD203" s="433">
        <f t="shared" si="5475"/>
        <v>6947.28</v>
      </c>
      <c r="KE203" s="139">
        <f t="shared" si="5627"/>
        <v>0</v>
      </c>
      <c r="KF203" s="111">
        <f t="shared" si="5628"/>
        <v>0</v>
      </c>
      <c r="KG203" s="111"/>
      <c r="KH203" s="140"/>
      <c r="KI203" s="141">
        <f t="shared" si="5629"/>
        <v>0</v>
      </c>
      <c r="KJ203" s="323">
        <f t="shared" si="5471"/>
        <v>0</v>
      </c>
      <c r="KK203" s="431">
        <f t="shared" si="5472"/>
        <v>0</v>
      </c>
      <c r="KL203" s="432">
        <f t="shared" si="5473"/>
        <v>0</v>
      </c>
      <c r="KM203" s="138">
        <f t="shared" si="5630"/>
        <v>0</v>
      </c>
      <c r="KN203" s="433">
        <f t="shared" si="5475"/>
        <v>6947.28</v>
      </c>
      <c r="KO203" s="139">
        <f t="shared" si="5631"/>
        <v>0</v>
      </c>
      <c r="KP203" s="111">
        <f t="shared" si="5632"/>
        <v>0</v>
      </c>
      <c r="KQ203" s="111"/>
      <c r="KR203" s="140"/>
      <c r="KS203" s="141">
        <f t="shared" si="5633"/>
        <v>0</v>
      </c>
      <c r="KT203" s="323">
        <f t="shared" si="5471"/>
        <v>0</v>
      </c>
      <c r="KU203" s="431" t="e">
        <f t="shared" si="5472"/>
        <v>#DIV/0!</v>
      </c>
      <c r="KV203" s="432" t="e">
        <f t="shared" si="5473"/>
        <v>#DIV/0!</v>
      </c>
      <c r="KW203" s="138">
        <f t="shared" si="5634"/>
        <v>0</v>
      </c>
      <c r="KX203" s="433">
        <f t="shared" si="5475"/>
        <v>0</v>
      </c>
      <c r="KY203" s="139">
        <f t="shared" si="5635"/>
        <v>0</v>
      </c>
      <c r="KZ203" s="111">
        <f t="shared" si="5636"/>
        <v>0</v>
      </c>
      <c r="LA203" s="111"/>
      <c r="LB203" s="140"/>
      <c r="LC203" s="141">
        <f t="shared" si="5637"/>
        <v>0</v>
      </c>
      <c r="LD203" s="323">
        <f t="shared" si="5510"/>
        <v>183</v>
      </c>
      <c r="LE203" s="431">
        <f t="shared" si="5511"/>
        <v>6.8999999999999999E-3</v>
      </c>
      <c r="LF203" s="432">
        <f t="shared" si="5512"/>
        <v>3.3</v>
      </c>
      <c r="LG203" s="138">
        <f t="shared" si="5638"/>
        <v>1.803279E-2</v>
      </c>
      <c r="LH203" s="433">
        <f t="shared" si="5513"/>
        <v>6947.28</v>
      </c>
      <c r="LI203" s="139">
        <f t="shared" si="5639"/>
        <v>125.27884</v>
      </c>
      <c r="LJ203" s="111">
        <f t="shared" si="5640"/>
        <v>22926.03</v>
      </c>
      <c r="LK203" s="111"/>
      <c r="LL203" s="140"/>
    </row>
    <row r="204" spans="1:324" ht="16.5" customHeight="1">
      <c r="A204" s="613"/>
      <c r="B204" s="94" t="s">
        <v>716</v>
      </c>
      <c r="C204" s="12" t="s">
        <v>840</v>
      </c>
      <c r="D204" s="12" t="s">
        <v>422</v>
      </c>
      <c r="E204" s="4" t="s">
        <v>32</v>
      </c>
      <c r="F204" s="323">
        <f t="shared" si="5506"/>
        <v>0</v>
      </c>
      <c r="G204" s="431">
        <f t="shared" si="5507"/>
        <v>0</v>
      </c>
      <c r="H204" s="432">
        <f t="shared" si="5508"/>
        <v>0</v>
      </c>
      <c r="I204" s="138">
        <f t="shared" si="5514"/>
        <v>0</v>
      </c>
      <c r="J204" s="433">
        <f t="shared" si="5509"/>
        <v>6947.28</v>
      </c>
      <c r="K204" s="139">
        <f t="shared" si="5515"/>
        <v>0</v>
      </c>
      <c r="L204" s="111">
        <f t="shared" si="5516"/>
        <v>0</v>
      </c>
      <c r="M204" s="111"/>
      <c r="N204" s="140"/>
      <c r="O204" s="141" t="e">
        <f t="shared" si="5517"/>
        <v>#DIV/0!</v>
      </c>
      <c r="P204" s="323">
        <f t="shared" ref="P204:BX213" si="5641">P29</f>
        <v>0</v>
      </c>
      <c r="Q204" s="431">
        <f t="shared" ref="Q204:BY213" si="5642">P204/P$185</f>
        <v>0</v>
      </c>
      <c r="R204" s="432">
        <f t="shared" ref="R204:BZ213" si="5643">R$185*Q204</f>
        <v>0</v>
      </c>
      <c r="S204" s="138">
        <f t="shared" si="5518"/>
        <v>0</v>
      </c>
      <c r="T204" s="433">
        <f t="shared" ref="T204:CB213" si="5644">T$185</f>
        <v>6947.28</v>
      </c>
      <c r="U204" s="139">
        <f t="shared" si="5519"/>
        <v>0</v>
      </c>
      <c r="V204" s="111">
        <f t="shared" si="5520"/>
        <v>0</v>
      </c>
      <c r="W204" s="111"/>
      <c r="X204" s="140"/>
      <c r="Y204" s="141" t="e">
        <f t="shared" si="5521"/>
        <v>#DIV/0!</v>
      </c>
      <c r="Z204" s="323">
        <f t="shared" si="5641"/>
        <v>0</v>
      </c>
      <c r="AA204" s="431">
        <f t="shared" si="5642"/>
        <v>0</v>
      </c>
      <c r="AB204" s="432">
        <f t="shared" si="5643"/>
        <v>0</v>
      </c>
      <c r="AC204" s="138">
        <f t="shared" si="5522"/>
        <v>0</v>
      </c>
      <c r="AD204" s="433">
        <f t="shared" si="5644"/>
        <v>6947.28</v>
      </c>
      <c r="AE204" s="139">
        <f t="shared" si="5523"/>
        <v>0</v>
      </c>
      <c r="AF204" s="111">
        <f t="shared" si="5524"/>
        <v>0</v>
      </c>
      <c r="AG204" s="111"/>
      <c r="AH204" s="140"/>
      <c r="AI204" s="141" t="e">
        <f t="shared" si="5525"/>
        <v>#DIV/0!</v>
      </c>
      <c r="AJ204" s="323">
        <f t="shared" si="5641"/>
        <v>0</v>
      </c>
      <c r="AK204" s="431">
        <f t="shared" si="5642"/>
        <v>0</v>
      </c>
      <c r="AL204" s="432">
        <f t="shared" si="5643"/>
        <v>0</v>
      </c>
      <c r="AM204" s="138">
        <f t="shared" si="5526"/>
        <v>0</v>
      </c>
      <c r="AN204" s="433">
        <f t="shared" si="5644"/>
        <v>6947.28</v>
      </c>
      <c r="AO204" s="139">
        <f t="shared" si="5527"/>
        <v>0</v>
      </c>
      <c r="AP204" s="111">
        <f t="shared" si="5528"/>
        <v>0</v>
      </c>
      <c r="AQ204" s="111"/>
      <c r="AR204" s="140"/>
      <c r="AS204" s="141" t="e">
        <f t="shared" si="5529"/>
        <v>#DIV/0!</v>
      </c>
      <c r="AT204" s="323">
        <f t="shared" si="5641"/>
        <v>0</v>
      </c>
      <c r="AU204" s="431">
        <f t="shared" si="5642"/>
        <v>0</v>
      </c>
      <c r="AV204" s="432">
        <f t="shared" si="5643"/>
        <v>0</v>
      </c>
      <c r="AW204" s="138">
        <f t="shared" si="5530"/>
        <v>0</v>
      </c>
      <c r="AX204" s="433">
        <f t="shared" si="5644"/>
        <v>6947.28</v>
      </c>
      <c r="AY204" s="139">
        <f t="shared" si="5531"/>
        <v>0</v>
      </c>
      <c r="AZ204" s="111">
        <f t="shared" si="5532"/>
        <v>0</v>
      </c>
      <c r="BA204" s="111"/>
      <c r="BB204" s="140"/>
      <c r="BC204" s="141" t="e">
        <f t="shared" si="5533"/>
        <v>#DIV/0!</v>
      </c>
      <c r="BD204" s="323">
        <f t="shared" si="5641"/>
        <v>0</v>
      </c>
      <c r="BE204" s="431">
        <f t="shared" si="5642"/>
        <v>0</v>
      </c>
      <c r="BF204" s="432">
        <f t="shared" si="5643"/>
        <v>0</v>
      </c>
      <c r="BG204" s="138">
        <f t="shared" si="5534"/>
        <v>0</v>
      </c>
      <c r="BH204" s="433">
        <f t="shared" si="5644"/>
        <v>6947.28</v>
      </c>
      <c r="BI204" s="139">
        <f t="shared" si="5535"/>
        <v>0</v>
      </c>
      <c r="BJ204" s="111">
        <f t="shared" si="5536"/>
        <v>0</v>
      </c>
      <c r="BK204" s="111"/>
      <c r="BL204" s="140"/>
      <c r="BM204" s="141" t="e">
        <f t="shared" si="5537"/>
        <v>#DIV/0!</v>
      </c>
      <c r="BN204" s="323">
        <f t="shared" si="5641"/>
        <v>0</v>
      </c>
      <c r="BO204" s="431">
        <f t="shared" si="5642"/>
        <v>0</v>
      </c>
      <c r="BP204" s="432">
        <f t="shared" si="5643"/>
        <v>0</v>
      </c>
      <c r="BQ204" s="138">
        <f t="shared" si="5538"/>
        <v>0</v>
      </c>
      <c r="BR204" s="433">
        <f t="shared" si="5644"/>
        <v>6947.28</v>
      </c>
      <c r="BS204" s="139">
        <f t="shared" si="5539"/>
        <v>0</v>
      </c>
      <c r="BT204" s="111">
        <f t="shared" si="5540"/>
        <v>0</v>
      </c>
      <c r="BU204" s="111"/>
      <c r="BV204" s="140"/>
      <c r="BW204" s="141" t="e">
        <f t="shared" si="5541"/>
        <v>#DIV/0!</v>
      </c>
      <c r="BX204" s="323">
        <f t="shared" si="5641"/>
        <v>0</v>
      </c>
      <c r="BY204" s="431">
        <f t="shared" si="5642"/>
        <v>0</v>
      </c>
      <c r="BZ204" s="432">
        <f t="shared" si="5643"/>
        <v>0</v>
      </c>
      <c r="CA204" s="138">
        <f t="shared" si="5542"/>
        <v>0</v>
      </c>
      <c r="CB204" s="433">
        <f t="shared" si="5644"/>
        <v>6947.28</v>
      </c>
      <c r="CC204" s="139">
        <f t="shared" si="5543"/>
        <v>0</v>
      </c>
      <c r="CD204" s="111">
        <f t="shared" si="5544"/>
        <v>0</v>
      </c>
      <c r="CE204" s="111"/>
      <c r="CF204" s="140"/>
      <c r="CG204" s="141" t="e">
        <f t="shared" si="5545"/>
        <v>#DIV/0!</v>
      </c>
      <c r="CH204" s="323">
        <f t="shared" ref="CH204:EP213" si="5645">CH29</f>
        <v>0</v>
      </c>
      <c r="CI204" s="431">
        <f t="shared" ref="CI204:EQ213" si="5646">CH204/CH$185</f>
        <v>0</v>
      </c>
      <c r="CJ204" s="432">
        <f t="shared" ref="CJ204:ER213" si="5647">CJ$185*CI204</f>
        <v>0</v>
      </c>
      <c r="CK204" s="138">
        <f t="shared" si="5546"/>
        <v>0</v>
      </c>
      <c r="CL204" s="433">
        <f t="shared" ref="CL204:ET213" si="5648">CL$185</f>
        <v>6947.28</v>
      </c>
      <c r="CM204" s="139">
        <f t="shared" si="5547"/>
        <v>0</v>
      </c>
      <c r="CN204" s="111">
        <f t="shared" si="5548"/>
        <v>0</v>
      </c>
      <c r="CO204" s="111"/>
      <c r="CP204" s="140"/>
      <c r="CQ204" s="141" t="e">
        <f t="shared" si="5549"/>
        <v>#DIV/0!</v>
      </c>
      <c r="CR204" s="323">
        <f t="shared" si="5645"/>
        <v>0</v>
      </c>
      <c r="CS204" s="431">
        <f t="shared" si="5646"/>
        <v>0</v>
      </c>
      <c r="CT204" s="432">
        <f t="shared" si="5647"/>
        <v>0</v>
      </c>
      <c r="CU204" s="138">
        <f t="shared" si="5550"/>
        <v>0</v>
      </c>
      <c r="CV204" s="433">
        <f t="shared" si="5648"/>
        <v>6947.28</v>
      </c>
      <c r="CW204" s="139">
        <f t="shared" si="5551"/>
        <v>0</v>
      </c>
      <c r="CX204" s="111">
        <f t="shared" si="5552"/>
        <v>0</v>
      </c>
      <c r="CY204" s="111"/>
      <c r="CZ204" s="140"/>
      <c r="DA204" s="141" t="e">
        <f t="shared" si="5553"/>
        <v>#DIV/0!</v>
      </c>
      <c r="DB204" s="323">
        <f t="shared" si="5645"/>
        <v>0</v>
      </c>
      <c r="DC204" s="431">
        <f t="shared" si="5646"/>
        <v>0</v>
      </c>
      <c r="DD204" s="432">
        <f t="shared" si="5647"/>
        <v>0</v>
      </c>
      <c r="DE204" s="138">
        <f t="shared" si="5554"/>
        <v>0</v>
      </c>
      <c r="DF204" s="433">
        <f t="shared" si="5648"/>
        <v>6947.28</v>
      </c>
      <c r="DG204" s="139">
        <f t="shared" si="5555"/>
        <v>0</v>
      </c>
      <c r="DH204" s="111">
        <f t="shared" si="5556"/>
        <v>0</v>
      </c>
      <c r="DI204" s="111"/>
      <c r="DJ204" s="140"/>
      <c r="DK204" s="141" t="e">
        <f t="shared" si="5557"/>
        <v>#DIV/0!</v>
      </c>
      <c r="DL204" s="323">
        <f t="shared" si="5645"/>
        <v>0</v>
      </c>
      <c r="DM204" s="431">
        <f t="shared" si="5646"/>
        <v>0</v>
      </c>
      <c r="DN204" s="432">
        <f t="shared" si="5647"/>
        <v>0</v>
      </c>
      <c r="DO204" s="138">
        <f t="shared" si="5558"/>
        <v>0</v>
      </c>
      <c r="DP204" s="433">
        <f t="shared" si="5648"/>
        <v>6947.28</v>
      </c>
      <c r="DQ204" s="139">
        <f t="shared" si="5559"/>
        <v>0</v>
      </c>
      <c r="DR204" s="111">
        <f t="shared" si="5560"/>
        <v>0</v>
      </c>
      <c r="DS204" s="111"/>
      <c r="DT204" s="140"/>
      <c r="DU204" s="141" t="e">
        <f t="shared" si="5561"/>
        <v>#DIV/0!</v>
      </c>
      <c r="DV204" s="323">
        <f t="shared" si="5645"/>
        <v>0</v>
      </c>
      <c r="DW204" s="431">
        <f t="shared" si="5646"/>
        <v>0</v>
      </c>
      <c r="DX204" s="432">
        <f t="shared" si="5647"/>
        <v>0</v>
      </c>
      <c r="DY204" s="138">
        <f t="shared" si="5562"/>
        <v>0</v>
      </c>
      <c r="DZ204" s="433">
        <f t="shared" si="5648"/>
        <v>6947.28</v>
      </c>
      <c r="EA204" s="139">
        <f t="shared" si="5563"/>
        <v>0</v>
      </c>
      <c r="EB204" s="111">
        <f t="shared" si="5564"/>
        <v>0</v>
      </c>
      <c r="EC204" s="111"/>
      <c r="ED204" s="140"/>
      <c r="EE204" s="141" t="e">
        <f t="shared" si="5565"/>
        <v>#DIV/0!</v>
      </c>
      <c r="EF204" s="323">
        <f t="shared" si="5645"/>
        <v>0</v>
      </c>
      <c r="EG204" s="431">
        <f t="shared" si="5646"/>
        <v>0</v>
      </c>
      <c r="EH204" s="432">
        <f t="shared" si="5647"/>
        <v>0</v>
      </c>
      <c r="EI204" s="138">
        <f t="shared" si="5566"/>
        <v>0</v>
      </c>
      <c r="EJ204" s="433">
        <f t="shared" si="5648"/>
        <v>6947.28</v>
      </c>
      <c r="EK204" s="139">
        <f t="shared" si="5567"/>
        <v>0</v>
      </c>
      <c r="EL204" s="111">
        <f t="shared" si="5568"/>
        <v>0</v>
      </c>
      <c r="EM204" s="111"/>
      <c r="EN204" s="140"/>
      <c r="EO204" s="141" t="e">
        <f t="shared" si="5569"/>
        <v>#DIV/0!</v>
      </c>
      <c r="EP204" s="323">
        <f t="shared" si="5645"/>
        <v>0</v>
      </c>
      <c r="EQ204" s="431">
        <f t="shared" si="5646"/>
        <v>0</v>
      </c>
      <c r="ER204" s="432">
        <f t="shared" si="5647"/>
        <v>0</v>
      </c>
      <c r="ES204" s="138">
        <f t="shared" si="5570"/>
        <v>0</v>
      </c>
      <c r="ET204" s="433">
        <f t="shared" si="5648"/>
        <v>6947.28</v>
      </c>
      <c r="EU204" s="139">
        <f t="shared" si="5571"/>
        <v>0</v>
      </c>
      <c r="EV204" s="111">
        <f t="shared" si="5572"/>
        <v>0</v>
      </c>
      <c r="EW204" s="111"/>
      <c r="EX204" s="140"/>
      <c r="EY204" s="141" t="e">
        <f t="shared" si="5573"/>
        <v>#DIV/0!</v>
      </c>
      <c r="EZ204" s="323">
        <f t="shared" ref="EZ204:HH213" si="5649">EZ29</f>
        <v>0</v>
      </c>
      <c r="FA204" s="431">
        <f t="shared" ref="FA204:HI213" si="5650">EZ204/EZ$185</f>
        <v>0</v>
      </c>
      <c r="FB204" s="432">
        <f t="shared" ref="FB204:HJ213" si="5651">FB$185*FA204</f>
        <v>0</v>
      </c>
      <c r="FC204" s="138">
        <f t="shared" si="5574"/>
        <v>0</v>
      </c>
      <c r="FD204" s="433">
        <f t="shared" ref="FD204:HL213" si="5652">FD$185</f>
        <v>6947.28</v>
      </c>
      <c r="FE204" s="139">
        <f t="shared" si="5575"/>
        <v>0</v>
      </c>
      <c r="FF204" s="111">
        <f t="shared" si="5576"/>
        <v>0</v>
      </c>
      <c r="FG204" s="111"/>
      <c r="FH204" s="140"/>
      <c r="FI204" s="141" t="e">
        <f t="shared" si="5577"/>
        <v>#DIV/0!</v>
      </c>
      <c r="FJ204" s="323">
        <f t="shared" si="5649"/>
        <v>0</v>
      </c>
      <c r="FK204" s="431">
        <f t="shared" si="5650"/>
        <v>0</v>
      </c>
      <c r="FL204" s="432">
        <f t="shared" si="5651"/>
        <v>0</v>
      </c>
      <c r="FM204" s="138">
        <f t="shared" si="5578"/>
        <v>0</v>
      </c>
      <c r="FN204" s="433">
        <f t="shared" si="5652"/>
        <v>6947.28</v>
      </c>
      <c r="FO204" s="139">
        <f t="shared" si="5579"/>
        <v>0</v>
      </c>
      <c r="FP204" s="111">
        <f t="shared" si="5580"/>
        <v>0</v>
      </c>
      <c r="FQ204" s="111"/>
      <c r="FR204" s="140"/>
      <c r="FS204" s="141" t="e">
        <f t="shared" si="5581"/>
        <v>#DIV/0!</v>
      </c>
      <c r="FT204" s="323">
        <f t="shared" si="5649"/>
        <v>0</v>
      </c>
      <c r="FU204" s="431">
        <f t="shared" si="5650"/>
        <v>0</v>
      </c>
      <c r="FV204" s="432">
        <f t="shared" si="5651"/>
        <v>0</v>
      </c>
      <c r="FW204" s="138">
        <f t="shared" si="5582"/>
        <v>0</v>
      </c>
      <c r="FX204" s="433">
        <f t="shared" si="5652"/>
        <v>6947.28</v>
      </c>
      <c r="FY204" s="139">
        <f t="shared" si="5583"/>
        <v>0</v>
      </c>
      <c r="FZ204" s="111">
        <f t="shared" si="5584"/>
        <v>0</v>
      </c>
      <c r="GA204" s="111"/>
      <c r="GB204" s="140"/>
      <c r="GC204" s="141" t="e">
        <f t="shared" si="5585"/>
        <v>#DIV/0!</v>
      </c>
      <c r="GD204" s="323">
        <f t="shared" si="5649"/>
        <v>0</v>
      </c>
      <c r="GE204" s="431">
        <f t="shared" si="5650"/>
        <v>0</v>
      </c>
      <c r="GF204" s="432">
        <f t="shared" si="5651"/>
        <v>0</v>
      </c>
      <c r="GG204" s="138">
        <f t="shared" si="5586"/>
        <v>0</v>
      </c>
      <c r="GH204" s="433">
        <f t="shared" si="5652"/>
        <v>6947.28</v>
      </c>
      <c r="GI204" s="139">
        <f t="shared" si="5587"/>
        <v>0</v>
      </c>
      <c r="GJ204" s="111">
        <f t="shared" si="5588"/>
        <v>0</v>
      </c>
      <c r="GK204" s="111"/>
      <c r="GL204" s="140"/>
      <c r="GM204" s="141" t="e">
        <f t="shared" si="5589"/>
        <v>#DIV/0!</v>
      </c>
      <c r="GN204" s="323">
        <f t="shared" si="5649"/>
        <v>0</v>
      </c>
      <c r="GO204" s="431">
        <f t="shared" si="5650"/>
        <v>0</v>
      </c>
      <c r="GP204" s="432">
        <f t="shared" si="5651"/>
        <v>0</v>
      </c>
      <c r="GQ204" s="138">
        <f t="shared" si="5590"/>
        <v>0</v>
      </c>
      <c r="GR204" s="433">
        <f t="shared" si="5652"/>
        <v>6947.28</v>
      </c>
      <c r="GS204" s="139">
        <f t="shared" si="5591"/>
        <v>0</v>
      </c>
      <c r="GT204" s="111">
        <f t="shared" si="5592"/>
        <v>0</v>
      </c>
      <c r="GU204" s="111"/>
      <c r="GV204" s="140"/>
      <c r="GW204" s="141" t="e">
        <f t="shared" si="5593"/>
        <v>#DIV/0!</v>
      </c>
      <c r="GX204" s="323">
        <f t="shared" si="5649"/>
        <v>0</v>
      </c>
      <c r="GY204" s="431">
        <f t="shared" si="5650"/>
        <v>0</v>
      </c>
      <c r="GZ204" s="432">
        <f t="shared" si="5651"/>
        <v>0</v>
      </c>
      <c r="HA204" s="138">
        <f t="shared" si="5594"/>
        <v>0</v>
      </c>
      <c r="HB204" s="433">
        <f t="shared" si="5652"/>
        <v>6947.28</v>
      </c>
      <c r="HC204" s="139">
        <f t="shared" si="5595"/>
        <v>0</v>
      </c>
      <c r="HD204" s="111">
        <f t="shared" si="5596"/>
        <v>0</v>
      </c>
      <c r="HE204" s="111"/>
      <c r="HF204" s="140"/>
      <c r="HG204" s="141" t="e">
        <f t="shared" si="5597"/>
        <v>#DIV/0!</v>
      </c>
      <c r="HH204" s="323">
        <f t="shared" si="5649"/>
        <v>0</v>
      </c>
      <c r="HI204" s="431">
        <f t="shared" si="5650"/>
        <v>0</v>
      </c>
      <c r="HJ204" s="432">
        <f t="shared" si="5651"/>
        <v>0</v>
      </c>
      <c r="HK204" s="138">
        <f t="shared" si="5598"/>
        <v>0</v>
      </c>
      <c r="HL204" s="433">
        <f t="shared" si="5652"/>
        <v>6947.28</v>
      </c>
      <c r="HM204" s="139">
        <f t="shared" si="5599"/>
        <v>0</v>
      </c>
      <c r="HN204" s="111">
        <f t="shared" si="5600"/>
        <v>0</v>
      </c>
      <c r="HO204" s="111"/>
      <c r="HP204" s="140"/>
      <c r="HQ204" s="141" t="e">
        <f t="shared" si="5601"/>
        <v>#DIV/0!</v>
      </c>
      <c r="HR204" s="323">
        <f t="shared" ref="HR204:JZ213" si="5653">HR29</f>
        <v>0</v>
      </c>
      <c r="HS204" s="431">
        <f t="shared" ref="HS204:KA213" si="5654">HR204/HR$185</f>
        <v>0</v>
      </c>
      <c r="HT204" s="432">
        <f t="shared" ref="HT204:KB213" si="5655">HT$185*HS204</f>
        <v>0</v>
      </c>
      <c r="HU204" s="138">
        <f t="shared" si="5602"/>
        <v>0</v>
      </c>
      <c r="HV204" s="433">
        <f t="shared" ref="HV204:KD213" si="5656">HV$185</f>
        <v>6947.28</v>
      </c>
      <c r="HW204" s="139">
        <f t="shared" si="5603"/>
        <v>0</v>
      </c>
      <c r="HX204" s="111">
        <f t="shared" si="5604"/>
        <v>0</v>
      </c>
      <c r="HY204" s="111"/>
      <c r="HZ204" s="140"/>
      <c r="IA204" s="141" t="e">
        <f t="shared" si="5605"/>
        <v>#DIV/0!</v>
      </c>
      <c r="IB204" s="323">
        <f t="shared" si="5653"/>
        <v>0</v>
      </c>
      <c r="IC204" s="431">
        <f t="shared" si="5654"/>
        <v>0</v>
      </c>
      <c r="ID204" s="432">
        <f t="shared" si="5655"/>
        <v>0</v>
      </c>
      <c r="IE204" s="138">
        <f t="shared" si="5606"/>
        <v>0</v>
      </c>
      <c r="IF204" s="433">
        <f t="shared" si="5656"/>
        <v>6947.28</v>
      </c>
      <c r="IG204" s="139">
        <f t="shared" si="5607"/>
        <v>0</v>
      </c>
      <c r="IH204" s="111">
        <f t="shared" si="5608"/>
        <v>0</v>
      </c>
      <c r="II204" s="111"/>
      <c r="IJ204" s="140"/>
      <c r="IK204" s="141" t="e">
        <f t="shared" si="5609"/>
        <v>#DIV/0!</v>
      </c>
      <c r="IL204" s="323">
        <f t="shared" si="5653"/>
        <v>0</v>
      </c>
      <c r="IM204" s="431">
        <f t="shared" si="5654"/>
        <v>0</v>
      </c>
      <c r="IN204" s="432">
        <f t="shared" si="5655"/>
        <v>0</v>
      </c>
      <c r="IO204" s="138">
        <f t="shared" si="5610"/>
        <v>0</v>
      </c>
      <c r="IP204" s="433">
        <f t="shared" si="5656"/>
        <v>6947.28</v>
      </c>
      <c r="IQ204" s="139">
        <f t="shared" si="5611"/>
        <v>0</v>
      </c>
      <c r="IR204" s="111">
        <f t="shared" si="5612"/>
        <v>0</v>
      </c>
      <c r="IS204" s="111"/>
      <c r="IT204" s="140"/>
      <c r="IU204" s="141" t="e">
        <f t="shared" si="5613"/>
        <v>#DIV/0!</v>
      </c>
      <c r="IV204" s="323">
        <f t="shared" si="5653"/>
        <v>0</v>
      </c>
      <c r="IW204" s="431">
        <f t="shared" si="5654"/>
        <v>0</v>
      </c>
      <c r="IX204" s="432">
        <f t="shared" si="5655"/>
        <v>0</v>
      </c>
      <c r="IY204" s="138">
        <f t="shared" si="5614"/>
        <v>0</v>
      </c>
      <c r="IZ204" s="433">
        <f t="shared" si="5656"/>
        <v>6947.28</v>
      </c>
      <c r="JA204" s="139">
        <f t="shared" si="5615"/>
        <v>0</v>
      </c>
      <c r="JB204" s="111">
        <f t="shared" si="5616"/>
        <v>0</v>
      </c>
      <c r="JC204" s="111"/>
      <c r="JD204" s="140"/>
      <c r="JE204" s="141" t="e">
        <f t="shared" si="5617"/>
        <v>#DIV/0!</v>
      </c>
      <c r="JF204" s="323">
        <f t="shared" si="5653"/>
        <v>0</v>
      </c>
      <c r="JG204" s="431">
        <f t="shared" si="5654"/>
        <v>0</v>
      </c>
      <c r="JH204" s="432">
        <f t="shared" si="5655"/>
        <v>0</v>
      </c>
      <c r="JI204" s="138">
        <f t="shared" si="5618"/>
        <v>0</v>
      </c>
      <c r="JJ204" s="433">
        <f t="shared" si="5656"/>
        <v>6947.28</v>
      </c>
      <c r="JK204" s="139">
        <f t="shared" si="5619"/>
        <v>0</v>
      </c>
      <c r="JL204" s="111">
        <f t="shared" si="5620"/>
        <v>0</v>
      </c>
      <c r="JM204" s="111"/>
      <c r="JN204" s="140"/>
      <c r="JO204" s="141" t="e">
        <f t="shared" si="5621"/>
        <v>#DIV/0!</v>
      </c>
      <c r="JP204" s="323">
        <f t="shared" si="5653"/>
        <v>0</v>
      </c>
      <c r="JQ204" s="431">
        <f t="shared" si="5654"/>
        <v>0</v>
      </c>
      <c r="JR204" s="432">
        <f t="shared" si="5655"/>
        <v>0</v>
      </c>
      <c r="JS204" s="138">
        <f t="shared" si="5622"/>
        <v>0</v>
      </c>
      <c r="JT204" s="433">
        <f t="shared" si="5656"/>
        <v>6947.28</v>
      </c>
      <c r="JU204" s="139">
        <f t="shared" si="5623"/>
        <v>0</v>
      </c>
      <c r="JV204" s="111">
        <f t="shared" si="5624"/>
        <v>0</v>
      </c>
      <c r="JW204" s="111"/>
      <c r="JX204" s="140"/>
      <c r="JY204" s="141" t="e">
        <f t="shared" si="5625"/>
        <v>#DIV/0!</v>
      </c>
      <c r="JZ204" s="323">
        <f t="shared" si="5653"/>
        <v>0</v>
      </c>
      <c r="KA204" s="431">
        <f t="shared" si="5654"/>
        <v>0</v>
      </c>
      <c r="KB204" s="432">
        <f t="shared" si="5655"/>
        <v>0</v>
      </c>
      <c r="KC204" s="138">
        <f t="shared" si="5626"/>
        <v>0</v>
      </c>
      <c r="KD204" s="433">
        <f t="shared" si="5656"/>
        <v>6947.28</v>
      </c>
      <c r="KE204" s="139">
        <f t="shared" si="5627"/>
        <v>0</v>
      </c>
      <c r="KF204" s="111">
        <f t="shared" si="5628"/>
        <v>0</v>
      </c>
      <c r="KG204" s="111"/>
      <c r="KH204" s="140"/>
      <c r="KI204" s="141" t="e">
        <f t="shared" si="5629"/>
        <v>#DIV/0!</v>
      </c>
      <c r="KJ204" s="323">
        <f t="shared" ref="KJ204:KT213" si="5657">KJ29</f>
        <v>0</v>
      </c>
      <c r="KK204" s="431">
        <f t="shared" ref="KK204:KU213" si="5658">KJ204/KJ$185</f>
        <v>0</v>
      </c>
      <c r="KL204" s="432">
        <f t="shared" ref="KL204:KV213" si="5659">KL$185*KK204</f>
        <v>0</v>
      </c>
      <c r="KM204" s="138">
        <f t="shared" si="5630"/>
        <v>0</v>
      </c>
      <c r="KN204" s="433">
        <f t="shared" ref="KN204:KX213" si="5660">KN$185</f>
        <v>6947.28</v>
      </c>
      <c r="KO204" s="139">
        <f t="shared" si="5631"/>
        <v>0</v>
      </c>
      <c r="KP204" s="111">
        <f t="shared" si="5632"/>
        <v>0</v>
      </c>
      <c r="KQ204" s="111"/>
      <c r="KR204" s="140"/>
      <c r="KS204" s="141" t="e">
        <f t="shared" si="5633"/>
        <v>#DIV/0!</v>
      </c>
      <c r="KT204" s="323">
        <f t="shared" si="5657"/>
        <v>0</v>
      </c>
      <c r="KU204" s="431" t="e">
        <f t="shared" si="5658"/>
        <v>#DIV/0!</v>
      </c>
      <c r="KV204" s="432" t="e">
        <f t="shared" si="5659"/>
        <v>#DIV/0!</v>
      </c>
      <c r="KW204" s="138">
        <f t="shared" si="5634"/>
        <v>0</v>
      </c>
      <c r="KX204" s="433">
        <f t="shared" si="5660"/>
        <v>0</v>
      </c>
      <c r="KY204" s="139">
        <f t="shared" si="5635"/>
        <v>0</v>
      </c>
      <c r="KZ204" s="111">
        <f t="shared" si="5636"/>
        <v>0</v>
      </c>
      <c r="LA204" s="111"/>
      <c r="LB204" s="140"/>
      <c r="LC204" s="141" t="e">
        <f t="shared" si="5637"/>
        <v>#DIV/0!</v>
      </c>
      <c r="LD204" s="323">
        <f t="shared" si="5510"/>
        <v>0</v>
      </c>
      <c r="LE204" s="431">
        <f t="shared" si="5511"/>
        <v>0</v>
      </c>
      <c r="LF204" s="432">
        <f t="shared" si="5512"/>
        <v>0</v>
      </c>
      <c r="LG204" s="138">
        <f t="shared" si="5638"/>
        <v>0</v>
      </c>
      <c r="LH204" s="433">
        <f t="shared" si="5513"/>
        <v>6947.28</v>
      </c>
      <c r="LI204" s="139">
        <f t="shared" si="5639"/>
        <v>0</v>
      </c>
      <c r="LJ204" s="111">
        <f t="shared" si="5640"/>
        <v>0</v>
      </c>
      <c r="LK204" s="111"/>
      <c r="LL204" s="140"/>
    </row>
    <row r="205" spans="1:324" ht="16.5" customHeight="1">
      <c r="A205" s="610"/>
      <c r="B205" s="610" t="s">
        <v>1160</v>
      </c>
      <c r="C205" s="12"/>
      <c r="D205" s="12"/>
      <c r="E205" s="4"/>
      <c r="F205" s="323">
        <f t="shared" si="5506"/>
        <v>0</v>
      </c>
      <c r="G205" s="431">
        <f t="shared" si="5507"/>
        <v>0</v>
      </c>
      <c r="H205" s="432">
        <f t="shared" si="5508"/>
        <v>0</v>
      </c>
      <c r="I205" s="138"/>
      <c r="J205" s="433">
        <f t="shared" si="5509"/>
        <v>6947.28</v>
      </c>
      <c r="K205" s="139"/>
      <c r="L205" s="111"/>
      <c r="M205" s="111"/>
      <c r="N205" s="140"/>
      <c r="O205" s="141"/>
      <c r="P205" s="323">
        <f t="shared" si="5641"/>
        <v>0</v>
      </c>
      <c r="Q205" s="431">
        <f t="shared" si="5642"/>
        <v>0</v>
      </c>
      <c r="R205" s="432">
        <f t="shared" si="5643"/>
        <v>0</v>
      </c>
      <c r="S205" s="138"/>
      <c r="T205" s="433">
        <f t="shared" si="5644"/>
        <v>6947.28</v>
      </c>
      <c r="U205" s="139"/>
      <c r="V205" s="111"/>
      <c r="W205" s="111"/>
      <c r="X205" s="140"/>
      <c r="Y205" s="141"/>
      <c r="Z205" s="323">
        <f t="shared" si="5641"/>
        <v>0</v>
      </c>
      <c r="AA205" s="431">
        <f t="shared" si="5642"/>
        <v>0</v>
      </c>
      <c r="AB205" s="432">
        <f t="shared" si="5643"/>
        <v>0</v>
      </c>
      <c r="AC205" s="138"/>
      <c r="AD205" s="433">
        <f t="shared" si="5644"/>
        <v>6947.28</v>
      </c>
      <c r="AE205" s="139"/>
      <c r="AF205" s="111"/>
      <c r="AG205" s="111"/>
      <c r="AH205" s="140"/>
      <c r="AI205" s="141"/>
      <c r="AJ205" s="323">
        <f t="shared" si="5641"/>
        <v>0</v>
      </c>
      <c r="AK205" s="431">
        <f t="shared" si="5642"/>
        <v>0</v>
      </c>
      <c r="AL205" s="432">
        <f t="shared" si="5643"/>
        <v>0</v>
      </c>
      <c r="AM205" s="138"/>
      <c r="AN205" s="433">
        <f t="shared" si="5644"/>
        <v>6947.28</v>
      </c>
      <c r="AO205" s="139"/>
      <c r="AP205" s="111"/>
      <c r="AQ205" s="111"/>
      <c r="AR205" s="140"/>
      <c r="AS205" s="141"/>
      <c r="AT205" s="323">
        <f t="shared" si="5641"/>
        <v>0</v>
      </c>
      <c r="AU205" s="431">
        <f t="shared" si="5642"/>
        <v>0</v>
      </c>
      <c r="AV205" s="432">
        <f t="shared" si="5643"/>
        <v>0</v>
      </c>
      <c r="AW205" s="138"/>
      <c r="AX205" s="433">
        <f t="shared" si="5644"/>
        <v>6947.28</v>
      </c>
      <c r="AY205" s="139"/>
      <c r="AZ205" s="111"/>
      <c r="BA205" s="111"/>
      <c r="BB205" s="140"/>
      <c r="BC205" s="141"/>
      <c r="BD205" s="323">
        <f t="shared" si="5641"/>
        <v>0</v>
      </c>
      <c r="BE205" s="431">
        <f t="shared" si="5642"/>
        <v>0</v>
      </c>
      <c r="BF205" s="432">
        <f t="shared" si="5643"/>
        <v>0</v>
      </c>
      <c r="BG205" s="138"/>
      <c r="BH205" s="433">
        <f t="shared" si="5644"/>
        <v>6947.28</v>
      </c>
      <c r="BI205" s="139"/>
      <c r="BJ205" s="111"/>
      <c r="BK205" s="111"/>
      <c r="BL205" s="140"/>
      <c r="BM205" s="141"/>
      <c r="BN205" s="323">
        <f t="shared" si="5641"/>
        <v>0</v>
      </c>
      <c r="BO205" s="431">
        <f t="shared" si="5642"/>
        <v>0</v>
      </c>
      <c r="BP205" s="432">
        <f t="shared" si="5643"/>
        <v>0</v>
      </c>
      <c r="BQ205" s="138"/>
      <c r="BR205" s="433">
        <f t="shared" si="5644"/>
        <v>6947.28</v>
      </c>
      <c r="BS205" s="139"/>
      <c r="BT205" s="111"/>
      <c r="BU205" s="111"/>
      <c r="BV205" s="140"/>
      <c r="BW205" s="141"/>
      <c r="BX205" s="323">
        <f t="shared" si="5641"/>
        <v>0</v>
      </c>
      <c r="BY205" s="431">
        <f t="shared" si="5642"/>
        <v>0</v>
      </c>
      <c r="BZ205" s="432">
        <f t="shared" si="5643"/>
        <v>0</v>
      </c>
      <c r="CA205" s="138"/>
      <c r="CB205" s="433">
        <f t="shared" si="5644"/>
        <v>6947.28</v>
      </c>
      <c r="CC205" s="139"/>
      <c r="CD205" s="111"/>
      <c r="CE205" s="111"/>
      <c r="CF205" s="140"/>
      <c r="CG205" s="141"/>
      <c r="CH205" s="323">
        <f t="shared" si="5645"/>
        <v>0</v>
      </c>
      <c r="CI205" s="431">
        <f t="shared" si="5646"/>
        <v>0</v>
      </c>
      <c r="CJ205" s="432">
        <f t="shared" si="5647"/>
        <v>0</v>
      </c>
      <c r="CK205" s="138"/>
      <c r="CL205" s="433">
        <f t="shared" si="5648"/>
        <v>6947.28</v>
      </c>
      <c r="CM205" s="139"/>
      <c r="CN205" s="111"/>
      <c r="CO205" s="111"/>
      <c r="CP205" s="140"/>
      <c r="CQ205" s="141"/>
      <c r="CR205" s="323">
        <f t="shared" si="5645"/>
        <v>0</v>
      </c>
      <c r="CS205" s="431">
        <f t="shared" si="5646"/>
        <v>0</v>
      </c>
      <c r="CT205" s="432">
        <f t="shared" si="5647"/>
        <v>0</v>
      </c>
      <c r="CU205" s="138"/>
      <c r="CV205" s="433">
        <f t="shared" si="5648"/>
        <v>6947.28</v>
      </c>
      <c r="CW205" s="139"/>
      <c r="CX205" s="111"/>
      <c r="CY205" s="111"/>
      <c r="CZ205" s="140"/>
      <c r="DA205" s="141"/>
      <c r="DB205" s="323">
        <f t="shared" si="5645"/>
        <v>0</v>
      </c>
      <c r="DC205" s="431">
        <f t="shared" si="5646"/>
        <v>0</v>
      </c>
      <c r="DD205" s="432">
        <f t="shared" si="5647"/>
        <v>0</v>
      </c>
      <c r="DE205" s="138"/>
      <c r="DF205" s="433">
        <f t="shared" si="5648"/>
        <v>6947.28</v>
      </c>
      <c r="DG205" s="139"/>
      <c r="DH205" s="111"/>
      <c r="DI205" s="111"/>
      <c r="DJ205" s="140"/>
      <c r="DK205" s="141"/>
      <c r="DL205" s="323">
        <f t="shared" si="5645"/>
        <v>0</v>
      </c>
      <c r="DM205" s="431">
        <f t="shared" si="5646"/>
        <v>0</v>
      </c>
      <c r="DN205" s="432">
        <f t="shared" si="5647"/>
        <v>0</v>
      </c>
      <c r="DO205" s="138"/>
      <c r="DP205" s="433">
        <f t="shared" si="5648"/>
        <v>6947.28</v>
      </c>
      <c r="DQ205" s="139"/>
      <c r="DR205" s="111"/>
      <c r="DS205" s="111"/>
      <c r="DT205" s="140"/>
      <c r="DU205" s="141"/>
      <c r="DV205" s="323">
        <f t="shared" si="5645"/>
        <v>0</v>
      </c>
      <c r="DW205" s="431">
        <f t="shared" si="5646"/>
        <v>0</v>
      </c>
      <c r="DX205" s="432">
        <f t="shared" si="5647"/>
        <v>0</v>
      </c>
      <c r="DY205" s="138"/>
      <c r="DZ205" s="433">
        <f t="shared" si="5648"/>
        <v>6947.28</v>
      </c>
      <c r="EA205" s="139"/>
      <c r="EB205" s="111"/>
      <c r="EC205" s="111"/>
      <c r="ED205" s="140"/>
      <c r="EE205" s="141"/>
      <c r="EF205" s="323">
        <f t="shared" si="5645"/>
        <v>0</v>
      </c>
      <c r="EG205" s="431">
        <f t="shared" si="5646"/>
        <v>0</v>
      </c>
      <c r="EH205" s="432">
        <f t="shared" si="5647"/>
        <v>0</v>
      </c>
      <c r="EI205" s="138"/>
      <c r="EJ205" s="433">
        <f t="shared" si="5648"/>
        <v>6947.28</v>
      </c>
      <c r="EK205" s="139"/>
      <c r="EL205" s="111"/>
      <c r="EM205" s="111"/>
      <c r="EN205" s="140"/>
      <c r="EO205" s="141"/>
      <c r="EP205" s="323">
        <f t="shared" si="5645"/>
        <v>0</v>
      </c>
      <c r="EQ205" s="431">
        <f t="shared" si="5646"/>
        <v>0</v>
      </c>
      <c r="ER205" s="432">
        <f t="shared" si="5647"/>
        <v>0</v>
      </c>
      <c r="ES205" s="138"/>
      <c r="ET205" s="433">
        <f t="shared" si="5648"/>
        <v>6947.28</v>
      </c>
      <c r="EU205" s="139"/>
      <c r="EV205" s="111"/>
      <c r="EW205" s="111"/>
      <c r="EX205" s="140"/>
      <c r="EY205" s="141"/>
      <c r="EZ205" s="323">
        <f t="shared" si="5649"/>
        <v>0</v>
      </c>
      <c r="FA205" s="431">
        <f t="shared" si="5650"/>
        <v>0</v>
      </c>
      <c r="FB205" s="432">
        <f t="shared" si="5651"/>
        <v>0</v>
      </c>
      <c r="FC205" s="138"/>
      <c r="FD205" s="433">
        <f t="shared" si="5652"/>
        <v>6947.28</v>
      </c>
      <c r="FE205" s="139"/>
      <c r="FF205" s="111"/>
      <c r="FG205" s="111"/>
      <c r="FH205" s="140"/>
      <c r="FI205" s="141"/>
      <c r="FJ205" s="323">
        <f t="shared" si="5649"/>
        <v>0</v>
      </c>
      <c r="FK205" s="431">
        <f t="shared" si="5650"/>
        <v>0</v>
      </c>
      <c r="FL205" s="432">
        <f t="shared" si="5651"/>
        <v>0</v>
      </c>
      <c r="FM205" s="138"/>
      <c r="FN205" s="433">
        <f t="shared" si="5652"/>
        <v>6947.28</v>
      </c>
      <c r="FO205" s="139"/>
      <c r="FP205" s="111"/>
      <c r="FQ205" s="111"/>
      <c r="FR205" s="140"/>
      <c r="FS205" s="141"/>
      <c r="FT205" s="323">
        <f t="shared" si="5649"/>
        <v>0</v>
      </c>
      <c r="FU205" s="431">
        <f t="shared" si="5650"/>
        <v>0</v>
      </c>
      <c r="FV205" s="432">
        <f t="shared" si="5651"/>
        <v>0</v>
      </c>
      <c r="FW205" s="138"/>
      <c r="FX205" s="433">
        <f t="shared" si="5652"/>
        <v>6947.28</v>
      </c>
      <c r="FY205" s="139"/>
      <c r="FZ205" s="111"/>
      <c r="GA205" s="111"/>
      <c r="GB205" s="140"/>
      <c r="GC205" s="141"/>
      <c r="GD205" s="323">
        <f t="shared" si="5649"/>
        <v>0</v>
      </c>
      <c r="GE205" s="431">
        <f t="shared" si="5650"/>
        <v>0</v>
      </c>
      <c r="GF205" s="432">
        <f t="shared" si="5651"/>
        <v>0</v>
      </c>
      <c r="GG205" s="138"/>
      <c r="GH205" s="433">
        <f t="shared" si="5652"/>
        <v>6947.28</v>
      </c>
      <c r="GI205" s="139"/>
      <c r="GJ205" s="111"/>
      <c r="GK205" s="111"/>
      <c r="GL205" s="140"/>
      <c r="GM205" s="141"/>
      <c r="GN205" s="323">
        <f t="shared" si="5649"/>
        <v>0</v>
      </c>
      <c r="GO205" s="431">
        <f t="shared" si="5650"/>
        <v>0</v>
      </c>
      <c r="GP205" s="432">
        <f t="shared" si="5651"/>
        <v>0</v>
      </c>
      <c r="GQ205" s="138"/>
      <c r="GR205" s="433">
        <f t="shared" si="5652"/>
        <v>6947.28</v>
      </c>
      <c r="GS205" s="139"/>
      <c r="GT205" s="111"/>
      <c r="GU205" s="111"/>
      <c r="GV205" s="140"/>
      <c r="GW205" s="141"/>
      <c r="GX205" s="323">
        <f t="shared" si="5649"/>
        <v>0</v>
      </c>
      <c r="GY205" s="431">
        <f t="shared" si="5650"/>
        <v>0</v>
      </c>
      <c r="GZ205" s="432">
        <f t="shared" si="5651"/>
        <v>0</v>
      </c>
      <c r="HA205" s="138"/>
      <c r="HB205" s="433">
        <f t="shared" si="5652"/>
        <v>6947.28</v>
      </c>
      <c r="HC205" s="139"/>
      <c r="HD205" s="111"/>
      <c r="HE205" s="111"/>
      <c r="HF205" s="140"/>
      <c r="HG205" s="141"/>
      <c r="HH205" s="323">
        <f t="shared" si="5649"/>
        <v>0</v>
      </c>
      <c r="HI205" s="431">
        <f t="shared" si="5650"/>
        <v>0</v>
      </c>
      <c r="HJ205" s="432">
        <f t="shared" si="5651"/>
        <v>0</v>
      </c>
      <c r="HK205" s="138"/>
      <c r="HL205" s="433">
        <f t="shared" si="5652"/>
        <v>6947.28</v>
      </c>
      <c r="HM205" s="139"/>
      <c r="HN205" s="111"/>
      <c r="HO205" s="111"/>
      <c r="HP205" s="140"/>
      <c r="HQ205" s="141"/>
      <c r="HR205" s="323">
        <f t="shared" si="5653"/>
        <v>0</v>
      </c>
      <c r="HS205" s="431">
        <f t="shared" si="5654"/>
        <v>0</v>
      </c>
      <c r="HT205" s="432">
        <f t="shared" si="5655"/>
        <v>0</v>
      </c>
      <c r="HU205" s="138"/>
      <c r="HV205" s="433">
        <f t="shared" si="5656"/>
        <v>6947.28</v>
      </c>
      <c r="HW205" s="139"/>
      <c r="HX205" s="111"/>
      <c r="HY205" s="111"/>
      <c r="HZ205" s="140"/>
      <c r="IA205" s="141"/>
      <c r="IB205" s="323">
        <f t="shared" si="5653"/>
        <v>0</v>
      </c>
      <c r="IC205" s="431">
        <f t="shared" si="5654"/>
        <v>0</v>
      </c>
      <c r="ID205" s="432">
        <f t="shared" si="5655"/>
        <v>0</v>
      </c>
      <c r="IE205" s="138"/>
      <c r="IF205" s="433">
        <f t="shared" si="5656"/>
        <v>6947.28</v>
      </c>
      <c r="IG205" s="139"/>
      <c r="IH205" s="111"/>
      <c r="II205" s="111"/>
      <c r="IJ205" s="140"/>
      <c r="IK205" s="141"/>
      <c r="IL205" s="323">
        <f t="shared" si="5653"/>
        <v>0</v>
      </c>
      <c r="IM205" s="431">
        <f t="shared" si="5654"/>
        <v>0</v>
      </c>
      <c r="IN205" s="432">
        <f t="shared" si="5655"/>
        <v>0</v>
      </c>
      <c r="IO205" s="138"/>
      <c r="IP205" s="433">
        <f t="shared" si="5656"/>
        <v>6947.28</v>
      </c>
      <c r="IQ205" s="139"/>
      <c r="IR205" s="111"/>
      <c r="IS205" s="111"/>
      <c r="IT205" s="140"/>
      <c r="IU205" s="141"/>
      <c r="IV205" s="323">
        <f t="shared" si="5653"/>
        <v>0</v>
      </c>
      <c r="IW205" s="431">
        <f t="shared" si="5654"/>
        <v>0</v>
      </c>
      <c r="IX205" s="432">
        <f t="shared" si="5655"/>
        <v>0</v>
      </c>
      <c r="IY205" s="138"/>
      <c r="IZ205" s="433">
        <f t="shared" si="5656"/>
        <v>6947.28</v>
      </c>
      <c r="JA205" s="139"/>
      <c r="JB205" s="111"/>
      <c r="JC205" s="111"/>
      <c r="JD205" s="140"/>
      <c r="JE205" s="141"/>
      <c r="JF205" s="323">
        <f t="shared" si="5653"/>
        <v>0</v>
      </c>
      <c r="JG205" s="431">
        <f t="shared" si="5654"/>
        <v>0</v>
      </c>
      <c r="JH205" s="432">
        <f t="shared" si="5655"/>
        <v>0</v>
      </c>
      <c r="JI205" s="138"/>
      <c r="JJ205" s="433">
        <f t="shared" si="5656"/>
        <v>6947.28</v>
      </c>
      <c r="JK205" s="139"/>
      <c r="JL205" s="111"/>
      <c r="JM205" s="111"/>
      <c r="JN205" s="140"/>
      <c r="JO205" s="141"/>
      <c r="JP205" s="323">
        <f t="shared" si="5653"/>
        <v>0</v>
      </c>
      <c r="JQ205" s="431">
        <f t="shared" si="5654"/>
        <v>0</v>
      </c>
      <c r="JR205" s="432">
        <f t="shared" si="5655"/>
        <v>0</v>
      </c>
      <c r="JS205" s="138"/>
      <c r="JT205" s="433">
        <f t="shared" si="5656"/>
        <v>6947.28</v>
      </c>
      <c r="JU205" s="139"/>
      <c r="JV205" s="111"/>
      <c r="JW205" s="111"/>
      <c r="JX205" s="140"/>
      <c r="JY205" s="141"/>
      <c r="JZ205" s="323">
        <f t="shared" si="5653"/>
        <v>0</v>
      </c>
      <c r="KA205" s="431">
        <f t="shared" si="5654"/>
        <v>0</v>
      </c>
      <c r="KB205" s="432">
        <f t="shared" si="5655"/>
        <v>0</v>
      </c>
      <c r="KC205" s="138"/>
      <c r="KD205" s="433">
        <f t="shared" si="5656"/>
        <v>6947.28</v>
      </c>
      <c r="KE205" s="139"/>
      <c r="KF205" s="111"/>
      <c r="KG205" s="111"/>
      <c r="KH205" s="140"/>
      <c r="KI205" s="141"/>
      <c r="KJ205" s="323">
        <f t="shared" si="5657"/>
        <v>0</v>
      </c>
      <c r="KK205" s="431">
        <f t="shared" si="5658"/>
        <v>0</v>
      </c>
      <c r="KL205" s="432">
        <f t="shared" si="5659"/>
        <v>0</v>
      </c>
      <c r="KM205" s="138"/>
      <c r="KN205" s="433">
        <f t="shared" si="5660"/>
        <v>6947.28</v>
      </c>
      <c r="KO205" s="139"/>
      <c r="KP205" s="111"/>
      <c r="KQ205" s="111"/>
      <c r="KR205" s="140"/>
      <c r="KS205" s="141"/>
      <c r="KT205" s="323">
        <f t="shared" si="5657"/>
        <v>0</v>
      </c>
      <c r="KU205" s="431" t="e">
        <f t="shared" si="5658"/>
        <v>#DIV/0!</v>
      </c>
      <c r="KV205" s="432" t="e">
        <f t="shared" si="5659"/>
        <v>#DIV/0!</v>
      </c>
      <c r="KW205" s="138"/>
      <c r="KX205" s="433">
        <f t="shared" si="5660"/>
        <v>0</v>
      </c>
      <c r="KY205" s="139"/>
      <c r="KZ205" s="111"/>
      <c r="LA205" s="111"/>
      <c r="LB205" s="140"/>
      <c r="LC205" s="141"/>
      <c r="LD205" s="323">
        <f t="shared" si="5510"/>
        <v>0</v>
      </c>
      <c r="LE205" s="431">
        <f t="shared" si="5511"/>
        <v>0</v>
      </c>
      <c r="LF205" s="432">
        <f t="shared" si="5512"/>
        <v>0</v>
      </c>
      <c r="LG205" s="138"/>
      <c r="LH205" s="433">
        <f t="shared" si="5513"/>
        <v>6947.28</v>
      </c>
      <c r="LI205" s="139"/>
      <c r="LJ205" s="111"/>
      <c r="LK205" s="111"/>
      <c r="LL205" s="140"/>
    </row>
    <row r="206" spans="1:324" ht="16.5" customHeight="1">
      <c r="A206" s="611"/>
      <c r="B206" s="12" t="s">
        <v>714</v>
      </c>
      <c r="C206" s="12" t="s">
        <v>840</v>
      </c>
      <c r="D206" s="12" t="s">
        <v>422</v>
      </c>
      <c r="E206" s="4" t="s">
        <v>32</v>
      </c>
      <c r="F206" s="323">
        <f t="shared" si="5506"/>
        <v>92</v>
      </c>
      <c r="G206" s="431">
        <f t="shared" si="5507"/>
        <v>0.14791000000000001</v>
      </c>
      <c r="H206" s="432">
        <f t="shared" si="5508"/>
        <v>1.38</v>
      </c>
      <c r="I206" s="138">
        <f t="shared" ref="I206:I213" si="5661">IF(F206&gt;0,H206/F206,0)</f>
        <v>1.4999999999999999E-2</v>
      </c>
      <c r="J206" s="433">
        <f t="shared" si="5509"/>
        <v>6947.28</v>
      </c>
      <c r="K206" s="139">
        <f t="shared" ref="K206:K213" si="5662">I206*J206</f>
        <v>104.2092</v>
      </c>
      <c r="L206" s="111">
        <f t="shared" ref="L206:L214" si="5663">K206*F206</f>
        <v>9587.25</v>
      </c>
      <c r="M206" s="111"/>
      <c r="N206" s="140"/>
      <c r="O206" s="141">
        <f t="shared" ref="O206:O212" si="5664">K206/$LI206</f>
        <v>0.83272000000000002</v>
      </c>
      <c r="P206" s="323">
        <f t="shared" si="5641"/>
        <v>104</v>
      </c>
      <c r="Q206" s="431">
        <f t="shared" si="5642"/>
        <v>9.5329999999999998E-2</v>
      </c>
      <c r="R206" s="432">
        <f t="shared" si="5643"/>
        <v>1.64</v>
      </c>
      <c r="S206" s="138">
        <f t="shared" ref="S206:S213" si="5665">IF(P206&gt;0,R206/P206,0)</f>
        <v>1.5769229999999999E-2</v>
      </c>
      <c r="T206" s="433">
        <f t="shared" si="5644"/>
        <v>6947.28</v>
      </c>
      <c r="U206" s="139">
        <f t="shared" ref="U206:U213" si="5666">S206*T206</f>
        <v>109.55325999999999</v>
      </c>
      <c r="V206" s="111">
        <f t="shared" ref="V206:V213" si="5667">U206*P206</f>
        <v>11393.54</v>
      </c>
      <c r="W206" s="111"/>
      <c r="X206" s="140"/>
      <c r="Y206" s="141">
        <f t="shared" ref="Y206:Y213" si="5668">U206/$LI206</f>
        <v>0.87543000000000004</v>
      </c>
      <c r="Z206" s="323">
        <f t="shared" si="5641"/>
        <v>206</v>
      </c>
      <c r="AA206" s="431">
        <f t="shared" si="5642"/>
        <v>0.24848999999999999</v>
      </c>
      <c r="AB206" s="432">
        <f t="shared" si="5643"/>
        <v>2.42</v>
      </c>
      <c r="AC206" s="138">
        <f t="shared" ref="AC206:AC213" si="5669">IF(Z206&gt;0,AB206/Z206,0)</f>
        <v>1.1747570000000001E-2</v>
      </c>
      <c r="AD206" s="433">
        <f t="shared" si="5644"/>
        <v>6947.28</v>
      </c>
      <c r="AE206" s="139">
        <f t="shared" ref="AE206:AE213" si="5670">AC206*AD206</f>
        <v>81.613659999999996</v>
      </c>
      <c r="AF206" s="111">
        <f t="shared" ref="AF206:AF213" si="5671">AE206*Z206</f>
        <v>16812.41</v>
      </c>
      <c r="AG206" s="111"/>
      <c r="AH206" s="140"/>
      <c r="AI206" s="141">
        <f t="shared" ref="AI206:AI213" si="5672">AE206/$LI206</f>
        <v>0.65215999999999996</v>
      </c>
      <c r="AJ206" s="323">
        <f t="shared" si="5641"/>
        <v>54</v>
      </c>
      <c r="AK206" s="431">
        <f t="shared" si="5642"/>
        <v>8.4110000000000004E-2</v>
      </c>
      <c r="AL206" s="432">
        <f t="shared" si="5643"/>
        <v>0.77</v>
      </c>
      <c r="AM206" s="138">
        <f t="shared" ref="AM206:AM213" si="5673">IF(AJ206&gt;0,AL206/AJ206,0)</f>
        <v>1.4259259999999999E-2</v>
      </c>
      <c r="AN206" s="433">
        <f t="shared" si="5644"/>
        <v>6947.28</v>
      </c>
      <c r="AO206" s="139">
        <f t="shared" ref="AO206:AO213" si="5674">AM206*AN206</f>
        <v>99.063069999999996</v>
      </c>
      <c r="AP206" s="111">
        <f t="shared" ref="AP206:AP213" si="5675">AO206*AJ206</f>
        <v>5349.41</v>
      </c>
      <c r="AQ206" s="111"/>
      <c r="AR206" s="140"/>
      <c r="AS206" s="141">
        <f t="shared" ref="AS206:AS213" si="5676">AO206/$LI206</f>
        <v>0.79159999999999997</v>
      </c>
      <c r="AT206" s="323">
        <f t="shared" si="5641"/>
        <v>72</v>
      </c>
      <c r="AU206" s="431">
        <f t="shared" si="5642"/>
        <v>7.5389999999999999E-2</v>
      </c>
      <c r="AV206" s="432">
        <f t="shared" si="5643"/>
        <v>0.72</v>
      </c>
      <c r="AW206" s="138">
        <f t="shared" ref="AW206:AW213" si="5677">IF(AT206&gt;0,AV206/AT206,0)</f>
        <v>0.01</v>
      </c>
      <c r="AX206" s="433">
        <f t="shared" si="5644"/>
        <v>6947.28</v>
      </c>
      <c r="AY206" s="139">
        <f t="shared" ref="AY206:AY213" si="5678">AW206*AX206</f>
        <v>69.472800000000007</v>
      </c>
      <c r="AZ206" s="111">
        <f t="shared" ref="AZ206:AZ213" si="5679">AY206*AT206</f>
        <v>5002.04</v>
      </c>
      <c r="BA206" s="111"/>
      <c r="BB206" s="140"/>
      <c r="BC206" s="141">
        <f t="shared" ref="BC206:BC213" si="5680">AY206/$LI206</f>
        <v>0.55515000000000003</v>
      </c>
      <c r="BD206" s="323">
        <f t="shared" si="5641"/>
        <v>69</v>
      </c>
      <c r="BE206" s="431">
        <f t="shared" si="5642"/>
        <v>9.6500000000000002E-2</v>
      </c>
      <c r="BF206" s="432">
        <f t="shared" si="5643"/>
        <v>0.94</v>
      </c>
      <c r="BG206" s="138">
        <f t="shared" ref="BG206:BG213" si="5681">IF(BD206&gt;0,BF206/BD206,0)</f>
        <v>1.362319E-2</v>
      </c>
      <c r="BH206" s="433">
        <f t="shared" si="5644"/>
        <v>6947.28</v>
      </c>
      <c r="BI206" s="139">
        <f t="shared" ref="BI206:BI213" si="5682">BG206*BH206</f>
        <v>94.644120000000001</v>
      </c>
      <c r="BJ206" s="111">
        <f t="shared" ref="BJ206:BJ213" si="5683">BI206*BD206</f>
        <v>6530.44</v>
      </c>
      <c r="BK206" s="111"/>
      <c r="BL206" s="140"/>
      <c r="BM206" s="141">
        <f t="shared" ref="BM206:BM213" si="5684">BI206/$LI206</f>
        <v>0.75629000000000002</v>
      </c>
      <c r="BN206" s="323">
        <f t="shared" si="5641"/>
        <v>74</v>
      </c>
      <c r="BO206" s="431">
        <f t="shared" si="5642"/>
        <v>0.10786999999999999</v>
      </c>
      <c r="BP206" s="432">
        <f t="shared" si="5643"/>
        <v>1.05</v>
      </c>
      <c r="BQ206" s="138">
        <f t="shared" ref="BQ206:BQ213" si="5685">IF(BN206&gt;0,BP206/BN206,0)</f>
        <v>1.4189190000000001E-2</v>
      </c>
      <c r="BR206" s="433">
        <f t="shared" si="5644"/>
        <v>6947.28</v>
      </c>
      <c r="BS206" s="139">
        <f t="shared" ref="BS206:BS213" si="5686">BQ206*BR206</f>
        <v>98.576279999999997</v>
      </c>
      <c r="BT206" s="111">
        <f t="shared" ref="BT206:BT213" si="5687">BS206*BN206</f>
        <v>7294.64</v>
      </c>
      <c r="BU206" s="111"/>
      <c r="BV206" s="140"/>
      <c r="BW206" s="141">
        <f t="shared" ref="BW206:BW213" si="5688">BS206/$LI206</f>
        <v>0.78771000000000002</v>
      </c>
      <c r="BX206" s="323">
        <f t="shared" si="5641"/>
        <v>117</v>
      </c>
      <c r="BY206" s="431">
        <f t="shared" si="5642"/>
        <v>0.13911999999999999</v>
      </c>
      <c r="BZ206" s="432">
        <f t="shared" si="5643"/>
        <v>2.09</v>
      </c>
      <c r="CA206" s="138">
        <f t="shared" ref="CA206:CA213" si="5689">IF(BX206&gt;0,BZ206/BX206,0)</f>
        <v>1.7863250000000001E-2</v>
      </c>
      <c r="CB206" s="433">
        <f t="shared" si="5644"/>
        <v>6947.28</v>
      </c>
      <c r="CC206" s="139">
        <f t="shared" ref="CC206:CC213" si="5690">CA206*CB206</f>
        <v>124.101</v>
      </c>
      <c r="CD206" s="111">
        <f t="shared" ref="CD206:CD213" si="5691">CC206*BX206</f>
        <v>14519.82</v>
      </c>
      <c r="CE206" s="111"/>
      <c r="CF206" s="140"/>
      <c r="CG206" s="141">
        <f t="shared" ref="CG206:CG213" si="5692">CC206/$LI206</f>
        <v>0.99167000000000005</v>
      </c>
      <c r="CH206" s="323">
        <f t="shared" si="5645"/>
        <v>123</v>
      </c>
      <c r="CI206" s="431">
        <f t="shared" si="5646"/>
        <v>0.12239</v>
      </c>
      <c r="CJ206" s="432">
        <f t="shared" si="5647"/>
        <v>2.94</v>
      </c>
      <c r="CK206" s="138">
        <f t="shared" ref="CK206:CK213" si="5693">IF(CH206&gt;0,CJ206/CH206,0)</f>
        <v>2.390244E-2</v>
      </c>
      <c r="CL206" s="433">
        <f t="shared" si="5648"/>
        <v>6947.28</v>
      </c>
      <c r="CM206" s="139">
        <f t="shared" ref="CM206:CM213" si="5694">CK206*CL206</f>
        <v>166.05694</v>
      </c>
      <c r="CN206" s="111">
        <f t="shared" ref="CN206:CN213" si="5695">CM206*CH206</f>
        <v>20425</v>
      </c>
      <c r="CO206" s="111"/>
      <c r="CP206" s="140"/>
      <c r="CQ206" s="141">
        <f t="shared" ref="CQ206:CQ213" si="5696">CM206/$LI206</f>
        <v>1.32694</v>
      </c>
      <c r="CR206" s="323">
        <f t="shared" si="5645"/>
        <v>52</v>
      </c>
      <c r="CS206" s="431">
        <f t="shared" si="5646"/>
        <v>6.4439999999999997E-2</v>
      </c>
      <c r="CT206" s="432">
        <f t="shared" si="5647"/>
        <v>0.73</v>
      </c>
      <c r="CU206" s="138">
        <f t="shared" ref="CU206:CU213" si="5697">IF(CR206&gt;0,CT206/CR206,0)</f>
        <v>1.4038459999999999E-2</v>
      </c>
      <c r="CV206" s="433">
        <f t="shared" si="5648"/>
        <v>6947.28</v>
      </c>
      <c r="CW206" s="139">
        <f t="shared" ref="CW206:CW213" si="5698">CU206*CV206</f>
        <v>97.529110000000003</v>
      </c>
      <c r="CX206" s="111">
        <f t="shared" ref="CX206:CX213" si="5699">CW206*CR206</f>
        <v>5071.51</v>
      </c>
      <c r="CY206" s="111"/>
      <c r="CZ206" s="140"/>
      <c r="DA206" s="141">
        <f t="shared" ref="DA206:DA213" si="5700">CW206/$LI206</f>
        <v>0.77934000000000003</v>
      </c>
      <c r="DB206" s="323">
        <f t="shared" si="5645"/>
        <v>127</v>
      </c>
      <c r="DC206" s="431">
        <f t="shared" si="5646"/>
        <v>0.14906</v>
      </c>
      <c r="DD206" s="432">
        <f t="shared" si="5647"/>
        <v>4.72</v>
      </c>
      <c r="DE206" s="138">
        <f t="shared" ref="DE206:DE213" si="5701">IF(DB206&gt;0,DD206/DB206,0)</f>
        <v>3.716535E-2</v>
      </c>
      <c r="DF206" s="433">
        <f t="shared" si="5648"/>
        <v>6947.28</v>
      </c>
      <c r="DG206" s="139">
        <f t="shared" ref="DG206:DG213" si="5702">DE206*DF206</f>
        <v>258.19808999999998</v>
      </c>
      <c r="DH206" s="111">
        <f t="shared" ref="DH206:DH213" si="5703">DG206*DB206</f>
        <v>32791.160000000003</v>
      </c>
      <c r="DI206" s="111"/>
      <c r="DJ206" s="140"/>
      <c r="DK206" s="141">
        <f t="shared" ref="DK206:DK213" si="5704">DG206/$LI206</f>
        <v>2.0632299999999999</v>
      </c>
      <c r="DL206" s="323">
        <f t="shared" si="5645"/>
        <v>0</v>
      </c>
      <c r="DM206" s="431">
        <f t="shared" si="5646"/>
        <v>0</v>
      </c>
      <c r="DN206" s="432">
        <f t="shared" si="5647"/>
        <v>0</v>
      </c>
      <c r="DO206" s="138">
        <f t="shared" ref="DO206:DO213" si="5705">IF(DL206&gt;0,DN206/DL206,0)</f>
        <v>0</v>
      </c>
      <c r="DP206" s="433">
        <f t="shared" si="5648"/>
        <v>6947.28</v>
      </c>
      <c r="DQ206" s="139">
        <f t="shared" ref="DQ206:DQ213" si="5706">DO206*DP206</f>
        <v>0</v>
      </c>
      <c r="DR206" s="111">
        <f t="shared" ref="DR206:DR213" si="5707">DQ206*DL206</f>
        <v>0</v>
      </c>
      <c r="DS206" s="111"/>
      <c r="DT206" s="140"/>
      <c r="DU206" s="141">
        <f t="shared" ref="DU206:DU213" si="5708">DQ206/$LI206</f>
        <v>0</v>
      </c>
      <c r="DV206" s="323">
        <f t="shared" si="5645"/>
        <v>61</v>
      </c>
      <c r="DW206" s="431">
        <f t="shared" si="5646"/>
        <v>7.9430000000000001E-2</v>
      </c>
      <c r="DX206" s="432">
        <f t="shared" si="5647"/>
        <v>0.71</v>
      </c>
      <c r="DY206" s="138">
        <f t="shared" ref="DY206:DY213" si="5709">IF(DV206&gt;0,DX206/DV206,0)</f>
        <v>1.163934E-2</v>
      </c>
      <c r="DZ206" s="433">
        <f t="shared" si="5648"/>
        <v>6947.28</v>
      </c>
      <c r="EA206" s="139">
        <f t="shared" ref="EA206:EA213" si="5710">DY206*DZ206</f>
        <v>80.861750000000001</v>
      </c>
      <c r="EB206" s="111">
        <f t="shared" ref="EB206:EB213" si="5711">EA206*DV206</f>
        <v>4932.57</v>
      </c>
      <c r="EC206" s="111"/>
      <c r="ED206" s="140"/>
      <c r="EE206" s="141">
        <f t="shared" ref="EE206:EE213" si="5712">EA206/$LI206</f>
        <v>0.64615999999999996</v>
      </c>
      <c r="EF206" s="323">
        <f t="shared" si="5645"/>
        <v>70</v>
      </c>
      <c r="EG206" s="431">
        <f t="shared" si="5646"/>
        <v>7.8210000000000002E-2</v>
      </c>
      <c r="EH206" s="432">
        <f t="shared" si="5647"/>
        <v>0.86</v>
      </c>
      <c r="EI206" s="138">
        <f t="shared" ref="EI206:EI213" si="5713">IF(EF206&gt;0,EH206/EF206,0)</f>
        <v>1.228571E-2</v>
      </c>
      <c r="EJ206" s="433">
        <f t="shared" si="5648"/>
        <v>6947.28</v>
      </c>
      <c r="EK206" s="139">
        <f t="shared" ref="EK206:EK213" si="5714">EI206*EJ206</f>
        <v>85.352270000000004</v>
      </c>
      <c r="EL206" s="111">
        <f t="shared" ref="EL206:EL213" si="5715">EK206*EF206</f>
        <v>5974.66</v>
      </c>
      <c r="EM206" s="111"/>
      <c r="EN206" s="140"/>
      <c r="EO206" s="141">
        <f t="shared" ref="EO206:EO213" si="5716">EK206/$LI206</f>
        <v>0.68203999999999998</v>
      </c>
      <c r="EP206" s="323">
        <f t="shared" si="5645"/>
        <v>58</v>
      </c>
      <c r="EQ206" s="431">
        <f t="shared" si="5646"/>
        <v>6.9540000000000005E-2</v>
      </c>
      <c r="ER206" s="432">
        <f t="shared" si="5647"/>
        <v>0.9</v>
      </c>
      <c r="ES206" s="138">
        <f t="shared" ref="ES206:ES213" si="5717">IF(EP206&gt;0,ER206/EP206,0)</f>
        <v>1.551724E-2</v>
      </c>
      <c r="ET206" s="433">
        <f t="shared" si="5648"/>
        <v>6947.28</v>
      </c>
      <c r="EU206" s="139">
        <f t="shared" ref="EU206:EU213" si="5718">ES206*ET206</f>
        <v>107.80261</v>
      </c>
      <c r="EV206" s="111">
        <f t="shared" ref="EV206:EV213" si="5719">EU206*EP206</f>
        <v>6252.55</v>
      </c>
      <c r="EW206" s="111"/>
      <c r="EX206" s="140"/>
      <c r="EY206" s="141">
        <f t="shared" ref="EY206:EY213" si="5720">EU206/$LI206</f>
        <v>0.86143999999999998</v>
      </c>
      <c r="EZ206" s="323">
        <f t="shared" si="5649"/>
        <v>43</v>
      </c>
      <c r="FA206" s="431">
        <f t="shared" si="5650"/>
        <v>5.1069999999999997E-2</v>
      </c>
      <c r="FB206" s="432">
        <f t="shared" si="5651"/>
        <v>0.38</v>
      </c>
      <c r="FC206" s="138">
        <f t="shared" ref="FC206:FC213" si="5721">IF(EZ206&gt;0,FB206/EZ206,0)</f>
        <v>8.8372099999999999E-3</v>
      </c>
      <c r="FD206" s="433">
        <f t="shared" si="5652"/>
        <v>6947.28</v>
      </c>
      <c r="FE206" s="139">
        <f t="shared" ref="FE206:FE213" si="5722">FC206*FD206</f>
        <v>61.394570000000002</v>
      </c>
      <c r="FF206" s="111">
        <f t="shared" ref="FF206:FF213" si="5723">FE206*EZ206</f>
        <v>2639.97</v>
      </c>
      <c r="FG206" s="111"/>
      <c r="FH206" s="140"/>
      <c r="FI206" s="141">
        <f t="shared" ref="FI206:FI213" si="5724">FE206/$LI206</f>
        <v>0.49059999999999998</v>
      </c>
      <c r="FJ206" s="323">
        <f t="shared" si="5649"/>
        <v>94</v>
      </c>
      <c r="FK206" s="431">
        <f t="shared" si="5650"/>
        <v>9.2609999999999998E-2</v>
      </c>
      <c r="FL206" s="432">
        <f t="shared" si="5651"/>
        <v>2.65</v>
      </c>
      <c r="FM206" s="138">
        <f t="shared" ref="FM206:FM213" si="5725">IF(FJ206&gt;0,FL206/FJ206,0)</f>
        <v>2.819149E-2</v>
      </c>
      <c r="FN206" s="433">
        <f t="shared" si="5652"/>
        <v>6947.28</v>
      </c>
      <c r="FO206" s="139">
        <f t="shared" ref="FO206:FO213" si="5726">FM206*FN206</f>
        <v>195.85417000000001</v>
      </c>
      <c r="FP206" s="111">
        <f t="shared" ref="FP206:FP213" si="5727">FO206*FJ206</f>
        <v>18410.29</v>
      </c>
      <c r="FQ206" s="111"/>
      <c r="FR206" s="140"/>
      <c r="FS206" s="141">
        <f t="shared" ref="FS206:FS213" si="5728">FO206/$LI206</f>
        <v>1.56504</v>
      </c>
      <c r="FT206" s="323">
        <f t="shared" si="5649"/>
        <v>61</v>
      </c>
      <c r="FU206" s="431">
        <f t="shared" si="5650"/>
        <v>8.4489999999999996E-2</v>
      </c>
      <c r="FV206" s="432">
        <f t="shared" si="5651"/>
        <v>1.43</v>
      </c>
      <c r="FW206" s="138">
        <f t="shared" ref="FW206:FW213" si="5729">IF(FT206&gt;0,FV206/FT206,0)</f>
        <v>2.3442620000000001E-2</v>
      </c>
      <c r="FX206" s="433">
        <f t="shared" si="5652"/>
        <v>6947.28</v>
      </c>
      <c r="FY206" s="139">
        <f t="shared" ref="FY206:FY213" si="5730">FW206*FX206</f>
        <v>162.86245</v>
      </c>
      <c r="FZ206" s="111">
        <f t="shared" ref="FZ206:FZ213" si="5731">FY206*FT206</f>
        <v>9934.61</v>
      </c>
      <c r="GA206" s="111"/>
      <c r="GB206" s="140"/>
      <c r="GC206" s="141">
        <f t="shared" ref="GC206:GC213" si="5732">FY206/$LI206</f>
        <v>1.30141</v>
      </c>
      <c r="GD206" s="323">
        <f t="shared" si="5649"/>
        <v>39</v>
      </c>
      <c r="GE206" s="431">
        <f t="shared" si="5650"/>
        <v>7.9589999999999994E-2</v>
      </c>
      <c r="GF206" s="432">
        <f t="shared" si="5651"/>
        <v>0.57999999999999996</v>
      </c>
      <c r="GG206" s="138">
        <f t="shared" ref="GG206:GG213" si="5733">IF(GD206&gt;0,GF206/GD206,0)</f>
        <v>1.4871789999999999E-2</v>
      </c>
      <c r="GH206" s="433">
        <f t="shared" si="5652"/>
        <v>6947.28</v>
      </c>
      <c r="GI206" s="139">
        <f t="shared" ref="GI206:GI213" si="5734">GG206*GH206</f>
        <v>103.31849</v>
      </c>
      <c r="GJ206" s="111">
        <f t="shared" ref="GJ206:GJ213" si="5735">GI206*GD206</f>
        <v>4029.42</v>
      </c>
      <c r="GK206" s="111"/>
      <c r="GL206" s="140"/>
      <c r="GM206" s="141">
        <f t="shared" ref="GM206:GM213" si="5736">GI206/$LI206</f>
        <v>0.8256</v>
      </c>
      <c r="GN206" s="323">
        <f t="shared" si="5649"/>
        <v>101</v>
      </c>
      <c r="GO206" s="431">
        <f t="shared" si="5650"/>
        <v>0.11854000000000001</v>
      </c>
      <c r="GP206" s="432">
        <f t="shared" si="5651"/>
        <v>2.25</v>
      </c>
      <c r="GQ206" s="138">
        <f t="shared" ref="GQ206:GQ213" si="5737">IF(GN206&gt;0,GP206/GN206,0)</f>
        <v>2.2277229999999999E-2</v>
      </c>
      <c r="GR206" s="433">
        <f t="shared" si="5652"/>
        <v>6947.28</v>
      </c>
      <c r="GS206" s="139">
        <f t="shared" ref="GS206:GS213" si="5738">GQ206*GR206</f>
        <v>154.76615000000001</v>
      </c>
      <c r="GT206" s="111">
        <f t="shared" ref="GT206:GT213" si="5739">GS206*GN206</f>
        <v>15631.38</v>
      </c>
      <c r="GU206" s="111"/>
      <c r="GV206" s="140"/>
      <c r="GW206" s="141">
        <f t="shared" ref="GW206:GW213" si="5740">GS206/$LI206</f>
        <v>1.23672</v>
      </c>
      <c r="GX206" s="323">
        <f t="shared" si="5649"/>
        <v>173</v>
      </c>
      <c r="GY206" s="431">
        <f t="shared" si="5650"/>
        <v>0.11352</v>
      </c>
      <c r="GZ206" s="432">
        <f t="shared" si="5651"/>
        <v>4.2</v>
      </c>
      <c r="HA206" s="138">
        <f t="shared" ref="HA206:HA213" si="5741">IF(GX206&gt;0,GZ206/GX206,0)</f>
        <v>2.4277460000000001E-2</v>
      </c>
      <c r="HB206" s="433">
        <f t="shared" si="5652"/>
        <v>6947.28</v>
      </c>
      <c r="HC206" s="139">
        <f t="shared" ref="HC206:HC213" si="5742">HA206*HB206</f>
        <v>168.66230999999999</v>
      </c>
      <c r="HD206" s="111">
        <f t="shared" ref="HD206:HD213" si="5743">HC206*GX206</f>
        <v>29178.58</v>
      </c>
      <c r="HE206" s="111"/>
      <c r="HF206" s="140"/>
      <c r="HG206" s="141">
        <f t="shared" ref="HG206:HG213" si="5744">HC206/$LI206</f>
        <v>1.3477600000000001</v>
      </c>
      <c r="HH206" s="323">
        <f t="shared" si="5649"/>
        <v>92</v>
      </c>
      <c r="HI206" s="431">
        <f t="shared" si="5650"/>
        <v>8.3260000000000001E-2</v>
      </c>
      <c r="HJ206" s="432">
        <f t="shared" si="5651"/>
        <v>1.83</v>
      </c>
      <c r="HK206" s="138">
        <f t="shared" ref="HK206:HK213" si="5745">IF(HH206&gt;0,HJ206/HH206,0)</f>
        <v>1.9891300000000001E-2</v>
      </c>
      <c r="HL206" s="433">
        <f t="shared" si="5652"/>
        <v>6947.28</v>
      </c>
      <c r="HM206" s="139">
        <f t="shared" ref="HM206:HM213" si="5746">HK206*HL206</f>
        <v>138.19042999999999</v>
      </c>
      <c r="HN206" s="111">
        <f t="shared" ref="HN206:HN213" si="5747">HM206*HH206</f>
        <v>12713.52</v>
      </c>
      <c r="HO206" s="111"/>
      <c r="HP206" s="140"/>
      <c r="HQ206" s="141">
        <f t="shared" ref="HQ206:HQ213" si="5748">HM206/$LI206</f>
        <v>1.10426</v>
      </c>
      <c r="HR206" s="323">
        <f t="shared" si="5653"/>
        <v>53</v>
      </c>
      <c r="HS206" s="431">
        <f t="shared" si="5654"/>
        <v>7.5069999999999998E-2</v>
      </c>
      <c r="HT206" s="432">
        <f t="shared" si="5655"/>
        <v>0.68</v>
      </c>
      <c r="HU206" s="138">
        <f t="shared" ref="HU206:HU213" si="5749">IF(HR206&gt;0,HT206/HR206,0)</f>
        <v>1.283019E-2</v>
      </c>
      <c r="HV206" s="433">
        <f t="shared" si="5656"/>
        <v>6947.28</v>
      </c>
      <c r="HW206" s="139">
        <f t="shared" ref="HW206:HW213" si="5750">HU206*HV206</f>
        <v>89.134919999999994</v>
      </c>
      <c r="HX206" s="111">
        <f t="shared" ref="HX206:HX213" si="5751">HW206*HR206</f>
        <v>4724.1499999999996</v>
      </c>
      <c r="HY206" s="111"/>
      <c r="HZ206" s="140"/>
      <c r="IA206" s="141">
        <f t="shared" ref="IA206:IA213" si="5752">HW206/$LI206</f>
        <v>0.71226999999999996</v>
      </c>
      <c r="IB206" s="323">
        <f t="shared" si="5653"/>
        <v>35</v>
      </c>
      <c r="IC206" s="431">
        <f t="shared" si="5654"/>
        <v>7.7780000000000002E-2</v>
      </c>
      <c r="ID206" s="432">
        <f t="shared" si="5655"/>
        <v>1.52</v>
      </c>
      <c r="IE206" s="138">
        <f t="shared" ref="IE206:IE213" si="5753">IF(IB206&gt;0,ID206/IB206,0)</f>
        <v>4.342857E-2</v>
      </c>
      <c r="IF206" s="433">
        <f t="shared" si="5656"/>
        <v>6947.28</v>
      </c>
      <c r="IG206" s="139">
        <f t="shared" ref="IG206:IG213" si="5754">IE206*IF206</f>
        <v>301.71044000000001</v>
      </c>
      <c r="IH206" s="111">
        <f t="shared" ref="IH206:IH213" si="5755">IG206*IB206</f>
        <v>10559.87</v>
      </c>
      <c r="II206" s="111"/>
      <c r="IJ206" s="140"/>
      <c r="IK206" s="141">
        <f t="shared" ref="IK206:IK213" si="5756">IG206/$LI206</f>
        <v>2.41093</v>
      </c>
      <c r="IL206" s="323">
        <f t="shared" si="5653"/>
        <v>99</v>
      </c>
      <c r="IM206" s="431">
        <f t="shared" si="5654"/>
        <v>8.2849999999999993E-2</v>
      </c>
      <c r="IN206" s="432">
        <f t="shared" si="5655"/>
        <v>1.66</v>
      </c>
      <c r="IO206" s="138">
        <f t="shared" ref="IO206:IO213" si="5757">IF(IL206&gt;0,IN206/IL206,0)</f>
        <v>1.676768E-2</v>
      </c>
      <c r="IP206" s="433">
        <f t="shared" si="5656"/>
        <v>6947.28</v>
      </c>
      <c r="IQ206" s="139">
        <f t="shared" ref="IQ206:IQ213" si="5758">IO206*IP206</f>
        <v>116.48976999999999</v>
      </c>
      <c r="IR206" s="111">
        <f t="shared" ref="IR206:IR213" si="5759">IQ206*IL206</f>
        <v>11532.49</v>
      </c>
      <c r="IS206" s="111"/>
      <c r="IT206" s="140"/>
      <c r="IU206" s="141">
        <f t="shared" ref="IU206:IU213" si="5760">IQ206/$LI206</f>
        <v>0.93084999999999996</v>
      </c>
      <c r="IV206" s="323">
        <f t="shared" si="5653"/>
        <v>49</v>
      </c>
      <c r="IW206" s="431">
        <f t="shared" si="5654"/>
        <v>7.2919999999999999E-2</v>
      </c>
      <c r="IX206" s="432">
        <f t="shared" si="5655"/>
        <v>0.93</v>
      </c>
      <c r="IY206" s="138">
        <f t="shared" ref="IY206:IY213" si="5761">IF(IV206&gt;0,IX206/IV206,0)</f>
        <v>1.8979590000000001E-2</v>
      </c>
      <c r="IZ206" s="433">
        <f t="shared" si="5656"/>
        <v>6947.28</v>
      </c>
      <c r="JA206" s="139">
        <f t="shared" ref="JA206:JA213" si="5762">IY206*IZ206</f>
        <v>131.85652999999999</v>
      </c>
      <c r="JB206" s="111">
        <f t="shared" ref="JB206:JB213" si="5763">JA206*IV206</f>
        <v>6460.97</v>
      </c>
      <c r="JC206" s="111"/>
      <c r="JD206" s="140"/>
      <c r="JE206" s="141">
        <f t="shared" ref="JE206:JE213" si="5764">JA206/$LI206</f>
        <v>1.05365</v>
      </c>
      <c r="JF206" s="323">
        <f t="shared" si="5653"/>
        <v>123</v>
      </c>
      <c r="JG206" s="431">
        <f t="shared" si="5654"/>
        <v>8.8050000000000003E-2</v>
      </c>
      <c r="JH206" s="432">
        <f t="shared" si="5655"/>
        <v>1.76</v>
      </c>
      <c r="JI206" s="138">
        <f t="shared" ref="JI206:JI213" si="5765">IF(JF206&gt;0,JH206/JF206,0)</f>
        <v>1.4308939999999999E-2</v>
      </c>
      <c r="JJ206" s="433">
        <f t="shared" si="5656"/>
        <v>6947.28</v>
      </c>
      <c r="JK206" s="139">
        <f t="shared" ref="JK206:JK213" si="5766">JI206*JJ206</f>
        <v>99.408209999999997</v>
      </c>
      <c r="JL206" s="111">
        <f t="shared" ref="JL206:JL213" si="5767">JK206*JF206</f>
        <v>12227.21</v>
      </c>
      <c r="JM206" s="111"/>
      <c r="JN206" s="140"/>
      <c r="JO206" s="141">
        <f t="shared" ref="JO206:JO213" si="5768">JK206/$LI206</f>
        <v>0.79435999999999996</v>
      </c>
      <c r="JP206" s="323">
        <f t="shared" si="5653"/>
        <v>65</v>
      </c>
      <c r="JQ206" s="431">
        <f t="shared" si="5654"/>
        <v>5.1589999999999997E-2</v>
      </c>
      <c r="JR206" s="432">
        <f t="shared" si="5655"/>
        <v>0.99</v>
      </c>
      <c r="JS206" s="138">
        <f t="shared" ref="JS206:JS213" si="5769">IF(JP206&gt;0,JR206/JP206,0)</f>
        <v>1.5230769999999999E-2</v>
      </c>
      <c r="JT206" s="433">
        <f t="shared" si="5656"/>
        <v>6947.28</v>
      </c>
      <c r="JU206" s="139">
        <f t="shared" ref="JU206:JU213" si="5770">JS206*JT206</f>
        <v>105.81242</v>
      </c>
      <c r="JV206" s="111">
        <f t="shared" ref="JV206:JV213" si="5771">JU206*JP206</f>
        <v>6877.81</v>
      </c>
      <c r="JW206" s="111"/>
      <c r="JX206" s="140"/>
      <c r="JY206" s="141">
        <f t="shared" ref="JY206:JY213" si="5772">JU206/$LI206</f>
        <v>0.84553</v>
      </c>
      <c r="JZ206" s="323">
        <f t="shared" si="5653"/>
        <v>137</v>
      </c>
      <c r="KA206" s="431">
        <f t="shared" si="5654"/>
        <v>0.12243</v>
      </c>
      <c r="KB206" s="432">
        <f t="shared" si="5655"/>
        <v>2.62</v>
      </c>
      <c r="KC206" s="138">
        <f t="shared" ref="KC206:KC213" si="5773">IF(JZ206&gt;0,KB206/JZ206,0)</f>
        <v>1.912409E-2</v>
      </c>
      <c r="KD206" s="433">
        <f t="shared" si="5656"/>
        <v>6947.28</v>
      </c>
      <c r="KE206" s="139">
        <f t="shared" ref="KE206:KE213" si="5774">KC206*KD206</f>
        <v>132.86041</v>
      </c>
      <c r="KF206" s="111">
        <f t="shared" ref="KF206:KF213" si="5775">KE206*JZ206</f>
        <v>18201.88</v>
      </c>
      <c r="KG206" s="111"/>
      <c r="KH206" s="140"/>
      <c r="KI206" s="141">
        <f t="shared" ref="KI206:KI213" si="5776">KE206/$LI206</f>
        <v>1.0616699999999999</v>
      </c>
      <c r="KJ206" s="323">
        <f t="shared" si="5657"/>
        <v>129</v>
      </c>
      <c r="KK206" s="431">
        <f t="shared" si="5658"/>
        <v>0.10149</v>
      </c>
      <c r="KL206" s="432">
        <f t="shared" si="5659"/>
        <v>1.98</v>
      </c>
      <c r="KM206" s="138">
        <f t="shared" ref="KM206:KM213" si="5777">IF(KJ206&gt;0,KL206/KJ206,0)</f>
        <v>1.5348840000000001E-2</v>
      </c>
      <c r="KN206" s="433">
        <f t="shared" si="5660"/>
        <v>6947.28</v>
      </c>
      <c r="KO206" s="139">
        <f t="shared" ref="KO206:KO213" si="5778">KM206*KN206</f>
        <v>106.63269</v>
      </c>
      <c r="KP206" s="111">
        <f t="shared" ref="KP206:KP213" si="5779">KO206*KJ206</f>
        <v>13755.62</v>
      </c>
      <c r="KQ206" s="111"/>
      <c r="KR206" s="140"/>
      <c r="KS206" s="141">
        <f t="shared" ref="KS206:KS213" si="5780">KO206/$LI206</f>
        <v>0.85209000000000001</v>
      </c>
      <c r="KT206" s="323">
        <f t="shared" si="5657"/>
        <v>0</v>
      </c>
      <c r="KU206" s="431" t="e">
        <f t="shared" si="5658"/>
        <v>#DIV/0!</v>
      </c>
      <c r="KV206" s="432" t="e">
        <f t="shared" si="5659"/>
        <v>#DIV/0!</v>
      </c>
      <c r="KW206" s="138">
        <f t="shared" ref="KW206:KW213" si="5781">IF(KT206&gt;0,KV206/KT206,0)</f>
        <v>0</v>
      </c>
      <c r="KX206" s="433">
        <f t="shared" si="5660"/>
        <v>0</v>
      </c>
      <c r="KY206" s="139">
        <f t="shared" ref="KY206:KY213" si="5782">KW206*KX206</f>
        <v>0</v>
      </c>
      <c r="KZ206" s="111">
        <f t="shared" ref="KZ206:KZ213" si="5783">KY206*KT206</f>
        <v>0</v>
      </c>
      <c r="LA206" s="111"/>
      <c r="LB206" s="140"/>
      <c r="LC206" s="141">
        <f t="shared" ref="LC206:LC213" si="5784">KY206/$LI206</f>
        <v>0</v>
      </c>
      <c r="LD206" s="323">
        <f t="shared" si="5510"/>
        <v>2572</v>
      </c>
      <c r="LE206" s="431">
        <f t="shared" si="5511"/>
        <v>9.6920000000000006E-2</v>
      </c>
      <c r="LF206" s="432">
        <f t="shared" si="5512"/>
        <v>46.33</v>
      </c>
      <c r="LG206" s="138">
        <f t="shared" ref="LG206:LG213" si="5785">IF(LD206&gt;0,LF206/LD206,0)</f>
        <v>1.801322E-2</v>
      </c>
      <c r="LH206" s="433">
        <f t="shared" si="5513"/>
        <v>6947.28</v>
      </c>
      <c r="LI206" s="139">
        <f t="shared" ref="LI206:LI213" si="5786">LG206*LH206</f>
        <v>125.14288000000001</v>
      </c>
      <c r="LJ206" s="111">
        <f t="shared" ref="LJ206:LJ214" si="5787">LI206*LD206</f>
        <v>321867.49</v>
      </c>
      <c r="LK206" s="111"/>
      <c r="LL206" s="140"/>
    </row>
    <row r="207" spans="1:324" ht="16.5" customHeight="1">
      <c r="A207" s="612"/>
      <c r="B207" s="93" t="s">
        <v>715</v>
      </c>
      <c r="C207" s="12" t="s">
        <v>840</v>
      </c>
      <c r="D207" s="12" t="s">
        <v>422</v>
      </c>
      <c r="E207" s="4" t="s">
        <v>32</v>
      </c>
      <c r="F207" s="323">
        <f t="shared" si="5506"/>
        <v>0</v>
      </c>
      <c r="G207" s="431">
        <f t="shared" si="5507"/>
        <v>0</v>
      </c>
      <c r="H207" s="432">
        <f t="shared" si="5508"/>
        <v>0</v>
      </c>
      <c r="I207" s="138">
        <f t="shared" si="5661"/>
        <v>0</v>
      </c>
      <c r="J207" s="433">
        <f t="shared" si="5509"/>
        <v>6947.28</v>
      </c>
      <c r="K207" s="139">
        <f t="shared" si="5662"/>
        <v>0</v>
      </c>
      <c r="L207" s="111">
        <f t="shared" si="5663"/>
        <v>0</v>
      </c>
      <c r="M207" s="111"/>
      <c r="N207" s="140"/>
      <c r="O207" s="141" t="e">
        <f t="shared" si="5664"/>
        <v>#DIV/0!</v>
      </c>
      <c r="P207" s="323">
        <f t="shared" si="5641"/>
        <v>0</v>
      </c>
      <c r="Q207" s="431">
        <f t="shared" si="5642"/>
        <v>0</v>
      </c>
      <c r="R207" s="432">
        <f t="shared" si="5643"/>
        <v>0</v>
      </c>
      <c r="S207" s="138">
        <f t="shared" si="5665"/>
        <v>0</v>
      </c>
      <c r="T207" s="433">
        <f t="shared" si="5644"/>
        <v>6947.28</v>
      </c>
      <c r="U207" s="139">
        <f t="shared" si="5666"/>
        <v>0</v>
      </c>
      <c r="V207" s="111">
        <f t="shared" si="5667"/>
        <v>0</v>
      </c>
      <c r="W207" s="111"/>
      <c r="X207" s="140"/>
      <c r="Y207" s="141" t="e">
        <f t="shared" si="5668"/>
        <v>#DIV/0!</v>
      </c>
      <c r="Z207" s="323">
        <f t="shared" si="5641"/>
        <v>0</v>
      </c>
      <c r="AA207" s="431">
        <f t="shared" si="5642"/>
        <v>0</v>
      </c>
      <c r="AB207" s="432">
        <f t="shared" si="5643"/>
        <v>0</v>
      </c>
      <c r="AC207" s="138">
        <f t="shared" si="5669"/>
        <v>0</v>
      </c>
      <c r="AD207" s="433">
        <f t="shared" si="5644"/>
        <v>6947.28</v>
      </c>
      <c r="AE207" s="139">
        <f t="shared" si="5670"/>
        <v>0</v>
      </c>
      <c r="AF207" s="111">
        <f t="shared" si="5671"/>
        <v>0</v>
      </c>
      <c r="AG207" s="111"/>
      <c r="AH207" s="140"/>
      <c r="AI207" s="141" t="e">
        <f t="shared" si="5672"/>
        <v>#DIV/0!</v>
      </c>
      <c r="AJ207" s="323">
        <f t="shared" si="5641"/>
        <v>0</v>
      </c>
      <c r="AK207" s="431">
        <f t="shared" si="5642"/>
        <v>0</v>
      </c>
      <c r="AL207" s="432">
        <f t="shared" si="5643"/>
        <v>0</v>
      </c>
      <c r="AM207" s="138">
        <f t="shared" si="5673"/>
        <v>0</v>
      </c>
      <c r="AN207" s="433">
        <f t="shared" si="5644"/>
        <v>6947.28</v>
      </c>
      <c r="AO207" s="139">
        <f t="shared" si="5674"/>
        <v>0</v>
      </c>
      <c r="AP207" s="111">
        <f t="shared" si="5675"/>
        <v>0</v>
      </c>
      <c r="AQ207" s="111"/>
      <c r="AR207" s="140"/>
      <c r="AS207" s="141" t="e">
        <f t="shared" si="5676"/>
        <v>#DIV/0!</v>
      </c>
      <c r="AT207" s="323">
        <f t="shared" si="5641"/>
        <v>0</v>
      </c>
      <c r="AU207" s="431">
        <f t="shared" si="5642"/>
        <v>0</v>
      </c>
      <c r="AV207" s="432">
        <f t="shared" si="5643"/>
        <v>0</v>
      </c>
      <c r="AW207" s="138">
        <f t="shared" si="5677"/>
        <v>0</v>
      </c>
      <c r="AX207" s="433">
        <f t="shared" si="5644"/>
        <v>6947.28</v>
      </c>
      <c r="AY207" s="139">
        <f t="shared" si="5678"/>
        <v>0</v>
      </c>
      <c r="AZ207" s="111">
        <f t="shared" si="5679"/>
        <v>0</v>
      </c>
      <c r="BA207" s="111"/>
      <c r="BB207" s="140"/>
      <c r="BC207" s="141" t="e">
        <f t="shared" si="5680"/>
        <v>#DIV/0!</v>
      </c>
      <c r="BD207" s="323">
        <f t="shared" si="5641"/>
        <v>0</v>
      </c>
      <c r="BE207" s="431">
        <f t="shared" si="5642"/>
        <v>0</v>
      </c>
      <c r="BF207" s="432">
        <f t="shared" si="5643"/>
        <v>0</v>
      </c>
      <c r="BG207" s="138">
        <f t="shared" si="5681"/>
        <v>0</v>
      </c>
      <c r="BH207" s="433">
        <f t="shared" si="5644"/>
        <v>6947.28</v>
      </c>
      <c r="BI207" s="139">
        <f t="shared" si="5682"/>
        <v>0</v>
      </c>
      <c r="BJ207" s="111">
        <f t="shared" si="5683"/>
        <v>0</v>
      </c>
      <c r="BK207" s="111"/>
      <c r="BL207" s="140"/>
      <c r="BM207" s="141" t="e">
        <f t="shared" si="5684"/>
        <v>#DIV/0!</v>
      </c>
      <c r="BN207" s="323">
        <f t="shared" si="5641"/>
        <v>0</v>
      </c>
      <c r="BO207" s="431">
        <f t="shared" si="5642"/>
        <v>0</v>
      </c>
      <c r="BP207" s="432">
        <f t="shared" si="5643"/>
        <v>0</v>
      </c>
      <c r="BQ207" s="138">
        <f t="shared" si="5685"/>
        <v>0</v>
      </c>
      <c r="BR207" s="433">
        <f t="shared" si="5644"/>
        <v>6947.28</v>
      </c>
      <c r="BS207" s="139">
        <f t="shared" si="5686"/>
        <v>0</v>
      </c>
      <c r="BT207" s="111">
        <f t="shared" si="5687"/>
        <v>0</v>
      </c>
      <c r="BU207" s="111"/>
      <c r="BV207" s="140"/>
      <c r="BW207" s="141" t="e">
        <f t="shared" si="5688"/>
        <v>#DIV/0!</v>
      </c>
      <c r="BX207" s="323">
        <f t="shared" si="5641"/>
        <v>0</v>
      </c>
      <c r="BY207" s="431">
        <f t="shared" si="5642"/>
        <v>0</v>
      </c>
      <c r="BZ207" s="432">
        <f t="shared" si="5643"/>
        <v>0</v>
      </c>
      <c r="CA207" s="138">
        <f t="shared" si="5689"/>
        <v>0</v>
      </c>
      <c r="CB207" s="433">
        <f t="shared" si="5644"/>
        <v>6947.28</v>
      </c>
      <c r="CC207" s="139">
        <f t="shared" si="5690"/>
        <v>0</v>
      </c>
      <c r="CD207" s="111">
        <f t="shared" si="5691"/>
        <v>0</v>
      </c>
      <c r="CE207" s="111"/>
      <c r="CF207" s="140"/>
      <c r="CG207" s="141" t="e">
        <f t="shared" si="5692"/>
        <v>#DIV/0!</v>
      </c>
      <c r="CH207" s="323">
        <f t="shared" si="5645"/>
        <v>0</v>
      </c>
      <c r="CI207" s="431">
        <f t="shared" si="5646"/>
        <v>0</v>
      </c>
      <c r="CJ207" s="432">
        <f t="shared" si="5647"/>
        <v>0</v>
      </c>
      <c r="CK207" s="138">
        <f t="shared" si="5693"/>
        <v>0</v>
      </c>
      <c r="CL207" s="433">
        <f t="shared" si="5648"/>
        <v>6947.28</v>
      </c>
      <c r="CM207" s="139">
        <f t="shared" si="5694"/>
        <v>0</v>
      </c>
      <c r="CN207" s="111">
        <f t="shared" si="5695"/>
        <v>0</v>
      </c>
      <c r="CO207" s="111"/>
      <c r="CP207" s="140"/>
      <c r="CQ207" s="141" t="e">
        <f t="shared" si="5696"/>
        <v>#DIV/0!</v>
      </c>
      <c r="CR207" s="323">
        <f t="shared" si="5645"/>
        <v>0</v>
      </c>
      <c r="CS207" s="431">
        <f t="shared" si="5646"/>
        <v>0</v>
      </c>
      <c r="CT207" s="432">
        <f t="shared" si="5647"/>
        <v>0</v>
      </c>
      <c r="CU207" s="138">
        <f t="shared" si="5697"/>
        <v>0</v>
      </c>
      <c r="CV207" s="433">
        <f t="shared" si="5648"/>
        <v>6947.28</v>
      </c>
      <c r="CW207" s="139">
        <f t="shared" si="5698"/>
        <v>0</v>
      </c>
      <c r="CX207" s="111">
        <f t="shared" si="5699"/>
        <v>0</v>
      </c>
      <c r="CY207" s="111"/>
      <c r="CZ207" s="140"/>
      <c r="DA207" s="141" t="e">
        <f t="shared" si="5700"/>
        <v>#DIV/0!</v>
      </c>
      <c r="DB207" s="323">
        <f t="shared" si="5645"/>
        <v>0</v>
      </c>
      <c r="DC207" s="431">
        <f t="shared" si="5646"/>
        <v>0</v>
      </c>
      <c r="DD207" s="432">
        <f t="shared" si="5647"/>
        <v>0</v>
      </c>
      <c r="DE207" s="138">
        <f t="shared" si="5701"/>
        <v>0</v>
      </c>
      <c r="DF207" s="433">
        <f t="shared" si="5648"/>
        <v>6947.28</v>
      </c>
      <c r="DG207" s="139">
        <f t="shared" si="5702"/>
        <v>0</v>
      </c>
      <c r="DH207" s="111">
        <f t="shared" si="5703"/>
        <v>0</v>
      </c>
      <c r="DI207" s="111"/>
      <c r="DJ207" s="140"/>
      <c r="DK207" s="141" t="e">
        <f t="shared" si="5704"/>
        <v>#DIV/0!</v>
      </c>
      <c r="DL207" s="323">
        <f t="shared" si="5645"/>
        <v>0</v>
      </c>
      <c r="DM207" s="431">
        <f t="shared" si="5646"/>
        <v>0</v>
      </c>
      <c r="DN207" s="432">
        <f t="shared" si="5647"/>
        <v>0</v>
      </c>
      <c r="DO207" s="138">
        <f t="shared" si="5705"/>
        <v>0</v>
      </c>
      <c r="DP207" s="433">
        <f t="shared" si="5648"/>
        <v>6947.28</v>
      </c>
      <c r="DQ207" s="139">
        <f t="shared" si="5706"/>
        <v>0</v>
      </c>
      <c r="DR207" s="111">
        <f t="shared" si="5707"/>
        <v>0</v>
      </c>
      <c r="DS207" s="111"/>
      <c r="DT207" s="140"/>
      <c r="DU207" s="141" t="e">
        <f t="shared" si="5708"/>
        <v>#DIV/0!</v>
      </c>
      <c r="DV207" s="323">
        <f t="shared" si="5645"/>
        <v>0</v>
      </c>
      <c r="DW207" s="431">
        <f t="shared" si="5646"/>
        <v>0</v>
      </c>
      <c r="DX207" s="432">
        <f t="shared" si="5647"/>
        <v>0</v>
      </c>
      <c r="DY207" s="138">
        <f t="shared" si="5709"/>
        <v>0</v>
      </c>
      <c r="DZ207" s="433">
        <f t="shared" si="5648"/>
        <v>6947.28</v>
      </c>
      <c r="EA207" s="139">
        <f t="shared" si="5710"/>
        <v>0</v>
      </c>
      <c r="EB207" s="111">
        <f t="shared" si="5711"/>
        <v>0</v>
      </c>
      <c r="EC207" s="111"/>
      <c r="ED207" s="140"/>
      <c r="EE207" s="141" t="e">
        <f t="shared" si="5712"/>
        <v>#DIV/0!</v>
      </c>
      <c r="EF207" s="323">
        <f t="shared" si="5645"/>
        <v>0</v>
      </c>
      <c r="EG207" s="431">
        <f t="shared" si="5646"/>
        <v>0</v>
      </c>
      <c r="EH207" s="432">
        <f t="shared" si="5647"/>
        <v>0</v>
      </c>
      <c r="EI207" s="138">
        <f t="shared" si="5713"/>
        <v>0</v>
      </c>
      <c r="EJ207" s="433">
        <f t="shared" si="5648"/>
        <v>6947.28</v>
      </c>
      <c r="EK207" s="139">
        <f t="shared" si="5714"/>
        <v>0</v>
      </c>
      <c r="EL207" s="111">
        <f t="shared" si="5715"/>
        <v>0</v>
      </c>
      <c r="EM207" s="111"/>
      <c r="EN207" s="140"/>
      <c r="EO207" s="141" t="e">
        <f t="shared" si="5716"/>
        <v>#DIV/0!</v>
      </c>
      <c r="EP207" s="323">
        <f t="shared" si="5645"/>
        <v>0</v>
      </c>
      <c r="EQ207" s="431">
        <f t="shared" si="5646"/>
        <v>0</v>
      </c>
      <c r="ER207" s="432">
        <f t="shared" si="5647"/>
        <v>0</v>
      </c>
      <c r="ES207" s="138">
        <f t="shared" si="5717"/>
        <v>0</v>
      </c>
      <c r="ET207" s="433">
        <f t="shared" si="5648"/>
        <v>6947.28</v>
      </c>
      <c r="EU207" s="139">
        <f t="shared" si="5718"/>
        <v>0</v>
      </c>
      <c r="EV207" s="111">
        <f t="shared" si="5719"/>
        <v>0</v>
      </c>
      <c r="EW207" s="111"/>
      <c r="EX207" s="140"/>
      <c r="EY207" s="141" t="e">
        <f t="shared" si="5720"/>
        <v>#DIV/0!</v>
      </c>
      <c r="EZ207" s="323">
        <f t="shared" si="5649"/>
        <v>0</v>
      </c>
      <c r="FA207" s="431">
        <f t="shared" si="5650"/>
        <v>0</v>
      </c>
      <c r="FB207" s="432">
        <f t="shared" si="5651"/>
        <v>0</v>
      </c>
      <c r="FC207" s="138">
        <f t="shared" si="5721"/>
        <v>0</v>
      </c>
      <c r="FD207" s="433">
        <f t="shared" si="5652"/>
        <v>6947.28</v>
      </c>
      <c r="FE207" s="139">
        <f t="shared" si="5722"/>
        <v>0</v>
      </c>
      <c r="FF207" s="111">
        <f t="shared" si="5723"/>
        <v>0</v>
      </c>
      <c r="FG207" s="111"/>
      <c r="FH207" s="140"/>
      <c r="FI207" s="141" t="e">
        <f t="shared" si="5724"/>
        <v>#DIV/0!</v>
      </c>
      <c r="FJ207" s="323">
        <f t="shared" si="5649"/>
        <v>0</v>
      </c>
      <c r="FK207" s="431">
        <f t="shared" si="5650"/>
        <v>0</v>
      </c>
      <c r="FL207" s="432">
        <f t="shared" si="5651"/>
        <v>0</v>
      </c>
      <c r="FM207" s="138">
        <f t="shared" si="5725"/>
        <v>0</v>
      </c>
      <c r="FN207" s="433">
        <f t="shared" si="5652"/>
        <v>6947.28</v>
      </c>
      <c r="FO207" s="139">
        <f t="shared" si="5726"/>
        <v>0</v>
      </c>
      <c r="FP207" s="111">
        <f t="shared" si="5727"/>
        <v>0</v>
      </c>
      <c r="FQ207" s="111"/>
      <c r="FR207" s="140"/>
      <c r="FS207" s="141" t="e">
        <f t="shared" si="5728"/>
        <v>#DIV/0!</v>
      </c>
      <c r="FT207" s="323">
        <f t="shared" si="5649"/>
        <v>0</v>
      </c>
      <c r="FU207" s="431">
        <f t="shared" si="5650"/>
        <v>0</v>
      </c>
      <c r="FV207" s="432">
        <f t="shared" si="5651"/>
        <v>0</v>
      </c>
      <c r="FW207" s="138">
        <f t="shared" si="5729"/>
        <v>0</v>
      </c>
      <c r="FX207" s="433">
        <f t="shared" si="5652"/>
        <v>6947.28</v>
      </c>
      <c r="FY207" s="139">
        <f t="shared" si="5730"/>
        <v>0</v>
      </c>
      <c r="FZ207" s="111">
        <f t="shared" si="5731"/>
        <v>0</v>
      </c>
      <c r="GA207" s="111"/>
      <c r="GB207" s="140"/>
      <c r="GC207" s="141" t="e">
        <f t="shared" si="5732"/>
        <v>#DIV/0!</v>
      </c>
      <c r="GD207" s="323">
        <f t="shared" si="5649"/>
        <v>0</v>
      </c>
      <c r="GE207" s="431">
        <f t="shared" si="5650"/>
        <v>0</v>
      </c>
      <c r="GF207" s="432">
        <f t="shared" si="5651"/>
        <v>0</v>
      </c>
      <c r="GG207" s="138">
        <f t="shared" si="5733"/>
        <v>0</v>
      </c>
      <c r="GH207" s="433">
        <f t="shared" si="5652"/>
        <v>6947.28</v>
      </c>
      <c r="GI207" s="139">
        <f t="shared" si="5734"/>
        <v>0</v>
      </c>
      <c r="GJ207" s="111">
        <f t="shared" si="5735"/>
        <v>0</v>
      </c>
      <c r="GK207" s="111"/>
      <c r="GL207" s="140"/>
      <c r="GM207" s="141" t="e">
        <f t="shared" si="5736"/>
        <v>#DIV/0!</v>
      </c>
      <c r="GN207" s="323">
        <f t="shared" si="5649"/>
        <v>0</v>
      </c>
      <c r="GO207" s="431">
        <f t="shared" si="5650"/>
        <v>0</v>
      </c>
      <c r="GP207" s="432">
        <f t="shared" si="5651"/>
        <v>0</v>
      </c>
      <c r="GQ207" s="138">
        <f t="shared" si="5737"/>
        <v>0</v>
      </c>
      <c r="GR207" s="433">
        <f t="shared" si="5652"/>
        <v>6947.28</v>
      </c>
      <c r="GS207" s="139">
        <f t="shared" si="5738"/>
        <v>0</v>
      </c>
      <c r="GT207" s="111">
        <f t="shared" si="5739"/>
        <v>0</v>
      </c>
      <c r="GU207" s="111"/>
      <c r="GV207" s="140"/>
      <c r="GW207" s="141" t="e">
        <f t="shared" si="5740"/>
        <v>#DIV/0!</v>
      </c>
      <c r="GX207" s="323">
        <f t="shared" si="5649"/>
        <v>0</v>
      </c>
      <c r="GY207" s="431">
        <f t="shared" si="5650"/>
        <v>0</v>
      </c>
      <c r="GZ207" s="432">
        <f t="shared" si="5651"/>
        <v>0</v>
      </c>
      <c r="HA207" s="138">
        <f t="shared" si="5741"/>
        <v>0</v>
      </c>
      <c r="HB207" s="433">
        <f t="shared" si="5652"/>
        <v>6947.28</v>
      </c>
      <c r="HC207" s="139">
        <f t="shared" si="5742"/>
        <v>0</v>
      </c>
      <c r="HD207" s="111">
        <f t="shared" si="5743"/>
        <v>0</v>
      </c>
      <c r="HE207" s="111"/>
      <c r="HF207" s="140"/>
      <c r="HG207" s="141" t="e">
        <f t="shared" si="5744"/>
        <v>#DIV/0!</v>
      </c>
      <c r="HH207" s="323">
        <f t="shared" si="5649"/>
        <v>0</v>
      </c>
      <c r="HI207" s="431">
        <f t="shared" si="5650"/>
        <v>0</v>
      </c>
      <c r="HJ207" s="432">
        <f t="shared" si="5651"/>
        <v>0</v>
      </c>
      <c r="HK207" s="138">
        <f t="shared" si="5745"/>
        <v>0</v>
      </c>
      <c r="HL207" s="433">
        <f t="shared" si="5652"/>
        <v>6947.28</v>
      </c>
      <c r="HM207" s="139">
        <f t="shared" si="5746"/>
        <v>0</v>
      </c>
      <c r="HN207" s="111">
        <f t="shared" si="5747"/>
        <v>0</v>
      </c>
      <c r="HO207" s="111"/>
      <c r="HP207" s="140"/>
      <c r="HQ207" s="141" t="e">
        <f t="shared" si="5748"/>
        <v>#DIV/0!</v>
      </c>
      <c r="HR207" s="323">
        <f t="shared" si="5653"/>
        <v>0</v>
      </c>
      <c r="HS207" s="431">
        <f t="shared" si="5654"/>
        <v>0</v>
      </c>
      <c r="HT207" s="432">
        <f t="shared" si="5655"/>
        <v>0</v>
      </c>
      <c r="HU207" s="138">
        <f t="shared" si="5749"/>
        <v>0</v>
      </c>
      <c r="HV207" s="433">
        <f t="shared" si="5656"/>
        <v>6947.28</v>
      </c>
      <c r="HW207" s="139">
        <f t="shared" si="5750"/>
        <v>0</v>
      </c>
      <c r="HX207" s="111">
        <f t="shared" si="5751"/>
        <v>0</v>
      </c>
      <c r="HY207" s="111"/>
      <c r="HZ207" s="140"/>
      <c r="IA207" s="141" t="e">
        <f t="shared" si="5752"/>
        <v>#DIV/0!</v>
      </c>
      <c r="IB207" s="323">
        <f t="shared" si="5653"/>
        <v>0</v>
      </c>
      <c r="IC207" s="431">
        <f t="shared" si="5654"/>
        <v>0</v>
      </c>
      <c r="ID207" s="432">
        <f t="shared" si="5655"/>
        <v>0</v>
      </c>
      <c r="IE207" s="138">
        <f t="shared" si="5753"/>
        <v>0</v>
      </c>
      <c r="IF207" s="433">
        <f t="shared" si="5656"/>
        <v>6947.28</v>
      </c>
      <c r="IG207" s="139">
        <f t="shared" si="5754"/>
        <v>0</v>
      </c>
      <c r="IH207" s="111">
        <f t="shared" si="5755"/>
        <v>0</v>
      </c>
      <c r="II207" s="111"/>
      <c r="IJ207" s="140"/>
      <c r="IK207" s="141" t="e">
        <f t="shared" si="5756"/>
        <v>#DIV/0!</v>
      </c>
      <c r="IL207" s="323">
        <f t="shared" si="5653"/>
        <v>0</v>
      </c>
      <c r="IM207" s="431">
        <f t="shared" si="5654"/>
        <v>0</v>
      </c>
      <c r="IN207" s="432">
        <f t="shared" si="5655"/>
        <v>0</v>
      </c>
      <c r="IO207" s="138">
        <f t="shared" si="5757"/>
        <v>0</v>
      </c>
      <c r="IP207" s="433">
        <f t="shared" si="5656"/>
        <v>6947.28</v>
      </c>
      <c r="IQ207" s="139">
        <f t="shared" si="5758"/>
        <v>0</v>
      </c>
      <c r="IR207" s="111">
        <f t="shared" si="5759"/>
        <v>0</v>
      </c>
      <c r="IS207" s="111"/>
      <c r="IT207" s="140"/>
      <c r="IU207" s="141" t="e">
        <f t="shared" si="5760"/>
        <v>#DIV/0!</v>
      </c>
      <c r="IV207" s="323">
        <f t="shared" si="5653"/>
        <v>0</v>
      </c>
      <c r="IW207" s="431">
        <f t="shared" si="5654"/>
        <v>0</v>
      </c>
      <c r="IX207" s="432">
        <f t="shared" si="5655"/>
        <v>0</v>
      </c>
      <c r="IY207" s="138">
        <f t="shared" si="5761"/>
        <v>0</v>
      </c>
      <c r="IZ207" s="433">
        <f t="shared" si="5656"/>
        <v>6947.28</v>
      </c>
      <c r="JA207" s="139">
        <f t="shared" si="5762"/>
        <v>0</v>
      </c>
      <c r="JB207" s="111">
        <f t="shared" si="5763"/>
        <v>0</v>
      </c>
      <c r="JC207" s="111"/>
      <c r="JD207" s="140"/>
      <c r="JE207" s="141" t="e">
        <f t="shared" si="5764"/>
        <v>#DIV/0!</v>
      </c>
      <c r="JF207" s="323">
        <f t="shared" si="5653"/>
        <v>0</v>
      </c>
      <c r="JG207" s="431">
        <f t="shared" si="5654"/>
        <v>0</v>
      </c>
      <c r="JH207" s="432">
        <f t="shared" si="5655"/>
        <v>0</v>
      </c>
      <c r="JI207" s="138">
        <f t="shared" si="5765"/>
        <v>0</v>
      </c>
      <c r="JJ207" s="433">
        <f t="shared" si="5656"/>
        <v>6947.28</v>
      </c>
      <c r="JK207" s="139">
        <f t="shared" si="5766"/>
        <v>0</v>
      </c>
      <c r="JL207" s="111">
        <f t="shared" si="5767"/>
        <v>0</v>
      </c>
      <c r="JM207" s="111"/>
      <c r="JN207" s="140"/>
      <c r="JO207" s="141" t="e">
        <f t="shared" si="5768"/>
        <v>#DIV/0!</v>
      </c>
      <c r="JP207" s="323">
        <f t="shared" si="5653"/>
        <v>0</v>
      </c>
      <c r="JQ207" s="431">
        <f t="shared" si="5654"/>
        <v>0</v>
      </c>
      <c r="JR207" s="432">
        <f t="shared" si="5655"/>
        <v>0</v>
      </c>
      <c r="JS207" s="138">
        <f t="shared" si="5769"/>
        <v>0</v>
      </c>
      <c r="JT207" s="433">
        <f t="shared" si="5656"/>
        <v>6947.28</v>
      </c>
      <c r="JU207" s="139">
        <f t="shared" si="5770"/>
        <v>0</v>
      </c>
      <c r="JV207" s="111">
        <f t="shared" si="5771"/>
        <v>0</v>
      </c>
      <c r="JW207" s="111"/>
      <c r="JX207" s="140"/>
      <c r="JY207" s="141" t="e">
        <f t="shared" si="5772"/>
        <v>#DIV/0!</v>
      </c>
      <c r="JZ207" s="323">
        <f t="shared" si="5653"/>
        <v>0</v>
      </c>
      <c r="KA207" s="431">
        <f t="shared" si="5654"/>
        <v>0</v>
      </c>
      <c r="KB207" s="432">
        <f t="shared" si="5655"/>
        <v>0</v>
      </c>
      <c r="KC207" s="138">
        <f t="shared" si="5773"/>
        <v>0</v>
      </c>
      <c r="KD207" s="433">
        <f t="shared" si="5656"/>
        <v>6947.28</v>
      </c>
      <c r="KE207" s="139">
        <f t="shared" si="5774"/>
        <v>0</v>
      </c>
      <c r="KF207" s="111">
        <f t="shared" si="5775"/>
        <v>0</v>
      </c>
      <c r="KG207" s="111"/>
      <c r="KH207" s="140"/>
      <c r="KI207" s="141" t="e">
        <f t="shared" si="5776"/>
        <v>#DIV/0!</v>
      </c>
      <c r="KJ207" s="323">
        <f t="shared" si="5657"/>
        <v>0</v>
      </c>
      <c r="KK207" s="431">
        <f t="shared" si="5658"/>
        <v>0</v>
      </c>
      <c r="KL207" s="432">
        <f t="shared" si="5659"/>
        <v>0</v>
      </c>
      <c r="KM207" s="138">
        <f t="shared" si="5777"/>
        <v>0</v>
      </c>
      <c r="KN207" s="433">
        <f t="shared" si="5660"/>
        <v>6947.28</v>
      </c>
      <c r="KO207" s="139">
        <f t="shared" si="5778"/>
        <v>0</v>
      </c>
      <c r="KP207" s="111">
        <f t="shared" si="5779"/>
        <v>0</v>
      </c>
      <c r="KQ207" s="111"/>
      <c r="KR207" s="140"/>
      <c r="KS207" s="141" t="e">
        <f t="shared" si="5780"/>
        <v>#DIV/0!</v>
      </c>
      <c r="KT207" s="323">
        <f t="shared" si="5657"/>
        <v>0</v>
      </c>
      <c r="KU207" s="431" t="e">
        <f t="shared" si="5658"/>
        <v>#DIV/0!</v>
      </c>
      <c r="KV207" s="432" t="e">
        <f t="shared" si="5659"/>
        <v>#DIV/0!</v>
      </c>
      <c r="KW207" s="138">
        <f t="shared" si="5781"/>
        <v>0</v>
      </c>
      <c r="KX207" s="433">
        <f t="shared" si="5660"/>
        <v>0</v>
      </c>
      <c r="KY207" s="139">
        <f t="shared" si="5782"/>
        <v>0</v>
      </c>
      <c r="KZ207" s="111">
        <f t="shared" si="5783"/>
        <v>0</v>
      </c>
      <c r="LA207" s="111"/>
      <c r="LB207" s="140"/>
      <c r="LC207" s="141" t="e">
        <f t="shared" si="5784"/>
        <v>#DIV/0!</v>
      </c>
      <c r="LD207" s="323">
        <f t="shared" si="5510"/>
        <v>0</v>
      </c>
      <c r="LE207" s="431">
        <f t="shared" si="5511"/>
        <v>0</v>
      </c>
      <c r="LF207" s="432">
        <f t="shared" si="5512"/>
        <v>0</v>
      </c>
      <c r="LG207" s="138">
        <f t="shared" si="5785"/>
        <v>0</v>
      </c>
      <c r="LH207" s="433">
        <f t="shared" si="5513"/>
        <v>6947.28</v>
      </c>
      <c r="LI207" s="139">
        <f t="shared" si="5786"/>
        <v>0</v>
      </c>
      <c r="LJ207" s="111">
        <f t="shared" si="5787"/>
        <v>0</v>
      </c>
      <c r="LK207" s="111"/>
      <c r="LL207" s="140"/>
    </row>
    <row r="208" spans="1:324" ht="16.5" customHeight="1">
      <c r="A208" s="612"/>
      <c r="B208" s="93" t="s">
        <v>730</v>
      </c>
      <c r="C208" s="12" t="s">
        <v>840</v>
      </c>
      <c r="D208" s="12" t="s">
        <v>422</v>
      </c>
      <c r="E208" s="4" t="s">
        <v>32</v>
      </c>
      <c r="F208" s="323">
        <f t="shared" si="5506"/>
        <v>0</v>
      </c>
      <c r="G208" s="431">
        <f t="shared" si="5507"/>
        <v>0</v>
      </c>
      <c r="H208" s="432">
        <f t="shared" si="5508"/>
        <v>0</v>
      </c>
      <c r="I208" s="138">
        <f t="shared" si="5661"/>
        <v>0</v>
      </c>
      <c r="J208" s="433">
        <f t="shared" si="5509"/>
        <v>6947.28</v>
      </c>
      <c r="K208" s="139">
        <f t="shared" si="5662"/>
        <v>0</v>
      </c>
      <c r="L208" s="111">
        <f t="shared" si="5663"/>
        <v>0</v>
      </c>
      <c r="M208" s="111"/>
      <c r="N208" s="140"/>
      <c r="O208" s="141" t="e">
        <f t="shared" si="5664"/>
        <v>#DIV/0!</v>
      </c>
      <c r="P208" s="323">
        <f t="shared" si="5641"/>
        <v>0</v>
      </c>
      <c r="Q208" s="431">
        <f t="shared" si="5642"/>
        <v>0</v>
      </c>
      <c r="R208" s="432">
        <f t="shared" si="5643"/>
        <v>0</v>
      </c>
      <c r="S208" s="138">
        <f t="shared" si="5665"/>
        <v>0</v>
      </c>
      <c r="T208" s="433">
        <f t="shared" si="5644"/>
        <v>6947.28</v>
      </c>
      <c r="U208" s="139">
        <f t="shared" si="5666"/>
        <v>0</v>
      </c>
      <c r="V208" s="111">
        <f t="shared" si="5667"/>
        <v>0</v>
      </c>
      <c r="W208" s="111"/>
      <c r="X208" s="140"/>
      <c r="Y208" s="141" t="e">
        <f t="shared" si="5668"/>
        <v>#DIV/0!</v>
      </c>
      <c r="Z208" s="323">
        <f t="shared" si="5641"/>
        <v>0</v>
      </c>
      <c r="AA208" s="431">
        <f t="shared" si="5642"/>
        <v>0</v>
      </c>
      <c r="AB208" s="432">
        <f t="shared" si="5643"/>
        <v>0</v>
      </c>
      <c r="AC208" s="138">
        <f t="shared" si="5669"/>
        <v>0</v>
      </c>
      <c r="AD208" s="433">
        <f t="shared" si="5644"/>
        <v>6947.28</v>
      </c>
      <c r="AE208" s="139">
        <f t="shared" si="5670"/>
        <v>0</v>
      </c>
      <c r="AF208" s="111">
        <f t="shared" si="5671"/>
        <v>0</v>
      </c>
      <c r="AG208" s="111"/>
      <c r="AH208" s="140"/>
      <c r="AI208" s="141" t="e">
        <f t="shared" si="5672"/>
        <v>#DIV/0!</v>
      </c>
      <c r="AJ208" s="323">
        <f t="shared" si="5641"/>
        <v>0</v>
      </c>
      <c r="AK208" s="431">
        <f t="shared" si="5642"/>
        <v>0</v>
      </c>
      <c r="AL208" s="432">
        <f t="shared" si="5643"/>
        <v>0</v>
      </c>
      <c r="AM208" s="138">
        <f t="shared" si="5673"/>
        <v>0</v>
      </c>
      <c r="AN208" s="433">
        <f t="shared" si="5644"/>
        <v>6947.28</v>
      </c>
      <c r="AO208" s="139">
        <f t="shared" si="5674"/>
        <v>0</v>
      </c>
      <c r="AP208" s="111">
        <f t="shared" si="5675"/>
        <v>0</v>
      </c>
      <c r="AQ208" s="111"/>
      <c r="AR208" s="140"/>
      <c r="AS208" s="141" t="e">
        <f t="shared" si="5676"/>
        <v>#DIV/0!</v>
      </c>
      <c r="AT208" s="323">
        <f t="shared" si="5641"/>
        <v>0</v>
      </c>
      <c r="AU208" s="431">
        <f t="shared" si="5642"/>
        <v>0</v>
      </c>
      <c r="AV208" s="432">
        <f t="shared" si="5643"/>
        <v>0</v>
      </c>
      <c r="AW208" s="138">
        <f t="shared" si="5677"/>
        <v>0</v>
      </c>
      <c r="AX208" s="433">
        <f t="shared" si="5644"/>
        <v>6947.28</v>
      </c>
      <c r="AY208" s="139">
        <f t="shared" si="5678"/>
        <v>0</v>
      </c>
      <c r="AZ208" s="111">
        <f t="shared" si="5679"/>
        <v>0</v>
      </c>
      <c r="BA208" s="111"/>
      <c r="BB208" s="140"/>
      <c r="BC208" s="141" t="e">
        <f t="shared" si="5680"/>
        <v>#DIV/0!</v>
      </c>
      <c r="BD208" s="323">
        <f t="shared" si="5641"/>
        <v>0</v>
      </c>
      <c r="BE208" s="431">
        <f t="shared" si="5642"/>
        <v>0</v>
      </c>
      <c r="BF208" s="432">
        <f t="shared" si="5643"/>
        <v>0</v>
      </c>
      <c r="BG208" s="138">
        <f t="shared" si="5681"/>
        <v>0</v>
      </c>
      <c r="BH208" s="433">
        <f t="shared" si="5644"/>
        <v>6947.28</v>
      </c>
      <c r="BI208" s="139">
        <f t="shared" si="5682"/>
        <v>0</v>
      </c>
      <c r="BJ208" s="111">
        <f t="shared" si="5683"/>
        <v>0</v>
      </c>
      <c r="BK208" s="111"/>
      <c r="BL208" s="140"/>
      <c r="BM208" s="141" t="e">
        <f t="shared" si="5684"/>
        <v>#DIV/0!</v>
      </c>
      <c r="BN208" s="323">
        <f t="shared" si="5641"/>
        <v>0</v>
      </c>
      <c r="BO208" s="431">
        <f t="shared" si="5642"/>
        <v>0</v>
      </c>
      <c r="BP208" s="432">
        <f t="shared" si="5643"/>
        <v>0</v>
      </c>
      <c r="BQ208" s="138">
        <f t="shared" si="5685"/>
        <v>0</v>
      </c>
      <c r="BR208" s="433">
        <f t="shared" si="5644"/>
        <v>6947.28</v>
      </c>
      <c r="BS208" s="139">
        <f t="shared" si="5686"/>
        <v>0</v>
      </c>
      <c r="BT208" s="111">
        <f t="shared" si="5687"/>
        <v>0</v>
      </c>
      <c r="BU208" s="111"/>
      <c r="BV208" s="140"/>
      <c r="BW208" s="141" t="e">
        <f t="shared" si="5688"/>
        <v>#DIV/0!</v>
      </c>
      <c r="BX208" s="323">
        <f t="shared" si="5641"/>
        <v>0</v>
      </c>
      <c r="BY208" s="431">
        <f t="shared" si="5642"/>
        <v>0</v>
      </c>
      <c r="BZ208" s="432">
        <f t="shared" si="5643"/>
        <v>0</v>
      </c>
      <c r="CA208" s="138">
        <f t="shared" si="5689"/>
        <v>0</v>
      </c>
      <c r="CB208" s="433">
        <f t="shared" si="5644"/>
        <v>6947.28</v>
      </c>
      <c r="CC208" s="139">
        <f t="shared" si="5690"/>
        <v>0</v>
      </c>
      <c r="CD208" s="111">
        <f t="shared" si="5691"/>
        <v>0</v>
      </c>
      <c r="CE208" s="111"/>
      <c r="CF208" s="140"/>
      <c r="CG208" s="141" t="e">
        <f t="shared" si="5692"/>
        <v>#DIV/0!</v>
      </c>
      <c r="CH208" s="323">
        <f t="shared" si="5645"/>
        <v>0</v>
      </c>
      <c r="CI208" s="431">
        <f t="shared" si="5646"/>
        <v>0</v>
      </c>
      <c r="CJ208" s="432">
        <f t="shared" si="5647"/>
        <v>0</v>
      </c>
      <c r="CK208" s="138">
        <f t="shared" si="5693"/>
        <v>0</v>
      </c>
      <c r="CL208" s="433">
        <f t="shared" si="5648"/>
        <v>6947.28</v>
      </c>
      <c r="CM208" s="139">
        <f t="shared" si="5694"/>
        <v>0</v>
      </c>
      <c r="CN208" s="111">
        <f t="shared" si="5695"/>
        <v>0</v>
      </c>
      <c r="CO208" s="111"/>
      <c r="CP208" s="140"/>
      <c r="CQ208" s="141" t="e">
        <f t="shared" si="5696"/>
        <v>#DIV/0!</v>
      </c>
      <c r="CR208" s="323">
        <f t="shared" si="5645"/>
        <v>0</v>
      </c>
      <c r="CS208" s="431">
        <f t="shared" si="5646"/>
        <v>0</v>
      </c>
      <c r="CT208" s="432">
        <f t="shared" si="5647"/>
        <v>0</v>
      </c>
      <c r="CU208" s="138">
        <f t="shared" si="5697"/>
        <v>0</v>
      </c>
      <c r="CV208" s="433">
        <f t="shared" si="5648"/>
        <v>6947.28</v>
      </c>
      <c r="CW208" s="139">
        <f t="shared" si="5698"/>
        <v>0</v>
      </c>
      <c r="CX208" s="111">
        <f t="shared" si="5699"/>
        <v>0</v>
      </c>
      <c r="CY208" s="111"/>
      <c r="CZ208" s="140"/>
      <c r="DA208" s="141" t="e">
        <f t="shared" si="5700"/>
        <v>#DIV/0!</v>
      </c>
      <c r="DB208" s="323">
        <f t="shared" si="5645"/>
        <v>0</v>
      </c>
      <c r="DC208" s="431">
        <f t="shared" si="5646"/>
        <v>0</v>
      </c>
      <c r="DD208" s="432">
        <f t="shared" si="5647"/>
        <v>0</v>
      </c>
      <c r="DE208" s="138">
        <f t="shared" si="5701"/>
        <v>0</v>
      </c>
      <c r="DF208" s="433">
        <f t="shared" si="5648"/>
        <v>6947.28</v>
      </c>
      <c r="DG208" s="139">
        <f t="shared" si="5702"/>
        <v>0</v>
      </c>
      <c r="DH208" s="111">
        <f t="shared" si="5703"/>
        <v>0</v>
      </c>
      <c r="DI208" s="111"/>
      <c r="DJ208" s="140"/>
      <c r="DK208" s="141" t="e">
        <f t="shared" si="5704"/>
        <v>#DIV/0!</v>
      </c>
      <c r="DL208" s="323">
        <f t="shared" si="5645"/>
        <v>0</v>
      </c>
      <c r="DM208" s="431">
        <f t="shared" si="5646"/>
        <v>0</v>
      </c>
      <c r="DN208" s="432">
        <f t="shared" si="5647"/>
        <v>0</v>
      </c>
      <c r="DO208" s="138">
        <f t="shared" si="5705"/>
        <v>0</v>
      </c>
      <c r="DP208" s="433">
        <f t="shared" si="5648"/>
        <v>6947.28</v>
      </c>
      <c r="DQ208" s="139">
        <f t="shared" si="5706"/>
        <v>0</v>
      </c>
      <c r="DR208" s="111">
        <f t="shared" si="5707"/>
        <v>0</v>
      </c>
      <c r="DS208" s="111"/>
      <c r="DT208" s="140"/>
      <c r="DU208" s="141" t="e">
        <f t="shared" si="5708"/>
        <v>#DIV/0!</v>
      </c>
      <c r="DV208" s="323">
        <f t="shared" si="5645"/>
        <v>0</v>
      </c>
      <c r="DW208" s="431">
        <f t="shared" si="5646"/>
        <v>0</v>
      </c>
      <c r="DX208" s="432">
        <f t="shared" si="5647"/>
        <v>0</v>
      </c>
      <c r="DY208" s="138">
        <f t="shared" si="5709"/>
        <v>0</v>
      </c>
      <c r="DZ208" s="433">
        <f t="shared" si="5648"/>
        <v>6947.28</v>
      </c>
      <c r="EA208" s="139">
        <f t="shared" si="5710"/>
        <v>0</v>
      </c>
      <c r="EB208" s="111">
        <f t="shared" si="5711"/>
        <v>0</v>
      </c>
      <c r="EC208" s="111"/>
      <c r="ED208" s="140"/>
      <c r="EE208" s="141" t="e">
        <f t="shared" si="5712"/>
        <v>#DIV/0!</v>
      </c>
      <c r="EF208" s="323">
        <f t="shared" si="5645"/>
        <v>0</v>
      </c>
      <c r="EG208" s="431">
        <f t="shared" si="5646"/>
        <v>0</v>
      </c>
      <c r="EH208" s="432">
        <f t="shared" si="5647"/>
        <v>0</v>
      </c>
      <c r="EI208" s="138">
        <f t="shared" si="5713"/>
        <v>0</v>
      </c>
      <c r="EJ208" s="433">
        <f t="shared" si="5648"/>
        <v>6947.28</v>
      </c>
      <c r="EK208" s="139">
        <f t="shared" si="5714"/>
        <v>0</v>
      </c>
      <c r="EL208" s="111">
        <f t="shared" si="5715"/>
        <v>0</v>
      </c>
      <c r="EM208" s="111"/>
      <c r="EN208" s="140"/>
      <c r="EO208" s="141" t="e">
        <f t="shared" si="5716"/>
        <v>#DIV/0!</v>
      </c>
      <c r="EP208" s="323">
        <f t="shared" si="5645"/>
        <v>0</v>
      </c>
      <c r="EQ208" s="431">
        <f t="shared" si="5646"/>
        <v>0</v>
      </c>
      <c r="ER208" s="432">
        <f t="shared" si="5647"/>
        <v>0</v>
      </c>
      <c r="ES208" s="138">
        <f t="shared" si="5717"/>
        <v>0</v>
      </c>
      <c r="ET208" s="433">
        <f t="shared" si="5648"/>
        <v>6947.28</v>
      </c>
      <c r="EU208" s="139">
        <f t="shared" si="5718"/>
        <v>0</v>
      </c>
      <c r="EV208" s="111">
        <f t="shared" si="5719"/>
        <v>0</v>
      </c>
      <c r="EW208" s="111"/>
      <c r="EX208" s="140"/>
      <c r="EY208" s="141" t="e">
        <f t="shared" si="5720"/>
        <v>#DIV/0!</v>
      </c>
      <c r="EZ208" s="323">
        <f t="shared" si="5649"/>
        <v>0</v>
      </c>
      <c r="FA208" s="431">
        <f t="shared" si="5650"/>
        <v>0</v>
      </c>
      <c r="FB208" s="432">
        <f t="shared" si="5651"/>
        <v>0</v>
      </c>
      <c r="FC208" s="138">
        <f t="shared" si="5721"/>
        <v>0</v>
      </c>
      <c r="FD208" s="433">
        <f t="shared" si="5652"/>
        <v>6947.28</v>
      </c>
      <c r="FE208" s="139">
        <f t="shared" si="5722"/>
        <v>0</v>
      </c>
      <c r="FF208" s="111">
        <f t="shared" si="5723"/>
        <v>0</v>
      </c>
      <c r="FG208" s="111"/>
      <c r="FH208" s="140"/>
      <c r="FI208" s="141" t="e">
        <f t="shared" si="5724"/>
        <v>#DIV/0!</v>
      </c>
      <c r="FJ208" s="323">
        <f t="shared" si="5649"/>
        <v>0</v>
      </c>
      <c r="FK208" s="431">
        <f t="shared" si="5650"/>
        <v>0</v>
      </c>
      <c r="FL208" s="432">
        <f t="shared" si="5651"/>
        <v>0</v>
      </c>
      <c r="FM208" s="138">
        <f t="shared" si="5725"/>
        <v>0</v>
      </c>
      <c r="FN208" s="433">
        <f t="shared" si="5652"/>
        <v>6947.28</v>
      </c>
      <c r="FO208" s="139">
        <f t="shared" si="5726"/>
        <v>0</v>
      </c>
      <c r="FP208" s="111">
        <f t="shared" si="5727"/>
        <v>0</v>
      </c>
      <c r="FQ208" s="111"/>
      <c r="FR208" s="140"/>
      <c r="FS208" s="141" t="e">
        <f t="shared" si="5728"/>
        <v>#DIV/0!</v>
      </c>
      <c r="FT208" s="323">
        <f t="shared" si="5649"/>
        <v>0</v>
      </c>
      <c r="FU208" s="431">
        <f t="shared" si="5650"/>
        <v>0</v>
      </c>
      <c r="FV208" s="432">
        <f t="shared" si="5651"/>
        <v>0</v>
      </c>
      <c r="FW208" s="138">
        <f t="shared" si="5729"/>
        <v>0</v>
      </c>
      <c r="FX208" s="433">
        <f t="shared" si="5652"/>
        <v>6947.28</v>
      </c>
      <c r="FY208" s="139">
        <f t="shared" si="5730"/>
        <v>0</v>
      </c>
      <c r="FZ208" s="111">
        <f t="shared" si="5731"/>
        <v>0</v>
      </c>
      <c r="GA208" s="111"/>
      <c r="GB208" s="140"/>
      <c r="GC208" s="141" t="e">
        <f t="shared" si="5732"/>
        <v>#DIV/0!</v>
      </c>
      <c r="GD208" s="323">
        <f t="shared" si="5649"/>
        <v>0</v>
      </c>
      <c r="GE208" s="431">
        <f t="shared" si="5650"/>
        <v>0</v>
      </c>
      <c r="GF208" s="432">
        <f t="shared" si="5651"/>
        <v>0</v>
      </c>
      <c r="GG208" s="138">
        <f t="shared" si="5733"/>
        <v>0</v>
      </c>
      <c r="GH208" s="433">
        <f t="shared" si="5652"/>
        <v>6947.28</v>
      </c>
      <c r="GI208" s="139">
        <f t="shared" si="5734"/>
        <v>0</v>
      </c>
      <c r="GJ208" s="111">
        <f t="shared" si="5735"/>
        <v>0</v>
      </c>
      <c r="GK208" s="111"/>
      <c r="GL208" s="140"/>
      <c r="GM208" s="141" t="e">
        <f t="shared" si="5736"/>
        <v>#DIV/0!</v>
      </c>
      <c r="GN208" s="323">
        <f t="shared" si="5649"/>
        <v>0</v>
      </c>
      <c r="GO208" s="431">
        <f t="shared" si="5650"/>
        <v>0</v>
      </c>
      <c r="GP208" s="432">
        <f t="shared" si="5651"/>
        <v>0</v>
      </c>
      <c r="GQ208" s="138">
        <f t="shared" si="5737"/>
        <v>0</v>
      </c>
      <c r="GR208" s="433">
        <f t="shared" si="5652"/>
        <v>6947.28</v>
      </c>
      <c r="GS208" s="139">
        <f t="shared" si="5738"/>
        <v>0</v>
      </c>
      <c r="GT208" s="111">
        <f t="shared" si="5739"/>
        <v>0</v>
      </c>
      <c r="GU208" s="111"/>
      <c r="GV208" s="140"/>
      <c r="GW208" s="141" t="e">
        <f t="shared" si="5740"/>
        <v>#DIV/0!</v>
      </c>
      <c r="GX208" s="323">
        <f t="shared" si="5649"/>
        <v>0</v>
      </c>
      <c r="GY208" s="431">
        <f t="shared" si="5650"/>
        <v>0</v>
      </c>
      <c r="GZ208" s="432">
        <f t="shared" si="5651"/>
        <v>0</v>
      </c>
      <c r="HA208" s="138">
        <f t="shared" si="5741"/>
        <v>0</v>
      </c>
      <c r="HB208" s="433">
        <f t="shared" si="5652"/>
        <v>6947.28</v>
      </c>
      <c r="HC208" s="139">
        <f t="shared" si="5742"/>
        <v>0</v>
      </c>
      <c r="HD208" s="111">
        <f t="shared" si="5743"/>
        <v>0</v>
      </c>
      <c r="HE208" s="111"/>
      <c r="HF208" s="140"/>
      <c r="HG208" s="141" t="e">
        <f t="shared" si="5744"/>
        <v>#DIV/0!</v>
      </c>
      <c r="HH208" s="323">
        <f t="shared" si="5649"/>
        <v>0</v>
      </c>
      <c r="HI208" s="431">
        <f t="shared" si="5650"/>
        <v>0</v>
      </c>
      <c r="HJ208" s="432">
        <f t="shared" si="5651"/>
        <v>0</v>
      </c>
      <c r="HK208" s="138">
        <f t="shared" si="5745"/>
        <v>0</v>
      </c>
      <c r="HL208" s="433">
        <f t="shared" si="5652"/>
        <v>6947.28</v>
      </c>
      <c r="HM208" s="139">
        <f t="shared" si="5746"/>
        <v>0</v>
      </c>
      <c r="HN208" s="111">
        <f t="shared" si="5747"/>
        <v>0</v>
      </c>
      <c r="HO208" s="111"/>
      <c r="HP208" s="140"/>
      <c r="HQ208" s="141" t="e">
        <f t="shared" si="5748"/>
        <v>#DIV/0!</v>
      </c>
      <c r="HR208" s="323">
        <f t="shared" si="5653"/>
        <v>0</v>
      </c>
      <c r="HS208" s="431">
        <f t="shared" si="5654"/>
        <v>0</v>
      </c>
      <c r="HT208" s="432">
        <f t="shared" si="5655"/>
        <v>0</v>
      </c>
      <c r="HU208" s="138">
        <f t="shared" si="5749"/>
        <v>0</v>
      </c>
      <c r="HV208" s="433">
        <f t="shared" si="5656"/>
        <v>6947.28</v>
      </c>
      <c r="HW208" s="139">
        <f t="shared" si="5750"/>
        <v>0</v>
      </c>
      <c r="HX208" s="111">
        <f t="shared" si="5751"/>
        <v>0</v>
      </c>
      <c r="HY208" s="111"/>
      <c r="HZ208" s="140"/>
      <c r="IA208" s="141" t="e">
        <f t="shared" si="5752"/>
        <v>#DIV/0!</v>
      </c>
      <c r="IB208" s="323">
        <f t="shared" si="5653"/>
        <v>0</v>
      </c>
      <c r="IC208" s="431">
        <f t="shared" si="5654"/>
        <v>0</v>
      </c>
      <c r="ID208" s="432">
        <f t="shared" si="5655"/>
        <v>0</v>
      </c>
      <c r="IE208" s="138">
        <f t="shared" si="5753"/>
        <v>0</v>
      </c>
      <c r="IF208" s="433">
        <f t="shared" si="5656"/>
        <v>6947.28</v>
      </c>
      <c r="IG208" s="139">
        <f t="shared" si="5754"/>
        <v>0</v>
      </c>
      <c r="IH208" s="111">
        <f t="shared" si="5755"/>
        <v>0</v>
      </c>
      <c r="II208" s="111"/>
      <c r="IJ208" s="140"/>
      <c r="IK208" s="141" t="e">
        <f t="shared" si="5756"/>
        <v>#DIV/0!</v>
      </c>
      <c r="IL208" s="323">
        <f t="shared" si="5653"/>
        <v>0</v>
      </c>
      <c r="IM208" s="431">
        <f t="shared" si="5654"/>
        <v>0</v>
      </c>
      <c r="IN208" s="432">
        <f t="shared" si="5655"/>
        <v>0</v>
      </c>
      <c r="IO208" s="138">
        <f t="shared" si="5757"/>
        <v>0</v>
      </c>
      <c r="IP208" s="433">
        <f t="shared" si="5656"/>
        <v>6947.28</v>
      </c>
      <c r="IQ208" s="139">
        <f t="shared" si="5758"/>
        <v>0</v>
      </c>
      <c r="IR208" s="111">
        <f t="shared" si="5759"/>
        <v>0</v>
      </c>
      <c r="IS208" s="111"/>
      <c r="IT208" s="140"/>
      <c r="IU208" s="141" t="e">
        <f t="shared" si="5760"/>
        <v>#DIV/0!</v>
      </c>
      <c r="IV208" s="323">
        <f t="shared" si="5653"/>
        <v>0</v>
      </c>
      <c r="IW208" s="431">
        <f t="shared" si="5654"/>
        <v>0</v>
      </c>
      <c r="IX208" s="432">
        <f t="shared" si="5655"/>
        <v>0</v>
      </c>
      <c r="IY208" s="138">
        <f t="shared" si="5761"/>
        <v>0</v>
      </c>
      <c r="IZ208" s="433">
        <f t="shared" si="5656"/>
        <v>6947.28</v>
      </c>
      <c r="JA208" s="139">
        <f t="shared" si="5762"/>
        <v>0</v>
      </c>
      <c r="JB208" s="111">
        <f t="shared" si="5763"/>
        <v>0</v>
      </c>
      <c r="JC208" s="111"/>
      <c r="JD208" s="140"/>
      <c r="JE208" s="141" t="e">
        <f t="shared" si="5764"/>
        <v>#DIV/0!</v>
      </c>
      <c r="JF208" s="323">
        <f t="shared" si="5653"/>
        <v>0</v>
      </c>
      <c r="JG208" s="431">
        <f t="shared" si="5654"/>
        <v>0</v>
      </c>
      <c r="JH208" s="432">
        <f t="shared" si="5655"/>
        <v>0</v>
      </c>
      <c r="JI208" s="138">
        <f t="shared" si="5765"/>
        <v>0</v>
      </c>
      <c r="JJ208" s="433">
        <f t="shared" si="5656"/>
        <v>6947.28</v>
      </c>
      <c r="JK208" s="139">
        <f t="shared" si="5766"/>
        <v>0</v>
      </c>
      <c r="JL208" s="111">
        <f t="shared" si="5767"/>
        <v>0</v>
      </c>
      <c r="JM208" s="111"/>
      <c r="JN208" s="140"/>
      <c r="JO208" s="141" t="e">
        <f t="shared" si="5768"/>
        <v>#DIV/0!</v>
      </c>
      <c r="JP208" s="323">
        <f t="shared" si="5653"/>
        <v>0</v>
      </c>
      <c r="JQ208" s="431">
        <f t="shared" si="5654"/>
        <v>0</v>
      </c>
      <c r="JR208" s="432">
        <f t="shared" si="5655"/>
        <v>0</v>
      </c>
      <c r="JS208" s="138">
        <f t="shared" si="5769"/>
        <v>0</v>
      </c>
      <c r="JT208" s="433">
        <f t="shared" si="5656"/>
        <v>6947.28</v>
      </c>
      <c r="JU208" s="139">
        <f t="shared" si="5770"/>
        <v>0</v>
      </c>
      <c r="JV208" s="111">
        <f t="shared" si="5771"/>
        <v>0</v>
      </c>
      <c r="JW208" s="111"/>
      <c r="JX208" s="140"/>
      <c r="JY208" s="141" t="e">
        <f t="shared" si="5772"/>
        <v>#DIV/0!</v>
      </c>
      <c r="JZ208" s="323">
        <f t="shared" si="5653"/>
        <v>0</v>
      </c>
      <c r="KA208" s="431">
        <f t="shared" si="5654"/>
        <v>0</v>
      </c>
      <c r="KB208" s="432">
        <f t="shared" si="5655"/>
        <v>0</v>
      </c>
      <c r="KC208" s="138">
        <f t="shared" si="5773"/>
        <v>0</v>
      </c>
      <c r="KD208" s="433">
        <f t="shared" si="5656"/>
        <v>6947.28</v>
      </c>
      <c r="KE208" s="139">
        <f t="shared" si="5774"/>
        <v>0</v>
      </c>
      <c r="KF208" s="111">
        <f t="shared" si="5775"/>
        <v>0</v>
      </c>
      <c r="KG208" s="111"/>
      <c r="KH208" s="140"/>
      <c r="KI208" s="141" t="e">
        <f t="shared" si="5776"/>
        <v>#DIV/0!</v>
      </c>
      <c r="KJ208" s="323">
        <f t="shared" si="5657"/>
        <v>0</v>
      </c>
      <c r="KK208" s="431">
        <f t="shared" si="5658"/>
        <v>0</v>
      </c>
      <c r="KL208" s="432">
        <f t="shared" si="5659"/>
        <v>0</v>
      </c>
      <c r="KM208" s="138">
        <f t="shared" si="5777"/>
        <v>0</v>
      </c>
      <c r="KN208" s="433">
        <f t="shared" si="5660"/>
        <v>6947.28</v>
      </c>
      <c r="KO208" s="139">
        <f t="shared" si="5778"/>
        <v>0</v>
      </c>
      <c r="KP208" s="111">
        <f t="shared" si="5779"/>
        <v>0</v>
      </c>
      <c r="KQ208" s="111"/>
      <c r="KR208" s="140"/>
      <c r="KS208" s="141" t="e">
        <f t="shared" si="5780"/>
        <v>#DIV/0!</v>
      </c>
      <c r="KT208" s="323">
        <f t="shared" si="5657"/>
        <v>0</v>
      </c>
      <c r="KU208" s="431" t="e">
        <f t="shared" si="5658"/>
        <v>#DIV/0!</v>
      </c>
      <c r="KV208" s="432" t="e">
        <f t="shared" si="5659"/>
        <v>#DIV/0!</v>
      </c>
      <c r="KW208" s="138">
        <f t="shared" si="5781"/>
        <v>0</v>
      </c>
      <c r="KX208" s="433">
        <f t="shared" si="5660"/>
        <v>0</v>
      </c>
      <c r="KY208" s="139">
        <f t="shared" si="5782"/>
        <v>0</v>
      </c>
      <c r="KZ208" s="111">
        <f t="shared" si="5783"/>
        <v>0</v>
      </c>
      <c r="LA208" s="111"/>
      <c r="LB208" s="140"/>
      <c r="LC208" s="141" t="e">
        <f t="shared" si="5784"/>
        <v>#DIV/0!</v>
      </c>
      <c r="LD208" s="323">
        <f t="shared" si="5510"/>
        <v>0</v>
      </c>
      <c r="LE208" s="431">
        <f t="shared" si="5511"/>
        <v>0</v>
      </c>
      <c r="LF208" s="432">
        <f t="shared" si="5512"/>
        <v>0</v>
      </c>
      <c r="LG208" s="138">
        <f t="shared" si="5785"/>
        <v>0</v>
      </c>
      <c r="LH208" s="433">
        <f t="shared" si="5513"/>
        <v>6947.28</v>
      </c>
      <c r="LI208" s="139">
        <f t="shared" si="5786"/>
        <v>0</v>
      </c>
      <c r="LJ208" s="111">
        <f t="shared" si="5787"/>
        <v>0</v>
      </c>
      <c r="LK208" s="111"/>
      <c r="LL208" s="140"/>
    </row>
    <row r="209" spans="1:324" ht="16.5" customHeight="1">
      <c r="A209" s="612"/>
      <c r="B209" s="93" t="s">
        <v>744</v>
      </c>
      <c r="C209" s="12" t="s">
        <v>840</v>
      </c>
      <c r="D209" s="12" t="s">
        <v>422</v>
      </c>
      <c r="E209" s="4" t="s">
        <v>32</v>
      </c>
      <c r="F209" s="323">
        <f t="shared" si="5506"/>
        <v>0</v>
      </c>
      <c r="G209" s="431">
        <f t="shared" si="5507"/>
        <v>0</v>
      </c>
      <c r="H209" s="432">
        <f t="shared" si="5508"/>
        <v>0</v>
      </c>
      <c r="I209" s="138">
        <f t="shared" si="5661"/>
        <v>0</v>
      </c>
      <c r="J209" s="433">
        <f t="shared" si="5509"/>
        <v>6947.28</v>
      </c>
      <c r="K209" s="139">
        <f t="shared" si="5662"/>
        <v>0</v>
      </c>
      <c r="L209" s="111">
        <f t="shared" si="5663"/>
        <v>0</v>
      </c>
      <c r="M209" s="111"/>
      <c r="N209" s="140"/>
      <c r="O209" s="141" t="e">
        <f t="shared" si="5664"/>
        <v>#DIV/0!</v>
      </c>
      <c r="P209" s="323">
        <f t="shared" si="5641"/>
        <v>0</v>
      </c>
      <c r="Q209" s="431">
        <f t="shared" si="5642"/>
        <v>0</v>
      </c>
      <c r="R209" s="432">
        <f t="shared" si="5643"/>
        <v>0</v>
      </c>
      <c r="S209" s="138">
        <f t="shared" si="5665"/>
        <v>0</v>
      </c>
      <c r="T209" s="433">
        <f t="shared" si="5644"/>
        <v>6947.28</v>
      </c>
      <c r="U209" s="139">
        <f t="shared" si="5666"/>
        <v>0</v>
      </c>
      <c r="V209" s="111">
        <f t="shared" si="5667"/>
        <v>0</v>
      </c>
      <c r="W209" s="111"/>
      <c r="X209" s="140"/>
      <c r="Y209" s="141" t="e">
        <f t="shared" si="5668"/>
        <v>#DIV/0!</v>
      </c>
      <c r="Z209" s="323">
        <f t="shared" si="5641"/>
        <v>0</v>
      </c>
      <c r="AA209" s="431">
        <f t="shared" si="5642"/>
        <v>0</v>
      </c>
      <c r="AB209" s="432">
        <f t="shared" si="5643"/>
        <v>0</v>
      </c>
      <c r="AC209" s="138">
        <f t="shared" si="5669"/>
        <v>0</v>
      </c>
      <c r="AD209" s="433">
        <f t="shared" si="5644"/>
        <v>6947.28</v>
      </c>
      <c r="AE209" s="139">
        <f t="shared" si="5670"/>
        <v>0</v>
      </c>
      <c r="AF209" s="111">
        <f t="shared" si="5671"/>
        <v>0</v>
      </c>
      <c r="AG209" s="111"/>
      <c r="AH209" s="140"/>
      <c r="AI209" s="141" t="e">
        <f t="shared" si="5672"/>
        <v>#DIV/0!</v>
      </c>
      <c r="AJ209" s="323">
        <f t="shared" si="5641"/>
        <v>0</v>
      </c>
      <c r="AK209" s="431">
        <f t="shared" si="5642"/>
        <v>0</v>
      </c>
      <c r="AL209" s="432">
        <f t="shared" si="5643"/>
        <v>0</v>
      </c>
      <c r="AM209" s="138">
        <f t="shared" si="5673"/>
        <v>0</v>
      </c>
      <c r="AN209" s="433">
        <f t="shared" si="5644"/>
        <v>6947.28</v>
      </c>
      <c r="AO209" s="139">
        <f t="shared" si="5674"/>
        <v>0</v>
      </c>
      <c r="AP209" s="111">
        <f t="shared" si="5675"/>
        <v>0</v>
      </c>
      <c r="AQ209" s="111"/>
      <c r="AR209" s="140"/>
      <c r="AS209" s="141" t="e">
        <f t="shared" si="5676"/>
        <v>#DIV/0!</v>
      </c>
      <c r="AT209" s="323">
        <f t="shared" si="5641"/>
        <v>0</v>
      </c>
      <c r="AU209" s="431">
        <f t="shared" si="5642"/>
        <v>0</v>
      </c>
      <c r="AV209" s="432">
        <f t="shared" si="5643"/>
        <v>0</v>
      </c>
      <c r="AW209" s="138">
        <f t="shared" si="5677"/>
        <v>0</v>
      </c>
      <c r="AX209" s="433">
        <f t="shared" si="5644"/>
        <v>6947.28</v>
      </c>
      <c r="AY209" s="139">
        <f t="shared" si="5678"/>
        <v>0</v>
      </c>
      <c r="AZ209" s="111">
        <f t="shared" si="5679"/>
        <v>0</v>
      </c>
      <c r="BA209" s="111"/>
      <c r="BB209" s="140"/>
      <c r="BC209" s="141" t="e">
        <f t="shared" si="5680"/>
        <v>#DIV/0!</v>
      </c>
      <c r="BD209" s="323">
        <f t="shared" si="5641"/>
        <v>0</v>
      </c>
      <c r="BE209" s="431">
        <f t="shared" si="5642"/>
        <v>0</v>
      </c>
      <c r="BF209" s="432">
        <f t="shared" si="5643"/>
        <v>0</v>
      </c>
      <c r="BG209" s="138">
        <f t="shared" si="5681"/>
        <v>0</v>
      </c>
      <c r="BH209" s="433">
        <f t="shared" si="5644"/>
        <v>6947.28</v>
      </c>
      <c r="BI209" s="139">
        <f t="shared" si="5682"/>
        <v>0</v>
      </c>
      <c r="BJ209" s="111">
        <f t="shared" si="5683"/>
        <v>0</v>
      </c>
      <c r="BK209" s="111"/>
      <c r="BL209" s="140"/>
      <c r="BM209" s="141" t="e">
        <f t="shared" si="5684"/>
        <v>#DIV/0!</v>
      </c>
      <c r="BN209" s="323">
        <f t="shared" si="5641"/>
        <v>0</v>
      </c>
      <c r="BO209" s="431">
        <f t="shared" si="5642"/>
        <v>0</v>
      </c>
      <c r="BP209" s="432">
        <f t="shared" si="5643"/>
        <v>0</v>
      </c>
      <c r="BQ209" s="138">
        <f t="shared" si="5685"/>
        <v>0</v>
      </c>
      <c r="BR209" s="433">
        <f t="shared" si="5644"/>
        <v>6947.28</v>
      </c>
      <c r="BS209" s="139">
        <f t="shared" si="5686"/>
        <v>0</v>
      </c>
      <c r="BT209" s="111">
        <f t="shared" si="5687"/>
        <v>0</v>
      </c>
      <c r="BU209" s="111"/>
      <c r="BV209" s="140"/>
      <c r="BW209" s="141" t="e">
        <f t="shared" si="5688"/>
        <v>#DIV/0!</v>
      </c>
      <c r="BX209" s="323">
        <f t="shared" si="5641"/>
        <v>0</v>
      </c>
      <c r="BY209" s="431">
        <f t="shared" si="5642"/>
        <v>0</v>
      </c>
      <c r="BZ209" s="432">
        <f t="shared" si="5643"/>
        <v>0</v>
      </c>
      <c r="CA209" s="138">
        <f t="shared" si="5689"/>
        <v>0</v>
      </c>
      <c r="CB209" s="433">
        <f t="shared" si="5644"/>
        <v>6947.28</v>
      </c>
      <c r="CC209" s="139">
        <f t="shared" si="5690"/>
        <v>0</v>
      </c>
      <c r="CD209" s="111">
        <f t="shared" si="5691"/>
        <v>0</v>
      </c>
      <c r="CE209" s="111"/>
      <c r="CF209" s="140"/>
      <c r="CG209" s="141" t="e">
        <f t="shared" si="5692"/>
        <v>#DIV/0!</v>
      </c>
      <c r="CH209" s="323">
        <f t="shared" si="5645"/>
        <v>0</v>
      </c>
      <c r="CI209" s="431">
        <f t="shared" si="5646"/>
        <v>0</v>
      </c>
      <c r="CJ209" s="432">
        <f t="shared" si="5647"/>
        <v>0</v>
      </c>
      <c r="CK209" s="138">
        <f t="shared" si="5693"/>
        <v>0</v>
      </c>
      <c r="CL209" s="433">
        <f t="shared" si="5648"/>
        <v>6947.28</v>
      </c>
      <c r="CM209" s="139">
        <f t="shared" si="5694"/>
        <v>0</v>
      </c>
      <c r="CN209" s="111">
        <f t="shared" si="5695"/>
        <v>0</v>
      </c>
      <c r="CO209" s="111"/>
      <c r="CP209" s="140"/>
      <c r="CQ209" s="141" t="e">
        <f t="shared" si="5696"/>
        <v>#DIV/0!</v>
      </c>
      <c r="CR209" s="323">
        <f t="shared" si="5645"/>
        <v>0</v>
      </c>
      <c r="CS209" s="431">
        <f t="shared" si="5646"/>
        <v>0</v>
      </c>
      <c r="CT209" s="432">
        <f t="shared" si="5647"/>
        <v>0</v>
      </c>
      <c r="CU209" s="138">
        <f t="shared" si="5697"/>
        <v>0</v>
      </c>
      <c r="CV209" s="433">
        <f t="shared" si="5648"/>
        <v>6947.28</v>
      </c>
      <c r="CW209" s="139">
        <f t="shared" si="5698"/>
        <v>0</v>
      </c>
      <c r="CX209" s="111">
        <f t="shared" si="5699"/>
        <v>0</v>
      </c>
      <c r="CY209" s="111"/>
      <c r="CZ209" s="140"/>
      <c r="DA209" s="141" t="e">
        <f t="shared" si="5700"/>
        <v>#DIV/0!</v>
      </c>
      <c r="DB209" s="323">
        <f t="shared" si="5645"/>
        <v>0</v>
      </c>
      <c r="DC209" s="431">
        <f t="shared" si="5646"/>
        <v>0</v>
      </c>
      <c r="DD209" s="432">
        <f t="shared" si="5647"/>
        <v>0</v>
      </c>
      <c r="DE209" s="138">
        <f t="shared" si="5701"/>
        <v>0</v>
      </c>
      <c r="DF209" s="433">
        <f t="shared" si="5648"/>
        <v>6947.28</v>
      </c>
      <c r="DG209" s="139">
        <f t="shared" si="5702"/>
        <v>0</v>
      </c>
      <c r="DH209" s="111">
        <f t="shared" si="5703"/>
        <v>0</v>
      </c>
      <c r="DI209" s="111"/>
      <c r="DJ209" s="140"/>
      <c r="DK209" s="141" t="e">
        <f t="shared" si="5704"/>
        <v>#DIV/0!</v>
      </c>
      <c r="DL209" s="323">
        <f t="shared" si="5645"/>
        <v>0</v>
      </c>
      <c r="DM209" s="431">
        <f t="shared" si="5646"/>
        <v>0</v>
      </c>
      <c r="DN209" s="432">
        <f t="shared" si="5647"/>
        <v>0</v>
      </c>
      <c r="DO209" s="138">
        <f t="shared" si="5705"/>
        <v>0</v>
      </c>
      <c r="DP209" s="433">
        <f t="shared" si="5648"/>
        <v>6947.28</v>
      </c>
      <c r="DQ209" s="139">
        <f t="shared" si="5706"/>
        <v>0</v>
      </c>
      <c r="DR209" s="111">
        <f t="shared" si="5707"/>
        <v>0</v>
      </c>
      <c r="DS209" s="111"/>
      <c r="DT209" s="140"/>
      <c r="DU209" s="141" t="e">
        <f t="shared" si="5708"/>
        <v>#DIV/0!</v>
      </c>
      <c r="DV209" s="323">
        <f t="shared" si="5645"/>
        <v>0</v>
      </c>
      <c r="DW209" s="431">
        <f t="shared" si="5646"/>
        <v>0</v>
      </c>
      <c r="DX209" s="432">
        <f t="shared" si="5647"/>
        <v>0</v>
      </c>
      <c r="DY209" s="138">
        <f t="shared" si="5709"/>
        <v>0</v>
      </c>
      <c r="DZ209" s="433">
        <f t="shared" si="5648"/>
        <v>6947.28</v>
      </c>
      <c r="EA209" s="139">
        <f t="shared" si="5710"/>
        <v>0</v>
      </c>
      <c r="EB209" s="111">
        <f t="shared" si="5711"/>
        <v>0</v>
      </c>
      <c r="EC209" s="111"/>
      <c r="ED209" s="140"/>
      <c r="EE209" s="141" t="e">
        <f t="shared" si="5712"/>
        <v>#DIV/0!</v>
      </c>
      <c r="EF209" s="323">
        <f t="shared" si="5645"/>
        <v>0</v>
      </c>
      <c r="EG209" s="431">
        <f t="shared" si="5646"/>
        <v>0</v>
      </c>
      <c r="EH209" s="432">
        <f t="shared" si="5647"/>
        <v>0</v>
      </c>
      <c r="EI209" s="138">
        <f t="shared" si="5713"/>
        <v>0</v>
      </c>
      <c r="EJ209" s="433">
        <f t="shared" si="5648"/>
        <v>6947.28</v>
      </c>
      <c r="EK209" s="139">
        <f t="shared" si="5714"/>
        <v>0</v>
      </c>
      <c r="EL209" s="111">
        <f t="shared" si="5715"/>
        <v>0</v>
      </c>
      <c r="EM209" s="111"/>
      <c r="EN209" s="140"/>
      <c r="EO209" s="141" t="e">
        <f t="shared" si="5716"/>
        <v>#DIV/0!</v>
      </c>
      <c r="EP209" s="323">
        <f t="shared" si="5645"/>
        <v>0</v>
      </c>
      <c r="EQ209" s="431">
        <f t="shared" si="5646"/>
        <v>0</v>
      </c>
      <c r="ER209" s="432">
        <f t="shared" si="5647"/>
        <v>0</v>
      </c>
      <c r="ES209" s="138">
        <f t="shared" si="5717"/>
        <v>0</v>
      </c>
      <c r="ET209" s="433">
        <f t="shared" si="5648"/>
        <v>6947.28</v>
      </c>
      <c r="EU209" s="139">
        <f t="shared" si="5718"/>
        <v>0</v>
      </c>
      <c r="EV209" s="111">
        <f t="shared" si="5719"/>
        <v>0</v>
      </c>
      <c r="EW209" s="111"/>
      <c r="EX209" s="140"/>
      <c r="EY209" s="141" t="e">
        <f t="shared" si="5720"/>
        <v>#DIV/0!</v>
      </c>
      <c r="EZ209" s="323">
        <f t="shared" si="5649"/>
        <v>0</v>
      </c>
      <c r="FA209" s="431">
        <f t="shared" si="5650"/>
        <v>0</v>
      </c>
      <c r="FB209" s="432">
        <f t="shared" si="5651"/>
        <v>0</v>
      </c>
      <c r="FC209" s="138">
        <f t="shared" si="5721"/>
        <v>0</v>
      </c>
      <c r="FD209" s="433">
        <f t="shared" si="5652"/>
        <v>6947.28</v>
      </c>
      <c r="FE209" s="139">
        <f t="shared" si="5722"/>
        <v>0</v>
      </c>
      <c r="FF209" s="111">
        <f t="shared" si="5723"/>
        <v>0</v>
      </c>
      <c r="FG209" s="111"/>
      <c r="FH209" s="140"/>
      <c r="FI209" s="141" t="e">
        <f t="shared" si="5724"/>
        <v>#DIV/0!</v>
      </c>
      <c r="FJ209" s="323">
        <f t="shared" si="5649"/>
        <v>0</v>
      </c>
      <c r="FK209" s="431">
        <f t="shared" si="5650"/>
        <v>0</v>
      </c>
      <c r="FL209" s="432">
        <f t="shared" si="5651"/>
        <v>0</v>
      </c>
      <c r="FM209" s="138">
        <f t="shared" si="5725"/>
        <v>0</v>
      </c>
      <c r="FN209" s="433">
        <f t="shared" si="5652"/>
        <v>6947.28</v>
      </c>
      <c r="FO209" s="139">
        <f t="shared" si="5726"/>
        <v>0</v>
      </c>
      <c r="FP209" s="111">
        <f t="shared" si="5727"/>
        <v>0</v>
      </c>
      <c r="FQ209" s="111"/>
      <c r="FR209" s="140"/>
      <c r="FS209" s="141" t="e">
        <f t="shared" si="5728"/>
        <v>#DIV/0!</v>
      </c>
      <c r="FT209" s="323">
        <f t="shared" si="5649"/>
        <v>0</v>
      </c>
      <c r="FU209" s="431">
        <f t="shared" si="5650"/>
        <v>0</v>
      </c>
      <c r="FV209" s="432">
        <f t="shared" si="5651"/>
        <v>0</v>
      </c>
      <c r="FW209" s="138">
        <f t="shared" si="5729"/>
        <v>0</v>
      </c>
      <c r="FX209" s="433">
        <f t="shared" si="5652"/>
        <v>6947.28</v>
      </c>
      <c r="FY209" s="139">
        <f t="shared" si="5730"/>
        <v>0</v>
      </c>
      <c r="FZ209" s="111">
        <f t="shared" si="5731"/>
        <v>0</v>
      </c>
      <c r="GA209" s="111"/>
      <c r="GB209" s="140"/>
      <c r="GC209" s="141" t="e">
        <f t="shared" si="5732"/>
        <v>#DIV/0!</v>
      </c>
      <c r="GD209" s="323">
        <f t="shared" si="5649"/>
        <v>0</v>
      </c>
      <c r="GE209" s="431">
        <f t="shared" si="5650"/>
        <v>0</v>
      </c>
      <c r="GF209" s="432">
        <f t="shared" si="5651"/>
        <v>0</v>
      </c>
      <c r="GG209" s="138">
        <f t="shared" si="5733"/>
        <v>0</v>
      </c>
      <c r="GH209" s="433">
        <f t="shared" si="5652"/>
        <v>6947.28</v>
      </c>
      <c r="GI209" s="139">
        <f t="shared" si="5734"/>
        <v>0</v>
      </c>
      <c r="GJ209" s="111">
        <f t="shared" si="5735"/>
        <v>0</v>
      </c>
      <c r="GK209" s="111"/>
      <c r="GL209" s="140"/>
      <c r="GM209" s="141" t="e">
        <f t="shared" si="5736"/>
        <v>#DIV/0!</v>
      </c>
      <c r="GN209" s="323">
        <f t="shared" si="5649"/>
        <v>0</v>
      </c>
      <c r="GO209" s="431">
        <f t="shared" si="5650"/>
        <v>0</v>
      </c>
      <c r="GP209" s="432">
        <f t="shared" si="5651"/>
        <v>0</v>
      </c>
      <c r="GQ209" s="138">
        <f t="shared" si="5737"/>
        <v>0</v>
      </c>
      <c r="GR209" s="433">
        <f t="shared" si="5652"/>
        <v>6947.28</v>
      </c>
      <c r="GS209" s="139">
        <f t="shared" si="5738"/>
        <v>0</v>
      </c>
      <c r="GT209" s="111">
        <f t="shared" si="5739"/>
        <v>0</v>
      </c>
      <c r="GU209" s="111"/>
      <c r="GV209" s="140"/>
      <c r="GW209" s="141" t="e">
        <f t="shared" si="5740"/>
        <v>#DIV/0!</v>
      </c>
      <c r="GX209" s="323">
        <f t="shared" si="5649"/>
        <v>0</v>
      </c>
      <c r="GY209" s="431">
        <f t="shared" si="5650"/>
        <v>0</v>
      </c>
      <c r="GZ209" s="432">
        <f t="shared" si="5651"/>
        <v>0</v>
      </c>
      <c r="HA209" s="138">
        <f t="shared" si="5741"/>
        <v>0</v>
      </c>
      <c r="HB209" s="433">
        <f t="shared" si="5652"/>
        <v>6947.28</v>
      </c>
      <c r="HC209" s="139">
        <f t="shared" si="5742"/>
        <v>0</v>
      </c>
      <c r="HD209" s="111">
        <f t="shared" si="5743"/>
        <v>0</v>
      </c>
      <c r="HE209" s="111"/>
      <c r="HF209" s="140"/>
      <c r="HG209" s="141" t="e">
        <f t="shared" si="5744"/>
        <v>#DIV/0!</v>
      </c>
      <c r="HH209" s="323">
        <f t="shared" si="5649"/>
        <v>0</v>
      </c>
      <c r="HI209" s="431">
        <f t="shared" si="5650"/>
        <v>0</v>
      </c>
      <c r="HJ209" s="432">
        <f t="shared" si="5651"/>
        <v>0</v>
      </c>
      <c r="HK209" s="138">
        <f t="shared" si="5745"/>
        <v>0</v>
      </c>
      <c r="HL209" s="433">
        <f t="shared" si="5652"/>
        <v>6947.28</v>
      </c>
      <c r="HM209" s="139">
        <f t="shared" si="5746"/>
        <v>0</v>
      </c>
      <c r="HN209" s="111">
        <f t="shared" si="5747"/>
        <v>0</v>
      </c>
      <c r="HO209" s="111"/>
      <c r="HP209" s="140"/>
      <c r="HQ209" s="141" t="e">
        <f t="shared" si="5748"/>
        <v>#DIV/0!</v>
      </c>
      <c r="HR209" s="323">
        <f t="shared" si="5653"/>
        <v>0</v>
      </c>
      <c r="HS209" s="431">
        <f t="shared" si="5654"/>
        <v>0</v>
      </c>
      <c r="HT209" s="432">
        <f t="shared" si="5655"/>
        <v>0</v>
      </c>
      <c r="HU209" s="138">
        <f t="shared" si="5749"/>
        <v>0</v>
      </c>
      <c r="HV209" s="433">
        <f t="shared" si="5656"/>
        <v>6947.28</v>
      </c>
      <c r="HW209" s="139">
        <f t="shared" si="5750"/>
        <v>0</v>
      </c>
      <c r="HX209" s="111">
        <f t="shared" si="5751"/>
        <v>0</v>
      </c>
      <c r="HY209" s="111"/>
      <c r="HZ209" s="140"/>
      <c r="IA209" s="141" t="e">
        <f t="shared" si="5752"/>
        <v>#DIV/0!</v>
      </c>
      <c r="IB209" s="323">
        <f t="shared" si="5653"/>
        <v>0</v>
      </c>
      <c r="IC209" s="431">
        <f t="shared" si="5654"/>
        <v>0</v>
      </c>
      <c r="ID209" s="432">
        <f t="shared" si="5655"/>
        <v>0</v>
      </c>
      <c r="IE209" s="138">
        <f t="shared" si="5753"/>
        <v>0</v>
      </c>
      <c r="IF209" s="433">
        <f t="shared" si="5656"/>
        <v>6947.28</v>
      </c>
      <c r="IG209" s="139">
        <f t="shared" si="5754"/>
        <v>0</v>
      </c>
      <c r="IH209" s="111">
        <f t="shared" si="5755"/>
        <v>0</v>
      </c>
      <c r="II209" s="111"/>
      <c r="IJ209" s="140"/>
      <c r="IK209" s="141" t="e">
        <f t="shared" si="5756"/>
        <v>#DIV/0!</v>
      </c>
      <c r="IL209" s="323">
        <f t="shared" si="5653"/>
        <v>0</v>
      </c>
      <c r="IM209" s="431">
        <f t="shared" si="5654"/>
        <v>0</v>
      </c>
      <c r="IN209" s="432">
        <f t="shared" si="5655"/>
        <v>0</v>
      </c>
      <c r="IO209" s="138">
        <f t="shared" si="5757"/>
        <v>0</v>
      </c>
      <c r="IP209" s="433">
        <f t="shared" si="5656"/>
        <v>6947.28</v>
      </c>
      <c r="IQ209" s="139">
        <f t="shared" si="5758"/>
        <v>0</v>
      </c>
      <c r="IR209" s="111">
        <f t="shared" si="5759"/>
        <v>0</v>
      </c>
      <c r="IS209" s="111"/>
      <c r="IT209" s="140"/>
      <c r="IU209" s="141" t="e">
        <f t="shared" si="5760"/>
        <v>#DIV/0!</v>
      </c>
      <c r="IV209" s="323">
        <f t="shared" si="5653"/>
        <v>0</v>
      </c>
      <c r="IW209" s="431">
        <f t="shared" si="5654"/>
        <v>0</v>
      </c>
      <c r="IX209" s="432">
        <f t="shared" si="5655"/>
        <v>0</v>
      </c>
      <c r="IY209" s="138">
        <f t="shared" si="5761"/>
        <v>0</v>
      </c>
      <c r="IZ209" s="433">
        <f t="shared" si="5656"/>
        <v>6947.28</v>
      </c>
      <c r="JA209" s="139">
        <f t="shared" si="5762"/>
        <v>0</v>
      </c>
      <c r="JB209" s="111">
        <f t="shared" si="5763"/>
        <v>0</v>
      </c>
      <c r="JC209" s="111"/>
      <c r="JD209" s="140"/>
      <c r="JE209" s="141" t="e">
        <f t="shared" si="5764"/>
        <v>#DIV/0!</v>
      </c>
      <c r="JF209" s="323">
        <f t="shared" si="5653"/>
        <v>0</v>
      </c>
      <c r="JG209" s="431">
        <f t="shared" si="5654"/>
        <v>0</v>
      </c>
      <c r="JH209" s="432">
        <f t="shared" si="5655"/>
        <v>0</v>
      </c>
      <c r="JI209" s="138">
        <f t="shared" si="5765"/>
        <v>0</v>
      </c>
      <c r="JJ209" s="433">
        <f t="shared" si="5656"/>
        <v>6947.28</v>
      </c>
      <c r="JK209" s="139">
        <f t="shared" si="5766"/>
        <v>0</v>
      </c>
      <c r="JL209" s="111">
        <f t="shared" si="5767"/>
        <v>0</v>
      </c>
      <c r="JM209" s="111"/>
      <c r="JN209" s="140"/>
      <c r="JO209" s="141" t="e">
        <f t="shared" si="5768"/>
        <v>#DIV/0!</v>
      </c>
      <c r="JP209" s="323">
        <f t="shared" si="5653"/>
        <v>0</v>
      </c>
      <c r="JQ209" s="431">
        <f t="shared" si="5654"/>
        <v>0</v>
      </c>
      <c r="JR209" s="432">
        <f t="shared" si="5655"/>
        <v>0</v>
      </c>
      <c r="JS209" s="138">
        <f t="shared" si="5769"/>
        <v>0</v>
      </c>
      <c r="JT209" s="433">
        <f t="shared" si="5656"/>
        <v>6947.28</v>
      </c>
      <c r="JU209" s="139">
        <f t="shared" si="5770"/>
        <v>0</v>
      </c>
      <c r="JV209" s="111">
        <f t="shared" si="5771"/>
        <v>0</v>
      </c>
      <c r="JW209" s="111"/>
      <c r="JX209" s="140"/>
      <c r="JY209" s="141" t="e">
        <f t="shared" si="5772"/>
        <v>#DIV/0!</v>
      </c>
      <c r="JZ209" s="323">
        <f t="shared" si="5653"/>
        <v>0</v>
      </c>
      <c r="KA209" s="431">
        <f t="shared" si="5654"/>
        <v>0</v>
      </c>
      <c r="KB209" s="432">
        <f t="shared" si="5655"/>
        <v>0</v>
      </c>
      <c r="KC209" s="138">
        <f t="shared" si="5773"/>
        <v>0</v>
      </c>
      <c r="KD209" s="433">
        <f t="shared" si="5656"/>
        <v>6947.28</v>
      </c>
      <c r="KE209" s="139">
        <f t="shared" si="5774"/>
        <v>0</v>
      </c>
      <c r="KF209" s="111">
        <f t="shared" si="5775"/>
        <v>0</v>
      </c>
      <c r="KG209" s="111"/>
      <c r="KH209" s="140"/>
      <c r="KI209" s="141" t="e">
        <f t="shared" si="5776"/>
        <v>#DIV/0!</v>
      </c>
      <c r="KJ209" s="323">
        <f t="shared" si="5657"/>
        <v>0</v>
      </c>
      <c r="KK209" s="431">
        <f t="shared" si="5658"/>
        <v>0</v>
      </c>
      <c r="KL209" s="432">
        <f t="shared" si="5659"/>
        <v>0</v>
      </c>
      <c r="KM209" s="138">
        <f t="shared" si="5777"/>
        <v>0</v>
      </c>
      <c r="KN209" s="433">
        <f t="shared" si="5660"/>
        <v>6947.28</v>
      </c>
      <c r="KO209" s="139">
        <f t="shared" si="5778"/>
        <v>0</v>
      </c>
      <c r="KP209" s="111">
        <f t="shared" si="5779"/>
        <v>0</v>
      </c>
      <c r="KQ209" s="111"/>
      <c r="KR209" s="140"/>
      <c r="KS209" s="141" t="e">
        <f t="shared" si="5780"/>
        <v>#DIV/0!</v>
      </c>
      <c r="KT209" s="323">
        <f t="shared" si="5657"/>
        <v>0</v>
      </c>
      <c r="KU209" s="431" t="e">
        <f t="shared" si="5658"/>
        <v>#DIV/0!</v>
      </c>
      <c r="KV209" s="432" t="e">
        <f t="shared" si="5659"/>
        <v>#DIV/0!</v>
      </c>
      <c r="KW209" s="138">
        <f t="shared" si="5781"/>
        <v>0</v>
      </c>
      <c r="KX209" s="433">
        <f t="shared" si="5660"/>
        <v>0</v>
      </c>
      <c r="KY209" s="139">
        <f t="shared" si="5782"/>
        <v>0</v>
      </c>
      <c r="KZ209" s="111">
        <f t="shared" si="5783"/>
        <v>0</v>
      </c>
      <c r="LA209" s="111"/>
      <c r="LB209" s="140"/>
      <c r="LC209" s="141" t="e">
        <f t="shared" si="5784"/>
        <v>#DIV/0!</v>
      </c>
      <c r="LD209" s="323">
        <f t="shared" si="5510"/>
        <v>0</v>
      </c>
      <c r="LE209" s="431">
        <f t="shared" si="5511"/>
        <v>0</v>
      </c>
      <c r="LF209" s="432">
        <f t="shared" si="5512"/>
        <v>0</v>
      </c>
      <c r="LG209" s="138">
        <f t="shared" si="5785"/>
        <v>0</v>
      </c>
      <c r="LH209" s="433">
        <f t="shared" si="5513"/>
        <v>6947.28</v>
      </c>
      <c r="LI209" s="139">
        <f t="shared" si="5786"/>
        <v>0</v>
      </c>
      <c r="LJ209" s="111">
        <f t="shared" si="5787"/>
        <v>0</v>
      </c>
      <c r="LK209" s="111"/>
      <c r="LL209" s="140"/>
    </row>
    <row r="210" spans="1:324" ht="16.5" customHeight="1">
      <c r="A210" s="612"/>
      <c r="B210" s="12" t="s">
        <v>731</v>
      </c>
      <c r="C210" s="12" t="s">
        <v>840</v>
      </c>
      <c r="D210" s="12" t="s">
        <v>422</v>
      </c>
      <c r="E210" s="4" t="s">
        <v>32</v>
      </c>
      <c r="F210" s="323">
        <f t="shared" si="5506"/>
        <v>0</v>
      </c>
      <c r="G210" s="431">
        <f t="shared" si="5507"/>
        <v>0</v>
      </c>
      <c r="H210" s="432">
        <f t="shared" si="5508"/>
        <v>0</v>
      </c>
      <c r="I210" s="138">
        <f t="shared" si="5661"/>
        <v>0</v>
      </c>
      <c r="J210" s="433">
        <f t="shared" si="5509"/>
        <v>6947.28</v>
      </c>
      <c r="K210" s="139">
        <f t="shared" si="5662"/>
        <v>0</v>
      </c>
      <c r="L210" s="111">
        <f t="shared" si="5663"/>
        <v>0</v>
      </c>
      <c r="M210" s="111"/>
      <c r="N210" s="140"/>
      <c r="O210" s="141">
        <f t="shared" si="5664"/>
        <v>0</v>
      </c>
      <c r="P210" s="323">
        <f t="shared" si="5641"/>
        <v>0</v>
      </c>
      <c r="Q210" s="431">
        <f t="shared" si="5642"/>
        <v>0</v>
      </c>
      <c r="R210" s="432">
        <f t="shared" si="5643"/>
        <v>0</v>
      </c>
      <c r="S210" s="138">
        <f t="shared" si="5665"/>
        <v>0</v>
      </c>
      <c r="T210" s="433">
        <f t="shared" si="5644"/>
        <v>6947.28</v>
      </c>
      <c r="U210" s="139">
        <f t="shared" si="5666"/>
        <v>0</v>
      </c>
      <c r="V210" s="111">
        <f t="shared" si="5667"/>
        <v>0</v>
      </c>
      <c r="W210" s="111"/>
      <c r="X210" s="140"/>
      <c r="Y210" s="141">
        <f t="shared" si="5668"/>
        <v>0</v>
      </c>
      <c r="Z210" s="323">
        <f t="shared" si="5641"/>
        <v>0</v>
      </c>
      <c r="AA210" s="431">
        <f t="shared" si="5642"/>
        <v>0</v>
      </c>
      <c r="AB210" s="432">
        <f t="shared" si="5643"/>
        <v>0</v>
      </c>
      <c r="AC210" s="138">
        <f t="shared" si="5669"/>
        <v>0</v>
      </c>
      <c r="AD210" s="433">
        <f t="shared" si="5644"/>
        <v>6947.28</v>
      </c>
      <c r="AE210" s="139">
        <f t="shared" si="5670"/>
        <v>0</v>
      </c>
      <c r="AF210" s="111">
        <f t="shared" si="5671"/>
        <v>0</v>
      </c>
      <c r="AG210" s="111"/>
      <c r="AH210" s="140"/>
      <c r="AI210" s="141">
        <f t="shared" si="5672"/>
        <v>0</v>
      </c>
      <c r="AJ210" s="323">
        <f t="shared" si="5641"/>
        <v>1</v>
      </c>
      <c r="AK210" s="431">
        <f t="shared" si="5642"/>
        <v>1.56E-3</v>
      </c>
      <c r="AL210" s="432">
        <f t="shared" si="5643"/>
        <v>0.01</v>
      </c>
      <c r="AM210" s="138">
        <f t="shared" si="5673"/>
        <v>0.01</v>
      </c>
      <c r="AN210" s="433">
        <f t="shared" si="5644"/>
        <v>6947.28</v>
      </c>
      <c r="AO210" s="139">
        <f t="shared" si="5674"/>
        <v>69.472800000000007</v>
      </c>
      <c r="AP210" s="111">
        <f t="shared" si="5675"/>
        <v>69.47</v>
      </c>
      <c r="AQ210" s="111"/>
      <c r="AR210" s="140"/>
      <c r="AS210" s="141">
        <f t="shared" si="5676"/>
        <v>0.5625</v>
      </c>
      <c r="AT210" s="323">
        <f t="shared" si="5641"/>
        <v>1</v>
      </c>
      <c r="AU210" s="431">
        <f t="shared" si="5642"/>
        <v>1.0499999999999999E-3</v>
      </c>
      <c r="AV210" s="432">
        <f t="shared" si="5643"/>
        <v>0.01</v>
      </c>
      <c r="AW210" s="138">
        <f t="shared" si="5677"/>
        <v>0.01</v>
      </c>
      <c r="AX210" s="433">
        <f t="shared" si="5644"/>
        <v>6947.28</v>
      </c>
      <c r="AY210" s="139">
        <f t="shared" si="5678"/>
        <v>69.472800000000007</v>
      </c>
      <c r="AZ210" s="111">
        <f t="shared" si="5679"/>
        <v>69.47</v>
      </c>
      <c r="BA210" s="111"/>
      <c r="BB210" s="140"/>
      <c r="BC210" s="141">
        <f t="shared" si="5680"/>
        <v>0.5625</v>
      </c>
      <c r="BD210" s="323">
        <f t="shared" si="5641"/>
        <v>0</v>
      </c>
      <c r="BE210" s="431">
        <f t="shared" si="5642"/>
        <v>0</v>
      </c>
      <c r="BF210" s="432">
        <f t="shared" si="5643"/>
        <v>0</v>
      </c>
      <c r="BG210" s="138">
        <f t="shared" si="5681"/>
        <v>0</v>
      </c>
      <c r="BH210" s="433">
        <f t="shared" si="5644"/>
        <v>6947.28</v>
      </c>
      <c r="BI210" s="139">
        <f t="shared" si="5682"/>
        <v>0</v>
      </c>
      <c r="BJ210" s="111">
        <f t="shared" si="5683"/>
        <v>0</v>
      </c>
      <c r="BK210" s="111"/>
      <c r="BL210" s="140"/>
      <c r="BM210" s="141">
        <f t="shared" si="5684"/>
        <v>0</v>
      </c>
      <c r="BN210" s="323">
        <f t="shared" si="5641"/>
        <v>0</v>
      </c>
      <c r="BO210" s="431">
        <f t="shared" si="5642"/>
        <v>0</v>
      </c>
      <c r="BP210" s="432">
        <f t="shared" si="5643"/>
        <v>0</v>
      </c>
      <c r="BQ210" s="138">
        <f t="shared" si="5685"/>
        <v>0</v>
      </c>
      <c r="BR210" s="433">
        <f t="shared" si="5644"/>
        <v>6947.28</v>
      </c>
      <c r="BS210" s="139">
        <f t="shared" si="5686"/>
        <v>0</v>
      </c>
      <c r="BT210" s="111">
        <f t="shared" si="5687"/>
        <v>0</v>
      </c>
      <c r="BU210" s="111"/>
      <c r="BV210" s="140"/>
      <c r="BW210" s="141">
        <f t="shared" si="5688"/>
        <v>0</v>
      </c>
      <c r="BX210" s="323">
        <f t="shared" si="5641"/>
        <v>0</v>
      </c>
      <c r="BY210" s="431">
        <f t="shared" si="5642"/>
        <v>0</v>
      </c>
      <c r="BZ210" s="432">
        <f t="shared" si="5643"/>
        <v>0</v>
      </c>
      <c r="CA210" s="138">
        <f t="shared" si="5689"/>
        <v>0</v>
      </c>
      <c r="CB210" s="433">
        <f t="shared" si="5644"/>
        <v>6947.28</v>
      </c>
      <c r="CC210" s="139">
        <f t="shared" si="5690"/>
        <v>0</v>
      </c>
      <c r="CD210" s="111">
        <f t="shared" si="5691"/>
        <v>0</v>
      </c>
      <c r="CE210" s="111"/>
      <c r="CF210" s="140"/>
      <c r="CG210" s="141">
        <f t="shared" si="5692"/>
        <v>0</v>
      </c>
      <c r="CH210" s="323">
        <f t="shared" si="5645"/>
        <v>0</v>
      </c>
      <c r="CI210" s="431">
        <f t="shared" si="5646"/>
        <v>0</v>
      </c>
      <c r="CJ210" s="432">
        <f t="shared" si="5647"/>
        <v>0</v>
      </c>
      <c r="CK210" s="138">
        <f t="shared" si="5693"/>
        <v>0</v>
      </c>
      <c r="CL210" s="433">
        <f t="shared" si="5648"/>
        <v>6947.28</v>
      </c>
      <c r="CM210" s="139">
        <f t="shared" si="5694"/>
        <v>0</v>
      </c>
      <c r="CN210" s="111">
        <f t="shared" si="5695"/>
        <v>0</v>
      </c>
      <c r="CO210" s="111"/>
      <c r="CP210" s="140"/>
      <c r="CQ210" s="141">
        <f t="shared" si="5696"/>
        <v>0</v>
      </c>
      <c r="CR210" s="323">
        <f t="shared" si="5645"/>
        <v>0</v>
      </c>
      <c r="CS210" s="431">
        <f t="shared" si="5646"/>
        <v>0</v>
      </c>
      <c r="CT210" s="432">
        <f t="shared" si="5647"/>
        <v>0</v>
      </c>
      <c r="CU210" s="138">
        <f t="shared" si="5697"/>
        <v>0</v>
      </c>
      <c r="CV210" s="433">
        <f t="shared" si="5648"/>
        <v>6947.28</v>
      </c>
      <c r="CW210" s="139">
        <f t="shared" si="5698"/>
        <v>0</v>
      </c>
      <c r="CX210" s="111">
        <f t="shared" si="5699"/>
        <v>0</v>
      </c>
      <c r="CY210" s="111"/>
      <c r="CZ210" s="140"/>
      <c r="DA210" s="141">
        <f t="shared" si="5700"/>
        <v>0</v>
      </c>
      <c r="DB210" s="323">
        <f t="shared" si="5645"/>
        <v>0</v>
      </c>
      <c r="DC210" s="431">
        <f t="shared" si="5646"/>
        <v>0</v>
      </c>
      <c r="DD210" s="432">
        <f t="shared" si="5647"/>
        <v>0</v>
      </c>
      <c r="DE210" s="138">
        <f t="shared" si="5701"/>
        <v>0</v>
      </c>
      <c r="DF210" s="433">
        <f t="shared" si="5648"/>
        <v>6947.28</v>
      </c>
      <c r="DG210" s="139">
        <f t="shared" si="5702"/>
        <v>0</v>
      </c>
      <c r="DH210" s="111">
        <f t="shared" si="5703"/>
        <v>0</v>
      </c>
      <c r="DI210" s="111"/>
      <c r="DJ210" s="140"/>
      <c r="DK210" s="141">
        <f t="shared" si="5704"/>
        <v>0</v>
      </c>
      <c r="DL210" s="323">
        <f t="shared" si="5645"/>
        <v>0</v>
      </c>
      <c r="DM210" s="431">
        <f t="shared" si="5646"/>
        <v>0</v>
      </c>
      <c r="DN210" s="432">
        <f t="shared" si="5647"/>
        <v>0</v>
      </c>
      <c r="DO210" s="138">
        <f t="shared" si="5705"/>
        <v>0</v>
      </c>
      <c r="DP210" s="433">
        <f t="shared" si="5648"/>
        <v>6947.28</v>
      </c>
      <c r="DQ210" s="139">
        <f t="shared" si="5706"/>
        <v>0</v>
      </c>
      <c r="DR210" s="111">
        <f t="shared" si="5707"/>
        <v>0</v>
      </c>
      <c r="DS210" s="111"/>
      <c r="DT210" s="140"/>
      <c r="DU210" s="141">
        <f t="shared" si="5708"/>
        <v>0</v>
      </c>
      <c r="DV210" s="323">
        <f t="shared" si="5645"/>
        <v>2</v>
      </c>
      <c r="DW210" s="431">
        <f t="shared" si="5646"/>
        <v>2.5999999999999999E-3</v>
      </c>
      <c r="DX210" s="432">
        <f t="shared" si="5647"/>
        <v>0.02</v>
      </c>
      <c r="DY210" s="138">
        <f t="shared" si="5709"/>
        <v>0.01</v>
      </c>
      <c r="DZ210" s="433">
        <f t="shared" si="5648"/>
        <v>6947.28</v>
      </c>
      <c r="EA210" s="139">
        <f t="shared" si="5710"/>
        <v>69.472800000000007</v>
      </c>
      <c r="EB210" s="111">
        <f t="shared" si="5711"/>
        <v>138.94999999999999</v>
      </c>
      <c r="EC210" s="111"/>
      <c r="ED210" s="140"/>
      <c r="EE210" s="141">
        <f t="shared" si="5712"/>
        <v>0.5625</v>
      </c>
      <c r="EF210" s="323">
        <f t="shared" si="5645"/>
        <v>0</v>
      </c>
      <c r="EG210" s="431">
        <f t="shared" si="5646"/>
        <v>0</v>
      </c>
      <c r="EH210" s="432">
        <f t="shared" si="5647"/>
        <v>0</v>
      </c>
      <c r="EI210" s="138">
        <f t="shared" si="5713"/>
        <v>0</v>
      </c>
      <c r="EJ210" s="433">
        <f t="shared" si="5648"/>
        <v>6947.28</v>
      </c>
      <c r="EK210" s="139">
        <f t="shared" si="5714"/>
        <v>0</v>
      </c>
      <c r="EL210" s="111">
        <f t="shared" si="5715"/>
        <v>0</v>
      </c>
      <c r="EM210" s="111"/>
      <c r="EN210" s="140"/>
      <c r="EO210" s="141">
        <f t="shared" si="5716"/>
        <v>0</v>
      </c>
      <c r="EP210" s="323">
        <f t="shared" si="5645"/>
        <v>0</v>
      </c>
      <c r="EQ210" s="431">
        <f t="shared" si="5646"/>
        <v>0</v>
      </c>
      <c r="ER210" s="432">
        <f t="shared" si="5647"/>
        <v>0</v>
      </c>
      <c r="ES210" s="138">
        <f t="shared" si="5717"/>
        <v>0</v>
      </c>
      <c r="ET210" s="433">
        <f t="shared" si="5648"/>
        <v>6947.28</v>
      </c>
      <c r="EU210" s="139">
        <f t="shared" si="5718"/>
        <v>0</v>
      </c>
      <c r="EV210" s="111">
        <f t="shared" si="5719"/>
        <v>0</v>
      </c>
      <c r="EW210" s="111"/>
      <c r="EX210" s="140"/>
      <c r="EY210" s="141">
        <f t="shared" si="5720"/>
        <v>0</v>
      </c>
      <c r="EZ210" s="323">
        <f t="shared" si="5649"/>
        <v>1</v>
      </c>
      <c r="FA210" s="431">
        <f t="shared" si="5650"/>
        <v>1.1900000000000001E-3</v>
      </c>
      <c r="FB210" s="432">
        <f t="shared" si="5651"/>
        <v>0.01</v>
      </c>
      <c r="FC210" s="138">
        <f t="shared" si="5721"/>
        <v>0.01</v>
      </c>
      <c r="FD210" s="433">
        <f t="shared" si="5652"/>
        <v>6947.28</v>
      </c>
      <c r="FE210" s="139">
        <f t="shared" si="5722"/>
        <v>69.472800000000007</v>
      </c>
      <c r="FF210" s="111">
        <f t="shared" si="5723"/>
        <v>69.47</v>
      </c>
      <c r="FG210" s="111"/>
      <c r="FH210" s="140"/>
      <c r="FI210" s="141">
        <f t="shared" si="5724"/>
        <v>0.5625</v>
      </c>
      <c r="FJ210" s="323">
        <f t="shared" si="5649"/>
        <v>0</v>
      </c>
      <c r="FK210" s="431">
        <f t="shared" si="5650"/>
        <v>0</v>
      </c>
      <c r="FL210" s="432">
        <f t="shared" si="5651"/>
        <v>0</v>
      </c>
      <c r="FM210" s="138">
        <f t="shared" si="5725"/>
        <v>0</v>
      </c>
      <c r="FN210" s="433">
        <f t="shared" si="5652"/>
        <v>6947.28</v>
      </c>
      <c r="FO210" s="139">
        <f t="shared" si="5726"/>
        <v>0</v>
      </c>
      <c r="FP210" s="111">
        <f t="shared" si="5727"/>
        <v>0</v>
      </c>
      <c r="FQ210" s="111"/>
      <c r="FR210" s="140"/>
      <c r="FS210" s="141">
        <f t="shared" si="5728"/>
        <v>0</v>
      </c>
      <c r="FT210" s="323">
        <f t="shared" si="5649"/>
        <v>0</v>
      </c>
      <c r="FU210" s="431">
        <f t="shared" si="5650"/>
        <v>0</v>
      </c>
      <c r="FV210" s="432">
        <f t="shared" si="5651"/>
        <v>0</v>
      </c>
      <c r="FW210" s="138">
        <f t="shared" si="5729"/>
        <v>0</v>
      </c>
      <c r="FX210" s="433">
        <f t="shared" si="5652"/>
        <v>6947.28</v>
      </c>
      <c r="FY210" s="139">
        <f t="shared" si="5730"/>
        <v>0</v>
      </c>
      <c r="FZ210" s="111">
        <f t="shared" si="5731"/>
        <v>0</v>
      </c>
      <c r="GA210" s="111"/>
      <c r="GB210" s="140"/>
      <c r="GC210" s="141">
        <f t="shared" si="5732"/>
        <v>0</v>
      </c>
      <c r="GD210" s="323">
        <f t="shared" si="5649"/>
        <v>0</v>
      </c>
      <c r="GE210" s="431">
        <f t="shared" si="5650"/>
        <v>0</v>
      </c>
      <c r="GF210" s="432">
        <f t="shared" si="5651"/>
        <v>0</v>
      </c>
      <c r="GG210" s="138">
        <f t="shared" si="5733"/>
        <v>0</v>
      </c>
      <c r="GH210" s="433">
        <f t="shared" si="5652"/>
        <v>6947.28</v>
      </c>
      <c r="GI210" s="139">
        <f t="shared" si="5734"/>
        <v>0</v>
      </c>
      <c r="GJ210" s="111">
        <f t="shared" si="5735"/>
        <v>0</v>
      </c>
      <c r="GK210" s="111"/>
      <c r="GL210" s="140"/>
      <c r="GM210" s="141">
        <f t="shared" si="5736"/>
        <v>0</v>
      </c>
      <c r="GN210" s="323">
        <f t="shared" si="5649"/>
        <v>0</v>
      </c>
      <c r="GO210" s="431">
        <f t="shared" si="5650"/>
        <v>0</v>
      </c>
      <c r="GP210" s="432">
        <f t="shared" si="5651"/>
        <v>0</v>
      </c>
      <c r="GQ210" s="138">
        <f t="shared" si="5737"/>
        <v>0</v>
      </c>
      <c r="GR210" s="433">
        <f t="shared" si="5652"/>
        <v>6947.28</v>
      </c>
      <c r="GS210" s="139">
        <f t="shared" si="5738"/>
        <v>0</v>
      </c>
      <c r="GT210" s="111">
        <f t="shared" si="5739"/>
        <v>0</v>
      </c>
      <c r="GU210" s="111"/>
      <c r="GV210" s="140"/>
      <c r="GW210" s="141">
        <f t="shared" si="5740"/>
        <v>0</v>
      </c>
      <c r="GX210" s="323">
        <f t="shared" si="5649"/>
        <v>2</v>
      </c>
      <c r="GY210" s="431">
        <f t="shared" si="5650"/>
        <v>1.31E-3</v>
      </c>
      <c r="GZ210" s="432">
        <f t="shared" si="5651"/>
        <v>0.05</v>
      </c>
      <c r="HA210" s="138">
        <f t="shared" si="5741"/>
        <v>2.5000000000000001E-2</v>
      </c>
      <c r="HB210" s="433">
        <f t="shared" si="5652"/>
        <v>6947.28</v>
      </c>
      <c r="HC210" s="139">
        <f t="shared" si="5742"/>
        <v>173.68199999999999</v>
      </c>
      <c r="HD210" s="111">
        <f t="shared" si="5743"/>
        <v>347.36</v>
      </c>
      <c r="HE210" s="111"/>
      <c r="HF210" s="140"/>
      <c r="HG210" s="141">
        <f t="shared" si="5744"/>
        <v>1.40625</v>
      </c>
      <c r="HH210" s="323">
        <f t="shared" si="5649"/>
        <v>0</v>
      </c>
      <c r="HI210" s="431">
        <f t="shared" si="5650"/>
        <v>0</v>
      </c>
      <c r="HJ210" s="432">
        <f t="shared" si="5651"/>
        <v>0</v>
      </c>
      <c r="HK210" s="138">
        <f t="shared" si="5745"/>
        <v>0</v>
      </c>
      <c r="HL210" s="433">
        <f t="shared" si="5652"/>
        <v>6947.28</v>
      </c>
      <c r="HM210" s="139">
        <f t="shared" si="5746"/>
        <v>0</v>
      </c>
      <c r="HN210" s="111">
        <f t="shared" si="5747"/>
        <v>0</v>
      </c>
      <c r="HO210" s="111"/>
      <c r="HP210" s="140"/>
      <c r="HQ210" s="141">
        <f t="shared" si="5748"/>
        <v>0</v>
      </c>
      <c r="HR210" s="323">
        <f t="shared" si="5653"/>
        <v>1</v>
      </c>
      <c r="HS210" s="431">
        <f t="shared" si="5654"/>
        <v>1.42E-3</v>
      </c>
      <c r="HT210" s="432">
        <f t="shared" si="5655"/>
        <v>0.01</v>
      </c>
      <c r="HU210" s="138">
        <f t="shared" si="5749"/>
        <v>0.01</v>
      </c>
      <c r="HV210" s="433">
        <f t="shared" si="5656"/>
        <v>6947.28</v>
      </c>
      <c r="HW210" s="139">
        <f t="shared" si="5750"/>
        <v>69.472800000000007</v>
      </c>
      <c r="HX210" s="111">
        <f t="shared" si="5751"/>
        <v>69.47</v>
      </c>
      <c r="HY210" s="111"/>
      <c r="HZ210" s="140"/>
      <c r="IA210" s="141">
        <f t="shared" si="5752"/>
        <v>0.5625</v>
      </c>
      <c r="IB210" s="323">
        <f t="shared" si="5653"/>
        <v>0</v>
      </c>
      <c r="IC210" s="431">
        <f t="shared" si="5654"/>
        <v>0</v>
      </c>
      <c r="ID210" s="432">
        <f t="shared" si="5655"/>
        <v>0</v>
      </c>
      <c r="IE210" s="138">
        <f t="shared" si="5753"/>
        <v>0</v>
      </c>
      <c r="IF210" s="433">
        <f t="shared" si="5656"/>
        <v>6947.28</v>
      </c>
      <c r="IG210" s="139">
        <f t="shared" si="5754"/>
        <v>0</v>
      </c>
      <c r="IH210" s="111">
        <f t="shared" si="5755"/>
        <v>0</v>
      </c>
      <c r="II210" s="111"/>
      <c r="IJ210" s="140"/>
      <c r="IK210" s="141">
        <f t="shared" si="5756"/>
        <v>0</v>
      </c>
      <c r="IL210" s="323">
        <f t="shared" si="5653"/>
        <v>0</v>
      </c>
      <c r="IM210" s="431">
        <f t="shared" si="5654"/>
        <v>0</v>
      </c>
      <c r="IN210" s="432">
        <f t="shared" si="5655"/>
        <v>0</v>
      </c>
      <c r="IO210" s="138">
        <f t="shared" si="5757"/>
        <v>0</v>
      </c>
      <c r="IP210" s="433">
        <f t="shared" si="5656"/>
        <v>6947.28</v>
      </c>
      <c r="IQ210" s="139">
        <f t="shared" si="5758"/>
        <v>0</v>
      </c>
      <c r="IR210" s="111">
        <f t="shared" si="5759"/>
        <v>0</v>
      </c>
      <c r="IS210" s="111"/>
      <c r="IT210" s="140"/>
      <c r="IU210" s="141">
        <f t="shared" si="5760"/>
        <v>0</v>
      </c>
      <c r="IV210" s="323">
        <f t="shared" si="5653"/>
        <v>0</v>
      </c>
      <c r="IW210" s="431">
        <f t="shared" si="5654"/>
        <v>0</v>
      </c>
      <c r="IX210" s="432">
        <f t="shared" si="5655"/>
        <v>0</v>
      </c>
      <c r="IY210" s="138">
        <f t="shared" si="5761"/>
        <v>0</v>
      </c>
      <c r="IZ210" s="433">
        <f t="shared" si="5656"/>
        <v>6947.28</v>
      </c>
      <c r="JA210" s="139">
        <f t="shared" si="5762"/>
        <v>0</v>
      </c>
      <c r="JB210" s="111">
        <f t="shared" si="5763"/>
        <v>0</v>
      </c>
      <c r="JC210" s="111"/>
      <c r="JD210" s="140"/>
      <c r="JE210" s="141">
        <f t="shared" si="5764"/>
        <v>0</v>
      </c>
      <c r="JF210" s="323">
        <f t="shared" si="5653"/>
        <v>0</v>
      </c>
      <c r="JG210" s="431">
        <f t="shared" si="5654"/>
        <v>0</v>
      </c>
      <c r="JH210" s="432">
        <f t="shared" si="5655"/>
        <v>0</v>
      </c>
      <c r="JI210" s="138">
        <f t="shared" si="5765"/>
        <v>0</v>
      </c>
      <c r="JJ210" s="433">
        <f t="shared" si="5656"/>
        <v>6947.28</v>
      </c>
      <c r="JK210" s="139">
        <f t="shared" si="5766"/>
        <v>0</v>
      </c>
      <c r="JL210" s="111">
        <f t="shared" si="5767"/>
        <v>0</v>
      </c>
      <c r="JM210" s="111"/>
      <c r="JN210" s="140"/>
      <c r="JO210" s="141">
        <f t="shared" si="5768"/>
        <v>0</v>
      </c>
      <c r="JP210" s="323">
        <f t="shared" si="5653"/>
        <v>1</v>
      </c>
      <c r="JQ210" s="431">
        <f t="shared" si="5654"/>
        <v>7.9000000000000001E-4</v>
      </c>
      <c r="JR210" s="432">
        <f t="shared" si="5655"/>
        <v>0.02</v>
      </c>
      <c r="JS210" s="138">
        <f t="shared" si="5769"/>
        <v>0.02</v>
      </c>
      <c r="JT210" s="433">
        <f t="shared" si="5656"/>
        <v>6947.28</v>
      </c>
      <c r="JU210" s="139">
        <f t="shared" si="5770"/>
        <v>138.94560000000001</v>
      </c>
      <c r="JV210" s="111">
        <f t="shared" si="5771"/>
        <v>138.94999999999999</v>
      </c>
      <c r="JW210" s="111"/>
      <c r="JX210" s="140"/>
      <c r="JY210" s="141">
        <f t="shared" si="5772"/>
        <v>1.125</v>
      </c>
      <c r="JZ210" s="323">
        <f t="shared" si="5653"/>
        <v>0</v>
      </c>
      <c r="KA210" s="431">
        <f t="shared" si="5654"/>
        <v>0</v>
      </c>
      <c r="KB210" s="432">
        <f t="shared" si="5655"/>
        <v>0</v>
      </c>
      <c r="KC210" s="138">
        <f t="shared" si="5773"/>
        <v>0</v>
      </c>
      <c r="KD210" s="433">
        <f t="shared" si="5656"/>
        <v>6947.28</v>
      </c>
      <c r="KE210" s="139">
        <f t="shared" si="5774"/>
        <v>0</v>
      </c>
      <c r="KF210" s="111">
        <f t="shared" si="5775"/>
        <v>0</v>
      </c>
      <c r="KG210" s="111"/>
      <c r="KH210" s="140"/>
      <c r="KI210" s="141">
        <f t="shared" si="5776"/>
        <v>0</v>
      </c>
      <c r="KJ210" s="323">
        <f t="shared" si="5657"/>
        <v>0</v>
      </c>
      <c r="KK210" s="431">
        <f t="shared" si="5658"/>
        <v>0</v>
      </c>
      <c r="KL210" s="432">
        <f t="shared" si="5659"/>
        <v>0</v>
      </c>
      <c r="KM210" s="138">
        <f t="shared" si="5777"/>
        <v>0</v>
      </c>
      <c r="KN210" s="433">
        <f t="shared" si="5660"/>
        <v>6947.28</v>
      </c>
      <c r="KO210" s="139">
        <f t="shared" si="5778"/>
        <v>0</v>
      </c>
      <c r="KP210" s="111">
        <f t="shared" si="5779"/>
        <v>0</v>
      </c>
      <c r="KQ210" s="111"/>
      <c r="KR210" s="140"/>
      <c r="KS210" s="141">
        <f t="shared" si="5780"/>
        <v>0</v>
      </c>
      <c r="KT210" s="323">
        <f t="shared" si="5657"/>
        <v>0</v>
      </c>
      <c r="KU210" s="431" t="e">
        <f t="shared" si="5658"/>
        <v>#DIV/0!</v>
      </c>
      <c r="KV210" s="432" t="e">
        <f t="shared" si="5659"/>
        <v>#DIV/0!</v>
      </c>
      <c r="KW210" s="138">
        <f t="shared" si="5781"/>
        <v>0</v>
      </c>
      <c r="KX210" s="433">
        <f t="shared" si="5660"/>
        <v>0</v>
      </c>
      <c r="KY210" s="139">
        <f t="shared" si="5782"/>
        <v>0</v>
      </c>
      <c r="KZ210" s="111">
        <f t="shared" si="5783"/>
        <v>0</v>
      </c>
      <c r="LA210" s="111"/>
      <c r="LB210" s="140"/>
      <c r="LC210" s="141">
        <f t="shared" si="5784"/>
        <v>0</v>
      </c>
      <c r="LD210" s="323">
        <f t="shared" si="5510"/>
        <v>9</v>
      </c>
      <c r="LE210" s="431">
        <f t="shared" si="5511"/>
        <v>3.4000000000000002E-4</v>
      </c>
      <c r="LF210" s="432">
        <f t="shared" si="5512"/>
        <v>0.16</v>
      </c>
      <c r="LG210" s="138">
        <f t="shared" si="5785"/>
        <v>1.777778E-2</v>
      </c>
      <c r="LH210" s="433">
        <f t="shared" si="5513"/>
        <v>6947.28</v>
      </c>
      <c r="LI210" s="139">
        <f t="shared" si="5786"/>
        <v>123.50722</v>
      </c>
      <c r="LJ210" s="111">
        <f t="shared" si="5787"/>
        <v>1111.56</v>
      </c>
      <c r="LK210" s="111"/>
      <c r="LL210" s="140"/>
    </row>
    <row r="211" spans="1:324" ht="16.5" customHeight="1">
      <c r="A211" s="612"/>
      <c r="B211" s="12" t="s">
        <v>732</v>
      </c>
      <c r="C211" s="12" t="s">
        <v>840</v>
      </c>
      <c r="D211" s="12" t="s">
        <v>422</v>
      </c>
      <c r="E211" s="4" t="s">
        <v>32</v>
      </c>
      <c r="F211" s="323">
        <f t="shared" si="5506"/>
        <v>0</v>
      </c>
      <c r="G211" s="431">
        <f t="shared" si="5507"/>
        <v>0</v>
      </c>
      <c r="H211" s="432">
        <f t="shared" si="5508"/>
        <v>0</v>
      </c>
      <c r="I211" s="138">
        <f t="shared" si="5661"/>
        <v>0</v>
      </c>
      <c r="J211" s="433">
        <f t="shared" si="5509"/>
        <v>6947.28</v>
      </c>
      <c r="K211" s="139">
        <f t="shared" si="5662"/>
        <v>0</v>
      </c>
      <c r="L211" s="111">
        <f t="shared" si="5663"/>
        <v>0</v>
      </c>
      <c r="M211" s="111"/>
      <c r="N211" s="140"/>
      <c r="O211" s="141">
        <f t="shared" si="5664"/>
        <v>0</v>
      </c>
      <c r="P211" s="323">
        <f t="shared" si="5641"/>
        <v>0</v>
      </c>
      <c r="Q211" s="431">
        <f t="shared" si="5642"/>
        <v>0</v>
      </c>
      <c r="R211" s="432">
        <f t="shared" si="5643"/>
        <v>0</v>
      </c>
      <c r="S211" s="138">
        <f t="shared" si="5665"/>
        <v>0</v>
      </c>
      <c r="T211" s="433">
        <f t="shared" si="5644"/>
        <v>6947.28</v>
      </c>
      <c r="U211" s="139">
        <f t="shared" si="5666"/>
        <v>0</v>
      </c>
      <c r="V211" s="111">
        <f t="shared" si="5667"/>
        <v>0</v>
      </c>
      <c r="W211" s="111"/>
      <c r="X211" s="140"/>
      <c r="Y211" s="141">
        <f t="shared" si="5668"/>
        <v>0</v>
      </c>
      <c r="Z211" s="323">
        <f t="shared" si="5641"/>
        <v>0</v>
      </c>
      <c r="AA211" s="431">
        <f t="shared" si="5642"/>
        <v>0</v>
      </c>
      <c r="AB211" s="432">
        <f t="shared" si="5643"/>
        <v>0</v>
      </c>
      <c r="AC211" s="138">
        <f t="shared" si="5669"/>
        <v>0</v>
      </c>
      <c r="AD211" s="433">
        <f t="shared" si="5644"/>
        <v>6947.28</v>
      </c>
      <c r="AE211" s="139">
        <f t="shared" si="5670"/>
        <v>0</v>
      </c>
      <c r="AF211" s="111">
        <f t="shared" si="5671"/>
        <v>0</v>
      </c>
      <c r="AG211" s="111"/>
      <c r="AH211" s="140"/>
      <c r="AI211" s="141">
        <f t="shared" si="5672"/>
        <v>0</v>
      </c>
      <c r="AJ211" s="323">
        <f t="shared" si="5641"/>
        <v>0</v>
      </c>
      <c r="AK211" s="431">
        <f t="shared" si="5642"/>
        <v>0</v>
      </c>
      <c r="AL211" s="432">
        <f t="shared" si="5643"/>
        <v>0</v>
      </c>
      <c r="AM211" s="138">
        <f t="shared" si="5673"/>
        <v>0</v>
      </c>
      <c r="AN211" s="433">
        <f t="shared" si="5644"/>
        <v>6947.28</v>
      </c>
      <c r="AO211" s="139">
        <f t="shared" si="5674"/>
        <v>0</v>
      </c>
      <c r="AP211" s="111">
        <f t="shared" si="5675"/>
        <v>0</v>
      </c>
      <c r="AQ211" s="111"/>
      <c r="AR211" s="140"/>
      <c r="AS211" s="141">
        <f t="shared" si="5676"/>
        <v>0</v>
      </c>
      <c r="AT211" s="323">
        <f t="shared" si="5641"/>
        <v>0</v>
      </c>
      <c r="AU211" s="431">
        <f t="shared" si="5642"/>
        <v>0</v>
      </c>
      <c r="AV211" s="432">
        <f t="shared" si="5643"/>
        <v>0</v>
      </c>
      <c r="AW211" s="138">
        <f t="shared" si="5677"/>
        <v>0</v>
      </c>
      <c r="AX211" s="433">
        <f t="shared" si="5644"/>
        <v>6947.28</v>
      </c>
      <c r="AY211" s="139">
        <f t="shared" si="5678"/>
        <v>0</v>
      </c>
      <c r="AZ211" s="111">
        <f t="shared" si="5679"/>
        <v>0</v>
      </c>
      <c r="BA211" s="111"/>
      <c r="BB211" s="140"/>
      <c r="BC211" s="141">
        <f t="shared" si="5680"/>
        <v>0</v>
      </c>
      <c r="BD211" s="323">
        <f t="shared" si="5641"/>
        <v>0</v>
      </c>
      <c r="BE211" s="431">
        <f t="shared" si="5642"/>
        <v>0</v>
      </c>
      <c r="BF211" s="432">
        <f t="shared" si="5643"/>
        <v>0</v>
      </c>
      <c r="BG211" s="138">
        <f t="shared" si="5681"/>
        <v>0</v>
      </c>
      <c r="BH211" s="433">
        <f t="shared" si="5644"/>
        <v>6947.28</v>
      </c>
      <c r="BI211" s="139">
        <f t="shared" si="5682"/>
        <v>0</v>
      </c>
      <c r="BJ211" s="111">
        <f t="shared" si="5683"/>
        <v>0</v>
      </c>
      <c r="BK211" s="111"/>
      <c r="BL211" s="140"/>
      <c r="BM211" s="141">
        <f t="shared" si="5684"/>
        <v>0</v>
      </c>
      <c r="BN211" s="323">
        <f t="shared" si="5641"/>
        <v>0</v>
      </c>
      <c r="BO211" s="431">
        <f t="shared" si="5642"/>
        <v>0</v>
      </c>
      <c r="BP211" s="432">
        <f t="shared" si="5643"/>
        <v>0</v>
      </c>
      <c r="BQ211" s="138">
        <f t="shared" si="5685"/>
        <v>0</v>
      </c>
      <c r="BR211" s="433">
        <f t="shared" si="5644"/>
        <v>6947.28</v>
      </c>
      <c r="BS211" s="139">
        <f t="shared" si="5686"/>
        <v>0</v>
      </c>
      <c r="BT211" s="111">
        <f t="shared" si="5687"/>
        <v>0</v>
      </c>
      <c r="BU211" s="111"/>
      <c r="BV211" s="140"/>
      <c r="BW211" s="141">
        <f t="shared" si="5688"/>
        <v>0</v>
      </c>
      <c r="BX211" s="323">
        <f t="shared" si="5641"/>
        <v>2</v>
      </c>
      <c r="BY211" s="431">
        <f t="shared" si="5642"/>
        <v>2.3800000000000002E-3</v>
      </c>
      <c r="BZ211" s="432">
        <f t="shared" si="5643"/>
        <v>0.04</v>
      </c>
      <c r="CA211" s="138">
        <f t="shared" si="5689"/>
        <v>0.02</v>
      </c>
      <c r="CB211" s="433">
        <f t="shared" si="5644"/>
        <v>6947.28</v>
      </c>
      <c r="CC211" s="139">
        <f t="shared" si="5690"/>
        <v>138.94560000000001</v>
      </c>
      <c r="CD211" s="111">
        <f t="shared" si="5691"/>
        <v>277.89</v>
      </c>
      <c r="CE211" s="111"/>
      <c r="CF211" s="140"/>
      <c r="CG211" s="141">
        <f t="shared" si="5692"/>
        <v>1.14286</v>
      </c>
      <c r="CH211" s="323">
        <f t="shared" si="5645"/>
        <v>0</v>
      </c>
      <c r="CI211" s="431">
        <f t="shared" si="5646"/>
        <v>0</v>
      </c>
      <c r="CJ211" s="432">
        <f t="shared" si="5647"/>
        <v>0</v>
      </c>
      <c r="CK211" s="138">
        <f t="shared" si="5693"/>
        <v>0</v>
      </c>
      <c r="CL211" s="433">
        <f t="shared" si="5648"/>
        <v>6947.28</v>
      </c>
      <c r="CM211" s="139">
        <f t="shared" si="5694"/>
        <v>0</v>
      </c>
      <c r="CN211" s="111">
        <f t="shared" si="5695"/>
        <v>0</v>
      </c>
      <c r="CO211" s="111"/>
      <c r="CP211" s="140"/>
      <c r="CQ211" s="141">
        <f t="shared" si="5696"/>
        <v>0</v>
      </c>
      <c r="CR211" s="323">
        <f t="shared" si="5645"/>
        <v>0</v>
      </c>
      <c r="CS211" s="431">
        <f t="shared" si="5646"/>
        <v>0</v>
      </c>
      <c r="CT211" s="432">
        <f t="shared" si="5647"/>
        <v>0</v>
      </c>
      <c r="CU211" s="138">
        <f t="shared" si="5697"/>
        <v>0</v>
      </c>
      <c r="CV211" s="433">
        <f t="shared" si="5648"/>
        <v>6947.28</v>
      </c>
      <c r="CW211" s="139">
        <f t="shared" si="5698"/>
        <v>0</v>
      </c>
      <c r="CX211" s="111">
        <f t="shared" si="5699"/>
        <v>0</v>
      </c>
      <c r="CY211" s="111"/>
      <c r="CZ211" s="140"/>
      <c r="DA211" s="141">
        <f t="shared" si="5700"/>
        <v>0</v>
      </c>
      <c r="DB211" s="323">
        <f t="shared" si="5645"/>
        <v>0</v>
      </c>
      <c r="DC211" s="431">
        <f t="shared" si="5646"/>
        <v>0</v>
      </c>
      <c r="DD211" s="432">
        <f t="shared" si="5647"/>
        <v>0</v>
      </c>
      <c r="DE211" s="138">
        <f t="shared" si="5701"/>
        <v>0</v>
      </c>
      <c r="DF211" s="433">
        <f t="shared" si="5648"/>
        <v>6947.28</v>
      </c>
      <c r="DG211" s="139">
        <f t="shared" si="5702"/>
        <v>0</v>
      </c>
      <c r="DH211" s="111">
        <f t="shared" si="5703"/>
        <v>0</v>
      </c>
      <c r="DI211" s="111"/>
      <c r="DJ211" s="140"/>
      <c r="DK211" s="141">
        <f t="shared" si="5704"/>
        <v>0</v>
      </c>
      <c r="DL211" s="323">
        <f t="shared" si="5645"/>
        <v>0</v>
      </c>
      <c r="DM211" s="431">
        <f t="shared" si="5646"/>
        <v>0</v>
      </c>
      <c r="DN211" s="432">
        <f t="shared" si="5647"/>
        <v>0</v>
      </c>
      <c r="DO211" s="138">
        <f t="shared" si="5705"/>
        <v>0</v>
      </c>
      <c r="DP211" s="433">
        <f t="shared" si="5648"/>
        <v>6947.28</v>
      </c>
      <c r="DQ211" s="139">
        <f t="shared" si="5706"/>
        <v>0</v>
      </c>
      <c r="DR211" s="111">
        <f t="shared" si="5707"/>
        <v>0</v>
      </c>
      <c r="DS211" s="111"/>
      <c r="DT211" s="140"/>
      <c r="DU211" s="141">
        <f t="shared" si="5708"/>
        <v>0</v>
      </c>
      <c r="DV211" s="323">
        <f t="shared" si="5645"/>
        <v>0</v>
      </c>
      <c r="DW211" s="431">
        <f t="shared" si="5646"/>
        <v>0</v>
      </c>
      <c r="DX211" s="432">
        <f t="shared" si="5647"/>
        <v>0</v>
      </c>
      <c r="DY211" s="138">
        <f t="shared" si="5709"/>
        <v>0</v>
      </c>
      <c r="DZ211" s="433">
        <f t="shared" si="5648"/>
        <v>6947.28</v>
      </c>
      <c r="EA211" s="139">
        <f t="shared" si="5710"/>
        <v>0</v>
      </c>
      <c r="EB211" s="111">
        <f t="shared" si="5711"/>
        <v>0</v>
      </c>
      <c r="EC211" s="111"/>
      <c r="ED211" s="140"/>
      <c r="EE211" s="141">
        <f t="shared" si="5712"/>
        <v>0</v>
      </c>
      <c r="EF211" s="323">
        <f t="shared" si="5645"/>
        <v>0</v>
      </c>
      <c r="EG211" s="431">
        <f t="shared" si="5646"/>
        <v>0</v>
      </c>
      <c r="EH211" s="432">
        <f t="shared" si="5647"/>
        <v>0</v>
      </c>
      <c r="EI211" s="138">
        <f t="shared" si="5713"/>
        <v>0</v>
      </c>
      <c r="EJ211" s="433">
        <f t="shared" si="5648"/>
        <v>6947.28</v>
      </c>
      <c r="EK211" s="139">
        <f t="shared" si="5714"/>
        <v>0</v>
      </c>
      <c r="EL211" s="111">
        <f t="shared" si="5715"/>
        <v>0</v>
      </c>
      <c r="EM211" s="111"/>
      <c r="EN211" s="140"/>
      <c r="EO211" s="141">
        <f t="shared" si="5716"/>
        <v>0</v>
      </c>
      <c r="EP211" s="323">
        <f t="shared" si="5645"/>
        <v>0</v>
      </c>
      <c r="EQ211" s="431">
        <f t="shared" si="5646"/>
        <v>0</v>
      </c>
      <c r="ER211" s="432">
        <f t="shared" si="5647"/>
        <v>0</v>
      </c>
      <c r="ES211" s="138">
        <f t="shared" si="5717"/>
        <v>0</v>
      </c>
      <c r="ET211" s="433">
        <f t="shared" si="5648"/>
        <v>6947.28</v>
      </c>
      <c r="EU211" s="139">
        <f t="shared" si="5718"/>
        <v>0</v>
      </c>
      <c r="EV211" s="111">
        <f t="shared" si="5719"/>
        <v>0</v>
      </c>
      <c r="EW211" s="111"/>
      <c r="EX211" s="140"/>
      <c r="EY211" s="141">
        <f t="shared" si="5720"/>
        <v>0</v>
      </c>
      <c r="EZ211" s="323">
        <f t="shared" si="5649"/>
        <v>0</v>
      </c>
      <c r="FA211" s="431">
        <f t="shared" si="5650"/>
        <v>0</v>
      </c>
      <c r="FB211" s="432">
        <f t="shared" si="5651"/>
        <v>0</v>
      </c>
      <c r="FC211" s="138">
        <f t="shared" si="5721"/>
        <v>0</v>
      </c>
      <c r="FD211" s="433">
        <f t="shared" si="5652"/>
        <v>6947.28</v>
      </c>
      <c r="FE211" s="139">
        <f t="shared" si="5722"/>
        <v>0</v>
      </c>
      <c r="FF211" s="111">
        <f t="shared" si="5723"/>
        <v>0</v>
      </c>
      <c r="FG211" s="111"/>
      <c r="FH211" s="140"/>
      <c r="FI211" s="141">
        <f t="shared" si="5724"/>
        <v>0</v>
      </c>
      <c r="FJ211" s="323">
        <f t="shared" si="5649"/>
        <v>0</v>
      </c>
      <c r="FK211" s="431">
        <f t="shared" si="5650"/>
        <v>0</v>
      </c>
      <c r="FL211" s="432">
        <f t="shared" si="5651"/>
        <v>0</v>
      </c>
      <c r="FM211" s="138">
        <f t="shared" si="5725"/>
        <v>0</v>
      </c>
      <c r="FN211" s="433">
        <f t="shared" si="5652"/>
        <v>6947.28</v>
      </c>
      <c r="FO211" s="139">
        <f t="shared" si="5726"/>
        <v>0</v>
      </c>
      <c r="FP211" s="111">
        <f t="shared" si="5727"/>
        <v>0</v>
      </c>
      <c r="FQ211" s="111"/>
      <c r="FR211" s="140"/>
      <c r="FS211" s="141">
        <f t="shared" si="5728"/>
        <v>0</v>
      </c>
      <c r="FT211" s="323">
        <f t="shared" si="5649"/>
        <v>0</v>
      </c>
      <c r="FU211" s="431">
        <f t="shared" si="5650"/>
        <v>0</v>
      </c>
      <c r="FV211" s="432">
        <f t="shared" si="5651"/>
        <v>0</v>
      </c>
      <c r="FW211" s="138">
        <f t="shared" si="5729"/>
        <v>0</v>
      </c>
      <c r="FX211" s="433">
        <f t="shared" si="5652"/>
        <v>6947.28</v>
      </c>
      <c r="FY211" s="139">
        <f t="shared" si="5730"/>
        <v>0</v>
      </c>
      <c r="FZ211" s="111">
        <f t="shared" si="5731"/>
        <v>0</v>
      </c>
      <c r="GA211" s="111"/>
      <c r="GB211" s="140"/>
      <c r="GC211" s="141">
        <f t="shared" si="5732"/>
        <v>0</v>
      </c>
      <c r="GD211" s="323">
        <f t="shared" si="5649"/>
        <v>0</v>
      </c>
      <c r="GE211" s="431">
        <f t="shared" si="5650"/>
        <v>0</v>
      </c>
      <c r="GF211" s="432">
        <f t="shared" si="5651"/>
        <v>0</v>
      </c>
      <c r="GG211" s="138">
        <f t="shared" si="5733"/>
        <v>0</v>
      </c>
      <c r="GH211" s="433">
        <f t="shared" si="5652"/>
        <v>6947.28</v>
      </c>
      <c r="GI211" s="139">
        <f t="shared" si="5734"/>
        <v>0</v>
      </c>
      <c r="GJ211" s="111">
        <f t="shared" si="5735"/>
        <v>0</v>
      </c>
      <c r="GK211" s="111"/>
      <c r="GL211" s="140"/>
      <c r="GM211" s="141">
        <f t="shared" si="5736"/>
        <v>0</v>
      </c>
      <c r="GN211" s="323">
        <f t="shared" si="5649"/>
        <v>0</v>
      </c>
      <c r="GO211" s="431">
        <f t="shared" si="5650"/>
        <v>0</v>
      </c>
      <c r="GP211" s="432">
        <f t="shared" si="5651"/>
        <v>0</v>
      </c>
      <c r="GQ211" s="138">
        <f t="shared" si="5737"/>
        <v>0</v>
      </c>
      <c r="GR211" s="433">
        <f t="shared" si="5652"/>
        <v>6947.28</v>
      </c>
      <c r="GS211" s="139">
        <f t="shared" si="5738"/>
        <v>0</v>
      </c>
      <c r="GT211" s="111">
        <f t="shared" si="5739"/>
        <v>0</v>
      </c>
      <c r="GU211" s="111"/>
      <c r="GV211" s="140"/>
      <c r="GW211" s="141">
        <f t="shared" si="5740"/>
        <v>0</v>
      </c>
      <c r="GX211" s="323">
        <f t="shared" si="5649"/>
        <v>0</v>
      </c>
      <c r="GY211" s="431">
        <f t="shared" si="5650"/>
        <v>0</v>
      </c>
      <c r="GZ211" s="432">
        <f t="shared" si="5651"/>
        <v>0</v>
      </c>
      <c r="HA211" s="138">
        <f t="shared" si="5741"/>
        <v>0</v>
      </c>
      <c r="HB211" s="433">
        <f t="shared" si="5652"/>
        <v>6947.28</v>
      </c>
      <c r="HC211" s="139">
        <f t="shared" si="5742"/>
        <v>0</v>
      </c>
      <c r="HD211" s="111">
        <f t="shared" si="5743"/>
        <v>0</v>
      </c>
      <c r="HE211" s="111"/>
      <c r="HF211" s="140"/>
      <c r="HG211" s="141">
        <f t="shared" si="5744"/>
        <v>0</v>
      </c>
      <c r="HH211" s="323">
        <f t="shared" si="5649"/>
        <v>0</v>
      </c>
      <c r="HI211" s="431">
        <f t="shared" si="5650"/>
        <v>0</v>
      </c>
      <c r="HJ211" s="432">
        <f t="shared" si="5651"/>
        <v>0</v>
      </c>
      <c r="HK211" s="138">
        <f t="shared" si="5745"/>
        <v>0</v>
      </c>
      <c r="HL211" s="433">
        <f t="shared" si="5652"/>
        <v>6947.28</v>
      </c>
      <c r="HM211" s="139">
        <f t="shared" si="5746"/>
        <v>0</v>
      </c>
      <c r="HN211" s="111">
        <f t="shared" si="5747"/>
        <v>0</v>
      </c>
      <c r="HO211" s="111"/>
      <c r="HP211" s="140"/>
      <c r="HQ211" s="141">
        <f t="shared" si="5748"/>
        <v>0</v>
      </c>
      <c r="HR211" s="323">
        <f t="shared" si="5653"/>
        <v>0</v>
      </c>
      <c r="HS211" s="431">
        <f t="shared" si="5654"/>
        <v>0</v>
      </c>
      <c r="HT211" s="432">
        <f t="shared" si="5655"/>
        <v>0</v>
      </c>
      <c r="HU211" s="138">
        <f t="shared" si="5749"/>
        <v>0</v>
      </c>
      <c r="HV211" s="433">
        <f t="shared" si="5656"/>
        <v>6947.28</v>
      </c>
      <c r="HW211" s="139">
        <f t="shared" si="5750"/>
        <v>0</v>
      </c>
      <c r="HX211" s="111">
        <f t="shared" si="5751"/>
        <v>0</v>
      </c>
      <c r="HY211" s="111"/>
      <c r="HZ211" s="140"/>
      <c r="IA211" s="141">
        <f t="shared" si="5752"/>
        <v>0</v>
      </c>
      <c r="IB211" s="323">
        <f t="shared" si="5653"/>
        <v>0</v>
      </c>
      <c r="IC211" s="431">
        <f t="shared" si="5654"/>
        <v>0</v>
      </c>
      <c r="ID211" s="432">
        <f t="shared" si="5655"/>
        <v>0</v>
      </c>
      <c r="IE211" s="138">
        <f t="shared" si="5753"/>
        <v>0</v>
      </c>
      <c r="IF211" s="433">
        <f t="shared" si="5656"/>
        <v>6947.28</v>
      </c>
      <c r="IG211" s="139">
        <f t="shared" si="5754"/>
        <v>0</v>
      </c>
      <c r="IH211" s="111">
        <f t="shared" si="5755"/>
        <v>0</v>
      </c>
      <c r="II211" s="111"/>
      <c r="IJ211" s="140"/>
      <c r="IK211" s="141">
        <f t="shared" si="5756"/>
        <v>0</v>
      </c>
      <c r="IL211" s="323">
        <f t="shared" si="5653"/>
        <v>0</v>
      </c>
      <c r="IM211" s="431">
        <f t="shared" si="5654"/>
        <v>0</v>
      </c>
      <c r="IN211" s="432">
        <f t="shared" si="5655"/>
        <v>0</v>
      </c>
      <c r="IO211" s="138">
        <f t="shared" si="5757"/>
        <v>0</v>
      </c>
      <c r="IP211" s="433">
        <f t="shared" si="5656"/>
        <v>6947.28</v>
      </c>
      <c r="IQ211" s="139">
        <f t="shared" si="5758"/>
        <v>0</v>
      </c>
      <c r="IR211" s="111">
        <f t="shared" si="5759"/>
        <v>0</v>
      </c>
      <c r="IS211" s="111"/>
      <c r="IT211" s="140"/>
      <c r="IU211" s="141">
        <f t="shared" si="5760"/>
        <v>0</v>
      </c>
      <c r="IV211" s="323">
        <f t="shared" si="5653"/>
        <v>0</v>
      </c>
      <c r="IW211" s="431">
        <f t="shared" si="5654"/>
        <v>0</v>
      </c>
      <c r="IX211" s="432">
        <f t="shared" si="5655"/>
        <v>0</v>
      </c>
      <c r="IY211" s="138">
        <f t="shared" si="5761"/>
        <v>0</v>
      </c>
      <c r="IZ211" s="433">
        <f t="shared" si="5656"/>
        <v>6947.28</v>
      </c>
      <c r="JA211" s="139">
        <f t="shared" si="5762"/>
        <v>0</v>
      </c>
      <c r="JB211" s="111">
        <f t="shared" si="5763"/>
        <v>0</v>
      </c>
      <c r="JC211" s="111"/>
      <c r="JD211" s="140"/>
      <c r="JE211" s="141">
        <f t="shared" si="5764"/>
        <v>0</v>
      </c>
      <c r="JF211" s="323">
        <f t="shared" si="5653"/>
        <v>1</v>
      </c>
      <c r="JG211" s="431">
        <f t="shared" si="5654"/>
        <v>7.2000000000000005E-4</v>
      </c>
      <c r="JH211" s="432">
        <f t="shared" si="5655"/>
        <v>0.01</v>
      </c>
      <c r="JI211" s="138">
        <f t="shared" si="5765"/>
        <v>0.01</v>
      </c>
      <c r="JJ211" s="433">
        <f t="shared" si="5656"/>
        <v>6947.28</v>
      </c>
      <c r="JK211" s="139">
        <f t="shared" si="5766"/>
        <v>69.472800000000007</v>
      </c>
      <c r="JL211" s="111">
        <f t="shared" si="5767"/>
        <v>69.47</v>
      </c>
      <c r="JM211" s="111"/>
      <c r="JN211" s="140"/>
      <c r="JO211" s="141">
        <f t="shared" si="5768"/>
        <v>0.57142999999999999</v>
      </c>
      <c r="JP211" s="323">
        <f t="shared" si="5653"/>
        <v>1</v>
      </c>
      <c r="JQ211" s="431">
        <f t="shared" si="5654"/>
        <v>7.9000000000000001E-4</v>
      </c>
      <c r="JR211" s="432">
        <f t="shared" si="5655"/>
        <v>0.02</v>
      </c>
      <c r="JS211" s="138">
        <f t="shared" si="5769"/>
        <v>0.02</v>
      </c>
      <c r="JT211" s="433">
        <f t="shared" si="5656"/>
        <v>6947.28</v>
      </c>
      <c r="JU211" s="139">
        <f t="shared" si="5770"/>
        <v>138.94560000000001</v>
      </c>
      <c r="JV211" s="111">
        <f t="shared" si="5771"/>
        <v>138.94999999999999</v>
      </c>
      <c r="JW211" s="111"/>
      <c r="JX211" s="140"/>
      <c r="JY211" s="141">
        <f t="shared" si="5772"/>
        <v>1.14286</v>
      </c>
      <c r="JZ211" s="323">
        <f t="shared" si="5653"/>
        <v>0</v>
      </c>
      <c r="KA211" s="431">
        <f t="shared" si="5654"/>
        <v>0</v>
      </c>
      <c r="KB211" s="432">
        <f t="shared" si="5655"/>
        <v>0</v>
      </c>
      <c r="KC211" s="138">
        <f t="shared" si="5773"/>
        <v>0</v>
      </c>
      <c r="KD211" s="433">
        <f t="shared" si="5656"/>
        <v>6947.28</v>
      </c>
      <c r="KE211" s="139">
        <f t="shared" si="5774"/>
        <v>0</v>
      </c>
      <c r="KF211" s="111">
        <f t="shared" si="5775"/>
        <v>0</v>
      </c>
      <c r="KG211" s="111"/>
      <c r="KH211" s="140"/>
      <c r="KI211" s="141">
        <f t="shared" si="5776"/>
        <v>0</v>
      </c>
      <c r="KJ211" s="323">
        <f t="shared" si="5657"/>
        <v>0</v>
      </c>
      <c r="KK211" s="431">
        <f t="shared" si="5658"/>
        <v>0</v>
      </c>
      <c r="KL211" s="432">
        <f t="shared" si="5659"/>
        <v>0</v>
      </c>
      <c r="KM211" s="138">
        <f t="shared" si="5777"/>
        <v>0</v>
      </c>
      <c r="KN211" s="433">
        <f t="shared" si="5660"/>
        <v>6947.28</v>
      </c>
      <c r="KO211" s="139">
        <f t="shared" si="5778"/>
        <v>0</v>
      </c>
      <c r="KP211" s="111">
        <f t="shared" si="5779"/>
        <v>0</v>
      </c>
      <c r="KQ211" s="111"/>
      <c r="KR211" s="140"/>
      <c r="KS211" s="141">
        <f t="shared" si="5780"/>
        <v>0</v>
      </c>
      <c r="KT211" s="323">
        <f t="shared" si="5657"/>
        <v>0</v>
      </c>
      <c r="KU211" s="431" t="e">
        <f t="shared" si="5658"/>
        <v>#DIV/0!</v>
      </c>
      <c r="KV211" s="432" t="e">
        <f t="shared" si="5659"/>
        <v>#DIV/0!</v>
      </c>
      <c r="KW211" s="138">
        <f t="shared" si="5781"/>
        <v>0</v>
      </c>
      <c r="KX211" s="433">
        <f t="shared" si="5660"/>
        <v>0</v>
      </c>
      <c r="KY211" s="139">
        <f t="shared" si="5782"/>
        <v>0</v>
      </c>
      <c r="KZ211" s="111">
        <f t="shared" si="5783"/>
        <v>0</v>
      </c>
      <c r="LA211" s="111"/>
      <c r="LB211" s="140"/>
      <c r="LC211" s="141">
        <f t="shared" si="5784"/>
        <v>0</v>
      </c>
      <c r="LD211" s="323">
        <f t="shared" si="5510"/>
        <v>4</v>
      </c>
      <c r="LE211" s="431">
        <f t="shared" si="5511"/>
        <v>1.4999999999999999E-4</v>
      </c>
      <c r="LF211" s="432">
        <f t="shared" si="5512"/>
        <v>7.0000000000000007E-2</v>
      </c>
      <c r="LG211" s="138">
        <f t="shared" si="5785"/>
        <v>1.7500000000000002E-2</v>
      </c>
      <c r="LH211" s="433">
        <f t="shared" si="5513"/>
        <v>6947.28</v>
      </c>
      <c r="LI211" s="139">
        <f t="shared" si="5786"/>
        <v>121.5774</v>
      </c>
      <c r="LJ211" s="111">
        <f t="shared" si="5787"/>
        <v>486.31</v>
      </c>
      <c r="LK211" s="111"/>
      <c r="LL211" s="140"/>
    </row>
    <row r="212" spans="1:324" ht="16.5" customHeight="1">
      <c r="A212" s="612"/>
      <c r="B212" s="297" t="s">
        <v>713</v>
      </c>
      <c r="C212" s="12" t="s">
        <v>840</v>
      </c>
      <c r="D212" s="12" t="s">
        <v>422</v>
      </c>
      <c r="E212" s="4" t="s">
        <v>32</v>
      </c>
      <c r="F212" s="323">
        <f t="shared" si="5506"/>
        <v>0</v>
      </c>
      <c r="G212" s="431">
        <f t="shared" si="5507"/>
        <v>0</v>
      </c>
      <c r="H212" s="432">
        <f t="shared" si="5508"/>
        <v>0</v>
      </c>
      <c r="I212" s="138">
        <f t="shared" si="5661"/>
        <v>0</v>
      </c>
      <c r="J212" s="433">
        <f t="shared" si="5509"/>
        <v>6947.28</v>
      </c>
      <c r="K212" s="139">
        <f t="shared" si="5662"/>
        <v>0</v>
      </c>
      <c r="L212" s="111">
        <f t="shared" si="5663"/>
        <v>0</v>
      </c>
      <c r="M212" s="111"/>
      <c r="N212" s="140"/>
      <c r="O212" s="141">
        <f t="shared" si="5664"/>
        <v>0</v>
      </c>
      <c r="P212" s="323">
        <f t="shared" si="5641"/>
        <v>0</v>
      </c>
      <c r="Q212" s="431">
        <f t="shared" si="5642"/>
        <v>0</v>
      </c>
      <c r="R212" s="432">
        <f t="shared" si="5643"/>
        <v>0</v>
      </c>
      <c r="S212" s="138">
        <f t="shared" si="5665"/>
        <v>0</v>
      </c>
      <c r="T212" s="433">
        <f t="shared" si="5644"/>
        <v>6947.28</v>
      </c>
      <c r="U212" s="139">
        <f t="shared" si="5666"/>
        <v>0</v>
      </c>
      <c r="V212" s="111">
        <f t="shared" si="5667"/>
        <v>0</v>
      </c>
      <c r="W212" s="111"/>
      <c r="X212" s="140"/>
      <c r="Y212" s="141">
        <f t="shared" si="5668"/>
        <v>0</v>
      </c>
      <c r="Z212" s="323">
        <f t="shared" si="5641"/>
        <v>0</v>
      </c>
      <c r="AA212" s="431">
        <f t="shared" si="5642"/>
        <v>0</v>
      </c>
      <c r="AB212" s="432">
        <f t="shared" si="5643"/>
        <v>0</v>
      </c>
      <c r="AC212" s="138">
        <f t="shared" si="5669"/>
        <v>0</v>
      </c>
      <c r="AD212" s="433">
        <f t="shared" si="5644"/>
        <v>6947.28</v>
      </c>
      <c r="AE212" s="139">
        <f t="shared" si="5670"/>
        <v>0</v>
      </c>
      <c r="AF212" s="111">
        <f t="shared" si="5671"/>
        <v>0</v>
      </c>
      <c r="AG212" s="111"/>
      <c r="AH212" s="140"/>
      <c r="AI212" s="141">
        <f t="shared" si="5672"/>
        <v>0</v>
      </c>
      <c r="AJ212" s="323">
        <f t="shared" si="5641"/>
        <v>0</v>
      </c>
      <c r="AK212" s="431">
        <f t="shared" si="5642"/>
        <v>0</v>
      </c>
      <c r="AL212" s="432">
        <f t="shared" si="5643"/>
        <v>0</v>
      </c>
      <c r="AM212" s="138">
        <f t="shared" si="5673"/>
        <v>0</v>
      </c>
      <c r="AN212" s="433">
        <f t="shared" si="5644"/>
        <v>6947.28</v>
      </c>
      <c r="AO212" s="139">
        <f t="shared" si="5674"/>
        <v>0</v>
      </c>
      <c r="AP212" s="111">
        <f t="shared" si="5675"/>
        <v>0</v>
      </c>
      <c r="AQ212" s="111"/>
      <c r="AR212" s="140"/>
      <c r="AS212" s="141">
        <f t="shared" si="5676"/>
        <v>0</v>
      </c>
      <c r="AT212" s="323">
        <f t="shared" si="5641"/>
        <v>0</v>
      </c>
      <c r="AU212" s="431">
        <f t="shared" si="5642"/>
        <v>0</v>
      </c>
      <c r="AV212" s="432">
        <f t="shared" si="5643"/>
        <v>0</v>
      </c>
      <c r="AW212" s="138">
        <f t="shared" si="5677"/>
        <v>0</v>
      </c>
      <c r="AX212" s="433">
        <f t="shared" si="5644"/>
        <v>6947.28</v>
      </c>
      <c r="AY212" s="139">
        <f t="shared" si="5678"/>
        <v>0</v>
      </c>
      <c r="AZ212" s="111">
        <f t="shared" si="5679"/>
        <v>0</v>
      </c>
      <c r="BA212" s="111"/>
      <c r="BB212" s="140"/>
      <c r="BC212" s="141">
        <f t="shared" si="5680"/>
        <v>0</v>
      </c>
      <c r="BD212" s="323">
        <f t="shared" si="5641"/>
        <v>0</v>
      </c>
      <c r="BE212" s="431">
        <f t="shared" si="5642"/>
        <v>0</v>
      </c>
      <c r="BF212" s="432">
        <f t="shared" si="5643"/>
        <v>0</v>
      </c>
      <c r="BG212" s="138">
        <f t="shared" si="5681"/>
        <v>0</v>
      </c>
      <c r="BH212" s="433">
        <f t="shared" si="5644"/>
        <v>6947.28</v>
      </c>
      <c r="BI212" s="139">
        <f t="shared" si="5682"/>
        <v>0</v>
      </c>
      <c r="BJ212" s="111">
        <f t="shared" si="5683"/>
        <v>0</v>
      </c>
      <c r="BK212" s="111"/>
      <c r="BL212" s="140"/>
      <c r="BM212" s="141">
        <f t="shared" si="5684"/>
        <v>0</v>
      </c>
      <c r="BN212" s="323">
        <f t="shared" si="5641"/>
        <v>0</v>
      </c>
      <c r="BO212" s="431">
        <f t="shared" si="5642"/>
        <v>0</v>
      </c>
      <c r="BP212" s="432">
        <f t="shared" si="5643"/>
        <v>0</v>
      </c>
      <c r="BQ212" s="138">
        <f t="shared" si="5685"/>
        <v>0</v>
      </c>
      <c r="BR212" s="433">
        <f t="shared" si="5644"/>
        <v>6947.28</v>
      </c>
      <c r="BS212" s="139">
        <f t="shared" si="5686"/>
        <v>0</v>
      </c>
      <c r="BT212" s="111">
        <f t="shared" si="5687"/>
        <v>0</v>
      </c>
      <c r="BU212" s="111"/>
      <c r="BV212" s="140"/>
      <c r="BW212" s="141">
        <f t="shared" si="5688"/>
        <v>0</v>
      </c>
      <c r="BX212" s="323">
        <f t="shared" si="5641"/>
        <v>0</v>
      </c>
      <c r="BY212" s="431">
        <f t="shared" si="5642"/>
        <v>0</v>
      </c>
      <c r="BZ212" s="432">
        <f t="shared" si="5643"/>
        <v>0</v>
      </c>
      <c r="CA212" s="138">
        <f t="shared" si="5689"/>
        <v>0</v>
      </c>
      <c r="CB212" s="433">
        <f t="shared" si="5644"/>
        <v>6947.28</v>
      </c>
      <c r="CC212" s="139">
        <f t="shared" si="5690"/>
        <v>0</v>
      </c>
      <c r="CD212" s="111">
        <f t="shared" si="5691"/>
        <v>0</v>
      </c>
      <c r="CE212" s="111"/>
      <c r="CF212" s="140"/>
      <c r="CG212" s="141">
        <f t="shared" si="5692"/>
        <v>0</v>
      </c>
      <c r="CH212" s="323">
        <f t="shared" si="5645"/>
        <v>0</v>
      </c>
      <c r="CI212" s="431">
        <f t="shared" si="5646"/>
        <v>0</v>
      </c>
      <c r="CJ212" s="432">
        <f t="shared" si="5647"/>
        <v>0</v>
      </c>
      <c r="CK212" s="138">
        <f t="shared" si="5693"/>
        <v>0</v>
      </c>
      <c r="CL212" s="433">
        <f t="shared" si="5648"/>
        <v>6947.28</v>
      </c>
      <c r="CM212" s="139">
        <f t="shared" si="5694"/>
        <v>0</v>
      </c>
      <c r="CN212" s="111">
        <f t="shared" si="5695"/>
        <v>0</v>
      </c>
      <c r="CO212" s="111"/>
      <c r="CP212" s="140"/>
      <c r="CQ212" s="141">
        <f t="shared" si="5696"/>
        <v>0</v>
      </c>
      <c r="CR212" s="323">
        <f t="shared" si="5645"/>
        <v>0</v>
      </c>
      <c r="CS212" s="431">
        <f t="shared" si="5646"/>
        <v>0</v>
      </c>
      <c r="CT212" s="432">
        <f t="shared" si="5647"/>
        <v>0</v>
      </c>
      <c r="CU212" s="138">
        <f t="shared" si="5697"/>
        <v>0</v>
      </c>
      <c r="CV212" s="433">
        <f t="shared" si="5648"/>
        <v>6947.28</v>
      </c>
      <c r="CW212" s="139">
        <f t="shared" si="5698"/>
        <v>0</v>
      </c>
      <c r="CX212" s="111">
        <f t="shared" si="5699"/>
        <v>0</v>
      </c>
      <c r="CY212" s="111"/>
      <c r="CZ212" s="140"/>
      <c r="DA212" s="141">
        <f t="shared" si="5700"/>
        <v>0</v>
      </c>
      <c r="DB212" s="323">
        <f t="shared" si="5645"/>
        <v>0</v>
      </c>
      <c r="DC212" s="431">
        <f t="shared" si="5646"/>
        <v>0</v>
      </c>
      <c r="DD212" s="432">
        <f t="shared" si="5647"/>
        <v>0</v>
      </c>
      <c r="DE212" s="138">
        <f t="shared" si="5701"/>
        <v>0</v>
      </c>
      <c r="DF212" s="433">
        <f t="shared" si="5648"/>
        <v>6947.28</v>
      </c>
      <c r="DG212" s="139">
        <f t="shared" si="5702"/>
        <v>0</v>
      </c>
      <c r="DH212" s="111">
        <f t="shared" si="5703"/>
        <v>0</v>
      </c>
      <c r="DI212" s="111"/>
      <c r="DJ212" s="140"/>
      <c r="DK212" s="141">
        <f t="shared" si="5704"/>
        <v>0</v>
      </c>
      <c r="DL212" s="323">
        <f t="shared" si="5645"/>
        <v>46</v>
      </c>
      <c r="DM212" s="431">
        <f t="shared" si="5646"/>
        <v>0.12234</v>
      </c>
      <c r="DN212" s="432">
        <f t="shared" si="5647"/>
        <v>1.1000000000000001</v>
      </c>
      <c r="DO212" s="138">
        <f t="shared" si="5705"/>
        <v>2.391304E-2</v>
      </c>
      <c r="DP212" s="433">
        <f t="shared" si="5648"/>
        <v>6947.28</v>
      </c>
      <c r="DQ212" s="139">
        <f t="shared" si="5706"/>
        <v>166.13058000000001</v>
      </c>
      <c r="DR212" s="111">
        <f t="shared" si="5707"/>
        <v>7642.01</v>
      </c>
      <c r="DS212" s="111"/>
      <c r="DT212" s="140"/>
      <c r="DU212" s="141">
        <f t="shared" si="5708"/>
        <v>1.3252999999999999</v>
      </c>
      <c r="DV212" s="323">
        <f t="shared" si="5645"/>
        <v>0</v>
      </c>
      <c r="DW212" s="431">
        <f t="shared" si="5646"/>
        <v>0</v>
      </c>
      <c r="DX212" s="432">
        <f t="shared" si="5647"/>
        <v>0</v>
      </c>
      <c r="DY212" s="138">
        <f t="shared" si="5709"/>
        <v>0</v>
      </c>
      <c r="DZ212" s="433">
        <f t="shared" si="5648"/>
        <v>6947.28</v>
      </c>
      <c r="EA212" s="139">
        <f t="shared" si="5710"/>
        <v>0</v>
      </c>
      <c r="EB212" s="111">
        <f t="shared" si="5711"/>
        <v>0</v>
      </c>
      <c r="EC212" s="111"/>
      <c r="ED212" s="140"/>
      <c r="EE212" s="141">
        <f t="shared" si="5712"/>
        <v>0</v>
      </c>
      <c r="EF212" s="323">
        <f t="shared" si="5645"/>
        <v>0</v>
      </c>
      <c r="EG212" s="431">
        <f t="shared" si="5646"/>
        <v>0</v>
      </c>
      <c r="EH212" s="432">
        <f t="shared" si="5647"/>
        <v>0</v>
      </c>
      <c r="EI212" s="138">
        <f t="shared" si="5713"/>
        <v>0</v>
      </c>
      <c r="EJ212" s="433">
        <f t="shared" si="5648"/>
        <v>6947.28</v>
      </c>
      <c r="EK212" s="139">
        <f t="shared" si="5714"/>
        <v>0</v>
      </c>
      <c r="EL212" s="111">
        <f t="shared" si="5715"/>
        <v>0</v>
      </c>
      <c r="EM212" s="111"/>
      <c r="EN212" s="140"/>
      <c r="EO212" s="141">
        <f t="shared" si="5716"/>
        <v>0</v>
      </c>
      <c r="EP212" s="323">
        <f t="shared" si="5645"/>
        <v>0</v>
      </c>
      <c r="EQ212" s="431">
        <f t="shared" si="5646"/>
        <v>0</v>
      </c>
      <c r="ER212" s="432">
        <f t="shared" si="5647"/>
        <v>0</v>
      </c>
      <c r="ES212" s="138">
        <f t="shared" si="5717"/>
        <v>0</v>
      </c>
      <c r="ET212" s="433">
        <f t="shared" si="5648"/>
        <v>6947.28</v>
      </c>
      <c r="EU212" s="139">
        <f t="shared" si="5718"/>
        <v>0</v>
      </c>
      <c r="EV212" s="111">
        <f t="shared" si="5719"/>
        <v>0</v>
      </c>
      <c r="EW212" s="111"/>
      <c r="EX212" s="140"/>
      <c r="EY212" s="141">
        <f t="shared" si="5720"/>
        <v>0</v>
      </c>
      <c r="EZ212" s="323">
        <f t="shared" si="5649"/>
        <v>0</v>
      </c>
      <c r="FA212" s="431">
        <f t="shared" si="5650"/>
        <v>0</v>
      </c>
      <c r="FB212" s="432">
        <f t="shared" si="5651"/>
        <v>0</v>
      </c>
      <c r="FC212" s="138">
        <f t="shared" si="5721"/>
        <v>0</v>
      </c>
      <c r="FD212" s="433">
        <f t="shared" si="5652"/>
        <v>6947.28</v>
      </c>
      <c r="FE212" s="139">
        <f t="shared" si="5722"/>
        <v>0</v>
      </c>
      <c r="FF212" s="111">
        <f t="shared" si="5723"/>
        <v>0</v>
      </c>
      <c r="FG212" s="111"/>
      <c r="FH212" s="140"/>
      <c r="FI212" s="141">
        <f t="shared" si="5724"/>
        <v>0</v>
      </c>
      <c r="FJ212" s="323">
        <f t="shared" si="5649"/>
        <v>0</v>
      </c>
      <c r="FK212" s="431">
        <f t="shared" si="5650"/>
        <v>0</v>
      </c>
      <c r="FL212" s="432">
        <f t="shared" si="5651"/>
        <v>0</v>
      </c>
      <c r="FM212" s="138">
        <f t="shared" si="5725"/>
        <v>0</v>
      </c>
      <c r="FN212" s="433">
        <f t="shared" si="5652"/>
        <v>6947.28</v>
      </c>
      <c r="FO212" s="139">
        <f t="shared" si="5726"/>
        <v>0</v>
      </c>
      <c r="FP212" s="111">
        <f t="shared" si="5727"/>
        <v>0</v>
      </c>
      <c r="FQ212" s="111"/>
      <c r="FR212" s="140"/>
      <c r="FS212" s="141">
        <f t="shared" si="5728"/>
        <v>0</v>
      </c>
      <c r="FT212" s="323">
        <f t="shared" si="5649"/>
        <v>0</v>
      </c>
      <c r="FU212" s="431">
        <f t="shared" si="5650"/>
        <v>0</v>
      </c>
      <c r="FV212" s="432">
        <f t="shared" si="5651"/>
        <v>0</v>
      </c>
      <c r="FW212" s="138">
        <f t="shared" si="5729"/>
        <v>0</v>
      </c>
      <c r="FX212" s="433">
        <f t="shared" si="5652"/>
        <v>6947.28</v>
      </c>
      <c r="FY212" s="139">
        <f t="shared" si="5730"/>
        <v>0</v>
      </c>
      <c r="FZ212" s="111">
        <f t="shared" si="5731"/>
        <v>0</v>
      </c>
      <c r="GA212" s="111"/>
      <c r="GB212" s="140"/>
      <c r="GC212" s="141">
        <f t="shared" si="5732"/>
        <v>0</v>
      </c>
      <c r="GD212" s="323">
        <f t="shared" si="5649"/>
        <v>0</v>
      </c>
      <c r="GE212" s="431">
        <f t="shared" si="5650"/>
        <v>0</v>
      </c>
      <c r="GF212" s="432">
        <f t="shared" si="5651"/>
        <v>0</v>
      </c>
      <c r="GG212" s="138">
        <f t="shared" si="5733"/>
        <v>0</v>
      </c>
      <c r="GH212" s="433">
        <f t="shared" si="5652"/>
        <v>6947.28</v>
      </c>
      <c r="GI212" s="139">
        <f t="shared" si="5734"/>
        <v>0</v>
      </c>
      <c r="GJ212" s="111">
        <f t="shared" si="5735"/>
        <v>0</v>
      </c>
      <c r="GK212" s="111"/>
      <c r="GL212" s="140"/>
      <c r="GM212" s="141">
        <f t="shared" si="5736"/>
        <v>0</v>
      </c>
      <c r="GN212" s="323">
        <f t="shared" si="5649"/>
        <v>0</v>
      </c>
      <c r="GO212" s="431">
        <f t="shared" si="5650"/>
        <v>0</v>
      </c>
      <c r="GP212" s="432">
        <f t="shared" si="5651"/>
        <v>0</v>
      </c>
      <c r="GQ212" s="138">
        <f t="shared" si="5737"/>
        <v>0</v>
      </c>
      <c r="GR212" s="433">
        <f t="shared" si="5652"/>
        <v>6947.28</v>
      </c>
      <c r="GS212" s="139">
        <f t="shared" si="5738"/>
        <v>0</v>
      </c>
      <c r="GT212" s="111">
        <f t="shared" si="5739"/>
        <v>0</v>
      </c>
      <c r="GU212" s="111"/>
      <c r="GV212" s="140"/>
      <c r="GW212" s="141">
        <f t="shared" si="5740"/>
        <v>0</v>
      </c>
      <c r="GX212" s="323">
        <f t="shared" si="5649"/>
        <v>0</v>
      </c>
      <c r="GY212" s="431">
        <f t="shared" si="5650"/>
        <v>0</v>
      </c>
      <c r="GZ212" s="432">
        <f t="shared" si="5651"/>
        <v>0</v>
      </c>
      <c r="HA212" s="138">
        <f t="shared" si="5741"/>
        <v>0</v>
      </c>
      <c r="HB212" s="433">
        <f t="shared" si="5652"/>
        <v>6947.28</v>
      </c>
      <c r="HC212" s="139">
        <f t="shared" si="5742"/>
        <v>0</v>
      </c>
      <c r="HD212" s="111">
        <f t="shared" si="5743"/>
        <v>0</v>
      </c>
      <c r="HE212" s="111"/>
      <c r="HF212" s="140"/>
      <c r="HG212" s="141">
        <f t="shared" si="5744"/>
        <v>0</v>
      </c>
      <c r="HH212" s="323">
        <f t="shared" si="5649"/>
        <v>0</v>
      </c>
      <c r="HI212" s="431">
        <f t="shared" si="5650"/>
        <v>0</v>
      </c>
      <c r="HJ212" s="432">
        <f t="shared" si="5651"/>
        <v>0</v>
      </c>
      <c r="HK212" s="138">
        <f t="shared" si="5745"/>
        <v>0</v>
      </c>
      <c r="HL212" s="433">
        <f t="shared" si="5652"/>
        <v>6947.28</v>
      </c>
      <c r="HM212" s="139">
        <f t="shared" si="5746"/>
        <v>0</v>
      </c>
      <c r="HN212" s="111">
        <f t="shared" si="5747"/>
        <v>0</v>
      </c>
      <c r="HO212" s="111"/>
      <c r="HP212" s="140"/>
      <c r="HQ212" s="141">
        <f t="shared" si="5748"/>
        <v>0</v>
      </c>
      <c r="HR212" s="323">
        <f t="shared" si="5653"/>
        <v>0</v>
      </c>
      <c r="HS212" s="431">
        <f t="shared" si="5654"/>
        <v>0</v>
      </c>
      <c r="HT212" s="432">
        <f t="shared" si="5655"/>
        <v>0</v>
      </c>
      <c r="HU212" s="138">
        <f t="shared" si="5749"/>
        <v>0</v>
      </c>
      <c r="HV212" s="433">
        <f t="shared" si="5656"/>
        <v>6947.28</v>
      </c>
      <c r="HW212" s="139">
        <f t="shared" si="5750"/>
        <v>0</v>
      </c>
      <c r="HX212" s="111">
        <f t="shared" si="5751"/>
        <v>0</v>
      </c>
      <c r="HY212" s="111"/>
      <c r="HZ212" s="140"/>
      <c r="IA212" s="141">
        <f t="shared" si="5752"/>
        <v>0</v>
      </c>
      <c r="IB212" s="323">
        <f t="shared" si="5653"/>
        <v>0</v>
      </c>
      <c r="IC212" s="431">
        <f t="shared" si="5654"/>
        <v>0</v>
      </c>
      <c r="ID212" s="432">
        <f t="shared" si="5655"/>
        <v>0</v>
      </c>
      <c r="IE212" s="138">
        <f t="shared" si="5753"/>
        <v>0</v>
      </c>
      <c r="IF212" s="433">
        <f t="shared" si="5656"/>
        <v>6947.28</v>
      </c>
      <c r="IG212" s="139">
        <f t="shared" si="5754"/>
        <v>0</v>
      </c>
      <c r="IH212" s="111">
        <f t="shared" si="5755"/>
        <v>0</v>
      </c>
      <c r="II212" s="111"/>
      <c r="IJ212" s="140"/>
      <c r="IK212" s="141">
        <f t="shared" si="5756"/>
        <v>0</v>
      </c>
      <c r="IL212" s="323">
        <f t="shared" si="5653"/>
        <v>0</v>
      </c>
      <c r="IM212" s="431">
        <f t="shared" si="5654"/>
        <v>0</v>
      </c>
      <c r="IN212" s="432">
        <f t="shared" si="5655"/>
        <v>0</v>
      </c>
      <c r="IO212" s="138">
        <f t="shared" si="5757"/>
        <v>0</v>
      </c>
      <c r="IP212" s="433">
        <f t="shared" si="5656"/>
        <v>6947.28</v>
      </c>
      <c r="IQ212" s="139">
        <f t="shared" si="5758"/>
        <v>0</v>
      </c>
      <c r="IR212" s="111">
        <f t="shared" si="5759"/>
        <v>0</v>
      </c>
      <c r="IS212" s="111"/>
      <c r="IT212" s="140"/>
      <c r="IU212" s="141">
        <f t="shared" si="5760"/>
        <v>0</v>
      </c>
      <c r="IV212" s="323">
        <f t="shared" si="5653"/>
        <v>0</v>
      </c>
      <c r="IW212" s="431">
        <f t="shared" si="5654"/>
        <v>0</v>
      </c>
      <c r="IX212" s="432">
        <f t="shared" si="5655"/>
        <v>0</v>
      </c>
      <c r="IY212" s="138">
        <f t="shared" si="5761"/>
        <v>0</v>
      </c>
      <c r="IZ212" s="433">
        <f t="shared" si="5656"/>
        <v>6947.28</v>
      </c>
      <c r="JA212" s="139">
        <f t="shared" si="5762"/>
        <v>0</v>
      </c>
      <c r="JB212" s="111">
        <f t="shared" si="5763"/>
        <v>0</v>
      </c>
      <c r="JC212" s="111"/>
      <c r="JD212" s="140"/>
      <c r="JE212" s="141">
        <f t="shared" si="5764"/>
        <v>0</v>
      </c>
      <c r="JF212" s="323">
        <f t="shared" si="5653"/>
        <v>0</v>
      </c>
      <c r="JG212" s="431">
        <f t="shared" si="5654"/>
        <v>0</v>
      </c>
      <c r="JH212" s="432">
        <f t="shared" si="5655"/>
        <v>0</v>
      </c>
      <c r="JI212" s="138">
        <f t="shared" si="5765"/>
        <v>0</v>
      </c>
      <c r="JJ212" s="433">
        <f t="shared" si="5656"/>
        <v>6947.28</v>
      </c>
      <c r="JK212" s="139">
        <f t="shared" si="5766"/>
        <v>0</v>
      </c>
      <c r="JL212" s="111">
        <f t="shared" si="5767"/>
        <v>0</v>
      </c>
      <c r="JM212" s="111"/>
      <c r="JN212" s="140"/>
      <c r="JO212" s="141">
        <f t="shared" si="5768"/>
        <v>0</v>
      </c>
      <c r="JP212" s="323">
        <f t="shared" si="5653"/>
        <v>0</v>
      </c>
      <c r="JQ212" s="431">
        <f t="shared" si="5654"/>
        <v>0</v>
      </c>
      <c r="JR212" s="432">
        <f t="shared" si="5655"/>
        <v>0</v>
      </c>
      <c r="JS212" s="138">
        <f t="shared" si="5769"/>
        <v>0</v>
      </c>
      <c r="JT212" s="433">
        <f t="shared" si="5656"/>
        <v>6947.28</v>
      </c>
      <c r="JU212" s="139">
        <f t="shared" si="5770"/>
        <v>0</v>
      </c>
      <c r="JV212" s="111">
        <f t="shared" si="5771"/>
        <v>0</v>
      </c>
      <c r="JW212" s="111"/>
      <c r="JX212" s="140"/>
      <c r="JY212" s="141">
        <f t="shared" si="5772"/>
        <v>0</v>
      </c>
      <c r="JZ212" s="323">
        <f t="shared" si="5653"/>
        <v>0</v>
      </c>
      <c r="KA212" s="431">
        <f t="shared" si="5654"/>
        <v>0</v>
      </c>
      <c r="KB212" s="432">
        <f t="shared" si="5655"/>
        <v>0</v>
      </c>
      <c r="KC212" s="138">
        <f t="shared" si="5773"/>
        <v>0</v>
      </c>
      <c r="KD212" s="433">
        <f t="shared" si="5656"/>
        <v>6947.28</v>
      </c>
      <c r="KE212" s="139">
        <f t="shared" si="5774"/>
        <v>0</v>
      </c>
      <c r="KF212" s="111">
        <f t="shared" si="5775"/>
        <v>0</v>
      </c>
      <c r="KG212" s="111"/>
      <c r="KH212" s="140"/>
      <c r="KI212" s="141">
        <f t="shared" si="5776"/>
        <v>0</v>
      </c>
      <c r="KJ212" s="323">
        <f t="shared" si="5657"/>
        <v>0</v>
      </c>
      <c r="KK212" s="431">
        <f t="shared" si="5658"/>
        <v>0</v>
      </c>
      <c r="KL212" s="432">
        <f t="shared" si="5659"/>
        <v>0</v>
      </c>
      <c r="KM212" s="138">
        <f t="shared" si="5777"/>
        <v>0</v>
      </c>
      <c r="KN212" s="433">
        <f t="shared" si="5660"/>
        <v>6947.28</v>
      </c>
      <c r="KO212" s="139">
        <f t="shared" si="5778"/>
        <v>0</v>
      </c>
      <c r="KP212" s="111">
        <f t="shared" si="5779"/>
        <v>0</v>
      </c>
      <c r="KQ212" s="111"/>
      <c r="KR212" s="140"/>
      <c r="KS212" s="141">
        <f t="shared" si="5780"/>
        <v>0</v>
      </c>
      <c r="KT212" s="323">
        <f t="shared" si="5657"/>
        <v>0</v>
      </c>
      <c r="KU212" s="431" t="e">
        <f t="shared" si="5658"/>
        <v>#DIV/0!</v>
      </c>
      <c r="KV212" s="432" t="e">
        <f t="shared" si="5659"/>
        <v>#DIV/0!</v>
      </c>
      <c r="KW212" s="138">
        <f t="shared" si="5781"/>
        <v>0</v>
      </c>
      <c r="KX212" s="433">
        <f t="shared" si="5660"/>
        <v>0</v>
      </c>
      <c r="KY212" s="139">
        <f t="shared" si="5782"/>
        <v>0</v>
      </c>
      <c r="KZ212" s="111">
        <f t="shared" si="5783"/>
        <v>0</v>
      </c>
      <c r="LA212" s="111"/>
      <c r="LB212" s="140"/>
      <c r="LC212" s="141">
        <f t="shared" si="5784"/>
        <v>0</v>
      </c>
      <c r="LD212" s="323">
        <f t="shared" si="5510"/>
        <v>46</v>
      </c>
      <c r="LE212" s="431">
        <f t="shared" si="5511"/>
        <v>1.73E-3</v>
      </c>
      <c r="LF212" s="432">
        <f t="shared" si="5512"/>
        <v>0.83</v>
      </c>
      <c r="LG212" s="138">
        <f t="shared" si="5785"/>
        <v>1.8043480000000001E-2</v>
      </c>
      <c r="LH212" s="433">
        <f t="shared" si="5513"/>
        <v>6947.28</v>
      </c>
      <c r="LI212" s="139">
        <f t="shared" si="5786"/>
        <v>125.35311</v>
      </c>
      <c r="LJ212" s="111">
        <f t="shared" si="5787"/>
        <v>5766.24</v>
      </c>
      <c r="LK212" s="111"/>
      <c r="LL212" s="140"/>
    </row>
    <row r="213" spans="1:324" ht="16.5" customHeight="1">
      <c r="A213" s="613"/>
      <c r="B213" s="93" t="s">
        <v>716</v>
      </c>
      <c r="C213" s="12" t="s">
        <v>840</v>
      </c>
      <c r="D213" s="12" t="s">
        <v>422</v>
      </c>
      <c r="E213" s="4" t="s">
        <v>32</v>
      </c>
      <c r="F213" s="323">
        <f t="shared" si="5506"/>
        <v>0</v>
      </c>
      <c r="G213" s="431">
        <f t="shared" si="5507"/>
        <v>0</v>
      </c>
      <c r="H213" s="432">
        <f t="shared" si="5508"/>
        <v>0</v>
      </c>
      <c r="I213" s="138">
        <f t="shared" si="5661"/>
        <v>0</v>
      </c>
      <c r="J213" s="433">
        <f t="shared" si="5509"/>
        <v>6947.28</v>
      </c>
      <c r="K213" s="139">
        <f t="shared" si="5662"/>
        <v>0</v>
      </c>
      <c r="L213" s="111">
        <f t="shared" si="5663"/>
        <v>0</v>
      </c>
      <c r="M213" s="111"/>
      <c r="N213" s="140"/>
      <c r="O213" s="141" t="e">
        <f>K213/$LI213</f>
        <v>#DIV/0!</v>
      </c>
      <c r="P213" s="323">
        <f t="shared" si="5641"/>
        <v>0</v>
      </c>
      <c r="Q213" s="431">
        <f t="shared" si="5642"/>
        <v>0</v>
      </c>
      <c r="R213" s="432">
        <f t="shared" si="5643"/>
        <v>0</v>
      </c>
      <c r="S213" s="138">
        <f t="shared" si="5665"/>
        <v>0</v>
      </c>
      <c r="T213" s="433">
        <f t="shared" si="5644"/>
        <v>6947.28</v>
      </c>
      <c r="U213" s="139">
        <f t="shared" si="5666"/>
        <v>0</v>
      </c>
      <c r="V213" s="111">
        <f t="shared" si="5667"/>
        <v>0</v>
      </c>
      <c r="W213" s="111"/>
      <c r="X213" s="140"/>
      <c r="Y213" s="141" t="e">
        <f t="shared" si="5668"/>
        <v>#DIV/0!</v>
      </c>
      <c r="Z213" s="323">
        <f t="shared" si="5641"/>
        <v>0</v>
      </c>
      <c r="AA213" s="431">
        <f t="shared" si="5642"/>
        <v>0</v>
      </c>
      <c r="AB213" s="432">
        <f t="shared" si="5643"/>
        <v>0</v>
      </c>
      <c r="AC213" s="138">
        <f t="shared" si="5669"/>
        <v>0</v>
      </c>
      <c r="AD213" s="433">
        <f t="shared" si="5644"/>
        <v>6947.28</v>
      </c>
      <c r="AE213" s="139">
        <f t="shared" si="5670"/>
        <v>0</v>
      </c>
      <c r="AF213" s="111">
        <f t="shared" si="5671"/>
        <v>0</v>
      </c>
      <c r="AG213" s="111"/>
      <c r="AH213" s="140"/>
      <c r="AI213" s="141" t="e">
        <f t="shared" si="5672"/>
        <v>#DIV/0!</v>
      </c>
      <c r="AJ213" s="323">
        <f t="shared" si="5641"/>
        <v>0</v>
      </c>
      <c r="AK213" s="431">
        <f t="shared" si="5642"/>
        <v>0</v>
      </c>
      <c r="AL213" s="432">
        <f t="shared" si="5643"/>
        <v>0</v>
      </c>
      <c r="AM213" s="138">
        <f t="shared" si="5673"/>
        <v>0</v>
      </c>
      <c r="AN213" s="433">
        <f t="shared" si="5644"/>
        <v>6947.28</v>
      </c>
      <c r="AO213" s="139">
        <f t="shared" si="5674"/>
        <v>0</v>
      </c>
      <c r="AP213" s="111">
        <f t="shared" si="5675"/>
        <v>0</v>
      </c>
      <c r="AQ213" s="111"/>
      <c r="AR213" s="140"/>
      <c r="AS213" s="141" t="e">
        <f t="shared" si="5676"/>
        <v>#DIV/0!</v>
      </c>
      <c r="AT213" s="323">
        <f t="shared" si="5641"/>
        <v>0</v>
      </c>
      <c r="AU213" s="431">
        <f t="shared" si="5642"/>
        <v>0</v>
      </c>
      <c r="AV213" s="432">
        <f t="shared" si="5643"/>
        <v>0</v>
      </c>
      <c r="AW213" s="138">
        <f t="shared" si="5677"/>
        <v>0</v>
      </c>
      <c r="AX213" s="433">
        <f t="shared" si="5644"/>
        <v>6947.28</v>
      </c>
      <c r="AY213" s="139">
        <f t="shared" si="5678"/>
        <v>0</v>
      </c>
      <c r="AZ213" s="111">
        <f t="shared" si="5679"/>
        <v>0</v>
      </c>
      <c r="BA213" s="111"/>
      <c r="BB213" s="140"/>
      <c r="BC213" s="141" t="e">
        <f t="shared" si="5680"/>
        <v>#DIV/0!</v>
      </c>
      <c r="BD213" s="323">
        <f t="shared" si="5641"/>
        <v>0</v>
      </c>
      <c r="BE213" s="431">
        <f t="shared" si="5642"/>
        <v>0</v>
      </c>
      <c r="BF213" s="432">
        <f t="shared" si="5643"/>
        <v>0</v>
      </c>
      <c r="BG213" s="138">
        <f t="shared" si="5681"/>
        <v>0</v>
      </c>
      <c r="BH213" s="433">
        <f t="shared" si="5644"/>
        <v>6947.28</v>
      </c>
      <c r="BI213" s="139">
        <f t="shared" si="5682"/>
        <v>0</v>
      </c>
      <c r="BJ213" s="111">
        <f t="shared" si="5683"/>
        <v>0</v>
      </c>
      <c r="BK213" s="111"/>
      <c r="BL213" s="140"/>
      <c r="BM213" s="141" t="e">
        <f t="shared" si="5684"/>
        <v>#DIV/0!</v>
      </c>
      <c r="BN213" s="323">
        <f t="shared" si="5641"/>
        <v>0</v>
      </c>
      <c r="BO213" s="431">
        <f t="shared" si="5642"/>
        <v>0</v>
      </c>
      <c r="BP213" s="432">
        <f t="shared" si="5643"/>
        <v>0</v>
      </c>
      <c r="BQ213" s="138">
        <f t="shared" si="5685"/>
        <v>0</v>
      </c>
      <c r="BR213" s="433">
        <f t="shared" si="5644"/>
        <v>6947.28</v>
      </c>
      <c r="BS213" s="139">
        <f t="shared" si="5686"/>
        <v>0</v>
      </c>
      <c r="BT213" s="111">
        <f t="shared" si="5687"/>
        <v>0</v>
      </c>
      <c r="BU213" s="111"/>
      <c r="BV213" s="140"/>
      <c r="BW213" s="141" t="e">
        <f t="shared" si="5688"/>
        <v>#DIV/0!</v>
      </c>
      <c r="BX213" s="323">
        <f t="shared" si="5641"/>
        <v>0</v>
      </c>
      <c r="BY213" s="431">
        <f t="shared" si="5642"/>
        <v>0</v>
      </c>
      <c r="BZ213" s="432">
        <f t="shared" si="5643"/>
        <v>0</v>
      </c>
      <c r="CA213" s="138">
        <f t="shared" si="5689"/>
        <v>0</v>
      </c>
      <c r="CB213" s="433">
        <f t="shared" si="5644"/>
        <v>6947.28</v>
      </c>
      <c r="CC213" s="139">
        <f t="shared" si="5690"/>
        <v>0</v>
      </c>
      <c r="CD213" s="111">
        <f t="shared" si="5691"/>
        <v>0</v>
      </c>
      <c r="CE213" s="111"/>
      <c r="CF213" s="140"/>
      <c r="CG213" s="141" t="e">
        <f t="shared" si="5692"/>
        <v>#DIV/0!</v>
      </c>
      <c r="CH213" s="323">
        <f t="shared" si="5645"/>
        <v>0</v>
      </c>
      <c r="CI213" s="431">
        <f t="shared" si="5646"/>
        <v>0</v>
      </c>
      <c r="CJ213" s="432">
        <f t="shared" si="5647"/>
        <v>0</v>
      </c>
      <c r="CK213" s="138">
        <f t="shared" si="5693"/>
        <v>0</v>
      </c>
      <c r="CL213" s="433">
        <f t="shared" si="5648"/>
        <v>6947.28</v>
      </c>
      <c r="CM213" s="139">
        <f t="shared" si="5694"/>
        <v>0</v>
      </c>
      <c r="CN213" s="111">
        <f t="shared" si="5695"/>
        <v>0</v>
      </c>
      <c r="CO213" s="111"/>
      <c r="CP213" s="140"/>
      <c r="CQ213" s="141" t="e">
        <f t="shared" si="5696"/>
        <v>#DIV/0!</v>
      </c>
      <c r="CR213" s="323">
        <f t="shared" si="5645"/>
        <v>0</v>
      </c>
      <c r="CS213" s="431">
        <f t="shared" si="5646"/>
        <v>0</v>
      </c>
      <c r="CT213" s="432">
        <f t="shared" si="5647"/>
        <v>0</v>
      </c>
      <c r="CU213" s="138">
        <f t="shared" si="5697"/>
        <v>0</v>
      </c>
      <c r="CV213" s="433">
        <f t="shared" si="5648"/>
        <v>6947.28</v>
      </c>
      <c r="CW213" s="139">
        <f t="shared" si="5698"/>
        <v>0</v>
      </c>
      <c r="CX213" s="111">
        <f t="shared" si="5699"/>
        <v>0</v>
      </c>
      <c r="CY213" s="111"/>
      <c r="CZ213" s="140"/>
      <c r="DA213" s="141" t="e">
        <f t="shared" si="5700"/>
        <v>#DIV/0!</v>
      </c>
      <c r="DB213" s="323">
        <f t="shared" si="5645"/>
        <v>0</v>
      </c>
      <c r="DC213" s="431">
        <f t="shared" si="5646"/>
        <v>0</v>
      </c>
      <c r="DD213" s="432">
        <f t="shared" si="5647"/>
        <v>0</v>
      </c>
      <c r="DE213" s="138">
        <f t="shared" si="5701"/>
        <v>0</v>
      </c>
      <c r="DF213" s="433">
        <f t="shared" si="5648"/>
        <v>6947.28</v>
      </c>
      <c r="DG213" s="139">
        <f t="shared" si="5702"/>
        <v>0</v>
      </c>
      <c r="DH213" s="111">
        <f t="shared" si="5703"/>
        <v>0</v>
      </c>
      <c r="DI213" s="111"/>
      <c r="DJ213" s="140"/>
      <c r="DK213" s="141" t="e">
        <f t="shared" si="5704"/>
        <v>#DIV/0!</v>
      </c>
      <c r="DL213" s="323">
        <f t="shared" si="5645"/>
        <v>0</v>
      </c>
      <c r="DM213" s="431">
        <f t="shared" si="5646"/>
        <v>0</v>
      </c>
      <c r="DN213" s="432">
        <f t="shared" si="5647"/>
        <v>0</v>
      </c>
      <c r="DO213" s="138">
        <f t="shared" si="5705"/>
        <v>0</v>
      </c>
      <c r="DP213" s="433">
        <f t="shared" si="5648"/>
        <v>6947.28</v>
      </c>
      <c r="DQ213" s="139">
        <f t="shared" si="5706"/>
        <v>0</v>
      </c>
      <c r="DR213" s="111">
        <f t="shared" si="5707"/>
        <v>0</v>
      </c>
      <c r="DS213" s="111"/>
      <c r="DT213" s="140"/>
      <c r="DU213" s="141" t="e">
        <f t="shared" si="5708"/>
        <v>#DIV/0!</v>
      </c>
      <c r="DV213" s="323">
        <f t="shared" si="5645"/>
        <v>0</v>
      </c>
      <c r="DW213" s="431">
        <f t="shared" si="5646"/>
        <v>0</v>
      </c>
      <c r="DX213" s="432">
        <f t="shared" si="5647"/>
        <v>0</v>
      </c>
      <c r="DY213" s="138">
        <f t="shared" si="5709"/>
        <v>0</v>
      </c>
      <c r="DZ213" s="433">
        <f t="shared" si="5648"/>
        <v>6947.28</v>
      </c>
      <c r="EA213" s="139">
        <f t="shared" si="5710"/>
        <v>0</v>
      </c>
      <c r="EB213" s="111">
        <f t="shared" si="5711"/>
        <v>0</v>
      </c>
      <c r="EC213" s="111"/>
      <c r="ED213" s="140"/>
      <c r="EE213" s="141" t="e">
        <f t="shared" si="5712"/>
        <v>#DIV/0!</v>
      </c>
      <c r="EF213" s="323">
        <f t="shared" si="5645"/>
        <v>0</v>
      </c>
      <c r="EG213" s="431">
        <f t="shared" si="5646"/>
        <v>0</v>
      </c>
      <c r="EH213" s="432">
        <f t="shared" si="5647"/>
        <v>0</v>
      </c>
      <c r="EI213" s="138">
        <f t="shared" si="5713"/>
        <v>0</v>
      </c>
      <c r="EJ213" s="433">
        <f t="shared" si="5648"/>
        <v>6947.28</v>
      </c>
      <c r="EK213" s="139">
        <f t="shared" si="5714"/>
        <v>0</v>
      </c>
      <c r="EL213" s="111">
        <f t="shared" si="5715"/>
        <v>0</v>
      </c>
      <c r="EM213" s="111"/>
      <c r="EN213" s="140"/>
      <c r="EO213" s="141" t="e">
        <f t="shared" si="5716"/>
        <v>#DIV/0!</v>
      </c>
      <c r="EP213" s="323">
        <f t="shared" si="5645"/>
        <v>0</v>
      </c>
      <c r="EQ213" s="431">
        <f t="shared" si="5646"/>
        <v>0</v>
      </c>
      <c r="ER213" s="432">
        <f t="shared" si="5647"/>
        <v>0</v>
      </c>
      <c r="ES213" s="138">
        <f t="shared" si="5717"/>
        <v>0</v>
      </c>
      <c r="ET213" s="433">
        <f t="shared" si="5648"/>
        <v>6947.28</v>
      </c>
      <c r="EU213" s="139">
        <f t="shared" si="5718"/>
        <v>0</v>
      </c>
      <c r="EV213" s="111">
        <f t="shared" si="5719"/>
        <v>0</v>
      </c>
      <c r="EW213" s="111"/>
      <c r="EX213" s="140"/>
      <c r="EY213" s="141" t="e">
        <f t="shared" si="5720"/>
        <v>#DIV/0!</v>
      </c>
      <c r="EZ213" s="323">
        <f t="shared" si="5649"/>
        <v>0</v>
      </c>
      <c r="FA213" s="431">
        <f t="shared" si="5650"/>
        <v>0</v>
      </c>
      <c r="FB213" s="432">
        <f t="shared" si="5651"/>
        <v>0</v>
      </c>
      <c r="FC213" s="138">
        <f t="shared" si="5721"/>
        <v>0</v>
      </c>
      <c r="FD213" s="433">
        <f t="shared" si="5652"/>
        <v>6947.28</v>
      </c>
      <c r="FE213" s="139">
        <f t="shared" si="5722"/>
        <v>0</v>
      </c>
      <c r="FF213" s="111">
        <f t="shared" si="5723"/>
        <v>0</v>
      </c>
      <c r="FG213" s="111"/>
      <c r="FH213" s="140"/>
      <c r="FI213" s="141" t="e">
        <f t="shared" si="5724"/>
        <v>#DIV/0!</v>
      </c>
      <c r="FJ213" s="323">
        <f t="shared" si="5649"/>
        <v>0</v>
      </c>
      <c r="FK213" s="431">
        <f t="shared" si="5650"/>
        <v>0</v>
      </c>
      <c r="FL213" s="432">
        <f t="shared" si="5651"/>
        <v>0</v>
      </c>
      <c r="FM213" s="138">
        <f t="shared" si="5725"/>
        <v>0</v>
      </c>
      <c r="FN213" s="433">
        <f t="shared" si="5652"/>
        <v>6947.28</v>
      </c>
      <c r="FO213" s="139">
        <f t="shared" si="5726"/>
        <v>0</v>
      </c>
      <c r="FP213" s="111">
        <f t="shared" si="5727"/>
        <v>0</v>
      </c>
      <c r="FQ213" s="111"/>
      <c r="FR213" s="140"/>
      <c r="FS213" s="141" t="e">
        <f t="shared" si="5728"/>
        <v>#DIV/0!</v>
      </c>
      <c r="FT213" s="323">
        <f t="shared" si="5649"/>
        <v>0</v>
      </c>
      <c r="FU213" s="431">
        <f t="shared" si="5650"/>
        <v>0</v>
      </c>
      <c r="FV213" s="432">
        <f t="shared" si="5651"/>
        <v>0</v>
      </c>
      <c r="FW213" s="138">
        <f t="shared" si="5729"/>
        <v>0</v>
      </c>
      <c r="FX213" s="433">
        <f t="shared" si="5652"/>
        <v>6947.28</v>
      </c>
      <c r="FY213" s="139">
        <f t="shared" si="5730"/>
        <v>0</v>
      </c>
      <c r="FZ213" s="111">
        <f t="shared" si="5731"/>
        <v>0</v>
      </c>
      <c r="GA213" s="111"/>
      <c r="GB213" s="140"/>
      <c r="GC213" s="141" t="e">
        <f t="shared" si="5732"/>
        <v>#DIV/0!</v>
      </c>
      <c r="GD213" s="323">
        <f t="shared" si="5649"/>
        <v>0</v>
      </c>
      <c r="GE213" s="431">
        <f t="shared" si="5650"/>
        <v>0</v>
      </c>
      <c r="GF213" s="432">
        <f t="shared" si="5651"/>
        <v>0</v>
      </c>
      <c r="GG213" s="138">
        <f t="shared" si="5733"/>
        <v>0</v>
      </c>
      <c r="GH213" s="433">
        <f t="shared" si="5652"/>
        <v>6947.28</v>
      </c>
      <c r="GI213" s="139">
        <f t="shared" si="5734"/>
        <v>0</v>
      </c>
      <c r="GJ213" s="111">
        <f t="shared" si="5735"/>
        <v>0</v>
      </c>
      <c r="GK213" s="111"/>
      <c r="GL213" s="140"/>
      <c r="GM213" s="141" t="e">
        <f t="shared" si="5736"/>
        <v>#DIV/0!</v>
      </c>
      <c r="GN213" s="323">
        <f t="shared" si="5649"/>
        <v>0</v>
      </c>
      <c r="GO213" s="431">
        <f t="shared" si="5650"/>
        <v>0</v>
      </c>
      <c r="GP213" s="432">
        <f t="shared" si="5651"/>
        <v>0</v>
      </c>
      <c r="GQ213" s="138">
        <f t="shared" si="5737"/>
        <v>0</v>
      </c>
      <c r="GR213" s="433">
        <f t="shared" si="5652"/>
        <v>6947.28</v>
      </c>
      <c r="GS213" s="139">
        <f t="shared" si="5738"/>
        <v>0</v>
      </c>
      <c r="GT213" s="111">
        <f t="shared" si="5739"/>
        <v>0</v>
      </c>
      <c r="GU213" s="111"/>
      <c r="GV213" s="140"/>
      <c r="GW213" s="141" t="e">
        <f t="shared" si="5740"/>
        <v>#DIV/0!</v>
      </c>
      <c r="GX213" s="323">
        <f t="shared" si="5649"/>
        <v>0</v>
      </c>
      <c r="GY213" s="431">
        <f t="shared" si="5650"/>
        <v>0</v>
      </c>
      <c r="GZ213" s="432">
        <f t="shared" si="5651"/>
        <v>0</v>
      </c>
      <c r="HA213" s="138">
        <f t="shared" si="5741"/>
        <v>0</v>
      </c>
      <c r="HB213" s="433">
        <f t="shared" si="5652"/>
        <v>6947.28</v>
      </c>
      <c r="HC213" s="139">
        <f t="shared" si="5742"/>
        <v>0</v>
      </c>
      <c r="HD213" s="111">
        <f t="shared" si="5743"/>
        <v>0</v>
      </c>
      <c r="HE213" s="111"/>
      <c r="HF213" s="140"/>
      <c r="HG213" s="141" t="e">
        <f t="shared" si="5744"/>
        <v>#DIV/0!</v>
      </c>
      <c r="HH213" s="323">
        <f t="shared" si="5649"/>
        <v>0</v>
      </c>
      <c r="HI213" s="431">
        <f t="shared" si="5650"/>
        <v>0</v>
      </c>
      <c r="HJ213" s="432">
        <f t="shared" si="5651"/>
        <v>0</v>
      </c>
      <c r="HK213" s="138">
        <f t="shared" si="5745"/>
        <v>0</v>
      </c>
      <c r="HL213" s="433">
        <f t="shared" si="5652"/>
        <v>6947.28</v>
      </c>
      <c r="HM213" s="139">
        <f t="shared" si="5746"/>
        <v>0</v>
      </c>
      <c r="HN213" s="111">
        <f t="shared" si="5747"/>
        <v>0</v>
      </c>
      <c r="HO213" s="111"/>
      <c r="HP213" s="140"/>
      <c r="HQ213" s="141" t="e">
        <f t="shared" si="5748"/>
        <v>#DIV/0!</v>
      </c>
      <c r="HR213" s="323">
        <f t="shared" si="5653"/>
        <v>0</v>
      </c>
      <c r="HS213" s="431">
        <f t="shared" si="5654"/>
        <v>0</v>
      </c>
      <c r="HT213" s="432">
        <f t="shared" si="5655"/>
        <v>0</v>
      </c>
      <c r="HU213" s="138">
        <f t="shared" si="5749"/>
        <v>0</v>
      </c>
      <c r="HV213" s="433">
        <f t="shared" si="5656"/>
        <v>6947.28</v>
      </c>
      <c r="HW213" s="139">
        <f t="shared" si="5750"/>
        <v>0</v>
      </c>
      <c r="HX213" s="111">
        <f t="shared" si="5751"/>
        <v>0</v>
      </c>
      <c r="HY213" s="111"/>
      <c r="HZ213" s="140"/>
      <c r="IA213" s="141" t="e">
        <f t="shared" si="5752"/>
        <v>#DIV/0!</v>
      </c>
      <c r="IB213" s="323">
        <f t="shared" si="5653"/>
        <v>0</v>
      </c>
      <c r="IC213" s="431">
        <f t="shared" si="5654"/>
        <v>0</v>
      </c>
      <c r="ID213" s="432">
        <f t="shared" si="5655"/>
        <v>0</v>
      </c>
      <c r="IE213" s="138">
        <f t="shared" si="5753"/>
        <v>0</v>
      </c>
      <c r="IF213" s="433">
        <f t="shared" si="5656"/>
        <v>6947.28</v>
      </c>
      <c r="IG213" s="139">
        <f t="shared" si="5754"/>
        <v>0</v>
      </c>
      <c r="IH213" s="111">
        <f t="shared" si="5755"/>
        <v>0</v>
      </c>
      <c r="II213" s="111"/>
      <c r="IJ213" s="140"/>
      <c r="IK213" s="141" t="e">
        <f t="shared" si="5756"/>
        <v>#DIV/0!</v>
      </c>
      <c r="IL213" s="323">
        <f t="shared" si="5653"/>
        <v>0</v>
      </c>
      <c r="IM213" s="431">
        <f t="shared" si="5654"/>
        <v>0</v>
      </c>
      <c r="IN213" s="432">
        <f t="shared" si="5655"/>
        <v>0</v>
      </c>
      <c r="IO213" s="138">
        <f t="shared" si="5757"/>
        <v>0</v>
      </c>
      <c r="IP213" s="433">
        <f t="shared" si="5656"/>
        <v>6947.28</v>
      </c>
      <c r="IQ213" s="139">
        <f t="shared" si="5758"/>
        <v>0</v>
      </c>
      <c r="IR213" s="111">
        <f t="shared" si="5759"/>
        <v>0</v>
      </c>
      <c r="IS213" s="111"/>
      <c r="IT213" s="140"/>
      <c r="IU213" s="141" t="e">
        <f t="shared" si="5760"/>
        <v>#DIV/0!</v>
      </c>
      <c r="IV213" s="323">
        <f t="shared" si="5653"/>
        <v>0</v>
      </c>
      <c r="IW213" s="431">
        <f t="shared" si="5654"/>
        <v>0</v>
      </c>
      <c r="IX213" s="432">
        <f t="shared" si="5655"/>
        <v>0</v>
      </c>
      <c r="IY213" s="138">
        <f t="shared" si="5761"/>
        <v>0</v>
      </c>
      <c r="IZ213" s="433">
        <f t="shared" si="5656"/>
        <v>6947.28</v>
      </c>
      <c r="JA213" s="139">
        <f t="shared" si="5762"/>
        <v>0</v>
      </c>
      <c r="JB213" s="111">
        <f t="shared" si="5763"/>
        <v>0</v>
      </c>
      <c r="JC213" s="111"/>
      <c r="JD213" s="140"/>
      <c r="JE213" s="141" t="e">
        <f t="shared" si="5764"/>
        <v>#DIV/0!</v>
      </c>
      <c r="JF213" s="323">
        <f t="shared" si="5653"/>
        <v>0</v>
      </c>
      <c r="JG213" s="431">
        <f t="shared" si="5654"/>
        <v>0</v>
      </c>
      <c r="JH213" s="432">
        <f t="shared" si="5655"/>
        <v>0</v>
      </c>
      <c r="JI213" s="138">
        <f t="shared" si="5765"/>
        <v>0</v>
      </c>
      <c r="JJ213" s="433">
        <f t="shared" si="5656"/>
        <v>6947.28</v>
      </c>
      <c r="JK213" s="139">
        <f t="shared" si="5766"/>
        <v>0</v>
      </c>
      <c r="JL213" s="111">
        <f t="shared" si="5767"/>
        <v>0</v>
      </c>
      <c r="JM213" s="111"/>
      <c r="JN213" s="140"/>
      <c r="JO213" s="141" t="e">
        <f t="shared" si="5768"/>
        <v>#DIV/0!</v>
      </c>
      <c r="JP213" s="323">
        <f t="shared" si="5653"/>
        <v>0</v>
      </c>
      <c r="JQ213" s="431">
        <f t="shared" si="5654"/>
        <v>0</v>
      </c>
      <c r="JR213" s="432">
        <f t="shared" si="5655"/>
        <v>0</v>
      </c>
      <c r="JS213" s="138">
        <f t="shared" si="5769"/>
        <v>0</v>
      </c>
      <c r="JT213" s="433">
        <f t="shared" si="5656"/>
        <v>6947.28</v>
      </c>
      <c r="JU213" s="139">
        <f t="shared" si="5770"/>
        <v>0</v>
      </c>
      <c r="JV213" s="111">
        <f t="shared" si="5771"/>
        <v>0</v>
      </c>
      <c r="JW213" s="111"/>
      <c r="JX213" s="140"/>
      <c r="JY213" s="141" t="e">
        <f t="shared" si="5772"/>
        <v>#DIV/0!</v>
      </c>
      <c r="JZ213" s="323">
        <f t="shared" si="5653"/>
        <v>0</v>
      </c>
      <c r="KA213" s="431">
        <f t="shared" si="5654"/>
        <v>0</v>
      </c>
      <c r="KB213" s="432">
        <f t="shared" si="5655"/>
        <v>0</v>
      </c>
      <c r="KC213" s="138">
        <f t="shared" si="5773"/>
        <v>0</v>
      </c>
      <c r="KD213" s="433">
        <f t="shared" si="5656"/>
        <v>6947.28</v>
      </c>
      <c r="KE213" s="139">
        <f t="shared" si="5774"/>
        <v>0</v>
      </c>
      <c r="KF213" s="111">
        <f t="shared" si="5775"/>
        <v>0</v>
      </c>
      <c r="KG213" s="111"/>
      <c r="KH213" s="140"/>
      <c r="KI213" s="141" t="e">
        <f t="shared" si="5776"/>
        <v>#DIV/0!</v>
      </c>
      <c r="KJ213" s="323">
        <f t="shared" si="5657"/>
        <v>0</v>
      </c>
      <c r="KK213" s="431">
        <f t="shared" si="5658"/>
        <v>0</v>
      </c>
      <c r="KL213" s="432">
        <f t="shared" si="5659"/>
        <v>0</v>
      </c>
      <c r="KM213" s="138">
        <f t="shared" si="5777"/>
        <v>0</v>
      </c>
      <c r="KN213" s="433">
        <f t="shared" si="5660"/>
        <v>6947.28</v>
      </c>
      <c r="KO213" s="139">
        <f t="shared" si="5778"/>
        <v>0</v>
      </c>
      <c r="KP213" s="111">
        <f t="shared" si="5779"/>
        <v>0</v>
      </c>
      <c r="KQ213" s="111"/>
      <c r="KR213" s="140"/>
      <c r="KS213" s="141" t="e">
        <f t="shared" si="5780"/>
        <v>#DIV/0!</v>
      </c>
      <c r="KT213" s="323">
        <f t="shared" si="5657"/>
        <v>0</v>
      </c>
      <c r="KU213" s="431" t="e">
        <f t="shared" si="5658"/>
        <v>#DIV/0!</v>
      </c>
      <c r="KV213" s="432" t="e">
        <f t="shared" si="5659"/>
        <v>#DIV/0!</v>
      </c>
      <c r="KW213" s="138">
        <f t="shared" si="5781"/>
        <v>0</v>
      </c>
      <c r="KX213" s="433">
        <f t="shared" si="5660"/>
        <v>0</v>
      </c>
      <c r="KY213" s="139">
        <f t="shared" si="5782"/>
        <v>0</v>
      </c>
      <c r="KZ213" s="111">
        <f t="shared" si="5783"/>
        <v>0</v>
      </c>
      <c r="LA213" s="111"/>
      <c r="LB213" s="140"/>
      <c r="LC213" s="141" t="e">
        <f t="shared" si="5784"/>
        <v>#DIV/0!</v>
      </c>
      <c r="LD213" s="323">
        <f t="shared" si="5510"/>
        <v>0</v>
      </c>
      <c r="LE213" s="431">
        <f t="shared" si="5511"/>
        <v>0</v>
      </c>
      <c r="LF213" s="432">
        <f t="shared" si="5512"/>
        <v>0</v>
      </c>
      <c r="LG213" s="138">
        <f t="shared" si="5785"/>
        <v>0</v>
      </c>
      <c r="LH213" s="433">
        <f t="shared" si="5513"/>
        <v>6947.28</v>
      </c>
      <c r="LI213" s="139">
        <f t="shared" si="5786"/>
        <v>0</v>
      </c>
      <c r="LJ213" s="111">
        <f t="shared" si="5787"/>
        <v>0</v>
      </c>
      <c r="LK213" s="111"/>
      <c r="LL213" s="140"/>
    </row>
    <row r="214" spans="1:324">
      <c r="A214" s="614" t="s">
        <v>1528</v>
      </c>
      <c r="B214" s="615" t="s">
        <v>465</v>
      </c>
      <c r="C214" s="14"/>
      <c r="D214" s="14"/>
      <c r="E214" s="4" t="s">
        <v>32</v>
      </c>
      <c r="F214" s="18">
        <f>SUM(F217:F242)</f>
        <v>622</v>
      </c>
      <c r="G214" s="4"/>
      <c r="H214" s="124"/>
      <c r="I214" s="138"/>
      <c r="J214" s="111"/>
      <c r="K214" s="139">
        <f>K155+K185</f>
        <v>1883.29898</v>
      </c>
      <c r="L214" s="432">
        <f t="shared" si="5663"/>
        <v>1171411.97</v>
      </c>
      <c r="M214" s="146">
        <f>M155+M185</f>
        <v>1171411.98</v>
      </c>
      <c r="N214" s="140">
        <f>M214-L214</f>
        <v>0.01</v>
      </c>
      <c r="O214" s="431">
        <f>K214/$LI214</f>
        <v>0.72341999999999995</v>
      </c>
      <c r="P214" s="18">
        <f t="shared" ref="P214" si="5788">SUM(P217:P242)</f>
        <v>1091</v>
      </c>
      <c r="Q214" s="4"/>
      <c r="R214" s="124"/>
      <c r="S214" s="138"/>
      <c r="T214" s="111"/>
      <c r="U214" s="139">
        <f t="shared" ref="U214" si="5789">U155+U185</f>
        <v>2397.8298799999998</v>
      </c>
      <c r="V214" s="432">
        <f t="shared" ref="V214" si="5790">U214*P214</f>
        <v>2616032.4</v>
      </c>
      <c r="W214" s="146">
        <f t="shared" ref="W214" si="5791">W155+W185</f>
        <v>2616032.42</v>
      </c>
      <c r="X214" s="140">
        <f t="shared" ref="X214" si="5792">W214-V214</f>
        <v>0.02</v>
      </c>
      <c r="Y214" s="431">
        <f t="shared" ref="Y214" si="5793">U214/$LI214</f>
        <v>0.92105999999999999</v>
      </c>
      <c r="Z214" s="18">
        <f t="shared" ref="Z214" si="5794">SUM(Z217:Z242)</f>
        <v>829</v>
      </c>
      <c r="AA214" s="4"/>
      <c r="AB214" s="124"/>
      <c r="AC214" s="138"/>
      <c r="AD214" s="111"/>
      <c r="AE214" s="139">
        <f t="shared" ref="AE214" si="5795">AE155+AE185</f>
        <v>1903.84969</v>
      </c>
      <c r="AF214" s="432">
        <f t="shared" ref="AF214" si="5796">AE214*Z214</f>
        <v>1578291.39</v>
      </c>
      <c r="AG214" s="146">
        <f t="shared" ref="AG214" si="5797">AG155+AG185</f>
        <v>1578291.38</v>
      </c>
      <c r="AH214" s="140">
        <f t="shared" ref="AH214" si="5798">AG214-AF214</f>
        <v>-0.01</v>
      </c>
      <c r="AI214" s="431">
        <f t="shared" ref="AI214" si="5799">AE214/$LI214</f>
        <v>0.73131000000000002</v>
      </c>
      <c r="AJ214" s="18">
        <f t="shared" ref="AJ214" si="5800">SUM(AJ217:AJ242)</f>
        <v>642</v>
      </c>
      <c r="AK214" s="4"/>
      <c r="AL214" s="124"/>
      <c r="AM214" s="138"/>
      <c r="AN214" s="111"/>
      <c r="AO214" s="139">
        <f t="shared" ref="AO214" si="5801">AO155+AO185</f>
        <v>1842.1977899999999</v>
      </c>
      <c r="AP214" s="432">
        <f t="shared" ref="AP214" si="5802">AO214*AJ214</f>
        <v>1182690.98</v>
      </c>
      <c r="AQ214" s="146">
        <f t="shared" ref="AQ214" si="5803">AQ155+AQ185</f>
        <v>1182691</v>
      </c>
      <c r="AR214" s="140">
        <f t="shared" ref="AR214" si="5804">AQ214-AP214</f>
        <v>0.02</v>
      </c>
      <c r="AS214" s="431">
        <f t="shared" ref="AS214" si="5805">AO214/$LI214</f>
        <v>0.70762999999999998</v>
      </c>
      <c r="AT214" s="18">
        <f t="shared" ref="AT214" si="5806">SUM(AT217:AT242)</f>
        <v>955</v>
      </c>
      <c r="AU214" s="4"/>
      <c r="AV214" s="124"/>
      <c r="AW214" s="138"/>
      <c r="AX214" s="111"/>
      <c r="AY214" s="139">
        <f t="shared" ref="AY214" si="5807">AY155+AY185</f>
        <v>1576.2113400000001</v>
      </c>
      <c r="AZ214" s="432">
        <f t="shared" ref="AZ214" si="5808">AY214*AT214</f>
        <v>1505281.83</v>
      </c>
      <c r="BA214" s="146">
        <f t="shared" ref="BA214" si="5809">BA155+BA185</f>
        <v>1505281.83</v>
      </c>
      <c r="BB214" s="140">
        <f t="shared" ref="BB214" si="5810">BA214-AZ214</f>
        <v>0</v>
      </c>
      <c r="BC214" s="431">
        <f t="shared" ref="BC214" si="5811">AY214/$LI214</f>
        <v>0.60546</v>
      </c>
      <c r="BD214" s="18">
        <f t="shared" ref="BD214" si="5812">SUM(BD217:BD242)</f>
        <v>715</v>
      </c>
      <c r="BE214" s="4"/>
      <c r="BF214" s="124"/>
      <c r="BG214" s="138"/>
      <c r="BH214" s="111"/>
      <c r="BI214" s="139">
        <f t="shared" ref="BI214" si="5813">BI155+BI185</f>
        <v>2024.4448299999999</v>
      </c>
      <c r="BJ214" s="432">
        <f t="shared" ref="BJ214" si="5814">BI214*BD214</f>
        <v>1447478.05</v>
      </c>
      <c r="BK214" s="146">
        <f t="shared" ref="BK214" si="5815">BK155+BK185</f>
        <v>1447478.08</v>
      </c>
      <c r="BL214" s="140">
        <f t="shared" ref="BL214" si="5816">BK214-BJ214</f>
        <v>0.03</v>
      </c>
      <c r="BM214" s="431">
        <f t="shared" ref="BM214" si="5817">BI214/$LI214</f>
        <v>0.77764</v>
      </c>
      <c r="BN214" s="18">
        <f t="shared" ref="BN214" si="5818">SUM(BN217:BN242)</f>
        <v>686</v>
      </c>
      <c r="BO214" s="4"/>
      <c r="BP214" s="124"/>
      <c r="BQ214" s="138"/>
      <c r="BR214" s="111"/>
      <c r="BS214" s="139">
        <f t="shared" ref="BS214" si="5819">BS155+BS185</f>
        <v>2106.4840399999998</v>
      </c>
      <c r="BT214" s="432">
        <f t="shared" ref="BT214" si="5820">BS214*BN214</f>
        <v>1445048.05</v>
      </c>
      <c r="BU214" s="146">
        <f t="shared" ref="BU214" si="5821">BU155+BU185</f>
        <v>1445048.04</v>
      </c>
      <c r="BV214" s="140">
        <f t="shared" ref="BV214" si="5822">BU214-BT214</f>
        <v>-0.01</v>
      </c>
      <c r="BW214" s="431">
        <f t="shared" ref="BW214" si="5823">BS214/$LI214</f>
        <v>0.80915000000000004</v>
      </c>
      <c r="BX214" s="18">
        <f t="shared" ref="BX214" si="5824">SUM(BX217:BX242)</f>
        <v>841</v>
      </c>
      <c r="BY214" s="4"/>
      <c r="BZ214" s="124"/>
      <c r="CA214" s="138"/>
      <c r="CB214" s="111"/>
      <c r="CC214" s="139">
        <f t="shared" ref="CC214" si="5825">CC155+CC185</f>
        <v>2011.66184</v>
      </c>
      <c r="CD214" s="432">
        <f t="shared" ref="CD214" si="5826">CC214*BX214</f>
        <v>1691807.61</v>
      </c>
      <c r="CE214" s="146">
        <f t="shared" ref="CE214" si="5827">CE155+CE185</f>
        <v>1691807.6</v>
      </c>
      <c r="CF214" s="140">
        <f t="shared" ref="CF214" si="5828">CE214-CD214</f>
        <v>-0.01</v>
      </c>
      <c r="CG214" s="431">
        <f t="shared" ref="CG214" si="5829">CC214/$LI214</f>
        <v>0.77273000000000003</v>
      </c>
      <c r="CH214" s="18">
        <f t="shared" ref="CH214" si="5830">SUM(CH217:CH242)</f>
        <v>1005</v>
      </c>
      <c r="CI214" s="4"/>
      <c r="CJ214" s="124"/>
      <c r="CK214" s="138"/>
      <c r="CL214" s="111"/>
      <c r="CM214" s="139">
        <f t="shared" ref="CM214" si="5831">CM155+CM185</f>
        <v>2921.9593399999999</v>
      </c>
      <c r="CN214" s="432">
        <f t="shared" ref="CN214" si="5832">CM214*CH214</f>
        <v>2936569.14</v>
      </c>
      <c r="CO214" s="146">
        <f t="shared" ref="CO214" si="5833">CO155+CO185</f>
        <v>2936569.12</v>
      </c>
      <c r="CP214" s="140">
        <f t="shared" ref="CP214" si="5834">CO214-CN214</f>
        <v>-0.02</v>
      </c>
      <c r="CQ214" s="431">
        <f t="shared" ref="CQ214" si="5835">CM214/$LI214</f>
        <v>1.12239</v>
      </c>
      <c r="CR214" s="18">
        <f t="shared" ref="CR214" si="5836">SUM(CR217:CR242)</f>
        <v>807</v>
      </c>
      <c r="CS214" s="4"/>
      <c r="CT214" s="124"/>
      <c r="CU214" s="138"/>
      <c r="CV214" s="111"/>
      <c r="CW214" s="139">
        <f t="shared" ref="CW214" si="5837">CW155+CW185</f>
        <v>2887.6085200000002</v>
      </c>
      <c r="CX214" s="432">
        <f t="shared" ref="CX214" si="5838">CW214*CR214</f>
        <v>2330300.08</v>
      </c>
      <c r="CY214" s="146">
        <f t="shared" ref="CY214" si="5839">CY155+CY185</f>
        <v>2330300.09</v>
      </c>
      <c r="CZ214" s="140">
        <f t="shared" ref="CZ214" si="5840">CY214-CX214</f>
        <v>0.01</v>
      </c>
      <c r="DA214" s="431">
        <f t="shared" ref="DA214" si="5841">CW214/$LI214</f>
        <v>1.1092</v>
      </c>
      <c r="DB214" s="18">
        <f t="shared" ref="DB214" si="5842">SUM(DB217:DB242)</f>
        <v>852</v>
      </c>
      <c r="DC214" s="4"/>
      <c r="DD214" s="124"/>
      <c r="DE214" s="138"/>
      <c r="DF214" s="111"/>
      <c r="DG214" s="139">
        <f t="shared" ref="DG214" si="5843">DG155+DG185</f>
        <v>2480.4337500000001</v>
      </c>
      <c r="DH214" s="432">
        <f t="shared" ref="DH214" si="5844">DG214*DB214</f>
        <v>2113329.56</v>
      </c>
      <c r="DI214" s="146">
        <f t="shared" ref="DI214" si="5845">DI155+DI185</f>
        <v>2113329.5299999998</v>
      </c>
      <c r="DJ214" s="140">
        <f t="shared" ref="DJ214" si="5846">DI214-DH214</f>
        <v>-0.03</v>
      </c>
      <c r="DK214" s="431">
        <f t="shared" ref="DK214" si="5847">DG214/$LI214</f>
        <v>0.95279000000000003</v>
      </c>
      <c r="DL214" s="18">
        <f t="shared" ref="DL214" si="5848">SUM(DL217:DL242)</f>
        <v>376</v>
      </c>
      <c r="DM214" s="4"/>
      <c r="DN214" s="124"/>
      <c r="DO214" s="138"/>
      <c r="DP214" s="111"/>
      <c r="DQ214" s="139">
        <f t="shared" ref="DQ214" si="5849">DQ155+DQ185</f>
        <v>2734.3516500000001</v>
      </c>
      <c r="DR214" s="432">
        <f t="shared" ref="DR214" si="5850">DQ214*DL214</f>
        <v>1028116.22</v>
      </c>
      <c r="DS214" s="146">
        <f t="shared" ref="DS214" si="5851">DS155+DS185</f>
        <v>1028116.22</v>
      </c>
      <c r="DT214" s="140">
        <f t="shared" ref="DT214" si="5852">DS214-DR214</f>
        <v>0</v>
      </c>
      <c r="DU214" s="431">
        <f t="shared" ref="DU214" si="5853">DQ214/$LI214</f>
        <v>1.05033</v>
      </c>
      <c r="DV214" s="18">
        <f t="shared" ref="DV214" si="5854">SUM(DV217:DV242)</f>
        <v>768</v>
      </c>
      <c r="DW214" s="4"/>
      <c r="DX214" s="124"/>
      <c r="DY214" s="138"/>
      <c r="DZ214" s="111"/>
      <c r="EA214" s="139">
        <f t="shared" ref="EA214" si="5855">EA155+EA185</f>
        <v>2695.7001500000001</v>
      </c>
      <c r="EB214" s="432">
        <f t="shared" ref="EB214" si="5856">EA214*DV214</f>
        <v>2070297.72</v>
      </c>
      <c r="EC214" s="146">
        <f t="shared" ref="EC214" si="5857">EC155+EC185</f>
        <v>2070297.72</v>
      </c>
      <c r="ED214" s="140">
        <f t="shared" ref="ED214" si="5858">EC214-EB214</f>
        <v>0</v>
      </c>
      <c r="EE214" s="431">
        <f t="shared" ref="EE214" si="5859">EA214/$LI214</f>
        <v>1.03548</v>
      </c>
      <c r="EF214" s="18">
        <f t="shared" ref="EF214" si="5860">SUM(EF217:EF242)</f>
        <v>895</v>
      </c>
      <c r="EG214" s="4"/>
      <c r="EH214" s="124"/>
      <c r="EI214" s="138"/>
      <c r="EJ214" s="111"/>
      <c r="EK214" s="139">
        <f t="shared" ref="EK214" si="5861">EK155+EK185</f>
        <v>2012.4355</v>
      </c>
      <c r="EL214" s="432">
        <f t="shared" ref="EL214" si="5862">EK214*EF214</f>
        <v>1801129.77</v>
      </c>
      <c r="EM214" s="146">
        <f t="shared" ref="EM214" si="5863">EM155+EM185</f>
        <v>1801129.78</v>
      </c>
      <c r="EN214" s="140">
        <f t="shared" ref="EN214" si="5864">EM214-EL214</f>
        <v>0.01</v>
      </c>
      <c r="EO214" s="431">
        <f t="shared" ref="EO214" si="5865">EK214/$LI214</f>
        <v>0.77302000000000004</v>
      </c>
      <c r="EP214" s="18">
        <f t="shared" ref="EP214" si="5866">SUM(EP217:EP242)</f>
        <v>834</v>
      </c>
      <c r="EQ214" s="4"/>
      <c r="ER214" s="124"/>
      <c r="ES214" s="138"/>
      <c r="ET214" s="111"/>
      <c r="EU214" s="139">
        <f t="shared" ref="EU214" si="5867">EU155+EU185</f>
        <v>4726.7357899999997</v>
      </c>
      <c r="EV214" s="432">
        <f t="shared" ref="EV214" si="5868">EU214*EP214</f>
        <v>3942097.65</v>
      </c>
      <c r="EW214" s="146">
        <f t="shared" ref="EW214" si="5869">EW155+EW185</f>
        <v>3942097.64</v>
      </c>
      <c r="EX214" s="140">
        <f t="shared" ref="EX214" si="5870">EW214-EV214</f>
        <v>-0.01</v>
      </c>
      <c r="EY214" s="431">
        <f t="shared" ref="EY214" si="5871">EU214/$LI214</f>
        <v>1.81565</v>
      </c>
      <c r="EZ214" s="18">
        <f t="shared" ref="EZ214" si="5872">SUM(EZ217:EZ242)</f>
        <v>842</v>
      </c>
      <c r="FA214" s="4"/>
      <c r="FB214" s="124"/>
      <c r="FC214" s="138"/>
      <c r="FD214" s="111"/>
      <c r="FE214" s="139">
        <f t="shared" ref="FE214" si="5873">FE155+FE185</f>
        <v>1693.91435</v>
      </c>
      <c r="FF214" s="432">
        <f t="shared" ref="FF214" si="5874">FE214*EZ214</f>
        <v>1426275.88</v>
      </c>
      <c r="FG214" s="146">
        <f t="shared" ref="FG214" si="5875">FG155+FG185</f>
        <v>1426275.86</v>
      </c>
      <c r="FH214" s="140">
        <f t="shared" ref="FH214" si="5876">FG214-FF214</f>
        <v>-0.02</v>
      </c>
      <c r="FI214" s="431">
        <f t="shared" ref="FI214" si="5877">FE214/$LI214</f>
        <v>0.65066999999999997</v>
      </c>
      <c r="FJ214" s="18">
        <f t="shared" ref="FJ214" si="5878">SUM(FJ217:FJ242)</f>
        <v>1015</v>
      </c>
      <c r="FK214" s="4"/>
      <c r="FL214" s="124"/>
      <c r="FM214" s="138"/>
      <c r="FN214" s="111"/>
      <c r="FO214" s="139">
        <f t="shared" ref="FO214" si="5879">FO155+FO185</f>
        <v>3303.7864199999999</v>
      </c>
      <c r="FP214" s="432">
        <f t="shared" ref="FP214" si="5880">FO214*FJ214</f>
        <v>3353343.22</v>
      </c>
      <c r="FQ214" s="146">
        <f t="shared" ref="FQ214" si="5881">FQ155+FQ185</f>
        <v>3353343.24</v>
      </c>
      <c r="FR214" s="140">
        <f t="shared" ref="FR214" si="5882">FQ214-FP214</f>
        <v>0.02</v>
      </c>
      <c r="FS214" s="431">
        <f t="shared" ref="FS214" si="5883">FO214/$LI214</f>
        <v>1.2690600000000001</v>
      </c>
      <c r="FT214" s="18">
        <f t="shared" ref="FT214" si="5884">SUM(FT217:FT242)</f>
        <v>722</v>
      </c>
      <c r="FU214" s="4"/>
      <c r="FV214" s="124"/>
      <c r="FW214" s="138"/>
      <c r="FX214" s="111"/>
      <c r="FY214" s="139">
        <f t="shared" ref="FY214" si="5885">FY155+FY185</f>
        <v>2689.1023300000002</v>
      </c>
      <c r="FZ214" s="432">
        <f t="shared" ref="FZ214" si="5886">FY214*FT214</f>
        <v>1941531.88</v>
      </c>
      <c r="GA214" s="146">
        <f t="shared" ref="GA214" si="5887">GA155+GA185</f>
        <v>1941531.89</v>
      </c>
      <c r="GB214" s="140">
        <f t="shared" ref="GB214" si="5888">GA214-FZ214</f>
        <v>0.01</v>
      </c>
      <c r="GC214" s="431">
        <f t="shared" ref="GC214" si="5889">FY214/$LI214</f>
        <v>1.03295</v>
      </c>
      <c r="GD214" s="18">
        <f t="shared" ref="GD214" si="5890">SUM(GD217:GD242)</f>
        <v>490</v>
      </c>
      <c r="GE214" s="4"/>
      <c r="GF214" s="124"/>
      <c r="GG214" s="138"/>
      <c r="GH214" s="111"/>
      <c r="GI214" s="139">
        <f t="shared" ref="GI214" si="5891">GI155+GI185</f>
        <v>2055.5394900000001</v>
      </c>
      <c r="GJ214" s="432">
        <f t="shared" ref="GJ214" si="5892">GI214*GD214</f>
        <v>1007214.35</v>
      </c>
      <c r="GK214" s="146">
        <f t="shared" ref="GK214" si="5893">GK155+GK185</f>
        <v>1007214.34</v>
      </c>
      <c r="GL214" s="140">
        <f t="shared" ref="GL214" si="5894">GK214-GJ214</f>
        <v>-0.01</v>
      </c>
      <c r="GM214" s="431">
        <f t="shared" ref="GM214" si="5895">GI214/$LI214</f>
        <v>0.78957999999999995</v>
      </c>
      <c r="GN214" s="18">
        <f t="shared" ref="GN214" si="5896">SUM(GN217:GN242)</f>
        <v>852</v>
      </c>
      <c r="GO214" s="4"/>
      <c r="GP214" s="124"/>
      <c r="GQ214" s="138"/>
      <c r="GR214" s="111"/>
      <c r="GS214" s="139">
        <f t="shared" ref="GS214" si="5897">GS155+GS185</f>
        <v>3777.5198700000001</v>
      </c>
      <c r="GT214" s="432">
        <f t="shared" ref="GT214" si="5898">GS214*GN214</f>
        <v>3218446.93</v>
      </c>
      <c r="GU214" s="146">
        <f t="shared" ref="GU214" si="5899">GU155+GU185</f>
        <v>3218446.92</v>
      </c>
      <c r="GV214" s="140">
        <f t="shared" ref="GV214" si="5900">GU214-GT214</f>
        <v>-0.01</v>
      </c>
      <c r="GW214" s="431">
        <f t="shared" ref="GW214" si="5901">GS214/$LI214</f>
        <v>1.45103</v>
      </c>
      <c r="GX214" s="18">
        <f t="shared" ref="GX214" si="5902">SUM(GX217:GX242)</f>
        <v>1524</v>
      </c>
      <c r="GY214" s="4"/>
      <c r="GZ214" s="124"/>
      <c r="HA214" s="138"/>
      <c r="HB214" s="111"/>
      <c r="HC214" s="139">
        <f t="shared" ref="HC214" si="5903">HC155+HC185</f>
        <v>2660.0508</v>
      </c>
      <c r="HD214" s="432">
        <f t="shared" ref="HD214" si="5904">HC214*GX214</f>
        <v>4053917.42</v>
      </c>
      <c r="HE214" s="146">
        <f t="shared" ref="HE214" si="5905">HE155+HE185</f>
        <v>4053917.36</v>
      </c>
      <c r="HF214" s="140">
        <f t="shared" ref="HF214" si="5906">HE214-HD214</f>
        <v>-0.06</v>
      </c>
      <c r="HG214" s="431">
        <f t="shared" ref="HG214" si="5907">HC214/$LI214</f>
        <v>1.02179</v>
      </c>
      <c r="HH214" s="18">
        <f t="shared" ref="HH214" si="5908">SUM(HH217:HH242)</f>
        <v>1105</v>
      </c>
      <c r="HI214" s="4"/>
      <c r="HJ214" s="124"/>
      <c r="HK214" s="138"/>
      <c r="HL214" s="111"/>
      <c r="HM214" s="139">
        <f t="shared" ref="HM214" si="5909">HM155+HM185</f>
        <v>2793.3997800000002</v>
      </c>
      <c r="HN214" s="432">
        <f t="shared" ref="HN214" si="5910">HM214*HH214</f>
        <v>3086706.76</v>
      </c>
      <c r="HO214" s="146">
        <f t="shared" ref="HO214" si="5911">HO155+HO185</f>
        <v>3086706.76</v>
      </c>
      <c r="HP214" s="140">
        <f t="shared" ref="HP214" si="5912">HO214-HN214</f>
        <v>0</v>
      </c>
      <c r="HQ214" s="431">
        <f t="shared" ref="HQ214" si="5913">HM214/$LI214</f>
        <v>1.07301</v>
      </c>
      <c r="HR214" s="18">
        <f t="shared" ref="HR214" si="5914">SUM(HR217:HR242)</f>
        <v>706</v>
      </c>
      <c r="HS214" s="4"/>
      <c r="HT214" s="124"/>
      <c r="HU214" s="138"/>
      <c r="HV214" s="111"/>
      <c r="HW214" s="139">
        <f t="shared" ref="HW214" si="5915">HW155+HW185</f>
        <v>2735.3636499999998</v>
      </c>
      <c r="HX214" s="432">
        <f t="shared" ref="HX214" si="5916">HW214*HR214</f>
        <v>1931166.74</v>
      </c>
      <c r="HY214" s="146">
        <f t="shared" ref="HY214" si="5917">HY155+HY185</f>
        <v>1931166.72</v>
      </c>
      <c r="HZ214" s="140">
        <f t="shared" ref="HZ214" si="5918">HY214-HX214</f>
        <v>-0.02</v>
      </c>
      <c r="IA214" s="431">
        <f t="shared" ref="IA214" si="5919">HW214/$LI214</f>
        <v>1.0507200000000001</v>
      </c>
      <c r="IB214" s="18">
        <f t="shared" ref="IB214" si="5920">SUM(IB217:IB242)</f>
        <v>450</v>
      </c>
      <c r="IC214" s="4"/>
      <c r="ID214" s="124"/>
      <c r="IE214" s="138"/>
      <c r="IF214" s="111"/>
      <c r="IG214" s="139">
        <f t="shared" ref="IG214" si="5921">IG155+IG185</f>
        <v>4392.9579000000003</v>
      </c>
      <c r="IH214" s="432">
        <f t="shared" ref="IH214" si="5922">IG214*IB214</f>
        <v>1976831.06</v>
      </c>
      <c r="II214" s="146">
        <f t="shared" ref="II214" si="5923">II155+II185</f>
        <v>1976831.06</v>
      </c>
      <c r="IJ214" s="140">
        <f t="shared" ref="IJ214" si="5924">II214-IH214</f>
        <v>0</v>
      </c>
      <c r="IK214" s="431">
        <f t="shared" ref="IK214" si="5925">IG214/$LI214</f>
        <v>1.6874400000000001</v>
      </c>
      <c r="IL214" s="18">
        <f t="shared" ref="IL214" si="5926">SUM(IL217:IL242)</f>
        <v>1195</v>
      </c>
      <c r="IM214" s="4"/>
      <c r="IN214" s="124"/>
      <c r="IO214" s="138"/>
      <c r="IP214" s="111"/>
      <c r="IQ214" s="139">
        <f t="shared" ref="IQ214" si="5927">IQ155+IQ185</f>
        <v>2972.7302800000002</v>
      </c>
      <c r="IR214" s="432">
        <f t="shared" ref="IR214" si="5928">IQ214*IL214</f>
        <v>3552412.68</v>
      </c>
      <c r="IS214" s="146">
        <f t="shared" ref="IS214" si="5929">IS155+IS185</f>
        <v>3552412.7</v>
      </c>
      <c r="IT214" s="140">
        <f t="shared" ref="IT214" si="5930">IS214-IR214</f>
        <v>0.02</v>
      </c>
      <c r="IU214" s="431">
        <f t="shared" ref="IU214" si="5931">IQ214/$LI214</f>
        <v>1.1418900000000001</v>
      </c>
      <c r="IV214" s="18">
        <f t="shared" ref="IV214" si="5932">SUM(IV217:IV242)</f>
        <v>672</v>
      </c>
      <c r="IW214" s="4"/>
      <c r="IX214" s="124"/>
      <c r="IY214" s="138"/>
      <c r="IZ214" s="111"/>
      <c r="JA214" s="139">
        <f t="shared" ref="JA214" si="5933">JA155+JA185</f>
        <v>3077.4387999999999</v>
      </c>
      <c r="JB214" s="432">
        <f t="shared" ref="JB214" si="5934">JA214*IV214</f>
        <v>2068038.87</v>
      </c>
      <c r="JC214" s="146">
        <f t="shared" ref="JC214" si="5935">JC155+JC185</f>
        <v>2068038.9</v>
      </c>
      <c r="JD214" s="140">
        <f t="shared" ref="JD214" si="5936">JC214-JB214</f>
        <v>0.03</v>
      </c>
      <c r="JE214" s="431">
        <f t="shared" ref="JE214" si="5937">JA214/$LI214</f>
        <v>1.18211</v>
      </c>
      <c r="JF214" s="18">
        <f t="shared" ref="JF214" si="5938">SUM(JF217:JF242)</f>
        <v>1397</v>
      </c>
      <c r="JG214" s="4"/>
      <c r="JH214" s="124"/>
      <c r="JI214" s="138"/>
      <c r="JJ214" s="111"/>
      <c r="JK214" s="139">
        <f t="shared" ref="JK214" si="5939">JK155+JK185</f>
        <v>2315.0590999999999</v>
      </c>
      <c r="JL214" s="432">
        <f t="shared" ref="JL214" si="5940">JK214*JF214</f>
        <v>3234137.56</v>
      </c>
      <c r="JM214" s="146">
        <f t="shared" ref="JM214" si="5941">JM155+JM185</f>
        <v>3234137.6</v>
      </c>
      <c r="JN214" s="140">
        <f t="shared" ref="JN214" si="5942">JM214-JL214</f>
        <v>0.04</v>
      </c>
      <c r="JO214" s="431">
        <f t="shared" ref="JO214" si="5943">JK214/$LI214</f>
        <v>0.88927</v>
      </c>
      <c r="JP214" s="18">
        <f t="shared" ref="JP214" si="5944">SUM(JP217:JP242)</f>
        <v>1260</v>
      </c>
      <c r="JQ214" s="4"/>
      <c r="JR214" s="124"/>
      <c r="JS214" s="138"/>
      <c r="JT214" s="111"/>
      <c r="JU214" s="139">
        <f t="shared" ref="JU214" si="5945">JU155+JU185</f>
        <v>2647.7194199999999</v>
      </c>
      <c r="JV214" s="432">
        <f t="shared" ref="JV214" si="5946">JU214*JP214</f>
        <v>3336126.47</v>
      </c>
      <c r="JW214" s="146">
        <f t="shared" ref="JW214" si="5947">JW155+JW185</f>
        <v>3336126.47</v>
      </c>
      <c r="JX214" s="140">
        <f t="shared" ref="JX214" si="5948">JW214-JV214</f>
        <v>0</v>
      </c>
      <c r="JY214" s="431">
        <f t="shared" ref="JY214" si="5949">JU214/$LI214</f>
        <v>1.01705</v>
      </c>
      <c r="JZ214" s="18">
        <f t="shared" ref="JZ214" si="5950">SUM(JZ217:JZ242)</f>
        <v>1119</v>
      </c>
      <c r="KA214" s="4"/>
      <c r="KB214" s="124"/>
      <c r="KC214" s="138"/>
      <c r="KD214" s="111"/>
      <c r="KE214" s="139">
        <f t="shared" ref="KE214" si="5951">KE155+KE185</f>
        <v>3029.971</v>
      </c>
      <c r="KF214" s="432">
        <f t="shared" ref="KF214" si="5952">KE214*JZ214</f>
        <v>3390537.55</v>
      </c>
      <c r="KG214" s="146">
        <f t="shared" ref="KG214" si="5953">KG155+KG185</f>
        <v>3390537.59</v>
      </c>
      <c r="KH214" s="140">
        <f t="shared" ref="KH214" si="5954">KG214-KF214</f>
        <v>0.04</v>
      </c>
      <c r="KI214" s="431">
        <f t="shared" ref="KI214" si="5955">KE214/$LI214</f>
        <v>1.16388</v>
      </c>
      <c r="KJ214" s="18">
        <f t="shared" ref="KJ214" si="5956">SUM(KJ217:KJ242)</f>
        <v>1271</v>
      </c>
      <c r="KK214" s="4"/>
      <c r="KL214" s="124"/>
      <c r="KM214" s="138"/>
      <c r="KN214" s="111"/>
      <c r="KO214" s="139">
        <f t="shared" ref="KO214" si="5957">KO155+KO185</f>
        <v>2085.5188600000001</v>
      </c>
      <c r="KP214" s="432">
        <f t="shared" ref="KP214" si="5958">KO214*KJ214</f>
        <v>2650694.4700000002</v>
      </c>
      <c r="KQ214" s="146">
        <f t="shared" ref="KQ214" si="5959">KQ155+KQ185</f>
        <v>2650694.46</v>
      </c>
      <c r="KR214" s="140">
        <f t="shared" ref="KR214" si="5960">KQ214-KP214</f>
        <v>-0.01</v>
      </c>
      <c r="KS214" s="431">
        <f t="shared" ref="KS214" si="5961">KO214/$LI214</f>
        <v>0.80110000000000003</v>
      </c>
      <c r="KT214" s="18">
        <f t="shared" ref="KT214" si="5962">SUM(KT217:KT242)</f>
        <v>0</v>
      </c>
      <c r="KU214" s="4"/>
      <c r="KV214" s="124"/>
      <c r="KW214" s="138"/>
      <c r="KX214" s="111"/>
      <c r="KY214" s="139">
        <f t="shared" ref="KY214" si="5963">KY155+KY185</f>
        <v>0</v>
      </c>
      <c r="KZ214" s="432">
        <f t="shared" ref="KZ214" si="5964">KY214*KT214</f>
        <v>0</v>
      </c>
      <c r="LA214" s="146">
        <f t="shared" ref="LA214" si="5965">LA155+LA185</f>
        <v>0</v>
      </c>
      <c r="LB214" s="140">
        <f t="shared" ref="LB214" si="5966">LA214-KZ214</f>
        <v>0</v>
      </c>
      <c r="LC214" s="431">
        <f t="shared" ref="LC214" si="5967">KY214/$LI214</f>
        <v>0</v>
      </c>
      <c r="LD214" s="18">
        <f t="shared" ref="LD214" si="5968">SUM(LD217:LD242)</f>
        <v>26538</v>
      </c>
      <c r="LE214" s="4"/>
      <c r="LF214" s="124"/>
      <c r="LG214" s="138"/>
      <c r="LH214" s="111"/>
      <c r="LI214" s="139">
        <f t="shared" ref="LI214" si="5969">LI155+LI185</f>
        <v>2603.3343399999999</v>
      </c>
      <c r="LJ214" s="432">
        <f t="shared" si="5787"/>
        <v>69087286.709999993</v>
      </c>
      <c r="LK214" s="146">
        <f t="shared" ref="LK214" si="5970">LK155+LK185</f>
        <v>69087264.299999997</v>
      </c>
      <c r="LL214" s="140">
        <f t="shared" ref="LL214" si="5971">LK214-LJ214</f>
        <v>-22.41</v>
      </c>
    </row>
    <row r="215" spans="1:324" s="133" customFormat="1">
      <c r="A215" s="131"/>
      <c r="B215" s="132" t="s">
        <v>459</v>
      </c>
      <c r="C215" s="132"/>
      <c r="D215" s="132"/>
      <c r="E215" s="132"/>
      <c r="F215" s="142"/>
      <c r="G215" s="132"/>
      <c r="H215" s="140"/>
      <c r="I215" s="143"/>
      <c r="J215" s="140"/>
      <c r="K215" s="140"/>
      <c r="L215" s="140">
        <f>L214-(SUM(L217:L242))</f>
        <v>-138.97</v>
      </c>
      <c r="M215" s="140"/>
      <c r="N215" s="140"/>
      <c r="O215" s="132"/>
      <c r="P215" s="142"/>
      <c r="Q215" s="132"/>
      <c r="R215" s="140"/>
      <c r="S215" s="143"/>
      <c r="T215" s="140"/>
      <c r="U215" s="140"/>
      <c r="V215" s="140">
        <f t="shared" ref="V215" si="5972">V214-(SUM(V217:V242))</f>
        <v>-102.64</v>
      </c>
      <c r="W215" s="140"/>
      <c r="X215" s="140"/>
      <c r="Y215" s="132"/>
      <c r="Z215" s="142"/>
      <c r="AA215" s="132"/>
      <c r="AB215" s="140"/>
      <c r="AC215" s="143"/>
      <c r="AD215" s="140"/>
      <c r="AE215" s="140"/>
      <c r="AF215" s="140">
        <f t="shared" ref="AF215" si="5973">AF214-(SUM(AF217:AF242))</f>
        <v>21.51</v>
      </c>
      <c r="AG215" s="140"/>
      <c r="AH215" s="140"/>
      <c r="AI215" s="132"/>
      <c r="AJ215" s="142"/>
      <c r="AK215" s="132"/>
      <c r="AL215" s="140"/>
      <c r="AM215" s="143"/>
      <c r="AN215" s="140"/>
      <c r="AO215" s="140"/>
      <c r="AP215" s="140">
        <f t="shared" ref="AP215" si="5974">AP214-(SUM(AP217:AP242))</f>
        <v>70.2</v>
      </c>
      <c r="AQ215" s="140"/>
      <c r="AR215" s="140"/>
      <c r="AS215" s="132"/>
      <c r="AT215" s="142"/>
      <c r="AU215" s="132"/>
      <c r="AV215" s="140"/>
      <c r="AW215" s="143"/>
      <c r="AX215" s="140"/>
      <c r="AY215" s="140"/>
      <c r="AZ215" s="140">
        <f t="shared" ref="AZ215" si="5975">AZ214-(SUM(AZ217:AZ242))</f>
        <v>94.71</v>
      </c>
      <c r="BA215" s="140"/>
      <c r="BB215" s="140"/>
      <c r="BC215" s="132"/>
      <c r="BD215" s="142"/>
      <c r="BE215" s="132"/>
      <c r="BF215" s="140"/>
      <c r="BG215" s="143"/>
      <c r="BH215" s="140"/>
      <c r="BI215" s="140"/>
      <c r="BJ215" s="140">
        <f t="shared" ref="BJ215" si="5976">BJ214-(SUM(BJ217:BJ242))</f>
        <v>101.36</v>
      </c>
      <c r="BK215" s="140"/>
      <c r="BL215" s="140"/>
      <c r="BM215" s="132"/>
      <c r="BN215" s="142"/>
      <c r="BO215" s="132"/>
      <c r="BP215" s="140"/>
      <c r="BQ215" s="143"/>
      <c r="BR215" s="140"/>
      <c r="BS215" s="140"/>
      <c r="BT215" s="140">
        <f t="shared" ref="BT215" si="5977">BT214-(SUM(BT217:BT242))</f>
        <v>69.569999999999993</v>
      </c>
      <c r="BU215" s="140"/>
      <c r="BV215" s="140"/>
      <c r="BW215" s="132"/>
      <c r="BX215" s="142"/>
      <c r="BY215" s="132"/>
      <c r="BZ215" s="140"/>
      <c r="CA215" s="143"/>
      <c r="CB215" s="140"/>
      <c r="CC215" s="140"/>
      <c r="CD215" s="140">
        <f t="shared" ref="CD215" si="5978">CD214-(SUM(CD217:CD242))</f>
        <v>-77.13</v>
      </c>
      <c r="CE215" s="140"/>
      <c r="CF215" s="140"/>
      <c r="CG215" s="132"/>
      <c r="CH215" s="142"/>
      <c r="CI215" s="132"/>
      <c r="CJ215" s="140"/>
      <c r="CK215" s="143"/>
      <c r="CL215" s="140"/>
      <c r="CM215" s="140"/>
      <c r="CN215" s="140">
        <f t="shared" ref="CN215" si="5979">CN214-(SUM(CN217:CN242))</f>
        <v>4</v>
      </c>
      <c r="CO215" s="140"/>
      <c r="CP215" s="140"/>
      <c r="CQ215" s="132"/>
      <c r="CR215" s="142"/>
      <c r="CS215" s="132"/>
      <c r="CT215" s="140"/>
      <c r="CU215" s="143"/>
      <c r="CV215" s="140"/>
      <c r="CW215" s="140"/>
      <c r="CX215" s="140">
        <f t="shared" ref="CX215" si="5980">CX214-(SUM(CX217:CX242))</f>
        <v>61.51</v>
      </c>
      <c r="CY215" s="140"/>
      <c r="CZ215" s="140"/>
      <c r="DA215" s="132"/>
      <c r="DB215" s="142"/>
      <c r="DC215" s="132"/>
      <c r="DD215" s="140"/>
      <c r="DE215" s="143"/>
      <c r="DF215" s="140"/>
      <c r="DG215" s="140"/>
      <c r="DH215" s="140">
        <f t="shared" ref="DH215" si="5981">DH214-(SUM(DH217:DH242))</f>
        <v>-0.72</v>
      </c>
      <c r="DI215" s="140"/>
      <c r="DJ215" s="140"/>
      <c r="DK215" s="132"/>
      <c r="DL215" s="142"/>
      <c r="DM215" s="132"/>
      <c r="DN215" s="140"/>
      <c r="DO215" s="143"/>
      <c r="DP215" s="140"/>
      <c r="DQ215" s="140"/>
      <c r="DR215" s="140">
        <f t="shared" ref="DR215" si="5982">DR214-(SUM(DR217:DR242))</f>
        <v>69.45</v>
      </c>
      <c r="DS215" s="140"/>
      <c r="DT215" s="140"/>
      <c r="DU215" s="132"/>
      <c r="DV215" s="142"/>
      <c r="DW215" s="132"/>
      <c r="DX215" s="140"/>
      <c r="DY215" s="143"/>
      <c r="DZ215" s="140"/>
      <c r="EA215" s="140"/>
      <c r="EB215" s="140">
        <f t="shared" ref="EB215" si="5983">EB214-(SUM(EB217:EB242))</f>
        <v>104.41</v>
      </c>
      <c r="EC215" s="140"/>
      <c r="ED215" s="140"/>
      <c r="EE215" s="132"/>
      <c r="EF215" s="142"/>
      <c r="EG215" s="132"/>
      <c r="EH215" s="140"/>
      <c r="EI215" s="143"/>
      <c r="EJ215" s="140"/>
      <c r="EK215" s="140"/>
      <c r="EL215" s="140">
        <f t="shared" ref="EL215" si="5984">EL214-(SUM(EL217:EL242))</f>
        <v>-28.4</v>
      </c>
      <c r="EM215" s="140"/>
      <c r="EN215" s="140"/>
      <c r="EO215" s="132"/>
      <c r="EP215" s="142"/>
      <c r="EQ215" s="132"/>
      <c r="ER215" s="140"/>
      <c r="ES215" s="143"/>
      <c r="ET215" s="140"/>
      <c r="EU215" s="140"/>
      <c r="EV215" s="140">
        <f t="shared" ref="EV215" si="5985">EV214-(SUM(EV217:EV242))</f>
        <v>-28.28</v>
      </c>
      <c r="EW215" s="140"/>
      <c r="EX215" s="140"/>
      <c r="EY215" s="132"/>
      <c r="EZ215" s="142"/>
      <c r="FA215" s="132"/>
      <c r="FB215" s="140"/>
      <c r="FC215" s="143"/>
      <c r="FD215" s="140"/>
      <c r="FE215" s="140"/>
      <c r="FF215" s="140">
        <f t="shared" ref="FF215" si="5986">FF214-(SUM(FF217:FF242))</f>
        <v>-138.32</v>
      </c>
      <c r="FG215" s="140"/>
      <c r="FH215" s="140"/>
      <c r="FI215" s="132"/>
      <c r="FJ215" s="142"/>
      <c r="FK215" s="132"/>
      <c r="FL215" s="140"/>
      <c r="FM215" s="143"/>
      <c r="FN215" s="140"/>
      <c r="FO215" s="140"/>
      <c r="FP215" s="140">
        <f t="shared" ref="FP215" si="5987">FP214-(SUM(FP217:FP242))</f>
        <v>-29.91</v>
      </c>
      <c r="FQ215" s="140"/>
      <c r="FR215" s="140"/>
      <c r="FS215" s="132"/>
      <c r="FT215" s="142"/>
      <c r="FU215" s="132"/>
      <c r="FV215" s="140"/>
      <c r="FW215" s="143"/>
      <c r="FX215" s="140"/>
      <c r="FY215" s="140"/>
      <c r="FZ215" s="140">
        <f t="shared" ref="FZ215" si="5988">FZ214-(SUM(FZ217:FZ242))</f>
        <v>-77.150000000000006</v>
      </c>
      <c r="GA215" s="140"/>
      <c r="GB215" s="140"/>
      <c r="GC215" s="132"/>
      <c r="GD215" s="142"/>
      <c r="GE215" s="132"/>
      <c r="GF215" s="140"/>
      <c r="GG215" s="143"/>
      <c r="GH215" s="140"/>
      <c r="GI215" s="140"/>
      <c r="GJ215" s="140">
        <f t="shared" ref="GJ215" si="5989">GJ214-(SUM(GJ217:GJ242))</f>
        <v>88.5</v>
      </c>
      <c r="GK215" s="140"/>
      <c r="GL215" s="140"/>
      <c r="GM215" s="132"/>
      <c r="GN215" s="142"/>
      <c r="GO215" s="132"/>
      <c r="GP215" s="140"/>
      <c r="GQ215" s="143"/>
      <c r="GR215" s="140"/>
      <c r="GS215" s="140"/>
      <c r="GT215" s="140">
        <f t="shared" ref="GT215" si="5990">GT214-(SUM(GT217:GT242))</f>
        <v>14.72</v>
      </c>
      <c r="GU215" s="140"/>
      <c r="GV215" s="140"/>
      <c r="GW215" s="132"/>
      <c r="GX215" s="142"/>
      <c r="GY215" s="132"/>
      <c r="GZ215" s="140"/>
      <c r="HA215" s="143"/>
      <c r="HB215" s="140"/>
      <c r="HC215" s="140"/>
      <c r="HD215" s="140">
        <f t="shared" ref="HD215" si="5991">HD214-(SUM(HD217:HD242))</f>
        <v>43.01</v>
      </c>
      <c r="HE215" s="140"/>
      <c r="HF215" s="140"/>
      <c r="HG215" s="132"/>
      <c r="HH215" s="142"/>
      <c r="HI215" s="132"/>
      <c r="HJ215" s="140"/>
      <c r="HK215" s="143"/>
      <c r="HL215" s="140"/>
      <c r="HM215" s="140"/>
      <c r="HN215" s="140">
        <f t="shared" ref="HN215" si="5992">HN214-(SUM(HN217:HN242))</f>
        <v>-0.48</v>
      </c>
      <c r="HO215" s="140"/>
      <c r="HP215" s="140"/>
      <c r="HQ215" s="132"/>
      <c r="HR215" s="142"/>
      <c r="HS215" s="132"/>
      <c r="HT215" s="140"/>
      <c r="HU215" s="143"/>
      <c r="HV215" s="140"/>
      <c r="HW215" s="140"/>
      <c r="HX215" s="140">
        <f t="shared" ref="HX215" si="5993">HX214-(SUM(HX217:HX242))</f>
        <v>24.51</v>
      </c>
      <c r="HY215" s="140"/>
      <c r="HZ215" s="140"/>
      <c r="IA215" s="132"/>
      <c r="IB215" s="142"/>
      <c r="IC215" s="132"/>
      <c r="ID215" s="140"/>
      <c r="IE215" s="143"/>
      <c r="IF215" s="140"/>
      <c r="IG215" s="140"/>
      <c r="IH215" s="140">
        <f t="shared" ref="IH215" si="5994">IH214-(SUM(IH217:IH242))</f>
        <v>130.53</v>
      </c>
      <c r="II215" s="140"/>
      <c r="IJ215" s="140"/>
      <c r="IK215" s="132"/>
      <c r="IL215" s="142"/>
      <c r="IM215" s="132"/>
      <c r="IN215" s="140"/>
      <c r="IO215" s="143"/>
      <c r="IP215" s="140"/>
      <c r="IQ215" s="140"/>
      <c r="IR215" s="140">
        <f t="shared" ref="IR215" si="5995">IR214-(SUM(IR217:IR242))</f>
        <v>-99</v>
      </c>
      <c r="IS215" s="140"/>
      <c r="IT215" s="140"/>
      <c r="IU215" s="132"/>
      <c r="IV215" s="142"/>
      <c r="IW215" s="132"/>
      <c r="IX215" s="140"/>
      <c r="IY215" s="143"/>
      <c r="IZ215" s="140"/>
      <c r="JA215" s="140"/>
      <c r="JB215" s="140">
        <f t="shared" ref="JB215" si="5996">JB214-(SUM(JB217:JB242))</f>
        <v>30.03</v>
      </c>
      <c r="JC215" s="140"/>
      <c r="JD215" s="140"/>
      <c r="JE215" s="132"/>
      <c r="JF215" s="142"/>
      <c r="JG215" s="132"/>
      <c r="JH215" s="140"/>
      <c r="JI215" s="143"/>
      <c r="JJ215" s="140"/>
      <c r="JK215" s="140"/>
      <c r="JL215" s="140">
        <f t="shared" ref="JL215" si="5997">JL214-(SUM(JL217:JL242))</f>
        <v>34.659999999999997</v>
      </c>
      <c r="JM215" s="140"/>
      <c r="JN215" s="140"/>
      <c r="JO215" s="132"/>
      <c r="JP215" s="142"/>
      <c r="JQ215" s="132"/>
      <c r="JR215" s="140"/>
      <c r="JS215" s="143"/>
      <c r="JT215" s="140"/>
      <c r="JU215" s="140"/>
      <c r="JV215" s="140">
        <f t="shared" ref="JV215" si="5998">JV214-(SUM(JV217:JV242))</f>
        <v>-149.37</v>
      </c>
      <c r="JW215" s="140"/>
      <c r="JX215" s="140"/>
      <c r="JY215" s="132"/>
      <c r="JZ215" s="142"/>
      <c r="KA215" s="132"/>
      <c r="KB215" s="140"/>
      <c r="KC215" s="143"/>
      <c r="KD215" s="140"/>
      <c r="KE215" s="140"/>
      <c r="KF215" s="140">
        <f t="shared" ref="KF215" si="5999">KF214-(SUM(KF217:KF242))</f>
        <v>-0.03</v>
      </c>
      <c r="KG215" s="140"/>
      <c r="KH215" s="140"/>
      <c r="KI215" s="132"/>
      <c r="KJ215" s="142"/>
      <c r="KK215" s="132"/>
      <c r="KL215" s="140"/>
      <c r="KM215" s="143"/>
      <c r="KN215" s="140"/>
      <c r="KO215" s="140"/>
      <c r="KP215" s="140">
        <f t="shared" ref="KP215" si="6000">KP214-(SUM(KP217:KP242))</f>
        <v>-38.200000000000003</v>
      </c>
      <c r="KQ215" s="140"/>
      <c r="KR215" s="140"/>
      <c r="KS215" s="132"/>
      <c r="KT215" s="142"/>
      <c r="KU215" s="132"/>
      <c r="KV215" s="140"/>
      <c r="KW215" s="143"/>
      <c r="KX215" s="140"/>
      <c r="KY215" s="140"/>
      <c r="KZ215" s="140">
        <f t="shared" ref="KZ215" si="6001">KZ214-(SUM(KZ217:KZ242))</f>
        <v>0</v>
      </c>
      <c r="LA215" s="140"/>
      <c r="LB215" s="140"/>
      <c r="LC215" s="132"/>
      <c r="LD215" s="142"/>
      <c r="LE215" s="132"/>
      <c r="LF215" s="140"/>
      <c r="LG215" s="143"/>
      <c r="LH215" s="140"/>
      <c r="LI215" s="140"/>
      <c r="LJ215" s="140">
        <f t="shared" ref="LJ215" si="6002">LJ214-(SUM(LJ217:LJ242))</f>
        <v>69.72</v>
      </c>
      <c r="LK215" s="140"/>
      <c r="LL215" s="140"/>
    </row>
    <row r="216" spans="1:324" s="133" customFormat="1">
      <c r="A216" s="610"/>
      <c r="B216" s="610" t="s">
        <v>1158</v>
      </c>
      <c r="C216" s="132"/>
      <c r="D216" s="132"/>
      <c r="E216" s="132"/>
      <c r="F216" s="142"/>
      <c r="G216" s="132"/>
      <c r="H216" s="140"/>
      <c r="I216" s="143"/>
      <c r="J216" s="140"/>
      <c r="K216" s="140"/>
      <c r="L216" s="140"/>
      <c r="M216" s="140"/>
      <c r="N216" s="140"/>
      <c r="O216" s="132"/>
      <c r="P216" s="142"/>
      <c r="Q216" s="132"/>
      <c r="R216" s="140"/>
      <c r="S216" s="143"/>
      <c r="T216" s="140"/>
      <c r="U216" s="140"/>
      <c r="V216" s="140"/>
      <c r="W216" s="140"/>
      <c r="X216" s="140"/>
      <c r="Y216" s="132"/>
      <c r="Z216" s="142"/>
      <c r="AA216" s="132"/>
      <c r="AB216" s="140"/>
      <c r="AC216" s="143"/>
      <c r="AD216" s="140"/>
      <c r="AE216" s="140"/>
      <c r="AF216" s="140"/>
      <c r="AG216" s="140"/>
      <c r="AH216" s="140"/>
      <c r="AI216" s="132"/>
      <c r="AJ216" s="142"/>
      <c r="AK216" s="132"/>
      <c r="AL216" s="140"/>
      <c r="AM216" s="143"/>
      <c r="AN216" s="140"/>
      <c r="AO216" s="140"/>
      <c r="AP216" s="140"/>
      <c r="AQ216" s="140"/>
      <c r="AR216" s="140"/>
      <c r="AS216" s="132"/>
      <c r="AT216" s="142"/>
      <c r="AU216" s="132"/>
      <c r="AV216" s="140"/>
      <c r="AW216" s="143"/>
      <c r="AX216" s="140"/>
      <c r="AY216" s="140"/>
      <c r="AZ216" s="140"/>
      <c r="BA216" s="140"/>
      <c r="BB216" s="140"/>
      <c r="BC216" s="132"/>
      <c r="BD216" s="142"/>
      <c r="BE216" s="132"/>
      <c r="BF216" s="140"/>
      <c r="BG216" s="143"/>
      <c r="BH216" s="140"/>
      <c r="BI216" s="140"/>
      <c r="BJ216" s="140"/>
      <c r="BK216" s="140"/>
      <c r="BL216" s="140"/>
      <c r="BM216" s="132"/>
      <c r="BN216" s="142"/>
      <c r="BO216" s="132"/>
      <c r="BP216" s="140"/>
      <c r="BQ216" s="143"/>
      <c r="BR216" s="140"/>
      <c r="BS216" s="140"/>
      <c r="BT216" s="140"/>
      <c r="BU216" s="140"/>
      <c r="BV216" s="140"/>
      <c r="BW216" s="132"/>
      <c r="BX216" s="142"/>
      <c r="BY216" s="132"/>
      <c r="BZ216" s="140"/>
      <c r="CA216" s="143"/>
      <c r="CB216" s="140"/>
      <c r="CC216" s="140"/>
      <c r="CD216" s="140"/>
      <c r="CE216" s="140"/>
      <c r="CF216" s="140"/>
      <c r="CG216" s="132"/>
      <c r="CH216" s="142"/>
      <c r="CI216" s="132"/>
      <c r="CJ216" s="140"/>
      <c r="CK216" s="143"/>
      <c r="CL216" s="140"/>
      <c r="CM216" s="140"/>
      <c r="CN216" s="140"/>
      <c r="CO216" s="140"/>
      <c r="CP216" s="140"/>
      <c r="CQ216" s="132"/>
      <c r="CR216" s="142"/>
      <c r="CS216" s="132"/>
      <c r="CT216" s="140"/>
      <c r="CU216" s="143"/>
      <c r="CV216" s="140"/>
      <c r="CW216" s="140"/>
      <c r="CX216" s="140"/>
      <c r="CY216" s="140"/>
      <c r="CZ216" s="140"/>
      <c r="DA216" s="132"/>
      <c r="DB216" s="142"/>
      <c r="DC216" s="132"/>
      <c r="DD216" s="140"/>
      <c r="DE216" s="143"/>
      <c r="DF216" s="140"/>
      <c r="DG216" s="140"/>
      <c r="DH216" s="140"/>
      <c r="DI216" s="140"/>
      <c r="DJ216" s="140"/>
      <c r="DK216" s="132"/>
      <c r="DL216" s="142"/>
      <c r="DM216" s="132"/>
      <c r="DN216" s="140"/>
      <c r="DO216" s="143"/>
      <c r="DP216" s="140"/>
      <c r="DQ216" s="140"/>
      <c r="DR216" s="140"/>
      <c r="DS216" s="140"/>
      <c r="DT216" s="140"/>
      <c r="DU216" s="132"/>
      <c r="DV216" s="142"/>
      <c r="DW216" s="132"/>
      <c r="DX216" s="140"/>
      <c r="DY216" s="143"/>
      <c r="DZ216" s="140"/>
      <c r="EA216" s="140"/>
      <c r="EB216" s="140"/>
      <c r="EC216" s="140"/>
      <c r="ED216" s="140"/>
      <c r="EE216" s="132"/>
      <c r="EF216" s="142"/>
      <c r="EG216" s="132"/>
      <c r="EH216" s="140"/>
      <c r="EI216" s="143"/>
      <c r="EJ216" s="140"/>
      <c r="EK216" s="140"/>
      <c r="EL216" s="140"/>
      <c r="EM216" s="140"/>
      <c r="EN216" s="140"/>
      <c r="EO216" s="132"/>
      <c r="EP216" s="142"/>
      <c r="EQ216" s="132"/>
      <c r="ER216" s="140"/>
      <c r="ES216" s="143"/>
      <c r="ET216" s="140"/>
      <c r="EU216" s="140"/>
      <c r="EV216" s="140"/>
      <c r="EW216" s="140"/>
      <c r="EX216" s="140"/>
      <c r="EY216" s="132"/>
      <c r="EZ216" s="142"/>
      <c r="FA216" s="132"/>
      <c r="FB216" s="140"/>
      <c r="FC216" s="143"/>
      <c r="FD216" s="140"/>
      <c r="FE216" s="140"/>
      <c r="FF216" s="140"/>
      <c r="FG216" s="140"/>
      <c r="FH216" s="140"/>
      <c r="FI216" s="132"/>
      <c r="FJ216" s="142"/>
      <c r="FK216" s="132"/>
      <c r="FL216" s="140"/>
      <c r="FM216" s="143"/>
      <c r="FN216" s="140"/>
      <c r="FO216" s="140"/>
      <c r="FP216" s="140"/>
      <c r="FQ216" s="140"/>
      <c r="FR216" s="140"/>
      <c r="FS216" s="132"/>
      <c r="FT216" s="142"/>
      <c r="FU216" s="132"/>
      <c r="FV216" s="140"/>
      <c r="FW216" s="143"/>
      <c r="FX216" s="140"/>
      <c r="FY216" s="140"/>
      <c r="FZ216" s="140"/>
      <c r="GA216" s="140"/>
      <c r="GB216" s="140"/>
      <c r="GC216" s="132"/>
      <c r="GD216" s="142"/>
      <c r="GE216" s="132"/>
      <c r="GF216" s="140"/>
      <c r="GG216" s="143"/>
      <c r="GH216" s="140"/>
      <c r="GI216" s="140"/>
      <c r="GJ216" s="140"/>
      <c r="GK216" s="140"/>
      <c r="GL216" s="140"/>
      <c r="GM216" s="132"/>
      <c r="GN216" s="142"/>
      <c r="GO216" s="132"/>
      <c r="GP216" s="140"/>
      <c r="GQ216" s="143"/>
      <c r="GR216" s="140"/>
      <c r="GS216" s="140"/>
      <c r="GT216" s="140"/>
      <c r="GU216" s="140"/>
      <c r="GV216" s="140"/>
      <c r="GW216" s="132"/>
      <c r="GX216" s="142"/>
      <c r="GY216" s="132"/>
      <c r="GZ216" s="140"/>
      <c r="HA216" s="143"/>
      <c r="HB216" s="140"/>
      <c r="HC216" s="140"/>
      <c r="HD216" s="140"/>
      <c r="HE216" s="140"/>
      <c r="HF216" s="140"/>
      <c r="HG216" s="132"/>
      <c r="HH216" s="142"/>
      <c r="HI216" s="132"/>
      <c r="HJ216" s="140"/>
      <c r="HK216" s="143"/>
      <c r="HL216" s="140"/>
      <c r="HM216" s="140"/>
      <c r="HN216" s="140"/>
      <c r="HO216" s="140"/>
      <c r="HP216" s="140"/>
      <c r="HQ216" s="132"/>
      <c r="HR216" s="142"/>
      <c r="HS216" s="132"/>
      <c r="HT216" s="140"/>
      <c r="HU216" s="143"/>
      <c r="HV216" s="140"/>
      <c r="HW216" s="140"/>
      <c r="HX216" s="140"/>
      <c r="HY216" s="140"/>
      <c r="HZ216" s="140"/>
      <c r="IA216" s="132"/>
      <c r="IB216" s="142"/>
      <c r="IC216" s="132"/>
      <c r="ID216" s="140"/>
      <c r="IE216" s="143"/>
      <c r="IF216" s="140"/>
      <c r="IG216" s="140"/>
      <c r="IH216" s="140"/>
      <c r="II216" s="140"/>
      <c r="IJ216" s="140"/>
      <c r="IK216" s="132"/>
      <c r="IL216" s="142"/>
      <c r="IM216" s="132"/>
      <c r="IN216" s="140"/>
      <c r="IO216" s="143"/>
      <c r="IP216" s="140"/>
      <c r="IQ216" s="140"/>
      <c r="IR216" s="140"/>
      <c r="IS216" s="140"/>
      <c r="IT216" s="140"/>
      <c r="IU216" s="132"/>
      <c r="IV216" s="142"/>
      <c r="IW216" s="132"/>
      <c r="IX216" s="140"/>
      <c r="IY216" s="143"/>
      <c r="IZ216" s="140"/>
      <c r="JA216" s="140"/>
      <c r="JB216" s="140"/>
      <c r="JC216" s="140"/>
      <c r="JD216" s="140"/>
      <c r="JE216" s="132"/>
      <c r="JF216" s="142"/>
      <c r="JG216" s="132"/>
      <c r="JH216" s="140"/>
      <c r="JI216" s="143"/>
      <c r="JJ216" s="140"/>
      <c r="JK216" s="140"/>
      <c r="JL216" s="140"/>
      <c r="JM216" s="140"/>
      <c r="JN216" s="140"/>
      <c r="JO216" s="132"/>
      <c r="JP216" s="142"/>
      <c r="JQ216" s="132"/>
      <c r="JR216" s="140"/>
      <c r="JS216" s="143"/>
      <c r="JT216" s="140"/>
      <c r="JU216" s="140"/>
      <c r="JV216" s="140"/>
      <c r="JW216" s="140"/>
      <c r="JX216" s="140"/>
      <c r="JY216" s="132"/>
      <c r="JZ216" s="142"/>
      <c r="KA216" s="132"/>
      <c r="KB216" s="140"/>
      <c r="KC216" s="143"/>
      <c r="KD216" s="140"/>
      <c r="KE216" s="140"/>
      <c r="KF216" s="140"/>
      <c r="KG216" s="140"/>
      <c r="KH216" s="140"/>
      <c r="KI216" s="132"/>
      <c r="KJ216" s="142"/>
      <c r="KK216" s="132"/>
      <c r="KL216" s="140"/>
      <c r="KM216" s="143"/>
      <c r="KN216" s="140"/>
      <c r="KO216" s="140"/>
      <c r="KP216" s="140"/>
      <c r="KQ216" s="140"/>
      <c r="KR216" s="140"/>
      <c r="KS216" s="132"/>
      <c r="KT216" s="142"/>
      <c r="KU216" s="132"/>
      <c r="KV216" s="140"/>
      <c r="KW216" s="143"/>
      <c r="KX216" s="140"/>
      <c r="KY216" s="140"/>
      <c r="KZ216" s="140"/>
      <c r="LA216" s="140"/>
      <c r="LB216" s="140"/>
      <c r="LC216" s="132"/>
      <c r="LD216" s="142"/>
      <c r="LE216" s="132"/>
      <c r="LF216" s="140"/>
      <c r="LG216" s="143"/>
      <c r="LH216" s="140"/>
      <c r="LI216" s="140"/>
      <c r="LJ216" s="140"/>
      <c r="LK216" s="140"/>
      <c r="LL216" s="140"/>
    </row>
    <row r="217" spans="1:324" ht="26.25" customHeight="1">
      <c r="A217" s="611"/>
      <c r="B217" s="12" t="s">
        <v>714</v>
      </c>
      <c r="C217" s="12" t="s">
        <v>839</v>
      </c>
      <c r="D217" s="12" t="s">
        <v>419</v>
      </c>
      <c r="E217" s="4"/>
      <c r="F217" s="323">
        <f>F13</f>
        <v>231</v>
      </c>
      <c r="G217" s="141"/>
      <c r="H217" s="111"/>
      <c r="I217" s="138"/>
      <c r="J217" s="98"/>
      <c r="K217" s="139">
        <f t="shared" ref="K217:L217" si="6003">K158+K188</f>
        <v>1883.2954400000001</v>
      </c>
      <c r="L217" s="111">
        <f t="shared" si="6003"/>
        <v>435041.25</v>
      </c>
      <c r="M217" s="111"/>
      <c r="N217" s="140"/>
      <c r="O217" s="431">
        <f t="shared" ref="O217:O224" si="6004">K217/$LI217</f>
        <v>0.72341</v>
      </c>
      <c r="P217" s="323">
        <f t="shared" ref="P217:BX232" si="6005">P13</f>
        <v>461</v>
      </c>
      <c r="Q217" s="141"/>
      <c r="R217" s="111"/>
      <c r="S217" s="138"/>
      <c r="T217" s="98"/>
      <c r="U217" s="139">
        <f t="shared" ref="U217:V217" si="6006">U158+U188</f>
        <v>2397.8733299999999</v>
      </c>
      <c r="V217" s="111">
        <f t="shared" si="6006"/>
        <v>1105419.6100000001</v>
      </c>
      <c r="W217" s="111"/>
      <c r="X217" s="140"/>
      <c r="Y217" s="431">
        <f t="shared" ref="Y217:Y224" si="6007">U217/$LI217</f>
        <v>0.92107000000000006</v>
      </c>
      <c r="Z217" s="323">
        <f t="shared" ref="Z217" si="6008">Z13</f>
        <v>259</v>
      </c>
      <c r="AA217" s="141"/>
      <c r="AB217" s="111"/>
      <c r="AC217" s="138"/>
      <c r="AD217" s="98"/>
      <c r="AE217" s="139">
        <f t="shared" ref="AE217:AF217" si="6009">AE158+AE188</f>
        <v>1903.9107100000001</v>
      </c>
      <c r="AF217" s="111">
        <f t="shared" si="6009"/>
        <v>493112.87</v>
      </c>
      <c r="AG217" s="111"/>
      <c r="AH217" s="140"/>
      <c r="AI217" s="431">
        <f t="shared" ref="AI217:AI224" si="6010">AE217/$LI217</f>
        <v>0.73133000000000004</v>
      </c>
      <c r="AJ217" s="323">
        <f t="shared" ref="AJ217" si="6011">AJ13</f>
        <v>273</v>
      </c>
      <c r="AK217" s="141"/>
      <c r="AL217" s="111"/>
      <c r="AM217" s="138"/>
      <c r="AN217" s="98"/>
      <c r="AO217" s="139">
        <f t="shared" ref="AO217:AP217" si="6012">AO158+AO188</f>
        <v>1842.2219600000001</v>
      </c>
      <c r="AP217" s="111">
        <f t="shared" si="6012"/>
        <v>502926.6</v>
      </c>
      <c r="AQ217" s="111"/>
      <c r="AR217" s="140"/>
      <c r="AS217" s="431">
        <f t="shared" ref="AS217:AS224" si="6013">AO217/$LI217</f>
        <v>0.70762999999999998</v>
      </c>
      <c r="AT217" s="323">
        <f t="shared" ref="AT217" si="6014">AT13</f>
        <v>426</v>
      </c>
      <c r="AU217" s="141"/>
      <c r="AV217" s="111"/>
      <c r="AW217" s="138"/>
      <c r="AX217" s="98"/>
      <c r="AY217" s="139">
        <f t="shared" ref="AY217:AZ217" si="6015">AY158+AY188</f>
        <v>1576.1078500000001</v>
      </c>
      <c r="AZ217" s="111">
        <f t="shared" si="6015"/>
        <v>671421.94</v>
      </c>
      <c r="BA217" s="111"/>
      <c r="BB217" s="140"/>
      <c r="BC217" s="431">
        <f t="shared" ref="BC217:BC224" si="6016">AY217/$LI217</f>
        <v>0.60541</v>
      </c>
      <c r="BD217" s="323">
        <f t="shared" ref="BD217" si="6017">BD13</f>
        <v>347</v>
      </c>
      <c r="BE217" s="141"/>
      <c r="BF217" s="111"/>
      <c r="BG217" s="138"/>
      <c r="BH217" s="98"/>
      <c r="BI217" s="139">
        <f t="shared" ref="BI217:BJ217" si="6018">BI158+BI188</f>
        <v>2024.41858</v>
      </c>
      <c r="BJ217" s="111">
        <f t="shared" si="6018"/>
        <v>702473.25</v>
      </c>
      <c r="BK217" s="111"/>
      <c r="BL217" s="140"/>
      <c r="BM217" s="431">
        <f t="shared" ref="BM217:BM224" si="6019">BI217/$LI217</f>
        <v>0.77761999999999998</v>
      </c>
      <c r="BN217" s="323">
        <f t="shared" ref="BN217" si="6020">BN13</f>
        <v>266</v>
      </c>
      <c r="BO217" s="141"/>
      <c r="BP217" s="111"/>
      <c r="BQ217" s="138"/>
      <c r="BR217" s="98"/>
      <c r="BS217" s="139">
        <f t="shared" ref="BS217:BT217" si="6021">BS158+BS188</f>
        <v>2106.4620100000002</v>
      </c>
      <c r="BT217" s="111">
        <f t="shared" si="6021"/>
        <v>560318.89</v>
      </c>
      <c r="BU217" s="111"/>
      <c r="BV217" s="140"/>
      <c r="BW217" s="431">
        <f t="shared" ref="BW217:BW224" si="6022">BS217/$LI217</f>
        <v>0.80913000000000002</v>
      </c>
      <c r="BX217" s="323">
        <f t="shared" ref="BX217" si="6023">BX13</f>
        <v>331</v>
      </c>
      <c r="BY217" s="141"/>
      <c r="BZ217" s="111"/>
      <c r="CA217" s="138"/>
      <c r="CB217" s="98"/>
      <c r="CC217" s="139">
        <f t="shared" ref="CC217:CD217" si="6024">CC158+CC188</f>
        <v>2011.5960399999999</v>
      </c>
      <c r="CD217" s="111">
        <f t="shared" si="6024"/>
        <v>665838.29</v>
      </c>
      <c r="CE217" s="111"/>
      <c r="CF217" s="140"/>
      <c r="CG217" s="431">
        <f t="shared" ref="CG217:CG224" si="6025">CC217/$LI217</f>
        <v>0.77268999999999999</v>
      </c>
      <c r="CH217" s="323">
        <f t="shared" ref="CH217:EP232" si="6026">CH13</f>
        <v>384</v>
      </c>
      <c r="CI217" s="141"/>
      <c r="CJ217" s="111"/>
      <c r="CK217" s="138"/>
      <c r="CL217" s="98"/>
      <c r="CM217" s="139">
        <f t="shared" ref="CM217:CN217" si="6027">CM158+CM188</f>
        <v>2921.9342000000001</v>
      </c>
      <c r="CN217" s="111">
        <f t="shared" si="6027"/>
        <v>1122022.73</v>
      </c>
      <c r="CO217" s="111"/>
      <c r="CP217" s="140"/>
      <c r="CQ217" s="431">
        <f t="shared" ref="CQ217:CQ224" si="6028">CM217/$LI217</f>
        <v>1.1223700000000001</v>
      </c>
      <c r="CR217" s="323">
        <f t="shared" ref="CR217" si="6029">CR13</f>
        <v>321</v>
      </c>
      <c r="CS217" s="141"/>
      <c r="CT217" s="111"/>
      <c r="CU217" s="138"/>
      <c r="CV217" s="98"/>
      <c r="CW217" s="139">
        <f t="shared" ref="CW217:CX217" si="6030">CW158+CW188</f>
        <v>2887.4844400000002</v>
      </c>
      <c r="CX217" s="111">
        <f t="shared" si="6030"/>
        <v>926882.51</v>
      </c>
      <c r="CY217" s="111"/>
      <c r="CZ217" s="140"/>
      <c r="DA217" s="431">
        <f t="shared" ref="DA217:DA224" si="6031">CW217/$LI217</f>
        <v>1.10914</v>
      </c>
      <c r="DB217" s="323">
        <f t="shared" ref="DB217" si="6032">DB13</f>
        <v>363</v>
      </c>
      <c r="DC217" s="141"/>
      <c r="DD217" s="111"/>
      <c r="DE217" s="138"/>
      <c r="DF217" s="98"/>
      <c r="DG217" s="139">
        <f t="shared" ref="DG217:DH217" si="6033">DG158+DG188</f>
        <v>2480.5227799999998</v>
      </c>
      <c r="DH217" s="111">
        <f t="shared" si="6033"/>
        <v>900429.76</v>
      </c>
      <c r="DI217" s="111"/>
      <c r="DJ217" s="140"/>
      <c r="DK217" s="431">
        <f t="shared" ref="DK217:DK224" si="6034">DG217/$LI217</f>
        <v>0.95282</v>
      </c>
      <c r="DL217" s="323">
        <f t="shared" ref="DL217" si="6035">DL13</f>
        <v>0</v>
      </c>
      <c r="DM217" s="141"/>
      <c r="DN217" s="111"/>
      <c r="DO217" s="138"/>
      <c r="DP217" s="98"/>
      <c r="DQ217" s="139">
        <f t="shared" ref="DQ217:DR217" si="6036">DQ158+DQ188</f>
        <v>0</v>
      </c>
      <c r="DR217" s="111">
        <f t="shared" si="6036"/>
        <v>0</v>
      </c>
      <c r="DS217" s="111"/>
      <c r="DT217" s="140"/>
      <c r="DU217" s="431">
        <f t="shared" ref="DU217:DU224" si="6037">DQ217/$LI217</f>
        <v>0</v>
      </c>
      <c r="DV217" s="323">
        <f t="shared" ref="DV217" si="6038">DV13</f>
        <v>333</v>
      </c>
      <c r="DW217" s="141"/>
      <c r="DX217" s="111"/>
      <c r="DY217" s="138"/>
      <c r="DZ217" s="98"/>
      <c r="EA217" s="139">
        <f t="shared" ref="EA217:EB217" si="6039">EA158+EA188</f>
        <v>2695.6319600000002</v>
      </c>
      <c r="EB217" s="111">
        <f t="shared" si="6039"/>
        <v>897645.44</v>
      </c>
      <c r="EC217" s="111"/>
      <c r="ED217" s="140"/>
      <c r="EE217" s="431">
        <f t="shared" ref="EE217:EE224" si="6040">EA217/$LI217</f>
        <v>1.03545</v>
      </c>
      <c r="EF217" s="323">
        <f t="shared" ref="EF217" si="6041">EF13</f>
        <v>402</v>
      </c>
      <c r="EG217" s="141"/>
      <c r="EH217" s="111"/>
      <c r="EI217" s="138"/>
      <c r="EJ217" s="98"/>
      <c r="EK217" s="139">
        <f t="shared" ref="EK217:EL217" si="6042">EK158+EK188</f>
        <v>2012.43703</v>
      </c>
      <c r="EL217" s="111">
        <f t="shared" si="6042"/>
        <v>808999.68</v>
      </c>
      <c r="EM217" s="111"/>
      <c r="EN217" s="140"/>
      <c r="EO217" s="431">
        <f t="shared" ref="EO217:EO224" si="6043">EK217/$LI217</f>
        <v>0.77302000000000004</v>
      </c>
      <c r="EP217" s="323">
        <f t="shared" ref="EP217" si="6044">EP13</f>
        <v>373</v>
      </c>
      <c r="EQ217" s="141"/>
      <c r="ER217" s="111"/>
      <c r="ES217" s="138"/>
      <c r="ET217" s="98"/>
      <c r="EU217" s="139">
        <f t="shared" ref="EU217:EV217" si="6045">EU158+EU188</f>
        <v>4726.65488</v>
      </c>
      <c r="EV217" s="111">
        <f t="shared" si="6045"/>
        <v>1763042.26</v>
      </c>
      <c r="EW217" s="111"/>
      <c r="EX217" s="140"/>
      <c r="EY217" s="431">
        <f t="shared" ref="EY217:EY224" si="6046">EU217/$LI217</f>
        <v>1.8156000000000001</v>
      </c>
      <c r="EZ217" s="323">
        <f t="shared" ref="EZ217:GD232" si="6047">EZ13</f>
        <v>433</v>
      </c>
      <c r="FA217" s="141"/>
      <c r="FB217" s="111"/>
      <c r="FC217" s="138"/>
      <c r="FD217" s="98"/>
      <c r="FE217" s="139">
        <f t="shared" ref="FE217:FF217" si="6048">FE158+FE188</f>
        <v>1693.9123999999999</v>
      </c>
      <c r="FF217" s="111">
        <f t="shared" si="6048"/>
        <v>733464.07</v>
      </c>
      <c r="FG217" s="111"/>
      <c r="FH217" s="140"/>
      <c r="FI217" s="431">
        <f t="shared" ref="FI217:FI224" si="6049">FE217/$LI217</f>
        <v>0.65066999999999997</v>
      </c>
      <c r="FJ217" s="323">
        <f t="shared" ref="FJ217" si="6050">FJ13</f>
        <v>431</v>
      </c>
      <c r="FK217" s="141"/>
      <c r="FL217" s="111"/>
      <c r="FM217" s="138"/>
      <c r="FN217" s="98"/>
      <c r="FO217" s="139">
        <f t="shared" ref="FO217:FP217" si="6051">FO158+FO188</f>
        <v>3303.8136599999998</v>
      </c>
      <c r="FP217" s="111">
        <f t="shared" si="6051"/>
        <v>1423943.69</v>
      </c>
      <c r="FQ217" s="111"/>
      <c r="FR217" s="140"/>
      <c r="FS217" s="431">
        <f t="shared" ref="FS217:FS224" si="6052">FO217/$LI217</f>
        <v>1.2690600000000001</v>
      </c>
      <c r="FT217" s="323">
        <f t="shared" ref="FT217" si="6053">FT13</f>
        <v>295</v>
      </c>
      <c r="FU217" s="141"/>
      <c r="FV217" s="111"/>
      <c r="FW217" s="138"/>
      <c r="FX217" s="98"/>
      <c r="FY217" s="139">
        <f t="shared" ref="FY217:FZ217" si="6054">FY158+FY188</f>
        <v>2689.1773600000001</v>
      </c>
      <c r="FZ217" s="111">
        <f t="shared" si="6054"/>
        <v>793307.33</v>
      </c>
      <c r="GA217" s="111"/>
      <c r="GB217" s="140"/>
      <c r="GC217" s="431">
        <f t="shared" ref="GC217:GC224" si="6055">FY217/$LI217</f>
        <v>1.0329699999999999</v>
      </c>
      <c r="GD217" s="323">
        <f t="shared" ref="GD217" si="6056">GD13</f>
        <v>164</v>
      </c>
      <c r="GE217" s="141"/>
      <c r="GF217" s="111"/>
      <c r="GG217" s="138"/>
      <c r="GH217" s="98"/>
      <c r="GI217" s="139">
        <f t="shared" ref="GI217:GJ217" si="6057">GI158+GI188</f>
        <v>2055.37664</v>
      </c>
      <c r="GJ217" s="111">
        <f t="shared" si="6057"/>
        <v>337081.77</v>
      </c>
      <c r="GK217" s="111"/>
      <c r="GL217" s="140"/>
      <c r="GM217" s="431">
        <f t="shared" ref="GM217:GM224" si="6058">GI217/$LI217</f>
        <v>0.78951000000000005</v>
      </c>
      <c r="GN217" s="323">
        <f t="shared" ref="GN217:HR232" si="6059">GN13</f>
        <v>338</v>
      </c>
      <c r="GO217" s="141"/>
      <c r="GP217" s="111"/>
      <c r="GQ217" s="138"/>
      <c r="GR217" s="98"/>
      <c r="GS217" s="139">
        <f t="shared" ref="GS217:GT217" si="6060">GS158+GS188</f>
        <v>3777.5426699999998</v>
      </c>
      <c r="GT217" s="111">
        <f t="shared" si="6060"/>
        <v>1276809.43</v>
      </c>
      <c r="GU217" s="111"/>
      <c r="GV217" s="140"/>
      <c r="GW217" s="431">
        <f t="shared" ref="GW217:GW224" si="6061">GS217/$LI217</f>
        <v>1.45103</v>
      </c>
      <c r="GX217" s="323">
        <f t="shared" ref="GX217" si="6062">GX13</f>
        <v>650</v>
      </c>
      <c r="GY217" s="141"/>
      <c r="GZ217" s="111"/>
      <c r="HA217" s="138"/>
      <c r="HB217" s="98"/>
      <c r="HC217" s="139">
        <f t="shared" ref="HC217:HD217" si="6063">HC158+HC188</f>
        <v>2660.0458100000001</v>
      </c>
      <c r="HD217" s="111">
        <f t="shared" si="6063"/>
        <v>1729029.78</v>
      </c>
      <c r="HE217" s="111"/>
      <c r="HF217" s="140"/>
      <c r="HG217" s="431">
        <f t="shared" ref="HG217:HG224" si="6064">HC217/$LI217</f>
        <v>1.0217799999999999</v>
      </c>
      <c r="HH217" s="323">
        <f t="shared" ref="HH217" si="6065">HH13</f>
        <v>466</v>
      </c>
      <c r="HI217" s="141"/>
      <c r="HJ217" s="111"/>
      <c r="HK217" s="138"/>
      <c r="HL217" s="98"/>
      <c r="HM217" s="139">
        <f t="shared" ref="HM217:HN217" si="6066">HM158+HM188</f>
        <v>2793.4331099999999</v>
      </c>
      <c r="HN217" s="111">
        <f t="shared" si="6066"/>
        <v>1301739.83</v>
      </c>
      <c r="HO217" s="111"/>
      <c r="HP217" s="140"/>
      <c r="HQ217" s="431">
        <f t="shared" ref="HQ217:HQ224" si="6067">HM217/$LI217</f>
        <v>1.07301</v>
      </c>
      <c r="HR217" s="323">
        <f t="shared" ref="HR217" si="6068">HR13</f>
        <v>295</v>
      </c>
      <c r="HS217" s="141"/>
      <c r="HT217" s="111"/>
      <c r="HU217" s="138"/>
      <c r="HV217" s="98"/>
      <c r="HW217" s="139">
        <f t="shared" ref="HW217:HX217" si="6069">HW158+HW188</f>
        <v>2735.3442700000001</v>
      </c>
      <c r="HX217" s="111">
        <f t="shared" si="6069"/>
        <v>806926.56</v>
      </c>
      <c r="HY217" s="111"/>
      <c r="HZ217" s="140"/>
      <c r="IA217" s="431">
        <f t="shared" ref="IA217:IA224" si="6070">HW217/$LI217</f>
        <v>1.0507</v>
      </c>
      <c r="IB217" s="323">
        <f t="shared" ref="IB217:JF232" si="6071">IB13</f>
        <v>181</v>
      </c>
      <c r="IC217" s="141"/>
      <c r="ID217" s="111"/>
      <c r="IE217" s="138"/>
      <c r="IF217" s="98"/>
      <c r="IG217" s="139">
        <f t="shared" ref="IG217:IH217" si="6072">IG158+IG188</f>
        <v>4392.8722100000005</v>
      </c>
      <c r="IH217" s="111">
        <f t="shared" si="6072"/>
        <v>795109.87</v>
      </c>
      <c r="II217" s="111"/>
      <c r="IJ217" s="140"/>
      <c r="IK217" s="431">
        <f t="shared" ref="IK217:IK224" si="6073">IG217/$LI217</f>
        <v>1.6873899999999999</v>
      </c>
      <c r="IL217" s="323">
        <f t="shared" ref="IL217" si="6074">IL13</f>
        <v>522</v>
      </c>
      <c r="IM217" s="141"/>
      <c r="IN217" s="111"/>
      <c r="IO217" s="138"/>
      <c r="IP217" s="98"/>
      <c r="IQ217" s="139">
        <f t="shared" ref="IQ217:IR217" si="6075">IQ158+IQ188</f>
        <v>2972.7796600000001</v>
      </c>
      <c r="IR217" s="111">
        <f t="shared" si="6075"/>
        <v>1551790.98</v>
      </c>
      <c r="IS217" s="111"/>
      <c r="IT217" s="140"/>
      <c r="IU217" s="431">
        <f t="shared" ref="IU217:IU224" si="6076">IQ217/$LI217</f>
        <v>1.1418999999999999</v>
      </c>
      <c r="IV217" s="323">
        <f t="shared" ref="IV217" si="6077">IV13</f>
        <v>289</v>
      </c>
      <c r="IW217" s="141"/>
      <c r="IX217" s="111"/>
      <c r="IY217" s="138"/>
      <c r="IZ217" s="98"/>
      <c r="JA217" s="139">
        <f t="shared" ref="JA217:JB217" si="6078">JA158+JA188</f>
        <v>3077.3635899999999</v>
      </c>
      <c r="JB217" s="111">
        <f t="shared" si="6078"/>
        <v>889358.07</v>
      </c>
      <c r="JC217" s="111"/>
      <c r="JD217" s="140"/>
      <c r="JE217" s="431">
        <f t="shared" ref="JE217:JE224" si="6079">JA217/$LI217</f>
        <v>1.18208</v>
      </c>
      <c r="JF217" s="323">
        <f t="shared" ref="JF217" si="6080">JF13</f>
        <v>614</v>
      </c>
      <c r="JG217" s="141"/>
      <c r="JH217" s="111"/>
      <c r="JI217" s="138"/>
      <c r="JJ217" s="98"/>
      <c r="JK217" s="139">
        <f t="shared" ref="JK217:JL217" si="6081">JK158+JK188</f>
        <v>2315.0244200000002</v>
      </c>
      <c r="JL217" s="111">
        <f t="shared" si="6081"/>
        <v>1421425</v>
      </c>
      <c r="JM217" s="111"/>
      <c r="JN217" s="140"/>
      <c r="JO217" s="431">
        <f t="shared" ref="JO217:JO224" si="6082">JK217/$LI217</f>
        <v>0.88924999999999998</v>
      </c>
      <c r="JP217" s="323">
        <f t="shared" ref="JP217:KT232" si="6083">JP13</f>
        <v>563</v>
      </c>
      <c r="JQ217" s="141"/>
      <c r="JR217" s="111"/>
      <c r="JS217" s="138"/>
      <c r="JT217" s="98"/>
      <c r="JU217" s="139">
        <f t="shared" ref="JU217:JV217" si="6084">JU158+JU188</f>
        <v>2647.7864100000002</v>
      </c>
      <c r="JV217" s="111">
        <f t="shared" si="6084"/>
        <v>1490703.75</v>
      </c>
      <c r="JW217" s="111"/>
      <c r="JX217" s="140"/>
      <c r="JY217" s="431">
        <f t="shared" ref="JY217:JY224" si="6085">JU217/$LI217</f>
        <v>1.0170699999999999</v>
      </c>
      <c r="JZ217" s="323">
        <f t="shared" ref="JZ217" si="6086">JZ13</f>
        <v>466</v>
      </c>
      <c r="KA217" s="141"/>
      <c r="KB217" s="111"/>
      <c r="KC217" s="138"/>
      <c r="KD217" s="98"/>
      <c r="KE217" s="139">
        <f t="shared" ref="KE217:KF217" si="6087">KE158+KE188</f>
        <v>3029.8758200000002</v>
      </c>
      <c r="KF217" s="111">
        <f t="shared" si="6087"/>
        <v>1411922.13</v>
      </c>
      <c r="KG217" s="111"/>
      <c r="KH217" s="140"/>
      <c r="KI217" s="431">
        <f t="shared" ref="KI217:KI224" si="6088">KE217/$LI217</f>
        <v>1.16384</v>
      </c>
      <c r="KJ217" s="323">
        <f t="shared" ref="KJ217" si="6089">KJ13</f>
        <v>589</v>
      </c>
      <c r="KK217" s="141"/>
      <c r="KL217" s="111"/>
      <c r="KM217" s="138"/>
      <c r="KN217" s="98"/>
      <c r="KO217" s="139">
        <f t="shared" ref="KO217:KP217" si="6090">KO158+KO188</f>
        <v>2085.52664</v>
      </c>
      <c r="KP217" s="111">
        <f t="shared" si="6090"/>
        <v>1228375.19</v>
      </c>
      <c r="KQ217" s="111"/>
      <c r="KR217" s="140"/>
      <c r="KS217" s="431">
        <f t="shared" ref="KS217:KS224" si="6091">KO217/$LI217</f>
        <v>0.80108999999999997</v>
      </c>
      <c r="KT217" s="323">
        <f t="shared" ref="KT217" si="6092">KT13</f>
        <v>0</v>
      </c>
      <c r="KU217" s="141"/>
      <c r="KV217" s="111"/>
      <c r="KW217" s="138"/>
      <c r="KX217" s="98"/>
      <c r="KY217" s="139">
        <f t="shared" ref="KY217:KZ217" si="6093">KY158+KY188</f>
        <v>0</v>
      </c>
      <c r="KZ217" s="111">
        <f t="shared" si="6093"/>
        <v>0</v>
      </c>
      <c r="LA217" s="111"/>
      <c r="LB217" s="140"/>
      <c r="LC217" s="431">
        <f t="shared" ref="LC217:LC224" si="6094">KY217/$LI217</f>
        <v>0</v>
      </c>
      <c r="LD217" s="323">
        <f t="shared" ref="LD217" si="6095">LD13</f>
        <v>11066</v>
      </c>
      <c r="LE217" s="141"/>
      <c r="LF217" s="111"/>
      <c r="LG217" s="138"/>
      <c r="LH217" s="98"/>
      <c r="LI217" s="139">
        <f t="shared" ref="LI217:LJ217" si="6096">LI158+LI188</f>
        <v>2603.35239</v>
      </c>
      <c r="LJ217" s="111">
        <f t="shared" si="6096"/>
        <v>28808697.550000001</v>
      </c>
      <c r="LK217" s="111"/>
      <c r="LL217" s="140"/>
    </row>
    <row r="218" spans="1:324" ht="26.25" customHeight="1">
      <c r="A218" s="612"/>
      <c r="B218" s="93" t="s">
        <v>715</v>
      </c>
      <c r="C218" s="12" t="s">
        <v>840</v>
      </c>
      <c r="D218" s="12" t="s">
        <v>422</v>
      </c>
      <c r="E218" s="4"/>
      <c r="F218" s="323">
        <f t="shared" ref="F218:F242" si="6097">F14</f>
        <v>0</v>
      </c>
      <c r="G218" s="141"/>
      <c r="H218" s="111"/>
      <c r="I218" s="138"/>
      <c r="J218" s="98"/>
      <c r="K218" s="139">
        <f t="shared" ref="K218:L218" si="6098">K159+K189</f>
        <v>0</v>
      </c>
      <c r="L218" s="111">
        <f t="shared" si="6098"/>
        <v>0</v>
      </c>
      <c r="M218" s="111"/>
      <c r="N218" s="140"/>
      <c r="O218" s="431" t="e">
        <f t="shared" si="6004"/>
        <v>#DIV/0!</v>
      </c>
      <c r="P218" s="323">
        <f t="shared" si="6005"/>
        <v>0</v>
      </c>
      <c r="Q218" s="141"/>
      <c r="R218" s="111"/>
      <c r="S218" s="138"/>
      <c r="T218" s="98"/>
      <c r="U218" s="139">
        <f t="shared" ref="U218:V218" si="6099">U159+U189</f>
        <v>0</v>
      </c>
      <c r="V218" s="111">
        <f t="shared" si="6099"/>
        <v>0</v>
      </c>
      <c r="W218" s="111"/>
      <c r="X218" s="140"/>
      <c r="Y218" s="431" t="e">
        <f t="shared" si="6007"/>
        <v>#DIV/0!</v>
      </c>
      <c r="Z218" s="323">
        <f t="shared" si="6005"/>
        <v>0</v>
      </c>
      <c r="AA218" s="141"/>
      <c r="AB218" s="111"/>
      <c r="AC218" s="138"/>
      <c r="AD218" s="98"/>
      <c r="AE218" s="139">
        <f t="shared" ref="AE218:AF218" si="6100">AE159+AE189</f>
        <v>0</v>
      </c>
      <c r="AF218" s="111">
        <f t="shared" si="6100"/>
        <v>0</v>
      </c>
      <c r="AG218" s="111"/>
      <c r="AH218" s="140"/>
      <c r="AI218" s="431" t="e">
        <f t="shared" si="6010"/>
        <v>#DIV/0!</v>
      </c>
      <c r="AJ218" s="323">
        <f t="shared" si="6005"/>
        <v>0</v>
      </c>
      <c r="AK218" s="141"/>
      <c r="AL218" s="111"/>
      <c r="AM218" s="138"/>
      <c r="AN218" s="98"/>
      <c r="AO218" s="139">
        <f t="shared" ref="AO218:AP218" si="6101">AO159+AO189</f>
        <v>0</v>
      </c>
      <c r="AP218" s="111">
        <f t="shared" si="6101"/>
        <v>0</v>
      </c>
      <c r="AQ218" s="111"/>
      <c r="AR218" s="140"/>
      <c r="AS218" s="431" t="e">
        <f t="shared" si="6013"/>
        <v>#DIV/0!</v>
      </c>
      <c r="AT218" s="323">
        <f t="shared" si="6005"/>
        <v>0</v>
      </c>
      <c r="AU218" s="141"/>
      <c r="AV218" s="111"/>
      <c r="AW218" s="138"/>
      <c r="AX218" s="98"/>
      <c r="AY218" s="139">
        <f t="shared" ref="AY218:AZ218" si="6102">AY159+AY189</f>
        <v>0</v>
      </c>
      <c r="AZ218" s="111">
        <f t="shared" si="6102"/>
        <v>0</v>
      </c>
      <c r="BA218" s="111"/>
      <c r="BB218" s="140"/>
      <c r="BC218" s="431" t="e">
        <f t="shared" si="6016"/>
        <v>#DIV/0!</v>
      </c>
      <c r="BD218" s="323">
        <f t="shared" si="6005"/>
        <v>0</v>
      </c>
      <c r="BE218" s="141"/>
      <c r="BF218" s="111"/>
      <c r="BG218" s="138"/>
      <c r="BH218" s="98"/>
      <c r="BI218" s="139">
        <f t="shared" ref="BI218:BJ218" si="6103">BI159+BI189</f>
        <v>0</v>
      </c>
      <c r="BJ218" s="111">
        <f t="shared" si="6103"/>
        <v>0</v>
      </c>
      <c r="BK218" s="111"/>
      <c r="BL218" s="140"/>
      <c r="BM218" s="431" t="e">
        <f t="shared" si="6019"/>
        <v>#DIV/0!</v>
      </c>
      <c r="BN218" s="323">
        <f t="shared" si="6005"/>
        <v>0</v>
      </c>
      <c r="BO218" s="141"/>
      <c r="BP218" s="111"/>
      <c r="BQ218" s="138"/>
      <c r="BR218" s="98"/>
      <c r="BS218" s="139">
        <f t="shared" ref="BS218:BT218" si="6104">BS159+BS189</f>
        <v>0</v>
      </c>
      <c r="BT218" s="111">
        <f t="shared" si="6104"/>
        <v>0</v>
      </c>
      <c r="BU218" s="111"/>
      <c r="BV218" s="140"/>
      <c r="BW218" s="431" t="e">
        <f t="shared" si="6022"/>
        <v>#DIV/0!</v>
      </c>
      <c r="BX218" s="323">
        <f t="shared" si="6005"/>
        <v>0</v>
      </c>
      <c r="BY218" s="141"/>
      <c r="BZ218" s="111"/>
      <c r="CA218" s="138"/>
      <c r="CB218" s="98"/>
      <c r="CC218" s="139">
        <f t="shared" ref="CC218:CD218" si="6105">CC159+CC189</f>
        <v>0</v>
      </c>
      <c r="CD218" s="111">
        <f t="shared" si="6105"/>
        <v>0</v>
      </c>
      <c r="CE218" s="111"/>
      <c r="CF218" s="140"/>
      <c r="CG218" s="431" t="e">
        <f t="shared" si="6025"/>
        <v>#DIV/0!</v>
      </c>
      <c r="CH218" s="323">
        <f t="shared" si="6026"/>
        <v>0</v>
      </c>
      <c r="CI218" s="141"/>
      <c r="CJ218" s="111"/>
      <c r="CK218" s="138"/>
      <c r="CL218" s="98"/>
      <c r="CM218" s="139">
        <f t="shared" ref="CM218:CN218" si="6106">CM159+CM189</f>
        <v>0</v>
      </c>
      <c r="CN218" s="111">
        <f t="shared" si="6106"/>
        <v>0</v>
      </c>
      <c r="CO218" s="111"/>
      <c r="CP218" s="140"/>
      <c r="CQ218" s="431" t="e">
        <f t="shared" si="6028"/>
        <v>#DIV/0!</v>
      </c>
      <c r="CR218" s="323">
        <f t="shared" si="6026"/>
        <v>0</v>
      </c>
      <c r="CS218" s="141"/>
      <c r="CT218" s="111"/>
      <c r="CU218" s="138"/>
      <c r="CV218" s="98"/>
      <c r="CW218" s="139">
        <f t="shared" ref="CW218:CX218" si="6107">CW159+CW189</f>
        <v>0</v>
      </c>
      <c r="CX218" s="111">
        <f t="shared" si="6107"/>
        <v>0</v>
      </c>
      <c r="CY218" s="111"/>
      <c r="CZ218" s="140"/>
      <c r="DA218" s="431" t="e">
        <f t="shared" si="6031"/>
        <v>#DIV/0!</v>
      </c>
      <c r="DB218" s="323">
        <f t="shared" si="6026"/>
        <v>0</v>
      </c>
      <c r="DC218" s="141"/>
      <c r="DD218" s="111"/>
      <c r="DE218" s="138"/>
      <c r="DF218" s="98"/>
      <c r="DG218" s="139">
        <f t="shared" ref="DG218:DH218" si="6108">DG159+DG189</f>
        <v>0</v>
      </c>
      <c r="DH218" s="111">
        <f t="shared" si="6108"/>
        <v>0</v>
      </c>
      <c r="DI218" s="111"/>
      <c r="DJ218" s="140"/>
      <c r="DK218" s="431" t="e">
        <f t="shared" si="6034"/>
        <v>#DIV/0!</v>
      </c>
      <c r="DL218" s="323">
        <f t="shared" si="6026"/>
        <v>0</v>
      </c>
      <c r="DM218" s="141"/>
      <c r="DN218" s="111"/>
      <c r="DO218" s="138"/>
      <c r="DP218" s="98"/>
      <c r="DQ218" s="139">
        <f t="shared" ref="DQ218:DR218" si="6109">DQ159+DQ189</f>
        <v>0</v>
      </c>
      <c r="DR218" s="111">
        <f t="shared" si="6109"/>
        <v>0</v>
      </c>
      <c r="DS218" s="111"/>
      <c r="DT218" s="140"/>
      <c r="DU218" s="431" t="e">
        <f t="shared" si="6037"/>
        <v>#DIV/0!</v>
      </c>
      <c r="DV218" s="323">
        <f t="shared" si="6026"/>
        <v>0</v>
      </c>
      <c r="DW218" s="141"/>
      <c r="DX218" s="111"/>
      <c r="DY218" s="138"/>
      <c r="DZ218" s="98"/>
      <c r="EA218" s="139">
        <f t="shared" ref="EA218:EB218" si="6110">EA159+EA189</f>
        <v>0</v>
      </c>
      <c r="EB218" s="111">
        <f t="shared" si="6110"/>
        <v>0</v>
      </c>
      <c r="EC218" s="111"/>
      <c r="ED218" s="140"/>
      <c r="EE218" s="431" t="e">
        <f t="shared" si="6040"/>
        <v>#DIV/0!</v>
      </c>
      <c r="EF218" s="323">
        <f t="shared" si="6026"/>
        <v>0</v>
      </c>
      <c r="EG218" s="141"/>
      <c r="EH218" s="111"/>
      <c r="EI218" s="138"/>
      <c r="EJ218" s="98"/>
      <c r="EK218" s="139">
        <f t="shared" ref="EK218:EL218" si="6111">EK159+EK189</f>
        <v>0</v>
      </c>
      <c r="EL218" s="111">
        <f t="shared" si="6111"/>
        <v>0</v>
      </c>
      <c r="EM218" s="111"/>
      <c r="EN218" s="140"/>
      <c r="EO218" s="431" t="e">
        <f t="shared" si="6043"/>
        <v>#DIV/0!</v>
      </c>
      <c r="EP218" s="323">
        <f t="shared" si="6026"/>
        <v>0</v>
      </c>
      <c r="EQ218" s="141"/>
      <c r="ER218" s="111"/>
      <c r="ES218" s="138"/>
      <c r="ET218" s="98"/>
      <c r="EU218" s="139">
        <f t="shared" ref="EU218:EV218" si="6112">EU159+EU189</f>
        <v>0</v>
      </c>
      <c r="EV218" s="111">
        <f t="shared" si="6112"/>
        <v>0</v>
      </c>
      <c r="EW218" s="111"/>
      <c r="EX218" s="140"/>
      <c r="EY218" s="431" t="e">
        <f t="shared" si="6046"/>
        <v>#DIV/0!</v>
      </c>
      <c r="EZ218" s="323">
        <f t="shared" si="6047"/>
        <v>0</v>
      </c>
      <c r="FA218" s="141"/>
      <c r="FB218" s="111"/>
      <c r="FC218" s="138"/>
      <c r="FD218" s="98"/>
      <c r="FE218" s="139">
        <f t="shared" ref="FE218:FF218" si="6113">FE159+FE189</f>
        <v>0</v>
      </c>
      <c r="FF218" s="111">
        <f t="shared" si="6113"/>
        <v>0</v>
      </c>
      <c r="FG218" s="111"/>
      <c r="FH218" s="140"/>
      <c r="FI218" s="431" t="e">
        <f t="shared" si="6049"/>
        <v>#DIV/0!</v>
      </c>
      <c r="FJ218" s="323">
        <f t="shared" si="6047"/>
        <v>0</v>
      </c>
      <c r="FK218" s="141"/>
      <c r="FL218" s="111"/>
      <c r="FM218" s="138"/>
      <c r="FN218" s="98"/>
      <c r="FO218" s="139">
        <f t="shared" ref="FO218:FP218" si="6114">FO159+FO189</f>
        <v>0</v>
      </c>
      <c r="FP218" s="111">
        <f t="shared" si="6114"/>
        <v>0</v>
      </c>
      <c r="FQ218" s="111"/>
      <c r="FR218" s="140"/>
      <c r="FS218" s="431" t="e">
        <f t="shared" si="6052"/>
        <v>#DIV/0!</v>
      </c>
      <c r="FT218" s="323">
        <f t="shared" si="6047"/>
        <v>0</v>
      </c>
      <c r="FU218" s="141"/>
      <c r="FV218" s="111"/>
      <c r="FW218" s="138"/>
      <c r="FX218" s="98"/>
      <c r="FY218" s="139">
        <f t="shared" ref="FY218:FZ218" si="6115">FY159+FY189</f>
        <v>0</v>
      </c>
      <c r="FZ218" s="111">
        <f t="shared" si="6115"/>
        <v>0</v>
      </c>
      <c r="GA218" s="111"/>
      <c r="GB218" s="140"/>
      <c r="GC218" s="431" t="e">
        <f t="shared" si="6055"/>
        <v>#DIV/0!</v>
      </c>
      <c r="GD218" s="323">
        <f t="shared" si="6047"/>
        <v>0</v>
      </c>
      <c r="GE218" s="141"/>
      <c r="GF218" s="111"/>
      <c r="GG218" s="138"/>
      <c r="GH218" s="98"/>
      <c r="GI218" s="139">
        <f t="shared" ref="GI218:GJ218" si="6116">GI159+GI189</f>
        <v>0</v>
      </c>
      <c r="GJ218" s="111">
        <f t="shared" si="6116"/>
        <v>0</v>
      </c>
      <c r="GK218" s="111"/>
      <c r="GL218" s="140"/>
      <c r="GM218" s="431" t="e">
        <f t="shared" si="6058"/>
        <v>#DIV/0!</v>
      </c>
      <c r="GN218" s="323">
        <f t="shared" si="6059"/>
        <v>0</v>
      </c>
      <c r="GO218" s="141"/>
      <c r="GP218" s="111"/>
      <c r="GQ218" s="138"/>
      <c r="GR218" s="98"/>
      <c r="GS218" s="139">
        <f t="shared" ref="GS218:GT218" si="6117">GS159+GS189</f>
        <v>0</v>
      </c>
      <c r="GT218" s="111">
        <f t="shared" si="6117"/>
        <v>0</v>
      </c>
      <c r="GU218" s="111"/>
      <c r="GV218" s="140"/>
      <c r="GW218" s="431" t="e">
        <f t="shared" si="6061"/>
        <v>#DIV/0!</v>
      </c>
      <c r="GX218" s="323">
        <f t="shared" si="6059"/>
        <v>0</v>
      </c>
      <c r="GY218" s="141"/>
      <c r="GZ218" s="111"/>
      <c r="HA218" s="138"/>
      <c r="HB218" s="98"/>
      <c r="HC218" s="139">
        <f t="shared" ref="HC218:HD218" si="6118">HC159+HC189</f>
        <v>0</v>
      </c>
      <c r="HD218" s="111">
        <f t="shared" si="6118"/>
        <v>0</v>
      </c>
      <c r="HE218" s="111"/>
      <c r="HF218" s="140"/>
      <c r="HG218" s="431" t="e">
        <f t="shared" si="6064"/>
        <v>#DIV/0!</v>
      </c>
      <c r="HH218" s="323">
        <f t="shared" si="6059"/>
        <v>0</v>
      </c>
      <c r="HI218" s="141"/>
      <c r="HJ218" s="111"/>
      <c r="HK218" s="138"/>
      <c r="HL218" s="98"/>
      <c r="HM218" s="139">
        <f t="shared" ref="HM218:HN218" si="6119">HM159+HM189</f>
        <v>0</v>
      </c>
      <c r="HN218" s="111">
        <f t="shared" si="6119"/>
        <v>0</v>
      </c>
      <c r="HO218" s="111"/>
      <c r="HP218" s="140"/>
      <c r="HQ218" s="431" t="e">
        <f t="shared" si="6067"/>
        <v>#DIV/0!</v>
      </c>
      <c r="HR218" s="323">
        <f t="shared" si="6059"/>
        <v>0</v>
      </c>
      <c r="HS218" s="141"/>
      <c r="HT218" s="111"/>
      <c r="HU218" s="138"/>
      <c r="HV218" s="98"/>
      <c r="HW218" s="139">
        <f t="shared" ref="HW218:HX218" si="6120">HW159+HW189</f>
        <v>0</v>
      </c>
      <c r="HX218" s="111">
        <f t="shared" si="6120"/>
        <v>0</v>
      </c>
      <c r="HY218" s="111"/>
      <c r="HZ218" s="140"/>
      <c r="IA218" s="431" t="e">
        <f t="shared" si="6070"/>
        <v>#DIV/0!</v>
      </c>
      <c r="IB218" s="323">
        <f t="shared" si="6071"/>
        <v>0</v>
      </c>
      <c r="IC218" s="141"/>
      <c r="ID218" s="111"/>
      <c r="IE218" s="138"/>
      <c r="IF218" s="98"/>
      <c r="IG218" s="139">
        <f t="shared" ref="IG218:IH218" si="6121">IG159+IG189</f>
        <v>0</v>
      </c>
      <c r="IH218" s="111">
        <f t="shared" si="6121"/>
        <v>0</v>
      </c>
      <c r="II218" s="111"/>
      <c r="IJ218" s="140"/>
      <c r="IK218" s="431" t="e">
        <f t="shared" si="6073"/>
        <v>#DIV/0!</v>
      </c>
      <c r="IL218" s="323">
        <f t="shared" si="6071"/>
        <v>0</v>
      </c>
      <c r="IM218" s="141"/>
      <c r="IN218" s="111"/>
      <c r="IO218" s="138"/>
      <c r="IP218" s="98"/>
      <c r="IQ218" s="139">
        <f t="shared" ref="IQ218:IR218" si="6122">IQ159+IQ189</f>
        <v>0</v>
      </c>
      <c r="IR218" s="111">
        <f t="shared" si="6122"/>
        <v>0</v>
      </c>
      <c r="IS218" s="111"/>
      <c r="IT218" s="140"/>
      <c r="IU218" s="431" t="e">
        <f t="shared" si="6076"/>
        <v>#DIV/0!</v>
      </c>
      <c r="IV218" s="323">
        <f t="shared" si="6071"/>
        <v>0</v>
      </c>
      <c r="IW218" s="141"/>
      <c r="IX218" s="111"/>
      <c r="IY218" s="138"/>
      <c r="IZ218" s="98"/>
      <c r="JA218" s="139">
        <f t="shared" ref="JA218:JB218" si="6123">JA159+JA189</f>
        <v>0</v>
      </c>
      <c r="JB218" s="111">
        <f t="shared" si="6123"/>
        <v>0</v>
      </c>
      <c r="JC218" s="111"/>
      <c r="JD218" s="140"/>
      <c r="JE218" s="431" t="e">
        <f t="shared" si="6079"/>
        <v>#DIV/0!</v>
      </c>
      <c r="JF218" s="323">
        <f t="shared" si="6071"/>
        <v>0</v>
      </c>
      <c r="JG218" s="141"/>
      <c r="JH218" s="111"/>
      <c r="JI218" s="138"/>
      <c r="JJ218" s="98"/>
      <c r="JK218" s="139">
        <f t="shared" ref="JK218:JL218" si="6124">JK159+JK189</f>
        <v>0</v>
      </c>
      <c r="JL218" s="111">
        <f t="shared" si="6124"/>
        <v>0</v>
      </c>
      <c r="JM218" s="111"/>
      <c r="JN218" s="140"/>
      <c r="JO218" s="431" t="e">
        <f t="shared" si="6082"/>
        <v>#DIV/0!</v>
      </c>
      <c r="JP218" s="323">
        <f t="shared" si="6083"/>
        <v>0</v>
      </c>
      <c r="JQ218" s="141"/>
      <c r="JR218" s="111"/>
      <c r="JS218" s="138"/>
      <c r="JT218" s="98"/>
      <c r="JU218" s="139">
        <f t="shared" ref="JU218:JV218" si="6125">JU159+JU189</f>
        <v>0</v>
      </c>
      <c r="JV218" s="111">
        <f t="shared" si="6125"/>
        <v>0</v>
      </c>
      <c r="JW218" s="111"/>
      <c r="JX218" s="140"/>
      <c r="JY218" s="431" t="e">
        <f t="shared" si="6085"/>
        <v>#DIV/0!</v>
      </c>
      <c r="JZ218" s="323">
        <f t="shared" si="6083"/>
        <v>0</v>
      </c>
      <c r="KA218" s="141"/>
      <c r="KB218" s="111"/>
      <c r="KC218" s="138"/>
      <c r="KD218" s="98"/>
      <c r="KE218" s="139">
        <f t="shared" ref="KE218:KF218" si="6126">KE159+KE189</f>
        <v>0</v>
      </c>
      <c r="KF218" s="111">
        <f t="shared" si="6126"/>
        <v>0</v>
      </c>
      <c r="KG218" s="111"/>
      <c r="KH218" s="140"/>
      <c r="KI218" s="431" t="e">
        <f t="shared" si="6088"/>
        <v>#DIV/0!</v>
      </c>
      <c r="KJ218" s="323">
        <f t="shared" si="6083"/>
        <v>0</v>
      </c>
      <c r="KK218" s="141"/>
      <c r="KL218" s="111"/>
      <c r="KM218" s="138"/>
      <c r="KN218" s="98"/>
      <c r="KO218" s="139">
        <f t="shared" ref="KO218:KP218" si="6127">KO159+KO189</f>
        <v>0</v>
      </c>
      <c r="KP218" s="111">
        <f t="shared" si="6127"/>
        <v>0</v>
      </c>
      <c r="KQ218" s="111"/>
      <c r="KR218" s="140"/>
      <c r="KS218" s="431" t="e">
        <f t="shared" si="6091"/>
        <v>#DIV/0!</v>
      </c>
      <c r="KT218" s="323">
        <f t="shared" si="6083"/>
        <v>0</v>
      </c>
      <c r="KU218" s="141"/>
      <c r="KV218" s="111"/>
      <c r="KW218" s="138"/>
      <c r="KX218" s="98"/>
      <c r="KY218" s="139">
        <f t="shared" ref="KY218:KZ218" si="6128">KY159+KY189</f>
        <v>0</v>
      </c>
      <c r="KZ218" s="111">
        <f t="shared" si="6128"/>
        <v>0</v>
      </c>
      <c r="LA218" s="111"/>
      <c r="LB218" s="140"/>
      <c r="LC218" s="431" t="e">
        <f t="shared" si="6094"/>
        <v>#DIV/0!</v>
      </c>
      <c r="LD218" s="323">
        <f t="shared" ref="LD218" si="6129">LD14</f>
        <v>0</v>
      </c>
      <c r="LE218" s="141"/>
      <c r="LF218" s="111"/>
      <c r="LG218" s="138"/>
      <c r="LH218" s="98"/>
      <c r="LI218" s="139">
        <f t="shared" ref="LI218:LJ218" si="6130">LI159+LI189</f>
        <v>0</v>
      </c>
      <c r="LJ218" s="111">
        <f t="shared" si="6130"/>
        <v>0</v>
      </c>
      <c r="LK218" s="111"/>
      <c r="LL218" s="140"/>
    </row>
    <row r="219" spans="1:324" ht="27.75" customHeight="1">
      <c r="A219" s="612"/>
      <c r="B219" s="12" t="s">
        <v>730</v>
      </c>
      <c r="C219" s="12" t="s">
        <v>839</v>
      </c>
      <c r="D219" s="12" t="s">
        <v>419</v>
      </c>
      <c r="E219" s="4"/>
      <c r="F219" s="323">
        <f t="shared" si="6097"/>
        <v>0</v>
      </c>
      <c r="G219" s="141"/>
      <c r="H219" s="111"/>
      <c r="I219" s="138"/>
      <c r="J219" s="98"/>
      <c r="K219" s="139">
        <f t="shared" ref="K219:L219" si="6131">K160+K190</f>
        <v>0</v>
      </c>
      <c r="L219" s="111">
        <f t="shared" si="6131"/>
        <v>0</v>
      </c>
      <c r="M219" s="111"/>
      <c r="N219" s="140"/>
      <c r="O219" s="431">
        <f t="shared" si="6004"/>
        <v>0</v>
      </c>
      <c r="P219" s="323">
        <f t="shared" si="6005"/>
        <v>0</v>
      </c>
      <c r="Q219" s="141"/>
      <c r="R219" s="111"/>
      <c r="S219" s="138"/>
      <c r="T219" s="98"/>
      <c r="U219" s="139">
        <f t="shared" ref="U219:V219" si="6132">U160+U190</f>
        <v>0</v>
      </c>
      <c r="V219" s="111">
        <f t="shared" si="6132"/>
        <v>0</v>
      </c>
      <c r="W219" s="111"/>
      <c r="X219" s="140"/>
      <c r="Y219" s="431">
        <f t="shared" si="6007"/>
        <v>0</v>
      </c>
      <c r="Z219" s="323">
        <f t="shared" si="6005"/>
        <v>0</v>
      </c>
      <c r="AA219" s="141"/>
      <c r="AB219" s="111"/>
      <c r="AC219" s="138"/>
      <c r="AD219" s="98"/>
      <c r="AE219" s="139">
        <f t="shared" ref="AE219:AF219" si="6133">AE160+AE190</f>
        <v>0</v>
      </c>
      <c r="AF219" s="111">
        <f t="shared" si="6133"/>
        <v>0</v>
      </c>
      <c r="AG219" s="111"/>
      <c r="AH219" s="140"/>
      <c r="AI219" s="431">
        <f t="shared" si="6010"/>
        <v>0</v>
      </c>
      <c r="AJ219" s="323">
        <f t="shared" si="6005"/>
        <v>12</v>
      </c>
      <c r="AK219" s="141"/>
      <c r="AL219" s="111"/>
      <c r="AM219" s="138"/>
      <c r="AN219" s="98"/>
      <c r="AO219" s="139">
        <f t="shared" ref="AO219:AP219" si="6134">AO160+AO190</f>
        <v>1841.02898</v>
      </c>
      <c r="AP219" s="111">
        <f t="shared" si="6134"/>
        <v>22092.35</v>
      </c>
      <c r="AQ219" s="111"/>
      <c r="AR219" s="140"/>
      <c r="AS219" s="431">
        <f t="shared" si="6013"/>
        <v>0.70764000000000005</v>
      </c>
      <c r="AT219" s="323">
        <f t="shared" si="6005"/>
        <v>0</v>
      </c>
      <c r="AU219" s="141"/>
      <c r="AV219" s="111"/>
      <c r="AW219" s="138"/>
      <c r="AX219" s="98"/>
      <c r="AY219" s="139">
        <f t="shared" ref="AY219:AZ219" si="6135">AY160+AY190</f>
        <v>0</v>
      </c>
      <c r="AZ219" s="111">
        <f t="shared" si="6135"/>
        <v>0</v>
      </c>
      <c r="BA219" s="111"/>
      <c r="BB219" s="140"/>
      <c r="BC219" s="431">
        <f t="shared" si="6016"/>
        <v>0</v>
      </c>
      <c r="BD219" s="323">
        <f t="shared" si="6005"/>
        <v>0</v>
      </c>
      <c r="BE219" s="141"/>
      <c r="BF219" s="111"/>
      <c r="BG219" s="138"/>
      <c r="BH219" s="98"/>
      <c r="BI219" s="139">
        <f t="shared" ref="BI219:BJ219" si="6136">BI160+BI190</f>
        <v>0</v>
      </c>
      <c r="BJ219" s="111">
        <f t="shared" si="6136"/>
        <v>0</v>
      </c>
      <c r="BK219" s="111"/>
      <c r="BL219" s="140"/>
      <c r="BM219" s="431">
        <f t="shared" si="6019"/>
        <v>0</v>
      </c>
      <c r="BN219" s="323">
        <f t="shared" si="6005"/>
        <v>0</v>
      </c>
      <c r="BO219" s="141"/>
      <c r="BP219" s="111"/>
      <c r="BQ219" s="138"/>
      <c r="BR219" s="98"/>
      <c r="BS219" s="139">
        <f t="shared" ref="BS219:BT219" si="6137">BS160+BS190</f>
        <v>0</v>
      </c>
      <c r="BT219" s="111">
        <f t="shared" si="6137"/>
        <v>0</v>
      </c>
      <c r="BU219" s="111"/>
      <c r="BV219" s="140"/>
      <c r="BW219" s="431">
        <f t="shared" si="6022"/>
        <v>0</v>
      </c>
      <c r="BX219" s="323">
        <f t="shared" si="6005"/>
        <v>0</v>
      </c>
      <c r="BY219" s="141"/>
      <c r="BZ219" s="111"/>
      <c r="CA219" s="138"/>
      <c r="CB219" s="98"/>
      <c r="CC219" s="139">
        <f t="shared" ref="CC219:CD219" si="6138">CC160+CC190</f>
        <v>0</v>
      </c>
      <c r="CD219" s="111">
        <f t="shared" si="6138"/>
        <v>0</v>
      </c>
      <c r="CE219" s="111"/>
      <c r="CF219" s="140"/>
      <c r="CG219" s="431">
        <f t="shared" si="6025"/>
        <v>0</v>
      </c>
      <c r="CH219" s="323">
        <f t="shared" si="6026"/>
        <v>0</v>
      </c>
      <c r="CI219" s="141"/>
      <c r="CJ219" s="111"/>
      <c r="CK219" s="138"/>
      <c r="CL219" s="98"/>
      <c r="CM219" s="139">
        <f t="shared" ref="CM219:CN219" si="6139">CM160+CM190</f>
        <v>0</v>
      </c>
      <c r="CN219" s="111">
        <f t="shared" si="6139"/>
        <v>0</v>
      </c>
      <c r="CO219" s="111"/>
      <c r="CP219" s="140"/>
      <c r="CQ219" s="431">
        <f t="shared" si="6028"/>
        <v>0</v>
      </c>
      <c r="CR219" s="323">
        <f t="shared" si="6026"/>
        <v>0</v>
      </c>
      <c r="CS219" s="141"/>
      <c r="CT219" s="111"/>
      <c r="CU219" s="138"/>
      <c r="CV219" s="98"/>
      <c r="CW219" s="139">
        <f t="shared" ref="CW219:CX219" si="6140">CW160+CW190</f>
        <v>0</v>
      </c>
      <c r="CX219" s="111">
        <f t="shared" si="6140"/>
        <v>0</v>
      </c>
      <c r="CY219" s="111"/>
      <c r="CZ219" s="140"/>
      <c r="DA219" s="431">
        <f t="shared" si="6031"/>
        <v>0</v>
      </c>
      <c r="DB219" s="323">
        <f t="shared" si="6026"/>
        <v>0</v>
      </c>
      <c r="DC219" s="141"/>
      <c r="DD219" s="111"/>
      <c r="DE219" s="138"/>
      <c r="DF219" s="98"/>
      <c r="DG219" s="139">
        <f t="shared" ref="DG219:DH219" si="6141">DG160+DG190</f>
        <v>0</v>
      </c>
      <c r="DH219" s="111">
        <f t="shared" si="6141"/>
        <v>0</v>
      </c>
      <c r="DI219" s="111"/>
      <c r="DJ219" s="140"/>
      <c r="DK219" s="431">
        <f t="shared" si="6034"/>
        <v>0</v>
      </c>
      <c r="DL219" s="323">
        <f t="shared" si="6026"/>
        <v>0</v>
      </c>
      <c r="DM219" s="141"/>
      <c r="DN219" s="111"/>
      <c r="DO219" s="138"/>
      <c r="DP219" s="98"/>
      <c r="DQ219" s="139">
        <f t="shared" ref="DQ219:DR219" si="6142">DQ160+DQ190</f>
        <v>0</v>
      </c>
      <c r="DR219" s="111">
        <f t="shared" si="6142"/>
        <v>0</v>
      </c>
      <c r="DS219" s="111"/>
      <c r="DT219" s="140"/>
      <c r="DU219" s="431">
        <f t="shared" si="6037"/>
        <v>0</v>
      </c>
      <c r="DV219" s="323">
        <f t="shared" si="6026"/>
        <v>23</v>
      </c>
      <c r="DW219" s="141"/>
      <c r="DX219" s="111"/>
      <c r="DY219" s="138"/>
      <c r="DZ219" s="98"/>
      <c r="EA219" s="139">
        <f t="shared" ref="EA219:EB219" si="6143">EA160+EA190</f>
        <v>2695.6139699999999</v>
      </c>
      <c r="EB219" s="111">
        <f t="shared" si="6143"/>
        <v>61999.12</v>
      </c>
      <c r="EC219" s="111"/>
      <c r="ED219" s="140"/>
      <c r="EE219" s="431">
        <f t="shared" si="6040"/>
        <v>1.0361199999999999</v>
      </c>
      <c r="EF219" s="323">
        <f t="shared" si="6026"/>
        <v>0</v>
      </c>
      <c r="EG219" s="141"/>
      <c r="EH219" s="111"/>
      <c r="EI219" s="138"/>
      <c r="EJ219" s="98"/>
      <c r="EK219" s="139">
        <f t="shared" ref="EK219:EL219" si="6144">EK160+EK190</f>
        <v>0</v>
      </c>
      <c r="EL219" s="111">
        <f t="shared" si="6144"/>
        <v>0</v>
      </c>
      <c r="EM219" s="111"/>
      <c r="EN219" s="140"/>
      <c r="EO219" s="431">
        <f t="shared" si="6043"/>
        <v>0</v>
      </c>
      <c r="EP219" s="323">
        <f t="shared" si="6026"/>
        <v>7</v>
      </c>
      <c r="EQ219" s="141"/>
      <c r="ER219" s="111"/>
      <c r="ES219" s="138"/>
      <c r="ET219" s="98"/>
      <c r="EU219" s="139">
        <f t="shared" ref="EU219:EV219" si="6145">EU160+EU190</f>
        <v>4727.6181299999998</v>
      </c>
      <c r="EV219" s="111">
        <f t="shared" si="6145"/>
        <v>33093.32</v>
      </c>
      <c r="EW219" s="111"/>
      <c r="EX219" s="140"/>
      <c r="EY219" s="431">
        <f t="shared" si="6046"/>
        <v>1.8171600000000001</v>
      </c>
      <c r="EZ219" s="323">
        <f t="shared" si="6047"/>
        <v>27</v>
      </c>
      <c r="FA219" s="141"/>
      <c r="FB219" s="111"/>
      <c r="FC219" s="138"/>
      <c r="FD219" s="98"/>
      <c r="FE219" s="139">
        <f t="shared" ref="FE219:FF219" si="6146">FE160+FE190</f>
        <v>1695.19408</v>
      </c>
      <c r="FF219" s="111">
        <f t="shared" si="6146"/>
        <v>45770.239999999998</v>
      </c>
      <c r="FG219" s="111"/>
      <c r="FH219" s="140"/>
      <c r="FI219" s="431">
        <f t="shared" si="6049"/>
        <v>0.65158000000000005</v>
      </c>
      <c r="FJ219" s="323">
        <f t="shared" si="6047"/>
        <v>0</v>
      </c>
      <c r="FK219" s="141"/>
      <c r="FL219" s="111"/>
      <c r="FM219" s="138"/>
      <c r="FN219" s="98"/>
      <c r="FO219" s="139">
        <f t="shared" ref="FO219:FP219" si="6147">FO160+FO190</f>
        <v>0</v>
      </c>
      <c r="FP219" s="111">
        <f t="shared" si="6147"/>
        <v>0</v>
      </c>
      <c r="FQ219" s="111"/>
      <c r="FR219" s="140"/>
      <c r="FS219" s="431">
        <f t="shared" si="6052"/>
        <v>0</v>
      </c>
      <c r="FT219" s="323">
        <f t="shared" si="6047"/>
        <v>0</v>
      </c>
      <c r="FU219" s="141"/>
      <c r="FV219" s="111"/>
      <c r="FW219" s="138"/>
      <c r="FX219" s="98"/>
      <c r="FY219" s="139">
        <f t="shared" ref="FY219:FZ219" si="6148">FY160+FY190</f>
        <v>0</v>
      </c>
      <c r="FZ219" s="111">
        <f t="shared" si="6148"/>
        <v>0</v>
      </c>
      <c r="GA219" s="111"/>
      <c r="GB219" s="140"/>
      <c r="GC219" s="431">
        <f t="shared" si="6055"/>
        <v>0</v>
      </c>
      <c r="GD219" s="323">
        <f t="shared" si="6047"/>
        <v>40</v>
      </c>
      <c r="GE219" s="141"/>
      <c r="GF219" s="111"/>
      <c r="GG219" s="138"/>
      <c r="GH219" s="98"/>
      <c r="GI219" s="139">
        <f t="shared" ref="GI219:GJ219" si="6149">GI160+GI190</f>
        <v>2056.1853299999998</v>
      </c>
      <c r="GJ219" s="111">
        <f t="shared" si="6149"/>
        <v>82247.42</v>
      </c>
      <c r="GK219" s="111"/>
      <c r="GL219" s="140"/>
      <c r="GM219" s="431">
        <f t="shared" si="6058"/>
        <v>0.79034000000000004</v>
      </c>
      <c r="GN219" s="323">
        <f t="shared" si="6059"/>
        <v>11</v>
      </c>
      <c r="GO219" s="141"/>
      <c r="GP219" s="111"/>
      <c r="GQ219" s="138"/>
      <c r="GR219" s="98"/>
      <c r="GS219" s="139">
        <f t="shared" ref="GS219:GT219" si="6150">GS160+GS190</f>
        <v>3780.3369699999998</v>
      </c>
      <c r="GT219" s="111">
        <f t="shared" si="6150"/>
        <v>41583.71</v>
      </c>
      <c r="GU219" s="111"/>
      <c r="GV219" s="140"/>
      <c r="GW219" s="431">
        <f t="shared" si="6061"/>
        <v>1.45305</v>
      </c>
      <c r="GX219" s="323">
        <f t="shared" si="6059"/>
        <v>0</v>
      </c>
      <c r="GY219" s="141"/>
      <c r="GZ219" s="111"/>
      <c r="HA219" s="138"/>
      <c r="HB219" s="98"/>
      <c r="HC219" s="139">
        <f t="shared" ref="HC219:HD219" si="6151">HC160+HC190</f>
        <v>0</v>
      </c>
      <c r="HD219" s="111">
        <f t="shared" si="6151"/>
        <v>0</v>
      </c>
      <c r="HE219" s="111"/>
      <c r="HF219" s="140"/>
      <c r="HG219" s="431">
        <f t="shared" si="6064"/>
        <v>0</v>
      </c>
      <c r="HH219" s="323">
        <f t="shared" si="6059"/>
        <v>27</v>
      </c>
      <c r="HI219" s="141"/>
      <c r="HJ219" s="111"/>
      <c r="HK219" s="138"/>
      <c r="HL219" s="98"/>
      <c r="HM219" s="139">
        <f t="shared" ref="HM219:HN219" si="6152">HM160+HM190</f>
        <v>2793.1810500000001</v>
      </c>
      <c r="HN219" s="111">
        <f t="shared" si="6152"/>
        <v>75415.89</v>
      </c>
      <c r="HO219" s="111"/>
      <c r="HP219" s="140"/>
      <c r="HQ219" s="431">
        <f t="shared" si="6067"/>
        <v>1.07362</v>
      </c>
      <c r="HR219" s="323">
        <f t="shared" si="6059"/>
        <v>0</v>
      </c>
      <c r="HS219" s="141"/>
      <c r="HT219" s="111"/>
      <c r="HU219" s="138"/>
      <c r="HV219" s="98"/>
      <c r="HW219" s="139">
        <f t="shared" ref="HW219:HX219" si="6153">HW160+HW190</f>
        <v>0</v>
      </c>
      <c r="HX219" s="111">
        <f t="shared" si="6153"/>
        <v>0</v>
      </c>
      <c r="HY219" s="111"/>
      <c r="HZ219" s="140"/>
      <c r="IA219" s="431">
        <f t="shared" si="6070"/>
        <v>0</v>
      </c>
      <c r="IB219" s="323">
        <f t="shared" si="6071"/>
        <v>15</v>
      </c>
      <c r="IC219" s="141"/>
      <c r="ID219" s="111"/>
      <c r="IE219" s="138"/>
      <c r="IF219" s="98"/>
      <c r="IG219" s="139">
        <f t="shared" ref="IG219:IH219" si="6154">IG160+IG190</f>
        <v>4392.0396600000004</v>
      </c>
      <c r="IH219" s="111">
        <f t="shared" si="6154"/>
        <v>65880.59</v>
      </c>
      <c r="II219" s="111"/>
      <c r="IJ219" s="140"/>
      <c r="IK219" s="431">
        <f t="shared" si="6073"/>
        <v>1.6881699999999999</v>
      </c>
      <c r="IL219" s="323">
        <f t="shared" si="6071"/>
        <v>0</v>
      </c>
      <c r="IM219" s="141"/>
      <c r="IN219" s="111"/>
      <c r="IO219" s="138"/>
      <c r="IP219" s="98"/>
      <c r="IQ219" s="139">
        <f t="shared" ref="IQ219:IR219" si="6155">IQ160+IQ190</f>
        <v>0</v>
      </c>
      <c r="IR219" s="111">
        <f t="shared" si="6155"/>
        <v>0</v>
      </c>
      <c r="IS219" s="111"/>
      <c r="IT219" s="140"/>
      <c r="IU219" s="431">
        <f t="shared" si="6076"/>
        <v>0</v>
      </c>
      <c r="IV219" s="323">
        <f t="shared" si="6071"/>
        <v>0</v>
      </c>
      <c r="IW219" s="141"/>
      <c r="IX219" s="111"/>
      <c r="IY219" s="138"/>
      <c r="IZ219" s="98"/>
      <c r="JA219" s="139">
        <f t="shared" ref="JA219:JB219" si="6156">JA160+JA190</f>
        <v>0</v>
      </c>
      <c r="JB219" s="111">
        <f t="shared" si="6156"/>
        <v>0</v>
      </c>
      <c r="JC219" s="111"/>
      <c r="JD219" s="140"/>
      <c r="JE219" s="431">
        <f t="shared" si="6079"/>
        <v>0</v>
      </c>
      <c r="JF219" s="323">
        <f t="shared" si="6071"/>
        <v>0</v>
      </c>
      <c r="JG219" s="141"/>
      <c r="JH219" s="111"/>
      <c r="JI219" s="138"/>
      <c r="JJ219" s="98"/>
      <c r="JK219" s="139">
        <f t="shared" ref="JK219:JL219" si="6157">JK160+JK190</f>
        <v>0</v>
      </c>
      <c r="JL219" s="111">
        <f t="shared" si="6157"/>
        <v>0</v>
      </c>
      <c r="JM219" s="111"/>
      <c r="JN219" s="140"/>
      <c r="JO219" s="431">
        <f t="shared" si="6082"/>
        <v>0</v>
      </c>
      <c r="JP219" s="323">
        <f t="shared" si="6083"/>
        <v>26</v>
      </c>
      <c r="JQ219" s="141"/>
      <c r="JR219" s="111"/>
      <c r="JS219" s="138"/>
      <c r="JT219" s="98"/>
      <c r="JU219" s="139">
        <f t="shared" ref="JU219:JV219" si="6158">JU160+JU190</f>
        <v>2645.4960500000002</v>
      </c>
      <c r="JV219" s="111">
        <f t="shared" si="6158"/>
        <v>68782.899999999994</v>
      </c>
      <c r="JW219" s="111"/>
      <c r="JX219" s="140"/>
      <c r="JY219" s="431">
        <f t="shared" si="6085"/>
        <v>1.01685</v>
      </c>
      <c r="JZ219" s="323">
        <f t="shared" si="6083"/>
        <v>0</v>
      </c>
      <c r="KA219" s="141"/>
      <c r="KB219" s="111"/>
      <c r="KC219" s="138"/>
      <c r="KD219" s="98"/>
      <c r="KE219" s="139">
        <f t="shared" ref="KE219:KF219" si="6159">KE160+KE190</f>
        <v>0</v>
      </c>
      <c r="KF219" s="111">
        <f t="shared" si="6159"/>
        <v>0</v>
      </c>
      <c r="KG219" s="111"/>
      <c r="KH219" s="140"/>
      <c r="KI219" s="431">
        <f t="shared" si="6088"/>
        <v>0</v>
      </c>
      <c r="KJ219" s="323">
        <f t="shared" si="6083"/>
        <v>0</v>
      </c>
      <c r="KK219" s="141"/>
      <c r="KL219" s="111"/>
      <c r="KM219" s="138"/>
      <c r="KN219" s="98"/>
      <c r="KO219" s="139">
        <f t="shared" ref="KO219:KP219" si="6160">KO160+KO190</f>
        <v>0</v>
      </c>
      <c r="KP219" s="111">
        <f t="shared" si="6160"/>
        <v>0</v>
      </c>
      <c r="KQ219" s="111"/>
      <c r="KR219" s="140"/>
      <c r="KS219" s="431">
        <f t="shared" si="6091"/>
        <v>0</v>
      </c>
      <c r="KT219" s="323">
        <f t="shared" si="6083"/>
        <v>0</v>
      </c>
      <c r="KU219" s="141"/>
      <c r="KV219" s="111"/>
      <c r="KW219" s="138"/>
      <c r="KX219" s="98"/>
      <c r="KY219" s="139">
        <f t="shared" ref="KY219:KZ219" si="6161">KY160+KY190</f>
        <v>0</v>
      </c>
      <c r="KZ219" s="111">
        <f t="shared" si="6161"/>
        <v>0</v>
      </c>
      <c r="LA219" s="111"/>
      <c r="LB219" s="140"/>
      <c r="LC219" s="431">
        <f t="shared" si="6094"/>
        <v>0</v>
      </c>
      <c r="LD219" s="323">
        <f t="shared" ref="LD219" si="6162">LD15</f>
        <v>188</v>
      </c>
      <c r="LE219" s="141"/>
      <c r="LF219" s="111"/>
      <c r="LG219" s="138"/>
      <c r="LH219" s="98"/>
      <c r="LI219" s="139">
        <f t="shared" ref="LI219:LJ219" si="6163">LI160+LI190</f>
        <v>2601.6533300000001</v>
      </c>
      <c r="LJ219" s="111">
        <f t="shared" si="6163"/>
        <v>489110.82</v>
      </c>
      <c r="LK219" s="111"/>
      <c r="LL219" s="140"/>
    </row>
    <row r="220" spans="1:324" ht="26.25" customHeight="1">
      <c r="A220" s="612"/>
      <c r="B220" s="12" t="s">
        <v>731</v>
      </c>
      <c r="C220" s="12" t="s">
        <v>840</v>
      </c>
      <c r="D220" s="12" t="s">
        <v>422</v>
      </c>
      <c r="E220" s="4"/>
      <c r="F220" s="323">
        <f t="shared" si="6097"/>
        <v>1</v>
      </c>
      <c r="G220" s="141"/>
      <c r="H220" s="111"/>
      <c r="I220" s="138"/>
      <c r="J220" s="98"/>
      <c r="K220" s="139">
        <f t="shared" ref="K220:L220" si="6164">K161+K191</f>
        <v>1915.0823</v>
      </c>
      <c r="L220" s="111">
        <f t="shared" si="6164"/>
        <v>1915.09</v>
      </c>
      <c r="M220" s="111"/>
      <c r="N220" s="140"/>
      <c r="O220" s="431">
        <f t="shared" si="6004"/>
        <v>0.73599999999999999</v>
      </c>
      <c r="P220" s="323">
        <f t="shared" si="6005"/>
        <v>3</v>
      </c>
      <c r="Q220" s="141"/>
      <c r="R220" s="111"/>
      <c r="S220" s="138"/>
      <c r="T220" s="98"/>
      <c r="U220" s="139">
        <f t="shared" ref="U220:V220" si="6165">U161+U191</f>
        <v>2406.25468</v>
      </c>
      <c r="V220" s="111">
        <f t="shared" si="6165"/>
        <v>7218.76</v>
      </c>
      <c r="W220" s="111"/>
      <c r="X220" s="140"/>
      <c r="Y220" s="431">
        <f t="shared" si="6007"/>
        <v>0.92476999999999998</v>
      </c>
      <c r="Z220" s="323">
        <f t="shared" si="6005"/>
        <v>0</v>
      </c>
      <c r="AA220" s="141"/>
      <c r="AB220" s="111"/>
      <c r="AC220" s="138"/>
      <c r="AD220" s="98"/>
      <c r="AE220" s="139">
        <f t="shared" ref="AE220:AF220" si="6166">AE161+AE191</f>
        <v>0</v>
      </c>
      <c r="AF220" s="111">
        <f t="shared" si="6166"/>
        <v>0</v>
      </c>
      <c r="AG220" s="111"/>
      <c r="AH220" s="140"/>
      <c r="AI220" s="431">
        <f t="shared" si="6010"/>
        <v>0</v>
      </c>
      <c r="AJ220" s="323">
        <f t="shared" si="6005"/>
        <v>0</v>
      </c>
      <c r="AK220" s="141"/>
      <c r="AL220" s="111"/>
      <c r="AM220" s="138"/>
      <c r="AN220" s="98"/>
      <c r="AO220" s="139">
        <f t="shared" ref="AO220:AP220" si="6167">AO161+AO191</f>
        <v>0</v>
      </c>
      <c r="AP220" s="111">
        <f t="shared" si="6167"/>
        <v>0</v>
      </c>
      <c r="AQ220" s="111"/>
      <c r="AR220" s="140"/>
      <c r="AS220" s="431">
        <f t="shared" si="6013"/>
        <v>0</v>
      </c>
      <c r="AT220" s="323">
        <f t="shared" si="6005"/>
        <v>3</v>
      </c>
      <c r="AU220" s="141"/>
      <c r="AV220" s="111"/>
      <c r="AW220" s="138"/>
      <c r="AX220" s="98"/>
      <c r="AY220" s="139">
        <f t="shared" ref="AY220:AZ220" si="6168">AY161+AY191</f>
        <v>1574.7882</v>
      </c>
      <c r="AZ220" s="111">
        <f t="shared" si="6168"/>
        <v>4724.37</v>
      </c>
      <c r="BA220" s="111"/>
      <c r="BB220" s="140"/>
      <c r="BC220" s="431">
        <f t="shared" si="6016"/>
        <v>0.60521999999999998</v>
      </c>
      <c r="BD220" s="323">
        <f t="shared" si="6005"/>
        <v>0</v>
      </c>
      <c r="BE220" s="141"/>
      <c r="BF220" s="111"/>
      <c r="BG220" s="138"/>
      <c r="BH220" s="98"/>
      <c r="BI220" s="139">
        <f t="shared" ref="BI220:BJ220" si="6169">BI161+BI191</f>
        <v>0</v>
      </c>
      <c r="BJ220" s="111">
        <f t="shared" si="6169"/>
        <v>0</v>
      </c>
      <c r="BK220" s="111"/>
      <c r="BL220" s="140"/>
      <c r="BM220" s="431">
        <f t="shared" si="6019"/>
        <v>0</v>
      </c>
      <c r="BN220" s="323">
        <f t="shared" si="6005"/>
        <v>1</v>
      </c>
      <c r="BO220" s="141"/>
      <c r="BP220" s="111"/>
      <c r="BQ220" s="138"/>
      <c r="BR220" s="98"/>
      <c r="BS220" s="139">
        <f t="shared" ref="BS220:BT220" si="6170">BS161+BS191</f>
        <v>2072.6455000000001</v>
      </c>
      <c r="BT220" s="111">
        <f t="shared" si="6170"/>
        <v>2072.64</v>
      </c>
      <c r="BU220" s="111"/>
      <c r="BV220" s="140"/>
      <c r="BW220" s="431">
        <f t="shared" si="6022"/>
        <v>0.79654999999999998</v>
      </c>
      <c r="BX220" s="323">
        <f t="shared" si="6005"/>
        <v>0</v>
      </c>
      <c r="BY220" s="141"/>
      <c r="BZ220" s="111"/>
      <c r="CA220" s="138"/>
      <c r="CB220" s="98"/>
      <c r="CC220" s="139">
        <f t="shared" ref="CC220:CD220" si="6171">CC161+CC191</f>
        <v>0</v>
      </c>
      <c r="CD220" s="111">
        <f t="shared" si="6171"/>
        <v>0</v>
      </c>
      <c r="CE220" s="111"/>
      <c r="CF220" s="140"/>
      <c r="CG220" s="431">
        <f t="shared" si="6025"/>
        <v>0</v>
      </c>
      <c r="CH220" s="323">
        <f t="shared" si="6026"/>
        <v>3</v>
      </c>
      <c r="CI220" s="141"/>
      <c r="CJ220" s="111"/>
      <c r="CK220" s="138"/>
      <c r="CL220" s="98"/>
      <c r="CM220" s="139">
        <f t="shared" ref="CM220:CN220" si="6172">CM161+CM191</f>
        <v>2922.1178399999999</v>
      </c>
      <c r="CN220" s="111">
        <f t="shared" si="6172"/>
        <v>8766.36</v>
      </c>
      <c r="CO220" s="111"/>
      <c r="CP220" s="140"/>
      <c r="CQ220" s="431">
        <f t="shared" si="6028"/>
        <v>1.1230199999999999</v>
      </c>
      <c r="CR220" s="323">
        <f t="shared" si="6026"/>
        <v>0</v>
      </c>
      <c r="CS220" s="141"/>
      <c r="CT220" s="111"/>
      <c r="CU220" s="138"/>
      <c r="CV220" s="98"/>
      <c r="CW220" s="139">
        <f t="shared" ref="CW220:CX220" si="6173">CW161+CW191</f>
        <v>0</v>
      </c>
      <c r="CX220" s="111">
        <f t="shared" si="6173"/>
        <v>0</v>
      </c>
      <c r="CY220" s="111"/>
      <c r="CZ220" s="140"/>
      <c r="DA220" s="431">
        <f t="shared" si="6031"/>
        <v>0</v>
      </c>
      <c r="DB220" s="323">
        <f t="shared" si="6026"/>
        <v>0</v>
      </c>
      <c r="DC220" s="141"/>
      <c r="DD220" s="111"/>
      <c r="DE220" s="138"/>
      <c r="DF220" s="98"/>
      <c r="DG220" s="139">
        <f t="shared" ref="DG220:DH220" si="6174">DG161+DG191</f>
        <v>0</v>
      </c>
      <c r="DH220" s="111">
        <f t="shared" si="6174"/>
        <v>0</v>
      </c>
      <c r="DI220" s="111"/>
      <c r="DJ220" s="140"/>
      <c r="DK220" s="431">
        <f t="shared" si="6034"/>
        <v>0</v>
      </c>
      <c r="DL220" s="323">
        <f t="shared" si="6026"/>
        <v>0</v>
      </c>
      <c r="DM220" s="141"/>
      <c r="DN220" s="111"/>
      <c r="DO220" s="138"/>
      <c r="DP220" s="98"/>
      <c r="DQ220" s="139">
        <f t="shared" ref="DQ220:DR220" si="6175">DQ161+DQ191</f>
        <v>0</v>
      </c>
      <c r="DR220" s="111">
        <f t="shared" si="6175"/>
        <v>0</v>
      </c>
      <c r="DS220" s="111"/>
      <c r="DT220" s="140"/>
      <c r="DU220" s="431">
        <f t="shared" si="6037"/>
        <v>0</v>
      </c>
      <c r="DV220" s="323">
        <f t="shared" si="6026"/>
        <v>2</v>
      </c>
      <c r="DW220" s="141"/>
      <c r="DX220" s="111"/>
      <c r="DY220" s="138"/>
      <c r="DZ220" s="98"/>
      <c r="EA220" s="139">
        <f t="shared" ref="EA220:EB220" si="6176">EA161+EA191</f>
        <v>2680.1698000000001</v>
      </c>
      <c r="EB220" s="111">
        <f t="shared" si="6176"/>
        <v>5360.34</v>
      </c>
      <c r="EC220" s="111"/>
      <c r="ED220" s="140"/>
      <c r="EE220" s="431">
        <f t="shared" si="6040"/>
        <v>1.0300400000000001</v>
      </c>
      <c r="EF220" s="323">
        <f t="shared" si="6026"/>
        <v>1</v>
      </c>
      <c r="EG220" s="141"/>
      <c r="EH220" s="111"/>
      <c r="EI220" s="138"/>
      <c r="EJ220" s="98"/>
      <c r="EK220" s="139">
        <f t="shared" ref="EK220:EL220" si="6177">EK161+EK191</f>
        <v>2014.8848</v>
      </c>
      <c r="EL220" s="111">
        <f t="shared" si="6177"/>
        <v>2014.89</v>
      </c>
      <c r="EM220" s="111"/>
      <c r="EN220" s="140"/>
      <c r="EO220" s="431">
        <f t="shared" si="6043"/>
        <v>0.77436000000000005</v>
      </c>
      <c r="EP220" s="323">
        <f t="shared" si="6026"/>
        <v>0</v>
      </c>
      <c r="EQ220" s="141"/>
      <c r="ER220" s="111"/>
      <c r="ES220" s="138"/>
      <c r="ET220" s="98"/>
      <c r="EU220" s="139">
        <f t="shared" ref="EU220:EV220" si="6178">EU161+EU191</f>
        <v>0</v>
      </c>
      <c r="EV220" s="111">
        <f t="shared" si="6178"/>
        <v>0</v>
      </c>
      <c r="EW220" s="111"/>
      <c r="EX220" s="140"/>
      <c r="EY220" s="431">
        <f t="shared" si="6046"/>
        <v>0</v>
      </c>
      <c r="EZ220" s="323">
        <f t="shared" si="6047"/>
        <v>3</v>
      </c>
      <c r="FA220" s="141"/>
      <c r="FB220" s="111"/>
      <c r="FC220" s="138"/>
      <c r="FD220" s="98"/>
      <c r="FE220" s="139">
        <f t="shared" ref="FE220:FF220" si="6179">FE161+FE191</f>
        <v>1701.3679999999999</v>
      </c>
      <c r="FF220" s="111">
        <f t="shared" si="6179"/>
        <v>5104.1000000000004</v>
      </c>
      <c r="FG220" s="111"/>
      <c r="FH220" s="140"/>
      <c r="FI220" s="431">
        <f t="shared" si="6049"/>
        <v>0.65386999999999995</v>
      </c>
      <c r="FJ220" s="323">
        <f t="shared" si="6047"/>
        <v>2</v>
      </c>
      <c r="FK220" s="141"/>
      <c r="FL220" s="111"/>
      <c r="FM220" s="138"/>
      <c r="FN220" s="98"/>
      <c r="FO220" s="139">
        <f t="shared" ref="FO220:FP220" si="6180">FO161+FO191</f>
        <v>3322.1583999999998</v>
      </c>
      <c r="FP220" s="111">
        <f t="shared" si="6180"/>
        <v>6644.32</v>
      </c>
      <c r="FQ220" s="111"/>
      <c r="FR220" s="140"/>
      <c r="FS220" s="431">
        <f t="shared" si="6052"/>
        <v>1.2767599999999999</v>
      </c>
      <c r="FT220" s="323">
        <f t="shared" si="6047"/>
        <v>2</v>
      </c>
      <c r="FU220" s="141"/>
      <c r="FV220" s="111"/>
      <c r="FW220" s="138"/>
      <c r="FX220" s="98"/>
      <c r="FY220" s="139">
        <f t="shared" ref="FY220:FZ220" si="6181">FY161+FY191</f>
        <v>2695.7233999999999</v>
      </c>
      <c r="FZ220" s="111">
        <f t="shared" si="6181"/>
        <v>5391.44</v>
      </c>
      <c r="GA220" s="111"/>
      <c r="GB220" s="140"/>
      <c r="GC220" s="431">
        <f t="shared" si="6055"/>
        <v>1.0360100000000001</v>
      </c>
      <c r="GD220" s="323">
        <f t="shared" si="6047"/>
        <v>3</v>
      </c>
      <c r="GE220" s="141"/>
      <c r="GF220" s="111"/>
      <c r="GG220" s="138"/>
      <c r="GH220" s="98"/>
      <c r="GI220" s="139">
        <f t="shared" ref="GI220:GJ220" si="6182">GI161+GI191</f>
        <v>2043.9197799999999</v>
      </c>
      <c r="GJ220" s="111">
        <f t="shared" si="6182"/>
        <v>6131.76</v>
      </c>
      <c r="GK220" s="111"/>
      <c r="GL220" s="140"/>
      <c r="GM220" s="431">
        <f t="shared" si="6058"/>
        <v>0.78551000000000004</v>
      </c>
      <c r="GN220" s="323">
        <f t="shared" si="6059"/>
        <v>1</v>
      </c>
      <c r="GO220" s="141"/>
      <c r="GP220" s="111"/>
      <c r="GQ220" s="138"/>
      <c r="GR220" s="98"/>
      <c r="GS220" s="139">
        <f t="shared" ref="GS220:GT220" si="6183">GS161+GS191</f>
        <v>3748.1156000000001</v>
      </c>
      <c r="GT220" s="111">
        <f t="shared" si="6183"/>
        <v>3748.12</v>
      </c>
      <c r="GU220" s="111"/>
      <c r="GV220" s="140"/>
      <c r="GW220" s="431">
        <f t="shared" si="6061"/>
        <v>1.4404699999999999</v>
      </c>
      <c r="GX220" s="323">
        <f t="shared" si="6059"/>
        <v>1</v>
      </c>
      <c r="GY220" s="141"/>
      <c r="GZ220" s="111"/>
      <c r="HA220" s="138"/>
      <c r="HB220" s="98"/>
      <c r="HC220" s="139">
        <f t="shared" ref="HC220:HD220" si="6184">HC161+HC191</f>
        <v>2639.3274000000001</v>
      </c>
      <c r="HD220" s="111">
        <f t="shared" si="6184"/>
        <v>2639.33</v>
      </c>
      <c r="HE220" s="111"/>
      <c r="HF220" s="140"/>
      <c r="HG220" s="431">
        <f t="shared" si="6064"/>
        <v>1.01434</v>
      </c>
      <c r="HH220" s="323">
        <f t="shared" si="6059"/>
        <v>4</v>
      </c>
      <c r="HI220" s="141"/>
      <c r="HJ220" s="111"/>
      <c r="HK220" s="138"/>
      <c r="HL220" s="98"/>
      <c r="HM220" s="139">
        <f t="shared" ref="HM220:HN220" si="6185">HM161+HM191</f>
        <v>2796.0218599999998</v>
      </c>
      <c r="HN220" s="111">
        <f t="shared" si="6185"/>
        <v>11184.09</v>
      </c>
      <c r="HO220" s="111"/>
      <c r="HP220" s="140"/>
      <c r="HQ220" s="431">
        <f t="shared" si="6067"/>
        <v>1.07456</v>
      </c>
      <c r="HR220" s="323">
        <f t="shared" si="6059"/>
        <v>4</v>
      </c>
      <c r="HS220" s="141"/>
      <c r="HT220" s="111"/>
      <c r="HU220" s="138"/>
      <c r="HV220" s="98"/>
      <c r="HW220" s="139">
        <f t="shared" ref="HW220:HX220" si="6186">HW161+HW191</f>
        <v>2737.721</v>
      </c>
      <c r="HX220" s="111">
        <f t="shared" si="6186"/>
        <v>10950.88</v>
      </c>
      <c r="HY220" s="111"/>
      <c r="HZ220" s="140"/>
      <c r="IA220" s="431">
        <f t="shared" si="6070"/>
        <v>1.0521499999999999</v>
      </c>
      <c r="IB220" s="323">
        <f t="shared" si="6071"/>
        <v>1</v>
      </c>
      <c r="IC220" s="141"/>
      <c r="ID220" s="111"/>
      <c r="IE220" s="138"/>
      <c r="IF220" s="98"/>
      <c r="IG220" s="139">
        <f t="shared" ref="IG220:IH220" si="6187">IG161+IG191</f>
        <v>4354.7992000000004</v>
      </c>
      <c r="IH220" s="111">
        <f t="shared" si="6187"/>
        <v>4354.79</v>
      </c>
      <c r="II220" s="111"/>
      <c r="IJ220" s="140"/>
      <c r="IK220" s="431">
        <f t="shared" si="6073"/>
        <v>1.67363</v>
      </c>
      <c r="IL220" s="323">
        <f t="shared" si="6071"/>
        <v>3</v>
      </c>
      <c r="IM220" s="141"/>
      <c r="IN220" s="111"/>
      <c r="IO220" s="138"/>
      <c r="IP220" s="98"/>
      <c r="IQ220" s="139">
        <f t="shared" ref="IQ220:IR220" si="6188">IQ161+IQ191</f>
        <v>2971.66102</v>
      </c>
      <c r="IR220" s="111">
        <f t="shared" si="6188"/>
        <v>8914.98</v>
      </c>
      <c r="IS220" s="111"/>
      <c r="IT220" s="140"/>
      <c r="IU220" s="431">
        <f t="shared" si="6076"/>
        <v>1.1420600000000001</v>
      </c>
      <c r="IV220" s="323">
        <f t="shared" si="6071"/>
        <v>3</v>
      </c>
      <c r="IW220" s="141"/>
      <c r="IX220" s="111"/>
      <c r="IY220" s="138"/>
      <c r="IZ220" s="98"/>
      <c r="JA220" s="139">
        <f t="shared" ref="JA220:JB220" si="6189">JA161+JA191</f>
        <v>3080.95606</v>
      </c>
      <c r="JB220" s="111">
        <f t="shared" si="6189"/>
        <v>9242.8700000000008</v>
      </c>
      <c r="JC220" s="111"/>
      <c r="JD220" s="140"/>
      <c r="JE220" s="431">
        <f t="shared" si="6079"/>
        <v>1.18407</v>
      </c>
      <c r="JF220" s="323">
        <f t="shared" si="6071"/>
        <v>0</v>
      </c>
      <c r="JG220" s="141"/>
      <c r="JH220" s="111"/>
      <c r="JI220" s="138"/>
      <c r="JJ220" s="98"/>
      <c r="JK220" s="139">
        <f t="shared" ref="JK220:JL220" si="6190">JK161+JK191</f>
        <v>0</v>
      </c>
      <c r="JL220" s="111">
        <f t="shared" si="6190"/>
        <v>0</v>
      </c>
      <c r="JM220" s="111"/>
      <c r="JN220" s="140"/>
      <c r="JO220" s="431">
        <f t="shared" si="6082"/>
        <v>0</v>
      </c>
      <c r="JP220" s="323">
        <f t="shared" si="6083"/>
        <v>2</v>
      </c>
      <c r="JQ220" s="141"/>
      <c r="JR220" s="111"/>
      <c r="JS220" s="138"/>
      <c r="JT220" s="98"/>
      <c r="JU220" s="139">
        <f t="shared" ref="JU220:JV220" si="6191">JU161+JU191</f>
        <v>2652.8582000000001</v>
      </c>
      <c r="JV220" s="111">
        <f t="shared" si="6191"/>
        <v>5305.72</v>
      </c>
      <c r="JW220" s="111"/>
      <c r="JX220" s="140"/>
      <c r="JY220" s="431">
        <f t="shared" si="6085"/>
        <v>1.0195399999999999</v>
      </c>
      <c r="JZ220" s="323">
        <f t="shared" si="6083"/>
        <v>0</v>
      </c>
      <c r="KA220" s="141"/>
      <c r="KB220" s="111"/>
      <c r="KC220" s="138"/>
      <c r="KD220" s="98"/>
      <c r="KE220" s="139">
        <f t="shared" ref="KE220:KF220" si="6192">KE161+KE191</f>
        <v>0</v>
      </c>
      <c r="KF220" s="111">
        <f t="shared" si="6192"/>
        <v>0</v>
      </c>
      <c r="KG220" s="111"/>
      <c r="KH220" s="140"/>
      <c r="KI220" s="431">
        <f t="shared" si="6088"/>
        <v>0</v>
      </c>
      <c r="KJ220" s="323">
        <f t="shared" si="6083"/>
        <v>0</v>
      </c>
      <c r="KK220" s="141"/>
      <c r="KL220" s="111"/>
      <c r="KM220" s="138"/>
      <c r="KN220" s="98"/>
      <c r="KO220" s="139">
        <f t="shared" ref="KO220:KP220" si="6193">KO161+KO191</f>
        <v>0</v>
      </c>
      <c r="KP220" s="111">
        <f t="shared" si="6193"/>
        <v>0</v>
      </c>
      <c r="KQ220" s="111"/>
      <c r="KR220" s="140"/>
      <c r="KS220" s="431">
        <f t="shared" si="6091"/>
        <v>0</v>
      </c>
      <c r="KT220" s="323">
        <f t="shared" si="6083"/>
        <v>0</v>
      </c>
      <c r="KU220" s="141"/>
      <c r="KV220" s="111"/>
      <c r="KW220" s="138"/>
      <c r="KX220" s="98"/>
      <c r="KY220" s="139">
        <f t="shared" ref="KY220:KZ220" si="6194">KY161+KY191</f>
        <v>0</v>
      </c>
      <c r="KZ220" s="111">
        <f t="shared" si="6194"/>
        <v>0</v>
      </c>
      <c r="LA220" s="111"/>
      <c r="LB220" s="140"/>
      <c r="LC220" s="431">
        <f t="shared" si="6094"/>
        <v>0</v>
      </c>
      <c r="LD220" s="323">
        <f t="shared" ref="LD220" si="6195">LD16</f>
        <v>43</v>
      </c>
      <c r="LE220" s="141"/>
      <c r="LF220" s="111"/>
      <c r="LG220" s="138"/>
      <c r="LH220" s="98"/>
      <c r="LI220" s="139">
        <f t="shared" ref="LI220:LJ220" si="6196">LI161+LI191</f>
        <v>2602.01377</v>
      </c>
      <c r="LJ220" s="111">
        <f t="shared" si="6196"/>
        <v>111886.59</v>
      </c>
      <c r="LK220" s="111"/>
      <c r="LL220" s="140"/>
    </row>
    <row r="221" spans="1:324" ht="27.75" customHeight="1">
      <c r="A221" s="612"/>
      <c r="B221" s="93" t="s">
        <v>744</v>
      </c>
      <c r="C221" s="12" t="s">
        <v>840</v>
      </c>
      <c r="D221" s="12" t="s">
        <v>422</v>
      </c>
      <c r="E221" s="4"/>
      <c r="F221" s="323">
        <f t="shared" si="6097"/>
        <v>0</v>
      </c>
      <c r="G221" s="141"/>
      <c r="H221" s="111"/>
      <c r="I221" s="138"/>
      <c r="J221" s="98"/>
      <c r="K221" s="139">
        <f t="shared" ref="K221:L221" si="6197">K162+K192</f>
        <v>0</v>
      </c>
      <c r="L221" s="111">
        <f t="shared" si="6197"/>
        <v>0</v>
      </c>
      <c r="M221" s="111"/>
      <c r="N221" s="140"/>
      <c r="O221" s="431" t="e">
        <f t="shared" si="6004"/>
        <v>#DIV/0!</v>
      </c>
      <c r="P221" s="323">
        <f t="shared" si="6005"/>
        <v>0</v>
      </c>
      <c r="Q221" s="141"/>
      <c r="R221" s="111"/>
      <c r="S221" s="138"/>
      <c r="T221" s="98"/>
      <c r="U221" s="139">
        <f t="shared" ref="U221:V221" si="6198">U162+U192</f>
        <v>0</v>
      </c>
      <c r="V221" s="111">
        <f t="shared" si="6198"/>
        <v>0</v>
      </c>
      <c r="W221" s="111"/>
      <c r="X221" s="140"/>
      <c r="Y221" s="431" t="e">
        <f t="shared" si="6007"/>
        <v>#DIV/0!</v>
      </c>
      <c r="Z221" s="323">
        <f t="shared" si="6005"/>
        <v>0</v>
      </c>
      <c r="AA221" s="141"/>
      <c r="AB221" s="111"/>
      <c r="AC221" s="138"/>
      <c r="AD221" s="98"/>
      <c r="AE221" s="139">
        <f t="shared" ref="AE221:AF221" si="6199">AE162+AE192</f>
        <v>0</v>
      </c>
      <c r="AF221" s="111">
        <f t="shared" si="6199"/>
        <v>0</v>
      </c>
      <c r="AG221" s="111"/>
      <c r="AH221" s="140"/>
      <c r="AI221" s="431" t="e">
        <f t="shared" si="6010"/>
        <v>#DIV/0!</v>
      </c>
      <c r="AJ221" s="323">
        <f t="shared" si="6005"/>
        <v>0</v>
      </c>
      <c r="AK221" s="141"/>
      <c r="AL221" s="111"/>
      <c r="AM221" s="138"/>
      <c r="AN221" s="98"/>
      <c r="AO221" s="139">
        <f t="shared" ref="AO221:AP221" si="6200">AO162+AO192</f>
        <v>0</v>
      </c>
      <c r="AP221" s="111">
        <f t="shared" si="6200"/>
        <v>0</v>
      </c>
      <c r="AQ221" s="111"/>
      <c r="AR221" s="140"/>
      <c r="AS221" s="431" t="e">
        <f t="shared" si="6013"/>
        <v>#DIV/0!</v>
      </c>
      <c r="AT221" s="323">
        <f t="shared" si="6005"/>
        <v>0</v>
      </c>
      <c r="AU221" s="141"/>
      <c r="AV221" s="111"/>
      <c r="AW221" s="138"/>
      <c r="AX221" s="98"/>
      <c r="AY221" s="139">
        <f t="shared" ref="AY221:AZ221" si="6201">AY162+AY192</f>
        <v>0</v>
      </c>
      <c r="AZ221" s="111">
        <f t="shared" si="6201"/>
        <v>0</v>
      </c>
      <c r="BA221" s="111"/>
      <c r="BB221" s="140"/>
      <c r="BC221" s="431" t="e">
        <f t="shared" si="6016"/>
        <v>#DIV/0!</v>
      </c>
      <c r="BD221" s="323">
        <f t="shared" si="6005"/>
        <v>0</v>
      </c>
      <c r="BE221" s="141"/>
      <c r="BF221" s="111"/>
      <c r="BG221" s="138"/>
      <c r="BH221" s="98"/>
      <c r="BI221" s="139">
        <f t="shared" ref="BI221:BJ221" si="6202">BI162+BI192</f>
        <v>0</v>
      </c>
      <c r="BJ221" s="111">
        <f t="shared" si="6202"/>
        <v>0</v>
      </c>
      <c r="BK221" s="111"/>
      <c r="BL221" s="140"/>
      <c r="BM221" s="431" t="e">
        <f t="shared" si="6019"/>
        <v>#DIV/0!</v>
      </c>
      <c r="BN221" s="323">
        <f t="shared" si="6005"/>
        <v>0</v>
      </c>
      <c r="BO221" s="141"/>
      <c r="BP221" s="111"/>
      <c r="BQ221" s="138"/>
      <c r="BR221" s="98"/>
      <c r="BS221" s="139">
        <f t="shared" ref="BS221:BT221" si="6203">BS162+BS192</f>
        <v>0</v>
      </c>
      <c r="BT221" s="111">
        <f t="shared" si="6203"/>
        <v>0</v>
      </c>
      <c r="BU221" s="111"/>
      <c r="BV221" s="140"/>
      <c r="BW221" s="431" t="e">
        <f t="shared" si="6022"/>
        <v>#DIV/0!</v>
      </c>
      <c r="BX221" s="323">
        <f t="shared" si="6005"/>
        <v>0</v>
      </c>
      <c r="BY221" s="141"/>
      <c r="BZ221" s="111"/>
      <c r="CA221" s="138"/>
      <c r="CB221" s="98"/>
      <c r="CC221" s="139">
        <f t="shared" ref="CC221:CD221" si="6204">CC162+CC192</f>
        <v>0</v>
      </c>
      <c r="CD221" s="111">
        <f t="shared" si="6204"/>
        <v>0</v>
      </c>
      <c r="CE221" s="111"/>
      <c r="CF221" s="140"/>
      <c r="CG221" s="431" t="e">
        <f t="shared" si="6025"/>
        <v>#DIV/0!</v>
      </c>
      <c r="CH221" s="323">
        <f t="shared" si="6026"/>
        <v>0</v>
      </c>
      <c r="CI221" s="141"/>
      <c r="CJ221" s="111"/>
      <c r="CK221" s="138"/>
      <c r="CL221" s="98"/>
      <c r="CM221" s="139">
        <f t="shared" ref="CM221:CN221" si="6205">CM162+CM192</f>
        <v>0</v>
      </c>
      <c r="CN221" s="111">
        <f t="shared" si="6205"/>
        <v>0</v>
      </c>
      <c r="CO221" s="111"/>
      <c r="CP221" s="140"/>
      <c r="CQ221" s="431" t="e">
        <f t="shared" si="6028"/>
        <v>#DIV/0!</v>
      </c>
      <c r="CR221" s="323">
        <f t="shared" si="6026"/>
        <v>0</v>
      </c>
      <c r="CS221" s="141"/>
      <c r="CT221" s="111"/>
      <c r="CU221" s="138"/>
      <c r="CV221" s="98"/>
      <c r="CW221" s="139">
        <f t="shared" ref="CW221:CX221" si="6206">CW162+CW192</f>
        <v>0</v>
      </c>
      <c r="CX221" s="111">
        <f t="shared" si="6206"/>
        <v>0</v>
      </c>
      <c r="CY221" s="111"/>
      <c r="CZ221" s="140"/>
      <c r="DA221" s="431" t="e">
        <f t="shared" si="6031"/>
        <v>#DIV/0!</v>
      </c>
      <c r="DB221" s="323">
        <f t="shared" si="6026"/>
        <v>0</v>
      </c>
      <c r="DC221" s="141"/>
      <c r="DD221" s="111"/>
      <c r="DE221" s="138"/>
      <c r="DF221" s="98"/>
      <c r="DG221" s="139">
        <f t="shared" ref="DG221:DH221" si="6207">DG162+DG192</f>
        <v>0</v>
      </c>
      <c r="DH221" s="111">
        <f t="shared" si="6207"/>
        <v>0</v>
      </c>
      <c r="DI221" s="111"/>
      <c r="DJ221" s="140"/>
      <c r="DK221" s="431" t="e">
        <f t="shared" si="6034"/>
        <v>#DIV/0!</v>
      </c>
      <c r="DL221" s="323">
        <f t="shared" si="6026"/>
        <v>0</v>
      </c>
      <c r="DM221" s="141"/>
      <c r="DN221" s="111"/>
      <c r="DO221" s="138"/>
      <c r="DP221" s="98"/>
      <c r="DQ221" s="139">
        <f t="shared" ref="DQ221:DR221" si="6208">DQ162+DQ192</f>
        <v>0</v>
      </c>
      <c r="DR221" s="111">
        <f t="shared" si="6208"/>
        <v>0</v>
      </c>
      <c r="DS221" s="111"/>
      <c r="DT221" s="140"/>
      <c r="DU221" s="431" t="e">
        <f t="shared" si="6037"/>
        <v>#DIV/0!</v>
      </c>
      <c r="DV221" s="323">
        <f t="shared" si="6026"/>
        <v>0</v>
      </c>
      <c r="DW221" s="141"/>
      <c r="DX221" s="111"/>
      <c r="DY221" s="138"/>
      <c r="DZ221" s="98"/>
      <c r="EA221" s="139">
        <f t="shared" ref="EA221:EB221" si="6209">EA162+EA192</f>
        <v>0</v>
      </c>
      <c r="EB221" s="111">
        <f t="shared" si="6209"/>
        <v>0</v>
      </c>
      <c r="EC221" s="111"/>
      <c r="ED221" s="140"/>
      <c r="EE221" s="431" t="e">
        <f t="shared" si="6040"/>
        <v>#DIV/0!</v>
      </c>
      <c r="EF221" s="323">
        <f t="shared" si="6026"/>
        <v>0</v>
      </c>
      <c r="EG221" s="141"/>
      <c r="EH221" s="111"/>
      <c r="EI221" s="138"/>
      <c r="EJ221" s="98"/>
      <c r="EK221" s="139">
        <f t="shared" ref="EK221:EL221" si="6210">EK162+EK192</f>
        <v>0</v>
      </c>
      <c r="EL221" s="111">
        <f t="shared" si="6210"/>
        <v>0</v>
      </c>
      <c r="EM221" s="111"/>
      <c r="EN221" s="140"/>
      <c r="EO221" s="431" t="e">
        <f t="shared" si="6043"/>
        <v>#DIV/0!</v>
      </c>
      <c r="EP221" s="323">
        <f t="shared" si="6026"/>
        <v>0</v>
      </c>
      <c r="EQ221" s="141"/>
      <c r="ER221" s="111"/>
      <c r="ES221" s="138"/>
      <c r="ET221" s="98"/>
      <c r="EU221" s="139">
        <f t="shared" ref="EU221:EV221" si="6211">EU162+EU192</f>
        <v>0</v>
      </c>
      <c r="EV221" s="111">
        <f t="shared" si="6211"/>
        <v>0</v>
      </c>
      <c r="EW221" s="111"/>
      <c r="EX221" s="140"/>
      <c r="EY221" s="431" t="e">
        <f t="shared" si="6046"/>
        <v>#DIV/0!</v>
      </c>
      <c r="EZ221" s="323">
        <f t="shared" si="6047"/>
        <v>0</v>
      </c>
      <c r="FA221" s="141"/>
      <c r="FB221" s="111"/>
      <c r="FC221" s="138"/>
      <c r="FD221" s="98"/>
      <c r="FE221" s="139">
        <f t="shared" ref="FE221:FF221" si="6212">FE162+FE192</f>
        <v>0</v>
      </c>
      <c r="FF221" s="111">
        <f t="shared" si="6212"/>
        <v>0</v>
      </c>
      <c r="FG221" s="111"/>
      <c r="FH221" s="140"/>
      <c r="FI221" s="431" t="e">
        <f t="shared" si="6049"/>
        <v>#DIV/0!</v>
      </c>
      <c r="FJ221" s="323">
        <f t="shared" si="6047"/>
        <v>0</v>
      </c>
      <c r="FK221" s="141"/>
      <c r="FL221" s="111"/>
      <c r="FM221" s="138"/>
      <c r="FN221" s="98"/>
      <c r="FO221" s="139">
        <f t="shared" ref="FO221:FP221" si="6213">FO162+FO192</f>
        <v>0</v>
      </c>
      <c r="FP221" s="111">
        <f t="shared" si="6213"/>
        <v>0</v>
      </c>
      <c r="FQ221" s="111"/>
      <c r="FR221" s="140"/>
      <c r="FS221" s="431" t="e">
        <f t="shared" si="6052"/>
        <v>#DIV/0!</v>
      </c>
      <c r="FT221" s="323">
        <f t="shared" si="6047"/>
        <v>0</v>
      </c>
      <c r="FU221" s="141"/>
      <c r="FV221" s="111"/>
      <c r="FW221" s="138"/>
      <c r="FX221" s="98"/>
      <c r="FY221" s="139">
        <f t="shared" ref="FY221:FZ221" si="6214">FY162+FY192</f>
        <v>0</v>
      </c>
      <c r="FZ221" s="111">
        <f t="shared" si="6214"/>
        <v>0</v>
      </c>
      <c r="GA221" s="111"/>
      <c r="GB221" s="140"/>
      <c r="GC221" s="431" t="e">
        <f t="shared" si="6055"/>
        <v>#DIV/0!</v>
      </c>
      <c r="GD221" s="323">
        <f t="shared" si="6047"/>
        <v>0</v>
      </c>
      <c r="GE221" s="141"/>
      <c r="GF221" s="111"/>
      <c r="GG221" s="138"/>
      <c r="GH221" s="98"/>
      <c r="GI221" s="139">
        <f t="shared" ref="GI221:GJ221" si="6215">GI162+GI192</f>
        <v>0</v>
      </c>
      <c r="GJ221" s="111">
        <f t="shared" si="6215"/>
        <v>0</v>
      </c>
      <c r="GK221" s="111"/>
      <c r="GL221" s="140"/>
      <c r="GM221" s="431" t="e">
        <f t="shared" si="6058"/>
        <v>#DIV/0!</v>
      </c>
      <c r="GN221" s="323">
        <f t="shared" si="6059"/>
        <v>0</v>
      </c>
      <c r="GO221" s="141"/>
      <c r="GP221" s="111"/>
      <c r="GQ221" s="138"/>
      <c r="GR221" s="98"/>
      <c r="GS221" s="139">
        <f t="shared" ref="GS221:GT221" si="6216">GS162+GS192</f>
        <v>0</v>
      </c>
      <c r="GT221" s="111">
        <f t="shared" si="6216"/>
        <v>0</v>
      </c>
      <c r="GU221" s="111"/>
      <c r="GV221" s="140"/>
      <c r="GW221" s="431" t="e">
        <f t="shared" si="6061"/>
        <v>#DIV/0!</v>
      </c>
      <c r="GX221" s="323">
        <f t="shared" si="6059"/>
        <v>0</v>
      </c>
      <c r="GY221" s="141"/>
      <c r="GZ221" s="111"/>
      <c r="HA221" s="138"/>
      <c r="HB221" s="98"/>
      <c r="HC221" s="139">
        <f t="shared" ref="HC221:HD221" si="6217">HC162+HC192</f>
        <v>0</v>
      </c>
      <c r="HD221" s="111">
        <f t="shared" si="6217"/>
        <v>0</v>
      </c>
      <c r="HE221" s="111"/>
      <c r="HF221" s="140"/>
      <c r="HG221" s="431" t="e">
        <f t="shared" si="6064"/>
        <v>#DIV/0!</v>
      </c>
      <c r="HH221" s="323">
        <f t="shared" si="6059"/>
        <v>0</v>
      </c>
      <c r="HI221" s="141"/>
      <c r="HJ221" s="111"/>
      <c r="HK221" s="138"/>
      <c r="HL221" s="98"/>
      <c r="HM221" s="139">
        <f t="shared" ref="HM221:HN221" si="6218">HM162+HM192</f>
        <v>0</v>
      </c>
      <c r="HN221" s="111">
        <f t="shared" si="6218"/>
        <v>0</v>
      </c>
      <c r="HO221" s="111"/>
      <c r="HP221" s="140"/>
      <c r="HQ221" s="431" t="e">
        <f t="shared" si="6067"/>
        <v>#DIV/0!</v>
      </c>
      <c r="HR221" s="323">
        <f t="shared" si="6059"/>
        <v>0</v>
      </c>
      <c r="HS221" s="141"/>
      <c r="HT221" s="111"/>
      <c r="HU221" s="138"/>
      <c r="HV221" s="98"/>
      <c r="HW221" s="139">
        <f t="shared" ref="HW221:HX221" si="6219">HW162+HW192</f>
        <v>0</v>
      </c>
      <c r="HX221" s="111">
        <f t="shared" si="6219"/>
        <v>0</v>
      </c>
      <c r="HY221" s="111"/>
      <c r="HZ221" s="140"/>
      <c r="IA221" s="431" t="e">
        <f t="shared" si="6070"/>
        <v>#DIV/0!</v>
      </c>
      <c r="IB221" s="323">
        <f t="shared" si="6071"/>
        <v>0</v>
      </c>
      <c r="IC221" s="141"/>
      <c r="ID221" s="111"/>
      <c r="IE221" s="138"/>
      <c r="IF221" s="98"/>
      <c r="IG221" s="139">
        <f t="shared" ref="IG221:IH221" si="6220">IG162+IG192</f>
        <v>0</v>
      </c>
      <c r="IH221" s="111">
        <f t="shared" si="6220"/>
        <v>0</v>
      </c>
      <c r="II221" s="111"/>
      <c r="IJ221" s="140"/>
      <c r="IK221" s="431" t="e">
        <f t="shared" si="6073"/>
        <v>#DIV/0!</v>
      </c>
      <c r="IL221" s="323">
        <f t="shared" si="6071"/>
        <v>0</v>
      </c>
      <c r="IM221" s="141"/>
      <c r="IN221" s="111"/>
      <c r="IO221" s="138"/>
      <c r="IP221" s="98"/>
      <c r="IQ221" s="139">
        <f t="shared" ref="IQ221:IR221" si="6221">IQ162+IQ192</f>
        <v>0</v>
      </c>
      <c r="IR221" s="111">
        <f t="shared" si="6221"/>
        <v>0</v>
      </c>
      <c r="IS221" s="111"/>
      <c r="IT221" s="140"/>
      <c r="IU221" s="431" t="e">
        <f t="shared" si="6076"/>
        <v>#DIV/0!</v>
      </c>
      <c r="IV221" s="323">
        <f t="shared" si="6071"/>
        <v>0</v>
      </c>
      <c r="IW221" s="141"/>
      <c r="IX221" s="111"/>
      <c r="IY221" s="138"/>
      <c r="IZ221" s="98"/>
      <c r="JA221" s="139">
        <f t="shared" ref="JA221:JB221" si="6222">JA162+JA192</f>
        <v>0</v>
      </c>
      <c r="JB221" s="111">
        <f t="shared" si="6222"/>
        <v>0</v>
      </c>
      <c r="JC221" s="111"/>
      <c r="JD221" s="140"/>
      <c r="JE221" s="431" t="e">
        <f t="shared" si="6079"/>
        <v>#DIV/0!</v>
      </c>
      <c r="JF221" s="323">
        <f t="shared" si="6071"/>
        <v>0</v>
      </c>
      <c r="JG221" s="141"/>
      <c r="JH221" s="111"/>
      <c r="JI221" s="138"/>
      <c r="JJ221" s="98"/>
      <c r="JK221" s="139">
        <f t="shared" ref="JK221:JL221" si="6223">JK162+JK192</f>
        <v>0</v>
      </c>
      <c r="JL221" s="111">
        <f t="shared" si="6223"/>
        <v>0</v>
      </c>
      <c r="JM221" s="111"/>
      <c r="JN221" s="140"/>
      <c r="JO221" s="431" t="e">
        <f t="shared" si="6082"/>
        <v>#DIV/0!</v>
      </c>
      <c r="JP221" s="323">
        <f t="shared" si="6083"/>
        <v>0</v>
      </c>
      <c r="JQ221" s="141"/>
      <c r="JR221" s="111"/>
      <c r="JS221" s="138"/>
      <c r="JT221" s="98"/>
      <c r="JU221" s="139">
        <f t="shared" ref="JU221:JV221" si="6224">JU162+JU192</f>
        <v>0</v>
      </c>
      <c r="JV221" s="111">
        <f t="shared" si="6224"/>
        <v>0</v>
      </c>
      <c r="JW221" s="111"/>
      <c r="JX221" s="140"/>
      <c r="JY221" s="431" t="e">
        <f t="shared" si="6085"/>
        <v>#DIV/0!</v>
      </c>
      <c r="JZ221" s="323">
        <f t="shared" si="6083"/>
        <v>0</v>
      </c>
      <c r="KA221" s="141"/>
      <c r="KB221" s="111"/>
      <c r="KC221" s="138"/>
      <c r="KD221" s="98"/>
      <c r="KE221" s="139">
        <f t="shared" ref="KE221:KF221" si="6225">KE162+KE192</f>
        <v>0</v>
      </c>
      <c r="KF221" s="111">
        <f t="shared" si="6225"/>
        <v>0</v>
      </c>
      <c r="KG221" s="111"/>
      <c r="KH221" s="140"/>
      <c r="KI221" s="431" t="e">
        <f t="shared" si="6088"/>
        <v>#DIV/0!</v>
      </c>
      <c r="KJ221" s="323">
        <f t="shared" si="6083"/>
        <v>0</v>
      </c>
      <c r="KK221" s="141"/>
      <c r="KL221" s="111"/>
      <c r="KM221" s="138"/>
      <c r="KN221" s="98"/>
      <c r="KO221" s="139">
        <f t="shared" ref="KO221:KP221" si="6226">KO162+KO192</f>
        <v>0</v>
      </c>
      <c r="KP221" s="111">
        <f t="shared" si="6226"/>
        <v>0</v>
      </c>
      <c r="KQ221" s="111"/>
      <c r="KR221" s="140"/>
      <c r="KS221" s="431" t="e">
        <f t="shared" si="6091"/>
        <v>#DIV/0!</v>
      </c>
      <c r="KT221" s="323">
        <f t="shared" si="6083"/>
        <v>0</v>
      </c>
      <c r="KU221" s="141"/>
      <c r="KV221" s="111"/>
      <c r="KW221" s="138"/>
      <c r="KX221" s="98"/>
      <c r="KY221" s="139">
        <f t="shared" ref="KY221:KZ221" si="6227">KY162+KY192</f>
        <v>0</v>
      </c>
      <c r="KZ221" s="111">
        <f t="shared" si="6227"/>
        <v>0</v>
      </c>
      <c r="LA221" s="111"/>
      <c r="LB221" s="140"/>
      <c r="LC221" s="431" t="e">
        <f t="shared" si="6094"/>
        <v>#DIV/0!</v>
      </c>
      <c r="LD221" s="323">
        <f t="shared" ref="LD221" si="6228">LD17</f>
        <v>0</v>
      </c>
      <c r="LE221" s="141"/>
      <c r="LF221" s="111"/>
      <c r="LG221" s="138"/>
      <c r="LH221" s="98"/>
      <c r="LI221" s="139">
        <f t="shared" ref="LI221:LJ221" si="6229">LI162+LI192</f>
        <v>0</v>
      </c>
      <c r="LJ221" s="111">
        <f t="shared" si="6229"/>
        <v>0</v>
      </c>
      <c r="LK221" s="111"/>
      <c r="LL221" s="140"/>
    </row>
    <row r="222" spans="1:324" ht="24">
      <c r="A222" s="612"/>
      <c r="B222" s="12" t="s">
        <v>732</v>
      </c>
      <c r="C222" s="12" t="s">
        <v>841</v>
      </c>
      <c r="D222" s="12" t="s">
        <v>421</v>
      </c>
      <c r="E222" s="4"/>
      <c r="F222" s="323">
        <f t="shared" si="6097"/>
        <v>1</v>
      </c>
      <c r="G222" s="141"/>
      <c r="H222" s="111"/>
      <c r="I222" s="138"/>
      <c r="J222" s="98"/>
      <c r="K222" s="139">
        <f t="shared" ref="K222:L222" si="6230">K163+K193</f>
        <v>1915.0823</v>
      </c>
      <c r="L222" s="111">
        <f t="shared" si="6230"/>
        <v>1915.09</v>
      </c>
      <c r="M222" s="111"/>
      <c r="N222" s="140"/>
      <c r="O222" s="431">
        <f t="shared" si="6004"/>
        <v>0.73670999999999998</v>
      </c>
      <c r="P222" s="323">
        <f t="shared" si="6005"/>
        <v>0</v>
      </c>
      <c r="Q222" s="141"/>
      <c r="R222" s="111"/>
      <c r="S222" s="138"/>
      <c r="T222" s="98"/>
      <c r="U222" s="139">
        <f t="shared" ref="U222:V222" si="6231">U163+U193</f>
        <v>0</v>
      </c>
      <c r="V222" s="111">
        <f t="shared" si="6231"/>
        <v>0</v>
      </c>
      <c r="W222" s="111"/>
      <c r="X222" s="140"/>
      <c r="Y222" s="431">
        <f t="shared" si="6007"/>
        <v>0</v>
      </c>
      <c r="Z222" s="323">
        <f t="shared" si="6005"/>
        <v>0</v>
      </c>
      <c r="AA222" s="141"/>
      <c r="AB222" s="111"/>
      <c r="AC222" s="138"/>
      <c r="AD222" s="98"/>
      <c r="AE222" s="139">
        <f t="shared" ref="AE222:AF222" si="6232">AE163+AE193</f>
        <v>0</v>
      </c>
      <c r="AF222" s="111">
        <f t="shared" si="6232"/>
        <v>0</v>
      </c>
      <c r="AG222" s="111"/>
      <c r="AH222" s="140"/>
      <c r="AI222" s="431">
        <f t="shared" si="6010"/>
        <v>0</v>
      </c>
      <c r="AJ222" s="323">
        <f t="shared" si="6005"/>
        <v>0</v>
      </c>
      <c r="AK222" s="141"/>
      <c r="AL222" s="111"/>
      <c r="AM222" s="138"/>
      <c r="AN222" s="98"/>
      <c r="AO222" s="139">
        <f t="shared" ref="AO222:AP222" si="6233">AO163+AO193</f>
        <v>0</v>
      </c>
      <c r="AP222" s="111">
        <f t="shared" si="6233"/>
        <v>0</v>
      </c>
      <c r="AQ222" s="111"/>
      <c r="AR222" s="140"/>
      <c r="AS222" s="431">
        <f t="shared" si="6013"/>
        <v>0</v>
      </c>
      <c r="AT222" s="323">
        <f t="shared" si="6005"/>
        <v>0</v>
      </c>
      <c r="AU222" s="141"/>
      <c r="AV222" s="111"/>
      <c r="AW222" s="138"/>
      <c r="AX222" s="98"/>
      <c r="AY222" s="139">
        <f t="shared" ref="AY222:AZ222" si="6234">AY163+AY193</f>
        <v>0</v>
      </c>
      <c r="AZ222" s="111">
        <f t="shared" si="6234"/>
        <v>0</v>
      </c>
      <c r="BA222" s="111"/>
      <c r="BB222" s="140"/>
      <c r="BC222" s="431">
        <f t="shared" si="6016"/>
        <v>0</v>
      </c>
      <c r="BD222" s="323">
        <f t="shared" si="6005"/>
        <v>0</v>
      </c>
      <c r="BE222" s="141"/>
      <c r="BF222" s="111"/>
      <c r="BG222" s="138"/>
      <c r="BH222" s="98"/>
      <c r="BI222" s="139">
        <f t="shared" ref="BI222:BJ222" si="6235">BI163+BI193</f>
        <v>0</v>
      </c>
      <c r="BJ222" s="111">
        <f t="shared" si="6235"/>
        <v>0</v>
      </c>
      <c r="BK222" s="111"/>
      <c r="BL222" s="140"/>
      <c r="BM222" s="431">
        <f t="shared" si="6019"/>
        <v>0</v>
      </c>
      <c r="BN222" s="323">
        <f t="shared" si="6005"/>
        <v>0</v>
      </c>
      <c r="BO222" s="141"/>
      <c r="BP222" s="111"/>
      <c r="BQ222" s="138"/>
      <c r="BR222" s="98"/>
      <c r="BS222" s="139">
        <f t="shared" ref="BS222:BT222" si="6236">BS163+BS193</f>
        <v>0</v>
      </c>
      <c r="BT222" s="111">
        <f t="shared" si="6236"/>
        <v>0</v>
      </c>
      <c r="BU222" s="111"/>
      <c r="BV222" s="140"/>
      <c r="BW222" s="431">
        <f t="shared" si="6022"/>
        <v>0</v>
      </c>
      <c r="BX222" s="323">
        <f t="shared" si="6005"/>
        <v>2</v>
      </c>
      <c r="BY222" s="141"/>
      <c r="BZ222" s="111"/>
      <c r="CA222" s="138"/>
      <c r="CB222" s="98"/>
      <c r="CC222" s="139">
        <f t="shared" ref="CC222:CD222" si="6237">CC163+CC193</f>
        <v>2025.5921000000001</v>
      </c>
      <c r="CD222" s="111">
        <f t="shared" si="6237"/>
        <v>4051.18</v>
      </c>
      <c r="CE222" s="111"/>
      <c r="CF222" s="140"/>
      <c r="CG222" s="431">
        <f t="shared" si="6025"/>
        <v>0.77922999999999998</v>
      </c>
      <c r="CH222" s="323">
        <f t="shared" si="6026"/>
        <v>0</v>
      </c>
      <c r="CI222" s="141"/>
      <c r="CJ222" s="111"/>
      <c r="CK222" s="138"/>
      <c r="CL222" s="98"/>
      <c r="CM222" s="139">
        <f t="shared" ref="CM222:CN222" si="6238">CM163+CM193</f>
        <v>0</v>
      </c>
      <c r="CN222" s="111">
        <f t="shared" si="6238"/>
        <v>0</v>
      </c>
      <c r="CO222" s="111"/>
      <c r="CP222" s="140"/>
      <c r="CQ222" s="431">
        <f t="shared" si="6028"/>
        <v>0</v>
      </c>
      <c r="CR222" s="323">
        <f t="shared" si="6026"/>
        <v>0</v>
      </c>
      <c r="CS222" s="141"/>
      <c r="CT222" s="111"/>
      <c r="CU222" s="138"/>
      <c r="CV222" s="98"/>
      <c r="CW222" s="139">
        <f t="shared" ref="CW222:CX222" si="6239">CW163+CW193</f>
        <v>0</v>
      </c>
      <c r="CX222" s="111">
        <f t="shared" si="6239"/>
        <v>0</v>
      </c>
      <c r="CY222" s="111"/>
      <c r="CZ222" s="140"/>
      <c r="DA222" s="431">
        <f t="shared" si="6031"/>
        <v>0</v>
      </c>
      <c r="DB222" s="323">
        <f t="shared" si="6026"/>
        <v>0</v>
      </c>
      <c r="DC222" s="141"/>
      <c r="DD222" s="111"/>
      <c r="DE222" s="138"/>
      <c r="DF222" s="98"/>
      <c r="DG222" s="139">
        <f t="shared" ref="DG222:DH222" si="6240">DG163+DG193</f>
        <v>0</v>
      </c>
      <c r="DH222" s="111">
        <f t="shared" si="6240"/>
        <v>0</v>
      </c>
      <c r="DI222" s="111"/>
      <c r="DJ222" s="140"/>
      <c r="DK222" s="431">
        <f t="shared" si="6034"/>
        <v>0</v>
      </c>
      <c r="DL222" s="323">
        <f t="shared" si="6026"/>
        <v>0</v>
      </c>
      <c r="DM222" s="141"/>
      <c r="DN222" s="111"/>
      <c r="DO222" s="138"/>
      <c r="DP222" s="98"/>
      <c r="DQ222" s="139">
        <f t="shared" ref="DQ222:DR222" si="6241">DQ163+DQ193</f>
        <v>0</v>
      </c>
      <c r="DR222" s="111">
        <f t="shared" si="6241"/>
        <v>0</v>
      </c>
      <c r="DS222" s="111"/>
      <c r="DT222" s="140"/>
      <c r="DU222" s="431">
        <f t="shared" si="6037"/>
        <v>0</v>
      </c>
      <c r="DV222" s="323">
        <f t="shared" si="6026"/>
        <v>0</v>
      </c>
      <c r="DW222" s="141"/>
      <c r="DX222" s="111"/>
      <c r="DY222" s="138"/>
      <c r="DZ222" s="98"/>
      <c r="EA222" s="139">
        <f t="shared" ref="EA222:EB222" si="6242">EA163+EA193</f>
        <v>0</v>
      </c>
      <c r="EB222" s="111">
        <f t="shared" si="6242"/>
        <v>0</v>
      </c>
      <c r="EC222" s="111"/>
      <c r="ED222" s="140"/>
      <c r="EE222" s="431">
        <f t="shared" si="6040"/>
        <v>0</v>
      </c>
      <c r="EF222" s="323">
        <f t="shared" si="6026"/>
        <v>8</v>
      </c>
      <c r="EG222" s="141"/>
      <c r="EH222" s="111"/>
      <c r="EI222" s="138"/>
      <c r="EJ222" s="98"/>
      <c r="EK222" s="139">
        <f t="shared" ref="EK222:EL222" si="6243">EK163+EK193</f>
        <v>2012.94901</v>
      </c>
      <c r="EL222" s="111">
        <f t="shared" si="6243"/>
        <v>16103.59</v>
      </c>
      <c r="EM222" s="111"/>
      <c r="EN222" s="140"/>
      <c r="EO222" s="431">
        <f t="shared" si="6043"/>
        <v>0.77436000000000005</v>
      </c>
      <c r="EP222" s="323">
        <f t="shared" si="6026"/>
        <v>3</v>
      </c>
      <c r="EQ222" s="141"/>
      <c r="ER222" s="111"/>
      <c r="ES222" s="138"/>
      <c r="ET222" s="98"/>
      <c r="EU222" s="139">
        <f t="shared" ref="EU222:EV222" si="6244">EU163+EU193</f>
        <v>4742.6943600000004</v>
      </c>
      <c r="EV222" s="111">
        <f t="shared" si="6244"/>
        <v>14228.07</v>
      </c>
      <c r="EW222" s="111"/>
      <c r="EX222" s="140"/>
      <c r="EY222" s="431">
        <f t="shared" si="6046"/>
        <v>1.82447</v>
      </c>
      <c r="EZ222" s="323">
        <f t="shared" si="6047"/>
        <v>6</v>
      </c>
      <c r="FA222" s="141"/>
      <c r="FB222" s="111"/>
      <c r="FC222" s="138"/>
      <c r="FD222" s="98"/>
      <c r="FE222" s="139">
        <f t="shared" ref="FE222:FF222" si="6245">FE163+FE193</f>
        <v>1692.11168</v>
      </c>
      <c r="FF222" s="111">
        <f t="shared" si="6245"/>
        <v>10152.67</v>
      </c>
      <c r="FG222" s="111"/>
      <c r="FH222" s="140"/>
      <c r="FI222" s="431">
        <f t="shared" si="6049"/>
        <v>0.65093999999999996</v>
      </c>
      <c r="FJ222" s="323">
        <f t="shared" si="6047"/>
        <v>0</v>
      </c>
      <c r="FK222" s="141"/>
      <c r="FL222" s="111"/>
      <c r="FM222" s="138"/>
      <c r="FN222" s="98"/>
      <c r="FO222" s="139">
        <f t="shared" ref="FO222:FP222" si="6246">FO163+FO193</f>
        <v>0</v>
      </c>
      <c r="FP222" s="111">
        <f t="shared" si="6246"/>
        <v>0</v>
      </c>
      <c r="FQ222" s="111"/>
      <c r="FR222" s="140"/>
      <c r="FS222" s="431">
        <f t="shared" si="6052"/>
        <v>0</v>
      </c>
      <c r="FT222" s="323">
        <f t="shared" si="6047"/>
        <v>1</v>
      </c>
      <c r="FU222" s="141"/>
      <c r="FV222" s="111"/>
      <c r="FW222" s="138"/>
      <c r="FX222" s="98"/>
      <c r="FY222" s="139">
        <f t="shared" ref="FY222:FZ222" si="6247">FY163+FY193</f>
        <v>2675.2428</v>
      </c>
      <c r="FZ222" s="111">
        <f t="shared" si="6247"/>
        <v>2675.25</v>
      </c>
      <c r="GA222" s="111"/>
      <c r="GB222" s="140"/>
      <c r="GC222" s="431">
        <f t="shared" si="6055"/>
        <v>1.0291399999999999</v>
      </c>
      <c r="GD222" s="323">
        <f t="shared" si="6047"/>
        <v>0</v>
      </c>
      <c r="GE222" s="141"/>
      <c r="GF222" s="111"/>
      <c r="GG222" s="138"/>
      <c r="GH222" s="98"/>
      <c r="GI222" s="139">
        <f t="shared" ref="GI222:GJ222" si="6248">GI163+GI193</f>
        <v>0</v>
      </c>
      <c r="GJ222" s="111">
        <f t="shared" si="6248"/>
        <v>0</v>
      </c>
      <c r="GK222" s="111"/>
      <c r="GL222" s="140"/>
      <c r="GM222" s="431">
        <f t="shared" si="6058"/>
        <v>0</v>
      </c>
      <c r="GN222" s="323">
        <f t="shared" si="6059"/>
        <v>0</v>
      </c>
      <c r="GO222" s="141"/>
      <c r="GP222" s="111"/>
      <c r="GQ222" s="138"/>
      <c r="GR222" s="98"/>
      <c r="GS222" s="139">
        <f t="shared" ref="GS222:GT222" si="6249">GS163+GS193</f>
        <v>0</v>
      </c>
      <c r="GT222" s="111">
        <f t="shared" si="6249"/>
        <v>0</v>
      </c>
      <c r="GU222" s="111"/>
      <c r="GV222" s="140"/>
      <c r="GW222" s="431">
        <f t="shared" si="6061"/>
        <v>0</v>
      </c>
      <c r="GX222" s="323">
        <f t="shared" si="6059"/>
        <v>1</v>
      </c>
      <c r="GY222" s="141"/>
      <c r="GZ222" s="111"/>
      <c r="HA222" s="138"/>
      <c r="HB222" s="98"/>
      <c r="HC222" s="139">
        <f t="shared" ref="HC222:HD222" si="6250">HC163+HC193</f>
        <v>2639.3274000000001</v>
      </c>
      <c r="HD222" s="111">
        <f t="shared" si="6250"/>
        <v>2639.33</v>
      </c>
      <c r="HE222" s="111"/>
      <c r="HF222" s="140"/>
      <c r="HG222" s="431">
        <f t="shared" si="6064"/>
        <v>1.01532</v>
      </c>
      <c r="HH222" s="323">
        <f t="shared" si="6059"/>
        <v>1</v>
      </c>
      <c r="HI222" s="141"/>
      <c r="HJ222" s="111"/>
      <c r="HK222" s="138"/>
      <c r="HL222" s="98"/>
      <c r="HM222" s="139">
        <f t="shared" ref="HM222:HN222" si="6251">HM163+HM193</f>
        <v>2773.5805999999998</v>
      </c>
      <c r="HN222" s="111">
        <f t="shared" si="6251"/>
        <v>2773.58</v>
      </c>
      <c r="HO222" s="111"/>
      <c r="HP222" s="140"/>
      <c r="HQ222" s="431">
        <f t="shared" si="6067"/>
        <v>1.06697</v>
      </c>
      <c r="HR222" s="323">
        <f t="shared" si="6059"/>
        <v>5</v>
      </c>
      <c r="HS222" s="141"/>
      <c r="HT222" s="111"/>
      <c r="HU222" s="138"/>
      <c r="HV222" s="98"/>
      <c r="HW222" s="139">
        <f t="shared" ref="HW222:HX222" si="6252">HW163+HW193</f>
        <v>2726.7133600000002</v>
      </c>
      <c r="HX222" s="111">
        <f t="shared" si="6252"/>
        <v>13633.57</v>
      </c>
      <c r="HY222" s="111"/>
      <c r="HZ222" s="140"/>
      <c r="IA222" s="431">
        <f t="shared" si="6070"/>
        <v>1.04894</v>
      </c>
      <c r="IB222" s="323">
        <f t="shared" si="6071"/>
        <v>1</v>
      </c>
      <c r="IC222" s="141"/>
      <c r="ID222" s="111"/>
      <c r="IE222" s="138"/>
      <c r="IF222" s="98"/>
      <c r="IG222" s="139">
        <f t="shared" ref="IG222:IH222" si="6253">IG163+IG193</f>
        <v>4354.7992000000004</v>
      </c>
      <c r="IH222" s="111">
        <f t="shared" si="6253"/>
        <v>4354.79</v>
      </c>
      <c r="II222" s="111"/>
      <c r="IJ222" s="140"/>
      <c r="IK222" s="431">
        <f t="shared" si="6073"/>
        <v>1.6752499999999999</v>
      </c>
      <c r="IL222" s="323">
        <f t="shared" si="6071"/>
        <v>0</v>
      </c>
      <c r="IM222" s="141"/>
      <c r="IN222" s="111"/>
      <c r="IO222" s="138"/>
      <c r="IP222" s="98"/>
      <c r="IQ222" s="139">
        <f t="shared" ref="IQ222:IR222" si="6254">IQ163+IQ193</f>
        <v>0</v>
      </c>
      <c r="IR222" s="111">
        <f t="shared" si="6254"/>
        <v>0</v>
      </c>
      <c r="IS222" s="111"/>
      <c r="IT222" s="140"/>
      <c r="IU222" s="431">
        <f t="shared" si="6076"/>
        <v>0</v>
      </c>
      <c r="IV222" s="323">
        <f t="shared" si="6071"/>
        <v>5</v>
      </c>
      <c r="IW222" s="141"/>
      <c r="IX222" s="111"/>
      <c r="IY222" s="138"/>
      <c r="IZ222" s="98"/>
      <c r="JA222" s="139">
        <f t="shared" ref="JA222:JB222" si="6255">JA163+JA193</f>
        <v>3072.5165999999999</v>
      </c>
      <c r="JB222" s="111">
        <f t="shared" si="6255"/>
        <v>15362.59</v>
      </c>
      <c r="JC222" s="111"/>
      <c r="JD222" s="140"/>
      <c r="JE222" s="431">
        <f t="shared" si="6079"/>
        <v>1.18197</v>
      </c>
      <c r="JF222" s="323">
        <f t="shared" si="6071"/>
        <v>0</v>
      </c>
      <c r="JG222" s="141"/>
      <c r="JH222" s="111"/>
      <c r="JI222" s="138"/>
      <c r="JJ222" s="98"/>
      <c r="JK222" s="139">
        <f t="shared" ref="JK222:JL222" si="6256">JK163+JK193</f>
        <v>0</v>
      </c>
      <c r="JL222" s="111">
        <f t="shared" si="6256"/>
        <v>0</v>
      </c>
      <c r="JM222" s="111"/>
      <c r="JN222" s="140"/>
      <c r="JO222" s="431">
        <f t="shared" si="6082"/>
        <v>0</v>
      </c>
      <c r="JP222" s="323">
        <f t="shared" si="6083"/>
        <v>4</v>
      </c>
      <c r="JQ222" s="141"/>
      <c r="JR222" s="111"/>
      <c r="JS222" s="138"/>
      <c r="JT222" s="98"/>
      <c r="JU222" s="139">
        <f t="shared" ref="JU222:JV222" si="6257">JU163+JU193</f>
        <v>2643.7699600000001</v>
      </c>
      <c r="JV222" s="111">
        <f t="shared" si="6257"/>
        <v>10575.09</v>
      </c>
      <c r="JW222" s="111"/>
      <c r="JX222" s="140"/>
      <c r="JY222" s="431">
        <f t="shared" si="6085"/>
        <v>1.0170300000000001</v>
      </c>
      <c r="JZ222" s="323">
        <f t="shared" si="6083"/>
        <v>0</v>
      </c>
      <c r="KA222" s="141"/>
      <c r="KB222" s="111"/>
      <c r="KC222" s="138"/>
      <c r="KD222" s="98"/>
      <c r="KE222" s="139">
        <f t="shared" ref="KE222:KF222" si="6258">KE163+KE193</f>
        <v>0</v>
      </c>
      <c r="KF222" s="111">
        <f t="shared" si="6258"/>
        <v>0</v>
      </c>
      <c r="KG222" s="111"/>
      <c r="KH222" s="140"/>
      <c r="KI222" s="431">
        <f t="shared" si="6088"/>
        <v>0</v>
      </c>
      <c r="KJ222" s="323">
        <f t="shared" si="6083"/>
        <v>0</v>
      </c>
      <c r="KK222" s="141"/>
      <c r="KL222" s="111"/>
      <c r="KM222" s="138"/>
      <c r="KN222" s="98"/>
      <c r="KO222" s="139">
        <f t="shared" ref="KO222:KP222" si="6259">KO163+KO193</f>
        <v>0</v>
      </c>
      <c r="KP222" s="111">
        <f t="shared" si="6259"/>
        <v>0</v>
      </c>
      <c r="KQ222" s="111"/>
      <c r="KR222" s="140"/>
      <c r="KS222" s="431">
        <f t="shared" si="6091"/>
        <v>0</v>
      </c>
      <c r="KT222" s="323">
        <f t="shared" si="6083"/>
        <v>0</v>
      </c>
      <c r="KU222" s="141"/>
      <c r="KV222" s="111"/>
      <c r="KW222" s="138"/>
      <c r="KX222" s="98"/>
      <c r="KY222" s="139">
        <f t="shared" ref="KY222:KZ222" si="6260">KY163+KY193</f>
        <v>0</v>
      </c>
      <c r="KZ222" s="111">
        <f t="shared" si="6260"/>
        <v>0</v>
      </c>
      <c r="LA222" s="111"/>
      <c r="LB222" s="140"/>
      <c r="LC222" s="431">
        <f t="shared" si="6094"/>
        <v>0</v>
      </c>
      <c r="LD222" s="323">
        <f t="shared" ref="LD222" si="6261">LD18</f>
        <v>38</v>
      </c>
      <c r="LE222" s="141"/>
      <c r="LF222" s="111"/>
      <c r="LG222" s="138"/>
      <c r="LH222" s="98"/>
      <c r="LI222" s="139">
        <f t="shared" ref="LI222:LJ222" si="6262">LI163+LI193</f>
        <v>2599.4957100000001</v>
      </c>
      <c r="LJ222" s="111">
        <f t="shared" si="6262"/>
        <v>98780.84</v>
      </c>
      <c r="LK222" s="111"/>
      <c r="LL222" s="140"/>
    </row>
    <row r="223" spans="1:324" ht="24">
      <c r="A223" s="612"/>
      <c r="B223" s="93" t="s">
        <v>713</v>
      </c>
      <c r="C223" s="12" t="s">
        <v>841</v>
      </c>
      <c r="D223" s="12" t="s">
        <v>421</v>
      </c>
      <c r="E223" s="4"/>
      <c r="F223" s="323">
        <f t="shared" si="6097"/>
        <v>0</v>
      </c>
      <c r="G223" s="141"/>
      <c r="H223" s="111"/>
      <c r="I223" s="138"/>
      <c r="J223" s="98"/>
      <c r="K223" s="139">
        <f t="shared" ref="K223:L223" si="6263">K164+K194</f>
        <v>0</v>
      </c>
      <c r="L223" s="111">
        <f t="shared" si="6263"/>
        <v>0</v>
      </c>
      <c r="M223" s="111"/>
      <c r="N223" s="140"/>
      <c r="O223" s="431" t="e">
        <f t="shared" si="6004"/>
        <v>#DIV/0!</v>
      </c>
      <c r="P223" s="323">
        <f t="shared" si="6005"/>
        <v>0</v>
      </c>
      <c r="Q223" s="141"/>
      <c r="R223" s="111"/>
      <c r="S223" s="138"/>
      <c r="T223" s="98"/>
      <c r="U223" s="139">
        <f t="shared" ref="U223:V223" si="6264">U164+U194</f>
        <v>0</v>
      </c>
      <c r="V223" s="111">
        <f t="shared" si="6264"/>
        <v>0</v>
      </c>
      <c r="W223" s="111"/>
      <c r="X223" s="140"/>
      <c r="Y223" s="431" t="e">
        <f t="shared" si="6007"/>
        <v>#DIV/0!</v>
      </c>
      <c r="Z223" s="323">
        <f t="shared" si="6005"/>
        <v>0</v>
      </c>
      <c r="AA223" s="141"/>
      <c r="AB223" s="111"/>
      <c r="AC223" s="138"/>
      <c r="AD223" s="98"/>
      <c r="AE223" s="139">
        <f t="shared" ref="AE223:AF223" si="6265">AE164+AE194</f>
        <v>0</v>
      </c>
      <c r="AF223" s="111">
        <f t="shared" si="6265"/>
        <v>0</v>
      </c>
      <c r="AG223" s="111"/>
      <c r="AH223" s="140"/>
      <c r="AI223" s="431" t="e">
        <f t="shared" si="6010"/>
        <v>#DIV/0!</v>
      </c>
      <c r="AJ223" s="323">
        <f t="shared" si="6005"/>
        <v>0</v>
      </c>
      <c r="AK223" s="141"/>
      <c r="AL223" s="111"/>
      <c r="AM223" s="138"/>
      <c r="AN223" s="98"/>
      <c r="AO223" s="139">
        <f t="shared" ref="AO223:AP223" si="6266">AO164+AO194</f>
        <v>0</v>
      </c>
      <c r="AP223" s="111">
        <f t="shared" si="6266"/>
        <v>0</v>
      </c>
      <c r="AQ223" s="111"/>
      <c r="AR223" s="140"/>
      <c r="AS223" s="431" t="e">
        <f t="shared" si="6013"/>
        <v>#DIV/0!</v>
      </c>
      <c r="AT223" s="323">
        <f t="shared" si="6005"/>
        <v>0</v>
      </c>
      <c r="AU223" s="141"/>
      <c r="AV223" s="111"/>
      <c r="AW223" s="138"/>
      <c r="AX223" s="98"/>
      <c r="AY223" s="139">
        <f t="shared" ref="AY223:AZ223" si="6267">AY164+AY194</f>
        <v>0</v>
      </c>
      <c r="AZ223" s="111">
        <f t="shared" si="6267"/>
        <v>0</v>
      </c>
      <c r="BA223" s="111"/>
      <c r="BB223" s="140"/>
      <c r="BC223" s="431" t="e">
        <f t="shared" si="6016"/>
        <v>#DIV/0!</v>
      </c>
      <c r="BD223" s="323">
        <f t="shared" si="6005"/>
        <v>0</v>
      </c>
      <c r="BE223" s="141"/>
      <c r="BF223" s="111"/>
      <c r="BG223" s="138"/>
      <c r="BH223" s="98"/>
      <c r="BI223" s="139">
        <f t="shared" ref="BI223:BJ223" si="6268">BI164+BI194</f>
        <v>0</v>
      </c>
      <c r="BJ223" s="111">
        <f t="shared" si="6268"/>
        <v>0</v>
      </c>
      <c r="BK223" s="111"/>
      <c r="BL223" s="140"/>
      <c r="BM223" s="431" t="e">
        <f t="shared" si="6019"/>
        <v>#DIV/0!</v>
      </c>
      <c r="BN223" s="323">
        <f t="shared" si="6005"/>
        <v>0</v>
      </c>
      <c r="BO223" s="141"/>
      <c r="BP223" s="111"/>
      <c r="BQ223" s="138"/>
      <c r="BR223" s="98"/>
      <c r="BS223" s="139">
        <f t="shared" ref="BS223:BT223" si="6269">BS164+BS194</f>
        <v>0</v>
      </c>
      <c r="BT223" s="111">
        <f t="shared" si="6269"/>
        <v>0</v>
      </c>
      <c r="BU223" s="111"/>
      <c r="BV223" s="140"/>
      <c r="BW223" s="431" t="e">
        <f t="shared" si="6022"/>
        <v>#DIV/0!</v>
      </c>
      <c r="BX223" s="323">
        <f t="shared" si="6005"/>
        <v>0</v>
      </c>
      <c r="BY223" s="141"/>
      <c r="BZ223" s="111"/>
      <c r="CA223" s="138"/>
      <c r="CB223" s="98"/>
      <c r="CC223" s="139">
        <f t="shared" ref="CC223:CD223" si="6270">CC164+CC194</f>
        <v>0</v>
      </c>
      <c r="CD223" s="111">
        <f t="shared" si="6270"/>
        <v>0</v>
      </c>
      <c r="CE223" s="111"/>
      <c r="CF223" s="140"/>
      <c r="CG223" s="431" t="e">
        <f t="shared" si="6025"/>
        <v>#DIV/0!</v>
      </c>
      <c r="CH223" s="323">
        <f t="shared" si="6026"/>
        <v>0</v>
      </c>
      <c r="CI223" s="141"/>
      <c r="CJ223" s="111"/>
      <c r="CK223" s="138"/>
      <c r="CL223" s="98"/>
      <c r="CM223" s="139">
        <f t="shared" ref="CM223:CN223" si="6271">CM164+CM194</f>
        <v>0</v>
      </c>
      <c r="CN223" s="111">
        <f t="shared" si="6271"/>
        <v>0</v>
      </c>
      <c r="CO223" s="111"/>
      <c r="CP223" s="140"/>
      <c r="CQ223" s="431" t="e">
        <f t="shared" si="6028"/>
        <v>#DIV/0!</v>
      </c>
      <c r="CR223" s="323">
        <f t="shared" si="6026"/>
        <v>0</v>
      </c>
      <c r="CS223" s="141"/>
      <c r="CT223" s="111"/>
      <c r="CU223" s="138"/>
      <c r="CV223" s="98"/>
      <c r="CW223" s="139">
        <f t="shared" ref="CW223:CX223" si="6272">CW164+CW194</f>
        <v>0</v>
      </c>
      <c r="CX223" s="111">
        <f t="shared" si="6272"/>
        <v>0</v>
      </c>
      <c r="CY223" s="111"/>
      <c r="CZ223" s="140"/>
      <c r="DA223" s="431" t="e">
        <f t="shared" si="6031"/>
        <v>#DIV/0!</v>
      </c>
      <c r="DB223" s="323">
        <f t="shared" si="6026"/>
        <v>0</v>
      </c>
      <c r="DC223" s="141"/>
      <c r="DD223" s="111"/>
      <c r="DE223" s="138"/>
      <c r="DF223" s="98"/>
      <c r="DG223" s="139">
        <f t="shared" ref="DG223:DH223" si="6273">DG164+DG194</f>
        <v>0</v>
      </c>
      <c r="DH223" s="111">
        <f t="shared" si="6273"/>
        <v>0</v>
      </c>
      <c r="DI223" s="111"/>
      <c r="DJ223" s="140"/>
      <c r="DK223" s="431" t="e">
        <f t="shared" si="6034"/>
        <v>#DIV/0!</v>
      </c>
      <c r="DL223" s="323">
        <f t="shared" si="6026"/>
        <v>0</v>
      </c>
      <c r="DM223" s="141"/>
      <c r="DN223" s="111"/>
      <c r="DO223" s="138"/>
      <c r="DP223" s="98"/>
      <c r="DQ223" s="139">
        <f t="shared" ref="DQ223:DR223" si="6274">DQ164+DQ194</f>
        <v>0</v>
      </c>
      <c r="DR223" s="111">
        <f t="shared" si="6274"/>
        <v>0</v>
      </c>
      <c r="DS223" s="111"/>
      <c r="DT223" s="140"/>
      <c r="DU223" s="431" t="e">
        <f t="shared" si="6037"/>
        <v>#DIV/0!</v>
      </c>
      <c r="DV223" s="323">
        <f t="shared" si="6026"/>
        <v>0</v>
      </c>
      <c r="DW223" s="141"/>
      <c r="DX223" s="111"/>
      <c r="DY223" s="138"/>
      <c r="DZ223" s="98"/>
      <c r="EA223" s="139">
        <f t="shared" ref="EA223:EB223" si="6275">EA164+EA194</f>
        <v>0</v>
      </c>
      <c r="EB223" s="111">
        <f t="shared" si="6275"/>
        <v>0</v>
      </c>
      <c r="EC223" s="111"/>
      <c r="ED223" s="140"/>
      <c r="EE223" s="431" t="e">
        <f t="shared" si="6040"/>
        <v>#DIV/0!</v>
      </c>
      <c r="EF223" s="323">
        <f t="shared" si="6026"/>
        <v>0</v>
      </c>
      <c r="EG223" s="141"/>
      <c r="EH223" s="111"/>
      <c r="EI223" s="138"/>
      <c r="EJ223" s="98"/>
      <c r="EK223" s="139">
        <f t="shared" ref="EK223:EL223" si="6276">EK164+EK194</f>
        <v>0</v>
      </c>
      <c r="EL223" s="111">
        <f t="shared" si="6276"/>
        <v>0</v>
      </c>
      <c r="EM223" s="111"/>
      <c r="EN223" s="140"/>
      <c r="EO223" s="431" t="e">
        <f t="shared" si="6043"/>
        <v>#DIV/0!</v>
      </c>
      <c r="EP223" s="323">
        <f t="shared" si="6026"/>
        <v>0</v>
      </c>
      <c r="EQ223" s="141"/>
      <c r="ER223" s="111"/>
      <c r="ES223" s="138"/>
      <c r="ET223" s="98"/>
      <c r="EU223" s="139">
        <f t="shared" ref="EU223:EV223" si="6277">EU164+EU194</f>
        <v>0</v>
      </c>
      <c r="EV223" s="111">
        <f t="shared" si="6277"/>
        <v>0</v>
      </c>
      <c r="EW223" s="111"/>
      <c r="EX223" s="140"/>
      <c r="EY223" s="431" t="e">
        <f t="shared" si="6046"/>
        <v>#DIV/0!</v>
      </c>
      <c r="EZ223" s="323">
        <f t="shared" si="6047"/>
        <v>0</v>
      </c>
      <c r="FA223" s="141"/>
      <c r="FB223" s="111"/>
      <c r="FC223" s="138"/>
      <c r="FD223" s="98"/>
      <c r="FE223" s="139">
        <f t="shared" ref="FE223:FF223" si="6278">FE164+FE194</f>
        <v>0</v>
      </c>
      <c r="FF223" s="111">
        <f t="shared" si="6278"/>
        <v>0</v>
      </c>
      <c r="FG223" s="111"/>
      <c r="FH223" s="140"/>
      <c r="FI223" s="431" t="e">
        <f t="shared" si="6049"/>
        <v>#DIV/0!</v>
      </c>
      <c r="FJ223" s="323">
        <f t="shared" si="6047"/>
        <v>0</v>
      </c>
      <c r="FK223" s="141"/>
      <c r="FL223" s="111"/>
      <c r="FM223" s="138"/>
      <c r="FN223" s="98"/>
      <c r="FO223" s="139">
        <f t="shared" ref="FO223:FP223" si="6279">FO164+FO194</f>
        <v>0</v>
      </c>
      <c r="FP223" s="111">
        <f t="shared" si="6279"/>
        <v>0</v>
      </c>
      <c r="FQ223" s="111"/>
      <c r="FR223" s="140"/>
      <c r="FS223" s="431" t="e">
        <f t="shared" si="6052"/>
        <v>#DIV/0!</v>
      </c>
      <c r="FT223" s="323">
        <f t="shared" si="6047"/>
        <v>0</v>
      </c>
      <c r="FU223" s="141"/>
      <c r="FV223" s="111"/>
      <c r="FW223" s="138"/>
      <c r="FX223" s="98"/>
      <c r="FY223" s="139">
        <f t="shared" ref="FY223:FZ223" si="6280">FY164+FY194</f>
        <v>0</v>
      </c>
      <c r="FZ223" s="111">
        <f t="shared" si="6280"/>
        <v>0</v>
      </c>
      <c r="GA223" s="111"/>
      <c r="GB223" s="140"/>
      <c r="GC223" s="431" t="e">
        <f t="shared" si="6055"/>
        <v>#DIV/0!</v>
      </c>
      <c r="GD223" s="323">
        <f t="shared" si="6047"/>
        <v>0</v>
      </c>
      <c r="GE223" s="141"/>
      <c r="GF223" s="111"/>
      <c r="GG223" s="138"/>
      <c r="GH223" s="98"/>
      <c r="GI223" s="139">
        <f t="shared" ref="GI223:GJ223" si="6281">GI164+GI194</f>
        <v>0</v>
      </c>
      <c r="GJ223" s="111">
        <f t="shared" si="6281"/>
        <v>0</v>
      </c>
      <c r="GK223" s="111"/>
      <c r="GL223" s="140"/>
      <c r="GM223" s="431" t="e">
        <f t="shared" si="6058"/>
        <v>#DIV/0!</v>
      </c>
      <c r="GN223" s="323">
        <f t="shared" si="6059"/>
        <v>0</v>
      </c>
      <c r="GO223" s="141"/>
      <c r="GP223" s="111"/>
      <c r="GQ223" s="138"/>
      <c r="GR223" s="98"/>
      <c r="GS223" s="139">
        <f t="shared" ref="GS223:GT223" si="6282">GS164+GS194</f>
        <v>0</v>
      </c>
      <c r="GT223" s="111">
        <f t="shared" si="6282"/>
        <v>0</v>
      </c>
      <c r="GU223" s="111"/>
      <c r="GV223" s="140"/>
      <c r="GW223" s="431" t="e">
        <f t="shared" si="6061"/>
        <v>#DIV/0!</v>
      </c>
      <c r="GX223" s="323">
        <f t="shared" si="6059"/>
        <v>0</v>
      </c>
      <c r="GY223" s="141"/>
      <c r="GZ223" s="111"/>
      <c r="HA223" s="138"/>
      <c r="HB223" s="98"/>
      <c r="HC223" s="139">
        <f t="shared" ref="HC223:HD223" si="6283">HC164+HC194</f>
        <v>0</v>
      </c>
      <c r="HD223" s="111">
        <f t="shared" si="6283"/>
        <v>0</v>
      </c>
      <c r="HE223" s="111"/>
      <c r="HF223" s="140"/>
      <c r="HG223" s="431" t="e">
        <f t="shared" si="6064"/>
        <v>#DIV/0!</v>
      </c>
      <c r="HH223" s="323">
        <f t="shared" si="6059"/>
        <v>0</v>
      </c>
      <c r="HI223" s="141"/>
      <c r="HJ223" s="111"/>
      <c r="HK223" s="138"/>
      <c r="HL223" s="98"/>
      <c r="HM223" s="139">
        <f t="shared" ref="HM223:HN223" si="6284">HM164+HM194</f>
        <v>0</v>
      </c>
      <c r="HN223" s="111">
        <f t="shared" si="6284"/>
        <v>0</v>
      </c>
      <c r="HO223" s="111"/>
      <c r="HP223" s="140"/>
      <c r="HQ223" s="431" t="e">
        <f t="shared" si="6067"/>
        <v>#DIV/0!</v>
      </c>
      <c r="HR223" s="323">
        <f t="shared" si="6059"/>
        <v>0</v>
      </c>
      <c r="HS223" s="141"/>
      <c r="HT223" s="111"/>
      <c r="HU223" s="138"/>
      <c r="HV223" s="98"/>
      <c r="HW223" s="139">
        <f t="shared" ref="HW223:HX223" si="6285">HW164+HW194</f>
        <v>0</v>
      </c>
      <c r="HX223" s="111">
        <f t="shared" si="6285"/>
        <v>0</v>
      </c>
      <c r="HY223" s="111"/>
      <c r="HZ223" s="140"/>
      <c r="IA223" s="431" t="e">
        <f t="shared" si="6070"/>
        <v>#DIV/0!</v>
      </c>
      <c r="IB223" s="323">
        <f t="shared" si="6071"/>
        <v>0</v>
      </c>
      <c r="IC223" s="141"/>
      <c r="ID223" s="111"/>
      <c r="IE223" s="138"/>
      <c r="IF223" s="98"/>
      <c r="IG223" s="139">
        <f t="shared" ref="IG223:IH223" si="6286">IG164+IG194</f>
        <v>0</v>
      </c>
      <c r="IH223" s="111">
        <f t="shared" si="6286"/>
        <v>0</v>
      </c>
      <c r="II223" s="111"/>
      <c r="IJ223" s="140"/>
      <c r="IK223" s="431" t="e">
        <f t="shared" si="6073"/>
        <v>#DIV/0!</v>
      </c>
      <c r="IL223" s="323">
        <f t="shared" si="6071"/>
        <v>0</v>
      </c>
      <c r="IM223" s="141"/>
      <c r="IN223" s="111"/>
      <c r="IO223" s="138"/>
      <c r="IP223" s="98"/>
      <c r="IQ223" s="139">
        <f t="shared" ref="IQ223:IR223" si="6287">IQ164+IQ194</f>
        <v>0</v>
      </c>
      <c r="IR223" s="111">
        <f t="shared" si="6287"/>
        <v>0</v>
      </c>
      <c r="IS223" s="111"/>
      <c r="IT223" s="140"/>
      <c r="IU223" s="431" t="e">
        <f t="shared" si="6076"/>
        <v>#DIV/0!</v>
      </c>
      <c r="IV223" s="323">
        <f t="shared" si="6071"/>
        <v>0</v>
      </c>
      <c r="IW223" s="141"/>
      <c r="IX223" s="111"/>
      <c r="IY223" s="138"/>
      <c r="IZ223" s="98"/>
      <c r="JA223" s="139">
        <f t="shared" ref="JA223:JB223" si="6288">JA164+JA194</f>
        <v>0</v>
      </c>
      <c r="JB223" s="111">
        <f t="shared" si="6288"/>
        <v>0</v>
      </c>
      <c r="JC223" s="111"/>
      <c r="JD223" s="140"/>
      <c r="JE223" s="431" t="e">
        <f t="shared" si="6079"/>
        <v>#DIV/0!</v>
      </c>
      <c r="JF223" s="323">
        <f t="shared" si="6071"/>
        <v>0</v>
      </c>
      <c r="JG223" s="141"/>
      <c r="JH223" s="111"/>
      <c r="JI223" s="138"/>
      <c r="JJ223" s="98"/>
      <c r="JK223" s="139">
        <f t="shared" ref="JK223:JL223" si="6289">JK164+JK194</f>
        <v>0</v>
      </c>
      <c r="JL223" s="111">
        <f t="shared" si="6289"/>
        <v>0</v>
      </c>
      <c r="JM223" s="111"/>
      <c r="JN223" s="140"/>
      <c r="JO223" s="431" t="e">
        <f t="shared" si="6082"/>
        <v>#DIV/0!</v>
      </c>
      <c r="JP223" s="323">
        <f t="shared" si="6083"/>
        <v>0</v>
      </c>
      <c r="JQ223" s="141"/>
      <c r="JR223" s="111"/>
      <c r="JS223" s="138"/>
      <c r="JT223" s="98"/>
      <c r="JU223" s="139">
        <f t="shared" ref="JU223:JV223" si="6290">JU164+JU194</f>
        <v>0</v>
      </c>
      <c r="JV223" s="111">
        <f t="shared" si="6290"/>
        <v>0</v>
      </c>
      <c r="JW223" s="111"/>
      <c r="JX223" s="140"/>
      <c r="JY223" s="431" t="e">
        <f t="shared" si="6085"/>
        <v>#DIV/0!</v>
      </c>
      <c r="JZ223" s="323">
        <f t="shared" si="6083"/>
        <v>0</v>
      </c>
      <c r="KA223" s="141"/>
      <c r="KB223" s="111"/>
      <c r="KC223" s="138"/>
      <c r="KD223" s="98"/>
      <c r="KE223" s="139">
        <f t="shared" ref="KE223:KF223" si="6291">KE164+KE194</f>
        <v>0</v>
      </c>
      <c r="KF223" s="111">
        <f t="shared" si="6291"/>
        <v>0</v>
      </c>
      <c r="KG223" s="111"/>
      <c r="KH223" s="140"/>
      <c r="KI223" s="431" t="e">
        <f t="shared" si="6088"/>
        <v>#DIV/0!</v>
      </c>
      <c r="KJ223" s="323">
        <f t="shared" si="6083"/>
        <v>0</v>
      </c>
      <c r="KK223" s="141"/>
      <c r="KL223" s="111"/>
      <c r="KM223" s="138"/>
      <c r="KN223" s="98"/>
      <c r="KO223" s="139">
        <f t="shared" ref="KO223:KP223" si="6292">KO164+KO194</f>
        <v>0</v>
      </c>
      <c r="KP223" s="111">
        <f t="shared" si="6292"/>
        <v>0</v>
      </c>
      <c r="KQ223" s="111"/>
      <c r="KR223" s="140"/>
      <c r="KS223" s="431" t="e">
        <f t="shared" si="6091"/>
        <v>#DIV/0!</v>
      </c>
      <c r="KT223" s="323">
        <f t="shared" si="6083"/>
        <v>0</v>
      </c>
      <c r="KU223" s="141"/>
      <c r="KV223" s="111"/>
      <c r="KW223" s="138"/>
      <c r="KX223" s="98"/>
      <c r="KY223" s="139">
        <f t="shared" ref="KY223:KZ223" si="6293">KY164+KY194</f>
        <v>0</v>
      </c>
      <c r="KZ223" s="111">
        <f t="shared" si="6293"/>
        <v>0</v>
      </c>
      <c r="LA223" s="111"/>
      <c r="LB223" s="140"/>
      <c r="LC223" s="431" t="e">
        <f t="shared" si="6094"/>
        <v>#DIV/0!</v>
      </c>
      <c r="LD223" s="323">
        <f t="shared" ref="LD223" si="6294">LD19</f>
        <v>0</v>
      </c>
      <c r="LE223" s="141"/>
      <c r="LF223" s="111"/>
      <c r="LG223" s="138"/>
      <c r="LH223" s="98"/>
      <c r="LI223" s="139">
        <f t="shared" ref="LI223:LJ223" si="6295">LI164+LI194</f>
        <v>0</v>
      </c>
      <c r="LJ223" s="111">
        <f t="shared" si="6295"/>
        <v>0</v>
      </c>
      <c r="LK223" s="111"/>
      <c r="LL223" s="140"/>
    </row>
    <row r="224" spans="1:324" ht="24">
      <c r="A224" s="613"/>
      <c r="B224" s="93" t="s">
        <v>716</v>
      </c>
      <c r="C224" s="12" t="s">
        <v>842</v>
      </c>
      <c r="D224" s="12" t="s">
        <v>420</v>
      </c>
      <c r="E224" s="4"/>
      <c r="F224" s="323">
        <f t="shared" si="6097"/>
        <v>0</v>
      </c>
      <c r="G224" s="141"/>
      <c r="H224" s="111"/>
      <c r="I224" s="138"/>
      <c r="J224" s="98"/>
      <c r="K224" s="139">
        <f t="shared" ref="K224:L224" si="6296">K165+K195</f>
        <v>0</v>
      </c>
      <c r="L224" s="111">
        <f t="shared" si="6296"/>
        <v>0</v>
      </c>
      <c r="M224" s="111"/>
      <c r="N224" s="140"/>
      <c r="O224" s="431" t="e">
        <f t="shared" si="6004"/>
        <v>#DIV/0!</v>
      </c>
      <c r="P224" s="323">
        <f t="shared" si="6005"/>
        <v>0</v>
      </c>
      <c r="Q224" s="141"/>
      <c r="R224" s="111"/>
      <c r="S224" s="138"/>
      <c r="T224" s="98"/>
      <c r="U224" s="139">
        <f t="shared" ref="U224:V224" si="6297">U165+U195</f>
        <v>0</v>
      </c>
      <c r="V224" s="111">
        <f t="shared" si="6297"/>
        <v>0</v>
      </c>
      <c r="W224" s="111"/>
      <c r="X224" s="140"/>
      <c r="Y224" s="431" t="e">
        <f t="shared" si="6007"/>
        <v>#DIV/0!</v>
      </c>
      <c r="Z224" s="323">
        <f t="shared" si="6005"/>
        <v>0</v>
      </c>
      <c r="AA224" s="141"/>
      <c r="AB224" s="111"/>
      <c r="AC224" s="138"/>
      <c r="AD224" s="98"/>
      <c r="AE224" s="139">
        <f t="shared" ref="AE224:AF224" si="6298">AE165+AE195</f>
        <v>0</v>
      </c>
      <c r="AF224" s="111">
        <f t="shared" si="6298"/>
        <v>0</v>
      </c>
      <c r="AG224" s="111"/>
      <c r="AH224" s="140"/>
      <c r="AI224" s="431" t="e">
        <f t="shared" si="6010"/>
        <v>#DIV/0!</v>
      </c>
      <c r="AJ224" s="323">
        <f t="shared" si="6005"/>
        <v>0</v>
      </c>
      <c r="AK224" s="141"/>
      <c r="AL224" s="111"/>
      <c r="AM224" s="138"/>
      <c r="AN224" s="98"/>
      <c r="AO224" s="139">
        <f t="shared" ref="AO224:AP224" si="6299">AO165+AO195</f>
        <v>0</v>
      </c>
      <c r="AP224" s="111">
        <f t="shared" si="6299"/>
        <v>0</v>
      </c>
      <c r="AQ224" s="111"/>
      <c r="AR224" s="140"/>
      <c r="AS224" s="431" t="e">
        <f t="shared" si="6013"/>
        <v>#DIV/0!</v>
      </c>
      <c r="AT224" s="323">
        <f t="shared" si="6005"/>
        <v>0</v>
      </c>
      <c r="AU224" s="141"/>
      <c r="AV224" s="111"/>
      <c r="AW224" s="138"/>
      <c r="AX224" s="98"/>
      <c r="AY224" s="139">
        <f t="shared" ref="AY224:AZ224" si="6300">AY165+AY195</f>
        <v>0</v>
      </c>
      <c r="AZ224" s="111">
        <f t="shared" si="6300"/>
        <v>0</v>
      </c>
      <c r="BA224" s="111"/>
      <c r="BB224" s="140"/>
      <c r="BC224" s="431" t="e">
        <f t="shared" si="6016"/>
        <v>#DIV/0!</v>
      </c>
      <c r="BD224" s="323">
        <f t="shared" si="6005"/>
        <v>0</v>
      </c>
      <c r="BE224" s="141"/>
      <c r="BF224" s="111"/>
      <c r="BG224" s="138"/>
      <c r="BH224" s="98"/>
      <c r="BI224" s="139">
        <f t="shared" ref="BI224:BJ224" si="6301">BI165+BI195</f>
        <v>0</v>
      </c>
      <c r="BJ224" s="111">
        <f t="shared" si="6301"/>
        <v>0</v>
      </c>
      <c r="BK224" s="111"/>
      <c r="BL224" s="140"/>
      <c r="BM224" s="431" t="e">
        <f t="shared" si="6019"/>
        <v>#DIV/0!</v>
      </c>
      <c r="BN224" s="323">
        <f t="shared" si="6005"/>
        <v>0</v>
      </c>
      <c r="BO224" s="141"/>
      <c r="BP224" s="111"/>
      <c r="BQ224" s="138"/>
      <c r="BR224" s="98"/>
      <c r="BS224" s="139">
        <f t="shared" ref="BS224:BT224" si="6302">BS165+BS195</f>
        <v>0</v>
      </c>
      <c r="BT224" s="111">
        <f t="shared" si="6302"/>
        <v>0</v>
      </c>
      <c r="BU224" s="111"/>
      <c r="BV224" s="140"/>
      <c r="BW224" s="431" t="e">
        <f t="shared" si="6022"/>
        <v>#DIV/0!</v>
      </c>
      <c r="BX224" s="323">
        <f t="shared" si="6005"/>
        <v>0</v>
      </c>
      <c r="BY224" s="141"/>
      <c r="BZ224" s="111"/>
      <c r="CA224" s="138"/>
      <c r="CB224" s="98"/>
      <c r="CC224" s="139">
        <f t="shared" ref="CC224:CD224" si="6303">CC165+CC195</f>
        <v>0</v>
      </c>
      <c r="CD224" s="111">
        <f t="shared" si="6303"/>
        <v>0</v>
      </c>
      <c r="CE224" s="111"/>
      <c r="CF224" s="140"/>
      <c r="CG224" s="431" t="e">
        <f t="shared" si="6025"/>
        <v>#DIV/0!</v>
      </c>
      <c r="CH224" s="323">
        <f t="shared" si="6026"/>
        <v>0</v>
      </c>
      <c r="CI224" s="141"/>
      <c r="CJ224" s="111"/>
      <c r="CK224" s="138"/>
      <c r="CL224" s="98"/>
      <c r="CM224" s="139">
        <f t="shared" ref="CM224:CN224" si="6304">CM165+CM195</f>
        <v>0</v>
      </c>
      <c r="CN224" s="111">
        <f t="shared" si="6304"/>
        <v>0</v>
      </c>
      <c r="CO224" s="111"/>
      <c r="CP224" s="140"/>
      <c r="CQ224" s="431" t="e">
        <f t="shared" si="6028"/>
        <v>#DIV/0!</v>
      </c>
      <c r="CR224" s="323">
        <f t="shared" si="6026"/>
        <v>0</v>
      </c>
      <c r="CS224" s="141"/>
      <c r="CT224" s="111"/>
      <c r="CU224" s="138"/>
      <c r="CV224" s="98"/>
      <c r="CW224" s="139">
        <f t="shared" ref="CW224:CX224" si="6305">CW165+CW195</f>
        <v>0</v>
      </c>
      <c r="CX224" s="111">
        <f t="shared" si="6305"/>
        <v>0</v>
      </c>
      <c r="CY224" s="111"/>
      <c r="CZ224" s="140"/>
      <c r="DA224" s="431" t="e">
        <f t="shared" si="6031"/>
        <v>#DIV/0!</v>
      </c>
      <c r="DB224" s="323">
        <f t="shared" si="6026"/>
        <v>0</v>
      </c>
      <c r="DC224" s="141"/>
      <c r="DD224" s="111"/>
      <c r="DE224" s="138"/>
      <c r="DF224" s="98"/>
      <c r="DG224" s="139">
        <f t="shared" ref="DG224:DH224" si="6306">DG165+DG195</f>
        <v>0</v>
      </c>
      <c r="DH224" s="111">
        <f t="shared" si="6306"/>
        <v>0</v>
      </c>
      <c r="DI224" s="111"/>
      <c r="DJ224" s="140"/>
      <c r="DK224" s="431" t="e">
        <f t="shared" si="6034"/>
        <v>#DIV/0!</v>
      </c>
      <c r="DL224" s="323">
        <f t="shared" si="6026"/>
        <v>0</v>
      </c>
      <c r="DM224" s="141"/>
      <c r="DN224" s="111"/>
      <c r="DO224" s="138"/>
      <c r="DP224" s="98"/>
      <c r="DQ224" s="139">
        <f t="shared" ref="DQ224:DR224" si="6307">DQ165+DQ195</f>
        <v>0</v>
      </c>
      <c r="DR224" s="111">
        <f t="shared" si="6307"/>
        <v>0</v>
      </c>
      <c r="DS224" s="111"/>
      <c r="DT224" s="140"/>
      <c r="DU224" s="431" t="e">
        <f t="shared" si="6037"/>
        <v>#DIV/0!</v>
      </c>
      <c r="DV224" s="323">
        <f t="shared" si="6026"/>
        <v>0</v>
      </c>
      <c r="DW224" s="141"/>
      <c r="DX224" s="111"/>
      <c r="DY224" s="138"/>
      <c r="DZ224" s="98"/>
      <c r="EA224" s="139">
        <f t="shared" ref="EA224:EB224" si="6308">EA165+EA195</f>
        <v>0</v>
      </c>
      <c r="EB224" s="111">
        <f t="shared" si="6308"/>
        <v>0</v>
      </c>
      <c r="EC224" s="111"/>
      <c r="ED224" s="140"/>
      <c r="EE224" s="431" t="e">
        <f t="shared" si="6040"/>
        <v>#DIV/0!</v>
      </c>
      <c r="EF224" s="323">
        <f t="shared" si="6026"/>
        <v>0</v>
      </c>
      <c r="EG224" s="141"/>
      <c r="EH224" s="111"/>
      <c r="EI224" s="138"/>
      <c r="EJ224" s="98"/>
      <c r="EK224" s="139">
        <f t="shared" ref="EK224:EL224" si="6309">EK165+EK195</f>
        <v>0</v>
      </c>
      <c r="EL224" s="111">
        <f t="shared" si="6309"/>
        <v>0</v>
      </c>
      <c r="EM224" s="111"/>
      <c r="EN224" s="140"/>
      <c r="EO224" s="431" t="e">
        <f t="shared" si="6043"/>
        <v>#DIV/0!</v>
      </c>
      <c r="EP224" s="323">
        <f t="shared" si="6026"/>
        <v>0</v>
      </c>
      <c r="EQ224" s="141"/>
      <c r="ER224" s="111"/>
      <c r="ES224" s="138"/>
      <c r="ET224" s="98"/>
      <c r="EU224" s="139">
        <f t="shared" ref="EU224:EV224" si="6310">EU165+EU195</f>
        <v>0</v>
      </c>
      <c r="EV224" s="111">
        <f t="shared" si="6310"/>
        <v>0</v>
      </c>
      <c r="EW224" s="111"/>
      <c r="EX224" s="140"/>
      <c r="EY224" s="431" t="e">
        <f t="shared" si="6046"/>
        <v>#DIV/0!</v>
      </c>
      <c r="EZ224" s="323">
        <f t="shared" si="6047"/>
        <v>0</v>
      </c>
      <c r="FA224" s="141"/>
      <c r="FB224" s="111"/>
      <c r="FC224" s="138"/>
      <c r="FD224" s="98"/>
      <c r="FE224" s="139">
        <f t="shared" ref="FE224:FF224" si="6311">FE165+FE195</f>
        <v>0</v>
      </c>
      <c r="FF224" s="111">
        <f t="shared" si="6311"/>
        <v>0</v>
      </c>
      <c r="FG224" s="111"/>
      <c r="FH224" s="140"/>
      <c r="FI224" s="431" t="e">
        <f t="shared" si="6049"/>
        <v>#DIV/0!</v>
      </c>
      <c r="FJ224" s="323">
        <f t="shared" si="6047"/>
        <v>0</v>
      </c>
      <c r="FK224" s="141"/>
      <c r="FL224" s="111"/>
      <c r="FM224" s="138"/>
      <c r="FN224" s="98"/>
      <c r="FO224" s="139">
        <f t="shared" ref="FO224:FP224" si="6312">FO165+FO195</f>
        <v>0</v>
      </c>
      <c r="FP224" s="111">
        <f t="shared" si="6312"/>
        <v>0</v>
      </c>
      <c r="FQ224" s="111"/>
      <c r="FR224" s="140"/>
      <c r="FS224" s="431" t="e">
        <f t="shared" si="6052"/>
        <v>#DIV/0!</v>
      </c>
      <c r="FT224" s="323">
        <f t="shared" si="6047"/>
        <v>0</v>
      </c>
      <c r="FU224" s="141"/>
      <c r="FV224" s="111"/>
      <c r="FW224" s="138"/>
      <c r="FX224" s="98"/>
      <c r="FY224" s="139">
        <f t="shared" ref="FY224:FZ224" si="6313">FY165+FY195</f>
        <v>0</v>
      </c>
      <c r="FZ224" s="111">
        <f t="shared" si="6313"/>
        <v>0</v>
      </c>
      <c r="GA224" s="111"/>
      <c r="GB224" s="140"/>
      <c r="GC224" s="431" t="e">
        <f t="shared" si="6055"/>
        <v>#DIV/0!</v>
      </c>
      <c r="GD224" s="323">
        <f t="shared" si="6047"/>
        <v>0</v>
      </c>
      <c r="GE224" s="141"/>
      <c r="GF224" s="111"/>
      <c r="GG224" s="138"/>
      <c r="GH224" s="98"/>
      <c r="GI224" s="139">
        <f t="shared" ref="GI224:GJ224" si="6314">GI165+GI195</f>
        <v>0</v>
      </c>
      <c r="GJ224" s="111">
        <f t="shared" si="6314"/>
        <v>0</v>
      </c>
      <c r="GK224" s="111"/>
      <c r="GL224" s="140"/>
      <c r="GM224" s="431" t="e">
        <f t="shared" si="6058"/>
        <v>#DIV/0!</v>
      </c>
      <c r="GN224" s="323">
        <f t="shared" si="6059"/>
        <v>0</v>
      </c>
      <c r="GO224" s="141"/>
      <c r="GP224" s="111"/>
      <c r="GQ224" s="138"/>
      <c r="GR224" s="98"/>
      <c r="GS224" s="139">
        <f t="shared" ref="GS224:GT224" si="6315">GS165+GS195</f>
        <v>0</v>
      </c>
      <c r="GT224" s="111">
        <f t="shared" si="6315"/>
        <v>0</v>
      </c>
      <c r="GU224" s="111"/>
      <c r="GV224" s="140"/>
      <c r="GW224" s="431" t="e">
        <f t="shared" si="6061"/>
        <v>#DIV/0!</v>
      </c>
      <c r="GX224" s="323">
        <f t="shared" si="6059"/>
        <v>0</v>
      </c>
      <c r="GY224" s="141"/>
      <c r="GZ224" s="111"/>
      <c r="HA224" s="138"/>
      <c r="HB224" s="98"/>
      <c r="HC224" s="139">
        <f t="shared" ref="HC224:HD224" si="6316">HC165+HC195</f>
        <v>0</v>
      </c>
      <c r="HD224" s="111">
        <f t="shared" si="6316"/>
        <v>0</v>
      </c>
      <c r="HE224" s="111"/>
      <c r="HF224" s="140"/>
      <c r="HG224" s="431" t="e">
        <f t="shared" si="6064"/>
        <v>#DIV/0!</v>
      </c>
      <c r="HH224" s="323">
        <f t="shared" si="6059"/>
        <v>0</v>
      </c>
      <c r="HI224" s="141"/>
      <c r="HJ224" s="111"/>
      <c r="HK224" s="138"/>
      <c r="HL224" s="98"/>
      <c r="HM224" s="139">
        <f t="shared" ref="HM224:HN224" si="6317">HM165+HM195</f>
        <v>0</v>
      </c>
      <c r="HN224" s="111">
        <f t="shared" si="6317"/>
        <v>0</v>
      </c>
      <c r="HO224" s="111"/>
      <c r="HP224" s="140"/>
      <c r="HQ224" s="431" t="e">
        <f t="shared" si="6067"/>
        <v>#DIV/0!</v>
      </c>
      <c r="HR224" s="323">
        <f t="shared" si="6059"/>
        <v>0</v>
      </c>
      <c r="HS224" s="141"/>
      <c r="HT224" s="111"/>
      <c r="HU224" s="138"/>
      <c r="HV224" s="98"/>
      <c r="HW224" s="139">
        <f t="shared" ref="HW224:HX224" si="6318">HW165+HW195</f>
        <v>0</v>
      </c>
      <c r="HX224" s="111">
        <f t="shared" si="6318"/>
        <v>0</v>
      </c>
      <c r="HY224" s="111"/>
      <c r="HZ224" s="140"/>
      <c r="IA224" s="431" t="e">
        <f t="shared" si="6070"/>
        <v>#DIV/0!</v>
      </c>
      <c r="IB224" s="323">
        <f t="shared" si="6071"/>
        <v>0</v>
      </c>
      <c r="IC224" s="141"/>
      <c r="ID224" s="111"/>
      <c r="IE224" s="138"/>
      <c r="IF224" s="98"/>
      <c r="IG224" s="139">
        <f t="shared" ref="IG224:IH224" si="6319">IG165+IG195</f>
        <v>0</v>
      </c>
      <c r="IH224" s="111">
        <f t="shared" si="6319"/>
        <v>0</v>
      </c>
      <c r="II224" s="111"/>
      <c r="IJ224" s="140"/>
      <c r="IK224" s="431" t="e">
        <f t="shared" si="6073"/>
        <v>#DIV/0!</v>
      </c>
      <c r="IL224" s="323">
        <f t="shared" si="6071"/>
        <v>0</v>
      </c>
      <c r="IM224" s="141"/>
      <c r="IN224" s="111"/>
      <c r="IO224" s="138"/>
      <c r="IP224" s="98"/>
      <c r="IQ224" s="139">
        <f t="shared" ref="IQ224:IR224" si="6320">IQ165+IQ195</f>
        <v>0</v>
      </c>
      <c r="IR224" s="111">
        <f t="shared" si="6320"/>
        <v>0</v>
      </c>
      <c r="IS224" s="111"/>
      <c r="IT224" s="140"/>
      <c r="IU224" s="431" t="e">
        <f t="shared" si="6076"/>
        <v>#DIV/0!</v>
      </c>
      <c r="IV224" s="323">
        <f t="shared" si="6071"/>
        <v>0</v>
      </c>
      <c r="IW224" s="141"/>
      <c r="IX224" s="111"/>
      <c r="IY224" s="138"/>
      <c r="IZ224" s="98"/>
      <c r="JA224" s="139">
        <f t="shared" ref="JA224:JB224" si="6321">JA165+JA195</f>
        <v>0</v>
      </c>
      <c r="JB224" s="111">
        <f t="shared" si="6321"/>
        <v>0</v>
      </c>
      <c r="JC224" s="111"/>
      <c r="JD224" s="140"/>
      <c r="JE224" s="431" t="e">
        <f t="shared" si="6079"/>
        <v>#DIV/0!</v>
      </c>
      <c r="JF224" s="323">
        <f t="shared" si="6071"/>
        <v>0</v>
      </c>
      <c r="JG224" s="141"/>
      <c r="JH224" s="111"/>
      <c r="JI224" s="138"/>
      <c r="JJ224" s="98"/>
      <c r="JK224" s="139">
        <f t="shared" ref="JK224:JL224" si="6322">JK165+JK195</f>
        <v>0</v>
      </c>
      <c r="JL224" s="111">
        <f t="shared" si="6322"/>
        <v>0</v>
      </c>
      <c r="JM224" s="111"/>
      <c r="JN224" s="140"/>
      <c r="JO224" s="431" t="e">
        <f t="shared" si="6082"/>
        <v>#DIV/0!</v>
      </c>
      <c r="JP224" s="323">
        <f t="shared" si="6083"/>
        <v>0</v>
      </c>
      <c r="JQ224" s="141"/>
      <c r="JR224" s="111"/>
      <c r="JS224" s="138"/>
      <c r="JT224" s="98"/>
      <c r="JU224" s="139">
        <f t="shared" ref="JU224:JV224" si="6323">JU165+JU195</f>
        <v>0</v>
      </c>
      <c r="JV224" s="111">
        <f t="shared" si="6323"/>
        <v>0</v>
      </c>
      <c r="JW224" s="111"/>
      <c r="JX224" s="140"/>
      <c r="JY224" s="431" t="e">
        <f t="shared" si="6085"/>
        <v>#DIV/0!</v>
      </c>
      <c r="JZ224" s="323">
        <f t="shared" si="6083"/>
        <v>0</v>
      </c>
      <c r="KA224" s="141"/>
      <c r="KB224" s="111"/>
      <c r="KC224" s="138"/>
      <c r="KD224" s="98"/>
      <c r="KE224" s="139">
        <f t="shared" ref="KE224:KF224" si="6324">KE165+KE195</f>
        <v>0</v>
      </c>
      <c r="KF224" s="111">
        <f t="shared" si="6324"/>
        <v>0</v>
      </c>
      <c r="KG224" s="111"/>
      <c r="KH224" s="140"/>
      <c r="KI224" s="431" t="e">
        <f t="shared" si="6088"/>
        <v>#DIV/0!</v>
      </c>
      <c r="KJ224" s="323">
        <f t="shared" si="6083"/>
        <v>0</v>
      </c>
      <c r="KK224" s="141"/>
      <c r="KL224" s="111"/>
      <c r="KM224" s="138"/>
      <c r="KN224" s="98"/>
      <c r="KO224" s="139">
        <f t="shared" ref="KO224:KP224" si="6325">KO165+KO195</f>
        <v>0</v>
      </c>
      <c r="KP224" s="111">
        <f t="shared" si="6325"/>
        <v>0</v>
      </c>
      <c r="KQ224" s="111"/>
      <c r="KR224" s="140"/>
      <c r="KS224" s="431" t="e">
        <f t="shared" si="6091"/>
        <v>#DIV/0!</v>
      </c>
      <c r="KT224" s="323">
        <f t="shared" si="6083"/>
        <v>0</v>
      </c>
      <c r="KU224" s="141"/>
      <c r="KV224" s="111"/>
      <c r="KW224" s="138"/>
      <c r="KX224" s="98"/>
      <c r="KY224" s="139">
        <f t="shared" ref="KY224:KZ224" si="6326">KY165+KY195</f>
        <v>0</v>
      </c>
      <c r="KZ224" s="111">
        <f t="shared" si="6326"/>
        <v>0</v>
      </c>
      <c r="LA224" s="111"/>
      <c r="LB224" s="140"/>
      <c r="LC224" s="431" t="e">
        <f t="shared" si="6094"/>
        <v>#DIV/0!</v>
      </c>
      <c r="LD224" s="323">
        <f t="shared" ref="LD224" si="6327">LD20</f>
        <v>0</v>
      </c>
      <c r="LE224" s="141"/>
      <c r="LF224" s="111"/>
      <c r="LG224" s="138"/>
      <c r="LH224" s="98"/>
      <c r="LI224" s="139">
        <f t="shared" ref="LI224:LJ224" si="6328">LI165+LI195</f>
        <v>0</v>
      </c>
      <c r="LJ224" s="111">
        <f t="shared" si="6328"/>
        <v>0</v>
      </c>
      <c r="LK224" s="111"/>
      <c r="LL224" s="140"/>
    </row>
    <row r="225" spans="1:324">
      <c r="A225" s="610"/>
      <c r="B225" s="616" t="s">
        <v>1159</v>
      </c>
      <c r="C225" s="12"/>
      <c r="D225" s="12"/>
      <c r="E225" s="4"/>
      <c r="F225" s="323">
        <f t="shared" si="6097"/>
        <v>0</v>
      </c>
      <c r="G225" s="141"/>
      <c r="H225" s="111"/>
      <c r="I225" s="138"/>
      <c r="J225" s="98"/>
      <c r="K225" s="139">
        <f t="shared" ref="K225:L225" si="6329">K166+K196</f>
        <v>0</v>
      </c>
      <c r="L225" s="111">
        <f t="shared" si="6329"/>
        <v>0</v>
      </c>
      <c r="M225" s="111"/>
      <c r="N225" s="140"/>
      <c r="O225" s="431"/>
      <c r="P225" s="323">
        <f t="shared" si="6005"/>
        <v>0</v>
      </c>
      <c r="Q225" s="141"/>
      <c r="R225" s="111"/>
      <c r="S225" s="138"/>
      <c r="T225" s="98"/>
      <c r="U225" s="139">
        <f t="shared" ref="U225:V225" si="6330">U166+U196</f>
        <v>0</v>
      </c>
      <c r="V225" s="111">
        <f t="shared" si="6330"/>
        <v>0</v>
      </c>
      <c r="W225" s="111"/>
      <c r="X225" s="140"/>
      <c r="Y225" s="431"/>
      <c r="Z225" s="323">
        <f t="shared" si="6005"/>
        <v>0</v>
      </c>
      <c r="AA225" s="141"/>
      <c r="AB225" s="111"/>
      <c r="AC225" s="138"/>
      <c r="AD225" s="98"/>
      <c r="AE225" s="139">
        <f t="shared" ref="AE225:AF225" si="6331">AE166+AE196</f>
        <v>0</v>
      </c>
      <c r="AF225" s="111">
        <f t="shared" si="6331"/>
        <v>0</v>
      </c>
      <c r="AG225" s="111"/>
      <c r="AH225" s="140"/>
      <c r="AI225" s="431"/>
      <c r="AJ225" s="323">
        <f t="shared" si="6005"/>
        <v>0</v>
      </c>
      <c r="AK225" s="141"/>
      <c r="AL225" s="111"/>
      <c r="AM225" s="138"/>
      <c r="AN225" s="98"/>
      <c r="AO225" s="139">
        <f t="shared" ref="AO225:AP225" si="6332">AO166+AO196</f>
        <v>0</v>
      </c>
      <c r="AP225" s="111">
        <f t="shared" si="6332"/>
        <v>0</v>
      </c>
      <c r="AQ225" s="111"/>
      <c r="AR225" s="140"/>
      <c r="AS225" s="431"/>
      <c r="AT225" s="323">
        <f t="shared" si="6005"/>
        <v>0</v>
      </c>
      <c r="AU225" s="141"/>
      <c r="AV225" s="111"/>
      <c r="AW225" s="138"/>
      <c r="AX225" s="98"/>
      <c r="AY225" s="139">
        <f t="shared" ref="AY225:AZ225" si="6333">AY166+AY196</f>
        <v>0</v>
      </c>
      <c r="AZ225" s="111">
        <f t="shared" si="6333"/>
        <v>0</v>
      </c>
      <c r="BA225" s="111"/>
      <c r="BB225" s="140"/>
      <c r="BC225" s="431"/>
      <c r="BD225" s="323">
        <f t="shared" si="6005"/>
        <v>0</v>
      </c>
      <c r="BE225" s="141"/>
      <c r="BF225" s="111"/>
      <c r="BG225" s="138"/>
      <c r="BH225" s="98"/>
      <c r="BI225" s="139">
        <f t="shared" ref="BI225:BJ225" si="6334">BI166+BI196</f>
        <v>0</v>
      </c>
      <c r="BJ225" s="111">
        <f t="shared" si="6334"/>
        <v>0</v>
      </c>
      <c r="BK225" s="111"/>
      <c r="BL225" s="140"/>
      <c r="BM225" s="431"/>
      <c r="BN225" s="323">
        <f t="shared" si="6005"/>
        <v>0</v>
      </c>
      <c r="BO225" s="141"/>
      <c r="BP225" s="111"/>
      <c r="BQ225" s="138"/>
      <c r="BR225" s="98"/>
      <c r="BS225" s="139">
        <f t="shared" ref="BS225:BT225" si="6335">BS166+BS196</f>
        <v>0</v>
      </c>
      <c r="BT225" s="111">
        <f t="shared" si="6335"/>
        <v>0</v>
      </c>
      <c r="BU225" s="111"/>
      <c r="BV225" s="140"/>
      <c r="BW225" s="431"/>
      <c r="BX225" s="323">
        <f t="shared" si="6005"/>
        <v>0</v>
      </c>
      <c r="BY225" s="141"/>
      <c r="BZ225" s="111"/>
      <c r="CA225" s="138"/>
      <c r="CB225" s="98"/>
      <c r="CC225" s="139">
        <f t="shared" ref="CC225:CD225" si="6336">CC166+CC196</f>
        <v>0</v>
      </c>
      <c r="CD225" s="111">
        <f t="shared" si="6336"/>
        <v>0</v>
      </c>
      <c r="CE225" s="111"/>
      <c r="CF225" s="140"/>
      <c r="CG225" s="431"/>
      <c r="CH225" s="323">
        <f t="shared" si="6026"/>
        <v>0</v>
      </c>
      <c r="CI225" s="141"/>
      <c r="CJ225" s="111"/>
      <c r="CK225" s="138"/>
      <c r="CL225" s="98"/>
      <c r="CM225" s="139">
        <f t="shared" ref="CM225:CN225" si="6337">CM166+CM196</f>
        <v>0</v>
      </c>
      <c r="CN225" s="111">
        <f t="shared" si="6337"/>
        <v>0</v>
      </c>
      <c r="CO225" s="111"/>
      <c r="CP225" s="140"/>
      <c r="CQ225" s="431"/>
      <c r="CR225" s="323">
        <f t="shared" si="6026"/>
        <v>0</v>
      </c>
      <c r="CS225" s="141"/>
      <c r="CT225" s="111"/>
      <c r="CU225" s="138"/>
      <c r="CV225" s="98"/>
      <c r="CW225" s="139">
        <f t="shared" ref="CW225:CX225" si="6338">CW166+CW196</f>
        <v>0</v>
      </c>
      <c r="CX225" s="111">
        <f t="shared" si="6338"/>
        <v>0</v>
      </c>
      <c r="CY225" s="111"/>
      <c r="CZ225" s="140"/>
      <c r="DA225" s="431"/>
      <c r="DB225" s="323">
        <f t="shared" si="6026"/>
        <v>0</v>
      </c>
      <c r="DC225" s="141"/>
      <c r="DD225" s="111"/>
      <c r="DE225" s="138"/>
      <c r="DF225" s="98"/>
      <c r="DG225" s="139">
        <f t="shared" ref="DG225:DH225" si="6339">DG166+DG196</f>
        <v>0</v>
      </c>
      <c r="DH225" s="111">
        <f t="shared" si="6339"/>
        <v>0</v>
      </c>
      <c r="DI225" s="111"/>
      <c r="DJ225" s="140"/>
      <c r="DK225" s="431"/>
      <c r="DL225" s="323">
        <f t="shared" si="6026"/>
        <v>0</v>
      </c>
      <c r="DM225" s="141"/>
      <c r="DN225" s="111"/>
      <c r="DO225" s="138"/>
      <c r="DP225" s="98"/>
      <c r="DQ225" s="139">
        <f t="shared" ref="DQ225:DR225" si="6340">DQ166+DQ196</f>
        <v>0</v>
      </c>
      <c r="DR225" s="111">
        <f t="shared" si="6340"/>
        <v>0</v>
      </c>
      <c r="DS225" s="111"/>
      <c r="DT225" s="140"/>
      <c r="DU225" s="431"/>
      <c r="DV225" s="323">
        <f t="shared" si="6026"/>
        <v>0</v>
      </c>
      <c r="DW225" s="141"/>
      <c r="DX225" s="111"/>
      <c r="DY225" s="138"/>
      <c r="DZ225" s="98"/>
      <c r="EA225" s="139">
        <f t="shared" ref="EA225:EB225" si="6341">EA166+EA196</f>
        <v>0</v>
      </c>
      <c r="EB225" s="111">
        <f t="shared" si="6341"/>
        <v>0</v>
      </c>
      <c r="EC225" s="111"/>
      <c r="ED225" s="140"/>
      <c r="EE225" s="431"/>
      <c r="EF225" s="323">
        <f t="shared" si="6026"/>
        <v>0</v>
      </c>
      <c r="EG225" s="141"/>
      <c r="EH225" s="111"/>
      <c r="EI225" s="138"/>
      <c r="EJ225" s="98"/>
      <c r="EK225" s="139">
        <f t="shared" ref="EK225:EL225" si="6342">EK166+EK196</f>
        <v>0</v>
      </c>
      <c r="EL225" s="111">
        <f t="shared" si="6342"/>
        <v>0</v>
      </c>
      <c r="EM225" s="111"/>
      <c r="EN225" s="140"/>
      <c r="EO225" s="431"/>
      <c r="EP225" s="323">
        <f t="shared" si="6026"/>
        <v>0</v>
      </c>
      <c r="EQ225" s="141"/>
      <c r="ER225" s="111"/>
      <c r="ES225" s="138"/>
      <c r="ET225" s="98"/>
      <c r="EU225" s="139">
        <f t="shared" ref="EU225:EV225" si="6343">EU166+EU196</f>
        <v>0</v>
      </c>
      <c r="EV225" s="111">
        <f t="shared" si="6343"/>
        <v>0</v>
      </c>
      <c r="EW225" s="111"/>
      <c r="EX225" s="140"/>
      <c r="EY225" s="431"/>
      <c r="EZ225" s="323">
        <f t="shared" si="6047"/>
        <v>0</v>
      </c>
      <c r="FA225" s="141"/>
      <c r="FB225" s="111"/>
      <c r="FC225" s="138"/>
      <c r="FD225" s="98"/>
      <c r="FE225" s="139">
        <f t="shared" ref="FE225:FF225" si="6344">FE166+FE196</f>
        <v>0</v>
      </c>
      <c r="FF225" s="111">
        <f t="shared" si="6344"/>
        <v>0</v>
      </c>
      <c r="FG225" s="111"/>
      <c r="FH225" s="140"/>
      <c r="FI225" s="431"/>
      <c r="FJ225" s="323">
        <f t="shared" si="6047"/>
        <v>0</v>
      </c>
      <c r="FK225" s="141"/>
      <c r="FL225" s="111"/>
      <c r="FM225" s="138"/>
      <c r="FN225" s="98"/>
      <c r="FO225" s="139">
        <f t="shared" ref="FO225:FP225" si="6345">FO166+FO196</f>
        <v>0</v>
      </c>
      <c r="FP225" s="111">
        <f t="shared" si="6345"/>
        <v>0</v>
      </c>
      <c r="FQ225" s="111"/>
      <c r="FR225" s="140"/>
      <c r="FS225" s="431"/>
      <c r="FT225" s="323">
        <f t="shared" si="6047"/>
        <v>0</v>
      </c>
      <c r="FU225" s="141"/>
      <c r="FV225" s="111"/>
      <c r="FW225" s="138"/>
      <c r="FX225" s="98"/>
      <c r="FY225" s="139">
        <f t="shared" ref="FY225:FZ225" si="6346">FY166+FY196</f>
        <v>0</v>
      </c>
      <c r="FZ225" s="111">
        <f t="shared" si="6346"/>
        <v>0</v>
      </c>
      <c r="GA225" s="111"/>
      <c r="GB225" s="140"/>
      <c r="GC225" s="431"/>
      <c r="GD225" s="323">
        <f t="shared" si="6047"/>
        <v>0</v>
      </c>
      <c r="GE225" s="141"/>
      <c r="GF225" s="111"/>
      <c r="GG225" s="138"/>
      <c r="GH225" s="98"/>
      <c r="GI225" s="139">
        <f t="shared" ref="GI225:GJ225" si="6347">GI166+GI196</f>
        <v>0</v>
      </c>
      <c r="GJ225" s="111">
        <f t="shared" si="6347"/>
        <v>0</v>
      </c>
      <c r="GK225" s="111"/>
      <c r="GL225" s="140"/>
      <c r="GM225" s="431"/>
      <c r="GN225" s="323">
        <f t="shared" si="6059"/>
        <v>0</v>
      </c>
      <c r="GO225" s="141"/>
      <c r="GP225" s="111"/>
      <c r="GQ225" s="138"/>
      <c r="GR225" s="98"/>
      <c r="GS225" s="139">
        <f t="shared" ref="GS225:GT225" si="6348">GS166+GS196</f>
        <v>0</v>
      </c>
      <c r="GT225" s="111">
        <f t="shared" si="6348"/>
        <v>0</v>
      </c>
      <c r="GU225" s="111"/>
      <c r="GV225" s="140"/>
      <c r="GW225" s="431"/>
      <c r="GX225" s="323">
        <f t="shared" si="6059"/>
        <v>0</v>
      </c>
      <c r="GY225" s="141"/>
      <c r="GZ225" s="111"/>
      <c r="HA225" s="138"/>
      <c r="HB225" s="98"/>
      <c r="HC225" s="139">
        <f t="shared" ref="HC225:HD225" si="6349">HC166+HC196</f>
        <v>0</v>
      </c>
      <c r="HD225" s="111">
        <f t="shared" si="6349"/>
        <v>0</v>
      </c>
      <c r="HE225" s="111"/>
      <c r="HF225" s="140"/>
      <c r="HG225" s="431"/>
      <c r="HH225" s="323">
        <f t="shared" si="6059"/>
        <v>0</v>
      </c>
      <c r="HI225" s="141"/>
      <c r="HJ225" s="111"/>
      <c r="HK225" s="138"/>
      <c r="HL225" s="98"/>
      <c r="HM225" s="139">
        <f t="shared" ref="HM225:HN225" si="6350">HM166+HM196</f>
        <v>0</v>
      </c>
      <c r="HN225" s="111">
        <f t="shared" si="6350"/>
        <v>0</v>
      </c>
      <c r="HO225" s="111"/>
      <c r="HP225" s="140"/>
      <c r="HQ225" s="431"/>
      <c r="HR225" s="323">
        <f t="shared" si="6059"/>
        <v>0</v>
      </c>
      <c r="HS225" s="141"/>
      <c r="HT225" s="111"/>
      <c r="HU225" s="138"/>
      <c r="HV225" s="98"/>
      <c r="HW225" s="139">
        <f t="shared" ref="HW225:HX225" si="6351">HW166+HW196</f>
        <v>0</v>
      </c>
      <c r="HX225" s="111">
        <f t="shared" si="6351"/>
        <v>0</v>
      </c>
      <c r="HY225" s="111"/>
      <c r="HZ225" s="140"/>
      <c r="IA225" s="431"/>
      <c r="IB225" s="323">
        <f t="shared" si="6071"/>
        <v>0</v>
      </c>
      <c r="IC225" s="141"/>
      <c r="ID225" s="111"/>
      <c r="IE225" s="138"/>
      <c r="IF225" s="98"/>
      <c r="IG225" s="139">
        <f t="shared" ref="IG225:IH225" si="6352">IG166+IG196</f>
        <v>0</v>
      </c>
      <c r="IH225" s="111">
        <f t="shared" si="6352"/>
        <v>0</v>
      </c>
      <c r="II225" s="111"/>
      <c r="IJ225" s="140"/>
      <c r="IK225" s="431"/>
      <c r="IL225" s="323">
        <f t="shared" si="6071"/>
        <v>0</v>
      </c>
      <c r="IM225" s="141"/>
      <c r="IN225" s="111"/>
      <c r="IO225" s="138"/>
      <c r="IP225" s="98"/>
      <c r="IQ225" s="139">
        <f t="shared" ref="IQ225:IR225" si="6353">IQ166+IQ196</f>
        <v>0</v>
      </c>
      <c r="IR225" s="111">
        <f t="shared" si="6353"/>
        <v>0</v>
      </c>
      <c r="IS225" s="111"/>
      <c r="IT225" s="140"/>
      <c r="IU225" s="431"/>
      <c r="IV225" s="323">
        <f t="shared" si="6071"/>
        <v>0</v>
      </c>
      <c r="IW225" s="141"/>
      <c r="IX225" s="111"/>
      <c r="IY225" s="138"/>
      <c r="IZ225" s="98"/>
      <c r="JA225" s="139">
        <f t="shared" ref="JA225:JB225" si="6354">JA166+JA196</f>
        <v>0</v>
      </c>
      <c r="JB225" s="111">
        <f t="shared" si="6354"/>
        <v>0</v>
      </c>
      <c r="JC225" s="111"/>
      <c r="JD225" s="140"/>
      <c r="JE225" s="431"/>
      <c r="JF225" s="323">
        <f t="shared" si="6071"/>
        <v>0</v>
      </c>
      <c r="JG225" s="141"/>
      <c r="JH225" s="111"/>
      <c r="JI225" s="138"/>
      <c r="JJ225" s="98"/>
      <c r="JK225" s="139">
        <f t="shared" ref="JK225:JL225" si="6355">JK166+JK196</f>
        <v>0</v>
      </c>
      <c r="JL225" s="111">
        <f t="shared" si="6355"/>
        <v>0</v>
      </c>
      <c r="JM225" s="111"/>
      <c r="JN225" s="140"/>
      <c r="JO225" s="431"/>
      <c r="JP225" s="323">
        <f t="shared" si="6083"/>
        <v>0</v>
      </c>
      <c r="JQ225" s="141"/>
      <c r="JR225" s="111"/>
      <c r="JS225" s="138"/>
      <c r="JT225" s="98"/>
      <c r="JU225" s="139">
        <f t="shared" ref="JU225:JV225" si="6356">JU166+JU196</f>
        <v>0</v>
      </c>
      <c r="JV225" s="111">
        <f t="shared" si="6356"/>
        <v>0</v>
      </c>
      <c r="JW225" s="111"/>
      <c r="JX225" s="140"/>
      <c r="JY225" s="431"/>
      <c r="JZ225" s="323">
        <f t="shared" si="6083"/>
        <v>0</v>
      </c>
      <c r="KA225" s="141"/>
      <c r="KB225" s="111"/>
      <c r="KC225" s="138"/>
      <c r="KD225" s="98"/>
      <c r="KE225" s="139">
        <f t="shared" ref="KE225:KF225" si="6357">KE166+KE196</f>
        <v>0</v>
      </c>
      <c r="KF225" s="111">
        <f t="shared" si="6357"/>
        <v>0</v>
      </c>
      <c r="KG225" s="111"/>
      <c r="KH225" s="140"/>
      <c r="KI225" s="431"/>
      <c r="KJ225" s="323">
        <f t="shared" si="6083"/>
        <v>0</v>
      </c>
      <c r="KK225" s="141"/>
      <c r="KL225" s="111"/>
      <c r="KM225" s="138"/>
      <c r="KN225" s="98"/>
      <c r="KO225" s="139">
        <f t="shared" ref="KO225:KP225" si="6358">KO166+KO196</f>
        <v>0</v>
      </c>
      <c r="KP225" s="111">
        <f t="shared" si="6358"/>
        <v>0</v>
      </c>
      <c r="KQ225" s="111"/>
      <c r="KR225" s="140"/>
      <c r="KS225" s="431"/>
      <c r="KT225" s="323">
        <f t="shared" si="6083"/>
        <v>0</v>
      </c>
      <c r="KU225" s="141"/>
      <c r="KV225" s="111"/>
      <c r="KW225" s="138"/>
      <c r="KX225" s="98"/>
      <c r="KY225" s="139">
        <f t="shared" ref="KY225:KZ225" si="6359">KY166+KY196</f>
        <v>0</v>
      </c>
      <c r="KZ225" s="111">
        <f t="shared" si="6359"/>
        <v>0</v>
      </c>
      <c r="LA225" s="111"/>
      <c r="LB225" s="140"/>
      <c r="LC225" s="431"/>
      <c r="LD225" s="323">
        <f t="shared" ref="LD225" si="6360">LD21</f>
        <v>0</v>
      </c>
      <c r="LE225" s="141"/>
      <c r="LF225" s="111"/>
      <c r="LG225" s="138"/>
      <c r="LH225" s="98"/>
      <c r="LI225" s="139">
        <f t="shared" ref="LI225:LJ225" si="6361">LI166+LI196</f>
        <v>0</v>
      </c>
      <c r="LJ225" s="111">
        <f t="shared" si="6361"/>
        <v>0</v>
      </c>
      <c r="LK225" s="111"/>
      <c r="LL225" s="140"/>
    </row>
    <row r="226" spans="1:324" ht="24">
      <c r="A226" s="611"/>
      <c r="B226" s="69" t="s">
        <v>714</v>
      </c>
      <c r="C226" s="12" t="s">
        <v>841</v>
      </c>
      <c r="D226" s="12" t="s">
        <v>421</v>
      </c>
      <c r="E226" s="4"/>
      <c r="F226" s="323">
        <f t="shared" si="6097"/>
        <v>284</v>
      </c>
      <c r="G226" s="141"/>
      <c r="H226" s="111"/>
      <c r="I226" s="138"/>
      <c r="J226" s="98"/>
      <c r="K226" s="139">
        <f t="shared" ref="K226:L226" si="6362">K167+K197</f>
        <v>1883.4230299999999</v>
      </c>
      <c r="L226" s="111">
        <f t="shared" si="6362"/>
        <v>534892.14</v>
      </c>
      <c r="M226" s="111"/>
      <c r="N226" s="140"/>
      <c r="O226" s="431">
        <f t="shared" ref="O226:O233" si="6363">K226/$LI226</f>
        <v>0.72346999999999995</v>
      </c>
      <c r="P226" s="323">
        <f t="shared" si="6005"/>
        <v>522</v>
      </c>
      <c r="Q226" s="141"/>
      <c r="R226" s="111"/>
      <c r="S226" s="138"/>
      <c r="T226" s="98"/>
      <c r="U226" s="139">
        <f t="shared" ref="U226:V226" si="6364">U167+U197</f>
        <v>2397.8567400000002</v>
      </c>
      <c r="V226" s="111">
        <f t="shared" si="6364"/>
        <v>1251681.22</v>
      </c>
      <c r="W226" s="111"/>
      <c r="X226" s="140"/>
      <c r="Y226" s="431">
        <f t="shared" ref="Y226:Y233" si="6365">U226/$LI226</f>
        <v>0.92108000000000001</v>
      </c>
      <c r="Z226" s="323">
        <f t="shared" si="6005"/>
        <v>363</v>
      </c>
      <c r="AA226" s="141"/>
      <c r="AB226" s="111"/>
      <c r="AC226" s="138"/>
      <c r="AD226" s="98"/>
      <c r="AE226" s="139">
        <f t="shared" ref="AE226:AF226" si="6366">AE167+AE197</f>
        <v>1903.8608999999999</v>
      </c>
      <c r="AF226" s="111">
        <f t="shared" si="6366"/>
        <v>691101.51</v>
      </c>
      <c r="AG226" s="111"/>
      <c r="AH226" s="140"/>
      <c r="AI226" s="431">
        <f t="shared" ref="AI226:AI233" si="6367">AE226/$LI226</f>
        <v>0.73131999999999997</v>
      </c>
      <c r="AJ226" s="323">
        <f t="shared" si="6005"/>
        <v>300</v>
      </c>
      <c r="AK226" s="141"/>
      <c r="AL226" s="111"/>
      <c r="AM226" s="138"/>
      <c r="AN226" s="98"/>
      <c r="AO226" s="139">
        <f t="shared" ref="AO226:AP226" si="6368">AO167+AO197</f>
        <v>1842.0833700000001</v>
      </c>
      <c r="AP226" s="111">
        <f t="shared" si="6368"/>
        <v>552625.01</v>
      </c>
      <c r="AQ226" s="111"/>
      <c r="AR226" s="140"/>
      <c r="AS226" s="431">
        <f t="shared" ref="AS226:AS233" si="6369">AO226/$LI226</f>
        <v>0.70759000000000005</v>
      </c>
      <c r="AT226" s="323">
        <f t="shared" si="6005"/>
        <v>406</v>
      </c>
      <c r="AU226" s="141"/>
      <c r="AV226" s="111"/>
      <c r="AW226" s="138"/>
      <c r="AX226" s="98"/>
      <c r="AY226" s="139">
        <f t="shared" ref="AY226:AZ226" si="6370">AY167+AY197</f>
        <v>1576.13462</v>
      </c>
      <c r="AZ226" s="111">
        <f t="shared" si="6370"/>
        <v>639910.66</v>
      </c>
      <c r="BA226" s="111"/>
      <c r="BB226" s="140"/>
      <c r="BC226" s="431">
        <f t="shared" ref="BC226:BC233" si="6371">AY226/$LI226</f>
        <v>0.60543999999999998</v>
      </c>
      <c r="BD226" s="323">
        <f t="shared" si="6005"/>
        <v>298</v>
      </c>
      <c r="BE226" s="141"/>
      <c r="BF226" s="111"/>
      <c r="BG226" s="138"/>
      <c r="BH226" s="98"/>
      <c r="BI226" s="139">
        <f t="shared" ref="BI226:BJ226" si="6372">BI167+BI197</f>
        <v>2024.3001099999999</v>
      </c>
      <c r="BJ226" s="111">
        <f t="shared" si="6372"/>
        <v>603241.43000000005</v>
      </c>
      <c r="BK226" s="111"/>
      <c r="BL226" s="140"/>
      <c r="BM226" s="431">
        <f t="shared" ref="BM226:BM233" si="6373">BI226/$LI226</f>
        <v>0.77759</v>
      </c>
      <c r="BN226" s="323">
        <f t="shared" si="6005"/>
        <v>342</v>
      </c>
      <c r="BO226" s="141"/>
      <c r="BP226" s="111"/>
      <c r="BQ226" s="138"/>
      <c r="BR226" s="98"/>
      <c r="BS226" s="139">
        <f t="shared" ref="BS226:BT226" si="6374">BS167+BS197</f>
        <v>2106.48144</v>
      </c>
      <c r="BT226" s="111">
        <f t="shared" si="6374"/>
        <v>720416.65</v>
      </c>
      <c r="BU226" s="111"/>
      <c r="BV226" s="140"/>
      <c r="BW226" s="431">
        <f t="shared" ref="BW226:BW233" si="6375">BS226/$LI226</f>
        <v>0.80915999999999999</v>
      </c>
      <c r="BX226" s="323">
        <f t="shared" si="6005"/>
        <v>387</v>
      </c>
      <c r="BY226" s="141"/>
      <c r="BZ226" s="111"/>
      <c r="CA226" s="138"/>
      <c r="CB226" s="98"/>
      <c r="CC226" s="139">
        <f t="shared" ref="CC226:CD226" si="6376">CC167+CC197</f>
        <v>2011.6535200000001</v>
      </c>
      <c r="CD226" s="111">
        <f t="shared" si="6376"/>
        <v>778509.91</v>
      </c>
      <c r="CE226" s="111"/>
      <c r="CF226" s="140"/>
      <c r="CG226" s="431">
        <f t="shared" ref="CG226:CG233" si="6377">CC226/$LI226</f>
        <v>0.77273000000000003</v>
      </c>
      <c r="CH226" s="323">
        <f t="shared" si="6026"/>
        <v>494</v>
      </c>
      <c r="CI226" s="141"/>
      <c r="CJ226" s="111"/>
      <c r="CK226" s="138"/>
      <c r="CL226" s="98"/>
      <c r="CM226" s="139">
        <f t="shared" ref="CM226:CN226" si="6378">CM167+CM197</f>
        <v>2921.9761800000001</v>
      </c>
      <c r="CN226" s="111">
        <f t="shared" si="6378"/>
        <v>1443456.24</v>
      </c>
      <c r="CO226" s="111"/>
      <c r="CP226" s="140"/>
      <c r="CQ226" s="431">
        <f t="shared" ref="CQ226:CQ233" si="6379">CM226/$LI226</f>
        <v>1.1224099999999999</v>
      </c>
      <c r="CR226" s="323">
        <f t="shared" si="6026"/>
        <v>383</v>
      </c>
      <c r="CS226" s="141"/>
      <c r="CT226" s="111"/>
      <c r="CU226" s="138"/>
      <c r="CV226" s="98"/>
      <c r="CW226" s="139">
        <f t="shared" ref="CW226:CX226" si="6380">CW167+CW197</f>
        <v>2887.6392700000001</v>
      </c>
      <c r="CX226" s="111">
        <f t="shared" si="6380"/>
        <v>1105965.8400000001</v>
      </c>
      <c r="CY226" s="111"/>
      <c r="CZ226" s="140"/>
      <c r="DA226" s="431">
        <f t="shared" ref="DA226:DA233" si="6381">CW226/$LI226</f>
        <v>1.1092200000000001</v>
      </c>
      <c r="DB226" s="323">
        <f t="shared" si="6026"/>
        <v>361</v>
      </c>
      <c r="DC226" s="141"/>
      <c r="DD226" s="111"/>
      <c r="DE226" s="138"/>
      <c r="DF226" s="98"/>
      <c r="DG226" s="139">
        <f t="shared" ref="DG226:DH226" si="6382">DG167+DG197</f>
        <v>2480.3809799999999</v>
      </c>
      <c r="DH226" s="111">
        <f t="shared" si="6382"/>
        <v>895417.53</v>
      </c>
      <c r="DI226" s="111"/>
      <c r="DJ226" s="140"/>
      <c r="DK226" s="431">
        <f t="shared" ref="DK226:DK233" si="6383">DG226/$LI226</f>
        <v>0.95277999999999996</v>
      </c>
      <c r="DL226" s="323">
        <f t="shared" si="6026"/>
        <v>0</v>
      </c>
      <c r="DM226" s="141"/>
      <c r="DN226" s="111"/>
      <c r="DO226" s="138"/>
      <c r="DP226" s="98"/>
      <c r="DQ226" s="139">
        <f t="shared" ref="DQ226:DR226" si="6384">DQ167+DQ197</f>
        <v>0</v>
      </c>
      <c r="DR226" s="111">
        <f t="shared" si="6384"/>
        <v>0</v>
      </c>
      <c r="DS226" s="111"/>
      <c r="DT226" s="140"/>
      <c r="DU226" s="431">
        <f t="shared" ref="DU226:DU233" si="6385">DQ226/$LI226</f>
        <v>0</v>
      </c>
      <c r="DV226" s="323">
        <f t="shared" si="6026"/>
        <v>318</v>
      </c>
      <c r="DW226" s="141"/>
      <c r="DX226" s="111"/>
      <c r="DY226" s="138"/>
      <c r="DZ226" s="98"/>
      <c r="EA226" s="139">
        <f t="shared" ref="EA226:EB226" si="6386">EA167+EA197</f>
        <v>2695.7649000000001</v>
      </c>
      <c r="EB226" s="111">
        <f t="shared" si="6386"/>
        <v>857253.24</v>
      </c>
      <c r="EC226" s="111"/>
      <c r="ED226" s="140"/>
      <c r="EE226" s="431">
        <f t="shared" ref="EE226:EE233" si="6387">EA226/$LI226</f>
        <v>1.03552</v>
      </c>
      <c r="EF226" s="323">
        <f t="shared" si="6026"/>
        <v>389</v>
      </c>
      <c r="EG226" s="141"/>
      <c r="EH226" s="111"/>
      <c r="EI226" s="138"/>
      <c r="EJ226" s="98"/>
      <c r="EK226" s="139">
        <f t="shared" ref="EK226:EL226" si="6388">EK167+EK197</f>
        <v>2012.39518</v>
      </c>
      <c r="EL226" s="111">
        <f t="shared" si="6388"/>
        <v>782821.72</v>
      </c>
      <c r="EM226" s="111"/>
      <c r="EN226" s="140"/>
      <c r="EO226" s="431">
        <f t="shared" ref="EO226:EO233" si="6389">EK226/$LI226</f>
        <v>0.77302000000000004</v>
      </c>
      <c r="EP226" s="323">
        <f t="shared" si="6026"/>
        <v>388</v>
      </c>
      <c r="EQ226" s="141"/>
      <c r="ER226" s="111"/>
      <c r="ES226" s="138"/>
      <c r="ET226" s="98"/>
      <c r="EU226" s="139">
        <f t="shared" ref="EU226:EV226" si="6390">EU167+EU197</f>
        <v>4726.7704700000004</v>
      </c>
      <c r="EV226" s="111">
        <f t="shared" si="6390"/>
        <v>1833986.95</v>
      </c>
      <c r="EW226" s="111"/>
      <c r="EX226" s="140"/>
      <c r="EY226" s="431">
        <f t="shared" ref="EY226:EY233" si="6391">EU226/$LI226</f>
        <v>1.81568</v>
      </c>
      <c r="EZ226" s="323">
        <f t="shared" si="6047"/>
        <v>296</v>
      </c>
      <c r="FA226" s="141"/>
      <c r="FB226" s="111"/>
      <c r="FC226" s="138"/>
      <c r="FD226" s="98"/>
      <c r="FE226" s="139">
        <f t="shared" ref="FE226:FF226" si="6392">FE167+FE197</f>
        <v>1693.8048699999999</v>
      </c>
      <c r="FF226" s="111">
        <f t="shared" si="6392"/>
        <v>501366.24</v>
      </c>
      <c r="FG226" s="111"/>
      <c r="FH226" s="140"/>
      <c r="FI226" s="431">
        <f t="shared" ref="FI226:FI233" si="6393">FE226/$LI226</f>
        <v>0.65064</v>
      </c>
      <c r="FJ226" s="323">
        <f t="shared" si="6047"/>
        <v>486</v>
      </c>
      <c r="FK226" s="141"/>
      <c r="FL226" s="111"/>
      <c r="FM226" s="138"/>
      <c r="FN226" s="98"/>
      <c r="FO226" s="139">
        <f t="shared" ref="FO226:FP226" si="6394">FO167+FO197</f>
        <v>3303.7522100000001</v>
      </c>
      <c r="FP226" s="111">
        <f t="shared" si="6394"/>
        <v>1605623.57</v>
      </c>
      <c r="FQ226" s="111"/>
      <c r="FR226" s="140"/>
      <c r="FS226" s="431">
        <f t="shared" ref="FS226:FS233" si="6395">FO226/$LI226</f>
        <v>1.2690600000000001</v>
      </c>
      <c r="FT226" s="323">
        <f t="shared" si="6047"/>
        <v>336</v>
      </c>
      <c r="FU226" s="141"/>
      <c r="FV226" s="111"/>
      <c r="FW226" s="138"/>
      <c r="FX226" s="98"/>
      <c r="FY226" s="139">
        <f t="shared" ref="FY226:FZ226" si="6396">FY167+FY197</f>
        <v>2689.1529300000002</v>
      </c>
      <c r="FZ226" s="111">
        <f t="shared" si="6396"/>
        <v>903555.39</v>
      </c>
      <c r="GA226" s="111"/>
      <c r="GB226" s="140"/>
      <c r="GC226" s="431">
        <f t="shared" ref="GC226:GC233" si="6397">FY226/$LI226</f>
        <v>1.03298</v>
      </c>
      <c r="GD226" s="323">
        <f t="shared" si="6047"/>
        <v>200</v>
      </c>
      <c r="GE226" s="141"/>
      <c r="GF226" s="111"/>
      <c r="GG226" s="138"/>
      <c r="GH226" s="98"/>
      <c r="GI226" s="139">
        <f t="shared" ref="GI226:GJ226" si="6398">GI167+GI197</f>
        <v>2055.5389500000001</v>
      </c>
      <c r="GJ226" s="111">
        <f t="shared" si="6398"/>
        <v>411107.78</v>
      </c>
      <c r="GK226" s="111"/>
      <c r="GL226" s="140"/>
      <c r="GM226" s="431">
        <f t="shared" ref="GM226:GM233" si="6399">GI226/$LI226</f>
        <v>0.78959000000000001</v>
      </c>
      <c r="GN226" s="323">
        <f t="shared" si="6059"/>
        <v>386</v>
      </c>
      <c r="GO226" s="141"/>
      <c r="GP226" s="111"/>
      <c r="GQ226" s="138"/>
      <c r="GR226" s="98"/>
      <c r="GS226" s="139">
        <f t="shared" ref="GS226:GT226" si="6400">GS167+GS197</f>
        <v>3777.5602100000001</v>
      </c>
      <c r="GT226" s="111">
        <f t="shared" si="6400"/>
        <v>1458138.23</v>
      </c>
      <c r="GU226" s="111"/>
      <c r="GV226" s="140"/>
      <c r="GW226" s="431">
        <f t="shared" ref="GW226:GW233" si="6401">GS226/$LI226</f>
        <v>1.45106</v>
      </c>
      <c r="GX226" s="323">
        <f t="shared" si="6059"/>
        <v>694</v>
      </c>
      <c r="GY226" s="141"/>
      <c r="GZ226" s="111"/>
      <c r="HA226" s="138"/>
      <c r="HB226" s="98"/>
      <c r="HC226" s="139">
        <f t="shared" ref="HC226:HD226" si="6402">HC167+HC197</f>
        <v>2660.0529999999999</v>
      </c>
      <c r="HD226" s="111">
        <f t="shared" si="6402"/>
        <v>1846076.78</v>
      </c>
      <c r="HE226" s="111"/>
      <c r="HF226" s="140"/>
      <c r="HG226" s="431">
        <f t="shared" ref="HG226:HG233" si="6403">HC226/$LI226</f>
        <v>1.0218</v>
      </c>
      <c r="HH226" s="323">
        <f t="shared" si="6059"/>
        <v>467</v>
      </c>
      <c r="HI226" s="141"/>
      <c r="HJ226" s="111"/>
      <c r="HK226" s="138"/>
      <c r="HL226" s="98"/>
      <c r="HM226" s="139">
        <f t="shared" ref="HM226:HN226" si="6404">HM167+HM197</f>
        <v>2793.3906499999998</v>
      </c>
      <c r="HN226" s="111">
        <f t="shared" si="6404"/>
        <v>1304513.44</v>
      </c>
      <c r="HO226" s="111"/>
      <c r="HP226" s="140"/>
      <c r="HQ226" s="431">
        <f t="shared" ref="HQ226:HQ233" si="6405">HM226/$LI226</f>
        <v>1.0730200000000001</v>
      </c>
      <c r="HR226" s="323">
        <f t="shared" si="6059"/>
        <v>344</v>
      </c>
      <c r="HS226" s="141"/>
      <c r="HT226" s="111"/>
      <c r="HU226" s="138"/>
      <c r="HV226" s="98"/>
      <c r="HW226" s="139">
        <f t="shared" ref="HW226:HX226" si="6406">HW167+HW197</f>
        <v>2735.4619600000001</v>
      </c>
      <c r="HX226" s="111">
        <f t="shared" si="6406"/>
        <v>940998.92</v>
      </c>
      <c r="HY226" s="111"/>
      <c r="HZ226" s="140"/>
      <c r="IA226" s="431">
        <f t="shared" ref="IA226:IA233" si="6407">HW226/$LI226</f>
        <v>1.0507599999999999</v>
      </c>
      <c r="IB226" s="323">
        <f t="shared" si="6071"/>
        <v>169</v>
      </c>
      <c r="IC226" s="141"/>
      <c r="ID226" s="111"/>
      <c r="IE226" s="138"/>
      <c r="IF226" s="98"/>
      <c r="IG226" s="139">
        <f t="shared" ref="IG226:IH226" si="6408">IG167+IG197</f>
        <v>4392.8750200000004</v>
      </c>
      <c r="IH226" s="111">
        <f t="shared" si="6408"/>
        <v>742395.88</v>
      </c>
      <c r="II226" s="111"/>
      <c r="IJ226" s="140"/>
      <c r="IK226" s="431">
        <f t="shared" ref="IK226:IK233" si="6409">IG226/$LI226</f>
        <v>1.6874199999999999</v>
      </c>
      <c r="IL226" s="323">
        <f t="shared" si="6071"/>
        <v>567</v>
      </c>
      <c r="IM226" s="141"/>
      <c r="IN226" s="111"/>
      <c r="IO226" s="138"/>
      <c r="IP226" s="98"/>
      <c r="IQ226" s="139">
        <f t="shared" ref="IQ226:IR226" si="6410">IQ167+IQ197</f>
        <v>2972.7370299999998</v>
      </c>
      <c r="IR226" s="111">
        <f t="shared" si="6410"/>
        <v>1685541.9</v>
      </c>
      <c r="IS226" s="111"/>
      <c r="IT226" s="140"/>
      <c r="IU226" s="431">
        <f t="shared" ref="IU226:IU233" si="6411">IQ226/$LI226</f>
        <v>1.14191</v>
      </c>
      <c r="IV226" s="323">
        <f t="shared" si="6071"/>
        <v>319</v>
      </c>
      <c r="IW226" s="141"/>
      <c r="IX226" s="111"/>
      <c r="IY226" s="138"/>
      <c r="IZ226" s="98"/>
      <c r="JA226" s="139">
        <f t="shared" ref="JA226:JB226" si="6412">JA167+JA197</f>
        <v>3077.3669799999998</v>
      </c>
      <c r="JB226" s="111">
        <f t="shared" si="6412"/>
        <v>981680.07</v>
      </c>
      <c r="JC226" s="111"/>
      <c r="JD226" s="140"/>
      <c r="JE226" s="431">
        <f t="shared" ref="JE226:JE233" si="6413">JA226/$LI226</f>
        <v>1.1820999999999999</v>
      </c>
      <c r="JF226" s="323">
        <f t="shared" si="6071"/>
        <v>655</v>
      </c>
      <c r="JG226" s="141"/>
      <c r="JH226" s="111"/>
      <c r="JI226" s="138"/>
      <c r="JJ226" s="98"/>
      <c r="JK226" s="139">
        <f t="shared" ref="JK226:JL226" si="6414">JK167+JK197</f>
        <v>2315.0703199999998</v>
      </c>
      <c r="JL226" s="111">
        <f t="shared" si="6414"/>
        <v>1516371.05</v>
      </c>
      <c r="JM226" s="111"/>
      <c r="JN226" s="140"/>
      <c r="JO226" s="431">
        <f t="shared" ref="JO226:JO233" si="6415">JK226/$LI226</f>
        <v>0.88927999999999996</v>
      </c>
      <c r="JP226" s="323">
        <f t="shared" si="6083"/>
        <v>535</v>
      </c>
      <c r="JQ226" s="141"/>
      <c r="JR226" s="111"/>
      <c r="JS226" s="138"/>
      <c r="JT226" s="98"/>
      <c r="JU226" s="139">
        <f t="shared" ref="JU226:JV226" si="6416">JU167+JU197</f>
        <v>2647.68235</v>
      </c>
      <c r="JV226" s="111">
        <f t="shared" si="6416"/>
        <v>1416510.05</v>
      </c>
      <c r="JW226" s="111"/>
      <c r="JX226" s="140"/>
      <c r="JY226" s="431">
        <f t="shared" ref="JY226:JY233" si="6417">JU226/$LI226</f>
        <v>1.01705</v>
      </c>
      <c r="JZ226" s="323">
        <f t="shared" si="6083"/>
        <v>516</v>
      </c>
      <c r="KA226" s="141"/>
      <c r="KB226" s="111"/>
      <c r="KC226" s="138"/>
      <c r="KD226" s="98"/>
      <c r="KE226" s="139">
        <f t="shared" ref="KE226:KF226" si="6418">KE167+KE197</f>
        <v>3030.01152</v>
      </c>
      <c r="KF226" s="111">
        <f t="shared" si="6418"/>
        <v>1563485.94</v>
      </c>
      <c r="KG226" s="111"/>
      <c r="KH226" s="140"/>
      <c r="KI226" s="431">
        <f t="shared" ref="KI226:KI233" si="6419">KE226/$LI226</f>
        <v>1.16391</v>
      </c>
      <c r="KJ226" s="323">
        <f t="shared" si="6083"/>
        <v>548</v>
      </c>
      <c r="KK226" s="141"/>
      <c r="KL226" s="111"/>
      <c r="KM226" s="138"/>
      <c r="KN226" s="98"/>
      <c r="KO226" s="139">
        <f t="shared" ref="KO226:KP226" si="6420">KO167+KO197</f>
        <v>2085.5780199999999</v>
      </c>
      <c r="KP226" s="111">
        <f t="shared" si="6420"/>
        <v>1142896.76</v>
      </c>
      <c r="KQ226" s="111"/>
      <c r="KR226" s="140"/>
      <c r="KS226" s="431">
        <f t="shared" ref="KS226:KS233" si="6421">KO226/$LI226</f>
        <v>0.80113000000000001</v>
      </c>
      <c r="KT226" s="323">
        <f t="shared" si="6083"/>
        <v>0</v>
      </c>
      <c r="KU226" s="141"/>
      <c r="KV226" s="111"/>
      <c r="KW226" s="138"/>
      <c r="KX226" s="98"/>
      <c r="KY226" s="139">
        <f t="shared" ref="KY226:KZ226" si="6422">KY167+KY197</f>
        <v>0</v>
      </c>
      <c r="KZ226" s="111">
        <f t="shared" si="6422"/>
        <v>0</v>
      </c>
      <c r="LA226" s="111"/>
      <c r="LB226" s="140"/>
      <c r="LC226" s="431">
        <f t="shared" ref="LC226:LC233" si="6423">KY226/$LI226</f>
        <v>0</v>
      </c>
      <c r="LD226" s="323">
        <f t="shared" ref="LD226" si="6424">LD22</f>
        <v>11753</v>
      </c>
      <c r="LE226" s="141"/>
      <c r="LF226" s="111"/>
      <c r="LG226" s="138"/>
      <c r="LH226" s="98"/>
      <c r="LI226" s="139">
        <f t="shared" ref="LI226:LJ226" si="6425">LI167+LI197</f>
        <v>2603.3064899999999</v>
      </c>
      <c r="LJ226" s="111">
        <f t="shared" si="6425"/>
        <v>30596661.18</v>
      </c>
      <c r="LK226" s="111"/>
      <c r="LL226" s="140"/>
    </row>
    <row r="227" spans="1:324" ht="16.5" customHeight="1">
      <c r="A227" s="612"/>
      <c r="B227" s="94" t="s">
        <v>715</v>
      </c>
      <c r="C227" s="12" t="s">
        <v>839</v>
      </c>
      <c r="D227" s="12" t="s">
        <v>419</v>
      </c>
      <c r="E227" s="4"/>
      <c r="F227" s="323">
        <f t="shared" si="6097"/>
        <v>0</v>
      </c>
      <c r="G227" s="141"/>
      <c r="H227" s="111"/>
      <c r="I227" s="138"/>
      <c r="J227" s="98"/>
      <c r="K227" s="139">
        <f t="shared" ref="K227:L227" si="6426">K168+K198</f>
        <v>0</v>
      </c>
      <c r="L227" s="111">
        <f t="shared" si="6426"/>
        <v>0</v>
      </c>
      <c r="M227" s="111"/>
      <c r="N227" s="140"/>
      <c r="O227" s="431" t="e">
        <f t="shared" si="6363"/>
        <v>#DIV/0!</v>
      </c>
      <c r="P227" s="323">
        <f t="shared" si="6005"/>
        <v>0</v>
      </c>
      <c r="Q227" s="141"/>
      <c r="R227" s="111"/>
      <c r="S227" s="138"/>
      <c r="T227" s="98"/>
      <c r="U227" s="139">
        <f t="shared" ref="U227:V227" si="6427">U168+U198</f>
        <v>0</v>
      </c>
      <c r="V227" s="111">
        <f t="shared" si="6427"/>
        <v>0</v>
      </c>
      <c r="W227" s="111"/>
      <c r="X227" s="140"/>
      <c r="Y227" s="431" t="e">
        <f t="shared" si="6365"/>
        <v>#DIV/0!</v>
      </c>
      <c r="Z227" s="323">
        <f t="shared" si="6005"/>
        <v>0</v>
      </c>
      <c r="AA227" s="141"/>
      <c r="AB227" s="111"/>
      <c r="AC227" s="138"/>
      <c r="AD227" s="98"/>
      <c r="AE227" s="139">
        <f t="shared" ref="AE227:AF227" si="6428">AE168+AE198</f>
        <v>0</v>
      </c>
      <c r="AF227" s="111">
        <f t="shared" si="6428"/>
        <v>0</v>
      </c>
      <c r="AG227" s="111"/>
      <c r="AH227" s="140"/>
      <c r="AI227" s="431" t="e">
        <f t="shared" si="6367"/>
        <v>#DIV/0!</v>
      </c>
      <c r="AJ227" s="323">
        <f t="shared" si="6005"/>
        <v>0</v>
      </c>
      <c r="AK227" s="141"/>
      <c r="AL227" s="111"/>
      <c r="AM227" s="138"/>
      <c r="AN227" s="98"/>
      <c r="AO227" s="139">
        <f t="shared" ref="AO227:AP227" si="6429">AO168+AO198</f>
        <v>0</v>
      </c>
      <c r="AP227" s="111">
        <f t="shared" si="6429"/>
        <v>0</v>
      </c>
      <c r="AQ227" s="111"/>
      <c r="AR227" s="140"/>
      <c r="AS227" s="431" t="e">
        <f t="shared" si="6369"/>
        <v>#DIV/0!</v>
      </c>
      <c r="AT227" s="323">
        <f t="shared" si="6005"/>
        <v>0</v>
      </c>
      <c r="AU227" s="141"/>
      <c r="AV227" s="111"/>
      <c r="AW227" s="138"/>
      <c r="AX227" s="98"/>
      <c r="AY227" s="139">
        <f t="shared" ref="AY227:AZ227" si="6430">AY168+AY198</f>
        <v>0</v>
      </c>
      <c r="AZ227" s="111">
        <f t="shared" si="6430"/>
        <v>0</v>
      </c>
      <c r="BA227" s="111"/>
      <c r="BB227" s="140"/>
      <c r="BC227" s="431" t="e">
        <f t="shared" si="6371"/>
        <v>#DIV/0!</v>
      </c>
      <c r="BD227" s="323">
        <f t="shared" si="6005"/>
        <v>0</v>
      </c>
      <c r="BE227" s="141"/>
      <c r="BF227" s="111"/>
      <c r="BG227" s="138"/>
      <c r="BH227" s="98"/>
      <c r="BI227" s="139">
        <f t="shared" ref="BI227:BJ227" si="6431">BI168+BI198</f>
        <v>0</v>
      </c>
      <c r="BJ227" s="111">
        <f t="shared" si="6431"/>
        <v>0</v>
      </c>
      <c r="BK227" s="111"/>
      <c r="BL227" s="140"/>
      <c r="BM227" s="431" t="e">
        <f t="shared" si="6373"/>
        <v>#DIV/0!</v>
      </c>
      <c r="BN227" s="323">
        <f t="shared" si="6005"/>
        <v>0</v>
      </c>
      <c r="BO227" s="141"/>
      <c r="BP227" s="111"/>
      <c r="BQ227" s="138"/>
      <c r="BR227" s="98"/>
      <c r="BS227" s="139">
        <f t="shared" ref="BS227:BT227" si="6432">BS168+BS198</f>
        <v>0</v>
      </c>
      <c r="BT227" s="111">
        <f t="shared" si="6432"/>
        <v>0</v>
      </c>
      <c r="BU227" s="111"/>
      <c r="BV227" s="140"/>
      <c r="BW227" s="431" t="e">
        <f t="shared" si="6375"/>
        <v>#DIV/0!</v>
      </c>
      <c r="BX227" s="323">
        <f t="shared" si="6005"/>
        <v>0</v>
      </c>
      <c r="BY227" s="141"/>
      <c r="BZ227" s="111"/>
      <c r="CA227" s="138"/>
      <c r="CB227" s="98"/>
      <c r="CC227" s="139">
        <f t="shared" ref="CC227:CD227" si="6433">CC168+CC198</f>
        <v>0</v>
      </c>
      <c r="CD227" s="111">
        <f t="shared" si="6433"/>
        <v>0</v>
      </c>
      <c r="CE227" s="111"/>
      <c r="CF227" s="140"/>
      <c r="CG227" s="431" t="e">
        <f t="shared" si="6377"/>
        <v>#DIV/0!</v>
      </c>
      <c r="CH227" s="323">
        <f t="shared" si="6026"/>
        <v>0</v>
      </c>
      <c r="CI227" s="141"/>
      <c r="CJ227" s="111"/>
      <c r="CK227" s="138"/>
      <c r="CL227" s="98"/>
      <c r="CM227" s="139">
        <f t="shared" ref="CM227:CN227" si="6434">CM168+CM198</f>
        <v>0</v>
      </c>
      <c r="CN227" s="111">
        <f t="shared" si="6434"/>
        <v>0</v>
      </c>
      <c r="CO227" s="111"/>
      <c r="CP227" s="140"/>
      <c r="CQ227" s="431" t="e">
        <f t="shared" si="6379"/>
        <v>#DIV/0!</v>
      </c>
      <c r="CR227" s="323">
        <f t="shared" si="6026"/>
        <v>0</v>
      </c>
      <c r="CS227" s="141"/>
      <c r="CT227" s="111"/>
      <c r="CU227" s="138"/>
      <c r="CV227" s="98"/>
      <c r="CW227" s="139">
        <f t="shared" ref="CW227:CX227" si="6435">CW168+CW198</f>
        <v>0</v>
      </c>
      <c r="CX227" s="111">
        <f t="shared" si="6435"/>
        <v>0</v>
      </c>
      <c r="CY227" s="111"/>
      <c r="CZ227" s="140"/>
      <c r="DA227" s="431" t="e">
        <f t="shared" si="6381"/>
        <v>#DIV/0!</v>
      </c>
      <c r="DB227" s="323">
        <f t="shared" si="6026"/>
        <v>0</v>
      </c>
      <c r="DC227" s="141"/>
      <c r="DD227" s="111"/>
      <c r="DE227" s="138"/>
      <c r="DF227" s="98"/>
      <c r="DG227" s="139">
        <f t="shared" ref="DG227:DH227" si="6436">DG168+DG198</f>
        <v>0</v>
      </c>
      <c r="DH227" s="111">
        <f t="shared" si="6436"/>
        <v>0</v>
      </c>
      <c r="DI227" s="111"/>
      <c r="DJ227" s="140"/>
      <c r="DK227" s="431" t="e">
        <f t="shared" si="6383"/>
        <v>#DIV/0!</v>
      </c>
      <c r="DL227" s="323">
        <f t="shared" si="6026"/>
        <v>0</v>
      </c>
      <c r="DM227" s="141"/>
      <c r="DN227" s="111"/>
      <c r="DO227" s="138"/>
      <c r="DP227" s="98"/>
      <c r="DQ227" s="139">
        <f t="shared" ref="DQ227:DR227" si="6437">DQ168+DQ198</f>
        <v>0</v>
      </c>
      <c r="DR227" s="111">
        <f t="shared" si="6437"/>
        <v>0</v>
      </c>
      <c r="DS227" s="111"/>
      <c r="DT227" s="140"/>
      <c r="DU227" s="431" t="e">
        <f t="shared" si="6385"/>
        <v>#DIV/0!</v>
      </c>
      <c r="DV227" s="323">
        <f t="shared" si="6026"/>
        <v>0</v>
      </c>
      <c r="DW227" s="141"/>
      <c r="DX227" s="111"/>
      <c r="DY227" s="138"/>
      <c r="DZ227" s="98"/>
      <c r="EA227" s="139">
        <f t="shared" ref="EA227:EB227" si="6438">EA168+EA198</f>
        <v>0</v>
      </c>
      <c r="EB227" s="111">
        <f t="shared" si="6438"/>
        <v>0</v>
      </c>
      <c r="EC227" s="111"/>
      <c r="ED227" s="140"/>
      <c r="EE227" s="431" t="e">
        <f t="shared" si="6387"/>
        <v>#DIV/0!</v>
      </c>
      <c r="EF227" s="323">
        <f t="shared" si="6026"/>
        <v>0</v>
      </c>
      <c r="EG227" s="141"/>
      <c r="EH227" s="111"/>
      <c r="EI227" s="138"/>
      <c r="EJ227" s="98"/>
      <c r="EK227" s="139">
        <f t="shared" ref="EK227:EL227" si="6439">EK168+EK198</f>
        <v>0</v>
      </c>
      <c r="EL227" s="111">
        <f t="shared" si="6439"/>
        <v>0</v>
      </c>
      <c r="EM227" s="111"/>
      <c r="EN227" s="140"/>
      <c r="EO227" s="431" t="e">
        <f t="shared" si="6389"/>
        <v>#DIV/0!</v>
      </c>
      <c r="EP227" s="323">
        <f t="shared" si="6026"/>
        <v>0</v>
      </c>
      <c r="EQ227" s="141"/>
      <c r="ER227" s="111"/>
      <c r="ES227" s="138"/>
      <c r="ET227" s="98"/>
      <c r="EU227" s="139">
        <f t="shared" ref="EU227:EV227" si="6440">EU168+EU198</f>
        <v>0</v>
      </c>
      <c r="EV227" s="111">
        <f t="shared" si="6440"/>
        <v>0</v>
      </c>
      <c r="EW227" s="111"/>
      <c r="EX227" s="140"/>
      <c r="EY227" s="431" t="e">
        <f t="shared" si="6391"/>
        <v>#DIV/0!</v>
      </c>
      <c r="EZ227" s="323">
        <f t="shared" si="6047"/>
        <v>0</v>
      </c>
      <c r="FA227" s="141"/>
      <c r="FB227" s="111"/>
      <c r="FC227" s="138"/>
      <c r="FD227" s="98"/>
      <c r="FE227" s="139">
        <f t="shared" ref="FE227:FF227" si="6441">FE168+FE198</f>
        <v>0</v>
      </c>
      <c r="FF227" s="111">
        <f t="shared" si="6441"/>
        <v>0</v>
      </c>
      <c r="FG227" s="111"/>
      <c r="FH227" s="140"/>
      <c r="FI227" s="431" t="e">
        <f t="shared" si="6393"/>
        <v>#DIV/0!</v>
      </c>
      <c r="FJ227" s="323">
        <f t="shared" si="6047"/>
        <v>0</v>
      </c>
      <c r="FK227" s="141"/>
      <c r="FL227" s="111"/>
      <c r="FM227" s="138"/>
      <c r="FN227" s="98"/>
      <c r="FO227" s="139">
        <f t="shared" ref="FO227:FP227" si="6442">FO168+FO198</f>
        <v>0</v>
      </c>
      <c r="FP227" s="111">
        <f t="shared" si="6442"/>
        <v>0</v>
      </c>
      <c r="FQ227" s="111"/>
      <c r="FR227" s="140"/>
      <c r="FS227" s="431" t="e">
        <f t="shared" si="6395"/>
        <v>#DIV/0!</v>
      </c>
      <c r="FT227" s="323">
        <f t="shared" si="6047"/>
        <v>0</v>
      </c>
      <c r="FU227" s="141"/>
      <c r="FV227" s="111"/>
      <c r="FW227" s="138"/>
      <c r="FX227" s="98"/>
      <c r="FY227" s="139">
        <f t="shared" ref="FY227:FZ227" si="6443">FY168+FY198</f>
        <v>0</v>
      </c>
      <c r="FZ227" s="111">
        <f t="shared" si="6443"/>
        <v>0</v>
      </c>
      <c r="GA227" s="111"/>
      <c r="GB227" s="140"/>
      <c r="GC227" s="431" t="e">
        <f t="shared" si="6397"/>
        <v>#DIV/0!</v>
      </c>
      <c r="GD227" s="323">
        <f t="shared" si="6047"/>
        <v>0</v>
      </c>
      <c r="GE227" s="141"/>
      <c r="GF227" s="111"/>
      <c r="GG227" s="138"/>
      <c r="GH227" s="98"/>
      <c r="GI227" s="139">
        <f t="shared" ref="GI227:GJ227" si="6444">GI168+GI198</f>
        <v>0</v>
      </c>
      <c r="GJ227" s="111">
        <f t="shared" si="6444"/>
        <v>0</v>
      </c>
      <c r="GK227" s="111"/>
      <c r="GL227" s="140"/>
      <c r="GM227" s="431" t="e">
        <f t="shared" si="6399"/>
        <v>#DIV/0!</v>
      </c>
      <c r="GN227" s="323">
        <f t="shared" si="6059"/>
        <v>0</v>
      </c>
      <c r="GO227" s="141"/>
      <c r="GP227" s="111"/>
      <c r="GQ227" s="138"/>
      <c r="GR227" s="98"/>
      <c r="GS227" s="139">
        <f t="shared" ref="GS227:GT227" si="6445">GS168+GS198</f>
        <v>0</v>
      </c>
      <c r="GT227" s="111">
        <f t="shared" si="6445"/>
        <v>0</v>
      </c>
      <c r="GU227" s="111"/>
      <c r="GV227" s="140"/>
      <c r="GW227" s="431" t="e">
        <f t="shared" si="6401"/>
        <v>#DIV/0!</v>
      </c>
      <c r="GX227" s="323">
        <f t="shared" si="6059"/>
        <v>0</v>
      </c>
      <c r="GY227" s="141"/>
      <c r="GZ227" s="111"/>
      <c r="HA227" s="138"/>
      <c r="HB227" s="98"/>
      <c r="HC227" s="139">
        <f t="shared" ref="HC227:HD227" si="6446">HC168+HC198</f>
        <v>0</v>
      </c>
      <c r="HD227" s="111">
        <f t="shared" si="6446"/>
        <v>0</v>
      </c>
      <c r="HE227" s="111"/>
      <c r="HF227" s="140"/>
      <c r="HG227" s="431" t="e">
        <f t="shared" si="6403"/>
        <v>#DIV/0!</v>
      </c>
      <c r="HH227" s="323">
        <f t="shared" si="6059"/>
        <v>0</v>
      </c>
      <c r="HI227" s="141"/>
      <c r="HJ227" s="111"/>
      <c r="HK227" s="138"/>
      <c r="HL227" s="98"/>
      <c r="HM227" s="139">
        <f t="shared" ref="HM227:HN227" si="6447">HM168+HM198</f>
        <v>0</v>
      </c>
      <c r="HN227" s="111">
        <f t="shared" si="6447"/>
        <v>0</v>
      </c>
      <c r="HO227" s="111"/>
      <c r="HP227" s="140"/>
      <c r="HQ227" s="431" t="e">
        <f t="shared" si="6405"/>
        <v>#DIV/0!</v>
      </c>
      <c r="HR227" s="323">
        <f t="shared" si="6059"/>
        <v>0</v>
      </c>
      <c r="HS227" s="141"/>
      <c r="HT227" s="111"/>
      <c r="HU227" s="138"/>
      <c r="HV227" s="98"/>
      <c r="HW227" s="139">
        <f t="shared" ref="HW227:HX227" si="6448">HW168+HW198</f>
        <v>0</v>
      </c>
      <c r="HX227" s="111">
        <f t="shared" si="6448"/>
        <v>0</v>
      </c>
      <c r="HY227" s="111"/>
      <c r="HZ227" s="140"/>
      <c r="IA227" s="431" t="e">
        <f t="shared" si="6407"/>
        <v>#DIV/0!</v>
      </c>
      <c r="IB227" s="323">
        <f t="shared" si="6071"/>
        <v>0</v>
      </c>
      <c r="IC227" s="141"/>
      <c r="ID227" s="111"/>
      <c r="IE227" s="138"/>
      <c r="IF227" s="98"/>
      <c r="IG227" s="139">
        <f t="shared" ref="IG227:IH227" si="6449">IG168+IG198</f>
        <v>0</v>
      </c>
      <c r="IH227" s="111">
        <f t="shared" si="6449"/>
        <v>0</v>
      </c>
      <c r="II227" s="111"/>
      <c r="IJ227" s="140"/>
      <c r="IK227" s="431" t="e">
        <f t="shared" si="6409"/>
        <v>#DIV/0!</v>
      </c>
      <c r="IL227" s="323">
        <f t="shared" si="6071"/>
        <v>0</v>
      </c>
      <c r="IM227" s="141"/>
      <c r="IN227" s="111"/>
      <c r="IO227" s="138"/>
      <c r="IP227" s="98"/>
      <c r="IQ227" s="139">
        <f t="shared" ref="IQ227:IR227" si="6450">IQ168+IQ198</f>
        <v>0</v>
      </c>
      <c r="IR227" s="111">
        <f t="shared" si="6450"/>
        <v>0</v>
      </c>
      <c r="IS227" s="111"/>
      <c r="IT227" s="140"/>
      <c r="IU227" s="431" t="e">
        <f t="shared" si="6411"/>
        <v>#DIV/0!</v>
      </c>
      <c r="IV227" s="323">
        <f t="shared" si="6071"/>
        <v>0</v>
      </c>
      <c r="IW227" s="141"/>
      <c r="IX227" s="111"/>
      <c r="IY227" s="138"/>
      <c r="IZ227" s="98"/>
      <c r="JA227" s="139">
        <f t="shared" ref="JA227:JB227" si="6451">JA168+JA198</f>
        <v>0</v>
      </c>
      <c r="JB227" s="111">
        <f t="shared" si="6451"/>
        <v>0</v>
      </c>
      <c r="JC227" s="111"/>
      <c r="JD227" s="140"/>
      <c r="JE227" s="431" t="e">
        <f t="shared" si="6413"/>
        <v>#DIV/0!</v>
      </c>
      <c r="JF227" s="323">
        <f t="shared" si="6071"/>
        <v>0</v>
      </c>
      <c r="JG227" s="141"/>
      <c r="JH227" s="111"/>
      <c r="JI227" s="138"/>
      <c r="JJ227" s="98"/>
      <c r="JK227" s="139">
        <f t="shared" ref="JK227:JL227" si="6452">JK168+JK198</f>
        <v>0</v>
      </c>
      <c r="JL227" s="111">
        <f t="shared" si="6452"/>
        <v>0</v>
      </c>
      <c r="JM227" s="111"/>
      <c r="JN227" s="140"/>
      <c r="JO227" s="431" t="e">
        <f t="shared" si="6415"/>
        <v>#DIV/0!</v>
      </c>
      <c r="JP227" s="323">
        <f t="shared" si="6083"/>
        <v>0</v>
      </c>
      <c r="JQ227" s="141"/>
      <c r="JR227" s="111"/>
      <c r="JS227" s="138"/>
      <c r="JT227" s="98"/>
      <c r="JU227" s="139">
        <f t="shared" ref="JU227:JV227" si="6453">JU168+JU198</f>
        <v>0</v>
      </c>
      <c r="JV227" s="111">
        <f t="shared" si="6453"/>
        <v>0</v>
      </c>
      <c r="JW227" s="111"/>
      <c r="JX227" s="140"/>
      <c r="JY227" s="431" t="e">
        <f t="shared" si="6417"/>
        <v>#DIV/0!</v>
      </c>
      <c r="JZ227" s="323">
        <f t="shared" si="6083"/>
        <v>0</v>
      </c>
      <c r="KA227" s="141"/>
      <c r="KB227" s="111"/>
      <c r="KC227" s="138"/>
      <c r="KD227" s="98"/>
      <c r="KE227" s="139">
        <f t="shared" ref="KE227:KF227" si="6454">KE168+KE198</f>
        <v>0</v>
      </c>
      <c r="KF227" s="111">
        <f t="shared" si="6454"/>
        <v>0</v>
      </c>
      <c r="KG227" s="111"/>
      <c r="KH227" s="140"/>
      <c r="KI227" s="431" t="e">
        <f t="shared" si="6419"/>
        <v>#DIV/0!</v>
      </c>
      <c r="KJ227" s="323">
        <f t="shared" si="6083"/>
        <v>0</v>
      </c>
      <c r="KK227" s="141"/>
      <c r="KL227" s="111"/>
      <c r="KM227" s="138"/>
      <c r="KN227" s="98"/>
      <c r="KO227" s="139">
        <f t="shared" ref="KO227:KP227" si="6455">KO168+KO198</f>
        <v>0</v>
      </c>
      <c r="KP227" s="111">
        <f t="shared" si="6455"/>
        <v>0</v>
      </c>
      <c r="KQ227" s="111"/>
      <c r="KR227" s="140"/>
      <c r="KS227" s="431" t="e">
        <f t="shared" si="6421"/>
        <v>#DIV/0!</v>
      </c>
      <c r="KT227" s="323">
        <f t="shared" si="6083"/>
        <v>0</v>
      </c>
      <c r="KU227" s="141"/>
      <c r="KV227" s="111"/>
      <c r="KW227" s="138"/>
      <c r="KX227" s="98"/>
      <c r="KY227" s="139">
        <f t="shared" ref="KY227:KZ227" si="6456">KY168+KY198</f>
        <v>0</v>
      </c>
      <c r="KZ227" s="111">
        <f t="shared" si="6456"/>
        <v>0</v>
      </c>
      <c r="LA227" s="111"/>
      <c r="LB227" s="140"/>
      <c r="LC227" s="431" t="e">
        <f t="shared" si="6423"/>
        <v>#DIV/0!</v>
      </c>
      <c r="LD227" s="323">
        <f t="shared" ref="LD227" si="6457">LD23</f>
        <v>0</v>
      </c>
      <c r="LE227" s="141"/>
      <c r="LF227" s="111"/>
      <c r="LG227" s="138"/>
      <c r="LH227" s="98"/>
      <c r="LI227" s="139">
        <f t="shared" ref="LI227:LJ227" si="6458">LI168+LI198</f>
        <v>0</v>
      </c>
      <c r="LJ227" s="111">
        <f t="shared" si="6458"/>
        <v>0</v>
      </c>
      <c r="LK227" s="111"/>
      <c r="LL227" s="140"/>
    </row>
    <row r="228" spans="1:324" ht="16.5" customHeight="1">
      <c r="A228" s="612"/>
      <c r="B228" s="69" t="s">
        <v>730</v>
      </c>
      <c r="C228" s="12" t="s">
        <v>840</v>
      </c>
      <c r="D228" s="12" t="s">
        <v>422</v>
      </c>
      <c r="E228" s="4"/>
      <c r="F228" s="323">
        <f t="shared" si="6097"/>
        <v>12</v>
      </c>
      <c r="G228" s="141"/>
      <c r="H228" s="111"/>
      <c r="I228" s="138"/>
      <c r="J228" s="98"/>
      <c r="K228" s="139">
        <f t="shared" ref="K228:L228" si="6459">K169+K199</f>
        <v>1882.7519600000001</v>
      </c>
      <c r="L228" s="111">
        <f t="shared" si="6459"/>
        <v>22593.02</v>
      </c>
      <c r="M228" s="111"/>
      <c r="N228" s="140"/>
      <c r="O228" s="431">
        <f t="shared" si="6363"/>
        <v>0.72313000000000005</v>
      </c>
      <c r="P228" s="323">
        <f t="shared" si="6005"/>
        <v>0</v>
      </c>
      <c r="Q228" s="141"/>
      <c r="R228" s="111"/>
      <c r="S228" s="138"/>
      <c r="T228" s="98"/>
      <c r="U228" s="139">
        <f t="shared" ref="U228:V228" si="6460">U169+U199</f>
        <v>0</v>
      </c>
      <c r="V228" s="111">
        <f t="shared" si="6460"/>
        <v>0</v>
      </c>
      <c r="W228" s="111"/>
      <c r="X228" s="140"/>
      <c r="Y228" s="431">
        <f t="shared" si="6365"/>
        <v>0</v>
      </c>
      <c r="Z228" s="323">
        <f t="shared" si="6005"/>
        <v>0</v>
      </c>
      <c r="AA228" s="141"/>
      <c r="AB228" s="111"/>
      <c r="AC228" s="138"/>
      <c r="AD228" s="98"/>
      <c r="AE228" s="139">
        <f t="shared" ref="AE228:AF228" si="6461">AE169+AE199</f>
        <v>0</v>
      </c>
      <c r="AF228" s="111">
        <f t="shared" si="6461"/>
        <v>0</v>
      </c>
      <c r="AG228" s="111"/>
      <c r="AH228" s="140"/>
      <c r="AI228" s="431">
        <f t="shared" si="6367"/>
        <v>0</v>
      </c>
      <c r="AJ228" s="323">
        <f t="shared" si="6005"/>
        <v>0</v>
      </c>
      <c r="AK228" s="141"/>
      <c r="AL228" s="111"/>
      <c r="AM228" s="138"/>
      <c r="AN228" s="98"/>
      <c r="AO228" s="139">
        <f t="shared" ref="AO228:AP228" si="6462">AO169+AO199</f>
        <v>0</v>
      </c>
      <c r="AP228" s="111">
        <f t="shared" si="6462"/>
        <v>0</v>
      </c>
      <c r="AQ228" s="111"/>
      <c r="AR228" s="140"/>
      <c r="AS228" s="431">
        <f t="shared" si="6369"/>
        <v>0</v>
      </c>
      <c r="AT228" s="323">
        <f t="shared" si="6005"/>
        <v>44</v>
      </c>
      <c r="AU228" s="141"/>
      <c r="AV228" s="111"/>
      <c r="AW228" s="138"/>
      <c r="AX228" s="98"/>
      <c r="AY228" s="139">
        <f t="shared" ref="AY228:AZ228" si="6463">AY169+AY199</f>
        <v>1576.10131</v>
      </c>
      <c r="AZ228" s="111">
        <f t="shared" si="6463"/>
        <v>69348.45</v>
      </c>
      <c r="BA228" s="111"/>
      <c r="BB228" s="140"/>
      <c r="BC228" s="431">
        <f t="shared" si="6371"/>
        <v>0.60535000000000005</v>
      </c>
      <c r="BD228" s="323">
        <f t="shared" si="6005"/>
        <v>0</v>
      </c>
      <c r="BE228" s="141"/>
      <c r="BF228" s="111"/>
      <c r="BG228" s="138"/>
      <c r="BH228" s="98"/>
      <c r="BI228" s="139">
        <f t="shared" ref="BI228:BJ228" si="6464">BI169+BI199</f>
        <v>0</v>
      </c>
      <c r="BJ228" s="111">
        <f t="shared" si="6464"/>
        <v>0</v>
      </c>
      <c r="BK228" s="111"/>
      <c r="BL228" s="140"/>
      <c r="BM228" s="431">
        <f t="shared" si="6373"/>
        <v>0</v>
      </c>
      <c r="BN228" s="323">
        <f t="shared" si="6005"/>
        <v>0</v>
      </c>
      <c r="BO228" s="141"/>
      <c r="BP228" s="111"/>
      <c r="BQ228" s="138"/>
      <c r="BR228" s="98"/>
      <c r="BS228" s="139">
        <f t="shared" ref="BS228:BT228" si="6465">BS169+BS199</f>
        <v>0</v>
      </c>
      <c r="BT228" s="111">
        <f t="shared" si="6465"/>
        <v>0</v>
      </c>
      <c r="BU228" s="111"/>
      <c r="BV228" s="140"/>
      <c r="BW228" s="431">
        <f t="shared" si="6375"/>
        <v>0</v>
      </c>
      <c r="BX228" s="323">
        <f t="shared" si="6005"/>
        <v>0</v>
      </c>
      <c r="BY228" s="141"/>
      <c r="BZ228" s="111"/>
      <c r="CA228" s="138"/>
      <c r="CB228" s="98"/>
      <c r="CC228" s="139">
        <f t="shared" ref="CC228:CD228" si="6466">CC169+CC199</f>
        <v>0</v>
      </c>
      <c r="CD228" s="111">
        <f t="shared" si="6466"/>
        <v>0</v>
      </c>
      <c r="CE228" s="111"/>
      <c r="CF228" s="140"/>
      <c r="CG228" s="431">
        <f t="shared" si="6377"/>
        <v>0</v>
      </c>
      <c r="CH228" s="323">
        <f t="shared" si="6026"/>
        <v>0</v>
      </c>
      <c r="CI228" s="141"/>
      <c r="CJ228" s="111"/>
      <c r="CK228" s="138"/>
      <c r="CL228" s="98"/>
      <c r="CM228" s="139">
        <f t="shared" ref="CM228:CN228" si="6467">CM169+CM199</f>
        <v>0</v>
      </c>
      <c r="CN228" s="111">
        <f t="shared" si="6467"/>
        <v>0</v>
      </c>
      <c r="CO228" s="111"/>
      <c r="CP228" s="140"/>
      <c r="CQ228" s="431">
        <f t="shared" si="6379"/>
        <v>0</v>
      </c>
      <c r="CR228" s="323">
        <f t="shared" si="6026"/>
        <v>44</v>
      </c>
      <c r="CS228" s="141"/>
      <c r="CT228" s="111"/>
      <c r="CU228" s="138"/>
      <c r="CV228" s="98"/>
      <c r="CW228" s="139">
        <f t="shared" ref="CW228:CX228" si="6468">CW169+CW199</f>
        <v>2887.0640400000002</v>
      </c>
      <c r="CX228" s="111">
        <f t="shared" si="6468"/>
        <v>127030.82</v>
      </c>
      <c r="CY228" s="111"/>
      <c r="CZ228" s="140"/>
      <c r="DA228" s="431">
        <f t="shared" si="6381"/>
        <v>1.10887</v>
      </c>
      <c r="DB228" s="323">
        <f t="shared" si="6026"/>
        <v>0</v>
      </c>
      <c r="DC228" s="141"/>
      <c r="DD228" s="111"/>
      <c r="DE228" s="138"/>
      <c r="DF228" s="98"/>
      <c r="DG228" s="139">
        <f t="shared" ref="DG228:DH228" si="6469">DG169+DG199</f>
        <v>0</v>
      </c>
      <c r="DH228" s="111">
        <f t="shared" si="6469"/>
        <v>0</v>
      </c>
      <c r="DI228" s="111"/>
      <c r="DJ228" s="140"/>
      <c r="DK228" s="431">
        <f t="shared" si="6383"/>
        <v>0</v>
      </c>
      <c r="DL228" s="323">
        <f t="shared" si="6026"/>
        <v>146</v>
      </c>
      <c r="DM228" s="141"/>
      <c r="DN228" s="111"/>
      <c r="DO228" s="138"/>
      <c r="DP228" s="98"/>
      <c r="DQ228" s="139">
        <f t="shared" ref="DQ228:DR228" si="6470">DQ169+DQ199</f>
        <v>2734.1197000000002</v>
      </c>
      <c r="DR228" s="111">
        <f t="shared" si="6470"/>
        <v>399181.48</v>
      </c>
      <c r="DS228" s="111"/>
      <c r="DT228" s="140"/>
      <c r="DU228" s="431">
        <f t="shared" si="6385"/>
        <v>1.05013</v>
      </c>
      <c r="DV228" s="323">
        <f t="shared" si="6026"/>
        <v>23</v>
      </c>
      <c r="DW228" s="141"/>
      <c r="DX228" s="111"/>
      <c r="DY228" s="138"/>
      <c r="DZ228" s="98"/>
      <c r="EA228" s="139">
        <f t="shared" ref="EA228:EB228" si="6471">EA169+EA199</f>
        <v>2695.6139699999999</v>
      </c>
      <c r="EB228" s="111">
        <f t="shared" si="6471"/>
        <v>61999.12</v>
      </c>
      <c r="EC228" s="111"/>
      <c r="ED228" s="140"/>
      <c r="EE228" s="431">
        <f t="shared" si="6387"/>
        <v>1.0353399999999999</v>
      </c>
      <c r="EF228" s="323">
        <f t="shared" si="6026"/>
        <v>21</v>
      </c>
      <c r="EG228" s="141"/>
      <c r="EH228" s="111"/>
      <c r="EI228" s="138"/>
      <c r="EJ228" s="98"/>
      <c r="EK228" s="139">
        <f t="shared" ref="EK228:EL228" si="6472">EK169+EK199</f>
        <v>2013.4113500000001</v>
      </c>
      <c r="EL228" s="111">
        <f t="shared" si="6472"/>
        <v>42281.64</v>
      </c>
      <c r="EM228" s="111"/>
      <c r="EN228" s="140"/>
      <c r="EO228" s="431">
        <f t="shared" si="6389"/>
        <v>0.77332000000000001</v>
      </c>
      <c r="EP228" s="323">
        <f t="shared" si="6026"/>
        <v>0</v>
      </c>
      <c r="EQ228" s="141"/>
      <c r="ER228" s="111"/>
      <c r="ES228" s="138"/>
      <c r="ET228" s="98"/>
      <c r="EU228" s="139">
        <f t="shared" ref="EU228:EV228" si="6473">EU169+EU199</f>
        <v>0</v>
      </c>
      <c r="EV228" s="111">
        <f t="shared" si="6473"/>
        <v>0</v>
      </c>
      <c r="EW228" s="111"/>
      <c r="EX228" s="140"/>
      <c r="EY228" s="431">
        <f t="shared" si="6391"/>
        <v>0</v>
      </c>
      <c r="EZ228" s="323">
        <f t="shared" si="6047"/>
        <v>27</v>
      </c>
      <c r="FA228" s="141"/>
      <c r="FB228" s="111"/>
      <c r="FC228" s="138"/>
      <c r="FD228" s="98"/>
      <c r="FE228" s="139">
        <f t="shared" ref="FE228:FF228" si="6474">FE169+FE199</f>
        <v>1695.19408</v>
      </c>
      <c r="FF228" s="111">
        <f t="shared" si="6474"/>
        <v>45770.239999999998</v>
      </c>
      <c r="FG228" s="111"/>
      <c r="FH228" s="140"/>
      <c r="FI228" s="431">
        <f t="shared" si="6393"/>
        <v>0.65108999999999995</v>
      </c>
      <c r="FJ228" s="323">
        <f t="shared" si="6047"/>
        <v>0</v>
      </c>
      <c r="FK228" s="141"/>
      <c r="FL228" s="111"/>
      <c r="FM228" s="138"/>
      <c r="FN228" s="98"/>
      <c r="FO228" s="139">
        <f t="shared" ref="FO228:FP228" si="6475">FO169+FO199</f>
        <v>0</v>
      </c>
      <c r="FP228" s="111">
        <f t="shared" si="6475"/>
        <v>0</v>
      </c>
      <c r="FQ228" s="111"/>
      <c r="FR228" s="140"/>
      <c r="FS228" s="431">
        <f t="shared" si="6395"/>
        <v>0</v>
      </c>
      <c r="FT228" s="323">
        <f t="shared" si="6047"/>
        <v>26</v>
      </c>
      <c r="FU228" s="141"/>
      <c r="FV228" s="111"/>
      <c r="FW228" s="138"/>
      <c r="FX228" s="98"/>
      <c r="FY228" s="139">
        <f t="shared" ref="FY228:FZ228" si="6476">FY169+FY199</f>
        <v>2689.9065900000001</v>
      </c>
      <c r="FZ228" s="111">
        <f t="shared" si="6476"/>
        <v>69937.56</v>
      </c>
      <c r="GA228" s="111"/>
      <c r="GB228" s="140"/>
      <c r="GC228" s="431">
        <f t="shared" si="6397"/>
        <v>1.03315</v>
      </c>
      <c r="GD228" s="323">
        <f t="shared" si="6047"/>
        <v>39</v>
      </c>
      <c r="GE228" s="141"/>
      <c r="GF228" s="111"/>
      <c r="GG228" s="138"/>
      <c r="GH228" s="98"/>
      <c r="GI228" s="139">
        <f t="shared" ref="GI228:GJ228" si="6477">GI169+GI199</f>
        <v>2055.3107599999998</v>
      </c>
      <c r="GJ228" s="111">
        <f t="shared" si="6477"/>
        <v>80157.119999999995</v>
      </c>
      <c r="GK228" s="111"/>
      <c r="GL228" s="140"/>
      <c r="GM228" s="431">
        <f t="shared" si="6399"/>
        <v>0.78940999999999995</v>
      </c>
      <c r="GN228" s="323">
        <f t="shared" si="6059"/>
        <v>15</v>
      </c>
      <c r="GO228" s="141"/>
      <c r="GP228" s="111"/>
      <c r="GQ228" s="138"/>
      <c r="GR228" s="98"/>
      <c r="GS228" s="139">
        <f t="shared" ref="GS228:GT228" si="6478">GS169+GS199</f>
        <v>3776.5397600000001</v>
      </c>
      <c r="GT228" s="111">
        <f t="shared" si="6478"/>
        <v>56648.09</v>
      </c>
      <c r="GU228" s="111"/>
      <c r="GV228" s="140"/>
      <c r="GW228" s="431">
        <f t="shared" si="6401"/>
        <v>1.4504999999999999</v>
      </c>
      <c r="GX228" s="323">
        <f t="shared" si="6059"/>
        <v>0</v>
      </c>
      <c r="GY228" s="141"/>
      <c r="GZ228" s="111"/>
      <c r="HA228" s="138"/>
      <c r="HB228" s="98"/>
      <c r="HC228" s="139">
        <f t="shared" ref="HC228:HD228" si="6479">HC169+HC199</f>
        <v>0</v>
      </c>
      <c r="HD228" s="111">
        <f t="shared" si="6479"/>
        <v>0</v>
      </c>
      <c r="HE228" s="111"/>
      <c r="HF228" s="140"/>
      <c r="HG228" s="431">
        <f t="shared" si="6403"/>
        <v>0</v>
      </c>
      <c r="HH228" s="323">
        <f t="shared" si="6059"/>
        <v>43</v>
      </c>
      <c r="HI228" s="141"/>
      <c r="HJ228" s="111"/>
      <c r="HK228" s="138"/>
      <c r="HL228" s="98"/>
      <c r="HM228" s="139">
        <f t="shared" ref="HM228:HN228" si="6480">HM169+HM199</f>
        <v>2793.7359999999999</v>
      </c>
      <c r="HN228" s="111">
        <f t="shared" si="6480"/>
        <v>120130.65</v>
      </c>
      <c r="HO228" s="111"/>
      <c r="HP228" s="140"/>
      <c r="HQ228" s="431">
        <f t="shared" si="6405"/>
        <v>1.0730299999999999</v>
      </c>
      <c r="HR228" s="323">
        <f t="shared" si="6059"/>
        <v>0</v>
      </c>
      <c r="HS228" s="141"/>
      <c r="HT228" s="111"/>
      <c r="HU228" s="138"/>
      <c r="HV228" s="98"/>
      <c r="HW228" s="139">
        <f t="shared" ref="HW228:HX228" si="6481">HW169+HW199</f>
        <v>0</v>
      </c>
      <c r="HX228" s="111">
        <f t="shared" si="6481"/>
        <v>0</v>
      </c>
      <c r="HY228" s="111"/>
      <c r="HZ228" s="140"/>
      <c r="IA228" s="431">
        <f t="shared" si="6407"/>
        <v>0</v>
      </c>
      <c r="IB228" s="323">
        <f t="shared" si="6071"/>
        <v>41</v>
      </c>
      <c r="IC228" s="141"/>
      <c r="ID228" s="111"/>
      <c r="IE228" s="138"/>
      <c r="IF228" s="98"/>
      <c r="IG228" s="139">
        <f t="shared" ref="IG228:IH228" si="6482">IG169+IG199</f>
        <v>4393.2903399999996</v>
      </c>
      <c r="IH228" s="111">
        <f t="shared" si="6482"/>
        <v>180124.91</v>
      </c>
      <c r="II228" s="111"/>
      <c r="IJ228" s="140"/>
      <c r="IK228" s="431">
        <f t="shared" si="6409"/>
        <v>1.6873899999999999</v>
      </c>
      <c r="IL228" s="323">
        <f t="shared" si="6071"/>
        <v>0</v>
      </c>
      <c r="IM228" s="141"/>
      <c r="IN228" s="111"/>
      <c r="IO228" s="138"/>
      <c r="IP228" s="98"/>
      <c r="IQ228" s="139">
        <f t="shared" ref="IQ228:IR228" si="6483">IQ169+IQ199</f>
        <v>0</v>
      </c>
      <c r="IR228" s="111">
        <f t="shared" si="6483"/>
        <v>0</v>
      </c>
      <c r="IS228" s="111"/>
      <c r="IT228" s="140"/>
      <c r="IU228" s="431">
        <f t="shared" si="6411"/>
        <v>0</v>
      </c>
      <c r="IV228" s="323">
        <f t="shared" si="6071"/>
        <v>0</v>
      </c>
      <c r="IW228" s="141"/>
      <c r="IX228" s="111"/>
      <c r="IY228" s="138"/>
      <c r="IZ228" s="98"/>
      <c r="JA228" s="139">
        <f t="shared" ref="JA228:JB228" si="6484">JA169+JA199</f>
        <v>0</v>
      </c>
      <c r="JB228" s="111">
        <f t="shared" si="6484"/>
        <v>0</v>
      </c>
      <c r="JC228" s="111"/>
      <c r="JD228" s="140"/>
      <c r="JE228" s="431">
        <f t="shared" si="6413"/>
        <v>0</v>
      </c>
      <c r="JF228" s="323">
        <f t="shared" si="6071"/>
        <v>0</v>
      </c>
      <c r="JG228" s="141"/>
      <c r="JH228" s="111"/>
      <c r="JI228" s="138"/>
      <c r="JJ228" s="98"/>
      <c r="JK228" s="139">
        <f t="shared" ref="JK228:JL228" si="6485">JK169+JK199</f>
        <v>0</v>
      </c>
      <c r="JL228" s="111">
        <f t="shared" si="6485"/>
        <v>0</v>
      </c>
      <c r="JM228" s="111"/>
      <c r="JN228" s="140"/>
      <c r="JO228" s="431">
        <f t="shared" si="6415"/>
        <v>0</v>
      </c>
      <c r="JP228" s="323">
        <f t="shared" si="6083"/>
        <v>59</v>
      </c>
      <c r="JQ228" s="141"/>
      <c r="JR228" s="111"/>
      <c r="JS228" s="138"/>
      <c r="JT228" s="98"/>
      <c r="JU228" s="139">
        <f t="shared" ref="JU228:JV228" si="6486">JU169+JU199</f>
        <v>2648.5942599999998</v>
      </c>
      <c r="JV228" s="111">
        <f t="shared" si="6486"/>
        <v>156267.06</v>
      </c>
      <c r="JW228" s="111"/>
      <c r="JX228" s="140"/>
      <c r="JY228" s="431">
        <f t="shared" si="6417"/>
        <v>1.01728</v>
      </c>
      <c r="JZ228" s="323">
        <f t="shared" si="6083"/>
        <v>0</v>
      </c>
      <c r="KA228" s="141"/>
      <c r="KB228" s="111"/>
      <c r="KC228" s="138"/>
      <c r="KD228" s="98"/>
      <c r="KE228" s="139">
        <f t="shared" ref="KE228:KF228" si="6487">KE169+KE199</f>
        <v>0</v>
      </c>
      <c r="KF228" s="111">
        <f t="shared" si="6487"/>
        <v>0</v>
      </c>
      <c r="KG228" s="111"/>
      <c r="KH228" s="140"/>
      <c r="KI228" s="431">
        <f t="shared" si="6419"/>
        <v>0</v>
      </c>
      <c r="KJ228" s="323">
        <f t="shared" si="6083"/>
        <v>0</v>
      </c>
      <c r="KK228" s="141"/>
      <c r="KL228" s="111"/>
      <c r="KM228" s="138"/>
      <c r="KN228" s="98"/>
      <c r="KO228" s="139">
        <f t="shared" ref="KO228:KP228" si="6488">KO169+KO199</f>
        <v>0</v>
      </c>
      <c r="KP228" s="111">
        <f t="shared" si="6488"/>
        <v>0</v>
      </c>
      <c r="KQ228" s="111"/>
      <c r="KR228" s="140"/>
      <c r="KS228" s="431">
        <f t="shared" si="6421"/>
        <v>0</v>
      </c>
      <c r="KT228" s="323">
        <f t="shared" si="6083"/>
        <v>0</v>
      </c>
      <c r="KU228" s="141"/>
      <c r="KV228" s="111"/>
      <c r="KW228" s="138"/>
      <c r="KX228" s="98"/>
      <c r="KY228" s="139">
        <f t="shared" ref="KY228:KZ228" si="6489">KY169+KY199</f>
        <v>0</v>
      </c>
      <c r="KZ228" s="111">
        <f t="shared" si="6489"/>
        <v>0</v>
      </c>
      <c r="LA228" s="111"/>
      <c r="LB228" s="140"/>
      <c r="LC228" s="431">
        <f t="shared" si="6423"/>
        <v>0</v>
      </c>
      <c r="LD228" s="323">
        <f t="shared" ref="LD228" si="6490">LD24</f>
        <v>540</v>
      </c>
      <c r="LE228" s="141"/>
      <c r="LF228" s="111"/>
      <c r="LG228" s="138"/>
      <c r="LH228" s="98"/>
      <c r="LI228" s="139">
        <f t="shared" ref="LI228:LJ228" si="6491">LI169+LI199</f>
        <v>2603.6055099999999</v>
      </c>
      <c r="LJ228" s="111">
        <f t="shared" si="6491"/>
        <v>1405946.98</v>
      </c>
      <c r="LK228" s="111"/>
      <c r="LL228" s="140"/>
    </row>
    <row r="229" spans="1:324" ht="15" customHeight="1">
      <c r="A229" s="612"/>
      <c r="B229" s="94" t="s">
        <v>744</v>
      </c>
      <c r="C229" s="12" t="s">
        <v>839</v>
      </c>
      <c r="D229" s="12" t="s">
        <v>419</v>
      </c>
      <c r="E229" s="4"/>
      <c r="F229" s="323">
        <f t="shared" si="6097"/>
        <v>0</v>
      </c>
      <c r="G229" s="141"/>
      <c r="H229" s="111"/>
      <c r="I229" s="138"/>
      <c r="J229" s="98"/>
      <c r="K229" s="139">
        <f t="shared" ref="K229:L229" si="6492">K170+K200</f>
        <v>0</v>
      </c>
      <c r="L229" s="111">
        <f t="shared" si="6492"/>
        <v>0</v>
      </c>
      <c r="M229" s="111"/>
      <c r="N229" s="140"/>
      <c r="O229" s="431" t="e">
        <f t="shared" si="6363"/>
        <v>#DIV/0!</v>
      </c>
      <c r="P229" s="323">
        <f t="shared" si="6005"/>
        <v>0</v>
      </c>
      <c r="Q229" s="141"/>
      <c r="R229" s="111"/>
      <c r="S229" s="138"/>
      <c r="T229" s="98"/>
      <c r="U229" s="139">
        <f t="shared" ref="U229:V229" si="6493">U170+U200</f>
        <v>0</v>
      </c>
      <c r="V229" s="111">
        <f t="shared" si="6493"/>
        <v>0</v>
      </c>
      <c r="W229" s="111"/>
      <c r="X229" s="140"/>
      <c r="Y229" s="431" t="e">
        <f t="shared" si="6365"/>
        <v>#DIV/0!</v>
      </c>
      <c r="Z229" s="323">
        <f t="shared" si="6005"/>
        <v>0</v>
      </c>
      <c r="AA229" s="141"/>
      <c r="AB229" s="111"/>
      <c r="AC229" s="138"/>
      <c r="AD229" s="98"/>
      <c r="AE229" s="139">
        <f t="shared" ref="AE229:AF229" si="6494">AE170+AE200</f>
        <v>0</v>
      </c>
      <c r="AF229" s="111">
        <f t="shared" si="6494"/>
        <v>0</v>
      </c>
      <c r="AG229" s="111"/>
      <c r="AH229" s="140"/>
      <c r="AI229" s="431" t="e">
        <f t="shared" si="6367"/>
        <v>#DIV/0!</v>
      </c>
      <c r="AJ229" s="323">
        <f t="shared" si="6005"/>
        <v>0</v>
      </c>
      <c r="AK229" s="141"/>
      <c r="AL229" s="111"/>
      <c r="AM229" s="138"/>
      <c r="AN229" s="98"/>
      <c r="AO229" s="139">
        <f t="shared" ref="AO229:AP229" si="6495">AO170+AO200</f>
        <v>0</v>
      </c>
      <c r="AP229" s="111">
        <f t="shared" si="6495"/>
        <v>0</v>
      </c>
      <c r="AQ229" s="111"/>
      <c r="AR229" s="140"/>
      <c r="AS229" s="431" t="e">
        <f t="shared" si="6369"/>
        <v>#DIV/0!</v>
      </c>
      <c r="AT229" s="323">
        <f t="shared" si="6005"/>
        <v>0</v>
      </c>
      <c r="AU229" s="141"/>
      <c r="AV229" s="111"/>
      <c r="AW229" s="138"/>
      <c r="AX229" s="98"/>
      <c r="AY229" s="139">
        <f t="shared" ref="AY229:AZ229" si="6496">AY170+AY200</f>
        <v>0</v>
      </c>
      <c r="AZ229" s="111">
        <f t="shared" si="6496"/>
        <v>0</v>
      </c>
      <c r="BA229" s="111"/>
      <c r="BB229" s="140"/>
      <c r="BC229" s="431" t="e">
        <f t="shared" si="6371"/>
        <v>#DIV/0!</v>
      </c>
      <c r="BD229" s="323">
        <f t="shared" si="6005"/>
        <v>0</v>
      </c>
      <c r="BE229" s="141"/>
      <c r="BF229" s="111"/>
      <c r="BG229" s="138"/>
      <c r="BH229" s="98"/>
      <c r="BI229" s="139">
        <f t="shared" ref="BI229:BJ229" si="6497">BI170+BI200</f>
        <v>0</v>
      </c>
      <c r="BJ229" s="111">
        <f t="shared" si="6497"/>
        <v>0</v>
      </c>
      <c r="BK229" s="111"/>
      <c r="BL229" s="140"/>
      <c r="BM229" s="431" t="e">
        <f t="shared" si="6373"/>
        <v>#DIV/0!</v>
      </c>
      <c r="BN229" s="323">
        <f t="shared" si="6005"/>
        <v>0</v>
      </c>
      <c r="BO229" s="141"/>
      <c r="BP229" s="111"/>
      <c r="BQ229" s="138"/>
      <c r="BR229" s="98"/>
      <c r="BS229" s="139">
        <f t="shared" ref="BS229:BT229" si="6498">BS170+BS200</f>
        <v>0</v>
      </c>
      <c r="BT229" s="111">
        <f t="shared" si="6498"/>
        <v>0</v>
      </c>
      <c r="BU229" s="111"/>
      <c r="BV229" s="140"/>
      <c r="BW229" s="431" t="e">
        <f t="shared" si="6375"/>
        <v>#DIV/0!</v>
      </c>
      <c r="BX229" s="323">
        <f t="shared" si="6005"/>
        <v>0</v>
      </c>
      <c r="BY229" s="141"/>
      <c r="BZ229" s="111"/>
      <c r="CA229" s="138"/>
      <c r="CB229" s="98"/>
      <c r="CC229" s="139">
        <f t="shared" ref="CC229:CD229" si="6499">CC170+CC200</f>
        <v>0</v>
      </c>
      <c r="CD229" s="111">
        <f t="shared" si="6499"/>
        <v>0</v>
      </c>
      <c r="CE229" s="111"/>
      <c r="CF229" s="140"/>
      <c r="CG229" s="431" t="e">
        <f t="shared" si="6377"/>
        <v>#DIV/0!</v>
      </c>
      <c r="CH229" s="323">
        <f t="shared" si="6026"/>
        <v>0</v>
      </c>
      <c r="CI229" s="141"/>
      <c r="CJ229" s="111"/>
      <c r="CK229" s="138"/>
      <c r="CL229" s="98"/>
      <c r="CM229" s="139">
        <f t="shared" ref="CM229:CN229" si="6500">CM170+CM200</f>
        <v>0</v>
      </c>
      <c r="CN229" s="111">
        <f t="shared" si="6500"/>
        <v>0</v>
      </c>
      <c r="CO229" s="111"/>
      <c r="CP229" s="140"/>
      <c r="CQ229" s="431" t="e">
        <f t="shared" si="6379"/>
        <v>#DIV/0!</v>
      </c>
      <c r="CR229" s="323">
        <f t="shared" si="6026"/>
        <v>0</v>
      </c>
      <c r="CS229" s="141"/>
      <c r="CT229" s="111"/>
      <c r="CU229" s="138"/>
      <c r="CV229" s="98"/>
      <c r="CW229" s="139">
        <f t="shared" ref="CW229:CX229" si="6501">CW170+CW200</f>
        <v>0</v>
      </c>
      <c r="CX229" s="111">
        <f t="shared" si="6501"/>
        <v>0</v>
      </c>
      <c r="CY229" s="111"/>
      <c r="CZ229" s="140"/>
      <c r="DA229" s="431" t="e">
        <f t="shared" si="6381"/>
        <v>#DIV/0!</v>
      </c>
      <c r="DB229" s="323">
        <f t="shared" si="6026"/>
        <v>0</v>
      </c>
      <c r="DC229" s="141"/>
      <c r="DD229" s="111"/>
      <c r="DE229" s="138"/>
      <c r="DF229" s="98"/>
      <c r="DG229" s="139">
        <f t="shared" ref="DG229:DH229" si="6502">DG170+DG200</f>
        <v>0</v>
      </c>
      <c r="DH229" s="111">
        <f t="shared" si="6502"/>
        <v>0</v>
      </c>
      <c r="DI229" s="111"/>
      <c r="DJ229" s="140"/>
      <c r="DK229" s="431" t="e">
        <f t="shared" si="6383"/>
        <v>#DIV/0!</v>
      </c>
      <c r="DL229" s="323">
        <f t="shared" si="6026"/>
        <v>0</v>
      </c>
      <c r="DM229" s="141"/>
      <c r="DN229" s="111"/>
      <c r="DO229" s="138"/>
      <c r="DP229" s="98"/>
      <c r="DQ229" s="139">
        <f t="shared" ref="DQ229:DR229" si="6503">DQ170+DQ200</f>
        <v>0</v>
      </c>
      <c r="DR229" s="111">
        <f t="shared" si="6503"/>
        <v>0</v>
      </c>
      <c r="DS229" s="111"/>
      <c r="DT229" s="140"/>
      <c r="DU229" s="431" t="e">
        <f t="shared" si="6385"/>
        <v>#DIV/0!</v>
      </c>
      <c r="DV229" s="323">
        <f t="shared" si="6026"/>
        <v>0</v>
      </c>
      <c r="DW229" s="141"/>
      <c r="DX229" s="111"/>
      <c r="DY229" s="138"/>
      <c r="DZ229" s="98"/>
      <c r="EA229" s="139">
        <f t="shared" ref="EA229:EB229" si="6504">EA170+EA200</f>
        <v>0</v>
      </c>
      <c r="EB229" s="111">
        <f t="shared" si="6504"/>
        <v>0</v>
      </c>
      <c r="EC229" s="111"/>
      <c r="ED229" s="140"/>
      <c r="EE229" s="431" t="e">
        <f t="shared" si="6387"/>
        <v>#DIV/0!</v>
      </c>
      <c r="EF229" s="323">
        <f t="shared" si="6026"/>
        <v>0</v>
      </c>
      <c r="EG229" s="141"/>
      <c r="EH229" s="111"/>
      <c r="EI229" s="138"/>
      <c r="EJ229" s="98"/>
      <c r="EK229" s="139">
        <f t="shared" ref="EK229:EL229" si="6505">EK170+EK200</f>
        <v>0</v>
      </c>
      <c r="EL229" s="111">
        <f t="shared" si="6505"/>
        <v>0</v>
      </c>
      <c r="EM229" s="111"/>
      <c r="EN229" s="140"/>
      <c r="EO229" s="431" t="e">
        <f t="shared" si="6389"/>
        <v>#DIV/0!</v>
      </c>
      <c r="EP229" s="323">
        <f t="shared" si="6026"/>
        <v>0</v>
      </c>
      <c r="EQ229" s="141"/>
      <c r="ER229" s="111"/>
      <c r="ES229" s="138"/>
      <c r="ET229" s="98"/>
      <c r="EU229" s="139">
        <f t="shared" ref="EU229:EV229" si="6506">EU170+EU200</f>
        <v>0</v>
      </c>
      <c r="EV229" s="111">
        <f t="shared" si="6506"/>
        <v>0</v>
      </c>
      <c r="EW229" s="111"/>
      <c r="EX229" s="140"/>
      <c r="EY229" s="431" t="e">
        <f t="shared" si="6391"/>
        <v>#DIV/0!</v>
      </c>
      <c r="EZ229" s="323">
        <f t="shared" si="6047"/>
        <v>0</v>
      </c>
      <c r="FA229" s="141"/>
      <c r="FB229" s="111"/>
      <c r="FC229" s="138"/>
      <c r="FD229" s="98"/>
      <c r="FE229" s="139">
        <f t="shared" ref="FE229:FF229" si="6507">FE170+FE200</f>
        <v>0</v>
      </c>
      <c r="FF229" s="111">
        <f t="shared" si="6507"/>
        <v>0</v>
      </c>
      <c r="FG229" s="111"/>
      <c r="FH229" s="140"/>
      <c r="FI229" s="431" t="e">
        <f t="shared" si="6393"/>
        <v>#DIV/0!</v>
      </c>
      <c r="FJ229" s="323">
        <f t="shared" si="6047"/>
        <v>0</v>
      </c>
      <c r="FK229" s="141"/>
      <c r="FL229" s="111"/>
      <c r="FM229" s="138"/>
      <c r="FN229" s="98"/>
      <c r="FO229" s="139">
        <f t="shared" ref="FO229:FP229" si="6508">FO170+FO200</f>
        <v>0</v>
      </c>
      <c r="FP229" s="111">
        <f t="shared" si="6508"/>
        <v>0</v>
      </c>
      <c r="FQ229" s="111"/>
      <c r="FR229" s="140"/>
      <c r="FS229" s="431" t="e">
        <f t="shared" si="6395"/>
        <v>#DIV/0!</v>
      </c>
      <c r="FT229" s="323">
        <f t="shared" si="6047"/>
        <v>0</v>
      </c>
      <c r="FU229" s="141"/>
      <c r="FV229" s="111"/>
      <c r="FW229" s="138"/>
      <c r="FX229" s="98"/>
      <c r="FY229" s="139">
        <f t="shared" ref="FY229:FZ229" si="6509">FY170+FY200</f>
        <v>0</v>
      </c>
      <c r="FZ229" s="111">
        <f t="shared" si="6509"/>
        <v>0</v>
      </c>
      <c r="GA229" s="111"/>
      <c r="GB229" s="140"/>
      <c r="GC229" s="431" t="e">
        <f t="shared" si="6397"/>
        <v>#DIV/0!</v>
      </c>
      <c r="GD229" s="323">
        <f t="shared" si="6047"/>
        <v>0</v>
      </c>
      <c r="GE229" s="141"/>
      <c r="GF229" s="111"/>
      <c r="GG229" s="138"/>
      <c r="GH229" s="98"/>
      <c r="GI229" s="139">
        <f t="shared" ref="GI229:GJ229" si="6510">GI170+GI200</f>
        <v>0</v>
      </c>
      <c r="GJ229" s="111">
        <f t="shared" si="6510"/>
        <v>0</v>
      </c>
      <c r="GK229" s="111"/>
      <c r="GL229" s="140"/>
      <c r="GM229" s="431" t="e">
        <f t="shared" si="6399"/>
        <v>#DIV/0!</v>
      </c>
      <c r="GN229" s="323">
        <f t="shared" si="6059"/>
        <v>0</v>
      </c>
      <c r="GO229" s="141"/>
      <c r="GP229" s="111"/>
      <c r="GQ229" s="138"/>
      <c r="GR229" s="98"/>
      <c r="GS229" s="139">
        <f t="shared" ref="GS229:GT229" si="6511">GS170+GS200</f>
        <v>0</v>
      </c>
      <c r="GT229" s="111">
        <f t="shared" si="6511"/>
        <v>0</v>
      </c>
      <c r="GU229" s="111"/>
      <c r="GV229" s="140"/>
      <c r="GW229" s="431" t="e">
        <f t="shared" si="6401"/>
        <v>#DIV/0!</v>
      </c>
      <c r="GX229" s="323">
        <f t="shared" si="6059"/>
        <v>0</v>
      </c>
      <c r="GY229" s="141"/>
      <c r="GZ229" s="111"/>
      <c r="HA229" s="138"/>
      <c r="HB229" s="98"/>
      <c r="HC229" s="139">
        <f t="shared" ref="HC229:HD229" si="6512">HC170+HC200</f>
        <v>0</v>
      </c>
      <c r="HD229" s="111">
        <f t="shared" si="6512"/>
        <v>0</v>
      </c>
      <c r="HE229" s="111"/>
      <c r="HF229" s="140"/>
      <c r="HG229" s="431" t="e">
        <f t="shared" si="6403"/>
        <v>#DIV/0!</v>
      </c>
      <c r="HH229" s="323">
        <f t="shared" si="6059"/>
        <v>0</v>
      </c>
      <c r="HI229" s="141"/>
      <c r="HJ229" s="111"/>
      <c r="HK229" s="138"/>
      <c r="HL229" s="98"/>
      <c r="HM229" s="139">
        <f t="shared" ref="HM229:HN229" si="6513">HM170+HM200</f>
        <v>0</v>
      </c>
      <c r="HN229" s="111">
        <f t="shared" si="6513"/>
        <v>0</v>
      </c>
      <c r="HO229" s="111"/>
      <c r="HP229" s="140"/>
      <c r="HQ229" s="431" t="e">
        <f t="shared" si="6405"/>
        <v>#DIV/0!</v>
      </c>
      <c r="HR229" s="323">
        <f t="shared" si="6059"/>
        <v>0</v>
      </c>
      <c r="HS229" s="141"/>
      <c r="HT229" s="111"/>
      <c r="HU229" s="138"/>
      <c r="HV229" s="98"/>
      <c r="HW229" s="139">
        <f t="shared" ref="HW229:HX229" si="6514">HW170+HW200</f>
        <v>0</v>
      </c>
      <c r="HX229" s="111">
        <f t="shared" si="6514"/>
        <v>0</v>
      </c>
      <c r="HY229" s="111"/>
      <c r="HZ229" s="140"/>
      <c r="IA229" s="431" t="e">
        <f t="shared" si="6407"/>
        <v>#DIV/0!</v>
      </c>
      <c r="IB229" s="323">
        <f t="shared" si="6071"/>
        <v>0</v>
      </c>
      <c r="IC229" s="141"/>
      <c r="ID229" s="111"/>
      <c r="IE229" s="138"/>
      <c r="IF229" s="98"/>
      <c r="IG229" s="139">
        <f t="shared" ref="IG229:IH229" si="6515">IG170+IG200</f>
        <v>0</v>
      </c>
      <c r="IH229" s="111">
        <f t="shared" si="6515"/>
        <v>0</v>
      </c>
      <c r="II229" s="111"/>
      <c r="IJ229" s="140"/>
      <c r="IK229" s="431" t="e">
        <f t="shared" si="6409"/>
        <v>#DIV/0!</v>
      </c>
      <c r="IL229" s="323">
        <f t="shared" si="6071"/>
        <v>0</v>
      </c>
      <c r="IM229" s="141"/>
      <c r="IN229" s="111"/>
      <c r="IO229" s="138"/>
      <c r="IP229" s="98"/>
      <c r="IQ229" s="139">
        <f t="shared" ref="IQ229:IR229" si="6516">IQ170+IQ200</f>
        <v>0</v>
      </c>
      <c r="IR229" s="111">
        <f t="shared" si="6516"/>
        <v>0</v>
      </c>
      <c r="IS229" s="111"/>
      <c r="IT229" s="140"/>
      <c r="IU229" s="431" t="e">
        <f t="shared" si="6411"/>
        <v>#DIV/0!</v>
      </c>
      <c r="IV229" s="323">
        <f t="shared" si="6071"/>
        <v>0</v>
      </c>
      <c r="IW229" s="141"/>
      <c r="IX229" s="111"/>
      <c r="IY229" s="138"/>
      <c r="IZ229" s="98"/>
      <c r="JA229" s="139">
        <f t="shared" ref="JA229:JB229" si="6517">JA170+JA200</f>
        <v>0</v>
      </c>
      <c r="JB229" s="111">
        <f t="shared" si="6517"/>
        <v>0</v>
      </c>
      <c r="JC229" s="111"/>
      <c r="JD229" s="140"/>
      <c r="JE229" s="431" t="e">
        <f t="shared" si="6413"/>
        <v>#DIV/0!</v>
      </c>
      <c r="JF229" s="323">
        <f t="shared" si="6071"/>
        <v>0</v>
      </c>
      <c r="JG229" s="141"/>
      <c r="JH229" s="111"/>
      <c r="JI229" s="138"/>
      <c r="JJ229" s="98"/>
      <c r="JK229" s="139">
        <f t="shared" ref="JK229:JL229" si="6518">JK170+JK200</f>
        <v>0</v>
      </c>
      <c r="JL229" s="111">
        <f t="shared" si="6518"/>
        <v>0</v>
      </c>
      <c r="JM229" s="111"/>
      <c r="JN229" s="140"/>
      <c r="JO229" s="431" t="e">
        <f t="shared" si="6415"/>
        <v>#DIV/0!</v>
      </c>
      <c r="JP229" s="323">
        <f t="shared" si="6083"/>
        <v>0</v>
      </c>
      <c r="JQ229" s="141"/>
      <c r="JR229" s="111"/>
      <c r="JS229" s="138"/>
      <c r="JT229" s="98"/>
      <c r="JU229" s="139">
        <f t="shared" ref="JU229:JV229" si="6519">JU170+JU200</f>
        <v>0</v>
      </c>
      <c r="JV229" s="111">
        <f t="shared" si="6519"/>
        <v>0</v>
      </c>
      <c r="JW229" s="111"/>
      <c r="JX229" s="140"/>
      <c r="JY229" s="431" t="e">
        <f t="shared" si="6417"/>
        <v>#DIV/0!</v>
      </c>
      <c r="JZ229" s="323">
        <f t="shared" si="6083"/>
        <v>0</v>
      </c>
      <c r="KA229" s="141"/>
      <c r="KB229" s="111"/>
      <c r="KC229" s="138"/>
      <c r="KD229" s="98"/>
      <c r="KE229" s="139">
        <f t="shared" ref="KE229:KF229" si="6520">KE170+KE200</f>
        <v>0</v>
      </c>
      <c r="KF229" s="111">
        <f t="shared" si="6520"/>
        <v>0</v>
      </c>
      <c r="KG229" s="111"/>
      <c r="KH229" s="140"/>
      <c r="KI229" s="431" t="e">
        <f t="shared" si="6419"/>
        <v>#DIV/0!</v>
      </c>
      <c r="KJ229" s="323">
        <f t="shared" si="6083"/>
        <v>0</v>
      </c>
      <c r="KK229" s="141"/>
      <c r="KL229" s="111"/>
      <c r="KM229" s="138"/>
      <c r="KN229" s="98"/>
      <c r="KO229" s="139">
        <f t="shared" ref="KO229:KP229" si="6521">KO170+KO200</f>
        <v>0</v>
      </c>
      <c r="KP229" s="111">
        <f t="shared" si="6521"/>
        <v>0</v>
      </c>
      <c r="KQ229" s="111"/>
      <c r="KR229" s="140"/>
      <c r="KS229" s="431" t="e">
        <f t="shared" si="6421"/>
        <v>#DIV/0!</v>
      </c>
      <c r="KT229" s="323">
        <f t="shared" si="6083"/>
        <v>0</v>
      </c>
      <c r="KU229" s="141"/>
      <c r="KV229" s="111"/>
      <c r="KW229" s="138"/>
      <c r="KX229" s="98"/>
      <c r="KY229" s="139">
        <f t="shared" ref="KY229:KZ229" si="6522">KY170+KY200</f>
        <v>0</v>
      </c>
      <c r="KZ229" s="111">
        <f t="shared" si="6522"/>
        <v>0</v>
      </c>
      <c r="LA229" s="111"/>
      <c r="LB229" s="140"/>
      <c r="LC229" s="431" t="e">
        <f t="shared" si="6423"/>
        <v>#DIV/0!</v>
      </c>
      <c r="LD229" s="323">
        <f t="shared" ref="LD229" si="6523">LD25</f>
        <v>0</v>
      </c>
      <c r="LE229" s="141"/>
      <c r="LF229" s="111"/>
      <c r="LG229" s="138"/>
      <c r="LH229" s="98"/>
      <c r="LI229" s="139">
        <f t="shared" ref="LI229:LJ229" si="6524">LI170+LI200</f>
        <v>0</v>
      </c>
      <c r="LJ229" s="111">
        <f t="shared" si="6524"/>
        <v>0</v>
      </c>
      <c r="LK229" s="111"/>
      <c r="LL229" s="140"/>
    </row>
    <row r="230" spans="1:324" ht="16.5" customHeight="1">
      <c r="A230" s="612"/>
      <c r="B230" s="69" t="s">
        <v>731</v>
      </c>
      <c r="C230" s="12" t="s">
        <v>840</v>
      </c>
      <c r="D230" s="12" t="s">
        <v>422</v>
      </c>
      <c r="E230" s="4"/>
      <c r="F230" s="323">
        <f t="shared" si="6097"/>
        <v>1</v>
      </c>
      <c r="G230" s="141"/>
      <c r="H230" s="111"/>
      <c r="I230" s="138"/>
      <c r="J230" s="98"/>
      <c r="K230" s="139">
        <f t="shared" ref="K230:L230" si="6525">K171+K201</f>
        <v>1915.0823</v>
      </c>
      <c r="L230" s="111">
        <f t="shared" si="6525"/>
        <v>1915.09</v>
      </c>
      <c r="M230" s="111"/>
      <c r="N230" s="140"/>
      <c r="O230" s="431">
        <f t="shared" si="6363"/>
        <v>0.73592999999999997</v>
      </c>
      <c r="P230" s="323">
        <f t="shared" si="6005"/>
        <v>1</v>
      </c>
      <c r="Q230" s="141"/>
      <c r="R230" s="111"/>
      <c r="S230" s="138"/>
      <c r="T230" s="98"/>
      <c r="U230" s="139">
        <f t="shared" ref="U230:V230" si="6526">U171+U201</f>
        <v>2432.4825999999998</v>
      </c>
      <c r="V230" s="111">
        <f t="shared" si="6526"/>
        <v>2432.4899999999998</v>
      </c>
      <c r="W230" s="111"/>
      <c r="X230" s="140"/>
      <c r="Y230" s="431">
        <f t="shared" si="6365"/>
        <v>0.93474999999999997</v>
      </c>
      <c r="Z230" s="323">
        <f t="shared" si="6005"/>
        <v>1</v>
      </c>
      <c r="AA230" s="141"/>
      <c r="AB230" s="111"/>
      <c r="AC230" s="138"/>
      <c r="AD230" s="98"/>
      <c r="AE230" s="139">
        <f t="shared" ref="AE230:AF230" si="6527">AE171+AE201</f>
        <v>1893.7157999999999</v>
      </c>
      <c r="AF230" s="111">
        <f t="shared" si="6527"/>
        <v>1893.71</v>
      </c>
      <c r="AG230" s="111"/>
      <c r="AH230" s="140"/>
      <c r="AI230" s="431">
        <f t="shared" si="6367"/>
        <v>0.72770999999999997</v>
      </c>
      <c r="AJ230" s="323">
        <f t="shared" si="6005"/>
        <v>2</v>
      </c>
      <c r="AK230" s="141"/>
      <c r="AL230" s="111"/>
      <c r="AM230" s="138"/>
      <c r="AN230" s="98"/>
      <c r="AO230" s="139">
        <f t="shared" ref="AO230:AP230" si="6528">AO171+AO201</f>
        <v>1846.0097000000001</v>
      </c>
      <c r="AP230" s="111">
        <f t="shared" si="6528"/>
        <v>3692.02</v>
      </c>
      <c r="AQ230" s="111"/>
      <c r="AR230" s="140"/>
      <c r="AS230" s="431">
        <f t="shared" si="6369"/>
        <v>0.70938000000000001</v>
      </c>
      <c r="AT230" s="323">
        <f t="shared" si="6005"/>
        <v>3</v>
      </c>
      <c r="AU230" s="141"/>
      <c r="AV230" s="111"/>
      <c r="AW230" s="138"/>
      <c r="AX230" s="98"/>
      <c r="AY230" s="139">
        <f t="shared" ref="AY230:AZ230" si="6529">AY171+AY201</f>
        <v>1574.7882</v>
      </c>
      <c r="AZ230" s="111">
        <f t="shared" si="6529"/>
        <v>4724.37</v>
      </c>
      <c r="BA230" s="111"/>
      <c r="BB230" s="140"/>
      <c r="BC230" s="431">
        <f t="shared" si="6371"/>
        <v>0.60516000000000003</v>
      </c>
      <c r="BD230" s="323">
        <f t="shared" si="6005"/>
        <v>1</v>
      </c>
      <c r="BE230" s="141"/>
      <c r="BF230" s="111"/>
      <c r="BG230" s="138"/>
      <c r="BH230" s="98"/>
      <c r="BI230" s="139">
        <f t="shared" ref="BI230:BJ230" si="6530">BI171+BI201</f>
        <v>1997.9838</v>
      </c>
      <c r="BJ230" s="111">
        <f t="shared" si="6530"/>
        <v>1997.98</v>
      </c>
      <c r="BK230" s="111"/>
      <c r="BL230" s="140"/>
      <c r="BM230" s="431">
        <f t="shared" si="6373"/>
        <v>0.76778000000000002</v>
      </c>
      <c r="BN230" s="323">
        <f t="shared" si="6005"/>
        <v>3</v>
      </c>
      <c r="BO230" s="141"/>
      <c r="BP230" s="111"/>
      <c r="BQ230" s="138"/>
      <c r="BR230" s="98"/>
      <c r="BS230" s="139">
        <f t="shared" ref="BS230:BT230" si="6531">BS171+BS201</f>
        <v>2100.6903699999998</v>
      </c>
      <c r="BT230" s="111">
        <f t="shared" si="6531"/>
        <v>6302.06</v>
      </c>
      <c r="BU230" s="111"/>
      <c r="BV230" s="140"/>
      <c r="BW230" s="431">
        <f t="shared" si="6375"/>
        <v>0.80725000000000002</v>
      </c>
      <c r="BX230" s="323">
        <f t="shared" si="6005"/>
        <v>0</v>
      </c>
      <c r="BY230" s="141"/>
      <c r="BZ230" s="111"/>
      <c r="CA230" s="138"/>
      <c r="CB230" s="98"/>
      <c r="CC230" s="139">
        <f t="shared" ref="CC230:CD230" si="6532">CC171+CC201</f>
        <v>0</v>
      </c>
      <c r="CD230" s="111">
        <f t="shared" si="6532"/>
        <v>0</v>
      </c>
      <c r="CE230" s="111"/>
      <c r="CF230" s="140"/>
      <c r="CG230" s="431">
        <f t="shared" si="6377"/>
        <v>0</v>
      </c>
      <c r="CH230" s="323">
        <f t="shared" si="6026"/>
        <v>1</v>
      </c>
      <c r="CI230" s="141"/>
      <c r="CJ230" s="111"/>
      <c r="CK230" s="138"/>
      <c r="CL230" s="98"/>
      <c r="CM230" s="139">
        <f t="shared" ref="CM230:CN230" si="6533">CM171+CM201</f>
        <v>2904.7916</v>
      </c>
      <c r="CN230" s="111">
        <f t="shared" si="6533"/>
        <v>2904.8</v>
      </c>
      <c r="CO230" s="111"/>
      <c r="CP230" s="140"/>
      <c r="CQ230" s="431">
        <f t="shared" si="6379"/>
        <v>1.11625</v>
      </c>
      <c r="CR230" s="323">
        <f t="shared" si="6026"/>
        <v>3</v>
      </c>
      <c r="CS230" s="141"/>
      <c r="CT230" s="111"/>
      <c r="CU230" s="138"/>
      <c r="CV230" s="98"/>
      <c r="CW230" s="139">
        <f t="shared" ref="CW230:CX230" si="6534">CW171+CW201</f>
        <v>2887.7147199999999</v>
      </c>
      <c r="CX230" s="111">
        <f t="shared" si="6534"/>
        <v>8663.14</v>
      </c>
      <c r="CY230" s="111"/>
      <c r="CZ230" s="140"/>
      <c r="DA230" s="431">
        <f t="shared" si="6381"/>
        <v>1.1096900000000001</v>
      </c>
      <c r="DB230" s="323">
        <f t="shared" si="6026"/>
        <v>1</v>
      </c>
      <c r="DC230" s="141"/>
      <c r="DD230" s="111"/>
      <c r="DE230" s="138"/>
      <c r="DF230" s="98"/>
      <c r="DG230" s="139">
        <f t="shared" ref="DG230:DH230" si="6535">DG171+DG201</f>
        <v>2492.2552000000001</v>
      </c>
      <c r="DH230" s="111">
        <f t="shared" si="6535"/>
        <v>2492.2600000000002</v>
      </c>
      <c r="DI230" s="111"/>
      <c r="DJ230" s="140"/>
      <c r="DK230" s="431">
        <f t="shared" si="6383"/>
        <v>0.95772000000000002</v>
      </c>
      <c r="DL230" s="323">
        <f t="shared" si="6026"/>
        <v>1</v>
      </c>
      <c r="DM230" s="141"/>
      <c r="DN230" s="111"/>
      <c r="DO230" s="138"/>
      <c r="DP230" s="98"/>
      <c r="DQ230" s="139">
        <f t="shared" ref="DQ230:DR230" si="6536">DQ171+DQ201</f>
        <v>2713.4416000000001</v>
      </c>
      <c r="DR230" s="111">
        <f t="shared" si="6536"/>
        <v>2713.45</v>
      </c>
      <c r="DS230" s="111"/>
      <c r="DT230" s="140"/>
      <c r="DU230" s="431">
        <f t="shared" si="6385"/>
        <v>1.0427200000000001</v>
      </c>
      <c r="DV230" s="323">
        <f t="shared" si="6026"/>
        <v>6</v>
      </c>
      <c r="DW230" s="141"/>
      <c r="DX230" s="111"/>
      <c r="DY230" s="138"/>
      <c r="DZ230" s="98"/>
      <c r="EA230" s="139">
        <f t="shared" ref="EA230:EB230" si="6537">EA171+EA201</f>
        <v>2693.9587799999999</v>
      </c>
      <c r="EB230" s="111">
        <f t="shared" si="6537"/>
        <v>16163.76</v>
      </c>
      <c r="EC230" s="111"/>
      <c r="ED230" s="140"/>
      <c r="EE230" s="431">
        <f t="shared" si="6387"/>
        <v>1.0352300000000001</v>
      </c>
      <c r="EF230" s="323">
        <f t="shared" si="6026"/>
        <v>3</v>
      </c>
      <c r="EG230" s="141"/>
      <c r="EH230" s="111"/>
      <c r="EI230" s="138"/>
      <c r="EJ230" s="98"/>
      <c r="EK230" s="139">
        <f t="shared" ref="EK230:EL230" si="6538">EK171+EK201</f>
        <v>2017.0353600000001</v>
      </c>
      <c r="EL230" s="111">
        <f t="shared" si="6538"/>
        <v>6051.1</v>
      </c>
      <c r="EM230" s="111"/>
      <c r="EN230" s="140"/>
      <c r="EO230" s="431">
        <f t="shared" si="6389"/>
        <v>0.77510000000000001</v>
      </c>
      <c r="EP230" s="323">
        <f t="shared" si="6026"/>
        <v>4</v>
      </c>
      <c r="EQ230" s="141"/>
      <c r="ER230" s="111"/>
      <c r="ES230" s="138"/>
      <c r="ET230" s="98"/>
      <c r="EU230" s="139">
        <f t="shared" ref="EU230:EV230" si="6539">EU171+EU201</f>
        <v>4726.2736999999997</v>
      </c>
      <c r="EV230" s="111">
        <f t="shared" si="6539"/>
        <v>18905.099999999999</v>
      </c>
      <c r="EW230" s="111"/>
      <c r="EX230" s="140"/>
      <c r="EY230" s="431">
        <f t="shared" si="6391"/>
        <v>1.8162100000000001</v>
      </c>
      <c r="EZ230" s="323">
        <f t="shared" si="6047"/>
        <v>3</v>
      </c>
      <c r="FA230" s="141"/>
      <c r="FB230" s="111"/>
      <c r="FC230" s="138"/>
      <c r="FD230" s="98"/>
      <c r="FE230" s="139">
        <f t="shared" ref="FE230:FF230" si="6540">FE171+FE201</f>
        <v>1701.3679999999999</v>
      </c>
      <c r="FF230" s="111">
        <f t="shared" si="6540"/>
        <v>5104.1000000000004</v>
      </c>
      <c r="FG230" s="111"/>
      <c r="FH230" s="140"/>
      <c r="FI230" s="431">
        <f t="shared" si="6393"/>
        <v>0.65380000000000005</v>
      </c>
      <c r="FJ230" s="323">
        <f t="shared" si="6047"/>
        <v>2</v>
      </c>
      <c r="FK230" s="141"/>
      <c r="FL230" s="111"/>
      <c r="FM230" s="138"/>
      <c r="FN230" s="98"/>
      <c r="FO230" s="139">
        <f t="shared" ref="FO230:FP230" si="6541">FO171+FO201</f>
        <v>3322.1583999999998</v>
      </c>
      <c r="FP230" s="111">
        <f t="shared" si="6541"/>
        <v>6644.32</v>
      </c>
      <c r="FQ230" s="111"/>
      <c r="FR230" s="140"/>
      <c r="FS230" s="431">
        <f t="shared" si="6395"/>
        <v>1.2766299999999999</v>
      </c>
      <c r="FT230" s="323">
        <f t="shared" si="6047"/>
        <v>1</v>
      </c>
      <c r="FU230" s="141"/>
      <c r="FV230" s="111"/>
      <c r="FW230" s="138"/>
      <c r="FX230" s="98"/>
      <c r="FY230" s="139">
        <f t="shared" ref="FY230:FZ230" si="6542">FY171+FY201</f>
        <v>2675.2428</v>
      </c>
      <c r="FZ230" s="111">
        <f t="shared" si="6542"/>
        <v>2675.25</v>
      </c>
      <c r="GA230" s="111"/>
      <c r="GB230" s="140"/>
      <c r="GC230" s="431">
        <f t="shared" si="6397"/>
        <v>1.0280400000000001</v>
      </c>
      <c r="GD230" s="323">
        <f t="shared" si="6047"/>
        <v>1</v>
      </c>
      <c r="GE230" s="141"/>
      <c r="GF230" s="111"/>
      <c r="GG230" s="138"/>
      <c r="GH230" s="98"/>
      <c r="GI230" s="139">
        <f t="shared" ref="GI230:GJ230" si="6543">GI171+GI201</f>
        <v>2020.8198</v>
      </c>
      <c r="GJ230" s="111">
        <f t="shared" si="6543"/>
        <v>2020.82</v>
      </c>
      <c r="GK230" s="111"/>
      <c r="GL230" s="140"/>
      <c r="GM230" s="431">
        <f t="shared" si="6399"/>
        <v>0.77656000000000003</v>
      </c>
      <c r="GN230" s="323">
        <f t="shared" si="6059"/>
        <v>0</v>
      </c>
      <c r="GO230" s="141"/>
      <c r="GP230" s="111"/>
      <c r="GQ230" s="138"/>
      <c r="GR230" s="98"/>
      <c r="GS230" s="139">
        <f t="shared" ref="GS230:GT230" si="6544">GS171+GS201</f>
        <v>0</v>
      </c>
      <c r="GT230" s="111">
        <f t="shared" si="6544"/>
        <v>0</v>
      </c>
      <c r="GU230" s="111"/>
      <c r="GV230" s="140"/>
      <c r="GW230" s="431">
        <f t="shared" si="6401"/>
        <v>0</v>
      </c>
      <c r="GX230" s="323">
        <f t="shared" si="6059"/>
        <v>3</v>
      </c>
      <c r="GY230" s="141"/>
      <c r="GZ230" s="111"/>
      <c r="HA230" s="138"/>
      <c r="HB230" s="98"/>
      <c r="HC230" s="139">
        <f t="shared" ref="HC230:HD230" si="6545">HC171+HC201</f>
        <v>2653.7040400000001</v>
      </c>
      <c r="HD230" s="111">
        <f t="shared" si="6545"/>
        <v>7961.11</v>
      </c>
      <c r="HE230" s="111"/>
      <c r="HF230" s="140"/>
      <c r="HG230" s="431">
        <f t="shared" si="6403"/>
        <v>1.01976</v>
      </c>
      <c r="HH230" s="323">
        <f t="shared" si="6059"/>
        <v>4</v>
      </c>
      <c r="HI230" s="141"/>
      <c r="HJ230" s="111"/>
      <c r="HK230" s="138"/>
      <c r="HL230" s="98"/>
      <c r="HM230" s="139">
        <f t="shared" ref="HM230:HN230" si="6546">HM171+HM201</f>
        <v>2796.0218599999998</v>
      </c>
      <c r="HN230" s="111">
        <f t="shared" si="6546"/>
        <v>11184.09</v>
      </c>
      <c r="HO230" s="111"/>
      <c r="HP230" s="140"/>
      <c r="HQ230" s="431">
        <f t="shared" si="6405"/>
        <v>1.0744499999999999</v>
      </c>
      <c r="HR230" s="323">
        <f t="shared" si="6059"/>
        <v>3</v>
      </c>
      <c r="HS230" s="141"/>
      <c r="HT230" s="111"/>
      <c r="HU230" s="138"/>
      <c r="HV230" s="98"/>
      <c r="HW230" s="139">
        <f t="shared" ref="HW230:HX230" si="6547">HW171+HW201</f>
        <v>2736.1803799999998</v>
      </c>
      <c r="HX230" s="111">
        <f t="shared" si="6547"/>
        <v>8208.5400000000009</v>
      </c>
      <c r="HY230" s="111"/>
      <c r="HZ230" s="140"/>
      <c r="IA230" s="431">
        <f t="shared" si="6407"/>
        <v>1.0514600000000001</v>
      </c>
      <c r="IB230" s="323">
        <f t="shared" si="6071"/>
        <v>6</v>
      </c>
      <c r="IC230" s="141"/>
      <c r="ID230" s="111"/>
      <c r="IE230" s="138"/>
      <c r="IF230" s="98"/>
      <c r="IG230" s="139">
        <f t="shared" ref="IG230:IH230" si="6548">IG171+IG201</f>
        <v>4392.83194</v>
      </c>
      <c r="IH230" s="111">
        <f t="shared" si="6548"/>
        <v>26356.99</v>
      </c>
      <c r="II230" s="111"/>
      <c r="IJ230" s="140"/>
      <c r="IK230" s="431">
        <f t="shared" si="6409"/>
        <v>1.68807</v>
      </c>
      <c r="IL230" s="323">
        <f t="shared" si="6071"/>
        <v>4</v>
      </c>
      <c r="IM230" s="141"/>
      <c r="IN230" s="111"/>
      <c r="IO230" s="138"/>
      <c r="IP230" s="98"/>
      <c r="IQ230" s="139">
        <f t="shared" ref="IQ230:IR230" si="6549">IQ171+IQ201</f>
        <v>2981.6839</v>
      </c>
      <c r="IR230" s="111">
        <f t="shared" si="6549"/>
        <v>11926.74</v>
      </c>
      <c r="IS230" s="111"/>
      <c r="IT230" s="140"/>
      <c r="IU230" s="431">
        <f t="shared" si="6411"/>
        <v>1.1457999999999999</v>
      </c>
      <c r="IV230" s="323">
        <f t="shared" si="6071"/>
        <v>4</v>
      </c>
      <c r="IW230" s="141"/>
      <c r="IX230" s="111"/>
      <c r="IY230" s="138"/>
      <c r="IZ230" s="98"/>
      <c r="JA230" s="139">
        <f t="shared" ref="JA230:JB230" si="6550">JA171+JA201</f>
        <v>3081.8438999999998</v>
      </c>
      <c r="JB230" s="111">
        <f t="shared" si="6550"/>
        <v>12327.38</v>
      </c>
      <c r="JC230" s="111"/>
      <c r="JD230" s="140"/>
      <c r="JE230" s="431">
        <f t="shared" si="6413"/>
        <v>1.1842900000000001</v>
      </c>
      <c r="JF230" s="323">
        <f t="shared" si="6071"/>
        <v>3</v>
      </c>
      <c r="JG230" s="141"/>
      <c r="JH230" s="111"/>
      <c r="JI230" s="138"/>
      <c r="JJ230" s="98"/>
      <c r="JK230" s="139">
        <f t="shared" ref="JK230:JL230" si="6551">JK171+JK201</f>
        <v>2312.30872</v>
      </c>
      <c r="JL230" s="111">
        <f t="shared" si="6551"/>
        <v>6936.92</v>
      </c>
      <c r="JM230" s="111"/>
      <c r="JN230" s="140"/>
      <c r="JO230" s="431">
        <f t="shared" si="6415"/>
        <v>0.88856999999999997</v>
      </c>
      <c r="JP230" s="323">
        <f t="shared" si="6083"/>
        <v>3</v>
      </c>
      <c r="JQ230" s="141"/>
      <c r="JR230" s="111"/>
      <c r="JS230" s="138"/>
      <c r="JT230" s="98"/>
      <c r="JU230" s="139">
        <f t="shared" ref="JU230:JV230" si="6552">JU171+JU201</f>
        <v>2654.6696999999999</v>
      </c>
      <c r="JV230" s="111">
        <f t="shared" si="6552"/>
        <v>7964.01</v>
      </c>
      <c r="JW230" s="111"/>
      <c r="JX230" s="140"/>
      <c r="JY230" s="431">
        <f t="shared" si="6417"/>
        <v>1.02013</v>
      </c>
      <c r="JZ230" s="323">
        <f t="shared" si="6083"/>
        <v>0</v>
      </c>
      <c r="KA230" s="141"/>
      <c r="KB230" s="111"/>
      <c r="KC230" s="138"/>
      <c r="KD230" s="98"/>
      <c r="KE230" s="139">
        <f t="shared" ref="KE230:KF230" si="6553">KE171+KE201</f>
        <v>0</v>
      </c>
      <c r="KF230" s="111">
        <f t="shared" si="6553"/>
        <v>0</v>
      </c>
      <c r="KG230" s="111"/>
      <c r="KH230" s="140"/>
      <c r="KI230" s="431">
        <f t="shared" si="6419"/>
        <v>0</v>
      </c>
      <c r="KJ230" s="323">
        <f t="shared" si="6083"/>
        <v>5</v>
      </c>
      <c r="KK230" s="141"/>
      <c r="KL230" s="111"/>
      <c r="KM230" s="138"/>
      <c r="KN230" s="98"/>
      <c r="KO230" s="139">
        <f t="shared" ref="KO230:KP230" si="6554">KO171+KO201</f>
        <v>2088.5748800000001</v>
      </c>
      <c r="KP230" s="111">
        <f t="shared" si="6554"/>
        <v>10442.870000000001</v>
      </c>
      <c r="KQ230" s="111"/>
      <c r="KR230" s="140"/>
      <c r="KS230" s="431">
        <f t="shared" si="6421"/>
        <v>0.80259000000000003</v>
      </c>
      <c r="KT230" s="323">
        <f t="shared" si="6083"/>
        <v>0</v>
      </c>
      <c r="KU230" s="141"/>
      <c r="KV230" s="111"/>
      <c r="KW230" s="138"/>
      <c r="KX230" s="98"/>
      <c r="KY230" s="139">
        <f t="shared" ref="KY230:KZ230" si="6555">KY171+KY201</f>
        <v>0</v>
      </c>
      <c r="KZ230" s="111">
        <f t="shared" si="6555"/>
        <v>0</v>
      </c>
      <c r="LA230" s="111"/>
      <c r="LB230" s="140"/>
      <c r="LC230" s="431">
        <f t="shared" si="6423"/>
        <v>0</v>
      </c>
      <c r="LD230" s="323">
        <f t="shared" ref="LD230" si="6556">LD26</f>
        <v>73</v>
      </c>
      <c r="LE230" s="141"/>
      <c r="LF230" s="111"/>
      <c r="LG230" s="138"/>
      <c r="LH230" s="98"/>
      <c r="LI230" s="139">
        <f t="shared" ref="LI230:LJ230" si="6557">LI171+LI201</f>
        <v>2602.2785899999999</v>
      </c>
      <c r="LJ230" s="111">
        <f t="shared" si="6557"/>
        <v>189966.34</v>
      </c>
      <c r="LK230" s="111"/>
      <c r="LL230" s="140"/>
    </row>
    <row r="231" spans="1:324" ht="16.5" customHeight="1">
      <c r="A231" s="612"/>
      <c r="B231" s="69" t="s">
        <v>732</v>
      </c>
      <c r="C231" s="12" t="s">
        <v>840</v>
      </c>
      <c r="D231" s="12" t="s">
        <v>422</v>
      </c>
      <c r="E231" s="4"/>
      <c r="F231" s="323">
        <f t="shared" si="6097"/>
        <v>0</v>
      </c>
      <c r="G231" s="141"/>
      <c r="H231" s="111"/>
      <c r="I231" s="138"/>
      <c r="J231" s="98"/>
      <c r="K231" s="139">
        <f t="shared" ref="K231:L231" si="6558">K172+K202</f>
        <v>0</v>
      </c>
      <c r="L231" s="111">
        <f t="shared" si="6558"/>
        <v>0</v>
      </c>
      <c r="M231" s="111"/>
      <c r="N231" s="140"/>
      <c r="O231" s="431">
        <f t="shared" si="6363"/>
        <v>0</v>
      </c>
      <c r="P231" s="323">
        <f t="shared" si="6005"/>
        <v>0</v>
      </c>
      <c r="Q231" s="141"/>
      <c r="R231" s="111"/>
      <c r="S231" s="138"/>
      <c r="T231" s="98"/>
      <c r="U231" s="139">
        <f t="shared" ref="U231:V231" si="6559">U172+U202</f>
        <v>0</v>
      </c>
      <c r="V231" s="111">
        <f t="shared" si="6559"/>
        <v>0</v>
      </c>
      <c r="W231" s="111"/>
      <c r="X231" s="140"/>
      <c r="Y231" s="431">
        <f t="shared" si="6365"/>
        <v>0</v>
      </c>
      <c r="Z231" s="323">
        <f t="shared" si="6005"/>
        <v>0</v>
      </c>
      <c r="AA231" s="141"/>
      <c r="AB231" s="111"/>
      <c r="AC231" s="138"/>
      <c r="AD231" s="98"/>
      <c r="AE231" s="139">
        <f t="shared" ref="AE231:AF231" si="6560">AE172+AE202</f>
        <v>0</v>
      </c>
      <c r="AF231" s="111">
        <f t="shared" si="6560"/>
        <v>0</v>
      </c>
      <c r="AG231" s="111"/>
      <c r="AH231" s="140"/>
      <c r="AI231" s="431">
        <f t="shared" si="6367"/>
        <v>0</v>
      </c>
      <c r="AJ231" s="323">
        <f t="shared" si="6005"/>
        <v>0</v>
      </c>
      <c r="AK231" s="141"/>
      <c r="AL231" s="111"/>
      <c r="AM231" s="138"/>
      <c r="AN231" s="98"/>
      <c r="AO231" s="139">
        <f t="shared" ref="AO231:AP231" si="6561">AO172+AO202</f>
        <v>0</v>
      </c>
      <c r="AP231" s="111">
        <f t="shared" si="6561"/>
        <v>0</v>
      </c>
      <c r="AQ231" s="111"/>
      <c r="AR231" s="140"/>
      <c r="AS231" s="431">
        <f t="shared" si="6369"/>
        <v>0</v>
      </c>
      <c r="AT231" s="323">
        <f t="shared" si="6005"/>
        <v>0</v>
      </c>
      <c r="AU231" s="141"/>
      <c r="AV231" s="111"/>
      <c r="AW231" s="138"/>
      <c r="AX231" s="98"/>
      <c r="AY231" s="139">
        <f t="shared" ref="AY231:AZ231" si="6562">AY172+AY202</f>
        <v>0</v>
      </c>
      <c r="AZ231" s="111">
        <f t="shared" si="6562"/>
        <v>0</v>
      </c>
      <c r="BA231" s="111"/>
      <c r="BB231" s="140"/>
      <c r="BC231" s="431">
        <f t="shared" si="6371"/>
        <v>0</v>
      </c>
      <c r="BD231" s="323">
        <f t="shared" si="6005"/>
        <v>0</v>
      </c>
      <c r="BE231" s="141"/>
      <c r="BF231" s="111"/>
      <c r="BG231" s="138"/>
      <c r="BH231" s="98"/>
      <c r="BI231" s="139">
        <f t="shared" ref="BI231:BJ231" si="6563">BI172+BI202</f>
        <v>0</v>
      </c>
      <c r="BJ231" s="111">
        <f t="shared" si="6563"/>
        <v>0</v>
      </c>
      <c r="BK231" s="111"/>
      <c r="BL231" s="140"/>
      <c r="BM231" s="431">
        <f t="shared" si="6373"/>
        <v>0</v>
      </c>
      <c r="BN231" s="323">
        <f t="shared" si="6005"/>
        <v>0</v>
      </c>
      <c r="BO231" s="141"/>
      <c r="BP231" s="111"/>
      <c r="BQ231" s="138"/>
      <c r="BR231" s="98"/>
      <c r="BS231" s="139">
        <f t="shared" ref="BS231:BT231" si="6564">BS172+BS202</f>
        <v>0</v>
      </c>
      <c r="BT231" s="111">
        <f t="shared" si="6564"/>
        <v>0</v>
      </c>
      <c r="BU231" s="111"/>
      <c r="BV231" s="140"/>
      <c r="BW231" s="431">
        <f t="shared" si="6375"/>
        <v>0</v>
      </c>
      <c r="BX231" s="323">
        <f t="shared" si="6005"/>
        <v>2</v>
      </c>
      <c r="BY231" s="141"/>
      <c r="BZ231" s="111"/>
      <c r="CA231" s="138"/>
      <c r="CB231" s="98"/>
      <c r="CC231" s="139">
        <f t="shared" ref="CC231:CD231" si="6565">CC172+CC202</f>
        <v>2025.5921000000001</v>
      </c>
      <c r="CD231" s="111">
        <f t="shared" si="6565"/>
        <v>4051.18</v>
      </c>
      <c r="CE231" s="111"/>
      <c r="CF231" s="140"/>
      <c r="CG231" s="431">
        <f t="shared" si="6377"/>
        <v>0.77473999999999998</v>
      </c>
      <c r="CH231" s="323">
        <f t="shared" si="6026"/>
        <v>0</v>
      </c>
      <c r="CI231" s="141"/>
      <c r="CJ231" s="111"/>
      <c r="CK231" s="138"/>
      <c r="CL231" s="98"/>
      <c r="CM231" s="139">
        <f t="shared" ref="CM231:CN231" si="6566">CM172+CM202</f>
        <v>0</v>
      </c>
      <c r="CN231" s="111">
        <f t="shared" si="6566"/>
        <v>0</v>
      </c>
      <c r="CO231" s="111"/>
      <c r="CP231" s="140"/>
      <c r="CQ231" s="431">
        <f t="shared" si="6379"/>
        <v>0</v>
      </c>
      <c r="CR231" s="323">
        <f t="shared" si="6026"/>
        <v>4</v>
      </c>
      <c r="CS231" s="141"/>
      <c r="CT231" s="111"/>
      <c r="CU231" s="138"/>
      <c r="CV231" s="98"/>
      <c r="CW231" s="139">
        <f t="shared" ref="CW231:CX231" si="6567">CW172+CW202</f>
        <v>2892.1559600000001</v>
      </c>
      <c r="CX231" s="111">
        <f t="shared" si="6567"/>
        <v>11568.62</v>
      </c>
      <c r="CY231" s="111"/>
      <c r="CZ231" s="140"/>
      <c r="DA231" s="431">
        <f t="shared" si="6381"/>
        <v>1.1061700000000001</v>
      </c>
      <c r="DB231" s="323">
        <f t="shared" si="6026"/>
        <v>0</v>
      </c>
      <c r="DC231" s="141"/>
      <c r="DD231" s="111"/>
      <c r="DE231" s="138"/>
      <c r="DF231" s="98"/>
      <c r="DG231" s="139">
        <f t="shared" ref="DG231:DH231" si="6568">DG172+DG202</f>
        <v>0</v>
      </c>
      <c r="DH231" s="111">
        <f t="shared" si="6568"/>
        <v>0</v>
      </c>
      <c r="DI231" s="111"/>
      <c r="DJ231" s="140"/>
      <c r="DK231" s="431">
        <f t="shared" si="6383"/>
        <v>0</v>
      </c>
      <c r="DL231" s="323">
        <f t="shared" si="6026"/>
        <v>0</v>
      </c>
      <c r="DM231" s="141"/>
      <c r="DN231" s="111"/>
      <c r="DO231" s="138"/>
      <c r="DP231" s="98"/>
      <c r="DQ231" s="139">
        <f t="shared" ref="DQ231:DR231" si="6569">DQ172+DQ202</f>
        <v>0</v>
      </c>
      <c r="DR231" s="111">
        <f t="shared" si="6569"/>
        <v>0</v>
      </c>
      <c r="DS231" s="111"/>
      <c r="DT231" s="140"/>
      <c r="DU231" s="431">
        <f t="shared" si="6385"/>
        <v>0</v>
      </c>
      <c r="DV231" s="323">
        <f t="shared" si="6026"/>
        <v>0</v>
      </c>
      <c r="DW231" s="141"/>
      <c r="DX231" s="111"/>
      <c r="DY231" s="138"/>
      <c r="DZ231" s="98"/>
      <c r="EA231" s="139">
        <f t="shared" ref="EA231:EB231" si="6570">EA172+EA202</f>
        <v>0</v>
      </c>
      <c r="EB231" s="111">
        <f t="shared" si="6570"/>
        <v>0</v>
      </c>
      <c r="EC231" s="111"/>
      <c r="ED231" s="140"/>
      <c r="EE231" s="431">
        <f t="shared" si="6387"/>
        <v>0</v>
      </c>
      <c r="EF231" s="323">
        <f t="shared" si="6026"/>
        <v>1</v>
      </c>
      <c r="EG231" s="141"/>
      <c r="EH231" s="111"/>
      <c r="EI231" s="138"/>
      <c r="EJ231" s="98"/>
      <c r="EK231" s="139">
        <f t="shared" ref="EK231:EL231" si="6571">EK172+EK202</f>
        <v>2014.8848</v>
      </c>
      <c r="EL231" s="111">
        <f t="shared" si="6571"/>
        <v>2014.89</v>
      </c>
      <c r="EM231" s="111"/>
      <c r="EN231" s="140"/>
      <c r="EO231" s="431">
        <f t="shared" si="6389"/>
        <v>0.77063999999999999</v>
      </c>
      <c r="EP231" s="323">
        <f t="shared" si="6026"/>
        <v>1</v>
      </c>
      <c r="EQ231" s="141"/>
      <c r="ER231" s="111"/>
      <c r="ES231" s="138"/>
      <c r="ET231" s="98"/>
      <c r="EU231" s="139">
        <f t="shared" ref="EU231:EV231" si="6572">EU172+EU202</f>
        <v>4775.5356000000002</v>
      </c>
      <c r="EV231" s="111">
        <f t="shared" si="6572"/>
        <v>4775.54</v>
      </c>
      <c r="EW231" s="111"/>
      <c r="EX231" s="140"/>
      <c r="EY231" s="431">
        <f t="shared" si="6391"/>
        <v>1.8265199999999999</v>
      </c>
      <c r="EZ231" s="323">
        <f t="shared" si="6047"/>
        <v>3</v>
      </c>
      <c r="FA231" s="141"/>
      <c r="FB231" s="111"/>
      <c r="FC231" s="138"/>
      <c r="FD231" s="98"/>
      <c r="FE231" s="139">
        <f t="shared" ref="FE231:FF231" si="6573">FE172+FE202</f>
        <v>1701.3679999999999</v>
      </c>
      <c r="FF231" s="111">
        <f t="shared" si="6573"/>
        <v>5104.1000000000004</v>
      </c>
      <c r="FG231" s="111"/>
      <c r="FH231" s="140"/>
      <c r="FI231" s="431">
        <f t="shared" si="6393"/>
        <v>0.65073000000000003</v>
      </c>
      <c r="FJ231" s="323">
        <f t="shared" si="6047"/>
        <v>0</v>
      </c>
      <c r="FK231" s="141"/>
      <c r="FL231" s="111"/>
      <c r="FM231" s="138"/>
      <c r="FN231" s="98"/>
      <c r="FO231" s="139">
        <f t="shared" ref="FO231:FP231" si="6574">FO172+FO202</f>
        <v>0</v>
      </c>
      <c r="FP231" s="111">
        <f t="shared" si="6574"/>
        <v>0</v>
      </c>
      <c r="FQ231" s="111"/>
      <c r="FR231" s="140"/>
      <c r="FS231" s="431">
        <f t="shared" si="6395"/>
        <v>0</v>
      </c>
      <c r="FT231" s="323">
        <f t="shared" si="6047"/>
        <v>0</v>
      </c>
      <c r="FU231" s="141"/>
      <c r="FV231" s="111"/>
      <c r="FW231" s="138"/>
      <c r="FX231" s="98"/>
      <c r="FY231" s="139">
        <f t="shared" ref="FY231:FZ231" si="6575">FY172+FY202</f>
        <v>0</v>
      </c>
      <c r="FZ231" s="111">
        <f t="shared" si="6575"/>
        <v>0</v>
      </c>
      <c r="GA231" s="111"/>
      <c r="GB231" s="140"/>
      <c r="GC231" s="431">
        <f t="shared" si="6397"/>
        <v>0</v>
      </c>
      <c r="GD231" s="323">
        <f t="shared" si="6047"/>
        <v>4</v>
      </c>
      <c r="GE231" s="141"/>
      <c r="GF231" s="111"/>
      <c r="GG231" s="138"/>
      <c r="GH231" s="98"/>
      <c r="GI231" s="139">
        <f t="shared" ref="GI231:GJ231" si="6576">GI172+GI202</f>
        <v>2055.5129999999999</v>
      </c>
      <c r="GJ231" s="111">
        <f t="shared" si="6576"/>
        <v>8222.06</v>
      </c>
      <c r="GK231" s="111"/>
      <c r="GL231" s="140"/>
      <c r="GM231" s="431">
        <f t="shared" si="6399"/>
        <v>0.78617999999999999</v>
      </c>
      <c r="GN231" s="323">
        <f t="shared" si="6059"/>
        <v>0</v>
      </c>
      <c r="GO231" s="141"/>
      <c r="GP231" s="111"/>
      <c r="GQ231" s="138"/>
      <c r="GR231" s="98"/>
      <c r="GS231" s="139">
        <f t="shared" ref="GS231:GT231" si="6577">GS172+GS202</f>
        <v>0</v>
      </c>
      <c r="GT231" s="111">
        <f t="shared" si="6577"/>
        <v>0</v>
      </c>
      <c r="GU231" s="111"/>
      <c r="GV231" s="140"/>
      <c r="GW231" s="431">
        <f t="shared" si="6401"/>
        <v>0</v>
      </c>
      <c r="GX231" s="323">
        <f t="shared" si="6059"/>
        <v>0</v>
      </c>
      <c r="GY231" s="141"/>
      <c r="GZ231" s="111"/>
      <c r="HA231" s="138"/>
      <c r="HB231" s="98"/>
      <c r="HC231" s="139">
        <f t="shared" ref="HC231:HD231" si="6578">HC172+HC202</f>
        <v>0</v>
      </c>
      <c r="HD231" s="111">
        <f t="shared" si="6578"/>
        <v>0</v>
      </c>
      <c r="HE231" s="111"/>
      <c r="HF231" s="140"/>
      <c r="HG231" s="431">
        <f t="shared" si="6403"/>
        <v>0</v>
      </c>
      <c r="HH231" s="323">
        <f t="shared" si="6059"/>
        <v>1</v>
      </c>
      <c r="HI231" s="141"/>
      <c r="HJ231" s="111"/>
      <c r="HK231" s="138"/>
      <c r="HL231" s="98"/>
      <c r="HM231" s="139">
        <f t="shared" ref="HM231:HN231" si="6579">HM172+HM202</f>
        <v>2773.5805999999998</v>
      </c>
      <c r="HN231" s="111">
        <f t="shared" si="6579"/>
        <v>2773.58</v>
      </c>
      <c r="HO231" s="111"/>
      <c r="HP231" s="140"/>
      <c r="HQ231" s="431">
        <f t="shared" si="6405"/>
        <v>1.0608200000000001</v>
      </c>
      <c r="HR231" s="323">
        <f t="shared" si="6059"/>
        <v>1</v>
      </c>
      <c r="HS231" s="141"/>
      <c r="HT231" s="111"/>
      <c r="HU231" s="138"/>
      <c r="HV231" s="98"/>
      <c r="HW231" s="139">
        <f t="shared" ref="HW231:HX231" si="6580">HW172+HW202</f>
        <v>2714.0428000000002</v>
      </c>
      <c r="HX231" s="111">
        <f t="shared" si="6580"/>
        <v>2714.04</v>
      </c>
      <c r="HY231" s="111"/>
      <c r="HZ231" s="140"/>
      <c r="IA231" s="431">
        <f t="shared" si="6407"/>
        <v>1.0380499999999999</v>
      </c>
      <c r="IB231" s="323">
        <f t="shared" si="6071"/>
        <v>1</v>
      </c>
      <c r="IC231" s="141"/>
      <c r="ID231" s="111"/>
      <c r="IE231" s="138"/>
      <c r="IF231" s="98"/>
      <c r="IG231" s="139">
        <f t="shared" ref="IG231:IH231" si="6581">IG172+IG202</f>
        <v>4354.7992000000004</v>
      </c>
      <c r="IH231" s="111">
        <f t="shared" si="6581"/>
        <v>4354.79</v>
      </c>
      <c r="II231" s="111"/>
      <c r="IJ231" s="140"/>
      <c r="IK231" s="431">
        <f t="shared" si="6409"/>
        <v>1.6656</v>
      </c>
      <c r="IL231" s="323">
        <f t="shared" si="6071"/>
        <v>0</v>
      </c>
      <c r="IM231" s="141"/>
      <c r="IN231" s="111"/>
      <c r="IO231" s="138"/>
      <c r="IP231" s="98"/>
      <c r="IQ231" s="139">
        <f t="shared" ref="IQ231:IR231" si="6582">IQ172+IQ202</f>
        <v>0</v>
      </c>
      <c r="IR231" s="111">
        <f t="shared" si="6582"/>
        <v>0</v>
      </c>
      <c r="IS231" s="111"/>
      <c r="IT231" s="140"/>
      <c r="IU231" s="431">
        <f t="shared" si="6411"/>
        <v>0</v>
      </c>
      <c r="IV231" s="323">
        <f t="shared" si="6071"/>
        <v>3</v>
      </c>
      <c r="IW231" s="141"/>
      <c r="IX231" s="111"/>
      <c r="IY231" s="138"/>
      <c r="IZ231" s="98"/>
      <c r="JA231" s="139">
        <f t="shared" ref="JA231:JB231" si="6583">JA172+JA202</f>
        <v>3080.95606</v>
      </c>
      <c r="JB231" s="111">
        <f t="shared" si="6583"/>
        <v>9242.8700000000008</v>
      </c>
      <c r="JC231" s="111"/>
      <c r="JD231" s="140"/>
      <c r="JE231" s="431">
        <f t="shared" si="6413"/>
        <v>1.17839</v>
      </c>
      <c r="JF231" s="323">
        <f t="shared" si="6071"/>
        <v>1</v>
      </c>
      <c r="JG231" s="141"/>
      <c r="JH231" s="111"/>
      <c r="JI231" s="138"/>
      <c r="JJ231" s="98"/>
      <c r="JK231" s="139">
        <f t="shared" ref="JK231:JL231" si="6584">JK172+JK202</f>
        <v>2301.0288</v>
      </c>
      <c r="JL231" s="111">
        <f t="shared" si="6584"/>
        <v>2301.0300000000002</v>
      </c>
      <c r="JM231" s="111"/>
      <c r="JN231" s="140"/>
      <c r="JO231" s="431">
        <f t="shared" si="6415"/>
        <v>0.88007999999999997</v>
      </c>
      <c r="JP231" s="323">
        <f t="shared" si="6083"/>
        <v>1</v>
      </c>
      <c r="JQ231" s="141"/>
      <c r="JR231" s="111"/>
      <c r="JS231" s="138"/>
      <c r="JT231" s="98"/>
      <c r="JU231" s="139">
        <f t="shared" ref="JU231:JV231" si="6585">JU172+JU202</f>
        <v>2680.5436</v>
      </c>
      <c r="JV231" s="111">
        <f t="shared" si="6585"/>
        <v>2680.55</v>
      </c>
      <c r="JW231" s="111"/>
      <c r="JX231" s="140"/>
      <c r="JY231" s="431">
        <f t="shared" si="6417"/>
        <v>1.0252399999999999</v>
      </c>
      <c r="JZ231" s="323">
        <f t="shared" si="6083"/>
        <v>0</v>
      </c>
      <c r="KA231" s="141"/>
      <c r="KB231" s="111"/>
      <c r="KC231" s="138"/>
      <c r="KD231" s="98"/>
      <c r="KE231" s="139">
        <f t="shared" ref="KE231:KF231" si="6586">KE172+KE202</f>
        <v>0</v>
      </c>
      <c r="KF231" s="111">
        <f t="shared" si="6586"/>
        <v>0</v>
      </c>
      <c r="KG231" s="111"/>
      <c r="KH231" s="140"/>
      <c r="KI231" s="431">
        <f t="shared" si="6419"/>
        <v>0</v>
      </c>
      <c r="KJ231" s="323">
        <f t="shared" si="6083"/>
        <v>0</v>
      </c>
      <c r="KK231" s="141"/>
      <c r="KL231" s="111"/>
      <c r="KM231" s="138"/>
      <c r="KN231" s="98"/>
      <c r="KO231" s="139">
        <f t="shared" ref="KO231:KP231" si="6587">KO172+KO202</f>
        <v>0</v>
      </c>
      <c r="KP231" s="111">
        <f t="shared" si="6587"/>
        <v>0</v>
      </c>
      <c r="KQ231" s="111"/>
      <c r="KR231" s="140"/>
      <c r="KS231" s="431">
        <f t="shared" si="6421"/>
        <v>0</v>
      </c>
      <c r="KT231" s="323">
        <f t="shared" si="6083"/>
        <v>0</v>
      </c>
      <c r="KU231" s="141"/>
      <c r="KV231" s="111"/>
      <c r="KW231" s="138"/>
      <c r="KX231" s="98"/>
      <c r="KY231" s="139">
        <f t="shared" ref="KY231:KZ231" si="6588">KY172+KY202</f>
        <v>0</v>
      </c>
      <c r="KZ231" s="111">
        <f t="shared" si="6588"/>
        <v>0</v>
      </c>
      <c r="LA231" s="111"/>
      <c r="LB231" s="140"/>
      <c r="LC231" s="431">
        <f t="shared" si="6423"/>
        <v>0</v>
      </c>
      <c r="LD231" s="323">
        <f t="shared" ref="LD231" si="6589">LD27</f>
        <v>23</v>
      </c>
      <c r="LE231" s="141"/>
      <c r="LF231" s="111"/>
      <c r="LG231" s="138"/>
      <c r="LH231" s="98"/>
      <c r="LI231" s="139">
        <f t="shared" ref="LI231:LJ231" si="6590">LI172+LI202</f>
        <v>2614.5567799999999</v>
      </c>
      <c r="LJ231" s="111">
        <f t="shared" si="6590"/>
        <v>60134.8</v>
      </c>
      <c r="LK231" s="111"/>
      <c r="LL231" s="140"/>
    </row>
    <row r="232" spans="1:324" ht="16.5" customHeight="1">
      <c r="A232" s="612"/>
      <c r="B232" s="499" t="s">
        <v>713</v>
      </c>
      <c r="C232" s="12" t="s">
        <v>840</v>
      </c>
      <c r="D232" s="12" t="s">
        <v>422</v>
      </c>
      <c r="E232" s="4"/>
      <c r="F232" s="323">
        <f t="shared" si="6097"/>
        <v>0</v>
      </c>
      <c r="G232" s="141"/>
      <c r="H232" s="111"/>
      <c r="I232" s="138"/>
      <c r="J232" s="98"/>
      <c r="K232" s="139">
        <f t="shared" ref="K232:L232" si="6591">K173+K203</f>
        <v>0</v>
      </c>
      <c r="L232" s="111">
        <f t="shared" si="6591"/>
        <v>0</v>
      </c>
      <c r="M232" s="111"/>
      <c r="N232" s="140"/>
      <c r="O232" s="431">
        <f t="shared" si="6363"/>
        <v>0</v>
      </c>
      <c r="P232" s="323">
        <f t="shared" si="6005"/>
        <v>0</v>
      </c>
      <c r="Q232" s="141"/>
      <c r="R232" s="111"/>
      <c r="S232" s="138"/>
      <c r="T232" s="98"/>
      <c r="U232" s="139">
        <f t="shared" ref="U232:V232" si="6592">U173+U203</f>
        <v>0</v>
      </c>
      <c r="V232" s="111">
        <f t="shared" si="6592"/>
        <v>0</v>
      </c>
      <c r="W232" s="111"/>
      <c r="X232" s="140"/>
      <c r="Y232" s="431">
        <f t="shared" si="6365"/>
        <v>0</v>
      </c>
      <c r="Z232" s="323">
        <f t="shared" si="6005"/>
        <v>0</v>
      </c>
      <c r="AA232" s="141"/>
      <c r="AB232" s="111"/>
      <c r="AC232" s="138"/>
      <c r="AD232" s="98"/>
      <c r="AE232" s="139">
        <f t="shared" ref="AE232:AF232" si="6593">AE173+AE203</f>
        <v>0</v>
      </c>
      <c r="AF232" s="111">
        <f t="shared" si="6593"/>
        <v>0</v>
      </c>
      <c r="AG232" s="111"/>
      <c r="AH232" s="140"/>
      <c r="AI232" s="431">
        <f t="shared" si="6367"/>
        <v>0</v>
      </c>
      <c r="AJ232" s="323">
        <f t="shared" si="6005"/>
        <v>0</v>
      </c>
      <c r="AK232" s="141"/>
      <c r="AL232" s="111"/>
      <c r="AM232" s="138"/>
      <c r="AN232" s="98"/>
      <c r="AO232" s="139">
        <f t="shared" ref="AO232:AP232" si="6594">AO173+AO203</f>
        <v>0</v>
      </c>
      <c r="AP232" s="111">
        <f t="shared" si="6594"/>
        <v>0</v>
      </c>
      <c r="AQ232" s="111"/>
      <c r="AR232" s="140"/>
      <c r="AS232" s="431">
        <f t="shared" si="6369"/>
        <v>0</v>
      </c>
      <c r="AT232" s="323">
        <f t="shared" si="6005"/>
        <v>0</v>
      </c>
      <c r="AU232" s="141"/>
      <c r="AV232" s="111"/>
      <c r="AW232" s="138"/>
      <c r="AX232" s="98"/>
      <c r="AY232" s="139">
        <f t="shared" ref="AY232:AZ232" si="6595">AY173+AY203</f>
        <v>0</v>
      </c>
      <c r="AZ232" s="111">
        <f t="shared" si="6595"/>
        <v>0</v>
      </c>
      <c r="BA232" s="111"/>
      <c r="BB232" s="140"/>
      <c r="BC232" s="431">
        <f t="shared" si="6371"/>
        <v>0</v>
      </c>
      <c r="BD232" s="323">
        <f t="shared" si="6005"/>
        <v>0</v>
      </c>
      <c r="BE232" s="141"/>
      <c r="BF232" s="111"/>
      <c r="BG232" s="138"/>
      <c r="BH232" s="98"/>
      <c r="BI232" s="139">
        <f t="shared" ref="BI232:BJ232" si="6596">BI173+BI203</f>
        <v>0</v>
      </c>
      <c r="BJ232" s="111">
        <f t="shared" si="6596"/>
        <v>0</v>
      </c>
      <c r="BK232" s="111"/>
      <c r="BL232" s="140"/>
      <c r="BM232" s="431">
        <f t="shared" si="6373"/>
        <v>0</v>
      </c>
      <c r="BN232" s="323">
        <f t="shared" si="6005"/>
        <v>0</v>
      </c>
      <c r="BO232" s="141"/>
      <c r="BP232" s="111"/>
      <c r="BQ232" s="138"/>
      <c r="BR232" s="98"/>
      <c r="BS232" s="139">
        <f t="shared" ref="BS232:BT232" si="6597">BS173+BS203</f>
        <v>0</v>
      </c>
      <c r="BT232" s="111">
        <f t="shared" si="6597"/>
        <v>0</v>
      </c>
      <c r="BU232" s="111"/>
      <c r="BV232" s="140"/>
      <c r="BW232" s="431">
        <f t="shared" si="6375"/>
        <v>0</v>
      </c>
      <c r="BX232" s="323">
        <f t="shared" si="6005"/>
        <v>0</v>
      </c>
      <c r="BY232" s="141"/>
      <c r="BZ232" s="111"/>
      <c r="CA232" s="138"/>
      <c r="CB232" s="98"/>
      <c r="CC232" s="139">
        <f t="shared" ref="CC232:CD232" si="6598">CC173+CC203</f>
        <v>0</v>
      </c>
      <c r="CD232" s="111">
        <f t="shared" si="6598"/>
        <v>0</v>
      </c>
      <c r="CE232" s="111"/>
      <c r="CF232" s="140"/>
      <c r="CG232" s="431">
        <f t="shared" si="6377"/>
        <v>0</v>
      </c>
      <c r="CH232" s="323">
        <f t="shared" si="6026"/>
        <v>0</v>
      </c>
      <c r="CI232" s="141"/>
      <c r="CJ232" s="111"/>
      <c r="CK232" s="138"/>
      <c r="CL232" s="98"/>
      <c r="CM232" s="139">
        <f t="shared" ref="CM232:CN232" si="6599">CM173+CM203</f>
        <v>0</v>
      </c>
      <c r="CN232" s="111">
        <f t="shared" si="6599"/>
        <v>0</v>
      </c>
      <c r="CO232" s="111"/>
      <c r="CP232" s="140"/>
      <c r="CQ232" s="431">
        <f t="shared" si="6379"/>
        <v>0</v>
      </c>
      <c r="CR232" s="323">
        <f t="shared" si="6026"/>
        <v>0</v>
      </c>
      <c r="CS232" s="141"/>
      <c r="CT232" s="111"/>
      <c r="CU232" s="138"/>
      <c r="CV232" s="98"/>
      <c r="CW232" s="139">
        <f t="shared" ref="CW232:CX232" si="6600">CW173+CW203</f>
        <v>0</v>
      </c>
      <c r="CX232" s="111">
        <f t="shared" si="6600"/>
        <v>0</v>
      </c>
      <c r="CY232" s="111"/>
      <c r="CZ232" s="140"/>
      <c r="DA232" s="431">
        <f t="shared" si="6381"/>
        <v>0</v>
      </c>
      <c r="DB232" s="323">
        <f t="shared" si="6026"/>
        <v>0</v>
      </c>
      <c r="DC232" s="141"/>
      <c r="DD232" s="111"/>
      <c r="DE232" s="138"/>
      <c r="DF232" s="98"/>
      <c r="DG232" s="139">
        <f t="shared" ref="DG232:DH232" si="6601">DG173+DG203</f>
        <v>0</v>
      </c>
      <c r="DH232" s="111">
        <f t="shared" si="6601"/>
        <v>0</v>
      </c>
      <c r="DI232" s="111"/>
      <c r="DJ232" s="140"/>
      <c r="DK232" s="431">
        <f t="shared" si="6383"/>
        <v>0</v>
      </c>
      <c r="DL232" s="323">
        <f t="shared" si="6026"/>
        <v>183</v>
      </c>
      <c r="DM232" s="141"/>
      <c r="DN232" s="111"/>
      <c r="DO232" s="138"/>
      <c r="DP232" s="98"/>
      <c r="DQ232" s="139">
        <f t="shared" ref="DQ232:DR232" si="6602">DQ173+DQ203</f>
        <v>2734.3322499999999</v>
      </c>
      <c r="DR232" s="111">
        <f t="shared" si="6602"/>
        <v>500382.8</v>
      </c>
      <c r="DS232" s="111"/>
      <c r="DT232" s="140"/>
      <c r="DU232" s="431">
        <f t="shared" si="6385"/>
        <v>1.0496300000000001</v>
      </c>
      <c r="DV232" s="323">
        <f t="shared" si="6026"/>
        <v>0</v>
      </c>
      <c r="DW232" s="141"/>
      <c r="DX232" s="111"/>
      <c r="DY232" s="138"/>
      <c r="DZ232" s="98"/>
      <c r="EA232" s="139">
        <f t="shared" ref="EA232:EB232" si="6603">EA173+EA203</f>
        <v>0</v>
      </c>
      <c r="EB232" s="111">
        <f t="shared" si="6603"/>
        <v>0</v>
      </c>
      <c r="EC232" s="111"/>
      <c r="ED232" s="140"/>
      <c r="EE232" s="431">
        <f t="shared" si="6387"/>
        <v>0</v>
      </c>
      <c r="EF232" s="323">
        <f t="shared" si="6026"/>
        <v>0</v>
      </c>
      <c r="EG232" s="141"/>
      <c r="EH232" s="111"/>
      <c r="EI232" s="138"/>
      <c r="EJ232" s="98"/>
      <c r="EK232" s="139">
        <f t="shared" ref="EK232:EL232" si="6604">EK173+EK203</f>
        <v>0</v>
      </c>
      <c r="EL232" s="111">
        <f t="shared" si="6604"/>
        <v>0</v>
      </c>
      <c r="EM232" s="111"/>
      <c r="EN232" s="140"/>
      <c r="EO232" s="431">
        <f t="shared" si="6389"/>
        <v>0</v>
      </c>
      <c r="EP232" s="323">
        <f t="shared" si="6026"/>
        <v>0</v>
      </c>
      <c r="EQ232" s="141"/>
      <c r="ER232" s="111"/>
      <c r="ES232" s="138"/>
      <c r="ET232" s="98"/>
      <c r="EU232" s="139">
        <f t="shared" ref="EU232:EV232" si="6605">EU173+EU203</f>
        <v>0</v>
      </c>
      <c r="EV232" s="111">
        <f t="shared" si="6605"/>
        <v>0</v>
      </c>
      <c r="EW232" s="111"/>
      <c r="EX232" s="140"/>
      <c r="EY232" s="431">
        <f t="shared" si="6391"/>
        <v>0</v>
      </c>
      <c r="EZ232" s="323">
        <f t="shared" si="6047"/>
        <v>0</v>
      </c>
      <c r="FA232" s="141"/>
      <c r="FB232" s="111"/>
      <c r="FC232" s="138"/>
      <c r="FD232" s="98"/>
      <c r="FE232" s="139">
        <f t="shared" ref="FE232:FF232" si="6606">FE173+FE203</f>
        <v>0</v>
      </c>
      <c r="FF232" s="111">
        <f t="shared" si="6606"/>
        <v>0</v>
      </c>
      <c r="FG232" s="111"/>
      <c r="FH232" s="140"/>
      <c r="FI232" s="431">
        <f t="shared" si="6393"/>
        <v>0</v>
      </c>
      <c r="FJ232" s="323">
        <f t="shared" si="6047"/>
        <v>0</v>
      </c>
      <c r="FK232" s="141"/>
      <c r="FL232" s="111"/>
      <c r="FM232" s="138"/>
      <c r="FN232" s="98"/>
      <c r="FO232" s="139">
        <f t="shared" ref="FO232:FP232" si="6607">FO173+FO203</f>
        <v>0</v>
      </c>
      <c r="FP232" s="111">
        <f t="shared" si="6607"/>
        <v>0</v>
      </c>
      <c r="FQ232" s="111"/>
      <c r="FR232" s="140"/>
      <c r="FS232" s="431">
        <f t="shared" si="6395"/>
        <v>0</v>
      </c>
      <c r="FT232" s="323">
        <f t="shared" si="6047"/>
        <v>0</v>
      </c>
      <c r="FU232" s="141"/>
      <c r="FV232" s="111"/>
      <c r="FW232" s="138"/>
      <c r="FX232" s="98"/>
      <c r="FY232" s="139">
        <f t="shared" ref="FY232:FZ232" si="6608">FY173+FY203</f>
        <v>0</v>
      </c>
      <c r="FZ232" s="111">
        <f t="shared" si="6608"/>
        <v>0</v>
      </c>
      <c r="GA232" s="111"/>
      <c r="GB232" s="140"/>
      <c r="GC232" s="431">
        <f t="shared" si="6397"/>
        <v>0</v>
      </c>
      <c r="GD232" s="323">
        <f t="shared" si="6047"/>
        <v>0</v>
      </c>
      <c r="GE232" s="141"/>
      <c r="GF232" s="111"/>
      <c r="GG232" s="138"/>
      <c r="GH232" s="98"/>
      <c r="GI232" s="139">
        <f t="shared" ref="GI232:GJ232" si="6609">GI173+GI203</f>
        <v>0</v>
      </c>
      <c r="GJ232" s="111">
        <f t="shared" si="6609"/>
        <v>0</v>
      </c>
      <c r="GK232" s="111"/>
      <c r="GL232" s="140"/>
      <c r="GM232" s="431">
        <f t="shared" si="6399"/>
        <v>0</v>
      </c>
      <c r="GN232" s="323">
        <f t="shared" si="6059"/>
        <v>0</v>
      </c>
      <c r="GO232" s="141"/>
      <c r="GP232" s="111"/>
      <c r="GQ232" s="138"/>
      <c r="GR232" s="98"/>
      <c r="GS232" s="139">
        <f t="shared" ref="GS232:GT232" si="6610">GS173+GS203</f>
        <v>0</v>
      </c>
      <c r="GT232" s="111">
        <f t="shared" si="6610"/>
        <v>0</v>
      </c>
      <c r="GU232" s="111"/>
      <c r="GV232" s="140"/>
      <c r="GW232" s="431">
        <f t="shared" si="6401"/>
        <v>0</v>
      </c>
      <c r="GX232" s="323">
        <f t="shared" si="6059"/>
        <v>0</v>
      </c>
      <c r="GY232" s="141"/>
      <c r="GZ232" s="111"/>
      <c r="HA232" s="138"/>
      <c r="HB232" s="98"/>
      <c r="HC232" s="139">
        <f t="shared" ref="HC232:HD232" si="6611">HC173+HC203</f>
        <v>0</v>
      </c>
      <c r="HD232" s="111">
        <f t="shared" si="6611"/>
        <v>0</v>
      </c>
      <c r="HE232" s="111"/>
      <c r="HF232" s="140"/>
      <c r="HG232" s="431">
        <f t="shared" si="6403"/>
        <v>0</v>
      </c>
      <c r="HH232" s="323">
        <f t="shared" si="6059"/>
        <v>0</v>
      </c>
      <c r="HI232" s="141"/>
      <c r="HJ232" s="111"/>
      <c r="HK232" s="138"/>
      <c r="HL232" s="98"/>
      <c r="HM232" s="139">
        <f t="shared" ref="HM232:HN232" si="6612">HM173+HM203</f>
        <v>0</v>
      </c>
      <c r="HN232" s="111">
        <f t="shared" si="6612"/>
        <v>0</v>
      </c>
      <c r="HO232" s="111"/>
      <c r="HP232" s="140"/>
      <c r="HQ232" s="431">
        <f t="shared" si="6405"/>
        <v>0</v>
      </c>
      <c r="HR232" s="323">
        <f t="shared" si="6059"/>
        <v>0</v>
      </c>
      <c r="HS232" s="141"/>
      <c r="HT232" s="111"/>
      <c r="HU232" s="138"/>
      <c r="HV232" s="98"/>
      <c r="HW232" s="139">
        <f t="shared" ref="HW232:HX232" si="6613">HW173+HW203</f>
        <v>0</v>
      </c>
      <c r="HX232" s="111">
        <f t="shared" si="6613"/>
        <v>0</v>
      </c>
      <c r="HY232" s="111"/>
      <c r="HZ232" s="140"/>
      <c r="IA232" s="431">
        <f t="shared" si="6407"/>
        <v>0</v>
      </c>
      <c r="IB232" s="323">
        <f t="shared" si="6071"/>
        <v>0</v>
      </c>
      <c r="IC232" s="141"/>
      <c r="ID232" s="111"/>
      <c r="IE232" s="138"/>
      <c r="IF232" s="98"/>
      <c r="IG232" s="139">
        <f t="shared" ref="IG232:IH232" si="6614">IG173+IG203</f>
        <v>0</v>
      </c>
      <c r="IH232" s="111">
        <f t="shared" si="6614"/>
        <v>0</v>
      </c>
      <c r="II232" s="111"/>
      <c r="IJ232" s="140"/>
      <c r="IK232" s="431">
        <f t="shared" si="6409"/>
        <v>0</v>
      </c>
      <c r="IL232" s="323">
        <f t="shared" si="6071"/>
        <v>0</v>
      </c>
      <c r="IM232" s="141"/>
      <c r="IN232" s="111"/>
      <c r="IO232" s="138"/>
      <c r="IP232" s="98"/>
      <c r="IQ232" s="139">
        <f t="shared" ref="IQ232:IR232" si="6615">IQ173+IQ203</f>
        <v>0</v>
      </c>
      <c r="IR232" s="111">
        <f t="shared" si="6615"/>
        <v>0</v>
      </c>
      <c r="IS232" s="111"/>
      <c r="IT232" s="140"/>
      <c r="IU232" s="431">
        <f t="shared" si="6411"/>
        <v>0</v>
      </c>
      <c r="IV232" s="323">
        <f t="shared" si="6071"/>
        <v>0</v>
      </c>
      <c r="IW232" s="141"/>
      <c r="IX232" s="111"/>
      <c r="IY232" s="138"/>
      <c r="IZ232" s="98"/>
      <c r="JA232" s="139">
        <f t="shared" ref="JA232:JB232" si="6616">JA173+JA203</f>
        <v>0</v>
      </c>
      <c r="JB232" s="111">
        <f t="shared" si="6616"/>
        <v>0</v>
      </c>
      <c r="JC232" s="111"/>
      <c r="JD232" s="140"/>
      <c r="JE232" s="431">
        <f t="shared" si="6413"/>
        <v>0</v>
      </c>
      <c r="JF232" s="323">
        <f t="shared" si="6071"/>
        <v>0</v>
      </c>
      <c r="JG232" s="141"/>
      <c r="JH232" s="111"/>
      <c r="JI232" s="138"/>
      <c r="JJ232" s="98"/>
      <c r="JK232" s="139">
        <f t="shared" ref="JK232:JL232" si="6617">JK173+JK203</f>
        <v>0</v>
      </c>
      <c r="JL232" s="111">
        <f t="shared" si="6617"/>
        <v>0</v>
      </c>
      <c r="JM232" s="111"/>
      <c r="JN232" s="140"/>
      <c r="JO232" s="431">
        <f t="shared" si="6415"/>
        <v>0</v>
      </c>
      <c r="JP232" s="323">
        <f t="shared" si="6083"/>
        <v>0</v>
      </c>
      <c r="JQ232" s="141"/>
      <c r="JR232" s="111"/>
      <c r="JS232" s="138"/>
      <c r="JT232" s="98"/>
      <c r="JU232" s="139">
        <f t="shared" ref="JU232:JV232" si="6618">JU173+JU203</f>
        <v>0</v>
      </c>
      <c r="JV232" s="111">
        <f t="shared" si="6618"/>
        <v>0</v>
      </c>
      <c r="JW232" s="111"/>
      <c r="JX232" s="140"/>
      <c r="JY232" s="431">
        <f t="shared" si="6417"/>
        <v>0</v>
      </c>
      <c r="JZ232" s="323">
        <f t="shared" si="6083"/>
        <v>0</v>
      </c>
      <c r="KA232" s="141"/>
      <c r="KB232" s="111"/>
      <c r="KC232" s="138"/>
      <c r="KD232" s="98"/>
      <c r="KE232" s="139">
        <f t="shared" ref="KE232:KF232" si="6619">KE173+KE203</f>
        <v>0</v>
      </c>
      <c r="KF232" s="111">
        <f t="shared" si="6619"/>
        <v>0</v>
      </c>
      <c r="KG232" s="111"/>
      <c r="KH232" s="140"/>
      <c r="KI232" s="431">
        <f t="shared" si="6419"/>
        <v>0</v>
      </c>
      <c r="KJ232" s="323">
        <f t="shared" si="6083"/>
        <v>0</v>
      </c>
      <c r="KK232" s="141"/>
      <c r="KL232" s="111"/>
      <c r="KM232" s="138"/>
      <c r="KN232" s="98"/>
      <c r="KO232" s="139">
        <f t="shared" ref="KO232:KP232" si="6620">KO173+KO203</f>
        <v>0</v>
      </c>
      <c r="KP232" s="111">
        <f t="shared" si="6620"/>
        <v>0</v>
      </c>
      <c r="KQ232" s="111"/>
      <c r="KR232" s="140"/>
      <c r="KS232" s="431">
        <f t="shared" si="6421"/>
        <v>0</v>
      </c>
      <c r="KT232" s="323">
        <f t="shared" si="6083"/>
        <v>0</v>
      </c>
      <c r="KU232" s="141"/>
      <c r="KV232" s="111"/>
      <c r="KW232" s="138"/>
      <c r="KX232" s="98"/>
      <c r="KY232" s="139">
        <f t="shared" ref="KY232:KZ232" si="6621">KY173+KY203</f>
        <v>0</v>
      </c>
      <c r="KZ232" s="111">
        <f t="shared" si="6621"/>
        <v>0</v>
      </c>
      <c r="LA232" s="111"/>
      <c r="LB232" s="140"/>
      <c r="LC232" s="431">
        <f t="shared" si="6423"/>
        <v>0</v>
      </c>
      <c r="LD232" s="323">
        <f t="shared" ref="LD232" si="6622">LD28</f>
        <v>183</v>
      </c>
      <c r="LE232" s="141"/>
      <c r="LF232" s="111"/>
      <c r="LG232" s="138"/>
      <c r="LH232" s="98"/>
      <c r="LI232" s="139">
        <f t="shared" ref="LI232:LJ232" si="6623">LI173+LI203</f>
        <v>2605.04025</v>
      </c>
      <c r="LJ232" s="111">
        <f t="shared" si="6623"/>
        <v>476722.37</v>
      </c>
      <c r="LK232" s="111"/>
      <c r="LL232" s="140"/>
    </row>
    <row r="233" spans="1:324" ht="16.5" customHeight="1">
      <c r="A233" s="613"/>
      <c r="B233" s="94" t="s">
        <v>716</v>
      </c>
      <c r="C233" s="12" t="s">
        <v>840</v>
      </c>
      <c r="D233" s="12" t="s">
        <v>422</v>
      </c>
      <c r="E233" s="4"/>
      <c r="F233" s="323">
        <f t="shared" si="6097"/>
        <v>0</v>
      </c>
      <c r="G233" s="141"/>
      <c r="H233" s="111"/>
      <c r="I233" s="138"/>
      <c r="J233" s="98"/>
      <c r="K233" s="139">
        <f t="shared" ref="K233:L233" si="6624">K174+K204</f>
        <v>0</v>
      </c>
      <c r="L233" s="111">
        <f t="shared" si="6624"/>
        <v>0</v>
      </c>
      <c r="M233" s="111"/>
      <c r="N233" s="140"/>
      <c r="O233" s="431" t="e">
        <f t="shared" si="6363"/>
        <v>#DIV/0!</v>
      </c>
      <c r="P233" s="323">
        <f t="shared" ref="P233:BX242" si="6625">P29</f>
        <v>0</v>
      </c>
      <c r="Q233" s="141"/>
      <c r="R233" s="111"/>
      <c r="S233" s="138"/>
      <c r="T233" s="98"/>
      <c r="U233" s="139">
        <f t="shared" ref="U233:V233" si="6626">U174+U204</f>
        <v>0</v>
      </c>
      <c r="V233" s="111">
        <f t="shared" si="6626"/>
        <v>0</v>
      </c>
      <c r="W233" s="111"/>
      <c r="X233" s="140"/>
      <c r="Y233" s="431" t="e">
        <f t="shared" si="6365"/>
        <v>#DIV/0!</v>
      </c>
      <c r="Z233" s="323">
        <f t="shared" si="6625"/>
        <v>0</v>
      </c>
      <c r="AA233" s="141"/>
      <c r="AB233" s="111"/>
      <c r="AC233" s="138"/>
      <c r="AD233" s="98"/>
      <c r="AE233" s="139">
        <f t="shared" ref="AE233:AF233" si="6627">AE174+AE204</f>
        <v>0</v>
      </c>
      <c r="AF233" s="111">
        <f t="shared" si="6627"/>
        <v>0</v>
      </c>
      <c r="AG233" s="111"/>
      <c r="AH233" s="140"/>
      <c r="AI233" s="431" t="e">
        <f t="shared" si="6367"/>
        <v>#DIV/0!</v>
      </c>
      <c r="AJ233" s="323">
        <f t="shared" si="6625"/>
        <v>0</v>
      </c>
      <c r="AK233" s="141"/>
      <c r="AL233" s="111"/>
      <c r="AM233" s="138"/>
      <c r="AN233" s="98"/>
      <c r="AO233" s="139">
        <f t="shared" ref="AO233:AP233" si="6628">AO174+AO204</f>
        <v>0</v>
      </c>
      <c r="AP233" s="111">
        <f t="shared" si="6628"/>
        <v>0</v>
      </c>
      <c r="AQ233" s="111"/>
      <c r="AR233" s="140"/>
      <c r="AS233" s="431" t="e">
        <f t="shared" si="6369"/>
        <v>#DIV/0!</v>
      </c>
      <c r="AT233" s="323">
        <f t="shared" si="6625"/>
        <v>0</v>
      </c>
      <c r="AU233" s="141"/>
      <c r="AV233" s="111"/>
      <c r="AW233" s="138"/>
      <c r="AX233" s="98"/>
      <c r="AY233" s="139">
        <f t="shared" ref="AY233:AZ233" si="6629">AY174+AY204</f>
        <v>0</v>
      </c>
      <c r="AZ233" s="111">
        <f t="shared" si="6629"/>
        <v>0</v>
      </c>
      <c r="BA233" s="111"/>
      <c r="BB233" s="140"/>
      <c r="BC233" s="431" t="e">
        <f t="shared" si="6371"/>
        <v>#DIV/0!</v>
      </c>
      <c r="BD233" s="323">
        <f t="shared" si="6625"/>
        <v>0</v>
      </c>
      <c r="BE233" s="141"/>
      <c r="BF233" s="111"/>
      <c r="BG233" s="138"/>
      <c r="BH233" s="98"/>
      <c r="BI233" s="139">
        <f t="shared" ref="BI233:BJ233" si="6630">BI174+BI204</f>
        <v>0</v>
      </c>
      <c r="BJ233" s="111">
        <f t="shared" si="6630"/>
        <v>0</v>
      </c>
      <c r="BK233" s="111"/>
      <c r="BL233" s="140"/>
      <c r="BM233" s="431" t="e">
        <f t="shared" si="6373"/>
        <v>#DIV/0!</v>
      </c>
      <c r="BN233" s="323">
        <f t="shared" si="6625"/>
        <v>0</v>
      </c>
      <c r="BO233" s="141"/>
      <c r="BP233" s="111"/>
      <c r="BQ233" s="138"/>
      <c r="BR233" s="98"/>
      <c r="BS233" s="139">
        <f t="shared" ref="BS233:BT233" si="6631">BS174+BS204</f>
        <v>0</v>
      </c>
      <c r="BT233" s="111">
        <f t="shared" si="6631"/>
        <v>0</v>
      </c>
      <c r="BU233" s="111"/>
      <c r="BV233" s="140"/>
      <c r="BW233" s="431" t="e">
        <f t="shared" si="6375"/>
        <v>#DIV/0!</v>
      </c>
      <c r="BX233" s="323">
        <f t="shared" si="6625"/>
        <v>0</v>
      </c>
      <c r="BY233" s="141"/>
      <c r="BZ233" s="111"/>
      <c r="CA233" s="138"/>
      <c r="CB233" s="98"/>
      <c r="CC233" s="139">
        <f t="shared" ref="CC233:CD233" si="6632">CC174+CC204</f>
        <v>0</v>
      </c>
      <c r="CD233" s="111">
        <f t="shared" si="6632"/>
        <v>0</v>
      </c>
      <c r="CE233" s="111"/>
      <c r="CF233" s="140"/>
      <c r="CG233" s="431" t="e">
        <f t="shared" si="6377"/>
        <v>#DIV/0!</v>
      </c>
      <c r="CH233" s="323">
        <f t="shared" ref="CH233:EP242" si="6633">CH29</f>
        <v>0</v>
      </c>
      <c r="CI233" s="141"/>
      <c r="CJ233" s="111"/>
      <c r="CK233" s="138"/>
      <c r="CL233" s="98"/>
      <c r="CM233" s="139">
        <f t="shared" ref="CM233:CN233" si="6634">CM174+CM204</f>
        <v>0</v>
      </c>
      <c r="CN233" s="111">
        <f t="shared" si="6634"/>
        <v>0</v>
      </c>
      <c r="CO233" s="111"/>
      <c r="CP233" s="140"/>
      <c r="CQ233" s="431" t="e">
        <f t="shared" si="6379"/>
        <v>#DIV/0!</v>
      </c>
      <c r="CR233" s="323">
        <f t="shared" si="6633"/>
        <v>0</v>
      </c>
      <c r="CS233" s="141"/>
      <c r="CT233" s="111"/>
      <c r="CU233" s="138"/>
      <c r="CV233" s="98"/>
      <c r="CW233" s="139">
        <f t="shared" ref="CW233:CX233" si="6635">CW174+CW204</f>
        <v>0</v>
      </c>
      <c r="CX233" s="111">
        <f t="shared" si="6635"/>
        <v>0</v>
      </c>
      <c r="CY233" s="111"/>
      <c r="CZ233" s="140"/>
      <c r="DA233" s="431" t="e">
        <f t="shared" si="6381"/>
        <v>#DIV/0!</v>
      </c>
      <c r="DB233" s="323">
        <f t="shared" si="6633"/>
        <v>0</v>
      </c>
      <c r="DC233" s="141"/>
      <c r="DD233" s="111"/>
      <c r="DE233" s="138"/>
      <c r="DF233" s="98"/>
      <c r="DG233" s="139">
        <f t="shared" ref="DG233:DH233" si="6636">DG174+DG204</f>
        <v>0</v>
      </c>
      <c r="DH233" s="111">
        <f t="shared" si="6636"/>
        <v>0</v>
      </c>
      <c r="DI233" s="111"/>
      <c r="DJ233" s="140"/>
      <c r="DK233" s="431" t="e">
        <f t="shared" si="6383"/>
        <v>#DIV/0!</v>
      </c>
      <c r="DL233" s="323">
        <f t="shared" si="6633"/>
        <v>0</v>
      </c>
      <c r="DM233" s="141"/>
      <c r="DN233" s="111"/>
      <c r="DO233" s="138"/>
      <c r="DP233" s="98"/>
      <c r="DQ233" s="139">
        <f t="shared" ref="DQ233:DR233" si="6637">DQ174+DQ204</f>
        <v>0</v>
      </c>
      <c r="DR233" s="111">
        <f t="shared" si="6637"/>
        <v>0</v>
      </c>
      <c r="DS233" s="111"/>
      <c r="DT233" s="140"/>
      <c r="DU233" s="431" t="e">
        <f t="shared" si="6385"/>
        <v>#DIV/0!</v>
      </c>
      <c r="DV233" s="323">
        <f t="shared" si="6633"/>
        <v>0</v>
      </c>
      <c r="DW233" s="141"/>
      <c r="DX233" s="111"/>
      <c r="DY233" s="138"/>
      <c r="DZ233" s="98"/>
      <c r="EA233" s="139">
        <f t="shared" ref="EA233:EB233" si="6638">EA174+EA204</f>
        <v>0</v>
      </c>
      <c r="EB233" s="111">
        <f t="shared" si="6638"/>
        <v>0</v>
      </c>
      <c r="EC233" s="111"/>
      <c r="ED233" s="140"/>
      <c r="EE233" s="431" t="e">
        <f t="shared" si="6387"/>
        <v>#DIV/0!</v>
      </c>
      <c r="EF233" s="323">
        <f t="shared" si="6633"/>
        <v>0</v>
      </c>
      <c r="EG233" s="141"/>
      <c r="EH233" s="111"/>
      <c r="EI233" s="138"/>
      <c r="EJ233" s="98"/>
      <c r="EK233" s="139">
        <f t="shared" ref="EK233:EL233" si="6639">EK174+EK204</f>
        <v>0</v>
      </c>
      <c r="EL233" s="111">
        <f t="shared" si="6639"/>
        <v>0</v>
      </c>
      <c r="EM233" s="111"/>
      <c r="EN233" s="140"/>
      <c r="EO233" s="431" t="e">
        <f t="shared" si="6389"/>
        <v>#DIV/0!</v>
      </c>
      <c r="EP233" s="323">
        <f t="shared" si="6633"/>
        <v>0</v>
      </c>
      <c r="EQ233" s="141"/>
      <c r="ER233" s="111"/>
      <c r="ES233" s="138"/>
      <c r="ET233" s="98"/>
      <c r="EU233" s="139">
        <f t="shared" ref="EU233:EV233" si="6640">EU174+EU204</f>
        <v>0</v>
      </c>
      <c r="EV233" s="111">
        <f t="shared" si="6640"/>
        <v>0</v>
      </c>
      <c r="EW233" s="111"/>
      <c r="EX233" s="140"/>
      <c r="EY233" s="431" t="e">
        <f t="shared" si="6391"/>
        <v>#DIV/0!</v>
      </c>
      <c r="EZ233" s="323">
        <f t="shared" ref="EZ233:HH242" si="6641">EZ29</f>
        <v>0</v>
      </c>
      <c r="FA233" s="141"/>
      <c r="FB233" s="111"/>
      <c r="FC233" s="138"/>
      <c r="FD233" s="98"/>
      <c r="FE233" s="139">
        <f t="shared" ref="FE233:FF233" si="6642">FE174+FE204</f>
        <v>0</v>
      </c>
      <c r="FF233" s="111">
        <f t="shared" si="6642"/>
        <v>0</v>
      </c>
      <c r="FG233" s="111"/>
      <c r="FH233" s="140"/>
      <c r="FI233" s="431" t="e">
        <f t="shared" si="6393"/>
        <v>#DIV/0!</v>
      </c>
      <c r="FJ233" s="323">
        <f t="shared" si="6641"/>
        <v>0</v>
      </c>
      <c r="FK233" s="141"/>
      <c r="FL233" s="111"/>
      <c r="FM233" s="138"/>
      <c r="FN233" s="98"/>
      <c r="FO233" s="139">
        <f t="shared" ref="FO233:FP233" si="6643">FO174+FO204</f>
        <v>0</v>
      </c>
      <c r="FP233" s="111">
        <f t="shared" si="6643"/>
        <v>0</v>
      </c>
      <c r="FQ233" s="111"/>
      <c r="FR233" s="140"/>
      <c r="FS233" s="431" t="e">
        <f t="shared" si="6395"/>
        <v>#DIV/0!</v>
      </c>
      <c r="FT233" s="323">
        <f t="shared" si="6641"/>
        <v>0</v>
      </c>
      <c r="FU233" s="141"/>
      <c r="FV233" s="111"/>
      <c r="FW233" s="138"/>
      <c r="FX233" s="98"/>
      <c r="FY233" s="139">
        <f t="shared" ref="FY233:FZ233" si="6644">FY174+FY204</f>
        <v>0</v>
      </c>
      <c r="FZ233" s="111">
        <f t="shared" si="6644"/>
        <v>0</v>
      </c>
      <c r="GA233" s="111"/>
      <c r="GB233" s="140"/>
      <c r="GC233" s="431" t="e">
        <f t="shared" si="6397"/>
        <v>#DIV/0!</v>
      </c>
      <c r="GD233" s="323">
        <f t="shared" si="6641"/>
        <v>0</v>
      </c>
      <c r="GE233" s="141"/>
      <c r="GF233" s="111"/>
      <c r="GG233" s="138"/>
      <c r="GH233" s="98"/>
      <c r="GI233" s="139">
        <f t="shared" ref="GI233:GJ233" si="6645">GI174+GI204</f>
        <v>0</v>
      </c>
      <c r="GJ233" s="111">
        <f t="shared" si="6645"/>
        <v>0</v>
      </c>
      <c r="GK233" s="111"/>
      <c r="GL233" s="140"/>
      <c r="GM233" s="431" t="e">
        <f t="shared" si="6399"/>
        <v>#DIV/0!</v>
      </c>
      <c r="GN233" s="323">
        <f t="shared" si="6641"/>
        <v>0</v>
      </c>
      <c r="GO233" s="141"/>
      <c r="GP233" s="111"/>
      <c r="GQ233" s="138"/>
      <c r="GR233" s="98"/>
      <c r="GS233" s="139">
        <f t="shared" ref="GS233:GT233" si="6646">GS174+GS204</f>
        <v>0</v>
      </c>
      <c r="GT233" s="111">
        <f t="shared" si="6646"/>
        <v>0</v>
      </c>
      <c r="GU233" s="111"/>
      <c r="GV233" s="140"/>
      <c r="GW233" s="431" t="e">
        <f t="shared" si="6401"/>
        <v>#DIV/0!</v>
      </c>
      <c r="GX233" s="323">
        <f t="shared" si="6641"/>
        <v>0</v>
      </c>
      <c r="GY233" s="141"/>
      <c r="GZ233" s="111"/>
      <c r="HA233" s="138"/>
      <c r="HB233" s="98"/>
      <c r="HC233" s="139">
        <f t="shared" ref="HC233:HD233" si="6647">HC174+HC204</f>
        <v>0</v>
      </c>
      <c r="HD233" s="111">
        <f t="shared" si="6647"/>
        <v>0</v>
      </c>
      <c r="HE233" s="111"/>
      <c r="HF233" s="140"/>
      <c r="HG233" s="431" t="e">
        <f t="shared" si="6403"/>
        <v>#DIV/0!</v>
      </c>
      <c r="HH233" s="323">
        <f t="shared" si="6641"/>
        <v>0</v>
      </c>
      <c r="HI233" s="141"/>
      <c r="HJ233" s="111"/>
      <c r="HK233" s="138"/>
      <c r="HL233" s="98"/>
      <c r="HM233" s="139">
        <f t="shared" ref="HM233:HN233" si="6648">HM174+HM204</f>
        <v>0</v>
      </c>
      <c r="HN233" s="111">
        <f t="shared" si="6648"/>
        <v>0</v>
      </c>
      <c r="HO233" s="111"/>
      <c r="HP233" s="140"/>
      <c r="HQ233" s="431" t="e">
        <f t="shared" si="6405"/>
        <v>#DIV/0!</v>
      </c>
      <c r="HR233" s="323">
        <f t="shared" ref="HR233:JZ242" si="6649">HR29</f>
        <v>0</v>
      </c>
      <c r="HS233" s="141"/>
      <c r="HT233" s="111"/>
      <c r="HU233" s="138"/>
      <c r="HV233" s="98"/>
      <c r="HW233" s="139">
        <f t="shared" ref="HW233:HX233" si="6650">HW174+HW204</f>
        <v>0</v>
      </c>
      <c r="HX233" s="111">
        <f t="shared" si="6650"/>
        <v>0</v>
      </c>
      <c r="HY233" s="111"/>
      <c r="HZ233" s="140"/>
      <c r="IA233" s="431" t="e">
        <f t="shared" si="6407"/>
        <v>#DIV/0!</v>
      </c>
      <c r="IB233" s="323">
        <f t="shared" si="6649"/>
        <v>0</v>
      </c>
      <c r="IC233" s="141"/>
      <c r="ID233" s="111"/>
      <c r="IE233" s="138"/>
      <c r="IF233" s="98"/>
      <c r="IG233" s="139">
        <f t="shared" ref="IG233:IH233" si="6651">IG174+IG204</f>
        <v>0</v>
      </c>
      <c r="IH233" s="111">
        <f t="shared" si="6651"/>
        <v>0</v>
      </c>
      <c r="II233" s="111"/>
      <c r="IJ233" s="140"/>
      <c r="IK233" s="431" t="e">
        <f t="shared" si="6409"/>
        <v>#DIV/0!</v>
      </c>
      <c r="IL233" s="323">
        <f t="shared" si="6649"/>
        <v>0</v>
      </c>
      <c r="IM233" s="141"/>
      <c r="IN233" s="111"/>
      <c r="IO233" s="138"/>
      <c r="IP233" s="98"/>
      <c r="IQ233" s="139">
        <f t="shared" ref="IQ233:IR233" si="6652">IQ174+IQ204</f>
        <v>0</v>
      </c>
      <c r="IR233" s="111">
        <f t="shared" si="6652"/>
        <v>0</v>
      </c>
      <c r="IS233" s="111"/>
      <c r="IT233" s="140"/>
      <c r="IU233" s="431" t="e">
        <f t="shared" si="6411"/>
        <v>#DIV/0!</v>
      </c>
      <c r="IV233" s="323">
        <f t="shared" si="6649"/>
        <v>0</v>
      </c>
      <c r="IW233" s="141"/>
      <c r="IX233" s="111"/>
      <c r="IY233" s="138"/>
      <c r="IZ233" s="98"/>
      <c r="JA233" s="139">
        <f t="shared" ref="JA233:JB233" si="6653">JA174+JA204</f>
        <v>0</v>
      </c>
      <c r="JB233" s="111">
        <f t="shared" si="6653"/>
        <v>0</v>
      </c>
      <c r="JC233" s="111"/>
      <c r="JD233" s="140"/>
      <c r="JE233" s="431" t="e">
        <f t="shared" si="6413"/>
        <v>#DIV/0!</v>
      </c>
      <c r="JF233" s="323">
        <f t="shared" si="6649"/>
        <v>0</v>
      </c>
      <c r="JG233" s="141"/>
      <c r="JH233" s="111"/>
      <c r="JI233" s="138"/>
      <c r="JJ233" s="98"/>
      <c r="JK233" s="139">
        <f t="shared" ref="JK233:JL233" si="6654">JK174+JK204</f>
        <v>0</v>
      </c>
      <c r="JL233" s="111">
        <f t="shared" si="6654"/>
        <v>0</v>
      </c>
      <c r="JM233" s="111"/>
      <c r="JN233" s="140"/>
      <c r="JO233" s="431" t="e">
        <f t="shared" si="6415"/>
        <v>#DIV/0!</v>
      </c>
      <c r="JP233" s="323">
        <f t="shared" si="6649"/>
        <v>0</v>
      </c>
      <c r="JQ233" s="141"/>
      <c r="JR233" s="111"/>
      <c r="JS233" s="138"/>
      <c r="JT233" s="98"/>
      <c r="JU233" s="139">
        <f t="shared" ref="JU233:JV233" si="6655">JU174+JU204</f>
        <v>0</v>
      </c>
      <c r="JV233" s="111">
        <f t="shared" si="6655"/>
        <v>0</v>
      </c>
      <c r="JW233" s="111"/>
      <c r="JX233" s="140"/>
      <c r="JY233" s="431" t="e">
        <f t="shared" si="6417"/>
        <v>#DIV/0!</v>
      </c>
      <c r="JZ233" s="323">
        <f t="shared" si="6649"/>
        <v>0</v>
      </c>
      <c r="KA233" s="141"/>
      <c r="KB233" s="111"/>
      <c r="KC233" s="138"/>
      <c r="KD233" s="98"/>
      <c r="KE233" s="139">
        <f t="shared" ref="KE233:KF233" si="6656">KE174+KE204</f>
        <v>0</v>
      </c>
      <c r="KF233" s="111">
        <f t="shared" si="6656"/>
        <v>0</v>
      </c>
      <c r="KG233" s="111"/>
      <c r="KH233" s="140"/>
      <c r="KI233" s="431" t="e">
        <f t="shared" si="6419"/>
        <v>#DIV/0!</v>
      </c>
      <c r="KJ233" s="323">
        <f t="shared" ref="KJ233:KT242" si="6657">KJ29</f>
        <v>0</v>
      </c>
      <c r="KK233" s="141"/>
      <c r="KL233" s="111"/>
      <c r="KM233" s="138"/>
      <c r="KN233" s="98"/>
      <c r="KO233" s="139">
        <f t="shared" ref="KO233:KP233" si="6658">KO174+KO204</f>
        <v>0</v>
      </c>
      <c r="KP233" s="111">
        <f t="shared" si="6658"/>
        <v>0</v>
      </c>
      <c r="KQ233" s="111"/>
      <c r="KR233" s="140"/>
      <c r="KS233" s="431" t="e">
        <f t="shared" si="6421"/>
        <v>#DIV/0!</v>
      </c>
      <c r="KT233" s="323">
        <f t="shared" si="6657"/>
        <v>0</v>
      </c>
      <c r="KU233" s="141"/>
      <c r="KV233" s="111"/>
      <c r="KW233" s="138"/>
      <c r="KX233" s="98"/>
      <c r="KY233" s="139">
        <f t="shared" ref="KY233:KZ233" si="6659">KY174+KY204</f>
        <v>0</v>
      </c>
      <c r="KZ233" s="111">
        <f t="shared" si="6659"/>
        <v>0</v>
      </c>
      <c r="LA233" s="111"/>
      <c r="LB233" s="140"/>
      <c r="LC233" s="431" t="e">
        <f t="shared" si="6423"/>
        <v>#DIV/0!</v>
      </c>
      <c r="LD233" s="323">
        <f t="shared" ref="LD233" si="6660">LD29</f>
        <v>0</v>
      </c>
      <c r="LE233" s="141"/>
      <c r="LF233" s="111"/>
      <c r="LG233" s="138"/>
      <c r="LH233" s="98"/>
      <c r="LI233" s="139">
        <f t="shared" ref="LI233:LJ233" si="6661">LI174+LI204</f>
        <v>0</v>
      </c>
      <c r="LJ233" s="111">
        <f t="shared" si="6661"/>
        <v>0</v>
      </c>
      <c r="LK233" s="111"/>
      <c r="LL233" s="140"/>
    </row>
    <row r="234" spans="1:324" ht="16.5" customHeight="1">
      <c r="A234" s="610"/>
      <c r="B234" s="610" t="s">
        <v>1160</v>
      </c>
      <c r="C234" s="12"/>
      <c r="D234" s="12"/>
      <c r="E234" s="4"/>
      <c r="F234" s="323">
        <f t="shared" si="6097"/>
        <v>0</v>
      </c>
      <c r="G234" s="141"/>
      <c r="H234" s="111"/>
      <c r="I234" s="138"/>
      <c r="J234" s="98"/>
      <c r="K234" s="139">
        <f t="shared" ref="K234:L234" si="6662">K175+K205</f>
        <v>0</v>
      </c>
      <c r="L234" s="111">
        <f t="shared" si="6662"/>
        <v>0</v>
      </c>
      <c r="M234" s="111"/>
      <c r="N234" s="140"/>
      <c r="O234" s="431"/>
      <c r="P234" s="323">
        <f t="shared" si="6625"/>
        <v>0</v>
      </c>
      <c r="Q234" s="141"/>
      <c r="R234" s="111"/>
      <c r="S234" s="138"/>
      <c r="T234" s="98"/>
      <c r="U234" s="139">
        <f t="shared" ref="U234:V234" si="6663">U175+U205</f>
        <v>0</v>
      </c>
      <c r="V234" s="111">
        <f t="shared" si="6663"/>
        <v>0</v>
      </c>
      <c r="W234" s="111"/>
      <c r="X234" s="140"/>
      <c r="Y234" s="431"/>
      <c r="Z234" s="323">
        <f t="shared" si="6625"/>
        <v>0</v>
      </c>
      <c r="AA234" s="141"/>
      <c r="AB234" s="111"/>
      <c r="AC234" s="138"/>
      <c r="AD234" s="98"/>
      <c r="AE234" s="139">
        <f t="shared" ref="AE234:AF234" si="6664">AE175+AE205</f>
        <v>0</v>
      </c>
      <c r="AF234" s="111">
        <f t="shared" si="6664"/>
        <v>0</v>
      </c>
      <c r="AG234" s="111"/>
      <c r="AH234" s="140"/>
      <c r="AI234" s="431"/>
      <c r="AJ234" s="323">
        <f t="shared" si="6625"/>
        <v>0</v>
      </c>
      <c r="AK234" s="141"/>
      <c r="AL234" s="111"/>
      <c r="AM234" s="138"/>
      <c r="AN234" s="98"/>
      <c r="AO234" s="139">
        <f t="shared" ref="AO234:AP234" si="6665">AO175+AO205</f>
        <v>0</v>
      </c>
      <c r="AP234" s="111">
        <f t="shared" si="6665"/>
        <v>0</v>
      </c>
      <c r="AQ234" s="111"/>
      <c r="AR234" s="140"/>
      <c r="AS234" s="431"/>
      <c r="AT234" s="323">
        <f t="shared" si="6625"/>
        <v>0</v>
      </c>
      <c r="AU234" s="141"/>
      <c r="AV234" s="111"/>
      <c r="AW234" s="138"/>
      <c r="AX234" s="98"/>
      <c r="AY234" s="139">
        <f t="shared" ref="AY234:AZ234" si="6666">AY175+AY205</f>
        <v>0</v>
      </c>
      <c r="AZ234" s="111">
        <f t="shared" si="6666"/>
        <v>0</v>
      </c>
      <c r="BA234" s="111"/>
      <c r="BB234" s="140"/>
      <c r="BC234" s="431"/>
      <c r="BD234" s="323">
        <f t="shared" si="6625"/>
        <v>0</v>
      </c>
      <c r="BE234" s="141"/>
      <c r="BF234" s="111"/>
      <c r="BG234" s="138"/>
      <c r="BH234" s="98"/>
      <c r="BI234" s="139">
        <f t="shared" ref="BI234:BJ234" si="6667">BI175+BI205</f>
        <v>0</v>
      </c>
      <c r="BJ234" s="111">
        <f t="shared" si="6667"/>
        <v>0</v>
      </c>
      <c r="BK234" s="111"/>
      <c r="BL234" s="140"/>
      <c r="BM234" s="431"/>
      <c r="BN234" s="323">
        <f t="shared" si="6625"/>
        <v>0</v>
      </c>
      <c r="BO234" s="141"/>
      <c r="BP234" s="111"/>
      <c r="BQ234" s="138"/>
      <c r="BR234" s="98"/>
      <c r="BS234" s="139">
        <f t="shared" ref="BS234:BT234" si="6668">BS175+BS205</f>
        <v>0</v>
      </c>
      <c r="BT234" s="111">
        <f t="shared" si="6668"/>
        <v>0</v>
      </c>
      <c r="BU234" s="111"/>
      <c r="BV234" s="140"/>
      <c r="BW234" s="431"/>
      <c r="BX234" s="323">
        <f t="shared" si="6625"/>
        <v>0</v>
      </c>
      <c r="BY234" s="141"/>
      <c r="BZ234" s="111"/>
      <c r="CA234" s="138"/>
      <c r="CB234" s="98"/>
      <c r="CC234" s="139">
        <f t="shared" ref="CC234:CD234" si="6669">CC175+CC205</f>
        <v>0</v>
      </c>
      <c r="CD234" s="111">
        <f t="shared" si="6669"/>
        <v>0</v>
      </c>
      <c r="CE234" s="111"/>
      <c r="CF234" s="140"/>
      <c r="CG234" s="431"/>
      <c r="CH234" s="323">
        <f t="shared" si="6633"/>
        <v>0</v>
      </c>
      <c r="CI234" s="141"/>
      <c r="CJ234" s="111"/>
      <c r="CK234" s="138"/>
      <c r="CL234" s="98"/>
      <c r="CM234" s="139">
        <f t="shared" ref="CM234:CN234" si="6670">CM175+CM205</f>
        <v>0</v>
      </c>
      <c r="CN234" s="111">
        <f t="shared" si="6670"/>
        <v>0</v>
      </c>
      <c r="CO234" s="111"/>
      <c r="CP234" s="140"/>
      <c r="CQ234" s="431"/>
      <c r="CR234" s="323">
        <f t="shared" si="6633"/>
        <v>0</v>
      </c>
      <c r="CS234" s="141"/>
      <c r="CT234" s="111"/>
      <c r="CU234" s="138"/>
      <c r="CV234" s="98"/>
      <c r="CW234" s="139">
        <f t="shared" ref="CW234:CX234" si="6671">CW175+CW205</f>
        <v>0</v>
      </c>
      <c r="CX234" s="111">
        <f t="shared" si="6671"/>
        <v>0</v>
      </c>
      <c r="CY234" s="111"/>
      <c r="CZ234" s="140"/>
      <c r="DA234" s="431"/>
      <c r="DB234" s="323">
        <f t="shared" si="6633"/>
        <v>0</v>
      </c>
      <c r="DC234" s="141"/>
      <c r="DD234" s="111"/>
      <c r="DE234" s="138"/>
      <c r="DF234" s="98"/>
      <c r="DG234" s="139">
        <f t="shared" ref="DG234:DH234" si="6672">DG175+DG205</f>
        <v>0</v>
      </c>
      <c r="DH234" s="111">
        <f t="shared" si="6672"/>
        <v>0</v>
      </c>
      <c r="DI234" s="111"/>
      <c r="DJ234" s="140"/>
      <c r="DK234" s="431"/>
      <c r="DL234" s="323">
        <f t="shared" si="6633"/>
        <v>0</v>
      </c>
      <c r="DM234" s="141"/>
      <c r="DN234" s="111"/>
      <c r="DO234" s="138"/>
      <c r="DP234" s="98"/>
      <c r="DQ234" s="139">
        <f t="shared" ref="DQ234:DR234" si="6673">DQ175+DQ205</f>
        <v>0</v>
      </c>
      <c r="DR234" s="111">
        <f t="shared" si="6673"/>
        <v>0</v>
      </c>
      <c r="DS234" s="111"/>
      <c r="DT234" s="140"/>
      <c r="DU234" s="431"/>
      <c r="DV234" s="323">
        <f t="shared" si="6633"/>
        <v>0</v>
      </c>
      <c r="DW234" s="141"/>
      <c r="DX234" s="111"/>
      <c r="DY234" s="138"/>
      <c r="DZ234" s="98"/>
      <c r="EA234" s="139">
        <f t="shared" ref="EA234:EB234" si="6674">EA175+EA205</f>
        <v>0</v>
      </c>
      <c r="EB234" s="111">
        <f t="shared" si="6674"/>
        <v>0</v>
      </c>
      <c r="EC234" s="111"/>
      <c r="ED234" s="140"/>
      <c r="EE234" s="431"/>
      <c r="EF234" s="323">
        <f t="shared" si="6633"/>
        <v>0</v>
      </c>
      <c r="EG234" s="141"/>
      <c r="EH234" s="111"/>
      <c r="EI234" s="138"/>
      <c r="EJ234" s="98"/>
      <c r="EK234" s="139">
        <f t="shared" ref="EK234:EL234" si="6675">EK175+EK205</f>
        <v>0</v>
      </c>
      <c r="EL234" s="111">
        <f t="shared" si="6675"/>
        <v>0</v>
      </c>
      <c r="EM234" s="111"/>
      <c r="EN234" s="140"/>
      <c r="EO234" s="431"/>
      <c r="EP234" s="323">
        <f t="shared" si="6633"/>
        <v>0</v>
      </c>
      <c r="EQ234" s="141"/>
      <c r="ER234" s="111"/>
      <c r="ES234" s="138"/>
      <c r="ET234" s="98"/>
      <c r="EU234" s="139">
        <f t="shared" ref="EU234:EV234" si="6676">EU175+EU205</f>
        <v>0</v>
      </c>
      <c r="EV234" s="111">
        <f t="shared" si="6676"/>
        <v>0</v>
      </c>
      <c r="EW234" s="111"/>
      <c r="EX234" s="140"/>
      <c r="EY234" s="431"/>
      <c r="EZ234" s="323">
        <f t="shared" si="6641"/>
        <v>0</v>
      </c>
      <c r="FA234" s="141"/>
      <c r="FB234" s="111"/>
      <c r="FC234" s="138"/>
      <c r="FD234" s="98"/>
      <c r="FE234" s="139">
        <f t="shared" ref="FE234:FF234" si="6677">FE175+FE205</f>
        <v>0</v>
      </c>
      <c r="FF234" s="111">
        <f t="shared" si="6677"/>
        <v>0</v>
      </c>
      <c r="FG234" s="111"/>
      <c r="FH234" s="140"/>
      <c r="FI234" s="431"/>
      <c r="FJ234" s="323">
        <f t="shared" si="6641"/>
        <v>0</v>
      </c>
      <c r="FK234" s="141"/>
      <c r="FL234" s="111"/>
      <c r="FM234" s="138"/>
      <c r="FN234" s="98"/>
      <c r="FO234" s="139">
        <f t="shared" ref="FO234:FP234" si="6678">FO175+FO205</f>
        <v>0</v>
      </c>
      <c r="FP234" s="111">
        <f t="shared" si="6678"/>
        <v>0</v>
      </c>
      <c r="FQ234" s="111"/>
      <c r="FR234" s="140"/>
      <c r="FS234" s="431"/>
      <c r="FT234" s="323">
        <f t="shared" si="6641"/>
        <v>0</v>
      </c>
      <c r="FU234" s="141"/>
      <c r="FV234" s="111"/>
      <c r="FW234" s="138"/>
      <c r="FX234" s="98"/>
      <c r="FY234" s="139">
        <f t="shared" ref="FY234:FZ234" si="6679">FY175+FY205</f>
        <v>0</v>
      </c>
      <c r="FZ234" s="111">
        <f t="shared" si="6679"/>
        <v>0</v>
      </c>
      <c r="GA234" s="111"/>
      <c r="GB234" s="140"/>
      <c r="GC234" s="431"/>
      <c r="GD234" s="323">
        <f t="shared" si="6641"/>
        <v>0</v>
      </c>
      <c r="GE234" s="141"/>
      <c r="GF234" s="111"/>
      <c r="GG234" s="138"/>
      <c r="GH234" s="98"/>
      <c r="GI234" s="139">
        <f t="shared" ref="GI234:GJ234" si="6680">GI175+GI205</f>
        <v>0</v>
      </c>
      <c r="GJ234" s="111">
        <f t="shared" si="6680"/>
        <v>0</v>
      </c>
      <c r="GK234" s="111"/>
      <c r="GL234" s="140"/>
      <c r="GM234" s="431"/>
      <c r="GN234" s="323">
        <f t="shared" si="6641"/>
        <v>0</v>
      </c>
      <c r="GO234" s="141"/>
      <c r="GP234" s="111"/>
      <c r="GQ234" s="138"/>
      <c r="GR234" s="98"/>
      <c r="GS234" s="139">
        <f t="shared" ref="GS234:GT234" si="6681">GS175+GS205</f>
        <v>0</v>
      </c>
      <c r="GT234" s="111">
        <f t="shared" si="6681"/>
        <v>0</v>
      </c>
      <c r="GU234" s="111"/>
      <c r="GV234" s="140"/>
      <c r="GW234" s="431"/>
      <c r="GX234" s="323">
        <f t="shared" si="6641"/>
        <v>0</v>
      </c>
      <c r="GY234" s="141"/>
      <c r="GZ234" s="111"/>
      <c r="HA234" s="138"/>
      <c r="HB234" s="98"/>
      <c r="HC234" s="139">
        <f t="shared" ref="HC234:HD234" si="6682">HC175+HC205</f>
        <v>0</v>
      </c>
      <c r="HD234" s="111">
        <f t="shared" si="6682"/>
        <v>0</v>
      </c>
      <c r="HE234" s="111"/>
      <c r="HF234" s="140"/>
      <c r="HG234" s="431"/>
      <c r="HH234" s="323">
        <f t="shared" si="6641"/>
        <v>0</v>
      </c>
      <c r="HI234" s="141"/>
      <c r="HJ234" s="111"/>
      <c r="HK234" s="138"/>
      <c r="HL234" s="98"/>
      <c r="HM234" s="139">
        <f t="shared" ref="HM234:HN234" si="6683">HM175+HM205</f>
        <v>0</v>
      </c>
      <c r="HN234" s="111">
        <f t="shared" si="6683"/>
        <v>0</v>
      </c>
      <c r="HO234" s="111"/>
      <c r="HP234" s="140"/>
      <c r="HQ234" s="431"/>
      <c r="HR234" s="323">
        <f t="shared" si="6649"/>
        <v>0</v>
      </c>
      <c r="HS234" s="141"/>
      <c r="HT234" s="111"/>
      <c r="HU234" s="138"/>
      <c r="HV234" s="98"/>
      <c r="HW234" s="139">
        <f t="shared" ref="HW234:HX234" si="6684">HW175+HW205</f>
        <v>0</v>
      </c>
      <c r="HX234" s="111">
        <f t="shared" si="6684"/>
        <v>0</v>
      </c>
      <c r="HY234" s="111"/>
      <c r="HZ234" s="140"/>
      <c r="IA234" s="431"/>
      <c r="IB234" s="323">
        <f t="shared" si="6649"/>
        <v>0</v>
      </c>
      <c r="IC234" s="141"/>
      <c r="ID234" s="111"/>
      <c r="IE234" s="138"/>
      <c r="IF234" s="98"/>
      <c r="IG234" s="139">
        <f t="shared" ref="IG234:IH234" si="6685">IG175+IG205</f>
        <v>0</v>
      </c>
      <c r="IH234" s="111">
        <f t="shared" si="6685"/>
        <v>0</v>
      </c>
      <c r="II234" s="111"/>
      <c r="IJ234" s="140"/>
      <c r="IK234" s="431"/>
      <c r="IL234" s="323">
        <f t="shared" si="6649"/>
        <v>0</v>
      </c>
      <c r="IM234" s="141"/>
      <c r="IN234" s="111"/>
      <c r="IO234" s="138"/>
      <c r="IP234" s="98"/>
      <c r="IQ234" s="139">
        <f t="shared" ref="IQ234:IR234" si="6686">IQ175+IQ205</f>
        <v>0</v>
      </c>
      <c r="IR234" s="111">
        <f t="shared" si="6686"/>
        <v>0</v>
      </c>
      <c r="IS234" s="111"/>
      <c r="IT234" s="140"/>
      <c r="IU234" s="431"/>
      <c r="IV234" s="323">
        <f t="shared" si="6649"/>
        <v>0</v>
      </c>
      <c r="IW234" s="141"/>
      <c r="IX234" s="111"/>
      <c r="IY234" s="138"/>
      <c r="IZ234" s="98"/>
      <c r="JA234" s="139">
        <f t="shared" ref="JA234:JB234" si="6687">JA175+JA205</f>
        <v>0</v>
      </c>
      <c r="JB234" s="111">
        <f t="shared" si="6687"/>
        <v>0</v>
      </c>
      <c r="JC234" s="111"/>
      <c r="JD234" s="140"/>
      <c r="JE234" s="431"/>
      <c r="JF234" s="323">
        <f t="shared" si="6649"/>
        <v>0</v>
      </c>
      <c r="JG234" s="141"/>
      <c r="JH234" s="111"/>
      <c r="JI234" s="138"/>
      <c r="JJ234" s="98"/>
      <c r="JK234" s="139">
        <f t="shared" ref="JK234:JL234" si="6688">JK175+JK205</f>
        <v>0</v>
      </c>
      <c r="JL234" s="111">
        <f t="shared" si="6688"/>
        <v>0</v>
      </c>
      <c r="JM234" s="111"/>
      <c r="JN234" s="140"/>
      <c r="JO234" s="431"/>
      <c r="JP234" s="323">
        <f t="shared" si="6649"/>
        <v>0</v>
      </c>
      <c r="JQ234" s="141"/>
      <c r="JR234" s="111"/>
      <c r="JS234" s="138"/>
      <c r="JT234" s="98"/>
      <c r="JU234" s="139">
        <f t="shared" ref="JU234:JV234" si="6689">JU175+JU205</f>
        <v>0</v>
      </c>
      <c r="JV234" s="111">
        <f t="shared" si="6689"/>
        <v>0</v>
      </c>
      <c r="JW234" s="111"/>
      <c r="JX234" s="140"/>
      <c r="JY234" s="431"/>
      <c r="JZ234" s="323">
        <f t="shared" si="6649"/>
        <v>0</v>
      </c>
      <c r="KA234" s="141"/>
      <c r="KB234" s="111"/>
      <c r="KC234" s="138"/>
      <c r="KD234" s="98"/>
      <c r="KE234" s="139">
        <f t="shared" ref="KE234:KF234" si="6690">KE175+KE205</f>
        <v>0</v>
      </c>
      <c r="KF234" s="111">
        <f t="shared" si="6690"/>
        <v>0</v>
      </c>
      <c r="KG234" s="111"/>
      <c r="KH234" s="140"/>
      <c r="KI234" s="431"/>
      <c r="KJ234" s="323">
        <f t="shared" si="6657"/>
        <v>0</v>
      </c>
      <c r="KK234" s="141"/>
      <c r="KL234" s="111"/>
      <c r="KM234" s="138"/>
      <c r="KN234" s="98"/>
      <c r="KO234" s="139">
        <f t="shared" ref="KO234:KP234" si="6691">KO175+KO205</f>
        <v>0</v>
      </c>
      <c r="KP234" s="111">
        <f t="shared" si="6691"/>
        <v>0</v>
      </c>
      <c r="KQ234" s="111"/>
      <c r="KR234" s="140"/>
      <c r="KS234" s="431"/>
      <c r="KT234" s="323">
        <f t="shared" si="6657"/>
        <v>0</v>
      </c>
      <c r="KU234" s="141"/>
      <c r="KV234" s="111"/>
      <c r="KW234" s="138"/>
      <c r="KX234" s="98"/>
      <c r="KY234" s="139">
        <f t="shared" ref="KY234:KZ234" si="6692">KY175+KY205</f>
        <v>0</v>
      </c>
      <c r="KZ234" s="111">
        <f t="shared" si="6692"/>
        <v>0</v>
      </c>
      <c r="LA234" s="111"/>
      <c r="LB234" s="140"/>
      <c r="LC234" s="431"/>
      <c r="LD234" s="323">
        <f t="shared" ref="LD234" si="6693">LD30</f>
        <v>0</v>
      </c>
      <c r="LE234" s="141"/>
      <c r="LF234" s="111"/>
      <c r="LG234" s="138"/>
      <c r="LH234" s="98"/>
      <c r="LI234" s="139">
        <f t="shared" ref="LI234:LJ234" si="6694">LI175+LI205</f>
        <v>0</v>
      </c>
      <c r="LJ234" s="111">
        <f t="shared" si="6694"/>
        <v>0</v>
      </c>
      <c r="LK234" s="111"/>
      <c r="LL234" s="140"/>
    </row>
    <row r="235" spans="1:324" ht="16.5" customHeight="1">
      <c r="A235" s="611"/>
      <c r="B235" s="12" t="s">
        <v>714</v>
      </c>
      <c r="C235" s="12" t="s">
        <v>840</v>
      </c>
      <c r="D235" s="12" t="s">
        <v>422</v>
      </c>
      <c r="E235" s="4"/>
      <c r="F235" s="323">
        <f t="shared" si="6097"/>
        <v>92</v>
      </c>
      <c r="G235" s="141"/>
      <c r="H235" s="111"/>
      <c r="I235" s="138"/>
      <c r="J235" s="98"/>
      <c r="K235" s="139">
        <f t="shared" ref="K235:L235" si="6695">K176+K206</f>
        <v>1883.47018</v>
      </c>
      <c r="L235" s="111">
        <f t="shared" si="6695"/>
        <v>173279.26</v>
      </c>
      <c r="M235" s="111"/>
      <c r="N235" s="140"/>
      <c r="O235" s="431">
        <f t="shared" ref="O235:O242" si="6696">K235/$LI235</f>
        <v>0.72346999999999995</v>
      </c>
      <c r="P235" s="323">
        <f t="shared" si="6625"/>
        <v>104</v>
      </c>
      <c r="Q235" s="141"/>
      <c r="R235" s="111"/>
      <c r="S235" s="138"/>
      <c r="T235" s="98"/>
      <c r="U235" s="139">
        <f t="shared" ref="U235:V235" si="6697">U176+U206</f>
        <v>2397.9130500000001</v>
      </c>
      <c r="V235" s="111">
        <f t="shared" si="6697"/>
        <v>249382.96</v>
      </c>
      <c r="W235" s="111"/>
      <c r="X235" s="140"/>
      <c r="Y235" s="431">
        <f t="shared" ref="Y235:Y242" si="6698">U235/$LI235</f>
        <v>0.92107000000000006</v>
      </c>
      <c r="Z235" s="323">
        <f t="shared" si="6625"/>
        <v>206</v>
      </c>
      <c r="AA235" s="141"/>
      <c r="AB235" s="111"/>
      <c r="AC235" s="138"/>
      <c r="AD235" s="98"/>
      <c r="AE235" s="139">
        <f t="shared" ref="AE235:AF235" si="6699">AE176+AE206</f>
        <v>1903.69802</v>
      </c>
      <c r="AF235" s="111">
        <f t="shared" si="6699"/>
        <v>392161.79</v>
      </c>
      <c r="AG235" s="111"/>
      <c r="AH235" s="140"/>
      <c r="AI235" s="431">
        <f t="shared" ref="AI235:AI242" si="6700">AE235/$LI235</f>
        <v>0.73124</v>
      </c>
      <c r="AJ235" s="323">
        <f t="shared" si="6625"/>
        <v>54</v>
      </c>
      <c r="AK235" s="141"/>
      <c r="AL235" s="111"/>
      <c r="AM235" s="138"/>
      <c r="AN235" s="98"/>
      <c r="AO235" s="139">
        <f t="shared" ref="AO235:AP235" si="6701">AO176+AO206</f>
        <v>1841.9094</v>
      </c>
      <c r="AP235" s="111">
        <f t="shared" si="6701"/>
        <v>99463.11</v>
      </c>
      <c r="AQ235" s="111"/>
      <c r="AR235" s="140"/>
      <c r="AS235" s="431">
        <f t="shared" ref="AS235:AS242" si="6702">AO235/$LI235</f>
        <v>0.70750000000000002</v>
      </c>
      <c r="AT235" s="323">
        <f t="shared" si="6625"/>
        <v>72</v>
      </c>
      <c r="AU235" s="141"/>
      <c r="AV235" s="111"/>
      <c r="AW235" s="138"/>
      <c r="AX235" s="98"/>
      <c r="AY235" s="139">
        <f t="shared" ref="AY235:AZ235" si="6703">AY176+AY206</f>
        <v>1576.03</v>
      </c>
      <c r="AZ235" s="111">
        <f t="shared" si="6703"/>
        <v>113474.16</v>
      </c>
      <c r="BA235" s="111"/>
      <c r="BB235" s="140"/>
      <c r="BC235" s="431">
        <f t="shared" ref="BC235:BC242" si="6704">AY235/$LI235</f>
        <v>0.60538000000000003</v>
      </c>
      <c r="BD235" s="323">
        <f t="shared" si="6625"/>
        <v>69</v>
      </c>
      <c r="BE235" s="141"/>
      <c r="BF235" s="111"/>
      <c r="BG235" s="138"/>
      <c r="BH235" s="98"/>
      <c r="BI235" s="139">
        <f t="shared" ref="BI235:BJ235" si="6705">BI176+BI206</f>
        <v>2024.1164100000001</v>
      </c>
      <c r="BJ235" s="111">
        <f t="shared" si="6705"/>
        <v>139664.03</v>
      </c>
      <c r="BK235" s="111"/>
      <c r="BL235" s="140"/>
      <c r="BM235" s="431">
        <f t="shared" ref="BM235:BM242" si="6706">BI235/$LI235</f>
        <v>0.77749000000000001</v>
      </c>
      <c r="BN235" s="323">
        <f t="shared" si="6625"/>
        <v>74</v>
      </c>
      <c r="BO235" s="141"/>
      <c r="BP235" s="111"/>
      <c r="BQ235" s="138"/>
      <c r="BR235" s="98"/>
      <c r="BS235" s="139">
        <f t="shared" ref="BS235:BT235" si="6707">BS176+BS206</f>
        <v>2106.3275400000002</v>
      </c>
      <c r="BT235" s="111">
        <f t="shared" si="6707"/>
        <v>155868.24</v>
      </c>
      <c r="BU235" s="111"/>
      <c r="BV235" s="140"/>
      <c r="BW235" s="431">
        <f t="shared" ref="BW235:BW242" si="6708">BS235/$LI235</f>
        <v>0.80906999999999996</v>
      </c>
      <c r="BX235" s="323">
        <f t="shared" si="6625"/>
        <v>117</v>
      </c>
      <c r="BY235" s="141"/>
      <c r="BZ235" s="111"/>
      <c r="CA235" s="138"/>
      <c r="CB235" s="98"/>
      <c r="CC235" s="139">
        <f t="shared" ref="CC235:CD235" si="6709">CC176+CC206</f>
        <v>2011.82053</v>
      </c>
      <c r="CD235" s="111">
        <f t="shared" si="6709"/>
        <v>235383</v>
      </c>
      <c r="CE235" s="111"/>
      <c r="CF235" s="140"/>
      <c r="CG235" s="431">
        <f t="shared" ref="CG235:CG242" si="6710">CC235/$LI235</f>
        <v>0.77276999999999996</v>
      </c>
      <c r="CH235" s="323">
        <f t="shared" si="6633"/>
        <v>123</v>
      </c>
      <c r="CI235" s="141"/>
      <c r="CJ235" s="111"/>
      <c r="CK235" s="138"/>
      <c r="CL235" s="98"/>
      <c r="CM235" s="139">
        <f t="shared" ref="CM235:CN235" si="6711">CM176+CM206</f>
        <v>2922.0732800000001</v>
      </c>
      <c r="CN235" s="111">
        <f t="shared" si="6711"/>
        <v>359415.01</v>
      </c>
      <c r="CO235" s="111"/>
      <c r="CP235" s="140"/>
      <c r="CQ235" s="431">
        <f t="shared" ref="CQ235:CQ242" si="6712">CM235/$LI235</f>
        <v>1.1224099999999999</v>
      </c>
      <c r="CR235" s="323">
        <f t="shared" si="6633"/>
        <v>52</v>
      </c>
      <c r="CS235" s="141"/>
      <c r="CT235" s="111"/>
      <c r="CU235" s="138"/>
      <c r="CV235" s="98"/>
      <c r="CW235" s="139">
        <f t="shared" ref="CW235:CX235" si="6713">CW176+CW206</f>
        <v>2887.0700499999998</v>
      </c>
      <c r="CX235" s="111">
        <f t="shared" si="6713"/>
        <v>150127.64000000001</v>
      </c>
      <c r="CY235" s="111"/>
      <c r="CZ235" s="140"/>
      <c r="DA235" s="431">
        <f t="shared" ref="DA235:DA242" si="6714">CW235/$LI235</f>
        <v>1.1089599999999999</v>
      </c>
      <c r="DB235" s="323">
        <f t="shared" si="6633"/>
        <v>127</v>
      </c>
      <c r="DC235" s="141"/>
      <c r="DD235" s="111"/>
      <c r="DE235" s="138"/>
      <c r="DF235" s="98"/>
      <c r="DG235" s="139">
        <f t="shared" ref="DG235:DH235" si="6715">DG176+DG206</f>
        <v>2480.24197</v>
      </c>
      <c r="DH235" s="111">
        <f t="shared" si="6715"/>
        <v>314990.73</v>
      </c>
      <c r="DI235" s="111"/>
      <c r="DJ235" s="140"/>
      <c r="DK235" s="431">
        <f t="shared" ref="DK235:DK242" si="6716">DG235/$LI235</f>
        <v>0.95269999999999999</v>
      </c>
      <c r="DL235" s="323">
        <f t="shared" si="6633"/>
        <v>0</v>
      </c>
      <c r="DM235" s="141"/>
      <c r="DN235" s="111"/>
      <c r="DO235" s="138"/>
      <c r="DP235" s="98"/>
      <c r="DQ235" s="139">
        <f t="shared" ref="DQ235:DR235" si="6717">DQ176+DQ206</f>
        <v>0</v>
      </c>
      <c r="DR235" s="111">
        <f t="shared" si="6717"/>
        <v>0</v>
      </c>
      <c r="DS235" s="111"/>
      <c r="DT235" s="140"/>
      <c r="DU235" s="431">
        <f t="shared" ref="DU235:DU242" si="6718">DQ235/$LI235</f>
        <v>0</v>
      </c>
      <c r="DV235" s="323">
        <f t="shared" si="6633"/>
        <v>61</v>
      </c>
      <c r="DW235" s="141"/>
      <c r="DX235" s="111"/>
      <c r="DY235" s="138"/>
      <c r="DZ235" s="98"/>
      <c r="EA235" s="139">
        <f t="shared" ref="EA235:EB235" si="6719">EA176+EA206</f>
        <v>2695.27783</v>
      </c>
      <c r="EB235" s="111">
        <f t="shared" si="6719"/>
        <v>164411.95000000001</v>
      </c>
      <c r="EC235" s="111"/>
      <c r="ED235" s="140"/>
      <c r="EE235" s="431">
        <f t="shared" ref="EE235:EE242" si="6720">EA235/$LI235</f>
        <v>1.03529</v>
      </c>
      <c r="EF235" s="323">
        <f t="shared" si="6633"/>
        <v>70</v>
      </c>
      <c r="EG235" s="141"/>
      <c r="EH235" s="111"/>
      <c r="EI235" s="138"/>
      <c r="EJ235" s="98"/>
      <c r="EK235" s="139">
        <f t="shared" ref="EK235:EL235" si="6721">EK176+EK206</f>
        <v>2012.4380100000001</v>
      </c>
      <c r="EL235" s="111">
        <f t="shared" si="6721"/>
        <v>140870.66</v>
      </c>
      <c r="EM235" s="111"/>
      <c r="EN235" s="140"/>
      <c r="EO235" s="431">
        <f t="shared" ref="EO235:EO242" si="6722">EK235/$LI235</f>
        <v>0.77300999999999997</v>
      </c>
      <c r="EP235" s="323">
        <f t="shared" si="6633"/>
        <v>58</v>
      </c>
      <c r="EQ235" s="141"/>
      <c r="ER235" s="111"/>
      <c r="ES235" s="138"/>
      <c r="ET235" s="98"/>
      <c r="EU235" s="139">
        <f t="shared" ref="EU235:EV235" si="6723">EU176+EU206</f>
        <v>4725.7704899999999</v>
      </c>
      <c r="EV235" s="111">
        <f t="shared" si="6723"/>
        <v>274094.69</v>
      </c>
      <c r="EW235" s="111"/>
      <c r="EX235" s="140"/>
      <c r="EY235" s="431">
        <f t="shared" ref="EY235:EY242" si="6724">EU235/$LI235</f>
        <v>1.8152299999999999</v>
      </c>
      <c r="EZ235" s="323">
        <f t="shared" si="6641"/>
        <v>43</v>
      </c>
      <c r="FA235" s="141"/>
      <c r="FB235" s="111"/>
      <c r="FC235" s="138"/>
      <c r="FD235" s="98"/>
      <c r="FE235" s="139">
        <f t="shared" ref="FE235:FF235" si="6725">FE176+FE206</f>
        <v>1694.7067999999999</v>
      </c>
      <c r="FF235" s="111">
        <f t="shared" si="6725"/>
        <v>72872.399999999994</v>
      </c>
      <c r="FG235" s="111"/>
      <c r="FH235" s="140"/>
      <c r="FI235" s="431">
        <f t="shared" ref="FI235:FI242" si="6726">FE235/$LI235</f>
        <v>0.65095999999999998</v>
      </c>
      <c r="FJ235" s="323">
        <f t="shared" si="6641"/>
        <v>94</v>
      </c>
      <c r="FK235" s="141"/>
      <c r="FL235" s="111"/>
      <c r="FM235" s="138"/>
      <c r="FN235" s="98"/>
      <c r="FO235" s="139">
        <f t="shared" ref="FO235:FP235" si="6727">FO176+FO206</f>
        <v>3303.3747499999999</v>
      </c>
      <c r="FP235" s="111">
        <f t="shared" si="6727"/>
        <v>310517.23</v>
      </c>
      <c r="FQ235" s="111"/>
      <c r="FR235" s="140"/>
      <c r="FS235" s="431">
        <f t="shared" ref="FS235:FS242" si="6728">FO235/$LI235</f>
        <v>1.2688699999999999</v>
      </c>
      <c r="FT235" s="323">
        <f t="shared" si="6641"/>
        <v>61</v>
      </c>
      <c r="FU235" s="141"/>
      <c r="FV235" s="111"/>
      <c r="FW235" s="138"/>
      <c r="FX235" s="98"/>
      <c r="FY235" s="139">
        <f t="shared" ref="FY235:FZ235" si="6729">FY176+FY206</f>
        <v>2689.6197499999998</v>
      </c>
      <c r="FZ235" s="111">
        <f t="shared" si="6729"/>
        <v>164066.81</v>
      </c>
      <c r="GA235" s="111"/>
      <c r="GB235" s="140"/>
      <c r="GC235" s="431">
        <f t="shared" ref="GC235:GC242" si="6730">FY235/$LI235</f>
        <v>1.03312</v>
      </c>
      <c r="GD235" s="323">
        <f t="shared" si="6641"/>
        <v>39</v>
      </c>
      <c r="GE235" s="141"/>
      <c r="GF235" s="111"/>
      <c r="GG235" s="138"/>
      <c r="GH235" s="98"/>
      <c r="GI235" s="139">
        <f t="shared" ref="GI235:GJ235" si="6731">GI176+GI206</f>
        <v>2055.3107599999998</v>
      </c>
      <c r="GJ235" s="111">
        <f t="shared" si="6731"/>
        <v>80157.119999999995</v>
      </c>
      <c r="GK235" s="111"/>
      <c r="GL235" s="140"/>
      <c r="GM235" s="431">
        <f t="shared" ref="GM235:GM242" si="6732">GI235/$LI235</f>
        <v>0.78947000000000001</v>
      </c>
      <c r="GN235" s="323">
        <f t="shared" si="6641"/>
        <v>101</v>
      </c>
      <c r="GO235" s="141"/>
      <c r="GP235" s="111"/>
      <c r="GQ235" s="138"/>
      <c r="GR235" s="98"/>
      <c r="GS235" s="139">
        <f t="shared" ref="GS235:GT235" si="6733">GS176+GS206</f>
        <v>3777.2736100000002</v>
      </c>
      <c r="GT235" s="111">
        <f t="shared" si="6733"/>
        <v>381504.63</v>
      </c>
      <c r="GU235" s="111"/>
      <c r="GV235" s="140"/>
      <c r="GW235" s="431">
        <f t="shared" ref="GW235:GW242" si="6734">GS235/$LI235</f>
        <v>1.4509000000000001</v>
      </c>
      <c r="GX235" s="323">
        <f t="shared" si="6641"/>
        <v>173</v>
      </c>
      <c r="GY235" s="141"/>
      <c r="GZ235" s="111"/>
      <c r="HA235" s="138"/>
      <c r="HB235" s="98"/>
      <c r="HC235" s="139">
        <f t="shared" ref="HC235:HD235" si="6735">HC176+HC206</f>
        <v>2660.1520099999998</v>
      </c>
      <c r="HD235" s="111">
        <f t="shared" si="6735"/>
        <v>460206.3</v>
      </c>
      <c r="HE235" s="111"/>
      <c r="HF235" s="140"/>
      <c r="HG235" s="431">
        <f t="shared" ref="HG235:HG242" si="6736">HC235/$LI235</f>
        <v>1.0218</v>
      </c>
      <c r="HH235" s="323">
        <f t="shared" si="6641"/>
        <v>92</v>
      </c>
      <c r="HI235" s="141"/>
      <c r="HJ235" s="111"/>
      <c r="HK235" s="138"/>
      <c r="HL235" s="98"/>
      <c r="HM235" s="139">
        <f t="shared" ref="HM235:HN235" si="6737">HM176+HM206</f>
        <v>2793.3922200000002</v>
      </c>
      <c r="HN235" s="111">
        <f t="shared" si="6737"/>
        <v>256992.09</v>
      </c>
      <c r="HO235" s="111"/>
      <c r="HP235" s="140"/>
      <c r="HQ235" s="431">
        <f t="shared" ref="HQ235:HQ242" si="6738">HM235/$LI235</f>
        <v>1.07298</v>
      </c>
      <c r="HR235" s="323">
        <f t="shared" si="6649"/>
        <v>53</v>
      </c>
      <c r="HS235" s="141"/>
      <c r="HT235" s="111"/>
      <c r="HU235" s="138"/>
      <c r="HV235" s="98"/>
      <c r="HW235" s="139">
        <f t="shared" ref="HW235:HX235" si="6739">HW176+HW206</f>
        <v>2735.7675199999999</v>
      </c>
      <c r="HX235" s="111">
        <f t="shared" si="6739"/>
        <v>144995.68</v>
      </c>
      <c r="HY235" s="111"/>
      <c r="HZ235" s="140"/>
      <c r="IA235" s="431">
        <f t="shared" ref="IA235:IA242" si="6740">HW235/$LI235</f>
        <v>1.0508500000000001</v>
      </c>
      <c r="IB235" s="323">
        <f t="shared" si="6649"/>
        <v>35</v>
      </c>
      <c r="IC235" s="141"/>
      <c r="ID235" s="111"/>
      <c r="IE235" s="138"/>
      <c r="IF235" s="98"/>
      <c r="IG235" s="139">
        <f t="shared" ref="IG235:IH235" si="6741">IG176+IG206</f>
        <v>4393.36895</v>
      </c>
      <c r="IH235" s="111">
        <f t="shared" si="6741"/>
        <v>153767.92000000001</v>
      </c>
      <c r="II235" s="111"/>
      <c r="IJ235" s="140"/>
      <c r="IK235" s="431">
        <f t="shared" ref="IK235:IK242" si="6742">IG235/$LI235</f>
        <v>1.6875500000000001</v>
      </c>
      <c r="IL235" s="323">
        <f t="shared" si="6649"/>
        <v>99</v>
      </c>
      <c r="IM235" s="141"/>
      <c r="IN235" s="111"/>
      <c r="IO235" s="138"/>
      <c r="IP235" s="98"/>
      <c r="IQ235" s="139">
        <f t="shared" ref="IQ235:IR235" si="6743">IQ176+IQ206</f>
        <v>2973.1017900000002</v>
      </c>
      <c r="IR235" s="111">
        <f t="shared" si="6743"/>
        <v>294337.08</v>
      </c>
      <c r="IS235" s="111"/>
      <c r="IT235" s="140"/>
      <c r="IU235" s="431">
        <f t="shared" ref="IU235:IU242" si="6744">IQ235/$LI235</f>
        <v>1.14201</v>
      </c>
      <c r="IV235" s="323">
        <f t="shared" si="6649"/>
        <v>49</v>
      </c>
      <c r="IW235" s="141"/>
      <c r="IX235" s="111"/>
      <c r="IY235" s="138"/>
      <c r="IZ235" s="98"/>
      <c r="JA235" s="139">
        <f t="shared" ref="JA235:JB235" si="6745">JA176+JA206</f>
        <v>3077.4488000000001</v>
      </c>
      <c r="JB235" s="111">
        <f t="shared" si="6745"/>
        <v>150794.99</v>
      </c>
      <c r="JC235" s="111"/>
      <c r="JD235" s="140"/>
      <c r="JE235" s="431">
        <f t="shared" ref="JE235:JE242" si="6746">JA235/$LI235</f>
        <v>1.1820900000000001</v>
      </c>
      <c r="JF235" s="323">
        <f t="shared" si="6649"/>
        <v>123</v>
      </c>
      <c r="JG235" s="141"/>
      <c r="JH235" s="111"/>
      <c r="JI235" s="138"/>
      <c r="JJ235" s="98"/>
      <c r="JK235" s="139">
        <f t="shared" ref="JK235:JL235" si="6747">JK176+JK206</f>
        <v>2315.1859300000001</v>
      </c>
      <c r="JL235" s="111">
        <f t="shared" si="6747"/>
        <v>284767.87</v>
      </c>
      <c r="JM235" s="111"/>
      <c r="JN235" s="140"/>
      <c r="JO235" s="431">
        <f t="shared" ref="JO235:JO242" si="6748">JK235/$LI235</f>
        <v>0.88929999999999998</v>
      </c>
      <c r="JP235" s="323">
        <f t="shared" si="6649"/>
        <v>65</v>
      </c>
      <c r="JQ235" s="141"/>
      <c r="JR235" s="111"/>
      <c r="JS235" s="138"/>
      <c r="JT235" s="98"/>
      <c r="JU235" s="139">
        <f t="shared" ref="JU235:JV235" si="6749">JU176+JU206</f>
        <v>2648.0862400000001</v>
      </c>
      <c r="JV235" s="111">
        <f t="shared" si="6749"/>
        <v>172125.61</v>
      </c>
      <c r="JW235" s="111"/>
      <c r="JX235" s="140"/>
      <c r="JY235" s="431">
        <f t="shared" ref="JY235:JY242" si="6750">JU235/$LI235</f>
        <v>1.0171699999999999</v>
      </c>
      <c r="JZ235" s="323">
        <f t="shared" si="6649"/>
        <v>137</v>
      </c>
      <c r="KA235" s="141"/>
      <c r="KB235" s="111"/>
      <c r="KC235" s="138"/>
      <c r="KD235" s="98"/>
      <c r="KE235" s="139">
        <f t="shared" ref="KE235:KF235" si="6751">KE176+KE206</f>
        <v>3030.14239</v>
      </c>
      <c r="KF235" s="111">
        <f t="shared" si="6751"/>
        <v>415129.51</v>
      </c>
      <c r="KG235" s="111"/>
      <c r="KH235" s="140"/>
      <c r="KI235" s="431">
        <f t="shared" ref="KI235:KI242" si="6752">KE235/$LI235</f>
        <v>1.1639200000000001</v>
      </c>
      <c r="KJ235" s="323">
        <f t="shared" si="6657"/>
        <v>129</v>
      </c>
      <c r="KK235" s="141"/>
      <c r="KL235" s="111"/>
      <c r="KM235" s="138"/>
      <c r="KN235" s="98"/>
      <c r="KO235" s="139">
        <f t="shared" ref="KO235:KP235" si="6753">KO176+KO206</f>
        <v>2085.4096399999999</v>
      </c>
      <c r="KP235" s="111">
        <f t="shared" si="6753"/>
        <v>269017.84999999998</v>
      </c>
      <c r="KQ235" s="111"/>
      <c r="KR235" s="140"/>
      <c r="KS235" s="431">
        <f t="shared" ref="KS235:KS242" si="6754">KO235/$LI235</f>
        <v>0.80103999999999997</v>
      </c>
      <c r="KT235" s="323">
        <f t="shared" si="6657"/>
        <v>0</v>
      </c>
      <c r="KU235" s="141"/>
      <c r="KV235" s="111"/>
      <c r="KW235" s="138"/>
      <c r="KX235" s="98"/>
      <c r="KY235" s="139">
        <f t="shared" ref="KY235:KZ235" si="6755">KY176+KY206</f>
        <v>0</v>
      </c>
      <c r="KZ235" s="111">
        <f t="shared" si="6755"/>
        <v>0</v>
      </c>
      <c r="LA235" s="111"/>
      <c r="LB235" s="140"/>
      <c r="LC235" s="431">
        <f t="shared" ref="LC235:LC242" si="6756">KY235/$LI235</f>
        <v>0</v>
      </c>
      <c r="LD235" s="323">
        <f t="shared" ref="LD235" si="6757">LD31</f>
        <v>2572</v>
      </c>
      <c r="LE235" s="141"/>
      <c r="LF235" s="111"/>
      <c r="LG235" s="138"/>
      <c r="LH235" s="98"/>
      <c r="LI235" s="139">
        <f t="shared" ref="LI235:LJ235" si="6758">LI176+LI206</f>
        <v>2603.3937700000001</v>
      </c>
      <c r="LJ235" s="111">
        <f t="shared" si="6758"/>
        <v>6695928.7800000003</v>
      </c>
      <c r="LK235" s="111"/>
      <c r="LL235" s="140"/>
    </row>
    <row r="236" spans="1:324" ht="16.5" customHeight="1">
      <c r="A236" s="612"/>
      <c r="B236" s="93" t="s">
        <v>715</v>
      </c>
      <c r="C236" s="12" t="s">
        <v>840</v>
      </c>
      <c r="D236" s="12" t="s">
        <v>422</v>
      </c>
      <c r="E236" s="4"/>
      <c r="F236" s="323">
        <f t="shared" si="6097"/>
        <v>0</v>
      </c>
      <c r="G236" s="141"/>
      <c r="H236" s="111"/>
      <c r="I236" s="138"/>
      <c r="J236" s="98"/>
      <c r="K236" s="139">
        <f t="shared" ref="K236:L236" si="6759">K177+K207</f>
        <v>0</v>
      </c>
      <c r="L236" s="111">
        <f t="shared" si="6759"/>
        <v>0</v>
      </c>
      <c r="M236" s="111"/>
      <c r="N236" s="140"/>
      <c r="O236" s="431" t="e">
        <f t="shared" si="6696"/>
        <v>#DIV/0!</v>
      </c>
      <c r="P236" s="323">
        <f t="shared" si="6625"/>
        <v>0</v>
      </c>
      <c r="Q236" s="141"/>
      <c r="R236" s="111"/>
      <c r="S236" s="138"/>
      <c r="T236" s="98"/>
      <c r="U236" s="139">
        <f t="shared" ref="U236:V236" si="6760">U177+U207</f>
        <v>0</v>
      </c>
      <c r="V236" s="111">
        <f t="shared" si="6760"/>
        <v>0</v>
      </c>
      <c r="W236" s="111"/>
      <c r="X236" s="140"/>
      <c r="Y236" s="431" t="e">
        <f t="shared" si="6698"/>
        <v>#DIV/0!</v>
      </c>
      <c r="Z236" s="323">
        <f t="shared" si="6625"/>
        <v>0</v>
      </c>
      <c r="AA236" s="141"/>
      <c r="AB236" s="111"/>
      <c r="AC236" s="138"/>
      <c r="AD236" s="98"/>
      <c r="AE236" s="139">
        <f t="shared" ref="AE236:AF236" si="6761">AE177+AE207</f>
        <v>0</v>
      </c>
      <c r="AF236" s="111">
        <f t="shared" si="6761"/>
        <v>0</v>
      </c>
      <c r="AG236" s="111"/>
      <c r="AH236" s="140"/>
      <c r="AI236" s="431" t="e">
        <f t="shared" si="6700"/>
        <v>#DIV/0!</v>
      </c>
      <c r="AJ236" s="323">
        <f t="shared" si="6625"/>
        <v>0</v>
      </c>
      <c r="AK236" s="141"/>
      <c r="AL236" s="111"/>
      <c r="AM236" s="138"/>
      <c r="AN236" s="98"/>
      <c r="AO236" s="139">
        <f t="shared" ref="AO236:AP236" si="6762">AO177+AO207</f>
        <v>0</v>
      </c>
      <c r="AP236" s="111">
        <f t="shared" si="6762"/>
        <v>0</v>
      </c>
      <c r="AQ236" s="111"/>
      <c r="AR236" s="140"/>
      <c r="AS236" s="431" t="e">
        <f t="shared" si="6702"/>
        <v>#DIV/0!</v>
      </c>
      <c r="AT236" s="323">
        <f t="shared" si="6625"/>
        <v>0</v>
      </c>
      <c r="AU236" s="141"/>
      <c r="AV236" s="111"/>
      <c r="AW236" s="138"/>
      <c r="AX236" s="98"/>
      <c r="AY236" s="139">
        <f t="shared" ref="AY236:AZ236" si="6763">AY177+AY207</f>
        <v>0</v>
      </c>
      <c r="AZ236" s="111">
        <f t="shared" si="6763"/>
        <v>0</v>
      </c>
      <c r="BA236" s="111"/>
      <c r="BB236" s="140"/>
      <c r="BC236" s="431" t="e">
        <f t="shared" si="6704"/>
        <v>#DIV/0!</v>
      </c>
      <c r="BD236" s="323">
        <f t="shared" si="6625"/>
        <v>0</v>
      </c>
      <c r="BE236" s="141"/>
      <c r="BF236" s="111"/>
      <c r="BG236" s="138"/>
      <c r="BH236" s="98"/>
      <c r="BI236" s="139">
        <f t="shared" ref="BI236:BJ236" si="6764">BI177+BI207</f>
        <v>0</v>
      </c>
      <c r="BJ236" s="111">
        <f t="shared" si="6764"/>
        <v>0</v>
      </c>
      <c r="BK236" s="111"/>
      <c r="BL236" s="140"/>
      <c r="BM236" s="431" t="e">
        <f t="shared" si="6706"/>
        <v>#DIV/0!</v>
      </c>
      <c r="BN236" s="323">
        <f t="shared" si="6625"/>
        <v>0</v>
      </c>
      <c r="BO236" s="141"/>
      <c r="BP236" s="111"/>
      <c r="BQ236" s="138"/>
      <c r="BR236" s="98"/>
      <c r="BS236" s="139">
        <f t="shared" ref="BS236:BT236" si="6765">BS177+BS207</f>
        <v>0</v>
      </c>
      <c r="BT236" s="111">
        <f t="shared" si="6765"/>
        <v>0</v>
      </c>
      <c r="BU236" s="111"/>
      <c r="BV236" s="140"/>
      <c r="BW236" s="431" t="e">
        <f t="shared" si="6708"/>
        <v>#DIV/0!</v>
      </c>
      <c r="BX236" s="323">
        <f t="shared" si="6625"/>
        <v>0</v>
      </c>
      <c r="BY236" s="141"/>
      <c r="BZ236" s="111"/>
      <c r="CA236" s="138"/>
      <c r="CB236" s="98"/>
      <c r="CC236" s="139">
        <f t="shared" ref="CC236:CD236" si="6766">CC177+CC207</f>
        <v>0</v>
      </c>
      <c r="CD236" s="111">
        <f t="shared" si="6766"/>
        <v>0</v>
      </c>
      <c r="CE236" s="111"/>
      <c r="CF236" s="140"/>
      <c r="CG236" s="431" t="e">
        <f t="shared" si="6710"/>
        <v>#DIV/0!</v>
      </c>
      <c r="CH236" s="323">
        <f t="shared" si="6633"/>
        <v>0</v>
      </c>
      <c r="CI236" s="141"/>
      <c r="CJ236" s="111"/>
      <c r="CK236" s="138"/>
      <c r="CL236" s="98"/>
      <c r="CM236" s="139">
        <f t="shared" ref="CM236:CN236" si="6767">CM177+CM207</f>
        <v>0</v>
      </c>
      <c r="CN236" s="111">
        <f t="shared" si="6767"/>
        <v>0</v>
      </c>
      <c r="CO236" s="111"/>
      <c r="CP236" s="140"/>
      <c r="CQ236" s="431" t="e">
        <f t="shared" si="6712"/>
        <v>#DIV/0!</v>
      </c>
      <c r="CR236" s="323">
        <f t="shared" si="6633"/>
        <v>0</v>
      </c>
      <c r="CS236" s="141"/>
      <c r="CT236" s="111"/>
      <c r="CU236" s="138"/>
      <c r="CV236" s="98"/>
      <c r="CW236" s="139">
        <f t="shared" ref="CW236:CX236" si="6768">CW177+CW207</f>
        <v>0</v>
      </c>
      <c r="CX236" s="111">
        <f t="shared" si="6768"/>
        <v>0</v>
      </c>
      <c r="CY236" s="111"/>
      <c r="CZ236" s="140"/>
      <c r="DA236" s="431" t="e">
        <f t="shared" si="6714"/>
        <v>#DIV/0!</v>
      </c>
      <c r="DB236" s="323">
        <f t="shared" si="6633"/>
        <v>0</v>
      </c>
      <c r="DC236" s="141"/>
      <c r="DD236" s="111"/>
      <c r="DE236" s="138"/>
      <c r="DF236" s="98"/>
      <c r="DG236" s="139">
        <f t="shared" ref="DG236:DH236" si="6769">DG177+DG207</f>
        <v>0</v>
      </c>
      <c r="DH236" s="111">
        <f t="shared" si="6769"/>
        <v>0</v>
      </c>
      <c r="DI236" s="111"/>
      <c r="DJ236" s="140"/>
      <c r="DK236" s="431" t="e">
        <f t="shared" si="6716"/>
        <v>#DIV/0!</v>
      </c>
      <c r="DL236" s="323">
        <f t="shared" si="6633"/>
        <v>0</v>
      </c>
      <c r="DM236" s="141"/>
      <c r="DN236" s="111"/>
      <c r="DO236" s="138"/>
      <c r="DP236" s="98"/>
      <c r="DQ236" s="139">
        <f t="shared" ref="DQ236:DR236" si="6770">DQ177+DQ207</f>
        <v>0</v>
      </c>
      <c r="DR236" s="111">
        <f t="shared" si="6770"/>
        <v>0</v>
      </c>
      <c r="DS236" s="111"/>
      <c r="DT236" s="140"/>
      <c r="DU236" s="431" t="e">
        <f t="shared" si="6718"/>
        <v>#DIV/0!</v>
      </c>
      <c r="DV236" s="323">
        <f t="shared" si="6633"/>
        <v>0</v>
      </c>
      <c r="DW236" s="141"/>
      <c r="DX236" s="111"/>
      <c r="DY236" s="138"/>
      <c r="DZ236" s="98"/>
      <c r="EA236" s="139">
        <f t="shared" ref="EA236:EB236" si="6771">EA177+EA207</f>
        <v>0</v>
      </c>
      <c r="EB236" s="111">
        <f t="shared" si="6771"/>
        <v>0</v>
      </c>
      <c r="EC236" s="111"/>
      <c r="ED236" s="140"/>
      <c r="EE236" s="431" t="e">
        <f t="shared" si="6720"/>
        <v>#DIV/0!</v>
      </c>
      <c r="EF236" s="323">
        <f t="shared" si="6633"/>
        <v>0</v>
      </c>
      <c r="EG236" s="141"/>
      <c r="EH236" s="111"/>
      <c r="EI236" s="138"/>
      <c r="EJ236" s="98"/>
      <c r="EK236" s="139">
        <f t="shared" ref="EK236:EL236" si="6772">EK177+EK207</f>
        <v>0</v>
      </c>
      <c r="EL236" s="111">
        <f t="shared" si="6772"/>
        <v>0</v>
      </c>
      <c r="EM236" s="111"/>
      <c r="EN236" s="140"/>
      <c r="EO236" s="431" t="e">
        <f t="shared" si="6722"/>
        <v>#DIV/0!</v>
      </c>
      <c r="EP236" s="323">
        <f t="shared" si="6633"/>
        <v>0</v>
      </c>
      <c r="EQ236" s="141"/>
      <c r="ER236" s="111"/>
      <c r="ES236" s="138"/>
      <c r="ET236" s="98"/>
      <c r="EU236" s="139">
        <f t="shared" ref="EU236:EV236" si="6773">EU177+EU207</f>
        <v>0</v>
      </c>
      <c r="EV236" s="111">
        <f t="shared" si="6773"/>
        <v>0</v>
      </c>
      <c r="EW236" s="111"/>
      <c r="EX236" s="140"/>
      <c r="EY236" s="431" t="e">
        <f t="shared" si="6724"/>
        <v>#DIV/0!</v>
      </c>
      <c r="EZ236" s="323">
        <f t="shared" si="6641"/>
        <v>0</v>
      </c>
      <c r="FA236" s="141"/>
      <c r="FB236" s="111"/>
      <c r="FC236" s="138"/>
      <c r="FD236" s="98"/>
      <c r="FE236" s="139">
        <f t="shared" ref="FE236:FF236" si="6774">FE177+FE207</f>
        <v>0</v>
      </c>
      <c r="FF236" s="111">
        <f t="shared" si="6774"/>
        <v>0</v>
      </c>
      <c r="FG236" s="111"/>
      <c r="FH236" s="140"/>
      <c r="FI236" s="431" t="e">
        <f t="shared" si="6726"/>
        <v>#DIV/0!</v>
      </c>
      <c r="FJ236" s="323">
        <f t="shared" si="6641"/>
        <v>0</v>
      </c>
      <c r="FK236" s="141"/>
      <c r="FL236" s="111"/>
      <c r="FM236" s="138"/>
      <c r="FN236" s="98"/>
      <c r="FO236" s="139">
        <f t="shared" ref="FO236:FP236" si="6775">FO177+FO207</f>
        <v>0</v>
      </c>
      <c r="FP236" s="111">
        <f t="shared" si="6775"/>
        <v>0</v>
      </c>
      <c r="FQ236" s="111"/>
      <c r="FR236" s="140"/>
      <c r="FS236" s="431" t="e">
        <f t="shared" si="6728"/>
        <v>#DIV/0!</v>
      </c>
      <c r="FT236" s="323">
        <f t="shared" si="6641"/>
        <v>0</v>
      </c>
      <c r="FU236" s="141"/>
      <c r="FV236" s="111"/>
      <c r="FW236" s="138"/>
      <c r="FX236" s="98"/>
      <c r="FY236" s="139">
        <f t="shared" ref="FY236:FZ236" si="6776">FY177+FY207</f>
        <v>0</v>
      </c>
      <c r="FZ236" s="111">
        <f t="shared" si="6776"/>
        <v>0</v>
      </c>
      <c r="GA236" s="111"/>
      <c r="GB236" s="140"/>
      <c r="GC236" s="431" t="e">
        <f t="shared" si="6730"/>
        <v>#DIV/0!</v>
      </c>
      <c r="GD236" s="323">
        <f t="shared" si="6641"/>
        <v>0</v>
      </c>
      <c r="GE236" s="141"/>
      <c r="GF236" s="111"/>
      <c r="GG236" s="138"/>
      <c r="GH236" s="98"/>
      <c r="GI236" s="139">
        <f t="shared" ref="GI236:GJ236" si="6777">GI177+GI207</f>
        <v>0</v>
      </c>
      <c r="GJ236" s="111">
        <f t="shared" si="6777"/>
        <v>0</v>
      </c>
      <c r="GK236" s="111"/>
      <c r="GL236" s="140"/>
      <c r="GM236" s="431" t="e">
        <f t="shared" si="6732"/>
        <v>#DIV/0!</v>
      </c>
      <c r="GN236" s="323">
        <f t="shared" si="6641"/>
        <v>0</v>
      </c>
      <c r="GO236" s="141"/>
      <c r="GP236" s="111"/>
      <c r="GQ236" s="138"/>
      <c r="GR236" s="98"/>
      <c r="GS236" s="139">
        <f t="shared" ref="GS236:GT236" si="6778">GS177+GS207</f>
        <v>0</v>
      </c>
      <c r="GT236" s="111">
        <f t="shared" si="6778"/>
        <v>0</v>
      </c>
      <c r="GU236" s="111"/>
      <c r="GV236" s="140"/>
      <c r="GW236" s="431" t="e">
        <f t="shared" si="6734"/>
        <v>#DIV/0!</v>
      </c>
      <c r="GX236" s="323">
        <f t="shared" si="6641"/>
        <v>0</v>
      </c>
      <c r="GY236" s="141"/>
      <c r="GZ236" s="111"/>
      <c r="HA236" s="138"/>
      <c r="HB236" s="98"/>
      <c r="HC236" s="139">
        <f t="shared" ref="HC236:HD236" si="6779">HC177+HC207</f>
        <v>0</v>
      </c>
      <c r="HD236" s="111">
        <f t="shared" si="6779"/>
        <v>0</v>
      </c>
      <c r="HE236" s="111"/>
      <c r="HF236" s="140"/>
      <c r="HG236" s="431" t="e">
        <f t="shared" si="6736"/>
        <v>#DIV/0!</v>
      </c>
      <c r="HH236" s="323">
        <f t="shared" si="6641"/>
        <v>0</v>
      </c>
      <c r="HI236" s="141"/>
      <c r="HJ236" s="111"/>
      <c r="HK236" s="138"/>
      <c r="HL236" s="98"/>
      <c r="HM236" s="139">
        <f t="shared" ref="HM236:HN236" si="6780">HM177+HM207</f>
        <v>0</v>
      </c>
      <c r="HN236" s="111">
        <f t="shared" si="6780"/>
        <v>0</v>
      </c>
      <c r="HO236" s="111"/>
      <c r="HP236" s="140"/>
      <c r="HQ236" s="431" t="e">
        <f t="shared" si="6738"/>
        <v>#DIV/0!</v>
      </c>
      <c r="HR236" s="323">
        <f t="shared" si="6649"/>
        <v>0</v>
      </c>
      <c r="HS236" s="141"/>
      <c r="HT236" s="111"/>
      <c r="HU236" s="138"/>
      <c r="HV236" s="98"/>
      <c r="HW236" s="139">
        <f t="shared" ref="HW236:HX236" si="6781">HW177+HW207</f>
        <v>0</v>
      </c>
      <c r="HX236" s="111">
        <f t="shared" si="6781"/>
        <v>0</v>
      </c>
      <c r="HY236" s="111"/>
      <c r="HZ236" s="140"/>
      <c r="IA236" s="431" t="e">
        <f t="shared" si="6740"/>
        <v>#DIV/0!</v>
      </c>
      <c r="IB236" s="323">
        <f t="shared" si="6649"/>
        <v>0</v>
      </c>
      <c r="IC236" s="141"/>
      <c r="ID236" s="111"/>
      <c r="IE236" s="138"/>
      <c r="IF236" s="98"/>
      <c r="IG236" s="139">
        <f t="shared" ref="IG236:IH236" si="6782">IG177+IG207</f>
        <v>0</v>
      </c>
      <c r="IH236" s="111">
        <f t="shared" si="6782"/>
        <v>0</v>
      </c>
      <c r="II236" s="111"/>
      <c r="IJ236" s="140"/>
      <c r="IK236" s="431" t="e">
        <f t="shared" si="6742"/>
        <v>#DIV/0!</v>
      </c>
      <c r="IL236" s="323">
        <f t="shared" si="6649"/>
        <v>0</v>
      </c>
      <c r="IM236" s="141"/>
      <c r="IN236" s="111"/>
      <c r="IO236" s="138"/>
      <c r="IP236" s="98"/>
      <c r="IQ236" s="139">
        <f t="shared" ref="IQ236:IR236" si="6783">IQ177+IQ207</f>
        <v>0</v>
      </c>
      <c r="IR236" s="111">
        <f t="shared" si="6783"/>
        <v>0</v>
      </c>
      <c r="IS236" s="111"/>
      <c r="IT236" s="140"/>
      <c r="IU236" s="431" t="e">
        <f t="shared" si="6744"/>
        <v>#DIV/0!</v>
      </c>
      <c r="IV236" s="323">
        <f t="shared" si="6649"/>
        <v>0</v>
      </c>
      <c r="IW236" s="141"/>
      <c r="IX236" s="111"/>
      <c r="IY236" s="138"/>
      <c r="IZ236" s="98"/>
      <c r="JA236" s="139">
        <f t="shared" ref="JA236:JB236" si="6784">JA177+JA207</f>
        <v>0</v>
      </c>
      <c r="JB236" s="111">
        <f t="shared" si="6784"/>
        <v>0</v>
      </c>
      <c r="JC236" s="111"/>
      <c r="JD236" s="140"/>
      <c r="JE236" s="431" t="e">
        <f t="shared" si="6746"/>
        <v>#DIV/0!</v>
      </c>
      <c r="JF236" s="323">
        <f t="shared" si="6649"/>
        <v>0</v>
      </c>
      <c r="JG236" s="141"/>
      <c r="JH236" s="111"/>
      <c r="JI236" s="138"/>
      <c r="JJ236" s="98"/>
      <c r="JK236" s="139">
        <f t="shared" ref="JK236:JL236" si="6785">JK177+JK207</f>
        <v>0</v>
      </c>
      <c r="JL236" s="111">
        <f t="shared" si="6785"/>
        <v>0</v>
      </c>
      <c r="JM236" s="111"/>
      <c r="JN236" s="140"/>
      <c r="JO236" s="431" t="e">
        <f t="shared" si="6748"/>
        <v>#DIV/0!</v>
      </c>
      <c r="JP236" s="323">
        <f t="shared" si="6649"/>
        <v>0</v>
      </c>
      <c r="JQ236" s="141"/>
      <c r="JR236" s="111"/>
      <c r="JS236" s="138"/>
      <c r="JT236" s="98"/>
      <c r="JU236" s="139">
        <f t="shared" ref="JU236:JV236" si="6786">JU177+JU207</f>
        <v>0</v>
      </c>
      <c r="JV236" s="111">
        <f t="shared" si="6786"/>
        <v>0</v>
      </c>
      <c r="JW236" s="111"/>
      <c r="JX236" s="140"/>
      <c r="JY236" s="431" t="e">
        <f t="shared" si="6750"/>
        <v>#DIV/0!</v>
      </c>
      <c r="JZ236" s="323">
        <f t="shared" si="6649"/>
        <v>0</v>
      </c>
      <c r="KA236" s="141"/>
      <c r="KB236" s="111"/>
      <c r="KC236" s="138"/>
      <c r="KD236" s="98"/>
      <c r="KE236" s="139">
        <f t="shared" ref="KE236:KF236" si="6787">KE177+KE207</f>
        <v>0</v>
      </c>
      <c r="KF236" s="111">
        <f t="shared" si="6787"/>
        <v>0</v>
      </c>
      <c r="KG236" s="111"/>
      <c r="KH236" s="140"/>
      <c r="KI236" s="431" t="e">
        <f t="shared" si="6752"/>
        <v>#DIV/0!</v>
      </c>
      <c r="KJ236" s="323">
        <f t="shared" si="6657"/>
        <v>0</v>
      </c>
      <c r="KK236" s="141"/>
      <c r="KL236" s="111"/>
      <c r="KM236" s="138"/>
      <c r="KN236" s="98"/>
      <c r="KO236" s="139">
        <f t="shared" ref="KO236:KP236" si="6788">KO177+KO207</f>
        <v>0</v>
      </c>
      <c r="KP236" s="111">
        <f t="shared" si="6788"/>
        <v>0</v>
      </c>
      <c r="KQ236" s="111"/>
      <c r="KR236" s="140"/>
      <c r="KS236" s="431" t="e">
        <f t="shared" si="6754"/>
        <v>#DIV/0!</v>
      </c>
      <c r="KT236" s="323">
        <f t="shared" si="6657"/>
        <v>0</v>
      </c>
      <c r="KU236" s="141"/>
      <c r="KV236" s="111"/>
      <c r="KW236" s="138"/>
      <c r="KX236" s="98"/>
      <c r="KY236" s="139">
        <f t="shared" ref="KY236:KZ236" si="6789">KY177+KY207</f>
        <v>0</v>
      </c>
      <c r="KZ236" s="111">
        <f t="shared" si="6789"/>
        <v>0</v>
      </c>
      <c r="LA236" s="111"/>
      <c r="LB236" s="140"/>
      <c r="LC236" s="431" t="e">
        <f t="shared" si="6756"/>
        <v>#DIV/0!</v>
      </c>
      <c r="LD236" s="323">
        <f t="shared" ref="LD236" si="6790">LD32</f>
        <v>0</v>
      </c>
      <c r="LE236" s="141"/>
      <c r="LF236" s="111"/>
      <c r="LG236" s="138"/>
      <c r="LH236" s="98"/>
      <c r="LI236" s="139">
        <f t="shared" ref="LI236:LJ236" si="6791">LI177+LI207</f>
        <v>0</v>
      </c>
      <c r="LJ236" s="111">
        <f t="shared" si="6791"/>
        <v>0</v>
      </c>
      <c r="LK236" s="111"/>
      <c r="LL236" s="140"/>
    </row>
    <row r="237" spans="1:324" ht="16.5" customHeight="1">
      <c r="A237" s="612"/>
      <c r="B237" s="93" t="s">
        <v>730</v>
      </c>
      <c r="C237" s="12" t="s">
        <v>840</v>
      </c>
      <c r="D237" s="12" t="s">
        <v>422</v>
      </c>
      <c r="E237" s="4"/>
      <c r="F237" s="323">
        <f t="shared" si="6097"/>
        <v>0</v>
      </c>
      <c r="G237" s="141"/>
      <c r="H237" s="111"/>
      <c r="I237" s="138"/>
      <c r="J237" s="98"/>
      <c r="K237" s="139">
        <f t="shared" ref="K237:L237" si="6792">K178+K208</f>
        <v>0</v>
      </c>
      <c r="L237" s="111">
        <f t="shared" si="6792"/>
        <v>0</v>
      </c>
      <c r="M237" s="111"/>
      <c r="N237" s="140"/>
      <c r="O237" s="431" t="e">
        <f t="shared" si="6696"/>
        <v>#DIV/0!</v>
      </c>
      <c r="P237" s="323">
        <f t="shared" si="6625"/>
        <v>0</v>
      </c>
      <c r="Q237" s="141"/>
      <c r="R237" s="111"/>
      <c r="S237" s="138"/>
      <c r="T237" s="98"/>
      <c r="U237" s="139">
        <f t="shared" ref="U237:V237" si="6793">U178+U208</f>
        <v>0</v>
      </c>
      <c r="V237" s="111">
        <f t="shared" si="6793"/>
        <v>0</v>
      </c>
      <c r="W237" s="111"/>
      <c r="X237" s="140"/>
      <c r="Y237" s="431" t="e">
        <f t="shared" si="6698"/>
        <v>#DIV/0!</v>
      </c>
      <c r="Z237" s="323">
        <f t="shared" si="6625"/>
        <v>0</v>
      </c>
      <c r="AA237" s="141"/>
      <c r="AB237" s="111"/>
      <c r="AC237" s="138"/>
      <c r="AD237" s="98"/>
      <c r="AE237" s="139">
        <f t="shared" ref="AE237:AF237" si="6794">AE178+AE208</f>
        <v>0</v>
      </c>
      <c r="AF237" s="111">
        <f t="shared" si="6794"/>
        <v>0</v>
      </c>
      <c r="AG237" s="111"/>
      <c r="AH237" s="140"/>
      <c r="AI237" s="431" t="e">
        <f t="shared" si="6700"/>
        <v>#DIV/0!</v>
      </c>
      <c r="AJ237" s="323">
        <f t="shared" si="6625"/>
        <v>0</v>
      </c>
      <c r="AK237" s="141"/>
      <c r="AL237" s="111"/>
      <c r="AM237" s="138"/>
      <c r="AN237" s="98"/>
      <c r="AO237" s="139">
        <f t="shared" ref="AO237:AP237" si="6795">AO178+AO208</f>
        <v>0</v>
      </c>
      <c r="AP237" s="111">
        <f t="shared" si="6795"/>
        <v>0</v>
      </c>
      <c r="AQ237" s="111"/>
      <c r="AR237" s="140"/>
      <c r="AS237" s="431" t="e">
        <f t="shared" si="6702"/>
        <v>#DIV/0!</v>
      </c>
      <c r="AT237" s="323">
        <f t="shared" si="6625"/>
        <v>0</v>
      </c>
      <c r="AU237" s="141"/>
      <c r="AV237" s="111"/>
      <c r="AW237" s="138"/>
      <c r="AX237" s="98"/>
      <c r="AY237" s="139">
        <f t="shared" ref="AY237:AZ237" si="6796">AY178+AY208</f>
        <v>0</v>
      </c>
      <c r="AZ237" s="111">
        <f t="shared" si="6796"/>
        <v>0</v>
      </c>
      <c r="BA237" s="111"/>
      <c r="BB237" s="140"/>
      <c r="BC237" s="431" t="e">
        <f t="shared" si="6704"/>
        <v>#DIV/0!</v>
      </c>
      <c r="BD237" s="323">
        <f t="shared" si="6625"/>
        <v>0</v>
      </c>
      <c r="BE237" s="141"/>
      <c r="BF237" s="111"/>
      <c r="BG237" s="138"/>
      <c r="BH237" s="98"/>
      <c r="BI237" s="139">
        <f t="shared" ref="BI237:BJ237" si="6797">BI178+BI208</f>
        <v>0</v>
      </c>
      <c r="BJ237" s="111">
        <f t="shared" si="6797"/>
        <v>0</v>
      </c>
      <c r="BK237" s="111"/>
      <c r="BL237" s="140"/>
      <c r="BM237" s="431" t="e">
        <f t="shared" si="6706"/>
        <v>#DIV/0!</v>
      </c>
      <c r="BN237" s="323">
        <f t="shared" si="6625"/>
        <v>0</v>
      </c>
      <c r="BO237" s="141"/>
      <c r="BP237" s="111"/>
      <c r="BQ237" s="138"/>
      <c r="BR237" s="98"/>
      <c r="BS237" s="139">
        <f t="shared" ref="BS237:BT237" si="6798">BS178+BS208</f>
        <v>0</v>
      </c>
      <c r="BT237" s="111">
        <f t="shared" si="6798"/>
        <v>0</v>
      </c>
      <c r="BU237" s="111"/>
      <c r="BV237" s="140"/>
      <c r="BW237" s="431" t="e">
        <f t="shared" si="6708"/>
        <v>#DIV/0!</v>
      </c>
      <c r="BX237" s="323">
        <f t="shared" si="6625"/>
        <v>0</v>
      </c>
      <c r="BY237" s="141"/>
      <c r="BZ237" s="111"/>
      <c r="CA237" s="138"/>
      <c r="CB237" s="98"/>
      <c r="CC237" s="139">
        <f t="shared" ref="CC237:CD237" si="6799">CC178+CC208</f>
        <v>0</v>
      </c>
      <c r="CD237" s="111">
        <f t="shared" si="6799"/>
        <v>0</v>
      </c>
      <c r="CE237" s="111"/>
      <c r="CF237" s="140"/>
      <c r="CG237" s="431" t="e">
        <f t="shared" si="6710"/>
        <v>#DIV/0!</v>
      </c>
      <c r="CH237" s="323">
        <f t="shared" si="6633"/>
        <v>0</v>
      </c>
      <c r="CI237" s="141"/>
      <c r="CJ237" s="111"/>
      <c r="CK237" s="138"/>
      <c r="CL237" s="98"/>
      <c r="CM237" s="139">
        <f t="shared" ref="CM237:CN237" si="6800">CM178+CM208</f>
        <v>0</v>
      </c>
      <c r="CN237" s="111">
        <f t="shared" si="6800"/>
        <v>0</v>
      </c>
      <c r="CO237" s="111"/>
      <c r="CP237" s="140"/>
      <c r="CQ237" s="431" t="e">
        <f t="shared" si="6712"/>
        <v>#DIV/0!</v>
      </c>
      <c r="CR237" s="323">
        <f t="shared" si="6633"/>
        <v>0</v>
      </c>
      <c r="CS237" s="141"/>
      <c r="CT237" s="111"/>
      <c r="CU237" s="138"/>
      <c r="CV237" s="98"/>
      <c r="CW237" s="139">
        <f t="shared" ref="CW237:CX237" si="6801">CW178+CW208</f>
        <v>0</v>
      </c>
      <c r="CX237" s="111">
        <f t="shared" si="6801"/>
        <v>0</v>
      </c>
      <c r="CY237" s="111"/>
      <c r="CZ237" s="140"/>
      <c r="DA237" s="431" t="e">
        <f t="shared" si="6714"/>
        <v>#DIV/0!</v>
      </c>
      <c r="DB237" s="323">
        <f t="shared" si="6633"/>
        <v>0</v>
      </c>
      <c r="DC237" s="141"/>
      <c r="DD237" s="111"/>
      <c r="DE237" s="138"/>
      <c r="DF237" s="98"/>
      <c r="DG237" s="139">
        <f t="shared" ref="DG237:DH237" si="6802">DG178+DG208</f>
        <v>0</v>
      </c>
      <c r="DH237" s="111">
        <f t="shared" si="6802"/>
        <v>0</v>
      </c>
      <c r="DI237" s="111"/>
      <c r="DJ237" s="140"/>
      <c r="DK237" s="431" t="e">
        <f t="shared" si="6716"/>
        <v>#DIV/0!</v>
      </c>
      <c r="DL237" s="323">
        <f t="shared" si="6633"/>
        <v>0</v>
      </c>
      <c r="DM237" s="141"/>
      <c r="DN237" s="111"/>
      <c r="DO237" s="138"/>
      <c r="DP237" s="98"/>
      <c r="DQ237" s="139">
        <f t="shared" ref="DQ237:DR237" si="6803">DQ178+DQ208</f>
        <v>0</v>
      </c>
      <c r="DR237" s="111">
        <f t="shared" si="6803"/>
        <v>0</v>
      </c>
      <c r="DS237" s="111"/>
      <c r="DT237" s="140"/>
      <c r="DU237" s="431" t="e">
        <f t="shared" si="6718"/>
        <v>#DIV/0!</v>
      </c>
      <c r="DV237" s="323">
        <f t="shared" si="6633"/>
        <v>0</v>
      </c>
      <c r="DW237" s="141"/>
      <c r="DX237" s="111"/>
      <c r="DY237" s="138"/>
      <c r="DZ237" s="98"/>
      <c r="EA237" s="139">
        <f t="shared" ref="EA237:EB237" si="6804">EA178+EA208</f>
        <v>0</v>
      </c>
      <c r="EB237" s="111">
        <f t="shared" si="6804"/>
        <v>0</v>
      </c>
      <c r="EC237" s="111"/>
      <c r="ED237" s="140"/>
      <c r="EE237" s="431" t="e">
        <f t="shared" si="6720"/>
        <v>#DIV/0!</v>
      </c>
      <c r="EF237" s="323">
        <f t="shared" si="6633"/>
        <v>0</v>
      </c>
      <c r="EG237" s="141"/>
      <c r="EH237" s="111"/>
      <c r="EI237" s="138"/>
      <c r="EJ237" s="98"/>
      <c r="EK237" s="139">
        <f t="shared" ref="EK237:EL237" si="6805">EK178+EK208</f>
        <v>0</v>
      </c>
      <c r="EL237" s="111">
        <f t="shared" si="6805"/>
        <v>0</v>
      </c>
      <c r="EM237" s="111"/>
      <c r="EN237" s="140"/>
      <c r="EO237" s="431" t="e">
        <f t="shared" si="6722"/>
        <v>#DIV/0!</v>
      </c>
      <c r="EP237" s="323">
        <f t="shared" si="6633"/>
        <v>0</v>
      </c>
      <c r="EQ237" s="141"/>
      <c r="ER237" s="111"/>
      <c r="ES237" s="138"/>
      <c r="ET237" s="98"/>
      <c r="EU237" s="139">
        <f t="shared" ref="EU237:EV237" si="6806">EU178+EU208</f>
        <v>0</v>
      </c>
      <c r="EV237" s="111">
        <f t="shared" si="6806"/>
        <v>0</v>
      </c>
      <c r="EW237" s="111"/>
      <c r="EX237" s="140"/>
      <c r="EY237" s="431" t="e">
        <f t="shared" si="6724"/>
        <v>#DIV/0!</v>
      </c>
      <c r="EZ237" s="323">
        <f t="shared" si="6641"/>
        <v>0</v>
      </c>
      <c r="FA237" s="141"/>
      <c r="FB237" s="111"/>
      <c r="FC237" s="138"/>
      <c r="FD237" s="98"/>
      <c r="FE237" s="139">
        <f t="shared" ref="FE237:FF237" si="6807">FE178+FE208</f>
        <v>0</v>
      </c>
      <c r="FF237" s="111">
        <f t="shared" si="6807"/>
        <v>0</v>
      </c>
      <c r="FG237" s="111"/>
      <c r="FH237" s="140"/>
      <c r="FI237" s="431" t="e">
        <f t="shared" si="6726"/>
        <v>#DIV/0!</v>
      </c>
      <c r="FJ237" s="323">
        <f t="shared" si="6641"/>
        <v>0</v>
      </c>
      <c r="FK237" s="141"/>
      <c r="FL237" s="111"/>
      <c r="FM237" s="138"/>
      <c r="FN237" s="98"/>
      <c r="FO237" s="139">
        <f t="shared" ref="FO237:FP237" si="6808">FO178+FO208</f>
        <v>0</v>
      </c>
      <c r="FP237" s="111">
        <f t="shared" si="6808"/>
        <v>0</v>
      </c>
      <c r="FQ237" s="111"/>
      <c r="FR237" s="140"/>
      <c r="FS237" s="431" t="e">
        <f t="shared" si="6728"/>
        <v>#DIV/0!</v>
      </c>
      <c r="FT237" s="323">
        <f t="shared" si="6641"/>
        <v>0</v>
      </c>
      <c r="FU237" s="141"/>
      <c r="FV237" s="111"/>
      <c r="FW237" s="138"/>
      <c r="FX237" s="98"/>
      <c r="FY237" s="139">
        <f t="shared" ref="FY237:FZ237" si="6809">FY178+FY208</f>
        <v>0</v>
      </c>
      <c r="FZ237" s="111">
        <f t="shared" si="6809"/>
        <v>0</v>
      </c>
      <c r="GA237" s="111"/>
      <c r="GB237" s="140"/>
      <c r="GC237" s="431" t="e">
        <f t="shared" si="6730"/>
        <v>#DIV/0!</v>
      </c>
      <c r="GD237" s="323">
        <f t="shared" si="6641"/>
        <v>0</v>
      </c>
      <c r="GE237" s="141"/>
      <c r="GF237" s="111"/>
      <c r="GG237" s="138"/>
      <c r="GH237" s="98"/>
      <c r="GI237" s="139">
        <f t="shared" ref="GI237:GJ237" si="6810">GI178+GI208</f>
        <v>0</v>
      </c>
      <c r="GJ237" s="111">
        <f t="shared" si="6810"/>
        <v>0</v>
      </c>
      <c r="GK237" s="111"/>
      <c r="GL237" s="140"/>
      <c r="GM237" s="431" t="e">
        <f t="shared" si="6732"/>
        <v>#DIV/0!</v>
      </c>
      <c r="GN237" s="323">
        <f t="shared" si="6641"/>
        <v>0</v>
      </c>
      <c r="GO237" s="141"/>
      <c r="GP237" s="111"/>
      <c r="GQ237" s="138"/>
      <c r="GR237" s="98"/>
      <c r="GS237" s="139">
        <f t="shared" ref="GS237:GT237" si="6811">GS178+GS208</f>
        <v>0</v>
      </c>
      <c r="GT237" s="111">
        <f t="shared" si="6811"/>
        <v>0</v>
      </c>
      <c r="GU237" s="111"/>
      <c r="GV237" s="140"/>
      <c r="GW237" s="431" t="e">
        <f t="shared" si="6734"/>
        <v>#DIV/0!</v>
      </c>
      <c r="GX237" s="323">
        <f t="shared" si="6641"/>
        <v>0</v>
      </c>
      <c r="GY237" s="141"/>
      <c r="GZ237" s="111"/>
      <c r="HA237" s="138"/>
      <c r="HB237" s="98"/>
      <c r="HC237" s="139">
        <f t="shared" ref="HC237:HD237" si="6812">HC178+HC208</f>
        <v>0</v>
      </c>
      <c r="HD237" s="111">
        <f t="shared" si="6812"/>
        <v>0</v>
      </c>
      <c r="HE237" s="111"/>
      <c r="HF237" s="140"/>
      <c r="HG237" s="431" t="e">
        <f t="shared" si="6736"/>
        <v>#DIV/0!</v>
      </c>
      <c r="HH237" s="323">
        <f t="shared" si="6641"/>
        <v>0</v>
      </c>
      <c r="HI237" s="141"/>
      <c r="HJ237" s="111"/>
      <c r="HK237" s="138"/>
      <c r="HL237" s="98"/>
      <c r="HM237" s="139">
        <f t="shared" ref="HM237:HN237" si="6813">HM178+HM208</f>
        <v>0</v>
      </c>
      <c r="HN237" s="111">
        <f t="shared" si="6813"/>
        <v>0</v>
      </c>
      <c r="HO237" s="111"/>
      <c r="HP237" s="140"/>
      <c r="HQ237" s="431" t="e">
        <f t="shared" si="6738"/>
        <v>#DIV/0!</v>
      </c>
      <c r="HR237" s="323">
        <f t="shared" si="6649"/>
        <v>0</v>
      </c>
      <c r="HS237" s="141"/>
      <c r="HT237" s="111"/>
      <c r="HU237" s="138"/>
      <c r="HV237" s="98"/>
      <c r="HW237" s="139">
        <f t="shared" ref="HW237:HX237" si="6814">HW178+HW208</f>
        <v>0</v>
      </c>
      <c r="HX237" s="111">
        <f t="shared" si="6814"/>
        <v>0</v>
      </c>
      <c r="HY237" s="111"/>
      <c r="HZ237" s="140"/>
      <c r="IA237" s="431" t="e">
        <f t="shared" si="6740"/>
        <v>#DIV/0!</v>
      </c>
      <c r="IB237" s="323">
        <f t="shared" si="6649"/>
        <v>0</v>
      </c>
      <c r="IC237" s="141"/>
      <c r="ID237" s="111"/>
      <c r="IE237" s="138"/>
      <c r="IF237" s="98"/>
      <c r="IG237" s="139">
        <f t="shared" ref="IG237:IH237" si="6815">IG178+IG208</f>
        <v>0</v>
      </c>
      <c r="IH237" s="111">
        <f t="shared" si="6815"/>
        <v>0</v>
      </c>
      <c r="II237" s="111"/>
      <c r="IJ237" s="140"/>
      <c r="IK237" s="431" t="e">
        <f t="shared" si="6742"/>
        <v>#DIV/0!</v>
      </c>
      <c r="IL237" s="323">
        <f t="shared" si="6649"/>
        <v>0</v>
      </c>
      <c r="IM237" s="141"/>
      <c r="IN237" s="111"/>
      <c r="IO237" s="138"/>
      <c r="IP237" s="98"/>
      <c r="IQ237" s="139">
        <f t="shared" ref="IQ237:IR237" si="6816">IQ178+IQ208</f>
        <v>0</v>
      </c>
      <c r="IR237" s="111">
        <f t="shared" si="6816"/>
        <v>0</v>
      </c>
      <c r="IS237" s="111"/>
      <c r="IT237" s="140"/>
      <c r="IU237" s="431" t="e">
        <f t="shared" si="6744"/>
        <v>#DIV/0!</v>
      </c>
      <c r="IV237" s="323">
        <f t="shared" si="6649"/>
        <v>0</v>
      </c>
      <c r="IW237" s="141"/>
      <c r="IX237" s="111"/>
      <c r="IY237" s="138"/>
      <c r="IZ237" s="98"/>
      <c r="JA237" s="139">
        <f t="shared" ref="JA237:JB237" si="6817">JA178+JA208</f>
        <v>0</v>
      </c>
      <c r="JB237" s="111">
        <f t="shared" si="6817"/>
        <v>0</v>
      </c>
      <c r="JC237" s="111"/>
      <c r="JD237" s="140"/>
      <c r="JE237" s="431" t="e">
        <f t="shared" si="6746"/>
        <v>#DIV/0!</v>
      </c>
      <c r="JF237" s="323">
        <f t="shared" si="6649"/>
        <v>0</v>
      </c>
      <c r="JG237" s="141"/>
      <c r="JH237" s="111"/>
      <c r="JI237" s="138"/>
      <c r="JJ237" s="98"/>
      <c r="JK237" s="139">
        <f t="shared" ref="JK237:JL237" si="6818">JK178+JK208</f>
        <v>0</v>
      </c>
      <c r="JL237" s="111">
        <f t="shared" si="6818"/>
        <v>0</v>
      </c>
      <c r="JM237" s="111"/>
      <c r="JN237" s="140"/>
      <c r="JO237" s="431" t="e">
        <f t="shared" si="6748"/>
        <v>#DIV/0!</v>
      </c>
      <c r="JP237" s="323">
        <f t="shared" si="6649"/>
        <v>0</v>
      </c>
      <c r="JQ237" s="141"/>
      <c r="JR237" s="111"/>
      <c r="JS237" s="138"/>
      <c r="JT237" s="98"/>
      <c r="JU237" s="139">
        <f t="shared" ref="JU237:JV237" si="6819">JU178+JU208</f>
        <v>0</v>
      </c>
      <c r="JV237" s="111">
        <f t="shared" si="6819"/>
        <v>0</v>
      </c>
      <c r="JW237" s="111"/>
      <c r="JX237" s="140"/>
      <c r="JY237" s="431" t="e">
        <f t="shared" si="6750"/>
        <v>#DIV/0!</v>
      </c>
      <c r="JZ237" s="323">
        <f t="shared" si="6649"/>
        <v>0</v>
      </c>
      <c r="KA237" s="141"/>
      <c r="KB237" s="111"/>
      <c r="KC237" s="138"/>
      <c r="KD237" s="98"/>
      <c r="KE237" s="139">
        <f t="shared" ref="KE237:KF237" si="6820">KE178+KE208</f>
        <v>0</v>
      </c>
      <c r="KF237" s="111">
        <f t="shared" si="6820"/>
        <v>0</v>
      </c>
      <c r="KG237" s="111"/>
      <c r="KH237" s="140"/>
      <c r="KI237" s="431" t="e">
        <f t="shared" si="6752"/>
        <v>#DIV/0!</v>
      </c>
      <c r="KJ237" s="323">
        <f t="shared" si="6657"/>
        <v>0</v>
      </c>
      <c r="KK237" s="141"/>
      <c r="KL237" s="111"/>
      <c r="KM237" s="138"/>
      <c r="KN237" s="98"/>
      <c r="KO237" s="139">
        <f t="shared" ref="KO237:KP237" si="6821">KO178+KO208</f>
        <v>0</v>
      </c>
      <c r="KP237" s="111">
        <f t="shared" si="6821"/>
        <v>0</v>
      </c>
      <c r="KQ237" s="111"/>
      <c r="KR237" s="140"/>
      <c r="KS237" s="431" t="e">
        <f t="shared" si="6754"/>
        <v>#DIV/0!</v>
      </c>
      <c r="KT237" s="323">
        <f t="shared" si="6657"/>
        <v>0</v>
      </c>
      <c r="KU237" s="141"/>
      <c r="KV237" s="111"/>
      <c r="KW237" s="138"/>
      <c r="KX237" s="98"/>
      <c r="KY237" s="139">
        <f t="shared" ref="KY237:KZ237" si="6822">KY178+KY208</f>
        <v>0</v>
      </c>
      <c r="KZ237" s="111">
        <f t="shared" si="6822"/>
        <v>0</v>
      </c>
      <c r="LA237" s="111"/>
      <c r="LB237" s="140"/>
      <c r="LC237" s="431" t="e">
        <f t="shared" si="6756"/>
        <v>#DIV/0!</v>
      </c>
      <c r="LD237" s="323">
        <f t="shared" ref="LD237" si="6823">LD33</f>
        <v>0</v>
      </c>
      <c r="LE237" s="141"/>
      <c r="LF237" s="111"/>
      <c r="LG237" s="138"/>
      <c r="LH237" s="98"/>
      <c r="LI237" s="139">
        <f t="shared" ref="LI237:LJ237" si="6824">LI178+LI208</f>
        <v>0</v>
      </c>
      <c r="LJ237" s="111">
        <f t="shared" si="6824"/>
        <v>0</v>
      </c>
      <c r="LK237" s="111"/>
      <c r="LL237" s="140"/>
    </row>
    <row r="238" spans="1:324" ht="16.5" customHeight="1">
      <c r="A238" s="612"/>
      <c r="B238" s="93" t="s">
        <v>744</v>
      </c>
      <c r="C238" s="12" t="s">
        <v>840</v>
      </c>
      <c r="D238" s="12" t="s">
        <v>422</v>
      </c>
      <c r="E238" s="4"/>
      <c r="F238" s="323">
        <f t="shared" si="6097"/>
        <v>0</v>
      </c>
      <c r="G238" s="141"/>
      <c r="H238" s="111"/>
      <c r="I238" s="138"/>
      <c r="J238" s="98"/>
      <c r="K238" s="139">
        <f t="shared" ref="K238:L238" si="6825">K179+K209</f>
        <v>0</v>
      </c>
      <c r="L238" s="111">
        <f t="shared" si="6825"/>
        <v>0</v>
      </c>
      <c r="M238" s="111"/>
      <c r="N238" s="140"/>
      <c r="O238" s="431" t="e">
        <f t="shared" si="6696"/>
        <v>#DIV/0!</v>
      </c>
      <c r="P238" s="323">
        <f t="shared" si="6625"/>
        <v>0</v>
      </c>
      <c r="Q238" s="141"/>
      <c r="R238" s="111"/>
      <c r="S238" s="138"/>
      <c r="T238" s="98"/>
      <c r="U238" s="139">
        <f t="shared" ref="U238:V238" si="6826">U179+U209</f>
        <v>0</v>
      </c>
      <c r="V238" s="111">
        <f t="shared" si="6826"/>
        <v>0</v>
      </c>
      <c r="W238" s="111"/>
      <c r="X238" s="140"/>
      <c r="Y238" s="431" t="e">
        <f t="shared" si="6698"/>
        <v>#DIV/0!</v>
      </c>
      <c r="Z238" s="323">
        <f t="shared" si="6625"/>
        <v>0</v>
      </c>
      <c r="AA238" s="141"/>
      <c r="AB238" s="111"/>
      <c r="AC238" s="138"/>
      <c r="AD238" s="98"/>
      <c r="AE238" s="139">
        <f t="shared" ref="AE238:AF238" si="6827">AE179+AE209</f>
        <v>0</v>
      </c>
      <c r="AF238" s="111">
        <f t="shared" si="6827"/>
        <v>0</v>
      </c>
      <c r="AG238" s="111"/>
      <c r="AH238" s="140"/>
      <c r="AI238" s="431" t="e">
        <f t="shared" si="6700"/>
        <v>#DIV/0!</v>
      </c>
      <c r="AJ238" s="323">
        <f t="shared" si="6625"/>
        <v>0</v>
      </c>
      <c r="AK238" s="141"/>
      <c r="AL238" s="111"/>
      <c r="AM238" s="138"/>
      <c r="AN238" s="98"/>
      <c r="AO238" s="139">
        <f t="shared" ref="AO238:AP238" si="6828">AO179+AO209</f>
        <v>0</v>
      </c>
      <c r="AP238" s="111">
        <f t="shared" si="6828"/>
        <v>0</v>
      </c>
      <c r="AQ238" s="111"/>
      <c r="AR238" s="140"/>
      <c r="AS238" s="431" t="e">
        <f t="shared" si="6702"/>
        <v>#DIV/0!</v>
      </c>
      <c r="AT238" s="323">
        <f t="shared" si="6625"/>
        <v>0</v>
      </c>
      <c r="AU238" s="141"/>
      <c r="AV238" s="111"/>
      <c r="AW238" s="138"/>
      <c r="AX238" s="98"/>
      <c r="AY238" s="139">
        <f t="shared" ref="AY238:AZ238" si="6829">AY179+AY209</f>
        <v>0</v>
      </c>
      <c r="AZ238" s="111">
        <f t="shared" si="6829"/>
        <v>0</v>
      </c>
      <c r="BA238" s="111"/>
      <c r="BB238" s="140"/>
      <c r="BC238" s="431" t="e">
        <f t="shared" si="6704"/>
        <v>#DIV/0!</v>
      </c>
      <c r="BD238" s="323">
        <f t="shared" si="6625"/>
        <v>0</v>
      </c>
      <c r="BE238" s="141"/>
      <c r="BF238" s="111"/>
      <c r="BG238" s="138"/>
      <c r="BH238" s="98"/>
      <c r="BI238" s="139">
        <f t="shared" ref="BI238:BJ238" si="6830">BI179+BI209</f>
        <v>0</v>
      </c>
      <c r="BJ238" s="111">
        <f t="shared" si="6830"/>
        <v>0</v>
      </c>
      <c r="BK238" s="111"/>
      <c r="BL238" s="140"/>
      <c r="BM238" s="431" t="e">
        <f t="shared" si="6706"/>
        <v>#DIV/0!</v>
      </c>
      <c r="BN238" s="323">
        <f t="shared" si="6625"/>
        <v>0</v>
      </c>
      <c r="BO238" s="141"/>
      <c r="BP238" s="111"/>
      <c r="BQ238" s="138"/>
      <c r="BR238" s="98"/>
      <c r="BS238" s="139">
        <f t="shared" ref="BS238:BT238" si="6831">BS179+BS209</f>
        <v>0</v>
      </c>
      <c r="BT238" s="111">
        <f t="shared" si="6831"/>
        <v>0</v>
      </c>
      <c r="BU238" s="111"/>
      <c r="BV238" s="140"/>
      <c r="BW238" s="431" t="e">
        <f t="shared" si="6708"/>
        <v>#DIV/0!</v>
      </c>
      <c r="BX238" s="323">
        <f t="shared" si="6625"/>
        <v>0</v>
      </c>
      <c r="BY238" s="141"/>
      <c r="BZ238" s="111"/>
      <c r="CA238" s="138"/>
      <c r="CB238" s="98"/>
      <c r="CC238" s="139">
        <f t="shared" ref="CC238:CD238" si="6832">CC179+CC209</f>
        <v>0</v>
      </c>
      <c r="CD238" s="111">
        <f t="shared" si="6832"/>
        <v>0</v>
      </c>
      <c r="CE238" s="111"/>
      <c r="CF238" s="140"/>
      <c r="CG238" s="431" t="e">
        <f t="shared" si="6710"/>
        <v>#DIV/0!</v>
      </c>
      <c r="CH238" s="323">
        <f t="shared" si="6633"/>
        <v>0</v>
      </c>
      <c r="CI238" s="141"/>
      <c r="CJ238" s="111"/>
      <c r="CK238" s="138"/>
      <c r="CL238" s="98"/>
      <c r="CM238" s="139">
        <f t="shared" ref="CM238:CN238" si="6833">CM179+CM209</f>
        <v>0</v>
      </c>
      <c r="CN238" s="111">
        <f t="shared" si="6833"/>
        <v>0</v>
      </c>
      <c r="CO238" s="111"/>
      <c r="CP238" s="140"/>
      <c r="CQ238" s="431" t="e">
        <f t="shared" si="6712"/>
        <v>#DIV/0!</v>
      </c>
      <c r="CR238" s="323">
        <f t="shared" si="6633"/>
        <v>0</v>
      </c>
      <c r="CS238" s="141"/>
      <c r="CT238" s="111"/>
      <c r="CU238" s="138"/>
      <c r="CV238" s="98"/>
      <c r="CW238" s="139">
        <f t="shared" ref="CW238:CX238" si="6834">CW179+CW209</f>
        <v>0</v>
      </c>
      <c r="CX238" s="111">
        <f t="shared" si="6834"/>
        <v>0</v>
      </c>
      <c r="CY238" s="111"/>
      <c r="CZ238" s="140"/>
      <c r="DA238" s="431" t="e">
        <f t="shared" si="6714"/>
        <v>#DIV/0!</v>
      </c>
      <c r="DB238" s="323">
        <f t="shared" si="6633"/>
        <v>0</v>
      </c>
      <c r="DC238" s="141"/>
      <c r="DD238" s="111"/>
      <c r="DE238" s="138"/>
      <c r="DF238" s="98"/>
      <c r="DG238" s="139">
        <f t="shared" ref="DG238:DH238" si="6835">DG179+DG209</f>
        <v>0</v>
      </c>
      <c r="DH238" s="111">
        <f t="shared" si="6835"/>
        <v>0</v>
      </c>
      <c r="DI238" s="111"/>
      <c r="DJ238" s="140"/>
      <c r="DK238" s="431" t="e">
        <f t="shared" si="6716"/>
        <v>#DIV/0!</v>
      </c>
      <c r="DL238" s="323">
        <f t="shared" si="6633"/>
        <v>0</v>
      </c>
      <c r="DM238" s="141"/>
      <c r="DN238" s="111"/>
      <c r="DO238" s="138"/>
      <c r="DP238" s="98"/>
      <c r="DQ238" s="139">
        <f t="shared" ref="DQ238:DR238" si="6836">DQ179+DQ209</f>
        <v>0</v>
      </c>
      <c r="DR238" s="111">
        <f t="shared" si="6836"/>
        <v>0</v>
      </c>
      <c r="DS238" s="111"/>
      <c r="DT238" s="140"/>
      <c r="DU238" s="431" t="e">
        <f t="shared" si="6718"/>
        <v>#DIV/0!</v>
      </c>
      <c r="DV238" s="323">
        <f t="shared" si="6633"/>
        <v>0</v>
      </c>
      <c r="DW238" s="141"/>
      <c r="DX238" s="111"/>
      <c r="DY238" s="138"/>
      <c r="DZ238" s="98"/>
      <c r="EA238" s="139">
        <f t="shared" ref="EA238:EB238" si="6837">EA179+EA209</f>
        <v>0</v>
      </c>
      <c r="EB238" s="111">
        <f t="shared" si="6837"/>
        <v>0</v>
      </c>
      <c r="EC238" s="111"/>
      <c r="ED238" s="140"/>
      <c r="EE238" s="431" t="e">
        <f t="shared" si="6720"/>
        <v>#DIV/0!</v>
      </c>
      <c r="EF238" s="323">
        <f t="shared" si="6633"/>
        <v>0</v>
      </c>
      <c r="EG238" s="141"/>
      <c r="EH238" s="111"/>
      <c r="EI238" s="138"/>
      <c r="EJ238" s="98"/>
      <c r="EK238" s="139">
        <f t="shared" ref="EK238:EL238" si="6838">EK179+EK209</f>
        <v>0</v>
      </c>
      <c r="EL238" s="111">
        <f t="shared" si="6838"/>
        <v>0</v>
      </c>
      <c r="EM238" s="111"/>
      <c r="EN238" s="140"/>
      <c r="EO238" s="431" t="e">
        <f t="shared" si="6722"/>
        <v>#DIV/0!</v>
      </c>
      <c r="EP238" s="323">
        <f t="shared" si="6633"/>
        <v>0</v>
      </c>
      <c r="EQ238" s="141"/>
      <c r="ER238" s="111"/>
      <c r="ES238" s="138"/>
      <c r="ET238" s="98"/>
      <c r="EU238" s="139">
        <f t="shared" ref="EU238:EV238" si="6839">EU179+EU209</f>
        <v>0</v>
      </c>
      <c r="EV238" s="111">
        <f t="shared" si="6839"/>
        <v>0</v>
      </c>
      <c r="EW238" s="111"/>
      <c r="EX238" s="140"/>
      <c r="EY238" s="431" t="e">
        <f t="shared" si="6724"/>
        <v>#DIV/0!</v>
      </c>
      <c r="EZ238" s="323">
        <f t="shared" si="6641"/>
        <v>0</v>
      </c>
      <c r="FA238" s="141"/>
      <c r="FB238" s="111"/>
      <c r="FC238" s="138"/>
      <c r="FD238" s="98"/>
      <c r="FE238" s="139">
        <f t="shared" ref="FE238:FF238" si="6840">FE179+FE209</f>
        <v>0</v>
      </c>
      <c r="FF238" s="111">
        <f t="shared" si="6840"/>
        <v>0</v>
      </c>
      <c r="FG238" s="111"/>
      <c r="FH238" s="140"/>
      <c r="FI238" s="431" t="e">
        <f t="shared" si="6726"/>
        <v>#DIV/0!</v>
      </c>
      <c r="FJ238" s="323">
        <f t="shared" si="6641"/>
        <v>0</v>
      </c>
      <c r="FK238" s="141"/>
      <c r="FL238" s="111"/>
      <c r="FM238" s="138"/>
      <c r="FN238" s="98"/>
      <c r="FO238" s="139">
        <f t="shared" ref="FO238:FP238" si="6841">FO179+FO209</f>
        <v>0</v>
      </c>
      <c r="FP238" s="111">
        <f t="shared" si="6841"/>
        <v>0</v>
      </c>
      <c r="FQ238" s="111"/>
      <c r="FR238" s="140"/>
      <c r="FS238" s="431" t="e">
        <f t="shared" si="6728"/>
        <v>#DIV/0!</v>
      </c>
      <c r="FT238" s="323">
        <f t="shared" si="6641"/>
        <v>0</v>
      </c>
      <c r="FU238" s="141"/>
      <c r="FV238" s="111"/>
      <c r="FW238" s="138"/>
      <c r="FX238" s="98"/>
      <c r="FY238" s="139">
        <f t="shared" ref="FY238:FZ238" si="6842">FY179+FY209</f>
        <v>0</v>
      </c>
      <c r="FZ238" s="111">
        <f t="shared" si="6842"/>
        <v>0</v>
      </c>
      <c r="GA238" s="111"/>
      <c r="GB238" s="140"/>
      <c r="GC238" s="431" t="e">
        <f t="shared" si="6730"/>
        <v>#DIV/0!</v>
      </c>
      <c r="GD238" s="323">
        <f t="shared" si="6641"/>
        <v>0</v>
      </c>
      <c r="GE238" s="141"/>
      <c r="GF238" s="111"/>
      <c r="GG238" s="138"/>
      <c r="GH238" s="98"/>
      <c r="GI238" s="139">
        <f t="shared" ref="GI238:GJ238" si="6843">GI179+GI209</f>
        <v>0</v>
      </c>
      <c r="GJ238" s="111">
        <f t="shared" si="6843"/>
        <v>0</v>
      </c>
      <c r="GK238" s="111"/>
      <c r="GL238" s="140"/>
      <c r="GM238" s="431" t="e">
        <f t="shared" si="6732"/>
        <v>#DIV/0!</v>
      </c>
      <c r="GN238" s="323">
        <f t="shared" si="6641"/>
        <v>0</v>
      </c>
      <c r="GO238" s="141"/>
      <c r="GP238" s="111"/>
      <c r="GQ238" s="138"/>
      <c r="GR238" s="98"/>
      <c r="GS238" s="139">
        <f t="shared" ref="GS238:GT238" si="6844">GS179+GS209</f>
        <v>0</v>
      </c>
      <c r="GT238" s="111">
        <f t="shared" si="6844"/>
        <v>0</v>
      </c>
      <c r="GU238" s="111"/>
      <c r="GV238" s="140"/>
      <c r="GW238" s="431" t="e">
        <f t="shared" si="6734"/>
        <v>#DIV/0!</v>
      </c>
      <c r="GX238" s="323">
        <f t="shared" si="6641"/>
        <v>0</v>
      </c>
      <c r="GY238" s="141"/>
      <c r="GZ238" s="111"/>
      <c r="HA238" s="138"/>
      <c r="HB238" s="98"/>
      <c r="HC238" s="139">
        <f t="shared" ref="HC238:HD238" si="6845">HC179+HC209</f>
        <v>0</v>
      </c>
      <c r="HD238" s="111">
        <f t="shared" si="6845"/>
        <v>0</v>
      </c>
      <c r="HE238" s="111"/>
      <c r="HF238" s="140"/>
      <c r="HG238" s="431" t="e">
        <f t="shared" si="6736"/>
        <v>#DIV/0!</v>
      </c>
      <c r="HH238" s="323">
        <f t="shared" si="6641"/>
        <v>0</v>
      </c>
      <c r="HI238" s="141"/>
      <c r="HJ238" s="111"/>
      <c r="HK238" s="138"/>
      <c r="HL238" s="98"/>
      <c r="HM238" s="139">
        <f t="shared" ref="HM238:HN238" si="6846">HM179+HM209</f>
        <v>0</v>
      </c>
      <c r="HN238" s="111">
        <f t="shared" si="6846"/>
        <v>0</v>
      </c>
      <c r="HO238" s="111"/>
      <c r="HP238" s="140"/>
      <c r="HQ238" s="431" t="e">
        <f t="shared" si="6738"/>
        <v>#DIV/0!</v>
      </c>
      <c r="HR238" s="323">
        <f t="shared" si="6649"/>
        <v>0</v>
      </c>
      <c r="HS238" s="141"/>
      <c r="HT238" s="111"/>
      <c r="HU238" s="138"/>
      <c r="HV238" s="98"/>
      <c r="HW238" s="139">
        <f t="shared" ref="HW238:HX238" si="6847">HW179+HW209</f>
        <v>0</v>
      </c>
      <c r="HX238" s="111">
        <f t="shared" si="6847"/>
        <v>0</v>
      </c>
      <c r="HY238" s="111"/>
      <c r="HZ238" s="140"/>
      <c r="IA238" s="431" t="e">
        <f t="shared" si="6740"/>
        <v>#DIV/0!</v>
      </c>
      <c r="IB238" s="323">
        <f t="shared" si="6649"/>
        <v>0</v>
      </c>
      <c r="IC238" s="141"/>
      <c r="ID238" s="111"/>
      <c r="IE238" s="138"/>
      <c r="IF238" s="98"/>
      <c r="IG238" s="139">
        <f t="shared" ref="IG238:IH238" si="6848">IG179+IG209</f>
        <v>0</v>
      </c>
      <c r="IH238" s="111">
        <f t="shared" si="6848"/>
        <v>0</v>
      </c>
      <c r="II238" s="111"/>
      <c r="IJ238" s="140"/>
      <c r="IK238" s="431" t="e">
        <f t="shared" si="6742"/>
        <v>#DIV/0!</v>
      </c>
      <c r="IL238" s="323">
        <f t="shared" si="6649"/>
        <v>0</v>
      </c>
      <c r="IM238" s="141"/>
      <c r="IN238" s="111"/>
      <c r="IO238" s="138"/>
      <c r="IP238" s="98"/>
      <c r="IQ238" s="139">
        <f t="shared" ref="IQ238:IR238" si="6849">IQ179+IQ209</f>
        <v>0</v>
      </c>
      <c r="IR238" s="111">
        <f t="shared" si="6849"/>
        <v>0</v>
      </c>
      <c r="IS238" s="111"/>
      <c r="IT238" s="140"/>
      <c r="IU238" s="431" t="e">
        <f t="shared" si="6744"/>
        <v>#DIV/0!</v>
      </c>
      <c r="IV238" s="323">
        <f t="shared" si="6649"/>
        <v>0</v>
      </c>
      <c r="IW238" s="141"/>
      <c r="IX238" s="111"/>
      <c r="IY238" s="138"/>
      <c r="IZ238" s="98"/>
      <c r="JA238" s="139">
        <f t="shared" ref="JA238:JB238" si="6850">JA179+JA209</f>
        <v>0</v>
      </c>
      <c r="JB238" s="111">
        <f t="shared" si="6850"/>
        <v>0</v>
      </c>
      <c r="JC238" s="111"/>
      <c r="JD238" s="140"/>
      <c r="JE238" s="431" t="e">
        <f t="shared" si="6746"/>
        <v>#DIV/0!</v>
      </c>
      <c r="JF238" s="323">
        <f t="shared" si="6649"/>
        <v>0</v>
      </c>
      <c r="JG238" s="141"/>
      <c r="JH238" s="111"/>
      <c r="JI238" s="138"/>
      <c r="JJ238" s="98"/>
      <c r="JK238" s="139">
        <f t="shared" ref="JK238:JL238" si="6851">JK179+JK209</f>
        <v>0</v>
      </c>
      <c r="JL238" s="111">
        <f t="shared" si="6851"/>
        <v>0</v>
      </c>
      <c r="JM238" s="111"/>
      <c r="JN238" s="140"/>
      <c r="JO238" s="431" t="e">
        <f t="shared" si="6748"/>
        <v>#DIV/0!</v>
      </c>
      <c r="JP238" s="323">
        <f t="shared" si="6649"/>
        <v>0</v>
      </c>
      <c r="JQ238" s="141"/>
      <c r="JR238" s="111"/>
      <c r="JS238" s="138"/>
      <c r="JT238" s="98"/>
      <c r="JU238" s="139">
        <f t="shared" ref="JU238:JV238" si="6852">JU179+JU209</f>
        <v>0</v>
      </c>
      <c r="JV238" s="111">
        <f t="shared" si="6852"/>
        <v>0</v>
      </c>
      <c r="JW238" s="111"/>
      <c r="JX238" s="140"/>
      <c r="JY238" s="431" t="e">
        <f t="shared" si="6750"/>
        <v>#DIV/0!</v>
      </c>
      <c r="JZ238" s="323">
        <f t="shared" si="6649"/>
        <v>0</v>
      </c>
      <c r="KA238" s="141"/>
      <c r="KB238" s="111"/>
      <c r="KC238" s="138"/>
      <c r="KD238" s="98"/>
      <c r="KE238" s="139">
        <f t="shared" ref="KE238:KF238" si="6853">KE179+KE209</f>
        <v>0</v>
      </c>
      <c r="KF238" s="111">
        <f t="shared" si="6853"/>
        <v>0</v>
      </c>
      <c r="KG238" s="111"/>
      <c r="KH238" s="140"/>
      <c r="KI238" s="431" t="e">
        <f t="shared" si="6752"/>
        <v>#DIV/0!</v>
      </c>
      <c r="KJ238" s="323">
        <f t="shared" si="6657"/>
        <v>0</v>
      </c>
      <c r="KK238" s="141"/>
      <c r="KL238" s="111"/>
      <c r="KM238" s="138"/>
      <c r="KN238" s="98"/>
      <c r="KO238" s="139">
        <f t="shared" ref="KO238:KP238" si="6854">KO179+KO209</f>
        <v>0</v>
      </c>
      <c r="KP238" s="111">
        <f t="shared" si="6854"/>
        <v>0</v>
      </c>
      <c r="KQ238" s="111"/>
      <c r="KR238" s="140"/>
      <c r="KS238" s="431" t="e">
        <f t="shared" si="6754"/>
        <v>#DIV/0!</v>
      </c>
      <c r="KT238" s="323">
        <f t="shared" si="6657"/>
        <v>0</v>
      </c>
      <c r="KU238" s="141"/>
      <c r="KV238" s="111"/>
      <c r="KW238" s="138"/>
      <c r="KX238" s="98"/>
      <c r="KY238" s="139">
        <f t="shared" ref="KY238:KZ238" si="6855">KY179+KY209</f>
        <v>0</v>
      </c>
      <c r="KZ238" s="111">
        <f t="shared" si="6855"/>
        <v>0</v>
      </c>
      <c r="LA238" s="111"/>
      <c r="LB238" s="140"/>
      <c r="LC238" s="431" t="e">
        <f t="shared" si="6756"/>
        <v>#DIV/0!</v>
      </c>
      <c r="LD238" s="323">
        <f t="shared" ref="LD238" si="6856">LD34</f>
        <v>0</v>
      </c>
      <c r="LE238" s="141"/>
      <c r="LF238" s="111"/>
      <c r="LG238" s="138"/>
      <c r="LH238" s="98"/>
      <c r="LI238" s="139">
        <f t="shared" ref="LI238:LJ238" si="6857">LI179+LI209</f>
        <v>0</v>
      </c>
      <c r="LJ238" s="111">
        <f t="shared" si="6857"/>
        <v>0</v>
      </c>
      <c r="LK238" s="111"/>
      <c r="LL238" s="140"/>
    </row>
    <row r="239" spans="1:324" ht="16.5" customHeight="1">
      <c r="A239" s="612"/>
      <c r="B239" s="12" t="s">
        <v>731</v>
      </c>
      <c r="C239" s="12" t="s">
        <v>840</v>
      </c>
      <c r="D239" s="12" t="s">
        <v>422</v>
      </c>
      <c r="E239" s="4"/>
      <c r="F239" s="323">
        <f t="shared" si="6097"/>
        <v>0</v>
      </c>
      <c r="G239" s="141"/>
      <c r="H239" s="111"/>
      <c r="I239" s="138"/>
      <c r="J239" s="98"/>
      <c r="K239" s="139">
        <f t="shared" ref="K239:L239" si="6858">K180+K210</f>
        <v>0</v>
      </c>
      <c r="L239" s="111">
        <f t="shared" si="6858"/>
        <v>0</v>
      </c>
      <c r="M239" s="111"/>
      <c r="N239" s="140"/>
      <c r="O239" s="431">
        <f t="shared" si="6696"/>
        <v>0</v>
      </c>
      <c r="P239" s="323">
        <f t="shared" si="6625"/>
        <v>0</v>
      </c>
      <c r="Q239" s="141"/>
      <c r="R239" s="111"/>
      <c r="S239" s="138"/>
      <c r="T239" s="98"/>
      <c r="U239" s="139">
        <f t="shared" ref="U239:V239" si="6859">U180+U210</f>
        <v>0</v>
      </c>
      <c r="V239" s="111">
        <f t="shared" si="6859"/>
        <v>0</v>
      </c>
      <c r="W239" s="111"/>
      <c r="X239" s="140"/>
      <c r="Y239" s="431">
        <f t="shared" si="6698"/>
        <v>0</v>
      </c>
      <c r="Z239" s="323">
        <f t="shared" si="6625"/>
        <v>0</v>
      </c>
      <c r="AA239" s="141"/>
      <c r="AB239" s="111"/>
      <c r="AC239" s="138"/>
      <c r="AD239" s="98"/>
      <c r="AE239" s="139">
        <f t="shared" ref="AE239:AF239" si="6860">AE180+AE210</f>
        <v>0</v>
      </c>
      <c r="AF239" s="111">
        <f t="shared" si="6860"/>
        <v>0</v>
      </c>
      <c r="AG239" s="111"/>
      <c r="AH239" s="140"/>
      <c r="AI239" s="431">
        <f t="shared" si="6700"/>
        <v>0</v>
      </c>
      <c r="AJ239" s="323">
        <f t="shared" si="6625"/>
        <v>1</v>
      </c>
      <c r="AK239" s="141"/>
      <c r="AL239" s="111"/>
      <c r="AM239" s="138"/>
      <c r="AN239" s="98"/>
      <c r="AO239" s="139">
        <f t="shared" ref="AO239:AP239" si="6861">AO180+AO210</f>
        <v>1821.6928</v>
      </c>
      <c r="AP239" s="111">
        <f t="shared" si="6861"/>
        <v>1821.69</v>
      </c>
      <c r="AQ239" s="111"/>
      <c r="AR239" s="140"/>
      <c r="AS239" s="431">
        <f t="shared" si="6702"/>
        <v>0.69826999999999995</v>
      </c>
      <c r="AT239" s="323">
        <f t="shared" si="6625"/>
        <v>1</v>
      </c>
      <c r="AU239" s="141"/>
      <c r="AV239" s="111"/>
      <c r="AW239" s="138"/>
      <c r="AX239" s="98"/>
      <c r="AY239" s="139">
        <f t="shared" ref="AY239:AZ239" si="6862">AY180+AY210</f>
        <v>1583.1697999999999</v>
      </c>
      <c r="AZ239" s="111">
        <f t="shared" si="6862"/>
        <v>1583.17</v>
      </c>
      <c r="BA239" s="111"/>
      <c r="BB239" s="140"/>
      <c r="BC239" s="431">
        <f t="shared" si="6704"/>
        <v>0.60684000000000005</v>
      </c>
      <c r="BD239" s="323">
        <f t="shared" si="6625"/>
        <v>0</v>
      </c>
      <c r="BE239" s="141"/>
      <c r="BF239" s="111"/>
      <c r="BG239" s="138"/>
      <c r="BH239" s="98"/>
      <c r="BI239" s="139">
        <f t="shared" ref="BI239:BJ239" si="6863">BI180+BI210</f>
        <v>0</v>
      </c>
      <c r="BJ239" s="111">
        <f t="shared" si="6863"/>
        <v>0</v>
      </c>
      <c r="BK239" s="111"/>
      <c r="BL239" s="140"/>
      <c r="BM239" s="431">
        <f t="shared" si="6706"/>
        <v>0</v>
      </c>
      <c r="BN239" s="323">
        <f t="shared" si="6625"/>
        <v>0</v>
      </c>
      <c r="BO239" s="141"/>
      <c r="BP239" s="111"/>
      <c r="BQ239" s="138"/>
      <c r="BR239" s="98"/>
      <c r="BS239" s="139">
        <f t="shared" ref="BS239:BT239" si="6864">BS180+BS210</f>
        <v>0</v>
      </c>
      <c r="BT239" s="111">
        <f t="shared" si="6864"/>
        <v>0</v>
      </c>
      <c r="BU239" s="111"/>
      <c r="BV239" s="140"/>
      <c r="BW239" s="431">
        <f t="shared" si="6708"/>
        <v>0</v>
      </c>
      <c r="BX239" s="323">
        <f t="shared" si="6625"/>
        <v>0</v>
      </c>
      <c r="BY239" s="141"/>
      <c r="BZ239" s="111"/>
      <c r="CA239" s="138"/>
      <c r="CB239" s="98"/>
      <c r="CC239" s="139">
        <f t="shared" ref="CC239:CD239" si="6865">CC180+CC210</f>
        <v>0</v>
      </c>
      <c r="CD239" s="111">
        <f t="shared" si="6865"/>
        <v>0</v>
      </c>
      <c r="CE239" s="111"/>
      <c r="CF239" s="140"/>
      <c r="CG239" s="431">
        <f t="shared" si="6710"/>
        <v>0</v>
      </c>
      <c r="CH239" s="323">
        <f t="shared" si="6633"/>
        <v>0</v>
      </c>
      <c r="CI239" s="141"/>
      <c r="CJ239" s="111"/>
      <c r="CK239" s="138"/>
      <c r="CL239" s="98"/>
      <c r="CM239" s="139">
        <f t="shared" ref="CM239:CN239" si="6866">CM180+CM210</f>
        <v>0</v>
      </c>
      <c r="CN239" s="111">
        <f t="shared" si="6866"/>
        <v>0</v>
      </c>
      <c r="CO239" s="111"/>
      <c r="CP239" s="140"/>
      <c r="CQ239" s="431">
        <f t="shared" si="6712"/>
        <v>0</v>
      </c>
      <c r="CR239" s="323">
        <f t="shared" si="6633"/>
        <v>0</v>
      </c>
      <c r="CS239" s="141"/>
      <c r="CT239" s="111"/>
      <c r="CU239" s="138"/>
      <c r="CV239" s="98"/>
      <c r="CW239" s="139">
        <f t="shared" ref="CW239:CX239" si="6867">CW180+CW210</f>
        <v>0</v>
      </c>
      <c r="CX239" s="111">
        <f t="shared" si="6867"/>
        <v>0</v>
      </c>
      <c r="CY239" s="111"/>
      <c r="CZ239" s="140"/>
      <c r="DA239" s="431">
        <f t="shared" si="6714"/>
        <v>0</v>
      </c>
      <c r="DB239" s="323">
        <f t="shared" si="6633"/>
        <v>0</v>
      </c>
      <c r="DC239" s="141"/>
      <c r="DD239" s="111"/>
      <c r="DE239" s="138"/>
      <c r="DF239" s="98"/>
      <c r="DG239" s="139">
        <f t="shared" ref="DG239:DH239" si="6868">DG180+DG210</f>
        <v>0</v>
      </c>
      <c r="DH239" s="111">
        <f t="shared" si="6868"/>
        <v>0</v>
      </c>
      <c r="DI239" s="111"/>
      <c r="DJ239" s="140"/>
      <c r="DK239" s="431">
        <f t="shared" si="6716"/>
        <v>0</v>
      </c>
      <c r="DL239" s="323">
        <f t="shared" si="6633"/>
        <v>0</v>
      </c>
      <c r="DM239" s="141"/>
      <c r="DN239" s="111"/>
      <c r="DO239" s="138"/>
      <c r="DP239" s="98"/>
      <c r="DQ239" s="139">
        <f t="shared" ref="DQ239:DR239" si="6869">DQ180+DQ210</f>
        <v>0</v>
      </c>
      <c r="DR239" s="111">
        <f t="shared" si="6869"/>
        <v>0</v>
      </c>
      <c r="DS239" s="111"/>
      <c r="DT239" s="140"/>
      <c r="DU239" s="431">
        <f t="shared" si="6718"/>
        <v>0</v>
      </c>
      <c r="DV239" s="323">
        <f t="shared" si="6633"/>
        <v>2</v>
      </c>
      <c r="DW239" s="141"/>
      <c r="DX239" s="111"/>
      <c r="DY239" s="138"/>
      <c r="DZ239" s="98"/>
      <c r="EA239" s="139">
        <f t="shared" ref="EA239:EB239" si="6870">EA180+EA210</f>
        <v>2680.1698000000001</v>
      </c>
      <c r="EB239" s="111">
        <f t="shared" si="6870"/>
        <v>5360.34</v>
      </c>
      <c r="EC239" s="111"/>
      <c r="ED239" s="140"/>
      <c r="EE239" s="431">
        <f t="shared" si="6720"/>
        <v>1.0273300000000001</v>
      </c>
      <c r="EF239" s="323">
        <f t="shared" si="6633"/>
        <v>0</v>
      </c>
      <c r="EG239" s="141"/>
      <c r="EH239" s="111"/>
      <c r="EI239" s="138"/>
      <c r="EJ239" s="98"/>
      <c r="EK239" s="139">
        <f t="shared" ref="EK239:EL239" si="6871">EK180+EK210</f>
        <v>0</v>
      </c>
      <c r="EL239" s="111">
        <f t="shared" si="6871"/>
        <v>0</v>
      </c>
      <c r="EM239" s="111"/>
      <c r="EN239" s="140"/>
      <c r="EO239" s="431">
        <f t="shared" si="6722"/>
        <v>0</v>
      </c>
      <c r="EP239" s="323">
        <f t="shared" si="6633"/>
        <v>0</v>
      </c>
      <c r="EQ239" s="141"/>
      <c r="ER239" s="111"/>
      <c r="ES239" s="138"/>
      <c r="ET239" s="98"/>
      <c r="EU239" s="139">
        <f t="shared" ref="EU239:EV239" si="6872">EU180+EU210</f>
        <v>0</v>
      </c>
      <c r="EV239" s="111">
        <f t="shared" si="6872"/>
        <v>0</v>
      </c>
      <c r="EW239" s="111"/>
      <c r="EX239" s="140"/>
      <c r="EY239" s="431">
        <f t="shared" si="6724"/>
        <v>0</v>
      </c>
      <c r="EZ239" s="323">
        <f t="shared" si="6641"/>
        <v>1</v>
      </c>
      <c r="FA239" s="141"/>
      <c r="FB239" s="111"/>
      <c r="FC239" s="138"/>
      <c r="FD239" s="98"/>
      <c r="FE239" s="139">
        <f t="shared" ref="FE239:FF239" si="6873">FE180+FE210</f>
        <v>1706.0406</v>
      </c>
      <c r="FF239" s="111">
        <f t="shared" si="6873"/>
        <v>1706.04</v>
      </c>
      <c r="FG239" s="111"/>
      <c r="FH239" s="140"/>
      <c r="FI239" s="431">
        <f t="shared" si="6726"/>
        <v>0.65393999999999997</v>
      </c>
      <c r="FJ239" s="323">
        <f t="shared" si="6641"/>
        <v>0</v>
      </c>
      <c r="FK239" s="141"/>
      <c r="FL239" s="111"/>
      <c r="FM239" s="138"/>
      <c r="FN239" s="98"/>
      <c r="FO239" s="139">
        <f t="shared" ref="FO239:FP239" si="6874">FO180+FO210</f>
        <v>0</v>
      </c>
      <c r="FP239" s="111">
        <f t="shared" si="6874"/>
        <v>0</v>
      </c>
      <c r="FQ239" s="111"/>
      <c r="FR239" s="140"/>
      <c r="FS239" s="431">
        <f t="shared" si="6728"/>
        <v>0</v>
      </c>
      <c r="FT239" s="323">
        <f t="shared" si="6641"/>
        <v>0</v>
      </c>
      <c r="FU239" s="141"/>
      <c r="FV239" s="111"/>
      <c r="FW239" s="138"/>
      <c r="FX239" s="98"/>
      <c r="FY239" s="139">
        <f t="shared" ref="FY239:FZ239" si="6875">FY180+FY210</f>
        <v>0</v>
      </c>
      <c r="FZ239" s="111">
        <f t="shared" si="6875"/>
        <v>0</v>
      </c>
      <c r="GA239" s="111"/>
      <c r="GB239" s="140"/>
      <c r="GC239" s="431">
        <f t="shared" si="6730"/>
        <v>0</v>
      </c>
      <c r="GD239" s="323">
        <f t="shared" si="6641"/>
        <v>0</v>
      </c>
      <c r="GE239" s="141"/>
      <c r="GF239" s="111"/>
      <c r="GG239" s="138"/>
      <c r="GH239" s="98"/>
      <c r="GI239" s="139">
        <f t="shared" ref="GI239:GJ239" si="6876">GI180+GI210</f>
        <v>0</v>
      </c>
      <c r="GJ239" s="111">
        <f t="shared" si="6876"/>
        <v>0</v>
      </c>
      <c r="GK239" s="111"/>
      <c r="GL239" s="140"/>
      <c r="GM239" s="431">
        <f t="shared" si="6732"/>
        <v>0</v>
      </c>
      <c r="GN239" s="323">
        <f t="shared" si="6641"/>
        <v>0</v>
      </c>
      <c r="GO239" s="141"/>
      <c r="GP239" s="111"/>
      <c r="GQ239" s="138"/>
      <c r="GR239" s="98"/>
      <c r="GS239" s="139">
        <f t="shared" ref="GS239:GT239" si="6877">GS180+GS210</f>
        <v>0</v>
      </c>
      <c r="GT239" s="111">
        <f t="shared" si="6877"/>
        <v>0</v>
      </c>
      <c r="GU239" s="111"/>
      <c r="GV239" s="140"/>
      <c r="GW239" s="431">
        <f t="shared" si="6734"/>
        <v>0</v>
      </c>
      <c r="GX239" s="323">
        <f t="shared" si="6641"/>
        <v>2</v>
      </c>
      <c r="GY239" s="141"/>
      <c r="GZ239" s="111"/>
      <c r="HA239" s="138"/>
      <c r="HB239" s="98"/>
      <c r="HC239" s="139">
        <f t="shared" ref="HC239:HD239" si="6878">HC180+HC210</f>
        <v>2660.8924000000002</v>
      </c>
      <c r="HD239" s="111">
        <f t="shared" si="6878"/>
        <v>5321.78</v>
      </c>
      <c r="HE239" s="111"/>
      <c r="HF239" s="140"/>
      <c r="HG239" s="431">
        <f t="shared" si="6736"/>
        <v>1.0199400000000001</v>
      </c>
      <c r="HH239" s="323">
        <f t="shared" si="6641"/>
        <v>0</v>
      </c>
      <c r="HI239" s="141"/>
      <c r="HJ239" s="111"/>
      <c r="HK239" s="138"/>
      <c r="HL239" s="98"/>
      <c r="HM239" s="139">
        <f t="shared" ref="HM239:HN239" si="6879">HM180+HM210</f>
        <v>0</v>
      </c>
      <c r="HN239" s="111">
        <f t="shared" si="6879"/>
        <v>0</v>
      </c>
      <c r="HO239" s="111"/>
      <c r="HP239" s="140"/>
      <c r="HQ239" s="431">
        <f t="shared" si="6738"/>
        <v>0</v>
      </c>
      <c r="HR239" s="323">
        <f t="shared" si="6649"/>
        <v>1</v>
      </c>
      <c r="HS239" s="141"/>
      <c r="HT239" s="111"/>
      <c r="HU239" s="138"/>
      <c r="HV239" s="98"/>
      <c r="HW239" s="139">
        <f t="shared" ref="HW239:HX239" si="6880">HW180+HW210</f>
        <v>2714.0428000000002</v>
      </c>
      <c r="HX239" s="111">
        <f t="shared" si="6880"/>
        <v>2714.04</v>
      </c>
      <c r="HY239" s="111"/>
      <c r="HZ239" s="140"/>
      <c r="IA239" s="431">
        <f t="shared" si="6740"/>
        <v>1.0403199999999999</v>
      </c>
      <c r="IB239" s="323">
        <f t="shared" si="6649"/>
        <v>0</v>
      </c>
      <c r="IC239" s="141"/>
      <c r="ID239" s="111"/>
      <c r="IE239" s="138"/>
      <c r="IF239" s="98"/>
      <c r="IG239" s="139">
        <f t="shared" ref="IG239:IH239" si="6881">IG180+IG210</f>
        <v>0</v>
      </c>
      <c r="IH239" s="111">
        <f t="shared" si="6881"/>
        <v>0</v>
      </c>
      <c r="II239" s="111"/>
      <c r="IJ239" s="140"/>
      <c r="IK239" s="431">
        <f t="shared" si="6742"/>
        <v>0</v>
      </c>
      <c r="IL239" s="323">
        <f t="shared" si="6649"/>
        <v>0</v>
      </c>
      <c r="IM239" s="141"/>
      <c r="IN239" s="111"/>
      <c r="IO239" s="138"/>
      <c r="IP239" s="98"/>
      <c r="IQ239" s="139">
        <f t="shared" ref="IQ239:IR239" si="6882">IQ180+IQ210</f>
        <v>0</v>
      </c>
      <c r="IR239" s="111">
        <f t="shared" si="6882"/>
        <v>0</v>
      </c>
      <c r="IS239" s="111"/>
      <c r="IT239" s="140"/>
      <c r="IU239" s="431">
        <f t="shared" si="6744"/>
        <v>0</v>
      </c>
      <c r="IV239" s="323">
        <f t="shared" si="6649"/>
        <v>0</v>
      </c>
      <c r="IW239" s="141"/>
      <c r="IX239" s="111"/>
      <c r="IY239" s="138"/>
      <c r="IZ239" s="98"/>
      <c r="JA239" s="139">
        <f t="shared" ref="JA239:JB239" si="6883">JA180+JA210</f>
        <v>0</v>
      </c>
      <c r="JB239" s="111">
        <f t="shared" si="6883"/>
        <v>0</v>
      </c>
      <c r="JC239" s="111"/>
      <c r="JD239" s="140"/>
      <c r="JE239" s="431">
        <f t="shared" si="6746"/>
        <v>0</v>
      </c>
      <c r="JF239" s="323">
        <f t="shared" si="6649"/>
        <v>0</v>
      </c>
      <c r="JG239" s="141"/>
      <c r="JH239" s="111"/>
      <c r="JI239" s="138"/>
      <c r="JJ239" s="98"/>
      <c r="JK239" s="139">
        <f t="shared" ref="JK239:JL239" si="6884">JK180+JK210</f>
        <v>0</v>
      </c>
      <c r="JL239" s="111">
        <f t="shared" si="6884"/>
        <v>0</v>
      </c>
      <c r="JM239" s="111"/>
      <c r="JN239" s="140"/>
      <c r="JO239" s="431">
        <f t="shared" si="6748"/>
        <v>0</v>
      </c>
      <c r="JP239" s="323">
        <f t="shared" si="6649"/>
        <v>1</v>
      </c>
      <c r="JQ239" s="141"/>
      <c r="JR239" s="111"/>
      <c r="JS239" s="138"/>
      <c r="JT239" s="98"/>
      <c r="JU239" s="139">
        <f t="shared" ref="JU239:JV239" si="6885">JU180+JU210</f>
        <v>2680.5436</v>
      </c>
      <c r="JV239" s="111">
        <f t="shared" si="6885"/>
        <v>2680.55</v>
      </c>
      <c r="JW239" s="111"/>
      <c r="JX239" s="140"/>
      <c r="JY239" s="431">
        <f t="shared" si="6750"/>
        <v>1.0274799999999999</v>
      </c>
      <c r="JZ239" s="323">
        <f t="shared" si="6649"/>
        <v>0</v>
      </c>
      <c r="KA239" s="141"/>
      <c r="KB239" s="111"/>
      <c r="KC239" s="138"/>
      <c r="KD239" s="98"/>
      <c r="KE239" s="139">
        <f t="shared" ref="KE239:KF239" si="6886">KE180+KE210</f>
        <v>0</v>
      </c>
      <c r="KF239" s="111">
        <f t="shared" si="6886"/>
        <v>0</v>
      </c>
      <c r="KG239" s="111"/>
      <c r="KH239" s="140"/>
      <c r="KI239" s="431">
        <f t="shared" si="6752"/>
        <v>0</v>
      </c>
      <c r="KJ239" s="323">
        <f t="shared" si="6657"/>
        <v>0</v>
      </c>
      <c r="KK239" s="141"/>
      <c r="KL239" s="111"/>
      <c r="KM239" s="138"/>
      <c r="KN239" s="98"/>
      <c r="KO239" s="139">
        <f t="shared" ref="KO239:KP239" si="6887">KO180+KO210</f>
        <v>0</v>
      </c>
      <c r="KP239" s="111">
        <f t="shared" si="6887"/>
        <v>0</v>
      </c>
      <c r="KQ239" s="111"/>
      <c r="KR239" s="140"/>
      <c r="KS239" s="431">
        <f t="shared" si="6754"/>
        <v>0</v>
      </c>
      <c r="KT239" s="323">
        <f t="shared" si="6657"/>
        <v>0</v>
      </c>
      <c r="KU239" s="141"/>
      <c r="KV239" s="111"/>
      <c r="KW239" s="138"/>
      <c r="KX239" s="98"/>
      <c r="KY239" s="139">
        <f t="shared" ref="KY239:KZ239" si="6888">KY180+KY210</f>
        <v>0</v>
      </c>
      <c r="KZ239" s="111">
        <f t="shared" si="6888"/>
        <v>0</v>
      </c>
      <c r="LA239" s="111"/>
      <c r="LB239" s="140"/>
      <c r="LC239" s="431">
        <f t="shared" si="6756"/>
        <v>0</v>
      </c>
      <c r="LD239" s="323">
        <f t="shared" ref="LD239" si="6889">LD35</f>
        <v>9</v>
      </c>
      <c r="LE239" s="141"/>
      <c r="LF239" s="111"/>
      <c r="LG239" s="138"/>
      <c r="LH239" s="98"/>
      <c r="LI239" s="139">
        <f t="shared" ref="LI239:LJ239" si="6890">LI180+LI210</f>
        <v>2608.8604799999998</v>
      </c>
      <c r="LJ239" s="111">
        <f t="shared" si="6890"/>
        <v>23479.74</v>
      </c>
      <c r="LK239" s="111"/>
      <c r="LL239" s="140"/>
    </row>
    <row r="240" spans="1:324" ht="16.5" customHeight="1">
      <c r="A240" s="612"/>
      <c r="B240" s="12" t="s">
        <v>732</v>
      </c>
      <c r="C240" s="12" t="s">
        <v>840</v>
      </c>
      <c r="D240" s="12" t="s">
        <v>422</v>
      </c>
      <c r="E240" s="4"/>
      <c r="F240" s="323">
        <f t="shared" si="6097"/>
        <v>0</v>
      </c>
      <c r="G240" s="141"/>
      <c r="H240" s="111"/>
      <c r="I240" s="138"/>
      <c r="J240" s="98"/>
      <c r="K240" s="139">
        <f t="shared" ref="K240:L240" si="6891">K181+K211</f>
        <v>0</v>
      </c>
      <c r="L240" s="111">
        <f t="shared" si="6891"/>
        <v>0</v>
      </c>
      <c r="M240" s="111"/>
      <c r="N240" s="140"/>
      <c r="O240" s="431">
        <f t="shared" si="6696"/>
        <v>0</v>
      </c>
      <c r="P240" s="323">
        <f t="shared" si="6625"/>
        <v>0</v>
      </c>
      <c r="Q240" s="141"/>
      <c r="R240" s="111"/>
      <c r="S240" s="138"/>
      <c r="T240" s="98"/>
      <c r="U240" s="139">
        <f t="shared" ref="U240:V240" si="6892">U181+U211</f>
        <v>0</v>
      </c>
      <c r="V240" s="111">
        <f t="shared" si="6892"/>
        <v>0</v>
      </c>
      <c r="W240" s="111"/>
      <c r="X240" s="140"/>
      <c r="Y240" s="431">
        <f t="shared" si="6698"/>
        <v>0</v>
      </c>
      <c r="Z240" s="323">
        <f t="shared" si="6625"/>
        <v>0</v>
      </c>
      <c r="AA240" s="141"/>
      <c r="AB240" s="111"/>
      <c r="AC240" s="138"/>
      <c r="AD240" s="98"/>
      <c r="AE240" s="139">
        <f t="shared" ref="AE240:AF240" si="6893">AE181+AE211</f>
        <v>0</v>
      </c>
      <c r="AF240" s="111">
        <f t="shared" si="6893"/>
        <v>0</v>
      </c>
      <c r="AG240" s="111"/>
      <c r="AH240" s="140"/>
      <c r="AI240" s="431">
        <f t="shared" si="6700"/>
        <v>0</v>
      </c>
      <c r="AJ240" s="323">
        <f t="shared" si="6625"/>
        <v>0</v>
      </c>
      <c r="AK240" s="141"/>
      <c r="AL240" s="111"/>
      <c r="AM240" s="138"/>
      <c r="AN240" s="98"/>
      <c r="AO240" s="139">
        <f t="shared" ref="AO240:AP240" si="6894">AO181+AO211</f>
        <v>0</v>
      </c>
      <c r="AP240" s="111">
        <f t="shared" si="6894"/>
        <v>0</v>
      </c>
      <c r="AQ240" s="111"/>
      <c r="AR240" s="140"/>
      <c r="AS240" s="431">
        <f t="shared" si="6702"/>
        <v>0</v>
      </c>
      <c r="AT240" s="323">
        <f t="shared" si="6625"/>
        <v>0</v>
      </c>
      <c r="AU240" s="141"/>
      <c r="AV240" s="111"/>
      <c r="AW240" s="138"/>
      <c r="AX240" s="98"/>
      <c r="AY240" s="139">
        <f t="shared" ref="AY240:AZ240" si="6895">AY181+AY211</f>
        <v>0</v>
      </c>
      <c r="AZ240" s="111">
        <f t="shared" si="6895"/>
        <v>0</v>
      </c>
      <c r="BA240" s="111"/>
      <c r="BB240" s="140"/>
      <c r="BC240" s="431">
        <f t="shared" si="6704"/>
        <v>0</v>
      </c>
      <c r="BD240" s="323">
        <f t="shared" si="6625"/>
        <v>0</v>
      </c>
      <c r="BE240" s="141"/>
      <c r="BF240" s="111"/>
      <c r="BG240" s="138"/>
      <c r="BH240" s="98"/>
      <c r="BI240" s="139">
        <f t="shared" ref="BI240:BJ240" si="6896">BI181+BI211</f>
        <v>0</v>
      </c>
      <c r="BJ240" s="111">
        <f t="shared" si="6896"/>
        <v>0</v>
      </c>
      <c r="BK240" s="111"/>
      <c r="BL240" s="140"/>
      <c r="BM240" s="431">
        <f t="shared" si="6706"/>
        <v>0</v>
      </c>
      <c r="BN240" s="323">
        <f t="shared" si="6625"/>
        <v>0</v>
      </c>
      <c r="BO240" s="141"/>
      <c r="BP240" s="111"/>
      <c r="BQ240" s="138"/>
      <c r="BR240" s="98"/>
      <c r="BS240" s="139">
        <f t="shared" ref="BS240:BT240" si="6897">BS181+BS211</f>
        <v>0</v>
      </c>
      <c r="BT240" s="111">
        <f t="shared" si="6897"/>
        <v>0</v>
      </c>
      <c r="BU240" s="111"/>
      <c r="BV240" s="140"/>
      <c r="BW240" s="431">
        <f t="shared" si="6708"/>
        <v>0</v>
      </c>
      <c r="BX240" s="323">
        <f t="shared" si="6625"/>
        <v>2</v>
      </c>
      <c r="BY240" s="141"/>
      <c r="BZ240" s="111"/>
      <c r="CA240" s="138"/>
      <c r="CB240" s="98"/>
      <c r="CC240" s="139">
        <f t="shared" ref="CC240:CD240" si="6898">CC181+CC211</f>
        <v>2025.5921000000001</v>
      </c>
      <c r="CD240" s="111">
        <f t="shared" si="6898"/>
        <v>4051.18</v>
      </c>
      <c r="CE240" s="111"/>
      <c r="CF240" s="140"/>
      <c r="CG240" s="431">
        <f t="shared" si="6710"/>
        <v>0.78281999999999996</v>
      </c>
      <c r="CH240" s="323">
        <f t="shared" si="6633"/>
        <v>0</v>
      </c>
      <c r="CI240" s="141"/>
      <c r="CJ240" s="111"/>
      <c r="CK240" s="138"/>
      <c r="CL240" s="98"/>
      <c r="CM240" s="139">
        <f t="shared" ref="CM240:CN240" si="6899">CM181+CM211</f>
        <v>0</v>
      </c>
      <c r="CN240" s="111">
        <f t="shared" si="6899"/>
        <v>0</v>
      </c>
      <c r="CO240" s="111"/>
      <c r="CP240" s="140"/>
      <c r="CQ240" s="431">
        <f t="shared" si="6712"/>
        <v>0</v>
      </c>
      <c r="CR240" s="323">
        <f t="shared" si="6633"/>
        <v>0</v>
      </c>
      <c r="CS240" s="141"/>
      <c r="CT240" s="111"/>
      <c r="CU240" s="138"/>
      <c r="CV240" s="98"/>
      <c r="CW240" s="139">
        <f t="shared" ref="CW240:CX240" si="6900">CW181+CW211</f>
        <v>0</v>
      </c>
      <c r="CX240" s="111">
        <f t="shared" si="6900"/>
        <v>0</v>
      </c>
      <c r="CY240" s="111"/>
      <c r="CZ240" s="140"/>
      <c r="DA240" s="431">
        <f t="shared" si="6714"/>
        <v>0</v>
      </c>
      <c r="DB240" s="323">
        <f t="shared" si="6633"/>
        <v>0</v>
      </c>
      <c r="DC240" s="141"/>
      <c r="DD240" s="111"/>
      <c r="DE240" s="138"/>
      <c r="DF240" s="98"/>
      <c r="DG240" s="139">
        <f t="shared" ref="DG240:DH240" si="6901">DG181+DG211</f>
        <v>0</v>
      </c>
      <c r="DH240" s="111">
        <f t="shared" si="6901"/>
        <v>0</v>
      </c>
      <c r="DI240" s="111"/>
      <c r="DJ240" s="140"/>
      <c r="DK240" s="431">
        <f t="shared" si="6716"/>
        <v>0</v>
      </c>
      <c r="DL240" s="323">
        <f t="shared" si="6633"/>
        <v>0</v>
      </c>
      <c r="DM240" s="141"/>
      <c r="DN240" s="111"/>
      <c r="DO240" s="138"/>
      <c r="DP240" s="98"/>
      <c r="DQ240" s="139">
        <f t="shared" ref="DQ240:DR240" si="6902">DQ181+DQ211</f>
        <v>0</v>
      </c>
      <c r="DR240" s="111">
        <f t="shared" si="6902"/>
        <v>0</v>
      </c>
      <c r="DS240" s="111"/>
      <c r="DT240" s="140"/>
      <c r="DU240" s="431">
        <f t="shared" si="6718"/>
        <v>0</v>
      </c>
      <c r="DV240" s="323">
        <f t="shared" si="6633"/>
        <v>0</v>
      </c>
      <c r="DW240" s="141"/>
      <c r="DX240" s="111"/>
      <c r="DY240" s="138"/>
      <c r="DZ240" s="98"/>
      <c r="EA240" s="139">
        <f t="shared" ref="EA240:EB240" si="6903">EA181+EA211</f>
        <v>0</v>
      </c>
      <c r="EB240" s="111">
        <f t="shared" si="6903"/>
        <v>0</v>
      </c>
      <c r="EC240" s="111"/>
      <c r="ED240" s="140"/>
      <c r="EE240" s="431">
        <f t="shared" si="6720"/>
        <v>0</v>
      </c>
      <c r="EF240" s="323">
        <f t="shared" si="6633"/>
        <v>0</v>
      </c>
      <c r="EG240" s="141"/>
      <c r="EH240" s="111"/>
      <c r="EI240" s="138"/>
      <c r="EJ240" s="98"/>
      <c r="EK240" s="139">
        <f t="shared" ref="EK240:EL240" si="6904">EK181+EK211</f>
        <v>0</v>
      </c>
      <c r="EL240" s="111">
        <f t="shared" si="6904"/>
        <v>0</v>
      </c>
      <c r="EM240" s="111"/>
      <c r="EN240" s="140"/>
      <c r="EO240" s="431">
        <f t="shared" si="6722"/>
        <v>0</v>
      </c>
      <c r="EP240" s="323">
        <f t="shared" si="6633"/>
        <v>0</v>
      </c>
      <c r="EQ240" s="141"/>
      <c r="ER240" s="111"/>
      <c r="ES240" s="138"/>
      <c r="ET240" s="98"/>
      <c r="EU240" s="139">
        <f t="shared" ref="EU240:EV240" si="6905">EU181+EU211</f>
        <v>0</v>
      </c>
      <c r="EV240" s="111">
        <f t="shared" si="6905"/>
        <v>0</v>
      </c>
      <c r="EW240" s="111"/>
      <c r="EX240" s="140"/>
      <c r="EY240" s="431">
        <f t="shared" si="6724"/>
        <v>0</v>
      </c>
      <c r="EZ240" s="323">
        <f t="shared" si="6641"/>
        <v>0</v>
      </c>
      <c r="FA240" s="141"/>
      <c r="FB240" s="111"/>
      <c r="FC240" s="138"/>
      <c r="FD240" s="98"/>
      <c r="FE240" s="139">
        <f t="shared" ref="FE240:FF240" si="6906">FE181+FE211</f>
        <v>0</v>
      </c>
      <c r="FF240" s="111">
        <f t="shared" si="6906"/>
        <v>0</v>
      </c>
      <c r="FG240" s="111"/>
      <c r="FH240" s="140"/>
      <c r="FI240" s="431">
        <f t="shared" si="6726"/>
        <v>0</v>
      </c>
      <c r="FJ240" s="323">
        <f t="shared" si="6641"/>
        <v>0</v>
      </c>
      <c r="FK240" s="141"/>
      <c r="FL240" s="111"/>
      <c r="FM240" s="138"/>
      <c r="FN240" s="98"/>
      <c r="FO240" s="139">
        <f t="shared" ref="FO240:FP240" si="6907">FO181+FO211</f>
        <v>0</v>
      </c>
      <c r="FP240" s="111">
        <f t="shared" si="6907"/>
        <v>0</v>
      </c>
      <c r="FQ240" s="111"/>
      <c r="FR240" s="140"/>
      <c r="FS240" s="431">
        <f t="shared" si="6728"/>
        <v>0</v>
      </c>
      <c r="FT240" s="323">
        <f t="shared" si="6641"/>
        <v>0</v>
      </c>
      <c r="FU240" s="141"/>
      <c r="FV240" s="111"/>
      <c r="FW240" s="138"/>
      <c r="FX240" s="98"/>
      <c r="FY240" s="139">
        <f t="shared" ref="FY240:FZ240" si="6908">FY181+FY211</f>
        <v>0</v>
      </c>
      <c r="FZ240" s="111">
        <f t="shared" si="6908"/>
        <v>0</v>
      </c>
      <c r="GA240" s="111"/>
      <c r="GB240" s="140"/>
      <c r="GC240" s="431">
        <f t="shared" si="6730"/>
        <v>0</v>
      </c>
      <c r="GD240" s="323">
        <f t="shared" si="6641"/>
        <v>0</v>
      </c>
      <c r="GE240" s="141"/>
      <c r="GF240" s="111"/>
      <c r="GG240" s="138"/>
      <c r="GH240" s="98"/>
      <c r="GI240" s="139">
        <f t="shared" ref="GI240:GJ240" si="6909">GI181+GI211</f>
        <v>0</v>
      </c>
      <c r="GJ240" s="111">
        <f t="shared" si="6909"/>
        <v>0</v>
      </c>
      <c r="GK240" s="111"/>
      <c r="GL240" s="140"/>
      <c r="GM240" s="431">
        <f t="shared" si="6732"/>
        <v>0</v>
      </c>
      <c r="GN240" s="323">
        <f t="shared" si="6641"/>
        <v>0</v>
      </c>
      <c r="GO240" s="141"/>
      <c r="GP240" s="111"/>
      <c r="GQ240" s="138"/>
      <c r="GR240" s="98"/>
      <c r="GS240" s="139">
        <f t="shared" ref="GS240:GT240" si="6910">GS181+GS211</f>
        <v>0</v>
      </c>
      <c r="GT240" s="111">
        <f t="shared" si="6910"/>
        <v>0</v>
      </c>
      <c r="GU240" s="111"/>
      <c r="GV240" s="140"/>
      <c r="GW240" s="431">
        <f t="shared" si="6734"/>
        <v>0</v>
      </c>
      <c r="GX240" s="323">
        <f t="shared" si="6641"/>
        <v>0</v>
      </c>
      <c r="GY240" s="141"/>
      <c r="GZ240" s="111"/>
      <c r="HA240" s="138"/>
      <c r="HB240" s="98"/>
      <c r="HC240" s="139">
        <f t="shared" ref="HC240:HD240" si="6911">HC181+HC211</f>
        <v>0</v>
      </c>
      <c r="HD240" s="111">
        <f t="shared" si="6911"/>
        <v>0</v>
      </c>
      <c r="HE240" s="111"/>
      <c r="HF240" s="140"/>
      <c r="HG240" s="431">
        <f t="shared" si="6736"/>
        <v>0</v>
      </c>
      <c r="HH240" s="323">
        <f t="shared" si="6641"/>
        <v>0</v>
      </c>
      <c r="HI240" s="141"/>
      <c r="HJ240" s="111"/>
      <c r="HK240" s="138"/>
      <c r="HL240" s="98"/>
      <c r="HM240" s="139">
        <f t="shared" ref="HM240:HN240" si="6912">HM181+HM211</f>
        <v>0</v>
      </c>
      <c r="HN240" s="111">
        <f t="shared" si="6912"/>
        <v>0</v>
      </c>
      <c r="HO240" s="111"/>
      <c r="HP240" s="140"/>
      <c r="HQ240" s="431">
        <f t="shared" si="6738"/>
        <v>0</v>
      </c>
      <c r="HR240" s="323">
        <f t="shared" si="6649"/>
        <v>0</v>
      </c>
      <c r="HS240" s="141"/>
      <c r="HT240" s="111"/>
      <c r="HU240" s="138"/>
      <c r="HV240" s="98"/>
      <c r="HW240" s="139">
        <f t="shared" ref="HW240:HX240" si="6913">HW181+HW211</f>
        <v>0</v>
      </c>
      <c r="HX240" s="111">
        <f t="shared" si="6913"/>
        <v>0</v>
      </c>
      <c r="HY240" s="111"/>
      <c r="HZ240" s="140"/>
      <c r="IA240" s="431">
        <f t="shared" si="6740"/>
        <v>0</v>
      </c>
      <c r="IB240" s="323">
        <f t="shared" si="6649"/>
        <v>0</v>
      </c>
      <c r="IC240" s="141"/>
      <c r="ID240" s="111"/>
      <c r="IE240" s="138"/>
      <c r="IF240" s="98"/>
      <c r="IG240" s="139">
        <f t="shared" ref="IG240:IH240" si="6914">IG181+IG211</f>
        <v>0</v>
      </c>
      <c r="IH240" s="111">
        <f t="shared" si="6914"/>
        <v>0</v>
      </c>
      <c r="II240" s="111"/>
      <c r="IJ240" s="140"/>
      <c r="IK240" s="431">
        <f t="shared" si="6742"/>
        <v>0</v>
      </c>
      <c r="IL240" s="323">
        <f t="shared" si="6649"/>
        <v>0</v>
      </c>
      <c r="IM240" s="141"/>
      <c r="IN240" s="111"/>
      <c r="IO240" s="138"/>
      <c r="IP240" s="98"/>
      <c r="IQ240" s="139">
        <f t="shared" ref="IQ240:IR240" si="6915">IQ181+IQ211</f>
        <v>0</v>
      </c>
      <c r="IR240" s="111">
        <f t="shared" si="6915"/>
        <v>0</v>
      </c>
      <c r="IS240" s="111"/>
      <c r="IT240" s="140"/>
      <c r="IU240" s="431">
        <f t="shared" si="6744"/>
        <v>0</v>
      </c>
      <c r="IV240" s="323">
        <f t="shared" si="6649"/>
        <v>0</v>
      </c>
      <c r="IW240" s="141"/>
      <c r="IX240" s="111"/>
      <c r="IY240" s="138"/>
      <c r="IZ240" s="98"/>
      <c r="JA240" s="139">
        <f t="shared" ref="JA240:JB240" si="6916">JA181+JA211</f>
        <v>0</v>
      </c>
      <c r="JB240" s="111">
        <f t="shared" si="6916"/>
        <v>0</v>
      </c>
      <c r="JC240" s="111"/>
      <c r="JD240" s="140"/>
      <c r="JE240" s="431">
        <f t="shared" si="6746"/>
        <v>0</v>
      </c>
      <c r="JF240" s="323">
        <f t="shared" si="6649"/>
        <v>1</v>
      </c>
      <c r="JG240" s="141"/>
      <c r="JH240" s="111"/>
      <c r="JI240" s="138"/>
      <c r="JJ240" s="98"/>
      <c r="JK240" s="139">
        <f t="shared" ref="JK240:JL240" si="6917">JK181+JK211</f>
        <v>2301.0288</v>
      </c>
      <c r="JL240" s="111">
        <f t="shared" si="6917"/>
        <v>2301.0300000000002</v>
      </c>
      <c r="JM240" s="111"/>
      <c r="JN240" s="140"/>
      <c r="JO240" s="431">
        <f t="shared" si="6748"/>
        <v>0.88926000000000005</v>
      </c>
      <c r="JP240" s="323">
        <f t="shared" si="6649"/>
        <v>1</v>
      </c>
      <c r="JQ240" s="141"/>
      <c r="JR240" s="111"/>
      <c r="JS240" s="138"/>
      <c r="JT240" s="98"/>
      <c r="JU240" s="139">
        <f t="shared" ref="JU240:JV240" si="6918">JU181+JU211</f>
        <v>2680.5436</v>
      </c>
      <c r="JV240" s="111">
        <f t="shared" si="6918"/>
        <v>2680.55</v>
      </c>
      <c r="JW240" s="111"/>
      <c r="JX240" s="140"/>
      <c r="JY240" s="431">
        <f t="shared" si="6750"/>
        <v>1.03593</v>
      </c>
      <c r="JZ240" s="323">
        <f t="shared" si="6649"/>
        <v>0</v>
      </c>
      <c r="KA240" s="141"/>
      <c r="KB240" s="111"/>
      <c r="KC240" s="138"/>
      <c r="KD240" s="98"/>
      <c r="KE240" s="139">
        <f t="shared" ref="KE240:KF240" si="6919">KE181+KE211</f>
        <v>0</v>
      </c>
      <c r="KF240" s="111">
        <f t="shared" si="6919"/>
        <v>0</v>
      </c>
      <c r="KG240" s="111"/>
      <c r="KH240" s="140"/>
      <c r="KI240" s="431">
        <f t="shared" si="6752"/>
        <v>0</v>
      </c>
      <c r="KJ240" s="323">
        <f t="shared" si="6657"/>
        <v>0</v>
      </c>
      <c r="KK240" s="141"/>
      <c r="KL240" s="111"/>
      <c r="KM240" s="138"/>
      <c r="KN240" s="98"/>
      <c r="KO240" s="139">
        <f t="shared" ref="KO240:KP240" si="6920">KO181+KO211</f>
        <v>0</v>
      </c>
      <c r="KP240" s="111">
        <f t="shared" si="6920"/>
        <v>0</v>
      </c>
      <c r="KQ240" s="111"/>
      <c r="KR240" s="140"/>
      <c r="KS240" s="431">
        <f t="shared" si="6754"/>
        <v>0</v>
      </c>
      <c r="KT240" s="323">
        <f t="shared" si="6657"/>
        <v>0</v>
      </c>
      <c r="KU240" s="141"/>
      <c r="KV240" s="111"/>
      <c r="KW240" s="138"/>
      <c r="KX240" s="98"/>
      <c r="KY240" s="139">
        <f t="shared" ref="KY240:KZ240" si="6921">KY181+KY211</f>
        <v>0</v>
      </c>
      <c r="KZ240" s="111">
        <f t="shared" si="6921"/>
        <v>0</v>
      </c>
      <c r="LA240" s="111"/>
      <c r="LB240" s="140"/>
      <c r="LC240" s="431">
        <f t="shared" si="6756"/>
        <v>0</v>
      </c>
      <c r="LD240" s="323">
        <f t="shared" ref="LD240" si="6922">LD36</f>
        <v>4</v>
      </c>
      <c r="LE240" s="141"/>
      <c r="LF240" s="111"/>
      <c r="LG240" s="138"/>
      <c r="LH240" s="98"/>
      <c r="LI240" s="139">
        <f t="shared" ref="LI240:LJ240" si="6923">LI181+LI211</f>
        <v>2587.56531</v>
      </c>
      <c r="LJ240" s="111">
        <f t="shared" si="6923"/>
        <v>10350.26</v>
      </c>
      <c r="LK240" s="111"/>
      <c r="LL240" s="140"/>
    </row>
    <row r="241" spans="1:324" ht="16.5" customHeight="1">
      <c r="A241" s="612"/>
      <c r="B241" s="297" t="s">
        <v>713</v>
      </c>
      <c r="C241" s="12" t="s">
        <v>840</v>
      </c>
      <c r="D241" s="12" t="s">
        <v>422</v>
      </c>
      <c r="E241" s="4"/>
      <c r="F241" s="323">
        <f t="shared" si="6097"/>
        <v>0</v>
      </c>
      <c r="G241" s="141"/>
      <c r="H241" s="111"/>
      <c r="I241" s="138"/>
      <c r="J241" s="98"/>
      <c r="K241" s="139">
        <f t="shared" ref="K241:L241" si="6924">K182+K212</f>
        <v>0</v>
      </c>
      <c r="L241" s="111">
        <f t="shared" si="6924"/>
        <v>0</v>
      </c>
      <c r="M241" s="111"/>
      <c r="N241" s="140"/>
      <c r="O241" s="431">
        <f t="shared" si="6696"/>
        <v>0</v>
      </c>
      <c r="P241" s="323">
        <f t="shared" si="6625"/>
        <v>0</v>
      </c>
      <c r="Q241" s="141"/>
      <c r="R241" s="111"/>
      <c r="S241" s="138"/>
      <c r="T241" s="98"/>
      <c r="U241" s="139">
        <f t="shared" ref="U241:V241" si="6925">U182+U212</f>
        <v>0</v>
      </c>
      <c r="V241" s="111">
        <f t="shared" si="6925"/>
        <v>0</v>
      </c>
      <c r="W241" s="111"/>
      <c r="X241" s="140"/>
      <c r="Y241" s="431">
        <f t="shared" si="6698"/>
        <v>0</v>
      </c>
      <c r="Z241" s="323">
        <f t="shared" si="6625"/>
        <v>0</v>
      </c>
      <c r="AA241" s="141"/>
      <c r="AB241" s="111"/>
      <c r="AC241" s="138"/>
      <c r="AD241" s="98"/>
      <c r="AE241" s="139">
        <f t="shared" ref="AE241:AF241" si="6926">AE182+AE212</f>
        <v>0</v>
      </c>
      <c r="AF241" s="111">
        <f t="shared" si="6926"/>
        <v>0</v>
      </c>
      <c r="AG241" s="111"/>
      <c r="AH241" s="140"/>
      <c r="AI241" s="431">
        <f t="shared" si="6700"/>
        <v>0</v>
      </c>
      <c r="AJ241" s="323">
        <f t="shared" si="6625"/>
        <v>0</v>
      </c>
      <c r="AK241" s="141"/>
      <c r="AL241" s="111"/>
      <c r="AM241" s="138"/>
      <c r="AN241" s="98"/>
      <c r="AO241" s="139">
        <f t="shared" ref="AO241:AP241" si="6927">AO182+AO212</f>
        <v>0</v>
      </c>
      <c r="AP241" s="111">
        <f t="shared" si="6927"/>
        <v>0</v>
      </c>
      <c r="AQ241" s="111"/>
      <c r="AR241" s="140"/>
      <c r="AS241" s="431">
        <f t="shared" si="6702"/>
        <v>0</v>
      </c>
      <c r="AT241" s="323">
        <f t="shared" si="6625"/>
        <v>0</v>
      </c>
      <c r="AU241" s="141"/>
      <c r="AV241" s="111"/>
      <c r="AW241" s="138"/>
      <c r="AX241" s="98"/>
      <c r="AY241" s="139">
        <f t="shared" ref="AY241:AZ241" si="6928">AY182+AY212</f>
        <v>0</v>
      </c>
      <c r="AZ241" s="111">
        <f t="shared" si="6928"/>
        <v>0</v>
      </c>
      <c r="BA241" s="111"/>
      <c r="BB241" s="140"/>
      <c r="BC241" s="431">
        <f t="shared" si="6704"/>
        <v>0</v>
      </c>
      <c r="BD241" s="323">
        <f t="shared" si="6625"/>
        <v>0</v>
      </c>
      <c r="BE241" s="141"/>
      <c r="BF241" s="111"/>
      <c r="BG241" s="138"/>
      <c r="BH241" s="98"/>
      <c r="BI241" s="139">
        <f t="shared" ref="BI241:BJ241" si="6929">BI182+BI212</f>
        <v>0</v>
      </c>
      <c r="BJ241" s="111">
        <f t="shared" si="6929"/>
        <v>0</v>
      </c>
      <c r="BK241" s="111"/>
      <c r="BL241" s="140"/>
      <c r="BM241" s="431">
        <f t="shared" si="6706"/>
        <v>0</v>
      </c>
      <c r="BN241" s="323">
        <f t="shared" si="6625"/>
        <v>0</v>
      </c>
      <c r="BO241" s="141"/>
      <c r="BP241" s="111"/>
      <c r="BQ241" s="138"/>
      <c r="BR241" s="98"/>
      <c r="BS241" s="139">
        <f t="shared" ref="BS241:BT241" si="6930">BS182+BS212</f>
        <v>0</v>
      </c>
      <c r="BT241" s="111">
        <f t="shared" si="6930"/>
        <v>0</v>
      </c>
      <c r="BU241" s="111"/>
      <c r="BV241" s="140"/>
      <c r="BW241" s="431">
        <f t="shared" si="6708"/>
        <v>0</v>
      </c>
      <c r="BX241" s="323">
        <f t="shared" si="6625"/>
        <v>0</v>
      </c>
      <c r="BY241" s="141"/>
      <c r="BZ241" s="111"/>
      <c r="CA241" s="138"/>
      <c r="CB241" s="98"/>
      <c r="CC241" s="139">
        <f t="shared" ref="CC241:CD241" si="6931">CC182+CC212</f>
        <v>0</v>
      </c>
      <c r="CD241" s="111">
        <f t="shared" si="6931"/>
        <v>0</v>
      </c>
      <c r="CE241" s="111"/>
      <c r="CF241" s="140"/>
      <c r="CG241" s="431">
        <f t="shared" si="6710"/>
        <v>0</v>
      </c>
      <c r="CH241" s="323">
        <f t="shared" si="6633"/>
        <v>0</v>
      </c>
      <c r="CI241" s="141"/>
      <c r="CJ241" s="111"/>
      <c r="CK241" s="138"/>
      <c r="CL241" s="98"/>
      <c r="CM241" s="139">
        <f t="shared" ref="CM241:CN241" si="6932">CM182+CM212</f>
        <v>0</v>
      </c>
      <c r="CN241" s="111">
        <f t="shared" si="6932"/>
        <v>0</v>
      </c>
      <c r="CO241" s="111"/>
      <c r="CP241" s="140"/>
      <c r="CQ241" s="431">
        <f t="shared" si="6712"/>
        <v>0</v>
      </c>
      <c r="CR241" s="323">
        <f t="shared" si="6633"/>
        <v>0</v>
      </c>
      <c r="CS241" s="141"/>
      <c r="CT241" s="111"/>
      <c r="CU241" s="138"/>
      <c r="CV241" s="98"/>
      <c r="CW241" s="139">
        <f t="shared" ref="CW241:CX241" si="6933">CW182+CW212</f>
        <v>0</v>
      </c>
      <c r="CX241" s="111">
        <f t="shared" si="6933"/>
        <v>0</v>
      </c>
      <c r="CY241" s="111"/>
      <c r="CZ241" s="140"/>
      <c r="DA241" s="431">
        <f t="shared" si="6714"/>
        <v>0</v>
      </c>
      <c r="DB241" s="323">
        <f t="shared" si="6633"/>
        <v>0</v>
      </c>
      <c r="DC241" s="141"/>
      <c r="DD241" s="111"/>
      <c r="DE241" s="138"/>
      <c r="DF241" s="98"/>
      <c r="DG241" s="139">
        <f t="shared" ref="DG241:DH241" si="6934">DG182+DG212</f>
        <v>0</v>
      </c>
      <c r="DH241" s="111">
        <f t="shared" si="6934"/>
        <v>0</v>
      </c>
      <c r="DI241" s="111"/>
      <c r="DJ241" s="140"/>
      <c r="DK241" s="431">
        <f t="shared" si="6716"/>
        <v>0</v>
      </c>
      <c r="DL241" s="323">
        <f t="shared" si="6633"/>
        <v>46</v>
      </c>
      <c r="DM241" s="141"/>
      <c r="DN241" s="111"/>
      <c r="DO241" s="138"/>
      <c r="DP241" s="98"/>
      <c r="DQ241" s="139">
        <f t="shared" ref="DQ241:DR241" si="6935">DQ182+DQ212</f>
        <v>2734.1094699999999</v>
      </c>
      <c r="DR241" s="111">
        <f t="shared" si="6935"/>
        <v>125769.04</v>
      </c>
      <c r="DS241" s="111"/>
      <c r="DT241" s="140"/>
      <c r="DU241" s="431">
        <f t="shared" si="6718"/>
        <v>1.0520099999999999</v>
      </c>
      <c r="DV241" s="323">
        <f t="shared" si="6633"/>
        <v>0</v>
      </c>
      <c r="DW241" s="141"/>
      <c r="DX241" s="111"/>
      <c r="DY241" s="138"/>
      <c r="DZ241" s="98"/>
      <c r="EA241" s="139">
        <f t="shared" ref="EA241:EB241" si="6936">EA182+EA212</f>
        <v>0</v>
      </c>
      <c r="EB241" s="111">
        <f t="shared" si="6936"/>
        <v>0</v>
      </c>
      <c r="EC241" s="111"/>
      <c r="ED241" s="140"/>
      <c r="EE241" s="431">
        <f t="shared" si="6720"/>
        <v>0</v>
      </c>
      <c r="EF241" s="323">
        <f t="shared" si="6633"/>
        <v>0</v>
      </c>
      <c r="EG241" s="141"/>
      <c r="EH241" s="111"/>
      <c r="EI241" s="138"/>
      <c r="EJ241" s="98"/>
      <c r="EK241" s="139">
        <f t="shared" ref="EK241:EL241" si="6937">EK182+EK212</f>
        <v>0</v>
      </c>
      <c r="EL241" s="111">
        <f t="shared" si="6937"/>
        <v>0</v>
      </c>
      <c r="EM241" s="111"/>
      <c r="EN241" s="140"/>
      <c r="EO241" s="431">
        <f t="shared" si="6722"/>
        <v>0</v>
      </c>
      <c r="EP241" s="323">
        <f t="shared" si="6633"/>
        <v>0</v>
      </c>
      <c r="EQ241" s="141"/>
      <c r="ER241" s="111"/>
      <c r="ES241" s="138"/>
      <c r="ET241" s="98"/>
      <c r="EU241" s="139">
        <f t="shared" ref="EU241:EV241" si="6938">EU182+EU212</f>
        <v>0</v>
      </c>
      <c r="EV241" s="111">
        <f t="shared" si="6938"/>
        <v>0</v>
      </c>
      <c r="EW241" s="111"/>
      <c r="EX241" s="140"/>
      <c r="EY241" s="431">
        <f t="shared" si="6724"/>
        <v>0</v>
      </c>
      <c r="EZ241" s="323">
        <f t="shared" si="6641"/>
        <v>0</v>
      </c>
      <c r="FA241" s="141"/>
      <c r="FB241" s="111"/>
      <c r="FC241" s="138"/>
      <c r="FD241" s="98"/>
      <c r="FE241" s="139">
        <f t="shared" ref="FE241:FF241" si="6939">FE182+FE212</f>
        <v>0</v>
      </c>
      <c r="FF241" s="111">
        <f t="shared" si="6939"/>
        <v>0</v>
      </c>
      <c r="FG241" s="111"/>
      <c r="FH241" s="140"/>
      <c r="FI241" s="431">
        <f t="shared" si="6726"/>
        <v>0</v>
      </c>
      <c r="FJ241" s="323">
        <f t="shared" si="6641"/>
        <v>0</v>
      </c>
      <c r="FK241" s="141"/>
      <c r="FL241" s="111"/>
      <c r="FM241" s="138"/>
      <c r="FN241" s="98"/>
      <c r="FO241" s="139">
        <f t="shared" ref="FO241:FP241" si="6940">FO182+FO212</f>
        <v>0</v>
      </c>
      <c r="FP241" s="111">
        <f t="shared" si="6940"/>
        <v>0</v>
      </c>
      <c r="FQ241" s="111"/>
      <c r="FR241" s="140"/>
      <c r="FS241" s="431">
        <f t="shared" si="6728"/>
        <v>0</v>
      </c>
      <c r="FT241" s="323">
        <f t="shared" si="6641"/>
        <v>0</v>
      </c>
      <c r="FU241" s="141"/>
      <c r="FV241" s="111"/>
      <c r="FW241" s="138"/>
      <c r="FX241" s="98"/>
      <c r="FY241" s="139">
        <f t="shared" ref="FY241:FZ241" si="6941">FY182+FY212</f>
        <v>0</v>
      </c>
      <c r="FZ241" s="111">
        <f t="shared" si="6941"/>
        <v>0</v>
      </c>
      <c r="GA241" s="111"/>
      <c r="GB241" s="140"/>
      <c r="GC241" s="431">
        <f t="shared" si="6730"/>
        <v>0</v>
      </c>
      <c r="GD241" s="323">
        <f t="shared" si="6641"/>
        <v>0</v>
      </c>
      <c r="GE241" s="141"/>
      <c r="GF241" s="111"/>
      <c r="GG241" s="138"/>
      <c r="GH241" s="98"/>
      <c r="GI241" s="139">
        <f t="shared" ref="GI241:GJ241" si="6942">GI182+GI212</f>
        <v>0</v>
      </c>
      <c r="GJ241" s="111">
        <f t="shared" si="6942"/>
        <v>0</v>
      </c>
      <c r="GK241" s="111"/>
      <c r="GL241" s="140"/>
      <c r="GM241" s="431">
        <f t="shared" si="6732"/>
        <v>0</v>
      </c>
      <c r="GN241" s="323">
        <f t="shared" si="6641"/>
        <v>0</v>
      </c>
      <c r="GO241" s="141"/>
      <c r="GP241" s="111"/>
      <c r="GQ241" s="138"/>
      <c r="GR241" s="98"/>
      <c r="GS241" s="139">
        <f t="shared" ref="GS241:GT241" si="6943">GS182+GS212</f>
        <v>0</v>
      </c>
      <c r="GT241" s="111">
        <f t="shared" si="6943"/>
        <v>0</v>
      </c>
      <c r="GU241" s="111"/>
      <c r="GV241" s="140"/>
      <c r="GW241" s="431">
        <f t="shared" si="6734"/>
        <v>0</v>
      </c>
      <c r="GX241" s="323">
        <f t="shared" si="6641"/>
        <v>0</v>
      </c>
      <c r="GY241" s="141"/>
      <c r="GZ241" s="111"/>
      <c r="HA241" s="138"/>
      <c r="HB241" s="98"/>
      <c r="HC241" s="139">
        <f t="shared" ref="HC241:HD241" si="6944">HC182+HC212</f>
        <v>0</v>
      </c>
      <c r="HD241" s="111">
        <f t="shared" si="6944"/>
        <v>0</v>
      </c>
      <c r="HE241" s="111"/>
      <c r="HF241" s="140"/>
      <c r="HG241" s="431">
        <f t="shared" si="6736"/>
        <v>0</v>
      </c>
      <c r="HH241" s="323">
        <f t="shared" si="6641"/>
        <v>0</v>
      </c>
      <c r="HI241" s="141"/>
      <c r="HJ241" s="111"/>
      <c r="HK241" s="138"/>
      <c r="HL241" s="98"/>
      <c r="HM241" s="139">
        <f t="shared" ref="HM241:HN241" si="6945">HM182+HM212</f>
        <v>0</v>
      </c>
      <c r="HN241" s="111">
        <f t="shared" si="6945"/>
        <v>0</v>
      </c>
      <c r="HO241" s="111"/>
      <c r="HP241" s="140"/>
      <c r="HQ241" s="431">
        <f t="shared" si="6738"/>
        <v>0</v>
      </c>
      <c r="HR241" s="323">
        <f t="shared" si="6649"/>
        <v>0</v>
      </c>
      <c r="HS241" s="141"/>
      <c r="HT241" s="111"/>
      <c r="HU241" s="138"/>
      <c r="HV241" s="98"/>
      <c r="HW241" s="139">
        <f t="shared" ref="HW241:HX241" si="6946">HW182+HW212</f>
        <v>0</v>
      </c>
      <c r="HX241" s="111">
        <f t="shared" si="6946"/>
        <v>0</v>
      </c>
      <c r="HY241" s="111"/>
      <c r="HZ241" s="140"/>
      <c r="IA241" s="431">
        <f t="shared" si="6740"/>
        <v>0</v>
      </c>
      <c r="IB241" s="323">
        <f t="shared" si="6649"/>
        <v>0</v>
      </c>
      <c r="IC241" s="141"/>
      <c r="ID241" s="111"/>
      <c r="IE241" s="138"/>
      <c r="IF241" s="98"/>
      <c r="IG241" s="139">
        <f t="shared" ref="IG241:IH241" si="6947">IG182+IG212</f>
        <v>0</v>
      </c>
      <c r="IH241" s="111">
        <f t="shared" si="6947"/>
        <v>0</v>
      </c>
      <c r="II241" s="111"/>
      <c r="IJ241" s="140"/>
      <c r="IK241" s="431">
        <f t="shared" si="6742"/>
        <v>0</v>
      </c>
      <c r="IL241" s="323">
        <f t="shared" si="6649"/>
        <v>0</v>
      </c>
      <c r="IM241" s="141"/>
      <c r="IN241" s="111"/>
      <c r="IO241" s="138"/>
      <c r="IP241" s="98"/>
      <c r="IQ241" s="139">
        <f t="shared" ref="IQ241:IR241" si="6948">IQ182+IQ212</f>
        <v>0</v>
      </c>
      <c r="IR241" s="111">
        <f t="shared" si="6948"/>
        <v>0</v>
      </c>
      <c r="IS241" s="111"/>
      <c r="IT241" s="140"/>
      <c r="IU241" s="431">
        <f t="shared" si="6744"/>
        <v>0</v>
      </c>
      <c r="IV241" s="323">
        <f t="shared" si="6649"/>
        <v>0</v>
      </c>
      <c r="IW241" s="141"/>
      <c r="IX241" s="111"/>
      <c r="IY241" s="138"/>
      <c r="IZ241" s="98"/>
      <c r="JA241" s="139">
        <f t="shared" ref="JA241:JB241" si="6949">JA182+JA212</f>
        <v>0</v>
      </c>
      <c r="JB241" s="111">
        <f t="shared" si="6949"/>
        <v>0</v>
      </c>
      <c r="JC241" s="111"/>
      <c r="JD241" s="140"/>
      <c r="JE241" s="431">
        <f t="shared" si="6746"/>
        <v>0</v>
      </c>
      <c r="JF241" s="323">
        <f t="shared" si="6649"/>
        <v>0</v>
      </c>
      <c r="JG241" s="141"/>
      <c r="JH241" s="111"/>
      <c r="JI241" s="138"/>
      <c r="JJ241" s="98"/>
      <c r="JK241" s="139">
        <f t="shared" ref="JK241:JL241" si="6950">JK182+JK212</f>
        <v>0</v>
      </c>
      <c r="JL241" s="111">
        <f t="shared" si="6950"/>
        <v>0</v>
      </c>
      <c r="JM241" s="111"/>
      <c r="JN241" s="140"/>
      <c r="JO241" s="431">
        <f t="shared" si="6748"/>
        <v>0</v>
      </c>
      <c r="JP241" s="323">
        <f t="shared" si="6649"/>
        <v>0</v>
      </c>
      <c r="JQ241" s="141"/>
      <c r="JR241" s="111"/>
      <c r="JS241" s="138"/>
      <c r="JT241" s="98"/>
      <c r="JU241" s="139">
        <f t="shared" ref="JU241:JV241" si="6951">JU182+JU212</f>
        <v>0</v>
      </c>
      <c r="JV241" s="111">
        <f t="shared" si="6951"/>
        <v>0</v>
      </c>
      <c r="JW241" s="111"/>
      <c r="JX241" s="140"/>
      <c r="JY241" s="431">
        <f t="shared" si="6750"/>
        <v>0</v>
      </c>
      <c r="JZ241" s="323">
        <f t="shared" si="6649"/>
        <v>0</v>
      </c>
      <c r="KA241" s="141"/>
      <c r="KB241" s="111"/>
      <c r="KC241" s="138"/>
      <c r="KD241" s="98"/>
      <c r="KE241" s="139">
        <f t="shared" ref="KE241:KF241" si="6952">KE182+KE212</f>
        <v>0</v>
      </c>
      <c r="KF241" s="111">
        <f t="shared" si="6952"/>
        <v>0</v>
      </c>
      <c r="KG241" s="111"/>
      <c r="KH241" s="140"/>
      <c r="KI241" s="431">
        <f t="shared" si="6752"/>
        <v>0</v>
      </c>
      <c r="KJ241" s="323">
        <f t="shared" si="6657"/>
        <v>0</v>
      </c>
      <c r="KK241" s="141"/>
      <c r="KL241" s="111"/>
      <c r="KM241" s="138"/>
      <c r="KN241" s="98"/>
      <c r="KO241" s="139">
        <f t="shared" ref="KO241:KP241" si="6953">KO182+KO212</f>
        <v>0</v>
      </c>
      <c r="KP241" s="111">
        <f t="shared" si="6953"/>
        <v>0</v>
      </c>
      <c r="KQ241" s="111"/>
      <c r="KR241" s="140"/>
      <c r="KS241" s="431">
        <f t="shared" si="6754"/>
        <v>0</v>
      </c>
      <c r="KT241" s="323">
        <f t="shared" si="6657"/>
        <v>0</v>
      </c>
      <c r="KU241" s="141"/>
      <c r="KV241" s="111"/>
      <c r="KW241" s="138"/>
      <c r="KX241" s="98"/>
      <c r="KY241" s="139">
        <f t="shared" ref="KY241:KZ241" si="6954">KY182+KY212</f>
        <v>0</v>
      </c>
      <c r="KZ241" s="111">
        <f t="shared" si="6954"/>
        <v>0</v>
      </c>
      <c r="LA241" s="111"/>
      <c r="LB241" s="140"/>
      <c r="LC241" s="431">
        <f t="shared" si="6756"/>
        <v>0</v>
      </c>
      <c r="LD241" s="323">
        <f t="shared" ref="LD241" si="6955">LD37</f>
        <v>46</v>
      </c>
      <c r="LE241" s="141"/>
      <c r="LF241" s="111"/>
      <c r="LG241" s="138"/>
      <c r="LH241" s="98"/>
      <c r="LI241" s="139">
        <f t="shared" ref="LI241:LJ241" si="6956">LI182+LI212</f>
        <v>2598.9292</v>
      </c>
      <c r="LJ241" s="111">
        <f t="shared" si="6956"/>
        <v>119550.74</v>
      </c>
      <c r="LK241" s="111"/>
      <c r="LL241" s="140"/>
    </row>
    <row r="242" spans="1:324" ht="16.5" customHeight="1">
      <c r="A242" s="613"/>
      <c r="B242" s="93" t="s">
        <v>716</v>
      </c>
      <c r="C242" s="12" t="s">
        <v>840</v>
      </c>
      <c r="D242" s="12" t="s">
        <v>422</v>
      </c>
      <c r="E242" s="4"/>
      <c r="F242" s="323">
        <f t="shared" si="6097"/>
        <v>0</v>
      </c>
      <c r="G242" s="141"/>
      <c r="H242" s="111"/>
      <c r="I242" s="138"/>
      <c r="J242" s="98"/>
      <c r="K242" s="139">
        <f t="shared" ref="K242:L242" si="6957">K183+K213</f>
        <v>0</v>
      </c>
      <c r="L242" s="111">
        <f t="shared" si="6957"/>
        <v>0</v>
      </c>
      <c r="M242" s="111"/>
      <c r="N242" s="140"/>
      <c r="O242" s="431" t="e">
        <f t="shared" si="6696"/>
        <v>#DIV/0!</v>
      </c>
      <c r="P242" s="323">
        <f t="shared" si="6625"/>
        <v>0</v>
      </c>
      <c r="Q242" s="141"/>
      <c r="R242" s="111"/>
      <c r="S242" s="138"/>
      <c r="T242" s="98"/>
      <c r="U242" s="139">
        <f t="shared" ref="U242:V242" si="6958">U183+U213</f>
        <v>0</v>
      </c>
      <c r="V242" s="111">
        <f t="shared" si="6958"/>
        <v>0</v>
      </c>
      <c r="W242" s="111"/>
      <c r="X242" s="140"/>
      <c r="Y242" s="431" t="e">
        <f t="shared" si="6698"/>
        <v>#DIV/0!</v>
      </c>
      <c r="Z242" s="323">
        <f t="shared" si="6625"/>
        <v>0</v>
      </c>
      <c r="AA242" s="141"/>
      <c r="AB242" s="111"/>
      <c r="AC242" s="138"/>
      <c r="AD242" s="98"/>
      <c r="AE242" s="139">
        <f t="shared" ref="AE242:AF242" si="6959">AE183+AE213</f>
        <v>0</v>
      </c>
      <c r="AF242" s="111">
        <f t="shared" si="6959"/>
        <v>0</v>
      </c>
      <c r="AG242" s="111"/>
      <c r="AH242" s="140"/>
      <c r="AI242" s="431" t="e">
        <f t="shared" si="6700"/>
        <v>#DIV/0!</v>
      </c>
      <c r="AJ242" s="323">
        <f t="shared" si="6625"/>
        <v>0</v>
      </c>
      <c r="AK242" s="141"/>
      <c r="AL242" s="111"/>
      <c r="AM242" s="138"/>
      <c r="AN242" s="98"/>
      <c r="AO242" s="139">
        <f t="shared" ref="AO242:AP242" si="6960">AO183+AO213</f>
        <v>0</v>
      </c>
      <c r="AP242" s="111">
        <f t="shared" si="6960"/>
        <v>0</v>
      </c>
      <c r="AQ242" s="111"/>
      <c r="AR242" s="140"/>
      <c r="AS242" s="431" t="e">
        <f t="shared" si="6702"/>
        <v>#DIV/0!</v>
      </c>
      <c r="AT242" s="323">
        <f t="shared" si="6625"/>
        <v>0</v>
      </c>
      <c r="AU242" s="141"/>
      <c r="AV242" s="111"/>
      <c r="AW242" s="138"/>
      <c r="AX242" s="98"/>
      <c r="AY242" s="139">
        <f t="shared" ref="AY242:AZ242" si="6961">AY183+AY213</f>
        <v>0</v>
      </c>
      <c r="AZ242" s="111">
        <f t="shared" si="6961"/>
        <v>0</v>
      </c>
      <c r="BA242" s="111"/>
      <c r="BB242" s="140"/>
      <c r="BC242" s="431" t="e">
        <f t="shared" si="6704"/>
        <v>#DIV/0!</v>
      </c>
      <c r="BD242" s="323">
        <f t="shared" si="6625"/>
        <v>0</v>
      </c>
      <c r="BE242" s="141"/>
      <c r="BF242" s="111"/>
      <c r="BG242" s="138"/>
      <c r="BH242" s="98"/>
      <c r="BI242" s="139">
        <f t="shared" ref="BI242:BJ242" si="6962">BI183+BI213</f>
        <v>0</v>
      </c>
      <c r="BJ242" s="111">
        <f t="shared" si="6962"/>
        <v>0</v>
      </c>
      <c r="BK242" s="111"/>
      <c r="BL242" s="140"/>
      <c r="BM242" s="431" t="e">
        <f t="shared" si="6706"/>
        <v>#DIV/0!</v>
      </c>
      <c r="BN242" s="323">
        <f t="shared" si="6625"/>
        <v>0</v>
      </c>
      <c r="BO242" s="141"/>
      <c r="BP242" s="111"/>
      <c r="BQ242" s="138"/>
      <c r="BR242" s="98"/>
      <c r="BS242" s="139">
        <f t="shared" ref="BS242:BT242" si="6963">BS183+BS213</f>
        <v>0</v>
      </c>
      <c r="BT242" s="111">
        <f t="shared" si="6963"/>
        <v>0</v>
      </c>
      <c r="BU242" s="111"/>
      <c r="BV242" s="140"/>
      <c r="BW242" s="431" t="e">
        <f t="shared" si="6708"/>
        <v>#DIV/0!</v>
      </c>
      <c r="BX242" s="323">
        <f t="shared" si="6625"/>
        <v>0</v>
      </c>
      <c r="BY242" s="141"/>
      <c r="BZ242" s="111"/>
      <c r="CA242" s="138"/>
      <c r="CB242" s="98"/>
      <c r="CC242" s="139">
        <f t="shared" ref="CC242:CD242" si="6964">CC183+CC213</f>
        <v>0</v>
      </c>
      <c r="CD242" s="111">
        <f t="shared" si="6964"/>
        <v>0</v>
      </c>
      <c r="CE242" s="111"/>
      <c r="CF242" s="140"/>
      <c r="CG242" s="431" t="e">
        <f t="shared" si="6710"/>
        <v>#DIV/0!</v>
      </c>
      <c r="CH242" s="323">
        <f t="shared" si="6633"/>
        <v>0</v>
      </c>
      <c r="CI242" s="141"/>
      <c r="CJ242" s="111"/>
      <c r="CK242" s="138"/>
      <c r="CL242" s="98"/>
      <c r="CM242" s="139">
        <f t="shared" ref="CM242:CN242" si="6965">CM183+CM213</f>
        <v>0</v>
      </c>
      <c r="CN242" s="111">
        <f t="shared" si="6965"/>
        <v>0</v>
      </c>
      <c r="CO242" s="111"/>
      <c r="CP242" s="140"/>
      <c r="CQ242" s="431" t="e">
        <f t="shared" si="6712"/>
        <v>#DIV/0!</v>
      </c>
      <c r="CR242" s="323">
        <f t="shared" si="6633"/>
        <v>0</v>
      </c>
      <c r="CS242" s="141"/>
      <c r="CT242" s="111"/>
      <c r="CU242" s="138"/>
      <c r="CV242" s="98"/>
      <c r="CW242" s="139">
        <f t="shared" ref="CW242:CX242" si="6966">CW183+CW213</f>
        <v>0</v>
      </c>
      <c r="CX242" s="111">
        <f t="shared" si="6966"/>
        <v>0</v>
      </c>
      <c r="CY242" s="111"/>
      <c r="CZ242" s="140"/>
      <c r="DA242" s="431" t="e">
        <f t="shared" si="6714"/>
        <v>#DIV/0!</v>
      </c>
      <c r="DB242" s="323">
        <f t="shared" si="6633"/>
        <v>0</v>
      </c>
      <c r="DC242" s="141"/>
      <c r="DD242" s="111"/>
      <c r="DE242" s="138"/>
      <c r="DF242" s="98"/>
      <c r="DG242" s="139">
        <f t="shared" ref="DG242:DH242" si="6967">DG183+DG213</f>
        <v>0</v>
      </c>
      <c r="DH242" s="111">
        <f t="shared" si="6967"/>
        <v>0</v>
      </c>
      <c r="DI242" s="111"/>
      <c r="DJ242" s="140"/>
      <c r="DK242" s="431" t="e">
        <f t="shared" si="6716"/>
        <v>#DIV/0!</v>
      </c>
      <c r="DL242" s="323">
        <f t="shared" si="6633"/>
        <v>0</v>
      </c>
      <c r="DM242" s="141"/>
      <c r="DN242" s="111"/>
      <c r="DO242" s="138"/>
      <c r="DP242" s="98"/>
      <c r="DQ242" s="139">
        <f t="shared" ref="DQ242:DR242" si="6968">DQ183+DQ213</f>
        <v>0</v>
      </c>
      <c r="DR242" s="111">
        <f t="shared" si="6968"/>
        <v>0</v>
      </c>
      <c r="DS242" s="111"/>
      <c r="DT242" s="140"/>
      <c r="DU242" s="431" t="e">
        <f t="shared" si="6718"/>
        <v>#DIV/0!</v>
      </c>
      <c r="DV242" s="323">
        <f t="shared" si="6633"/>
        <v>0</v>
      </c>
      <c r="DW242" s="141"/>
      <c r="DX242" s="111"/>
      <c r="DY242" s="138"/>
      <c r="DZ242" s="98"/>
      <c r="EA242" s="139">
        <f t="shared" ref="EA242:EB242" si="6969">EA183+EA213</f>
        <v>0</v>
      </c>
      <c r="EB242" s="111">
        <f t="shared" si="6969"/>
        <v>0</v>
      </c>
      <c r="EC242" s="111"/>
      <c r="ED242" s="140"/>
      <c r="EE242" s="431" t="e">
        <f t="shared" si="6720"/>
        <v>#DIV/0!</v>
      </c>
      <c r="EF242" s="323">
        <f t="shared" si="6633"/>
        <v>0</v>
      </c>
      <c r="EG242" s="141"/>
      <c r="EH242" s="111"/>
      <c r="EI242" s="138"/>
      <c r="EJ242" s="98"/>
      <c r="EK242" s="139">
        <f t="shared" ref="EK242:EL242" si="6970">EK183+EK213</f>
        <v>0</v>
      </c>
      <c r="EL242" s="111">
        <f t="shared" si="6970"/>
        <v>0</v>
      </c>
      <c r="EM242" s="111"/>
      <c r="EN242" s="140"/>
      <c r="EO242" s="431" t="e">
        <f t="shared" si="6722"/>
        <v>#DIV/0!</v>
      </c>
      <c r="EP242" s="323">
        <f t="shared" si="6633"/>
        <v>0</v>
      </c>
      <c r="EQ242" s="141"/>
      <c r="ER242" s="111"/>
      <c r="ES242" s="138"/>
      <c r="ET242" s="98"/>
      <c r="EU242" s="139">
        <f t="shared" ref="EU242:EV242" si="6971">EU183+EU213</f>
        <v>0</v>
      </c>
      <c r="EV242" s="111">
        <f t="shared" si="6971"/>
        <v>0</v>
      </c>
      <c r="EW242" s="111"/>
      <c r="EX242" s="140"/>
      <c r="EY242" s="431" t="e">
        <f t="shared" si="6724"/>
        <v>#DIV/0!</v>
      </c>
      <c r="EZ242" s="323">
        <f t="shared" si="6641"/>
        <v>0</v>
      </c>
      <c r="FA242" s="141"/>
      <c r="FB242" s="111"/>
      <c r="FC242" s="138"/>
      <c r="FD242" s="98"/>
      <c r="FE242" s="139">
        <f t="shared" ref="FE242:FF242" si="6972">FE183+FE213</f>
        <v>0</v>
      </c>
      <c r="FF242" s="111">
        <f t="shared" si="6972"/>
        <v>0</v>
      </c>
      <c r="FG242" s="111"/>
      <c r="FH242" s="140"/>
      <c r="FI242" s="431" t="e">
        <f t="shared" si="6726"/>
        <v>#DIV/0!</v>
      </c>
      <c r="FJ242" s="323">
        <f t="shared" si="6641"/>
        <v>0</v>
      </c>
      <c r="FK242" s="141"/>
      <c r="FL242" s="111"/>
      <c r="FM242" s="138"/>
      <c r="FN242" s="98"/>
      <c r="FO242" s="139">
        <f t="shared" ref="FO242:FP242" si="6973">FO183+FO213</f>
        <v>0</v>
      </c>
      <c r="FP242" s="111">
        <f t="shared" si="6973"/>
        <v>0</v>
      </c>
      <c r="FQ242" s="111"/>
      <c r="FR242" s="140"/>
      <c r="FS242" s="431" t="e">
        <f t="shared" si="6728"/>
        <v>#DIV/0!</v>
      </c>
      <c r="FT242" s="323">
        <f t="shared" si="6641"/>
        <v>0</v>
      </c>
      <c r="FU242" s="141"/>
      <c r="FV242" s="111"/>
      <c r="FW242" s="138"/>
      <c r="FX242" s="98"/>
      <c r="FY242" s="139">
        <f t="shared" ref="FY242:FZ242" si="6974">FY183+FY213</f>
        <v>0</v>
      </c>
      <c r="FZ242" s="111">
        <f t="shared" si="6974"/>
        <v>0</v>
      </c>
      <c r="GA242" s="111"/>
      <c r="GB242" s="140"/>
      <c r="GC242" s="431" t="e">
        <f t="shared" si="6730"/>
        <v>#DIV/0!</v>
      </c>
      <c r="GD242" s="323">
        <f t="shared" si="6641"/>
        <v>0</v>
      </c>
      <c r="GE242" s="141"/>
      <c r="GF242" s="111"/>
      <c r="GG242" s="138"/>
      <c r="GH242" s="98"/>
      <c r="GI242" s="139">
        <f t="shared" ref="GI242:GJ242" si="6975">GI183+GI213</f>
        <v>0</v>
      </c>
      <c r="GJ242" s="111">
        <f t="shared" si="6975"/>
        <v>0</v>
      </c>
      <c r="GK242" s="111"/>
      <c r="GL242" s="140"/>
      <c r="GM242" s="431" t="e">
        <f t="shared" si="6732"/>
        <v>#DIV/0!</v>
      </c>
      <c r="GN242" s="323">
        <f t="shared" si="6641"/>
        <v>0</v>
      </c>
      <c r="GO242" s="141"/>
      <c r="GP242" s="111"/>
      <c r="GQ242" s="138"/>
      <c r="GR242" s="98"/>
      <c r="GS242" s="139">
        <f t="shared" ref="GS242:GT242" si="6976">GS183+GS213</f>
        <v>0</v>
      </c>
      <c r="GT242" s="111">
        <f t="shared" si="6976"/>
        <v>0</v>
      </c>
      <c r="GU242" s="111"/>
      <c r="GV242" s="140"/>
      <c r="GW242" s="431" t="e">
        <f t="shared" si="6734"/>
        <v>#DIV/0!</v>
      </c>
      <c r="GX242" s="323">
        <f t="shared" si="6641"/>
        <v>0</v>
      </c>
      <c r="GY242" s="141"/>
      <c r="GZ242" s="111"/>
      <c r="HA242" s="138"/>
      <c r="HB242" s="98"/>
      <c r="HC242" s="139">
        <f t="shared" ref="HC242:HD242" si="6977">HC183+HC213</f>
        <v>0</v>
      </c>
      <c r="HD242" s="111">
        <f t="shared" si="6977"/>
        <v>0</v>
      </c>
      <c r="HE242" s="111"/>
      <c r="HF242" s="140"/>
      <c r="HG242" s="431" t="e">
        <f t="shared" si="6736"/>
        <v>#DIV/0!</v>
      </c>
      <c r="HH242" s="323">
        <f t="shared" si="6641"/>
        <v>0</v>
      </c>
      <c r="HI242" s="141"/>
      <c r="HJ242" s="111"/>
      <c r="HK242" s="138"/>
      <c r="HL242" s="98"/>
      <c r="HM242" s="139">
        <f t="shared" ref="HM242:HN242" si="6978">HM183+HM213</f>
        <v>0</v>
      </c>
      <c r="HN242" s="111">
        <f t="shared" si="6978"/>
        <v>0</v>
      </c>
      <c r="HO242" s="111"/>
      <c r="HP242" s="140"/>
      <c r="HQ242" s="431" t="e">
        <f t="shared" si="6738"/>
        <v>#DIV/0!</v>
      </c>
      <c r="HR242" s="323">
        <f t="shared" si="6649"/>
        <v>0</v>
      </c>
      <c r="HS242" s="141"/>
      <c r="HT242" s="111"/>
      <c r="HU242" s="138"/>
      <c r="HV242" s="98"/>
      <c r="HW242" s="139">
        <f t="shared" ref="HW242:HX242" si="6979">HW183+HW213</f>
        <v>0</v>
      </c>
      <c r="HX242" s="111">
        <f t="shared" si="6979"/>
        <v>0</v>
      </c>
      <c r="HY242" s="111"/>
      <c r="HZ242" s="140"/>
      <c r="IA242" s="431" t="e">
        <f t="shared" si="6740"/>
        <v>#DIV/0!</v>
      </c>
      <c r="IB242" s="323">
        <f t="shared" si="6649"/>
        <v>0</v>
      </c>
      <c r="IC242" s="141"/>
      <c r="ID242" s="111"/>
      <c r="IE242" s="138"/>
      <c r="IF242" s="98"/>
      <c r="IG242" s="139">
        <f t="shared" ref="IG242:IH242" si="6980">IG183+IG213</f>
        <v>0</v>
      </c>
      <c r="IH242" s="111">
        <f t="shared" si="6980"/>
        <v>0</v>
      </c>
      <c r="II242" s="111"/>
      <c r="IJ242" s="140"/>
      <c r="IK242" s="431" t="e">
        <f t="shared" si="6742"/>
        <v>#DIV/0!</v>
      </c>
      <c r="IL242" s="323">
        <f t="shared" si="6649"/>
        <v>0</v>
      </c>
      <c r="IM242" s="141"/>
      <c r="IN242" s="111"/>
      <c r="IO242" s="138"/>
      <c r="IP242" s="98"/>
      <c r="IQ242" s="139">
        <f t="shared" ref="IQ242:IR242" si="6981">IQ183+IQ213</f>
        <v>0</v>
      </c>
      <c r="IR242" s="111">
        <f t="shared" si="6981"/>
        <v>0</v>
      </c>
      <c r="IS242" s="111"/>
      <c r="IT242" s="140"/>
      <c r="IU242" s="431" t="e">
        <f t="shared" si="6744"/>
        <v>#DIV/0!</v>
      </c>
      <c r="IV242" s="323">
        <f t="shared" si="6649"/>
        <v>0</v>
      </c>
      <c r="IW242" s="141"/>
      <c r="IX242" s="111"/>
      <c r="IY242" s="138"/>
      <c r="IZ242" s="98"/>
      <c r="JA242" s="139">
        <f t="shared" ref="JA242:JB242" si="6982">JA183+JA213</f>
        <v>0</v>
      </c>
      <c r="JB242" s="111">
        <f t="shared" si="6982"/>
        <v>0</v>
      </c>
      <c r="JC242" s="111"/>
      <c r="JD242" s="140"/>
      <c r="JE242" s="431" t="e">
        <f t="shared" si="6746"/>
        <v>#DIV/0!</v>
      </c>
      <c r="JF242" s="323">
        <f t="shared" si="6649"/>
        <v>0</v>
      </c>
      <c r="JG242" s="141"/>
      <c r="JH242" s="111"/>
      <c r="JI242" s="138"/>
      <c r="JJ242" s="98"/>
      <c r="JK242" s="139">
        <f t="shared" ref="JK242:JL242" si="6983">JK183+JK213</f>
        <v>0</v>
      </c>
      <c r="JL242" s="111">
        <f t="shared" si="6983"/>
        <v>0</v>
      </c>
      <c r="JM242" s="111"/>
      <c r="JN242" s="140"/>
      <c r="JO242" s="431" t="e">
        <f t="shared" si="6748"/>
        <v>#DIV/0!</v>
      </c>
      <c r="JP242" s="323">
        <f t="shared" si="6649"/>
        <v>0</v>
      </c>
      <c r="JQ242" s="141"/>
      <c r="JR242" s="111"/>
      <c r="JS242" s="138"/>
      <c r="JT242" s="98"/>
      <c r="JU242" s="139">
        <f t="shared" ref="JU242:JV242" si="6984">JU183+JU213</f>
        <v>0</v>
      </c>
      <c r="JV242" s="111">
        <f t="shared" si="6984"/>
        <v>0</v>
      </c>
      <c r="JW242" s="111"/>
      <c r="JX242" s="140"/>
      <c r="JY242" s="431" t="e">
        <f t="shared" si="6750"/>
        <v>#DIV/0!</v>
      </c>
      <c r="JZ242" s="323">
        <f t="shared" si="6649"/>
        <v>0</v>
      </c>
      <c r="KA242" s="141"/>
      <c r="KB242" s="111"/>
      <c r="KC242" s="138"/>
      <c r="KD242" s="98"/>
      <c r="KE242" s="139">
        <f t="shared" ref="KE242:KF242" si="6985">KE183+KE213</f>
        <v>0</v>
      </c>
      <c r="KF242" s="111">
        <f t="shared" si="6985"/>
        <v>0</v>
      </c>
      <c r="KG242" s="111"/>
      <c r="KH242" s="140"/>
      <c r="KI242" s="431" t="e">
        <f t="shared" si="6752"/>
        <v>#DIV/0!</v>
      </c>
      <c r="KJ242" s="323">
        <f t="shared" si="6657"/>
        <v>0</v>
      </c>
      <c r="KK242" s="141"/>
      <c r="KL242" s="111"/>
      <c r="KM242" s="138"/>
      <c r="KN242" s="98"/>
      <c r="KO242" s="139">
        <f t="shared" ref="KO242:KP242" si="6986">KO183+KO213</f>
        <v>0</v>
      </c>
      <c r="KP242" s="111">
        <f t="shared" si="6986"/>
        <v>0</v>
      </c>
      <c r="KQ242" s="111"/>
      <c r="KR242" s="140"/>
      <c r="KS242" s="431" t="e">
        <f t="shared" si="6754"/>
        <v>#DIV/0!</v>
      </c>
      <c r="KT242" s="323">
        <f t="shared" si="6657"/>
        <v>0</v>
      </c>
      <c r="KU242" s="141"/>
      <c r="KV242" s="111"/>
      <c r="KW242" s="138"/>
      <c r="KX242" s="98"/>
      <c r="KY242" s="139">
        <f t="shared" ref="KY242:KZ242" si="6987">KY183+KY213</f>
        <v>0</v>
      </c>
      <c r="KZ242" s="111">
        <f t="shared" si="6987"/>
        <v>0</v>
      </c>
      <c r="LA242" s="111"/>
      <c r="LB242" s="140"/>
      <c r="LC242" s="431" t="e">
        <f t="shared" si="6756"/>
        <v>#DIV/0!</v>
      </c>
      <c r="LD242" s="323">
        <f t="shared" ref="LD242" si="6988">LD38</f>
        <v>0</v>
      </c>
      <c r="LE242" s="141"/>
      <c r="LF242" s="111"/>
      <c r="LG242" s="138"/>
      <c r="LH242" s="98"/>
      <c r="LI242" s="139">
        <f t="shared" ref="LI242:LJ242" si="6989">LI183+LI213</f>
        <v>0</v>
      </c>
      <c r="LJ242" s="111">
        <f t="shared" si="6989"/>
        <v>0</v>
      </c>
      <c r="LK242" s="111"/>
      <c r="LL242" s="140"/>
    </row>
    <row r="244" spans="1:324">
      <c r="LD244" s="860" t="s">
        <v>318</v>
      </c>
      <c r="LJ244" s="860" t="s">
        <v>402</v>
      </c>
    </row>
    <row r="245" spans="1:324">
      <c r="LD245" s="860"/>
    </row>
    <row r="246" spans="1:324">
      <c r="LD246" s="860" t="s">
        <v>403</v>
      </c>
    </row>
  </sheetData>
  <mergeCells count="36">
    <mergeCell ref="GN6:GW6"/>
    <mergeCell ref="CH6:CQ6"/>
    <mergeCell ref="CR6:DA6"/>
    <mergeCell ref="DB6:DK6"/>
    <mergeCell ref="DL6:DU6"/>
    <mergeCell ref="DV6:EE6"/>
    <mergeCell ref="EP6:EY6"/>
    <mergeCell ref="EZ6:FI6"/>
    <mergeCell ref="FJ6:FS6"/>
    <mergeCell ref="FT6:GC6"/>
    <mergeCell ref="GD6:GM6"/>
    <mergeCell ref="EF6:EO6"/>
    <mergeCell ref="KT6:LC6"/>
    <mergeCell ref="LD6:LL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BX6:CG6"/>
    <mergeCell ref="P6:Y6"/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BN6:BW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95F995"/>
    <pageSetUpPr fitToPage="1"/>
  </sheetPr>
  <dimension ref="A1:R273"/>
  <sheetViews>
    <sheetView view="pageBreakPreview" zoomScale="75" zoomScaleSheetLayoutView="75" workbookViewId="0">
      <pane xSplit="1" ySplit="9" topLeftCell="B256" activePane="bottomRight" state="frozen"/>
      <selection pane="topRight" activeCell="B1" sqref="B1"/>
      <selection pane="bottomLeft" activeCell="A31" sqref="A31"/>
      <selection pane="bottomRight" activeCell="J271" sqref="J271"/>
    </sheetView>
  </sheetViews>
  <sheetFormatPr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7">
      <c r="P1" s="1" t="s">
        <v>1247</v>
      </c>
    </row>
    <row r="2" spans="1:17">
      <c r="B2" s="924" t="s">
        <v>47</v>
      </c>
      <c r="C2" s="924"/>
      <c r="D2" s="924"/>
      <c r="E2" s="924"/>
      <c r="F2" s="924"/>
      <c r="G2" s="924"/>
      <c r="H2" s="924"/>
      <c r="I2" s="924"/>
      <c r="J2" s="924"/>
      <c r="K2" s="924"/>
      <c r="L2" s="924"/>
      <c r="M2" s="924"/>
      <c r="N2" s="924"/>
      <c r="O2" s="924"/>
      <c r="P2" s="924"/>
    </row>
    <row r="3" spans="1:17">
      <c r="B3" s="924" t="s">
        <v>48</v>
      </c>
      <c r="C3" s="924"/>
      <c r="D3" s="924"/>
      <c r="E3" s="924"/>
      <c r="F3" s="924"/>
      <c r="G3" s="924"/>
      <c r="H3" s="924"/>
      <c r="I3" s="924"/>
      <c r="J3" s="924"/>
      <c r="K3" s="924"/>
      <c r="L3" s="924"/>
      <c r="M3" s="924"/>
      <c r="N3" s="924"/>
      <c r="O3" s="924"/>
      <c r="P3" s="924"/>
    </row>
    <row r="4" spans="1:17">
      <c r="B4" s="924" t="s">
        <v>251</v>
      </c>
      <c r="C4" s="924"/>
      <c r="D4" s="924"/>
      <c r="E4" s="924"/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</row>
    <row r="5" spans="1:17">
      <c r="B5" s="923" t="s">
        <v>966</v>
      </c>
      <c r="C5" s="923"/>
      <c r="D5" s="923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</row>
    <row r="6" spans="1:17">
      <c r="B6" s="319"/>
      <c r="C6" s="319"/>
      <c r="D6" s="319"/>
      <c r="E6" s="319"/>
      <c r="F6" s="319"/>
      <c r="G6" s="319"/>
      <c r="H6" s="319"/>
      <c r="I6" s="319"/>
      <c r="J6" s="319"/>
      <c r="K6" s="319"/>
      <c r="L6" s="319"/>
      <c r="M6" s="319"/>
      <c r="N6" s="319"/>
      <c r="O6" s="319"/>
      <c r="P6" s="319"/>
    </row>
    <row r="7" spans="1:17" ht="60" customHeight="1">
      <c r="A7" s="988" t="s">
        <v>221</v>
      </c>
      <c r="B7" s="876" t="s">
        <v>3</v>
      </c>
      <c r="C7" s="990" t="s">
        <v>49</v>
      </c>
      <c r="D7" s="990" t="s">
        <v>241</v>
      </c>
      <c r="E7" s="992" t="s">
        <v>205</v>
      </c>
      <c r="F7" s="993"/>
      <c r="G7" s="990" t="s">
        <v>57</v>
      </c>
      <c r="H7" s="996" t="s">
        <v>31</v>
      </c>
      <c r="I7" s="997"/>
      <c r="J7" s="998"/>
      <c r="K7" s="990" t="s">
        <v>62</v>
      </c>
      <c r="L7" s="990" t="s">
        <v>61</v>
      </c>
      <c r="M7" s="996" t="s">
        <v>31</v>
      </c>
      <c r="N7" s="997"/>
      <c r="O7" s="998"/>
      <c r="P7" s="890" t="s">
        <v>50</v>
      </c>
      <c r="Q7" s="994" t="s">
        <v>194</v>
      </c>
    </row>
    <row r="8" spans="1:17" ht="64.5" customHeight="1">
      <c r="A8" s="989"/>
      <c r="B8" s="880"/>
      <c r="C8" s="991"/>
      <c r="D8" s="991"/>
      <c r="E8" s="36" t="s">
        <v>191</v>
      </c>
      <c r="F8" s="36" t="s">
        <v>192</v>
      </c>
      <c r="G8" s="991"/>
      <c r="H8" s="36" t="s">
        <v>146</v>
      </c>
      <c r="I8" s="36" t="s">
        <v>224</v>
      </c>
      <c r="J8" s="36" t="s">
        <v>147</v>
      </c>
      <c r="K8" s="991"/>
      <c r="L8" s="991"/>
      <c r="M8" s="36" t="s">
        <v>146</v>
      </c>
      <c r="N8" s="36" t="s">
        <v>224</v>
      </c>
      <c r="O8" s="36" t="s">
        <v>147</v>
      </c>
      <c r="P8" s="892"/>
      <c r="Q8" s="995"/>
    </row>
    <row r="9" spans="1:17" ht="33.75">
      <c r="A9" s="58">
        <v>1</v>
      </c>
      <c r="B9" s="318">
        <v>2</v>
      </c>
      <c r="C9" s="3">
        <v>3</v>
      </c>
      <c r="D9" s="3">
        <v>4</v>
      </c>
      <c r="E9" s="3">
        <v>5</v>
      </c>
      <c r="F9" s="3">
        <v>6</v>
      </c>
      <c r="G9" s="3" t="s">
        <v>253</v>
      </c>
      <c r="H9" s="3" t="s">
        <v>254</v>
      </c>
      <c r="I9" s="3" t="s">
        <v>255</v>
      </c>
      <c r="J9" s="3">
        <v>9</v>
      </c>
      <c r="K9" s="3">
        <v>10</v>
      </c>
      <c r="L9" s="3" t="s">
        <v>256</v>
      </c>
      <c r="M9" s="3" t="s">
        <v>257</v>
      </c>
      <c r="N9" s="3" t="s">
        <v>258</v>
      </c>
      <c r="O9" s="3" t="s">
        <v>259</v>
      </c>
      <c r="P9" s="3">
        <v>14</v>
      </c>
      <c r="Q9" s="3">
        <v>15</v>
      </c>
    </row>
    <row r="10" spans="1:17">
      <c r="A10" s="51"/>
      <c r="B10" s="999" t="s">
        <v>71</v>
      </c>
      <c r="C10" s="999"/>
      <c r="D10" s="999"/>
      <c r="E10" s="999"/>
      <c r="F10" s="999"/>
      <c r="G10" s="999"/>
      <c r="H10" s="999"/>
      <c r="I10" s="999"/>
      <c r="J10" s="999"/>
      <c r="K10" s="999"/>
      <c r="L10" s="999"/>
      <c r="M10" s="999"/>
      <c r="N10" s="999"/>
      <c r="O10" s="999"/>
      <c r="P10" s="1000"/>
      <c r="Q10" s="52"/>
    </row>
    <row r="11" spans="1:17" ht="22.5">
      <c r="A11" s="46"/>
      <c r="B11" s="35" t="s">
        <v>52</v>
      </c>
      <c r="C11" s="1202">
        <v>5</v>
      </c>
      <c r="D11" s="25">
        <v>718</v>
      </c>
      <c r="E11" s="25">
        <f>1+2+2+1+1</f>
        <v>7</v>
      </c>
      <c r="F11" s="25">
        <f>1*52/10</f>
        <v>5</v>
      </c>
      <c r="G11" s="22">
        <f>(E11+F11)/D11/C11</f>
        <v>3.3400000000000001E-3</v>
      </c>
      <c r="H11" s="22">
        <f>G11-J11</f>
        <v>3.3400000000000001E-3</v>
      </c>
      <c r="I11" s="22">
        <f>(F11)/D11/C11</f>
        <v>1.39E-3</v>
      </c>
      <c r="J11" s="22"/>
      <c r="K11" s="19">
        <v>40000</v>
      </c>
      <c r="L11" s="23">
        <f>G11*K11</f>
        <v>133.6</v>
      </c>
      <c r="M11" s="23">
        <f>H11*K11</f>
        <v>133.6</v>
      </c>
      <c r="N11" s="23">
        <f>I11*K11</f>
        <v>55.6</v>
      </c>
      <c r="O11" s="23">
        <f>L11-M11</f>
        <v>0</v>
      </c>
      <c r="P11" s="20" t="s">
        <v>967</v>
      </c>
      <c r="Q11" s="20"/>
    </row>
    <row r="12" spans="1:17" ht="22.5">
      <c r="A12" s="46"/>
      <c r="B12" s="35" t="s">
        <v>53</v>
      </c>
      <c r="C12" s="1202">
        <v>5</v>
      </c>
      <c r="D12" s="25">
        <v>718</v>
      </c>
      <c r="E12" s="25">
        <f>E11</f>
        <v>7</v>
      </c>
      <c r="F12" s="25">
        <f>F11</f>
        <v>5</v>
      </c>
      <c r="G12" s="22">
        <f>(E12+F12)/D12/C12</f>
        <v>3.3400000000000001E-3</v>
      </c>
      <c r="H12" s="22">
        <f t="shared" ref="H12:H18" si="0">G12-J12</f>
        <v>3.3400000000000001E-3</v>
      </c>
      <c r="I12" s="22">
        <f>(F12)/D12/C12</f>
        <v>1.39E-3</v>
      </c>
      <c r="J12" s="22"/>
      <c r="K12" s="19">
        <v>6700</v>
      </c>
      <c r="L12" s="23">
        <f>G12*K12</f>
        <v>22.38</v>
      </c>
      <c r="M12" s="23">
        <f t="shared" ref="M12:M18" si="1">H12*K12</f>
        <v>22.38</v>
      </c>
      <c r="N12" s="23">
        <f t="shared" ref="N12:N18" si="2">I12*K12</f>
        <v>9.31</v>
      </c>
      <c r="O12" s="23">
        <f t="shared" ref="O12:O18" si="3">L12-M12</f>
        <v>0</v>
      </c>
      <c r="P12" s="20" t="s">
        <v>967</v>
      </c>
      <c r="Q12" s="20"/>
    </row>
    <row r="13" spans="1:17" ht="33.75">
      <c r="A13" s="46"/>
      <c r="B13" s="35" t="s">
        <v>54</v>
      </c>
      <c r="C13" s="1202">
        <v>5</v>
      </c>
      <c r="D13" s="25">
        <v>718</v>
      </c>
      <c r="E13" s="25">
        <v>1</v>
      </c>
      <c r="F13" s="25"/>
      <c r="G13" s="22">
        <f>(E13+F13)/D13/C13</f>
        <v>2.7999999999999998E-4</v>
      </c>
      <c r="H13" s="22">
        <f t="shared" si="0"/>
        <v>2.7999999999999998E-4</v>
      </c>
      <c r="I13" s="22"/>
      <c r="J13" s="22"/>
      <c r="K13" s="19">
        <v>25800</v>
      </c>
      <c r="L13" s="23">
        <f>G13*K13</f>
        <v>7.22</v>
      </c>
      <c r="M13" s="23">
        <f t="shared" si="1"/>
        <v>7.22</v>
      </c>
      <c r="N13" s="23">
        <f t="shared" si="2"/>
        <v>0</v>
      </c>
      <c r="O13" s="23">
        <f t="shared" si="3"/>
        <v>0</v>
      </c>
      <c r="P13" s="19" t="s">
        <v>64</v>
      </c>
      <c r="Q13" s="20"/>
    </row>
    <row r="14" spans="1:17">
      <c r="A14" s="46"/>
      <c r="B14" s="35" t="s">
        <v>55</v>
      </c>
      <c r="C14" s="1202">
        <v>5</v>
      </c>
      <c r="D14" s="25">
        <v>718</v>
      </c>
      <c r="E14" s="25">
        <v>1</v>
      </c>
      <c r="F14" s="25"/>
      <c r="G14" s="22">
        <f>(E14+F14)/D14/C14</f>
        <v>2.7999999999999998E-4</v>
      </c>
      <c r="H14" s="22">
        <f t="shared" si="0"/>
        <v>2.7999999999999998E-4</v>
      </c>
      <c r="I14" s="22"/>
      <c r="J14" s="22"/>
      <c r="K14" s="19">
        <v>7500</v>
      </c>
      <c r="L14" s="23">
        <f>G14*K14</f>
        <v>2.1</v>
      </c>
      <c r="M14" s="23">
        <f t="shared" si="1"/>
        <v>2.1</v>
      </c>
      <c r="N14" s="23">
        <f t="shared" si="2"/>
        <v>0</v>
      </c>
      <c r="O14" s="23">
        <f t="shared" si="3"/>
        <v>0</v>
      </c>
      <c r="P14" s="19" t="s">
        <v>63</v>
      </c>
      <c r="Q14" s="20"/>
    </row>
    <row r="15" spans="1:17" ht="22.5">
      <c r="A15" s="46"/>
      <c r="B15" s="35" t="s">
        <v>59</v>
      </c>
      <c r="C15" s="1202">
        <v>1</v>
      </c>
      <c r="D15" s="25">
        <v>718</v>
      </c>
      <c r="E15" s="25">
        <f>1*E12/5</f>
        <v>1</v>
      </c>
      <c r="F15" s="25">
        <f>1*F12/5</f>
        <v>1</v>
      </c>
      <c r="G15" s="22">
        <f t="shared" ref="G15:G75" si="4">(E15+F15)/D15/C15</f>
        <v>2.7899999999999999E-3</v>
      </c>
      <c r="H15" s="22">
        <f t="shared" si="0"/>
        <v>2.7899999999999999E-3</v>
      </c>
      <c r="I15" s="22">
        <f>(F15)/D15/C15</f>
        <v>1.39E-3</v>
      </c>
      <c r="J15" s="22"/>
      <c r="K15" s="19">
        <v>7000</v>
      </c>
      <c r="L15" s="23">
        <f t="shared" ref="L15:L75" si="5">G15*K15</f>
        <v>19.53</v>
      </c>
      <c r="M15" s="23">
        <f t="shared" si="1"/>
        <v>19.53</v>
      </c>
      <c r="N15" s="23">
        <f t="shared" si="2"/>
        <v>9.73</v>
      </c>
      <c r="O15" s="23">
        <f t="shared" si="3"/>
        <v>0</v>
      </c>
      <c r="P15" s="19" t="s">
        <v>193</v>
      </c>
      <c r="Q15" s="20"/>
    </row>
    <row r="16" spans="1:17">
      <c r="A16" s="46"/>
      <c r="B16" s="35" t="s">
        <v>60</v>
      </c>
      <c r="C16" s="1202">
        <v>1</v>
      </c>
      <c r="D16" s="25">
        <v>718</v>
      </c>
      <c r="E16" s="25">
        <f>1*E13</f>
        <v>1</v>
      </c>
      <c r="F16" s="25">
        <f>1*F13</f>
        <v>0</v>
      </c>
      <c r="G16" s="22">
        <f t="shared" si="4"/>
        <v>1.39E-3</v>
      </c>
      <c r="H16" s="22">
        <f t="shared" si="0"/>
        <v>1.39E-3</v>
      </c>
      <c r="I16" s="22"/>
      <c r="J16" s="22"/>
      <c r="K16" s="19">
        <v>9000</v>
      </c>
      <c r="L16" s="23">
        <f t="shared" si="5"/>
        <v>12.51</v>
      </c>
      <c r="M16" s="23">
        <f t="shared" si="1"/>
        <v>12.51</v>
      </c>
      <c r="N16" s="23">
        <f t="shared" si="2"/>
        <v>0</v>
      </c>
      <c r="O16" s="23">
        <f t="shared" si="3"/>
        <v>0</v>
      </c>
      <c r="P16" s="19" t="s">
        <v>58</v>
      </c>
      <c r="Q16" s="20"/>
    </row>
    <row r="17" spans="1:17" ht="22.5">
      <c r="A17" s="46"/>
      <c r="B17" s="35" t="s">
        <v>56</v>
      </c>
      <c r="C17" s="1202">
        <v>1</v>
      </c>
      <c r="D17" s="25">
        <v>718</v>
      </c>
      <c r="E17" s="25">
        <f>1*E14*12</f>
        <v>12</v>
      </c>
      <c r="F17" s="25">
        <f>1*F14*12</f>
        <v>0</v>
      </c>
      <c r="G17" s="22">
        <f t="shared" si="4"/>
        <v>1.6709999999999999E-2</v>
      </c>
      <c r="H17" s="22">
        <f t="shared" si="0"/>
        <v>1.6709999999999999E-2</v>
      </c>
      <c r="I17" s="22"/>
      <c r="J17" s="22"/>
      <c r="K17" s="19">
        <v>90</v>
      </c>
      <c r="L17" s="23">
        <f t="shared" si="5"/>
        <v>1.5</v>
      </c>
      <c r="M17" s="23">
        <f t="shared" si="1"/>
        <v>1.5</v>
      </c>
      <c r="N17" s="23">
        <f t="shared" si="2"/>
        <v>0</v>
      </c>
      <c r="O17" s="23">
        <f t="shared" si="3"/>
        <v>0</v>
      </c>
      <c r="P17" s="19" t="s">
        <v>65</v>
      </c>
      <c r="Q17" s="20"/>
    </row>
    <row r="18" spans="1:17" ht="33.75">
      <c r="A18" s="46"/>
      <c r="B18" s="35" t="s">
        <v>51</v>
      </c>
      <c r="C18" s="1202">
        <v>1</v>
      </c>
      <c r="D18" s="25">
        <v>718</v>
      </c>
      <c r="E18" s="25">
        <f>(2+4+1+2)*12</f>
        <v>108</v>
      </c>
      <c r="F18" s="25">
        <f>2*52*4</f>
        <v>416</v>
      </c>
      <c r="G18" s="22">
        <f t="shared" si="4"/>
        <v>0.72980999999999996</v>
      </c>
      <c r="H18" s="22">
        <f t="shared" si="0"/>
        <v>0.72980999999999996</v>
      </c>
      <c r="I18" s="22">
        <f>(F18)/D18/C18</f>
        <v>0.57938999999999996</v>
      </c>
      <c r="J18" s="22"/>
      <c r="K18" s="19">
        <v>220</v>
      </c>
      <c r="L18" s="23">
        <f t="shared" si="5"/>
        <v>160.56</v>
      </c>
      <c r="M18" s="23">
        <f t="shared" si="1"/>
        <v>160.56</v>
      </c>
      <c r="N18" s="23">
        <f t="shared" si="2"/>
        <v>127.47</v>
      </c>
      <c r="O18" s="23">
        <f t="shared" si="3"/>
        <v>0</v>
      </c>
      <c r="P18" s="20" t="s">
        <v>968</v>
      </c>
      <c r="Q18" s="20"/>
    </row>
    <row r="19" spans="1:17">
      <c r="A19" s="46"/>
      <c r="B19" s="1001" t="s">
        <v>66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1"/>
      <c r="N19" s="1001"/>
      <c r="O19" s="1001"/>
      <c r="P19" s="1002"/>
      <c r="Q19" s="20"/>
    </row>
    <row r="20" spans="1:17" ht="45">
      <c r="A20" s="46"/>
      <c r="B20" s="35" t="s">
        <v>67</v>
      </c>
      <c r="C20" s="19">
        <v>3</v>
      </c>
      <c r="D20" s="21">
        <v>718</v>
      </c>
      <c r="E20" s="25">
        <f>1*7+1+1</f>
        <v>9</v>
      </c>
      <c r="F20" s="25">
        <f>1*52</f>
        <v>52</v>
      </c>
      <c r="G20" s="22">
        <f t="shared" si="4"/>
        <v>2.8320000000000001E-2</v>
      </c>
      <c r="H20" s="22">
        <f>G20-J20</f>
        <v>2.8320000000000001E-2</v>
      </c>
      <c r="I20" s="22"/>
      <c r="J20" s="22"/>
      <c r="K20" s="19">
        <v>500</v>
      </c>
      <c r="L20" s="23">
        <f t="shared" si="5"/>
        <v>14.16</v>
      </c>
      <c r="M20" s="23">
        <f>H20*K20</f>
        <v>14.16</v>
      </c>
      <c r="N20" s="23">
        <f>I20*K20</f>
        <v>0</v>
      </c>
      <c r="O20" s="23">
        <f>L20-M20</f>
        <v>0</v>
      </c>
      <c r="P20" s="20" t="s">
        <v>141</v>
      </c>
      <c r="Q20" s="20"/>
    </row>
    <row r="21" spans="1:17">
      <c r="A21" s="46"/>
      <c r="B21" s="35" t="s">
        <v>68</v>
      </c>
      <c r="C21" s="19">
        <v>5</v>
      </c>
      <c r="D21" s="21">
        <v>718</v>
      </c>
      <c r="E21" s="21">
        <v>2</v>
      </c>
      <c r="F21" s="21"/>
      <c r="G21" s="22">
        <f t="shared" si="4"/>
        <v>5.5999999999999995E-4</v>
      </c>
      <c r="H21" s="22">
        <f>G21-J21</f>
        <v>5.5999999999999995E-4</v>
      </c>
      <c r="I21" s="22"/>
      <c r="J21" s="22"/>
      <c r="K21" s="19">
        <v>5500</v>
      </c>
      <c r="L21" s="23">
        <f t="shared" si="5"/>
        <v>3.08</v>
      </c>
      <c r="M21" s="23">
        <f>H21*K21</f>
        <v>3.08</v>
      </c>
      <c r="N21" s="23">
        <f>I21*K21</f>
        <v>0</v>
      </c>
      <c r="O21" s="23">
        <f>L21-M21</f>
        <v>0</v>
      </c>
      <c r="P21" s="19" t="s">
        <v>69</v>
      </c>
      <c r="Q21" s="20"/>
    </row>
    <row r="22" spans="1:17">
      <c r="A22" s="46"/>
      <c r="B22" s="43" t="s">
        <v>213</v>
      </c>
      <c r="C22" s="38"/>
      <c r="D22" s="39"/>
      <c r="E22" s="39"/>
      <c r="F22" s="39"/>
      <c r="G22" s="40"/>
      <c r="H22" s="40"/>
      <c r="I22" s="40"/>
      <c r="J22" s="40"/>
      <c r="K22" s="38"/>
      <c r="L22" s="41">
        <f>SUM(L11:L18,L20:L21)</f>
        <v>376.64</v>
      </c>
      <c r="M22" s="41">
        <f>SUM(M11:M18,M20:M21)</f>
        <v>376.64</v>
      </c>
      <c r="N22" s="41">
        <f>SUM(N11:N18,N20:N21)</f>
        <v>202.11</v>
      </c>
      <c r="O22" s="41">
        <f>SUM(O11:O18,O20:O21)</f>
        <v>0</v>
      </c>
      <c r="P22" s="38"/>
      <c r="Q22" s="20"/>
    </row>
    <row r="23" spans="1:17">
      <c r="A23" s="46" t="s">
        <v>222</v>
      </c>
      <c r="B23" s="43"/>
      <c r="C23" s="38"/>
      <c r="D23" s="39"/>
      <c r="E23" s="39"/>
      <c r="F23" s="39"/>
      <c r="G23" s="40"/>
      <c r="H23" s="40"/>
      <c r="I23" s="40"/>
      <c r="J23" s="40"/>
      <c r="K23" s="38"/>
      <c r="L23" s="41">
        <f>SUM(M23:O23)</f>
        <v>202.11</v>
      </c>
      <c r="M23" s="41"/>
      <c r="N23" s="41">
        <f>N22</f>
        <v>202.11</v>
      </c>
      <c r="O23" s="41"/>
      <c r="P23" s="38" t="s">
        <v>295</v>
      </c>
      <c r="Q23" s="20"/>
    </row>
    <row r="24" spans="1:17">
      <c r="A24" s="46" t="s">
        <v>223</v>
      </c>
      <c r="B24" s="43"/>
      <c r="C24" s="38"/>
      <c r="D24" s="39"/>
      <c r="E24" s="39"/>
      <c r="F24" s="39"/>
      <c r="G24" s="40"/>
      <c r="H24" s="40"/>
      <c r="I24" s="40"/>
      <c r="J24" s="40"/>
      <c r="K24" s="38"/>
      <c r="L24" s="41">
        <f>SUM(M24:O24)</f>
        <v>174.53</v>
      </c>
      <c r="M24" s="41">
        <f>M22-N23</f>
        <v>174.53</v>
      </c>
      <c r="N24" s="41"/>
      <c r="O24" s="41"/>
      <c r="P24" s="38" t="s">
        <v>295</v>
      </c>
      <c r="Q24" s="20"/>
    </row>
    <row r="25" spans="1:17">
      <c r="A25" s="51"/>
      <c r="B25" s="999" t="s">
        <v>70</v>
      </c>
      <c r="C25" s="999"/>
      <c r="D25" s="999"/>
      <c r="E25" s="999"/>
      <c r="F25" s="999"/>
      <c r="G25" s="999"/>
      <c r="H25" s="999"/>
      <c r="I25" s="999"/>
      <c r="J25" s="999"/>
      <c r="K25" s="999"/>
      <c r="L25" s="999"/>
      <c r="M25" s="999"/>
      <c r="N25" s="999"/>
      <c r="O25" s="999"/>
      <c r="P25" s="1000"/>
      <c r="Q25" s="52"/>
    </row>
    <row r="26" spans="1:17" ht="22.5">
      <c r="A26" s="46"/>
      <c r="B26" s="35" t="s">
        <v>72</v>
      </c>
      <c r="C26" s="19">
        <v>1</v>
      </c>
      <c r="D26" s="21">
        <v>718</v>
      </c>
      <c r="E26" s="21">
        <f>7*1</f>
        <v>7</v>
      </c>
      <c r="F26" s="25">
        <f>52</f>
        <v>52</v>
      </c>
      <c r="G26" s="22">
        <f t="shared" si="4"/>
        <v>8.2170000000000007E-2</v>
      </c>
      <c r="H26" s="22">
        <f t="shared" ref="H26:H66" si="6">G26-J26</f>
        <v>8.2170000000000007E-2</v>
      </c>
      <c r="I26" s="22">
        <f t="shared" ref="I26:I66" si="7">(F26)/D26/C26</f>
        <v>7.2419999999999998E-2</v>
      </c>
      <c r="J26" s="22"/>
      <c r="K26" s="19">
        <v>170</v>
      </c>
      <c r="L26" s="23">
        <f t="shared" si="5"/>
        <v>13.97</v>
      </c>
      <c r="M26" s="23">
        <f t="shared" ref="M26:M66" si="8">H26*K26</f>
        <v>13.97</v>
      </c>
      <c r="N26" s="23">
        <f t="shared" ref="N26:N66" si="9">I26*K26</f>
        <v>12.31</v>
      </c>
      <c r="O26" s="23">
        <f t="shared" ref="O26:O66" si="10">L26-M26</f>
        <v>0</v>
      </c>
      <c r="P26" s="19" t="s">
        <v>142</v>
      </c>
      <c r="Q26" s="20"/>
    </row>
    <row r="27" spans="1:17">
      <c r="A27" s="46"/>
      <c r="B27" s="35" t="s">
        <v>73</v>
      </c>
      <c r="C27" s="19">
        <v>5</v>
      </c>
      <c r="D27" s="21">
        <v>718</v>
      </c>
      <c r="E27" s="21">
        <f>7*1</f>
        <v>7</v>
      </c>
      <c r="F27" s="25">
        <f>52</f>
        <v>52</v>
      </c>
      <c r="G27" s="22">
        <f t="shared" si="4"/>
        <v>1.643E-2</v>
      </c>
      <c r="H27" s="22">
        <f t="shared" si="6"/>
        <v>1.643E-2</v>
      </c>
      <c r="I27" s="22">
        <f t="shared" si="7"/>
        <v>1.448E-2</v>
      </c>
      <c r="J27" s="22"/>
      <c r="K27" s="19">
        <v>360</v>
      </c>
      <c r="L27" s="23">
        <f t="shared" si="5"/>
        <v>5.91</v>
      </c>
      <c r="M27" s="23">
        <f t="shared" si="8"/>
        <v>5.91</v>
      </c>
      <c r="N27" s="23">
        <f t="shared" si="9"/>
        <v>5.21</v>
      </c>
      <c r="O27" s="23">
        <f t="shared" si="10"/>
        <v>0</v>
      </c>
      <c r="P27" s="19" t="s">
        <v>142</v>
      </c>
      <c r="Q27" s="20"/>
    </row>
    <row r="28" spans="1:17">
      <c r="A28" s="46"/>
      <c r="B28" s="35" t="s">
        <v>74</v>
      </c>
      <c r="C28" s="19">
        <v>3</v>
      </c>
      <c r="D28" s="21">
        <v>718</v>
      </c>
      <c r="E28" s="21">
        <f>7*1</f>
        <v>7</v>
      </c>
      <c r="F28" s="25">
        <f>52</f>
        <v>52</v>
      </c>
      <c r="G28" s="22">
        <f t="shared" si="4"/>
        <v>2.7390000000000001E-2</v>
      </c>
      <c r="H28" s="22">
        <f t="shared" si="6"/>
        <v>2.7390000000000001E-2</v>
      </c>
      <c r="I28" s="22">
        <f t="shared" si="7"/>
        <v>2.4140000000000002E-2</v>
      </c>
      <c r="J28" s="22"/>
      <c r="K28" s="19">
        <v>20</v>
      </c>
      <c r="L28" s="23">
        <f t="shared" si="5"/>
        <v>0.55000000000000004</v>
      </c>
      <c r="M28" s="23">
        <f t="shared" si="8"/>
        <v>0.55000000000000004</v>
      </c>
      <c r="N28" s="23">
        <f t="shared" si="9"/>
        <v>0.48</v>
      </c>
      <c r="O28" s="23">
        <f t="shared" si="10"/>
        <v>0</v>
      </c>
      <c r="P28" s="19" t="s">
        <v>142</v>
      </c>
      <c r="Q28" s="20"/>
    </row>
    <row r="29" spans="1:17">
      <c r="A29" s="46"/>
      <c r="B29" s="35" t="s">
        <v>75</v>
      </c>
      <c r="C29" s="19">
        <v>1</v>
      </c>
      <c r="D29" s="21">
        <v>718</v>
      </c>
      <c r="E29" s="21">
        <f>7*1</f>
        <v>7</v>
      </c>
      <c r="F29" s="25">
        <f>52</f>
        <v>52</v>
      </c>
      <c r="G29" s="22">
        <f t="shared" si="4"/>
        <v>8.2170000000000007E-2</v>
      </c>
      <c r="H29" s="22">
        <f t="shared" si="6"/>
        <v>8.2170000000000007E-2</v>
      </c>
      <c r="I29" s="22">
        <f t="shared" si="7"/>
        <v>7.2419999999999998E-2</v>
      </c>
      <c r="J29" s="22"/>
      <c r="K29" s="19">
        <v>20</v>
      </c>
      <c r="L29" s="23">
        <f t="shared" si="5"/>
        <v>1.64</v>
      </c>
      <c r="M29" s="23">
        <f t="shared" si="8"/>
        <v>1.64</v>
      </c>
      <c r="N29" s="23">
        <f t="shared" si="9"/>
        <v>1.45</v>
      </c>
      <c r="O29" s="23">
        <f t="shared" si="10"/>
        <v>0</v>
      </c>
      <c r="P29" s="19" t="s">
        <v>142</v>
      </c>
      <c r="Q29" s="20"/>
    </row>
    <row r="30" spans="1:17">
      <c r="A30" s="46"/>
      <c r="B30" s="35" t="s">
        <v>76</v>
      </c>
      <c r="C30" s="19">
        <v>1</v>
      </c>
      <c r="D30" s="21">
        <v>718</v>
      </c>
      <c r="E30" s="21">
        <v>5</v>
      </c>
      <c r="F30" s="21"/>
      <c r="G30" s="22">
        <f t="shared" si="4"/>
        <v>6.96E-3</v>
      </c>
      <c r="H30" s="22">
        <f t="shared" si="6"/>
        <v>6.96E-3</v>
      </c>
      <c r="I30" s="22">
        <f t="shared" si="7"/>
        <v>0</v>
      </c>
      <c r="J30" s="22"/>
      <c r="K30" s="19">
        <v>120</v>
      </c>
      <c r="L30" s="23">
        <f t="shared" si="5"/>
        <v>0.84</v>
      </c>
      <c r="M30" s="23">
        <f t="shared" si="8"/>
        <v>0.84</v>
      </c>
      <c r="N30" s="23">
        <f t="shared" si="9"/>
        <v>0</v>
      </c>
      <c r="O30" s="23">
        <f t="shared" si="10"/>
        <v>0</v>
      </c>
      <c r="P30" s="19" t="s">
        <v>77</v>
      </c>
      <c r="Q30" s="20"/>
    </row>
    <row r="31" spans="1:17">
      <c r="A31" s="46"/>
      <c r="B31" s="35" t="s">
        <v>78</v>
      </c>
      <c r="C31" s="19">
        <v>1</v>
      </c>
      <c r="D31" s="21">
        <v>718</v>
      </c>
      <c r="E31" s="25">
        <f>7*4</f>
        <v>28</v>
      </c>
      <c r="F31" s="25">
        <f>4*30</f>
        <v>120</v>
      </c>
      <c r="G31" s="22">
        <f t="shared" si="4"/>
        <v>0.20613000000000001</v>
      </c>
      <c r="H31" s="22">
        <f t="shared" si="6"/>
        <v>0.20613000000000001</v>
      </c>
      <c r="I31" s="22">
        <f t="shared" si="7"/>
        <v>0.16713</v>
      </c>
      <c r="J31" s="22"/>
      <c r="K31" s="19">
        <v>15</v>
      </c>
      <c r="L31" s="23">
        <f t="shared" si="5"/>
        <v>3.09</v>
      </c>
      <c r="M31" s="23">
        <f t="shared" si="8"/>
        <v>3.09</v>
      </c>
      <c r="N31" s="23">
        <f t="shared" si="9"/>
        <v>2.5099999999999998</v>
      </c>
      <c r="O31" s="23">
        <f t="shared" si="10"/>
        <v>0</v>
      </c>
      <c r="P31" s="27" t="s">
        <v>969</v>
      </c>
      <c r="Q31" s="20"/>
    </row>
    <row r="32" spans="1:17">
      <c r="A32" s="46"/>
      <c r="B32" s="35" t="s">
        <v>80</v>
      </c>
      <c r="C32" s="19">
        <v>1</v>
      </c>
      <c r="D32" s="21">
        <v>718</v>
      </c>
      <c r="E32" s="25">
        <f>7*4</f>
        <v>28</v>
      </c>
      <c r="F32" s="25">
        <f>4*718</f>
        <v>2872</v>
      </c>
      <c r="G32" s="22">
        <f t="shared" si="4"/>
        <v>4.0389999999999997</v>
      </c>
      <c r="H32" s="22">
        <f t="shared" si="6"/>
        <v>4.0389999999999997</v>
      </c>
      <c r="I32" s="22">
        <f t="shared" si="7"/>
        <v>4</v>
      </c>
      <c r="J32" s="22"/>
      <c r="K32" s="19">
        <v>15</v>
      </c>
      <c r="L32" s="23">
        <f t="shared" si="5"/>
        <v>60.59</v>
      </c>
      <c r="M32" s="23">
        <f t="shared" si="8"/>
        <v>60.59</v>
      </c>
      <c r="N32" s="23">
        <f t="shared" si="9"/>
        <v>60</v>
      </c>
      <c r="O32" s="23">
        <f t="shared" si="10"/>
        <v>0</v>
      </c>
      <c r="P32" s="27" t="s">
        <v>353</v>
      </c>
      <c r="Q32" s="20"/>
    </row>
    <row r="33" spans="1:17" ht="22.5">
      <c r="A33" s="46"/>
      <c r="B33" s="35" t="s">
        <v>81</v>
      </c>
      <c r="C33" s="19">
        <v>1</v>
      </c>
      <c r="D33" s="21">
        <v>718</v>
      </c>
      <c r="E33" s="21">
        <f>7*1</f>
        <v>7</v>
      </c>
      <c r="F33" s="21">
        <f>52*1</f>
        <v>52</v>
      </c>
      <c r="G33" s="22">
        <f t="shared" si="4"/>
        <v>8.2170000000000007E-2</v>
      </c>
      <c r="H33" s="22">
        <f t="shared" si="6"/>
        <v>8.2170000000000007E-2</v>
      </c>
      <c r="I33" s="22">
        <f t="shared" si="7"/>
        <v>7.2419999999999998E-2</v>
      </c>
      <c r="J33" s="22"/>
      <c r="K33" s="19">
        <v>250</v>
      </c>
      <c r="L33" s="23">
        <f t="shared" si="5"/>
        <v>20.54</v>
      </c>
      <c r="M33" s="23">
        <f t="shared" si="8"/>
        <v>20.54</v>
      </c>
      <c r="N33" s="23">
        <f t="shared" si="9"/>
        <v>18.11</v>
      </c>
      <c r="O33" s="23">
        <f t="shared" si="10"/>
        <v>0</v>
      </c>
      <c r="P33" s="26" t="s">
        <v>83</v>
      </c>
      <c r="Q33" s="20"/>
    </row>
    <row r="34" spans="1:17">
      <c r="A34" s="46"/>
      <c r="B34" s="35" t="s">
        <v>82</v>
      </c>
      <c r="C34" s="19">
        <v>1</v>
      </c>
      <c r="D34" s="21">
        <v>718</v>
      </c>
      <c r="E34" s="21">
        <f>7*1</f>
        <v>7</v>
      </c>
      <c r="F34" s="21">
        <f>52*1</f>
        <v>52</v>
      </c>
      <c r="G34" s="22">
        <f t="shared" si="4"/>
        <v>8.2170000000000007E-2</v>
      </c>
      <c r="H34" s="22">
        <f t="shared" si="6"/>
        <v>8.2170000000000007E-2</v>
      </c>
      <c r="I34" s="22">
        <f t="shared" si="7"/>
        <v>7.2419999999999998E-2</v>
      </c>
      <c r="J34" s="22"/>
      <c r="K34" s="19">
        <v>260</v>
      </c>
      <c r="L34" s="23">
        <f t="shared" si="5"/>
        <v>21.36</v>
      </c>
      <c r="M34" s="23">
        <f t="shared" si="8"/>
        <v>21.36</v>
      </c>
      <c r="N34" s="23">
        <f t="shared" si="9"/>
        <v>18.829999999999998</v>
      </c>
      <c r="O34" s="23">
        <f t="shared" si="10"/>
        <v>0</v>
      </c>
      <c r="P34" s="19" t="s">
        <v>142</v>
      </c>
      <c r="Q34" s="20"/>
    </row>
    <row r="35" spans="1:17">
      <c r="A35" s="46"/>
      <c r="B35" s="35" t="s">
        <v>84</v>
      </c>
      <c r="C35" s="19">
        <v>1</v>
      </c>
      <c r="D35" s="21">
        <v>718</v>
      </c>
      <c r="E35" s="25">
        <f>7*4</f>
        <v>28</v>
      </c>
      <c r="F35" s="25">
        <f>4*30</f>
        <v>120</v>
      </c>
      <c r="G35" s="22">
        <f t="shared" si="4"/>
        <v>0.20613000000000001</v>
      </c>
      <c r="H35" s="22">
        <f t="shared" si="6"/>
        <v>0.20613000000000001</v>
      </c>
      <c r="I35" s="22">
        <f t="shared" si="7"/>
        <v>0.16713</v>
      </c>
      <c r="J35" s="22"/>
      <c r="K35" s="19">
        <v>10</v>
      </c>
      <c r="L35" s="23">
        <f t="shared" si="5"/>
        <v>2.06</v>
      </c>
      <c r="M35" s="23">
        <f t="shared" si="8"/>
        <v>2.06</v>
      </c>
      <c r="N35" s="23">
        <f t="shared" si="9"/>
        <v>1.67</v>
      </c>
      <c r="O35" s="23">
        <f t="shared" si="10"/>
        <v>0</v>
      </c>
      <c r="P35" s="19" t="s">
        <v>969</v>
      </c>
      <c r="Q35" s="20"/>
    </row>
    <row r="36" spans="1:17">
      <c r="A36" s="46"/>
      <c r="B36" s="35" t="s">
        <v>85</v>
      </c>
      <c r="C36" s="19">
        <v>5</v>
      </c>
      <c r="D36" s="21">
        <v>718</v>
      </c>
      <c r="E36" s="21">
        <f>7*1</f>
        <v>7</v>
      </c>
      <c r="F36" s="21">
        <f>52*1</f>
        <v>52</v>
      </c>
      <c r="G36" s="22">
        <f t="shared" si="4"/>
        <v>1.643E-2</v>
      </c>
      <c r="H36" s="22">
        <f t="shared" si="6"/>
        <v>1.643E-2</v>
      </c>
      <c r="I36" s="22">
        <f t="shared" si="7"/>
        <v>1.448E-2</v>
      </c>
      <c r="J36" s="22"/>
      <c r="K36" s="19">
        <v>27</v>
      </c>
      <c r="L36" s="23">
        <f t="shared" si="5"/>
        <v>0.44</v>
      </c>
      <c r="M36" s="23">
        <f t="shared" si="8"/>
        <v>0.44</v>
      </c>
      <c r="N36" s="23">
        <f t="shared" si="9"/>
        <v>0.39</v>
      </c>
      <c r="O36" s="23">
        <f t="shared" si="10"/>
        <v>0</v>
      </c>
      <c r="P36" s="19" t="s">
        <v>142</v>
      </c>
      <c r="Q36" s="20"/>
    </row>
    <row r="37" spans="1:17">
      <c r="A37" s="46"/>
      <c r="B37" s="35" t="s">
        <v>86</v>
      </c>
      <c r="C37" s="19">
        <v>3</v>
      </c>
      <c r="D37" s="21">
        <v>718</v>
      </c>
      <c r="E37" s="21">
        <f>7*1</f>
        <v>7</v>
      </c>
      <c r="F37" s="21">
        <f>52*1</f>
        <v>52</v>
      </c>
      <c r="G37" s="22">
        <f t="shared" si="4"/>
        <v>2.7390000000000001E-2</v>
      </c>
      <c r="H37" s="22">
        <f t="shared" si="6"/>
        <v>2.7390000000000001E-2</v>
      </c>
      <c r="I37" s="22">
        <f t="shared" si="7"/>
        <v>2.4140000000000002E-2</v>
      </c>
      <c r="J37" s="22"/>
      <c r="K37" s="19">
        <v>250</v>
      </c>
      <c r="L37" s="23">
        <f t="shared" si="5"/>
        <v>6.85</v>
      </c>
      <c r="M37" s="23">
        <f t="shared" si="8"/>
        <v>6.85</v>
      </c>
      <c r="N37" s="23">
        <f t="shared" si="9"/>
        <v>6.04</v>
      </c>
      <c r="O37" s="23">
        <f t="shared" si="10"/>
        <v>0</v>
      </c>
      <c r="P37" s="19" t="s">
        <v>142</v>
      </c>
      <c r="Q37" s="20"/>
    </row>
    <row r="38" spans="1:17">
      <c r="A38" s="46"/>
      <c r="B38" s="35" t="s">
        <v>87</v>
      </c>
      <c r="C38" s="19">
        <v>3</v>
      </c>
      <c r="D38" s="21">
        <v>718</v>
      </c>
      <c r="E38" s="21">
        <f>7*1</f>
        <v>7</v>
      </c>
      <c r="F38" s="21">
        <f>52*1</f>
        <v>52</v>
      </c>
      <c r="G38" s="22">
        <f t="shared" si="4"/>
        <v>2.7390000000000001E-2</v>
      </c>
      <c r="H38" s="22">
        <f t="shared" si="6"/>
        <v>2.7390000000000001E-2</v>
      </c>
      <c r="I38" s="22">
        <f t="shared" si="7"/>
        <v>2.4140000000000002E-2</v>
      </c>
      <c r="J38" s="22"/>
      <c r="K38" s="19">
        <v>316</v>
      </c>
      <c r="L38" s="23">
        <f t="shared" si="5"/>
        <v>8.66</v>
      </c>
      <c r="M38" s="23">
        <f t="shared" si="8"/>
        <v>8.66</v>
      </c>
      <c r="N38" s="23">
        <f t="shared" si="9"/>
        <v>7.63</v>
      </c>
      <c r="O38" s="23">
        <f t="shared" si="10"/>
        <v>0</v>
      </c>
      <c r="P38" s="19" t="s">
        <v>142</v>
      </c>
      <c r="Q38" s="20"/>
    </row>
    <row r="39" spans="1:17">
      <c r="A39" s="46"/>
      <c r="B39" s="35" t="s">
        <v>88</v>
      </c>
      <c r="C39" s="19">
        <v>1</v>
      </c>
      <c r="D39" s="21">
        <v>718</v>
      </c>
      <c r="E39" s="21">
        <f>7*4</f>
        <v>28</v>
      </c>
      <c r="F39" s="21">
        <f>52*4</f>
        <v>208</v>
      </c>
      <c r="G39" s="22">
        <f t="shared" si="4"/>
        <v>0.32868999999999998</v>
      </c>
      <c r="H39" s="22">
        <f t="shared" si="6"/>
        <v>0.32868999999999998</v>
      </c>
      <c r="I39" s="22">
        <f t="shared" si="7"/>
        <v>0.28969</v>
      </c>
      <c r="J39" s="22"/>
      <c r="K39" s="19">
        <v>20</v>
      </c>
      <c r="L39" s="23">
        <f t="shared" si="5"/>
        <v>6.57</v>
      </c>
      <c r="M39" s="23">
        <f t="shared" si="8"/>
        <v>6.57</v>
      </c>
      <c r="N39" s="23">
        <f t="shared" si="9"/>
        <v>5.79</v>
      </c>
      <c r="O39" s="23">
        <f t="shared" si="10"/>
        <v>0</v>
      </c>
      <c r="P39" s="19" t="s">
        <v>144</v>
      </c>
      <c r="Q39" s="20"/>
    </row>
    <row r="40" spans="1:17">
      <c r="A40" s="46"/>
      <c r="B40" s="35" t="s">
        <v>89</v>
      </c>
      <c r="C40" s="19">
        <v>1</v>
      </c>
      <c r="D40" s="21">
        <v>718</v>
      </c>
      <c r="E40" s="21">
        <f>7*4</f>
        <v>28</v>
      </c>
      <c r="F40" s="21">
        <f>52*4</f>
        <v>208</v>
      </c>
      <c r="G40" s="22">
        <f t="shared" si="4"/>
        <v>0.32868999999999998</v>
      </c>
      <c r="H40" s="22">
        <f t="shared" si="6"/>
        <v>0.32868999999999998</v>
      </c>
      <c r="I40" s="22">
        <f t="shared" si="7"/>
        <v>0.28969</v>
      </c>
      <c r="J40" s="22"/>
      <c r="K40" s="19">
        <v>30</v>
      </c>
      <c r="L40" s="23">
        <f t="shared" si="5"/>
        <v>9.86</v>
      </c>
      <c r="M40" s="23">
        <f t="shared" si="8"/>
        <v>9.86</v>
      </c>
      <c r="N40" s="23">
        <f t="shared" si="9"/>
        <v>8.69</v>
      </c>
      <c r="O40" s="23">
        <f t="shared" si="10"/>
        <v>0</v>
      </c>
      <c r="P40" s="19" t="s">
        <v>144</v>
      </c>
      <c r="Q40" s="20"/>
    </row>
    <row r="41" spans="1:17">
      <c r="A41" s="46"/>
      <c r="B41" s="35" t="s">
        <v>970</v>
      </c>
      <c r="C41" s="19">
        <v>1</v>
      </c>
      <c r="D41" s="21">
        <v>718</v>
      </c>
      <c r="E41" s="21">
        <f>7*1</f>
        <v>7</v>
      </c>
      <c r="F41" s="21">
        <f>52*1</f>
        <v>52</v>
      </c>
      <c r="G41" s="22">
        <f t="shared" si="4"/>
        <v>8.2170000000000007E-2</v>
      </c>
      <c r="H41" s="22">
        <f t="shared" si="6"/>
        <v>8.2170000000000007E-2</v>
      </c>
      <c r="I41" s="22">
        <f t="shared" si="7"/>
        <v>7.2419999999999998E-2</v>
      </c>
      <c r="J41" s="22"/>
      <c r="K41" s="19">
        <v>20</v>
      </c>
      <c r="L41" s="23">
        <f t="shared" si="5"/>
        <v>1.64</v>
      </c>
      <c r="M41" s="23">
        <f t="shared" si="8"/>
        <v>1.64</v>
      </c>
      <c r="N41" s="23">
        <f t="shared" si="9"/>
        <v>1.45</v>
      </c>
      <c r="O41" s="23">
        <f t="shared" si="10"/>
        <v>0</v>
      </c>
      <c r="P41" s="19" t="s">
        <v>142</v>
      </c>
      <c r="Q41" s="20"/>
    </row>
    <row r="42" spans="1:17">
      <c r="A42" s="46"/>
      <c r="B42" s="35" t="s">
        <v>90</v>
      </c>
      <c r="C42" s="19">
        <v>1</v>
      </c>
      <c r="D42" s="21">
        <v>718</v>
      </c>
      <c r="E42" s="21">
        <f>7*4</f>
        <v>28</v>
      </c>
      <c r="F42" s="21">
        <f>52*4</f>
        <v>208</v>
      </c>
      <c r="G42" s="22">
        <f t="shared" si="4"/>
        <v>0.32868999999999998</v>
      </c>
      <c r="H42" s="22">
        <f t="shared" si="6"/>
        <v>0.32868999999999998</v>
      </c>
      <c r="I42" s="22">
        <f t="shared" si="7"/>
        <v>0.28969</v>
      </c>
      <c r="J42" s="22"/>
      <c r="K42" s="19">
        <v>25</v>
      </c>
      <c r="L42" s="23">
        <f t="shared" si="5"/>
        <v>8.2200000000000006</v>
      </c>
      <c r="M42" s="23">
        <f t="shared" si="8"/>
        <v>8.2200000000000006</v>
      </c>
      <c r="N42" s="23">
        <f t="shared" si="9"/>
        <v>7.24</v>
      </c>
      <c r="O42" s="23">
        <f t="shared" si="10"/>
        <v>0</v>
      </c>
      <c r="P42" s="19" t="s">
        <v>144</v>
      </c>
      <c r="Q42" s="20"/>
    </row>
    <row r="43" spans="1:17">
      <c r="A43" s="46"/>
      <c r="B43" s="35" t="s">
        <v>91</v>
      </c>
      <c r="C43" s="19">
        <v>1</v>
      </c>
      <c r="D43" s="21">
        <v>718</v>
      </c>
      <c r="E43" s="21">
        <f>7*1</f>
        <v>7</v>
      </c>
      <c r="F43" s="21">
        <f>52*1</f>
        <v>52</v>
      </c>
      <c r="G43" s="22">
        <f t="shared" si="4"/>
        <v>8.2170000000000007E-2</v>
      </c>
      <c r="H43" s="22">
        <f t="shared" si="6"/>
        <v>8.2170000000000007E-2</v>
      </c>
      <c r="I43" s="22">
        <f t="shared" si="7"/>
        <v>7.2419999999999998E-2</v>
      </c>
      <c r="J43" s="22"/>
      <c r="K43" s="19">
        <v>60</v>
      </c>
      <c r="L43" s="23">
        <f t="shared" si="5"/>
        <v>4.93</v>
      </c>
      <c r="M43" s="23">
        <f t="shared" si="8"/>
        <v>4.93</v>
      </c>
      <c r="N43" s="23">
        <f t="shared" si="9"/>
        <v>4.3499999999999996</v>
      </c>
      <c r="O43" s="23">
        <f t="shared" si="10"/>
        <v>0</v>
      </c>
      <c r="P43" s="19" t="s">
        <v>142</v>
      </c>
      <c r="Q43" s="20"/>
    </row>
    <row r="44" spans="1:17">
      <c r="A44" s="46"/>
      <c r="B44" s="35" t="s">
        <v>92</v>
      </c>
      <c r="C44" s="19">
        <v>1</v>
      </c>
      <c r="D44" s="21">
        <v>718</v>
      </c>
      <c r="E44" s="21">
        <f>7*1</f>
        <v>7</v>
      </c>
      <c r="F44" s="21">
        <f>52*1</f>
        <v>52</v>
      </c>
      <c r="G44" s="22">
        <f t="shared" si="4"/>
        <v>8.2170000000000007E-2</v>
      </c>
      <c r="H44" s="22">
        <f t="shared" si="6"/>
        <v>8.2170000000000007E-2</v>
      </c>
      <c r="I44" s="22">
        <f t="shared" si="7"/>
        <v>7.2419999999999998E-2</v>
      </c>
      <c r="J44" s="22"/>
      <c r="K44" s="19">
        <v>60</v>
      </c>
      <c r="L44" s="23">
        <f t="shared" si="5"/>
        <v>4.93</v>
      </c>
      <c r="M44" s="23">
        <f t="shared" si="8"/>
        <v>4.93</v>
      </c>
      <c r="N44" s="23">
        <f t="shared" si="9"/>
        <v>4.3499999999999996</v>
      </c>
      <c r="O44" s="23">
        <f t="shared" si="10"/>
        <v>0</v>
      </c>
      <c r="P44" s="19" t="s">
        <v>142</v>
      </c>
      <c r="Q44" s="20"/>
    </row>
    <row r="45" spans="1:17">
      <c r="A45" s="46"/>
      <c r="B45" s="35" t="s">
        <v>93</v>
      </c>
      <c r="C45" s="19">
        <v>5</v>
      </c>
      <c r="D45" s="21">
        <v>718</v>
      </c>
      <c r="E45" s="21">
        <f>7*1</f>
        <v>7</v>
      </c>
      <c r="F45" s="21">
        <f>52*1</f>
        <v>52</v>
      </c>
      <c r="G45" s="22">
        <f t="shared" si="4"/>
        <v>1.643E-2</v>
      </c>
      <c r="H45" s="22">
        <f t="shared" si="6"/>
        <v>1.643E-2</v>
      </c>
      <c r="I45" s="22">
        <f t="shared" si="7"/>
        <v>1.448E-2</v>
      </c>
      <c r="J45" s="22"/>
      <c r="K45" s="19">
        <v>1000</v>
      </c>
      <c r="L45" s="23">
        <f t="shared" si="5"/>
        <v>16.43</v>
      </c>
      <c r="M45" s="23">
        <f t="shared" si="8"/>
        <v>16.43</v>
      </c>
      <c r="N45" s="23">
        <f t="shared" si="9"/>
        <v>14.48</v>
      </c>
      <c r="O45" s="23">
        <f t="shared" si="10"/>
        <v>0</v>
      </c>
      <c r="P45" s="19" t="s">
        <v>142</v>
      </c>
      <c r="Q45" s="20"/>
    </row>
    <row r="46" spans="1:17">
      <c r="A46" s="46"/>
      <c r="B46" s="35" t="s">
        <v>94</v>
      </c>
      <c r="C46" s="19">
        <v>1</v>
      </c>
      <c r="D46" s="21">
        <v>718</v>
      </c>
      <c r="E46" s="21">
        <f>7*4</f>
        <v>28</v>
      </c>
      <c r="F46" s="21">
        <f>52*4</f>
        <v>208</v>
      </c>
      <c r="G46" s="22">
        <f t="shared" si="4"/>
        <v>0.32868999999999998</v>
      </c>
      <c r="H46" s="22">
        <f t="shared" si="6"/>
        <v>0.32868999999999998</v>
      </c>
      <c r="I46" s="22">
        <f t="shared" si="7"/>
        <v>0.28969</v>
      </c>
      <c r="J46" s="22"/>
      <c r="K46" s="19">
        <v>20</v>
      </c>
      <c r="L46" s="23">
        <f t="shared" si="5"/>
        <v>6.57</v>
      </c>
      <c r="M46" s="23">
        <f t="shared" si="8"/>
        <v>6.57</v>
      </c>
      <c r="N46" s="23">
        <f t="shared" si="9"/>
        <v>5.79</v>
      </c>
      <c r="O46" s="23">
        <f t="shared" si="10"/>
        <v>0</v>
      </c>
      <c r="P46" s="19" t="s">
        <v>144</v>
      </c>
      <c r="Q46" s="20"/>
    </row>
    <row r="47" spans="1:17">
      <c r="A47" s="46"/>
      <c r="B47" s="35" t="s">
        <v>95</v>
      </c>
      <c r="C47" s="19">
        <v>1</v>
      </c>
      <c r="D47" s="21">
        <v>718</v>
      </c>
      <c r="E47" s="21">
        <f>7*1</f>
        <v>7</v>
      </c>
      <c r="F47" s="21">
        <f>52*1</f>
        <v>52</v>
      </c>
      <c r="G47" s="22">
        <f t="shared" si="4"/>
        <v>8.2170000000000007E-2</v>
      </c>
      <c r="H47" s="22">
        <f t="shared" si="6"/>
        <v>8.2170000000000007E-2</v>
      </c>
      <c r="I47" s="22">
        <f t="shared" si="7"/>
        <v>7.2419999999999998E-2</v>
      </c>
      <c r="J47" s="22"/>
      <c r="K47" s="19">
        <v>25</v>
      </c>
      <c r="L47" s="23">
        <f t="shared" si="5"/>
        <v>2.0499999999999998</v>
      </c>
      <c r="M47" s="23">
        <f t="shared" si="8"/>
        <v>2.0499999999999998</v>
      </c>
      <c r="N47" s="23">
        <f t="shared" si="9"/>
        <v>1.81</v>
      </c>
      <c r="O47" s="23">
        <f t="shared" si="10"/>
        <v>0</v>
      </c>
      <c r="P47" s="19" t="s">
        <v>142</v>
      </c>
      <c r="Q47" s="20"/>
    </row>
    <row r="48" spans="1:17">
      <c r="A48" s="46"/>
      <c r="B48" s="35" t="s">
        <v>96</v>
      </c>
      <c r="C48" s="19">
        <v>5</v>
      </c>
      <c r="D48" s="21">
        <v>718</v>
      </c>
      <c r="E48" s="21">
        <f>7*1</f>
        <v>7</v>
      </c>
      <c r="F48" s="21">
        <f>52*1</f>
        <v>52</v>
      </c>
      <c r="G48" s="22">
        <f t="shared" si="4"/>
        <v>1.643E-2</v>
      </c>
      <c r="H48" s="22">
        <f t="shared" si="6"/>
        <v>1.643E-2</v>
      </c>
      <c r="I48" s="22">
        <f t="shared" si="7"/>
        <v>1.448E-2</v>
      </c>
      <c r="J48" s="22"/>
      <c r="K48" s="19">
        <v>60</v>
      </c>
      <c r="L48" s="23">
        <f t="shared" si="5"/>
        <v>0.99</v>
      </c>
      <c r="M48" s="23">
        <f t="shared" si="8"/>
        <v>0.99</v>
      </c>
      <c r="N48" s="23">
        <f t="shared" si="9"/>
        <v>0.87</v>
      </c>
      <c r="O48" s="23">
        <f t="shared" si="10"/>
        <v>0</v>
      </c>
      <c r="P48" s="19" t="s">
        <v>142</v>
      </c>
      <c r="Q48" s="20"/>
    </row>
    <row r="49" spans="1:17">
      <c r="A49" s="46"/>
      <c r="B49" s="35" t="s">
        <v>97</v>
      </c>
      <c r="C49" s="19">
        <v>5</v>
      </c>
      <c r="D49" s="21">
        <v>718</v>
      </c>
      <c r="E49" s="21">
        <v>4</v>
      </c>
      <c r="F49" s="21"/>
      <c r="G49" s="22">
        <f t="shared" si="4"/>
        <v>1.1100000000000001E-3</v>
      </c>
      <c r="H49" s="22">
        <f t="shared" si="6"/>
        <v>1.1100000000000001E-3</v>
      </c>
      <c r="I49" s="22">
        <f t="shared" si="7"/>
        <v>0</v>
      </c>
      <c r="J49" s="22"/>
      <c r="K49" s="19">
        <v>250</v>
      </c>
      <c r="L49" s="23">
        <f t="shared" si="5"/>
        <v>0.28000000000000003</v>
      </c>
      <c r="M49" s="23">
        <f t="shared" si="8"/>
        <v>0.28000000000000003</v>
      </c>
      <c r="N49" s="23">
        <f t="shared" si="9"/>
        <v>0</v>
      </c>
      <c r="O49" s="23">
        <f t="shared" si="10"/>
        <v>0</v>
      </c>
      <c r="P49" s="20" t="s">
        <v>290</v>
      </c>
      <c r="Q49" s="20"/>
    </row>
    <row r="50" spans="1:17">
      <c r="A50" s="46"/>
      <c r="B50" s="35" t="s">
        <v>98</v>
      </c>
      <c r="C50" s="19">
        <v>1</v>
      </c>
      <c r="D50" s="21">
        <v>718</v>
      </c>
      <c r="E50" s="21">
        <f t="shared" ref="E50:E56" si="11">7*1</f>
        <v>7</v>
      </c>
      <c r="F50" s="21">
        <f t="shared" ref="F50:F56" si="12">52*1</f>
        <v>52</v>
      </c>
      <c r="G50" s="22">
        <f t="shared" si="4"/>
        <v>8.2170000000000007E-2</v>
      </c>
      <c r="H50" s="22">
        <f t="shared" si="6"/>
        <v>8.2170000000000007E-2</v>
      </c>
      <c r="I50" s="22">
        <f t="shared" si="7"/>
        <v>7.2419999999999998E-2</v>
      </c>
      <c r="J50" s="22"/>
      <c r="K50" s="19">
        <v>3</v>
      </c>
      <c r="L50" s="23">
        <f t="shared" si="5"/>
        <v>0.25</v>
      </c>
      <c r="M50" s="23">
        <f t="shared" si="8"/>
        <v>0.25</v>
      </c>
      <c r="N50" s="23">
        <f t="shared" si="9"/>
        <v>0.22</v>
      </c>
      <c r="O50" s="23">
        <f t="shared" si="10"/>
        <v>0</v>
      </c>
      <c r="P50" s="19" t="s">
        <v>142</v>
      </c>
      <c r="Q50" s="20"/>
    </row>
    <row r="51" spans="1:17">
      <c r="A51" s="46"/>
      <c r="B51" s="35" t="s">
        <v>99</v>
      </c>
      <c r="C51" s="19">
        <v>1</v>
      </c>
      <c r="D51" s="21">
        <v>718</v>
      </c>
      <c r="E51" s="21">
        <f t="shared" si="11"/>
        <v>7</v>
      </c>
      <c r="F51" s="21">
        <f t="shared" si="12"/>
        <v>52</v>
      </c>
      <c r="G51" s="22">
        <f t="shared" si="4"/>
        <v>8.2170000000000007E-2</v>
      </c>
      <c r="H51" s="22">
        <f t="shared" si="6"/>
        <v>8.2170000000000007E-2</v>
      </c>
      <c r="I51" s="22">
        <f t="shared" si="7"/>
        <v>7.2419999999999998E-2</v>
      </c>
      <c r="J51" s="22"/>
      <c r="K51" s="19">
        <v>6</v>
      </c>
      <c r="L51" s="23">
        <f t="shared" si="5"/>
        <v>0.49</v>
      </c>
      <c r="M51" s="23">
        <f t="shared" si="8"/>
        <v>0.49</v>
      </c>
      <c r="N51" s="23">
        <f t="shared" si="9"/>
        <v>0.43</v>
      </c>
      <c r="O51" s="23">
        <f t="shared" si="10"/>
        <v>0</v>
      </c>
      <c r="P51" s="19" t="s">
        <v>142</v>
      </c>
      <c r="Q51" s="20"/>
    </row>
    <row r="52" spans="1:17">
      <c r="A52" s="46"/>
      <c r="B52" s="35" t="s">
        <v>100</v>
      </c>
      <c r="C52" s="19">
        <v>1</v>
      </c>
      <c r="D52" s="21">
        <v>718</v>
      </c>
      <c r="E52" s="21">
        <f t="shared" si="11"/>
        <v>7</v>
      </c>
      <c r="F52" s="21">
        <f t="shared" si="12"/>
        <v>52</v>
      </c>
      <c r="G52" s="22">
        <f t="shared" si="4"/>
        <v>8.2170000000000007E-2</v>
      </c>
      <c r="H52" s="22">
        <f t="shared" si="6"/>
        <v>8.2170000000000007E-2</v>
      </c>
      <c r="I52" s="22">
        <f t="shared" si="7"/>
        <v>7.2419999999999998E-2</v>
      </c>
      <c r="J52" s="22"/>
      <c r="K52" s="19">
        <v>13</v>
      </c>
      <c r="L52" s="23">
        <f t="shared" si="5"/>
        <v>1.07</v>
      </c>
      <c r="M52" s="23">
        <f t="shared" si="8"/>
        <v>1.07</v>
      </c>
      <c r="N52" s="23">
        <f t="shared" si="9"/>
        <v>0.94</v>
      </c>
      <c r="O52" s="23">
        <f t="shared" si="10"/>
        <v>0</v>
      </c>
      <c r="P52" s="19" t="s">
        <v>142</v>
      </c>
      <c r="Q52" s="20"/>
    </row>
    <row r="53" spans="1:17" ht="22.5">
      <c r="A53" s="46"/>
      <c r="B53" s="35" t="s">
        <v>101</v>
      </c>
      <c r="C53" s="19">
        <v>2</v>
      </c>
      <c r="D53" s="21">
        <v>718</v>
      </c>
      <c r="E53" s="21">
        <f t="shared" si="11"/>
        <v>7</v>
      </c>
      <c r="F53" s="21">
        <f t="shared" si="12"/>
        <v>52</v>
      </c>
      <c r="G53" s="22">
        <f t="shared" si="4"/>
        <v>4.1090000000000002E-2</v>
      </c>
      <c r="H53" s="22">
        <f t="shared" si="6"/>
        <v>4.1090000000000002E-2</v>
      </c>
      <c r="I53" s="22">
        <f t="shared" si="7"/>
        <v>3.6209999999999999E-2</v>
      </c>
      <c r="J53" s="22"/>
      <c r="K53" s="19">
        <v>50</v>
      </c>
      <c r="L53" s="23">
        <f t="shared" si="5"/>
        <v>2.0499999999999998</v>
      </c>
      <c r="M53" s="23">
        <f t="shared" si="8"/>
        <v>2.0499999999999998</v>
      </c>
      <c r="N53" s="23">
        <f t="shared" si="9"/>
        <v>1.81</v>
      </c>
      <c r="O53" s="23">
        <f t="shared" si="10"/>
        <v>0</v>
      </c>
      <c r="P53" s="19" t="s">
        <v>142</v>
      </c>
      <c r="Q53" s="20"/>
    </row>
    <row r="54" spans="1:17">
      <c r="A54" s="46"/>
      <c r="B54" s="35" t="s">
        <v>102</v>
      </c>
      <c r="C54" s="19">
        <v>1</v>
      </c>
      <c r="D54" s="21">
        <v>718</v>
      </c>
      <c r="E54" s="21">
        <f t="shared" si="11"/>
        <v>7</v>
      </c>
      <c r="F54" s="21">
        <f t="shared" si="12"/>
        <v>52</v>
      </c>
      <c r="G54" s="22">
        <f t="shared" si="4"/>
        <v>8.2170000000000007E-2</v>
      </c>
      <c r="H54" s="22">
        <f t="shared" si="6"/>
        <v>8.2170000000000007E-2</v>
      </c>
      <c r="I54" s="22">
        <f t="shared" si="7"/>
        <v>7.2419999999999998E-2</v>
      </c>
      <c r="J54" s="22"/>
      <c r="K54" s="19">
        <v>50</v>
      </c>
      <c r="L54" s="23">
        <f t="shared" si="5"/>
        <v>4.1100000000000003</v>
      </c>
      <c r="M54" s="23">
        <f t="shared" si="8"/>
        <v>4.1100000000000003</v>
      </c>
      <c r="N54" s="23">
        <f t="shared" si="9"/>
        <v>3.62</v>
      </c>
      <c r="O54" s="23">
        <f t="shared" si="10"/>
        <v>0</v>
      </c>
      <c r="P54" s="19" t="s">
        <v>142</v>
      </c>
      <c r="Q54" s="20"/>
    </row>
    <row r="55" spans="1:17">
      <c r="A55" s="46"/>
      <c r="B55" s="35" t="s">
        <v>103</v>
      </c>
      <c r="C55" s="19">
        <v>1</v>
      </c>
      <c r="D55" s="21">
        <v>718</v>
      </c>
      <c r="E55" s="21">
        <f t="shared" si="11"/>
        <v>7</v>
      </c>
      <c r="F55" s="21">
        <f t="shared" si="12"/>
        <v>52</v>
      </c>
      <c r="G55" s="22">
        <f t="shared" si="4"/>
        <v>8.2170000000000007E-2</v>
      </c>
      <c r="H55" s="22">
        <f t="shared" si="6"/>
        <v>8.2170000000000007E-2</v>
      </c>
      <c r="I55" s="22">
        <f t="shared" si="7"/>
        <v>7.2419999999999998E-2</v>
      </c>
      <c r="J55" s="22"/>
      <c r="K55" s="19">
        <v>50</v>
      </c>
      <c r="L55" s="23">
        <f t="shared" si="5"/>
        <v>4.1100000000000003</v>
      </c>
      <c r="M55" s="23">
        <f t="shared" si="8"/>
        <v>4.1100000000000003</v>
      </c>
      <c r="N55" s="23">
        <f t="shared" si="9"/>
        <v>3.62</v>
      </c>
      <c r="O55" s="23">
        <f t="shared" si="10"/>
        <v>0</v>
      </c>
      <c r="P55" s="19" t="s">
        <v>142</v>
      </c>
      <c r="Q55" s="20"/>
    </row>
    <row r="56" spans="1:17">
      <c r="A56" s="46"/>
      <c r="B56" s="35" t="s">
        <v>104</v>
      </c>
      <c r="C56" s="19">
        <v>5</v>
      </c>
      <c r="D56" s="21">
        <v>718</v>
      </c>
      <c r="E56" s="21">
        <f t="shared" si="11"/>
        <v>7</v>
      </c>
      <c r="F56" s="21">
        <f t="shared" si="12"/>
        <v>52</v>
      </c>
      <c r="G56" s="22">
        <f t="shared" si="4"/>
        <v>1.643E-2</v>
      </c>
      <c r="H56" s="22">
        <f t="shared" si="6"/>
        <v>1.643E-2</v>
      </c>
      <c r="I56" s="22">
        <f t="shared" si="7"/>
        <v>1.448E-2</v>
      </c>
      <c r="J56" s="22"/>
      <c r="K56" s="19">
        <v>100</v>
      </c>
      <c r="L56" s="23">
        <f t="shared" si="5"/>
        <v>1.64</v>
      </c>
      <c r="M56" s="23">
        <f t="shared" si="8"/>
        <v>1.64</v>
      </c>
      <c r="N56" s="23">
        <f t="shared" si="9"/>
        <v>1.45</v>
      </c>
      <c r="O56" s="23">
        <f t="shared" si="10"/>
        <v>0</v>
      </c>
      <c r="P56" s="19" t="s">
        <v>142</v>
      </c>
      <c r="Q56" s="20"/>
    </row>
    <row r="57" spans="1:17" ht="33.75">
      <c r="A57" s="46"/>
      <c r="B57" s="35" t="s">
        <v>105</v>
      </c>
      <c r="C57" s="19">
        <v>1</v>
      </c>
      <c r="D57" s="21">
        <v>718</v>
      </c>
      <c r="E57" s="21">
        <f>7*2</f>
        <v>14</v>
      </c>
      <c r="F57" s="21">
        <f>52*2</f>
        <v>104</v>
      </c>
      <c r="G57" s="22">
        <f t="shared" si="4"/>
        <v>0.16435</v>
      </c>
      <c r="H57" s="22">
        <f t="shared" si="6"/>
        <v>0.16435</v>
      </c>
      <c r="I57" s="22">
        <f t="shared" si="7"/>
        <v>0.14485000000000001</v>
      </c>
      <c r="J57" s="22"/>
      <c r="K57" s="19">
        <v>40</v>
      </c>
      <c r="L57" s="23">
        <f t="shared" si="5"/>
        <v>6.57</v>
      </c>
      <c r="M57" s="23">
        <f t="shared" si="8"/>
        <v>6.57</v>
      </c>
      <c r="N57" s="23">
        <f t="shared" si="9"/>
        <v>5.79</v>
      </c>
      <c r="O57" s="23">
        <f t="shared" si="10"/>
        <v>0</v>
      </c>
      <c r="P57" s="19" t="s">
        <v>143</v>
      </c>
      <c r="Q57" s="20"/>
    </row>
    <row r="58" spans="1:17" ht="22.5">
      <c r="A58" s="46"/>
      <c r="B58" s="35" t="s">
        <v>106</v>
      </c>
      <c r="C58" s="19">
        <v>1</v>
      </c>
      <c r="D58" s="21">
        <v>718</v>
      </c>
      <c r="E58" s="21">
        <f>7*2</f>
        <v>14</v>
      </c>
      <c r="F58" s="21">
        <f>52*2</f>
        <v>104</v>
      </c>
      <c r="G58" s="22">
        <f t="shared" si="4"/>
        <v>0.16435</v>
      </c>
      <c r="H58" s="22">
        <f t="shared" si="6"/>
        <v>0.16435</v>
      </c>
      <c r="I58" s="22">
        <f t="shared" si="7"/>
        <v>0.14485000000000001</v>
      </c>
      <c r="J58" s="22"/>
      <c r="K58" s="19">
        <v>200</v>
      </c>
      <c r="L58" s="23">
        <f t="shared" si="5"/>
        <v>32.869999999999997</v>
      </c>
      <c r="M58" s="23">
        <f t="shared" si="8"/>
        <v>32.869999999999997</v>
      </c>
      <c r="N58" s="23">
        <f t="shared" si="9"/>
        <v>28.97</v>
      </c>
      <c r="O58" s="23">
        <f t="shared" si="10"/>
        <v>0</v>
      </c>
      <c r="P58" s="19" t="s">
        <v>143</v>
      </c>
      <c r="Q58" s="20"/>
    </row>
    <row r="59" spans="1:17">
      <c r="A59" s="46"/>
      <c r="B59" s="35" t="s">
        <v>107</v>
      </c>
      <c r="C59" s="19">
        <v>1</v>
      </c>
      <c r="D59" s="21">
        <v>718</v>
      </c>
      <c r="E59" s="21">
        <f>7*1</f>
        <v>7</v>
      </c>
      <c r="F59" s="21">
        <f>52*1</f>
        <v>52</v>
      </c>
      <c r="G59" s="22">
        <f t="shared" si="4"/>
        <v>8.2170000000000007E-2</v>
      </c>
      <c r="H59" s="22">
        <f t="shared" si="6"/>
        <v>8.2170000000000007E-2</v>
      </c>
      <c r="I59" s="22">
        <f t="shared" si="7"/>
        <v>7.2419999999999998E-2</v>
      </c>
      <c r="J59" s="22"/>
      <c r="K59" s="19">
        <v>50</v>
      </c>
      <c r="L59" s="23">
        <f t="shared" si="5"/>
        <v>4.1100000000000003</v>
      </c>
      <c r="M59" s="23">
        <f t="shared" si="8"/>
        <v>4.1100000000000003</v>
      </c>
      <c r="N59" s="23">
        <f t="shared" si="9"/>
        <v>3.62</v>
      </c>
      <c r="O59" s="23">
        <f t="shared" si="10"/>
        <v>0</v>
      </c>
      <c r="P59" s="19" t="s">
        <v>142</v>
      </c>
      <c r="Q59" s="20"/>
    </row>
    <row r="60" spans="1:17">
      <c r="A60" s="46"/>
      <c r="B60" s="35" t="s">
        <v>108</v>
      </c>
      <c r="C60" s="19">
        <v>1</v>
      </c>
      <c r="D60" s="21">
        <v>718</v>
      </c>
      <c r="E60" s="21">
        <f>7*2</f>
        <v>14</v>
      </c>
      <c r="F60" s="21">
        <f>52*2</f>
        <v>104</v>
      </c>
      <c r="G60" s="22">
        <f t="shared" si="4"/>
        <v>0.16435</v>
      </c>
      <c r="H60" s="22">
        <f t="shared" si="6"/>
        <v>0.16435</v>
      </c>
      <c r="I60" s="22">
        <f t="shared" si="7"/>
        <v>0.14485000000000001</v>
      </c>
      <c r="J60" s="22"/>
      <c r="K60" s="19">
        <v>45</v>
      </c>
      <c r="L60" s="23">
        <f t="shared" si="5"/>
        <v>7.4</v>
      </c>
      <c r="M60" s="23">
        <f t="shared" si="8"/>
        <v>7.4</v>
      </c>
      <c r="N60" s="23">
        <f t="shared" si="9"/>
        <v>6.52</v>
      </c>
      <c r="O60" s="23">
        <f t="shared" si="10"/>
        <v>0</v>
      </c>
      <c r="P60" s="19" t="s">
        <v>143</v>
      </c>
      <c r="Q60" s="20"/>
    </row>
    <row r="61" spans="1:17">
      <c r="A61" s="46"/>
      <c r="B61" s="35" t="s">
        <v>109</v>
      </c>
      <c r="C61" s="19">
        <v>3</v>
      </c>
      <c r="D61" s="21">
        <v>718</v>
      </c>
      <c r="E61" s="21">
        <f>7*1</f>
        <v>7</v>
      </c>
      <c r="F61" s="21">
        <f>52*1</f>
        <v>52</v>
      </c>
      <c r="G61" s="22">
        <f t="shared" si="4"/>
        <v>2.7390000000000001E-2</v>
      </c>
      <c r="H61" s="22">
        <f t="shared" si="6"/>
        <v>2.7390000000000001E-2</v>
      </c>
      <c r="I61" s="22">
        <f t="shared" si="7"/>
        <v>2.4140000000000002E-2</v>
      </c>
      <c r="J61" s="22"/>
      <c r="K61" s="19">
        <v>60</v>
      </c>
      <c r="L61" s="23">
        <f t="shared" si="5"/>
        <v>1.64</v>
      </c>
      <c r="M61" s="23">
        <f t="shared" si="8"/>
        <v>1.64</v>
      </c>
      <c r="N61" s="23">
        <f t="shared" si="9"/>
        <v>1.45</v>
      </c>
      <c r="O61" s="23">
        <f t="shared" si="10"/>
        <v>0</v>
      </c>
      <c r="P61" s="19" t="s">
        <v>142</v>
      </c>
      <c r="Q61" s="20"/>
    </row>
    <row r="62" spans="1:17">
      <c r="A62" s="46"/>
      <c r="B62" s="35" t="s">
        <v>110</v>
      </c>
      <c r="C62" s="19">
        <v>1</v>
      </c>
      <c r="D62" s="21">
        <v>718</v>
      </c>
      <c r="E62" s="21">
        <f>7*1</f>
        <v>7</v>
      </c>
      <c r="F62" s="21">
        <f>52*1</f>
        <v>52</v>
      </c>
      <c r="G62" s="22">
        <f t="shared" si="4"/>
        <v>8.2170000000000007E-2</v>
      </c>
      <c r="H62" s="22">
        <f t="shared" si="6"/>
        <v>8.2170000000000007E-2</v>
      </c>
      <c r="I62" s="22">
        <f t="shared" si="7"/>
        <v>7.2419999999999998E-2</v>
      </c>
      <c r="J62" s="22"/>
      <c r="K62" s="19">
        <v>60</v>
      </c>
      <c r="L62" s="23">
        <f t="shared" si="5"/>
        <v>4.93</v>
      </c>
      <c r="M62" s="23">
        <f t="shared" si="8"/>
        <v>4.93</v>
      </c>
      <c r="N62" s="23">
        <f t="shared" si="9"/>
        <v>4.3499999999999996</v>
      </c>
      <c r="O62" s="23">
        <f t="shared" si="10"/>
        <v>0</v>
      </c>
      <c r="P62" s="19" t="s">
        <v>142</v>
      </c>
      <c r="Q62" s="20"/>
    </row>
    <row r="63" spans="1:17">
      <c r="A63" s="46"/>
      <c r="B63" s="35" t="s">
        <v>111</v>
      </c>
      <c r="C63" s="19">
        <v>5</v>
      </c>
      <c r="D63" s="21">
        <v>718</v>
      </c>
      <c r="E63" s="21">
        <f>7*1</f>
        <v>7</v>
      </c>
      <c r="F63" s="21">
        <f>52*1</f>
        <v>52</v>
      </c>
      <c r="G63" s="22">
        <f t="shared" si="4"/>
        <v>1.643E-2</v>
      </c>
      <c r="H63" s="22">
        <f t="shared" si="6"/>
        <v>1.643E-2</v>
      </c>
      <c r="I63" s="22">
        <f t="shared" si="7"/>
        <v>1.448E-2</v>
      </c>
      <c r="J63" s="22"/>
      <c r="K63" s="19">
        <v>150</v>
      </c>
      <c r="L63" s="23">
        <f t="shared" si="5"/>
        <v>2.46</v>
      </c>
      <c r="M63" s="23">
        <f t="shared" si="8"/>
        <v>2.46</v>
      </c>
      <c r="N63" s="23">
        <f t="shared" si="9"/>
        <v>2.17</v>
      </c>
      <c r="O63" s="23">
        <f t="shared" si="10"/>
        <v>0</v>
      </c>
      <c r="P63" s="19" t="s">
        <v>142</v>
      </c>
      <c r="Q63" s="20"/>
    </row>
    <row r="64" spans="1:17">
      <c r="A64" s="46"/>
      <c r="B64" s="35" t="s">
        <v>112</v>
      </c>
      <c r="C64" s="19">
        <v>5</v>
      </c>
      <c r="D64" s="21">
        <v>718</v>
      </c>
      <c r="E64" s="21">
        <f>7*1</f>
        <v>7</v>
      </c>
      <c r="F64" s="21">
        <f>52*1</f>
        <v>52</v>
      </c>
      <c r="G64" s="22">
        <f t="shared" si="4"/>
        <v>1.643E-2</v>
      </c>
      <c r="H64" s="22">
        <f t="shared" si="6"/>
        <v>1.643E-2</v>
      </c>
      <c r="I64" s="22">
        <f t="shared" si="7"/>
        <v>1.448E-2</v>
      </c>
      <c r="J64" s="22"/>
      <c r="K64" s="19">
        <v>300</v>
      </c>
      <c r="L64" s="23">
        <f t="shared" si="5"/>
        <v>4.93</v>
      </c>
      <c r="M64" s="23">
        <f t="shared" si="8"/>
        <v>4.93</v>
      </c>
      <c r="N64" s="23">
        <f t="shared" si="9"/>
        <v>4.34</v>
      </c>
      <c r="O64" s="23">
        <f t="shared" si="10"/>
        <v>0</v>
      </c>
      <c r="P64" s="19" t="s">
        <v>142</v>
      </c>
      <c r="Q64" s="20"/>
    </row>
    <row r="65" spans="1:17">
      <c r="A65" s="46"/>
      <c r="B65" s="35" t="s">
        <v>113</v>
      </c>
      <c r="C65" s="19">
        <v>1</v>
      </c>
      <c r="D65" s="21">
        <v>718</v>
      </c>
      <c r="E65" s="21">
        <v>2</v>
      </c>
      <c r="F65" s="21"/>
      <c r="G65" s="22">
        <f t="shared" si="4"/>
        <v>2.7899999999999999E-3</v>
      </c>
      <c r="H65" s="22">
        <f t="shared" si="6"/>
        <v>2.7899999999999999E-3</v>
      </c>
      <c r="I65" s="22">
        <f t="shared" si="7"/>
        <v>0</v>
      </c>
      <c r="J65" s="22"/>
      <c r="K65" s="19">
        <v>60</v>
      </c>
      <c r="L65" s="23">
        <f t="shared" si="5"/>
        <v>0.17</v>
      </c>
      <c r="M65" s="23">
        <f t="shared" si="8"/>
        <v>0.17</v>
      </c>
      <c r="N65" s="23">
        <f t="shared" si="9"/>
        <v>0</v>
      </c>
      <c r="O65" s="23">
        <f t="shared" si="10"/>
        <v>0</v>
      </c>
      <c r="P65" s="19" t="s">
        <v>115</v>
      </c>
      <c r="Q65" s="20"/>
    </row>
    <row r="66" spans="1:17">
      <c r="A66" s="46"/>
      <c r="B66" s="35" t="s">
        <v>114</v>
      </c>
      <c r="C66" s="19">
        <v>1</v>
      </c>
      <c r="D66" s="21">
        <v>718</v>
      </c>
      <c r="E66" s="21">
        <f>7*1</f>
        <v>7</v>
      </c>
      <c r="F66" s="21">
        <f>52*1</f>
        <v>52</v>
      </c>
      <c r="G66" s="22">
        <f t="shared" si="4"/>
        <v>8.2170000000000007E-2</v>
      </c>
      <c r="H66" s="22">
        <f t="shared" si="6"/>
        <v>8.2170000000000007E-2</v>
      </c>
      <c r="I66" s="22">
        <f t="shared" si="7"/>
        <v>7.2419999999999998E-2</v>
      </c>
      <c r="J66" s="22"/>
      <c r="K66" s="19">
        <v>600</v>
      </c>
      <c r="L66" s="23">
        <f t="shared" si="5"/>
        <v>49.3</v>
      </c>
      <c r="M66" s="23">
        <f t="shared" si="8"/>
        <v>49.3</v>
      </c>
      <c r="N66" s="23">
        <f t="shared" si="9"/>
        <v>43.45</v>
      </c>
      <c r="O66" s="23">
        <f t="shared" si="10"/>
        <v>0</v>
      </c>
      <c r="P66" s="19" t="s">
        <v>142</v>
      </c>
      <c r="Q66" s="20"/>
    </row>
    <row r="67" spans="1:17">
      <c r="A67" s="46"/>
      <c r="B67" s="43" t="s">
        <v>213</v>
      </c>
      <c r="C67" s="38"/>
      <c r="D67" s="39"/>
      <c r="E67" s="39"/>
      <c r="F67" s="39"/>
      <c r="G67" s="40"/>
      <c r="H67" s="40"/>
      <c r="I67" s="40"/>
      <c r="J67" s="40"/>
      <c r="K67" s="38"/>
      <c r="L67" s="41">
        <f>SUM(L26:L66)</f>
        <v>337.07</v>
      </c>
      <c r="M67" s="41">
        <f>SUM(M26:M66)</f>
        <v>337.07</v>
      </c>
      <c r="N67" s="41">
        <f>SUM(N26:N66)</f>
        <v>302.2</v>
      </c>
      <c r="O67" s="41">
        <f>SUM(O26:O66)</f>
        <v>0</v>
      </c>
      <c r="P67" s="38"/>
      <c r="Q67" s="20"/>
    </row>
    <row r="68" spans="1:17">
      <c r="A68" s="46" t="s">
        <v>222</v>
      </c>
      <c r="B68" s="43"/>
      <c r="C68" s="38"/>
      <c r="D68" s="39"/>
      <c r="E68" s="39"/>
      <c r="F68" s="39"/>
      <c r="G68" s="40"/>
      <c r="H68" s="40"/>
      <c r="I68" s="40"/>
      <c r="J68" s="40"/>
      <c r="K68" s="38"/>
      <c r="L68" s="41">
        <f>SUM(M68:O68)</f>
        <v>302.2</v>
      </c>
      <c r="M68" s="41"/>
      <c r="N68" s="41">
        <f>N67</f>
        <v>302.2</v>
      </c>
      <c r="O68" s="41"/>
      <c r="P68" s="38" t="s">
        <v>295</v>
      </c>
      <c r="Q68" s="20"/>
    </row>
    <row r="69" spans="1:17">
      <c r="A69" s="46" t="s">
        <v>223</v>
      </c>
      <c r="B69" s="43"/>
      <c r="C69" s="38"/>
      <c r="D69" s="39"/>
      <c r="E69" s="39"/>
      <c r="F69" s="39"/>
      <c r="G69" s="40"/>
      <c r="H69" s="40"/>
      <c r="I69" s="40"/>
      <c r="J69" s="40"/>
      <c r="K69" s="38"/>
      <c r="L69" s="41">
        <f>SUM(M69:O69)</f>
        <v>34.869999999999997</v>
      </c>
      <c r="M69" s="41">
        <f>M67-N68</f>
        <v>34.869999999999997</v>
      </c>
      <c r="N69" s="41"/>
      <c r="O69" s="41"/>
      <c r="P69" s="38" t="s">
        <v>295</v>
      </c>
      <c r="Q69" s="20"/>
    </row>
    <row r="70" spans="1:17">
      <c r="A70" s="51"/>
      <c r="B70" s="999" t="s">
        <v>971</v>
      </c>
      <c r="C70" s="999"/>
      <c r="D70" s="999"/>
      <c r="E70" s="999"/>
      <c r="F70" s="999"/>
      <c r="G70" s="999"/>
      <c r="H70" s="999"/>
      <c r="I70" s="999"/>
      <c r="J70" s="999"/>
      <c r="K70" s="999"/>
      <c r="L70" s="999"/>
      <c r="M70" s="999"/>
      <c r="N70" s="999"/>
      <c r="O70" s="999"/>
      <c r="P70" s="1000"/>
      <c r="Q70" s="52"/>
    </row>
    <row r="71" spans="1:17">
      <c r="A71" s="46"/>
      <c r="B71" s="35" t="s">
        <v>116</v>
      </c>
      <c r="C71" s="19">
        <v>5</v>
      </c>
      <c r="D71" s="21">
        <v>718</v>
      </c>
      <c r="E71" s="21">
        <f>7*1</f>
        <v>7</v>
      </c>
      <c r="F71" s="21">
        <f>28*1</f>
        <v>28</v>
      </c>
      <c r="G71" s="22">
        <f t="shared" si="4"/>
        <v>9.75E-3</v>
      </c>
      <c r="H71" s="22">
        <f t="shared" ref="H71:H87" si="13">G71-J71</f>
        <v>9.75E-3</v>
      </c>
      <c r="I71" s="22"/>
      <c r="J71" s="22"/>
      <c r="K71" s="19">
        <v>80</v>
      </c>
      <c r="L71" s="23">
        <f t="shared" si="5"/>
        <v>0.78</v>
      </c>
      <c r="M71" s="23">
        <f t="shared" ref="M71:M87" si="14">H71*K71</f>
        <v>0.78</v>
      </c>
      <c r="N71" s="23">
        <f t="shared" ref="N71:N87" si="15">I71*K71</f>
        <v>0</v>
      </c>
      <c r="O71" s="23">
        <f t="shared" ref="O71:O87" si="16">L71-M71</f>
        <v>0</v>
      </c>
      <c r="P71" s="19" t="s">
        <v>972</v>
      </c>
      <c r="Q71" s="20"/>
    </row>
    <row r="72" spans="1:17" ht="22.5">
      <c r="A72" s="46"/>
      <c r="B72" s="35" t="s">
        <v>119</v>
      </c>
      <c r="C72" s="19">
        <v>5</v>
      </c>
      <c r="D72" s="21">
        <v>718</v>
      </c>
      <c r="E72" s="25">
        <v>2</v>
      </c>
      <c r="F72" s="25">
        <f>4</f>
        <v>4</v>
      </c>
      <c r="G72" s="22">
        <f>(E72+F72)/D72/C72</f>
        <v>1.67E-3</v>
      </c>
      <c r="H72" s="22">
        <f t="shared" si="13"/>
        <v>1.67E-3</v>
      </c>
      <c r="I72" s="22"/>
      <c r="J72" s="22"/>
      <c r="K72" s="19">
        <v>80</v>
      </c>
      <c r="L72" s="23">
        <f>G72*K72</f>
        <v>0.13</v>
      </c>
      <c r="M72" s="23">
        <f t="shared" si="14"/>
        <v>0.13</v>
      </c>
      <c r="N72" s="23">
        <f t="shared" si="15"/>
        <v>0</v>
      </c>
      <c r="O72" s="23">
        <f t="shared" si="16"/>
        <v>0</v>
      </c>
      <c r="P72" s="20" t="s">
        <v>973</v>
      </c>
      <c r="Q72" s="20"/>
    </row>
    <row r="73" spans="1:17" ht="33.75">
      <c r="A73" s="46"/>
      <c r="B73" s="35" t="s">
        <v>120</v>
      </c>
      <c r="C73" s="19">
        <v>1</v>
      </c>
      <c r="D73" s="21">
        <v>718</v>
      </c>
      <c r="E73" s="25">
        <f>(E71+E72)*12</f>
        <v>108</v>
      </c>
      <c r="F73" s="25">
        <f>(F71+F72)*12</f>
        <v>384</v>
      </c>
      <c r="G73" s="22">
        <f>(E73+F73)/D73/C73</f>
        <v>0.68523999999999996</v>
      </c>
      <c r="H73" s="22">
        <f t="shared" si="13"/>
        <v>0.68523999999999996</v>
      </c>
      <c r="I73" s="22"/>
      <c r="J73" s="22"/>
      <c r="K73" s="19">
        <v>16</v>
      </c>
      <c r="L73" s="23">
        <f>G73*K73</f>
        <v>10.96</v>
      </c>
      <c r="M73" s="23">
        <f t="shared" si="14"/>
        <v>10.96</v>
      </c>
      <c r="N73" s="23">
        <f t="shared" si="15"/>
        <v>0</v>
      </c>
      <c r="O73" s="23">
        <f t="shared" si="16"/>
        <v>0</v>
      </c>
      <c r="P73" s="20" t="s">
        <v>974</v>
      </c>
      <c r="Q73" s="20"/>
    </row>
    <row r="74" spans="1:17">
      <c r="A74" s="46"/>
      <c r="B74" s="35" t="s">
        <v>117</v>
      </c>
      <c r="C74" s="19">
        <v>10</v>
      </c>
      <c r="D74" s="21">
        <v>718</v>
      </c>
      <c r="E74" s="21">
        <f>7*1</f>
        <v>7</v>
      </c>
      <c r="F74" s="21">
        <f>52*1</f>
        <v>52</v>
      </c>
      <c r="G74" s="22">
        <f t="shared" si="4"/>
        <v>8.2199999999999999E-3</v>
      </c>
      <c r="H74" s="22">
        <f t="shared" si="13"/>
        <v>8.2199999999999999E-3</v>
      </c>
      <c r="I74" s="22"/>
      <c r="J74" s="22"/>
      <c r="K74" s="19">
        <v>100</v>
      </c>
      <c r="L74" s="23">
        <f t="shared" si="5"/>
        <v>0.82</v>
      </c>
      <c r="M74" s="23">
        <f t="shared" si="14"/>
        <v>0.82</v>
      </c>
      <c r="N74" s="23">
        <f t="shared" si="15"/>
        <v>0</v>
      </c>
      <c r="O74" s="23">
        <f t="shared" si="16"/>
        <v>0</v>
      </c>
      <c r="P74" s="19" t="s">
        <v>142</v>
      </c>
      <c r="Q74" s="20"/>
    </row>
    <row r="75" spans="1:17" ht="22.5">
      <c r="A75" s="46"/>
      <c r="B75" s="35" t="s">
        <v>118</v>
      </c>
      <c r="C75" s="19">
        <v>1</v>
      </c>
      <c r="D75" s="21">
        <v>718</v>
      </c>
      <c r="E75" s="21">
        <v>2</v>
      </c>
      <c r="F75" s="21">
        <v>1</v>
      </c>
      <c r="G75" s="22">
        <f t="shared" si="4"/>
        <v>4.1799999999999997E-3</v>
      </c>
      <c r="H75" s="22">
        <f t="shared" si="13"/>
        <v>4.1799999999999997E-3</v>
      </c>
      <c r="I75" s="22"/>
      <c r="J75" s="22"/>
      <c r="K75" s="19">
        <v>30</v>
      </c>
      <c r="L75" s="23">
        <f t="shared" si="5"/>
        <v>0.13</v>
      </c>
      <c r="M75" s="23">
        <f t="shared" si="14"/>
        <v>0.13</v>
      </c>
      <c r="N75" s="23">
        <f t="shared" si="15"/>
        <v>0</v>
      </c>
      <c r="O75" s="23">
        <f t="shared" si="16"/>
        <v>0</v>
      </c>
      <c r="P75" s="20" t="s">
        <v>136</v>
      </c>
      <c r="Q75" s="20"/>
    </row>
    <row r="76" spans="1:17">
      <c r="A76" s="46"/>
      <c r="B76" s="35" t="s">
        <v>122</v>
      </c>
      <c r="C76" s="19">
        <v>1</v>
      </c>
      <c r="D76" s="21">
        <v>718</v>
      </c>
      <c r="E76" s="21">
        <f>1+2+2+1+1</f>
        <v>7</v>
      </c>
      <c r="F76" s="21">
        <f>1*52/10</f>
        <v>5</v>
      </c>
      <c r="G76" s="22">
        <f>(E76+F76)/D76/C76</f>
        <v>1.6709999999999999E-2</v>
      </c>
      <c r="H76" s="22">
        <f t="shared" si="13"/>
        <v>1.6709999999999999E-2</v>
      </c>
      <c r="I76" s="22"/>
      <c r="J76" s="22"/>
      <c r="K76" s="19">
        <v>200</v>
      </c>
      <c r="L76" s="23">
        <f>G76*K76</f>
        <v>3.34</v>
      </c>
      <c r="M76" s="23">
        <f t="shared" si="14"/>
        <v>3.34</v>
      </c>
      <c r="N76" s="23">
        <f t="shared" si="15"/>
        <v>0</v>
      </c>
      <c r="O76" s="23">
        <f t="shared" si="16"/>
        <v>0</v>
      </c>
      <c r="P76" s="19" t="s">
        <v>133</v>
      </c>
      <c r="Q76" s="20"/>
    </row>
    <row r="77" spans="1:17" ht="22.5">
      <c r="A77" s="46"/>
      <c r="B77" s="35" t="s">
        <v>127</v>
      </c>
      <c r="C77" s="19">
        <v>1</v>
      </c>
      <c r="D77" s="21">
        <v>718</v>
      </c>
      <c r="E77" s="21">
        <f>12*10</f>
        <v>120</v>
      </c>
      <c r="F77" s="21"/>
      <c r="G77" s="22">
        <f>(E77+F77)/D77/C77</f>
        <v>0.16713</v>
      </c>
      <c r="H77" s="22">
        <f t="shared" si="13"/>
        <v>0.16713</v>
      </c>
      <c r="I77" s="22"/>
      <c r="J77" s="22"/>
      <c r="K77" s="19">
        <v>55</v>
      </c>
      <c r="L77" s="23">
        <f>G77*K77</f>
        <v>9.19</v>
      </c>
      <c r="M77" s="23">
        <f t="shared" si="14"/>
        <v>9.19</v>
      </c>
      <c r="N77" s="23">
        <f t="shared" si="15"/>
        <v>0</v>
      </c>
      <c r="O77" s="23">
        <f t="shared" si="16"/>
        <v>0</v>
      </c>
      <c r="P77" s="19" t="s">
        <v>291</v>
      </c>
      <c r="Q77" s="20"/>
    </row>
    <row r="78" spans="1:17" ht="22.5">
      <c r="A78" s="46"/>
      <c r="B78" s="35" t="s">
        <v>128</v>
      </c>
      <c r="C78" s="19">
        <v>5</v>
      </c>
      <c r="D78" s="21">
        <v>718</v>
      </c>
      <c r="E78" s="21">
        <f>1*10</f>
        <v>10</v>
      </c>
      <c r="F78" s="21"/>
      <c r="G78" s="22">
        <f t="shared" ref="G78:G87" si="17">(E78+F78)/D78/C78</f>
        <v>2.7899999999999999E-3</v>
      </c>
      <c r="H78" s="22">
        <f t="shared" si="13"/>
        <v>2.7899999999999999E-3</v>
      </c>
      <c r="I78" s="22"/>
      <c r="J78" s="22"/>
      <c r="K78" s="19">
        <v>250</v>
      </c>
      <c r="L78" s="23">
        <f t="shared" ref="L78:L87" si="18">G78*K78</f>
        <v>0.7</v>
      </c>
      <c r="M78" s="23">
        <f t="shared" si="14"/>
        <v>0.7</v>
      </c>
      <c r="N78" s="23">
        <f t="shared" si="15"/>
        <v>0</v>
      </c>
      <c r="O78" s="23">
        <f t="shared" si="16"/>
        <v>0</v>
      </c>
      <c r="P78" s="27" t="s">
        <v>207</v>
      </c>
      <c r="Q78" s="20"/>
    </row>
    <row r="79" spans="1:17" ht="22.5">
      <c r="A79" s="46"/>
      <c r="B79" s="35" t="s">
        <v>132</v>
      </c>
      <c r="C79" s="19">
        <v>5</v>
      </c>
      <c r="D79" s="21">
        <v>718</v>
      </c>
      <c r="E79" s="21">
        <f>1*10</f>
        <v>10</v>
      </c>
      <c r="F79" s="21"/>
      <c r="G79" s="22">
        <f t="shared" si="17"/>
        <v>2.7899999999999999E-3</v>
      </c>
      <c r="H79" s="22">
        <f t="shared" si="13"/>
        <v>2.7899999999999999E-3</v>
      </c>
      <c r="I79" s="22"/>
      <c r="J79" s="22"/>
      <c r="K79" s="19">
        <v>1282</v>
      </c>
      <c r="L79" s="23">
        <f t="shared" si="18"/>
        <v>3.58</v>
      </c>
      <c r="M79" s="23">
        <f t="shared" si="14"/>
        <v>3.58</v>
      </c>
      <c r="N79" s="23">
        <f t="shared" si="15"/>
        <v>0</v>
      </c>
      <c r="O79" s="23">
        <f t="shared" si="16"/>
        <v>0</v>
      </c>
      <c r="P79" s="27" t="s">
        <v>207</v>
      </c>
      <c r="Q79" s="20"/>
    </row>
    <row r="80" spans="1:17" ht="22.5">
      <c r="A80" s="46"/>
      <c r="B80" s="35" t="s">
        <v>129</v>
      </c>
      <c r="C80" s="19">
        <v>1</v>
      </c>
      <c r="D80" s="21">
        <v>718</v>
      </c>
      <c r="E80" s="21">
        <f>4*10</f>
        <v>40</v>
      </c>
      <c r="F80" s="21"/>
      <c r="G80" s="22">
        <f t="shared" si="17"/>
        <v>5.5710000000000003E-2</v>
      </c>
      <c r="H80" s="22">
        <f t="shared" si="13"/>
        <v>5.5710000000000003E-2</v>
      </c>
      <c r="I80" s="22"/>
      <c r="J80" s="22"/>
      <c r="K80" s="19">
        <v>270</v>
      </c>
      <c r="L80" s="23">
        <f t="shared" si="18"/>
        <v>15.04</v>
      </c>
      <c r="M80" s="23">
        <f t="shared" si="14"/>
        <v>15.04</v>
      </c>
      <c r="N80" s="23">
        <f t="shared" si="15"/>
        <v>0</v>
      </c>
      <c r="O80" s="23">
        <f t="shared" si="16"/>
        <v>0</v>
      </c>
      <c r="P80" s="27" t="s">
        <v>354</v>
      </c>
      <c r="Q80" s="20"/>
    </row>
    <row r="81" spans="1:17" ht="22.5">
      <c r="A81" s="46"/>
      <c r="B81" s="35" t="s">
        <v>123</v>
      </c>
      <c r="C81" s="19">
        <v>1</v>
      </c>
      <c r="D81" s="21">
        <v>718</v>
      </c>
      <c r="E81" s="21">
        <v>2</v>
      </c>
      <c r="F81" s="21">
        <v>4</v>
      </c>
      <c r="G81" s="22">
        <f t="shared" si="17"/>
        <v>8.3599999999999994E-3</v>
      </c>
      <c r="H81" s="22">
        <f t="shared" si="13"/>
        <v>8.3599999999999994E-3</v>
      </c>
      <c r="I81" s="22"/>
      <c r="J81" s="22"/>
      <c r="K81" s="19">
        <v>150</v>
      </c>
      <c r="L81" s="23">
        <f t="shared" si="18"/>
        <v>1.25</v>
      </c>
      <c r="M81" s="23">
        <f t="shared" si="14"/>
        <v>1.25</v>
      </c>
      <c r="N81" s="23">
        <f t="shared" si="15"/>
        <v>0</v>
      </c>
      <c r="O81" s="23">
        <f t="shared" si="16"/>
        <v>0</v>
      </c>
      <c r="P81" s="20" t="s">
        <v>975</v>
      </c>
      <c r="Q81" s="20"/>
    </row>
    <row r="82" spans="1:17" ht="22.5">
      <c r="A82" s="46"/>
      <c r="B82" s="35" t="s">
        <v>134</v>
      </c>
      <c r="C82" s="19">
        <v>1</v>
      </c>
      <c r="D82" s="21">
        <v>718</v>
      </c>
      <c r="E82" s="21">
        <f>4*10</f>
        <v>40</v>
      </c>
      <c r="F82" s="21"/>
      <c r="G82" s="22">
        <f>(E82+F82)/D82/C82</f>
        <v>5.5710000000000003E-2</v>
      </c>
      <c r="H82" s="22">
        <f t="shared" si="13"/>
        <v>5.5710000000000003E-2</v>
      </c>
      <c r="I82" s="22"/>
      <c r="J82" s="22"/>
      <c r="K82" s="19">
        <v>150</v>
      </c>
      <c r="L82" s="23">
        <f>G82*K82</f>
        <v>8.36</v>
      </c>
      <c r="M82" s="23">
        <f t="shared" si="14"/>
        <v>8.36</v>
      </c>
      <c r="N82" s="23">
        <f t="shared" si="15"/>
        <v>0</v>
      </c>
      <c r="O82" s="23">
        <f t="shared" si="16"/>
        <v>0</v>
      </c>
      <c r="P82" s="20" t="s">
        <v>292</v>
      </c>
      <c r="Q82" s="20"/>
    </row>
    <row r="83" spans="1:17" ht="22.5">
      <c r="A83" s="46"/>
      <c r="B83" s="35" t="s">
        <v>208</v>
      </c>
      <c r="C83" s="19">
        <v>1</v>
      </c>
      <c r="D83" s="21">
        <v>718</v>
      </c>
      <c r="E83" s="21">
        <v>2</v>
      </c>
      <c r="F83" s="21">
        <f>0.5*28</f>
        <v>14</v>
      </c>
      <c r="G83" s="22">
        <f>(E83+F83)/D83/C83</f>
        <v>2.2280000000000001E-2</v>
      </c>
      <c r="H83" s="22">
        <f t="shared" si="13"/>
        <v>2.2280000000000001E-2</v>
      </c>
      <c r="I83" s="22"/>
      <c r="J83" s="22"/>
      <c r="K83" s="19">
        <v>300</v>
      </c>
      <c r="L83" s="23">
        <f>G83*K83</f>
        <v>6.68</v>
      </c>
      <c r="M83" s="23">
        <f t="shared" si="14"/>
        <v>6.68</v>
      </c>
      <c r="N83" s="23">
        <f t="shared" si="15"/>
        <v>0</v>
      </c>
      <c r="O83" s="23">
        <f t="shared" si="16"/>
        <v>0</v>
      </c>
      <c r="P83" s="26" t="s">
        <v>976</v>
      </c>
      <c r="Q83" s="20"/>
    </row>
    <row r="84" spans="1:17">
      <c r="A84" s="46"/>
      <c r="B84" s="35" t="s">
        <v>130</v>
      </c>
      <c r="C84" s="19">
        <v>1</v>
      </c>
      <c r="D84" s="21">
        <v>718</v>
      </c>
      <c r="E84" s="21">
        <f>2*12*10</f>
        <v>240</v>
      </c>
      <c r="F84" s="21"/>
      <c r="G84" s="22">
        <f t="shared" si="17"/>
        <v>0.33426</v>
      </c>
      <c r="H84" s="22">
        <f t="shared" si="13"/>
        <v>0.33426</v>
      </c>
      <c r="I84" s="22"/>
      <c r="J84" s="22"/>
      <c r="K84" s="19">
        <v>50</v>
      </c>
      <c r="L84" s="23">
        <f t="shared" si="18"/>
        <v>16.71</v>
      </c>
      <c r="M84" s="23">
        <f t="shared" si="14"/>
        <v>16.71</v>
      </c>
      <c r="N84" s="23">
        <f t="shared" si="15"/>
        <v>0</v>
      </c>
      <c r="O84" s="23">
        <f t="shared" si="16"/>
        <v>0</v>
      </c>
      <c r="P84" s="19" t="s">
        <v>137</v>
      </c>
      <c r="Q84" s="20"/>
    </row>
    <row r="85" spans="1:17" ht="22.5">
      <c r="A85" s="46"/>
      <c r="B85" s="35" t="s">
        <v>131</v>
      </c>
      <c r="C85" s="19">
        <v>1</v>
      </c>
      <c r="D85" s="21">
        <v>718</v>
      </c>
      <c r="E85" s="21">
        <f>4*12</f>
        <v>48</v>
      </c>
      <c r="F85" s="21">
        <f>80*12</f>
        <v>960</v>
      </c>
      <c r="G85" s="22">
        <f t="shared" si="17"/>
        <v>1.4038999999999999</v>
      </c>
      <c r="H85" s="22">
        <f t="shared" si="13"/>
        <v>1.4038999999999999</v>
      </c>
      <c r="I85" s="22"/>
      <c r="J85" s="22"/>
      <c r="K85" s="19">
        <v>13</v>
      </c>
      <c r="L85" s="23">
        <f t="shared" si="18"/>
        <v>18.25</v>
      </c>
      <c r="M85" s="23">
        <f t="shared" si="14"/>
        <v>18.25</v>
      </c>
      <c r="N85" s="23">
        <f t="shared" si="15"/>
        <v>0</v>
      </c>
      <c r="O85" s="23">
        <f t="shared" si="16"/>
        <v>0</v>
      </c>
      <c r="P85" s="20" t="s">
        <v>977</v>
      </c>
      <c r="Q85" s="20"/>
    </row>
    <row r="86" spans="1:17" ht="22.5">
      <c r="A86" s="46"/>
      <c r="B86" s="35" t="s">
        <v>121</v>
      </c>
      <c r="C86" s="19">
        <v>1</v>
      </c>
      <c r="D86" s="21">
        <v>718</v>
      </c>
      <c r="E86" s="21">
        <f>2*12</f>
        <v>24</v>
      </c>
      <c r="F86" s="21">
        <f>16*12</f>
        <v>192</v>
      </c>
      <c r="G86" s="22">
        <f t="shared" si="17"/>
        <v>0.30084</v>
      </c>
      <c r="H86" s="22">
        <f t="shared" si="13"/>
        <v>0.30084</v>
      </c>
      <c r="I86" s="22"/>
      <c r="J86" s="22"/>
      <c r="K86" s="19">
        <v>60</v>
      </c>
      <c r="L86" s="23">
        <f t="shared" si="18"/>
        <v>18.05</v>
      </c>
      <c r="M86" s="23">
        <f t="shared" si="14"/>
        <v>18.05</v>
      </c>
      <c r="N86" s="23">
        <f t="shared" si="15"/>
        <v>0</v>
      </c>
      <c r="O86" s="23">
        <f t="shared" si="16"/>
        <v>0</v>
      </c>
      <c r="P86" s="20" t="s">
        <v>978</v>
      </c>
      <c r="Q86" s="20"/>
    </row>
    <row r="87" spans="1:17" ht="22.5">
      <c r="A87" s="46"/>
      <c r="B87" s="44" t="s">
        <v>206</v>
      </c>
      <c r="C87" s="27">
        <v>5</v>
      </c>
      <c r="D87" s="21">
        <v>718</v>
      </c>
      <c r="E87" s="28">
        <f>1*10</f>
        <v>10</v>
      </c>
      <c r="F87" s="28"/>
      <c r="G87" s="29">
        <f t="shared" si="17"/>
        <v>2.7899999999999999E-3</v>
      </c>
      <c r="H87" s="22">
        <f t="shared" si="13"/>
        <v>2.7899999999999999E-3</v>
      </c>
      <c r="I87" s="22"/>
      <c r="J87" s="29"/>
      <c r="K87" s="27">
        <v>750</v>
      </c>
      <c r="L87" s="30">
        <f t="shared" si="18"/>
        <v>2.09</v>
      </c>
      <c r="M87" s="23">
        <f t="shared" si="14"/>
        <v>2.09</v>
      </c>
      <c r="N87" s="23">
        <f t="shared" si="15"/>
        <v>0</v>
      </c>
      <c r="O87" s="23">
        <f t="shared" si="16"/>
        <v>0</v>
      </c>
      <c r="P87" s="19" t="s">
        <v>207</v>
      </c>
      <c r="Q87" s="20"/>
    </row>
    <row r="88" spans="1:17">
      <c r="A88" s="46" t="s">
        <v>223</v>
      </c>
      <c r="B88" s="43" t="s">
        <v>213</v>
      </c>
      <c r="C88" s="38"/>
      <c r="D88" s="39"/>
      <c r="E88" s="39"/>
      <c r="F88" s="39"/>
      <c r="G88" s="40"/>
      <c r="H88" s="40"/>
      <c r="I88" s="40"/>
      <c r="J88" s="40"/>
      <c r="K88" s="38"/>
      <c r="L88" s="41">
        <f>SUM(L71:L87)</f>
        <v>116.06</v>
      </c>
      <c r="M88" s="41">
        <f>SUM(M71:M87)</f>
        <v>116.06</v>
      </c>
      <c r="N88" s="41">
        <f>SUM(N71:N87)</f>
        <v>0</v>
      </c>
      <c r="O88" s="41">
        <f>SUM(O71:O87)</f>
        <v>0</v>
      </c>
      <c r="P88" s="38" t="s">
        <v>295</v>
      </c>
      <c r="Q88" s="20"/>
    </row>
    <row r="89" spans="1:17">
      <c r="A89" s="51"/>
      <c r="B89" s="999" t="s">
        <v>979</v>
      </c>
      <c r="C89" s="999"/>
      <c r="D89" s="999"/>
      <c r="E89" s="999"/>
      <c r="F89" s="999"/>
      <c r="G89" s="999"/>
      <c r="H89" s="999"/>
      <c r="I89" s="999"/>
      <c r="J89" s="999"/>
      <c r="K89" s="999"/>
      <c r="L89" s="999"/>
      <c r="M89" s="999"/>
      <c r="N89" s="999"/>
      <c r="O89" s="999"/>
      <c r="P89" s="1000"/>
      <c r="Q89" s="52"/>
    </row>
    <row r="90" spans="1:17" hidden="1">
      <c r="A90" s="46"/>
      <c r="B90" s="44" t="s">
        <v>126</v>
      </c>
      <c r="C90" s="27">
        <v>10</v>
      </c>
      <c r="D90" s="21">
        <v>718</v>
      </c>
      <c r="E90" s="28">
        <f>1*1+28*1</f>
        <v>29</v>
      </c>
      <c r="F90" s="28"/>
      <c r="G90" s="29">
        <f>(E90+F90)/D90/C90</f>
        <v>4.0400000000000002E-3</v>
      </c>
      <c r="H90" s="22">
        <f>G90-J90</f>
        <v>0</v>
      </c>
      <c r="I90" s="22"/>
      <c r="J90" s="22">
        <f>E90/D90/C90</f>
        <v>4.0400000000000002E-3</v>
      </c>
      <c r="K90" s="27"/>
      <c r="L90" s="30">
        <f>G90*K90</f>
        <v>0</v>
      </c>
      <c r="M90" s="23">
        <f>H90*K90</f>
        <v>0</v>
      </c>
      <c r="N90" s="23">
        <f>I90*K90</f>
        <v>0</v>
      </c>
      <c r="O90" s="23">
        <f>L90-M90</f>
        <v>0</v>
      </c>
      <c r="P90" s="27" t="s">
        <v>135</v>
      </c>
      <c r="Q90" s="20"/>
    </row>
    <row r="91" spans="1:17">
      <c r="A91" s="46"/>
      <c r="B91" s="35" t="s">
        <v>124</v>
      </c>
      <c r="C91" s="19">
        <v>1</v>
      </c>
      <c r="D91" s="21">
        <v>718</v>
      </c>
      <c r="E91" s="21">
        <f>1*1+28*1</f>
        <v>29</v>
      </c>
      <c r="F91" s="21"/>
      <c r="G91" s="22">
        <f>(E91+F91)/D91/C91</f>
        <v>4.0390000000000002E-2</v>
      </c>
      <c r="H91" s="22">
        <f>G91-J91</f>
        <v>0</v>
      </c>
      <c r="I91" s="22"/>
      <c r="J91" s="22">
        <f>E91/D91/C91</f>
        <v>4.0390000000000002E-2</v>
      </c>
      <c r="K91" s="19">
        <f>250</f>
        <v>250</v>
      </c>
      <c r="L91" s="23">
        <f>G91*K91</f>
        <v>10.1</v>
      </c>
      <c r="M91" s="23">
        <f>H91*K91</f>
        <v>0</v>
      </c>
      <c r="N91" s="23">
        <f>I91*K91</f>
        <v>0</v>
      </c>
      <c r="O91" s="23">
        <f>L91-M91</f>
        <v>10.1</v>
      </c>
      <c r="P91" s="19" t="s">
        <v>125</v>
      </c>
      <c r="Q91" s="20"/>
    </row>
    <row r="92" spans="1:17" hidden="1">
      <c r="A92" s="46"/>
      <c r="B92" s="45" t="s">
        <v>308</v>
      </c>
      <c r="C92" s="19">
        <v>1</v>
      </c>
      <c r="D92" s="21">
        <v>718</v>
      </c>
      <c r="E92" s="24"/>
      <c r="F92" s="24"/>
      <c r="G92" s="22">
        <f>(E92+F92)/D92/C92</f>
        <v>0</v>
      </c>
      <c r="H92" s="22">
        <f>G92-J92</f>
        <v>0</v>
      </c>
      <c r="I92" s="22"/>
      <c r="J92" s="22">
        <f>E92/D92/C92</f>
        <v>0</v>
      </c>
      <c r="K92" s="19">
        <v>3.5</v>
      </c>
      <c r="L92" s="23">
        <f>G92*K92</f>
        <v>0</v>
      </c>
      <c r="M92" s="23">
        <f>H92*K92</f>
        <v>0</v>
      </c>
      <c r="N92" s="23">
        <f>I92*K92</f>
        <v>0</v>
      </c>
      <c r="O92" s="23">
        <f>L92-M92</f>
        <v>0</v>
      </c>
      <c r="P92" s="20" t="s">
        <v>980</v>
      </c>
      <c r="Q92" s="20"/>
    </row>
    <row r="93" spans="1:17" ht="22.5" hidden="1">
      <c r="A93" s="46"/>
      <c r="B93" s="45" t="s">
        <v>309</v>
      </c>
      <c r="C93" s="19">
        <v>1</v>
      </c>
      <c r="D93" s="21">
        <v>718</v>
      </c>
      <c r="E93" s="24"/>
      <c r="F93" s="24"/>
      <c r="G93" s="22">
        <f>(E93+F93)/D93/C93</f>
        <v>0</v>
      </c>
      <c r="H93" s="22">
        <f>G93-J93</f>
        <v>0</v>
      </c>
      <c r="I93" s="22"/>
      <c r="J93" s="22">
        <f>E93/D93/C93</f>
        <v>0</v>
      </c>
      <c r="K93" s="19">
        <v>0.6</v>
      </c>
      <c r="L93" s="23">
        <f>G93*K93</f>
        <v>0</v>
      </c>
      <c r="M93" s="23">
        <f>H93*K93</f>
        <v>0</v>
      </c>
      <c r="N93" s="23">
        <f>I93*K93</f>
        <v>0</v>
      </c>
      <c r="O93" s="23">
        <f>L93-M93</f>
        <v>0</v>
      </c>
      <c r="P93" s="20" t="s">
        <v>981</v>
      </c>
      <c r="Q93" s="20"/>
    </row>
    <row r="94" spans="1:17">
      <c r="A94" s="46" t="s">
        <v>225</v>
      </c>
      <c r="B94" s="43" t="s">
        <v>213</v>
      </c>
      <c r="C94" s="38"/>
      <c r="D94" s="39"/>
      <c r="E94" s="39"/>
      <c r="F94" s="39"/>
      <c r="G94" s="40"/>
      <c r="H94" s="40"/>
      <c r="I94" s="40"/>
      <c r="J94" s="40"/>
      <c r="K94" s="38"/>
      <c r="L94" s="41">
        <f>SUM(L90:L93)</f>
        <v>10.1</v>
      </c>
      <c r="M94" s="41">
        <f>SUM(M90:M93)</f>
        <v>0</v>
      </c>
      <c r="N94" s="41">
        <f>SUM(N90:N93)</f>
        <v>0</v>
      </c>
      <c r="O94" s="41">
        <f>SUM(O90:O93)</f>
        <v>10.1</v>
      </c>
      <c r="P94" s="38" t="s">
        <v>296</v>
      </c>
      <c r="Q94" s="20"/>
    </row>
    <row r="95" spans="1:17">
      <c r="A95" s="51"/>
      <c r="B95" s="999" t="s">
        <v>145</v>
      </c>
      <c r="C95" s="999"/>
      <c r="D95" s="999"/>
      <c r="E95" s="999"/>
      <c r="F95" s="999"/>
      <c r="G95" s="999"/>
      <c r="H95" s="999"/>
      <c r="I95" s="999"/>
      <c r="J95" s="999"/>
      <c r="K95" s="999"/>
      <c r="L95" s="999"/>
      <c r="M95" s="999"/>
      <c r="N95" s="999"/>
      <c r="O95" s="999"/>
      <c r="P95" s="1000"/>
      <c r="Q95" s="52"/>
    </row>
    <row r="96" spans="1:17" ht="22.5">
      <c r="A96" s="46"/>
      <c r="B96" s="35" t="s">
        <v>148</v>
      </c>
      <c r="C96" s="19">
        <v>1</v>
      </c>
      <c r="D96" s="21">
        <v>718</v>
      </c>
      <c r="E96" s="21">
        <v>1</v>
      </c>
      <c r="F96" s="21"/>
      <c r="G96" s="22">
        <f t="shared" ref="G96:G159" si="19">(E96+F96)/D96/C96</f>
        <v>1.39E-3</v>
      </c>
      <c r="H96" s="22">
        <f t="shared" ref="H96:H101" si="20">G96-J96</f>
        <v>0</v>
      </c>
      <c r="I96" s="22"/>
      <c r="J96" s="22">
        <f t="shared" ref="J96:J101" si="21">E96/D96/C96</f>
        <v>1.39E-3</v>
      </c>
      <c r="K96" s="19">
        <v>1200</v>
      </c>
      <c r="L96" s="23">
        <f t="shared" ref="L96:L159" si="22">G96*K96</f>
        <v>1.67</v>
      </c>
      <c r="M96" s="23">
        <f t="shared" ref="M96:M101" si="23">H96*K96</f>
        <v>0</v>
      </c>
      <c r="N96" s="23">
        <f t="shared" ref="N96:N101" si="24">I96*K96</f>
        <v>0</v>
      </c>
      <c r="O96" s="23">
        <f t="shared" ref="O96:O101" si="25">L96-M96</f>
        <v>1.67</v>
      </c>
      <c r="P96" s="19" t="s">
        <v>153</v>
      </c>
      <c r="Q96" s="20"/>
    </row>
    <row r="97" spans="1:17">
      <c r="A97" s="46"/>
      <c r="B97" s="35" t="s">
        <v>149</v>
      </c>
      <c r="C97" s="19">
        <v>1</v>
      </c>
      <c r="D97" s="21">
        <v>718</v>
      </c>
      <c r="E97" s="21">
        <v>1</v>
      </c>
      <c r="F97" s="21"/>
      <c r="G97" s="22">
        <f t="shared" si="19"/>
        <v>1.39E-3</v>
      </c>
      <c r="H97" s="22">
        <f t="shared" si="20"/>
        <v>0</v>
      </c>
      <c r="I97" s="22"/>
      <c r="J97" s="22">
        <f t="shared" si="21"/>
        <v>1.39E-3</v>
      </c>
      <c r="K97" s="19">
        <v>1200</v>
      </c>
      <c r="L97" s="23">
        <f t="shared" si="22"/>
        <v>1.67</v>
      </c>
      <c r="M97" s="23">
        <f t="shared" si="23"/>
        <v>0</v>
      </c>
      <c r="N97" s="23">
        <f t="shared" si="24"/>
        <v>0</v>
      </c>
      <c r="O97" s="23">
        <f t="shared" si="25"/>
        <v>1.67</v>
      </c>
      <c r="P97" s="19" t="s">
        <v>153</v>
      </c>
      <c r="Q97" s="20"/>
    </row>
    <row r="98" spans="1:17" ht="22.5">
      <c r="A98" s="46"/>
      <c r="B98" s="35" t="s">
        <v>151</v>
      </c>
      <c r="C98" s="19">
        <v>1</v>
      </c>
      <c r="D98" s="21">
        <v>718</v>
      </c>
      <c r="E98" s="21">
        <v>2</v>
      </c>
      <c r="F98" s="21"/>
      <c r="G98" s="22">
        <f t="shared" si="19"/>
        <v>2.7899999999999999E-3</v>
      </c>
      <c r="H98" s="22">
        <f t="shared" si="20"/>
        <v>0</v>
      </c>
      <c r="I98" s="22"/>
      <c r="J98" s="22">
        <f t="shared" si="21"/>
        <v>2.7899999999999999E-3</v>
      </c>
      <c r="K98" s="19">
        <v>1200</v>
      </c>
      <c r="L98" s="23">
        <f t="shared" si="22"/>
        <v>3.35</v>
      </c>
      <c r="M98" s="23">
        <f t="shared" si="23"/>
        <v>0</v>
      </c>
      <c r="N98" s="23">
        <f t="shared" si="24"/>
        <v>0</v>
      </c>
      <c r="O98" s="23">
        <f t="shared" si="25"/>
        <v>3.35</v>
      </c>
      <c r="P98" s="19" t="s">
        <v>982</v>
      </c>
      <c r="Q98" s="20"/>
    </row>
    <row r="99" spans="1:17">
      <c r="A99" s="46"/>
      <c r="B99" s="35" t="s">
        <v>150</v>
      </c>
      <c r="C99" s="19">
        <v>1</v>
      </c>
      <c r="D99" s="21">
        <v>718</v>
      </c>
      <c r="E99" s="21">
        <v>2</v>
      </c>
      <c r="F99" s="21"/>
      <c r="G99" s="22">
        <f t="shared" si="19"/>
        <v>2.7899999999999999E-3</v>
      </c>
      <c r="H99" s="22">
        <f t="shared" si="20"/>
        <v>0</v>
      </c>
      <c r="I99" s="22"/>
      <c r="J99" s="22">
        <f t="shared" si="21"/>
        <v>2.7899999999999999E-3</v>
      </c>
      <c r="K99" s="19">
        <v>1500</v>
      </c>
      <c r="L99" s="23">
        <f t="shared" si="22"/>
        <v>4.1900000000000004</v>
      </c>
      <c r="M99" s="23">
        <f t="shared" si="23"/>
        <v>0</v>
      </c>
      <c r="N99" s="23">
        <f t="shared" si="24"/>
        <v>0</v>
      </c>
      <c r="O99" s="23">
        <f t="shared" si="25"/>
        <v>4.1900000000000004</v>
      </c>
      <c r="P99" s="19" t="s">
        <v>982</v>
      </c>
      <c r="Q99" s="20"/>
    </row>
    <row r="100" spans="1:17">
      <c r="A100" s="46"/>
      <c r="B100" s="35" t="s">
        <v>152</v>
      </c>
      <c r="C100" s="19">
        <v>1</v>
      </c>
      <c r="D100" s="21">
        <v>718</v>
      </c>
      <c r="E100" s="21">
        <v>76</v>
      </c>
      <c r="F100" s="21"/>
      <c r="G100" s="22">
        <f t="shared" si="19"/>
        <v>0.10585</v>
      </c>
      <c r="H100" s="22">
        <f t="shared" si="20"/>
        <v>0</v>
      </c>
      <c r="I100" s="22"/>
      <c r="J100" s="22">
        <f t="shared" si="21"/>
        <v>0.10585</v>
      </c>
      <c r="K100" s="19">
        <v>350</v>
      </c>
      <c r="L100" s="23">
        <f t="shared" si="22"/>
        <v>37.049999999999997</v>
      </c>
      <c r="M100" s="23">
        <f t="shared" si="23"/>
        <v>0</v>
      </c>
      <c r="N100" s="23">
        <f t="shared" si="24"/>
        <v>0</v>
      </c>
      <c r="O100" s="23">
        <f t="shared" si="25"/>
        <v>37.049999999999997</v>
      </c>
      <c r="P100" s="19" t="s">
        <v>155</v>
      </c>
      <c r="Q100" s="20"/>
    </row>
    <row r="101" spans="1:17" ht="22.5">
      <c r="A101" s="46"/>
      <c r="B101" s="35" t="s">
        <v>138</v>
      </c>
      <c r="C101" s="19">
        <v>1</v>
      </c>
      <c r="D101" s="21">
        <v>718</v>
      </c>
      <c r="E101" s="21">
        <v>1</v>
      </c>
      <c r="F101" s="21"/>
      <c r="G101" s="22">
        <f t="shared" si="19"/>
        <v>1.39E-3</v>
      </c>
      <c r="H101" s="22">
        <f t="shared" si="20"/>
        <v>0</v>
      </c>
      <c r="I101" s="22"/>
      <c r="J101" s="22">
        <f t="shared" si="21"/>
        <v>1.39E-3</v>
      </c>
      <c r="K101" s="19">
        <v>1200</v>
      </c>
      <c r="L101" s="23">
        <f t="shared" si="22"/>
        <v>1.67</v>
      </c>
      <c r="M101" s="23">
        <f t="shared" si="23"/>
        <v>0</v>
      </c>
      <c r="N101" s="23">
        <f t="shared" si="24"/>
        <v>0</v>
      </c>
      <c r="O101" s="23">
        <f t="shared" si="25"/>
        <v>1.67</v>
      </c>
      <c r="P101" s="19" t="s">
        <v>153</v>
      </c>
      <c r="Q101" s="20"/>
    </row>
    <row r="102" spans="1:17">
      <c r="A102" s="46" t="s">
        <v>225</v>
      </c>
      <c r="B102" s="43" t="s">
        <v>213</v>
      </c>
      <c r="C102" s="38"/>
      <c r="D102" s="39"/>
      <c r="E102" s="39"/>
      <c r="F102" s="39"/>
      <c r="G102" s="40"/>
      <c r="H102" s="40"/>
      <c r="I102" s="40"/>
      <c r="J102" s="40"/>
      <c r="K102" s="38"/>
      <c r="L102" s="41">
        <f>SUM(L96:L101)</f>
        <v>49.6</v>
      </c>
      <c r="M102" s="41">
        <f>SUM(M96:M101)</f>
        <v>0</v>
      </c>
      <c r="N102" s="41">
        <f>SUM(N96:N101)</f>
        <v>0</v>
      </c>
      <c r="O102" s="41">
        <f>SUM(O96:O101)</f>
        <v>49.6</v>
      </c>
      <c r="P102" s="38" t="s">
        <v>296</v>
      </c>
      <c r="Q102" s="20"/>
    </row>
    <row r="103" spans="1:17">
      <c r="A103" s="51"/>
      <c r="B103" s="999" t="s">
        <v>983</v>
      </c>
      <c r="C103" s="999"/>
      <c r="D103" s="999"/>
      <c r="E103" s="999"/>
      <c r="F103" s="999"/>
      <c r="G103" s="999"/>
      <c r="H103" s="999"/>
      <c r="I103" s="999"/>
      <c r="J103" s="999"/>
      <c r="K103" s="999"/>
      <c r="L103" s="999"/>
      <c r="M103" s="999"/>
      <c r="N103" s="999"/>
      <c r="O103" s="999"/>
      <c r="P103" s="1000"/>
      <c r="Q103" s="52"/>
    </row>
    <row r="104" spans="1:17">
      <c r="A104" s="46"/>
      <c r="B104" s="35" t="s">
        <v>156</v>
      </c>
      <c r="C104" s="19">
        <v>1</v>
      </c>
      <c r="D104" s="21">
        <v>718</v>
      </c>
      <c r="E104" s="28">
        <v>5</v>
      </c>
      <c r="F104" s="28">
        <v>5</v>
      </c>
      <c r="G104" s="22">
        <f t="shared" si="19"/>
        <v>1.393E-2</v>
      </c>
      <c r="H104" s="22">
        <f t="shared" ref="H104:H109" si="26">G104-J104</f>
        <v>6.9699999999999996E-3</v>
      </c>
      <c r="I104" s="22">
        <f>(F104)/D104/C104</f>
        <v>6.96E-3</v>
      </c>
      <c r="J104" s="22">
        <f t="shared" ref="J104:J109" si="27">E104/D104/C104</f>
        <v>6.96E-3</v>
      </c>
      <c r="K104" s="19">
        <v>1323</v>
      </c>
      <c r="L104" s="23">
        <f t="shared" si="22"/>
        <v>18.43</v>
      </c>
      <c r="M104" s="23">
        <f t="shared" ref="M104:M109" si="28">H104*K104</f>
        <v>9.2200000000000006</v>
      </c>
      <c r="N104" s="23">
        <f t="shared" ref="N104:N109" si="29">I104*K104</f>
        <v>9.2100000000000009</v>
      </c>
      <c r="O104" s="23">
        <f t="shared" ref="O104:O109" si="30">L104-M104</f>
        <v>9.2100000000000009</v>
      </c>
      <c r="P104" s="19" t="s">
        <v>177</v>
      </c>
      <c r="Q104" s="20"/>
    </row>
    <row r="105" spans="1:17">
      <c r="A105" s="46"/>
      <c r="B105" s="35" t="s">
        <v>157</v>
      </c>
      <c r="C105" s="19">
        <v>1</v>
      </c>
      <c r="D105" s="28">
        <v>718</v>
      </c>
      <c r="E105" s="28">
        <v>21</v>
      </c>
      <c r="F105" s="28">
        <v>45</v>
      </c>
      <c r="G105" s="22">
        <f t="shared" si="19"/>
        <v>9.1920000000000002E-2</v>
      </c>
      <c r="H105" s="22">
        <f>G105-J105</f>
        <v>6.2670000000000003E-2</v>
      </c>
      <c r="I105" s="22">
        <f>(F105)/D105/C105</f>
        <v>6.2670000000000003E-2</v>
      </c>
      <c r="J105" s="22">
        <f t="shared" si="27"/>
        <v>2.9250000000000002E-2</v>
      </c>
      <c r="K105" s="19">
        <v>1745</v>
      </c>
      <c r="L105" s="23">
        <f t="shared" si="22"/>
        <v>160.4</v>
      </c>
      <c r="M105" s="23">
        <f t="shared" si="28"/>
        <v>109.36</v>
      </c>
      <c r="N105" s="23">
        <f t="shared" si="29"/>
        <v>109.36</v>
      </c>
      <c r="O105" s="23">
        <f t="shared" si="30"/>
        <v>51.04</v>
      </c>
      <c r="P105" s="19" t="s">
        <v>177</v>
      </c>
      <c r="Q105" s="20"/>
    </row>
    <row r="106" spans="1:17">
      <c r="A106" s="46"/>
      <c r="B106" s="44" t="s">
        <v>158</v>
      </c>
      <c r="C106" s="19">
        <v>1</v>
      </c>
      <c r="D106" s="28">
        <v>743</v>
      </c>
      <c r="E106" s="21">
        <f>1000*1</f>
        <v>1000</v>
      </c>
      <c r="F106" s="21"/>
      <c r="G106" s="22">
        <f t="shared" si="19"/>
        <v>1.3459000000000001</v>
      </c>
      <c r="H106" s="22">
        <f t="shared" si="26"/>
        <v>0</v>
      </c>
      <c r="I106" s="22"/>
      <c r="J106" s="22">
        <f t="shared" si="27"/>
        <v>1.3459000000000001</v>
      </c>
      <c r="K106" s="19">
        <v>0.22</v>
      </c>
      <c r="L106" s="23">
        <f t="shared" si="22"/>
        <v>0.3</v>
      </c>
      <c r="M106" s="23">
        <f t="shared" si="28"/>
        <v>0</v>
      </c>
      <c r="N106" s="23">
        <f t="shared" si="29"/>
        <v>0</v>
      </c>
      <c r="O106" s="23">
        <f t="shared" si="30"/>
        <v>0.3</v>
      </c>
      <c r="P106" s="20" t="s">
        <v>293</v>
      </c>
      <c r="Q106" s="20" t="s">
        <v>984</v>
      </c>
    </row>
    <row r="107" spans="1:17">
      <c r="A107" s="46"/>
      <c r="B107" s="35" t="s">
        <v>159</v>
      </c>
      <c r="C107" s="19">
        <v>1</v>
      </c>
      <c r="D107" s="28">
        <v>743</v>
      </c>
      <c r="E107" s="21">
        <v>1000</v>
      </c>
      <c r="F107" s="21"/>
      <c r="G107" s="22">
        <f t="shared" si="19"/>
        <v>1.3459000000000001</v>
      </c>
      <c r="H107" s="22">
        <f t="shared" si="26"/>
        <v>0</v>
      </c>
      <c r="I107" s="22"/>
      <c r="J107" s="22">
        <f t="shared" si="27"/>
        <v>1.3459000000000001</v>
      </c>
      <c r="K107" s="19">
        <v>0.8</v>
      </c>
      <c r="L107" s="23">
        <f t="shared" si="22"/>
        <v>1.08</v>
      </c>
      <c r="M107" s="23">
        <f t="shared" si="28"/>
        <v>0</v>
      </c>
      <c r="N107" s="23">
        <f t="shared" si="29"/>
        <v>0</v>
      </c>
      <c r="O107" s="23">
        <f t="shared" si="30"/>
        <v>1.08</v>
      </c>
      <c r="P107" s="20" t="s">
        <v>293</v>
      </c>
      <c r="Q107" s="20" t="s">
        <v>984</v>
      </c>
    </row>
    <row r="108" spans="1:17">
      <c r="A108" s="46"/>
      <c r="B108" s="35" t="s">
        <v>160</v>
      </c>
      <c r="C108" s="19">
        <v>1</v>
      </c>
      <c r="D108" s="28">
        <v>743</v>
      </c>
      <c r="E108" s="21">
        <v>2500</v>
      </c>
      <c r="F108" s="21"/>
      <c r="G108" s="22">
        <f t="shared" si="19"/>
        <v>3.3647399999999998</v>
      </c>
      <c r="H108" s="22">
        <f t="shared" si="26"/>
        <v>0</v>
      </c>
      <c r="I108" s="22"/>
      <c r="J108" s="22">
        <f t="shared" si="27"/>
        <v>3.3647399999999998</v>
      </c>
      <c r="K108" s="19">
        <f>400/1000</f>
        <v>0.4</v>
      </c>
      <c r="L108" s="23">
        <f t="shared" si="22"/>
        <v>1.35</v>
      </c>
      <c r="M108" s="23">
        <f t="shared" si="28"/>
        <v>0</v>
      </c>
      <c r="N108" s="23">
        <f t="shared" si="29"/>
        <v>0</v>
      </c>
      <c r="O108" s="23">
        <f t="shared" si="30"/>
        <v>1.35</v>
      </c>
      <c r="P108" s="20" t="s">
        <v>293</v>
      </c>
      <c r="Q108" s="20" t="s">
        <v>984</v>
      </c>
    </row>
    <row r="109" spans="1:17">
      <c r="A109" s="46"/>
      <c r="B109" s="35" t="s">
        <v>161</v>
      </c>
      <c r="C109" s="19">
        <v>1</v>
      </c>
      <c r="D109" s="28">
        <v>743</v>
      </c>
      <c r="E109" s="21">
        <v>4</v>
      </c>
      <c r="F109" s="21"/>
      <c r="G109" s="22">
        <f t="shared" si="19"/>
        <v>5.3800000000000002E-3</v>
      </c>
      <c r="H109" s="22">
        <f t="shared" si="26"/>
        <v>0</v>
      </c>
      <c r="I109" s="22"/>
      <c r="J109" s="22">
        <f t="shared" si="27"/>
        <v>5.3800000000000002E-3</v>
      </c>
      <c r="K109" s="19">
        <v>2100</v>
      </c>
      <c r="L109" s="23">
        <f t="shared" si="22"/>
        <v>11.3</v>
      </c>
      <c r="M109" s="23">
        <f t="shared" si="28"/>
        <v>0</v>
      </c>
      <c r="N109" s="23">
        <f t="shared" si="29"/>
        <v>0</v>
      </c>
      <c r="O109" s="23">
        <f t="shared" si="30"/>
        <v>11.3</v>
      </c>
      <c r="P109" s="19" t="s">
        <v>985</v>
      </c>
      <c r="Q109" s="20" t="s">
        <v>984</v>
      </c>
    </row>
    <row r="110" spans="1:17" ht="14.25" customHeight="1">
      <c r="A110" s="46"/>
      <c r="B110" s="35" t="s">
        <v>986</v>
      </c>
      <c r="C110" s="19"/>
      <c r="D110" s="28"/>
      <c r="E110" s="21"/>
      <c r="F110" s="21"/>
      <c r="G110" s="22"/>
      <c r="H110" s="22"/>
      <c r="I110" s="22"/>
      <c r="J110" s="22"/>
      <c r="K110" s="19"/>
      <c r="L110" s="23"/>
      <c r="M110" s="23"/>
      <c r="N110" s="23"/>
      <c r="O110" s="23"/>
      <c r="P110" s="19" t="s">
        <v>987</v>
      </c>
      <c r="Q110" s="20"/>
    </row>
    <row r="111" spans="1:17" hidden="1">
      <c r="A111" s="46"/>
      <c r="B111" s="45" t="s">
        <v>162</v>
      </c>
      <c r="C111" s="19"/>
      <c r="D111" s="21">
        <v>1371</v>
      </c>
      <c r="E111" s="21"/>
      <c r="F111" s="21"/>
      <c r="G111" s="22" t="e">
        <f t="shared" si="19"/>
        <v>#DIV/0!</v>
      </c>
      <c r="H111" s="22"/>
      <c r="I111" s="22"/>
      <c r="J111" s="22"/>
      <c r="K111" s="19"/>
      <c r="L111" s="23" t="e">
        <f t="shared" si="22"/>
        <v>#DIV/0!</v>
      </c>
      <c r="M111" s="23"/>
      <c r="N111" s="23"/>
      <c r="O111" s="23"/>
      <c r="P111" s="19"/>
      <c r="Q111" s="20"/>
    </row>
    <row r="112" spans="1:17">
      <c r="A112" s="46"/>
      <c r="B112" s="43" t="s">
        <v>213</v>
      </c>
      <c r="C112" s="38"/>
      <c r="D112" s="39"/>
      <c r="E112" s="39"/>
      <c r="F112" s="39"/>
      <c r="G112" s="40"/>
      <c r="H112" s="40"/>
      <c r="I112" s="40"/>
      <c r="J112" s="40"/>
      <c r="K112" s="38"/>
      <c r="L112" s="42">
        <f>SUM(L104:L110)</f>
        <v>192.86</v>
      </c>
      <c r="M112" s="42">
        <f>SUM(M104:M110)</f>
        <v>118.58</v>
      </c>
      <c r="N112" s="42">
        <f>SUM(N104:N110)</f>
        <v>118.57</v>
      </c>
      <c r="O112" s="42">
        <f>SUM(O104:O110)</f>
        <v>74.28</v>
      </c>
      <c r="P112" s="38"/>
      <c r="Q112" s="20"/>
    </row>
    <row r="113" spans="1:17">
      <c r="A113" s="46" t="s">
        <v>223</v>
      </c>
      <c r="B113" s="43"/>
      <c r="C113" s="38"/>
      <c r="D113" s="39"/>
      <c r="E113" s="39"/>
      <c r="F113" s="39"/>
      <c r="G113" s="40"/>
      <c r="H113" s="40"/>
      <c r="I113" s="40"/>
      <c r="J113" s="40"/>
      <c r="K113" s="38"/>
      <c r="L113" s="41">
        <f>SUM(M113:O113)</f>
        <v>118.57</v>
      </c>
      <c r="M113" s="41"/>
      <c r="N113" s="41">
        <f>N112</f>
        <v>118.57</v>
      </c>
      <c r="O113" s="41"/>
      <c r="P113" s="38" t="s">
        <v>295</v>
      </c>
      <c r="Q113" s="20"/>
    </row>
    <row r="114" spans="1:17">
      <c r="A114" s="46" t="s">
        <v>225</v>
      </c>
      <c r="B114" s="43"/>
      <c r="C114" s="38"/>
      <c r="D114" s="39"/>
      <c r="E114" s="39"/>
      <c r="F114" s="39"/>
      <c r="G114" s="40"/>
      <c r="H114" s="40"/>
      <c r="I114" s="40"/>
      <c r="J114" s="40"/>
      <c r="K114" s="38"/>
      <c r="L114" s="41">
        <f>SUM(M114:O114)</f>
        <v>74.290000000000006</v>
      </c>
      <c r="M114" s="41">
        <f>M112-N113</f>
        <v>0.01</v>
      </c>
      <c r="N114" s="41"/>
      <c r="O114" s="41">
        <f>O112</f>
        <v>74.28</v>
      </c>
      <c r="P114" s="38" t="s">
        <v>296</v>
      </c>
      <c r="Q114" s="20"/>
    </row>
    <row r="115" spans="1:17">
      <c r="A115" s="51"/>
      <c r="B115" s="999" t="s">
        <v>164</v>
      </c>
      <c r="C115" s="999"/>
      <c r="D115" s="999"/>
      <c r="E115" s="999"/>
      <c r="F115" s="999"/>
      <c r="G115" s="999"/>
      <c r="H115" s="999"/>
      <c r="I115" s="999"/>
      <c r="J115" s="999"/>
      <c r="K115" s="999"/>
      <c r="L115" s="999"/>
      <c r="M115" s="999"/>
      <c r="N115" s="999"/>
      <c r="O115" s="999"/>
      <c r="P115" s="1000"/>
      <c r="Q115" s="52"/>
    </row>
    <row r="116" spans="1:17">
      <c r="A116" s="46"/>
      <c r="B116" s="35" t="s">
        <v>165</v>
      </c>
      <c r="C116" s="19">
        <v>1</v>
      </c>
      <c r="D116" s="21">
        <v>718</v>
      </c>
      <c r="E116" s="21">
        <v>12</v>
      </c>
      <c r="F116" s="21"/>
      <c r="G116" s="22">
        <f t="shared" si="19"/>
        <v>1.6709999999999999E-2</v>
      </c>
      <c r="H116" s="22">
        <f t="shared" ref="H116:H120" si="31">G116-J116</f>
        <v>1.6709999999999999E-2</v>
      </c>
      <c r="I116" s="22"/>
      <c r="J116" s="22"/>
      <c r="K116" s="21">
        <v>2000</v>
      </c>
      <c r="L116" s="23">
        <f t="shared" si="22"/>
        <v>33.42</v>
      </c>
      <c r="M116" s="23">
        <f t="shared" ref="M116:M120" si="32">H116*K116</f>
        <v>33.42</v>
      </c>
      <c r="N116" s="23">
        <f t="shared" ref="N116:N120" si="33">I116*K116</f>
        <v>0</v>
      </c>
      <c r="O116" s="23">
        <f t="shared" ref="O116:O120" si="34">L116-M116</f>
        <v>0</v>
      </c>
      <c r="P116" s="19" t="s">
        <v>169</v>
      </c>
      <c r="Q116" s="20"/>
    </row>
    <row r="117" spans="1:17">
      <c r="A117" s="46"/>
      <c r="B117" s="35" t="s">
        <v>166</v>
      </c>
      <c r="C117" s="19">
        <v>1</v>
      </c>
      <c r="D117" s="21">
        <v>718</v>
      </c>
      <c r="E117" s="21">
        <v>12</v>
      </c>
      <c r="F117" s="21"/>
      <c r="G117" s="22">
        <f t="shared" si="19"/>
        <v>1.6709999999999999E-2</v>
      </c>
      <c r="H117" s="22">
        <f t="shared" si="31"/>
        <v>1.6709999999999999E-2</v>
      </c>
      <c r="I117" s="22"/>
      <c r="J117" s="22"/>
      <c r="K117" s="21">
        <v>6000</v>
      </c>
      <c r="L117" s="23">
        <f t="shared" si="22"/>
        <v>100.26</v>
      </c>
      <c r="M117" s="23">
        <f t="shared" si="32"/>
        <v>100.26</v>
      </c>
      <c r="N117" s="23">
        <f t="shared" si="33"/>
        <v>0</v>
      </c>
      <c r="O117" s="23">
        <f t="shared" si="34"/>
        <v>0</v>
      </c>
      <c r="P117" s="19" t="s">
        <v>169</v>
      </c>
      <c r="Q117" s="20"/>
    </row>
    <row r="118" spans="1:17">
      <c r="A118" s="46"/>
      <c r="B118" s="35" t="s">
        <v>167</v>
      </c>
      <c r="C118" s="19">
        <v>1</v>
      </c>
      <c r="D118" s="21">
        <v>718</v>
      </c>
      <c r="E118" s="21">
        <v>12</v>
      </c>
      <c r="F118" s="21"/>
      <c r="G118" s="22">
        <f t="shared" si="19"/>
        <v>1.6709999999999999E-2</v>
      </c>
      <c r="H118" s="22">
        <f t="shared" si="31"/>
        <v>1.6709999999999999E-2</v>
      </c>
      <c r="I118" s="22"/>
      <c r="J118" s="22"/>
      <c r="K118" s="21">
        <v>380</v>
      </c>
      <c r="L118" s="23">
        <f t="shared" si="22"/>
        <v>6.35</v>
      </c>
      <c r="M118" s="23">
        <f t="shared" si="32"/>
        <v>6.35</v>
      </c>
      <c r="N118" s="23">
        <f t="shared" si="33"/>
        <v>0</v>
      </c>
      <c r="O118" s="23">
        <f t="shared" si="34"/>
        <v>0</v>
      </c>
      <c r="P118" s="19" t="s">
        <v>169</v>
      </c>
      <c r="Q118" s="20"/>
    </row>
    <row r="119" spans="1:17">
      <c r="A119" s="46"/>
      <c r="B119" s="35" t="s">
        <v>168</v>
      </c>
      <c r="C119" s="19">
        <v>1</v>
      </c>
      <c r="D119" s="21">
        <v>718</v>
      </c>
      <c r="E119" s="21">
        <v>12</v>
      </c>
      <c r="F119" s="21"/>
      <c r="G119" s="22">
        <f t="shared" si="19"/>
        <v>1.6709999999999999E-2</v>
      </c>
      <c r="H119" s="22">
        <f t="shared" si="31"/>
        <v>1.6709999999999999E-2</v>
      </c>
      <c r="I119" s="22"/>
      <c r="J119" s="22"/>
      <c r="K119" s="21">
        <v>260</v>
      </c>
      <c r="L119" s="23">
        <f t="shared" si="22"/>
        <v>4.34</v>
      </c>
      <c r="M119" s="23">
        <f t="shared" si="32"/>
        <v>4.34</v>
      </c>
      <c r="N119" s="23">
        <f t="shared" si="33"/>
        <v>0</v>
      </c>
      <c r="O119" s="23">
        <f t="shared" si="34"/>
        <v>0</v>
      </c>
      <c r="P119" s="19" t="s">
        <v>169</v>
      </c>
      <c r="Q119" s="20"/>
    </row>
    <row r="120" spans="1:17" ht="22.5">
      <c r="A120" s="46"/>
      <c r="B120" s="35" t="s">
        <v>196</v>
      </c>
      <c r="C120" s="19">
        <v>1</v>
      </c>
      <c r="D120" s="21">
        <v>718</v>
      </c>
      <c r="E120" s="21">
        <v>1</v>
      </c>
      <c r="F120" s="21"/>
      <c r="G120" s="22">
        <f t="shared" si="19"/>
        <v>1.39E-3</v>
      </c>
      <c r="H120" s="22">
        <f t="shared" si="31"/>
        <v>1.39E-3</v>
      </c>
      <c r="I120" s="22"/>
      <c r="J120" s="22"/>
      <c r="K120" s="21">
        <v>6320</v>
      </c>
      <c r="L120" s="23">
        <f t="shared" si="22"/>
        <v>8.7799999999999994</v>
      </c>
      <c r="M120" s="23">
        <f t="shared" si="32"/>
        <v>8.7799999999999994</v>
      </c>
      <c r="N120" s="23">
        <f t="shared" si="33"/>
        <v>0</v>
      </c>
      <c r="O120" s="23">
        <f t="shared" si="34"/>
        <v>0</v>
      </c>
      <c r="P120" s="19" t="s">
        <v>170</v>
      </c>
      <c r="Q120" s="20"/>
    </row>
    <row r="121" spans="1:17">
      <c r="A121" s="46"/>
      <c r="B121" s="43" t="s">
        <v>213</v>
      </c>
      <c r="C121" s="38"/>
      <c r="D121" s="39"/>
      <c r="E121" s="39"/>
      <c r="F121" s="39"/>
      <c r="G121" s="40"/>
      <c r="H121" s="40"/>
      <c r="I121" s="40"/>
      <c r="J121" s="40"/>
      <c r="K121" s="38"/>
      <c r="L121" s="41">
        <f>SUM(L116:L120)</f>
        <v>153.15</v>
      </c>
      <c r="M121" s="41">
        <f>SUM(M116:M120)</f>
        <v>153.15</v>
      </c>
      <c r="N121" s="41">
        <f>SUM(N116:N120)</f>
        <v>0</v>
      </c>
      <c r="O121" s="41">
        <f>SUM(O116:O120)</f>
        <v>0</v>
      </c>
      <c r="P121" s="38"/>
      <c r="Q121" s="20"/>
    </row>
    <row r="122" spans="1:17">
      <c r="A122" s="46" t="s">
        <v>223</v>
      </c>
      <c r="B122" s="43"/>
      <c r="C122" s="38"/>
      <c r="D122" s="39"/>
      <c r="E122" s="39"/>
      <c r="F122" s="39"/>
      <c r="G122" s="40"/>
      <c r="H122" s="40"/>
      <c r="I122" s="40"/>
      <c r="J122" s="40"/>
      <c r="K122" s="38"/>
      <c r="L122" s="41">
        <f>SUM(M122:O122)</f>
        <v>153.15</v>
      </c>
      <c r="M122" s="41">
        <f>M121</f>
        <v>153.15</v>
      </c>
      <c r="N122" s="41">
        <f>N121</f>
        <v>0</v>
      </c>
      <c r="O122" s="81"/>
      <c r="P122" s="38" t="s">
        <v>295</v>
      </c>
      <c r="Q122" s="20"/>
    </row>
    <row r="123" spans="1:17">
      <c r="A123" s="46" t="s">
        <v>243</v>
      </c>
      <c r="B123" s="43"/>
      <c r="C123" s="38"/>
      <c r="D123" s="39"/>
      <c r="E123" s="39"/>
      <c r="F123" s="39"/>
      <c r="G123" s="40"/>
      <c r="H123" s="40"/>
      <c r="I123" s="40"/>
      <c r="J123" s="40"/>
      <c r="K123" s="38"/>
      <c r="L123" s="41">
        <f>SUM(M123:O123)</f>
        <v>0</v>
      </c>
      <c r="M123" s="81"/>
      <c r="N123" s="81"/>
      <c r="O123" s="41">
        <f>O121</f>
        <v>0</v>
      </c>
      <c r="P123" s="38" t="s">
        <v>296</v>
      </c>
      <c r="Q123" s="20"/>
    </row>
    <row r="124" spans="1:17">
      <c r="A124" s="51"/>
      <c r="B124" s="999" t="s">
        <v>171</v>
      </c>
      <c r="C124" s="999"/>
      <c r="D124" s="999"/>
      <c r="E124" s="999"/>
      <c r="F124" s="999"/>
      <c r="G124" s="999"/>
      <c r="H124" s="999"/>
      <c r="I124" s="999"/>
      <c r="J124" s="999"/>
      <c r="K124" s="999"/>
      <c r="L124" s="999"/>
      <c r="M124" s="999"/>
      <c r="N124" s="999"/>
      <c r="O124" s="999"/>
      <c r="P124" s="1000"/>
      <c r="Q124" s="52"/>
    </row>
    <row r="125" spans="1:17" hidden="1">
      <c r="A125" s="46"/>
      <c r="B125" s="35" t="s">
        <v>176</v>
      </c>
      <c r="C125" s="19">
        <v>1</v>
      </c>
      <c r="D125" s="34">
        <v>743</v>
      </c>
      <c r="E125" s="21">
        <v>12</v>
      </c>
      <c r="F125" s="21"/>
      <c r="G125" s="22">
        <f t="shared" si="19"/>
        <v>1.6150000000000001E-2</v>
      </c>
      <c r="H125" s="22">
        <f>G125-J125</f>
        <v>0</v>
      </c>
      <c r="I125" s="22"/>
      <c r="J125" s="22">
        <f>E125/D125/C125</f>
        <v>1.6150000000000001E-2</v>
      </c>
      <c r="K125" s="21">
        <f>3120-3120</f>
        <v>0</v>
      </c>
      <c r="L125" s="23">
        <f t="shared" si="22"/>
        <v>0</v>
      </c>
      <c r="M125" s="23">
        <f>H125*K125</f>
        <v>0</v>
      </c>
      <c r="N125" s="23">
        <f>I125*K125</f>
        <v>0</v>
      </c>
      <c r="O125" s="23">
        <f>L125-M125</f>
        <v>0</v>
      </c>
      <c r="P125" s="19" t="s">
        <v>169</v>
      </c>
      <c r="Q125" s="20" t="s">
        <v>984</v>
      </c>
    </row>
    <row r="126" spans="1:17">
      <c r="A126" s="46"/>
      <c r="B126" s="35" t="s">
        <v>174</v>
      </c>
      <c r="C126" s="19">
        <v>1</v>
      </c>
      <c r="D126" s="28">
        <v>743</v>
      </c>
      <c r="E126" s="31">
        <f>3226.2*12</f>
        <v>38714.400000000001</v>
      </c>
      <c r="F126" s="21"/>
      <c r="G126" s="22">
        <f t="shared" si="19"/>
        <v>52.105519999999999</v>
      </c>
      <c r="H126" s="22">
        <f>G126-J126</f>
        <v>0</v>
      </c>
      <c r="I126" s="22"/>
      <c r="J126" s="22">
        <f>E126/D126/C126</f>
        <v>52.105519999999999</v>
      </c>
      <c r="K126" s="19">
        <v>0.64</v>
      </c>
      <c r="L126" s="23">
        <f t="shared" si="22"/>
        <v>33.35</v>
      </c>
      <c r="M126" s="23">
        <f>H126*K126</f>
        <v>0</v>
      </c>
      <c r="N126" s="23">
        <f>I126*K126</f>
        <v>0</v>
      </c>
      <c r="O126" s="23">
        <f>L126-M126</f>
        <v>33.35</v>
      </c>
      <c r="P126" s="20" t="s">
        <v>172</v>
      </c>
      <c r="Q126" s="20" t="s">
        <v>984</v>
      </c>
    </row>
    <row r="127" spans="1:17">
      <c r="A127" s="46"/>
      <c r="B127" s="35" t="s">
        <v>175</v>
      </c>
      <c r="C127" s="19">
        <v>1</v>
      </c>
      <c r="D127" s="28">
        <v>743</v>
      </c>
      <c r="E127" s="31">
        <f>3226.2*4</f>
        <v>12904.8</v>
      </c>
      <c r="F127" s="21"/>
      <c r="G127" s="22">
        <f t="shared" si="19"/>
        <v>17.368510000000001</v>
      </c>
      <c r="H127" s="22">
        <f>G127-J127</f>
        <v>0</v>
      </c>
      <c r="I127" s="22"/>
      <c r="J127" s="22">
        <f>E127/D127/C127</f>
        <v>17.368510000000001</v>
      </c>
      <c r="K127" s="32">
        <v>0.73</v>
      </c>
      <c r="L127" s="23">
        <f t="shared" si="22"/>
        <v>12.68</v>
      </c>
      <c r="M127" s="23">
        <f>H127*K127</f>
        <v>0</v>
      </c>
      <c r="N127" s="23">
        <f>I127*K127</f>
        <v>0</v>
      </c>
      <c r="O127" s="23">
        <f>L127-M127</f>
        <v>12.68</v>
      </c>
      <c r="P127" s="20" t="s">
        <v>173</v>
      </c>
      <c r="Q127" s="20" t="s">
        <v>984</v>
      </c>
    </row>
    <row r="128" spans="1:17">
      <c r="A128" s="46" t="s">
        <v>244</v>
      </c>
      <c r="B128" s="43" t="s">
        <v>213</v>
      </c>
      <c r="C128" s="38"/>
      <c r="D128" s="39"/>
      <c r="E128" s="39"/>
      <c r="F128" s="39"/>
      <c r="G128" s="40"/>
      <c r="H128" s="40"/>
      <c r="I128" s="40"/>
      <c r="J128" s="40"/>
      <c r="K128" s="38"/>
      <c r="L128" s="41">
        <f>SUM(L125:L127)</f>
        <v>46.03</v>
      </c>
      <c r="M128" s="41">
        <f>SUM(M125:M127)</f>
        <v>0</v>
      </c>
      <c r="N128" s="41">
        <f>SUM(N125:N127)</f>
        <v>0</v>
      </c>
      <c r="O128" s="41">
        <f>SUM(O125:O127)</f>
        <v>46.03</v>
      </c>
      <c r="P128" s="38" t="s">
        <v>296</v>
      </c>
      <c r="Q128" s="20"/>
    </row>
    <row r="129" spans="1:17">
      <c r="A129" s="51"/>
      <c r="B129" s="999" t="s">
        <v>179</v>
      </c>
      <c r="C129" s="999"/>
      <c r="D129" s="999"/>
      <c r="E129" s="999"/>
      <c r="F129" s="999"/>
      <c r="G129" s="999"/>
      <c r="H129" s="999"/>
      <c r="I129" s="999"/>
      <c r="J129" s="999"/>
      <c r="K129" s="999"/>
      <c r="L129" s="999"/>
      <c r="M129" s="999"/>
      <c r="N129" s="999"/>
      <c r="O129" s="999"/>
      <c r="P129" s="1000"/>
      <c r="Q129" s="52"/>
    </row>
    <row r="130" spans="1:17">
      <c r="A130" s="46"/>
      <c r="B130" s="35" t="s">
        <v>178</v>
      </c>
      <c r="C130" s="19">
        <v>1</v>
      </c>
      <c r="D130" s="28">
        <v>743</v>
      </c>
      <c r="E130" s="21">
        <v>1</v>
      </c>
      <c r="F130" s="21"/>
      <c r="G130" s="22">
        <f t="shared" si="19"/>
        <v>1.3500000000000001E-3</v>
      </c>
      <c r="H130" s="22">
        <f>G130-J130</f>
        <v>0</v>
      </c>
      <c r="I130" s="22"/>
      <c r="J130" s="22">
        <f>E130/D130/C130</f>
        <v>1.3500000000000001E-3</v>
      </c>
      <c r="K130" s="19">
        <v>5000</v>
      </c>
      <c r="L130" s="23">
        <f t="shared" si="22"/>
        <v>6.75</v>
      </c>
      <c r="M130" s="23">
        <f t="shared" ref="M130:M143" si="35">H130*K130</f>
        <v>0</v>
      </c>
      <c r="N130" s="23">
        <f t="shared" ref="N130:N143" si="36">I130*K130</f>
        <v>0</v>
      </c>
      <c r="O130" s="23">
        <f t="shared" ref="O130:O143" si="37">L130-M130</f>
        <v>6.75</v>
      </c>
      <c r="P130" s="19" t="s">
        <v>170</v>
      </c>
      <c r="Q130" s="20" t="s">
        <v>984</v>
      </c>
    </row>
    <row r="131" spans="1:17">
      <c r="A131" s="46"/>
      <c r="B131" s="35" t="s">
        <v>180</v>
      </c>
      <c r="C131" s="19">
        <v>1</v>
      </c>
      <c r="D131" s="28">
        <v>743</v>
      </c>
      <c r="E131" s="21">
        <v>1</v>
      </c>
      <c r="F131" s="21"/>
      <c r="G131" s="22">
        <f t="shared" si="19"/>
        <v>1.3500000000000001E-3</v>
      </c>
      <c r="H131" s="22">
        <f>G131-J131</f>
        <v>0</v>
      </c>
      <c r="I131" s="22"/>
      <c r="J131" s="22">
        <f>E131/D131/C131</f>
        <v>1.3500000000000001E-3</v>
      </c>
      <c r="K131" s="19">
        <v>11000</v>
      </c>
      <c r="L131" s="23">
        <f t="shared" si="22"/>
        <v>14.85</v>
      </c>
      <c r="M131" s="23">
        <f t="shared" si="35"/>
        <v>0</v>
      </c>
      <c r="N131" s="23">
        <f t="shared" si="36"/>
        <v>0</v>
      </c>
      <c r="O131" s="23">
        <f t="shared" si="37"/>
        <v>14.85</v>
      </c>
      <c r="P131" s="19" t="s">
        <v>170</v>
      </c>
      <c r="Q131" s="20" t="s">
        <v>984</v>
      </c>
    </row>
    <row r="132" spans="1:17" ht="22.5">
      <c r="A132" s="46"/>
      <c r="B132" s="35" t="s">
        <v>181</v>
      </c>
      <c r="C132" s="19">
        <v>1</v>
      </c>
      <c r="D132" s="28">
        <v>743</v>
      </c>
      <c r="E132" s="21">
        <v>1</v>
      </c>
      <c r="F132" s="21"/>
      <c r="G132" s="22">
        <f t="shared" si="19"/>
        <v>1.3500000000000001E-3</v>
      </c>
      <c r="H132" s="22">
        <f>G132-J132</f>
        <v>0</v>
      </c>
      <c r="I132" s="22"/>
      <c r="J132" s="22">
        <f>E132/D132/C132</f>
        <v>1.3500000000000001E-3</v>
      </c>
      <c r="K132" s="19">
        <v>600</v>
      </c>
      <c r="L132" s="23">
        <f t="shared" si="22"/>
        <v>0.81</v>
      </c>
      <c r="M132" s="23">
        <f t="shared" si="35"/>
        <v>0</v>
      </c>
      <c r="N132" s="23">
        <f t="shared" si="36"/>
        <v>0</v>
      </c>
      <c r="O132" s="23">
        <f t="shared" si="37"/>
        <v>0.81</v>
      </c>
      <c r="P132" s="19" t="s">
        <v>170</v>
      </c>
      <c r="Q132" s="20" t="s">
        <v>984</v>
      </c>
    </row>
    <row r="133" spans="1:17">
      <c r="A133" s="46"/>
      <c r="B133" s="35" t="s">
        <v>182</v>
      </c>
      <c r="C133" s="19">
        <v>1</v>
      </c>
      <c r="D133" s="28">
        <v>743</v>
      </c>
      <c r="E133" s="21">
        <v>1</v>
      </c>
      <c r="F133" s="21"/>
      <c r="G133" s="22">
        <f t="shared" si="19"/>
        <v>1.3500000000000001E-3</v>
      </c>
      <c r="H133" s="22">
        <f>G133-J133</f>
        <v>0</v>
      </c>
      <c r="I133" s="22"/>
      <c r="J133" s="22">
        <f>E133/D133/C133</f>
        <v>1.3500000000000001E-3</v>
      </c>
      <c r="K133" s="19">
        <v>13200</v>
      </c>
      <c r="L133" s="23">
        <f t="shared" si="22"/>
        <v>17.82</v>
      </c>
      <c r="M133" s="23">
        <f t="shared" si="35"/>
        <v>0</v>
      </c>
      <c r="N133" s="23">
        <f t="shared" si="36"/>
        <v>0</v>
      </c>
      <c r="O133" s="23">
        <f t="shared" si="37"/>
        <v>17.82</v>
      </c>
      <c r="P133" s="19" t="s">
        <v>170</v>
      </c>
      <c r="Q133" s="20" t="s">
        <v>984</v>
      </c>
    </row>
    <row r="134" spans="1:17" ht="22.5">
      <c r="A134" s="46"/>
      <c r="B134" s="35" t="s">
        <v>183</v>
      </c>
      <c r="C134" s="19">
        <v>1</v>
      </c>
      <c r="D134" s="28">
        <v>743</v>
      </c>
      <c r="E134" s="21">
        <v>1</v>
      </c>
      <c r="F134" s="21"/>
      <c r="G134" s="22">
        <f t="shared" si="19"/>
        <v>1.3500000000000001E-3</v>
      </c>
      <c r="H134" s="22">
        <f>G134-J134</f>
        <v>0</v>
      </c>
      <c r="I134" s="22"/>
      <c r="J134" s="22">
        <f>E134/D134/C134</f>
        <v>1.3500000000000001E-3</v>
      </c>
      <c r="K134" s="19">
        <v>7500</v>
      </c>
      <c r="L134" s="23">
        <f t="shared" si="22"/>
        <v>10.130000000000001</v>
      </c>
      <c r="M134" s="23">
        <f t="shared" si="35"/>
        <v>0</v>
      </c>
      <c r="N134" s="23">
        <f t="shared" si="36"/>
        <v>0</v>
      </c>
      <c r="O134" s="23">
        <f t="shared" si="37"/>
        <v>10.130000000000001</v>
      </c>
      <c r="P134" s="19" t="s">
        <v>170</v>
      </c>
      <c r="Q134" s="20" t="s">
        <v>984</v>
      </c>
    </row>
    <row r="135" spans="1:17">
      <c r="A135" s="46"/>
      <c r="B135" s="35"/>
      <c r="C135" s="19"/>
      <c r="D135" s="28"/>
      <c r="E135" s="21"/>
      <c r="F135" s="21"/>
      <c r="G135" s="22"/>
      <c r="H135" s="22"/>
      <c r="I135" s="22"/>
      <c r="J135" s="22"/>
      <c r="K135" s="19"/>
      <c r="L135" s="23"/>
      <c r="M135" s="23">
        <f t="shared" si="35"/>
        <v>0</v>
      </c>
      <c r="N135" s="23">
        <f t="shared" si="36"/>
        <v>0</v>
      </c>
      <c r="O135" s="23">
        <f t="shared" si="37"/>
        <v>0</v>
      </c>
      <c r="P135" s="19"/>
      <c r="Q135" s="20"/>
    </row>
    <row r="136" spans="1:17">
      <c r="A136" s="46"/>
      <c r="B136" s="35" t="s">
        <v>186</v>
      </c>
      <c r="C136" s="19">
        <v>1</v>
      </c>
      <c r="D136" s="28">
        <v>718</v>
      </c>
      <c r="E136" s="21">
        <f>12*3</f>
        <v>36</v>
      </c>
      <c r="F136" s="21"/>
      <c r="G136" s="22">
        <f t="shared" si="19"/>
        <v>5.0139999999999997E-2</v>
      </c>
      <c r="H136" s="22">
        <f>G136-J136</f>
        <v>5.0139999999999997E-2</v>
      </c>
      <c r="I136" s="22">
        <f>(F136)/D136/C136</f>
        <v>0</v>
      </c>
      <c r="J136" s="22"/>
      <c r="K136" s="21">
        <v>578</v>
      </c>
      <c r="L136" s="23">
        <f t="shared" si="22"/>
        <v>28.98</v>
      </c>
      <c r="M136" s="23">
        <f t="shared" si="35"/>
        <v>28.98</v>
      </c>
      <c r="N136" s="23">
        <f t="shared" si="36"/>
        <v>0</v>
      </c>
      <c r="O136" s="23">
        <f t="shared" si="37"/>
        <v>0</v>
      </c>
      <c r="P136" s="19" t="s">
        <v>297</v>
      </c>
      <c r="Q136" s="20"/>
    </row>
    <row r="137" spans="1:17">
      <c r="A137" s="46"/>
      <c r="B137" s="35" t="s">
        <v>184</v>
      </c>
      <c r="C137" s="19">
        <v>1</v>
      </c>
      <c r="D137" s="28">
        <v>718</v>
      </c>
      <c r="E137" s="21">
        <f>12*1</f>
        <v>12</v>
      </c>
      <c r="F137" s="21"/>
      <c r="G137" s="22">
        <f t="shared" si="19"/>
        <v>1.6709999999999999E-2</v>
      </c>
      <c r="H137" s="22">
        <f>G137-J137</f>
        <v>1.6709999999999999E-2</v>
      </c>
      <c r="I137" s="22">
        <f>(F137)/D137/C137</f>
        <v>0</v>
      </c>
      <c r="J137" s="22"/>
      <c r="K137" s="21">
        <v>2000</v>
      </c>
      <c r="L137" s="23">
        <f t="shared" si="22"/>
        <v>33.42</v>
      </c>
      <c r="M137" s="23">
        <f t="shared" si="35"/>
        <v>33.42</v>
      </c>
      <c r="N137" s="23">
        <f t="shared" si="36"/>
        <v>0</v>
      </c>
      <c r="O137" s="23">
        <f t="shared" si="37"/>
        <v>0</v>
      </c>
      <c r="P137" s="19" t="s">
        <v>188</v>
      </c>
      <c r="Q137" s="20"/>
    </row>
    <row r="138" spans="1:17">
      <c r="A138" s="46"/>
      <c r="B138" s="35" t="s">
        <v>185</v>
      </c>
      <c r="C138" s="19">
        <v>1</v>
      </c>
      <c r="D138" s="28">
        <v>718</v>
      </c>
      <c r="E138" s="21">
        <f>1*2</f>
        <v>2</v>
      </c>
      <c r="F138" s="21"/>
      <c r="G138" s="22">
        <f t="shared" si="19"/>
        <v>2.7899999999999999E-3</v>
      </c>
      <c r="H138" s="22">
        <f>G138-J138</f>
        <v>2.7899999999999999E-3</v>
      </c>
      <c r="I138" s="22">
        <f>(F138)/D138/C138</f>
        <v>0</v>
      </c>
      <c r="J138" s="22"/>
      <c r="K138" s="21">
        <v>7000</v>
      </c>
      <c r="L138" s="23">
        <f t="shared" si="22"/>
        <v>19.53</v>
      </c>
      <c r="M138" s="23">
        <f t="shared" si="35"/>
        <v>19.53</v>
      </c>
      <c r="N138" s="23">
        <f t="shared" si="36"/>
        <v>0</v>
      </c>
      <c r="O138" s="23">
        <f t="shared" si="37"/>
        <v>0</v>
      </c>
      <c r="P138" s="19" t="s">
        <v>298</v>
      </c>
      <c r="Q138" s="20"/>
    </row>
    <row r="139" spans="1:17" ht="22.5">
      <c r="A139" s="46"/>
      <c r="B139" s="35" t="s">
        <v>187</v>
      </c>
      <c r="C139" s="19">
        <v>1</v>
      </c>
      <c r="D139" s="28">
        <v>718</v>
      </c>
      <c r="E139" s="21">
        <f>1*4</f>
        <v>4</v>
      </c>
      <c r="F139" s="21"/>
      <c r="G139" s="22">
        <f t="shared" si="19"/>
        <v>5.5700000000000003E-3</v>
      </c>
      <c r="H139" s="22">
        <f>G139-J139</f>
        <v>5.5700000000000003E-3</v>
      </c>
      <c r="I139" s="22">
        <f>(F139)/D139/C139</f>
        <v>0</v>
      </c>
      <c r="J139" s="22"/>
      <c r="K139" s="21">
        <v>4692</v>
      </c>
      <c r="L139" s="23">
        <f t="shared" si="22"/>
        <v>26.13</v>
      </c>
      <c r="M139" s="23">
        <f t="shared" si="35"/>
        <v>26.13</v>
      </c>
      <c r="N139" s="23">
        <f t="shared" si="36"/>
        <v>0</v>
      </c>
      <c r="O139" s="23">
        <f t="shared" si="37"/>
        <v>0</v>
      </c>
      <c r="P139" s="19" t="s">
        <v>189</v>
      </c>
      <c r="Q139" s="20"/>
    </row>
    <row r="140" spans="1:17">
      <c r="A140" s="46"/>
      <c r="B140" s="35"/>
      <c r="C140" s="19"/>
      <c r="D140" s="28"/>
      <c r="E140" s="21"/>
      <c r="F140" s="21"/>
      <c r="G140" s="22"/>
      <c r="H140" s="22"/>
      <c r="I140" s="22"/>
      <c r="J140" s="22"/>
      <c r="K140" s="21"/>
      <c r="L140" s="23"/>
      <c r="M140" s="23"/>
      <c r="N140" s="23"/>
      <c r="O140" s="23"/>
      <c r="P140" s="19"/>
      <c r="Q140" s="20"/>
    </row>
    <row r="141" spans="1:17" ht="15" customHeight="1">
      <c r="A141" s="46"/>
      <c r="B141" s="35" t="s">
        <v>300</v>
      </c>
      <c r="C141" s="19">
        <v>1</v>
      </c>
      <c r="D141" s="28">
        <v>1000</v>
      </c>
      <c r="E141" s="21">
        <v>1</v>
      </c>
      <c r="F141" s="21"/>
      <c r="G141" s="22">
        <f>(E141+F141)/D141/C141</f>
        <v>1E-3</v>
      </c>
      <c r="H141" s="22">
        <f>G141-J141</f>
        <v>0</v>
      </c>
      <c r="I141" s="22"/>
      <c r="J141" s="22">
        <f>E141/D141/C141</f>
        <v>1E-3</v>
      </c>
      <c r="K141" s="21">
        <v>980</v>
      </c>
      <c r="L141" s="23">
        <f>G141*K141</f>
        <v>0.98</v>
      </c>
      <c r="M141" s="23">
        <f>H141*K141</f>
        <v>0</v>
      </c>
      <c r="N141" s="23">
        <f>I141*K141</f>
        <v>0</v>
      </c>
      <c r="O141" s="23">
        <f>L141-M141</f>
        <v>0.98</v>
      </c>
      <c r="P141" s="19" t="s">
        <v>299</v>
      </c>
      <c r="Q141" s="20" t="s">
        <v>988</v>
      </c>
    </row>
    <row r="142" spans="1:17" ht="78.75">
      <c r="A142" s="46"/>
      <c r="B142" s="35" t="s">
        <v>301</v>
      </c>
      <c r="C142" s="19">
        <v>1</v>
      </c>
      <c r="D142" s="28">
        <v>1000</v>
      </c>
      <c r="E142" s="21">
        <v>1</v>
      </c>
      <c r="F142" s="21"/>
      <c r="G142" s="22">
        <f>(E142+F142)/D142/C142</f>
        <v>1E-3</v>
      </c>
      <c r="H142" s="22">
        <f>G142-J142</f>
        <v>0</v>
      </c>
      <c r="I142" s="22"/>
      <c r="J142" s="22">
        <f>E142/D142/C142</f>
        <v>1E-3</v>
      </c>
      <c r="K142" s="21">
        <v>4394</v>
      </c>
      <c r="L142" s="23">
        <f>G142*K142</f>
        <v>4.3899999999999997</v>
      </c>
      <c r="M142" s="23">
        <f>H142*K142</f>
        <v>0</v>
      </c>
      <c r="N142" s="23">
        <f>I142*K142</f>
        <v>0</v>
      </c>
      <c r="O142" s="23">
        <f>L142-M142</f>
        <v>4.3899999999999997</v>
      </c>
      <c r="P142" s="19" t="s">
        <v>299</v>
      </c>
      <c r="Q142" s="20" t="s">
        <v>988</v>
      </c>
    </row>
    <row r="143" spans="1:17" ht="22.5">
      <c r="A143" s="46"/>
      <c r="B143" s="35" t="s">
        <v>989</v>
      </c>
      <c r="C143" s="19">
        <v>1</v>
      </c>
      <c r="D143" s="28">
        <v>743</v>
      </c>
      <c r="E143" s="21">
        <v>1</v>
      </c>
      <c r="F143" s="21"/>
      <c r="G143" s="22">
        <f t="shared" si="19"/>
        <v>1.3500000000000001E-3</v>
      </c>
      <c r="H143" s="22">
        <f>G143-J143</f>
        <v>0</v>
      </c>
      <c r="I143" s="22"/>
      <c r="J143" s="22">
        <f>E143/D143/C143</f>
        <v>1.3500000000000001E-3</v>
      </c>
      <c r="K143" s="21">
        <v>10000</v>
      </c>
      <c r="L143" s="23">
        <f t="shared" si="22"/>
        <v>13.5</v>
      </c>
      <c r="M143" s="23">
        <f t="shared" si="35"/>
        <v>0</v>
      </c>
      <c r="N143" s="23">
        <f t="shared" si="36"/>
        <v>0</v>
      </c>
      <c r="O143" s="23">
        <f t="shared" si="37"/>
        <v>13.5</v>
      </c>
      <c r="P143" s="19" t="s">
        <v>299</v>
      </c>
      <c r="Q143" s="20" t="s">
        <v>984</v>
      </c>
    </row>
    <row r="144" spans="1:17">
      <c r="A144" s="46"/>
      <c r="B144" s="43" t="s">
        <v>213</v>
      </c>
      <c r="C144" s="38"/>
      <c r="D144" s="39"/>
      <c r="E144" s="39"/>
      <c r="F144" s="39"/>
      <c r="G144" s="40"/>
      <c r="H144" s="40"/>
      <c r="I144" s="40"/>
      <c r="J144" s="40"/>
      <c r="K144" s="38"/>
      <c r="L144" s="41">
        <f>SUM(L130:L143)</f>
        <v>177.29</v>
      </c>
      <c r="M144" s="41">
        <f>SUM(M130:M143)</f>
        <v>108.06</v>
      </c>
      <c r="N144" s="41">
        <f>SUM(N130:N143)</f>
        <v>0</v>
      </c>
      <c r="O144" s="41">
        <f>SUM(O130:O143)</f>
        <v>69.23</v>
      </c>
      <c r="P144" s="38"/>
      <c r="Q144" s="20"/>
    </row>
    <row r="145" spans="1:17">
      <c r="A145" s="46" t="s">
        <v>223</v>
      </c>
      <c r="B145" s="43"/>
      <c r="C145" s="38"/>
      <c r="D145" s="39"/>
      <c r="E145" s="39"/>
      <c r="F145" s="39"/>
      <c r="G145" s="40"/>
      <c r="H145" s="40"/>
      <c r="I145" s="40"/>
      <c r="J145" s="40"/>
      <c r="K145" s="38"/>
      <c r="L145" s="41">
        <f>SUM(M145:O145)</f>
        <v>108.06</v>
      </c>
      <c r="M145" s="41">
        <f>M144</f>
        <v>108.06</v>
      </c>
      <c r="N145" s="41">
        <f>N144</f>
        <v>0</v>
      </c>
      <c r="O145" s="41"/>
      <c r="P145" s="38" t="s">
        <v>295</v>
      </c>
      <c r="Q145" s="20"/>
    </row>
    <row r="146" spans="1:17">
      <c r="A146" s="46" t="s">
        <v>245</v>
      </c>
      <c r="B146" s="43"/>
      <c r="C146" s="38"/>
      <c r="D146" s="39"/>
      <c r="E146" s="39"/>
      <c r="F146" s="39"/>
      <c r="G146" s="40"/>
      <c r="H146" s="40"/>
      <c r="I146" s="40"/>
      <c r="J146" s="40"/>
      <c r="K146" s="38"/>
      <c r="L146" s="41">
        <f>SUM(M146:O146)</f>
        <v>69.23</v>
      </c>
      <c r="M146" s="41"/>
      <c r="N146" s="41"/>
      <c r="O146" s="41">
        <f>O144</f>
        <v>69.23</v>
      </c>
      <c r="P146" s="38" t="s">
        <v>296</v>
      </c>
      <c r="Q146" s="20"/>
    </row>
    <row r="147" spans="1:17" hidden="1">
      <c r="A147" s="51"/>
      <c r="B147" s="999" t="s">
        <v>306</v>
      </c>
      <c r="C147" s="999"/>
      <c r="D147" s="999"/>
      <c r="E147" s="999"/>
      <c r="F147" s="999"/>
      <c r="G147" s="999"/>
      <c r="H147" s="999"/>
      <c r="I147" s="999"/>
      <c r="J147" s="999"/>
      <c r="K147" s="999"/>
      <c r="L147" s="999"/>
      <c r="M147" s="999"/>
      <c r="N147" s="999"/>
      <c r="O147" s="999"/>
      <c r="P147" s="1000"/>
      <c r="Q147" s="52"/>
    </row>
    <row r="148" spans="1:17" hidden="1">
      <c r="A148" s="46"/>
      <c r="B148" s="35" t="s">
        <v>990</v>
      </c>
      <c r="C148" s="19">
        <v>1</v>
      </c>
      <c r="D148" s="34">
        <v>429</v>
      </c>
      <c r="E148" s="21">
        <v>12</v>
      </c>
      <c r="F148" s="21"/>
      <c r="G148" s="22">
        <f>(E148+F148)/D148/C148</f>
        <v>2.7969999999999998E-2</v>
      </c>
      <c r="H148" s="22">
        <f>G148-J148</f>
        <v>0</v>
      </c>
      <c r="I148" s="22"/>
      <c r="J148" s="22">
        <f>E148/D148/C148</f>
        <v>2.7969999999999998E-2</v>
      </c>
      <c r="K148" s="21"/>
      <c r="L148" s="23">
        <f>G148*K148</f>
        <v>0</v>
      </c>
      <c r="M148" s="23">
        <f>H148*K148</f>
        <v>0</v>
      </c>
      <c r="N148" s="23">
        <f>I148*K148</f>
        <v>0</v>
      </c>
      <c r="O148" s="23">
        <f>L148-M148</f>
        <v>0</v>
      </c>
      <c r="P148" s="19" t="s">
        <v>299</v>
      </c>
      <c r="Q148" s="20" t="s">
        <v>991</v>
      </c>
    </row>
    <row r="149" spans="1:17" ht="46.5" hidden="1" customHeight="1">
      <c r="A149" s="46"/>
      <c r="B149" s="35" t="s">
        <v>307</v>
      </c>
      <c r="C149" s="19">
        <v>1</v>
      </c>
      <c r="D149" s="34">
        <v>429</v>
      </c>
      <c r="E149" s="31">
        <v>12</v>
      </c>
      <c r="F149" s="21"/>
      <c r="G149" s="22">
        <f>(E149+F149)/D149/C149</f>
        <v>2.7969999999999998E-2</v>
      </c>
      <c r="H149" s="22">
        <f>G149-J149</f>
        <v>0</v>
      </c>
      <c r="I149" s="22"/>
      <c r="J149" s="22">
        <f>E149/D149/C149</f>
        <v>2.7969999999999998E-2</v>
      </c>
      <c r="K149" s="19"/>
      <c r="L149" s="23">
        <f>G149*K149</f>
        <v>0</v>
      </c>
      <c r="M149" s="23">
        <f>H149*K149</f>
        <v>0</v>
      </c>
      <c r="N149" s="23">
        <f>I149*K149</f>
        <v>0</v>
      </c>
      <c r="O149" s="23">
        <f>L149-M149</f>
        <v>0</v>
      </c>
      <c r="P149" s="19" t="s">
        <v>299</v>
      </c>
      <c r="Q149" s="20" t="s">
        <v>991</v>
      </c>
    </row>
    <row r="150" spans="1:17" hidden="1">
      <c r="A150" s="82" t="s">
        <v>225</v>
      </c>
      <c r="B150" s="43" t="s">
        <v>213</v>
      </c>
      <c r="C150" s="38"/>
      <c r="D150" s="39"/>
      <c r="E150" s="39"/>
      <c r="F150" s="39"/>
      <c r="G150" s="40"/>
      <c r="H150" s="40"/>
      <c r="I150" s="40"/>
      <c r="J150" s="40"/>
      <c r="K150" s="38"/>
      <c r="L150" s="41">
        <f>SUM(L148:L149)</f>
        <v>0</v>
      </c>
      <c r="M150" s="41">
        <f>SUM(M148:M149)</f>
        <v>0</v>
      </c>
      <c r="N150" s="41">
        <f>SUM(N148:N149)</f>
        <v>0</v>
      </c>
      <c r="O150" s="41">
        <f>SUM(O148:O149)</f>
        <v>0</v>
      </c>
      <c r="P150" s="38" t="s">
        <v>296</v>
      </c>
      <c r="Q150" s="20"/>
    </row>
    <row r="151" spans="1:17">
      <c r="A151" s="51"/>
      <c r="B151" s="999" t="s">
        <v>190</v>
      </c>
      <c r="C151" s="999"/>
      <c r="D151" s="999"/>
      <c r="E151" s="999"/>
      <c r="F151" s="999"/>
      <c r="G151" s="999"/>
      <c r="H151" s="999"/>
      <c r="I151" s="999"/>
      <c r="J151" s="999"/>
      <c r="K151" s="999"/>
      <c r="L151" s="999"/>
      <c r="M151" s="999"/>
      <c r="N151" s="999"/>
      <c r="O151" s="999"/>
      <c r="P151" s="1000"/>
      <c r="Q151" s="52"/>
    </row>
    <row r="152" spans="1:17">
      <c r="A152" s="46"/>
      <c r="B152" s="35" t="s">
        <v>197</v>
      </c>
      <c r="C152" s="19">
        <v>1</v>
      </c>
      <c r="D152" s="21">
        <v>718</v>
      </c>
      <c r="E152" s="21">
        <v>1</v>
      </c>
      <c r="F152" s="21"/>
      <c r="G152" s="22">
        <f t="shared" si="19"/>
        <v>1.39E-3</v>
      </c>
      <c r="H152" s="22">
        <f t="shared" ref="H152:H160" si="38">G152-J152</f>
        <v>1.39E-3</v>
      </c>
      <c r="I152" s="22"/>
      <c r="J152" s="22"/>
      <c r="K152" s="19">
        <v>6000</v>
      </c>
      <c r="L152" s="23">
        <f t="shared" si="22"/>
        <v>8.34</v>
      </c>
      <c r="M152" s="23">
        <f t="shared" ref="M152:M160" si="39">H152*K152</f>
        <v>8.34</v>
      </c>
      <c r="N152" s="23">
        <f t="shared" ref="N152:N160" si="40">I152*K152</f>
        <v>0</v>
      </c>
      <c r="O152" s="23">
        <f t="shared" ref="O152:O160" si="41">L152-M152</f>
        <v>0</v>
      </c>
      <c r="P152" s="19" t="s">
        <v>209</v>
      </c>
      <c r="Q152" s="20"/>
    </row>
    <row r="153" spans="1:17">
      <c r="A153" s="46"/>
      <c r="B153" s="35" t="s">
        <v>198</v>
      </c>
      <c r="C153" s="19">
        <v>1</v>
      </c>
      <c r="D153" s="21">
        <v>718</v>
      </c>
      <c r="E153" s="21">
        <v>1</v>
      </c>
      <c r="F153" s="21"/>
      <c r="G153" s="22">
        <f t="shared" si="19"/>
        <v>1.39E-3</v>
      </c>
      <c r="H153" s="22">
        <f t="shared" si="38"/>
        <v>1.39E-3</v>
      </c>
      <c r="I153" s="22"/>
      <c r="J153" s="22"/>
      <c r="K153" s="19">
        <v>7500</v>
      </c>
      <c r="L153" s="23">
        <f t="shared" si="22"/>
        <v>10.43</v>
      </c>
      <c r="M153" s="23">
        <f t="shared" si="39"/>
        <v>10.43</v>
      </c>
      <c r="N153" s="23">
        <f t="shared" si="40"/>
        <v>0</v>
      </c>
      <c r="O153" s="23">
        <f t="shared" si="41"/>
        <v>0</v>
      </c>
      <c r="P153" s="19" t="s">
        <v>209</v>
      </c>
      <c r="Q153" s="20"/>
    </row>
    <row r="154" spans="1:17" ht="22.5">
      <c r="A154" s="46"/>
      <c r="B154" s="35" t="s">
        <v>199</v>
      </c>
      <c r="C154" s="19">
        <v>1</v>
      </c>
      <c r="D154" s="21">
        <v>718</v>
      </c>
      <c r="E154" s="21">
        <v>1</v>
      </c>
      <c r="F154" s="21"/>
      <c r="G154" s="22">
        <f t="shared" si="19"/>
        <v>1.39E-3</v>
      </c>
      <c r="H154" s="22">
        <f t="shared" si="38"/>
        <v>1.39E-3</v>
      </c>
      <c r="I154" s="22"/>
      <c r="J154" s="22"/>
      <c r="K154" s="19">
        <v>10000</v>
      </c>
      <c r="L154" s="23">
        <f t="shared" si="22"/>
        <v>13.9</v>
      </c>
      <c r="M154" s="23">
        <f t="shared" si="39"/>
        <v>13.9</v>
      </c>
      <c r="N154" s="23">
        <f t="shared" si="40"/>
        <v>0</v>
      </c>
      <c r="O154" s="23">
        <f t="shared" si="41"/>
        <v>0</v>
      </c>
      <c r="P154" s="19" t="s">
        <v>209</v>
      </c>
      <c r="Q154" s="20"/>
    </row>
    <row r="155" spans="1:17">
      <c r="A155" s="46"/>
      <c r="B155" s="35" t="s">
        <v>200</v>
      </c>
      <c r="C155" s="19">
        <v>1</v>
      </c>
      <c r="D155" s="21">
        <v>718</v>
      </c>
      <c r="E155" s="21">
        <v>1</v>
      </c>
      <c r="F155" s="21"/>
      <c r="G155" s="22">
        <f t="shared" si="19"/>
        <v>1.39E-3</v>
      </c>
      <c r="H155" s="22">
        <f t="shared" si="38"/>
        <v>1.39E-3</v>
      </c>
      <c r="I155" s="22"/>
      <c r="J155" s="22"/>
      <c r="K155" s="19">
        <v>15000</v>
      </c>
      <c r="L155" s="23">
        <f t="shared" si="22"/>
        <v>20.85</v>
      </c>
      <c r="M155" s="23">
        <f t="shared" si="39"/>
        <v>20.85</v>
      </c>
      <c r="N155" s="23">
        <f t="shared" si="40"/>
        <v>0</v>
      </c>
      <c r="O155" s="23">
        <f t="shared" si="41"/>
        <v>0</v>
      </c>
      <c r="P155" s="19" t="s">
        <v>209</v>
      </c>
      <c r="Q155" s="20"/>
    </row>
    <row r="156" spans="1:17">
      <c r="A156" s="46"/>
      <c r="B156" s="35" t="s">
        <v>201</v>
      </c>
      <c r="C156" s="19">
        <v>1</v>
      </c>
      <c r="D156" s="21">
        <v>718</v>
      </c>
      <c r="E156" s="21">
        <v>1</v>
      </c>
      <c r="F156" s="21"/>
      <c r="G156" s="22">
        <f t="shared" si="19"/>
        <v>1.39E-3</v>
      </c>
      <c r="H156" s="22">
        <f t="shared" si="38"/>
        <v>1.39E-3</v>
      </c>
      <c r="I156" s="22"/>
      <c r="J156" s="22"/>
      <c r="K156" s="19">
        <v>3000</v>
      </c>
      <c r="L156" s="23">
        <f t="shared" si="22"/>
        <v>4.17</v>
      </c>
      <c r="M156" s="23">
        <f t="shared" si="39"/>
        <v>4.17</v>
      </c>
      <c r="N156" s="23">
        <f t="shared" si="40"/>
        <v>0</v>
      </c>
      <c r="O156" s="23">
        <f t="shared" si="41"/>
        <v>0</v>
      </c>
      <c r="P156" s="19" t="s">
        <v>209</v>
      </c>
      <c r="Q156" s="20"/>
    </row>
    <row r="157" spans="1:17" ht="22.5">
      <c r="A157" s="46"/>
      <c r="B157" s="35" t="s">
        <v>202</v>
      </c>
      <c r="C157" s="19">
        <v>1</v>
      </c>
      <c r="D157" s="21">
        <v>718</v>
      </c>
      <c r="E157" s="21">
        <v>1</v>
      </c>
      <c r="F157" s="21"/>
      <c r="G157" s="22">
        <f t="shared" si="19"/>
        <v>1.39E-3</v>
      </c>
      <c r="H157" s="22">
        <f t="shared" si="38"/>
        <v>1.39E-3</v>
      </c>
      <c r="I157" s="22"/>
      <c r="J157" s="22"/>
      <c r="K157" s="19">
        <v>6500</v>
      </c>
      <c r="L157" s="23">
        <f t="shared" si="22"/>
        <v>9.0399999999999991</v>
      </c>
      <c r="M157" s="23">
        <f t="shared" si="39"/>
        <v>9.0399999999999991</v>
      </c>
      <c r="N157" s="23">
        <f t="shared" si="40"/>
        <v>0</v>
      </c>
      <c r="O157" s="23">
        <f t="shared" si="41"/>
        <v>0</v>
      </c>
      <c r="P157" s="19" t="s">
        <v>209</v>
      </c>
      <c r="Q157" s="20"/>
    </row>
    <row r="158" spans="1:17" ht="22.5">
      <c r="A158" s="46"/>
      <c r="B158" s="35" t="s">
        <v>203</v>
      </c>
      <c r="C158" s="19">
        <v>1</v>
      </c>
      <c r="D158" s="21">
        <v>718</v>
      </c>
      <c r="E158" s="21">
        <v>7</v>
      </c>
      <c r="F158" s="21"/>
      <c r="G158" s="22">
        <f t="shared" si="19"/>
        <v>9.75E-3</v>
      </c>
      <c r="H158" s="22">
        <f t="shared" si="38"/>
        <v>9.75E-3</v>
      </c>
      <c r="I158" s="22"/>
      <c r="J158" s="22"/>
      <c r="K158" s="19">
        <v>2500</v>
      </c>
      <c r="L158" s="23">
        <f t="shared" si="22"/>
        <v>24.38</v>
      </c>
      <c r="M158" s="23">
        <f t="shared" si="39"/>
        <v>24.38</v>
      </c>
      <c r="N158" s="23">
        <f t="shared" si="40"/>
        <v>0</v>
      </c>
      <c r="O158" s="23">
        <f t="shared" si="41"/>
        <v>0</v>
      </c>
      <c r="P158" s="19" t="s">
        <v>209</v>
      </c>
      <c r="Q158" s="20"/>
    </row>
    <row r="159" spans="1:17" ht="22.5">
      <c r="A159" s="46"/>
      <c r="B159" s="35" t="s">
        <v>204</v>
      </c>
      <c r="C159" s="19">
        <v>1</v>
      </c>
      <c r="D159" s="21">
        <v>718</v>
      </c>
      <c r="E159" s="21">
        <v>7</v>
      </c>
      <c r="F159" s="21"/>
      <c r="G159" s="22">
        <f t="shared" si="19"/>
        <v>9.75E-3</v>
      </c>
      <c r="H159" s="22">
        <f t="shared" si="38"/>
        <v>9.75E-3</v>
      </c>
      <c r="I159" s="22"/>
      <c r="J159" s="22"/>
      <c r="K159" s="19">
        <v>6200</v>
      </c>
      <c r="L159" s="23">
        <f t="shared" si="22"/>
        <v>60.45</v>
      </c>
      <c r="M159" s="23">
        <f t="shared" si="39"/>
        <v>60.45</v>
      </c>
      <c r="N159" s="23">
        <f t="shared" si="40"/>
        <v>0</v>
      </c>
      <c r="O159" s="23">
        <f t="shared" si="41"/>
        <v>0</v>
      </c>
      <c r="P159" s="19" t="s">
        <v>209</v>
      </c>
      <c r="Q159" s="20"/>
    </row>
    <row r="160" spans="1:17" ht="22.5">
      <c r="A160" s="46"/>
      <c r="B160" s="35" t="s">
        <v>355</v>
      </c>
      <c r="C160" s="19">
        <v>1</v>
      </c>
      <c r="D160" s="21">
        <v>718</v>
      </c>
      <c r="E160" s="21">
        <v>1</v>
      </c>
      <c r="F160" s="21"/>
      <c r="G160" s="22">
        <f t="shared" ref="G160:G163" si="42">(E160+F160)/D160/C160</f>
        <v>1.39E-3</v>
      </c>
      <c r="H160" s="22">
        <f t="shared" si="38"/>
        <v>1.39E-3</v>
      </c>
      <c r="I160" s="22"/>
      <c r="J160" s="22"/>
      <c r="K160" s="19">
        <v>4500</v>
      </c>
      <c r="L160" s="23">
        <f t="shared" ref="L160:L163" si="43">G160*K160</f>
        <v>6.26</v>
      </c>
      <c r="M160" s="23">
        <f t="shared" si="39"/>
        <v>6.26</v>
      </c>
      <c r="N160" s="23">
        <f t="shared" si="40"/>
        <v>0</v>
      </c>
      <c r="O160" s="23">
        <f t="shared" si="41"/>
        <v>0</v>
      </c>
      <c r="P160" s="19" t="s">
        <v>209</v>
      </c>
      <c r="Q160" s="20"/>
    </row>
    <row r="161" spans="1:17">
      <c r="A161" s="49" t="s">
        <v>223</v>
      </c>
      <c r="B161" s="43" t="s">
        <v>213</v>
      </c>
      <c r="C161" s="38"/>
      <c r="D161" s="39"/>
      <c r="E161" s="39"/>
      <c r="F161" s="39"/>
      <c r="G161" s="40"/>
      <c r="H161" s="40"/>
      <c r="I161" s="40"/>
      <c r="J161" s="40"/>
      <c r="K161" s="38"/>
      <c r="L161" s="41">
        <f>SUM(L152:L160)</f>
        <v>157.82</v>
      </c>
      <c r="M161" s="41">
        <f>SUM(M152:M160)</f>
        <v>157.82</v>
      </c>
      <c r="N161" s="41">
        <f>SUM(N152:N160)</f>
        <v>0</v>
      </c>
      <c r="O161" s="41">
        <f>SUM(O152:O160)</f>
        <v>0</v>
      </c>
      <c r="P161" s="38" t="s">
        <v>295</v>
      </c>
      <c r="Q161" s="20"/>
    </row>
    <row r="162" spans="1:17">
      <c r="A162" s="51"/>
      <c r="B162" s="999" t="s">
        <v>210</v>
      </c>
      <c r="C162" s="999"/>
      <c r="D162" s="999"/>
      <c r="E162" s="999"/>
      <c r="F162" s="999"/>
      <c r="G162" s="999"/>
      <c r="H162" s="999"/>
      <c r="I162" s="999"/>
      <c r="J162" s="999"/>
      <c r="K162" s="999"/>
      <c r="L162" s="999"/>
      <c r="M162" s="999"/>
      <c r="N162" s="999"/>
      <c r="O162" s="999"/>
      <c r="P162" s="1000"/>
      <c r="Q162" s="52"/>
    </row>
    <row r="163" spans="1:17">
      <c r="A163" s="46"/>
      <c r="B163" s="35" t="s">
        <v>211</v>
      </c>
      <c r="C163" s="19">
        <v>1</v>
      </c>
      <c r="D163" s="28">
        <v>970</v>
      </c>
      <c r="E163" s="21">
        <v>1</v>
      </c>
      <c r="F163" s="21"/>
      <c r="G163" s="22">
        <f t="shared" si="42"/>
        <v>1.0300000000000001E-3</v>
      </c>
      <c r="H163" s="22">
        <f>G163-J163</f>
        <v>0</v>
      </c>
      <c r="I163" s="22"/>
      <c r="J163" s="22">
        <f>E163/D163/C163</f>
        <v>1.0300000000000001E-3</v>
      </c>
      <c r="K163" s="19">
        <v>89799</v>
      </c>
      <c r="L163" s="23">
        <f t="shared" si="43"/>
        <v>92.49</v>
      </c>
      <c r="M163" s="23">
        <f>H163*K163</f>
        <v>0</v>
      </c>
      <c r="N163" s="23">
        <f>I163*K163</f>
        <v>0</v>
      </c>
      <c r="O163" s="23">
        <f>L163-M163</f>
        <v>92.49</v>
      </c>
      <c r="P163" s="19" t="s">
        <v>209</v>
      </c>
      <c r="Q163" s="20" t="s">
        <v>992</v>
      </c>
    </row>
    <row r="164" spans="1:17">
      <c r="A164" s="46" t="s">
        <v>244</v>
      </c>
      <c r="B164" s="43" t="s">
        <v>213</v>
      </c>
      <c r="C164" s="38"/>
      <c r="D164" s="39"/>
      <c r="E164" s="39"/>
      <c r="F164" s="39"/>
      <c r="G164" s="40"/>
      <c r="H164" s="40"/>
      <c r="I164" s="40"/>
      <c r="J164" s="40"/>
      <c r="K164" s="38"/>
      <c r="L164" s="41">
        <f>SUM(L163:L163)</f>
        <v>92.49</v>
      </c>
      <c r="M164" s="41">
        <f>SUM(M163:M163)</f>
        <v>0</v>
      </c>
      <c r="N164" s="41">
        <f>SUM(N163:N163)</f>
        <v>0</v>
      </c>
      <c r="O164" s="41">
        <f>SUM(O163:O163)</f>
        <v>92.49</v>
      </c>
      <c r="P164" s="38" t="s">
        <v>296</v>
      </c>
      <c r="Q164" s="20"/>
    </row>
    <row r="165" spans="1:17">
      <c r="A165" s="51"/>
      <c r="B165" s="999" t="s">
        <v>226</v>
      </c>
      <c r="C165" s="999"/>
      <c r="D165" s="999"/>
      <c r="E165" s="999"/>
      <c r="F165" s="999"/>
      <c r="G165" s="999"/>
      <c r="H165" s="999"/>
      <c r="I165" s="999"/>
      <c r="J165" s="999"/>
      <c r="K165" s="999"/>
      <c r="L165" s="999"/>
      <c r="M165" s="999"/>
      <c r="N165" s="999"/>
      <c r="O165" s="999"/>
      <c r="P165" s="1000"/>
      <c r="Q165" s="52"/>
    </row>
    <row r="166" spans="1:17">
      <c r="A166" s="46"/>
      <c r="B166" s="35" t="s">
        <v>229</v>
      </c>
      <c r="C166" s="19">
        <v>1</v>
      </c>
      <c r="D166" s="28">
        <v>743</v>
      </c>
      <c r="E166" s="21">
        <f>12*1</f>
        <v>12</v>
      </c>
      <c r="F166" s="21"/>
      <c r="G166" s="22">
        <f>(E166+F166)/D166/C166</f>
        <v>1.6150000000000001E-2</v>
      </c>
      <c r="H166" s="22">
        <f>G166-J166</f>
        <v>0</v>
      </c>
      <c r="I166" s="22"/>
      <c r="J166" s="22">
        <f>E166/D166/C166</f>
        <v>1.6150000000000001E-2</v>
      </c>
      <c r="K166" s="19">
        <v>500</v>
      </c>
      <c r="L166" s="23">
        <f>G166*K166</f>
        <v>8.08</v>
      </c>
      <c r="M166" s="23">
        <f>H166*K166</f>
        <v>0</v>
      </c>
      <c r="N166" s="23">
        <f>I166*K166</f>
        <v>0</v>
      </c>
      <c r="O166" s="23">
        <f>L166-M166</f>
        <v>8.08</v>
      </c>
      <c r="P166" s="19" t="s">
        <v>302</v>
      </c>
      <c r="Q166" s="20" t="s">
        <v>984</v>
      </c>
    </row>
    <row r="167" spans="1:17">
      <c r="A167" s="46" t="s">
        <v>225</v>
      </c>
      <c r="B167" s="43" t="s">
        <v>213</v>
      </c>
      <c r="C167" s="38"/>
      <c r="D167" s="39"/>
      <c r="E167" s="39"/>
      <c r="F167" s="39"/>
      <c r="G167" s="40"/>
      <c r="H167" s="40"/>
      <c r="I167" s="40"/>
      <c r="J167" s="40"/>
      <c r="K167" s="38"/>
      <c r="L167" s="41">
        <f>SUM(L166:L166)</f>
        <v>8.08</v>
      </c>
      <c r="M167" s="41">
        <f>SUM(M166:M166)</f>
        <v>0</v>
      </c>
      <c r="N167" s="41">
        <f>SUM(N166:N166)</f>
        <v>0</v>
      </c>
      <c r="O167" s="41">
        <f>SUM(O166:O166)</f>
        <v>8.08</v>
      </c>
      <c r="P167" s="38" t="s">
        <v>296</v>
      </c>
      <c r="Q167" s="20"/>
    </row>
    <row r="168" spans="1:17">
      <c r="A168" s="51"/>
      <c r="B168" s="999" t="s">
        <v>228</v>
      </c>
      <c r="C168" s="999"/>
      <c r="D168" s="999"/>
      <c r="E168" s="999"/>
      <c r="F168" s="999"/>
      <c r="G168" s="999"/>
      <c r="H168" s="999"/>
      <c r="I168" s="999"/>
      <c r="J168" s="999"/>
      <c r="K168" s="999"/>
      <c r="L168" s="999"/>
      <c r="M168" s="999"/>
      <c r="N168" s="999"/>
      <c r="O168" s="999"/>
      <c r="P168" s="1000"/>
      <c r="Q168" s="52"/>
    </row>
    <row r="169" spans="1:17">
      <c r="A169" s="46"/>
      <c r="B169" s="35" t="s">
        <v>229</v>
      </c>
      <c r="C169" s="19">
        <v>1</v>
      </c>
      <c r="D169" s="28">
        <v>743</v>
      </c>
      <c r="E169" s="21">
        <f>12*1</f>
        <v>12</v>
      </c>
      <c r="F169" s="21"/>
      <c r="G169" s="22">
        <f>(E169+F169)/D169/C169</f>
        <v>1.6150000000000001E-2</v>
      </c>
      <c r="H169" s="22">
        <f>G169-J169</f>
        <v>0</v>
      </c>
      <c r="I169" s="22"/>
      <c r="J169" s="22">
        <f>E169/D169/C169</f>
        <v>1.6150000000000001E-2</v>
      </c>
      <c r="K169" s="19">
        <v>3294</v>
      </c>
      <c r="L169" s="23">
        <f>G169*K169</f>
        <v>53.2</v>
      </c>
      <c r="M169" s="23">
        <f>H169*K169</f>
        <v>0</v>
      </c>
      <c r="N169" s="23">
        <f>I169*K169</f>
        <v>0</v>
      </c>
      <c r="O169" s="23">
        <f>L169-M169</f>
        <v>53.2</v>
      </c>
      <c r="P169" s="19" t="s">
        <v>302</v>
      </c>
      <c r="Q169" s="20" t="s">
        <v>984</v>
      </c>
    </row>
    <row r="170" spans="1:17">
      <c r="A170" s="46"/>
      <c r="B170" s="35" t="s">
        <v>230</v>
      </c>
      <c r="C170" s="19">
        <v>1</v>
      </c>
      <c r="D170" s="28">
        <v>743</v>
      </c>
      <c r="E170" s="21">
        <f>12*1</f>
        <v>12</v>
      </c>
      <c r="F170" s="21"/>
      <c r="G170" s="22">
        <f>(E170+F170)/D170/C170</f>
        <v>1.6150000000000001E-2</v>
      </c>
      <c r="H170" s="22">
        <f>G170-J170</f>
        <v>0</v>
      </c>
      <c r="I170" s="22"/>
      <c r="J170" s="22">
        <f>E170/D170/C170</f>
        <v>1.6150000000000001E-2</v>
      </c>
      <c r="K170" s="19">
        <v>1995</v>
      </c>
      <c r="L170" s="23">
        <f>G170*K170</f>
        <v>32.22</v>
      </c>
      <c r="M170" s="23">
        <f>H170*K170</f>
        <v>0</v>
      </c>
      <c r="N170" s="23">
        <f>I170*K170</f>
        <v>0</v>
      </c>
      <c r="O170" s="23">
        <f>L170-M170</f>
        <v>32.22</v>
      </c>
      <c r="P170" s="19" t="s">
        <v>302</v>
      </c>
      <c r="Q170" s="20" t="s">
        <v>984</v>
      </c>
    </row>
    <row r="171" spans="1:17">
      <c r="A171" s="46" t="s">
        <v>245</v>
      </c>
      <c r="B171" s="43" t="s">
        <v>213</v>
      </c>
      <c r="C171" s="38"/>
      <c r="D171" s="39"/>
      <c r="E171" s="39"/>
      <c r="F171" s="39"/>
      <c r="G171" s="40"/>
      <c r="H171" s="40"/>
      <c r="I171" s="40"/>
      <c r="J171" s="40"/>
      <c r="K171" s="38"/>
      <c r="L171" s="41">
        <f>SUM(L169:L170)</f>
        <v>85.42</v>
      </c>
      <c r="M171" s="41">
        <f>SUM(M169:M170)</f>
        <v>0</v>
      </c>
      <c r="N171" s="41">
        <f>SUM(N169:N170)</f>
        <v>0</v>
      </c>
      <c r="O171" s="41">
        <f>SUM(O169:O170)</f>
        <v>85.42</v>
      </c>
      <c r="P171" s="38" t="s">
        <v>296</v>
      </c>
      <c r="Q171" s="20"/>
    </row>
    <row r="172" spans="1:17">
      <c r="A172" s="51"/>
      <c r="B172" s="999" t="s">
        <v>227</v>
      </c>
      <c r="C172" s="999"/>
      <c r="D172" s="999"/>
      <c r="E172" s="999"/>
      <c r="F172" s="999"/>
      <c r="G172" s="999"/>
      <c r="H172" s="999"/>
      <c r="I172" s="999"/>
      <c r="J172" s="999"/>
      <c r="K172" s="999"/>
      <c r="L172" s="999"/>
      <c r="M172" s="999"/>
      <c r="N172" s="999"/>
      <c r="O172" s="999"/>
      <c r="P172" s="1000"/>
      <c r="Q172" s="52"/>
    </row>
    <row r="173" spans="1:17">
      <c r="A173" s="46"/>
      <c r="B173" s="35" t="s">
        <v>231</v>
      </c>
      <c r="C173" s="19">
        <v>1</v>
      </c>
      <c r="D173" s="28">
        <v>970</v>
      </c>
      <c r="E173" s="21">
        <v>20</v>
      </c>
      <c r="F173" s="21"/>
      <c r="G173" s="22">
        <f>(E173+F173)/D173/C173</f>
        <v>2.0619999999999999E-2</v>
      </c>
      <c r="H173" s="22">
        <f>G173-J173</f>
        <v>0</v>
      </c>
      <c r="I173" s="22"/>
      <c r="J173" s="22">
        <f>E173/D173/C173</f>
        <v>2.0619999999999999E-2</v>
      </c>
      <c r="K173" s="19">
        <v>450</v>
      </c>
      <c r="L173" s="23">
        <f>G173*K173</f>
        <v>9.2799999999999994</v>
      </c>
      <c r="M173" s="23">
        <f>H173*K173</f>
        <v>0</v>
      </c>
      <c r="N173" s="23">
        <f>I173*K173</f>
        <v>0</v>
      </c>
      <c r="O173" s="23">
        <f>L173-M173</f>
        <v>9.2799999999999994</v>
      </c>
      <c r="P173" s="19" t="s">
        <v>235</v>
      </c>
      <c r="Q173" s="20" t="s">
        <v>992</v>
      </c>
    </row>
    <row r="174" spans="1:17">
      <c r="A174" s="46"/>
      <c r="B174" s="35" t="s">
        <v>232</v>
      </c>
      <c r="C174" s="19">
        <v>1</v>
      </c>
      <c r="D174" s="28">
        <v>718</v>
      </c>
      <c r="E174" s="21"/>
      <c r="F174" s="21"/>
      <c r="G174" s="22">
        <f>(E174+F174)/D174/C174</f>
        <v>0</v>
      </c>
      <c r="H174" s="22">
        <f>G174-J174</f>
        <v>0</v>
      </c>
      <c r="I174" s="22"/>
      <c r="J174" s="22">
        <f>E174/D174/C174</f>
        <v>0</v>
      </c>
      <c r="K174" s="19"/>
      <c r="L174" s="23">
        <f>G174*K174</f>
        <v>0</v>
      </c>
      <c r="M174" s="23">
        <f>H174*K174</f>
        <v>0</v>
      </c>
      <c r="N174" s="23">
        <f>I174*K174</f>
        <v>0</v>
      </c>
      <c r="O174" s="23">
        <f>L174-M174</f>
        <v>0</v>
      </c>
      <c r="P174" s="19" t="s">
        <v>237</v>
      </c>
      <c r="Q174" s="20"/>
    </row>
    <row r="175" spans="1:17" ht="22.5">
      <c r="A175" s="46"/>
      <c r="B175" s="35" t="s">
        <v>233</v>
      </c>
      <c r="C175" s="19">
        <v>1</v>
      </c>
      <c r="D175" s="28">
        <v>750</v>
      </c>
      <c r="E175" s="21">
        <f>2*1</f>
        <v>2</v>
      </c>
      <c r="F175" s="21"/>
      <c r="G175" s="22">
        <f>(E175+F175)/D175/C175</f>
        <v>2.6700000000000001E-3</v>
      </c>
      <c r="H175" s="22">
        <f>G175-J175</f>
        <v>0</v>
      </c>
      <c r="I175" s="22"/>
      <c r="J175" s="22">
        <f>E175/D175/C175</f>
        <v>2.6700000000000001E-3</v>
      </c>
      <c r="K175" s="19">
        <v>7000</v>
      </c>
      <c r="L175" s="23">
        <f>G175*K175</f>
        <v>18.690000000000001</v>
      </c>
      <c r="M175" s="23">
        <f>H175*K175</f>
        <v>0</v>
      </c>
      <c r="N175" s="23">
        <f>I175*K175</f>
        <v>0</v>
      </c>
      <c r="O175" s="23">
        <f>L175-M175</f>
        <v>18.690000000000001</v>
      </c>
      <c r="P175" s="19" t="s">
        <v>236</v>
      </c>
      <c r="Q175" s="20" t="s">
        <v>305</v>
      </c>
    </row>
    <row r="176" spans="1:17">
      <c r="A176" s="46"/>
      <c r="B176" s="35" t="s">
        <v>234</v>
      </c>
      <c r="C176" s="19">
        <v>5</v>
      </c>
      <c r="D176" s="28">
        <v>750</v>
      </c>
      <c r="E176" s="21">
        <v>1</v>
      </c>
      <c r="F176" s="21"/>
      <c r="G176" s="22">
        <f>(E176+F176)/D176/C176</f>
        <v>2.7E-4</v>
      </c>
      <c r="H176" s="22">
        <f>G176-J176</f>
        <v>0</v>
      </c>
      <c r="I176" s="22"/>
      <c r="J176" s="22">
        <f>E176/D176/C176</f>
        <v>2.7E-4</v>
      </c>
      <c r="K176" s="19">
        <v>8000</v>
      </c>
      <c r="L176" s="23">
        <f>G176*K176</f>
        <v>2.16</v>
      </c>
      <c r="M176" s="23">
        <f>H176*K176</f>
        <v>0</v>
      </c>
      <c r="N176" s="23">
        <f>I176*K176</f>
        <v>0</v>
      </c>
      <c r="O176" s="23">
        <f>L176-M176</f>
        <v>2.16</v>
      </c>
      <c r="P176" s="19" t="s">
        <v>304</v>
      </c>
      <c r="Q176" s="20" t="s">
        <v>305</v>
      </c>
    </row>
    <row r="177" spans="1:18">
      <c r="A177" s="46"/>
      <c r="B177" s="35" t="s">
        <v>303</v>
      </c>
      <c r="C177" s="19">
        <v>5</v>
      </c>
      <c r="D177" s="28">
        <v>750</v>
      </c>
      <c r="E177" s="21">
        <v>1</v>
      </c>
      <c r="F177" s="21"/>
      <c r="G177" s="22">
        <f>(E177+F177)/D177/C177</f>
        <v>2.7E-4</v>
      </c>
      <c r="H177" s="22">
        <f>G177-J177</f>
        <v>0</v>
      </c>
      <c r="I177" s="22"/>
      <c r="J177" s="22">
        <f>E177/D177/C177</f>
        <v>2.7E-4</v>
      </c>
      <c r="K177" s="19">
        <v>12000</v>
      </c>
      <c r="L177" s="23">
        <f>G177*K177</f>
        <v>3.24</v>
      </c>
      <c r="M177" s="23">
        <f>H177*K177</f>
        <v>0</v>
      </c>
      <c r="N177" s="23">
        <f>I177*K177</f>
        <v>0</v>
      </c>
      <c r="O177" s="23">
        <f>L177-M177</f>
        <v>3.24</v>
      </c>
      <c r="P177" s="19" t="s">
        <v>304</v>
      </c>
      <c r="Q177" s="20" t="s">
        <v>305</v>
      </c>
    </row>
    <row r="178" spans="1:18">
      <c r="A178" s="46" t="s">
        <v>245</v>
      </c>
      <c r="B178" s="43" t="s">
        <v>213</v>
      </c>
      <c r="C178" s="38"/>
      <c r="D178" s="39"/>
      <c r="E178" s="39"/>
      <c r="F178" s="39"/>
      <c r="G178" s="40"/>
      <c r="H178" s="40"/>
      <c r="I178" s="40"/>
      <c r="J178" s="40"/>
      <c r="K178" s="38"/>
      <c r="L178" s="41">
        <f>SUM(L173:L177)</f>
        <v>33.369999999999997</v>
      </c>
      <c r="M178" s="41">
        <f>SUM(M173:M177)</f>
        <v>0</v>
      </c>
      <c r="N178" s="41">
        <f>SUM(N173:N177)</f>
        <v>0</v>
      </c>
      <c r="O178" s="41">
        <f>SUM(O173:O177)</f>
        <v>33.369999999999997</v>
      </c>
      <c r="P178" s="38" t="s">
        <v>296</v>
      </c>
      <c r="Q178" s="20"/>
    </row>
    <row r="179" spans="1:18" hidden="1">
      <c r="A179" s="51"/>
      <c r="B179" s="999" t="s">
        <v>240</v>
      </c>
      <c r="C179" s="999"/>
      <c r="D179" s="999"/>
      <c r="E179" s="999"/>
      <c r="F179" s="999"/>
      <c r="G179" s="999"/>
      <c r="H179" s="999"/>
      <c r="I179" s="999"/>
      <c r="J179" s="999"/>
      <c r="K179" s="999"/>
      <c r="L179" s="999"/>
      <c r="M179" s="999"/>
      <c r="N179" s="999"/>
      <c r="O179" s="999"/>
      <c r="P179" s="1000"/>
      <c r="Q179" s="52"/>
    </row>
    <row r="180" spans="1:18" hidden="1">
      <c r="A180" s="46"/>
      <c r="B180" s="35" t="s">
        <v>238</v>
      </c>
      <c r="C180" s="19">
        <v>1</v>
      </c>
      <c r="D180" s="21">
        <v>718</v>
      </c>
      <c r="E180" s="21">
        <v>4</v>
      </c>
      <c r="F180" s="21"/>
      <c r="G180" s="22">
        <f>(E180+F180)/D180/C180</f>
        <v>5.5700000000000003E-3</v>
      </c>
      <c r="H180" s="22">
        <f>G180-J180</f>
        <v>0</v>
      </c>
      <c r="I180" s="22"/>
      <c r="J180" s="22">
        <f>E180/D180/C180</f>
        <v>5.5700000000000003E-3</v>
      </c>
      <c r="K180" s="21"/>
      <c r="L180" s="23">
        <f>G180*K180</f>
        <v>0</v>
      </c>
      <c r="M180" s="23">
        <f>H180*K180</f>
        <v>0</v>
      </c>
      <c r="N180" s="23">
        <f>I180*K180</f>
        <v>0</v>
      </c>
      <c r="O180" s="23">
        <f>L180-M180</f>
        <v>0</v>
      </c>
      <c r="P180" s="19" t="s">
        <v>242</v>
      </c>
      <c r="Q180" s="20"/>
    </row>
    <row r="181" spans="1:18" hidden="1">
      <c r="A181" s="46" t="s">
        <v>225</v>
      </c>
      <c r="B181" s="43" t="s">
        <v>213</v>
      </c>
      <c r="C181" s="38"/>
      <c r="D181" s="39"/>
      <c r="E181" s="39"/>
      <c r="F181" s="39"/>
      <c r="G181" s="40"/>
      <c r="H181" s="40"/>
      <c r="I181" s="40"/>
      <c r="J181" s="40"/>
      <c r="K181" s="38"/>
      <c r="L181" s="41">
        <f>SUM(L180:L180)</f>
        <v>0</v>
      </c>
      <c r="M181" s="41">
        <f>SUM(M180:M180)</f>
        <v>0</v>
      </c>
      <c r="N181" s="41">
        <f>SUM(N180:N180)</f>
        <v>0</v>
      </c>
      <c r="O181" s="41">
        <f>SUM(O180:O180)</f>
        <v>0</v>
      </c>
      <c r="P181" s="38" t="s">
        <v>296</v>
      </c>
      <c r="Q181" s="20"/>
    </row>
    <row r="182" spans="1:18">
      <c r="A182" s="51"/>
      <c r="B182" s="999" t="s">
        <v>993</v>
      </c>
      <c r="C182" s="999"/>
      <c r="D182" s="999"/>
      <c r="E182" s="999"/>
      <c r="F182" s="999"/>
      <c r="G182" s="999"/>
      <c r="H182" s="999"/>
      <c r="I182" s="999"/>
      <c r="J182" s="999"/>
      <c r="K182" s="999"/>
      <c r="L182" s="999"/>
      <c r="M182" s="999"/>
      <c r="N182" s="999"/>
      <c r="O182" s="999"/>
      <c r="P182" s="1000"/>
      <c r="Q182" s="52"/>
    </row>
    <row r="183" spans="1:18">
      <c r="A183" s="46" t="s">
        <v>245</v>
      </c>
      <c r="B183" s="35" t="s">
        <v>994</v>
      </c>
      <c r="C183" s="19">
        <v>1</v>
      </c>
      <c r="D183" s="28">
        <v>925</v>
      </c>
      <c r="E183" s="21">
        <f>3*127</f>
        <v>381</v>
      </c>
      <c r="F183" s="21"/>
      <c r="G183" s="22">
        <f>(E183+F183)/D183/C183</f>
        <v>0.41188999999999998</v>
      </c>
      <c r="H183" s="22">
        <f>G183-J183</f>
        <v>0</v>
      </c>
      <c r="I183" s="22"/>
      <c r="J183" s="22">
        <f>E183/D183/C183</f>
        <v>0.41188999999999998</v>
      </c>
      <c r="K183" s="21">
        <v>100</v>
      </c>
      <c r="L183" s="23">
        <f>G183*K183</f>
        <v>41.19</v>
      </c>
      <c r="M183" s="23">
        <f>H183*K183</f>
        <v>0</v>
      </c>
      <c r="N183" s="23">
        <f>I183*K183</f>
        <v>0</v>
      </c>
      <c r="O183" s="23">
        <f>L183-M183</f>
        <v>41.19</v>
      </c>
      <c r="P183" s="19" t="s">
        <v>995</v>
      </c>
      <c r="Q183" s="20" t="s">
        <v>996</v>
      </c>
      <c r="R183" s="1" t="s">
        <v>997</v>
      </c>
    </row>
    <row r="184" spans="1:18">
      <c r="A184" s="46" t="s">
        <v>245</v>
      </c>
      <c r="B184" s="35" t="s">
        <v>310</v>
      </c>
      <c r="C184" s="19">
        <v>1</v>
      </c>
      <c r="D184" s="28">
        <v>925</v>
      </c>
      <c r="E184" s="21">
        <f>3*1</f>
        <v>3</v>
      </c>
      <c r="F184" s="21"/>
      <c r="G184" s="22">
        <f t="shared" ref="G184:G189" si="44">(E184+F184)/D184/C184</f>
        <v>3.2399999999999998E-3</v>
      </c>
      <c r="H184" s="22">
        <f t="shared" ref="H184:H189" si="45">G184-J184</f>
        <v>0</v>
      </c>
      <c r="I184" s="22"/>
      <c r="J184" s="22">
        <f t="shared" ref="J184:J189" si="46">E184/D184/C184</f>
        <v>3.2399999999999998E-3</v>
      </c>
      <c r="K184" s="21">
        <v>26757</v>
      </c>
      <c r="L184" s="23">
        <f t="shared" ref="L184:L189" si="47">G184*K184</f>
        <v>86.69</v>
      </c>
      <c r="M184" s="23">
        <f t="shared" ref="M184:M189" si="48">H184*K184</f>
        <v>0</v>
      </c>
      <c r="N184" s="23">
        <f t="shared" ref="N184:N189" si="49">I184*K184</f>
        <v>0</v>
      </c>
      <c r="O184" s="23">
        <f t="shared" ref="O184:O189" si="50">L184-M184</f>
        <v>86.69</v>
      </c>
      <c r="P184" s="19" t="s">
        <v>998</v>
      </c>
      <c r="Q184" s="20" t="s">
        <v>996</v>
      </c>
      <c r="R184" s="1" t="s">
        <v>997</v>
      </c>
    </row>
    <row r="185" spans="1:18">
      <c r="A185" s="46" t="s">
        <v>245</v>
      </c>
      <c r="B185" s="35" t="s">
        <v>311</v>
      </c>
      <c r="C185" s="19">
        <v>1</v>
      </c>
      <c r="D185" s="28">
        <v>925</v>
      </c>
      <c r="E185" s="21">
        <v>17031</v>
      </c>
      <c r="F185" s="21"/>
      <c r="G185" s="22">
        <f t="shared" si="44"/>
        <v>18.41189</v>
      </c>
      <c r="H185" s="22">
        <f t="shared" si="45"/>
        <v>0</v>
      </c>
      <c r="I185" s="22"/>
      <c r="J185" s="22">
        <f t="shared" si="46"/>
        <v>18.41189</v>
      </c>
      <c r="K185" s="21">
        <v>34</v>
      </c>
      <c r="L185" s="23">
        <f t="shared" si="47"/>
        <v>626</v>
      </c>
      <c r="M185" s="23">
        <f t="shared" si="48"/>
        <v>0</v>
      </c>
      <c r="N185" s="23">
        <f t="shared" si="49"/>
        <v>0</v>
      </c>
      <c r="O185" s="23">
        <f t="shared" si="50"/>
        <v>626</v>
      </c>
      <c r="P185" s="19" t="s">
        <v>999</v>
      </c>
      <c r="Q185" s="20" t="s">
        <v>996</v>
      </c>
      <c r="R185" s="1" t="s">
        <v>997</v>
      </c>
    </row>
    <row r="186" spans="1:18">
      <c r="A186" s="46" t="s">
        <v>245</v>
      </c>
      <c r="B186" s="35" t="s">
        <v>312</v>
      </c>
      <c r="C186" s="19">
        <v>1</v>
      </c>
      <c r="D186" s="28">
        <v>925</v>
      </c>
      <c r="E186" s="21">
        <v>3</v>
      </c>
      <c r="F186" s="21"/>
      <c r="G186" s="22">
        <f>(E186+F186)/D186/C186</f>
        <v>3.2399999999999998E-3</v>
      </c>
      <c r="H186" s="22">
        <f>G186-J186</f>
        <v>0</v>
      </c>
      <c r="I186" s="22"/>
      <c r="J186" s="22">
        <f>E186/D186/C186</f>
        <v>3.2399999999999998E-3</v>
      </c>
      <c r="K186" s="21">
        <v>4267</v>
      </c>
      <c r="L186" s="23">
        <f>G186*K186</f>
        <v>13.83</v>
      </c>
      <c r="M186" s="23">
        <f>H186*K186</f>
        <v>0</v>
      </c>
      <c r="N186" s="23">
        <f>I186*K186</f>
        <v>0</v>
      </c>
      <c r="O186" s="23">
        <f>L186-M186</f>
        <v>13.83</v>
      </c>
      <c r="P186" s="19" t="s">
        <v>998</v>
      </c>
      <c r="Q186" s="20" t="s">
        <v>996</v>
      </c>
      <c r="R186" s="1" t="s">
        <v>997</v>
      </c>
    </row>
    <row r="187" spans="1:18" ht="39.75" customHeight="1">
      <c r="A187" s="46" t="s">
        <v>243</v>
      </c>
      <c r="B187" s="35" t="s">
        <v>294</v>
      </c>
      <c r="C187" s="19">
        <v>1</v>
      </c>
      <c r="D187" s="28">
        <v>925</v>
      </c>
      <c r="E187" s="21">
        <v>12</v>
      </c>
      <c r="F187" s="21"/>
      <c r="G187" s="22">
        <f t="shared" ref="G187" si="51">(E187+F187)/D187/C187</f>
        <v>1.2970000000000001E-2</v>
      </c>
      <c r="H187" s="22">
        <f t="shared" ref="H187" si="52">G187-J187</f>
        <v>0</v>
      </c>
      <c r="I187" s="22"/>
      <c r="J187" s="22">
        <f>E187/D187/C187</f>
        <v>1.2970000000000001E-2</v>
      </c>
      <c r="K187" s="21">
        <v>1500</v>
      </c>
      <c r="L187" s="23">
        <f t="shared" ref="L187" si="53">G187*K187</f>
        <v>19.46</v>
      </c>
      <c r="M187" s="23">
        <f t="shared" ref="M187" si="54">H187*K187</f>
        <v>0</v>
      </c>
      <c r="N187" s="23">
        <f t="shared" ref="N187" si="55">I187*K187</f>
        <v>0</v>
      </c>
      <c r="O187" s="23">
        <f t="shared" ref="O187" si="56">L187-M187</f>
        <v>19.46</v>
      </c>
      <c r="P187" s="19" t="s">
        <v>169</v>
      </c>
      <c r="Q187" s="20" t="s">
        <v>996</v>
      </c>
      <c r="R187" s="1" t="s">
        <v>997</v>
      </c>
    </row>
    <row r="188" spans="1:18">
      <c r="A188" s="46" t="s">
        <v>225</v>
      </c>
      <c r="B188" s="35" t="s">
        <v>288</v>
      </c>
      <c r="C188" s="19">
        <v>1</v>
      </c>
      <c r="D188" s="28">
        <v>925</v>
      </c>
      <c r="E188" s="21">
        <f>3*127</f>
        <v>381</v>
      </c>
      <c r="F188" s="21"/>
      <c r="G188" s="22">
        <f t="shared" si="44"/>
        <v>0.41188999999999998</v>
      </c>
      <c r="H188" s="22">
        <f t="shared" si="45"/>
        <v>0</v>
      </c>
      <c r="I188" s="22"/>
      <c r="J188" s="22">
        <f t="shared" si="46"/>
        <v>0.41188999999999998</v>
      </c>
      <c r="K188" s="21">
        <v>100</v>
      </c>
      <c r="L188" s="23">
        <f t="shared" si="47"/>
        <v>41.19</v>
      </c>
      <c r="M188" s="23">
        <f t="shared" si="48"/>
        <v>0</v>
      </c>
      <c r="N188" s="23">
        <f t="shared" si="49"/>
        <v>0</v>
      </c>
      <c r="O188" s="23">
        <f t="shared" si="50"/>
        <v>41.19</v>
      </c>
      <c r="P188" s="19" t="s">
        <v>995</v>
      </c>
      <c r="Q188" s="20" t="s">
        <v>996</v>
      </c>
      <c r="R188" s="1" t="s">
        <v>997</v>
      </c>
    </row>
    <row r="189" spans="1:18">
      <c r="A189" s="46" t="s">
        <v>225</v>
      </c>
      <c r="B189" s="35" t="s">
        <v>289</v>
      </c>
      <c r="C189" s="19">
        <v>1</v>
      </c>
      <c r="D189" s="28">
        <v>925</v>
      </c>
      <c r="E189" s="21">
        <f>3*365</f>
        <v>1095</v>
      </c>
      <c r="F189" s="21"/>
      <c r="G189" s="22">
        <f t="shared" si="44"/>
        <v>1.1837800000000001</v>
      </c>
      <c r="H189" s="22">
        <f t="shared" si="45"/>
        <v>0</v>
      </c>
      <c r="I189" s="22"/>
      <c r="J189" s="22">
        <f t="shared" si="46"/>
        <v>1.1837800000000001</v>
      </c>
      <c r="K189" s="21">
        <v>100</v>
      </c>
      <c r="L189" s="23">
        <f t="shared" si="47"/>
        <v>118.38</v>
      </c>
      <c r="M189" s="23">
        <f t="shared" si="48"/>
        <v>0</v>
      </c>
      <c r="N189" s="23">
        <f t="shared" si="49"/>
        <v>0</v>
      </c>
      <c r="O189" s="23">
        <f t="shared" si="50"/>
        <v>118.38</v>
      </c>
      <c r="P189" s="19" t="s">
        <v>1000</v>
      </c>
      <c r="Q189" s="20" t="s">
        <v>996</v>
      </c>
      <c r="R189" s="1" t="s">
        <v>997</v>
      </c>
    </row>
    <row r="190" spans="1:18">
      <c r="A190" s="46" t="s">
        <v>225</v>
      </c>
      <c r="B190" s="35" t="s">
        <v>239</v>
      </c>
      <c r="C190" s="19">
        <v>1</v>
      </c>
      <c r="D190" s="28">
        <v>925</v>
      </c>
      <c r="E190" s="21">
        <v>4</v>
      </c>
      <c r="F190" s="21"/>
      <c r="G190" s="22">
        <f>(E190+F190)/D190/C190</f>
        <v>4.3200000000000001E-3</v>
      </c>
      <c r="H190" s="22">
        <f>G190-J190</f>
        <v>0</v>
      </c>
      <c r="I190" s="22"/>
      <c r="J190" s="22">
        <f>E190/D190/C190</f>
        <v>4.3200000000000001E-3</v>
      </c>
      <c r="K190" s="21">
        <v>4594</v>
      </c>
      <c r="L190" s="23">
        <f>G190*K190</f>
        <v>19.850000000000001</v>
      </c>
      <c r="M190" s="23">
        <f>H190*K190</f>
        <v>0</v>
      </c>
      <c r="N190" s="23">
        <f>I190*K190</f>
        <v>0</v>
      </c>
      <c r="O190" s="23">
        <f>L190-M190</f>
        <v>19.850000000000001</v>
      </c>
      <c r="P190" s="19" t="s">
        <v>242</v>
      </c>
      <c r="Q190" s="20" t="s">
        <v>996</v>
      </c>
      <c r="R190" s="1" t="s">
        <v>997</v>
      </c>
    </row>
    <row r="191" spans="1:18">
      <c r="A191" s="46" t="s">
        <v>245</v>
      </c>
      <c r="B191" s="43" t="s">
        <v>213</v>
      </c>
      <c r="C191" s="38"/>
      <c r="D191" s="39"/>
      <c r="E191" s="39"/>
      <c r="F191" s="39"/>
      <c r="G191" s="40"/>
      <c r="H191" s="40"/>
      <c r="I191" s="40"/>
      <c r="J191" s="40"/>
      <c r="K191" s="38"/>
      <c r="L191" s="41">
        <f>L183+L184+L185+L186</f>
        <v>767.71</v>
      </c>
      <c r="M191" s="41">
        <f t="shared" ref="M191:O191" si="57">M183+M184+M185+M186</f>
        <v>0</v>
      </c>
      <c r="N191" s="41">
        <f t="shared" si="57"/>
        <v>0</v>
      </c>
      <c r="O191" s="41">
        <f t="shared" si="57"/>
        <v>767.71</v>
      </c>
      <c r="P191" s="38" t="s">
        <v>296</v>
      </c>
      <c r="Q191" s="20"/>
    </row>
    <row r="192" spans="1:18">
      <c r="A192" s="46" t="s">
        <v>243</v>
      </c>
      <c r="B192" s="43" t="s">
        <v>213</v>
      </c>
      <c r="C192" s="38"/>
      <c r="D192" s="39"/>
      <c r="E192" s="39"/>
      <c r="F192" s="39"/>
      <c r="G192" s="40"/>
      <c r="H192" s="40"/>
      <c r="I192" s="40"/>
      <c r="J192" s="40"/>
      <c r="K192" s="38"/>
      <c r="L192" s="41">
        <f>L187</f>
        <v>19.46</v>
      </c>
      <c r="M192" s="41">
        <f t="shared" ref="M192:O192" si="58">M187</f>
        <v>0</v>
      </c>
      <c r="N192" s="41">
        <f t="shared" si="58"/>
        <v>0</v>
      </c>
      <c r="O192" s="41">
        <f t="shared" si="58"/>
        <v>19.46</v>
      </c>
      <c r="P192" s="38" t="s">
        <v>296</v>
      </c>
      <c r="Q192" s="20"/>
    </row>
    <row r="193" spans="1:18">
      <c r="A193" s="46" t="s">
        <v>225</v>
      </c>
      <c r="B193" s="43" t="s">
        <v>213</v>
      </c>
      <c r="C193" s="38"/>
      <c r="D193" s="39"/>
      <c r="E193" s="39"/>
      <c r="F193" s="39"/>
      <c r="G193" s="40"/>
      <c r="H193" s="40"/>
      <c r="I193" s="40"/>
      <c r="J193" s="40"/>
      <c r="K193" s="38"/>
      <c r="L193" s="41">
        <f>L188+L189+L190</f>
        <v>179.42</v>
      </c>
      <c r="M193" s="41">
        <f t="shared" ref="M193:O193" si="59">M188+M189+M190</f>
        <v>0</v>
      </c>
      <c r="N193" s="41">
        <f t="shared" si="59"/>
        <v>0</v>
      </c>
      <c r="O193" s="41">
        <f t="shared" si="59"/>
        <v>179.42</v>
      </c>
      <c r="P193" s="38" t="s">
        <v>296</v>
      </c>
      <c r="Q193" s="20"/>
    </row>
    <row r="194" spans="1:18">
      <c r="A194" s="51"/>
      <c r="B194" s="999" t="s">
        <v>1001</v>
      </c>
      <c r="C194" s="999"/>
      <c r="D194" s="999"/>
      <c r="E194" s="999"/>
      <c r="F194" s="999"/>
      <c r="G194" s="999"/>
      <c r="H194" s="999"/>
      <c r="I194" s="999"/>
      <c r="J194" s="999"/>
      <c r="K194" s="999"/>
      <c r="L194" s="999"/>
      <c r="M194" s="999"/>
      <c r="N194" s="999"/>
      <c r="O194" s="999"/>
      <c r="P194" s="1000"/>
      <c r="Q194" s="52"/>
    </row>
    <row r="195" spans="1:18" ht="56.25" hidden="1">
      <c r="A195" s="46"/>
      <c r="B195" s="35" t="s">
        <v>1002</v>
      </c>
      <c r="C195" s="19">
        <v>1</v>
      </c>
      <c r="D195" s="398">
        <v>743</v>
      </c>
      <c r="E195" s="31">
        <v>12</v>
      </c>
      <c r="F195" s="21"/>
      <c r="G195" s="22">
        <f>(E195+F195)/D195/C195</f>
        <v>1.6150000000000001E-2</v>
      </c>
      <c r="H195" s="22">
        <f>G195-J195</f>
        <v>0</v>
      </c>
      <c r="I195" s="22"/>
      <c r="J195" s="22">
        <f>E195/D195/C195</f>
        <v>1.6150000000000001E-2</v>
      </c>
      <c r="K195" s="32"/>
      <c r="L195" s="23">
        <f>G195*K195</f>
        <v>0</v>
      </c>
      <c r="M195" s="23">
        <f>H195*K195</f>
        <v>0</v>
      </c>
      <c r="N195" s="23">
        <f>I195*K195</f>
        <v>0</v>
      </c>
      <c r="O195" s="23">
        <f>L195-M195</f>
        <v>0</v>
      </c>
      <c r="P195" s="19" t="s">
        <v>169</v>
      </c>
      <c r="Q195" s="20" t="s">
        <v>984</v>
      </c>
      <c r="R195" s="1" t="s">
        <v>1003</v>
      </c>
    </row>
    <row r="196" spans="1:18">
      <c r="A196" s="82" t="s">
        <v>225</v>
      </c>
      <c r="B196" s="43" t="s">
        <v>213</v>
      </c>
      <c r="C196" s="38"/>
      <c r="D196" s="39"/>
      <c r="E196" s="39"/>
      <c r="F196" s="39"/>
      <c r="G196" s="40"/>
      <c r="H196" s="40"/>
      <c r="I196" s="40"/>
      <c r="J196" s="40"/>
      <c r="K196" s="38"/>
      <c r="L196" s="41">
        <f>SUM(L195:L195)</f>
        <v>0</v>
      </c>
      <c r="M196" s="41">
        <f>SUM(M195:M195)</f>
        <v>0</v>
      </c>
      <c r="N196" s="41">
        <f>SUM(N195:N195)</f>
        <v>0</v>
      </c>
      <c r="O196" s="41">
        <f>SUM(O195:O195)</f>
        <v>0</v>
      </c>
      <c r="P196" s="38" t="s">
        <v>296</v>
      </c>
      <c r="Q196" s="20"/>
    </row>
    <row r="197" spans="1:18">
      <c r="A197" s="51"/>
      <c r="B197" s="999" t="s">
        <v>356</v>
      </c>
      <c r="C197" s="999"/>
      <c r="D197" s="999"/>
      <c r="E197" s="999"/>
      <c r="F197" s="999"/>
      <c r="G197" s="999"/>
      <c r="H197" s="999"/>
      <c r="I197" s="999"/>
      <c r="J197" s="999"/>
      <c r="K197" s="999"/>
      <c r="L197" s="999"/>
      <c r="M197" s="999"/>
      <c r="N197" s="999"/>
      <c r="O197" s="999"/>
      <c r="P197" s="1000"/>
      <c r="Q197" s="52"/>
    </row>
    <row r="198" spans="1:18" ht="22.5">
      <c r="A198" s="46"/>
      <c r="B198" s="35" t="s">
        <v>357</v>
      </c>
      <c r="C198" s="19">
        <v>5</v>
      </c>
      <c r="D198" s="21">
        <v>718</v>
      </c>
      <c r="E198" s="21">
        <f>3*10</f>
        <v>30</v>
      </c>
      <c r="F198" s="21">
        <f>(50)*10</f>
        <v>500</v>
      </c>
      <c r="G198" s="22">
        <f t="shared" ref="G198:G200" si="60">(E198+F198)/D198/C198</f>
        <v>0.14763000000000001</v>
      </c>
      <c r="H198" s="22">
        <f t="shared" ref="H198:H200" si="61">G198-J198</f>
        <v>0.14763000000000001</v>
      </c>
      <c r="I198" s="22"/>
      <c r="J198" s="22"/>
      <c r="K198" s="21">
        <v>700</v>
      </c>
      <c r="L198" s="23">
        <f t="shared" ref="L198:L200" si="62">G198*K198</f>
        <v>103.34</v>
      </c>
      <c r="M198" s="23">
        <f>H198*K198</f>
        <v>103.34</v>
      </c>
      <c r="N198" s="23">
        <f>I198*K198</f>
        <v>0</v>
      </c>
      <c r="O198" s="23">
        <f>L198-M198</f>
        <v>0</v>
      </c>
      <c r="P198" s="20" t="s">
        <v>1004</v>
      </c>
      <c r="Q198" s="20"/>
    </row>
    <row r="199" spans="1:18" ht="33.75">
      <c r="A199" s="46"/>
      <c r="B199" s="35" t="s">
        <v>358</v>
      </c>
      <c r="C199" s="19">
        <v>5</v>
      </c>
      <c r="D199" s="21">
        <v>718</v>
      </c>
      <c r="E199" s="21">
        <f>3*2</f>
        <v>6</v>
      </c>
      <c r="F199" s="21">
        <f>(50)*2</f>
        <v>100</v>
      </c>
      <c r="G199" s="22">
        <f t="shared" si="60"/>
        <v>2.9530000000000001E-2</v>
      </c>
      <c r="H199" s="22">
        <f t="shared" si="61"/>
        <v>2.9530000000000001E-2</v>
      </c>
      <c r="I199" s="22"/>
      <c r="J199" s="22"/>
      <c r="K199" s="21">
        <v>120</v>
      </c>
      <c r="L199" s="23">
        <f t="shared" si="62"/>
        <v>3.54</v>
      </c>
      <c r="M199" s="23">
        <f>H199*K199</f>
        <v>3.54</v>
      </c>
      <c r="N199" s="23">
        <f>I199*K199</f>
        <v>0</v>
      </c>
      <c r="O199" s="23">
        <f>L199-M199</f>
        <v>0</v>
      </c>
      <c r="P199" s="20" t="s">
        <v>1005</v>
      </c>
      <c r="Q199" s="20"/>
    </row>
    <row r="200" spans="1:18" ht="22.5">
      <c r="A200" s="46"/>
      <c r="B200" s="44" t="s">
        <v>359</v>
      </c>
      <c r="C200" s="19">
        <v>5</v>
      </c>
      <c r="D200" s="21">
        <v>718</v>
      </c>
      <c r="E200" s="21">
        <f>3*10</f>
        <v>30</v>
      </c>
      <c r="F200" s="21">
        <f>(50)*10</f>
        <v>500</v>
      </c>
      <c r="G200" s="22">
        <f t="shared" si="60"/>
        <v>0.14763000000000001</v>
      </c>
      <c r="H200" s="22">
        <f t="shared" si="61"/>
        <v>0.14763000000000001</v>
      </c>
      <c r="I200" s="22"/>
      <c r="J200" s="22"/>
      <c r="K200" s="21">
        <v>550</v>
      </c>
      <c r="L200" s="23">
        <f t="shared" si="62"/>
        <v>81.2</v>
      </c>
      <c r="M200" s="23">
        <f t="shared" ref="M200" si="63">H200*K200</f>
        <v>81.2</v>
      </c>
      <c r="N200" s="23">
        <f t="shared" ref="N200" si="64">I200*K200</f>
        <v>0</v>
      </c>
      <c r="O200" s="23">
        <f t="shared" ref="O200" si="65">L200-M200</f>
        <v>0</v>
      </c>
      <c r="P200" s="20" t="s">
        <v>1004</v>
      </c>
      <c r="Q200" s="20"/>
    </row>
    <row r="201" spans="1:18">
      <c r="A201" s="46"/>
      <c r="B201" s="43" t="s">
        <v>213</v>
      </c>
      <c r="C201" s="38"/>
      <c r="D201" s="39"/>
      <c r="E201" s="39"/>
      <c r="F201" s="39"/>
      <c r="G201" s="40"/>
      <c r="H201" s="40"/>
      <c r="I201" s="40"/>
      <c r="J201" s="40"/>
      <c r="K201" s="38"/>
      <c r="L201" s="41">
        <f>SUM(L198:L200)</f>
        <v>188.08</v>
      </c>
      <c r="M201" s="41">
        <f>SUM(M198:M200)</f>
        <v>188.08</v>
      </c>
      <c r="N201" s="41">
        <f>SUM(N198:N200)</f>
        <v>0</v>
      </c>
      <c r="O201" s="41">
        <f>SUM(O198:O200)</f>
        <v>0</v>
      </c>
      <c r="P201" s="38"/>
      <c r="Q201" s="20"/>
    </row>
    <row r="202" spans="1:18">
      <c r="A202" s="46" t="s">
        <v>223</v>
      </c>
      <c r="B202" s="43"/>
      <c r="C202" s="38"/>
      <c r="D202" s="39"/>
      <c r="E202" s="39"/>
      <c r="F202" s="39"/>
      <c r="G202" s="40"/>
      <c r="H202" s="40"/>
      <c r="I202" s="40"/>
      <c r="J202" s="40"/>
      <c r="K202" s="38"/>
      <c r="L202" s="41">
        <f t="shared" ref="L202:L203" si="66">SUM(M202:O202)</f>
        <v>184.54</v>
      </c>
      <c r="M202" s="41">
        <f>M198+M200</f>
        <v>184.54</v>
      </c>
      <c r="N202" s="41">
        <f>N201</f>
        <v>0</v>
      </c>
      <c r="O202" s="41"/>
      <c r="P202" s="38" t="s">
        <v>295</v>
      </c>
      <c r="Q202" s="20"/>
    </row>
    <row r="203" spans="1:18">
      <c r="A203" s="46" t="s">
        <v>248</v>
      </c>
      <c r="B203" s="43"/>
      <c r="C203" s="38"/>
      <c r="D203" s="39"/>
      <c r="E203" s="39"/>
      <c r="F203" s="39"/>
      <c r="G203" s="40"/>
      <c r="H203" s="40"/>
      <c r="I203" s="40"/>
      <c r="J203" s="40"/>
      <c r="K203" s="38"/>
      <c r="L203" s="41">
        <f t="shared" si="66"/>
        <v>0</v>
      </c>
      <c r="M203" s="41"/>
      <c r="N203" s="41"/>
      <c r="O203" s="41">
        <f>O201</f>
        <v>0</v>
      </c>
      <c r="P203" s="38" t="s">
        <v>296</v>
      </c>
      <c r="Q203" s="20"/>
    </row>
    <row r="204" spans="1:18">
      <c r="A204" s="51"/>
      <c r="B204" s="999" t="s">
        <v>360</v>
      </c>
      <c r="C204" s="999"/>
      <c r="D204" s="999"/>
      <c r="E204" s="999"/>
      <c r="F204" s="999"/>
      <c r="G204" s="999"/>
      <c r="H204" s="999"/>
      <c r="I204" s="999"/>
      <c r="J204" s="999"/>
      <c r="K204" s="999"/>
      <c r="L204" s="999"/>
      <c r="M204" s="999"/>
      <c r="N204" s="999"/>
      <c r="O204" s="999"/>
      <c r="P204" s="1000"/>
      <c r="Q204" s="52"/>
    </row>
    <row r="205" spans="1:18" ht="33.75">
      <c r="A205" s="46"/>
      <c r="B205" s="35" t="s">
        <v>361</v>
      </c>
      <c r="C205" s="19">
        <v>5</v>
      </c>
      <c r="D205" s="21">
        <v>718</v>
      </c>
      <c r="E205" s="21">
        <f>1+2</f>
        <v>3</v>
      </c>
      <c r="F205" s="21">
        <f>(50)</f>
        <v>50</v>
      </c>
      <c r="G205" s="22">
        <f t="shared" ref="G205" si="67">(E205+F205)/D205/C205</f>
        <v>1.4760000000000001E-2</v>
      </c>
      <c r="H205" s="22">
        <f t="shared" ref="H205" si="68">G205-J205</f>
        <v>1.4760000000000001E-2</v>
      </c>
      <c r="I205" s="22"/>
      <c r="J205" s="22"/>
      <c r="K205" s="21">
        <v>5300</v>
      </c>
      <c r="L205" s="23">
        <f t="shared" ref="L205" si="69">G205*K205</f>
        <v>78.23</v>
      </c>
      <c r="M205" s="23">
        <f>H205*K205</f>
        <v>78.23</v>
      </c>
      <c r="N205" s="23">
        <f>I205*K205</f>
        <v>0</v>
      </c>
      <c r="O205" s="23">
        <f>L205-M205</f>
        <v>0</v>
      </c>
      <c r="P205" s="20" t="s">
        <v>1006</v>
      </c>
      <c r="Q205" s="20"/>
    </row>
    <row r="206" spans="1:18">
      <c r="A206" s="46" t="s">
        <v>223</v>
      </c>
      <c r="B206" s="43" t="s">
        <v>213</v>
      </c>
      <c r="C206" s="38"/>
      <c r="D206" s="39"/>
      <c r="E206" s="39"/>
      <c r="F206" s="39"/>
      <c r="G206" s="40"/>
      <c r="H206" s="40"/>
      <c r="I206" s="40"/>
      <c r="J206" s="40"/>
      <c r="K206" s="38"/>
      <c r="L206" s="41">
        <f>SUM(L205:L205)</f>
        <v>78.23</v>
      </c>
      <c r="M206" s="41">
        <f>SUM(M205:M205)</f>
        <v>78.23</v>
      </c>
      <c r="N206" s="41">
        <f>SUM(N205:N205)</f>
        <v>0</v>
      </c>
      <c r="O206" s="41">
        <f>SUM(O205:O205)</f>
        <v>0</v>
      </c>
      <c r="P206" s="38" t="s">
        <v>295</v>
      </c>
      <c r="Q206" s="20"/>
    </row>
    <row r="207" spans="1:18">
      <c r="A207" s="51"/>
      <c r="B207" s="999" t="s">
        <v>362</v>
      </c>
      <c r="C207" s="999"/>
      <c r="D207" s="999"/>
      <c r="E207" s="999"/>
      <c r="F207" s="999"/>
      <c r="G207" s="999"/>
      <c r="H207" s="999"/>
      <c r="I207" s="999"/>
      <c r="J207" s="999"/>
      <c r="K207" s="999"/>
      <c r="L207" s="999"/>
      <c r="M207" s="999"/>
      <c r="N207" s="999"/>
      <c r="O207" s="999"/>
      <c r="P207" s="1000"/>
      <c r="Q207" s="52"/>
    </row>
    <row r="208" spans="1:18">
      <c r="A208" s="46"/>
      <c r="B208" s="35" t="s">
        <v>363</v>
      </c>
      <c r="C208" s="19">
        <v>1</v>
      </c>
      <c r="D208" s="21">
        <v>718</v>
      </c>
      <c r="E208" s="21">
        <v>12</v>
      </c>
      <c r="F208" s="21"/>
      <c r="G208" s="22">
        <f t="shared" ref="G208:G214" si="70">(E208+F208)/D208/C208</f>
        <v>1.6709999999999999E-2</v>
      </c>
      <c r="H208" s="22">
        <f t="shared" ref="H208:H214" si="71">G208-J208</f>
        <v>1.6709999999999999E-2</v>
      </c>
      <c r="I208" s="22"/>
      <c r="J208" s="22"/>
      <c r="K208" s="21">
        <v>400</v>
      </c>
      <c r="L208" s="23">
        <f t="shared" ref="L208:L214" si="72">G208*K208</f>
        <v>6.68</v>
      </c>
      <c r="M208" s="23">
        <f>H208*K208</f>
        <v>6.68</v>
      </c>
      <c r="N208" s="23">
        <f>I208*K208</f>
        <v>0</v>
      </c>
      <c r="O208" s="23">
        <f>L208-M208</f>
        <v>0</v>
      </c>
      <c r="P208" s="20" t="s">
        <v>364</v>
      </c>
      <c r="Q208" s="20"/>
    </row>
    <row r="209" spans="1:17">
      <c r="A209" s="46"/>
      <c r="B209" s="35" t="s">
        <v>316</v>
      </c>
      <c r="C209" s="19">
        <v>1</v>
      </c>
      <c r="D209" s="21">
        <v>718</v>
      </c>
      <c r="E209" s="21">
        <v>12</v>
      </c>
      <c r="F209" s="21"/>
      <c r="G209" s="22">
        <f t="shared" si="70"/>
        <v>1.6709999999999999E-2</v>
      </c>
      <c r="H209" s="22">
        <f t="shared" si="71"/>
        <v>1.6709999999999999E-2</v>
      </c>
      <c r="I209" s="22"/>
      <c r="J209" s="22"/>
      <c r="K209" s="21">
        <v>1400</v>
      </c>
      <c r="L209" s="23">
        <f t="shared" si="72"/>
        <v>23.39</v>
      </c>
      <c r="M209" s="23">
        <f>H209*K209</f>
        <v>23.39</v>
      </c>
      <c r="N209" s="23">
        <f>I209*K209</f>
        <v>0</v>
      </c>
      <c r="O209" s="23">
        <f>L209-M209</f>
        <v>0</v>
      </c>
      <c r="P209" s="20" t="s">
        <v>364</v>
      </c>
      <c r="Q209" s="20"/>
    </row>
    <row r="210" spans="1:17">
      <c r="A210" s="46"/>
      <c r="B210" s="44" t="s">
        <v>1007</v>
      </c>
      <c r="C210" s="19">
        <v>1</v>
      </c>
      <c r="D210" s="21">
        <v>718</v>
      </c>
      <c r="E210" s="21"/>
      <c r="F210" s="21">
        <v>12</v>
      </c>
      <c r="G210" s="22">
        <f t="shared" si="70"/>
        <v>1.6709999999999999E-2</v>
      </c>
      <c r="H210" s="22">
        <f t="shared" si="71"/>
        <v>1.6709999999999999E-2</v>
      </c>
      <c r="I210" s="22"/>
      <c r="J210" s="22"/>
      <c r="K210" s="28">
        <v>370</v>
      </c>
      <c r="L210" s="23">
        <f t="shared" si="72"/>
        <v>6.18</v>
      </c>
      <c r="M210" s="23">
        <f t="shared" ref="M210:M214" si="73">H210*K210</f>
        <v>6.18</v>
      </c>
      <c r="N210" s="23">
        <f t="shared" ref="N210:N214" si="74">I210*K210</f>
        <v>0</v>
      </c>
      <c r="O210" s="23">
        <f t="shared" ref="O210:O214" si="75">L210-M210</f>
        <v>0</v>
      </c>
      <c r="P210" s="20" t="s">
        <v>364</v>
      </c>
      <c r="Q210" s="20"/>
    </row>
    <row r="211" spans="1:17">
      <c r="A211" s="46"/>
      <c r="B211" s="44" t="s">
        <v>1008</v>
      </c>
      <c r="C211" s="19">
        <v>1</v>
      </c>
      <c r="D211" s="21">
        <v>718</v>
      </c>
      <c r="E211" s="21"/>
      <c r="F211" s="21">
        <v>12</v>
      </c>
      <c r="G211" s="22">
        <f t="shared" si="70"/>
        <v>1.6709999999999999E-2</v>
      </c>
      <c r="H211" s="22">
        <f t="shared" si="71"/>
        <v>1.6709999999999999E-2</v>
      </c>
      <c r="I211" s="22"/>
      <c r="J211" s="22"/>
      <c r="K211" s="28">
        <v>170</v>
      </c>
      <c r="L211" s="23">
        <f t="shared" si="72"/>
        <v>2.84</v>
      </c>
      <c r="M211" s="23">
        <f t="shared" si="73"/>
        <v>2.84</v>
      </c>
      <c r="N211" s="23">
        <f t="shared" si="74"/>
        <v>0</v>
      </c>
      <c r="O211" s="23">
        <f t="shared" si="75"/>
        <v>0</v>
      </c>
      <c r="P211" s="20" t="s">
        <v>364</v>
      </c>
      <c r="Q211" s="20"/>
    </row>
    <row r="212" spans="1:17">
      <c r="A212" s="46"/>
      <c r="B212" s="44" t="s">
        <v>1009</v>
      </c>
      <c r="C212" s="19">
        <v>1</v>
      </c>
      <c r="D212" s="21">
        <v>718</v>
      </c>
      <c r="E212" s="21"/>
      <c r="F212" s="21">
        <v>12</v>
      </c>
      <c r="G212" s="22">
        <f t="shared" si="70"/>
        <v>1.6709999999999999E-2</v>
      </c>
      <c r="H212" s="22">
        <f t="shared" si="71"/>
        <v>1.6709999999999999E-2</v>
      </c>
      <c r="I212" s="22"/>
      <c r="J212" s="22"/>
      <c r="K212" s="28">
        <v>125</v>
      </c>
      <c r="L212" s="23">
        <f t="shared" si="72"/>
        <v>2.09</v>
      </c>
      <c r="M212" s="23">
        <f t="shared" si="73"/>
        <v>2.09</v>
      </c>
      <c r="N212" s="23">
        <f t="shared" si="74"/>
        <v>0</v>
      </c>
      <c r="O212" s="23">
        <f t="shared" si="75"/>
        <v>0</v>
      </c>
      <c r="P212" s="20" t="s">
        <v>364</v>
      </c>
      <c r="Q212" s="20"/>
    </row>
    <row r="213" spans="1:17">
      <c r="A213" s="46"/>
      <c r="B213" s="44" t="s">
        <v>1010</v>
      </c>
      <c r="C213" s="19">
        <v>1</v>
      </c>
      <c r="D213" s="21">
        <v>718</v>
      </c>
      <c r="E213" s="21"/>
      <c r="F213" s="21">
        <v>12</v>
      </c>
      <c r="G213" s="22">
        <f t="shared" si="70"/>
        <v>1.6709999999999999E-2</v>
      </c>
      <c r="H213" s="22">
        <f t="shared" si="71"/>
        <v>1.6709999999999999E-2</v>
      </c>
      <c r="I213" s="22"/>
      <c r="J213" s="22"/>
      <c r="K213" s="28">
        <v>315</v>
      </c>
      <c r="L213" s="23">
        <f t="shared" si="72"/>
        <v>5.26</v>
      </c>
      <c r="M213" s="23">
        <f t="shared" si="73"/>
        <v>5.26</v>
      </c>
      <c r="N213" s="23">
        <f t="shared" si="74"/>
        <v>0</v>
      </c>
      <c r="O213" s="23">
        <f t="shared" si="75"/>
        <v>0</v>
      </c>
      <c r="P213" s="20" t="s">
        <v>364</v>
      </c>
      <c r="Q213" s="20"/>
    </row>
    <row r="214" spans="1:17">
      <c r="A214" s="46"/>
      <c r="B214" s="44" t="s">
        <v>365</v>
      </c>
      <c r="C214" s="19">
        <v>1</v>
      </c>
      <c r="D214" s="21">
        <v>718</v>
      </c>
      <c r="E214" s="21"/>
      <c r="F214" s="21">
        <v>12</v>
      </c>
      <c r="G214" s="22">
        <f t="shared" si="70"/>
        <v>1.6709999999999999E-2</v>
      </c>
      <c r="H214" s="22">
        <f t="shared" si="71"/>
        <v>1.6709999999999999E-2</v>
      </c>
      <c r="I214" s="22"/>
      <c r="J214" s="22"/>
      <c r="K214" s="21">
        <v>250</v>
      </c>
      <c r="L214" s="23">
        <f t="shared" si="72"/>
        <v>4.18</v>
      </c>
      <c r="M214" s="23">
        <f t="shared" si="73"/>
        <v>4.18</v>
      </c>
      <c r="N214" s="23">
        <f t="shared" si="74"/>
        <v>0</v>
      </c>
      <c r="O214" s="23">
        <f t="shared" si="75"/>
        <v>0</v>
      </c>
      <c r="P214" s="20" t="s">
        <v>364</v>
      </c>
      <c r="Q214" s="20"/>
    </row>
    <row r="215" spans="1:17">
      <c r="A215" s="46" t="s">
        <v>223</v>
      </c>
      <c r="B215" s="43" t="s">
        <v>213</v>
      </c>
      <c r="C215" s="38"/>
      <c r="D215" s="39"/>
      <c r="E215" s="39"/>
      <c r="F215" s="39"/>
      <c r="G215" s="40"/>
      <c r="H215" s="40"/>
      <c r="I215" s="40"/>
      <c r="J215" s="40"/>
      <c r="K215" s="38"/>
      <c r="L215" s="41">
        <f>SUM(L208:L214)</f>
        <v>50.62</v>
      </c>
      <c r="M215" s="41">
        <f>SUM(M208:M214)</f>
        <v>50.62</v>
      </c>
      <c r="N215" s="41">
        <f>SUM(N208:N214)</f>
        <v>0</v>
      </c>
      <c r="O215" s="41">
        <f>SUM(O208:O214)</f>
        <v>0</v>
      </c>
      <c r="P215" s="38" t="s">
        <v>295</v>
      </c>
      <c r="Q215" s="20"/>
    </row>
    <row r="216" spans="1:17">
      <c r="A216" s="51"/>
      <c r="B216" s="999" t="s">
        <v>366</v>
      </c>
      <c r="C216" s="999"/>
      <c r="D216" s="999"/>
      <c r="E216" s="999"/>
      <c r="F216" s="999"/>
      <c r="G216" s="999"/>
      <c r="H216" s="999"/>
      <c r="I216" s="999"/>
      <c r="J216" s="999"/>
      <c r="K216" s="999"/>
      <c r="L216" s="999"/>
      <c r="M216" s="999"/>
      <c r="N216" s="999"/>
      <c r="O216" s="999"/>
      <c r="P216" s="1000"/>
      <c r="Q216" s="52"/>
    </row>
    <row r="217" spans="1:17">
      <c r="A217" s="46"/>
      <c r="B217" s="44" t="s">
        <v>1011</v>
      </c>
      <c r="C217" s="19">
        <v>11</v>
      </c>
      <c r="D217" s="28">
        <v>293</v>
      </c>
      <c r="E217" s="21"/>
      <c r="F217" s="21">
        <f>40*293</f>
        <v>11720</v>
      </c>
      <c r="G217" s="22">
        <f t="shared" ref="G217:G221" si="76">(E217+F217)/D217/C217</f>
        <v>3.6363599999999998</v>
      </c>
      <c r="H217" s="22">
        <f t="shared" ref="H217:H221" si="77">G217-J217</f>
        <v>3.6363599999999998</v>
      </c>
      <c r="I217" s="22"/>
      <c r="J217" s="22"/>
      <c r="K217" s="21">
        <v>370</v>
      </c>
      <c r="L217" s="23">
        <f t="shared" ref="L217:L221" si="78">G217*K217</f>
        <v>1345.45</v>
      </c>
      <c r="M217" s="23">
        <f>H217*K217</f>
        <v>1345.45</v>
      </c>
      <c r="N217" s="23">
        <f>I217*K217</f>
        <v>0</v>
      </c>
      <c r="O217" s="23">
        <f>L217-M217</f>
        <v>0</v>
      </c>
      <c r="P217" s="20" t="s">
        <v>1012</v>
      </c>
      <c r="Q217" s="20"/>
    </row>
    <row r="218" spans="1:17">
      <c r="A218" s="46"/>
      <c r="B218" s="44" t="s">
        <v>1013</v>
      </c>
      <c r="C218" s="19">
        <v>11</v>
      </c>
      <c r="D218" s="28">
        <v>342</v>
      </c>
      <c r="E218" s="21"/>
      <c r="F218" s="21">
        <f>96*342</f>
        <v>32832</v>
      </c>
      <c r="G218" s="22">
        <f t="shared" si="76"/>
        <v>8.7272700000000007</v>
      </c>
      <c r="H218" s="22">
        <f t="shared" si="77"/>
        <v>8.7272700000000007</v>
      </c>
      <c r="I218" s="22"/>
      <c r="J218" s="22"/>
      <c r="K218" s="21">
        <v>370</v>
      </c>
      <c r="L218" s="23">
        <f t="shared" si="78"/>
        <v>3229.09</v>
      </c>
      <c r="M218" s="23">
        <f>H218*K218</f>
        <v>3229.09</v>
      </c>
      <c r="N218" s="23">
        <f>I218*K218</f>
        <v>0</v>
      </c>
      <c r="O218" s="23">
        <f>L218-M218</f>
        <v>0</v>
      </c>
      <c r="P218" s="20" t="s">
        <v>1014</v>
      </c>
      <c r="Q218" s="20"/>
    </row>
    <row r="219" spans="1:17">
      <c r="A219" s="46"/>
      <c r="B219" s="44" t="s">
        <v>1015</v>
      </c>
      <c r="C219" s="19">
        <v>11</v>
      </c>
      <c r="D219" s="28">
        <v>83</v>
      </c>
      <c r="E219" s="21"/>
      <c r="F219" s="21">
        <f>46*83</f>
        <v>3818</v>
      </c>
      <c r="G219" s="22">
        <f t="shared" si="76"/>
        <v>4.1818200000000001</v>
      </c>
      <c r="H219" s="22">
        <f t="shared" si="77"/>
        <v>4.1818200000000001</v>
      </c>
      <c r="I219" s="22"/>
      <c r="J219" s="22"/>
      <c r="K219" s="21">
        <v>370</v>
      </c>
      <c r="L219" s="23">
        <f t="shared" si="78"/>
        <v>1547.27</v>
      </c>
      <c r="M219" s="23">
        <f>H219*K219</f>
        <v>1547.27</v>
      </c>
      <c r="N219" s="23">
        <f>I219*K219</f>
        <v>0</v>
      </c>
      <c r="O219" s="23">
        <f>L219-M219</f>
        <v>0</v>
      </c>
      <c r="P219" s="20" t="s">
        <v>1016</v>
      </c>
      <c r="Q219" s="20"/>
    </row>
    <row r="220" spans="1:17" ht="22.5">
      <c r="A220" s="46"/>
      <c r="B220" s="44" t="s">
        <v>1017</v>
      </c>
      <c r="C220" s="19">
        <v>15</v>
      </c>
      <c r="D220" s="21">
        <v>718</v>
      </c>
      <c r="E220" s="21"/>
      <c r="F220" s="21">
        <f>1*28</f>
        <v>28</v>
      </c>
      <c r="G220" s="22">
        <f t="shared" si="76"/>
        <v>2.5999999999999999E-3</v>
      </c>
      <c r="H220" s="22">
        <f t="shared" si="77"/>
        <v>2.5999999999999999E-3</v>
      </c>
      <c r="I220" s="22"/>
      <c r="J220" s="22"/>
      <c r="K220" s="21">
        <v>10000</v>
      </c>
      <c r="L220" s="23">
        <f t="shared" si="78"/>
        <v>26</v>
      </c>
      <c r="M220" s="23">
        <f>H220*K220</f>
        <v>26</v>
      </c>
      <c r="N220" s="23">
        <f>I220*K220</f>
        <v>0</v>
      </c>
      <c r="O220" s="23">
        <f>L220-M220</f>
        <v>0</v>
      </c>
      <c r="P220" s="20" t="s">
        <v>1018</v>
      </c>
      <c r="Q220" s="20"/>
    </row>
    <row r="221" spans="1:17">
      <c r="A221" s="46"/>
      <c r="B221" s="44" t="s">
        <v>1019</v>
      </c>
      <c r="C221" s="19">
        <v>5</v>
      </c>
      <c r="D221" s="21">
        <v>718</v>
      </c>
      <c r="E221" s="21"/>
      <c r="F221" s="21">
        <v>1</v>
      </c>
      <c r="G221" s="22">
        <f t="shared" si="76"/>
        <v>2.7999999999999998E-4</v>
      </c>
      <c r="H221" s="22">
        <f t="shared" si="77"/>
        <v>2.7999999999999998E-4</v>
      </c>
      <c r="I221" s="22"/>
      <c r="J221" s="22"/>
      <c r="K221" s="21">
        <v>30000</v>
      </c>
      <c r="L221" s="23">
        <f t="shared" si="78"/>
        <v>8.4</v>
      </c>
      <c r="M221" s="23">
        <f t="shared" ref="M221" si="79">H221*K221</f>
        <v>8.4</v>
      </c>
      <c r="N221" s="23">
        <f t="shared" ref="N221" si="80">I221*K221</f>
        <v>0</v>
      </c>
      <c r="O221" s="23">
        <f t="shared" ref="O221" si="81">L221-M221</f>
        <v>0</v>
      </c>
      <c r="P221" s="20" t="s">
        <v>380</v>
      </c>
      <c r="Q221" s="20"/>
    </row>
    <row r="222" spans="1:17">
      <c r="A222" s="46" t="s">
        <v>222</v>
      </c>
      <c r="B222" s="43" t="s">
        <v>213</v>
      </c>
      <c r="C222" s="38"/>
      <c r="D222" s="39"/>
      <c r="E222" s="39"/>
      <c r="F222" s="39"/>
      <c r="G222" s="40"/>
      <c r="H222" s="40"/>
      <c r="I222" s="40"/>
      <c r="J222" s="40"/>
      <c r="K222" s="38"/>
      <c r="L222" s="41">
        <f>SUM(L217:L221)</f>
        <v>6156.21</v>
      </c>
      <c r="M222" s="41">
        <f>SUM(M217:M221)</f>
        <v>6156.21</v>
      </c>
      <c r="N222" s="41">
        <f>SUM(N217:N221)</f>
        <v>0</v>
      </c>
      <c r="O222" s="41">
        <f>SUM(O217:O221)</f>
        <v>0</v>
      </c>
      <c r="P222" s="38" t="s">
        <v>295</v>
      </c>
      <c r="Q222" s="20"/>
    </row>
    <row r="223" spans="1:17">
      <c r="A223" s="285"/>
      <c r="B223" s="83"/>
      <c r="C223" s="84"/>
      <c r="D223" s="85"/>
      <c r="E223" s="85"/>
      <c r="F223" s="85"/>
      <c r="G223" s="86"/>
      <c r="H223" s="86"/>
      <c r="I223" s="86"/>
      <c r="J223" s="86"/>
      <c r="K223" s="84"/>
      <c r="L223" s="87"/>
      <c r="M223" s="87"/>
      <c r="N223" s="87"/>
      <c r="O223" s="87"/>
      <c r="P223" s="84"/>
      <c r="Q223" s="88"/>
    </row>
    <row r="224" spans="1:17">
      <c r="A224" s="51"/>
      <c r="B224" s="53" t="s">
        <v>212</v>
      </c>
      <c r="C224" s="54"/>
      <c r="D224" s="55"/>
      <c r="E224" s="55"/>
      <c r="F224" s="55"/>
      <c r="G224" s="56"/>
      <c r="H224" s="56"/>
      <c r="I224" s="56"/>
      <c r="J224" s="56"/>
      <c r="K224" s="55"/>
      <c r="L224" s="57">
        <f>L22+L67+L88+L94+L102+L112+L121+L128+L144+L150+L161+L164+L167+L171+L178+L181+L201+L206+L215+L222</f>
        <v>8309.1200000000008</v>
      </c>
      <c r="M224" s="57">
        <f t="shared" ref="M224:O224" si="82">M22+M67+M88+M94+M102+M112+M121+M128+M144+M150+M161+M164+M167+M171+M178+M181+M201+M206+M215+M222</f>
        <v>7840.52</v>
      </c>
      <c r="N224" s="57">
        <f t="shared" si="82"/>
        <v>622.88</v>
      </c>
      <c r="O224" s="57">
        <f t="shared" si="82"/>
        <v>468.6</v>
      </c>
      <c r="P224" s="54"/>
      <c r="Q224" s="52"/>
    </row>
    <row r="225" spans="1:17" ht="22.5">
      <c r="A225" s="51"/>
      <c r="B225" s="53" t="s">
        <v>313</v>
      </c>
      <c r="C225" s="54"/>
      <c r="D225" s="55"/>
      <c r="E225" s="55"/>
      <c r="F225" s="55"/>
      <c r="G225" s="56"/>
      <c r="H225" s="56"/>
      <c r="I225" s="56"/>
      <c r="J225" s="56"/>
      <c r="K225" s="55"/>
      <c r="L225" s="57">
        <f>L94+L102+L114+L123+L128+L146+L150+L164+L167+L171+L178+L181+L203</f>
        <v>468.61</v>
      </c>
      <c r="M225" s="57">
        <f t="shared" ref="M225:O225" si="83">M94+M102+M114+M123+M128+M146+M150+M164+M167+M171+M178+M181+M203</f>
        <v>0.01</v>
      </c>
      <c r="N225" s="57">
        <f t="shared" si="83"/>
        <v>0</v>
      </c>
      <c r="O225" s="57">
        <f t="shared" si="83"/>
        <v>468.6</v>
      </c>
      <c r="P225" s="54"/>
      <c r="Q225" s="52"/>
    </row>
    <row r="226" spans="1:17" hidden="1">
      <c r="A226" s="51"/>
      <c r="B226" s="53" t="s">
        <v>1020</v>
      </c>
      <c r="C226" s="54"/>
      <c r="D226" s="55"/>
      <c r="E226" s="55"/>
      <c r="F226" s="55"/>
      <c r="G226" s="56"/>
      <c r="H226" s="56"/>
      <c r="I226" s="56"/>
      <c r="J226" s="56"/>
      <c r="K226" s="55"/>
      <c r="L226" s="57">
        <f>L225+L191+L192+L193</f>
        <v>1435.2</v>
      </c>
      <c r="M226" s="57">
        <f>M225+M191+M192+M193</f>
        <v>0.01</v>
      </c>
      <c r="N226" s="57">
        <f>N225+N191+N192+N193</f>
        <v>0</v>
      </c>
      <c r="O226" s="57">
        <f>O225+O191+O192+O193</f>
        <v>1435.19</v>
      </c>
      <c r="P226" s="54"/>
      <c r="Q226" s="52"/>
    </row>
    <row r="228" spans="1:17">
      <c r="A228" s="1" t="s">
        <v>314</v>
      </c>
    </row>
    <row r="229" spans="1:17">
      <c r="A229" s="46" t="s">
        <v>247</v>
      </c>
      <c r="B229" s="43" t="s">
        <v>213</v>
      </c>
      <c r="C229" s="38"/>
      <c r="D229" s="39"/>
      <c r="E229" s="39"/>
      <c r="F229" s="39"/>
      <c r="G229" s="40"/>
      <c r="H229" s="40"/>
      <c r="I229" s="40"/>
      <c r="J229" s="40"/>
      <c r="K229" s="38"/>
      <c r="L229" s="64">
        <v>0</v>
      </c>
      <c r="M229" s="64">
        <v>0</v>
      </c>
      <c r="N229" s="64">
        <v>0</v>
      </c>
      <c r="O229" s="64">
        <v>0</v>
      </c>
      <c r="P229" s="38" t="s">
        <v>315</v>
      </c>
      <c r="Q229" s="20"/>
    </row>
    <row r="230" spans="1:17">
      <c r="A230" s="46" t="s">
        <v>222</v>
      </c>
      <c r="B230" s="43" t="s">
        <v>213</v>
      </c>
      <c r="C230" s="38"/>
      <c r="D230" s="39"/>
      <c r="E230" s="39"/>
      <c r="F230" s="39"/>
      <c r="G230" s="40"/>
      <c r="H230" s="40"/>
      <c r="I230" s="40"/>
      <c r="J230" s="40"/>
      <c r="K230" s="38"/>
      <c r="L230" s="609">
        <f>L23+L68+L222</f>
        <v>6661</v>
      </c>
      <c r="M230" s="64">
        <f t="shared" ref="M230:O230" si="84">M23+M68+M222</f>
        <v>6156</v>
      </c>
      <c r="N230" s="64">
        <f t="shared" si="84"/>
        <v>504</v>
      </c>
      <c r="O230" s="64">
        <f t="shared" si="84"/>
        <v>0</v>
      </c>
      <c r="P230" s="38" t="s">
        <v>315</v>
      </c>
      <c r="Q230" s="20"/>
    </row>
    <row r="231" spans="1:17">
      <c r="A231" s="46" t="s">
        <v>223</v>
      </c>
      <c r="B231" s="43" t="s">
        <v>213</v>
      </c>
      <c r="C231" s="38"/>
      <c r="D231" s="39"/>
      <c r="E231" s="39"/>
      <c r="F231" s="39"/>
      <c r="G231" s="40"/>
      <c r="H231" s="40"/>
      <c r="I231" s="40"/>
      <c r="J231" s="40"/>
      <c r="K231" s="38"/>
      <c r="L231" s="609">
        <f>L24+L69+L88+L113+L122+L145+L161+L202+L206+L215</f>
        <v>1176</v>
      </c>
      <c r="M231" s="64">
        <f t="shared" ref="M231:O231" si="85">M24+M69+M88+M113+M122+M145+M161+M202+M206+M215</f>
        <v>1058</v>
      </c>
      <c r="N231" s="64">
        <f t="shared" si="85"/>
        <v>119</v>
      </c>
      <c r="O231" s="64">
        <f t="shared" si="85"/>
        <v>0</v>
      </c>
      <c r="P231" s="38" t="s">
        <v>315</v>
      </c>
      <c r="Q231" s="20"/>
    </row>
    <row r="232" spans="1:17">
      <c r="A232" s="46" t="s">
        <v>249</v>
      </c>
      <c r="B232" s="43" t="s">
        <v>213</v>
      </c>
      <c r="C232" s="38"/>
      <c r="D232" s="39"/>
      <c r="E232" s="39"/>
      <c r="F232" s="39"/>
      <c r="G232" s="40"/>
      <c r="H232" s="40"/>
      <c r="I232" s="40"/>
      <c r="J232" s="40"/>
      <c r="K232" s="38"/>
      <c r="L232" s="64">
        <v>0</v>
      </c>
      <c r="M232" s="64">
        <v>0</v>
      </c>
      <c r="N232" s="64">
        <v>0</v>
      </c>
      <c r="O232" s="64">
        <v>0</v>
      </c>
      <c r="P232" s="38" t="s">
        <v>250</v>
      </c>
      <c r="Q232" s="20"/>
    </row>
    <row r="233" spans="1:17">
      <c r="A233" s="46" t="s">
        <v>244</v>
      </c>
      <c r="B233" s="43" t="s">
        <v>213</v>
      </c>
      <c r="C233" s="38"/>
      <c r="D233" s="39"/>
      <c r="E233" s="39"/>
      <c r="F233" s="39"/>
      <c r="G233" s="40"/>
      <c r="H233" s="40"/>
      <c r="I233" s="40"/>
      <c r="J233" s="40"/>
      <c r="K233" s="38"/>
      <c r="L233" s="65">
        <f>L128+L164</f>
        <v>139</v>
      </c>
      <c r="M233" s="65">
        <f>M128+M164</f>
        <v>0</v>
      </c>
      <c r="N233" s="65">
        <f>N128+N164</f>
        <v>0</v>
      </c>
      <c r="O233" s="65">
        <f>O128+O164</f>
        <v>139</v>
      </c>
      <c r="P233" s="38"/>
      <c r="Q233" s="20"/>
    </row>
    <row r="234" spans="1:17">
      <c r="A234" s="46" t="s">
        <v>245</v>
      </c>
      <c r="B234" s="43" t="s">
        <v>213</v>
      </c>
      <c r="C234" s="38"/>
      <c r="D234" s="39"/>
      <c r="E234" s="39"/>
      <c r="F234" s="39"/>
      <c r="G234" s="40"/>
      <c r="H234" s="40"/>
      <c r="I234" s="40"/>
      <c r="J234" s="40"/>
      <c r="K234" s="38"/>
      <c r="L234" s="65">
        <f>L146+L171+L178</f>
        <v>188</v>
      </c>
      <c r="M234" s="65">
        <f>M146+M171+M178</f>
        <v>0</v>
      </c>
      <c r="N234" s="65">
        <f>N146+N171+N178</f>
        <v>0</v>
      </c>
      <c r="O234" s="65">
        <f>O146+O171+O178</f>
        <v>188</v>
      </c>
      <c r="P234" s="38"/>
      <c r="Q234" s="20"/>
    </row>
    <row r="235" spans="1:17">
      <c r="A235" s="46" t="s">
        <v>243</v>
      </c>
      <c r="B235" s="43" t="s">
        <v>213</v>
      </c>
      <c r="C235" s="38"/>
      <c r="D235" s="39"/>
      <c r="E235" s="39"/>
      <c r="F235" s="39"/>
      <c r="G235" s="40"/>
      <c r="H235" s="40"/>
      <c r="I235" s="40"/>
      <c r="J235" s="40"/>
      <c r="K235" s="38"/>
      <c r="L235" s="64">
        <v>0</v>
      </c>
      <c r="M235" s="64">
        <v>0</v>
      </c>
      <c r="N235" s="64">
        <v>0</v>
      </c>
      <c r="O235" s="64">
        <v>0</v>
      </c>
      <c r="P235" s="38" t="s">
        <v>315</v>
      </c>
      <c r="Q235" s="20"/>
    </row>
    <row r="236" spans="1:17">
      <c r="A236" s="46" t="s">
        <v>248</v>
      </c>
      <c r="B236" s="43" t="s">
        <v>213</v>
      </c>
      <c r="C236" s="38"/>
      <c r="D236" s="39"/>
      <c r="E236" s="39"/>
      <c r="F236" s="39"/>
      <c r="G236" s="40"/>
      <c r="H236" s="40"/>
      <c r="I236" s="40"/>
      <c r="J236" s="40"/>
      <c r="K236" s="38"/>
      <c r="L236" s="64">
        <v>0</v>
      </c>
      <c r="M236" s="64">
        <v>0</v>
      </c>
      <c r="N236" s="64">
        <v>0</v>
      </c>
      <c r="O236" s="64">
        <v>0</v>
      </c>
      <c r="P236" s="37" t="s">
        <v>252</v>
      </c>
      <c r="Q236" s="20"/>
    </row>
    <row r="237" spans="1:17">
      <c r="A237" s="46" t="s">
        <v>246</v>
      </c>
      <c r="B237" s="43" t="s">
        <v>213</v>
      </c>
      <c r="C237" s="38"/>
      <c r="D237" s="39"/>
      <c r="E237" s="39"/>
      <c r="F237" s="39"/>
      <c r="G237" s="40"/>
      <c r="H237" s="40"/>
      <c r="I237" s="40"/>
      <c r="J237" s="40"/>
      <c r="K237" s="38"/>
      <c r="L237" s="64">
        <v>0</v>
      </c>
      <c r="M237" s="64">
        <v>0</v>
      </c>
      <c r="N237" s="64">
        <v>0</v>
      </c>
      <c r="O237" s="64">
        <v>0</v>
      </c>
      <c r="P237" s="38" t="s">
        <v>250</v>
      </c>
      <c r="Q237" s="20"/>
    </row>
    <row r="238" spans="1:17">
      <c r="A238" s="46" t="s">
        <v>225</v>
      </c>
      <c r="B238" s="43" t="s">
        <v>213</v>
      </c>
      <c r="C238" s="38"/>
      <c r="D238" s="39"/>
      <c r="E238" s="39"/>
      <c r="F238" s="39"/>
      <c r="G238" s="40"/>
      <c r="H238" s="40"/>
      <c r="I238" s="40"/>
      <c r="J238" s="40"/>
      <c r="K238" s="38"/>
      <c r="L238" s="65">
        <f>L94+L102+L114+L150+L167+L181</f>
        <v>142</v>
      </c>
      <c r="M238" s="65">
        <f>M94+M102+M114+M150+M167+M181</f>
        <v>0</v>
      </c>
      <c r="N238" s="65">
        <f>N94+N102+N114+N150+N167+N181</f>
        <v>0</v>
      </c>
      <c r="O238" s="65">
        <f>O94+O102+O114+O150+O167+O181</f>
        <v>142</v>
      </c>
      <c r="P238" s="38"/>
      <c r="Q238" s="20"/>
    </row>
    <row r="239" spans="1:17">
      <c r="A239" s="47"/>
      <c r="B239" s="59" t="s">
        <v>212</v>
      </c>
      <c r="C239" s="60"/>
      <c r="D239" s="61"/>
      <c r="E239" s="61"/>
      <c r="F239" s="61"/>
      <c r="G239" s="62"/>
      <c r="H239" s="62"/>
      <c r="I239" s="62"/>
      <c r="J239" s="62"/>
      <c r="K239" s="61"/>
      <c r="L239" s="66">
        <f>SUM(L229:L238)</f>
        <v>8306</v>
      </c>
      <c r="M239" s="66">
        <f>SUM(M229:M238)</f>
        <v>7214</v>
      </c>
      <c r="N239" s="66">
        <f>SUM(N229:N238)</f>
        <v>623</v>
      </c>
      <c r="O239" s="66">
        <f>SUM(O229:O238)</f>
        <v>469</v>
      </c>
      <c r="P239" s="60"/>
      <c r="Q239" s="48"/>
    </row>
    <row r="241" spans="2:15" ht="21">
      <c r="B241" s="385" t="s">
        <v>957</v>
      </c>
      <c r="C241" s="508"/>
      <c r="D241" s="509"/>
      <c r="E241" s="638"/>
      <c r="F241" s="638"/>
      <c r="G241" s="638"/>
      <c r="H241" s="639"/>
      <c r="I241" s="508"/>
      <c r="J241" s="509"/>
      <c r="K241" s="510"/>
      <c r="L241" s="640" t="s">
        <v>958</v>
      </c>
      <c r="M241" s="640" t="s">
        <v>959</v>
      </c>
      <c r="N241" s="640" t="s">
        <v>960</v>
      </c>
      <c r="O241" s="641" t="s">
        <v>961</v>
      </c>
    </row>
    <row r="242" spans="2:15" ht="36" customHeight="1">
      <c r="B242" s="97" t="s">
        <v>729</v>
      </c>
      <c r="C242" s="100" t="s">
        <v>1257</v>
      </c>
      <c r="D242" s="628"/>
      <c r="E242" s="636"/>
      <c r="F242" s="636"/>
      <c r="G242" s="636"/>
      <c r="H242" s="637"/>
      <c r="I242" s="100"/>
      <c r="J242" s="628"/>
      <c r="K242" s="101"/>
      <c r="L242" s="634"/>
      <c r="M242" s="634"/>
      <c r="N242" s="634"/>
      <c r="O242" s="635"/>
    </row>
    <row r="243" spans="2:15" ht="15" customHeight="1">
      <c r="B243" s="12" t="s">
        <v>714</v>
      </c>
      <c r="C243" s="508" t="s">
        <v>717</v>
      </c>
      <c r="D243" s="509"/>
      <c r="E243" s="506"/>
      <c r="F243" s="506"/>
      <c r="G243" s="506"/>
      <c r="H243" s="507"/>
      <c r="I243" s="629" t="s">
        <v>722</v>
      </c>
      <c r="J243" s="1208"/>
      <c r="K243" s="1209"/>
      <c r="L243" s="388">
        <f>O$233</f>
        <v>139</v>
      </c>
      <c r="M243" s="388">
        <f>O$234</f>
        <v>188</v>
      </c>
      <c r="N243" s="388">
        <f>O$236</f>
        <v>0</v>
      </c>
      <c r="O243" s="627">
        <f>O$238</f>
        <v>142</v>
      </c>
    </row>
    <row r="244" spans="2:15" ht="72" customHeight="1">
      <c r="B244" s="93" t="s">
        <v>715</v>
      </c>
      <c r="C244" s="886" t="s">
        <v>733</v>
      </c>
      <c r="D244" s="1136"/>
      <c r="E244" s="1136"/>
      <c r="F244" s="1136"/>
      <c r="G244" s="1136"/>
      <c r="H244" s="887"/>
      <c r="I244" s="629"/>
      <c r="J244" s="1208"/>
      <c r="K244" s="1209"/>
      <c r="L244" s="388">
        <f t="shared" ref="L244:L250" si="86">O$233</f>
        <v>139</v>
      </c>
      <c r="M244" s="388">
        <f t="shared" ref="M244:M250" si="87">O$234</f>
        <v>188</v>
      </c>
      <c r="N244" s="388">
        <f t="shared" ref="N244:N250" si="88">O$236</f>
        <v>0</v>
      </c>
      <c r="O244" s="627">
        <f t="shared" ref="O244:O250" si="89">O$238</f>
        <v>142</v>
      </c>
    </row>
    <row r="245" spans="2:15" ht="48" customHeight="1">
      <c r="B245" s="12" t="s">
        <v>730</v>
      </c>
      <c r="C245" s="886" t="s">
        <v>718</v>
      </c>
      <c r="D245" s="1136"/>
      <c r="E245" s="1136"/>
      <c r="F245" s="1136"/>
      <c r="G245" s="1136"/>
      <c r="H245" s="887"/>
      <c r="I245" s="629" t="s">
        <v>1544</v>
      </c>
      <c r="J245" s="1208"/>
      <c r="K245" s="1209"/>
      <c r="L245" s="388">
        <f t="shared" si="86"/>
        <v>139</v>
      </c>
      <c r="M245" s="388">
        <f t="shared" si="87"/>
        <v>188</v>
      </c>
      <c r="N245" s="388">
        <f t="shared" si="88"/>
        <v>0</v>
      </c>
      <c r="O245" s="627">
        <f t="shared" si="89"/>
        <v>142</v>
      </c>
    </row>
    <row r="246" spans="2:15" ht="24" customHeight="1">
      <c r="B246" s="12" t="s">
        <v>731</v>
      </c>
      <c r="C246" s="886" t="s">
        <v>721</v>
      </c>
      <c r="D246" s="1136"/>
      <c r="E246" s="1136"/>
      <c r="F246" s="1136"/>
      <c r="G246" s="1136"/>
      <c r="H246" s="887"/>
      <c r="I246" s="629" t="s">
        <v>723</v>
      </c>
      <c r="J246" s="1208"/>
      <c r="K246" s="1209"/>
      <c r="L246" s="388">
        <f t="shared" si="86"/>
        <v>139</v>
      </c>
      <c r="M246" s="388">
        <f t="shared" si="87"/>
        <v>188</v>
      </c>
      <c r="N246" s="388">
        <f t="shared" si="88"/>
        <v>0</v>
      </c>
      <c r="O246" s="627">
        <f t="shared" si="89"/>
        <v>142</v>
      </c>
    </row>
    <row r="247" spans="2:15" ht="60" customHeight="1">
      <c r="B247" s="93" t="s">
        <v>744</v>
      </c>
      <c r="C247" s="886" t="s">
        <v>720</v>
      </c>
      <c r="D247" s="1136"/>
      <c r="E247" s="1136"/>
      <c r="F247" s="1136"/>
      <c r="G247" s="1136"/>
      <c r="H247" s="887"/>
      <c r="I247" s="629"/>
      <c r="J247" s="1208"/>
      <c r="K247" s="1209"/>
      <c r="L247" s="388">
        <f t="shared" si="86"/>
        <v>139</v>
      </c>
      <c r="M247" s="388">
        <f t="shared" si="87"/>
        <v>188</v>
      </c>
      <c r="N247" s="388">
        <f t="shared" si="88"/>
        <v>0</v>
      </c>
      <c r="O247" s="627">
        <f t="shared" si="89"/>
        <v>142</v>
      </c>
    </row>
    <row r="248" spans="2:15" ht="36" customHeight="1">
      <c r="B248" s="12" t="s">
        <v>732</v>
      </c>
      <c r="C248" s="508" t="s">
        <v>719</v>
      </c>
      <c r="D248" s="509"/>
      <c r="E248" s="506"/>
      <c r="F248" s="506"/>
      <c r="G248" s="506"/>
      <c r="H248" s="507"/>
      <c r="I248" s="629" t="s">
        <v>724</v>
      </c>
      <c r="J248" s="1208"/>
      <c r="K248" s="1209"/>
      <c r="L248" s="388">
        <f t="shared" si="86"/>
        <v>139</v>
      </c>
      <c r="M248" s="388">
        <f t="shared" si="87"/>
        <v>188</v>
      </c>
      <c r="N248" s="388">
        <f t="shared" si="88"/>
        <v>0</v>
      </c>
      <c r="O248" s="627">
        <f t="shared" si="89"/>
        <v>142</v>
      </c>
    </row>
    <row r="249" spans="2:15" ht="15" customHeight="1">
      <c r="B249" s="93" t="s">
        <v>713</v>
      </c>
      <c r="C249" s="508" t="s">
        <v>734</v>
      </c>
      <c r="D249" s="509"/>
      <c r="E249" s="506"/>
      <c r="F249" s="506"/>
      <c r="G249" s="506"/>
      <c r="H249" s="507"/>
      <c r="I249" s="629"/>
      <c r="J249" s="1208"/>
      <c r="K249" s="1209"/>
      <c r="L249" s="388">
        <f t="shared" si="86"/>
        <v>139</v>
      </c>
      <c r="M249" s="388">
        <f t="shared" si="87"/>
        <v>188</v>
      </c>
      <c r="N249" s="388">
        <f t="shared" si="88"/>
        <v>0</v>
      </c>
      <c r="O249" s="627">
        <f t="shared" si="89"/>
        <v>142</v>
      </c>
    </row>
    <row r="250" spans="2:15" ht="15" customHeight="1">
      <c r="B250" s="93" t="s">
        <v>716</v>
      </c>
      <c r="C250" s="508" t="s">
        <v>735</v>
      </c>
      <c r="D250" s="509"/>
      <c r="E250" s="506"/>
      <c r="F250" s="506"/>
      <c r="G250" s="506"/>
      <c r="H250" s="507"/>
      <c r="I250" s="629"/>
      <c r="J250" s="1208"/>
      <c r="K250" s="1209"/>
      <c r="L250" s="388">
        <f t="shared" si="86"/>
        <v>139</v>
      </c>
      <c r="M250" s="388">
        <f t="shared" si="87"/>
        <v>188</v>
      </c>
      <c r="N250" s="388">
        <f t="shared" si="88"/>
        <v>0</v>
      </c>
      <c r="O250" s="627">
        <f t="shared" si="89"/>
        <v>142</v>
      </c>
    </row>
    <row r="251" spans="2:15" ht="36" customHeight="1">
      <c r="B251" s="97" t="s">
        <v>708</v>
      </c>
      <c r="C251" s="100" t="s">
        <v>1257</v>
      </c>
      <c r="D251" s="628"/>
      <c r="E251" s="636"/>
      <c r="F251" s="636"/>
      <c r="G251" s="636"/>
      <c r="H251" s="637"/>
      <c r="I251" s="1210"/>
      <c r="J251" s="1211"/>
      <c r="K251" s="1212"/>
      <c r="L251" s="634"/>
      <c r="M251" s="634"/>
      <c r="N251" s="634"/>
      <c r="O251" s="635"/>
    </row>
    <row r="252" spans="2:15" ht="15" customHeight="1">
      <c r="B252" s="12" t="s">
        <v>714</v>
      </c>
      <c r="C252" s="508" t="s">
        <v>736</v>
      </c>
      <c r="D252" s="509"/>
      <c r="E252" s="506"/>
      <c r="F252" s="506"/>
      <c r="G252" s="506"/>
      <c r="H252" s="507"/>
      <c r="I252" s="629" t="s">
        <v>709</v>
      </c>
      <c r="J252" s="1208"/>
      <c r="K252" s="1209"/>
      <c r="L252" s="388">
        <f t="shared" ref="L252:L259" si="90">O$233</f>
        <v>139</v>
      </c>
      <c r="M252" s="388">
        <f t="shared" ref="M252:M259" si="91">O$234</f>
        <v>188</v>
      </c>
      <c r="N252" s="388">
        <f t="shared" ref="N252:N259" si="92">O$236</f>
        <v>0</v>
      </c>
      <c r="O252" s="627">
        <f t="shared" ref="O252:O259" si="93">O$238</f>
        <v>142</v>
      </c>
    </row>
    <row r="253" spans="2:15" ht="72" customHeight="1">
      <c r="B253" s="93" t="s">
        <v>715</v>
      </c>
      <c r="C253" s="886" t="s">
        <v>737</v>
      </c>
      <c r="D253" s="1136"/>
      <c r="E253" s="1136"/>
      <c r="F253" s="1136"/>
      <c r="G253" s="1136"/>
      <c r="H253" s="887"/>
      <c r="I253" s="629"/>
      <c r="J253" s="1208"/>
      <c r="K253" s="1209"/>
      <c r="L253" s="388">
        <f t="shared" si="90"/>
        <v>139</v>
      </c>
      <c r="M253" s="388">
        <f t="shared" si="91"/>
        <v>188</v>
      </c>
      <c r="N253" s="388">
        <f t="shared" si="92"/>
        <v>0</v>
      </c>
      <c r="O253" s="627">
        <f t="shared" si="93"/>
        <v>142</v>
      </c>
    </row>
    <row r="254" spans="2:15" ht="48" customHeight="1">
      <c r="B254" s="12" t="s">
        <v>730</v>
      </c>
      <c r="C254" s="508" t="s">
        <v>738</v>
      </c>
      <c r="D254" s="509"/>
      <c r="E254" s="506"/>
      <c r="F254" s="506"/>
      <c r="G254" s="506"/>
      <c r="H254" s="507"/>
      <c r="I254" s="629" t="s">
        <v>710</v>
      </c>
      <c r="J254" s="1208"/>
      <c r="K254" s="1209"/>
      <c r="L254" s="388">
        <f t="shared" si="90"/>
        <v>139</v>
      </c>
      <c r="M254" s="388">
        <f t="shared" si="91"/>
        <v>188</v>
      </c>
      <c r="N254" s="388">
        <f t="shared" si="92"/>
        <v>0</v>
      </c>
      <c r="O254" s="627">
        <f t="shared" si="93"/>
        <v>142</v>
      </c>
    </row>
    <row r="255" spans="2:15" ht="60" customHeight="1">
      <c r="B255" s="93" t="s">
        <v>744</v>
      </c>
      <c r="C255" s="886" t="s">
        <v>739</v>
      </c>
      <c r="D255" s="1136"/>
      <c r="E255" s="1136"/>
      <c r="F255" s="1136"/>
      <c r="G255" s="1136"/>
      <c r="H255" s="887"/>
      <c r="I255" s="629"/>
      <c r="J255" s="1213"/>
      <c r="K255" s="1214"/>
      <c r="L255" s="388">
        <f t="shared" si="90"/>
        <v>139</v>
      </c>
      <c r="M255" s="388">
        <f t="shared" si="91"/>
        <v>188</v>
      </c>
      <c r="N255" s="388">
        <f t="shared" si="92"/>
        <v>0</v>
      </c>
      <c r="O255" s="627">
        <f t="shared" si="93"/>
        <v>142</v>
      </c>
    </row>
    <row r="256" spans="2:15" ht="24" customHeight="1">
      <c r="B256" s="12" t="s">
        <v>731</v>
      </c>
      <c r="C256" s="886" t="s">
        <v>740</v>
      </c>
      <c r="D256" s="1136"/>
      <c r="E256" s="1136"/>
      <c r="F256" s="1136"/>
      <c r="G256" s="1136"/>
      <c r="H256" s="887"/>
      <c r="I256" s="629" t="s">
        <v>711</v>
      </c>
      <c r="J256" s="1215"/>
      <c r="K256" s="1216"/>
      <c r="L256" s="388">
        <f t="shared" si="90"/>
        <v>139</v>
      </c>
      <c r="M256" s="388">
        <f t="shared" si="91"/>
        <v>188</v>
      </c>
      <c r="N256" s="388">
        <f t="shared" si="92"/>
        <v>0</v>
      </c>
      <c r="O256" s="627">
        <f t="shared" si="93"/>
        <v>142</v>
      </c>
    </row>
    <row r="257" spans="2:17" ht="36" customHeight="1">
      <c r="B257" s="12" t="s">
        <v>732</v>
      </c>
      <c r="C257" s="508" t="s">
        <v>741</v>
      </c>
      <c r="D257" s="509"/>
      <c r="E257" s="630"/>
      <c r="F257" s="630"/>
      <c r="G257" s="630"/>
      <c r="H257" s="631"/>
      <c r="I257" s="629" t="s">
        <v>712</v>
      </c>
      <c r="J257" s="1215"/>
      <c r="K257" s="1216"/>
      <c r="L257" s="388">
        <f t="shared" si="90"/>
        <v>139</v>
      </c>
      <c r="M257" s="388">
        <f t="shared" si="91"/>
        <v>188</v>
      </c>
      <c r="N257" s="388">
        <f t="shared" si="92"/>
        <v>0</v>
      </c>
      <c r="O257" s="627">
        <f t="shared" si="93"/>
        <v>142</v>
      </c>
    </row>
    <row r="258" spans="2:17" ht="15" customHeight="1">
      <c r="B258" s="297" t="s">
        <v>713</v>
      </c>
      <c r="C258" s="508" t="s">
        <v>742</v>
      </c>
      <c r="D258" s="509"/>
      <c r="E258" s="630"/>
      <c r="F258" s="630"/>
      <c r="G258" s="630"/>
      <c r="H258" s="631"/>
      <c r="I258" s="629" t="s">
        <v>1545</v>
      </c>
      <c r="J258" s="1215"/>
      <c r="K258" s="1216"/>
      <c r="L258" s="388">
        <f t="shared" si="90"/>
        <v>139</v>
      </c>
      <c r="M258" s="388">
        <f t="shared" si="91"/>
        <v>188</v>
      </c>
      <c r="N258" s="388">
        <f t="shared" si="92"/>
        <v>0</v>
      </c>
      <c r="O258" s="627">
        <f t="shared" si="93"/>
        <v>142</v>
      </c>
    </row>
    <row r="259" spans="2:17" ht="15" customHeight="1">
      <c r="B259" s="93" t="s">
        <v>716</v>
      </c>
      <c r="C259" s="508" t="s">
        <v>743</v>
      </c>
      <c r="D259" s="509"/>
      <c r="E259" s="630"/>
      <c r="F259" s="630"/>
      <c r="G259" s="630"/>
      <c r="H259" s="631"/>
      <c r="I259" s="629"/>
      <c r="J259" s="1215"/>
      <c r="K259" s="1216"/>
      <c r="L259" s="388">
        <f t="shared" si="90"/>
        <v>139</v>
      </c>
      <c r="M259" s="388">
        <f t="shared" si="91"/>
        <v>188</v>
      </c>
      <c r="N259" s="388">
        <f t="shared" si="92"/>
        <v>0</v>
      </c>
      <c r="O259" s="627">
        <f t="shared" si="93"/>
        <v>142</v>
      </c>
    </row>
    <row r="260" spans="2:17" ht="36" customHeight="1">
      <c r="B260" s="97" t="s">
        <v>725</v>
      </c>
      <c r="C260" s="100" t="s">
        <v>1257</v>
      </c>
      <c r="D260" s="628"/>
      <c r="E260" s="632"/>
      <c r="F260" s="632"/>
      <c r="G260" s="632"/>
      <c r="H260" s="633"/>
      <c r="I260" s="1210"/>
      <c r="J260" s="1217"/>
      <c r="K260" s="1218"/>
      <c r="L260" s="634"/>
      <c r="M260" s="634"/>
      <c r="N260" s="634"/>
      <c r="O260" s="635"/>
    </row>
    <row r="261" spans="2:17" ht="31.5" customHeight="1">
      <c r="B261" s="12" t="s">
        <v>714</v>
      </c>
      <c r="C261" s="508" t="s">
        <v>745</v>
      </c>
      <c r="D261" s="509"/>
      <c r="E261" s="278"/>
      <c r="F261" s="278"/>
      <c r="G261" s="278"/>
      <c r="H261" s="505"/>
      <c r="I261" s="629" t="s">
        <v>726</v>
      </c>
      <c r="J261" s="1215"/>
      <c r="K261" s="1216"/>
      <c r="L261" s="388">
        <f t="shared" ref="L261:L268" si="94">O$233</f>
        <v>139</v>
      </c>
      <c r="M261" s="388">
        <f t="shared" ref="M261:M268" si="95">O$234</f>
        <v>188</v>
      </c>
      <c r="N261" s="388">
        <f t="shared" ref="N261:N268" si="96">O$236</f>
        <v>0</v>
      </c>
      <c r="O261" s="627">
        <f t="shared" ref="O261:O268" si="97">O$238</f>
        <v>142</v>
      </c>
    </row>
    <row r="262" spans="2:17" ht="72" customHeight="1">
      <c r="B262" s="93" t="s">
        <v>715</v>
      </c>
      <c r="C262" s="886" t="s">
        <v>746</v>
      </c>
      <c r="D262" s="1136"/>
      <c r="E262" s="1136"/>
      <c r="F262" s="1136"/>
      <c r="G262" s="1136"/>
      <c r="H262" s="887"/>
      <c r="I262" s="629"/>
      <c r="J262" s="1215"/>
      <c r="K262" s="1216"/>
      <c r="L262" s="388">
        <f t="shared" si="94"/>
        <v>139</v>
      </c>
      <c r="M262" s="388">
        <f t="shared" si="95"/>
        <v>188</v>
      </c>
      <c r="N262" s="388">
        <f t="shared" si="96"/>
        <v>0</v>
      </c>
      <c r="O262" s="627">
        <f t="shared" si="97"/>
        <v>142</v>
      </c>
    </row>
    <row r="263" spans="2:17" ht="48" customHeight="1">
      <c r="B263" s="93" t="s">
        <v>730</v>
      </c>
      <c r="C263" s="508" t="s">
        <v>747</v>
      </c>
      <c r="D263" s="509"/>
      <c r="E263" s="278"/>
      <c r="F263" s="278"/>
      <c r="G263" s="278"/>
      <c r="H263" s="505"/>
      <c r="I263" s="629"/>
      <c r="J263" s="1215"/>
      <c r="K263" s="1216"/>
      <c r="L263" s="388">
        <f t="shared" si="94"/>
        <v>139</v>
      </c>
      <c r="M263" s="388">
        <f t="shared" si="95"/>
        <v>188</v>
      </c>
      <c r="N263" s="388">
        <f t="shared" si="96"/>
        <v>0</v>
      </c>
      <c r="O263" s="627">
        <f t="shared" si="97"/>
        <v>142</v>
      </c>
    </row>
    <row r="264" spans="2:17" ht="60" customHeight="1">
      <c r="B264" s="93" t="s">
        <v>744</v>
      </c>
      <c r="C264" s="886" t="s">
        <v>748</v>
      </c>
      <c r="D264" s="1136"/>
      <c r="E264" s="1136"/>
      <c r="F264" s="1136"/>
      <c r="G264" s="1136"/>
      <c r="H264" s="887"/>
      <c r="I264" s="629"/>
      <c r="J264" s="1215"/>
      <c r="K264" s="1216"/>
      <c r="L264" s="388">
        <f t="shared" si="94"/>
        <v>139</v>
      </c>
      <c r="M264" s="388">
        <f t="shared" si="95"/>
        <v>188</v>
      </c>
      <c r="N264" s="388">
        <f t="shared" si="96"/>
        <v>0</v>
      </c>
      <c r="O264" s="627">
        <f t="shared" si="97"/>
        <v>142</v>
      </c>
    </row>
    <row r="265" spans="2:17" ht="24" customHeight="1">
      <c r="B265" s="12" t="s">
        <v>731</v>
      </c>
      <c r="C265" s="886" t="s">
        <v>749</v>
      </c>
      <c r="D265" s="1136"/>
      <c r="E265" s="1136"/>
      <c r="F265" s="1136"/>
      <c r="G265" s="1136"/>
      <c r="H265" s="887"/>
      <c r="I265" s="629" t="s">
        <v>1546</v>
      </c>
      <c r="J265" s="1215"/>
      <c r="K265" s="1216"/>
      <c r="L265" s="388">
        <f t="shared" si="94"/>
        <v>139</v>
      </c>
      <c r="M265" s="388">
        <f t="shared" si="95"/>
        <v>188</v>
      </c>
      <c r="N265" s="388">
        <f t="shared" si="96"/>
        <v>0</v>
      </c>
      <c r="O265" s="627">
        <f t="shared" si="97"/>
        <v>142</v>
      </c>
    </row>
    <row r="266" spans="2:17" ht="36" customHeight="1">
      <c r="B266" s="12" t="s">
        <v>732</v>
      </c>
      <c r="C266" s="508" t="s">
        <v>750</v>
      </c>
      <c r="D266" s="509"/>
      <c r="E266" s="630"/>
      <c r="F266" s="630"/>
      <c r="G266" s="630"/>
      <c r="H266" s="631"/>
      <c r="I266" s="629" t="s">
        <v>727</v>
      </c>
      <c r="J266" s="1215"/>
      <c r="K266" s="1216"/>
      <c r="L266" s="388">
        <f t="shared" si="94"/>
        <v>139</v>
      </c>
      <c r="M266" s="388">
        <f t="shared" si="95"/>
        <v>188</v>
      </c>
      <c r="N266" s="388">
        <f t="shared" si="96"/>
        <v>0</v>
      </c>
      <c r="O266" s="627">
        <f t="shared" si="97"/>
        <v>142</v>
      </c>
    </row>
    <row r="267" spans="2:17" ht="15" customHeight="1">
      <c r="B267" s="297" t="s">
        <v>713</v>
      </c>
      <c r="C267" s="508" t="s">
        <v>751</v>
      </c>
      <c r="D267" s="509"/>
      <c r="E267" s="630"/>
      <c r="F267" s="630"/>
      <c r="G267" s="630"/>
      <c r="H267" s="631"/>
      <c r="I267" s="629" t="s">
        <v>728</v>
      </c>
      <c r="J267" s="1215"/>
      <c r="K267" s="1216"/>
      <c r="L267" s="388">
        <f t="shared" si="94"/>
        <v>139</v>
      </c>
      <c r="M267" s="388">
        <f t="shared" si="95"/>
        <v>188</v>
      </c>
      <c r="N267" s="388">
        <f t="shared" si="96"/>
        <v>0</v>
      </c>
      <c r="O267" s="627">
        <f t="shared" si="97"/>
        <v>142</v>
      </c>
    </row>
    <row r="268" spans="2:17" ht="15" customHeight="1">
      <c r="B268" s="93" t="s">
        <v>716</v>
      </c>
      <c r="C268" s="508" t="s">
        <v>752</v>
      </c>
      <c r="D268" s="509"/>
      <c r="E268" s="630"/>
      <c r="F268" s="630"/>
      <c r="G268" s="630"/>
      <c r="H268" s="631"/>
      <c r="I268" s="629"/>
      <c r="J268" s="1215"/>
      <c r="K268" s="1216"/>
      <c r="L268" s="388">
        <f t="shared" si="94"/>
        <v>139</v>
      </c>
      <c r="M268" s="388">
        <f t="shared" si="95"/>
        <v>188</v>
      </c>
      <c r="N268" s="388">
        <f t="shared" si="96"/>
        <v>0</v>
      </c>
      <c r="O268" s="627">
        <f t="shared" si="97"/>
        <v>142</v>
      </c>
    </row>
    <row r="271" spans="2:17">
      <c r="B271" s="1" t="s">
        <v>318</v>
      </c>
      <c r="I271" s="1" t="s">
        <v>402</v>
      </c>
      <c r="Q271" s="1"/>
    </row>
    <row r="273" spans="2:15">
      <c r="B273" s="1" t="s">
        <v>403</v>
      </c>
      <c r="L273" s="399"/>
      <c r="M273" s="399"/>
      <c r="N273" s="399"/>
      <c r="O273" s="399"/>
    </row>
  </sheetData>
  <mergeCells count="49">
    <mergeCell ref="A7:A8"/>
    <mergeCell ref="B7:B8"/>
    <mergeCell ref="C7:C8"/>
    <mergeCell ref="D7:D8"/>
    <mergeCell ref="E7:F7"/>
    <mergeCell ref="Q7:Q8"/>
    <mergeCell ref="B2:P2"/>
    <mergeCell ref="B3:P3"/>
    <mergeCell ref="B4:P4"/>
    <mergeCell ref="B5:P5"/>
    <mergeCell ref="G7:G8"/>
    <mergeCell ref="B95:P95"/>
    <mergeCell ref="H7:J7"/>
    <mergeCell ref="K7:K8"/>
    <mergeCell ref="L7:L8"/>
    <mergeCell ref="M7:O7"/>
    <mergeCell ref="P7:P8"/>
    <mergeCell ref="B10:P10"/>
    <mergeCell ref="B19:P19"/>
    <mergeCell ref="B25:P25"/>
    <mergeCell ref="B70:P70"/>
    <mergeCell ref="B89:P89"/>
    <mergeCell ref="B182:P182"/>
    <mergeCell ref="B103:P103"/>
    <mergeCell ref="B115:P115"/>
    <mergeCell ref="B124:P124"/>
    <mergeCell ref="B129:P129"/>
    <mergeCell ref="B147:P147"/>
    <mergeCell ref="B151:P151"/>
    <mergeCell ref="B162:P162"/>
    <mergeCell ref="B165:P165"/>
    <mergeCell ref="B168:P168"/>
    <mergeCell ref="B172:P172"/>
    <mergeCell ref="B179:P179"/>
    <mergeCell ref="B194:P194"/>
    <mergeCell ref="B197:P197"/>
    <mergeCell ref="B204:P204"/>
    <mergeCell ref="B207:P207"/>
    <mergeCell ref="B216:P216"/>
    <mergeCell ref="C253:H253"/>
    <mergeCell ref="C245:H245"/>
    <mergeCell ref="C246:H246"/>
    <mergeCell ref="C247:H247"/>
    <mergeCell ref="C244:H244"/>
    <mergeCell ref="C265:H265"/>
    <mergeCell ref="C264:H264"/>
    <mergeCell ref="C256:H256"/>
    <mergeCell ref="C262:H262"/>
    <mergeCell ref="C255:H255"/>
  </mergeCells>
  <pageMargins left="0.70866141732283472" right="0.70866141732283472" top="0.74803149606299213" bottom="0.74803149606299213" header="0.31496062992125984" footer="0.31496062992125984"/>
  <pageSetup paperSize="9" scale="49" fitToHeight="6" orientation="landscape" horizontalDpi="180" verticalDpi="180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K47"/>
  <sheetViews>
    <sheetView view="pageBreakPreview" zoomScale="80" zoomScaleSheetLayoutView="80" workbookViewId="0">
      <pane xSplit="1" ySplit="12" topLeftCell="B28" activePane="bottomRight" state="frozen"/>
      <selection activeCell="L28" sqref="L28"/>
      <selection pane="topRight" activeCell="L28" sqref="L28"/>
      <selection pane="bottomLeft" activeCell="L28" sqref="L28"/>
      <selection pane="bottomRight" activeCell="K46" sqref="K46"/>
    </sheetView>
  </sheetViews>
  <sheetFormatPr defaultColWidth="19.7109375" defaultRowHeight="12.75"/>
  <cols>
    <col min="1" max="1" width="30.42578125" style="415" customWidth="1"/>
    <col min="2" max="2" width="14.85546875" style="415" customWidth="1"/>
    <col min="3" max="3" width="16" style="415" customWidth="1"/>
    <col min="4" max="4" width="14.85546875" style="415" customWidth="1"/>
    <col min="5" max="7" width="14.85546875" style="415" hidden="1" customWidth="1"/>
    <col min="8" max="8" width="9.7109375" style="415" customWidth="1"/>
    <col min="9" max="9" width="12.42578125" style="415" customWidth="1"/>
    <col min="10" max="10" width="12.85546875" style="415" customWidth="1"/>
    <col min="11" max="11" width="17.5703125" style="415" customWidth="1"/>
    <col min="12" max="12" width="14.85546875" style="415" customWidth="1"/>
    <col min="13" max="13" width="14.85546875" style="415" hidden="1" customWidth="1"/>
    <col min="14" max="16384" width="19.7109375" style="415"/>
  </cols>
  <sheetData>
    <row r="1" spans="1:63">
      <c r="A1" s="430"/>
      <c r="B1" s="793"/>
      <c r="C1" s="793"/>
      <c r="D1" s="1138"/>
      <c r="E1" s="1138"/>
      <c r="F1" s="1138"/>
      <c r="G1" s="1138"/>
      <c r="H1" s="1138"/>
      <c r="I1" s="1138"/>
      <c r="J1" s="1138"/>
      <c r="K1" s="868"/>
      <c r="L1" s="868"/>
      <c r="M1" s="868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  <c r="AN1" s="414"/>
      <c r="AO1" s="414"/>
      <c r="AP1" s="414"/>
      <c r="AQ1" s="414"/>
      <c r="AR1" s="414"/>
      <c r="AS1" s="414"/>
      <c r="AT1" s="414"/>
      <c r="AU1" s="414"/>
      <c r="AV1" s="414"/>
      <c r="AW1" s="414"/>
      <c r="AX1" s="414"/>
      <c r="AY1" s="414"/>
      <c r="AZ1" s="414"/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</row>
    <row r="2" spans="1:63" ht="14.25">
      <c r="A2" s="1139" t="s">
        <v>1549</v>
      </c>
      <c r="B2" s="1139"/>
      <c r="C2" s="1139"/>
      <c r="D2" s="1139"/>
      <c r="E2" s="1139"/>
      <c r="F2" s="1139"/>
      <c r="G2" s="1139"/>
      <c r="H2" s="1139"/>
      <c r="I2" s="1139"/>
      <c r="J2" s="1139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/>
      <c r="AK2" s="414"/>
      <c r="AL2" s="414"/>
      <c r="AM2" s="414"/>
      <c r="AN2" s="414"/>
      <c r="AO2" s="414"/>
      <c r="AP2" s="414"/>
      <c r="AQ2" s="414"/>
      <c r="AR2" s="414"/>
      <c r="AS2" s="414"/>
      <c r="AT2" s="414"/>
      <c r="AU2" s="414"/>
      <c r="AV2" s="414"/>
      <c r="AW2" s="414"/>
      <c r="AX2" s="414"/>
      <c r="AY2" s="414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</row>
    <row r="3" spans="1:63" ht="14.25">
      <c r="A3" s="1140" t="s">
        <v>1034</v>
      </c>
      <c r="B3" s="1140"/>
      <c r="C3" s="1140"/>
      <c r="D3" s="1140"/>
      <c r="E3" s="1140"/>
      <c r="F3" s="1140"/>
      <c r="G3" s="1140"/>
      <c r="H3" s="1140"/>
      <c r="I3" s="1140"/>
      <c r="J3" s="1140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  <c r="AN3" s="414"/>
      <c r="AO3" s="414"/>
      <c r="AP3" s="414"/>
      <c r="AQ3" s="414"/>
      <c r="AR3" s="414"/>
      <c r="AS3" s="414"/>
      <c r="AT3" s="414"/>
      <c r="AU3" s="414"/>
      <c r="AV3" s="414"/>
      <c r="AW3" s="414"/>
      <c r="AX3" s="414"/>
      <c r="AY3" s="414"/>
      <c r="AZ3" s="414"/>
      <c r="BA3" s="414"/>
      <c r="BB3" s="414"/>
      <c r="BC3" s="414"/>
      <c r="BD3" s="414"/>
      <c r="BE3" s="414"/>
      <c r="BF3" s="414"/>
      <c r="BG3" s="414"/>
      <c r="BH3" s="414"/>
      <c r="BI3" s="414"/>
      <c r="BJ3" s="414"/>
      <c r="BK3" s="414"/>
    </row>
    <row r="4" spans="1:63" ht="14.25">
      <c r="A4" s="1139" t="s">
        <v>1022</v>
      </c>
      <c r="B4" s="1139"/>
      <c r="C4" s="1139"/>
      <c r="D4" s="1139"/>
      <c r="E4" s="1139"/>
      <c r="F4" s="1139"/>
      <c r="G4" s="1139"/>
      <c r="H4" s="1139"/>
      <c r="I4" s="1139"/>
      <c r="J4" s="1139"/>
      <c r="K4" s="414"/>
      <c r="L4" s="414"/>
      <c r="M4" s="414"/>
      <c r="N4" s="414"/>
      <c r="O4" s="414"/>
      <c r="P4" s="414"/>
      <c r="Q4" s="414"/>
      <c r="R4" s="414"/>
      <c r="S4" s="414"/>
      <c r="T4" s="414"/>
      <c r="U4" s="414"/>
      <c r="V4" s="414"/>
      <c r="W4" s="414"/>
      <c r="X4" s="414"/>
      <c r="Y4" s="414"/>
      <c r="Z4" s="414"/>
      <c r="AA4" s="414"/>
      <c r="AB4" s="414"/>
      <c r="AC4" s="414"/>
      <c r="AD4" s="414"/>
      <c r="AE4" s="414"/>
      <c r="AF4" s="414"/>
      <c r="AG4" s="414"/>
      <c r="AH4" s="414"/>
      <c r="AI4" s="414"/>
      <c r="AJ4" s="414"/>
      <c r="AK4" s="414"/>
      <c r="AL4" s="414"/>
      <c r="AM4" s="414"/>
      <c r="AN4" s="414"/>
      <c r="AO4" s="414"/>
      <c r="AP4" s="414"/>
      <c r="AQ4" s="414"/>
      <c r="AR4" s="414"/>
      <c r="AS4" s="414"/>
      <c r="AT4" s="414"/>
      <c r="AU4" s="414"/>
      <c r="AV4" s="414"/>
      <c r="AW4" s="414"/>
      <c r="AX4" s="414"/>
      <c r="AY4" s="414"/>
      <c r="AZ4" s="414"/>
      <c r="BA4" s="414"/>
      <c r="BB4" s="414"/>
      <c r="BC4" s="414"/>
      <c r="BD4" s="414"/>
      <c r="BE4" s="414"/>
      <c r="BF4" s="414"/>
      <c r="BG4" s="414"/>
      <c r="BH4" s="414"/>
      <c r="BI4" s="414"/>
      <c r="BJ4" s="414"/>
      <c r="BK4" s="414"/>
    </row>
    <row r="5" spans="1:63">
      <c r="A5" s="430"/>
      <c r="B5" s="793"/>
      <c r="C5" s="793"/>
      <c r="D5" s="868"/>
      <c r="E5" s="793"/>
      <c r="F5" s="793"/>
      <c r="G5" s="793"/>
      <c r="H5" s="868"/>
      <c r="I5" s="868"/>
      <c r="J5" s="868"/>
      <c r="K5" s="868"/>
      <c r="L5" s="868"/>
      <c r="M5" s="868"/>
      <c r="N5" s="414"/>
      <c r="O5" s="414"/>
      <c r="P5" s="414"/>
      <c r="Q5" s="414"/>
      <c r="R5" s="414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  <c r="AD5" s="414"/>
      <c r="AE5" s="414"/>
      <c r="AF5" s="414"/>
      <c r="AG5" s="414"/>
      <c r="AH5" s="414"/>
      <c r="AI5" s="414"/>
      <c r="AJ5" s="414"/>
      <c r="AK5" s="414"/>
      <c r="AL5" s="414"/>
      <c r="AM5" s="414"/>
      <c r="AN5" s="414"/>
      <c r="AO5" s="414"/>
      <c r="AP5" s="414"/>
      <c r="AQ5" s="414"/>
      <c r="AR5" s="414"/>
      <c r="AS5" s="414"/>
      <c r="AT5" s="414"/>
      <c r="AU5" s="414"/>
      <c r="AV5" s="414"/>
      <c r="AW5" s="414"/>
      <c r="AX5" s="414"/>
      <c r="AY5" s="414"/>
      <c r="AZ5" s="414"/>
      <c r="BA5" s="414"/>
      <c r="BB5" s="414"/>
      <c r="BC5" s="414"/>
      <c r="BD5" s="414"/>
      <c r="BE5" s="414"/>
      <c r="BF5" s="414"/>
      <c r="BG5" s="414"/>
      <c r="BH5" s="414"/>
      <c r="BI5" s="414"/>
      <c r="BJ5" s="414"/>
      <c r="BK5" s="414"/>
    </row>
    <row r="6" spans="1:63" ht="15.75">
      <c r="A6" s="1141" t="s">
        <v>1035</v>
      </c>
      <c r="B6" s="1141"/>
      <c r="C6" s="1141"/>
      <c r="D6" s="1141"/>
      <c r="E6" s="1141"/>
      <c r="F6" s="1141"/>
      <c r="G6" s="1141"/>
      <c r="H6" s="1141"/>
      <c r="I6" s="1141"/>
      <c r="J6" s="1141"/>
      <c r="K6" s="414"/>
      <c r="L6" s="414"/>
      <c r="M6" s="414"/>
      <c r="N6" s="414"/>
      <c r="O6" s="414"/>
      <c r="P6" s="414"/>
      <c r="Q6" s="414"/>
      <c r="R6" s="414"/>
      <c r="S6" s="414"/>
      <c r="T6" s="414"/>
      <c r="U6" s="414"/>
      <c r="V6" s="414"/>
      <c r="W6" s="414"/>
      <c r="X6" s="414"/>
      <c r="Y6" s="414"/>
      <c r="Z6" s="414"/>
      <c r="AA6" s="414"/>
      <c r="AB6" s="414"/>
      <c r="AC6" s="414"/>
      <c r="AD6" s="414"/>
      <c r="AE6" s="414"/>
      <c r="AF6" s="414"/>
      <c r="AG6" s="414"/>
      <c r="AH6" s="414"/>
      <c r="AI6" s="414"/>
      <c r="AJ6" s="414"/>
      <c r="AK6" s="414"/>
      <c r="AL6" s="414"/>
      <c r="AM6" s="414"/>
      <c r="AN6" s="414"/>
      <c r="AO6" s="414"/>
      <c r="AP6" s="414"/>
      <c r="AQ6" s="414"/>
      <c r="AR6" s="414"/>
      <c r="AS6" s="414"/>
      <c r="AT6" s="414"/>
      <c r="AU6" s="414"/>
      <c r="AV6" s="414"/>
      <c r="AW6" s="414"/>
      <c r="AX6" s="414"/>
      <c r="AY6" s="414"/>
      <c r="AZ6" s="414"/>
      <c r="BA6" s="414"/>
      <c r="BB6" s="414"/>
      <c r="BC6" s="414"/>
      <c r="BD6" s="414"/>
      <c r="BE6" s="414"/>
      <c r="BF6" s="414"/>
      <c r="BG6" s="414"/>
      <c r="BH6" s="414"/>
      <c r="BI6" s="414"/>
      <c r="BJ6" s="414"/>
      <c r="BK6" s="414"/>
    </row>
    <row r="7" spans="1:63">
      <c r="A7" s="430"/>
      <c r="B7" s="423"/>
      <c r="C7" s="423"/>
      <c r="D7" s="423"/>
      <c r="E7" s="423"/>
      <c r="F7" s="423"/>
      <c r="G7" s="423"/>
      <c r="H7" s="1137" t="s">
        <v>1036</v>
      </c>
      <c r="I7" s="1137"/>
      <c r="J7" s="794"/>
      <c r="K7" s="867"/>
      <c r="L7" s="795"/>
      <c r="M7" s="795"/>
      <c r="N7" s="416"/>
      <c r="O7" s="416"/>
      <c r="P7" s="416"/>
      <c r="Q7" s="416"/>
      <c r="R7" s="416"/>
      <c r="S7" s="416"/>
      <c r="T7" s="416"/>
      <c r="U7" s="416"/>
      <c r="V7" s="416"/>
      <c r="W7" s="416"/>
      <c r="X7" s="416"/>
      <c r="Y7" s="416"/>
      <c r="Z7" s="416"/>
      <c r="AA7" s="416"/>
      <c r="AB7" s="416"/>
      <c r="AC7" s="416"/>
      <c r="AD7" s="416"/>
      <c r="AE7" s="416"/>
      <c r="AF7" s="416"/>
      <c r="AG7" s="416"/>
      <c r="AH7" s="416"/>
      <c r="AI7" s="416"/>
      <c r="AJ7" s="416"/>
      <c r="AK7" s="416"/>
      <c r="AL7" s="416"/>
      <c r="AM7" s="416"/>
      <c r="AN7" s="416"/>
      <c r="AO7" s="416"/>
      <c r="AP7" s="416"/>
      <c r="AQ7" s="416"/>
      <c r="AR7" s="416"/>
      <c r="AS7" s="416"/>
      <c r="AT7" s="416"/>
      <c r="AU7" s="416"/>
      <c r="AV7" s="416"/>
      <c r="AW7" s="416"/>
      <c r="AX7" s="416"/>
      <c r="AY7" s="416"/>
      <c r="AZ7" s="416"/>
      <c r="BA7" s="416"/>
      <c r="BB7" s="416"/>
      <c r="BC7" s="416"/>
      <c r="BD7" s="416"/>
      <c r="BE7" s="416"/>
      <c r="BF7" s="416"/>
      <c r="BG7" s="416"/>
      <c r="BH7" s="416"/>
      <c r="BI7" s="416"/>
      <c r="BJ7" s="416"/>
      <c r="BK7" s="416"/>
    </row>
    <row r="8" spans="1:63" ht="15.75" customHeight="1">
      <c r="A8" s="1145" t="s">
        <v>953</v>
      </c>
      <c r="B8" s="1148" t="s">
        <v>1495</v>
      </c>
      <c r="C8" s="1149"/>
      <c r="D8" s="1149"/>
      <c r="E8" s="1149"/>
      <c r="F8" s="1149"/>
      <c r="G8" s="1150"/>
      <c r="H8" s="1158" t="s">
        <v>1037</v>
      </c>
      <c r="I8" s="1142" t="s">
        <v>1496</v>
      </c>
      <c r="J8" s="1142" t="s">
        <v>1497</v>
      </c>
      <c r="K8" s="1145" t="s">
        <v>1498</v>
      </c>
      <c r="L8" s="1146" t="s">
        <v>1548</v>
      </c>
      <c r="M8" s="1146" t="s">
        <v>1548</v>
      </c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417"/>
      <c r="Y8" s="417"/>
      <c r="Z8" s="417"/>
      <c r="AA8" s="417"/>
      <c r="AB8" s="417"/>
      <c r="AC8" s="417"/>
      <c r="AD8" s="417"/>
      <c r="AE8" s="417"/>
      <c r="AF8" s="417"/>
      <c r="AG8" s="417"/>
      <c r="AH8" s="417"/>
      <c r="AI8" s="417"/>
      <c r="AJ8" s="417"/>
      <c r="AK8" s="417"/>
      <c r="AL8" s="417"/>
      <c r="AM8" s="417"/>
      <c r="AN8" s="417"/>
      <c r="AO8" s="417"/>
      <c r="AP8" s="417"/>
      <c r="AQ8" s="417"/>
      <c r="AR8" s="417"/>
      <c r="AS8" s="417"/>
      <c r="AT8" s="417"/>
      <c r="AU8" s="417"/>
      <c r="AV8" s="417"/>
      <c r="AW8" s="417"/>
      <c r="AX8" s="417"/>
      <c r="AY8" s="417"/>
      <c r="AZ8" s="417"/>
      <c r="BA8" s="417"/>
      <c r="BB8" s="417"/>
      <c r="BC8" s="417"/>
      <c r="BD8" s="417"/>
      <c r="BE8" s="417"/>
      <c r="BF8" s="417"/>
      <c r="BG8" s="417"/>
      <c r="BH8" s="417"/>
      <c r="BI8" s="417"/>
      <c r="BJ8" s="417"/>
      <c r="BK8" s="417"/>
    </row>
    <row r="9" spans="1:63" ht="15.75">
      <c r="A9" s="1145"/>
      <c r="B9" s="1151" t="s">
        <v>1500</v>
      </c>
      <c r="C9" s="1152"/>
      <c r="D9" s="1153"/>
      <c r="E9" s="1148" t="s">
        <v>1499</v>
      </c>
      <c r="F9" s="1149"/>
      <c r="G9" s="1150"/>
      <c r="H9" s="1158"/>
      <c r="I9" s="1143"/>
      <c r="J9" s="1143"/>
      <c r="K9" s="1145"/>
      <c r="L9" s="1147"/>
      <c r="M9" s="1147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417"/>
      <c r="Y9" s="417"/>
      <c r="Z9" s="417"/>
      <c r="AA9" s="417"/>
      <c r="AB9" s="417"/>
      <c r="AC9" s="417"/>
      <c r="AD9" s="417"/>
      <c r="AE9" s="417"/>
      <c r="AF9" s="417"/>
      <c r="AG9" s="417"/>
      <c r="AH9" s="417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17"/>
      <c r="AT9" s="417"/>
      <c r="AU9" s="417"/>
      <c r="AV9" s="417"/>
      <c r="AW9" s="417"/>
      <c r="AX9" s="417"/>
      <c r="AY9" s="417"/>
      <c r="AZ9" s="417"/>
      <c r="BA9" s="417"/>
      <c r="BB9" s="417"/>
      <c r="BC9" s="417"/>
      <c r="BD9" s="417"/>
      <c r="BE9" s="417"/>
      <c r="BF9" s="417"/>
      <c r="BG9" s="417"/>
      <c r="BH9" s="417"/>
      <c r="BI9" s="417"/>
      <c r="BJ9" s="417"/>
      <c r="BK9" s="417"/>
    </row>
    <row r="10" spans="1:63" ht="15.75">
      <c r="A10" s="1145"/>
      <c r="B10" s="1154"/>
      <c r="C10" s="1155"/>
      <c r="D10" s="1156"/>
      <c r="E10" s="1157" t="s">
        <v>1501</v>
      </c>
      <c r="F10" s="1157"/>
      <c r="G10" s="1157"/>
      <c r="H10" s="1158"/>
      <c r="I10" s="1143"/>
      <c r="J10" s="1143"/>
      <c r="K10" s="1145"/>
      <c r="L10" s="1147"/>
      <c r="M10" s="1147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417"/>
      <c r="Y10" s="417"/>
      <c r="Z10" s="417"/>
      <c r="AA10" s="417"/>
      <c r="AB10" s="417"/>
      <c r="AC10" s="417"/>
      <c r="AD10" s="417"/>
      <c r="AE10" s="417"/>
      <c r="AF10" s="417"/>
      <c r="AG10" s="417"/>
      <c r="AH10" s="417"/>
      <c r="AI10" s="417"/>
      <c r="AJ10" s="417"/>
      <c r="AK10" s="417"/>
      <c r="AL10" s="417"/>
      <c r="AM10" s="417"/>
      <c r="AN10" s="417"/>
      <c r="AO10" s="417"/>
      <c r="AP10" s="417"/>
      <c r="AQ10" s="417"/>
      <c r="AR10" s="417"/>
      <c r="AS10" s="417"/>
      <c r="AT10" s="417"/>
      <c r="AU10" s="417"/>
      <c r="AV10" s="417"/>
      <c r="AW10" s="417"/>
      <c r="AX10" s="417"/>
      <c r="AY10" s="417"/>
      <c r="AZ10" s="417"/>
      <c r="BA10" s="417"/>
      <c r="BB10" s="417"/>
      <c r="BC10" s="417"/>
      <c r="BD10" s="417"/>
      <c r="BE10" s="417"/>
      <c r="BF10" s="417"/>
      <c r="BG10" s="417"/>
      <c r="BH10" s="417"/>
      <c r="BI10" s="417"/>
      <c r="BJ10" s="417"/>
      <c r="BK10" s="417"/>
    </row>
    <row r="11" spans="1:63" ht="63">
      <c r="A11" s="1145"/>
      <c r="B11" s="865" t="s">
        <v>1502</v>
      </c>
      <c r="C11" s="866" t="s">
        <v>1503</v>
      </c>
      <c r="D11" s="796" t="s">
        <v>1504</v>
      </c>
      <c r="E11" s="865" t="s">
        <v>1502</v>
      </c>
      <c r="F11" s="866" t="s">
        <v>1503</v>
      </c>
      <c r="G11" s="796" t="s">
        <v>1504</v>
      </c>
      <c r="H11" s="1158"/>
      <c r="I11" s="1144"/>
      <c r="J11" s="1144"/>
      <c r="K11" s="1145"/>
      <c r="L11" s="1147"/>
      <c r="M11" s="1147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417"/>
      <c r="Y11" s="417"/>
      <c r="Z11" s="417"/>
      <c r="AA11" s="417"/>
      <c r="AB11" s="417"/>
      <c r="AC11" s="417"/>
      <c r="AD11" s="417"/>
      <c r="AE11" s="417"/>
      <c r="AF11" s="417"/>
      <c r="AG11" s="417"/>
      <c r="AH11" s="417"/>
      <c r="AI11" s="417"/>
      <c r="AJ11" s="417"/>
      <c r="AK11" s="417"/>
      <c r="AL11" s="417"/>
      <c r="AM11" s="417"/>
      <c r="AN11" s="417"/>
      <c r="AO11" s="417"/>
      <c r="AP11" s="417"/>
      <c r="AQ11" s="417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</row>
    <row r="12" spans="1:63" ht="22.5">
      <c r="A12" s="418">
        <v>1</v>
      </c>
      <c r="B12" s="418">
        <v>8</v>
      </c>
      <c r="C12" s="418">
        <v>9</v>
      </c>
      <c r="D12" s="418">
        <v>10</v>
      </c>
      <c r="E12" s="418">
        <v>11</v>
      </c>
      <c r="F12" s="418">
        <v>12</v>
      </c>
      <c r="G12" s="418">
        <v>13</v>
      </c>
      <c r="H12" s="797">
        <v>14</v>
      </c>
      <c r="I12" s="418">
        <v>15</v>
      </c>
      <c r="J12" s="418">
        <v>16</v>
      </c>
      <c r="K12" s="425" t="s">
        <v>1505</v>
      </c>
      <c r="L12" s="425"/>
      <c r="M12" s="425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7"/>
      <c r="BF12" s="417"/>
      <c r="BG12" s="417"/>
      <c r="BH12" s="417"/>
      <c r="BI12" s="417"/>
      <c r="BJ12" s="417"/>
      <c r="BK12" s="417"/>
    </row>
    <row r="13" spans="1:63" ht="25.5">
      <c r="A13" s="862" t="s">
        <v>1494</v>
      </c>
      <c r="B13" s="427"/>
      <c r="C13" s="427"/>
      <c r="D13" s="427"/>
      <c r="E13" s="427"/>
      <c r="F13" s="427"/>
      <c r="G13" s="427"/>
      <c r="H13" s="427">
        <v>2.2000000000000002</v>
      </c>
      <c r="I13" s="427"/>
      <c r="J13" s="427"/>
      <c r="K13" s="799">
        <f>(C13/4+D13/4*3)*H13/100</f>
        <v>0</v>
      </c>
      <c r="L13" s="1220">
        <f>MROUND(K13,100)</f>
        <v>0</v>
      </c>
      <c r="M13" s="1219">
        <v>0</v>
      </c>
    </row>
    <row r="14" spans="1:63" ht="15.75">
      <c r="A14" s="862" t="s">
        <v>767</v>
      </c>
      <c r="B14" s="427">
        <f>6818031.96+105983.18</f>
        <v>6924015.1399999997</v>
      </c>
      <c r="C14" s="427">
        <f>6924015.14-123802.62</f>
        <v>6800212.5199999996</v>
      </c>
      <c r="D14" s="427">
        <f>6924015.14-247605.24</f>
        <v>6676409.9000000004</v>
      </c>
      <c r="E14" s="427"/>
      <c r="F14" s="427"/>
      <c r="G14" s="427"/>
      <c r="H14" s="427">
        <v>2.2000000000000002</v>
      </c>
      <c r="I14" s="427">
        <v>165589</v>
      </c>
      <c r="J14" s="427">
        <v>157968</v>
      </c>
      <c r="K14" s="799">
        <f>(C14/4+D14/4*3)*H14/100</f>
        <v>147561.93</v>
      </c>
      <c r="L14" s="1220">
        <f>MROUND(K14,100)</f>
        <v>147600</v>
      </c>
      <c r="M14" s="1219">
        <v>147600</v>
      </c>
    </row>
    <row r="15" spans="1:63" ht="15.75">
      <c r="A15" s="863" t="s">
        <v>768</v>
      </c>
      <c r="B15" s="427">
        <v>509967.87</v>
      </c>
      <c r="C15" s="427">
        <v>501764.61</v>
      </c>
      <c r="D15" s="427">
        <v>493561.35</v>
      </c>
      <c r="E15" s="427"/>
      <c r="F15" s="427"/>
      <c r="G15" s="427"/>
      <c r="H15" s="427">
        <v>2.2000000000000002</v>
      </c>
      <c r="I15" s="427">
        <v>17159</v>
      </c>
      <c r="J15" s="427">
        <v>12705</v>
      </c>
      <c r="K15" s="799">
        <f>(C15/4+D15/4*3)*H15/100</f>
        <v>10903.47</v>
      </c>
      <c r="L15" s="800">
        <f>MROUND(K15,100)</f>
        <v>10900</v>
      </c>
      <c r="M15" s="1219">
        <v>10900</v>
      </c>
    </row>
    <row r="16" spans="1:63" ht="15.75">
      <c r="A16" s="863" t="s">
        <v>769</v>
      </c>
      <c r="B16" s="427">
        <v>3024719</v>
      </c>
      <c r="C16" s="427">
        <v>2985191</v>
      </c>
      <c r="D16" s="427">
        <v>2895182</v>
      </c>
      <c r="E16" s="427"/>
      <c r="F16" s="427"/>
      <c r="G16" s="427"/>
      <c r="H16" s="427">
        <v>2.2000000000000002</v>
      </c>
      <c r="I16" s="427">
        <v>73024</v>
      </c>
      <c r="J16" s="427">
        <v>53622</v>
      </c>
      <c r="K16" s="799">
        <f>(C16/4+D16/4*3)*H16/100</f>
        <v>64189.05</v>
      </c>
      <c r="L16" s="800">
        <f>MROUND(K16,100)</f>
        <v>64200</v>
      </c>
      <c r="M16" s="1219">
        <v>64200</v>
      </c>
    </row>
    <row r="17" spans="1:63" ht="15.75">
      <c r="A17" s="863" t="s">
        <v>770</v>
      </c>
      <c r="B17" s="427">
        <v>3749470</v>
      </c>
      <c r="C17" s="427">
        <v>3705956</v>
      </c>
      <c r="D17" s="427">
        <v>3662442</v>
      </c>
      <c r="E17" s="427"/>
      <c r="F17" s="427"/>
      <c r="G17" s="427"/>
      <c r="H17" s="427">
        <v>2.2000000000000002</v>
      </c>
      <c r="I17" s="427">
        <v>95244</v>
      </c>
      <c r="J17" s="427">
        <v>83743</v>
      </c>
      <c r="K17" s="799">
        <f>(C17/4+D17/4*3)*H17/100</f>
        <v>80813.05</v>
      </c>
      <c r="L17" s="800">
        <f>MROUND(K17,100)</f>
        <v>80800</v>
      </c>
      <c r="M17" s="1219">
        <v>80800</v>
      </c>
    </row>
    <row r="18" spans="1:63" ht="15.75">
      <c r="A18" s="863" t="s">
        <v>1026</v>
      </c>
      <c r="B18" s="427">
        <v>2633923</v>
      </c>
      <c r="C18" s="427">
        <v>2566070</v>
      </c>
      <c r="D18" s="427">
        <v>2498217</v>
      </c>
      <c r="E18" s="427"/>
      <c r="F18" s="427"/>
      <c r="G18" s="427"/>
      <c r="H18" s="427">
        <v>2.2000000000000002</v>
      </c>
      <c r="I18" s="427">
        <v>78445</v>
      </c>
      <c r="J18" s="427">
        <v>64701</v>
      </c>
      <c r="K18" s="799">
        <f>(C18/4+D18/4*3)*H18/100</f>
        <v>55333.97</v>
      </c>
      <c r="L18" s="800">
        <f>MROUND(K18,100)</f>
        <v>55300</v>
      </c>
      <c r="M18" s="1219">
        <v>55300</v>
      </c>
    </row>
    <row r="19" spans="1:63" ht="15.75">
      <c r="A19" s="863" t="s">
        <v>1506</v>
      </c>
      <c r="B19" s="427">
        <v>1128244</v>
      </c>
      <c r="C19" s="427">
        <v>1114054</v>
      </c>
      <c r="D19" s="427">
        <v>1099864</v>
      </c>
      <c r="E19" s="427">
        <v>1128244</v>
      </c>
      <c r="F19" s="427">
        <v>1114054</v>
      </c>
      <c r="G19" s="427">
        <v>1099864</v>
      </c>
      <c r="H19" s="427">
        <v>2.2000000000000002</v>
      </c>
      <c r="I19" s="427">
        <v>27262</v>
      </c>
      <c r="J19" s="427">
        <v>25357</v>
      </c>
      <c r="K19" s="799">
        <f>(C19/4+D19/4*3)*H19/100</f>
        <v>24275.05</v>
      </c>
      <c r="L19" s="800">
        <f>MROUND(K19,100)</f>
        <v>24300</v>
      </c>
      <c r="M19" s="1219">
        <v>24300</v>
      </c>
    </row>
    <row r="20" spans="1:63" ht="25.5">
      <c r="A20" s="863" t="s">
        <v>1027</v>
      </c>
      <c r="B20" s="427">
        <v>0</v>
      </c>
      <c r="C20" s="427">
        <v>0</v>
      </c>
      <c r="D20" s="427">
        <v>0</v>
      </c>
      <c r="E20" s="427">
        <v>0</v>
      </c>
      <c r="F20" s="427">
        <v>0</v>
      </c>
      <c r="G20" s="427">
        <v>0</v>
      </c>
      <c r="H20" s="427">
        <v>2.2000000000000002</v>
      </c>
      <c r="I20" s="427">
        <v>667</v>
      </c>
      <c r="J20" s="427">
        <v>145</v>
      </c>
      <c r="K20" s="799">
        <f>(C20/4+D20/4*3)*H20/100</f>
        <v>0</v>
      </c>
      <c r="L20" s="800">
        <f>MROUND(K20,100)</f>
        <v>0</v>
      </c>
      <c r="M20" s="1219">
        <v>0</v>
      </c>
    </row>
    <row r="21" spans="1:63" ht="15.75">
      <c r="A21" s="863" t="s">
        <v>774</v>
      </c>
      <c r="B21" s="427">
        <v>0</v>
      </c>
      <c r="C21" s="427">
        <v>0</v>
      </c>
      <c r="D21" s="427">
        <v>0</v>
      </c>
      <c r="E21" s="427">
        <v>0</v>
      </c>
      <c r="F21" s="427">
        <v>0</v>
      </c>
      <c r="G21" s="427">
        <v>0</v>
      </c>
      <c r="H21" s="427">
        <v>2.2000000000000002</v>
      </c>
      <c r="I21" s="427">
        <v>0</v>
      </c>
      <c r="J21" s="427">
        <v>0</v>
      </c>
      <c r="K21" s="799">
        <f>(C21/4+D21/4*3)*H21/100</f>
        <v>0</v>
      </c>
      <c r="L21" s="800">
        <f>MROUND(K21,100)</f>
        <v>0</v>
      </c>
      <c r="M21" s="1219">
        <v>0</v>
      </c>
    </row>
    <row r="22" spans="1:63" ht="15.75">
      <c r="A22" s="863" t="s">
        <v>775</v>
      </c>
      <c r="B22" s="427">
        <v>0</v>
      </c>
      <c r="C22" s="427">
        <v>0</v>
      </c>
      <c r="D22" s="427">
        <v>0</v>
      </c>
      <c r="E22" s="427">
        <v>0</v>
      </c>
      <c r="F22" s="427">
        <v>0</v>
      </c>
      <c r="G22" s="427">
        <v>0</v>
      </c>
      <c r="H22" s="427">
        <v>2.2000000000000002</v>
      </c>
      <c r="I22" s="427">
        <v>0</v>
      </c>
      <c r="J22" s="427">
        <v>0</v>
      </c>
      <c r="K22" s="799">
        <f>(C22/4+D22/4*3)*H22/100</f>
        <v>0</v>
      </c>
      <c r="L22" s="800">
        <f>MROUND(K22,100)</f>
        <v>0</v>
      </c>
      <c r="M22" s="1219">
        <v>0</v>
      </c>
    </row>
    <row r="23" spans="1:63" ht="15.75">
      <c r="A23" s="862" t="s">
        <v>776</v>
      </c>
      <c r="B23" s="427">
        <v>0</v>
      </c>
      <c r="C23" s="427">
        <v>0</v>
      </c>
      <c r="D23" s="427">
        <v>0</v>
      </c>
      <c r="E23" s="427">
        <v>0</v>
      </c>
      <c r="F23" s="427">
        <v>0</v>
      </c>
      <c r="G23" s="427">
        <v>0</v>
      </c>
      <c r="H23" s="427">
        <v>2.2000000000000002</v>
      </c>
      <c r="I23" s="427">
        <v>0</v>
      </c>
      <c r="J23" s="427">
        <v>0</v>
      </c>
      <c r="K23" s="799">
        <f>(C23/4+D23/4*3)*H23/100</f>
        <v>0</v>
      </c>
      <c r="L23" s="800">
        <f>MROUND(K23,100)</f>
        <v>0</v>
      </c>
      <c r="M23" s="1219">
        <v>0</v>
      </c>
    </row>
    <row r="24" spans="1:63" ht="15.75">
      <c r="A24" s="863" t="s">
        <v>1028</v>
      </c>
      <c r="B24" s="427">
        <v>2018515.4</v>
      </c>
      <c r="C24" s="427">
        <v>1987931.94</v>
      </c>
      <c r="D24" s="427">
        <v>1957348.28</v>
      </c>
      <c r="E24" s="427"/>
      <c r="F24" s="427"/>
      <c r="G24" s="427"/>
      <c r="H24" s="427">
        <v>2.2000000000000002</v>
      </c>
      <c r="I24" s="427">
        <v>45415</v>
      </c>
      <c r="J24" s="427">
        <v>44072</v>
      </c>
      <c r="K24" s="799">
        <f>(C24/4+D24/4*3)*H24/100</f>
        <v>43229.87</v>
      </c>
      <c r="L24" s="800">
        <f>MROUND(K24,100)</f>
        <v>43200</v>
      </c>
      <c r="M24" s="1219">
        <v>43200</v>
      </c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417"/>
      <c r="Y24" s="417"/>
      <c r="Z24" s="417"/>
      <c r="AA24" s="417"/>
      <c r="AB24" s="417"/>
      <c r="AC24" s="417"/>
      <c r="AD24" s="417"/>
      <c r="AE24" s="417"/>
      <c r="AF24" s="417"/>
      <c r="AG24" s="417"/>
      <c r="AH24" s="417"/>
      <c r="AI24" s="417"/>
      <c r="AJ24" s="417"/>
      <c r="AK24" s="417"/>
      <c r="AL24" s="417"/>
      <c r="AM24" s="417"/>
      <c r="AN24" s="417"/>
      <c r="AO24" s="417"/>
      <c r="AP24" s="417"/>
      <c r="AQ24" s="417"/>
      <c r="AR24" s="417"/>
      <c r="AS24" s="417"/>
      <c r="AT24" s="417"/>
      <c r="AU24" s="417"/>
      <c r="AV24" s="417"/>
      <c r="AW24" s="417"/>
      <c r="AX24" s="417"/>
      <c r="AY24" s="417"/>
      <c r="AZ24" s="417"/>
      <c r="BA24" s="417"/>
      <c r="BB24" s="417"/>
      <c r="BC24" s="417"/>
      <c r="BD24" s="417"/>
      <c r="BE24" s="417"/>
      <c r="BF24" s="417"/>
      <c r="BG24" s="417"/>
      <c r="BH24" s="417"/>
      <c r="BI24" s="417"/>
      <c r="BJ24" s="417"/>
      <c r="BK24" s="417"/>
    </row>
    <row r="25" spans="1:63" ht="15.75">
      <c r="A25" s="863" t="s">
        <v>778</v>
      </c>
      <c r="B25" s="427">
        <v>1138427</v>
      </c>
      <c r="C25" s="427">
        <v>1093445</v>
      </c>
      <c r="D25" s="427">
        <v>1048463</v>
      </c>
      <c r="E25" s="427"/>
      <c r="F25" s="427"/>
      <c r="G25" s="427"/>
      <c r="H25" s="427">
        <v>2.2000000000000002</v>
      </c>
      <c r="I25" s="427">
        <v>40425</v>
      </c>
      <c r="J25" s="427">
        <v>30966</v>
      </c>
      <c r="K25" s="799">
        <f>(C25/4+D25/4*3)*H25/100</f>
        <v>23313.59</v>
      </c>
      <c r="L25" s="800">
        <f>MROUND(K25,100)</f>
        <v>23300</v>
      </c>
      <c r="M25" s="1219">
        <v>23300</v>
      </c>
    </row>
    <row r="26" spans="1:63" ht="15.75">
      <c r="A26" s="863" t="s">
        <v>779</v>
      </c>
      <c r="B26" s="427">
        <v>0</v>
      </c>
      <c r="C26" s="427">
        <v>0</v>
      </c>
      <c r="D26" s="427">
        <v>0</v>
      </c>
      <c r="E26" s="427">
        <v>0</v>
      </c>
      <c r="F26" s="427">
        <v>0</v>
      </c>
      <c r="G26" s="427">
        <v>0</v>
      </c>
      <c r="H26" s="427">
        <v>2.2000000000000002</v>
      </c>
      <c r="I26" s="427">
        <v>111978</v>
      </c>
      <c r="J26" s="427">
        <v>75824</v>
      </c>
      <c r="K26" s="799">
        <f>(C26/4+D26/4*3)*H26/100</f>
        <v>0</v>
      </c>
      <c r="L26" s="800">
        <f>MROUND(K26,100)</f>
        <v>0</v>
      </c>
      <c r="M26" s="1219">
        <v>0</v>
      </c>
    </row>
    <row r="27" spans="1:63" ht="15.75">
      <c r="A27" s="863" t="s">
        <v>1547</v>
      </c>
      <c r="B27" s="427">
        <v>0</v>
      </c>
      <c r="C27" s="427">
        <v>0</v>
      </c>
      <c r="D27" s="427">
        <v>0</v>
      </c>
      <c r="E27" s="427"/>
      <c r="F27" s="427"/>
      <c r="G27" s="427"/>
      <c r="H27" s="427">
        <v>2.2000000000000002</v>
      </c>
      <c r="I27" s="427">
        <v>0</v>
      </c>
      <c r="J27" s="427">
        <v>0</v>
      </c>
      <c r="K27" s="799">
        <f>(C27/4+D27/4*3)*H27/100</f>
        <v>0</v>
      </c>
      <c r="L27" s="800">
        <f>MROUND(K27,100)</f>
        <v>0</v>
      </c>
      <c r="M27" s="1219">
        <v>0</v>
      </c>
    </row>
    <row r="28" spans="1:63" ht="15.75">
      <c r="A28" s="863" t="s">
        <v>781</v>
      </c>
      <c r="B28" s="427">
        <v>863281.41</v>
      </c>
      <c r="C28" s="427">
        <v>976293.56</v>
      </c>
      <c r="D28" s="427">
        <v>841316.6</v>
      </c>
      <c r="E28" s="427">
        <v>0</v>
      </c>
      <c r="F28" s="427">
        <v>217849.62</v>
      </c>
      <c r="G28" s="427">
        <v>165565.68</v>
      </c>
      <c r="H28" s="427">
        <v>2.2000000000000002</v>
      </c>
      <c r="I28" s="427">
        <v>43566</v>
      </c>
      <c r="J28" s="427">
        <v>22202</v>
      </c>
      <c r="K28" s="799">
        <f>(C28/4+D28/4*3)*H28/100</f>
        <v>19251.34</v>
      </c>
      <c r="L28" s="800">
        <f>MROUND(K28,100)</f>
        <v>19300</v>
      </c>
      <c r="M28" s="1219">
        <v>19300</v>
      </c>
    </row>
    <row r="29" spans="1:63" ht="15.75">
      <c r="A29" s="863" t="s">
        <v>782</v>
      </c>
      <c r="B29" s="427"/>
      <c r="C29" s="427"/>
      <c r="D29" s="427"/>
      <c r="E29" s="427"/>
      <c r="F29" s="427"/>
      <c r="G29" s="427"/>
      <c r="H29" s="427">
        <v>2.2000000000000002</v>
      </c>
      <c r="I29" s="427"/>
      <c r="J29" s="427"/>
      <c r="K29" s="799">
        <f>(C29/4+D29/4*3)*H29/100</f>
        <v>0</v>
      </c>
      <c r="L29" s="800">
        <f>MROUND(K29,100)</f>
        <v>0</v>
      </c>
      <c r="M29" s="1219">
        <v>0</v>
      </c>
    </row>
    <row r="30" spans="1:63" ht="15.75">
      <c r="A30" s="863" t="s">
        <v>783</v>
      </c>
      <c r="B30" s="427">
        <v>0</v>
      </c>
      <c r="C30" s="427">
        <v>0</v>
      </c>
      <c r="D30" s="427">
        <v>0</v>
      </c>
      <c r="E30" s="427"/>
      <c r="F30" s="427"/>
      <c r="G30" s="427"/>
      <c r="H30" s="427">
        <v>2.2000000000000002</v>
      </c>
      <c r="I30" s="427"/>
      <c r="J30" s="427"/>
      <c r="K30" s="799">
        <f>(C30/4+D30/4*3)*H30/100</f>
        <v>0</v>
      </c>
      <c r="L30" s="800">
        <f>MROUND(K30,100)</f>
        <v>0</v>
      </c>
      <c r="M30" s="1219">
        <v>0</v>
      </c>
    </row>
    <row r="31" spans="1:63" ht="15.75">
      <c r="A31" s="863" t="s">
        <v>784</v>
      </c>
      <c r="B31" s="427">
        <v>2215751</v>
      </c>
      <c r="C31" s="427">
        <v>2149604</v>
      </c>
      <c r="D31" s="427">
        <v>2083457</v>
      </c>
      <c r="E31" s="427">
        <v>2215751</v>
      </c>
      <c r="F31" s="427">
        <v>2149604</v>
      </c>
      <c r="G31" s="427">
        <v>2083457</v>
      </c>
      <c r="H31" s="427">
        <v>2.2000000000000002</v>
      </c>
      <c r="I31" s="427">
        <v>45655</v>
      </c>
      <c r="J31" s="427">
        <v>49224</v>
      </c>
      <c r="K31" s="799">
        <f>(C31/4+D31/4*3)*H31/100</f>
        <v>46199.86</v>
      </c>
      <c r="L31" s="800">
        <f>MROUND(K31,100)</f>
        <v>46200</v>
      </c>
      <c r="M31" s="1219">
        <v>46200</v>
      </c>
    </row>
    <row r="32" spans="1:63" ht="15.75">
      <c r="A32" s="863" t="s">
        <v>785</v>
      </c>
      <c r="B32" s="427"/>
      <c r="C32" s="427"/>
      <c r="D32" s="427"/>
      <c r="E32" s="427">
        <v>10337029</v>
      </c>
      <c r="F32" s="427">
        <v>10192470</v>
      </c>
      <c r="G32" s="427">
        <v>10047911</v>
      </c>
      <c r="H32" s="427">
        <v>2.2000000000000002</v>
      </c>
      <c r="I32" s="427"/>
      <c r="J32" s="427"/>
      <c r="K32" s="799">
        <f>(C32/4+D32/4*3)*H32/100</f>
        <v>0</v>
      </c>
      <c r="L32" s="800">
        <f>MROUND(K32,100)</f>
        <v>0</v>
      </c>
      <c r="M32" s="1219">
        <v>0</v>
      </c>
    </row>
    <row r="33" spans="1:63" ht="15.75">
      <c r="A33" s="863" t="s">
        <v>786</v>
      </c>
      <c r="B33" s="427">
        <v>10337029</v>
      </c>
      <c r="C33" s="427">
        <v>10192470</v>
      </c>
      <c r="D33" s="427">
        <v>10047911</v>
      </c>
      <c r="E33" s="427">
        <v>10337029</v>
      </c>
      <c r="F33" s="427">
        <v>10192470</v>
      </c>
      <c r="G33" s="427">
        <v>10047911</v>
      </c>
      <c r="H33" s="427">
        <v>2.2000000000000002</v>
      </c>
      <c r="I33" s="427">
        <v>272116</v>
      </c>
      <c r="J33" s="427">
        <v>241449</v>
      </c>
      <c r="K33" s="799">
        <f>(C33/4+D33/4*3)*H33/100</f>
        <v>221849.12</v>
      </c>
      <c r="L33" s="800">
        <f>MROUND(K33,100)</f>
        <v>221800</v>
      </c>
      <c r="M33" s="1219">
        <v>221800</v>
      </c>
    </row>
    <row r="34" spans="1:63" ht="15.75">
      <c r="A34" s="863" t="s">
        <v>787</v>
      </c>
      <c r="B34" s="427">
        <v>14422727.66</v>
      </c>
      <c r="C34" s="427">
        <v>14289217.76</v>
      </c>
      <c r="D34" s="427">
        <v>14155707.859999999</v>
      </c>
      <c r="E34" s="427">
        <v>14422727.66</v>
      </c>
      <c r="F34" s="427">
        <v>14289217.76</v>
      </c>
      <c r="G34" s="427">
        <v>14155707.859999999</v>
      </c>
      <c r="H34" s="427">
        <v>2.2000000000000002</v>
      </c>
      <c r="I34" s="427">
        <v>331093</v>
      </c>
      <c r="J34" s="427">
        <v>317191</v>
      </c>
      <c r="K34" s="799">
        <f>(C34/4+D34/4*3)*H34/100</f>
        <v>312159.88</v>
      </c>
      <c r="L34" s="800">
        <f>MROUND(K34,100)</f>
        <v>312200</v>
      </c>
      <c r="M34" s="1219">
        <v>312200</v>
      </c>
    </row>
    <row r="35" spans="1:63" ht="15.75">
      <c r="A35" s="864" t="s">
        <v>788</v>
      </c>
      <c r="B35" s="427"/>
      <c r="C35" s="427"/>
      <c r="D35" s="427"/>
      <c r="E35" s="427"/>
      <c r="F35" s="427"/>
      <c r="G35" s="427"/>
      <c r="H35" s="427">
        <v>2.2000000000000002</v>
      </c>
      <c r="I35" s="427"/>
      <c r="J35" s="427"/>
      <c r="K35" s="799">
        <f>(C35/4+D35/4*3)*H35/100</f>
        <v>0</v>
      </c>
      <c r="L35" s="800">
        <f>MROUND(K35,100)</f>
        <v>0</v>
      </c>
      <c r="M35" s="1219">
        <v>0</v>
      </c>
    </row>
    <row r="36" spans="1:63" ht="15.75">
      <c r="A36" s="863" t="s">
        <v>789</v>
      </c>
      <c r="B36" s="427">
        <v>1865747.67</v>
      </c>
      <c r="C36" s="427">
        <v>1819301.67</v>
      </c>
      <c r="D36" s="427">
        <v>1772855.67</v>
      </c>
      <c r="E36" s="427"/>
      <c r="F36" s="427"/>
      <c r="G36" s="427"/>
      <c r="H36" s="427">
        <v>2.2000000000000002</v>
      </c>
      <c r="I36" s="427">
        <v>42918</v>
      </c>
      <c r="J36" s="427">
        <v>40660</v>
      </c>
      <c r="K36" s="799">
        <f>(C36/4+D36/4*3)*H36/100</f>
        <v>39258.28</v>
      </c>
      <c r="L36" s="800">
        <f>MROUND(K36,100)</f>
        <v>39300</v>
      </c>
      <c r="M36" s="1219">
        <v>39300</v>
      </c>
    </row>
    <row r="37" spans="1:63" ht="15.75">
      <c r="A37" s="863" t="s">
        <v>790</v>
      </c>
      <c r="B37" s="427">
        <v>6379747.5499999998</v>
      </c>
      <c r="C37" s="427">
        <v>6304921.6100000003</v>
      </c>
      <c r="D37" s="427">
        <v>6242566.6600000001</v>
      </c>
      <c r="E37" s="427">
        <v>6379747.5499999998</v>
      </c>
      <c r="F37" s="427">
        <v>6304921.6100000003</v>
      </c>
      <c r="G37" s="427">
        <v>6242566.6600000001</v>
      </c>
      <c r="H37" s="427">
        <v>2.2000000000000002</v>
      </c>
      <c r="I37" s="427">
        <v>113626</v>
      </c>
      <c r="J37" s="427">
        <v>143968</v>
      </c>
      <c r="K37" s="799">
        <f>(C37/4+D37/4*3)*H37/100</f>
        <v>137679.42000000001</v>
      </c>
      <c r="L37" s="800">
        <f>MROUND(K37,100)</f>
        <v>137700</v>
      </c>
      <c r="M37" s="1219">
        <v>137700</v>
      </c>
    </row>
    <row r="38" spans="1:63" ht="15.75">
      <c r="A38" s="863" t="s">
        <v>1030</v>
      </c>
      <c r="B38" s="427">
        <v>2180632.5099999998</v>
      </c>
      <c r="C38" s="427">
        <v>2067845.23</v>
      </c>
      <c r="D38" s="427">
        <v>1955057.95</v>
      </c>
      <c r="E38" s="427"/>
      <c r="F38" s="427"/>
      <c r="G38" s="427"/>
      <c r="H38" s="427">
        <v>2.2000000000000002</v>
      </c>
      <c r="I38" s="427">
        <v>61770</v>
      </c>
      <c r="J38" s="427">
        <v>48985</v>
      </c>
      <c r="K38" s="799">
        <f>(C38/4+D38/4*3)*H38/100</f>
        <v>43631.6</v>
      </c>
      <c r="L38" s="800">
        <f>MROUND(K38,100)</f>
        <v>43600</v>
      </c>
      <c r="M38" s="1219">
        <v>43600</v>
      </c>
    </row>
    <row r="39" spans="1:63" ht="15.75">
      <c r="A39" s="863" t="s">
        <v>1507</v>
      </c>
      <c r="B39" s="427">
        <v>17878431</v>
      </c>
      <c r="C39" s="427">
        <v>17731686</v>
      </c>
      <c r="D39" s="427">
        <v>17584941</v>
      </c>
      <c r="E39" s="427"/>
      <c r="F39" s="427"/>
      <c r="G39" s="427"/>
      <c r="H39" s="427">
        <v>2.2000000000000002</v>
      </c>
      <c r="I39" s="427">
        <v>422795</v>
      </c>
      <c r="J39" s="427">
        <v>397359</v>
      </c>
      <c r="K39" s="799">
        <f>(C39/4+D39/4*3)*H39/100</f>
        <v>387675.8</v>
      </c>
      <c r="L39" s="800">
        <f>MROUND(K39,100)</f>
        <v>387700</v>
      </c>
      <c r="M39" s="1219">
        <v>387700</v>
      </c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417"/>
      <c r="Y39" s="417"/>
      <c r="Z39" s="417"/>
      <c r="AA39" s="417"/>
      <c r="AB39" s="417"/>
      <c r="AC39" s="417"/>
      <c r="AD39" s="417"/>
      <c r="AE39" s="417"/>
      <c r="AF39" s="417"/>
      <c r="AG39" s="417"/>
      <c r="AH39" s="417"/>
      <c r="AI39" s="417"/>
      <c r="AJ39" s="417"/>
      <c r="AK39" s="417"/>
      <c r="AL39" s="417"/>
      <c r="AM39" s="417"/>
      <c r="AN39" s="417"/>
      <c r="AO39" s="417"/>
      <c r="AP39" s="417"/>
      <c r="AQ39" s="417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417"/>
      <c r="BG39" s="417"/>
      <c r="BH39" s="417"/>
      <c r="BI39" s="417"/>
      <c r="BJ39" s="417"/>
      <c r="BK39" s="417"/>
    </row>
    <row r="40" spans="1:63" ht="15.75">
      <c r="A40" s="863" t="s">
        <v>1157</v>
      </c>
      <c r="B40" s="427">
        <v>36422820.689999998</v>
      </c>
      <c r="C40" s="427">
        <v>36155005.770000003</v>
      </c>
      <c r="D40" s="427">
        <v>35887190.850000001</v>
      </c>
      <c r="E40" s="427">
        <v>36422820.689999998</v>
      </c>
      <c r="F40" s="427">
        <v>36155005.770000003</v>
      </c>
      <c r="G40" s="427">
        <v>35887190.850000001</v>
      </c>
      <c r="H40" s="427">
        <v>2.2000000000000002</v>
      </c>
      <c r="I40" s="427">
        <v>1037440</v>
      </c>
      <c r="J40" s="427">
        <v>797620</v>
      </c>
      <c r="K40" s="799">
        <f>(C40/4+D40/4*3)*H40/100</f>
        <v>790991.18</v>
      </c>
      <c r="L40" s="800">
        <f>MROUND(K40,100)</f>
        <v>791000</v>
      </c>
      <c r="M40" s="1219">
        <v>791000</v>
      </c>
    </row>
    <row r="41" spans="1:63" ht="15.75">
      <c r="A41" s="863" t="s">
        <v>794</v>
      </c>
      <c r="B41" s="427">
        <v>52794943.090000004</v>
      </c>
      <c r="C41" s="427">
        <v>52152264.369999997</v>
      </c>
      <c r="D41" s="427">
        <v>51509585.649999999</v>
      </c>
      <c r="E41" s="427">
        <v>52794943.090000004</v>
      </c>
      <c r="F41" s="427">
        <v>52152264.369999997</v>
      </c>
      <c r="G41" s="427">
        <v>51509585.649999999</v>
      </c>
      <c r="H41" s="427">
        <v>2.2000000000000002</v>
      </c>
      <c r="I41" s="427">
        <v>1203509</v>
      </c>
      <c r="J41" s="427">
        <v>1153310</v>
      </c>
      <c r="K41" s="799">
        <f>(C41/4+D41/4*3)*H41/100</f>
        <v>1136745.6200000001</v>
      </c>
      <c r="L41" s="800">
        <f>MROUND(K41,100)</f>
        <v>1136700</v>
      </c>
      <c r="M41" s="1219">
        <v>1136700</v>
      </c>
    </row>
    <row r="42" spans="1:63" ht="15.75">
      <c r="A42" s="862" t="s">
        <v>795</v>
      </c>
      <c r="B42" s="427">
        <v>105267558.91</v>
      </c>
      <c r="C42" s="427">
        <v>104567807.89</v>
      </c>
      <c r="D42" s="427">
        <v>103868056.87</v>
      </c>
      <c r="E42" s="427">
        <v>105267558.91</v>
      </c>
      <c r="F42" s="427">
        <v>104567807.89</v>
      </c>
      <c r="G42" s="427">
        <v>103868056.87</v>
      </c>
      <c r="H42" s="427">
        <v>2.2000000000000002</v>
      </c>
      <c r="I42" s="427">
        <v>2345562</v>
      </c>
      <c r="J42" s="427">
        <v>2309863</v>
      </c>
      <c r="K42" s="799">
        <f>(C42/4+D42/4*3)*H42/100</f>
        <v>2288945.88</v>
      </c>
      <c r="L42" s="800">
        <f>MROUND(K42,100)</f>
        <v>2288900</v>
      </c>
      <c r="M42" s="1219">
        <v>2288900</v>
      </c>
    </row>
    <row r="43" spans="1:63">
      <c r="L43" s="801"/>
      <c r="M43" s="801"/>
    </row>
    <row r="44" spans="1:63">
      <c r="A44" s="802" t="s">
        <v>1508</v>
      </c>
      <c r="B44" s="803"/>
      <c r="C44" s="803"/>
      <c r="D44" s="803"/>
      <c r="E44" s="803"/>
      <c r="F44" s="803"/>
      <c r="G44" s="803"/>
      <c r="H44" s="803"/>
      <c r="I44" s="803"/>
      <c r="J44" s="803"/>
      <c r="K44" s="804">
        <f>K13+K14+K15+K16+K17+K18+K19+K20+K21+K22+K23+K24+K25+K26+K27+K28+K29+K30+K31+K32+K33+K34+K35+K36+K37+K38+K39+K40+K41+K42</f>
        <v>5874007.96</v>
      </c>
      <c r="L44" s="805">
        <f>L13+L14+L15+L16+L17+L18+L19+L20+L21+L22+L23+L24+L25+L26+L27+L28+L29+L30+L31+L32+L33+L34+L35+L36+L37+L38+L39+L40+L41+L42</f>
        <v>5874000</v>
      </c>
      <c r="M44" s="805">
        <f>M13+M14+M15+M16+M17+M18+M19+M20+M21+M22+M23+M24+M25+M26+M27+M28+M29+M30+M31+M32+M33+M34+M35+M36+M37+M38+M39+M40+M41+M42</f>
        <v>5874000</v>
      </c>
    </row>
    <row r="45" spans="1:63">
      <c r="K45" s="428"/>
    </row>
    <row r="47" spans="1:63">
      <c r="K47" s="428"/>
    </row>
  </sheetData>
  <mergeCells count="17">
    <mergeCell ref="B9:D10"/>
    <mergeCell ref="E9:G9"/>
    <mergeCell ref="E10:G10"/>
    <mergeCell ref="A8:A11"/>
    <mergeCell ref="B8:G8"/>
    <mergeCell ref="H7:I7"/>
    <mergeCell ref="D1:J1"/>
    <mergeCell ref="A2:J2"/>
    <mergeCell ref="A3:J3"/>
    <mergeCell ref="A4:J4"/>
    <mergeCell ref="A6:J6"/>
    <mergeCell ref="M8:M11"/>
    <mergeCell ref="J8:J11"/>
    <mergeCell ref="K8:K11"/>
    <mergeCell ref="L8:L11"/>
    <mergeCell ref="H8:H11"/>
    <mergeCell ref="I8:I11"/>
  </mergeCells>
  <printOptions horizontalCentered="1"/>
  <pageMargins left="0.59055118110236227" right="0.19685039370078741" top="0.15748031496062992" bottom="0.19685039370078741" header="0.15748031496062992" footer="0.15748031496062992"/>
  <pageSetup paperSize="9" scale="5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29"/>
  <sheetViews>
    <sheetView view="pageBreakPreview" zoomScaleSheetLayoutView="100" workbookViewId="0">
      <pane xSplit="1" ySplit="11" topLeftCell="B130" activePane="bottomRight" state="frozen"/>
      <selection activeCell="L79" sqref="L79"/>
      <selection pane="topRight" activeCell="L79" sqref="L79"/>
      <selection pane="bottomLeft" activeCell="L79" sqref="L79"/>
      <selection pane="bottomRight" activeCell="B149" sqref="B149"/>
    </sheetView>
  </sheetViews>
  <sheetFormatPr defaultRowHeight="12.75"/>
  <cols>
    <col min="1" max="1" width="28.140625" style="415" bestFit="1" customWidth="1"/>
    <col min="2" max="2" width="25.42578125" style="430" customWidth="1"/>
    <col min="3" max="3" width="18.140625" style="430" customWidth="1"/>
    <col min="4" max="4" width="8.85546875" style="430" customWidth="1"/>
    <col min="5" max="5" width="18.42578125" style="430" customWidth="1"/>
    <col min="6" max="6" width="23.28515625" style="430" customWidth="1"/>
    <col min="7" max="7" width="22.5703125" style="430" customWidth="1"/>
    <col min="8" max="8" width="12.140625" style="430" customWidth="1"/>
    <col min="9" max="9" width="12.140625" style="430" hidden="1" customWidth="1"/>
    <col min="10" max="251" width="9.140625" style="415"/>
    <col min="252" max="252" width="2.7109375" style="415" customWidth="1"/>
    <col min="253" max="253" width="3.28515625" style="415" customWidth="1"/>
    <col min="254" max="254" width="2.5703125" style="415" customWidth="1"/>
    <col min="255" max="255" width="4.7109375" style="415" customWidth="1"/>
    <col min="256" max="256" width="5.140625" style="415" customWidth="1"/>
    <col min="257" max="257" width="5" style="415" customWidth="1"/>
    <col min="258" max="507" width="9.140625" style="415"/>
    <col min="508" max="508" width="2.7109375" style="415" customWidth="1"/>
    <col min="509" max="509" width="3.28515625" style="415" customWidth="1"/>
    <col min="510" max="510" width="2.5703125" style="415" customWidth="1"/>
    <col min="511" max="511" width="4.7109375" style="415" customWidth="1"/>
    <col min="512" max="512" width="5.140625" style="415" customWidth="1"/>
    <col min="513" max="513" width="5" style="415" customWidth="1"/>
    <col min="514" max="763" width="9.140625" style="415"/>
    <col min="764" max="764" width="2.7109375" style="415" customWidth="1"/>
    <col min="765" max="765" width="3.28515625" style="415" customWidth="1"/>
    <col min="766" max="766" width="2.5703125" style="415" customWidth="1"/>
    <col min="767" max="767" width="4.7109375" style="415" customWidth="1"/>
    <col min="768" max="768" width="5.140625" style="415" customWidth="1"/>
    <col min="769" max="769" width="5" style="415" customWidth="1"/>
    <col min="770" max="1019" width="9.140625" style="415"/>
    <col min="1020" max="1020" width="2.7109375" style="415" customWidth="1"/>
    <col min="1021" max="1021" width="3.28515625" style="415" customWidth="1"/>
    <col min="1022" max="1022" width="2.5703125" style="415" customWidth="1"/>
    <col min="1023" max="1023" width="4.7109375" style="415" customWidth="1"/>
    <col min="1024" max="1024" width="5.140625" style="415" customWidth="1"/>
    <col min="1025" max="1025" width="5" style="415" customWidth="1"/>
    <col min="1026" max="1275" width="9.140625" style="415"/>
    <col min="1276" max="1276" width="2.7109375" style="415" customWidth="1"/>
    <col min="1277" max="1277" width="3.28515625" style="415" customWidth="1"/>
    <col min="1278" max="1278" width="2.5703125" style="415" customWidth="1"/>
    <col min="1279" max="1279" width="4.7109375" style="415" customWidth="1"/>
    <col min="1280" max="1280" width="5.140625" style="415" customWidth="1"/>
    <col min="1281" max="1281" width="5" style="415" customWidth="1"/>
    <col min="1282" max="1531" width="9.140625" style="415"/>
    <col min="1532" max="1532" width="2.7109375" style="415" customWidth="1"/>
    <col min="1533" max="1533" width="3.28515625" style="415" customWidth="1"/>
    <col min="1534" max="1534" width="2.5703125" style="415" customWidth="1"/>
    <col min="1535" max="1535" width="4.7109375" style="415" customWidth="1"/>
    <col min="1536" max="1536" width="5.140625" style="415" customWidth="1"/>
    <col min="1537" max="1537" width="5" style="415" customWidth="1"/>
    <col min="1538" max="1787" width="9.140625" style="415"/>
    <col min="1788" max="1788" width="2.7109375" style="415" customWidth="1"/>
    <col min="1789" max="1789" width="3.28515625" style="415" customWidth="1"/>
    <col min="1790" max="1790" width="2.5703125" style="415" customWidth="1"/>
    <col min="1791" max="1791" width="4.7109375" style="415" customWidth="1"/>
    <col min="1792" max="1792" width="5.140625" style="415" customWidth="1"/>
    <col min="1793" max="1793" width="5" style="415" customWidth="1"/>
    <col min="1794" max="2043" width="9.140625" style="415"/>
    <col min="2044" max="2044" width="2.7109375" style="415" customWidth="1"/>
    <col min="2045" max="2045" width="3.28515625" style="415" customWidth="1"/>
    <col min="2046" max="2046" width="2.5703125" style="415" customWidth="1"/>
    <col min="2047" max="2047" width="4.7109375" style="415" customWidth="1"/>
    <col min="2048" max="2048" width="5.140625" style="415" customWidth="1"/>
    <col min="2049" max="2049" width="5" style="415" customWidth="1"/>
    <col min="2050" max="2299" width="9.140625" style="415"/>
    <col min="2300" max="2300" width="2.7109375" style="415" customWidth="1"/>
    <col min="2301" max="2301" width="3.28515625" style="415" customWidth="1"/>
    <col min="2302" max="2302" width="2.5703125" style="415" customWidth="1"/>
    <col min="2303" max="2303" width="4.7109375" style="415" customWidth="1"/>
    <col min="2304" max="2304" width="5.140625" style="415" customWidth="1"/>
    <col min="2305" max="2305" width="5" style="415" customWidth="1"/>
    <col min="2306" max="2555" width="9.140625" style="415"/>
    <col min="2556" max="2556" width="2.7109375" style="415" customWidth="1"/>
    <col min="2557" max="2557" width="3.28515625" style="415" customWidth="1"/>
    <col min="2558" max="2558" width="2.5703125" style="415" customWidth="1"/>
    <col min="2559" max="2559" width="4.7109375" style="415" customWidth="1"/>
    <col min="2560" max="2560" width="5.140625" style="415" customWidth="1"/>
    <col min="2561" max="2561" width="5" style="415" customWidth="1"/>
    <col min="2562" max="2811" width="9.140625" style="415"/>
    <col min="2812" max="2812" width="2.7109375" style="415" customWidth="1"/>
    <col min="2813" max="2813" width="3.28515625" style="415" customWidth="1"/>
    <col min="2814" max="2814" width="2.5703125" style="415" customWidth="1"/>
    <col min="2815" max="2815" width="4.7109375" style="415" customWidth="1"/>
    <col min="2816" max="2816" width="5.140625" style="415" customWidth="1"/>
    <col min="2817" max="2817" width="5" style="415" customWidth="1"/>
    <col min="2818" max="3067" width="9.140625" style="415"/>
    <col min="3068" max="3068" width="2.7109375" style="415" customWidth="1"/>
    <col min="3069" max="3069" width="3.28515625" style="415" customWidth="1"/>
    <col min="3070" max="3070" width="2.5703125" style="415" customWidth="1"/>
    <col min="3071" max="3071" width="4.7109375" style="415" customWidth="1"/>
    <col min="3072" max="3072" width="5.140625" style="415" customWidth="1"/>
    <col min="3073" max="3073" width="5" style="415" customWidth="1"/>
    <col min="3074" max="3323" width="9.140625" style="415"/>
    <col min="3324" max="3324" width="2.7109375" style="415" customWidth="1"/>
    <col min="3325" max="3325" width="3.28515625" style="415" customWidth="1"/>
    <col min="3326" max="3326" width="2.5703125" style="415" customWidth="1"/>
    <col min="3327" max="3327" width="4.7109375" style="415" customWidth="1"/>
    <col min="3328" max="3328" width="5.140625" style="415" customWidth="1"/>
    <col min="3329" max="3329" width="5" style="415" customWidth="1"/>
    <col min="3330" max="3579" width="9.140625" style="415"/>
    <col min="3580" max="3580" width="2.7109375" style="415" customWidth="1"/>
    <col min="3581" max="3581" width="3.28515625" style="415" customWidth="1"/>
    <col min="3582" max="3582" width="2.5703125" style="415" customWidth="1"/>
    <col min="3583" max="3583" width="4.7109375" style="415" customWidth="1"/>
    <col min="3584" max="3584" width="5.140625" style="415" customWidth="1"/>
    <col min="3585" max="3585" width="5" style="415" customWidth="1"/>
    <col min="3586" max="3835" width="9.140625" style="415"/>
    <col min="3836" max="3836" width="2.7109375" style="415" customWidth="1"/>
    <col min="3837" max="3837" width="3.28515625" style="415" customWidth="1"/>
    <col min="3838" max="3838" width="2.5703125" style="415" customWidth="1"/>
    <col min="3839" max="3839" width="4.7109375" style="415" customWidth="1"/>
    <col min="3840" max="3840" width="5.140625" style="415" customWidth="1"/>
    <col min="3841" max="3841" width="5" style="415" customWidth="1"/>
    <col min="3842" max="4091" width="9.140625" style="415"/>
    <col min="4092" max="4092" width="2.7109375" style="415" customWidth="1"/>
    <col min="4093" max="4093" width="3.28515625" style="415" customWidth="1"/>
    <col min="4094" max="4094" width="2.5703125" style="415" customWidth="1"/>
    <col min="4095" max="4095" width="4.7109375" style="415" customWidth="1"/>
    <col min="4096" max="4096" width="5.140625" style="415" customWidth="1"/>
    <col min="4097" max="4097" width="5" style="415" customWidth="1"/>
    <col min="4098" max="4347" width="9.140625" style="415"/>
    <col min="4348" max="4348" width="2.7109375" style="415" customWidth="1"/>
    <col min="4349" max="4349" width="3.28515625" style="415" customWidth="1"/>
    <col min="4350" max="4350" width="2.5703125" style="415" customWidth="1"/>
    <col min="4351" max="4351" width="4.7109375" style="415" customWidth="1"/>
    <col min="4352" max="4352" width="5.140625" style="415" customWidth="1"/>
    <col min="4353" max="4353" width="5" style="415" customWidth="1"/>
    <col min="4354" max="4603" width="9.140625" style="415"/>
    <col min="4604" max="4604" width="2.7109375" style="415" customWidth="1"/>
    <col min="4605" max="4605" width="3.28515625" style="415" customWidth="1"/>
    <col min="4606" max="4606" width="2.5703125" style="415" customWidth="1"/>
    <col min="4607" max="4607" width="4.7109375" style="415" customWidth="1"/>
    <col min="4608" max="4608" width="5.140625" style="415" customWidth="1"/>
    <col min="4609" max="4609" width="5" style="415" customWidth="1"/>
    <col min="4610" max="4859" width="9.140625" style="415"/>
    <col min="4860" max="4860" width="2.7109375" style="415" customWidth="1"/>
    <col min="4861" max="4861" width="3.28515625" style="415" customWidth="1"/>
    <col min="4862" max="4862" width="2.5703125" style="415" customWidth="1"/>
    <col min="4863" max="4863" width="4.7109375" style="415" customWidth="1"/>
    <col min="4864" max="4864" width="5.140625" style="415" customWidth="1"/>
    <col min="4865" max="4865" width="5" style="415" customWidth="1"/>
    <col min="4866" max="5115" width="9.140625" style="415"/>
    <col min="5116" max="5116" width="2.7109375" style="415" customWidth="1"/>
    <col min="5117" max="5117" width="3.28515625" style="415" customWidth="1"/>
    <col min="5118" max="5118" width="2.5703125" style="415" customWidth="1"/>
    <col min="5119" max="5119" width="4.7109375" style="415" customWidth="1"/>
    <col min="5120" max="5120" width="5.140625" style="415" customWidth="1"/>
    <col min="5121" max="5121" width="5" style="415" customWidth="1"/>
    <col min="5122" max="5371" width="9.140625" style="415"/>
    <col min="5372" max="5372" width="2.7109375" style="415" customWidth="1"/>
    <col min="5373" max="5373" width="3.28515625" style="415" customWidth="1"/>
    <col min="5374" max="5374" width="2.5703125" style="415" customWidth="1"/>
    <col min="5375" max="5375" width="4.7109375" style="415" customWidth="1"/>
    <col min="5376" max="5376" width="5.140625" style="415" customWidth="1"/>
    <col min="5377" max="5377" width="5" style="415" customWidth="1"/>
    <col min="5378" max="5627" width="9.140625" style="415"/>
    <col min="5628" max="5628" width="2.7109375" style="415" customWidth="1"/>
    <col min="5629" max="5629" width="3.28515625" style="415" customWidth="1"/>
    <col min="5630" max="5630" width="2.5703125" style="415" customWidth="1"/>
    <col min="5631" max="5631" width="4.7109375" style="415" customWidth="1"/>
    <col min="5632" max="5632" width="5.140625" style="415" customWidth="1"/>
    <col min="5633" max="5633" width="5" style="415" customWidth="1"/>
    <col min="5634" max="5883" width="9.140625" style="415"/>
    <col min="5884" max="5884" width="2.7109375" style="415" customWidth="1"/>
    <col min="5885" max="5885" width="3.28515625" style="415" customWidth="1"/>
    <col min="5886" max="5886" width="2.5703125" style="415" customWidth="1"/>
    <col min="5887" max="5887" width="4.7109375" style="415" customWidth="1"/>
    <col min="5888" max="5888" width="5.140625" style="415" customWidth="1"/>
    <col min="5889" max="5889" width="5" style="415" customWidth="1"/>
    <col min="5890" max="6139" width="9.140625" style="415"/>
    <col min="6140" max="6140" width="2.7109375" style="415" customWidth="1"/>
    <col min="6141" max="6141" width="3.28515625" style="415" customWidth="1"/>
    <col min="6142" max="6142" width="2.5703125" style="415" customWidth="1"/>
    <col min="6143" max="6143" width="4.7109375" style="415" customWidth="1"/>
    <col min="6144" max="6144" width="5.140625" style="415" customWidth="1"/>
    <col min="6145" max="6145" width="5" style="415" customWidth="1"/>
    <col min="6146" max="6395" width="9.140625" style="415"/>
    <col min="6396" max="6396" width="2.7109375" style="415" customWidth="1"/>
    <col min="6397" max="6397" width="3.28515625" style="415" customWidth="1"/>
    <col min="6398" max="6398" width="2.5703125" style="415" customWidth="1"/>
    <col min="6399" max="6399" width="4.7109375" style="415" customWidth="1"/>
    <col min="6400" max="6400" width="5.140625" style="415" customWidth="1"/>
    <col min="6401" max="6401" width="5" style="415" customWidth="1"/>
    <col min="6402" max="6651" width="9.140625" style="415"/>
    <col min="6652" max="6652" width="2.7109375" style="415" customWidth="1"/>
    <col min="6653" max="6653" width="3.28515625" style="415" customWidth="1"/>
    <col min="6654" max="6654" width="2.5703125" style="415" customWidth="1"/>
    <col min="6655" max="6655" width="4.7109375" style="415" customWidth="1"/>
    <col min="6656" max="6656" width="5.140625" style="415" customWidth="1"/>
    <col min="6657" max="6657" width="5" style="415" customWidth="1"/>
    <col min="6658" max="6907" width="9.140625" style="415"/>
    <col min="6908" max="6908" width="2.7109375" style="415" customWidth="1"/>
    <col min="6909" max="6909" width="3.28515625" style="415" customWidth="1"/>
    <col min="6910" max="6910" width="2.5703125" style="415" customWidth="1"/>
    <col min="6911" max="6911" width="4.7109375" style="415" customWidth="1"/>
    <col min="6912" max="6912" width="5.140625" style="415" customWidth="1"/>
    <col min="6913" max="6913" width="5" style="415" customWidth="1"/>
    <col min="6914" max="7163" width="9.140625" style="415"/>
    <col min="7164" max="7164" width="2.7109375" style="415" customWidth="1"/>
    <col min="7165" max="7165" width="3.28515625" style="415" customWidth="1"/>
    <col min="7166" max="7166" width="2.5703125" style="415" customWidth="1"/>
    <col min="7167" max="7167" width="4.7109375" style="415" customWidth="1"/>
    <col min="7168" max="7168" width="5.140625" style="415" customWidth="1"/>
    <col min="7169" max="7169" width="5" style="415" customWidth="1"/>
    <col min="7170" max="7419" width="9.140625" style="415"/>
    <col min="7420" max="7420" width="2.7109375" style="415" customWidth="1"/>
    <col min="7421" max="7421" width="3.28515625" style="415" customWidth="1"/>
    <col min="7422" max="7422" width="2.5703125" style="415" customWidth="1"/>
    <col min="7423" max="7423" width="4.7109375" style="415" customWidth="1"/>
    <col min="7424" max="7424" width="5.140625" style="415" customWidth="1"/>
    <col min="7425" max="7425" width="5" style="415" customWidth="1"/>
    <col min="7426" max="7675" width="9.140625" style="415"/>
    <col min="7676" max="7676" width="2.7109375" style="415" customWidth="1"/>
    <col min="7677" max="7677" width="3.28515625" style="415" customWidth="1"/>
    <col min="7678" max="7678" width="2.5703125" style="415" customWidth="1"/>
    <col min="7679" max="7679" width="4.7109375" style="415" customWidth="1"/>
    <col min="7680" max="7680" width="5.140625" style="415" customWidth="1"/>
    <col min="7681" max="7681" width="5" style="415" customWidth="1"/>
    <col min="7682" max="7931" width="9.140625" style="415"/>
    <col min="7932" max="7932" width="2.7109375" style="415" customWidth="1"/>
    <col min="7933" max="7933" width="3.28515625" style="415" customWidth="1"/>
    <col min="7934" max="7934" width="2.5703125" style="415" customWidth="1"/>
    <col min="7935" max="7935" width="4.7109375" style="415" customWidth="1"/>
    <col min="7936" max="7936" width="5.140625" style="415" customWidth="1"/>
    <col min="7937" max="7937" width="5" style="415" customWidth="1"/>
    <col min="7938" max="8187" width="9.140625" style="415"/>
    <col min="8188" max="8188" width="2.7109375" style="415" customWidth="1"/>
    <col min="8189" max="8189" width="3.28515625" style="415" customWidth="1"/>
    <col min="8190" max="8190" width="2.5703125" style="415" customWidth="1"/>
    <col min="8191" max="8191" width="4.7109375" style="415" customWidth="1"/>
    <col min="8192" max="8192" width="5.140625" style="415" customWidth="1"/>
    <col min="8193" max="8193" width="5" style="415" customWidth="1"/>
    <col min="8194" max="8443" width="9.140625" style="415"/>
    <col min="8444" max="8444" width="2.7109375" style="415" customWidth="1"/>
    <col min="8445" max="8445" width="3.28515625" style="415" customWidth="1"/>
    <col min="8446" max="8446" width="2.5703125" style="415" customWidth="1"/>
    <col min="8447" max="8447" width="4.7109375" style="415" customWidth="1"/>
    <col min="8448" max="8448" width="5.140625" style="415" customWidth="1"/>
    <col min="8449" max="8449" width="5" style="415" customWidth="1"/>
    <col min="8450" max="8699" width="9.140625" style="415"/>
    <col min="8700" max="8700" width="2.7109375" style="415" customWidth="1"/>
    <col min="8701" max="8701" width="3.28515625" style="415" customWidth="1"/>
    <col min="8702" max="8702" width="2.5703125" style="415" customWidth="1"/>
    <col min="8703" max="8703" width="4.7109375" style="415" customWidth="1"/>
    <col min="8704" max="8704" width="5.140625" style="415" customWidth="1"/>
    <col min="8705" max="8705" width="5" style="415" customWidth="1"/>
    <col min="8706" max="8955" width="9.140625" style="415"/>
    <col min="8956" max="8956" width="2.7109375" style="415" customWidth="1"/>
    <col min="8957" max="8957" width="3.28515625" style="415" customWidth="1"/>
    <col min="8958" max="8958" width="2.5703125" style="415" customWidth="1"/>
    <col min="8959" max="8959" width="4.7109375" style="415" customWidth="1"/>
    <col min="8960" max="8960" width="5.140625" style="415" customWidth="1"/>
    <col min="8961" max="8961" width="5" style="415" customWidth="1"/>
    <col min="8962" max="9211" width="9.140625" style="415"/>
    <col min="9212" max="9212" width="2.7109375" style="415" customWidth="1"/>
    <col min="9213" max="9213" width="3.28515625" style="415" customWidth="1"/>
    <col min="9214" max="9214" width="2.5703125" style="415" customWidth="1"/>
    <col min="9215" max="9215" width="4.7109375" style="415" customWidth="1"/>
    <col min="9216" max="9216" width="5.140625" style="415" customWidth="1"/>
    <col min="9217" max="9217" width="5" style="415" customWidth="1"/>
    <col min="9218" max="9467" width="9.140625" style="415"/>
    <col min="9468" max="9468" width="2.7109375" style="415" customWidth="1"/>
    <col min="9469" max="9469" width="3.28515625" style="415" customWidth="1"/>
    <col min="9470" max="9470" width="2.5703125" style="415" customWidth="1"/>
    <col min="9471" max="9471" width="4.7109375" style="415" customWidth="1"/>
    <col min="9472" max="9472" width="5.140625" style="415" customWidth="1"/>
    <col min="9473" max="9473" width="5" style="415" customWidth="1"/>
    <col min="9474" max="9723" width="9.140625" style="415"/>
    <col min="9724" max="9724" width="2.7109375" style="415" customWidth="1"/>
    <col min="9725" max="9725" width="3.28515625" style="415" customWidth="1"/>
    <col min="9726" max="9726" width="2.5703125" style="415" customWidth="1"/>
    <col min="9727" max="9727" width="4.7109375" style="415" customWidth="1"/>
    <col min="9728" max="9728" width="5.140625" style="415" customWidth="1"/>
    <col min="9729" max="9729" width="5" style="415" customWidth="1"/>
    <col min="9730" max="9979" width="9.140625" style="415"/>
    <col min="9980" max="9980" width="2.7109375" style="415" customWidth="1"/>
    <col min="9981" max="9981" width="3.28515625" style="415" customWidth="1"/>
    <col min="9982" max="9982" width="2.5703125" style="415" customWidth="1"/>
    <col min="9983" max="9983" width="4.7109375" style="415" customWidth="1"/>
    <col min="9984" max="9984" width="5.140625" style="415" customWidth="1"/>
    <col min="9985" max="9985" width="5" style="415" customWidth="1"/>
    <col min="9986" max="10235" width="9.140625" style="415"/>
    <col min="10236" max="10236" width="2.7109375" style="415" customWidth="1"/>
    <col min="10237" max="10237" width="3.28515625" style="415" customWidth="1"/>
    <col min="10238" max="10238" width="2.5703125" style="415" customWidth="1"/>
    <col min="10239" max="10239" width="4.7109375" style="415" customWidth="1"/>
    <col min="10240" max="10240" width="5.140625" style="415" customWidth="1"/>
    <col min="10241" max="10241" width="5" style="415" customWidth="1"/>
    <col min="10242" max="10491" width="9.140625" style="415"/>
    <col min="10492" max="10492" width="2.7109375" style="415" customWidth="1"/>
    <col min="10493" max="10493" width="3.28515625" style="415" customWidth="1"/>
    <col min="10494" max="10494" width="2.5703125" style="415" customWidth="1"/>
    <col min="10495" max="10495" width="4.7109375" style="415" customWidth="1"/>
    <col min="10496" max="10496" width="5.140625" style="415" customWidth="1"/>
    <col min="10497" max="10497" width="5" style="415" customWidth="1"/>
    <col min="10498" max="10747" width="9.140625" style="415"/>
    <col min="10748" max="10748" width="2.7109375" style="415" customWidth="1"/>
    <col min="10749" max="10749" width="3.28515625" style="415" customWidth="1"/>
    <col min="10750" max="10750" width="2.5703125" style="415" customWidth="1"/>
    <col min="10751" max="10751" width="4.7109375" style="415" customWidth="1"/>
    <col min="10752" max="10752" width="5.140625" style="415" customWidth="1"/>
    <col min="10753" max="10753" width="5" style="415" customWidth="1"/>
    <col min="10754" max="11003" width="9.140625" style="415"/>
    <col min="11004" max="11004" width="2.7109375" style="415" customWidth="1"/>
    <col min="11005" max="11005" width="3.28515625" style="415" customWidth="1"/>
    <col min="11006" max="11006" width="2.5703125" style="415" customWidth="1"/>
    <col min="11007" max="11007" width="4.7109375" style="415" customWidth="1"/>
    <col min="11008" max="11008" width="5.140625" style="415" customWidth="1"/>
    <col min="11009" max="11009" width="5" style="415" customWidth="1"/>
    <col min="11010" max="11259" width="9.140625" style="415"/>
    <col min="11260" max="11260" width="2.7109375" style="415" customWidth="1"/>
    <col min="11261" max="11261" width="3.28515625" style="415" customWidth="1"/>
    <col min="11262" max="11262" width="2.5703125" style="415" customWidth="1"/>
    <col min="11263" max="11263" width="4.7109375" style="415" customWidth="1"/>
    <col min="11264" max="11264" width="5.140625" style="415" customWidth="1"/>
    <col min="11265" max="11265" width="5" style="415" customWidth="1"/>
    <col min="11266" max="11515" width="9.140625" style="415"/>
    <col min="11516" max="11516" width="2.7109375" style="415" customWidth="1"/>
    <col min="11517" max="11517" width="3.28515625" style="415" customWidth="1"/>
    <col min="11518" max="11518" width="2.5703125" style="415" customWidth="1"/>
    <col min="11519" max="11519" width="4.7109375" style="415" customWidth="1"/>
    <col min="11520" max="11520" width="5.140625" style="415" customWidth="1"/>
    <col min="11521" max="11521" width="5" style="415" customWidth="1"/>
    <col min="11522" max="11771" width="9.140625" style="415"/>
    <col min="11772" max="11772" width="2.7109375" style="415" customWidth="1"/>
    <col min="11773" max="11773" width="3.28515625" style="415" customWidth="1"/>
    <col min="11774" max="11774" width="2.5703125" style="415" customWidth="1"/>
    <col min="11775" max="11775" width="4.7109375" style="415" customWidth="1"/>
    <col min="11776" max="11776" width="5.140625" style="415" customWidth="1"/>
    <col min="11777" max="11777" width="5" style="415" customWidth="1"/>
    <col min="11778" max="12027" width="9.140625" style="415"/>
    <col min="12028" max="12028" width="2.7109375" style="415" customWidth="1"/>
    <col min="12029" max="12029" width="3.28515625" style="415" customWidth="1"/>
    <col min="12030" max="12030" width="2.5703125" style="415" customWidth="1"/>
    <col min="12031" max="12031" width="4.7109375" style="415" customWidth="1"/>
    <col min="12032" max="12032" width="5.140625" style="415" customWidth="1"/>
    <col min="12033" max="12033" width="5" style="415" customWidth="1"/>
    <col min="12034" max="12283" width="9.140625" style="415"/>
    <col min="12284" max="12284" width="2.7109375" style="415" customWidth="1"/>
    <col min="12285" max="12285" width="3.28515625" style="415" customWidth="1"/>
    <col min="12286" max="12286" width="2.5703125" style="415" customWidth="1"/>
    <col min="12287" max="12287" width="4.7109375" style="415" customWidth="1"/>
    <col min="12288" max="12288" width="5.140625" style="415" customWidth="1"/>
    <col min="12289" max="12289" width="5" style="415" customWidth="1"/>
    <col min="12290" max="12539" width="9.140625" style="415"/>
    <col min="12540" max="12540" width="2.7109375" style="415" customWidth="1"/>
    <col min="12541" max="12541" width="3.28515625" style="415" customWidth="1"/>
    <col min="12542" max="12542" width="2.5703125" style="415" customWidth="1"/>
    <col min="12543" max="12543" width="4.7109375" style="415" customWidth="1"/>
    <col min="12544" max="12544" width="5.140625" style="415" customWidth="1"/>
    <col min="12545" max="12545" width="5" style="415" customWidth="1"/>
    <col min="12546" max="12795" width="9.140625" style="415"/>
    <col min="12796" max="12796" width="2.7109375" style="415" customWidth="1"/>
    <col min="12797" max="12797" width="3.28515625" style="415" customWidth="1"/>
    <col min="12798" max="12798" width="2.5703125" style="415" customWidth="1"/>
    <col min="12799" max="12799" width="4.7109375" style="415" customWidth="1"/>
    <col min="12800" max="12800" width="5.140625" style="415" customWidth="1"/>
    <col min="12801" max="12801" width="5" style="415" customWidth="1"/>
    <col min="12802" max="13051" width="9.140625" style="415"/>
    <col min="13052" max="13052" width="2.7109375" style="415" customWidth="1"/>
    <col min="13053" max="13053" width="3.28515625" style="415" customWidth="1"/>
    <col min="13054" max="13054" width="2.5703125" style="415" customWidth="1"/>
    <col min="13055" max="13055" width="4.7109375" style="415" customWidth="1"/>
    <col min="13056" max="13056" width="5.140625" style="415" customWidth="1"/>
    <col min="13057" max="13057" width="5" style="415" customWidth="1"/>
    <col min="13058" max="13307" width="9.140625" style="415"/>
    <col min="13308" max="13308" width="2.7109375" style="415" customWidth="1"/>
    <col min="13309" max="13309" width="3.28515625" style="415" customWidth="1"/>
    <col min="13310" max="13310" width="2.5703125" style="415" customWidth="1"/>
    <col min="13311" max="13311" width="4.7109375" style="415" customWidth="1"/>
    <col min="13312" max="13312" width="5.140625" style="415" customWidth="1"/>
    <col min="13313" max="13313" width="5" style="415" customWidth="1"/>
    <col min="13314" max="13563" width="9.140625" style="415"/>
    <col min="13564" max="13564" width="2.7109375" style="415" customWidth="1"/>
    <col min="13565" max="13565" width="3.28515625" style="415" customWidth="1"/>
    <col min="13566" max="13566" width="2.5703125" style="415" customWidth="1"/>
    <col min="13567" max="13567" width="4.7109375" style="415" customWidth="1"/>
    <col min="13568" max="13568" width="5.140625" style="415" customWidth="1"/>
    <col min="13569" max="13569" width="5" style="415" customWidth="1"/>
    <col min="13570" max="13819" width="9.140625" style="415"/>
    <col min="13820" max="13820" width="2.7109375" style="415" customWidth="1"/>
    <col min="13821" max="13821" width="3.28515625" style="415" customWidth="1"/>
    <col min="13822" max="13822" width="2.5703125" style="415" customWidth="1"/>
    <col min="13823" max="13823" width="4.7109375" style="415" customWidth="1"/>
    <col min="13824" max="13824" width="5.140625" style="415" customWidth="1"/>
    <col min="13825" max="13825" width="5" style="415" customWidth="1"/>
    <col min="13826" max="14075" width="9.140625" style="415"/>
    <col min="14076" max="14076" width="2.7109375" style="415" customWidth="1"/>
    <col min="14077" max="14077" width="3.28515625" style="415" customWidth="1"/>
    <col min="14078" max="14078" width="2.5703125" style="415" customWidth="1"/>
    <col min="14079" max="14079" width="4.7109375" style="415" customWidth="1"/>
    <col min="14080" max="14080" width="5.140625" style="415" customWidth="1"/>
    <col min="14081" max="14081" width="5" style="415" customWidth="1"/>
    <col min="14082" max="14331" width="9.140625" style="415"/>
    <col min="14332" max="14332" width="2.7109375" style="415" customWidth="1"/>
    <col min="14333" max="14333" width="3.28515625" style="415" customWidth="1"/>
    <col min="14334" max="14334" width="2.5703125" style="415" customWidth="1"/>
    <col min="14335" max="14335" width="4.7109375" style="415" customWidth="1"/>
    <col min="14336" max="14336" width="5.140625" style="415" customWidth="1"/>
    <col min="14337" max="14337" width="5" style="415" customWidth="1"/>
    <col min="14338" max="14587" width="9.140625" style="415"/>
    <col min="14588" max="14588" width="2.7109375" style="415" customWidth="1"/>
    <col min="14589" max="14589" width="3.28515625" style="415" customWidth="1"/>
    <col min="14590" max="14590" width="2.5703125" style="415" customWidth="1"/>
    <col min="14591" max="14591" width="4.7109375" style="415" customWidth="1"/>
    <col min="14592" max="14592" width="5.140625" style="415" customWidth="1"/>
    <col min="14593" max="14593" width="5" style="415" customWidth="1"/>
    <col min="14594" max="14843" width="9.140625" style="415"/>
    <col min="14844" max="14844" width="2.7109375" style="415" customWidth="1"/>
    <col min="14845" max="14845" width="3.28515625" style="415" customWidth="1"/>
    <col min="14846" max="14846" width="2.5703125" style="415" customWidth="1"/>
    <col min="14847" max="14847" width="4.7109375" style="415" customWidth="1"/>
    <col min="14848" max="14848" width="5.140625" style="415" customWidth="1"/>
    <col min="14849" max="14849" width="5" style="415" customWidth="1"/>
    <col min="14850" max="15099" width="9.140625" style="415"/>
    <col min="15100" max="15100" width="2.7109375" style="415" customWidth="1"/>
    <col min="15101" max="15101" width="3.28515625" style="415" customWidth="1"/>
    <col min="15102" max="15102" width="2.5703125" style="415" customWidth="1"/>
    <col min="15103" max="15103" width="4.7109375" style="415" customWidth="1"/>
    <col min="15104" max="15104" width="5.140625" style="415" customWidth="1"/>
    <col min="15105" max="15105" width="5" style="415" customWidth="1"/>
    <col min="15106" max="15355" width="9.140625" style="415"/>
    <col min="15356" max="15356" width="2.7109375" style="415" customWidth="1"/>
    <col min="15357" max="15357" width="3.28515625" style="415" customWidth="1"/>
    <col min="15358" max="15358" width="2.5703125" style="415" customWidth="1"/>
    <col min="15359" max="15359" width="4.7109375" style="415" customWidth="1"/>
    <col min="15360" max="15360" width="5.140625" style="415" customWidth="1"/>
    <col min="15361" max="15361" width="5" style="415" customWidth="1"/>
    <col min="15362" max="15611" width="9.140625" style="415"/>
    <col min="15612" max="15612" width="2.7109375" style="415" customWidth="1"/>
    <col min="15613" max="15613" width="3.28515625" style="415" customWidth="1"/>
    <col min="15614" max="15614" width="2.5703125" style="415" customWidth="1"/>
    <col min="15615" max="15615" width="4.7109375" style="415" customWidth="1"/>
    <col min="15616" max="15616" width="5.140625" style="415" customWidth="1"/>
    <col min="15617" max="15617" width="5" style="415" customWidth="1"/>
    <col min="15618" max="15867" width="9.140625" style="415"/>
    <col min="15868" max="15868" width="2.7109375" style="415" customWidth="1"/>
    <col min="15869" max="15869" width="3.28515625" style="415" customWidth="1"/>
    <col min="15870" max="15870" width="2.5703125" style="415" customWidth="1"/>
    <col min="15871" max="15871" width="4.7109375" style="415" customWidth="1"/>
    <col min="15872" max="15872" width="5.140625" style="415" customWidth="1"/>
    <col min="15873" max="15873" width="5" style="415" customWidth="1"/>
    <col min="15874" max="16123" width="9.140625" style="415"/>
    <col min="16124" max="16124" width="2.7109375" style="415" customWidth="1"/>
    <col min="16125" max="16125" width="3.28515625" style="415" customWidth="1"/>
    <col min="16126" max="16126" width="2.5703125" style="415" customWidth="1"/>
    <col min="16127" max="16127" width="4.7109375" style="415" customWidth="1"/>
    <col min="16128" max="16128" width="5.140625" style="415" customWidth="1"/>
    <col min="16129" max="16129" width="5" style="415" customWidth="1"/>
    <col min="16130" max="16383" width="9.140625" style="415"/>
    <col min="16384" max="16384" width="8.7109375" style="415" customWidth="1"/>
  </cols>
  <sheetData>
    <row r="1" spans="1:9" ht="15.75">
      <c r="B1" s="419"/>
      <c r="C1" s="419"/>
      <c r="D1" s="419"/>
      <c r="E1" s="419"/>
      <c r="F1" s="420"/>
      <c r="G1" s="421"/>
      <c r="H1" s="421"/>
      <c r="I1" s="421"/>
    </row>
    <row r="2" spans="1:9" ht="15" customHeight="1">
      <c r="A2" s="1139" t="s">
        <v>1549</v>
      </c>
      <c r="B2" s="1139"/>
      <c r="C2" s="1139"/>
      <c r="D2" s="1139"/>
      <c r="E2" s="1139"/>
      <c r="F2" s="1139"/>
      <c r="G2" s="1139"/>
      <c r="H2" s="415"/>
      <c r="I2" s="415"/>
    </row>
    <row r="3" spans="1:9" ht="15" customHeight="1">
      <c r="A3" s="1140" t="s">
        <v>1034</v>
      </c>
      <c r="B3" s="1140"/>
      <c r="C3" s="1140"/>
      <c r="D3" s="1140"/>
      <c r="E3" s="1140"/>
      <c r="F3" s="1140"/>
      <c r="G3" s="1140"/>
      <c r="H3" s="415"/>
      <c r="I3" s="415"/>
    </row>
    <row r="4" spans="1:9" ht="15" customHeight="1">
      <c r="A4" s="1139" t="s">
        <v>1022</v>
      </c>
      <c r="B4" s="1139"/>
      <c r="C4" s="1139"/>
      <c r="D4" s="1139"/>
      <c r="E4" s="1139"/>
      <c r="F4" s="1139"/>
      <c r="G4" s="1139"/>
      <c r="H4" s="415"/>
      <c r="I4" s="415"/>
    </row>
    <row r="5" spans="1:9" ht="14.25">
      <c r="B5" s="869"/>
      <c r="C5" s="869"/>
      <c r="D5" s="869"/>
      <c r="E5" s="869"/>
      <c r="F5" s="869"/>
      <c r="G5" s="869"/>
      <c r="H5" s="869"/>
      <c r="I5" s="869"/>
    </row>
    <row r="6" spans="1:9" ht="15.75" customHeight="1">
      <c r="A6" s="1160" t="s">
        <v>1039</v>
      </c>
      <c r="B6" s="1160"/>
      <c r="C6" s="1160"/>
      <c r="D6" s="1160"/>
      <c r="E6" s="1160"/>
      <c r="F6" s="1160"/>
      <c r="G6" s="1160"/>
      <c r="H6" s="415"/>
      <c r="I6" s="415"/>
    </row>
    <row r="7" spans="1:9" ht="18.75" customHeight="1">
      <c r="B7" s="422"/>
      <c r="C7" s="422"/>
      <c r="D7" s="422"/>
      <c r="E7" s="422"/>
      <c r="F7" s="422"/>
      <c r="G7" s="422"/>
      <c r="H7" s="422"/>
      <c r="I7" s="422"/>
    </row>
    <row r="8" spans="1:9">
      <c r="B8" s="423"/>
      <c r="C8" s="423"/>
      <c r="D8" s="423"/>
      <c r="E8" s="423"/>
      <c r="F8" s="423"/>
      <c r="G8" s="424" t="s">
        <v>1036</v>
      </c>
      <c r="H8" s="424"/>
      <c r="I8" s="424"/>
    </row>
    <row r="9" spans="1:9" ht="16.5" customHeight="1">
      <c r="A9" s="1161" t="s">
        <v>953</v>
      </c>
      <c r="B9" s="1161" t="s">
        <v>1040</v>
      </c>
      <c r="C9" s="1161"/>
      <c r="D9" s="1161" t="s">
        <v>1042</v>
      </c>
      <c r="E9" s="1158" t="s">
        <v>1509</v>
      </c>
      <c r="F9" s="1158" t="s">
        <v>1510</v>
      </c>
      <c r="G9" s="1161" t="s">
        <v>1511</v>
      </c>
      <c r="H9" s="1159" t="s">
        <v>1548</v>
      </c>
      <c r="I9" s="1159" t="s">
        <v>1548</v>
      </c>
    </row>
    <row r="10" spans="1:9" ht="82.5" customHeight="1">
      <c r="A10" s="1161"/>
      <c r="B10" s="870" t="s">
        <v>1041</v>
      </c>
      <c r="C10" s="870" t="s">
        <v>1512</v>
      </c>
      <c r="D10" s="1161"/>
      <c r="E10" s="1158"/>
      <c r="F10" s="1158"/>
      <c r="G10" s="1161"/>
      <c r="H10" s="1159"/>
      <c r="I10" s="1159"/>
    </row>
    <row r="11" spans="1:9">
      <c r="A11" s="425">
        <v>1</v>
      </c>
      <c r="B11" s="425">
        <v>1</v>
      </c>
      <c r="C11" s="425">
        <v>2</v>
      </c>
      <c r="D11" s="425">
        <v>3</v>
      </c>
      <c r="E11" s="425">
        <v>4</v>
      </c>
      <c r="F11" s="425">
        <v>5</v>
      </c>
      <c r="G11" s="425" t="s">
        <v>1513</v>
      </c>
      <c r="H11" s="425"/>
      <c r="I11" s="425"/>
    </row>
    <row r="12" spans="1:9" ht="31.5">
      <c r="A12" s="806" t="s">
        <v>1494</v>
      </c>
      <c r="B12" s="807" t="s">
        <v>1043</v>
      </c>
      <c r="C12" s="594">
        <v>72933264.040000007</v>
      </c>
      <c r="D12" s="594">
        <v>1.5</v>
      </c>
      <c r="E12" s="594">
        <v>1093999</v>
      </c>
      <c r="F12" s="594">
        <v>1094000.22</v>
      </c>
      <c r="G12" s="808">
        <f>C12*D12/100</f>
        <v>1093998.96</v>
      </c>
      <c r="H12" s="809"/>
      <c r="I12" s="1221"/>
    </row>
    <row r="13" spans="1:9" ht="15.75">
      <c r="A13" s="806"/>
      <c r="B13" s="807"/>
      <c r="C13" s="594"/>
      <c r="D13" s="594">
        <v>1.5</v>
      </c>
      <c r="E13" s="594"/>
      <c r="F13" s="594"/>
      <c r="G13" s="808">
        <f>C13*D13/100</f>
        <v>0</v>
      </c>
      <c r="H13" s="809"/>
      <c r="I13" s="1221"/>
    </row>
    <row r="14" spans="1:9" ht="15.75">
      <c r="A14" s="806"/>
      <c r="B14" s="807"/>
      <c r="C14" s="594"/>
      <c r="D14" s="594">
        <v>1.5</v>
      </c>
      <c r="E14" s="594"/>
      <c r="F14" s="594"/>
      <c r="G14" s="808">
        <f>C14*D14/100</f>
        <v>0</v>
      </c>
      <c r="H14" s="809"/>
      <c r="I14" s="1221"/>
    </row>
    <row r="15" spans="1:9" ht="15.75">
      <c r="A15" s="593" t="s">
        <v>1033</v>
      </c>
      <c r="B15" s="593"/>
      <c r="C15" s="810">
        <f>SUM(C12:C14)</f>
        <v>72933264.040000007</v>
      </c>
      <c r="D15" s="811"/>
      <c r="E15" s="810">
        <f>SUM(E12:E14)</f>
        <v>1093999</v>
      </c>
      <c r="F15" s="810">
        <f>SUM(F12:F14)</f>
        <v>1094000.22</v>
      </c>
      <c r="G15" s="810">
        <f>SUM(G12:G14)</f>
        <v>1093998.96</v>
      </c>
      <c r="H15" s="812">
        <f>MROUND(G15,100)</f>
        <v>1094000</v>
      </c>
      <c r="I15" s="1222">
        <v>1094000</v>
      </c>
    </row>
    <row r="16" spans="1:9" ht="34.5" customHeight="1">
      <c r="A16" s="806" t="s">
        <v>767</v>
      </c>
      <c r="B16" s="807" t="s">
        <v>1514</v>
      </c>
      <c r="C16" s="594">
        <v>123854792.13</v>
      </c>
      <c r="D16" s="594">
        <v>1.5</v>
      </c>
      <c r="E16" s="594">
        <v>1857822</v>
      </c>
      <c r="F16" s="594">
        <f>464455.47*4</f>
        <v>1857821.88</v>
      </c>
      <c r="G16" s="813">
        <f>C16*D16/100</f>
        <v>1857821.88</v>
      </c>
      <c r="H16" s="814"/>
      <c r="I16" s="1223"/>
    </row>
    <row r="17" spans="1:9" ht="15.75">
      <c r="A17" s="429"/>
      <c r="B17" s="426"/>
      <c r="C17" s="596"/>
      <c r="D17" s="596">
        <v>1.5</v>
      </c>
      <c r="E17" s="596"/>
      <c r="F17" s="596"/>
      <c r="G17" s="808">
        <f>C17*D17/100</f>
        <v>0</v>
      </c>
      <c r="H17" s="809"/>
      <c r="I17" s="1221"/>
    </row>
    <row r="18" spans="1:9" ht="15.75">
      <c r="A18" s="429"/>
      <c r="B18" s="426"/>
      <c r="C18" s="596"/>
      <c r="D18" s="596">
        <v>1.5</v>
      </c>
      <c r="E18" s="596"/>
      <c r="F18" s="596"/>
      <c r="G18" s="808">
        <f>C18*D18/100</f>
        <v>0</v>
      </c>
      <c r="H18" s="809"/>
      <c r="I18" s="1221"/>
    </row>
    <row r="19" spans="1:9" ht="15.75">
      <c r="A19" s="593" t="s">
        <v>1033</v>
      </c>
      <c r="B19" s="593"/>
      <c r="C19" s="810">
        <f>SUM(C16:C18)</f>
        <v>123854792.13</v>
      </c>
      <c r="D19" s="811"/>
      <c r="E19" s="810">
        <f>SUM(E16:E18)</f>
        <v>1857822</v>
      </c>
      <c r="F19" s="810">
        <f>SUM(F16:F18)</f>
        <v>1857821.88</v>
      </c>
      <c r="G19" s="810">
        <f>SUM(G16:G18)</f>
        <v>1857821.88</v>
      </c>
      <c r="H19" s="812">
        <f>MROUND(G19,100)</f>
        <v>1857800</v>
      </c>
      <c r="I19" s="1222">
        <v>1857800</v>
      </c>
    </row>
    <row r="20" spans="1:9" ht="15.75">
      <c r="A20" s="815" t="s">
        <v>768</v>
      </c>
      <c r="B20" s="816" t="s">
        <v>1044</v>
      </c>
      <c r="C20" s="817">
        <v>38535820.289999999</v>
      </c>
      <c r="D20" s="817">
        <v>1.5</v>
      </c>
      <c r="E20" s="817">
        <v>578037</v>
      </c>
      <c r="F20" s="817">
        <v>578038</v>
      </c>
      <c r="G20" s="818">
        <f>C20*D20/100</f>
        <v>578037.30000000005</v>
      </c>
      <c r="H20" s="819"/>
      <c r="I20" s="1224"/>
    </row>
    <row r="21" spans="1:9" ht="15.75">
      <c r="A21" s="806"/>
      <c r="B21" s="807"/>
      <c r="C21" s="594"/>
      <c r="D21" s="594">
        <v>1.5</v>
      </c>
      <c r="E21" s="594"/>
      <c r="F21" s="594"/>
      <c r="G21" s="808">
        <f>C21*D21/100</f>
        <v>0</v>
      </c>
      <c r="H21" s="809"/>
      <c r="I21" s="1221"/>
    </row>
    <row r="22" spans="1:9" ht="15.75">
      <c r="A22" s="806"/>
      <c r="B22" s="807"/>
      <c r="C22" s="594"/>
      <c r="D22" s="594">
        <v>1.5</v>
      </c>
      <c r="E22" s="594"/>
      <c r="F22" s="594"/>
      <c r="G22" s="808">
        <f>C22*D22/100</f>
        <v>0</v>
      </c>
      <c r="H22" s="809"/>
      <c r="I22" s="1221"/>
    </row>
    <row r="23" spans="1:9" ht="15.75">
      <c r="A23" s="593" t="s">
        <v>1033</v>
      </c>
      <c r="B23" s="593"/>
      <c r="C23" s="810">
        <f>SUM(C20:C22)</f>
        <v>38535820.289999999</v>
      </c>
      <c r="D23" s="811"/>
      <c r="E23" s="810">
        <f>SUM(E20:E22)</f>
        <v>578037</v>
      </c>
      <c r="F23" s="810">
        <f>SUM(F20:F22)</f>
        <v>578038</v>
      </c>
      <c r="G23" s="810">
        <f>SUM(G20:G22)</f>
        <v>578037.30000000005</v>
      </c>
      <c r="H23" s="812">
        <f>MROUND(G23,100)</f>
        <v>578000</v>
      </c>
      <c r="I23" s="1222">
        <v>578000</v>
      </c>
    </row>
    <row r="24" spans="1:9" ht="15.75">
      <c r="A24" s="806" t="s">
        <v>769</v>
      </c>
      <c r="B24" s="807" t="s">
        <v>1515</v>
      </c>
      <c r="C24" s="594">
        <v>69217273</v>
      </c>
      <c r="D24" s="594">
        <v>1.5</v>
      </c>
      <c r="E24" s="594">
        <v>1038259</v>
      </c>
      <c r="F24" s="594">
        <v>1038259</v>
      </c>
      <c r="G24" s="808">
        <f>C24*D24/100</f>
        <v>1038259.1</v>
      </c>
      <c r="H24" s="809"/>
      <c r="I24" s="1221"/>
    </row>
    <row r="25" spans="1:9" ht="15.75">
      <c r="A25" s="806"/>
      <c r="B25" s="807"/>
      <c r="C25" s="594"/>
      <c r="D25" s="594">
        <v>1.5</v>
      </c>
      <c r="E25" s="594"/>
      <c r="F25" s="594"/>
      <c r="G25" s="808">
        <f>C25*D25/100</f>
        <v>0</v>
      </c>
      <c r="H25" s="809"/>
      <c r="I25" s="1221"/>
    </row>
    <row r="26" spans="1:9" ht="15.75">
      <c r="A26" s="806"/>
      <c r="B26" s="807"/>
      <c r="C26" s="594"/>
      <c r="D26" s="594">
        <v>1.5</v>
      </c>
      <c r="E26" s="594"/>
      <c r="F26" s="594"/>
      <c r="G26" s="808">
        <f>C26*D26/100</f>
        <v>0</v>
      </c>
      <c r="H26" s="809"/>
      <c r="I26" s="1221"/>
    </row>
    <row r="27" spans="1:9" ht="15.75">
      <c r="A27" s="593" t="s">
        <v>1033</v>
      </c>
      <c r="B27" s="593"/>
      <c r="C27" s="810">
        <f>SUM(C24:C26)</f>
        <v>69217273</v>
      </c>
      <c r="D27" s="811"/>
      <c r="E27" s="810">
        <f>SUM(E24:E26)</f>
        <v>1038259</v>
      </c>
      <c r="F27" s="810">
        <f>SUM(F24:F26)</f>
        <v>1038259</v>
      </c>
      <c r="G27" s="810">
        <f>SUM(G24:G26)</f>
        <v>1038259.1</v>
      </c>
      <c r="H27" s="812">
        <f>MROUND(G27,100)-100</f>
        <v>1038200</v>
      </c>
      <c r="I27" s="1222">
        <v>1038200</v>
      </c>
    </row>
    <row r="28" spans="1:9" ht="15.75">
      <c r="A28" s="806" t="s">
        <v>770</v>
      </c>
      <c r="B28" s="807" t="s">
        <v>1516</v>
      </c>
      <c r="C28" s="594">
        <v>72084771.219999999</v>
      </c>
      <c r="D28" s="594">
        <v>1.5</v>
      </c>
      <c r="E28" s="594">
        <v>1081272</v>
      </c>
      <c r="F28" s="594">
        <v>1081272</v>
      </c>
      <c r="G28" s="808">
        <f>C28*D28/100</f>
        <v>1081271.57</v>
      </c>
      <c r="H28" s="809"/>
      <c r="I28" s="1221"/>
    </row>
    <row r="29" spans="1:9" ht="15.75">
      <c r="A29" s="806"/>
      <c r="B29" s="807"/>
      <c r="C29" s="594"/>
      <c r="D29" s="594">
        <v>1.5</v>
      </c>
      <c r="E29" s="594"/>
      <c r="F29" s="594"/>
      <c r="G29" s="808">
        <f>C29*D29/100</f>
        <v>0</v>
      </c>
      <c r="H29" s="809"/>
      <c r="I29" s="1221"/>
    </row>
    <row r="30" spans="1:9" ht="15.75">
      <c r="A30" s="806"/>
      <c r="B30" s="807"/>
      <c r="C30" s="594"/>
      <c r="D30" s="594">
        <v>1.5</v>
      </c>
      <c r="E30" s="594"/>
      <c r="F30" s="594"/>
      <c r="G30" s="808">
        <f>C30*D30/100</f>
        <v>0</v>
      </c>
      <c r="H30" s="809"/>
      <c r="I30" s="1221"/>
    </row>
    <row r="31" spans="1:9" ht="15.75">
      <c r="A31" s="593" t="s">
        <v>1033</v>
      </c>
      <c r="B31" s="593"/>
      <c r="C31" s="810">
        <f>SUM(C28:C30)</f>
        <v>72084771.219999999</v>
      </c>
      <c r="D31" s="811"/>
      <c r="E31" s="810">
        <f>SUM(E28:E30)</f>
        <v>1081272</v>
      </c>
      <c r="F31" s="810">
        <f>SUM(F28:F30)</f>
        <v>1081272</v>
      </c>
      <c r="G31" s="810">
        <f>SUM(G28:G30)</f>
        <v>1081271.57</v>
      </c>
      <c r="H31" s="812">
        <f>MROUND(G31,100)</f>
        <v>1081300</v>
      </c>
      <c r="I31" s="1222">
        <v>1081300</v>
      </c>
    </row>
    <row r="32" spans="1:9" ht="15.75">
      <c r="A32" s="806" t="s">
        <v>1026</v>
      </c>
      <c r="B32" s="807"/>
      <c r="C32" s="594">
        <v>91344523.5</v>
      </c>
      <c r="D32" s="594">
        <v>1.5</v>
      </c>
      <c r="E32" s="594">
        <v>1370168</v>
      </c>
      <c r="F32" s="594">
        <v>1370168</v>
      </c>
      <c r="G32" s="808">
        <f>C32*D32/100</f>
        <v>1370167.85</v>
      </c>
      <c r="H32" s="809"/>
      <c r="I32" s="1221"/>
    </row>
    <row r="33" spans="1:9" ht="15.75">
      <c r="A33" s="806"/>
      <c r="B33" s="807"/>
      <c r="C33" s="594"/>
      <c r="D33" s="594">
        <v>1.5</v>
      </c>
      <c r="E33" s="594"/>
      <c r="F33" s="594"/>
      <c r="G33" s="808">
        <f>C33*D33/100</f>
        <v>0</v>
      </c>
      <c r="H33" s="809"/>
      <c r="I33" s="1221"/>
    </row>
    <row r="34" spans="1:9" ht="15.75">
      <c r="A34" s="806"/>
      <c r="B34" s="807"/>
      <c r="C34" s="594"/>
      <c r="D34" s="594">
        <v>1.5</v>
      </c>
      <c r="E34" s="594"/>
      <c r="F34" s="594"/>
      <c r="G34" s="808">
        <f>C34*D34/100</f>
        <v>0</v>
      </c>
      <c r="H34" s="809"/>
      <c r="I34" s="1221"/>
    </row>
    <row r="35" spans="1:9" ht="15.75">
      <c r="A35" s="593" t="s">
        <v>1033</v>
      </c>
      <c r="B35" s="593"/>
      <c r="C35" s="810">
        <f>SUM(C32:C34)</f>
        <v>91344523.5</v>
      </c>
      <c r="D35" s="811"/>
      <c r="E35" s="810">
        <f>SUM(E32:E34)</f>
        <v>1370168</v>
      </c>
      <c r="F35" s="810">
        <f>SUM(F32:F34)</f>
        <v>1370168</v>
      </c>
      <c r="G35" s="810">
        <f>SUM(G32:G34)</f>
        <v>1370167.85</v>
      </c>
      <c r="H35" s="812">
        <f>MROUND(G35,100)</f>
        <v>1370200</v>
      </c>
      <c r="I35" s="1222">
        <v>1370200</v>
      </c>
    </row>
    <row r="36" spans="1:9" ht="31.5">
      <c r="A36" s="806" t="s">
        <v>1038</v>
      </c>
      <c r="B36" s="807" t="s">
        <v>1045</v>
      </c>
      <c r="C36" s="594">
        <v>47741088.149999999</v>
      </c>
      <c r="D36" s="594">
        <v>1.5</v>
      </c>
      <c r="E36" s="594">
        <v>716116</v>
      </c>
      <c r="F36" s="594">
        <v>716116</v>
      </c>
      <c r="G36" s="808">
        <f>C36*D36/100</f>
        <v>716116.32</v>
      </c>
      <c r="H36" s="809"/>
      <c r="I36" s="1221"/>
    </row>
    <row r="37" spans="1:9" ht="15.75">
      <c r="A37" s="806"/>
      <c r="B37" s="807"/>
      <c r="C37" s="594"/>
      <c r="D37" s="594">
        <v>1.5</v>
      </c>
      <c r="E37" s="594"/>
      <c r="F37" s="594"/>
      <c r="G37" s="808">
        <f>C37*D37/100</f>
        <v>0</v>
      </c>
      <c r="H37" s="809"/>
      <c r="I37" s="1221"/>
    </row>
    <row r="38" spans="1:9" ht="15.75">
      <c r="A38" s="806"/>
      <c r="B38" s="807"/>
      <c r="C38" s="594"/>
      <c r="D38" s="594">
        <v>1.5</v>
      </c>
      <c r="E38" s="594"/>
      <c r="F38" s="594"/>
      <c r="G38" s="808">
        <f>C38*D38/100</f>
        <v>0</v>
      </c>
      <c r="H38" s="809"/>
      <c r="I38" s="1221"/>
    </row>
    <row r="39" spans="1:9" ht="15.75">
      <c r="A39" s="593" t="s">
        <v>1033</v>
      </c>
      <c r="B39" s="593"/>
      <c r="C39" s="810">
        <f>SUM(C36:C38)</f>
        <v>47741088.149999999</v>
      </c>
      <c r="D39" s="811"/>
      <c r="E39" s="810">
        <f>SUM(E36:E38)</f>
        <v>716116</v>
      </c>
      <c r="F39" s="810">
        <f>SUM(F36:F38)</f>
        <v>716116</v>
      </c>
      <c r="G39" s="810">
        <f>SUM(G36:G38)</f>
        <v>716116.32</v>
      </c>
      <c r="H39" s="812">
        <f>MROUND(G39,100)</f>
        <v>716100</v>
      </c>
      <c r="I39" s="1222">
        <v>716100</v>
      </c>
    </row>
    <row r="40" spans="1:9" ht="47.25">
      <c r="A40" s="806" t="s">
        <v>1027</v>
      </c>
      <c r="B40" s="807" t="s">
        <v>1046</v>
      </c>
      <c r="C40" s="594">
        <v>48859836.75</v>
      </c>
      <c r="D40" s="594">
        <v>1.5</v>
      </c>
      <c r="E40" s="594">
        <v>732898</v>
      </c>
      <c r="F40" s="594">
        <v>732897.6</v>
      </c>
      <c r="G40" s="808">
        <f>C40*D40/100</f>
        <v>732897.55</v>
      </c>
      <c r="H40" s="809"/>
      <c r="I40" s="1221"/>
    </row>
    <row r="41" spans="1:9" ht="15.75">
      <c r="A41" s="806"/>
      <c r="B41" s="807"/>
      <c r="C41" s="594"/>
      <c r="D41" s="594">
        <v>1.5</v>
      </c>
      <c r="E41" s="594"/>
      <c r="F41" s="594"/>
      <c r="G41" s="808">
        <f>C41*D41/100</f>
        <v>0</v>
      </c>
      <c r="H41" s="809"/>
      <c r="I41" s="1221"/>
    </row>
    <row r="42" spans="1:9" ht="15.75">
      <c r="A42" s="806"/>
      <c r="B42" s="807"/>
      <c r="C42" s="594"/>
      <c r="D42" s="594">
        <v>1.5</v>
      </c>
      <c r="E42" s="594"/>
      <c r="F42" s="594"/>
      <c r="G42" s="808">
        <f>C42*D42/100</f>
        <v>0</v>
      </c>
      <c r="H42" s="809"/>
      <c r="I42" s="1221"/>
    </row>
    <row r="43" spans="1:9" ht="15.75">
      <c r="A43" s="593" t="s">
        <v>1033</v>
      </c>
      <c r="B43" s="593"/>
      <c r="C43" s="810">
        <f>SUM(C40:C42)</f>
        <v>48859836.75</v>
      </c>
      <c r="D43" s="811"/>
      <c r="E43" s="810">
        <f>SUM(E40:E42)</f>
        <v>732898</v>
      </c>
      <c r="F43" s="810">
        <f>SUM(F40:F42)</f>
        <v>732897.6</v>
      </c>
      <c r="G43" s="810">
        <f>SUM(G40:G42)</f>
        <v>732897.55</v>
      </c>
      <c r="H43" s="812">
        <f>MROUND(G43,100)</f>
        <v>732900</v>
      </c>
      <c r="I43" s="1222">
        <v>732900</v>
      </c>
    </row>
    <row r="44" spans="1:9" ht="15.75">
      <c r="A44" s="806" t="s">
        <v>774</v>
      </c>
      <c r="B44" s="1225" t="s">
        <v>1047</v>
      </c>
      <c r="C44" s="594">
        <v>147084267.75</v>
      </c>
      <c r="D44" s="594">
        <v>1.5</v>
      </c>
      <c r="E44" s="594">
        <v>2206264</v>
      </c>
      <c r="F44" s="594">
        <v>2206264</v>
      </c>
      <c r="G44" s="808">
        <f>C44*D44/100</f>
        <v>2206264.02</v>
      </c>
      <c r="H44" s="809"/>
      <c r="I44" s="1221"/>
    </row>
    <row r="45" spans="1:9" ht="15.75">
      <c r="A45" s="806"/>
      <c r="B45" s="807"/>
      <c r="C45" s="594"/>
      <c r="D45" s="594">
        <v>1.5</v>
      </c>
      <c r="E45" s="594"/>
      <c r="F45" s="594"/>
      <c r="G45" s="808">
        <f>C45*D45/100</f>
        <v>0</v>
      </c>
      <c r="H45" s="809"/>
      <c r="I45" s="1221"/>
    </row>
    <row r="46" spans="1:9" ht="15.75">
      <c r="A46" s="806"/>
      <c r="B46" s="807"/>
      <c r="C46" s="594"/>
      <c r="D46" s="594">
        <v>1.5</v>
      </c>
      <c r="E46" s="594"/>
      <c r="F46" s="594"/>
      <c r="G46" s="808">
        <f>C46*D46/100</f>
        <v>0</v>
      </c>
      <c r="H46" s="809"/>
      <c r="I46" s="1221"/>
    </row>
    <row r="47" spans="1:9" ht="15.75">
      <c r="A47" s="593" t="s">
        <v>1033</v>
      </c>
      <c r="B47" s="593"/>
      <c r="C47" s="810">
        <f>SUM(C44:C46)</f>
        <v>147084267.75</v>
      </c>
      <c r="D47" s="811"/>
      <c r="E47" s="810">
        <f>SUM(E44:E46)</f>
        <v>2206264</v>
      </c>
      <c r="F47" s="810">
        <f>SUM(F44:F46)</f>
        <v>2206264</v>
      </c>
      <c r="G47" s="810">
        <f>SUM(G44:G46)</f>
        <v>2206264.02</v>
      </c>
      <c r="H47" s="812">
        <f>MROUND(G47,100)</f>
        <v>2206300</v>
      </c>
      <c r="I47" s="1222">
        <v>2206300</v>
      </c>
    </row>
    <row r="48" spans="1:9" ht="15.75">
      <c r="A48" s="806" t="s">
        <v>775</v>
      </c>
      <c r="B48" s="820" t="s">
        <v>1048</v>
      </c>
      <c r="C48" s="594">
        <v>139553267.36000001</v>
      </c>
      <c r="D48" s="594">
        <v>1.5</v>
      </c>
      <c r="E48" s="594">
        <v>2093299</v>
      </c>
      <c r="F48" s="594">
        <v>1569974</v>
      </c>
      <c r="G48" s="808">
        <f>C48*D48/100</f>
        <v>2093299.01</v>
      </c>
      <c r="H48" s="809"/>
      <c r="I48" s="1221"/>
    </row>
    <row r="49" spans="1:9" ht="15.75">
      <c r="A49" s="806"/>
      <c r="B49" s="807"/>
      <c r="C49" s="594"/>
      <c r="D49" s="594">
        <v>1.5</v>
      </c>
      <c r="E49" s="594"/>
      <c r="F49" s="594"/>
      <c r="G49" s="808">
        <f>C49*D49/100</f>
        <v>0</v>
      </c>
      <c r="H49" s="809"/>
      <c r="I49" s="1221"/>
    </row>
    <row r="50" spans="1:9" ht="15.75">
      <c r="A50" s="806"/>
      <c r="B50" s="807"/>
      <c r="C50" s="594"/>
      <c r="D50" s="594">
        <v>1.5</v>
      </c>
      <c r="E50" s="594"/>
      <c r="F50" s="594"/>
      <c r="G50" s="808">
        <f>C50*D50/100</f>
        <v>0</v>
      </c>
      <c r="H50" s="809"/>
      <c r="I50" s="1221"/>
    </row>
    <row r="51" spans="1:9" ht="15.75">
      <c r="A51" s="593" t="s">
        <v>1033</v>
      </c>
      <c r="B51" s="593"/>
      <c r="C51" s="810">
        <f>SUM(C48:C50)</f>
        <v>139553267.36000001</v>
      </c>
      <c r="D51" s="811"/>
      <c r="E51" s="810">
        <f>SUM(E48:E50)</f>
        <v>2093299</v>
      </c>
      <c r="F51" s="810">
        <f>SUM(F48:F50)</f>
        <v>1569974</v>
      </c>
      <c r="G51" s="810">
        <f>SUM(G48:G50)</f>
        <v>2093299.01</v>
      </c>
      <c r="H51" s="812">
        <f>MROUND(G51,100)</f>
        <v>2093300</v>
      </c>
      <c r="I51" s="1222">
        <v>2093300</v>
      </c>
    </row>
    <row r="52" spans="1:9" ht="31.5">
      <c r="A52" s="806" t="s">
        <v>776</v>
      </c>
      <c r="B52" s="807" t="s">
        <v>1049</v>
      </c>
      <c r="C52" s="594">
        <v>82196439.269999996</v>
      </c>
      <c r="D52" s="594">
        <v>1.5</v>
      </c>
      <c r="E52" s="594">
        <f>308236+(308237*3)</f>
        <v>1232947</v>
      </c>
      <c r="F52" s="594">
        <f>308236+(308237*3)</f>
        <v>1232947</v>
      </c>
      <c r="G52" s="808">
        <f>C52*D52/100</f>
        <v>1232946.5900000001</v>
      </c>
      <c r="H52" s="809"/>
      <c r="I52" s="1221"/>
    </row>
    <row r="53" spans="1:9" ht="15.75">
      <c r="A53" s="806"/>
      <c r="B53" s="807"/>
      <c r="C53" s="594"/>
      <c r="D53" s="594">
        <v>1.5</v>
      </c>
      <c r="E53" s="594"/>
      <c r="F53" s="594"/>
      <c r="G53" s="808">
        <f>C53*D53/100</f>
        <v>0</v>
      </c>
      <c r="H53" s="809"/>
      <c r="I53" s="1221"/>
    </row>
    <row r="54" spans="1:9" ht="15.75">
      <c r="A54" s="806"/>
      <c r="B54" s="807"/>
      <c r="C54" s="594"/>
      <c r="D54" s="594">
        <v>1.5</v>
      </c>
      <c r="E54" s="594"/>
      <c r="F54" s="594"/>
      <c r="G54" s="808">
        <f>C54*D54/100</f>
        <v>0</v>
      </c>
      <c r="H54" s="809"/>
      <c r="I54" s="1221"/>
    </row>
    <row r="55" spans="1:9" ht="15.75">
      <c r="A55" s="593" t="s">
        <v>1033</v>
      </c>
      <c r="B55" s="593"/>
      <c r="C55" s="810">
        <f>SUM(C52:C54)</f>
        <v>82196439.269999996</v>
      </c>
      <c r="D55" s="811"/>
      <c r="E55" s="810">
        <f>SUM(E52:E54)</f>
        <v>1232947</v>
      </c>
      <c r="F55" s="810">
        <f>SUM(F52:F54)</f>
        <v>1232947</v>
      </c>
      <c r="G55" s="810">
        <f>SUM(G52:G54)</f>
        <v>1232946.5900000001</v>
      </c>
      <c r="H55" s="812">
        <f>MROUND(G55,100)</f>
        <v>1232900</v>
      </c>
      <c r="I55" s="1222">
        <v>1232900</v>
      </c>
    </row>
    <row r="56" spans="1:9" ht="15.75">
      <c r="A56" s="806" t="s">
        <v>1028</v>
      </c>
      <c r="B56" s="807" t="s">
        <v>1050</v>
      </c>
      <c r="C56" s="594">
        <v>37196695.5</v>
      </c>
      <c r="D56" s="594">
        <v>1.5</v>
      </c>
      <c r="E56" s="594">
        <v>557950</v>
      </c>
      <c r="F56" s="594">
        <v>557950</v>
      </c>
      <c r="G56" s="808">
        <f>C56*D56/100</f>
        <v>557950.43000000005</v>
      </c>
      <c r="H56" s="809"/>
      <c r="I56" s="1221"/>
    </row>
    <row r="57" spans="1:9" ht="15.75">
      <c r="A57" s="806"/>
      <c r="B57" s="807"/>
      <c r="C57" s="594"/>
      <c r="D57" s="594">
        <v>1.5</v>
      </c>
      <c r="E57" s="594"/>
      <c r="F57" s="594"/>
      <c r="G57" s="808">
        <f>C57*D57/100</f>
        <v>0</v>
      </c>
      <c r="H57" s="809"/>
      <c r="I57" s="1221"/>
    </row>
    <row r="58" spans="1:9" ht="15.75">
      <c r="A58" s="806"/>
      <c r="B58" s="807"/>
      <c r="C58" s="594"/>
      <c r="D58" s="594">
        <v>1.5</v>
      </c>
      <c r="E58" s="594"/>
      <c r="F58" s="594"/>
      <c r="G58" s="808">
        <f>C58*D58/100</f>
        <v>0</v>
      </c>
      <c r="H58" s="809"/>
      <c r="I58" s="1221"/>
    </row>
    <row r="59" spans="1:9" ht="15.75">
      <c r="A59" s="593" t="s">
        <v>1033</v>
      </c>
      <c r="B59" s="593"/>
      <c r="C59" s="810">
        <f>SUM(C56:C58)</f>
        <v>37196695.5</v>
      </c>
      <c r="D59" s="811"/>
      <c r="E59" s="810">
        <f>SUM(E56:E58)</f>
        <v>557950</v>
      </c>
      <c r="F59" s="810">
        <f>SUM(F56:F58)</f>
        <v>557950</v>
      </c>
      <c r="G59" s="810">
        <f>SUM(G56:G58)</f>
        <v>557950.43000000005</v>
      </c>
      <c r="H59" s="812">
        <f>MROUND(G59,100)-100</f>
        <v>557900</v>
      </c>
      <c r="I59" s="1222">
        <v>557900</v>
      </c>
    </row>
    <row r="60" spans="1:9" ht="15.75">
      <c r="A60" s="806" t="s">
        <v>778</v>
      </c>
      <c r="B60" s="807" t="s">
        <v>1051</v>
      </c>
      <c r="C60" s="594">
        <v>85452839</v>
      </c>
      <c r="D60" s="594">
        <v>1.5</v>
      </c>
      <c r="E60" s="594">
        <v>1281793</v>
      </c>
      <c r="F60" s="594">
        <v>1281795.25</v>
      </c>
      <c r="G60" s="808">
        <f>C60*D60/100</f>
        <v>1281792.5900000001</v>
      </c>
      <c r="H60" s="809"/>
      <c r="I60" s="1221"/>
    </row>
    <row r="61" spans="1:9" ht="15.75">
      <c r="A61" s="806"/>
      <c r="B61" s="807"/>
      <c r="C61" s="594"/>
      <c r="D61" s="594">
        <v>1.5</v>
      </c>
      <c r="E61" s="594"/>
      <c r="F61" s="594"/>
      <c r="G61" s="808">
        <f>C61*D61/100</f>
        <v>0</v>
      </c>
      <c r="H61" s="809"/>
      <c r="I61" s="1221"/>
    </row>
    <row r="62" spans="1:9" ht="15.75">
      <c r="A62" s="806"/>
      <c r="B62" s="807"/>
      <c r="C62" s="594"/>
      <c r="D62" s="594">
        <v>1.5</v>
      </c>
      <c r="E62" s="594"/>
      <c r="F62" s="594"/>
      <c r="G62" s="808">
        <f>C62*D62/100</f>
        <v>0</v>
      </c>
      <c r="H62" s="809"/>
      <c r="I62" s="1221"/>
    </row>
    <row r="63" spans="1:9" ht="15.75">
      <c r="A63" s="593" t="s">
        <v>1033</v>
      </c>
      <c r="B63" s="593"/>
      <c r="C63" s="810">
        <f>SUM(C60:C62)</f>
        <v>85452839</v>
      </c>
      <c r="D63" s="811"/>
      <c r="E63" s="810">
        <f>SUM(E60:E62)</f>
        <v>1281793</v>
      </c>
      <c r="F63" s="810">
        <f>SUM(F60:F62)</f>
        <v>1281795.25</v>
      </c>
      <c r="G63" s="810">
        <f>SUM(G60:G62)</f>
        <v>1281792.5900000001</v>
      </c>
      <c r="H63" s="812">
        <f>MROUND(G63,100)</f>
        <v>1281800</v>
      </c>
      <c r="I63" s="1222">
        <v>1281800</v>
      </c>
    </row>
    <row r="64" spans="1:9" ht="15.75">
      <c r="A64" s="806" t="s">
        <v>779</v>
      </c>
      <c r="B64" s="807" t="s">
        <v>1052</v>
      </c>
      <c r="C64" s="594">
        <v>105445943.16</v>
      </c>
      <c r="D64" s="594">
        <v>1.5</v>
      </c>
      <c r="E64" s="594">
        <v>1581689</v>
      </c>
      <c r="F64" s="594">
        <v>1581749</v>
      </c>
      <c r="G64" s="808">
        <f>C64*D64/100</f>
        <v>1581689.15</v>
      </c>
      <c r="H64" s="809"/>
      <c r="I64" s="1221"/>
    </row>
    <row r="65" spans="1:9" ht="15.75">
      <c r="A65" s="806"/>
      <c r="B65" s="807"/>
      <c r="C65" s="594"/>
      <c r="D65" s="594"/>
      <c r="E65" s="594"/>
      <c r="F65" s="594"/>
      <c r="G65" s="808">
        <f>C65*D65/100</f>
        <v>0</v>
      </c>
      <c r="H65" s="809"/>
      <c r="I65" s="1221"/>
    </row>
    <row r="66" spans="1:9" ht="15.75">
      <c r="A66" s="806"/>
      <c r="B66" s="807"/>
      <c r="C66" s="594"/>
      <c r="D66" s="594"/>
      <c r="E66" s="594"/>
      <c r="F66" s="594"/>
      <c r="G66" s="808">
        <f>C66*D66/100</f>
        <v>0</v>
      </c>
      <c r="H66" s="809"/>
      <c r="I66" s="1221"/>
    </row>
    <row r="67" spans="1:9" ht="15.75">
      <c r="A67" s="593" t="s">
        <v>1033</v>
      </c>
      <c r="B67" s="593"/>
      <c r="C67" s="810">
        <f>SUM(C64:C66)</f>
        <v>105445943.16</v>
      </c>
      <c r="D67" s="811"/>
      <c r="E67" s="810">
        <f>SUM(E64:E66)</f>
        <v>1581689</v>
      </c>
      <c r="F67" s="810">
        <f>SUM(F64:F66)</f>
        <v>1581749</v>
      </c>
      <c r="G67" s="810">
        <f>SUM(G64:G66)</f>
        <v>1581689.15</v>
      </c>
      <c r="H67" s="812">
        <f>MROUND(G67,100)</f>
        <v>1581700</v>
      </c>
      <c r="I67" s="1222">
        <v>1581700</v>
      </c>
    </row>
    <row r="68" spans="1:9" ht="15.75">
      <c r="A68" s="806" t="s">
        <v>1029</v>
      </c>
      <c r="B68" s="807" t="s">
        <v>1053</v>
      </c>
      <c r="C68" s="798">
        <v>121080769.92</v>
      </c>
      <c r="D68" s="594">
        <v>1.5</v>
      </c>
      <c r="E68" s="594">
        <f>454014+454066+454066+454066</f>
        <v>1816212</v>
      </c>
      <c r="F68" s="594">
        <f>454014+454066+454066+454066</f>
        <v>1816212</v>
      </c>
      <c r="G68" s="808">
        <f>C68*D68/100</f>
        <v>1816211.55</v>
      </c>
      <c r="H68" s="809"/>
      <c r="I68" s="1221"/>
    </row>
    <row r="69" spans="1:9" ht="15.75">
      <c r="A69" s="806"/>
      <c r="B69" s="807"/>
      <c r="C69" s="594"/>
      <c r="D69" s="594">
        <v>1.5</v>
      </c>
      <c r="E69" s="594"/>
      <c r="F69" s="594"/>
      <c r="G69" s="808">
        <f>C69*D69/100</f>
        <v>0</v>
      </c>
      <c r="H69" s="809"/>
      <c r="I69" s="1221"/>
    </row>
    <row r="70" spans="1:9" ht="15.75">
      <c r="A70" s="806"/>
      <c r="B70" s="807"/>
      <c r="C70" s="594"/>
      <c r="D70" s="594">
        <v>1.5</v>
      </c>
      <c r="E70" s="594"/>
      <c r="F70" s="594"/>
      <c r="G70" s="808">
        <f>C70*D70/100</f>
        <v>0</v>
      </c>
      <c r="H70" s="809"/>
      <c r="I70" s="1221"/>
    </row>
    <row r="71" spans="1:9" ht="15.75">
      <c r="A71" s="593" t="s">
        <v>1033</v>
      </c>
      <c r="B71" s="593"/>
      <c r="C71" s="810">
        <f>SUM(C68:C70)</f>
        <v>121080769.92</v>
      </c>
      <c r="D71" s="811"/>
      <c r="E71" s="810">
        <f>SUM(E68:E70)</f>
        <v>1816212</v>
      </c>
      <c r="F71" s="810">
        <f>SUM(F68:F70)</f>
        <v>1816212</v>
      </c>
      <c r="G71" s="810">
        <f>SUM(G68:G70)</f>
        <v>1816211.55</v>
      </c>
      <c r="H71" s="812">
        <f>MROUND(G71,100)</f>
        <v>1816200</v>
      </c>
      <c r="I71" s="1222">
        <v>1816200</v>
      </c>
    </row>
    <row r="72" spans="1:9" ht="15.75">
      <c r="A72" s="806" t="s">
        <v>781</v>
      </c>
      <c r="B72" s="807" t="s">
        <v>1054</v>
      </c>
      <c r="C72" s="594">
        <v>132718852.8</v>
      </c>
      <c r="D72" s="594">
        <v>1.5</v>
      </c>
      <c r="E72" s="594">
        <v>1990783</v>
      </c>
      <c r="F72" s="594">
        <v>1990783</v>
      </c>
      <c r="G72" s="808">
        <f>C72*D72/100</f>
        <v>1990782.79</v>
      </c>
      <c r="H72" s="809"/>
      <c r="I72" s="1221"/>
    </row>
    <row r="73" spans="1:9" ht="15.75">
      <c r="A73" s="806"/>
      <c r="B73" s="807"/>
      <c r="C73" s="594"/>
      <c r="D73" s="594">
        <v>1.5</v>
      </c>
      <c r="E73" s="594"/>
      <c r="F73" s="594"/>
      <c r="G73" s="808">
        <f>C73*D73/100</f>
        <v>0</v>
      </c>
      <c r="H73" s="809"/>
      <c r="I73" s="1221"/>
    </row>
    <row r="74" spans="1:9" ht="15.75">
      <c r="A74" s="806"/>
      <c r="B74" s="807"/>
      <c r="C74" s="594"/>
      <c r="D74" s="594">
        <v>1.5</v>
      </c>
      <c r="E74" s="594"/>
      <c r="F74" s="594"/>
      <c r="G74" s="808">
        <f>'[5]291 земля'!T46*D74/100</f>
        <v>0</v>
      </c>
      <c r="H74" s="809"/>
      <c r="I74" s="1221"/>
    </row>
    <row r="75" spans="1:9" ht="15.75">
      <c r="A75" s="593" t="s">
        <v>1033</v>
      </c>
      <c r="B75" s="593"/>
      <c r="C75" s="810">
        <f>SUM(C72:C74)</f>
        <v>132718852.8</v>
      </c>
      <c r="D75" s="811"/>
      <c r="E75" s="810">
        <f>SUM(E72:E74)</f>
        <v>1990783</v>
      </c>
      <c r="F75" s="810">
        <f>SUM(F72:F74)</f>
        <v>1990783</v>
      </c>
      <c r="G75" s="810">
        <f>SUM(G72:G74)</f>
        <v>1990782.79</v>
      </c>
      <c r="H75" s="812">
        <f>MROUND(G75,100)</f>
        <v>1990800</v>
      </c>
      <c r="I75" s="1222">
        <v>1990800</v>
      </c>
    </row>
    <row r="76" spans="1:9" ht="15.75">
      <c r="A76" s="806" t="s">
        <v>1517</v>
      </c>
      <c r="B76" s="807" t="s">
        <v>1518</v>
      </c>
      <c r="C76" s="594">
        <v>79541578.079999998</v>
      </c>
      <c r="D76" s="594">
        <v>1.5</v>
      </c>
      <c r="E76" s="594">
        <v>1193124</v>
      </c>
      <c r="F76" s="594">
        <v>894843</v>
      </c>
      <c r="G76" s="808">
        <f>C76*D76/100</f>
        <v>1193123.67</v>
      </c>
      <c r="H76" s="809"/>
      <c r="I76" s="1221"/>
    </row>
    <row r="77" spans="1:9" ht="15.75" hidden="1">
      <c r="A77" s="806"/>
      <c r="B77" s="807"/>
      <c r="C77" s="594"/>
      <c r="D77" s="594">
        <v>1.5</v>
      </c>
      <c r="E77" s="594"/>
      <c r="F77" s="594"/>
      <c r="G77" s="808">
        <f>C77*D77/100</f>
        <v>0</v>
      </c>
      <c r="H77" s="809"/>
      <c r="I77" s="1221"/>
    </row>
    <row r="78" spans="1:9" ht="15.75" hidden="1">
      <c r="A78" s="806"/>
      <c r="B78" s="807"/>
      <c r="C78" s="594"/>
      <c r="D78" s="594">
        <v>1.5</v>
      </c>
      <c r="E78" s="594"/>
      <c r="F78" s="594"/>
      <c r="G78" s="808">
        <f>C78*D78/100</f>
        <v>0</v>
      </c>
      <c r="H78" s="809"/>
      <c r="I78" s="1221"/>
    </row>
    <row r="79" spans="1:9" ht="15.75">
      <c r="A79" s="593" t="s">
        <v>1033</v>
      </c>
      <c r="B79" s="593"/>
      <c r="C79" s="810">
        <f>SUM(C76:C78)</f>
        <v>79541578.079999998</v>
      </c>
      <c r="D79" s="811"/>
      <c r="E79" s="810">
        <f>SUM(E76:E78)</f>
        <v>1193124</v>
      </c>
      <c r="F79" s="810">
        <f>SUM(F76:F78)</f>
        <v>894843</v>
      </c>
      <c r="G79" s="810">
        <f>SUM(G76:G78)</f>
        <v>1193123.67</v>
      </c>
      <c r="H79" s="812">
        <f>MROUND(G79,100)</f>
        <v>1193100</v>
      </c>
      <c r="I79" s="1222">
        <v>1193100</v>
      </c>
    </row>
    <row r="80" spans="1:9" ht="15.75">
      <c r="A80" s="806" t="s">
        <v>783</v>
      </c>
      <c r="B80" s="807" t="s">
        <v>1519</v>
      </c>
      <c r="C80" s="594">
        <v>83942828</v>
      </c>
      <c r="D80" s="594">
        <v>1.5</v>
      </c>
      <c r="E80" s="594">
        <v>1856595</v>
      </c>
      <c r="F80" s="594"/>
      <c r="G80" s="808">
        <f>C80*D80/100</f>
        <v>1259142.42</v>
      </c>
      <c r="H80" s="809"/>
      <c r="I80" s="1221"/>
    </row>
    <row r="81" spans="1:9" ht="15.75">
      <c r="A81" s="806" t="s">
        <v>783</v>
      </c>
      <c r="B81" s="807" t="s">
        <v>1520</v>
      </c>
      <c r="C81" s="594">
        <v>39830195.280000001</v>
      </c>
      <c r="D81" s="594">
        <v>1.5</v>
      </c>
      <c r="E81" s="594"/>
      <c r="F81" s="594"/>
      <c r="G81" s="808">
        <f>C81*D81/100</f>
        <v>597452.93000000005</v>
      </c>
      <c r="H81" s="809"/>
      <c r="I81" s="1221"/>
    </row>
    <row r="82" spans="1:9" ht="15.75" hidden="1">
      <c r="A82" s="806"/>
      <c r="B82" s="807"/>
      <c r="C82" s="594"/>
      <c r="D82" s="594">
        <v>1.5</v>
      </c>
      <c r="E82" s="594"/>
      <c r="F82" s="594"/>
      <c r="G82" s="808">
        <f>C82*D82/100</f>
        <v>0</v>
      </c>
      <c r="H82" s="809"/>
      <c r="I82" s="1221"/>
    </row>
    <row r="83" spans="1:9" ht="15.75">
      <c r="A83" s="593" t="s">
        <v>1033</v>
      </c>
      <c r="B83" s="593"/>
      <c r="C83" s="810">
        <f>SUM(C80:C82)</f>
        <v>123773023.28</v>
      </c>
      <c r="D83" s="811"/>
      <c r="E83" s="810">
        <f>SUM(E80:E82)</f>
        <v>1856595</v>
      </c>
      <c r="F83" s="810">
        <f>SUM(F80:F82)</f>
        <v>0</v>
      </c>
      <c r="G83" s="810">
        <f>SUM(G80:G82)</f>
        <v>1856595.35</v>
      </c>
      <c r="H83" s="812">
        <f>MROUND(G83,100)</f>
        <v>1856600</v>
      </c>
      <c r="I83" s="1222">
        <v>1856600</v>
      </c>
    </row>
    <row r="84" spans="1:9" ht="15.75">
      <c r="A84" s="821" t="s">
        <v>784</v>
      </c>
      <c r="B84" s="807" t="s">
        <v>1055</v>
      </c>
      <c r="C84" s="594">
        <v>67737054.420000002</v>
      </c>
      <c r="D84" s="594">
        <v>1.5</v>
      </c>
      <c r="E84" s="594">
        <v>1016056</v>
      </c>
      <c r="F84" s="594">
        <v>1016056</v>
      </c>
      <c r="G84" s="808">
        <f>C84*D84/100</f>
        <v>1016055.82</v>
      </c>
      <c r="H84" s="809"/>
      <c r="I84" s="1221"/>
    </row>
    <row r="85" spans="1:9" ht="15.75">
      <c r="A85" s="806"/>
      <c r="B85" s="807"/>
      <c r="C85" s="594"/>
      <c r="D85" s="594">
        <v>1.5</v>
      </c>
      <c r="E85" s="594"/>
      <c r="F85" s="594"/>
      <c r="G85" s="808">
        <f>C85*D85/100</f>
        <v>0</v>
      </c>
      <c r="H85" s="809"/>
      <c r="I85" s="1221"/>
    </row>
    <row r="86" spans="1:9" ht="15.75">
      <c r="A86" s="806"/>
      <c r="B86" s="807"/>
      <c r="C86" s="594"/>
      <c r="D86" s="594">
        <v>1.5</v>
      </c>
      <c r="E86" s="594"/>
      <c r="F86" s="594"/>
      <c r="G86" s="808">
        <f>C86*D86/100</f>
        <v>0</v>
      </c>
      <c r="H86" s="809"/>
      <c r="I86" s="1221"/>
    </row>
    <row r="87" spans="1:9" ht="15.75">
      <c r="A87" s="593" t="s">
        <v>1033</v>
      </c>
      <c r="B87" s="593"/>
      <c r="C87" s="810">
        <f>SUM(C84:C86)</f>
        <v>67737054.420000002</v>
      </c>
      <c r="D87" s="811"/>
      <c r="E87" s="810">
        <f>SUM(E84:E86)</f>
        <v>1016056</v>
      </c>
      <c r="F87" s="810">
        <f>SUM(F84:F86)</f>
        <v>1016056</v>
      </c>
      <c r="G87" s="810">
        <f>SUM(G84:G86)</f>
        <v>1016055.82</v>
      </c>
      <c r="H87" s="812">
        <f>MROUND(G87,100)</f>
        <v>1016100</v>
      </c>
      <c r="I87" s="1222">
        <v>1016100</v>
      </c>
    </row>
    <row r="88" spans="1:9" ht="31.5">
      <c r="A88" s="807" t="s">
        <v>785</v>
      </c>
      <c r="B88" s="806" t="s">
        <v>1056</v>
      </c>
      <c r="C88" s="798">
        <v>135594021.06</v>
      </c>
      <c r="D88" s="594">
        <v>1.5</v>
      </c>
      <c r="E88" s="798">
        <v>2033910</v>
      </c>
      <c r="F88" s="594">
        <v>2033910</v>
      </c>
      <c r="G88" s="808">
        <f>C88*D88/100</f>
        <v>2033910.32</v>
      </c>
      <c r="H88" s="809"/>
      <c r="I88" s="1221"/>
    </row>
    <row r="89" spans="1:9" ht="15.75">
      <c r="A89" s="806"/>
      <c r="B89" s="807"/>
      <c r="C89" s="594"/>
      <c r="D89" s="594">
        <v>1.5</v>
      </c>
      <c r="E89" s="594"/>
      <c r="F89" s="594"/>
      <c r="G89" s="808">
        <f>C89*D89/100</f>
        <v>0</v>
      </c>
      <c r="H89" s="809"/>
      <c r="I89" s="1221"/>
    </row>
    <row r="90" spans="1:9" ht="15.75">
      <c r="A90" s="806"/>
      <c r="B90" s="807"/>
      <c r="C90" s="594"/>
      <c r="D90" s="594">
        <v>1.5</v>
      </c>
      <c r="E90" s="594"/>
      <c r="F90" s="594"/>
      <c r="G90" s="808">
        <f>C90*D90/100</f>
        <v>0</v>
      </c>
      <c r="H90" s="809"/>
      <c r="I90" s="1221"/>
    </row>
    <row r="91" spans="1:9" ht="15.75">
      <c r="A91" s="593" t="s">
        <v>1033</v>
      </c>
      <c r="B91" s="593"/>
      <c r="C91" s="810">
        <f>SUM(C88:C90)</f>
        <v>135594021.06</v>
      </c>
      <c r="D91" s="811"/>
      <c r="E91" s="810">
        <f>SUM(E88:E90)</f>
        <v>2033910</v>
      </c>
      <c r="F91" s="810">
        <f>SUM(F88:F90)</f>
        <v>2033910</v>
      </c>
      <c r="G91" s="810">
        <f>SUM(G88:G90)</f>
        <v>2033910.32</v>
      </c>
      <c r="H91" s="812">
        <f>MROUND(G91,100)</f>
        <v>2033900</v>
      </c>
      <c r="I91" s="1222">
        <v>2033900</v>
      </c>
    </row>
    <row r="92" spans="1:9" ht="15.75">
      <c r="A92" s="806" t="s">
        <v>1521</v>
      </c>
      <c r="B92" s="807" t="s">
        <v>1522</v>
      </c>
      <c r="C92" s="594">
        <v>67107652</v>
      </c>
      <c r="D92" s="594">
        <v>1.5</v>
      </c>
      <c r="E92" s="594">
        <v>1006614.7</v>
      </c>
      <c r="F92" s="594">
        <v>1006615</v>
      </c>
      <c r="G92" s="808">
        <f>C92*D92/100</f>
        <v>1006614.78</v>
      </c>
      <c r="H92" s="809"/>
      <c r="I92" s="1221"/>
    </row>
    <row r="93" spans="1:9" ht="15.75">
      <c r="A93" s="806" t="s">
        <v>1521</v>
      </c>
      <c r="B93" s="807" t="s">
        <v>1523</v>
      </c>
      <c r="C93" s="594">
        <v>91329286.879999995</v>
      </c>
      <c r="D93" s="594">
        <v>1.5</v>
      </c>
      <c r="E93" s="594">
        <v>1369939.3</v>
      </c>
      <c r="F93" s="594">
        <v>1369939</v>
      </c>
      <c r="G93" s="808">
        <f>C93*D93/100</f>
        <v>1369939.3</v>
      </c>
      <c r="H93" s="809"/>
      <c r="I93" s="1221"/>
    </row>
    <row r="94" spans="1:9" ht="15.75">
      <c r="A94" s="806"/>
      <c r="B94" s="807"/>
      <c r="C94" s="594"/>
      <c r="D94" s="594">
        <v>1.5</v>
      </c>
      <c r="E94" s="594"/>
      <c r="F94" s="594"/>
      <c r="G94" s="808">
        <f>C94*D94/100</f>
        <v>0</v>
      </c>
      <c r="H94" s="809"/>
      <c r="I94" s="1221"/>
    </row>
    <row r="95" spans="1:9" ht="15.75">
      <c r="A95" s="593" t="s">
        <v>1033</v>
      </c>
      <c r="B95" s="593"/>
      <c r="C95" s="810">
        <f>SUM(C92:C94)</f>
        <v>158436938.88</v>
      </c>
      <c r="D95" s="811"/>
      <c r="E95" s="810">
        <f>SUM(E92:E94)</f>
        <v>2376554</v>
      </c>
      <c r="F95" s="810">
        <f>SUM(F92:F94)</f>
        <v>2376554</v>
      </c>
      <c r="G95" s="810">
        <f>SUM(G92:G94)</f>
        <v>2376554.08</v>
      </c>
      <c r="H95" s="812">
        <f>MROUND(G95,100)</f>
        <v>2376600</v>
      </c>
      <c r="I95" s="1222">
        <v>2376600</v>
      </c>
    </row>
    <row r="96" spans="1:9" ht="15.75">
      <c r="A96" s="806" t="s">
        <v>787</v>
      </c>
      <c r="B96" s="807" t="s">
        <v>1057</v>
      </c>
      <c r="C96" s="798">
        <v>172755036.5</v>
      </c>
      <c r="D96" s="594">
        <v>1.5</v>
      </c>
      <c r="E96" s="594">
        <v>2591326</v>
      </c>
      <c r="F96" s="594">
        <v>2591324</v>
      </c>
      <c r="G96" s="808">
        <f>C96*D96/100</f>
        <v>2591325.5499999998</v>
      </c>
      <c r="H96" s="809"/>
      <c r="I96" s="1221"/>
    </row>
    <row r="97" spans="1:9" ht="15.75">
      <c r="A97" s="806"/>
      <c r="B97" s="807"/>
      <c r="C97" s="594"/>
      <c r="D97" s="594">
        <v>1.5</v>
      </c>
      <c r="E97" s="594"/>
      <c r="F97" s="594"/>
      <c r="G97" s="808">
        <f>C97*D97/100</f>
        <v>0</v>
      </c>
      <c r="H97" s="809"/>
      <c r="I97" s="1221"/>
    </row>
    <row r="98" spans="1:9" ht="15.75">
      <c r="A98" s="806"/>
      <c r="B98" s="807"/>
      <c r="C98" s="594"/>
      <c r="D98" s="594">
        <v>1.5</v>
      </c>
      <c r="E98" s="594"/>
      <c r="F98" s="594"/>
      <c r="G98" s="808">
        <f>C98*D98/100</f>
        <v>0</v>
      </c>
      <c r="H98" s="809"/>
      <c r="I98" s="1221"/>
    </row>
    <row r="99" spans="1:9" ht="15.75">
      <c r="A99" s="593" t="s">
        <v>1033</v>
      </c>
      <c r="B99" s="593"/>
      <c r="C99" s="810">
        <f>SUM(C96:C98)</f>
        <v>172755036.5</v>
      </c>
      <c r="D99" s="811"/>
      <c r="E99" s="810">
        <f>SUM(E96:E98)</f>
        <v>2591326</v>
      </c>
      <c r="F99" s="810">
        <f>SUM(F96:F98)</f>
        <v>2591324</v>
      </c>
      <c r="G99" s="810">
        <f>SUM(G96:G98)</f>
        <v>2591325.5499999998</v>
      </c>
      <c r="H99" s="812">
        <f>MROUND(G99,100)</f>
        <v>2591300</v>
      </c>
      <c r="I99" s="1222">
        <v>2591300</v>
      </c>
    </row>
    <row r="100" spans="1:9" ht="15.75">
      <c r="A100" s="806" t="s">
        <v>788</v>
      </c>
      <c r="B100" s="807" t="s">
        <v>1058</v>
      </c>
      <c r="C100" s="594">
        <v>83106881.359999999</v>
      </c>
      <c r="D100" s="594">
        <v>1.5</v>
      </c>
      <c r="E100" s="594">
        <v>1246603</v>
      </c>
      <c r="F100" s="594">
        <v>1246603</v>
      </c>
      <c r="G100" s="808">
        <f>C100*D100/100</f>
        <v>1246603.22</v>
      </c>
      <c r="H100" s="809"/>
      <c r="I100" s="1221"/>
    </row>
    <row r="101" spans="1:9" ht="15.75">
      <c r="A101" s="806"/>
      <c r="B101" s="807"/>
      <c r="C101" s="594"/>
      <c r="D101" s="594">
        <v>1.5</v>
      </c>
      <c r="E101" s="594"/>
      <c r="F101" s="594"/>
      <c r="G101" s="808">
        <f>C101*D101/100</f>
        <v>0</v>
      </c>
      <c r="H101" s="809"/>
      <c r="I101" s="1221"/>
    </row>
    <row r="102" spans="1:9" ht="15.75">
      <c r="A102" s="806"/>
      <c r="B102" s="807"/>
      <c r="C102" s="594"/>
      <c r="D102" s="594">
        <v>1.5</v>
      </c>
      <c r="E102" s="594"/>
      <c r="F102" s="594"/>
      <c r="G102" s="808">
        <f>C102*D102/100</f>
        <v>0</v>
      </c>
      <c r="H102" s="809"/>
      <c r="I102" s="1221"/>
    </row>
    <row r="103" spans="1:9" ht="15.75">
      <c r="A103" s="593" t="s">
        <v>1033</v>
      </c>
      <c r="B103" s="593"/>
      <c r="C103" s="810">
        <f>SUM(C100:C102)</f>
        <v>83106881.359999999</v>
      </c>
      <c r="D103" s="811"/>
      <c r="E103" s="810">
        <f>SUM(E100:E102)</f>
        <v>1246603</v>
      </c>
      <c r="F103" s="810">
        <f>SUM(F100:F102)</f>
        <v>1246603</v>
      </c>
      <c r="G103" s="810">
        <f>SUM(G100:G102)</f>
        <v>1246603.22</v>
      </c>
      <c r="H103" s="812">
        <f>MROUND(G103,100)</f>
        <v>1246600</v>
      </c>
      <c r="I103" s="1222">
        <v>1246600</v>
      </c>
    </row>
    <row r="104" spans="1:9" ht="15.75">
      <c r="A104" s="806" t="s">
        <v>789</v>
      </c>
      <c r="B104" s="807" t="s">
        <v>1059</v>
      </c>
      <c r="C104" s="594">
        <v>106203276.95999999</v>
      </c>
      <c r="D104" s="594">
        <v>1.5</v>
      </c>
      <c r="E104" s="594">
        <v>1593049</v>
      </c>
      <c r="F104" s="594">
        <v>1593049</v>
      </c>
      <c r="G104" s="808">
        <f>C104*D104/100</f>
        <v>1593049.15</v>
      </c>
      <c r="H104" s="809"/>
      <c r="I104" s="1221"/>
    </row>
    <row r="105" spans="1:9" ht="15.75">
      <c r="A105" s="806"/>
      <c r="B105" s="807"/>
      <c r="C105" s="594"/>
      <c r="D105" s="594">
        <v>1.5</v>
      </c>
      <c r="E105" s="594"/>
      <c r="F105" s="594"/>
      <c r="G105" s="808">
        <f>C105*D105/100</f>
        <v>0</v>
      </c>
      <c r="H105" s="809"/>
      <c r="I105" s="1221"/>
    </row>
    <row r="106" spans="1:9" ht="15.75">
      <c r="A106" s="806"/>
      <c r="B106" s="807"/>
      <c r="C106" s="594"/>
      <c r="D106" s="594">
        <v>1.5</v>
      </c>
      <c r="E106" s="594"/>
      <c r="F106" s="594"/>
      <c r="G106" s="808">
        <f>C106*D106/100</f>
        <v>0</v>
      </c>
      <c r="H106" s="809"/>
      <c r="I106" s="1221"/>
    </row>
    <row r="107" spans="1:9" ht="15.75">
      <c r="A107" s="593" t="s">
        <v>1033</v>
      </c>
      <c r="B107" s="593"/>
      <c r="C107" s="810">
        <f>SUM(C104:C106)</f>
        <v>106203276.95999999</v>
      </c>
      <c r="D107" s="811"/>
      <c r="E107" s="810">
        <f>SUM(E104:E106)</f>
        <v>1593049</v>
      </c>
      <c r="F107" s="810">
        <f>SUM(F104:F106)</f>
        <v>1593049</v>
      </c>
      <c r="G107" s="810">
        <f>SUM(G104:G106)</f>
        <v>1593049.15</v>
      </c>
      <c r="H107" s="812">
        <f>MROUND(G107,100)</f>
        <v>1593000</v>
      </c>
      <c r="I107" s="1222">
        <v>1593000</v>
      </c>
    </row>
    <row r="108" spans="1:9" ht="15.75">
      <c r="A108" s="806" t="s">
        <v>790</v>
      </c>
      <c r="B108" s="807" t="s">
        <v>1524</v>
      </c>
      <c r="C108" s="594">
        <v>128811064.08</v>
      </c>
      <c r="D108" s="594">
        <v>1.5</v>
      </c>
      <c r="E108" s="594">
        <v>1932164</v>
      </c>
      <c r="F108" s="594">
        <v>1932166</v>
      </c>
      <c r="G108" s="808">
        <f>C108*D108/100</f>
        <v>1932165.96</v>
      </c>
      <c r="H108" s="809"/>
      <c r="I108" s="1221"/>
    </row>
    <row r="109" spans="1:9" ht="15.75">
      <c r="A109" s="806" t="s">
        <v>790</v>
      </c>
      <c r="B109" s="807" t="s">
        <v>1060</v>
      </c>
      <c r="C109" s="594">
        <v>36966492</v>
      </c>
      <c r="D109" s="594">
        <v>1.5</v>
      </c>
      <c r="E109" s="594">
        <v>554495</v>
      </c>
      <c r="F109" s="594">
        <f>554497</f>
        <v>554497</v>
      </c>
      <c r="G109" s="808">
        <f>C109*D109/100</f>
        <v>554497.38</v>
      </c>
      <c r="H109" s="809"/>
      <c r="I109" s="1221"/>
    </row>
    <row r="110" spans="1:9" ht="15.75">
      <c r="A110" s="806"/>
      <c r="B110" s="807"/>
      <c r="C110" s="594"/>
      <c r="D110" s="594">
        <v>1.5</v>
      </c>
      <c r="E110" s="594"/>
      <c r="F110" s="594"/>
      <c r="G110" s="808">
        <f>C110*D110/100</f>
        <v>0</v>
      </c>
      <c r="H110" s="809"/>
      <c r="I110" s="1221"/>
    </row>
    <row r="111" spans="1:9" ht="15.75">
      <c r="A111" s="593" t="s">
        <v>1033</v>
      </c>
      <c r="B111" s="593"/>
      <c r="C111" s="810">
        <f>SUM(C108:C110)</f>
        <v>165777556.08000001</v>
      </c>
      <c r="D111" s="811"/>
      <c r="E111" s="810">
        <f>SUM(E108:E110)</f>
        <v>2486659</v>
      </c>
      <c r="F111" s="810">
        <f>SUM(F108:F110)</f>
        <v>2486663</v>
      </c>
      <c r="G111" s="810">
        <f>SUM(G108:G110)</f>
        <v>2486663.34</v>
      </c>
      <c r="H111" s="812">
        <f>MROUND(G111,100)</f>
        <v>2486700</v>
      </c>
      <c r="I111" s="1222">
        <v>2486700</v>
      </c>
    </row>
    <row r="112" spans="1:9" ht="35.450000000000003" customHeight="1">
      <c r="A112" s="806" t="s">
        <v>1030</v>
      </c>
      <c r="B112" s="807" t="s">
        <v>1061</v>
      </c>
      <c r="C112" s="594">
        <v>143117371.30000001</v>
      </c>
      <c r="D112" s="594">
        <v>1.5</v>
      </c>
      <c r="E112" s="594">
        <v>2146761</v>
      </c>
      <c r="F112" s="594">
        <v>2146761</v>
      </c>
      <c r="G112" s="808">
        <f>C112*D112/100</f>
        <v>2146760.5699999998</v>
      </c>
      <c r="H112" s="809"/>
      <c r="I112" s="1221"/>
    </row>
    <row r="113" spans="1:9" ht="24.95" hidden="1" customHeight="1">
      <c r="A113" s="806"/>
      <c r="B113" s="807"/>
      <c r="C113" s="594"/>
      <c r="D113" s="594">
        <v>1.5</v>
      </c>
      <c r="E113" s="594"/>
      <c r="F113" s="594"/>
      <c r="G113" s="808">
        <f>C113*D113/100</f>
        <v>0</v>
      </c>
      <c r="H113" s="809"/>
      <c r="I113" s="1221"/>
    </row>
    <row r="114" spans="1:9" ht="24.95" hidden="1" customHeight="1">
      <c r="A114" s="806"/>
      <c r="B114" s="807"/>
      <c r="C114" s="594"/>
      <c r="D114" s="594">
        <v>1.5</v>
      </c>
      <c r="E114" s="594"/>
      <c r="F114" s="594"/>
      <c r="G114" s="808">
        <f>C114*D114/100</f>
        <v>0</v>
      </c>
      <c r="H114" s="809"/>
      <c r="I114" s="1221"/>
    </row>
    <row r="115" spans="1:9" ht="15.75">
      <c r="A115" s="593" t="s">
        <v>1033</v>
      </c>
      <c r="B115" s="593"/>
      <c r="C115" s="810">
        <f>SUM(C112:C114)</f>
        <v>143117371.30000001</v>
      </c>
      <c r="D115" s="811"/>
      <c r="E115" s="810">
        <f>SUM(E112:E114)</f>
        <v>2146761</v>
      </c>
      <c r="F115" s="810">
        <f>SUM(F112:F114)</f>
        <v>2146761</v>
      </c>
      <c r="G115" s="810">
        <f>SUM(G112:G114)</f>
        <v>2146760.5699999998</v>
      </c>
      <c r="H115" s="812">
        <f>MROUND(G115,100)</f>
        <v>2146800</v>
      </c>
      <c r="I115" s="1222">
        <v>2146800</v>
      </c>
    </row>
    <row r="116" spans="1:9" ht="15.75">
      <c r="A116" s="806" t="s">
        <v>792</v>
      </c>
      <c r="B116" s="807" t="s">
        <v>1062</v>
      </c>
      <c r="C116" s="594">
        <v>178705221.24000001</v>
      </c>
      <c r="D116" s="594">
        <v>1.5</v>
      </c>
      <c r="E116" s="594">
        <v>2680578</v>
      </c>
      <c r="F116" s="594">
        <v>2680578</v>
      </c>
      <c r="G116" s="808">
        <f>C116*D116/100</f>
        <v>2680578.3199999998</v>
      </c>
      <c r="H116" s="809"/>
      <c r="I116" s="1221"/>
    </row>
    <row r="117" spans="1:9" ht="15.75">
      <c r="A117" s="806"/>
      <c r="B117" s="807"/>
      <c r="C117" s="594"/>
      <c r="D117" s="594">
        <v>1.5</v>
      </c>
      <c r="E117" s="594"/>
      <c r="F117" s="594"/>
      <c r="G117" s="808">
        <f>C117*D117/100</f>
        <v>0</v>
      </c>
      <c r="H117" s="809"/>
      <c r="I117" s="1221"/>
    </row>
    <row r="118" spans="1:9" ht="15.75">
      <c r="A118" s="806"/>
      <c r="B118" s="807"/>
      <c r="C118" s="594"/>
      <c r="D118" s="594">
        <v>1.5</v>
      </c>
      <c r="E118" s="594"/>
      <c r="F118" s="594"/>
      <c r="G118" s="808">
        <f>C118*D118/100</f>
        <v>0</v>
      </c>
      <c r="H118" s="809"/>
      <c r="I118" s="1221"/>
    </row>
    <row r="119" spans="1:9" ht="15.75">
      <c r="A119" s="593" t="s">
        <v>1033</v>
      </c>
      <c r="B119" s="593"/>
      <c r="C119" s="810">
        <f>SUM(C116:C118)</f>
        <v>178705221.24000001</v>
      </c>
      <c r="D119" s="811"/>
      <c r="E119" s="810">
        <f>SUM(E116:E118)</f>
        <v>2680578</v>
      </c>
      <c r="F119" s="810">
        <f>SUM(F116:F118)</f>
        <v>2680578</v>
      </c>
      <c r="G119" s="810">
        <f>SUM(G116:G118)</f>
        <v>2680578.3199999998</v>
      </c>
      <c r="H119" s="812">
        <f>MROUND(G119,100)</f>
        <v>2680600</v>
      </c>
      <c r="I119" s="1222">
        <v>2680600</v>
      </c>
    </row>
    <row r="120" spans="1:9" ht="15.75">
      <c r="A120" s="806" t="s">
        <v>793</v>
      </c>
      <c r="B120" s="807" t="s">
        <v>1063</v>
      </c>
      <c r="C120" s="594">
        <v>152970744.34</v>
      </c>
      <c r="D120" s="594">
        <v>1.5</v>
      </c>
      <c r="E120" s="594">
        <v>2294561</v>
      </c>
      <c r="F120" s="594">
        <v>2294561</v>
      </c>
      <c r="G120" s="808">
        <f>C120*D120/100</f>
        <v>2294561.17</v>
      </c>
      <c r="H120" s="809"/>
      <c r="I120" s="1221"/>
    </row>
    <row r="121" spans="1:9" ht="15.75">
      <c r="A121" s="806"/>
      <c r="B121" s="807"/>
      <c r="C121" s="594"/>
      <c r="D121" s="594">
        <v>1.5</v>
      </c>
      <c r="E121" s="594"/>
      <c r="F121" s="594"/>
      <c r="G121" s="808">
        <f>C121*D121/100</f>
        <v>0</v>
      </c>
      <c r="H121" s="809"/>
      <c r="I121" s="1221"/>
    </row>
    <row r="122" spans="1:9" ht="15.75">
      <c r="A122" s="806"/>
      <c r="B122" s="807"/>
      <c r="C122" s="594"/>
      <c r="D122" s="594">
        <v>1.5</v>
      </c>
      <c r="E122" s="594"/>
      <c r="F122" s="594"/>
      <c r="G122" s="808">
        <f>C122*D122/100</f>
        <v>0</v>
      </c>
      <c r="H122" s="809"/>
      <c r="I122" s="1221"/>
    </row>
    <row r="123" spans="1:9" ht="15.75">
      <c r="A123" s="593" t="s">
        <v>1033</v>
      </c>
      <c r="B123" s="593"/>
      <c r="C123" s="810">
        <f>SUM(C120:C122)</f>
        <v>152970744.34</v>
      </c>
      <c r="D123" s="811"/>
      <c r="E123" s="810">
        <f>SUM(E120:E122)</f>
        <v>2294561</v>
      </c>
      <c r="F123" s="810">
        <f>SUM(F120:F122)</f>
        <v>2294561</v>
      </c>
      <c r="G123" s="810">
        <f>SUM(G120:G122)</f>
        <v>2294561.17</v>
      </c>
      <c r="H123" s="812">
        <f>MROUND(G123,100)</f>
        <v>2294600</v>
      </c>
      <c r="I123" s="1222">
        <v>2294600</v>
      </c>
    </row>
    <row r="124" spans="1:9" ht="15.75">
      <c r="A124" s="806" t="s">
        <v>794</v>
      </c>
      <c r="B124" s="807" t="s">
        <v>1064</v>
      </c>
      <c r="C124" s="594">
        <v>99781132.640000001</v>
      </c>
      <c r="D124" s="594">
        <v>1.5</v>
      </c>
      <c r="E124" s="594">
        <v>1496717</v>
      </c>
      <c r="F124" s="594">
        <v>1496717</v>
      </c>
      <c r="G124" s="808">
        <f>C124*D124/100</f>
        <v>1496716.99</v>
      </c>
      <c r="H124" s="809"/>
      <c r="I124" s="1221"/>
    </row>
    <row r="125" spans="1:9" ht="15.75">
      <c r="A125" s="806"/>
      <c r="B125" s="807"/>
      <c r="C125" s="594"/>
      <c r="D125" s="594">
        <v>1.5</v>
      </c>
      <c r="E125" s="594"/>
      <c r="F125" s="594"/>
      <c r="G125" s="808">
        <f>C125*D125/100</f>
        <v>0</v>
      </c>
      <c r="H125" s="809"/>
      <c r="I125" s="1221"/>
    </row>
    <row r="126" spans="1:9" ht="15.75">
      <c r="A126" s="806"/>
      <c r="B126" s="807"/>
      <c r="C126" s="594"/>
      <c r="D126" s="594">
        <v>1.5</v>
      </c>
      <c r="E126" s="594"/>
      <c r="F126" s="594"/>
      <c r="G126" s="808">
        <f>C126*D126/100</f>
        <v>0</v>
      </c>
      <c r="H126" s="809"/>
      <c r="I126" s="1221"/>
    </row>
    <row r="127" spans="1:9" ht="15.75">
      <c r="A127" s="593" t="s">
        <v>1033</v>
      </c>
      <c r="B127" s="593"/>
      <c r="C127" s="810">
        <f>SUM(C124:C126)</f>
        <v>99781132.640000001</v>
      </c>
      <c r="D127" s="811"/>
      <c r="E127" s="810">
        <f>SUM(E124:E126)</f>
        <v>1496717</v>
      </c>
      <c r="F127" s="810">
        <f>SUM(F124:F126)</f>
        <v>1496717</v>
      </c>
      <c r="G127" s="810">
        <f>SUM(G124:G126)</f>
        <v>1496716.99</v>
      </c>
      <c r="H127" s="812">
        <f>MROUND(G127,100)</f>
        <v>1496700</v>
      </c>
      <c r="I127" s="1222">
        <v>1496700</v>
      </c>
    </row>
    <row r="128" spans="1:9" ht="15.75">
      <c r="A128" s="806" t="s">
        <v>1065</v>
      </c>
      <c r="B128" s="807" t="s">
        <v>1525</v>
      </c>
      <c r="C128" s="594">
        <v>167378169.40000001</v>
      </c>
      <c r="D128" s="594">
        <v>1.5</v>
      </c>
      <c r="E128" s="594">
        <v>2510673</v>
      </c>
      <c r="F128" s="594">
        <v>2510673</v>
      </c>
      <c r="G128" s="808">
        <f>C128*D128/100</f>
        <v>2510672.54</v>
      </c>
      <c r="H128" s="809"/>
      <c r="I128" s="1221"/>
    </row>
    <row r="129" spans="1:9" ht="15.75">
      <c r="A129" s="806"/>
      <c r="B129" s="807"/>
      <c r="C129" s="594"/>
      <c r="D129" s="594">
        <v>1.5</v>
      </c>
      <c r="E129" s="594"/>
      <c r="F129" s="594"/>
      <c r="G129" s="808">
        <f>C129*D129/100</f>
        <v>0</v>
      </c>
      <c r="H129" s="809"/>
      <c r="I129" s="1221"/>
    </row>
    <row r="130" spans="1:9" ht="15.75">
      <c r="A130" s="806"/>
      <c r="B130" s="807"/>
      <c r="C130" s="594"/>
      <c r="D130" s="594">
        <v>1.5</v>
      </c>
      <c r="E130" s="594"/>
      <c r="F130" s="594"/>
      <c r="G130" s="808">
        <f>C130*D130/100</f>
        <v>0</v>
      </c>
      <c r="H130" s="809"/>
      <c r="I130" s="1221"/>
    </row>
    <row r="131" spans="1:9" ht="15.75">
      <c r="A131" s="593" t="s">
        <v>1033</v>
      </c>
      <c r="B131" s="593"/>
      <c r="C131" s="810">
        <f>SUM(C128:C130)</f>
        <v>167378169.40000001</v>
      </c>
      <c r="D131" s="811"/>
      <c r="E131" s="810">
        <f>SUM(E128:E130)</f>
        <v>2510673</v>
      </c>
      <c r="F131" s="810">
        <f>SUM(F128:F130)</f>
        <v>2510673</v>
      </c>
      <c r="G131" s="810">
        <f>SUM(G128:G130)</f>
        <v>2510672.54</v>
      </c>
      <c r="H131" s="812">
        <f>MROUND(G131,100)</f>
        <v>2510700</v>
      </c>
      <c r="I131" s="1222">
        <v>2510700</v>
      </c>
    </row>
    <row r="132" spans="1:9">
      <c r="B132" s="415"/>
      <c r="C132" s="415"/>
      <c r="D132" s="415"/>
      <c r="E132" s="415"/>
      <c r="F132" s="415"/>
      <c r="G132" s="415"/>
      <c r="H132" s="801"/>
      <c r="I132" s="1226"/>
    </row>
    <row r="133" spans="1:9">
      <c r="B133" s="415"/>
      <c r="C133" s="415"/>
      <c r="D133" s="415"/>
      <c r="E133" s="415"/>
      <c r="F133" s="415"/>
      <c r="G133" s="415"/>
      <c r="H133" s="801"/>
      <c r="I133" s="1226"/>
    </row>
    <row r="134" spans="1:9" ht="15.75">
      <c r="A134" s="593" t="s">
        <v>35</v>
      </c>
      <c r="B134" s="593"/>
      <c r="C134" s="810"/>
      <c r="D134" s="811"/>
      <c r="E134" s="810"/>
      <c r="F134" s="810"/>
      <c r="G134" s="810">
        <f>G15+G19+G23+G27+G31+G35+G39+G43+G47+G51+G55+G59+G63+G67+G71+G75+G79+G83+G87+G91+G95+G99+G103+G107+G111+G115+G119+G123+G127+G131</f>
        <v>48752676.75</v>
      </c>
      <c r="H134" s="812">
        <f>H15+H19+H23+H27+H31+H35+H39+H43+H47+H51+H55+H59+H63+H67+H71+H75+H79+H83+H87+H91+H95+H99+H103+H107+H111+H115+H119+H123+H127+H131</f>
        <v>48752700</v>
      </c>
      <c r="I134" s="1222">
        <v>48752700</v>
      </c>
    </row>
    <row r="135" spans="1:9">
      <c r="B135" s="415"/>
      <c r="C135" s="415"/>
      <c r="D135" s="415"/>
      <c r="E135" s="415"/>
      <c r="F135" s="415"/>
      <c r="G135" s="415"/>
      <c r="H135" s="415"/>
      <c r="I135" s="1227"/>
    </row>
    <row r="136" spans="1:9">
      <c r="B136" s="415"/>
      <c r="C136" s="415"/>
      <c r="D136" s="415"/>
      <c r="E136" s="415"/>
      <c r="F136" s="415"/>
      <c r="G136" s="415"/>
      <c r="H136" s="415"/>
      <c r="I136" s="1227"/>
    </row>
    <row r="137" spans="1:9">
      <c r="B137" s="415"/>
      <c r="C137" s="415"/>
      <c r="D137" s="415"/>
      <c r="E137" s="415"/>
      <c r="F137" s="415"/>
      <c r="G137" s="415"/>
      <c r="H137" s="415"/>
      <c r="I137" s="1227"/>
    </row>
    <row r="138" spans="1:9">
      <c r="B138" s="415"/>
      <c r="C138" s="415"/>
      <c r="D138" s="415"/>
      <c r="E138" s="415"/>
      <c r="F138" s="415"/>
      <c r="G138" s="415"/>
      <c r="H138" s="415"/>
      <c r="I138" s="1227"/>
    </row>
    <row r="139" spans="1:9">
      <c r="B139" s="415"/>
      <c r="C139" s="415"/>
      <c r="D139" s="415"/>
      <c r="E139" s="415"/>
      <c r="F139" s="415"/>
      <c r="G139" s="415"/>
      <c r="H139" s="415"/>
      <c r="I139" s="1227"/>
    </row>
    <row r="140" spans="1:9">
      <c r="B140" s="415"/>
      <c r="C140" s="415"/>
      <c r="D140" s="415"/>
      <c r="E140" s="415"/>
      <c r="F140" s="415"/>
      <c r="G140" s="415"/>
      <c r="H140" s="415"/>
      <c r="I140" s="1227"/>
    </row>
    <row r="141" spans="1:9">
      <c r="B141" s="415"/>
      <c r="C141" s="415"/>
      <c r="D141" s="415"/>
      <c r="E141" s="415"/>
      <c r="F141" s="415"/>
      <c r="G141" s="415"/>
      <c r="H141" s="415"/>
      <c r="I141" s="1227"/>
    </row>
    <row r="142" spans="1:9">
      <c r="B142" s="415"/>
      <c r="C142" s="415"/>
      <c r="D142" s="415"/>
      <c r="E142" s="415"/>
      <c r="F142" s="415"/>
      <c r="G142" s="415"/>
      <c r="H142" s="415"/>
      <c r="I142" s="1227"/>
    </row>
    <row r="143" spans="1:9">
      <c r="B143" s="415"/>
      <c r="C143" s="415"/>
      <c r="D143" s="415"/>
      <c r="E143" s="415"/>
      <c r="F143" s="415"/>
      <c r="G143" s="415"/>
      <c r="H143" s="415"/>
      <c r="I143" s="1227"/>
    </row>
    <row r="144" spans="1:9">
      <c r="B144" s="415"/>
      <c r="C144" s="415"/>
      <c r="D144" s="415"/>
      <c r="E144" s="415"/>
      <c r="F144" s="415"/>
      <c r="G144" s="415"/>
      <c r="H144" s="415"/>
      <c r="I144" s="1227"/>
    </row>
    <row r="145" spans="2:9">
      <c r="B145" s="415"/>
      <c r="C145" s="415"/>
      <c r="D145" s="415"/>
      <c r="E145" s="415"/>
      <c r="F145" s="415"/>
      <c r="G145" s="415"/>
      <c r="H145" s="415"/>
      <c r="I145" s="1227"/>
    </row>
    <row r="146" spans="2:9">
      <c r="B146" s="415"/>
      <c r="C146" s="415"/>
      <c r="D146" s="415"/>
      <c r="E146" s="415"/>
      <c r="F146" s="415"/>
      <c r="G146" s="415"/>
      <c r="H146" s="415"/>
      <c r="I146" s="1227"/>
    </row>
    <row r="147" spans="2:9">
      <c r="B147" s="415"/>
      <c r="C147" s="415"/>
      <c r="D147" s="415"/>
      <c r="E147" s="415"/>
      <c r="F147" s="415"/>
      <c r="G147" s="415"/>
      <c r="H147" s="415"/>
      <c r="I147" s="1227"/>
    </row>
    <row r="148" spans="2:9">
      <c r="B148" s="415"/>
      <c r="C148" s="415"/>
      <c r="D148" s="415"/>
      <c r="E148" s="415"/>
      <c r="F148" s="415"/>
      <c r="G148" s="415"/>
      <c r="H148" s="415"/>
      <c r="I148" s="1227"/>
    </row>
    <row r="149" spans="2:9">
      <c r="B149" s="415"/>
      <c r="C149" s="415"/>
      <c r="D149" s="415"/>
      <c r="E149" s="415"/>
      <c r="F149" s="415"/>
      <c r="G149" s="415"/>
      <c r="H149" s="415"/>
      <c r="I149" s="1227"/>
    </row>
    <row r="150" spans="2:9">
      <c r="B150" s="415"/>
      <c r="C150" s="415"/>
      <c r="D150" s="415"/>
      <c r="E150" s="415"/>
      <c r="F150" s="415"/>
      <c r="G150" s="415"/>
      <c r="H150" s="415"/>
      <c r="I150" s="1227"/>
    </row>
    <row r="151" spans="2:9">
      <c r="B151" s="415"/>
      <c r="C151" s="415"/>
      <c r="D151" s="415"/>
      <c r="E151" s="415"/>
      <c r="F151" s="415"/>
      <c r="G151" s="415"/>
      <c r="H151" s="415"/>
      <c r="I151" s="1227"/>
    </row>
    <row r="152" spans="2:9">
      <c r="B152" s="415"/>
      <c r="C152" s="415"/>
      <c r="D152" s="415"/>
      <c r="E152" s="415"/>
      <c r="F152" s="415"/>
      <c r="G152" s="415"/>
      <c r="H152" s="415"/>
      <c r="I152" s="1227"/>
    </row>
    <row r="153" spans="2:9">
      <c r="B153" s="415"/>
      <c r="C153" s="415"/>
      <c r="D153" s="415"/>
      <c r="E153" s="415"/>
      <c r="F153" s="415"/>
      <c r="G153" s="415"/>
      <c r="H153" s="415"/>
      <c r="I153" s="1227"/>
    </row>
    <row r="154" spans="2:9">
      <c r="B154" s="415"/>
      <c r="C154" s="415"/>
      <c r="D154" s="415"/>
      <c r="E154" s="415"/>
      <c r="F154" s="415"/>
      <c r="G154" s="415"/>
      <c r="H154" s="415"/>
      <c r="I154" s="1227"/>
    </row>
    <row r="155" spans="2:9">
      <c r="B155" s="415"/>
      <c r="C155" s="415"/>
      <c r="D155" s="415"/>
      <c r="E155" s="415"/>
      <c r="F155" s="415"/>
      <c r="G155" s="415"/>
      <c r="H155" s="415"/>
      <c r="I155" s="1227"/>
    </row>
    <row r="156" spans="2:9">
      <c r="B156" s="415"/>
      <c r="C156" s="415"/>
      <c r="D156" s="415"/>
      <c r="E156" s="415"/>
      <c r="F156" s="415"/>
      <c r="G156" s="415"/>
      <c r="H156" s="415"/>
      <c r="I156" s="1227"/>
    </row>
    <row r="157" spans="2:9">
      <c r="B157" s="415"/>
      <c r="C157" s="415"/>
      <c r="D157" s="415"/>
      <c r="E157" s="415"/>
      <c r="F157" s="415"/>
      <c r="G157" s="415"/>
      <c r="H157" s="415"/>
      <c r="I157" s="1227"/>
    </row>
    <row r="158" spans="2:9">
      <c r="B158" s="415"/>
      <c r="C158" s="415"/>
      <c r="D158" s="415"/>
      <c r="E158" s="415"/>
      <c r="F158" s="415"/>
      <c r="G158" s="415"/>
      <c r="H158" s="415"/>
      <c r="I158" s="1227"/>
    </row>
    <row r="159" spans="2:9">
      <c r="B159" s="415"/>
      <c r="C159" s="415"/>
      <c r="D159" s="415"/>
      <c r="E159" s="415"/>
      <c r="F159" s="415"/>
      <c r="G159" s="415"/>
      <c r="H159" s="415"/>
      <c r="I159" s="1227"/>
    </row>
    <row r="160" spans="2:9">
      <c r="B160" s="415"/>
      <c r="C160" s="415"/>
      <c r="D160" s="415"/>
      <c r="E160" s="415"/>
      <c r="F160" s="415"/>
      <c r="G160" s="415"/>
      <c r="H160" s="415"/>
      <c r="I160" s="1227"/>
    </row>
    <row r="161" spans="2:9">
      <c r="B161" s="415"/>
      <c r="C161" s="415"/>
      <c r="D161" s="415"/>
      <c r="E161" s="415"/>
      <c r="F161" s="415"/>
      <c r="G161" s="415"/>
      <c r="H161" s="415"/>
      <c r="I161" s="1227"/>
    </row>
    <row r="162" spans="2:9">
      <c r="B162" s="415"/>
      <c r="C162" s="415"/>
      <c r="D162" s="415"/>
      <c r="E162" s="415"/>
      <c r="F162" s="415"/>
      <c r="G162" s="415"/>
      <c r="H162" s="415"/>
      <c r="I162" s="1227"/>
    </row>
    <row r="163" spans="2:9">
      <c r="B163" s="415"/>
      <c r="C163" s="415"/>
      <c r="D163" s="415"/>
      <c r="E163" s="415"/>
      <c r="F163" s="415"/>
      <c r="G163" s="415"/>
      <c r="H163" s="415"/>
      <c r="I163" s="1227"/>
    </row>
    <row r="164" spans="2:9">
      <c r="B164" s="415"/>
      <c r="C164" s="415"/>
      <c r="D164" s="415"/>
      <c r="E164" s="415"/>
      <c r="F164" s="415"/>
      <c r="G164" s="415"/>
      <c r="H164" s="415"/>
      <c r="I164" s="1227"/>
    </row>
    <row r="165" spans="2:9">
      <c r="B165" s="415"/>
      <c r="C165" s="415"/>
      <c r="D165" s="415"/>
      <c r="E165" s="415"/>
      <c r="F165" s="415"/>
      <c r="G165" s="415"/>
      <c r="H165" s="415"/>
      <c r="I165" s="1227"/>
    </row>
    <row r="166" spans="2:9">
      <c r="B166" s="415"/>
      <c r="C166" s="415"/>
      <c r="D166" s="415"/>
      <c r="E166" s="415"/>
      <c r="F166" s="415"/>
      <c r="G166" s="415"/>
      <c r="H166" s="415"/>
      <c r="I166" s="1227"/>
    </row>
    <row r="167" spans="2:9">
      <c r="B167" s="415"/>
      <c r="C167" s="415"/>
      <c r="D167" s="415"/>
      <c r="E167" s="415"/>
      <c r="F167" s="415"/>
      <c r="G167" s="415"/>
      <c r="H167" s="415"/>
      <c r="I167" s="1227"/>
    </row>
    <row r="168" spans="2:9">
      <c r="B168" s="415"/>
      <c r="C168" s="415"/>
      <c r="D168" s="415"/>
      <c r="E168" s="415"/>
      <c r="F168" s="415"/>
      <c r="G168" s="415"/>
      <c r="H168" s="415"/>
      <c r="I168" s="1227"/>
    </row>
    <row r="169" spans="2:9">
      <c r="B169" s="415"/>
      <c r="C169" s="415"/>
      <c r="D169" s="415"/>
      <c r="E169" s="415"/>
      <c r="F169" s="415"/>
      <c r="G169" s="415"/>
      <c r="H169" s="415"/>
      <c r="I169" s="1227"/>
    </row>
    <row r="170" spans="2:9">
      <c r="B170" s="415"/>
      <c r="C170" s="415"/>
      <c r="D170" s="415"/>
      <c r="E170" s="415"/>
      <c r="F170" s="415"/>
      <c r="G170" s="415"/>
      <c r="H170" s="415"/>
      <c r="I170" s="1227"/>
    </row>
    <row r="171" spans="2:9">
      <c r="B171" s="415"/>
      <c r="C171" s="415"/>
      <c r="D171" s="415"/>
      <c r="E171" s="415"/>
      <c r="F171" s="415"/>
      <c r="G171" s="415"/>
      <c r="H171" s="415"/>
      <c r="I171" s="1227"/>
    </row>
    <row r="172" spans="2:9">
      <c r="B172" s="415"/>
      <c r="C172" s="415"/>
      <c r="D172" s="415"/>
      <c r="E172" s="415"/>
      <c r="F172" s="415"/>
      <c r="G172" s="415"/>
      <c r="H172" s="415"/>
      <c r="I172" s="1227"/>
    </row>
    <row r="173" spans="2:9">
      <c r="B173" s="415"/>
      <c r="C173" s="415"/>
      <c r="D173" s="415"/>
      <c r="E173" s="415"/>
      <c r="F173" s="415"/>
      <c r="G173" s="415"/>
      <c r="H173" s="415"/>
      <c r="I173" s="1227"/>
    </row>
    <row r="174" spans="2:9">
      <c r="B174" s="415"/>
      <c r="C174" s="415"/>
      <c r="D174" s="415"/>
      <c r="E174" s="415"/>
      <c r="F174" s="415"/>
      <c r="G174" s="415"/>
      <c r="H174" s="415"/>
      <c r="I174" s="1227"/>
    </row>
    <row r="175" spans="2:9">
      <c r="B175" s="415"/>
      <c r="C175" s="415"/>
      <c r="D175" s="415"/>
      <c r="E175" s="415"/>
      <c r="F175" s="415"/>
      <c r="G175" s="415"/>
      <c r="H175" s="415"/>
      <c r="I175" s="1227"/>
    </row>
    <row r="176" spans="2:9">
      <c r="B176" s="415"/>
      <c r="C176" s="415"/>
      <c r="D176" s="415"/>
      <c r="E176" s="415"/>
      <c r="F176" s="415"/>
      <c r="G176" s="415"/>
      <c r="H176" s="415"/>
      <c r="I176" s="1227"/>
    </row>
    <row r="177" spans="2:9">
      <c r="B177" s="415"/>
      <c r="C177" s="415"/>
      <c r="D177" s="415"/>
      <c r="E177" s="415"/>
      <c r="F177" s="415"/>
      <c r="G177" s="415"/>
      <c r="H177" s="415"/>
      <c r="I177" s="1227"/>
    </row>
    <row r="178" spans="2:9">
      <c r="B178" s="415"/>
      <c r="C178" s="415"/>
      <c r="D178" s="415"/>
      <c r="E178" s="415"/>
      <c r="F178" s="415"/>
      <c r="G178" s="415"/>
      <c r="H178" s="415"/>
      <c r="I178" s="1227"/>
    </row>
    <row r="179" spans="2:9">
      <c r="B179" s="415"/>
      <c r="C179" s="415"/>
      <c r="D179" s="415"/>
      <c r="E179" s="415"/>
      <c r="F179" s="415"/>
      <c r="G179" s="415"/>
      <c r="H179" s="415"/>
      <c r="I179" s="1227"/>
    </row>
    <row r="180" spans="2:9">
      <c r="B180" s="415"/>
      <c r="C180" s="415"/>
      <c r="D180" s="415"/>
      <c r="E180" s="415"/>
      <c r="F180" s="415"/>
      <c r="G180" s="415"/>
      <c r="H180" s="415"/>
      <c r="I180" s="1227"/>
    </row>
    <row r="181" spans="2:9">
      <c r="B181" s="415"/>
      <c r="C181" s="415"/>
      <c r="D181" s="415"/>
      <c r="E181" s="415"/>
      <c r="F181" s="415"/>
      <c r="G181" s="415"/>
      <c r="H181" s="415"/>
      <c r="I181" s="1227"/>
    </row>
    <row r="182" spans="2:9">
      <c r="B182" s="415"/>
      <c r="C182" s="415"/>
      <c r="D182" s="415"/>
      <c r="E182" s="415"/>
      <c r="F182" s="415"/>
      <c r="G182" s="415"/>
      <c r="H182" s="415"/>
      <c r="I182" s="1227"/>
    </row>
    <row r="183" spans="2:9">
      <c r="B183" s="415"/>
      <c r="C183" s="415"/>
      <c r="D183" s="415"/>
      <c r="E183" s="415"/>
      <c r="F183" s="415"/>
      <c r="G183" s="415"/>
      <c r="H183" s="415"/>
      <c r="I183" s="1227"/>
    </row>
    <row r="184" spans="2:9">
      <c r="B184" s="415"/>
      <c r="C184" s="415"/>
      <c r="D184" s="415"/>
      <c r="E184" s="415"/>
      <c r="F184" s="415"/>
      <c r="G184" s="415"/>
      <c r="H184" s="415"/>
      <c r="I184" s="1227"/>
    </row>
    <row r="185" spans="2:9">
      <c r="B185" s="415"/>
      <c r="C185" s="415"/>
      <c r="D185" s="415"/>
      <c r="E185" s="415"/>
      <c r="F185" s="415"/>
      <c r="G185" s="415"/>
      <c r="H185" s="415"/>
      <c r="I185" s="415"/>
    </row>
    <row r="186" spans="2:9">
      <c r="B186" s="415"/>
      <c r="C186" s="415"/>
      <c r="D186" s="415"/>
      <c r="E186" s="415"/>
      <c r="F186" s="415"/>
      <c r="G186" s="415"/>
      <c r="H186" s="415"/>
      <c r="I186" s="415"/>
    </row>
    <row r="187" spans="2:9">
      <c r="B187" s="415"/>
      <c r="C187" s="415"/>
      <c r="D187" s="415"/>
      <c r="E187" s="415"/>
      <c r="F187" s="415"/>
      <c r="G187" s="415"/>
      <c r="H187" s="415"/>
      <c r="I187" s="415"/>
    </row>
    <row r="188" spans="2:9">
      <c r="B188" s="415"/>
      <c r="C188" s="415"/>
      <c r="D188" s="415"/>
      <c r="E188" s="415"/>
      <c r="F188" s="415"/>
      <c r="G188" s="415"/>
      <c r="H188" s="415"/>
      <c r="I188" s="415"/>
    </row>
    <row r="189" spans="2:9">
      <c r="B189" s="415"/>
      <c r="C189" s="415"/>
      <c r="D189" s="415"/>
      <c r="E189" s="415"/>
      <c r="F189" s="415"/>
      <c r="G189" s="415"/>
      <c r="H189" s="415"/>
      <c r="I189" s="415"/>
    </row>
    <row r="190" spans="2:9">
      <c r="B190" s="415"/>
      <c r="C190" s="415"/>
      <c r="D190" s="415"/>
      <c r="E190" s="415"/>
      <c r="F190" s="415"/>
      <c r="G190" s="415"/>
      <c r="H190" s="415"/>
      <c r="I190" s="415"/>
    </row>
    <row r="191" spans="2:9">
      <c r="B191" s="415"/>
      <c r="C191" s="415"/>
      <c r="D191" s="415"/>
      <c r="E191" s="415"/>
      <c r="F191" s="415"/>
      <c r="G191" s="415"/>
      <c r="H191" s="415"/>
      <c r="I191" s="415"/>
    </row>
    <row r="192" spans="2:9">
      <c r="B192" s="415"/>
      <c r="C192" s="415"/>
      <c r="D192" s="415"/>
      <c r="E192" s="415"/>
      <c r="F192" s="415"/>
      <c r="G192" s="415"/>
      <c r="H192" s="415"/>
      <c r="I192" s="415"/>
    </row>
    <row r="193" spans="2:9">
      <c r="B193" s="415"/>
      <c r="C193" s="415"/>
      <c r="D193" s="415"/>
      <c r="E193" s="415"/>
      <c r="F193" s="415"/>
      <c r="G193" s="415"/>
      <c r="H193" s="415"/>
      <c r="I193" s="415"/>
    </row>
    <row r="194" spans="2:9">
      <c r="B194" s="415"/>
      <c r="C194" s="415"/>
      <c r="D194" s="415"/>
      <c r="E194" s="415"/>
      <c r="F194" s="415"/>
      <c r="G194" s="415"/>
      <c r="H194" s="415"/>
      <c r="I194" s="415"/>
    </row>
    <row r="195" spans="2:9">
      <c r="B195" s="415"/>
      <c r="C195" s="415"/>
      <c r="D195" s="415"/>
      <c r="E195" s="415"/>
      <c r="F195" s="415"/>
      <c r="G195" s="415"/>
      <c r="H195" s="415"/>
      <c r="I195" s="415"/>
    </row>
    <row r="196" spans="2:9">
      <c r="B196" s="415"/>
      <c r="C196" s="415"/>
      <c r="D196" s="415"/>
      <c r="E196" s="415"/>
      <c r="F196" s="415"/>
      <c r="G196" s="415"/>
      <c r="H196" s="415"/>
      <c r="I196" s="415"/>
    </row>
    <row r="197" spans="2:9">
      <c r="B197" s="415"/>
      <c r="C197" s="415"/>
      <c r="D197" s="415"/>
      <c r="E197" s="415"/>
      <c r="F197" s="415"/>
      <c r="G197" s="415"/>
      <c r="H197" s="415"/>
      <c r="I197" s="415"/>
    </row>
    <row r="198" spans="2:9">
      <c r="B198" s="415"/>
      <c r="C198" s="415"/>
      <c r="D198" s="415"/>
      <c r="E198" s="415"/>
      <c r="F198" s="415"/>
      <c r="G198" s="415"/>
      <c r="H198" s="415"/>
      <c r="I198" s="415"/>
    </row>
    <row r="199" spans="2:9">
      <c r="B199" s="415"/>
      <c r="C199" s="415"/>
      <c r="D199" s="415"/>
      <c r="E199" s="415"/>
      <c r="F199" s="415"/>
      <c r="G199" s="415"/>
      <c r="H199" s="415"/>
      <c r="I199" s="415"/>
    </row>
    <row r="200" spans="2:9">
      <c r="B200" s="415"/>
      <c r="C200" s="415"/>
      <c r="D200" s="415"/>
      <c r="E200" s="415"/>
      <c r="F200" s="415"/>
      <c r="G200" s="415"/>
      <c r="H200" s="415"/>
      <c r="I200" s="415"/>
    </row>
    <row r="201" spans="2:9">
      <c r="B201" s="415"/>
      <c r="C201" s="415"/>
      <c r="D201" s="415"/>
      <c r="E201" s="415"/>
      <c r="F201" s="415"/>
      <c r="G201" s="415"/>
      <c r="H201" s="415"/>
      <c r="I201" s="415"/>
    </row>
    <row r="202" spans="2:9">
      <c r="B202" s="415"/>
      <c r="C202" s="415"/>
      <c r="D202" s="415"/>
      <c r="E202" s="415"/>
      <c r="F202" s="415"/>
      <c r="G202" s="415"/>
      <c r="H202" s="415"/>
      <c r="I202" s="415"/>
    </row>
    <row r="203" spans="2:9">
      <c r="B203" s="415"/>
      <c r="C203" s="415"/>
      <c r="D203" s="415"/>
      <c r="E203" s="415"/>
      <c r="F203" s="415"/>
      <c r="G203" s="415"/>
      <c r="H203" s="415"/>
      <c r="I203" s="415"/>
    </row>
    <row r="204" spans="2:9">
      <c r="B204" s="415"/>
      <c r="C204" s="415"/>
      <c r="D204" s="415"/>
      <c r="E204" s="415"/>
      <c r="F204" s="415"/>
      <c r="G204" s="415"/>
      <c r="H204" s="415"/>
      <c r="I204" s="415"/>
    </row>
    <row r="205" spans="2:9">
      <c r="B205" s="415"/>
      <c r="C205" s="415"/>
      <c r="D205" s="415"/>
      <c r="E205" s="415"/>
      <c r="F205" s="415"/>
      <c r="G205" s="415"/>
      <c r="H205" s="415"/>
      <c r="I205" s="415"/>
    </row>
    <row r="206" spans="2:9">
      <c r="B206" s="415"/>
      <c r="C206" s="415"/>
      <c r="D206" s="415"/>
      <c r="E206" s="415"/>
      <c r="F206" s="415"/>
      <c r="G206" s="415"/>
      <c r="H206" s="415"/>
      <c r="I206" s="415"/>
    </row>
    <row r="207" spans="2:9">
      <c r="B207" s="415"/>
      <c r="C207" s="415"/>
      <c r="D207" s="415"/>
      <c r="E207" s="415"/>
      <c r="F207" s="415"/>
      <c r="G207" s="415"/>
      <c r="H207" s="415"/>
      <c r="I207" s="415"/>
    </row>
    <row r="208" spans="2:9">
      <c r="B208" s="415"/>
      <c r="C208" s="415"/>
      <c r="D208" s="415"/>
      <c r="E208" s="415"/>
      <c r="F208" s="415"/>
      <c r="G208" s="415"/>
      <c r="H208" s="415"/>
      <c r="I208" s="415"/>
    </row>
    <row r="209" spans="2:9">
      <c r="B209" s="415"/>
      <c r="C209" s="415"/>
      <c r="D209" s="415"/>
      <c r="E209" s="415"/>
      <c r="F209" s="415"/>
      <c r="G209" s="415"/>
      <c r="H209" s="415"/>
      <c r="I209" s="415"/>
    </row>
    <row r="210" spans="2:9">
      <c r="B210" s="415"/>
      <c r="C210" s="415"/>
      <c r="D210" s="415"/>
      <c r="E210" s="415"/>
      <c r="F210" s="415"/>
      <c r="G210" s="415"/>
      <c r="H210" s="415"/>
      <c r="I210" s="415"/>
    </row>
    <row r="211" spans="2:9">
      <c r="B211" s="415"/>
      <c r="C211" s="415"/>
      <c r="D211" s="415"/>
      <c r="E211" s="415"/>
      <c r="F211" s="415"/>
      <c r="G211" s="415"/>
      <c r="H211" s="415"/>
      <c r="I211" s="415"/>
    </row>
    <row r="212" spans="2:9">
      <c r="B212" s="415"/>
      <c r="C212" s="415"/>
      <c r="D212" s="415"/>
      <c r="E212" s="415"/>
      <c r="F212" s="415"/>
      <c r="G212" s="415"/>
      <c r="H212" s="415"/>
      <c r="I212" s="415"/>
    </row>
    <row r="213" spans="2:9">
      <c r="B213" s="415"/>
      <c r="C213" s="415"/>
      <c r="D213" s="415"/>
      <c r="E213" s="415"/>
      <c r="F213" s="415"/>
      <c r="G213" s="415"/>
      <c r="H213" s="415"/>
      <c r="I213" s="415"/>
    </row>
    <row r="214" spans="2:9">
      <c r="B214" s="415"/>
      <c r="C214" s="415"/>
      <c r="D214" s="415"/>
      <c r="E214" s="415"/>
      <c r="F214" s="415"/>
      <c r="G214" s="415"/>
      <c r="H214" s="415"/>
      <c r="I214" s="415"/>
    </row>
    <row r="215" spans="2:9">
      <c r="B215" s="415"/>
      <c r="C215" s="415"/>
      <c r="D215" s="415"/>
      <c r="E215" s="415"/>
      <c r="F215" s="415"/>
      <c r="G215" s="415"/>
      <c r="H215" s="415"/>
      <c r="I215" s="415"/>
    </row>
    <row r="216" spans="2:9">
      <c r="B216" s="415"/>
      <c r="C216" s="415"/>
      <c r="D216" s="415"/>
      <c r="E216" s="415"/>
      <c r="F216" s="415"/>
      <c r="G216" s="415"/>
      <c r="H216" s="415"/>
      <c r="I216" s="415"/>
    </row>
    <row r="217" spans="2:9">
      <c r="B217" s="415"/>
      <c r="C217" s="415"/>
      <c r="D217" s="415"/>
      <c r="E217" s="415"/>
      <c r="F217" s="415"/>
      <c r="G217" s="415"/>
      <c r="H217" s="415"/>
      <c r="I217" s="415"/>
    </row>
    <row r="218" spans="2:9">
      <c r="B218" s="415"/>
      <c r="C218" s="415"/>
      <c r="D218" s="415"/>
      <c r="E218" s="415"/>
      <c r="F218" s="415"/>
      <c r="G218" s="415"/>
      <c r="H218" s="415"/>
      <c r="I218" s="415"/>
    </row>
    <row r="219" spans="2:9">
      <c r="B219" s="415"/>
      <c r="C219" s="415"/>
      <c r="D219" s="415"/>
      <c r="E219" s="415"/>
      <c r="F219" s="415"/>
      <c r="G219" s="415"/>
      <c r="H219" s="415"/>
      <c r="I219" s="415"/>
    </row>
    <row r="220" spans="2:9">
      <c r="B220" s="415"/>
      <c r="C220" s="415"/>
      <c r="D220" s="415"/>
      <c r="E220" s="415"/>
      <c r="F220" s="415"/>
      <c r="G220" s="415"/>
      <c r="H220" s="415"/>
      <c r="I220" s="415"/>
    </row>
    <row r="221" spans="2:9">
      <c r="B221" s="415"/>
      <c r="C221" s="415"/>
      <c r="D221" s="415"/>
      <c r="E221" s="415"/>
      <c r="F221" s="415"/>
      <c r="G221" s="415"/>
      <c r="H221" s="415"/>
      <c r="I221" s="415"/>
    </row>
    <row r="222" spans="2:9">
      <c r="B222" s="415"/>
      <c r="C222" s="415"/>
      <c r="D222" s="415"/>
      <c r="E222" s="415"/>
      <c r="F222" s="415"/>
      <c r="G222" s="415"/>
      <c r="H222" s="415"/>
      <c r="I222" s="415"/>
    </row>
    <row r="223" spans="2:9">
      <c r="B223" s="415"/>
      <c r="C223" s="415"/>
      <c r="D223" s="415"/>
      <c r="E223" s="415"/>
      <c r="F223" s="415"/>
      <c r="G223" s="415"/>
      <c r="H223" s="415"/>
      <c r="I223" s="415"/>
    </row>
    <row r="224" spans="2:9">
      <c r="B224" s="415"/>
      <c r="C224" s="415"/>
      <c r="D224" s="415"/>
      <c r="E224" s="415"/>
      <c r="F224" s="415"/>
      <c r="G224" s="415"/>
      <c r="H224" s="415"/>
      <c r="I224" s="415"/>
    </row>
    <row r="225" spans="2:9">
      <c r="B225" s="415"/>
      <c r="C225" s="415"/>
      <c r="D225" s="415"/>
      <c r="E225" s="415"/>
      <c r="F225" s="415"/>
      <c r="G225" s="415"/>
      <c r="H225" s="415"/>
      <c r="I225" s="415"/>
    </row>
    <row r="226" spans="2:9">
      <c r="B226" s="415"/>
      <c r="C226" s="415"/>
      <c r="D226" s="415"/>
      <c r="E226" s="415"/>
      <c r="F226" s="415"/>
      <c r="G226" s="415"/>
      <c r="H226" s="415"/>
      <c r="I226" s="415"/>
    </row>
    <row r="227" spans="2:9">
      <c r="B227" s="415"/>
      <c r="C227" s="415"/>
      <c r="D227" s="415"/>
      <c r="E227" s="415"/>
      <c r="F227" s="415"/>
      <c r="G227" s="415"/>
      <c r="H227" s="415"/>
      <c r="I227" s="415"/>
    </row>
    <row r="228" spans="2:9">
      <c r="B228" s="415"/>
      <c r="C228" s="415"/>
      <c r="D228" s="415"/>
      <c r="E228" s="415"/>
      <c r="F228" s="415"/>
      <c r="G228" s="415"/>
      <c r="H228" s="415"/>
      <c r="I228" s="415"/>
    </row>
    <row r="229" spans="2:9">
      <c r="B229" s="415"/>
      <c r="C229" s="415"/>
      <c r="D229" s="415"/>
      <c r="E229" s="415"/>
      <c r="F229" s="415"/>
      <c r="G229" s="415"/>
      <c r="H229" s="415"/>
      <c r="I229" s="415"/>
    </row>
    <row r="230" spans="2:9">
      <c r="B230" s="415"/>
      <c r="C230" s="415"/>
      <c r="D230" s="415"/>
      <c r="E230" s="415"/>
      <c r="F230" s="415"/>
      <c r="G230" s="415"/>
      <c r="H230" s="415"/>
      <c r="I230" s="415"/>
    </row>
    <row r="231" spans="2:9">
      <c r="B231" s="415"/>
      <c r="C231" s="415"/>
      <c r="D231" s="415"/>
      <c r="E231" s="415"/>
      <c r="F231" s="415"/>
      <c r="G231" s="415"/>
      <c r="H231" s="415"/>
      <c r="I231" s="415"/>
    </row>
    <row r="232" spans="2:9">
      <c r="B232" s="415"/>
      <c r="C232" s="415"/>
      <c r="D232" s="415"/>
      <c r="E232" s="415"/>
      <c r="F232" s="415"/>
      <c r="G232" s="415"/>
      <c r="H232" s="415"/>
      <c r="I232" s="415"/>
    </row>
    <row r="233" spans="2:9">
      <c r="B233" s="415"/>
      <c r="C233" s="415"/>
      <c r="D233" s="415"/>
      <c r="E233" s="415"/>
      <c r="F233" s="415"/>
      <c r="G233" s="415"/>
      <c r="H233" s="415"/>
      <c r="I233" s="415"/>
    </row>
    <row r="234" spans="2:9">
      <c r="B234" s="415"/>
      <c r="C234" s="415"/>
      <c r="D234" s="415"/>
      <c r="E234" s="415"/>
      <c r="F234" s="415"/>
      <c r="G234" s="415"/>
      <c r="H234" s="415"/>
      <c r="I234" s="415"/>
    </row>
    <row r="235" spans="2:9">
      <c r="B235" s="415"/>
      <c r="C235" s="415"/>
      <c r="D235" s="415"/>
      <c r="E235" s="415"/>
      <c r="F235" s="415"/>
      <c r="G235" s="415"/>
      <c r="H235" s="415"/>
      <c r="I235" s="415"/>
    </row>
    <row r="236" spans="2:9">
      <c r="B236" s="415"/>
      <c r="C236" s="415"/>
      <c r="D236" s="415"/>
      <c r="E236" s="415"/>
      <c r="F236" s="415"/>
      <c r="G236" s="415"/>
      <c r="H236" s="415"/>
      <c r="I236" s="415"/>
    </row>
    <row r="237" spans="2:9">
      <c r="B237" s="415"/>
      <c r="C237" s="415"/>
      <c r="D237" s="415"/>
      <c r="E237" s="415"/>
      <c r="F237" s="415"/>
      <c r="G237" s="415"/>
      <c r="H237" s="415"/>
      <c r="I237" s="415"/>
    </row>
    <row r="238" spans="2:9">
      <c r="B238" s="415"/>
      <c r="C238" s="415"/>
      <c r="D238" s="415"/>
      <c r="E238" s="415"/>
      <c r="F238" s="415"/>
      <c r="G238" s="415"/>
      <c r="H238" s="415"/>
      <c r="I238" s="415"/>
    </row>
    <row r="239" spans="2:9">
      <c r="B239" s="415"/>
      <c r="C239" s="415"/>
      <c r="D239" s="415"/>
      <c r="E239" s="415"/>
      <c r="F239" s="415"/>
      <c r="G239" s="415"/>
      <c r="H239" s="415"/>
      <c r="I239" s="415"/>
    </row>
    <row r="240" spans="2:9">
      <c r="B240" s="415"/>
      <c r="C240" s="415"/>
      <c r="D240" s="415"/>
      <c r="E240" s="415"/>
      <c r="F240" s="415"/>
      <c r="G240" s="415"/>
      <c r="H240" s="415"/>
      <c r="I240" s="415"/>
    </row>
    <row r="241" spans="2:9">
      <c r="B241" s="415"/>
      <c r="C241" s="415"/>
      <c r="D241" s="415"/>
      <c r="E241" s="415"/>
      <c r="F241" s="415"/>
      <c r="G241" s="415"/>
      <c r="H241" s="415"/>
      <c r="I241" s="415"/>
    </row>
    <row r="242" spans="2:9">
      <c r="B242" s="415"/>
      <c r="C242" s="415"/>
      <c r="D242" s="415"/>
      <c r="E242" s="415"/>
      <c r="F242" s="415"/>
      <c r="G242" s="415"/>
      <c r="H242" s="415"/>
      <c r="I242" s="415"/>
    </row>
    <row r="243" spans="2:9">
      <c r="B243" s="415"/>
      <c r="C243" s="415"/>
      <c r="D243" s="415"/>
      <c r="E243" s="415"/>
      <c r="F243" s="415"/>
      <c r="G243" s="415"/>
      <c r="H243" s="415"/>
      <c r="I243" s="415"/>
    </row>
    <row r="244" spans="2:9">
      <c r="B244" s="415"/>
      <c r="C244" s="415"/>
      <c r="D244" s="415"/>
      <c r="E244" s="415"/>
      <c r="F244" s="415"/>
      <c r="G244" s="415"/>
      <c r="H244" s="415"/>
      <c r="I244" s="415"/>
    </row>
    <row r="245" spans="2:9">
      <c r="B245" s="415"/>
      <c r="C245" s="415"/>
      <c r="D245" s="415"/>
      <c r="E245" s="415"/>
      <c r="F245" s="415"/>
      <c r="G245" s="415"/>
      <c r="H245" s="415"/>
      <c r="I245" s="415"/>
    </row>
    <row r="246" spans="2:9">
      <c r="B246" s="415"/>
      <c r="C246" s="415"/>
      <c r="D246" s="415"/>
      <c r="E246" s="415"/>
      <c r="F246" s="415"/>
      <c r="G246" s="415"/>
      <c r="H246" s="415"/>
      <c r="I246" s="415"/>
    </row>
    <row r="247" spans="2:9">
      <c r="B247" s="415"/>
      <c r="C247" s="415"/>
      <c r="D247" s="415"/>
      <c r="E247" s="415"/>
      <c r="F247" s="415"/>
      <c r="G247" s="415"/>
      <c r="H247" s="415"/>
      <c r="I247" s="415"/>
    </row>
    <row r="248" spans="2:9">
      <c r="B248" s="415"/>
      <c r="C248" s="415"/>
      <c r="D248" s="415"/>
      <c r="E248" s="415"/>
      <c r="F248" s="415"/>
      <c r="G248" s="415"/>
      <c r="H248" s="415"/>
      <c r="I248" s="415"/>
    </row>
    <row r="249" spans="2:9">
      <c r="B249" s="415"/>
      <c r="C249" s="415"/>
      <c r="D249" s="415"/>
      <c r="E249" s="415"/>
      <c r="F249" s="415"/>
      <c r="G249" s="415"/>
      <c r="H249" s="415"/>
      <c r="I249" s="415"/>
    </row>
    <row r="250" spans="2:9">
      <c r="B250" s="415"/>
      <c r="C250" s="415"/>
      <c r="D250" s="415"/>
      <c r="E250" s="415"/>
      <c r="F250" s="415"/>
      <c r="G250" s="415"/>
      <c r="H250" s="415"/>
      <c r="I250" s="415"/>
    </row>
    <row r="251" spans="2:9">
      <c r="B251" s="415"/>
      <c r="C251" s="415"/>
      <c r="D251" s="415"/>
      <c r="E251" s="415"/>
      <c r="F251" s="415"/>
      <c r="G251" s="415"/>
      <c r="H251" s="415"/>
      <c r="I251" s="415"/>
    </row>
    <row r="252" spans="2:9">
      <c r="B252" s="415"/>
      <c r="C252" s="415"/>
      <c r="D252" s="415"/>
      <c r="E252" s="415"/>
      <c r="F252" s="415"/>
      <c r="G252" s="415"/>
      <c r="H252" s="415"/>
      <c r="I252" s="415"/>
    </row>
    <row r="253" spans="2:9">
      <c r="B253" s="415"/>
      <c r="C253" s="415"/>
      <c r="D253" s="415"/>
      <c r="E253" s="415"/>
      <c r="F253" s="415"/>
      <c r="G253" s="415"/>
      <c r="H253" s="415"/>
      <c r="I253" s="415"/>
    </row>
    <row r="254" spans="2:9">
      <c r="B254" s="415"/>
      <c r="C254" s="415"/>
      <c r="D254" s="415"/>
      <c r="E254" s="415"/>
      <c r="F254" s="415"/>
      <c r="G254" s="415"/>
      <c r="H254" s="415"/>
      <c r="I254" s="415"/>
    </row>
    <row r="255" spans="2:9">
      <c r="B255" s="415"/>
      <c r="C255" s="415"/>
      <c r="D255" s="415"/>
      <c r="E255" s="415"/>
      <c r="F255" s="415"/>
      <c r="G255" s="415"/>
      <c r="H255" s="415"/>
      <c r="I255" s="415"/>
    </row>
    <row r="256" spans="2:9">
      <c r="B256" s="415"/>
      <c r="C256" s="415"/>
      <c r="D256" s="415"/>
      <c r="E256" s="415"/>
      <c r="F256" s="415"/>
      <c r="G256" s="415"/>
      <c r="H256" s="415"/>
      <c r="I256" s="415"/>
    </row>
    <row r="257" spans="2:9">
      <c r="B257" s="415"/>
      <c r="C257" s="415"/>
      <c r="D257" s="415"/>
      <c r="E257" s="415"/>
      <c r="F257" s="415"/>
      <c r="G257" s="415"/>
      <c r="H257" s="415"/>
      <c r="I257" s="415"/>
    </row>
    <row r="258" spans="2:9">
      <c r="B258" s="415"/>
      <c r="C258" s="415"/>
      <c r="D258" s="415"/>
      <c r="E258" s="415"/>
      <c r="F258" s="415"/>
      <c r="G258" s="415"/>
      <c r="H258" s="415"/>
      <c r="I258" s="415"/>
    </row>
    <row r="259" spans="2:9">
      <c r="B259" s="415"/>
      <c r="C259" s="415"/>
      <c r="D259" s="415"/>
      <c r="E259" s="415"/>
      <c r="F259" s="415"/>
      <c r="G259" s="415"/>
      <c r="H259" s="415"/>
      <c r="I259" s="415"/>
    </row>
    <row r="260" spans="2:9">
      <c r="B260" s="415"/>
      <c r="C260" s="415"/>
      <c r="D260" s="415"/>
      <c r="E260" s="415"/>
      <c r="F260" s="415"/>
      <c r="G260" s="415"/>
      <c r="H260" s="415"/>
      <c r="I260" s="415"/>
    </row>
    <row r="261" spans="2:9">
      <c r="B261" s="415"/>
      <c r="C261" s="415"/>
      <c r="D261" s="415"/>
      <c r="E261" s="415"/>
      <c r="F261" s="415"/>
      <c r="G261" s="415"/>
      <c r="H261" s="415"/>
      <c r="I261" s="415"/>
    </row>
    <row r="262" spans="2:9">
      <c r="B262" s="415"/>
      <c r="C262" s="415"/>
      <c r="D262" s="415"/>
      <c r="E262" s="415"/>
      <c r="F262" s="415"/>
      <c r="G262" s="415"/>
      <c r="H262" s="415"/>
      <c r="I262" s="415"/>
    </row>
    <row r="263" spans="2:9">
      <c r="B263" s="415"/>
      <c r="C263" s="415"/>
      <c r="D263" s="415"/>
      <c r="E263" s="415"/>
      <c r="F263" s="415"/>
      <c r="G263" s="415"/>
      <c r="H263" s="415"/>
      <c r="I263" s="415"/>
    </row>
    <row r="264" spans="2:9">
      <c r="B264" s="415"/>
      <c r="C264" s="415"/>
      <c r="D264" s="415"/>
      <c r="E264" s="415"/>
      <c r="F264" s="415"/>
      <c r="G264" s="415"/>
      <c r="H264" s="415"/>
      <c r="I264" s="415"/>
    </row>
    <row r="265" spans="2:9">
      <c r="B265" s="415"/>
      <c r="C265" s="415"/>
      <c r="D265" s="415"/>
      <c r="E265" s="415"/>
      <c r="F265" s="415"/>
      <c r="G265" s="415"/>
      <c r="H265" s="415"/>
      <c r="I265" s="415"/>
    </row>
    <row r="266" spans="2:9">
      <c r="B266" s="415"/>
      <c r="C266" s="415"/>
      <c r="D266" s="415"/>
      <c r="E266" s="415"/>
      <c r="F266" s="415"/>
      <c r="G266" s="415"/>
      <c r="H266" s="415"/>
      <c r="I266" s="415"/>
    </row>
    <row r="267" spans="2:9">
      <c r="B267" s="415"/>
      <c r="C267" s="415"/>
      <c r="D267" s="415"/>
      <c r="E267" s="415"/>
      <c r="F267" s="415"/>
      <c r="G267" s="415"/>
      <c r="H267" s="415"/>
      <c r="I267" s="415"/>
    </row>
    <row r="268" spans="2:9">
      <c r="B268" s="415"/>
      <c r="C268" s="415"/>
      <c r="D268" s="415"/>
      <c r="E268" s="415"/>
      <c r="F268" s="415"/>
      <c r="G268" s="415"/>
      <c r="H268" s="415"/>
      <c r="I268" s="415"/>
    </row>
    <row r="269" spans="2:9">
      <c r="B269" s="415"/>
      <c r="C269" s="415"/>
      <c r="D269" s="415"/>
      <c r="E269" s="415"/>
      <c r="F269" s="415"/>
      <c r="G269" s="415"/>
      <c r="H269" s="415"/>
      <c r="I269" s="415"/>
    </row>
    <row r="270" spans="2:9">
      <c r="B270" s="415"/>
      <c r="C270" s="415"/>
      <c r="D270" s="415"/>
      <c r="E270" s="415"/>
      <c r="F270" s="415"/>
      <c r="G270" s="415"/>
      <c r="H270" s="415"/>
      <c r="I270" s="415"/>
    </row>
    <row r="271" spans="2:9">
      <c r="B271" s="415"/>
      <c r="C271" s="415"/>
      <c r="D271" s="415"/>
      <c r="E271" s="415"/>
      <c r="F271" s="415"/>
      <c r="G271" s="415"/>
      <c r="H271" s="415"/>
      <c r="I271" s="415"/>
    </row>
    <row r="272" spans="2:9">
      <c r="B272" s="415"/>
      <c r="C272" s="415"/>
      <c r="D272" s="415"/>
      <c r="E272" s="415"/>
      <c r="F272" s="415"/>
      <c r="G272" s="415"/>
      <c r="H272" s="415"/>
      <c r="I272" s="415"/>
    </row>
    <row r="273" spans="2:9">
      <c r="B273" s="415"/>
      <c r="C273" s="415"/>
      <c r="D273" s="415"/>
      <c r="E273" s="415"/>
      <c r="F273" s="415"/>
      <c r="G273" s="415"/>
      <c r="H273" s="415"/>
      <c r="I273" s="415"/>
    </row>
    <row r="274" spans="2:9">
      <c r="B274" s="415"/>
      <c r="C274" s="415"/>
      <c r="D274" s="415"/>
      <c r="E274" s="415"/>
      <c r="F274" s="415"/>
      <c r="G274" s="415"/>
      <c r="H274" s="415"/>
      <c r="I274" s="415"/>
    </row>
    <row r="275" spans="2:9">
      <c r="B275" s="415"/>
      <c r="C275" s="415"/>
      <c r="D275" s="415"/>
      <c r="E275" s="415"/>
      <c r="F275" s="415"/>
      <c r="G275" s="415"/>
      <c r="H275" s="415"/>
      <c r="I275" s="415"/>
    </row>
    <row r="276" spans="2:9">
      <c r="B276" s="415"/>
      <c r="C276" s="415"/>
      <c r="D276" s="415"/>
      <c r="E276" s="415"/>
      <c r="F276" s="415"/>
      <c r="G276" s="415"/>
      <c r="H276" s="415"/>
      <c r="I276" s="415"/>
    </row>
    <row r="277" spans="2:9">
      <c r="B277" s="415"/>
      <c r="C277" s="415"/>
      <c r="D277" s="415"/>
      <c r="E277" s="415"/>
      <c r="F277" s="415"/>
      <c r="G277" s="415"/>
      <c r="H277" s="415"/>
      <c r="I277" s="415"/>
    </row>
    <row r="278" spans="2:9">
      <c r="B278" s="415"/>
      <c r="C278" s="415"/>
      <c r="D278" s="415"/>
      <c r="E278" s="415"/>
      <c r="F278" s="415"/>
      <c r="G278" s="415"/>
      <c r="H278" s="415"/>
      <c r="I278" s="415"/>
    </row>
    <row r="279" spans="2:9">
      <c r="B279" s="415"/>
      <c r="C279" s="415"/>
      <c r="D279" s="415"/>
      <c r="E279" s="415"/>
      <c r="F279" s="415"/>
      <c r="G279" s="415"/>
      <c r="H279" s="415"/>
      <c r="I279" s="415"/>
    </row>
    <row r="280" spans="2:9">
      <c r="B280" s="415"/>
      <c r="C280" s="415"/>
      <c r="D280" s="415"/>
      <c r="E280" s="415"/>
      <c r="F280" s="415"/>
      <c r="G280" s="415"/>
      <c r="H280" s="415"/>
      <c r="I280" s="415"/>
    </row>
    <row r="281" spans="2:9">
      <c r="B281" s="415"/>
      <c r="C281" s="415"/>
      <c r="D281" s="415"/>
      <c r="E281" s="415"/>
      <c r="F281" s="415"/>
      <c r="G281" s="415"/>
      <c r="H281" s="415"/>
      <c r="I281" s="415"/>
    </row>
    <row r="282" spans="2:9">
      <c r="B282" s="415"/>
      <c r="C282" s="415"/>
      <c r="D282" s="415"/>
      <c r="E282" s="415"/>
      <c r="F282" s="415"/>
      <c r="G282" s="415"/>
      <c r="H282" s="415"/>
      <c r="I282" s="415"/>
    </row>
    <row r="283" spans="2:9">
      <c r="B283" s="415"/>
      <c r="C283" s="415"/>
      <c r="D283" s="415"/>
      <c r="E283" s="415"/>
      <c r="F283" s="415"/>
      <c r="G283" s="415"/>
      <c r="H283" s="415"/>
      <c r="I283" s="415"/>
    </row>
    <row r="284" spans="2:9">
      <c r="B284" s="415"/>
      <c r="C284" s="415"/>
      <c r="D284" s="415"/>
      <c r="E284" s="415"/>
      <c r="F284" s="415"/>
      <c r="G284" s="415"/>
      <c r="H284" s="415"/>
      <c r="I284" s="415"/>
    </row>
    <row r="285" spans="2:9">
      <c r="B285" s="415"/>
      <c r="C285" s="415"/>
      <c r="D285" s="415"/>
      <c r="E285" s="415"/>
      <c r="F285" s="415"/>
      <c r="G285" s="415"/>
      <c r="H285" s="415"/>
      <c r="I285" s="415"/>
    </row>
    <row r="286" spans="2:9">
      <c r="B286" s="415"/>
      <c r="C286" s="415"/>
      <c r="D286" s="415"/>
      <c r="E286" s="415"/>
      <c r="F286" s="415"/>
      <c r="G286" s="415"/>
      <c r="H286" s="415"/>
      <c r="I286" s="415"/>
    </row>
    <row r="287" spans="2:9">
      <c r="B287" s="415"/>
      <c r="C287" s="415"/>
      <c r="D287" s="415"/>
      <c r="E287" s="415"/>
      <c r="F287" s="415"/>
      <c r="G287" s="415"/>
      <c r="H287" s="415"/>
      <c r="I287" s="415"/>
    </row>
    <row r="288" spans="2:9">
      <c r="B288" s="415"/>
      <c r="C288" s="415"/>
      <c r="D288" s="415"/>
      <c r="E288" s="415"/>
      <c r="F288" s="415"/>
      <c r="G288" s="415"/>
      <c r="H288" s="415"/>
      <c r="I288" s="415"/>
    </row>
    <row r="289" spans="2:9">
      <c r="B289" s="415"/>
      <c r="C289" s="415"/>
      <c r="D289" s="415"/>
      <c r="E289" s="415"/>
      <c r="F289" s="415"/>
      <c r="G289" s="415"/>
      <c r="H289" s="415"/>
      <c r="I289" s="415"/>
    </row>
    <row r="290" spans="2:9">
      <c r="B290" s="415"/>
      <c r="C290" s="415"/>
      <c r="D290" s="415"/>
      <c r="E290" s="415"/>
      <c r="F290" s="415"/>
      <c r="G290" s="415"/>
      <c r="H290" s="415"/>
      <c r="I290" s="415"/>
    </row>
    <row r="291" spans="2:9">
      <c r="B291" s="415"/>
      <c r="C291" s="415"/>
      <c r="D291" s="415"/>
      <c r="E291" s="415"/>
      <c r="F291" s="415"/>
      <c r="G291" s="415"/>
      <c r="H291" s="415"/>
      <c r="I291" s="415"/>
    </row>
    <row r="292" spans="2:9">
      <c r="B292" s="415"/>
      <c r="C292" s="415"/>
      <c r="D292" s="415"/>
      <c r="E292" s="415"/>
      <c r="F292" s="415"/>
      <c r="G292" s="415"/>
      <c r="H292" s="415"/>
      <c r="I292" s="415"/>
    </row>
    <row r="293" spans="2:9">
      <c r="B293" s="415"/>
      <c r="C293" s="415"/>
      <c r="D293" s="415"/>
      <c r="E293" s="415"/>
      <c r="F293" s="415"/>
      <c r="G293" s="415"/>
      <c r="H293" s="415"/>
      <c r="I293" s="415"/>
    </row>
    <row r="294" spans="2:9">
      <c r="B294" s="415"/>
      <c r="C294" s="415"/>
      <c r="D294" s="415"/>
      <c r="E294" s="415"/>
      <c r="F294" s="415"/>
      <c r="G294" s="415"/>
      <c r="H294" s="415"/>
      <c r="I294" s="415"/>
    </row>
    <row r="295" spans="2:9">
      <c r="B295" s="415"/>
      <c r="C295" s="415"/>
      <c r="D295" s="415"/>
      <c r="E295" s="415"/>
      <c r="F295" s="415"/>
      <c r="G295" s="415"/>
      <c r="H295" s="415"/>
      <c r="I295" s="415"/>
    </row>
    <row r="296" spans="2:9">
      <c r="B296" s="415"/>
      <c r="C296" s="415"/>
      <c r="D296" s="415"/>
      <c r="E296" s="415"/>
      <c r="F296" s="415"/>
      <c r="G296" s="415"/>
      <c r="H296" s="415"/>
      <c r="I296" s="415"/>
    </row>
    <row r="297" spans="2:9">
      <c r="B297" s="415"/>
      <c r="C297" s="415"/>
      <c r="D297" s="415"/>
      <c r="E297" s="415"/>
      <c r="F297" s="415"/>
      <c r="G297" s="415"/>
      <c r="H297" s="415"/>
      <c r="I297" s="415"/>
    </row>
    <row r="298" spans="2:9">
      <c r="B298" s="415"/>
      <c r="C298" s="415"/>
      <c r="D298" s="415"/>
      <c r="E298" s="415"/>
      <c r="F298" s="415"/>
      <c r="G298" s="415"/>
      <c r="H298" s="415"/>
      <c r="I298" s="415"/>
    </row>
    <row r="299" spans="2:9">
      <c r="B299" s="415"/>
      <c r="C299" s="415"/>
      <c r="D299" s="415"/>
      <c r="E299" s="415"/>
      <c r="F299" s="415"/>
      <c r="G299" s="415"/>
      <c r="H299" s="415"/>
      <c r="I299" s="415"/>
    </row>
    <row r="300" spans="2:9">
      <c r="B300" s="415"/>
      <c r="C300" s="415"/>
      <c r="D300" s="415"/>
      <c r="E300" s="415"/>
      <c r="F300" s="415"/>
      <c r="G300" s="415"/>
      <c r="H300" s="415"/>
      <c r="I300" s="415"/>
    </row>
    <row r="301" spans="2:9">
      <c r="B301" s="415"/>
      <c r="C301" s="415"/>
      <c r="D301" s="415"/>
      <c r="E301" s="415"/>
      <c r="F301" s="415"/>
      <c r="G301" s="415"/>
      <c r="H301" s="415"/>
      <c r="I301" s="415"/>
    </row>
    <row r="302" spans="2:9">
      <c r="B302" s="415"/>
      <c r="C302" s="415"/>
      <c r="D302" s="415"/>
      <c r="E302" s="415"/>
      <c r="F302" s="415"/>
      <c r="G302" s="415"/>
      <c r="H302" s="415"/>
      <c r="I302" s="415"/>
    </row>
    <row r="303" spans="2:9">
      <c r="B303" s="415"/>
      <c r="C303" s="415"/>
      <c r="D303" s="415"/>
      <c r="E303" s="415"/>
      <c r="F303" s="415"/>
      <c r="G303" s="415"/>
      <c r="H303" s="415"/>
      <c r="I303" s="415"/>
    </row>
    <row r="304" spans="2:9">
      <c r="B304" s="415"/>
      <c r="C304" s="415"/>
      <c r="D304" s="415"/>
      <c r="E304" s="415"/>
      <c r="F304" s="415"/>
      <c r="G304" s="415"/>
      <c r="H304" s="415"/>
      <c r="I304" s="415"/>
    </row>
    <row r="305" spans="2:9">
      <c r="B305" s="415"/>
      <c r="C305" s="415"/>
      <c r="D305" s="415"/>
      <c r="E305" s="415"/>
      <c r="F305" s="415"/>
      <c r="G305" s="415"/>
      <c r="H305" s="415"/>
      <c r="I305" s="415"/>
    </row>
    <row r="306" spans="2:9">
      <c r="B306" s="415"/>
      <c r="C306" s="415"/>
      <c r="D306" s="415"/>
      <c r="E306" s="415"/>
      <c r="F306" s="415"/>
      <c r="G306" s="415"/>
      <c r="H306" s="415"/>
      <c r="I306" s="415"/>
    </row>
    <row r="307" spans="2:9">
      <c r="B307" s="415"/>
      <c r="C307" s="415"/>
      <c r="D307" s="415"/>
      <c r="E307" s="415"/>
      <c r="F307" s="415"/>
      <c r="G307" s="415"/>
      <c r="H307" s="415"/>
      <c r="I307" s="415"/>
    </row>
    <row r="308" spans="2:9">
      <c r="B308" s="415"/>
      <c r="C308" s="415"/>
      <c r="D308" s="415"/>
      <c r="E308" s="415"/>
      <c r="F308" s="415"/>
      <c r="G308" s="415"/>
      <c r="H308" s="415"/>
      <c r="I308" s="415"/>
    </row>
    <row r="309" spans="2:9">
      <c r="B309" s="415"/>
      <c r="C309" s="415"/>
      <c r="D309" s="415"/>
      <c r="E309" s="415"/>
      <c r="F309" s="415"/>
      <c r="G309" s="415"/>
      <c r="H309" s="415"/>
      <c r="I309" s="415"/>
    </row>
    <row r="310" spans="2:9">
      <c r="B310" s="415"/>
      <c r="C310" s="415"/>
      <c r="D310" s="415"/>
      <c r="E310" s="415"/>
      <c r="F310" s="415"/>
      <c r="G310" s="415"/>
      <c r="H310" s="415"/>
      <c r="I310" s="415"/>
    </row>
    <row r="311" spans="2:9">
      <c r="B311" s="415"/>
      <c r="C311" s="415"/>
      <c r="D311" s="415"/>
      <c r="E311" s="415"/>
      <c r="F311" s="415"/>
      <c r="G311" s="415"/>
      <c r="H311" s="415"/>
      <c r="I311" s="415"/>
    </row>
    <row r="312" spans="2:9">
      <c r="B312" s="415"/>
      <c r="C312" s="415"/>
      <c r="D312" s="415"/>
      <c r="E312" s="415"/>
      <c r="F312" s="415"/>
      <c r="G312" s="415"/>
      <c r="H312" s="415"/>
      <c r="I312" s="415"/>
    </row>
    <row r="313" spans="2:9">
      <c r="B313" s="415"/>
      <c r="C313" s="415"/>
      <c r="D313" s="415"/>
      <c r="E313" s="415"/>
      <c r="F313" s="415"/>
      <c r="G313" s="415"/>
      <c r="H313" s="415"/>
      <c r="I313" s="415"/>
    </row>
    <row r="314" spans="2:9">
      <c r="B314" s="415"/>
      <c r="C314" s="415"/>
      <c r="D314" s="415"/>
      <c r="E314" s="415"/>
      <c r="F314" s="415"/>
      <c r="G314" s="415"/>
      <c r="H314" s="415"/>
      <c r="I314" s="415"/>
    </row>
    <row r="315" spans="2:9">
      <c r="B315" s="415"/>
      <c r="C315" s="415"/>
      <c r="D315" s="415"/>
      <c r="E315" s="415"/>
      <c r="F315" s="415"/>
      <c r="G315" s="415"/>
      <c r="H315" s="415"/>
      <c r="I315" s="415"/>
    </row>
    <row r="316" spans="2:9">
      <c r="B316" s="415"/>
      <c r="C316" s="415"/>
      <c r="D316" s="415"/>
      <c r="E316" s="415"/>
      <c r="F316" s="415"/>
      <c r="G316" s="415"/>
      <c r="H316" s="415"/>
      <c r="I316" s="415"/>
    </row>
    <row r="317" spans="2:9">
      <c r="B317" s="415"/>
      <c r="C317" s="415"/>
      <c r="D317" s="415"/>
      <c r="E317" s="415"/>
      <c r="F317" s="415"/>
      <c r="G317" s="415"/>
      <c r="H317" s="415"/>
      <c r="I317" s="415"/>
    </row>
    <row r="318" spans="2:9">
      <c r="B318" s="415"/>
      <c r="C318" s="415"/>
      <c r="D318" s="415"/>
      <c r="E318" s="415"/>
      <c r="F318" s="415"/>
      <c r="G318" s="415"/>
      <c r="H318" s="415"/>
      <c r="I318" s="415"/>
    </row>
    <row r="319" spans="2:9">
      <c r="B319" s="415"/>
      <c r="C319" s="415"/>
      <c r="D319" s="415"/>
      <c r="E319" s="415"/>
      <c r="F319" s="415"/>
      <c r="G319" s="415"/>
      <c r="H319" s="415"/>
      <c r="I319" s="415"/>
    </row>
    <row r="320" spans="2:9">
      <c r="B320" s="415"/>
      <c r="C320" s="415"/>
      <c r="D320" s="415"/>
      <c r="E320" s="415"/>
      <c r="F320" s="415"/>
      <c r="G320" s="415"/>
      <c r="H320" s="415"/>
      <c r="I320" s="415"/>
    </row>
    <row r="321" spans="2:9">
      <c r="B321" s="415"/>
      <c r="C321" s="415"/>
      <c r="D321" s="415"/>
      <c r="E321" s="415"/>
      <c r="F321" s="415"/>
      <c r="G321" s="415"/>
      <c r="H321" s="415"/>
      <c r="I321" s="415"/>
    </row>
    <row r="322" spans="2:9">
      <c r="B322" s="415"/>
      <c r="C322" s="415"/>
      <c r="D322" s="415"/>
      <c r="E322" s="415"/>
      <c r="F322" s="415"/>
      <c r="G322" s="415"/>
      <c r="H322" s="415"/>
      <c r="I322" s="415"/>
    </row>
    <row r="323" spans="2:9">
      <c r="B323" s="415"/>
      <c r="C323" s="415"/>
      <c r="D323" s="415"/>
      <c r="E323" s="415"/>
      <c r="F323" s="415"/>
      <c r="G323" s="415"/>
      <c r="H323" s="415"/>
      <c r="I323" s="415"/>
    </row>
    <row r="324" spans="2:9">
      <c r="B324" s="415"/>
      <c r="C324" s="415"/>
      <c r="D324" s="415"/>
      <c r="E324" s="415"/>
      <c r="F324" s="415"/>
      <c r="G324" s="415"/>
      <c r="H324" s="415"/>
      <c r="I324" s="415"/>
    </row>
    <row r="325" spans="2:9">
      <c r="B325" s="415"/>
      <c r="C325" s="415"/>
      <c r="D325" s="415"/>
      <c r="E325" s="415"/>
      <c r="F325" s="415"/>
      <c r="G325" s="415"/>
      <c r="H325" s="415"/>
      <c r="I325" s="415"/>
    </row>
    <row r="326" spans="2:9">
      <c r="B326" s="415"/>
      <c r="C326" s="415"/>
      <c r="D326" s="415"/>
      <c r="E326" s="415"/>
      <c r="F326" s="415"/>
      <c r="G326" s="415"/>
      <c r="H326" s="415"/>
      <c r="I326" s="415"/>
    </row>
    <row r="327" spans="2:9">
      <c r="B327" s="415"/>
      <c r="C327" s="415"/>
      <c r="D327" s="415"/>
      <c r="E327" s="415"/>
      <c r="F327" s="415"/>
      <c r="G327" s="415"/>
      <c r="H327" s="415"/>
      <c r="I327" s="415"/>
    </row>
    <row r="328" spans="2:9">
      <c r="B328" s="415"/>
      <c r="C328" s="415"/>
      <c r="D328" s="415"/>
      <c r="E328" s="415"/>
      <c r="F328" s="415"/>
      <c r="G328" s="415"/>
      <c r="H328" s="415"/>
      <c r="I328" s="415"/>
    </row>
    <row r="329" spans="2:9">
      <c r="B329" s="415"/>
      <c r="C329" s="415"/>
      <c r="D329" s="415"/>
      <c r="E329" s="415"/>
      <c r="F329" s="415"/>
      <c r="G329" s="415"/>
      <c r="H329" s="415"/>
      <c r="I329" s="415"/>
    </row>
    <row r="330" spans="2:9">
      <c r="B330" s="415"/>
      <c r="C330" s="415"/>
      <c r="D330" s="415"/>
      <c r="E330" s="415"/>
      <c r="F330" s="415"/>
      <c r="G330" s="415"/>
      <c r="H330" s="415"/>
      <c r="I330" s="415"/>
    </row>
    <row r="331" spans="2:9">
      <c r="B331" s="415"/>
      <c r="C331" s="415"/>
      <c r="D331" s="415"/>
      <c r="E331" s="415"/>
      <c r="F331" s="415"/>
      <c r="G331" s="415"/>
      <c r="H331" s="415"/>
      <c r="I331" s="415"/>
    </row>
    <row r="332" spans="2:9">
      <c r="B332" s="415"/>
      <c r="C332" s="415"/>
      <c r="D332" s="415"/>
      <c r="E332" s="415"/>
      <c r="F332" s="415"/>
      <c r="G332" s="415"/>
      <c r="H332" s="415"/>
      <c r="I332" s="415"/>
    </row>
    <row r="333" spans="2:9">
      <c r="B333" s="415"/>
      <c r="C333" s="415"/>
      <c r="D333" s="415"/>
      <c r="E333" s="415"/>
      <c r="F333" s="415"/>
      <c r="G333" s="415"/>
      <c r="H333" s="415"/>
      <c r="I333" s="415"/>
    </row>
    <row r="334" spans="2:9">
      <c r="B334" s="415"/>
      <c r="C334" s="415"/>
      <c r="D334" s="415"/>
      <c r="E334" s="415"/>
      <c r="F334" s="415"/>
      <c r="G334" s="415"/>
      <c r="H334" s="415"/>
      <c r="I334" s="415"/>
    </row>
    <row r="335" spans="2:9">
      <c r="B335" s="415"/>
      <c r="C335" s="415"/>
      <c r="D335" s="415"/>
      <c r="E335" s="415"/>
      <c r="F335" s="415"/>
      <c r="G335" s="415"/>
      <c r="H335" s="415"/>
      <c r="I335" s="415"/>
    </row>
    <row r="336" spans="2:9">
      <c r="B336" s="415"/>
      <c r="C336" s="415"/>
      <c r="D336" s="415"/>
      <c r="E336" s="415"/>
      <c r="F336" s="415"/>
      <c r="G336" s="415"/>
      <c r="H336" s="415"/>
      <c r="I336" s="415"/>
    </row>
    <row r="337" spans="2:9">
      <c r="B337" s="415"/>
      <c r="C337" s="415"/>
      <c r="D337" s="415"/>
      <c r="E337" s="415"/>
      <c r="F337" s="415"/>
      <c r="G337" s="415"/>
      <c r="H337" s="415"/>
      <c r="I337" s="415"/>
    </row>
    <row r="338" spans="2:9">
      <c r="B338" s="415"/>
      <c r="C338" s="415"/>
      <c r="D338" s="415"/>
      <c r="E338" s="415"/>
      <c r="F338" s="415"/>
      <c r="G338" s="415"/>
      <c r="H338" s="415"/>
      <c r="I338" s="415"/>
    </row>
    <row r="339" spans="2:9">
      <c r="B339" s="415"/>
      <c r="C339" s="415"/>
      <c r="D339" s="415"/>
      <c r="E339" s="415"/>
      <c r="F339" s="415"/>
      <c r="G339" s="415"/>
      <c r="H339" s="415"/>
      <c r="I339" s="415"/>
    </row>
    <row r="340" spans="2:9">
      <c r="B340" s="415"/>
      <c r="C340" s="415"/>
      <c r="D340" s="415"/>
      <c r="E340" s="415"/>
      <c r="F340" s="415"/>
      <c r="G340" s="415"/>
      <c r="H340" s="415"/>
      <c r="I340" s="415"/>
    </row>
    <row r="341" spans="2:9">
      <c r="B341" s="415"/>
      <c r="C341" s="415"/>
      <c r="D341" s="415"/>
      <c r="E341" s="415"/>
      <c r="F341" s="415"/>
      <c r="G341" s="415"/>
      <c r="H341" s="415"/>
      <c r="I341" s="415"/>
    </row>
    <row r="342" spans="2:9">
      <c r="B342" s="415"/>
      <c r="C342" s="415"/>
      <c r="D342" s="415"/>
      <c r="E342" s="415"/>
      <c r="F342" s="415"/>
      <c r="G342" s="415"/>
      <c r="H342" s="415"/>
      <c r="I342" s="415"/>
    </row>
    <row r="343" spans="2:9">
      <c r="B343" s="415"/>
      <c r="C343" s="415"/>
      <c r="D343" s="415"/>
      <c r="E343" s="415"/>
      <c r="F343" s="415"/>
      <c r="G343" s="415"/>
      <c r="H343" s="415"/>
      <c r="I343" s="415"/>
    </row>
    <row r="344" spans="2:9">
      <c r="B344" s="415"/>
      <c r="C344" s="415"/>
      <c r="D344" s="415"/>
      <c r="E344" s="415"/>
      <c r="F344" s="415"/>
      <c r="G344" s="415"/>
      <c r="H344" s="415"/>
      <c r="I344" s="415"/>
    </row>
    <row r="345" spans="2:9">
      <c r="B345" s="415"/>
      <c r="C345" s="415"/>
      <c r="D345" s="415"/>
      <c r="E345" s="415"/>
      <c r="F345" s="415"/>
      <c r="G345" s="415"/>
      <c r="H345" s="415"/>
      <c r="I345" s="415"/>
    </row>
    <row r="346" spans="2:9">
      <c r="B346" s="415"/>
      <c r="C346" s="415"/>
      <c r="D346" s="415"/>
      <c r="E346" s="415"/>
      <c r="F346" s="415"/>
      <c r="G346" s="415"/>
      <c r="H346" s="415"/>
      <c r="I346" s="415"/>
    </row>
    <row r="347" spans="2:9">
      <c r="B347" s="415"/>
      <c r="C347" s="415"/>
      <c r="D347" s="415"/>
      <c r="E347" s="415"/>
      <c r="F347" s="415"/>
      <c r="G347" s="415"/>
      <c r="H347" s="415"/>
      <c r="I347" s="415"/>
    </row>
    <row r="348" spans="2:9">
      <c r="B348" s="415"/>
      <c r="C348" s="415"/>
      <c r="D348" s="415"/>
      <c r="E348" s="415"/>
      <c r="F348" s="415"/>
      <c r="G348" s="415"/>
      <c r="H348" s="415"/>
      <c r="I348" s="415"/>
    </row>
    <row r="349" spans="2:9">
      <c r="B349" s="415"/>
      <c r="C349" s="415"/>
      <c r="D349" s="415"/>
      <c r="E349" s="415"/>
      <c r="F349" s="415"/>
      <c r="G349" s="415"/>
      <c r="H349" s="415"/>
      <c r="I349" s="415"/>
    </row>
    <row r="350" spans="2:9">
      <c r="B350" s="415"/>
      <c r="C350" s="415"/>
      <c r="D350" s="415"/>
      <c r="E350" s="415"/>
      <c r="F350" s="415"/>
      <c r="G350" s="415"/>
      <c r="H350" s="415"/>
      <c r="I350" s="415"/>
    </row>
    <row r="351" spans="2:9">
      <c r="B351" s="415"/>
      <c r="C351" s="415"/>
      <c r="D351" s="415"/>
      <c r="E351" s="415"/>
      <c r="F351" s="415"/>
      <c r="G351" s="415"/>
      <c r="H351" s="415"/>
      <c r="I351" s="415"/>
    </row>
    <row r="352" spans="2:9">
      <c r="B352" s="415"/>
      <c r="C352" s="415"/>
      <c r="D352" s="415"/>
      <c r="E352" s="415"/>
      <c r="F352" s="415"/>
      <c r="G352" s="415"/>
      <c r="H352" s="415"/>
      <c r="I352" s="415"/>
    </row>
    <row r="353" spans="2:9">
      <c r="B353" s="415"/>
      <c r="C353" s="415"/>
      <c r="D353" s="415"/>
      <c r="E353" s="415"/>
      <c r="F353" s="415"/>
      <c r="G353" s="415"/>
      <c r="H353" s="415"/>
      <c r="I353" s="415"/>
    </row>
    <row r="354" spans="2:9">
      <c r="B354" s="415"/>
      <c r="C354" s="415"/>
      <c r="D354" s="415"/>
      <c r="E354" s="415"/>
      <c r="F354" s="415"/>
      <c r="G354" s="415"/>
      <c r="H354" s="415"/>
      <c r="I354" s="415"/>
    </row>
    <row r="355" spans="2:9">
      <c r="B355" s="415"/>
      <c r="C355" s="415"/>
      <c r="D355" s="415"/>
      <c r="E355" s="415"/>
      <c r="F355" s="415"/>
      <c r="G355" s="415"/>
      <c r="H355" s="415"/>
      <c r="I355" s="415"/>
    </row>
    <row r="356" spans="2:9">
      <c r="B356" s="415"/>
      <c r="C356" s="415"/>
      <c r="D356" s="415"/>
      <c r="E356" s="415"/>
      <c r="F356" s="415"/>
      <c r="G356" s="415"/>
      <c r="H356" s="415"/>
      <c r="I356" s="415"/>
    </row>
    <row r="357" spans="2:9">
      <c r="B357" s="415"/>
      <c r="C357" s="415"/>
      <c r="D357" s="415"/>
      <c r="E357" s="415"/>
      <c r="F357" s="415"/>
      <c r="G357" s="415"/>
      <c r="H357" s="415"/>
      <c r="I357" s="415"/>
    </row>
    <row r="358" spans="2:9">
      <c r="B358" s="415"/>
      <c r="C358" s="415"/>
      <c r="D358" s="415"/>
      <c r="E358" s="415"/>
      <c r="F358" s="415"/>
      <c r="G358" s="415"/>
      <c r="H358" s="415"/>
      <c r="I358" s="415"/>
    </row>
    <row r="359" spans="2:9">
      <c r="B359" s="415"/>
      <c r="C359" s="415"/>
      <c r="D359" s="415"/>
      <c r="E359" s="415"/>
      <c r="F359" s="415"/>
      <c r="G359" s="415"/>
      <c r="H359" s="415"/>
      <c r="I359" s="415"/>
    </row>
    <row r="360" spans="2:9">
      <c r="B360" s="415"/>
      <c r="C360" s="415"/>
      <c r="D360" s="415"/>
      <c r="E360" s="415"/>
      <c r="F360" s="415"/>
      <c r="G360" s="415"/>
      <c r="H360" s="415"/>
      <c r="I360" s="415"/>
    </row>
    <row r="361" spans="2:9">
      <c r="B361" s="415"/>
      <c r="C361" s="415"/>
      <c r="D361" s="415"/>
      <c r="E361" s="415"/>
      <c r="F361" s="415"/>
      <c r="G361" s="415"/>
      <c r="H361" s="415"/>
      <c r="I361" s="415"/>
    </row>
    <row r="362" spans="2:9">
      <c r="B362" s="415"/>
      <c r="C362" s="415"/>
      <c r="D362" s="415"/>
      <c r="E362" s="415"/>
      <c r="F362" s="415"/>
      <c r="G362" s="415"/>
      <c r="H362" s="415"/>
      <c r="I362" s="415"/>
    </row>
    <row r="363" spans="2:9">
      <c r="B363" s="415"/>
      <c r="C363" s="415"/>
      <c r="D363" s="415"/>
      <c r="E363" s="415"/>
      <c r="F363" s="415"/>
      <c r="G363" s="415"/>
      <c r="H363" s="415"/>
      <c r="I363" s="415"/>
    </row>
    <row r="364" spans="2:9">
      <c r="B364" s="415"/>
      <c r="C364" s="415"/>
      <c r="D364" s="415"/>
      <c r="E364" s="415"/>
      <c r="F364" s="415"/>
      <c r="G364" s="415"/>
      <c r="H364" s="415"/>
      <c r="I364" s="415"/>
    </row>
    <row r="365" spans="2:9">
      <c r="B365" s="415"/>
      <c r="C365" s="415"/>
      <c r="D365" s="415"/>
      <c r="E365" s="415"/>
      <c r="F365" s="415"/>
      <c r="G365" s="415"/>
      <c r="H365" s="415"/>
      <c r="I365" s="415"/>
    </row>
    <row r="366" spans="2:9">
      <c r="B366" s="415"/>
      <c r="C366" s="415"/>
      <c r="D366" s="415"/>
      <c r="E366" s="415"/>
      <c r="F366" s="415"/>
      <c r="G366" s="415"/>
      <c r="H366" s="415"/>
      <c r="I366" s="415"/>
    </row>
    <row r="367" spans="2:9">
      <c r="B367" s="415"/>
      <c r="C367" s="415"/>
      <c r="D367" s="415"/>
      <c r="E367" s="415"/>
      <c r="F367" s="415"/>
      <c r="G367" s="415"/>
      <c r="H367" s="415"/>
      <c r="I367" s="415"/>
    </row>
    <row r="368" spans="2:9">
      <c r="B368" s="415"/>
      <c r="C368" s="415"/>
      <c r="D368" s="415"/>
      <c r="E368" s="415"/>
      <c r="F368" s="415"/>
      <c r="G368" s="415"/>
      <c r="H368" s="415"/>
      <c r="I368" s="415"/>
    </row>
    <row r="369" spans="2:9">
      <c r="B369" s="415"/>
      <c r="C369" s="415"/>
      <c r="D369" s="415"/>
      <c r="E369" s="415"/>
      <c r="F369" s="415"/>
      <c r="G369" s="415"/>
      <c r="H369" s="415"/>
      <c r="I369" s="415"/>
    </row>
    <row r="370" spans="2:9">
      <c r="B370" s="415"/>
      <c r="C370" s="415"/>
      <c r="D370" s="415"/>
      <c r="E370" s="415"/>
      <c r="F370" s="415"/>
      <c r="G370" s="415"/>
      <c r="H370" s="415"/>
      <c r="I370" s="415"/>
    </row>
    <row r="371" spans="2:9">
      <c r="B371" s="415"/>
      <c r="C371" s="415"/>
      <c r="D371" s="415"/>
      <c r="E371" s="415"/>
      <c r="F371" s="415"/>
      <c r="G371" s="415"/>
      <c r="H371" s="415"/>
      <c r="I371" s="415"/>
    </row>
    <row r="372" spans="2:9">
      <c r="B372" s="415"/>
      <c r="C372" s="415"/>
      <c r="D372" s="415"/>
      <c r="E372" s="415"/>
      <c r="F372" s="415"/>
      <c r="G372" s="415"/>
      <c r="H372" s="415"/>
      <c r="I372" s="415"/>
    </row>
    <row r="373" spans="2:9">
      <c r="B373" s="415"/>
      <c r="C373" s="415"/>
      <c r="D373" s="415"/>
      <c r="E373" s="415"/>
      <c r="F373" s="415"/>
      <c r="G373" s="415"/>
      <c r="H373" s="415"/>
      <c r="I373" s="415"/>
    </row>
    <row r="374" spans="2:9">
      <c r="B374" s="415"/>
      <c r="C374" s="415"/>
      <c r="D374" s="415"/>
      <c r="E374" s="415"/>
      <c r="F374" s="415"/>
      <c r="G374" s="415"/>
      <c r="H374" s="415"/>
      <c r="I374" s="415"/>
    </row>
    <row r="375" spans="2:9">
      <c r="B375" s="415"/>
      <c r="C375" s="415"/>
      <c r="D375" s="415"/>
      <c r="E375" s="415"/>
      <c r="F375" s="415"/>
      <c r="G375" s="415"/>
      <c r="H375" s="415"/>
      <c r="I375" s="415"/>
    </row>
    <row r="376" spans="2:9">
      <c r="B376" s="415"/>
      <c r="C376" s="415"/>
      <c r="D376" s="415"/>
      <c r="E376" s="415"/>
      <c r="F376" s="415"/>
      <c r="G376" s="415"/>
      <c r="H376" s="415"/>
      <c r="I376" s="415"/>
    </row>
    <row r="377" spans="2:9">
      <c r="B377" s="415"/>
      <c r="C377" s="415"/>
      <c r="D377" s="415"/>
      <c r="E377" s="415"/>
      <c r="F377" s="415"/>
      <c r="G377" s="415"/>
      <c r="H377" s="415"/>
      <c r="I377" s="415"/>
    </row>
    <row r="378" spans="2:9">
      <c r="B378" s="415"/>
      <c r="C378" s="415"/>
      <c r="D378" s="415"/>
      <c r="E378" s="415"/>
      <c r="F378" s="415"/>
      <c r="G378" s="415"/>
      <c r="H378" s="415"/>
      <c r="I378" s="415"/>
    </row>
    <row r="379" spans="2:9">
      <c r="B379" s="415"/>
      <c r="C379" s="415"/>
      <c r="D379" s="415"/>
      <c r="E379" s="415"/>
      <c r="F379" s="415"/>
      <c r="G379" s="415"/>
      <c r="H379" s="415"/>
      <c r="I379" s="415"/>
    </row>
    <row r="380" spans="2:9">
      <c r="B380" s="415"/>
      <c r="C380" s="415"/>
      <c r="D380" s="415"/>
      <c r="E380" s="415"/>
      <c r="F380" s="415"/>
      <c r="G380" s="415"/>
      <c r="H380" s="415"/>
      <c r="I380" s="415"/>
    </row>
    <row r="381" spans="2:9">
      <c r="B381" s="415"/>
      <c r="C381" s="415"/>
      <c r="D381" s="415"/>
      <c r="E381" s="415"/>
      <c r="F381" s="415"/>
      <c r="G381" s="415"/>
      <c r="H381" s="415"/>
      <c r="I381" s="415"/>
    </row>
    <row r="382" spans="2:9">
      <c r="B382" s="415"/>
      <c r="C382" s="415"/>
      <c r="D382" s="415"/>
      <c r="E382" s="415"/>
      <c r="F382" s="415"/>
      <c r="G382" s="415"/>
      <c r="H382" s="415"/>
      <c r="I382" s="415"/>
    </row>
    <row r="383" spans="2:9">
      <c r="B383" s="415"/>
      <c r="C383" s="415"/>
      <c r="D383" s="415"/>
      <c r="E383" s="415"/>
      <c r="F383" s="415"/>
      <c r="G383" s="415"/>
      <c r="H383" s="415"/>
      <c r="I383" s="415"/>
    </row>
    <row r="384" spans="2:9">
      <c r="B384" s="415"/>
      <c r="C384" s="415"/>
      <c r="D384" s="415"/>
      <c r="E384" s="415"/>
      <c r="F384" s="415"/>
      <c r="G384" s="415"/>
      <c r="H384" s="415"/>
      <c r="I384" s="415"/>
    </row>
    <row r="385" spans="2:9">
      <c r="B385" s="415"/>
      <c r="C385" s="415"/>
      <c r="D385" s="415"/>
      <c r="E385" s="415"/>
      <c r="F385" s="415"/>
      <c r="G385" s="415"/>
      <c r="H385" s="415"/>
      <c r="I385" s="415"/>
    </row>
    <row r="386" spans="2:9">
      <c r="B386" s="415"/>
      <c r="C386" s="415"/>
      <c r="D386" s="415"/>
      <c r="E386" s="415"/>
      <c r="F386" s="415"/>
      <c r="G386" s="415"/>
      <c r="H386" s="415"/>
      <c r="I386" s="415"/>
    </row>
    <row r="387" spans="2:9">
      <c r="B387" s="415"/>
      <c r="C387" s="415"/>
      <c r="D387" s="415"/>
      <c r="E387" s="415"/>
      <c r="F387" s="415"/>
      <c r="G387" s="415"/>
      <c r="H387" s="415"/>
      <c r="I387" s="415"/>
    </row>
    <row r="388" spans="2:9">
      <c r="B388" s="415"/>
      <c r="C388" s="415"/>
      <c r="D388" s="415"/>
      <c r="E388" s="415"/>
      <c r="F388" s="415"/>
      <c r="G388" s="415"/>
      <c r="H388" s="415"/>
      <c r="I388" s="415"/>
    </row>
    <row r="389" spans="2:9">
      <c r="B389" s="415"/>
      <c r="C389" s="415"/>
      <c r="D389" s="415"/>
      <c r="E389" s="415"/>
      <c r="F389" s="415"/>
      <c r="G389" s="415"/>
      <c r="H389" s="415"/>
      <c r="I389" s="415"/>
    </row>
    <row r="390" spans="2:9">
      <c r="B390" s="415"/>
      <c r="C390" s="415"/>
      <c r="D390" s="415"/>
      <c r="E390" s="415"/>
      <c r="F390" s="415"/>
      <c r="G390" s="415"/>
      <c r="H390" s="415"/>
      <c r="I390" s="415"/>
    </row>
    <row r="391" spans="2:9">
      <c r="B391" s="415"/>
      <c r="C391" s="415"/>
      <c r="D391" s="415"/>
      <c r="E391" s="415"/>
      <c r="F391" s="415"/>
      <c r="G391" s="415"/>
      <c r="H391" s="415"/>
      <c r="I391" s="415"/>
    </row>
    <row r="392" spans="2:9">
      <c r="B392" s="415"/>
      <c r="C392" s="415"/>
      <c r="D392" s="415"/>
      <c r="E392" s="415"/>
      <c r="F392" s="415"/>
      <c r="G392" s="415"/>
      <c r="H392" s="415"/>
      <c r="I392" s="415"/>
    </row>
    <row r="393" spans="2:9">
      <c r="B393" s="415"/>
      <c r="C393" s="415"/>
      <c r="D393" s="415"/>
      <c r="E393" s="415"/>
      <c r="F393" s="415"/>
      <c r="G393" s="415"/>
      <c r="H393" s="415"/>
      <c r="I393" s="415"/>
    </row>
    <row r="394" spans="2:9">
      <c r="B394" s="415"/>
      <c r="C394" s="415"/>
      <c r="D394" s="415"/>
      <c r="E394" s="415"/>
      <c r="F394" s="415"/>
      <c r="G394" s="415"/>
      <c r="H394" s="415"/>
      <c r="I394" s="415"/>
    </row>
    <row r="395" spans="2:9">
      <c r="B395" s="415"/>
      <c r="C395" s="415"/>
      <c r="D395" s="415"/>
      <c r="E395" s="415"/>
      <c r="F395" s="415"/>
      <c r="G395" s="415"/>
      <c r="H395" s="415"/>
      <c r="I395" s="415"/>
    </row>
    <row r="396" spans="2:9">
      <c r="B396" s="415"/>
      <c r="C396" s="415"/>
      <c r="D396" s="415"/>
      <c r="E396" s="415"/>
      <c r="F396" s="415"/>
      <c r="G396" s="415"/>
      <c r="H396" s="415"/>
      <c r="I396" s="415"/>
    </row>
    <row r="397" spans="2:9">
      <c r="B397" s="415"/>
      <c r="C397" s="415"/>
      <c r="D397" s="415"/>
      <c r="E397" s="415"/>
      <c r="F397" s="415"/>
      <c r="G397" s="415"/>
      <c r="H397" s="415"/>
      <c r="I397" s="415"/>
    </row>
    <row r="398" spans="2:9">
      <c r="B398" s="415"/>
      <c r="C398" s="415"/>
      <c r="D398" s="415"/>
      <c r="E398" s="415"/>
      <c r="F398" s="415"/>
      <c r="G398" s="415"/>
      <c r="H398" s="415"/>
      <c r="I398" s="415"/>
    </row>
    <row r="399" spans="2:9">
      <c r="B399" s="415"/>
      <c r="C399" s="415"/>
      <c r="D399" s="415"/>
      <c r="E399" s="415"/>
      <c r="F399" s="415"/>
      <c r="G399" s="415"/>
      <c r="H399" s="415"/>
      <c r="I399" s="415"/>
    </row>
    <row r="400" spans="2:9">
      <c r="B400" s="415"/>
      <c r="C400" s="415"/>
      <c r="D400" s="415"/>
      <c r="E400" s="415"/>
      <c r="F400" s="415"/>
      <c r="G400" s="415"/>
      <c r="H400" s="415"/>
      <c r="I400" s="415"/>
    </row>
    <row r="401" spans="2:9">
      <c r="B401" s="415"/>
      <c r="C401" s="415"/>
      <c r="D401" s="415"/>
      <c r="E401" s="415"/>
      <c r="F401" s="415"/>
      <c r="G401" s="415"/>
      <c r="H401" s="415"/>
      <c r="I401" s="415"/>
    </row>
    <row r="402" spans="2:9">
      <c r="B402" s="415"/>
      <c r="C402" s="415"/>
      <c r="D402" s="415"/>
      <c r="E402" s="415"/>
      <c r="F402" s="415"/>
      <c r="G402" s="415"/>
      <c r="H402" s="415"/>
      <c r="I402" s="415"/>
    </row>
    <row r="403" spans="2:9">
      <c r="B403" s="415"/>
      <c r="C403" s="415"/>
      <c r="D403" s="415"/>
      <c r="E403" s="415"/>
      <c r="F403" s="415"/>
      <c r="G403" s="415"/>
      <c r="H403" s="415"/>
      <c r="I403" s="415"/>
    </row>
    <row r="404" spans="2:9">
      <c r="B404" s="415"/>
      <c r="C404" s="415"/>
      <c r="D404" s="415"/>
      <c r="E404" s="415"/>
      <c r="F404" s="415"/>
      <c r="G404" s="415"/>
      <c r="H404" s="415"/>
      <c r="I404" s="415"/>
    </row>
    <row r="405" spans="2:9">
      <c r="B405" s="415"/>
      <c r="C405" s="415"/>
      <c r="D405" s="415"/>
      <c r="E405" s="415"/>
      <c r="F405" s="415"/>
      <c r="G405" s="415"/>
      <c r="H405" s="415"/>
      <c r="I405" s="415"/>
    </row>
    <row r="406" spans="2:9">
      <c r="B406" s="415"/>
      <c r="C406" s="415"/>
      <c r="D406" s="415"/>
      <c r="E406" s="415"/>
      <c r="F406" s="415"/>
      <c r="G406" s="415"/>
      <c r="H406" s="415"/>
      <c r="I406" s="415"/>
    </row>
    <row r="407" spans="2:9">
      <c r="B407" s="415"/>
      <c r="C407" s="415"/>
      <c r="D407" s="415"/>
      <c r="E407" s="415"/>
      <c r="F407" s="415"/>
      <c r="G407" s="415"/>
      <c r="H407" s="415"/>
      <c r="I407" s="415"/>
    </row>
    <row r="408" spans="2:9">
      <c r="B408" s="415"/>
      <c r="C408" s="415"/>
      <c r="D408" s="415"/>
      <c r="E408" s="415"/>
      <c r="F408" s="415"/>
      <c r="G408" s="415"/>
      <c r="H408" s="415"/>
      <c r="I408" s="415"/>
    </row>
    <row r="409" spans="2:9">
      <c r="B409" s="415"/>
      <c r="C409" s="415"/>
      <c r="D409" s="415"/>
      <c r="E409" s="415"/>
      <c r="F409" s="415"/>
      <c r="G409" s="415"/>
      <c r="H409" s="415"/>
      <c r="I409" s="415"/>
    </row>
    <row r="410" spans="2:9">
      <c r="B410" s="415"/>
      <c r="C410" s="415"/>
      <c r="D410" s="415"/>
      <c r="E410" s="415"/>
      <c r="F410" s="415"/>
      <c r="G410" s="415"/>
      <c r="H410" s="415"/>
      <c r="I410" s="415"/>
    </row>
    <row r="411" spans="2:9">
      <c r="B411" s="415"/>
      <c r="C411" s="415"/>
      <c r="D411" s="415"/>
      <c r="E411" s="415"/>
      <c r="F411" s="415"/>
      <c r="G411" s="415"/>
      <c r="H411" s="415"/>
      <c r="I411" s="415"/>
    </row>
    <row r="412" spans="2:9">
      <c r="B412" s="415"/>
      <c r="C412" s="415"/>
      <c r="D412" s="415"/>
      <c r="E412" s="415"/>
      <c r="F412" s="415"/>
      <c r="G412" s="415"/>
      <c r="H412" s="415"/>
      <c r="I412" s="415"/>
    </row>
    <row r="413" spans="2:9">
      <c r="B413" s="415"/>
      <c r="C413" s="415"/>
      <c r="D413" s="415"/>
      <c r="E413" s="415"/>
      <c r="F413" s="415"/>
      <c r="G413" s="415"/>
      <c r="H413" s="415"/>
      <c r="I413" s="415"/>
    </row>
    <row r="414" spans="2:9">
      <c r="B414" s="415"/>
      <c r="C414" s="415"/>
      <c r="D414" s="415"/>
      <c r="E414" s="415"/>
      <c r="F414" s="415"/>
      <c r="G414" s="415"/>
      <c r="H414" s="415"/>
      <c r="I414" s="415"/>
    </row>
    <row r="415" spans="2:9">
      <c r="B415" s="415"/>
      <c r="C415" s="415"/>
      <c r="D415" s="415"/>
      <c r="E415" s="415"/>
      <c r="F415" s="415"/>
      <c r="G415" s="415"/>
      <c r="H415" s="415"/>
      <c r="I415" s="415"/>
    </row>
    <row r="416" spans="2:9">
      <c r="B416" s="415"/>
      <c r="C416" s="415"/>
      <c r="D416" s="415"/>
      <c r="E416" s="415"/>
      <c r="F416" s="415"/>
      <c r="G416" s="415"/>
      <c r="H416" s="415"/>
      <c r="I416" s="415"/>
    </row>
    <row r="417" spans="2:9">
      <c r="B417" s="415"/>
      <c r="C417" s="415"/>
      <c r="D417" s="415"/>
      <c r="E417" s="415"/>
      <c r="F417" s="415"/>
      <c r="G417" s="415"/>
      <c r="H417" s="415"/>
      <c r="I417" s="415"/>
    </row>
    <row r="418" spans="2:9">
      <c r="B418" s="415"/>
      <c r="C418" s="415"/>
      <c r="D418" s="415"/>
      <c r="E418" s="415"/>
      <c r="F418" s="415"/>
      <c r="G418" s="415"/>
      <c r="H418" s="415"/>
      <c r="I418" s="415"/>
    </row>
    <row r="419" spans="2:9">
      <c r="B419" s="415"/>
      <c r="C419" s="415"/>
      <c r="D419" s="415"/>
      <c r="E419" s="415"/>
      <c r="F419" s="415"/>
      <c r="G419" s="415"/>
      <c r="H419" s="415"/>
      <c r="I419" s="415"/>
    </row>
    <row r="420" spans="2:9">
      <c r="B420" s="415"/>
      <c r="C420" s="415"/>
      <c r="D420" s="415"/>
      <c r="E420" s="415"/>
      <c r="F420" s="415"/>
      <c r="G420" s="415"/>
      <c r="H420" s="415"/>
      <c r="I420" s="415"/>
    </row>
    <row r="421" spans="2:9">
      <c r="B421" s="415"/>
      <c r="C421" s="415"/>
      <c r="D421" s="415"/>
      <c r="E421" s="415"/>
      <c r="F421" s="415"/>
      <c r="G421" s="415"/>
      <c r="H421" s="415"/>
      <c r="I421" s="415"/>
    </row>
    <row r="422" spans="2:9">
      <c r="B422" s="415"/>
      <c r="C422" s="415"/>
      <c r="D422" s="415"/>
      <c r="E422" s="415"/>
      <c r="F422" s="415"/>
      <c r="G422" s="415"/>
      <c r="H422" s="415"/>
      <c r="I422" s="415"/>
    </row>
    <row r="423" spans="2:9">
      <c r="B423" s="415"/>
      <c r="C423" s="415"/>
      <c r="D423" s="415"/>
      <c r="E423" s="415"/>
      <c r="F423" s="415"/>
      <c r="G423" s="415"/>
      <c r="H423" s="415"/>
      <c r="I423" s="415"/>
    </row>
    <row r="424" spans="2:9">
      <c r="B424" s="415"/>
      <c r="C424" s="415"/>
      <c r="D424" s="415"/>
      <c r="E424" s="415"/>
      <c r="F424" s="415"/>
      <c r="G424" s="415"/>
      <c r="H424" s="415"/>
      <c r="I424" s="415"/>
    </row>
    <row r="425" spans="2:9">
      <c r="B425" s="415"/>
      <c r="C425" s="415"/>
      <c r="D425" s="415"/>
      <c r="E425" s="415"/>
      <c r="F425" s="415"/>
      <c r="G425" s="415"/>
      <c r="H425" s="415"/>
      <c r="I425" s="415"/>
    </row>
    <row r="426" spans="2:9">
      <c r="B426" s="415"/>
      <c r="C426" s="415"/>
      <c r="D426" s="415"/>
      <c r="E426" s="415"/>
      <c r="F426" s="415"/>
      <c r="G426" s="415"/>
      <c r="H426" s="415"/>
      <c r="I426" s="415"/>
    </row>
    <row r="427" spans="2:9">
      <c r="B427" s="415"/>
      <c r="C427" s="415"/>
      <c r="D427" s="415"/>
      <c r="E427" s="415"/>
      <c r="F427" s="415"/>
      <c r="G427" s="415"/>
      <c r="H427" s="415"/>
      <c r="I427" s="415"/>
    </row>
    <row r="428" spans="2:9">
      <c r="B428" s="415"/>
      <c r="C428" s="415"/>
      <c r="D428" s="415"/>
      <c r="E428" s="415"/>
      <c r="F428" s="415"/>
      <c r="G428" s="415"/>
      <c r="H428" s="415"/>
      <c r="I428" s="415"/>
    </row>
    <row r="429" spans="2:9">
      <c r="B429" s="415"/>
      <c r="C429" s="415"/>
      <c r="D429" s="415"/>
      <c r="E429" s="415"/>
      <c r="F429" s="415"/>
      <c r="G429" s="415"/>
      <c r="H429" s="415"/>
      <c r="I429" s="415"/>
    </row>
  </sheetData>
  <mergeCells count="12">
    <mergeCell ref="H9:H10"/>
    <mergeCell ref="I9:I10"/>
    <mergeCell ref="A2:G2"/>
    <mergeCell ref="A3:G3"/>
    <mergeCell ref="A4:G4"/>
    <mergeCell ref="A6:G6"/>
    <mergeCell ref="A9:A10"/>
    <mergeCell ref="B9:C9"/>
    <mergeCell ref="D9:D10"/>
    <mergeCell ref="E9:E10"/>
    <mergeCell ref="F9:F10"/>
    <mergeCell ref="G9:G10"/>
  </mergeCells>
  <printOptions horizontalCentered="1"/>
  <pageMargins left="0.59055118110236227" right="0.39370078740157483" top="0.16" bottom="0.23" header="0.16" footer="0.23"/>
  <pageSetup paperSize="9" scale="59" fitToHeight="0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dimension ref="A1:G662"/>
  <sheetViews>
    <sheetView view="pageBreakPreview" zoomScale="88" zoomScaleSheetLayoutView="88" workbookViewId="0">
      <selection activeCell="D26" sqref="D26"/>
    </sheetView>
  </sheetViews>
  <sheetFormatPr defaultRowHeight="12.75"/>
  <cols>
    <col min="1" max="1" width="38" style="430" customWidth="1"/>
    <col min="2" max="2" width="22.85546875" style="430" customWidth="1"/>
    <col min="3" max="3" width="10" style="430" customWidth="1"/>
    <col min="4" max="4" width="26.7109375" style="430" customWidth="1"/>
    <col min="5" max="5" width="29.42578125" style="430" customWidth="1"/>
    <col min="6" max="6" width="31" style="430" customWidth="1"/>
    <col min="7" max="256" width="9.140625" style="415"/>
    <col min="257" max="257" width="38" style="415" customWidth="1"/>
    <col min="258" max="258" width="22.85546875" style="415" customWidth="1"/>
    <col min="259" max="259" width="10" style="415" customWidth="1"/>
    <col min="260" max="260" width="26.7109375" style="415" customWidth="1"/>
    <col min="261" max="261" width="33.7109375" style="415" customWidth="1"/>
    <col min="262" max="262" width="34.85546875" style="415" customWidth="1"/>
    <col min="263" max="512" width="9.140625" style="415"/>
    <col min="513" max="513" width="38" style="415" customWidth="1"/>
    <col min="514" max="514" width="22.85546875" style="415" customWidth="1"/>
    <col min="515" max="515" width="10" style="415" customWidth="1"/>
    <col min="516" max="516" width="26.7109375" style="415" customWidth="1"/>
    <col min="517" max="517" width="33.7109375" style="415" customWidth="1"/>
    <col min="518" max="518" width="34.85546875" style="415" customWidth="1"/>
    <col min="519" max="768" width="9.140625" style="415"/>
    <col min="769" max="769" width="38" style="415" customWidth="1"/>
    <col min="770" max="770" width="22.85546875" style="415" customWidth="1"/>
    <col min="771" max="771" width="10" style="415" customWidth="1"/>
    <col min="772" max="772" width="26.7109375" style="415" customWidth="1"/>
    <col min="773" max="773" width="33.7109375" style="415" customWidth="1"/>
    <col min="774" max="774" width="34.85546875" style="415" customWidth="1"/>
    <col min="775" max="1024" width="9.140625" style="415"/>
    <col min="1025" max="1025" width="38" style="415" customWidth="1"/>
    <col min="1026" max="1026" width="22.85546875" style="415" customWidth="1"/>
    <col min="1027" max="1027" width="10" style="415" customWidth="1"/>
    <col min="1028" max="1028" width="26.7109375" style="415" customWidth="1"/>
    <col min="1029" max="1029" width="33.7109375" style="415" customWidth="1"/>
    <col min="1030" max="1030" width="34.85546875" style="415" customWidth="1"/>
    <col min="1031" max="1280" width="9.140625" style="415"/>
    <col min="1281" max="1281" width="38" style="415" customWidth="1"/>
    <col min="1282" max="1282" width="22.85546875" style="415" customWidth="1"/>
    <col min="1283" max="1283" width="10" style="415" customWidth="1"/>
    <col min="1284" max="1284" width="26.7109375" style="415" customWidth="1"/>
    <col min="1285" max="1285" width="33.7109375" style="415" customWidth="1"/>
    <col min="1286" max="1286" width="34.85546875" style="415" customWidth="1"/>
    <col min="1287" max="1536" width="9.140625" style="415"/>
    <col min="1537" max="1537" width="38" style="415" customWidth="1"/>
    <col min="1538" max="1538" width="22.85546875" style="415" customWidth="1"/>
    <col min="1539" max="1539" width="10" style="415" customWidth="1"/>
    <col min="1540" max="1540" width="26.7109375" style="415" customWidth="1"/>
    <col min="1541" max="1541" width="33.7109375" style="415" customWidth="1"/>
    <col min="1542" max="1542" width="34.85546875" style="415" customWidth="1"/>
    <col min="1543" max="1792" width="9.140625" style="415"/>
    <col min="1793" max="1793" width="38" style="415" customWidth="1"/>
    <col min="1794" max="1794" width="22.85546875" style="415" customWidth="1"/>
    <col min="1795" max="1795" width="10" style="415" customWidth="1"/>
    <col min="1796" max="1796" width="26.7109375" style="415" customWidth="1"/>
    <col min="1797" max="1797" width="33.7109375" style="415" customWidth="1"/>
    <col min="1798" max="1798" width="34.85546875" style="415" customWidth="1"/>
    <col min="1799" max="2048" width="9.140625" style="415"/>
    <col min="2049" max="2049" width="38" style="415" customWidth="1"/>
    <col min="2050" max="2050" width="22.85546875" style="415" customWidth="1"/>
    <col min="2051" max="2051" width="10" style="415" customWidth="1"/>
    <col min="2052" max="2052" width="26.7109375" style="415" customWidth="1"/>
    <col min="2053" max="2053" width="33.7109375" style="415" customWidth="1"/>
    <col min="2054" max="2054" width="34.85546875" style="415" customWidth="1"/>
    <col min="2055" max="2304" width="9.140625" style="415"/>
    <col min="2305" max="2305" width="38" style="415" customWidth="1"/>
    <col min="2306" max="2306" width="22.85546875" style="415" customWidth="1"/>
    <col min="2307" max="2307" width="10" style="415" customWidth="1"/>
    <col min="2308" max="2308" width="26.7109375" style="415" customWidth="1"/>
    <col min="2309" max="2309" width="33.7109375" style="415" customWidth="1"/>
    <col min="2310" max="2310" width="34.85546875" style="415" customWidth="1"/>
    <col min="2311" max="2560" width="9.140625" style="415"/>
    <col min="2561" max="2561" width="38" style="415" customWidth="1"/>
    <col min="2562" max="2562" width="22.85546875" style="415" customWidth="1"/>
    <col min="2563" max="2563" width="10" style="415" customWidth="1"/>
    <col min="2564" max="2564" width="26.7109375" style="415" customWidth="1"/>
    <col min="2565" max="2565" width="33.7109375" style="415" customWidth="1"/>
    <col min="2566" max="2566" width="34.85546875" style="415" customWidth="1"/>
    <col min="2567" max="2816" width="9.140625" style="415"/>
    <col min="2817" max="2817" width="38" style="415" customWidth="1"/>
    <col min="2818" max="2818" width="22.85546875" style="415" customWidth="1"/>
    <col min="2819" max="2819" width="10" style="415" customWidth="1"/>
    <col min="2820" max="2820" width="26.7109375" style="415" customWidth="1"/>
    <col min="2821" max="2821" width="33.7109375" style="415" customWidth="1"/>
    <col min="2822" max="2822" width="34.85546875" style="415" customWidth="1"/>
    <col min="2823" max="3072" width="9.140625" style="415"/>
    <col min="3073" max="3073" width="38" style="415" customWidth="1"/>
    <col min="3074" max="3074" width="22.85546875" style="415" customWidth="1"/>
    <col min="3075" max="3075" width="10" style="415" customWidth="1"/>
    <col min="3076" max="3076" width="26.7109375" style="415" customWidth="1"/>
    <col min="3077" max="3077" width="33.7109375" style="415" customWidth="1"/>
    <col min="3078" max="3078" width="34.85546875" style="415" customWidth="1"/>
    <col min="3079" max="3328" width="9.140625" style="415"/>
    <col min="3329" max="3329" width="38" style="415" customWidth="1"/>
    <col min="3330" max="3330" width="22.85546875" style="415" customWidth="1"/>
    <col min="3331" max="3331" width="10" style="415" customWidth="1"/>
    <col min="3332" max="3332" width="26.7109375" style="415" customWidth="1"/>
    <col min="3333" max="3333" width="33.7109375" style="415" customWidth="1"/>
    <col min="3334" max="3334" width="34.85546875" style="415" customWidth="1"/>
    <col min="3335" max="3584" width="9.140625" style="415"/>
    <col min="3585" max="3585" width="38" style="415" customWidth="1"/>
    <col min="3586" max="3586" width="22.85546875" style="415" customWidth="1"/>
    <col min="3587" max="3587" width="10" style="415" customWidth="1"/>
    <col min="3588" max="3588" width="26.7109375" style="415" customWidth="1"/>
    <col min="3589" max="3589" width="33.7109375" style="415" customWidth="1"/>
    <col min="3590" max="3590" width="34.85546875" style="415" customWidth="1"/>
    <col min="3591" max="3840" width="9.140625" style="415"/>
    <col min="3841" max="3841" width="38" style="415" customWidth="1"/>
    <col min="3842" max="3842" width="22.85546875" style="415" customWidth="1"/>
    <col min="3843" max="3843" width="10" style="415" customWidth="1"/>
    <col min="3844" max="3844" width="26.7109375" style="415" customWidth="1"/>
    <col min="3845" max="3845" width="33.7109375" style="415" customWidth="1"/>
    <col min="3846" max="3846" width="34.85546875" style="415" customWidth="1"/>
    <col min="3847" max="4096" width="9.140625" style="415"/>
    <col min="4097" max="4097" width="38" style="415" customWidth="1"/>
    <col min="4098" max="4098" width="22.85546875" style="415" customWidth="1"/>
    <col min="4099" max="4099" width="10" style="415" customWidth="1"/>
    <col min="4100" max="4100" width="26.7109375" style="415" customWidth="1"/>
    <col min="4101" max="4101" width="33.7109375" style="415" customWidth="1"/>
    <col min="4102" max="4102" width="34.85546875" style="415" customWidth="1"/>
    <col min="4103" max="4352" width="9.140625" style="415"/>
    <col min="4353" max="4353" width="38" style="415" customWidth="1"/>
    <col min="4354" max="4354" width="22.85546875" style="415" customWidth="1"/>
    <col min="4355" max="4355" width="10" style="415" customWidth="1"/>
    <col min="4356" max="4356" width="26.7109375" style="415" customWidth="1"/>
    <col min="4357" max="4357" width="33.7109375" style="415" customWidth="1"/>
    <col min="4358" max="4358" width="34.85546875" style="415" customWidth="1"/>
    <col min="4359" max="4608" width="9.140625" style="415"/>
    <col min="4609" max="4609" width="38" style="415" customWidth="1"/>
    <col min="4610" max="4610" width="22.85546875" style="415" customWidth="1"/>
    <col min="4611" max="4611" width="10" style="415" customWidth="1"/>
    <col min="4612" max="4612" width="26.7109375" style="415" customWidth="1"/>
    <col min="4613" max="4613" width="33.7109375" style="415" customWidth="1"/>
    <col min="4614" max="4614" width="34.85546875" style="415" customWidth="1"/>
    <col min="4615" max="4864" width="9.140625" style="415"/>
    <col min="4865" max="4865" width="38" style="415" customWidth="1"/>
    <col min="4866" max="4866" width="22.85546875" style="415" customWidth="1"/>
    <col min="4867" max="4867" width="10" style="415" customWidth="1"/>
    <col min="4868" max="4868" width="26.7109375" style="415" customWidth="1"/>
    <col min="4869" max="4869" width="33.7109375" style="415" customWidth="1"/>
    <col min="4870" max="4870" width="34.85546875" style="415" customWidth="1"/>
    <col min="4871" max="5120" width="9.140625" style="415"/>
    <col min="5121" max="5121" width="38" style="415" customWidth="1"/>
    <col min="5122" max="5122" width="22.85546875" style="415" customWidth="1"/>
    <col min="5123" max="5123" width="10" style="415" customWidth="1"/>
    <col min="5124" max="5124" width="26.7109375" style="415" customWidth="1"/>
    <col min="5125" max="5125" width="33.7109375" style="415" customWidth="1"/>
    <col min="5126" max="5126" width="34.85546875" style="415" customWidth="1"/>
    <col min="5127" max="5376" width="9.140625" style="415"/>
    <col min="5377" max="5377" width="38" style="415" customWidth="1"/>
    <col min="5378" max="5378" width="22.85546875" style="415" customWidth="1"/>
    <col min="5379" max="5379" width="10" style="415" customWidth="1"/>
    <col min="5380" max="5380" width="26.7109375" style="415" customWidth="1"/>
    <col min="5381" max="5381" width="33.7109375" style="415" customWidth="1"/>
    <col min="5382" max="5382" width="34.85546875" style="415" customWidth="1"/>
    <col min="5383" max="5632" width="9.140625" style="415"/>
    <col min="5633" max="5633" width="38" style="415" customWidth="1"/>
    <col min="5634" max="5634" width="22.85546875" style="415" customWidth="1"/>
    <col min="5635" max="5635" width="10" style="415" customWidth="1"/>
    <col min="5636" max="5636" width="26.7109375" style="415" customWidth="1"/>
    <col min="5637" max="5637" width="33.7109375" style="415" customWidth="1"/>
    <col min="5638" max="5638" width="34.85546875" style="415" customWidth="1"/>
    <col min="5639" max="5888" width="9.140625" style="415"/>
    <col min="5889" max="5889" width="38" style="415" customWidth="1"/>
    <col min="5890" max="5890" width="22.85546875" style="415" customWidth="1"/>
    <col min="5891" max="5891" width="10" style="415" customWidth="1"/>
    <col min="5892" max="5892" width="26.7109375" style="415" customWidth="1"/>
    <col min="5893" max="5893" width="33.7109375" style="415" customWidth="1"/>
    <col min="5894" max="5894" width="34.85546875" style="415" customWidth="1"/>
    <col min="5895" max="6144" width="9.140625" style="415"/>
    <col min="6145" max="6145" width="38" style="415" customWidth="1"/>
    <col min="6146" max="6146" width="22.85546875" style="415" customWidth="1"/>
    <col min="6147" max="6147" width="10" style="415" customWidth="1"/>
    <col min="6148" max="6148" width="26.7109375" style="415" customWidth="1"/>
    <col min="6149" max="6149" width="33.7109375" style="415" customWidth="1"/>
    <col min="6150" max="6150" width="34.85546875" style="415" customWidth="1"/>
    <col min="6151" max="6400" width="9.140625" style="415"/>
    <col min="6401" max="6401" width="38" style="415" customWidth="1"/>
    <col min="6402" max="6402" width="22.85546875" style="415" customWidth="1"/>
    <col min="6403" max="6403" width="10" style="415" customWidth="1"/>
    <col min="6404" max="6404" width="26.7109375" style="415" customWidth="1"/>
    <col min="6405" max="6405" width="33.7109375" style="415" customWidth="1"/>
    <col min="6406" max="6406" width="34.85546875" style="415" customWidth="1"/>
    <col min="6407" max="6656" width="9.140625" style="415"/>
    <col min="6657" max="6657" width="38" style="415" customWidth="1"/>
    <col min="6658" max="6658" width="22.85546875" style="415" customWidth="1"/>
    <col min="6659" max="6659" width="10" style="415" customWidth="1"/>
    <col min="6660" max="6660" width="26.7109375" style="415" customWidth="1"/>
    <col min="6661" max="6661" width="33.7109375" style="415" customWidth="1"/>
    <col min="6662" max="6662" width="34.85546875" style="415" customWidth="1"/>
    <col min="6663" max="6912" width="9.140625" style="415"/>
    <col min="6913" max="6913" width="38" style="415" customWidth="1"/>
    <col min="6914" max="6914" width="22.85546875" style="415" customWidth="1"/>
    <col min="6915" max="6915" width="10" style="415" customWidth="1"/>
    <col min="6916" max="6916" width="26.7109375" style="415" customWidth="1"/>
    <col min="6917" max="6917" width="33.7109375" style="415" customWidth="1"/>
    <col min="6918" max="6918" width="34.85546875" style="415" customWidth="1"/>
    <col min="6919" max="7168" width="9.140625" style="415"/>
    <col min="7169" max="7169" width="38" style="415" customWidth="1"/>
    <col min="7170" max="7170" width="22.85546875" style="415" customWidth="1"/>
    <col min="7171" max="7171" width="10" style="415" customWidth="1"/>
    <col min="7172" max="7172" width="26.7109375" style="415" customWidth="1"/>
    <col min="7173" max="7173" width="33.7109375" style="415" customWidth="1"/>
    <col min="7174" max="7174" width="34.85546875" style="415" customWidth="1"/>
    <col min="7175" max="7424" width="9.140625" style="415"/>
    <col min="7425" max="7425" width="38" style="415" customWidth="1"/>
    <col min="7426" max="7426" width="22.85546875" style="415" customWidth="1"/>
    <col min="7427" max="7427" width="10" style="415" customWidth="1"/>
    <col min="7428" max="7428" width="26.7109375" style="415" customWidth="1"/>
    <col min="7429" max="7429" width="33.7109375" style="415" customWidth="1"/>
    <col min="7430" max="7430" width="34.85546875" style="415" customWidth="1"/>
    <col min="7431" max="7680" width="9.140625" style="415"/>
    <col min="7681" max="7681" width="38" style="415" customWidth="1"/>
    <col min="7682" max="7682" width="22.85546875" style="415" customWidth="1"/>
    <col min="7683" max="7683" width="10" style="415" customWidth="1"/>
    <col min="7684" max="7684" width="26.7109375" style="415" customWidth="1"/>
    <col min="7685" max="7685" width="33.7109375" style="415" customWidth="1"/>
    <col min="7686" max="7686" width="34.85546875" style="415" customWidth="1"/>
    <col min="7687" max="7936" width="9.140625" style="415"/>
    <col min="7937" max="7937" width="38" style="415" customWidth="1"/>
    <col min="7938" max="7938" width="22.85546875" style="415" customWidth="1"/>
    <col min="7939" max="7939" width="10" style="415" customWidth="1"/>
    <col min="7940" max="7940" width="26.7109375" style="415" customWidth="1"/>
    <col min="7941" max="7941" width="33.7109375" style="415" customWidth="1"/>
    <col min="7942" max="7942" width="34.85546875" style="415" customWidth="1"/>
    <col min="7943" max="8192" width="9.140625" style="415"/>
    <col min="8193" max="8193" width="38" style="415" customWidth="1"/>
    <col min="8194" max="8194" width="22.85546875" style="415" customWidth="1"/>
    <col min="8195" max="8195" width="10" style="415" customWidth="1"/>
    <col min="8196" max="8196" width="26.7109375" style="415" customWidth="1"/>
    <col min="8197" max="8197" width="33.7109375" style="415" customWidth="1"/>
    <col min="8198" max="8198" width="34.85546875" style="415" customWidth="1"/>
    <col min="8199" max="8448" width="9.140625" style="415"/>
    <col min="8449" max="8449" width="38" style="415" customWidth="1"/>
    <col min="8450" max="8450" width="22.85546875" style="415" customWidth="1"/>
    <col min="8451" max="8451" width="10" style="415" customWidth="1"/>
    <col min="8452" max="8452" width="26.7109375" style="415" customWidth="1"/>
    <col min="8453" max="8453" width="33.7109375" style="415" customWidth="1"/>
    <col min="8454" max="8454" width="34.85546875" style="415" customWidth="1"/>
    <col min="8455" max="8704" width="9.140625" style="415"/>
    <col min="8705" max="8705" width="38" style="415" customWidth="1"/>
    <col min="8706" max="8706" width="22.85546875" style="415" customWidth="1"/>
    <col min="8707" max="8707" width="10" style="415" customWidth="1"/>
    <col min="8708" max="8708" width="26.7109375" style="415" customWidth="1"/>
    <col min="8709" max="8709" width="33.7109375" style="415" customWidth="1"/>
    <col min="8710" max="8710" width="34.85546875" style="415" customWidth="1"/>
    <col min="8711" max="8960" width="9.140625" style="415"/>
    <col min="8961" max="8961" width="38" style="415" customWidth="1"/>
    <col min="8962" max="8962" width="22.85546875" style="415" customWidth="1"/>
    <col min="8963" max="8963" width="10" style="415" customWidth="1"/>
    <col min="8964" max="8964" width="26.7109375" style="415" customWidth="1"/>
    <col min="8965" max="8965" width="33.7109375" style="415" customWidth="1"/>
    <col min="8966" max="8966" width="34.85546875" style="415" customWidth="1"/>
    <col min="8967" max="9216" width="9.140625" style="415"/>
    <col min="9217" max="9217" width="38" style="415" customWidth="1"/>
    <col min="9218" max="9218" width="22.85546875" style="415" customWidth="1"/>
    <col min="9219" max="9219" width="10" style="415" customWidth="1"/>
    <col min="9220" max="9220" width="26.7109375" style="415" customWidth="1"/>
    <col min="9221" max="9221" width="33.7109375" style="415" customWidth="1"/>
    <col min="9222" max="9222" width="34.85546875" style="415" customWidth="1"/>
    <col min="9223" max="9472" width="9.140625" style="415"/>
    <col min="9473" max="9473" width="38" style="415" customWidth="1"/>
    <col min="9474" max="9474" width="22.85546875" style="415" customWidth="1"/>
    <col min="9475" max="9475" width="10" style="415" customWidth="1"/>
    <col min="9476" max="9476" width="26.7109375" style="415" customWidth="1"/>
    <col min="9477" max="9477" width="33.7109375" style="415" customWidth="1"/>
    <col min="9478" max="9478" width="34.85546875" style="415" customWidth="1"/>
    <col min="9479" max="9728" width="9.140625" style="415"/>
    <col min="9729" max="9729" width="38" style="415" customWidth="1"/>
    <col min="9730" max="9730" width="22.85546875" style="415" customWidth="1"/>
    <col min="9731" max="9731" width="10" style="415" customWidth="1"/>
    <col min="9732" max="9732" width="26.7109375" style="415" customWidth="1"/>
    <col min="9733" max="9733" width="33.7109375" style="415" customWidth="1"/>
    <col min="9734" max="9734" width="34.85546875" style="415" customWidth="1"/>
    <col min="9735" max="9984" width="9.140625" style="415"/>
    <col min="9985" max="9985" width="38" style="415" customWidth="1"/>
    <col min="9986" max="9986" width="22.85546875" style="415" customWidth="1"/>
    <col min="9987" max="9987" width="10" style="415" customWidth="1"/>
    <col min="9988" max="9988" width="26.7109375" style="415" customWidth="1"/>
    <col min="9989" max="9989" width="33.7109375" style="415" customWidth="1"/>
    <col min="9990" max="9990" width="34.85546875" style="415" customWidth="1"/>
    <col min="9991" max="10240" width="9.140625" style="415"/>
    <col min="10241" max="10241" width="38" style="415" customWidth="1"/>
    <col min="10242" max="10242" width="22.85546875" style="415" customWidth="1"/>
    <col min="10243" max="10243" width="10" style="415" customWidth="1"/>
    <col min="10244" max="10244" width="26.7109375" style="415" customWidth="1"/>
    <col min="10245" max="10245" width="33.7109375" style="415" customWidth="1"/>
    <col min="10246" max="10246" width="34.85546875" style="415" customWidth="1"/>
    <col min="10247" max="10496" width="9.140625" style="415"/>
    <col min="10497" max="10497" width="38" style="415" customWidth="1"/>
    <col min="10498" max="10498" width="22.85546875" style="415" customWidth="1"/>
    <col min="10499" max="10499" width="10" style="415" customWidth="1"/>
    <col min="10500" max="10500" width="26.7109375" style="415" customWidth="1"/>
    <col min="10501" max="10501" width="33.7109375" style="415" customWidth="1"/>
    <col min="10502" max="10502" width="34.85546875" style="415" customWidth="1"/>
    <col min="10503" max="10752" width="9.140625" style="415"/>
    <col min="10753" max="10753" width="38" style="415" customWidth="1"/>
    <col min="10754" max="10754" width="22.85546875" style="415" customWidth="1"/>
    <col min="10755" max="10755" width="10" style="415" customWidth="1"/>
    <col min="10756" max="10756" width="26.7109375" style="415" customWidth="1"/>
    <col min="10757" max="10757" width="33.7109375" style="415" customWidth="1"/>
    <col min="10758" max="10758" width="34.85546875" style="415" customWidth="1"/>
    <col min="10759" max="11008" width="9.140625" style="415"/>
    <col min="11009" max="11009" width="38" style="415" customWidth="1"/>
    <col min="11010" max="11010" width="22.85546875" style="415" customWidth="1"/>
    <col min="11011" max="11011" width="10" style="415" customWidth="1"/>
    <col min="11012" max="11012" width="26.7109375" style="415" customWidth="1"/>
    <col min="11013" max="11013" width="33.7109375" style="415" customWidth="1"/>
    <col min="11014" max="11014" width="34.85546875" style="415" customWidth="1"/>
    <col min="11015" max="11264" width="9.140625" style="415"/>
    <col min="11265" max="11265" width="38" style="415" customWidth="1"/>
    <col min="11266" max="11266" width="22.85546875" style="415" customWidth="1"/>
    <col min="11267" max="11267" width="10" style="415" customWidth="1"/>
    <col min="11268" max="11268" width="26.7109375" style="415" customWidth="1"/>
    <col min="11269" max="11269" width="33.7109375" style="415" customWidth="1"/>
    <col min="11270" max="11270" width="34.85546875" style="415" customWidth="1"/>
    <col min="11271" max="11520" width="9.140625" style="415"/>
    <col min="11521" max="11521" width="38" style="415" customWidth="1"/>
    <col min="11522" max="11522" width="22.85546875" style="415" customWidth="1"/>
    <col min="11523" max="11523" width="10" style="415" customWidth="1"/>
    <col min="11524" max="11524" width="26.7109375" style="415" customWidth="1"/>
    <col min="11525" max="11525" width="33.7109375" style="415" customWidth="1"/>
    <col min="11526" max="11526" width="34.85546875" style="415" customWidth="1"/>
    <col min="11527" max="11776" width="9.140625" style="415"/>
    <col min="11777" max="11777" width="38" style="415" customWidth="1"/>
    <col min="11778" max="11778" width="22.85546875" style="415" customWidth="1"/>
    <col min="11779" max="11779" width="10" style="415" customWidth="1"/>
    <col min="11780" max="11780" width="26.7109375" style="415" customWidth="1"/>
    <col min="11781" max="11781" width="33.7109375" style="415" customWidth="1"/>
    <col min="11782" max="11782" width="34.85546875" style="415" customWidth="1"/>
    <col min="11783" max="12032" width="9.140625" style="415"/>
    <col min="12033" max="12033" width="38" style="415" customWidth="1"/>
    <col min="12034" max="12034" width="22.85546875" style="415" customWidth="1"/>
    <col min="12035" max="12035" width="10" style="415" customWidth="1"/>
    <col min="12036" max="12036" width="26.7109375" style="415" customWidth="1"/>
    <col min="12037" max="12037" width="33.7109375" style="415" customWidth="1"/>
    <col min="12038" max="12038" width="34.85546875" style="415" customWidth="1"/>
    <col min="12039" max="12288" width="9.140625" style="415"/>
    <col min="12289" max="12289" width="38" style="415" customWidth="1"/>
    <col min="12290" max="12290" width="22.85546875" style="415" customWidth="1"/>
    <col min="12291" max="12291" width="10" style="415" customWidth="1"/>
    <col min="12292" max="12292" width="26.7109375" style="415" customWidth="1"/>
    <col min="12293" max="12293" width="33.7109375" style="415" customWidth="1"/>
    <col min="12294" max="12294" width="34.85546875" style="415" customWidth="1"/>
    <col min="12295" max="12544" width="9.140625" style="415"/>
    <col min="12545" max="12545" width="38" style="415" customWidth="1"/>
    <col min="12546" max="12546" width="22.85546875" style="415" customWidth="1"/>
    <col min="12547" max="12547" width="10" style="415" customWidth="1"/>
    <col min="12548" max="12548" width="26.7109375" style="415" customWidth="1"/>
    <col min="12549" max="12549" width="33.7109375" style="415" customWidth="1"/>
    <col min="12550" max="12550" width="34.85546875" style="415" customWidth="1"/>
    <col min="12551" max="12800" width="9.140625" style="415"/>
    <col min="12801" max="12801" width="38" style="415" customWidth="1"/>
    <col min="12802" max="12802" width="22.85546875" style="415" customWidth="1"/>
    <col min="12803" max="12803" width="10" style="415" customWidth="1"/>
    <col min="12804" max="12804" width="26.7109375" style="415" customWidth="1"/>
    <col min="12805" max="12805" width="33.7109375" style="415" customWidth="1"/>
    <col min="12806" max="12806" width="34.85546875" style="415" customWidth="1"/>
    <col min="12807" max="13056" width="9.140625" style="415"/>
    <col min="13057" max="13057" width="38" style="415" customWidth="1"/>
    <col min="13058" max="13058" width="22.85546875" style="415" customWidth="1"/>
    <col min="13059" max="13059" width="10" style="415" customWidth="1"/>
    <col min="13060" max="13060" width="26.7109375" style="415" customWidth="1"/>
    <col min="13061" max="13061" width="33.7109375" style="415" customWidth="1"/>
    <col min="13062" max="13062" width="34.85546875" style="415" customWidth="1"/>
    <col min="13063" max="13312" width="9.140625" style="415"/>
    <col min="13313" max="13313" width="38" style="415" customWidth="1"/>
    <col min="13314" max="13314" width="22.85546875" style="415" customWidth="1"/>
    <col min="13315" max="13315" width="10" style="415" customWidth="1"/>
    <col min="13316" max="13316" width="26.7109375" style="415" customWidth="1"/>
    <col min="13317" max="13317" width="33.7109375" style="415" customWidth="1"/>
    <col min="13318" max="13318" width="34.85546875" style="415" customWidth="1"/>
    <col min="13319" max="13568" width="9.140625" style="415"/>
    <col min="13569" max="13569" width="38" style="415" customWidth="1"/>
    <col min="13570" max="13570" width="22.85546875" style="415" customWidth="1"/>
    <col min="13571" max="13571" width="10" style="415" customWidth="1"/>
    <col min="13572" max="13572" width="26.7109375" style="415" customWidth="1"/>
    <col min="13573" max="13573" width="33.7109375" style="415" customWidth="1"/>
    <col min="13574" max="13574" width="34.85546875" style="415" customWidth="1"/>
    <col min="13575" max="13824" width="9.140625" style="415"/>
    <col min="13825" max="13825" width="38" style="415" customWidth="1"/>
    <col min="13826" max="13826" width="22.85546875" style="415" customWidth="1"/>
    <col min="13827" max="13827" width="10" style="415" customWidth="1"/>
    <col min="13828" max="13828" width="26.7109375" style="415" customWidth="1"/>
    <col min="13829" max="13829" width="33.7109375" style="415" customWidth="1"/>
    <col min="13830" max="13830" width="34.85546875" style="415" customWidth="1"/>
    <col min="13831" max="14080" width="9.140625" style="415"/>
    <col min="14081" max="14081" width="38" style="415" customWidth="1"/>
    <col min="14082" max="14082" width="22.85546875" style="415" customWidth="1"/>
    <col min="14083" max="14083" width="10" style="415" customWidth="1"/>
    <col min="14084" max="14084" width="26.7109375" style="415" customWidth="1"/>
    <col min="14085" max="14085" width="33.7109375" style="415" customWidth="1"/>
    <col min="14086" max="14086" width="34.85546875" style="415" customWidth="1"/>
    <col min="14087" max="14336" width="9.140625" style="415"/>
    <col min="14337" max="14337" width="38" style="415" customWidth="1"/>
    <col min="14338" max="14338" width="22.85546875" style="415" customWidth="1"/>
    <col min="14339" max="14339" width="10" style="415" customWidth="1"/>
    <col min="14340" max="14340" width="26.7109375" style="415" customWidth="1"/>
    <col min="14341" max="14341" width="33.7109375" style="415" customWidth="1"/>
    <col min="14342" max="14342" width="34.85546875" style="415" customWidth="1"/>
    <col min="14343" max="14592" width="9.140625" style="415"/>
    <col min="14593" max="14593" width="38" style="415" customWidth="1"/>
    <col min="14594" max="14594" width="22.85546875" style="415" customWidth="1"/>
    <col min="14595" max="14595" width="10" style="415" customWidth="1"/>
    <col min="14596" max="14596" width="26.7109375" style="415" customWidth="1"/>
    <col min="14597" max="14597" width="33.7109375" style="415" customWidth="1"/>
    <col min="14598" max="14598" width="34.85546875" style="415" customWidth="1"/>
    <col min="14599" max="14848" width="9.140625" style="415"/>
    <col min="14849" max="14849" width="38" style="415" customWidth="1"/>
    <col min="14850" max="14850" width="22.85546875" style="415" customWidth="1"/>
    <col min="14851" max="14851" width="10" style="415" customWidth="1"/>
    <col min="14852" max="14852" width="26.7109375" style="415" customWidth="1"/>
    <col min="14853" max="14853" width="33.7109375" style="415" customWidth="1"/>
    <col min="14854" max="14854" width="34.85546875" style="415" customWidth="1"/>
    <col min="14855" max="15104" width="9.140625" style="415"/>
    <col min="15105" max="15105" width="38" style="415" customWidth="1"/>
    <col min="15106" max="15106" width="22.85546875" style="415" customWidth="1"/>
    <col min="15107" max="15107" width="10" style="415" customWidth="1"/>
    <col min="15108" max="15108" width="26.7109375" style="415" customWidth="1"/>
    <col min="15109" max="15109" width="33.7109375" style="415" customWidth="1"/>
    <col min="15110" max="15110" width="34.85546875" style="415" customWidth="1"/>
    <col min="15111" max="15360" width="9.140625" style="415"/>
    <col min="15361" max="15361" width="38" style="415" customWidth="1"/>
    <col min="15362" max="15362" width="22.85546875" style="415" customWidth="1"/>
    <col min="15363" max="15363" width="10" style="415" customWidth="1"/>
    <col min="15364" max="15364" width="26.7109375" style="415" customWidth="1"/>
    <col min="15365" max="15365" width="33.7109375" style="415" customWidth="1"/>
    <col min="15366" max="15366" width="34.85546875" style="415" customWidth="1"/>
    <col min="15367" max="15616" width="9.140625" style="415"/>
    <col min="15617" max="15617" width="38" style="415" customWidth="1"/>
    <col min="15618" max="15618" width="22.85546875" style="415" customWidth="1"/>
    <col min="15619" max="15619" width="10" style="415" customWidth="1"/>
    <col min="15620" max="15620" width="26.7109375" style="415" customWidth="1"/>
    <col min="15621" max="15621" width="33.7109375" style="415" customWidth="1"/>
    <col min="15622" max="15622" width="34.85546875" style="415" customWidth="1"/>
    <col min="15623" max="15872" width="9.140625" style="415"/>
    <col min="15873" max="15873" width="38" style="415" customWidth="1"/>
    <col min="15874" max="15874" width="22.85546875" style="415" customWidth="1"/>
    <col min="15875" max="15875" width="10" style="415" customWidth="1"/>
    <col min="15876" max="15876" width="26.7109375" style="415" customWidth="1"/>
    <col min="15877" max="15877" width="33.7109375" style="415" customWidth="1"/>
    <col min="15878" max="15878" width="34.85546875" style="415" customWidth="1"/>
    <col min="15879" max="16128" width="9.140625" style="415"/>
    <col min="16129" max="16129" width="38" style="415" customWidth="1"/>
    <col min="16130" max="16130" width="22.85546875" style="415" customWidth="1"/>
    <col min="16131" max="16131" width="10" style="415" customWidth="1"/>
    <col min="16132" max="16132" width="26.7109375" style="415" customWidth="1"/>
    <col min="16133" max="16133" width="33.7109375" style="415" customWidth="1"/>
    <col min="16134" max="16134" width="34.85546875" style="415" customWidth="1"/>
    <col min="16135" max="16384" width="9.140625" style="415"/>
  </cols>
  <sheetData>
    <row r="1" spans="1:7" ht="15.75" customHeight="1">
      <c r="A1" s="588"/>
      <c r="B1" s="419"/>
      <c r="C1" s="419"/>
      <c r="D1" s="419"/>
      <c r="E1" s="589"/>
    </row>
    <row r="2" spans="1:7" ht="15" customHeight="1">
      <c r="A2" s="1139" t="s">
        <v>1550</v>
      </c>
      <c r="B2" s="1139"/>
      <c r="C2" s="1139"/>
      <c r="D2" s="1139"/>
      <c r="E2" s="1139"/>
      <c r="F2" s="1139"/>
      <c r="G2" s="1139"/>
    </row>
    <row r="3" spans="1:7" ht="15" customHeight="1">
      <c r="A3" s="1140" t="s">
        <v>1034</v>
      </c>
      <c r="B3" s="1140"/>
      <c r="C3" s="1140"/>
      <c r="D3" s="1140"/>
      <c r="E3" s="1140"/>
      <c r="F3" s="1140"/>
      <c r="G3" s="1140"/>
    </row>
    <row r="4" spans="1:7" ht="15" customHeight="1">
      <c r="A4" s="1139" t="s">
        <v>1022</v>
      </c>
      <c r="B4" s="1139"/>
      <c r="C4" s="1139"/>
      <c r="D4" s="1139"/>
      <c r="E4" s="1139"/>
      <c r="F4" s="1139"/>
      <c r="G4" s="1139"/>
    </row>
    <row r="5" spans="1:7" ht="14.25">
      <c r="A5" s="415"/>
      <c r="B5" s="704"/>
      <c r="C5" s="704"/>
      <c r="D5" s="704"/>
      <c r="E5" s="704"/>
      <c r="F5" s="704"/>
      <c r="G5" s="704"/>
    </row>
    <row r="6" spans="1:7" ht="15.75" customHeight="1">
      <c r="A6" s="1160" t="s">
        <v>1248</v>
      </c>
      <c r="B6" s="1160"/>
      <c r="C6" s="1160"/>
      <c r="D6" s="1160"/>
      <c r="E6" s="1160"/>
      <c r="F6" s="1160"/>
      <c r="G6" s="1160"/>
    </row>
    <row r="7" spans="1:7" s="592" customFormat="1" ht="15.75">
      <c r="A7" s="590"/>
      <c r="B7" s="590"/>
      <c r="C7" s="590"/>
      <c r="D7" s="590"/>
      <c r="E7" s="590"/>
      <c r="F7" s="591" t="s">
        <v>1036</v>
      </c>
    </row>
    <row r="8" spans="1:7" s="592" customFormat="1" ht="33.75" customHeight="1">
      <c r="A8" s="1161" t="s">
        <v>1249</v>
      </c>
      <c r="B8" s="1161" t="s">
        <v>1250</v>
      </c>
      <c r="C8" s="1161" t="s">
        <v>1042</v>
      </c>
      <c r="D8" s="1158" t="s">
        <v>1509</v>
      </c>
      <c r="E8" s="1158" t="s">
        <v>1510</v>
      </c>
      <c r="F8" s="1161" t="s">
        <v>1526</v>
      </c>
    </row>
    <row r="9" spans="1:7" s="592" customFormat="1" ht="53.25" customHeight="1">
      <c r="A9" s="1161"/>
      <c r="B9" s="1161"/>
      <c r="C9" s="1161"/>
      <c r="D9" s="1158"/>
      <c r="E9" s="1158"/>
      <c r="F9" s="1161"/>
    </row>
    <row r="10" spans="1:7" s="592" customFormat="1" ht="15.75">
      <c r="A10" s="593">
        <v>1</v>
      </c>
      <c r="B10" s="593">
        <v>2</v>
      </c>
      <c r="C10" s="593">
        <v>3</v>
      </c>
      <c r="D10" s="593">
        <v>4</v>
      </c>
      <c r="E10" s="593">
        <v>5</v>
      </c>
      <c r="F10" s="593">
        <v>6</v>
      </c>
    </row>
    <row r="11" spans="1:7" s="592" customFormat="1" ht="15.75">
      <c r="A11" s="1162" t="s">
        <v>767</v>
      </c>
      <c r="B11" s="594">
        <v>188</v>
      </c>
      <c r="C11" s="594">
        <v>25</v>
      </c>
      <c r="D11" s="595">
        <f>3350*4</f>
        <v>13400</v>
      </c>
      <c r="E11" s="594">
        <v>13400</v>
      </c>
      <c r="F11" s="594">
        <v>13400</v>
      </c>
    </row>
    <row r="12" spans="1:7" s="592" customFormat="1" ht="15.75">
      <c r="A12" s="1163"/>
      <c r="B12" s="596"/>
      <c r="C12" s="596"/>
      <c r="D12" s="597"/>
      <c r="E12" s="596"/>
      <c r="F12" s="596"/>
    </row>
    <row r="13" spans="1:7" s="592" customFormat="1" ht="15.75">
      <c r="A13" s="1163"/>
      <c r="B13" s="596"/>
      <c r="C13" s="596"/>
      <c r="D13" s="597"/>
      <c r="E13" s="596"/>
      <c r="F13" s="596"/>
    </row>
    <row r="14" spans="1:7" s="592" customFormat="1" ht="15.75">
      <c r="A14" s="1163"/>
      <c r="B14" s="596"/>
      <c r="C14" s="596"/>
      <c r="D14" s="597"/>
      <c r="E14" s="596"/>
      <c r="F14" s="596"/>
    </row>
    <row r="15" spans="1:7" s="592" customFormat="1" ht="15.75">
      <c r="A15" s="1163"/>
      <c r="B15" s="596"/>
      <c r="C15" s="596"/>
      <c r="D15" s="597"/>
      <c r="E15" s="596"/>
      <c r="F15" s="596"/>
    </row>
    <row r="16" spans="1:7" s="592" customFormat="1" ht="15.75">
      <c r="A16" s="1164"/>
      <c r="B16" s="596"/>
      <c r="C16" s="596"/>
      <c r="D16" s="597"/>
      <c r="E16" s="596"/>
      <c r="F16" s="596"/>
    </row>
    <row r="17" spans="1:6" s="592" customFormat="1" ht="21.75" customHeight="1">
      <c r="A17" s="598" t="s">
        <v>1023</v>
      </c>
      <c r="B17" s="599"/>
      <c r="C17" s="599"/>
      <c r="D17" s="600">
        <f>SUM(D11:D16)</f>
        <v>13400</v>
      </c>
      <c r="E17" s="600">
        <f>SUM(E11:E16)</f>
        <v>13400</v>
      </c>
      <c r="F17" s="600">
        <f>SUM(F11:F16)</f>
        <v>13400</v>
      </c>
    </row>
    <row r="18" spans="1:6" s="592" customFormat="1" ht="13.5" customHeight="1">
      <c r="F18" s="601"/>
    </row>
    <row r="19" spans="1:6" s="592" customFormat="1" ht="13.5" customHeight="1">
      <c r="D19" s="601"/>
    </row>
    <row r="20" spans="1:6" s="592" customFormat="1" ht="15.75"/>
    <row r="26" spans="1:6">
      <c r="B26" s="415"/>
      <c r="C26" s="415"/>
      <c r="D26" s="415"/>
      <c r="E26" s="415"/>
      <c r="F26" s="415"/>
    </row>
    <row r="27" spans="1:6">
      <c r="A27" s="415"/>
      <c r="B27" s="415"/>
      <c r="C27" s="415"/>
      <c r="D27" s="415"/>
      <c r="E27" s="415"/>
      <c r="F27" s="415"/>
    </row>
    <row r="28" spans="1:6">
      <c r="A28" s="415"/>
      <c r="B28" s="415"/>
      <c r="C28" s="415"/>
      <c r="D28" s="415"/>
      <c r="E28" s="415"/>
      <c r="F28" s="415"/>
    </row>
    <row r="29" spans="1:6">
      <c r="A29" s="415"/>
      <c r="B29" s="415"/>
      <c r="C29" s="415"/>
      <c r="D29" s="415"/>
      <c r="E29" s="415"/>
      <c r="F29" s="415"/>
    </row>
    <row r="30" spans="1:6">
      <c r="A30" s="415"/>
      <c r="B30" s="415"/>
      <c r="C30" s="415"/>
      <c r="D30" s="415"/>
      <c r="E30" s="415"/>
      <c r="F30" s="415"/>
    </row>
    <row r="31" spans="1:6">
      <c r="A31" s="415"/>
      <c r="B31" s="415"/>
      <c r="C31" s="415"/>
      <c r="D31" s="415"/>
      <c r="E31" s="415"/>
      <c r="F31" s="415"/>
    </row>
    <row r="32" spans="1:6">
      <c r="A32" s="415"/>
      <c r="B32" s="415"/>
      <c r="C32" s="415"/>
      <c r="D32" s="415"/>
      <c r="E32" s="415"/>
      <c r="F32" s="415"/>
    </row>
    <row r="33" spans="1:6">
      <c r="A33" s="415"/>
      <c r="B33" s="415"/>
      <c r="C33" s="415"/>
      <c r="D33" s="415"/>
      <c r="E33" s="415"/>
      <c r="F33" s="415"/>
    </row>
    <row r="34" spans="1:6">
      <c r="A34" s="415"/>
      <c r="B34" s="415"/>
      <c r="C34" s="415"/>
      <c r="D34" s="415"/>
      <c r="E34" s="415"/>
      <c r="F34" s="415"/>
    </row>
    <row r="35" spans="1:6">
      <c r="A35" s="415"/>
      <c r="B35" s="415"/>
      <c r="C35" s="415"/>
      <c r="D35" s="415"/>
      <c r="E35" s="415"/>
      <c r="F35" s="415"/>
    </row>
    <row r="36" spans="1:6">
      <c r="A36" s="415"/>
      <c r="B36" s="415"/>
      <c r="C36" s="415"/>
      <c r="D36" s="415"/>
      <c r="E36" s="415"/>
      <c r="F36" s="415"/>
    </row>
    <row r="37" spans="1:6">
      <c r="A37" s="415"/>
      <c r="B37" s="415"/>
      <c r="C37" s="415"/>
      <c r="D37" s="415"/>
      <c r="E37" s="415"/>
      <c r="F37" s="415"/>
    </row>
    <row r="38" spans="1:6">
      <c r="A38" s="415"/>
      <c r="B38" s="415"/>
      <c r="C38" s="415"/>
      <c r="D38" s="415"/>
      <c r="E38" s="415"/>
      <c r="F38" s="415"/>
    </row>
    <row r="39" spans="1:6">
      <c r="A39" s="415"/>
      <c r="B39" s="415"/>
      <c r="C39" s="415"/>
      <c r="D39" s="415"/>
      <c r="E39" s="415"/>
      <c r="F39" s="415"/>
    </row>
    <row r="40" spans="1:6">
      <c r="A40" s="415"/>
      <c r="B40" s="415"/>
      <c r="C40" s="415"/>
      <c r="D40" s="415"/>
      <c r="E40" s="415"/>
      <c r="F40" s="415"/>
    </row>
    <row r="41" spans="1:6">
      <c r="A41" s="415"/>
      <c r="B41" s="415"/>
      <c r="C41" s="415"/>
      <c r="D41" s="415"/>
      <c r="E41" s="415"/>
      <c r="F41" s="415"/>
    </row>
    <row r="42" spans="1:6">
      <c r="A42" s="415"/>
      <c r="B42" s="415"/>
      <c r="C42" s="415"/>
      <c r="D42" s="415"/>
      <c r="E42" s="415"/>
      <c r="F42" s="415"/>
    </row>
    <row r="43" spans="1:6">
      <c r="A43" s="415"/>
      <c r="B43" s="415"/>
      <c r="C43" s="415"/>
      <c r="D43" s="415"/>
      <c r="E43" s="415"/>
      <c r="F43" s="415"/>
    </row>
    <row r="44" spans="1:6">
      <c r="A44" s="415"/>
      <c r="B44" s="415"/>
      <c r="C44" s="415"/>
      <c r="D44" s="415"/>
      <c r="E44" s="415"/>
      <c r="F44" s="415"/>
    </row>
    <row r="45" spans="1:6">
      <c r="A45" s="415"/>
      <c r="B45" s="415"/>
      <c r="C45" s="415"/>
      <c r="D45" s="415"/>
      <c r="E45" s="415"/>
      <c r="F45" s="415"/>
    </row>
    <row r="46" spans="1:6">
      <c r="A46" s="415"/>
      <c r="B46" s="415"/>
      <c r="C46" s="415"/>
      <c r="D46" s="415"/>
      <c r="E46" s="415"/>
      <c r="F46" s="415"/>
    </row>
    <row r="47" spans="1:6">
      <c r="A47" s="415"/>
      <c r="B47" s="415"/>
      <c r="C47" s="415"/>
      <c r="D47" s="415"/>
      <c r="E47" s="415"/>
      <c r="F47" s="415"/>
    </row>
    <row r="48" spans="1:6">
      <c r="A48" s="415"/>
      <c r="B48" s="415"/>
      <c r="C48" s="415"/>
      <c r="D48" s="415"/>
      <c r="E48" s="415"/>
      <c r="F48" s="415"/>
    </row>
    <row r="49" spans="1:6">
      <c r="A49" s="415"/>
      <c r="B49" s="415"/>
      <c r="C49" s="415"/>
      <c r="D49" s="415"/>
      <c r="E49" s="415"/>
      <c r="F49" s="415"/>
    </row>
    <row r="50" spans="1:6">
      <c r="A50" s="415"/>
      <c r="B50" s="415"/>
      <c r="C50" s="415"/>
      <c r="D50" s="415"/>
      <c r="E50" s="415"/>
      <c r="F50" s="415"/>
    </row>
    <row r="51" spans="1:6">
      <c r="A51" s="415"/>
      <c r="B51" s="415"/>
      <c r="C51" s="415"/>
      <c r="D51" s="415"/>
      <c r="E51" s="415"/>
      <c r="F51" s="415"/>
    </row>
    <row r="52" spans="1:6">
      <c r="A52" s="415"/>
      <c r="B52" s="415"/>
      <c r="C52" s="415"/>
      <c r="D52" s="415"/>
      <c r="E52" s="415"/>
      <c r="F52" s="415"/>
    </row>
    <row r="53" spans="1:6">
      <c r="A53" s="415"/>
      <c r="B53" s="415"/>
      <c r="C53" s="415"/>
      <c r="D53" s="415"/>
      <c r="E53" s="415"/>
      <c r="F53" s="415"/>
    </row>
    <row r="54" spans="1:6">
      <c r="A54" s="415"/>
      <c r="B54" s="415"/>
      <c r="C54" s="415"/>
      <c r="D54" s="415"/>
      <c r="E54" s="415"/>
      <c r="F54" s="415"/>
    </row>
    <row r="55" spans="1:6">
      <c r="A55" s="415"/>
      <c r="B55" s="415"/>
      <c r="C55" s="415"/>
      <c r="D55" s="415"/>
      <c r="E55" s="415"/>
      <c r="F55" s="415"/>
    </row>
    <row r="56" spans="1:6">
      <c r="A56" s="415"/>
      <c r="B56" s="415"/>
      <c r="C56" s="415"/>
      <c r="D56" s="415"/>
      <c r="E56" s="415"/>
      <c r="F56" s="415"/>
    </row>
    <row r="57" spans="1:6">
      <c r="A57" s="415"/>
      <c r="B57" s="415"/>
      <c r="C57" s="415"/>
      <c r="D57" s="415"/>
      <c r="E57" s="415"/>
      <c r="F57" s="415"/>
    </row>
    <row r="58" spans="1:6">
      <c r="A58" s="415"/>
      <c r="B58" s="415"/>
      <c r="C58" s="415"/>
      <c r="D58" s="415"/>
      <c r="E58" s="415"/>
      <c r="F58" s="415"/>
    </row>
    <row r="59" spans="1:6">
      <c r="A59" s="415"/>
      <c r="B59" s="415"/>
      <c r="C59" s="415"/>
      <c r="D59" s="415"/>
      <c r="E59" s="415"/>
      <c r="F59" s="415"/>
    </row>
    <row r="60" spans="1:6">
      <c r="A60" s="415"/>
      <c r="B60" s="415"/>
      <c r="C60" s="415"/>
      <c r="D60" s="415"/>
      <c r="E60" s="415"/>
      <c r="F60" s="415"/>
    </row>
    <row r="61" spans="1:6">
      <c r="A61" s="415"/>
      <c r="B61" s="415"/>
      <c r="C61" s="415"/>
      <c r="D61" s="415"/>
      <c r="E61" s="415"/>
      <c r="F61" s="415"/>
    </row>
    <row r="62" spans="1:6">
      <c r="A62" s="415"/>
      <c r="B62" s="415"/>
      <c r="C62" s="415"/>
      <c r="D62" s="415"/>
      <c r="E62" s="415"/>
      <c r="F62" s="415"/>
    </row>
    <row r="63" spans="1:6">
      <c r="A63" s="415"/>
      <c r="B63" s="415"/>
      <c r="C63" s="415"/>
      <c r="D63" s="415"/>
      <c r="E63" s="415"/>
      <c r="F63" s="415"/>
    </row>
    <row r="64" spans="1:6">
      <c r="A64" s="415"/>
      <c r="B64" s="415"/>
      <c r="C64" s="415"/>
      <c r="D64" s="415"/>
      <c r="E64" s="415"/>
      <c r="F64" s="415"/>
    </row>
    <row r="65" spans="1:6">
      <c r="A65" s="415"/>
      <c r="B65" s="415"/>
      <c r="C65" s="415"/>
      <c r="D65" s="415"/>
      <c r="E65" s="415"/>
      <c r="F65" s="415"/>
    </row>
    <row r="66" spans="1:6">
      <c r="A66" s="415"/>
      <c r="B66" s="415"/>
      <c r="C66" s="415"/>
      <c r="D66" s="415"/>
      <c r="E66" s="415"/>
      <c r="F66" s="415"/>
    </row>
    <row r="67" spans="1:6">
      <c r="A67" s="415"/>
      <c r="B67" s="415"/>
      <c r="C67" s="415"/>
      <c r="D67" s="415"/>
      <c r="E67" s="415"/>
      <c r="F67" s="415"/>
    </row>
    <row r="68" spans="1:6">
      <c r="A68" s="415"/>
      <c r="B68" s="415"/>
      <c r="C68" s="415"/>
      <c r="D68" s="415"/>
      <c r="E68" s="415"/>
      <c r="F68" s="415"/>
    </row>
    <row r="69" spans="1:6">
      <c r="A69" s="415"/>
      <c r="B69" s="415"/>
      <c r="C69" s="415"/>
      <c r="D69" s="415"/>
      <c r="E69" s="415"/>
      <c r="F69" s="415"/>
    </row>
    <row r="70" spans="1:6">
      <c r="A70" s="415"/>
      <c r="B70" s="415"/>
      <c r="C70" s="415"/>
      <c r="D70" s="415"/>
      <c r="E70" s="415"/>
      <c r="F70" s="415"/>
    </row>
    <row r="71" spans="1:6">
      <c r="A71" s="415"/>
      <c r="B71" s="415"/>
      <c r="C71" s="415"/>
      <c r="D71" s="415"/>
      <c r="E71" s="415"/>
      <c r="F71" s="415"/>
    </row>
    <row r="72" spans="1:6">
      <c r="A72" s="415"/>
      <c r="B72" s="415"/>
      <c r="C72" s="415"/>
      <c r="D72" s="415"/>
      <c r="E72" s="415"/>
      <c r="F72" s="415"/>
    </row>
    <row r="73" spans="1:6">
      <c r="A73" s="415"/>
      <c r="B73" s="415"/>
      <c r="C73" s="415"/>
      <c r="D73" s="415"/>
      <c r="E73" s="415"/>
      <c r="F73" s="415"/>
    </row>
    <row r="74" spans="1:6">
      <c r="A74" s="415"/>
      <c r="B74" s="415"/>
      <c r="C74" s="415"/>
      <c r="D74" s="415"/>
      <c r="E74" s="415"/>
      <c r="F74" s="415"/>
    </row>
    <row r="75" spans="1:6">
      <c r="A75" s="415"/>
      <c r="B75" s="415"/>
      <c r="C75" s="415"/>
      <c r="D75" s="415"/>
      <c r="E75" s="415"/>
      <c r="F75" s="415"/>
    </row>
    <row r="76" spans="1:6">
      <c r="A76" s="415"/>
      <c r="B76" s="415"/>
      <c r="C76" s="415"/>
      <c r="D76" s="415"/>
      <c r="E76" s="415"/>
      <c r="F76" s="415"/>
    </row>
    <row r="77" spans="1:6">
      <c r="A77" s="415"/>
      <c r="B77" s="415"/>
      <c r="C77" s="415"/>
      <c r="D77" s="415"/>
      <c r="E77" s="415"/>
      <c r="F77" s="415"/>
    </row>
    <row r="78" spans="1:6">
      <c r="A78" s="415"/>
      <c r="B78" s="415"/>
      <c r="C78" s="415"/>
      <c r="D78" s="415"/>
      <c r="E78" s="415"/>
      <c r="F78" s="415"/>
    </row>
    <row r="79" spans="1:6">
      <c r="A79" s="415"/>
      <c r="B79" s="415"/>
      <c r="C79" s="415"/>
      <c r="D79" s="415"/>
      <c r="E79" s="415"/>
      <c r="F79" s="415"/>
    </row>
    <row r="80" spans="1:6">
      <c r="A80" s="415"/>
      <c r="B80" s="415"/>
      <c r="C80" s="415"/>
      <c r="D80" s="415"/>
      <c r="E80" s="415"/>
      <c r="F80" s="415"/>
    </row>
    <row r="81" spans="1:6">
      <c r="A81" s="415"/>
      <c r="B81" s="415"/>
      <c r="C81" s="415"/>
      <c r="D81" s="415"/>
      <c r="E81" s="415"/>
      <c r="F81" s="415"/>
    </row>
    <row r="82" spans="1:6">
      <c r="A82" s="415"/>
      <c r="B82" s="415"/>
      <c r="C82" s="415"/>
      <c r="D82" s="415"/>
      <c r="E82" s="415"/>
      <c r="F82" s="415"/>
    </row>
    <row r="83" spans="1:6">
      <c r="A83" s="415"/>
      <c r="B83" s="415"/>
      <c r="C83" s="415"/>
      <c r="D83" s="415"/>
      <c r="E83" s="415"/>
      <c r="F83" s="415"/>
    </row>
    <row r="84" spans="1:6">
      <c r="A84" s="415"/>
      <c r="B84" s="415"/>
      <c r="C84" s="415"/>
      <c r="D84" s="415"/>
      <c r="E84" s="415"/>
      <c r="F84" s="415"/>
    </row>
    <row r="85" spans="1:6">
      <c r="A85" s="415"/>
      <c r="B85" s="415"/>
      <c r="C85" s="415"/>
      <c r="D85" s="415"/>
      <c r="E85" s="415"/>
      <c r="F85" s="415"/>
    </row>
    <row r="86" spans="1:6">
      <c r="A86" s="415"/>
      <c r="B86" s="415"/>
      <c r="C86" s="415"/>
      <c r="D86" s="415"/>
      <c r="E86" s="415"/>
      <c r="F86" s="415"/>
    </row>
    <row r="87" spans="1:6">
      <c r="A87" s="415"/>
      <c r="B87" s="415"/>
      <c r="C87" s="415"/>
      <c r="D87" s="415"/>
      <c r="E87" s="415"/>
      <c r="F87" s="415"/>
    </row>
    <row r="88" spans="1:6">
      <c r="A88" s="415"/>
      <c r="B88" s="415"/>
      <c r="C88" s="415"/>
      <c r="D88" s="415"/>
      <c r="E88" s="415"/>
      <c r="F88" s="415"/>
    </row>
    <row r="89" spans="1:6">
      <c r="A89" s="415"/>
      <c r="B89" s="415"/>
      <c r="C89" s="415"/>
      <c r="D89" s="415"/>
      <c r="E89" s="415"/>
      <c r="F89" s="415"/>
    </row>
    <row r="90" spans="1:6">
      <c r="A90" s="415"/>
      <c r="B90" s="415"/>
      <c r="C90" s="415"/>
      <c r="D90" s="415"/>
      <c r="E90" s="415"/>
      <c r="F90" s="415"/>
    </row>
    <row r="91" spans="1:6">
      <c r="A91" s="415"/>
      <c r="B91" s="415"/>
      <c r="C91" s="415"/>
      <c r="D91" s="415"/>
      <c r="E91" s="415"/>
      <c r="F91" s="415"/>
    </row>
    <row r="92" spans="1:6">
      <c r="A92" s="415"/>
      <c r="B92" s="415"/>
      <c r="C92" s="415"/>
      <c r="D92" s="415"/>
      <c r="E92" s="415"/>
      <c r="F92" s="415"/>
    </row>
    <row r="93" spans="1:6">
      <c r="A93" s="415"/>
      <c r="B93" s="415"/>
      <c r="C93" s="415"/>
      <c r="D93" s="415"/>
      <c r="E93" s="415"/>
      <c r="F93" s="415"/>
    </row>
    <row r="94" spans="1:6">
      <c r="A94" s="415"/>
      <c r="B94" s="415"/>
      <c r="C94" s="415"/>
      <c r="D94" s="415"/>
      <c r="E94" s="415"/>
      <c r="F94" s="415"/>
    </row>
    <row r="95" spans="1:6">
      <c r="A95" s="415"/>
      <c r="B95" s="415"/>
      <c r="C95" s="415"/>
      <c r="D95" s="415"/>
      <c r="E95" s="415"/>
      <c r="F95" s="415"/>
    </row>
    <row r="96" spans="1:6">
      <c r="A96" s="415"/>
      <c r="B96" s="415"/>
      <c r="C96" s="415"/>
      <c r="D96" s="415"/>
      <c r="E96" s="415"/>
      <c r="F96" s="415"/>
    </row>
    <row r="97" spans="1:6">
      <c r="A97" s="415"/>
      <c r="B97" s="415"/>
      <c r="C97" s="415"/>
      <c r="D97" s="415"/>
      <c r="E97" s="415"/>
      <c r="F97" s="415"/>
    </row>
    <row r="98" spans="1:6">
      <c r="A98" s="415"/>
      <c r="B98" s="415"/>
      <c r="C98" s="415"/>
      <c r="D98" s="415"/>
      <c r="E98" s="415"/>
      <c r="F98" s="415"/>
    </row>
    <row r="99" spans="1:6">
      <c r="A99" s="415"/>
      <c r="B99" s="415"/>
      <c r="C99" s="415"/>
      <c r="D99" s="415"/>
      <c r="E99" s="415"/>
      <c r="F99" s="415"/>
    </row>
    <row r="100" spans="1:6">
      <c r="A100" s="415"/>
      <c r="B100" s="415"/>
      <c r="C100" s="415"/>
      <c r="D100" s="415"/>
      <c r="E100" s="415"/>
      <c r="F100" s="415"/>
    </row>
    <row r="101" spans="1:6">
      <c r="A101" s="415"/>
      <c r="B101" s="415"/>
      <c r="C101" s="415"/>
      <c r="D101" s="415"/>
      <c r="E101" s="415"/>
      <c r="F101" s="415"/>
    </row>
    <row r="102" spans="1:6">
      <c r="A102" s="415"/>
      <c r="B102" s="415"/>
      <c r="C102" s="415"/>
      <c r="D102" s="415"/>
      <c r="E102" s="415"/>
      <c r="F102" s="415"/>
    </row>
    <row r="103" spans="1:6">
      <c r="A103" s="415"/>
      <c r="B103" s="415"/>
      <c r="C103" s="415"/>
      <c r="D103" s="415"/>
      <c r="E103" s="415"/>
      <c r="F103" s="415"/>
    </row>
    <row r="104" spans="1:6">
      <c r="A104" s="415"/>
      <c r="B104" s="415"/>
      <c r="C104" s="415"/>
      <c r="D104" s="415"/>
      <c r="E104" s="415"/>
      <c r="F104" s="415"/>
    </row>
    <row r="105" spans="1:6">
      <c r="A105" s="415"/>
      <c r="B105" s="415"/>
      <c r="C105" s="415"/>
      <c r="D105" s="415"/>
      <c r="E105" s="415"/>
      <c r="F105" s="415"/>
    </row>
    <row r="106" spans="1:6">
      <c r="A106" s="415"/>
      <c r="B106" s="415"/>
      <c r="C106" s="415"/>
      <c r="D106" s="415"/>
      <c r="E106" s="415"/>
      <c r="F106" s="415"/>
    </row>
    <row r="107" spans="1:6">
      <c r="A107" s="415"/>
      <c r="B107" s="415"/>
      <c r="C107" s="415"/>
      <c r="D107" s="415"/>
      <c r="E107" s="415"/>
      <c r="F107" s="415"/>
    </row>
    <row r="108" spans="1:6">
      <c r="A108" s="415"/>
      <c r="B108" s="415"/>
      <c r="C108" s="415"/>
      <c r="D108" s="415"/>
      <c r="E108" s="415"/>
      <c r="F108" s="415"/>
    </row>
    <row r="109" spans="1:6">
      <c r="A109" s="415"/>
      <c r="B109" s="415"/>
      <c r="C109" s="415"/>
      <c r="D109" s="415"/>
      <c r="E109" s="415"/>
      <c r="F109" s="415"/>
    </row>
    <row r="110" spans="1:6">
      <c r="A110" s="415"/>
      <c r="B110" s="415"/>
      <c r="C110" s="415"/>
      <c r="D110" s="415"/>
      <c r="E110" s="415"/>
      <c r="F110" s="415"/>
    </row>
    <row r="111" spans="1:6">
      <c r="A111" s="415"/>
      <c r="B111" s="415"/>
      <c r="C111" s="415"/>
      <c r="D111" s="415"/>
      <c r="E111" s="415"/>
      <c r="F111" s="415"/>
    </row>
    <row r="112" spans="1:6">
      <c r="A112" s="415"/>
      <c r="B112" s="415"/>
      <c r="C112" s="415"/>
      <c r="D112" s="415"/>
      <c r="E112" s="415"/>
      <c r="F112" s="415"/>
    </row>
    <row r="113" spans="1:6">
      <c r="A113" s="415"/>
      <c r="B113" s="415"/>
      <c r="C113" s="415"/>
      <c r="D113" s="415"/>
      <c r="E113" s="415"/>
      <c r="F113" s="415"/>
    </row>
    <row r="114" spans="1:6">
      <c r="A114" s="415"/>
      <c r="B114" s="415"/>
      <c r="C114" s="415"/>
      <c r="D114" s="415"/>
      <c r="E114" s="415"/>
      <c r="F114" s="415"/>
    </row>
    <row r="115" spans="1:6">
      <c r="A115" s="415"/>
      <c r="B115" s="415"/>
      <c r="C115" s="415"/>
      <c r="D115" s="415"/>
      <c r="E115" s="415"/>
      <c r="F115" s="415"/>
    </row>
    <row r="116" spans="1:6">
      <c r="A116" s="415"/>
      <c r="B116" s="415"/>
      <c r="C116" s="415"/>
      <c r="D116" s="415"/>
      <c r="E116" s="415"/>
      <c r="F116" s="415"/>
    </row>
    <row r="117" spans="1:6">
      <c r="A117" s="415"/>
      <c r="B117" s="415"/>
      <c r="C117" s="415"/>
      <c r="D117" s="415"/>
      <c r="E117" s="415"/>
      <c r="F117" s="415"/>
    </row>
    <row r="118" spans="1:6">
      <c r="A118" s="415"/>
      <c r="B118" s="415"/>
      <c r="C118" s="415"/>
      <c r="D118" s="415"/>
      <c r="E118" s="415"/>
      <c r="F118" s="415"/>
    </row>
    <row r="119" spans="1:6">
      <c r="A119" s="415"/>
      <c r="B119" s="415"/>
      <c r="C119" s="415"/>
      <c r="D119" s="415"/>
      <c r="E119" s="415"/>
      <c r="F119" s="415"/>
    </row>
    <row r="120" spans="1:6">
      <c r="A120" s="415"/>
      <c r="B120" s="415"/>
      <c r="C120" s="415"/>
      <c r="D120" s="415"/>
      <c r="E120" s="415"/>
      <c r="F120" s="415"/>
    </row>
    <row r="121" spans="1:6">
      <c r="A121" s="415"/>
      <c r="B121" s="415"/>
      <c r="C121" s="415"/>
      <c r="D121" s="415"/>
      <c r="E121" s="415"/>
      <c r="F121" s="415"/>
    </row>
    <row r="122" spans="1:6">
      <c r="A122" s="415"/>
      <c r="B122" s="415"/>
      <c r="C122" s="415"/>
      <c r="D122" s="415"/>
      <c r="E122" s="415"/>
      <c r="F122" s="415"/>
    </row>
    <row r="123" spans="1:6">
      <c r="A123" s="415"/>
      <c r="B123" s="415"/>
      <c r="C123" s="415"/>
      <c r="D123" s="415"/>
      <c r="E123" s="415"/>
      <c r="F123" s="415"/>
    </row>
    <row r="124" spans="1:6">
      <c r="A124" s="415"/>
      <c r="B124" s="415"/>
      <c r="C124" s="415"/>
      <c r="D124" s="415"/>
      <c r="E124" s="415"/>
      <c r="F124" s="415"/>
    </row>
    <row r="125" spans="1:6">
      <c r="A125" s="415"/>
      <c r="B125" s="415"/>
      <c r="C125" s="415"/>
      <c r="D125" s="415"/>
      <c r="E125" s="415"/>
      <c r="F125" s="415"/>
    </row>
    <row r="126" spans="1:6">
      <c r="A126" s="415"/>
      <c r="B126" s="415"/>
      <c r="C126" s="415"/>
      <c r="D126" s="415"/>
      <c r="E126" s="415"/>
      <c r="F126" s="415"/>
    </row>
    <row r="127" spans="1:6">
      <c r="A127" s="415"/>
      <c r="B127" s="415"/>
      <c r="C127" s="415"/>
      <c r="D127" s="415"/>
      <c r="E127" s="415"/>
      <c r="F127" s="415"/>
    </row>
    <row r="128" spans="1:6">
      <c r="A128" s="415"/>
      <c r="B128" s="415"/>
      <c r="C128" s="415"/>
      <c r="D128" s="415"/>
      <c r="E128" s="415"/>
      <c r="F128" s="415"/>
    </row>
    <row r="129" spans="1:6">
      <c r="A129" s="415"/>
      <c r="B129" s="415"/>
      <c r="C129" s="415"/>
      <c r="D129" s="415"/>
      <c r="E129" s="415"/>
      <c r="F129" s="415"/>
    </row>
    <row r="130" spans="1:6">
      <c r="A130" s="415"/>
      <c r="B130" s="415"/>
      <c r="C130" s="415"/>
      <c r="D130" s="415"/>
      <c r="E130" s="415"/>
      <c r="F130" s="415"/>
    </row>
    <row r="131" spans="1:6">
      <c r="A131" s="415"/>
      <c r="B131" s="415"/>
      <c r="C131" s="415"/>
      <c r="D131" s="415"/>
      <c r="E131" s="415"/>
      <c r="F131" s="415"/>
    </row>
    <row r="132" spans="1:6">
      <c r="A132" s="415"/>
      <c r="B132" s="415"/>
      <c r="C132" s="415"/>
      <c r="D132" s="415"/>
      <c r="E132" s="415"/>
      <c r="F132" s="415"/>
    </row>
    <row r="133" spans="1:6">
      <c r="A133" s="415"/>
      <c r="B133" s="415"/>
      <c r="C133" s="415"/>
      <c r="D133" s="415"/>
      <c r="E133" s="415"/>
      <c r="F133" s="415"/>
    </row>
    <row r="134" spans="1:6">
      <c r="A134" s="415"/>
      <c r="B134" s="415"/>
      <c r="C134" s="415"/>
      <c r="D134" s="415"/>
      <c r="E134" s="415"/>
      <c r="F134" s="415"/>
    </row>
    <row r="135" spans="1:6">
      <c r="A135" s="415"/>
      <c r="B135" s="415"/>
      <c r="C135" s="415"/>
      <c r="D135" s="415"/>
      <c r="E135" s="415"/>
      <c r="F135" s="415"/>
    </row>
    <row r="136" spans="1:6">
      <c r="A136" s="415"/>
      <c r="B136" s="415"/>
      <c r="C136" s="415"/>
      <c r="D136" s="415"/>
      <c r="E136" s="415"/>
      <c r="F136" s="415"/>
    </row>
    <row r="137" spans="1:6">
      <c r="A137" s="415"/>
      <c r="B137" s="415"/>
      <c r="C137" s="415"/>
      <c r="D137" s="415"/>
      <c r="E137" s="415"/>
      <c r="F137" s="415"/>
    </row>
    <row r="138" spans="1:6">
      <c r="A138" s="415"/>
      <c r="B138" s="415"/>
      <c r="C138" s="415"/>
      <c r="D138" s="415"/>
      <c r="E138" s="415"/>
      <c r="F138" s="415"/>
    </row>
    <row r="139" spans="1:6">
      <c r="A139" s="415"/>
      <c r="B139" s="415"/>
      <c r="C139" s="415"/>
      <c r="D139" s="415"/>
      <c r="E139" s="415"/>
      <c r="F139" s="415"/>
    </row>
    <row r="140" spans="1:6">
      <c r="A140" s="415"/>
      <c r="B140" s="415"/>
      <c r="C140" s="415"/>
      <c r="D140" s="415"/>
      <c r="E140" s="415"/>
      <c r="F140" s="415"/>
    </row>
    <row r="141" spans="1:6">
      <c r="A141" s="415"/>
      <c r="B141" s="415"/>
      <c r="C141" s="415"/>
      <c r="D141" s="415"/>
      <c r="E141" s="415"/>
      <c r="F141" s="415"/>
    </row>
    <row r="142" spans="1:6">
      <c r="A142" s="415"/>
      <c r="B142" s="415"/>
      <c r="C142" s="415"/>
      <c r="D142" s="415"/>
      <c r="E142" s="415"/>
      <c r="F142" s="415"/>
    </row>
    <row r="143" spans="1:6">
      <c r="A143" s="415"/>
      <c r="B143" s="415"/>
      <c r="C143" s="415"/>
      <c r="D143" s="415"/>
      <c r="E143" s="415"/>
      <c r="F143" s="415"/>
    </row>
    <row r="144" spans="1:6">
      <c r="A144" s="415"/>
      <c r="B144" s="415"/>
      <c r="C144" s="415"/>
      <c r="D144" s="415"/>
      <c r="E144" s="415"/>
      <c r="F144" s="415"/>
    </row>
    <row r="145" spans="1:6">
      <c r="A145" s="415"/>
      <c r="B145" s="415"/>
      <c r="C145" s="415"/>
      <c r="D145" s="415"/>
      <c r="E145" s="415"/>
      <c r="F145" s="415"/>
    </row>
    <row r="146" spans="1:6">
      <c r="A146" s="415"/>
      <c r="B146" s="415"/>
      <c r="C146" s="415"/>
      <c r="D146" s="415"/>
      <c r="E146" s="415"/>
      <c r="F146" s="415"/>
    </row>
    <row r="147" spans="1:6">
      <c r="A147" s="415"/>
      <c r="B147" s="415"/>
      <c r="C147" s="415"/>
      <c r="D147" s="415"/>
      <c r="E147" s="415"/>
      <c r="F147" s="415"/>
    </row>
    <row r="148" spans="1:6">
      <c r="A148" s="415"/>
      <c r="B148" s="415"/>
      <c r="C148" s="415"/>
      <c r="D148" s="415"/>
      <c r="E148" s="415"/>
      <c r="F148" s="415"/>
    </row>
    <row r="149" spans="1:6">
      <c r="A149" s="415"/>
      <c r="B149" s="415"/>
      <c r="C149" s="415"/>
      <c r="D149" s="415"/>
      <c r="E149" s="415"/>
      <c r="F149" s="415"/>
    </row>
    <row r="150" spans="1:6">
      <c r="A150" s="415"/>
      <c r="B150" s="415"/>
      <c r="C150" s="415"/>
      <c r="D150" s="415"/>
      <c r="E150" s="415"/>
      <c r="F150" s="415"/>
    </row>
    <row r="151" spans="1:6">
      <c r="A151" s="415"/>
      <c r="B151" s="415"/>
      <c r="C151" s="415"/>
      <c r="D151" s="415"/>
      <c r="E151" s="415"/>
      <c r="F151" s="415"/>
    </row>
    <row r="152" spans="1:6">
      <c r="A152" s="415"/>
      <c r="B152" s="415"/>
      <c r="C152" s="415"/>
      <c r="D152" s="415"/>
      <c r="E152" s="415"/>
      <c r="F152" s="415"/>
    </row>
    <row r="153" spans="1:6">
      <c r="A153" s="415"/>
      <c r="B153" s="415"/>
      <c r="C153" s="415"/>
      <c r="D153" s="415"/>
      <c r="E153" s="415"/>
      <c r="F153" s="415"/>
    </row>
    <row r="154" spans="1:6">
      <c r="A154" s="415"/>
      <c r="B154" s="415"/>
      <c r="C154" s="415"/>
      <c r="D154" s="415"/>
      <c r="E154" s="415"/>
      <c r="F154" s="415"/>
    </row>
    <row r="155" spans="1:6">
      <c r="A155" s="415"/>
      <c r="B155" s="415"/>
      <c r="C155" s="415"/>
      <c r="D155" s="415"/>
      <c r="E155" s="415"/>
      <c r="F155" s="415"/>
    </row>
    <row r="156" spans="1:6">
      <c r="A156" s="415"/>
      <c r="B156" s="415"/>
      <c r="C156" s="415"/>
      <c r="D156" s="415"/>
      <c r="E156" s="415"/>
      <c r="F156" s="415"/>
    </row>
    <row r="157" spans="1:6">
      <c r="A157" s="415"/>
      <c r="B157" s="415"/>
      <c r="C157" s="415"/>
      <c r="D157" s="415"/>
      <c r="E157" s="415"/>
      <c r="F157" s="415"/>
    </row>
    <row r="158" spans="1:6">
      <c r="A158" s="415"/>
      <c r="B158" s="415"/>
      <c r="C158" s="415"/>
      <c r="D158" s="415"/>
      <c r="E158" s="415"/>
      <c r="F158" s="415"/>
    </row>
    <row r="159" spans="1:6">
      <c r="A159" s="415"/>
      <c r="B159" s="415"/>
      <c r="C159" s="415"/>
      <c r="D159" s="415"/>
      <c r="E159" s="415"/>
      <c r="F159" s="415"/>
    </row>
    <row r="160" spans="1:6">
      <c r="A160" s="415"/>
      <c r="B160" s="415"/>
      <c r="C160" s="415"/>
      <c r="D160" s="415"/>
      <c r="E160" s="415"/>
      <c r="F160" s="415"/>
    </row>
    <row r="161" spans="1:6">
      <c r="A161" s="415"/>
      <c r="B161" s="415"/>
      <c r="C161" s="415"/>
      <c r="D161" s="415"/>
      <c r="E161" s="415"/>
      <c r="F161" s="415"/>
    </row>
    <row r="162" spans="1:6">
      <c r="A162" s="415"/>
      <c r="B162" s="415"/>
      <c r="C162" s="415"/>
      <c r="D162" s="415"/>
      <c r="E162" s="415"/>
      <c r="F162" s="415"/>
    </row>
    <row r="163" spans="1:6">
      <c r="A163" s="415"/>
      <c r="B163" s="415"/>
      <c r="C163" s="415"/>
      <c r="D163" s="415"/>
      <c r="E163" s="415"/>
      <c r="F163" s="415"/>
    </row>
    <row r="164" spans="1:6">
      <c r="A164" s="415"/>
      <c r="B164" s="415"/>
      <c r="C164" s="415"/>
      <c r="D164" s="415"/>
      <c r="E164" s="415"/>
      <c r="F164" s="415"/>
    </row>
    <row r="165" spans="1:6">
      <c r="A165" s="415"/>
      <c r="B165" s="415"/>
      <c r="C165" s="415"/>
      <c r="D165" s="415"/>
      <c r="E165" s="415"/>
      <c r="F165" s="415"/>
    </row>
    <row r="166" spans="1:6">
      <c r="A166" s="415"/>
      <c r="B166" s="415"/>
      <c r="C166" s="415"/>
      <c r="D166" s="415"/>
      <c r="E166" s="415"/>
      <c r="F166" s="415"/>
    </row>
    <row r="167" spans="1:6">
      <c r="A167" s="415"/>
      <c r="B167" s="415"/>
      <c r="C167" s="415"/>
      <c r="D167" s="415"/>
      <c r="E167" s="415"/>
      <c r="F167" s="415"/>
    </row>
    <row r="168" spans="1:6">
      <c r="A168" s="415"/>
      <c r="B168" s="415"/>
      <c r="C168" s="415"/>
      <c r="D168" s="415"/>
      <c r="E168" s="415"/>
      <c r="F168" s="415"/>
    </row>
    <row r="169" spans="1:6">
      <c r="A169" s="415"/>
      <c r="B169" s="415"/>
      <c r="C169" s="415"/>
      <c r="D169" s="415"/>
      <c r="E169" s="415"/>
      <c r="F169" s="415"/>
    </row>
    <row r="170" spans="1:6">
      <c r="A170" s="415"/>
      <c r="B170" s="415"/>
      <c r="C170" s="415"/>
      <c r="D170" s="415"/>
      <c r="E170" s="415"/>
      <c r="F170" s="415"/>
    </row>
    <row r="171" spans="1:6">
      <c r="A171" s="415"/>
      <c r="B171" s="415"/>
      <c r="C171" s="415"/>
      <c r="D171" s="415"/>
      <c r="E171" s="415"/>
      <c r="F171" s="415"/>
    </row>
    <row r="172" spans="1:6">
      <c r="A172" s="415"/>
      <c r="B172" s="415"/>
      <c r="C172" s="415"/>
      <c r="D172" s="415"/>
      <c r="E172" s="415"/>
      <c r="F172" s="415"/>
    </row>
    <row r="173" spans="1:6">
      <c r="A173" s="415"/>
      <c r="B173" s="415"/>
      <c r="C173" s="415"/>
      <c r="D173" s="415"/>
      <c r="E173" s="415"/>
      <c r="F173" s="415"/>
    </row>
    <row r="174" spans="1:6">
      <c r="A174" s="415"/>
      <c r="B174" s="415"/>
      <c r="C174" s="415"/>
      <c r="D174" s="415"/>
      <c r="E174" s="415"/>
      <c r="F174" s="415"/>
    </row>
    <row r="175" spans="1:6">
      <c r="A175" s="415"/>
      <c r="B175" s="415"/>
      <c r="C175" s="415"/>
      <c r="D175" s="415"/>
      <c r="E175" s="415"/>
      <c r="F175" s="415"/>
    </row>
    <row r="176" spans="1:6">
      <c r="A176" s="415"/>
      <c r="B176" s="415"/>
      <c r="C176" s="415"/>
      <c r="D176" s="415"/>
      <c r="E176" s="415"/>
      <c r="F176" s="415"/>
    </row>
    <row r="177" spans="1:6">
      <c r="A177" s="415"/>
      <c r="B177" s="415"/>
      <c r="C177" s="415"/>
      <c r="D177" s="415"/>
      <c r="E177" s="415"/>
      <c r="F177" s="415"/>
    </row>
    <row r="178" spans="1:6">
      <c r="A178" s="415"/>
      <c r="B178" s="415"/>
      <c r="C178" s="415"/>
      <c r="D178" s="415"/>
      <c r="E178" s="415"/>
      <c r="F178" s="415"/>
    </row>
    <row r="179" spans="1:6">
      <c r="A179" s="415"/>
      <c r="B179" s="415"/>
      <c r="C179" s="415"/>
      <c r="D179" s="415"/>
      <c r="E179" s="415"/>
      <c r="F179" s="415"/>
    </row>
    <row r="180" spans="1:6">
      <c r="A180" s="415"/>
      <c r="B180" s="415"/>
      <c r="C180" s="415"/>
      <c r="D180" s="415"/>
      <c r="E180" s="415"/>
      <c r="F180" s="415"/>
    </row>
    <row r="181" spans="1:6">
      <c r="A181" s="415"/>
      <c r="B181" s="415"/>
      <c r="C181" s="415"/>
      <c r="D181" s="415"/>
      <c r="E181" s="415"/>
      <c r="F181" s="415"/>
    </row>
    <row r="182" spans="1:6">
      <c r="A182" s="415"/>
      <c r="B182" s="415"/>
      <c r="C182" s="415"/>
      <c r="D182" s="415"/>
      <c r="E182" s="415"/>
      <c r="F182" s="415"/>
    </row>
    <row r="183" spans="1:6">
      <c r="A183" s="415"/>
      <c r="B183" s="415"/>
      <c r="C183" s="415"/>
      <c r="D183" s="415"/>
      <c r="E183" s="415"/>
      <c r="F183" s="415"/>
    </row>
    <row r="184" spans="1:6">
      <c r="A184" s="415"/>
      <c r="B184" s="415"/>
      <c r="C184" s="415"/>
      <c r="D184" s="415"/>
      <c r="E184" s="415"/>
      <c r="F184" s="415"/>
    </row>
    <row r="185" spans="1:6">
      <c r="A185" s="415"/>
      <c r="B185" s="415"/>
      <c r="C185" s="415"/>
      <c r="D185" s="415"/>
      <c r="E185" s="415"/>
      <c r="F185" s="415"/>
    </row>
    <row r="186" spans="1:6">
      <c r="A186" s="415"/>
      <c r="B186" s="415"/>
      <c r="C186" s="415"/>
      <c r="D186" s="415"/>
      <c r="E186" s="415"/>
      <c r="F186" s="415"/>
    </row>
    <row r="187" spans="1:6">
      <c r="A187" s="415"/>
      <c r="B187" s="415"/>
      <c r="C187" s="415"/>
      <c r="D187" s="415"/>
      <c r="E187" s="415"/>
      <c r="F187" s="415"/>
    </row>
    <row r="188" spans="1:6">
      <c r="A188" s="415"/>
      <c r="B188" s="415"/>
      <c r="C188" s="415"/>
      <c r="D188" s="415"/>
      <c r="E188" s="415"/>
      <c r="F188" s="415"/>
    </row>
    <row r="189" spans="1:6">
      <c r="A189" s="415"/>
      <c r="B189" s="415"/>
      <c r="C189" s="415"/>
      <c r="D189" s="415"/>
      <c r="E189" s="415"/>
      <c r="F189" s="415"/>
    </row>
    <row r="190" spans="1:6">
      <c r="A190" s="415"/>
      <c r="B190" s="415"/>
      <c r="C190" s="415"/>
      <c r="D190" s="415"/>
      <c r="E190" s="415"/>
      <c r="F190" s="415"/>
    </row>
    <row r="191" spans="1:6">
      <c r="A191" s="415"/>
      <c r="B191" s="415"/>
      <c r="C191" s="415"/>
      <c r="D191" s="415"/>
      <c r="E191" s="415"/>
      <c r="F191" s="415"/>
    </row>
    <row r="192" spans="1:6">
      <c r="A192" s="415"/>
      <c r="B192" s="415"/>
      <c r="C192" s="415"/>
      <c r="D192" s="415"/>
      <c r="E192" s="415"/>
      <c r="F192" s="415"/>
    </row>
    <row r="193" spans="1:6">
      <c r="A193" s="415"/>
      <c r="B193" s="415"/>
      <c r="C193" s="415"/>
      <c r="D193" s="415"/>
      <c r="E193" s="415"/>
      <c r="F193" s="415"/>
    </row>
    <row r="194" spans="1:6">
      <c r="A194" s="415"/>
      <c r="B194" s="415"/>
      <c r="C194" s="415"/>
      <c r="D194" s="415"/>
      <c r="E194" s="415"/>
      <c r="F194" s="415"/>
    </row>
    <row r="195" spans="1:6">
      <c r="A195" s="415"/>
      <c r="B195" s="415"/>
      <c r="C195" s="415"/>
      <c r="D195" s="415"/>
      <c r="E195" s="415"/>
      <c r="F195" s="415"/>
    </row>
    <row r="196" spans="1:6">
      <c r="A196" s="415"/>
      <c r="B196" s="415"/>
      <c r="C196" s="415"/>
      <c r="D196" s="415"/>
      <c r="E196" s="415"/>
      <c r="F196" s="415"/>
    </row>
    <row r="197" spans="1:6">
      <c r="A197" s="415"/>
      <c r="B197" s="415"/>
      <c r="C197" s="415"/>
      <c r="D197" s="415"/>
      <c r="E197" s="415"/>
      <c r="F197" s="415"/>
    </row>
    <row r="198" spans="1:6">
      <c r="A198" s="415"/>
      <c r="B198" s="415"/>
      <c r="C198" s="415"/>
      <c r="D198" s="415"/>
      <c r="E198" s="415"/>
      <c r="F198" s="415"/>
    </row>
    <row r="199" spans="1:6">
      <c r="A199" s="415"/>
      <c r="B199" s="415"/>
      <c r="C199" s="415"/>
      <c r="D199" s="415"/>
      <c r="E199" s="415"/>
      <c r="F199" s="415"/>
    </row>
    <row r="200" spans="1:6">
      <c r="A200" s="415"/>
      <c r="B200" s="415"/>
      <c r="C200" s="415"/>
      <c r="D200" s="415"/>
      <c r="E200" s="415"/>
      <c r="F200" s="415"/>
    </row>
    <row r="201" spans="1:6">
      <c r="A201" s="415"/>
      <c r="B201" s="415"/>
      <c r="C201" s="415"/>
      <c r="D201" s="415"/>
      <c r="E201" s="415"/>
      <c r="F201" s="415"/>
    </row>
    <row r="202" spans="1:6">
      <c r="A202" s="415"/>
      <c r="B202" s="415"/>
      <c r="C202" s="415"/>
      <c r="D202" s="415"/>
      <c r="E202" s="415"/>
      <c r="F202" s="415"/>
    </row>
    <row r="203" spans="1:6">
      <c r="A203" s="415"/>
      <c r="B203" s="415"/>
      <c r="C203" s="415"/>
      <c r="D203" s="415"/>
      <c r="E203" s="415"/>
      <c r="F203" s="415"/>
    </row>
    <row r="204" spans="1:6">
      <c r="A204" s="415"/>
      <c r="B204" s="415"/>
      <c r="C204" s="415"/>
      <c r="D204" s="415"/>
      <c r="E204" s="415"/>
      <c r="F204" s="415"/>
    </row>
    <row r="205" spans="1:6">
      <c r="A205" s="415"/>
      <c r="B205" s="415"/>
      <c r="C205" s="415"/>
      <c r="D205" s="415"/>
      <c r="E205" s="415"/>
      <c r="F205" s="415"/>
    </row>
    <row r="206" spans="1:6">
      <c r="A206" s="415"/>
      <c r="B206" s="415"/>
      <c r="C206" s="415"/>
      <c r="D206" s="415"/>
      <c r="E206" s="415"/>
      <c r="F206" s="415"/>
    </row>
    <row r="207" spans="1:6">
      <c r="A207" s="415"/>
      <c r="B207" s="415"/>
      <c r="C207" s="415"/>
      <c r="D207" s="415"/>
      <c r="E207" s="415"/>
      <c r="F207" s="415"/>
    </row>
    <row r="208" spans="1:6">
      <c r="A208" s="415"/>
      <c r="B208" s="415"/>
      <c r="C208" s="415"/>
      <c r="D208" s="415"/>
      <c r="E208" s="415"/>
      <c r="F208" s="415"/>
    </row>
    <row r="209" spans="1:6">
      <c r="A209" s="415"/>
      <c r="B209" s="415"/>
      <c r="C209" s="415"/>
      <c r="D209" s="415"/>
      <c r="E209" s="415"/>
      <c r="F209" s="415"/>
    </row>
    <row r="210" spans="1:6">
      <c r="A210" s="415"/>
      <c r="B210" s="415"/>
      <c r="C210" s="415"/>
      <c r="D210" s="415"/>
      <c r="E210" s="415"/>
      <c r="F210" s="415"/>
    </row>
    <row r="211" spans="1:6">
      <c r="A211" s="415"/>
      <c r="B211" s="415"/>
      <c r="C211" s="415"/>
      <c r="D211" s="415"/>
      <c r="E211" s="415"/>
      <c r="F211" s="415"/>
    </row>
    <row r="212" spans="1:6">
      <c r="A212" s="415"/>
      <c r="B212" s="415"/>
      <c r="C212" s="415"/>
      <c r="D212" s="415"/>
      <c r="E212" s="415"/>
      <c r="F212" s="415"/>
    </row>
    <row r="213" spans="1:6">
      <c r="A213" s="415"/>
      <c r="B213" s="415"/>
      <c r="C213" s="415"/>
      <c r="D213" s="415"/>
      <c r="E213" s="415"/>
      <c r="F213" s="415"/>
    </row>
    <row r="214" spans="1:6">
      <c r="A214" s="415"/>
      <c r="B214" s="415"/>
      <c r="C214" s="415"/>
      <c r="D214" s="415"/>
      <c r="E214" s="415"/>
      <c r="F214" s="415"/>
    </row>
    <row r="215" spans="1:6">
      <c r="A215" s="415"/>
      <c r="B215" s="415"/>
      <c r="C215" s="415"/>
      <c r="D215" s="415"/>
      <c r="E215" s="415"/>
      <c r="F215" s="415"/>
    </row>
    <row r="216" spans="1:6">
      <c r="A216" s="415"/>
      <c r="B216" s="415"/>
      <c r="C216" s="415"/>
      <c r="D216" s="415"/>
      <c r="E216" s="415"/>
      <c r="F216" s="415"/>
    </row>
    <row r="217" spans="1:6">
      <c r="A217" s="415"/>
      <c r="B217" s="415"/>
      <c r="C217" s="415"/>
      <c r="D217" s="415"/>
      <c r="E217" s="415"/>
      <c r="F217" s="415"/>
    </row>
    <row r="218" spans="1:6">
      <c r="A218" s="415"/>
      <c r="B218" s="415"/>
      <c r="C218" s="415"/>
      <c r="D218" s="415"/>
      <c r="E218" s="415"/>
      <c r="F218" s="415"/>
    </row>
    <row r="219" spans="1:6">
      <c r="A219" s="415"/>
      <c r="B219" s="415"/>
      <c r="C219" s="415"/>
      <c r="D219" s="415"/>
      <c r="E219" s="415"/>
      <c r="F219" s="415"/>
    </row>
    <row r="220" spans="1:6">
      <c r="A220" s="415"/>
      <c r="B220" s="415"/>
      <c r="C220" s="415"/>
      <c r="D220" s="415"/>
      <c r="E220" s="415"/>
      <c r="F220" s="415"/>
    </row>
    <row r="221" spans="1:6">
      <c r="A221" s="415"/>
      <c r="B221" s="415"/>
      <c r="C221" s="415"/>
      <c r="D221" s="415"/>
      <c r="E221" s="415"/>
      <c r="F221" s="415"/>
    </row>
    <row r="222" spans="1:6">
      <c r="A222" s="415"/>
      <c r="B222" s="415"/>
      <c r="C222" s="415"/>
      <c r="D222" s="415"/>
      <c r="E222" s="415"/>
      <c r="F222" s="415"/>
    </row>
    <row r="223" spans="1:6">
      <c r="A223" s="415"/>
      <c r="B223" s="415"/>
      <c r="C223" s="415"/>
      <c r="D223" s="415"/>
      <c r="E223" s="415"/>
      <c r="F223" s="415"/>
    </row>
    <row r="224" spans="1:6">
      <c r="A224" s="415"/>
      <c r="B224" s="415"/>
      <c r="C224" s="415"/>
      <c r="D224" s="415"/>
      <c r="E224" s="415"/>
      <c r="F224" s="415"/>
    </row>
    <row r="225" spans="1:6">
      <c r="A225" s="415"/>
      <c r="B225" s="415"/>
      <c r="C225" s="415"/>
      <c r="D225" s="415"/>
      <c r="E225" s="415"/>
      <c r="F225" s="415"/>
    </row>
    <row r="226" spans="1:6">
      <c r="A226" s="415"/>
      <c r="B226" s="415"/>
      <c r="C226" s="415"/>
      <c r="D226" s="415"/>
      <c r="E226" s="415"/>
      <c r="F226" s="415"/>
    </row>
    <row r="227" spans="1:6">
      <c r="A227" s="415"/>
      <c r="B227" s="415"/>
      <c r="C227" s="415"/>
      <c r="D227" s="415"/>
      <c r="E227" s="415"/>
      <c r="F227" s="415"/>
    </row>
    <row r="228" spans="1:6">
      <c r="A228" s="415"/>
      <c r="B228" s="415"/>
      <c r="C228" s="415"/>
      <c r="D228" s="415"/>
      <c r="E228" s="415"/>
      <c r="F228" s="415"/>
    </row>
    <row r="229" spans="1:6">
      <c r="A229" s="415"/>
      <c r="B229" s="415"/>
      <c r="C229" s="415"/>
      <c r="D229" s="415"/>
      <c r="E229" s="415"/>
      <c r="F229" s="415"/>
    </row>
    <row r="230" spans="1:6">
      <c r="A230" s="415"/>
      <c r="B230" s="415"/>
      <c r="C230" s="415"/>
      <c r="D230" s="415"/>
      <c r="E230" s="415"/>
      <c r="F230" s="415"/>
    </row>
    <row r="231" spans="1:6">
      <c r="A231" s="415"/>
      <c r="B231" s="415"/>
      <c r="C231" s="415"/>
      <c r="D231" s="415"/>
      <c r="E231" s="415"/>
      <c r="F231" s="415"/>
    </row>
    <row r="232" spans="1:6">
      <c r="A232" s="415"/>
      <c r="B232" s="415"/>
      <c r="C232" s="415"/>
      <c r="D232" s="415"/>
      <c r="E232" s="415"/>
      <c r="F232" s="415"/>
    </row>
    <row r="233" spans="1:6">
      <c r="A233" s="415"/>
      <c r="B233" s="415"/>
      <c r="C233" s="415"/>
      <c r="D233" s="415"/>
      <c r="E233" s="415"/>
      <c r="F233" s="415"/>
    </row>
    <row r="234" spans="1:6">
      <c r="A234" s="415"/>
      <c r="B234" s="415"/>
      <c r="C234" s="415"/>
      <c r="D234" s="415"/>
      <c r="E234" s="415"/>
      <c r="F234" s="415"/>
    </row>
    <row r="235" spans="1:6">
      <c r="A235" s="415"/>
      <c r="B235" s="415"/>
      <c r="C235" s="415"/>
      <c r="D235" s="415"/>
      <c r="E235" s="415"/>
      <c r="F235" s="415"/>
    </row>
    <row r="236" spans="1:6">
      <c r="A236" s="415"/>
      <c r="B236" s="415"/>
      <c r="C236" s="415"/>
      <c r="D236" s="415"/>
      <c r="E236" s="415"/>
      <c r="F236" s="415"/>
    </row>
    <row r="237" spans="1:6">
      <c r="A237" s="415"/>
      <c r="B237" s="415"/>
      <c r="C237" s="415"/>
      <c r="D237" s="415"/>
      <c r="E237" s="415"/>
      <c r="F237" s="415"/>
    </row>
    <row r="238" spans="1:6">
      <c r="A238" s="415"/>
      <c r="B238" s="415"/>
      <c r="C238" s="415"/>
      <c r="D238" s="415"/>
      <c r="E238" s="415"/>
      <c r="F238" s="415"/>
    </row>
    <row r="239" spans="1:6">
      <c r="A239" s="415"/>
      <c r="B239" s="415"/>
      <c r="C239" s="415"/>
      <c r="D239" s="415"/>
      <c r="E239" s="415"/>
      <c r="F239" s="415"/>
    </row>
    <row r="240" spans="1:6">
      <c r="A240" s="415"/>
      <c r="B240" s="415"/>
      <c r="C240" s="415"/>
      <c r="D240" s="415"/>
      <c r="E240" s="415"/>
      <c r="F240" s="415"/>
    </row>
    <row r="241" spans="1:6">
      <c r="A241" s="415"/>
      <c r="B241" s="415"/>
      <c r="C241" s="415"/>
      <c r="D241" s="415"/>
      <c r="E241" s="415"/>
      <c r="F241" s="415"/>
    </row>
    <row r="242" spans="1:6">
      <c r="A242" s="415"/>
      <c r="B242" s="415"/>
      <c r="C242" s="415"/>
      <c r="D242" s="415"/>
      <c r="E242" s="415"/>
      <c r="F242" s="415"/>
    </row>
    <row r="243" spans="1:6">
      <c r="A243" s="415"/>
      <c r="B243" s="415"/>
      <c r="C243" s="415"/>
      <c r="D243" s="415"/>
      <c r="E243" s="415"/>
      <c r="F243" s="415"/>
    </row>
    <row r="244" spans="1:6">
      <c r="A244" s="415"/>
      <c r="B244" s="415"/>
      <c r="C244" s="415"/>
      <c r="D244" s="415"/>
      <c r="E244" s="415"/>
      <c r="F244" s="415"/>
    </row>
    <row r="245" spans="1:6">
      <c r="A245" s="415"/>
      <c r="B245" s="415"/>
      <c r="C245" s="415"/>
      <c r="D245" s="415"/>
      <c r="E245" s="415"/>
      <c r="F245" s="415"/>
    </row>
    <row r="246" spans="1:6">
      <c r="A246" s="415"/>
      <c r="B246" s="415"/>
      <c r="C246" s="415"/>
      <c r="D246" s="415"/>
      <c r="E246" s="415"/>
      <c r="F246" s="415"/>
    </row>
    <row r="247" spans="1:6">
      <c r="A247" s="415"/>
      <c r="B247" s="415"/>
      <c r="C247" s="415"/>
      <c r="D247" s="415"/>
      <c r="E247" s="415"/>
      <c r="F247" s="415"/>
    </row>
    <row r="248" spans="1:6">
      <c r="A248" s="415"/>
      <c r="B248" s="415"/>
      <c r="C248" s="415"/>
      <c r="D248" s="415"/>
      <c r="E248" s="415"/>
      <c r="F248" s="415"/>
    </row>
    <row r="249" spans="1:6">
      <c r="A249" s="415"/>
      <c r="B249" s="415"/>
      <c r="C249" s="415"/>
      <c r="D249" s="415"/>
      <c r="E249" s="415"/>
      <c r="F249" s="415"/>
    </row>
    <row r="250" spans="1:6">
      <c r="A250" s="415"/>
      <c r="B250" s="415"/>
      <c r="C250" s="415"/>
      <c r="D250" s="415"/>
      <c r="E250" s="415"/>
      <c r="F250" s="415"/>
    </row>
    <row r="251" spans="1:6">
      <c r="A251" s="415"/>
      <c r="B251" s="415"/>
      <c r="C251" s="415"/>
      <c r="D251" s="415"/>
      <c r="E251" s="415"/>
      <c r="F251" s="415"/>
    </row>
    <row r="252" spans="1:6">
      <c r="A252" s="415"/>
      <c r="B252" s="415"/>
      <c r="C252" s="415"/>
      <c r="D252" s="415"/>
      <c r="E252" s="415"/>
      <c r="F252" s="415"/>
    </row>
    <row r="253" spans="1:6">
      <c r="A253" s="415"/>
      <c r="B253" s="415"/>
      <c r="C253" s="415"/>
      <c r="D253" s="415"/>
      <c r="E253" s="415"/>
      <c r="F253" s="415"/>
    </row>
    <row r="254" spans="1:6">
      <c r="A254" s="415"/>
      <c r="B254" s="415"/>
      <c r="C254" s="415"/>
      <c r="D254" s="415"/>
      <c r="E254" s="415"/>
      <c r="F254" s="415"/>
    </row>
    <row r="255" spans="1:6">
      <c r="A255" s="415"/>
      <c r="B255" s="415"/>
      <c r="C255" s="415"/>
      <c r="D255" s="415"/>
      <c r="E255" s="415"/>
      <c r="F255" s="415"/>
    </row>
    <row r="256" spans="1:6">
      <c r="A256" s="415"/>
      <c r="B256" s="415"/>
      <c r="C256" s="415"/>
      <c r="D256" s="415"/>
      <c r="E256" s="415"/>
      <c r="F256" s="415"/>
    </row>
    <row r="257" spans="1:6">
      <c r="A257" s="415"/>
      <c r="B257" s="415"/>
      <c r="C257" s="415"/>
      <c r="D257" s="415"/>
      <c r="E257" s="415"/>
      <c r="F257" s="415"/>
    </row>
    <row r="258" spans="1:6">
      <c r="A258" s="415"/>
      <c r="B258" s="415"/>
      <c r="C258" s="415"/>
      <c r="D258" s="415"/>
      <c r="E258" s="415"/>
      <c r="F258" s="415"/>
    </row>
    <row r="259" spans="1:6">
      <c r="A259" s="415"/>
      <c r="B259" s="415"/>
      <c r="C259" s="415"/>
      <c r="D259" s="415"/>
      <c r="E259" s="415"/>
      <c r="F259" s="415"/>
    </row>
    <row r="260" spans="1:6">
      <c r="A260" s="415"/>
      <c r="B260" s="415"/>
      <c r="C260" s="415"/>
      <c r="D260" s="415"/>
      <c r="E260" s="415"/>
      <c r="F260" s="415"/>
    </row>
    <row r="261" spans="1:6">
      <c r="A261" s="415"/>
      <c r="B261" s="415"/>
      <c r="C261" s="415"/>
      <c r="D261" s="415"/>
      <c r="E261" s="415"/>
      <c r="F261" s="415"/>
    </row>
    <row r="262" spans="1:6">
      <c r="A262" s="415"/>
      <c r="B262" s="415"/>
      <c r="C262" s="415"/>
      <c r="D262" s="415"/>
      <c r="E262" s="415"/>
      <c r="F262" s="415"/>
    </row>
    <row r="263" spans="1:6">
      <c r="A263" s="415"/>
      <c r="B263" s="415"/>
      <c r="C263" s="415"/>
      <c r="D263" s="415"/>
      <c r="E263" s="415"/>
      <c r="F263" s="415"/>
    </row>
    <row r="264" spans="1:6">
      <c r="A264" s="415"/>
      <c r="B264" s="415"/>
      <c r="C264" s="415"/>
      <c r="D264" s="415"/>
      <c r="E264" s="415"/>
      <c r="F264" s="415"/>
    </row>
    <row r="265" spans="1:6">
      <c r="A265" s="415"/>
      <c r="B265" s="415"/>
      <c r="C265" s="415"/>
      <c r="D265" s="415"/>
      <c r="E265" s="415"/>
      <c r="F265" s="415"/>
    </row>
    <row r="266" spans="1:6">
      <c r="A266" s="415"/>
      <c r="B266" s="415"/>
      <c r="C266" s="415"/>
      <c r="D266" s="415"/>
      <c r="E266" s="415"/>
      <c r="F266" s="415"/>
    </row>
    <row r="267" spans="1:6">
      <c r="A267" s="415"/>
      <c r="B267" s="415"/>
      <c r="C267" s="415"/>
      <c r="D267" s="415"/>
      <c r="E267" s="415"/>
      <c r="F267" s="415"/>
    </row>
    <row r="268" spans="1:6">
      <c r="A268" s="415"/>
      <c r="B268" s="415"/>
      <c r="C268" s="415"/>
      <c r="D268" s="415"/>
      <c r="E268" s="415"/>
      <c r="F268" s="415"/>
    </row>
    <row r="269" spans="1:6">
      <c r="A269" s="415"/>
      <c r="B269" s="415"/>
      <c r="C269" s="415"/>
      <c r="D269" s="415"/>
      <c r="E269" s="415"/>
      <c r="F269" s="415"/>
    </row>
    <row r="270" spans="1:6">
      <c r="A270" s="415"/>
      <c r="B270" s="415"/>
      <c r="C270" s="415"/>
      <c r="D270" s="415"/>
      <c r="E270" s="415"/>
      <c r="F270" s="415"/>
    </row>
    <row r="271" spans="1:6">
      <c r="A271" s="415"/>
      <c r="B271" s="415"/>
      <c r="C271" s="415"/>
      <c r="D271" s="415"/>
      <c r="E271" s="415"/>
      <c r="F271" s="415"/>
    </row>
    <row r="272" spans="1:6">
      <c r="A272" s="415"/>
      <c r="B272" s="415"/>
      <c r="C272" s="415"/>
      <c r="D272" s="415"/>
      <c r="E272" s="415"/>
      <c r="F272" s="415"/>
    </row>
    <row r="273" spans="1:6">
      <c r="A273" s="415"/>
      <c r="B273" s="415"/>
      <c r="C273" s="415"/>
      <c r="D273" s="415"/>
      <c r="E273" s="415"/>
      <c r="F273" s="415"/>
    </row>
    <row r="274" spans="1:6">
      <c r="A274" s="415"/>
      <c r="B274" s="415"/>
      <c r="C274" s="415"/>
      <c r="D274" s="415"/>
      <c r="E274" s="415"/>
      <c r="F274" s="415"/>
    </row>
    <row r="275" spans="1:6">
      <c r="A275" s="415"/>
      <c r="B275" s="415"/>
      <c r="C275" s="415"/>
      <c r="D275" s="415"/>
      <c r="E275" s="415"/>
      <c r="F275" s="415"/>
    </row>
    <row r="276" spans="1:6">
      <c r="A276" s="415"/>
      <c r="B276" s="415"/>
      <c r="C276" s="415"/>
      <c r="D276" s="415"/>
      <c r="E276" s="415"/>
      <c r="F276" s="415"/>
    </row>
    <row r="277" spans="1:6">
      <c r="A277" s="415"/>
      <c r="B277" s="415"/>
      <c r="C277" s="415"/>
      <c r="D277" s="415"/>
      <c r="E277" s="415"/>
      <c r="F277" s="415"/>
    </row>
    <row r="278" spans="1:6">
      <c r="A278" s="415"/>
      <c r="B278" s="415"/>
      <c r="C278" s="415"/>
      <c r="D278" s="415"/>
      <c r="E278" s="415"/>
      <c r="F278" s="415"/>
    </row>
    <row r="279" spans="1:6">
      <c r="A279" s="415"/>
      <c r="B279" s="415"/>
      <c r="C279" s="415"/>
      <c r="D279" s="415"/>
      <c r="E279" s="415"/>
      <c r="F279" s="415"/>
    </row>
    <row r="280" spans="1:6">
      <c r="A280" s="415"/>
      <c r="B280" s="415"/>
      <c r="C280" s="415"/>
      <c r="D280" s="415"/>
      <c r="E280" s="415"/>
      <c r="F280" s="415"/>
    </row>
    <row r="281" spans="1:6">
      <c r="A281" s="415"/>
      <c r="B281" s="415"/>
      <c r="C281" s="415"/>
      <c r="D281" s="415"/>
      <c r="E281" s="415"/>
      <c r="F281" s="415"/>
    </row>
    <row r="282" spans="1:6">
      <c r="A282" s="415"/>
      <c r="B282" s="415"/>
      <c r="C282" s="415"/>
      <c r="D282" s="415"/>
      <c r="E282" s="415"/>
      <c r="F282" s="415"/>
    </row>
    <row r="283" spans="1:6">
      <c r="A283" s="415"/>
      <c r="B283" s="415"/>
      <c r="C283" s="415"/>
      <c r="D283" s="415"/>
      <c r="E283" s="415"/>
      <c r="F283" s="415"/>
    </row>
    <row r="284" spans="1:6">
      <c r="A284" s="415"/>
      <c r="B284" s="415"/>
      <c r="C284" s="415"/>
      <c r="D284" s="415"/>
      <c r="E284" s="415"/>
      <c r="F284" s="415"/>
    </row>
    <row r="285" spans="1:6">
      <c r="A285" s="415"/>
      <c r="B285" s="415"/>
      <c r="C285" s="415"/>
      <c r="D285" s="415"/>
      <c r="E285" s="415"/>
      <c r="F285" s="415"/>
    </row>
    <row r="286" spans="1:6">
      <c r="A286" s="415"/>
      <c r="B286" s="415"/>
      <c r="C286" s="415"/>
      <c r="D286" s="415"/>
      <c r="E286" s="415"/>
      <c r="F286" s="415"/>
    </row>
    <row r="287" spans="1:6">
      <c r="A287" s="415"/>
      <c r="B287" s="415"/>
      <c r="C287" s="415"/>
      <c r="D287" s="415"/>
      <c r="E287" s="415"/>
      <c r="F287" s="415"/>
    </row>
    <row r="288" spans="1:6">
      <c r="A288" s="415"/>
      <c r="B288" s="415"/>
      <c r="C288" s="415"/>
      <c r="D288" s="415"/>
      <c r="E288" s="415"/>
      <c r="F288" s="415"/>
    </row>
    <row r="289" spans="1:6">
      <c r="A289" s="415"/>
      <c r="B289" s="415"/>
      <c r="C289" s="415"/>
      <c r="D289" s="415"/>
      <c r="E289" s="415"/>
      <c r="F289" s="415"/>
    </row>
    <row r="290" spans="1:6">
      <c r="A290" s="415"/>
      <c r="B290" s="415"/>
      <c r="C290" s="415"/>
      <c r="D290" s="415"/>
      <c r="E290" s="415"/>
      <c r="F290" s="415"/>
    </row>
    <row r="291" spans="1:6">
      <c r="A291" s="415"/>
      <c r="B291" s="415"/>
      <c r="C291" s="415"/>
      <c r="D291" s="415"/>
      <c r="E291" s="415"/>
      <c r="F291" s="415"/>
    </row>
    <row r="292" spans="1:6">
      <c r="A292" s="415"/>
      <c r="B292" s="415"/>
      <c r="C292" s="415"/>
      <c r="D292" s="415"/>
      <c r="E292" s="415"/>
      <c r="F292" s="415"/>
    </row>
    <row r="293" spans="1:6">
      <c r="A293" s="415"/>
      <c r="B293" s="415"/>
      <c r="C293" s="415"/>
      <c r="D293" s="415"/>
      <c r="E293" s="415"/>
      <c r="F293" s="415"/>
    </row>
    <row r="294" spans="1:6">
      <c r="A294" s="415"/>
      <c r="B294" s="415"/>
      <c r="C294" s="415"/>
      <c r="D294" s="415"/>
      <c r="E294" s="415"/>
      <c r="F294" s="415"/>
    </row>
    <row r="295" spans="1:6">
      <c r="A295" s="415"/>
      <c r="B295" s="415"/>
      <c r="C295" s="415"/>
      <c r="D295" s="415"/>
      <c r="E295" s="415"/>
      <c r="F295" s="415"/>
    </row>
    <row r="296" spans="1:6">
      <c r="A296" s="415"/>
      <c r="B296" s="415"/>
      <c r="C296" s="415"/>
      <c r="D296" s="415"/>
      <c r="E296" s="415"/>
      <c r="F296" s="415"/>
    </row>
    <row r="297" spans="1:6">
      <c r="A297" s="415"/>
      <c r="B297" s="415"/>
      <c r="C297" s="415"/>
      <c r="D297" s="415"/>
      <c r="E297" s="415"/>
      <c r="F297" s="415"/>
    </row>
    <row r="298" spans="1:6">
      <c r="A298" s="415"/>
      <c r="B298" s="415"/>
      <c r="C298" s="415"/>
      <c r="D298" s="415"/>
      <c r="E298" s="415"/>
      <c r="F298" s="415"/>
    </row>
    <row r="299" spans="1:6">
      <c r="A299" s="415"/>
      <c r="B299" s="415"/>
      <c r="C299" s="415"/>
      <c r="D299" s="415"/>
      <c r="E299" s="415"/>
      <c r="F299" s="415"/>
    </row>
    <row r="300" spans="1:6">
      <c r="A300" s="415"/>
      <c r="B300" s="415"/>
      <c r="C300" s="415"/>
      <c r="D300" s="415"/>
      <c r="E300" s="415"/>
      <c r="F300" s="415"/>
    </row>
    <row r="301" spans="1:6">
      <c r="A301" s="415"/>
      <c r="B301" s="415"/>
      <c r="C301" s="415"/>
      <c r="D301" s="415"/>
      <c r="E301" s="415"/>
      <c r="F301" s="415"/>
    </row>
    <row r="302" spans="1:6">
      <c r="A302" s="415"/>
      <c r="B302" s="415"/>
      <c r="C302" s="415"/>
      <c r="D302" s="415"/>
      <c r="E302" s="415"/>
      <c r="F302" s="415"/>
    </row>
    <row r="303" spans="1:6">
      <c r="A303" s="415"/>
      <c r="B303" s="415"/>
      <c r="C303" s="415"/>
      <c r="D303" s="415"/>
      <c r="E303" s="415"/>
      <c r="F303" s="415"/>
    </row>
    <row r="304" spans="1:6">
      <c r="A304" s="415"/>
      <c r="B304" s="415"/>
      <c r="C304" s="415"/>
      <c r="D304" s="415"/>
      <c r="E304" s="415"/>
      <c r="F304" s="415"/>
    </row>
    <row r="305" spans="1:6">
      <c r="A305" s="415"/>
      <c r="B305" s="415"/>
      <c r="C305" s="415"/>
      <c r="D305" s="415"/>
      <c r="E305" s="415"/>
      <c r="F305" s="415"/>
    </row>
    <row r="306" spans="1:6">
      <c r="A306" s="415"/>
      <c r="B306" s="415"/>
      <c r="C306" s="415"/>
      <c r="D306" s="415"/>
      <c r="E306" s="415"/>
      <c r="F306" s="415"/>
    </row>
    <row r="307" spans="1:6">
      <c r="A307" s="415"/>
      <c r="B307" s="415"/>
      <c r="C307" s="415"/>
      <c r="D307" s="415"/>
      <c r="E307" s="415"/>
      <c r="F307" s="415"/>
    </row>
    <row r="308" spans="1:6">
      <c r="A308" s="415"/>
      <c r="B308" s="415"/>
      <c r="C308" s="415"/>
      <c r="D308" s="415"/>
      <c r="E308" s="415"/>
      <c r="F308" s="415"/>
    </row>
    <row r="309" spans="1:6">
      <c r="A309" s="415"/>
      <c r="B309" s="415"/>
      <c r="C309" s="415"/>
      <c r="D309" s="415"/>
      <c r="E309" s="415"/>
      <c r="F309" s="415"/>
    </row>
    <row r="310" spans="1:6">
      <c r="A310" s="415"/>
      <c r="B310" s="415"/>
      <c r="C310" s="415"/>
      <c r="D310" s="415"/>
      <c r="E310" s="415"/>
      <c r="F310" s="415"/>
    </row>
    <row r="311" spans="1:6">
      <c r="A311" s="415"/>
      <c r="B311" s="415"/>
      <c r="C311" s="415"/>
      <c r="D311" s="415"/>
      <c r="E311" s="415"/>
      <c r="F311" s="415"/>
    </row>
    <row r="312" spans="1:6">
      <c r="A312" s="415"/>
      <c r="B312" s="415"/>
      <c r="C312" s="415"/>
      <c r="D312" s="415"/>
      <c r="E312" s="415"/>
      <c r="F312" s="415"/>
    </row>
    <row r="313" spans="1:6">
      <c r="A313" s="415"/>
      <c r="B313" s="415"/>
      <c r="C313" s="415"/>
      <c r="D313" s="415"/>
      <c r="E313" s="415"/>
      <c r="F313" s="415"/>
    </row>
    <row r="314" spans="1:6">
      <c r="A314" s="415"/>
      <c r="B314" s="415"/>
      <c r="C314" s="415"/>
      <c r="D314" s="415"/>
      <c r="E314" s="415"/>
      <c r="F314" s="415"/>
    </row>
    <row r="315" spans="1:6">
      <c r="A315" s="415"/>
      <c r="B315" s="415"/>
      <c r="C315" s="415"/>
      <c r="D315" s="415"/>
      <c r="E315" s="415"/>
      <c r="F315" s="415"/>
    </row>
    <row r="316" spans="1:6">
      <c r="A316" s="415"/>
      <c r="B316" s="415"/>
      <c r="C316" s="415"/>
      <c r="D316" s="415"/>
      <c r="E316" s="415"/>
      <c r="F316" s="415"/>
    </row>
    <row r="317" spans="1:6">
      <c r="A317" s="415"/>
      <c r="B317" s="415"/>
      <c r="C317" s="415"/>
      <c r="D317" s="415"/>
      <c r="E317" s="415"/>
      <c r="F317" s="415"/>
    </row>
    <row r="318" spans="1:6">
      <c r="A318" s="415"/>
      <c r="B318" s="415"/>
      <c r="C318" s="415"/>
      <c r="D318" s="415"/>
      <c r="E318" s="415"/>
      <c r="F318" s="415"/>
    </row>
    <row r="319" spans="1:6">
      <c r="A319" s="415"/>
      <c r="B319" s="415"/>
      <c r="C319" s="415"/>
      <c r="D319" s="415"/>
      <c r="E319" s="415"/>
      <c r="F319" s="415"/>
    </row>
    <row r="320" spans="1:6">
      <c r="A320" s="415"/>
      <c r="B320" s="415"/>
      <c r="C320" s="415"/>
      <c r="D320" s="415"/>
      <c r="E320" s="415"/>
      <c r="F320" s="415"/>
    </row>
    <row r="321" spans="1:6">
      <c r="A321" s="415"/>
      <c r="B321" s="415"/>
      <c r="C321" s="415"/>
      <c r="D321" s="415"/>
      <c r="E321" s="415"/>
      <c r="F321" s="415"/>
    </row>
    <row r="322" spans="1:6">
      <c r="A322" s="415"/>
      <c r="B322" s="415"/>
      <c r="C322" s="415"/>
      <c r="D322" s="415"/>
      <c r="E322" s="415"/>
      <c r="F322" s="415"/>
    </row>
    <row r="323" spans="1:6">
      <c r="A323" s="415"/>
      <c r="B323" s="415"/>
      <c r="C323" s="415"/>
      <c r="D323" s="415"/>
      <c r="E323" s="415"/>
      <c r="F323" s="415"/>
    </row>
    <row r="324" spans="1:6">
      <c r="A324" s="415"/>
      <c r="B324" s="415"/>
      <c r="C324" s="415"/>
      <c r="D324" s="415"/>
      <c r="E324" s="415"/>
      <c r="F324" s="415"/>
    </row>
    <row r="325" spans="1:6">
      <c r="A325" s="415"/>
      <c r="B325" s="415"/>
      <c r="C325" s="415"/>
      <c r="D325" s="415"/>
      <c r="E325" s="415"/>
      <c r="F325" s="415"/>
    </row>
    <row r="326" spans="1:6">
      <c r="A326" s="415"/>
      <c r="B326" s="415"/>
      <c r="C326" s="415"/>
      <c r="D326" s="415"/>
      <c r="E326" s="415"/>
      <c r="F326" s="415"/>
    </row>
    <row r="327" spans="1:6">
      <c r="A327" s="415"/>
      <c r="B327" s="415"/>
      <c r="C327" s="415"/>
      <c r="D327" s="415"/>
      <c r="E327" s="415"/>
      <c r="F327" s="415"/>
    </row>
    <row r="328" spans="1:6">
      <c r="A328" s="415"/>
      <c r="B328" s="415"/>
      <c r="C328" s="415"/>
      <c r="D328" s="415"/>
      <c r="E328" s="415"/>
      <c r="F328" s="415"/>
    </row>
    <row r="329" spans="1:6">
      <c r="A329" s="415"/>
      <c r="B329" s="415"/>
      <c r="C329" s="415"/>
      <c r="D329" s="415"/>
      <c r="E329" s="415"/>
      <c r="F329" s="415"/>
    </row>
    <row r="330" spans="1:6">
      <c r="A330" s="415"/>
      <c r="B330" s="415"/>
      <c r="C330" s="415"/>
      <c r="D330" s="415"/>
      <c r="E330" s="415"/>
      <c r="F330" s="415"/>
    </row>
    <row r="331" spans="1:6">
      <c r="A331" s="415"/>
      <c r="B331" s="415"/>
      <c r="C331" s="415"/>
      <c r="D331" s="415"/>
      <c r="E331" s="415"/>
      <c r="F331" s="415"/>
    </row>
    <row r="332" spans="1:6">
      <c r="A332" s="415"/>
      <c r="B332" s="415"/>
      <c r="C332" s="415"/>
      <c r="D332" s="415"/>
      <c r="E332" s="415"/>
      <c r="F332" s="415"/>
    </row>
    <row r="333" spans="1:6">
      <c r="A333" s="415"/>
      <c r="B333" s="415"/>
      <c r="C333" s="415"/>
      <c r="D333" s="415"/>
      <c r="E333" s="415"/>
      <c r="F333" s="415"/>
    </row>
    <row r="334" spans="1:6">
      <c r="A334" s="415"/>
      <c r="B334" s="415"/>
      <c r="C334" s="415"/>
      <c r="D334" s="415"/>
      <c r="E334" s="415"/>
      <c r="F334" s="415"/>
    </row>
    <row r="335" spans="1:6">
      <c r="A335" s="415"/>
      <c r="B335" s="415"/>
      <c r="C335" s="415"/>
      <c r="D335" s="415"/>
      <c r="E335" s="415"/>
      <c r="F335" s="415"/>
    </row>
    <row r="336" spans="1:6">
      <c r="A336" s="415"/>
      <c r="B336" s="415"/>
      <c r="C336" s="415"/>
      <c r="D336" s="415"/>
      <c r="E336" s="415"/>
      <c r="F336" s="415"/>
    </row>
    <row r="337" spans="1:6">
      <c r="A337" s="415"/>
      <c r="B337" s="415"/>
      <c r="C337" s="415"/>
      <c r="D337" s="415"/>
      <c r="E337" s="415"/>
      <c r="F337" s="415"/>
    </row>
    <row r="338" spans="1:6">
      <c r="A338" s="415"/>
      <c r="B338" s="415"/>
      <c r="C338" s="415"/>
      <c r="D338" s="415"/>
      <c r="E338" s="415"/>
      <c r="F338" s="415"/>
    </row>
    <row r="339" spans="1:6">
      <c r="A339" s="415"/>
      <c r="B339" s="415"/>
      <c r="C339" s="415"/>
      <c r="D339" s="415"/>
      <c r="E339" s="415"/>
      <c r="F339" s="415"/>
    </row>
    <row r="340" spans="1:6">
      <c r="A340" s="415"/>
      <c r="B340" s="415"/>
      <c r="C340" s="415"/>
      <c r="D340" s="415"/>
      <c r="E340" s="415"/>
      <c r="F340" s="415"/>
    </row>
    <row r="341" spans="1:6">
      <c r="A341" s="415"/>
      <c r="B341" s="415"/>
      <c r="C341" s="415"/>
      <c r="D341" s="415"/>
      <c r="E341" s="415"/>
      <c r="F341" s="415"/>
    </row>
    <row r="342" spans="1:6">
      <c r="A342" s="415"/>
      <c r="B342" s="415"/>
      <c r="C342" s="415"/>
      <c r="D342" s="415"/>
      <c r="E342" s="415"/>
      <c r="F342" s="415"/>
    </row>
    <row r="343" spans="1:6">
      <c r="A343" s="415"/>
      <c r="B343" s="415"/>
      <c r="C343" s="415"/>
      <c r="D343" s="415"/>
      <c r="E343" s="415"/>
      <c r="F343" s="415"/>
    </row>
    <row r="344" spans="1:6">
      <c r="A344" s="415"/>
      <c r="B344" s="415"/>
      <c r="C344" s="415"/>
      <c r="D344" s="415"/>
      <c r="E344" s="415"/>
      <c r="F344" s="415"/>
    </row>
    <row r="345" spans="1:6">
      <c r="A345" s="415"/>
      <c r="B345" s="415"/>
      <c r="C345" s="415"/>
      <c r="D345" s="415"/>
      <c r="E345" s="415"/>
      <c r="F345" s="415"/>
    </row>
    <row r="346" spans="1:6">
      <c r="A346" s="415"/>
      <c r="B346" s="415"/>
      <c r="C346" s="415"/>
      <c r="D346" s="415"/>
      <c r="E346" s="415"/>
      <c r="F346" s="415"/>
    </row>
    <row r="347" spans="1:6">
      <c r="A347" s="415"/>
      <c r="B347" s="415"/>
      <c r="C347" s="415"/>
      <c r="D347" s="415"/>
      <c r="E347" s="415"/>
      <c r="F347" s="415"/>
    </row>
    <row r="348" spans="1:6">
      <c r="A348" s="415"/>
      <c r="B348" s="415"/>
      <c r="C348" s="415"/>
      <c r="D348" s="415"/>
      <c r="E348" s="415"/>
      <c r="F348" s="415"/>
    </row>
    <row r="349" spans="1:6">
      <c r="A349" s="415"/>
      <c r="B349" s="415"/>
      <c r="C349" s="415"/>
      <c r="D349" s="415"/>
      <c r="E349" s="415"/>
      <c r="F349" s="415"/>
    </row>
    <row r="350" spans="1:6">
      <c r="A350" s="415"/>
      <c r="B350" s="415"/>
      <c r="C350" s="415"/>
      <c r="D350" s="415"/>
      <c r="E350" s="415"/>
      <c r="F350" s="415"/>
    </row>
    <row r="351" spans="1:6">
      <c r="A351" s="415"/>
      <c r="B351" s="415"/>
      <c r="C351" s="415"/>
      <c r="D351" s="415"/>
      <c r="E351" s="415"/>
      <c r="F351" s="415"/>
    </row>
    <row r="352" spans="1:6">
      <c r="A352" s="415"/>
      <c r="B352" s="415"/>
      <c r="C352" s="415"/>
      <c r="D352" s="415"/>
      <c r="E352" s="415"/>
      <c r="F352" s="415"/>
    </row>
    <row r="353" spans="1:6">
      <c r="A353" s="415"/>
      <c r="B353" s="415"/>
      <c r="C353" s="415"/>
      <c r="D353" s="415"/>
      <c r="E353" s="415"/>
      <c r="F353" s="415"/>
    </row>
    <row r="354" spans="1:6">
      <c r="A354" s="415"/>
      <c r="B354" s="415"/>
      <c r="C354" s="415"/>
      <c r="D354" s="415"/>
      <c r="E354" s="415"/>
      <c r="F354" s="415"/>
    </row>
    <row r="355" spans="1:6">
      <c r="A355" s="415"/>
      <c r="B355" s="415"/>
      <c r="C355" s="415"/>
      <c r="D355" s="415"/>
      <c r="E355" s="415"/>
      <c r="F355" s="415"/>
    </row>
    <row r="356" spans="1:6">
      <c r="A356" s="415"/>
      <c r="B356" s="415"/>
      <c r="C356" s="415"/>
      <c r="D356" s="415"/>
      <c r="E356" s="415"/>
      <c r="F356" s="415"/>
    </row>
    <row r="357" spans="1:6">
      <c r="A357" s="415"/>
      <c r="B357" s="415"/>
      <c r="C357" s="415"/>
      <c r="D357" s="415"/>
      <c r="E357" s="415"/>
      <c r="F357" s="415"/>
    </row>
    <row r="358" spans="1:6">
      <c r="A358" s="415"/>
      <c r="B358" s="415"/>
      <c r="C358" s="415"/>
      <c r="D358" s="415"/>
      <c r="E358" s="415"/>
      <c r="F358" s="415"/>
    </row>
    <row r="359" spans="1:6">
      <c r="A359" s="415"/>
      <c r="B359" s="415"/>
      <c r="C359" s="415"/>
      <c r="D359" s="415"/>
      <c r="E359" s="415"/>
      <c r="F359" s="415"/>
    </row>
    <row r="360" spans="1:6">
      <c r="A360" s="415"/>
      <c r="B360" s="415"/>
      <c r="C360" s="415"/>
      <c r="D360" s="415"/>
      <c r="E360" s="415"/>
      <c r="F360" s="415"/>
    </row>
    <row r="361" spans="1:6">
      <c r="A361" s="415"/>
      <c r="B361" s="415"/>
      <c r="C361" s="415"/>
      <c r="D361" s="415"/>
      <c r="E361" s="415"/>
      <c r="F361" s="415"/>
    </row>
    <row r="362" spans="1:6">
      <c r="A362" s="415"/>
      <c r="B362" s="415"/>
      <c r="C362" s="415"/>
      <c r="D362" s="415"/>
      <c r="E362" s="415"/>
      <c r="F362" s="415"/>
    </row>
    <row r="363" spans="1:6">
      <c r="A363" s="415"/>
      <c r="B363" s="415"/>
      <c r="C363" s="415"/>
      <c r="D363" s="415"/>
      <c r="E363" s="415"/>
      <c r="F363" s="415"/>
    </row>
    <row r="364" spans="1:6">
      <c r="A364" s="415"/>
      <c r="B364" s="415"/>
      <c r="C364" s="415"/>
      <c r="D364" s="415"/>
      <c r="E364" s="415"/>
      <c r="F364" s="415"/>
    </row>
    <row r="365" spans="1:6">
      <c r="A365" s="415"/>
      <c r="B365" s="415"/>
      <c r="C365" s="415"/>
      <c r="D365" s="415"/>
      <c r="E365" s="415"/>
      <c r="F365" s="415"/>
    </row>
    <row r="366" spans="1:6">
      <c r="A366" s="415"/>
      <c r="B366" s="415"/>
      <c r="C366" s="415"/>
      <c r="D366" s="415"/>
      <c r="E366" s="415"/>
      <c r="F366" s="415"/>
    </row>
    <row r="367" spans="1:6">
      <c r="A367" s="415"/>
      <c r="B367" s="415"/>
      <c r="C367" s="415"/>
      <c r="D367" s="415"/>
      <c r="E367" s="415"/>
      <c r="F367" s="415"/>
    </row>
    <row r="368" spans="1:6">
      <c r="A368" s="415"/>
      <c r="B368" s="415"/>
      <c r="C368" s="415"/>
      <c r="D368" s="415"/>
      <c r="E368" s="415"/>
      <c r="F368" s="415"/>
    </row>
    <row r="369" spans="1:6">
      <c r="A369" s="415"/>
      <c r="B369" s="415"/>
      <c r="C369" s="415"/>
      <c r="D369" s="415"/>
      <c r="E369" s="415"/>
      <c r="F369" s="415"/>
    </row>
    <row r="370" spans="1:6">
      <c r="A370" s="415"/>
      <c r="B370" s="415"/>
      <c r="C370" s="415"/>
      <c r="D370" s="415"/>
      <c r="E370" s="415"/>
      <c r="F370" s="415"/>
    </row>
    <row r="371" spans="1:6">
      <c r="A371" s="415"/>
      <c r="B371" s="415"/>
      <c r="C371" s="415"/>
      <c r="D371" s="415"/>
      <c r="E371" s="415"/>
      <c r="F371" s="415"/>
    </row>
    <row r="372" spans="1:6">
      <c r="A372" s="415"/>
      <c r="B372" s="415"/>
      <c r="C372" s="415"/>
      <c r="D372" s="415"/>
      <c r="E372" s="415"/>
      <c r="F372" s="415"/>
    </row>
    <row r="373" spans="1:6">
      <c r="A373" s="415"/>
      <c r="B373" s="415"/>
      <c r="C373" s="415"/>
      <c r="D373" s="415"/>
      <c r="E373" s="415"/>
      <c r="F373" s="415"/>
    </row>
    <row r="374" spans="1:6">
      <c r="A374" s="415"/>
      <c r="B374" s="415"/>
      <c r="C374" s="415"/>
      <c r="D374" s="415"/>
      <c r="E374" s="415"/>
      <c r="F374" s="415"/>
    </row>
    <row r="375" spans="1:6">
      <c r="A375" s="415"/>
      <c r="B375" s="415"/>
      <c r="C375" s="415"/>
      <c r="D375" s="415"/>
      <c r="E375" s="415"/>
      <c r="F375" s="415"/>
    </row>
    <row r="376" spans="1:6">
      <c r="A376" s="415"/>
      <c r="B376" s="415"/>
      <c r="C376" s="415"/>
      <c r="D376" s="415"/>
      <c r="E376" s="415"/>
      <c r="F376" s="415"/>
    </row>
    <row r="377" spans="1:6">
      <c r="A377" s="415"/>
      <c r="B377" s="415"/>
      <c r="C377" s="415"/>
      <c r="D377" s="415"/>
      <c r="E377" s="415"/>
      <c r="F377" s="415"/>
    </row>
    <row r="378" spans="1:6">
      <c r="A378" s="415"/>
      <c r="B378" s="415"/>
      <c r="C378" s="415"/>
      <c r="D378" s="415"/>
      <c r="E378" s="415"/>
      <c r="F378" s="415"/>
    </row>
    <row r="379" spans="1:6">
      <c r="A379" s="415"/>
      <c r="B379" s="415"/>
      <c r="C379" s="415"/>
      <c r="D379" s="415"/>
      <c r="E379" s="415"/>
      <c r="F379" s="415"/>
    </row>
    <row r="380" spans="1:6">
      <c r="A380" s="415"/>
      <c r="B380" s="415"/>
      <c r="C380" s="415"/>
      <c r="D380" s="415"/>
      <c r="E380" s="415"/>
      <c r="F380" s="415"/>
    </row>
    <row r="381" spans="1:6">
      <c r="A381" s="415"/>
      <c r="B381" s="415"/>
      <c r="C381" s="415"/>
      <c r="D381" s="415"/>
      <c r="E381" s="415"/>
      <c r="F381" s="415"/>
    </row>
    <row r="382" spans="1:6">
      <c r="A382" s="415"/>
      <c r="B382" s="415"/>
      <c r="C382" s="415"/>
      <c r="D382" s="415"/>
      <c r="E382" s="415"/>
      <c r="F382" s="415"/>
    </row>
    <row r="383" spans="1:6">
      <c r="A383" s="415"/>
      <c r="B383" s="415"/>
      <c r="C383" s="415"/>
      <c r="D383" s="415"/>
      <c r="E383" s="415"/>
      <c r="F383" s="415"/>
    </row>
    <row r="384" spans="1:6">
      <c r="A384" s="415"/>
      <c r="B384" s="415"/>
      <c r="C384" s="415"/>
      <c r="D384" s="415"/>
      <c r="E384" s="415"/>
      <c r="F384" s="415"/>
    </row>
    <row r="385" spans="1:6">
      <c r="A385" s="415"/>
      <c r="B385" s="415"/>
      <c r="C385" s="415"/>
      <c r="D385" s="415"/>
      <c r="E385" s="415"/>
      <c r="F385" s="415"/>
    </row>
    <row r="386" spans="1:6">
      <c r="A386" s="415"/>
      <c r="B386" s="415"/>
      <c r="C386" s="415"/>
      <c r="D386" s="415"/>
      <c r="E386" s="415"/>
      <c r="F386" s="415"/>
    </row>
    <row r="387" spans="1:6">
      <c r="A387" s="415"/>
      <c r="B387" s="415"/>
      <c r="C387" s="415"/>
      <c r="D387" s="415"/>
      <c r="E387" s="415"/>
      <c r="F387" s="415"/>
    </row>
    <row r="388" spans="1:6">
      <c r="A388" s="415"/>
      <c r="B388" s="415"/>
      <c r="C388" s="415"/>
      <c r="D388" s="415"/>
      <c r="E388" s="415"/>
      <c r="F388" s="415"/>
    </row>
    <row r="389" spans="1:6">
      <c r="A389" s="415"/>
      <c r="B389" s="415"/>
      <c r="C389" s="415"/>
      <c r="D389" s="415"/>
      <c r="E389" s="415"/>
      <c r="F389" s="415"/>
    </row>
    <row r="390" spans="1:6">
      <c r="A390" s="415"/>
      <c r="B390" s="415"/>
      <c r="C390" s="415"/>
      <c r="D390" s="415"/>
      <c r="E390" s="415"/>
      <c r="F390" s="415"/>
    </row>
    <row r="391" spans="1:6">
      <c r="A391" s="415"/>
      <c r="B391" s="415"/>
      <c r="C391" s="415"/>
      <c r="D391" s="415"/>
      <c r="E391" s="415"/>
      <c r="F391" s="415"/>
    </row>
    <row r="392" spans="1:6">
      <c r="A392" s="415"/>
      <c r="B392" s="415"/>
      <c r="C392" s="415"/>
      <c r="D392" s="415"/>
      <c r="E392" s="415"/>
      <c r="F392" s="415"/>
    </row>
    <row r="393" spans="1:6">
      <c r="A393" s="415"/>
      <c r="B393" s="415"/>
      <c r="C393" s="415"/>
      <c r="D393" s="415"/>
      <c r="E393" s="415"/>
      <c r="F393" s="415"/>
    </row>
    <row r="394" spans="1:6">
      <c r="A394" s="415"/>
      <c r="B394" s="415"/>
      <c r="C394" s="415"/>
      <c r="D394" s="415"/>
      <c r="E394" s="415"/>
      <c r="F394" s="415"/>
    </row>
    <row r="395" spans="1:6">
      <c r="A395" s="415"/>
      <c r="B395" s="415"/>
      <c r="C395" s="415"/>
      <c r="D395" s="415"/>
      <c r="E395" s="415"/>
      <c r="F395" s="415"/>
    </row>
    <row r="396" spans="1:6">
      <c r="A396" s="415"/>
      <c r="B396" s="415"/>
      <c r="C396" s="415"/>
      <c r="D396" s="415"/>
      <c r="E396" s="415"/>
      <c r="F396" s="415"/>
    </row>
    <row r="397" spans="1:6">
      <c r="A397" s="415"/>
      <c r="B397" s="415"/>
      <c r="C397" s="415"/>
      <c r="D397" s="415"/>
      <c r="E397" s="415"/>
      <c r="F397" s="415"/>
    </row>
    <row r="398" spans="1:6">
      <c r="A398" s="415"/>
      <c r="B398" s="415"/>
      <c r="C398" s="415"/>
      <c r="D398" s="415"/>
      <c r="E398" s="415"/>
      <c r="F398" s="415"/>
    </row>
    <row r="399" spans="1:6">
      <c r="A399" s="415"/>
      <c r="B399" s="415"/>
      <c r="C399" s="415"/>
      <c r="D399" s="415"/>
      <c r="E399" s="415"/>
      <c r="F399" s="415"/>
    </row>
    <row r="400" spans="1:6">
      <c r="A400" s="415"/>
      <c r="B400" s="415"/>
      <c r="C400" s="415"/>
      <c r="D400" s="415"/>
      <c r="E400" s="415"/>
      <c r="F400" s="415"/>
    </row>
    <row r="401" spans="1:6">
      <c r="A401" s="415"/>
      <c r="B401" s="415"/>
      <c r="C401" s="415"/>
      <c r="D401" s="415"/>
      <c r="E401" s="415"/>
      <c r="F401" s="415"/>
    </row>
    <row r="402" spans="1:6">
      <c r="A402" s="415"/>
      <c r="B402" s="415"/>
      <c r="C402" s="415"/>
      <c r="D402" s="415"/>
      <c r="E402" s="415"/>
      <c r="F402" s="415"/>
    </row>
    <row r="403" spans="1:6">
      <c r="A403" s="415"/>
      <c r="B403" s="415"/>
      <c r="C403" s="415"/>
      <c r="D403" s="415"/>
      <c r="E403" s="415"/>
      <c r="F403" s="415"/>
    </row>
    <row r="404" spans="1:6">
      <c r="A404" s="415"/>
      <c r="B404" s="415"/>
      <c r="C404" s="415"/>
      <c r="D404" s="415"/>
      <c r="E404" s="415"/>
      <c r="F404" s="415"/>
    </row>
    <row r="405" spans="1:6">
      <c r="A405" s="415"/>
      <c r="B405" s="415"/>
      <c r="C405" s="415"/>
      <c r="D405" s="415"/>
      <c r="E405" s="415"/>
      <c r="F405" s="415"/>
    </row>
    <row r="406" spans="1:6">
      <c r="A406" s="415"/>
      <c r="B406" s="415"/>
      <c r="C406" s="415"/>
      <c r="D406" s="415"/>
      <c r="E406" s="415"/>
      <c r="F406" s="415"/>
    </row>
    <row r="407" spans="1:6">
      <c r="A407" s="415"/>
      <c r="B407" s="415"/>
      <c r="C407" s="415"/>
      <c r="D407" s="415"/>
      <c r="E407" s="415"/>
      <c r="F407" s="415"/>
    </row>
    <row r="408" spans="1:6">
      <c r="A408" s="415"/>
      <c r="B408" s="415"/>
      <c r="C408" s="415"/>
      <c r="D408" s="415"/>
      <c r="E408" s="415"/>
      <c r="F408" s="415"/>
    </row>
    <row r="409" spans="1:6">
      <c r="A409" s="415"/>
      <c r="B409" s="415"/>
      <c r="C409" s="415"/>
      <c r="D409" s="415"/>
      <c r="E409" s="415"/>
      <c r="F409" s="415"/>
    </row>
    <row r="410" spans="1:6">
      <c r="A410" s="415"/>
      <c r="B410" s="415"/>
      <c r="C410" s="415"/>
      <c r="D410" s="415"/>
      <c r="E410" s="415"/>
      <c r="F410" s="415"/>
    </row>
    <row r="411" spans="1:6">
      <c r="A411" s="415"/>
      <c r="B411" s="415"/>
      <c r="C411" s="415"/>
      <c r="D411" s="415"/>
      <c r="E411" s="415"/>
      <c r="F411" s="415"/>
    </row>
    <row r="412" spans="1:6">
      <c r="A412" s="415"/>
      <c r="B412" s="415"/>
      <c r="C412" s="415"/>
      <c r="D412" s="415"/>
      <c r="E412" s="415"/>
      <c r="F412" s="415"/>
    </row>
    <row r="413" spans="1:6">
      <c r="A413" s="415"/>
      <c r="B413" s="415"/>
      <c r="C413" s="415"/>
      <c r="D413" s="415"/>
      <c r="E413" s="415"/>
      <c r="F413" s="415"/>
    </row>
    <row r="414" spans="1:6">
      <c r="A414" s="415"/>
      <c r="B414" s="415"/>
      <c r="C414" s="415"/>
      <c r="D414" s="415"/>
      <c r="E414" s="415"/>
      <c r="F414" s="415"/>
    </row>
    <row r="415" spans="1:6">
      <c r="A415" s="415"/>
      <c r="B415" s="415"/>
      <c r="C415" s="415"/>
      <c r="D415" s="415"/>
      <c r="E415" s="415"/>
      <c r="F415" s="415"/>
    </row>
    <row r="416" spans="1:6">
      <c r="A416" s="415"/>
      <c r="B416" s="415"/>
      <c r="C416" s="415"/>
      <c r="D416" s="415"/>
      <c r="E416" s="415"/>
      <c r="F416" s="415"/>
    </row>
    <row r="417" spans="1:6">
      <c r="A417" s="415"/>
      <c r="B417" s="415"/>
      <c r="C417" s="415"/>
      <c r="D417" s="415"/>
      <c r="E417" s="415"/>
      <c r="F417" s="415"/>
    </row>
    <row r="418" spans="1:6">
      <c r="A418" s="415"/>
      <c r="B418" s="415"/>
      <c r="C418" s="415"/>
      <c r="D418" s="415"/>
      <c r="E418" s="415"/>
      <c r="F418" s="415"/>
    </row>
    <row r="419" spans="1:6">
      <c r="A419" s="415"/>
      <c r="B419" s="415"/>
      <c r="C419" s="415"/>
      <c r="D419" s="415"/>
      <c r="E419" s="415"/>
      <c r="F419" s="415"/>
    </row>
    <row r="420" spans="1:6">
      <c r="A420" s="415"/>
      <c r="B420" s="415"/>
      <c r="C420" s="415"/>
      <c r="D420" s="415"/>
      <c r="E420" s="415"/>
      <c r="F420" s="415"/>
    </row>
    <row r="421" spans="1:6">
      <c r="A421" s="415"/>
      <c r="B421" s="415"/>
      <c r="C421" s="415"/>
      <c r="D421" s="415"/>
      <c r="E421" s="415"/>
      <c r="F421" s="415"/>
    </row>
    <row r="422" spans="1:6">
      <c r="A422" s="415"/>
      <c r="B422" s="415"/>
      <c r="C422" s="415"/>
      <c r="D422" s="415"/>
      <c r="E422" s="415"/>
      <c r="F422" s="415"/>
    </row>
    <row r="423" spans="1:6">
      <c r="A423" s="415"/>
      <c r="B423" s="415"/>
      <c r="C423" s="415"/>
      <c r="D423" s="415"/>
      <c r="E423" s="415"/>
      <c r="F423" s="415"/>
    </row>
    <row r="424" spans="1:6">
      <c r="A424" s="415"/>
      <c r="B424" s="415"/>
      <c r="C424" s="415"/>
      <c r="D424" s="415"/>
      <c r="E424" s="415"/>
      <c r="F424" s="415"/>
    </row>
    <row r="425" spans="1:6">
      <c r="A425" s="415"/>
      <c r="B425" s="415"/>
      <c r="C425" s="415"/>
      <c r="D425" s="415"/>
      <c r="E425" s="415"/>
      <c r="F425" s="415"/>
    </row>
    <row r="426" spans="1:6">
      <c r="A426" s="415"/>
      <c r="B426" s="415"/>
      <c r="C426" s="415"/>
      <c r="D426" s="415"/>
      <c r="E426" s="415"/>
      <c r="F426" s="415"/>
    </row>
    <row r="427" spans="1:6">
      <c r="A427" s="415"/>
      <c r="B427" s="415"/>
      <c r="C427" s="415"/>
      <c r="D427" s="415"/>
      <c r="E427" s="415"/>
      <c r="F427" s="415"/>
    </row>
    <row r="428" spans="1:6">
      <c r="A428" s="415"/>
      <c r="B428" s="415"/>
      <c r="C428" s="415"/>
      <c r="D428" s="415"/>
      <c r="E428" s="415"/>
      <c r="F428" s="415"/>
    </row>
    <row r="429" spans="1:6">
      <c r="A429" s="415"/>
      <c r="B429" s="415"/>
      <c r="C429" s="415"/>
      <c r="D429" s="415"/>
      <c r="E429" s="415"/>
      <c r="F429" s="415"/>
    </row>
    <row r="430" spans="1:6">
      <c r="A430" s="415"/>
      <c r="B430" s="415"/>
      <c r="C430" s="415"/>
      <c r="D430" s="415"/>
      <c r="E430" s="415"/>
      <c r="F430" s="415"/>
    </row>
    <row r="431" spans="1:6">
      <c r="A431" s="415"/>
      <c r="B431" s="415"/>
      <c r="C431" s="415"/>
      <c r="D431" s="415"/>
      <c r="E431" s="415"/>
      <c r="F431" s="415"/>
    </row>
    <row r="432" spans="1:6">
      <c r="A432" s="415"/>
      <c r="B432" s="415"/>
      <c r="C432" s="415"/>
      <c r="D432" s="415"/>
      <c r="E432" s="415"/>
      <c r="F432" s="415"/>
    </row>
    <row r="433" spans="1:6">
      <c r="A433" s="415"/>
      <c r="B433" s="415"/>
      <c r="C433" s="415"/>
      <c r="D433" s="415"/>
      <c r="E433" s="415"/>
      <c r="F433" s="415"/>
    </row>
    <row r="434" spans="1:6">
      <c r="A434" s="415"/>
      <c r="B434" s="415"/>
      <c r="C434" s="415"/>
      <c r="D434" s="415"/>
      <c r="E434" s="415"/>
      <c r="F434" s="415"/>
    </row>
    <row r="435" spans="1:6">
      <c r="A435" s="415"/>
      <c r="B435" s="415"/>
      <c r="C435" s="415"/>
      <c r="D435" s="415"/>
      <c r="E435" s="415"/>
      <c r="F435" s="415"/>
    </row>
    <row r="436" spans="1:6">
      <c r="A436" s="415"/>
      <c r="B436" s="415"/>
      <c r="C436" s="415"/>
      <c r="D436" s="415"/>
      <c r="E436" s="415"/>
      <c r="F436" s="415"/>
    </row>
    <row r="437" spans="1:6">
      <c r="A437" s="415"/>
      <c r="B437" s="415"/>
      <c r="C437" s="415"/>
      <c r="D437" s="415"/>
      <c r="E437" s="415"/>
      <c r="F437" s="415"/>
    </row>
    <row r="438" spans="1:6">
      <c r="A438" s="415"/>
      <c r="B438" s="415"/>
      <c r="C438" s="415"/>
      <c r="D438" s="415"/>
      <c r="E438" s="415"/>
      <c r="F438" s="415"/>
    </row>
    <row r="439" spans="1:6">
      <c r="A439" s="415"/>
      <c r="B439" s="415"/>
      <c r="C439" s="415"/>
      <c r="D439" s="415"/>
      <c r="E439" s="415"/>
      <c r="F439" s="415"/>
    </row>
    <row r="440" spans="1:6">
      <c r="A440" s="415"/>
      <c r="B440" s="415"/>
      <c r="C440" s="415"/>
      <c r="D440" s="415"/>
      <c r="E440" s="415"/>
      <c r="F440" s="415"/>
    </row>
    <row r="441" spans="1:6">
      <c r="A441" s="415"/>
      <c r="B441" s="415"/>
      <c r="C441" s="415"/>
      <c r="D441" s="415"/>
      <c r="E441" s="415"/>
      <c r="F441" s="415"/>
    </row>
    <row r="442" spans="1:6">
      <c r="A442" s="415"/>
      <c r="B442" s="415"/>
      <c r="C442" s="415"/>
      <c r="D442" s="415"/>
      <c r="E442" s="415"/>
      <c r="F442" s="415"/>
    </row>
    <row r="443" spans="1:6">
      <c r="A443" s="415"/>
      <c r="B443" s="415"/>
      <c r="C443" s="415"/>
      <c r="D443" s="415"/>
      <c r="E443" s="415"/>
      <c r="F443" s="415"/>
    </row>
    <row r="444" spans="1:6">
      <c r="A444" s="415"/>
      <c r="B444" s="415"/>
      <c r="C444" s="415"/>
      <c r="D444" s="415"/>
      <c r="E444" s="415"/>
      <c r="F444" s="415"/>
    </row>
    <row r="445" spans="1:6">
      <c r="A445" s="415"/>
      <c r="B445" s="415"/>
      <c r="C445" s="415"/>
      <c r="D445" s="415"/>
      <c r="E445" s="415"/>
      <c r="F445" s="415"/>
    </row>
    <row r="446" spans="1:6">
      <c r="A446" s="415"/>
      <c r="B446" s="415"/>
      <c r="C446" s="415"/>
      <c r="D446" s="415"/>
      <c r="E446" s="415"/>
      <c r="F446" s="415"/>
    </row>
    <row r="447" spans="1:6">
      <c r="A447" s="415"/>
      <c r="B447" s="415"/>
      <c r="C447" s="415"/>
      <c r="D447" s="415"/>
      <c r="E447" s="415"/>
      <c r="F447" s="415"/>
    </row>
    <row r="448" spans="1:6">
      <c r="A448" s="415"/>
      <c r="B448" s="415"/>
      <c r="C448" s="415"/>
      <c r="D448" s="415"/>
      <c r="E448" s="415"/>
      <c r="F448" s="415"/>
    </row>
    <row r="449" spans="1:6">
      <c r="A449" s="415"/>
      <c r="B449" s="415"/>
      <c r="C449" s="415"/>
      <c r="D449" s="415"/>
      <c r="E449" s="415"/>
      <c r="F449" s="415"/>
    </row>
    <row r="450" spans="1:6">
      <c r="A450" s="415"/>
      <c r="B450" s="415"/>
      <c r="C450" s="415"/>
      <c r="D450" s="415"/>
      <c r="E450" s="415"/>
      <c r="F450" s="415"/>
    </row>
    <row r="451" spans="1:6">
      <c r="A451" s="415"/>
      <c r="B451" s="415"/>
      <c r="C451" s="415"/>
      <c r="D451" s="415"/>
      <c r="E451" s="415"/>
      <c r="F451" s="415"/>
    </row>
    <row r="452" spans="1:6">
      <c r="A452" s="415"/>
      <c r="B452" s="415"/>
      <c r="C452" s="415"/>
      <c r="D452" s="415"/>
      <c r="E452" s="415"/>
      <c r="F452" s="415"/>
    </row>
    <row r="453" spans="1:6">
      <c r="A453" s="415"/>
      <c r="B453" s="415"/>
      <c r="C453" s="415"/>
      <c r="D453" s="415"/>
      <c r="E453" s="415"/>
      <c r="F453" s="415"/>
    </row>
    <row r="454" spans="1:6">
      <c r="A454" s="415"/>
      <c r="B454" s="415"/>
      <c r="C454" s="415"/>
      <c r="D454" s="415"/>
      <c r="E454" s="415"/>
      <c r="F454" s="415"/>
    </row>
    <row r="455" spans="1:6">
      <c r="A455" s="415"/>
      <c r="B455" s="415"/>
      <c r="C455" s="415"/>
      <c r="D455" s="415"/>
      <c r="E455" s="415"/>
      <c r="F455" s="415"/>
    </row>
    <row r="456" spans="1:6">
      <c r="A456" s="415"/>
      <c r="B456" s="415"/>
      <c r="C456" s="415"/>
      <c r="D456" s="415"/>
      <c r="E456" s="415"/>
      <c r="F456" s="415"/>
    </row>
    <row r="457" spans="1:6">
      <c r="A457" s="415"/>
      <c r="B457" s="415"/>
      <c r="C457" s="415"/>
      <c r="D457" s="415"/>
      <c r="E457" s="415"/>
      <c r="F457" s="415"/>
    </row>
    <row r="458" spans="1:6">
      <c r="A458" s="415"/>
      <c r="B458" s="415"/>
      <c r="C458" s="415"/>
      <c r="D458" s="415"/>
      <c r="E458" s="415"/>
      <c r="F458" s="415"/>
    </row>
    <row r="459" spans="1:6">
      <c r="A459" s="415"/>
      <c r="B459" s="415"/>
      <c r="C459" s="415"/>
      <c r="D459" s="415"/>
      <c r="E459" s="415"/>
      <c r="F459" s="415"/>
    </row>
    <row r="460" spans="1:6">
      <c r="A460" s="415"/>
      <c r="B460" s="415"/>
      <c r="C460" s="415"/>
      <c r="D460" s="415"/>
      <c r="E460" s="415"/>
      <c r="F460" s="415"/>
    </row>
    <row r="461" spans="1:6">
      <c r="A461" s="415"/>
      <c r="B461" s="415"/>
      <c r="C461" s="415"/>
      <c r="D461" s="415"/>
      <c r="E461" s="415"/>
      <c r="F461" s="415"/>
    </row>
    <row r="462" spans="1:6">
      <c r="A462" s="415"/>
      <c r="B462" s="415"/>
      <c r="C462" s="415"/>
      <c r="D462" s="415"/>
      <c r="E462" s="415"/>
      <c r="F462" s="415"/>
    </row>
    <row r="463" spans="1:6">
      <c r="A463" s="415"/>
      <c r="B463" s="415"/>
      <c r="C463" s="415"/>
      <c r="D463" s="415"/>
      <c r="E463" s="415"/>
      <c r="F463" s="415"/>
    </row>
    <row r="464" spans="1:6">
      <c r="A464" s="415"/>
      <c r="B464" s="415"/>
      <c r="C464" s="415"/>
      <c r="D464" s="415"/>
      <c r="E464" s="415"/>
      <c r="F464" s="415"/>
    </row>
    <row r="465" spans="1:6">
      <c r="A465" s="415"/>
      <c r="B465" s="415"/>
      <c r="C465" s="415"/>
      <c r="D465" s="415"/>
      <c r="E465" s="415"/>
      <c r="F465" s="415"/>
    </row>
    <row r="466" spans="1:6">
      <c r="A466" s="415"/>
      <c r="B466" s="415"/>
      <c r="C466" s="415"/>
      <c r="D466" s="415"/>
      <c r="E466" s="415"/>
      <c r="F466" s="415"/>
    </row>
    <row r="467" spans="1:6">
      <c r="A467" s="415"/>
      <c r="B467" s="415"/>
      <c r="C467" s="415"/>
      <c r="D467" s="415"/>
      <c r="E467" s="415"/>
      <c r="F467" s="415"/>
    </row>
    <row r="468" spans="1:6">
      <c r="A468" s="415"/>
      <c r="B468" s="415"/>
      <c r="C468" s="415"/>
      <c r="D468" s="415"/>
      <c r="E468" s="415"/>
      <c r="F468" s="415"/>
    </row>
    <row r="469" spans="1:6">
      <c r="A469" s="415"/>
      <c r="B469" s="415"/>
      <c r="C469" s="415"/>
      <c r="D469" s="415"/>
      <c r="E469" s="415"/>
      <c r="F469" s="415"/>
    </row>
    <row r="470" spans="1:6">
      <c r="A470" s="415"/>
      <c r="B470" s="415"/>
      <c r="C470" s="415"/>
      <c r="D470" s="415"/>
      <c r="E470" s="415"/>
      <c r="F470" s="415"/>
    </row>
    <row r="471" spans="1:6">
      <c r="A471" s="415"/>
      <c r="B471" s="415"/>
      <c r="C471" s="415"/>
      <c r="D471" s="415"/>
      <c r="E471" s="415"/>
      <c r="F471" s="415"/>
    </row>
    <row r="472" spans="1:6">
      <c r="A472" s="415"/>
      <c r="B472" s="415"/>
      <c r="C472" s="415"/>
      <c r="D472" s="415"/>
      <c r="E472" s="415"/>
      <c r="F472" s="415"/>
    </row>
    <row r="473" spans="1:6">
      <c r="A473" s="415"/>
      <c r="B473" s="415"/>
      <c r="C473" s="415"/>
      <c r="D473" s="415"/>
      <c r="E473" s="415"/>
      <c r="F473" s="415"/>
    </row>
    <row r="474" spans="1:6">
      <c r="A474" s="415"/>
      <c r="B474" s="415"/>
      <c r="C474" s="415"/>
      <c r="D474" s="415"/>
      <c r="E474" s="415"/>
      <c r="F474" s="415"/>
    </row>
    <row r="475" spans="1:6">
      <c r="A475" s="415"/>
      <c r="B475" s="415"/>
      <c r="C475" s="415"/>
      <c r="D475" s="415"/>
      <c r="E475" s="415"/>
      <c r="F475" s="415"/>
    </row>
    <row r="476" spans="1:6">
      <c r="A476" s="415"/>
      <c r="B476" s="415"/>
      <c r="C476" s="415"/>
      <c r="D476" s="415"/>
      <c r="E476" s="415"/>
      <c r="F476" s="415"/>
    </row>
    <row r="477" spans="1:6">
      <c r="A477" s="415"/>
      <c r="B477" s="415"/>
      <c r="C477" s="415"/>
      <c r="D477" s="415"/>
      <c r="E477" s="415"/>
      <c r="F477" s="415"/>
    </row>
    <row r="478" spans="1:6">
      <c r="A478" s="415"/>
      <c r="B478" s="415"/>
      <c r="C478" s="415"/>
      <c r="D478" s="415"/>
      <c r="E478" s="415"/>
      <c r="F478" s="415"/>
    </row>
    <row r="479" spans="1:6">
      <c r="A479" s="415"/>
      <c r="B479" s="415"/>
      <c r="C479" s="415"/>
      <c r="D479" s="415"/>
      <c r="E479" s="415"/>
      <c r="F479" s="415"/>
    </row>
    <row r="480" spans="1:6">
      <c r="A480" s="415"/>
      <c r="B480" s="415"/>
      <c r="C480" s="415"/>
      <c r="D480" s="415"/>
      <c r="E480" s="415"/>
      <c r="F480" s="415"/>
    </row>
    <row r="481" spans="1:6">
      <c r="A481" s="415"/>
      <c r="B481" s="415"/>
      <c r="C481" s="415"/>
      <c r="D481" s="415"/>
      <c r="E481" s="415"/>
      <c r="F481" s="415"/>
    </row>
    <row r="482" spans="1:6">
      <c r="A482" s="415"/>
      <c r="B482" s="415"/>
      <c r="C482" s="415"/>
      <c r="D482" s="415"/>
      <c r="E482" s="415"/>
      <c r="F482" s="415"/>
    </row>
    <row r="483" spans="1:6">
      <c r="A483" s="415"/>
      <c r="B483" s="415"/>
      <c r="C483" s="415"/>
      <c r="D483" s="415"/>
      <c r="E483" s="415"/>
      <c r="F483" s="415"/>
    </row>
    <row r="484" spans="1:6">
      <c r="A484" s="415"/>
      <c r="B484" s="415"/>
      <c r="C484" s="415"/>
      <c r="D484" s="415"/>
      <c r="E484" s="415"/>
      <c r="F484" s="415"/>
    </row>
    <row r="485" spans="1:6">
      <c r="A485" s="415"/>
      <c r="B485" s="415"/>
      <c r="C485" s="415"/>
      <c r="D485" s="415"/>
      <c r="E485" s="415"/>
      <c r="F485" s="415"/>
    </row>
    <row r="486" spans="1:6">
      <c r="A486" s="415"/>
      <c r="B486" s="415"/>
      <c r="C486" s="415"/>
      <c r="D486" s="415"/>
      <c r="E486" s="415"/>
      <c r="F486" s="415"/>
    </row>
    <row r="487" spans="1:6">
      <c r="A487" s="415"/>
      <c r="B487" s="415"/>
      <c r="C487" s="415"/>
      <c r="D487" s="415"/>
      <c r="E487" s="415"/>
      <c r="F487" s="415"/>
    </row>
    <row r="488" spans="1:6">
      <c r="A488" s="415"/>
      <c r="B488" s="415"/>
      <c r="C488" s="415"/>
      <c r="D488" s="415"/>
      <c r="E488" s="415"/>
      <c r="F488" s="415"/>
    </row>
    <row r="489" spans="1:6">
      <c r="A489" s="415"/>
      <c r="B489" s="415"/>
      <c r="C489" s="415"/>
      <c r="D489" s="415"/>
      <c r="E489" s="415"/>
      <c r="F489" s="415"/>
    </row>
    <row r="490" spans="1:6">
      <c r="A490" s="415"/>
      <c r="B490" s="415"/>
      <c r="C490" s="415"/>
      <c r="D490" s="415"/>
      <c r="E490" s="415"/>
      <c r="F490" s="415"/>
    </row>
    <row r="491" spans="1:6">
      <c r="A491" s="415"/>
      <c r="B491" s="415"/>
      <c r="C491" s="415"/>
      <c r="D491" s="415"/>
      <c r="E491" s="415"/>
      <c r="F491" s="415"/>
    </row>
    <row r="492" spans="1:6">
      <c r="A492" s="415"/>
      <c r="B492" s="415"/>
      <c r="C492" s="415"/>
      <c r="D492" s="415"/>
      <c r="E492" s="415"/>
      <c r="F492" s="415"/>
    </row>
    <row r="493" spans="1:6">
      <c r="A493" s="415"/>
      <c r="B493" s="415"/>
      <c r="C493" s="415"/>
      <c r="D493" s="415"/>
      <c r="E493" s="415"/>
      <c r="F493" s="415"/>
    </row>
    <row r="494" spans="1:6">
      <c r="A494" s="415"/>
      <c r="B494" s="415"/>
      <c r="C494" s="415"/>
      <c r="D494" s="415"/>
      <c r="E494" s="415"/>
      <c r="F494" s="415"/>
    </row>
    <row r="495" spans="1:6">
      <c r="A495" s="415"/>
      <c r="B495" s="415"/>
      <c r="C495" s="415"/>
      <c r="D495" s="415"/>
      <c r="E495" s="415"/>
      <c r="F495" s="415"/>
    </row>
    <row r="496" spans="1:6">
      <c r="A496" s="415"/>
      <c r="B496" s="415"/>
      <c r="C496" s="415"/>
      <c r="D496" s="415"/>
      <c r="E496" s="415"/>
      <c r="F496" s="415"/>
    </row>
    <row r="497" spans="1:6">
      <c r="A497" s="415"/>
      <c r="B497" s="415"/>
      <c r="C497" s="415"/>
      <c r="D497" s="415"/>
      <c r="E497" s="415"/>
      <c r="F497" s="415"/>
    </row>
    <row r="498" spans="1:6">
      <c r="A498" s="415"/>
      <c r="B498" s="415"/>
      <c r="C498" s="415"/>
      <c r="D498" s="415"/>
      <c r="E498" s="415"/>
      <c r="F498" s="415"/>
    </row>
    <row r="499" spans="1:6">
      <c r="A499" s="415"/>
      <c r="B499" s="415"/>
      <c r="C499" s="415"/>
      <c r="D499" s="415"/>
      <c r="E499" s="415"/>
      <c r="F499" s="415"/>
    </row>
    <row r="500" spans="1:6">
      <c r="A500" s="415"/>
      <c r="B500" s="415"/>
      <c r="C500" s="415"/>
      <c r="D500" s="415"/>
      <c r="E500" s="415"/>
      <c r="F500" s="415"/>
    </row>
    <row r="501" spans="1:6">
      <c r="A501" s="415"/>
      <c r="B501" s="415"/>
      <c r="C501" s="415"/>
      <c r="D501" s="415"/>
      <c r="E501" s="415"/>
      <c r="F501" s="415"/>
    </row>
    <row r="502" spans="1:6">
      <c r="A502" s="415"/>
      <c r="B502" s="415"/>
      <c r="C502" s="415"/>
      <c r="D502" s="415"/>
      <c r="E502" s="415"/>
      <c r="F502" s="415"/>
    </row>
    <row r="503" spans="1:6">
      <c r="A503" s="415"/>
      <c r="B503" s="415"/>
      <c r="C503" s="415"/>
      <c r="D503" s="415"/>
      <c r="E503" s="415"/>
      <c r="F503" s="415"/>
    </row>
    <row r="504" spans="1:6">
      <c r="A504" s="415"/>
      <c r="B504" s="415"/>
      <c r="C504" s="415"/>
      <c r="D504" s="415"/>
      <c r="E504" s="415"/>
      <c r="F504" s="415"/>
    </row>
    <row r="505" spans="1:6">
      <c r="A505" s="415"/>
      <c r="B505" s="415"/>
      <c r="C505" s="415"/>
      <c r="D505" s="415"/>
      <c r="E505" s="415"/>
      <c r="F505" s="415"/>
    </row>
    <row r="506" spans="1:6">
      <c r="A506" s="415"/>
      <c r="B506" s="415"/>
      <c r="C506" s="415"/>
      <c r="D506" s="415"/>
      <c r="E506" s="415"/>
      <c r="F506" s="415"/>
    </row>
    <row r="507" spans="1:6">
      <c r="A507" s="415"/>
      <c r="B507" s="415"/>
      <c r="C507" s="415"/>
      <c r="D507" s="415"/>
      <c r="E507" s="415"/>
      <c r="F507" s="415"/>
    </row>
    <row r="508" spans="1:6">
      <c r="A508" s="415"/>
      <c r="B508" s="415"/>
      <c r="C508" s="415"/>
      <c r="D508" s="415"/>
      <c r="E508" s="415"/>
      <c r="F508" s="415"/>
    </row>
    <row r="509" spans="1:6">
      <c r="A509" s="415"/>
      <c r="B509" s="415"/>
      <c r="C509" s="415"/>
      <c r="D509" s="415"/>
      <c r="E509" s="415"/>
      <c r="F509" s="415"/>
    </row>
    <row r="510" spans="1:6">
      <c r="A510" s="415"/>
      <c r="B510" s="415"/>
      <c r="C510" s="415"/>
      <c r="D510" s="415"/>
      <c r="E510" s="415"/>
      <c r="F510" s="415"/>
    </row>
    <row r="511" spans="1:6">
      <c r="A511" s="415"/>
      <c r="B511" s="415"/>
      <c r="C511" s="415"/>
      <c r="D511" s="415"/>
      <c r="E511" s="415"/>
      <c r="F511" s="415"/>
    </row>
    <row r="512" spans="1:6">
      <c r="A512" s="415"/>
      <c r="B512" s="415"/>
      <c r="C512" s="415"/>
      <c r="D512" s="415"/>
      <c r="E512" s="415"/>
      <c r="F512" s="415"/>
    </row>
    <row r="513" spans="1:6">
      <c r="A513" s="415"/>
      <c r="B513" s="415"/>
      <c r="C513" s="415"/>
      <c r="D513" s="415"/>
      <c r="E513" s="415"/>
      <c r="F513" s="415"/>
    </row>
    <row r="514" spans="1:6">
      <c r="A514" s="415"/>
      <c r="B514" s="415"/>
      <c r="C514" s="415"/>
      <c r="D514" s="415"/>
      <c r="E514" s="415"/>
      <c r="F514" s="415"/>
    </row>
    <row r="515" spans="1:6">
      <c r="A515" s="415"/>
      <c r="B515" s="415"/>
      <c r="C515" s="415"/>
      <c r="D515" s="415"/>
      <c r="E515" s="415"/>
      <c r="F515" s="415"/>
    </row>
    <row r="516" spans="1:6">
      <c r="A516" s="415"/>
      <c r="B516" s="415"/>
      <c r="C516" s="415"/>
      <c r="D516" s="415"/>
      <c r="E516" s="415"/>
      <c r="F516" s="415"/>
    </row>
    <row r="517" spans="1:6">
      <c r="A517" s="415"/>
      <c r="B517" s="415"/>
      <c r="C517" s="415"/>
      <c r="D517" s="415"/>
      <c r="E517" s="415"/>
      <c r="F517" s="415"/>
    </row>
    <row r="518" spans="1:6">
      <c r="A518" s="415"/>
      <c r="B518" s="415"/>
      <c r="C518" s="415"/>
      <c r="D518" s="415"/>
      <c r="E518" s="415"/>
      <c r="F518" s="415"/>
    </row>
    <row r="519" spans="1:6">
      <c r="A519" s="415"/>
      <c r="B519" s="415"/>
      <c r="C519" s="415"/>
      <c r="D519" s="415"/>
      <c r="E519" s="415"/>
      <c r="F519" s="415"/>
    </row>
    <row r="520" spans="1:6">
      <c r="A520" s="415"/>
      <c r="B520" s="415"/>
      <c r="C520" s="415"/>
      <c r="D520" s="415"/>
      <c r="E520" s="415"/>
      <c r="F520" s="415"/>
    </row>
    <row r="521" spans="1:6">
      <c r="A521" s="415"/>
      <c r="B521" s="415"/>
      <c r="C521" s="415"/>
      <c r="D521" s="415"/>
      <c r="E521" s="415"/>
      <c r="F521" s="415"/>
    </row>
    <row r="522" spans="1:6">
      <c r="A522" s="415"/>
      <c r="B522" s="415"/>
      <c r="C522" s="415"/>
      <c r="D522" s="415"/>
      <c r="E522" s="415"/>
      <c r="F522" s="415"/>
    </row>
    <row r="523" spans="1:6">
      <c r="A523" s="415"/>
      <c r="B523" s="415"/>
      <c r="C523" s="415"/>
      <c r="D523" s="415"/>
      <c r="E523" s="415"/>
      <c r="F523" s="415"/>
    </row>
    <row r="524" spans="1:6">
      <c r="A524" s="415"/>
      <c r="B524" s="415"/>
      <c r="C524" s="415"/>
      <c r="D524" s="415"/>
      <c r="E524" s="415"/>
      <c r="F524" s="415"/>
    </row>
    <row r="525" spans="1:6">
      <c r="A525" s="415"/>
      <c r="B525" s="415"/>
      <c r="C525" s="415"/>
      <c r="D525" s="415"/>
      <c r="E525" s="415"/>
      <c r="F525" s="415"/>
    </row>
    <row r="526" spans="1:6">
      <c r="A526" s="415"/>
      <c r="B526" s="415"/>
      <c r="C526" s="415"/>
      <c r="D526" s="415"/>
      <c r="E526" s="415"/>
      <c r="F526" s="415"/>
    </row>
    <row r="527" spans="1:6">
      <c r="A527" s="415"/>
      <c r="B527" s="415"/>
      <c r="C527" s="415"/>
      <c r="D527" s="415"/>
      <c r="E527" s="415"/>
      <c r="F527" s="415"/>
    </row>
    <row r="528" spans="1:6">
      <c r="A528" s="415"/>
      <c r="B528" s="415"/>
      <c r="C528" s="415"/>
      <c r="D528" s="415"/>
      <c r="E528" s="415"/>
      <c r="F528" s="415"/>
    </row>
    <row r="529" spans="1:6">
      <c r="A529" s="415"/>
      <c r="B529" s="415"/>
      <c r="C529" s="415"/>
      <c r="D529" s="415"/>
      <c r="E529" s="415"/>
      <c r="F529" s="415"/>
    </row>
    <row r="530" spans="1:6">
      <c r="A530" s="415"/>
      <c r="B530" s="415"/>
      <c r="C530" s="415"/>
      <c r="D530" s="415"/>
      <c r="E530" s="415"/>
      <c r="F530" s="415"/>
    </row>
    <row r="531" spans="1:6">
      <c r="A531" s="415"/>
      <c r="B531" s="415"/>
      <c r="C531" s="415"/>
      <c r="D531" s="415"/>
      <c r="E531" s="415"/>
      <c r="F531" s="415"/>
    </row>
    <row r="532" spans="1:6">
      <c r="A532" s="415"/>
      <c r="B532" s="415"/>
      <c r="C532" s="415"/>
      <c r="D532" s="415"/>
      <c r="E532" s="415"/>
      <c r="F532" s="415"/>
    </row>
    <row r="533" spans="1:6">
      <c r="A533" s="415"/>
      <c r="B533" s="415"/>
      <c r="C533" s="415"/>
      <c r="D533" s="415"/>
      <c r="E533" s="415"/>
      <c r="F533" s="415"/>
    </row>
    <row r="534" spans="1:6">
      <c r="A534" s="415"/>
      <c r="B534" s="415"/>
      <c r="C534" s="415"/>
      <c r="D534" s="415"/>
      <c r="E534" s="415"/>
      <c r="F534" s="415"/>
    </row>
    <row r="535" spans="1:6">
      <c r="A535" s="415"/>
      <c r="B535" s="415"/>
      <c r="C535" s="415"/>
      <c r="D535" s="415"/>
      <c r="E535" s="415"/>
      <c r="F535" s="415"/>
    </row>
    <row r="536" spans="1:6">
      <c r="A536" s="415"/>
      <c r="B536" s="415"/>
      <c r="C536" s="415"/>
      <c r="D536" s="415"/>
      <c r="E536" s="415"/>
      <c r="F536" s="415"/>
    </row>
    <row r="537" spans="1:6">
      <c r="A537" s="415"/>
      <c r="B537" s="415"/>
      <c r="C537" s="415"/>
      <c r="D537" s="415"/>
      <c r="E537" s="415"/>
      <c r="F537" s="415"/>
    </row>
    <row r="538" spans="1:6">
      <c r="A538" s="415"/>
      <c r="B538" s="415"/>
      <c r="C538" s="415"/>
      <c r="D538" s="415"/>
      <c r="E538" s="415"/>
      <c r="F538" s="415"/>
    </row>
    <row r="539" spans="1:6">
      <c r="A539" s="415"/>
      <c r="B539" s="415"/>
      <c r="C539" s="415"/>
      <c r="D539" s="415"/>
      <c r="E539" s="415"/>
      <c r="F539" s="415"/>
    </row>
    <row r="540" spans="1:6">
      <c r="A540" s="415"/>
      <c r="B540" s="415"/>
      <c r="C540" s="415"/>
      <c r="D540" s="415"/>
      <c r="E540" s="415"/>
      <c r="F540" s="415"/>
    </row>
    <row r="541" spans="1:6">
      <c r="A541" s="415"/>
      <c r="B541" s="415"/>
      <c r="C541" s="415"/>
      <c r="D541" s="415"/>
      <c r="E541" s="415"/>
      <c r="F541" s="415"/>
    </row>
    <row r="542" spans="1:6">
      <c r="A542" s="415"/>
      <c r="B542" s="415"/>
      <c r="C542" s="415"/>
      <c r="D542" s="415"/>
      <c r="E542" s="415"/>
      <c r="F542" s="415"/>
    </row>
    <row r="543" spans="1:6">
      <c r="A543" s="415"/>
      <c r="B543" s="415"/>
      <c r="C543" s="415"/>
      <c r="D543" s="415"/>
      <c r="E543" s="415"/>
      <c r="F543" s="415"/>
    </row>
    <row r="544" spans="1:6">
      <c r="A544" s="415"/>
      <c r="B544" s="415"/>
      <c r="C544" s="415"/>
      <c r="D544" s="415"/>
      <c r="E544" s="415"/>
      <c r="F544" s="415"/>
    </row>
    <row r="545" spans="1:6">
      <c r="A545" s="415"/>
      <c r="B545" s="415"/>
      <c r="C545" s="415"/>
      <c r="D545" s="415"/>
      <c r="E545" s="415"/>
      <c r="F545" s="415"/>
    </row>
    <row r="546" spans="1:6">
      <c r="A546" s="415"/>
      <c r="B546" s="415"/>
      <c r="C546" s="415"/>
      <c r="D546" s="415"/>
      <c r="E546" s="415"/>
      <c r="F546" s="415"/>
    </row>
    <row r="547" spans="1:6">
      <c r="A547" s="415"/>
      <c r="B547" s="415"/>
      <c r="C547" s="415"/>
      <c r="D547" s="415"/>
      <c r="E547" s="415"/>
      <c r="F547" s="415"/>
    </row>
    <row r="548" spans="1:6">
      <c r="A548" s="415"/>
      <c r="B548" s="415"/>
      <c r="C548" s="415"/>
      <c r="D548" s="415"/>
      <c r="E548" s="415"/>
      <c r="F548" s="415"/>
    </row>
    <row r="549" spans="1:6">
      <c r="A549" s="415"/>
      <c r="B549" s="415"/>
      <c r="C549" s="415"/>
      <c r="D549" s="415"/>
      <c r="E549" s="415"/>
      <c r="F549" s="415"/>
    </row>
    <row r="550" spans="1:6">
      <c r="A550" s="415"/>
      <c r="B550" s="415"/>
      <c r="C550" s="415"/>
      <c r="D550" s="415"/>
      <c r="E550" s="415"/>
      <c r="F550" s="415"/>
    </row>
    <row r="551" spans="1:6">
      <c r="A551" s="415"/>
      <c r="B551" s="415"/>
      <c r="C551" s="415"/>
      <c r="D551" s="415"/>
      <c r="E551" s="415"/>
      <c r="F551" s="415"/>
    </row>
    <row r="552" spans="1:6">
      <c r="A552" s="415"/>
      <c r="B552" s="415"/>
      <c r="C552" s="415"/>
      <c r="D552" s="415"/>
      <c r="E552" s="415"/>
      <c r="F552" s="415"/>
    </row>
    <row r="553" spans="1:6">
      <c r="A553" s="415"/>
      <c r="B553" s="415"/>
      <c r="C553" s="415"/>
      <c r="D553" s="415"/>
      <c r="E553" s="415"/>
      <c r="F553" s="415"/>
    </row>
    <row r="554" spans="1:6">
      <c r="A554" s="415"/>
      <c r="B554" s="415"/>
      <c r="C554" s="415"/>
      <c r="D554" s="415"/>
      <c r="E554" s="415"/>
      <c r="F554" s="415"/>
    </row>
    <row r="555" spans="1:6">
      <c r="A555" s="415"/>
      <c r="B555" s="415"/>
      <c r="C555" s="415"/>
      <c r="D555" s="415"/>
      <c r="E555" s="415"/>
      <c r="F555" s="415"/>
    </row>
    <row r="556" spans="1:6">
      <c r="A556" s="415"/>
      <c r="B556" s="415"/>
      <c r="C556" s="415"/>
      <c r="D556" s="415"/>
      <c r="E556" s="415"/>
      <c r="F556" s="415"/>
    </row>
    <row r="557" spans="1:6">
      <c r="A557" s="415"/>
      <c r="B557" s="415"/>
      <c r="C557" s="415"/>
      <c r="D557" s="415"/>
      <c r="E557" s="415"/>
      <c r="F557" s="415"/>
    </row>
    <row r="558" spans="1:6">
      <c r="A558" s="415"/>
      <c r="B558" s="415"/>
      <c r="C558" s="415"/>
      <c r="D558" s="415"/>
      <c r="E558" s="415"/>
      <c r="F558" s="415"/>
    </row>
    <row r="559" spans="1:6">
      <c r="A559" s="415"/>
      <c r="B559" s="415"/>
      <c r="C559" s="415"/>
      <c r="D559" s="415"/>
      <c r="E559" s="415"/>
      <c r="F559" s="415"/>
    </row>
    <row r="560" spans="1:6">
      <c r="A560" s="415"/>
      <c r="B560" s="415"/>
      <c r="C560" s="415"/>
      <c r="D560" s="415"/>
      <c r="E560" s="415"/>
      <c r="F560" s="415"/>
    </row>
    <row r="561" spans="1:6">
      <c r="A561" s="415"/>
      <c r="B561" s="415"/>
      <c r="C561" s="415"/>
      <c r="D561" s="415"/>
      <c r="E561" s="415"/>
      <c r="F561" s="415"/>
    </row>
    <row r="562" spans="1:6">
      <c r="A562" s="415"/>
      <c r="B562" s="415"/>
      <c r="C562" s="415"/>
      <c r="D562" s="415"/>
      <c r="E562" s="415"/>
      <c r="F562" s="415"/>
    </row>
    <row r="563" spans="1:6">
      <c r="A563" s="415"/>
      <c r="B563" s="415"/>
      <c r="C563" s="415"/>
      <c r="D563" s="415"/>
      <c r="E563" s="415"/>
      <c r="F563" s="415"/>
    </row>
    <row r="564" spans="1:6">
      <c r="A564" s="415"/>
      <c r="B564" s="415"/>
      <c r="C564" s="415"/>
      <c r="D564" s="415"/>
      <c r="E564" s="415"/>
      <c r="F564" s="415"/>
    </row>
    <row r="565" spans="1:6">
      <c r="A565" s="415"/>
      <c r="B565" s="415"/>
      <c r="C565" s="415"/>
      <c r="D565" s="415"/>
      <c r="E565" s="415"/>
      <c r="F565" s="415"/>
    </row>
    <row r="566" spans="1:6">
      <c r="A566" s="415"/>
      <c r="B566" s="415"/>
      <c r="C566" s="415"/>
      <c r="D566" s="415"/>
      <c r="E566" s="415"/>
      <c r="F566" s="415"/>
    </row>
    <row r="567" spans="1:6">
      <c r="A567" s="415"/>
      <c r="B567" s="415"/>
      <c r="C567" s="415"/>
      <c r="D567" s="415"/>
      <c r="E567" s="415"/>
      <c r="F567" s="415"/>
    </row>
    <row r="568" spans="1:6">
      <c r="A568" s="415"/>
      <c r="B568" s="415"/>
      <c r="C568" s="415"/>
      <c r="D568" s="415"/>
      <c r="E568" s="415"/>
      <c r="F568" s="415"/>
    </row>
    <row r="569" spans="1:6">
      <c r="A569" s="415"/>
      <c r="B569" s="415"/>
      <c r="C569" s="415"/>
      <c r="D569" s="415"/>
      <c r="E569" s="415"/>
      <c r="F569" s="415"/>
    </row>
    <row r="570" spans="1:6">
      <c r="A570" s="415"/>
      <c r="B570" s="415"/>
      <c r="C570" s="415"/>
      <c r="D570" s="415"/>
      <c r="E570" s="415"/>
      <c r="F570" s="415"/>
    </row>
    <row r="571" spans="1:6">
      <c r="A571" s="415"/>
      <c r="B571" s="415"/>
      <c r="C571" s="415"/>
      <c r="D571" s="415"/>
      <c r="E571" s="415"/>
      <c r="F571" s="415"/>
    </row>
    <row r="572" spans="1:6">
      <c r="A572" s="415"/>
      <c r="B572" s="415"/>
      <c r="C572" s="415"/>
      <c r="D572" s="415"/>
      <c r="E572" s="415"/>
      <c r="F572" s="415"/>
    </row>
    <row r="573" spans="1:6">
      <c r="A573" s="415"/>
      <c r="B573" s="415"/>
      <c r="C573" s="415"/>
      <c r="D573" s="415"/>
      <c r="E573" s="415"/>
      <c r="F573" s="415"/>
    </row>
    <row r="574" spans="1:6">
      <c r="A574" s="415"/>
      <c r="B574" s="415"/>
      <c r="C574" s="415"/>
      <c r="D574" s="415"/>
      <c r="E574" s="415"/>
      <c r="F574" s="415"/>
    </row>
    <row r="575" spans="1:6">
      <c r="A575" s="415"/>
      <c r="B575" s="415"/>
      <c r="C575" s="415"/>
      <c r="D575" s="415"/>
      <c r="E575" s="415"/>
      <c r="F575" s="415"/>
    </row>
    <row r="576" spans="1:6">
      <c r="A576" s="415"/>
      <c r="B576" s="415"/>
      <c r="C576" s="415"/>
      <c r="D576" s="415"/>
      <c r="E576" s="415"/>
      <c r="F576" s="415"/>
    </row>
    <row r="577" spans="1:6">
      <c r="A577" s="415"/>
      <c r="B577" s="415"/>
      <c r="C577" s="415"/>
      <c r="D577" s="415"/>
      <c r="E577" s="415"/>
      <c r="F577" s="415"/>
    </row>
    <row r="578" spans="1:6">
      <c r="A578" s="415"/>
      <c r="B578" s="415"/>
      <c r="C578" s="415"/>
      <c r="D578" s="415"/>
      <c r="E578" s="415"/>
      <c r="F578" s="415"/>
    </row>
    <row r="579" spans="1:6">
      <c r="A579" s="415"/>
      <c r="B579" s="415"/>
      <c r="C579" s="415"/>
      <c r="D579" s="415"/>
      <c r="E579" s="415"/>
      <c r="F579" s="415"/>
    </row>
    <row r="580" spans="1:6">
      <c r="A580" s="415"/>
      <c r="B580" s="415"/>
      <c r="C580" s="415"/>
      <c r="D580" s="415"/>
      <c r="E580" s="415"/>
      <c r="F580" s="415"/>
    </row>
    <row r="581" spans="1:6">
      <c r="A581" s="415"/>
      <c r="B581" s="415"/>
      <c r="C581" s="415"/>
      <c r="D581" s="415"/>
      <c r="E581" s="415"/>
      <c r="F581" s="415"/>
    </row>
    <row r="582" spans="1:6">
      <c r="A582" s="415"/>
      <c r="B582" s="415"/>
      <c r="C582" s="415"/>
      <c r="D582" s="415"/>
      <c r="E582" s="415"/>
      <c r="F582" s="415"/>
    </row>
    <row r="583" spans="1:6">
      <c r="A583" s="415"/>
      <c r="B583" s="415"/>
      <c r="C583" s="415"/>
      <c r="D583" s="415"/>
      <c r="E583" s="415"/>
      <c r="F583" s="415"/>
    </row>
    <row r="584" spans="1:6">
      <c r="A584" s="415"/>
      <c r="B584" s="415"/>
      <c r="C584" s="415"/>
      <c r="D584" s="415"/>
      <c r="E584" s="415"/>
      <c r="F584" s="415"/>
    </row>
    <row r="585" spans="1:6">
      <c r="A585" s="415"/>
      <c r="B585" s="415"/>
      <c r="C585" s="415"/>
      <c r="D585" s="415"/>
      <c r="E585" s="415"/>
      <c r="F585" s="415"/>
    </row>
    <row r="586" spans="1:6">
      <c r="A586" s="415"/>
      <c r="B586" s="415"/>
      <c r="C586" s="415"/>
      <c r="D586" s="415"/>
      <c r="E586" s="415"/>
      <c r="F586" s="415"/>
    </row>
    <row r="587" spans="1:6">
      <c r="A587" s="415"/>
      <c r="B587" s="415"/>
      <c r="C587" s="415"/>
      <c r="D587" s="415"/>
      <c r="E587" s="415"/>
      <c r="F587" s="415"/>
    </row>
    <row r="588" spans="1:6">
      <c r="A588" s="415"/>
      <c r="B588" s="415"/>
      <c r="C588" s="415"/>
      <c r="D588" s="415"/>
      <c r="E588" s="415"/>
      <c r="F588" s="415"/>
    </row>
    <row r="589" spans="1:6">
      <c r="A589" s="415"/>
      <c r="B589" s="415"/>
      <c r="C589" s="415"/>
      <c r="D589" s="415"/>
      <c r="E589" s="415"/>
      <c r="F589" s="415"/>
    </row>
    <row r="590" spans="1:6">
      <c r="A590" s="415"/>
      <c r="B590" s="415"/>
      <c r="C590" s="415"/>
      <c r="D590" s="415"/>
      <c r="E590" s="415"/>
      <c r="F590" s="415"/>
    </row>
    <row r="591" spans="1:6">
      <c r="A591" s="415"/>
      <c r="B591" s="415"/>
      <c r="C591" s="415"/>
      <c r="D591" s="415"/>
      <c r="E591" s="415"/>
      <c r="F591" s="415"/>
    </row>
    <row r="592" spans="1:6">
      <c r="A592" s="415"/>
      <c r="B592" s="415"/>
      <c r="C592" s="415"/>
      <c r="D592" s="415"/>
      <c r="E592" s="415"/>
      <c r="F592" s="415"/>
    </row>
    <row r="593" spans="1:6">
      <c r="A593" s="415"/>
      <c r="B593" s="415"/>
      <c r="C593" s="415"/>
      <c r="D593" s="415"/>
      <c r="E593" s="415"/>
      <c r="F593" s="415"/>
    </row>
    <row r="594" spans="1:6">
      <c r="A594" s="415"/>
      <c r="B594" s="415"/>
      <c r="C594" s="415"/>
      <c r="D594" s="415"/>
      <c r="E594" s="415"/>
      <c r="F594" s="415"/>
    </row>
    <row r="595" spans="1:6">
      <c r="A595" s="415"/>
      <c r="B595" s="415"/>
      <c r="C595" s="415"/>
      <c r="D595" s="415"/>
      <c r="E595" s="415"/>
      <c r="F595" s="415"/>
    </row>
    <row r="596" spans="1:6">
      <c r="A596" s="415"/>
      <c r="B596" s="415"/>
      <c r="C596" s="415"/>
      <c r="D596" s="415"/>
      <c r="E596" s="415"/>
      <c r="F596" s="415"/>
    </row>
    <row r="597" spans="1:6">
      <c r="A597" s="415"/>
      <c r="B597" s="415"/>
      <c r="C597" s="415"/>
      <c r="D597" s="415"/>
      <c r="E597" s="415"/>
      <c r="F597" s="415"/>
    </row>
    <row r="598" spans="1:6">
      <c r="A598" s="415"/>
      <c r="B598" s="415"/>
      <c r="C598" s="415"/>
      <c r="D598" s="415"/>
      <c r="E598" s="415"/>
      <c r="F598" s="415"/>
    </row>
    <row r="599" spans="1:6">
      <c r="A599" s="415"/>
      <c r="B599" s="415"/>
      <c r="C599" s="415"/>
      <c r="D599" s="415"/>
      <c r="E599" s="415"/>
      <c r="F599" s="415"/>
    </row>
    <row r="600" spans="1:6">
      <c r="A600" s="415"/>
      <c r="B600" s="415"/>
      <c r="C600" s="415"/>
      <c r="D600" s="415"/>
      <c r="E600" s="415"/>
      <c r="F600" s="415"/>
    </row>
    <row r="601" spans="1:6">
      <c r="A601" s="415"/>
      <c r="B601" s="415"/>
      <c r="C601" s="415"/>
      <c r="D601" s="415"/>
      <c r="E601" s="415"/>
      <c r="F601" s="415"/>
    </row>
    <row r="602" spans="1:6">
      <c r="A602" s="415"/>
      <c r="B602" s="415"/>
      <c r="C602" s="415"/>
      <c r="D602" s="415"/>
      <c r="E602" s="415"/>
      <c r="F602" s="415"/>
    </row>
    <row r="603" spans="1:6">
      <c r="A603" s="415"/>
      <c r="B603" s="415"/>
      <c r="C603" s="415"/>
      <c r="D603" s="415"/>
      <c r="E603" s="415"/>
      <c r="F603" s="415"/>
    </row>
    <row r="604" spans="1:6">
      <c r="A604" s="415"/>
      <c r="B604" s="415"/>
      <c r="C604" s="415"/>
      <c r="D604" s="415"/>
      <c r="E604" s="415"/>
      <c r="F604" s="415"/>
    </row>
    <row r="605" spans="1:6">
      <c r="A605" s="415"/>
      <c r="B605" s="415"/>
      <c r="C605" s="415"/>
      <c r="D605" s="415"/>
      <c r="E605" s="415"/>
      <c r="F605" s="415"/>
    </row>
    <row r="606" spans="1:6">
      <c r="A606" s="415"/>
      <c r="B606" s="415"/>
      <c r="C606" s="415"/>
      <c r="D606" s="415"/>
      <c r="E606" s="415"/>
      <c r="F606" s="415"/>
    </row>
    <row r="607" spans="1:6">
      <c r="A607" s="415"/>
      <c r="B607" s="415"/>
      <c r="C607" s="415"/>
      <c r="D607" s="415"/>
      <c r="E607" s="415"/>
      <c r="F607" s="415"/>
    </row>
    <row r="608" spans="1:6">
      <c r="A608" s="415"/>
      <c r="B608" s="415"/>
      <c r="C608" s="415"/>
      <c r="D608" s="415"/>
      <c r="E608" s="415"/>
      <c r="F608" s="415"/>
    </row>
    <row r="609" spans="1:6">
      <c r="A609" s="415"/>
      <c r="B609" s="415"/>
      <c r="C609" s="415"/>
      <c r="D609" s="415"/>
      <c r="E609" s="415"/>
      <c r="F609" s="415"/>
    </row>
    <row r="610" spans="1:6">
      <c r="A610" s="415"/>
      <c r="B610" s="415"/>
      <c r="C610" s="415"/>
      <c r="D610" s="415"/>
      <c r="E610" s="415"/>
      <c r="F610" s="415"/>
    </row>
    <row r="611" spans="1:6">
      <c r="A611" s="415"/>
      <c r="B611" s="415"/>
      <c r="C611" s="415"/>
      <c r="D611" s="415"/>
      <c r="E611" s="415"/>
      <c r="F611" s="415"/>
    </row>
    <row r="612" spans="1:6">
      <c r="A612" s="415"/>
      <c r="B612" s="415"/>
      <c r="C612" s="415"/>
      <c r="D612" s="415"/>
      <c r="E612" s="415"/>
      <c r="F612" s="415"/>
    </row>
    <row r="613" spans="1:6">
      <c r="A613" s="415"/>
      <c r="B613" s="415"/>
      <c r="C613" s="415"/>
      <c r="D613" s="415"/>
      <c r="E613" s="415"/>
      <c r="F613" s="415"/>
    </row>
    <row r="614" spans="1:6">
      <c r="A614" s="415"/>
      <c r="B614" s="415"/>
      <c r="C614" s="415"/>
      <c r="D614" s="415"/>
      <c r="E614" s="415"/>
      <c r="F614" s="415"/>
    </row>
    <row r="615" spans="1:6">
      <c r="A615" s="415"/>
      <c r="B615" s="415"/>
      <c r="C615" s="415"/>
      <c r="D615" s="415"/>
      <c r="E615" s="415"/>
      <c r="F615" s="415"/>
    </row>
    <row r="616" spans="1:6">
      <c r="A616" s="415"/>
      <c r="B616" s="415"/>
      <c r="C616" s="415"/>
      <c r="D616" s="415"/>
      <c r="E616" s="415"/>
      <c r="F616" s="415"/>
    </row>
    <row r="617" spans="1:6">
      <c r="A617" s="415"/>
      <c r="B617" s="415"/>
      <c r="C617" s="415"/>
      <c r="D617" s="415"/>
      <c r="E617" s="415"/>
      <c r="F617" s="415"/>
    </row>
    <row r="618" spans="1:6">
      <c r="A618" s="415"/>
      <c r="B618" s="415"/>
      <c r="C618" s="415"/>
      <c r="D618" s="415"/>
      <c r="E618" s="415"/>
      <c r="F618" s="415"/>
    </row>
    <row r="619" spans="1:6">
      <c r="A619" s="415"/>
      <c r="B619" s="415"/>
      <c r="C619" s="415"/>
      <c r="D619" s="415"/>
      <c r="E619" s="415"/>
      <c r="F619" s="415"/>
    </row>
    <row r="620" spans="1:6">
      <c r="A620" s="415"/>
      <c r="B620" s="415"/>
      <c r="C620" s="415"/>
      <c r="D620" s="415"/>
      <c r="E620" s="415"/>
      <c r="F620" s="415"/>
    </row>
    <row r="621" spans="1:6">
      <c r="A621" s="415"/>
      <c r="B621" s="415"/>
      <c r="C621" s="415"/>
      <c r="D621" s="415"/>
      <c r="E621" s="415"/>
      <c r="F621" s="415"/>
    </row>
    <row r="622" spans="1:6">
      <c r="A622" s="415"/>
      <c r="B622" s="415"/>
      <c r="C622" s="415"/>
      <c r="D622" s="415"/>
      <c r="E622" s="415"/>
      <c r="F622" s="415"/>
    </row>
    <row r="623" spans="1:6">
      <c r="A623" s="415"/>
      <c r="B623" s="415"/>
      <c r="C623" s="415"/>
      <c r="D623" s="415"/>
      <c r="E623" s="415"/>
      <c r="F623" s="415"/>
    </row>
    <row r="624" spans="1:6">
      <c r="A624" s="415"/>
      <c r="B624" s="415"/>
      <c r="C624" s="415"/>
      <c r="D624" s="415"/>
      <c r="E624" s="415"/>
      <c r="F624" s="415"/>
    </row>
    <row r="625" spans="1:6">
      <c r="A625" s="415"/>
      <c r="B625" s="415"/>
      <c r="C625" s="415"/>
      <c r="D625" s="415"/>
      <c r="E625" s="415"/>
      <c r="F625" s="415"/>
    </row>
    <row r="626" spans="1:6">
      <c r="A626" s="415"/>
      <c r="B626" s="415"/>
      <c r="C626" s="415"/>
      <c r="D626" s="415"/>
      <c r="E626" s="415"/>
      <c r="F626" s="415"/>
    </row>
    <row r="627" spans="1:6">
      <c r="A627" s="415"/>
      <c r="B627" s="415"/>
      <c r="C627" s="415"/>
      <c r="D627" s="415"/>
      <c r="E627" s="415"/>
      <c r="F627" s="415"/>
    </row>
    <row r="628" spans="1:6">
      <c r="A628" s="415"/>
      <c r="B628" s="415"/>
      <c r="C628" s="415"/>
      <c r="D628" s="415"/>
      <c r="E628" s="415"/>
      <c r="F628" s="415"/>
    </row>
    <row r="629" spans="1:6">
      <c r="A629" s="415"/>
      <c r="B629" s="415"/>
      <c r="C629" s="415"/>
      <c r="D629" s="415"/>
      <c r="E629" s="415"/>
      <c r="F629" s="415"/>
    </row>
    <row r="630" spans="1:6">
      <c r="A630" s="415"/>
      <c r="B630" s="415"/>
      <c r="C630" s="415"/>
      <c r="D630" s="415"/>
      <c r="E630" s="415"/>
      <c r="F630" s="415"/>
    </row>
    <row r="631" spans="1:6">
      <c r="A631" s="415"/>
      <c r="B631" s="415"/>
      <c r="C631" s="415"/>
      <c r="D631" s="415"/>
      <c r="E631" s="415"/>
      <c r="F631" s="415"/>
    </row>
    <row r="632" spans="1:6">
      <c r="A632" s="415"/>
      <c r="B632" s="415"/>
      <c r="C632" s="415"/>
      <c r="D632" s="415"/>
      <c r="E632" s="415"/>
      <c r="F632" s="415"/>
    </row>
    <row r="633" spans="1:6">
      <c r="A633" s="415"/>
      <c r="B633" s="415"/>
      <c r="C633" s="415"/>
      <c r="D633" s="415"/>
      <c r="E633" s="415"/>
      <c r="F633" s="415"/>
    </row>
    <row r="634" spans="1:6">
      <c r="A634" s="415"/>
      <c r="B634" s="415"/>
      <c r="C634" s="415"/>
      <c r="D634" s="415"/>
      <c r="E634" s="415"/>
      <c r="F634" s="415"/>
    </row>
    <row r="635" spans="1:6">
      <c r="A635" s="415"/>
      <c r="B635" s="415"/>
      <c r="C635" s="415"/>
      <c r="D635" s="415"/>
      <c r="E635" s="415"/>
      <c r="F635" s="415"/>
    </row>
    <row r="636" spans="1:6">
      <c r="A636" s="415"/>
      <c r="B636" s="415"/>
      <c r="C636" s="415"/>
      <c r="D636" s="415"/>
      <c r="E636" s="415"/>
      <c r="F636" s="415"/>
    </row>
    <row r="637" spans="1:6">
      <c r="A637" s="415"/>
      <c r="B637" s="415"/>
      <c r="C637" s="415"/>
      <c r="D637" s="415"/>
      <c r="E637" s="415"/>
      <c r="F637" s="415"/>
    </row>
    <row r="638" spans="1:6">
      <c r="A638" s="415"/>
      <c r="B638" s="415"/>
      <c r="C638" s="415"/>
      <c r="D638" s="415"/>
      <c r="E638" s="415"/>
      <c r="F638" s="415"/>
    </row>
    <row r="639" spans="1:6">
      <c r="A639" s="415"/>
      <c r="B639" s="415"/>
      <c r="C639" s="415"/>
      <c r="D639" s="415"/>
      <c r="E639" s="415"/>
      <c r="F639" s="415"/>
    </row>
    <row r="640" spans="1:6">
      <c r="A640" s="415"/>
      <c r="B640" s="415"/>
      <c r="C640" s="415"/>
      <c r="D640" s="415"/>
      <c r="E640" s="415"/>
      <c r="F640" s="415"/>
    </row>
    <row r="641" spans="1:6">
      <c r="A641" s="415"/>
      <c r="B641" s="415"/>
      <c r="C641" s="415"/>
      <c r="D641" s="415"/>
      <c r="E641" s="415"/>
      <c r="F641" s="415"/>
    </row>
    <row r="642" spans="1:6">
      <c r="A642" s="415"/>
      <c r="B642" s="415"/>
      <c r="C642" s="415"/>
      <c r="D642" s="415"/>
      <c r="E642" s="415"/>
      <c r="F642" s="415"/>
    </row>
    <row r="643" spans="1:6">
      <c r="A643" s="415"/>
      <c r="B643" s="415"/>
      <c r="C643" s="415"/>
      <c r="D643" s="415"/>
      <c r="E643" s="415"/>
      <c r="F643" s="415"/>
    </row>
    <row r="644" spans="1:6">
      <c r="A644" s="415"/>
      <c r="B644" s="415"/>
      <c r="C644" s="415"/>
      <c r="D644" s="415"/>
      <c r="E644" s="415"/>
      <c r="F644" s="415"/>
    </row>
    <row r="645" spans="1:6">
      <c r="A645" s="415"/>
      <c r="B645" s="415"/>
      <c r="C645" s="415"/>
      <c r="D645" s="415"/>
      <c r="E645" s="415"/>
      <c r="F645" s="415"/>
    </row>
    <row r="646" spans="1:6">
      <c r="A646" s="415"/>
      <c r="B646" s="415"/>
      <c r="C646" s="415"/>
      <c r="D646" s="415"/>
      <c r="E646" s="415"/>
      <c r="F646" s="415"/>
    </row>
    <row r="647" spans="1:6">
      <c r="A647" s="415"/>
      <c r="B647" s="415"/>
      <c r="C647" s="415"/>
      <c r="D647" s="415"/>
      <c r="E647" s="415"/>
      <c r="F647" s="415"/>
    </row>
    <row r="648" spans="1:6">
      <c r="A648" s="415"/>
      <c r="B648" s="415"/>
      <c r="C648" s="415"/>
      <c r="D648" s="415"/>
      <c r="E648" s="415"/>
      <c r="F648" s="415"/>
    </row>
    <row r="649" spans="1:6">
      <c r="A649" s="415"/>
      <c r="B649" s="415"/>
      <c r="C649" s="415"/>
      <c r="D649" s="415"/>
      <c r="E649" s="415"/>
      <c r="F649" s="415"/>
    </row>
    <row r="650" spans="1:6">
      <c r="A650" s="415"/>
      <c r="B650" s="415"/>
      <c r="C650" s="415"/>
      <c r="D650" s="415"/>
      <c r="E650" s="415"/>
      <c r="F650" s="415"/>
    </row>
    <row r="651" spans="1:6">
      <c r="A651" s="415"/>
      <c r="B651" s="415"/>
      <c r="C651" s="415"/>
      <c r="D651" s="415"/>
      <c r="E651" s="415"/>
      <c r="F651" s="415"/>
    </row>
    <row r="652" spans="1:6">
      <c r="A652" s="415"/>
      <c r="B652" s="415"/>
      <c r="C652" s="415"/>
      <c r="D652" s="415"/>
      <c r="E652" s="415"/>
      <c r="F652" s="415"/>
    </row>
    <row r="653" spans="1:6">
      <c r="A653" s="415"/>
      <c r="B653" s="415"/>
      <c r="C653" s="415"/>
      <c r="D653" s="415"/>
      <c r="E653" s="415"/>
      <c r="F653" s="415"/>
    </row>
    <row r="654" spans="1:6">
      <c r="A654" s="415"/>
      <c r="B654" s="415"/>
      <c r="C654" s="415"/>
      <c r="D654" s="415"/>
      <c r="E654" s="415"/>
      <c r="F654" s="415"/>
    </row>
    <row r="655" spans="1:6">
      <c r="A655" s="415"/>
      <c r="B655" s="415"/>
      <c r="C655" s="415"/>
      <c r="D655" s="415"/>
      <c r="E655" s="415"/>
      <c r="F655" s="415"/>
    </row>
    <row r="656" spans="1:6">
      <c r="A656" s="415"/>
      <c r="B656" s="415"/>
      <c r="C656" s="415"/>
      <c r="D656" s="415"/>
      <c r="E656" s="415"/>
      <c r="F656" s="415"/>
    </row>
    <row r="657" spans="1:6">
      <c r="A657" s="415"/>
      <c r="B657" s="415"/>
      <c r="C657" s="415"/>
      <c r="D657" s="415"/>
      <c r="E657" s="415"/>
      <c r="F657" s="415"/>
    </row>
    <row r="658" spans="1:6">
      <c r="A658" s="415"/>
      <c r="B658" s="415"/>
      <c r="C658" s="415"/>
      <c r="D658" s="415"/>
      <c r="E658" s="415"/>
      <c r="F658" s="415"/>
    </row>
    <row r="659" spans="1:6">
      <c r="A659" s="415"/>
      <c r="B659" s="415"/>
      <c r="C659" s="415"/>
      <c r="D659" s="415"/>
      <c r="E659" s="415"/>
      <c r="F659" s="415"/>
    </row>
    <row r="660" spans="1:6">
      <c r="A660" s="415"/>
      <c r="B660" s="415"/>
      <c r="C660" s="415"/>
      <c r="D660" s="415"/>
      <c r="E660" s="415"/>
      <c r="F660" s="415"/>
    </row>
    <row r="661" spans="1:6">
      <c r="A661" s="415"/>
      <c r="B661" s="415"/>
      <c r="C661" s="415"/>
      <c r="D661" s="415"/>
      <c r="E661" s="415"/>
      <c r="F661" s="415"/>
    </row>
    <row r="662" spans="1:6">
      <c r="A662" s="415"/>
      <c r="B662" s="415"/>
      <c r="C662" s="415"/>
      <c r="D662" s="415"/>
      <c r="E662" s="415"/>
      <c r="F662" s="415"/>
    </row>
  </sheetData>
  <mergeCells count="11">
    <mergeCell ref="A11:A16"/>
    <mergeCell ref="A2:G2"/>
    <mergeCell ref="A3:G3"/>
    <mergeCell ref="A4:G4"/>
    <mergeCell ref="A6:G6"/>
    <mergeCell ref="A8:A9"/>
    <mergeCell ref="B8:B9"/>
    <mergeCell ref="C8:C9"/>
    <mergeCell ref="D8:D9"/>
    <mergeCell ref="E8:E9"/>
    <mergeCell ref="F8:F9"/>
  </mergeCells>
  <printOptions horizontalCentered="1"/>
  <pageMargins left="0.59055118110236227" right="0.39370078740157483" top="0.59055118110236227" bottom="0.59055118110236227" header="0.51181102362204722" footer="0.51181102362204722"/>
  <pageSetup paperSize="9" scale="8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dimension ref="A1:FE245"/>
  <sheetViews>
    <sheetView view="pageBreakPreview" zoomScale="60" zoomScaleNormal="75" workbookViewId="0">
      <pane xSplit="1" ySplit="11" topLeftCell="B60" activePane="bottomRight" state="frozen"/>
      <selection pane="topRight" activeCell="B1" sqref="B1"/>
      <selection pane="bottomLeft" activeCell="A11" sqref="A11"/>
      <selection pane="bottomRight" activeCell="I95" sqref="I95"/>
    </sheetView>
  </sheetViews>
  <sheetFormatPr defaultRowHeight="18.75"/>
  <cols>
    <col min="1" max="1" width="62.28515625" style="727" customWidth="1"/>
    <col min="2" max="2" width="9.140625" style="727"/>
    <col min="3" max="3" width="9.140625" style="727" customWidth="1"/>
    <col min="4" max="4" width="9.140625" style="728" customWidth="1"/>
    <col min="5" max="5" width="14.5703125" style="728" customWidth="1"/>
    <col min="6" max="6" width="25.42578125" style="860" customWidth="1"/>
    <col min="7" max="7" width="9.140625" style="727"/>
    <col min="8" max="8" width="9.140625" style="727" customWidth="1"/>
    <col min="9" max="9" width="9.140625" style="728" customWidth="1"/>
    <col min="10" max="10" width="14.5703125" style="728" customWidth="1"/>
    <col min="11" max="11" width="25.42578125" style="860" customWidth="1"/>
    <col min="12" max="12" width="9.140625" style="727"/>
    <col min="13" max="13" width="9.140625" style="727" customWidth="1"/>
    <col min="14" max="14" width="9.140625" style="728" customWidth="1"/>
    <col min="15" max="15" width="14.5703125" style="728" customWidth="1"/>
    <col min="16" max="16" width="25.42578125" style="860" customWidth="1"/>
    <col min="17" max="17" width="9.140625" style="727"/>
    <col min="18" max="18" width="9.140625" style="727" customWidth="1"/>
    <col min="19" max="19" width="9.140625" style="728" customWidth="1"/>
    <col min="20" max="20" width="14.5703125" style="728" customWidth="1"/>
    <col min="21" max="21" width="25.42578125" style="860" customWidth="1"/>
    <col min="22" max="22" width="9.140625" style="727"/>
    <col min="23" max="23" width="9.140625" style="727" customWidth="1"/>
    <col min="24" max="24" width="9.140625" style="728" customWidth="1"/>
    <col min="25" max="25" width="14.5703125" style="728" customWidth="1"/>
    <col min="26" max="26" width="25.42578125" style="860" customWidth="1"/>
    <col min="27" max="27" width="9.140625" style="727"/>
    <col min="28" max="28" width="9.140625" style="727" customWidth="1"/>
    <col min="29" max="29" width="9.140625" style="728" customWidth="1"/>
    <col min="30" max="30" width="14.5703125" style="728" customWidth="1"/>
    <col min="31" max="31" width="25.42578125" style="860" customWidth="1"/>
    <col min="32" max="33" width="9.140625" style="727" customWidth="1"/>
    <col min="34" max="34" width="9.140625" style="728" customWidth="1"/>
    <col min="35" max="35" width="14.5703125" style="728" customWidth="1"/>
    <col min="36" max="36" width="25.42578125" style="860" customWidth="1"/>
    <col min="37" max="38" width="9.140625" style="727" customWidth="1"/>
    <col min="39" max="39" width="9.140625" style="728" customWidth="1"/>
    <col min="40" max="40" width="14.5703125" style="728" customWidth="1"/>
    <col min="41" max="41" width="25.42578125" style="860" customWidth="1"/>
    <col min="42" max="42" width="9.140625" style="727"/>
    <col min="43" max="43" width="9.140625" style="727" customWidth="1"/>
    <col min="44" max="44" width="9.140625" style="728" customWidth="1"/>
    <col min="45" max="45" width="14.5703125" style="728" customWidth="1"/>
    <col min="46" max="46" width="25.42578125" style="860" customWidth="1"/>
    <col min="47" max="47" width="9.140625" style="727"/>
    <col min="48" max="48" width="9.140625" style="727" customWidth="1"/>
    <col min="49" max="49" width="9.140625" style="728" customWidth="1"/>
    <col min="50" max="50" width="14.5703125" style="728" customWidth="1"/>
    <col min="51" max="51" width="25.42578125" style="860" customWidth="1"/>
    <col min="52" max="52" width="9.140625" style="727"/>
    <col min="53" max="53" width="9.140625" style="727" customWidth="1"/>
    <col min="54" max="54" width="9.140625" style="728" customWidth="1"/>
    <col min="55" max="55" width="14.5703125" style="728" customWidth="1"/>
    <col min="56" max="56" width="25.42578125" style="860" customWidth="1"/>
    <col min="57" max="58" width="9.140625" style="727" customWidth="1"/>
    <col min="59" max="59" width="9.140625" style="728" customWidth="1"/>
    <col min="60" max="60" width="14.5703125" style="728" customWidth="1"/>
    <col min="61" max="61" width="25.42578125" style="860" customWidth="1"/>
    <col min="62" max="62" width="9.140625" style="727"/>
    <col min="63" max="63" width="9.140625" style="727" customWidth="1"/>
    <col min="64" max="64" width="9.140625" style="728" customWidth="1"/>
    <col min="65" max="65" width="14.5703125" style="728" customWidth="1"/>
    <col min="66" max="66" width="25.42578125" style="860" customWidth="1"/>
    <col min="67" max="67" width="9.140625" style="727"/>
    <col min="68" max="68" width="9.140625" style="727" customWidth="1"/>
    <col min="69" max="69" width="9.140625" style="728" customWidth="1"/>
    <col min="70" max="70" width="14.5703125" style="728" customWidth="1"/>
    <col min="71" max="71" width="25.42578125" style="860" customWidth="1"/>
    <col min="72" max="72" width="9.140625" style="727"/>
    <col min="73" max="73" width="9.140625" style="727" customWidth="1"/>
    <col min="74" max="74" width="9.140625" style="728" customWidth="1"/>
    <col min="75" max="75" width="14.5703125" style="728" customWidth="1"/>
    <col min="76" max="76" width="25.42578125" style="860" customWidth="1"/>
    <col min="77" max="78" width="9.140625" style="727" customWidth="1"/>
    <col min="79" max="79" width="9.140625" style="728" customWidth="1"/>
    <col min="80" max="80" width="14.5703125" style="728" customWidth="1"/>
    <col min="81" max="81" width="25.42578125" style="860" customWidth="1"/>
    <col min="82" max="82" width="9.140625" style="727"/>
    <col min="83" max="83" width="9.140625" style="727" customWidth="1"/>
    <col min="84" max="84" width="9.140625" style="728" customWidth="1"/>
    <col min="85" max="85" width="14.5703125" style="728" customWidth="1"/>
    <col min="86" max="86" width="25.42578125" style="860" customWidth="1"/>
    <col min="87" max="87" width="9.140625" style="727"/>
    <col min="88" max="88" width="9.140625" style="727" customWidth="1"/>
    <col min="89" max="89" width="9.140625" style="728" customWidth="1"/>
    <col min="90" max="90" width="14.5703125" style="728" customWidth="1"/>
    <col min="91" max="91" width="25.42578125" style="860" customWidth="1"/>
    <col min="92" max="93" width="9.140625" style="727" customWidth="1"/>
    <col min="94" max="94" width="9.140625" style="728" customWidth="1"/>
    <col min="95" max="95" width="14.5703125" style="728" customWidth="1"/>
    <col min="96" max="96" width="25.42578125" style="860" customWidth="1"/>
    <col min="97" max="97" width="9.140625" style="727"/>
    <col min="98" max="98" width="9.140625" style="727" customWidth="1"/>
    <col min="99" max="99" width="9.140625" style="728" customWidth="1"/>
    <col min="100" max="100" width="14.5703125" style="728" customWidth="1"/>
    <col min="101" max="101" width="25.42578125" style="860" customWidth="1"/>
    <col min="102" max="103" width="9.140625" style="727" customWidth="1"/>
    <col min="104" max="104" width="9.140625" style="728" customWidth="1"/>
    <col min="105" max="105" width="14.5703125" style="728" customWidth="1"/>
    <col min="106" max="106" width="25.42578125" style="860" customWidth="1"/>
    <col min="107" max="107" width="9.140625" style="727"/>
    <col min="108" max="108" width="9.140625" style="727" customWidth="1"/>
    <col min="109" max="109" width="9.140625" style="728" customWidth="1"/>
    <col min="110" max="110" width="14.5703125" style="728" customWidth="1"/>
    <col min="111" max="111" width="25.42578125" style="860" customWidth="1"/>
    <col min="112" max="112" width="9.140625" style="727"/>
    <col min="113" max="113" width="9.140625" style="727" customWidth="1"/>
    <col min="114" max="114" width="9.140625" style="728" customWidth="1"/>
    <col min="115" max="115" width="14.5703125" style="728" customWidth="1"/>
    <col min="116" max="116" width="25.42578125" style="860" customWidth="1"/>
    <col min="117" max="117" width="9.140625" style="727"/>
    <col min="118" max="118" width="9.140625" style="727" customWidth="1"/>
    <col min="119" max="119" width="9.140625" style="728" customWidth="1"/>
    <col min="120" max="120" width="14.5703125" style="728" customWidth="1"/>
    <col min="121" max="121" width="25.42578125" style="860" customWidth="1"/>
    <col min="122" max="122" width="9.140625" style="727"/>
    <col min="123" max="123" width="9.140625" style="727" customWidth="1"/>
    <col min="124" max="124" width="9.140625" style="728" customWidth="1"/>
    <col min="125" max="125" width="14.5703125" style="728" customWidth="1"/>
    <col min="126" max="126" width="25.42578125" style="860" customWidth="1"/>
    <col min="127" max="128" width="9.140625" style="727" customWidth="1"/>
    <col min="129" max="129" width="9.140625" style="728" customWidth="1"/>
    <col min="130" max="130" width="14.5703125" style="728" customWidth="1"/>
    <col min="131" max="131" width="25.42578125" style="860" customWidth="1"/>
    <col min="132" max="132" width="9.140625" style="727"/>
    <col min="133" max="133" width="9.140625" style="727" customWidth="1"/>
    <col min="134" max="134" width="9.140625" style="728" customWidth="1"/>
    <col min="135" max="135" width="14.5703125" style="728" customWidth="1"/>
    <col min="136" max="136" width="25.42578125" style="860" customWidth="1"/>
    <col min="137" max="137" width="9.140625" style="727"/>
    <col min="138" max="138" width="9.140625" style="727" customWidth="1"/>
    <col min="139" max="139" width="9.140625" style="728" customWidth="1"/>
    <col min="140" max="140" width="14.5703125" style="728" customWidth="1"/>
    <col min="141" max="141" width="25.42578125" style="860" customWidth="1"/>
    <col min="142" max="142" width="9.140625" style="727"/>
    <col min="143" max="143" width="9.140625" style="727" customWidth="1"/>
    <col min="144" max="144" width="9.140625" style="728" customWidth="1"/>
    <col min="145" max="145" width="14.5703125" style="728" customWidth="1"/>
    <col min="146" max="146" width="25.42578125" style="860" customWidth="1"/>
    <col min="147" max="148" width="9.140625" style="727" customWidth="1"/>
    <col min="149" max="149" width="9.140625" style="728" customWidth="1"/>
    <col min="150" max="150" width="14.5703125" style="728" customWidth="1"/>
    <col min="151" max="151" width="25.42578125" style="860" customWidth="1"/>
    <col min="152" max="153" width="9.140625" style="727" customWidth="1"/>
    <col min="154" max="154" width="9.140625" style="728" customWidth="1"/>
    <col min="155" max="155" width="14.5703125" style="728" customWidth="1"/>
    <col min="156" max="156" width="25.42578125" style="860" customWidth="1"/>
    <col min="157" max="158" width="9.140625" style="727" customWidth="1"/>
    <col min="159" max="159" width="9.140625" style="728" customWidth="1"/>
    <col min="160" max="160" width="14.5703125" style="728" customWidth="1"/>
    <col min="161" max="161" width="25.42578125" style="860" customWidth="1"/>
    <col min="162" max="282" width="9.140625" style="860"/>
    <col min="283" max="283" width="62.28515625" style="860" customWidth="1"/>
    <col min="284" max="287" width="9.140625" style="860"/>
    <col min="288" max="288" width="11" style="860" customWidth="1"/>
    <col min="289" max="289" width="17.5703125" style="860" customWidth="1"/>
    <col min="290" max="290" width="11.140625" style="860" customWidth="1"/>
    <col min="291" max="291" width="13.140625" style="860" customWidth="1"/>
    <col min="292" max="538" width="9.140625" style="860"/>
    <col min="539" max="539" width="62.28515625" style="860" customWidth="1"/>
    <col min="540" max="543" width="9.140625" style="860"/>
    <col min="544" max="544" width="11" style="860" customWidth="1"/>
    <col min="545" max="545" width="17.5703125" style="860" customWidth="1"/>
    <col min="546" max="546" width="11.140625" style="860" customWidth="1"/>
    <col min="547" max="547" width="13.140625" style="860" customWidth="1"/>
    <col min="548" max="794" width="9.140625" style="860"/>
    <col min="795" max="795" width="62.28515625" style="860" customWidth="1"/>
    <col min="796" max="799" width="9.140625" style="860"/>
    <col min="800" max="800" width="11" style="860" customWidth="1"/>
    <col min="801" max="801" width="17.5703125" style="860" customWidth="1"/>
    <col min="802" max="802" width="11.140625" style="860" customWidth="1"/>
    <col min="803" max="803" width="13.140625" style="860" customWidth="1"/>
    <col min="804" max="1050" width="9.140625" style="860"/>
    <col min="1051" max="1051" width="62.28515625" style="860" customWidth="1"/>
    <col min="1052" max="1055" width="9.140625" style="860"/>
    <col min="1056" max="1056" width="11" style="860" customWidth="1"/>
    <col min="1057" max="1057" width="17.5703125" style="860" customWidth="1"/>
    <col min="1058" max="1058" width="11.140625" style="860" customWidth="1"/>
    <col min="1059" max="1059" width="13.140625" style="860" customWidth="1"/>
    <col min="1060" max="1306" width="9.140625" style="860"/>
    <col min="1307" max="1307" width="62.28515625" style="860" customWidth="1"/>
    <col min="1308" max="1311" width="9.140625" style="860"/>
    <col min="1312" max="1312" width="11" style="860" customWidth="1"/>
    <col min="1313" max="1313" width="17.5703125" style="860" customWidth="1"/>
    <col min="1314" max="1314" width="11.140625" style="860" customWidth="1"/>
    <col min="1315" max="1315" width="13.140625" style="860" customWidth="1"/>
    <col min="1316" max="1562" width="9.140625" style="860"/>
    <col min="1563" max="1563" width="62.28515625" style="860" customWidth="1"/>
    <col min="1564" max="1567" width="9.140625" style="860"/>
    <col min="1568" max="1568" width="11" style="860" customWidth="1"/>
    <col min="1569" max="1569" width="17.5703125" style="860" customWidth="1"/>
    <col min="1570" max="1570" width="11.140625" style="860" customWidth="1"/>
    <col min="1571" max="1571" width="13.140625" style="860" customWidth="1"/>
    <col min="1572" max="1818" width="9.140625" style="860"/>
    <col min="1819" max="1819" width="62.28515625" style="860" customWidth="1"/>
    <col min="1820" max="1823" width="9.140625" style="860"/>
    <col min="1824" max="1824" width="11" style="860" customWidth="1"/>
    <col min="1825" max="1825" width="17.5703125" style="860" customWidth="1"/>
    <col min="1826" max="1826" width="11.140625" style="860" customWidth="1"/>
    <col min="1827" max="1827" width="13.140625" style="860" customWidth="1"/>
    <col min="1828" max="2074" width="9.140625" style="860"/>
    <col min="2075" max="2075" width="62.28515625" style="860" customWidth="1"/>
    <col min="2076" max="2079" width="9.140625" style="860"/>
    <col min="2080" max="2080" width="11" style="860" customWidth="1"/>
    <col min="2081" max="2081" width="17.5703125" style="860" customWidth="1"/>
    <col min="2082" max="2082" width="11.140625" style="860" customWidth="1"/>
    <col min="2083" max="2083" width="13.140625" style="860" customWidth="1"/>
    <col min="2084" max="2330" width="9.140625" style="860"/>
    <col min="2331" max="2331" width="62.28515625" style="860" customWidth="1"/>
    <col min="2332" max="2335" width="9.140625" style="860"/>
    <col min="2336" max="2336" width="11" style="860" customWidth="1"/>
    <col min="2337" max="2337" width="17.5703125" style="860" customWidth="1"/>
    <col min="2338" max="2338" width="11.140625" style="860" customWidth="1"/>
    <col min="2339" max="2339" width="13.140625" style="860" customWidth="1"/>
    <col min="2340" max="2586" width="9.140625" style="860"/>
    <col min="2587" max="2587" width="62.28515625" style="860" customWidth="1"/>
    <col min="2588" max="2591" width="9.140625" style="860"/>
    <col min="2592" max="2592" width="11" style="860" customWidth="1"/>
    <col min="2593" max="2593" width="17.5703125" style="860" customWidth="1"/>
    <col min="2594" max="2594" width="11.140625" style="860" customWidth="1"/>
    <col min="2595" max="2595" width="13.140625" style="860" customWidth="1"/>
    <col min="2596" max="2842" width="9.140625" style="860"/>
    <col min="2843" max="2843" width="62.28515625" style="860" customWidth="1"/>
    <col min="2844" max="2847" width="9.140625" style="860"/>
    <col min="2848" max="2848" width="11" style="860" customWidth="1"/>
    <col min="2849" max="2849" width="17.5703125" style="860" customWidth="1"/>
    <col min="2850" max="2850" width="11.140625" style="860" customWidth="1"/>
    <col min="2851" max="2851" width="13.140625" style="860" customWidth="1"/>
    <col min="2852" max="3098" width="9.140625" style="860"/>
    <col min="3099" max="3099" width="62.28515625" style="860" customWidth="1"/>
    <col min="3100" max="3103" width="9.140625" style="860"/>
    <col min="3104" max="3104" width="11" style="860" customWidth="1"/>
    <col min="3105" max="3105" width="17.5703125" style="860" customWidth="1"/>
    <col min="3106" max="3106" width="11.140625" style="860" customWidth="1"/>
    <col min="3107" max="3107" width="13.140625" style="860" customWidth="1"/>
    <col min="3108" max="3354" width="9.140625" style="860"/>
    <col min="3355" max="3355" width="62.28515625" style="860" customWidth="1"/>
    <col min="3356" max="3359" width="9.140625" style="860"/>
    <col min="3360" max="3360" width="11" style="860" customWidth="1"/>
    <col min="3361" max="3361" width="17.5703125" style="860" customWidth="1"/>
    <col min="3362" max="3362" width="11.140625" style="860" customWidth="1"/>
    <col min="3363" max="3363" width="13.140625" style="860" customWidth="1"/>
    <col min="3364" max="3610" width="9.140625" style="860"/>
    <col min="3611" max="3611" width="62.28515625" style="860" customWidth="1"/>
    <col min="3612" max="3615" width="9.140625" style="860"/>
    <col min="3616" max="3616" width="11" style="860" customWidth="1"/>
    <col min="3617" max="3617" width="17.5703125" style="860" customWidth="1"/>
    <col min="3618" max="3618" width="11.140625" style="860" customWidth="1"/>
    <col min="3619" max="3619" width="13.140625" style="860" customWidth="1"/>
    <col min="3620" max="3866" width="9.140625" style="860"/>
    <col min="3867" max="3867" width="62.28515625" style="860" customWidth="1"/>
    <col min="3868" max="3871" width="9.140625" style="860"/>
    <col min="3872" max="3872" width="11" style="860" customWidth="1"/>
    <col min="3873" max="3873" width="17.5703125" style="860" customWidth="1"/>
    <col min="3874" max="3874" width="11.140625" style="860" customWidth="1"/>
    <col min="3875" max="3875" width="13.140625" style="860" customWidth="1"/>
    <col min="3876" max="4122" width="9.140625" style="860"/>
    <col min="4123" max="4123" width="62.28515625" style="860" customWidth="1"/>
    <col min="4124" max="4127" width="9.140625" style="860"/>
    <col min="4128" max="4128" width="11" style="860" customWidth="1"/>
    <col min="4129" max="4129" width="17.5703125" style="860" customWidth="1"/>
    <col min="4130" max="4130" width="11.140625" style="860" customWidth="1"/>
    <col min="4131" max="4131" width="13.140625" style="860" customWidth="1"/>
    <col min="4132" max="4378" width="9.140625" style="860"/>
    <col min="4379" max="4379" width="62.28515625" style="860" customWidth="1"/>
    <col min="4380" max="4383" width="9.140625" style="860"/>
    <col min="4384" max="4384" width="11" style="860" customWidth="1"/>
    <col min="4385" max="4385" width="17.5703125" style="860" customWidth="1"/>
    <col min="4386" max="4386" width="11.140625" style="860" customWidth="1"/>
    <col min="4387" max="4387" width="13.140625" style="860" customWidth="1"/>
    <col min="4388" max="4634" width="9.140625" style="860"/>
    <col min="4635" max="4635" width="62.28515625" style="860" customWidth="1"/>
    <col min="4636" max="4639" width="9.140625" style="860"/>
    <col min="4640" max="4640" width="11" style="860" customWidth="1"/>
    <col min="4641" max="4641" width="17.5703125" style="860" customWidth="1"/>
    <col min="4642" max="4642" width="11.140625" style="860" customWidth="1"/>
    <col min="4643" max="4643" width="13.140625" style="860" customWidth="1"/>
    <col min="4644" max="4890" width="9.140625" style="860"/>
    <col min="4891" max="4891" width="62.28515625" style="860" customWidth="1"/>
    <col min="4892" max="4895" width="9.140625" style="860"/>
    <col min="4896" max="4896" width="11" style="860" customWidth="1"/>
    <col min="4897" max="4897" width="17.5703125" style="860" customWidth="1"/>
    <col min="4898" max="4898" width="11.140625" style="860" customWidth="1"/>
    <col min="4899" max="4899" width="13.140625" style="860" customWidth="1"/>
    <col min="4900" max="5146" width="9.140625" style="860"/>
    <col min="5147" max="5147" width="62.28515625" style="860" customWidth="1"/>
    <col min="5148" max="5151" width="9.140625" style="860"/>
    <col min="5152" max="5152" width="11" style="860" customWidth="1"/>
    <col min="5153" max="5153" width="17.5703125" style="860" customWidth="1"/>
    <col min="5154" max="5154" width="11.140625" style="860" customWidth="1"/>
    <col min="5155" max="5155" width="13.140625" style="860" customWidth="1"/>
    <col min="5156" max="5402" width="9.140625" style="860"/>
    <col min="5403" max="5403" width="62.28515625" style="860" customWidth="1"/>
    <col min="5404" max="5407" width="9.140625" style="860"/>
    <col min="5408" max="5408" width="11" style="860" customWidth="1"/>
    <col min="5409" max="5409" width="17.5703125" style="860" customWidth="1"/>
    <col min="5410" max="5410" width="11.140625" style="860" customWidth="1"/>
    <col min="5411" max="5411" width="13.140625" style="860" customWidth="1"/>
    <col min="5412" max="5658" width="9.140625" style="860"/>
    <col min="5659" max="5659" width="62.28515625" style="860" customWidth="1"/>
    <col min="5660" max="5663" width="9.140625" style="860"/>
    <col min="5664" max="5664" width="11" style="860" customWidth="1"/>
    <col min="5665" max="5665" width="17.5703125" style="860" customWidth="1"/>
    <col min="5666" max="5666" width="11.140625" style="860" customWidth="1"/>
    <col min="5667" max="5667" width="13.140625" style="860" customWidth="1"/>
    <col min="5668" max="5914" width="9.140625" style="860"/>
    <col min="5915" max="5915" width="62.28515625" style="860" customWidth="1"/>
    <col min="5916" max="5919" width="9.140625" style="860"/>
    <col min="5920" max="5920" width="11" style="860" customWidth="1"/>
    <col min="5921" max="5921" width="17.5703125" style="860" customWidth="1"/>
    <col min="5922" max="5922" width="11.140625" style="860" customWidth="1"/>
    <col min="5923" max="5923" width="13.140625" style="860" customWidth="1"/>
    <col min="5924" max="6170" width="9.140625" style="860"/>
    <col min="6171" max="6171" width="62.28515625" style="860" customWidth="1"/>
    <col min="6172" max="6175" width="9.140625" style="860"/>
    <col min="6176" max="6176" width="11" style="860" customWidth="1"/>
    <col min="6177" max="6177" width="17.5703125" style="860" customWidth="1"/>
    <col min="6178" max="6178" width="11.140625" style="860" customWidth="1"/>
    <col min="6179" max="6179" width="13.140625" style="860" customWidth="1"/>
    <col min="6180" max="6426" width="9.140625" style="860"/>
    <col min="6427" max="6427" width="62.28515625" style="860" customWidth="1"/>
    <col min="6428" max="6431" width="9.140625" style="860"/>
    <col min="6432" max="6432" width="11" style="860" customWidth="1"/>
    <col min="6433" max="6433" width="17.5703125" style="860" customWidth="1"/>
    <col min="6434" max="6434" width="11.140625" style="860" customWidth="1"/>
    <col min="6435" max="6435" width="13.140625" style="860" customWidth="1"/>
    <col min="6436" max="6682" width="9.140625" style="860"/>
    <col min="6683" max="6683" width="62.28515625" style="860" customWidth="1"/>
    <col min="6684" max="6687" width="9.140625" style="860"/>
    <col min="6688" max="6688" width="11" style="860" customWidth="1"/>
    <col min="6689" max="6689" width="17.5703125" style="860" customWidth="1"/>
    <col min="6690" max="6690" width="11.140625" style="860" customWidth="1"/>
    <col min="6691" max="6691" width="13.140625" style="860" customWidth="1"/>
    <col min="6692" max="6938" width="9.140625" style="860"/>
    <col min="6939" max="6939" width="62.28515625" style="860" customWidth="1"/>
    <col min="6940" max="6943" width="9.140625" style="860"/>
    <col min="6944" max="6944" width="11" style="860" customWidth="1"/>
    <col min="6945" max="6945" width="17.5703125" style="860" customWidth="1"/>
    <col min="6946" max="6946" width="11.140625" style="860" customWidth="1"/>
    <col min="6947" max="6947" width="13.140625" style="860" customWidth="1"/>
    <col min="6948" max="7194" width="9.140625" style="860"/>
    <col min="7195" max="7195" width="62.28515625" style="860" customWidth="1"/>
    <col min="7196" max="7199" width="9.140625" style="860"/>
    <col min="7200" max="7200" width="11" style="860" customWidth="1"/>
    <col min="7201" max="7201" width="17.5703125" style="860" customWidth="1"/>
    <col min="7202" max="7202" width="11.140625" style="860" customWidth="1"/>
    <col min="7203" max="7203" width="13.140625" style="860" customWidth="1"/>
    <col min="7204" max="7450" width="9.140625" style="860"/>
    <col min="7451" max="7451" width="62.28515625" style="860" customWidth="1"/>
    <col min="7452" max="7455" width="9.140625" style="860"/>
    <col min="7456" max="7456" width="11" style="860" customWidth="1"/>
    <col min="7457" max="7457" width="17.5703125" style="860" customWidth="1"/>
    <col min="7458" max="7458" width="11.140625" style="860" customWidth="1"/>
    <col min="7459" max="7459" width="13.140625" style="860" customWidth="1"/>
    <col min="7460" max="7706" width="9.140625" style="860"/>
    <col min="7707" max="7707" width="62.28515625" style="860" customWidth="1"/>
    <col min="7708" max="7711" width="9.140625" style="860"/>
    <col min="7712" max="7712" width="11" style="860" customWidth="1"/>
    <col min="7713" max="7713" width="17.5703125" style="860" customWidth="1"/>
    <col min="7714" max="7714" width="11.140625" style="860" customWidth="1"/>
    <col min="7715" max="7715" width="13.140625" style="860" customWidth="1"/>
    <col min="7716" max="7962" width="9.140625" style="860"/>
    <col min="7963" max="7963" width="62.28515625" style="860" customWidth="1"/>
    <col min="7964" max="7967" width="9.140625" style="860"/>
    <col min="7968" max="7968" width="11" style="860" customWidth="1"/>
    <col min="7969" max="7969" width="17.5703125" style="860" customWidth="1"/>
    <col min="7970" max="7970" width="11.140625" style="860" customWidth="1"/>
    <col min="7971" max="7971" width="13.140625" style="860" customWidth="1"/>
    <col min="7972" max="8218" width="9.140625" style="860"/>
    <col min="8219" max="8219" width="62.28515625" style="860" customWidth="1"/>
    <col min="8220" max="8223" width="9.140625" style="860"/>
    <col min="8224" max="8224" width="11" style="860" customWidth="1"/>
    <col min="8225" max="8225" width="17.5703125" style="860" customWidth="1"/>
    <col min="8226" max="8226" width="11.140625" style="860" customWidth="1"/>
    <col min="8227" max="8227" width="13.140625" style="860" customWidth="1"/>
    <col min="8228" max="8474" width="9.140625" style="860"/>
    <col min="8475" max="8475" width="62.28515625" style="860" customWidth="1"/>
    <col min="8476" max="8479" width="9.140625" style="860"/>
    <col min="8480" max="8480" width="11" style="860" customWidth="1"/>
    <col min="8481" max="8481" width="17.5703125" style="860" customWidth="1"/>
    <col min="8482" max="8482" width="11.140625" style="860" customWidth="1"/>
    <col min="8483" max="8483" width="13.140625" style="860" customWidth="1"/>
    <col min="8484" max="8730" width="9.140625" style="860"/>
    <col min="8731" max="8731" width="62.28515625" style="860" customWidth="1"/>
    <col min="8732" max="8735" width="9.140625" style="860"/>
    <col min="8736" max="8736" width="11" style="860" customWidth="1"/>
    <col min="8737" max="8737" width="17.5703125" style="860" customWidth="1"/>
    <col min="8738" max="8738" width="11.140625" style="860" customWidth="1"/>
    <col min="8739" max="8739" width="13.140625" style="860" customWidth="1"/>
    <col min="8740" max="8986" width="9.140625" style="860"/>
    <col min="8987" max="8987" width="62.28515625" style="860" customWidth="1"/>
    <col min="8988" max="8991" width="9.140625" style="860"/>
    <col min="8992" max="8992" width="11" style="860" customWidth="1"/>
    <col min="8993" max="8993" width="17.5703125" style="860" customWidth="1"/>
    <col min="8994" max="8994" width="11.140625" style="860" customWidth="1"/>
    <col min="8995" max="8995" width="13.140625" style="860" customWidth="1"/>
    <col min="8996" max="9242" width="9.140625" style="860"/>
    <col min="9243" max="9243" width="62.28515625" style="860" customWidth="1"/>
    <col min="9244" max="9247" width="9.140625" style="860"/>
    <col min="9248" max="9248" width="11" style="860" customWidth="1"/>
    <col min="9249" max="9249" width="17.5703125" style="860" customWidth="1"/>
    <col min="9250" max="9250" width="11.140625" style="860" customWidth="1"/>
    <col min="9251" max="9251" width="13.140625" style="860" customWidth="1"/>
    <col min="9252" max="9498" width="9.140625" style="860"/>
    <col min="9499" max="9499" width="62.28515625" style="860" customWidth="1"/>
    <col min="9500" max="9503" width="9.140625" style="860"/>
    <col min="9504" max="9504" width="11" style="860" customWidth="1"/>
    <col min="9505" max="9505" width="17.5703125" style="860" customWidth="1"/>
    <col min="9506" max="9506" width="11.140625" style="860" customWidth="1"/>
    <col min="9507" max="9507" width="13.140625" style="860" customWidth="1"/>
    <col min="9508" max="9754" width="9.140625" style="860"/>
    <col min="9755" max="9755" width="62.28515625" style="860" customWidth="1"/>
    <col min="9756" max="9759" width="9.140625" style="860"/>
    <col min="9760" max="9760" width="11" style="860" customWidth="1"/>
    <col min="9761" max="9761" width="17.5703125" style="860" customWidth="1"/>
    <col min="9762" max="9762" width="11.140625" style="860" customWidth="1"/>
    <col min="9763" max="9763" width="13.140625" style="860" customWidth="1"/>
    <col min="9764" max="10010" width="9.140625" style="860"/>
    <col min="10011" max="10011" width="62.28515625" style="860" customWidth="1"/>
    <col min="10012" max="10015" width="9.140625" style="860"/>
    <col min="10016" max="10016" width="11" style="860" customWidth="1"/>
    <col min="10017" max="10017" width="17.5703125" style="860" customWidth="1"/>
    <col min="10018" max="10018" width="11.140625" style="860" customWidth="1"/>
    <col min="10019" max="10019" width="13.140625" style="860" customWidth="1"/>
    <col min="10020" max="10266" width="9.140625" style="860"/>
    <col min="10267" max="10267" width="62.28515625" style="860" customWidth="1"/>
    <col min="10268" max="10271" width="9.140625" style="860"/>
    <col min="10272" max="10272" width="11" style="860" customWidth="1"/>
    <col min="10273" max="10273" width="17.5703125" style="860" customWidth="1"/>
    <col min="10274" max="10274" width="11.140625" style="860" customWidth="1"/>
    <col min="10275" max="10275" width="13.140625" style="860" customWidth="1"/>
    <col min="10276" max="10522" width="9.140625" style="860"/>
    <col min="10523" max="10523" width="62.28515625" style="860" customWidth="1"/>
    <col min="10524" max="10527" width="9.140625" style="860"/>
    <col min="10528" max="10528" width="11" style="860" customWidth="1"/>
    <col min="10529" max="10529" width="17.5703125" style="860" customWidth="1"/>
    <col min="10530" max="10530" width="11.140625" style="860" customWidth="1"/>
    <col min="10531" max="10531" width="13.140625" style="860" customWidth="1"/>
    <col min="10532" max="10778" width="9.140625" style="860"/>
    <col min="10779" max="10779" width="62.28515625" style="860" customWidth="1"/>
    <col min="10780" max="10783" width="9.140625" style="860"/>
    <col min="10784" max="10784" width="11" style="860" customWidth="1"/>
    <col min="10785" max="10785" width="17.5703125" style="860" customWidth="1"/>
    <col min="10786" max="10786" width="11.140625" style="860" customWidth="1"/>
    <col min="10787" max="10787" width="13.140625" style="860" customWidth="1"/>
    <col min="10788" max="11034" width="9.140625" style="860"/>
    <col min="11035" max="11035" width="62.28515625" style="860" customWidth="1"/>
    <col min="11036" max="11039" width="9.140625" style="860"/>
    <col min="11040" max="11040" width="11" style="860" customWidth="1"/>
    <col min="11041" max="11041" width="17.5703125" style="860" customWidth="1"/>
    <col min="11042" max="11042" width="11.140625" style="860" customWidth="1"/>
    <col min="11043" max="11043" width="13.140625" style="860" customWidth="1"/>
    <col min="11044" max="11290" width="9.140625" style="860"/>
    <col min="11291" max="11291" width="62.28515625" style="860" customWidth="1"/>
    <col min="11292" max="11295" width="9.140625" style="860"/>
    <col min="11296" max="11296" width="11" style="860" customWidth="1"/>
    <col min="11297" max="11297" width="17.5703125" style="860" customWidth="1"/>
    <col min="11298" max="11298" width="11.140625" style="860" customWidth="1"/>
    <col min="11299" max="11299" width="13.140625" style="860" customWidth="1"/>
    <col min="11300" max="11546" width="9.140625" style="860"/>
    <col min="11547" max="11547" width="62.28515625" style="860" customWidth="1"/>
    <col min="11548" max="11551" width="9.140625" style="860"/>
    <col min="11552" max="11552" width="11" style="860" customWidth="1"/>
    <col min="11553" max="11553" width="17.5703125" style="860" customWidth="1"/>
    <col min="11554" max="11554" width="11.140625" style="860" customWidth="1"/>
    <col min="11555" max="11555" width="13.140625" style="860" customWidth="1"/>
    <col min="11556" max="11802" width="9.140625" style="860"/>
    <col min="11803" max="11803" width="62.28515625" style="860" customWidth="1"/>
    <col min="11804" max="11807" width="9.140625" style="860"/>
    <col min="11808" max="11808" width="11" style="860" customWidth="1"/>
    <col min="11809" max="11809" width="17.5703125" style="860" customWidth="1"/>
    <col min="11810" max="11810" width="11.140625" style="860" customWidth="1"/>
    <col min="11811" max="11811" width="13.140625" style="860" customWidth="1"/>
    <col min="11812" max="12058" width="9.140625" style="860"/>
    <col min="12059" max="12059" width="62.28515625" style="860" customWidth="1"/>
    <col min="12060" max="12063" width="9.140625" style="860"/>
    <col min="12064" max="12064" width="11" style="860" customWidth="1"/>
    <col min="12065" max="12065" width="17.5703125" style="860" customWidth="1"/>
    <col min="12066" max="12066" width="11.140625" style="860" customWidth="1"/>
    <col min="12067" max="12067" width="13.140625" style="860" customWidth="1"/>
    <col min="12068" max="12314" width="9.140625" style="860"/>
    <col min="12315" max="12315" width="62.28515625" style="860" customWidth="1"/>
    <col min="12316" max="12319" width="9.140625" style="860"/>
    <col min="12320" max="12320" width="11" style="860" customWidth="1"/>
    <col min="12321" max="12321" width="17.5703125" style="860" customWidth="1"/>
    <col min="12322" max="12322" width="11.140625" style="860" customWidth="1"/>
    <col min="12323" max="12323" width="13.140625" style="860" customWidth="1"/>
    <col min="12324" max="12570" width="9.140625" style="860"/>
    <col min="12571" max="12571" width="62.28515625" style="860" customWidth="1"/>
    <col min="12572" max="12575" width="9.140625" style="860"/>
    <col min="12576" max="12576" width="11" style="860" customWidth="1"/>
    <col min="12577" max="12577" width="17.5703125" style="860" customWidth="1"/>
    <col min="12578" max="12578" width="11.140625" style="860" customWidth="1"/>
    <col min="12579" max="12579" width="13.140625" style="860" customWidth="1"/>
    <col min="12580" max="12826" width="9.140625" style="860"/>
    <col min="12827" max="12827" width="62.28515625" style="860" customWidth="1"/>
    <col min="12828" max="12831" width="9.140625" style="860"/>
    <col min="12832" max="12832" width="11" style="860" customWidth="1"/>
    <col min="12833" max="12833" width="17.5703125" style="860" customWidth="1"/>
    <col min="12834" max="12834" width="11.140625" style="860" customWidth="1"/>
    <col min="12835" max="12835" width="13.140625" style="860" customWidth="1"/>
    <col min="12836" max="13082" width="9.140625" style="860"/>
    <col min="13083" max="13083" width="62.28515625" style="860" customWidth="1"/>
    <col min="13084" max="13087" width="9.140625" style="860"/>
    <col min="13088" max="13088" width="11" style="860" customWidth="1"/>
    <col min="13089" max="13089" width="17.5703125" style="860" customWidth="1"/>
    <col min="13090" max="13090" width="11.140625" style="860" customWidth="1"/>
    <col min="13091" max="13091" width="13.140625" style="860" customWidth="1"/>
    <col min="13092" max="13338" width="9.140625" style="860"/>
    <col min="13339" max="13339" width="62.28515625" style="860" customWidth="1"/>
    <col min="13340" max="13343" width="9.140625" style="860"/>
    <col min="13344" max="13344" width="11" style="860" customWidth="1"/>
    <col min="13345" max="13345" width="17.5703125" style="860" customWidth="1"/>
    <col min="13346" max="13346" width="11.140625" style="860" customWidth="1"/>
    <col min="13347" max="13347" width="13.140625" style="860" customWidth="1"/>
    <col min="13348" max="13594" width="9.140625" style="860"/>
    <col min="13595" max="13595" width="62.28515625" style="860" customWidth="1"/>
    <col min="13596" max="13599" width="9.140625" style="860"/>
    <col min="13600" max="13600" width="11" style="860" customWidth="1"/>
    <col min="13601" max="13601" width="17.5703125" style="860" customWidth="1"/>
    <col min="13602" max="13602" width="11.140625" style="860" customWidth="1"/>
    <col min="13603" max="13603" width="13.140625" style="860" customWidth="1"/>
    <col min="13604" max="13850" width="9.140625" style="860"/>
    <col min="13851" max="13851" width="62.28515625" style="860" customWidth="1"/>
    <col min="13852" max="13855" width="9.140625" style="860"/>
    <col min="13856" max="13856" width="11" style="860" customWidth="1"/>
    <col min="13857" max="13857" width="17.5703125" style="860" customWidth="1"/>
    <col min="13858" max="13858" width="11.140625" style="860" customWidth="1"/>
    <col min="13859" max="13859" width="13.140625" style="860" customWidth="1"/>
    <col min="13860" max="14106" width="9.140625" style="860"/>
    <col min="14107" max="14107" width="62.28515625" style="860" customWidth="1"/>
    <col min="14108" max="14111" width="9.140625" style="860"/>
    <col min="14112" max="14112" width="11" style="860" customWidth="1"/>
    <col min="14113" max="14113" width="17.5703125" style="860" customWidth="1"/>
    <col min="14114" max="14114" width="11.140625" style="860" customWidth="1"/>
    <col min="14115" max="14115" width="13.140625" style="860" customWidth="1"/>
    <col min="14116" max="14362" width="9.140625" style="860"/>
    <col min="14363" max="14363" width="62.28515625" style="860" customWidth="1"/>
    <col min="14364" max="14367" width="9.140625" style="860"/>
    <col min="14368" max="14368" width="11" style="860" customWidth="1"/>
    <col min="14369" max="14369" width="17.5703125" style="860" customWidth="1"/>
    <col min="14370" max="14370" width="11.140625" style="860" customWidth="1"/>
    <col min="14371" max="14371" width="13.140625" style="860" customWidth="1"/>
    <col min="14372" max="14618" width="9.140625" style="860"/>
    <col min="14619" max="14619" width="62.28515625" style="860" customWidth="1"/>
    <col min="14620" max="14623" width="9.140625" style="860"/>
    <col min="14624" max="14624" width="11" style="860" customWidth="1"/>
    <col min="14625" max="14625" width="17.5703125" style="860" customWidth="1"/>
    <col min="14626" max="14626" width="11.140625" style="860" customWidth="1"/>
    <col min="14627" max="14627" width="13.140625" style="860" customWidth="1"/>
    <col min="14628" max="14874" width="9.140625" style="860"/>
    <col min="14875" max="14875" width="62.28515625" style="860" customWidth="1"/>
    <col min="14876" max="14879" width="9.140625" style="860"/>
    <col min="14880" max="14880" width="11" style="860" customWidth="1"/>
    <col min="14881" max="14881" width="17.5703125" style="860" customWidth="1"/>
    <col min="14882" max="14882" width="11.140625" style="860" customWidth="1"/>
    <col min="14883" max="14883" width="13.140625" style="860" customWidth="1"/>
    <col min="14884" max="15130" width="9.140625" style="860"/>
    <col min="15131" max="15131" width="62.28515625" style="860" customWidth="1"/>
    <col min="15132" max="15135" width="9.140625" style="860"/>
    <col min="15136" max="15136" width="11" style="860" customWidth="1"/>
    <col min="15137" max="15137" width="17.5703125" style="860" customWidth="1"/>
    <col min="15138" max="15138" width="11.140625" style="860" customWidth="1"/>
    <col min="15139" max="15139" width="13.140625" style="860" customWidth="1"/>
    <col min="15140" max="15386" width="9.140625" style="860"/>
    <col min="15387" max="15387" width="62.28515625" style="860" customWidth="1"/>
    <col min="15388" max="15391" width="9.140625" style="860"/>
    <col min="15392" max="15392" width="11" style="860" customWidth="1"/>
    <col min="15393" max="15393" width="17.5703125" style="860" customWidth="1"/>
    <col min="15394" max="15394" width="11.140625" style="860" customWidth="1"/>
    <col min="15395" max="15395" width="13.140625" style="860" customWidth="1"/>
    <col min="15396" max="15642" width="9.140625" style="860"/>
    <col min="15643" max="15643" width="62.28515625" style="860" customWidth="1"/>
    <col min="15644" max="15647" width="9.140625" style="860"/>
    <col min="15648" max="15648" width="11" style="860" customWidth="1"/>
    <col min="15649" max="15649" width="17.5703125" style="860" customWidth="1"/>
    <col min="15650" max="15650" width="11.140625" style="860" customWidth="1"/>
    <col min="15651" max="15651" width="13.140625" style="860" customWidth="1"/>
    <col min="15652" max="15898" width="9.140625" style="860"/>
    <col min="15899" max="15899" width="62.28515625" style="860" customWidth="1"/>
    <col min="15900" max="15903" width="9.140625" style="860"/>
    <col min="15904" max="15904" width="11" style="860" customWidth="1"/>
    <col min="15905" max="15905" width="17.5703125" style="860" customWidth="1"/>
    <col min="15906" max="15906" width="11.140625" style="860" customWidth="1"/>
    <col min="15907" max="15907" width="13.140625" style="860" customWidth="1"/>
    <col min="15908" max="16154" width="9.140625" style="860"/>
    <col min="16155" max="16155" width="62.28515625" style="860" customWidth="1"/>
    <col min="16156" max="16159" width="9.140625" style="860"/>
    <col min="16160" max="16160" width="11" style="860" customWidth="1"/>
    <col min="16161" max="16161" width="17.5703125" style="860" customWidth="1"/>
    <col min="16162" max="16162" width="11.140625" style="860" customWidth="1"/>
    <col min="16163" max="16163" width="13.140625" style="860" customWidth="1"/>
    <col min="16164" max="16384" width="9.140625" style="860"/>
  </cols>
  <sheetData>
    <row r="1" spans="1:161">
      <c r="D1" s="334"/>
      <c r="I1" s="334"/>
      <c r="N1" s="334"/>
      <c r="S1" s="334"/>
      <c r="X1" s="334"/>
      <c r="AC1" s="334"/>
      <c r="AH1" s="334"/>
      <c r="AM1" s="334"/>
      <c r="AR1" s="334"/>
      <c r="AW1" s="334"/>
      <c r="BB1" s="334"/>
      <c r="BG1" s="334"/>
      <c r="BL1" s="334"/>
      <c r="BQ1" s="334"/>
      <c r="BV1" s="334"/>
      <c r="CA1" s="334"/>
      <c r="CF1" s="334"/>
      <c r="CK1" s="334"/>
      <c r="CP1" s="334"/>
      <c r="CU1" s="334"/>
      <c r="CZ1" s="334"/>
      <c r="DE1" s="334"/>
      <c r="DJ1" s="334"/>
      <c r="DO1" s="334"/>
      <c r="DT1" s="334"/>
      <c r="DY1" s="334"/>
      <c r="ED1" s="334"/>
      <c r="EI1" s="334"/>
      <c r="EN1" s="334"/>
      <c r="ES1" s="334"/>
      <c r="EX1" s="334"/>
      <c r="FC1" s="334"/>
    </row>
    <row r="2" spans="1:161" ht="15.75">
      <c r="A2" s="1171" t="s">
        <v>1385</v>
      </c>
      <c r="B2" s="1171"/>
      <c r="C2" s="1171"/>
      <c r="D2" s="1171"/>
      <c r="E2" s="1171"/>
      <c r="F2" s="1171"/>
      <c r="G2" s="860"/>
      <c r="H2" s="860"/>
      <c r="I2" s="860"/>
      <c r="J2" s="860"/>
      <c r="L2" s="860"/>
      <c r="M2" s="860"/>
      <c r="N2" s="860"/>
      <c r="O2" s="860"/>
      <c r="Q2" s="860"/>
      <c r="R2" s="860"/>
      <c r="S2" s="860"/>
      <c r="T2" s="860"/>
      <c r="V2" s="860"/>
      <c r="W2" s="860"/>
      <c r="X2" s="860"/>
      <c r="Y2" s="860"/>
      <c r="AA2" s="860"/>
      <c r="AB2" s="860"/>
      <c r="AC2" s="860"/>
      <c r="AD2" s="860"/>
      <c r="AF2" s="860"/>
      <c r="AG2" s="860"/>
      <c r="AH2" s="860"/>
      <c r="AI2" s="860"/>
      <c r="AK2" s="860"/>
      <c r="AL2" s="860"/>
      <c r="AM2" s="860"/>
      <c r="AN2" s="860"/>
      <c r="AP2" s="860"/>
      <c r="AQ2" s="860"/>
      <c r="AR2" s="860"/>
      <c r="AS2" s="860"/>
      <c r="AU2" s="860"/>
      <c r="AV2" s="860"/>
      <c r="AW2" s="860"/>
      <c r="AX2" s="860"/>
      <c r="AZ2" s="860"/>
      <c r="BA2" s="860"/>
      <c r="BB2" s="860"/>
      <c r="BC2" s="860"/>
      <c r="BE2" s="860"/>
      <c r="BF2" s="860"/>
      <c r="BG2" s="860"/>
      <c r="BH2" s="860"/>
      <c r="BJ2" s="860"/>
      <c r="BK2" s="860"/>
      <c r="BL2" s="860"/>
      <c r="BM2" s="860"/>
      <c r="BO2" s="860"/>
      <c r="BP2" s="860"/>
      <c r="BQ2" s="860"/>
      <c r="BR2" s="860"/>
      <c r="BT2" s="860"/>
      <c r="BU2" s="860"/>
      <c r="BV2" s="860"/>
      <c r="BW2" s="860"/>
      <c r="BY2" s="860"/>
      <c r="BZ2" s="860"/>
      <c r="CA2" s="860"/>
      <c r="CB2" s="860"/>
      <c r="CD2" s="860"/>
      <c r="CE2" s="860"/>
      <c r="CF2" s="860"/>
      <c r="CG2" s="860"/>
      <c r="CI2" s="860"/>
      <c r="CJ2" s="860"/>
      <c r="CK2" s="860"/>
      <c r="CL2" s="860"/>
      <c r="CN2" s="860"/>
      <c r="CO2" s="860"/>
      <c r="CP2" s="860"/>
      <c r="CQ2" s="860"/>
      <c r="CS2" s="860"/>
      <c r="CT2" s="860"/>
      <c r="CU2" s="860"/>
      <c r="CV2" s="860"/>
      <c r="CX2" s="860"/>
      <c r="CY2" s="860"/>
      <c r="CZ2" s="860"/>
      <c r="DA2" s="860"/>
      <c r="DC2" s="860"/>
      <c r="DD2" s="860"/>
      <c r="DE2" s="860"/>
      <c r="DF2" s="860"/>
      <c r="DH2" s="860"/>
      <c r="DI2" s="860"/>
      <c r="DJ2" s="860"/>
      <c r="DK2" s="860"/>
      <c r="DM2" s="860"/>
      <c r="DN2" s="860"/>
      <c r="DO2" s="860"/>
      <c r="DP2" s="860"/>
      <c r="DR2" s="860"/>
      <c r="DS2" s="860"/>
      <c r="DT2" s="860"/>
      <c r="DU2" s="860"/>
      <c r="DW2" s="860"/>
      <c r="DX2" s="860"/>
      <c r="DY2" s="860"/>
      <c r="DZ2" s="860"/>
      <c r="EB2" s="860"/>
      <c r="EC2" s="860"/>
      <c r="ED2" s="860"/>
      <c r="EE2" s="860"/>
      <c r="EG2" s="860"/>
      <c r="EH2" s="860"/>
      <c r="EI2" s="860"/>
      <c r="EJ2" s="860"/>
      <c r="EL2" s="860"/>
      <c r="EM2" s="860"/>
      <c r="EN2" s="860"/>
      <c r="EO2" s="860"/>
      <c r="EQ2" s="860"/>
      <c r="ER2" s="860"/>
      <c r="ES2" s="860"/>
      <c r="ET2" s="860"/>
      <c r="EV2" s="860"/>
      <c r="EW2" s="860"/>
      <c r="EX2" s="860"/>
      <c r="EY2" s="860"/>
      <c r="FA2" s="860"/>
      <c r="FB2" s="860"/>
      <c r="FC2" s="860"/>
      <c r="FD2" s="860"/>
    </row>
    <row r="3" spans="1:161" ht="15.75">
      <c r="A3" s="1171" t="s">
        <v>1386</v>
      </c>
      <c r="B3" s="1171"/>
      <c r="C3" s="1171"/>
      <c r="D3" s="1171"/>
      <c r="E3" s="1171"/>
      <c r="F3" s="1171"/>
      <c r="G3" s="860"/>
      <c r="H3" s="860"/>
      <c r="I3" s="860"/>
      <c r="J3" s="860"/>
      <c r="L3" s="860"/>
      <c r="M3" s="860"/>
      <c r="N3" s="860"/>
      <c r="O3" s="860"/>
      <c r="Q3" s="860"/>
      <c r="R3" s="860"/>
      <c r="S3" s="860"/>
      <c r="T3" s="860"/>
      <c r="V3" s="860"/>
      <c r="W3" s="860"/>
      <c r="X3" s="860"/>
      <c r="Y3" s="860"/>
      <c r="AA3" s="860"/>
      <c r="AB3" s="860"/>
      <c r="AC3" s="860"/>
      <c r="AD3" s="860"/>
      <c r="AF3" s="860"/>
      <c r="AG3" s="860"/>
      <c r="AH3" s="860"/>
      <c r="AI3" s="860"/>
      <c r="AK3" s="860"/>
      <c r="AL3" s="860"/>
      <c r="AM3" s="860"/>
      <c r="AN3" s="860"/>
      <c r="AP3" s="860"/>
      <c r="AQ3" s="860"/>
      <c r="AR3" s="860"/>
      <c r="AS3" s="860"/>
      <c r="AU3" s="860"/>
      <c r="AV3" s="860"/>
      <c r="AW3" s="860"/>
      <c r="AX3" s="860"/>
      <c r="AZ3" s="860"/>
      <c r="BA3" s="860"/>
      <c r="BB3" s="860"/>
      <c r="BC3" s="860"/>
      <c r="BE3" s="860"/>
      <c r="BF3" s="860"/>
      <c r="BG3" s="860"/>
      <c r="BH3" s="860"/>
      <c r="BJ3" s="860"/>
      <c r="BK3" s="860"/>
      <c r="BL3" s="860"/>
      <c r="BM3" s="860"/>
      <c r="BO3" s="860"/>
      <c r="BP3" s="860"/>
      <c r="BQ3" s="860"/>
      <c r="BR3" s="860"/>
      <c r="BT3" s="860"/>
      <c r="BU3" s="860"/>
      <c r="BV3" s="860"/>
      <c r="BW3" s="860"/>
      <c r="BY3" s="860"/>
      <c r="BZ3" s="860"/>
      <c r="CA3" s="860"/>
      <c r="CB3" s="860"/>
      <c r="CD3" s="860"/>
      <c r="CE3" s="860"/>
      <c r="CF3" s="860"/>
      <c r="CG3" s="860"/>
      <c r="CI3" s="860"/>
      <c r="CJ3" s="860"/>
      <c r="CK3" s="860"/>
      <c r="CL3" s="860"/>
      <c r="CN3" s="860"/>
      <c r="CO3" s="860"/>
      <c r="CP3" s="860"/>
      <c r="CQ3" s="860"/>
      <c r="CS3" s="860"/>
      <c r="CT3" s="860"/>
      <c r="CU3" s="860"/>
      <c r="CV3" s="860"/>
      <c r="CX3" s="860"/>
      <c r="CY3" s="860"/>
      <c r="CZ3" s="860"/>
      <c r="DA3" s="860"/>
      <c r="DC3" s="860"/>
      <c r="DD3" s="860"/>
      <c r="DE3" s="860"/>
      <c r="DF3" s="860"/>
      <c r="DH3" s="860"/>
      <c r="DI3" s="860"/>
      <c r="DJ3" s="860"/>
      <c r="DK3" s="860"/>
      <c r="DM3" s="860"/>
      <c r="DN3" s="860"/>
      <c r="DO3" s="860"/>
      <c r="DP3" s="860"/>
      <c r="DR3" s="860"/>
      <c r="DS3" s="860"/>
      <c r="DT3" s="860"/>
      <c r="DU3" s="860"/>
      <c r="DW3" s="860"/>
      <c r="DX3" s="860"/>
      <c r="DY3" s="860"/>
      <c r="DZ3" s="860"/>
      <c r="EB3" s="860"/>
      <c r="EC3" s="860"/>
      <c r="ED3" s="860"/>
      <c r="EE3" s="860"/>
      <c r="EG3" s="860"/>
      <c r="EH3" s="860"/>
      <c r="EI3" s="860"/>
      <c r="EJ3" s="860"/>
      <c r="EL3" s="860"/>
      <c r="EM3" s="860"/>
      <c r="EN3" s="860"/>
      <c r="EO3" s="860"/>
      <c r="EQ3" s="860"/>
      <c r="ER3" s="860"/>
      <c r="ES3" s="860"/>
      <c r="ET3" s="860"/>
      <c r="EV3" s="860"/>
      <c r="EW3" s="860"/>
      <c r="EX3" s="860"/>
      <c r="EY3" s="860"/>
      <c r="FA3" s="860"/>
      <c r="FB3" s="860"/>
      <c r="FC3" s="860"/>
      <c r="FD3" s="860"/>
    </row>
    <row r="4" spans="1:161" ht="15.75">
      <c r="A4" s="1171" t="s">
        <v>1387</v>
      </c>
      <c r="B4" s="1171"/>
      <c r="C4" s="1171"/>
      <c r="D4" s="1171"/>
      <c r="E4" s="1171"/>
      <c r="F4" s="1171"/>
      <c r="G4" s="860"/>
      <c r="H4" s="860"/>
      <c r="I4" s="860"/>
      <c r="J4" s="860"/>
      <c r="L4" s="860"/>
      <c r="M4" s="860"/>
      <c r="N4" s="860"/>
      <c r="O4" s="860"/>
      <c r="Q4" s="860"/>
      <c r="R4" s="860"/>
      <c r="S4" s="860"/>
      <c r="T4" s="860"/>
      <c r="V4" s="860"/>
      <c r="W4" s="860"/>
      <c r="X4" s="860"/>
      <c r="Y4" s="860"/>
      <c r="AA4" s="860"/>
      <c r="AB4" s="860"/>
      <c r="AC4" s="860"/>
      <c r="AD4" s="860"/>
      <c r="AF4" s="860"/>
      <c r="AG4" s="860"/>
      <c r="AH4" s="860"/>
      <c r="AI4" s="860"/>
      <c r="AK4" s="860"/>
      <c r="AL4" s="860"/>
      <c r="AM4" s="860"/>
      <c r="AN4" s="860"/>
      <c r="AP4" s="860"/>
      <c r="AQ4" s="860"/>
      <c r="AR4" s="860"/>
      <c r="AS4" s="860"/>
      <c r="AU4" s="860"/>
      <c r="AV4" s="860"/>
      <c r="AW4" s="860"/>
      <c r="AX4" s="860"/>
      <c r="AZ4" s="860"/>
      <c r="BA4" s="860"/>
      <c r="BB4" s="860"/>
      <c r="BC4" s="860"/>
      <c r="BE4" s="860"/>
      <c r="BF4" s="860"/>
      <c r="BG4" s="860"/>
      <c r="BH4" s="860"/>
      <c r="BJ4" s="860"/>
      <c r="BK4" s="860"/>
      <c r="BL4" s="860"/>
      <c r="BM4" s="860"/>
      <c r="BO4" s="860"/>
      <c r="BP4" s="860"/>
      <c r="BQ4" s="860"/>
      <c r="BR4" s="860"/>
      <c r="BT4" s="860"/>
      <c r="BU4" s="860"/>
      <c r="BV4" s="860"/>
      <c r="BW4" s="860"/>
      <c r="BY4" s="860"/>
      <c r="BZ4" s="860"/>
      <c r="CA4" s="860"/>
      <c r="CB4" s="860"/>
      <c r="CD4" s="860"/>
      <c r="CE4" s="860"/>
      <c r="CF4" s="860"/>
      <c r="CG4" s="860"/>
      <c r="CI4" s="860"/>
      <c r="CJ4" s="860"/>
      <c r="CK4" s="860"/>
      <c r="CL4" s="860"/>
      <c r="CN4" s="860"/>
      <c r="CO4" s="860"/>
      <c r="CP4" s="860"/>
      <c r="CQ4" s="860"/>
      <c r="CS4" s="860"/>
      <c r="CT4" s="860"/>
      <c r="CU4" s="860"/>
      <c r="CV4" s="860"/>
      <c r="CX4" s="860"/>
      <c r="CY4" s="860"/>
      <c r="CZ4" s="860"/>
      <c r="DA4" s="860"/>
      <c r="DC4" s="860"/>
      <c r="DD4" s="860"/>
      <c r="DE4" s="860"/>
      <c r="DF4" s="860"/>
      <c r="DH4" s="860"/>
      <c r="DI4" s="860"/>
      <c r="DJ4" s="860"/>
      <c r="DK4" s="860"/>
      <c r="DM4" s="860"/>
      <c r="DN4" s="860"/>
      <c r="DO4" s="860"/>
      <c r="DP4" s="860"/>
      <c r="DR4" s="860"/>
      <c r="DS4" s="860"/>
      <c r="DT4" s="860"/>
      <c r="DU4" s="860"/>
      <c r="DW4" s="860"/>
      <c r="DX4" s="860"/>
      <c r="DY4" s="860"/>
      <c r="DZ4" s="860"/>
      <c r="EB4" s="860"/>
      <c r="EC4" s="860"/>
      <c r="ED4" s="860"/>
      <c r="EE4" s="860"/>
      <c r="EG4" s="860"/>
      <c r="EH4" s="860"/>
      <c r="EI4" s="860"/>
      <c r="EJ4" s="860"/>
      <c r="EL4" s="860"/>
      <c r="EM4" s="860"/>
      <c r="EN4" s="860"/>
      <c r="EO4" s="860"/>
      <c r="EQ4" s="860"/>
      <c r="ER4" s="860"/>
      <c r="ES4" s="860"/>
      <c r="ET4" s="860"/>
      <c r="EV4" s="860"/>
      <c r="EW4" s="860"/>
      <c r="EX4" s="860"/>
      <c r="EY4" s="860"/>
      <c r="FA4" s="860"/>
      <c r="FB4" s="860"/>
      <c r="FC4" s="860"/>
      <c r="FD4" s="860"/>
    </row>
    <row r="5" spans="1:161" ht="15.75">
      <c r="A5" s="1172" t="s">
        <v>1388</v>
      </c>
      <c r="B5" s="1172"/>
      <c r="C5" s="1172"/>
      <c r="D5" s="1172"/>
      <c r="E5" s="1172"/>
      <c r="F5" s="1172"/>
      <c r="G5" s="860"/>
      <c r="H5" s="860"/>
      <c r="I5" s="860"/>
      <c r="J5" s="860"/>
      <c r="L5" s="860"/>
      <c r="M5" s="860"/>
      <c r="N5" s="860"/>
      <c r="O5" s="860"/>
      <c r="Q5" s="860"/>
      <c r="R5" s="860"/>
      <c r="S5" s="860"/>
      <c r="T5" s="860"/>
      <c r="V5" s="860"/>
      <c r="W5" s="860"/>
      <c r="X5" s="860"/>
      <c r="Y5" s="860"/>
      <c r="AA5" s="860"/>
      <c r="AB5" s="860"/>
      <c r="AC5" s="860"/>
      <c r="AD5" s="860"/>
      <c r="AF5" s="860"/>
      <c r="AG5" s="860"/>
      <c r="AH5" s="860"/>
      <c r="AI5" s="860"/>
      <c r="AK5" s="860"/>
      <c r="AL5" s="860"/>
      <c r="AM5" s="860"/>
      <c r="AN5" s="860"/>
      <c r="AP5" s="860"/>
      <c r="AQ5" s="860"/>
      <c r="AR5" s="860"/>
      <c r="AS5" s="860"/>
      <c r="AU5" s="860"/>
      <c r="AV5" s="860"/>
      <c r="AW5" s="860"/>
      <c r="AX5" s="860"/>
      <c r="AZ5" s="860"/>
      <c r="BA5" s="860"/>
      <c r="BB5" s="860"/>
      <c r="BC5" s="860"/>
      <c r="BE5" s="860"/>
      <c r="BF5" s="860"/>
      <c r="BG5" s="860"/>
      <c r="BH5" s="860"/>
      <c r="BJ5" s="860"/>
      <c r="BK5" s="860"/>
      <c r="BL5" s="860"/>
      <c r="BM5" s="860"/>
      <c r="BO5" s="860"/>
      <c r="BP5" s="860"/>
      <c r="BQ5" s="860"/>
      <c r="BR5" s="860"/>
      <c r="BT5" s="860"/>
      <c r="BU5" s="860"/>
      <c r="BV5" s="860"/>
      <c r="BW5" s="860"/>
      <c r="BY5" s="860"/>
      <c r="BZ5" s="860"/>
      <c r="CA5" s="860"/>
      <c r="CB5" s="860"/>
      <c r="CD5" s="860"/>
      <c r="CE5" s="860"/>
      <c r="CF5" s="860"/>
      <c r="CG5" s="860"/>
      <c r="CI5" s="860"/>
      <c r="CJ5" s="860"/>
      <c r="CK5" s="860"/>
      <c r="CL5" s="860"/>
      <c r="CN5" s="860"/>
      <c r="CO5" s="860"/>
      <c r="CP5" s="860"/>
      <c r="CQ5" s="860"/>
      <c r="CS5" s="860"/>
      <c r="CT5" s="860"/>
      <c r="CU5" s="860"/>
      <c r="CV5" s="860"/>
      <c r="CX5" s="860"/>
      <c r="CY5" s="860"/>
      <c r="CZ5" s="860"/>
      <c r="DA5" s="860"/>
      <c r="DC5" s="860"/>
      <c r="DD5" s="860"/>
      <c r="DE5" s="860"/>
      <c r="DF5" s="860"/>
      <c r="DH5" s="860"/>
      <c r="DI5" s="860"/>
      <c r="DJ5" s="860"/>
      <c r="DK5" s="860"/>
      <c r="DM5" s="860"/>
      <c r="DN5" s="860"/>
      <c r="DO5" s="860"/>
      <c r="DP5" s="860"/>
      <c r="DR5" s="860"/>
      <c r="DS5" s="860"/>
      <c r="DT5" s="860"/>
      <c r="DU5" s="860"/>
      <c r="DW5" s="860"/>
      <c r="DX5" s="860"/>
      <c r="DY5" s="860"/>
      <c r="DZ5" s="860"/>
      <c r="EB5" s="860"/>
      <c r="EC5" s="860"/>
      <c r="ED5" s="860"/>
      <c r="EE5" s="860"/>
      <c r="EG5" s="860"/>
      <c r="EH5" s="860"/>
      <c r="EI5" s="860"/>
      <c r="EJ5" s="860"/>
      <c r="EL5" s="860"/>
      <c r="EM5" s="860"/>
      <c r="EN5" s="860"/>
      <c r="EO5" s="860"/>
      <c r="EQ5" s="860"/>
      <c r="ER5" s="860"/>
      <c r="ES5" s="860"/>
      <c r="ET5" s="860"/>
      <c r="EV5" s="860"/>
      <c r="EW5" s="860"/>
      <c r="EX5" s="860"/>
      <c r="EY5" s="860"/>
      <c r="FA5" s="860"/>
      <c r="FB5" s="860"/>
      <c r="FC5" s="860"/>
      <c r="FD5" s="860"/>
    </row>
    <row r="6" spans="1:161" s="279" customFormat="1" ht="54.75" customHeight="1">
      <c r="A6" s="1173" t="s">
        <v>1389</v>
      </c>
      <c r="B6" s="1169" t="s">
        <v>1390</v>
      </c>
      <c r="C6" s="1169"/>
      <c r="D6" s="1169"/>
      <c r="E6" s="1169"/>
      <c r="F6" s="1169"/>
      <c r="G6" s="1169" t="s">
        <v>766</v>
      </c>
      <c r="H6" s="1169"/>
      <c r="I6" s="1169"/>
      <c r="J6" s="1169"/>
      <c r="K6" s="1169"/>
      <c r="L6" s="1169" t="s">
        <v>1025</v>
      </c>
      <c r="M6" s="1169"/>
      <c r="N6" s="1169"/>
      <c r="O6" s="1169"/>
      <c r="P6" s="1169"/>
      <c r="Q6" s="1169" t="s">
        <v>1391</v>
      </c>
      <c r="R6" s="1169"/>
      <c r="S6" s="1169"/>
      <c r="T6" s="1169"/>
      <c r="U6" s="1169"/>
      <c r="V6" s="1169" t="s">
        <v>769</v>
      </c>
      <c r="W6" s="1169"/>
      <c r="X6" s="1169"/>
      <c r="Y6" s="1169"/>
      <c r="Z6" s="1169"/>
      <c r="AA6" s="1169" t="s">
        <v>770</v>
      </c>
      <c r="AB6" s="1169"/>
      <c r="AC6" s="1169"/>
      <c r="AD6" s="1169"/>
      <c r="AE6" s="1169"/>
      <c r="AF6" s="1168" t="s">
        <v>771</v>
      </c>
      <c r="AG6" s="1168"/>
      <c r="AH6" s="1168"/>
      <c r="AI6" s="1168"/>
      <c r="AJ6" s="1168"/>
      <c r="AK6" s="1168" t="s">
        <v>772</v>
      </c>
      <c r="AL6" s="1168"/>
      <c r="AM6" s="1168"/>
      <c r="AN6" s="1168"/>
      <c r="AO6" s="1168"/>
      <c r="AP6" s="1170" t="s">
        <v>773</v>
      </c>
      <c r="AQ6" s="1170"/>
      <c r="AR6" s="1170"/>
      <c r="AS6" s="1170"/>
      <c r="AT6" s="1170"/>
      <c r="AU6" s="1169" t="s">
        <v>774</v>
      </c>
      <c r="AV6" s="1169"/>
      <c r="AW6" s="1169"/>
      <c r="AX6" s="1169"/>
      <c r="AY6" s="1169"/>
      <c r="AZ6" s="1169" t="s">
        <v>775</v>
      </c>
      <c r="BA6" s="1169"/>
      <c r="BB6" s="1169"/>
      <c r="BC6" s="1169"/>
      <c r="BD6" s="1169"/>
      <c r="BE6" s="1168" t="s">
        <v>776</v>
      </c>
      <c r="BF6" s="1168"/>
      <c r="BG6" s="1168"/>
      <c r="BH6" s="1168"/>
      <c r="BI6" s="1168"/>
      <c r="BJ6" s="1169" t="s">
        <v>777</v>
      </c>
      <c r="BK6" s="1169"/>
      <c r="BL6" s="1169"/>
      <c r="BM6" s="1169"/>
      <c r="BN6" s="1169"/>
      <c r="BO6" s="1169" t="s">
        <v>778</v>
      </c>
      <c r="BP6" s="1169"/>
      <c r="BQ6" s="1169"/>
      <c r="BR6" s="1169"/>
      <c r="BS6" s="1169"/>
      <c r="BT6" s="1169" t="s">
        <v>779</v>
      </c>
      <c r="BU6" s="1169"/>
      <c r="BV6" s="1169"/>
      <c r="BW6" s="1169"/>
      <c r="BX6" s="1169"/>
      <c r="BY6" s="1168" t="s">
        <v>780</v>
      </c>
      <c r="BZ6" s="1168"/>
      <c r="CA6" s="1168"/>
      <c r="CB6" s="1168"/>
      <c r="CC6" s="1168"/>
      <c r="CD6" s="1169" t="s">
        <v>781</v>
      </c>
      <c r="CE6" s="1169"/>
      <c r="CF6" s="1169"/>
      <c r="CG6" s="1169"/>
      <c r="CH6" s="1169"/>
      <c r="CI6" s="1169" t="s">
        <v>782</v>
      </c>
      <c r="CJ6" s="1169"/>
      <c r="CK6" s="1169"/>
      <c r="CL6" s="1169"/>
      <c r="CM6" s="1169"/>
      <c r="CN6" s="1168" t="s">
        <v>783</v>
      </c>
      <c r="CO6" s="1168"/>
      <c r="CP6" s="1168"/>
      <c r="CQ6" s="1168"/>
      <c r="CR6" s="1168"/>
      <c r="CS6" s="1169" t="s">
        <v>784</v>
      </c>
      <c r="CT6" s="1169"/>
      <c r="CU6" s="1169"/>
      <c r="CV6" s="1169"/>
      <c r="CW6" s="1169"/>
      <c r="CX6" s="1168" t="s">
        <v>785</v>
      </c>
      <c r="CY6" s="1168"/>
      <c r="CZ6" s="1168"/>
      <c r="DA6" s="1168"/>
      <c r="DB6" s="1168"/>
      <c r="DC6" s="1169" t="s">
        <v>786</v>
      </c>
      <c r="DD6" s="1169"/>
      <c r="DE6" s="1169"/>
      <c r="DF6" s="1169"/>
      <c r="DG6" s="1169"/>
      <c r="DH6" s="1169" t="s">
        <v>787</v>
      </c>
      <c r="DI6" s="1169"/>
      <c r="DJ6" s="1169"/>
      <c r="DK6" s="1169"/>
      <c r="DL6" s="1169"/>
      <c r="DM6" s="1169" t="s">
        <v>788</v>
      </c>
      <c r="DN6" s="1169"/>
      <c r="DO6" s="1169"/>
      <c r="DP6" s="1169"/>
      <c r="DQ6" s="1169"/>
      <c r="DR6" s="1169" t="s">
        <v>789</v>
      </c>
      <c r="DS6" s="1169"/>
      <c r="DT6" s="1169"/>
      <c r="DU6" s="1169"/>
      <c r="DV6" s="1169"/>
      <c r="DW6" s="1170" t="s">
        <v>790</v>
      </c>
      <c r="DX6" s="1170"/>
      <c r="DY6" s="1170"/>
      <c r="DZ6" s="1170"/>
      <c r="EA6" s="1170"/>
      <c r="EB6" s="1170" t="s">
        <v>791</v>
      </c>
      <c r="EC6" s="1170"/>
      <c r="ED6" s="1170"/>
      <c r="EE6" s="1170"/>
      <c r="EF6" s="1170"/>
      <c r="EG6" s="1169" t="s">
        <v>792</v>
      </c>
      <c r="EH6" s="1169"/>
      <c r="EI6" s="1169"/>
      <c r="EJ6" s="1169"/>
      <c r="EK6" s="1169"/>
      <c r="EL6" s="1170" t="s">
        <v>793</v>
      </c>
      <c r="EM6" s="1170"/>
      <c r="EN6" s="1170"/>
      <c r="EO6" s="1170"/>
      <c r="EP6" s="1170"/>
      <c r="EQ6" s="1168" t="s">
        <v>794</v>
      </c>
      <c r="ER6" s="1168"/>
      <c r="ES6" s="1168"/>
      <c r="ET6" s="1168"/>
      <c r="EU6" s="1168"/>
      <c r="EV6" s="1168" t="s">
        <v>795</v>
      </c>
      <c r="EW6" s="1168"/>
      <c r="EX6" s="1168"/>
      <c r="EY6" s="1168"/>
      <c r="EZ6" s="1168"/>
      <c r="FA6" s="1168" t="s">
        <v>796</v>
      </c>
      <c r="FB6" s="1168"/>
      <c r="FC6" s="1168"/>
      <c r="FD6" s="1168"/>
      <c r="FE6" s="1168"/>
    </row>
    <row r="7" spans="1:161" ht="48.75" customHeight="1">
      <c r="A7" s="1173"/>
      <c r="B7" s="1165" t="s">
        <v>1392</v>
      </c>
      <c r="C7" s="1166"/>
      <c r="D7" s="1166"/>
      <c r="E7" s="1166"/>
      <c r="F7" s="1167"/>
      <c r="G7" s="1165" t="s">
        <v>1392</v>
      </c>
      <c r="H7" s="1166"/>
      <c r="I7" s="1166"/>
      <c r="J7" s="1166"/>
      <c r="K7" s="1167"/>
      <c r="L7" s="1165" t="s">
        <v>1392</v>
      </c>
      <c r="M7" s="1166"/>
      <c r="N7" s="1166"/>
      <c r="O7" s="1166"/>
      <c r="P7" s="1167"/>
      <c r="Q7" s="1165" t="s">
        <v>1392</v>
      </c>
      <c r="R7" s="1166"/>
      <c r="S7" s="1166"/>
      <c r="T7" s="1166"/>
      <c r="U7" s="1167"/>
      <c r="V7" s="1165" t="s">
        <v>1392</v>
      </c>
      <c r="W7" s="1166"/>
      <c r="X7" s="1166"/>
      <c r="Y7" s="1166"/>
      <c r="Z7" s="1167"/>
      <c r="AA7" s="1165" t="s">
        <v>1392</v>
      </c>
      <c r="AB7" s="1166"/>
      <c r="AC7" s="1166"/>
      <c r="AD7" s="1166"/>
      <c r="AE7" s="1167"/>
      <c r="AF7" s="1165" t="s">
        <v>1392</v>
      </c>
      <c r="AG7" s="1166"/>
      <c r="AH7" s="1166"/>
      <c r="AI7" s="1166"/>
      <c r="AJ7" s="1167"/>
      <c r="AK7" s="1165" t="s">
        <v>1392</v>
      </c>
      <c r="AL7" s="1166"/>
      <c r="AM7" s="1166"/>
      <c r="AN7" s="1166"/>
      <c r="AO7" s="1167"/>
      <c r="AP7" s="1165" t="s">
        <v>1392</v>
      </c>
      <c r="AQ7" s="1166"/>
      <c r="AR7" s="1166"/>
      <c r="AS7" s="1166"/>
      <c r="AT7" s="1167"/>
      <c r="AU7" s="1165" t="s">
        <v>1392</v>
      </c>
      <c r="AV7" s="1166"/>
      <c r="AW7" s="1166"/>
      <c r="AX7" s="1166"/>
      <c r="AY7" s="1167"/>
      <c r="AZ7" s="1165" t="s">
        <v>1392</v>
      </c>
      <c r="BA7" s="1166"/>
      <c r="BB7" s="1166"/>
      <c r="BC7" s="1166"/>
      <c r="BD7" s="1167"/>
      <c r="BE7" s="1165" t="s">
        <v>1392</v>
      </c>
      <c r="BF7" s="1166"/>
      <c r="BG7" s="1166"/>
      <c r="BH7" s="1166"/>
      <c r="BI7" s="1167"/>
      <c r="BJ7" s="1165" t="s">
        <v>1392</v>
      </c>
      <c r="BK7" s="1166"/>
      <c r="BL7" s="1166"/>
      <c r="BM7" s="1166"/>
      <c r="BN7" s="1167"/>
      <c r="BO7" s="1165" t="s">
        <v>1392</v>
      </c>
      <c r="BP7" s="1166"/>
      <c r="BQ7" s="1166"/>
      <c r="BR7" s="1166"/>
      <c r="BS7" s="1167"/>
      <c r="BT7" s="1165" t="s">
        <v>1392</v>
      </c>
      <c r="BU7" s="1166"/>
      <c r="BV7" s="1166"/>
      <c r="BW7" s="1166"/>
      <c r="BX7" s="1167"/>
      <c r="BY7" s="1165" t="s">
        <v>1392</v>
      </c>
      <c r="BZ7" s="1166"/>
      <c r="CA7" s="1166"/>
      <c r="CB7" s="1166"/>
      <c r="CC7" s="1167"/>
      <c r="CD7" s="1165" t="s">
        <v>1392</v>
      </c>
      <c r="CE7" s="1166"/>
      <c r="CF7" s="1166"/>
      <c r="CG7" s="1166"/>
      <c r="CH7" s="1167"/>
      <c r="CI7" s="1165" t="s">
        <v>1392</v>
      </c>
      <c r="CJ7" s="1166"/>
      <c r="CK7" s="1166"/>
      <c r="CL7" s="1166"/>
      <c r="CM7" s="1167"/>
      <c r="CN7" s="1165" t="s">
        <v>1392</v>
      </c>
      <c r="CO7" s="1166"/>
      <c r="CP7" s="1166"/>
      <c r="CQ7" s="1166"/>
      <c r="CR7" s="1167"/>
      <c r="CS7" s="1165" t="s">
        <v>1392</v>
      </c>
      <c r="CT7" s="1166"/>
      <c r="CU7" s="1166"/>
      <c r="CV7" s="1166"/>
      <c r="CW7" s="1167"/>
      <c r="CX7" s="1165" t="s">
        <v>1392</v>
      </c>
      <c r="CY7" s="1166"/>
      <c r="CZ7" s="1166"/>
      <c r="DA7" s="1166"/>
      <c r="DB7" s="1167"/>
      <c r="DC7" s="1165" t="s">
        <v>1392</v>
      </c>
      <c r="DD7" s="1166"/>
      <c r="DE7" s="1166"/>
      <c r="DF7" s="1166"/>
      <c r="DG7" s="1167"/>
      <c r="DH7" s="1165" t="s">
        <v>1392</v>
      </c>
      <c r="DI7" s="1166"/>
      <c r="DJ7" s="1166"/>
      <c r="DK7" s="1166"/>
      <c r="DL7" s="1167"/>
      <c r="DM7" s="1165" t="s">
        <v>1392</v>
      </c>
      <c r="DN7" s="1166"/>
      <c r="DO7" s="1166"/>
      <c r="DP7" s="1166"/>
      <c r="DQ7" s="1167"/>
      <c r="DR7" s="1165" t="s">
        <v>1392</v>
      </c>
      <c r="DS7" s="1166"/>
      <c r="DT7" s="1166"/>
      <c r="DU7" s="1166"/>
      <c r="DV7" s="1167"/>
      <c r="DW7" s="1165" t="s">
        <v>1392</v>
      </c>
      <c r="DX7" s="1166"/>
      <c r="DY7" s="1166"/>
      <c r="DZ7" s="1166"/>
      <c r="EA7" s="1167"/>
      <c r="EB7" s="1165" t="s">
        <v>1392</v>
      </c>
      <c r="EC7" s="1166"/>
      <c r="ED7" s="1166"/>
      <c r="EE7" s="1166"/>
      <c r="EF7" s="1167"/>
      <c r="EG7" s="1165" t="s">
        <v>1392</v>
      </c>
      <c r="EH7" s="1166"/>
      <c r="EI7" s="1166"/>
      <c r="EJ7" s="1166"/>
      <c r="EK7" s="1167"/>
      <c r="EL7" s="1165" t="s">
        <v>1392</v>
      </c>
      <c r="EM7" s="1166"/>
      <c r="EN7" s="1166"/>
      <c r="EO7" s="1166"/>
      <c r="EP7" s="1167"/>
      <c r="EQ7" s="1165" t="s">
        <v>1392</v>
      </c>
      <c r="ER7" s="1166"/>
      <c r="ES7" s="1166"/>
      <c r="ET7" s="1166"/>
      <c r="EU7" s="1167"/>
      <c r="EV7" s="1165" t="s">
        <v>1392</v>
      </c>
      <c r="EW7" s="1166"/>
      <c r="EX7" s="1166"/>
      <c r="EY7" s="1166"/>
      <c r="EZ7" s="1167"/>
      <c r="FA7" s="1165" t="s">
        <v>1392</v>
      </c>
      <c r="FB7" s="1166"/>
      <c r="FC7" s="1166"/>
      <c r="FD7" s="1166"/>
      <c r="FE7" s="1167"/>
    </row>
    <row r="8" spans="1:161" ht="48.75" customHeight="1">
      <c r="A8" s="1173"/>
      <c r="B8" s="871" t="s">
        <v>1393</v>
      </c>
      <c r="C8" s="871" t="s">
        <v>1394</v>
      </c>
      <c r="D8" s="729" t="s">
        <v>1395</v>
      </c>
      <c r="E8" s="729" t="s">
        <v>1396</v>
      </c>
      <c r="F8" s="871" t="s">
        <v>1397</v>
      </c>
      <c r="G8" s="871" t="s">
        <v>1393</v>
      </c>
      <c r="H8" s="871" t="s">
        <v>1394</v>
      </c>
      <c r="I8" s="729" t="s">
        <v>1395</v>
      </c>
      <c r="J8" s="729" t="s">
        <v>1396</v>
      </c>
      <c r="K8" s="871" t="s">
        <v>1397</v>
      </c>
      <c r="L8" s="871" t="s">
        <v>1393</v>
      </c>
      <c r="M8" s="871" t="s">
        <v>1394</v>
      </c>
      <c r="N8" s="729" t="s">
        <v>1395</v>
      </c>
      <c r="O8" s="729" t="s">
        <v>1396</v>
      </c>
      <c r="P8" s="871" t="s">
        <v>1397</v>
      </c>
      <c r="Q8" s="871" t="s">
        <v>1393</v>
      </c>
      <c r="R8" s="871" t="s">
        <v>1394</v>
      </c>
      <c r="S8" s="729" t="s">
        <v>1395</v>
      </c>
      <c r="T8" s="729" t="s">
        <v>1396</v>
      </c>
      <c r="U8" s="871" t="s">
        <v>1397</v>
      </c>
      <c r="V8" s="871" t="s">
        <v>1393</v>
      </c>
      <c r="W8" s="871" t="s">
        <v>1394</v>
      </c>
      <c r="X8" s="729" t="s">
        <v>1395</v>
      </c>
      <c r="Y8" s="729" t="s">
        <v>1396</v>
      </c>
      <c r="Z8" s="871" t="s">
        <v>1397</v>
      </c>
      <c r="AA8" s="871" t="s">
        <v>1393</v>
      </c>
      <c r="AB8" s="871" t="s">
        <v>1394</v>
      </c>
      <c r="AC8" s="729" t="s">
        <v>1395</v>
      </c>
      <c r="AD8" s="729" t="s">
        <v>1396</v>
      </c>
      <c r="AE8" s="871" t="s">
        <v>1397</v>
      </c>
      <c r="AF8" s="871" t="s">
        <v>1393</v>
      </c>
      <c r="AG8" s="871" t="s">
        <v>1394</v>
      </c>
      <c r="AH8" s="729" t="s">
        <v>1395</v>
      </c>
      <c r="AI8" s="729" t="s">
        <v>1396</v>
      </c>
      <c r="AJ8" s="871" t="s">
        <v>1397</v>
      </c>
      <c r="AK8" s="871" t="s">
        <v>1393</v>
      </c>
      <c r="AL8" s="871" t="s">
        <v>1394</v>
      </c>
      <c r="AM8" s="729" t="s">
        <v>1395</v>
      </c>
      <c r="AN8" s="729" t="s">
        <v>1396</v>
      </c>
      <c r="AO8" s="871" t="s">
        <v>1397</v>
      </c>
      <c r="AP8" s="871" t="s">
        <v>1393</v>
      </c>
      <c r="AQ8" s="871" t="s">
        <v>1394</v>
      </c>
      <c r="AR8" s="729" t="s">
        <v>1395</v>
      </c>
      <c r="AS8" s="729" t="s">
        <v>1396</v>
      </c>
      <c r="AT8" s="871" t="s">
        <v>1397</v>
      </c>
      <c r="AU8" s="871" t="s">
        <v>1393</v>
      </c>
      <c r="AV8" s="871" t="s">
        <v>1394</v>
      </c>
      <c r="AW8" s="729" t="s">
        <v>1395</v>
      </c>
      <c r="AX8" s="729" t="s">
        <v>1396</v>
      </c>
      <c r="AY8" s="871" t="s">
        <v>1397</v>
      </c>
      <c r="AZ8" s="871" t="s">
        <v>1393</v>
      </c>
      <c r="BA8" s="871" t="s">
        <v>1394</v>
      </c>
      <c r="BB8" s="729" t="s">
        <v>1395</v>
      </c>
      <c r="BC8" s="729" t="s">
        <v>1396</v>
      </c>
      <c r="BD8" s="871" t="s">
        <v>1397</v>
      </c>
      <c r="BE8" s="871" t="s">
        <v>1393</v>
      </c>
      <c r="BF8" s="871" t="s">
        <v>1394</v>
      </c>
      <c r="BG8" s="729" t="s">
        <v>1395</v>
      </c>
      <c r="BH8" s="729" t="s">
        <v>1396</v>
      </c>
      <c r="BI8" s="871" t="s">
        <v>1397</v>
      </c>
      <c r="BJ8" s="871" t="s">
        <v>1393</v>
      </c>
      <c r="BK8" s="871" t="s">
        <v>1394</v>
      </c>
      <c r="BL8" s="729" t="s">
        <v>1395</v>
      </c>
      <c r="BM8" s="729" t="s">
        <v>1396</v>
      </c>
      <c r="BN8" s="871" t="s">
        <v>1397</v>
      </c>
      <c r="BO8" s="871" t="s">
        <v>1393</v>
      </c>
      <c r="BP8" s="871" t="s">
        <v>1394</v>
      </c>
      <c r="BQ8" s="729" t="s">
        <v>1395</v>
      </c>
      <c r="BR8" s="729" t="s">
        <v>1396</v>
      </c>
      <c r="BS8" s="871" t="s">
        <v>1397</v>
      </c>
      <c r="BT8" s="871" t="s">
        <v>1393</v>
      </c>
      <c r="BU8" s="871" t="s">
        <v>1394</v>
      </c>
      <c r="BV8" s="729" t="s">
        <v>1395</v>
      </c>
      <c r="BW8" s="729" t="s">
        <v>1396</v>
      </c>
      <c r="BX8" s="871" t="s">
        <v>1397</v>
      </c>
      <c r="BY8" s="871" t="s">
        <v>1393</v>
      </c>
      <c r="BZ8" s="871" t="s">
        <v>1394</v>
      </c>
      <c r="CA8" s="729" t="s">
        <v>1395</v>
      </c>
      <c r="CB8" s="729" t="s">
        <v>1396</v>
      </c>
      <c r="CC8" s="871" t="s">
        <v>1397</v>
      </c>
      <c r="CD8" s="871" t="s">
        <v>1393</v>
      </c>
      <c r="CE8" s="871" t="s">
        <v>1394</v>
      </c>
      <c r="CF8" s="729" t="s">
        <v>1395</v>
      </c>
      <c r="CG8" s="729" t="s">
        <v>1396</v>
      </c>
      <c r="CH8" s="871" t="s">
        <v>1397</v>
      </c>
      <c r="CI8" s="871" t="s">
        <v>1393</v>
      </c>
      <c r="CJ8" s="871" t="s">
        <v>1394</v>
      </c>
      <c r="CK8" s="729" t="s">
        <v>1395</v>
      </c>
      <c r="CL8" s="729" t="s">
        <v>1396</v>
      </c>
      <c r="CM8" s="871" t="s">
        <v>1397</v>
      </c>
      <c r="CN8" s="871" t="s">
        <v>1393</v>
      </c>
      <c r="CO8" s="871" t="s">
        <v>1394</v>
      </c>
      <c r="CP8" s="729" t="s">
        <v>1395</v>
      </c>
      <c r="CQ8" s="729" t="s">
        <v>1396</v>
      </c>
      <c r="CR8" s="871" t="s">
        <v>1397</v>
      </c>
      <c r="CS8" s="871" t="s">
        <v>1393</v>
      </c>
      <c r="CT8" s="871" t="s">
        <v>1394</v>
      </c>
      <c r="CU8" s="729" t="s">
        <v>1395</v>
      </c>
      <c r="CV8" s="729" t="s">
        <v>1396</v>
      </c>
      <c r="CW8" s="871" t="s">
        <v>1397</v>
      </c>
      <c r="CX8" s="871" t="s">
        <v>1393</v>
      </c>
      <c r="CY8" s="871" t="s">
        <v>1394</v>
      </c>
      <c r="CZ8" s="729" t="s">
        <v>1395</v>
      </c>
      <c r="DA8" s="729" t="s">
        <v>1396</v>
      </c>
      <c r="DB8" s="871" t="s">
        <v>1397</v>
      </c>
      <c r="DC8" s="871" t="s">
        <v>1393</v>
      </c>
      <c r="DD8" s="871" t="s">
        <v>1394</v>
      </c>
      <c r="DE8" s="729" t="s">
        <v>1395</v>
      </c>
      <c r="DF8" s="729" t="s">
        <v>1396</v>
      </c>
      <c r="DG8" s="871" t="s">
        <v>1397</v>
      </c>
      <c r="DH8" s="871" t="s">
        <v>1393</v>
      </c>
      <c r="DI8" s="871" t="s">
        <v>1394</v>
      </c>
      <c r="DJ8" s="729" t="s">
        <v>1395</v>
      </c>
      <c r="DK8" s="729" t="s">
        <v>1396</v>
      </c>
      <c r="DL8" s="871" t="s">
        <v>1397</v>
      </c>
      <c r="DM8" s="871" t="s">
        <v>1393</v>
      </c>
      <c r="DN8" s="871" t="s">
        <v>1394</v>
      </c>
      <c r="DO8" s="729" t="s">
        <v>1395</v>
      </c>
      <c r="DP8" s="729" t="s">
        <v>1396</v>
      </c>
      <c r="DQ8" s="871" t="s">
        <v>1397</v>
      </c>
      <c r="DR8" s="871" t="s">
        <v>1393</v>
      </c>
      <c r="DS8" s="871" t="s">
        <v>1394</v>
      </c>
      <c r="DT8" s="729" t="s">
        <v>1395</v>
      </c>
      <c r="DU8" s="729" t="s">
        <v>1396</v>
      </c>
      <c r="DV8" s="871" t="s">
        <v>1397</v>
      </c>
      <c r="DW8" s="871" t="s">
        <v>1393</v>
      </c>
      <c r="DX8" s="871" t="s">
        <v>1394</v>
      </c>
      <c r="DY8" s="729" t="s">
        <v>1395</v>
      </c>
      <c r="DZ8" s="729" t="s">
        <v>1396</v>
      </c>
      <c r="EA8" s="871" t="s">
        <v>1397</v>
      </c>
      <c r="EB8" s="871" t="s">
        <v>1393</v>
      </c>
      <c r="EC8" s="871" t="s">
        <v>1394</v>
      </c>
      <c r="ED8" s="729" t="s">
        <v>1395</v>
      </c>
      <c r="EE8" s="729" t="s">
        <v>1396</v>
      </c>
      <c r="EF8" s="871" t="s">
        <v>1397</v>
      </c>
      <c r="EG8" s="871" t="s">
        <v>1393</v>
      </c>
      <c r="EH8" s="871" t="s">
        <v>1394</v>
      </c>
      <c r="EI8" s="729" t="s">
        <v>1395</v>
      </c>
      <c r="EJ8" s="729" t="s">
        <v>1396</v>
      </c>
      <c r="EK8" s="871" t="s">
        <v>1397</v>
      </c>
      <c r="EL8" s="871" t="s">
        <v>1393</v>
      </c>
      <c r="EM8" s="871" t="s">
        <v>1394</v>
      </c>
      <c r="EN8" s="729" t="s">
        <v>1395</v>
      </c>
      <c r="EO8" s="729" t="s">
        <v>1396</v>
      </c>
      <c r="EP8" s="871" t="s">
        <v>1397</v>
      </c>
      <c r="EQ8" s="871" t="s">
        <v>1393</v>
      </c>
      <c r="ER8" s="871" t="s">
        <v>1394</v>
      </c>
      <c r="ES8" s="729" t="s">
        <v>1395</v>
      </c>
      <c r="ET8" s="729" t="s">
        <v>1396</v>
      </c>
      <c r="EU8" s="871" t="s">
        <v>1397</v>
      </c>
      <c r="EV8" s="871" t="s">
        <v>1393</v>
      </c>
      <c r="EW8" s="871" t="s">
        <v>1394</v>
      </c>
      <c r="EX8" s="729" t="s">
        <v>1395</v>
      </c>
      <c r="EY8" s="729" t="s">
        <v>1396</v>
      </c>
      <c r="EZ8" s="871" t="s">
        <v>1397</v>
      </c>
      <c r="FA8" s="871" t="s">
        <v>1393</v>
      </c>
      <c r="FB8" s="871" t="s">
        <v>1394</v>
      </c>
      <c r="FC8" s="729" t="s">
        <v>1395</v>
      </c>
      <c r="FD8" s="729" t="s">
        <v>1396</v>
      </c>
      <c r="FE8" s="871" t="s">
        <v>1397</v>
      </c>
    </row>
    <row r="9" spans="1:161" ht="15">
      <c r="A9" s="730">
        <v>1</v>
      </c>
      <c r="B9" s="730">
        <v>2</v>
      </c>
      <c r="C9" s="730">
        <v>3</v>
      </c>
      <c r="D9" s="730">
        <v>4</v>
      </c>
      <c r="E9" s="730" t="s">
        <v>1398</v>
      </c>
      <c r="F9" s="730" t="s">
        <v>1399</v>
      </c>
      <c r="G9" s="730">
        <v>2</v>
      </c>
      <c r="H9" s="730">
        <v>3</v>
      </c>
      <c r="I9" s="730">
        <v>4</v>
      </c>
      <c r="J9" s="730" t="s">
        <v>1398</v>
      </c>
      <c r="K9" s="730" t="s">
        <v>1399</v>
      </c>
      <c r="L9" s="730">
        <v>2</v>
      </c>
      <c r="M9" s="730">
        <v>3</v>
      </c>
      <c r="N9" s="730">
        <v>4</v>
      </c>
      <c r="O9" s="730" t="s">
        <v>1398</v>
      </c>
      <c r="P9" s="730" t="s">
        <v>1399</v>
      </c>
      <c r="Q9" s="730">
        <v>2</v>
      </c>
      <c r="R9" s="730">
        <v>3</v>
      </c>
      <c r="S9" s="730">
        <v>4</v>
      </c>
      <c r="T9" s="730" t="s">
        <v>1398</v>
      </c>
      <c r="U9" s="730" t="s">
        <v>1399</v>
      </c>
      <c r="V9" s="730">
        <v>2</v>
      </c>
      <c r="W9" s="730">
        <v>3</v>
      </c>
      <c r="X9" s="730">
        <v>4</v>
      </c>
      <c r="Y9" s="730" t="s">
        <v>1398</v>
      </c>
      <c r="Z9" s="730" t="s">
        <v>1399</v>
      </c>
      <c r="AA9" s="730">
        <v>2</v>
      </c>
      <c r="AB9" s="730">
        <v>3</v>
      </c>
      <c r="AC9" s="730">
        <v>4</v>
      </c>
      <c r="AD9" s="730" t="s">
        <v>1398</v>
      </c>
      <c r="AE9" s="730" t="s">
        <v>1399</v>
      </c>
      <c r="AF9" s="730">
        <v>2</v>
      </c>
      <c r="AG9" s="730">
        <v>3</v>
      </c>
      <c r="AH9" s="730">
        <v>4</v>
      </c>
      <c r="AI9" s="730" t="s">
        <v>1398</v>
      </c>
      <c r="AJ9" s="730" t="s">
        <v>1399</v>
      </c>
      <c r="AK9" s="730">
        <v>2</v>
      </c>
      <c r="AL9" s="730">
        <v>3</v>
      </c>
      <c r="AM9" s="730">
        <v>4</v>
      </c>
      <c r="AN9" s="730" t="s">
        <v>1398</v>
      </c>
      <c r="AO9" s="730" t="s">
        <v>1399</v>
      </c>
      <c r="AP9" s="730">
        <v>2</v>
      </c>
      <c r="AQ9" s="730">
        <v>3</v>
      </c>
      <c r="AR9" s="730">
        <v>4</v>
      </c>
      <c r="AS9" s="730" t="s">
        <v>1398</v>
      </c>
      <c r="AT9" s="730" t="s">
        <v>1399</v>
      </c>
      <c r="AU9" s="730">
        <v>2</v>
      </c>
      <c r="AV9" s="730">
        <v>3</v>
      </c>
      <c r="AW9" s="730">
        <v>4</v>
      </c>
      <c r="AX9" s="730" t="s">
        <v>1398</v>
      </c>
      <c r="AY9" s="730" t="s">
        <v>1399</v>
      </c>
      <c r="AZ9" s="730">
        <v>2</v>
      </c>
      <c r="BA9" s="730">
        <v>3</v>
      </c>
      <c r="BB9" s="730">
        <v>4</v>
      </c>
      <c r="BC9" s="730" t="s">
        <v>1398</v>
      </c>
      <c r="BD9" s="730" t="s">
        <v>1399</v>
      </c>
      <c r="BE9" s="730">
        <v>2</v>
      </c>
      <c r="BF9" s="730">
        <v>3</v>
      </c>
      <c r="BG9" s="730">
        <v>4</v>
      </c>
      <c r="BH9" s="730" t="s">
        <v>1398</v>
      </c>
      <c r="BI9" s="730" t="s">
        <v>1399</v>
      </c>
      <c r="BJ9" s="730">
        <v>2</v>
      </c>
      <c r="BK9" s="730">
        <v>3</v>
      </c>
      <c r="BL9" s="730">
        <v>4</v>
      </c>
      <c r="BM9" s="730" t="s">
        <v>1398</v>
      </c>
      <c r="BN9" s="730" t="s">
        <v>1399</v>
      </c>
      <c r="BO9" s="730">
        <v>2</v>
      </c>
      <c r="BP9" s="730">
        <v>3</v>
      </c>
      <c r="BQ9" s="730">
        <v>4</v>
      </c>
      <c r="BR9" s="730" t="s">
        <v>1398</v>
      </c>
      <c r="BS9" s="730" t="s">
        <v>1399</v>
      </c>
      <c r="BT9" s="730">
        <v>2</v>
      </c>
      <c r="BU9" s="730">
        <v>3</v>
      </c>
      <c r="BV9" s="730">
        <v>4</v>
      </c>
      <c r="BW9" s="730" t="s">
        <v>1398</v>
      </c>
      <c r="BX9" s="730" t="s">
        <v>1399</v>
      </c>
      <c r="BY9" s="730">
        <v>2</v>
      </c>
      <c r="BZ9" s="730">
        <v>3</v>
      </c>
      <c r="CA9" s="730">
        <v>4</v>
      </c>
      <c r="CB9" s="730" t="s">
        <v>1398</v>
      </c>
      <c r="CC9" s="730" t="s">
        <v>1399</v>
      </c>
      <c r="CD9" s="730">
        <v>2</v>
      </c>
      <c r="CE9" s="730">
        <v>3</v>
      </c>
      <c r="CF9" s="730">
        <v>4</v>
      </c>
      <c r="CG9" s="730" t="s">
        <v>1398</v>
      </c>
      <c r="CH9" s="730" t="s">
        <v>1399</v>
      </c>
      <c r="CI9" s="730">
        <v>2</v>
      </c>
      <c r="CJ9" s="730">
        <v>3</v>
      </c>
      <c r="CK9" s="730">
        <v>4</v>
      </c>
      <c r="CL9" s="730" t="s">
        <v>1398</v>
      </c>
      <c r="CM9" s="730" t="s">
        <v>1399</v>
      </c>
      <c r="CN9" s="730">
        <v>2</v>
      </c>
      <c r="CO9" s="730">
        <v>3</v>
      </c>
      <c r="CP9" s="730">
        <v>4</v>
      </c>
      <c r="CQ9" s="730" t="s">
        <v>1398</v>
      </c>
      <c r="CR9" s="730" t="s">
        <v>1399</v>
      </c>
      <c r="CS9" s="730">
        <v>2</v>
      </c>
      <c r="CT9" s="730">
        <v>3</v>
      </c>
      <c r="CU9" s="730">
        <v>4</v>
      </c>
      <c r="CV9" s="730" t="s">
        <v>1398</v>
      </c>
      <c r="CW9" s="730" t="s">
        <v>1399</v>
      </c>
      <c r="CX9" s="730">
        <v>2</v>
      </c>
      <c r="CY9" s="730">
        <v>3</v>
      </c>
      <c r="CZ9" s="730">
        <v>4</v>
      </c>
      <c r="DA9" s="730" t="s">
        <v>1398</v>
      </c>
      <c r="DB9" s="730" t="s">
        <v>1399</v>
      </c>
      <c r="DC9" s="730">
        <v>2</v>
      </c>
      <c r="DD9" s="730">
        <v>3</v>
      </c>
      <c r="DE9" s="730">
        <v>4</v>
      </c>
      <c r="DF9" s="730" t="s">
        <v>1398</v>
      </c>
      <c r="DG9" s="730" t="s">
        <v>1399</v>
      </c>
      <c r="DH9" s="730">
        <v>2</v>
      </c>
      <c r="DI9" s="730">
        <v>3</v>
      </c>
      <c r="DJ9" s="730">
        <v>4</v>
      </c>
      <c r="DK9" s="730" t="s">
        <v>1398</v>
      </c>
      <c r="DL9" s="730" t="s">
        <v>1399</v>
      </c>
      <c r="DM9" s="730">
        <v>2</v>
      </c>
      <c r="DN9" s="730">
        <v>3</v>
      </c>
      <c r="DO9" s="730">
        <v>4</v>
      </c>
      <c r="DP9" s="730" t="s">
        <v>1398</v>
      </c>
      <c r="DQ9" s="730" t="s">
        <v>1399</v>
      </c>
      <c r="DR9" s="730">
        <v>2</v>
      </c>
      <c r="DS9" s="730">
        <v>3</v>
      </c>
      <c r="DT9" s="730">
        <v>4</v>
      </c>
      <c r="DU9" s="730" t="s">
        <v>1398</v>
      </c>
      <c r="DV9" s="730" t="s">
        <v>1399</v>
      </c>
      <c r="DW9" s="730">
        <v>2</v>
      </c>
      <c r="DX9" s="730">
        <v>3</v>
      </c>
      <c r="DY9" s="730">
        <v>4</v>
      </c>
      <c r="DZ9" s="730" t="s">
        <v>1398</v>
      </c>
      <c r="EA9" s="730" t="s">
        <v>1399</v>
      </c>
      <c r="EB9" s="730">
        <v>2</v>
      </c>
      <c r="EC9" s="730">
        <v>3</v>
      </c>
      <c r="ED9" s="730">
        <v>4</v>
      </c>
      <c r="EE9" s="730" t="s">
        <v>1398</v>
      </c>
      <c r="EF9" s="730" t="s">
        <v>1399</v>
      </c>
      <c r="EG9" s="730">
        <v>2</v>
      </c>
      <c r="EH9" s="730">
        <v>3</v>
      </c>
      <c r="EI9" s="730">
        <v>4</v>
      </c>
      <c r="EJ9" s="730" t="s">
        <v>1398</v>
      </c>
      <c r="EK9" s="730" t="s">
        <v>1399</v>
      </c>
      <c r="EL9" s="730">
        <v>2</v>
      </c>
      <c r="EM9" s="730">
        <v>3</v>
      </c>
      <c r="EN9" s="730">
        <v>4</v>
      </c>
      <c r="EO9" s="730" t="s">
        <v>1398</v>
      </c>
      <c r="EP9" s="730" t="s">
        <v>1399</v>
      </c>
      <c r="EQ9" s="730">
        <v>2</v>
      </c>
      <c r="ER9" s="730">
        <v>3</v>
      </c>
      <c r="ES9" s="730">
        <v>4</v>
      </c>
      <c r="ET9" s="730" t="s">
        <v>1398</v>
      </c>
      <c r="EU9" s="730" t="s">
        <v>1399</v>
      </c>
      <c r="EV9" s="730">
        <v>2</v>
      </c>
      <c r="EW9" s="730">
        <v>3</v>
      </c>
      <c r="EX9" s="730">
        <v>4</v>
      </c>
      <c r="EY9" s="730" t="s">
        <v>1398</v>
      </c>
      <c r="EZ9" s="730" t="s">
        <v>1399</v>
      </c>
      <c r="FA9" s="730">
        <v>2</v>
      </c>
      <c r="FB9" s="730">
        <v>3</v>
      </c>
      <c r="FC9" s="730">
        <v>4</v>
      </c>
      <c r="FD9" s="730" t="s">
        <v>1398</v>
      </c>
      <c r="FE9" s="730" t="s">
        <v>1399</v>
      </c>
    </row>
    <row r="10" spans="1:161" ht="15.75">
      <c r="A10" s="731" t="s">
        <v>1400</v>
      </c>
      <c r="B10" s="331">
        <f>B12+B24+B36+B48+B60+B72</f>
        <v>3841</v>
      </c>
      <c r="C10" s="732"/>
      <c r="D10" s="733"/>
      <c r="E10" s="331">
        <f t="shared" ref="E10:G11" si="0">E12+E24+E36+E48+E60+E72</f>
        <v>0</v>
      </c>
      <c r="F10" s="733">
        <f t="shared" si="0"/>
        <v>0</v>
      </c>
      <c r="G10" s="331">
        <f t="shared" si="0"/>
        <v>365</v>
      </c>
      <c r="H10" s="732"/>
      <c r="I10" s="733"/>
      <c r="J10" s="331">
        <f t="shared" ref="J10:L11" si="1">J12+J24+J36+J48+J60+J72</f>
        <v>0</v>
      </c>
      <c r="K10" s="733">
        <f t="shared" si="1"/>
        <v>0</v>
      </c>
      <c r="L10" s="331">
        <f t="shared" si="1"/>
        <v>473</v>
      </c>
      <c r="M10" s="732"/>
      <c r="N10" s="733"/>
      <c r="O10" s="331">
        <f t="shared" ref="O10:Q11" si="2">O12+O24+O36+O48+O60+O72</f>
        <v>0</v>
      </c>
      <c r="P10" s="733">
        <f t="shared" si="2"/>
        <v>0</v>
      </c>
      <c r="Q10" s="331">
        <f t="shared" si="2"/>
        <v>140</v>
      </c>
      <c r="R10" s="732"/>
      <c r="S10" s="733"/>
      <c r="T10" s="331">
        <f t="shared" ref="T10:V11" si="3">T12+T24+T36+T48+T60+T72</f>
        <v>0</v>
      </c>
      <c r="U10" s="733">
        <f t="shared" si="3"/>
        <v>0</v>
      </c>
      <c r="V10" s="331">
        <f t="shared" si="3"/>
        <v>30</v>
      </c>
      <c r="W10" s="732"/>
      <c r="X10" s="733"/>
      <c r="Y10" s="331">
        <f t="shared" ref="Y10:AA11" si="4">Y12+Y24+Y36+Y48+Y60+Y72</f>
        <v>0</v>
      </c>
      <c r="Z10" s="733">
        <f t="shared" si="4"/>
        <v>0</v>
      </c>
      <c r="AA10" s="331">
        <f t="shared" si="4"/>
        <v>417</v>
      </c>
      <c r="AB10" s="732"/>
      <c r="AC10" s="733"/>
      <c r="AD10" s="331">
        <f t="shared" ref="AD10:AP11" si="5">AD12+AD24+AD36+AD48+AD60+AD72</f>
        <v>0</v>
      </c>
      <c r="AE10" s="733">
        <f t="shared" si="5"/>
        <v>0</v>
      </c>
      <c r="AF10" s="331">
        <f t="shared" si="5"/>
        <v>0</v>
      </c>
      <c r="AG10" s="732"/>
      <c r="AH10" s="733"/>
      <c r="AI10" s="331">
        <f t="shared" ref="AI10:AK11" si="6">AI12+AI24+AI36+AI48+AI60+AI72</f>
        <v>0</v>
      </c>
      <c r="AJ10" s="733">
        <f t="shared" si="6"/>
        <v>0</v>
      </c>
      <c r="AK10" s="331">
        <f t="shared" si="6"/>
        <v>0</v>
      </c>
      <c r="AL10" s="732"/>
      <c r="AM10" s="733"/>
      <c r="AN10" s="331">
        <f t="shared" ref="AN10:AO11" si="7">AN12+AN24+AN36+AN48+AN60+AN72</f>
        <v>0</v>
      </c>
      <c r="AO10" s="733">
        <f t="shared" si="7"/>
        <v>0</v>
      </c>
      <c r="AP10" s="331">
        <f t="shared" si="5"/>
        <v>215</v>
      </c>
      <c r="AQ10" s="732"/>
      <c r="AR10" s="733"/>
      <c r="AS10" s="331">
        <f t="shared" ref="AS10:AU11" si="8">AS12+AS24+AS36+AS48+AS60+AS72</f>
        <v>0</v>
      </c>
      <c r="AT10" s="733">
        <f t="shared" si="8"/>
        <v>0</v>
      </c>
      <c r="AU10" s="331">
        <f t="shared" si="8"/>
        <v>180</v>
      </c>
      <c r="AV10" s="732"/>
      <c r="AW10" s="733"/>
      <c r="AX10" s="331">
        <f t="shared" ref="AX10:AZ11" si="9">AX12+AX24+AX36+AX48+AX60+AX72</f>
        <v>0</v>
      </c>
      <c r="AY10" s="733">
        <f t="shared" si="9"/>
        <v>0</v>
      </c>
      <c r="AZ10" s="331">
        <f t="shared" si="9"/>
        <v>58</v>
      </c>
      <c r="BA10" s="732"/>
      <c r="BB10" s="733"/>
      <c r="BC10" s="331">
        <f t="shared" ref="BC10:BJ11" si="10">BC12+BC24+BC36+BC48+BC60+BC72</f>
        <v>0</v>
      </c>
      <c r="BD10" s="733">
        <f t="shared" si="10"/>
        <v>0</v>
      </c>
      <c r="BE10" s="331">
        <f t="shared" si="10"/>
        <v>0</v>
      </c>
      <c r="BF10" s="732"/>
      <c r="BG10" s="733"/>
      <c r="BH10" s="331">
        <f t="shared" ref="BH10:BI11" si="11">BH12+BH24+BH36+BH48+BH60+BH72</f>
        <v>0</v>
      </c>
      <c r="BI10" s="733">
        <f t="shared" si="11"/>
        <v>0</v>
      </c>
      <c r="BJ10" s="331">
        <f t="shared" si="10"/>
        <v>90</v>
      </c>
      <c r="BK10" s="732"/>
      <c r="BL10" s="733"/>
      <c r="BM10" s="331">
        <f t="shared" ref="BM10:BO11" si="12">BM12+BM24+BM36+BM48+BM60+BM72</f>
        <v>0</v>
      </c>
      <c r="BN10" s="733">
        <f t="shared" si="12"/>
        <v>0</v>
      </c>
      <c r="BO10" s="331">
        <f t="shared" si="12"/>
        <v>45</v>
      </c>
      <c r="BP10" s="732"/>
      <c r="BQ10" s="733"/>
      <c r="BR10" s="331">
        <f t="shared" ref="BR10:BT11" si="13">BR12+BR24+BR36+BR48+BR60+BR72</f>
        <v>0</v>
      </c>
      <c r="BS10" s="733">
        <f t="shared" si="13"/>
        <v>0</v>
      </c>
      <c r="BT10" s="331">
        <f t="shared" si="13"/>
        <v>110</v>
      </c>
      <c r="BU10" s="732"/>
      <c r="BV10" s="733"/>
      <c r="BW10" s="331">
        <f t="shared" ref="BW10:CD11" si="14">BW12+BW24+BW36+BW48+BW60+BW72</f>
        <v>0</v>
      </c>
      <c r="BX10" s="733">
        <f t="shared" si="14"/>
        <v>0</v>
      </c>
      <c r="BY10" s="331">
        <f t="shared" si="14"/>
        <v>0</v>
      </c>
      <c r="BZ10" s="732"/>
      <c r="CA10" s="733"/>
      <c r="CB10" s="331">
        <f t="shared" ref="CB10:CC11" si="15">CB12+CB24+CB36+CB48+CB60+CB72</f>
        <v>0</v>
      </c>
      <c r="CC10" s="733">
        <f t="shared" si="15"/>
        <v>0</v>
      </c>
      <c r="CD10" s="331">
        <f t="shared" si="14"/>
        <v>101</v>
      </c>
      <c r="CE10" s="732"/>
      <c r="CF10" s="733"/>
      <c r="CG10" s="331">
        <f t="shared" ref="CG10:CI11" si="16">CG12+CG24+CG36+CG48+CG60+CG72</f>
        <v>0</v>
      </c>
      <c r="CH10" s="733">
        <f t="shared" si="16"/>
        <v>0</v>
      </c>
      <c r="CI10" s="331">
        <f t="shared" si="16"/>
        <v>68</v>
      </c>
      <c r="CJ10" s="732"/>
      <c r="CK10" s="733"/>
      <c r="CL10" s="331">
        <f t="shared" ref="CL10:CS11" si="17">CL12+CL24+CL36+CL48+CL60+CL72</f>
        <v>0</v>
      </c>
      <c r="CM10" s="733">
        <f t="shared" si="17"/>
        <v>0</v>
      </c>
      <c r="CN10" s="331">
        <f t="shared" si="17"/>
        <v>0</v>
      </c>
      <c r="CO10" s="732"/>
      <c r="CP10" s="733"/>
      <c r="CQ10" s="331">
        <f t="shared" ref="CQ10:CR11" si="18">CQ12+CQ24+CQ36+CQ48+CQ60+CQ72</f>
        <v>0</v>
      </c>
      <c r="CR10" s="733">
        <f t="shared" si="18"/>
        <v>0</v>
      </c>
      <c r="CS10" s="331">
        <f t="shared" si="17"/>
        <v>145</v>
      </c>
      <c r="CT10" s="732"/>
      <c r="CU10" s="733"/>
      <c r="CV10" s="331">
        <f t="shared" ref="CV10:DC11" si="19">CV12+CV24+CV36+CV48+CV60+CV72</f>
        <v>0</v>
      </c>
      <c r="CW10" s="733">
        <f t="shared" si="19"/>
        <v>0</v>
      </c>
      <c r="CX10" s="331">
        <f t="shared" si="19"/>
        <v>0</v>
      </c>
      <c r="CY10" s="732"/>
      <c r="CZ10" s="733"/>
      <c r="DA10" s="331">
        <f t="shared" ref="DA10:DB11" si="20">DA12+DA24+DA36+DA48+DA60+DA72</f>
        <v>0</v>
      </c>
      <c r="DB10" s="733">
        <f t="shared" si="20"/>
        <v>0</v>
      </c>
      <c r="DC10" s="331">
        <f t="shared" si="19"/>
        <v>248</v>
      </c>
      <c r="DD10" s="732"/>
      <c r="DE10" s="733"/>
      <c r="DF10" s="331">
        <f t="shared" ref="DF10:DH11" si="21">DF12+DF24+DF36+DF48+DF60+DF72</f>
        <v>0</v>
      </c>
      <c r="DG10" s="733">
        <f t="shared" si="21"/>
        <v>0</v>
      </c>
      <c r="DH10" s="331">
        <f t="shared" si="21"/>
        <v>75</v>
      </c>
      <c r="DI10" s="732"/>
      <c r="DJ10" s="733"/>
      <c r="DK10" s="331">
        <f t="shared" ref="DK10:DM11" si="22">DK12+DK24+DK36+DK48+DK60+DK72</f>
        <v>0</v>
      </c>
      <c r="DL10" s="733">
        <f t="shared" si="22"/>
        <v>0</v>
      </c>
      <c r="DM10" s="331">
        <f t="shared" si="22"/>
        <v>429</v>
      </c>
      <c r="DN10" s="732"/>
      <c r="DO10" s="733"/>
      <c r="DP10" s="331">
        <f t="shared" ref="DP10:DR11" si="23">DP12+DP24+DP36+DP48+DP60+DP72</f>
        <v>0</v>
      </c>
      <c r="DQ10" s="733">
        <f t="shared" si="23"/>
        <v>0</v>
      </c>
      <c r="DR10" s="331">
        <f t="shared" si="23"/>
        <v>41</v>
      </c>
      <c r="DS10" s="732"/>
      <c r="DT10" s="733"/>
      <c r="DU10" s="331">
        <f t="shared" ref="DU10:EB11" si="24">DU12+DU24+DU36+DU48+DU60+DU72</f>
        <v>0</v>
      </c>
      <c r="DV10" s="733">
        <f t="shared" si="24"/>
        <v>0</v>
      </c>
      <c r="DW10" s="331">
        <f t="shared" si="24"/>
        <v>0</v>
      </c>
      <c r="DX10" s="732"/>
      <c r="DY10" s="733"/>
      <c r="DZ10" s="331">
        <f t="shared" ref="DZ10:EA11" si="25">DZ12+DZ24+DZ36+DZ48+DZ60+DZ72</f>
        <v>0</v>
      </c>
      <c r="EA10" s="733">
        <f t="shared" si="25"/>
        <v>0</v>
      </c>
      <c r="EB10" s="331">
        <f t="shared" si="24"/>
        <v>120</v>
      </c>
      <c r="EC10" s="732"/>
      <c r="ED10" s="733"/>
      <c r="EE10" s="331">
        <f t="shared" ref="EE10:EG11" si="26">EE12+EE24+EE36+EE48+EE60+EE72</f>
        <v>0</v>
      </c>
      <c r="EF10" s="733">
        <f t="shared" si="26"/>
        <v>0</v>
      </c>
      <c r="EG10" s="331">
        <f t="shared" si="26"/>
        <v>416</v>
      </c>
      <c r="EH10" s="732"/>
      <c r="EI10" s="733"/>
      <c r="EJ10" s="331">
        <f t="shared" ref="EJ10:EL11" si="27">EJ12+EJ24+EJ36+EJ48+EJ60+EJ72</f>
        <v>0</v>
      </c>
      <c r="EK10" s="733">
        <f t="shared" si="27"/>
        <v>0</v>
      </c>
      <c r="EL10" s="331">
        <f t="shared" si="27"/>
        <v>75</v>
      </c>
      <c r="EM10" s="732"/>
      <c r="EN10" s="733"/>
      <c r="EO10" s="331">
        <f>EO12+EO24+EO36+EO48+EO60+EO72</f>
        <v>0</v>
      </c>
      <c r="EP10" s="733">
        <f>EP12+EP24+EP36+EP48+EP60+EP72</f>
        <v>0</v>
      </c>
      <c r="EQ10" s="331">
        <f t="shared" ref="EQ10:EQ11" si="28">EQ12+EQ24+EQ36+EQ48+EQ60+EQ72</f>
        <v>0</v>
      </c>
      <c r="ER10" s="732"/>
      <c r="ES10" s="733"/>
      <c r="ET10" s="331">
        <f t="shared" ref="ET10:EV11" si="29">ET12+ET24+ET36+ET48+ET60+ET72</f>
        <v>0</v>
      </c>
      <c r="EU10" s="733">
        <f t="shared" si="29"/>
        <v>0</v>
      </c>
      <c r="EV10" s="331">
        <f t="shared" si="29"/>
        <v>0</v>
      </c>
      <c r="EW10" s="732"/>
      <c r="EX10" s="733"/>
      <c r="EY10" s="331">
        <f t="shared" ref="EY10:FA11" si="30">EY12+EY24+EY36+EY48+EY60+EY72</f>
        <v>0</v>
      </c>
      <c r="EZ10" s="733">
        <f t="shared" si="30"/>
        <v>0</v>
      </c>
      <c r="FA10" s="331">
        <f t="shared" si="30"/>
        <v>0</v>
      </c>
      <c r="FB10" s="732"/>
      <c r="FC10" s="733"/>
      <c r="FD10" s="331">
        <f t="shared" ref="FD10:FE11" si="31">FD12+FD24+FD36+FD48+FD60+FD72</f>
        <v>0</v>
      </c>
      <c r="FE10" s="733">
        <f t="shared" si="31"/>
        <v>0</v>
      </c>
    </row>
    <row r="11" spans="1:161" ht="15.75">
      <c r="A11" s="731" t="s">
        <v>1070</v>
      </c>
      <c r="B11" s="331">
        <f>B13+B25+B37+B49+B61+B73</f>
        <v>3841</v>
      </c>
      <c r="C11" s="732"/>
      <c r="D11" s="733"/>
      <c r="E11" s="331">
        <f t="shared" si="0"/>
        <v>1076266</v>
      </c>
      <c r="F11" s="733">
        <f t="shared" si="0"/>
        <v>37.46</v>
      </c>
      <c r="G11" s="331">
        <f t="shared" si="0"/>
        <v>365</v>
      </c>
      <c r="H11" s="732"/>
      <c r="I11" s="733"/>
      <c r="J11" s="331">
        <f t="shared" si="1"/>
        <v>12163</v>
      </c>
      <c r="K11" s="733">
        <f t="shared" si="1"/>
        <v>1.08</v>
      </c>
      <c r="L11" s="331">
        <f t="shared" si="1"/>
        <v>473</v>
      </c>
      <c r="M11" s="732"/>
      <c r="N11" s="733"/>
      <c r="O11" s="331">
        <f t="shared" si="2"/>
        <v>44100</v>
      </c>
      <c r="P11" s="733">
        <f t="shared" si="2"/>
        <v>1.51</v>
      </c>
      <c r="Q11" s="331">
        <f t="shared" si="2"/>
        <v>140</v>
      </c>
      <c r="R11" s="732"/>
      <c r="S11" s="733"/>
      <c r="T11" s="331">
        <f t="shared" si="3"/>
        <v>65100</v>
      </c>
      <c r="U11" s="733">
        <f t="shared" si="3"/>
        <v>1.39</v>
      </c>
      <c r="V11" s="331">
        <f t="shared" si="3"/>
        <v>30</v>
      </c>
      <c r="W11" s="732"/>
      <c r="X11" s="733"/>
      <c r="Y11" s="331">
        <f t="shared" si="4"/>
        <v>2040</v>
      </c>
      <c r="Z11" s="733">
        <f t="shared" si="4"/>
        <v>0.11</v>
      </c>
      <c r="AA11" s="331">
        <f t="shared" si="4"/>
        <v>417</v>
      </c>
      <c r="AB11" s="732"/>
      <c r="AC11" s="733"/>
      <c r="AD11" s="331">
        <f t="shared" si="5"/>
        <v>118650</v>
      </c>
      <c r="AE11" s="733">
        <f t="shared" si="5"/>
        <v>5.1100000000000003</v>
      </c>
      <c r="AF11" s="331">
        <f t="shared" si="5"/>
        <v>0</v>
      </c>
      <c r="AG11" s="732"/>
      <c r="AH11" s="733"/>
      <c r="AI11" s="331">
        <f t="shared" si="6"/>
        <v>0</v>
      </c>
      <c r="AJ11" s="733">
        <f t="shared" si="6"/>
        <v>0</v>
      </c>
      <c r="AK11" s="331">
        <f t="shared" si="6"/>
        <v>0</v>
      </c>
      <c r="AL11" s="732"/>
      <c r="AM11" s="733"/>
      <c r="AN11" s="331">
        <f t="shared" si="7"/>
        <v>0</v>
      </c>
      <c r="AO11" s="733">
        <f t="shared" si="7"/>
        <v>0</v>
      </c>
      <c r="AP11" s="331">
        <f t="shared" si="5"/>
        <v>215</v>
      </c>
      <c r="AQ11" s="732"/>
      <c r="AR11" s="733"/>
      <c r="AS11" s="331">
        <f t="shared" si="8"/>
        <v>48300</v>
      </c>
      <c r="AT11" s="733">
        <f t="shared" si="8"/>
        <v>1.55</v>
      </c>
      <c r="AU11" s="331">
        <f t="shared" si="8"/>
        <v>180</v>
      </c>
      <c r="AV11" s="732"/>
      <c r="AW11" s="733"/>
      <c r="AX11" s="331">
        <f t="shared" si="9"/>
        <v>15810</v>
      </c>
      <c r="AY11" s="733">
        <f t="shared" si="9"/>
        <v>1.5</v>
      </c>
      <c r="AZ11" s="331">
        <f t="shared" si="9"/>
        <v>58</v>
      </c>
      <c r="BA11" s="732"/>
      <c r="BB11" s="733"/>
      <c r="BC11" s="331">
        <f t="shared" si="10"/>
        <v>14648</v>
      </c>
      <c r="BD11" s="733">
        <f t="shared" si="10"/>
        <v>0.75</v>
      </c>
      <c r="BE11" s="331">
        <f t="shared" si="10"/>
        <v>0</v>
      </c>
      <c r="BF11" s="732"/>
      <c r="BG11" s="733"/>
      <c r="BH11" s="331">
        <f t="shared" si="11"/>
        <v>0</v>
      </c>
      <c r="BI11" s="733">
        <f t="shared" si="11"/>
        <v>0</v>
      </c>
      <c r="BJ11" s="331">
        <f t="shared" si="10"/>
        <v>90</v>
      </c>
      <c r="BK11" s="732"/>
      <c r="BL11" s="733"/>
      <c r="BM11" s="331">
        <f t="shared" si="12"/>
        <v>22838</v>
      </c>
      <c r="BN11" s="733">
        <f t="shared" si="12"/>
        <v>2.5</v>
      </c>
      <c r="BO11" s="331">
        <f t="shared" si="12"/>
        <v>45</v>
      </c>
      <c r="BP11" s="732"/>
      <c r="BQ11" s="733"/>
      <c r="BR11" s="331">
        <f t="shared" si="13"/>
        <v>42525</v>
      </c>
      <c r="BS11" s="733">
        <f t="shared" si="13"/>
        <v>1.5</v>
      </c>
      <c r="BT11" s="331">
        <f t="shared" si="13"/>
        <v>110</v>
      </c>
      <c r="BU11" s="732"/>
      <c r="BV11" s="733"/>
      <c r="BW11" s="331">
        <f t="shared" si="14"/>
        <v>7260</v>
      </c>
      <c r="BX11" s="733">
        <f t="shared" si="14"/>
        <v>0.44</v>
      </c>
      <c r="BY11" s="331">
        <f t="shared" si="14"/>
        <v>0</v>
      </c>
      <c r="BZ11" s="732"/>
      <c r="CA11" s="733"/>
      <c r="CB11" s="331">
        <f t="shared" si="15"/>
        <v>0</v>
      </c>
      <c r="CC11" s="733">
        <f t="shared" si="15"/>
        <v>0</v>
      </c>
      <c r="CD11" s="331">
        <f t="shared" si="14"/>
        <v>101</v>
      </c>
      <c r="CE11" s="732"/>
      <c r="CF11" s="733"/>
      <c r="CG11" s="331">
        <f t="shared" si="16"/>
        <v>24024</v>
      </c>
      <c r="CH11" s="733">
        <f t="shared" si="16"/>
        <v>1.98</v>
      </c>
      <c r="CI11" s="331">
        <f t="shared" si="16"/>
        <v>68</v>
      </c>
      <c r="CJ11" s="732"/>
      <c r="CK11" s="733"/>
      <c r="CL11" s="331">
        <f t="shared" si="17"/>
        <v>42840</v>
      </c>
      <c r="CM11" s="733">
        <f t="shared" si="17"/>
        <v>1</v>
      </c>
      <c r="CN11" s="331">
        <f t="shared" si="17"/>
        <v>0</v>
      </c>
      <c r="CO11" s="732"/>
      <c r="CP11" s="733"/>
      <c r="CQ11" s="331">
        <f t="shared" si="18"/>
        <v>0</v>
      </c>
      <c r="CR11" s="733">
        <f t="shared" si="18"/>
        <v>0</v>
      </c>
      <c r="CS11" s="331">
        <f t="shared" si="17"/>
        <v>145</v>
      </c>
      <c r="CT11" s="732"/>
      <c r="CU11" s="733"/>
      <c r="CV11" s="331">
        <f t="shared" si="19"/>
        <v>13320</v>
      </c>
      <c r="CW11" s="733">
        <f t="shared" si="19"/>
        <v>1.32</v>
      </c>
      <c r="CX11" s="331">
        <f t="shared" si="19"/>
        <v>0</v>
      </c>
      <c r="CY11" s="732"/>
      <c r="CZ11" s="733"/>
      <c r="DA11" s="331">
        <f t="shared" si="20"/>
        <v>0</v>
      </c>
      <c r="DB11" s="733">
        <f t="shared" si="20"/>
        <v>0</v>
      </c>
      <c r="DC11" s="331">
        <f t="shared" si="19"/>
        <v>248</v>
      </c>
      <c r="DD11" s="732"/>
      <c r="DE11" s="733"/>
      <c r="DF11" s="331">
        <f t="shared" si="21"/>
        <v>117024</v>
      </c>
      <c r="DG11" s="733">
        <f t="shared" si="21"/>
        <v>5.25</v>
      </c>
      <c r="DH11" s="331">
        <f t="shared" si="21"/>
        <v>75</v>
      </c>
      <c r="DI11" s="732"/>
      <c r="DJ11" s="733"/>
      <c r="DK11" s="331">
        <f t="shared" si="22"/>
        <v>38475</v>
      </c>
      <c r="DL11" s="733">
        <f t="shared" si="22"/>
        <v>1.5</v>
      </c>
      <c r="DM11" s="331">
        <f t="shared" si="22"/>
        <v>429</v>
      </c>
      <c r="DN11" s="732"/>
      <c r="DO11" s="733"/>
      <c r="DP11" s="331">
        <f t="shared" si="23"/>
        <v>72591</v>
      </c>
      <c r="DQ11" s="733">
        <f t="shared" si="23"/>
        <v>2.52</v>
      </c>
      <c r="DR11" s="331">
        <f t="shared" si="23"/>
        <v>41</v>
      </c>
      <c r="DS11" s="732"/>
      <c r="DT11" s="733"/>
      <c r="DU11" s="331">
        <f t="shared" si="24"/>
        <v>6458</v>
      </c>
      <c r="DV11" s="733">
        <f t="shared" si="24"/>
        <v>0.5</v>
      </c>
      <c r="DW11" s="331">
        <f t="shared" si="24"/>
        <v>0</v>
      </c>
      <c r="DX11" s="732"/>
      <c r="DY11" s="733"/>
      <c r="DZ11" s="331">
        <f t="shared" si="25"/>
        <v>0</v>
      </c>
      <c r="EA11" s="733">
        <f t="shared" si="25"/>
        <v>0</v>
      </c>
      <c r="EB11" s="331">
        <f t="shared" si="24"/>
        <v>120</v>
      </c>
      <c r="EC11" s="732"/>
      <c r="ED11" s="733"/>
      <c r="EE11" s="331">
        <f t="shared" si="26"/>
        <v>108675</v>
      </c>
      <c r="EF11" s="733">
        <f t="shared" si="26"/>
        <v>2.25</v>
      </c>
      <c r="EG11" s="331">
        <f t="shared" si="26"/>
        <v>416</v>
      </c>
      <c r="EH11" s="732"/>
      <c r="EI11" s="733"/>
      <c r="EJ11" s="331">
        <f t="shared" si="27"/>
        <v>232125</v>
      </c>
      <c r="EK11" s="733">
        <f t="shared" si="27"/>
        <v>3.31</v>
      </c>
      <c r="EL11" s="331">
        <f t="shared" si="27"/>
        <v>75</v>
      </c>
      <c r="EM11" s="732"/>
      <c r="EN11" s="733"/>
      <c r="EO11" s="331">
        <f>EO13+EO25+EO37+EO49+EO61+EO73</f>
        <v>27300</v>
      </c>
      <c r="EP11" s="733">
        <f>EP13+EP25+EP37+EP49+EP61+EP73</f>
        <v>0.39</v>
      </c>
      <c r="EQ11" s="331">
        <f t="shared" si="28"/>
        <v>0</v>
      </c>
      <c r="ER11" s="732"/>
      <c r="ES11" s="733"/>
      <c r="ET11" s="331">
        <f t="shared" si="29"/>
        <v>0</v>
      </c>
      <c r="EU11" s="733">
        <f t="shared" si="29"/>
        <v>0</v>
      </c>
      <c r="EV11" s="331">
        <f t="shared" si="29"/>
        <v>0</v>
      </c>
      <c r="EW11" s="732"/>
      <c r="EX11" s="733"/>
      <c r="EY11" s="331">
        <f t="shared" si="30"/>
        <v>0</v>
      </c>
      <c r="EZ11" s="733">
        <f t="shared" si="30"/>
        <v>0</v>
      </c>
      <c r="FA11" s="331">
        <f t="shared" si="30"/>
        <v>0</v>
      </c>
      <c r="FB11" s="732"/>
      <c r="FC11" s="733"/>
      <c r="FD11" s="331">
        <f t="shared" si="31"/>
        <v>0</v>
      </c>
      <c r="FE11" s="733">
        <f t="shared" si="31"/>
        <v>0</v>
      </c>
    </row>
    <row r="12" spans="1:161" ht="31.5">
      <c r="A12" s="734" t="s">
        <v>1401</v>
      </c>
      <c r="B12" s="735">
        <f>G12+L12+Q12+V12+AA12+AF12+AK12+AP12+AU12+AZ12+BE12+BJ12+BO12+BT12+BY12+CD12+CI12+CN12+CS12+CX12+DC12+DH12+DM12+DR12+DW12+EB12+EG12+EL12+EQ12+EV12+FA12</f>
        <v>186</v>
      </c>
      <c r="C12" s="736"/>
      <c r="D12" s="737"/>
      <c r="E12" s="738"/>
      <c r="F12" s="737"/>
      <c r="G12" s="738">
        <v>0</v>
      </c>
      <c r="H12" s="736"/>
      <c r="I12" s="737"/>
      <c r="J12" s="738"/>
      <c r="K12" s="737"/>
      <c r="L12" s="738">
        <v>19</v>
      </c>
      <c r="M12" s="736"/>
      <c r="N12" s="737"/>
      <c r="O12" s="738"/>
      <c r="P12" s="737"/>
      <c r="Q12" s="738">
        <v>0</v>
      </c>
      <c r="R12" s="736"/>
      <c r="S12" s="737"/>
      <c r="T12" s="738"/>
      <c r="U12" s="737"/>
      <c r="V12" s="738">
        <v>0</v>
      </c>
      <c r="W12" s="736"/>
      <c r="X12" s="737"/>
      <c r="Y12" s="738"/>
      <c r="Z12" s="737"/>
      <c r="AA12" s="738">
        <v>25</v>
      </c>
      <c r="AB12" s="736"/>
      <c r="AC12" s="737"/>
      <c r="AD12" s="738"/>
      <c r="AE12" s="737"/>
      <c r="AF12" s="738">
        <v>0</v>
      </c>
      <c r="AG12" s="736"/>
      <c r="AH12" s="737"/>
      <c r="AI12" s="738"/>
      <c r="AJ12" s="737"/>
      <c r="AK12" s="738">
        <v>0</v>
      </c>
      <c r="AL12" s="736"/>
      <c r="AM12" s="737"/>
      <c r="AN12" s="738"/>
      <c r="AO12" s="737"/>
      <c r="AP12" s="738">
        <v>0</v>
      </c>
      <c r="AQ12" s="736"/>
      <c r="AR12" s="737"/>
      <c r="AS12" s="738"/>
      <c r="AT12" s="737"/>
      <c r="AU12" s="738">
        <v>60</v>
      </c>
      <c r="AV12" s="736"/>
      <c r="AW12" s="737"/>
      <c r="AX12" s="738"/>
      <c r="AY12" s="737"/>
      <c r="AZ12" s="738">
        <v>0</v>
      </c>
      <c r="BA12" s="736"/>
      <c r="BB12" s="737"/>
      <c r="BC12" s="738"/>
      <c r="BD12" s="737"/>
      <c r="BE12" s="738">
        <v>0</v>
      </c>
      <c r="BF12" s="736"/>
      <c r="BG12" s="737"/>
      <c r="BH12" s="738"/>
      <c r="BI12" s="737"/>
      <c r="BJ12" s="738">
        <v>15</v>
      </c>
      <c r="BK12" s="736"/>
      <c r="BL12" s="737"/>
      <c r="BM12" s="738"/>
      <c r="BN12" s="737"/>
      <c r="BO12" s="738">
        <v>0</v>
      </c>
      <c r="BP12" s="736"/>
      <c r="BQ12" s="737"/>
      <c r="BR12" s="738"/>
      <c r="BS12" s="737"/>
      <c r="BT12" s="738">
        <v>0</v>
      </c>
      <c r="BU12" s="736"/>
      <c r="BV12" s="737"/>
      <c r="BW12" s="738"/>
      <c r="BX12" s="737"/>
      <c r="BY12" s="738">
        <v>0</v>
      </c>
      <c r="BZ12" s="736"/>
      <c r="CA12" s="737"/>
      <c r="CB12" s="738"/>
      <c r="CC12" s="737"/>
      <c r="CD12" s="738">
        <v>0</v>
      </c>
      <c r="CE12" s="736"/>
      <c r="CF12" s="737"/>
      <c r="CG12" s="738"/>
      <c r="CH12" s="737"/>
      <c r="CI12" s="738">
        <v>0</v>
      </c>
      <c r="CJ12" s="736"/>
      <c r="CK12" s="737"/>
      <c r="CL12" s="738"/>
      <c r="CM12" s="737"/>
      <c r="CN12" s="738">
        <v>0</v>
      </c>
      <c r="CO12" s="736"/>
      <c r="CP12" s="737"/>
      <c r="CQ12" s="738"/>
      <c r="CR12" s="737"/>
      <c r="CS12" s="738">
        <v>25</v>
      </c>
      <c r="CT12" s="736"/>
      <c r="CU12" s="737"/>
      <c r="CV12" s="738"/>
      <c r="CW12" s="737"/>
      <c r="CX12" s="738">
        <v>0</v>
      </c>
      <c r="CY12" s="736"/>
      <c r="CZ12" s="737"/>
      <c r="DA12" s="738"/>
      <c r="DB12" s="737"/>
      <c r="DC12" s="738">
        <v>42</v>
      </c>
      <c r="DD12" s="736"/>
      <c r="DE12" s="737"/>
      <c r="DF12" s="738"/>
      <c r="DG12" s="737"/>
      <c r="DH12" s="738">
        <v>0</v>
      </c>
      <c r="DI12" s="736"/>
      <c r="DJ12" s="737"/>
      <c r="DK12" s="738"/>
      <c r="DL12" s="737"/>
      <c r="DM12" s="738">
        <v>0</v>
      </c>
      <c r="DN12" s="736"/>
      <c r="DO12" s="737"/>
      <c r="DP12" s="738"/>
      <c r="DQ12" s="737"/>
      <c r="DR12" s="738">
        <v>0</v>
      </c>
      <c r="DS12" s="736"/>
      <c r="DT12" s="737"/>
      <c r="DU12" s="738"/>
      <c r="DV12" s="737"/>
      <c r="DW12" s="738">
        <v>0</v>
      </c>
      <c r="DX12" s="736"/>
      <c r="DY12" s="737"/>
      <c r="DZ12" s="738"/>
      <c r="EA12" s="737"/>
      <c r="EB12" s="738">
        <v>0</v>
      </c>
      <c r="EC12" s="736"/>
      <c r="ED12" s="737"/>
      <c r="EE12" s="738"/>
      <c r="EF12" s="737"/>
      <c r="EG12" s="738">
        <v>0</v>
      </c>
      <c r="EH12" s="736"/>
      <c r="EI12" s="737"/>
      <c r="EJ12" s="738"/>
      <c r="EK12" s="737"/>
      <c r="EL12" s="738">
        <v>0</v>
      </c>
      <c r="EM12" s="736"/>
      <c r="EN12" s="737"/>
      <c r="EO12" s="738"/>
      <c r="EP12" s="737"/>
      <c r="EQ12" s="738">
        <v>0</v>
      </c>
      <c r="ER12" s="736"/>
      <c r="ES12" s="737"/>
      <c r="ET12" s="738"/>
      <c r="EU12" s="737"/>
      <c r="EV12" s="738">
        <v>0</v>
      </c>
      <c r="EW12" s="736"/>
      <c r="EX12" s="737"/>
      <c r="EY12" s="738"/>
      <c r="EZ12" s="737"/>
      <c r="FA12" s="738">
        <v>0</v>
      </c>
      <c r="FB12" s="736"/>
      <c r="FC12" s="737"/>
      <c r="FD12" s="738"/>
      <c r="FE12" s="737"/>
    </row>
    <row r="13" spans="1:161" ht="15.75">
      <c r="A13" s="739" t="s">
        <v>1402</v>
      </c>
      <c r="B13" s="740">
        <f>SUM(B14:B23)</f>
        <v>201</v>
      </c>
      <c r="C13" s="741"/>
      <c r="D13" s="742"/>
      <c r="E13" s="740">
        <f>SUM(E14:E23)</f>
        <v>26105</v>
      </c>
      <c r="F13" s="742">
        <f>SUM(F14:F23)</f>
        <v>2.64</v>
      </c>
      <c r="G13" s="740">
        <f>SUM(G14:G23)</f>
        <v>0</v>
      </c>
      <c r="H13" s="743"/>
      <c r="I13" s="743"/>
      <c r="J13" s="740">
        <f>SUM(J14:J23)</f>
        <v>0</v>
      </c>
      <c r="K13" s="742">
        <f>SUM(K14:K23)</f>
        <v>0</v>
      </c>
      <c r="L13" s="740">
        <f>SUM(L14:L23)</f>
        <v>19</v>
      </c>
      <c r="M13" s="743"/>
      <c r="N13" s="743"/>
      <c r="O13" s="740">
        <f>SUM(O14:O23)</f>
        <v>1995</v>
      </c>
      <c r="P13" s="742">
        <f>SUM(P14:P23)</f>
        <v>0.17</v>
      </c>
      <c r="Q13" s="740">
        <f>SUM(Q14:Q23)</f>
        <v>0</v>
      </c>
      <c r="R13" s="743"/>
      <c r="S13" s="743"/>
      <c r="T13" s="740">
        <f>SUM(T14:T23)</f>
        <v>0</v>
      </c>
      <c r="U13" s="742">
        <f>SUM(U14:U23)</f>
        <v>0</v>
      </c>
      <c r="V13" s="740">
        <f>SUM(V14:V23)</f>
        <v>0</v>
      </c>
      <c r="W13" s="743"/>
      <c r="X13" s="743"/>
      <c r="Y13" s="740">
        <f>SUM(Y14:Y23)</f>
        <v>0</v>
      </c>
      <c r="Z13" s="742">
        <f>SUM(Z14:Z23)</f>
        <v>0</v>
      </c>
      <c r="AA13" s="740">
        <f>SUM(AA14:AA23)</f>
        <v>25</v>
      </c>
      <c r="AB13" s="743"/>
      <c r="AC13" s="743"/>
      <c r="AD13" s="740">
        <f>SUM(AD14:AD23)</f>
        <v>2240</v>
      </c>
      <c r="AE13" s="742">
        <f>SUM(AE14:AE23)</f>
        <v>0.28000000000000003</v>
      </c>
      <c r="AF13" s="740">
        <f>SUM(AF14:AF23)</f>
        <v>0</v>
      </c>
      <c r="AG13" s="743"/>
      <c r="AH13" s="743"/>
      <c r="AI13" s="740">
        <f>SUM(AI14:AI23)</f>
        <v>0</v>
      </c>
      <c r="AJ13" s="742">
        <f>SUM(AJ14:AJ23)</f>
        <v>0</v>
      </c>
      <c r="AK13" s="740">
        <f>SUM(AK14:AK23)</f>
        <v>0</v>
      </c>
      <c r="AL13" s="743"/>
      <c r="AM13" s="743"/>
      <c r="AN13" s="740">
        <f>SUM(AN14:AN23)</f>
        <v>0</v>
      </c>
      <c r="AO13" s="742">
        <f>SUM(AO14:AO23)</f>
        <v>0</v>
      </c>
      <c r="AP13" s="740">
        <f>SUM(AP14:AP23)</f>
        <v>15</v>
      </c>
      <c r="AQ13" s="743"/>
      <c r="AR13" s="743"/>
      <c r="AS13" s="740">
        <f>SUM(AS14:AS23)</f>
        <v>2100</v>
      </c>
      <c r="AT13" s="742">
        <f>SUM(AT14:AT23)</f>
        <v>0.22</v>
      </c>
      <c r="AU13" s="740">
        <f>SUM(AU14:AU23)</f>
        <v>60</v>
      </c>
      <c r="AV13" s="743"/>
      <c r="AW13" s="743"/>
      <c r="AX13" s="740">
        <f>SUM(AX14:AX23)</f>
        <v>6630</v>
      </c>
      <c r="AY13" s="742">
        <f>SUM(AY14:AY23)</f>
        <v>0.5</v>
      </c>
      <c r="AZ13" s="740">
        <f>SUM(AZ14:AZ23)</f>
        <v>0</v>
      </c>
      <c r="BA13" s="743"/>
      <c r="BB13" s="743"/>
      <c r="BC13" s="740">
        <f>SUM(BC14:BC23)</f>
        <v>0</v>
      </c>
      <c r="BD13" s="742">
        <f>SUM(BD14:BD23)</f>
        <v>0</v>
      </c>
      <c r="BE13" s="740">
        <f>SUM(BE14:BE23)</f>
        <v>0</v>
      </c>
      <c r="BF13" s="743"/>
      <c r="BG13" s="743"/>
      <c r="BH13" s="740">
        <f>SUM(BH14:BH23)</f>
        <v>0</v>
      </c>
      <c r="BI13" s="742">
        <f>SUM(BI14:BI23)</f>
        <v>0</v>
      </c>
      <c r="BJ13" s="740">
        <f>SUM(BJ14:BJ23)</f>
        <v>15</v>
      </c>
      <c r="BK13" s="743"/>
      <c r="BL13" s="743"/>
      <c r="BM13" s="740">
        <f>SUM(BM14:BM23)</f>
        <v>4725</v>
      </c>
      <c r="BN13" s="742">
        <f>SUM(BN14:BN23)</f>
        <v>0.5</v>
      </c>
      <c r="BO13" s="740">
        <f>SUM(BO14:BO23)</f>
        <v>0</v>
      </c>
      <c r="BP13" s="743"/>
      <c r="BQ13" s="743"/>
      <c r="BR13" s="740">
        <f>SUM(BR14:BR23)</f>
        <v>0</v>
      </c>
      <c r="BS13" s="742">
        <f>SUM(BS14:BS23)</f>
        <v>0</v>
      </c>
      <c r="BT13" s="740">
        <f>SUM(BT14:BT23)</f>
        <v>0</v>
      </c>
      <c r="BU13" s="743"/>
      <c r="BV13" s="743"/>
      <c r="BW13" s="740">
        <f>SUM(BW14:BW23)</f>
        <v>0</v>
      </c>
      <c r="BX13" s="742">
        <f>SUM(BX14:BX23)</f>
        <v>0</v>
      </c>
      <c r="BY13" s="740">
        <f>SUM(BY14:BY23)</f>
        <v>0</v>
      </c>
      <c r="BZ13" s="743"/>
      <c r="CA13" s="743"/>
      <c r="CB13" s="740">
        <f>SUM(CB14:CB23)</f>
        <v>0</v>
      </c>
      <c r="CC13" s="742">
        <f>SUM(CC14:CC23)</f>
        <v>0</v>
      </c>
      <c r="CD13" s="740">
        <f>SUM(CD14:CD23)</f>
        <v>0</v>
      </c>
      <c r="CE13" s="743"/>
      <c r="CF13" s="743"/>
      <c r="CG13" s="740">
        <f>SUM(CG14:CG23)</f>
        <v>0</v>
      </c>
      <c r="CH13" s="742">
        <f>SUM(CH14:CH23)</f>
        <v>0</v>
      </c>
      <c r="CI13" s="740">
        <f>SUM(CI14:CI23)</f>
        <v>0</v>
      </c>
      <c r="CJ13" s="743"/>
      <c r="CK13" s="743"/>
      <c r="CL13" s="740">
        <f>SUM(CL14:CL23)</f>
        <v>0</v>
      </c>
      <c r="CM13" s="742">
        <f>SUM(CM14:CM23)</f>
        <v>0</v>
      </c>
      <c r="CN13" s="740">
        <f>SUM(CN14:CN23)</f>
        <v>0</v>
      </c>
      <c r="CO13" s="743"/>
      <c r="CP13" s="743"/>
      <c r="CQ13" s="740">
        <f>SUM(CQ14:CQ23)</f>
        <v>0</v>
      </c>
      <c r="CR13" s="742">
        <f>SUM(CR14:CR23)</f>
        <v>0</v>
      </c>
      <c r="CS13" s="740">
        <f>SUM(CS14:CS23)</f>
        <v>25</v>
      </c>
      <c r="CT13" s="743"/>
      <c r="CU13" s="743"/>
      <c r="CV13" s="740">
        <f>SUM(CV14:CV23)</f>
        <v>1800</v>
      </c>
      <c r="CW13" s="742">
        <f>SUM(CW14:CW23)</f>
        <v>0.22</v>
      </c>
      <c r="CX13" s="740">
        <f>SUM(CX14:CX23)</f>
        <v>0</v>
      </c>
      <c r="CY13" s="743"/>
      <c r="CZ13" s="743"/>
      <c r="DA13" s="740">
        <f>SUM(DA14:DA23)</f>
        <v>0</v>
      </c>
      <c r="DB13" s="742">
        <f>SUM(DB14:DB23)</f>
        <v>0</v>
      </c>
      <c r="DC13" s="740">
        <f>SUM(DC14:DC23)</f>
        <v>42</v>
      </c>
      <c r="DD13" s="743"/>
      <c r="DE13" s="743"/>
      <c r="DF13" s="740">
        <f>SUM(DF14:DF23)</f>
        <v>6615</v>
      </c>
      <c r="DG13" s="742">
        <f>SUM(DG14:DG23)</f>
        <v>0.75</v>
      </c>
      <c r="DH13" s="740">
        <f>SUM(DH14:DH23)</f>
        <v>0</v>
      </c>
      <c r="DI13" s="743"/>
      <c r="DJ13" s="743"/>
      <c r="DK13" s="740">
        <f>SUM(DK14:DK23)</f>
        <v>0</v>
      </c>
      <c r="DL13" s="742">
        <f>SUM(DL14:DL23)</f>
        <v>0</v>
      </c>
      <c r="DM13" s="740">
        <f>SUM(DM14:DM23)</f>
        <v>0</v>
      </c>
      <c r="DN13" s="743"/>
      <c r="DO13" s="743"/>
      <c r="DP13" s="740">
        <f>SUM(DP14:DP23)</f>
        <v>0</v>
      </c>
      <c r="DQ13" s="742">
        <f>SUM(DQ14:DQ23)</f>
        <v>0</v>
      </c>
      <c r="DR13" s="740">
        <f>SUM(DR14:DR23)</f>
        <v>0</v>
      </c>
      <c r="DS13" s="743"/>
      <c r="DT13" s="743"/>
      <c r="DU13" s="740">
        <f>SUM(DU14:DU23)</f>
        <v>0</v>
      </c>
      <c r="DV13" s="742">
        <f>SUM(DV14:DV23)</f>
        <v>0</v>
      </c>
      <c r="DW13" s="740">
        <f>SUM(DW14:DW23)</f>
        <v>0</v>
      </c>
      <c r="DX13" s="743"/>
      <c r="DY13" s="743"/>
      <c r="DZ13" s="740">
        <f>SUM(DZ14:DZ23)</f>
        <v>0</v>
      </c>
      <c r="EA13" s="742">
        <f>SUM(EA14:EA23)</f>
        <v>0</v>
      </c>
      <c r="EB13" s="740">
        <f>SUM(EB14:EB23)</f>
        <v>0</v>
      </c>
      <c r="EC13" s="743"/>
      <c r="ED13" s="743"/>
      <c r="EE13" s="740">
        <f>SUM(EE14:EE23)</f>
        <v>0</v>
      </c>
      <c r="EF13" s="742">
        <f>SUM(EF14:EF23)</f>
        <v>0</v>
      </c>
      <c r="EG13" s="740">
        <f>SUM(EG14:EG23)</f>
        <v>0</v>
      </c>
      <c r="EH13" s="743"/>
      <c r="EI13" s="743"/>
      <c r="EJ13" s="740">
        <f>SUM(EJ14:EJ23)</f>
        <v>0</v>
      </c>
      <c r="EK13" s="742">
        <f>SUM(EK14:EK23)</f>
        <v>0</v>
      </c>
      <c r="EL13" s="740">
        <f>SUM(EL14:EL23)</f>
        <v>0</v>
      </c>
      <c r="EM13" s="743"/>
      <c r="EN13" s="743"/>
      <c r="EO13" s="740">
        <f>SUM(EO14:EO23)</f>
        <v>0</v>
      </c>
      <c r="EP13" s="742">
        <f>SUM(EP14:EP23)</f>
        <v>0</v>
      </c>
      <c r="EQ13" s="740">
        <f>SUM(EQ14:EQ23)</f>
        <v>0</v>
      </c>
      <c r="ER13" s="743"/>
      <c r="ES13" s="743"/>
      <c r="ET13" s="740">
        <f>SUM(ET14:ET23)</f>
        <v>0</v>
      </c>
      <c r="EU13" s="742">
        <f>SUM(EU14:EU23)</f>
        <v>0</v>
      </c>
      <c r="EV13" s="740">
        <f>SUM(EV14:EV23)</f>
        <v>0</v>
      </c>
      <c r="EW13" s="743"/>
      <c r="EX13" s="743"/>
      <c r="EY13" s="740">
        <f>SUM(EY14:EY23)</f>
        <v>0</v>
      </c>
      <c r="EZ13" s="742">
        <f>SUM(EZ14:EZ23)</f>
        <v>0</v>
      </c>
      <c r="FA13" s="740">
        <f>SUM(FA14:FA23)</f>
        <v>0</v>
      </c>
      <c r="FB13" s="743"/>
      <c r="FC13" s="743"/>
      <c r="FD13" s="740">
        <f>SUM(FD14:FD23)</f>
        <v>0</v>
      </c>
      <c r="FE13" s="742">
        <f>SUM(FE14:FE23)</f>
        <v>0</v>
      </c>
    </row>
    <row r="14" spans="1:161" ht="15.75">
      <c r="A14" s="744"/>
      <c r="B14" s="745">
        <f>G14+L14+Q14+V14+AA14+AF14+AK14+AP14+AU14+AZ14+BE14+BJ14+BO14+BT14+BY14+CD14+CI14+CN14+CS14+CX14+DC14+DH14+DM14+DR14+DW14+EB14+EG14+EL14+EQ14+EV14+FA14</f>
        <v>132</v>
      </c>
      <c r="C14" s="746"/>
      <c r="D14" s="746"/>
      <c r="E14" s="77">
        <f t="shared" ref="E14:F23" si="32">J14+O14+T14+Y14+AD14+AI14+AN14+AS14+AX14+BC14+BH14+BM14+BR14+BW14+CB14+CG14+CL14+CQ14+CV14+DA14+DF14+DK14+DP14+DU14+DZ14+EE14+EJ14+EO14+ET14+EY14+FD14</f>
        <v>18375</v>
      </c>
      <c r="F14" s="747">
        <f t="shared" si="32"/>
        <v>1.75</v>
      </c>
      <c r="G14" s="748"/>
      <c r="H14" s="746"/>
      <c r="I14" s="746"/>
      <c r="J14" s="77">
        <f>I14*H14*G14</f>
        <v>0</v>
      </c>
      <c r="K14" s="747">
        <f>H14/18</f>
        <v>0</v>
      </c>
      <c r="L14" s="748">
        <v>19</v>
      </c>
      <c r="M14" s="746">
        <v>3</v>
      </c>
      <c r="N14" s="746">
        <v>35</v>
      </c>
      <c r="O14" s="77">
        <f>N14*M14*L14</f>
        <v>1995</v>
      </c>
      <c r="P14" s="747">
        <f>M14/18</f>
        <v>0.17</v>
      </c>
      <c r="Q14" s="748"/>
      <c r="R14" s="746"/>
      <c r="S14" s="746"/>
      <c r="T14" s="77">
        <f>S14*R14*Q14</f>
        <v>0</v>
      </c>
      <c r="U14" s="747">
        <f>R14/18</f>
        <v>0</v>
      </c>
      <c r="V14" s="748"/>
      <c r="W14" s="746"/>
      <c r="X14" s="746"/>
      <c r="Y14" s="77">
        <f>X14*W14*V14</f>
        <v>0</v>
      </c>
      <c r="Z14" s="747">
        <f>W14/18</f>
        <v>0</v>
      </c>
      <c r="AA14" s="748">
        <v>14</v>
      </c>
      <c r="AB14" s="746">
        <v>3</v>
      </c>
      <c r="AC14" s="746">
        <v>35</v>
      </c>
      <c r="AD14" s="77">
        <f>AC14*AB14*AA14</f>
        <v>1470</v>
      </c>
      <c r="AE14" s="747">
        <f>AB14/18</f>
        <v>0.17</v>
      </c>
      <c r="AF14" s="748"/>
      <c r="AG14" s="746"/>
      <c r="AH14" s="746"/>
      <c r="AI14" s="77">
        <f>AH14*AG14*AF14</f>
        <v>0</v>
      </c>
      <c r="AJ14" s="747">
        <f>AG14/18</f>
        <v>0</v>
      </c>
      <c r="AK14" s="748"/>
      <c r="AL14" s="746"/>
      <c r="AM14" s="746"/>
      <c r="AN14" s="77">
        <f>AM14*AL14*AK14</f>
        <v>0</v>
      </c>
      <c r="AO14" s="747">
        <f>AL14/18</f>
        <v>0</v>
      </c>
      <c r="AP14" s="748">
        <v>15</v>
      </c>
      <c r="AQ14" s="746">
        <v>4</v>
      </c>
      <c r="AR14" s="746">
        <v>35</v>
      </c>
      <c r="AS14" s="77">
        <f>AR14*AQ14*AP14</f>
        <v>2100</v>
      </c>
      <c r="AT14" s="747">
        <f>AQ14/18</f>
        <v>0.22</v>
      </c>
      <c r="AU14" s="748">
        <v>30</v>
      </c>
      <c r="AV14" s="746">
        <v>4</v>
      </c>
      <c r="AW14" s="746">
        <v>34</v>
      </c>
      <c r="AX14" s="77">
        <f>AW14*AV14*AU14</f>
        <v>4080</v>
      </c>
      <c r="AY14" s="747">
        <f>AV14/18</f>
        <v>0.22</v>
      </c>
      <c r="AZ14" s="748"/>
      <c r="BA14" s="746"/>
      <c r="BB14" s="746"/>
      <c r="BC14" s="77">
        <f>BB14*BA14*AZ14</f>
        <v>0</v>
      </c>
      <c r="BD14" s="747">
        <f>BA14/18</f>
        <v>0</v>
      </c>
      <c r="BE14" s="748"/>
      <c r="BF14" s="746"/>
      <c r="BG14" s="746"/>
      <c r="BH14" s="77">
        <f>BG14*BF14*BE14</f>
        <v>0</v>
      </c>
      <c r="BI14" s="747">
        <f>BF14/18</f>
        <v>0</v>
      </c>
      <c r="BJ14" s="748">
        <v>15</v>
      </c>
      <c r="BK14" s="746">
        <v>9</v>
      </c>
      <c r="BL14" s="746">
        <v>35</v>
      </c>
      <c r="BM14" s="77">
        <f>BL14*BK14*BJ14</f>
        <v>4725</v>
      </c>
      <c r="BN14" s="747">
        <f>BK14/18</f>
        <v>0.5</v>
      </c>
      <c r="BO14" s="748"/>
      <c r="BP14" s="746"/>
      <c r="BQ14" s="746"/>
      <c r="BR14" s="77">
        <f>BQ14*BP14*BO14</f>
        <v>0</v>
      </c>
      <c r="BS14" s="747">
        <f>BP14/18</f>
        <v>0</v>
      </c>
      <c r="BT14" s="748"/>
      <c r="BU14" s="746"/>
      <c r="BV14" s="746"/>
      <c r="BW14" s="77">
        <f>BV14*BU14*BT14</f>
        <v>0</v>
      </c>
      <c r="BX14" s="747">
        <f>BU14/18</f>
        <v>0</v>
      </c>
      <c r="BY14" s="748"/>
      <c r="BZ14" s="746"/>
      <c r="CA14" s="746"/>
      <c r="CB14" s="77">
        <f>CA14*BZ14*BY14</f>
        <v>0</v>
      </c>
      <c r="CC14" s="747">
        <f>BZ14/18</f>
        <v>0</v>
      </c>
      <c r="CD14" s="748"/>
      <c r="CE14" s="746"/>
      <c r="CF14" s="746"/>
      <c r="CG14" s="77">
        <f>CF14*CE14*CD14</f>
        <v>0</v>
      </c>
      <c r="CH14" s="747">
        <f>CE14/18</f>
        <v>0</v>
      </c>
      <c r="CI14" s="748"/>
      <c r="CJ14" s="746"/>
      <c r="CK14" s="746"/>
      <c r="CL14" s="77">
        <f>CK14*CJ14*CI14</f>
        <v>0</v>
      </c>
      <c r="CM14" s="747">
        <f>CJ14/18</f>
        <v>0</v>
      </c>
      <c r="CN14" s="748"/>
      <c r="CO14" s="746"/>
      <c r="CP14" s="746"/>
      <c r="CQ14" s="77">
        <f>CP14*CO14*CN14</f>
        <v>0</v>
      </c>
      <c r="CR14" s="747">
        <f>CO14/18</f>
        <v>0</v>
      </c>
      <c r="CS14" s="748">
        <v>25</v>
      </c>
      <c r="CT14" s="746">
        <v>4</v>
      </c>
      <c r="CU14" s="746">
        <v>18</v>
      </c>
      <c r="CV14" s="77">
        <f>CU14*CT14*CS14</f>
        <v>1800</v>
      </c>
      <c r="CW14" s="747">
        <f>CT14/18</f>
        <v>0.22</v>
      </c>
      <c r="CX14" s="748"/>
      <c r="CY14" s="746"/>
      <c r="CZ14" s="746"/>
      <c r="DA14" s="77">
        <f>CZ14*CY14*CX14</f>
        <v>0</v>
      </c>
      <c r="DB14" s="747">
        <f>CY14/18</f>
        <v>0</v>
      </c>
      <c r="DC14" s="748">
        <v>14</v>
      </c>
      <c r="DD14" s="746">
        <v>4.5</v>
      </c>
      <c r="DE14" s="746">
        <v>35</v>
      </c>
      <c r="DF14" s="77">
        <f>DE14*DD14*DC14</f>
        <v>2205</v>
      </c>
      <c r="DG14" s="747">
        <f>DD14/18</f>
        <v>0.25</v>
      </c>
      <c r="DH14" s="748"/>
      <c r="DI14" s="746"/>
      <c r="DJ14" s="746"/>
      <c r="DK14" s="77">
        <f>DJ14*DI14*DH14</f>
        <v>0</v>
      </c>
      <c r="DL14" s="747">
        <f>DI14/18</f>
        <v>0</v>
      </c>
      <c r="DM14" s="748"/>
      <c r="DN14" s="746"/>
      <c r="DO14" s="746"/>
      <c r="DP14" s="77">
        <f>DO14*DN14*DM14</f>
        <v>0</v>
      </c>
      <c r="DQ14" s="747">
        <f>DN14/18</f>
        <v>0</v>
      </c>
      <c r="DR14" s="748"/>
      <c r="DS14" s="746"/>
      <c r="DT14" s="746"/>
      <c r="DU14" s="77">
        <f>DT14*DS14*DR14</f>
        <v>0</v>
      </c>
      <c r="DV14" s="747">
        <f>DS14/18</f>
        <v>0</v>
      </c>
      <c r="DW14" s="748"/>
      <c r="DX14" s="746"/>
      <c r="DY14" s="746"/>
      <c r="DZ14" s="77">
        <f>DY14*DX14*DW14</f>
        <v>0</v>
      </c>
      <c r="EA14" s="747">
        <f>DX14/18</f>
        <v>0</v>
      </c>
      <c r="EB14" s="748"/>
      <c r="EC14" s="746"/>
      <c r="ED14" s="746"/>
      <c r="EE14" s="77">
        <f>ED14*EC14*EB14</f>
        <v>0</v>
      </c>
      <c r="EF14" s="747">
        <f>EC14/18</f>
        <v>0</v>
      </c>
      <c r="EG14" s="748"/>
      <c r="EH14" s="746"/>
      <c r="EI14" s="746"/>
      <c r="EJ14" s="77">
        <f>EI14*EH14*EG14</f>
        <v>0</v>
      </c>
      <c r="EK14" s="747">
        <f>EH14/18</f>
        <v>0</v>
      </c>
      <c r="EL14" s="748"/>
      <c r="EM14" s="746"/>
      <c r="EN14" s="746"/>
      <c r="EO14" s="77">
        <f>EN14*EM14*EL14</f>
        <v>0</v>
      </c>
      <c r="EP14" s="747">
        <f>EM14/18</f>
        <v>0</v>
      </c>
      <c r="EQ14" s="748"/>
      <c r="ER14" s="746"/>
      <c r="ES14" s="746"/>
      <c r="ET14" s="77">
        <f>ES14*ER14*EQ14</f>
        <v>0</v>
      </c>
      <c r="EU14" s="747">
        <f>ER14/18</f>
        <v>0</v>
      </c>
      <c r="EV14" s="748"/>
      <c r="EW14" s="746"/>
      <c r="EX14" s="746"/>
      <c r="EY14" s="77">
        <f>EX14*EW14*EV14</f>
        <v>0</v>
      </c>
      <c r="EZ14" s="747">
        <f>EW14/18</f>
        <v>0</v>
      </c>
      <c r="FA14" s="748"/>
      <c r="FB14" s="746"/>
      <c r="FC14" s="746"/>
      <c r="FD14" s="77">
        <f>FC14*FB14*FA14</f>
        <v>0</v>
      </c>
      <c r="FE14" s="747">
        <f>FB14/18</f>
        <v>0</v>
      </c>
    </row>
    <row r="15" spans="1:161" ht="15.75">
      <c r="A15" s="744"/>
      <c r="B15" s="745">
        <f t="shared" ref="B15:B23" si="33">G15+L15+Q15+V15+AA15+AF15+AK15+AP15+AU15+AZ15+BE15+BJ15+BO15+BT15+BY15+CD15+CI15+CN15+CS15+CX15+DC15+DH15+DM15+DR15+DW15+EB15+EG15+EL15+EQ15+EV15+FA15</f>
        <v>40</v>
      </c>
      <c r="C15" s="746"/>
      <c r="D15" s="746"/>
      <c r="E15" s="77">
        <f t="shared" si="32"/>
        <v>5015</v>
      </c>
      <c r="F15" s="747">
        <f t="shared" si="32"/>
        <v>0.57999999999999996</v>
      </c>
      <c r="G15" s="748"/>
      <c r="H15" s="746"/>
      <c r="I15" s="746"/>
      <c r="J15" s="77">
        <f>I15*H15*G15</f>
        <v>0</v>
      </c>
      <c r="K15" s="747">
        <f>H15/18</f>
        <v>0</v>
      </c>
      <c r="L15" s="748"/>
      <c r="M15" s="746"/>
      <c r="N15" s="746"/>
      <c r="O15" s="77">
        <f>N15*M15*L15</f>
        <v>0</v>
      </c>
      <c r="P15" s="747">
        <f>M15/18</f>
        <v>0</v>
      </c>
      <c r="Q15" s="748"/>
      <c r="R15" s="746"/>
      <c r="S15" s="746"/>
      <c r="T15" s="77">
        <f>S15*R15*Q15</f>
        <v>0</v>
      </c>
      <c r="U15" s="747">
        <f>R15/18</f>
        <v>0</v>
      </c>
      <c r="V15" s="748"/>
      <c r="W15" s="746"/>
      <c r="X15" s="746"/>
      <c r="Y15" s="77">
        <f>X15*W15*V15</f>
        <v>0</v>
      </c>
      <c r="Z15" s="747">
        <f>W15/18</f>
        <v>0</v>
      </c>
      <c r="AA15" s="748">
        <v>11</v>
      </c>
      <c r="AB15" s="746">
        <v>2</v>
      </c>
      <c r="AC15" s="746">
        <v>35</v>
      </c>
      <c r="AD15" s="77">
        <f>AC15*AB15*AA15</f>
        <v>770</v>
      </c>
      <c r="AE15" s="747">
        <f>AB15/18</f>
        <v>0.11</v>
      </c>
      <c r="AF15" s="748"/>
      <c r="AG15" s="746"/>
      <c r="AH15" s="746"/>
      <c r="AI15" s="77">
        <f>AH15*AG15*AF15</f>
        <v>0</v>
      </c>
      <c r="AJ15" s="747">
        <f>AG15/18</f>
        <v>0</v>
      </c>
      <c r="AK15" s="748"/>
      <c r="AL15" s="746"/>
      <c r="AM15" s="746"/>
      <c r="AN15" s="77">
        <f>AM15*AL15*AK15</f>
        <v>0</v>
      </c>
      <c r="AO15" s="747">
        <f>AL15/18</f>
        <v>0</v>
      </c>
      <c r="AP15" s="748"/>
      <c r="AQ15" s="746"/>
      <c r="AR15" s="746"/>
      <c r="AS15" s="77">
        <f>AR15*AQ15*AP15</f>
        <v>0</v>
      </c>
      <c r="AT15" s="747">
        <f>AQ15/18</f>
        <v>0</v>
      </c>
      <c r="AU15" s="748">
        <v>15</v>
      </c>
      <c r="AV15" s="746">
        <v>4</v>
      </c>
      <c r="AW15" s="746">
        <v>34</v>
      </c>
      <c r="AX15" s="77">
        <f>AW15*AV15*AU15</f>
        <v>2040</v>
      </c>
      <c r="AY15" s="747">
        <f>AV15/18</f>
        <v>0.22</v>
      </c>
      <c r="AZ15" s="748"/>
      <c r="BA15" s="746"/>
      <c r="BB15" s="746"/>
      <c r="BC15" s="77">
        <f>BB15*BA15*AZ15</f>
        <v>0</v>
      </c>
      <c r="BD15" s="747">
        <f>BA15/18</f>
        <v>0</v>
      </c>
      <c r="BE15" s="748"/>
      <c r="BF15" s="746"/>
      <c r="BG15" s="746"/>
      <c r="BH15" s="77">
        <f>BG15*BF15*BE15</f>
        <v>0</v>
      </c>
      <c r="BI15" s="747">
        <f>BF15/18</f>
        <v>0</v>
      </c>
      <c r="BJ15" s="748"/>
      <c r="BK15" s="746"/>
      <c r="BL15" s="746"/>
      <c r="BM15" s="77">
        <f>BL15*BK15*BJ15</f>
        <v>0</v>
      </c>
      <c r="BN15" s="747">
        <f>BK15/18</f>
        <v>0</v>
      </c>
      <c r="BO15" s="748"/>
      <c r="BP15" s="746"/>
      <c r="BQ15" s="746"/>
      <c r="BR15" s="77">
        <f>BQ15*BP15*BO15</f>
        <v>0</v>
      </c>
      <c r="BS15" s="747">
        <f>BP15/18</f>
        <v>0</v>
      </c>
      <c r="BT15" s="748"/>
      <c r="BU15" s="746"/>
      <c r="BV15" s="746"/>
      <c r="BW15" s="77">
        <f>BV15*BU15*BT15</f>
        <v>0</v>
      </c>
      <c r="BX15" s="747">
        <f>BU15/18</f>
        <v>0</v>
      </c>
      <c r="BY15" s="748"/>
      <c r="BZ15" s="746"/>
      <c r="CA15" s="746"/>
      <c r="CB15" s="77">
        <f>CA15*BZ15*BY15</f>
        <v>0</v>
      </c>
      <c r="CC15" s="747">
        <f>BZ15/18</f>
        <v>0</v>
      </c>
      <c r="CD15" s="748"/>
      <c r="CE15" s="746"/>
      <c r="CF15" s="746"/>
      <c r="CG15" s="77">
        <f>CF15*CE15*CD15</f>
        <v>0</v>
      </c>
      <c r="CH15" s="747">
        <f>CE15/18</f>
        <v>0</v>
      </c>
      <c r="CI15" s="748"/>
      <c r="CJ15" s="746"/>
      <c r="CK15" s="746"/>
      <c r="CL15" s="77">
        <f>CK15*CJ15*CI15</f>
        <v>0</v>
      </c>
      <c r="CM15" s="747">
        <f>CJ15/18</f>
        <v>0</v>
      </c>
      <c r="CN15" s="748"/>
      <c r="CO15" s="746"/>
      <c r="CP15" s="746"/>
      <c r="CQ15" s="77">
        <f>CP15*CO15*CN15</f>
        <v>0</v>
      </c>
      <c r="CR15" s="747">
        <f>CO15/18</f>
        <v>0</v>
      </c>
      <c r="CS15" s="748"/>
      <c r="CT15" s="746"/>
      <c r="CU15" s="746"/>
      <c r="CV15" s="77">
        <f>CU15*CT15*CS15</f>
        <v>0</v>
      </c>
      <c r="CW15" s="747">
        <f>CT15/18</f>
        <v>0</v>
      </c>
      <c r="CX15" s="748"/>
      <c r="CY15" s="746"/>
      <c r="CZ15" s="746"/>
      <c r="DA15" s="77">
        <f>CZ15*CY15*CX15</f>
        <v>0</v>
      </c>
      <c r="DB15" s="747">
        <f>CY15/18</f>
        <v>0</v>
      </c>
      <c r="DC15" s="748">
        <v>14</v>
      </c>
      <c r="DD15" s="746">
        <v>4.5</v>
      </c>
      <c r="DE15" s="746">
        <v>35</v>
      </c>
      <c r="DF15" s="77">
        <f>DE15*DD15*DC15</f>
        <v>2205</v>
      </c>
      <c r="DG15" s="747">
        <f>DD15/18</f>
        <v>0.25</v>
      </c>
      <c r="DH15" s="748"/>
      <c r="DI15" s="746"/>
      <c r="DJ15" s="746"/>
      <c r="DK15" s="77">
        <f>DJ15*DI15*DH15</f>
        <v>0</v>
      </c>
      <c r="DL15" s="747">
        <f>DI15/18</f>
        <v>0</v>
      </c>
      <c r="DM15" s="748"/>
      <c r="DN15" s="746"/>
      <c r="DO15" s="746"/>
      <c r="DP15" s="77">
        <f>DO15*DN15*DM15</f>
        <v>0</v>
      </c>
      <c r="DQ15" s="747">
        <f>DN15/18</f>
        <v>0</v>
      </c>
      <c r="DR15" s="748"/>
      <c r="DS15" s="746"/>
      <c r="DT15" s="746"/>
      <c r="DU15" s="77">
        <f>DT15*DS15*DR15</f>
        <v>0</v>
      </c>
      <c r="DV15" s="747">
        <f>DS15/18</f>
        <v>0</v>
      </c>
      <c r="DW15" s="748"/>
      <c r="DX15" s="746"/>
      <c r="DY15" s="746"/>
      <c r="DZ15" s="77">
        <f>DY15*DX15*DW15</f>
        <v>0</v>
      </c>
      <c r="EA15" s="747">
        <f>DX15/18</f>
        <v>0</v>
      </c>
      <c r="EB15" s="748"/>
      <c r="EC15" s="746"/>
      <c r="ED15" s="746"/>
      <c r="EE15" s="77">
        <f>ED15*EC15*EB15</f>
        <v>0</v>
      </c>
      <c r="EF15" s="747">
        <f>EC15/18</f>
        <v>0</v>
      </c>
      <c r="EG15" s="748"/>
      <c r="EH15" s="746"/>
      <c r="EI15" s="746"/>
      <c r="EJ15" s="77">
        <f>EI15*EH15*EG15</f>
        <v>0</v>
      </c>
      <c r="EK15" s="747">
        <f>EH15/18</f>
        <v>0</v>
      </c>
      <c r="EL15" s="748"/>
      <c r="EM15" s="746"/>
      <c r="EN15" s="746"/>
      <c r="EO15" s="77">
        <f>EN15*EM15*EL15</f>
        <v>0</v>
      </c>
      <c r="EP15" s="747">
        <f>EM15/18</f>
        <v>0</v>
      </c>
      <c r="EQ15" s="748"/>
      <c r="ER15" s="746"/>
      <c r="ES15" s="746"/>
      <c r="ET15" s="77">
        <f>ES15*ER15*EQ15</f>
        <v>0</v>
      </c>
      <c r="EU15" s="747">
        <f>ER15/18</f>
        <v>0</v>
      </c>
      <c r="EV15" s="748"/>
      <c r="EW15" s="746"/>
      <c r="EX15" s="746"/>
      <c r="EY15" s="77">
        <f>EX15*EW15*EV15</f>
        <v>0</v>
      </c>
      <c r="EZ15" s="747">
        <f>EW15/18</f>
        <v>0</v>
      </c>
      <c r="FA15" s="748"/>
      <c r="FB15" s="746"/>
      <c r="FC15" s="746"/>
      <c r="FD15" s="77">
        <f>FC15*FB15*FA15</f>
        <v>0</v>
      </c>
      <c r="FE15" s="747">
        <f>FB15/18</f>
        <v>0</v>
      </c>
    </row>
    <row r="16" spans="1:161" ht="15.75">
      <c r="A16" s="744"/>
      <c r="B16" s="745">
        <f t="shared" si="33"/>
        <v>29</v>
      </c>
      <c r="C16" s="746"/>
      <c r="D16" s="746"/>
      <c r="E16" s="77">
        <f t="shared" si="32"/>
        <v>2715</v>
      </c>
      <c r="F16" s="747">
        <f t="shared" si="32"/>
        <v>0.31</v>
      </c>
      <c r="G16" s="748"/>
      <c r="H16" s="746"/>
      <c r="I16" s="746"/>
      <c r="J16" s="77">
        <f>I16*H16*G16</f>
        <v>0</v>
      </c>
      <c r="K16" s="747">
        <f>H16/18</f>
        <v>0</v>
      </c>
      <c r="L16" s="748"/>
      <c r="M16" s="746"/>
      <c r="N16" s="746"/>
      <c r="O16" s="77">
        <f>N16*M16*L16</f>
        <v>0</v>
      </c>
      <c r="P16" s="747">
        <f>M16/18</f>
        <v>0</v>
      </c>
      <c r="Q16" s="748"/>
      <c r="R16" s="746"/>
      <c r="S16" s="746"/>
      <c r="T16" s="77">
        <f>S16*R16*Q16</f>
        <v>0</v>
      </c>
      <c r="U16" s="747">
        <f>R16/18</f>
        <v>0</v>
      </c>
      <c r="V16" s="748"/>
      <c r="W16" s="746"/>
      <c r="X16" s="746"/>
      <c r="Y16" s="77">
        <f>X16*W16*V16</f>
        <v>0</v>
      </c>
      <c r="Z16" s="747">
        <f>W16/18</f>
        <v>0</v>
      </c>
      <c r="AA16" s="748"/>
      <c r="AB16" s="746"/>
      <c r="AC16" s="746"/>
      <c r="AD16" s="77">
        <f>AC16*AB16*AA16</f>
        <v>0</v>
      </c>
      <c r="AE16" s="747">
        <f>AB16/18</f>
        <v>0</v>
      </c>
      <c r="AF16" s="748"/>
      <c r="AG16" s="746"/>
      <c r="AH16" s="746"/>
      <c r="AI16" s="77">
        <f>AH16*AG16*AF16</f>
        <v>0</v>
      </c>
      <c r="AJ16" s="747">
        <f>AG16/18</f>
        <v>0</v>
      </c>
      <c r="AK16" s="748"/>
      <c r="AL16" s="746"/>
      <c r="AM16" s="746"/>
      <c r="AN16" s="77">
        <f>AM16*AL16*AK16</f>
        <v>0</v>
      </c>
      <c r="AO16" s="747">
        <f>AL16/18</f>
        <v>0</v>
      </c>
      <c r="AP16" s="748"/>
      <c r="AQ16" s="746"/>
      <c r="AR16" s="746"/>
      <c r="AS16" s="77">
        <f>AR16*AQ16*AP16</f>
        <v>0</v>
      </c>
      <c r="AT16" s="747">
        <f>AQ16/18</f>
        <v>0</v>
      </c>
      <c r="AU16" s="748">
        <v>15</v>
      </c>
      <c r="AV16" s="746">
        <v>1</v>
      </c>
      <c r="AW16" s="746">
        <v>34</v>
      </c>
      <c r="AX16" s="77">
        <f>AW16*AV16*AU16</f>
        <v>510</v>
      </c>
      <c r="AY16" s="747">
        <f>AV16/18</f>
        <v>0.06</v>
      </c>
      <c r="AZ16" s="748"/>
      <c r="BA16" s="746"/>
      <c r="BB16" s="746"/>
      <c r="BC16" s="77">
        <f>BB16*BA16*AZ16</f>
        <v>0</v>
      </c>
      <c r="BD16" s="747">
        <f>BA16/18</f>
        <v>0</v>
      </c>
      <c r="BE16" s="748"/>
      <c r="BF16" s="746"/>
      <c r="BG16" s="746"/>
      <c r="BH16" s="77">
        <f>BG16*BF16*BE16</f>
        <v>0</v>
      </c>
      <c r="BI16" s="747">
        <f>BF16/18</f>
        <v>0</v>
      </c>
      <c r="BJ16" s="748"/>
      <c r="BK16" s="746"/>
      <c r="BL16" s="746"/>
      <c r="BM16" s="77">
        <f>BL16*BK16*BJ16</f>
        <v>0</v>
      </c>
      <c r="BN16" s="747">
        <f>BK16/18</f>
        <v>0</v>
      </c>
      <c r="BO16" s="748"/>
      <c r="BP16" s="746"/>
      <c r="BQ16" s="746"/>
      <c r="BR16" s="77">
        <f>BQ16*BP16*BO16</f>
        <v>0</v>
      </c>
      <c r="BS16" s="747">
        <f>BP16/18</f>
        <v>0</v>
      </c>
      <c r="BT16" s="748"/>
      <c r="BU16" s="746"/>
      <c r="BV16" s="746"/>
      <c r="BW16" s="77">
        <f>BV16*BU16*BT16</f>
        <v>0</v>
      </c>
      <c r="BX16" s="747">
        <f>BU16/18</f>
        <v>0</v>
      </c>
      <c r="BY16" s="748"/>
      <c r="BZ16" s="746"/>
      <c r="CA16" s="746"/>
      <c r="CB16" s="77">
        <f>CA16*BZ16*BY16</f>
        <v>0</v>
      </c>
      <c r="CC16" s="747">
        <f>BZ16/18</f>
        <v>0</v>
      </c>
      <c r="CD16" s="748"/>
      <c r="CE16" s="746"/>
      <c r="CF16" s="746"/>
      <c r="CG16" s="77">
        <f>CF16*CE16*CD16</f>
        <v>0</v>
      </c>
      <c r="CH16" s="747">
        <f>CE16/18</f>
        <v>0</v>
      </c>
      <c r="CI16" s="748"/>
      <c r="CJ16" s="746"/>
      <c r="CK16" s="746"/>
      <c r="CL16" s="77">
        <f>CK16*CJ16*CI16</f>
        <v>0</v>
      </c>
      <c r="CM16" s="747">
        <f>CJ16/18</f>
        <v>0</v>
      </c>
      <c r="CN16" s="748"/>
      <c r="CO16" s="746"/>
      <c r="CP16" s="746"/>
      <c r="CQ16" s="77">
        <f>CP16*CO16*CN16</f>
        <v>0</v>
      </c>
      <c r="CR16" s="747">
        <f>CO16/18</f>
        <v>0</v>
      </c>
      <c r="CS16" s="748"/>
      <c r="CT16" s="746"/>
      <c r="CU16" s="746"/>
      <c r="CV16" s="77">
        <f>CU16*CT16*CS16</f>
        <v>0</v>
      </c>
      <c r="CW16" s="747">
        <f>CT16/18</f>
        <v>0</v>
      </c>
      <c r="CX16" s="748"/>
      <c r="CY16" s="746"/>
      <c r="CZ16" s="746"/>
      <c r="DA16" s="77">
        <f>CZ16*CY16*CX16</f>
        <v>0</v>
      </c>
      <c r="DB16" s="747">
        <f>CY16/18</f>
        <v>0</v>
      </c>
      <c r="DC16" s="748">
        <v>14</v>
      </c>
      <c r="DD16" s="746">
        <v>4.5</v>
      </c>
      <c r="DE16" s="746">
        <v>35</v>
      </c>
      <c r="DF16" s="77">
        <f>DE16*DD16*DC16</f>
        <v>2205</v>
      </c>
      <c r="DG16" s="747">
        <f>DD16/18</f>
        <v>0.25</v>
      </c>
      <c r="DH16" s="748"/>
      <c r="DI16" s="746"/>
      <c r="DJ16" s="746"/>
      <c r="DK16" s="77">
        <f>DJ16*DI16*DH16</f>
        <v>0</v>
      </c>
      <c r="DL16" s="747">
        <f>DI16/18</f>
        <v>0</v>
      </c>
      <c r="DM16" s="748"/>
      <c r="DN16" s="746"/>
      <c r="DO16" s="746"/>
      <c r="DP16" s="77">
        <f>DO16*DN16*DM16</f>
        <v>0</v>
      </c>
      <c r="DQ16" s="747">
        <f>DN16/18</f>
        <v>0</v>
      </c>
      <c r="DR16" s="748"/>
      <c r="DS16" s="746"/>
      <c r="DT16" s="746"/>
      <c r="DU16" s="77">
        <f>DT16*DS16*DR16</f>
        <v>0</v>
      </c>
      <c r="DV16" s="747">
        <f>DS16/18</f>
        <v>0</v>
      </c>
      <c r="DW16" s="748"/>
      <c r="DX16" s="746"/>
      <c r="DY16" s="746"/>
      <c r="DZ16" s="77">
        <f>DY16*DX16*DW16</f>
        <v>0</v>
      </c>
      <c r="EA16" s="747">
        <f>DX16/18</f>
        <v>0</v>
      </c>
      <c r="EB16" s="748"/>
      <c r="EC16" s="746"/>
      <c r="ED16" s="746"/>
      <c r="EE16" s="77">
        <f>ED16*EC16*EB16</f>
        <v>0</v>
      </c>
      <c r="EF16" s="747">
        <f>EC16/18</f>
        <v>0</v>
      </c>
      <c r="EG16" s="748"/>
      <c r="EH16" s="746"/>
      <c r="EI16" s="746"/>
      <c r="EJ16" s="77">
        <f>EI16*EH16*EG16</f>
        <v>0</v>
      </c>
      <c r="EK16" s="747">
        <f>EH16/18</f>
        <v>0</v>
      </c>
      <c r="EL16" s="748"/>
      <c r="EM16" s="746"/>
      <c r="EN16" s="746"/>
      <c r="EO16" s="77">
        <f>EN16*EM16*EL16</f>
        <v>0</v>
      </c>
      <c r="EP16" s="747">
        <f>EM16/18</f>
        <v>0</v>
      </c>
      <c r="EQ16" s="748"/>
      <c r="ER16" s="746"/>
      <c r="ES16" s="746"/>
      <c r="ET16" s="77">
        <f>ES16*ER16*EQ16</f>
        <v>0</v>
      </c>
      <c r="EU16" s="747">
        <f>ER16/18</f>
        <v>0</v>
      </c>
      <c r="EV16" s="748"/>
      <c r="EW16" s="746"/>
      <c r="EX16" s="746"/>
      <c r="EY16" s="77">
        <f>EX16*EW16*EV16</f>
        <v>0</v>
      </c>
      <c r="EZ16" s="747">
        <f>EW16/18</f>
        <v>0</v>
      </c>
      <c r="FA16" s="748"/>
      <c r="FB16" s="746"/>
      <c r="FC16" s="746"/>
      <c r="FD16" s="77">
        <f>FC16*FB16*FA16</f>
        <v>0</v>
      </c>
      <c r="FE16" s="747">
        <f>FB16/18</f>
        <v>0</v>
      </c>
    </row>
    <row r="17" spans="1:161" ht="15.75">
      <c r="A17" s="744"/>
      <c r="B17" s="745">
        <f t="shared" si="33"/>
        <v>0</v>
      </c>
      <c r="C17" s="746"/>
      <c r="D17" s="746"/>
      <c r="E17" s="77">
        <f t="shared" si="32"/>
        <v>0</v>
      </c>
      <c r="F17" s="747">
        <f t="shared" si="32"/>
        <v>0</v>
      </c>
      <c r="G17" s="748"/>
      <c r="H17" s="746"/>
      <c r="I17" s="746"/>
      <c r="J17" s="77">
        <f>I17*H17*G17</f>
        <v>0</v>
      </c>
      <c r="K17" s="747">
        <f>H17/18</f>
        <v>0</v>
      </c>
      <c r="L17" s="748"/>
      <c r="M17" s="746"/>
      <c r="N17" s="746"/>
      <c r="O17" s="77">
        <f>N17*M17*L17</f>
        <v>0</v>
      </c>
      <c r="P17" s="747">
        <f>M17/18</f>
        <v>0</v>
      </c>
      <c r="Q17" s="748"/>
      <c r="R17" s="746"/>
      <c r="S17" s="746"/>
      <c r="T17" s="77">
        <f>S17*R17*Q17</f>
        <v>0</v>
      </c>
      <c r="U17" s="747">
        <f>R17/18</f>
        <v>0</v>
      </c>
      <c r="V17" s="748"/>
      <c r="W17" s="746"/>
      <c r="X17" s="746"/>
      <c r="Y17" s="77">
        <f>X17*W17*V17</f>
        <v>0</v>
      </c>
      <c r="Z17" s="747">
        <f>W17/18</f>
        <v>0</v>
      </c>
      <c r="AA17" s="748"/>
      <c r="AB17" s="746"/>
      <c r="AC17" s="746"/>
      <c r="AD17" s="77">
        <f>AC17*AB17*AA17</f>
        <v>0</v>
      </c>
      <c r="AE17" s="747">
        <f>AB17/18</f>
        <v>0</v>
      </c>
      <c r="AF17" s="748"/>
      <c r="AG17" s="746"/>
      <c r="AH17" s="746"/>
      <c r="AI17" s="77">
        <f>AH17*AG17*AF17</f>
        <v>0</v>
      </c>
      <c r="AJ17" s="747">
        <f>AG17/18</f>
        <v>0</v>
      </c>
      <c r="AK17" s="748"/>
      <c r="AL17" s="746"/>
      <c r="AM17" s="746"/>
      <c r="AN17" s="77">
        <f>AM17*AL17*AK17</f>
        <v>0</v>
      </c>
      <c r="AO17" s="747">
        <f>AL17/18</f>
        <v>0</v>
      </c>
      <c r="AP17" s="748"/>
      <c r="AQ17" s="746"/>
      <c r="AR17" s="746"/>
      <c r="AS17" s="77">
        <f>AR17*AQ17*AP17</f>
        <v>0</v>
      </c>
      <c r="AT17" s="747">
        <f>AQ17/18</f>
        <v>0</v>
      </c>
      <c r="AU17" s="748"/>
      <c r="AV17" s="746"/>
      <c r="AW17" s="746"/>
      <c r="AX17" s="77">
        <f>AW17*AV17*AU17</f>
        <v>0</v>
      </c>
      <c r="AY17" s="747">
        <f>AV17/18</f>
        <v>0</v>
      </c>
      <c r="AZ17" s="748"/>
      <c r="BA17" s="746"/>
      <c r="BB17" s="746"/>
      <c r="BC17" s="77">
        <f>BB17*BA17*AZ17</f>
        <v>0</v>
      </c>
      <c r="BD17" s="747">
        <f>BA17/18</f>
        <v>0</v>
      </c>
      <c r="BE17" s="748"/>
      <c r="BF17" s="746"/>
      <c r="BG17" s="746"/>
      <c r="BH17" s="77">
        <f>BG17*BF17*BE17</f>
        <v>0</v>
      </c>
      <c r="BI17" s="747">
        <f>BF17/18</f>
        <v>0</v>
      </c>
      <c r="BJ17" s="748"/>
      <c r="BK17" s="746"/>
      <c r="BL17" s="746"/>
      <c r="BM17" s="77">
        <f>BL17*BK17*BJ17</f>
        <v>0</v>
      </c>
      <c r="BN17" s="747">
        <f>BK17/18</f>
        <v>0</v>
      </c>
      <c r="BO17" s="748"/>
      <c r="BP17" s="746"/>
      <c r="BQ17" s="746"/>
      <c r="BR17" s="77">
        <f>BQ17*BP17*BO17</f>
        <v>0</v>
      </c>
      <c r="BS17" s="747">
        <f>BP17/18</f>
        <v>0</v>
      </c>
      <c r="BT17" s="748"/>
      <c r="BU17" s="746"/>
      <c r="BV17" s="746"/>
      <c r="BW17" s="77">
        <f>BV17*BU17*BT17</f>
        <v>0</v>
      </c>
      <c r="BX17" s="747">
        <f>BU17/18</f>
        <v>0</v>
      </c>
      <c r="BY17" s="748"/>
      <c r="BZ17" s="746"/>
      <c r="CA17" s="746"/>
      <c r="CB17" s="77">
        <f>CA17*BZ17*BY17</f>
        <v>0</v>
      </c>
      <c r="CC17" s="747">
        <f>BZ17/18</f>
        <v>0</v>
      </c>
      <c r="CD17" s="748"/>
      <c r="CE17" s="746"/>
      <c r="CF17" s="746"/>
      <c r="CG17" s="77">
        <f>CF17*CE17*CD17</f>
        <v>0</v>
      </c>
      <c r="CH17" s="747">
        <f>CE17/18</f>
        <v>0</v>
      </c>
      <c r="CI17" s="748"/>
      <c r="CJ17" s="746"/>
      <c r="CK17" s="746"/>
      <c r="CL17" s="77">
        <f>CK17*CJ17*CI17</f>
        <v>0</v>
      </c>
      <c r="CM17" s="747">
        <f>CJ17/18</f>
        <v>0</v>
      </c>
      <c r="CN17" s="748"/>
      <c r="CO17" s="746"/>
      <c r="CP17" s="746"/>
      <c r="CQ17" s="77">
        <f>CP17*CO17*CN17</f>
        <v>0</v>
      </c>
      <c r="CR17" s="747">
        <f>CO17/18</f>
        <v>0</v>
      </c>
      <c r="CS17" s="748"/>
      <c r="CT17" s="746"/>
      <c r="CU17" s="746"/>
      <c r="CV17" s="77">
        <f>CU17*CT17*CS17</f>
        <v>0</v>
      </c>
      <c r="CW17" s="747">
        <f>CT17/18</f>
        <v>0</v>
      </c>
      <c r="CX17" s="748"/>
      <c r="CY17" s="746"/>
      <c r="CZ17" s="746"/>
      <c r="DA17" s="77">
        <f>CZ17*CY17*CX17</f>
        <v>0</v>
      </c>
      <c r="DB17" s="747">
        <f>CY17/18</f>
        <v>0</v>
      </c>
      <c r="DC17" s="748"/>
      <c r="DD17" s="746"/>
      <c r="DE17" s="746"/>
      <c r="DF17" s="77">
        <f>DE17*DD17*DC17</f>
        <v>0</v>
      </c>
      <c r="DG17" s="747">
        <f>DD17/18</f>
        <v>0</v>
      </c>
      <c r="DH17" s="748"/>
      <c r="DI17" s="746"/>
      <c r="DJ17" s="746"/>
      <c r="DK17" s="77">
        <f>DJ17*DI17*DH17</f>
        <v>0</v>
      </c>
      <c r="DL17" s="747">
        <f>DI17/18</f>
        <v>0</v>
      </c>
      <c r="DM17" s="748"/>
      <c r="DN17" s="746"/>
      <c r="DO17" s="746"/>
      <c r="DP17" s="77">
        <f>DO17*DN17*DM17</f>
        <v>0</v>
      </c>
      <c r="DQ17" s="747">
        <f>DN17/18</f>
        <v>0</v>
      </c>
      <c r="DR17" s="748"/>
      <c r="DS17" s="746"/>
      <c r="DT17" s="746"/>
      <c r="DU17" s="77">
        <f>DT17*DS17*DR17</f>
        <v>0</v>
      </c>
      <c r="DV17" s="747">
        <f>DS17/18</f>
        <v>0</v>
      </c>
      <c r="DW17" s="748"/>
      <c r="DX17" s="746"/>
      <c r="DY17" s="746"/>
      <c r="DZ17" s="77">
        <f>DY17*DX17*DW17</f>
        <v>0</v>
      </c>
      <c r="EA17" s="747">
        <f>DX17/18</f>
        <v>0</v>
      </c>
      <c r="EB17" s="748"/>
      <c r="EC17" s="746"/>
      <c r="ED17" s="746"/>
      <c r="EE17" s="77">
        <f>ED17*EC17*EB17</f>
        <v>0</v>
      </c>
      <c r="EF17" s="747">
        <f>EC17/18</f>
        <v>0</v>
      </c>
      <c r="EG17" s="748"/>
      <c r="EH17" s="746"/>
      <c r="EI17" s="746"/>
      <c r="EJ17" s="77">
        <f>EI17*EH17*EG17</f>
        <v>0</v>
      </c>
      <c r="EK17" s="747">
        <f>EH17/18</f>
        <v>0</v>
      </c>
      <c r="EL17" s="748"/>
      <c r="EM17" s="746"/>
      <c r="EN17" s="746"/>
      <c r="EO17" s="77">
        <f>EN17*EM17*EL17</f>
        <v>0</v>
      </c>
      <c r="EP17" s="747">
        <f>EM17/18</f>
        <v>0</v>
      </c>
      <c r="EQ17" s="748"/>
      <c r="ER17" s="746"/>
      <c r="ES17" s="746"/>
      <c r="ET17" s="77">
        <f>ES17*ER17*EQ17</f>
        <v>0</v>
      </c>
      <c r="EU17" s="747">
        <f>ER17/18</f>
        <v>0</v>
      </c>
      <c r="EV17" s="748"/>
      <c r="EW17" s="746"/>
      <c r="EX17" s="746"/>
      <c r="EY17" s="77">
        <f>EX17*EW17*EV17</f>
        <v>0</v>
      </c>
      <c r="EZ17" s="747">
        <f>EW17/18</f>
        <v>0</v>
      </c>
      <c r="FA17" s="748"/>
      <c r="FB17" s="746"/>
      <c r="FC17" s="746"/>
      <c r="FD17" s="77">
        <f>FC17*FB17*FA17</f>
        <v>0</v>
      </c>
      <c r="FE17" s="747">
        <f>FB17/18</f>
        <v>0</v>
      </c>
    </row>
    <row r="18" spans="1:161" ht="15.75">
      <c r="A18" s="744"/>
      <c r="B18" s="745">
        <f t="shared" si="33"/>
        <v>0</v>
      </c>
      <c r="C18" s="746"/>
      <c r="D18" s="746"/>
      <c r="E18" s="77">
        <f t="shared" si="32"/>
        <v>0</v>
      </c>
      <c r="F18" s="747">
        <f t="shared" si="32"/>
        <v>0</v>
      </c>
      <c r="G18" s="748"/>
      <c r="H18" s="746"/>
      <c r="I18" s="746"/>
      <c r="J18" s="77">
        <f t="shared" ref="J18:J23" si="34">I18*H18*G18</f>
        <v>0</v>
      </c>
      <c r="K18" s="747">
        <f t="shared" ref="K18:K23" si="35">H18/18</f>
        <v>0</v>
      </c>
      <c r="L18" s="748"/>
      <c r="M18" s="746"/>
      <c r="N18" s="746"/>
      <c r="O18" s="77">
        <f t="shared" ref="O18:O23" si="36">N18*M18*L18</f>
        <v>0</v>
      </c>
      <c r="P18" s="747">
        <f t="shared" ref="P18:P23" si="37">M18/18</f>
        <v>0</v>
      </c>
      <c r="Q18" s="748"/>
      <c r="R18" s="746"/>
      <c r="S18" s="746"/>
      <c r="T18" s="77">
        <f t="shared" ref="T18:T23" si="38">S18*R18*Q18</f>
        <v>0</v>
      </c>
      <c r="U18" s="747">
        <f t="shared" ref="U18:U23" si="39">R18/18</f>
        <v>0</v>
      </c>
      <c r="V18" s="748"/>
      <c r="W18" s="746"/>
      <c r="X18" s="746"/>
      <c r="Y18" s="77">
        <f t="shared" ref="Y18:Y23" si="40">X18*W18*V18</f>
        <v>0</v>
      </c>
      <c r="Z18" s="747">
        <f t="shared" ref="Z18:Z23" si="41">W18/18</f>
        <v>0</v>
      </c>
      <c r="AA18" s="748"/>
      <c r="AB18" s="746"/>
      <c r="AC18" s="746"/>
      <c r="AD18" s="77">
        <f t="shared" ref="AD18:AD23" si="42">AC18*AB18*AA18</f>
        <v>0</v>
      </c>
      <c r="AE18" s="747">
        <f t="shared" ref="AE18:AE23" si="43">AB18/18</f>
        <v>0</v>
      </c>
      <c r="AF18" s="748"/>
      <c r="AG18" s="746"/>
      <c r="AH18" s="746"/>
      <c r="AI18" s="77">
        <f t="shared" ref="AI18:AI23" si="44">AH18*AG18*AF18</f>
        <v>0</v>
      </c>
      <c r="AJ18" s="747">
        <f t="shared" ref="AJ18:AJ23" si="45">AG18/18</f>
        <v>0</v>
      </c>
      <c r="AK18" s="748"/>
      <c r="AL18" s="746"/>
      <c r="AM18" s="746"/>
      <c r="AN18" s="77">
        <f t="shared" ref="AN18:AN23" si="46">AM18*AL18*AK18</f>
        <v>0</v>
      </c>
      <c r="AO18" s="747">
        <f t="shared" ref="AO18:AO23" si="47">AL18/18</f>
        <v>0</v>
      </c>
      <c r="AP18" s="748"/>
      <c r="AQ18" s="746"/>
      <c r="AR18" s="746"/>
      <c r="AS18" s="77">
        <f t="shared" ref="AS18:AS23" si="48">AR18*AQ18*AP18</f>
        <v>0</v>
      </c>
      <c r="AT18" s="747">
        <f t="shared" ref="AT18:AT23" si="49">AQ18/18</f>
        <v>0</v>
      </c>
      <c r="AU18" s="748"/>
      <c r="AV18" s="746"/>
      <c r="AW18" s="746"/>
      <c r="AX18" s="77">
        <f t="shared" ref="AX18:AX23" si="50">AW18*AV18*AU18</f>
        <v>0</v>
      </c>
      <c r="AY18" s="747">
        <f t="shared" ref="AY18:AY23" si="51">AV18/18</f>
        <v>0</v>
      </c>
      <c r="AZ18" s="748"/>
      <c r="BA18" s="746"/>
      <c r="BB18" s="746"/>
      <c r="BC18" s="77">
        <f t="shared" ref="BC18:BC23" si="52">BB18*BA18*AZ18</f>
        <v>0</v>
      </c>
      <c r="BD18" s="747">
        <f t="shared" ref="BD18:BD23" si="53">BA18/18</f>
        <v>0</v>
      </c>
      <c r="BE18" s="748"/>
      <c r="BF18" s="746"/>
      <c r="BG18" s="746"/>
      <c r="BH18" s="77">
        <f t="shared" ref="BH18:BH23" si="54">BG18*BF18*BE18</f>
        <v>0</v>
      </c>
      <c r="BI18" s="747">
        <f t="shared" ref="BI18:BI23" si="55">BF18/18</f>
        <v>0</v>
      </c>
      <c r="BJ18" s="748"/>
      <c r="BK18" s="746"/>
      <c r="BL18" s="746"/>
      <c r="BM18" s="77">
        <f t="shared" ref="BM18:BM23" si="56">BL18*BK18*BJ18</f>
        <v>0</v>
      </c>
      <c r="BN18" s="747">
        <f t="shared" ref="BN18:BN23" si="57">BK18/18</f>
        <v>0</v>
      </c>
      <c r="BO18" s="748"/>
      <c r="BP18" s="746"/>
      <c r="BQ18" s="746"/>
      <c r="BR18" s="77">
        <f t="shared" ref="BR18:BR23" si="58">BQ18*BP18*BO18</f>
        <v>0</v>
      </c>
      <c r="BS18" s="747">
        <f t="shared" ref="BS18:BS23" si="59">BP18/18</f>
        <v>0</v>
      </c>
      <c r="BT18" s="748"/>
      <c r="BU18" s="746"/>
      <c r="BV18" s="746"/>
      <c r="BW18" s="77">
        <f t="shared" ref="BW18:BW23" si="60">BV18*BU18*BT18</f>
        <v>0</v>
      </c>
      <c r="BX18" s="747">
        <f t="shared" ref="BX18:BX23" si="61">BU18/18</f>
        <v>0</v>
      </c>
      <c r="BY18" s="748"/>
      <c r="BZ18" s="746"/>
      <c r="CA18" s="746"/>
      <c r="CB18" s="77">
        <f t="shared" ref="CB18:CB23" si="62">CA18*BZ18*BY18</f>
        <v>0</v>
      </c>
      <c r="CC18" s="747">
        <f t="shared" ref="CC18:CC23" si="63">BZ18/18</f>
        <v>0</v>
      </c>
      <c r="CD18" s="748"/>
      <c r="CE18" s="746"/>
      <c r="CF18" s="746"/>
      <c r="CG18" s="77">
        <f t="shared" ref="CG18:CG23" si="64">CF18*CE18*CD18</f>
        <v>0</v>
      </c>
      <c r="CH18" s="747">
        <f t="shared" ref="CH18:CH23" si="65">CE18/18</f>
        <v>0</v>
      </c>
      <c r="CI18" s="748"/>
      <c r="CJ18" s="746"/>
      <c r="CK18" s="746"/>
      <c r="CL18" s="77">
        <f t="shared" ref="CL18:CL23" si="66">CK18*CJ18*CI18</f>
        <v>0</v>
      </c>
      <c r="CM18" s="747">
        <f t="shared" ref="CM18:CM23" si="67">CJ18/18</f>
        <v>0</v>
      </c>
      <c r="CN18" s="748"/>
      <c r="CO18" s="746"/>
      <c r="CP18" s="746"/>
      <c r="CQ18" s="77">
        <f t="shared" ref="CQ18:CQ23" si="68">CP18*CO18*CN18</f>
        <v>0</v>
      </c>
      <c r="CR18" s="747">
        <f t="shared" ref="CR18:CR23" si="69">CO18/18</f>
        <v>0</v>
      </c>
      <c r="CS18" s="748"/>
      <c r="CT18" s="746"/>
      <c r="CU18" s="746"/>
      <c r="CV18" s="77">
        <f t="shared" ref="CV18:CV23" si="70">CU18*CT18*CS18</f>
        <v>0</v>
      </c>
      <c r="CW18" s="747">
        <f t="shared" ref="CW18:CW23" si="71">CT18/18</f>
        <v>0</v>
      </c>
      <c r="CX18" s="748"/>
      <c r="CY18" s="746"/>
      <c r="CZ18" s="746"/>
      <c r="DA18" s="77">
        <f t="shared" ref="DA18:DA23" si="72">CZ18*CY18*CX18</f>
        <v>0</v>
      </c>
      <c r="DB18" s="747">
        <f t="shared" ref="DB18:DB23" si="73">CY18/18</f>
        <v>0</v>
      </c>
      <c r="DC18" s="748"/>
      <c r="DD18" s="746"/>
      <c r="DE18" s="746"/>
      <c r="DF18" s="77">
        <f t="shared" ref="DF18:DF23" si="74">DE18*DD18*DC18</f>
        <v>0</v>
      </c>
      <c r="DG18" s="747">
        <f t="shared" ref="DG18:DG23" si="75">DD18/18</f>
        <v>0</v>
      </c>
      <c r="DH18" s="748"/>
      <c r="DI18" s="746"/>
      <c r="DJ18" s="746"/>
      <c r="DK18" s="77">
        <f t="shared" ref="DK18:DK23" si="76">DJ18*DI18*DH18</f>
        <v>0</v>
      </c>
      <c r="DL18" s="747">
        <f t="shared" ref="DL18:DL23" si="77">DI18/18</f>
        <v>0</v>
      </c>
      <c r="DM18" s="748"/>
      <c r="DN18" s="746"/>
      <c r="DO18" s="746"/>
      <c r="DP18" s="77">
        <f t="shared" ref="DP18:DP23" si="78">DO18*DN18*DM18</f>
        <v>0</v>
      </c>
      <c r="DQ18" s="747">
        <f t="shared" ref="DQ18:DQ23" si="79">DN18/18</f>
        <v>0</v>
      </c>
      <c r="DR18" s="748"/>
      <c r="DS18" s="746"/>
      <c r="DT18" s="746"/>
      <c r="DU18" s="77">
        <f t="shared" ref="DU18:DU23" si="80">DT18*DS18*DR18</f>
        <v>0</v>
      </c>
      <c r="DV18" s="747">
        <f t="shared" ref="DV18:DV23" si="81">DS18/18</f>
        <v>0</v>
      </c>
      <c r="DW18" s="748"/>
      <c r="DX18" s="746"/>
      <c r="DY18" s="746"/>
      <c r="DZ18" s="77">
        <f t="shared" ref="DZ18:DZ23" si="82">DY18*DX18*DW18</f>
        <v>0</v>
      </c>
      <c r="EA18" s="747">
        <f t="shared" ref="EA18:EA23" si="83">DX18/18</f>
        <v>0</v>
      </c>
      <c r="EB18" s="748"/>
      <c r="EC18" s="746"/>
      <c r="ED18" s="746"/>
      <c r="EE18" s="77">
        <f t="shared" ref="EE18:EE23" si="84">ED18*EC18*EB18</f>
        <v>0</v>
      </c>
      <c r="EF18" s="747">
        <f t="shared" ref="EF18:EF23" si="85">EC18/18</f>
        <v>0</v>
      </c>
      <c r="EG18" s="748"/>
      <c r="EH18" s="746"/>
      <c r="EI18" s="746"/>
      <c r="EJ18" s="77">
        <f t="shared" ref="EJ18:EJ23" si="86">EI18*EH18*EG18</f>
        <v>0</v>
      </c>
      <c r="EK18" s="747">
        <f t="shared" ref="EK18:EK23" si="87">EH18/18</f>
        <v>0</v>
      </c>
      <c r="EL18" s="748"/>
      <c r="EM18" s="746"/>
      <c r="EN18" s="746"/>
      <c r="EO18" s="77">
        <f t="shared" ref="EO18:EO23" si="88">EN18*EM18*EL18</f>
        <v>0</v>
      </c>
      <c r="EP18" s="747">
        <f t="shared" ref="EP18:EP23" si="89">EM18/18</f>
        <v>0</v>
      </c>
      <c r="EQ18" s="748"/>
      <c r="ER18" s="746"/>
      <c r="ES18" s="746"/>
      <c r="ET18" s="77">
        <f t="shared" ref="ET18:ET23" si="90">ES18*ER18*EQ18</f>
        <v>0</v>
      </c>
      <c r="EU18" s="747">
        <f t="shared" ref="EU18:EU23" si="91">ER18/18</f>
        <v>0</v>
      </c>
      <c r="EV18" s="748"/>
      <c r="EW18" s="746"/>
      <c r="EX18" s="746"/>
      <c r="EY18" s="77">
        <f t="shared" ref="EY18:EY23" si="92">EX18*EW18*EV18</f>
        <v>0</v>
      </c>
      <c r="EZ18" s="747">
        <f t="shared" ref="EZ18:EZ23" si="93">EW18/18</f>
        <v>0</v>
      </c>
      <c r="FA18" s="748"/>
      <c r="FB18" s="746"/>
      <c r="FC18" s="746"/>
      <c r="FD18" s="77">
        <f t="shared" ref="FD18:FD23" si="94">FC18*FB18*FA18</f>
        <v>0</v>
      </c>
      <c r="FE18" s="747">
        <f t="shared" ref="FE18:FE23" si="95">FB18/18</f>
        <v>0</v>
      </c>
    </row>
    <row r="19" spans="1:161" ht="15.75">
      <c r="A19" s="744"/>
      <c r="B19" s="745">
        <f t="shared" si="33"/>
        <v>0</v>
      </c>
      <c r="C19" s="746"/>
      <c r="D19" s="746"/>
      <c r="E19" s="77">
        <f t="shared" si="32"/>
        <v>0</v>
      </c>
      <c r="F19" s="747">
        <f t="shared" si="32"/>
        <v>0</v>
      </c>
      <c r="G19" s="748"/>
      <c r="H19" s="746"/>
      <c r="I19" s="746"/>
      <c r="J19" s="77">
        <f t="shared" si="34"/>
        <v>0</v>
      </c>
      <c r="K19" s="747">
        <f t="shared" si="35"/>
        <v>0</v>
      </c>
      <c r="L19" s="748"/>
      <c r="M19" s="746"/>
      <c r="N19" s="746"/>
      <c r="O19" s="77">
        <f t="shared" si="36"/>
        <v>0</v>
      </c>
      <c r="P19" s="747">
        <f t="shared" si="37"/>
        <v>0</v>
      </c>
      <c r="Q19" s="748"/>
      <c r="R19" s="746"/>
      <c r="S19" s="746"/>
      <c r="T19" s="77">
        <f t="shared" si="38"/>
        <v>0</v>
      </c>
      <c r="U19" s="747">
        <f t="shared" si="39"/>
        <v>0</v>
      </c>
      <c r="V19" s="748"/>
      <c r="W19" s="746"/>
      <c r="X19" s="746"/>
      <c r="Y19" s="77">
        <f t="shared" si="40"/>
        <v>0</v>
      </c>
      <c r="Z19" s="747">
        <f t="shared" si="41"/>
        <v>0</v>
      </c>
      <c r="AA19" s="748"/>
      <c r="AB19" s="746"/>
      <c r="AC19" s="746"/>
      <c r="AD19" s="77">
        <f t="shared" si="42"/>
        <v>0</v>
      </c>
      <c r="AE19" s="747">
        <f t="shared" si="43"/>
        <v>0</v>
      </c>
      <c r="AF19" s="748"/>
      <c r="AG19" s="746"/>
      <c r="AH19" s="746"/>
      <c r="AI19" s="77">
        <f t="shared" si="44"/>
        <v>0</v>
      </c>
      <c r="AJ19" s="747">
        <f t="shared" si="45"/>
        <v>0</v>
      </c>
      <c r="AK19" s="748"/>
      <c r="AL19" s="746"/>
      <c r="AM19" s="746"/>
      <c r="AN19" s="77">
        <f t="shared" si="46"/>
        <v>0</v>
      </c>
      <c r="AO19" s="747">
        <f t="shared" si="47"/>
        <v>0</v>
      </c>
      <c r="AP19" s="748"/>
      <c r="AQ19" s="746"/>
      <c r="AR19" s="746"/>
      <c r="AS19" s="77">
        <f t="shared" si="48"/>
        <v>0</v>
      </c>
      <c r="AT19" s="747">
        <f t="shared" si="49"/>
        <v>0</v>
      </c>
      <c r="AU19" s="748"/>
      <c r="AV19" s="746"/>
      <c r="AW19" s="746"/>
      <c r="AX19" s="77">
        <f t="shared" si="50"/>
        <v>0</v>
      </c>
      <c r="AY19" s="747">
        <f t="shared" si="51"/>
        <v>0</v>
      </c>
      <c r="AZ19" s="748"/>
      <c r="BA19" s="746"/>
      <c r="BB19" s="746"/>
      <c r="BC19" s="77">
        <f t="shared" si="52"/>
        <v>0</v>
      </c>
      <c r="BD19" s="747">
        <f t="shared" si="53"/>
        <v>0</v>
      </c>
      <c r="BE19" s="748"/>
      <c r="BF19" s="746"/>
      <c r="BG19" s="746"/>
      <c r="BH19" s="77">
        <f t="shared" si="54"/>
        <v>0</v>
      </c>
      <c r="BI19" s="747">
        <f t="shared" si="55"/>
        <v>0</v>
      </c>
      <c r="BJ19" s="748"/>
      <c r="BK19" s="746"/>
      <c r="BL19" s="746"/>
      <c r="BM19" s="77">
        <f t="shared" si="56"/>
        <v>0</v>
      </c>
      <c r="BN19" s="747">
        <f t="shared" si="57"/>
        <v>0</v>
      </c>
      <c r="BO19" s="748"/>
      <c r="BP19" s="746"/>
      <c r="BQ19" s="746"/>
      <c r="BR19" s="77">
        <f t="shared" si="58"/>
        <v>0</v>
      </c>
      <c r="BS19" s="747">
        <f t="shared" si="59"/>
        <v>0</v>
      </c>
      <c r="BT19" s="748"/>
      <c r="BU19" s="746"/>
      <c r="BV19" s="746"/>
      <c r="BW19" s="77">
        <f t="shared" si="60"/>
        <v>0</v>
      </c>
      <c r="BX19" s="747">
        <f t="shared" si="61"/>
        <v>0</v>
      </c>
      <c r="BY19" s="748"/>
      <c r="BZ19" s="746"/>
      <c r="CA19" s="746"/>
      <c r="CB19" s="77">
        <f t="shared" si="62"/>
        <v>0</v>
      </c>
      <c r="CC19" s="747">
        <f t="shared" si="63"/>
        <v>0</v>
      </c>
      <c r="CD19" s="748"/>
      <c r="CE19" s="746"/>
      <c r="CF19" s="746"/>
      <c r="CG19" s="77">
        <f t="shared" si="64"/>
        <v>0</v>
      </c>
      <c r="CH19" s="747">
        <f t="shared" si="65"/>
        <v>0</v>
      </c>
      <c r="CI19" s="748"/>
      <c r="CJ19" s="746"/>
      <c r="CK19" s="746"/>
      <c r="CL19" s="77">
        <f t="shared" si="66"/>
        <v>0</v>
      </c>
      <c r="CM19" s="747">
        <f t="shared" si="67"/>
        <v>0</v>
      </c>
      <c r="CN19" s="748"/>
      <c r="CO19" s="746"/>
      <c r="CP19" s="746"/>
      <c r="CQ19" s="77">
        <f t="shared" si="68"/>
        <v>0</v>
      </c>
      <c r="CR19" s="747">
        <f t="shared" si="69"/>
        <v>0</v>
      </c>
      <c r="CS19" s="748"/>
      <c r="CT19" s="746"/>
      <c r="CU19" s="746"/>
      <c r="CV19" s="77">
        <f t="shared" si="70"/>
        <v>0</v>
      </c>
      <c r="CW19" s="747">
        <f t="shared" si="71"/>
        <v>0</v>
      </c>
      <c r="CX19" s="748"/>
      <c r="CY19" s="746"/>
      <c r="CZ19" s="746"/>
      <c r="DA19" s="77">
        <f t="shared" si="72"/>
        <v>0</v>
      </c>
      <c r="DB19" s="747">
        <f t="shared" si="73"/>
        <v>0</v>
      </c>
      <c r="DC19" s="748"/>
      <c r="DD19" s="746"/>
      <c r="DE19" s="746"/>
      <c r="DF19" s="77">
        <f t="shared" si="74"/>
        <v>0</v>
      </c>
      <c r="DG19" s="747">
        <f t="shared" si="75"/>
        <v>0</v>
      </c>
      <c r="DH19" s="748"/>
      <c r="DI19" s="746"/>
      <c r="DJ19" s="746"/>
      <c r="DK19" s="77">
        <f t="shared" si="76"/>
        <v>0</v>
      </c>
      <c r="DL19" s="747">
        <f t="shared" si="77"/>
        <v>0</v>
      </c>
      <c r="DM19" s="748"/>
      <c r="DN19" s="746"/>
      <c r="DO19" s="746"/>
      <c r="DP19" s="77">
        <f t="shared" si="78"/>
        <v>0</v>
      </c>
      <c r="DQ19" s="747">
        <f t="shared" si="79"/>
        <v>0</v>
      </c>
      <c r="DR19" s="748"/>
      <c r="DS19" s="746"/>
      <c r="DT19" s="746"/>
      <c r="DU19" s="77">
        <f t="shared" si="80"/>
        <v>0</v>
      </c>
      <c r="DV19" s="747">
        <f t="shared" si="81"/>
        <v>0</v>
      </c>
      <c r="DW19" s="748"/>
      <c r="DX19" s="746"/>
      <c r="DY19" s="746"/>
      <c r="DZ19" s="77">
        <f t="shared" si="82"/>
        <v>0</v>
      </c>
      <c r="EA19" s="747">
        <f t="shared" si="83"/>
        <v>0</v>
      </c>
      <c r="EB19" s="748"/>
      <c r="EC19" s="746"/>
      <c r="ED19" s="746"/>
      <c r="EE19" s="77">
        <f t="shared" si="84"/>
        <v>0</v>
      </c>
      <c r="EF19" s="747">
        <f t="shared" si="85"/>
        <v>0</v>
      </c>
      <c r="EG19" s="748"/>
      <c r="EH19" s="746"/>
      <c r="EI19" s="746"/>
      <c r="EJ19" s="77">
        <f t="shared" si="86"/>
        <v>0</v>
      </c>
      <c r="EK19" s="747">
        <f t="shared" si="87"/>
        <v>0</v>
      </c>
      <c r="EL19" s="748"/>
      <c r="EM19" s="746"/>
      <c r="EN19" s="746"/>
      <c r="EO19" s="77">
        <f t="shared" si="88"/>
        <v>0</v>
      </c>
      <c r="EP19" s="747">
        <f t="shared" si="89"/>
        <v>0</v>
      </c>
      <c r="EQ19" s="748"/>
      <c r="ER19" s="746"/>
      <c r="ES19" s="746"/>
      <c r="ET19" s="77">
        <f t="shared" si="90"/>
        <v>0</v>
      </c>
      <c r="EU19" s="747">
        <f t="shared" si="91"/>
        <v>0</v>
      </c>
      <c r="EV19" s="748"/>
      <c r="EW19" s="746"/>
      <c r="EX19" s="746"/>
      <c r="EY19" s="77">
        <f t="shared" si="92"/>
        <v>0</v>
      </c>
      <c r="EZ19" s="747">
        <f t="shared" si="93"/>
        <v>0</v>
      </c>
      <c r="FA19" s="748"/>
      <c r="FB19" s="746"/>
      <c r="FC19" s="746"/>
      <c r="FD19" s="77">
        <f t="shared" si="94"/>
        <v>0</v>
      </c>
      <c r="FE19" s="747">
        <f t="shared" si="95"/>
        <v>0</v>
      </c>
    </row>
    <row r="20" spans="1:161" ht="15.75">
      <c r="A20" s="744"/>
      <c r="B20" s="745">
        <f t="shared" si="33"/>
        <v>0</v>
      </c>
      <c r="C20" s="746"/>
      <c r="D20" s="746"/>
      <c r="E20" s="77">
        <f t="shared" si="32"/>
        <v>0</v>
      </c>
      <c r="F20" s="747">
        <f t="shared" si="32"/>
        <v>0</v>
      </c>
      <c r="G20" s="748"/>
      <c r="H20" s="746"/>
      <c r="I20" s="746"/>
      <c r="J20" s="77">
        <f t="shared" si="34"/>
        <v>0</v>
      </c>
      <c r="K20" s="747">
        <f t="shared" si="35"/>
        <v>0</v>
      </c>
      <c r="L20" s="748"/>
      <c r="M20" s="746"/>
      <c r="N20" s="746"/>
      <c r="O20" s="77">
        <f t="shared" si="36"/>
        <v>0</v>
      </c>
      <c r="P20" s="747">
        <f t="shared" si="37"/>
        <v>0</v>
      </c>
      <c r="Q20" s="748"/>
      <c r="R20" s="746"/>
      <c r="S20" s="746"/>
      <c r="T20" s="77">
        <f t="shared" si="38"/>
        <v>0</v>
      </c>
      <c r="U20" s="747">
        <f t="shared" si="39"/>
        <v>0</v>
      </c>
      <c r="V20" s="748"/>
      <c r="W20" s="746"/>
      <c r="X20" s="746"/>
      <c r="Y20" s="77">
        <f t="shared" si="40"/>
        <v>0</v>
      </c>
      <c r="Z20" s="747">
        <f t="shared" si="41"/>
        <v>0</v>
      </c>
      <c r="AA20" s="748"/>
      <c r="AB20" s="746"/>
      <c r="AC20" s="746"/>
      <c r="AD20" s="77">
        <f t="shared" si="42"/>
        <v>0</v>
      </c>
      <c r="AE20" s="747">
        <f t="shared" si="43"/>
        <v>0</v>
      </c>
      <c r="AF20" s="748"/>
      <c r="AG20" s="746"/>
      <c r="AH20" s="746"/>
      <c r="AI20" s="77">
        <f t="shared" si="44"/>
        <v>0</v>
      </c>
      <c r="AJ20" s="747">
        <f t="shared" si="45"/>
        <v>0</v>
      </c>
      <c r="AK20" s="748"/>
      <c r="AL20" s="746"/>
      <c r="AM20" s="746"/>
      <c r="AN20" s="77">
        <f t="shared" si="46"/>
        <v>0</v>
      </c>
      <c r="AO20" s="747">
        <f t="shared" si="47"/>
        <v>0</v>
      </c>
      <c r="AP20" s="748"/>
      <c r="AQ20" s="746"/>
      <c r="AR20" s="746"/>
      <c r="AS20" s="77">
        <f t="shared" si="48"/>
        <v>0</v>
      </c>
      <c r="AT20" s="747">
        <f t="shared" si="49"/>
        <v>0</v>
      </c>
      <c r="AU20" s="748"/>
      <c r="AV20" s="746"/>
      <c r="AW20" s="746"/>
      <c r="AX20" s="77">
        <f t="shared" si="50"/>
        <v>0</v>
      </c>
      <c r="AY20" s="747">
        <f t="shared" si="51"/>
        <v>0</v>
      </c>
      <c r="AZ20" s="748"/>
      <c r="BA20" s="746"/>
      <c r="BB20" s="746"/>
      <c r="BC20" s="77">
        <f t="shared" si="52"/>
        <v>0</v>
      </c>
      <c r="BD20" s="747">
        <f t="shared" si="53"/>
        <v>0</v>
      </c>
      <c r="BE20" s="748"/>
      <c r="BF20" s="746"/>
      <c r="BG20" s="746"/>
      <c r="BH20" s="77">
        <f t="shared" si="54"/>
        <v>0</v>
      </c>
      <c r="BI20" s="747">
        <f t="shared" si="55"/>
        <v>0</v>
      </c>
      <c r="BJ20" s="748"/>
      <c r="BK20" s="746"/>
      <c r="BL20" s="746"/>
      <c r="BM20" s="77">
        <f t="shared" si="56"/>
        <v>0</v>
      </c>
      <c r="BN20" s="747">
        <f t="shared" si="57"/>
        <v>0</v>
      </c>
      <c r="BO20" s="748"/>
      <c r="BP20" s="746"/>
      <c r="BQ20" s="746"/>
      <c r="BR20" s="77">
        <f t="shared" si="58"/>
        <v>0</v>
      </c>
      <c r="BS20" s="747">
        <f t="shared" si="59"/>
        <v>0</v>
      </c>
      <c r="BT20" s="748"/>
      <c r="BU20" s="746"/>
      <c r="BV20" s="746"/>
      <c r="BW20" s="77">
        <f t="shared" si="60"/>
        <v>0</v>
      </c>
      <c r="BX20" s="747">
        <f t="shared" si="61"/>
        <v>0</v>
      </c>
      <c r="BY20" s="748"/>
      <c r="BZ20" s="746"/>
      <c r="CA20" s="746"/>
      <c r="CB20" s="77">
        <f t="shared" si="62"/>
        <v>0</v>
      </c>
      <c r="CC20" s="747">
        <f t="shared" si="63"/>
        <v>0</v>
      </c>
      <c r="CD20" s="748"/>
      <c r="CE20" s="746"/>
      <c r="CF20" s="746"/>
      <c r="CG20" s="77">
        <f t="shared" si="64"/>
        <v>0</v>
      </c>
      <c r="CH20" s="747">
        <f t="shared" si="65"/>
        <v>0</v>
      </c>
      <c r="CI20" s="748"/>
      <c r="CJ20" s="746"/>
      <c r="CK20" s="746"/>
      <c r="CL20" s="77">
        <f t="shared" si="66"/>
        <v>0</v>
      </c>
      <c r="CM20" s="747">
        <f t="shared" si="67"/>
        <v>0</v>
      </c>
      <c r="CN20" s="748"/>
      <c r="CO20" s="746"/>
      <c r="CP20" s="746"/>
      <c r="CQ20" s="77">
        <f t="shared" si="68"/>
        <v>0</v>
      </c>
      <c r="CR20" s="747">
        <f t="shared" si="69"/>
        <v>0</v>
      </c>
      <c r="CS20" s="748"/>
      <c r="CT20" s="746"/>
      <c r="CU20" s="746"/>
      <c r="CV20" s="77">
        <f t="shared" si="70"/>
        <v>0</v>
      </c>
      <c r="CW20" s="747">
        <f t="shared" si="71"/>
        <v>0</v>
      </c>
      <c r="CX20" s="748"/>
      <c r="CY20" s="746"/>
      <c r="CZ20" s="746"/>
      <c r="DA20" s="77">
        <f t="shared" si="72"/>
        <v>0</v>
      </c>
      <c r="DB20" s="747">
        <f t="shared" si="73"/>
        <v>0</v>
      </c>
      <c r="DC20" s="748"/>
      <c r="DD20" s="746"/>
      <c r="DE20" s="746"/>
      <c r="DF20" s="77">
        <f t="shared" si="74"/>
        <v>0</v>
      </c>
      <c r="DG20" s="747">
        <f t="shared" si="75"/>
        <v>0</v>
      </c>
      <c r="DH20" s="748"/>
      <c r="DI20" s="746"/>
      <c r="DJ20" s="746"/>
      <c r="DK20" s="77">
        <f t="shared" si="76"/>
        <v>0</v>
      </c>
      <c r="DL20" s="747">
        <f t="shared" si="77"/>
        <v>0</v>
      </c>
      <c r="DM20" s="748"/>
      <c r="DN20" s="746"/>
      <c r="DO20" s="746"/>
      <c r="DP20" s="77">
        <f t="shared" si="78"/>
        <v>0</v>
      </c>
      <c r="DQ20" s="747">
        <f t="shared" si="79"/>
        <v>0</v>
      </c>
      <c r="DR20" s="748"/>
      <c r="DS20" s="746"/>
      <c r="DT20" s="746"/>
      <c r="DU20" s="77">
        <f t="shared" si="80"/>
        <v>0</v>
      </c>
      <c r="DV20" s="747">
        <f t="shared" si="81"/>
        <v>0</v>
      </c>
      <c r="DW20" s="748"/>
      <c r="DX20" s="746"/>
      <c r="DY20" s="746"/>
      <c r="DZ20" s="77">
        <f t="shared" si="82"/>
        <v>0</v>
      </c>
      <c r="EA20" s="747">
        <f t="shared" si="83"/>
        <v>0</v>
      </c>
      <c r="EB20" s="748"/>
      <c r="EC20" s="746"/>
      <c r="ED20" s="746"/>
      <c r="EE20" s="77">
        <f t="shared" si="84"/>
        <v>0</v>
      </c>
      <c r="EF20" s="747">
        <f t="shared" si="85"/>
        <v>0</v>
      </c>
      <c r="EG20" s="748"/>
      <c r="EH20" s="746"/>
      <c r="EI20" s="746"/>
      <c r="EJ20" s="77">
        <f t="shared" si="86"/>
        <v>0</v>
      </c>
      <c r="EK20" s="747">
        <f t="shared" si="87"/>
        <v>0</v>
      </c>
      <c r="EL20" s="748"/>
      <c r="EM20" s="746"/>
      <c r="EN20" s="746"/>
      <c r="EO20" s="77">
        <f t="shared" si="88"/>
        <v>0</v>
      </c>
      <c r="EP20" s="747">
        <f t="shared" si="89"/>
        <v>0</v>
      </c>
      <c r="EQ20" s="748"/>
      <c r="ER20" s="746"/>
      <c r="ES20" s="746"/>
      <c r="ET20" s="77">
        <f t="shared" si="90"/>
        <v>0</v>
      </c>
      <c r="EU20" s="747">
        <f t="shared" si="91"/>
        <v>0</v>
      </c>
      <c r="EV20" s="748"/>
      <c r="EW20" s="746"/>
      <c r="EX20" s="746"/>
      <c r="EY20" s="77">
        <f t="shared" si="92"/>
        <v>0</v>
      </c>
      <c r="EZ20" s="747">
        <f t="shared" si="93"/>
        <v>0</v>
      </c>
      <c r="FA20" s="748"/>
      <c r="FB20" s="746"/>
      <c r="FC20" s="746"/>
      <c r="FD20" s="77">
        <f t="shared" si="94"/>
        <v>0</v>
      </c>
      <c r="FE20" s="747">
        <f t="shared" si="95"/>
        <v>0</v>
      </c>
    </row>
    <row r="21" spans="1:161" ht="15.75">
      <c r="A21" s="744"/>
      <c r="B21" s="745">
        <f t="shared" si="33"/>
        <v>0</v>
      </c>
      <c r="C21" s="746"/>
      <c r="D21" s="746"/>
      <c r="E21" s="77">
        <f t="shared" si="32"/>
        <v>0</v>
      </c>
      <c r="F21" s="747">
        <f t="shared" si="32"/>
        <v>0</v>
      </c>
      <c r="G21" s="748"/>
      <c r="H21" s="746"/>
      <c r="I21" s="746"/>
      <c r="J21" s="77">
        <f t="shared" si="34"/>
        <v>0</v>
      </c>
      <c r="K21" s="747">
        <f t="shared" si="35"/>
        <v>0</v>
      </c>
      <c r="L21" s="748"/>
      <c r="M21" s="746"/>
      <c r="N21" s="746"/>
      <c r="O21" s="77">
        <f t="shared" si="36"/>
        <v>0</v>
      </c>
      <c r="P21" s="747">
        <f t="shared" si="37"/>
        <v>0</v>
      </c>
      <c r="Q21" s="748"/>
      <c r="R21" s="746"/>
      <c r="S21" s="746"/>
      <c r="T21" s="77">
        <f t="shared" si="38"/>
        <v>0</v>
      </c>
      <c r="U21" s="747">
        <f t="shared" si="39"/>
        <v>0</v>
      </c>
      <c r="V21" s="748"/>
      <c r="W21" s="746"/>
      <c r="X21" s="746"/>
      <c r="Y21" s="77">
        <f t="shared" si="40"/>
        <v>0</v>
      </c>
      <c r="Z21" s="747">
        <f t="shared" si="41"/>
        <v>0</v>
      </c>
      <c r="AA21" s="748"/>
      <c r="AB21" s="746"/>
      <c r="AC21" s="746"/>
      <c r="AD21" s="77">
        <f t="shared" si="42"/>
        <v>0</v>
      </c>
      <c r="AE21" s="747">
        <f t="shared" si="43"/>
        <v>0</v>
      </c>
      <c r="AF21" s="748"/>
      <c r="AG21" s="746"/>
      <c r="AH21" s="746"/>
      <c r="AI21" s="77">
        <f t="shared" si="44"/>
        <v>0</v>
      </c>
      <c r="AJ21" s="747">
        <f t="shared" si="45"/>
        <v>0</v>
      </c>
      <c r="AK21" s="748"/>
      <c r="AL21" s="746"/>
      <c r="AM21" s="746"/>
      <c r="AN21" s="77">
        <f t="shared" si="46"/>
        <v>0</v>
      </c>
      <c r="AO21" s="747">
        <f t="shared" si="47"/>
        <v>0</v>
      </c>
      <c r="AP21" s="748"/>
      <c r="AQ21" s="746"/>
      <c r="AR21" s="746"/>
      <c r="AS21" s="77">
        <f t="shared" si="48"/>
        <v>0</v>
      </c>
      <c r="AT21" s="747">
        <f t="shared" si="49"/>
        <v>0</v>
      </c>
      <c r="AU21" s="748"/>
      <c r="AV21" s="746"/>
      <c r="AW21" s="746"/>
      <c r="AX21" s="77">
        <f t="shared" si="50"/>
        <v>0</v>
      </c>
      <c r="AY21" s="747">
        <f t="shared" si="51"/>
        <v>0</v>
      </c>
      <c r="AZ21" s="748"/>
      <c r="BA21" s="746"/>
      <c r="BB21" s="746"/>
      <c r="BC21" s="77">
        <f t="shared" si="52"/>
        <v>0</v>
      </c>
      <c r="BD21" s="747">
        <f t="shared" si="53"/>
        <v>0</v>
      </c>
      <c r="BE21" s="748"/>
      <c r="BF21" s="746"/>
      <c r="BG21" s="746"/>
      <c r="BH21" s="77">
        <f t="shared" si="54"/>
        <v>0</v>
      </c>
      <c r="BI21" s="747">
        <f t="shared" si="55"/>
        <v>0</v>
      </c>
      <c r="BJ21" s="748"/>
      <c r="BK21" s="746"/>
      <c r="BL21" s="746"/>
      <c r="BM21" s="77">
        <f t="shared" si="56"/>
        <v>0</v>
      </c>
      <c r="BN21" s="747">
        <f t="shared" si="57"/>
        <v>0</v>
      </c>
      <c r="BO21" s="748"/>
      <c r="BP21" s="746"/>
      <c r="BQ21" s="746"/>
      <c r="BR21" s="77">
        <f t="shared" si="58"/>
        <v>0</v>
      </c>
      <c r="BS21" s="747">
        <f t="shared" si="59"/>
        <v>0</v>
      </c>
      <c r="BT21" s="748"/>
      <c r="BU21" s="746"/>
      <c r="BV21" s="746"/>
      <c r="BW21" s="77">
        <f t="shared" si="60"/>
        <v>0</v>
      </c>
      <c r="BX21" s="747">
        <f t="shared" si="61"/>
        <v>0</v>
      </c>
      <c r="BY21" s="748"/>
      <c r="BZ21" s="746"/>
      <c r="CA21" s="746"/>
      <c r="CB21" s="77">
        <f t="shared" si="62"/>
        <v>0</v>
      </c>
      <c r="CC21" s="747">
        <f t="shared" si="63"/>
        <v>0</v>
      </c>
      <c r="CD21" s="748"/>
      <c r="CE21" s="746"/>
      <c r="CF21" s="746"/>
      <c r="CG21" s="77">
        <f t="shared" si="64"/>
        <v>0</v>
      </c>
      <c r="CH21" s="747">
        <f t="shared" si="65"/>
        <v>0</v>
      </c>
      <c r="CI21" s="748"/>
      <c r="CJ21" s="746"/>
      <c r="CK21" s="746"/>
      <c r="CL21" s="77">
        <f t="shared" si="66"/>
        <v>0</v>
      </c>
      <c r="CM21" s="747">
        <f t="shared" si="67"/>
        <v>0</v>
      </c>
      <c r="CN21" s="748"/>
      <c r="CO21" s="746"/>
      <c r="CP21" s="746"/>
      <c r="CQ21" s="77">
        <f t="shared" si="68"/>
        <v>0</v>
      </c>
      <c r="CR21" s="747">
        <f t="shared" si="69"/>
        <v>0</v>
      </c>
      <c r="CS21" s="748"/>
      <c r="CT21" s="746"/>
      <c r="CU21" s="746"/>
      <c r="CV21" s="77">
        <f t="shared" si="70"/>
        <v>0</v>
      </c>
      <c r="CW21" s="747">
        <f t="shared" si="71"/>
        <v>0</v>
      </c>
      <c r="CX21" s="748"/>
      <c r="CY21" s="746"/>
      <c r="CZ21" s="746"/>
      <c r="DA21" s="77">
        <f t="shared" si="72"/>
        <v>0</v>
      </c>
      <c r="DB21" s="747">
        <f t="shared" si="73"/>
        <v>0</v>
      </c>
      <c r="DC21" s="748"/>
      <c r="DD21" s="746"/>
      <c r="DE21" s="746"/>
      <c r="DF21" s="77">
        <f t="shared" si="74"/>
        <v>0</v>
      </c>
      <c r="DG21" s="747">
        <f t="shared" si="75"/>
        <v>0</v>
      </c>
      <c r="DH21" s="748"/>
      <c r="DI21" s="746"/>
      <c r="DJ21" s="746"/>
      <c r="DK21" s="77">
        <f t="shared" si="76"/>
        <v>0</v>
      </c>
      <c r="DL21" s="747">
        <f t="shared" si="77"/>
        <v>0</v>
      </c>
      <c r="DM21" s="748"/>
      <c r="DN21" s="746"/>
      <c r="DO21" s="746"/>
      <c r="DP21" s="77">
        <f t="shared" si="78"/>
        <v>0</v>
      </c>
      <c r="DQ21" s="747">
        <f t="shared" si="79"/>
        <v>0</v>
      </c>
      <c r="DR21" s="748"/>
      <c r="DS21" s="746"/>
      <c r="DT21" s="746"/>
      <c r="DU21" s="77">
        <f t="shared" si="80"/>
        <v>0</v>
      </c>
      <c r="DV21" s="747">
        <f t="shared" si="81"/>
        <v>0</v>
      </c>
      <c r="DW21" s="748"/>
      <c r="DX21" s="746"/>
      <c r="DY21" s="746"/>
      <c r="DZ21" s="77">
        <f t="shared" si="82"/>
        <v>0</v>
      </c>
      <c r="EA21" s="747">
        <f t="shared" si="83"/>
        <v>0</v>
      </c>
      <c r="EB21" s="748"/>
      <c r="EC21" s="746"/>
      <c r="ED21" s="746"/>
      <c r="EE21" s="77">
        <f t="shared" si="84"/>
        <v>0</v>
      </c>
      <c r="EF21" s="747">
        <f t="shared" si="85"/>
        <v>0</v>
      </c>
      <c r="EG21" s="748"/>
      <c r="EH21" s="746"/>
      <c r="EI21" s="746"/>
      <c r="EJ21" s="77">
        <f t="shared" si="86"/>
        <v>0</v>
      </c>
      <c r="EK21" s="747">
        <f t="shared" si="87"/>
        <v>0</v>
      </c>
      <c r="EL21" s="748"/>
      <c r="EM21" s="746"/>
      <c r="EN21" s="746"/>
      <c r="EO21" s="77">
        <f t="shared" si="88"/>
        <v>0</v>
      </c>
      <c r="EP21" s="747">
        <f t="shared" si="89"/>
        <v>0</v>
      </c>
      <c r="EQ21" s="748"/>
      <c r="ER21" s="746"/>
      <c r="ES21" s="746"/>
      <c r="ET21" s="77">
        <f t="shared" si="90"/>
        <v>0</v>
      </c>
      <c r="EU21" s="747">
        <f t="shared" si="91"/>
        <v>0</v>
      </c>
      <c r="EV21" s="748"/>
      <c r="EW21" s="746"/>
      <c r="EX21" s="746"/>
      <c r="EY21" s="77">
        <f t="shared" si="92"/>
        <v>0</v>
      </c>
      <c r="EZ21" s="747">
        <f t="shared" si="93"/>
        <v>0</v>
      </c>
      <c r="FA21" s="748"/>
      <c r="FB21" s="746"/>
      <c r="FC21" s="746"/>
      <c r="FD21" s="77">
        <f t="shared" si="94"/>
        <v>0</v>
      </c>
      <c r="FE21" s="747">
        <f t="shared" si="95"/>
        <v>0</v>
      </c>
    </row>
    <row r="22" spans="1:161" ht="15.75">
      <c r="A22" s="744"/>
      <c r="B22" s="745">
        <f t="shared" si="33"/>
        <v>0</v>
      </c>
      <c r="C22" s="746"/>
      <c r="D22" s="746"/>
      <c r="E22" s="77">
        <f t="shared" si="32"/>
        <v>0</v>
      </c>
      <c r="F22" s="747">
        <f t="shared" si="32"/>
        <v>0</v>
      </c>
      <c r="G22" s="748"/>
      <c r="H22" s="746"/>
      <c r="I22" s="746"/>
      <c r="J22" s="77">
        <f t="shared" si="34"/>
        <v>0</v>
      </c>
      <c r="K22" s="747">
        <f t="shared" si="35"/>
        <v>0</v>
      </c>
      <c r="L22" s="748"/>
      <c r="M22" s="746"/>
      <c r="N22" s="746"/>
      <c r="O22" s="77">
        <f t="shared" si="36"/>
        <v>0</v>
      </c>
      <c r="P22" s="747">
        <f t="shared" si="37"/>
        <v>0</v>
      </c>
      <c r="Q22" s="748"/>
      <c r="R22" s="746"/>
      <c r="S22" s="746"/>
      <c r="T22" s="77">
        <f t="shared" si="38"/>
        <v>0</v>
      </c>
      <c r="U22" s="747">
        <f t="shared" si="39"/>
        <v>0</v>
      </c>
      <c r="V22" s="748"/>
      <c r="W22" s="746"/>
      <c r="X22" s="746"/>
      <c r="Y22" s="77">
        <f t="shared" si="40"/>
        <v>0</v>
      </c>
      <c r="Z22" s="747">
        <f t="shared" si="41"/>
        <v>0</v>
      </c>
      <c r="AA22" s="748"/>
      <c r="AB22" s="746"/>
      <c r="AC22" s="746"/>
      <c r="AD22" s="77">
        <f t="shared" si="42"/>
        <v>0</v>
      </c>
      <c r="AE22" s="747">
        <f t="shared" si="43"/>
        <v>0</v>
      </c>
      <c r="AF22" s="748"/>
      <c r="AG22" s="746"/>
      <c r="AH22" s="746"/>
      <c r="AI22" s="77">
        <f t="shared" si="44"/>
        <v>0</v>
      </c>
      <c r="AJ22" s="747">
        <f t="shared" si="45"/>
        <v>0</v>
      </c>
      <c r="AK22" s="748"/>
      <c r="AL22" s="746"/>
      <c r="AM22" s="746"/>
      <c r="AN22" s="77">
        <f t="shared" si="46"/>
        <v>0</v>
      </c>
      <c r="AO22" s="747">
        <f t="shared" si="47"/>
        <v>0</v>
      </c>
      <c r="AP22" s="748"/>
      <c r="AQ22" s="746"/>
      <c r="AR22" s="746"/>
      <c r="AS22" s="77">
        <f t="shared" si="48"/>
        <v>0</v>
      </c>
      <c r="AT22" s="747">
        <f t="shared" si="49"/>
        <v>0</v>
      </c>
      <c r="AU22" s="748"/>
      <c r="AV22" s="746"/>
      <c r="AW22" s="746"/>
      <c r="AX22" s="77">
        <f t="shared" si="50"/>
        <v>0</v>
      </c>
      <c r="AY22" s="747">
        <f t="shared" si="51"/>
        <v>0</v>
      </c>
      <c r="AZ22" s="748"/>
      <c r="BA22" s="746"/>
      <c r="BB22" s="746"/>
      <c r="BC22" s="77">
        <f t="shared" si="52"/>
        <v>0</v>
      </c>
      <c r="BD22" s="747">
        <f t="shared" si="53"/>
        <v>0</v>
      </c>
      <c r="BE22" s="748"/>
      <c r="BF22" s="746"/>
      <c r="BG22" s="746"/>
      <c r="BH22" s="77">
        <f t="shared" si="54"/>
        <v>0</v>
      </c>
      <c r="BI22" s="747">
        <f t="shared" si="55"/>
        <v>0</v>
      </c>
      <c r="BJ22" s="748"/>
      <c r="BK22" s="746"/>
      <c r="BL22" s="746"/>
      <c r="BM22" s="77">
        <f t="shared" si="56"/>
        <v>0</v>
      </c>
      <c r="BN22" s="747">
        <f t="shared" si="57"/>
        <v>0</v>
      </c>
      <c r="BO22" s="748"/>
      <c r="BP22" s="746"/>
      <c r="BQ22" s="746"/>
      <c r="BR22" s="77">
        <f t="shared" si="58"/>
        <v>0</v>
      </c>
      <c r="BS22" s="747">
        <f t="shared" si="59"/>
        <v>0</v>
      </c>
      <c r="BT22" s="748"/>
      <c r="BU22" s="746"/>
      <c r="BV22" s="746"/>
      <c r="BW22" s="77">
        <f t="shared" si="60"/>
        <v>0</v>
      </c>
      <c r="BX22" s="747">
        <f t="shared" si="61"/>
        <v>0</v>
      </c>
      <c r="BY22" s="748"/>
      <c r="BZ22" s="746"/>
      <c r="CA22" s="746"/>
      <c r="CB22" s="77">
        <f t="shared" si="62"/>
        <v>0</v>
      </c>
      <c r="CC22" s="747">
        <f t="shared" si="63"/>
        <v>0</v>
      </c>
      <c r="CD22" s="748"/>
      <c r="CE22" s="746"/>
      <c r="CF22" s="746"/>
      <c r="CG22" s="77">
        <f t="shared" si="64"/>
        <v>0</v>
      </c>
      <c r="CH22" s="747">
        <f t="shared" si="65"/>
        <v>0</v>
      </c>
      <c r="CI22" s="748"/>
      <c r="CJ22" s="746"/>
      <c r="CK22" s="746"/>
      <c r="CL22" s="77">
        <f t="shared" si="66"/>
        <v>0</v>
      </c>
      <c r="CM22" s="747">
        <f t="shared" si="67"/>
        <v>0</v>
      </c>
      <c r="CN22" s="748"/>
      <c r="CO22" s="746"/>
      <c r="CP22" s="746"/>
      <c r="CQ22" s="77">
        <f t="shared" si="68"/>
        <v>0</v>
      </c>
      <c r="CR22" s="747">
        <f t="shared" si="69"/>
        <v>0</v>
      </c>
      <c r="CS22" s="748"/>
      <c r="CT22" s="746"/>
      <c r="CU22" s="746"/>
      <c r="CV22" s="77">
        <f t="shared" si="70"/>
        <v>0</v>
      </c>
      <c r="CW22" s="747">
        <f t="shared" si="71"/>
        <v>0</v>
      </c>
      <c r="CX22" s="748"/>
      <c r="CY22" s="746"/>
      <c r="CZ22" s="746"/>
      <c r="DA22" s="77">
        <f t="shared" si="72"/>
        <v>0</v>
      </c>
      <c r="DB22" s="747">
        <f t="shared" si="73"/>
        <v>0</v>
      </c>
      <c r="DC22" s="748"/>
      <c r="DD22" s="746"/>
      <c r="DE22" s="746"/>
      <c r="DF22" s="77">
        <f t="shared" si="74"/>
        <v>0</v>
      </c>
      <c r="DG22" s="747">
        <f t="shared" si="75"/>
        <v>0</v>
      </c>
      <c r="DH22" s="748"/>
      <c r="DI22" s="746"/>
      <c r="DJ22" s="746"/>
      <c r="DK22" s="77">
        <f t="shared" si="76"/>
        <v>0</v>
      </c>
      <c r="DL22" s="747">
        <f t="shared" si="77"/>
        <v>0</v>
      </c>
      <c r="DM22" s="748"/>
      <c r="DN22" s="746"/>
      <c r="DO22" s="746"/>
      <c r="DP22" s="77">
        <f t="shared" si="78"/>
        <v>0</v>
      </c>
      <c r="DQ22" s="747">
        <f t="shared" si="79"/>
        <v>0</v>
      </c>
      <c r="DR22" s="748"/>
      <c r="DS22" s="746"/>
      <c r="DT22" s="746"/>
      <c r="DU22" s="77">
        <f t="shared" si="80"/>
        <v>0</v>
      </c>
      <c r="DV22" s="747">
        <f t="shared" si="81"/>
        <v>0</v>
      </c>
      <c r="DW22" s="748"/>
      <c r="DX22" s="746"/>
      <c r="DY22" s="746"/>
      <c r="DZ22" s="77">
        <f t="shared" si="82"/>
        <v>0</v>
      </c>
      <c r="EA22" s="747">
        <f t="shared" si="83"/>
        <v>0</v>
      </c>
      <c r="EB22" s="748"/>
      <c r="EC22" s="746"/>
      <c r="ED22" s="746"/>
      <c r="EE22" s="77">
        <f t="shared" si="84"/>
        <v>0</v>
      </c>
      <c r="EF22" s="747">
        <f t="shared" si="85"/>
        <v>0</v>
      </c>
      <c r="EG22" s="748"/>
      <c r="EH22" s="746"/>
      <c r="EI22" s="746"/>
      <c r="EJ22" s="77">
        <f t="shared" si="86"/>
        <v>0</v>
      </c>
      <c r="EK22" s="747">
        <f t="shared" si="87"/>
        <v>0</v>
      </c>
      <c r="EL22" s="748"/>
      <c r="EM22" s="746"/>
      <c r="EN22" s="746"/>
      <c r="EO22" s="77">
        <f t="shared" si="88"/>
        <v>0</v>
      </c>
      <c r="EP22" s="747">
        <f t="shared" si="89"/>
        <v>0</v>
      </c>
      <c r="EQ22" s="748"/>
      <c r="ER22" s="746"/>
      <c r="ES22" s="746"/>
      <c r="ET22" s="77">
        <f t="shared" si="90"/>
        <v>0</v>
      </c>
      <c r="EU22" s="747">
        <f t="shared" si="91"/>
        <v>0</v>
      </c>
      <c r="EV22" s="748"/>
      <c r="EW22" s="746"/>
      <c r="EX22" s="746"/>
      <c r="EY22" s="77">
        <f t="shared" si="92"/>
        <v>0</v>
      </c>
      <c r="EZ22" s="747">
        <f t="shared" si="93"/>
        <v>0</v>
      </c>
      <c r="FA22" s="748"/>
      <c r="FB22" s="746"/>
      <c r="FC22" s="746"/>
      <c r="FD22" s="77">
        <f t="shared" si="94"/>
        <v>0</v>
      </c>
      <c r="FE22" s="747">
        <f t="shared" si="95"/>
        <v>0</v>
      </c>
    </row>
    <row r="23" spans="1:161" ht="15.75">
      <c r="A23" s="744"/>
      <c r="B23" s="745">
        <f t="shared" si="33"/>
        <v>0</v>
      </c>
      <c r="C23" s="746"/>
      <c r="D23" s="746"/>
      <c r="E23" s="77">
        <f t="shared" si="32"/>
        <v>0</v>
      </c>
      <c r="F23" s="747">
        <f t="shared" si="32"/>
        <v>0</v>
      </c>
      <c r="G23" s="748"/>
      <c r="H23" s="746"/>
      <c r="I23" s="746"/>
      <c r="J23" s="77">
        <f t="shared" si="34"/>
        <v>0</v>
      </c>
      <c r="K23" s="747">
        <f t="shared" si="35"/>
        <v>0</v>
      </c>
      <c r="L23" s="748"/>
      <c r="M23" s="746"/>
      <c r="N23" s="746"/>
      <c r="O23" s="77">
        <f t="shared" si="36"/>
        <v>0</v>
      </c>
      <c r="P23" s="747">
        <f t="shared" si="37"/>
        <v>0</v>
      </c>
      <c r="Q23" s="748"/>
      <c r="R23" s="746"/>
      <c r="S23" s="746"/>
      <c r="T23" s="77">
        <f t="shared" si="38"/>
        <v>0</v>
      </c>
      <c r="U23" s="747">
        <f t="shared" si="39"/>
        <v>0</v>
      </c>
      <c r="V23" s="748"/>
      <c r="W23" s="746"/>
      <c r="X23" s="746"/>
      <c r="Y23" s="77">
        <f t="shared" si="40"/>
        <v>0</v>
      </c>
      <c r="Z23" s="747">
        <f t="shared" si="41"/>
        <v>0</v>
      </c>
      <c r="AA23" s="748"/>
      <c r="AB23" s="746"/>
      <c r="AC23" s="746"/>
      <c r="AD23" s="77">
        <f t="shared" si="42"/>
        <v>0</v>
      </c>
      <c r="AE23" s="747">
        <f t="shared" si="43"/>
        <v>0</v>
      </c>
      <c r="AF23" s="748"/>
      <c r="AG23" s="746"/>
      <c r="AH23" s="746"/>
      <c r="AI23" s="77">
        <f t="shared" si="44"/>
        <v>0</v>
      </c>
      <c r="AJ23" s="747">
        <f t="shared" si="45"/>
        <v>0</v>
      </c>
      <c r="AK23" s="748"/>
      <c r="AL23" s="746"/>
      <c r="AM23" s="746"/>
      <c r="AN23" s="77">
        <f t="shared" si="46"/>
        <v>0</v>
      </c>
      <c r="AO23" s="747">
        <f t="shared" si="47"/>
        <v>0</v>
      </c>
      <c r="AP23" s="748"/>
      <c r="AQ23" s="746"/>
      <c r="AR23" s="746"/>
      <c r="AS23" s="77">
        <f t="shared" si="48"/>
        <v>0</v>
      </c>
      <c r="AT23" s="747">
        <f t="shared" si="49"/>
        <v>0</v>
      </c>
      <c r="AU23" s="748"/>
      <c r="AV23" s="746"/>
      <c r="AW23" s="746"/>
      <c r="AX23" s="77">
        <f t="shared" si="50"/>
        <v>0</v>
      </c>
      <c r="AY23" s="747">
        <f t="shared" si="51"/>
        <v>0</v>
      </c>
      <c r="AZ23" s="748"/>
      <c r="BA23" s="746"/>
      <c r="BB23" s="746"/>
      <c r="BC23" s="77">
        <f t="shared" si="52"/>
        <v>0</v>
      </c>
      <c r="BD23" s="747">
        <f t="shared" si="53"/>
        <v>0</v>
      </c>
      <c r="BE23" s="748"/>
      <c r="BF23" s="746"/>
      <c r="BG23" s="746"/>
      <c r="BH23" s="77">
        <f t="shared" si="54"/>
        <v>0</v>
      </c>
      <c r="BI23" s="747">
        <f t="shared" si="55"/>
        <v>0</v>
      </c>
      <c r="BJ23" s="748"/>
      <c r="BK23" s="746"/>
      <c r="BL23" s="746"/>
      <c r="BM23" s="77">
        <f t="shared" si="56"/>
        <v>0</v>
      </c>
      <c r="BN23" s="747">
        <f t="shared" si="57"/>
        <v>0</v>
      </c>
      <c r="BO23" s="748"/>
      <c r="BP23" s="746"/>
      <c r="BQ23" s="746"/>
      <c r="BR23" s="77">
        <f t="shared" si="58"/>
        <v>0</v>
      </c>
      <c r="BS23" s="747">
        <f t="shared" si="59"/>
        <v>0</v>
      </c>
      <c r="BT23" s="748"/>
      <c r="BU23" s="746"/>
      <c r="BV23" s="746"/>
      <c r="BW23" s="77">
        <f t="shared" si="60"/>
        <v>0</v>
      </c>
      <c r="BX23" s="747">
        <f t="shared" si="61"/>
        <v>0</v>
      </c>
      <c r="BY23" s="748"/>
      <c r="BZ23" s="746"/>
      <c r="CA23" s="746"/>
      <c r="CB23" s="77">
        <f t="shared" si="62"/>
        <v>0</v>
      </c>
      <c r="CC23" s="747">
        <f t="shared" si="63"/>
        <v>0</v>
      </c>
      <c r="CD23" s="748"/>
      <c r="CE23" s="746"/>
      <c r="CF23" s="746"/>
      <c r="CG23" s="77">
        <f t="shared" si="64"/>
        <v>0</v>
      </c>
      <c r="CH23" s="747">
        <f t="shared" si="65"/>
        <v>0</v>
      </c>
      <c r="CI23" s="748"/>
      <c r="CJ23" s="746"/>
      <c r="CK23" s="746"/>
      <c r="CL23" s="77">
        <f t="shared" si="66"/>
        <v>0</v>
      </c>
      <c r="CM23" s="747">
        <f t="shared" si="67"/>
        <v>0</v>
      </c>
      <c r="CN23" s="748"/>
      <c r="CO23" s="746"/>
      <c r="CP23" s="746"/>
      <c r="CQ23" s="77">
        <f t="shared" si="68"/>
        <v>0</v>
      </c>
      <c r="CR23" s="747">
        <f t="shared" si="69"/>
        <v>0</v>
      </c>
      <c r="CS23" s="748"/>
      <c r="CT23" s="746"/>
      <c r="CU23" s="746"/>
      <c r="CV23" s="77">
        <f t="shared" si="70"/>
        <v>0</v>
      </c>
      <c r="CW23" s="747">
        <f t="shared" si="71"/>
        <v>0</v>
      </c>
      <c r="CX23" s="748"/>
      <c r="CY23" s="746"/>
      <c r="CZ23" s="746"/>
      <c r="DA23" s="77">
        <f t="shared" si="72"/>
        <v>0</v>
      </c>
      <c r="DB23" s="747">
        <f t="shared" si="73"/>
        <v>0</v>
      </c>
      <c r="DC23" s="748"/>
      <c r="DD23" s="746"/>
      <c r="DE23" s="746"/>
      <c r="DF23" s="77">
        <f t="shared" si="74"/>
        <v>0</v>
      </c>
      <c r="DG23" s="747">
        <f t="shared" si="75"/>
        <v>0</v>
      </c>
      <c r="DH23" s="748"/>
      <c r="DI23" s="746"/>
      <c r="DJ23" s="746"/>
      <c r="DK23" s="77">
        <f t="shared" si="76"/>
        <v>0</v>
      </c>
      <c r="DL23" s="747">
        <f t="shared" si="77"/>
        <v>0</v>
      </c>
      <c r="DM23" s="748"/>
      <c r="DN23" s="746"/>
      <c r="DO23" s="746"/>
      <c r="DP23" s="77">
        <f t="shared" si="78"/>
        <v>0</v>
      </c>
      <c r="DQ23" s="747">
        <f t="shared" si="79"/>
        <v>0</v>
      </c>
      <c r="DR23" s="748"/>
      <c r="DS23" s="746"/>
      <c r="DT23" s="746"/>
      <c r="DU23" s="77">
        <f t="shared" si="80"/>
        <v>0</v>
      </c>
      <c r="DV23" s="747">
        <f t="shared" si="81"/>
        <v>0</v>
      </c>
      <c r="DW23" s="748"/>
      <c r="DX23" s="746"/>
      <c r="DY23" s="746"/>
      <c r="DZ23" s="77">
        <f t="shared" si="82"/>
        <v>0</v>
      </c>
      <c r="EA23" s="747">
        <f t="shared" si="83"/>
        <v>0</v>
      </c>
      <c r="EB23" s="748"/>
      <c r="EC23" s="746"/>
      <c r="ED23" s="746"/>
      <c r="EE23" s="77">
        <f t="shared" si="84"/>
        <v>0</v>
      </c>
      <c r="EF23" s="747">
        <f t="shared" si="85"/>
        <v>0</v>
      </c>
      <c r="EG23" s="748"/>
      <c r="EH23" s="746"/>
      <c r="EI23" s="746"/>
      <c r="EJ23" s="77">
        <f t="shared" si="86"/>
        <v>0</v>
      </c>
      <c r="EK23" s="747">
        <f t="shared" si="87"/>
        <v>0</v>
      </c>
      <c r="EL23" s="748"/>
      <c r="EM23" s="746"/>
      <c r="EN23" s="746"/>
      <c r="EO23" s="77">
        <f t="shared" si="88"/>
        <v>0</v>
      </c>
      <c r="EP23" s="747">
        <f t="shared" si="89"/>
        <v>0</v>
      </c>
      <c r="EQ23" s="748"/>
      <c r="ER23" s="746"/>
      <c r="ES23" s="746"/>
      <c r="ET23" s="77">
        <f t="shared" si="90"/>
        <v>0</v>
      </c>
      <c r="EU23" s="747">
        <f t="shared" si="91"/>
        <v>0</v>
      </c>
      <c r="EV23" s="748"/>
      <c r="EW23" s="746"/>
      <c r="EX23" s="746"/>
      <c r="EY23" s="77">
        <f t="shared" si="92"/>
        <v>0</v>
      </c>
      <c r="EZ23" s="747">
        <f t="shared" si="93"/>
        <v>0</v>
      </c>
      <c r="FA23" s="748"/>
      <c r="FB23" s="746"/>
      <c r="FC23" s="746"/>
      <c r="FD23" s="77">
        <f t="shared" si="94"/>
        <v>0</v>
      </c>
      <c r="FE23" s="747">
        <f t="shared" si="95"/>
        <v>0</v>
      </c>
    </row>
    <row r="24" spans="1:161" ht="31.5">
      <c r="A24" s="734" t="s">
        <v>1403</v>
      </c>
      <c r="B24" s="735">
        <f>G24+L24+Q24+V24+AA24+AF24+AK24+AP24+AU24+AZ24+BE24+BJ24+BO24+BT24+BY24+CD24+CI24+CN24+CS24+CX24+DC24+DH24+DM24+DR24+DW24+EB24+EG24+EL24+EQ24+EV24+FA24</f>
        <v>537</v>
      </c>
      <c r="C24" s="736"/>
      <c r="D24" s="737"/>
      <c r="E24" s="738"/>
      <c r="F24" s="737"/>
      <c r="G24" s="738">
        <v>120</v>
      </c>
      <c r="H24" s="736"/>
      <c r="I24" s="737"/>
      <c r="J24" s="738"/>
      <c r="K24" s="737"/>
      <c r="L24" s="738">
        <v>103</v>
      </c>
      <c r="M24" s="736"/>
      <c r="N24" s="737"/>
      <c r="O24" s="738"/>
      <c r="P24" s="737"/>
      <c r="Q24" s="738">
        <v>0</v>
      </c>
      <c r="R24" s="736"/>
      <c r="S24" s="737"/>
      <c r="T24" s="738"/>
      <c r="U24" s="737"/>
      <c r="V24" s="738">
        <v>0</v>
      </c>
      <c r="W24" s="736"/>
      <c r="X24" s="737"/>
      <c r="Y24" s="738"/>
      <c r="Z24" s="737"/>
      <c r="AA24" s="738">
        <v>29</v>
      </c>
      <c r="AB24" s="736"/>
      <c r="AC24" s="737"/>
      <c r="AD24" s="738"/>
      <c r="AE24" s="737"/>
      <c r="AF24" s="738">
        <v>0</v>
      </c>
      <c r="AG24" s="736"/>
      <c r="AH24" s="737"/>
      <c r="AI24" s="738"/>
      <c r="AJ24" s="737"/>
      <c r="AK24" s="738">
        <v>0</v>
      </c>
      <c r="AL24" s="736"/>
      <c r="AM24" s="737"/>
      <c r="AN24" s="738"/>
      <c r="AO24" s="737"/>
      <c r="AP24" s="738">
        <v>80</v>
      </c>
      <c r="AQ24" s="736"/>
      <c r="AR24" s="737"/>
      <c r="AS24" s="738"/>
      <c r="AT24" s="737"/>
      <c r="AU24" s="738">
        <v>45</v>
      </c>
      <c r="AV24" s="736"/>
      <c r="AW24" s="737"/>
      <c r="AX24" s="738"/>
      <c r="AY24" s="737"/>
      <c r="AZ24" s="738">
        <v>0</v>
      </c>
      <c r="BA24" s="736"/>
      <c r="BB24" s="737"/>
      <c r="BC24" s="738"/>
      <c r="BD24" s="737"/>
      <c r="BE24" s="738">
        <v>0</v>
      </c>
      <c r="BF24" s="736"/>
      <c r="BG24" s="737"/>
      <c r="BH24" s="738"/>
      <c r="BI24" s="737"/>
      <c r="BJ24" s="738">
        <v>0</v>
      </c>
      <c r="BK24" s="736"/>
      <c r="BL24" s="737"/>
      <c r="BM24" s="738"/>
      <c r="BN24" s="737"/>
      <c r="BO24" s="738">
        <v>0</v>
      </c>
      <c r="BP24" s="736"/>
      <c r="BQ24" s="737"/>
      <c r="BR24" s="738"/>
      <c r="BS24" s="737"/>
      <c r="BT24" s="738">
        <v>0</v>
      </c>
      <c r="BU24" s="736"/>
      <c r="BV24" s="737"/>
      <c r="BW24" s="738"/>
      <c r="BX24" s="737"/>
      <c r="BY24" s="738">
        <v>0</v>
      </c>
      <c r="BZ24" s="736"/>
      <c r="CA24" s="737"/>
      <c r="CB24" s="738"/>
      <c r="CC24" s="737"/>
      <c r="CD24" s="738">
        <v>0</v>
      </c>
      <c r="CE24" s="736"/>
      <c r="CF24" s="737"/>
      <c r="CG24" s="738"/>
      <c r="CH24" s="737"/>
      <c r="CI24" s="738">
        <v>0</v>
      </c>
      <c r="CJ24" s="736"/>
      <c r="CK24" s="737"/>
      <c r="CL24" s="738"/>
      <c r="CM24" s="737"/>
      <c r="CN24" s="738">
        <v>0</v>
      </c>
      <c r="CO24" s="736"/>
      <c r="CP24" s="737"/>
      <c r="CQ24" s="738"/>
      <c r="CR24" s="737"/>
      <c r="CS24" s="738">
        <v>0</v>
      </c>
      <c r="CT24" s="736"/>
      <c r="CU24" s="737"/>
      <c r="CV24" s="738"/>
      <c r="CW24" s="737"/>
      <c r="CX24" s="738">
        <v>0</v>
      </c>
      <c r="CY24" s="736"/>
      <c r="CZ24" s="737"/>
      <c r="DA24" s="738"/>
      <c r="DB24" s="737"/>
      <c r="DC24" s="738">
        <v>0</v>
      </c>
      <c r="DD24" s="736"/>
      <c r="DE24" s="737"/>
      <c r="DF24" s="738"/>
      <c r="DG24" s="737"/>
      <c r="DH24" s="738">
        <v>0</v>
      </c>
      <c r="DI24" s="736"/>
      <c r="DJ24" s="737"/>
      <c r="DK24" s="738"/>
      <c r="DL24" s="737"/>
      <c r="DM24" s="738">
        <v>112</v>
      </c>
      <c r="DN24" s="736"/>
      <c r="DO24" s="737"/>
      <c r="DP24" s="738"/>
      <c r="DQ24" s="737"/>
      <c r="DR24" s="738">
        <v>0</v>
      </c>
      <c r="DS24" s="736"/>
      <c r="DT24" s="737"/>
      <c r="DU24" s="738"/>
      <c r="DV24" s="737"/>
      <c r="DW24" s="738">
        <v>0</v>
      </c>
      <c r="DX24" s="736"/>
      <c r="DY24" s="737"/>
      <c r="DZ24" s="738"/>
      <c r="EA24" s="737"/>
      <c r="EB24" s="738">
        <v>0</v>
      </c>
      <c r="EC24" s="736"/>
      <c r="ED24" s="737"/>
      <c r="EE24" s="738"/>
      <c r="EF24" s="737"/>
      <c r="EG24" s="738">
        <v>48</v>
      </c>
      <c r="EH24" s="736"/>
      <c r="EI24" s="737"/>
      <c r="EJ24" s="738"/>
      <c r="EK24" s="737"/>
      <c r="EL24" s="738">
        <v>0</v>
      </c>
      <c r="EM24" s="736"/>
      <c r="EN24" s="737"/>
      <c r="EO24" s="738"/>
      <c r="EP24" s="737"/>
      <c r="EQ24" s="738">
        <v>0</v>
      </c>
      <c r="ER24" s="736"/>
      <c r="ES24" s="737"/>
      <c r="ET24" s="738"/>
      <c r="EU24" s="737"/>
      <c r="EV24" s="738">
        <v>0</v>
      </c>
      <c r="EW24" s="736"/>
      <c r="EX24" s="737"/>
      <c r="EY24" s="738"/>
      <c r="EZ24" s="737"/>
      <c r="FA24" s="738">
        <v>0</v>
      </c>
      <c r="FB24" s="736"/>
      <c r="FC24" s="737"/>
      <c r="FD24" s="738"/>
      <c r="FE24" s="737"/>
    </row>
    <row r="25" spans="1:161" ht="15.75">
      <c r="A25" s="749" t="s">
        <v>1404</v>
      </c>
      <c r="B25" s="740">
        <f>SUM(B26:B35)</f>
        <v>522</v>
      </c>
      <c r="C25" s="741"/>
      <c r="D25" s="742"/>
      <c r="E25" s="740">
        <f>SUM(E26:E35)</f>
        <v>53770</v>
      </c>
      <c r="F25" s="742">
        <f>SUM(F26:F35)</f>
        <v>2.3199999999999998</v>
      </c>
      <c r="G25" s="740">
        <f>SUM(G26:G35)</f>
        <v>120</v>
      </c>
      <c r="H25" s="750"/>
      <c r="I25" s="751"/>
      <c r="J25" s="740">
        <f>SUM(J26:J35)</f>
        <v>4200</v>
      </c>
      <c r="K25" s="742">
        <f>SUM(K26:K35)</f>
        <v>0.3</v>
      </c>
      <c r="L25" s="740">
        <f>SUM(L26:L35)</f>
        <v>103</v>
      </c>
      <c r="M25" s="750"/>
      <c r="N25" s="751"/>
      <c r="O25" s="740">
        <f>SUM(O26:O35)</f>
        <v>7700</v>
      </c>
      <c r="P25" s="742">
        <f>SUM(P26:P35)</f>
        <v>0.28000000000000003</v>
      </c>
      <c r="Q25" s="740">
        <f>SUM(Q26:Q35)</f>
        <v>0</v>
      </c>
      <c r="R25" s="750"/>
      <c r="S25" s="751"/>
      <c r="T25" s="740">
        <f>SUM(T26:T35)</f>
        <v>0</v>
      </c>
      <c r="U25" s="742">
        <f>SUM(U26:U35)</f>
        <v>0</v>
      </c>
      <c r="V25" s="740">
        <f>SUM(V26:V35)</f>
        <v>0</v>
      </c>
      <c r="W25" s="750"/>
      <c r="X25" s="751"/>
      <c r="Y25" s="740">
        <f>SUM(Y26:Y35)</f>
        <v>0</v>
      </c>
      <c r="Z25" s="742">
        <f>SUM(Z26:Z35)</f>
        <v>0</v>
      </c>
      <c r="AA25" s="740">
        <f>SUM(AA26:AA35)</f>
        <v>29</v>
      </c>
      <c r="AB25" s="750"/>
      <c r="AC25" s="751"/>
      <c r="AD25" s="740">
        <f>SUM(AD26:AD35)</f>
        <v>1715</v>
      </c>
      <c r="AE25" s="742">
        <f>SUM(AE26:AE35)</f>
        <v>0.36</v>
      </c>
      <c r="AF25" s="740">
        <f>SUM(AF26:AF35)</f>
        <v>0</v>
      </c>
      <c r="AG25" s="750"/>
      <c r="AH25" s="751"/>
      <c r="AI25" s="740">
        <f>SUM(AI26:AI35)</f>
        <v>0</v>
      </c>
      <c r="AJ25" s="742">
        <f>SUM(AJ26:AJ35)</f>
        <v>0</v>
      </c>
      <c r="AK25" s="740">
        <f>SUM(AK26:AK35)</f>
        <v>0</v>
      </c>
      <c r="AL25" s="750"/>
      <c r="AM25" s="751"/>
      <c r="AN25" s="740">
        <f>SUM(AN26:AN35)</f>
        <v>0</v>
      </c>
      <c r="AO25" s="742">
        <f>SUM(AO26:AO35)</f>
        <v>0</v>
      </c>
      <c r="AP25" s="740">
        <f>SUM(AP26:AP35)</f>
        <v>65</v>
      </c>
      <c r="AQ25" s="750"/>
      <c r="AR25" s="751"/>
      <c r="AS25" s="740">
        <f>SUM(AS26:AS35)</f>
        <v>27300</v>
      </c>
      <c r="AT25" s="742">
        <f>SUM(AT26:AT35)</f>
        <v>0.67</v>
      </c>
      <c r="AU25" s="740">
        <f>SUM(AU26:AU35)</f>
        <v>45</v>
      </c>
      <c r="AV25" s="750"/>
      <c r="AW25" s="751"/>
      <c r="AX25" s="740">
        <f>SUM(AX26:AX35)</f>
        <v>3060</v>
      </c>
      <c r="AY25" s="742">
        <f>SUM(AY26:AY35)</f>
        <v>0.33</v>
      </c>
      <c r="AZ25" s="740">
        <f>SUM(AZ26:AZ35)</f>
        <v>0</v>
      </c>
      <c r="BA25" s="750"/>
      <c r="BB25" s="751"/>
      <c r="BC25" s="740">
        <f>SUM(BC26:BC35)</f>
        <v>0</v>
      </c>
      <c r="BD25" s="742">
        <f>SUM(BD26:BD35)</f>
        <v>0</v>
      </c>
      <c r="BE25" s="740">
        <f>SUM(BE26:BE35)</f>
        <v>0</v>
      </c>
      <c r="BF25" s="750"/>
      <c r="BG25" s="751"/>
      <c r="BH25" s="740">
        <f>SUM(BH26:BH35)</f>
        <v>0</v>
      </c>
      <c r="BI25" s="742">
        <f>SUM(BI26:BI35)</f>
        <v>0</v>
      </c>
      <c r="BJ25" s="740">
        <f>SUM(BJ26:BJ35)</f>
        <v>0</v>
      </c>
      <c r="BK25" s="750"/>
      <c r="BL25" s="751"/>
      <c r="BM25" s="740">
        <f>SUM(BM26:BM35)</f>
        <v>0</v>
      </c>
      <c r="BN25" s="742">
        <f>SUM(BN26:BN35)</f>
        <v>0</v>
      </c>
      <c r="BO25" s="740">
        <f>SUM(BO26:BO35)</f>
        <v>0</v>
      </c>
      <c r="BP25" s="750"/>
      <c r="BQ25" s="751"/>
      <c r="BR25" s="740">
        <f>SUM(BR26:BR35)</f>
        <v>0</v>
      </c>
      <c r="BS25" s="742">
        <f>SUM(BS26:BS35)</f>
        <v>0</v>
      </c>
      <c r="BT25" s="740">
        <f>SUM(BT26:BT35)</f>
        <v>0</v>
      </c>
      <c r="BU25" s="750"/>
      <c r="BV25" s="751"/>
      <c r="BW25" s="740">
        <f>SUM(BW26:BW35)</f>
        <v>0</v>
      </c>
      <c r="BX25" s="742">
        <f>SUM(BX26:BX35)</f>
        <v>0</v>
      </c>
      <c r="BY25" s="740">
        <f>SUM(BY26:BY35)</f>
        <v>0</v>
      </c>
      <c r="BZ25" s="750"/>
      <c r="CA25" s="751"/>
      <c r="CB25" s="740">
        <f>SUM(CB26:CB35)</f>
        <v>0</v>
      </c>
      <c r="CC25" s="742">
        <f>SUM(CC26:CC35)</f>
        <v>0</v>
      </c>
      <c r="CD25" s="740">
        <f>SUM(CD26:CD35)</f>
        <v>0</v>
      </c>
      <c r="CE25" s="750"/>
      <c r="CF25" s="751"/>
      <c r="CG25" s="740">
        <f>SUM(CG26:CG35)</f>
        <v>0</v>
      </c>
      <c r="CH25" s="742">
        <f>SUM(CH26:CH35)</f>
        <v>0</v>
      </c>
      <c r="CI25" s="740">
        <f>SUM(CI26:CI35)</f>
        <v>0</v>
      </c>
      <c r="CJ25" s="750"/>
      <c r="CK25" s="751"/>
      <c r="CL25" s="740">
        <f>SUM(CL26:CL35)</f>
        <v>0</v>
      </c>
      <c r="CM25" s="742">
        <f>SUM(CM26:CM35)</f>
        <v>0</v>
      </c>
      <c r="CN25" s="740">
        <f>SUM(CN26:CN35)</f>
        <v>0</v>
      </c>
      <c r="CO25" s="750"/>
      <c r="CP25" s="751"/>
      <c r="CQ25" s="740">
        <f>SUM(CQ26:CQ35)</f>
        <v>0</v>
      </c>
      <c r="CR25" s="742">
        <f>SUM(CR26:CR35)</f>
        <v>0</v>
      </c>
      <c r="CS25" s="740">
        <f>SUM(CS26:CS35)</f>
        <v>0</v>
      </c>
      <c r="CT25" s="750"/>
      <c r="CU25" s="751"/>
      <c r="CV25" s="740">
        <f>SUM(CV26:CV35)</f>
        <v>0</v>
      </c>
      <c r="CW25" s="742">
        <f>SUM(CW26:CW35)</f>
        <v>0</v>
      </c>
      <c r="CX25" s="740">
        <f>SUM(CX26:CX35)</f>
        <v>0</v>
      </c>
      <c r="CY25" s="750"/>
      <c r="CZ25" s="751"/>
      <c r="DA25" s="740">
        <f>SUM(DA26:DA35)</f>
        <v>0</v>
      </c>
      <c r="DB25" s="742">
        <f>SUM(DB26:DB35)</f>
        <v>0</v>
      </c>
      <c r="DC25" s="740">
        <f>SUM(DC26:DC35)</f>
        <v>0</v>
      </c>
      <c r="DD25" s="750"/>
      <c r="DE25" s="751"/>
      <c r="DF25" s="740">
        <f>SUM(DF26:DF35)</f>
        <v>0</v>
      </c>
      <c r="DG25" s="742">
        <f>SUM(DG26:DG35)</f>
        <v>0</v>
      </c>
      <c r="DH25" s="740">
        <f>SUM(DH26:DH35)</f>
        <v>0</v>
      </c>
      <c r="DI25" s="750"/>
      <c r="DJ25" s="751"/>
      <c r="DK25" s="740">
        <f>SUM(DK26:DK35)</f>
        <v>0</v>
      </c>
      <c r="DL25" s="742">
        <f>SUM(DL26:DL35)</f>
        <v>0</v>
      </c>
      <c r="DM25" s="740">
        <f>SUM(DM26:DM35)</f>
        <v>112</v>
      </c>
      <c r="DN25" s="750"/>
      <c r="DO25" s="751"/>
      <c r="DP25" s="740">
        <f>SUM(DP26:DP35)</f>
        <v>3920</v>
      </c>
      <c r="DQ25" s="742">
        <f>SUM(DQ26:DQ35)</f>
        <v>0.18</v>
      </c>
      <c r="DR25" s="740">
        <f>SUM(DR26:DR35)</f>
        <v>0</v>
      </c>
      <c r="DS25" s="750"/>
      <c r="DT25" s="751"/>
      <c r="DU25" s="740">
        <f>SUM(DU26:DU35)</f>
        <v>0</v>
      </c>
      <c r="DV25" s="742">
        <f>SUM(DV26:DV35)</f>
        <v>0</v>
      </c>
      <c r="DW25" s="740">
        <f>SUM(DW26:DW35)</f>
        <v>0</v>
      </c>
      <c r="DX25" s="750"/>
      <c r="DY25" s="751"/>
      <c r="DZ25" s="740">
        <f>SUM(DZ26:DZ35)</f>
        <v>0</v>
      </c>
      <c r="EA25" s="742">
        <f>SUM(EA26:EA35)</f>
        <v>0</v>
      </c>
      <c r="EB25" s="740">
        <f>SUM(EB26:EB35)</f>
        <v>0</v>
      </c>
      <c r="EC25" s="750"/>
      <c r="ED25" s="751"/>
      <c r="EE25" s="740">
        <f>SUM(EE26:EE35)</f>
        <v>0</v>
      </c>
      <c r="EF25" s="742">
        <f>SUM(EF26:EF35)</f>
        <v>0</v>
      </c>
      <c r="EG25" s="740">
        <f>SUM(EG26:EG35)</f>
        <v>48</v>
      </c>
      <c r="EH25" s="750"/>
      <c r="EI25" s="751"/>
      <c r="EJ25" s="740">
        <f>SUM(EJ26:EJ35)</f>
        <v>5875</v>
      </c>
      <c r="EK25" s="742">
        <f>SUM(EK26:EK35)</f>
        <v>0.2</v>
      </c>
      <c r="EL25" s="740">
        <f>SUM(EL26:EL35)</f>
        <v>0</v>
      </c>
      <c r="EM25" s="750"/>
      <c r="EN25" s="751"/>
      <c r="EO25" s="740">
        <f>SUM(EO26:EO35)</f>
        <v>0</v>
      </c>
      <c r="EP25" s="742">
        <f>SUM(EP26:EP35)</f>
        <v>0</v>
      </c>
      <c r="EQ25" s="740">
        <f>SUM(EQ26:EQ35)</f>
        <v>0</v>
      </c>
      <c r="ER25" s="750"/>
      <c r="ES25" s="751"/>
      <c r="ET25" s="740">
        <f>SUM(ET26:ET35)</f>
        <v>0</v>
      </c>
      <c r="EU25" s="742">
        <f>SUM(EU26:EU35)</f>
        <v>0</v>
      </c>
      <c r="EV25" s="740">
        <f>SUM(EV26:EV35)</f>
        <v>0</v>
      </c>
      <c r="EW25" s="750"/>
      <c r="EX25" s="751"/>
      <c r="EY25" s="740">
        <f>SUM(EY26:EY35)</f>
        <v>0</v>
      </c>
      <c r="EZ25" s="742">
        <f>SUM(EZ26:EZ35)</f>
        <v>0</v>
      </c>
      <c r="FA25" s="740">
        <f>SUM(FA26:FA35)</f>
        <v>0</v>
      </c>
      <c r="FB25" s="750"/>
      <c r="FC25" s="751"/>
      <c r="FD25" s="740">
        <f>SUM(FD26:FD35)</f>
        <v>0</v>
      </c>
      <c r="FE25" s="742">
        <f>SUM(FE26:FE35)</f>
        <v>0</v>
      </c>
    </row>
    <row r="26" spans="1:161" ht="15.75">
      <c r="A26" s="744"/>
      <c r="B26" s="745">
        <f>G26+L26+Q26+V26+AA26+AF26+AK26+AP26+AU26+AZ26+BE26+BJ26+BO26+BT26+BY26+CD26+CI26+CN26+CS26+CX26+DC26+DH26+DM26+DR26+DW26+EB26+EG26+EL26+EQ26+EV26+FA26</f>
        <v>227</v>
      </c>
      <c r="C26" s="746"/>
      <c r="D26" s="746"/>
      <c r="E26" s="77">
        <f t="shared" ref="E26:F35" si="96">J26+O26+T26+Y26+AD26+AI26+AN26+AS26+AX26+BC26+BH26+BM26+BR26+BW26+CB26+CG26+CL26+CQ26+CV26+DA26+DF26+DK26+DP26+DU26+DZ26+EE26+EJ26+EO26+ET26+EY26+FD26</f>
        <v>38920</v>
      </c>
      <c r="F26" s="747">
        <f t="shared" si="96"/>
        <v>1.38</v>
      </c>
      <c r="G26" s="748">
        <v>40</v>
      </c>
      <c r="H26" s="746">
        <v>1</v>
      </c>
      <c r="I26" s="746">
        <v>35</v>
      </c>
      <c r="J26" s="77">
        <f t="shared" ref="J26:J35" si="97">I26*H26*G26</f>
        <v>1400</v>
      </c>
      <c r="K26" s="747">
        <f t="shared" ref="K26:K35" si="98">H26/18</f>
        <v>0.06</v>
      </c>
      <c r="L26" s="748">
        <v>14</v>
      </c>
      <c r="M26" s="746">
        <v>3</v>
      </c>
      <c r="N26" s="746">
        <v>35</v>
      </c>
      <c r="O26" s="77">
        <f t="shared" ref="O26:O35" si="99">N26*M26*L26</f>
        <v>1470</v>
      </c>
      <c r="P26" s="747">
        <f t="shared" ref="P26:P35" si="100">M26/18</f>
        <v>0.17</v>
      </c>
      <c r="Q26" s="748"/>
      <c r="R26" s="746"/>
      <c r="S26" s="746"/>
      <c r="T26" s="77">
        <f t="shared" ref="T26:T35" si="101">S26*R26*Q26</f>
        <v>0</v>
      </c>
      <c r="U26" s="747">
        <f t="shared" ref="U26:U35" si="102">R26/18</f>
        <v>0</v>
      </c>
      <c r="V26" s="748"/>
      <c r="W26" s="746"/>
      <c r="X26" s="746"/>
      <c r="Y26" s="77">
        <f t="shared" ref="Y26:Y35" si="103">X26*W26*V26</f>
        <v>0</v>
      </c>
      <c r="Z26" s="747">
        <f t="shared" ref="Z26:Z35" si="104">W26/18</f>
        <v>0</v>
      </c>
      <c r="AA26" s="748">
        <v>8</v>
      </c>
      <c r="AB26" s="746">
        <v>2</v>
      </c>
      <c r="AC26" s="746">
        <v>35</v>
      </c>
      <c r="AD26" s="77">
        <f t="shared" ref="AD26:AD35" si="105">AC26*AB26*AA26</f>
        <v>560</v>
      </c>
      <c r="AE26" s="747">
        <f t="shared" ref="AE26:AE35" si="106">AB26/18</f>
        <v>0.11</v>
      </c>
      <c r="AF26" s="748"/>
      <c r="AG26" s="746"/>
      <c r="AH26" s="746"/>
      <c r="AI26" s="77">
        <f t="shared" ref="AI26:AI35" si="107">AH26*AG26*AF26</f>
        <v>0</v>
      </c>
      <c r="AJ26" s="747">
        <f t="shared" ref="AJ26:AJ35" si="108">AG26/18</f>
        <v>0</v>
      </c>
      <c r="AK26" s="748"/>
      <c r="AL26" s="746"/>
      <c r="AM26" s="746"/>
      <c r="AN26" s="77">
        <f t="shared" ref="AN26:AN35" si="109">AM26*AL26*AK26</f>
        <v>0</v>
      </c>
      <c r="AO26" s="747">
        <f t="shared" ref="AO26:AO35" si="110">AL26/18</f>
        <v>0</v>
      </c>
      <c r="AP26" s="748">
        <v>65</v>
      </c>
      <c r="AQ26" s="746">
        <v>12</v>
      </c>
      <c r="AR26" s="746">
        <v>35</v>
      </c>
      <c r="AS26" s="77">
        <f t="shared" ref="AS26:AS35" si="111">AR26*AQ26*AP26</f>
        <v>27300</v>
      </c>
      <c r="AT26" s="747">
        <f t="shared" ref="AT26:AT35" si="112">AQ26/18</f>
        <v>0.67</v>
      </c>
      <c r="AU26" s="748">
        <v>15</v>
      </c>
      <c r="AV26" s="746">
        <v>2</v>
      </c>
      <c r="AW26" s="746">
        <v>34</v>
      </c>
      <c r="AX26" s="77">
        <f t="shared" ref="AX26:AX35" si="113">AW26*AV26*AU26</f>
        <v>1020</v>
      </c>
      <c r="AY26" s="747">
        <f t="shared" ref="AY26:AY35" si="114">AV26/18</f>
        <v>0.11</v>
      </c>
      <c r="AZ26" s="748"/>
      <c r="BA26" s="746"/>
      <c r="BB26" s="746"/>
      <c r="BC26" s="77">
        <f t="shared" ref="BC26:BC35" si="115">BB26*BA26*AZ26</f>
        <v>0</v>
      </c>
      <c r="BD26" s="747">
        <f t="shared" ref="BD26:BD35" si="116">BA26/18</f>
        <v>0</v>
      </c>
      <c r="BE26" s="748"/>
      <c r="BF26" s="746"/>
      <c r="BG26" s="746"/>
      <c r="BH26" s="77">
        <f t="shared" ref="BH26:BH35" si="117">BG26*BF26*BE26</f>
        <v>0</v>
      </c>
      <c r="BI26" s="747">
        <f t="shared" ref="BI26:BI35" si="118">BF26/18</f>
        <v>0</v>
      </c>
      <c r="BJ26" s="748"/>
      <c r="BK26" s="746"/>
      <c r="BL26" s="746"/>
      <c r="BM26" s="77">
        <f t="shared" ref="BM26:BM35" si="119">BL26*BK26*BJ26</f>
        <v>0</v>
      </c>
      <c r="BN26" s="747">
        <f t="shared" ref="BN26:BN35" si="120">BK26/18</f>
        <v>0</v>
      </c>
      <c r="BO26" s="748"/>
      <c r="BP26" s="746"/>
      <c r="BQ26" s="746"/>
      <c r="BR26" s="77">
        <f t="shared" ref="BR26:BR35" si="121">BQ26*BP26*BO26</f>
        <v>0</v>
      </c>
      <c r="BS26" s="747">
        <f t="shared" ref="BS26:BS35" si="122">BP26/18</f>
        <v>0</v>
      </c>
      <c r="BT26" s="748"/>
      <c r="BU26" s="746"/>
      <c r="BV26" s="746"/>
      <c r="BW26" s="77">
        <f t="shared" ref="BW26:BW35" si="123">BV26*BU26*BT26</f>
        <v>0</v>
      </c>
      <c r="BX26" s="747">
        <f t="shared" ref="BX26:BX35" si="124">BU26/18</f>
        <v>0</v>
      </c>
      <c r="BY26" s="748"/>
      <c r="BZ26" s="746"/>
      <c r="CA26" s="746"/>
      <c r="CB26" s="77">
        <f t="shared" ref="CB26:CB35" si="125">CA26*BZ26*BY26</f>
        <v>0</v>
      </c>
      <c r="CC26" s="747">
        <f t="shared" ref="CC26:CC35" si="126">BZ26/18</f>
        <v>0</v>
      </c>
      <c r="CD26" s="748"/>
      <c r="CE26" s="746"/>
      <c r="CF26" s="746"/>
      <c r="CG26" s="77">
        <f t="shared" ref="CG26:CG35" si="127">CF26*CE26*CD26</f>
        <v>0</v>
      </c>
      <c r="CH26" s="747">
        <f t="shared" ref="CH26:CH35" si="128">CE26/18</f>
        <v>0</v>
      </c>
      <c r="CI26" s="748"/>
      <c r="CJ26" s="746"/>
      <c r="CK26" s="746"/>
      <c r="CL26" s="77">
        <f t="shared" ref="CL26:CL35" si="129">CK26*CJ26*CI26</f>
        <v>0</v>
      </c>
      <c r="CM26" s="747">
        <f t="shared" ref="CM26:CM35" si="130">CJ26/18</f>
        <v>0</v>
      </c>
      <c r="CN26" s="748"/>
      <c r="CO26" s="746"/>
      <c r="CP26" s="746"/>
      <c r="CQ26" s="77">
        <f t="shared" ref="CQ26:CQ35" si="131">CP26*CO26*CN26</f>
        <v>0</v>
      </c>
      <c r="CR26" s="747">
        <f t="shared" ref="CR26:CR35" si="132">CO26/18</f>
        <v>0</v>
      </c>
      <c r="CS26" s="748"/>
      <c r="CT26" s="746"/>
      <c r="CU26" s="746"/>
      <c r="CV26" s="77">
        <f t="shared" ref="CV26:CV35" si="133">CU26*CT26*CS26</f>
        <v>0</v>
      </c>
      <c r="CW26" s="747">
        <f t="shared" ref="CW26:CW35" si="134">CT26/18</f>
        <v>0</v>
      </c>
      <c r="CX26" s="748"/>
      <c r="CY26" s="746"/>
      <c r="CZ26" s="746"/>
      <c r="DA26" s="77">
        <f t="shared" ref="DA26:DA35" si="135">CZ26*CY26*CX26</f>
        <v>0</v>
      </c>
      <c r="DB26" s="747">
        <f t="shared" ref="DB26:DB35" si="136">CY26/18</f>
        <v>0</v>
      </c>
      <c r="DC26" s="748"/>
      <c r="DD26" s="746"/>
      <c r="DE26" s="746"/>
      <c r="DF26" s="77">
        <f t="shared" ref="DF26:DF35" si="137">DE26*DD26*DC26</f>
        <v>0</v>
      </c>
      <c r="DG26" s="747">
        <f t="shared" ref="DG26:DG35" si="138">DD26/18</f>
        <v>0</v>
      </c>
      <c r="DH26" s="748"/>
      <c r="DI26" s="746"/>
      <c r="DJ26" s="746"/>
      <c r="DK26" s="77">
        <f t="shared" ref="DK26:DK35" si="139">DJ26*DI26*DH26</f>
        <v>0</v>
      </c>
      <c r="DL26" s="747">
        <f t="shared" ref="DL26:DL35" si="140">DI26/18</f>
        <v>0</v>
      </c>
      <c r="DM26" s="748">
        <v>37</v>
      </c>
      <c r="DN26" s="746">
        <v>1</v>
      </c>
      <c r="DO26" s="746">
        <v>35</v>
      </c>
      <c r="DP26" s="77">
        <f t="shared" ref="DP26:DP35" si="141">DO26*DN26*DM26</f>
        <v>1295</v>
      </c>
      <c r="DQ26" s="747">
        <f t="shared" ref="DQ26:DQ35" si="142">DN26/18</f>
        <v>0.06</v>
      </c>
      <c r="DR26" s="748"/>
      <c r="DS26" s="746"/>
      <c r="DT26" s="746"/>
      <c r="DU26" s="77">
        <f t="shared" ref="DU26:DU35" si="143">DT26*DS26*DR26</f>
        <v>0</v>
      </c>
      <c r="DV26" s="747">
        <f t="shared" ref="DV26:DV35" si="144">DS26/18</f>
        <v>0</v>
      </c>
      <c r="DW26" s="748"/>
      <c r="DX26" s="746"/>
      <c r="DY26" s="746"/>
      <c r="DZ26" s="77">
        <f t="shared" ref="DZ26:DZ35" si="145">DY26*DX26*DW26</f>
        <v>0</v>
      </c>
      <c r="EA26" s="747">
        <f t="shared" ref="EA26:EA35" si="146">DX26/18</f>
        <v>0</v>
      </c>
      <c r="EB26" s="748"/>
      <c r="EC26" s="746"/>
      <c r="ED26" s="746"/>
      <c r="EE26" s="77">
        <f t="shared" ref="EE26:EE35" si="147">ED26*EC26*EB26</f>
        <v>0</v>
      </c>
      <c r="EF26" s="747">
        <f t="shared" ref="EF26:EF35" si="148">EC26/18</f>
        <v>0</v>
      </c>
      <c r="EG26" s="748">
        <v>48</v>
      </c>
      <c r="EH26" s="746">
        <v>3.6</v>
      </c>
      <c r="EI26" s="746">
        <v>34</v>
      </c>
      <c r="EJ26" s="77">
        <f t="shared" ref="EJ26:EJ35" si="149">EI26*EH26*EG26</f>
        <v>5875</v>
      </c>
      <c r="EK26" s="747">
        <f t="shared" ref="EK26:EK35" si="150">EH26/18</f>
        <v>0.2</v>
      </c>
      <c r="EL26" s="748"/>
      <c r="EM26" s="746"/>
      <c r="EN26" s="746"/>
      <c r="EO26" s="77">
        <f t="shared" ref="EO26:EO35" si="151">EN26*EM26*EL26</f>
        <v>0</v>
      </c>
      <c r="EP26" s="747">
        <f t="shared" ref="EP26:EP35" si="152">EM26/18</f>
        <v>0</v>
      </c>
      <c r="EQ26" s="748"/>
      <c r="ER26" s="746"/>
      <c r="ES26" s="746"/>
      <c r="ET26" s="77">
        <f t="shared" ref="ET26:ET35" si="153">ES26*ER26*EQ26</f>
        <v>0</v>
      </c>
      <c r="EU26" s="747">
        <f t="shared" ref="EU26:EU35" si="154">ER26/18</f>
        <v>0</v>
      </c>
      <c r="EV26" s="748"/>
      <c r="EW26" s="746"/>
      <c r="EX26" s="746"/>
      <c r="EY26" s="77">
        <f t="shared" ref="EY26:EY35" si="155">EX26*EW26*EV26</f>
        <v>0</v>
      </c>
      <c r="EZ26" s="747">
        <f t="shared" ref="EZ26:EZ35" si="156">EW26/18</f>
        <v>0</v>
      </c>
      <c r="FA26" s="748"/>
      <c r="FB26" s="746"/>
      <c r="FC26" s="746"/>
      <c r="FD26" s="77">
        <f t="shared" ref="FD26:FD35" si="157">FC26*FB26*FA26</f>
        <v>0</v>
      </c>
      <c r="FE26" s="747">
        <f t="shared" ref="FE26:FE35" si="158">FB26/18</f>
        <v>0</v>
      </c>
    </row>
    <row r="27" spans="1:161" ht="15.75">
      <c r="A27" s="744"/>
      <c r="B27" s="745">
        <f t="shared" ref="B27:B35" si="159">G27+L27+Q27+V27+AA27+AF27+AK27+AP27+AU27+AZ27+BE27+BJ27+BO27+BT27+BY27+CD27+CI27+CN27+CS27+CX27+DC27+DH27+DM27+DR27+DW27+EB27+EG27+EL27+EQ27+EV27+FA27</f>
        <v>159</v>
      </c>
      <c r="C27" s="746"/>
      <c r="D27" s="746"/>
      <c r="E27" s="77">
        <f t="shared" si="96"/>
        <v>9175</v>
      </c>
      <c r="F27" s="747">
        <f t="shared" si="96"/>
        <v>0.4</v>
      </c>
      <c r="G27" s="748">
        <v>20</v>
      </c>
      <c r="H27" s="746">
        <v>1</v>
      </c>
      <c r="I27" s="746">
        <v>35</v>
      </c>
      <c r="J27" s="77">
        <f t="shared" si="97"/>
        <v>700</v>
      </c>
      <c r="K27" s="747">
        <f t="shared" si="98"/>
        <v>0.06</v>
      </c>
      <c r="L27" s="748">
        <v>89</v>
      </c>
      <c r="M27" s="746">
        <v>2</v>
      </c>
      <c r="N27" s="746">
        <v>35</v>
      </c>
      <c r="O27" s="77">
        <f t="shared" si="99"/>
        <v>6230</v>
      </c>
      <c r="P27" s="747">
        <f t="shared" si="100"/>
        <v>0.11</v>
      </c>
      <c r="Q27" s="748"/>
      <c r="R27" s="746"/>
      <c r="S27" s="746"/>
      <c r="T27" s="77">
        <f t="shared" si="101"/>
        <v>0</v>
      </c>
      <c r="U27" s="747">
        <f t="shared" si="102"/>
        <v>0</v>
      </c>
      <c r="V27" s="748"/>
      <c r="W27" s="746"/>
      <c r="X27" s="746"/>
      <c r="Y27" s="77">
        <f t="shared" si="103"/>
        <v>0</v>
      </c>
      <c r="Z27" s="747">
        <f t="shared" si="104"/>
        <v>0</v>
      </c>
      <c r="AA27" s="748">
        <v>5</v>
      </c>
      <c r="AB27" s="746">
        <v>1</v>
      </c>
      <c r="AC27" s="746">
        <v>35</v>
      </c>
      <c r="AD27" s="77">
        <f t="shared" si="105"/>
        <v>175</v>
      </c>
      <c r="AE27" s="747">
        <f t="shared" si="106"/>
        <v>0.06</v>
      </c>
      <c r="AF27" s="748"/>
      <c r="AG27" s="746"/>
      <c r="AH27" s="746"/>
      <c r="AI27" s="77">
        <f t="shared" si="107"/>
        <v>0</v>
      </c>
      <c r="AJ27" s="747">
        <f t="shared" si="108"/>
        <v>0</v>
      </c>
      <c r="AK27" s="748"/>
      <c r="AL27" s="746"/>
      <c r="AM27" s="746"/>
      <c r="AN27" s="77">
        <f t="shared" si="109"/>
        <v>0</v>
      </c>
      <c r="AO27" s="747">
        <f t="shared" si="110"/>
        <v>0</v>
      </c>
      <c r="AP27" s="748"/>
      <c r="AQ27" s="746"/>
      <c r="AR27" s="746"/>
      <c r="AS27" s="77">
        <f t="shared" si="111"/>
        <v>0</v>
      </c>
      <c r="AT27" s="747">
        <f t="shared" si="112"/>
        <v>0</v>
      </c>
      <c r="AU27" s="748">
        <v>15</v>
      </c>
      <c r="AV27" s="746">
        <v>2</v>
      </c>
      <c r="AW27" s="746">
        <v>34</v>
      </c>
      <c r="AX27" s="77">
        <f t="shared" si="113"/>
        <v>1020</v>
      </c>
      <c r="AY27" s="747">
        <f t="shared" si="114"/>
        <v>0.11</v>
      </c>
      <c r="AZ27" s="748"/>
      <c r="BA27" s="746"/>
      <c r="BB27" s="746"/>
      <c r="BC27" s="77">
        <f t="shared" si="115"/>
        <v>0</v>
      </c>
      <c r="BD27" s="747">
        <f t="shared" si="116"/>
        <v>0</v>
      </c>
      <c r="BE27" s="748"/>
      <c r="BF27" s="746"/>
      <c r="BG27" s="746"/>
      <c r="BH27" s="77">
        <f t="shared" si="117"/>
        <v>0</v>
      </c>
      <c r="BI27" s="747">
        <f t="shared" si="118"/>
        <v>0</v>
      </c>
      <c r="BJ27" s="748"/>
      <c r="BK27" s="746"/>
      <c r="BL27" s="746"/>
      <c r="BM27" s="77">
        <f t="shared" si="119"/>
        <v>0</v>
      </c>
      <c r="BN27" s="747">
        <f t="shared" si="120"/>
        <v>0</v>
      </c>
      <c r="BO27" s="748"/>
      <c r="BP27" s="746"/>
      <c r="BQ27" s="746"/>
      <c r="BR27" s="77">
        <f t="shared" si="121"/>
        <v>0</v>
      </c>
      <c r="BS27" s="747">
        <f t="shared" si="122"/>
        <v>0</v>
      </c>
      <c r="BT27" s="748"/>
      <c r="BU27" s="746"/>
      <c r="BV27" s="746"/>
      <c r="BW27" s="77">
        <f t="shared" si="123"/>
        <v>0</v>
      </c>
      <c r="BX27" s="747">
        <f t="shared" si="124"/>
        <v>0</v>
      </c>
      <c r="BY27" s="748"/>
      <c r="BZ27" s="746"/>
      <c r="CA27" s="746"/>
      <c r="CB27" s="77">
        <f t="shared" si="125"/>
        <v>0</v>
      </c>
      <c r="CC27" s="747">
        <f t="shared" si="126"/>
        <v>0</v>
      </c>
      <c r="CD27" s="748"/>
      <c r="CE27" s="746"/>
      <c r="CF27" s="746"/>
      <c r="CG27" s="77">
        <f t="shared" si="127"/>
        <v>0</v>
      </c>
      <c r="CH27" s="747">
        <f t="shared" si="128"/>
        <v>0</v>
      </c>
      <c r="CI27" s="748"/>
      <c r="CJ27" s="746"/>
      <c r="CK27" s="746"/>
      <c r="CL27" s="77">
        <f t="shared" si="129"/>
        <v>0</v>
      </c>
      <c r="CM27" s="747">
        <f t="shared" si="130"/>
        <v>0</v>
      </c>
      <c r="CN27" s="748"/>
      <c r="CO27" s="746"/>
      <c r="CP27" s="746"/>
      <c r="CQ27" s="77">
        <f t="shared" si="131"/>
        <v>0</v>
      </c>
      <c r="CR27" s="747">
        <f t="shared" si="132"/>
        <v>0</v>
      </c>
      <c r="CS27" s="748"/>
      <c r="CT27" s="746"/>
      <c r="CU27" s="746"/>
      <c r="CV27" s="77">
        <f t="shared" si="133"/>
        <v>0</v>
      </c>
      <c r="CW27" s="747">
        <f t="shared" si="134"/>
        <v>0</v>
      </c>
      <c r="CX27" s="748"/>
      <c r="CY27" s="746"/>
      <c r="CZ27" s="746"/>
      <c r="DA27" s="77">
        <f t="shared" si="135"/>
        <v>0</v>
      </c>
      <c r="DB27" s="747">
        <f t="shared" si="136"/>
        <v>0</v>
      </c>
      <c r="DC27" s="748"/>
      <c r="DD27" s="746"/>
      <c r="DE27" s="746"/>
      <c r="DF27" s="77">
        <f t="shared" si="137"/>
        <v>0</v>
      </c>
      <c r="DG27" s="747">
        <f t="shared" si="138"/>
        <v>0</v>
      </c>
      <c r="DH27" s="748"/>
      <c r="DI27" s="746"/>
      <c r="DJ27" s="746"/>
      <c r="DK27" s="77">
        <f t="shared" si="139"/>
        <v>0</v>
      </c>
      <c r="DL27" s="747">
        <f t="shared" si="140"/>
        <v>0</v>
      </c>
      <c r="DM27" s="748">
        <v>30</v>
      </c>
      <c r="DN27" s="746">
        <v>1</v>
      </c>
      <c r="DO27" s="746">
        <v>35</v>
      </c>
      <c r="DP27" s="77">
        <f t="shared" si="141"/>
        <v>1050</v>
      </c>
      <c r="DQ27" s="747">
        <f t="shared" si="142"/>
        <v>0.06</v>
      </c>
      <c r="DR27" s="748"/>
      <c r="DS27" s="746"/>
      <c r="DT27" s="746"/>
      <c r="DU27" s="77">
        <f t="shared" si="143"/>
        <v>0</v>
      </c>
      <c r="DV27" s="747">
        <f t="shared" si="144"/>
        <v>0</v>
      </c>
      <c r="DW27" s="748"/>
      <c r="DX27" s="746"/>
      <c r="DY27" s="746"/>
      <c r="DZ27" s="77">
        <f t="shared" si="145"/>
        <v>0</v>
      </c>
      <c r="EA27" s="747">
        <f t="shared" si="146"/>
        <v>0</v>
      </c>
      <c r="EB27" s="748"/>
      <c r="EC27" s="746"/>
      <c r="ED27" s="746"/>
      <c r="EE27" s="77">
        <f t="shared" si="147"/>
        <v>0</v>
      </c>
      <c r="EF27" s="747">
        <f t="shared" si="148"/>
        <v>0</v>
      </c>
      <c r="EG27" s="748"/>
      <c r="EH27" s="746"/>
      <c r="EI27" s="746"/>
      <c r="EJ27" s="77">
        <f t="shared" si="149"/>
        <v>0</v>
      </c>
      <c r="EK27" s="747">
        <f t="shared" si="150"/>
        <v>0</v>
      </c>
      <c r="EL27" s="748"/>
      <c r="EM27" s="746"/>
      <c r="EN27" s="746"/>
      <c r="EO27" s="77">
        <f t="shared" si="151"/>
        <v>0</v>
      </c>
      <c r="EP27" s="747">
        <f t="shared" si="152"/>
        <v>0</v>
      </c>
      <c r="EQ27" s="748"/>
      <c r="ER27" s="746"/>
      <c r="ES27" s="746"/>
      <c r="ET27" s="77">
        <f t="shared" si="153"/>
        <v>0</v>
      </c>
      <c r="EU27" s="747">
        <f t="shared" si="154"/>
        <v>0</v>
      </c>
      <c r="EV27" s="748"/>
      <c r="EW27" s="746"/>
      <c r="EX27" s="746"/>
      <c r="EY27" s="77">
        <f t="shared" si="155"/>
        <v>0</v>
      </c>
      <c r="EZ27" s="747">
        <f t="shared" si="156"/>
        <v>0</v>
      </c>
      <c r="FA27" s="748"/>
      <c r="FB27" s="746"/>
      <c r="FC27" s="746"/>
      <c r="FD27" s="77">
        <f t="shared" si="157"/>
        <v>0</v>
      </c>
      <c r="FE27" s="747">
        <f t="shared" si="158"/>
        <v>0</v>
      </c>
    </row>
    <row r="28" spans="1:161" ht="15.75">
      <c r="A28" s="744"/>
      <c r="B28" s="745">
        <f t="shared" si="159"/>
        <v>83</v>
      </c>
      <c r="C28" s="746"/>
      <c r="D28" s="746"/>
      <c r="E28" s="77">
        <f t="shared" si="96"/>
        <v>3540</v>
      </c>
      <c r="F28" s="747">
        <f t="shared" si="96"/>
        <v>0.31</v>
      </c>
      <c r="G28" s="748">
        <v>15</v>
      </c>
      <c r="H28" s="746">
        <v>1</v>
      </c>
      <c r="I28" s="746">
        <v>35</v>
      </c>
      <c r="J28" s="77">
        <f t="shared" si="97"/>
        <v>525</v>
      </c>
      <c r="K28" s="747">
        <f t="shared" si="98"/>
        <v>0.06</v>
      </c>
      <c r="L28" s="748"/>
      <c r="M28" s="746"/>
      <c r="N28" s="746"/>
      <c r="O28" s="77">
        <f t="shared" si="99"/>
        <v>0</v>
      </c>
      <c r="P28" s="747">
        <f t="shared" si="100"/>
        <v>0</v>
      </c>
      <c r="Q28" s="748"/>
      <c r="R28" s="746"/>
      <c r="S28" s="746"/>
      <c r="T28" s="77">
        <f t="shared" si="101"/>
        <v>0</v>
      </c>
      <c r="U28" s="747">
        <f t="shared" si="102"/>
        <v>0</v>
      </c>
      <c r="V28" s="748"/>
      <c r="W28" s="746"/>
      <c r="X28" s="746"/>
      <c r="Y28" s="77">
        <f t="shared" si="103"/>
        <v>0</v>
      </c>
      <c r="Z28" s="747">
        <f t="shared" si="104"/>
        <v>0</v>
      </c>
      <c r="AA28" s="748">
        <v>8</v>
      </c>
      <c r="AB28" s="746">
        <v>1.5</v>
      </c>
      <c r="AC28" s="746">
        <v>35</v>
      </c>
      <c r="AD28" s="77">
        <f t="shared" si="105"/>
        <v>420</v>
      </c>
      <c r="AE28" s="747">
        <f t="shared" si="106"/>
        <v>0.08</v>
      </c>
      <c r="AF28" s="748"/>
      <c r="AG28" s="746"/>
      <c r="AH28" s="746"/>
      <c r="AI28" s="77">
        <f t="shared" si="107"/>
        <v>0</v>
      </c>
      <c r="AJ28" s="747">
        <f t="shared" si="108"/>
        <v>0</v>
      </c>
      <c r="AK28" s="748"/>
      <c r="AL28" s="746"/>
      <c r="AM28" s="746"/>
      <c r="AN28" s="77">
        <f t="shared" si="109"/>
        <v>0</v>
      </c>
      <c r="AO28" s="747">
        <f t="shared" si="110"/>
        <v>0</v>
      </c>
      <c r="AP28" s="748"/>
      <c r="AQ28" s="746"/>
      <c r="AR28" s="746"/>
      <c r="AS28" s="77">
        <f t="shared" si="111"/>
        <v>0</v>
      </c>
      <c r="AT28" s="747">
        <f t="shared" si="112"/>
        <v>0</v>
      </c>
      <c r="AU28" s="748">
        <v>15</v>
      </c>
      <c r="AV28" s="746">
        <v>2</v>
      </c>
      <c r="AW28" s="746">
        <v>34</v>
      </c>
      <c r="AX28" s="77">
        <f t="shared" si="113"/>
        <v>1020</v>
      </c>
      <c r="AY28" s="747">
        <f t="shared" si="114"/>
        <v>0.11</v>
      </c>
      <c r="AZ28" s="748"/>
      <c r="BA28" s="746"/>
      <c r="BB28" s="746"/>
      <c r="BC28" s="77">
        <f t="shared" si="115"/>
        <v>0</v>
      </c>
      <c r="BD28" s="747">
        <f t="shared" si="116"/>
        <v>0</v>
      </c>
      <c r="BE28" s="748"/>
      <c r="BF28" s="746"/>
      <c r="BG28" s="746"/>
      <c r="BH28" s="77">
        <f t="shared" si="117"/>
        <v>0</v>
      </c>
      <c r="BI28" s="747">
        <f t="shared" si="118"/>
        <v>0</v>
      </c>
      <c r="BJ28" s="748"/>
      <c r="BK28" s="746"/>
      <c r="BL28" s="746"/>
      <c r="BM28" s="77">
        <f t="shared" si="119"/>
        <v>0</v>
      </c>
      <c r="BN28" s="747">
        <f t="shared" si="120"/>
        <v>0</v>
      </c>
      <c r="BO28" s="748"/>
      <c r="BP28" s="746"/>
      <c r="BQ28" s="746"/>
      <c r="BR28" s="77">
        <f t="shared" si="121"/>
        <v>0</v>
      </c>
      <c r="BS28" s="747">
        <f t="shared" si="122"/>
        <v>0</v>
      </c>
      <c r="BT28" s="748"/>
      <c r="BU28" s="746"/>
      <c r="BV28" s="746"/>
      <c r="BW28" s="77">
        <f t="shared" si="123"/>
        <v>0</v>
      </c>
      <c r="BX28" s="747">
        <f t="shared" si="124"/>
        <v>0</v>
      </c>
      <c r="BY28" s="748"/>
      <c r="BZ28" s="746"/>
      <c r="CA28" s="746"/>
      <c r="CB28" s="77">
        <f t="shared" si="125"/>
        <v>0</v>
      </c>
      <c r="CC28" s="747">
        <f t="shared" si="126"/>
        <v>0</v>
      </c>
      <c r="CD28" s="748"/>
      <c r="CE28" s="746"/>
      <c r="CF28" s="746"/>
      <c r="CG28" s="77">
        <f t="shared" si="127"/>
        <v>0</v>
      </c>
      <c r="CH28" s="747">
        <f t="shared" si="128"/>
        <v>0</v>
      </c>
      <c r="CI28" s="748"/>
      <c r="CJ28" s="746"/>
      <c r="CK28" s="746"/>
      <c r="CL28" s="77">
        <f t="shared" si="129"/>
        <v>0</v>
      </c>
      <c r="CM28" s="747">
        <f t="shared" si="130"/>
        <v>0</v>
      </c>
      <c r="CN28" s="748"/>
      <c r="CO28" s="746"/>
      <c r="CP28" s="746"/>
      <c r="CQ28" s="77">
        <f t="shared" si="131"/>
        <v>0</v>
      </c>
      <c r="CR28" s="747">
        <f t="shared" si="132"/>
        <v>0</v>
      </c>
      <c r="CS28" s="748"/>
      <c r="CT28" s="746"/>
      <c r="CU28" s="746"/>
      <c r="CV28" s="77">
        <f t="shared" si="133"/>
        <v>0</v>
      </c>
      <c r="CW28" s="747">
        <f t="shared" si="134"/>
        <v>0</v>
      </c>
      <c r="CX28" s="748"/>
      <c r="CY28" s="746"/>
      <c r="CZ28" s="746"/>
      <c r="DA28" s="77">
        <f t="shared" si="135"/>
        <v>0</v>
      </c>
      <c r="DB28" s="747">
        <f t="shared" si="136"/>
        <v>0</v>
      </c>
      <c r="DC28" s="748"/>
      <c r="DD28" s="746"/>
      <c r="DE28" s="746"/>
      <c r="DF28" s="77">
        <f t="shared" si="137"/>
        <v>0</v>
      </c>
      <c r="DG28" s="747">
        <f t="shared" si="138"/>
        <v>0</v>
      </c>
      <c r="DH28" s="748"/>
      <c r="DI28" s="746"/>
      <c r="DJ28" s="746"/>
      <c r="DK28" s="77">
        <f t="shared" si="139"/>
        <v>0</v>
      </c>
      <c r="DL28" s="747">
        <f t="shared" si="140"/>
        <v>0</v>
      </c>
      <c r="DM28" s="748">
        <v>45</v>
      </c>
      <c r="DN28" s="746">
        <v>1</v>
      </c>
      <c r="DO28" s="746">
        <v>35</v>
      </c>
      <c r="DP28" s="77">
        <f t="shared" si="141"/>
        <v>1575</v>
      </c>
      <c r="DQ28" s="747">
        <f t="shared" si="142"/>
        <v>0.06</v>
      </c>
      <c r="DR28" s="748"/>
      <c r="DS28" s="746"/>
      <c r="DT28" s="746"/>
      <c r="DU28" s="77">
        <f t="shared" si="143"/>
        <v>0</v>
      </c>
      <c r="DV28" s="747">
        <f t="shared" si="144"/>
        <v>0</v>
      </c>
      <c r="DW28" s="748"/>
      <c r="DX28" s="746"/>
      <c r="DY28" s="746"/>
      <c r="DZ28" s="77">
        <f t="shared" si="145"/>
        <v>0</v>
      </c>
      <c r="EA28" s="747">
        <f t="shared" si="146"/>
        <v>0</v>
      </c>
      <c r="EB28" s="748"/>
      <c r="EC28" s="746"/>
      <c r="ED28" s="746"/>
      <c r="EE28" s="77">
        <f t="shared" si="147"/>
        <v>0</v>
      </c>
      <c r="EF28" s="747">
        <f t="shared" si="148"/>
        <v>0</v>
      </c>
      <c r="EG28" s="748"/>
      <c r="EH28" s="746"/>
      <c r="EI28" s="746"/>
      <c r="EJ28" s="77">
        <f t="shared" si="149"/>
        <v>0</v>
      </c>
      <c r="EK28" s="747">
        <f t="shared" si="150"/>
        <v>0</v>
      </c>
      <c r="EL28" s="748"/>
      <c r="EM28" s="746"/>
      <c r="EN28" s="746"/>
      <c r="EO28" s="77">
        <f t="shared" si="151"/>
        <v>0</v>
      </c>
      <c r="EP28" s="747">
        <f t="shared" si="152"/>
        <v>0</v>
      </c>
      <c r="EQ28" s="748"/>
      <c r="ER28" s="746"/>
      <c r="ES28" s="746"/>
      <c r="ET28" s="77">
        <f t="shared" si="153"/>
        <v>0</v>
      </c>
      <c r="EU28" s="747">
        <f t="shared" si="154"/>
        <v>0</v>
      </c>
      <c r="EV28" s="748"/>
      <c r="EW28" s="746"/>
      <c r="EX28" s="746"/>
      <c r="EY28" s="77">
        <f t="shared" si="155"/>
        <v>0</v>
      </c>
      <c r="EZ28" s="747">
        <f t="shared" si="156"/>
        <v>0</v>
      </c>
      <c r="FA28" s="748"/>
      <c r="FB28" s="746"/>
      <c r="FC28" s="746"/>
      <c r="FD28" s="77">
        <f t="shared" si="157"/>
        <v>0</v>
      </c>
      <c r="FE28" s="747">
        <f t="shared" si="158"/>
        <v>0</v>
      </c>
    </row>
    <row r="29" spans="1:161" ht="15.75">
      <c r="A29" s="744"/>
      <c r="B29" s="745">
        <f t="shared" si="159"/>
        <v>33</v>
      </c>
      <c r="C29" s="746"/>
      <c r="D29" s="746"/>
      <c r="E29" s="77">
        <f t="shared" si="96"/>
        <v>1435</v>
      </c>
      <c r="F29" s="747">
        <f t="shared" si="96"/>
        <v>0.17</v>
      </c>
      <c r="G29" s="748">
        <v>25</v>
      </c>
      <c r="H29" s="746">
        <v>1</v>
      </c>
      <c r="I29" s="746">
        <v>35</v>
      </c>
      <c r="J29" s="77">
        <f t="shared" si="97"/>
        <v>875</v>
      </c>
      <c r="K29" s="747">
        <f t="shared" si="98"/>
        <v>0.06</v>
      </c>
      <c r="L29" s="748"/>
      <c r="M29" s="746"/>
      <c r="N29" s="746"/>
      <c r="O29" s="77">
        <f t="shared" si="99"/>
        <v>0</v>
      </c>
      <c r="P29" s="747">
        <f t="shared" si="100"/>
        <v>0</v>
      </c>
      <c r="Q29" s="748"/>
      <c r="R29" s="746"/>
      <c r="S29" s="746"/>
      <c r="T29" s="77">
        <f t="shared" si="101"/>
        <v>0</v>
      </c>
      <c r="U29" s="747">
        <f t="shared" si="102"/>
        <v>0</v>
      </c>
      <c r="V29" s="748"/>
      <c r="W29" s="746"/>
      <c r="X29" s="746"/>
      <c r="Y29" s="77">
        <f t="shared" si="103"/>
        <v>0</v>
      </c>
      <c r="Z29" s="747">
        <f t="shared" si="104"/>
        <v>0</v>
      </c>
      <c r="AA29" s="748">
        <v>8</v>
      </c>
      <c r="AB29" s="746">
        <v>2</v>
      </c>
      <c r="AC29" s="746">
        <v>35</v>
      </c>
      <c r="AD29" s="77">
        <f t="shared" si="105"/>
        <v>560</v>
      </c>
      <c r="AE29" s="747">
        <f t="shared" si="106"/>
        <v>0.11</v>
      </c>
      <c r="AF29" s="748"/>
      <c r="AG29" s="746"/>
      <c r="AH29" s="746"/>
      <c r="AI29" s="77">
        <f t="shared" si="107"/>
        <v>0</v>
      </c>
      <c r="AJ29" s="747">
        <f t="shared" si="108"/>
        <v>0</v>
      </c>
      <c r="AK29" s="748"/>
      <c r="AL29" s="746"/>
      <c r="AM29" s="746"/>
      <c r="AN29" s="77">
        <f t="shared" si="109"/>
        <v>0</v>
      </c>
      <c r="AO29" s="747">
        <f t="shared" si="110"/>
        <v>0</v>
      </c>
      <c r="AP29" s="748"/>
      <c r="AQ29" s="746"/>
      <c r="AR29" s="746"/>
      <c r="AS29" s="77">
        <f t="shared" si="111"/>
        <v>0</v>
      </c>
      <c r="AT29" s="747">
        <f t="shared" si="112"/>
        <v>0</v>
      </c>
      <c r="AU29" s="748"/>
      <c r="AV29" s="746"/>
      <c r="AW29" s="746"/>
      <c r="AX29" s="77">
        <f t="shared" si="113"/>
        <v>0</v>
      </c>
      <c r="AY29" s="747">
        <f t="shared" si="114"/>
        <v>0</v>
      </c>
      <c r="AZ29" s="748"/>
      <c r="BA29" s="746"/>
      <c r="BB29" s="746"/>
      <c r="BC29" s="77">
        <f t="shared" si="115"/>
        <v>0</v>
      </c>
      <c r="BD29" s="747">
        <f t="shared" si="116"/>
        <v>0</v>
      </c>
      <c r="BE29" s="748"/>
      <c r="BF29" s="746"/>
      <c r="BG29" s="746"/>
      <c r="BH29" s="77">
        <f t="shared" si="117"/>
        <v>0</v>
      </c>
      <c r="BI29" s="747">
        <f t="shared" si="118"/>
        <v>0</v>
      </c>
      <c r="BJ29" s="748"/>
      <c r="BK29" s="746"/>
      <c r="BL29" s="746"/>
      <c r="BM29" s="77">
        <f t="shared" si="119"/>
        <v>0</v>
      </c>
      <c r="BN29" s="747">
        <f t="shared" si="120"/>
        <v>0</v>
      </c>
      <c r="BO29" s="748"/>
      <c r="BP29" s="746"/>
      <c r="BQ29" s="746"/>
      <c r="BR29" s="77">
        <f t="shared" si="121"/>
        <v>0</v>
      </c>
      <c r="BS29" s="747">
        <f t="shared" si="122"/>
        <v>0</v>
      </c>
      <c r="BT29" s="748"/>
      <c r="BU29" s="746"/>
      <c r="BV29" s="746"/>
      <c r="BW29" s="77">
        <f t="shared" si="123"/>
        <v>0</v>
      </c>
      <c r="BX29" s="747">
        <f t="shared" si="124"/>
        <v>0</v>
      </c>
      <c r="BY29" s="748"/>
      <c r="BZ29" s="746"/>
      <c r="CA29" s="746"/>
      <c r="CB29" s="77">
        <f t="shared" si="125"/>
        <v>0</v>
      </c>
      <c r="CC29" s="747">
        <f t="shared" si="126"/>
        <v>0</v>
      </c>
      <c r="CD29" s="748"/>
      <c r="CE29" s="746"/>
      <c r="CF29" s="746"/>
      <c r="CG29" s="77">
        <f t="shared" si="127"/>
        <v>0</v>
      </c>
      <c r="CH29" s="747">
        <f t="shared" si="128"/>
        <v>0</v>
      </c>
      <c r="CI29" s="748"/>
      <c r="CJ29" s="746"/>
      <c r="CK29" s="746"/>
      <c r="CL29" s="77">
        <f t="shared" si="129"/>
        <v>0</v>
      </c>
      <c r="CM29" s="747">
        <f t="shared" si="130"/>
        <v>0</v>
      </c>
      <c r="CN29" s="748"/>
      <c r="CO29" s="746"/>
      <c r="CP29" s="746"/>
      <c r="CQ29" s="77">
        <f t="shared" si="131"/>
        <v>0</v>
      </c>
      <c r="CR29" s="747">
        <f t="shared" si="132"/>
        <v>0</v>
      </c>
      <c r="CS29" s="748"/>
      <c r="CT29" s="746"/>
      <c r="CU29" s="746"/>
      <c r="CV29" s="77">
        <f t="shared" si="133"/>
        <v>0</v>
      </c>
      <c r="CW29" s="747">
        <f t="shared" si="134"/>
        <v>0</v>
      </c>
      <c r="CX29" s="748"/>
      <c r="CY29" s="746"/>
      <c r="CZ29" s="746"/>
      <c r="DA29" s="77">
        <f t="shared" si="135"/>
        <v>0</v>
      </c>
      <c r="DB29" s="747">
        <f t="shared" si="136"/>
        <v>0</v>
      </c>
      <c r="DC29" s="748"/>
      <c r="DD29" s="746"/>
      <c r="DE29" s="746"/>
      <c r="DF29" s="77">
        <f t="shared" si="137"/>
        <v>0</v>
      </c>
      <c r="DG29" s="747">
        <f t="shared" si="138"/>
        <v>0</v>
      </c>
      <c r="DH29" s="748"/>
      <c r="DI29" s="746"/>
      <c r="DJ29" s="746"/>
      <c r="DK29" s="77">
        <f t="shared" si="139"/>
        <v>0</v>
      </c>
      <c r="DL29" s="747">
        <f t="shared" si="140"/>
        <v>0</v>
      </c>
      <c r="DM29" s="748"/>
      <c r="DN29" s="746"/>
      <c r="DO29" s="746"/>
      <c r="DP29" s="77">
        <f t="shared" si="141"/>
        <v>0</v>
      </c>
      <c r="DQ29" s="747">
        <f t="shared" si="142"/>
        <v>0</v>
      </c>
      <c r="DR29" s="748"/>
      <c r="DS29" s="746"/>
      <c r="DT29" s="746"/>
      <c r="DU29" s="77">
        <f t="shared" si="143"/>
        <v>0</v>
      </c>
      <c r="DV29" s="747">
        <f t="shared" si="144"/>
        <v>0</v>
      </c>
      <c r="DW29" s="748"/>
      <c r="DX29" s="746"/>
      <c r="DY29" s="746"/>
      <c r="DZ29" s="77">
        <f t="shared" si="145"/>
        <v>0</v>
      </c>
      <c r="EA29" s="747">
        <f t="shared" si="146"/>
        <v>0</v>
      </c>
      <c r="EB29" s="748"/>
      <c r="EC29" s="746"/>
      <c r="ED29" s="746"/>
      <c r="EE29" s="77">
        <f t="shared" si="147"/>
        <v>0</v>
      </c>
      <c r="EF29" s="747">
        <f t="shared" si="148"/>
        <v>0</v>
      </c>
      <c r="EG29" s="748"/>
      <c r="EH29" s="746"/>
      <c r="EI29" s="746"/>
      <c r="EJ29" s="77">
        <f t="shared" si="149"/>
        <v>0</v>
      </c>
      <c r="EK29" s="747">
        <f t="shared" si="150"/>
        <v>0</v>
      </c>
      <c r="EL29" s="748"/>
      <c r="EM29" s="746"/>
      <c r="EN29" s="746"/>
      <c r="EO29" s="77">
        <f t="shared" si="151"/>
        <v>0</v>
      </c>
      <c r="EP29" s="747">
        <f t="shared" si="152"/>
        <v>0</v>
      </c>
      <c r="EQ29" s="748"/>
      <c r="ER29" s="746"/>
      <c r="ES29" s="746"/>
      <c r="ET29" s="77">
        <f t="shared" si="153"/>
        <v>0</v>
      </c>
      <c r="EU29" s="747">
        <f t="shared" si="154"/>
        <v>0</v>
      </c>
      <c r="EV29" s="748"/>
      <c r="EW29" s="746"/>
      <c r="EX29" s="746"/>
      <c r="EY29" s="77">
        <f t="shared" si="155"/>
        <v>0</v>
      </c>
      <c r="EZ29" s="747">
        <f t="shared" si="156"/>
        <v>0</v>
      </c>
      <c r="FA29" s="748"/>
      <c r="FB29" s="746"/>
      <c r="FC29" s="746"/>
      <c r="FD29" s="77">
        <f t="shared" si="157"/>
        <v>0</v>
      </c>
      <c r="FE29" s="747">
        <f t="shared" si="158"/>
        <v>0</v>
      </c>
    </row>
    <row r="30" spans="1:161" ht="15.75">
      <c r="A30" s="744"/>
      <c r="B30" s="745">
        <f t="shared" si="159"/>
        <v>20</v>
      </c>
      <c r="C30" s="746"/>
      <c r="D30" s="746"/>
      <c r="E30" s="77">
        <f t="shared" si="96"/>
        <v>700</v>
      </c>
      <c r="F30" s="747">
        <f t="shared" si="96"/>
        <v>0.06</v>
      </c>
      <c r="G30" s="748">
        <v>20</v>
      </c>
      <c r="H30" s="746">
        <v>1</v>
      </c>
      <c r="I30" s="746">
        <v>35</v>
      </c>
      <c r="J30" s="77">
        <f t="shared" si="97"/>
        <v>700</v>
      </c>
      <c r="K30" s="747">
        <f t="shared" si="98"/>
        <v>0.06</v>
      </c>
      <c r="L30" s="748"/>
      <c r="M30" s="746"/>
      <c r="N30" s="746"/>
      <c r="O30" s="77">
        <f t="shared" si="99"/>
        <v>0</v>
      </c>
      <c r="P30" s="747">
        <f t="shared" si="100"/>
        <v>0</v>
      </c>
      <c r="Q30" s="748"/>
      <c r="R30" s="746"/>
      <c r="S30" s="746"/>
      <c r="T30" s="77">
        <f t="shared" si="101"/>
        <v>0</v>
      </c>
      <c r="U30" s="747">
        <f t="shared" si="102"/>
        <v>0</v>
      </c>
      <c r="V30" s="748"/>
      <c r="W30" s="746"/>
      <c r="X30" s="746"/>
      <c r="Y30" s="77">
        <f t="shared" si="103"/>
        <v>0</v>
      </c>
      <c r="Z30" s="747">
        <f t="shared" si="104"/>
        <v>0</v>
      </c>
      <c r="AA30" s="748"/>
      <c r="AB30" s="746"/>
      <c r="AC30" s="746"/>
      <c r="AD30" s="77">
        <f t="shared" si="105"/>
        <v>0</v>
      </c>
      <c r="AE30" s="747">
        <f t="shared" si="106"/>
        <v>0</v>
      </c>
      <c r="AF30" s="748"/>
      <c r="AG30" s="746"/>
      <c r="AH30" s="746"/>
      <c r="AI30" s="77">
        <f t="shared" si="107"/>
        <v>0</v>
      </c>
      <c r="AJ30" s="747">
        <f t="shared" si="108"/>
        <v>0</v>
      </c>
      <c r="AK30" s="748"/>
      <c r="AL30" s="746"/>
      <c r="AM30" s="746"/>
      <c r="AN30" s="77">
        <f t="shared" si="109"/>
        <v>0</v>
      </c>
      <c r="AO30" s="747">
        <f t="shared" si="110"/>
        <v>0</v>
      </c>
      <c r="AP30" s="748"/>
      <c r="AQ30" s="746"/>
      <c r="AR30" s="746"/>
      <c r="AS30" s="77">
        <f t="shared" si="111"/>
        <v>0</v>
      </c>
      <c r="AT30" s="747">
        <f t="shared" si="112"/>
        <v>0</v>
      </c>
      <c r="AU30" s="748"/>
      <c r="AV30" s="746"/>
      <c r="AW30" s="746"/>
      <c r="AX30" s="77">
        <f t="shared" si="113"/>
        <v>0</v>
      </c>
      <c r="AY30" s="747">
        <f t="shared" si="114"/>
        <v>0</v>
      </c>
      <c r="AZ30" s="748"/>
      <c r="BA30" s="746"/>
      <c r="BB30" s="746"/>
      <c r="BC30" s="77">
        <f t="shared" si="115"/>
        <v>0</v>
      </c>
      <c r="BD30" s="747">
        <f t="shared" si="116"/>
        <v>0</v>
      </c>
      <c r="BE30" s="748"/>
      <c r="BF30" s="746"/>
      <c r="BG30" s="746"/>
      <c r="BH30" s="77">
        <f t="shared" si="117"/>
        <v>0</v>
      </c>
      <c r="BI30" s="747">
        <f t="shared" si="118"/>
        <v>0</v>
      </c>
      <c r="BJ30" s="748"/>
      <c r="BK30" s="746"/>
      <c r="BL30" s="746"/>
      <c r="BM30" s="77">
        <f t="shared" si="119"/>
        <v>0</v>
      </c>
      <c r="BN30" s="747">
        <f t="shared" si="120"/>
        <v>0</v>
      </c>
      <c r="BO30" s="748"/>
      <c r="BP30" s="746"/>
      <c r="BQ30" s="746"/>
      <c r="BR30" s="77">
        <f t="shared" si="121"/>
        <v>0</v>
      </c>
      <c r="BS30" s="747">
        <f t="shared" si="122"/>
        <v>0</v>
      </c>
      <c r="BT30" s="748"/>
      <c r="BU30" s="746"/>
      <c r="BV30" s="746"/>
      <c r="BW30" s="77">
        <f t="shared" si="123"/>
        <v>0</v>
      </c>
      <c r="BX30" s="747">
        <f t="shared" si="124"/>
        <v>0</v>
      </c>
      <c r="BY30" s="748"/>
      <c r="BZ30" s="746"/>
      <c r="CA30" s="746"/>
      <c r="CB30" s="77">
        <f t="shared" si="125"/>
        <v>0</v>
      </c>
      <c r="CC30" s="747">
        <f t="shared" si="126"/>
        <v>0</v>
      </c>
      <c r="CD30" s="748"/>
      <c r="CE30" s="746"/>
      <c r="CF30" s="746"/>
      <c r="CG30" s="77">
        <f t="shared" si="127"/>
        <v>0</v>
      </c>
      <c r="CH30" s="747">
        <f t="shared" si="128"/>
        <v>0</v>
      </c>
      <c r="CI30" s="748"/>
      <c r="CJ30" s="746"/>
      <c r="CK30" s="746"/>
      <c r="CL30" s="77">
        <f t="shared" si="129"/>
        <v>0</v>
      </c>
      <c r="CM30" s="747">
        <f t="shared" si="130"/>
        <v>0</v>
      </c>
      <c r="CN30" s="748"/>
      <c r="CO30" s="746"/>
      <c r="CP30" s="746"/>
      <c r="CQ30" s="77">
        <f t="shared" si="131"/>
        <v>0</v>
      </c>
      <c r="CR30" s="747">
        <f t="shared" si="132"/>
        <v>0</v>
      </c>
      <c r="CS30" s="748"/>
      <c r="CT30" s="746"/>
      <c r="CU30" s="746"/>
      <c r="CV30" s="77">
        <f t="shared" si="133"/>
        <v>0</v>
      </c>
      <c r="CW30" s="747">
        <f t="shared" si="134"/>
        <v>0</v>
      </c>
      <c r="CX30" s="748"/>
      <c r="CY30" s="746"/>
      <c r="CZ30" s="746"/>
      <c r="DA30" s="77">
        <f t="shared" si="135"/>
        <v>0</v>
      </c>
      <c r="DB30" s="747">
        <f t="shared" si="136"/>
        <v>0</v>
      </c>
      <c r="DC30" s="748"/>
      <c r="DD30" s="746"/>
      <c r="DE30" s="746"/>
      <c r="DF30" s="77">
        <f t="shared" si="137"/>
        <v>0</v>
      </c>
      <c r="DG30" s="747">
        <f t="shared" si="138"/>
        <v>0</v>
      </c>
      <c r="DH30" s="748"/>
      <c r="DI30" s="746"/>
      <c r="DJ30" s="746"/>
      <c r="DK30" s="77">
        <f t="shared" si="139"/>
        <v>0</v>
      </c>
      <c r="DL30" s="747">
        <f t="shared" si="140"/>
        <v>0</v>
      </c>
      <c r="DM30" s="748"/>
      <c r="DN30" s="746"/>
      <c r="DO30" s="746"/>
      <c r="DP30" s="77">
        <f t="shared" si="141"/>
        <v>0</v>
      </c>
      <c r="DQ30" s="747">
        <f t="shared" si="142"/>
        <v>0</v>
      </c>
      <c r="DR30" s="748"/>
      <c r="DS30" s="746"/>
      <c r="DT30" s="746"/>
      <c r="DU30" s="77">
        <f t="shared" si="143"/>
        <v>0</v>
      </c>
      <c r="DV30" s="747">
        <f t="shared" si="144"/>
        <v>0</v>
      </c>
      <c r="DW30" s="748"/>
      <c r="DX30" s="746"/>
      <c r="DY30" s="746"/>
      <c r="DZ30" s="77">
        <f t="shared" si="145"/>
        <v>0</v>
      </c>
      <c r="EA30" s="747">
        <f t="shared" si="146"/>
        <v>0</v>
      </c>
      <c r="EB30" s="748"/>
      <c r="EC30" s="746"/>
      <c r="ED30" s="746"/>
      <c r="EE30" s="77">
        <f t="shared" si="147"/>
        <v>0</v>
      </c>
      <c r="EF30" s="747">
        <f t="shared" si="148"/>
        <v>0</v>
      </c>
      <c r="EG30" s="748"/>
      <c r="EH30" s="746"/>
      <c r="EI30" s="746"/>
      <c r="EJ30" s="77">
        <f t="shared" si="149"/>
        <v>0</v>
      </c>
      <c r="EK30" s="747">
        <f t="shared" si="150"/>
        <v>0</v>
      </c>
      <c r="EL30" s="748"/>
      <c r="EM30" s="746"/>
      <c r="EN30" s="746"/>
      <c r="EO30" s="77">
        <f t="shared" si="151"/>
        <v>0</v>
      </c>
      <c r="EP30" s="747">
        <f t="shared" si="152"/>
        <v>0</v>
      </c>
      <c r="EQ30" s="748"/>
      <c r="ER30" s="746"/>
      <c r="ES30" s="746"/>
      <c r="ET30" s="77">
        <f t="shared" si="153"/>
        <v>0</v>
      </c>
      <c r="EU30" s="747">
        <f t="shared" si="154"/>
        <v>0</v>
      </c>
      <c r="EV30" s="748"/>
      <c r="EW30" s="746"/>
      <c r="EX30" s="746"/>
      <c r="EY30" s="77">
        <f t="shared" si="155"/>
        <v>0</v>
      </c>
      <c r="EZ30" s="747">
        <f t="shared" si="156"/>
        <v>0</v>
      </c>
      <c r="FA30" s="748"/>
      <c r="FB30" s="746"/>
      <c r="FC30" s="746"/>
      <c r="FD30" s="77">
        <f t="shared" si="157"/>
        <v>0</v>
      </c>
      <c r="FE30" s="747">
        <f t="shared" si="158"/>
        <v>0</v>
      </c>
    </row>
    <row r="31" spans="1:161" ht="15.75">
      <c r="A31" s="744"/>
      <c r="B31" s="745">
        <f t="shared" si="159"/>
        <v>0</v>
      </c>
      <c r="C31" s="746"/>
      <c r="D31" s="746"/>
      <c r="E31" s="77">
        <f t="shared" si="96"/>
        <v>0</v>
      </c>
      <c r="F31" s="747">
        <f t="shared" si="96"/>
        <v>0</v>
      </c>
      <c r="G31" s="748"/>
      <c r="H31" s="746"/>
      <c r="I31" s="746"/>
      <c r="J31" s="77">
        <f t="shared" si="97"/>
        <v>0</v>
      </c>
      <c r="K31" s="747">
        <f t="shared" si="98"/>
        <v>0</v>
      </c>
      <c r="L31" s="748"/>
      <c r="M31" s="746"/>
      <c r="N31" s="746"/>
      <c r="O31" s="77">
        <f t="shared" si="99"/>
        <v>0</v>
      </c>
      <c r="P31" s="747">
        <f t="shared" si="100"/>
        <v>0</v>
      </c>
      <c r="Q31" s="748"/>
      <c r="R31" s="746"/>
      <c r="S31" s="746"/>
      <c r="T31" s="77">
        <f t="shared" si="101"/>
        <v>0</v>
      </c>
      <c r="U31" s="747">
        <f t="shared" si="102"/>
        <v>0</v>
      </c>
      <c r="V31" s="748"/>
      <c r="W31" s="746"/>
      <c r="X31" s="746"/>
      <c r="Y31" s="77">
        <f t="shared" si="103"/>
        <v>0</v>
      </c>
      <c r="Z31" s="747">
        <f t="shared" si="104"/>
        <v>0</v>
      </c>
      <c r="AA31" s="748"/>
      <c r="AB31" s="746"/>
      <c r="AC31" s="746"/>
      <c r="AD31" s="77">
        <f t="shared" si="105"/>
        <v>0</v>
      </c>
      <c r="AE31" s="747">
        <f t="shared" si="106"/>
        <v>0</v>
      </c>
      <c r="AF31" s="748"/>
      <c r="AG31" s="746"/>
      <c r="AH31" s="746"/>
      <c r="AI31" s="77">
        <f t="shared" si="107"/>
        <v>0</v>
      </c>
      <c r="AJ31" s="747">
        <f t="shared" si="108"/>
        <v>0</v>
      </c>
      <c r="AK31" s="748"/>
      <c r="AL31" s="746"/>
      <c r="AM31" s="746"/>
      <c r="AN31" s="77">
        <f t="shared" si="109"/>
        <v>0</v>
      </c>
      <c r="AO31" s="747">
        <f t="shared" si="110"/>
        <v>0</v>
      </c>
      <c r="AP31" s="748"/>
      <c r="AQ31" s="746"/>
      <c r="AR31" s="746"/>
      <c r="AS31" s="77">
        <f t="shared" si="111"/>
        <v>0</v>
      </c>
      <c r="AT31" s="747">
        <f t="shared" si="112"/>
        <v>0</v>
      </c>
      <c r="AU31" s="748"/>
      <c r="AV31" s="746"/>
      <c r="AW31" s="746"/>
      <c r="AX31" s="77">
        <f t="shared" si="113"/>
        <v>0</v>
      </c>
      <c r="AY31" s="747">
        <f t="shared" si="114"/>
        <v>0</v>
      </c>
      <c r="AZ31" s="748"/>
      <c r="BA31" s="746"/>
      <c r="BB31" s="746"/>
      <c r="BC31" s="77">
        <f t="shared" si="115"/>
        <v>0</v>
      </c>
      <c r="BD31" s="747">
        <f t="shared" si="116"/>
        <v>0</v>
      </c>
      <c r="BE31" s="748"/>
      <c r="BF31" s="746"/>
      <c r="BG31" s="746"/>
      <c r="BH31" s="77">
        <f t="shared" si="117"/>
        <v>0</v>
      </c>
      <c r="BI31" s="747">
        <f t="shared" si="118"/>
        <v>0</v>
      </c>
      <c r="BJ31" s="748"/>
      <c r="BK31" s="746"/>
      <c r="BL31" s="746"/>
      <c r="BM31" s="77">
        <f t="shared" si="119"/>
        <v>0</v>
      </c>
      <c r="BN31" s="747">
        <f t="shared" si="120"/>
        <v>0</v>
      </c>
      <c r="BO31" s="748"/>
      <c r="BP31" s="746"/>
      <c r="BQ31" s="746"/>
      <c r="BR31" s="77">
        <f t="shared" si="121"/>
        <v>0</v>
      </c>
      <c r="BS31" s="747">
        <f t="shared" si="122"/>
        <v>0</v>
      </c>
      <c r="BT31" s="748"/>
      <c r="BU31" s="746"/>
      <c r="BV31" s="746"/>
      <c r="BW31" s="77">
        <f t="shared" si="123"/>
        <v>0</v>
      </c>
      <c r="BX31" s="747">
        <f t="shared" si="124"/>
        <v>0</v>
      </c>
      <c r="BY31" s="748"/>
      <c r="BZ31" s="746"/>
      <c r="CA31" s="746"/>
      <c r="CB31" s="77">
        <f t="shared" si="125"/>
        <v>0</v>
      </c>
      <c r="CC31" s="747">
        <f t="shared" si="126"/>
        <v>0</v>
      </c>
      <c r="CD31" s="748"/>
      <c r="CE31" s="746"/>
      <c r="CF31" s="746"/>
      <c r="CG31" s="77">
        <f t="shared" si="127"/>
        <v>0</v>
      </c>
      <c r="CH31" s="747">
        <f t="shared" si="128"/>
        <v>0</v>
      </c>
      <c r="CI31" s="748"/>
      <c r="CJ31" s="746"/>
      <c r="CK31" s="746"/>
      <c r="CL31" s="77">
        <f t="shared" si="129"/>
        <v>0</v>
      </c>
      <c r="CM31" s="747">
        <f t="shared" si="130"/>
        <v>0</v>
      </c>
      <c r="CN31" s="748"/>
      <c r="CO31" s="746"/>
      <c r="CP31" s="746"/>
      <c r="CQ31" s="77">
        <f t="shared" si="131"/>
        <v>0</v>
      </c>
      <c r="CR31" s="747">
        <f t="shared" si="132"/>
        <v>0</v>
      </c>
      <c r="CS31" s="748"/>
      <c r="CT31" s="746"/>
      <c r="CU31" s="746"/>
      <c r="CV31" s="77">
        <f t="shared" si="133"/>
        <v>0</v>
      </c>
      <c r="CW31" s="747">
        <f t="shared" si="134"/>
        <v>0</v>
      </c>
      <c r="CX31" s="748"/>
      <c r="CY31" s="746"/>
      <c r="CZ31" s="746"/>
      <c r="DA31" s="77">
        <f t="shared" si="135"/>
        <v>0</v>
      </c>
      <c r="DB31" s="747">
        <f t="shared" si="136"/>
        <v>0</v>
      </c>
      <c r="DC31" s="748"/>
      <c r="DD31" s="746"/>
      <c r="DE31" s="746"/>
      <c r="DF31" s="77">
        <f t="shared" si="137"/>
        <v>0</v>
      </c>
      <c r="DG31" s="747">
        <f t="shared" si="138"/>
        <v>0</v>
      </c>
      <c r="DH31" s="748"/>
      <c r="DI31" s="746"/>
      <c r="DJ31" s="746"/>
      <c r="DK31" s="77">
        <f t="shared" si="139"/>
        <v>0</v>
      </c>
      <c r="DL31" s="747">
        <f t="shared" si="140"/>
        <v>0</v>
      </c>
      <c r="DM31" s="748"/>
      <c r="DN31" s="746"/>
      <c r="DO31" s="746"/>
      <c r="DP31" s="77">
        <f t="shared" si="141"/>
        <v>0</v>
      </c>
      <c r="DQ31" s="747">
        <f t="shared" si="142"/>
        <v>0</v>
      </c>
      <c r="DR31" s="748"/>
      <c r="DS31" s="746"/>
      <c r="DT31" s="746"/>
      <c r="DU31" s="77">
        <f t="shared" si="143"/>
        <v>0</v>
      </c>
      <c r="DV31" s="747">
        <f t="shared" si="144"/>
        <v>0</v>
      </c>
      <c r="DW31" s="748"/>
      <c r="DX31" s="746"/>
      <c r="DY31" s="746"/>
      <c r="DZ31" s="77">
        <f t="shared" si="145"/>
        <v>0</v>
      </c>
      <c r="EA31" s="747">
        <f t="shared" si="146"/>
        <v>0</v>
      </c>
      <c r="EB31" s="748"/>
      <c r="EC31" s="746"/>
      <c r="ED31" s="746"/>
      <c r="EE31" s="77">
        <f t="shared" si="147"/>
        <v>0</v>
      </c>
      <c r="EF31" s="747">
        <f t="shared" si="148"/>
        <v>0</v>
      </c>
      <c r="EG31" s="748"/>
      <c r="EH31" s="746"/>
      <c r="EI31" s="746"/>
      <c r="EJ31" s="77">
        <f t="shared" si="149"/>
        <v>0</v>
      </c>
      <c r="EK31" s="747">
        <f t="shared" si="150"/>
        <v>0</v>
      </c>
      <c r="EL31" s="748"/>
      <c r="EM31" s="746"/>
      <c r="EN31" s="746"/>
      <c r="EO31" s="77">
        <f t="shared" si="151"/>
        <v>0</v>
      </c>
      <c r="EP31" s="747">
        <f t="shared" si="152"/>
        <v>0</v>
      </c>
      <c r="EQ31" s="748"/>
      <c r="ER31" s="746"/>
      <c r="ES31" s="746"/>
      <c r="ET31" s="77">
        <f t="shared" si="153"/>
        <v>0</v>
      </c>
      <c r="EU31" s="747">
        <f t="shared" si="154"/>
        <v>0</v>
      </c>
      <c r="EV31" s="748"/>
      <c r="EW31" s="746"/>
      <c r="EX31" s="746"/>
      <c r="EY31" s="77">
        <f t="shared" si="155"/>
        <v>0</v>
      </c>
      <c r="EZ31" s="747">
        <f t="shared" si="156"/>
        <v>0</v>
      </c>
      <c r="FA31" s="748"/>
      <c r="FB31" s="746"/>
      <c r="FC31" s="746"/>
      <c r="FD31" s="77">
        <f t="shared" si="157"/>
        <v>0</v>
      </c>
      <c r="FE31" s="747">
        <f t="shared" si="158"/>
        <v>0</v>
      </c>
    </row>
    <row r="32" spans="1:161" ht="15.75">
      <c r="A32" s="744"/>
      <c r="B32" s="745">
        <f t="shared" si="159"/>
        <v>0</v>
      </c>
      <c r="C32" s="746"/>
      <c r="D32" s="746"/>
      <c r="E32" s="77">
        <f t="shared" si="96"/>
        <v>0</v>
      </c>
      <c r="F32" s="747">
        <f t="shared" si="96"/>
        <v>0</v>
      </c>
      <c r="G32" s="748"/>
      <c r="H32" s="746"/>
      <c r="I32" s="746"/>
      <c r="J32" s="77">
        <f t="shared" si="97"/>
        <v>0</v>
      </c>
      <c r="K32" s="747">
        <f t="shared" si="98"/>
        <v>0</v>
      </c>
      <c r="L32" s="748"/>
      <c r="M32" s="746"/>
      <c r="N32" s="746"/>
      <c r="O32" s="77">
        <f t="shared" si="99"/>
        <v>0</v>
      </c>
      <c r="P32" s="747">
        <f t="shared" si="100"/>
        <v>0</v>
      </c>
      <c r="Q32" s="748"/>
      <c r="R32" s="746"/>
      <c r="S32" s="746"/>
      <c r="T32" s="77">
        <f t="shared" si="101"/>
        <v>0</v>
      </c>
      <c r="U32" s="747">
        <f t="shared" si="102"/>
        <v>0</v>
      </c>
      <c r="V32" s="748"/>
      <c r="W32" s="746"/>
      <c r="X32" s="746"/>
      <c r="Y32" s="77">
        <f t="shared" si="103"/>
        <v>0</v>
      </c>
      <c r="Z32" s="747">
        <f t="shared" si="104"/>
        <v>0</v>
      </c>
      <c r="AA32" s="748"/>
      <c r="AB32" s="746"/>
      <c r="AC32" s="746"/>
      <c r="AD32" s="77">
        <f t="shared" si="105"/>
        <v>0</v>
      </c>
      <c r="AE32" s="747">
        <f t="shared" si="106"/>
        <v>0</v>
      </c>
      <c r="AF32" s="748"/>
      <c r="AG32" s="746"/>
      <c r="AH32" s="746"/>
      <c r="AI32" s="77">
        <f t="shared" si="107"/>
        <v>0</v>
      </c>
      <c r="AJ32" s="747">
        <f t="shared" si="108"/>
        <v>0</v>
      </c>
      <c r="AK32" s="748"/>
      <c r="AL32" s="746"/>
      <c r="AM32" s="746"/>
      <c r="AN32" s="77">
        <f t="shared" si="109"/>
        <v>0</v>
      </c>
      <c r="AO32" s="747">
        <f t="shared" si="110"/>
        <v>0</v>
      </c>
      <c r="AP32" s="748"/>
      <c r="AQ32" s="746"/>
      <c r="AR32" s="746"/>
      <c r="AS32" s="77">
        <f t="shared" si="111"/>
        <v>0</v>
      </c>
      <c r="AT32" s="747">
        <f t="shared" si="112"/>
        <v>0</v>
      </c>
      <c r="AU32" s="748"/>
      <c r="AV32" s="746"/>
      <c r="AW32" s="746"/>
      <c r="AX32" s="77">
        <f t="shared" si="113"/>
        <v>0</v>
      </c>
      <c r="AY32" s="747">
        <f t="shared" si="114"/>
        <v>0</v>
      </c>
      <c r="AZ32" s="748"/>
      <c r="BA32" s="746"/>
      <c r="BB32" s="746"/>
      <c r="BC32" s="77">
        <f t="shared" si="115"/>
        <v>0</v>
      </c>
      <c r="BD32" s="747">
        <f t="shared" si="116"/>
        <v>0</v>
      </c>
      <c r="BE32" s="748"/>
      <c r="BF32" s="746"/>
      <c r="BG32" s="746"/>
      <c r="BH32" s="77">
        <f t="shared" si="117"/>
        <v>0</v>
      </c>
      <c r="BI32" s="747">
        <f t="shared" si="118"/>
        <v>0</v>
      </c>
      <c r="BJ32" s="748"/>
      <c r="BK32" s="746"/>
      <c r="BL32" s="746"/>
      <c r="BM32" s="77">
        <f t="shared" si="119"/>
        <v>0</v>
      </c>
      <c r="BN32" s="747">
        <f t="shared" si="120"/>
        <v>0</v>
      </c>
      <c r="BO32" s="748"/>
      <c r="BP32" s="746"/>
      <c r="BQ32" s="746"/>
      <c r="BR32" s="77">
        <f t="shared" si="121"/>
        <v>0</v>
      </c>
      <c r="BS32" s="747">
        <f t="shared" si="122"/>
        <v>0</v>
      </c>
      <c r="BT32" s="748"/>
      <c r="BU32" s="746"/>
      <c r="BV32" s="746"/>
      <c r="BW32" s="77">
        <f t="shared" si="123"/>
        <v>0</v>
      </c>
      <c r="BX32" s="747">
        <f t="shared" si="124"/>
        <v>0</v>
      </c>
      <c r="BY32" s="748"/>
      <c r="BZ32" s="746"/>
      <c r="CA32" s="746"/>
      <c r="CB32" s="77">
        <f t="shared" si="125"/>
        <v>0</v>
      </c>
      <c r="CC32" s="747">
        <f t="shared" si="126"/>
        <v>0</v>
      </c>
      <c r="CD32" s="748"/>
      <c r="CE32" s="746"/>
      <c r="CF32" s="746"/>
      <c r="CG32" s="77">
        <f t="shared" si="127"/>
        <v>0</v>
      </c>
      <c r="CH32" s="747">
        <f t="shared" si="128"/>
        <v>0</v>
      </c>
      <c r="CI32" s="748"/>
      <c r="CJ32" s="746"/>
      <c r="CK32" s="746"/>
      <c r="CL32" s="77">
        <f t="shared" si="129"/>
        <v>0</v>
      </c>
      <c r="CM32" s="747">
        <f t="shared" si="130"/>
        <v>0</v>
      </c>
      <c r="CN32" s="748"/>
      <c r="CO32" s="746"/>
      <c r="CP32" s="746"/>
      <c r="CQ32" s="77">
        <f t="shared" si="131"/>
        <v>0</v>
      </c>
      <c r="CR32" s="747">
        <f t="shared" si="132"/>
        <v>0</v>
      </c>
      <c r="CS32" s="748"/>
      <c r="CT32" s="746"/>
      <c r="CU32" s="746"/>
      <c r="CV32" s="77">
        <f t="shared" si="133"/>
        <v>0</v>
      </c>
      <c r="CW32" s="747">
        <f t="shared" si="134"/>
        <v>0</v>
      </c>
      <c r="CX32" s="748"/>
      <c r="CY32" s="746"/>
      <c r="CZ32" s="746"/>
      <c r="DA32" s="77">
        <f t="shared" si="135"/>
        <v>0</v>
      </c>
      <c r="DB32" s="747">
        <f t="shared" si="136"/>
        <v>0</v>
      </c>
      <c r="DC32" s="748"/>
      <c r="DD32" s="746"/>
      <c r="DE32" s="746"/>
      <c r="DF32" s="77">
        <f t="shared" si="137"/>
        <v>0</v>
      </c>
      <c r="DG32" s="747">
        <f t="shared" si="138"/>
        <v>0</v>
      </c>
      <c r="DH32" s="748"/>
      <c r="DI32" s="746"/>
      <c r="DJ32" s="746"/>
      <c r="DK32" s="77">
        <f t="shared" si="139"/>
        <v>0</v>
      </c>
      <c r="DL32" s="747">
        <f t="shared" si="140"/>
        <v>0</v>
      </c>
      <c r="DM32" s="748"/>
      <c r="DN32" s="746"/>
      <c r="DO32" s="746"/>
      <c r="DP32" s="77">
        <f t="shared" si="141"/>
        <v>0</v>
      </c>
      <c r="DQ32" s="747">
        <f t="shared" si="142"/>
        <v>0</v>
      </c>
      <c r="DR32" s="748"/>
      <c r="DS32" s="746"/>
      <c r="DT32" s="746"/>
      <c r="DU32" s="77">
        <f t="shared" si="143"/>
        <v>0</v>
      </c>
      <c r="DV32" s="747">
        <f t="shared" si="144"/>
        <v>0</v>
      </c>
      <c r="DW32" s="748"/>
      <c r="DX32" s="746"/>
      <c r="DY32" s="746"/>
      <c r="DZ32" s="77">
        <f t="shared" si="145"/>
        <v>0</v>
      </c>
      <c r="EA32" s="747">
        <f t="shared" si="146"/>
        <v>0</v>
      </c>
      <c r="EB32" s="748"/>
      <c r="EC32" s="746"/>
      <c r="ED32" s="746"/>
      <c r="EE32" s="77">
        <f t="shared" si="147"/>
        <v>0</v>
      </c>
      <c r="EF32" s="747">
        <f t="shared" si="148"/>
        <v>0</v>
      </c>
      <c r="EG32" s="748"/>
      <c r="EH32" s="746"/>
      <c r="EI32" s="746"/>
      <c r="EJ32" s="77">
        <f t="shared" si="149"/>
        <v>0</v>
      </c>
      <c r="EK32" s="747">
        <f t="shared" si="150"/>
        <v>0</v>
      </c>
      <c r="EL32" s="748"/>
      <c r="EM32" s="746"/>
      <c r="EN32" s="746"/>
      <c r="EO32" s="77">
        <f t="shared" si="151"/>
        <v>0</v>
      </c>
      <c r="EP32" s="747">
        <f t="shared" si="152"/>
        <v>0</v>
      </c>
      <c r="EQ32" s="748"/>
      <c r="ER32" s="746"/>
      <c r="ES32" s="746"/>
      <c r="ET32" s="77">
        <f t="shared" si="153"/>
        <v>0</v>
      </c>
      <c r="EU32" s="747">
        <f t="shared" si="154"/>
        <v>0</v>
      </c>
      <c r="EV32" s="748"/>
      <c r="EW32" s="746"/>
      <c r="EX32" s="746"/>
      <c r="EY32" s="77">
        <f t="shared" si="155"/>
        <v>0</v>
      </c>
      <c r="EZ32" s="747">
        <f t="shared" si="156"/>
        <v>0</v>
      </c>
      <c r="FA32" s="748"/>
      <c r="FB32" s="746"/>
      <c r="FC32" s="746"/>
      <c r="FD32" s="77">
        <f t="shared" si="157"/>
        <v>0</v>
      </c>
      <c r="FE32" s="747">
        <f t="shared" si="158"/>
        <v>0</v>
      </c>
    </row>
    <row r="33" spans="1:161" ht="15.75">
      <c r="A33" s="744"/>
      <c r="B33" s="745">
        <f t="shared" si="159"/>
        <v>0</v>
      </c>
      <c r="C33" s="746"/>
      <c r="D33" s="746"/>
      <c r="E33" s="77">
        <f t="shared" si="96"/>
        <v>0</v>
      </c>
      <c r="F33" s="747">
        <f t="shared" si="96"/>
        <v>0</v>
      </c>
      <c r="G33" s="748"/>
      <c r="H33" s="746"/>
      <c r="I33" s="746"/>
      <c r="J33" s="77">
        <f t="shared" si="97"/>
        <v>0</v>
      </c>
      <c r="K33" s="747">
        <f t="shared" si="98"/>
        <v>0</v>
      </c>
      <c r="L33" s="748"/>
      <c r="M33" s="746"/>
      <c r="N33" s="746"/>
      <c r="O33" s="77">
        <f t="shared" si="99"/>
        <v>0</v>
      </c>
      <c r="P33" s="747">
        <f t="shared" si="100"/>
        <v>0</v>
      </c>
      <c r="Q33" s="748"/>
      <c r="R33" s="746"/>
      <c r="S33" s="746"/>
      <c r="T33" s="77">
        <f t="shared" si="101"/>
        <v>0</v>
      </c>
      <c r="U33" s="747">
        <f t="shared" si="102"/>
        <v>0</v>
      </c>
      <c r="V33" s="748"/>
      <c r="W33" s="746"/>
      <c r="X33" s="746"/>
      <c r="Y33" s="77">
        <f t="shared" si="103"/>
        <v>0</v>
      </c>
      <c r="Z33" s="747">
        <f t="shared" si="104"/>
        <v>0</v>
      </c>
      <c r="AA33" s="748"/>
      <c r="AB33" s="746"/>
      <c r="AC33" s="746"/>
      <c r="AD33" s="77">
        <f t="shared" si="105"/>
        <v>0</v>
      </c>
      <c r="AE33" s="747">
        <f t="shared" si="106"/>
        <v>0</v>
      </c>
      <c r="AF33" s="748"/>
      <c r="AG33" s="746"/>
      <c r="AH33" s="746"/>
      <c r="AI33" s="77">
        <f t="shared" si="107"/>
        <v>0</v>
      </c>
      <c r="AJ33" s="747">
        <f t="shared" si="108"/>
        <v>0</v>
      </c>
      <c r="AK33" s="748"/>
      <c r="AL33" s="746"/>
      <c r="AM33" s="746"/>
      <c r="AN33" s="77">
        <f t="shared" si="109"/>
        <v>0</v>
      </c>
      <c r="AO33" s="747">
        <f t="shared" si="110"/>
        <v>0</v>
      </c>
      <c r="AP33" s="748"/>
      <c r="AQ33" s="746"/>
      <c r="AR33" s="746"/>
      <c r="AS33" s="77">
        <f t="shared" si="111"/>
        <v>0</v>
      </c>
      <c r="AT33" s="747">
        <f t="shared" si="112"/>
        <v>0</v>
      </c>
      <c r="AU33" s="748"/>
      <c r="AV33" s="746"/>
      <c r="AW33" s="746"/>
      <c r="AX33" s="77">
        <f t="shared" si="113"/>
        <v>0</v>
      </c>
      <c r="AY33" s="747">
        <f t="shared" si="114"/>
        <v>0</v>
      </c>
      <c r="AZ33" s="748"/>
      <c r="BA33" s="746"/>
      <c r="BB33" s="746"/>
      <c r="BC33" s="77">
        <f t="shared" si="115"/>
        <v>0</v>
      </c>
      <c r="BD33" s="747">
        <f t="shared" si="116"/>
        <v>0</v>
      </c>
      <c r="BE33" s="748"/>
      <c r="BF33" s="746"/>
      <c r="BG33" s="746"/>
      <c r="BH33" s="77">
        <f t="shared" si="117"/>
        <v>0</v>
      </c>
      <c r="BI33" s="747">
        <f t="shared" si="118"/>
        <v>0</v>
      </c>
      <c r="BJ33" s="748"/>
      <c r="BK33" s="746"/>
      <c r="BL33" s="746"/>
      <c r="BM33" s="77">
        <f t="shared" si="119"/>
        <v>0</v>
      </c>
      <c r="BN33" s="747">
        <f t="shared" si="120"/>
        <v>0</v>
      </c>
      <c r="BO33" s="748"/>
      <c r="BP33" s="746"/>
      <c r="BQ33" s="746"/>
      <c r="BR33" s="77">
        <f t="shared" si="121"/>
        <v>0</v>
      </c>
      <c r="BS33" s="747">
        <f t="shared" si="122"/>
        <v>0</v>
      </c>
      <c r="BT33" s="748"/>
      <c r="BU33" s="746"/>
      <c r="BV33" s="746"/>
      <c r="BW33" s="77">
        <f t="shared" si="123"/>
        <v>0</v>
      </c>
      <c r="BX33" s="747">
        <f t="shared" si="124"/>
        <v>0</v>
      </c>
      <c r="BY33" s="748"/>
      <c r="BZ33" s="746"/>
      <c r="CA33" s="746"/>
      <c r="CB33" s="77">
        <f t="shared" si="125"/>
        <v>0</v>
      </c>
      <c r="CC33" s="747">
        <f t="shared" si="126"/>
        <v>0</v>
      </c>
      <c r="CD33" s="748"/>
      <c r="CE33" s="746"/>
      <c r="CF33" s="746"/>
      <c r="CG33" s="77">
        <f t="shared" si="127"/>
        <v>0</v>
      </c>
      <c r="CH33" s="747">
        <f t="shared" si="128"/>
        <v>0</v>
      </c>
      <c r="CI33" s="748"/>
      <c r="CJ33" s="746"/>
      <c r="CK33" s="746"/>
      <c r="CL33" s="77">
        <f t="shared" si="129"/>
        <v>0</v>
      </c>
      <c r="CM33" s="747">
        <f t="shared" si="130"/>
        <v>0</v>
      </c>
      <c r="CN33" s="748"/>
      <c r="CO33" s="746"/>
      <c r="CP33" s="746"/>
      <c r="CQ33" s="77">
        <f t="shared" si="131"/>
        <v>0</v>
      </c>
      <c r="CR33" s="747">
        <f t="shared" si="132"/>
        <v>0</v>
      </c>
      <c r="CS33" s="748"/>
      <c r="CT33" s="746"/>
      <c r="CU33" s="746"/>
      <c r="CV33" s="77">
        <f t="shared" si="133"/>
        <v>0</v>
      </c>
      <c r="CW33" s="747">
        <f t="shared" si="134"/>
        <v>0</v>
      </c>
      <c r="CX33" s="748"/>
      <c r="CY33" s="746"/>
      <c r="CZ33" s="746"/>
      <c r="DA33" s="77">
        <f t="shared" si="135"/>
        <v>0</v>
      </c>
      <c r="DB33" s="747">
        <f t="shared" si="136"/>
        <v>0</v>
      </c>
      <c r="DC33" s="748"/>
      <c r="DD33" s="746"/>
      <c r="DE33" s="746"/>
      <c r="DF33" s="77">
        <f t="shared" si="137"/>
        <v>0</v>
      </c>
      <c r="DG33" s="747">
        <f t="shared" si="138"/>
        <v>0</v>
      </c>
      <c r="DH33" s="748"/>
      <c r="DI33" s="746"/>
      <c r="DJ33" s="746"/>
      <c r="DK33" s="77">
        <f t="shared" si="139"/>
        <v>0</v>
      </c>
      <c r="DL33" s="747">
        <f t="shared" si="140"/>
        <v>0</v>
      </c>
      <c r="DM33" s="748"/>
      <c r="DN33" s="746"/>
      <c r="DO33" s="746"/>
      <c r="DP33" s="77">
        <f t="shared" si="141"/>
        <v>0</v>
      </c>
      <c r="DQ33" s="747">
        <f t="shared" si="142"/>
        <v>0</v>
      </c>
      <c r="DR33" s="748"/>
      <c r="DS33" s="746"/>
      <c r="DT33" s="746"/>
      <c r="DU33" s="77">
        <f t="shared" si="143"/>
        <v>0</v>
      </c>
      <c r="DV33" s="747">
        <f t="shared" si="144"/>
        <v>0</v>
      </c>
      <c r="DW33" s="748"/>
      <c r="DX33" s="746"/>
      <c r="DY33" s="746"/>
      <c r="DZ33" s="77">
        <f t="shared" si="145"/>
        <v>0</v>
      </c>
      <c r="EA33" s="747">
        <f t="shared" si="146"/>
        <v>0</v>
      </c>
      <c r="EB33" s="748"/>
      <c r="EC33" s="746"/>
      <c r="ED33" s="746"/>
      <c r="EE33" s="77">
        <f t="shared" si="147"/>
        <v>0</v>
      </c>
      <c r="EF33" s="747">
        <f t="shared" si="148"/>
        <v>0</v>
      </c>
      <c r="EG33" s="748"/>
      <c r="EH33" s="746"/>
      <c r="EI33" s="746"/>
      <c r="EJ33" s="77">
        <f t="shared" si="149"/>
        <v>0</v>
      </c>
      <c r="EK33" s="747">
        <f t="shared" si="150"/>
        <v>0</v>
      </c>
      <c r="EL33" s="748"/>
      <c r="EM33" s="746"/>
      <c r="EN33" s="746"/>
      <c r="EO33" s="77">
        <f t="shared" si="151"/>
        <v>0</v>
      </c>
      <c r="EP33" s="747">
        <f t="shared" si="152"/>
        <v>0</v>
      </c>
      <c r="EQ33" s="748"/>
      <c r="ER33" s="746"/>
      <c r="ES33" s="746"/>
      <c r="ET33" s="77">
        <f t="shared" si="153"/>
        <v>0</v>
      </c>
      <c r="EU33" s="747">
        <f t="shared" si="154"/>
        <v>0</v>
      </c>
      <c r="EV33" s="748"/>
      <c r="EW33" s="746"/>
      <c r="EX33" s="746"/>
      <c r="EY33" s="77">
        <f t="shared" si="155"/>
        <v>0</v>
      </c>
      <c r="EZ33" s="747">
        <f t="shared" si="156"/>
        <v>0</v>
      </c>
      <c r="FA33" s="748"/>
      <c r="FB33" s="746"/>
      <c r="FC33" s="746"/>
      <c r="FD33" s="77">
        <f t="shared" si="157"/>
        <v>0</v>
      </c>
      <c r="FE33" s="747">
        <f t="shared" si="158"/>
        <v>0</v>
      </c>
    </row>
    <row r="34" spans="1:161" ht="15.75">
      <c r="A34" s="744"/>
      <c r="B34" s="745">
        <f t="shared" si="159"/>
        <v>0</v>
      </c>
      <c r="C34" s="746"/>
      <c r="D34" s="746"/>
      <c r="E34" s="77">
        <f t="shared" si="96"/>
        <v>0</v>
      </c>
      <c r="F34" s="747">
        <f t="shared" si="96"/>
        <v>0</v>
      </c>
      <c r="G34" s="748"/>
      <c r="H34" s="746"/>
      <c r="I34" s="746"/>
      <c r="J34" s="77">
        <f t="shared" si="97"/>
        <v>0</v>
      </c>
      <c r="K34" s="747">
        <f t="shared" si="98"/>
        <v>0</v>
      </c>
      <c r="L34" s="748"/>
      <c r="M34" s="746"/>
      <c r="N34" s="746"/>
      <c r="O34" s="77">
        <f t="shared" si="99"/>
        <v>0</v>
      </c>
      <c r="P34" s="747">
        <f t="shared" si="100"/>
        <v>0</v>
      </c>
      <c r="Q34" s="748"/>
      <c r="R34" s="746"/>
      <c r="S34" s="746"/>
      <c r="T34" s="77">
        <f t="shared" si="101"/>
        <v>0</v>
      </c>
      <c r="U34" s="747">
        <f t="shared" si="102"/>
        <v>0</v>
      </c>
      <c r="V34" s="748"/>
      <c r="W34" s="746"/>
      <c r="X34" s="746"/>
      <c r="Y34" s="77">
        <f t="shared" si="103"/>
        <v>0</v>
      </c>
      <c r="Z34" s="747">
        <f t="shared" si="104"/>
        <v>0</v>
      </c>
      <c r="AA34" s="748"/>
      <c r="AB34" s="746"/>
      <c r="AC34" s="746"/>
      <c r="AD34" s="77">
        <f t="shared" si="105"/>
        <v>0</v>
      </c>
      <c r="AE34" s="747">
        <f t="shared" si="106"/>
        <v>0</v>
      </c>
      <c r="AF34" s="748"/>
      <c r="AG34" s="746"/>
      <c r="AH34" s="746"/>
      <c r="AI34" s="77">
        <f t="shared" si="107"/>
        <v>0</v>
      </c>
      <c r="AJ34" s="747">
        <f t="shared" si="108"/>
        <v>0</v>
      </c>
      <c r="AK34" s="748"/>
      <c r="AL34" s="746"/>
      <c r="AM34" s="746"/>
      <c r="AN34" s="77">
        <f t="shared" si="109"/>
        <v>0</v>
      </c>
      <c r="AO34" s="747">
        <f t="shared" si="110"/>
        <v>0</v>
      </c>
      <c r="AP34" s="748"/>
      <c r="AQ34" s="746"/>
      <c r="AR34" s="746"/>
      <c r="AS34" s="77">
        <f t="shared" si="111"/>
        <v>0</v>
      </c>
      <c r="AT34" s="747">
        <f t="shared" si="112"/>
        <v>0</v>
      </c>
      <c r="AU34" s="748"/>
      <c r="AV34" s="746"/>
      <c r="AW34" s="746"/>
      <c r="AX34" s="77">
        <f t="shared" si="113"/>
        <v>0</v>
      </c>
      <c r="AY34" s="747">
        <f t="shared" si="114"/>
        <v>0</v>
      </c>
      <c r="AZ34" s="748"/>
      <c r="BA34" s="746"/>
      <c r="BB34" s="746"/>
      <c r="BC34" s="77">
        <f t="shared" si="115"/>
        <v>0</v>
      </c>
      <c r="BD34" s="747">
        <f t="shared" si="116"/>
        <v>0</v>
      </c>
      <c r="BE34" s="748"/>
      <c r="BF34" s="746"/>
      <c r="BG34" s="746"/>
      <c r="BH34" s="77">
        <f t="shared" si="117"/>
        <v>0</v>
      </c>
      <c r="BI34" s="747">
        <f t="shared" si="118"/>
        <v>0</v>
      </c>
      <c r="BJ34" s="748"/>
      <c r="BK34" s="746"/>
      <c r="BL34" s="746"/>
      <c r="BM34" s="77">
        <f t="shared" si="119"/>
        <v>0</v>
      </c>
      <c r="BN34" s="747">
        <f t="shared" si="120"/>
        <v>0</v>
      </c>
      <c r="BO34" s="748"/>
      <c r="BP34" s="746"/>
      <c r="BQ34" s="746"/>
      <c r="BR34" s="77">
        <f t="shared" si="121"/>
        <v>0</v>
      </c>
      <c r="BS34" s="747">
        <f t="shared" si="122"/>
        <v>0</v>
      </c>
      <c r="BT34" s="748"/>
      <c r="BU34" s="746"/>
      <c r="BV34" s="746"/>
      <c r="BW34" s="77">
        <f t="shared" si="123"/>
        <v>0</v>
      </c>
      <c r="BX34" s="747">
        <f t="shared" si="124"/>
        <v>0</v>
      </c>
      <c r="BY34" s="748"/>
      <c r="BZ34" s="746"/>
      <c r="CA34" s="746"/>
      <c r="CB34" s="77">
        <f t="shared" si="125"/>
        <v>0</v>
      </c>
      <c r="CC34" s="747">
        <f t="shared" si="126"/>
        <v>0</v>
      </c>
      <c r="CD34" s="748"/>
      <c r="CE34" s="746"/>
      <c r="CF34" s="746"/>
      <c r="CG34" s="77">
        <f t="shared" si="127"/>
        <v>0</v>
      </c>
      <c r="CH34" s="747">
        <f t="shared" si="128"/>
        <v>0</v>
      </c>
      <c r="CI34" s="748"/>
      <c r="CJ34" s="746"/>
      <c r="CK34" s="746"/>
      <c r="CL34" s="77">
        <f t="shared" si="129"/>
        <v>0</v>
      </c>
      <c r="CM34" s="747">
        <f t="shared" si="130"/>
        <v>0</v>
      </c>
      <c r="CN34" s="748"/>
      <c r="CO34" s="746"/>
      <c r="CP34" s="746"/>
      <c r="CQ34" s="77">
        <f t="shared" si="131"/>
        <v>0</v>
      </c>
      <c r="CR34" s="747">
        <f t="shared" si="132"/>
        <v>0</v>
      </c>
      <c r="CS34" s="748"/>
      <c r="CT34" s="746"/>
      <c r="CU34" s="746"/>
      <c r="CV34" s="77">
        <f t="shared" si="133"/>
        <v>0</v>
      </c>
      <c r="CW34" s="747">
        <f t="shared" si="134"/>
        <v>0</v>
      </c>
      <c r="CX34" s="748"/>
      <c r="CY34" s="746"/>
      <c r="CZ34" s="746"/>
      <c r="DA34" s="77">
        <f t="shared" si="135"/>
        <v>0</v>
      </c>
      <c r="DB34" s="747">
        <f t="shared" si="136"/>
        <v>0</v>
      </c>
      <c r="DC34" s="748"/>
      <c r="DD34" s="746"/>
      <c r="DE34" s="746"/>
      <c r="DF34" s="77">
        <f t="shared" si="137"/>
        <v>0</v>
      </c>
      <c r="DG34" s="747">
        <f t="shared" si="138"/>
        <v>0</v>
      </c>
      <c r="DH34" s="748"/>
      <c r="DI34" s="746"/>
      <c r="DJ34" s="746"/>
      <c r="DK34" s="77">
        <f t="shared" si="139"/>
        <v>0</v>
      </c>
      <c r="DL34" s="747">
        <f t="shared" si="140"/>
        <v>0</v>
      </c>
      <c r="DM34" s="748"/>
      <c r="DN34" s="746"/>
      <c r="DO34" s="746"/>
      <c r="DP34" s="77">
        <f t="shared" si="141"/>
        <v>0</v>
      </c>
      <c r="DQ34" s="747">
        <f t="shared" si="142"/>
        <v>0</v>
      </c>
      <c r="DR34" s="748"/>
      <c r="DS34" s="746"/>
      <c r="DT34" s="746"/>
      <c r="DU34" s="77">
        <f t="shared" si="143"/>
        <v>0</v>
      </c>
      <c r="DV34" s="747">
        <f t="shared" si="144"/>
        <v>0</v>
      </c>
      <c r="DW34" s="748"/>
      <c r="DX34" s="746"/>
      <c r="DY34" s="746"/>
      <c r="DZ34" s="77">
        <f t="shared" si="145"/>
        <v>0</v>
      </c>
      <c r="EA34" s="747">
        <f t="shared" si="146"/>
        <v>0</v>
      </c>
      <c r="EB34" s="748"/>
      <c r="EC34" s="746"/>
      <c r="ED34" s="746"/>
      <c r="EE34" s="77">
        <f t="shared" si="147"/>
        <v>0</v>
      </c>
      <c r="EF34" s="747">
        <f t="shared" si="148"/>
        <v>0</v>
      </c>
      <c r="EG34" s="748"/>
      <c r="EH34" s="746"/>
      <c r="EI34" s="746"/>
      <c r="EJ34" s="77">
        <f t="shared" si="149"/>
        <v>0</v>
      </c>
      <c r="EK34" s="747">
        <f t="shared" si="150"/>
        <v>0</v>
      </c>
      <c r="EL34" s="748"/>
      <c r="EM34" s="746"/>
      <c r="EN34" s="746"/>
      <c r="EO34" s="77">
        <f t="shared" si="151"/>
        <v>0</v>
      </c>
      <c r="EP34" s="747">
        <f t="shared" si="152"/>
        <v>0</v>
      </c>
      <c r="EQ34" s="748"/>
      <c r="ER34" s="746"/>
      <c r="ES34" s="746"/>
      <c r="ET34" s="77">
        <f t="shared" si="153"/>
        <v>0</v>
      </c>
      <c r="EU34" s="747">
        <f t="shared" si="154"/>
        <v>0</v>
      </c>
      <c r="EV34" s="748"/>
      <c r="EW34" s="746"/>
      <c r="EX34" s="746"/>
      <c r="EY34" s="77">
        <f t="shared" si="155"/>
        <v>0</v>
      </c>
      <c r="EZ34" s="747">
        <f t="shared" si="156"/>
        <v>0</v>
      </c>
      <c r="FA34" s="748"/>
      <c r="FB34" s="746"/>
      <c r="FC34" s="746"/>
      <c r="FD34" s="77">
        <f t="shared" si="157"/>
        <v>0</v>
      </c>
      <c r="FE34" s="747">
        <f t="shared" si="158"/>
        <v>0</v>
      </c>
    </row>
    <row r="35" spans="1:161" ht="15.75">
      <c r="A35" s="744"/>
      <c r="B35" s="745">
        <f t="shared" si="159"/>
        <v>0</v>
      </c>
      <c r="C35" s="746"/>
      <c r="D35" s="746"/>
      <c r="E35" s="77">
        <f t="shared" si="96"/>
        <v>0</v>
      </c>
      <c r="F35" s="747">
        <f t="shared" si="96"/>
        <v>0</v>
      </c>
      <c r="G35" s="748"/>
      <c r="H35" s="746"/>
      <c r="I35" s="746"/>
      <c r="J35" s="77">
        <f t="shared" si="97"/>
        <v>0</v>
      </c>
      <c r="K35" s="747">
        <f t="shared" si="98"/>
        <v>0</v>
      </c>
      <c r="L35" s="748"/>
      <c r="M35" s="746"/>
      <c r="N35" s="746"/>
      <c r="O35" s="77">
        <f t="shared" si="99"/>
        <v>0</v>
      </c>
      <c r="P35" s="747">
        <f t="shared" si="100"/>
        <v>0</v>
      </c>
      <c r="Q35" s="748"/>
      <c r="R35" s="746"/>
      <c r="S35" s="746"/>
      <c r="T35" s="77">
        <f t="shared" si="101"/>
        <v>0</v>
      </c>
      <c r="U35" s="747">
        <f t="shared" si="102"/>
        <v>0</v>
      </c>
      <c r="V35" s="748"/>
      <c r="W35" s="746"/>
      <c r="X35" s="746"/>
      <c r="Y35" s="77">
        <f t="shared" si="103"/>
        <v>0</v>
      </c>
      <c r="Z35" s="747">
        <f t="shared" si="104"/>
        <v>0</v>
      </c>
      <c r="AA35" s="748"/>
      <c r="AB35" s="746"/>
      <c r="AC35" s="746"/>
      <c r="AD35" s="77">
        <f t="shared" si="105"/>
        <v>0</v>
      </c>
      <c r="AE35" s="747">
        <f t="shared" si="106"/>
        <v>0</v>
      </c>
      <c r="AF35" s="748"/>
      <c r="AG35" s="746"/>
      <c r="AH35" s="746"/>
      <c r="AI35" s="77">
        <f t="shared" si="107"/>
        <v>0</v>
      </c>
      <c r="AJ35" s="747">
        <f t="shared" si="108"/>
        <v>0</v>
      </c>
      <c r="AK35" s="748"/>
      <c r="AL35" s="746"/>
      <c r="AM35" s="746"/>
      <c r="AN35" s="77">
        <f t="shared" si="109"/>
        <v>0</v>
      </c>
      <c r="AO35" s="747">
        <f t="shared" si="110"/>
        <v>0</v>
      </c>
      <c r="AP35" s="748"/>
      <c r="AQ35" s="746"/>
      <c r="AR35" s="746"/>
      <c r="AS35" s="77">
        <f t="shared" si="111"/>
        <v>0</v>
      </c>
      <c r="AT35" s="747">
        <f t="shared" si="112"/>
        <v>0</v>
      </c>
      <c r="AU35" s="748"/>
      <c r="AV35" s="746"/>
      <c r="AW35" s="746"/>
      <c r="AX35" s="77">
        <f t="shared" si="113"/>
        <v>0</v>
      </c>
      <c r="AY35" s="747">
        <f t="shared" si="114"/>
        <v>0</v>
      </c>
      <c r="AZ35" s="748"/>
      <c r="BA35" s="746"/>
      <c r="BB35" s="746"/>
      <c r="BC35" s="77">
        <f t="shared" si="115"/>
        <v>0</v>
      </c>
      <c r="BD35" s="747">
        <f t="shared" si="116"/>
        <v>0</v>
      </c>
      <c r="BE35" s="748"/>
      <c r="BF35" s="746"/>
      <c r="BG35" s="746"/>
      <c r="BH35" s="77">
        <f t="shared" si="117"/>
        <v>0</v>
      </c>
      <c r="BI35" s="747">
        <f t="shared" si="118"/>
        <v>0</v>
      </c>
      <c r="BJ35" s="748"/>
      <c r="BK35" s="746"/>
      <c r="BL35" s="746"/>
      <c r="BM35" s="77">
        <f t="shared" si="119"/>
        <v>0</v>
      </c>
      <c r="BN35" s="747">
        <f t="shared" si="120"/>
        <v>0</v>
      </c>
      <c r="BO35" s="748"/>
      <c r="BP35" s="746"/>
      <c r="BQ35" s="746"/>
      <c r="BR35" s="77">
        <f t="shared" si="121"/>
        <v>0</v>
      </c>
      <c r="BS35" s="747">
        <f t="shared" si="122"/>
        <v>0</v>
      </c>
      <c r="BT35" s="748"/>
      <c r="BU35" s="746"/>
      <c r="BV35" s="746"/>
      <c r="BW35" s="77">
        <f t="shared" si="123"/>
        <v>0</v>
      </c>
      <c r="BX35" s="747">
        <f t="shared" si="124"/>
        <v>0</v>
      </c>
      <c r="BY35" s="748"/>
      <c r="BZ35" s="746"/>
      <c r="CA35" s="746"/>
      <c r="CB35" s="77">
        <f t="shared" si="125"/>
        <v>0</v>
      </c>
      <c r="CC35" s="747">
        <f t="shared" si="126"/>
        <v>0</v>
      </c>
      <c r="CD35" s="748"/>
      <c r="CE35" s="746"/>
      <c r="CF35" s="746"/>
      <c r="CG35" s="77">
        <f t="shared" si="127"/>
        <v>0</v>
      </c>
      <c r="CH35" s="747">
        <f t="shared" si="128"/>
        <v>0</v>
      </c>
      <c r="CI35" s="748"/>
      <c r="CJ35" s="746"/>
      <c r="CK35" s="746"/>
      <c r="CL35" s="77">
        <f t="shared" si="129"/>
        <v>0</v>
      </c>
      <c r="CM35" s="747">
        <f t="shared" si="130"/>
        <v>0</v>
      </c>
      <c r="CN35" s="748"/>
      <c r="CO35" s="746"/>
      <c r="CP35" s="746"/>
      <c r="CQ35" s="77">
        <f t="shared" si="131"/>
        <v>0</v>
      </c>
      <c r="CR35" s="747">
        <f t="shared" si="132"/>
        <v>0</v>
      </c>
      <c r="CS35" s="748"/>
      <c r="CT35" s="746"/>
      <c r="CU35" s="746"/>
      <c r="CV35" s="77">
        <f t="shared" si="133"/>
        <v>0</v>
      </c>
      <c r="CW35" s="747">
        <f t="shared" si="134"/>
        <v>0</v>
      </c>
      <c r="CX35" s="748"/>
      <c r="CY35" s="746"/>
      <c r="CZ35" s="746"/>
      <c r="DA35" s="77">
        <f t="shared" si="135"/>
        <v>0</v>
      </c>
      <c r="DB35" s="747">
        <f t="shared" si="136"/>
        <v>0</v>
      </c>
      <c r="DC35" s="748"/>
      <c r="DD35" s="746"/>
      <c r="DE35" s="746"/>
      <c r="DF35" s="77">
        <f t="shared" si="137"/>
        <v>0</v>
      </c>
      <c r="DG35" s="747">
        <f t="shared" si="138"/>
        <v>0</v>
      </c>
      <c r="DH35" s="748"/>
      <c r="DI35" s="746"/>
      <c r="DJ35" s="746"/>
      <c r="DK35" s="77">
        <f t="shared" si="139"/>
        <v>0</v>
      </c>
      <c r="DL35" s="747">
        <f t="shared" si="140"/>
        <v>0</v>
      </c>
      <c r="DM35" s="748"/>
      <c r="DN35" s="746"/>
      <c r="DO35" s="746"/>
      <c r="DP35" s="77">
        <f t="shared" si="141"/>
        <v>0</v>
      </c>
      <c r="DQ35" s="747">
        <f t="shared" si="142"/>
        <v>0</v>
      </c>
      <c r="DR35" s="748"/>
      <c r="DS35" s="746"/>
      <c r="DT35" s="746"/>
      <c r="DU35" s="77">
        <f t="shared" si="143"/>
        <v>0</v>
      </c>
      <c r="DV35" s="747">
        <f t="shared" si="144"/>
        <v>0</v>
      </c>
      <c r="DW35" s="748"/>
      <c r="DX35" s="746"/>
      <c r="DY35" s="746"/>
      <c r="DZ35" s="77">
        <f t="shared" si="145"/>
        <v>0</v>
      </c>
      <c r="EA35" s="747">
        <f t="shared" si="146"/>
        <v>0</v>
      </c>
      <c r="EB35" s="748"/>
      <c r="EC35" s="746"/>
      <c r="ED35" s="746"/>
      <c r="EE35" s="77">
        <f t="shared" si="147"/>
        <v>0</v>
      </c>
      <c r="EF35" s="747">
        <f t="shared" si="148"/>
        <v>0</v>
      </c>
      <c r="EG35" s="748"/>
      <c r="EH35" s="746"/>
      <c r="EI35" s="746"/>
      <c r="EJ35" s="77">
        <f t="shared" si="149"/>
        <v>0</v>
      </c>
      <c r="EK35" s="747">
        <f t="shared" si="150"/>
        <v>0</v>
      </c>
      <c r="EL35" s="748"/>
      <c r="EM35" s="746"/>
      <c r="EN35" s="746"/>
      <c r="EO35" s="77">
        <f t="shared" si="151"/>
        <v>0</v>
      </c>
      <c r="EP35" s="747">
        <f t="shared" si="152"/>
        <v>0</v>
      </c>
      <c r="EQ35" s="748"/>
      <c r="ER35" s="746"/>
      <c r="ES35" s="746"/>
      <c r="ET35" s="77">
        <f t="shared" si="153"/>
        <v>0</v>
      </c>
      <c r="EU35" s="747">
        <f t="shared" si="154"/>
        <v>0</v>
      </c>
      <c r="EV35" s="748"/>
      <c r="EW35" s="746"/>
      <c r="EX35" s="746"/>
      <c r="EY35" s="77">
        <f t="shared" si="155"/>
        <v>0</v>
      </c>
      <c r="EZ35" s="747">
        <f t="shared" si="156"/>
        <v>0</v>
      </c>
      <c r="FA35" s="748"/>
      <c r="FB35" s="746"/>
      <c r="FC35" s="746"/>
      <c r="FD35" s="77">
        <f t="shared" si="157"/>
        <v>0</v>
      </c>
      <c r="FE35" s="747">
        <f t="shared" si="158"/>
        <v>0</v>
      </c>
    </row>
    <row r="36" spans="1:161" ht="31.5">
      <c r="A36" s="734" t="s">
        <v>1405</v>
      </c>
      <c r="B36" s="735">
        <f>G36+L36+Q36+V36+AA36+AF36+AK36+AP36+AU36+AZ36+BE36+BJ36+BO36+BT36+BY36+CD36+CI36+CN36+CS36+CX36+DC36+DH36+DM36+DR36+DW36+EB36+EG36+EL36+EQ36+EV36+FA36</f>
        <v>714</v>
      </c>
      <c r="C36" s="736"/>
      <c r="D36" s="737"/>
      <c r="E36" s="738"/>
      <c r="F36" s="737"/>
      <c r="G36" s="738">
        <v>40</v>
      </c>
      <c r="H36" s="736"/>
      <c r="I36" s="737"/>
      <c r="J36" s="738"/>
      <c r="K36" s="737"/>
      <c r="L36" s="738">
        <v>209</v>
      </c>
      <c r="M36" s="736"/>
      <c r="N36" s="737"/>
      <c r="O36" s="738"/>
      <c r="P36" s="737"/>
      <c r="Q36" s="738">
        <v>60</v>
      </c>
      <c r="R36" s="736"/>
      <c r="S36" s="737"/>
      <c r="T36" s="738"/>
      <c r="U36" s="737"/>
      <c r="V36" s="738">
        <v>0</v>
      </c>
      <c r="W36" s="736"/>
      <c r="X36" s="737"/>
      <c r="Y36" s="738"/>
      <c r="Z36" s="737"/>
      <c r="AA36" s="738">
        <v>90</v>
      </c>
      <c r="AB36" s="736"/>
      <c r="AC36" s="737"/>
      <c r="AD36" s="738"/>
      <c r="AE36" s="737"/>
      <c r="AF36" s="738">
        <v>0</v>
      </c>
      <c r="AG36" s="736"/>
      <c r="AH36" s="737"/>
      <c r="AI36" s="738"/>
      <c r="AJ36" s="737"/>
      <c r="AK36" s="738">
        <v>0</v>
      </c>
      <c r="AL36" s="736"/>
      <c r="AM36" s="737"/>
      <c r="AN36" s="738"/>
      <c r="AO36" s="737"/>
      <c r="AP36" s="738">
        <v>0</v>
      </c>
      <c r="AQ36" s="736"/>
      <c r="AR36" s="737"/>
      <c r="AS36" s="738"/>
      <c r="AT36" s="737"/>
      <c r="AU36" s="738">
        <v>0</v>
      </c>
      <c r="AV36" s="736"/>
      <c r="AW36" s="737"/>
      <c r="AX36" s="738"/>
      <c r="AY36" s="737"/>
      <c r="AZ36" s="738">
        <v>0</v>
      </c>
      <c r="BA36" s="736"/>
      <c r="BB36" s="737"/>
      <c r="BC36" s="738"/>
      <c r="BD36" s="737"/>
      <c r="BE36" s="738">
        <v>0</v>
      </c>
      <c r="BF36" s="736"/>
      <c r="BG36" s="737"/>
      <c r="BH36" s="738"/>
      <c r="BI36" s="737"/>
      <c r="BJ36" s="738">
        <v>20</v>
      </c>
      <c r="BK36" s="736"/>
      <c r="BL36" s="737"/>
      <c r="BM36" s="738"/>
      <c r="BN36" s="737"/>
      <c r="BO36" s="738">
        <v>0</v>
      </c>
      <c r="BP36" s="736"/>
      <c r="BQ36" s="737"/>
      <c r="BR36" s="738"/>
      <c r="BS36" s="737"/>
      <c r="BT36" s="738">
        <v>30</v>
      </c>
      <c r="BU36" s="736"/>
      <c r="BV36" s="737"/>
      <c r="BW36" s="738"/>
      <c r="BX36" s="737"/>
      <c r="BY36" s="738">
        <v>0</v>
      </c>
      <c r="BZ36" s="736"/>
      <c r="CA36" s="737"/>
      <c r="CB36" s="738"/>
      <c r="CC36" s="737"/>
      <c r="CD36" s="738">
        <v>0</v>
      </c>
      <c r="CE36" s="736"/>
      <c r="CF36" s="737"/>
      <c r="CG36" s="738"/>
      <c r="CH36" s="737"/>
      <c r="CI36" s="738">
        <v>0</v>
      </c>
      <c r="CJ36" s="736"/>
      <c r="CK36" s="737"/>
      <c r="CL36" s="738"/>
      <c r="CM36" s="737"/>
      <c r="CN36" s="738">
        <v>0</v>
      </c>
      <c r="CO36" s="736"/>
      <c r="CP36" s="737"/>
      <c r="CQ36" s="738"/>
      <c r="CR36" s="737"/>
      <c r="CS36" s="738">
        <v>0</v>
      </c>
      <c r="CT36" s="736"/>
      <c r="CU36" s="737"/>
      <c r="CV36" s="738"/>
      <c r="CW36" s="737"/>
      <c r="CX36" s="738">
        <v>0</v>
      </c>
      <c r="CY36" s="736"/>
      <c r="CZ36" s="737"/>
      <c r="DA36" s="738"/>
      <c r="DB36" s="737"/>
      <c r="DC36" s="738">
        <v>62</v>
      </c>
      <c r="DD36" s="736"/>
      <c r="DE36" s="737"/>
      <c r="DF36" s="738"/>
      <c r="DG36" s="737"/>
      <c r="DH36" s="738">
        <v>0</v>
      </c>
      <c r="DI36" s="736"/>
      <c r="DJ36" s="737"/>
      <c r="DK36" s="738"/>
      <c r="DL36" s="737"/>
      <c r="DM36" s="738">
        <v>50</v>
      </c>
      <c r="DN36" s="736"/>
      <c r="DO36" s="737"/>
      <c r="DP36" s="738"/>
      <c r="DQ36" s="737"/>
      <c r="DR36" s="738">
        <v>15</v>
      </c>
      <c r="DS36" s="736"/>
      <c r="DT36" s="737"/>
      <c r="DU36" s="738"/>
      <c r="DV36" s="737"/>
      <c r="DW36" s="738">
        <v>0</v>
      </c>
      <c r="DX36" s="736"/>
      <c r="DY36" s="737"/>
      <c r="DZ36" s="738"/>
      <c r="EA36" s="737"/>
      <c r="EB36" s="738">
        <v>30</v>
      </c>
      <c r="EC36" s="736"/>
      <c r="ED36" s="737"/>
      <c r="EE36" s="738"/>
      <c r="EF36" s="737"/>
      <c r="EG36" s="738">
        <v>33</v>
      </c>
      <c r="EH36" s="736"/>
      <c r="EI36" s="737"/>
      <c r="EJ36" s="738"/>
      <c r="EK36" s="737"/>
      <c r="EL36" s="738">
        <v>75</v>
      </c>
      <c r="EM36" s="736"/>
      <c r="EN36" s="737"/>
      <c r="EO36" s="738"/>
      <c r="EP36" s="737"/>
      <c r="EQ36" s="738">
        <v>0</v>
      </c>
      <c r="ER36" s="736"/>
      <c r="ES36" s="737"/>
      <c r="ET36" s="738"/>
      <c r="EU36" s="737"/>
      <c r="EV36" s="738">
        <v>0</v>
      </c>
      <c r="EW36" s="736"/>
      <c r="EX36" s="737"/>
      <c r="EY36" s="738"/>
      <c r="EZ36" s="737"/>
      <c r="FA36" s="738">
        <v>0</v>
      </c>
      <c r="FB36" s="736"/>
      <c r="FC36" s="737"/>
      <c r="FD36" s="738"/>
      <c r="FE36" s="737"/>
    </row>
    <row r="37" spans="1:161" ht="15.75">
      <c r="A37" s="739" t="s">
        <v>1406</v>
      </c>
      <c r="B37" s="740">
        <f>SUM(B38:B47)</f>
        <v>714</v>
      </c>
      <c r="C37" s="741"/>
      <c r="D37" s="742"/>
      <c r="E37" s="740">
        <f>SUM(E38:E47)</f>
        <v>126337</v>
      </c>
      <c r="F37" s="742">
        <f>SUM(F38:F47)</f>
        <v>5.54</v>
      </c>
      <c r="G37" s="752">
        <f>SUM(G38:G47)</f>
        <v>40</v>
      </c>
      <c r="H37" s="753"/>
      <c r="I37" s="753"/>
      <c r="J37" s="740">
        <f>SUM(J38:J47)</f>
        <v>1400</v>
      </c>
      <c r="K37" s="742">
        <f>SUM(K38:K47)</f>
        <v>0.18</v>
      </c>
      <c r="L37" s="752">
        <f>SUM(L38:L47)</f>
        <v>209</v>
      </c>
      <c r="M37" s="753"/>
      <c r="N37" s="753"/>
      <c r="O37" s="740">
        <f>SUM(O38:O47)</f>
        <v>21210</v>
      </c>
      <c r="P37" s="742">
        <f>SUM(P38:P47)</f>
        <v>0.5</v>
      </c>
      <c r="Q37" s="752">
        <f>SUM(Q38:Q47)</f>
        <v>60</v>
      </c>
      <c r="R37" s="753"/>
      <c r="S37" s="753"/>
      <c r="T37" s="740">
        <f>SUM(T38:T47)</f>
        <v>14700</v>
      </c>
      <c r="U37" s="742">
        <f>SUM(U38:U47)</f>
        <v>0.39</v>
      </c>
      <c r="V37" s="752">
        <f>SUM(V38:V47)</f>
        <v>0</v>
      </c>
      <c r="W37" s="753"/>
      <c r="X37" s="753"/>
      <c r="Y37" s="740">
        <f>SUM(Y38:Y47)</f>
        <v>0</v>
      </c>
      <c r="Z37" s="742">
        <f>SUM(Z38:Z47)</f>
        <v>0</v>
      </c>
      <c r="AA37" s="752">
        <f>SUM(AA38:AA47)</f>
        <v>90</v>
      </c>
      <c r="AB37" s="753"/>
      <c r="AC37" s="753"/>
      <c r="AD37" s="740">
        <f>SUM(AD38:AD47)</f>
        <v>22295</v>
      </c>
      <c r="AE37" s="742">
        <f>SUM(AE38:AE47)</f>
        <v>1.08</v>
      </c>
      <c r="AF37" s="752">
        <f>SUM(AF38:AF47)</f>
        <v>0</v>
      </c>
      <c r="AG37" s="753"/>
      <c r="AH37" s="753"/>
      <c r="AI37" s="740">
        <f>SUM(AI38:AI47)</f>
        <v>0</v>
      </c>
      <c r="AJ37" s="742">
        <f>SUM(AJ38:AJ47)</f>
        <v>0</v>
      </c>
      <c r="AK37" s="752">
        <f>SUM(AK38:AK47)</f>
        <v>0</v>
      </c>
      <c r="AL37" s="753"/>
      <c r="AM37" s="753"/>
      <c r="AN37" s="740">
        <f>SUM(AN38:AN47)</f>
        <v>0</v>
      </c>
      <c r="AO37" s="742">
        <f>SUM(AO38:AO47)</f>
        <v>0</v>
      </c>
      <c r="AP37" s="752">
        <f>SUM(AP38:AP47)</f>
        <v>0</v>
      </c>
      <c r="AQ37" s="753"/>
      <c r="AR37" s="753"/>
      <c r="AS37" s="740">
        <f>SUM(AS38:AS47)</f>
        <v>0</v>
      </c>
      <c r="AT37" s="742">
        <f>SUM(AT38:AT47)</f>
        <v>0</v>
      </c>
      <c r="AU37" s="752">
        <f>SUM(AU38:AU47)</f>
        <v>0</v>
      </c>
      <c r="AV37" s="753"/>
      <c r="AW37" s="753"/>
      <c r="AX37" s="740">
        <f>SUM(AX38:AX47)</f>
        <v>0</v>
      </c>
      <c r="AY37" s="742">
        <f>SUM(AY38:AY47)</f>
        <v>0</v>
      </c>
      <c r="AZ37" s="752">
        <f>SUM(AZ38:AZ47)</f>
        <v>0</v>
      </c>
      <c r="BA37" s="753"/>
      <c r="BB37" s="753"/>
      <c r="BC37" s="740">
        <f>SUM(BC38:BC47)</f>
        <v>0</v>
      </c>
      <c r="BD37" s="742">
        <f>SUM(BD38:BD47)</f>
        <v>0</v>
      </c>
      <c r="BE37" s="752">
        <f>SUM(BE38:BE47)</f>
        <v>0</v>
      </c>
      <c r="BF37" s="753"/>
      <c r="BG37" s="753"/>
      <c r="BH37" s="740">
        <f>SUM(BH38:BH47)</f>
        <v>0</v>
      </c>
      <c r="BI37" s="742">
        <f>SUM(BI38:BI47)</f>
        <v>0</v>
      </c>
      <c r="BJ37" s="752">
        <f>SUM(BJ38:BJ47)</f>
        <v>20</v>
      </c>
      <c r="BK37" s="753"/>
      <c r="BL37" s="753"/>
      <c r="BM37" s="740">
        <f>SUM(BM38:BM47)</f>
        <v>3150</v>
      </c>
      <c r="BN37" s="742">
        <f>SUM(BN38:BN47)</f>
        <v>0.25</v>
      </c>
      <c r="BO37" s="752">
        <f>SUM(BO38:BO47)</f>
        <v>0</v>
      </c>
      <c r="BP37" s="753"/>
      <c r="BQ37" s="753"/>
      <c r="BR37" s="740">
        <f>SUM(BR38:BR47)</f>
        <v>0</v>
      </c>
      <c r="BS37" s="742">
        <f>SUM(BS38:BS47)</f>
        <v>0</v>
      </c>
      <c r="BT37" s="752">
        <f>SUM(BT38:BT47)</f>
        <v>30</v>
      </c>
      <c r="BU37" s="753"/>
      <c r="BV37" s="753"/>
      <c r="BW37" s="740">
        <f>SUM(BW38:BW47)</f>
        <v>1980</v>
      </c>
      <c r="BX37" s="742">
        <f>SUM(BX38:BX47)</f>
        <v>0.22</v>
      </c>
      <c r="BY37" s="752">
        <f>SUM(BY38:BY47)</f>
        <v>0</v>
      </c>
      <c r="BZ37" s="753"/>
      <c r="CA37" s="753"/>
      <c r="CB37" s="740">
        <f>SUM(CB38:CB47)</f>
        <v>0</v>
      </c>
      <c r="CC37" s="742">
        <f>SUM(CC38:CC47)</f>
        <v>0</v>
      </c>
      <c r="CD37" s="752">
        <f>SUM(CD38:CD47)</f>
        <v>0</v>
      </c>
      <c r="CE37" s="753"/>
      <c r="CF37" s="753"/>
      <c r="CG37" s="740">
        <f>SUM(CG38:CG47)</f>
        <v>0</v>
      </c>
      <c r="CH37" s="742">
        <f>SUM(CH38:CH47)</f>
        <v>0</v>
      </c>
      <c r="CI37" s="752">
        <f>SUM(CI38:CI47)</f>
        <v>0</v>
      </c>
      <c r="CJ37" s="753"/>
      <c r="CK37" s="753"/>
      <c r="CL37" s="740">
        <f>SUM(CL38:CL47)</f>
        <v>0</v>
      </c>
      <c r="CM37" s="742">
        <f>SUM(CM38:CM47)</f>
        <v>0</v>
      </c>
      <c r="CN37" s="752">
        <f>SUM(CN38:CN47)</f>
        <v>0</v>
      </c>
      <c r="CO37" s="753"/>
      <c r="CP37" s="753"/>
      <c r="CQ37" s="740">
        <f>SUM(CQ38:CQ47)</f>
        <v>0</v>
      </c>
      <c r="CR37" s="742">
        <f>SUM(CR38:CR47)</f>
        <v>0</v>
      </c>
      <c r="CS37" s="752">
        <f>SUM(CS38:CS47)</f>
        <v>0</v>
      </c>
      <c r="CT37" s="753"/>
      <c r="CU37" s="753"/>
      <c r="CV37" s="740">
        <f>SUM(CV38:CV47)</f>
        <v>0</v>
      </c>
      <c r="CW37" s="742">
        <f>SUM(CW38:CW47)</f>
        <v>0</v>
      </c>
      <c r="CX37" s="752">
        <f>SUM(CX38:CX47)</f>
        <v>0</v>
      </c>
      <c r="CY37" s="753"/>
      <c r="CZ37" s="753"/>
      <c r="DA37" s="740">
        <f>SUM(DA38:DA47)</f>
        <v>0</v>
      </c>
      <c r="DB37" s="742">
        <f>SUM(DB38:DB47)</f>
        <v>0</v>
      </c>
      <c r="DC37" s="752">
        <f>SUM(DC38:DC47)</f>
        <v>62</v>
      </c>
      <c r="DD37" s="753"/>
      <c r="DE37" s="753"/>
      <c r="DF37" s="740">
        <f>SUM(DF38:DF47)</f>
        <v>9766</v>
      </c>
      <c r="DG37" s="742">
        <f>SUM(DG38:DG47)</f>
        <v>1</v>
      </c>
      <c r="DH37" s="752">
        <f>SUM(DH38:DH47)</f>
        <v>0</v>
      </c>
      <c r="DI37" s="753"/>
      <c r="DJ37" s="753"/>
      <c r="DK37" s="740">
        <f>SUM(DK38:DK47)</f>
        <v>0</v>
      </c>
      <c r="DL37" s="742">
        <f>SUM(DL38:DL47)</f>
        <v>0</v>
      </c>
      <c r="DM37" s="752">
        <f>SUM(DM38:DM47)</f>
        <v>50</v>
      </c>
      <c r="DN37" s="753"/>
      <c r="DO37" s="753"/>
      <c r="DP37" s="740">
        <f>SUM(DP38:DP47)</f>
        <v>2625</v>
      </c>
      <c r="DQ37" s="742">
        <f>SUM(DQ38:DQ47)</f>
        <v>0.28000000000000003</v>
      </c>
      <c r="DR37" s="752">
        <f>SUM(DR38:DR47)</f>
        <v>15</v>
      </c>
      <c r="DS37" s="753"/>
      <c r="DT37" s="753"/>
      <c r="DU37" s="740">
        <f>SUM(DU38:DU47)</f>
        <v>2363</v>
      </c>
      <c r="DV37" s="742">
        <f>SUM(DV38:DV47)</f>
        <v>0.25</v>
      </c>
      <c r="DW37" s="752">
        <f>SUM(DW38:DW47)</f>
        <v>0</v>
      </c>
      <c r="DX37" s="753"/>
      <c r="DY37" s="753"/>
      <c r="DZ37" s="740">
        <f>SUM(DZ38:DZ47)</f>
        <v>0</v>
      </c>
      <c r="EA37" s="742">
        <f>SUM(EA38:EA47)</f>
        <v>0</v>
      </c>
      <c r="EB37" s="752">
        <f>SUM(EB38:EB47)</f>
        <v>30</v>
      </c>
      <c r="EC37" s="753"/>
      <c r="ED37" s="753"/>
      <c r="EE37" s="740">
        <f>SUM(EE38:EE47)</f>
        <v>9450</v>
      </c>
      <c r="EF37" s="742">
        <f>SUM(EF38:EF47)</f>
        <v>0.5</v>
      </c>
      <c r="EG37" s="752">
        <f>SUM(EG38:EG47)</f>
        <v>33</v>
      </c>
      <c r="EH37" s="753"/>
      <c r="EI37" s="753"/>
      <c r="EJ37" s="740">
        <f>SUM(EJ38:EJ47)</f>
        <v>10098</v>
      </c>
      <c r="EK37" s="742">
        <f>SUM(EK38:EK47)</f>
        <v>0.5</v>
      </c>
      <c r="EL37" s="752">
        <f>SUM(EL38:EL47)</f>
        <v>75</v>
      </c>
      <c r="EM37" s="753"/>
      <c r="EN37" s="753"/>
      <c r="EO37" s="740">
        <f>SUM(EO38:EO47)</f>
        <v>27300</v>
      </c>
      <c r="EP37" s="742">
        <f>SUM(EP38:EP47)</f>
        <v>0.39</v>
      </c>
      <c r="EQ37" s="752">
        <f>SUM(EQ38:EQ47)</f>
        <v>0</v>
      </c>
      <c r="ER37" s="753"/>
      <c r="ES37" s="753"/>
      <c r="ET37" s="740">
        <f>SUM(ET38:ET47)</f>
        <v>0</v>
      </c>
      <c r="EU37" s="742">
        <f>SUM(EU38:EU47)</f>
        <v>0</v>
      </c>
      <c r="EV37" s="752">
        <f>SUM(EV38:EV47)</f>
        <v>0</v>
      </c>
      <c r="EW37" s="753"/>
      <c r="EX37" s="753"/>
      <c r="EY37" s="740">
        <f>SUM(EY38:EY47)</f>
        <v>0</v>
      </c>
      <c r="EZ37" s="742">
        <f>SUM(EZ38:EZ47)</f>
        <v>0</v>
      </c>
      <c r="FA37" s="752">
        <f>SUM(FA38:FA47)</f>
        <v>0</v>
      </c>
      <c r="FB37" s="753"/>
      <c r="FC37" s="753"/>
      <c r="FD37" s="740">
        <f>SUM(FD38:FD47)</f>
        <v>0</v>
      </c>
      <c r="FE37" s="742">
        <f>SUM(FE38:FE47)</f>
        <v>0</v>
      </c>
    </row>
    <row r="38" spans="1:161" ht="15.75">
      <c r="A38" s="744"/>
      <c r="B38" s="745">
        <f>G38+L38+Q38+V38+AA38+AF38+AK38+AP38+AU38+AZ38+BE38+BJ38+BO38+BT38+BY38+CD38+CI38+CN38+CS38+CX38+DC38+DH38+DM38+DR38+DW38+EB38+EG38+EL38+EQ38+EV38+FA38</f>
        <v>383</v>
      </c>
      <c r="C38" s="746"/>
      <c r="D38" s="746"/>
      <c r="E38" s="77">
        <f t="shared" ref="E38:F47" si="160">J38+O38+T38+Y38+AD38+AI38+AN38+AS38+AX38+BC38+BH38+BM38+BR38+BW38+CB38+CG38+CL38+CQ38+CV38+DA38+DF38+DK38+DP38+DU38+DZ38+EE38+EJ38+EO38+ET38+EY38+FD38</f>
        <v>84379</v>
      </c>
      <c r="F38" s="747">
        <f t="shared" si="160"/>
        <v>3.31</v>
      </c>
      <c r="G38" s="748">
        <v>15</v>
      </c>
      <c r="H38" s="746">
        <v>1</v>
      </c>
      <c r="I38" s="746">
        <v>35</v>
      </c>
      <c r="J38" s="77">
        <f t="shared" ref="J38:J47" si="161">I38*H38*G38</f>
        <v>525</v>
      </c>
      <c r="K38" s="747">
        <f t="shared" ref="K38:K47" si="162">H38/18</f>
        <v>0.06</v>
      </c>
      <c r="L38" s="748">
        <v>62</v>
      </c>
      <c r="M38" s="746">
        <v>3</v>
      </c>
      <c r="N38" s="746">
        <v>35</v>
      </c>
      <c r="O38" s="77">
        <f t="shared" ref="O38:O47" si="163">N38*M38*L38</f>
        <v>6510</v>
      </c>
      <c r="P38" s="747">
        <f t="shared" ref="P38:P47" si="164">M38/18</f>
        <v>0.17</v>
      </c>
      <c r="Q38" s="748">
        <v>60</v>
      </c>
      <c r="R38" s="746">
        <v>7</v>
      </c>
      <c r="S38" s="746">
        <v>35</v>
      </c>
      <c r="T38" s="77">
        <f t="shared" ref="T38:T47" si="165">S38*R38*Q38</f>
        <v>14700</v>
      </c>
      <c r="U38" s="747">
        <f t="shared" ref="U38:U47" si="166">R38/18</f>
        <v>0.39</v>
      </c>
      <c r="V38" s="748"/>
      <c r="W38" s="746"/>
      <c r="X38" s="746"/>
      <c r="Y38" s="77">
        <f t="shared" ref="Y38:Y47" si="167">X38*W38*V38</f>
        <v>0</v>
      </c>
      <c r="Z38" s="747">
        <f t="shared" ref="Z38:Z47" si="168">W38/18</f>
        <v>0</v>
      </c>
      <c r="AA38" s="748">
        <v>28</v>
      </c>
      <c r="AB38" s="746">
        <v>6</v>
      </c>
      <c r="AC38" s="746">
        <v>35</v>
      </c>
      <c r="AD38" s="77">
        <f t="shared" ref="AD38:AD47" si="169">AC38*AB38*AA38</f>
        <v>5880</v>
      </c>
      <c r="AE38" s="747">
        <f t="shared" ref="AE38:AE47" si="170">AB38/18</f>
        <v>0.33</v>
      </c>
      <c r="AF38" s="748"/>
      <c r="AG38" s="746"/>
      <c r="AH38" s="746"/>
      <c r="AI38" s="77">
        <f t="shared" ref="AI38:AI47" si="171">AH38*AG38*AF38</f>
        <v>0</v>
      </c>
      <c r="AJ38" s="747">
        <f t="shared" ref="AJ38:AJ47" si="172">AG38/18</f>
        <v>0</v>
      </c>
      <c r="AK38" s="748"/>
      <c r="AL38" s="746"/>
      <c r="AM38" s="746"/>
      <c r="AN38" s="77">
        <f t="shared" ref="AN38:AN47" si="173">AM38*AL38*AK38</f>
        <v>0</v>
      </c>
      <c r="AO38" s="747">
        <f t="shared" ref="AO38:AO47" si="174">AL38/18</f>
        <v>0</v>
      </c>
      <c r="AP38" s="748"/>
      <c r="AQ38" s="746"/>
      <c r="AR38" s="746"/>
      <c r="AS38" s="77">
        <f t="shared" ref="AS38:AS47" si="175">AR38*AQ38*AP38</f>
        <v>0</v>
      </c>
      <c r="AT38" s="747">
        <f t="shared" ref="AT38:AT47" si="176">AQ38/18</f>
        <v>0</v>
      </c>
      <c r="AU38" s="748"/>
      <c r="AV38" s="746"/>
      <c r="AW38" s="746"/>
      <c r="AX38" s="77">
        <f t="shared" ref="AX38:AX47" si="177">AW38*AV38*AU38</f>
        <v>0</v>
      </c>
      <c r="AY38" s="747">
        <f t="shared" ref="AY38:AY47" si="178">AV38/18</f>
        <v>0</v>
      </c>
      <c r="AZ38" s="748"/>
      <c r="BA38" s="746"/>
      <c r="BB38" s="746"/>
      <c r="BC38" s="77">
        <f t="shared" ref="BC38:BC47" si="179">BB38*BA38*AZ38</f>
        <v>0</v>
      </c>
      <c r="BD38" s="747">
        <f t="shared" ref="BD38:BD47" si="180">BA38/18</f>
        <v>0</v>
      </c>
      <c r="BE38" s="748"/>
      <c r="BF38" s="746"/>
      <c r="BG38" s="746"/>
      <c r="BH38" s="77">
        <f t="shared" ref="BH38:BH47" si="181">BG38*BF38*BE38</f>
        <v>0</v>
      </c>
      <c r="BI38" s="747">
        <f t="shared" ref="BI38:BI47" si="182">BF38/18</f>
        <v>0</v>
      </c>
      <c r="BJ38" s="748">
        <v>20</v>
      </c>
      <c r="BK38" s="746">
        <v>4.5</v>
      </c>
      <c r="BL38" s="746">
        <v>35</v>
      </c>
      <c r="BM38" s="77">
        <f t="shared" ref="BM38:BM47" si="183">BL38*BK38*BJ38</f>
        <v>3150</v>
      </c>
      <c r="BN38" s="747">
        <f t="shared" ref="BN38:BN47" si="184">BK38/18</f>
        <v>0.25</v>
      </c>
      <c r="BO38" s="748"/>
      <c r="BP38" s="746"/>
      <c r="BQ38" s="746"/>
      <c r="BR38" s="77">
        <f t="shared" ref="BR38:BR47" si="185">BQ38*BP38*BO38</f>
        <v>0</v>
      </c>
      <c r="BS38" s="747">
        <f t="shared" ref="BS38:BS47" si="186">BP38/18</f>
        <v>0</v>
      </c>
      <c r="BT38" s="748">
        <v>15</v>
      </c>
      <c r="BU38" s="746">
        <v>2</v>
      </c>
      <c r="BV38" s="746">
        <v>33</v>
      </c>
      <c r="BW38" s="77">
        <f t="shared" ref="BW38:BW47" si="187">BV38*BU38*BT38</f>
        <v>990</v>
      </c>
      <c r="BX38" s="747">
        <f t="shared" ref="BX38:BX47" si="188">BU38/18</f>
        <v>0.11</v>
      </c>
      <c r="BY38" s="748"/>
      <c r="BZ38" s="746"/>
      <c r="CA38" s="746"/>
      <c r="CB38" s="77">
        <f t="shared" ref="CB38:CB47" si="189">CA38*BZ38*BY38</f>
        <v>0</v>
      </c>
      <c r="CC38" s="747">
        <f t="shared" ref="CC38:CC47" si="190">BZ38/18</f>
        <v>0</v>
      </c>
      <c r="CD38" s="748"/>
      <c r="CE38" s="746"/>
      <c r="CF38" s="746"/>
      <c r="CG38" s="77">
        <f t="shared" ref="CG38:CG47" si="191">CF38*CE38*CD38</f>
        <v>0</v>
      </c>
      <c r="CH38" s="747">
        <f t="shared" ref="CH38:CH47" si="192">CE38/18</f>
        <v>0</v>
      </c>
      <c r="CI38" s="748"/>
      <c r="CJ38" s="746"/>
      <c r="CK38" s="746"/>
      <c r="CL38" s="77">
        <f t="shared" ref="CL38:CL47" si="193">CK38*CJ38*CI38</f>
        <v>0</v>
      </c>
      <c r="CM38" s="747">
        <f t="shared" ref="CM38:CM47" si="194">CJ38/18</f>
        <v>0</v>
      </c>
      <c r="CN38" s="748"/>
      <c r="CO38" s="746"/>
      <c r="CP38" s="746"/>
      <c r="CQ38" s="77">
        <f t="shared" ref="CQ38:CQ47" si="195">CP38*CO38*CN38</f>
        <v>0</v>
      </c>
      <c r="CR38" s="747">
        <f t="shared" ref="CR38:CR47" si="196">CO38/18</f>
        <v>0</v>
      </c>
      <c r="CS38" s="748"/>
      <c r="CT38" s="746"/>
      <c r="CU38" s="746"/>
      <c r="CV38" s="77">
        <f t="shared" ref="CV38:CV47" si="197">CU38*CT38*CS38</f>
        <v>0</v>
      </c>
      <c r="CW38" s="747">
        <f t="shared" ref="CW38:CW47" si="198">CT38/18</f>
        <v>0</v>
      </c>
      <c r="CX38" s="748"/>
      <c r="CY38" s="746"/>
      <c r="CZ38" s="746"/>
      <c r="DA38" s="77">
        <f t="shared" ref="DA38:DA47" si="199">CZ38*CY38*CX38</f>
        <v>0</v>
      </c>
      <c r="DB38" s="747">
        <f t="shared" ref="DB38:DB47" si="200">CY38/18</f>
        <v>0</v>
      </c>
      <c r="DC38" s="748">
        <v>15</v>
      </c>
      <c r="DD38" s="746">
        <v>4.5</v>
      </c>
      <c r="DE38" s="746">
        <v>35</v>
      </c>
      <c r="DF38" s="77">
        <f t="shared" ref="DF38:DF47" si="201">DE38*DD38*DC38</f>
        <v>2363</v>
      </c>
      <c r="DG38" s="747">
        <f t="shared" ref="DG38:DG47" si="202">DD38/18</f>
        <v>0.25</v>
      </c>
      <c r="DH38" s="748"/>
      <c r="DI38" s="746"/>
      <c r="DJ38" s="746"/>
      <c r="DK38" s="77">
        <f t="shared" ref="DK38:DK47" si="203">DJ38*DI38*DH38</f>
        <v>0</v>
      </c>
      <c r="DL38" s="747">
        <f t="shared" ref="DL38:DL47" si="204">DI38/18</f>
        <v>0</v>
      </c>
      <c r="DM38" s="748">
        <v>15</v>
      </c>
      <c r="DN38" s="746">
        <v>2</v>
      </c>
      <c r="DO38" s="746">
        <v>35</v>
      </c>
      <c r="DP38" s="77">
        <f t="shared" ref="DP38:DP47" si="205">DO38*DN38*DM38</f>
        <v>1050</v>
      </c>
      <c r="DQ38" s="747">
        <f t="shared" ref="DQ38:DQ47" si="206">DN38/18</f>
        <v>0.11</v>
      </c>
      <c r="DR38" s="748">
        <v>15</v>
      </c>
      <c r="DS38" s="746">
        <v>4.5</v>
      </c>
      <c r="DT38" s="746">
        <v>35</v>
      </c>
      <c r="DU38" s="77">
        <f t="shared" ref="DU38:DU47" si="207">DT38*DS38*DR38</f>
        <v>2363</v>
      </c>
      <c r="DV38" s="747">
        <f t="shared" ref="DV38:DV47" si="208">DS38/18</f>
        <v>0.25</v>
      </c>
      <c r="DW38" s="748"/>
      <c r="DX38" s="746"/>
      <c r="DY38" s="746"/>
      <c r="DZ38" s="77">
        <f t="shared" ref="DZ38:DZ47" si="209">DY38*DX38*DW38</f>
        <v>0</v>
      </c>
      <c r="EA38" s="747">
        <f t="shared" ref="EA38:EA47" si="210">DX38/18</f>
        <v>0</v>
      </c>
      <c r="EB38" s="748">
        <v>30</v>
      </c>
      <c r="EC38" s="746">
        <v>9</v>
      </c>
      <c r="ED38" s="746">
        <v>35</v>
      </c>
      <c r="EE38" s="77">
        <f t="shared" ref="EE38:EE47" si="211">ED38*EC38*EB38</f>
        <v>9450</v>
      </c>
      <c r="EF38" s="747">
        <f t="shared" ref="EF38:EF47" si="212">EC38/18</f>
        <v>0.5</v>
      </c>
      <c r="EG38" s="748">
        <v>33</v>
      </c>
      <c r="EH38" s="746">
        <v>9</v>
      </c>
      <c r="EI38" s="746">
        <v>34</v>
      </c>
      <c r="EJ38" s="77">
        <f t="shared" ref="EJ38:EJ47" si="213">EI38*EH38*EG38</f>
        <v>10098</v>
      </c>
      <c r="EK38" s="747">
        <f t="shared" ref="EK38:EK47" si="214">EH38/18</f>
        <v>0.5</v>
      </c>
      <c r="EL38" s="748">
        <v>75</v>
      </c>
      <c r="EM38" s="746">
        <v>7</v>
      </c>
      <c r="EN38" s="746">
        <v>52</v>
      </c>
      <c r="EO38" s="77">
        <f t="shared" ref="EO38:EO47" si="215">EN38*EM38*EL38</f>
        <v>27300</v>
      </c>
      <c r="EP38" s="747">
        <f t="shared" ref="EP38:EP47" si="216">EM38/18</f>
        <v>0.39</v>
      </c>
      <c r="EQ38" s="748"/>
      <c r="ER38" s="746"/>
      <c r="ES38" s="746"/>
      <c r="ET38" s="77">
        <f t="shared" ref="ET38:ET47" si="217">ES38*ER38*EQ38</f>
        <v>0</v>
      </c>
      <c r="EU38" s="747">
        <f t="shared" ref="EU38:EU47" si="218">ER38/18</f>
        <v>0</v>
      </c>
      <c r="EV38" s="748"/>
      <c r="EW38" s="746"/>
      <c r="EX38" s="746"/>
      <c r="EY38" s="77">
        <f t="shared" ref="EY38:EY47" si="219">EX38*EW38*EV38</f>
        <v>0</v>
      </c>
      <c r="EZ38" s="747">
        <f t="shared" ref="EZ38:EZ47" si="220">EW38/18</f>
        <v>0</v>
      </c>
      <c r="FA38" s="748"/>
      <c r="FB38" s="746"/>
      <c r="FC38" s="746"/>
      <c r="FD38" s="77">
        <f t="shared" ref="FD38:FD47" si="221">FC38*FB38*FA38</f>
        <v>0</v>
      </c>
      <c r="FE38" s="747">
        <f t="shared" ref="FE38:FE47" si="222">FB38/18</f>
        <v>0</v>
      </c>
    </row>
    <row r="39" spans="1:161" ht="15.75">
      <c r="A39" s="744"/>
      <c r="B39" s="745">
        <f t="shared" ref="B39:B47" si="223">G39+L39+Q39+V39+AA39+AF39+AK39+AP39+AU39+AZ39+BE39+BJ39+BO39+BT39+BY39+CD39+CI39+CN39+CS39+CX39+DC39+DH39+DM39+DR39+DW39+EB39+EG39+EL39+EQ39+EV39+FA39</f>
        <v>131</v>
      </c>
      <c r="C39" s="746"/>
      <c r="D39" s="746"/>
      <c r="E39" s="77">
        <f t="shared" si="160"/>
        <v>13975</v>
      </c>
      <c r="F39" s="747">
        <f t="shared" si="160"/>
        <v>0.81</v>
      </c>
      <c r="G39" s="748">
        <v>15</v>
      </c>
      <c r="H39" s="746">
        <v>1</v>
      </c>
      <c r="I39" s="746">
        <v>35</v>
      </c>
      <c r="J39" s="77">
        <f t="shared" si="161"/>
        <v>525</v>
      </c>
      <c r="K39" s="747">
        <f t="shared" si="162"/>
        <v>0.06</v>
      </c>
      <c r="L39" s="748">
        <v>63</v>
      </c>
      <c r="M39" s="746">
        <v>4</v>
      </c>
      <c r="N39" s="746">
        <v>35</v>
      </c>
      <c r="O39" s="77">
        <f t="shared" si="163"/>
        <v>8820</v>
      </c>
      <c r="P39" s="747">
        <f t="shared" si="164"/>
        <v>0.22</v>
      </c>
      <c r="Q39" s="748"/>
      <c r="R39" s="746"/>
      <c r="S39" s="746"/>
      <c r="T39" s="77">
        <f t="shared" si="165"/>
        <v>0</v>
      </c>
      <c r="U39" s="747">
        <f t="shared" si="166"/>
        <v>0</v>
      </c>
      <c r="V39" s="748"/>
      <c r="W39" s="746"/>
      <c r="X39" s="746"/>
      <c r="Y39" s="77">
        <f t="shared" si="167"/>
        <v>0</v>
      </c>
      <c r="Z39" s="747">
        <f t="shared" si="168"/>
        <v>0</v>
      </c>
      <c r="AA39" s="748">
        <v>12</v>
      </c>
      <c r="AB39" s="746">
        <v>1</v>
      </c>
      <c r="AC39" s="746">
        <v>35</v>
      </c>
      <c r="AD39" s="77">
        <f t="shared" si="169"/>
        <v>420</v>
      </c>
      <c r="AE39" s="747">
        <f t="shared" si="170"/>
        <v>0.06</v>
      </c>
      <c r="AF39" s="748"/>
      <c r="AG39" s="746"/>
      <c r="AH39" s="746"/>
      <c r="AI39" s="77">
        <f t="shared" si="171"/>
        <v>0</v>
      </c>
      <c r="AJ39" s="747">
        <f t="shared" si="172"/>
        <v>0</v>
      </c>
      <c r="AK39" s="748"/>
      <c r="AL39" s="746"/>
      <c r="AM39" s="746"/>
      <c r="AN39" s="77">
        <f t="shared" si="173"/>
        <v>0</v>
      </c>
      <c r="AO39" s="747">
        <f t="shared" si="174"/>
        <v>0</v>
      </c>
      <c r="AP39" s="748"/>
      <c r="AQ39" s="746"/>
      <c r="AR39" s="746"/>
      <c r="AS39" s="77">
        <f t="shared" si="175"/>
        <v>0</v>
      </c>
      <c r="AT39" s="747">
        <f t="shared" si="176"/>
        <v>0</v>
      </c>
      <c r="AU39" s="748"/>
      <c r="AV39" s="746"/>
      <c r="AW39" s="746"/>
      <c r="AX39" s="77">
        <f t="shared" si="177"/>
        <v>0</v>
      </c>
      <c r="AY39" s="747">
        <f t="shared" si="178"/>
        <v>0</v>
      </c>
      <c r="AZ39" s="748"/>
      <c r="BA39" s="746"/>
      <c r="BB39" s="746"/>
      <c r="BC39" s="77">
        <f t="shared" si="179"/>
        <v>0</v>
      </c>
      <c r="BD39" s="747">
        <f t="shared" si="180"/>
        <v>0</v>
      </c>
      <c r="BE39" s="748"/>
      <c r="BF39" s="746"/>
      <c r="BG39" s="746"/>
      <c r="BH39" s="77">
        <f t="shared" si="181"/>
        <v>0</v>
      </c>
      <c r="BI39" s="747">
        <f t="shared" si="182"/>
        <v>0</v>
      </c>
      <c r="BJ39" s="748"/>
      <c r="BK39" s="746"/>
      <c r="BL39" s="746"/>
      <c r="BM39" s="77">
        <f t="shared" si="183"/>
        <v>0</v>
      </c>
      <c r="BN39" s="747">
        <f t="shared" si="184"/>
        <v>0</v>
      </c>
      <c r="BO39" s="748"/>
      <c r="BP39" s="746"/>
      <c r="BQ39" s="746"/>
      <c r="BR39" s="77">
        <f t="shared" si="185"/>
        <v>0</v>
      </c>
      <c r="BS39" s="747">
        <f t="shared" si="186"/>
        <v>0</v>
      </c>
      <c r="BT39" s="748">
        <v>15</v>
      </c>
      <c r="BU39" s="746">
        <v>2</v>
      </c>
      <c r="BV39" s="746">
        <v>33</v>
      </c>
      <c r="BW39" s="77">
        <f t="shared" si="187"/>
        <v>990</v>
      </c>
      <c r="BX39" s="747">
        <f t="shared" si="188"/>
        <v>0.11</v>
      </c>
      <c r="BY39" s="748"/>
      <c r="BZ39" s="746"/>
      <c r="CA39" s="746"/>
      <c r="CB39" s="77">
        <f t="shared" si="189"/>
        <v>0</v>
      </c>
      <c r="CC39" s="747">
        <f t="shared" si="190"/>
        <v>0</v>
      </c>
      <c r="CD39" s="748"/>
      <c r="CE39" s="746"/>
      <c r="CF39" s="746"/>
      <c r="CG39" s="77">
        <f t="shared" si="191"/>
        <v>0</v>
      </c>
      <c r="CH39" s="747">
        <f t="shared" si="192"/>
        <v>0</v>
      </c>
      <c r="CI39" s="748"/>
      <c r="CJ39" s="746"/>
      <c r="CK39" s="746"/>
      <c r="CL39" s="77">
        <f t="shared" si="193"/>
        <v>0</v>
      </c>
      <c r="CM39" s="747">
        <f t="shared" si="194"/>
        <v>0</v>
      </c>
      <c r="CN39" s="748"/>
      <c r="CO39" s="746"/>
      <c r="CP39" s="746"/>
      <c r="CQ39" s="77">
        <f t="shared" si="195"/>
        <v>0</v>
      </c>
      <c r="CR39" s="747">
        <f t="shared" si="196"/>
        <v>0</v>
      </c>
      <c r="CS39" s="748"/>
      <c r="CT39" s="746"/>
      <c r="CU39" s="746"/>
      <c r="CV39" s="77">
        <f t="shared" si="197"/>
        <v>0</v>
      </c>
      <c r="CW39" s="747">
        <f t="shared" si="198"/>
        <v>0</v>
      </c>
      <c r="CX39" s="748"/>
      <c r="CY39" s="746"/>
      <c r="CZ39" s="746"/>
      <c r="DA39" s="77">
        <f t="shared" si="199"/>
        <v>0</v>
      </c>
      <c r="DB39" s="747">
        <f t="shared" si="200"/>
        <v>0</v>
      </c>
      <c r="DC39" s="748">
        <v>16</v>
      </c>
      <c r="DD39" s="746">
        <v>4.5</v>
      </c>
      <c r="DE39" s="746">
        <v>35</v>
      </c>
      <c r="DF39" s="77">
        <f t="shared" si="201"/>
        <v>2520</v>
      </c>
      <c r="DG39" s="747">
        <f t="shared" si="202"/>
        <v>0.25</v>
      </c>
      <c r="DH39" s="748"/>
      <c r="DI39" s="746"/>
      <c r="DJ39" s="746"/>
      <c r="DK39" s="77">
        <f t="shared" si="203"/>
        <v>0</v>
      </c>
      <c r="DL39" s="747">
        <f t="shared" si="204"/>
        <v>0</v>
      </c>
      <c r="DM39" s="748">
        <v>10</v>
      </c>
      <c r="DN39" s="746">
        <v>2</v>
      </c>
      <c r="DO39" s="746">
        <v>35</v>
      </c>
      <c r="DP39" s="77">
        <f t="shared" si="205"/>
        <v>700</v>
      </c>
      <c r="DQ39" s="747">
        <f t="shared" si="206"/>
        <v>0.11</v>
      </c>
      <c r="DR39" s="748"/>
      <c r="DS39" s="746"/>
      <c r="DT39" s="746"/>
      <c r="DU39" s="77">
        <f t="shared" si="207"/>
        <v>0</v>
      </c>
      <c r="DV39" s="747">
        <f t="shared" si="208"/>
        <v>0</v>
      </c>
      <c r="DW39" s="748"/>
      <c r="DX39" s="746"/>
      <c r="DY39" s="746"/>
      <c r="DZ39" s="77">
        <f t="shared" si="209"/>
        <v>0</v>
      </c>
      <c r="EA39" s="747">
        <f t="shared" si="210"/>
        <v>0</v>
      </c>
      <c r="EB39" s="748"/>
      <c r="EC39" s="746"/>
      <c r="ED39" s="746"/>
      <c r="EE39" s="77">
        <f t="shared" si="211"/>
        <v>0</v>
      </c>
      <c r="EF39" s="747">
        <f t="shared" si="212"/>
        <v>0</v>
      </c>
      <c r="EG39" s="748"/>
      <c r="EH39" s="746"/>
      <c r="EI39" s="746"/>
      <c r="EJ39" s="77">
        <f t="shared" si="213"/>
        <v>0</v>
      </c>
      <c r="EK39" s="747">
        <f t="shared" si="214"/>
        <v>0</v>
      </c>
      <c r="EL39" s="748"/>
      <c r="EM39" s="746"/>
      <c r="EN39" s="746"/>
      <c r="EO39" s="77">
        <f t="shared" si="215"/>
        <v>0</v>
      </c>
      <c r="EP39" s="747">
        <f t="shared" si="216"/>
        <v>0</v>
      </c>
      <c r="EQ39" s="748"/>
      <c r="ER39" s="746"/>
      <c r="ES39" s="746"/>
      <c r="ET39" s="77">
        <f t="shared" si="217"/>
        <v>0</v>
      </c>
      <c r="EU39" s="747">
        <f t="shared" si="218"/>
        <v>0</v>
      </c>
      <c r="EV39" s="748"/>
      <c r="EW39" s="746"/>
      <c r="EX39" s="746"/>
      <c r="EY39" s="77">
        <f t="shared" si="219"/>
        <v>0</v>
      </c>
      <c r="EZ39" s="747">
        <f t="shared" si="220"/>
        <v>0</v>
      </c>
      <c r="FA39" s="748"/>
      <c r="FB39" s="746"/>
      <c r="FC39" s="746"/>
      <c r="FD39" s="77">
        <f t="shared" si="221"/>
        <v>0</v>
      </c>
      <c r="FE39" s="747">
        <f t="shared" si="222"/>
        <v>0</v>
      </c>
    </row>
    <row r="40" spans="1:161" ht="15.75">
      <c r="A40" s="744"/>
      <c r="B40" s="745">
        <f t="shared" si="223"/>
        <v>177</v>
      </c>
      <c r="C40" s="746"/>
      <c r="D40" s="746"/>
      <c r="E40" s="77">
        <f t="shared" si="160"/>
        <v>25060</v>
      </c>
      <c r="F40" s="747">
        <f t="shared" si="160"/>
        <v>1.06</v>
      </c>
      <c r="G40" s="748">
        <v>10</v>
      </c>
      <c r="H40" s="746">
        <v>1</v>
      </c>
      <c r="I40" s="746">
        <v>35</v>
      </c>
      <c r="J40" s="77">
        <f t="shared" si="161"/>
        <v>350</v>
      </c>
      <c r="K40" s="747">
        <f t="shared" si="162"/>
        <v>0.06</v>
      </c>
      <c r="L40" s="748">
        <v>84</v>
      </c>
      <c r="M40" s="746">
        <v>2</v>
      </c>
      <c r="N40" s="746">
        <v>35</v>
      </c>
      <c r="O40" s="77">
        <f t="shared" si="163"/>
        <v>5880</v>
      </c>
      <c r="P40" s="747">
        <f t="shared" si="164"/>
        <v>0.11</v>
      </c>
      <c r="Q40" s="748"/>
      <c r="R40" s="746"/>
      <c r="S40" s="746"/>
      <c r="T40" s="77">
        <f t="shared" si="165"/>
        <v>0</v>
      </c>
      <c r="U40" s="747">
        <f t="shared" si="166"/>
        <v>0</v>
      </c>
      <c r="V40" s="748"/>
      <c r="W40" s="746"/>
      <c r="X40" s="746"/>
      <c r="Y40" s="77">
        <f t="shared" si="167"/>
        <v>0</v>
      </c>
      <c r="Z40" s="747">
        <f t="shared" si="168"/>
        <v>0</v>
      </c>
      <c r="AA40" s="748">
        <v>42</v>
      </c>
      <c r="AB40" s="746">
        <v>10.5</v>
      </c>
      <c r="AC40" s="746">
        <v>35</v>
      </c>
      <c r="AD40" s="77">
        <f t="shared" si="169"/>
        <v>15435</v>
      </c>
      <c r="AE40" s="747">
        <f t="shared" si="170"/>
        <v>0.57999999999999996</v>
      </c>
      <c r="AF40" s="748"/>
      <c r="AG40" s="746"/>
      <c r="AH40" s="746"/>
      <c r="AI40" s="77">
        <f t="shared" si="171"/>
        <v>0</v>
      </c>
      <c r="AJ40" s="747">
        <f t="shared" si="172"/>
        <v>0</v>
      </c>
      <c r="AK40" s="748"/>
      <c r="AL40" s="746"/>
      <c r="AM40" s="746"/>
      <c r="AN40" s="77">
        <f t="shared" si="173"/>
        <v>0</v>
      </c>
      <c r="AO40" s="747">
        <f t="shared" si="174"/>
        <v>0</v>
      </c>
      <c r="AP40" s="748"/>
      <c r="AQ40" s="746"/>
      <c r="AR40" s="746"/>
      <c r="AS40" s="77">
        <f t="shared" si="175"/>
        <v>0</v>
      </c>
      <c r="AT40" s="747">
        <f t="shared" si="176"/>
        <v>0</v>
      </c>
      <c r="AU40" s="748"/>
      <c r="AV40" s="746"/>
      <c r="AW40" s="746"/>
      <c r="AX40" s="77">
        <f t="shared" si="177"/>
        <v>0</v>
      </c>
      <c r="AY40" s="747">
        <f t="shared" si="178"/>
        <v>0</v>
      </c>
      <c r="AZ40" s="748"/>
      <c r="BA40" s="746"/>
      <c r="BB40" s="746"/>
      <c r="BC40" s="77">
        <f t="shared" si="179"/>
        <v>0</v>
      </c>
      <c r="BD40" s="747">
        <f t="shared" si="180"/>
        <v>0</v>
      </c>
      <c r="BE40" s="748"/>
      <c r="BF40" s="746"/>
      <c r="BG40" s="746"/>
      <c r="BH40" s="77">
        <f t="shared" si="181"/>
        <v>0</v>
      </c>
      <c r="BI40" s="747">
        <f t="shared" si="182"/>
        <v>0</v>
      </c>
      <c r="BJ40" s="748"/>
      <c r="BK40" s="746"/>
      <c r="BL40" s="746"/>
      <c r="BM40" s="77">
        <f t="shared" si="183"/>
        <v>0</v>
      </c>
      <c r="BN40" s="747">
        <f t="shared" si="184"/>
        <v>0</v>
      </c>
      <c r="BO40" s="748"/>
      <c r="BP40" s="746"/>
      <c r="BQ40" s="746"/>
      <c r="BR40" s="77">
        <f t="shared" si="185"/>
        <v>0</v>
      </c>
      <c r="BS40" s="747">
        <f t="shared" si="186"/>
        <v>0</v>
      </c>
      <c r="BT40" s="748"/>
      <c r="BU40" s="746"/>
      <c r="BV40" s="746"/>
      <c r="BW40" s="77">
        <f t="shared" si="187"/>
        <v>0</v>
      </c>
      <c r="BX40" s="747">
        <f t="shared" si="188"/>
        <v>0</v>
      </c>
      <c r="BY40" s="748"/>
      <c r="BZ40" s="746"/>
      <c r="CA40" s="746"/>
      <c r="CB40" s="77">
        <f t="shared" si="189"/>
        <v>0</v>
      </c>
      <c r="CC40" s="747">
        <f t="shared" si="190"/>
        <v>0</v>
      </c>
      <c r="CD40" s="748"/>
      <c r="CE40" s="746"/>
      <c r="CF40" s="746"/>
      <c r="CG40" s="77">
        <f t="shared" si="191"/>
        <v>0</v>
      </c>
      <c r="CH40" s="747">
        <f t="shared" si="192"/>
        <v>0</v>
      </c>
      <c r="CI40" s="748"/>
      <c r="CJ40" s="746"/>
      <c r="CK40" s="746"/>
      <c r="CL40" s="77">
        <f t="shared" si="193"/>
        <v>0</v>
      </c>
      <c r="CM40" s="747">
        <f t="shared" si="194"/>
        <v>0</v>
      </c>
      <c r="CN40" s="748"/>
      <c r="CO40" s="746"/>
      <c r="CP40" s="746"/>
      <c r="CQ40" s="77">
        <f t="shared" si="195"/>
        <v>0</v>
      </c>
      <c r="CR40" s="747">
        <f t="shared" si="196"/>
        <v>0</v>
      </c>
      <c r="CS40" s="748"/>
      <c r="CT40" s="746"/>
      <c r="CU40" s="746"/>
      <c r="CV40" s="77">
        <f t="shared" si="197"/>
        <v>0</v>
      </c>
      <c r="CW40" s="747">
        <f t="shared" si="198"/>
        <v>0</v>
      </c>
      <c r="CX40" s="748"/>
      <c r="CY40" s="746"/>
      <c r="CZ40" s="746"/>
      <c r="DA40" s="77">
        <f t="shared" si="199"/>
        <v>0</v>
      </c>
      <c r="DB40" s="747">
        <f t="shared" si="200"/>
        <v>0</v>
      </c>
      <c r="DC40" s="748">
        <v>16</v>
      </c>
      <c r="DD40" s="746">
        <v>4.5</v>
      </c>
      <c r="DE40" s="746">
        <v>35</v>
      </c>
      <c r="DF40" s="77">
        <f t="shared" si="201"/>
        <v>2520</v>
      </c>
      <c r="DG40" s="747">
        <f t="shared" si="202"/>
        <v>0.25</v>
      </c>
      <c r="DH40" s="748"/>
      <c r="DI40" s="746"/>
      <c r="DJ40" s="746"/>
      <c r="DK40" s="77">
        <f t="shared" si="203"/>
        <v>0</v>
      </c>
      <c r="DL40" s="747">
        <f t="shared" si="204"/>
        <v>0</v>
      </c>
      <c r="DM40" s="748">
        <v>25</v>
      </c>
      <c r="DN40" s="746">
        <v>1</v>
      </c>
      <c r="DO40" s="746">
        <v>35</v>
      </c>
      <c r="DP40" s="77">
        <f t="shared" si="205"/>
        <v>875</v>
      </c>
      <c r="DQ40" s="747">
        <f t="shared" si="206"/>
        <v>0.06</v>
      </c>
      <c r="DR40" s="748"/>
      <c r="DS40" s="746"/>
      <c r="DT40" s="746"/>
      <c r="DU40" s="77">
        <f t="shared" si="207"/>
        <v>0</v>
      </c>
      <c r="DV40" s="747">
        <f t="shared" si="208"/>
        <v>0</v>
      </c>
      <c r="DW40" s="748"/>
      <c r="DX40" s="746"/>
      <c r="DY40" s="746"/>
      <c r="DZ40" s="77">
        <f t="shared" si="209"/>
        <v>0</v>
      </c>
      <c r="EA40" s="747">
        <f t="shared" si="210"/>
        <v>0</v>
      </c>
      <c r="EB40" s="748"/>
      <c r="EC40" s="746"/>
      <c r="ED40" s="746"/>
      <c r="EE40" s="77">
        <f t="shared" si="211"/>
        <v>0</v>
      </c>
      <c r="EF40" s="747">
        <f t="shared" si="212"/>
        <v>0</v>
      </c>
      <c r="EG40" s="748"/>
      <c r="EH40" s="746"/>
      <c r="EI40" s="746"/>
      <c r="EJ40" s="77">
        <f t="shared" si="213"/>
        <v>0</v>
      </c>
      <c r="EK40" s="747">
        <f t="shared" si="214"/>
        <v>0</v>
      </c>
      <c r="EL40" s="748"/>
      <c r="EM40" s="746"/>
      <c r="EN40" s="746"/>
      <c r="EO40" s="77">
        <f t="shared" si="215"/>
        <v>0</v>
      </c>
      <c r="EP40" s="747">
        <f t="shared" si="216"/>
        <v>0</v>
      </c>
      <c r="EQ40" s="748"/>
      <c r="ER40" s="746"/>
      <c r="ES40" s="746"/>
      <c r="ET40" s="77">
        <f t="shared" si="217"/>
        <v>0</v>
      </c>
      <c r="EU40" s="747">
        <f t="shared" si="218"/>
        <v>0</v>
      </c>
      <c r="EV40" s="748"/>
      <c r="EW40" s="746"/>
      <c r="EX40" s="746"/>
      <c r="EY40" s="77">
        <f t="shared" si="219"/>
        <v>0</v>
      </c>
      <c r="EZ40" s="747">
        <f t="shared" si="220"/>
        <v>0</v>
      </c>
      <c r="FA40" s="748"/>
      <c r="FB40" s="746"/>
      <c r="FC40" s="746"/>
      <c r="FD40" s="77">
        <f t="shared" si="221"/>
        <v>0</v>
      </c>
      <c r="FE40" s="747">
        <f t="shared" si="222"/>
        <v>0</v>
      </c>
    </row>
    <row r="41" spans="1:161" ht="15.75">
      <c r="A41" s="744"/>
      <c r="B41" s="745">
        <f t="shared" si="223"/>
        <v>23</v>
      </c>
      <c r="C41" s="746"/>
      <c r="D41" s="746"/>
      <c r="E41" s="77">
        <f t="shared" si="160"/>
        <v>2923</v>
      </c>
      <c r="F41" s="747">
        <f t="shared" si="160"/>
        <v>0.36</v>
      </c>
      <c r="G41" s="748"/>
      <c r="H41" s="746"/>
      <c r="I41" s="746"/>
      <c r="J41" s="77">
        <f t="shared" si="161"/>
        <v>0</v>
      </c>
      <c r="K41" s="747">
        <f t="shared" si="162"/>
        <v>0</v>
      </c>
      <c r="L41" s="748"/>
      <c r="M41" s="746"/>
      <c r="N41" s="746"/>
      <c r="O41" s="77">
        <f t="shared" si="163"/>
        <v>0</v>
      </c>
      <c r="P41" s="747">
        <f t="shared" si="164"/>
        <v>0</v>
      </c>
      <c r="Q41" s="748"/>
      <c r="R41" s="746"/>
      <c r="S41" s="746"/>
      <c r="T41" s="77">
        <f t="shared" si="165"/>
        <v>0</v>
      </c>
      <c r="U41" s="747">
        <f t="shared" si="166"/>
        <v>0</v>
      </c>
      <c r="V41" s="748"/>
      <c r="W41" s="746"/>
      <c r="X41" s="746"/>
      <c r="Y41" s="77">
        <f t="shared" si="167"/>
        <v>0</v>
      </c>
      <c r="Z41" s="747">
        <f t="shared" si="168"/>
        <v>0</v>
      </c>
      <c r="AA41" s="748">
        <v>8</v>
      </c>
      <c r="AB41" s="746">
        <v>2</v>
      </c>
      <c r="AC41" s="746">
        <v>35</v>
      </c>
      <c r="AD41" s="77">
        <f t="shared" si="169"/>
        <v>560</v>
      </c>
      <c r="AE41" s="747">
        <f t="shared" si="170"/>
        <v>0.11</v>
      </c>
      <c r="AF41" s="748"/>
      <c r="AG41" s="746"/>
      <c r="AH41" s="746"/>
      <c r="AI41" s="77">
        <f t="shared" si="171"/>
        <v>0</v>
      </c>
      <c r="AJ41" s="747">
        <f t="shared" si="172"/>
        <v>0</v>
      </c>
      <c r="AK41" s="748"/>
      <c r="AL41" s="746"/>
      <c r="AM41" s="746"/>
      <c r="AN41" s="77">
        <f t="shared" si="173"/>
        <v>0</v>
      </c>
      <c r="AO41" s="747">
        <f t="shared" si="174"/>
        <v>0</v>
      </c>
      <c r="AP41" s="748"/>
      <c r="AQ41" s="746"/>
      <c r="AR41" s="746"/>
      <c r="AS41" s="77">
        <f t="shared" si="175"/>
        <v>0</v>
      </c>
      <c r="AT41" s="747">
        <f t="shared" si="176"/>
        <v>0</v>
      </c>
      <c r="AU41" s="748"/>
      <c r="AV41" s="746"/>
      <c r="AW41" s="746"/>
      <c r="AX41" s="77">
        <f t="shared" si="177"/>
        <v>0</v>
      </c>
      <c r="AY41" s="747">
        <f t="shared" si="178"/>
        <v>0</v>
      </c>
      <c r="AZ41" s="748"/>
      <c r="BA41" s="746"/>
      <c r="BB41" s="746"/>
      <c r="BC41" s="77">
        <f t="shared" si="179"/>
        <v>0</v>
      </c>
      <c r="BD41" s="747">
        <f t="shared" si="180"/>
        <v>0</v>
      </c>
      <c r="BE41" s="748"/>
      <c r="BF41" s="746"/>
      <c r="BG41" s="746"/>
      <c r="BH41" s="77">
        <f t="shared" si="181"/>
        <v>0</v>
      </c>
      <c r="BI41" s="747">
        <f t="shared" si="182"/>
        <v>0</v>
      </c>
      <c r="BJ41" s="748"/>
      <c r="BK41" s="746"/>
      <c r="BL41" s="746"/>
      <c r="BM41" s="77">
        <f t="shared" si="183"/>
        <v>0</v>
      </c>
      <c r="BN41" s="747">
        <f t="shared" si="184"/>
        <v>0</v>
      </c>
      <c r="BO41" s="748"/>
      <c r="BP41" s="746"/>
      <c r="BQ41" s="746"/>
      <c r="BR41" s="77">
        <f t="shared" si="185"/>
        <v>0</v>
      </c>
      <c r="BS41" s="747">
        <f t="shared" si="186"/>
        <v>0</v>
      </c>
      <c r="BT41" s="748"/>
      <c r="BU41" s="746"/>
      <c r="BV41" s="746"/>
      <c r="BW41" s="77">
        <f t="shared" si="187"/>
        <v>0</v>
      </c>
      <c r="BX41" s="747">
        <f t="shared" si="188"/>
        <v>0</v>
      </c>
      <c r="BY41" s="748"/>
      <c r="BZ41" s="746"/>
      <c r="CA41" s="746"/>
      <c r="CB41" s="77">
        <f t="shared" si="189"/>
        <v>0</v>
      </c>
      <c r="CC41" s="747">
        <f t="shared" si="190"/>
        <v>0</v>
      </c>
      <c r="CD41" s="748"/>
      <c r="CE41" s="746"/>
      <c r="CF41" s="746"/>
      <c r="CG41" s="77">
        <f t="shared" si="191"/>
        <v>0</v>
      </c>
      <c r="CH41" s="747">
        <f t="shared" si="192"/>
        <v>0</v>
      </c>
      <c r="CI41" s="748"/>
      <c r="CJ41" s="746"/>
      <c r="CK41" s="746"/>
      <c r="CL41" s="77">
        <f t="shared" si="193"/>
        <v>0</v>
      </c>
      <c r="CM41" s="747">
        <f t="shared" si="194"/>
        <v>0</v>
      </c>
      <c r="CN41" s="748"/>
      <c r="CO41" s="746"/>
      <c r="CP41" s="746"/>
      <c r="CQ41" s="77">
        <f t="shared" si="195"/>
        <v>0</v>
      </c>
      <c r="CR41" s="747">
        <f t="shared" si="196"/>
        <v>0</v>
      </c>
      <c r="CS41" s="748"/>
      <c r="CT41" s="746"/>
      <c r="CU41" s="746"/>
      <c r="CV41" s="77">
        <f t="shared" si="197"/>
        <v>0</v>
      </c>
      <c r="CW41" s="747">
        <f t="shared" si="198"/>
        <v>0</v>
      </c>
      <c r="CX41" s="748"/>
      <c r="CY41" s="746"/>
      <c r="CZ41" s="746"/>
      <c r="DA41" s="77">
        <f t="shared" si="199"/>
        <v>0</v>
      </c>
      <c r="DB41" s="747">
        <f t="shared" si="200"/>
        <v>0</v>
      </c>
      <c r="DC41" s="748">
        <v>15</v>
      </c>
      <c r="DD41" s="746">
        <v>4.5</v>
      </c>
      <c r="DE41" s="746">
        <v>35</v>
      </c>
      <c r="DF41" s="77">
        <f t="shared" si="201"/>
        <v>2363</v>
      </c>
      <c r="DG41" s="747">
        <f t="shared" si="202"/>
        <v>0.25</v>
      </c>
      <c r="DH41" s="748"/>
      <c r="DI41" s="746"/>
      <c r="DJ41" s="746"/>
      <c r="DK41" s="77">
        <f t="shared" si="203"/>
        <v>0</v>
      </c>
      <c r="DL41" s="747">
        <f t="shared" si="204"/>
        <v>0</v>
      </c>
      <c r="DM41" s="748"/>
      <c r="DN41" s="746"/>
      <c r="DO41" s="746"/>
      <c r="DP41" s="77">
        <f t="shared" si="205"/>
        <v>0</v>
      </c>
      <c r="DQ41" s="747">
        <f t="shared" si="206"/>
        <v>0</v>
      </c>
      <c r="DR41" s="748"/>
      <c r="DS41" s="746"/>
      <c r="DT41" s="746"/>
      <c r="DU41" s="77">
        <f t="shared" si="207"/>
        <v>0</v>
      </c>
      <c r="DV41" s="747">
        <f t="shared" si="208"/>
        <v>0</v>
      </c>
      <c r="DW41" s="748"/>
      <c r="DX41" s="746"/>
      <c r="DY41" s="746"/>
      <c r="DZ41" s="77">
        <f t="shared" si="209"/>
        <v>0</v>
      </c>
      <c r="EA41" s="747">
        <f t="shared" si="210"/>
        <v>0</v>
      </c>
      <c r="EB41" s="748"/>
      <c r="EC41" s="746"/>
      <c r="ED41" s="746"/>
      <c r="EE41" s="77">
        <f t="shared" si="211"/>
        <v>0</v>
      </c>
      <c r="EF41" s="747">
        <f t="shared" si="212"/>
        <v>0</v>
      </c>
      <c r="EG41" s="748"/>
      <c r="EH41" s="746"/>
      <c r="EI41" s="746"/>
      <c r="EJ41" s="77">
        <f t="shared" si="213"/>
        <v>0</v>
      </c>
      <c r="EK41" s="747">
        <f t="shared" si="214"/>
        <v>0</v>
      </c>
      <c r="EL41" s="748"/>
      <c r="EM41" s="746"/>
      <c r="EN41" s="746"/>
      <c r="EO41" s="77">
        <f t="shared" si="215"/>
        <v>0</v>
      </c>
      <c r="EP41" s="747">
        <f t="shared" si="216"/>
        <v>0</v>
      </c>
      <c r="EQ41" s="748"/>
      <c r="ER41" s="746"/>
      <c r="ES41" s="746"/>
      <c r="ET41" s="77">
        <f t="shared" si="217"/>
        <v>0</v>
      </c>
      <c r="EU41" s="747">
        <f t="shared" si="218"/>
        <v>0</v>
      </c>
      <c r="EV41" s="748"/>
      <c r="EW41" s="746"/>
      <c r="EX41" s="746"/>
      <c r="EY41" s="77">
        <f t="shared" si="219"/>
        <v>0</v>
      </c>
      <c r="EZ41" s="747">
        <f t="shared" si="220"/>
        <v>0</v>
      </c>
      <c r="FA41" s="748"/>
      <c r="FB41" s="746"/>
      <c r="FC41" s="746"/>
      <c r="FD41" s="77">
        <f t="shared" si="221"/>
        <v>0</v>
      </c>
      <c r="FE41" s="747">
        <f t="shared" si="222"/>
        <v>0</v>
      </c>
    </row>
    <row r="42" spans="1:161" ht="15.75">
      <c r="A42" s="744"/>
      <c r="B42" s="745">
        <f t="shared" si="223"/>
        <v>0</v>
      </c>
      <c r="C42" s="746"/>
      <c r="D42" s="746"/>
      <c r="E42" s="77">
        <f t="shared" si="160"/>
        <v>0</v>
      </c>
      <c r="F42" s="747">
        <f t="shared" si="160"/>
        <v>0</v>
      </c>
      <c r="G42" s="748"/>
      <c r="H42" s="746"/>
      <c r="I42" s="746"/>
      <c r="J42" s="77">
        <f t="shared" si="161"/>
        <v>0</v>
      </c>
      <c r="K42" s="747">
        <f t="shared" si="162"/>
        <v>0</v>
      </c>
      <c r="L42" s="748"/>
      <c r="M42" s="746"/>
      <c r="N42" s="746"/>
      <c r="O42" s="77">
        <f t="shared" si="163"/>
        <v>0</v>
      </c>
      <c r="P42" s="747">
        <f t="shared" si="164"/>
        <v>0</v>
      </c>
      <c r="Q42" s="748"/>
      <c r="R42" s="746"/>
      <c r="S42" s="746"/>
      <c r="T42" s="77">
        <f t="shared" si="165"/>
        <v>0</v>
      </c>
      <c r="U42" s="747">
        <f t="shared" si="166"/>
        <v>0</v>
      </c>
      <c r="V42" s="748"/>
      <c r="W42" s="746"/>
      <c r="X42" s="746"/>
      <c r="Y42" s="77">
        <f t="shared" si="167"/>
        <v>0</v>
      </c>
      <c r="Z42" s="747">
        <f t="shared" si="168"/>
        <v>0</v>
      </c>
      <c r="AA42" s="748"/>
      <c r="AB42" s="746"/>
      <c r="AC42" s="746"/>
      <c r="AD42" s="77">
        <f t="shared" si="169"/>
        <v>0</v>
      </c>
      <c r="AE42" s="747">
        <f t="shared" si="170"/>
        <v>0</v>
      </c>
      <c r="AF42" s="748"/>
      <c r="AG42" s="746"/>
      <c r="AH42" s="746"/>
      <c r="AI42" s="77">
        <f t="shared" si="171"/>
        <v>0</v>
      </c>
      <c r="AJ42" s="747">
        <f t="shared" si="172"/>
        <v>0</v>
      </c>
      <c r="AK42" s="748"/>
      <c r="AL42" s="746"/>
      <c r="AM42" s="746"/>
      <c r="AN42" s="77">
        <f t="shared" si="173"/>
        <v>0</v>
      </c>
      <c r="AO42" s="747">
        <f t="shared" si="174"/>
        <v>0</v>
      </c>
      <c r="AP42" s="748"/>
      <c r="AQ42" s="746"/>
      <c r="AR42" s="746"/>
      <c r="AS42" s="77">
        <f t="shared" si="175"/>
        <v>0</v>
      </c>
      <c r="AT42" s="747">
        <f t="shared" si="176"/>
        <v>0</v>
      </c>
      <c r="AU42" s="748"/>
      <c r="AV42" s="746"/>
      <c r="AW42" s="746"/>
      <c r="AX42" s="77">
        <f t="shared" si="177"/>
        <v>0</v>
      </c>
      <c r="AY42" s="747">
        <f t="shared" si="178"/>
        <v>0</v>
      </c>
      <c r="AZ42" s="748"/>
      <c r="BA42" s="746"/>
      <c r="BB42" s="746"/>
      <c r="BC42" s="77">
        <f t="shared" si="179"/>
        <v>0</v>
      </c>
      <c r="BD42" s="747">
        <f t="shared" si="180"/>
        <v>0</v>
      </c>
      <c r="BE42" s="748"/>
      <c r="BF42" s="746"/>
      <c r="BG42" s="746"/>
      <c r="BH42" s="77">
        <f t="shared" si="181"/>
        <v>0</v>
      </c>
      <c r="BI42" s="747">
        <f t="shared" si="182"/>
        <v>0</v>
      </c>
      <c r="BJ42" s="748"/>
      <c r="BK42" s="746"/>
      <c r="BL42" s="746"/>
      <c r="BM42" s="77">
        <f t="shared" si="183"/>
        <v>0</v>
      </c>
      <c r="BN42" s="747">
        <f t="shared" si="184"/>
        <v>0</v>
      </c>
      <c r="BO42" s="748"/>
      <c r="BP42" s="746"/>
      <c r="BQ42" s="746"/>
      <c r="BR42" s="77">
        <f t="shared" si="185"/>
        <v>0</v>
      </c>
      <c r="BS42" s="747">
        <f t="shared" si="186"/>
        <v>0</v>
      </c>
      <c r="BT42" s="748"/>
      <c r="BU42" s="746"/>
      <c r="BV42" s="746"/>
      <c r="BW42" s="77">
        <f t="shared" si="187"/>
        <v>0</v>
      </c>
      <c r="BX42" s="747">
        <f t="shared" si="188"/>
        <v>0</v>
      </c>
      <c r="BY42" s="748"/>
      <c r="BZ42" s="746"/>
      <c r="CA42" s="746"/>
      <c r="CB42" s="77">
        <f t="shared" si="189"/>
        <v>0</v>
      </c>
      <c r="CC42" s="747">
        <f t="shared" si="190"/>
        <v>0</v>
      </c>
      <c r="CD42" s="748"/>
      <c r="CE42" s="746"/>
      <c r="CF42" s="746"/>
      <c r="CG42" s="77">
        <f t="shared" si="191"/>
        <v>0</v>
      </c>
      <c r="CH42" s="747">
        <f t="shared" si="192"/>
        <v>0</v>
      </c>
      <c r="CI42" s="748"/>
      <c r="CJ42" s="746"/>
      <c r="CK42" s="746"/>
      <c r="CL42" s="77">
        <f t="shared" si="193"/>
        <v>0</v>
      </c>
      <c r="CM42" s="747">
        <f t="shared" si="194"/>
        <v>0</v>
      </c>
      <c r="CN42" s="748"/>
      <c r="CO42" s="746"/>
      <c r="CP42" s="746"/>
      <c r="CQ42" s="77">
        <f t="shared" si="195"/>
        <v>0</v>
      </c>
      <c r="CR42" s="747">
        <f t="shared" si="196"/>
        <v>0</v>
      </c>
      <c r="CS42" s="748"/>
      <c r="CT42" s="746"/>
      <c r="CU42" s="746"/>
      <c r="CV42" s="77">
        <f t="shared" si="197"/>
        <v>0</v>
      </c>
      <c r="CW42" s="747">
        <f t="shared" si="198"/>
        <v>0</v>
      </c>
      <c r="CX42" s="748"/>
      <c r="CY42" s="746"/>
      <c r="CZ42" s="746"/>
      <c r="DA42" s="77">
        <f t="shared" si="199"/>
        <v>0</v>
      </c>
      <c r="DB42" s="747">
        <f t="shared" si="200"/>
        <v>0</v>
      </c>
      <c r="DC42" s="748"/>
      <c r="DD42" s="746"/>
      <c r="DE42" s="746"/>
      <c r="DF42" s="77">
        <f t="shared" si="201"/>
        <v>0</v>
      </c>
      <c r="DG42" s="747">
        <f t="shared" si="202"/>
        <v>0</v>
      </c>
      <c r="DH42" s="748"/>
      <c r="DI42" s="746"/>
      <c r="DJ42" s="746"/>
      <c r="DK42" s="77">
        <f t="shared" si="203"/>
        <v>0</v>
      </c>
      <c r="DL42" s="747">
        <f t="shared" si="204"/>
        <v>0</v>
      </c>
      <c r="DM42" s="748"/>
      <c r="DN42" s="746"/>
      <c r="DO42" s="746"/>
      <c r="DP42" s="77">
        <f t="shared" si="205"/>
        <v>0</v>
      </c>
      <c r="DQ42" s="747">
        <f t="shared" si="206"/>
        <v>0</v>
      </c>
      <c r="DR42" s="748"/>
      <c r="DS42" s="746"/>
      <c r="DT42" s="746"/>
      <c r="DU42" s="77">
        <f t="shared" si="207"/>
        <v>0</v>
      </c>
      <c r="DV42" s="747">
        <f t="shared" si="208"/>
        <v>0</v>
      </c>
      <c r="DW42" s="748"/>
      <c r="DX42" s="746"/>
      <c r="DY42" s="746"/>
      <c r="DZ42" s="77">
        <f t="shared" si="209"/>
        <v>0</v>
      </c>
      <c r="EA42" s="747">
        <f t="shared" si="210"/>
        <v>0</v>
      </c>
      <c r="EB42" s="748"/>
      <c r="EC42" s="746"/>
      <c r="ED42" s="746"/>
      <c r="EE42" s="77">
        <f t="shared" si="211"/>
        <v>0</v>
      </c>
      <c r="EF42" s="747">
        <f t="shared" si="212"/>
        <v>0</v>
      </c>
      <c r="EG42" s="748"/>
      <c r="EH42" s="746"/>
      <c r="EI42" s="746"/>
      <c r="EJ42" s="77">
        <f t="shared" si="213"/>
        <v>0</v>
      </c>
      <c r="EK42" s="747">
        <f t="shared" si="214"/>
        <v>0</v>
      </c>
      <c r="EL42" s="748"/>
      <c r="EM42" s="746"/>
      <c r="EN42" s="746"/>
      <c r="EO42" s="77">
        <f t="shared" si="215"/>
        <v>0</v>
      </c>
      <c r="EP42" s="747">
        <f t="shared" si="216"/>
        <v>0</v>
      </c>
      <c r="EQ42" s="748"/>
      <c r="ER42" s="746"/>
      <c r="ES42" s="746"/>
      <c r="ET42" s="77">
        <f t="shared" si="217"/>
        <v>0</v>
      </c>
      <c r="EU42" s="747">
        <f t="shared" si="218"/>
        <v>0</v>
      </c>
      <c r="EV42" s="748"/>
      <c r="EW42" s="746"/>
      <c r="EX42" s="746"/>
      <c r="EY42" s="77">
        <f t="shared" si="219"/>
        <v>0</v>
      </c>
      <c r="EZ42" s="747">
        <f t="shared" si="220"/>
        <v>0</v>
      </c>
      <c r="FA42" s="748"/>
      <c r="FB42" s="746"/>
      <c r="FC42" s="746"/>
      <c r="FD42" s="77">
        <f t="shared" si="221"/>
        <v>0</v>
      </c>
      <c r="FE42" s="747">
        <f t="shared" si="222"/>
        <v>0</v>
      </c>
    </row>
    <row r="43" spans="1:161" ht="15.75">
      <c r="A43" s="744"/>
      <c r="B43" s="745">
        <f t="shared" si="223"/>
        <v>0</v>
      </c>
      <c r="C43" s="746"/>
      <c r="D43" s="746"/>
      <c r="E43" s="77">
        <f t="shared" si="160"/>
        <v>0</v>
      </c>
      <c r="F43" s="747">
        <f t="shared" si="160"/>
        <v>0</v>
      </c>
      <c r="G43" s="748"/>
      <c r="H43" s="746"/>
      <c r="I43" s="746"/>
      <c r="J43" s="77">
        <f t="shared" si="161"/>
        <v>0</v>
      </c>
      <c r="K43" s="747">
        <f t="shared" si="162"/>
        <v>0</v>
      </c>
      <c r="L43" s="748"/>
      <c r="M43" s="746"/>
      <c r="N43" s="746"/>
      <c r="O43" s="77">
        <f t="shared" si="163"/>
        <v>0</v>
      </c>
      <c r="P43" s="747">
        <f t="shared" si="164"/>
        <v>0</v>
      </c>
      <c r="Q43" s="748"/>
      <c r="R43" s="746"/>
      <c r="S43" s="746"/>
      <c r="T43" s="77">
        <f t="shared" si="165"/>
        <v>0</v>
      </c>
      <c r="U43" s="747">
        <f t="shared" si="166"/>
        <v>0</v>
      </c>
      <c r="V43" s="748"/>
      <c r="W43" s="746"/>
      <c r="X43" s="746"/>
      <c r="Y43" s="77">
        <f t="shared" si="167"/>
        <v>0</v>
      </c>
      <c r="Z43" s="747">
        <f t="shared" si="168"/>
        <v>0</v>
      </c>
      <c r="AA43" s="748"/>
      <c r="AB43" s="746"/>
      <c r="AC43" s="746"/>
      <c r="AD43" s="77">
        <f t="shared" si="169"/>
        <v>0</v>
      </c>
      <c r="AE43" s="747">
        <f t="shared" si="170"/>
        <v>0</v>
      </c>
      <c r="AF43" s="748"/>
      <c r="AG43" s="746"/>
      <c r="AH43" s="746"/>
      <c r="AI43" s="77">
        <f t="shared" si="171"/>
        <v>0</v>
      </c>
      <c r="AJ43" s="747">
        <f t="shared" si="172"/>
        <v>0</v>
      </c>
      <c r="AK43" s="748"/>
      <c r="AL43" s="746"/>
      <c r="AM43" s="746"/>
      <c r="AN43" s="77">
        <f t="shared" si="173"/>
        <v>0</v>
      </c>
      <c r="AO43" s="747">
        <f t="shared" si="174"/>
        <v>0</v>
      </c>
      <c r="AP43" s="748"/>
      <c r="AQ43" s="746"/>
      <c r="AR43" s="746"/>
      <c r="AS43" s="77">
        <f t="shared" si="175"/>
        <v>0</v>
      </c>
      <c r="AT43" s="747">
        <f t="shared" si="176"/>
        <v>0</v>
      </c>
      <c r="AU43" s="748"/>
      <c r="AV43" s="746"/>
      <c r="AW43" s="746"/>
      <c r="AX43" s="77">
        <f t="shared" si="177"/>
        <v>0</v>
      </c>
      <c r="AY43" s="747">
        <f t="shared" si="178"/>
        <v>0</v>
      </c>
      <c r="AZ43" s="748"/>
      <c r="BA43" s="746"/>
      <c r="BB43" s="746"/>
      <c r="BC43" s="77">
        <f t="shared" si="179"/>
        <v>0</v>
      </c>
      <c r="BD43" s="747">
        <f t="shared" si="180"/>
        <v>0</v>
      </c>
      <c r="BE43" s="748"/>
      <c r="BF43" s="746"/>
      <c r="BG43" s="746"/>
      <c r="BH43" s="77">
        <f t="shared" si="181"/>
        <v>0</v>
      </c>
      <c r="BI43" s="747">
        <f t="shared" si="182"/>
        <v>0</v>
      </c>
      <c r="BJ43" s="748"/>
      <c r="BK43" s="746"/>
      <c r="BL43" s="746"/>
      <c r="BM43" s="77">
        <f t="shared" si="183"/>
        <v>0</v>
      </c>
      <c r="BN43" s="747">
        <f t="shared" si="184"/>
        <v>0</v>
      </c>
      <c r="BO43" s="748"/>
      <c r="BP43" s="746"/>
      <c r="BQ43" s="746"/>
      <c r="BR43" s="77">
        <f t="shared" si="185"/>
        <v>0</v>
      </c>
      <c r="BS43" s="747">
        <f t="shared" si="186"/>
        <v>0</v>
      </c>
      <c r="BT43" s="748"/>
      <c r="BU43" s="746"/>
      <c r="BV43" s="746"/>
      <c r="BW43" s="77">
        <f t="shared" si="187"/>
        <v>0</v>
      </c>
      <c r="BX43" s="747">
        <f t="shared" si="188"/>
        <v>0</v>
      </c>
      <c r="BY43" s="748"/>
      <c r="BZ43" s="746"/>
      <c r="CA43" s="746"/>
      <c r="CB43" s="77">
        <f t="shared" si="189"/>
        <v>0</v>
      </c>
      <c r="CC43" s="747">
        <f t="shared" si="190"/>
        <v>0</v>
      </c>
      <c r="CD43" s="748"/>
      <c r="CE43" s="746"/>
      <c r="CF43" s="746"/>
      <c r="CG43" s="77">
        <f t="shared" si="191"/>
        <v>0</v>
      </c>
      <c r="CH43" s="747">
        <f t="shared" si="192"/>
        <v>0</v>
      </c>
      <c r="CI43" s="748"/>
      <c r="CJ43" s="746"/>
      <c r="CK43" s="746"/>
      <c r="CL43" s="77">
        <f t="shared" si="193"/>
        <v>0</v>
      </c>
      <c r="CM43" s="747">
        <f t="shared" si="194"/>
        <v>0</v>
      </c>
      <c r="CN43" s="748"/>
      <c r="CO43" s="746"/>
      <c r="CP43" s="746"/>
      <c r="CQ43" s="77">
        <f t="shared" si="195"/>
        <v>0</v>
      </c>
      <c r="CR43" s="747">
        <f t="shared" si="196"/>
        <v>0</v>
      </c>
      <c r="CS43" s="748"/>
      <c r="CT43" s="746"/>
      <c r="CU43" s="746"/>
      <c r="CV43" s="77">
        <f t="shared" si="197"/>
        <v>0</v>
      </c>
      <c r="CW43" s="747">
        <f t="shared" si="198"/>
        <v>0</v>
      </c>
      <c r="CX43" s="748"/>
      <c r="CY43" s="746"/>
      <c r="CZ43" s="746"/>
      <c r="DA43" s="77">
        <f t="shared" si="199"/>
        <v>0</v>
      </c>
      <c r="DB43" s="747">
        <f t="shared" si="200"/>
        <v>0</v>
      </c>
      <c r="DC43" s="748"/>
      <c r="DD43" s="746"/>
      <c r="DE43" s="746"/>
      <c r="DF43" s="77">
        <f t="shared" si="201"/>
        <v>0</v>
      </c>
      <c r="DG43" s="747">
        <f t="shared" si="202"/>
        <v>0</v>
      </c>
      <c r="DH43" s="748"/>
      <c r="DI43" s="746"/>
      <c r="DJ43" s="746"/>
      <c r="DK43" s="77">
        <f t="shared" si="203"/>
        <v>0</v>
      </c>
      <c r="DL43" s="747">
        <f t="shared" si="204"/>
        <v>0</v>
      </c>
      <c r="DM43" s="748"/>
      <c r="DN43" s="746"/>
      <c r="DO43" s="746"/>
      <c r="DP43" s="77">
        <f t="shared" si="205"/>
        <v>0</v>
      </c>
      <c r="DQ43" s="747">
        <f t="shared" si="206"/>
        <v>0</v>
      </c>
      <c r="DR43" s="748"/>
      <c r="DS43" s="746"/>
      <c r="DT43" s="746"/>
      <c r="DU43" s="77">
        <f t="shared" si="207"/>
        <v>0</v>
      </c>
      <c r="DV43" s="747">
        <f t="shared" si="208"/>
        <v>0</v>
      </c>
      <c r="DW43" s="748"/>
      <c r="DX43" s="746"/>
      <c r="DY43" s="746"/>
      <c r="DZ43" s="77">
        <f t="shared" si="209"/>
        <v>0</v>
      </c>
      <c r="EA43" s="747">
        <f t="shared" si="210"/>
        <v>0</v>
      </c>
      <c r="EB43" s="748"/>
      <c r="EC43" s="746"/>
      <c r="ED43" s="746"/>
      <c r="EE43" s="77">
        <f t="shared" si="211"/>
        <v>0</v>
      </c>
      <c r="EF43" s="747">
        <f t="shared" si="212"/>
        <v>0</v>
      </c>
      <c r="EG43" s="748"/>
      <c r="EH43" s="746"/>
      <c r="EI43" s="746"/>
      <c r="EJ43" s="77">
        <f t="shared" si="213"/>
        <v>0</v>
      </c>
      <c r="EK43" s="747">
        <f t="shared" si="214"/>
        <v>0</v>
      </c>
      <c r="EL43" s="748"/>
      <c r="EM43" s="746"/>
      <c r="EN43" s="746"/>
      <c r="EO43" s="77">
        <f t="shared" si="215"/>
        <v>0</v>
      </c>
      <c r="EP43" s="747">
        <f t="shared" si="216"/>
        <v>0</v>
      </c>
      <c r="EQ43" s="748"/>
      <c r="ER43" s="746"/>
      <c r="ES43" s="746"/>
      <c r="ET43" s="77">
        <f t="shared" si="217"/>
        <v>0</v>
      </c>
      <c r="EU43" s="747">
        <f t="shared" si="218"/>
        <v>0</v>
      </c>
      <c r="EV43" s="748"/>
      <c r="EW43" s="746"/>
      <c r="EX43" s="746"/>
      <c r="EY43" s="77">
        <f t="shared" si="219"/>
        <v>0</v>
      </c>
      <c r="EZ43" s="747">
        <f t="shared" si="220"/>
        <v>0</v>
      </c>
      <c r="FA43" s="748"/>
      <c r="FB43" s="746"/>
      <c r="FC43" s="746"/>
      <c r="FD43" s="77">
        <f t="shared" si="221"/>
        <v>0</v>
      </c>
      <c r="FE43" s="747">
        <f t="shared" si="222"/>
        <v>0</v>
      </c>
    </row>
    <row r="44" spans="1:161" ht="15.75">
      <c r="A44" s="744"/>
      <c r="B44" s="745">
        <f t="shared" si="223"/>
        <v>0</v>
      </c>
      <c r="C44" s="746"/>
      <c r="D44" s="746"/>
      <c r="E44" s="77">
        <f t="shared" si="160"/>
        <v>0</v>
      </c>
      <c r="F44" s="747">
        <f t="shared" si="160"/>
        <v>0</v>
      </c>
      <c r="G44" s="748"/>
      <c r="H44" s="746"/>
      <c r="I44" s="746"/>
      <c r="J44" s="77">
        <f t="shared" si="161"/>
        <v>0</v>
      </c>
      <c r="K44" s="747">
        <f t="shared" si="162"/>
        <v>0</v>
      </c>
      <c r="L44" s="748"/>
      <c r="M44" s="746"/>
      <c r="N44" s="746"/>
      <c r="O44" s="77">
        <f t="shared" si="163"/>
        <v>0</v>
      </c>
      <c r="P44" s="747">
        <f t="shared" si="164"/>
        <v>0</v>
      </c>
      <c r="Q44" s="748"/>
      <c r="R44" s="746"/>
      <c r="S44" s="746"/>
      <c r="T44" s="77">
        <f t="shared" si="165"/>
        <v>0</v>
      </c>
      <c r="U44" s="747">
        <f t="shared" si="166"/>
        <v>0</v>
      </c>
      <c r="V44" s="748"/>
      <c r="W44" s="746"/>
      <c r="X44" s="746"/>
      <c r="Y44" s="77">
        <f t="shared" si="167"/>
        <v>0</v>
      </c>
      <c r="Z44" s="747">
        <f t="shared" si="168"/>
        <v>0</v>
      </c>
      <c r="AA44" s="748"/>
      <c r="AB44" s="746"/>
      <c r="AC44" s="746"/>
      <c r="AD44" s="77">
        <f t="shared" si="169"/>
        <v>0</v>
      </c>
      <c r="AE44" s="747">
        <f t="shared" si="170"/>
        <v>0</v>
      </c>
      <c r="AF44" s="748"/>
      <c r="AG44" s="746"/>
      <c r="AH44" s="746"/>
      <c r="AI44" s="77">
        <f t="shared" si="171"/>
        <v>0</v>
      </c>
      <c r="AJ44" s="747">
        <f t="shared" si="172"/>
        <v>0</v>
      </c>
      <c r="AK44" s="748"/>
      <c r="AL44" s="746"/>
      <c r="AM44" s="746"/>
      <c r="AN44" s="77">
        <f t="shared" si="173"/>
        <v>0</v>
      </c>
      <c r="AO44" s="747">
        <f t="shared" si="174"/>
        <v>0</v>
      </c>
      <c r="AP44" s="748"/>
      <c r="AQ44" s="746"/>
      <c r="AR44" s="746"/>
      <c r="AS44" s="77">
        <f t="shared" si="175"/>
        <v>0</v>
      </c>
      <c r="AT44" s="747">
        <f t="shared" si="176"/>
        <v>0</v>
      </c>
      <c r="AU44" s="748"/>
      <c r="AV44" s="746"/>
      <c r="AW44" s="746"/>
      <c r="AX44" s="77">
        <f t="shared" si="177"/>
        <v>0</v>
      </c>
      <c r="AY44" s="747">
        <f t="shared" si="178"/>
        <v>0</v>
      </c>
      <c r="AZ44" s="748"/>
      <c r="BA44" s="746"/>
      <c r="BB44" s="746"/>
      <c r="BC44" s="77">
        <f t="shared" si="179"/>
        <v>0</v>
      </c>
      <c r="BD44" s="747">
        <f t="shared" si="180"/>
        <v>0</v>
      </c>
      <c r="BE44" s="748"/>
      <c r="BF44" s="746"/>
      <c r="BG44" s="746"/>
      <c r="BH44" s="77">
        <f t="shared" si="181"/>
        <v>0</v>
      </c>
      <c r="BI44" s="747">
        <f t="shared" si="182"/>
        <v>0</v>
      </c>
      <c r="BJ44" s="748"/>
      <c r="BK44" s="746"/>
      <c r="BL44" s="746"/>
      <c r="BM44" s="77">
        <f t="shared" si="183"/>
        <v>0</v>
      </c>
      <c r="BN44" s="747">
        <f t="shared" si="184"/>
        <v>0</v>
      </c>
      <c r="BO44" s="748"/>
      <c r="BP44" s="746"/>
      <c r="BQ44" s="746"/>
      <c r="BR44" s="77">
        <f t="shared" si="185"/>
        <v>0</v>
      </c>
      <c r="BS44" s="747">
        <f t="shared" si="186"/>
        <v>0</v>
      </c>
      <c r="BT44" s="748"/>
      <c r="BU44" s="746"/>
      <c r="BV44" s="746"/>
      <c r="BW44" s="77">
        <f t="shared" si="187"/>
        <v>0</v>
      </c>
      <c r="BX44" s="747">
        <f t="shared" si="188"/>
        <v>0</v>
      </c>
      <c r="BY44" s="748"/>
      <c r="BZ44" s="746"/>
      <c r="CA44" s="746"/>
      <c r="CB44" s="77">
        <f t="shared" si="189"/>
        <v>0</v>
      </c>
      <c r="CC44" s="747">
        <f t="shared" si="190"/>
        <v>0</v>
      </c>
      <c r="CD44" s="748"/>
      <c r="CE44" s="746"/>
      <c r="CF44" s="746"/>
      <c r="CG44" s="77">
        <f t="shared" si="191"/>
        <v>0</v>
      </c>
      <c r="CH44" s="747">
        <f t="shared" si="192"/>
        <v>0</v>
      </c>
      <c r="CI44" s="748"/>
      <c r="CJ44" s="746"/>
      <c r="CK44" s="746"/>
      <c r="CL44" s="77">
        <f t="shared" si="193"/>
        <v>0</v>
      </c>
      <c r="CM44" s="747">
        <f t="shared" si="194"/>
        <v>0</v>
      </c>
      <c r="CN44" s="748"/>
      <c r="CO44" s="746"/>
      <c r="CP44" s="746"/>
      <c r="CQ44" s="77">
        <f t="shared" si="195"/>
        <v>0</v>
      </c>
      <c r="CR44" s="747">
        <f t="shared" si="196"/>
        <v>0</v>
      </c>
      <c r="CS44" s="748"/>
      <c r="CT44" s="746"/>
      <c r="CU44" s="746"/>
      <c r="CV44" s="77">
        <f t="shared" si="197"/>
        <v>0</v>
      </c>
      <c r="CW44" s="747">
        <f t="shared" si="198"/>
        <v>0</v>
      </c>
      <c r="CX44" s="748"/>
      <c r="CY44" s="746"/>
      <c r="CZ44" s="746"/>
      <c r="DA44" s="77">
        <f t="shared" si="199"/>
        <v>0</v>
      </c>
      <c r="DB44" s="747">
        <f t="shared" si="200"/>
        <v>0</v>
      </c>
      <c r="DC44" s="748"/>
      <c r="DD44" s="746"/>
      <c r="DE44" s="746"/>
      <c r="DF44" s="77">
        <f t="shared" si="201"/>
        <v>0</v>
      </c>
      <c r="DG44" s="747">
        <f t="shared" si="202"/>
        <v>0</v>
      </c>
      <c r="DH44" s="748"/>
      <c r="DI44" s="746"/>
      <c r="DJ44" s="746"/>
      <c r="DK44" s="77">
        <f t="shared" si="203"/>
        <v>0</v>
      </c>
      <c r="DL44" s="747">
        <f t="shared" si="204"/>
        <v>0</v>
      </c>
      <c r="DM44" s="748"/>
      <c r="DN44" s="746"/>
      <c r="DO44" s="746"/>
      <c r="DP44" s="77">
        <f t="shared" si="205"/>
        <v>0</v>
      </c>
      <c r="DQ44" s="747">
        <f t="shared" si="206"/>
        <v>0</v>
      </c>
      <c r="DR44" s="748"/>
      <c r="DS44" s="746"/>
      <c r="DT44" s="746"/>
      <c r="DU44" s="77">
        <f t="shared" si="207"/>
        <v>0</v>
      </c>
      <c r="DV44" s="747">
        <f t="shared" si="208"/>
        <v>0</v>
      </c>
      <c r="DW44" s="748"/>
      <c r="DX44" s="746"/>
      <c r="DY44" s="746"/>
      <c r="DZ44" s="77">
        <f t="shared" si="209"/>
        <v>0</v>
      </c>
      <c r="EA44" s="747">
        <f t="shared" si="210"/>
        <v>0</v>
      </c>
      <c r="EB44" s="748"/>
      <c r="EC44" s="746"/>
      <c r="ED44" s="746"/>
      <c r="EE44" s="77">
        <f t="shared" si="211"/>
        <v>0</v>
      </c>
      <c r="EF44" s="747">
        <f t="shared" si="212"/>
        <v>0</v>
      </c>
      <c r="EG44" s="748"/>
      <c r="EH44" s="746"/>
      <c r="EI44" s="746"/>
      <c r="EJ44" s="77">
        <f t="shared" si="213"/>
        <v>0</v>
      </c>
      <c r="EK44" s="747">
        <f t="shared" si="214"/>
        <v>0</v>
      </c>
      <c r="EL44" s="748"/>
      <c r="EM44" s="746"/>
      <c r="EN44" s="746"/>
      <c r="EO44" s="77">
        <f t="shared" si="215"/>
        <v>0</v>
      </c>
      <c r="EP44" s="747">
        <f t="shared" si="216"/>
        <v>0</v>
      </c>
      <c r="EQ44" s="748"/>
      <c r="ER44" s="746"/>
      <c r="ES44" s="746"/>
      <c r="ET44" s="77">
        <f t="shared" si="217"/>
        <v>0</v>
      </c>
      <c r="EU44" s="747">
        <f t="shared" si="218"/>
        <v>0</v>
      </c>
      <c r="EV44" s="748"/>
      <c r="EW44" s="746"/>
      <c r="EX44" s="746"/>
      <c r="EY44" s="77">
        <f t="shared" si="219"/>
        <v>0</v>
      </c>
      <c r="EZ44" s="747">
        <f t="shared" si="220"/>
        <v>0</v>
      </c>
      <c r="FA44" s="748"/>
      <c r="FB44" s="746"/>
      <c r="FC44" s="746"/>
      <c r="FD44" s="77">
        <f t="shared" si="221"/>
        <v>0</v>
      </c>
      <c r="FE44" s="747">
        <f t="shared" si="222"/>
        <v>0</v>
      </c>
    </row>
    <row r="45" spans="1:161" ht="15.75">
      <c r="A45" s="744"/>
      <c r="B45" s="745">
        <f t="shared" si="223"/>
        <v>0</v>
      </c>
      <c r="C45" s="746"/>
      <c r="D45" s="746"/>
      <c r="E45" s="77">
        <f t="shared" si="160"/>
        <v>0</v>
      </c>
      <c r="F45" s="747">
        <f t="shared" si="160"/>
        <v>0</v>
      </c>
      <c r="G45" s="748"/>
      <c r="H45" s="746"/>
      <c r="I45" s="746"/>
      <c r="J45" s="77">
        <f t="shared" si="161"/>
        <v>0</v>
      </c>
      <c r="K45" s="747">
        <f t="shared" si="162"/>
        <v>0</v>
      </c>
      <c r="L45" s="748"/>
      <c r="M45" s="746"/>
      <c r="N45" s="746"/>
      <c r="O45" s="77">
        <f t="shared" si="163"/>
        <v>0</v>
      </c>
      <c r="P45" s="747">
        <f t="shared" si="164"/>
        <v>0</v>
      </c>
      <c r="Q45" s="748"/>
      <c r="R45" s="746"/>
      <c r="S45" s="746"/>
      <c r="T45" s="77">
        <f t="shared" si="165"/>
        <v>0</v>
      </c>
      <c r="U45" s="747">
        <f t="shared" si="166"/>
        <v>0</v>
      </c>
      <c r="V45" s="748"/>
      <c r="W45" s="746"/>
      <c r="X45" s="746"/>
      <c r="Y45" s="77">
        <f t="shared" si="167"/>
        <v>0</v>
      </c>
      <c r="Z45" s="747">
        <f t="shared" si="168"/>
        <v>0</v>
      </c>
      <c r="AA45" s="748"/>
      <c r="AB45" s="746"/>
      <c r="AC45" s="746"/>
      <c r="AD45" s="77">
        <f t="shared" si="169"/>
        <v>0</v>
      </c>
      <c r="AE45" s="747">
        <f t="shared" si="170"/>
        <v>0</v>
      </c>
      <c r="AF45" s="748"/>
      <c r="AG45" s="746"/>
      <c r="AH45" s="746"/>
      <c r="AI45" s="77">
        <f t="shared" si="171"/>
        <v>0</v>
      </c>
      <c r="AJ45" s="747">
        <f t="shared" si="172"/>
        <v>0</v>
      </c>
      <c r="AK45" s="748"/>
      <c r="AL45" s="746"/>
      <c r="AM45" s="746"/>
      <c r="AN45" s="77">
        <f t="shared" si="173"/>
        <v>0</v>
      </c>
      <c r="AO45" s="747">
        <f t="shared" si="174"/>
        <v>0</v>
      </c>
      <c r="AP45" s="748"/>
      <c r="AQ45" s="746"/>
      <c r="AR45" s="746"/>
      <c r="AS45" s="77">
        <f t="shared" si="175"/>
        <v>0</v>
      </c>
      <c r="AT45" s="747">
        <f t="shared" si="176"/>
        <v>0</v>
      </c>
      <c r="AU45" s="748"/>
      <c r="AV45" s="746"/>
      <c r="AW45" s="746"/>
      <c r="AX45" s="77">
        <f t="shared" si="177"/>
        <v>0</v>
      </c>
      <c r="AY45" s="747">
        <f t="shared" si="178"/>
        <v>0</v>
      </c>
      <c r="AZ45" s="748"/>
      <c r="BA45" s="746"/>
      <c r="BB45" s="746"/>
      <c r="BC45" s="77">
        <f t="shared" si="179"/>
        <v>0</v>
      </c>
      <c r="BD45" s="747">
        <f t="shared" si="180"/>
        <v>0</v>
      </c>
      <c r="BE45" s="748"/>
      <c r="BF45" s="746"/>
      <c r="BG45" s="746"/>
      <c r="BH45" s="77">
        <f t="shared" si="181"/>
        <v>0</v>
      </c>
      <c r="BI45" s="747">
        <f t="shared" si="182"/>
        <v>0</v>
      </c>
      <c r="BJ45" s="748"/>
      <c r="BK45" s="746"/>
      <c r="BL45" s="746"/>
      <c r="BM45" s="77">
        <f t="shared" si="183"/>
        <v>0</v>
      </c>
      <c r="BN45" s="747">
        <f t="shared" si="184"/>
        <v>0</v>
      </c>
      <c r="BO45" s="748"/>
      <c r="BP45" s="746"/>
      <c r="BQ45" s="746"/>
      <c r="BR45" s="77">
        <f t="shared" si="185"/>
        <v>0</v>
      </c>
      <c r="BS45" s="747">
        <f t="shared" si="186"/>
        <v>0</v>
      </c>
      <c r="BT45" s="748"/>
      <c r="BU45" s="746"/>
      <c r="BV45" s="746"/>
      <c r="BW45" s="77">
        <f t="shared" si="187"/>
        <v>0</v>
      </c>
      <c r="BX45" s="747">
        <f t="shared" si="188"/>
        <v>0</v>
      </c>
      <c r="BY45" s="748"/>
      <c r="BZ45" s="746"/>
      <c r="CA45" s="746"/>
      <c r="CB45" s="77">
        <f t="shared" si="189"/>
        <v>0</v>
      </c>
      <c r="CC45" s="747">
        <f t="shared" si="190"/>
        <v>0</v>
      </c>
      <c r="CD45" s="748"/>
      <c r="CE45" s="746"/>
      <c r="CF45" s="746"/>
      <c r="CG45" s="77">
        <f t="shared" si="191"/>
        <v>0</v>
      </c>
      <c r="CH45" s="747">
        <f t="shared" si="192"/>
        <v>0</v>
      </c>
      <c r="CI45" s="748"/>
      <c r="CJ45" s="746"/>
      <c r="CK45" s="746"/>
      <c r="CL45" s="77">
        <f t="shared" si="193"/>
        <v>0</v>
      </c>
      <c r="CM45" s="747">
        <f t="shared" si="194"/>
        <v>0</v>
      </c>
      <c r="CN45" s="748"/>
      <c r="CO45" s="746"/>
      <c r="CP45" s="746"/>
      <c r="CQ45" s="77">
        <f t="shared" si="195"/>
        <v>0</v>
      </c>
      <c r="CR45" s="747">
        <f t="shared" si="196"/>
        <v>0</v>
      </c>
      <c r="CS45" s="748"/>
      <c r="CT45" s="746"/>
      <c r="CU45" s="746"/>
      <c r="CV45" s="77">
        <f t="shared" si="197"/>
        <v>0</v>
      </c>
      <c r="CW45" s="747">
        <f t="shared" si="198"/>
        <v>0</v>
      </c>
      <c r="CX45" s="748"/>
      <c r="CY45" s="746"/>
      <c r="CZ45" s="746"/>
      <c r="DA45" s="77">
        <f t="shared" si="199"/>
        <v>0</v>
      </c>
      <c r="DB45" s="747">
        <f t="shared" si="200"/>
        <v>0</v>
      </c>
      <c r="DC45" s="748"/>
      <c r="DD45" s="746"/>
      <c r="DE45" s="746"/>
      <c r="DF45" s="77">
        <f t="shared" si="201"/>
        <v>0</v>
      </c>
      <c r="DG45" s="747">
        <f t="shared" si="202"/>
        <v>0</v>
      </c>
      <c r="DH45" s="748"/>
      <c r="DI45" s="746"/>
      <c r="DJ45" s="746"/>
      <c r="DK45" s="77">
        <f t="shared" si="203"/>
        <v>0</v>
      </c>
      <c r="DL45" s="747">
        <f t="shared" si="204"/>
        <v>0</v>
      </c>
      <c r="DM45" s="748"/>
      <c r="DN45" s="746"/>
      <c r="DO45" s="746"/>
      <c r="DP45" s="77">
        <f t="shared" si="205"/>
        <v>0</v>
      </c>
      <c r="DQ45" s="747">
        <f t="shared" si="206"/>
        <v>0</v>
      </c>
      <c r="DR45" s="748"/>
      <c r="DS45" s="746"/>
      <c r="DT45" s="746"/>
      <c r="DU45" s="77">
        <f t="shared" si="207"/>
        <v>0</v>
      </c>
      <c r="DV45" s="747">
        <f t="shared" si="208"/>
        <v>0</v>
      </c>
      <c r="DW45" s="748"/>
      <c r="DX45" s="746"/>
      <c r="DY45" s="746"/>
      <c r="DZ45" s="77">
        <f t="shared" si="209"/>
        <v>0</v>
      </c>
      <c r="EA45" s="747">
        <f t="shared" si="210"/>
        <v>0</v>
      </c>
      <c r="EB45" s="748"/>
      <c r="EC45" s="746"/>
      <c r="ED45" s="746"/>
      <c r="EE45" s="77">
        <f t="shared" si="211"/>
        <v>0</v>
      </c>
      <c r="EF45" s="747">
        <f t="shared" si="212"/>
        <v>0</v>
      </c>
      <c r="EG45" s="748"/>
      <c r="EH45" s="746"/>
      <c r="EI45" s="746"/>
      <c r="EJ45" s="77">
        <f t="shared" si="213"/>
        <v>0</v>
      </c>
      <c r="EK45" s="747">
        <f t="shared" si="214"/>
        <v>0</v>
      </c>
      <c r="EL45" s="748"/>
      <c r="EM45" s="746"/>
      <c r="EN45" s="746"/>
      <c r="EO45" s="77">
        <f t="shared" si="215"/>
        <v>0</v>
      </c>
      <c r="EP45" s="747">
        <f t="shared" si="216"/>
        <v>0</v>
      </c>
      <c r="EQ45" s="748"/>
      <c r="ER45" s="746"/>
      <c r="ES45" s="746"/>
      <c r="ET45" s="77">
        <f t="shared" si="217"/>
        <v>0</v>
      </c>
      <c r="EU45" s="747">
        <f t="shared" si="218"/>
        <v>0</v>
      </c>
      <c r="EV45" s="748"/>
      <c r="EW45" s="746"/>
      <c r="EX45" s="746"/>
      <c r="EY45" s="77">
        <f t="shared" si="219"/>
        <v>0</v>
      </c>
      <c r="EZ45" s="747">
        <f t="shared" si="220"/>
        <v>0</v>
      </c>
      <c r="FA45" s="748"/>
      <c r="FB45" s="746"/>
      <c r="FC45" s="746"/>
      <c r="FD45" s="77">
        <f t="shared" si="221"/>
        <v>0</v>
      </c>
      <c r="FE45" s="747">
        <f t="shared" si="222"/>
        <v>0</v>
      </c>
    </row>
    <row r="46" spans="1:161" ht="15.75">
      <c r="A46" s="744"/>
      <c r="B46" s="745">
        <f t="shared" si="223"/>
        <v>0</v>
      </c>
      <c r="C46" s="746"/>
      <c r="D46" s="746"/>
      <c r="E46" s="77">
        <f t="shared" si="160"/>
        <v>0</v>
      </c>
      <c r="F46" s="747">
        <f t="shared" si="160"/>
        <v>0</v>
      </c>
      <c r="G46" s="748"/>
      <c r="H46" s="746"/>
      <c r="I46" s="746"/>
      <c r="J46" s="77">
        <f t="shared" si="161"/>
        <v>0</v>
      </c>
      <c r="K46" s="747">
        <f t="shared" si="162"/>
        <v>0</v>
      </c>
      <c r="L46" s="748"/>
      <c r="M46" s="746"/>
      <c r="N46" s="746"/>
      <c r="O46" s="77">
        <f t="shared" si="163"/>
        <v>0</v>
      </c>
      <c r="P46" s="747">
        <f t="shared" si="164"/>
        <v>0</v>
      </c>
      <c r="Q46" s="748"/>
      <c r="R46" s="746"/>
      <c r="S46" s="746"/>
      <c r="T46" s="77">
        <f t="shared" si="165"/>
        <v>0</v>
      </c>
      <c r="U46" s="747">
        <f t="shared" si="166"/>
        <v>0</v>
      </c>
      <c r="V46" s="748"/>
      <c r="W46" s="746"/>
      <c r="X46" s="746"/>
      <c r="Y46" s="77">
        <f t="shared" si="167"/>
        <v>0</v>
      </c>
      <c r="Z46" s="747">
        <f t="shared" si="168"/>
        <v>0</v>
      </c>
      <c r="AA46" s="748"/>
      <c r="AB46" s="746"/>
      <c r="AC46" s="746"/>
      <c r="AD46" s="77">
        <f t="shared" si="169"/>
        <v>0</v>
      </c>
      <c r="AE46" s="747">
        <f t="shared" si="170"/>
        <v>0</v>
      </c>
      <c r="AF46" s="748"/>
      <c r="AG46" s="746"/>
      <c r="AH46" s="746"/>
      <c r="AI46" s="77">
        <f t="shared" si="171"/>
        <v>0</v>
      </c>
      <c r="AJ46" s="747">
        <f t="shared" si="172"/>
        <v>0</v>
      </c>
      <c r="AK46" s="748"/>
      <c r="AL46" s="746"/>
      <c r="AM46" s="746"/>
      <c r="AN46" s="77">
        <f t="shared" si="173"/>
        <v>0</v>
      </c>
      <c r="AO46" s="747">
        <f t="shared" si="174"/>
        <v>0</v>
      </c>
      <c r="AP46" s="748"/>
      <c r="AQ46" s="746"/>
      <c r="AR46" s="746"/>
      <c r="AS46" s="77">
        <f t="shared" si="175"/>
        <v>0</v>
      </c>
      <c r="AT46" s="747">
        <f t="shared" si="176"/>
        <v>0</v>
      </c>
      <c r="AU46" s="748"/>
      <c r="AV46" s="746"/>
      <c r="AW46" s="746"/>
      <c r="AX46" s="77">
        <f t="shared" si="177"/>
        <v>0</v>
      </c>
      <c r="AY46" s="747">
        <f t="shared" si="178"/>
        <v>0</v>
      </c>
      <c r="AZ46" s="748"/>
      <c r="BA46" s="746"/>
      <c r="BB46" s="746"/>
      <c r="BC46" s="77">
        <f t="shared" si="179"/>
        <v>0</v>
      </c>
      <c r="BD46" s="747">
        <f t="shared" si="180"/>
        <v>0</v>
      </c>
      <c r="BE46" s="748"/>
      <c r="BF46" s="746"/>
      <c r="BG46" s="746"/>
      <c r="BH46" s="77">
        <f t="shared" si="181"/>
        <v>0</v>
      </c>
      <c r="BI46" s="747">
        <f t="shared" si="182"/>
        <v>0</v>
      </c>
      <c r="BJ46" s="748"/>
      <c r="BK46" s="746"/>
      <c r="BL46" s="746"/>
      <c r="BM46" s="77">
        <f t="shared" si="183"/>
        <v>0</v>
      </c>
      <c r="BN46" s="747">
        <f t="shared" si="184"/>
        <v>0</v>
      </c>
      <c r="BO46" s="748"/>
      <c r="BP46" s="746"/>
      <c r="BQ46" s="746"/>
      <c r="BR46" s="77">
        <f t="shared" si="185"/>
        <v>0</v>
      </c>
      <c r="BS46" s="747">
        <f t="shared" si="186"/>
        <v>0</v>
      </c>
      <c r="BT46" s="748"/>
      <c r="BU46" s="746"/>
      <c r="BV46" s="746"/>
      <c r="BW46" s="77">
        <f t="shared" si="187"/>
        <v>0</v>
      </c>
      <c r="BX46" s="747">
        <f t="shared" si="188"/>
        <v>0</v>
      </c>
      <c r="BY46" s="748"/>
      <c r="BZ46" s="746"/>
      <c r="CA46" s="746"/>
      <c r="CB46" s="77">
        <f t="shared" si="189"/>
        <v>0</v>
      </c>
      <c r="CC46" s="747">
        <f t="shared" si="190"/>
        <v>0</v>
      </c>
      <c r="CD46" s="748"/>
      <c r="CE46" s="746"/>
      <c r="CF46" s="746"/>
      <c r="CG46" s="77">
        <f t="shared" si="191"/>
        <v>0</v>
      </c>
      <c r="CH46" s="747">
        <f t="shared" si="192"/>
        <v>0</v>
      </c>
      <c r="CI46" s="748"/>
      <c r="CJ46" s="746"/>
      <c r="CK46" s="746"/>
      <c r="CL46" s="77">
        <f t="shared" si="193"/>
        <v>0</v>
      </c>
      <c r="CM46" s="747">
        <f t="shared" si="194"/>
        <v>0</v>
      </c>
      <c r="CN46" s="748"/>
      <c r="CO46" s="746"/>
      <c r="CP46" s="746"/>
      <c r="CQ46" s="77">
        <f t="shared" si="195"/>
        <v>0</v>
      </c>
      <c r="CR46" s="747">
        <f t="shared" si="196"/>
        <v>0</v>
      </c>
      <c r="CS46" s="748"/>
      <c r="CT46" s="746"/>
      <c r="CU46" s="746"/>
      <c r="CV46" s="77">
        <f t="shared" si="197"/>
        <v>0</v>
      </c>
      <c r="CW46" s="747">
        <f t="shared" si="198"/>
        <v>0</v>
      </c>
      <c r="CX46" s="748"/>
      <c r="CY46" s="746"/>
      <c r="CZ46" s="746"/>
      <c r="DA46" s="77">
        <f t="shared" si="199"/>
        <v>0</v>
      </c>
      <c r="DB46" s="747">
        <f t="shared" si="200"/>
        <v>0</v>
      </c>
      <c r="DC46" s="748"/>
      <c r="DD46" s="746"/>
      <c r="DE46" s="746"/>
      <c r="DF46" s="77">
        <f t="shared" si="201"/>
        <v>0</v>
      </c>
      <c r="DG46" s="747">
        <f t="shared" si="202"/>
        <v>0</v>
      </c>
      <c r="DH46" s="748"/>
      <c r="DI46" s="746"/>
      <c r="DJ46" s="746"/>
      <c r="DK46" s="77">
        <f t="shared" si="203"/>
        <v>0</v>
      </c>
      <c r="DL46" s="747">
        <f t="shared" si="204"/>
        <v>0</v>
      </c>
      <c r="DM46" s="748"/>
      <c r="DN46" s="746"/>
      <c r="DO46" s="746"/>
      <c r="DP46" s="77">
        <f t="shared" si="205"/>
        <v>0</v>
      </c>
      <c r="DQ46" s="747">
        <f t="shared" si="206"/>
        <v>0</v>
      </c>
      <c r="DR46" s="748"/>
      <c r="DS46" s="746"/>
      <c r="DT46" s="746"/>
      <c r="DU46" s="77">
        <f t="shared" si="207"/>
        <v>0</v>
      </c>
      <c r="DV46" s="747">
        <f t="shared" si="208"/>
        <v>0</v>
      </c>
      <c r="DW46" s="748"/>
      <c r="DX46" s="746"/>
      <c r="DY46" s="746"/>
      <c r="DZ46" s="77">
        <f t="shared" si="209"/>
        <v>0</v>
      </c>
      <c r="EA46" s="747">
        <f t="shared" si="210"/>
        <v>0</v>
      </c>
      <c r="EB46" s="748"/>
      <c r="EC46" s="746"/>
      <c r="ED46" s="746"/>
      <c r="EE46" s="77">
        <f t="shared" si="211"/>
        <v>0</v>
      </c>
      <c r="EF46" s="747">
        <f t="shared" si="212"/>
        <v>0</v>
      </c>
      <c r="EG46" s="748"/>
      <c r="EH46" s="746"/>
      <c r="EI46" s="746"/>
      <c r="EJ46" s="77">
        <f t="shared" si="213"/>
        <v>0</v>
      </c>
      <c r="EK46" s="747">
        <f t="shared" si="214"/>
        <v>0</v>
      </c>
      <c r="EL46" s="748"/>
      <c r="EM46" s="746"/>
      <c r="EN46" s="746"/>
      <c r="EO46" s="77">
        <f t="shared" si="215"/>
        <v>0</v>
      </c>
      <c r="EP46" s="747">
        <f t="shared" si="216"/>
        <v>0</v>
      </c>
      <c r="EQ46" s="748"/>
      <c r="ER46" s="746"/>
      <c r="ES46" s="746"/>
      <c r="ET46" s="77">
        <f t="shared" si="217"/>
        <v>0</v>
      </c>
      <c r="EU46" s="747">
        <f t="shared" si="218"/>
        <v>0</v>
      </c>
      <c r="EV46" s="748"/>
      <c r="EW46" s="746"/>
      <c r="EX46" s="746"/>
      <c r="EY46" s="77">
        <f t="shared" si="219"/>
        <v>0</v>
      </c>
      <c r="EZ46" s="747">
        <f t="shared" si="220"/>
        <v>0</v>
      </c>
      <c r="FA46" s="748"/>
      <c r="FB46" s="746"/>
      <c r="FC46" s="746"/>
      <c r="FD46" s="77">
        <f t="shared" si="221"/>
        <v>0</v>
      </c>
      <c r="FE46" s="747">
        <f t="shared" si="222"/>
        <v>0</v>
      </c>
    </row>
    <row r="47" spans="1:161" ht="15.75">
      <c r="A47" s="744"/>
      <c r="B47" s="745">
        <f t="shared" si="223"/>
        <v>0</v>
      </c>
      <c r="C47" s="746"/>
      <c r="D47" s="746"/>
      <c r="E47" s="77">
        <f t="shared" si="160"/>
        <v>0</v>
      </c>
      <c r="F47" s="747">
        <f t="shared" si="160"/>
        <v>0</v>
      </c>
      <c r="G47" s="748"/>
      <c r="H47" s="746"/>
      <c r="I47" s="746"/>
      <c r="J47" s="77">
        <f t="shared" si="161"/>
        <v>0</v>
      </c>
      <c r="K47" s="747">
        <f t="shared" si="162"/>
        <v>0</v>
      </c>
      <c r="L47" s="748"/>
      <c r="M47" s="746"/>
      <c r="N47" s="746"/>
      <c r="O47" s="77">
        <f t="shared" si="163"/>
        <v>0</v>
      </c>
      <c r="P47" s="747">
        <f t="shared" si="164"/>
        <v>0</v>
      </c>
      <c r="Q47" s="748"/>
      <c r="R47" s="746"/>
      <c r="S47" s="746"/>
      <c r="T47" s="77">
        <f t="shared" si="165"/>
        <v>0</v>
      </c>
      <c r="U47" s="747">
        <f t="shared" si="166"/>
        <v>0</v>
      </c>
      <c r="V47" s="748"/>
      <c r="W47" s="746"/>
      <c r="X47" s="746"/>
      <c r="Y47" s="77">
        <f t="shared" si="167"/>
        <v>0</v>
      </c>
      <c r="Z47" s="747">
        <f t="shared" si="168"/>
        <v>0</v>
      </c>
      <c r="AA47" s="748"/>
      <c r="AB47" s="746"/>
      <c r="AC47" s="746"/>
      <c r="AD47" s="77">
        <f t="shared" si="169"/>
        <v>0</v>
      </c>
      <c r="AE47" s="747">
        <f t="shared" si="170"/>
        <v>0</v>
      </c>
      <c r="AF47" s="748"/>
      <c r="AG47" s="746"/>
      <c r="AH47" s="746"/>
      <c r="AI47" s="77">
        <f t="shared" si="171"/>
        <v>0</v>
      </c>
      <c r="AJ47" s="747">
        <f t="shared" si="172"/>
        <v>0</v>
      </c>
      <c r="AK47" s="748"/>
      <c r="AL47" s="746"/>
      <c r="AM47" s="746"/>
      <c r="AN47" s="77">
        <f t="shared" si="173"/>
        <v>0</v>
      </c>
      <c r="AO47" s="747">
        <f t="shared" si="174"/>
        <v>0</v>
      </c>
      <c r="AP47" s="748"/>
      <c r="AQ47" s="746"/>
      <c r="AR47" s="746"/>
      <c r="AS47" s="77">
        <f t="shared" si="175"/>
        <v>0</v>
      </c>
      <c r="AT47" s="747">
        <f t="shared" si="176"/>
        <v>0</v>
      </c>
      <c r="AU47" s="748"/>
      <c r="AV47" s="746"/>
      <c r="AW47" s="746"/>
      <c r="AX47" s="77">
        <f t="shared" si="177"/>
        <v>0</v>
      </c>
      <c r="AY47" s="747">
        <f t="shared" si="178"/>
        <v>0</v>
      </c>
      <c r="AZ47" s="748"/>
      <c r="BA47" s="746"/>
      <c r="BB47" s="746"/>
      <c r="BC47" s="77">
        <f t="shared" si="179"/>
        <v>0</v>
      </c>
      <c r="BD47" s="747">
        <f t="shared" si="180"/>
        <v>0</v>
      </c>
      <c r="BE47" s="748"/>
      <c r="BF47" s="746"/>
      <c r="BG47" s="746"/>
      <c r="BH47" s="77">
        <f t="shared" si="181"/>
        <v>0</v>
      </c>
      <c r="BI47" s="747">
        <f t="shared" si="182"/>
        <v>0</v>
      </c>
      <c r="BJ47" s="748"/>
      <c r="BK47" s="746"/>
      <c r="BL47" s="746"/>
      <c r="BM47" s="77">
        <f t="shared" si="183"/>
        <v>0</v>
      </c>
      <c r="BN47" s="747">
        <f t="shared" si="184"/>
        <v>0</v>
      </c>
      <c r="BO47" s="748"/>
      <c r="BP47" s="746"/>
      <c r="BQ47" s="746"/>
      <c r="BR47" s="77">
        <f t="shared" si="185"/>
        <v>0</v>
      </c>
      <c r="BS47" s="747">
        <f t="shared" si="186"/>
        <v>0</v>
      </c>
      <c r="BT47" s="748"/>
      <c r="BU47" s="746"/>
      <c r="BV47" s="746"/>
      <c r="BW47" s="77">
        <f t="shared" si="187"/>
        <v>0</v>
      </c>
      <c r="BX47" s="747">
        <f t="shared" si="188"/>
        <v>0</v>
      </c>
      <c r="BY47" s="748"/>
      <c r="BZ47" s="746"/>
      <c r="CA47" s="746"/>
      <c r="CB47" s="77">
        <f t="shared" si="189"/>
        <v>0</v>
      </c>
      <c r="CC47" s="747">
        <f t="shared" si="190"/>
        <v>0</v>
      </c>
      <c r="CD47" s="748"/>
      <c r="CE47" s="746"/>
      <c r="CF47" s="746"/>
      <c r="CG47" s="77">
        <f t="shared" si="191"/>
        <v>0</v>
      </c>
      <c r="CH47" s="747">
        <f t="shared" si="192"/>
        <v>0</v>
      </c>
      <c r="CI47" s="748"/>
      <c r="CJ47" s="746"/>
      <c r="CK47" s="746"/>
      <c r="CL47" s="77">
        <f t="shared" si="193"/>
        <v>0</v>
      </c>
      <c r="CM47" s="747">
        <f t="shared" si="194"/>
        <v>0</v>
      </c>
      <c r="CN47" s="748"/>
      <c r="CO47" s="746"/>
      <c r="CP47" s="746"/>
      <c r="CQ47" s="77">
        <f t="shared" si="195"/>
        <v>0</v>
      </c>
      <c r="CR47" s="747">
        <f t="shared" si="196"/>
        <v>0</v>
      </c>
      <c r="CS47" s="748"/>
      <c r="CT47" s="746"/>
      <c r="CU47" s="746"/>
      <c r="CV47" s="77">
        <f t="shared" si="197"/>
        <v>0</v>
      </c>
      <c r="CW47" s="747">
        <f t="shared" si="198"/>
        <v>0</v>
      </c>
      <c r="CX47" s="748"/>
      <c r="CY47" s="746"/>
      <c r="CZ47" s="746"/>
      <c r="DA47" s="77">
        <f t="shared" si="199"/>
        <v>0</v>
      </c>
      <c r="DB47" s="747">
        <f t="shared" si="200"/>
        <v>0</v>
      </c>
      <c r="DC47" s="748"/>
      <c r="DD47" s="746"/>
      <c r="DE47" s="746"/>
      <c r="DF47" s="77">
        <f t="shared" si="201"/>
        <v>0</v>
      </c>
      <c r="DG47" s="747">
        <f t="shared" si="202"/>
        <v>0</v>
      </c>
      <c r="DH47" s="748"/>
      <c r="DI47" s="746"/>
      <c r="DJ47" s="746"/>
      <c r="DK47" s="77">
        <f t="shared" si="203"/>
        <v>0</v>
      </c>
      <c r="DL47" s="747">
        <f t="shared" si="204"/>
        <v>0</v>
      </c>
      <c r="DM47" s="748"/>
      <c r="DN47" s="746"/>
      <c r="DO47" s="746"/>
      <c r="DP47" s="77">
        <f t="shared" si="205"/>
        <v>0</v>
      </c>
      <c r="DQ47" s="747">
        <f t="shared" si="206"/>
        <v>0</v>
      </c>
      <c r="DR47" s="748"/>
      <c r="DS47" s="746"/>
      <c r="DT47" s="746"/>
      <c r="DU47" s="77">
        <f t="shared" si="207"/>
        <v>0</v>
      </c>
      <c r="DV47" s="747">
        <f t="shared" si="208"/>
        <v>0</v>
      </c>
      <c r="DW47" s="748"/>
      <c r="DX47" s="746"/>
      <c r="DY47" s="746"/>
      <c r="DZ47" s="77">
        <f t="shared" si="209"/>
        <v>0</v>
      </c>
      <c r="EA47" s="747">
        <f t="shared" si="210"/>
        <v>0</v>
      </c>
      <c r="EB47" s="748"/>
      <c r="EC47" s="746"/>
      <c r="ED47" s="746"/>
      <c r="EE47" s="77">
        <f t="shared" si="211"/>
        <v>0</v>
      </c>
      <c r="EF47" s="747">
        <f t="shared" si="212"/>
        <v>0</v>
      </c>
      <c r="EG47" s="748"/>
      <c r="EH47" s="746"/>
      <c r="EI47" s="746"/>
      <c r="EJ47" s="77">
        <f t="shared" si="213"/>
        <v>0</v>
      </c>
      <c r="EK47" s="747">
        <f t="shared" si="214"/>
        <v>0</v>
      </c>
      <c r="EL47" s="748"/>
      <c r="EM47" s="746"/>
      <c r="EN47" s="746"/>
      <c r="EO47" s="77">
        <f t="shared" si="215"/>
        <v>0</v>
      </c>
      <c r="EP47" s="747">
        <f t="shared" si="216"/>
        <v>0</v>
      </c>
      <c r="EQ47" s="748"/>
      <c r="ER47" s="746"/>
      <c r="ES47" s="746"/>
      <c r="ET47" s="77">
        <f t="shared" si="217"/>
        <v>0</v>
      </c>
      <c r="EU47" s="747">
        <f t="shared" si="218"/>
        <v>0</v>
      </c>
      <c r="EV47" s="748"/>
      <c r="EW47" s="746"/>
      <c r="EX47" s="746"/>
      <c r="EY47" s="77">
        <f t="shared" si="219"/>
        <v>0</v>
      </c>
      <c r="EZ47" s="747">
        <f t="shared" si="220"/>
        <v>0</v>
      </c>
      <c r="FA47" s="748"/>
      <c r="FB47" s="746"/>
      <c r="FC47" s="746"/>
      <c r="FD47" s="77">
        <f t="shared" si="221"/>
        <v>0</v>
      </c>
      <c r="FE47" s="747">
        <f t="shared" si="222"/>
        <v>0</v>
      </c>
    </row>
    <row r="48" spans="1:161" ht="31.5">
      <c r="A48" s="734" t="s">
        <v>1407</v>
      </c>
      <c r="B48" s="735">
        <f>G48+L48+Q48+V48+AA48+AF48+AK48+AP48+AU48+AZ48+BE48+BJ48+BO48+BT48+BY48+CD48+CI48+CN48+CS48+CX48+DC48+DH48+DM48+DR48+DW48+EB48+EG48+EL48+EQ48+EV48+FA48</f>
        <v>1362</v>
      </c>
      <c r="C48" s="736"/>
      <c r="D48" s="737"/>
      <c r="E48" s="738"/>
      <c r="F48" s="737"/>
      <c r="G48" s="738">
        <v>80</v>
      </c>
      <c r="H48" s="736"/>
      <c r="I48" s="737"/>
      <c r="J48" s="738"/>
      <c r="K48" s="737"/>
      <c r="L48" s="738">
        <v>93</v>
      </c>
      <c r="M48" s="736"/>
      <c r="N48" s="737"/>
      <c r="O48" s="738"/>
      <c r="P48" s="737"/>
      <c r="Q48" s="738">
        <v>80</v>
      </c>
      <c r="R48" s="736"/>
      <c r="S48" s="737"/>
      <c r="T48" s="738"/>
      <c r="U48" s="737"/>
      <c r="V48" s="738">
        <v>0</v>
      </c>
      <c r="W48" s="736"/>
      <c r="X48" s="737"/>
      <c r="Y48" s="738"/>
      <c r="Z48" s="737"/>
      <c r="AA48" s="738">
        <v>113</v>
      </c>
      <c r="AB48" s="736"/>
      <c r="AC48" s="737"/>
      <c r="AD48" s="738"/>
      <c r="AE48" s="737"/>
      <c r="AF48" s="738">
        <v>0</v>
      </c>
      <c r="AG48" s="736"/>
      <c r="AH48" s="737"/>
      <c r="AI48" s="738"/>
      <c r="AJ48" s="737"/>
      <c r="AK48" s="738">
        <v>0</v>
      </c>
      <c r="AL48" s="736"/>
      <c r="AM48" s="737"/>
      <c r="AN48" s="738"/>
      <c r="AO48" s="737"/>
      <c r="AP48" s="738">
        <v>15</v>
      </c>
      <c r="AQ48" s="736"/>
      <c r="AR48" s="737"/>
      <c r="AS48" s="738"/>
      <c r="AT48" s="737"/>
      <c r="AU48" s="738">
        <v>0</v>
      </c>
      <c r="AV48" s="736"/>
      <c r="AW48" s="737"/>
      <c r="AX48" s="738"/>
      <c r="AY48" s="737"/>
      <c r="AZ48" s="738">
        <v>58</v>
      </c>
      <c r="BA48" s="736"/>
      <c r="BB48" s="737"/>
      <c r="BC48" s="738"/>
      <c r="BD48" s="737"/>
      <c r="BE48" s="738">
        <v>0</v>
      </c>
      <c r="BF48" s="736"/>
      <c r="BG48" s="737"/>
      <c r="BH48" s="738"/>
      <c r="BI48" s="737"/>
      <c r="BJ48" s="738">
        <v>55</v>
      </c>
      <c r="BK48" s="736"/>
      <c r="BL48" s="737"/>
      <c r="BM48" s="738"/>
      <c r="BN48" s="737"/>
      <c r="BO48" s="738">
        <v>45</v>
      </c>
      <c r="BP48" s="736"/>
      <c r="BQ48" s="737"/>
      <c r="BR48" s="738"/>
      <c r="BS48" s="737"/>
      <c r="BT48" s="738">
        <v>80</v>
      </c>
      <c r="BU48" s="736"/>
      <c r="BV48" s="737"/>
      <c r="BW48" s="738"/>
      <c r="BX48" s="737"/>
      <c r="BY48" s="738">
        <v>0</v>
      </c>
      <c r="BZ48" s="736"/>
      <c r="CA48" s="737"/>
      <c r="CB48" s="738"/>
      <c r="CC48" s="737"/>
      <c r="CD48" s="738">
        <v>101</v>
      </c>
      <c r="CE48" s="736"/>
      <c r="CF48" s="737"/>
      <c r="CG48" s="738"/>
      <c r="CH48" s="737"/>
      <c r="CI48" s="738">
        <v>68</v>
      </c>
      <c r="CJ48" s="736"/>
      <c r="CK48" s="737"/>
      <c r="CL48" s="738"/>
      <c r="CM48" s="737"/>
      <c r="CN48" s="738">
        <v>0</v>
      </c>
      <c r="CO48" s="736"/>
      <c r="CP48" s="737"/>
      <c r="CQ48" s="738"/>
      <c r="CR48" s="737"/>
      <c r="CS48" s="738">
        <v>95</v>
      </c>
      <c r="CT48" s="736"/>
      <c r="CU48" s="737"/>
      <c r="CV48" s="738"/>
      <c r="CW48" s="737"/>
      <c r="CX48" s="738">
        <v>0</v>
      </c>
      <c r="CY48" s="736"/>
      <c r="CZ48" s="737"/>
      <c r="DA48" s="738"/>
      <c r="DB48" s="737"/>
      <c r="DC48" s="738">
        <v>144</v>
      </c>
      <c r="DD48" s="736"/>
      <c r="DE48" s="737"/>
      <c r="DF48" s="738"/>
      <c r="DG48" s="737"/>
      <c r="DH48" s="738">
        <v>75</v>
      </c>
      <c r="DI48" s="736"/>
      <c r="DJ48" s="737"/>
      <c r="DK48" s="738"/>
      <c r="DL48" s="737"/>
      <c r="DM48" s="738">
        <v>93</v>
      </c>
      <c r="DN48" s="736"/>
      <c r="DO48" s="737"/>
      <c r="DP48" s="738"/>
      <c r="DQ48" s="737"/>
      <c r="DR48" s="738">
        <v>26</v>
      </c>
      <c r="DS48" s="736"/>
      <c r="DT48" s="737"/>
      <c r="DU48" s="738"/>
      <c r="DV48" s="737"/>
      <c r="DW48" s="738">
        <v>0</v>
      </c>
      <c r="DX48" s="736"/>
      <c r="DY48" s="737"/>
      <c r="DZ48" s="738"/>
      <c r="EA48" s="737"/>
      <c r="EB48" s="738">
        <v>90</v>
      </c>
      <c r="EC48" s="736"/>
      <c r="ED48" s="737"/>
      <c r="EE48" s="738"/>
      <c r="EF48" s="737"/>
      <c r="EG48" s="738">
        <v>51</v>
      </c>
      <c r="EH48" s="736"/>
      <c r="EI48" s="737"/>
      <c r="EJ48" s="738"/>
      <c r="EK48" s="737"/>
      <c r="EL48" s="738">
        <v>0</v>
      </c>
      <c r="EM48" s="736"/>
      <c r="EN48" s="737"/>
      <c r="EO48" s="738"/>
      <c r="EP48" s="737"/>
      <c r="EQ48" s="738">
        <v>0</v>
      </c>
      <c r="ER48" s="736"/>
      <c r="ES48" s="737"/>
      <c r="ET48" s="738"/>
      <c r="EU48" s="737"/>
      <c r="EV48" s="738">
        <v>0</v>
      </c>
      <c r="EW48" s="736"/>
      <c r="EX48" s="737"/>
      <c r="EY48" s="738"/>
      <c r="EZ48" s="737"/>
      <c r="FA48" s="738">
        <v>0</v>
      </c>
      <c r="FB48" s="736"/>
      <c r="FC48" s="737"/>
      <c r="FD48" s="738"/>
      <c r="FE48" s="737"/>
    </row>
    <row r="49" spans="1:161" ht="15.75">
      <c r="A49" s="743" t="s">
        <v>1408</v>
      </c>
      <c r="B49" s="740">
        <f>SUM(B50:B59)</f>
        <v>1362</v>
      </c>
      <c r="C49" s="741"/>
      <c r="D49" s="742"/>
      <c r="E49" s="740">
        <f>SUM(E50:E59)</f>
        <v>602470</v>
      </c>
      <c r="F49" s="742">
        <f>SUM(F50:F59)</f>
        <v>20.82</v>
      </c>
      <c r="G49" s="740">
        <f>SUM(G50:G59)</f>
        <v>80</v>
      </c>
      <c r="H49" s="741"/>
      <c r="I49" s="742"/>
      <c r="J49" s="740">
        <f>SUM(J50:J59)</f>
        <v>2188</v>
      </c>
      <c r="K49" s="742">
        <f>SUM(K50:K59)</f>
        <v>0.24</v>
      </c>
      <c r="L49" s="740">
        <f>SUM(L50:L59)</f>
        <v>93</v>
      </c>
      <c r="M49" s="741"/>
      <c r="N49" s="742"/>
      <c r="O49" s="740">
        <f>SUM(O50:O59)</f>
        <v>9765</v>
      </c>
      <c r="P49" s="742">
        <f>SUM(P50:P59)</f>
        <v>0.34</v>
      </c>
      <c r="Q49" s="740">
        <f>SUM(Q50:Q59)</f>
        <v>80</v>
      </c>
      <c r="R49" s="741"/>
      <c r="S49" s="742"/>
      <c r="T49" s="740">
        <f>SUM(T50:T59)</f>
        <v>50400</v>
      </c>
      <c r="U49" s="742">
        <f>SUM(U50:U59)</f>
        <v>1</v>
      </c>
      <c r="V49" s="740">
        <f>SUM(V50:V59)</f>
        <v>0</v>
      </c>
      <c r="W49" s="741"/>
      <c r="X49" s="742"/>
      <c r="Y49" s="740">
        <f>SUM(Y50:Y59)</f>
        <v>0</v>
      </c>
      <c r="Z49" s="742">
        <f>SUM(Z50:Z59)</f>
        <v>0</v>
      </c>
      <c r="AA49" s="740">
        <f>SUM(AA50:AA59)</f>
        <v>113</v>
      </c>
      <c r="AB49" s="741"/>
      <c r="AC49" s="742"/>
      <c r="AD49" s="740">
        <f>SUM(AD50:AD59)</f>
        <v>58905</v>
      </c>
      <c r="AE49" s="742">
        <f>SUM(AE50:AE59)</f>
        <v>1.5</v>
      </c>
      <c r="AF49" s="740">
        <f>SUM(AF50:AF59)</f>
        <v>0</v>
      </c>
      <c r="AG49" s="741"/>
      <c r="AH49" s="742"/>
      <c r="AI49" s="740">
        <f>SUM(AI50:AI59)</f>
        <v>0</v>
      </c>
      <c r="AJ49" s="742">
        <f>SUM(AJ50:AJ59)</f>
        <v>0</v>
      </c>
      <c r="AK49" s="740">
        <f>SUM(AK50:AK59)</f>
        <v>0</v>
      </c>
      <c r="AL49" s="741"/>
      <c r="AM49" s="742"/>
      <c r="AN49" s="740">
        <f>SUM(AN50:AN59)</f>
        <v>0</v>
      </c>
      <c r="AO49" s="742">
        <f>SUM(AO50:AO59)</f>
        <v>0</v>
      </c>
      <c r="AP49" s="740">
        <f>SUM(AP50:AP59)</f>
        <v>15</v>
      </c>
      <c r="AQ49" s="741"/>
      <c r="AR49" s="742"/>
      <c r="AS49" s="740">
        <f>SUM(AS50:AS59)</f>
        <v>2100</v>
      </c>
      <c r="AT49" s="742">
        <f>SUM(AT50:AT59)</f>
        <v>0.22</v>
      </c>
      <c r="AU49" s="740">
        <f>SUM(AU50:AU59)</f>
        <v>0</v>
      </c>
      <c r="AV49" s="741"/>
      <c r="AW49" s="742"/>
      <c r="AX49" s="740">
        <f>SUM(AX50:AX59)</f>
        <v>0</v>
      </c>
      <c r="AY49" s="742">
        <f>SUM(AY50:AY59)</f>
        <v>0</v>
      </c>
      <c r="AZ49" s="740">
        <f>SUM(AZ50:AZ59)</f>
        <v>58</v>
      </c>
      <c r="BA49" s="741"/>
      <c r="BB49" s="742"/>
      <c r="BC49" s="740">
        <f>SUM(BC50:BC59)</f>
        <v>14648</v>
      </c>
      <c r="BD49" s="742">
        <f>SUM(BD50:BD59)</f>
        <v>0.75</v>
      </c>
      <c r="BE49" s="740">
        <f>SUM(BE50:BE59)</f>
        <v>0</v>
      </c>
      <c r="BF49" s="741"/>
      <c r="BG49" s="742"/>
      <c r="BH49" s="740">
        <f>SUM(BH50:BH59)</f>
        <v>0</v>
      </c>
      <c r="BI49" s="742">
        <f>SUM(BI50:BI59)</f>
        <v>0</v>
      </c>
      <c r="BJ49" s="740">
        <f>SUM(BJ50:BJ59)</f>
        <v>55</v>
      </c>
      <c r="BK49" s="741"/>
      <c r="BL49" s="742"/>
      <c r="BM49" s="740">
        <f>SUM(BM50:BM59)</f>
        <v>14963</v>
      </c>
      <c r="BN49" s="742">
        <f>SUM(BN50:BN59)</f>
        <v>1.75</v>
      </c>
      <c r="BO49" s="740">
        <f>SUM(BO50:BO59)</f>
        <v>45</v>
      </c>
      <c r="BP49" s="741"/>
      <c r="BQ49" s="742"/>
      <c r="BR49" s="740">
        <f>SUM(BR50:BR59)</f>
        <v>42525</v>
      </c>
      <c r="BS49" s="742">
        <f>SUM(BS50:BS59)</f>
        <v>1.5</v>
      </c>
      <c r="BT49" s="740">
        <f>SUM(BT50:BT59)</f>
        <v>80</v>
      </c>
      <c r="BU49" s="741"/>
      <c r="BV49" s="742"/>
      <c r="BW49" s="740">
        <f>SUM(BW50:BW59)</f>
        <v>5280</v>
      </c>
      <c r="BX49" s="742">
        <f>SUM(BX50:BX59)</f>
        <v>0.22</v>
      </c>
      <c r="BY49" s="740">
        <f>SUM(BY50:BY59)</f>
        <v>0</v>
      </c>
      <c r="BZ49" s="741"/>
      <c r="CA49" s="742"/>
      <c r="CB49" s="740">
        <f>SUM(CB50:CB59)</f>
        <v>0</v>
      </c>
      <c r="CC49" s="742">
        <f>SUM(CC50:CC59)</f>
        <v>0</v>
      </c>
      <c r="CD49" s="740">
        <f>SUM(CD50:CD59)</f>
        <v>101</v>
      </c>
      <c r="CE49" s="741"/>
      <c r="CF49" s="742"/>
      <c r="CG49" s="740">
        <f>SUM(CG50:CG59)</f>
        <v>24024</v>
      </c>
      <c r="CH49" s="742">
        <f>SUM(CH50:CH59)</f>
        <v>1.98</v>
      </c>
      <c r="CI49" s="740">
        <f>SUM(CI50:CI59)</f>
        <v>68</v>
      </c>
      <c r="CJ49" s="741"/>
      <c r="CK49" s="742"/>
      <c r="CL49" s="740">
        <f>SUM(CL50:CL59)</f>
        <v>42840</v>
      </c>
      <c r="CM49" s="742">
        <f>SUM(CM50:CM59)</f>
        <v>1</v>
      </c>
      <c r="CN49" s="740">
        <f>SUM(CN50:CN59)</f>
        <v>0</v>
      </c>
      <c r="CO49" s="741"/>
      <c r="CP49" s="742"/>
      <c r="CQ49" s="740">
        <f>SUM(CQ50:CQ59)</f>
        <v>0</v>
      </c>
      <c r="CR49" s="742">
        <f>SUM(CR50:CR59)</f>
        <v>0</v>
      </c>
      <c r="CS49" s="740">
        <f>SUM(CS50:CS59)</f>
        <v>95</v>
      </c>
      <c r="CT49" s="741"/>
      <c r="CU49" s="742"/>
      <c r="CV49" s="740">
        <f>SUM(CV50:CV59)</f>
        <v>8820</v>
      </c>
      <c r="CW49" s="742">
        <f>SUM(CW50:CW59)</f>
        <v>0.77</v>
      </c>
      <c r="CX49" s="740">
        <f>SUM(CX50:CX59)</f>
        <v>0</v>
      </c>
      <c r="CY49" s="741"/>
      <c r="CZ49" s="742"/>
      <c r="DA49" s="740">
        <f>SUM(DA50:DA59)</f>
        <v>0</v>
      </c>
      <c r="DB49" s="742">
        <f>SUM(DB50:DB59)</f>
        <v>0</v>
      </c>
      <c r="DC49" s="740">
        <f>SUM(DC50:DC59)</f>
        <v>144</v>
      </c>
      <c r="DD49" s="741"/>
      <c r="DE49" s="742"/>
      <c r="DF49" s="740">
        <f>SUM(DF50:DF59)</f>
        <v>100643</v>
      </c>
      <c r="DG49" s="742">
        <f>SUM(DG50:DG59)</f>
        <v>3.5</v>
      </c>
      <c r="DH49" s="740">
        <f>SUM(DH50:DH59)</f>
        <v>75</v>
      </c>
      <c r="DI49" s="741"/>
      <c r="DJ49" s="742"/>
      <c r="DK49" s="740">
        <f>SUM(DK50:DK59)</f>
        <v>38475</v>
      </c>
      <c r="DL49" s="742">
        <f>SUM(DL50:DL59)</f>
        <v>1.5</v>
      </c>
      <c r="DM49" s="740">
        <f>SUM(DM50:DM59)</f>
        <v>93</v>
      </c>
      <c r="DN49" s="741"/>
      <c r="DO49" s="742"/>
      <c r="DP49" s="740">
        <f>SUM(DP50:DP59)</f>
        <v>42998</v>
      </c>
      <c r="DQ49" s="742">
        <f>SUM(DQ50:DQ59)</f>
        <v>1.25</v>
      </c>
      <c r="DR49" s="740">
        <f>SUM(DR50:DR59)</f>
        <v>26</v>
      </c>
      <c r="DS49" s="741"/>
      <c r="DT49" s="742"/>
      <c r="DU49" s="740">
        <f>SUM(DU50:DU59)</f>
        <v>4095</v>
      </c>
      <c r="DV49" s="742">
        <f>SUM(DV50:DV59)</f>
        <v>0.25</v>
      </c>
      <c r="DW49" s="740">
        <f>SUM(DW50:DW59)</f>
        <v>0</v>
      </c>
      <c r="DX49" s="741"/>
      <c r="DY49" s="742"/>
      <c r="DZ49" s="740">
        <f>SUM(DZ50:DZ59)</f>
        <v>0</v>
      </c>
      <c r="EA49" s="742">
        <f>SUM(EA50:EA59)</f>
        <v>0</v>
      </c>
      <c r="EB49" s="740">
        <f>SUM(EB50:EB59)</f>
        <v>90</v>
      </c>
      <c r="EC49" s="741"/>
      <c r="ED49" s="742"/>
      <c r="EE49" s="740">
        <f>SUM(EE50:EE59)</f>
        <v>99225</v>
      </c>
      <c r="EF49" s="742">
        <f>SUM(EF50:EF59)</f>
        <v>1.75</v>
      </c>
      <c r="EG49" s="740">
        <f>SUM(EG50:EG59)</f>
        <v>51</v>
      </c>
      <c r="EH49" s="741"/>
      <c r="EI49" s="742"/>
      <c r="EJ49" s="740">
        <f>SUM(EJ50:EJ59)</f>
        <v>40576</v>
      </c>
      <c r="EK49" s="742">
        <f>SUM(EK50:EK59)</f>
        <v>1.3</v>
      </c>
      <c r="EL49" s="740">
        <f>SUM(EL50:EL59)</f>
        <v>0</v>
      </c>
      <c r="EM49" s="741"/>
      <c r="EN49" s="742"/>
      <c r="EO49" s="740">
        <f>SUM(EO50:EO59)</f>
        <v>0</v>
      </c>
      <c r="EP49" s="742">
        <f>SUM(EP50:EP59)</f>
        <v>0</v>
      </c>
      <c r="EQ49" s="740">
        <f>SUM(EQ50:EQ59)</f>
        <v>0</v>
      </c>
      <c r="ER49" s="741"/>
      <c r="ES49" s="742"/>
      <c r="ET49" s="740">
        <f>SUM(ET50:ET59)</f>
        <v>0</v>
      </c>
      <c r="EU49" s="742">
        <f>SUM(EU50:EU59)</f>
        <v>0</v>
      </c>
      <c r="EV49" s="740">
        <f>SUM(EV50:EV59)</f>
        <v>0</v>
      </c>
      <c r="EW49" s="741"/>
      <c r="EX49" s="742"/>
      <c r="EY49" s="740">
        <f>SUM(EY50:EY59)</f>
        <v>0</v>
      </c>
      <c r="EZ49" s="742">
        <f>SUM(EZ50:EZ59)</f>
        <v>0</v>
      </c>
      <c r="FA49" s="740">
        <f>SUM(FA50:FA59)</f>
        <v>0</v>
      </c>
      <c r="FB49" s="741"/>
      <c r="FC49" s="742"/>
      <c r="FD49" s="740">
        <f>SUM(FD50:FD59)</f>
        <v>0</v>
      </c>
      <c r="FE49" s="742">
        <f>SUM(FE50:FE59)</f>
        <v>0</v>
      </c>
    </row>
    <row r="50" spans="1:161" ht="15.75">
      <c r="A50" s="744"/>
      <c r="B50" s="745">
        <f>G50+L50+Q50+V50+AA50+AF50+AK50+AP50+AU50+AZ50+BE50+BJ50+BO50+BT50+BY50+CD50+CI50+CN50+CS50+CX50+DC50+DH50+DM50+DR50+DW50+EB50+EG50+EL50+EQ50+EV50+FA50</f>
        <v>801</v>
      </c>
      <c r="C50" s="746"/>
      <c r="D50" s="746"/>
      <c r="E50" s="77">
        <f t="shared" ref="E50:F59" si="224">J50+O50+T50+Y50+AD50+AI50+AN50+AS50+AX50+BC50+BH50+BM50+BR50+BW50+CB50+CG50+CL50+CQ50+CV50+DA50+DF50+DK50+DP50+DU50+DZ50+EE50+EJ50+EO50+ET50+EY50+FD50</f>
        <v>446047</v>
      </c>
      <c r="F50" s="747">
        <f t="shared" si="224"/>
        <v>13.52</v>
      </c>
      <c r="G50" s="748">
        <v>15</v>
      </c>
      <c r="H50" s="746">
        <v>1</v>
      </c>
      <c r="I50" s="746">
        <v>35</v>
      </c>
      <c r="J50" s="77">
        <f>I50*H50*G50</f>
        <v>525</v>
      </c>
      <c r="K50" s="747">
        <f>H50/18</f>
        <v>0.06</v>
      </c>
      <c r="L50" s="748">
        <v>33</v>
      </c>
      <c r="M50" s="746">
        <v>3</v>
      </c>
      <c r="N50" s="746">
        <v>35</v>
      </c>
      <c r="O50" s="77">
        <f>N50*M50*L50</f>
        <v>3465</v>
      </c>
      <c r="P50" s="747">
        <f>M50/18</f>
        <v>0.17</v>
      </c>
      <c r="Q50" s="748">
        <v>80</v>
      </c>
      <c r="R50" s="746">
        <v>18</v>
      </c>
      <c r="S50" s="746">
        <v>35</v>
      </c>
      <c r="T50" s="77">
        <f>S50*R50*Q50</f>
        <v>50400</v>
      </c>
      <c r="U50" s="747">
        <f>R50/18</f>
        <v>1</v>
      </c>
      <c r="V50" s="748"/>
      <c r="W50" s="746"/>
      <c r="X50" s="746"/>
      <c r="Y50" s="77">
        <f>X50*W50*V50</f>
        <v>0</v>
      </c>
      <c r="Z50" s="747">
        <f>W50/18</f>
        <v>0</v>
      </c>
      <c r="AA50" s="748">
        <v>39</v>
      </c>
      <c r="AB50" s="746">
        <v>9</v>
      </c>
      <c r="AC50" s="746">
        <v>35</v>
      </c>
      <c r="AD50" s="77">
        <f>AC50*AB50*AA50</f>
        <v>12285</v>
      </c>
      <c r="AE50" s="747">
        <f>AB50/18</f>
        <v>0.5</v>
      </c>
      <c r="AF50" s="748"/>
      <c r="AG50" s="746"/>
      <c r="AH50" s="746"/>
      <c r="AI50" s="77">
        <f>AH50*AG50*AF50</f>
        <v>0</v>
      </c>
      <c r="AJ50" s="747">
        <f>AG50/18</f>
        <v>0</v>
      </c>
      <c r="AK50" s="748"/>
      <c r="AL50" s="746"/>
      <c r="AM50" s="746"/>
      <c r="AN50" s="77">
        <f>AM50*AL50*AK50</f>
        <v>0</v>
      </c>
      <c r="AO50" s="747">
        <f>AL50/18</f>
        <v>0</v>
      </c>
      <c r="AP50" s="748">
        <v>15</v>
      </c>
      <c r="AQ50" s="746">
        <v>4</v>
      </c>
      <c r="AR50" s="746">
        <v>35</v>
      </c>
      <c r="AS50" s="77">
        <f>AR50*AQ50*AP50</f>
        <v>2100</v>
      </c>
      <c r="AT50" s="747">
        <f>AQ50/18</f>
        <v>0.22</v>
      </c>
      <c r="AU50" s="748"/>
      <c r="AV50" s="746"/>
      <c r="AW50" s="746"/>
      <c r="AX50" s="77">
        <f>AW50*AV50*AU50</f>
        <v>0</v>
      </c>
      <c r="AY50" s="747">
        <f>AV50/18</f>
        <v>0</v>
      </c>
      <c r="AZ50" s="748">
        <v>35</v>
      </c>
      <c r="BA50" s="746">
        <v>9</v>
      </c>
      <c r="BB50" s="746">
        <v>35</v>
      </c>
      <c r="BC50" s="77">
        <f>BB50*BA50*AZ50</f>
        <v>11025</v>
      </c>
      <c r="BD50" s="747">
        <f>BA50/18</f>
        <v>0.5</v>
      </c>
      <c r="BE50" s="748"/>
      <c r="BF50" s="746"/>
      <c r="BG50" s="746"/>
      <c r="BH50" s="77">
        <f>BG50*BF50*BE50</f>
        <v>0</v>
      </c>
      <c r="BI50" s="747">
        <f>BF50/18</f>
        <v>0</v>
      </c>
      <c r="BJ50" s="748">
        <v>10</v>
      </c>
      <c r="BK50" s="746">
        <v>9</v>
      </c>
      <c r="BL50" s="746">
        <v>35</v>
      </c>
      <c r="BM50" s="77">
        <f>BL50*BK50*BJ50</f>
        <v>3150</v>
      </c>
      <c r="BN50" s="747">
        <f>BK50/18</f>
        <v>0.5</v>
      </c>
      <c r="BO50" s="748">
        <v>45</v>
      </c>
      <c r="BP50" s="746">
        <v>27</v>
      </c>
      <c r="BQ50" s="746">
        <v>35</v>
      </c>
      <c r="BR50" s="77">
        <f>BQ50*BP50*BO50</f>
        <v>42525</v>
      </c>
      <c r="BS50" s="747">
        <f>BP50/18</f>
        <v>1.5</v>
      </c>
      <c r="BT50" s="748">
        <v>43</v>
      </c>
      <c r="BU50" s="746">
        <v>2</v>
      </c>
      <c r="BV50" s="746">
        <v>33</v>
      </c>
      <c r="BW50" s="77">
        <f>BV50*BU50*BT50</f>
        <v>2838</v>
      </c>
      <c r="BX50" s="747">
        <f>BU50/18</f>
        <v>0.11</v>
      </c>
      <c r="BY50" s="748"/>
      <c r="BZ50" s="746"/>
      <c r="CA50" s="746"/>
      <c r="CB50" s="77">
        <f>CA50*BZ50*BY50</f>
        <v>0</v>
      </c>
      <c r="CC50" s="747">
        <f>BZ50/18</f>
        <v>0</v>
      </c>
      <c r="CD50" s="748">
        <v>14</v>
      </c>
      <c r="CE50" s="746">
        <v>6</v>
      </c>
      <c r="CF50" s="746">
        <v>52</v>
      </c>
      <c r="CG50" s="77">
        <f>CF50*CE50*CD50</f>
        <v>4368</v>
      </c>
      <c r="CH50" s="747">
        <f>CE50/18</f>
        <v>0.33</v>
      </c>
      <c r="CI50" s="748">
        <v>68</v>
      </c>
      <c r="CJ50" s="746">
        <v>18</v>
      </c>
      <c r="CK50" s="746">
        <v>35</v>
      </c>
      <c r="CL50" s="77">
        <f>CK50*CJ50*CI50</f>
        <v>42840</v>
      </c>
      <c r="CM50" s="747">
        <f>CJ50/18</f>
        <v>1</v>
      </c>
      <c r="CN50" s="748"/>
      <c r="CO50" s="746"/>
      <c r="CP50" s="746"/>
      <c r="CQ50" s="77">
        <f>CP50*CO50*CN50</f>
        <v>0</v>
      </c>
      <c r="CR50" s="747">
        <f>CO50/18</f>
        <v>0</v>
      </c>
      <c r="CS50" s="748">
        <v>55</v>
      </c>
      <c r="CT50" s="746">
        <v>6</v>
      </c>
      <c r="CU50" s="746">
        <v>18</v>
      </c>
      <c r="CV50" s="77">
        <f>CU50*CT50*CS50</f>
        <v>5940</v>
      </c>
      <c r="CW50" s="747">
        <f>CT50/18</f>
        <v>0.33</v>
      </c>
      <c r="CX50" s="748"/>
      <c r="CY50" s="746"/>
      <c r="CZ50" s="746"/>
      <c r="DA50" s="77">
        <f>CZ50*CY50*CX50</f>
        <v>0</v>
      </c>
      <c r="DB50" s="747">
        <f>CY50/18</f>
        <v>0</v>
      </c>
      <c r="DC50" s="748">
        <v>47</v>
      </c>
      <c r="DD50" s="746">
        <v>27</v>
      </c>
      <c r="DE50" s="746">
        <v>35</v>
      </c>
      <c r="DF50" s="77">
        <f>DE50*DD50*DC50</f>
        <v>44415</v>
      </c>
      <c r="DG50" s="747">
        <f>DD50/18</f>
        <v>1.5</v>
      </c>
      <c r="DH50" s="748">
        <v>75</v>
      </c>
      <c r="DI50" s="746">
        <v>27</v>
      </c>
      <c r="DJ50" s="746">
        <v>19</v>
      </c>
      <c r="DK50" s="77">
        <f>DJ50*DI50*DH50</f>
        <v>38475</v>
      </c>
      <c r="DL50" s="747">
        <f>DI50/18</f>
        <v>1.5</v>
      </c>
      <c r="DM50" s="748">
        <v>60</v>
      </c>
      <c r="DN50" s="746">
        <v>18</v>
      </c>
      <c r="DO50" s="746">
        <v>35</v>
      </c>
      <c r="DP50" s="77">
        <f>DO50*DN50*DM50</f>
        <v>37800</v>
      </c>
      <c r="DQ50" s="747">
        <f>DN50/18</f>
        <v>1</v>
      </c>
      <c r="DR50" s="748">
        <v>26</v>
      </c>
      <c r="DS50" s="746">
        <v>4.5</v>
      </c>
      <c r="DT50" s="746">
        <v>35</v>
      </c>
      <c r="DU50" s="77">
        <f>DT50*DS50*DR50</f>
        <v>4095</v>
      </c>
      <c r="DV50" s="747">
        <f>DS50/18</f>
        <v>0.25</v>
      </c>
      <c r="DW50" s="748"/>
      <c r="DX50" s="746"/>
      <c r="DY50" s="746"/>
      <c r="DZ50" s="77">
        <f>DY50*DX50*DW50</f>
        <v>0</v>
      </c>
      <c r="EA50" s="747">
        <f>DX50/18</f>
        <v>0</v>
      </c>
      <c r="EB50" s="748">
        <v>90</v>
      </c>
      <c r="EC50" s="746">
        <v>31.5</v>
      </c>
      <c r="ED50" s="746">
        <v>35</v>
      </c>
      <c r="EE50" s="77">
        <f>ED50*EC50*EB50</f>
        <v>99225</v>
      </c>
      <c r="EF50" s="747">
        <f>EC50/18</f>
        <v>1.75</v>
      </c>
      <c r="EG50" s="748">
        <v>51</v>
      </c>
      <c r="EH50" s="746">
        <v>23.4</v>
      </c>
      <c r="EI50" s="746">
        <v>34</v>
      </c>
      <c r="EJ50" s="77">
        <f>EI50*EH50*EG50</f>
        <v>40576</v>
      </c>
      <c r="EK50" s="747">
        <f>EH50/18</f>
        <v>1.3</v>
      </c>
      <c r="EL50" s="748"/>
      <c r="EM50" s="746"/>
      <c r="EN50" s="746"/>
      <c r="EO50" s="77">
        <f>EN50*EM50*EL50</f>
        <v>0</v>
      </c>
      <c r="EP50" s="747">
        <f>EM50/18</f>
        <v>0</v>
      </c>
      <c r="EQ50" s="748"/>
      <c r="ER50" s="746"/>
      <c r="ES50" s="746"/>
      <c r="ET50" s="77">
        <f>ES50*ER50*EQ50</f>
        <v>0</v>
      </c>
      <c r="EU50" s="747">
        <f>ER50/18</f>
        <v>0</v>
      </c>
      <c r="EV50" s="748"/>
      <c r="EW50" s="746"/>
      <c r="EX50" s="746"/>
      <c r="EY50" s="77">
        <f>EX50*EW50*EV50</f>
        <v>0</v>
      </c>
      <c r="EZ50" s="747">
        <f>EW50/18</f>
        <v>0</v>
      </c>
      <c r="FA50" s="748"/>
      <c r="FB50" s="746"/>
      <c r="FC50" s="746"/>
      <c r="FD50" s="77">
        <f>FC50*FB50*FA50</f>
        <v>0</v>
      </c>
      <c r="FE50" s="747">
        <f>FB50/18</f>
        <v>0</v>
      </c>
    </row>
    <row r="51" spans="1:161" ht="15.75">
      <c r="A51" s="744"/>
      <c r="B51" s="745">
        <f t="shared" ref="B51:B59" si="225">G51+L51+Q51+V51+AA51+AF51+AK51+AP51+AU51+AZ51+BE51+BJ51+BO51+BT51+BY51+CD51+CI51+CN51+CS51+CX51+DC51+DH51+DM51+DR51+DW51+EB51+EG51+EL51+EQ51+EV51+FA51</f>
        <v>312</v>
      </c>
      <c r="C51" s="746"/>
      <c r="D51" s="746"/>
      <c r="E51" s="77">
        <f t="shared" si="224"/>
        <v>75913</v>
      </c>
      <c r="F51" s="747">
        <f t="shared" si="224"/>
        <v>2.89</v>
      </c>
      <c r="G51" s="748">
        <v>15</v>
      </c>
      <c r="H51" s="746">
        <v>1</v>
      </c>
      <c r="I51" s="746">
        <v>35</v>
      </c>
      <c r="J51" s="77">
        <f t="shared" ref="J51:J59" si="226">I51*H51*G51</f>
        <v>525</v>
      </c>
      <c r="K51" s="747">
        <f t="shared" ref="K51:K59" si="227">H51/18</f>
        <v>0.06</v>
      </c>
      <c r="L51" s="748">
        <v>60</v>
      </c>
      <c r="M51" s="746">
        <v>3</v>
      </c>
      <c r="N51" s="746">
        <v>35</v>
      </c>
      <c r="O51" s="77">
        <f t="shared" ref="O51:O59" si="228">N51*M51*L51</f>
        <v>6300</v>
      </c>
      <c r="P51" s="747">
        <f t="shared" ref="P51:P59" si="229">M51/18</f>
        <v>0.17</v>
      </c>
      <c r="Q51" s="748"/>
      <c r="R51" s="746"/>
      <c r="S51" s="746"/>
      <c r="T51" s="77">
        <f t="shared" ref="T51:T59" si="230">S51*R51*Q51</f>
        <v>0</v>
      </c>
      <c r="U51" s="747">
        <f t="shared" ref="U51:U59" si="231">R51/18</f>
        <v>0</v>
      </c>
      <c r="V51" s="748"/>
      <c r="W51" s="746"/>
      <c r="X51" s="746"/>
      <c r="Y51" s="77">
        <f t="shared" ref="Y51:Y59" si="232">X51*W51*V51</f>
        <v>0</v>
      </c>
      <c r="Z51" s="747">
        <f t="shared" ref="Z51:Z59" si="233">W51/18</f>
        <v>0</v>
      </c>
      <c r="AA51" s="748">
        <v>74</v>
      </c>
      <c r="AB51" s="746">
        <v>18</v>
      </c>
      <c r="AC51" s="746">
        <v>35</v>
      </c>
      <c r="AD51" s="77">
        <f t="shared" ref="AD51:AD59" si="234">AC51*AB51*AA51</f>
        <v>46620</v>
      </c>
      <c r="AE51" s="747">
        <f t="shared" ref="AE51:AE59" si="235">AB51/18</f>
        <v>1</v>
      </c>
      <c r="AF51" s="748"/>
      <c r="AG51" s="746"/>
      <c r="AH51" s="746"/>
      <c r="AI51" s="77">
        <f t="shared" ref="AI51:AI59" si="236">AH51*AG51*AF51</f>
        <v>0</v>
      </c>
      <c r="AJ51" s="747">
        <f t="shared" ref="AJ51:AJ59" si="237">AG51/18</f>
        <v>0</v>
      </c>
      <c r="AK51" s="748"/>
      <c r="AL51" s="746"/>
      <c r="AM51" s="746"/>
      <c r="AN51" s="77">
        <f t="shared" ref="AN51:AN59" si="238">AM51*AL51*AK51</f>
        <v>0</v>
      </c>
      <c r="AO51" s="747">
        <f t="shared" ref="AO51:AO59" si="239">AL51/18</f>
        <v>0</v>
      </c>
      <c r="AP51" s="748"/>
      <c r="AQ51" s="746"/>
      <c r="AR51" s="746"/>
      <c r="AS51" s="77">
        <f t="shared" ref="AS51:AS59" si="240">AR51*AQ51*AP51</f>
        <v>0</v>
      </c>
      <c r="AT51" s="747">
        <f t="shared" ref="AT51:AT59" si="241">AQ51/18</f>
        <v>0</v>
      </c>
      <c r="AU51" s="748"/>
      <c r="AV51" s="746"/>
      <c r="AW51" s="746"/>
      <c r="AX51" s="77">
        <f t="shared" ref="AX51:AX59" si="242">AW51*AV51*AU51</f>
        <v>0</v>
      </c>
      <c r="AY51" s="747">
        <f t="shared" ref="AY51:AY59" si="243">AV51/18</f>
        <v>0</v>
      </c>
      <c r="AZ51" s="748">
        <v>23</v>
      </c>
      <c r="BA51" s="746">
        <v>4.5</v>
      </c>
      <c r="BB51" s="746">
        <v>35</v>
      </c>
      <c r="BC51" s="77">
        <f t="shared" ref="BC51:BC59" si="244">BB51*BA51*AZ51</f>
        <v>3623</v>
      </c>
      <c r="BD51" s="747">
        <f t="shared" ref="BD51:BD59" si="245">BA51/18</f>
        <v>0.25</v>
      </c>
      <c r="BE51" s="748"/>
      <c r="BF51" s="746"/>
      <c r="BG51" s="746"/>
      <c r="BH51" s="77">
        <f t="shared" ref="BH51:BH59" si="246">BG51*BF51*BE51</f>
        <v>0</v>
      </c>
      <c r="BI51" s="747">
        <f t="shared" ref="BI51:BI59" si="247">BF51/18</f>
        <v>0</v>
      </c>
      <c r="BJ51" s="748">
        <v>10</v>
      </c>
      <c r="BK51" s="746">
        <v>4.5</v>
      </c>
      <c r="BL51" s="746">
        <v>35</v>
      </c>
      <c r="BM51" s="77">
        <f t="shared" ref="BM51:BM59" si="248">BL51*BK51*BJ51</f>
        <v>1575</v>
      </c>
      <c r="BN51" s="747">
        <f t="shared" ref="BN51:BN59" si="249">BK51/18</f>
        <v>0.25</v>
      </c>
      <c r="BO51" s="748"/>
      <c r="BP51" s="746"/>
      <c r="BQ51" s="746"/>
      <c r="BR51" s="77">
        <f t="shared" ref="BR51:BR59" si="250">BQ51*BP51*BO51</f>
        <v>0</v>
      </c>
      <c r="BS51" s="747">
        <f t="shared" ref="BS51:BS59" si="251">BP51/18</f>
        <v>0</v>
      </c>
      <c r="BT51" s="748">
        <v>37</v>
      </c>
      <c r="BU51" s="746">
        <v>2</v>
      </c>
      <c r="BV51" s="746">
        <v>33</v>
      </c>
      <c r="BW51" s="77">
        <f t="shared" ref="BW51:BW59" si="252">BV51*BU51*BT51</f>
        <v>2442</v>
      </c>
      <c r="BX51" s="747">
        <f t="shared" ref="BX51:BX59" si="253">BU51/18</f>
        <v>0.11</v>
      </c>
      <c r="BY51" s="748"/>
      <c r="BZ51" s="746"/>
      <c r="CA51" s="746"/>
      <c r="CB51" s="77">
        <f t="shared" ref="CB51:CB59" si="254">CA51*BZ51*BY51</f>
        <v>0</v>
      </c>
      <c r="CC51" s="747">
        <f t="shared" ref="CC51:CC59" si="255">BZ51/18</f>
        <v>0</v>
      </c>
      <c r="CD51" s="748">
        <v>15</v>
      </c>
      <c r="CE51" s="746">
        <v>6</v>
      </c>
      <c r="CF51" s="746">
        <v>52</v>
      </c>
      <c r="CG51" s="77">
        <f t="shared" ref="CG51:CG59" si="256">CF51*CE51*CD51</f>
        <v>4680</v>
      </c>
      <c r="CH51" s="747">
        <f t="shared" ref="CH51:CH59" si="257">CE51/18</f>
        <v>0.33</v>
      </c>
      <c r="CI51" s="748"/>
      <c r="CJ51" s="746"/>
      <c r="CK51" s="746"/>
      <c r="CL51" s="77">
        <f t="shared" ref="CL51:CL59" si="258">CK51*CJ51*CI51</f>
        <v>0</v>
      </c>
      <c r="CM51" s="747">
        <f t="shared" ref="CM51:CM59" si="259">CJ51/18</f>
        <v>0</v>
      </c>
      <c r="CN51" s="748"/>
      <c r="CO51" s="746"/>
      <c r="CP51" s="746"/>
      <c r="CQ51" s="77">
        <f t="shared" ref="CQ51:CQ59" si="260">CP51*CO51*CN51</f>
        <v>0</v>
      </c>
      <c r="CR51" s="747">
        <f t="shared" ref="CR51:CR59" si="261">CO51/18</f>
        <v>0</v>
      </c>
      <c r="CS51" s="748">
        <v>25</v>
      </c>
      <c r="CT51" s="746">
        <v>4</v>
      </c>
      <c r="CU51" s="746">
        <v>18</v>
      </c>
      <c r="CV51" s="77">
        <f t="shared" ref="CV51:CV59" si="262">CU51*CT51*CS51</f>
        <v>1800</v>
      </c>
      <c r="CW51" s="747">
        <f t="shared" ref="CW51:CW59" si="263">CT51/18</f>
        <v>0.22</v>
      </c>
      <c r="CX51" s="748"/>
      <c r="CY51" s="746"/>
      <c r="CZ51" s="746"/>
      <c r="DA51" s="77">
        <f t="shared" ref="DA51:DA59" si="264">CZ51*CY51*CX51</f>
        <v>0</v>
      </c>
      <c r="DB51" s="747">
        <f t="shared" ref="DB51:DB59" si="265">CY51/18</f>
        <v>0</v>
      </c>
      <c r="DC51" s="748">
        <v>20</v>
      </c>
      <c r="DD51" s="746">
        <v>4.5</v>
      </c>
      <c r="DE51" s="746">
        <v>35</v>
      </c>
      <c r="DF51" s="77">
        <f t="shared" ref="DF51:DF59" si="266">DE51*DD51*DC51</f>
        <v>3150</v>
      </c>
      <c r="DG51" s="747">
        <f t="shared" ref="DG51:DG59" si="267">DD51/18</f>
        <v>0.25</v>
      </c>
      <c r="DH51" s="748"/>
      <c r="DI51" s="746"/>
      <c r="DJ51" s="746"/>
      <c r="DK51" s="77">
        <f t="shared" ref="DK51:DK59" si="268">DJ51*DI51*DH51</f>
        <v>0</v>
      </c>
      <c r="DL51" s="747">
        <f t="shared" ref="DL51:DL59" si="269">DI51/18</f>
        <v>0</v>
      </c>
      <c r="DM51" s="748">
        <v>33</v>
      </c>
      <c r="DN51" s="746">
        <v>4.5</v>
      </c>
      <c r="DO51" s="746">
        <v>35</v>
      </c>
      <c r="DP51" s="77">
        <f t="shared" ref="DP51:DP59" si="270">DO51*DN51*DM51</f>
        <v>5198</v>
      </c>
      <c r="DQ51" s="747">
        <f t="shared" ref="DQ51:DQ59" si="271">DN51/18</f>
        <v>0.25</v>
      </c>
      <c r="DR51" s="748"/>
      <c r="DS51" s="746"/>
      <c r="DT51" s="746"/>
      <c r="DU51" s="77">
        <f t="shared" ref="DU51:DU59" si="272">DT51*DS51*DR51</f>
        <v>0</v>
      </c>
      <c r="DV51" s="747">
        <f t="shared" ref="DV51:DV59" si="273">DS51/18</f>
        <v>0</v>
      </c>
      <c r="DW51" s="748"/>
      <c r="DX51" s="746"/>
      <c r="DY51" s="746"/>
      <c r="DZ51" s="77">
        <f t="shared" ref="DZ51:DZ59" si="274">DY51*DX51*DW51</f>
        <v>0</v>
      </c>
      <c r="EA51" s="747">
        <f t="shared" ref="EA51:EA59" si="275">DX51/18</f>
        <v>0</v>
      </c>
      <c r="EB51" s="748"/>
      <c r="EC51" s="746"/>
      <c r="ED51" s="746"/>
      <c r="EE51" s="77">
        <f t="shared" ref="EE51:EE59" si="276">ED51*EC51*EB51</f>
        <v>0</v>
      </c>
      <c r="EF51" s="747">
        <f t="shared" ref="EF51:EF59" si="277">EC51/18</f>
        <v>0</v>
      </c>
      <c r="EG51" s="748"/>
      <c r="EH51" s="746"/>
      <c r="EI51" s="746"/>
      <c r="EJ51" s="77">
        <f t="shared" ref="EJ51:EJ59" si="278">EI51*EH51*EG51</f>
        <v>0</v>
      </c>
      <c r="EK51" s="747">
        <f t="shared" ref="EK51:EK59" si="279">EH51/18</f>
        <v>0</v>
      </c>
      <c r="EL51" s="748"/>
      <c r="EM51" s="746"/>
      <c r="EN51" s="746"/>
      <c r="EO51" s="77">
        <f t="shared" ref="EO51:EO59" si="280">EN51*EM51*EL51</f>
        <v>0</v>
      </c>
      <c r="EP51" s="747">
        <f t="shared" ref="EP51:EP59" si="281">EM51/18</f>
        <v>0</v>
      </c>
      <c r="EQ51" s="748"/>
      <c r="ER51" s="746"/>
      <c r="ES51" s="746"/>
      <c r="ET51" s="77">
        <f t="shared" ref="ET51:ET59" si="282">ES51*ER51*EQ51</f>
        <v>0</v>
      </c>
      <c r="EU51" s="747">
        <f t="shared" ref="EU51:EU59" si="283">ER51/18</f>
        <v>0</v>
      </c>
      <c r="EV51" s="748"/>
      <c r="EW51" s="746"/>
      <c r="EX51" s="746"/>
      <c r="EY51" s="77">
        <f t="shared" ref="EY51:EY59" si="284">EX51*EW51*EV51</f>
        <v>0</v>
      </c>
      <c r="EZ51" s="747">
        <f t="shared" ref="EZ51:EZ59" si="285">EW51/18</f>
        <v>0</v>
      </c>
      <c r="FA51" s="748"/>
      <c r="FB51" s="746"/>
      <c r="FC51" s="746"/>
      <c r="FD51" s="77">
        <f t="shared" ref="FD51:FD59" si="286">FC51*FB51*FA51</f>
        <v>0</v>
      </c>
      <c r="FE51" s="747">
        <f t="shared" ref="FE51:FE59" si="287">FB51/18</f>
        <v>0</v>
      </c>
    </row>
    <row r="52" spans="1:161" ht="15.75">
      <c r="A52" s="744"/>
      <c r="B52" s="745">
        <f t="shared" si="225"/>
        <v>87</v>
      </c>
      <c r="C52" s="746"/>
      <c r="D52" s="746"/>
      <c r="E52" s="77">
        <f t="shared" si="224"/>
        <v>12437</v>
      </c>
      <c r="F52" s="747">
        <f t="shared" si="224"/>
        <v>1.1100000000000001</v>
      </c>
      <c r="G52" s="748">
        <v>15</v>
      </c>
      <c r="H52" s="746">
        <v>1</v>
      </c>
      <c r="I52" s="746">
        <v>35</v>
      </c>
      <c r="J52" s="77">
        <f t="shared" si="226"/>
        <v>525</v>
      </c>
      <c r="K52" s="747">
        <f t="shared" si="227"/>
        <v>0.06</v>
      </c>
      <c r="L52" s="748"/>
      <c r="M52" s="746"/>
      <c r="N52" s="746"/>
      <c r="O52" s="77">
        <f t="shared" si="228"/>
        <v>0</v>
      </c>
      <c r="P52" s="747">
        <f t="shared" si="229"/>
        <v>0</v>
      </c>
      <c r="Q52" s="748"/>
      <c r="R52" s="746"/>
      <c r="S52" s="746"/>
      <c r="T52" s="77">
        <f t="shared" si="230"/>
        <v>0</v>
      </c>
      <c r="U52" s="747">
        <f t="shared" si="231"/>
        <v>0</v>
      </c>
      <c r="V52" s="748"/>
      <c r="W52" s="746"/>
      <c r="X52" s="746"/>
      <c r="Y52" s="77">
        <f t="shared" si="232"/>
        <v>0</v>
      </c>
      <c r="Z52" s="747">
        <f t="shared" si="233"/>
        <v>0</v>
      </c>
      <c r="AA52" s="748"/>
      <c r="AB52" s="746"/>
      <c r="AC52" s="746"/>
      <c r="AD52" s="77">
        <f t="shared" si="234"/>
        <v>0</v>
      </c>
      <c r="AE52" s="747">
        <f t="shared" si="235"/>
        <v>0</v>
      </c>
      <c r="AF52" s="748"/>
      <c r="AG52" s="746"/>
      <c r="AH52" s="746"/>
      <c r="AI52" s="77">
        <f t="shared" si="236"/>
        <v>0</v>
      </c>
      <c r="AJ52" s="747">
        <f t="shared" si="237"/>
        <v>0</v>
      </c>
      <c r="AK52" s="748"/>
      <c r="AL52" s="746"/>
      <c r="AM52" s="746"/>
      <c r="AN52" s="77">
        <f t="shared" si="238"/>
        <v>0</v>
      </c>
      <c r="AO52" s="747">
        <f t="shared" si="239"/>
        <v>0</v>
      </c>
      <c r="AP52" s="748"/>
      <c r="AQ52" s="746"/>
      <c r="AR52" s="746"/>
      <c r="AS52" s="77">
        <f t="shared" si="240"/>
        <v>0</v>
      </c>
      <c r="AT52" s="747">
        <f t="shared" si="241"/>
        <v>0</v>
      </c>
      <c r="AU52" s="748"/>
      <c r="AV52" s="746"/>
      <c r="AW52" s="746"/>
      <c r="AX52" s="77">
        <f t="shared" si="242"/>
        <v>0</v>
      </c>
      <c r="AY52" s="747">
        <f t="shared" si="243"/>
        <v>0</v>
      </c>
      <c r="AZ52" s="748"/>
      <c r="BA52" s="746"/>
      <c r="BB52" s="746"/>
      <c r="BC52" s="77">
        <f t="shared" si="244"/>
        <v>0</v>
      </c>
      <c r="BD52" s="747">
        <f t="shared" si="245"/>
        <v>0</v>
      </c>
      <c r="BE52" s="748"/>
      <c r="BF52" s="746"/>
      <c r="BG52" s="746"/>
      <c r="BH52" s="77">
        <f t="shared" si="246"/>
        <v>0</v>
      </c>
      <c r="BI52" s="747">
        <f t="shared" si="247"/>
        <v>0</v>
      </c>
      <c r="BJ52" s="748">
        <v>20</v>
      </c>
      <c r="BK52" s="746">
        <v>4.5</v>
      </c>
      <c r="BL52" s="746">
        <v>35</v>
      </c>
      <c r="BM52" s="77">
        <f t="shared" si="248"/>
        <v>3150</v>
      </c>
      <c r="BN52" s="747">
        <f t="shared" si="249"/>
        <v>0.25</v>
      </c>
      <c r="BO52" s="748"/>
      <c r="BP52" s="746"/>
      <c r="BQ52" s="746"/>
      <c r="BR52" s="77">
        <f t="shared" si="250"/>
        <v>0</v>
      </c>
      <c r="BS52" s="747">
        <f t="shared" si="251"/>
        <v>0</v>
      </c>
      <c r="BT52" s="748"/>
      <c r="BU52" s="746"/>
      <c r="BV52" s="746"/>
      <c r="BW52" s="77">
        <f t="shared" si="252"/>
        <v>0</v>
      </c>
      <c r="BX52" s="747">
        <f t="shared" si="253"/>
        <v>0</v>
      </c>
      <c r="BY52" s="748"/>
      <c r="BZ52" s="746"/>
      <c r="CA52" s="746"/>
      <c r="CB52" s="77">
        <f t="shared" si="254"/>
        <v>0</v>
      </c>
      <c r="CC52" s="747">
        <f t="shared" si="255"/>
        <v>0</v>
      </c>
      <c r="CD52" s="748">
        <v>12</v>
      </c>
      <c r="CE52" s="746">
        <v>6</v>
      </c>
      <c r="CF52" s="746">
        <v>52</v>
      </c>
      <c r="CG52" s="77">
        <f t="shared" si="256"/>
        <v>3744</v>
      </c>
      <c r="CH52" s="747">
        <f t="shared" si="257"/>
        <v>0.33</v>
      </c>
      <c r="CI52" s="748"/>
      <c r="CJ52" s="746"/>
      <c r="CK52" s="746"/>
      <c r="CL52" s="77">
        <f t="shared" si="258"/>
        <v>0</v>
      </c>
      <c r="CM52" s="747">
        <f t="shared" si="259"/>
        <v>0</v>
      </c>
      <c r="CN52" s="748"/>
      <c r="CO52" s="746"/>
      <c r="CP52" s="746"/>
      <c r="CQ52" s="77">
        <f t="shared" si="260"/>
        <v>0</v>
      </c>
      <c r="CR52" s="747">
        <f t="shared" si="261"/>
        <v>0</v>
      </c>
      <c r="CS52" s="748">
        <v>15</v>
      </c>
      <c r="CT52" s="746">
        <v>4</v>
      </c>
      <c r="CU52" s="746">
        <v>18</v>
      </c>
      <c r="CV52" s="77">
        <f t="shared" si="262"/>
        <v>1080</v>
      </c>
      <c r="CW52" s="747">
        <f t="shared" si="263"/>
        <v>0.22</v>
      </c>
      <c r="CX52" s="748"/>
      <c r="CY52" s="746"/>
      <c r="CZ52" s="746"/>
      <c r="DA52" s="77">
        <f t="shared" si="264"/>
        <v>0</v>
      </c>
      <c r="DB52" s="747">
        <f t="shared" si="265"/>
        <v>0</v>
      </c>
      <c r="DC52" s="748">
        <v>25</v>
      </c>
      <c r="DD52" s="746">
        <v>4.5</v>
      </c>
      <c r="DE52" s="746">
        <v>35</v>
      </c>
      <c r="DF52" s="77">
        <f t="shared" si="266"/>
        <v>3938</v>
      </c>
      <c r="DG52" s="747">
        <f t="shared" si="267"/>
        <v>0.25</v>
      </c>
      <c r="DH52" s="748"/>
      <c r="DI52" s="746"/>
      <c r="DJ52" s="746"/>
      <c r="DK52" s="77">
        <f t="shared" si="268"/>
        <v>0</v>
      </c>
      <c r="DL52" s="747">
        <f t="shared" si="269"/>
        <v>0</v>
      </c>
      <c r="DM52" s="748"/>
      <c r="DN52" s="746"/>
      <c r="DO52" s="746"/>
      <c r="DP52" s="77">
        <f t="shared" si="270"/>
        <v>0</v>
      </c>
      <c r="DQ52" s="747">
        <f t="shared" si="271"/>
        <v>0</v>
      </c>
      <c r="DR52" s="748"/>
      <c r="DS52" s="746"/>
      <c r="DT52" s="746"/>
      <c r="DU52" s="77">
        <f t="shared" si="272"/>
        <v>0</v>
      </c>
      <c r="DV52" s="747">
        <f t="shared" si="273"/>
        <v>0</v>
      </c>
      <c r="DW52" s="748"/>
      <c r="DX52" s="746"/>
      <c r="DY52" s="746"/>
      <c r="DZ52" s="77">
        <f t="shared" si="274"/>
        <v>0</v>
      </c>
      <c r="EA52" s="747">
        <f t="shared" si="275"/>
        <v>0</v>
      </c>
      <c r="EB52" s="748"/>
      <c r="EC52" s="746"/>
      <c r="ED52" s="746"/>
      <c r="EE52" s="77">
        <f t="shared" si="276"/>
        <v>0</v>
      </c>
      <c r="EF52" s="747">
        <f t="shared" si="277"/>
        <v>0</v>
      </c>
      <c r="EG52" s="748"/>
      <c r="EH52" s="746"/>
      <c r="EI52" s="746"/>
      <c r="EJ52" s="77">
        <f t="shared" si="278"/>
        <v>0</v>
      </c>
      <c r="EK52" s="747">
        <f t="shared" si="279"/>
        <v>0</v>
      </c>
      <c r="EL52" s="748"/>
      <c r="EM52" s="746"/>
      <c r="EN52" s="746"/>
      <c r="EO52" s="77">
        <f t="shared" si="280"/>
        <v>0</v>
      </c>
      <c r="EP52" s="747">
        <f t="shared" si="281"/>
        <v>0</v>
      </c>
      <c r="EQ52" s="748"/>
      <c r="ER52" s="746"/>
      <c r="ES52" s="746"/>
      <c r="ET52" s="77">
        <f t="shared" si="282"/>
        <v>0</v>
      </c>
      <c r="EU52" s="747">
        <f t="shared" si="283"/>
        <v>0</v>
      </c>
      <c r="EV52" s="748"/>
      <c r="EW52" s="746"/>
      <c r="EX52" s="746"/>
      <c r="EY52" s="77">
        <f t="shared" si="284"/>
        <v>0</v>
      </c>
      <c r="EZ52" s="747">
        <f t="shared" si="285"/>
        <v>0</v>
      </c>
      <c r="FA52" s="748"/>
      <c r="FB52" s="746"/>
      <c r="FC52" s="746"/>
      <c r="FD52" s="77">
        <f t="shared" si="286"/>
        <v>0</v>
      </c>
      <c r="FE52" s="747">
        <f t="shared" si="287"/>
        <v>0</v>
      </c>
    </row>
    <row r="53" spans="1:161" ht="15.75">
      <c r="A53" s="744"/>
      <c r="B53" s="745">
        <f t="shared" si="225"/>
        <v>89</v>
      </c>
      <c r="C53" s="746"/>
      <c r="D53" s="746"/>
      <c r="E53" s="77">
        <f t="shared" si="224"/>
        <v>58899</v>
      </c>
      <c r="F53" s="747">
        <f t="shared" si="224"/>
        <v>2.5</v>
      </c>
      <c r="G53" s="748">
        <v>10</v>
      </c>
      <c r="H53" s="746">
        <v>0.5</v>
      </c>
      <c r="I53" s="746">
        <v>35</v>
      </c>
      <c r="J53" s="77">
        <f t="shared" si="226"/>
        <v>175</v>
      </c>
      <c r="K53" s="747">
        <f t="shared" si="227"/>
        <v>0.03</v>
      </c>
      <c r="L53" s="748"/>
      <c r="M53" s="746"/>
      <c r="N53" s="746"/>
      <c r="O53" s="77">
        <f t="shared" si="228"/>
        <v>0</v>
      </c>
      <c r="P53" s="747">
        <f t="shared" si="229"/>
        <v>0</v>
      </c>
      <c r="Q53" s="748"/>
      <c r="R53" s="746"/>
      <c r="S53" s="746"/>
      <c r="T53" s="77">
        <f t="shared" si="230"/>
        <v>0</v>
      </c>
      <c r="U53" s="747">
        <f t="shared" si="231"/>
        <v>0</v>
      </c>
      <c r="V53" s="748"/>
      <c r="W53" s="746"/>
      <c r="X53" s="746"/>
      <c r="Y53" s="77">
        <f t="shared" si="232"/>
        <v>0</v>
      </c>
      <c r="Z53" s="747">
        <f t="shared" si="233"/>
        <v>0</v>
      </c>
      <c r="AA53" s="748"/>
      <c r="AB53" s="746"/>
      <c r="AC53" s="746"/>
      <c r="AD53" s="77">
        <f t="shared" si="234"/>
        <v>0</v>
      </c>
      <c r="AE53" s="747">
        <f t="shared" si="235"/>
        <v>0</v>
      </c>
      <c r="AF53" s="748"/>
      <c r="AG53" s="746"/>
      <c r="AH53" s="746"/>
      <c r="AI53" s="77">
        <f t="shared" si="236"/>
        <v>0</v>
      </c>
      <c r="AJ53" s="747">
        <f t="shared" si="237"/>
        <v>0</v>
      </c>
      <c r="AK53" s="748"/>
      <c r="AL53" s="746"/>
      <c r="AM53" s="746"/>
      <c r="AN53" s="77">
        <f t="shared" si="238"/>
        <v>0</v>
      </c>
      <c r="AO53" s="747">
        <f t="shared" si="239"/>
        <v>0</v>
      </c>
      <c r="AP53" s="748"/>
      <c r="AQ53" s="746"/>
      <c r="AR53" s="746"/>
      <c r="AS53" s="77">
        <f t="shared" si="240"/>
        <v>0</v>
      </c>
      <c r="AT53" s="747">
        <f t="shared" si="241"/>
        <v>0</v>
      </c>
      <c r="AU53" s="748"/>
      <c r="AV53" s="746"/>
      <c r="AW53" s="746"/>
      <c r="AX53" s="77">
        <f t="shared" si="242"/>
        <v>0</v>
      </c>
      <c r="AY53" s="747">
        <f t="shared" si="243"/>
        <v>0</v>
      </c>
      <c r="AZ53" s="748"/>
      <c r="BA53" s="746"/>
      <c r="BB53" s="746"/>
      <c r="BC53" s="77">
        <f t="shared" si="244"/>
        <v>0</v>
      </c>
      <c r="BD53" s="747">
        <f t="shared" si="245"/>
        <v>0</v>
      </c>
      <c r="BE53" s="748"/>
      <c r="BF53" s="746"/>
      <c r="BG53" s="746"/>
      <c r="BH53" s="77">
        <f t="shared" si="246"/>
        <v>0</v>
      </c>
      <c r="BI53" s="747">
        <f t="shared" si="247"/>
        <v>0</v>
      </c>
      <c r="BJ53" s="748">
        <v>15</v>
      </c>
      <c r="BK53" s="746">
        <v>13.5</v>
      </c>
      <c r="BL53" s="746">
        <v>35</v>
      </c>
      <c r="BM53" s="77">
        <f t="shared" si="248"/>
        <v>7088</v>
      </c>
      <c r="BN53" s="747">
        <f t="shared" si="249"/>
        <v>0.75</v>
      </c>
      <c r="BO53" s="748"/>
      <c r="BP53" s="746"/>
      <c r="BQ53" s="746"/>
      <c r="BR53" s="77">
        <f t="shared" si="250"/>
        <v>0</v>
      </c>
      <c r="BS53" s="747">
        <f t="shared" si="251"/>
        <v>0</v>
      </c>
      <c r="BT53" s="748"/>
      <c r="BU53" s="746"/>
      <c r="BV53" s="746"/>
      <c r="BW53" s="77">
        <f t="shared" si="252"/>
        <v>0</v>
      </c>
      <c r="BX53" s="747">
        <f t="shared" si="253"/>
        <v>0</v>
      </c>
      <c r="BY53" s="748"/>
      <c r="BZ53" s="746"/>
      <c r="CA53" s="746"/>
      <c r="CB53" s="77">
        <f t="shared" si="254"/>
        <v>0</v>
      </c>
      <c r="CC53" s="747">
        <f t="shared" si="255"/>
        <v>0</v>
      </c>
      <c r="CD53" s="748">
        <v>12</v>
      </c>
      <c r="CE53" s="746">
        <v>4</v>
      </c>
      <c r="CF53" s="746">
        <v>52</v>
      </c>
      <c r="CG53" s="77">
        <f t="shared" si="256"/>
        <v>2496</v>
      </c>
      <c r="CH53" s="747">
        <f t="shared" si="257"/>
        <v>0.22</v>
      </c>
      <c r="CI53" s="748"/>
      <c r="CJ53" s="746"/>
      <c r="CK53" s="746"/>
      <c r="CL53" s="77">
        <f t="shared" si="258"/>
        <v>0</v>
      </c>
      <c r="CM53" s="747">
        <f t="shared" si="259"/>
        <v>0</v>
      </c>
      <c r="CN53" s="748"/>
      <c r="CO53" s="746"/>
      <c r="CP53" s="746"/>
      <c r="CQ53" s="77">
        <f t="shared" si="260"/>
        <v>0</v>
      </c>
      <c r="CR53" s="747">
        <f t="shared" si="261"/>
        <v>0</v>
      </c>
      <c r="CS53" s="748"/>
      <c r="CT53" s="746"/>
      <c r="CU53" s="746"/>
      <c r="CV53" s="77">
        <f t="shared" si="262"/>
        <v>0</v>
      </c>
      <c r="CW53" s="747">
        <f t="shared" si="263"/>
        <v>0</v>
      </c>
      <c r="CX53" s="748"/>
      <c r="CY53" s="746"/>
      <c r="CZ53" s="746"/>
      <c r="DA53" s="77">
        <f t="shared" si="264"/>
        <v>0</v>
      </c>
      <c r="DB53" s="747">
        <f t="shared" si="265"/>
        <v>0</v>
      </c>
      <c r="DC53" s="748">
        <v>52</v>
      </c>
      <c r="DD53" s="746">
        <v>27</v>
      </c>
      <c r="DE53" s="746">
        <v>35</v>
      </c>
      <c r="DF53" s="77">
        <f t="shared" si="266"/>
        <v>49140</v>
      </c>
      <c r="DG53" s="747">
        <f t="shared" si="267"/>
        <v>1.5</v>
      </c>
      <c r="DH53" s="748"/>
      <c r="DI53" s="746"/>
      <c r="DJ53" s="746"/>
      <c r="DK53" s="77">
        <f t="shared" si="268"/>
        <v>0</v>
      </c>
      <c r="DL53" s="747">
        <f t="shared" si="269"/>
        <v>0</v>
      </c>
      <c r="DM53" s="748"/>
      <c r="DN53" s="746"/>
      <c r="DO53" s="746"/>
      <c r="DP53" s="77">
        <f t="shared" si="270"/>
        <v>0</v>
      </c>
      <c r="DQ53" s="747">
        <f t="shared" si="271"/>
        <v>0</v>
      </c>
      <c r="DR53" s="748"/>
      <c r="DS53" s="746"/>
      <c r="DT53" s="746"/>
      <c r="DU53" s="77">
        <f t="shared" si="272"/>
        <v>0</v>
      </c>
      <c r="DV53" s="747">
        <f t="shared" si="273"/>
        <v>0</v>
      </c>
      <c r="DW53" s="748"/>
      <c r="DX53" s="746"/>
      <c r="DY53" s="746"/>
      <c r="DZ53" s="77">
        <f t="shared" si="274"/>
        <v>0</v>
      </c>
      <c r="EA53" s="747">
        <f t="shared" si="275"/>
        <v>0</v>
      </c>
      <c r="EB53" s="748"/>
      <c r="EC53" s="746"/>
      <c r="ED53" s="746"/>
      <c r="EE53" s="77">
        <f t="shared" si="276"/>
        <v>0</v>
      </c>
      <c r="EF53" s="747">
        <f t="shared" si="277"/>
        <v>0</v>
      </c>
      <c r="EG53" s="748"/>
      <c r="EH53" s="746"/>
      <c r="EI53" s="746"/>
      <c r="EJ53" s="77">
        <f t="shared" si="278"/>
        <v>0</v>
      </c>
      <c r="EK53" s="747">
        <f t="shared" si="279"/>
        <v>0</v>
      </c>
      <c r="EL53" s="748"/>
      <c r="EM53" s="746"/>
      <c r="EN53" s="746"/>
      <c r="EO53" s="77">
        <f t="shared" si="280"/>
        <v>0</v>
      </c>
      <c r="EP53" s="747">
        <f t="shared" si="281"/>
        <v>0</v>
      </c>
      <c r="EQ53" s="748"/>
      <c r="ER53" s="746"/>
      <c r="ES53" s="746"/>
      <c r="ET53" s="77">
        <f t="shared" si="282"/>
        <v>0</v>
      </c>
      <c r="EU53" s="747">
        <f t="shared" si="283"/>
        <v>0</v>
      </c>
      <c r="EV53" s="748"/>
      <c r="EW53" s="746"/>
      <c r="EX53" s="746"/>
      <c r="EY53" s="77">
        <f t="shared" si="284"/>
        <v>0</v>
      </c>
      <c r="EZ53" s="747">
        <f t="shared" si="285"/>
        <v>0</v>
      </c>
      <c r="FA53" s="748"/>
      <c r="FB53" s="746"/>
      <c r="FC53" s="746"/>
      <c r="FD53" s="77">
        <f t="shared" si="286"/>
        <v>0</v>
      </c>
      <c r="FE53" s="747">
        <f t="shared" si="287"/>
        <v>0</v>
      </c>
    </row>
    <row r="54" spans="1:161" ht="15.75">
      <c r="A54" s="744"/>
      <c r="B54" s="745">
        <f t="shared" si="225"/>
        <v>37</v>
      </c>
      <c r="C54" s="746"/>
      <c r="D54" s="746"/>
      <c r="E54" s="77">
        <f t="shared" si="224"/>
        <v>2934</v>
      </c>
      <c r="F54" s="747">
        <f t="shared" si="224"/>
        <v>0.25</v>
      </c>
      <c r="G54" s="748">
        <v>25</v>
      </c>
      <c r="H54" s="746">
        <v>0.5</v>
      </c>
      <c r="I54" s="746">
        <v>35</v>
      </c>
      <c r="J54" s="77">
        <f t="shared" si="226"/>
        <v>438</v>
      </c>
      <c r="K54" s="747">
        <f t="shared" si="227"/>
        <v>0.03</v>
      </c>
      <c r="L54" s="748"/>
      <c r="M54" s="746"/>
      <c r="N54" s="746"/>
      <c r="O54" s="77">
        <f t="shared" si="228"/>
        <v>0</v>
      </c>
      <c r="P54" s="747">
        <f t="shared" si="229"/>
        <v>0</v>
      </c>
      <c r="Q54" s="748"/>
      <c r="R54" s="746"/>
      <c r="S54" s="746"/>
      <c r="T54" s="77">
        <f t="shared" si="230"/>
        <v>0</v>
      </c>
      <c r="U54" s="747">
        <f t="shared" si="231"/>
        <v>0</v>
      </c>
      <c r="V54" s="748"/>
      <c r="W54" s="746"/>
      <c r="X54" s="746"/>
      <c r="Y54" s="77">
        <f t="shared" si="232"/>
        <v>0</v>
      </c>
      <c r="Z54" s="747">
        <f t="shared" si="233"/>
        <v>0</v>
      </c>
      <c r="AA54" s="748"/>
      <c r="AB54" s="746"/>
      <c r="AC54" s="746"/>
      <c r="AD54" s="77">
        <f t="shared" si="234"/>
        <v>0</v>
      </c>
      <c r="AE54" s="747">
        <f t="shared" si="235"/>
        <v>0</v>
      </c>
      <c r="AF54" s="748"/>
      <c r="AG54" s="746"/>
      <c r="AH54" s="746"/>
      <c r="AI54" s="77">
        <f t="shared" si="236"/>
        <v>0</v>
      </c>
      <c r="AJ54" s="747">
        <f t="shared" si="237"/>
        <v>0</v>
      </c>
      <c r="AK54" s="748"/>
      <c r="AL54" s="746"/>
      <c r="AM54" s="746"/>
      <c r="AN54" s="77">
        <f t="shared" si="238"/>
        <v>0</v>
      </c>
      <c r="AO54" s="747">
        <f t="shared" si="239"/>
        <v>0</v>
      </c>
      <c r="AP54" s="748"/>
      <c r="AQ54" s="746"/>
      <c r="AR54" s="746"/>
      <c r="AS54" s="77">
        <f t="shared" si="240"/>
        <v>0</v>
      </c>
      <c r="AT54" s="747">
        <f t="shared" si="241"/>
        <v>0</v>
      </c>
      <c r="AU54" s="748"/>
      <c r="AV54" s="746"/>
      <c r="AW54" s="746"/>
      <c r="AX54" s="77">
        <f t="shared" si="242"/>
        <v>0</v>
      </c>
      <c r="AY54" s="747">
        <f t="shared" si="243"/>
        <v>0</v>
      </c>
      <c r="AZ54" s="748"/>
      <c r="BA54" s="746"/>
      <c r="BB54" s="746"/>
      <c r="BC54" s="77">
        <f t="shared" si="244"/>
        <v>0</v>
      </c>
      <c r="BD54" s="747">
        <f t="shared" si="245"/>
        <v>0</v>
      </c>
      <c r="BE54" s="748"/>
      <c r="BF54" s="746"/>
      <c r="BG54" s="746"/>
      <c r="BH54" s="77">
        <f t="shared" si="246"/>
        <v>0</v>
      </c>
      <c r="BI54" s="747">
        <f t="shared" si="247"/>
        <v>0</v>
      </c>
      <c r="BJ54" s="748"/>
      <c r="BK54" s="746"/>
      <c r="BL54" s="746"/>
      <c r="BM54" s="77">
        <f t="shared" si="248"/>
        <v>0</v>
      </c>
      <c r="BN54" s="747">
        <f t="shared" si="249"/>
        <v>0</v>
      </c>
      <c r="BO54" s="748"/>
      <c r="BP54" s="746"/>
      <c r="BQ54" s="746"/>
      <c r="BR54" s="77">
        <f t="shared" si="250"/>
        <v>0</v>
      </c>
      <c r="BS54" s="747">
        <f t="shared" si="251"/>
        <v>0</v>
      </c>
      <c r="BT54" s="748"/>
      <c r="BU54" s="746"/>
      <c r="BV54" s="746"/>
      <c r="BW54" s="77">
        <f t="shared" si="252"/>
        <v>0</v>
      </c>
      <c r="BX54" s="747">
        <f t="shared" si="253"/>
        <v>0</v>
      </c>
      <c r="BY54" s="748"/>
      <c r="BZ54" s="746"/>
      <c r="CA54" s="746"/>
      <c r="CB54" s="77">
        <f t="shared" si="254"/>
        <v>0</v>
      </c>
      <c r="CC54" s="747">
        <f t="shared" si="255"/>
        <v>0</v>
      </c>
      <c r="CD54" s="748">
        <v>12</v>
      </c>
      <c r="CE54" s="746">
        <v>4</v>
      </c>
      <c r="CF54" s="746">
        <v>52</v>
      </c>
      <c r="CG54" s="77">
        <f t="shared" si="256"/>
        <v>2496</v>
      </c>
      <c r="CH54" s="747">
        <f t="shared" si="257"/>
        <v>0.22</v>
      </c>
      <c r="CI54" s="748"/>
      <c r="CJ54" s="746"/>
      <c r="CK54" s="746"/>
      <c r="CL54" s="77">
        <f t="shared" si="258"/>
        <v>0</v>
      </c>
      <c r="CM54" s="747">
        <f t="shared" si="259"/>
        <v>0</v>
      </c>
      <c r="CN54" s="748"/>
      <c r="CO54" s="746"/>
      <c r="CP54" s="746"/>
      <c r="CQ54" s="77">
        <f t="shared" si="260"/>
        <v>0</v>
      </c>
      <c r="CR54" s="747">
        <f t="shared" si="261"/>
        <v>0</v>
      </c>
      <c r="CS54" s="748"/>
      <c r="CT54" s="746"/>
      <c r="CU54" s="746"/>
      <c r="CV54" s="77">
        <f t="shared" si="262"/>
        <v>0</v>
      </c>
      <c r="CW54" s="747">
        <f t="shared" si="263"/>
        <v>0</v>
      </c>
      <c r="CX54" s="748"/>
      <c r="CY54" s="746"/>
      <c r="CZ54" s="746"/>
      <c r="DA54" s="77">
        <f t="shared" si="264"/>
        <v>0</v>
      </c>
      <c r="DB54" s="747">
        <f t="shared" si="265"/>
        <v>0</v>
      </c>
      <c r="DC54" s="748"/>
      <c r="DD54" s="746"/>
      <c r="DE54" s="746"/>
      <c r="DF54" s="77">
        <f t="shared" si="266"/>
        <v>0</v>
      </c>
      <c r="DG54" s="747">
        <f t="shared" si="267"/>
        <v>0</v>
      </c>
      <c r="DH54" s="748"/>
      <c r="DI54" s="746"/>
      <c r="DJ54" s="746"/>
      <c r="DK54" s="77">
        <f t="shared" si="268"/>
        <v>0</v>
      </c>
      <c r="DL54" s="747">
        <f t="shared" si="269"/>
        <v>0</v>
      </c>
      <c r="DM54" s="748"/>
      <c r="DN54" s="746"/>
      <c r="DO54" s="746"/>
      <c r="DP54" s="77">
        <f t="shared" si="270"/>
        <v>0</v>
      </c>
      <c r="DQ54" s="747">
        <f t="shared" si="271"/>
        <v>0</v>
      </c>
      <c r="DR54" s="748"/>
      <c r="DS54" s="746"/>
      <c r="DT54" s="746"/>
      <c r="DU54" s="77">
        <f t="shared" si="272"/>
        <v>0</v>
      </c>
      <c r="DV54" s="747">
        <f t="shared" si="273"/>
        <v>0</v>
      </c>
      <c r="DW54" s="748"/>
      <c r="DX54" s="746"/>
      <c r="DY54" s="746"/>
      <c r="DZ54" s="77">
        <f t="shared" si="274"/>
        <v>0</v>
      </c>
      <c r="EA54" s="747">
        <f t="shared" si="275"/>
        <v>0</v>
      </c>
      <c r="EB54" s="748"/>
      <c r="EC54" s="746"/>
      <c r="ED54" s="746"/>
      <c r="EE54" s="77">
        <f t="shared" si="276"/>
        <v>0</v>
      </c>
      <c r="EF54" s="747">
        <f t="shared" si="277"/>
        <v>0</v>
      </c>
      <c r="EG54" s="748"/>
      <c r="EH54" s="746"/>
      <c r="EI54" s="746"/>
      <c r="EJ54" s="77">
        <f t="shared" si="278"/>
        <v>0</v>
      </c>
      <c r="EK54" s="747">
        <f t="shared" si="279"/>
        <v>0</v>
      </c>
      <c r="EL54" s="748"/>
      <c r="EM54" s="746"/>
      <c r="EN54" s="746"/>
      <c r="EO54" s="77">
        <f t="shared" si="280"/>
        <v>0</v>
      </c>
      <c r="EP54" s="747">
        <f t="shared" si="281"/>
        <v>0</v>
      </c>
      <c r="EQ54" s="748"/>
      <c r="ER54" s="746"/>
      <c r="ES54" s="746"/>
      <c r="ET54" s="77">
        <f t="shared" si="282"/>
        <v>0</v>
      </c>
      <c r="EU54" s="747">
        <f t="shared" si="283"/>
        <v>0</v>
      </c>
      <c r="EV54" s="748"/>
      <c r="EW54" s="746"/>
      <c r="EX54" s="746"/>
      <c r="EY54" s="77">
        <f t="shared" si="284"/>
        <v>0</v>
      </c>
      <c r="EZ54" s="747">
        <f t="shared" si="285"/>
        <v>0</v>
      </c>
      <c r="FA54" s="748"/>
      <c r="FB54" s="746"/>
      <c r="FC54" s="746"/>
      <c r="FD54" s="77">
        <f t="shared" si="286"/>
        <v>0</v>
      </c>
      <c r="FE54" s="747">
        <f t="shared" si="287"/>
        <v>0</v>
      </c>
    </row>
    <row r="55" spans="1:161" ht="15.75">
      <c r="A55" s="744"/>
      <c r="B55" s="745">
        <f t="shared" si="225"/>
        <v>12</v>
      </c>
      <c r="C55" s="746"/>
      <c r="D55" s="746"/>
      <c r="E55" s="77">
        <f t="shared" si="224"/>
        <v>2496</v>
      </c>
      <c r="F55" s="747">
        <f t="shared" si="224"/>
        <v>0.22</v>
      </c>
      <c r="G55" s="748"/>
      <c r="H55" s="746"/>
      <c r="I55" s="746"/>
      <c r="J55" s="77">
        <f t="shared" si="226"/>
        <v>0</v>
      </c>
      <c r="K55" s="747">
        <f t="shared" si="227"/>
        <v>0</v>
      </c>
      <c r="L55" s="748"/>
      <c r="M55" s="746"/>
      <c r="N55" s="746"/>
      <c r="O55" s="77">
        <f t="shared" si="228"/>
        <v>0</v>
      </c>
      <c r="P55" s="747">
        <f t="shared" si="229"/>
        <v>0</v>
      </c>
      <c r="Q55" s="748"/>
      <c r="R55" s="746"/>
      <c r="S55" s="746"/>
      <c r="T55" s="77">
        <f t="shared" si="230"/>
        <v>0</v>
      </c>
      <c r="U55" s="747">
        <f t="shared" si="231"/>
        <v>0</v>
      </c>
      <c r="V55" s="748"/>
      <c r="W55" s="746"/>
      <c r="X55" s="746"/>
      <c r="Y55" s="77">
        <f t="shared" si="232"/>
        <v>0</v>
      </c>
      <c r="Z55" s="747">
        <f t="shared" si="233"/>
        <v>0</v>
      </c>
      <c r="AA55" s="748"/>
      <c r="AB55" s="746"/>
      <c r="AC55" s="746"/>
      <c r="AD55" s="77">
        <f t="shared" si="234"/>
        <v>0</v>
      </c>
      <c r="AE55" s="747">
        <f t="shared" si="235"/>
        <v>0</v>
      </c>
      <c r="AF55" s="748"/>
      <c r="AG55" s="746"/>
      <c r="AH55" s="746"/>
      <c r="AI55" s="77">
        <f t="shared" si="236"/>
        <v>0</v>
      </c>
      <c r="AJ55" s="747">
        <f t="shared" si="237"/>
        <v>0</v>
      </c>
      <c r="AK55" s="748"/>
      <c r="AL55" s="746"/>
      <c r="AM55" s="746"/>
      <c r="AN55" s="77">
        <f t="shared" si="238"/>
        <v>0</v>
      </c>
      <c r="AO55" s="747">
        <f t="shared" si="239"/>
        <v>0</v>
      </c>
      <c r="AP55" s="748"/>
      <c r="AQ55" s="746"/>
      <c r="AR55" s="746"/>
      <c r="AS55" s="77">
        <f t="shared" si="240"/>
        <v>0</v>
      </c>
      <c r="AT55" s="747">
        <f t="shared" si="241"/>
        <v>0</v>
      </c>
      <c r="AU55" s="748"/>
      <c r="AV55" s="746"/>
      <c r="AW55" s="746"/>
      <c r="AX55" s="77">
        <f t="shared" si="242"/>
        <v>0</v>
      </c>
      <c r="AY55" s="747">
        <f t="shared" si="243"/>
        <v>0</v>
      </c>
      <c r="AZ55" s="748"/>
      <c r="BA55" s="746"/>
      <c r="BB55" s="746"/>
      <c r="BC55" s="77">
        <f t="shared" si="244"/>
        <v>0</v>
      </c>
      <c r="BD55" s="747">
        <f t="shared" si="245"/>
        <v>0</v>
      </c>
      <c r="BE55" s="748"/>
      <c r="BF55" s="746"/>
      <c r="BG55" s="746"/>
      <c r="BH55" s="77">
        <f t="shared" si="246"/>
        <v>0</v>
      </c>
      <c r="BI55" s="747">
        <f t="shared" si="247"/>
        <v>0</v>
      </c>
      <c r="BJ55" s="748"/>
      <c r="BK55" s="746"/>
      <c r="BL55" s="746"/>
      <c r="BM55" s="77">
        <f t="shared" si="248"/>
        <v>0</v>
      </c>
      <c r="BN55" s="747">
        <f t="shared" si="249"/>
        <v>0</v>
      </c>
      <c r="BO55" s="748"/>
      <c r="BP55" s="746"/>
      <c r="BQ55" s="746"/>
      <c r="BR55" s="77">
        <f t="shared" si="250"/>
        <v>0</v>
      </c>
      <c r="BS55" s="747">
        <f t="shared" si="251"/>
        <v>0</v>
      </c>
      <c r="BT55" s="748"/>
      <c r="BU55" s="746"/>
      <c r="BV55" s="746"/>
      <c r="BW55" s="77">
        <f t="shared" si="252"/>
        <v>0</v>
      </c>
      <c r="BX55" s="747">
        <f t="shared" si="253"/>
        <v>0</v>
      </c>
      <c r="BY55" s="748"/>
      <c r="BZ55" s="746"/>
      <c r="CA55" s="746"/>
      <c r="CB55" s="77">
        <f t="shared" si="254"/>
        <v>0</v>
      </c>
      <c r="CC55" s="747">
        <f t="shared" si="255"/>
        <v>0</v>
      </c>
      <c r="CD55" s="748">
        <v>12</v>
      </c>
      <c r="CE55" s="746">
        <v>4</v>
      </c>
      <c r="CF55" s="746">
        <v>52</v>
      </c>
      <c r="CG55" s="77">
        <f t="shared" si="256"/>
        <v>2496</v>
      </c>
      <c r="CH55" s="747">
        <f t="shared" si="257"/>
        <v>0.22</v>
      </c>
      <c r="CI55" s="748"/>
      <c r="CJ55" s="746"/>
      <c r="CK55" s="746"/>
      <c r="CL55" s="77">
        <f t="shared" si="258"/>
        <v>0</v>
      </c>
      <c r="CM55" s="747">
        <f t="shared" si="259"/>
        <v>0</v>
      </c>
      <c r="CN55" s="748"/>
      <c r="CO55" s="746"/>
      <c r="CP55" s="746"/>
      <c r="CQ55" s="77">
        <f t="shared" si="260"/>
        <v>0</v>
      </c>
      <c r="CR55" s="747">
        <f t="shared" si="261"/>
        <v>0</v>
      </c>
      <c r="CS55" s="748"/>
      <c r="CT55" s="746"/>
      <c r="CU55" s="746"/>
      <c r="CV55" s="77">
        <f t="shared" si="262"/>
        <v>0</v>
      </c>
      <c r="CW55" s="747">
        <f t="shared" si="263"/>
        <v>0</v>
      </c>
      <c r="CX55" s="748"/>
      <c r="CY55" s="746"/>
      <c r="CZ55" s="746"/>
      <c r="DA55" s="77">
        <f t="shared" si="264"/>
        <v>0</v>
      </c>
      <c r="DB55" s="747">
        <f t="shared" si="265"/>
        <v>0</v>
      </c>
      <c r="DC55" s="748"/>
      <c r="DD55" s="746"/>
      <c r="DE55" s="746"/>
      <c r="DF55" s="77">
        <f t="shared" si="266"/>
        <v>0</v>
      </c>
      <c r="DG55" s="747">
        <f t="shared" si="267"/>
        <v>0</v>
      </c>
      <c r="DH55" s="748"/>
      <c r="DI55" s="746"/>
      <c r="DJ55" s="746"/>
      <c r="DK55" s="77">
        <f t="shared" si="268"/>
        <v>0</v>
      </c>
      <c r="DL55" s="747">
        <f t="shared" si="269"/>
        <v>0</v>
      </c>
      <c r="DM55" s="748"/>
      <c r="DN55" s="746"/>
      <c r="DO55" s="746"/>
      <c r="DP55" s="77">
        <f t="shared" si="270"/>
        <v>0</v>
      </c>
      <c r="DQ55" s="747">
        <f t="shared" si="271"/>
        <v>0</v>
      </c>
      <c r="DR55" s="748"/>
      <c r="DS55" s="746"/>
      <c r="DT55" s="746"/>
      <c r="DU55" s="77">
        <f t="shared" si="272"/>
        <v>0</v>
      </c>
      <c r="DV55" s="747">
        <f t="shared" si="273"/>
        <v>0</v>
      </c>
      <c r="DW55" s="748"/>
      <c r="DX55" s="746"/>
      <c r="DY55" s="746"/>
      <c r="DZ55" s="77">
        <f t="shared" si="274"/>
        <v>0</v>
      </c>
      <c r="EA55" s="747">
        <f t="shared" si="275"/>
        <v>0</v>
      </c>
      <c r="EB55" s="748"/>
      <c r="EC55" s="746"/>
      <c r="ED55" s="746"/>
      <c r="EE55" s="77">
        <f t="shared" si="276"/>
        <v>0</v>
      </c>
      <c r="EF55" s="747">
        <f t="shared" si="277"/>
        <v>0</v>
      </c>
      <c r="EG55" s="748"/>
      <c r="EH55" s="746"/>
      <c r="EI55" s="746"/>
      <c r="EJ55" s="77">
        <f t="shared" si="278"/>
        <v>0</v>
      </c>
      <c r="EK55" s="747">
        <f t="shared" si="279"/>
        <v>0</v>
      </c>
      <c r="EL55" s="748"/>
      <c r="EM55" s="746"/>
      <c r="EN55" s="746"/>
      <c r="EO55" s="77">
        <f t="shared" si="280"/>
        <v>0</v>
      </c>
      <c r="EP55" s="747">
        <f t="shared" si="281"/>
        <v>0</v>
      </c>
      <c r="EQ55" s="748"/>
      <c r="ER55" s="746"/>
      <c r="ES55" s="746"/>
      <c r="ET55" s="77">
        <f t="shared" si="282"/>
        <v>0</v>
      </c>
      <c r="EU55" s="747">
        <f t="shared" si="283"/>
        <v>0</v>
      </c>
      <c r="EV55" s="748"/>
      <c r="EW55" s="746"/>
      <c r="EX55" s="746"/>
      <c r="EY55" s="77">
        <f t="shared" si="284"/>
        <v>0</v>
      </c>
      <c r="EZ55" s="747">
        <f t="shared" si="285"/>
        <v>0</v>
      </c>
      <c r="FA55" s="748"/>
      <c r="FB55" s="746"/>
      <c r="FC55" s="746"/>
      <c r="FD55" s="77">
        <f t="shared" si="286"/>
        <v>0</v>
      </c>
      <c r="FE55" s="747">
        <f t="shared" si="287"/>
        <v>0</v>
      </c>
    </row>
    <row r="56" spans="1:161" ht="15.75">
      <c r="A56" s="744"/>
      <c r="B56" s="745">
        <f t="shared" si="225"/>
        <v>12</v>
      </c>
      <c r="C56" s="746"/>
      <c r="D56" s="746"/>
      <c r="E56" s="77">
        <f t="shared" si="224"/>
        <v>2496</v>
      </c>
      <c r="F56" s="747">
        <f t="shared" si="224"/>
        <v>0.22</v>
      </c>
      <c r="G56" s="748"/>
      <c r="H56" s="746"/>
      <c r="I56" s="746"/>
      <c r="J56" s="77">
        <f t="shared" si="226"/>
        <v>0</v>
      </c>
      <c r="K56" s="747">
        <f t="shared" si="227"/>
        <v>0</v>
      </c>
      <c r="L56" s="748"/>
      <c r="M56" s="746"/>
      <c r="N56" s="746"/>
      <c r="O56" s="77">
        <f t="shared" si="228"/>
        <v>0</v>
      </c>
      <c r="P56" s="747">
        <f t="shared" si="229"/>
        <v>0</v>
      </c>
      <c r="Q56" s="748"/>
      <c r="R56" s="746"/>
      <c r="S56" s="746"/>
      <c r="T56" s="77">
        <f t="shared" si="230"/>
        <v>0</v>
      </c>
      <c r="U56" s="747">
        <f t="shared" si="231"/>
        <v>0</v>
      </c>
      <c r="V56" s="748"/>
      <c r="W56" s="746"/>
      <c r="X56" s="746"/>
      <c r="Y56" s="77">
        <f t="shared" si="232"/>
        <v>0</v>
      </c>
      <c r="Z56" s="747">
        <f t="shared" si="233"/>
        <v>0</v>
      </c>
      <c r="AA56" s="748"/>
      <c r="AB56" s="746"/>
      <c r="AC56" s="746"/>
      <c r="AD56" s="77">
        <f t="shared" si="234"/>
        <v>0</v>
      </c>
      <c r="AE56" s="747">
        <f t="shared" si="235"/>
        <v>0</v>
      </c>
      <c r="AF56" s="748"/>
      <c r="AG56" s="746"/>
      <c r="AH56" s="746"/>
      <c r="AI56" s="77">
        <f t="shared" si="236"/>
        <v>0</v>
      </c>
      <c r="AJ56" s="747">
        <f t="shared" si="237"/>
        <v>0</v>
      </c>
      <c r="AK56" s="748"/>
      <c r="AL56" s="746"/>
      <c r="AM56" s="746"/>
      <c r="AN56" s="77">
        <f t="shared" si="238"/>
        <v>0</v>
      </c>
      <c r="AO56" s="747">
        <f t="shared" si="239"/>
        <v>0</v>
      </c>
      <c r="AP56" s="748"/>
      <c r="AQ56" s="746"/>
      <c r="AR56" s="746"/>
      <c r="AS56" s="77">
        <f t="shared" si="240"/>
        <v>0</v>
      </c>
      <c r="AT56" s="747">
        <f t="shared" si="241"/>
        <v>0</v>
      </c>
      <c r="AU56" s="748"/>
      <c r="AV56" s="746"/>
      <c r="AW56" s="746"/>
      <c r="AX56" s="77">
        <f t="shared" si="242"/>
        <v>0</v>
      </c>
      <c r="AY56" s="747">
        <f t="shared" si="243"/>
        <v>0</v>
      </c>
      <c r="AZ56" s="748"/>
      <c r="BA56" s="746"/>
      <c r="BB56" s="746"/>
      <c r="BC56" s="77">
        <f t="shared" si="244"/>
        <v>0</v>
      </c>
      <c r="BD56" s="747">
        <f t="shared" si="245"/>
        <v>0</v>
      </c>
      <c r="BE56" s="748"/>
      <c r="BF56" s="746"/>
      <c r="BG56" s="746"/>
      <c r="BH56" s="77">
        <f t="shared" si="246"/>
        <v>0</v>
      </c>
      <c r="BI56" s="747">
        <f t="shared" si="247"/>
        <v>0</v>
      </c>
      <c r="BJ56" s="748"/>
      <c r="BK56" s="746"/>
      <c r="BL56" s="746"/>
      <c r="BM56" s="77">
        <f t="shared" si="248"/>
        <v>0</v>
      </c>
      <c r="BN56" s="747">
        <f t="shared" si="249"/>
        <v>0</v>
      </c>
      <c r="BO56" s="748"/>
      <c r="BP56" s="746"/>
      <c r="BQ56" s="746"/>
      <c r="BR56" s="77">
        <f t="shared" si="250"/>
        <v>0</v>
      </c>
      <c r="BS56" s="747">
        <f t="shared" si="251"/>
        <v>0</v>
      </c>
      <c r="BT56" s="748"/>
      <c r="BU56" s="746"/>
      <c r="BV56" s="746"/>
      <c r="BW56" s="77">
        <f t="shared" si="252"/>
        <v>0</v>
      </c>
      <c r="BX56" s="747">
        <f t="shared" si="253"/>
        <v>0</v>
      </c>
      <c r="BY56" s="748"/>
      <c r="BZ56" s="746"/>
      <c r="CA56" s="746"/>
      <c r="CB56" s="77">
        <f t="shared" si="254"/>
        <v>0</v>
      </c>
      <c r="CC56" s="747">
        <f t="shared" si="255"/>
        <v>0</v>
      </c>
      <c r="CD56" s="748">
        <v>12</v>
      </c>
      <c r="CE56" s="746">
        <v>4</v>
      </c>
      <c r="CF56" s="746">
        <v>52</v>
      </c>
      <c r="CG56" s="77">
        <f t="shared" si="256"/>
        <v>2496</v>
      </c>
      <c r="CH56" s="747">
        <f t="shared" si="257"/>
        <v>0.22</v>
      </c>
      <c r="CI56" s="748"/>
      <c r="CJ56" s="746"/>
      <c r="CK56" s="746"/>
      <c r="CL56" s="77">
        <f t="shared" si="258"/>
        <v>0</v>
      </c>
      <c r="CM56" s="747">
        <f t="shared" si="259"/>
        <v>0</v>
      </c>
      <c r="CN56" s="748"/>
      <c r="CO56" s="746"/>
      <c r="CP56" s="746"/>
      <c r="CQ56" s="77">
        <f t="shared" si="260"/>
        <v>0</v>
      </c>
      <c r="CR56" s="747">
        <f t="shared" si="261"/>
        <v>0</v>
      </c>
      <c r="CS56" s="748"/>
      <c r="CT56" s="746"/>
      <c r="CU56" s="746"/>
      <c r="CV56" s="77">
        <f t="shared" si="262"/>
        <v>0</v>
      </c>
      <c r="CW56" s="747">
        <f t="shared" si="263"/>
        <v>0</v>
      </c>
      <c r="CX56" s="748"/>
      <c r="CY56" s="746"/>
      <c r="CZ56" s="746"/>
      <c r="DA56" s="77">
        <f t="shared" si="264"/>
        <v>0</v>
      </c>
      <c r="DB56" s="747">
        <f t="shared" si="265"/>
        <v>0</v>
      </c>
      <c r="DC56" s="748"/>
      <c r="DD56" s="746"/>
      <c r="DE56" s="746"/>
      <c r="DF56" s="77">
        <f t="shared" si="266"/>
        <v>0</v>
      </c>
      <c r="DG56" s="747">
        <f t="shared" si="267"/>
        <v>0</v>
      </c>
      <c r="DH56" s="748"/>
      <c r="DI56" s="746"/>
      <c r="DJ56" s="746"/>
      <c r="DK56" s="77">
        <f t="shared" si="268"/>
        <v>0</v>
      </c>
      <c r="DL56" s="747">
        <f t="shared" si="269"/>
        <v>0</v>
      </c>
      <c r="DM56" s="748"/>
      <c r="DN56" s="746"/>
      <c r="DO56" s="746"/>
      <c r="DP56" s="77">
        <f t="shared" si="270"/>
        <v>0</v>
      </c>
      <c r="DQ56" s="747">
        <f t="shared" si="271"/>
        <v>0</v>
      </c>
      <c r="DR56" s="748"/>
      <c r="DS56" s="746"/>
      <c r="DT56" s="746"/>
      <c r="DU56" s="77">
        <f t="shared" si="272"/>
        <v>0</v>
      </c>
      <c r="DV56" s="747">
        <f t="shared" si="273"/>
        <v>0</v>
      </c>
      <c r="DW56" s="748"/>
      <c r="DX56" s="746"/>
      <c r="DY56" s="746"/>
      <c r="DZ56" s="77">
        <f t="shared" si="274"/>
        <v>0</v>
      </c>
      <c r="EA56" s="747">
        <f t="shared" si="275"/>
        <v>0</v>
      </c>
      <c r="EB56" s="748"/>
      <c r="EC56" s="746"/>
      <c r="ED56" s="746"/>
      <c r="EE56" s="77">
        <f t="shared" si="276"/>
        <v>0</v>
      </c>
      <c r="EF56" s="747">
        <f t="shared" si="277"/>
        <v>0</v>
      </c>
      <c r="EG56" s="748"/>
      <c r="EH56" s="746"/>
      <c r="EI56" s="746"/>
      <c r="EJ56" s="77">
        <f t="shared" si="278"/>
        <v>0</v>
      </c>
      <c r="EK56" s="747">
        <f t="shared" si="279"/>
        <v>0</v>
      </c>
      <c r="EL56" s="748"/>
      <c r="EM56" s="746"/>
      <c r="EN56" s="746"/>
      <c r="EO56" s="77">
        <f t="shared" si="280"/>
        <v>0</v>
      </c>
      <c r="EP56" s="747">
        <f t="shared" si="281"/>
        <v>0</v>
      </c>
      <c r="EQ56" s="748"/>
      <c r="ER56" s="746"/>
      <c r="ES56" s="746"/>
      <c r="ET56" s="77">
        <f t="shared" si="282"/>
        <v>0</v>
      </c>
      <c r="EU56" s="747">
        <f t="shared" si="283"/>
        <v>0</v>
      </c>
      <c r="EV56" s="748"/>
      <c r="EW56" s="746"/>
      <c r="EX56" s="746"/>
      <c r="EY56" s="77">
        <f t="shared" si="284"/>
        <v>0</v>
      </c>
      <c r="EZ56" s="747">
        <f t="shared" si="285"/>
        <v>0</v>
      </c>
      <c r="FA56" s="748"/>
      <c r="FB56" s="746"/>
      <c r="FC56" s="746"/>
      <c r="FD56" s="77">
        <f t="shared" si="286"/>
        <v>0</v>
      </c>
      <c r="FE56" s="747">
        <f t="shared" si="287"/>
        <v>0</v>
      </c>
    </row>
    <row r="57" spans="1:161" ht="15.75">
      <c r="A57" s="744"/>
      <c r="B57" s="745">
        <f t="shared" si="225"/>
        <v>12</v>
      </c>
      <c r="C57" s="746"/>
      <c r="D57" s="746"/>
      <c r="E57" s="77">
        <f t="shared" si="224"/>
        <v>1248</v>
      </c>
      <c r="F57" s="747">
        <f t="shared" si="224"/>
        <v>0.11</v>
      </c>
      <c r="G57" s="748"/>
      <c r="H57" s="746"/>
      <c r="I57" s="746"/>
      <c r="J57" s="77">
        <f t="shared" si="226"/>
        <v>0</v>
      </c>
      <c r="K57" s="747">
        <f t="shared" si="227"/>
        <v>0</v>
      </c>
      <c r="L57" s="748"/>
      <c r="M57" s="746"/>
      <c r="N57" s="746"/>
      <c r="O57" s="77">
        <f t="shared" si="228"/>
        <v>0</v>
      </c>
      <c r="P57" s="747">
        <f t="shared" si="229"/>
        <v>0</v>
      </c>
      <c r="Q57" s="748"/>
      <c r="R57" s="746"/>
      <c r="S57" s="746"/>
      <c r="T57" s="77">
        <f t="shared" si="230"/>
        <v>0</v>
      </c>
      <c r="U57" s="747">
        <f t="shared" si="231"/>
        <v>0</v>
      </c>
      <c r="V57" s="748"/>
      <c r="W57" s="746"/>
      <c r="X57" s="746"/>
      <c r="Y57" s="77">
        <f t="shared" si="232"/>
        <v>0</v>
      </c>
      <c r="Z57" s="747">
        <f t="shared" si="233"/>
        <v>0</v>
      </c>
      <c r="AA57" s="748"/>
      <c r="AB57" s="746"/>
      <c r="AC57" s="746"/>
      <c r="AD57" s="77">
        <f t="shared" si="234"/>
        <v>0</v>
      </c>
      <c r="AE57" s="747">
        <f t="shared" si="235"/>
        <v>0</v>
      </c>
      <c r="AF57" s="748"/>
      <c r="AG57" s="746"/>
      <c r="AH57" s="746"/>
      <c r="AI57" s="77">
        <f t="shared" si="236"/>
        <v>0</v>
      </c>
      <c r="AJ57" s="747">
        <f t="shared" si="237"/>
        <v>0</v>
      </c>
      <c r="AK57" s="748"/>
      <c r="AL57" s="746"/>
      <c r="AM57" s="746"/>
      <c r="AN57" s="77">
        <f t="shared" si="238"/>
        <v>0</v>
      </c>
      <c r="AO57" s="747">
        <f t="shared" si="239"/>
        <v>0</v>
      </c>
      <c r="AP57" s="748"/>
      <c r="AQ57" s="746"/>
      <c r="AR57" s="746"/>
      <c r="AS57" s="77">
        <f t="shared" si="240"/>
        <v>0</v>
      </c>
      <c r="AT57" s="747">
        <f t="shared" si="241"/>
        <v>0</v>
      </c>
      <c r="AU57" s="748"/>
      <c r="AV57" s="746"/>
      <c r="AW57" s="746"/>
      <c r="AX57" s="77">
        <f t="shared" si="242"/>
        <v>0</v>
      </c>
      <c r="AY57" s="747">
        <f t="shared" si="243"/>
        <v>0</v>
      </c>
      <c r="AZ57" s="748"/>
      <c r="BA57" s="746"/>
      <c r="BB57" s="746"/>
      <c r="BC57" s="77">
        <f t="shared" si="244"/>
        <v>0</v>
      </c>
      <c r="BD57" s="747">
        <f t="shared" si="245"/>
        <v>0</v>
      </c>
      <c r="BE57" s="748"/>
      <c r="BF57" s="746"/>
      <c r="BG57" s="746"/>
      <c r="BH57" s="77">
        <f t="shared" si="246"/>
        <v>0</v>
      </c>
      <c r="BI57" s="747">
        <f t="shared" si="247"/>
        <v>0</v>
      </c>
      <c r="BJ57" s="748"/>
      <c r="BK57" s="746"/>
      <c r="BL57" s="746"/>
      <c r="BM57" s="77">
        <f t="shared" si="248"/>
        <v>0</v>
      </c>
      <c r="BN57" s="747">
        <f t="shared" si="249"/>
        <v>0</v>
      </c>
      <c r="BO57" s="748"/>
      <c r="BP57" s="746"/>
      <c r="BQ57" s="746"/>
      <c r="BR57" s="77">
        <f t="shared" si="250"/>
        <v>0</v>
      </c>
      <c r="BS57" s="747">
        <f t="shared" si="251"/>
        <v>0</v>
      </c>
      <c r="BT57" s="748"/>
      <c r="BU57" s="746"/>
      <c r="BV57" s="746"/>
      <c r="BW57" s="77">
        <f t="shared" si="252"/>
        <v>0</v>
      </c>
      <c r="BX57" s="747">
        <f t="shared" si="253"/>
        <v>0</v>
      </c>
      <c r="BY57" s="748"/>
      <c r="BZ57" s="746"/>
      <c r="CA57" s="746"/>
      <c r="CB57" s="77">
        <f t="shared" si="254"/>
        <v>0</v>
      </c>
      <c r="CC57" s="747">
        <f t="shared" si="255"/>
        <v>0</v>
      </c>
      <c r="CD57" s="748">
        <v>12</v>
      </c>
      <c r="CE57" s="746">
        <v>2</v>
      </c>
      <c r="CF57" s="746">
        <v>52</v>
      </c>
      <c r="CG57" s="77">
        <f t="shared" si="256"/>
        <v>1248</v>
      </c>
      <c r="CH57" s="747">
        <f t="shared" si="257"/>
        <v>0.11</v>
      </c>
      <c r="CI57" s="748"/>
      <c r="CJ57" s="746"/>
      <c r="CK57" s="746"/>
      <c r="CL57" s="77">
        <f t="shared" si="258"/>
        <v>0</v>
      </c>
      <c r="CM57" s="747">
        <f t="shared" si="259"/>
        <v>0</v>
      </c>
      <c r="CN57" s="748"/>
      <c r="CO57" s="746"/>
      <c r="CP57" s="746"/>
      <c r="CQ57" s="77">
        <f t="shared" si="260"/>
        <v>0</v>
      </c>
      <c r="CR57" s="747">
        <f t="shared" si="261"/>
        <v>0</v>
      </c>
      <c r="CS57" s="748"/>
      <c r="CT57" s="746"/>
      <c r="CU57" s="746"/>
      <c r="CV57" s="77">
        <f t="shared" si="262"/>
        <v>0</v>
      </c>
      <c r="CW57" s="747">
        <f t="shared" si="263"/>
        <v>0</v>
      </c>
      <c r="CX57" s="748"/>
      <c r="CY57" s="746"/>
      <c r="CZ57" s="746"/>
      <c r="DA57" s="77">
        <f t="shared" si="264"/>
        <v>0</v>
      </c>
      <c r="DB57" s="747">
        <f t="shared" si="265"/>
        <v>0</v>
      </c>
      <c r="DC57" s="748"/>
      <c r="DD57" s="746"/>
      <c r="DE57" s="746"/>
      <c r="DF57" s="77">
        <f t="shared" si="266"/>
        <v>0</v>
      </c>
      <c r="DG57" s="747">
        <f t="shared" si="267"/>
        <v>0</v>
      </c>
      <c r="DH57" s="748"/>
      <c r="DI57" s="746"/>
      <c r="DJ57" s="746"/>
      <c r="DK57" s="77">
        <f t="shared" si="268"/>
        <v>0</v>
      </c>
      <c r="DL57" s="747">
        <f t="shared" si="269"/>
        <v>0</v>
      </c>
      <c r="DM57" s="748"/>
      <c r="DN57" s="746"/>
      <c r="DO57" s="746"/>
      <c r="DP57" s="77">
        <f t="shared" si="270"/>
        <v>0</v>
      </c>
      <c r="DQ57" s="747">
        <f t="shared" si="271"/>
        <v>0</v>
      </c>
      <c r="DR57" s="748"/>
      <c r="DS57" s="746"/>
      <c r="DT57" s="746"/>
      <c r="DU57" s="77">
        <f t="shared" si="272"/>
        <v>0</v>
      </c>
      <c r="DV57" s="747">
        <f t="shared" si="273"/>
        <v>0</v>
      </c>
      <c r="DW57" s="748"/>
      <c r="DX57" s="746"/>
      <c r="DY57" s="746"/>
      <c r="DZ57" s="77">
        <f t="shared" si="274"/>
        <v>0</v>
      </c>
      <c r="EA57" s="747">
        <f t="shared" si="275"/>
        <v>0</v>
      </c>
      <c r="EB57" s="748"/>
      <c r="EC57" s="746"/>
      <c r="ED57" s="746"/>
      <c r="EE57" s="77">
        <f t="shared" si="276"/>
        <v>0</v>
      </c>
      <c r="EF57" s="747">
        <f t="shared" si="277"/>
        <v>0</v>
      </c>
      <c r="EG57" s="748"/>
      <c r="EH57" s="746"/>
      <c r="EI57" s="746"/>
      <c r="EJ57" s="77">
        <f t="shared" si="278"/>
        <v>0</v>
      </c>
      <c r="EK57" s="747">
        <f t="shared" si="279"/>
        <v>0</v>
      </c>
      <c r="EL57" s="748"/>
      <c r="EM57" s="746"/>
      <c r="EN57" s="746"/>
      <c r="EO57" s="77">
        <f t="shared" si="280"/>
        <v>0</v>
      </c>
      <c r="EP57" s="747">
        <f t="shared" si="281"/>
        <v>0</v>
      </c>
      <c r="EQ57" s="748"/>
      <c r="ER57" s="746"/>
      <c r="ES57" s="746"/>
      <c r="ET57" s="77">
        <f t="shared" si="282"/>
        <v>0</v>
      </c>
      <c r="EU57" s="747">
        <f t="shared" si="283"/>
        <v>0</v>
      </c>
      <c r="EV57" s="748"/>
      <c r="EW57" s="746"/>
      <c r="EX57" s="746"/>
      <c r="EY57" s="77">
        <f t="shared" si="284"/>
        <v>0</v>
      </c>
      <c r="EZ57" s="747">
        <f t="shared" si="285"/>
        <v>0</v>
      </c>
      <c r="FA57" s="748"/>
      <c r="FB57" s="746"/>
      <c r="FC57" s="746"/>
      <c r="FD57" s="77">
        <f t="shared" si="286"/>
        <v>0</v>
      </c>
      <c r="FE57" s="747">
        <f t="shared" si="287"/>
        <v>0</v>
      </c>
    </row>
    <row r="58" spans="1:161" ht="15.75">
      <c r="A58" s="744"/>
      <c r="B58" s="745">
        <f t="shared" si="225"/>
        <v>0</v>
      </c>
      <c r="C58" s="746"/>
      <c r="D58" s="746"/>
      <c r="E58" s="77">
        <f t="shared" si="224"/>
        <v>0</v>
      </c>
      <c r="F58" s="747">
        <f t="shared" si="224"/>
        <v>0</v>
      </c>
      <c r="G58" s="748"/>
      <c r="H58" s="746"/>
      <c r="I58" s="746"/>
      <c r="J58" s="77">
        <f t="shared" si="226"/>
        <v>0</v>
      </c>
      <c r="K58" s="747">
        <f t="shared" si="227"/>
        <v>0</v>
      </c>
      <c r="L58" s="748"/>
      <c r="M58" s="746"/>
      <c r="N58" s="746"/>
      <c r="O58" s="77">
        <f t="shared" si="228"/>
        <v>0</v>
      </c>
      <c r="P58" s="747">
        <f t="shared" si="229"/>
        <v>0</v>
      </c>
      <c r="Q58" s="748"/>
      <c r="R58" s="746"/>
      <c r="S58" s="746"/>
      <c r="T58" s="77">
        <f t="shared" si="230"/>
        <v>0</v>
      </c>
      <c r="U58" s="747">
        <f t="shared" si="231"/>
        <v>0</v>
      </c>
      <c r="V58" s="748"/>
      <c r="W58" s="746"/>
      <c r="X58" s="746"/>
      <c r="Y58" s="77">
        <f t="shared" si="232"/>
        <v>0</v>
      </c>
      <c r="Z58" s="747">
        <f t="shared" si="233"/>
        <v>0</v>
      </c>
      <c r="AA58" s="748"/>
      <c r="AB58" s="746"/>
      <c r="AC58" s="746"/>
      <c r="AD58" s="77">
        <f t="shared" si="234"/>
        <v>0</v>
      </c>
      <c r="AE58" s="747">
        <f t="shared" si="235"/>
        <v>0</v>
      </c>
      <c r="AF58" s="748"/>
      <c r="AG58" s="746"/>
      <c r="AH58" s="746"/>
      <c r="AI58" s="77">
        <f t="shared" si="236"/>
        <v>0</v>
      </c>
      <c r="AJ58" s="747">
        <f t="shared" si="237"/>
        <v>0</v>
      </c>
      <c r="AK58" s="748"/>
      <c r="AL58" s="746"/>
      <c r="AM58" s="746"/>
      <c r="AN58" s="77">
        <f t="shared" si="238"/>
        <v>0</v>
      </c>
      <c r="AO58" s="747">
        <f t="shared" si="239"/>
        <v>0</v>
      </c>
      <c r="AP58" s="748"/>
      <c r="AQ58" s="746"/>
      <c r="AR58" s="746"/>
      <c r="AS58" s="77">
        <f t="shared" si="240"/>
        <v>0</v>
      </c>
      <c r="AT58" s="747">
        <f t="shared" si="241"/>
        <v>0</v>
      </c>
      <c r="AU58" s="748"/>
      <c r="AV58" s="746"/>
      <c r="AW58" s="746"/>
      <c r="AX58" s="77">
        <f t="shared" si="242"/>
        <v>0</v>
      </c>
      <c r="AY58" s="747">
        <f t="shared" si="243"/>
        <v>0</v>
      </c>
      <c r="AZ58" s="748"/>
      <c r="BA58" s="746"/>
      <c r="BB58" s="746"/>
      <c r="BC58" s="77">
        <f t="shared" si="244"/>
        <v>0</v>
      </c>
      <c r="BD58" s="747">
        <f t="shared" si="245"/>
        <v>0</v>
      </c>
      <c r="BE58" s="748"/>
      <c r="BF58" s="746"/>
      <c r="BG58" s="746"/>
      <c r="BH58" s="77">
        <f t="shared" si="246"/>
        <v>0</v>
      </c>
      <c r="BI58" s="747">
        <f t="shared" si="247"/>
        <v>0</v>
      </c>
      <c r="BJ58" s="748"/>
      <c r="BK58" s="746"/>
      <c r="BL58" s="746"/>
      <c r="BM58" s="77">
        <f t="shared" si="248"/>
        <v>0</v>
      </c>
      <c r="BN58" s="747">
        <f t="shared" si="249"/>
        <v>0</v>
      </c>
      <c r="BO58" s="748"/>
      <c r="BP58" s="746"/>
      <c r="BQ58" s="746"/>
      <c r="BR58" s="77">
        <f t="shared" si="250"/>
        <v>0</v>
      </c>
      <c r="BS58" s="747">
        <f t="shared" si="251"/>
        <v>0</v>
      </c>
      <c r="BT58" s="748"/>
      <c r="BU58" s="746"/>
      <c r="BV58" s="746"/>
      <c r="BW58" s="77">
        <f t="shared" si="252"/>
        <v>0</v>
      </c>
      <c r="BX58" s="747">
        <f t="shared" si="253"/>
        <v>0</v>
      </c>
      <c r="BY58" s="748"/>
      <c r="BZ58" s="746"/>
      <c r="CA58" s="746"/>
      <c r="CB58" s="77">
        <f t="shared" si="254"/>
        <v>0</v>
      </c>
      <c r="CC58" s="747">
        <f t="shared" si="255"/>
        <v>0</v>
      </c>
      <c r="CD58" s="748"/>
      <c r="CE58" s="746"/>
      <c r="CF58" s="746"/>
      <c r="CG58" s="77">
        <f t="shared" si="256"/>
        <v>0</v>
      </c>
      <c r="CH58" s="747">
        <f t="shared" si="257"/>
        <v>0</v>
      </c>
      <c r="CI58" s="748"/>
      <c r="CJ58" s="746"/>
      <c r="CK58" s="746"/>
      <c r="CL58" s="77">
        <f t="shared" si="258"/>
        <v>0</v>
      </c>
      <c r="CM58" s="747">
        <f t="shared" si="259"/>
        <v>0</v>
      </c>
      <c r="CN58" s="748"/>
      <c r="CO58" s="746"/>
      <c r="CP58" s="746"/>
      <c r="CQ58" s="77">
        <f t="shared" si="260"/>
        <v>0</v>
      </c>
      <c r="CR58" s="747">
        <f t="shared" si="261"/>
        <v>0</v>
      </c>
      <c r="CS58" s="748"/>
      <c r="CT58" s="746"/>
      <c r="CU58" s="746"/>
      <c r="CV58" s="77">
        <f t="shared" si="262"/>
        <v>0</v>
      </c>
      <c r="CW58" s="747">
        <f t="shared" si="263"/>
        <v>0</v>
      </c>
      <c r="CX58" s="748"/>
      <c r="CY58" s="746"/>
      <c r="CZ58" s="746"/>
      <c r="DA58" s="77">
        <f t="shared" si="264"/>
        <v>0</v>
      </c>
      <c r="DB58" s="747">
        <f t="shared" si="265"/>
        <v>0</v>
      </c>
      <c r="DC58" s="748"/>
      <c r="DD58" s="746"/>
      <c r="DE58" s="746"/>
      <c r="DF58" s="77">
        <f t="shared" si="266"/>
        <v>0</v>
      </c>
      <c r="DG58" s="747">
        <f t="shared" si="267"/>
        <v>0</v>
      </c>
      <c r="DH58" s="748"/>
      <c r="DI58" s="746"/>
      <c r="DJ58" s="746"/>
      <c r="DK58" s="77">
        <f t="shared" si="268"/>
        <v>0</v>
      </c>
      <c r="DL58" s="747">
        <f t="shared" si="269"/>
        <v>0</v>
      </c>
      <c r="DM58" s="748"/>
      <c r="DN58" s="746"/>
      <c r="DO58" s="746"/>
      <c r="DP58" s="77">
        <f t="shared" si="270"/>
        <v>0</v>
      </c>
      <c r="DQ58" s="747">
        <f t="shared" si="271"/>
        <v>0</v>
      </c>
      <c r="DR58" s="748"/>
      <c r="DS58" s="746"/>
      <c r="DT58" s="746"/>
      <c r="DU58" s="77">
        <f t="shared" si="272"/>
        <v>0</v>
      </c>
      <c r="DV58" s="747">
        <f t="shared" si="273"/>
        <v>0</v>
      </c>
      <c r="DW58" s="748"/>
      <c r="DX58" s="746"/>
      <c r="DY58" s="746"/>
      <c r="DZ58" s="77">
        <f t="shared" si="274"/>
        <v>0</v>
      </c>
      <c r="EA58" s="747">
        <f t="shared" si="275"/>
        <v>0</v>
      </c>
      <c r="EB58" s="748"/>
      <c r="EC58" s="746"/>
      <c r="ED58" s="746"/>
      <c r="EE58" s="77">
        <f t="shared" si="276"/>
        <v>0</v>
      </c>
      <c r="EF58" s="747">
        <f t="shared" si="277"/>
        <v>0</v>
      </c>
      <c r="EG58" s="748"/>
      <c r="EH58" s="746"/>
      <c r="EI58" s="746"/>
      <c r="EJ58" s="77">
        <f t="shared" si="278"/>
        <v>0</v>
      </c>
      <c r="EK58" s="747">
        <f t="shared" si="279"/>
        <v>0</v>
      </c>
      <c r="EL58" s="748"/>
      <c r="EM58" s="746"/>
      <c r="EN58" s="746"/>
      <c r="EO58" s="77">
        <f t="shared" si="280"/>
        <v>0</v>
      </c>
      <c r="EP58" s="747">
        <f t="shared" si="281"/>
        <v>0</v>
      </c>
      <c r="EQ58" s="748"/>
      <c r="ER58" s="746"/>
      <c r="ES58" s="746"/>
      <c r="ET58" s="77">
        <f t="shared" si="282"/>
        <v>0</v>
      </c>
      <c r="EU58" s="747">
        <f t="shared" si="283"/>
        <v>0</v>
      </c>
      <c r="EV58" s="748"/>
      <c r="EW58" s="746"/>
      <c r="EX58" s="746"/>
      <c r="EY58" s="77">
        <f t="shared" si="284"/>
        <v>0</v>
      </c>
      <c r="EZ58" s="747">
        <f t="shared" si="285"/>
        <v>0</v>
      </c>
      <c r="FA58" s="748"/>
      <c r="FB58" s="746"/>
      <c r="FC58" s="746"/>
      <c r="FD58" s="77">
        <f t="shared" si="286"/>
        <v>0</v>
      </c>
      <c r="FE58" s="747">
        <f t="shared" si="287"/>
        <v>0</v>
      </c>
    </row>
    <row r="59" spans="1:161" ht="15.75">
      <c r="A59" s="744"/>
      <c r="B59" s="745">
        <f t="shared" si="225"/>
        <v>0</v>
      </c>
      <c r="C59" s="746"/>
      <c r="D59" s="746"/>
      <c r="E59" s="77">
        <f t="shared" si="224"/>
        <v>0</v>
      </c>
      <c r="F59" s="747">
        <f t="shared" si="224"/>
        <v>0</v>
      </c>
      <c r="G59" s="748"/>
      <c r="H59" s="746"/>
      <c r="I59" s="746"/>
      <c r="J59" s="77">
        <f t="shared" si="226"/>
        <v>0</v>
      </c>
      <c r="K59" s="747">
        <f t="shared" si="227"/>
        <v>0</v>
      </c>
      <c r="L59" s="748"/>
      <c r="M59" s="746"/>
      <c r="N59" s="746"/>
      <c r="O59" s="77">
        <f t="shared" si="228"/>
        <v>0</v>
      </c>
      <c r="P59" s="747">
        <f t="shared" si="229"/>
        <v>0</v>
      </c>
      <c r="Q59" s="748"/>
      <c r="R59" s="746"/>
      <c r="S59" s="746"/>
      <c r="T59" s="77">
        <f t="shared" si="230"/>
        <v>0</v>
      </c>
      <c r="U59" s="747">
        <f t="shared" si="231"/>
        <v>0</v>
      </c>
      <c r="V59" s="748"/>
      <c r="W59" s="746"/>
      <c r="X59" s="746"/>
      <c r="Y59" s="77">
        <f t="shared" si="232"/>
        <v>0</v>
      </c>
      <c r="Z59" s="747">
        <f t="shared" si="233"/>
        <v>0</v>
      </c>
      <c r="AA59" s="748"/>
      <c r="AB59" s="746"/>
      <c r="AC59" s="746"/>
      <c r="AD59" s="77">
        <f t="shared" si="234"/>
        <v>0</v>
      </c>
      <c r="AE59" s="747">
        <f t="shared" si="235"/>
        <v>0</v>
      </c>
      <c r="AF59" s="748"/>
      <c r="AG59" s="746"/>
      <c r="AH59" s="746"/>
      <c r="AI59" s="77">
        <f t="shared" si="236"/>
        <v>0</v>
      </c>
      <c r="AJ59" s="747">
        <f t="shared" si="237"/>
        <v>0</v>
      </c>
      <c r="AK59" s="748"/>
      <c r="AL59" s="746"/>
      <c r="AM59" s="746"/>
      <c r="AN59" s="77">
        <f t="shared" si="238"/>
        <v>0</v>
      </c>
      <c r="AO59" s="747">
        <f t="shared" si="239"/>
        <v>0</v>
      </c>
      <c r="AP59" s="748"/>
      <c r="AQ59" s="746"/>
      <c r="AR59" s="746"/>
      <c r="AS59" s="77">
        <f t="shared" si="240"/>
        <v>0</v>
      </c>
      <c r="AT59" s="747">
        <f t="shared" si="241"/>
        <v>0</v>
      </c>
      <c r="AU59" s="748"/>
      <c r="AV59" s="746"/>
      <c r="AW59" s="746"/>
      <c r="AX59" s="77">
        <f t="shared" si="242"/>
        <v>0</v>
      </c>
      <c r="AY59" s="747">
        <f t="shared" si="243"/>
        <v>0</v>
      </c>
      <c r="AZ59" s="748"/>
      <c r="BA59" s="746"/>
      <c r="BB59" s="746"/>
      <c r="BC59" s="77">
        <f t="shared" si="244"/>
        <v>0</v>
      </c>
      <c r="BD59" s="747">
        <f t="shared" si="245"/>
        <v>0</v>
      </c>
      <c r="BE59" s="748"/>
      <c r="BF59" s="746"/>
      <c r="BG59" s="746"/>
      <c r="BH59" s="77">
        <f t="shared" si="246"/>
        <v>0</v>
      </c>
      <c r="BI59" s="747">
        <f t="shared" si="247"/>
        <v>0</v>
      </c>
      <c r="BJ59" s="748"/>
      <c r="BK59" s="746"/>
      <c r="BL59" s="746"/>
      <c r="BM59" s="77">
        <f t="shared" si="248"/>
        <v>0</v>
      </c>
      <c r="BN59" s="747">
        <f t="shared" si="249"/>
        <v>0</v>
      </c>
      <c r="BO59" s="748"/>
      <c r="BP59" s="746"/>
      <c r="BQ59" s="746"/>
      <c r="BR59" s="77">
        <f t="shared" si="250"/>
        <v>0</v>
      </c>
      <c r="BS59" s="747">
        <f t="shared" si="251"/>
        <v>0</v>
      </c>
      <c r="BT59" s="748"/>
      <c r="BU59" s="746"/>
      <c r="BV59" s="746"/>
      <c r="BW59" s="77">
        <f t="shared" si="252"/>
        <v>0</v>
      </c>
      <c r="BX59" s="747">
        <f t="shared" si="253"/>
        <v>0</v>
      </c>
      <c r="BY59" s="748"/>
      <c r="BZ59" s="746"/>
      <c r="CA59" s="746"/>
      <c r="CB59" s="77">
        <f t="shared" si="254"/>
        <v>0</v>
      </c>
      <c r="CC59" s="747">
        <f t="shared" si="255"/>
        <v>0</v>
      </c>
      <c r="CD59" s="748"/>
      <c r="CE59" s="746"/>
      <c r="CF59" s="746"/>
      <c r="CG59" s="77">
        <f t="shared" si="256"/>
        <v>0</v>
      </c>
      <c r="CH59" s="747">
        <f t="shared" si="257"/>
        <v>0</v>
      </c>
      <c r="CI59" s="748"/>
      <c r="CJ59" s="746"/>
      <c r="CK59" s="746"/>
      <c r="CL59" s="77">
        <f t="shared" si="258"/>
        <v>0</v>
      </c>
      <c r="CM59" s="747">
        <f t="shared" si="259"/>
        <v>0</v>
      </c>
      <c r="CN59" s="748"/>
      <c r="CO59" s="746"/>
      <c r="CP59" s="746"/>
      <c r="CQ59" s="77">
        <f t="shared" si="260"/>
        <v>0</v>
      </c>
      <c r="CR59" s="747">
        <f t="shared" si="261"/>
        <v>0</v>
      </c>
      <c r="CS59" s="748"/>
      <c r="CT59" s="746"/>
      <c r="CU59" s="746"/>
      <c r="CV59" s="77">
        <f t="shared" si="262"/>
        <v>0</v>
      </c>
      <c r="CW59" s="747">
        <f t="shared" si="263"/>
        <v>0</v>
      </c>
      <c r="CX59" s="748"/>
      <c r="CY59" s="746"/>
      <c r="CZ59" s="746"/>
      <c r="DA59" s="77">
        <f t="shared" si="264"/>
        <v>0</v>
      </c>
      <c r="DB59" s="747">
        <f t="shared" si="265"/>
        <v>0</v>
      </c>
      <c r="DC59" s="748"/>
      <c r="DD59" s="746"/>
      <c r="DE59" s="746"/>
      <c r="DF59" s="77">
        <f t="shared" si="266"/>
        <v>0</v>
      </c>
      <c r="DG59" s="747">
        <f t="shared" si="267"/>
        <v>0</v>
      </c>
      <c r="DH59" s="748"/>
      <c r="DI59" s="746"/>
      <c r="DJ59" s="746"/>
      <c r="DK59" s="77">
        <f t="shared" si="268"/>
        <v>0</v>
      </c>
      <c r="DL59" s="747">
        <f t="shared" si="269"/>
        <v>0</v>
      </c>
      <c r="DM59" s="748"/>
      <c r="DN59" s="746"/>
      <c r="DO59" s="746"/>
      <c r="DP59" s="77">
        <f t="shared" si="270"/>
        <v>0</v>
      </c>
      <c r="DQ59" s="747">
        <f t="shared" si="271"/>
        <v>0</v>
      </c>
      <c r="DR59" s="748"/>
      <c r="DS59" s="746"/>
      <c r="DT59" s="746"/>
      <c r="DU59" s="77">
        <f t="shared" si="272"/>
        <v>0</v>
      </c>
      <c r="DV59" s="747">
        <f t="shared" si="273"/>
        <v>0</v>
      </c>
      <c r="DW59" s="748"/>
      <c r="DX59" s="746"/>
      <c r="DY59" s="746"/>
      <c r="DZ59" s="77">
        <f t="shared" si="274"/>
        <v>0</v>
      </c>
      <c r="EA59" s="747">
        <f t="shared" si="275"/>
        <v>0</v>
      </c>
      <c r="EB59" s="748"/>
      <c r="EC59" s="746"/>
      <c r="ED59" s="746"/>
      <c r="EE59" s="77">
        <f t="shared" si="276"/>
        <v>0</v>
      </c>
      <c r="EF59" s="747">
        <f t="shared" si="277"/>
        <v>0</v>
      </c>
      <c r="EG59" s="748"/>
      <c r="EH59" s="746"/>
      <c r="EI59" s="746"/>
      <c r="EJ59" s="77">
        <f t="shared" si="278"/>
        <v>0</v>
      </c>
      <c r="EK59" s="747">
        <f t="shared" si="279"/>
        <v>0</v>
      </c>
      <c r="EL59" s="748"/>
      <c r="EM59" s="746"/>
      <c r="EN59" s="746"/>
      <c r="EO59" s="77">
        <f t="shared" si="280"/>
        <v>0</v>
      </c>
      <c r="EP59" s="747">
        <f t="shared" si="281"/>
        <v>0</v>
      </c>
      <c r="EQ59" s="748"/>
      <c r="ER59" s="746"/>
      <c r="ES59" s="746"/>
      <c r="ET59" s="77">
        <f t="shared" si="282"/>
        <v>0</v>
      </c>
      <c r="EU59" s="747">
        <f t="shared" si="283"/>
        <v>0</v>
      </c>
      <c r="EV59" s="748"/>
      <c r="EW59" s="746"/>
      <c r="EX59" s="746"/>
      <c r="EY59" s="77">
        <f t="shared" si="284"/>
        <v>0</v>
      </c>
      <c r="EZ59" s="747">
        <f t="shared" si="285"/>
        <v>0</v>
      </c>
      <c r="FA59" s="748"/>
      <c r="FB59" s="746"/>
      <c r="FC59" s="746"/>
      <c r="FD59" s="77">
        <f t="shared" si="286"/>
        <v>0</v>
      </c>
      <c r="FE59" s="747">
        <f t="shared" si="287"/>
        <v>0</v>
      </c>
    </row>
    <row r="60" spans="1:161" ht="31.5">
      <c r="A60" s="734" t="s">
        <v>1409</v>
      </c>
      <c r="B60" s="735">
        <f>G60+L60+Q60+V60+AA60+AF60+AK60+AP60+AU60+AZ60+BE60+BJ60+BO60+BT60+BY60+CD60+CI60+CN60+CS60+CX60+DC60+DH60+DM60+DR60+DW60+EB60+EG60+EL60+EQ60+EV60+FA60</f>
        <v>216</v>
      </c>
      <c r="C60" s="736"/>
      <c r="D60" s="737"/>
      <c r="E60" s="738"/>
      <c r="F60" s="737"/>
      <c r="G60" s="738">
        <v>50</v>
      </c>
      <c r="H60" s="736"/>
      <c r="I60" s="737"/>
      <c r="J60" s="738"/>
      <c r="K60" s="737"/>
      <c r="L60" s="738">
        <v>30</v>
      </c>
      <c r="M60" s="736"/>
      <c r="N60" s="737"/>
      <c r="O60" s="738"/>
      <c r="P60" s="737"/>
      <c r="Q60" s="738">
        <v>0</v>
      </c>
      <c r="R60" s="736"/>
      <c r="S60" s="737"/>
      <c r="T60" s="738"/>
      <c r="U60" s="737"/>
      <c r="V60" s="738">
        <v>0</v>
      </c>
      <c r="W60" s="736"/>
      <c r="X60" s="737"/>
      <c r="Y60" s="738"/>
      <c r="Z60" s="737"/>
      <c r="AA60" s="738">
        <v>105</v>
      </c>
      <c r="AB60" s="736"/>
      <c r="AC60" s="737"/>
      <c r="AD60" s="738"/>
      <c r="AE60" s="737"/>
      <c r="AF60" s="738">
        <v>0</v>
      </c>
      <c r="AG60" s="736"/>
      <c r="AH60" s="737"/>
      <c r="AI60" s="738"/>
      <c r="AJ60" s="737"/>
      <c r="AK60" s="738">
        <v>0</v>
      </c>
      <c r="AL60" s="736"/>
      <c r="AM60" s="737"/>
      <c r="AN60" s="738"/>
      <c r="AO60" s="737"/>
      <c r="AP60" s="738">
        <v>15</v>
      </c>
      <c r="AQ60" s="736"/>
      <c r="AR60" s="737"/>
      <c r="AS60" s="738"/>
      <c r="AT60" s="737"/>
      <c r="AU60" s="738">
        <v>0</v>
      </c>
      <c r="AV60" s="736"/>
      <c r="AW60" s="737"/>
      <c r="AX60" s="738"/>
      <c r="AY60" s="737"/>
      <c r="AZ60" s="738">
        <v>0</v>
      </c>
      <c r="BA60" s="736"/>
      <c r="BB60" s="737"/>
      <c r="BC60" s="738"/>
      <c r="BD60" s="737"/>
      <c r="BE60" s="738">
        <v>0</v>
      </c>
      <c r="BF60" s="736"/>
      <c r="BG60" s="737"/>
      <c r="BH60" s="738"/>
      <c r="BI60" s="737"/>
      <c r="BJ60" s="738">
        <v>0</v>
      </c>
      <c r="BK60" s="736"/>
      <c r="BL60" s="737"/>
      <c r="BM60" s="738"/>
      <c r="BN60" s="737"/>
      <c r="BO60" s="738">
        <v>0</v>
      </c>
      <c r="BP60" s="736"/>
      <c r="BQ60" s="737"/>
      <c r="BR60" s="738"/>
      <c r="BS60" s="737"/>
      <c r="BT60" s="738">
        <v>0</v>
      </c>
      <c r="BU60" s="736"/>
      <c r="BV60" s="737"/>
      <c r="BW60" s="738"/>
      <c r="BX60" s="737"/>
      <c r="BY60" s="738">
        <v>0</v>
      </c>
      <c r="BZ60" s="736"/>
      <c r="CA60" s="737"/>
      <c r="CB60" s="738"/>
      <c r="CC60" s="737"/>
      <c r="CD60" s="738">
        <v>0</v>
      </c>
      <c r="CE60" s="736"/>
      <c r="CF60" s="737"/>
      <c r="CG60" s="738"/>
      <c r="CH60" s="737"/>
      <c r="CI60" s="738">
        <v>0</v>
      </c>
      <c r="CJ60" s="736"/>
      <c r="CK60" s="737"/>
      <c r="CL60" s="738"/>
      <c r="CM60" s="737"/>
      <c r="CN60" s="738">
        <v>0</v>
      </c>
      <c r="CO60" s="736"/>
      <c r="CP60" s="737"/>
      <c r="CQ60" s="738"/>
      <c r="CR60" s="737"/>
      <c r="CS60" s="738">
        <v>0</v>
      </c>
      <c r="CT60" s="736"/>
      <c r="CU60" s="737"/>
      <c r="CV60" s="738"/>
      <c r="CW60" s="737"/>
      <c r="CX60" s="738">
        <v>0</v>
      </c>
      <c r="CY60" s="736"/>
      <c r="CZ60" s="737"/>
      <c r="DA60" s="738"/>
      <c r="DB60" s="737"/>
      <c r="DC60" s="738">
        <v>0</v>
      </c>
      <c r="DD60" s="736"/>
      <c r="DE60" s="737"/>
      <c r="DF60" s="738"/>
      <c r="DG60" s="737"/>
      <c r="DH60" s="738">
        <v>0</v>
      </c>
      <c r="DI60" s="736"/>
      <c r="DJ60" s="737"/>
      <c r="DK60" s="738"/>
      <c r="DL60" s="737"/>
      <c r="DM60" s="738">
        <v>0</v>
      </c>
      <c r="DN60" s="736"/>
      <c r="DO60" s="737"/>
      <c r="DP60" s="738"/>
      <c r="DQ60" s="737"/>
      <c r="DR60" s="738">
        <v>0</v>
      </c>
      <c r="DS60" s="736"/>
      <c r="DT60" s="737"/>
      <c r="DU60" s="738"/>
      <c r="DV60" s="737"/>
      <c r="DW60" s="738">
        <v>0</v>
      </c>
      <c r="DX60" s="736"/>
      <c r="DY60" s="737"/>
      <c r="DZ60" s="738"/>
      <c r="EA60" s="737"/>
      <c r="EB60" s="738">
        <v>0</v>
      </c>
      <c r="EC60" s="736"/>
      <c r="ED60" s="737"/>
      <c r="EE60" s="738"/>
      <c r="EF60" s="737"/>
      <c r="EG60" s="738">
        <v>16</v>
      </c>
      <c r="EH60" s="736"/>
      <c r="EI60" s="737"/>
      <c r="EJ60" s="738"/>
      <c r="EK60" s="737"/>
      <c r="EL60" s="738">
        <v>0</v>
      </c>
      <c r="EM60" s="736"/>
      <c r="EN60" s="737"/>
      <c r="EO60" s="738"/>
      <c r="EP60" s="737"/>
      <c r="EQ60" s="738">
        <v>0</v>
      </c>
      <c r="ER60" s="736"/>
      <c r="ES60" s="737"/>
      <c r="ET60" s="738"/>
      <c r="EU60" s="737"/>
      <c r="EV60" s="738">
        <v>0</v>
      </c>
      <c r="EW60" s="736"/>
      <c r="EX60" s="737"/>
      <c r="EY60" s="738"/>
      <c r="EZ60" s="737"/>
      <c r="FA60" s="738">
        <v>0</v>
      </c>
      <c r="FB60" s="736"/>
      <c r="FC60" s="737"/>
      <c r="FD60" s="738"/>
      <c r="FE60" s="737"/>
    </row>
    <row r="61" spans="1:161" ht="15.75">
      <c r="A61" s="753" t="s">
        <v>1410</v>
      </c>
      <c r="B61" s="740">
        <f>SUM(B62:B71)</f>
        <v>216</v>
      </c>
      <c r="C61" s="741"/>
      <c r="D61" s="742"/>
      <c r="E61" s="740">
        <f>SUM(E62:E71)</f>
        <v>26983</v>
      </c>
      <c r="F61" s="742">
        <f>SUM(F62:F71)</f>
        <v>1.2</v>
      </c>
      <c r="G61" s="740">
        <f>SUM(G62:G71)</f>
        <v>50</v>
      </c>
      <c r="H61" s="750"/>
      <c r="I61" s="750"/>
      <c r="J61" s="740">
        <f>SUM(J62:J71)</f>
        <v>1750</v>
      </c>
      <c r="K61" s="742">
        <f>SUM(K62:K71)</f>
        <v>0.12</v>
      </c>
      <c r="L61" s="740">
        <f>SUM(L62:L71)</f>
        <v>30</v>
      </c>
      <c r="M61" s="750"/>
      <c r="N61" s="750"/>
      <c r="O61" s="740">
        <f>SUM(O62:O71)</f>
        <v>2100</v>
      </c>
      <c r="P61" s="742">
        <f>SUM(P62:P71)</f>
        <v>0.11</v>
      </c>
      <c r="Q61" s="740">
        <f>SUM(Q62:Q71)</f>
        <v>0</v>
      </c>
      <c r="R61" s="750"/>
      <c r="S61" s="750"/>
      <c r="T61" s="740">
        <f>SUM(T62:T71)</f>
        <v>0</v>
      </c>
      <c r="U61" s="742">
        <f>SUM(U62:U71)</f>
        <v>0</v>
      </c>
      <c r="V61" s="740">
        <f>SUM(V62:V71)</f>
        <v>0</v>
      </c>
      <c r="W61" s="750"/>
      <c r="X61" s="750"/>
      <c r="Y61" s="740">
        <f>SUM(Y62:Y71)</f>
        <v>0</v>
      </c>
      <c r="Z61" s="742">
        <f>SUM(Z62:Z71)</f>
        <v>0</v>
      </c>
      <c r="AA61" s="740">
        <f>SUM(AA62:AA71)</f>
        <v>105</v>
      </c>
      <c r="AB61" s="750"/>
      <c r="AC61" s="750"/>
      <c r="AD61" s="740">
        <f>SUM(AD62:AD71)</f>
        <v>18585</v>
      </c>
      <c r="AE61" s="742">
        <f>SUM(AE62:AE71)</f>
        <v>0.5</v>
      </c>
      <c r="AF61" s="740">
        <f>SUM(AF62:AF71)</f>
        <v>0</v>
      </c>
      <c r="AG61" s="750"/>
      <c r="AH61" s="750"/>
      <c r="AI61" s="740">
        <f>SUM(AI62:AI71)</f>
        <v>0</v>
      </c>
      <c r="AJ61" s="742">
        <f>SUM(AJ62:AJ71)</f>
        <v>0</v>
      </c>
      <c r="AK61" s="740">
        <f>SUM(AK62:AK71)</f>
        <v>0</v>
      </c>
      <c r="AL61" s="750"/>
      <c r="AM61" s="750"/>
      <c r="AN61" s="740">
        <f>SUM(AN62:AN71)</f>
        <v>0</v>
      </c>
      <c r="AO61" s="742">
        <f>SUM(AO62:AO71)</f>
        <v>0</v>
      </c>
      <c r="AP61" s="740">
        <f>SUM(AP62:AP71)</f>
        <v>15</v>
      </c>
      <c r="AQ61" s="753"/>
      <c r="AR61" s="753"/>
      <c r="AS61" s="740">
        <f>SUM(AS62:AS71)</f>
        <v>2100</v>
      </c>
      <c r="AT61" s="742">
        <f>SUM(AT62:AT71)</f>
        <v>0.22</v>
      </c>
      <c r="AU61" s="740">
        <f>SUM(AU62:AU71)</f>
        <v>0</v>
      </c>
      <c r="AV61" s="750"/>
      <c r="AW61" s="750"/>
      <c r="AX61" s="740">
        <f>SUM(AX62:AX71)</f>
        <v>0</v>
      </c>
      <c r="AY61" s="742">
        <f>SUM(AY62:AY71)</f>
        <v>0</v>
      </c>
      <c r="AZ61" s="740">
        <f>SUM(AZ62:AZ71)</f>
        <v>0</v>
      </c>
      <c r="BA61" s="750"/>
      <c r="BB61" s="750"/>
      <c r="BC61" s="740">
        <f>SUM(BC62:BC71)</f>
        <v>0</v>
      </c>
      <c r="BD61" s="742">
        <f>SUM(BD62:BD71)</f>
        <v>0</v>
      </c>
      <c r="BE61" s="740">
        <f>SUM(BE62:BE71)</f>
        <v>0</v>
      </c>
      <c r="BF61" s="750"/>
      <c r="BG61" s="750"/>
      <c r="BH61" s="740">
        <f>SUM(BH62:BH71)</f>
        <v>0</v>
      </c>
      <c r="BI61" s="742">
        <f>SUM(BI62:BI71)</f>
        <v>0</v>
      </c>
      <c r="BJ61" s="740">
        <f>SUM(BJ62:BJ71)</f>
        <v>0</v>
      </c>
      <c r="BK61" s="750"/>
      <c r="BL61" s="750"/>
      <c r="BM61" s="740">
        <f>SUM(BM62:BM71)</f>
        <v>0</v>
      </c>
      <c r="BN61" s="742">
        <f>SUM(BN62:BN71)</f>
        <v>0</v>
      </c>
      <c r="BO61" s="740">
        <f>SUM(BO62:BO71)</f>
        <v>0</v>
      </c>
      <c r="BP61" s="750"/>
      <c r="BQ61" s="750"/>
      <c r="BR61" s="740">
        <f>SUM(BR62:BR71)</f>
        <v>0</v>
      </c>
      <c r="BS61" s="742">
        <f>SUM(BS62:BS71)</f>
        <v>0</v>
      </c>
      <c r="BT61" s="740">
        <f>SUM(BT62:BT71)</f>
        <v>0</v>
      </c>
      <c r="BU61" s="750"/>
      <c r="BV61" s="750"/>
      <c r="BW61" s="740">
        <f>SUM(BW62:BW71)</f>
        <v>0</v>
      </c>
      <c r="BX61" s="742">
        <f>SUM(BX62:BX71)</f>
        <v>0</v>
      </c>
      <c r="BY61" s="740">
        <f>SUM(BY62:BY71)</f>
        <v>0</v>
      </c>
      <c r="BZ61" s="750"/>
      <c r="CA61" s="750"/>
      <c r="CB61" s="740">
        <f>SUM(CB62:CB71)</f>
        <v>0</v>
      </c>
      <c r="CC61" s="742">
        <f>SUM(CC62:CC71)</f>
        <v>0</v>
      </c>
      <c r="CD61" s="740">
        <f>SUM(CD62:CD71)</f>
        <v>0</v>
      </c>
      <c r="CE61" s="750"/>
      <c r="CF61" s="750"/>
      <c r="CG61" s="740">
        <f>SUM(CG62:CG71)</f>
        <v>0</v>
      </c>
      <c r="CH61" s="742">
        <f>SUM(CH62:CH71)</f>
        <v>0</v>
      </c>
      <c r="CI61" s="740">
        <f>SUM(CI62:CI71)</f>
        <v>0</v>
      </c>
      <c r="CJ61" s="750"/>
      <c r="CK61" s="750"/>
      <c r="CL61" s="740">
        <f>SUM(CL62:CL71)</f>
        <v>0</v>
      </c>
      <c r="CM61" s="742">
        <f>SUM(CM62:CM71)</f>
        <v>0</v>
      </c>
      <c r="CN61" s="740">
        <f>SUM(CN62:CN71)</f>
        <v>0</v>
      </c>
      <c r="CO61" s="750"/>
      <c r="CP61" s="750"/>
      <c r="CQ61" s="740">
        <f>SUM(CQ62:CQ71)</f>
        <v>0</v>
      </c>
      <c r="CR61" s="742">
        <f>SUM(CR62:CR71)</f>
        <v>0</v>
      </c>
      <c r="CS61" s="740">
        <f>SUM(CS62:CS71)</f>
        <v>0</v>
      </c>
      <c r="CT61" s="750"/>
      <c r="CU61" s="750"/>
      <c r="CV61" s="740">
        <f>SUM(CV62:CV71)</f>
        <v>0</v>
      </c>
      <c r="CW61" s="742">
        <f>SUM(CW62:CW71)</f>
        <v>0</v>
      </c>
      <c r="CX61" s="740">
        <f>SUM(CX62:CX71)</f>
        <v>0</v>
      </c>
      <c r="CY61" s="750"/>
      <c r="CZ61" s="750"/>
      <c r="DA61" s="740">
        <f>SUM(DA62:DA71)</f>
        <v>0</v>
      </c>
      <c r="DB61" s="742">
        <f>SUM(DB62:DB71)</f>
        <v>0</v>
      </c>
      <c r="DC61" s="740">
        <f>SUM(DC62:DC71)</f>
        <v>0</v>
      </c>
      <c r="DD61" s="750"/>
      <c r="DE61" s="750"/>
      <c r="DF61" s="740">
        <f>SUM(DF62:DF71)</f>
        <v>0</v>
      </c>
      <c r="DG61" s="742">
        <f>SUM(DG62:DG71)</f>
        <v>0</v>
      </c>
      <c r="DH61" s="740">
        <f>SUM(DH62:DH71)</f>
        <v>0</v>
      </c>
      <c r="DI61" s="750"/>
      <c r="DJ61" s="750"/>
      <c r="DK61" s="740">
        <f>SUM(DK62:DK71)</f>
        <v>0</v>
      </c>
      <c r="DL61" s="742">
        <f>SUM(DL62:DL71)</f>
        <v>0</v>
      </c>
      <c r="DM61" s="740">
        <f>SUM(DM62:DM71)</f>
        <v>0</v>
      </c>
      <c r="DN61" s="750"/>
      <c r="DO61" s="750"/>
      <c r="DP61" s="740">
        <f>SUM(DP62:DP71)</f>
        <v>0</v>
      </c>
      <c r="DQ61" s="742">
        <f>SUM(DQ62:DQ71)</f>
        <v>0</v>
      </c>
      <c r="DR61" s="740">
        <f>SUM(DR62:DR71)</f>
        <v>0</v>
      </c>
      <c r="DS61" s="750"/>
      <c r="DT61" s="750"/>
      <c r="DU61" s="740">
        <f>SUM(DU62:DU71)</f>
        <v>0</v>
      </c>
      <c r="DV61" s="742">
        <f>SUM(DV62:DV71)</f>
        <v>0</v>
      </c>
      <c r="DW61" s="740">
        <f>SUM(DW62:DW71)</f>
        <v>0</v>
      </c>
      <c r="DX61" s="750"/>
      <c r="DY61" s="750"/>
      <c r="DZ61" s="740">
        <f>SUM(DZ62:DZ71)</f>
        <v>0</v>
      </c>
      <c r="EA61" s="742">
        <f>SUM(EA62:EA71)</f>
        <v>0</v>
      </c>
      <c r="EB61" s="740">
        <f>SUM(EB62:EB71)</f>
        <v>0</v>
      </c>
      <c r="EC61" s="750"/>
      <c r="ED61" s="750"/>
      <c r="EE61" s="740">
        <f>SUM(EE62:EE71)</f>
        <v>0</v>
      </c>
      <c r="EF61" s="742">
        <f>SUM(EF62:EF71)</f>
        <v>0</v>
      </c>
      <c r="EG61" s="740">
        <f>SUM(EG62:EG71)</f>
        <v>16</v>
      </c>
      <c r="EH61" s="750"/>
      <c r="EI61" s="750"/>
      <c r="EJ61" s="740">
        <f>SUM(EJ62:EJ71)</f>
        <v>2448</v>
      </c>
      <c r="EK61" s="742">
        <f>SUM(EK62:EK71)</f>
        <v>0.25</v>
      </c>
      <c r="EL61" s="740">
        <f>SUM(EL62:EL71)</f>
        <v>0</v>
      </c>
      <c r="EM61" s="750"/>
      <c r="EN61" s="750"/>
      <c r="EO61" s="740">
        <f>SUM(EO62:EO71)</f>
        <v>0</v>
      </c>
      <c r="EP61" s="742">
        <f>SUM(EP62:EP71)</f>
        <v>0</v>
      </c>
      <c r="EQ61" s="740">
        <f>SUM(EQ62:EQ71)</f>
        <v>0</v>
      </c>
      <c r="ER61" s="750"/>
      <c r="ES61" s="750"/>
      <c r="ET61" s="740">
        <f>SUM(ET62:ET71)</f>
        <v>0</v>
      </c>
      <c r="EU61" s="742">
        <f>SUM(EU62:EU71)</f>
        <v>0</v>
      </c>
      <c r="EV61" s="740">
        <f>SUM(EV62:EV71)</f>
        <v>0</v>
      </c>
      <c r="EW61" s="750"/>
      <c r="EX61" s="750"/>
      <c r="EY61" s="740">
        <f>SUM(EY62:EY71)</f>
        <v>0</v>
      </c>
      <c r="EZ61" s="742">
        <f>SUM(EZ62:EZ71)</f>
        <v>0</v>
      </c>
      <c r="FA61" s="740">
        <f>SUM(FA62:FA71)</f>
        <v>0</v>
      </c>
      <c r="FB61" s="750"/>
      <c r="FC61" s="750"/>
      <c r="FD61" s="740">
        <f>SUM(FD62:FD71)</f>
        <v>0</v>
      </c>
      <c r="FE61" s="742">
        <f>SUM(FE62:FE71)</f>
        <v>0</v>
      </c>
    </row>
    <row r="62" spans="1:161" ht="15.75">
      <c r="A62" s="744"/>
      <c r="B62" s="745">
        <f>G62+L62+Q62+V62+AA62+AF62+AK62+AP62+AU62+AZ62+BE62+BJ62+BO62+BT62+BY62+CD62+CI62+CN62+CS62+CX62+DC62+DH62+DM62+DR62+DW62+EB62+EG62+EL62+EQ62+EV62+FA62</f>
        <v>158</v>
      </c>
      <c r="C62" s="746"/>
      <c r="D62" s="746"/>
      <c r="E62" s="77">
        <f t="shared" ref="E62:F71" si="288">J62+O62+T62+Y62+AD62+AI62+AN62+AS62+AX62+BC62+BH62+BM62+BR62+BW62+CB62+CG62+CL62+CQ62+CV62+DA62+DF62+DK62+DP62+DU62+DZ62+EE62+EJ62+EO62+ET62+EY62+FD62</f>
        <v>22643</v>
      </c>
      <c r="F62" s="747">
        <f t="shared" si="288"/>
        <v>0.97</v>
      </c>
      <c r="G62" s="748">
        <v>25</v>
      </c>
      <c r="H62" s="746">
        <v>1</v>
      </c>
      <c r="I62" s="746">
        <v>35</v>
      </c>
      <c r="J62" s="77">
        <f>I62*H62*G62</f>
        <v>875</v>
      </c>
      <c r="K62" s="747">
        <f>H62/18</f>
        <v>0.06</v>
      </c>
      <c r="L62" s="748">
        <v>30</v>
      </c>
      <c r="M62" s="746">
        <v>2</v>
      </c>
      <c r="N62" s="746">
        <v>35</v>
      </c>
      <c r="O62" s="77">
        <f>N62*M62*L62</f>
        <v>2100</v>
      </c>
      <c r="P62" s="747">
        <f>M62/18</f>
        <v>0.11</v>
      </c>
      <c r="Q62" s="748"/>
      <c r="R62" s="746"/>
      <c r="S62" s="746"/>
      <c r="T62" s="77">
        <f>S62*R62*Q62</f>
        <v>0</v>
      </c>
      <c r="U62" s="747">
        <f>R62/18</f>
        <v>0</v>
      </c>
      <c r="V62" s="748"/>
      <c r="W62" s="746"/>
      <c r="X62" s="746"/>
      <c r="Y62" s="77">
        <f>X62*W62*V62</f>
        <v>0</v>
      </c>
      <c r="Z62" s="747">
        <f>W62/18</f>
        <v>0</v>
      </c>
      <c r="AA62" s="748">
        <v>72</v>
      </c>
      <c r="AB62" s="746">
        <v>6</v>
      </c>
      <c r="AC62" s="746">
        <v>35</v>
      </c>
      <c r="AD62" s="77">
        <f>AC62*AB62*AA62</f>
        <v>15120</v>
      </c>
      <c r="AE62" s="747">
        <f>AB62/18</f>
        <v>0.33</v>
      </c>
      <c r="AF62" s="748"/>
      <c r="AG62" s="746"/>
      <c r="AH62" s="746"/>
      <c r="AI62" s="77">
        <f>AH62*AG62*AF62</f>
        <v>0</v>
      </c>
      <c r="AJ62" s="747">
        <f>AG62/18</f>
        <v>0</v>
      </c>
      <c r="AK62" s="748"/>
      <c r="AL62" s="746"/>
      <c r="AM62" s="746"/>
      <c r="AN62" s="77">
        <f>AM62*AL62*AK62</f>
        <v>0</v>
      </c>
      <c r="AO62" s="747">
        <f>AL62/18</f>
        <v>0</v>
      </c>
      <c r="AP62" s="748">
        <v>15</v>
      </c>
      <c r="AQ62" s="746">
        <v>4</v>
      </c>
      <c r="AR62" s="746">
        <v>35</v>
      </c>
      <c r="AS62" s="77">
        <f>AR62*AQ62*AP62</f>
        <v>2100</v>
      </c>
      <c r="AT62" s="747">
        <f>AQ62/18</f>
        <v>0.22</v>
      </c>
      <c r="AU62" s="748"/>
      <c r="AV62" s="746"/>
      <c r="AW62" s="746"/>
      <c r="AX62" s="77">
        <f>AW62*AV62*AU62</f>
        <v>0</v>
      </c>
      <c r="AY62" s="747">
        <f>AV62/18</f>
        <v>0</v>
      </c>
      <c r="AZ62" s="748"/>
      <c r="BA62" s="746"/>
      <c r="BB62" s="746"/>
      <c r="BC62" s="77">
        <f>BB62*BA62*AZ62</f>
        <v>0</v>
      </c>
      <c r="BD62" s="747">
        <f>BA62/18</f>
        <v>0</v>
      </c>
      <c r="BE62" s="748"/>
      <c r="BF62" s="746"/>
      <c r="BG62" s="746"/>
      <c r="BH62" s="77">
        <f>BG62*BF62*BE62</f>
        <v>0</v>
      </c>
      <c r="BI62" s="747">
        <f>BF62/18</f>
        <v>0</v>
      </c>
      <c r="BJ62" s="748"/>
      <c r="BK62" s="746"/>
      <c r="BL62" s="746"/>
      <c r="BM62" s="77">
        <f>BL62*BK62*BJ62</f>
        <v>0</v>
      </c>
      <c r="BN62" s="747">
        <f>BK62/18</f>
        <v>0</v>
      </c>
      <c r="BO62" s="748"/>
      <c r="BP62" s="746"/>
      <c r="BQ62" s="746"/>
      <c r="BR62" s="77">
        <f>BQ62*BP62*BO62</f>
        <v>0</v>
      </c>
      <c r="BS62" s="747">
        <f>BP62/18</f>
        <v>0</v>
      </c>
      <c r="BT62" s="748"/>
      <c r="BU62" s="746"/>
      <c r="BV62" s="746"/>
      <c r="BW62" s="77">
        <f>BV62*BU62*BT62</f>
        <v>0</v>
      </c>
      <c r="BX62" s="747">
        <f>BU62/18</f>
        <v>0</v>
      </c>
      <c r="BY62" s="748"/>
      <c r="BZ62" s="746"/>
      <c r="CA62" s="746"/>
      <c r="CB62" s="77">
        <f>CA62*BZ62*BY62</f>
        <v>0</v>
      </c>
      <c r="CC62" s="747">
        <f>BZ62/18</f>
        <v>0</v>
      </c>
      <c r="CD62" s="748"/>
      <c r="CE62" s="746"/>
      <c r="CF62" s="746"/>
      <c r="CG62" s="77">
        <f>CF62*CE62*CD62</f>
        <v>0</v>
      </c>
      <c r="CH62" s="747">
        <f>CE62/18</f>
        <v>0</v>
      </c>
      <c r="CI62" s="748"/>
      <c r="CJ62" s="746"/>
      <c r="CK62" s="746"/>
      <c r="CL62" s="77">
        <f>CK62*CJ62*CI62</f>
        <v>0</v>
      </c>
      <c r="CM62" s="747">
        <f>CJ62/18</f>
        <v>0</v>
      </c>
      <c r="CN62" s="748"/>
      <c r="CO62" s="746"/>
      <c r="CP62" s="746"/>
      <c r="CQ62" s="77">
        <f>CP62*CO62*CN62</f>
        <v>0</v>
      </c>
      <c r="CR62" s="747">
        <f>CO62/18</f>
        <v>0</v>
      </c>
      <c r="CS62" s="748"/>
      <c r="CT62" s="746"/>
      <c r="CU62" s="746"/>
      <c r="CV62" s="77">
        <f>CU62*CT62*CS62</f>
        <v>0</v>
      </c>
      <c r="CW62" s="747">
        <f>CT62/18</f>
        <v>0</v>
      </c>
      <c r="CX62" s="748"/>
      <c r="CY62" s="746"/>
      <c r="CZ62" s="746"/>
      <c r="DA62" s="77">
        <f>CZ62*CY62*CX62</f>
        <v>0</v>
      </c>
      <c r="DB62" s="747">
        <f>CY62/18</f>
        <v>0</v>
      </c>
      <c r="DC62" s="748"/>
      <c r="DD62" s="746"/>
      <c r="DE62" s="746"/>
      <c r="DF62" s="77">
        <f>DE62*DD62*DC62</f>
        <v>0</v>
      </c>
      <c r="DG62" s="747">
        <f>DD62/18</f>
        <v>0</v>
      </c>
      <c r="DH62" s="748"/>
      <c r="DI62" s="746"/>
      <c r="DJ62" s="746"/>
      <c r="DK62" s="77">
        <f>DJ62*DI62*DH62</f>
        <v>0</v>
      </c>
      <c r="DL62" s="747">
        <f>DI62/18</f>
        <v>0</v>
      </c>
      <c r="DM62" s="748"/>
      <c r="DN62" s="746"/>
      <c r="DO62" s="746"/>
      <c r="DP62" s="77">
        <f>DO62*DN62*DM62</f>
        <v>0</v>
      </c>
      <c r="DQ62" s="747">
        <f>DN62/18</f>
        <v>0</v>
      </c>
      <c r="DR62" s="748"/>
      <c r="DS62" s="746"/>
      <c r="DT62" s="746"/>
      <c r="DU62" s="77">
        <f>DT62*DS62*DR62</f>
        <v>0</v>
      </c>
      <c r="DV62" s="747">
        <f>DS62/18</f>
        <v>0</v>
      </c>
      <c r="DW62" s="748"/>
      <c r="DX62" s="746"/>
      <c r="DY62" s="746"/>
      <c r="DZ62" s="77">
        <f>DY62*DX62*DW62</f>
        <v>0</v>
      </c>
      <c r="EA62" s="747">
        <f>DX62/18</f>
        <v>0</v>
      </c>
      <c r="EB62" s="748"/>
      <c r="EC62" s="746"/>
      <c r="ED62" s="746"/>
      <c r="EE62" s="77">
        <f>ED62*EC62*EB62</f>
        <v>0</v>
      </c>
      <c r="EF62" s="747">
        <f>EC62/18</f>
        <v>0</v>
      </c>
      <c r="EG62" s="748">
        <v>16</v>
      </c>
      <c r="EH62" s="746">
        <v>4.5</v>
      </c>
      <c r="EI62" s="746">
        <v>34</v>
      </c>
      <c r="EJ62" s="77">
        <f>EI62*EH62*EG62</f>
        <v>2448</v>
      </c>
      <c r="EK62" s="747">
        <f>EH62/18</f>
        <v>0.25</v>
      </c>
      <c r="EL62" s="748"/>
      <c r="EM62" s="746"/>
      <c r="EN62" s="746"/>
      <c r="EO62" s="77">
        <f>EN62*EM62*EL62</f>
        <v>0</v>
      </c>
      <c r="EP62" s="747">
        <f>EM62/18</f>
        <v>0</v>
      </c>
      <c r="EQ62" s="748"/>
      <c r="ER62" s="746"/>
      <c r="ES62" s="746"/>
      <c r="ET62" s="77">
        <f>ES62*ER62*EQ62</f>
        <v>0</v>
      </c>
      <c r="EU62" s="747">
        <f>ER62/18</f>
        <v>0</v>
      </c>
      <c r="EV62" s="748"/>
      <c r="EW62" s="746"/>
      <c r="EX62" s="746"/>
      <c r="EY62" s="77">
        <f>EX62*EW62*EV62</f>
        <v>0</v>
      </c>
      <c r="EZ62" s="747">
        <f>EW62/18</f>
        <v>0</v>
      </c>
      <c r="FA62" s="748"/>
      <c r="FB62" s="746"/>
      <c r="FC62" s="746"/>
      <c r="FD62" s="77">
        <f>FC62*FB62*FA62</f>
        <v>0</v>
      </c>
      <c r="FE62" s="747">
        <f>FB62/18</f>
        <v>0</v>
      </c>
    </row>
    <row r="63" spans="1:161" ht="15.75">
      <c r="A63" s="744"/>
      <c r="B63" s="745">
        <f t="shared" ref="B63:B71" si="289">G63+L63+Q63+V63+AA63+AF63+AK63+AP63+AU63+AZ63+BE63+BJ63+BO63+BT63+BY63+CD63+CI63+CN63+CS63+CX63+DC63+DH63+DM63+DR63+DW63+EB63+EG63+EL63+EQ63+EV63+FA63</f>
        <v>58</v>
      </c>
      <c r="C63" s="746"/>
      <c r="D63" s="746"/>
      <c r="E63" s="77">
        <f t="shared" si="288"/>
        <v>4340</v>
      </c>
      <c r="F63" s="747">
        <f t="shared" si="288"/>
        <v>0.23</v>
      </c>
      <c r="G63" s="748">
        <v>25</v>
      </c>
      <c r="H63" s="746">
        <v>1</v>
      </c>
      <c r="I63" s="746">
        <v>35</v>
      </c>
      <c r="J63" s="77">
        <f>I63*H63*G63</f>
        <v>875</v>
      </c>
      <c r="K63" s="747">
        <f>H63/18</f>
        <v>0.06</v>
      </c>
      <c r="L63" s="748"/>
      <c r="M63" s="746"/>
      <c r="N63" s="746"/>
      <c r="O63" s="77">
        <f>N63*M63*L63</f>
        <v>0</v>
      </c>
      <c r="P63" s="747">
        <f>M63/18</f>
        <v>0</v>
      </c>
      <c r="Q63" s="748"/>
      <c r="R63" s="746"/>
      <c r="S63" s="746"/>
      <c r="T63" s="77">
        <f>S63*R63*Q63</f>
        <v>0</v>
      </c>
      <c r="U63" s="747">
        <f>R63/18</f>
        <v>0</v>
      </c>
      <c r="V63" s="748"/>
      <c r="W63" s="746"/>
      <c r="X63" s="746"/>
      <c r="Y63" s="77">
        <f>X63*W63*V63</f>
        <v>0</v>
      </c>
      <c r="Z63" s="747">
        <f>W63/18</f>
        <v>0</v>
      </c>
      <c r="AA63" s="748">
        <v>33</v>
      </c>
      <c r="AB63" s="746">
        <v>3</v>
      </c>
      <c r="AC63" s="746">
        <v>35</v>
      </c>
      <c r="AD63" s="77">
        <f>AC63*AB63*AA63</f>
        <v>3465</v>
      </c>
      <c r="AE63" s="747">
        <f>AB63/18</f>
        <v>0.17</v>
      </c>
      <c r="AF63" s="748"/>
      <c r="AG63" s="746"/>
      <c r="AH63" s="746"/>
      <c r="AI63" s="77">
        <f>AH63*AG63*AF63</f>
        <v>0</v>
      </c>
      <c r="AJ63" s="747">
        <f>AG63/18</f>
        <v>0</v>
      </c>
      <c r="AK63" s="748"/>
      <c r="AL63" s="746"/>
      <c r="AM63" s="746"/>
      <c r="AN63" s="77">
        <f>AM63*AL63*AK63</f>
        <v>0</v>
      </c>
      <c r="AO63" s="747">
        <f>AL63/18</f>
        <v>0</v>
      </c>
      <c r="AP63" s="748"/>
      <c r="AQ63" s="746"/>
      <c r="AR63" s="746"/>
      <c r="AS63" s="77">
        <f>AR63*AQ63*AP63</f>
        <v>0</v>
      </c>
      <c r="AT63" s="747">
        <f>AQ63/18</f>
        <v>0</v>
      </c>
      <c r="AU63" s="748"/>
      <c r="AV63" s="746"/>
      <c r="AW63" s="746"/>
      <c r="AX63" s="77">
        <f>AW63*AV63*AU63</f>
        <v>0</v>
      </c>
      <c r="AY63" s="747">
        <f>AV63/18</f>
        <v>0</v>
      </c>
      <c r="AZ63" s="748"/>
      <c r="BA63" s="746"/>
      <c r="BB63" s="746"/>
      <c r="BC63" s="77">
        <f>BB63*BA63*AZ63</f>
        <v>0</v>
      </c>
      <c r="BD63" s="747">
        <f>BA63/18</f>
        <v>0</v>
      </c>
      <c r="BE63" s="748"/>
      <c r="BF63" s="746"/>
      <c r="BG63" s="746"/>
      <c r="BH63" s="77">
        <f>BG63*BF63*BE63</f>
        <v>0</v>
      </c>
      <c r="BI63" s="747">
        <f>BF63/18</f>
        <v>0</v>
      </c>
      <c r="BJ63" s="748"/>
      <c r="BK63" s="746"/>
      <c r="BL63" s="746"/>
      <c r="BM63" s="77">
        <f>BL63*BK63*BJ63</f>
        <v>0</v>
      </c>
      <c r="BN63" s="747">
        <f>BK63/18</f>
        <v>0</v>
      </c>
      <c r="BO63" s="748"/>
      <c r="BP63" s="746"/>
      <c r="BQ63" s="746"/>
      <c r="BR63" s="77">
        <f>BQ63*BP63*BO63</f>
        <v>0</v>
      </c>
      <c r="BS63" s="747">
        <f>BP63/18</f>
        <v>0</v>
      </c>
      <c r="BT63" s="748"/>
      <c r="BU63" s="746"/>
      <c r="BV63" s="746"/>
      <c r="BW63" s="77">
        <f>BV63*BU63*BT63</f>
        <v>0</v>
      </c>
      <c r="BX63" s="747">
        <f>BU63/18</f>
        <v>0</v>
      </c>
      <c r="BY63" s="748"/>
      <c r="BZ63" s="746"/>
      <c r="CA63" s="746"/>
      <c r="CB63" s="77">
        <f>CA63*BZ63*BY63</f>
        <v>0</v>
      </c>
      <c r="CC63" s="747">
        <f>BZ63/18</f>
        <v>0</v>
      </c>
      <c r="CD63" s="748"/>
      <c r="CE63" s="746"/>
      <c r="CF63" s="746"/>
      <c r="CG63" s="77">
        <f>CF63*CE63*CD63</f>
        <v>0</v>
      </c>
      <c r="CH63" s="747">
        <f>CE63/18</f>
        <v>0</v>
      </c>
      <c r="CI63" s="748"/>
      <c r="CJ63" s="746"/>
      <c r="CK63" s="746"/>
      <c r="CL63" s="77">
        <f>CK63*CJ63*CI63</f>
        <v>0</v>
      </c>
      <c r="CM63" s="747">
        <f>CJ63/18</f>
        <v>0</v>
      </c>
      <c r="CN63" s="748"/>
      <c r="CO63" s="746"/>
      <c r="CP63" s="746"/>
      <c r="CQ63" s="77">
        <f>CP63*CO63*CN63</f>
        <v>0</v>
      </c>
      <c r="CR63" s="747">
        <f>CO63/18</f>
        <v>0</v>
      </c>
      <c r="CS63" s="748"/>
      <c r="CT63" s="746"/>
      <c r="CU63" s="746"/>
      <c r="CV63" s="77">
        <f>CU63*CT63*CS63</f>
        <v>0</v>
      </c>
      <c r="CW63" s="747">
        <f>CT63/18</f>
        <v>0</v>
      </c>
      <c r="CX63" s="748"/>
      <c r="CY63" s="746"/>
      <c r="CZ63" s="746"/>
      <c r="DA63" s="77">
        <f>CZ63*CY63*CX63</f>
        <v>0</v>
      </c>
      <c r="DB63" s="747">
        <f>CY63/18</f>
        <v>0</v>
      </c>
      <c r="DC63" s="748"/>
      <c r="DD63" s="746"/>
      <c r="DE63" s="746"/>
      <c r="DF63" s="77">
        <f>DE63*DD63*DC63</f>
        <v>0</v>
      </c>
      <c r="DG63" s="747">
        <f>DD63/18</f>
        <v>0</v>
      </c>
      <c r="DH63" s="748"/>
      <c r="DI63" s="746"/>
      <c r="DJ63" s="746"/>
      <c r="DK63" s="77">
        <f>DJ63*DI63*DH63</f>
        <v>0</v>
      </c>
      <c r="DL63" s="747">
        <f>DI63/18</f>
        <v>0</v>
      </c>
      <c r="DM63" s="748"/>
      <c r="DN63" s="746"/>
      <c r="DO63" s="746"/>
      <c r="DP63" s="77">
        <f>DO63*DN63*DM63</f>
        <v>0</v>
      </c>
      <c r="DQ63" s="747">
        <f>DN63/18</f>
        <v>0</v>
      </c>
      <c r="DR63" s="748"/>
      <c r="DS63" s="746"/>
      <c r="DT63" s="746"/>
      <c r="DU63" s="77">
        <f>DT63*DS63*DR63</f>
        <v>0</v>
      </c>
      <c r="DV63" s="747">
        <f>DS63/18</f>
        <v>0</v>
      </c>
      <c r="DW63" s="748"/>
      <c r="DX63" s="746"/>
      <c r="DY63" s="746"/>
      <c r="DZ63" s="77">
        <f>DY63*DX63*DW63</f>
        <v>0</v>
      </c>
      <c r="EA63" s="747">
        <f>DX63/18</f>
        <v>0</v>
      </c>
      <c r="EB63" s="748"/>
      <c r="EC63" s="746"/>
      <c r="ED63" s="746"/>
      <c r="EE63" s="77">
        <f>ED63*EC63*EB63</f>
        <v>0</v>
      </c>
      <c r="EF63" s="747">
        <f>EC63/18</f>
        <v>0</v>
      </c>
      <c r="EG63" s="748"/>
      <c r="EH63" s="746"/>
      <c r="EI63" s="746"/>
      <c r="EJ63" s="77">
        <f>EI63*EH63*EG63</f>
        <v>0</v>
      </c>
      <c r="EK63" s="747">
        <f>EH63/18</f>
        <v>0</v>
      </c>
      <c r="EL63" s="748"/>
      <c r="EM63" s="746"/>
      <c r="EN63" s="746"/>
      <c r="EO63" s="77">
        <f>EN63*EM63*EL63</f>
        <v>0</v>
      </c>
      <c r="EP63" s="747">
        <f>EM63/18</f>
        <v>0</v>
      </c>
      <c r="EQ63" s="748"/>
      <c r="ER63" s="746"/>
      <c r="ES63" s="746"/>
      <c r="ET63" s="77">
        <f>ES63*ER63*EQ63</f>
        <v>0</v>
      </c>
      <c r="EU63" s="747">
        <f>ER63/18</f>
        <v>0</v>
      </c>
      <c r="EV63" s="748"/>
      <c r="EW63" s="746"/>
      <c r="EX63" s="746"/>
      <c r="EY63" s="77">
        <f>EX63*EW63*EV63</f>
        <v>0</v>
      </c>
      <c r="EZ63" s="747">
        <f>EW63/18</f>
        <v>0</v>
      </c>
      <c r="FA63" s="748"/>
      <c r="FB63" s="746"/>
      <c r="FC63" s="746"/>
      <c r="FD63" s="77">
        <f>FC63*FB63*FA63</f>
        <v>0</v>
      </c>
      <c r="FE63" s="747">
        <f>FB63/18</f>
        <v>0</v>
      </c>
    </row>
    <row r="64" spans="1:161" ht="15.75">
      <c r="A64" s="744"/>
      <c r="B64" s="745">
        <f t="shared" si="289"/>
        <v>0</v>
      </c>
      <c r="C64" s="746"/>
      <c r="D64" s="746"/>
      <c r="E64" s="77">
        <f t="shared" si="288"/>
        <v>0</v>
      </c>
      <c r="F64" s="747">
        <f t="shared" si="288"/>
        <v>0</v>
      </c>
      <c r="G64" s="748"/>
      <c r="H64" s="746"/>
      <c r="I64" s="746"/>
      <c r="J64" s="77">
        <f>I64*H64*G64</f>
        <v>0</v>
      </c>
      <c r="K64" s="747">
        <f>H64/18</f>
        <v>0</v>
      </c>
      <c r="L64" s="748"/>
      <c r="M64" s="746"/>
      <c r="N64" s="746"/>
      <c r="O64" s="77">
        <f>N64*M64*L64</f>
        <v>0</v>
      </c>
      <c r="P64" s="747">
        <f>M64/18</f>
        <v>0</v>
      </c>
      <c r="Q64" s="748"/>
      <c r="R64" s="746"/>
      <c r="S64" s="746"/>
      <c r="T64" s="77">
        <f>S64*R64*Q64</f>
        <v>0</v>
      </c>
      <c r="U64" s="747">
        <f>R64/18</f>
        <v>0</v>
      </c>
      <c r="V64" s="748"/>
      <c r="W64" s="746"/>
      <c r="X64" s="746"/>
      <c r="Y64" s="77">
        <f>X64*W64*V64</f>
        <v>0</v>
      </c>
      <c r="Z64" s="747">
        <f>W64/18</f>
        <v>0</v>
      </c>
      <c r="AA64" s="748"/>
      <c r="AB64" s="746"/>
      <c r="AC64" s="746"/>
      <c r="AD64" s="77">
        <f>AC64*AB64*AA64</f>
        <v>0</v>
      </c>
      <c r="AE64" s="747">
        <f>AB64/18</f>
        <v>0</v>
      </c>
      <c r="AF64" s="748"/>
      <c r="AG64" s="746"/>
      <c r="AH64" s="746"/>
      <c r="AI64" s="77">
        <f>AH64*AG64*AF64</f>
        <v>0</v>
      </c>
      <c r="AJ64" s="747">
        <f>AG64/18</f>
        <v>0</v>
      </c>
      <c r="AK64" s="748"/>
      <c r="AL64" s="746"/>
      <c r="AM64" s="746"/>
      <c r="AN64" s="77">
        <f>AM64*AL64*AK64</f>
        <v>0</v>
      </c>
      <c r="AO64" s="747">
        <f>AL64/18</f>
        <v>0</v>
      </c>
      <c r="AP64" s="748"/>
      <c r="AQ64" s="746"/>
      <c r="AR64" s="746"/>
      <c r="AS64" s="77">
        <f>AR64*AQ64*AP64</f>
        <v>0</v>
      </c>
      <c r="AT64" s="747">
        <f>AQ64/18</f>
        <v>0</v>
      </c>
      <c r="AU64" s="748"/>
      <c r="AV64" s="746"/>
      <c r="AW64" s="746"/>
      <c r="AX64" s="77">
        <f>AW64*AV64*AU64</f>
        <v>0</v>
      </c>
      <c r="AY64" s="747">
        <f>AV64/18</f>
        <v>0</v>
      </c>
      <c r="AZ64" s="748"/>
      <c r="BA64" s="746"/>
      <c r="BB64" s="746"/>
      <c r="BC64" s="77">
        <f>BB64*BA64*AZ64</f>
        <v>0</v>
      </c>
      <c r="BD64" s="747">
        <f>BA64/18</f>
        <v>0</v>
      </c>
      <c r="BE64" s="748"/>
      <c r="BF64" s="746"/>
      <c r="BG64" s="746"/>
      <c r="BH64" s="77">
        <f>BG64*BF64*BE64</f>
        <v>0</v>
      </c>
      <c r="BI64" s="747">
        <f>BF64/18</f>
        <v>0</v>
      </c>
      <c r="BJ64" s="748"/>
      <c r="BK64" s="746"/>
      <c r="BL64" s="746"/>
      <c r="BM64" s="77">
        <f>BL64*BK64*BJ64</f>
        <v>0</v>
      </c>
      <c r="BN64" s="747">
        <f>BK64/18</f>
        <v>0</v>
      </c>
      <c r="BO64" s="748"/>
      <c r="BP64" s="746"/>
      <c r="BQ64" s="746"/>
      <c r="BR64" s="77">
        <f>BQ64*BP64*BO64</f>
        <v>0</v>
      </c>
      <c r="BS64" s="747">
        <f>BP64/18</f>
        <v>0</v>
      </c>
      <c r="BT64" s="748"/>
      <c r="BU64" s="746"/>
      <c r="BV64" s="746"/>
      <c r="BW64" s="77">
        <f>BV64*BU64*BT64</f>
        <v>0</v>
      </c>
      <c r="BX64" s="747">
        <f>BU64/18</f>
        <v>0</v>
      </c>
      <c r="BY64" s="748"/>
      <c r="BZ64" s="746"/>
      <c r="CA64" s="746"/>
      <c r="CB64" s="77">
        <f>CA64*BZ64*BY64</f>
        <v>0</v>
      </c>
      <c r="CC64" s="747">
        <f>BZ64/18</f>
        <v>0</v>
      </c>
      <c r="CD64" s="748"/>
      <c r="CE64" s="746"/>
      <c r="CF64" s="746"/>
      <c r="CG64" s="77">
        <f>CF64*CE64*CD64</f>
        <v>0</v>
      </c>
      <c r="CH64" s="747">
        <f>CE64/18</f>
        <v>0</v>
      </c>
      <c r="CI64" s="748"/>
      <c r="CJ64" s="746"/>
      <c r="CK64" s="746"/>
      <c r="CL64" s="77">
        <f>CK64*CJ64*CI64</f>
        <v>0</v>
      </c>
      <c r="CM64" s="747">
        <f>CJ64/18</f>
        <v>0</v>
      </c>
      <c r="CN64" s="748"/>
      <c r="CO64" s="746"/>
      <c r="CP64" s="746"/>
      <c r="CQ64" s="77">
        <f>CP64*CO64*CN64</f>
        <v>0</v>
      </c>
      <c r="CR64" s="747">
        <f>CO64/18</f>
        <v>0</v>
      </c>
      <c r="CS64" s="748"/>
      <c r="CT64" s="746"/>
      <c r="CU64" s="746"/>
      <c r="CV64" s="77">
        <f>CU64*CT64*CS64</f>
        <v>0</v>
      </c>
      <c r="CW64" s="747">
        <f>CT64/18</f>
        <v>0</v>
      </c>
      <c r="CX64" s="748"/>
      <c r="CY64" s="746"/>
      <c r="CZ64" s="746"/>
      <c r="DA64" s="77">
        <f>CZ64*CY64*CX64</f>
        <v>0</v>
      </c>
      <c r="DB64" s="747">
        <f>CY64/18</f>
        <v>0</v>
      </c>
      <c r="DC64" s="748"/>
      <c r="DD64" s="746"/>
      <c r="DE64" s="746"/>
      <c r="DF64" s="77">
        <f>DE64*DD64*DC64</f>
        <v>0</v>
      </c>
      <c r="DG64" s="747">
        <f>DD64/18</f>
        <v>0</v>
      </c>
      <c r="DH64" s="748"/>
      <c r="DI64" s="746"/>
      <c r="DJ64" s="746"/>
      <c r="DK64" s="77">
        <f>DJ64*DI64*DH64</f>
        <v>0</v>
      </c>
      <c r="DL64" s="747">
        <f>DI64/18</f>
        <v>0</v>
      </c>
      <c r="DM64" s="748"/>
      <c r="DN64" s="746"/>
      <c r="DO64" s="746"/>
      <c r="DP64" s="77">
        <f>DO64*DN64*DM64</f>
        <v>0</v>
      </c>
      <c r="DQ64" s="747">
        <f>DN64/18</f>
        <v>0</v>
      </c>
      <c r="DR64" s="748"/>
      <c r="DS64" s="746"/>
      <c r="DT64" s="746"/>
      <c r="DU64" s="77">
        <f>DT64*DS64*DR64</f>
        <v>0</v>
      </c>
      <c r="DV64" s="747">
        <f>DS64/18</f>
        <v>0</v>
      </c>
      <c r="DW64" s="748"/>
      <c r="DX64" s="746"/>
      <c r="DY64" s="746"/>
      <c r="DZ64" s="77">
        <f>DY64*DX64*DW64</f>
        <v>0</v>
      </c>
      <c r="EA64" s="747">
        <f>DX64/18</f>
        <v>0</v>
      </c>
      <c r="EB64" s="748"/>
      <c r="EC64" s="746"/>
      <c r="ED64" s="746"/>
      <c r="EE64" s="77">
        <f>ED64*EC64*EB64</f>
        <v>0</v>
      </c>
      <c r="EF64" s="747">
        <f>EC64/18</f>
        <v>0</v>
      </c>
      <c r="EG64" s="748"/>
      <c r="EH64" s="746"/>
      <c r="EI64" s="746"/>
      <c r="EJ64" s="77">
        <f>EI64*EH64*EG64</f>
        <v>0</v>
      </c>
      <c r="EK64" s="747">
        <f>EH64/18</f>
        <v>0</v>
      </c>
      <c r="EL64" s="748"/>
      <c r="EM64" s="746"/>
      <c r="EN64" s="746"/>
      <c r="EO64" s="77">
        <f>EN64*EM64*EL64</f>
        <v>0</v>
      </c>
      <c r="EP64" s="747">
        <f>EM64/18</f>
        <v>0</v>
      </c>
      <c r="EQ64" s="748"/>
      <c r="ER64" s="746"/>
      <c r="ES64" s="746"/>
      <c r="ET64" s="77">
        <f>ES64*ER64*EQ64</f>
        <v>0</v>
      </c>
      <c r="EU64" s="747">
        <f>ER64/18</f>
        <v>0</v>
      </c>
      <c r="EV64" s="748"/>
      <c r="EW64" s="746"/>
      <c r="EX64" s="746"/>
      <c r="EY64" s="77">
        <f>EX64*EW64*EV64</f>
        <v>0</v>
      </c>
      <c r="EZ64" s="747">
        <f>EW64/18</f>
        <v>0</v>
      </c>
      <c r="FA64" s="748"/>
      <c r="FB64" s="746"/>
      <c r="FC64" s="746"/>
      <c r="FD64" s="77">
        <f>FC64*FB64*FA64</f>
        <v>0</v>
      </c>
      <c r="FE64" s="747">
        <f>FB64/18</f>
        <v>0</v>
      </c>
    </row>
    <row r="65" spans="1:161" ht="15.75">
      <c r="A65" s="744"/>
      <c r="B65" s="745">
        <f t="shared" si="289"/>
        <v>0</v>
      </c>
      <c r="C65" s="746"/>
      <c r="D65" s="746"/>
      <c r="E65" s="77">
        <f t="shared" si="288"/>
        <v>0</v>
      </c>
      <c r="F65" s="747">
        <f t="shared" si="288"/>
        <v>0</v>
      </c>
      <c r="G65" s="748"/>
      <c r="H65" s="746"/>
      <c r="I65" s="746"/>
      <c r="J65" s="77">
        <f t="shared" ref="J65:J70" si="290">I65*H65*G65</f>
        <v>0</v>
      </c>
      <c r="K65" s="747">
        <f t="shared" ref="K65:K70" si="291">H65/18</f>
        <v>0</v>
      </c>
      <c r="L65" s="748"/>
      <c r="M65" s="746"/>
      <c r="N65" s="746"/>
      <c r="O65" s="77">
        <f t="shared" ref="O65:O70" si="292">N65*M65*L65</f>
        <v>0</v>
      </c>
      <c r="P65" s="747">
        <f t="shared" ref="P65:P70" si="293">M65/18</f>
        <v>0</v>
      </c>
      <c r="Q65" s="748"/>
      <c r="R65" s="746"/>
      <c r="S65" s="746"/>
      <c r="T65" s="77">
        <f t="shared" ref="T65:T70" si="294">S65*R65*Q65</f>
        <v>0</v>
      </c>
      <c r="U65" s="747">
        <f t="shared" ref="U65:U70" si="295">R65/18</f>
        <v>0</v>
      </c>
      <c r="V65" s="748"/>
      <c r="W65" s="746"/>
      <c r="X65" s="746"/>
      <c r="Y65" s="77">
        <f t="shared" ref="Y65:Y70" si="296">X65*W65*V65</f>
        <v>0</v>
      </c>
      <c r="Z65" s="747">
        <f t="shared" ref="Z65:Z70" si="297">W65/18</f>
        <v>0</v>
      </c>
      <c r="AA65" s="748"/>
      <c r="AB65" s="746"/>
      <c r="AC65" s="746"/>
      <c r="AD65" s="77">
        <f t="shared" ref="AD65:AD70" si="298">AC65*AB65*AA65</f>
        <v>0</v>
      </c>
      <c r="AE65" s="747">
        <f t="shared" ref="AE65:AE70" si="299">AB65/18</f>
        <v>0</v>
      </c>
      <c r="AF65" s="748"/>
      <c r="AG65" s="746"/>
      <c r="AH65" s="746"/>
      <c r="AI65" s="77">
        <f t="shared" ref="AI65:AI70" si="300">AH65*AG65*AF65</f>
        <v>0</v>
      </c>
      <c r="AJ65" s="747">
        <f t="shared" ref="AJ65:AJ70" si="301">AG65/18</f>
        <v>0</v>
      </c>
      <c r="AK65" s="748"/>
      <c r="AL65" s="746"/>
      <c r="AM65" s="746"/>
      <c r="AN65" s="77">
        <f t="shared" ref="AN65:AN70" si="302">AM65*AL65*AK65</f>
        <v>0</v>
      </c>
      <c r="AO65" s="747">
        <f t="shared" ref="AO65:AO70" si="303">AL65/18</f>
        <v>0</v>
      </c>
      <c r="AP65" s="748"/>
      <c r="AQ65" s="746"/>
      <c r="AR65" s="746"/>
      <c r="AS65" s="77">
        <f t="shared" ref="AS65:AS70" si="304">AR65*AQ65*AP65</f>
        <v>0</v>
      </c>
      <c r="AT65" s="747">
        <f t="shared" ref="AT65:AT70" si="305">AQ65/18</f>
        <v>0</v>
      </c>
      <c r="AU65" s="748"/>
      <c r="AV65" s="746"/>
      <c r="AW65" s="746"/>
      <c r="AX65" s="77">
        <f t="shared" ref="AX65:AX70" si="306">AW65*AV65*AU65</f>
        <v>0</v>
      </c>
      <c r="AY65" s="747">
        <f t="shared" ref="AY65:AY70" si="307">AV65/18</f>
        <v>0</v>
      </c>
      <c r="AZ65" s="748"/>
      <c r="BA65" s="746"/>
      <c r="BB65" s="746"/>
      <c r="BC65" s="77">
        <f t="shared" ref="BC65:BC70" si="308">BB65*BA65*AZ65</f>
        <v>0</v>
      </c>
      <c r="BD65" s="747">
        <f t="shared" ref="BD65:BD70" si="309">BA65/18</f>
        <v>0</v>
      </c>
      <c r="BE65" s="748"/>
      <c r="BF65" s="746"/>
      <c r="BG65" s="746"/>
      <c r="BH65" s="77">
        <f t="shared" ref="BH65:BH70" si="310">BG65*BF65*BE65</f>
        <v>0</v>
      </c>
      <c r="BI65" s="747">
        <f t="shared" ref="BI65:BI70" si="311">BF65/18</f>
        <v>0</v>
      </c>
      <c r="BJ65" s="748"/>
      <c r="BK65" s="746"/>
      <c r="BL65" s="746"/>
      <c r="BM65" s="77">
        <f t="shared" ref="BM65:BM70" si="312">BL65*BK65*BJ65</f>
        <v>0</v>
      </c>
      <c r="BN65" s="747">
        <f t="shared" ref="BN65:BN70" si="313">BK65/18</f>
        <v>0</v>
      </c>
      <c r="BO65" s="748"/>
      <c r="BP65" s="746"/>
      <c r="BQ65" s="746"/>
      <c r="BR65" s="77">
        <f t="shared" ref="BR65:BR70" si="314">BQ65*BP65*BO65</f>
        <v>0</v>
      </c>
      <c r="BS65" s="747">
        <f t="shared" ref="BS65:BS70" si="315">BP65/18</f>
        <v>0</v>
      </c>
      <c r="BT65" s="748"/>
      <c r="BU65" s="746"/>
      <c r="BV65" s="746"/>
      <c r="BW65" s="77">
        <f t="shared" ref="BW65:BW70" si="316">BV65*BU65*BT65</f>
        <v>0</v>
      </c>
      <c r="BX65" s="747">
        <f t="shared" ref="BX65:BX70" si="317">BU65/18</f>
        <v>0</v>
      </c>
      <c r="BY65" s="748"/>
      <c r="BZ65" s="746"/>
      <c r="CA65" s="746"/>
      <c r="CB65" s="77">
        <f t="shared" ref="CB65:CB70" si="318">CA65*BZ65*BY65</f>
        <v>0</v>
      </c>
      <c r="CC65" s="747">
        <f t="shared" ref="CC65:CC70" si="319">BZ65/18</f>
        <v>0</v>
      </c>
      <c r="CD65" s="748"/>
      <c r="CE65" s="746"/>
      <c r="CF65" s="746"/>
      <c r="CG65" s="77">
        <f t="shared" ref="CG65:CG70" si="320">CF65*CE65*CD65</f>
        <v>0</v>
      </c>
      <c r="CH65" s="747">
        <f t="shared" ref="CH65:CH70" si="321">CE65/18</f>
        <v>0</v>
      </c>
      <c r="CI65" s="748"/>
      <c r="CJ65" s="746"/>
      <c r="CK65" s="746"/>
      <c r="CL65" s="77">
        <f t="shared" ref="CL65:CL70" si="322">CK65*CJ65*CI65</f>
        <v>0</v>
      </c>
      <c r="CM65" s="747">
        <f t="shared" ref="CM65:CM70" si="323">CJ65/18</f>
        <v>0</v>
      </c>
      <c r="CN65" s="748"/>
      <c r="CO65" s="746"/>
      <c r="CP65" s="746"/>
      <c r="CQ65" s="77">
        <f t="shared" ref="CQ65:CQ70" si="324">CP65*CO65*CN65</f>
        <v>0</v>
      </c>
      <c r="CR65" s="747">
        <f t="shared" ref="CR65:CR70" si="325">CO65/18</f>
        <v>0</v>
      </c>
      <c r="CS65" s="748"/>
      <c r="CT65" s="746"/>
      <c r="CU65" s="746"/>
      <c r="CV65" s="77">
        <f t="shared" ref="CV65:CV70" si="326">CU65*CT65*CS65</f>
        <v>0</v>
      </c>
      <c r="CW65" s="747">
        <f t="shared" ref="CW65:CW70" si="327">CT65/18</f>
        <v>0</v>
      </c>
      <c r="CX65" s="748"/>
      <c r="CY65" s="746"/>
      <c r="CZ65" s="746"/>
      <c r="DA65" s="77">
        <f t="shared" ref="DA65:DA70" si="328">CZ65*CY65*CX65</f>
        <v>0</v>
      </c>
      <c r="DB65" s="747">
        <f t="shared" ref="DB65:DB70" si="329">CY65/18</f>
        <v>0</v>
      </c>
      <c r="DC65" s="748"/>
      <c r="DD65" s="746"/>
      <c r="DE65" s="746"/>
      <c r="DF65" s="77">
        <f t="shared" ref="DF65:DF70" si="330">DE65*DD65*DC65</f>
        <v>0</v>
      </c>
      <c r="DG65" s="747">
        <f t="shared" ref="DG65:DG70" si="331">DD65/18</f>
        <v>0</v>
      </c>
      <c r="DH65" s="748"/>
      <c r="DI65" s="746"/>
      <c r="DJ65" s="746"/>
      <c r="DK65" s="77">
        <f t="shared" ref="DK65:DK70" si="332">DJ65*DI65*DH65</f>
        <v>0</v>
      </c>
      <c r="DL65" s="747">
        <f t="shared" ref="DL65:DL70" si="333">DI65/18</f>
        <v>0</v>
      </c>
      <c r="DM65" s="748"/>
      <c r="DN65" s="746"/>
      <c r="DO65" s="746"/>
      <c r="DP65" s="77">
        <f t="shared" ref="DP65:DP70" si="334">DO65*DN65*DM65</f>
        <v>0</v>
      </c>
      <c r="DQ65" s="747">
        <f t="shared" ref="DQ65:DQ70" si="335">DN65/18</f>
        <v>0</v>
      </c>
      <c r="DR65" s="748"/>
      <c r="DS65" s="746"/>
      <c r="DT65" s="746"/>
      <c r="DU65" s="77">
        <f t="shared" ref="DU65:DU70" si="336">DT65*DS65*DR65</f>
        <v>0</v>
      </c>
      <c r="DV65" s="747">
        <f t="shared" ref="DV65:DV70" si="337">DS65/18</f>
        <v>0</v>
      </c>
      <c r="DW65" s="748"/>
      <c r="DX65" s="746"/>
      <c r="DY65" s="746"/>
      <c r="DZ65" s="77">
        <f t="shared" ref="DZ65:DZ70" si="338">DY65*DX65*DW65</f>
        <v>0</v>
      </c>
      <c r="EA65" s="747">
        <f t="shared" ref="EA65:EA70" si="339">DX65/18</f>
        <v>0</v>
      </c>
      <c r="EB65" s="748"/>
      <c r="EC65" s="746"/>
      <c r="ED65" s="746"/>
      <c r="EE65" s="77">
        <f t="shared" ref="EE65:EE70" si="340">ED65*EC65*EB65</f>
        <v>0</v>
      </c>
      <c r="EF65" s="747">
        <f t="shared" ref="EF65:EF70" si="341">EC65/18</f>
        <v>0</v>
      </c>
      <c r="EG65" s="748"/>
      <c r="EH65" s="746"/>
      <c r="EI65" s="746"/>
      <c r="EJ65" s="77">
        <f t="shared" ref="EJ65:EJ70" si="342">EI65*EH65*EG65</f>
        <v>0</v>
      </c>
      <c r="EK65" s="747">
        <f t="shared" ref="EK65:EK70" si="343">EH65/18</f>
        <v>0</v>
      </c>
      <c r="EL65" s="748"/>
      <c r="EM65" s="746"/>
      <c r="EN65" s="746"/>
      <c r="EO65" s="77">
        <f t="shared" ref="EO65:EO70" si="344">EN65*EM65*EL65</f>
        <v>0</v>
      </c>
      <c r="EP65" s="747">
        <f t="shared" ref="EP65:EP70" si="345">EM65/18</f>
        <v>0</v>
      </c>
      <c r="EQ65" s="748"/>
      <c r="ER65" s="746"/>
      <c r="ES65" s="746"/>
      <c r="ET65" s="77">
        <f t="shared" ref="ET65:ET70" si="346">ES65*ER65*EQ65</f>
        <v>0</v>
      </c>
      <c r="EU65" s="747">
        <f t="shared" ref="EU65:EU70" si="347">ER65/18</f>
        <v>0</v>
      </c>
      <c r="EV65" s="748"/>
      <c r="EW65" s="746"/>
      <c r="EX65" s="746"/>
      <c r="EY65" s="77">
        <f t="shared" ref="EY65:EY70" si="348">EX65*EW65*EV65</f>
        <v>0</v>
      </c>
      <c r="EZ65" s="747">
        <f t="shared" ref="EZ65:EZ70" si="349">EW65/18</f>
        <v>0</v>
      </c>
      <c r="FA65" s="748"/>
      <c r="FB65" s="746"/>
      <c r="FC65" s="746"/>
      <c r="FD65" s="77">
        <f t="shared" ref="FD65:FD70" si="350">FC65*FB65*FA65</f>
        <v>0</v>
      </c>
      <c r="FE65" s="747">
        <f t="shared" ref="FE65:FE70" si="351">FB65/18</f>
        <v>0</v>
      </c>
    </row>
    <row r="66" spans="1:161" ht="15.75">
      <c r="A66" s="744"/>
      <c r="B66" s="745">
        <f t="shared" si="289"/>
        <v>0</v>
      </c>
      <c r="C66" s="746"/>
      <c r="D66" s="746"/>
      <c r="E66" s="77">
        <f t="shared" si="288"/>
        <v>0</v>
      </c>
      <c r="F66" s="747">
        <f t="shared" si="288"/>
        <v>0</v>
      </c>
      <c r="G66" s="748"/>
      <c r="H66" s="746"/>
      <c r="I66" s="746"/>
      <c r="J66" s="77">
        <f t="shared" si="290"/>
        <v>0</v>
      </c>
      <c r="K66" s="747">
        <f t="shared" si="291"/>
        <v>0</v>
      </c>
      <c r="L66" s="748"/>
      <c r="M66" s="746"/>
      <c r="N66" s="746"/>
      <c r="O66" s="77">
        <f t="shared" si="292"/>
        <v>0</v>
      </c>
      <c r="P66" s="747">
        <f t="shared" si="293"/>
        <v>0</v>
      </c>
      <c r="Q66" s="748"/>
      <c r="R66" s="746"/>
      <c r="S66" s="746"/>
      <c r="T66" s="77">
        <f t="shared" si="294"/>
        <v>0</v>
      </c>
      <c r="U66" s="747">
        <f t="shared" si="295"/>
        <v>0</v>
      </c>
      <c r="V66" s="748"/>
      <c r="W66" s="746"/>
      <c r="X66" s="746"/>
      <c r="Y66" s="77">
        <f t="shared" si="296"/>
        <v>0</v>
      </c>
      <c r="Z66" s="747">
        <f t="shared" si="297"/>
        <v>0</v>
      </c>
      <c r="AA66" s="748"/>
      <c r="AB66" s="746"/>
      <c r="AC66" s="746"/>
      <c r="AD66" s="77">
        <f t="shared" si="298"/>
        <v>0</v>
      </c>
      <c r="AE66" s="747">
        <f t="shared" si="299"/>
        <v>0</v>
      </c>
      <c r="AF66" s="748"/>
      <c r="AG66" s="746"/>
      <c r="AH66" s="746"/>
      <c r="AI66" s="77">
        <f t="shared" si="300"/>
        <v>0</v>
      </c>
      <c r="AJ66" s="747">
        <f t="shared" si="301"/>
        <v>0</v>
      </c>
      <c r="AK66" s="748"/>
      <c r="AL66" s="746"/>
      <c r="AM66" s="746"/>
      <c r="AN66" s="77">
        <f t="shared" si="302"/>
        <v>0</v>
      </c>
      <c r="AO66" s="747">
        <f t="shared" si="303"/>
        <v>0</v>
      </c>
      <c r="AP66" s="748"/>
      <c r="AQ66" s="746"/>
      <c r="AR66" s="746"/>
      <c r="AS66" s="77">
        <f t="shared" si="304"/>
        <v>0</v>
      </c>
      <c r="AT66" s="747">
        <f t="shared" si="305"/>
        <v>0</v>
      </c>
      <c r="AU66" s="748"/>
      <c r="AV66" s="746"/>
      <c r="AW66" s="746"/>
      <c r="AX66" s="77">
        <f t="shared" si="306"/>
        <v>0</v>
      </c>
      <c r="AY66" s="747">
        <f t="shared" si="307"/>
        <v>0</v>
      </c>
      <c r="AZ66" s="748"/>
      <c r="BA66" s="746"/>
      <c r="BB66" s="746"/>
      <c r="BC66" s="77">
        <f t="shared" si="308"/>
        <v>0</v>
      </c>
      <c r="BD66" s="747">
        <f t="shared" si="309"/>
        <v>0</v>
      </c>
      <c r="BE66" s="748"/>
      <c r="BF66" s="746"/>
      <c r="BG66" s="746"/>
      <c r="BH66" s="77">
        <f t="shared" si="310"/>
        <v>0</v>
      </c>
      <c r="BI66" s="747">
        <f t="shared" si="311"/>
        <v>0</v>
      </c>
      <c r="BJ66" s="748"/>
      <c r="BK66" s="746"/>
      <c r="BL66" s="746"/>
      <c r="BM66" s="77">
        <f t="shared" si="312"/>
        <v>0</v>
      </c>
      <c r="BN66" s="747">
        <f t="shared" si="313"/>
        <v>0</v>
      </c>
      <c r="BO66" s="748"/>
      <c r="BP66" s="746"/>
      <c r="BQ66" s="746"/>
      <c r="BR66" s="77">
        <f t="shared" si="314"/>
        <v>0</v>
      </c>
      <c r="BS66" s="747">
        <f t="shared" si="315"/>
        <v>0</v>
      </c>
      <c r="BT66" s="748"/>
      <c r="BU66" s="746"/>
      <c r="BV66" s="746"/>
      <c r="BW66" s="77">
        <f t="shared" si="316"/>
        <v>0</v>
      </c>
      <c r="BX66" s="747">
        <f t="shared" si="317"/>
        <v>0</v>
      </c>
      <c r="BY66" s="748"/>
      <c r="BZ66" s="746"/>
      <c r="CA66" s="746"/>
      <c r="CB66" s="77">
        <f t="shared" si="318"/>
        <v>0</v>
      </c>
      <c r="CC66" s="747">
        <f t="shared" si="319"/>
        <v>0</v>
      </c>
      <c r="CD66" s="748"/>
      <c r="CE66" s="746"/>
      <c r="CF66" s="746"/>
      <c r="CG66" s="77">
        <f t="shared" si="320"/>
        <v>0</v>
      </c>
      <c r="CH66" s="747">
        <f t="shared" si="321"/>
        <v>0</v>
      </c>
      <c r="CI66" s="748"/>
      <c r="CJ66" s="746"/>
      <c r="CK66" s="746"/>
      <c r="CL66" s="77">
        <f t="shared" si="322"/>
        <v>0</v>
      </c>
      <c r="CM66" s="747">
        <f t="shared" si="323"/>
        <v>0</v>
      </c>
      <c r="CN66" s="748"/>
      <c r="CO66" s="746"/>
      <c r="CP66" s="746"/>
      <c r="CQ66" s="77">
        <f t="shared" si="324"/>
        <v>0</v>
      </c>
      <c r="CR66" s="747">
        <f t="shared" si="325"/>
        <v>0</v>
      </c>
      <c r="CS66" s="748"/>
      <c r="CT66" s="746"/>
      <c r="CU66" s="746"/>
      <c r="CV66" s="77">
        <f t="shared" si="326"/>
        <v>0</v>
      </c>
      <c r="CW66" s="747">
        <f t="shared" si="327"/>
        <v>0</v>
      </c>
      <c r="CX66" s="748"/>
      <c r="CY66" s="746"/>
      <c r="CZ66" s="746"/>
      <c r="DA66" s="77">
        <f t="shared" si="328"/>
        <v>0</v>
      </c>
      <c r="DB66" s="747">
        <f t="shared" si="329"/>
        <v>0</v>
      </c>
      <c r="DC66" s="748"/>
      <c r="DD66" s="746"/>
      <c r="DE66" s="746"/>
      <c r="DF66" s="77">
        <f t="shared" si="330"/>
        <v>0</v>
      </c>
      <c r="DG66" s="747">
        <f t="shared" si="331"/>
        <v>0</v>
      </c>
      <c r="DH66" s="748"/>
      <c r="DI66" s="746"/>
      <c r="DJ66" s="746"/>
      <c r="DK66" s="77">
        <f t="shared" si="332"/>
        <v>0</v>
      </c>
      <c r="DL66" s="747">
        <f t="shared" si="333"/>
        <v>0</v>
      </c>
      <c r="DM66" s="748"/>
      <c r="DN66" s="746"/>
      <c r="DO66" s="746"/>
      <c r="DP66" s="77">
        <f t="shared" si="334"/>
        <v>0</v>
      </c>
      <c r="DQ66" s="747">
        <f t="shared" si="335"/>
        <v>0</v>
      </c>
      <c r="DR66" s="748"/>
      <c r="DS66" s="746"/>
      <c r="DT66" s="746"/>
      <c r="DU66" s="77">
        <f t="shared" si="336"/>
        <v>0</v>
      </c>
      <c r="DV66" s="747">
        <f t="shared" si="337"/>
        <v>0</v>
      </c>
      <c r="DW66" s="748"/>
      <c r="DX66" s="746"/>
      <c r="DY66" s="746"/>
      <c r="DZ66" s="77">
        <f t="shared" si="338"/>
        <v>0</v>
      </c>
      <c r="EA66" s="747">
        <f t="shared" si="339"/>
        <v>0</v>
      </c>
      <c r="EB66" s="748"/>
      <c r="EC66" s="746"/>
      <c r="ED66" s="746"/>
      <c r="EE66" s="77">
        <f t="shared" si="340"/>
        <v>0</v>
      </c>
      <c r="EF66" s="747">
        <f t="shared" si="341"/>
        <v>0</v>
      </c>
      <c r="EG66" s="748"/>
      <c r="EH66" s="746"/>
      <c r="EI66" s="746"/>
      <c r="EJ66" s="77">
        <f t="shared" si="342"/>
        <v>0</v>
      </c>
      <c r="EK66" s="747">
        <f t="shared" si="343"/>
        <v>0</v>
      </c>
      <c r="EL66" s="748"/>
      <c r="EM66" s="746"/>
      <c r="EN66" s="746"/>
      <c r="EO66" s="77">
        <f t="shared" si="344"/>
        <v>0</v>
      </c>
      <c r="EP66" s="747">
        <f t="shared" si="345"/>
        <v>0</v>
      </c>
      <c r="EQ66" s="748"/>
      <c r="ER66" s="746"/>
      <c r="ES66" s="746"/>
      <c r="ET66" s="77">
        <f t="shared" si="346"/>
        <v>0</v>
      </c>
      <c r="EU66" s="747">
        <f t="shared" si="347"/>
        <v>0</v>
      </c>
      <c r="EV66" s="748"/>
      <c r="EW66" s="746"/>
      <c r="EX66" s="746"/>
      <c r="EY66" s="77">
        <f t="shared" si="348"/>
        <v>0</v>
      </c>
      <c r="EZ66" s="747">
        <f t="shared" si="349"/>
        <v>0</v>
      </c>
      <c r="FA66" s="748"/>
      <c r="FB66" s="746"/>
      <c r="FC66" s="746"/>
      <c r="FD66" s="77">
        <f t="shared" si="350"/>
        <v>0</v>
      </c>
      <c r="FE66" s="747">
        <f t="shared" si="351"/>
        <v>0</v>
      </c>
    </row>
    <row r="67" spans="1:161" ht="15.75">
      <c r="A67" s="744"/>
      <c r="B67" s="745">
        <f t="shared" si="289"/>
        <v>0</v>
      </c>
      <c r="C67" s="746"/>
      <c r="D67" s="746"/>
      <c r="E67" s="77">
        <f t="shared" si="288"/>
        <v>0</v>
      </c>
      <c r="F67" s="747">
        <f t="shared" si="288"/>
        <v>0</v>
      </c>
      <c r="G67" s="748"/>
      <c r="H67" s="746"/>
      <c r="I67" s="746"/>
      <c r="J67" s="77">
        <f t="shared" si="290"/>
        <v>0</v>
      </c>
      <c r="K67" s="747">
        <f t="shared" si="291"/>
        <v>0</v>
      </c>
      <c r="L67" s="748"/>
      <c r="M67" s="746"/>
      <c r="N67" s="746"/>
      <c r="O67" s="77">
        <f t="shared" si="292"/>
        <v>0</v>
      </c>
      <c r="P67" s="747">
        <f t="shared" si="293"/>
        <v>0</v>
      </c>
      <c r="Q67" s="748"/>
      <c r="R67" s="746"/>
      <c r="S67" s="746"/>
      <c r="T67" s="77">
        <f t="shared" si="294"/>
        <v>0</v>
      </c>
      <c r="U67" s="747">
        <f t="shared" si="295"/>
        <v>0</v>
      </c>
      <c r="V67" s="748"/>
      <c r="W67" s="746"/>
      <c r="X67" s="746"/>
      <c r="Y67" s="77">
        <f t="shared" si="296"/>
        <v>0</v>
      </c>
      <c r="Z67" s="747">
        <f t="shared" si="297"/>
        <v>0</v>
      </c>
      <c r="AA67" s="748"/>
      <c r="AB67" s="746"/>
      <c r="AC67" s="746"/>
      <c r="AD67" s="77">
        <f t="shared" si="298"/>
        <v>0</v>
      </c>
      <c r="AE67" s="747">
        <f t="shared" si="299"/>
        <v>0</v>
      </c>
      <c r="AF67" s="748"/>
      <c r="AG67" s="746"/>
      <c r="AH67" s="746"/>
      <c r="AI67" s="77">
        <f t="shared" si="300"/>
        <v>0</v>
      </c>
      <c r="AJ67" s="747">
        <f t="shared" si="301"/>
        <v>0</v>
      </c>
      <c r="AK67" s="748"/>
      <c r="AL67" s="746"/>
      <c r="AM67" s="746"/>
      <c r="AN67" s="77">
        <f t="shared" si="302"/>
        <v>0</v>
      </c>
      <c r="AO67" s="747">
        <f t="shared" si="303"/>
        <v>0</v>
      </c>
      <c r="AP67" s="748"/>
      <c r="AQ67" s="746"/>
      <c r="AR67" s="746"/>
      <c r="AS67" s="77">
        <f t="shared" si="304"/>
        <v>0</v>
      </c>
      <c r="AT67" s="747">
        <f t="shared" si="305"/>
        <v>0</v>
      </c>
      <c r="AU67" s="748"/>
      <c r="AV67" s="746"/>
      <c r="AW67" s="746"/>
      <c r="AX67" s="77">
        <f t="shared" si="306"/>
        <v>0</v>
      </c>
      <c r="AY67" s="747">
        <f t="shared" si="307"/>
        <v>0</v>
      </c>
      <c r="AZ67" s="748"/>
      <c r="BA67" s="746"/>
      <c r="BB67" s="746"/>
      <c r="BC67" s="77">
        <f t="shared" si="308"/>
        <v>0</v>
      </c>
      <c r="BD67" s="747">
        <f t="shared" si="309"/>
        <v>0</v>
      </c>
      <c r="BE67" s="748"/>
      <c r="BF67" s="746"/>
      <c r="BG67" s="746"/>
      <c r="BH67" s="77">
        <f t="shared" si="310"/>
        <v>0</v>
      </c>
      <c r="BI67" s="747">
        <f t="shared" si="311"/>
        <v>0</v>
      </c>
      <c r="BJ67" s="748"/>
      <c r="BK67" s="746"/>
      <c r="BL67" s="746"/>
      <c r="BM67" s="77">
        <f t="shared" si="312"/>
        <v>0</v>
      </c>
      <c r="BN67" s="747">
        <f t="shared" si="313"/>
        <v>0</v>
      </c>
      <c r="BO67" s="748"/>
      <c r="BP67" s="746"/>
      <c r="BQ67" s="746"/>
      <c r="BR67" s="77">
        <f t="shared" si="314"/>
        <v>0</v>
      </c>
      <c r="BS67" s="747">
        <f t="shared" si="315"/>
        <v>0</v>
      </c>
      <c r="BT67" s="748"/>
      <c r="BU67" s="746"/>
      <c r="BV67" s="746"/>
      <c r="BW67" s="77">
        <f t="shared" si="316"/>
        <v>0</v>
      </c>
      <c r="BX67" s="747">
        <f t="shared" si="317"/>
        <v>0</v>
      </c>
      <c r="BY67" s="748"/>
      <c r="BZ67" s="746"/>
      <c r="CA67" s="746"/>
      <c r="CB67" s="77">
        <f t="shared" si="318"/>
        <v>0</v>
      </c>
      <c r="CC67" s="747">
        <f t="shared" si="319"/>
        <v>0</v>
      </c>
      <c r="CD67" s="748"/>
      <c r="CE67" s="746"/>
      <c r="CF67" s="746"/>
      <c r="CG67" s="77">
        <f t="shared" si="320"/>
        <v>0</v>
      </c>
      <c r="CH67" s="747">
        <f t="shared" si="321"/>
        <v>0</v>
      </c>
      <c r="CI67" s="748"/>
      <c r="CJ67" s="746"/>
      <c r="CK67" s="746"/>
      <c r="CL67" s="77">
        <f t="shared" si="322"/>
        <v>0</v>
      </c>
      <c r="CM67" s="747">
        <f t="shared" si="323"/>
        <v>0</v>
      </c>
      <c r="CN67" s="748"/>
      <c r="CO67" s="746"/>
      <c r="CP67" s="746"/>
      <c r="CQ67" s="77">
        <f t="shared" si="324"/>
        <v>0</v>
      </c>
      <c r="CR67" s="747">
        <f t="shared" si="325"/>
        <v>0</v>
      </c>
      <c r="CS67" s="748"/>
      <c r="CT67" s="746"/>
      <c r="CU67" s="746"/>
      <c r="CV67" s="77">
        <f t="shared" si="326"/>
        <v>0</v>
      </c>
      <c r="CW67" s="747">
        <f t="shared" si="327"/>
        <v>0</v>
      </c>
      <c r="CX67" s="748"/>
      <c r="CY67" s="746"/>
      <c r="CZ67" s="746"/>
      <c r="DA67" s="77">
        <f t="shared" si="328"/>
        <v>0</v>
      </c>
      <c r="DB67" s="747">
        <f t="shared" si="329"/>
        <v>0</v>
      </c>
      <c r="DC67" s="748"/>
      <c r="DD67" s="746"/>
      <c r="DE67" s="746"/>
      <c r="DF67" s="77">
        <f t="shared" si="330"/>
        <v>0</v>
      </c>
      <c r="DG67" s="747">
        <f t="shared" si="331"/>
        <v>0</v>
      </c>
      <c r="DH67" s="748"/>
      <c r="DI67" s="746"/>
      <c r="DJ67" s="746"/>
      <c r="DK67" s="77">
        <f t="shared" si="332"/>
        <v>0</v>
      </c>
      <c r="DL67" s="747">
        <f t="shared" si="333"/>
        <v>0</v>
      </c>
      <c r="DM67" s="748"/>
      <c r="DN67" s="746"/>
      <c r="DO67" s="746"/>
      <c r="DP67" s="77">
        <f t="shared" si="334"/>
        <v>0</v>
      </c>
      <c r="DQ67" s="747">
        <f t="shared" si="335"/>
        <v>0</v>
      </c>
      <c r="DR67" s="748"/>
      <c r="DS67" s="746"/>
      <c r="DT67" s="746"/>
      <c r="DU67" s="77">
        <f t="shared" si="336"/>
        <v>0</v>
      </c>
      <c r="DV67" s="747">
        <f t="shared" si="337"/>
        <v>0</v>
      </c>
      <c r="DW67" s="748"/>
      <c r="DX67" s="746"/>
      <c r="DY67" s="746"/>
      <c r="DZ67" s="77">
        <f t="shared" si="338"/>
        <v>0</v>
      </c>
      <c r="EA67" s="747">
        <f t="shared" si="339"/>
        <v>0</v>
      </c>
      <c r="EB67" s="748"/>
      <c r="EC67" s="746"/>
      <c r="ED67" s="746"/>
      <c r="EE67" s="77">
        <f t="shared" si="340"/>
        <v>0</v>
      </c>
      <c r="EF67" s="747">
        <f t="shared" si="341"/>
        <v>0</v>
      </c>
      <c r="EG67" s="748"/>
      <c r="EH67" s="746"/>
      <c r="EI67" s="746"/>
      <c r="EJ67" s="77">
        <f t="shared" si="342"/>
        <v>0</v>
      </c>
      <c r="EK67" s="747">
        <f t="shared" si="343"/>
        <v>0</v>
      </c>
      <c r="EL67" s="748"/>
      <c r="EM67" s="746"/>
      <c r="EN67" s="746"/>
      <c r="EO67" s="77">
        <f t="shared" si="344"/>
        <v>0</v>
      </c>
      <c r="EP67" s="747">
        <f t="shared" si="345"/>
        <v>0</v>
      </c>
      <c r="EQ67" s="748"/>
      <c r="ER67" s="746"/>
      <c r="ES67" s="746"/>
      <c r="ET67" s="77">
        <f t="shared" si="346"/>
        <v>0</v>
      </c>
      <c r="EU67" s="747">
        <f t="shared" si="347"/>
        <v>0</v>
      </c>
      <c r="EV67" s="748"/>
      <c r="EW67" s="746"/>
      <c r="EX67" s="746"/>
      <c r="EY67" s="77">
        <f t="shared" si="348"/>
        <v>0</v>
      </c>
      <c r="EZ67" s="747">
        <f t="shared" si="349"/>
        <v>0</v>
      </c>
      <c r="FA67" s="748"/>
      <c r="FB67" s="746"/>
      <c r="FC67" s="746"/>
      <c r="FD67" s="77">
        <f t="shared" si="350"/>
        <v>0</v>
      </c>
      <c r="FE67" s="747">
        <f t="shared" si="351"/>
        <v>0</v>
      </c>
    </row>
    <row r="68" spans="1:161" ht="15.75">
      <c r="A68" s="744"/>
      <c r="B68" s="745">
        <f t="shared" si="289"/>
        <v>0</v>
      </c>
      <c r="C68" s="746"/>
      <c r="D68" s="746"/>
      <c r="E68" s="77">
        <f t="shared" si="288"/>
        <v>0</v>
      </c>
      <c r="F68" s="747">
        <f t="shared" si="288"/>
        <v>0</v>
      </c>
      <c r="G68" s="748"/>
      <c r="H68" s="746"/>
      <c r="I68" s="746"/>
      <c r="J68" s="77">
        <f t="shared" si="290"/>
        <v>0</v>
      </c>
      <c r="K68" s="747">
        <f t="shared" si="291"/>
        <v>0</v>
      </c>
      <c r="L68" s="748"/>
      <c r="M68" s="746"/>
      <c r="N68" s="746"/>
      <c r="O68" s="77">
        <f t="shared" si="292"/>
        <v>0</v>
      </c>
      <c r="P68" s="747">
        <f t="shared" si="293"/>
        <v>0</v>
      </c>
      <c r="Q68" s="748"/>
      <c r="R68" s="746"/>
      <c r="S68" s="746"/>
      <c r="T68" s="77">
        <f t="shared" si="294"/>
        <v>0</v>
      </c>
      <c r="U68" s="747">
        <f t="shared" si="295"/>
        <v>0</v>
      </c>
      <c r="V68" s="748"/>
      <c r="W68" s="746"/>
      <c r="X68" s="746"/>
      <c r="Y68" s="77">
        <f t="shared" si="296"/>
        <v>0</v>
      </c>
      <c r="Z68" s="747">
        <f t="shared" si="297"/>
        <v>0</v>
      </c>
      <c r="AA68" s="748"/>
      <c r="AB68" s="746"/>
      <c r="AC68" s="746"/>
      <c r="AD68" s="77">
        <f t="shared" si="298"/>
        <v>0</v>
      </c>
      <c r="AE68" s="747">
        <f t="shared" si="299"/>
        <v>0</v>
      </c>
      <c r="AF68" s="748"/>
      <c r="AG68" s="746"/>
      <c r="AH68" s="746"/>
      <c r="AI68" s="77">
        <f t="shared" si="300"/>
        <v>0</v>
      </c>
      <c r="AJ68" s="747">
        <f t="shared" si="301"/>
        <v>0</v>
      </c>
      <c r="AK68" s="748"/>
      <c r="AL68" s="746"/>
      <c r="AM68" s="746"/>
      <c r="AN68" s="77">
        <f t="shared" si="302"/>
        <v>0</v>
      </c>
      <c r="AO68" s="747">
        <f t="shared" si="303"/>
        <v>0</v>
      </c>
      <c r="AP68" s="748"/>
      <c r="AQ68" s="746"/>
      <c r="AR68" s="746"/>
      <c r="AS68" s="77">
        <f t="shared" si="304"/>
        <v>0</v>
      </c>
      <c r="AT68" s="747">
        <f t="shared" si="305"/>
        <v>0</v>
      </c>
      <c r="AU68" s="748"/>
      <c r="AV68" s="746"/>
      <c r="AW68" s="746"/>
      <c r="AX68" s="77">
        <f t="shared" si="306"/>
        <v>0</v>
      </c>
      <c r="AY68" s="747">
        <f t="shared" si="307"/>
        <v>0</v>
      </c>
      <c r="AZ68" s="748"/>
      <c r="BA68" s="746"/>
      <c r="BB68" s="746"/>
      <c r="BC68" s="77">
        <f t="shared" si="308"/>
        <v>0</v>
      </c>
      <c r="BD68" s="747">
        <f t="shared" si="309"/>
        <v>0</v>
      </c>
      <c r="BE68" s="748"/>
      <c r="BF68" s="746"/>
      <c r="BG68" s="746"/>
      <c r="BH68" s="77">
        <f t="shared" si="310"/>
        <v>0</v>
      </c>
      <c r="BI68" s="747">
        <f t="shared" si="311"/>
        <v>0</v>
      </c>
      <c r="BJ68" s="748"/>
      <c r="BK68" s="746"/>
      <c r="BL68" s="746"/>
      <c r="BM68" s="77">
        <f t="shared" si="312"/>
        <v>0</v>
      </c>
      <c r="BN68" s="747">
        <f t="shared" si="313"/>
        <v>0</v>
      </c>
      <c r="BO68" s="748"/>
      <c r="BP68" s="746"/>
      <c r="BQ68" s="746"/>
      <c r="BR68" s="77">
        <f t="shared" si="314"/>
        <v>0</v>
      </c>
      <c r="BS68" s="747">
        <f t="shared" si="315"/>
        <v>0</v>
      </c>
      <c r="BT68" s="748"/>
      <c r="BU68" s="746"/>
      <c r="BV68" s="746"/>
      <c r="BW68" s="77">
        <f t="shared" si="316"/>
        <v>0</v>
      </c>
      <c r="BX68" s="747">
        <f t="shared" si="317"/>
        <v>0</v>
      </c>
      <c r="BY68" s="748"/>
      <c r="BZ68" s="746"/>
      <c r="CA68" s="746"/>
      <c r="CB68" s="77">
        <f t="shared" si="318"/>
        <v>0</v>
      </c>
      <c r="CC68" s="747">
        <f t="shared" si="319"/>
        <v>0</v>
      </c>
      <c r="CD68" s="748"/>
      <c r="CE68" s="746"/>
      <c r="CF68" s="746"/>
      <c r="CG68" s="77">
        <f t="shared" si="320"/>
        <v>0</v>
      </c>
      <c r="CH68" s="747">
        <f t="shared" si="321"/>
        <v>0</v>
      </c>
      <c r="CI68" s="748"/>
      <c r="CJ68" s="746"/>
      <c r="CK68" s="746"/>
      <c r="CL68" s="77">
        <f t="shared" si="322"/>
        <v>0</v>
      </c>
      <c r="CM68" s="747">
        <f t="shared" si="323"/>
        <v>0</v>
      </c>
      <c r="CN68" s="748"/>
      <c r="CO68" s="746"/>
      <c r="CP68" s="746"/>
      <c r="CQ68" s="77">
        <f t="shared" si="324"/>
        <v>0</v>
      </c>
      <c r="CR68" s="747">
        <f t="shared" si="325"/>
        <v>0</v>
      </c>
      <c r="CS68" s="748"/>
      <c r="CT68" s="746"/>
      <c r="CU68" s="746"/>
      <c r="CV68" s="77">
        <f t="shared" si="326"/>
        <v>0</v>
      </c>
      <c r="CW68" s="747">
        <f t="shared" si="327"/>
        <v>0</v>
      </c>
      <c r="CX68" s="748"/>
      <c r="CY68" s="746"/>
      <c r="CZ68" s="746"/>
      <c r="DA68" s="77">
        <f t="shared" si="328"/>
        <v>0</v>
      </c>
      <c r="DB68" s="747">
        <f t="shared" si="329"/>
        <v>0</v>
      </c>
      <c r="DC68" s="748"/>
      <c r="DD68" s="746"/>
      <c r="DE68" s="746"/>
      <c r="DF68" s="77">
        <f t="shared" si="330"/>
        <v>0</v>
      </c>
      <c r="DG68" s="747">
        <f t="shared" si="331"/>
        <v>0</v>
      </c>
      <c r="DH68" s="748"/>
      <c r="DI68" s="746"/>
      <c r="DJ68" s="746"/>
      <c r="DK68" s="77">
        <f t="shared" si="332"/>
        <v>0</v>
      </c>
      <c r="DL68" s="747">
        <f t="shared" si="333"/>
        <v>0</v>
      </c>
      <c r="DM68" s="748"/>
      <c r="DN68" s="746"/>
      <c r="DO68" s="746"/>
      <c r="DP68" s="77">
        <f t="shared" si="334"/>
        <v>0</v>
      </c>
      <c r="DQ68" s="747">
        <f t="shared" si="335"/>
        <v>0</v>
      </c>
      <c r="DR68" s="748"/>
      <c r="DS68" s="746"/>
      <c r="DT68" s="746"/>
      <c r="DU68" s="77">
        <f t="shared" si="336"/>
        <v>0</v>
      </c>
      <c r="DV68" s="747">
        <f t="shared" si="337"/>
        <v>0</v>
      </c>
      <c r="DW68" s="748"/>
      <c r="DX68" s="746"/>
      <c r="DY68" s="746"/>
      <c r="DZ68" s="77">
        <f t="shared" si="338"/>
        <v>0</v>
      </c>
      <c r="EA68" s="747">
        <f t="shared" si="339"/>
        <v>0</v>
      </c>
      <c r="EB68" s="748"/>
      <c r="EC68" s="746"/>
      <c r="ED68" s="746"/>
      <c r="EE68" s="77">
        <f t="shared" si="340"/>
        <v>0</v>
      </c>
      <c r="EF68" s="747">
        <f t="shared" si="341"/>
        <v>0</v>
      </c>
      <c r="EG68" s="748"/>
      <c r="EH68" s="746"/>
      <c r="EI68" s="746"/>
      <c r="EJ68" s="77">
        <f t="shared" si="342"/>
        <v>0</v>
      </c>
      <c r="EK68" s="747">
        <f t="shared" si="343"/>
        <v>0</v>
      </c>
      <c r="EL68" s="748"/>
      <c r="EM68" s="746"/>
      <c r="EN68" s="746"/>
      <c r="EO68" s="77">
        <f t="shared" si="344"/>
        <v>0</v>
      </c>
      <c r="EP68" s="747">
        <f t="shared" si="345"/>
        <v>0</v>
      </c>
      <c r="EQ68" s="748"/>
      <c r="ER68" s="746"/>
      <c r="ES68" s="746"/>
      <c r="ET68" s="77">
        <f t="shared" si="346"/>
        <v>0</v>
      </c>
      <c r="EU68" s="747">
        <f t="shared" si="347"/>
        <v>0</v>
      </c>
      <c r="EV68" s="748"/>
      <c r="EW68" s="746"/>
      <c r="EX68" s="746"/>
      <c r="EY68" s="77">
        <f t="shared" si="348"/>
        <v>0</v>
      </c>
      <c r="EZ68" s="747">
        <f t="shared" si="349"/>
        <v>0</v>
      </c>
      <c r="FA68" s="748"/>
      <c r="FB68" s="746"/>
      <c r="FC68" s="746"/>
      <c r="FD68" s="77">
        <f t="shared" si="350"/>
        <v>0</v>
      </c>
      <c r="FE68" s="747">
        <f t="shared" si="351"/>
        <v>0</v>
      </c>
    </row>
    <row r="69" spans="1:161" ht="15.75">
      <c r="A69" s="744"/>
      <c r="B69" s="745">
        <f t="shared" si="289"/>
        <v>0</v>
      </c>
      <c r="C69" s="746"/>
      <c r="D69" s="746"/>
      <c r="E69" s="77">
        <f t="shared" si="288"/>
        <v>0</v>
      </c>
      <c r="F69" s="747">
        <f t="shared" si="288"/>
        <v>0</v>
      </c>
      <c r="G69" s="748"/>
      <c r="H69" s="746"/>
      <c r="I69" s="746"/>
      <c r="J69" s="77">
        <f t="shared" si="290"/>
        <v>0</v>
      </c>
      <c r="K69" s="747">
        <f t="shared" si="291"/>
        <v>0</v>
      </c>
      <c r="L69" s="748"/>
      <c r="M69" s="746"/>
      <c r="N69" s="746"/>
      <c r="O69" s="77">
        <f t="shared" si="292"/>
        <v>0</v>
      </c>
      <c r="P69" s="747">
        <f t="shared" si="293"/>
        <v>0</v>
      </c>
      <c r="Q69" s="748"/>
      <c r="R69" s="746"/>
      <c r="S69" s="746"/>
      <c r="T69" s="77">
        <f t="shared" si="294"/>
        <v>0</v>
      </c>
      <c r="U69" s="747">
        <f t="shared" si="295"/>
        <v>0</v>
      </c>
      <c r="V69" s="748"/>
      <c r="W69" s="746"/>
      <c r="X69" s="746"/>
      <c r="Y69" s="77">
        <f t="shared" si="296"/>
        <v>0</v>
      </c>
      <c r="Z69" s="747">
        <f t="shared" si="297"/>
        <v>0</v>
      </c>
      <c r="AA69" s="748"/>
      <c r="AB69" s="746"/>
      <c r="AC69" s="746"/>
      <c r="AD69" s="77">
        <f t="shared" si="298"/>
        <v>0</v>
      </c>
      <c r="AE69" s="747">
        <f t="shared" si="299"/>
        <v>0</v>
      </c>
      <c r="AF69" s="748"/>
      <c r="AG69" s="746"/>
      <c r="AH69" s="746"/>
      <c r="AI69" s="77">
        <f t="shared" si="300"/>
        <v>0</v>
      </c>
      <c r="AJ69" s="747">
        <f t="shared" si="301"/>
        <v>0</v>
      </c>
      <c r="AK69" s="748"/>
      <c r="AL69" s="746"/>
      <c r="AM69" s="746"/>
      <c r="AN69" s="77">
        <f t="shared" si="302"/>
        <v>0</v>
      </c>
      <c r="AO69" s="747">
        <f t="shared" si="303"/>
        <v>0</v>
      </c>
      <c r="AP69" s="748"/>
      <c r="AQ69" s="746"/>
      <c r="AR69" s="746"/>
      <c r="AS69" s="77">
        <f t="shared" si="304"/>
        <v>0</v>
      </c>
      <c r="AT69" s="747">
        <f t="shared" si="305"/>
        <v>0</v>
      </c>
      <c r="AU69" s="748"/>
      <c r="AV69" s="746"/>
      <c r="AW69" s="746"/>
      <c r="AX69" s="77">
        <f t="shared" si="306"/>
        <v>0</v>
      </c>
      <c r="AY69" s="747">
        <f t="shared" si="307"/>
        <v>0</v>
      </c>
      <c r="AZ69" s="748"/>
      <c r="BA69" s="746"/>
      <c r="BB69" s="746"/>
      <c r="BC69" s="77">
        <f t="shared" si="308"/>
        <v>0</v>
      </c>
      <c r="BD69" s="747">
        <f t="shared" si="309"/>
        <v>0</v>
      </c>
      <c r="BE69" s="748"/>
      <c r="BF69" s="746"/>
      <c r="BG69" s="746"/>
      <c r="BH69" s="77">
        <f t="shared" si="310"/>
        <v>0</v>
      </c>
      <c r="BI69" s="747">
        <f t="shared" si="311"/>
        <v>0</v>
      </c>
      <c r="BJ69" s="748"/>
      <c r="BK69" s="746"/>
      <c r="BL69" s="746"/>
      <c r="BM69" s="77">
        <f t="shared" si="312"/>
        <v>0</v>
      </c>
      <c r="BN69" s="747">
        <f t="shared" si="313"/>
        <v>0</v>
      </c>
      <c r="BO69" s="748"/>
      <c r="BP69" s="746"/>
      <c r="BQ69" s="746"/>
      <c r="BR69" s="77">
        <f t="shared" si="314"/>
        <v>0</v>
      </c>
      <c r="BS69" s="747">
        <f t="shared" si="315"/>
        <v>0</v>
      </c>
      <c r="BT69" s="748"/>
      <c r="BU69" s="746"/>
      <c r="BV69" s="746"/>
      <c r="BW69" s="77">
        <f t="shared" si="316"/>
        <v>0</v>
      </c>
      <c r="BX69" s="747">
        <f t="shared" si="317"/>
        <v>0</v>
      </c>
      <c r="BY69" s="748"/>
      <c r="BZ69" s="746"/>
      <c r="CA69" s="746"/>
      <c r="CB69" s="77">
        <f t="shared" si="318"/>
        <v>0</v>
      </c>
      <c r="CC69" s="747">
        <f t="shared" si="319"/>
        <v>0</v>
      </c>
      <c r="CD69" s="748"/>
      <c r="CE69" s="746"/>
      <c r="CF69" s="746"/>
      <c r="CG69" s="77">
        <f t="shared" si="320"/>
        <v>0</v>
      </c>
      <c r="CH69" s="747">
        <f t="shared" si="321"/>
        <v>0</v>
      </c>
      <c r="CI69" s="748"/>
      <c r="CJ69" s="746"/>
      <c r="CK69" s="746"/>
      <c r="CL69" s="77">
        <f t="shared" si="322"/>
        <v>0</v>
      </c>
      <c r="CM69" s="747">
        <f t="shared" si="323"/>
        <v>0</v>
      </c>
      <c r="CN69" s="748"/>
      <c r="CO69" s="746"/>
      <c r="CP69" s="746"/>
      <c r="CQ69" s="77">
        <f t="shared" si="324"/>
        <v>0</v>
      </c>
      <c r="CR69" s="747">
        <f t="shared" si="325"/>
        <v>0</v>
      </c>
      <c r="CS69" s="748"/>
      <c r="CT69" s="746"/>
      <c r="CU69" s="746"/>
      <c r="CV69" s="77">
        <f t="shared" si="326"/>
        <v>0</v>
      </c>
      <c r="CW69" s="747">
        <f t="shared" si="327"/>
        <v>0</v>
      </c>
      <c r="CX69" s="748"/>
      <c r="CY69" s="746"/>
      <c r="CZ69" s="746"/>
      <c r="DA69" s="77">
        <f t="shared" si="328"/>
        <v>0</v>
      </c>
      <c r="DB69" s="747">
        <f t="shared" si="329"/>
        <v>0</v>
      </c>
      <c r="DC69" s="748"/>
      <c r="DD69" s="746"/>
      <c r="DE69" s="746"/>
      <c r="DF69" s="77">
        <f t="shared" si="330"/>
        <v>0</v>
      </c>
      <c r="DG69" s="747">
        <f t="shared" si="331"/>
        <v>0</v>
      </c>
      <c r="DH69" s="748"/>
      <c r="DI69" s="746"/>
      <c r="DJ69" s="746"/>
      <c r="DK69" s="77">
        <f t="shared" si="332"/>
        <v>0</v>
      </c>
      <c r="DL69" s="747">
        <f t="shared" si="333"/>
        <v>0</v>
      </c>
      <c r="DM69" s="748"/>
      <c r="DN69" s="746"/>
      <c r="DO69" s="746"/>
      <c r="DP69" s="77">
        <f t="shared" si="334"/>
        <v>0</v>
      </c>
      <c r="DQ69" s="747">
        <f t="shared" si="335"/>
        <v>0</v>
      </c>
      <c r="DR69" s="748"/>
      <c r="DS69" s="746"/>
      <c r="DT69" s="746"/>
      <c r="DU69" s="77">
        <f t="shared" si="336"/>
        <v>0</v>
      </c>
      <c r="DV69" s="747">
        <f t="shared" si="337"/>
        <v>0</v>
      </c>
      <c r="DW69" s="748"/>
      <c r="DX69" s="746"/>
      <c r="DY69" s="746"/>
      <c r="DZ69" s="77">
        <f t="shared" si="338"/>
        <v>0</v>
      </c>
      <c r="EA69" s="747">
        <f t="shared" si="339"/>
        <v>0</v>
      </c>
      <c r="EB69" s="748"/>
      <c r="EC69" s="746"/>
      <c r="ED69" s="746"/>
      <c r="EE69" s="77">
        <f t="shared" si="340"/>
        <v>0</v>
      </c>
      <c r="EF69" s="747">
        <f t="shared" si="341"/>
        <v>0</v>
      </c>
      <c r="EG69" s="748"/>
      <c r="EH69" s="746"/>
      <c r="EI69" s="746"/>
      <c r="EJ69" s="77">
        <f t="shared" si="342"/>
        <v>0</v>
      </c>
      <c r="EK69" s="747">
        <f t="shared" si="343"/>
        <v>0</v>
      </c>
      <c r="EL69" s="748"/>
      <c r="EM69" s="746"/>
      <c r="EN69" s="746"/>
      <c r="EO69" s="77">
        <f t="shared" si="344"/>
        <v>0</v>
      </c>
      <c r="EP69" s="747">
        <f t="shared" si="345"/>
        <v>0</v>
      </c>
      <c r="EQ69" s="748"/>
      <c r="ER69" s="746"/>
      <c r="ES69" s="746"/>
      <c r="ET69" s="77">
        <f t="shared" si="346"/>
        <v>0</v>
      </c>
      <c r="EU69" s="747">
        <f t="shared" si="347"/>
        <v>0</v>
      </c>
      <c r="EV69" s="748"/>
      <c r="EW69" s="746"/>
      <c r="EX69" s="746"/>
      <c r="EY69" s="77">
        <f t="shared" si="348"/>
        <v>0</v>
      </c>
      <c r="EZ69" s="747">
        <f t="shared" si="349"/>
        <v>0</v>
      </c>
      <c r="FA69" s="748"/>
      <c r="FB69" s="746"/>
      <c r="FC69" s="746"/>
      <c r="FD69" s="77">
        <f t="shared" si="350"/>
        <v>0</v>
      </c>
      <c r="FE69" s="747">
        <f t="shared" si="351"/>
        <v>0</v>
      </c>
    </row>
    <row r="70" spans="1:161" ht="15.75">
      <c r="A70" s="744"/>
      <c r="B70" s="745">
        <f t="shared" si="289"/>
        <v>0</v>
      </c>
      <c r="C70" s="746"/>
      <c r="D70" s="746"/>
      <c r="E70" s="77">
        <f t="shared" si="288"/>
        <v>0</v>
      </c>
      <c r="F70" s="747">
        <f t="shared" si="288"/>
        <v>0</v>
      </c>
      <c r="G70" s="748"/>
      <c r="H70" s="746"/>
      <c r="I70" s="746"/>
      <c r="J70" s="77">
        <f t="shared" si="290"/>
        <v>0</v>
      </c>
      <c r="K70" s="747">
        <f t="shared" si="291"/>
        <v>0</v>
      </c>
      <c r="L70" s="748"/>
      <c r="M70" s="746"/>
      <c r="N70" s="746"/>
      <c r="O70" s="77">
        <f t="shared" si="292"/>
        <v>0</v>
      </c>
      <c r="P70" s="747">
        <f t="shared" si="293"/>
        <v>0</v>
      </c>
      <c r="Q70" s="748"/>
      <c r="R70" s="746"/>
      <c r="S70" s="746"/>
      <c r="T70" s="77">
        <f t="shared" si="294"/>
        <v>0</v>
      </c>
      <c r="U70" s="747">
        <f t="shared" si="295"/>
        <v>0</v>
      </c>
      <c r="V70" s="748"/>
      <c r="W70" s="746"/>
      <c r="X70" s="746"/>
      <c r="Y70" s="77">
        <f t="shared" si="296"/>
        <v>0</v>
      </c>
      <c r="Z70" s="747">
        <f t="shared" si="297"/>
        <v>0</v>
      </c>
      <c r="AA70" s="748"/>
      <c r="AB70" s="746"/>
      <c r="AC70" s="746"/>
      <c r="AD70" s="77">
        <f t="shared" si="298"/>
        <v>0</v>
      </c>
      <c r="AE70" s="747">
        <f t="shared" si="299"/>
        <v>0</v>
      </c>
      <c r="AF70" s="748"/>
      <c r="AG70" s="746"/>
      <c r="AH70" s="746"/>
      <c r="AI70" s="77">
        <f t="shared" si="300"/>
        <v>0</v>
      </c>
      <c r="AJ70" s="747">
        <f t="shared" si="301"/>
        <v>0</v>
      </c>
      <c r="AK70" s="748"/>
      <c r="AL70" s="746"/>
      <c r="AM70" s="746"/>
      <c r="AN70" s="77">
        <f t="shared" si="302"/>
        <v>0</v>
      </c>
      <c r="AO70" s="747">
        <f t="shared" si="303"/>
        <v>0</v>
      </c>
      <c r="AP70" s="748"/>
      <c r="AQ70" s="746"/>
      <c r="AR70" s="746"/>
      <c r="AS70" s="77">
        <f t="shared" si="304"/>
        <v>0</v>
      </c>
      <c r="AT70" s="747">
        <f t="shared" si="305"/>
        <v>0</v>
      </c>
      <c r="AU70" s="748"/>
      <c r="AV70" s="746"/>
      <c r="AW70" s="746"/>
      <c r="AX70" s="77">
        <f t="shared" si="306"/>
        <v>0</v>
      </c>
      <c r="AY70" s="747">
        <f t="shared" si="307"/>
        <v>0</v>
      </c>
      <c r="AZ70" s="748"/>
      <c r="BA70" s="746"/>
      <c r="BB70" s="746"/>
      <c r="BC70" s="77">
        <f t="shared" si="308"/>
        <v>0</v>
      </c>
      <c r="BD70" s="747">
        <f t="shared" si="309"/>
        <v>0</v>
      </c>
      <c r="BE70" s="748"/>
      <c r="BF70" s="746"/>
      <c r="BG70" s="746"/>
      <c r="BH70" s="77">
        <f t="shared" si="310"/>
        <v>0</v>
      </c>
      <c r="BI70" s="747">
        <f t="shared" si="311"/>
        <v>0</v>
      </c>
      <c r="BJ70" s="748"/>
      <c r="BK70" s="746"/>
      <c r="BL70" s="746"/>
      <c r="BM70" s="77">
        <f t="shared" si="312"/>
        <v>0</v>
      </c>
      <c r="BN70" s="747">
        <f t="shared" si="313"/>
        <v>0</v>
      </c>
      <c r="BO70" s="748"/>
      <c r="BP70" s="746"/>
      <c r="BQ70" s="746"/>
      <c r="BR70" s="77">
        <f t="shared" si="314"/>
        <v>0</v>
      </c>
      <c r="BS70" s="747">
        <f t="shared" si="315"/>
        <v>0</v>
      </c>
      <c r="BT70" s="748"/>
      <c r="BU70" s="746"/>
      <c r="BV70" s="746"/>
      <c r="BW70" s="77">
        <f t="shared" si="316"/>
        <v>0</v>
      </c>
      <c r="BX70" s="747">
        <f t="shared" si="317"/>
        <v>0</v>
      </c>
      <c r="BY70" s="748"/>
      <c r="BZ70" s="746"/>
      <c r="CA70" s="746"/>
      <c r="CB70" s="77">
        <f t="shared" si="318"/>
        <v>0</v>
      </c>
      <c r="CC70" s="747">
        <f t="shared" si="319"/>
        <v>0</v>
      </c>
      <c r="CD70" s="748"/>
      <c r="CE70" s="746"/>
      <c r="CF70" s="746"/>
      <c r="CG70" s="77">
        <f t="shared" si="320"/>
        <v>0</v>
      </c>
      <c r="CH70" s="747">
        <f t="shared" si="321"/>
        <v>0</v>
      </c>
      <c r="CI70" s="748"/>
      <c r="CJ70" s="746"/>
      <c r="CK70" s="746"/>
      <c r="CL70" s="77">
        <f t="shared" si="322"/>
        <v>0</v>
      </c>
      <c r="CM70" s="747">
        <f t="shared" si="323"/>
        <v>0</v>
      </c>
      <c r="CN70" s="748"/>
      <c r="CO70" s="746"/>
      <c r="CP70" s="746"/>
      <c r="CQ70" s="77">
        <f t="shared" si="324"/>
        <v>0</v>
      </c>
      <c r="CR70" s="747">
        <f t="shared" si="325"/>
        <v>0</v>
      </c>
      <c r="CS70" s="748"/>
      <c r="CT70" s="746"/>
      <c r="CU70" s="746"/>
      <c r="CV70" s="77">
        <f t="shared" si="326"/>
        <v>0</v>
      </c>
      <c r="CW70" s="747">
        <f t="shared" si="327"/>
        <v>0</v>
      </c>
      <c r="CX70" s="748"/>
      <c r="CY70" s="746"/>
      <c r="CZ70" s="746"/>
      <c r="DA70" s="77">
        <f t="shared" si="328"/>
        <v>0</v>
      </c>
      <c r="DB70" s="747">
        <f t="shared" si="329"/>
        <v>0</v>
      </c>
      <c r="DC70" s="748"/>
      <c r="DD70" s="746"/>
      <c r="DE70" s="746"/>
      <c r="DF70" s="77">
        <f t="shared" si="330"/>
        <v>0</v>
      </c>
      <c r="DG70" s="747">
        <f t="shared" si="331"/>
        <v>0</v>
      </c>
      <c r="DH70" s="748"/>
      <c r="DI70" s="746"/>
      <c r="DJ70" s="746"/>
      <c r="DK70" s="77">
        <f t="shared" si="332"/>
        <v>0</v>
      </c>
      <c r="DL70" s="747">
        <f t="shared" si="333"/>
        <v>0</v>
      </c>
      <c r="DM70" s="748"/>
      <c r="DN70" s="746"/>
      <c r="DO70" s="746"/>
      <c r="DP70" s="77">
        <f t="shared" si="334"/>
        <v>0</v>
      </c>
      <c r="DQ70" s="747">
        <f t="shared" si="335"/>
        <v>0</v>
      </c>
      <c r="DR70" s="748"/>
      <c r="DS70" s="746"/>
      <c r="DT70" s="746"/>
      <c r="DU70" s="77">
        <f t="shared" si="336"/>
        <v>0</v>
      </c>
      <c r="DV70" s="747">
        <f t="shared" si="337"/>
        <v>0</v>
      </c>
      <c r="DW70" s="748"/>
      <c r="DX70" s="746"/>
      <c r="DY70" s="746"/>
      <c r="DZ70" s="77">
        <f t="shared" si="338"/>
        <v>0</v>
      </c>
      <c r="EA70" s="747">
        <f t="shared" si="339"/>
        <v>0</v>
      </c>
      <c r="EB70" s="748"/>
      <c r="EC70" s="746"/>
      <c r="ED70" s="746"/>
      <c r="EE70" s="77">
        <f t="shared" si="340"/>
        <v>0</v>
      </c>
      <c r="EF70" s="747">
        <f t="shared" si="341"/>
        <v>0</v>
      </c>
      <c r="EG70" s="748"/>
      <c r="EH70" s="746"/>
      <c r="EI70" s="746"/>
      <c r="EJ70" s="77">
        <f t="shared" si="342"/>
        <v>0</v>
      </c>
      <c r="EK70" s="747">
        <f t="shared" si="343"/>
        <v>0</v>
      </c>
      <c r="EL70" s="748"/>
      <c r="EM70" s="746"/>
      <c r="EN70" s="746"/>
      <c r="EO70" s="77">
        <f t="shared" si="344"/>
        <v>0</v>
      </c>
      <c r="EP70" s="747">
        <f t="shared" si="345"/>
        <v>0</v>
      </c>
      <c r="EQ70" s="748"/>
      <c r="ER70" s="746"/>
      <c r="ES70" s="746"/>
      <c r="ET70" s="77">
        <f t="shared" si="346"/>
        <v>0</v>
      </c>
      <c r="EU70" s="747">
        <f t="shared" si="347"/>
        <v>0</v>
      </c>
      <c r="EV70" s="748"/>
      <c r="EW70" s="746"/>
      <c r="EX70" s="746"/>
      <c r="EY70" s="77">
        <f t="shared" si="348"/>
        <v>0</v>
      </c>
      <c r="EZ70" s="747">
        <f t="shared" si="349"/>
        <v>0</v>
      </c>
      <c r="FA70" s="748"/>
      <c r="FB70" s="746"/>
      <c r="FC70" s="746"/>
      <c r="FD70" s="77">
        <f t="shared" si="350"/>
        <v>0</v>
      </c>
      <c r="FE70" s="747">
        <f t="shared" si="351"/>
        <v>0</v>
      </c>
    </row>
    <row r="71" spans="1:161" ht="15.75">
      <c r="A71" s="744"/>
      <c r="B71" s="745">
        <f t="shared" si="289"/>
        <v>0</v>
      </c>
      <c r="C71" s="746"/>
      <c r="D71" s="746"/>
      <c r="E71" s="77">
        <f t="shared" si="288"/>
        <v>0</v>
      </c>
      <c r="F71" s="747">
        <f t="shared" si="288"/>
        <v>0</v>
      </c>
      <c r="G71" s="748"/>
      <c r="H71" s="746"/>
      <c r="I71" s="746"/>
      <c r="J71" s="77">
        <f>I71*H71*G71</f>
        <v>0</v>
      </c>
      <c r="K71" s="747">
        <f>H71/18</f>
        <v>0</v>
      </c>
      <c r="L71" s="748"/>
      <c r="M71" s="746"/>
      <c r="N71" s="746"/>
      <c r="O71" s="77">
        <f>N71*M71*L71</f>
        <v>0</v>
      </c>
      <c r="P71" s="747">
        <f>M71/18</f>
        <v>0</v>
      </c>
      <c r="Q71" s="748"/>
      <c r="R71" s="746"/>
      <c r="S71" s="746"/>
      <c r="T71" s="77">
        <f>S71*R71*Q71</f>
        <v>0</v>
      </c>
      <c r="U71" s="747">
        <f>R71/18</f>
        <v>0</v>
      </c>
      <c r="V71" s="748"/>
      <c r="W71" s="746"/>
      <c r="X71" s="746"/>
      <c r="Y71" s="77">
        <f>X71*W71*V71</f>
        <v>0</v>
      </c>
      <c r="Z71" s="747">
        <f>W71/18</f>
        <v>0</v>
      </c>
      <c r="AA71" s="748"/>
      <c r="AB71" s="746"/>
      <c r="AC71" s="746"/>
      <c r="AD71" s="77">
        <f>AC71*AB71*AA71</f>
        <v>0</v>
      </c>
      <c r="AE71" s="747">
        <f>AB71/18</f>
        <v>0</v>
      </c>
      <c r="AF71" s="748"/>
      <c r="AG71" s="746"/>
      <c r="AH71" s="746"/>
      <c r="AI71" s="77">
        <f>AH71*AG71*AF71</f>
        <v>0</v>
      </c>
      <c r="AJ71" s="747">
        <f>AG71/18</f>
        <v>0</v>
      </c>
      <c r="AK71" s="748"/>
      <c r="AL71" s="746"/>
      <c r="AM71" s="746"/>
      <c r="AN71" s="77">
        <f>AM71*AL71*AK71</f>
        <v>0</v>
      </c>
      <c r="AO71" s="747">
        <f>AL71/18</f>
        <v>0</v>
      </c>
      <c r="AP71" s="748"/>
      <c r="AQ71" s="746"/>
      <c r="AR71" s="746"/>
      <c r="AS71" s="77">
        <f>AR71*AQ71*AP71</f>
        <v>0</v>
      </c>
      <c r="AT71" s="747">
        <f>AQ71/18</f>
        <v>0</v>
      </c>
      <c r="AU71" s="748"/>
      <c r="AV71" s="746"/>
      <c r="AW71" s="746"/>
      <c r="AX71" s="77">
        <f>AW71*AV71*AU71</f>
        <v>0</v>
      </c>
      <c r="AY71" s="747">
        <f>AV71/18</f>
        <v>0</v>
      </c>
      <c r="AZ71" s="748"/>
      <c r="BA71" s="746"/>
      <c r="BB71" s="746"/>
      <c r="BC71" s="77">
        <f>BB71*BA71*AZ71</f>
        <v>0</v>
      </c>
      <c r="BD71" s="747">
        <f>BA71/18</f>
        <v>0</v>
      </c>
      <c r="BE71" s="748"/>
      <c r="BF71" s="746"/>
      <c r="BG71" s="746"/>
      <c r="BH71" s="77">
        <f>BG71*BF71*BE71</f>
        <v>0</v>
      </c>
      <c r="BI71" s="747">
        <f>BF71/18</f>
        <v>0</v>
      </c>
      <c r="BJ71" s="748"/>
      <c r="BK71" s="746"/>
      <c r="BL71" s="746"/>
      <c r="BM71" s="77">
        <f>BL71*BK71*BJ71</f>
        <v>0</v>
      </c>
      <c r="BN71" s="747">
        <f>BK71/18</f>
        <v>0</v>
      </c>
      <c r="BO71" s="748"/>
      <c r="BP71" s="746"/>
      <c r="BQ71" s="746"/>
      <c r="BR71" s="77">
        <f>BQ71*BP71*BO71</f>
        <v>0</v>
      </c>
      <c r="BS71" s="747">
        <f>BP71/18</f>
        <v>0</v>
      </c>
      <c r="BT71" s="748"/>
      <c r="BU71" s="746"/>
      <c r="BV71" s="746"/>
      <c r="BW71" s="77">
        <f>BV71*BU71*BT71</f>
        <v>0</v>
      </c>
      <c r="BX71" s="747">
        <f>BU71/18</f>
        <v>0</v>
      </c>
      <c r="BY71" s="748"/>
      <c r="BZ71" s="746"/>
      <c r="CA71" s="746"/>
      <c r="CB71" s="77">
        <f>CA71*BZ71*BY71</f>
        <v>0</v>
      </c>
      <c r="CC71" s="747">
        <f>BZ71/18</f>
        <v>0</v>
      </c>
      <c r="CD71" s="748"/>
      <c r="CE71" s="746"/>
      <c r="CF71" s="746"/>
      <c r="CG71" s="77">
        <f>CF71*CE71*CD71</f>
        <v>0</v>
      </c>
      <c r="CH71" s="747">
        <f>CE71/18</f>
        <v>0</v>
      </c>
      <c r="CI71" s="748"/>
      <c r="CJ71" s="746"/>
      <c r="CK71" s="746"/>
      <c r="CL71" s="77">
        <f>CK71*CJ71*CI71</f>
        <v>0</v>
      </c>
      <c r="CM71" s="747">
        <f>CJ71/18</f>
        <v>0</v>
      </c>
      <c r="CN71" s="748"/>
      <c r="CO71" s="746"/>
      <c r="CP71" s="746"/>
      <c r="CQ71" s="77">
        <f>CP71*CO71*CN71</f>
        <v>0</v>
      </c>
      <c r="CR71" s="747">
        <f>CO71/18</f>
        <v>0</v>
      </c>
      <c r="CS71" s="748"/>
      <c r="CT71" s="746"/>
      <c r="CU71" s="746"/>
      <c r="CV71" s="77">
        <f>CU71*CT71*CS71</f>
        <v>0</v>
      </c>
      <c r="CW71" s="747">
        <f>CT71/18</f>
        <v>0</v>
      </c>
      <c r="CX71" s="748"/>
      <c r="CY71" s="746"/>
      <c r="CZ71" s="746"/>
      <c r="DA71" s="77">
        <f>CZ71*CY71*CX71</f>
        <v>0</v>
      </c>
      <c r="DB71" s="747">
        <f>CY71/18</f>
        <v>0</v>
      </c>
      <c r="DC71" s="748"/>
      <c r="DD71" s="746"/>
      <c r="DE71" s="746"/>
      <c r="DF71" s="77">
        <f>DE71*DD71*DC71</f>
        <v>0</v>
      </c>
      <c r="DG71" s="747">
        <f>DD71/18</f>
        <v>0</v>
      </c>
      <c r="DH71" s="748"/>
      <c r="DI71" s="746"/>
      <c r="DJ71" s="746"/>
      <c r="DK71" s="77">
        <f>DJ71*DI71*DH71</f>
        <v>0</v>
      </c>
      <c r="DL71" s="747">
        <f>DI71/18</f>
        <v>0</v>
      </c>
      <c r="DM71" s="748"/>
      <c r="DN71" s="746"/>
      <c r="DO71" s="746"/>
      <c r="DP71" s="77">
        <f>DO71*DN71*DM71</f>
        <v>0</v>
      </c>
      <c r="DQ71" s="747">
        <f>DN71/18</f>
        <v>0</v>
      </c>
      <c r="DR71" s="748"/>
      <c r="DS71" s="746"/>
      <c r="DT71" s="746"/>
      <c r="DU71" s="77">
        <f>DT71*DS71*DR71</f>
        <v>0</v>
      </c>
      <c r="DV71" s="747">
        <f>DS71/18</f>
        <v>0</v>
      </c>
      <c r="DW71" s="748"/>
      <c r="DX71" s="746"/>
      <c r="DY71" s="746"/>
      <c r="DZ71" s="77">
        <f>DY71*DX71*DW71</f>
        <v>0</v>
      </c>
      <c r="EA71" s="747">
        <f>DX71/18</f>
        <v>0</v>
      </c>
      <c r="EB71" s="748"/>
      <c r="EC71" s="746"/>
      <c r="ED71" s="746"/>
      <c r="EE71" s="77">
        <f>ED71*EC71*EB71</f>
        <v>0</v>
      </c>
      <c r="EF71" s="747">
        <f>EC71/18</f>
        <v>0</v>
      </c>
      <c r="EG71" s="748"/>
      <c r="EH71" s="746"/>
      <c r="EI71" s="746"/>
      <c r="EJ71" s="77">
        <f>EI71*EH71*EG71</f>
        <v>0</v>
      </c>
      <c r="EK71" s="747">
        <f>EH71/18</f>
        <v>0</v>
      </c>
      <c r="EL71" s="748"/>
      <c r="EM71" s="746"/>
      <c r="EN71" s="746"/>
      <c r="EO71" s="77">
        <f>EN71*EM71*EL71</f>
        <v>0</v>
      </c>
      <c r="EP71" s="747">
        <f>EM71/18</f>
        <v>0</v>
      </c>
      <c r="EQ71" s="748"/>
      <c r="ER71" s="746"/>
      <c r="ES71" s="746"/>
      <c r="ET71" s="77">
        <f>ES71*ER71*EQ71</f>
        <v>0</v>
      </c>
      <c r="EU71" s="747">
        <f>ER71/18</f>
        <v>0</v>
      </c>
      <c r="EV71" s="748"/>
      <c r="EW71" s="746"/>
      <c r="EX71" s="746"/>
      <c r="EY71" s="77">
        <f>EX71*EW71*EV71</f>
        <v>0</v>
      </c>
      <c r="EZ71" s="747">
        <f>EW71/18</f>
        <v>0</v>
      </c>
      <c r="FA71" s="748"/>
      <c r="FB71" s="746"/>
      <c r="FC71" s="746"/>
      <c r="FD71" s="77">
        <f>FC71*FB71*FA71</f>
        <v>0</v>
      </c>
      <c r="FE71" s="747">
        <f>FB71/18</f>
        <v>0</v>
      </c>
    </row>
    <row r="72" spans="1:161" ht="31.5">
      <c r="A72" s="734" t="s">
        <v>1411</v>
      </c>
      <c r="B72" s="735">
        <f>G72+L72+Q72+V72+AA72+AF72+AK72+AP72+AU72+AZ72+BE72+BJ72+BO72+BT72+BY72+CD72+CI72+CN72+CS72+CX72+DC72+DH72+DM72+DR72+DW72+EB72+EG72+EL72+EQ72+EV72+FA72</f>
        <v>826</v>
      </c>
      <c r="C72" s="736"/>
      <c r="D72" s="737"/>
      <c r="E72" s="738"/>
      <c r="F72" s="737"/>
      <c r="G72" s="738">
        <v>75</v>
      </c>
      <c r="H72" s="736"/>
      <c r="I72" s="737"/>
      <c r="J72" s="738"/>
      <c r="K72" s="737"/>
      <c r="L72" s="738">
        <v>19</v>
      </c>
      <c r="M72" s="736"/>
      <c r="N72" s="737"/>
      <c r="O72" s="738"/>
      <c r="P72" s="737"/>
      <c r="Q72" s="738">
        <v>0</v>
      </c>
      <c r="R72" s="736"/>
      <c r="S72" s="737"/>
      <c r="T72" s="738"/>
      <c r="U72" s="737"/>
      <c r="V72" s="738">
        <v>30</v>
      </c>
      <c r="W72" s="736"/>
      <c r="X72" s="737"/>
      <c r="Y72" s="738"/>
      <c r="Z72" s="737"/>
      <c r="AA72" s="738">
        <v>55</v>
      </c>
      <c r="AB72" s="736"/>
      <c r="AC72" s="737"/>
      <c r="AD72" s="738"/>
      <c r="AE72" s="737"/>
      <c r="AF72" s="738">
        <v>0</v>
      </c>
      <c r="AG72" s="736"/>
      <c r="AH72" s="737"/>
      <c r="AI72" s="738"/>
      <c r="AJ72" s="737"/>
      <c r="AK72" s="738">
        <v>0</v>
      </c>
      <c r="AL72" s="736"/>
      <c r="AM72" s="737"/>
      <c r="AN72" s="738"/>
      <c r="AO72" s="737"/>
      <c r="AP72" s="738">
        <v>105</v>
      </c>
      <c r="AQ72" s="736"/>
      <c r="AR72" s="737"/>
      <c r="AS72" s="738"/>
      <c r="AT72" s="737"/>
      <c r="AU72" s="738">
        <v>75</v>
      </c>
      <c r="AV72" s="736"/>
      <c r="AW72" s="737"/>
      <c r="AX72" s="738"/>
      <c r="AY72" s="737"/>
      <c r="AZ72" s="738">
        <v>0</v>
      </c>
      <c r="BA72" s="736"/>
      <c r="BB72" s="737"/>
      <c r="BC72" s="738"/>
      <c r="BD72" s="737"/>
      <c r="BE72" s="738">
        <v>0</v>
      </c>
      <c r="BF72" s="736"/>
      <c r="BG72" s="737"/>
      <c r="BH72" s="738"/>
      <c r="BI72" s="737"/>
      <c r="BJ72" s="738">
        <v>0</v>
      </c>
      <c r="BK72" s="736"/>
      <c r="BL72" s="737"/>
      <c r="BM72" s="738"/>
      <c r="BN72" s="737"/>
      <c r="BO72" s="738">
        <v>0</v>
      </c>
      <c r="BP72" s="736"/>
      <c r="BQ72" s="737"/>
      <c r="BR72" s="738"/>
      <c r="BS72" s="737"/>
      <c r="BT72" s="738">
        <v>0</v>
      </c>
      <c r="BU72" s="736"/>
      <c r="BV72" s="737"/>
      <c r="BW72" s="738"/>
      <c r="BX72" s="737"/>
      <c r="BY72" s="738">
        <v>0</v>
      </c>
      <c r="BZ72" s="736"/>
      <c r="CA72" s="737"/>
      <c r="CB72" s="738"/>
      <c r="CC72" s="737"/>
      <c r="CD72" s="738">
        <v>0</v>
      </c>
      <c r="CE72" s="736"/>
      <c r="CF72" s="737"/>
      <c r="CG72" s="738"/>
      <c r="CH72" s="737"/>
      <c r="CI72" s="738">
        <v>0</v>
      </c>
      <c r="CJ72" s="736"/>
      <c r="CK72" s="737"/>
      <c r="CL72" s="738"/>
      <c r="CM72" s="737"/>
      <c r="CN72" s="738">
        <v>0</v>
      </c>
      <c r="CO72" s="736"/>
      <c r="CP72" s="737"/>
      <c r="CQ72" s="738"/>
      <c r="CR72" s="737"/>
      <c r="CS72" s="738">
        <v>25</v>
      </c>
      <c r="CT72" s="736"/>
      <c r="CU72" s="737"/>
      <c r="CV72" s="738"/>
      <c r="CW72" s="737"/>
      <c r="CX72" s="738">
        <v>0</v>
      </c>
      <c r="CY72" s="736"/>
      <c r="CZ72" s="737"/>
      <c r="DA72" s="738"/>
      <c r="DB72" s="737"/>
      <c r="DC72" s="738">
        <v>0</v>
      </c>
      <c r="DD72" s="736"/>
      <c r="DE72" s="737"/>
      <c r="DF72" s="738"/>
      <c r="DG72" s="737"/>
      <c r="DH72" s="738">
        <v>0</v>
      </c>
      <c r="DI72" s="736"/>
      <c r="DJ72" s="737"/>
      <c r="DK72" s="738"/>
      <c r="DL72" s="737"/>
      <c r="DM72" s="738">
        <v>174</v>
      </c>
      <c r="DN72" s="736"/>
      <c r="DO72" s="737"/>
      <c r="DP72" s="738"/>
      <c r="DQ72" s="737"/>
      <c r="DR72" s="738">
        <v>0</v>
      </c>
      <c r="DS72" s="736"/>
      <c r="DT72" s="737"/>
      <c r="DU72" s="738"/>
      <c r="DV72" s="737"/>
      <c r="DW72" s="738">
        <v>0</v>
      </c>
      <c r="DX72" s="736"/>
      <c r="DY72" s="737"/>
      <c r="DZ72" s="738"/>
      <c r="EA72" s="737"/>
      <c r="EB72" s="738">
        <v>0</v>
      </c>
      <c r="EC72" s="736"/>
      <c r="ED72" s="737"/>
      <c r="EE72" s="738"/>
      <c r="EF72" s="737"/>
      <c r="EG72" s="738">
        <v>268</v>
      </c>
      <c r="EH72" s="736"/>
      <c r="EI72" s="737"/>
      <c r="EJ72" s="738"/>
      <c r="EK72" s="737"/>
      <c r="EL72" s="738">
        <v>0</v>
      </c>
      <c r="EM72" s="736"/>
      <c r="EN72" s="737"/>
      <c r="EO72" s="738"/>
      <c r="EP72" s="737"/>
      <c r="EQ72" s="738">
        <v>0</v>
      </c>
      <c r="ER72" s="736"/>
      <c r="ES72" s="737"/>
      <c r="ET72" s="738"/>
      <c r="EU72" s="737"/>
      <c r="EV72" s="738">
        <v>0</v>
      </c>
      <c r="EW72" s="736"/>
      <c r="EX72" s="737"/>
      <c r="EY72" s="738"/>
      <c r="EZ72" s="737"/>
      <c r="FA72" s="738">
        <v>0</v>
      </c>
      <c r="FB72" s="736"/>
      <c r="FC72" s="737"/>
      <c r="FD72" s="738"/>
      <c r="FE72" s="737"/>
    </row>
    <row r="73" spans="1:161" ht="15.75">
      <c r="A73" s="749" t="s">
        <v>1412</v>
      </c>
      <c r="B73" s="740">
        <f>SUM(B74:B83)</f>
        <v>826</v>
      </c>
      <c r="C73" s="741"/>
      <c r="D73" s="742"/>
      <c r="E73" s="740">
        <f>SUM(E74:E83)</f>
        <v>240601</v>
      </c>
      <c r="F73" s="742">
        <f>SUM(F74:F83)</f>
        <v>4.9400000000000004</v>
      </c>
      <c r="G73" s="740">
        <f>SUM(G74:G83)</f>
        <v>75</v>
      </c>
      <c r="H73" s="754"/>
      <c r="I73" s="754"/>
      <c r="J73" s="740">
        <f>SUM(J74:J83)</f>
        <v>2625</v>
      </c>
      <c r="K73" s="742">
        <f>SUM(K74:K83)</f>
        <v>0.24</v>
      </c>
      <c r="L73" s="740">
        <f>SUM(L74:L83)</f>
        <v>19</v>
      </c>
      <c r="M73" s="754"/>
      <c r="N73" s="754"/>
      <c r="O73" s="740">
        <f>SUM(O74:O83)</f>
        <v>1330</v>
      </c>
      <c r="P73" s="742">
        <f>SUM(P74:P83)</f>
        <v>0.11</v>
      </c>
      <c r="Q73" s="740">
        <f>SUM(Q74:Q83)</f>
        <v>0</v>
      </c>
      <c r="R73" s="754"/>
      <c r="S73" s="754"/>
      <c r="T73" s="740">
        <f>SUM(T74:T83)</f>
        <v>0</v>
      </c>
      <c r="U73" s="742">
        <f>SUM(U74:U83)</f>
        <v>0</v>
      </c>
      <c r="V73" s="740">
        <f>SUM(V74:V83)</f>
        <v>30</v>
      </c>
      <c r="W73" s="754"/>
      <c r="X73" s="754"/>
      <c r="Y73" s="740">
        <f>SUM(Y74:Y83)</f>
        <v>2040</v>
      </c>
      <c r="Z73" s="742">
        <f>SUM(Z74:Z83)</f>
        <v>0.11</v>
      </c>
      <c r="AA73" s="740">
        <f>SUM(AA74:AA83)</f>
        <v>55</v>
      </c>
      <c r="AB73" s="754"/>
      <c r="AC73" s="754"/>
      <c r="AD73" s="740">
        <f>SUM(AD74:AD83)</f>
        <v>14910</v>
      </c>
      <c r="AE73" s="742">
        <f>SUM(AE74:AE83)</f>
        <v>1.39</v>
      </c>
      <c r="AF73" s="740">
        <f>SUM(AF74:AF83)</f>
        <v>0</v>
      </c>
      <c r="AG73" s="754"/>
      <c r="AH73" s="754"/>
      <c r="AI73" s="740">
        <f>SUM(AI74:AI83)</f>
        <v>0</v>
      </c>
      <c r="AJ73" s="742">
        <f>SUM(AJ74:AJ83)</f>
        <v>0</v>
      </c>
      <c r="AK73" s="740">
        <f>SUM(AK74:AK83)</f>
        <v>0</v>
      </c>
      <c r="AL73" s="754"/>
      <c r="AM73" s="754"/>
      <c r="AN73" s="740">
        <f>SUM(AN74:AN83)</f>
        <v>0</v>
      </c>
      <c r="AO73" s="742">
        <f>SUM(AO74:AO83)</f>
        <v>0</v>
      </c>
      <c r="AP73" s="740">
        <f>SUM(AP74:AP83)</f>
        <v>105</v>
      </c>
      <c r="AQ73" s="754"/>
      <c r="AR73" s="754"/>
      <c r="AS73" s="740">
        <f>SUM(AS74:AS83)</f>
        <v>14700</v>
      </c>
      <c r="AT73" s="742">
        <f>SUM(AT74:AT83)</f>
        <v>0.22</v>
      </c>
      <c r="AU73" s="740">
        <f>SUM(AU74:AU83)</f>
        <v>75</v>
      </c>
      <c r="AV73" s="754"/>
      <c r="AW73" s="754"/>
      <c r="AX73" s="740">
        <f>SUM(AX74:AX83)</f>
        <v>6120</v>
      </c>
      <c r="AY73" s="742">
        <f>SUM(AY74:AY83)</f>
        <v>0.67</v>
      </c>
      <c r="AZ73" s="740">
        <f>SUM(AZ74:AZ83)</f>
        <v>0</v>
      </c>
      <c r="BA73" s="754"/>
      <c r="BB73" s="754"/>
      <c r="BC73" s="740">
        <f>SUM(BC74:BC83)</f>
        <v>0</v>
      </c>
      <c r="BD73" s="742">
        <f>SUM(BD74:BD83)</f>
        <v>0</v>
      </c>
      <c r="BE73" s="740">
        <f>SUM(BE74:BE83)</f>
        <v>0</v>
      </c>
      <c r="BF73" s="754"/>
      <c r="BG73" s="754"/>
      <c r="BH73" s="740">
        <f>SUM(BH74:BH83)</f>
        <v>0</v>
      </c>
      <c r="BI73" s="742">
        <f>SUM(BI74:BI83)</f>
        <v>0</v>
      </c>
      <c r="BJ73" s="740">
        <f>SUM(BJ74:BJ83)</f>
        <v>0</v>
      </c>
      <c r="BK73" s="754"/>
      <c r="BL73" s="754"/>
      <c r="BM73" s="740">
        <f>SUM(BM74:BM83)</f>
        <v>0</v>
      </c>
      <c r="BN73" s="742">
        <f>SUM(BN74:BN83)</f>
        <v>0</v>
      </c>
      <c r="BO73" s="740">
        <f>SUM(BO74:BO83)</f>
        <v>0</v>
      </c>
      <c r="BP73" s="754"/>
      <c r="BQ73" s="754"/>
      <c r="BR73" s="740">
        <f>SUM(BR74:BR83)</f>
        <v>0</v>
      </c>
      <c r="BS73" s="742">
        <f>SUM(BS74:BS83)</f>
        <v>0</v>
      </c>
      <c r="BT73" s="740">
        <f>SUM(BT74:BT83)</f>
        <v>0</v>
      </c>
      <c r="BU73" s="754"/>
      <c r="BV73" s="754"/>
      <c r="BW73" s="740">
        <f>SUM(BW74:BW83)</f>
        <v>0</v>
      </c>
      <c r="BX73" s="742">
        <f>SUM(BX74:BX83)</f>
        <v>0</v>
      </c>
      <c r="BY73" s="740">
        <f>SUM(BY74:BY83)</f>
        <v>0</v>
      </c>
      <c r="BZ73" s="754"/>
      <c r="CA73" s="754"/>
      <c r="CB73" s="740">
        <f>SUM(CB74:CB83)</f>
        <v>0</v>
      </c>
      <c r="CC73" s="742">
        <f>SUM(CC74:CC83)</f>
        <v>0</v>
      </c>
      <c r="CD73" s="740">
        <f>SUM(CD74:CD83)</f>
        <v>0</v>
      </c>
      <c r="CE73" s="754"/>
      <c r="CF73" s="754"/>
      <c r="CG73" s="740">
        <f>SUM(CG74:CG83)</f>
        <v>0</v>
      </c>
      <c r="CH73" s="742">
        <f>SUM(CH74:CH83)</f>
        <v>0</v>
      </c>
      <c r="CI73" s="740">
        <f>SUM(CI74:CI83)</f>
        <v>0</v>
      </c>
      <c r="CJ73" s="754"/>
      <c r="CK73" s="754"/>
      <c r="CL73" s="740">
        <f>SUM(CL74:CL83)</f>
        <v>0</v>
      </c>
      <c r="CM73" s="742">
        <f>SUM(CM74:CM83)</f>
        <v>0</v>
      </c>
      <c r="CN73" s="740">
        <f>SUM(CN74:CN83)</f>
        <v>0</v>
      </c>
      <c r="CO73" s="754"/>
      <c r="CP73" s="754"/>
      <c r="CQ73" s="740">
        <f>SUM(CQ74:CQ83)</f>
        <v>0</v>
      </c>
      <c r="CR73" s="742">
        <f>SUM(CR74:CR83)</f>
        <v>0</v>
      </c>
      <c r="CS73" s="740">
        <f>SUM(CS74:CS83)</f>
        <v>25</v>
      </c>
      <c r="CT73" s="754"/>
      <c r="CU73" s="754"/>
      <c r="CV73" s="740">
        <f>SUM(CV74:CV83)</f>
        <v>2700</v>
      </c>
      <c r="CW73" s="742">
        <f>SUM(CW74:CW83)</f>
        <v>0.33</v>
      </c>
      <c r="CX73" s="740">
        <f>SUM(CX74:CX83)</f>
        <v>0</v>
      </c>
      <c r="CY73" s="754"/>
      <c r="CZ73" s="754"/>
      <c r="DA73" s="740">
        <f>SUM(DA74:DA83)</f>
        <v>0</v>
      </c>
      <c r="DB73" s="742">
        <f>SUM(DB74:DB83)</f>
        <v>0</v>
      </c>
      <c r="DC73" s="740">
        <f>SUM(DC74:DC83)</f>
        <v>0</v>
      </c>
      <c r="DD73" s="754"/>
      <c r="DE73" s="754"/>
      <c r="DF73" s="740">
        <f>SUM(DF74:DF83)</f>
        <v>0</v>
      </c>
      <c r="DG73" s="742">
        <f>SUM(DG74:DG83)</f>
        <v>0</v>
      </c>
      <c r="DH73" s="740">
        <f>SUM(DH74:DH83)</f>
        <v>0</v>
      </c>
      <c r="DI73" s="754"/>
      <c r="DJ73" s="754"/>
      <c r="DK73" s="740">
        <f>SUM(DK74:DK83)</f>
        <v>0</v>
      </c>
      <c r="DL73" s="742">
        <f>SUM(DL74:DL83)</f>
        <v>0</v>
      </c>
      <c r="DM73" s="740">
        <f>SUM(DM74:DM83)</f>
        <v>174</v>
      </c>
      <c r="DN73" s="754"/>
      <c r="DO73" s="754"/>
      <c r="DP73" s="740">
        <f>SUM(DP74:DP83)</f>
        <v>23048</v>
      </c>
      <c r="DQ73" s="742">
        <f>SUM(DQ74:DQ83)</f>
        <v>0.81</v>
      </c>
      <c r="DR73" s="740">
        <f>SUM(DR74:DR83)</f>
        <v>0</v>
      </c>
      <c r="DS73" s="754"/>
      <c r="DT73" s="754"/>
      <c r="DU73" s="740">
        <f>SUM(DU74:DU83)</f>
        <v>0</v>
      </c>
      <c r="DV73" s="742">
        <f>SUM(DV74:DV83)</f>
        <v>0</v>
      </c>
      <c r="DW73" s="740">
        <f>SUM(DW74:DW83)</f>
        <v>0</v>
      </c>
      <c r="DX73" s="754"/>
      <c r="DY73" s="754"/>
      <c r="DZ73" s="740">
        <f>SUM(DZ74:DZ83)</f>
        <v>0</v>
      </c>
      <c r="EA73" s="742">
        <f>SUM(EA74:EA83)</f>
        <v>0</v>
      </c>
      <c r="EB73" s="740">
        <f>SUM(EB74:EB83)</f>
        <v>0</v>
      </c>
      <c r="EC73" s="754"/>
      <c r="ED73" s="754"/>
      <c r="EE73" s="740">
        <f>SUM(EE74:EE83)</f>
        <v>0</v>
      </c>
      <c r="EF73" s="742">
        <f>SUM(EF74:EF83)</f>
        <v>0</v>
      </c>
      <c r="EG73" s="740">
        <f>SUM(EG74:EG83)</f>
        <v>268</v>
      </c>
      <c r="EH73" s="754"/>
      <c r="EI73" s="754"/>
      <c r="EJ73" s="740">
        <f>SUM(EJ74:EJ83)</f>
        <v>173128</v>
      </c>
      <c r="EK73" s="742">
        <f>SUM(EK74:EK83)</f>
        <v>1.06</v>
      </c>
      <c r="EL73" s="740">
        <f>SUM(EL74:EL83)</f>
        <v>0</v>
      </c>
      <c r="EM73" s="754"/>
      <c r="EN73" s="754"/>
      <c r="EO73" s="740">
        <f>SUM(EO74:EO83)</f>
        <v>0</v>
      </c>
      <c r="EP73" s="742">
        <f>SUM(EP74:EP83)</f>
        <v>0</v>
      </c>
      <c r="EQ73" s="740">
        <f>SUM(EQ74:EQ83)</f>
        <v>0</v>
      </c>
      <c r="ER73" s="754"/>
      <c r="ES73" s="754"/>
      <c r="ET73" s="740">
        <f>SUM(ET74:ET83)</f>
        <v>0</v>
      </c>
      <c r="EU73" s="742">
        <f>SUM(EU74:EU83)</f>
        <v>0</v>
      </c>
      <c r="EV73" s="740">
        <f>SUM(EV74:EV83)</f>
        <v>0</v>
      </c>
      <c r="EW73" s="754"/>
      <c r="EX73" s="754"/>
      <c r="EY73" s="740">
        <f>SUM(EY74:EY83)</f>
        <v>0</v>
      </c>
      <c r="EZ73" s="742">
        <f>SUM(EZ74:EZ83)</f>
        <v>0</v>
      </c>
      <c r="FA73" s="740">
        <f>SUM(FA74:FA83)</f>
        <v>0</v>
      </c>
      <c r="FB73" s="754"/>
      <c r="FC73" s="754"/>
      <c r="FD73" s="740">
        <f>SUM(FD74:FD83)</f>
        <v>0</v>
      </c>
      <c r="FE73" s="742">
        <f>SUM(FE74:FE83)</f>
        <v>0</v>
      </c>
    </row>
    <row r="74" spans="1:161" ht="15.75">
      <c r="A74" s="744"/>
      <c r="B74" s="745">
        <f>G74+L74+Q74+V74+AA74+AF74+AK74+AP74+AU74+AZ74+BE74+BJ74+BO74+BT74+BY74+CD74+CI74+CN74+CS74+CX74+DC74+DH74+DM74+DR74+DW74+EB74+EG74+EL74+EQ74+EV74+FA74</f>
        <v>606</v>
      </c>
      <c r="C74" s="746"/>
      <c r="D74" s="746"/>
      <c r="E74" s="77">
        <f t="shared" ref="E74:F83" si="352">J74+O74+T74+Y74+AD74+AI74+AN74+AS74+AX74+BC74+BH74+BM74+BR74+BW74+CB74+CG74+CL74+CQ74+CV74+DA74+DF74+DK74+DP74+DU74+DZ74+EE74+EJ74+EO74+ET74+EY74+FD74</f>
        <v>211263</v>
      </c>
      <c r="F74" s="747">
        <f t="shared" si="352"/>
        <v>3.06</v>
      </c>
      <c r="G74" s="748">
        <v>20</v>
      </c>
      <c r="H74" s="746">
        <v>1</v>
      </c>
      <c r="I74" s="746">
        <v>35</v>
      </c>
      <c r="J74" s="77">
        <f t="shared" ref="J74:J83" si="353">I74*H74*G74</f>
        <v>700</v>
      </c>
      <c r="K74" s="747">
        <f t="shared" ref="K74:K83" si="354">H74/18</f>
        <v>0.06</v>
      </c>
      <c r="L74" s="748">
        <v>19</v>
      </c>
      <c r="M74" s="746">
        <v>2</v>
      </c>
      <c r="N74" s="746">
        <v>35</v>
      </c>
      <c r="O74" s="77">
        <f t="shared" ref="O74:O83" si="355">N74*M74*L74</f>
        <v>1330</v>
      </c>
      <c r="P74" s="747">
        <f t="shared" ref="P74:P83" si="356">M74/18</f>
        <v>0.11</v>
      </c>
      <c r="Q74" s="748"/>
      <c r="R74" s="746"/>
      <c r="S74" s="746"/>
      <c r="T74" s="77">
        <f t="shared" ref="T74:T83" si="357">S74*R74*Q74</f>
        <v>0</v>
      </c>
      <c r="U74" s="747">
        <f t="shared" ref="U74:U83" si="358">R74/18</f>
        <v>0</v>
      </c>
      <c r="V74" s="748">
        <v>30</v>
      </c>
      <c r="W74" s="746">
        <v>2</v>
      </c>
      <c r="X74" s="746">
        <v>34</v>
      </c>
      <c r="Y74" s="77">
        <f t="shared" ref="Y74:Y83" si="359">X74*W74*V74</f>
        <v>2040</v>
      </c>
      <c r="Z74" s="747">
        <f t="shared" ref="Z74:Z83" si="360">W74/18</f>
        <v>0.11</v>
      </c>
      <c r="AA74" s="748">
        <v>19</v>
      </c>
      <c r="AB74" s="746">
        <v>18</v>
      </c>
      <c r="AC74" s="746">
        <v>35</v>
      </c>
      <c r="AD74" s="77">
        <f t="shared" ref="AD74:AD83" si="361">AC74*AB74*AA74</f>
        <v>11970</v>
      </c>
      <c r="AE74" s="747">
        <f t="shared" ref="AE74:AE83" si="362">AB74/18</f>
        <v>1</v>
      </c>
      <c r="AF74" s="748"/>
      <c r="AG74" s="746"/>
      <c r="AH74" s="746"/>
      <c r="AI74" s="77">
        <f t="shared" ref="AI74:AI83" si="363">AH74*AG74*AF74</f>
        <v>0</v>
      </c>
      <c r="AJ74" s="747">
        <f t="shared" ref="AJ74:AJ83" si="364">AG74/18</f>
        <v>0</v>
      </c>
      <c r="AK74" s="748"/>
      <c r="AL74" s="746"/>
      <c r="AM74" s="746"/>
      <c r="AN74" s="77">
        <f t="shared" ref="AN74:AN83" si="365">AM74*AL74*AK74</f>
        <v>0</v>
      </c>
      <c r="AO74" s="747">
        <f t="shared" ref="AO74:AO83" si="366">AL74/18</f>
        <v>0</v>
      </c>
      <c r="AP74" s="748">
        <v>105</v>
      </c>
      <c r="AQ74" s="746">
        <v>4</v>
      </c>
      <c r="AR74" s="746">
        <v>35</v>
      </c>
      <c r="AS74" s="77">
        <f t="shared" ref="AS74:AS83" si="367">AR74*AQ74*AP74</f>
        <v>14700</v>
      </c>
      <c r="AT74" s="747">
        <f t="shared" ref="AT74:AT83" si="368">AQ74/18</f>
        <v>0.22</v>
      </c>
      <c r="AU74" s="748">
        <v>15</v>
      </c>
      <c r="AV74" s="746">
        <v>2</v>
      </c>
      <c r="AW74" s="746">
        <v>34</v>
      </c>
      <c r="AX74" s="77">
        <f t="shared" ref="AX74:AX83" si="369">AW74*AV74*AU74</f>
        <v>1020</v>
      </c>
      <c r="AY74" s="747">
        <f t="shared" ref="AY74:AY83" si="370">AV74/18</f>
        <v>0.11</v>
      </c>
      <c r="AZ74" s="748"/>
      <c r="BA74" s="746"/>
      <c r="BB74" s="746"/>
      <c r="BC74" s="77">
        <f t="shared" ref="BC74:BC83" si="371">BB74*BA74*AZ74</f>
        <v>0</v>
      </c>
      <c r="BD74" s="747">
        <f t="shared" ref="BD74:BD83" si="372">BA74/18</f>
        <v>0</v>
      </c>
      <c r="BE74" s="748"/>
      <c r="BF74" s="746"/>
      <c r="BG74" s="746"/>
      <c r="BH74" s="77">
        <f t="shared" ref="BH74:BH83" si="373">BG74*BF74*BE74</f>
        <v>0</v>
      </c>
      <c r="BI74" s="747">
        <f t="shared" ref="BI74:BI83" si="374">BF74/18</f>
        <v>0</v>
      </c>
      <c r="BJ74" s="748"/>
      <c r="BK74" s="746"/>
      <c r="BL74" s="746"/>
      <c r="BM74" s="77">
        <f t="shared" ref="BM74:BM83" si="375">BL74*BK74*BJ74</f>
        <v>0</v>
      </c>
      <c r="BN74" s="747">
        <f t="shared" ref="BN74:BN83" si="376">BK74/18</f>
        <v>0</v>
      </c>
      <c r="BO74" s="748"/>
      <c r="BP74" s="746"/>
      <c r="BQ74" s="746"/>
      <c r="BR74" s="77">
        <f t="shared" ref="BR74:BR83" si="377">BQ74*BP74*BO74</f>
        <v>0</v>
      </c>
      <c r="BS74" s="747">
        <f t="shared" ref="BS74:BS83" si="378">BP74/18</f>
        <v>0</v>
      </c>
      <c r="BT74" s="748"/>
      <c r="BU74" s="746"/>
      <c r="BV74" s="746"/>
      <c r="BW74" s="77">
        <f t="shared" ref="BW74:BW83" si="379">BV74*BU74*BT74</f>
        <v>0</v>
      </c>
      <c r="BX74" s="747">
        <f t="shared" ref="BX74:BX83" si="380">BU74/18</f>
        <v>0</v>
      </c>
      <c r="BY74" s="748"/>
      <c r="BZ74" s="746"/>
      <c r="CA74" s="746"/>
      <c r="CB74" s="77">
        <f t="shared" ref="CB74:CB83" si="381">CA74*BZ74*BY74</f>
        <v>0</v>
      </c>
      <c r="CC74" s="747">
        <f t="shared" ref="CC74:CC83" si="382">BZ74/18</f>
        <v>0</v>
      </c>
      <c r="CD74" s="748"/>
      <c r="CE74" s="746"/>
      <c r="CF74" s="746"/>
      <c r="CG74" s="77">
        <f t="shared" ref="CG74:CG83" si="383">CF74*CE74*CD74</f>
        <v>0</v>
      </c>
      <c r="CH74" s="747">
        <f t="shared" ref="CH74:CH83" si="384">CE74/18</f>
        <v>0</v>
      </c>
      <c r="CI74" s="748"/>
      <c r="CJ74" s="746"/>
      <c r="CK74" s="746"/>
      <c r="CL74" s="77">
        <f t="shared" ref="CL74:CL83" si="385">CK74*CJ74*CI74</f>
        <v>0</v>
      </c>
      <c r="CM74" s="747">
        <f t="shared" ref="CM74:CM83" si="386">CJ74/18</f>
        <v>0</v>
      </c>
      <c r="CN74" s="748"/>
      <c r="CO74" s="746"/>
      <c r="CP74" s="746"/>
      <c r="CQ74" s="77">
        <f t="shared" ref="CQ74:CQ83" si="387">CP74*CO74*CN74</f>
        <v>0</v>
      </c>
      <c r="CR74" s="747">
        <f t="shared" ref="CR74:CR83" si="388">CO74/18</f>
        <v>0</v>
      </c>
      <c r="CS74" s="748">
        <v>25</v>
      </c>
      <c r="CT74" s="746">
        <v>6</v>
      </c>
      <c r="CU74" s="746">
        <v>18</v>
      </c>
      <c r="CV74" s="77">
        <f t="shared" ref="CV74:CV83" si="389">CU74*CT74*CS74</f>
        <v>2700</v>
      </c>
      <c r="CW74" s="747">
        <f t="shared" ref="CW74:CW83" si="390">CT74/18</f>
        <v>0.33</v>
      </c>
      <c r="CX74" s="748"/>
      <c r="CY74" s="746"/>
      <c r="CZ74" s="746"/>
      <c r="DA74" s="77">
        <f t="shared" ref="DA74:DA83" si="391">CZ74*CY74*CX74</f>
        <v>0</v>
      </c>
      <c r="DB74" s="747">
        <f t="shared" ref="DB74:DB83" si="392">CY74/18</f>
        <v>0</v>
      </c>
      <c r="DC74" s="748"/>
      <c r="DD74" s="746"/>
      <c r="DE74" s="746"/>
      <c r="DF74" s="77">
        <f t="shared" ref="DF74:DF83" si="393">DE74*DD74*DC74</f>
        <v>0</v>
      </c>
      <c r="DG74" s="747">
        <f t="shared" ref="DG74:DG83" si="394">DD74/18</f>
        <v>0</v>
      </c>
      <c r="DH74" s="748"/>
      <c r="DI74" s="746"/>
      <c r="DJ74" s="746"/>
      <c r="DK74" s="77">
        <f t="shared" ref="DK74:DK83" si="395">DJ74*DI74*DH74</f>
        <v>0</v>
      </c>
      <c r="DL74" s="747">
        <f t="shared" ref="DL74:DL83" si="396">DI74/18</f>
        <v>0</v>
      </c>
      <c r="DM74" s="748">
        <v>105</v>
      </c>
      <c r="DN74" s="746">
        <v>1</v>
      </c>
      <c r="DO74" s="746">
        <v>35</v>
      </c>
      <c r="DP74" s="77">
        <f t="shared" ref="DP74:DP83" si="397">DO74*DN74*DM74</f>
        <v>3675</v>
      </c>
      <c r="DQ74" s="747">
        <f t="shared" ref="DQ74:DQ83" si="398">DN74/18</f>
        <v>0.06</v>
      </c>
      <c r="DR74" s="748"/>
      <c r="DS74" s="746"/>
      <c r="DT74" s="746"/>
      <c r="DU74" s="77">
        <f t="shared" ref="DU74:DU83" si="399">DT74*DS74*DR74</f>
        <v>0</v>
      </c>
      <c r="DV74" s="747">
        <f t="shared" ref="DV74:DV83" si="400">DS74/18</f>
        <v>0</v>
      </c>
      <c r="DW74" s="748"/>
      <c r="DX74" s="746"/>
      <c r="DY74" s="746"/>
      <c r="DZ74" s="77">
        <f t="shared" ref="DZ74:DZ83" si="401">DY74*DX74*DW74</f>
        <v>0</v>
      </c>
      <c r="EA74" s="747">
        <f t="shared" ref="EA74:EA83" si="402">DX74/18</f>
        <v>0</v>
      </c>
      <c r="EB74" s="748"/>
      <c r="EC74" s="746"/>
      <c r="ED74" s="746"/>
      <c r="EE74" s="77">
        <f t="shared" ref="EE74:EE83" si="403">ED74*EC74*EB74</f>
        <v>0</v>
      </c>
      <c r="EF74" s="747">
        <f t="shared" ref="EF74:EF83" si="404">EC74/18</f>
        <v>0</v>
      </c>
      <c r="EG74" s="748">
        <v>268</v>
      </c>
      <c r="EH74" s="746">
        <v>19</v>
      </c>
      <c r="EI74" s="746">
        <v>34</v>
      </c>
      <c r="EJ74" s="77">
        <f t="shared" ref="EJ74:EJ83" si="405">EI74*EH74*EG74</f>
        <v>173128</v>
      </c>
      <c r="EK74" s="747">
        <f t="shared" ref="EK74:EK83" si="406">EH74/18</f>
        <v>1.06</v>
      </c>
      <c r="EL74" s="748"/>
      <c r="EM74" s="746"/>
      <c r="EN74" s="746"/>
      <c r="EO74" s="77">
        <f t="shared" ref="EO74:EO83" si="407">EN74*EM74*EL74</f>
        <v>0</v>
      </c>
      <c r="EP74" s="747">
        <f t="shared" ref="EP74:EP83" si="408">EM74/18</f>
        <v>0</v>
      </c>
      <c r="EQ74" s="748"/>
      <c r="ER74" s="746"/>
      <c r="ES74" s="746"/>
      <c r="ET74" s="77">
        <f t="shared" ref="ET74:ET83" si="409">ES74*ER74*EQ74</f>
        <v>0</v>
      </c>
      <c r="EU74" s="747">
        <f t="shared" ref="EU74:EU83" si="410">ER74/18</f>
        <v>0</v>
      </c>
      <c r="EV74" s="748"/>
      <c r="EW74" s="746"/>
      <c r="EX74" s="746"/>
      <c r="EY74" s="77">
        <f t="shared" ref="EY74:EY83" si="411">EX74*EW74*EV74</f>
        <v>0</v>
      </c>
      <c r="EZ74" s="747">
        <f t="shared" ref="EZ74:EZ83" si="412">EW74/18</f>
        <v>0</v>
      </c>
      <c r="FA74" s="748"/>
      <c r="FB74" s="746"/>
      <c r="FC74" s="746"/>
      <c r="FD74" s="77">
        <f t="shared" ref="FD74:FD83" si="413">FC74*FB74*FA74</f>
        <v>0</v>
      </c>
      <c r="FE74" s="747">
        <f t="shared" ref="FE74:FE83" si="414">FB74/18</f>
        <v>0</v>
      </c>
    </row>
    <row r="75" spans="1:161" ht="15.75">
      <c r="A75" s="744"/>
      <c r="B75" s="745">
        <f t="shared" ref="B75:B83" si="415">G75+L75+Q75+V75+AA75+AF75+AK75+AP75+AU75+AZ75+BE75+BJ75+BO75+BT75+BY75+CD75+CI75+CN75+CS75+CX75+DC75+DH75+DM75+DR75+DW75+EB75+EG75+EL75+EQ75+EV75+FA75</f>
        <v>106</v>
      </c>
      <c r="C75" s="746"/>
      <c r="D75" s="746"/>
      <c r="E75" s="77">
        <f t="shared" si="352"/>
        <v>20255</v>
      </c>
      <c r="F75" s="747">
        <f t="shared" si="352"/>
        <v>0.84</v>
      </c>
      <c r="G75" s="748">
        <v>25</v>
      </c>
      <c r="H75" s="746">
        <v>1</v>
      </c>
      <c r="I75" s="746">
        <v>35</v>
      </c>
      <c r="J75" s="77">
        <f t="shared" si="353"/>
        <v>875</v>
      </c>
      <c r="K75" s="747">
        <f t="shared" si="354"/>
        <v>0.06</v>
      </c>
      <c r="L75" s="748"/>
      <c r="M75" s="746"/>
      <c r="N75" s="746"/>
      <c r="O75" s="77">
        <f t="shared" si="355"/>
        <v>0</v>
      </c>
      <c r="P75" s="747">
        <f t="shared" si="356"/>
        <v>0</v>
      </c>
      <c r="Q75" s="748"/>
      <c r="R75" s="746"/>
      <c r="S75" s="746"/>
      <c r="T75" s="77">
        <f t="shared" si="357"/>
        <v>0</v>
      </c>
      <c r="U75" s="747">
        <f t="shared" si="358"/>
        <v>0</v>
      </c>
      <c r="V75" s="748"/>
      <c r="W75" s="746"/>
      <c r="X75" s="746"/>
      <c r="Y75" s="77">
        <f t="shared" si="359"/>
        <v>0</v>
      </c>
      <c r="Z75" s="747">
        <f t="shared" si="360"/>
        <v>0</v>
      </c>
      <c r="AA75" s="748">
        <v>12</v>
      </c>
      <c r="AB75" s="746">
        <v>2</v>
      </c>
      <c r="AC75" s="746">
        <v>35</v>
      </c>
      <c r="AD75" s="77">
        <f t="shared" si="361"/>
        <v>840</v>
      </c>
      <c r="AE75" s="747">
        <f t="shared" si="362"/>
        <v>0.11</v>
      </c>
      <c r="AF75" s="748"/>
      <c r="AG75" s="746"/>
      <c r="AH75" s="746"/>
      <c r="AI75" s="77">
        <f t="shared" si="363"/>
        <v>0</v>
      </c>
      <c r="AJ75" s="747">
        <f t="shared" si="364"/>
        <v>0</v>
      </c>
      <c r="AK75" s="748"/>
      <c r="AL75" s="746"/>
      <c r="AM75" s="746"/>
      <c r="AN75" s="77">
        <f t="shared" si="365"/>
        <v>0</v>
      </c>
      <c r="AO75" s="747">
        <f t="shared" si="366"/>
        <v>0</v>
      </c>
      <c r="AP75" s="748"/>
      <c r="AQ75" s="746"/>
      <c r="AR75" s="746"/>
      <c r="AS75" s="77">
        <f t="shared" si="367"/>
        <v>0</v>
      </c>
      <c r="AT75" s="747">
        <f t="shared" si="368"/>
        <v>0</v>
      </c>
      <c r="AU75" s="748">
        <v>15</v>
      </c>
      <c r="AV75" s="746">
        <v>3</v>
      </c>
      <c r="AW75" s="746">
        <v>34</v>
      </c>
      <c r="AX75" s="77">
        <f t="shared" si="369"/>
        <v>1530</v>
      </c>
      <c r="AY75" s="747">
        <f t="shared" si="370"/>
        <v>0.17</v>
      </c>
      <c r="AZ75" s="748"/>
      <c r="BA75" s="746"/>
      <c r="BB75" s="746"/>
      <c r="BC75" s="77">
        <f t="shared" si="371"/>
        <v>0</v>
      </c>
      <c r="BD75" s="747">
        <f t="shared" si="372"/>
        <v>0</v>
      </c>
      <c r="BE75" s="748"/>
      <c r="BF75" s="746"/>
      <c r="BG75" s="746"/>
      <c r="BH75" s="77">
        <f t="shared" si="373"/>
        <v>0</v>
      </c>
      <c r="BI75" s="747">
        <f t="shared" si="374"/>
        <v>0</v>
      </c>
      <c r="BJ75" s="748"/>
      <c r="BK75" s="746"/>
      <c r="BL75" s="746"/>
      <c r="BM75" s="77">
        <f t="shared" si="375"/>
        <v>0</v>
      </c>
      <c r="BN75" s="747">
        <f t="shared" si="376"/>
        <v>0</v>
      </c>
      <c r="BO75" s="748"/>
      <c r="BP75" s="746"/>
      <c r="BQ75" s="746"/>
      <c r="BR75" s="77">
        <f t="shared" si="377"/>
        <v>0</v>
      </c>
      <c r="BS75" s="747">
        <f t="shared" si="378"/>
        <v>0</v>
      </c>
      <c r="BT75" s="748"/>
      <c r="BU75" s="746"/>
      <c r="BV75" s="746"/>
      <c r="BW75" s="77">
        <f t="shared" si="379"/>
        <v>0</v>
      </c>
      <c r="BX75" s="747">
        <f t="shared" si="380"/>
        <v>0</v>
      </c>
      <c r="BY75" s="748"/>
      <c r="BZ75" s="746"/>
      <c r="CA75" s="746"/>
      <c r="CB75" s="77">
        <f t="shared" si="381"/>
        <v>0</v>
      </c>
      <c r="CC75" s="747">
        <f t="shared" si="382"/>
        <v>0</v>
      </c>
      <c r="CD75" s="748"/>
      <c r="CE75" s="746"/>
      <c r="CF75" s="746"/>
      <c r="CG75" s="77">
        <f t="shared" si="383"/>
        <v>0</v>
      </c>
      <c r="CH75" s="747">
        <f t="shared" si="384"/>
        <v>0</v>
      </c>
      <c r="CI75" s="748"/>
      <c r="CJ75" s="746"/>
      <c r="CK75" s="746"/>
      <c r="CL75" s="77">
        <f t="shared" si="385"/>
        <v>0</v>
      </c>
      <c r="CM75" s="747">
        <f t="shared" si="386"/>
        <v>0</v>
      </c>
      <c r="CN75" s="748"/>
      <c r="CO75" s="746"/>
      <c r="CP75" s="746"/>
      <c r="CQ75" s="77">
        <f t="shared" si="387"/>
        <v>0</v>
      </c>
      <c r="CR75" s="747">
        <f t="shared" si="388"/>
        <v>0</v>
      </c>
      <c r="CS75" s="748"/>
      <c r="CT75" s="746"/>
      <c r="CU75" s="746"/>
      <c r="CV75" s="77">
        <f t="shared" si="389"/>
        <v>0</v>
      </c>
      <c r="CW75" s="747">
        <f t="shared" si="390"/>
        <v>0</v>
      </c>
      <c r="CX75" s="748"/>
      <c r="CY75" s="746"/>
      <c r="CZ75" s="746"/>
      <c r="DA75" s="77">
        <f t="shared" si="391"/>
        <v>0</v>
      </c>
      <c r="DB75" s="747">
        <f t="shared" si="392"/>
        <v>0</v>
      </c>
      <c r="DC75" s="748"/>
      <c r="DD75" s="746"/>
      <c r="DE75" s="746"/>
      <c r="DF75" s="77">
        <f t="shared" si="393"/>
        <v>0</v>
      </c>
      <c r="DG75" s="747">
        <f t="shared" si="394"/>
        <v>0</v>
      </c>
      <c r="DH75" s="748"/>
      <c r="DI75" s="746"/>
      <c r="DJ75" s="746"/>
      <c r="DK75" s="77">
        <f t="shared" si="395"/>
        <v>0</v>
      </c>
      <c r="DL75" s="747">
        <f t="shared" si="396"/>
        <v>0</v>
      </c>
      <c r="DM75" s="748">
        <v>54</v>
      </c>
      <c r="DN75" s="746">
        <v>9</v>
      </c>
      <c r="DO75" s="746">
        <v>35</v>
      </c>
      <c r="DP75" s="77">
        <f t="shared" si="397"/>
        <v>17010</v>
      </c>
      <c r="DQ75" s="747">
        <f t="shared" si="398"/>
        <v>0.5</v>
      </c>
      <c r="DR75" s="748"/>
      <c r="DS75" s="746"/>
      <c r="DT75" s="746"/>
      <c r="DU75" s="77">
        <f t="shared" si="399"/>
        <v>0</v>
      </c>
      <c r="DV75" s="747">
        <f t="shared" si="400"/>
        <v>0</v>
      </c>
      <c r="DW75" s="748"/>
      <c r="DX75" s="746"/>
      <c r="DY75" s="746"/>
      <c r="DZ75" s="77">
        <f t="shared" si="401"/>
        <v>0</v>
      </c>
      <c r="EA75" s="747">
        <f t="shared" si="402"/>
        <v>0</v>
      </c>
      <c r="EB75" s="748"/>
      <c r="EC75" s="746"/>
      <c r="ED75" s="746"/>
      <c r="EE75" s="77">
        <f t="shared" si="403"/>
        <v>0</v>
      </c>
      <c r="EF75" s="747">
        <f t="shared" si="404"/>
        <v>0</v>
      </c>
      <c r="EG75" s="748"/>
      <c r="EH75" s="746"/>
      <c r="EI75" s="746"/>
      <c r="EJ75" s="77">
        <f t="shared" si="405"/>
        <v>0</v>
      </c>
      <c r="EK75" s="747">
        <f t="shared" si="406"/>
        <v>0</v>
      </c>
      <c r="EL75" s="748"/>
      <c r="EM75" s="746"/>
      <c r="EN75" s="746"/>
      <c r="EO75" s="77">
        <f t="shared" si="407"/>
        <v>0</v>
      </c>
      <c r="EP75" s="747">
        <f t="shared" si="408"/>
        <v>0</v>
      </c>
      <c r="EQ75" s="748"/>
      <c r="ER75" s="746"/>
      <c r="ES75" s="746"/>
      <c r="ET75" s="77">
        <f t="shared" si="409"/>
        <v>0</v>
      </c>
      <c r="EU75" s="747">
        <f t="shared" si="410"/>
        <v>0</v>
      </c>
      <c r="EV75" s="748"/>
      <c r="EW75" s="746"/>
      <c r="EX75" s="746"/>
      <c r="EY75" s="77">
        <f t="shared" si="411"/>
        <v>0</v>
      </c>
      <c r="EZ75" s="747">
        <f t="shared" si="412"/>
        <v>0</v>
      </c>
      <c r="FA75" s="748"/>
      <c r="FB75" s="746"/>
      <c r="FC75" s="746"/>
      <c r="FD75" s="77">
        <f t="shared" si="413"/>
        <v>0</v>
      </c>
      <c r="FE75" s="747">
        <f t="shared" si="414"/>
        <v>0</v>
      </c>
    </row>
    <row r="76" spans="1:161" ht="15.75">
      <c r="A76" s="744"/>
      <c r="B76" s="745">
        <f t="shared" si="415"/>
        <v>57</v>
      </c>
      <c r="C76" s="746"/>
      <c r="D76" s="746"/>
      <c r="E76" s="77">
        <f t="shared" si="352"/>
        <v>5168</v>
      </c>
      <c r="F76" s="747">
        <f t="shared" si="352"/>
        <v>0.59</v>
      </c>
      <c r="G76" s="748">
        <v>15</v>
      </c>
      <c r="H76" s="746">
        <v>1</v>
      </c>
      <c r="I76" s="746">
        <v>35</v>
      </c>
      <c r="J76" s="77">
        <f t="shared" si="353"/>
        <v>525</v>
      </c>
      <c r="K76" s="747">
        <f t="shared" si="354"/>
        <v>0.06</v>
      </c>
      <c r="L76" s="748"/>
      <c r="M76" s="746"/>
      <c r="N76" s="746"/>
      <c r="O76" s="77">
        <f t="shared" si="355"/>
        <v>0</v>
      </c>
      <c r="P76" s="747">
        <f t="shared" si="356"/>
        <v>0</v>
      </c>
      <c r="Q76" s="748"/>
      <c r="R76" s="746"/>
      <c r="S76" s="746"/>
      <c r="T76" s="77">
        <f t="shared" si="357"/>
        <v>0</v>
      </c>
      <c r="U76" s="747">
        <f t="shared" si="358"/>
        <v>0</v>
      </c>
      <c r="V76" s="748"/>
      <c r="W76" s="746"/>
      <c r="X76" s="746"/>
      <c r="Y76" s="77">
        <f t="shared" si="359"/>
        <v>0</v>
      </c>
      <c r="Z76" s="747">
        <f t="shared" si="360"/>
        <v>0</v>
      </c>
      <c r="AA76" s="748">
        <v>12</v>
      </c>
      <c r="AB76" s="746">
        <v>3</v>
      </c>
      <c r="AC76" s="746">
        <v>35</v>
      </c>
      <c r="AD76" s="77">
        <f t="shared" si="361"/>
        <v>1260</v>
      </c>
      <c r="AE76" s="747">
        <f t="shared" si="362"/>
        <v>0.17</v>
      </c>
      <c r="AF76" s="748"/>
      <c r="AG76" s="746"/>
      <c r="AH76" s="746"/>
      <c r="AI76" s="77">
        <f t="shared" si="363"/>
        <v>0</v>
      </c>
      <c r="AJ76" s="747">
        <f t="shared" si="364"/>
        <v>0</v>
      </c>
      <c r="AK76" s="748"/>
      <c r="AL76" s="746"/>
      <c r="AM76" s="746"/>
      <c r="AN76" s="77">
        <f t="shared" si="365"/>
        <v>0</v>
      </c>
      <c r="AO76" s="747">
        <f t="shared" si="366"/>
        <v>0</v>
      </c>
      <c r="AP76" s="748"/>
      <c r="AQ76" s="746"/>
      <c r="AR76" s="746"/>
      <c r="AS76" s="77">
        <f t="shared" si="367"/>
        <v>0</v>
      </c>
      <c r="AT76" s="747">
        <f t="shared" si="368"/>
        <v>0</v>
      </c>
      <c r="AU76" s="748">
        <v>15</v>
      </c>
      <c r="AV76" s="746">
        <v>2</v>
      </c>
      <c r="AW76" s="746">
        <v>34</v>
      </c>
      <c r="AX76" s="77">
        <f t="shared" si="369"/>
        <v>1020</v>
      </c>
      <c r="AY76" s="747">
        <f t="shared" si="370"/>
        <v>0.11</v>
      </c>
      <c r="AZ76" s="748"/>
      <c r="BA76" s="746"/>
      <c r="BB76" s="746"/>
      <c r="BC76" s="77">
        <f t="shared" si="371"/>
        <v>0</v>
      </c>
      <c r="BD76" s="747">
        <f t="shared" si="372"/>
        <v>0</v>
      </c>
      <c r="BE76" s="748"/>
      <c r="BF76" s="746"/>
      <c r="BG76" s="746"/>
      <c r="BH76" s="77">
        <f t="shared" si="373"/>
        <v>0</v>
      </c>
      <c r="BI76" s="747">
        <f t="shared" si="374"/>
        <v>0</v>
      </c>
      <c r="BJ76" s="748"/>
      <c r="BK76" s="746"/>
      <c r="BL76" s="746"/>
      <c r="BM76" s="77">
        <f t="shared" si="375"/>
        <v>0</v>
      </c>
      <c r="BN76" s="747">
        <f t="shared" si="376"/>
        <v>0</v>
      </c>
      <c r="BO76" s="748"/>
      <c r="BP76" s="746"/>
      <c r="BQ76" s="746"/>
      <c r="BR76" s="77">
        <f t="shared" si="377"/>
        <v>0</v>
      </c>
      <c r="BS76" s="747">
        <f t="shared" si="378"/>
        <v>0</v>
      </c>
      <c r="BT76" s="748"/>
      <c r="BU76" s="746"/>
      <c r="BV76" s="746"/>
      <c r="BW76" s="77">
        <f t="shared" si="379"/>
        <v>0</v>
      </c>
      <c r="BX76" s="747">
        <f t="shared" si="380"/>
        <v>0</v>
      </c>
      <c r="BY76" s="748"/>
      <c r="BZ76" s="746"/>
      <c r="CA76" s="746"/>
      <c r="CB76" s="77">
        <f t="shared" si="381"/>
        <v>0</v>
      </c>
      <c r="CC76" s="747">
        <f t="shared" si="382"/>
        <v>0</v>
      </c>
      <c r="CD76" s="748"/>
      <c r="CE76" s="746"/>
      <c r="CF76" s="746"/>
      <c r="CG76" s="77">
        <f t="shared" si="383"/>
        <v>0</v>
      </c>
      <c r="CH76" s="747">
        <f t="shared" si="384"/>
        <v>0</v>
      </c>
      <c r="CI76" s="748"/>
      <c r="CJ76" s="746"/>
      <c r="CK76" s="746"/>
      <c r="CL76" s="77">
        <f t="shared" si="385"/>
        <v>0</v>
      </c>
      <c r="CM76" s="747">
        <f t="shared" si="386"/>
        <v>0</v>
      </c>
      <c r="CN76" s="748"/>
      <c r="CO76" s="746"/>
      <c r="CP76" s="746"/>
      <c r="CQ76" s="77">
        <f t="shared" si="387"/>
        <v>0</v>
      </c>
      <c r="CR76" s="747">
        <f t="shared" si="388"/>
        <v>0</v>
      </c>
      <c r="CS76" s="748"/>
      <c r="CT76" s="746"/>
      <c r="CU76" s="746"/>
      <c r="CV76" s="77">
        <f t="shared" si="389"/>
        <v>0</v>
      </c>
      <c r="CW76" s="747">
        <f t="shared" si="390"/>
        <v>0</v>
      </c>
      <c r="CX76" s="748"/>
      <c r="CY76" s="746"/>
      <c r="CZ76" s="746"/>
      <c r="DA76" s="77">
        <f t="shared" si="391"/>
        <v>0</v>
      </c>
      <c r="DB76" s="747">
        <f t="shared" si="392"/>
        <v>0</v>
      </c>
      <c r="DC76" s="748"/>
      <c r="DD76" s="746"/>
      <c r="DE76" s="746"/>
      <c r="DF76" s="77">
        <f t="shared" si="393"/>
        <v>0</v>
      </c>
      <c r="DG76" s="747">
        <f t="shared" si="394"/>
        <v>0</v>
      </c>
      <c r="DH76" s="748"/>
      <c r="DI76" s="746"/>
      <c r="DJ76" s="746"/>
      <c r="DK76" s="77">
        <f t="shared" si="395"/>
        <v>0</v>
      </c>
      <c r="DL76" s="747">
        <f t="shared" si="396"/>
        <v>0</v>
      </c>
      <c r="DM76" s="748">
        <v>15</v>
      </c>
      <c r="DN76" s="746">
        <v>4.5</v>
      </c>
      <c r="DO76" s="746">
        <v>35</v>
      </c>
      <c r="DP76" s="77">
        <f t="shared" si="397"/>
        <v>2363</v>
      </c>
      <c r="DQ76" s="747">
        <f t="shared" si="398"/>
        <v>0.25</v>
      </c>
      <c r="DR76" s="748"/>
      <c r="DS76" s="746"/>
      <c r="DT76" s="746"/>
      <c r="DU76" s="77">
        <f t="shared" si="399"/>
        <v>0</v>
      </c>
      <c r="DV76" s="747">
        <f t="shared" si="400"/>
        <v>0</v>
      </c>
      <c r="DW76" s="748"/>
      <c r="DX76" s="746"/>
      <c r="DY76" s="746"/>
      <c r="DZ76" s="77">
        <f t="shared" si="401"/>
        <v>0</v>
      </c>
      <c r="EA76" s="747">
        <f t="shared" si="402"/>
        <v>0</v>
      </c>
      <c r="EB76" s="748"/>
      <c r="EC76" s="746"/>
      <c r="ED76" s="746"/>
      <c r="EE76" s="77">
        <f t="shared" si="403"/>
        <v>0</v>
      </c>
      <c r="EF76" s="747">
        <f t="shared" si="404"/>
        <v>0</v>
      </c>
      <c r="EG76" s="748"/>
      <c r="EH76" s="746"/>
      <c r="EI76" s="746"/>
      <c r="EJ76" s="77">
        <f t="shared" si="405"/>
        <v>0</v>
      </c>
      <c r="EK76" s="747">
        <f t="shared" si="406"/>
        <v>0</v>
      </c>
      <c r="EL76" s="748"/>
      <c r="EM76" s="746"/>
      <c r="EN76" s="746"/>
      <c r="EO76" s="77">
        <f t="shared" si="407"/>
        <v>0</v>
      </c>
      <c r="EP76" s="747">
        <f t="shared" si="408"/>
        <v>0</v>
      </c>
      <c r="EQ76" s="748"/>
      <c r="ER76" s="746"/>
      <c r="ES76" s="746"/>
      <c r="ET76" s="77">
        <f t="shared" si="409"/>
        <v>0</v>
      </c>
      <c r="EU76" s="747">
        <f t="shared" si="410"/>
        <v>0</v>
      </c>
      <c r="EV76" s="748"/>
      <c r="EW76" s="746"/>
      <c r="EX76" s="746"/>
      <c r="EY76" s="77">
        <f t="shared" si="411"/>
        <v>0</v>
      </c>
      <c r="EZ76" s="747">
        <f t="shared" si="412"/>
        <v>0</v>
      </c>
      <c r="FA76" s="748"/>
      <c r="FB76" s="746"/>
      <c r="FC76" s="746"/>
      <c r="FD76" s="77">
        <f t="shared" si="413"/>
        <v>0</v>
      </c>
      <c r="FE76" s="747">
        <f t="shared" si="414"/>
        <v>0</v>
      </c>
    </row>
    <row r="77" spans="1:161" ht="15.75">
      <c r="A77" s="744"/>
      <c r="B77" s="745">
        <f t="shared" si="415"/>
        <v>42</v>
      </c>
      <c r="C77" s="746"/>
      <c r="D77" s="746"/>
      <c r="E77" s="77">
        <f t="shared" si="352"/>
        <v>2385</v>
      </c>
      <c r="F77" s="747">
        <f t="shared" si="352"/>
        <v>0.28000000000000003</v>
      </c>
      <c r="G77" s="748">
        <v>15</v>
      </c>
      <c r="H77" s="746">
        <v>1</v>
      </c>
      <c r="I77" s="746">
        <v>35</v>
      </c>
      <c r="J77" s="77">
        <f t="shared" si="353"/>
        <v>525</v>
      </c>
      <c r="K77" s="747">
        <f t="shared" si="354"/>
        <v>0.06</v>
      </c>
      <c r="L77" s="748"/>
      <c r="M77" s="746"/>
      <c r="N77" s="746"/>
      <c r="O77" s="77">
        <f t="shared" si="355"/>
        <v>0</v>
      </c>
      <c r="P77" s="747">
        <f t="shared" si="356"/>
        <v>0</v>
      </c>
      <c r="Q77" s="748"/>
      <c r="R77" s="746"/>
      <c r="S77" s="746"/>
      <c r="T77" s="77">
        <f t="shared" si="357"/>
        <v>0</v>
      </c>
      <c r="U77" s="747">
        <f t="shared" si="358"/>
        <v>0</v>
      </c>
      <c r="V77" s="748"/>
      <c r="W77" s="746"/>
      <c r="X77" s="746"/>
      <c r="Y77" s="77">
        <f t="shared" si="359"/>
        <v>0</v>
      </c>
      <c r="Z77" s="747">
        <f t="shared" si="360"/>
        <v>0</v>
      </c>
      <c r="AA77" s="748">
        <v>12</v>
      </c>
      <c r="AB77" s="746">
        <v>2</v>
      </c>
      <c r="AC77" s="746">
        <v>35</v>
      </c>
      <c r="AD77" s="77">
        <f t="shared" si="361"/>
        <v>840</v>
      </c>
      <c r="AE77" s="747">
        <f t="shared" si="362"/>
        <v>0.11</v>
      </c>
      <c r="AF77" s="748"/>
      <c r="AG77" s="746"/>
      <c r="AH77" s="746"/>
      <c r="AI77" s="77">
        <f t="shared" si="363"/>
        <v>0</v>
      </c>
      <c r="AJ77" s="747">
        <f t="shared" si="364"/>
        <v>0</v>
      </c>
      <c r="AK77" s="748"/>
      <c r="AL77" s="746"/>
      <c r="AM77" s="746"/>
      <c r="AN77" s="77">
        <f t="shared" si="365"/>
        <v>0</v>
      </c>
      <c r="AO77" s="747">
        <f t="shared" si="366"/>
        <v>0</v>
      </c>
      <c r="AP77" s="748"/>
      <c r="AQ77" s="746"/>
      <c r="AR77" s="746"/>
      <c r="AS77" s="77">
        <f t="shared" si="367"/>
        <v>0</v>
      </c>
      <c r="AT77" s="747">
        <f t="shared" si="368"/>
        <v>0</v>
      </c>
      <c r="AU77" s="748">
        <v>15</v>
      </c>
      <c r="AV77" s="746">
        <v>2</v>
      </c>
      <c r="AW77" s="746">
        <v>34</v>
      </c>
      <c r="AX77" s="77">
        <f t="shared" si="369"/>
        <v>1020</v>
      </c>
      <c r="AY77" s="747">
        <f t="shared" si="370"/>
        <v>0.11</v>
      </c>
      <c r="AZ77" s="748"/>
      <c r="BA77" s="746"/>
      <c r="BB77" s="746"/>
      <c r="BC77" s="77">
        <f t="shared" si="371"/>
        <v>0</v>
      </c>
      <c r="BD77" s="747">
        <f t="shared" si="372"/>
        <v>0</v>
      </c>
      <c r="BE77" s="748"/>
      <c r="BF77" s="746"/>
      <c r="BG77" s="746"/>
      <c r="BH77" s="77">
        <f t="shared" si="373"/>
        <v>0</v>
      </c>
      <c r="BI77" s="747">
        <f t="shared" si="374"/>
        <v>0</v>
      </c>
      <c r="BJ77" s="748"/>
      <c r="BK77" s="746"/>
      <c r="BL77" s="746"/>
      <c r="BM77" s="77">
        <f t="shared" si="375"/>
        <v>0</v>
      </c>
      <c r="BN77" s="747">
        <f t="shared" si="376"/>
        <v>0</v>
      </c>
      <c r="BO77" s="748"/>
      <c r="BP77" s="746"/>
      <c r="BQ77" s="746"/>
      <c r="BR77" s="77">
        <f t="shared" si="377"/>
        <v>0</v>
      </c>
      <c r="BS77" s="747">
        <f t="shared" si="378"/>
        <v>0</v>
      </c>
      <c r="BT77" s="748"/>
      <c r="BU77" s="746"/>
      <c r="BV77" s="746"/>
      <c r="BW77" s="77">
        <f t="shared" si="379"/>
        <v>0</v>
      </c>
      <c r="BX77" s="747">
        <f t="shared" si="380"/>
        <v>0</v>
      </c>
      <c r="BY77" s="748"/>
      <c r="BZ77" s="746"/>
      <c r="CA77" s="746"/>
      <c r="CB77" s="77">
        <f t="shared" si="381"/>
        <v>0</v>
      </c>
      <c r="CC77" s="747">
        <f t="shared" si="382"/>
        <v>0</v>
      </c>
      <c r="CD77" s="748"/>
      <c r="CE77" s="746"/>
      <c r="CF77" s="746"/>
      <c r="CG77" s="77">
        <f t="shared" si="383"/>
        <v>0</v>
      </c>
      <c r="CH77" s="747">
        <f t="shared" si="384"/>
        <v>0</v>
      </c>
      <c r="CI77" s="748"/>
      <c r="CJ77" s="746"/>
      <c r="CK77" s="746"/>
      <c r="CL77" s="77">
        <f t="shared" si="385"/>
        <v>0</v>
      </c>
      <c r="CM77" s="747">
        <f t="shared" si="386"/>
        <v>0</v>
      </c>
      <c r="CN77" s="748"/>
      <c r="CO77" s="746"/>
      <c r="CP77" s="746"/>
      <c r="CQ77" s="77">
        <f t="shared" si="387"/>
        <v>0</v>
      </c>
      <c r="CR77" s="747">
        <f t="shared" si="388"/>
        <v>0</v>
      </c>
      <c r="CS77" s="748"/>
      <c r="CT77" s="746"/>
      <c r="CU77" s="746"/>
      <c r="CV77" s="77">
        <f t="shared" si="389"/>
        <v>0</v>
      </c>
      <c r="CW77" s="747">
        <f t="shared" si="390"/>
        <v>0</v>
      </c>
      <c r="CX77" s="748"/>
      <c r="CY77" s="746"/>
      <c r="CZ77" s="746"/>
      <c r="DA77" s="77">
        <f t="shared" si="391"/>
        <v>0</v>
      </c>
      <c r="DB77" s="747">
        <f t="shared" si="392"/>
        <v>0</v>
      </c>
      <c r="DC77" s="748"/>
      <c r="DD77" s="746"/>
      <c r="DE77" s="746"/>
      <c r="DF77" s="77">
        <f t="shared" si="393"/>
        <v>0</v>
      </c>
      <c r="DG77" s="747">
        <f t="shared" si="394"/>
        <v>0</v>
      </c>
      <c r="DH77" s="748"/>
      <c r="DI77" s="746"/>
      <c r="DJ77" s="746"/>
      <c r="DK77" s="77">
        <f t="shared" si="395"/>
        <v>0</v>
      </c>
      <c r="DL77" s="747">
        <f t="shared" si="396"/>
        <v>0</v>
      </c>
      <c r="DM77" s="748"/>
      <c r="DN77" s="746"/>
      <c r="DO77" s="746"/>
      <c r="DP77" s="77">
        <f t="shared" si="397"/>
        <v>0</v>
      </c>
      <c r="DQ77" s="747">
        <f t="shared" si="398"/>
        <v>0</v>
      </c>
      <c r="DR77" s="748"/>
      <c r="DS77" s="746"/>
      <c r="DT77" s="746"/>
      <c r="DU77" s="77">
        <f t="shared" si="399"/>
        <v>0</v>
      </c>
      <c r="DV77" s="747">
        <f t="shared" si="400"/>
        <v>0</v>
      </c>
      <c r="DW77" s="748"/>
      <c r="DX77" s="746"/>
      <c r="DY77" s="746"/>
      <c r="DZ77" s="77">
        <f t="shared" si="401"/>
        <v>0</v>
      </c>
      <c r="EA77" s="747">
        <f t="shared" si="402"/>
        <v>0</v>
      </c>
      <c r="EB77" s="748"/>
      <c r="EC77" s="746"/>
      <c r="ED77" s="746"/>
      <c r="EE77" s="77">
        <f t="shared" si="403"/>
        <v>0</v>
      </c>
      <c r="EF77" s="747">
        <f t="shared" si="404"/>
        <v>0</v>
      </c>
      <c r="EG77" s="748"/>
      <c r="EH77" s="746"/>
      <c r="EI77" s="746"/>
      <c r="EJ77" s="77">
        <f t="shared" si="405"/>
        <v>0</v>
      </c>
      <c r="EK77" s="747">
        <f t="shared" si="406"/>
        <v>0</v>
      </c>
      <c r="EL77" s="748"/>
      <c r="EM77" s="746"/>
      <c r="EN77" s="746"/>
      <c r="EO77" s="77">
        <f t="shared" si="407"/>
        <v>0</v>
      </c>
      <c r="EP77" s="747">
        <f t="shared" si="408"/>
        <v>0</v>
      </c>
      <c r="EQ77" s="748"/>
      <c r="ER77" s="746"/>
      <c r="ES77" s="746"/>
      <c r="ET77" s="77">
        <f t="shared" si="409"/>
        <v>0</v>
      </c>
      <c r="EU77" s="747">
        <f t="shared" si="410"/>
        <v>0</v>
      </c>
      <c r="EV77" s="748"/>
      <c r="EW77" s="746"/>
      <c r="EX77" s="746"/>
      <c r="EY77" s="77">
        <f t="shared" si="411"/>
        <v>0</v>
      </c>
      <c r="EZ77" s="747">
        <f t="shared" si="412"/>
        <v>0</v>
      </c>
      <c r="FA77" s="748"/>
      <c r="FB77" s="746"/>
      <c r="FC77" s="746"/>
      <c r="FD77" s="77">
        <f t="shared" si="413"/>
        <v>0</v>
      </c>
      <c r="FE77" s="747">
        <f t="shared" si="414"/>
        <v>0</v>
      </c>
    </row>
    <row r="78" spans="1:161" ht="15.75">
      <c r="A78" s="744"/>
      <c r="B78" s="745">
        <f t="shared" si="415"/>
        <v>15</v>
      </c>
      <c r="C78" s="746"/>
      <c r="D78" s="746"/>
      <c r="E78" s="77">
        <f t="shared" si="352"/>
        <v>1530</v>
      </c>
      <c r="F78" s="747">
        <f t="shared" si="352"/>
        <v>0.17</v>
      </c>
      <c r="G78" s="748"/>
      <c r="H78" s="746"/>
      <c r="I78" s="746"/>
      <c r="J78" s="77">
        <f t="shared" si="353"/>
        <v>0</v>
      </c>
      <c r="K78" s="747">
        <f t="shared" si="354"/>
        <v>0</v>
      </c>
      <c r="L78" s="748"/>
      <c r="M78" s="746"/>
      <c r="N78" s="746"/>
      <c r="O78" s="77">
        <f t="shared" si="355"/>
        <v>0</v>
      </c>
      <c r="P78" s="747">
        <f t="shared" si="356"/>
        <v>0</v>
      </c>
      <c r="Q78" s="748"/>
      <c r="R78" s="746"/>
      <c r="S78" s="746"/>
      <c r="T78" s="77">
        <f t="shared" si="357"/>
        <v>0</v>
      </c>
      <c r="U78" s="747">
        <f t="shared" si="358"/>
        <v>0</v>
      </c>
      <c r="V78" s="748"/>
      <c r="W78" s="746"/>
      <c r="X78" s="746"/>
      <c r="Y78" s="77">
        <f t="shared" si="359"/>
        <v>0</v>
      </c>
      <c r="Z78" s="747">
        <f t="shared" si="360"/>
        <v>0</v>
      </c>
      <c r="AA78" s="748"/>
      <c r="AB78" s="746"/>
      <c r="AC78" s="746"/>
      <c r="AD78" s="77">
        <f t="shared" si="361"/>
        <v>0</v>
      </c>
      <c r="AE78" s="747">
        <f t="shared" si="362"/>
        <v>0</v>
      </c>
      <c r="AF78" s="748"/>
      <c r="AG78" s="746"/>
      <c r="AH78" s="746"/>
      <c r="AI78" s="77">
        <f t="shared" si="363"/>
        <v>0</v>
      </c>
      <c r="AJ78" s="747">
        <f t="shared" si="364"/>
        <v>0</v>
      </c>
      <c r="AK78" s="748"/>
      <c r="AL78" s="746"/>
      <c r="AM78" s="746"/>
      <c r="AN78" s="77">
        <f t="shared" si="365"/>
        <v>0</v>
      </c>
      <c r="AO78" s="747">
        <f t="shared" si="366"/>
        <v>0</v>
      </c>
      <c r="AP78" s="748"/>
      <c r="AQ78" s="746"/>
      <c r="AR78" s="746"/>
      <c r="AS78" s="77">
        <f t="shared" si="367"/>
        <v>0</v>
      </c>
      <c r="AT78" s="747">
        <f t="shared" si="368"/>
        <v>0</v>
      </c>
      <c r="AU78" s="748">
        <v>15</v>
      </c>
      <c r="AV78" s="746">
        <v>3</v>
      </c>
      <c r="AW78" s="746">
        <v>34</v>
      </c>
      <c r="AX78" s="77">
        <f t="shared" si="369"/>
        <v>1530</v>
      </c>
      <c r="AY78" s="747">
        <f t="shared" si="370"/>
        <v>0.17</v>
      </c>
      <c r="AZ78" s="748"/>
      <c r="BA78" s="746"/>
      <c r="BB78" s="746"/>
      <c r="BC78" s="77">
        <f t="shared" si="371"/>
        <v>0</v>
      </c>
      <c r="BD78" s="747">
        <f t="shared" si="372"/>
        <v>0</v>
      </c>
      <c r="BE78" s="748"/>
      <c r="BF78" s="746"/>
      <c r="BG78" s="746"/>
      <c r="BH78" s="77">
        <f t="shared" si="373"/>
        <v>0</v>
      </c>
      <c r="BI78" s="747">
        <f t="shared" si="374"/>
        <v>0</v>
      </c>
      <c r="BJ78" s="748"/>
      <c r="BK78" s="746"/>
      <c r="BL78" s="746"/>
      <c r="BM78" s="77">
        <f t="shared" si="375"/>
        <v>0</v>
      </c>
      <c r="BN78" s="747">
        <f t="shared" si="376"/>
        <v>0</v>
      </c>
      <c r="BO78" s="748"/>
      <c r="BP78" s="746"/>
      <c r="BQ78" s="746"/>
      <c r="BR78" s="77">
        <f t="shared" si="377"/>
        <v>0</v>
      </c>
      <c r="BS78" s="747">
        <f t="shared" si="378"/>
        <v>0</v>
      </c>
      <c r="BT78" s="748"/>
      <c r="BU78" s="746"/>
      <c r="BV78" s="746"/>
      <c r="BW78" s="77">
        <f t="shared" si="379"/>
        <v>0</v>
      </c>
      <c r="BX78" s="747">
        <f t="shared" si="380"/>
        <v>0</v>
      </c>
      <c r="BY78" s="748"/>
      <c r="BZ78" s="746"/>
      <c r="CA78" s="746"/>
      <c r="CB78" s="77">
        <f t="shared" si="381"/>
        <v>0</v>
      </c>
      <c r="CC78" s="747">
        <f t="shared" si="382"/>
        <v>0</v>
      </c>
      <c r="CD78" s="748"/>
      <c r="CE78" s="746"/>
      <c r="CF78" s="746"/>
      <c r="CG78" s="77">
        <f t="shared" si="383"/>
        <v>0</v>
      </c>
      <c r="CH78" s="747">
        <f t="shared" si="384"/>
        <v>0</v>
      </c>
      <c r="CI78" s="748"/>
      <c r="CJ78" s="746"/>
      <c r="CK78" s="746"/>
      <c r="CL78" s="77">
        <f t="shared" si="385"/>
        <v>0</v>
      </c>
      <c r="CM78" s="747">
        <f t="shared" si="386"/>
        <v>0</v>
      </c>
      <c r="CN78" s="748"/>
      <c r="CO78" s="746"/>
      <c r="CP78" s="746"/>
      <c r="CQ78" s="77">
        <f t="shared" si="387"/>
        <v>0</v>
      </c>
      <c r="CR78" s="747">
        <f t="shared" si="388"/>
        <v>0</v>
      </c>
      <c r="CS78" s="748"/>
      <c r="CT78" s="746"/>
      <c r="CU78" s="746"/>
      <c r="CV78" s="77">
        <f t="shared" si="389"/>
        <v>0</v>
      </c>
      <c r="CW78" s="747">
        <f t="shared" si="390"/>
        <v>0</v>
      </c>
      <c r="CX78" s="748"/>
      <c r="CY78" s="746"/>
      <c r="CZ78" s="746"/>
      <c r="DA78" s="77">
        <f t="shared" si="391"/>
        <v>0</v>
      </c>
      <c r="DB78" s="747">
        <f t="shared" si="392"/>
        <v>0</v>
      </c>
      <c r="DC78" s="748"/>
      <c r="DD78" s="746"/>
      <c r="DE78" s="746"/>
      <c r="DF78" s="77">
        <f t="shared" si="393"/>
        <v>0</v>
      </c>
      <c r="DG78" s="747">
        <f t="shared" si="394"/>
        <v>0</v>
      </c>
      <c r="DH78" s="748"/>
      <c r="DI78" s="746"/>
      <c r="DJ78" s="746"/>
      <c r="DK78" s="77">
        <f t="shared" si="395"/>
        <v>0</v>
      </c>
      <c r="DL78" s="747">
        <f t="shared" si="396"/>
        <v>0</v>
      </c>
      <c r="DM78" s="748"/>
      <c r="DN78" s="746"/>
      <c r="DO78" s="746"/>
      <c r="DP78" s="77">
        <f t="shared" si="397"/>
        <v>0</v>
      </c>
      <c r="DQ78" s="747">
        <f t="shared" si="398"/>
        <v>0</v>
      </c>
      <c r="DR78" s="748"/>
      <c r="DS78" s="746"/>
      <c r="DT78" s="746"/>
      <c r="DU78" s="77">
        <f t="shared" si="399"/>
        <v>0</v>
      </c>
      <c r="DV78" s="747">
        <f t="shared" si="400"/>
        <v>0</v>
      </c>
      <c r="DW78" s="748"/>
      <c r="DX78" s="746"/>
      <c r="DY78" s="746"/>
      <c r="DZ78" s="77">
        <f t="shared" si="401"/>
        <v>0</v>
      </c>
      <c r="EA78" s="747">
        <f t="shared" si="402"/>
        <v>0</v>
      </c>
      <c r="EB78" s="748"/>
      <c r="EC78" s="746"/>
      <c r="ED78" s="746"/>
      <c r="EE78" s="77">
        <f t="shared" si="403"/>
        <v>0</v>
      </c>
      <c r="EF78" s="747">
        <f t="shared" si="404"/>
        <v>0</v>
      </c>
      <c r="EG78" s="748"/>
      <c r="EH78" s="746"/>
      <c r="EI78" s="746"/>
      <c r="EJ78" s="77">
        <f t="shared" si="405"/>
        <v>0</v>
      </c>
      <c r="EK78" s="747">
        <f t="shared" si="406"/>
        <v>0</v>
      </c>
      <c r="EL78" s="748"/>
      <c r="EM78" s="746"/>
      <c r="EN78" s="746"/>
      <c r="EO78" s="77">
        <f t="shared" si="407"/>
        <v>0</v>
      </c>
      <c r="EP78" s="747">
        <f t="shared" si="408"/>
        <v>0</v>
      </c>
      <c r="EQ78" s="748"/>
      <c r="ER78" s="746"/>
      <c r="ES78" s="746"/>
      <c r="ET78" s="77">
        <f t="shared" si="409"/>
        <v>0</v>
      </c>
      <c r="EU78" s="747">
        <f t="shared" si="410"/>
        <v>0</v>
      </c>
      <c r="EV78" s="748"/>
      <c r="EW78" s="746"/>
      <c r="EX78" s="746"/>
      <c r="EY78" s="77">
        <f t="shared" si="411"/>
        <v>0</v>
      </c>
      <c r="EZ78" s="747">
        <f t="shared" si="412"/>
        <v>0</v>
      </c>
      <c r="FA78" s="748"/>
      <c r="FB78" s="746"/>
      <c r="FC78" s="746"/>
      <c r="FD78" s="77">
        <f t="shared" si="413"/>
        <v>0</v>
      </c>
      <c r="FE78" s="747">
        <f t="shared" si="414"/>
        <v>0</v>
      </c>
    </row>
    <row r="79" spans="1:161" ht="15.75">
      <c r="A79" s="744"/>
      <c r="B79" s="745">
        <f t="shared" si="415"/>
        <v>0</v>
      </c>
      <c r="C79" s="746"/>
      <c r="D79" s="746"/>
      <c r="E79" s="77">
        <f t="shared" si="352"/>
        <v>0</v>
      </c>
      <c r="F79" s="747">
        <f t="shared" si="352"/>
        <v>0</v>
      </c>
      <c r="G79" s="748"/>
      <c r="H79" s="746"/>
      <c r="I79" s="746"/>
      <c r="J79" s="77">
        <f t="shared" si="353"/>
        <v>0</v>
      </c>
      <c r="K79" s="747">
        <f t="shared" si="354"/>
        <v>0</v>
      </c>
      <c r="L79" s="748"/>
      <c r="M79" s="746"/>
      <c r="N79" s="746"/>
      <c r="O79" s="77">
        <f t="shared" si="355"/>
        <v>0</v>
      </c>
      <c r="P79" s="747">
        <f t="shared" si="356"/>
        <v>0</v>
      </c>
      <c r="Q79" s="748"/>
      <c r="R79" s="746"/>
      <c r="S79" s="746"/>
      <c r="T79" s="77">
        <f t="shared" si="357"/>
        <v>0</v>
      </c>
      <c r="U79" s="747">
        <f t="shared" si="358"/>
        <v>0</v>
      </c>
      <c r="V79" s="748"/>
      <c r="W79" s="746"/>
      <c r="X79" s="746"/>
      <c r="Y79" s="77">
        <f t="shared" si="359"/>
        <v>0</v>
      </c>
      <c r="Z79" s="747">
        <f t="shared" si="360"/>
        <v>0</v>
      </c>
      <c r="AA79" s="748"/>
      <c r="AB79" s="746"/>
      <c r="AC79" s="746"/>
      <c r="AD79" s="77">
        <f t="shared" si="361"/>
        <v>0</v>
      </c>
      <c r="AE79" s="747">
        <f t="shared" si="362"/>
        <v>0</v>
      </c>
      <c r="AF79" s="748"/>
      <c r="AG79" s="746"/>
      <c r="AH79" s="746"/>
      <c r="AI79" s="77">
        <f t="shared" si="363"/>
        <v>0</v>
      </c>
      <c r="AJ79" s="747">
        <f t="shared" si="364"/>
        <v>0</v>
      </c>
      <c r="AK79" s="748"/>
      <c r="AL79" s="746"/>
      <c r="AM79" s="746"/>
      <c r="AN79" s="77">
        <f t="shared" si="365"/>
        <v>0</v>
      </c>
      <c r="AO79" s="747">
        <f t="shared" si="366"/>
        <v>0</v>
      </c>
      <c r="AP79" s="748"/>
      <c r="AQ79" s="746"/>
      <c r="AR79" s="746"/>
      <c r="AS79" s="77">
        <f t="shared" si="367"/>
        <v>0</v>
      </c>
      <c r="AT79" s="747">
        <f t="shared" si="368"/>
        <v>0</v>
      </c>
      <c r="AU79" s="748"/>
      <c r="AV79" s="746"/>
      <c r="AW79" s="746"/>
      <c r="AX79" s="77">
        <f t="shared" si="369"/>
        <v>0</v>
      </c>
      <c r="AY79" s="747">
        <f t="shared" si="370"/>
        <v>0</v>
      </c>
      <c r="AZ79" s="748"/>
      <c r="BA79" s="746"/>
      <c r="BB79" s="746"/>
      <c r="BC79" s="77">
        <f t="shared" si="371"/>
        <v>0</v>
      </c>
      <c r="BD79" s="747">
        <f t="shared" si="372"/>
        <v>0</v>
      </c>
      <c r="BE79" s="748"/>
      <c r="BF79" s="746"/>
      <c r="BG79" s="746"/>
      <c r="BH79" s="77">
        <f t="shared" si="373"/>
        <v>0</v>
      </c>
      <c r="BI79" s="747">
        <f t="shared" si="374"/>
        <v>0</v>
      </c>
      <c r="BJ79" s="748"/>
      <c r="BK79" s="746"/>
      <c r="BL79" s="746"/>
      <c r="BM79" s="77">
        <f t="shared" si="375"/>
        <v>0</v>
      </c>
      <c r="BN79" s="747">
        <f t="shared" si="376"/>
        <v>0</v>
      </c>
      <c r="BO79" s="748"/>
      <c r="BP79" s="746"/>
      <c r="BQ79" s="746"/>
      <c r="BR79" s="77">
        <f t="shared" si="377"/>
        <v>0</v>
      </c>
      <c r="BS79" s="747">
        <f t="shared" si="378"/>
        <v>0</v>
      </c>
      <c r="BT79" s="748"/>
      <c r="BU79" s="746"/>
      <c r="BV79" s="746"/>
      <c r="BW79" s="77">
        <f t="shared" si="379"/>
        <v>0</v>
      </c>
      <c r="BX79" s="747">
        <f t="shared" si="380"/>
        <v>0</v>
      </c>
      <c r="BY79" s="748"/>
      <c r="BZ79" s="746"/>
      <c r="CA79" s="746"/>
      <c r="CB79" s="77">
        <f t="shared" si="381"/>
        <v>0</v>
      </c>
      <c r="CC79" s="747">
        <f t="shared" si="382"/>
        <v>0</v>
      </c>
      <c r="CD79" s="748"/>
      <c r="CE79" s="746"/>
      <c r="CF79" s="746"/>
      <c r="CG79" s="77">
        <f t="shared" si="383"/>
        <v>0</v>
      </c>
      <c r="CH79" s="747">
        <f t="shared" si="384"/>
        <v>0</v>
      </c>
      <c r="CI79" s="748"/>
      <c r="CJ79" s="746"/>
      <c r="CK79" s="746"/>
      <c r="CL79" s="77">
        <f t="shared" si="385"/>
        <v>0</v>
      </c>
      <c r="CM79" s="747">
        <f t="shared" si="386"/>
        <v>0</v>
      </c>
      <c r="CN79" s="748"/>
      <c r="CO79" s="746"/>
      <c r="CP79" s="746"/>
      <c r="CQ79" s="77">
        <f t="shared" si="387"/>
        <v>0</v>
      </c>
      <c r="CR79" s="747">
        <f t="shared" si="388"/>
        <v>0</v>
      </c>
      <c r="CS79" s="748"/>
      <c r="CT79" s="746"/>
      <c r="CU79" s="746"/>
      <c r="CV79" s="77">
        <f t="shared" si="389"/>
        <v>0</v>
      </c>
      <c r="CW79" s="747">
        <f t="shared" si="390"/>
        <v>0</v>
      </c>
      <c r="CX79" s="748"/>
      <c r="CY79" s="746"/>
      <c r="CZ79" s="746"/>
      <c r="DA79" s="77">
        <f t="shared" si="391"/>
        <v>0</v>
      </c>
      <c r="DB79" s="747">
        <f t="shared" si="392"/>
        <v>0</v>
      </c>
      <c r="DC79" s="748"/>
      <c r="DD79" s="746"/>
      <c r="DE79" s="746"/>
      <c r="DF79" s="77">
        <f t="shared" si="393"/>
        <v>0</v>
      </c>
      <c r="DG79" s="747">
        <f t="shared" si="394"/>
        <v>0</v>
      </c>
      <c r="DH79" s="748"/>
      <c r="DI79" s="746"/>
      <c r="DJ79" s="746"/>
      <c r="DK79" s="77">
        <f t="shared" si="395"/>
        <v>0</v>
      </c>
      <c r="DL79" s="747">
        <f t="shared" si="396"/>
        <v>0</v>
      </c>
      <c r="DM79" s="748"/>
      <c r="DN79" s="746"/>
      <c r="DO79" s="746"/>
      <c r="DP79" s="77">
        <f t="shared" si="397"/>
        <v>0</v>
      </c>
      <c r="DQ79" s="747">
        <f t="shared" si="398"/>
        <v>0</v>
      </c>
      <c r="DR79" s="748"/>
      <c r="DS79" s="746"/>
      <c r="DT79" s="746"/>
      <c r="DU79" s="77">
        <f t="shared" si="399"/>
        <v>0</v>
      </c>
      <c r="DV79" s="747">
        <f t="shared" si="400"/>
        <v>0</v>
      </c>
      <c r="DW79" s="748"/>
      <c r="DX79" s="746"/>
      <c r="DY79" s="746"/>
      <c r="DZ79" s="77">
        <f t="shared" si="401"/>
        <v>0</v>
      </c>
      <c r="EA79" s="747">
        <f t="shared" si="402"/>
        <v>0</v>
      </c>
      <c r="EB79" s="748"/>
      <c r="EC79" s="746"/>
      <c r="ED79" s="746"/>
      <c r="EE79" s="77">
        <f t="shared" si="403"/>
        <v>0</v>
      </c>
      <c r="EF79" s="747">
        <f t="shared" si="404"/>
        <v>0</v>
      </c>
      <c r="EG79" s="748"/>
      <c r="EH79" s="746"/>
      <c r="EI79" s="746"/>
      <c r="EJ79" s="77">
        <f t="shared" si="405"/>
        <v>0</v>
      </c>
      <c r="EK79" s="747">
        <f t="shared" si="406"/>
        <v>0</v>
      </c>
      <c r="EL79" s="748"/>
      <c r="EM79" s="746"/>
      <c r="EN79" s="746"/>
      <c r="EO79" s="77">
        <f t="shared" si="407"/>
        <v>0</v>
      </c>
      <c r="EP79" s="747">
        <f t="shared" si="408"/>
        <v>0</v>
      </c>
      <c r="EQ79" s="748"/>
      <c r="ER79" s="746"/>
      <c r="ES79" s="746"/>
      <c r="ET79" s="77">
        <f t="shared" si="409"/>
        <v>0</v>
      </c>
      <c r="EU79" s="747">
        <f t="shared" si="410"/>
        <v>0</v>
      </c>
      <c r="EV79" s="748"/>
      <c r="EW79" s="746"/>
      <c r="EX79" s="746"/>
      <c r="EY79" s="77">
        <f t="shared" si="411"/>
        <v>0</v>
      </c>
      <c r="EZ79" s="747">
        <f t="shared" si="412"/>
        <v>0</v>
      </c>
      <c r="FA79" s="748"/>
      <c r="FB79" s="746"/>
      <c r="FC79" s="746"/>
      <c r="FD79" s="77">
        <f t="shared" si="413"/>
        <v>0</v>
      </c>
      <c r="FE79" s="747">
        <f t="shared" si="414"/>
        <v>0</v>
      </c>
    </row>
    <row r="80" spans="1:161" ht="15.75">
      <c r="A80" s="744"/>
      <c r="B80" s="745">
        <f t="shared" si="415"/>
        <v>0</v>
      </c>
      <c r="C80" s="746"/>
      <c r="D80" s="746"/>
      <c r="E80" s="77">
        <f t="shared" si="352"/>
        <v>0</v>
      </c>
      <c r="F80" s="747">
        <f t="shared" si="352"/>
        <v>0</v>
      </c>
      <c r="G80" s="748"/>
      <c r="H80" s="746"/>
      <c r="I80" s="746"/>
      <c r="J80" s="77">
        <f t="shared" si="353"/>
        <v>0</v>
      </c>
      <c r="K80" s="747">
        <f t="shared" si="354"/>
        <v>0</v>
      </c>
      <c r="L80" s="748"/>
      <c r="M80" s="746"/>
      <c r="N80" s="746"/>
      <c r="O80" s="77">
        <f t="shared" si="355"/>
        <v>0</v>
      </c>
      <c r="P80" s="747">
        <f t="shared" si="356"/>
        <v>0</v>
      </c>
      <c r="Q80" s="748"/>
      <c r="R80" s="746"/>
      <c r="S80" s="746"/>
      <c r="T80" s="77">
        <f t="shared" si="357"/>
        <v>0</v>
      </c>
      <c r="U80" s="747">
        <f t="shared" si="358"/>
        <v>0</v>
      </c>
      <c r="V80" s="748"/>
      <c r="W80" s="746"/>
      <c r="X80" s="746"/>
      <c r="Y80" s="77">
        <f t="shared" si="359"/>
        <v>0</v>
      </c>
      <c r="Z80" s="747">
        <f t="shared" si="360"/>
        <v>0</v>
      </c>
      <c r="AA80" s="748"/>
      <c r="AB80" s="746"/>
      <c r="AC80" s="746"/>
      <c r="AD80" s="77">
        <f t="shared" si="361"/>
        <v>0</v>
      </c>
      <c r="AE80" s="747">
        <f t="shared" si="362"/>
        <v>0</v>
      </c>
      <c r="AF80" s="748"/>
      <c r="AG80" s="746"/>
      <c r="AH80" s="746"/>
      <c r="AI80" s="77">
        <f t="shared" si="363"/>
        <v>0</v>
      </c>
      <c r="AJ80" s="747">
        <f t="shared" si="364"/>
        <v>0</v>
      </c>
      <c r="AK80" s="748"/>
      <c r="AL80" s="746"/>
      <c r="AM80" s="746"/>
      <c r="AN80" s="77">
        <f t="shared" si="365"/>
        <v>0</v>
      </c>
      <c r="AO80" s="747">
        <f t="shared" si="366"/>
        <v>0</v>
      </c>
      <c r="AP80" s="748"/>
      <c r="AQ80" s="746"/>
      <c r="AR80" s="746"/>
      <c r="AS80" s="77">
        <f t="shared" si="367"/>
        <v>0</v>
      </c>
      <c r="AT80" s="747">
        <f t="shared" si="368"/>
        <v>0</v>
      </c>
      <c r="AU80" s="748"/>
      <c r="AV80" s="746"/>
      <c r="AW80" s="746"/>
      <c r="AX80" s="77">
        <f t="shared" si="369"/>
        <v>0</v>
      </c>
      <c r="AY80" s="747">
        <f t="shared" si="370"/>
        <v>0</v>
      </c>
      <c r="AZ80" s="748"/>
      <c r="BA80" s="746"/>
      <c r="BB80" s="746"/>
      <c r="BC80" s="77">
        <f t="shared" si="371"/>
        <v>0</v>
      </c>
      <c r="BD80" s="747">
        <f t="shared" si="372"/>
        <v>0</v>
      </c>
      <c r="BE80" s="748"/>
      <c r="BF80" s="746"/>
      <c r="BG80" s="746"/>
      <c r="BH80" s="77">
        <f t="shared" si="373"/>
        <v>0</v>
      </c>
      <c r="BI80" s="747">
        <f t="shared" si="374"/>
        <v>0</v>
      </c>
      <c r="BJ80" s="748"/>
      <c r="BK80" s="746"/>
      <c r="BL80" s="746"/>
      <c r="BM80" s="77">
        <f t="shared" si="375"/>
        <v>0</v>
      </c>
      <c r="BN80" s="747">
        <f t="shared" si="376"/>
        <v>0</v>
      </c>
      <c r="BO80" s="748"/>
      <c r="BP80" s="746"/>
      <c r="BQ80" s="746"/>
      <c r="BR80" s="77">
        <f t="shared" si="377"/>
        <v>0</v>
      </c>
      <c r="BS80" s="747">
        <f t="shared" si="378"/>
        <v>0</v>
      </c>
      <c r="BT80" s="748"/>
      <c r="BU80" s="746"/>
      <c r="BV80" s="746"/>
      <c r="BW80" s="77">
        <f t="shared" si="379"/>
        <v>0</v>
      </c>
      <c r="BX80" s="747">
        <f t="shared" si="380"/>
        <v>0</v>
      </c>
      <c r="BY80" s="748"/>
      <c r="BZ80" s="746"/>
      <c r="CA80" s="746"/>
      <c r="CB80" s="77">
        <f t="shared" si="381"/>
        <v>0</v>
      </c>
      <c r="CC80" s="747">
        <f t="shared" si="382"/>
        <v>0</v>
      </c>
      <c r="CD80" s="748"/>
      <c r="CE80" s="746"/>
      <c r="CF80" s="746"/>
      <c r="CG80" s="77">
        <f t="shared" si="383"/>
        <v>0</v>
      </c>
      <c r="CH80" s="747">
        <f t="shared" si="384"/>
        <v>0</v>
      </c>
      <c r="CI80" s="748"/>
      <c r="CJ80" s="746"/>
      <c r="CK80" s="746"/>
      <c r="CL80" s="77">
        <f t="shared" si="385"/>
        <v>0</v>
      </c>
      <c r="CM80" s="747">
        <f t="shared" si="386"/>
        <v>0</v>
      </c>
      <c r="CN80" s="748"/>
      <c r="CO80" s="746"/>
      <c r="CP80" s="746"/>
      <c r="CQ80" s="77">
        <f t="shared" si="387"/>
        <v>0</v>
      </c>
      <c r="CR80" s="747">
        <f t="shared" si="388"/>
        <v>0</v>
      </c>
      <c r="CS80" s="748"/>
      <c r="CT80" s="746"/>
      <c r="CU80" s="746"/>
      <c r="CV80" s="77">
        <f t="shared" si="389"/>
        <v>0</v>
      </c>
      <c r="CW80" s="747">
        <f t="shared" si="390"/>
        <v>0</v>
      </c>
      <c r="CX80" s="748"/>
      <c r="CY80" s="746"/>
      <c r="CZ80" s="746"/>
      <c r="DA80" s="77">
        <f t="shared" si="391"/>
        <v>0</v>
      </c>
      <c r="DB80" s="747">
        <f t="shared" si="392"/>
        <v>0</v>
      </c>
      <c r="DC80" s="748"/>
      <c r="DD80" s="746"/>
      <c r="DE80" s="746"/>
      <c r="DF80" s="77">
        <f t="shared" si="393"/>
        <v>0</v>
      </c>
      <c r="DG80" s="747">
        <f t="shared" si="394"/>
        <v>0</v>
      </c>
      <c r="DH80" s="748"/>
      <c r="DI80" s="746"/>
      <c r="DJ80" s="746"/>
      <c r="DK80" s="77">
        <f t="shared" si="395"/>
        <v>0</v>
      </c>
      <c r="DL80" s="747">
        <f t="shared" si="396"/>
        <v>0</v>
      </c>
      <c r="DM80" s="748"/>
      <c r="DN80" s="746"/>
      <c r="DO80" s="746"/>
      <c r="DP80" s="77">
        <f t="shared" si="397"/>
        <v>0</v>
      </c>
      <c r="DQ80" s="747">
        <f t="shared" si="398"/>
        <v>0</v>
      </c>
      <c r="DR80" s="748"/>
      <c r="DS80" s="746"/>
      <c r="DT80" s="746"/>
      <c r="DU80" s="77">
        <f t="shared" si="399"/>
        <v>0</v>
      </c>
      <c r="DV80" s="747">
        <f t="shared" si="400"/>
        <v>0</v>
      </c>
      <c r="DW80" s="748"/>
      <c r="DX80" s="746"/>
      <c r="DY80" s="746"/>
      <c r="DZ80" s="77">
        <f t="shared" si="401"/>
        <v>0</v>
      </c>
      <c r="EA80" s="747">
        <f t="shared" si="402"/>
        <v>0</v>
      </c>
      <c r="EB80" s="748"/>
      <c r="EC80" s="746"/>
      <c r="ED80" s="746"/>
      <c r="EE80" s="77">
        <f t="shared" si="403"/>
        <v>0</v>
      </c>
      <c r="EF80" s="747">
        <f t="shared" si="404"/>
        <v>0</v>
      </c>
      <c r="EG80" s="748"/>
      <c r="EH80" s="746"/>
      <c r="EI80" s="746"/>
      <c r="EJ80" s="77">
        <f t="shared" si="405"/>
        <v>0</v>
      </c>
      <c r="EK80" s="747">
        <f t="shared" si="406"/>
        <v>0</v>
      </c>
      <c r="EL80" s="748"/>
      <c r="EM80" s="746"/>
      <c r="EN80" s="746"/>
      <c r="EO80" s="77">
        <f t="shared" si="407"/>
        <v>0</v>
      </c>
      <c r="EP80" s="747">
        <f t="shared" si="408"/>
        <v>0</v>
      </c>
      <c r="EQ80" s="748"/>
      <c r="ER80" s="746"/>
      <c r="ES80" s="746"/>
      <c r="ET80" s="77">
        <f t="shared" si="409"/>
        <v>0</v>
      </c>
      <c r="EU80" s="747">
        <f t="shared" si="410"/>
        <v>0</v>
      </c>
      <c r="EV80" s="748"/>
      <c r="EW80" s="746"/>
      <c r="EX80" s="746"/>
      <c r="EY80" s="77">
        <f t="shared" si="411"/>
        <v>0</v>
      </c>
      <c r="EZ80" s="747">
        <f t="shared" si="412"/>
        <v>0</v>
      </c>
      <c r="FA80" s="748"/>
      <c r="FB80" s="746"/>
      <c r="FC80" s="746"/>
      <c r="FD80" s="77">
        <f t="shared" si="413"/>
        <v>0</v>
      </c>
      <c r="FE80" s="747">
        <f t="shared" si="414"/>
        <v>0</v>
      </c>
    </row>
    <row r="81" spans="1:161" ht="15.75">
      <c r="A81" s="744"/>
      <c r="B81" s="745">
        <f t="shared" si="415"/>
        <v>0</v>
      </c>
      <c r="C81" s="746"/>
      <c r="D81" s="746"/>
      <c r="E81" s="77">
        <f t="shared" si="352"/>
        <v>0</v>
      </c>
      <c r="F81" s="747">
        <f t="shared" si="352"/>
        <v>0</v>
      </c>
      <c r="G81" s="748"/>
      <c r="H81" s="746"/>
      <c r="I81" s="746"/>
      <c r="J81" s="77">
        <f t="shared" si="353"/>
        <v>0</v>
      </c>
      <c r="K81" s="747">
        <f t="shared" si="354"/>
        <v>0</v>
      </c>
      <c r="L81" s="748"/>
      <c r="M81" s="746"/>
      <c r="N81" s="746"/>
      <c r="O81" s="77">
        <f t="shared" si="355"/>
        <v>0</v>
      </c>
      <c r="P81" s="747">
        <f t="shared" si="356"/>
        <v>0</v>
      </c>
      <c r="Q81" s="748"/>
      <c r="R81" s="746"/>
      <c r="S81" s="746"/>
      <c r="T81" s="77">
        <f t="shared" si="357"/>
        <v>0</v>
      </c>
      <c r="U81" s="747">
        <f t="shared" si="358"/>
        <v>0</v>
      </c>
      <c r="V81" s="748"/>
      <c r="W81" s="746"/>
      <c r="X81" s="746"/>
      <c r="Y81" s="77">
        <f t="shared" si="359"/>
        <v>0</v>
      </c>
      <c r="Z81" s="747">
        <f t="shared" si="360"/>
        <v>0</v>
      </c>
      <c r="AA81" s="748"/>
      <c r="AB81" s="746"/>
      <c r="AC81" s="746"/>
      <c r="AD81" s="77">
        <f t="shared" si="361"/>
        <v>0</v>
      </c>
      <c r="AE81" s="747">
        <f t="shared" si="362"/>
        <v>0</v>
      </c>
      <c r="AF81" s="748"/>
      <c r="AG81" s="746"/>
      <c r="AH81" s="746"/>
      <c r="AI81" s="77">
        <f t="shared" si="363"/>
        <v>0</v>
      </c>
      <c r="AJ81" s="747">
        <f t="shared" si="364"/>
        <v>0</v>
      </c>
      <c r="AK81" s="748"/>
      <c r="AL81" s="746"/>
      <c r="AM81" s="746"/>
      <c r="AN81" s="77">
        <f t="shared" si="365"/>
        <v>0</v>
      </c>
      <c r="AO81" s="747">
        <f t="shared" si="366"/>
        <v>0</v>
      </c>
      <c r="AP81" s="748"/>
      <c r="AQ81" s="746"/>
      <c r="AR81" s="746"/>
      <c r="AS81" s="77">
        <f t="shared" si="367"/>
        <v>0</v>
      </c>
      <c r="AT81" s="747">
        <f t="shared" si="368"/>
        <v>0</v>
      </c>
      <c r="AU81" s="748"/>
      <c r="AV81" s="746"/>
      <c r="AW81" s="746"/>
      <c r="AX81" s="77">
        <f t="shared" si="369"/>
        <v>0</v>
      </c>
      <c r="AY81" s="747">
        <f t="shared" si="370"/>
        <v>0</v>
      </c>
      <c r="AZ81" s="748"/>
      <c r="BA81" s="746"/>
      <c r="BB81" s="746"/>
      <c r="BC81" s="77">
        <f t="shared" si="371"/>
        <v>0</v>
      </c>
      <c r="BD81" s="747">
        <f t="shared" si="372"/>
        <v>0</v>
      </c>
      <c r="BE81" s="748"/>
      <c r="BF81" s="746"/>
      <c r="BG81" s="746"/>
      <c r="BH81" s="77">
        <f t="shared" si="373"/>
        <v>0</v>
      </c>
      <c r="BI81" s="747">
        <f t="shared" si="374"/>
        <v>0</v>
      </c>
      <c r="BJ81" s="748"/>
      <c r="BK81" s="746"/>
      <c r="BL81" s="746"/>
      <c r="BM81" s="77">
        <f t="shared" si="375"/>
        <v>0</v>
      </c>
      <c r="BN81" s="747">
        <f t="shared" si="376"/>
        <v>0</v>
      </c>
      <c r="BO81" s="748"/>
      <c r="BP81" s="746"/>
      <c r="BQ81" s="746"/>
      <c r="BR81" s="77">
        <f t="shared" si="377"/>
        <v>0</v>
      </c>
      <c r="BS81" s="747">
        <f t="shared" si="378"/>
        <v>0</v>
      </c>
      <c r="BT81" s="748"/>
      <c r="BU81" s="746"/>
      <c r="BV81" s="746"/>
      <c r="BW81" s="77">
        <f t="shared" si="379"/>
        <v>0</v>
      </c>
      <c r="BX81" s="747">
        <f t="shared" si="380"/>
        <v>0</v>
      </c>
      <c r="BY81" s="748"/>
      <c r="BZ81" s="746"/>
      <c r="CA81" s="746"/>
      <c r="CB81" s="77">
        <f t="shared" si="381"/>
        <v>0</v>
      </c>
      <c r="CC81" s="747">
        <f t="shared" si="382"/>
        <v>0</v>
      </c>
      <c r="CD81" s="748"/>
      <c r="CE81" s="746"/>
      <c r="CF81" s="746"/>
      <c r="CG81" s="77">
        <f t="shared" si="383"/>
        <v>0</v>
      </c>
      <c r="CH81" s="747">
        <f t="shared" si="384"/>
        <v>0</v>
      </c>
      <c r="CI81" s="748"/>
      <c r="CJ81" s="746"/>
      <c r="CK81" s="746"/>
      <c r="CL81" s="77">
        <f t="shared" si="385"/>
        <v>0</v>
      </c>
      <c r="CM81" s="747">
        <f t="shared" si="386"/>
        <v>0</v>
      </c>
      <c r="CN81" s="748"/>
      <c r="CO81" s="746"/>
      <c r="CP81" s="746"/>
      <c r="CQ81" s="77">
        <f t="shared" si="387"/>
        <v>0</v>
      </c>
      <c r="CR81" s="747">
        <f t="shared" si="388"/>
        <v>0</v>
      </c>
      <c r="CS81" s="748"/>
      <c r="CT81" s="746"/>
      <c r="CU81" s="746"/>
      <c r="CV81" s="77">
        <f t="shared" si="389"/>
        <v>0</v>
      </c>
      <c r="CW81" s="747">
        <f t="shared" si="390"/>
        <v>0</v>
      </c>
      <c r="CX81" s="748"/>
      <c r="CY81" s="746"/>
      <c r="CZ81" s="746"/>
      <c r="DA81" s="77">
        <f t="shared" si="391"/>
        <v>0</v>
      </c>
      <c r="DB81" s="747">
        <f t="shared" si="392"/>
        <v>0</v>
      </c>
      <c r="DC81" s="748"/>
      <c r="DD81" s="746"/>
      <c r="DE81" s="746"/>
      <c r="DF81" s="77">
        <f t="shared" si="393"/>
        <v>0</v>
      </c>
      <c r="DG81" s="747">
        <f t="shared" si="394"/>
        <v>0</v>
      </c>
      <c r="DH81" s="748"/>
      <c r="DI81" s="746"/>
      <c r="DJ81" s="746"/>
      <c r="DK81" s="77">
        <f t="shared" si="395"/>
        <v>0</v>
      </c>
      <c r="DL81" s="747">
        <f t="shared" si="396"/>
        <v>0</v>
      </c>
      <c r="DM81" s="748"/>
      <c r="DN81" s="746"/>
      <c r="DO81" s="746"/>
      <c r="DP81" s="77">
        <f t="shared" si="397"/>
        <v>0</v>
      </c>
      <c r="DQ81" s="747">
        <f t="shared" si="398"/>
        <v>0</v>
      </c>
      <c r="DR81" s="748"/>
      <c r="DS81" s="746"/>
      <c r="DT81" s="746"/>
      <c r="DU81" s="77">
        <f t="shared" si="399"/>
        <v>0</v>
      </c>
      <c r="DV81" s="747">
        <f t="shared" si="400"/>
        <v>0</v>
      </c>
      <c r="DW81" s="748"/>
      <c r="DX81" s="746"/>
      <c r="DY81" s="746"/>
      <c r="DZ81" s="77">
        <f t="shared" si="401"/>
        <v>0</v>
      </c>
      <c r="EA81" s="747">
        <f t="shared" si="402"/>
        <v>0</v>
      </c>
      <c r="EB81" s="748"/>
      <c r="EC81" s="746"/>
      <c r="ED81" s="746"/>
      <c r="EE81" s="77">
        <f t="shared" si="403"/>
        <v>0</v>
      </c>
      <c r="EF81" s="747">
        <f t="shared" si="404"/>
        <v>0</v>
      </c>
      <c r="EG81" s="748"/>
      <c r="EH81" s="746"/>
      <c r="EI81" s="746"/>
      <c r="EJ81" s="77">
        <f t="shared" si="405"/>
        <v>0</v>
      </c>
      <c r="EK81" s="747">
        <f t="shared" si="406"/>
        <v>0</v>
      </c>
      <c r="EL81" s="748"/>
      <c r="EM81" s="746"/>
      <c r="EN81" s="746"/>
      <c r="EO81" s="77">
        <f t="shared" si="407"/>
        <v>0</v>
      </c>
      <c r="EP81" s="747">
        <f t="shared" si="408"/>
        <v>0</v>
      </c>
      <c r="EQ81" s="748"/>
      <c r="ER81" s="746"/>
      <c r="ES81" s="746"/>
      <c r="ET81" s="77">
        <f t="shared" si="409"/>
        <v>0</v>
      </c>
      <c r="EU81" s="747">
        <f t="shared" si="410"/>
        <v>0</v>
      </c>
      <c r="EV81" s="748"/>
      <c r="EW81" s="746"/>
      <c r="EX81" s="746"/>
      <c r="EY81" s="77">
        <f t="shared" si="411"/>
        <v>0</v>
      </c>
      <c r="EZ81" s="747">
        <f t="shared" si="412"/>
        <v>0</v>
      </c>
      <c r="FA81" s="748"/>
      <c r="FB81" s="746"/>
      <c r="FC81" s="746"/>
      <c r="FD81" s="77">
        <f t="shared" si="413"/>
        <v>0</v>
      </c>
      <c r="FE81" s="747">
        <f t="shared" si="414"/>
        <v>0</v>
      </c>
    </row>
    <row r="82" spans="1:161" ht="15.75">
      <c r="A82" s="744"/>
      <c r="B82" s="745">
        <f t="shared" si="415"/>
        <v>0</v>
      </c>
      <c r="C82" s="746"/>
      <c r="D82" s="746"/>
      <c r="E82" s="77">
        <f t="shared" si="352"/>
        <v>0</v>
      </c>
      <c r="F82" s="747">
        <f t="shared" si="352"/>
        <v>0</v>
      </c>
      <c r="G82" s="748"/>
      <c r="H82" s="746"/>
      <c r="I82" s="746"/>
      <c r="J82" s="77">
        <f t="shared" si="353"/>
        <v>0</v>
      </c>
      <c r="K82" s="747">
        <f t="shared" si="354"/>
        <v>0</v>
      </c>
      <c r="L82" s="748"/>
      <c r="M82" s="746"/>
      <c r="N82" s="746"/>
      <c r="O82" s="77">
        <f t="shared" si="355"/>
        <v>0</v>
      </c>
      <c r="P82" s="747">
        <f t="shared" si="356"/>
        <v>0</v>
      </c>
      <c r="Q82" s="748"/>
      <c r="R82" s="746"/>
      <c r="S82" s="746"/>
      <c r="T82" s="77">
        <f t="shared" si="357"/>
        <v>0</v>
      </c>
      <c r="U82" s="747">
        <f t="shared" si="358"/>
        <v>0</v>
      </c>
      <c r="V82" s="748"/>
      <c r="W82" s="746"/>
      <c r="X82" s="746"/>
      <c r="Y82" s="77">
        <f t="shared" si="359"/>
        <v>0</v>
      </c>
      <c r="Z82" s="747">
        <f t="shared" si="360"/>
        <v>0</v>
      </c>
      <c r="AA82" s="748"/>
      <c r="AB82" s="746"/>
      <c r="AC82" s="746"/>
      <c r="AD82" s="77">
        <f t="shared" si="361"/>
        <v>0</v>
      </c>
      <c r="AE82" s="747">
        <f t="shared" si="362"/>
        <v>0</v>
      </c>
      <c r="AF82" s="748"/>
      <c r="AG82" s="746"/>
      <c r="AH82" s="746"/>
      <c r="AI82" s="77">
        <f t="shared" si="363"/>
        <v>0</v>
      </c>
      <c r="AJ82" s="747">
        <f t="shared" si="364"/>
        <v>0</v>
      </c>
      <c r="AK82" s="748"/>
      <c r="AL82" s="746"/>
      <c r="AM82" s="746"/>
      <c r="AN82" s="77">
        <f t="shared" si="365"/>
        <v>0</v>
      </c>
      <c r="AO82" s="747">
        <f t="shared" si="366"/>
        <v>0</v>
      </c>
      <c r="AP82" s="748"/>
      <c r="AQ82" s="746"/>
      <c r="AR82" s="746"/>
      <c r="AS82" s="77">
        <f t="shared" si="367"/>
        <v>0</v>
      </c>
      <c r="AT82" s="747">
        <f t="shared" si="368"/>
        <v>0</v>
      </c>
      <c r="AU82" s="748"/>
      <c r="AV82" s="746"/>
      <c r="AW82" s="746"/>
      <c r="AX82" s="77">
        <f t="shared" si="369"/>
        <v>0</v>
      </c>
      <c r="AY82" s="747">
        <f t="shared" si="370"/>
        <v>0</v>
      </c>
      <c r="AZ82" s="748"/>
      <c r="BA82" s="746"/>
      <c r="BB82" s="746"/>
      <c r="BC82" s="77">
        <f t="shared" si="371"/>
        <v>0</v>
      </c>
      <c r="BD82" s="747">
        <f t="shared" si="372"/>
        <v>0</v>
      </c>
      <c r="BE82" s="748"/>
      <c r="BF82" s="746"/>
      <c r="BG82" s="746"/>
      <c r="BH82" s="77">
        <f t="shared" si="373"/>
        <v>0</v>
      </c>
      <c r="BI82" s="747">
        <f t="shared" si="374"/>
        <v>0</v>
      </c>
      <c r="BJ82" s="748"/>
      <c r="BK82" s="746"/>
      <c r="BL82" s="746"/>
      <c r="BM82" s="77">
        <f t="shared" si="375"/>
        <v>0</v>
      </c>
      <c r="BN82" s="747">
        <f t="shared" si="376"/>
        <v>0</v>
      </c>
      <c r="BO82" s="748"/>
      <c r="BP82" s="746"/>
      <c r="BQ82" s="746"/>
      <c r="BR82" s="77">
        <f t="shared" si="377"/>
        <v>0</v>
      </c>
      <c r="BS82" s="747">
        <f t="shared" si="378"/>
        <v>0</v>
      </c>
      <c r="BT82" s="748"/>
      <c r="BU82" s="746"/>
      <c r="BV82" s="746"/>
      <c r="BW82" s="77">
        <f t="shared" si="379"/>
        <v>0</v>
      </c>
      <c r="BX82" s="747">
        <f t="shared" si="380"/>
        <v>0</v>
      </c>
      <c r="BY82" s="748"/>
      <c r="BZ82" s="746"/>
      <c r="CA82" s="746"/>
      <c r="CB82" s="77">
        <f t="shared" si="381"/>
        <v>0</v>
      </c>
      <c r="CC82" s="747">
        <f t="shared" si="382"/>
        <v>0</v>
      </c>
      <c r="CD82" s="748"/>
      <c r="CE82" s="746"/>
      <c r="CF82" s="746"/>
      <c r="CG82" s="77">
        <f t="shared" si="383"/>
        <v>0</v>
      </c>
      <c r="CH82" s="747">
        <f t="shared" si="384"/>
        <v>0</v>
      </c>
      <c r="CI82" s="748"/>
      <c r="CJ82" s="746"/>
      <c r="CK82" s="746"/>
      <c r="CL82" s="77">
        <f t="shared" si="385"/>
        <v>0</v>
      </c>
      <c r="CM82" s="747">
        <f t="shared" si="386"/>
        <v>0</v>
      </c>
      <c r="CN82" s="748"/>
      <c r="CO82" s="746"/>
      <c r="CP82" s="746"/>
      <c r="CQ82" s="77">
        <f t="shared" si="387"/>
        <v>0</v>
      </c>
      <c r="CR82" s="747">
        <f t="shared" si="388"/>
        <v>0</v>
      </c>
      <c r="CS82" s="748"/>
      <c r="CT82" s="746"/>
      <c r="CU82" s="746"/>
      <c r="CV82" s="77">
        <f t="shared" si="389"/>
        <v>0</v>
      </c>
      <c r="CW82" s="747">
        <f t="shared" si="390"/>
        <v>0</v>
      </c>
      <c r="CX82" s="748"/>
      <c r="CY82" s="746"/>
      <c r="CZ82" s="746"/>
      <c r="DA82" s="77">
        <f t="shared" si="391"/>
        <v>0</v>
      </c>
      <c r="DB82" s="747">
        <f t="shared" si="392"/>
        <v>0</v>
      </c>
      <c r="DC82" s="748"/>
      <c r="DD82" s="746"/>
      <c r="DE82" s="746"/>
      <c r="DF82" s="77">
        <f t="shared" si="393"/>
        <v>0</v>
      </c>
      <c r="DG82" s="747">
        <f t="shared" si="394"/>
        <v>0</v>
      </c>
      <c r="DH82" s="748"/>
      <c r="DI82" s="746"/>
      <c r="DJ82" s="746"/>
      <c r="DK82" s="77">
        <f t="shared" si="395"/>
        <v>0</v>
      </c>
      <c r="DL82" s="747">
        <f t="shared" si="396"/>
        <v>0</v>
      </c>
      <c r="DM82" s="748"/>
      <c r="DN82" s="746"/>
      <c r="DO82" s="746"/>
      <c r="DP82" s="77">
        <f t="shared" si="397"/>
        <v>0</v>
      </c>
      <c r="DQ82" s="747">
        <f t="shared" si="398"/>
        <v>0</v>
      </c>
      <c r="DR82" s="748"/>
      <c r="DS82" s="746"/>
      <c r="DT82" s="746"/>
      <c r="DU82" s="77">
        <f t="shared" si="399"/>
        <v>0</v>
      </c>
      <c r="DV82" s="747">
        <f t="shared" si="400"/>
        <v>0</v>
      </c>
      <c r="DW82" s="748"/>
      <c r="DX82" s="746"/>
      <c r="DY82" s="746"/>
      <c r="DZ82" s="77">
        <f t="shared" si="401"/>
        <v>0</v>
      </c>
      <c r="EA82" s="747">
        <f t="shared" si="402"/>
        <v>0</v>
      </c>
      <c r="EB82" s="748"/>
      <c r="EC82" s="746"/>
      <c r="ED82" s="746"/>
      <c r="EE82" s="77">
        <f t="shared" si="403"/>
        <v>0</v>
      </c>
      <c r="EF82" s="747">
        <f t="shared" si="404"/>
        <v>0</v>
      </c>
      <c r="EG82" s="748"/>
      <c r="EH82" s="746"/>
      <c r="EI82" s="746"/>
      <c r="EJ82" s="77">
        <f t="shared" si="405"/>
        <v>0</v>
      </c>
      <c r="EK82" s="747">
        <f t="shared" si="406"/>
        <v>0</v>
      </c>
      <c r="EL82" s="748"/>
      <c r="EM82" s="746"/>
      <c r="EN82" s="746"/>
      <c r="EO82" s="77">
        <f t="shared" si="407"/>
        <v>0</v>
      </c>
      <c r="EP82" s="747">
        <f t="shared" si="408"/>
        <v>0</v>
      </c>
      <c r="EQ82" s="748"/>
      <c r="ER82" s="746"/>
      <c r="ES82" s="746"/>
      <c r="ET82" s="77">
        <f t="shared" si="409"/>
        <v>0</v>
      </c>
      <c r="EU82" s="747">
        <f t="shared" si="410"/>
        <v>0</v>
      </c>
      <c r="EV82" s="748"/>
      <c r="EW82" s="746"/>
      <c r="EX82" s="746"/>
      <c r="EY82" s="77">
        <f t="shared" si="411"/>
        <v>0</v>
      </c>
      <c r="EZ82" s="747">
        <f t="shared" si="412"/>
        <v>0</v>
      </c>
      <c r="FA82" s="748"/>
      <c r="FB82" s="746"/>
      <c r="FC82" s="746"/>
      <c r="FD82" s="77">
        <f t="shared" si="413"/>
        <v>0</v>
      </c>
      <c r="FE82" s="747">
        <f t="shared" si="414"/>
        <v>0</v>
      </c>
    </row>
    <row r="83" spans="1:161" ht="15.75">
      <c r="A83" s="744"/>
      <c r="B83" s="745">
        <f t="shared" si="415"/>
        <v>0</v>
      </c>
      <c r="C83" s="746"/>
      <c r="D83" s="746"/>
      <c r="E83" s="77">
        <f t="shared" si="352"/>
        <v>0</v>
      </c>
      <c r="F83" s="747">
        <f t="shared" si="352"/>
        <v>0</v>
      </c>
      <c r="G83" s="748"/>
      <c r="H83" s="746"/>
      <c r="I83" s="746"/>
      <c r="J83" s="77">
        <f t="shared" si="353"/>
        <v>0</v>
      </c>
      <c r="K83" s="747">
        <f t="shared" si="354"/>
        <v>0</v>
      </c>
      <c r="L83" s="748"/>
      <c r="M83" s="746"/>
      <c r="N83" s="746"/>
      <c r="O83" s="77">
        <f t="shared" si="355"/>
        <v>0</v>
      </c>
      <c r="P83" s="747">
        <f t="shared" si="356"/>
        <v>0</v>
      </c>
      <c r="Q83" s="748"/>
      <c r="R83" s="746"/>
      <c r="S83" s="746"/>
      <c r="T83" s="77">
        <f t="shared" si="357"/>
        <v>0</v>
      </c>
      <c r="U83" s="747">
        <f t="shared" si="358"/>
        <v>0</v>
      </c>
      <c r="V83" s="748"/>
      <c r="W83" s="746"/>
      <c r="X83" s="746"/>
      <c r="Y83" s="77">
        <f t="shared" si="359"/>
        <v>0</v>
      </c>
      <c r="Z83" s="747">
        <f t="shared" si="360"/>
        <v>0</v>
      </c>
      <c r="AA83" s="748"/>
      <c r="AB83" s="746"/>
      <c r="AC83" s="746"/>
      <c r="AD83" s="77">
        <f t="shared" si="361"/>
        <v>0</v>
      </c>
      <c r="AE83" s="747">
        <f t="shared" si="362"/>
        <v>0</v>
      </c>
      <c r="AF83" s="748"/>
      <c r="AG83" s="746"/>
      <c r="AH83" s="746"/>
      <c r="AI83" s="77">
        <f t="shared" si="363"/>
        <v>0</v>
      </c>
      <c r="AJ83" s="747">
        <f t="shared" si="364"/>
        <v>0</v>
      </c>
      <c r="AK83" s="748"/>
      <c r="AL83" s="746"/>
      <c r="AM83" s="746"/>
      <c r="AN83" s="77">
        <f t="shared" si="365"/>
        <v>0</v>
      </c>
      <c r="AO83" s="747">
        <f t="shared" si="366"/>
        <v>0</v>
      </c>
      <c r="AP83" s="748"/>
      <c r="AQ83" s="746"/>
      <c r="AR83" s="746"/>
      <c r="AS83" s="77">
        <f t="shared" si="367"/>
        <v>0</v>
      </c>
      <c r="AT83" s="747">
        <f t="shared" si="368"/>
        <v>0</v>
      </c>
      <c r="AU83" s="748"/>
      <c r="AV83" s="746"/>
      <c r="AW83" s="746"/>
      <c r="AX83" s="77">
        <f t="shared" si="369"/>
        <v>0</v>
      </c>
      <c r="AY83" s="747">
        <f t="shared" si="370"/>
        <v>0</v>
      </c>
      <c r="AZ83" s="748"/>
      <c r="BA83" s="746"/>
      <c r="BB83" s="746"/>
      <c r="BC83" s="77">
        <f t="shared" si="371"/>
        <v>0</v>
      </c>
      <c r="BD83" s="747">
        <f t="shared" si="372"/>
        <v>0</v>
      </c>
      <c r="BE83" s="748"/>
      <c r="BF83" s="746"/>
      <c r="BG83" s="746"/>
      <c r="BH83" s="77">
        <f t="shared" si="373"/>
        <v>0</v>
      </c>
      <c r="BI83" s="747">
        <f t="shared" si="374"/>
        <v>0</v>
      </c>
      <c r="BJ83" s="748"/>
      <c r="BK83" s="746"/>
      <c r="BL83" s="746"/>
      <c r="BM83" s="77">
        <f t="shared" si="375"/>
        <v>0</v>
      </c>
      <c r="BN83" s="747">
        <f t="shared" si="376"/>
        <v>0</v>
      </c>
      <c r="BO83" s="748"/>
      <c r="BP83" s="746"/>
      <c r="BQ83" s="746"/>
      <c r="BR83" s="77">
        <f t="shared" si="377"/>
        <v>0</v>
      </c>
      <c r="BS83" s="747">
        <f t="shared" si="378"/>
        <v>0</v>
      </c>
      <c r="BT83" s="748"/>
      <c r="BU83" s="746"/>
      <c r="BV83" s="746"/>
      <c r="BW83" s="77">
        <f t="shared" si="379"/>
        <v>0</v>
      </c>
      <c r="BX83" s="747">
        <f t="shared" si="380"/>
        <v>0</v>
      </c>
      <c r="BY83" s="748"/>
      <c r="BZ83" s="746"/>
      <c r="CA83" s="746"/>
      <c r="CB83" s="77">
        <f t="shared" si="381"/>
        <v>0</v>
      </c>
      <c r="CC83" s="747">
        <f t="shared" si="382"/>
        <v>0</v>
      </c>
      <c r="CD83" s="748"/>
      <c r="CE83" s="746"/>
      <c r="CF83" s="746"/>
      <c r="CG83" s="77">
        <f t="shared" si="383"/>
        <v>0</v>
      </c>
      <c r="CH83" s="747">
        <f t="shared" si="384"/>
        <v>0</v>
      </c>
      <c r="CI83" s="748"/>
      <c r="CJ83" s="746"/>
      <c r="CK83" s="746"/>
      <c r="CL83" s="77">
        <f t="shared" si="385"/>
        <v>0</v>
      </c>
      <c r="CM83" s="747">
        <f t="shared" si="386"/>
        <v>0</v>
      </c>
      <c r="CN83" s="748"/>
      <c r="CO83" s="746"/>
      <c r="CP83" s="746"/>
      <c r="CQ83" s="77">
        <f t="shared" si="387"/>
        <v>0</v>
      </c>
      <c r="CR83" s="747">
        <f t="shared" si="388"/>
        <v>0</v>
      </c>
      <c r="CS83" s="748"/>
      <c r="CT83" s="746"/>
      <c r="CU83" s="746"/>
      <c r="CV83" s="77">
        <f t="shared" si="389"/>
        <v>0</v>
      </c>
      <c r="CW83" s="747">
        <f t="shared" si="390"/>
        <v>0</v>
      </c>
      <c r="CX83" s="748"/>
      <c r="CY83" s="746"/>
      <c r="CZ83" s="746"/>
      <c r="DA83" s="77">
        <f t="shared" si="391"/>
        <v>0</v>
      </c>
      <c r="DB83" s="747">
        <f t="shared" si="392"/>
        <v>0</v>
      </c>
      <c r="DC83" s="748"/>
      <c r="DD83" s="746"/>
      <c r="DE83" s="746"/>
      <c r="DF83" s="77">
        <f t="shared" si="393"/>
        <v>0</v>
      </c>
      <c r="DG83" s="747">
        <f t="shared" si="394"/>
        <v>0</v>
      </c>
      <c r="DH83" s="748"/>
      <c r="DI83" s="746"/>
      <c r="DJ83" s="746"/>
      <c r="DK83" s="77">
        <f t="shared" si="395"/>
        <v>0</v>
      </c>
      <c r="DL83" s="747">
        <f t="shared" si="396"/>
        <v>0</v>
      </c>
      <c r="DM83" s="748"/>
      <c r="DN83" s="746"/>
      <c r="DO83" s="746"/>
      <c r="DP83" s="77">
        <f t="shared" si="397"/>
        <v>0</v>
      </c>
      <c r="DQ83" s="747">
        <f t="shared" si="398"/>
        <v>0</v>
      </c>
      <c r="DR83" s="748"/>
      <c r="DS83" s="746"/>
      <c r="DT83" s="746"/>
      <c r="DU83" s="77">
        <f t="shared" si="399"/>
        <v>0</v>
      </c>
      <c r="DV83" s="747">
        <f t="shared" si="400"/>
        <v>0</v>
      </c>
      <c r="DW83" s="748"/>
      <c r="DX83" s="746"/>
      <c r="DY83" s="746"/>
      <c r="DZ83" s="77">
        <f t="shared" si="401"/>
        <v>0</v>
      </c>
      <c r="EA83" s="747">
        <f t="shared" si="402"/>
        <v>0</v>
      </c>
      <c r="EB83" s="748"/>
      <c r="EC83" s="746"/>
      <c r="ED83" s="746"/>
      <c r="EE83" s="77">
        <f t="shared" si="403"/>
        <v>0</v>
      </c>
      <c r="EF83" s="747">
        <f t="shared" si="404"/>
        <v>0</v>
      </c>
      <c r="EG83" s="748"/>
      <c r="EH83" s="746"/>
      <c r="EI83" s="746"/>
      <c r="EJ83" s="77">
        <f t="shared" si="405"/>
        <v>0</v>
      </c>
      <c r="EK83" s="747">
        <f t="shared" si="406"/>
        <v>0</v>
      </c>
      <c r="EL83" s="748"/>
      <c r="EM83" s="746"/>
      <c r="EN83" s="746"/>
      <c r="EO83" s="77">
        <f t="shared" si="407"/>
        <v>0</v>
      </c>
      <c r="EP83" s="747">
        <f t="shared" si="408"/>
        <v>0</v>
      </c>
      <c r="EQ83" s="748"/>
      <c r="ER83" s="746"/>
      <c r="ES83" s="746"/>
      <c r="ET83" s="77">
        <f t="shared" si="409"/>
        <v>0</v>
      </c>
      <c r="EU83" s="747">
        <f t="shared" si="410"/>
        <v>0</v>
      </c>
      <c r="EV83" s="748"/>
      <c r="EW83" s="746"/>
      <c r="EX83" s="746"/>
      <c r="EY83" s="77">
        <f t="shared" si="411"/>
        <v>0</v>
      </c>
      <c r="EZ83" s="747">
        <f t="shared" si="412"/>
        <v>0</v>
      </c>
      <c r="FA83" s="748"/>
      <c r="FB83" s="746"/>
      <c r="FC83" s="746"/>
      <c r="FD83" s="77">
        <f t="shared" si="413"/>
        <v>0</v>
      </c>
      <c r="FE83" s="747">
        <f t="shared" si="414"/>
        <v>0</v>
      </c>
    </row>
    <row r="84" spans="1:161" ht="15">
      <c r="A84" s="755"/>
      <c r="B84" s="755"/>
      <c r="C84" s="755"/>
      <c r="D84" s="755"/>
      <c r="E84" s="755"/>
      <c r="F84" s="861"/>
      <c r="G84" s="755"/>
      <c r="H84" s="755"/>
      <c r="I84" s="755"/>
      <c r="J84" s="755"/>
      <c r="K84" s="861"/>
      <c r="L84" s="755"/>
      <c r="M84" s="755"/>
      <c r="N84" s="755"/>
      <c r="O84" s="755"/>
      <c r="P84" s="861"/>
      <c r="Q84" s="755"/>
      <c r="R84" s="755"/>
      <c r="S84" s="755"/>
      <c r="T84" s="755"/>
      <c r="U84" s="861"/>
      <c r="V84" s="755"/>
      <c r="W84" s="755"/>
      <c r="X84" s="755"/>
      <c r="Y84" s="755"/>
      <c r="Z84" s="861"/>
      <c r="AA84" s="755"/>
      <c r="AB84" s="755"/>
      <c r="AC84" s="755"/>
      <c r="AD84" s="755"/>
      <c r="AE84" s="861"/>
      <c r="AF84" s="755"/>
      <c r="AG84" s="755"/>
      <c r="AH84" s="755"/>
      <c r="AI84" s="755"/>
      <c r="AJ84" s="861"/>
      <c r="AK84" s="755"/>
      <c r="AL84" s="755"/>
      <c r="AM84" s="755"/>
      <c r="AN84" s="755"/>
      <c r="AO84" s="861"/>
      <c r="AP84" s="755"/>
      <c r="AQ84" s="755"/>
      <c r="AR84" s="755"/>
      <c r="AS84" s="755"/>
      <c r="AT84" s="861"/>
      <c r="AU84" s="755"/>
      <c r="AV84" s="755"/>
      <c r="AW84" s="755"/>
      <c r="AX84" s="755"/>
      <c r="AY84" s="861"/>
      <c r="AZ84" s="755"/>
      <c r="BA84" s="755"/>
      <c r="BB84" s="755"/>
      <c r="BC84" s="755"/>
      <c r="BD84" s="861"/>
      <c r="BE84" s="755"/>
      <c r="BF84" s="755"/>
      <c r="BG84" s="755"/>
      <c r="BH84" s="755"/>
      <c r="BI84" s="861"/>
      <c r="BJ84" s="755"/>
      <c r="BK84" s="755"/>
      <c r="BL84" s="755"/>
      <c r="BM84" s="755"/>
      <c r="BN84" s="861"/>
      <c r="BO84" s="755"/>
      <c r="BP84" s="755"/>
      <c r="BQ84" s="755"/>
      <c r="BR84" s="755"/>
      <c r="BS84" s="861"/>
      <c r="BT84" s="755"/>
      <c r="BU84" s="755"/>
      <c r="BV84" s="755"/>
      <c r="BW84" s="755"/>
      <c r="BX84" s="861"/>
      <c r="BY84" s="755"/>
      <c r="BZ84" s="755"/>
      <c r="CA84" s="755"/>
      <c r="CB84" s="755"/>
      <c r="CC84" s="861"/>
      <c r="CD84" s="755"/>
      <c r="CE84" s="755"/>
      <c r="CF84" s="755"/>
      <c r="CG84" s="755"/>
      <c r="CH84" s="861"/>
      <c r="CI84" s="755"/>
      <c r="CJ84" s="755"/>
      <c r="CK84" s="755"/>
      <c r="CL84" s="755"/>
      <c r="CM84" s="861"/>
      <c r="CN84" s="755"/>
      <c r="CO84" s="755"/>
      <c r="CP84" s="755"/>
      <c r="CQ84" s="755"/>
      <c r="CR84" s="861"/>
      <c r="CS84" s="755"/>
      <c r="CT84" s="755"/>
      <c r="CU84" s="755"/>
      <c r="CV84" s="755"/>
      <c r="CW84" s="861"/>
      <c r="CX84" s="755"/>
      <c r="CY84" s="755"/>
      <c r="CZ84" s="755"/>
      <c r="DA84" s="755"/>
      <c r="DB84" s="861"/>
      <c r="DC84" s="755"/>
      <c r="DD84" s="755"/>
      <c r="DE84" s="755"/>
      <c r="DF84" s="755"/>
      <c r="DG84" s="861"/>
      <c r="DH84" s="755"/>
      <c r="DI84" s="755"/>
      <c r="DJ84" s="755"/>
      <c r="DK84" s="755"/>
      <c r="DL84" s="861"/>
      <c r="DM84" s="755"/>
      <c r="DN84" s="755"/>
      <c r="DO84" s="755"/>
      <c r="DP84" s="755"/>
      <c r="DQ84" s="861"/>
      <c r="DR84" s="755"/>
      <c r="DS84" s="755"/>
      <c r="DT84" s="755"/>
      <c r="DU84" s="755"/>
      <c r="DV84" s="861"/>
      <c r="DW84" s="755"/>
      <c r="DX84" s="755"/>
      <c r="DY84" s="755"/>
      <c r="DZ84" s="755"/>
      <c r="EA84" s="861"/>
      <c r="EB84" s="755"/>
      <c r="EC84" s="755"/>
      <c r="ED84" s="755"/>
      <c r="EE84" s="755"/>
      <c r="EF84" s="861"/>
      <c r="EG84" s="755"/>
      <c r="EH84" s="755"/>
      <c r="EI84" s="755"/>
      <c r="EJ84" s="755"/>
      <c r="EK84" s="861"/>
      <c r="EL84" s="755"/>
      <c r="EM84" s="755"/>
      <c r="EN84" s="755"/>
      <c r="EO84" s="755"/>
      <c r="EP84" s="861"/>
      <c r="EQ84" s="755"/>
      <c r="ER84" s="755"/>
      <c r="ES84" s="755"/>
      <c r="ET84" s="755"/>
      <c r="EU84" s="861"/>
      <c r="EV84" s="755"/>
      <c r="EW84" s="755"/>
      <c r="EX84" s="755"/>
      <c r="EY84" s="755"/>
      <c r="EZ84" s="861"/>
      <c r="FA84" s="755"/>
      <c r="FB84" s="755"/>
      <c r="FC84" s="755"/>
      <c r="FD84" s="755"/>
      <c r="FE84" s="861"/>
    </row>
    <row r="85" spans="1:161" ht="15">
      <c r="A85" s="413"/>
      <c r="B85" s="413"/>
      <c r="C85" s="413"/>
      <c r="D85" s="413"/>
      <c r="E85" s="413"/>
      <c r="G85" s="413"/>
      <c r="H85" s="413"/>
      <c r="I85" s="413"/>
      <c r="J85" s="413"/>
      <c r="L85" s="413"/>
      <c r="M85" s="413"/>
      <c r="N85" s="413"/>
      <c r="O85" s="413"/>
      <c r="Q85" s="413"/>
      <c r="R85" s="413"/>
      <c r="S85" s="413"/>
      <c r="T85" s="413"/>
      <c r="V85" s="413"/>
      <c r="W85" s="413"/>
      <c r="X85" s="413"/>
      <c r="Y85" s="413"/>
      <c r="AA85" s="413"/>
      <c r="AB85" s="413"/>
      <c r="AC85" s="413"/>
      <c r="AD85" s="413"/>
      <c r="AF85" s="413"/>
      <c r="AG85" s="413"/>
      <c r="AH85" s="413"/>
      <c r="AI85" s="413"/>
      <c r="AK85" s="413"/>
      <c r="AL85" s="413"/>
      <c r="AM85" s="413"/>
      <c r="AN85" s="413"/>
      <c r="AP85" s="413"/>
      <c r="AQ85" s="413"/>
      <c r="AR85" s="413"/>
      <c r="AS85" s="413"/>
      <c r="AU85" s="413"/>
      <c r="AV85" s="413"/>
      <c r="AW85" s="413"/>
      <c r="AX85" s="413"/>
      <c r="AZ85" s="413"/>
      <c r="BA85" s="413"/>
      <c r="BB85" s="413"/>
      <c r="BC85" s="413"/>
      <c r="BE85" s="413"/>
      <c r="BF85" s="413"/>
      <c r="BG85" s="413"/>
      <c r="BH85" s="413"/>
      <c r="BJ85" s="413"/>
      <c r="BK85" s="413"/>
      <c r="BL85" s="413"/>
      <c r="BM85" s="413"/>
      <c r="BO85" s="413"/>
      <c r="BP85" s="413"/>
      <c r="BQ85" s="413"/>
      <c r="BR85" s="413"/>
      <c r="BT85" s="413"/>
      <c r="BU85" s="413"/>
      <c r="BV85" s="413"/>
      <c r="BW85" s="413"/>
      <c r="BY85" s="413"/>
      <c r="BZ85" s="413"/>
      <c r="CA85" s="413"/>
      <c r="CB85" s="413"/>
      <c r="CD85" s="413"/>
      <c r="CE85" s="413"/>
      <c r="CF85" s="413"/>
      <c r="CG85" s="413"/>
      <c r="CI85" s="413"/>
      <c r="CJ85" s="413"/>
      <c r="CK85" s="413"/>
      <c r="CL85" s="413"/>
      <c r="CN85" s="413"/>
      <c r="CO85" s="413"/>
      <c r="CP85" s="413"/>
      <c r="CQ85" s="413"/>
      <c r="CS85" s="413"/>
      <c r="CT85" s="413"/>
      <c r="CU85" s="413"/>
      <c r="CV85" s="413"/>
      <c r="CX85" s="413"/>
      <c r="CY85" s="413"/>
      <c r="CZ85" s="413"/>
      <c r="DA85" s="413"/>
      <c r="DC85" s="413"/>
      <c r="DD85" s="413"/>
      <c r="DE85" s="413"/>
      <c r="DF85" s="413"/>
      <c r="DH85" s="413"/>
      <c r="DI85" s="413"/>
      <c r="DJ85" s="413"/>
      <c r="DK85" s="413"/>
      <c r="DM85" s="413"/>
      <c r="DN85" s="413"/>
      <c r="DO85" s="413"/>
      <c r="DP85" s="413"/>
      <c r="DR85" s="413"/>
      <c r="DS85" s="413"/>
      <c r="DT85" s="413"/>
      <c r="DU85" s="413"/>
      <c r="DW85" s="413"/>
      <c r="DX85" s="413"/>
      <c r="DY85" s="413"/>
      <c r="DZ85" s="413"/>
      <c r="EB85" s="413"/>
      <c r="EC85" s="413"/>
      <c r="ED85" s="413"/>
      <c r="EE85" s="413"/>
      <c r="EG85" s="413"/>
      <c r="EH85" s="413"/>
      <c r="EI85" s="413"/>
      <c r="EJ85" s="413"/>
      <c r="EL85" s="413"/>
      <c r="EM85" s="413"/>
      <c r="EN85" s="413"/>
      <c r="EO85" s="413"/>
      <c r="EQ85" s="413"/>
      <c r="ER85" s="413"/>
      <c r="ES85" s="413"/>
      <c r="ET85" s="413"/>
      <c r="EV85" s="413"/>
      <c r="EW85" s="413"/>
      <c r="EX85" s="413"/>
      <c r="EY85" s="413"/>
      <c r="FA85" s="413"/>
      <c r="FB85" s="413"/>
      <c r="FC85" s="413"/>
      <c r="FD85" s="413"/>
    </row>
    <row r="86" spans="1:161" ht="15">
      <c r="A86" s="413"/>
      <c r="B86" s="413"/>
      <c r="C86" s="413"/>
      <c r="D86" s="413"/>
      <c r="E86" s="413"/>
      <c r="G86" s="413"/>
      <c r="H86" s="413"/>
      <c r="I86" s="413"/>
      <c r="J86" s="413"/>
      <c r="L86" s="413"/>
      <c r="M86" s="413"/>
      <c r="N86" s="413"/>
      <c r="O86" s="413"/>
      <c r="Q86" s="413"/>
      <c r="R86" s="413"/>
      <c r="S86" s="413"/>
      <c r="T86" s="413"/>
      <c r="V86" s="413"/>
      <c r="W86" s="413"/>
      <c r="X86" s="413"/>
      <c r="Y86" s="413"/>
      <c r="AA86" s="413"/>
      <c r="AB86" s="413"/>
      <c r="AC86" s="413"/>
      <c r="AD86" s="413"/>
      <c r="AF86" s="413"/>
      <c r="AG86" s="413"/>
      <c r="AH86" s="413"/>
      <c r="AI86" s="413"/>
      <c r="AK86" s="413"/>
      <c r="AL86" s="413"/>
      <c r="AM86" s="413"/>
      <c r="AN86" s="413"/>
      <c r="AP86" s="413"/>
      <c r="AQ86" s="413"/>
      <c r="AR86" s="413"/>
      <c r="AS86" s="413"/>
      <c r="AU86" s="413"/>
      <c r="AV86" s="413"/>
      <c r="AW86" s="413"/>
      <c r="AX86" s="413"/>
      <c r="AZ86" s="413"/>
      <c r="BA86" s="413"/>
      <c r="BB86" s="413"/>
      <c r="BC86" s="413"/>
      <c r="BE86" s="413"/>
      <c r="BF86" s="413"/>
      <c r="BG86" s="413"/>
      <c r="BH86" s="413"/>
      <c r="BJ86" s="413"/>
      <c r="BK86" s="413"/>
      <c r="BL86" s="413"/>
      <c r="BM86" s="413"/>
      <c r="BO86" s="413"/>
      <c r="BP86" s="413"/>
      <c r="BQ86" s="413"/>
      <c r="BR86" s="413"/>
      <c r="BT86" s="413"/>
      <c r="BU86" s="413"/>
      <c r="BV86" s="413"/>
      <c r="BW86" s="413"/>
      <c r="BY86" s="413"/>
      <c r="BZ86" s="413"/>
      <c r="CA86" s="413"/>
      <c r="CB86" s="413"/>
      <c r="CD86" s="413"/>
      <c r="CE86" s="413"/>
      <c r="CF86" s="413"/>
      <c r="CG86" s="413"/>
      <c r="CI86" s="413"/>
      <c r="CJ86" s="413"/>
      <c r="CK86" s="413"/>
      <c r="CL86" s="413"/>
      <c r="CN86" s="413"/>
      <c r="CO86" s="413"/>
      <c r="CP86" s="413"/>
      <c r="CQ86" s="413"/>
      <c r="CS86" s="413"/>
      <c r="CT86" s="413"/>
      <c r="CU86" s="413"/>
      <c r="CV86" s="413"/>
      <c r="CX86" s="413"/>
      <c r="CY86" s="413"/>
      <c r="CZ86" s="413"/>
      <c r="DA86" s="413"/>
      <c r="DC86" s="413"/>
      <c r="DD86" s="413"/>
      <c r="DE86" s="413"/>
      <c r="DF86" s="413"/>
      <c r="DH86" s="413"/>
      <c r="DI86" s="413"/>
      <c r="DJ86" s="413"/>
      <c r="DK86" s="413"/>
      <c r="DM86" s="413"/>
      <c r="DN86" s="413"/>
      <c r="DO86" s="413"/>
      <c r="DP86" s="413"/>
      <c r="DR86" s="413"/>
      <c r="DS86" s="413"/>
      <c r="DT86" s="413"/>
      <c r="DU86" s="413"/>
      <c r="DW86" s="413"/>
      <c r="DX86" s="413"/>
      <c r="DY86" s="413"/>
      <c r="DZ86" s="413"/>
      <c r="EB86" s="413"/>
      <c r="EC86" s="413"/>
      <c r="ED86" s="413"/>
      <c r="EE86" s="413"/>
      <c r="EG86" s="413"/>
      <c r="EH86" s="413"/>
      <c r="EI86" s="413"/>
      <c r="EJ86" s="413"/>
      <c r="EL86" s="413"/>
      <c r="EM86" s="413"/>
      <c r="EN86" s="413"/>
      <c r="EO86" s="413"/>
      <c r="EQ86" s="413"/>
      <c r="ER86" s="413"/>
      <c r="ES86" s="413"/>
      <c r="ET86" s="413"/>
      <c r="EV86" s="413"/>
      <c r="EW86" s="413"/>
      <c r="EX86" s="413"/>
      <c r="EY86" s="413"/>
      <c r="FA86" s="413"/>
      <c r="FB86" s="413"/>
      <c r="FC86" s="413"/>
      <c r="FD86" s="413"/>
    </row>
    <row r="87" spans="1:161" ht="15">
      <c r="A87" s="413"/>
      <c r="B87" s="413"/>
      <c r="C87" s="413"/>
      <c r="D87" s="413"/>
      <c r="E87" s="413"/>
      <c r="G87" s="413"/>
      <c r="H87" s="413"/>
      <c r="I87" s="413"/>
      <c r="J87" s="413"/>
      <c r="L87" s="413"/>
      <c r="M87" s="413"/>
      <c r="N87" s="413"/>
      <c r="O87" s="413"/>
      <c r="Q87" s="413"/>
      <c r="R87" s="413"/>
      <c r="S87" s="413"/>
      <c r="T87" s="413"/>
      <c r="V87" s="413"/>
      <c r="W87" s="413"/>
      <c r="X87" s="413"/>
      <c r="Y87" s="413"/>
      <c r="AA87" s="413"/>
      <c r="AB87" s="413"/>
      <c r="AC87" s="413"/>
      <c r="AD87" s="413"/>
      <c r="AF87" s="413"/>
      <c r="AG87" s="413"/>
      <c r="AH87" s="413"/>
      <c r="AI87" s="413"/>
      <c r="AK87" s="413"/>
      <c r="AL87" s="413"/>
      <c r="AM87" s="413"/>
      <c r="AN87" s="413"/>
      <c r="AP87" s="413"/>
      <c r="AQ87" s="413"/>
      <c r="AR87" s="413"/>
      <c r="AS87" s="413"/>
      <c r="AU87" s="413"/>
      <c r="AV87" s="413"/>
      <c r="AW87" s="413"/>
      <c r="AX87" s="413"/>
      <c r="AZ87" s="413"/>
      <c r="BA87" s="413"/>
      <c r="BB87" s="413"/>
      <c r="BC87" s="413"/>
      <c r="BE87" s="413"/>
      <c r="BF87" s="413"/>
      <c r="BG87" s="413"/>
      <c r="BH87" s="413"/>
      <c r="BJ87" s="413"/>
      <c r="BK87" s="413"/>
      <c r="BL87" s="413"/>
      <c r="BM87" s="413"/>
      <c r="BO87" s="413"/>
      <c r="BP87" s="413"/>
      <c r="BQ87" s="413"/>
      <c r="BR87" s="413"/>
      <c r="BT87" s="413"/>
      <c r="BU87" s="413"/>
      <c r="BV87" s="413"/>
      <c r="BW87" s="413"/>
      <c r="BY87" s="413"/>
      <c r="BZ87" s="413"/>
      <c r="CA87" s="413"/>
      <c r="CB87" s="413"/>
      <c r="CD87" s="413"/>
      <c r="CE87" s="413"/>
      <c r="CF87" s="413"/>
      <c r="CG87" s="413"/>
      <c r="CI87" s="413"/>
      <c r="CJ87" s="413"/>
      <c r="CK87" s="413"/>
      <c r="CL87" s="413"/>
      <c r="CN87" s="413"/>
      <c r="CO87" s="413"/>
      <c r="CP87" s="413"/>
      <c r="CQ87" s="413"/>
      <c r="CS87" s="413"/>
      <c r="CT87" s="413"/>
      <c r="CU87" s="413"/>
      <c r="CV87" s="413"/>
      <c r="CX87" s="413"/>
      <c r="CY87" s="413"/>
      <c r="CZ87" s="413"/>
      <c r="DA87" s="413"/>
      <c r="DC87" s="413"/>
      <c r="DD87" s="413"/>
      <c r="DE87" s="413"/>
      <c r="DF87" s="413"/>
      <c r="DH87" s="413"/>
      <c r="DI87" s="413"/>
      <c r="DJ87" s="413"/>
      <c r="DK87" s="413"/>
      <c r="DM87" s="413"/>
      <c r="DN87" s="413"/>
      <c r="DO87" s="413"/>
      <c r="DP87" s="413"/>
      <c r="DR87" s="413"/>
      <c r="DS87" s="413"/>
      <c r="DT87" s="413"/>
      <c r="DU87" s="413"/>
      <c r="DW87" s="413"/>
      <c r="DX87" s="413"/>
      <c r="DY87" s="413"/>
      <c r="DZ87" s="413"/>
      <c r="EB87" s="413"/>
      <c r="EC87" s="413"/>
      <c r="ED87" s="413"/>
      <c r="EE87" s="413"/>
      <c r="EG87" s="413"/>
      <c r="EH87" s="413"/>
      <c r="EI87" s="413"/>
      <c r="EJ87" s="413"/>
      <c r="EL87" s="413"/>
      <c r="EM87" s="413"/>
      <c r="EN87" s="413"/>
      <c r="EO87" s="413"/>
      <c r="EQ87" s="413"/>
      <c r="ER87" s="413"/>
      <c r="ES87" s="413"/>
      <c r="ET87" s="413"/>
      <c r="EV87" s="413"/>
      <c r="EW87" s="413"/>
      <c r="EX87" s="413"/>
      <c r="EY87" s="413"/>
      <c r="FA87" s="413"/>
      <c r="FB87" s="413"/>
      <c r="FC87" s="413"/>
      <c r="FD87" s="413"/>
    </row>
    <row r="88" spans="1:161" ht="15">
      <c r="A88" s="413"/>
      <c r="B88" s="413"/>
      <c r="C88" s="413"/>
      <c r="D88" s="413"/>
      <c r="E88" s="413"/>
      <c r="G88" s="413"/>
      <c r="H88" s="413"/>
      <c r="I88" s="413"/>
      <c r="J88" s="413"/>
      <c r="L88" s="413"/>
      <c r="M88" s="413"/>
      <c r="N88" s="413"/>
      <c r="O88" s="413"/>
      <c r="Q88" s="413"/>
      <c r="R88" s="413"/>
      <c r="S88" s="413"/>
      <c r="T88" s="413"/>
      <c r="V88" s="413"/>
      <c r="W88" s="413"/>
      <c r="X88" s="413"/>
      <c r="Y88" s="413"/>
      <c r="AA88" s="413"/>
      <c r="AB88" s="413"/>
      <c r="AC88" s="413"/>
      <c r="AD88" s="413"/>
      <c r="AF88" s="413"/>
      <c r="AG88" s="413"/>
      <c r="AH88" s="413"/>
      <c r="AI88" s="413"/>
      <c r="AK88" s="413"/>
      <c r="AL88" s="413"/>
      <c r="AM88" s="413"/>
      <c r="AN88" s="413"/>
      <c r="AP88" s="413"/>
      <c r="AQ88" s="413"/>
      <c r="AR88" s="413"/>
      <c r="AS88" s="413"/>
      <c r="AU88" s="413"/>
      <c r="AV88" s="413"/>
      <c r="AW88" s="413"/>
      <c r="AX88" s="413"/>
      <c r="AZ88" s="413"/>
      <c r="BA88" s="413"/>
      <c r="BB88" s="413"/>
      <c r="BC88" s="413"/>
      <c r="BE88" s="413"/>
      <c r="BF88" s="413"/>
      <c r="BG88" s="413"/>
      <c r="BH88" s="413"/>
      <c r="BJ88" s="413"/>
      <c r="BK88" s="413"/>
      <c r="BL88" s="413"/>
      <c r="BM88" s="413"/>
      <c r="BO88" s="413"/>
      <c r="BP88" s="413"/>
      <c r="BQ88" s="413"/>
      <c r="BR88" s="413"/>
      <c r="BT88" s="413"/>
      <c r="BU88" s="413"/>
      <c r="BV88" s="413"/>
      <c r="BW88" s="413"/>
      <c r="BY88" s="413"/>
      <c r="BZ88" s="413"/>
      <c r="CA88" s="413"/>
      <c r="CB88" s="413"/>
      <c r="CD88" s="413"/>
      <c r="CE88" s="413"/>
      <c r="CF88" s="413"/>
      <c r="CG88" s="413"/>
      <c r="CI88" s="413"/>
      <c r="CJ88" s="413"/>
      <c r="CK88" s="413"/>
      <c r="CL88" s="413"/>
      <c r="CN88" s="413"/>
      <c r="CO88" s="413"/>
      <c r="CP88" s="413"/>
      <c r="CQ88" s="413"/>
      <c r="CS88" s="413"/>
      <c r="CT88" s="413"/>
      <c r="CU88" s="413"/>
      <c r="CV88" s="413"/>
      <c r="CX88" s="413"/>
      <c r="CY88" s="413"/>
      <c r="CZ88" s="413"/>
      <c r="DA88" s="413"/>
      <c r="DC88" s="413"/>
      <c r="DD88" s="413"/>
      <c r="DE88" s="413"/>
      <c r="DF88" s="413"/>
      <c r="DH88" s="413"/>
      <c r="DI88" s="413"/>
      <c r="DJ88" s="413"/>
      <c r="DK88" s="413"/>
      <c r="DM88" s="413"/>
      <c r="DN88" s="413"/>
      <c r="DO88" s="413"/>
      <c r="DP88" s="413"/>
      <c r="DR88" s="413"/>
      <c r="DS88" s="413"/>
      <c r="DT88" s="413"/>
      <c r="DU88" s="413"/>
      <c r="DW88" s="413"/>
      <c r="DX88" s="413"/>
      <c r="DY88" s="413"/>
      <c r="DZ88" s="413"/>
      <c r="EB88" s="413"/>
      <c r="EC88" s="413"/>
      <c r="ED88" s="413"/>
      <c r="EE88" s="413"/>
      <c r="EG88" s="413"/>
      <c r="EH88" s="413"/>
      <c r="EI88" s="413"/>
      <c r="EJ88" s="413"/>
      <c r="EL88" s="413"/>
      <c r="EM88" s="413"/>
      <c r="EN88" s="413"/>
      <c r="EO88" s="413"/>
      <c r="EQ88" s="413"/>
      <c r="ER88" s="413"/>
      <c r="ES88" s="413"/>
      <c r="ET88" s="413"/>
      <c r="EV88" s="413"/>
      <c r="EW88" s="413"/>
      <c r="EX88" s="413"/>
      <c r="EY88" s="413"/>
      <c r="FA88" s="413"/>
      <c r="FB88" s="413"/>
      <c r="FC88" s="413"/>
      <c r="FD88" s="413"/>
    </row>
    <row r="89" spans="1:161" ht="15">
      <c r="A89" s="413"/>
      <c r="B89" s="413"/>
      <c r="C89" s="413"/>
      <c r="D89" s="413"/>
      <c r="E89" s="413"/>
      <c r="G89" s="413"/>
      <c r="H89" s="413"/>
      <c r="I89" s="413"/>
      <c r="J89" s="413"/>
      <c r="L89" s="413"/>
      <c r="M89" s="413"/>
      <c r="N89" s="413"/>
      <c r="O89" s="413"/>
      <c r="Q89" s="413"/>
      <c r="R89" s="413"/>
      <c r="S89" s="413"/>
      <c r="T89" s="413"/>
      <c r="V89" s="413"/>
      <c r="W89" s="413"/>
      <c r="X89" s="413"/>
      <c r="Y89" s="413"/>
      <c r="AA89" s="413"/>
      <c r="AB89" s="413"/>
      <c r="AC89" s="413"/>
      <c r="AD89" s="413"/>
      <c r="AF89" s="413"/>
      <c r="AG89" s="413"/>
      <c r="AH89" s="413"/>
      <c r="AI89" s="413"/>
      <c r="AK89" s="413"/>
      <c r="AL89" s="413"/>
      <c r="AM89" s="413"/>
      <c r="AN89" s="413"/>
      <c r="AP89" s="413"/>
      <c r="AQ89" s="413"/>
      <c r="AR89" s="413"/>
      <c r="AS89" s="413"/>
      <c r="AU89" s="413"/>
      <c r="AV89" s="413"/>
      <c r="AW89" s="413"/>
      <c r="AX89" s="413"/>
      <c r="AZ89" s="413"/>
      <c r="BA89" s="413"/>
      <c r="BB89" s="413"/>
      <c r="BC89" s="413"/>
      <c r="BE89" s="413"/>
      <c r="BF89" s="413"/>
      <c r="BG89" s="413"/>
      <c r="BH89" s="413"/>
      <c r="BJ89" s="413"/>
      <c r="BK89" s="413"/>
      <c r="BL89" s="413"/>
      <c r="BM89" s="413"/>
      <c r="BO89" s="413"/>
      <c r="BP89" s="413"/>
      <c r="BQ89" s="413"/>
      <c r="BR89" s="413"/>
      <c r="BT89" s="413"/>
      <c r="BU89" s="413"/>
      <c r="BV89" s="413"/>
      <c r="BW89" s="413"/>
      <c r="BY89" s="413"/>
      <c r="BZ89" s="413"/>
      <c r="CA89" s="413"/>
      <c r="CB89" s="413"/>
      <c r="CD89" s="413"/>
      <c r="CE89" s="413"/>
      <c r="CF89" s="413"/>
      <c r="CG89" s="413"/>
      <c r="CI89" s="413"/>
      <c r="CJ89" s="413"/>
      <c r="CK89" s="413"/>
      <c r="CL89" s="413"/>
      <c r="CN89" s="413"/>
      <c r="CO89" s="413"/>
      <c r="CP89" s="413"/>
      <c r="CQ89" s="413"/>
      <c r="CS89" s="413"/>
      <c r="CT89" s="413"/>
      <c r="CU89" s="413"/>
      <c r="CV89" s="413"/>
      <c r="CX89" s="413"/>
      <c r="CY89" s="413"/>
      <c r="CZ89" s="413"/>
      <c r="DA89" s="413"/>
      <c r="DC89" s="413"/>
      <c r="DD89" s="413"/>
      <c r="DE89" s="413"/>
      <c r="DF89" s="413"/>
      <c r="DH89" s="413"/>
      <c r="DI89" s="413"/>
      <c r="DJ89" s="413"/>
      <c r="DK89" s="413"/>
      <c r="DM89" s="413"/>
      <c r="DN89" s="413"/>
      <c r="DO89" s="413"/>
      <c r="DP89" s="413"/>
      <c r="DR89" s="413"/>
      <c r="DS89" s="413"/>
      <c r="DT89" s="413"/>
      <c r="DU89" s="413"/>
      <c r="DW89" s="413"/>
      <c r="DX89" s="413"/>
      <c r="DY89" s="413"/>
      <c r="DZ89" s="413"/>
      <c r="EB89" s="413"/>
      <c r="EC89" s="413"/>
      <c r="ED89" s="413"/>
      <c r="EE89" s="413"/>
      <c r="EG89" s="413"/>
      <c r="EH89" s="413"/>
      <c r="EI89" s="413"/>
      <c r="EJ89" s="413"/>
      <c r="EL89" s="413"/>
      <c r="EM89" s="413"/>
      <c r="EN89" s="413"/>
      <c r="EO89" s="413"/>
      <c r="EQ89" s="413"/>
      <c r="ER89" s="413"/>
      <c r="ES89" s="413"/>
      <c r="ET89" s="413"/>
      <c r="EV89" s="413"/>
      <c r="EW89" s="413"/>
      <c r="EX89" s="413"/>
      <c r="EY89" s="413"/>
      <c r="FA89" s="413"/>
      <c r="FB89" s="413"/>
      <c r="FC89" s="413"/>
      <c r="FD89" s="413"/>
    </row>
    <row r="90" spans="1:161" ht="15">
      <c r="A90" s="413"/>
      <c r="B90" s="413"/>
      <c r="C90" s="413"/>
      <c r="D90" s="413"/>
      <c r="E90" s="413"/>
      <c r="G90" s="413"/>
      <c r="H90" s="413"/>
      <c r="I90" s="413"/>
      <c r="J90" s="413"/>
      <c r="L90" s="413"/>
      <c r="M90" s="413"/>
      <c r="N90" s="413"/>
      <c r="O90" s="413"/>
      <c r="Q90" s="413"/>
      <c r="R90" s="413"/>
      <c r="S90" s="413"/>
      <c r="T90" s="413"/>
      <c r="V90" s="413"/>
      <c r="W90" s="413"/>
      <c r="X90" s="413"/>
      <c r="Y90" s="413"/>
      <c r="AA90" s="413"/>
      <c r="AB90" s="413"/>
      <c r="AC90" s="413"/>
      <c r="AD90" s="413"/>
      <c r="AF90" s="413"/>
      <c r="AG90" s="413"/>
      <c r="AH90" s="413"/>
      <c r="AI90" s="413"/>
      <c r="AK90" s="413"/>
      <c r="AL90" s="413"/>
      <c r="AM90" s="413"/>
      <c r="AN90" s="413"/>
      <c r="AP90" s="413"/>
      <c r="AQ90" s="413"/>
      <c r="AR90" s="413"/>
      <c r="AS90" s="413"/>
      <c r="AU90" s="413"/>
      <c r="AV90" s="413"/>
      <c r="AW90" s="413"/>
      <c r="AX90" s="413"/>
      <c r="AZ90" s="413"/>
      <c r="BA90" s="413"/>
      <c r="BB90" s="413"/>
      <c r="BC90" s="413"/>
      <c r="BE90" s="413"/>
      <c r="BF90" s="413"/>
      <c r="BG90" s="413"/>
      <c r="BH90" s="413"/>
      <c r="BJ90" s="413"/>
      <c r="BK90" s="413"/>
      <c r="BL90" s="413"/>
      <c r="BM90" s="413"/>
      <c r="BO90" s="413"/>
      <c r="BP90" s="413"/>
      <c r="BQ90" s="413"/>
      <c r="BR90" s="413"/>
      <c r="BT90" s="413"/>
      <c r="BU90" s="413"/>
      <c r="BV90" s="413"/>
      <c r="BW90" s="413"/>
      <c r="BY90" s="413"/>
      <c r="BZ90" s="413"/>
      <c r="CA90" s="413"/>
      <c r="CB90" s="413"/>
      <c r="CD90" s="413"/>
      <c r="CE90" s="413"/>
      <c r="CF90" s="413"/>
      <c r="CG90" s="413"/>
      <c r="CI90" s="413"/>
      <c r="CJ90" s="413"/>
      <c r="CK90" s="413"/>
      <c r="CL90" s="413"/>
      <c r="CN90" s="413"/>
      <c r="CO90" s="413"/>
      <c r="CP90" s="413"/>
      <c r="CQ90" s="413"/>
      <c r="CS90" s="413"/>
      <c r="CT90" s="413"/>
      <c r="CU90" s="413"/>
      <c r="CV90" s="413"/>
      <c r="CX90" s="413"/>
      <c r="CY90" s="413"/>
      <c r="CZ90" s="413"/>
      <c r="DA90" s="413"/>
      <c r="DC90" s="413"/>
      <c r="DD90" s="413"/>
      <c r="DE90" s="413"/>
      <c r="DF90" s="413"/>
      <c r="DH90" s="413"/>
      <c r="DI90" s="413"/>
      <c r="DJ90" s="413"/>
      <c r="DK90" s="413"/>
      <c r="DM90" s="413"/>
      <c r="DN90" s="413"/>
      <c r="DO90" s="413"/>
      <c r="DP90" s="413"/>
      <c r="DR90" s="413"/>
      <c r="DS90" s="413"/>
      <c r="DT90" s="413"/>
      <c r="DU90" s="413"/>
      <c r="DW90" s="413"/>
      <c r="DX90" s="413"/>
      <c r="DY90" s="413"/>
      <c r="DZ90" s="413"/>
      <c r="EB90" s="413"/>
      <c r="EC90" s="413"/>
      <c r="ED90" s="413"/>
      <c r="EE90" s="413"/>
      <c r="EG90" s="413"/>
      <c r="EH90" s="413"/>
      <c r="EI90" s="413"/>
      <c r="EJ90" s="413"/>
      <c r="EL90" s="413"/>
      <c r="EM90" s="413"/>
      <c r="EN90" s="413"/>
      <c r="EO90" s="413"/>
      <c r="EQ90" s="413"/>
      <c r="ER90" s="413"/>
      <c r="ES90" s="413"/>
      <c r="ET90" s="413"/>
      <c r="EV90" s="413"/>
      <c r="EW90" s="413"/>
      <c r="EX90" s="413"/>
      <c r="EY90" s="413"/>
      <c r="FA90" s="413"/>
      <c r="FB90" s="413"/>
      <c r="FC90" s="413"/>
      <c r="FD90" s="413"/>
    </row>
    <row r="91" spans="1:161" ht="15">
      <c r="A91" s="413"/>
      <c r="B91" s="413"/>
      <c r="C91" s="413"/>
      <c r="D91" s="413"/>
      <c r="E91" s="413"/>
      <c r="G91" s="413"/>
      <c r="H91" s="413"/>
      <c r="I91" s="413"/>
      <c r="J91" s="413"/>
      <c r="L91" s="413"/>
      <c r="M91" s="413"/>
      <c r="N91" s="413"/>
      <c r="O91" s="413"/>
      <c r="Q91" s="413"/>
      <c r="R91" s="413"/>
      <c r="S91" s="413"/>
      <c r="T91" s="413"/>
      <c r="V91" s="413"/>
      <c r="W91" s="413"/>
      <c r="X91" s="413"/>
      <c r="Y91" s="413"/>
      <c r="AA91" s="413"/>
      <c r="AB91" s="413"/>
      <c r="AC91" s="413"/>
      <c r="AD91" s="413"/>
      <c r="AF91" s="413"/>
      <c r="AG91" s="413"/>
      <c r="AH91" s="413"/>
      <c r="AI91" s="413"/>
      <c r="AK91" s="413"/>
      <c r="AL91" s="413"/>
      <c r="AM91" s="413"/>
      <c r="AN91" s="413"/>
      <c r="AP91" s="413"/>
      <c r="AQ91" s="413"/>
      <c r="AR91" s="413"/>
      <c r="AS91" s="413"/>
      <c r="AU91" s="413"/>
      <c r="AV91" s="413"/>
      <c r="AW91" s="413"/>
      <c r="AX91" s="413"/>
      <c r="AZ91" s="413"/>
      <c r="BA91" s="413"/>
      <c r="BB91" s="413"/>
      <c r="BC91" s="413"/>
      <c r="BE91" s="413"/>
      <c r="BF91" s="413"/>
      <c r="BG91" s="413"/>
      <c r="BH91" s="413"/>
      <c r="BJ91" s="413"/>
      <c r="BK91" s="413"/>
      <c r="BL91" s="413"/>
      <c r="BM91" s="413"/>
      <c r="BO91" s="413"/>
      <c r="BP91" s="413"/>
      <c r="BQ91" s="413"/>
      <c r="BR91" s="413"/>
      <c r="BT91" s="413"/>
      <c r="BU91" s="413"/>
      <c r="BV91" s="413"/>
      <c r="BW91" s="413"/>
      <c r="BY91" s="413"/>
      <c r="BZ91" s="413"/>
      <c r="CA91" s="413"/>
      <c r="CB91" s="413"/>
      <c r="CD91" s="413"/>
      <c r="CE91" s="413"/>
      <c r="CF91" s="413"/>
      <c r="CG91" s="413"/>
      <c r="CI91" s="413"/>
      <c r="CJ91" s="413"/>
      <c r="CK91" s="413"/>
      <c r="CL91" s="413"/>
      <c r="CN91" s="413"/>
      <c r="CO91" s="413"/>
      <c r="CP91" s="413"/>
      <c r="CQ91" s="413"/>
      <c r="CS91" s="413"/>
      <c r="CT91" s="413"/>
      <c r="CU91" s="413"/>
      <c r="CV91" s="413"/>
      <c r="CX91" s="413"/>
      <c r="CY91" s="413"/>
      <c r="CZ91" s="413"/>
      <c r="DA91" s="413"/>
      <c r="DC91" s="413"/>
      <c r="DD91" s="413"/>
      <c r="DE91" s="413"/>
      <c r="DF91" s="413"/>
      <c r="DH91" s="413"/>
      <c r="DI91" s="413"/>
      <c r="DJ91" s="413"/>
      <c r="DK91" s="413"/>
      <c r="DM91" s="413"/>
      <c r="DN91" s="413"/>
      <c r="DO91" s="413"/>
      <c r="DP91" s="413"/>
      <c r="DR91" s="413"/>
      <c r="DS91" s="413"/>
      <c r="DT91" s="413"/>
      <c r="DU91" s="413"/>
      <c r="DW91" s="413"/>
      <c r="DX91" s="413"/>
      <c r="DY91" s="413"/>
      <c r="DZ91" s="413"/>
      <c r="EB91" s="413"/>
      <c r="EC91" s="413"/>
      <c r="ED91" s="413"/>
      <c r="EE91" s="413"/>
      <c r="EG91" s="413"/>
      <c r="EH91" s="413"/>
      <c r="EI91" s="413"/>
      <c r="EJ91" s="413"/>
      <c r="EL91" s="413"/>
      <c r="EM91" s="413"/>
      <c r="EN91" s="413"/>
      <c r="EO91" s="413"/>
      <c r="EQ91" s="413"/>
      <c r="ER91" s="413"/>
      <c r="ES91" s="413"/>
      <c r="ET91" s="413"/>
      <c r="EV91" s="413"/>
      <c r="EW91" s="413"/>
      <c r="EX91" s="413"/>
      <c r="EY91" s="413"/>
      <c r="FA91" s="413"/>
      <c r="FB91" s="413"/>
      <c r="FC91" s="413"/>
      <c r="FD91" s="413"/>
    </row>
    <row r="92" spans="1:161" ht="15">
      <c r="A92" s="413"/>
      <c r="B92" s="413"/>
      <c r="C92" s="413"/>
      <c r="D92" s="413"/>
      <c r="E92" s="413"/>
      <c r="G92" s="413"/>
      <c r="H92" s="413"/>
      <c r="I92" s="413"/>
      <c r="J92" s="413"/>
      <c r="L92" s="413"/>
      <c r="M92" s="413"/>
      <c r="N92" s="413"/>
      <c r="O92" s="413"/>
      <c r="Q92" s="413"/>
      <c r="R92" s="413"/>
      <c r="S92" s="413"/>
      <c r="T92" s="413"/>
      <c r="V92" s="413"/>
      <c r="W92" s="413"/>
      <c r="X92" s="413"/>
      <c r="Y92" s="413"/>
      <c r="AA92" s="413"/>
      <c r="AB92" s="413"/>
      <c r="AC92" s="413"/>
      <c r="AD92" s="413"/>
      <c r="AF92" s="413"/>
      <c r="AG92" s="413"/>
      <c r="AH92" s="413"/>
      <c r="AI92" s="413"/>
      <c r="AK92" s="413"/>
      <c r="AL92" s="413"/>
      <c r="AM92" s="413"/>
      <c r="AN92" s="413"/>
      <c r="AP92" s="413"/>
      <c r="AQ92" s="413"/>
      <c r="AR92" s="413"/>
      <c r="AS92" s="413"/>
      <c r="AU92" s="413"/>
      <c r="AV92" s="413"/>
      <c r="AW92" s="413"/>
      <c r="AX92" s="413"/>
      <c r="AZ92" s="413"/>
      <c r="BA92" s="413"/>
      <c r="BB92" s="413"/>
      <c r="BC92" s="413"/>
      <c r="BE92" s="413"/>
      <c r="BF92" s="413"/>
      <c r="BG92" s="413"/>
      <c r="BH92" s="413"/>
      <c r="BJ92" s="413"/>
      <c r="BK92" s="413"/>
      <c r="BL92" s="413"/>
      <c r="BM92" s="413"/>
      <c r="BO92" s="413"/>
      <c r="BP92" s="413"/>
      <c r="BQ92" s="413"/>
      <c r="BR92" s="413"/>
      <c r="BT92" s="413"/>
      <c r="BU92" s="413"/>
      <c r="BV92" s="413"/>
      <c r="BW92" s="413"/>
      <c r="BY92" s="413"/>
      <c r="BZ92" s="413"/>
      <c r="CA92" s="413"/>
      <c r="CB92" s="413"/>
      <c r="CD92" s="413"/>
      <c r="CE92" s="413"/>
      <c r="CF92" s="413"/>
      <c r="CG92" s="413"/>
      <c r="CI92" s="413"/>
      <c r="CJ92" s="413"/>
      <c r="CK92" s="413"/>
      <c r="CL92" s="413"/>
      <c r="CN92" s="413"/>
      <c r="CO92" s="413"/>
      <c r="CP92" s="413"/>
      <c r="CQ92" s="413"/>
      <c r="CS92" s="413"/>
      <c r="CT92" s="413"/>
      <c r="CU92" s="413"/>
      <c r="CV92" s="413"/>
      <c r="CX92" s="413"/>
      <c r="CY92" s="413"/>
      <c r="CZ92" s="413"/>
      <c r="DA92" s="413"/>
      <c r="DC92" s="413"/>
      <c r="DD92" s="413"/>
      <c r="DE92" s="413"/>
      <c r="DF92" s="413"/>
      <c r="DH92" s="413"/>
      <c r="DI92" s="413"/>
      <c r="DJ92" s="413"/>
      <c r="DK92" s="413"/>
      <c r="DM92" s="413"/>
      <c r="DN92" s="413"/>
      <c r="DO92" s="413"/>
      <c r="DP92" s="413"/>
      <c r="DR92" s="413"/>
      <c r="DS92" s="413"/>
      <c r="DT92" s="413"/>
      <c r="DU92" s="413"/>
      <c r="DW92" s="413"/>
      <c r="DX92" s="413"/>
      <c r="DY92" s="413"/>
      <c r="DZ92" s="413"/>
      <c r="EB92" s="413"/>
      <c r="EC92" s="413"/>
      <c r="ED92" s="413"/>
      <c r="EE92" s="413"/>
      <c r="EG92" s="413"/>
      <c r="EH92" s="413"/>
      <c r="EI92" s="413"/>
      <c r="EJ92" s="413"/>
      <c r="EL92" s="413"/>
      <c r="EM92" s="413"/>
      <c r="EN92" s="413"/>
      <c r="EO92" s="413"/>
      <c r="EQ92" s="413"/>
      <c r="ER92" s="413"/>
      <c r="ES92" s="413"/>
      <c r="ET92" s="413"/>
      <c r="EV92" s="413"/>
      <c r="EW92" s="413"/>
      <c r="EX92" s="413"/>
      <c r="EY92" s="413"/>
      <c r="FA92" s="413"/>
      <c r="FB92" s="413"/>
      <c r="FC92" s="413"/>
      <c r="FD92" s="413"/>
    </row>
    <row r="93" spans="1:161" ht="15">
      <c r="A93" s="413"/>
      <c r="B93" s="413"/>
      <c r="C93" s="413"/>
      <c r="D93" s="413"/>
      <c r="E93" s="413"/>
      <c r="G93" s="413"/>
      <c r="H93" s="413"/>
      <c r="I93" s="413"/>
      <c r="J93" s="413"/>
      <c r="L93" s="413"/>
      <c r="M93" s="413"/>
      <c r="N93" s="413"/>
      <c r="O93" s="413"/>
      <c r="Q93" s="413"/>
      <c r="R93" s="413"/>
      <c r="S93" s="413"/>
      <c r="T93" s="413"/>
      <c r="V93" s="413"/>
      <c r="W93" s="413"/>
      <c r="X93" s="413"/>
      <c r="Y93" s="413"/>
      <c r="AA93" s="413"/>
      <c r="AB93" s="413"/>
      <c r="AC93" s="413"/>
      <c r="AD93" s="413"/>
      <c r="AF93" s="413"/>
      <c r="AG93" s="413"/>
      <c r="AH93" s="413"/>
      <c r="AI93" s="413"/>
      <c r="AK93" s="413"/>
      <c r="AL93" s="413"/>
      <c r="AM93" s="413"/>
      <c r="AN93" s="413"/>
      <c r="AP93" s="413"/>
      <c r="AQ93" s="413"/>
      <c r="AR93" s="413"/>
      <c r="AS93" s="413"/>
      <c r="AU93" s="413"/>
      <c r="AV93" s="413"/>
      <c r="AW93" s="413"/>
      <c r="AX93" s="413"/>
      <c r="AZ93" s="413"/>
      <c r="BA93" s="413"/>
      <c r="BB93" s="413"/>
      <c r="BC93" s="413"/>
      <c r="BE93" s="413"/>
      <c r="BF93" s="413"/>
      <c r="BG93" s="413"/>
      <c r="BH93" s="413"/>
      <c r="BJ93" s="413"/>
      <c r="BK93" s="413"/>
      <c r="BL93" s="413"/>
      <c r="BM93" s="413"/>
      <c r="BO93" s="413"/>
      <c r="BP93" s="413"/>
      <c r="BQ93" s="413"/>
      <c r="BR93" s="413"/>
      <c r="BT93" s="413"/>
      <c r="BU93" s="413"/>
      <c r="BV93" s="413"/>
      <c r="BW93" s="413"/>
      <c r="BY93" s="413"/>
      <c r="BZ93" s="413"/>
      <c r="CA93" s="413"/>
      <c r="CB93" s="413"/>
      <c r="CD93" s="413"/>
      <c r="CE93" s="413"/>
      <c r="CF93" s="413"/>
      <c r="CG93" s="413"/>
      <c r="CI93" s="413"/>
      <c r="CJ93" s="413"/>
      <c r="CK93" s="413"/>
      <c r="CL93" s="413"/>
      <c r="CN93" s="413"/>
      <c r="CO93" s="413"/>
      <c r="CP93" s="413"/>
      <c r="CQ93" s="413"/>
      <c r="CS93" s="413"/>
      <c r="CT93" s="413"/>
      <c r="CU93" s="413"/>
      <c r="CV93" s="413"/>
      <c r="CX93" s="413"/>
      <c r="CY93" s="413"/>
      <c r="CZ93" s="413"/>
      <c r="DA93" s="413"/>
      <c r="DC93" s="413"/>
      <c r="DD93" s="413"/>
      <c r="DE93" s="413"/>
      <c r="DF93" s="413"/>
      <c r="DH93" s="413"/>
      <c r="DI93" s="413"/>
      <c r="DJ93" s="413"/>
      <c r="DK93" s="413"/>
      <c r="DM93" s="413"/>
      <c r="DN93" s="413"/>
      <c r="DO93" s="413"/>
      <c r="DP93" s="413"/>
      <c r="DR93" s="413"/>
      <c r="DS93" s="413"/>
      <c r="DT93" s="413"/>
      <c r="DU93" s="413"/>
      <c r="DW93" s="413"/>
      <c r="DX93" s="413"/>
      <c r="DY93" s="413"/>
      <c r="DZ93" s="413"/>
      <c r="EB93" s="413"/>
      <c r="EC93" s="413"/>
      <c r="ED93" s="413"/>
      <c r="EE93" s="413"/>
      <c r="EG93" s="413"/>
      <c r="EH93" s="413"/>
      <c r="EI93" s="413"/>
      <c r="EJ93" s="413"/>
      <c r="EL93" s="413"/>
      <c r="EM93" s="413"/>
      <c r="EN93" s="413"/>
      <c r="EO93" s="413"/>
      <c r="EQ93" s="413"/>
      <c r="ER93" s="413"/>
      <c r="ES93" s="413"/>
      <c r="ET93" s="413"/>
      <c r="EV93" s="413"/>
      <c r="EW93" s="413"/>
      <c r="EX93" s="413"/>
      <c r="EY93" s="413"/>
      <c r="FA93" s="413"/>
      <c r="FB93" s="413"/>
      <c r="FC93" s="413"/>
      <c r="FD93" s="413"/>
    </row>
    <row r="94" spans="1:161" ht="15">
      <c r="A94" s="413"/>
      <c r="B94" s="413"/>
      <c r="C94" s="413"/>
      <c r="D94" s="413"/>
      <c r="E94" s="413"/>
      <c r="G94" s="413"/>
      <c r="H94" s="413"/>
      <c r="I94" s="413"/>
      <c r="J94" s="413"/>
      <c r="L94" s="413"/>
      <c r="M94" s="413"/>
      <c r="N94" s="413"/>
      <c r="O94" s="413"/>
      <c r="Q94" s="413"/>
      <c r="R94" s="413"/>
      <c r="S94" s="413"/>
      <c r="T94" s="413"/>
      <c r="V94" s="413"/>
      <c r="W94" s="413"/>
      <c r="X94" s="413"/>
      <c r="Y94" s="413"/>
      <c r="AA94" s="413"/>
      <c r="AB94" s="413"/>
      <c r="AC94" s="413"/>
      <c r="AD94" s="413"/>
      <c r="AF94" s="413"/>
      <c r="AG94" s="413"/>
      <c r="AH94" s="413"/>
      <c r="AI94" s="413"/>
      <c r="AK94" s="413"/>
      <c r="AL94" s="413"/>
      <c r="AM94" s="413"/>
      <c r="AN94" s="413"/>
      <c r="AP94" s="413"/>
      <c r="AQ94" s="413"/>
      <c r="AR94" s="413"/>
      <c r="AS94" s="413"/>
      <c r="AU94" s="413"/>
      <c r="AV94" s="413"/>
      <c r="AW94" s="413"/>
      <c r="AX94" s="413"/>
      <c r="AZ94" s="413"/>
      <c r="BA94" s="413"/>
      <c r="BB94" s="413"/>
      <c r="BC94" s="413"/>
      <c r="BE94" s="413"/>
      <c r="BF94" s="413"/>
      <c r="BG94" s="413"/>
      <c r="BH94" s="413"/>
      <c r="BJ94" s="413"/>
      <c r="BK94" s="413"/>
      <c r="BL94" s="413"/>
      <c r="BM94" s="413"/>
      <c r="BO94" s="413"/>
      <c r="BP94" s="413"/>
      <c r="BQ94" s="413"/>
      <c r="BR94" s="413"/>
      <c r="BT94" s="413"/>
      <c r="BU94" s="413"/>
      <c r="BV94" s="413"/>
      <c r="BW94" s="413"/>
      <c r="BY94" s="413"/>
      <c r="BZ94" s="413"/>
      <c r="CA94" s="413"/>
      <c r="CB94" s="413"/>
      <c r="CD94" s="413"/>
      <c r="CE94" s="413"/>
      <c r="CF94" s="413"/>
      <c r="CG94" s="413"/>
      <c r="CI94" s="413"/>
      <c r="CJ94" s="413"/>
      <c r="CK94" s="413"/>
      <c r="CL94" s="413"/>
      <c r="CN94" s="413"/>
      <c r="CO94" s="413"/>
      <c r="CP94" s="413"/>
      <c r="CQ94" s="413"/>
      <c r="CS94" s="413"/>
      <c r="CT94" s="413"/>
      <c r="CU94" s="413"/>
      <c r="CV94" s="413"/>
      <c r="CX94" s="413"/>
      <c r="CY94" s="413"/>
      <c r="CZ94" s="413"/>
      <c r="DA94" s="413"/>
      <c r="DC94" s="413"/>
      <c r="DD94" s="413"/>
      <c r="DE94" s="413"/>
      <c r="DF94" s="413"/>
      <c r="DH94" s="413"/>
      <c r="DI94" s="413"/>
      <c r="DJ94" s="413"/>
      <c r="DK94" s="413"/>
      <c r="DM94" s="413"/>
      <c r="DN94" s="413"/>
      <c r="DO94" s="413"/>
      <c r="DP94" s="413"/>
      <c r="DR94" s="413"/>
      <c r="DS94" s="413"/>
      <c r="DT94" s="413"/>
      <c r="DU94" s="413"/>
      <c r="DW94" s="413"/>
      <c r="DX94" s="413"/>
      <c r="DY94" s="413"/>
      <c r="DZ94" s="413"/>
      <c r="EB94" s="413"/>
      <c r="EC94" s="413"/>
      <c r="ED94" s="413"/>
      <c r="EE94" s="413"/>
      <c r="EG94" s="413"/>
      <c r="EH94" s="413"/>
      <c r="EI94" s="413"/>
      <c r="EJ94" s="413"/>
      <c r="EL94" s="413"/>
      <c r="EM94" s="413"/>
      <c r="EN94" s="413"/>
      <c r="EO94" s="413"/>
      <c r="EQ94" s="413"/>
      <c r="ER94" s="413"/>
      <c r="ES94" s="413"/>
      <c r="ET94" s="413"/>
      <c r="EV94" s="413"/>
      <c r="EW94" s="413"/>
      <c r="EX94" s="413"/>
      <c r="EY94" s="413"/>
      <c r="FA94" s="413"/>
      <c r="FB94" s="413"/>
      <c r="FC94" s="413"/>
      <c r="FD94" s="413"/>
    </row>
    <row r="95" spans="1:161" ht="15">
      <c r="A95" s="413"/>
      <c r="B95" s="413"/>
      <c r="C95" s="413"/>
      <c r="D95" s="413"/>
      <c r="E95" s="413"/>
      <c r="G95" s="413"/>
      <c r="H95" s="413"/>
      <c r="I95" s="413"/>
      <c r="J95" s="413"/>
      <c r="L95" s="413"/>
      <c r="M95" s="413"/>
      <c r="N95" s="413"/>
      <c r="O95" s="413"/>
      <c r="Q95" s="413"/>
      <c r="R95" s="413"/>
      <c r="S95" s="413"/>
      <c r="T95" s="413"/>
      <c r="V95" s="413"/>
      <c r="W95" s="413"/>
      <c r="X95" s="413"/>
      <c r="Y95" s="413"/>
      <c r="AA95" s="413"/>
      <c r="AB95" s="413"/>
      <c r="AC95" s="413"/>
      <c r="AD95" s="413"/>
      <c r="AF95" s="413"/>
      <c r="AG95" s="413"/>
      <c r="AH95" s="413"/>
      <c r="AI95" s="413"/>
      <c r="AK95" s="413"/>
      <c r="AL95" s="413"/>
      <c r="AM95" s="413"/>
      <c r="AN95" s="413"/>
      <c r="AP95" s="413"/>
      <c r="AQ95" s="413"/>
      <c r="AR95" s="413"/>
      <c r="AS95" s="413"/>
      <c r="AU95" s="413"/>
      <c r="AV95" s="413"/>
      <c r="AW95" s="413"/>
      <c r="AX95" s="413"/>
      <c r="AZ95" s="413"/>
      <c r="BA95" s="413"/>
      <c r="BB95" s="413"/>
      <c r="BC95" s="413"/>
      <c r="BE95" s="413"/>
      <c r="BF95" s="413"/>
      <c r="BG95" s="413"/>
      <c r="BH95" s="413"/>
      <c r="BJ95" s="413"/>
      <c r="BK95" s="413"/>
      <c r="BL95" s="413"/>
      <c r="BM95" s="413"/>
      <c r="BO95" s="413"/>
      <c r="BP95" s="413"/>
      <c r="BQ95" s="413"/>
      <c r="BR95" s="413"/>
      <c r="BT95" s="413"/>
      <c r="BU95" s="413"/>
      <c r="BV95" s="413"/>
      <c r="BW95" s="413"/>
      <c r="BY95" s="413"/>
      <c r="BZ95" s="413"/>
      <c r="CA95" s="413"/>
      <c r="CB95" s="413"/>
      <c r="CD95" s="413"/>
      <c r="CE95" s="413"/>
      <c r="CF95" s="413"/>
      <c r="CG95" s="413"/>
      <c r="CI95" s="413"/>
      <c r="CJ95" s="413"/>
      <c r="CK95" s="413"/>
      <c r="CL95" s="413"/>
      <c r="CN95" s="413"/>
      <c r="CO95" s="413"/>
      <c r="CP95" s="413"/>
      <c r="CQ95" s="413"/>
      <c r="CS95" s="413"/>
      <c r="CT95" s="413"/>
      <c r="CU95" s="413"/>
      <c r="CV95" s="413"/>
      <c r="CX95" s="413"/>
      <c r="CY95" s="413"/>
      <c r="CZ95" s="413"/>
      <c r="DA95" s="413"/>
      <c r="DC95" s="413"/>
      <c r="DD95" s="413"/>
      <c r="DE95" s="413"/>
      <c r="DF95" s="413"/>
      <c r="DH95" s="413"/>
      <c r="DI95" s="413"/>
      <c r="DJ95" s="413"/>
      <c r="DK95" s="413"/>
      <c r="DM95" s="413"/>
      <c r="DN95" s="413"/>
      <c r="DO95" s="413"/>
      <c r="DP95" s="413"/>
      <c r="DR95" s="413"/>
      <c r="DS95" s="413"/>
      <c r="DT95" s="413"/>
      <c r="DU95" s="413"/>
      <c r="DW95" s="413"/>
      <c r="DX95" s="413"/>
      <c r="DY95" s="413"/>
      <c r="DZ95" s="413"/>
      <c r="EB95" s="413"/>
      <c r="EC95" s="413"/>
      <c r="ED95" s="413"/>
      <c r="EE95" s="413"/>
      <c r="EG95" s="413"/>
      <c r="EH95" s="413"/>
      <c r="EI95" s="413"/>
      <c r="EJ95" s="413"/>
      <c r="EL95" s="413"/>
      <c r="EM95" s="413"/>
      <c r="EN95" s="413"/>
      <c r="EO95" s="413"/>
      <c r="EQ95" s="413"/>
      <c r="ER95" s="413"/>
      <c r="ES95" s="413"/>
      <c r="ET95" s="413"/>
      <c r="EV95" s="413"/>
      <c r="EW95" s="413"/>
      <c r="EX95" s="413"/>
      <c r="EY95" s="413"/>
      <c r="FA95" s="413"/>
      <c r="FB95" s="413"/>
      <c r="FC95" s="413"/>
      <c r="FD95" s="413"/>
    </row>
    <row r="96" spans="1:161" ht="15">
      <c r="A96" s="413"/>
      <c r="B96" s="413"/>
      <c r="C96" s="413"/>
      <c r="D96" s="413"/>
      <c r="E96" s="413"/>
      <c r="G96" s="413"/>
      <c r="H96" s="413"/>
      <c r="I96" s="413"/>
      <c r="J96" s="413"/>
      <c r="L96" s="413"/>
      <c r="M96" s="413"/>
      <c r="N96" s="413"/>
      <c r="O96" s="413"/>
      <c r="Q96" s="413"/>
      <c r="R96" s="413"/>
      <c r="S96" s="413"/>
      <c r="T96" s="413"/>
      <c r="V96" s="413"/>
      <c r="W96" s="413"/>
      <c r="X96" s="413"/>
      <c r="Y96" s="413"/>
      <c r="AA96" s="413"/>
      <c r="AB96" s="413"/>
      <c r="AC96" s="413"/>
      <c r="AD96" s="413"/>
      <c r="AF96" s="413"/>
      <c r="AG96" s="413"/>
      <c r="AH96" s="413"/>
      <c r="AI96" s="413"/>
      <c r="AK96" s="413"/>
      <c r="AL96" s="413"/>
      <c r="AM96" s="413"/>
      <c r="AN96" s="413"/>
      <c r="AP96" s="413"/>
      <c r="AQ96" s="413"/>
      <c r="AR96" s="413"/>
      <c r="AS96" s="413"/>
      <c r="AU96" s="413"/>
      <c r="AV96" s="413"/>
      <c r="AW96" s="413"/>
      <c r="AX96" s="413"/>
      <c r="AZ96" s="413"/>
      <c r="BA96" s="413"/>
      <c r="BB96" s="413"/>
      <c r="BC96" s="413"/>
      <c r="BE96" s="413"/>
      <c r="BF96" s="413"/>
      <c r="BG96" s="413"/>
      <c r="BH96" s="413"/>
      <c r="BJ96" s="413"/>
      <c r="BK96" s="413"/>
      <c r="BL96" s="413"/>
      <c r="BM96" s="413"/>
      <c r="BO96" s="413"/>
      <c r="BP96" s="413"/>
      <c r="BQ96" s="413"/>
      <c r="BR96" s="413"/>
      <c r="BT96" s="413"/>
      <c r="BU96" s="413"/>
      <c r="BV96" s="413"/>
      <c r="BW96" s="413"/>
      <c r="BY96" s="413"/>
      <c r="BZ96" s="413"/>
      <c r="CA96" s="413"/>
      <c r="CB96" s="413"/>
      <c r="CD96" s="413"/>
      <c r="CE96" s="413"/>
      <c r="CF96" s="413"/>
      <c r="CG96" s="413"/>
      <c r="CI96" s="413"/>
      <c r="CJ96" s="413"/>
      <c r="CK96" s="413"/>
      <c r="CL96" s="413"/>
      <c r="CN96" s="413"/>
      <c r="CO96" s="413"/>
      <c r="CP96" s="413"/>
      <c r="CQ96" s="413"/>
      <c r="CS96" s="413"/>
      <c r="CT96" s="413"/>
      <c r="CU96" s="413"/>
      <c r="CV96" s="413"/>
      <c r="CX96" s="413"/>
      <c r="CY96" s="413"/>
      <c r="CZ96" s="413"/>
      <c r="DA96" s="413"/>
      <c r="DC96" s="413"/>
      <c r="DD96" s="413"/>
      <c r="DE96" s="413"/>
      <c r="DF96" s="413"/>
      <c r="DH96" s="413"/>
      <c r="DI96" s="413"/>
      <c r="DJ96" s="413"/>
      <c r="DK96" s="413"/>
      <c r="DM96" s="413"/>
      <c r="DN96" s="413"/>
      <c r="DO96" s="413"/>
      <c r="DP96" s="413"/>
      <c r="DR96" s="413"/>
      <c r="DS96" s="413"/>
      <c r="DT96" s="413"/>
      <c r="DU96" s="413"/>
      <c r="DW96" s="413"/>
      <c r="DX96" s="413"/>
      <c r="DY96" s="413"/>
      <c r="DZ96" s="413"/>
      <c r="EB96" s="413"/>
      <c r="EC96" s="413"/>
      <c r="ED96" s="413"/>
      <c r="EE96" s="413"/>
      <c r="EG96" s="413"/>
      <c r="EH96" s="413"/>
      <c r="EI96" s="413"/>
      <c r="EJ96" s="413"/>
      <c r="EL96" s="413"/>
      <c r="EM96" s="413"/>
      <c r="EN96" s="413"/>
      <c r="EO96" s="413"/>
      <c r="EQ96" s="413"/>
      <c r="ER96" s="413"/>
      <c r="ES96" s="413"/>
      <c r="ET96" s="413"/>
      <c r="EV96" s="413"/>
      <c r="EW96" s="413"/>
      <c r="EX96" s="413"/>
      <c r="EY96" s="413"/>
      <c r="FA96" s="413"/>
      <c r="FB96" s="413"/>
      <c r="FC96" s="413"/>
      <c r="FD96" s="413"/>
    </row>
    <row r="97" spans="1:160" ht="15">
      <c r="A97" s="413"/>
      <c r="B97" s="413"/>
      <c r="C97" s="413"/>
      <c r="D97" s="413"/>
      <c r="E97" s="413"/>
      <c r="G97" s="413"/>
      <c r="H97" s="413"/>
      <c r="I97" s="413"/>
      <c r="J97" s="413"/>
      <c r="L97" s="413"/>
      <c r="M97" s="413"/>
      <c r="N97" s="413"/>
      <c r="O97" s="413"/>
      <c r="Q97" s="413"/>
      <c r="R97" s="413"/>
      <c r="S97" s="413"/>
      <c r="T97" s="413"/>
      <c r="V97" s="413"/>
      <c r="W97" s="413"/>
      <c r="X97" s="413"/>
      <c r="Y97" s="413"/>
      <c r="AA97" s="413"/>
      <c r="AB97" s="413"/>
      <c r="AC97" s="413"/>
      <c r="AD97" s="413"/>
      <c r="AF97" s="413"/>
      <c r="AG97" s="413"/>
      <c r="AH97" s="413"/>
      <c r="AI97" s="413"/>
      <c r="AK97" s="413"/>
      <c r="AL97" s="413"/>
      <c r="AM97" s="413"/>
      <c r="AN97" s="413"/>
      <c r="AP97" s="413"/>
      <c r="AQ97" s="413"/>
      <c r="AR97" s="413"/>
      <c r="AS97" s="413"/>
      <c r="AU97" s="413"/>
      <c r="AV97" s="413"/>
      <c r="AW97" s="413"/>
      <c r="AX97" s="413"/>
      <c r="AZ97" s="413"/>
      <c r="BA97" s="413"/>
      <c r="BB97" s="413"/>
      <c r="BC97" s="413"/>
      <c r="BE97" s="413"/>
      <c r="BF97" s="413"/>
      <c r="BG97" s="413"/>
      <c r="BH97" s="413"/>
      <c r="BJ97" s="413"/>
      <c r="BK97" s="413"/>
      <c r="BL97" s="413"/>
      <c r="BM97" s="413"/>
      <c r="BO97" s="413"/>
      <c r="BP97" s="413"/>
      <c r="BQ97" s="413"/>
      <c r="BR97" s="413"/>
      <c r="BT97" s="413"/>
      <c r="BU97" s="413"/>
      <c r="BV97" s="413"/>
      <c r="BW97" s="413"/>
      <c r="BY97" s="413"/>
      <c r="BZ97" s="413"/>
      <c r="CA97" s="413"/>
      <c r="CB97" s="413"/>
      <c r="CD97" s="413"/>
      <c r="CE97" s="413"/>
      <c r="CF97" s="413"/>
      <c r="CG97" s="413"/>
      <c r="CI97" s="413"/>
      <c r="CJ97" s="413"/>
      <c r="CK97" s="413"/>
      <c r="CL97" s="413"/>
      <c r="CN97" s="413"/>
      <c r="CO97" s="413"/>
      <c r="CP97" s="413"/>
      <c r="CQ97" s="413"/>
      <c r="CS97" s="413"/>
      <c r="CT97" s="413"/>
      <c r="CU97" s="413"/>
      <c r="CV97" s="413"/>
      <c r="CX97" s="413"/>
      <c r="CY97" s="413"/>
      <c r="CZ97" s="413"/>
      <c r="DA97" s="413"/>
      <c r="DC97" s="413"/>
      <c r="DD97" s="413"/>
      <c r="DE97" s="413"/>
      <c r="DF97" s="413"/>
      <c r="DH97" s="413"/>
      <c r="DI97" s="413"/>
      <c r="DJ97" s="413"/>
      <c r="DK97" s="413"/>
      <c r="DM97" s="413"/>
      <c r="DN97" s="413"/>
      <c r="DO97" s="413"/>
      <c r="DP97" s="413"/>
      <c r="DR97" s="413"/>
      <c r="DS97" s="413"/>
      <c r="DT97" s="413"/>
      <c r="DU97" s="413"/>
      <c r="DW97" s="413"/>
      <c r="DX97" s="413"/>
      <c r="DY97" s="413"/>
      <c r="DZ97" s="413"/>
      <c r="EB97" s="413"/>
      <c r="EC97" s="413"/>
      <c r="ED97" s="413"/>
      <c r="EE97" s="413"/>
      <c r="EG97" s="413"/>
      <c r="EH97" s="413"/>
      <c r="EI97" s="413"/>
      <c r="EJ97" s="413"/>
      <c r="EL97" s="413"/>
      <c r="EM97" s="413"/>
      <c r="EN97" s="413"/>
      <c r="EO97" s="413"/>
      <c r="EQ97" s="413"/>
      <c r="ER97" s="413"/>
      <c r="ES97" s="413"/>
      <c r="ET97" s="413"/>
      <c r="EV97" s="413"/>
      <c r="EW97" s="413"/>
      <c r="EX97" s="413"/>
      <c r="EY97" s="413"/>
      <c r="FA97" s="413"/>
      <c r="FB97" s="413"/>
      <c r="FC97" s="413"/>
      <c r="FD97" s="413"/>
    </row>
    <row r="98" spans="1:160" ht="15">
      <c r="A98" s="413"/>
      <c r="B98" s="413"/>
      <c r="C98" s="413"/>
      <c r="D98" s="413"/>
      <c r="E98" s="413"/>
      <c r="G98" s="413"/>
      <c r="H98" s="413"/>
      <c r="I98" s="413"/>
      <c r="J98" s="413"/>
      <c r="L98" s="413"/>
      <c r="M98" s="413"/>
      <c r="N98" s="413"/>
      <c r="O98" s="413"/>
      <c r="Q98" s="413"/>
      <c r="R98" s="413"/>
      <c r="S98" s="413"/>
      <c r="T98" s="413"/>
      <c r="V98" s="413"/>
      <c r="W98" s="413"/>
      <c r="X98" s="413"/>
      <c r="Y98" s="413"/>
      <c r="AA98" s="413"/>
      <c r="AB98" s="413"/>
      <c r="AC98" s="413"/>
      <c r="AD98" s="413"/>
      <c r="AF98" s="413"/>
      <c r="AG98" s="413"/>
      <c r="AH98" s="413"/>
      <c r="AI98" s="413"/>
      <c r="AK98" s="413"/>
      <c r="AL98" s="413"/>
      <c r="AM98" s="413"/>
      <c r="AN98" s="413"/>
      <c r="AP98" s="413"/>
      <c r="AQ98" s="413"/>
      <c r="AR98" s="413"/>
      <c r="AS98" s="413"/>
      <c r="AU98" s="413"/>
      <c r="AV98" s="413"/>
      <c r="AW98" s="413"/>
      <c r="AX98" s="413"/>
      <c r="AZ98" s="413"/>
      <c r="BA98" s="413"/>
      <c r="BB98" s="413"/>
      <c r="BC98" s="413"/>
      <c r="BE98" s="413"/>
      <c r="BF98" s="413"/>
      <c r="BG98" s="413"/>
      <c r="BH98" s="413"/>
      <c r="BJ98" s="413"/>
      <c r="BK98" s="413"/>
      <c r="BL98" s="413"/>
      <c r="BM98" s="413"/>
      <c r="BO98" s="413"/>
      <c r="BP98" s="413"/>
      <c r="BQ98" s="413"/>
      <c r="BR98" s="413"/>
      <c r="BT98" s="413"/>
      <c r="BU98" s="413"/>
      <c r="BV98" s="413"/>
      <c r="BW98" s="413"/>
      <c r="BY98" s="413"/>
      <c r="BZ98" s="413"/>
      <c r="CA98" s="413"/>
      <c r="CB98" s="413"/>
      <c r="CD98" s="413"/>
      <c r="CE98" s="413"/>
      <c r="CF98" s="413"/>
      <c r="CG98" s="413"/>
      <c r="CI98" s="413"/>
      <c r="CJ98" s="413"/>
      <c r="CK98" s="413"/>
      <c r="CL98" s="413"/>
      <c r="CN98" s="413"/>
      <c r="CO98" s="413"/>
      <c r="CP98" s="413"/>
      <c r="CQ98" s="413"/>
      <c r="CS98" s="413"/>
      <c r="CT98" s="413"/>
      <c r="CU98" s="413"/>
      <c r="CV98" s="413"/>
      <c r="CX98" s="413"/>
      <c r="CY98" s="413"/>
      <c r="CZ98" s="413"/>
      <c r="DA98" s="413"/>
      <c r="DC98" s="413"/>
      <c r="DD98" s="413"/>
      <c r="DE98" s="413"/>
      <c r="DF98" s="413"/>
      <c r="DH98" s="413"/>
      <c r="DI98" s="413"/>
      <c r="DJ98" s="413"/>
      <c r="DK98" s="413"/>
      <c r="DM98" s="413"/>
      <c r="DN98" s="413"/>
      <c r="DO98" s="413"/>
      <c r="DP98" s="413"/>
      <c r="DR98" s="413"/>
      <c r="DS98" s="413"/>
      <c r="DT98" s="413"/>
      <c r="DU98" s="413"/>
      <c r="DW98" s="413"/>
      <c r="DX98" s="413"/>
      <c r="DY98" s="413"/>
      <c r="DZ98" s="413"/>
      <c r="EB98" s="413"/>
      <c r="EC98" s="413"/>
      <c r="ED98" s="413"/>
      <c r="EE98" s="413"/>
      <c r="EG98" s="413"/>
      <c r="EH98" s="413"/>
      <c r="EI98" s="413"/>
      <c r="EJ98" s="413"/>
      <c r="EL98" s="413"/>
      <c r="EM98" s="413"/>
      <c r="EN98" s="413"/>
      <c r="EO98" s="413"/>
      <c r="EQ98" s="413"/>
      <c r="ER98" s="413"/>
      <c r="ES98" s="413"/>
      <c r="ET98" s="413"/>
      <c r="EV98" s="413"/>
      <c r="EW98" s="413"/>
      <c r="EX98" s="413"/>
      <c r="EY98" s="413"/>
      <c r="FA98" s="413"/>
      <c r="FB98" s="413"/>
      <c r="FC98" s="413"/>
      <c r="FD98" s="413"/>
    </row>
    <row r="99" spans="1:160" ht="15">
      <c r="A99" s="413"/>
      <c r="B99" s="413"/>
      <c r="C99" s="413"/>
      <c r="D99" s="413"/>
      <c r="E99" s="413"/>
      <c r="G99" s="413"/>
      <c r="H99" s="413"/>
      <c r="I99" s="413"/>
      <c r="J99" s="413"/>
      <c r="L99" s="413"/>
      <c r="M99" s="413"/>
      <c r="N99" s="413"/>
      <c r="O99" s="413"/>
      <c r="Q99" s="413"/>
      <c r="R99" s="413"/>
      <c r="S99" s="413"/>
      <c r="T99" s="413"/>
      <c r="V99" s="413"/>
      <c r="W99" s="413"/>
      <c r="X99" s="413"/>
      <c r="Y99" s="413"/>
      <c r="AA99" s="413"/>
      <c r="AB99" s="413"/>
      <c r="AC99" s="413"/>
      <c r="AD99" s="413"/>
      <c r="AF99" s="413"/>
      <c r="AG99" s="413"/>
      <c r="AH99" s="413"/>
      <c r="AI99" s="413"/>
      <c r="AK99" s="413"/>
      <c r="AL99" s="413"/>
      <c r="AM99" s="413"/>
      <c r="AN99" s="413"/>
      <c r="AP99" s="413"/>
      <c r="AQ99" s="413"/>
      <c r="AR99" s="413"/>
      <c r="AS99" s="413"/>
      <c r="AU99" s="413"/>
      <c r="AV99" s="413"/>
      <c r="AW99" s="413"/>
      <c r="AX99" s="413"/>
      <c r="AZ99" s="413"/>
      <c r="BA99" s="413"/>
      <c r="BB99" s="413"/>
      <c r="BC99" s="413"/>
      <c r="BE99" s="413"/>
      <c r="BF99" s="413"/>
      <c r="BG99" s="413"/>
      <c r="BH99" s="413"/>
      <c r="BJ99" s="413"/>
      <c r="BK99" s="413"/>
      <c r="BL99" s="413"/>
      <c r="BM99" s="413"/>
      <c r="BO99" s="413"/>
      <c r="BP99" s="413"/>
      <c r="BQ99" s="413"/>
      <c r="BR99" s="413"/>
      <c r="BT99" s="413"/>
      <c r="BU99" s="413"/>
      <c r="BV99" s="413"/>
      <c r="BW99" s="413"/>
      <c r="BY99" s="413"/>
      <c r="BZ99" s="413"/>
      <c r="CA99" s="413"/>
      <c r="CB99" s="413"/>
      <c r="CD99" s="413"/>
      <c r="CE99" s="413"/>
      <c r="CF99" s="413"/>
      <c r="CG99" s="413"/>
      <c r="CI99" s="413"/>
      <c r="CJ99" s="413"/>
      <c r="CK99" s="413"/>
      <c r="CL99" s="413"/>
      <c r="CN99" s="413"/>
      <c r="CO99" s="413"/>
      <c r="CP99" s="413"/>
      <c r="CQ99" s="413"/>
      <c r="CS99" s="413"/>
      <c r="CT99" s="413"/>
      <c r="CU99" s="413"/>
      <c r="CV99" s="413"/>
      <c r="CX99" s="413"/>
      <c r="CY99" s="413"/>
      <c r="CZ99" s="413"/>
      <c r="DA99" s="413"/>
      <c r="DC99" s="413"/>
      <c r="DD99" s="413"/>
      <c r="DE99" s="413"/>
      <c r="DF99" s="413"/>
      <c r="DH99" s="413"/>
      <c r="DI99" s="413"/>
      <c r="DJ99" s="413"/>
      <c r="DK99" s="413"/>
      <c r="DM99" s="413"/>
      <c r="DN99" s="413"/>
      <c r="DO99" s="413"/>
      <c r="DP99" s="413"/>
      <c r="DR99" s="413"/>
      <c r="DS99" s="413"/>
      <c r="DT99" s="413"/>
      <c r="DU99" s="413"/>
      <c r="DW99" s="413"/>
      <c r="DX99" s="413"/>
      <c r="DY99" s="413"/>
      <c r="DZ99" s="413"/>
      <c r="EB99" s="413"/>
      <c r="EC99" s="413"/>
      <c r="ED99" s="413"/>
      <c r="EE99" s="413"/>
      <c r="EG99" s="413"/>
      <c r="EH99" s="413"/>
      <c r="EI99" s="413"/>
      <c r="EJ99" s="413"/>
      <c r="EL99" s="413"/>
      <c r="EM99" s="413"/>
      <c r="EN99" s="413"/>
      <c r="EO99" s="413"/>
      <c r="EQ99" s="413"/>
      <c r="ER99" s="413"/>
      <c r="ES99" s="413"/>
      <c r="ET99" s="413"/>
      <c r="EV99" s="413"/>
      <c r="EW99" s="413"/>
      <c r="EX99" s="413"/>
      <c r="EY99" s="413"/>
      <c r="FA99" s="413"/>
      <c r="FB99" s="413"/>
      <c r="FC99" s="413"/>
      <c r="FD99" s="413"/>
    </row>
    <row r="100" spans="1:160" ht="15">
      <c r="A100" s="413"/>
      <c r="B100" s="413"/>
      <c r="C100" s="413"/>
      <c r="D100" s="413"/>
      <c r="E100" s="413"/>
      <c r="G100" s="413"/>
      <c r="H100" s="413"/>
      <c r="I100" s="413"/>
      <c r="J100" s="413"/>
      <c r="L100" s="413"/>
      <c r="M100" s="413"/>
      <c r="N100" s="413"/>
      <c r="O100" s="413"/>
      <c r="Q100" s="413"/>
      <c r="R100" s="413"/>
      <c r="S100" s="413"/>
      <c r="T100" s="413"/>
      <c r="V100" s="413"/>
      <c r="W100" s="413"/>
      <c r="X100" s="413"/>
      <c r="Y100" s="413"/>
      <c r="AA100" s="413"/>
      <c r="AB100" s="413"/>
      <c r="AC100" s="413"/>
      <c r="AD100" s="413"/>
      <c r="AF100" s="413"/>
      <c r="AG100" s="413"/>
      <c r="AH100" s="413"/>
      <c r="AI100" s="413"/>
      <c r="AK100" s="413"/>
      <c r="AL100" s="413"/>
      <c r="AM100" s="413"/>
      <c r="AN100" s="413"/>
      <c r="AP100" s="413"/>
      <c r="AQ100" s="413"/>
      <c r="AR100" s="413"/>
      <c r="AS100" s="413"/>
      <c r="AU100" s="413"/>
      <c r="AV100" s="413"/>
      <c r="AW100" s="413"/>
      <c r="AX100" s="413"/>
      <c r="AZ100" s="413"/>
      <c r="BA100" s="413"/>
      <c r="BB100" s="413"/>
      <c r="BC100" s="413"/>
      <c r="BE100" s="413"/>
      <c r="BF100" s="413"/>
      <c r="BG100" s="413"/>
      <c r="BH100" s="413"/>
      <c r="BJ100" s="413"/>
      <c r="BK100" s="413"/>
      <c r="BL100" s="413"/>
      <c r="BM100" s="413"/>
      <c r="BO100" s="413"/>
      <c r="BP100" s="413"/>
      <c r="BQ100" s="413"/>
      <c r="BR100" s="413"/>
      <c r="BT100" s="413"/>
      <c r="BU100" s="413"/>
      <c r="BV100" s="413"/>
      <c r="BW100" s="413"/>
      <c r="BY100" s="413"/>
      <c r="BZ100" s="413"/>
      <c r="CA100" s="413"/>
      <c r="CB100" s="413"/>
      <c r="CD100" s="413"/>
      <c r="CE100" s="413"/>
      <c r="CF100" s="413"/>
      <c r="CG100" s="413"/>
      <c r="CI100" s="413"/>
      <c r="CJ100" s="413"/>
      <c r="CK100" s="413"/>
      <c r="CL100" s="413"/>
      <c r="CN100" s="413"/>
      <c r="CO100" s="413"/>
      <c r="CP100" s="413"/>
      <c r="CQ100" s="413"/>
      <c r="CS100" s="413"/>
      <c r="CT100" s="413"/>
      <c r="CU100" s="413"/>
      <c r="CV100" s="413"/>
      <c r="CX100" s="413"/>
      <c r="CY100" s="413"/>
      <c r="CZ100" s="413"/>
      <c r="DA100" s="413"/>
      <c r="DC100" s="413"/>
      <c r="DD100" s="413"/>
      <c r="DE100" s="413"/>
      <c r="DF100" s="413"/>
      <c r="DH100" s="413"/>
      <c r="DI100" s="413"/>
      <c r="DJ100" s="413"/>
      <c r="DK100" s="413"/>
      <c r="DM100" s="413"/>
      <c r="DN100" s="413"/>
      <c r="DO100" s="413"/>
      <c r="DP100" s="413"/>
      <c r="DR100" s="413"/>
      <c r="DS100" s="413"/>
      <c r="DT100" s="413"/>
      <c r="DU100" s="413"/>
      <c r="DW100" s="413"/>
      <c r="DX100" s="413"/>
      <c r="DY100" s="413"/>
      <c r="DZ100" s="413"/>
      <c r="EB100" s="413"/>
      <c r="EC100" s="413"/>
      <c r="ED100" s="413"/>
      <c r="EE100" s="413"/>
      <c r="EG100" s="413"/>
      <c r="EH100" s="413"/>
      <c r="EI100" s="413"/>
      <c r="EJ100" s="413"/>
      <c r="EL100" s="413"/>
      <c r="EM100" s="413"/>
      <c r="EN100" s="413"/>
      <c r="EO100" s="413"/>
      <c r="EQ100" s="413"/>
      <c r="ER100" s="413"/>
      <c r="ES100" s="413"/>
      <c r="ET100" s="413"/>
      <c r="EV100" s="413"/>
      <c r="EW100" s="413"/>
      <c r="EX100" s="413"/>
      <c r="EY100" s="413"/>
      <c r="FA100" s="413"/>
      <c r="FB100" s="413"/>
      <c r="FC100" s="413"/>
      <c r="FD100" s="413"/>
    </row>
    <row r="101" spans="1:160" ht="15">
      <c r="A101" s="413"/>
      <c r="B101" s="413"/>
      <c r="C101" s="413"/>
      <c r="D101" s="413"/>
      <c r="E101" s="413"/>
      <c r="G101" s="413"/>
      <c r="H101" s="413"/>
      <c r="I101" s="413"/>
      <c r="J101" s="413"/>
      <c r="L101" s="413"/>
      <c r="M101" s="413"/>
      <c r="N101" s="413"/>
      <c r="O101" s="413"/>
      <c r="Q101" s="413"/>
      <c r="R101" s="413"/>
      <c r="S101" s="413"/>
      <c r="T101" s="413"/>
      <c r="V101" s="413"/>
      <c r="W101" s="413"/>
      <c r="X101" s="413"/>
      <c r="Y101" s="413"/>
      <c r="AA101" s="413"/>
      <c r="AB101" s="413"/>
      <c r="AC101" s="413"/>
      <c r="AD101" s="413"/>
      <c r="AF101" s="413"/>
      <c r="AG101" s="413"/>
      <c r="AH101" s="413"/>
      <c r="AI101" s="413"/>
      <c r="AK101" s="413"/>
      <c r="AL101" s="413"/>
      <c r="AM101" s="413"/>
      <c r="AN101" s="413"/>
      <c r="AP101" s="413"/>
      <c r="AQ101" s="413"/>
      <c r="AR101" s="413"/>
      <c r="AS101" s="413"/>
      <c r="AU101" s="413"/>
      <c r="AV101" s="413"/>
      <c r="AW101" s="413"/>
      <c r="AX101" s="413"/>
      <c r="AZ101" s="413"/>
      <c r="BA101" s="413"/>
      <c r="BB101" s="413"/>
      <c r="BC101" s="413"/>
      <c r="BE101" s="413"/>
      <c r="BF101" s="413"/>
      <c r="BG101" s="413"/>
      <c r="BH101" s="413"/>
      <c r="BJ101" s="413"/>
      <c r="BK101" s="413"/>
      <c r="BL101" s="413"/>
      <c r="BM101" s="413"/>
      <c r="BO101" s="413"/>
      <c r="BP101" s="413"/>
      <c r="BQ101" s="413"/>
      <c r="BR101" s="413"/>
      <c r="BT101" s="413"/>
      <c r="BU101" s="413"/>
      <c r="BV101" s="413"/>
      <c r="BW101" s="413"/>
      <c r="BY101" s="413"/>
      <c r="BZ101" s="413"/>
      <c r="CA101" s="413"/>
      <c r="CB101" s="413"/>
      <c r="CD101" s="413"/>
      <c r="CE101" s="413"/>
      <c r="CF101" s="413"/>
      <c r="CG101" s="413"/>
      <c r="CI101" s="413"/>
      <c r="CJ101" s="413"/>
      <c r="CK101" s="413"/>
      <c r="CL101" s="413"/>
      <c r="CN101" s="413"/>
      <c r="CO101" s="413"/>
      <c r="CP101" s="413"/>
      <c r="CQ101" s="413"/>
      <c r="CS101" s="413"/>
      <c r="CT101" s="413"/>
      <c r="CU101" s="413"/>
      <c r="CV101" s="413"/>
      <c r="CX101" s="413"/>
      <c r="CY101" s="413"/>
      <c r="CZ101" s="413"/>
      <c r="DA101" s="413"/>
      <c r="DC101" s="413"/>
      <c r="DD101" s="413"/>
      <c r="DE101" s="413"/>
      <c r="DF101" s="413"/>
      <c r="DH101" s="413"/>
      <c r="DI101" s="413"/>
      <c r="DJ101" s="413"/>
      <c r="DK101" s="413"/>
      <c r="DM101" s="413"/>
      <c r="DN101" s="413"/>
      <c r="DO101" s="413"/>
      <c r="DP101" s="413"/>
      <c r="DR101" s="413"/>
      <c r="DS101" s="413"/>
      <c r="DT101" s="413"/>
      <c r="DU101" s="413"/>
      <c r="DW101" s="413"/>
      <c r="DX101" s="413"/>
      <c r="DY101" s="413"/>
      <c r="DZ101" s="413"/>
      <c r="EB101" s="413"/>
      <c r="EC101" s="413"/>
      <c r="ED101" s="413"/>
      <c r="EE101" s="413"/>
      <c r="EG101" s="413"/>
      <c r="EH101" s="413"/>
      <c r="EI101" s="413"/>
      <c r="EJ101" s="413"/>
      <c r="EL101" s="413"/>
      <c r="EM101" s="413"/>
      <c r="EN101" s="413"/>
      <c r="EO101" s="413"/>
      <c r="EQ101" s="413"/>
      <c r="ER101" s="413"/>
      <c r="ES101" s="413"/>
      <c r="ET101" s="413"/>
      <c r="EV101" s="413"/>
      <c r="EW101" s="413"/>
      <c r="EX101" s="413"/>
      <c r="EY101" s="413"/>
      <c r="FA101" s="413"/>
      <c r="FB101" s="413"/>
      <c r="FC101" s="413"/>
      <c r="FD101" s="413"/>
    </row>
    <row r="102" spans="1:160" ht="15">
      <c r="A102" s="413"/>
      <c r="B102" s="413"/>
      <c r="C102" s="413"/>
      <c r="D102" s="413"/>
      <c r="E102" s="413"/>
      <c r="G102" s="413"/>
      <c r="H102" s="413"/>
      <c r="I102" s="413"/>
      <c r="J102" s="413"/>
      <c r="L102" s="413"/>
      <c r="M102" s="413"/>
      <c r="N102" s="413"/>
      <c r="O102" s="413"/>
      <c r="Q102" s="413"/>
      <c r="R102" s="413"/>
      <c r="S102" s="413"/>
      <c r="T102" s="413"/>
      <c r="V102" s="413"/>
      <c r="W102" s="413"/>
      <c r="X102" s="413"/>
      <c r="Y102" s="413"/>
      <c r="AA102" s="413"/>
      <c r="AB102" s="413"/>
      <c r="AC102" s="413"/>
      <c r="AD102" s="413"/>
      <c r="AF102" s="413"/>
      <c r="AG102" s="413"/>
      <c r="AH102" s="413"/>
      <c r="AI102" s="413"/>
      <c r="AK102" s="413"/>
      <c r="AL102" s="413"/>
      <c r="AM102" s="413"/>
      <c r="AN102" s="413"/>
      <c r="AP102" s="413"/>
      <c r="AQ102" s="413"/>
      <c r="AR102" s="413"/>
      <c r="AS102" s="413"/>
      <c r="AU102" s="413"/>
      <c r="AV102" s="413"/>
      <c r="AW102" s="413"/>
      <c r="AX102" s="413"/>
      <c r="AZ102" s="413"/>
      <c r="BA102" s="413"/>
      <c r="BB102" s="413"/>
      <c r="BC102" s="413"/>
      <c r="BE102" s="413"/>
      <c r="BF102" s="413"/>
      <c r="BG102" s="413"/>
      <c r="BH102" s="413"/>
      <c r="BJ102" s="413"/>
      <c r="BK102" s="413"/>
      <c r="BL102" s="413"/>
      <c r="BM102" s="413"/>
      <c r="BO102" s="413"/>
      <c r="BP102" s="413"/>
      <c r="BQ102" s="413"/>
      <c r="BR102" s="413"/>
      <c r="BT102" s="413"/>
      <c r="BU102" s="413"/>
      <c r="BV102" s="413"/>
      <c r="BW102" s="413"/>
      <c r="BY102" s="413"/>
      <c r="BZ102" s="413"/>
      <c r="CA102" s="413"/>
      <c r="CB102" s="413"/>
      <c r="CD102" s="413"/>
      <c r="CE102" s="413"/>
      <c r="CF102" s="413"/>
      <c r="CG102" s="413"/>
      <c r="CI102" s="413"/>
      <c r="CJ102" s="413"/>
      <c r="CK102" s="413"/>
      <c r="CL102" s="413"/>
      <c r="CN102" s="413"/>
      <c r="CO102" s="413"/>
      <c r="CP102" s="413"/>
      <c r="CQ102" s="413"/>
      <c r="CS102" s="413"/>
      <c r="CT102" s="413"/>
      <c r="CU102" s="413"/>
      <c r="CV102" s="413"/>
      <c r="CX102" s="413"/>
      <c r="CY102" s="413"/>
      <c r="CZ102" s="413"/>
      <c r="DA102" s="413"/>
      <c r="DC102" s="413"/>
      <c r="DD102" s="413"/>
      <c r="DE102" s="413"/>
      <c r="DF102" s="413"/>
      <c r="DH102" s="413"/>
      <c r="DI102" s="413"/>
      <c r="DJ102" s="413"/>
      <c r="DK102" s="413"/>
      <c r="DM102" s="413"/>
      <c r="DN102" s="413"/>
      <c r="DO102" s="413"/>
      <c r="DP102" s="413"/>
      <c r="DR102" s="413"/>
      <c r="DS102" s="413"/>
      <c r="DT102" s="413"/>
      <c r="DU102" s="413"/>
      <c r="DW102" s="413"/>
      <c r="DX102" s="413"/>
      <c r="DY102" s="413"/>
      <c r="DZ102" s="413"/>
      <c r="EB102" s="413"/>
      <c r="EC102" s="413"/>
      <c r="ED102" s="413"/>
      <c r="EE102" s="413"/>
      <c r="EG102" s="413"/>
      <c r="EH102" s="413"/>
      <c r="EI102" s="413"/>
      <c r="EJ102" s="413"/>
      <c r="EL102" s="413"/>
      <c r="EM102" s="413"/>
      <c r="EN102" s="413"/>
      <c r="EO102" s="413"/>
      <c r="EQ102" s="413"/>
      <c r="ER102" s="413"/>
      <c r="ES102" s="413"/>
      <c r="ET102" s="413"/>
      <c r="EV102" s="413"/>
      <c r="EW102" s="413"/>
      <c r="EX102" s="413"/>
      <c r="EY102" s="413"/>
      <c r="FA102" s="413"/>
      <c r="FB102" s="413"/>
      <c r="FC102" s="413"/>
      <c r="FD102" s="413"/>
    </row>
    <row r="103" spans="1:160" ht="15">
      <c r="A103" s="413"/>
      <c r="B103" s="413"/>
      <c r="C103" s="413"/>
      <c r="D103" s="413"/>
      <c r="E103" s="413"/>
      <c r="G103" s="413"/>
      <c r="H103" s="413"/>
      <c r="I103" s="413"/>
      <c r="J103" s="413"/>
      <c r="L103" s="413"/>
      <c r="M103" s="413"/>
      <c r="N103" s="413"/>
      <c r="O103" s="413"/>
      <c r="Q103" s="413"/>
      <c r="R103" s="413"/>
      <c r="S103" s="413"/>
      <c r="T103" s="413"/>
      <c r="V103" s="413"/>
      <c r="W103" s="413"/>
      <c r="X103" s="413"/>
      <c r="Y103" s="413"/>
      <c r="AA103" s="413"/>
      <c r="AB103" s="413"/>
      <c r="AC103" s="413"/>
      <c r="AD103" s="413"/>
      <c r="AF103" s="413"/>
      <c r="AG103" s="413"/>
      <c r="AH103" s="413"/>
      <c r="AI103" s="413"/>
      <c r="AK103" s="413"/>
      <c r="AL103" s="413"/>
      <c r="AM103" s="413"/>
      <c r="AN103" s="413"/>
      <c r="AP103" s="413"/>
      <c r="AQ103" s="413"/>
      <c r="AR103" s="413"/>
      <c r="AS103" s="413"/>
      <c r="AU103" s="413"/>
      <c r="AV103" s="413"/>
      <c r="AW103" s="413"/>
      <c r="AX103" s="413"/>
      <c r="AZ103" s="413"/>
      <c r="BA103" s="413"/>
      <c r="BB103" s="413"/>
      <c r="BC103" s="413"/>
      <c r="BE103" s="413"/>
      <c r="BF103" s="413"/>
      <c r="BG103" s="413"/>
      <c r="BH103" s="413"/>
      <c r="BJ103" s="413"/>
      <c r="BK103" s="413"/>
      <c r="BL103" s="413"/>
      <c r="BM103" s="413"/>
      <c r="BO103" s="413"/>
      <c r="BP103" s="413"/>
      <c r="BQ103" s="413"/>
      <c r="BR103" s="413"/>
      <c r="BT103" s="413"/>
      <c r="BU103" s="413"/>
      <c r="BV103" s="413"/>
      <c r="BW103" s="413"/>
      <c r="BY103" s="413"/>
      <c r="BZ103" s="413"/>
      <c r="CA103" s="413"/>
      <c r="CB103" s="413"/>
      <c r="CD103" s="413"/>
      <c r="CE103" s="413"/>
      <c r="CF103" s="413"/>
      <c r="CG103" s="413"/>
      <c r="CI103" s="413"/>
      <c r="CJ103" s="413"/>
      <c r="CK103" s="413"/>
      <c r="CL103" s="413"/>
      <c r="CN103" s="413"/>
      <c r="CO103" s="413"/>
      <c r="CP103" s="413"/>
      <c r="CQ103" s="413"/>
      <c r="CS103" s="413"/>
      <c r="CT103" s="413"/>
      <c r="CU103" s="413"/>
      <c r="CV103" s="413"/>
      <c r="CX103" s="413"/>
      <c r="CY103" s="413"/>
      <c r="CZ103" s="413"/>
      <c r="DA103" s="413"/>
      <c r="DC103" s="413"/>
      <c r="DD103" s="413"/>
      <c r="DE103" s="413"/>
      <c r="DF103" s="413"/>
      <c r="DH103" s="413"/>
      <c r="DI103" s="413"/>
      <c r="DJ103" s="413"/>
      <c r="DK103" s="413"/>
      <c r="DM103" s="413"/>
      <c r="DN103" s="413"/>
      <c r="DO103" s="413"/>
      <c r="DP103" s="413"/>
      <c r="DR103" s="413"/>
      <c r="DS103" s="413"/>
      <c r="DT103" s="413"/>
      <c r="DU103" s="413"/>
      <c r="DW103" s="413"/>
      <c r="DX103" s="413"/>
      <c r="DY103" s="413"/>
      <c r="DZ103" s="413"/>
      <c r="EB103" s="413"/>
      <c r="EC103" s="413"/>
      <c r="ED103" s="413"/>
      <c r="EE103" s="413"/>
      <c r="EG103" s="413"/>
      <c r="EH103" s="413"/>
      <c r="EI103" s="413"/>
      <c r="EJ103" s="413"/>
      <c r="EL103" s="413"/>
      <c r="EM103" s="413"/>
      <c r="EN103" s="413"/>
      <c r="EO103" s="413"/>
      <c r="EQ103" s="413"/>
      <c r="ER103" s="413"/>
      <c r="ES103" s="413"/>
      <c r="ET103" s="413"/>
      <c r="EV103" s="413"/>
      <c r="EW103" s="413"/>
      <c r="EX103" s="413"/>
      <c r="EY103" s="413"/>
      <c r="FA103" s="413"/>
      <c r="FB103" s="413"/>
      <c r="FC103" s="413"/>
      <c r="FD103" s="413"/>
    </row>
    <row r="104" spans="1:160">
      <c r="C104" s="413"/>
      <c r="D104" s="413"/>
      <c r="E104" s="413"/>
      <c r="H104" s="413"/>
      <c r="I104" s="413"/>
      <c r="J104" s="413"/>
      <c r="M104" s="413"/>
      <c r="N104" s="413"/>
      <c r="O104" s="413"/>
      <c r="R104" s="413"/>
      <c r="S104" s="413"/>
      <c r="T104" s="413"/>
      <c r="W104" s="413"/>
      <c r="X104" s="413"/>
      <c r="Y104" s="413"/>
      <c r="AB104" s="413"/>
      <c r="AC104" s="413"/>
      <c r="AD104" s="413"/>
      <c r="AG104" s="413"/>
      <c r="AH104" s="413"/>
      <c r="AI104" s="413"/>
      <c r="AL104" s="413"/>
      <c r="AM104" s="413"/>
      <c r="AN104" s="413"/>
      <c r="AQ104" s="413"/>
      <c r="AR104" s="413"/>
      <c r="AS104" s="413"/>
      <c r="AV104" s="413"/>
      <c r="AW104" s="413"/>
      <c r="AX104" s="413"/>
      <c r="BA104" s="413"/>
      <c r="BB104" s="413"/>
      <c r="BC104" s="413"/>
      <c r="BF104" s="413"/>
      <c r="BG104" s="413"/>
      <c r="BH104" s="413"/>
      <c r="BK104" s="413"/>
      <c r="BL104" s="413"/>
      <c r="BM104" s="413"/>
      <c r="BP104" s="413"/>
      <c r="BQ104" s="413"/>
      <c r="BR104" s="413"/>
      <c r="BU104" s="413"/>
      <c r="BV104" s="413"/>
      <c r="BW104" s="413"/>
      <c r="BZ104" s="413"/>
      <c r="CA104" s="413"/>
      <c r="CB104" s="413"/>
      <c r="CE104" s="413"/>
      <c r="CF104" s="413"/>
      <c r="CG104" s="413"/>
      <c r="CJ104" s="413"/>
      <c r="CK104" s="413"/>
      <c r="CL104" s="413"/>
      <c r="CO104" s="413"/>
      <c r="CP104" s="413"/>
      <c r="CQ104" s="413"/>
      <c r="CT104" s="413"/>
      <c r="CU104" s="413"/>
      <c r="CV104" s="413"/>
      <c r="CY104" s="413"/>
      <c r="CZ104" s="413"/>
      <c r="DA104" s="413"/>
      <c r="DD104" s="413"/>
      <c r="DE104" s="413"/>
      <c r="DF104" s="413"/>
      <c r="DI104" s="413"/>
      <c r="DJ104" s="413"/>
      <c r="DK104" s="413"/>
      <c r="DN104" s="413"/>
      <c r="DO104" s="413"/>
      <c r="DP104" s="413"/>
      <c r="DS104" s="413"/>
      <c r="DT104" s="413"/>
      <c r="DU104" s="413"/>
      <c r="DX104" s="413"/>
      <c r="DY104" s="413"/>
      <c r="DZ104" s="413"/>
      <c r="EC104" s="413"/>
      <c r="ED104" s="413"/>
      <c r="EE104" s="413"/>
      <c r="EH104" s="413"/>
      <c r="EI104" s="413"/>
      <c r="EJ104" s="413"/>
      <c r="EM104" s="413"/>
      <c r="EN104" s="413"/>
      <c r="EO104" s="413"/>
      <c r="ER104" s="413"/>
      <c r="ES104" s="413"/>
      <c r="ET104" s="413"/>
      <c r="EW104" s="413"/>
      <c r="EX104" s="413"/>
      <c r="EY104" s="413"/>
      <c r="FB104" s="413"/>
      <c r="FC104" s="413"/>
      <c r="FD104" s="413"/>
    </row>
    <row r="105" spans="1:160">
      <c r="C105" s="413"/>
      <c r="D105" s="413"/>
      <c r="E105" s="413"/>
      <c r="H105" s="413"/>
      <c r="I105" s="413"/>
      <c r="J105" s="413"/>
      <c r="M105" s="413"/>
      <c r="N105" s="413"/>
      <c r="O105" s="413"/>
      <c r="R105" s="413"/>
      <c r="S105" s="413"/>
      <c r="T105" s="413"/>
      <c r="W105" s="413"/>
      <c r="X105" s="413"/>
      <c r="Y105" s="413"/>
      <c r="AB105" s="413"/>
      <c r="AC105" s="413"/>
      <c r="AD105" s="413"/>
      <c r="AG105" s="413"/>
      <c r="AH105" s="413"/>
      <c r="AI105" s="413"/>
      <c r="AL105" s="413"/>
      <c r="AM105" s="413"/>
      <c r="AN105" s="413"/>
      <c r="AQ105" s="413"/>
      <c r="AR105" s="413"/>
      <c r="AS105" s="413"/>
      <c r="AV105" s="413"/>
      <c r="AW105" s="413"/>
      <c r="AX105" s="413"/>
      <c r="BA105" s="413"/>
      <c r="BB105" s="413"/>
      <c r="BC105" s="413"/>
      <c r="BF105" s="413"/>
      <c r="BG105" s="413"/>
      <c r="BH105" s="413"/>
      <c r="BK105" s="413"/>
      <c r="BL105" s="413"/>
      <c r="BM105" s="413"/>
      <c r="BP105" s="413"/>
      <c r="BQ105" s="413"/>
      <c r="BR105" s="413"/>
      <c r="BU105" s="413"/>
      <c r="BV105" s="413"/>
      <c r="BW105" s="413"/>
      <c r="BZ105" s="413"/>
      <c r="CA105" s="413"/>
      <c r="CB105" s="413"/>
      <c r="CE105" s="413"/>
      <c r="CF105" s="413"/>
      <c r="CG105" s="413"/>
      <c r="CJ105" s="413"/>
      <c r="CK105" s="413"/>
      <c r="CL105" s="413"/>
      <c r="CO105" s="413"/>
      <c r="CP105" s="413"/>
      <c r="CQ105" s="413"/>
      <c r="CT105" s="413"/>
      <c r="CU105" s="413"/>
      <c r="CV105" s="413"/>
      <c r="CY105" s="413"/>
      <c r="CZ105" s="413"/>
      <c r="DA105" s="413"/>
      <c r="DD105" s="413"/>
      <c r="DE105" s="413"/>
      <c r="DF105" s="413"/>
      <c r="DI105" s="413"/>
      <c r="DJ105" s="413"/>
      <c r="DK105" s="413"/>
      <c r="DN105" s="413"/>
      <c r="DO105" s="413"/>
      <c r="DP105" s="413"/>
      <c r="DS105" s="413"/>
      <c r="DT105" s="413"/>
      <c r="DU105" s="413"/>
      <c r="DX105" s="413"/>
      <c r="DY105" s="413"/>
      <c r="DZ105" s="413"/>
      <c r="EC105" s="413"/>
      <c r="ED105" s="413"/>
      <c r="EE105" s="413"/>
      <c r="EH105" s="413"/>
      <c r="EI105" s="413"/>
      <c r="EJ105" s="413"/>
      <c r="EM105" s="413"/>
      <c r="EN105" s="413"/>
      <c r="EO105" s="413"/>
      <c r="ER105" s="413"/>
      <c r="ES105" s="413"/>
      <c r="ET105" s="413"/>
      <c r="EW105" s="413"/>
      <c r="EX105" s="413"/>
      <c r="EY105" s="413"/>
      <c r="FB105" s="413"/>
      <c r="FC105" s="413"/>
      <c r="FD105" s="413"/>
    </row>
    <row r="106" spans="1:160">
      <c r="C106" s="413"/>
      <c r="D106" s="413"/>
      <c r="E106" s="413"/>
      <c r="H106" s="413"/>
      <c r="I106" s="413"/>
      <c r="J106" s="413"/>
      <c r="M106" s="413"/>
      <c r="N106" s="413"/>
      <c r="O106" s="413"/>
      <c r="R106" s="413"/>
      <c r="S106" s="413"/>
      <c r="T106" s="413"/>
      <c r="W106" s="413"/>
      <c r="X106" s="413"/>
      <c r="Y106" s="413"/>
      <c r="AB106" s="413"/>
      <c r="AC106" s="413"/>
      <c r="AD106" s="413"/>
      <c r="AG106" s="413"/>
      <c r="AH106" s="413"/>
      <c r="AI106" s="413"/>
      <c r="AL106" s="413"/>
      <c r="AM106" s="413"/>
      <c r="AN106" s="413"/>
      <c r="AQ106" s="413"/>
      <c r="AR106" s="413"/>
      <c r="AS106" s="413"/>
      <c r="AV106" s="413"/>
      <c r="AW106" s="413"/>
      <c r="AX106" s="413"/>
      <c r="BA106" s="413"/>
      <c r="BB106" s="413"/>
      <c r="BC106" s="413"/>
      <c r="BF106" s="413"/>
      <c r="BG106" s="413"/>
      <c r="BH106" s="413"/>
      <c r="BK106" s="413"/>
      <c r="BL106" s="413"/>
      <c r="BM106" s="413"/>
      <c r="BP106" s="413"/>
      <c r="BQ106" s="413"/>
      <c r="BR106" s="413"/>
      <c r="BU106" s="413"/>
      <c r="BV106" s="413"/>
      <c r="BW106" s="413"/>
      <c r="BZ106" s="413"/>
      <c r="CA106" s="413"/>
      <c r="CB106" s="413"/>
      <c r="CE106" s="413"/>
      <c r="CF106" s="413"/>
      <c r="CG106" s="413"/>
      <c r="CJ106" s="413"/>
      <c r="CK106" s="413"/>
      <c r="CL106" s="413"/>
      <c r="CO106" s="413"/>
      <c r="CP106" s="413"/>
      <c r="CQ106" s="413"/>
      <c r="CT106" s="413"/>
      <c r="CU106" s="413"/>
      <c r="CV106" s="413"/>
      <c r="CY106" s="413"/>
      <c r="CZ106" s="413"/>
      <c r="DA106" s="413"/>
      <c r="DD106" s="413"/>
      <c r="DE106" s="413"/>
      <c r="DF106" s="413"/>
      <c r="DI106" s="413"/>
      <c r="DJ106" s="413"/>
      <c r="DK106" s="413"/>
      <c r="DN106" s="413"/>
      <c r="DO106" s="413"/>
      <c r="DP106" s="413"/>
      <c r="DS106" s="413"/>
      <c r="DT106" s="413"/>
      <c r="DU106" s="413"/>
      <c r="DX106" s="413"/>
      <c r="DY106" s="413"/>
      <c r="DZ106" s="413"/>
      <c r="EC106" s="413"/>
      <c r="ED106" s="413"/>
      <c r="EE106" s="413"/>
      <c r="EH106" s="413"/>
      <c r="EI106" s="413"/>
      <c r="EJ106" s="413"/>
      <c r="EM106" s="413"/>
      <c r="EN106" s="413"/>
      <c r="EO106" s="413"/>
      <c r="ER106" s="413"/>
      <c r="ES106" s="413"/>
      <c r="ET106" s="413"/>
      <c r="EW106" s="413"/>
      <c r="EX106" s="413"/>
      <c r="EY106" s="413"/>
      <c r="FB106" s="413"/>
      <c r="FC106" s="413"/>
      <c r="FD106" s="413"/>
    </row>
    <row r="107" spans="1:160">
      <c r="C107" s="413"/>
      <c r="D107" s="413"/>
      <c r="E107" s="413"/>
      <c r="H107" s="413"/>
      <c r="I107" s="413"/>
      <c r="J107" s="413"/>
      <c r="M107" s="413"/>
      <c r="N107" s="413"/>
      <c r="O107" s="413"/>
      <c r="R107" s="413"/>
      <c r="S107" s="413"/>
      <c r="T107" s="413"/>
      <c r="W107" s="413"/>
      <c r="X107" s="413"/>
      <c r="Y107" s="413"/>
      <c r="AB107" s="413"/>
      <c r="AC107" s="413"/>
      <c r="AD107" s="413"/>
      <c r="AG107" s="413"/>
      <c r="AH107" s="413"/>
      <c r="AI107" s="413"/>
      <c r="AL107" s="413"/>
      <c r="AM107" s="413"/>
      <c r="AN107" s="413"/>
      <c r="AQ107" s="413"/>
      <c r="AR107" s="413"/>
      <c r="AS107" s="413"/>
      <c r="AV107" s="413"/>
      <c r="AW107" s="413"/>
      <c r="AX107" s="413"/>
      <c r="BA107" s="413"/>
      <c r="BB107" s="413"/>
      <c r="BC107" s="413"/>
      <c r="BF107" s="413"/>
      <c r="BG107" s="413"/>
      <c r="BH107" s="413"/>
      <c r="BK107" s="413"/>
      <c r="BL107" s="413"/>
      <c r="BM107" s="413"/>
      <c r="BP107" s="413"/>
      <c r="BQ107" s="413"/>
      <c r="BR107" s="413"/>
      <c r="BU107" s="413"/>
      <c r="BV107" s="413"/>
      <c r="BW107" s="413"/>
      <c r="BZ107" s="413"/>
      <c r="CA107" s="413"/>
      <c r="CB107" s="413"/>
      <c r="CE107" s="413"/>
      <c r="CF107" s="413"/>
      <c r="CG107" s="413"/>
      <c r="CJ107" s="413"/>
      <c r="CK107" s="413"/>
      <c r="CL107" s="413"/>
      <c r="CO107" s="413"/>
      <c r="CP107" s="413"/>
      <c r="CQ107" s="413"/>
      <c r="CT107" s="413"/>
      <c r="CU107" s="413"/>
      <c r="CV107" s="413"/>
      <c r="CY107" s="413"/>
      <c r="CZ107" s="413"/>
      <c r="DA107" s="413"/>
      <c r="DD107" s="413"/>
      <c r="DE107" s="413"/>
      <c r="DF107" s="413"/>
      <c r="DI107" s="413"/>
      <c r="DJ107" s="413"/>
      <c r="DK107" s="413"/>
      <c r="DN107" s="413"/>
      <c r="DO107" s="413"/>
      <c r="DP107" s="413"/>
      <c r="DS107" s="413"/>
      <c r="DT107" s="413"/>
      <c r="DU107" s="413"/>
      <c r="DX107" s="413"/>
      <c r="DY107" s="413"/>
      <c r="DZ107" s="413"/>
      <c r="EC107" s="413"/>
      <c r="ED107" s="413"/>
      <c r="EE107" s="413"/>
      <c r="EH107" s="413"/>
      <c r="EI107" s="413"/>
      <c r="EJ107" s="413"/>
      <c r="EM107" s="413"/>
      <c r="EN107" s="413"/>
      <c r="EO107" s="413"/>
      <c r="ER107" s="413"/>
      <c r="ES107" s="413"/>
      <c r="ET107" s="413"/>
      <c r="EW107" s="413"/>
      <c r="EX107" s="413"/>
      <c r="EY107" s="413"/>
      <c r="FB107" s="413"/>
      <c r="FC107" s="413"/>
      <c r="FD107" s="413"/>
    </row>
    <row r="108" spans="1:160">
      <c r="C108" s="413"/>
      <c r="D108" s="413"/>
      <c r="E108" s="413"/>
      <c r="H108" s="413"/>
      <c r="I108" s="413"/>
      <c r="J108" s="413"/>
      <c r="M108" s="413"/>
      <c r="N108" s="413"/>
      <c r="O108" s="413"/>
      <c r="R108" s="413"/>
      <c r="S108" s="413"/>
      <c r="T108" s="413"/>
      <c r="W108" s="413"/>
      <c r="X108" s="413"/>
      <c r="Y108" s="413"/>
      <c r="AB108" s="413"/>
      <c r="AC108" s="413"/>
      <c r="AD108" s="413"/>
      <c r="AG108" s="413"/>
      <c r="AH108" s="413"/>
      <c r="AI108" s="413"/>
      <c r="AL108" s="413"/>
      <c r="AM108" s="413"/>
      <c r="AN108" s="413"/>
      <c r="AQ108" s="413"/>
      <c r="AR108" s="413"/>
      <c r="AS108" s="413"/>
      <c r="AV108" s="413"/>
      <c r="AW108" s="413"/>
      <c r="AX108" s="413"/>
      <c r="BA108" s="413"/>
      <c r="BB108" s="413"/>
      <c r="BC108" s="413"/>
      <c r="BF108" s="413"/>
      <c r="BG108" s="413"/>
      <c r="BH108" s="413"/>
      <c r="BK108" s="413"/>
      <c r="BL108" s="413"/>
      <c r="BM108" s="413"/>
      <c r="BP108" s="413"/>
      <c r="BQ108" s="413"/>
      <c r="BR108" s="413"/>
      <c r="BU108" s="413"/>
      <c r="BV108" s="413"/>
      <c r="BW108" s="413"/>
      <c r="BZ108" s="413"/>
      <c r="CA108" s="413"/>
      <c r="CB108" s="413"/>
      <c r="CE108" s="413"/>
      <c r="CF108" s="413"/>
      <c r="CG108" s="413"/>
      <c r="CJ108" s="413"/>
      <c r="CK108" s="413"/>
      <c r="CL108" s="413"/>
      <c r="CO108" s="413"/>
      <c r="CP108" s="413"/>
      <c r="CQ108" s="413"/>
      <c r="CT108" s="413"/>
      <c r="CU108" s="413"/>
      <c r="CV108" s="413"/>
      <c r="CY108" s="413"/>
      <c r="CZ108" s="413"/>
      <c r="DA108" s="413"/>
      <c r="DD108" s="413"/>
      <c r="DE108" s="413"/>
      <c r="DF108" s="413"/>
      <c r="DI108" s="413"/>
      <c r="DJ108" s="413"/>
      <c r="DK108" s="413"/>
      <c r="DN108" s="413"/>
      <c r="DO108" s="413"/>
      <c r="DP108" s="413"/>
      <c r="DS108" s="413"/>
      <c r="DT108" s="413"/>
      <c r="DU108" s="413"/>
      <c r="DX108" s="413"/>
      <c r="DY108" s="413"/>
      <c r="DZ108" s="413"/>
      <c r="EC108" s="413"/>
      <c r="ED108" s="413"/>
      <c r="EE108" s="413"/>
      <c r="EH108" s="413"/>
      <c r="EI108" s="413"/>
      <c r="EJ108" s="413"/>
      <c r="EM108" s="413"/>
      <c r="EN108" s="413"/>
      <c r="EO108" s="413"/>
      <c r="ER108" s="413"/>
      <c r="ES108" s="413"/>
      <c r="ET108" s="413"/>
      <c r="EW108" s="413"/>
      <c r="EX108" s="413"/>
      <c r="EY108" s="413"/>
      <c r="FB108" s="413"/>
      <c r="FC108" s="413"/>
      <c r="FD108" s="413"/>
    </row>
    <row r="109" spans="1:160">
      <c r="C109" s="413"/>
      <c r="D109" s="413"/>
      <c r="E109" s="413"/>
      <c r="H109" s="413"/>
      <c r="I109" s="413"/>
      <c r="J109" s="413"/>
      <c r="M109" s="413"/>
      <c r="N109" s="413"/>
      <c r="O109" s="413"/>
      <c r="R109" s="413"/>
      <c r="S109" s="413"/>
      <c r="T109" s="413"/>
      <c r="W109" s="413"/>
      <c r="X109" s="413"/>
      <c r="Y109" s="413"/>
      <c r="AB109" s="413"/>
      <c r="AC109" s="413"/>
      <c r="AD109" s="413"/>
      <c r="AG109" s="413"/>
      <c r="AH109" s="413"/>
      <c r="AI109" s="413"/>
      <c r="AL109" s="413"/>
      <c r="AM109" s="413"/>
      <c r="AN109" s="413"/>
      <c r="AQ109" s="413"/>
      <c r="AR109" s="413"/>
      <c r="AS109" s="413"/>
      <c r="AV109" s="413"/>
      <c r="AW109" s="413"/>
      <c r="AX109" s="413"/>
      <c r="BA109" s="413"/>
      <c r="BB109" s="413"/>
      <c r="BC109" s="413"/>
      <c r="BF109" s="413"/>
      <c r="BG109" s="413"/>
      <c r="BH109" s="413"/>
      <c r="BK109" s="413"/>
      <c r="BL109" s="413"/>
      <c r="BM109" s="413"/>
      <c r="BP109" s="413"/>
      <c r="BQ109" s="413"/>
      <c r="BR109" s="413"/>
      <c r="BU109" s="413"/>
      <c r="BV109" s="413"/>
      <c r="BW109" s="413"/>
      <c r="BZ109" s="413"/>
      <c r="CA109" s="413"/>
      <c r="CB109" s="413"/>
      <c r="CE109" s="413"/>
      <c r="CF109" s="413"/>
      <c r="CG109" s="413"/>
      <c r="CJ109" s="413"/>
      <c r="CK109" s="413"/>
      <c r="CL109" s="413"/>
      <c r="CO109" s="413"/>
      <c r="CP109" s="413"/>
      <c r="CQ109" s="413"/>
      <c r="CT109" s="413"/>
      <c r="CU109" s="413"/>
      <c r="CV109" s="413"/>
      <c r="CY109" s="413"/>
      <c r="CZ109" s="413"/>
      <c r="DA109" s="413"/>
      <c r="DD109" s="413"/>
      <c r="DE109" s="413"/>
      <c r="DF109" s="413"/>
      <c r="DI109" s="413"/>
      <c r="DJ109" s="413"/>
      <c r="DK109" s="413"/>
      <c r="DN109" s="413"/>
      <c r="DO109" s="413"/>
      <c r="DP109" s="413"/>
      <c r="DS109" s="413"/>
      <c r="DT109" s="413"/>
      <c r="DU109" s="413"/>
      <c r="DX109" s="413"/>
      <c r="DY109" s="413"/>
      <c r="DZ109" s="413"/>
      <c r="EC109" s="413"/>
      <c r="ED109" s="413"/>
      <c r="EE109" s="413"/>
      <c r="EH109" s="413"/>
      <c r="EI109" s="413"/>
      <c r="EJ109" s="413"/>
      <c r="EM109" s="413"/>
      <c r="EN109" s="413"/>
      <c r="EO109" s="413"/>
      <c r="ER109" s="413"/>
      <c r="ES109" s="413"/>
      <c r="ET109" s="413"/>
      <c r="EW109" s="413"/>
      <c r="EX109" s="413"/>
      <c r="EY109" s="413"/>
      <c r="FB109" s="413"/>
      <c r="FC109" s="413"/>
      <c r="FD109" s="413"/>
    </row>
    <row r="110" spans="1:160">
      <c r="C110" s="413"/>
      <c r="D110" s="413"/>
      <c r="E110" s="413"/>
      <c r="H110" s="413"/>
      <c r="I110" s="413"/>
      <c r="J110" s="413"/>
      <c r="M110" s="413"/>
      <c r="N110" s="413"/>
      <c r="O110" s="413"/>
      <c r="R110" s="413"/>
      <c r="S110" s="413"/>
      <c r="T110" s="413"/>
      <c r="W110" s="413"/>
      <c r="X110" s="413"/>
      <c r="Y110" s="413"/>
      <c r="AB110" s="413"/>
      <c r="AC110" s="413"/>
      <c r="AD110" s="413"/>
      <c r="AG110" s="413"/>
      <c r="AH110" s="413"/>
      <c r="AI110" s="413"/>
      <c r="AL110" s="413"/>
      <c r="AM110" s="413"/>
      <c r="AN110" s="413"/>
      <c r="AQ110" s="413"/>
      <c r="AR110" s="413"/>
      <c r="AS110" s="413"/>
      <c r="AV110" s="413"/>
      <c r="AW110" s="413"/>
      <c r="AX110" s="413"/>
      <c r="BA110" s="413"/>
      <c r="BB110" s="413"/>
      <c r="BC110" s="413"/>
      <c r="BF110" s="413"/>
      <c r="BG110" s="413"/>
      <c r="BH110" s="413"/>
      <c r="BK110" s="413"/>
      <c r="BL110" s="413"/>
      <c r="BM110" s="413"/>
      <c r="BP110" s="413"/>
      <c r="BQ110" s="413"/>
      <c r="BR110" s="413"/>
      <c r="BU110" s="413"/>
      <c r="BV110" s="413"/>
      <c r="BW110" s="413"/>
      <c r="BZ110" s="413"/>
      <c r="CA110" s="413"/>
      <c r="CB110" s="413"/>
      <c r="CE110" s="413"/>
      <c r="CF110" s="413"/>
      <c r="CG110" s="413"/>
      <c r="CJ110" s="413"/>
      <c r="CK110" s="413"/>
      <c r="CL110" s="413"/>
      <c r="CO110" s="413"/>
      <c r="CP110" s="413"/>
      <c r="CQ110" s="413"/>
      <c r="CT110" s="413"/>
      <c r="CU110" s="413"/>
      <c r="CV110" s="413"/>
      <c r="CY110" s="413"/>
      <c r="CZ110" s="413"/>
      <c r="DA110" s="413"/>
      <c r="DD110" s="413"/>
      <c r="DE110" s="413"/>
      <c r="DF110" s="413"/>
      <c r="DI110" s="413"/>
      <c r="DJ110" s="413"/>
      <c r="DK110" s="413"/>
      <c r="DN110" s="413"/>
      <c r="DO110" s="413"/>
      <c r="DP110" s="413"/>
      <c r="DS110" s="413"/>
      <c r="DT110" s="413"/>
      <c r="DU110" s="413"/>
      <c r="DX110" s="413"/>
      <c r="DY110" s="413"/>
      <c r="DZ110" s="413"/>
      <c r="EC110" s="413"/>
      <c r="ED110" s="413"/>
      <c r="EE110" s="413"/>
      <c r="EH110" s="413"/>
      <c r="EI110" s="413"/>
      <c r="EJ110" s="413"/>
      <c r="EM110" s="413"/>
      <c r="EN110" s="413"/>
      <c r="EO110" s="413"/>
      <c r="ER110" s="413"/>
      <c r="ES110" s="413"/>
      <c r="ET110" s="413"/>
      <c r="EW110" s="413"/>
      <c r="EX110" s="413"/>
      <c r="EY110" s="413"/>
      <c r="FB110" s="413"/>
      <c r="FC110" s="413"/>
      <c r="FD110" s="413"/>
    </row>
    <row r="111" spans="1:160">
      <c r="C111" s="413"/>
      <c r="D111" s="413"/>
      <c r="E111" s="413"/>
      <c r="H111" s="413"/>
      <c r="I111" s="413"/>
      <c r="J111" s="413"/>
      <c r="M111" s="413"/>
      <c r="N111" s="413"/>
      <c r="O111" s="413"/>
      <c r="R111" s="413"/>
      <c r="S111" s="413"/>
      <c r="T111" s="413"/>
      <c r="W111" s="413"/>
      <c r="X111" s="413"/>
      <c r="Y111" s="413"/>
      <c r="AB111" s="413"/>
      <c r="AC111" s="413"/>
      <c r="AD111" s="413"/>
      <c r="AG111" s="413"/>
      <c r="AH111" s="413"/>
      <c r="AI111" s="413"/>
      <c r="AL111" s="413"/>
      <c r="AM111" s="413"/>
      <c r="AN111" s="413"/>
      <c r="AQ111" s="413"/>
      <c r="AR111" s="413"/>
      <c r="AS111" s="413"/>
      <c r="AV111" s="413"/>
      <c r="AW111" s="413"/>
      <c r="AX111" s="413"/>
      <c r="BA111" s="413"/>
      <c r="BB111" s="413"/>
      <c r="BC111" s="413"/>
      <c r="BF111" s="413"/>
      <c r="BG111" s="413"/>
      <c r="BH111" s="413"/>
      <c r="BK111" s="413"/>
      <c r="BL111" s="413"/>
      <c r="BM111" s="413"/>
      <c r="BP111" s="413"/>
      <c r="BQ111" s="413"/>
      <c r="BR111" s="413"/>
      <c r="BU111" s="413"/>
      <c r="BV111" s="413"/>
      <c r="BW111" s="413"/>
      <c r="BZ111" s="413"/>
      <c r="CA111" s="413"/>
      <c r="CB111" s="413"/>
      <c r="CE111" s="413"/>
      <c r="CF111" s="413"/>
      <c r="CG111" s="413"/>
      <c r="CJ111" s="413"/>
      <c r="CK111" s="413"/>
      <c r="CL111" s="413"/>
      <c r="CO111" s="413"/>
      <c r="CP111" s="413"/>
      <c r="CQ111" s="413"/>
      <c r="CT111" s="413"/>
      <c r="CU111" s="413"/>
      <c r="CV111" s="413"/>
      <c r="CY111" s="413"/>
      <c r="CZ111" s="413"/>
      <c r="DA111" s="413"/>
      <c r="DD111" s="413"/>
      <c r="DE111" s="413"/>
      <c r="DF111" s="413"/>
      <c r="DI111" s="413"/>
      <c r="DJ111" s="413"/>
      <c r="DK111" s="413"/>
      <c r="DN111" s="413"/>
      <c r="DO111" s="413"/>
      <c r="DP111" s="413"/>
      <c r="DS111" s="413"/>
      <c r="DT111" s="413"/>
      <c r="DU111" s="413"/>
      <c r="DX111" s="413"/>
      <c r="DY111" s="413"/>
      <c r="DZ111" s="413"/>
      <c r="EC111" s="413"/>
      <c r="ED111" s="413"/>
      <c r="EE111" s="413"/>
      <c r="EH111" s="413"/>
      <c r="EI111" s="413"/>
      <c r="EJ111" s="413"/>
      <c r="EM111" s="413"/>
      <c r="EN111" s="413"/>
      <c r="EO111" s="413"/>
      <c r="ER111" s="413"/>
      <c r="ES111" s="413"/>
      <c r="ET111" s="413"/>
      <c r="EW111" s="413"/>
      <c r="EX111" s="413"/>
      <c r="EY111" s="413"/>
      <c r="FB111" s="413"/>
      <c r="FC111" s="413"/>
      <c r="FD111" s="413"/>
    </row>
    <row r="112" spans="1:160">
      <c r="C112" s="413"/>
      <c r="D112" s="413"/>
      <c r="E112" s="413"/>
      <c r="H112" s="413"/>
      <c r="I112" s="413"/>
      <c r="J112" s="413"/>
      <c r="M112" s="413"/>
      <c r="N112" s="413"/>
      <c r="O112" s="413"/>
      <c r="R112" s="413"/>
      <c r="S112" s="413"/>
      <c r="T112" s="413"/>
      <c r="W112" s="413"/>
      <c r="X112" s="413"/>
      <c r="Y112" s="413"/>
      <c r="AB112" s="413"/>
      <c r="AC112" s="413"/>
      <c r="AD112" s="413"/>
      <c r="AG112" s="413"/>
      <c r="AH112" s="413"/>
      <c r="AI112" s="413"/>
      <c r="AL112" s="413"/>
      <c r="AM112" s="413"/>
      <c r="AN112" s="413"/>
      <c r="AQ112" s="413"/>
      <c r="AR112" s="413"/>
      <c r="AS112" s="413"/>
      <c r="AV112" s="413"/>
      <c r="AW112" s="413"/>
      <c r="AX112" s="413"/>
      <c r="BA112" s="413"/>
      <c r="BB112" s="413"/>
      <c r="BC112" s="413"/>
      <c r="BF112" s="413"/>
      <c r="BG112" s="413"/>
      <c r="BH112" s="413"/>
      <c r="BK112" s="413"/>
      <c r="BL112" s="413"/>
      <c r="BM112" s="413"/>
      <c r="BP112" s="413"/>
      <c r="BQ112" s="413"/>
      <c r="BR112" s="413"/>
      <c r="BU112" s="413"/>
      <c r="BV112" s="413"/>
      <c r="BW112" s="413"/>
      <c r="BZ112" s="413"/>
      <c r="CA112" s="413"/>
      <c r="CB112" s="413"/>
      <c r="CE112" s="413"/>
      <c r="CF112" s="413"/>
      <c r="CG112" s="413"/>
      <c r="CJ112" s="413"/>
      <c r="CK112" s="413"/>
      <c r="CL112" s="413"/>
      <c r="CO112" s="413"/>
      <c r="CP112" s="413"/>
      <c r="CQ112" s="413"/>
      <c r="CT112" s="413"/>
      <c r="CU112" s="413"/>
      <c r="CV112" s="413"/>
      <c r="CY112" s="413"/>
      <c r="CZ112" s="413"/>
      <c r="DA112" s="413"/>
      <c r="DD112" s="413"/>
      <c r="DE112" s="413"/>
      <c r="DF112" s="413"/>
      <c r="DI112" s="413"/>
      <c r="DJ112" s="413"/>
      <c r="DK112" s="413"/>
      <c r="DN112" s="413"/>
      <c r="DO112" s="413"/>
      <c r="DP112" s="413"/>
      <c r="DS112" s="413"/>
      <c r="DT112" s="413"/>
      <c r="DU112" s="413"/>
      <c r="DX112" s="413"/>
      <c r="DY112" s="413"/>
      <c r="DZ112" s="413"/>
      <c r="EC112" s="413"/>
      <c r="ED112" s="413"/>
      <c r="EE112" s="413"/>
      <c r="EH112" s="413"/>
      <c r="EI112" s="413"/>
      <c r="EJ112" s="413"/>
      <c r="EM112" s="413"/>
      <c r="EN112" s="413"/>
      <c r="EO112" s="413"/>
      <c r="ER112" s="413"/>
      <c r="ES112" s="413"/>
      <c r="ET112" s="413"/>
      <c r="EW112" s="413"/>
      <c r="EX112" s="413"/>
      <c r="EY112" s="413"/>
      <c r="FB112" s="413"/>
      <c r="FC112" s="413"/>
      <c r="FD112" s="413"/>
    </row>
    <row r="113" spans="3:160">
      <c r="C113" s="413"/>
      <c r="D113" s="413"/>
      <c r="E113" s="413"/>
      <c r="H113" s="413"/>
      <c r="I113" s="413"/>
      <c r="J113" s="413"/>
      <c r="M113" s="413"/>
      <c r="N113" s="413"/>
      <c r="O113" s="413"/>
      <c r="R113" s="413"/>
      <c r="S113" s="413"/>
      <c r="T113" s="413"/>
      <c r="W113" s="413"/>
      <c r="X113" s="413"/>
      <c r="Y113" s="413"/>
      <c r="AB113" s="413"/>
      <c r="AC113" s="413"/>
      <c r="AD113" s="413"/>
      <c r="AG113" s="413"/>
      <c r="AH113" s="413"/>
      <c r="AI113" s="413"/>
      <c r="AL113" s="413"/>
      <c r="AM113" s="413"/>
      <c r="AN113" s="413"/>
      <c r="AQ113" s="413"/>
      <c r="AR113" s="413"/>
      <c r="AS113" s="413"/>
      <c r="AV113" s="413"/>
      <c r="AW113" s="413"/>
      <c r="AX113" s="413"/>
      <c r="BA113" s="413"/>
      <c r="BB113" s="413"/>
      <c r="BC113" s="413"/>
      <c r="BF113" s="413"/>
      <c r="BG113" s="413"/>
      <c r="BH113" s="413"/>
      <c r="BK113" s="413"/>
      <c r="BL113" s="413"/>
      <c r="BM113" s="413"/>
      <c r="BP113" s="413"/>
      <c r="BQ113" s="413"/>
      <c r="BR113" s="413"/>
      <c r="BU113" s="413"/>
      <c r="BV113" s="413"/>
      <c r="BW113" s="413"/>
      <c r="BZ113" s="413"/>
      <c r="CA113" s="413"/>
      <c r="CB113" s="413"/>
      <c r="CE113" s="413"/>
      <c r="CF113" s="413"/>
      <c r="CG113" s="413"/>
      <c r="CJ113" s="413"/>
      <c r="CK113" s="413"/>
      <c r="CL113" s="413"/>
      <c r="CO113" s="413"/>
      <c r="CP113" s="413"/>
      <c r="CQ113" s="413"/>
      <c r="CT113" s="413"/>
      <c r="CU113" s="413"/>
      <c r="CV113" s="413"/>
      <c r="CY113" s="413"/>
      <c r="CZ113" s="413"/>
      <c r="DA113" s="413"/>
      <c r="DD113" s="413"/>
      <c r="DE113" s="413"/>
      <c r="DF113" s="413"/>
      <c r="DI113" s="413"/>
      <c r="DJ113" s="413"/>
      <c r="DK113" s="413"/>
      <c r="DN113" s="413"/>
      <c r="DO113" s="413"/>
      <c r="DP113" s="413"/>
      <c r="DS113" s="413"/>
      <c r="DT113" s="413"/>
      <c r="DU113" s="413"/>
      <c r="DX113" s="413"/>
      <c r="DY113" s="413"/>
      <c r="DZ113" s="413"/>
      <c r="EC113" s="413"/>
      <c r="ED113" s="413"/>
      <c r="EE113" s="413"/>
      <c r="EH113" s="413"/>
      <c r="EI113" s="413"/>
      <c r="EJ113" s="413"/>
      <c r="EM113" s="413"/>
      <c r="EN113" s="413"/>
      <c r="EO113" s="413"/>
      <c r="ER113" s="413"/>
      <c r="ES113" s="413"/>
      <c r="ET113" s="413"/>
      <c r="EW113" s="413"/>
      <c r="EX113" s="413"/>
      <c r="EY113" s="413"/>
      <c r="FB113" s="413"/>
      <c r="FC113" s="413"/>
      <c r="FD113" s="413"/>
    </row>
    <row r="114" spans="3:160">
      <c r="C114" s="413"/>
      <c r="D114" s="413"/>
      <c r="E114" s="413"/>
      <c r="H114" s="413"/>
      <c r="I114" s="413"/>
      <c r="J114" s="413"/>
      <c r="M114" s="413"/>
      <c r="N114" s="413"/>
      <c r="O114" s="413"/>
      <c r="R114" s="413"/>
      <c r="S114" s="413"/>
      <c r="T114" s="413"/>
      <c r="W114" s="413"/>
      <c r="X114" s="413"/>
      <c r="Y114" s="413"/>
      <c r="AB114" s="413"/>
      <c r="AC114" s="413"/>
      <c r="AD114" s="413"/>
      <c r="AG114" s="413"/>
      <c r="AH114" s="413"/>
      <c r="AI114" s="413"/>
      <c r="AL114" s="413"/>
      <c r="AM114" s="413"/>
      <c r="AN114" s="413"/>
      <c r="AQ114" s="413"/>
      <c r="AR114" s="413"/>
      <c r="AS114" s="413"/>
      <c r="AV114" s="413"/>
      <c r="AW114" s="413"/>
      <c r="AX114" s="413"/>
      <c r="BA114" s="413"/>
      <c r="BB114" s="413"/>
      <c r="BC114" s="413"/>
      <c r="BF114" s="413"/>
      <c r="BG114" s="413"/>
      <c r="BH114" s="413"/>
      <c r="BK114" s="413"/>
      <c r="BL114" s="413"/>
      <c r="BM114" s="413"/>
      <c r="BP114" s="413"/>
      <c r="BQ114" s="413"/>
      <c r="BR114" s="413"/>
      <c r="BU114" s="413"/>
      <c r="BV114" s="413"/>
      <c r="BW114" s="413"/>
      <c r="BZ114" s="413"/>
      <c r="CA114" s="413"/>
      <c r="CB114" s="413"/>
      <c r="CE114" s="413"/>
      <c r="CF114" s="413"/>
      <c r="CG114" s="413"/>
      <c r="CJ114" s="413"/>
      <c r="CK114" s="413"/>
      <c r="CL114" s="413"/>
      <c r="CO114" s="413"/>
      <c r="CP114" s="413"/>
      <c r="CQ114" s="413"/>
      <c r="CT114" s="413"/>
      <c r="CU114" s="413"/>
      <c r="CV114" s="413"/>
      <c r="CY114" s="413"/>
      <c r="CZ114" s="413"/>
      <c r="DA114" s="413"/>
      <c r="DD114" s="413"/>
      <c r="DE114" s="413"/>
      <c r="DF114" s="413"/>
      <c r="DI114" s="413"/>
      <c r="DJ114" s="413"/>
      <c r="DK114" s="413"/>
      <c r="DN114" s="413"/>
      <c r="DO114" s="413"/>
      <c r="DP114" s="413"/>
      <c r="DS114" s="413"/>
      <c r="DT114" s="413"/>
      <c r="DU114" s="413"/>
      <c r="DX114" s="413"/>
      <c r="DY114" s="413"/>
      <c r="DZ114" s="413"/>
      <c r="EC114" s="413"/>
      <c r="ED114" s="413"/>
      <c r="EE114" s="413"/>
      <c r="EH114" s="413"/>
      <c r="EI114" s="413"/>
      <c r="EJ114" s="413"/>
      <c r="EM114" s="413"/>
      <c r="EN114" s="413"/>
      <c r="EO114" s="413"/>
      <c r="ER114" s="413"/>
      <c r="ES114" s="413"/>
      <c r="ET114" s="413"/>
      <c r="EW114" s="413"/>
      <c r="EX114" s="413"/>
      <c r="EY114" s="413"/>
      <c r="FB114" s="413"/>
      <c r="FC114" s="413"/>
      <c r="FD114" s="413"/>
    </row>
    <row r="115" spans="3:160">
      <c r="C115" s="413"/>
      <c r="D115" s="413"/>
      <c r="E115" s="413"/>
      <c r="H115" s="413"/>
      <c r="I115" s="413"/>
      <c r="J115" s="413"/>
      <c r="M115" s="413"/>
      <c r="N115" s="413"/>
      <c r="O115" s="413"/>
      <c r="R115" s="413"/>
      <c r="S115" s="413"/>
      <c r="T115" s="413"/>
      <c r="W115" s="413"/>
      <c r="X115" s="413"/>
      <c r="Y115" s="413"/>
      <c r="AB115" s="413"/>
      <c r="AC115" s="413"/>
      <c r="AD115" s="413"/>
      <c r="AG115" s="413"/>
      <c r="AH115" s="413"/>
      <c r="AI115" s="413"/>
      <c r="AL115" s="413"/>
      <c r="AM115" s="413"/>
      <c r="AN115" s="413"/>
      <c r="AQ115" s="413"/>
      <c r="AR115" s="413"/>
      <c r="AS115" s="413"/>
      <c r="AV115" s="413"/>
      <c r="AW115" s="413"/>
      <c r="AX115" s="413"/>
      <c r="BA115" s="413"/>
      <c r="BB115" s="413"/>
      <c r="BC115" s="413"/>
      <c r="BF115" s="413"/>
      <c r="BG115" s="413"/>
      <c r="BH115" s="413"/>
      <c r="BK115" s="413"/>
      <c r="BL115" s="413"/>
      <c r="BM115" s="413"/>
      <c r="BP115" s="413"/>
      <c r="BQ115" s="413"/>
      <c r="BR115" s="413"/>
      <c r="BU115" s="413"/>
      <c r="BV115" s="413"/>
      <c r="BW115" s="413"/>
      <c r="BZ115" s="413"/>
      <c r="CA115" s="413"/>
      <c r="CB115" s="413"/>
      <c r="CE115" s="413"/>
      <c r="CF115" s="413"/>
      <c r="CG115" s="413"/>
      <c r="CJ115" s="413"/>
      <c r="CK115" s="413"/>
      <c r="CL115" s="413"/>
      <c r="CO115" s="413"/>
      <c r="CP115" s="413"/>
      <c r="CQ115" s="413"/>
      <c r="CT115" s="413"/>
      <c r="CU115" s="413"/>
      <c r="CV115" s="413"/>
      <c r="CY115" s="413"/>
      <c r="CZ115" s="413"/>
      <c r="DA115" s="413"/>
      <c r="DD115" s="413"/>
      <c r="DE115" s="413"/>
      <c r="DF115" s="413"/>
      <c r="DI115" s="413"/>
      <c r="DJ115" s="413"/>
      <c r="DK115" s="413"/>
      <c r="DN115" s="413"/>
      <c r="DO115" s="413"/>
      <c r="DP115" s="413"/>
      <c r="DS115" s="413"/>
      <c r="DT115" s="413"/>
      <c r="DU115" s="413"/>
      <c r="DX115" s="413"/>
      <c r="DY115" s="413"/>
      <c r="DZ115" s="413"/>
      <c r="EC115" s="413"/>
      <c r="ED115" s="413"/>
      <c r="EE115" s="413"/>
      <c r="EH115" s="413"/>
      <c r="EI115" s="413"/>
      <c r="EJ115" s="413"/>
      <c r="EM115" s="413"/>
      <c r="EN115" s="413"/>
      <c r="EO115" s="413"/>
      <c r="ER115" s="413"/>
      <c r="ES115" s="413"/>
      <c r="ET115" s="413"/>
      <c r="EW115" s="413"/>
      <c r="EX115" s="413"/>
      <c r="EY115" s="413"/>
      <c r="FB115" s="413"/>
      <c r="FC115" s="413"/>
      <c r="FD115" s="413"/>
    </row>
    <row r="116" spans="3:160">
      <c r="C116" s="413"/>
      <c r="D116" s="413"/>
      <c r="E116" s="413"/>
      <c r="H116" s="413"/>
      <c r="I116" s="413"/>
      <c r="J116" s="413"/>
      <c r="M116" s="413"/>
      <c r="N116" s="413"/>
      <c r="O116" s="413"/>
      <c r="R116" s="413"/>
      <c r="S116" s="413"/>
      <c r="T116" s="413"/>
      <c r="W116" s="413"/>
      <c r="X116" s="413"/>
      <c r="Y116" s="413"/>
      <c r="AB116" s="413"/>
      <c r="AC116" s="413"/>
      <c r="AD116" s="413"/>
      <c r="AG116" s="413"/>
      <c r="AH116" s="413"/>
      <c r="AI116" s="413"/>
      <c r="AL116" s="413"/>
      <c r="AM116" s="413"/>
      <c r="AN116" s="413"/>
      <c r="AQ116" s="413"/>
      <c r="AR116" s="413"/>
      <c r="AS116" s="413"/>
      <c r="AV116" s="413"/>
      <c r="AW116" s="413"/>
      <c r="AX116" s="413"/>
      <c r="BA116" s="413"/>
      <c r="BB116" s="413"/>
      <c r="BC116" s="413"/>
      <c r="BF116" s="413"/>
      <c r="BG116" s="413"/>
      <c r="BH116" s="413"/>
      <c r="BK116" s="413"/>
      <c r="BL116" s="413"/>
      <c r="BM116" s="413"/>
      <c r="BP116" s="413"/>
      <c r="BQ116" s="413"/>
      <c r="BR116" s="413"/>
      <c r="BU116" s="413"/>
      <c r="BV116" s="413"/>
      <c r="BW116" s="413"/>
      <c r="BZ116" s="413"/>
      <c r="CA116" s="413"/>
      <c r="CB116" s="413"/>
      <c r="CE116" s="413"/>
      <c r="CF116" s="413"/>
      <c r="CG116" s="413"/>
      <c r="CJ116" s="413"/>
      <c r="CK116" s="413"/>
      <c r="CL116" s="413"/>
      <c r="CO116" s="413"/>
      <c r="CP116" s="413"/>
      <c r="CQ116" s="413"/>
      <c r="CT116" s="413"/>
      <c r="CU116" s="413"/>
      <c r="CV116" s="413"/>
      <c r="CY116" s="413"/>
      <c r="CZ116" s="413"/>
      <c r="DA116" s="413"/>
      <c r="DD116" s="413"/>
      <c r="DE116" s="413"/>
      <c r="DF116" s="413"/>
      <c r="DI116" s="413"/>
      <c r="DJ116" s="413"/>
      <c r="DK116" s="413"/>
      <c r="DN116" s="413"/>
      <c r="DO116" s="413"/>
      <c r="DP116" s="413"/>
      <c r="DS116" s="413"/>
      <c r="DT116" s="413"/>
      <c r="DU116" s="413"/>
      <c r="DX116" s="413"/>
      <c r="DY116" s="413"/>
      <c r="DZ116" s="413"/>
      <c r="EC116" s="413"/>
      <c r="ED116" s="413"/>
      <c r="EE116" s="413"/>
      <c r="EH116" s="413"/>
      <c r="EI116" s="413"/>
      <c r="EJ116" s="413"/>
      <c r="EM116" s="413"/>
      <c r="EN116" s="413"/>
      <c r="EO116" s="413"/>
      <c r="ER116" s="413"/>
      <c r="ES116" s="413"/>
      <c r="ET116" s="413"/>
      <c r="EW116" s="413"/>
      <c r="EX116" s="413"/>
      <c r="EY116" s="413"/>
      <c r="FB116" s="413"/>
      <c r="FC116" s="413"/>
      <c r="FD116" s="413"/>
    </row>
    <row r="117" spans="3:160">
      <c r="C117" s="413"/>
      <c r="D117" s="413"/>
      <c r="E117" s="413"/>
      <c r="H117" s="413"/>
      <c r="I117" s="413"/>
      <c r="J117" s="413"/>
      <c r="M117" s="413"/>
      <c r="N117" s="413"/>
      <c r="O117" s="413"/>
      <c r="R117" s="413"/>
      <c r="S117" s="413"/>
      <c r="T117" s="413"/>
      <c r="W117" s="413"/>
      <c r="X117" s="413"/>
      <c r="Y117" s="413"/>
      <c r="AB117" s="413"/>
      <c r="AC117" s="413"/>
      <c r="AD117" s="413"/>
      <c r="AG117" s="413"/>
      <c r="AH117" s="413"/>
      <c r="AI117" s="413"/>
      <c r="AL117" s="413"/>
      <c r="AM117" s="413"/>
      <c r="AN117" s="413"/>
      <c r="AQ117" s="413"/>
      <c r="AR117" s="413"/>
      <c r="AS117" s="413"/>
      <c r="AV117" s="413"/>
      <c r="AW117" s="413"/>
      <c r="AX117" s="413"/>
      <c r="BA117" s="413"/>
      <c r="BB117" s="413"/>
      <c r="BC117" s="413"/>
      <c r="BF117" s="413"/>
      <c r="BG117" s="413"/>
      <c r="BH117" s="413"/>
      <c r="BK117" s="413"/>
      <c r="BL117" s="413"/>
      <c r="BM117" s="413"/>
      <c r="BP117" s="413"/>
      <c r="BQ117" s="413"/>
      <c r="BR117" s="413"/>
      <c r="BU117" s="413"/>
      <c r="BV117" s="413"/>
      <c r="BW117" s="413"/>
      <c r="BZ117" s="413"/>
      <c r="CA117" s="413"/>
      <c r="CB117" s="413"/>
      <c r="CE117" s="413"/>
      <c r="CF117" s="413"/>
      <c r="CG117" s="413"/>
      <c r="CJ117" s="413"/>
      <c r="CK117" s="413"/>
      <c r="CL117" s="413"/>
      <c r="CO117" s="413"/>
      <c r="CP117" s="413"/>
      <c r="CQ117" s="413"/>
      <c r="CT117" s="413"/>
      <c r="CU117" s="413"/>
      <c r="CV117" s="413"/>
      <c r="CY117" s="413"/>
      <c r="CZ117" s="413"/>
      <c r="DA117" s="413"/>
      <c r="DD117" s="413"/>
      <c r="DE117" s="413"/>
      <c r="DF117" s="413"/>
      <c r="DI117" s="413"/>
      <c r="DJ117" s="413"/>
      <c r="DK117" s="413"/>
      <c r="DN117" s="413"/>
      <c r="DO117" s="413"/>
      <c r="DP117" s="413"/>
      <c r="DS117" s="413"/>
      <c r="DT117" s="413"/>
      <c r="DU117" s="413"/>
      <c r="DX117" s="413"/>
      <c r="DY117" s="413"/>
      <c r="DZ117" s="413"/>
      <c r="EC117" s="413"/>
      <c r="ED117" s="413"/>
      <c r="EE117" s="413"/>
      <c r="EH117" s="413"/>
      <c r="EI117" s="413"/>
      <c r="EJ117" s="413"/>
      <c r="EM117" s="413"/>
      <c r="EN117" s="413"/>
      <c r="EO117" s="413"/>
      <c r="ER117" s="413"/>
      <c r="ES117" s="413"/>
      <c r="ET117" s="413"/>
      <c r="EW117" s="413"/>
      <c r="EX117" s="413"/>
      <c r="EY117" s="413"/>
      <c r="FB117" s="413"/>
      <c r="FC117" s="413"/>
      <c r="FD117" s="413"/>
    </row>
    <row r="118" spans="3:160">
      <c r="C118" s="413"/>
      <c r="D118" s="413"/>
      <c r="E118" s="413"/>
      <c r="H118" s="413"/>
      <c r="I118" s="413"/>
      <c r="J118" s="413"/>
      <c r="M118" s="413"/>
      <c r="N118" s="413"/>
      <c r="O118" s="413"/>
      <c r="R118" s="413"/>
      <c r="S118" s="413"/>
      <c r="T118" s="413"/>
      <c r="W118" s="413"/>
      <c r="X118" s="413"/>
      <c r="Y118" s="413"/>
      <c r="AB118" s="413"/>
      <c r="AC118" s="413"/>
      <c r="AD118" s="413"/>
      <c r="AG118" s="413"/>
      <c r="AH118" s="413"/>
      <c r="AI118" s="413"/>
      <c r="AL118" s="413"/>
      <c r="AM118" s="413"/>
      <c r="AN118" s="413"/>
      <c r="AQ118" s="413"/>
      <c r="AR118" s="413"/>
      <c r="AS118" s="413"/>
      <c r="AV118" s="413"/>
      <c r="AW118" s="413"/>
      <c r="AX118" s="413"/>
      <c r="BA118" s="413"/>
      <c r="BB118" s="413"/>
      <c r="BC118" s="413"/>
      <c r="BF118" s="413"/>
      <c r="BG118" s="413"/>
      <c r="BH118" s="413"/>
      <c r="BK118" s="413"/>
      <c r="BL118" s="413"/>
      <c r="BM118" s="413"/>
      <c r="BP118" s="413"/>
      <c r="BQ118" s="413"/>
      <c r="BR118" s="413"/>
      <c r="BU118" s="413"/>
      <c r="BV118" s="413"/>
      <c r="BW118" s="413"/>
      <c r="BZ118" s="413"/>
      <c r="CA118" s="413"/>
      <c r="CB118" s="413"/>
      <c r="CE118" s="413"/>
      <c r="CF118" s="413"/>
      <c r="CG118" s="413"/>
      <c r="CJ118" s="413"/>
      <c r="CK118" s="413"/>
      <c r="CL118" s="413"/>
      <c r="CO118" s="413"/>
      <c r="CP118" s="413"/>
      <c r="CQ118" s="413"/>
      <c r="CT118" s="413"/>
      <c r="CU118" s="413"/>
      <c r="CV118" s="413"/>
      <c r="CY118" s="413"/>
      <c r="CZ118" s="413"/>
      <c r="DA118" s="413"/>
      <c r="DD118" s="413"/>
      <c r="DE118" s="413"/>
      <c r="DF118" s="413"/>
      <c r="DI118" s="413"/>
      <c r="DJ118" s="413"/>
      <c r="DK118" s="413"/>
      <c r="DN118" s="413"/>
      <c r="DO118" s="413"/>
      <c r="DP118" s="413"/>
      <c r="DS118" s="413"/>
      <c r="DT118" s="413"/>
      <c r="DU118" s="413"/>
      <c r="DX118" s="413"/>
      <c r="DY118" s="413"/>
      <c r="DZ118" s="413"/>
      <c r="EC118" s="413"/>
      <c r="ED118" s="413"/>
      <c r="EE118" s="413"/>
      <c r="EH118" s="413"/>
      <c r="EI118" s="413"/>
      <c r="EJ118" s="413"/>
      <c r="EM118" s="413"/>
      <c r="EN118" s="413"/>
      <c r="EO118" s="413"/>
      <c r="ER118" s="413"/>
      <c r="ES118" s="413"/>
      <c r="ET118" s="413"/>
      <c r="EW118" s="413"/>
      <c r="EX118" s="413"/>
      <c r="EY118" s="413"/>
      <c r="FB118" s="413"/>
      <c r="FC118" s="413"/>
      <c r="FD118" s="413"/>
    </row>
    <row r="119" spans="3:160">
      <c r="C119" s="413"/>
      <c r="D119" s="413"/>
      <c r="E119" s="413"/>
      <c r="H119" s="413"/>
      <c r="I119" s="413"/>
      <c r="J119" s="413"/>
      <c r="M119" s="413"/>
      <c r="N119" s="413"/>
      <c r="O119" s="413"/>
      <c r="R119" s="413"/>
      <c r="S119" s="413"/>
      <c r="T119" s="413"/>
      <c r="W119" s="413"/>
      <c r="X119" s="413"/>
      <c r="Y119" s="413"/>
      <c r="AB119" s="413"/>
      <c r="AC119" s="413"/>
      <c r="AD119" s="413"/>
      <c r="AG119" s="413"/>
      <c r="AH119" s="413"/>
      <c r="AI119" s="413"/>
      <c r="AL119" s="413"/>
      <c r="AM119" s="413"/>
      <c r="AN119" s="413"/>
      <c r="AQ119" s="413"/>
      <c r="AR119" s="413"/>
      <c r="AS119" s="413"/>
      <c r="AV119" s="413"/>
      <c r="AW119" s="413"/>
      <c r="AX119" s="413"/>
      <c r="BA119" s="413"/>
      <c r="BB119" s="413"/>
      <c r="BC119" s="413"/>
      <c r="BF119" s="413"/>
      <c r="BG119" s="413"/>
      <c r="BH119" s="413"/>
      <c r="BK119" s="413"/>
      <c r="BL119" s="413"/>
      <c r="BM119" s="413"/>
      <c r="BP119" s="413"/>
      <c r="BQ119" s="413"/>
      <c r="BR119" s="413"/>
      <c r="BU119" s="413"/>
      <c r="BV119" s="413"/>
      <c r="BW119" s="413"/>
      <c r="BZ119" s="413"/>
      <c r="CA119" s="413"/>
      <c r="CB119" s="413"/>
      <c r="CE119" s="413"/>
      <c r="CF119" s="413"/>
      <c r="CG119" s="413"/>
      <c r="CJ119" s="413"/>
      <c r="CK119" s="413"/>
      <c r="CL119" s="413"/>
      <c r="CO119" s="413"/>
      <c r="CP119" s="413"/>
      <c r="CQ119" s="413"/>
      <c r="CT119" s="413"/>
      <c r="CU119" s="413"/>
      <c r="CV119" s="413"/>
      <c r="CY119" s="413"/>
      <c r="CZ119" s="413"/>
      <c r="DA119" s="413"/>
      <c r="DD119" s="413"/>
      <c r="DE119" s="413"/>
      <c r="DF119" s="413"/>
      <c r="DI119" s="413"/>
      <c r="DJ119" s="413"/>
      <c r="DK119" s="413"/>
      <c r="DN119" s="413"/>
      <c r="DO119" s="413"/>
      <c r="DP119" s="413"/>
      <c r="DS119" s="413"/>
      <c r="DT119" s="413"/>
      <c r="DU119" s="413"/>
      <c r="DX119" s="413"/>
      <c r="DY119" s="413"/>
      <c r="DZ119" s="413"/>
      <c r="EC119" s="413"/>
      <c r="ED119" s="413"/>
      <c r="EE119" s="413"/>
      <c r="EH119" s="413"/>
      <c r="EI119" s="413"/>
      <c r="EJ119" s="413"/>
      <c r="EM119" s="413"/>
      <c r="EN119" s="413"/>
      <c r="EO119" s="413"/>
      <c r="ER119" s="413"/>
      <c r="ES119" s="413"/>
      <c r="ET119" s="413"/>
      <c r="EW119" s="413"/>
      <c r="EX119" s="413"/>
      <c r="EY119" s="413"/>
      <c r="FB119" s="413"/>
      <c r="FC119" s="413"/>
      <c r="FD119" s="413"/>
    </row>
    <row r="120" spans="3:160">
      <c r="C120" s="413"/>
      <c r="D120" s="413"/>
      <c r="E120" s="413"/>
      <c r="H120" s="413"/>
      <c r="I120" s="413"/>
      <c r="J120" s="413"/>
      <c r="M120" s="413"/>
      <c r="N120" s="413"/>
      <c r="O120" s="413"/>
      <c r="R120" s="413"/>
      <c r="S120" s="413"/>
      <c r="T120" s="413"/>
      <c r="W120" s="413"/>
      <c r="X120" s="413"/>
      <c r="Y120" s="413"/>
      <c r="AB120" s="413"/>
      <c r="AC120" s="413"/>
      <c r="AD120" s="413"/>
      <c r="AG120" s="413"/>
      <c r="AH120" s="413"/>
      <c r="AI120" s="413"/>
      <c r="AL120" s="413"/>
      <c r="AM120" s="413"/>
      <c r="AN120" s="413"/>
      <c r="AQ120" s="413"/>
      <c r="AR120" s="413"/>
      <c r="AS120" s="413"/>
      <c r="AV120" s="413"/>
      <c r="AW120" s="413"/>
      <c r="AX120" s="413"/>
      <c r="BA120" s="413"/>
      <c r="BB120" s="413"/>
      <c r="BC120" s="413"/>
      <c r="BF120" s="413"/>
      <c r="BG120" s="413"/>
      <c r="BH120" s="413"/>
      <c r="BK120" s="413"/>
      <c r="BL120" s="413"/>
      <c r="BM120" s="413"/>
      <c r="BP120" s="413"/>
      <c r="BQ120" s="413"/>
      <c r="BR120" s="413"/>
      <c r="BU120" s="413"/>
      <c r="BV120" s="413"/>
      <c r="BW120" s="413"/>
      <c r="BZ120" s="413"/>
      <c r="CA120" s="413"/>
      <c r="CB120" s="413"/>
      <c r="CE120" s="413"/>
      <c r="CF120" s="413"/>
      <c r="CG120" s="413"/>
      <c r="CJ120" s="413"/>
      <c r="CK120" s="413"/>
      <c r="CL120" s="413"/>
      <c r="CO120" s="413"/>
      <c r="CP120" s="413"/>
      <c r="CQ120" s="413"/>
      <c r="CT120" s="413"/>
      <c r="CU120" s="413"/>
      <c r="CV120" s="413"/>
      <c r="CY120" s="413"/>
      <c r="CZ120" s="413"/>
      <c r="DA120" s="413"/>
      <c r="DD120" s="413"/>
      <c r="DE120" s="413"/>
      <c r="DF120" s="413"/>
      <c r="DI120" s="413"/>
      <c r="DJ120" s="413"/>
      <c r="DK120" s="413"/>
      <c r="DN120" s="413"/>
      <c r="DO120" s="413"/>
      <c r="DP120" s="413"/>
      <c r="DS120" s="413"/>
      <c r="DT120" s="413"/>
      <c r="DU120" s="413"/>
      <c r="DX120" s="413"/>
      <c r="DY120" s="413"/>
      <c r="DZ120" s="413"/>
      <c r="EC120" s="413"/>
      <c r="ED120" s="413"/>
      <c r="EE120" s="413"/>
      <c r="EH120" s="413"/>
      <c r="EI120" s="413"/>
      <c r="EJ120" s="413"/>
      <c r="EM120" s="413"/>
      <c r="EN120" s="413"/>
      <c r="EO120" s="413"/>
      <c r="ER120" s="413"/>
      <c r="ES120" s="413"/>
      <c r="ET120" s="413"/>
      <c r="EW120" s="413"/>
      <c r="EX120" s="413"/>
      <c r="EY120" s="413"/>
      <c r="FB120" s="413"/>
      <c r="FC120" s="413"/>
      <c r="FD120" s="413"/>
    </row>
    <row r="121" spans="3:160">
      <c r="C121" s="413"/>
      <c r="D121" s="413"/>
      <c r="E121" s="413"/>
      <c r="H121" s="413"/>
      <c r="I121" s="413"/>
      <c r="J121" s="413"/>
      <c r="M121" s="413"/>
      <c r="N121" s="413"/>
      <c r="O121" s="413"/>
      <c r="R121" s="413"/>
      <c r="S121" s="413"/>
      <c r="T121" s="413"/>
      <c r="W121" s="413"/>
      <c r="X121" s="413"/>
      <c r="Y121" s="413"/>
      <c r="AB121" s="413"/>
      <c r="AC121" s="413"/>
      <c r="AD121" s="413"/>
      <c r="AG121" s="413"/>
      <c r="AH121" s="413"/>
      <c r="AI121" s="413"/>
      <c r="AL121" s="413"/>
      <c r="AM121" s="413"/>
      <c r="AN121" s="413"/>
      <c r="AQ121" s="413"/>
      <c r="AR121" s="413"/>
      <c r="AS121" s="413"/>
      <c r="AV121" s="413"/>
      <c r="AW121" s="413"/>
      <c r="AX121" s="413"/>
      <c r="BA121" s="413"/>
      <c r="BB121" s="413"/>
      <c r="BC121" s="413"/>
      <c r="BF121" s="413"/>
      <c r="BG121" s="413"/>
      <c r="BH121" s="413"/>
      <c r="BK121" s="413"/>
      <c r="BL121" s="413"/>
      <c r="BM121" s="413"/>
      <c r="BP121" s="413"/>
      <c r="BQ121" s="413"/>
      <c r="BR121" s="413"/>
      <c r="BU121" s="413"/>
      <c r="BV121" s="413"/>
      <c r="BW121" s="413"/>
      <c r="BZ121" s="413"/>
      <c r="CA121" s="413"/>
      <c r="CB121" s="413"/>
      <c r="CE121" s="413"/>
      <c r="CF121" s="413"/>
      <c r="CG121" s="413"/>
      <c r="CJ121" s="413"/>
      <c r="CK121" s="413"/>
      <c r="CL121" s="413"/>
      <c r="CO121" s="413"/>
      <c r="CP121" s="413"/>
      <c r="CQ121" s="413"/>
      <c r="CT121" s="413"/>
      <c r="CU121" s="413"/>
      <c r="CV121" s="413"/>
      <c r="CY121" s="413"/>
      <c r="CZ121" s="413"/>
      <c r="DA121" s="413"/>
      <c r="DD121" s="413"/>
      <c r="DE121" s="413"/>
      <c r="DF121" s="413"/>
      <c r="DI121" s="413"/>
      <c r="DJ121" s="413"/>
      <c r="DK121" s="413"/>
      <c r="DN121" s="413"/>
      <c r="DO121" s="413"/>
      <c r="DP121" s="413"/>
      <c r="DS121" s="413"/>
      <c r="DT121" s="413"/>
      <c r="DU121" s="413"/>
      <c r="DX121" s="413"/>
      <c r="DY121" s="413"/>
      <c r="DZ121" s="413"/>
      <c r="EC121" s="413"/>
      <c r="ED121" s="413"/>
      <c r="EE121" s="413"/>
      <c r="EH121" s="413"/>
      <c r="EI121" s="413"/>
      <c r="EJ121" s="413"/>
      <c r="EM121" s="413"/>
      <c r="EN121" s="413"/>
      <c r="EO121" s="413"/>
      <c r="ER121" s="413"/>
      <c r="ES121" s="413"/>
      <c r="ET121" s="413"/>
      <c r="EW121" s="413"/>
      <c r="EX121" s="413"/>
      <c r="EY121" s="413"/>
      <c r="FB121" s="413"/>
      <c r="FC121" s="413"/>
      <c r="FD121" s="413"/>
    </row>
    <row r="122" spans="3:160">
      <c r="C122" s="413"/>
      <c r="D122" s="413"/>
      <c r="E122" s="413"/>
      <c r="H122" s="413"/>
      <c r="I122" s="413"/>
      <c r="J122" s="413"/>
      <c r="M122" s="413"/>
      <c r="N122" s="413"/>
      <c r="O122" s="413"/>
      <c r="R122" s="413"/>
      <c r="S122" s="413"/>
      <c r="T122" s="413"/>
      <c r="W122" s="413"/>
      <c r="X122" s="413"/>
      <c r="Y122" s="413"/>
      <c r="AB122" s="413"/>
      <c r="AC122" s="413"/>
      <c r="AD122" s="413"/>
      <c r="AG122" s="413"/>
      <c r="AH122" s="413"/>
      <c r="AI122" s="413"/>
      <c r="AL122" s="413"/>
      <c r="AM122" s="413"/>
      <c r="AN122" s="413"/>
      <c r="AQ122" s="413"/>
      <c r="AR122" s="413"/>
      <c r="AS122" s="413"/>
      <c r="AV122" s="413"/>
      <c r="AW122" s="413"/>
      <c r="AX122" s="413"/>
      <c r="BA122" s="413"/>
      <c r="BB122" s="413"/>
      <c r="BC122" s="413"/>
      <c r="BF122" s="413"/>
      <c r="BG122" s="413"/>
      <c r="BH122" s="413"/>
      <c r="BK122" s="413"/>
      <c r="BL122" s="413"/>
      <c r="BM122" s="413"/>
      <c r="BP122" s="413"/>
      <c r="BQ122" s="413"/>
      <c r="BR122" s="413"/>
      <c r="BU122" s="413"/>
      <c r="BV122" s="413"/>
      <c r="BW122" s="413"/>
      <c r="BZ122" s="413"/>
      <c r="CA122" s="413"/>
      <c r="CB122" s="413"/>
      <c r="CE122" s="413"/>
      <c r="CF122" s="413"/>
      <c r="CG122" s="413"/>
      <c r="CJ122" s="413"/>
      <c r="CK122" s="413"/>
      <c r="CL122" s="413"/>
      <c r="CO122" s="413"/>
      <c r="CP122" s="413"/>
      <c r="CQ122" s="413"/>
      <c r="CT122" s="413"/>
      <c r="CU122" s="413"/>
      <c r="CV122" s="413"/>
      <c r="CY122" s="413"/>
      <c r="CZ122" s="413"/>
      <c r="DA122" s="413"/>
      <c r="DD122" s="413"/>
      <c r="DE122" s="413"/>
      <c r="DF122" s="413"/>
      <c r="DI122" s="413"/>
      <c r="DJ122" s="413"/>
      <c r="DK122" s="413"/>
      <c r="DN122" s="413"/>
      <c r="DO122" s="413"/>
      <c r="DP122" s="413"/>
      <c r="DS122" s="413"/>
      <c r="DT122" s="413"/>
      <c r="DU122" s="413"/>
      <c r="DX122" s="413"/>
      <c r="DY122" s="413"/>
      <c r="DZ122" s="413"/>
      <c r="EC122" s="413"/>
      <c r="ED122" s="413"/>
      <c r="EE122" s="413"/>
      <c r="EH122" s="413"/>
      <c r="EI122" s="413"/>
      <c r="EJ122" s="413"/>
      <c r="EM122" s="413"/>
      <c r="EN122" s="413"/>
      <c r="EO122" s="413"/>
      <c r="ER122" s="413"/>
      <c r="ES122" s="413"/>
      <c r="ET122" s="413"/>
      <c r="EW122" s="413"/>
      <c r="EX122" s="413"/>
      <c r="EY122" s="413"/>
      <c r="FB122" s="413"/>
      <c r="FC122" s="413"/>
      <c r="FD122" s="413"/>
    </row>
    <row r="123" spans="3:160">
      <c r="C123" s="413"/>
      <c r="D123" s="413"/>
      <c r="E123" s="413"/>
      <c r="H123" s="413"/>
      <c r="I123" s="413"/>
      <c r="J123" s="413"/>
      <c r="M123" s="413"/>
      <c r="N123" s="413"/>
      <c r="O123" s="413"/>
      <c r="R123" s="413"/>
      <c r="S123" s="413"/>
      <c r="T123" s="413"/>
      <c r="W123" s="413"/>
      <c r="X123" s="413"/>
      <c r="Y123" s="413"/>
      <c r="AB123" s="413"/>
      <c r="AC123" s="413"/>
      <c r="AD123" s="413"/>
      <c r="AG123" s="413"/>
      <c r="AH123" s="413"/>
      <c r="AI123" s="413"/>
      <c r="AL123" s="413"/>
      <c r="AM123" s="413"/>
      <c r="AN123" s="413"/>
      <c r="AQ123" s="413"/>
      <c r="AR123" s="413"/>
      <c r="AS123" s="413"/>
      <c r="AV123" s="413"/>
      <c r="AW123" s="413"/>
      <c r="AX123" s="413"/>
      <c r="BA123" s="413"/>
      <c r="BB123" s="413"/>
      <c r="BC123" s="413"/>
      <c r="BF123" s="413"/>
      <c r="BG123" s="413"/>
      <c r="BH123" s="413"/>
      <c r="BK123" s="413"/>
      <c r="BL123" s="413"/>
      <c r="BM123" s="413"/>
      <c r="BP123" s="413"/>
      <c r="BQ123" s="413"/>
      <c r="BR123" s="413"/>
      <c r="BU123" s="413"/>
      <c r="BV123" s="413"/>
      <c r="BW123" s="413"/>
      <c r="BZ123" s="413"/>
      <c r="CA123" s="413"/>
      <c r="CB123" s="413"/>
      <c r="CE123" s="413"/>
      <c r="CF123" s="413"/>
      <c r="CG123" s="413"/>
      <c r="CJ123" s="413"/>
      <c r="CK123" s="413"/>
      <c r="CL123" s="413"/>
      <c r="CO123" s="413"/>
      <c r="CP123" s="413"/>
      <c r="CQ123" s="413"/>
      <c r="CT123" s="413"/>
      <c r="CU123" s="413"/>
      <c r="CV123" s="413"/>
      <c r="CY123" s="413"/>
      <c r="CZ123" s="413"/>
      <c r="DA123" s="413"/>
      <c r="DD123" s="413"/>
      <c r="DE123" s="413"/>
      <c r="DF123" s="413"/>
      <c r="DI123" s="413"/>
      <c r="DJ123" s="413"/>
      <c r="DK123" s="413"/>
      <c r="DN123" s="413"/>
      <c r="DO123" s="413"/>
      <c r="DP123" s="413"/>
      <c r="DS123" s="413"/>
      <c r="DT123" s="413"/>
      <c r="DU123" s="413"/>
      <c r="DX123" s="413"/>
      <c r="DY123" s="413"/>
      <c r="DZ123" s="413"/>
      <c r="EC123" s="413"/>
      <c r="ED123" s="413"/>
      <c r="EE123" s="413"/>
      <c r="EH123" s="413"/>
      <c r="EI123" s="413"/>
      <c r="EJ123" s="413"/>
      <c r="EM123" s="413"/>
      <c r="EN123" s="413"/>
      <c r="EO123" s="413"/>
      <c r="ER123" s="413"/>
      <c r="ES123" s="413"/>
      <c r="ET123" s="413"/>
      <c r="EW123" s="413"/>
      <c r="EX123" s="413"/>
      <c r="EY123" s="413"/>
      <c r="FB123" s="413"/>
      <c r="FC123" s="413"/>
      <c r="FD123" s="413"/>
    </row>
    <row r="124" spans="3:160">
      <c r="C124" s="413"/>
      <c r="D124" s="413"/>
      <c r="E124" s="413"/>
      <c r="H124" s="413"/>
      <c r="I124" s="413"/>
      <c r="J124" s="413"/>
      <c r="M124" s="413"/>
      <c r="N124" s="413"/>
      <c r="O124" s="413"/>
      <c r="R124" s="413"/>
      <c r="S124" s="413"/>
      <c r="T124" s="413"/>
      <c r="W124" s="413"/>
      <c r="X124" s="413"/>
      <c r="Y124" s="413"/>
      <c r="AB124" s="413"/>
      <c r="AC124" s="413"/>
      <c r="AD124" s="413"/>
      <c r="AG124" s="413"/>
      <c r="AH124" s="413"/>
      <c r="AI124" s="413"/>
      <c r="AL124" s="413"/>
      <c r="AM124" s="413"/>
      <c r="AN124" s="413"/>
      <c r="AQ124" s="413"/>
      <c r="AR124" s="413"/>
      <c r="AS124" s="413"/>
      <c r="AV124" s="413"/>
      <c r="AW124" s="413"/>
      <c r="AX124" s="413"/>
      <c r="BA124" s="413"/>
      <c r="BB124" s="413"/>
      <c r="BC124" s="413"/>
      <c r="BF124" s="413"/>
      <c r="BG124" s="413"/>
      <c r="BH124" s="413"/>
      <c r="BK124" s="413"/>
      <c r="BL124" s="413"/>
      <c r="BM124" s="413"/>
      <c r="BP124" s="413"/>
      <c r="BQ124" s="413"/>
      <c r="BR124" s="413"/>
      <c r="BU124" s="413"/>
      <c r="BV124" s="413"/>
      <c r="BW124" s="413"/>
      <c r="BZ124" s="413"/>
      <c r="CA124" s="413"/>
      <c r="CB124" s="413"/>
      <c r="CE124" s="413"/>
      <c r="CF124" s="413"/>
      <c r="CG124" s="413"/>
      <c r="CJ124" s="413"/>
      <c r="CK124" s="413"/>
      <c r="CL124" s="413"/>
      <c r="CO124" s="413"/>
      <c r="CP124" s="413"/>
      <c r="CQ124" s="413"/>
      <c r="CT124" s="413"/>
      <c r="CU124" s="413"/>
      <c r="CV124" s="413"/>
      <c r="CY124" s="413"/>
      <c r="CZ124" s="413"/>
      <c r="DA124" s="413"/>
      <c r="DD124" s="413"/>
      <c r="DE124" s="413"/>
      <c r="DF124" s="413"/>
      <c r="DI124" s="413"/>
      <c r="DJ124" s="413"/>
      <c r="DK124" s="413"/>
      <c r="DN124" s="413"/>
      <c r="DO124" s="413"/>
      <c r="DP124" s="413"/>
      <c r="DS124" s="413"/>
      <c r="DT124" s="413"/>
      <c r="DU124" s="413"/>
      <c r="DX124" s="413"/>
      <c r="DY124" s="413"/>
      <c r="DZ124" s="413"/>
      <c r="EC124" s="413"/>
      <c r="ED124" s="413"/>
      <c r="EE124" s="413"/>
      <c r="EH124" s="413"/>
      <c r="EI124" s="413"/>
      <c r="EJ124" s="413"/>
      <c r="EM124" s="413"/>
      <c r="EN124" s="413"/>
      <c r="EO124" s="413"/>
      <c r="ER124" s="413"/>
      <c r="ES124" s="413"/>
      <c r="ET124" s="413"/>
      <c r="EW124" s="413"/>
      <c r="EX124" s="413"/>
      <c r="EY124" s="413"/>
      <c r="FB124" s="413"/>
      <c r="FC124" s="413"/>
      <c r="FD124" s="413"/>
    </row>
    <row r="125" spans="3:160">
      <c r="C125" s="413"/>
      <c r="D125" s="413"/>
      <c r="E125" s="413"/>
      <c r="H125" s="413"/>
      <c r="I125" s="413"/>
      <c r="J125" s="413"/>
      <c r="M125" s="413"/>
      <c r="N125" s="413"/>
      <c r="O125" s="413"/>
      <c r="R125" s="413"/>
      <c r="S125" s="413"/>
      <c r="T125" s="413"/>
      <c r="W125" s="413"/>
      <c r="X125" s="413"/>
      <c r="Y125" s="413"/>
      <c r="AB125" s="413"/>
      <c r="AC125" s="413"/>
      <c r="AD125" s="413"/>
      <c r="AG125" s="413"/>
      <c r="AH125" s="413"/>
      <c r="AI125" s="413"/>
      <c r="AL125" s="413"/>
      <c r="AM125" s="413"/>
      <c r="AN125" s="413"/>
      <c r="AQ125" s="413"/>
      <c r="AR125" s="413"/>
      <c r="AS125" s="413"/>
      <c r="AV125" s="413"/>
      <c r="AW125" s="413"/>
      <c r="AX125" s="413"/>
      <c r="BA125" s="413"/>
      <c r="BB125" s="413"/>
      <c r="BC125" s="413"/>
      <c r="BF125" s="413"/>
      <c r="BG125" s="413"/>
      <c r="BH125" s="413"/>
      <c r="BK125" s="413"/>
      <c r="BL125" s="413"/>
      <c r="BM125" s="413"/>
      <c r="BP125" s="413"/>
      <c r="BQ125" s="413"/>
      <c r="BR125" s="413"/>
      <c r="BU125" s="413"/>
      <c r="BV125" s="413"/>
      <c r="BW125" s="413"/>
      <c r="BZ125" s="413"/>
      <c r="CA125" s="413"/>
      <c r="CB125" s="413"/>
      <c r="CE125" s="413"/>
      <c r="CF125" s="413"/>
      <c r="CG125" s="413"/>
      <c r="CJ125" s="413"/>
      <c r="CK125" s="413"/>
      <c r="CL125" s="413"/>
      <c r="CO125" s="413"/>
      <c r="CP125" s="413"/>
      <c r="CQ125" s="413"/>
      <c r="CT125" s="413"/>
      <c r="CU125" s="413"/>
      <c r="CV125" s="413"/>
      <c r="CY125" s="413"/>
      <c r="CZ125" s="413"/>
      <c r="DA125" s="413"/>
      <c r="DD125" s="413"/>
      <c r="DE125" s="413"/>
      <c r="DF125" s="413"/>
      <c r="DI125" s="413"/>
      <c r="DJ125" s="413"/>
      <c r="DK125" s="413"/>
      <c r="DN125" s="413"/>
      <c r="DO125" s="413"/>
      <c r="DP125" s="413"/>
      <c r="DS125" s="413"/>
      <c r="DT125" s="413"/>
      <c r="DU125" s="413"/>
      <c r="DX125" s="413"/>
      <c r="DY125" s="413"/>
      <c r="DZ125" s="413"/>
      <c r="EC125" s="413"/>
      <c r="ED125" s="413"/>
      <c r="EE125" s="413"/>
      <c r="EH125" s="413"/>
      <c r="EI125" s="413"/>
      <c r="EJ125" s="413"/>
      <c r="EM125" s="413"/>
      <c r="EN125" s="413"/>
      <c r="EO125" s="413"/>
      <c r="ER125" s="413"/>
      <c r="ES125" s="413"/>
      <c r="ET125" s="413"/>
      <c r="EW125" s="413"/>
      <c r="EX125" s="413"/>
      <c r="EY125" s="413"/>
      <c r="FB125" s="413"/>
      <c r="FC125" s="413"/>
      <c r="FD125" s="413"/>
    </row>
    <row r="126" spans="3:160">
      <c r="C126" s="413"/>
      <c r="D126" s="413"/>
      <c r="E126" s="413"/>
      <c r="H126" s="413"/>
      <c r="I126" s="413"/>
      <c r="J126" s="413"/>
      <c r="M126" s="413"/>
      <c r="N126" s="413"/>
      <c r="O126" s="413"/>
      <c r="R126" s="413"/>
      <c r="S126" s="413"/>
      <c r="T126" s="413"/>
      <c r="W126" s="413"/>
      <c r="X126" s="413"/>
      <c r="Y126" s="413"/>
      <c r="AB126" s="413"/>
      <c r="AC126" s="413"/>
      <c r="AD126" s="413"/>
      <c r="AG126" s="413"/>
      <c r="AH126" s="413"/>
      <c r="AI126" s="413"/>
      <c r="AL126" s="413"/>
      <c r="AM126" s="413"/>
      <c r="AN126" s="413"/>
      <c r="AQ126" s="413"/>
      <c r="AR126" s="413"/>
      <c r="AS126" s="413"/>
      <c r="AV126" s="413"/>
      <c r="AW126" s="413"/>
      <c r="AX126" s="413"/>
      <c r="BA126" s="413"/>
      <c r="BB126" s="413"/>
      <c r="BC126" s="413"/>
      <c r="BF126" s="413"/>
      <c r="BG126" s="413"/>
      <c r="BH126" s="413"/>
      <c r="BK126" s="413"/>
      <c r="BL126" s="413"/>
      <c r="BM126" s="413"/>
      <c r="BP126" s="413"/>
      <c r="BQ126" s="413"/>
      <c r="BR126" s="413"/>
      <c r="BU126" s="413"/>
      <c r="BV126" s="413"/>
      <c r="BW126" s="413"/>
      <c r="BZ126" s="413"/>
      <c r="CA126" s="413"/>
      <c r="CB126" s="413"/>
      <c r="CE126" s="413"/>
      <c r="CF126" s="413"/>
      <c r="CG126" s="413"/>
      <c r="CJ126" s="413"/>
      <c r="CK126" s="413"/>
      <c r="CL126" s="413"/>
      <c r="CO126" s="413"/>
      <c r="CP126" s="413"/>
      <c r="CQ126" s="413"/>
      <c r="CT126" s="413"/>
      <c r="CU126" s="413"/>
      <c r="CV126" s="413"/>
      <c r="CY126" s="413"/>
      <c r="CZ126" s="413"/>
      <c r="DA126" s="413"/>
      <c r="DD126" s="413"/>
      <c r="DE126" s="413"/>
      <c r="DF126" s="413"/>
      <c r="DI126" s="413"/>
      <c r="DJ126" s="413"/>
      <c r="DK126" s="413"/>
      <c r="DN126" s="413"/>
      <c r="DO126" s="413"/>
      <c r="DP126" s="413"/>
      <c r="DS126" s="413"/>
      <c r="DT126" s="413"/>
      <c r="DU126" s="413"/>
      <c r="DX126" s="413"/>
      <c r="DY126" s="413"/>
      <c r="DZ126" s="413"/>
      <c r="EC126" s="413"/>
      <c r="ED126" s="413"/>
      <c r="EE126" s="413"/>
      <c r="EH126" s="413"/>
      <c r="EI126" s="413"/>
      <c r="EJ126" s="413"/>
      <c r="EM126" s="413"/>
      <c r="EN126" s="413"/>
      <c r="EO126" s="413"/>
      <c r="ER126" s="413"/>
      <c r="ES126" s="413"/>
      <c r="ET126" s="413"/>
      <c r="EW126" s="413"/>
      <c r="EX126" s="413"/>
      <c r="EY126" s="413"/>
      <c r="FB126" s="413"/>
      <c r="FC126" s="413"/>
      <c r="FD126" s="413"/>
    </row>
    <row r="127" spans="3:160">
      <c r="C127" s="413"/>
      <c r="D127" s="413"/>
      <c r="E127" s="413"/>
      <c r="H127" s="413"/>
      <c r="I127" s="413"/>
      <c r="J127" s="413"/>
      <c r="M127" s="413"/>
      <c r="N127" s="413"/>
      <c r="O127" s="413"/>
      <c r="R127" s="413"/>
      <c r="S127" s="413"/>
      <c r="T127" s="413"/>
      <c r="W127" s="413"/>
      <c r="X127" s="413"/>
      <c r="Y127" s="413"/>
      <c r="AB127" s="413"/>
      <c r="AC127" s="413"/>
      <c r="AD127" s="413"/>
      <c r="AG127" s="413"/>
      <c r="AH127" s="413"/>
      <c r="AI127" s="413"/>
      <c r="AL127" s="413"/>
      <c r="AM127" s="413"/>
      <c r="AN127" s="413"/>
      <c r="AQ127" s="413"/>
      <c r="AR127" s="413"/>
      <c r="AS127" s="413"/>
      <c r="AV127" s="413"/>
      <c r="AW127" s="413"/>
      <c r="AX127" s="413"/>
      <c r="BA127" s="413"/>
      <c r="BB127" s="413"/>
      <c r="BC127" s="413"/>
      <c r="BF127" s="413"/>
      <c r="BG127" s="413"/>
      <c r="BH127" s="413"/>
      <c r="BK127" s="413"/>
      <c r="BL127" s="413"/>
      <c r="BM127" s="413"/>
      <c r="BP127" s="413"/>
      <c r="BQ127" s="413"/>
      <c r="BR127" s="413"/>
      <c r="BU127" s="413"/>
      <c r="BV127" s="413"/>
      <c r="BW127" s="413"/>
      <c r="BZ127" s="413"/>
      <c r="CA127" s="413"/>
      <c r="CB127" s="413"/>
      <c r="CE127" s="413"/>
      <c r="CF127" s="413"/>
      <c r="CG127" s="413"/>
      <c r="CJ127" s="413"/>
      <c r="CK127" s="413"/>
      <c r="CL127" s="413"/>
      <c r="CO127" s="413"/>
      <c r="CP127" s="413"/>
      <c r="CQ127" s="413"/>
      <c r="CT127" s="413"/>
      <c r="CU127" s="413"/>
      <c r="CV127" s="413"/>
      <c r="CY127" s="413"/>
      <c r="CZ127" s="413"/>
      <c r="DA127" s="413"/>
      <c r="DD127" s="413"/>
      <c r="DE127" s="413"/>
      <c r="DF127" s="413"/>
      <c r="DI127" s="413"/>
      <c r="DJ127" s="413"/>
      <c r="DK127" s="413"/>
      <c r="DN127" s="413"/>
      <c r="DO127" s="413"/>
      <c r="DP127" s="413"/>
      <c r="DS127" s="413"/>
      <c r="DT127" s="413"/>
      <c r="DU127" s="413"/>
      <c r="DX127" s="413"/>
      <c r="DY127" s="413"/>
      <c r="DZ127" s="413"/>
      <c r="EC127" s="413"/>
      <c r="ED127" s="413"/>
      <c r="EE127" s="413"/>
      <c r="EH127" s="413"/>
      <c r="EI127" s="413"/>
      <c r="EJ127" s="413"/>
      <c r="EM127" s="413"/>
      <c r="EN127" s="413"/>
      <c r="EO127" s="413"/>
      <c r="ER127" s="413"/>
      <c r="ES127" s="413"/>
      <c r="ET127" s="413"/>
      <c r="EW127" s="413"/>
      <c r="EX127" s="413"/>
      <c r="EY127" s="413"/>
      <c r="FB127" s="413"/>
      <c r="FC127" s="413"/>
      <c r="FD127" s="413"/>
    </row>
    <row r="128" spans="3:160">
      <c r="C128" s="413"/>
      <c r="D128" s="413"/>
      <c r="E128" s="413"/>
      <c r="H128" s="413"/>
      <c r="I128" s="413"/>
      <c r="J128" s="413"/>
      <c r="M128" s="413"/>
      <c r="N128" s="413"/>
      <c r="O128" s="413"/>
      <c r="R128" s="413"/>
      <c r="S128" s="413"/>
      <c r="T128" s="413"/>
      <c r="W128" s="413"/>
      <c r="X128" s="413"/>
      <c r="Y128" s="413"/>
      <c r="AB128" s="413"/>
      <c r="AC128" s="413"/>
      <c r="AD128" s="413"/>
      <c r="AG128" s="413"/>
      <c r="AH128" s="413"/>
      <c r="AI128" s="413"/>
      <c r="AL128" s="413"/>
      <c r="AM128" s="413"/>
      <c r="AN128" s="413"/>
      <c r="AQ128" s="413"/>
      <c r="AR128" s="413"/>
      <c r="AS128" s="413"/>
      <c r="AV128" s="413"/>
      <c r="AW128" s="413"/>
      <c r="AX128" s="413"/>
      <c r="BA128" s="413"/>
      <c r="BB128" s="413"/>
      <c r="BC128" s="413"/>
      <c r="BF128" s="413"/>
      <c r="BG128" s="413"/>
      <c r="BH128" s="413"/>
      <c r="BK128" s="413"/>
      <c r="BL128" s="413"/>
      <c r="BM128" s="413"/>
      <c r="BP128" s="413"/>
      <c r="BQ128" s="413"/>
      <c r="BR128" s="413"/>
      <c r="BU128" s="413"/>
      <c r="BV128" s="413"/>
      <c r="BW128" s="413"/>
      <c r="BZ128" s="413"/>
      <c r="CA128" s="413"/>
      <c r="CB128" s="413"/>
      <c r="CE128" s="413"/>
      <c r="CF128" s="413"/>
      <c r="CG128" s="413"/>
      <c r="CJ128" s="413"/>
      <c r="CK128" s="413"/>
      <c r="CL128" s="413"/>
      <c r="CO128" s="413"/>
      <c r="CP128" s="413"/>
      <c r="CQ128" s="413"/>
      <c r="CT128" s="413"/>
      <c r="CU128" s="413"/>
      <c r="CV128" s="413"/>
      <c r="CY128" s="413"/>
      <c r="CZ128" s="413"/>
      <c r="DA128" s="413"/>
      <c r="DD128" s="413"/>
      <c r="DE128" s="413"/>
      <c r="DF128" s="413"/>
      <c r="DI128" s="413"/>
      <c r="DJ128" s="413"/>
      <c r="DK128" s="413"/>
      <c r="DN128" s="413"/>
      <c r="DO128" s="413"/>
      <c r="DP128" s="413"/>
      <c r="DS128" s="413"/>
      <c r="DT128" s="413"/>
      <c r="DU128" s="413"/>
      <c r="DX128" s="413"/>
      <c r="DY128" s="413"/>
      <c r="DZ128" s="413"/>
      <c r="EC128" s="413"/>
      <c r="ED128" s="413"/>
      <c r="EE128" s="413"/>
      <c r="EH128" s="413"/>
      <c r="EI128" s="413"/>
      <c r="EJ128" s="413"/>
      <c r="EM128" s="413"/>
      <c r="EN128" s="413"/>
      <c r="EO128" s="413"/>
      <c r="ER128" s="413"/>
      <c r="ES128" s="413"/>
      <c r="ET128" s="413"/>
      <c r="EW128" s="413"/>
      <c r="EX128" s="413"/>
      <c r="EY128" s="413"/>
      <c r="FB128" s="413"/>
      <c r="FC128" s="413"/>
      <c r="FD128" s="413"/>
    </row>
    <row r="129" spans="3:160">
      <c r="C129" s="413"/>
      <c r="D129" s="413"/>
      <c r="E129" s="413"/>
      <c r="H129" s="413"/>
      <c r="I129" s="413"/>
      <c r="J129" s="413"/>
      <c r="M129" s="413"/>
      <c r="N129" s="413"/>
      <c r="O129" s="413"/>
      <c r="R129" s="413"/>
      <c r="S129" s="413"/>
      <c r="T129" s="413"/>
      <c r="W129" s="413"/>
      <c r="X129" s="413"/>
      <c r="Y129" s="413"/>
      <c r="AB129" s="413"/>
      <c r="AC129" s="413"/>
      <c r="AD129" s="413"/>
      <c r="AG129" s="413"/>
      <c r="AH129" s="413"/>
      <c r="AI129" s="413"/>
      <c r="AL129" s="413"/>
      <c r="AM129" s="413"/>
      <c r="AN129" s="413"/>
      <c r="AQ129" s="413"/>
      <c r="AR129" s="413"/>
      <c r="AS129" s="413"/>
      <c r="AV129" s="413"/>
      <c r="AW129" s="413"/>
      <c r="AX129" s="413"/>
      <c r="BA129" s="413"/>
      <c r="BB129" s="413"/>
      <c r="BC129" s="413"/>
      <c r="BF129" s="413"/>
      <c r="BG129" s="413"/>
      <c r="BH129" s="413"/>
      <c r="BK129" s="413"/>
      <c r="BL129" s="413"/>
      <c r="BM129" s="413"/>
      <c r="BP129" s="413"/>
      <c r="BQ129" s="413"/>
      <c r="BR129" s="413"/>
      <c r="BU129" s="413"/>
      <c r="BV129" s="413"/>
      <c r="BW129" s="413"/>
      <c r="BZ129" s="413"/>
      <c r="CA129" s="413"/>
      <c r="CB129" s="413"/>
      <c r="CE129" s="413"/>
      <c r="CF129" s="413"/>
      <c r="CG129" s="413"/>
      <c r="CJ129" s="413"/>
      <c r="CK129" s="413"/>
      <c r="CL129" s="413"/>
      <c r="CO129" s="413"/>
      <c r="CP129" s="413"/>
      <c r="CQ129" s="413"/>
      <c r="CT129" s="413"/>
      <c r="CU129" s="413"/>
      <c r="CV129" s="413"/>
      <c r="CY129" s="413"/>
      <c r="CZ129" s="413"/>
      <c r="DA129" s="413"/>
      <c r="DD129" s="413"/>
      <c r="DE129" s="413"/>
      <c r="DF129" s="413"/>
      <c r="DI129" s="413"/>
      <c r="DJ129" s="413"/>
      <c r="DK129" s="413"/>
      <c r="DN129" s="413"/>
      <c r="DO129" s="413"/>
      <c r="DP129" s="413"/>
      <c r="DS129" s="413"/>
      <c r="DT129" s="413"/>
      <c r="DU129" s="413"/>
      <c r="DX129" s="413"/>
      <c r="DY129" s="413"/>
      <c r="DZ129" s="413"/>
      <c r="EC129" s="413"/>
      <c r="ED129" s="413"/>
      <c r="EE129" s="413"/>
      <c r="EH129" s="413"/>
      <c r="EI129" s="413"/>
      <c r="EJ129" s="413"/>
      <c r="EM129" s="413"/>
      <c r="EN129" s="413"/>
      <c r="EO129" s="413"/>
      <c r="ER129" s="413"/>
      <c r="ES129" s="413"/>
      <c r="ET129" s="413"/>
      <c r="EW129" s="413"/>
      <c r="EX129" s="413"/>
      <c r="EY129" s="413"/>
      <c r="FB129" s="413"/>
      <c r="FC129" s="413"/>
      <c r="FD129" s="413"/>
    </row>
    <row r="130" spans="3:160">
      <c r="C130" s="413"/>
      <c r="D130" s="413"/>
      <c r="E130" s="413"/>
      <c r="H130" s="413"/>
      <c r="I130" s="413"/>
      <c r="J130" s="413"/>
      <c r="M130" s="413"/>
      <c r="N130" s="413"/>
      <c r="O130" s="413"/>
      <c r="R130" s="413"/>
      <c r="S130" s="413"/>
      <c r="T130" s="413"/>
      <c r="W130" s="413"/>
      <c r="X130" s="413"/>
      <c r="Y130" s="413"/>
      <c r="AB130" s="413"/>
      <c r="AC130" s="413"/>
      <c r="AD130" s="413"/>
      <c r="AG130" s="413"/>
      <c r="AH130" s="413"/>
      <c r="AI130" s="413"/>
      <c r="AL130" s="413"/>
      <c r="AM130" s="413"/>
      <c r="AN130" s="413"/>
      <c r="AQ130" s="413"/>
      <c r="AR130" s="413"/>
      <c r="AS130" s="413"/>
      <c r="AV130" s="413"/>
      <c r="AW130" s="413"/>
      <c r="AX130" s="413"/>
      <c r="BA130" s="413"/>
      <c r="BB130" s="413"/>
      <c r="BC130" s="413"/>
      <c r="BF130" s="413"/>
      <c r="BG130" s="413"/>
      <c r="BH130" s="413"/>
      <c r="BK130" s="413"/>
      <c r="BL130" s="413"/>
      <c r="BM130" s="413"/>
      <c r="BP130" s="413"/>
      <c r="BQ130" s="413"/>
      <c r="BR130" s="413"/>
      <c r="BU130" s="413"/>
      <c r="BV130" s="413"/>
      <c r="BW130" s="413"/>
      <c r="BZ130" s="413"/>
      <c r="CA130" s="413"/>
      <c r="CB130" s="413"/>
      <c r="CE130" s="413"/>
      <c r="CF130" s="413"/>
      <c r="CG130" s="413"/>
      <c r="CJ130" s="413"/>
      <c r="CK130" s="413"/>
      <c r="CL130" s="413"/>
      <c r="CO130" s="413"/>
      <c r="CP130" s="413"/>
      <c r="CQ130" s="413"/>
      <c r="CT130" s="413"/>
      <c r="CU130" s="413"/>
      <c r="CV130" s="413"/>
      <c r="CY130" s="413"/>
      <c r="CZ130" s="413"/>
      <c r="DA130" s="413"/>
      <c r="DD130" s="413"/>
      <c r="DE130" s="413"/>
      <c r="DF130" s="413"/>
      <c r="DI130" s="413"/>
      <c r="DJ130" s="413"/>
      <c r="DK130" s="413"/>
      <c r="DN130" s="413"/>
      <c r="DO130" s="413"/>
      <c r="DP130" s="413"/>
      <c r="DS130" s="413"/>
      <c r="DT130" s="413"/>
      <c r="DU130" s="413"/>
      <c r="DX130" s="413"/>
      <c r="DY130" s="413"/>
      <c r="DZ130" s="413"/>
      <c r="EC130" s="413"/>
      <c r="ED130" s="413"/>
      <c r="EE130" s="413"/>
      <c r="EH130" s="413"/>
      <c r="EI130" s="413"/>
      <c r="EJ130" s="413"/>
      <c r="EM130" s="413"/>
      <c r="EN130" s="413"/>
      <c r="EO130" s="413"/>
      <c r="ER130" s="413"/>
      <c r="ES130" s="413"/>
      <c r="ET130" s="413"/>
      <c r="EW130" s="413"/>
      <c r="EX130" s="413"/>
      <c r="EY130" s="413"/>
      <c r="FB130" s="413"/>
      <c r="FC130" s="413"/>
      <c r="FD130" s="413"/>
    </row>
    <row r="131" spans="3:160">
      <c r="C131" s="413"/>
      <c r="D131" s="413"/>
      <c r="E131" s="413"/>
      <c r="H131" s="413"/>
      <c r="I131" s="413"/>
      <c r="J131" s="413"/>
      <c r="M131" s="413"/>
      <c r="N131" s="413"/>
      <c r="O131" s="413"/>
      <c r="R131" s="413"/>
      <c r="S131" s="413"/>
      <c r="T131" s="413"/>
      <c r="W131" s="413"/>
      <c r="X131" s="413"/>
      <c r="Y131" s="413"/>
      <c r="AB131" s="413"/>
      <c r="AC131" s="413"/>
      <c r="AD131" s="413"/>
      <c r="AG131" s="413"/>
      <c r="AH131" s="413"/>
      <c r="AI131" s="413"/>
      <c r="AL131" s="413"/>
      <c r="AM131" s="413"/>
      <c r="AN131" s="413"/>
      <c r="AQ131" s="413"/>
      <c r="AR131" s="413"/>
      <c r="AS131" s="413"/>
      <c r="AV131" s="413"/>
      <c r="AW131" s="413"/>
      <c r="AX131" s="413"/>
      <c r="BA131" s="413"/>
      <c r="BB131" s="413"/>
      <c r="BC131" s="413"/>
      <c r="BF131" s="413"/>
      <c r="BG131" s="413"/>
      <c r="BH131" s="413"/>
      <c r="BK131" s="413"/>
      <c r="BL131" s="413"/>
      <c r="BM131" s="413"/>
      <c r="BP131" s="413"/>
      <c r="BQ131" s="413"/>
      <c r="BR131" s="413"/>
      <c r="BU131" s="413"/>
      <c r="BV131" s="413"/>
      <c r="BW131" s="413"/>
      <c r="BZ131" s="413"/>
      <c r="CA131" s="413"/>
      <c r="CB131" s="413"/>
      <c r="CE131" s="413"/>
      <c r="CF131" s="413"/>
      <c r="CG131" s="413"/>
      <c r="CJ131" s="413"/>
      <c r="CK131" s="413"/>
      <c r="CL131" s="413"/>
      <c r="CO131" s="413"/>
      <c r="CP131" s="413"/>
      <c r="CQ131" s="413"/>
      <c r="CT131" s="413"/>
      <c r="CU131" s="413"/>
      <c r="CV131" s="413"/>
      <c r="CY131" s="413"/>
      <c r="CZ131" s="413"/>
      <c r="DA131" s="413"/>
      <c r="DD131" s="413"/>
      <c r="DE131" s="413"/>
      <c r="DF131" s="413"/>
      <c r="DI131" s="413"/>
      <c r="DJ131" s="413"/>
      <c r="DK131" s="413"/>
      <c r="DN131" s="413"/>
      <c r="DO131" s="413"/>
      <c r="DP131" s="413"/>
      <c r="DS131" s="413"/>
      <c r="DT131" s="413"/>
      <c r="DU131" s="413"/>
      <c r="DX131" s="413"/>
      <c r="DY131" s="413"/>
      <c r="DZ131" s="413"/>
      <c r="EC131" s="413"/>
      <c r="ED131" s="413"/>
      <c r="EE131" s="413"/>
      <c r="EH131" s="413"/>
      <c r="EI131" s="413"/>
      <c r="EJ131" s="413"/>
      <c r="EM131" s="413"/>
      <c r="EN131" s="413"/>
      <c r="EO131" s="413"/>
      <c r="ER131" s="413"/>
      <c r="ES131" s="413"/>
      <c r="ET131" s="413"/>
      <c r="EW131" s="413"/>
      <c r="EX131" s="413"/>
      <c r="EY131" s="413"/>
      <c r="FB131" s="413"/>
      <c r="FC131" s="413"/>
      <c r="FD131" s="413"/>
    </row>
    <row r="132" spans="3:160">
      <c r="C132" s="413"/>
      <c r="D132" s="413"/>
      <c r="E132" s="413"/>
      <c r="H132" s="413"/>
      <c r="I132" s="413"/>
      <c r="J132" s="413"/>
      <c r="M132" s="413"/>
      <c r="N132" s="413"/>
      <c r="O132" s="413"/>
      <c r="R132" s="413"/>
      <c r="S132" s="413"/>
      <c r="T132" s="413"/>
      <c r="W132" s="413"/>
      <c r="X132" s="413"/>
      <c r="Y132" s="413"/>
      <c r="AB132" s="413"/>
      <c r="AC132" s="413"/>
      <c r="AD132" s="413"/>
      <c r="AG132" s="413"/>
      <c r="AH132" s="413"/>
      <c r="AI132" s="413"/>
      <c r="AL132" s="413"/>
      <c r="AM132" s="413"/>
      <c r="AN132" s="413"/>
      <c r="AQ132" s="413"/>
      <c r="AR132" s="413"/>
      <c r="AS132" s="413"/>
      <c r="AV132" s="413"/>
      <c r="AW132" s="413"/>
      <c r="AX132" s="413"/>
      <c r="BA132" s="413"/>
      <c r="BB132" s="413"/>
      <c r="BC132" s="413"/>
      <c r="BF132" s="413"/>
      <c r="BG132" s="413"/>
      <c r="BH132" s="413"/>
      <c r="BK132" s="413"/>
      <c r="BL132" s="413"/>
      <c r="BM132" s="413"/>
      <c r="BP132" s="413"/>
      <c r="BQ132" s="413"/>
      <c r="BR132" s="413"/>
      <c r="BU132" s="413"/>
      <c r="BV132" s="413"/>
      <c r="BW132" s="413"/>
      <c r="BZ132" s="413"/>
      <c r="CA132" s="413"/>
      <c r="CB132" s="413"/>
      <c r="CE132" s="413"/>
      <c r="CF132" s="413"/>
      <c r="CG132" s="413"/>
      <c r="CJ132" s="413"/>
      <c r="CK132" s="413"/>
      <c r="CL132" s="413"/>
      <c r="CO132" s="413"/>
      <c r="CP132" s="413"/>
      <c r="CQ132" s="413"/>
      <c r="CT132" s="413"/>
      <c r="CU132" s="413"/>
      <c r="CV132" s="413"/>
      <c r="CY132" s="413"/>
      <c r="CZ132" s="413"/>
      <c r="DA132" s="413"/>
      <c r="DD132" s="413"/>
      <c r="DE132" s="413"/>
      <c r="DF132" s="413"/>
      <c r="DI132" s="413"/>
      <c r="DJ132" s="413"/>
      <c r="DK132" s="413"/>
      <c r="DN132" s="413"/>
      <c r="DO132" s="413"/>
      <c r="DP132" s="413"/>
      <c r="DS132" s="413"/>
      <c r="DT132" s="413"/>
      <c r="DU132" s="413"/>
      <c r="DX132" s="413"/>
      <c r="DY132" s="413"/>
      <c r="DZ132" s="413"/>
      <c r="EC132" s="413"/>
      <c r="ED132" s="413"/>
      <c r="EE132" s="413"/>
      <c r="EH132" s="413"/>
      <c r="EI132" s="413"/>
      <c r="EJ132" s="413"/>
      <c r="EM132" s="413"/>
      <c r="EN132" s="413"/>
      <c r="EO132" s="413"/>
      <c r="ER132" s="413"/>
      <c r="ES132" s="413"/>
      <c r="ET132" s="413"/>
      <c r="EW132" s="413"/>
      <c r="EX132" s="413"/>
      <c r="EY132" s="413"/>
      <c r="FB132" s="413"/>
      <c r="FC132" s="413"/>
      <c r="FD132" s="413"/>
    </row>
    <row r="133" spans="3:160">
      <c r="C133" s="413"/>
      <c r="D133" s="413"/>
      <c r="E133" s="413"/>
      <c r="H133" s="413"/>
      <c r="I133" s="413"/>
      <c r="J133" s="413"/>
      <c r="M133" s="413"/>
      <c r="N133" s="413"/>
      <c r="O133" s="413"/>
      <c r="R133" s="413"/>
      <c r="S133" s="413"/>
      <c r="T133" s="413"/>
      <c r="W133" s="413"/>
      <c r="X133" s="413"/>
      <c r="Y133" s="413"/>
      <c r="AB133" s="413"/>
      <c r="AC133" s="413"/>
      <c r="AD133" s="413"/>
      <c r="AG133" s="413"/>
      <c r="AH133" s="413"/>
      <c r="AI133" s="413"/>
      <c r="AL133" s="413"/>
      <c r="AM133" s="413"/>
      <c r="AN133" s="413"/>
      <c r="AQ133" s="413"/>
      <c r="AR133" s="413"/>
      <c r="AS133" s="413"/>
      <c r="AV133" s="413"/>
      <c r="AW133" s="413"/>
      <c r="AX133" s="413"/>
      <c r="BA133" s="413"/>
      <c r="BB133" s="413"/>
      <c r="BC133" s="413"/>
      <c r="BF133" s="413"/>
      <c r="BG133" s="413"/>
      <c r="BH133" s="413"/>
      <c r="BK133" s="413"/>
      <c r="BL133" s="413"/>
      <c r="BM133" s="413"/>
      <c r="BP133" s="413"/>
      <c r="BQ133" s="413"/>
      <c r="BR133" s="413"/>
      <c r="BU133" s="413"/>
      <c r="BV133" s="413"/>
      <c r="BW133" s="413"/>
      <c r="BZ133" s="413"/>
      <c r="CA133" s="413"/>
      <c r="CB133" s="413"/>
      <c r="CE133" s="413"/>
      <c r="CF133" s="413"/>
      <c r="CG133" s="413"/>
      <c r="CJ133" s="413"/>
      <c r="CK133" s="413"/>
      <c r="CL133" s="413"/>
      <c r="CO133" s="413"/>
      <c r="CP133" s="413"/>
      <c r="CQ133" s="413"/>
      <c r="CT133" s="413"/>
      <c r="CU133" s="413"/>
      <c r="CV133" s="413"/>
      <c r="CY133" s="413"/>
      <c r="CZ133" s="413"/>
      <c r="DA133" s="413"/>
      <c r="DD133" s="413"/>
      <c r="DE133" s="413"/>
      <c r="DF133" s="413"/>
      <c r="DI133" s="413"/>
      <c r="DJ133" s="413"/>
      <c r="DK133" s="413"/>
      <c r="DN133" s="413"/>
      <c r="DO133" s="413"/>
      <c r="DP133" s="413"/>
      <c r="DS133" s="413"/>
      <c r="DT133" s="413"/>
      <c r="DU133" s="413"/>
      <c r="DX133" s="413"/>
      <c r="DY133" s="413"/>
      <c r="DZ133" s="413"/>
      <c r="EC133" s="413"/>
      <c r="ED133" s="413"/>
      <c r="EE133" s="413"/>
      <c r="EH133" s="413"/>
      <c r="EI133" s="413"/>
      <c r="EJ133" s="413"/>
      <c r="EM133" s="413"/>
      <c r="EN133" s="413"/>
      <c r="EO133" s="413"/>
      <c r="ER133" s="413"/>
      <c r="ES133" s="413"/>
      <c r="ET133" s="413"/>
      <c r="EW133" s="413"/>
      <c r="EX133" s="413"/>
      <c r="EY133" s="413"/>
      <c r="FB133" s="413"/>
      <c r="FC133" s="413"/>
      <c r="FD133" s="413"/>
    </row>
    <row r="134" spans="3:160">
      <c r="C134" s="413"/>
      <c r="D134" s="413"/>
      <c r="E134" s="413"/>
      <c r="H134" s="413"/>
      <c r="I134" s="413"/>
      <c r="J134" s="413"/>
      <c r="M134" s="413"/>
      <c r="N134" s="413"/>
      <c r="O134" s="413"/>
      <c r="R134" s="413"/>
      <c r="S134" s="413"/>
      <c r="T134" s="413"/>
      <c r="W134" s="413"/>
      <c r="X134" s="413"/>
      <c r="Y134" s="413"/>
      <c r="AB134" s="413"/>
      <c r="AC134" s="413"/>
      <c r="AD134" s="413"/>
      <c r="AG134" s="413"/>
      <c r="AH134" s="413"/>
      <c r="AI134" s="413"/>
      <c r="AL134" s="413"/>
      <c r="AM134" s="413"/>
      <c r="AN134" s="413"/>
      <c r="AQ134" s="413"/>
      <c r="AR134" s="413"/>
      <c r="AS134" s="413"/>
      <c r="AV134" s="413"/>
      <c r="AW134" s="413"/>
      <c r="AX134" s="413"/>
      <c r="BA134" s="413"/>
      <c r="BB134" s="413"/>
      <c r="BC134" s="413"/>
      <c r="BF134" s="413"/>
      <c r="BG134" s="413"/>
      <c r="BH134" s="413"/>
      <c r="BK134" s="413"/>
      <c r="BL134" s="413"/>
      <c r="BM134" s="413"/>
      <c r="BP134" s="413"/>
      <c r="BQ134" s="413"/>
      <c r="BR134" s="413"/>
      <c r="BU134" s="413"/>
      <c r="BV134" s="413"/>
      <c r="BW134" s="413"/>
      <c r="BZ134" s="413"/>
      <c r="CA134" s="413"/>
      <c r="CB134" s="413"/>
      <c r="CE134" s="413"/>
      <c r="CF134" s="413"/>
      <c r="CG134" s="413"/>
      <c r="CJ134" s="413"/>
      <c r="CK134" s="413"/>
      <c r="CL134" s="413"/>
      <c r="CO134" s="413"/>
      <c r="CP134" s="413"/>
      <c r="CQ134" s="413"/>
      <c r="CT134" s="413"/>
      <c r="CU134" s="413"/>
      <c r="CV134" s="413"/>
      <c r="CY134" s="413"/>
      <c r="CZ134" s="413"/>
      <c r="DA134" s="413"/>
      <c r="DD134" s="413"/>
      <c r="DE134" s="413"/>
      <c r="DF134" s="413"/>
      <c r="DI134" s="413"/>
      <c r="DJ134" s="413"/>
      <c r="DK134" s="413"/>
      <c r="DN134" s="413"/>
      <c r="DO134" s="413"/>
      <c r="DP134" s="413"/>
      <c r="DS134" s="413"/>
      <c r="DT134" s="413"/>
      <c r="DU134" s="413"/>
      <c r="DX134" s="413"/>
      <c r="DY134" s="413"/>
      <c r="DZ134" s="413"/>
      <c r="EC134" s="413"/>
      <c r="ED134" s="413"/>
      <c r="EE134" s="413"/>
      <c r="EH134" s="413"/>
      <c r="EI134" s="413"/>
      <c r="EJ134" s="413"/>
      <c r="EM134" s="413"/>
      <c r="EN134" s="413"/>
      <c r="EO134" s="413"/>
      <c r="ER134" s="413"/>
      <c r="ES134" s="413"/>
      <c r="ET134" s="413"/>
      <c r="EW134" s="413"/>
      <c r="EX134" s="413"/>
      <c r="EY134" s="413"/>
      <c r="FB134" s="413"/>
      <c r="FC134" s="413"/>
      <c r="FD134" s="413"/>
    </row>
    <row r="135" spans="3:160">
      <c r="C135" s="413"/>
      <c r="D135" s="413"/>
      <c r="E135" s="413"/>
      <c r="H135" s="413"/>
      <c r="I135" s="413"/>
      <c r="J135" s="413"/>
      <c r="M135" s="413"/>
      <c r="N135" s="413"/>
      <c r="O135" s="413"/>
      <c r="R135" s="413"/>
      <c r="S135" s="413"/>
      <c r="T135" s="413"/>
      <c r="W135" s="413"/>
      <c r="X135" s="413"/>
      <c r="Y135" s="413"/>
      <c r="AB135" s="413"/>
      <c r="AC135" s="413"/>
      <c r="AD135" s="413"/>
      <c r="AG135" s="413"/>
      <c r="AH135" s="413"/>
      <c r="AI135" s="413"/>
      <c r="AL135" s="413"/>
      <c r="AM135" s="413"/>
      <c r="AN135" s="413"/>
      <c r="AQ135" s="413"/>
      <c r="AR135" s="413"/>
      <c r="AS135" s="413"/>
      <c r="AV135" s="413"/>
      <c r="AW135" s="413"/>
      <c r="AX135" s="413"/>
      <c r="BA135" s="413"/>
      <c r="BB135" s="413"/>
      <c r="BC135" s="413"/>
      <c r="BF135" s="413"/>
      <c r="BG135" s="413"/>
      <c r="BH135" s="413"/>
      <c r="BK135" s="413"/>
      <c r="BL135" s="413"/>
      <c r="BM135" s="413"/>
      <c r="BP135" s="413"/>
      <c r="BQ135" s="413"/>
      <c r="BR135" s="413"/>
      <c r="BU135" s="413"/>
      <c r="BV135" s="413"/>
      <c r="BW135" s="413"/>
      <c r="BZ135" s="413"/>
      <c r="CA135" s="413"/>
      <c r="CB135" s="413"/>
      <c r="CE135" s="413"/>
      <c r="CF135" s="413"/>
      <c r="CG135" s="413"/>
      <c r="CJ135" s="413"/>
      <c r="CK135" s="413"/>
      <c r="CL135" s="413"/>
      <c r="CO135" s="413"/>
      <c r="CP135" s="413"/>
      <c r="CQ135" s="413"/>
      <c r="CT135" s="413"/>
      <c r="CU135" s="413"/>
      <c r="CV135" s="413"/>
      <c r="CY135" s="413"/>
      <c r="CZ135" s="413"/>
      <c r="DA135" s="413"/>
      <c r="DD135" s="413"/>
      <c r="DE135" s="413"/>
      <c r="DF135" s="413"/>
      <c r="DI135" s="413"/>
      <c r="DJ135" s="413"/>
      <c r="DK135" s="413"/>
      <c r="DN135" s="413"/>
      <c r="DO135" s="413"/>
      <c r="DP135" s="413"/>
      <c r="DS135" s="413"/>
      <c r="DT135" s="413"/>
      <c r="DU135" s="413"/>
      <c r="DX135" s="413"/>
      <c r="DY135" s="413"/>
      <c r="DZ135" s="413"/>
      <c r="EC135" s="413"/>
      <c r="ED135" s="413"/>
      <c r="EE135" s="413"/>
      <c r="EH135" s="413"/>
      <c r="EI135" s="413"/>
      <c r="EJ135" s="413"/>
      <c r="EM135" s="413"/>
      <c r="EN135" s="413"/>
      <c r="EO135" s="413"/>
      <c r="ER135" s="413"/>
      <c r="ES135" s="413"/>
      <c r="ET135" s="413"/>
      <c r="EW135" s="413"/>
      <c r="EX135" s="413"/>
      <c r="EY135" s="413"/>
      <c r="FB135" s="413"/>
      <c r="FC135" s="413"/>
      <c r="FD135" s="413"/>
    </row>
    <row r="136" spans="3:160">
      <c r="C136" s="413"/>
      <c r="D136" s="413"/>
      <c r="E136" s="413"/>
      <c r="H136" s="413"/>
      <c r="I136" s="413"/>
      <c r="J136" s="413"/>
      <c r="M136" s="413"/>
      <c r="N136" s="413"/>
      <c r="O136" s="413"/>
      <c r="R136" s="413"/>
      <c r="S136" s="413"/>
      <c r="T136" s="413"/>
      <c r="W136" s="413"/>
      <c r="X136" s="413"/>
      <c r="Y136" s="413"/>
      <c r="AB136" s="413"/>
      <c r="AC136" s="413"/>
      <c r="AD136" s="413"/>
      <c r="AG136" s="413"/>
      <c r="AH136" s="413"/>
      <c r="AI136" s="413"/>
      <c r="AL136" s="413"/>
      <c r="AM136" s="413"/>
      <c r="AN136" s="413"/>
      <c r="AQ136" s="413"/>
      <c r="AR136" s="413"/>
      <c r="AS136" s="413"/>
      <c r="AV136" s="413"/>
      <c r="AW136" s="413"/>
      <c r="AX136" s="413"/>
      <c r="BA136" s="413"/>
      <c r="BB136" s="413"/>
      <c r="BC136" s="413"/>
      <c r="BF136" s="413"/>
      <c r="BG136" s="413"/>
      <c r="BH136" s="413"/>
      <c r="BK136" s="413"/>
      <c r="BL136" s="413"/>
      <c r="BM136" s="413"/>
      <c r="BP136" s="413"/>
      <c r="BQ136" s="413"/>
      <c r="BR136" s="413"/>
      <c r="BU136" s="413"/>
      <c r="BV136" s="413"/>
      <c r="BW136" s="413"/>
      <c r="BZ136" s="413"/>
      <c r="CA136" s="413"/>
      <c r="CB136" s="413"/>
      <c r="CE136" s="413"/>
      <c r="CF136" s="413"/>
      <c r="CG136" s="413"/>
      <c r="CJ136" s="413"/>
      <c r="CK136" s="413"/>
      <c r="CL136" s="413"/>
      <c r="CO136" s="413"/>
      <c r="CP136" s="413"/>
      <c r="CQ136" s="413"/>
      <c r="CT136" s="413"/>
      <c r="CU136" s="413"/>
      <c r="CV136" s="413"/>
      <c r="CY136" s="413"/>
      <c r="CZ136" s="413"/>
      <c r="DA136" s="413"/>
      <c r="DD136" s="413"/>
      <c r="DE136" s="413"/>
      <c r="DF136" s="413"/>
      <c r="DI136" s="413"/>
      <c r="DJ136" s="413"/>
      <c r="DK136" s="413"/>
      <c r="DN136" s="413"/>
      <c r="DO136" s="413"/>
      <c r="DP136" s="413"/>
      <c r="DS136" s="413"/>
      <c r="DT136" s="413"/>
      <c r="DU136" s="413"/>
      <c r="DX136" s="413"/>
      <c r="DY136" s="413"/>
      <c r="DZ136" s="413"/>
      <c r="EC136" s="413"/>
      <c r="ED136" s="413"/>
      <c r="EE136" s="413"/>
      <c r="EH136" s="413"/>
      <c r="EI136" s="413"/>
      <c r="EJ136" s="413"/>
      <c r="EM136" s="413"/>
      <c r="EN136" s="413"/>
      <c r="EO136" s="413"/>
      <c r="ER136" s="413"/>
      <c r="ES136" s="413"/>
      <c r="ET136" s="413"/>
      <c r="EW136" s="413"/>
      <c r="EX136" s="413"/>
      <c r="EY136" s="413"/>
      <c r="FB136" s="413"/>
      <c r="FC136" s="413"/>
      <c r="FD136" s="413"/>
    </row>
    <row r="137" spans="3:160">
      <c r="C137" s="413"/>
      <c r="D137" s="413"/>
      <c r="E137" s="413"/>
      <c r="H137" s="413"/>
      <c r="I137" s="413"/>
      <c r="J137" s="413"/>
      <c r="M137" s="413"/>
      <c r="N137" s="413"/>
      <c r="O137" s="413"/>
      <c r="R137" s="413"/>
      <c r="S137" s="413"/>
      <c r="T137" s="413"/>
      <c r="W137" s="413"/>
      <c r="X137" s="413"/>
      <c r="Y137" s="413"/>
      <c r="AB137" s="413"/>
      <c r="AC137" s="413"/>
      <c r="AD137" s="413"/>
      <c r="AG137" s="413"/>
      <c r="AH137" s="413"/>
      <c r="AI137" s="413"/>
      <c r="AL137" s="413"/>
      <c r="AM137" s="413"/>
      <c r="AN137" s="413"/>
      <c r="AQ137" s="413"/>
      <c r="AR137" s="413"/>
      <c r="AS137" s="413"/>
      <c r="AV137" s="413"/>
      <c r="AW137" s="413"/>
      <c r="AX137" s="413"/>
      <c r="BA137" s="413"/>
      <c r="BB137" s="413"/>
      <c r="BC137" s="413"/>
      <c r="BF137" s="413"/>
      <c r="BG137" s="413"/>
      <c r="BH137" s="413"/>
      <c r="BK137" s="413"/>
      <c r="BL137" s="413"/>
      <c r="BM137" s="413"/>
      <c r="BP137" s="413"/>
      <c r="BQ137" s="413"/>
      <c r="BR137" s="413"/>
      <c r="BU137" s="413"/>
      <c r="BV137" s="413"/>
      <c r="BW137" s="413"/>
      <c r="BZ137" s="413"/>
      <c r="CA137" s="413"/>
      <c r="CB137" s="413"/>
      <c r="CE137" s="413"/>
      <c r="CF137" s="413"/>
      <c r="CG137" s="413"/>
      <c r="CJ137" s="413"/>
      <c r="CK137" s="413"/>
      <c r="CL137" s="413"/>
      <c r="CO137" s="413"/>
      <c r="CP137" s="413"/>
      <c r="CQ137" s="413"/>
      <c r="CT137" s="413"/>
      <c r="CU137" s="413"/>
      <c r="CV137" s="413"/>
      <c r="CY137" s="413"/>
      <c r="CZ137" s="413"/>
      <c r="DA137" s="413"/>
      <c r="DD137" s="413"/>
      <c r="DE137" s="413"/>
      <c r="DF137" s="413"/>
      <c r="DI137" s="413"/>
      <c r="DJ137" s="413"/>
      <c r="DK137" s="413"/>
      <c r="DN137" s="413"/>
      <c r="DO137" s="413"/>
      <c r="DP137" s="413"/>
      <c r="DS137" s="413"/>
      <c r="DT137" s="413"/>
      <c r="DU137" s="413"/>
      <c r="DX137" s="413"/>
      <c r="DY137" s="413"/>
      <c r="DZ137" s="413"/>
      <c r="EC137" s="413"/>
      <c r="ED137" s="413"/>
      <c r="EE137" s="413"/>
      <c r="EH137" s="413"/>
      <c r="EI137" s="413"/>
      <c r="EJ137" s="413"/>
      <c r="EM137" s="413"/>
      <c r="EN137" s="413"/>
      <c r="EO137" s="413"/>
      <c r="ER137" s="413"/>
      <c r="ES137" s="413"/>
      <c r="ET137" s="413"/>
      <c r="EW137" s="413"/>
      <c r="EX137" s="413"/>
      <c r="EY137" s="413"/>
      <c r="FB137" s="413"/>
      <c r="FC137" s="413"/>
      <c r="FD137" s="413"/>
    </row>
    <row r="138" spans="3:160">
      <c r="C138" s="413"/>
      <c r="D138" s="413"/>
      <c r="E138" s="413"/>
      <c r="H138" s="413"/>
      <c r="I138" s="413"/>
      <c r="J138" s="413"/>
      <c r="M138" s="413"/>
      <c r="N138" s="413"/>
      <c r="O138" s="413"/>
      <c r="R138" s="413"/>
      <c r="S138" s="413"/>
      <c r="T138" s="413"/>
      <c r="W138" s="413"/>
      <c r="X138" s="413"/>
      <c r="Y138" s="413"/>
      <c r="AB138" s="413"/>
      <c r="AC138" s="413"/>
      <c r="AD138" s="413"/>
      <c r="AG138" s="413"/>
      <c r="AH138" s="413"/>
      <c r="AI138" s="413"/>
      <c r="AL138" s="413"/>
      <c r="AM138" s="413"/>
      <c r="AN138" s="413"/>
      <c r="AQ138" s="413"/>
      <c r="AR138" s="413"/>
      <c r="AS138" s="413"/>
      <c r="AV138" s="413"/>
      <c r="AW138" s="413"/>
      <c r="AX138" s="413"/>
      <c r="BA138" s="413"/>
      <c r="BB138" s="413"/>
      <c r="BC138" s="413"/>
      <c r="BF138" s="413"/>
      <c r="BG138" s="413"/>
      <c r="BH138" s="413"/>
      <c r="BK138" s="413"/>
      <c r="BL138" s="413"/>
      <c r="BM138" s="413"/>
      <c r="BP138" s="413"/>
      <c r="BQ138" s="413"/>
      <c r="BR138" s="413"/>
      <c r="BU138" s="413"/>
      <c r="BV138" s="413"/>
      <c r="BW138" s="413"/>
      <c r="BZ138" s="413"/>
      <c r="CA138" s="413"/>
      <c r="CB138" s="413"/>
      <c r="CE138" s="413"/>
      <c r="CF138" s="413"/>
      <c r="CG138" s="413"/>
      <c r="CJ138" s="413"/>
      <c r="CK138" s="413"/>
      <c r="CL138" s="413"/>
      <c r="CO138" s="413"/>
      <c r="CP138" s="413"/>
      <c r="CQ138" s="413"/>
      <c r="CT138" s="413"/>
      <c r="CU138" s="413"/>
      <c r="CV138" s="413"/>
      <c r="CY138" s="413"/>
      <c r="CZ138" s="413"/>
      <c r="DA138" s="413"/>
      <c r="DD138" s="413"/>
      <c r="DE138" s="413"/>
      <c r="DF138" s="413"/>
      <c r="DI138" s="413"/>
      <c r="DJ138" s="413"/>
      <c r="DK138" s="413"/>
      <c r="DN138" s="413"/>
      <c r="DO138" s="413"/>
      <c r="DP138" s="413"/>
      <c r="DS138" s="413"/>
      <c r="DT138" s="413"/>
      <c r="DU138" s="413"/>
      <c r="DX138" s="413"/>
      <c r="DY138" s="413"/>
      <c r="DZ138" s="413"/>
      <c r="EC138" s="413"/>
      <c r="ED138" s="413"/>
      <c r="EE138" s="413"/>
      <c r="EH138" s="413"/>
      <c r="EI138" s="413"/>
      <c r="EJ138" s="413"/>
      <c r="EM138" s="413"/>
      <c r="EN138" s="413"/>
      <c r="EO138" s="413"/>
      <c r="ER138" s="413"/>
      <c r="ES138" s="413"/>
      <c r="ET138" s="413"/>
      <c r="EW138" s="413"/>
      <c r="EX138" s="413"/>
      <c r="EY138" s="413"/>
      <c r="FB138" s="413"/>
      <c r="FC138" s="413"/>
      <c r="FD138" s="413"/>
    </row>
    <row r="139" spans="3:160">
      <c r="C139" s="413"/>
      <c r="D139" s="413"/>
      <c r="E139" s="413"/>
      <c r="H139" s="413"/>
      <c r="I139" s="413"/>
      <c r="J139" s="413"/>
      <c r="M139" s="413"/>
      <c r="N139" s="413"/>
      <c r="O139" s="413"/>
      <c r="R139" s="413"/>
      <c r="S139" s="413"/>
      <c r="T139" s="413"/>
      <c r="W139" s="413"/>
      <c r="X139" s="413"/>
      <c r="Y139" s="413"/>
      <c r="AB139" s="413"/>
      <c r="AC139" s="413"/>
      <c r="AD139" s="413"/>
      <c r="AG139" s="413"/>
      <c r="AH139" s="413"/>
      <c r="AI139" s="413"/>
      <c r="AL139" s="413"/>
      <c r="AM139" s="413"/>
      <c r="AN139" s="413"/>
      <c r="AQ139" s="413"/>
      <c r="AR139" s="413"/>
      <c r="AS139" s="413"/>
      <c r="AV139" s="413"/>
      <c r="AW139" s="413"/>
      <c r="AX139" s="413"/>
      <c r="BA139" s="413"/>
      <c r="BB139" s="413"/>
      <c r="BC139" s="413"/>
      <c r="BF139" s="413"/>
      <c r="BG139" s="413"/>
      <c r="BH139" s="413"/>
      <c r="BK139" s="413"/>
      <c r="BL139" s="413"/>
      <c r="BM139" s="413"/>
      <c r="BP139" s="413"/>
      <c r="BQ139" s="413"/>
      <c r="BR139" s="413"/>
      <c r="BU139" s="413"/>
      <c r="BV139" s="413"/>
      <c r="BW139" s="413"/>
      <c r="BZ139" s="413"/>
      <c r="CA139" s="413"/>
      <c r="CB139" s="413"/>
      <c r="CE139" s="413"/>
      <c r="CF139" s="413"/>
      <c r="CG139" s="413"/>
      <c r="CJ139" s="413"/>
      <c r="CK139" s="413"/>
      <c r="CL139" s="413"/>
      <c r="CO139" s="413"/>
      <c r="CP139" s="413"/>
      <c r="CQ139" s="413"/>
      <c r="CT139" s="413"/>
      <c r="CU139" s="413"/>
      <c r="CV139" s="413"/>
      <c r="CY139" s="413"/>
      <c r="CZ139" s="413"/>
      <c r="DA139" s="413"/>
      <c r="DD139" s="413"/>
      <c r="DE139" s="413"/>
      <c r="DF139" s="413"/>
      <c r="DI139" s="413"/>
      <c r="DJ139" s="413"/>
      <c r="DK139" s="413"/>
      <c r="DN139" s="413"/>
      <c r="DO139" s="413"/>
      <c r="DP139" s="413"/>
      <c r="DS139" s="413"/>
      <c r="DT139" s="413"/>
      <c r="DU139" s="413"/>
      <c r="DX139" s="413"/>
      <c r="DY139" s="413"/>
      <c r="DZ139" s="413"/>
      <c r="EC139" s="413"/>
      <c r="ED139" s="413"/>
      <c r="EE139" s="413"/>
      <c r="EH139" s="413"/>
      <c r="EI139" s="413"/>
      <c r="EJ139" s="413"/>
      <c r="EM139" s="413"/>
      <c r="EN139" s="413"/>
      <c r="EO139" s="413"/>
      <c r="ER139" s="413"/>
      <c r="ES139" s="413"/>
      <c r="ET139" s="413"/>
      <c r="EW139" s="413"/>
      <c r="EX139" s="413"/>
      <c r="EY139" s="413"/>
      <c r="FB139" s="413"/>
      <c r="FC139" s="413"/>
      <c r="FD139" s="413"/>
    </row>
    <row r="140" spans="3:160">
      <c r="C140" s="413"/>
      <c r="D140" s="413"/>
      <c r="E140" s="413"/>
      <c r="H140" s="413"/>
      <c r="I140" s="413"/>
      <c r="J140" s="413"/>
      <c r="M140" s="413"/>
      <c r="N140" s="413"/>
      <c r="O140" s="413"/>
      <c r="R140" s="413"/>
      <c r="S140" s="413"/>
      <c r="T140" s="413"/>
      <c r="W140" s="413"/>
      <c r="X140" s="413"/>
      <c r="Y140" s="413"/>
      <c r="AB140" s="413"/>
      <c r="AC140" s="413"/>
      <c r="AD140" s="413"/>
      <c r="AG140" s="413"/>
      <c r="AH140" s="413"/>
      <c r="AI140" s="413"/>
      <c r="AL140" s="413"/>
      <c r="AM140" s="413"/>
      <c r="AN140" s="413"/>
      <c r="AQ140" s="413"/>
      <c r="AR140" s="413"/>
      <c r="AS140" s="413"/>
      <c r="AV140" s="413"/>
      <c r="AW140" s="413"/>
      <c r="AX140" s="413"/>
      <c r="BA140" s="413"/>
      <c r="BB140" s="413"/>
      <c r="BC140" s="413"/>
      <c r="BF140" s="413"/>
      <c r="BG140" s="413"/>
      <c r="BH140" s="413"/>
      <c r="BK140" s="413"/>
      <c r="BL140" s="413"/>
      <c r="BM140" s="413"/>
      <c r="BP140" s="413"/>
      <c r="BQ140" s="413"/>
      <c r="BR140" s="413"/>
      <c r="BU140" s="413"/>
      <c r="BV140" s="413"/>
      <c r="BW140" s="413"/>
      <c r="BZ140" s="413"/>
      <c r="CA140" s="413"/>
      <c r="CB140" s="413"/>
      <c r="CE140" s="413"/>
      <c r="CF140" s="413"/>
      <c r="CG140" s="413"/>
      <c r="CJ140" s="413"/>
      <c r="CK140" s="413"/>
      <c r="CL140" s="413"/>
      <c r="CO140" s="413"/>
      <c r="CP140" s="413"/>
      <c r="CQ140" s="413"/>
      <c r="CT140" s="413"/>
      <c r="CU140" s="413"/>
      <c r="CV140" s="413"/>
      <c r="CY140" s="413"/>
      <c r="CZ140" s="413"/>
      <c r="DA140" s="413"/>
      <c r="DD140" s="413"/>
      <c r="DE140" s="413"/>
      <c r="DF140" s="413"/>
      <c r="DI140" s="413"/>
      <c r="DJ140" s="413"/>
      <c r="DK140" s="413"/>
      <c r="DN140" s="413"/>
      <c r="DO140" s="413"/>
      <c r="DP140" s="413"/>
      <c r="DS140" s="413"/>
      <c r="DT140" s="413"/>
      <c r="DU140" s="413"/>
      <c r="DX140" s="413"/>
      <c r="DY140" s="413"/>
      <c r="DZ140" s="413"/>
      <c r="EC140" s="413"/>
      <c r="ED140" s="413"/>
      <c r="EE140" s="413"/>
      <c r="EH140" s="413"/>
      <c r="EI140" s="413"/>
      <c r="EJ140" s="413"/>
      <c r="EM140" s="413"/>
      <c r="EN140" s="413"/>
      <c r="EO140" s="413"/>
      <c r="ER140" s="413"/>
      <c r="ES140" s="413"/>
      <c r="ET140" s="413"/>
      <c r="EW140" s="413"/>
      <c r="EX140" s="413"/>
      <c r="EY140" s="413"/>
      <c r="FB140" s="413"/>
      <c r="FC140" s="413"/>
      <c r="FD140" s="413"/>
    </row>
    <row r="141" spans="3:160">
      <c r="C141" s="413"/>
      <c r="D141" s="413"/>
      <c r="E141" s="413"/>
      <c r="H141" s="413"/>
      <c r="I141" s="413"/>
      <c r="J141" s="413"/>
      <c r="M141" s="413"/>
      <c r="N141" s="413"/>
      <c r="O141" s="413"/>
      <c r="R141" s="413"/>
      <c r="S141" s="413"/>
      <c r="T141" s="413"/>
      <c r="W141" s="413"/>
      <c r="X141" s="413"/>
      <c r="Y141" s="413"/>
      <c r="AB141" s="413"/>
      <c r="AC141" s="413"/>
      <c r="AD141" s="413"/>
      <c r="AG141" s="413"/>
      <c r="AH141" s="413"/>
      <c r="AI141" s="413"/>
      <c r="AL141" s="413"/>
      <c r="AM141" s="413"/>
      <c r="AN141" s="413"/>
      <c r="AQ141" s="413"/>
      <c r="AR141" s="413"/>
      <c r="AS141" s="413"/>
      <c r="AV141" s="413"/>
      <c r="AW141" s="413"/>
      <c r="AX141" s="413"/>
      <c r="BA141" s="413"/>
      <c r="BB141" s="413"/>
      <c r="BC141" s="413"/>
      <c r="BF141" s="413"/>
      <c r="BG141" s="413"/>
      <c r="BH141" s="413"/>
      <c r="BK141" s="413"/>
      <c r="BL141" s="413"/>
      <c r="BM141" s="413"/>
      <c r="BP141" s="413"/>
      <c r="BQ141" s="413"/>
      <c r="BR141" s="413"/>
      <c r="BU141" s="413"/>
      <c r="BV141" s="413"/>
      <c r="BW141" s="413"/>
      <c r="BZ141" s="413"/>
      <c r="CA141" s="413"/>
      <c r="CB141" s="413"/>
      <c r="CE141" s="413"/>
      <c r="CF141" s="413"/>
      <c r="CG141" s="413"/>
      <c r="CJ141" s="413"/>
      <c r="CK141" s="413"/>
      <c r="CL141" s="413"/>
      <c r="CO141" s="413"/>
      <c r="CP141" s="413"/>
      <c r="CQ141" s="413"/>
      <c r="CT141" s="413"/>
      <c r="CU141" s="413"/>
      <c r="CV141" s="413"/>
      <c r="CY141" s="413"/>
      <c r="CZ141" s="413"/>
      <c r="DA141" s="413"/>
      <c r="DD141" s="413"/>
      <c r="DE141" s="413"/>
      <c r="DF141" s="413"/>
      <c r="DI141" s="413"/>
      <c r="DJ141" s="413"/>
      <c r="DK141" s="413"/>
      <c r="DN141" s="413"/>
      <c r="DO141" s="413"/>
      <c r="DP141" s="413"/>
      <c r="DS141" s="413"/>
      <c r="DT141" s="413"/>
      <c r="DU141" s="413"/>
      <c r="DX141" s="413"/>
      <c r="DY141" s="413"/>
      <c r="DZ141" s="413"/>
      <c r="EC141" s="413"/>
      <c r="ED141" s="413"/>
      <c r="EE141" s="413"/>
      <c r="EH141" s="413"/>
      <c r="EI141" s="413"/>
      <c r="EJ141" s="413"/>
      <c r="EM141" s="413"/>
      <c r="EN141" s="413"/>
      <c r="EO141" s="413"/>
      <c r="ER141" s="413"/>
      <c r="ES141" s="413"/>
      <c r="ET141" s="413"/>
      <c r="EW141" s="413"/>
      <c r="EX141" s="413"/>
      <c r="EY141" s="413"/>
      <c r="FB141" s="413"/>
      <c r="FC141" s="413"/>
      <c r="FD141" s="413"/>
    </row>
    <row r="142" spans="3:160">
      <c r="C142" s="413"/>
      <c r="D142" s="413"/>
      <c r="E142" s="413"/>
      <c r="H142" s="413"/>
      <c r="I142" s="413"/>
      <c r="J142" s="413"/>
      <c r="M142" s="413"/>
      <c r="N142" s="413"/>
      <c r="O142" s="413"/>
      <c r="R142" s="413"/>
      <c r="S142" s="413"/>
      <c r="T142" s="413"/>
      <c r="W142" s="413"/>
      <c r="X142" s="413"/>
      <c r="Y142" s="413"/>
      <c r="AB142" s="413"/>
      <c r="AC142" s="413"/>
      <c r="AD142" s="413"/>
      <c r="AG142" s="413"/>
      <c r="AH142" s="413"/>
      <c r="AI142" s="413"/>
      <c r="AL142" s="413"/>
      <c r="AM142" s="413"/>
      <c r="AN142" s="413"/>
      <c r="AQ142" s="413"/>
      <c r="AR142" s="413"/>
      <c r="AS142" s="413"/>
      <c r="AV142" s="413"/>
      <c r="AW142" s="413"/>
      <c r="AX142" s="413"/>
      <c r="BA142" s="413"/>
      <c r="BB142" s="413"/>
      <c r="BC142" s="413"/>
      <c r="BF142" s="413"/>
      <c r="BG142" s="413"/>
      <c r="BH142" s="413"/>
      <c r="BK142" s="413"/>
      <c r="BL142" s="413"/>
      <c r="BM142" s="413"/>
      <c r="BP142" s="413"/>
      <c r="BQ142" s="413"/>
      <c r="BR142" s="413"/>
      <c r="BU142" s="413"/>
      <c r="BV142" s="413"/>
      <c r="BW142" s="413"/>
      <c r="BZ142" s="413"/>
      <c r="CA142" s="413"/>
      <c r="CB142" s="413"/>
      <c r="CE142" s="413"/>
      <c r="CF142" s="413"/>
      <c r="CG142" s="413"/>
      <c r="CJ142" s="413"/>
      <c r="CK142" s="413"/>
      <c r="CL142" s="413"/>
      <c r="CO142" s="413"/>
      <c r="CP142" s="413"/>
      <c r="CQ142" s="413"/>
      <c r="CT142" s="413"/>
      <c r="CU142" s="413"/>
      <c r="CV142" s="413"/>
      <c r="CY142" s="413"/>
      <c r="CZ142" s="413"/>
      <c r="DA142" s="413"/>
      <c r="DD142" s="413"/>
      <c r="DE142" s="413"/>
      <c r="DF142" s="413"/>
      <c r="DI142" s="413"/>
      <c r="DJ142" s="413"/>
      <c r="DK142" s="413"/>
      <c r="DN142" s="413"/>
      <c r="DO142" s="413"/>
      <c r="DP142" s="413"/>
      <c r="DS142" s="413"/>
      <c r="DT142" s="413"/>
      <c r="DU142" s="413"/>
      <c r="DX142" s="413"/>
      <c r="DY142" s="413"/>
      <c r="DZ142" s="413"/>
      <c r="EC142" s="413"/>
      <c r="ED142" s="413"/>
      <c r="EE142" s="413"/>
      <c r="EH142" s="413"/>
      <c r="EI142" s="413"/>
      <c r="EJ142" s="413"/>
      <c r="EM142" s="413"/>
      <c r="EN142" s="413"/>
      <c r="EO142" s="413"/>
      <c r="ER142" s="413"/>
      <c r="ES142" s="413"/>
      <c r="ET142" s="413"/>
      <c r="EW142" s="413"/>
      <c r="EX142" s="413"/>
      <c r="EY142" s="413"/>
      <c r="FB142" s="413"/>
      <c r="FC142" s="413"/>
      <c r="FD142" s="413"/>
    </row>
    <row r="143" spans="3:160">
      <c r="C143" s="413"/>
      <c r="D143" s="413"/>
      <c r="E143" s="413"/>
      <c r="H143" s="413"/>
      <c r="I143" s="413"/>
      <c r="J143" s="413"/>
      <c r="M143" s="413"/>
      <c r="N143" s="413"/>
      <c r="O143" s="413"/>
      <c r="R143" s="413"/>
      <c r="S143" s="413"/>
      <c r="T143" s="413"/>
      <c r="W143" s="413"/>
      <c r="X143" s="413"/>
      <c r="Y143" s="413"/>
      <c r="AB143" s="413"/>
      <c r="AC143" s="413"/>
      <c r="AD143" s="413"/>
      <c r="AG143" s="413"/>
      <c r="AH143" s="413"/>
      <c r="AI143" s="413"/>
      <c r="AL143" s="413"/>
      <c r="AM143" s="413"/>
      <c r="AN143" s="413"/>
      <c r="AQ143" s="413"/>
      <c r="AR143" s="413"/>
      <c r="AS143" s="413"/>
      <c r="AV143" s="413"/>
      <c r="AW143" s="413"/>
      <c r="AX143" s="413"/>
      <c r="BA143" s="413"/>
      <c r="BB143" s="413"/>
      <c r="BC143" s="413"/>
      <c r="BF143" s="413"/>
      <c r="BG143" s="413"/>
      <c r="BH143" s="413"/>
      <c r="BK143" s="413"/>
      <c r="BL143" s="413"/>
      <c r="BM143" s="413"/>
      <c r="BP143" s="413"/>
      <c r="BQ143" s="413"/>
      <c r="BR143" s="413"/>
      <c r="BU143" s="413"/>
      <c r="BV143" s="413"/>
      <c r="BW143" s="413"/>
      <c r="BZ143" s="413"/>
      <c r="CA143" s="413"/>
      <c r="CB143" s="413"/>
      <c r="CE143" s="413"/>
      <c r="CF143" s="413"/>
      <c r="CG143" s="413"/>
      <c r="CJ143" s="413"/>
      <c r="CK143" s="413"/>
      <c r="CL143" s="413"/>
      <c r="CO143" s="413"/>
      <c r="CP143" s="413"/>
      <c r="CQ143" s="413"/>
      <c r="CT143" s="413"/>
      <c r="CU143" s="413"/>
      <c r="CV143" s="413"/>
      <c r="CY143" s="413"/>
      <c r="CZ143" s="413"/>
      <c r="DA143" s="413"/>
      <c r="DD143" s="413"/>
      <c r="DE143" s="413"/>
      <c r="DF143" s="413"/>
      <c r="DI143" s="413"/>
      <c r="DJ143" s="413"/>
      <c r="DK143" s="413"/>
      <c r="DN143" s="413"/>
      <c r="DO143" s="413"/>
      <c r="DP143" s="413"/>
      <c r="DS143" s="413"/>
      <c r="DT143" s="413"/>
      <c r="DU143" s="413"/>
      <c r="DX143" s="413"/>
      <c r="DY143" s="413"/>
      <c r="DZ143" s="413"/>
      <c r="EC143" s="413"/>
      <c r="ED143" s="413"/>
      <c r="EE143" s="413"/>
      <c r="EH143" s="413"/>
      <c r="EI143" s="413"/>
      <c r="EJ143" s="413"/>
      <c r="EM143" s="413"/>
      <c r="EN143" s="413"/>
      <c r="EO143" s="413"/>
      <c r="ER143" s="413"/>
      <c r="ES143" s="413"/>
      <c r="ET143" s="413"/>
      <c r="EW143" s="413"/>
      <c r="EX143" s="413"/>
      <c r="EY143" s="413"/>
      <c r="FB143" s="413"/>
      <c r="FC143" s="413"/>
      <c r="FD143" s="413"/>
    </row>
    <row r="144" spans="3:160">
      <c r="C144" s="413"/>
      <c r="D144" s="413"/>
      <c r="E144" s="413"/>
      <c r="H144" s="413"/>
      <c r="I144" s="413"/>
      <c r="J144" s="413"/>
      <c r="M144" s="413"/>
      <c r="N144" s="413"/>
      <c r="O144" s="413"/>
      <c r="R144" s="413"/>
      <c r="S144" s="413"/>
      <c r="T144" s="413"/>
      <c r="W144" s="413"/>
      <c r="X144" s="413"/>
      <c r="Y144" s="413"/>
      <c r="AB144" s="413"/>
      <c r="AC144" s="413"/>
      <c r="AD144" s="413"/>
      <c r="AG144" s="413"/>
      <c r="AH144" s="413"/>
      <c r="AI144" s="413"/>
      <c r="AL144" s="413"/>
      <c r="AM144" s="413"/>
      <c r="AN144" s="413"/>
      <c r="AQ144" s="413"/>
      <c r="AR144" s="413"/>
      <c r="AS144" s="413"/>
      <c r="AV144" s="413"/>
      <c r="AW144" s="413"/>
      <c r="AX144" s="413"/>
      <c r="BA144" s="413"/>
      <c r="BB144" s="413"/>
      <c r="BC144" s="413"/>
      <c r="BF144" s="413"/>
      <c r="BG144" s="413"/>
      <c r="BH144" s="413"/>
      <c r="BK144" s="413"/>
      <c r="BL144" s="413"/>
      <c r="BM144" s="413"/>
      <c r="BP144" s="413"/>
      <c r="BQ144" s="413"/>
      <c r="BR144" s="413"/>
      <c r="BU144" s="413"/>
      <c r="BV144" s="413"/>
      <c r="BW144" s="413"/>
      <c r="BZ144" s="413"/>
      <c r="CA144" s="413"/>
      <c r="CB144" s="413"/>
      <c r="CE144" s="413"/>
      <c r="CF144" s="413"/>
      <c r="CG144" s="413"/>
      <c r="CJ144" s="413"/>
      <c r="CK144" s="413"/>
      <c r="CL144" s="413"/>
      <c r="CO144" s="413"/>
      <c r="CP144" s="413"/>
      <c r="CQ144" s="413"/>
      <c r="CT144" s="413"/>
      <c r="CU144" s="413"/>
      <c r="CV144" s="413"/>
      <c r="CY144" s="413"/>
      <c r="CZ144" s="413"/>
      <c r="DA144" s="413"/>
      <c r="DD144" s="413"/>
      <c r="DE144" s="413"/>
      <c r="DF144" s="413"/>
      <c r="DI144" s="413"/>
      <c r="DJ144" s="413"/>
      <c r="DK144" s="413"/>
      <c r="DN144" s="413"/>
      <c r="DO144" s="413"/>
      <c r="DP144" s="413"/>
      <c r="DS144" s="413"/>
      <c r="DT144" s="413"/>
      <c r="DU144" s="413"/>
      <c r="DX144" s="413"/>
      <c r="DY144" s="413"/>
      <c r="DZ144" s="413"/>
      <c r="EC144" s="413"/>
      <c r="ED144" s="413"/>
      <c r="EE144" s="413"/>
      <c r="EH144" s="413"/>
      <c r="EI144" s="413"/>
      <c r="EJ144" s="413"/>
      <c r="EM144" s="413"/>
      <c r="EN144" s="413"/>
      <c r="EO144" s="413"/>
      <c r="ER144" s="413"/>
      <c r="ES144" s="413"/>
      <c r="ET144" s="413"/>
      <c r="EW144" s="413"/>
      <c r="EX144" s="413"/>
      <c r="EY144" s="413"/>
      <c r="FB144" s="413"/>
      <c r="FC144" s="413"/>
      <c r="FD144" s="413"/>
    </row>
    <row r="145" spans="3:160">
      <c r="C145" s="413"/>
      <c r="D145" s="413"/>
      <c r="E145" s="413"/>
      <c r="H145" s="413"/>
      <c r="I145" s="413"/>
      <c r="J145" s="413"/>
      <c r="M145" s="413"/>
      <c r="N145" s="413"/>
      <c r="O145" s="413"/>
      <c r="R145" s="413"/>
      <c r="S145" s="413"/>
      <c r="T145" s="413"/>
      <c r="W145" s="413"/>
      <c r="X145" s="413"/>
      <c r="Y145" s="413"/>
      <c r="AB145" s="413"/>
      <c r="AC145" s="413"/>
      <c r="AD145" s="413"/>
      <c r="AG145" s="413"/>
      <c r="AH145" s="413"/>
      <c r="AI145" s="413"/>
      <c r="AL145" s="413"/>
      <c r="AM145" s="413"/>
      <c r="AN145" s="413"/>
      <c r="AQ145" s="413"/>
      <c r="AR145" s="413"/>
      <c r="AS145" s="413"/>
      <c r="AV145" s="413"/>
      <c r="AW145" s="413"/>
      <c r="AX145" s="413"/>
      <c r="BA145" s="413"/>
      <c r="BB145" s="413"/>
      <c r="BC145" s="413"/>
      <c r="BF145" s="413"/>
      <c r="BG145" s="413"/>
      <c r="BH145" s="413"/>
      <c r="BK145" s="413"/>
      <c r="BL145" s="413"/>
      <c r="BM145" s="413"/>
      <c r="BP145" s="413"/>
      <c r="BQ145" s="413"/>
      <c r="BR145" s="413"/>
      <c r="BU145" s="413"/>
      <c r="BV145" s="413"/>
      <c r="BW145" s="413"/>
      <c r="BZ145" s="413"/>
      <c r="CA145" s="413"/>
      <c r="CB145" s="413"/>
      <c r="CE145" s="413"/>
      <c r="CF145" s="413"/>
      <c r="CG145" s="413"/>
      <c r="CJ145" s="413"/>
      <c r="CK145" s="413"/>
      <c r="CL145" s="413"/>
      <c r="CO145" s="413"/>
      <c r="CP145" s="413"/>
      <c r="CQ145" s="413"/>
      <c r="CT145" s="413"/>
      <c r="CU145" s="413"/>
      <c r="CV145" s="413"/>
      <c r="CY145" s="413"/>
      <c r="CZ145" s="413"/>
      <c r="DA145" s="413"/>
      <c r="DD145" s="413"/>
      <c r="DE145" s="413"/>
      <c r="DF145" s="413"/>
      <c r="DI145" s="413"/>
      <c r="DJ145" s="413"/>
      <c r="DK145" s="413"/>
      <c r="DN145" s="413"/>
      <c r="DO145" s="413"/>
      <c r="DP145" s="413"/>
      <c r="DS145" s="413"/>
      <c r="DT145" s="413"/>
      <c r="DU145" s="413"/>
      <c r="DX145" s="413"/>
      <c r="DY145" s="413"/>
      <c r="DZ145" s="413"/>
      <c r="EC145" s="413"/>
      <c r="ED145" s="413"/>
      <c r="EE145" s="413"/>
      <c r="EH145" s="413"/>
      <c r="EI145" s="413"/>
      <c r="EJ145" s="413"/>
      <c r="EM145" s="413"/>
      <c r="EN145" s="413"/>
      <c r="EO145" s="413"/>
      <c r="ER145" s="413"/>
      <c r="ES145" s="413"/>
      <c r="ET145" s="413"/>
      <c r="EW145" s="413"/>
      <c r="EX145" s="413"/>
      <c r="EY145" s="413"/>
      <c r="FB145" s="413"/>
      <c r="FC145" s="413"/>
      <c r="FD145" s="413"/>
    </row>
    <row r="146" spans="3:160">
      <c r="C146" s="413"/>
      <c r="D146" s="413"/>
      <c r="E146" s="413"/>
      <c r="H146" s="413"/>
      <c r="I146" s="413"/>
      <c r="J146" s="413"/>
      <c r="M146" s="413"/>
      <c r="N146" s="413"/>
      <c r="O146" s="413"/>
      <c r="R146" s="413"/>
      <c r="S146" s="413"/>
      <c r="T146" s="413"/>
      <c r="W146" s="413"/>
      <c r="X146" s="413"/>
      <c r="Y146" s="413"/>
      <c r="AB146" s="413"/>
      <c r="AC146" s="413"/>
      <c r="AD146" s="413"/>
      <c r="AG146" s="413"/>
      <c r="AH146" s="413"/>
      <c r="AI146" s="413"/>
      <c r="AL146" s="413"/>
      <c r="AM146" s="413"/>
      <c r="AN146" s="413"/>
      <c r="AQ146" s="413"/>
      <c r="AR146" s="413"/>
      <c r="AS146" s="413"/>
      <c r="AV146" s="413"/>
      <c r="AW146" s="413"/>
      <c r="AX146" s="413"/>
      <c r="BA146" s="413"/>
      <c r="BB146" s="413"/>
      <c r="BC146" s="413"/>
      <c r="BF146" s="413"/>
      <c r="BG146" s="413"/>
      <c r="BH146" s="413"/>
      <c r="BK146" s="413"/>
      <c r="BL146" s="413"/>
      <c r="BM146" s="413"/>
      <c r="BP146" s="413"/>
      <c r="BQ146" s="413"/>
      <c r="BR146" s="413"/>
      <c r="BU146" s="413"/>
      <c r="BV146" s="413"/>
      <c r="BW146" s="413"/>
      <c r="BZ146" s="413"/>
      <c r="CA146" s="413"/>
      <c r="CB146" s="413"/>
      <c r="CE146" s="413"/>
      <c r="CF146" s="413"/>
      <c r="CG146" s="413"/>
      <c r="CJ146" s="413"/>
      <c r="CK146" s="413"/>
      <c r="CL146" s="413"/>
      <c r="CO146" s="413"/>
      <c r="CP146" s="413"/>
      <c r="CQ146" s="413"/>
      <c r="CT146" s="413"/>
      <c r="CU146" s="413"/>
      <c r="CV146" s="413"/>
      <c r="CY146" s="413"/>
      <c r="CZ146" s="413"/>
      <c r="DA146" s="413"/>
      <c r="DD146" s="413"/>
      <c r="DE146" s="413"/>
      <c r="DF146" s="413"/>
      <c r="DI146" s="413"/>
      <c r="DJ146" s="413"/>
      <c r="DK146" s="413"/>
      <c r="DN146" s="413"/>
      <c r="DO146" s="413"/>
      <c r="DP146" s="413"/>
      <c r="DS146" s="413"/>
      <c r="DT146" s="413"/>
      <c r="DU146" s="413"/>
      <c r="DX146" s="413"/>
      <c r="DY146" s="413"/>
      <c r="DZ146" s="413"/>
      <c r="EC146" s="413"/>
      <c r="ED146" s="413"/>
      <c r="EE146" s="413"/>
      <c r="EH146" s="413"/>
      <c r="EI146" s="413"/>
      <c r="EJ146" s="413"/>
      <c r="EM146" s="413"/>
      <c r="EN146" s="413"/>
      <c r="EO146" s="413"/>
      <c r="ER146" s="413"/>
      <c r="ES146" s="413"/>
      <c r="ET146" s="413"/>
      <c r="EW146" s="413"/>
      <c r="EX146" s="413"/>
      <c r="EY146" s="413"/>
      <c r="FB146" s="413"/>
      <c r="FC146" s="413"/>
      <c r="FD146" s="413"/>
    </row>
    <row r="147" spans="3:160">
      <c r="C147" s="413"/>
      <c r="D147" s="413"/>
      <c r="E147" s="413"/>
      <c r="H147" s="413"/>
      <c r="I147" s="413"/>
      <c r="J147" s="413"/>
      <c r="M147" s="413"/>
      <c r="N147" s="413"/>
      <c r="O147" s="413"/>
      <c r="R147" s="413"/>
      <c r="S147" s="413"/>
      <c r="T147" s="413"/>
      <c r="W147" s="413"/>
      <c r="X147" s="413"/>
      <c r="Y147" s="413"/>
      <c r="AB147" s="413"/>
      <c r="AC147" s="413"/>
      <c r="AD147" s="413"/>
      <c r="AG147" s="413"/>
      <c r="AH147" s="413"/>
      <c r="AI147" s="413"/>
      <c r="AL147" s="413"/>
      <c r="AM147" s="413"/>
      <c r="AN147" s="413"/>
      <c r="AQ147" s="413"/>
      <c r="AR147" s="413"/>
      <c r="AS147" s="413"/>
      <c r="AV147" s="413"/>
      <c r="AW147" s="413"/>
      <c r="AX147" s="413"/>
      <c r="BA147" s="413"/>
      <c r="BB147" s="413"/>
      <c r="BC147" s="413"/>
      <c r="BF147" s="413"/>
      <c r="BG147" s="413"/>
      <c r="BH147" s="413"/>
      <c r="BK147" s="413"/>
      <c r="BL147" s="413"/>
      <c r="BM147" s="413"/>
      <c r="BP147" s="413"/>
      <c r="BQ147" s="413"/>
      <c r="BR147" s="413"/>
      <c r="BU147" s="413"/>
      <c r="BV147" s="413"/>
      <c r="BW147" s="413"/>
      <c r="BZ147" s="413"/>
      <c r="CA147" s="413"/>
      <c r="CB147" s="413"/>
      <c r="CE147" s="413"/>
      <c r="CF147" s="413"/>
      <c r="CG147" s="413"/>
      <c r="CJ147" s="413"/>
      <c r="CK147" s="413"/>
      <c r="CL147" s="413"/>
      <c r="CO147" s="413"/>
      <c r="CP147" s="413"/>
      <c r="CQ147" s="413"/>
      <c r="CT147" s="413"/>
      <c r="CU147" s="413"/>
      <c r="CV147" s="413"/>
      <c r="CY147" s="413"/>
      <c r="CZ147" s="413"/>
      <c r="DA147" s="413"/>
      <c r="DD147" s="413"/>
      <c r="DE147" s="413"/>
      <c r="DF147" s="413"/>
      <c r="DI147" s="413"/>
      <c r="DJ147" s="413"/>
      <c r="DK147" s="413"/>
      <c r="DN147" s="413"/>
      <c r="DO147" s="413"/>
      <c r="DP147" s="413"/>
      <c r="DS147" s="413"/>
      <c r="DT147" s="413"/>
      <c r="DU147" s="413"/>
      <c r="DX147" s="413"/>
      <c r="DY147" s="413"/>
      <c r="DZ147" s="413"/>
      <c r="EC147" s="413"/>
      <c r="ED147" s="413"/>
      <c r="EE147" s="413"/>
      <c r="EH147" s="413"/>
      <c r="EI147" s="413"/>
      <c r="EJ147" s="413"/>
      <c r="EM147" s="413"/>
      <c r="EN147" s="413"/>
      <c r="EO147" s="413"/>
      <c r="ER147" s="413"/>
      <c r="ES147" s="413"/>
      <c r="ET147" s="413"/>
      <c r="EW147" s="413"/>
      <c r="EX147" s="413"/>
      <c r="EY147" s="413"/>
      <c r="FB147" s="413"/>
      <c r="FC147" s="413"/>
      <c r="FD147" s="413"/>
    </row>
    <row r="148" spans="3:160">
      <c r="C148" s="413"/>
      <c r="D148" s="413"/>
      <c r="E148" s="413"/>
      <c r="H148" s="413"/>
      <c r="I148" s="413"/>
      <c r="J148" s="413"/>
      <c r="M148" s="413"/>
      <c r="N148" s="413"/>
      <c r="O148" s="413"/>
      <c r="R148" s="413"/>
      <c r="S148" s="413"/>
      <c r="T148" s="413"/>
      <c r="W148" s="413"/>
      <c r="X148" s="413"/>
      <c r="Y148" s="413"/>
      <c r="AB148" s="413"/>
      <c r="AC148" s="413"/>
      <c r="AD148" s="413"/>
      <c r="AG148" s="413"/>
      <c r="AH148" s="413"/>
      <c r="AI148" s="413"/>
      <c r="AL148" s="413"/>
      <c r="AM148" s="413"/>
      <c r="AN148" s="413"/>
      <c r="AQ148" s="413"/>
      <c r="AR148" s="413"/>
      <c r="AS148" s="413"/>
      <c r="AV148" s="413"/>
      <c r="AW148" s="413"/>
      <c r="AX148" s="413"/>
      <c r="BA148" s="413"/>
      <c r="BB148" s="413"/>
      <c r="BC148" s="413"/>
      <c r="BF148" s="413"/>
      <c r="BG148" s="413"/>
      <c r="BH148" s="413"/>
      <c r="BK148" s="413"/>
      <c r="BL148" s="413"/>
      <c r="BM148" s="413"/>
      <c r="BP148" s="413"/>
      <c r="BQ148" s="413"/>
      <c r="BR148" s="413"/>
      <c r="BU148" s="413"/>
      <c r="BV148" s="413"/>
      <c r="BW148" s="413"/>
      <c r="BZ148" s="413"/>
      <c r="CA148" s="413"/>
      <c r="CB148" s="413"/>
      <c r="CE148" s="413"/>
      <c r="CF148" s="413"/>
      <c r="CG148" s="413"/>
      <c r="CJ148" s="413"/>
      <c r="CK148" s="413"/>
      <c r="CL148" s="413"/>
      <c r="CO148" s="413"/>
      <c r="CP148" s="413"/>
      <c r="CQ148" s="413"/>
      <c r="CT148" s="413"/>
      <c r="CU148" s="413"/>
      <c r="CV148" s="413"/>
      <c r="CY148" s="413"/>
      <c r="CZ148" s="413"/>
      <c r="DA148" s="413"/>
      <c r="DD148" s="413"/>
      <c r="DE148" s="413"/>
      <c r="DF148" s="413"/>
      <c r="DI148" s="413"/>
      <c r="DJ148" s="413"/>
      <c r="DK148" s="413"/>
      <c r="DN148" s="413"/>
      <c r="DO148" s="413"/>
      <c r="DP148" s="413"/>
      <c r="DS148" s="413"/>
      <c r="DT148" s="413"/>
      <c r="DU148" s="413"/>
      <c r="DX148" s="413"/>
      <c r="DY148" s="413"/>
      <c r="DZ148" s="413"/>
      <c r="EC148" s="413"/>
      <c r="ED148" s="413"/>
      <c r="EE148" s="413"/>
      <c r="EH148" s="413"/>
      <c r="EI148" s="413"/>
      <c r="EJ148" s="413"/>
      <c r="EM148" s="413"/>
      <c r="EN148" s="413"/>
      <c r="EO148" s="413"/>
      <c r="ER148" s="413"/>
      <c r="ES148" s="413"/>
      <c r="ET148" s="413"/>
      <c r="EW148" s="413"/>
      <c r="EX148" s="413"/>
      <c r="EY148" s="413"/>
      <c r="FB148" s="413"/>
      <c r="FC148" s="413"/>
      <c r="FD148" s="413"/>
    </row>
    <row r="149" spans="3:160">
      <c r="C149" s="413"/>
      <c r="D149" s="413"/>
      <c r="E149" s="413"/>
      <c r="H149" s="413"/>
      <c r="I149" s="413"/>
      <c r="J149" s="413"/>
      <c r="M149" s="413"/>
      <c r="N149" s="413"/>
      <c r="O149" s="413"/>
      <c r="R149" s="413"/>
      <c r="S149" s="413"/>
      <c r="T149" s="413"/>
      <c r="W149" s="413"/>
      <c r="X149" s="413"/>
      <c r="Y149" s="413"/>
      <c r="AB149" s="413"/>
      <c r="AC149" s="413"/>
      <c r="AD149" s="413"/>
      <c r="AG149" s="413"/>
      <c r="AH149" s="413"/>
      <c r="AI149" s="413"/>
      <c r="AL149" s="413"/>
      <c r="AM149" s="413"/>
      <c r="AN149" s="413"/>
      <c r="AQ149" s="413"/>
      <c r="AR149" s="413"/>
      <c r="AS149" s="413"/>
      <c r="AV149" s="413"/>
      <c r="AW149" s="413"/>
      <c r="AX149" s="413"/>
      <c r="BA149" s="413"/>
      <c r="BB149" s="413"/>
      <c r="BC149" s="413"/>
      <c r="BF149" s="413"/>
      <c r="BG149" s="413"/>
      <c r="BH149" s="413"/>
      <c r="BK149" s="413"/>
      <c r="BL149" s="413"/>
      <c r="BM149" s="413"/>
      <c r="BP149" s="413"/>
      <c r="BQ149" s="413"/>
      <c r="BR149" s="413"/>
      <c r="BU149" s="413"/>
      <c r="BV149" s="413"/>
      <c r="BW149" s="413"/>
      <c r="BZ149" s="413"/>
      <c r="CA149" s="413"/>
      <c r="CB149" s="413"/>
      <c r="CE149" s="413"/>
      <c r="CF149" s="413"/>
      <c r="CG149" s="413"/>
      <c r="CJ149" s="413"/>
      <c r="CK149" s="413"/>
      <c r="CL149" s="413"/>
      <c r="CO149" s="413"/>
      <c r="CP149" s="413"/>
      <c r="CQ149" s="413"/>
      <c r="CT149" s="413"/>
      <c r="CU149" s="413"/>
      <c r="CV149" s="413"/>
      <c r="CY149" s="413"/>
      <c r="CZ149" s="413"/>
      <c r="DA149" s="413"/>
      <c r="DD149" s="413"/>
      <c r="DE149" s="413"/>
      <c r="DF149" s="413"/>
      <c r="DI149" s="413"/>
      <c r="DJ149" s="413"/>
      <c r="DK149" s="413"/>
      <c r="DN149" s="413"/>
      <c r="DO149" s="413"/>
      <c r="DP149" s="413"/>
      <c r="DS149" s="413"/>
      <c r="DT149" s="413"/>
      <c r="DU149" s="413"/>
      <c r="DX149" s="413"/>
      <c r="DY149" s="413"/>
      <c r="DZ149" s="413"/>
      <c r="EC149" s="413"/>
      <c r="ED149" s="413"/>
      <c r="EE149" s="413"/>
      <c r="EH149" s="413"/>
      <c r="EI149" s="413"/>
      <c r="EJ149" s="413"/>
      <c r="EM149" s="413"/>
      <c r="EN149" s="413"/>
      <c r="EO149" s="413"/>
      <c r="ER149" s="413"/>
      <c r="ES149" s="413"/>
      <c r="ET149" s="413"/>
      <c r="EW149" s="413"/>
      <c r="EX149" s="413"/>
      <c r="EY149" s="413"/>
      <c r="FB149" s="413"/>
      <c r="FC149" s="413"/>
      <c r="FD149" s="413"/>
    </row>
    <row r="150" spans="3:160">
      <c r="C150" s="413"/>
      <c r="D150" s="413"/>
      <c r="E150" s="413"/>
      <c r="H150" s="413"/>
      <c r="I150" s="413"/>
      <c r="J150" s="413"/>
      <c r="M150" s="413"/>
      <c r="N150" s="413"/>
      <c r="O150" s="413"/>
      <c r="R150" s="413"/>
      <c r="S150" s="413"/>
      <c r="T150" s="413"/>
      <c r="W150" s="413"/>
      <c r="X150" s="413"/>
      <c r="Y150" s="413"/>
      <c r="AB150" s="413"/>
      <c r="AC150" s="413"/>
      <c r="AD150" s="413"/>
      <c r="AG150" s="413"/>
      <c r="AH150" s="413"/>
      <c r="AI150" s="413"/>
      <c r="AL150" s="413"/>
      <c r="AM150" s="413"/>
      <c r="AN150" s="413"/>
      <c r="AQ150" s="413"/>
      <c r="AR150" s="413"/>
      <c r="AS150" s="413"/>
      <c r="AV150" s="413"/>
      <c r="AW150" s="413"/>
      <c r="AX150" s="413"/>
      <c r="BA150" s="413"/>
      <c r="BB150" s="413"/>
      <c r="BC150" s="413"/>
      <c r="BF150" s="413"/>
      <c r="BG150" s="413"/>
      <c r="BH150" s="413"/>
      <c r="BK150" s="413"/>
      <c r="BL150" s="413"/>
      <c r="BM150" s="413"/>
      <c r="BP150" s="413"/>
      <c r="BQ150" s="413"/>
      <c r="BR150" s="413"/>
      <c r="BU150" s="413"/>
      <c r="BV150" s="413"/>
      <c r="BW150" s="413"/>
      <c r="BZ150" s="413"/>
      <c r="CA150" s="413"/>
      <c r="CB150" s="413"/>
      <c r="CE150" s="413"/>
      <c r="CF150" s="413"/>
      <c r="CG150" s="413"/>
      <c r="CJ150" s="413"/>
      <c r="CK150" s="413"/>
      <c r="CL150" s="413"/>
      <c r="CO150" s="413"/>
      <c r="CP150" s="413"/>
      <c r="CQ150" s="413"/>
      <c r="CT150" s="413"/>
      <c r="CU150" s="413"/>
      <c r="CV150" s="413"/>
      <c r="CY150" s="413"/>
      <c r="CZ150" s="413"/>
      <c r="DA150" s="413"/>
      <c r="DD150" s="413"/>
      <c r="DE150" s="413"/>
      <c r="DF150" s="413"/>
      <c r="DI150" s="413"/>
      <c r="DJ150" s="413"/>
      <c r="DK150" s="413"/>
      <c r="DN150" s="413"/>
      <c r="DO150" s="413"/>
      <c r="DP150" s="413"/>
      <c r="DS150" s="413"/>
      <c r="DT150" s="413"/>
      <c r="DU150" s="413"/>
      <c r="DX150" s="413"/>
      <c r="DY150" s="413"/>
      <c r="DZ150" s="413"/>
      <c r="EC150" s="413"/>
      <c r="ED150" s="413"/>
      <c r="EE150" s="413"/>
      <c r="EH150" s="413"/>
      <c r="EI150" s="413"/>
      <c r="EJ150" s="413"/>
      <c r="EM150" s="413"/>
      <c r="EN150" s="413"/>
      <c r="EO150" s="413"/>
      <c r="ER150" s="413"/>
      <c r="ES150" s="413"/>
      <c r="ET150" s="413"/>
      <c r="EW150" s="413"/>
      <c r="EX150" s="413"/>
      <c r="EY150" s="413"/>
      <c r="FB150" s="413"/>
      <c r="FC150" s="413"/>
      <c r="FD150" s="413"/>
    </row>
    <row r="151" spans="3:160">
      <c r="C151" s="413"/>
      <c r="D151" s="413"/>
      <c r="E151" s="413"/>
      <c r="H151" s="413"/>
      <c r="I151" s="413"/>
      <c r="J151" s="413"/>
      <c r="M151" s="413"/>
      <c r="N151" s="413"/>
      <c r="O151" s="413"/>
      <c r="R151" s="413"/>
      <c r="S151" s="413"/>
      <c r="T151" s="413"/>
      <c r="W151" s="413"/>
      <c r="X151" s="413"/>
      <c r="Y151" s="413"/>
      <c r="AB151" s="413"/>
      <c r="AC151" s="413"/>
      <c r="AD151" s="413"/>
      <c r="AG151" s="413"/>
      <c r="AH151" s="413"/>
      <c r="AI151" s="413"/>
      <c r="AL151" s="413"/>
      <c r="AM151" s="413"/>
      <c r="AN151" s="413"/>
      <c r="AQ151" s="413"/>
      <c r="AR151" s="413"/>
      <c r="AS151" s="413"/>
      <c r="AV151" s="413"/>
      <c r="AW151" s="413"/>
      <c r="AX151" s="413"/>
      <c r="BA151" s="413"/>
      <c r="BB151" s="413"/>
      <c r="BC151" s="413"/>
      <c r="BF151" s="413"/>
      <c r="BG151" s="413"/>
      <c r="BH151" s="413"/>
      <c r="BK151" s="413"/>
      <c r="BL151" s="413"/>
      <c r="BM151" s="413"/>
      <c r="BP151" s="413"/>
      <c r="BQ151" s="413"/>
      <c r="BR151" s="413"/>
      <c r="BU151" s="413"/>
      <c r="BV151" s="413"/>
      <c r="BW151" s="413"/>
      <c r="BZ151" s="413"/>
      <c r="CA151" s="413"/>
      <c r="CB151" s="413"/>
      <c r="CE151" s="413"/>
      <c r="CF151" s="413"/>
      <c r="CG151" s="413"/>
      <c r="CJ151" s="413"/>
      <c r="CK151" s="413"/>
      <c r="CL151" s="413"/>
      <c r="CO151" s="413"/>
      <c r="CP151" s="413"/>
      <c r="CQ151" s="413"/>
      <c r="CT151" s="413"/>
      <c r="CU151" s="413"/>
      <c r="CV151" s="413"/>
      <c r="CY151" s="413"/>
      <c r="CZ151" s="413"/>
      <c r="DA151" s="413"/>
      <c r="DD151" s="413"/>
      <c r="DE151" s="413"/>
      <c r="DF151" s="413"/>
      <c r="DI151" s="413"/>
      <c r="DJ151" s="413"/>
      <c r="DK151" s="413"/>
      <c r="DN151" s="413"/>
      <c r="DO151" s="413"/>
      <c r="DP151" s="413"/>
      <c r="DS151" s="413"/>
      <c r="DT151" s="413"/>
      <c r="DU151" s="413"/>
      <c r="DX151" s="413"/>
      <c r="DY151" s="413"/>
      <c r="DZ151" s="413"/>
      <c r="EC151" s="413"/>
      <c r="ED151" s="413"/>
      <c r="EE151" s="413"/>
      <c r="EH151" s="413"/>
      <c r="EI151" s="413"/>
      <c r="EJ151" s="413"/>
      <c r="EM151" s="413"/>
      <c r="EN151" s="413"/>
      <c r="EO151" s="413"/>
      <c r="ER151" s="413"/>
      <c r="ES151" s="413"/>
      <c r="ET151" s="413"/>
      <c r="EW151" s="413"/>
      <c r="EX151" s="413"/>
      <c r="EY151" s="413"/>
      <c r="FB151" s="413"/>
      <c r="FC151" s="413"/>
      <c r="FD151" s="413"/>
    </row>
    <row r="152" spans="3:160">
      <c r="C152" s="413"/>
      <c r="D152" s="413"/>
      <c r="E152" s="413"/>
      <c r="H152" s="413"/>
      <c r="I152" s="413"/>
      <c r="J152" s="413"/>
      <c r="M152" s="413"/>
      <c r="N152" s="413"/>
      <c r="O152" s="413"/>
      <c r="R152" s="413"/>
      <c r="S152" s="413"/>
      <c r="T152" s="413"/>
      <c r="W152" s="413"/>
      <c r="X152" s="413"/>
      <c r="Y152" s="413"/>
      <c r="AB152" s="413"/>
      <c r="AC152" s="413"/>
      <c r="AD152" s="413"/>
      <c r="AG152" s="413"/>
      <c r="AH152" s="413"/>
      <c r="AI152" s="413"/>
      <c r="AL152" s="413"/>
      <c r="AM152" s="413"/>
      <c r="AN152" s="413"/>
      <c r="AQ152" s="413"/>
      <c r="AR152" s="413"/>
      <c r="AS152" s="413"/>
      <c r="AV152" s="413"/>
      <c r="AW152" s="413"/>
      <c r="AX152" s="413"/>
      <c r="BA152" s="413"/>
      <c r="BB152" s="413"/>
      <c r="BC152" s="413"/>
      <c r="BF152" s="413"/>
      <c r="BG152" s="413"/>
      <c r="BH152" s="413"/>
      <c r="BK152" s="413"/>
      <c r="BL152" s="413"/>
      <c r="BM152" s="413"/>
      <c r="BP152" s="413"/>
      <c r="BQ152" s="413"/>
      <c r="BR152" s="413"/>
      <c r="BU152" s="413"/>
      <c r="BV152" s="413"/>
      <c r="BW152" s="413"/>
      <c r="BZ152" s="413"/>
      <c r="CA152" s="413"/>
      <c r="CB152" s="413"/>
      <c r="CE152" s="413"/>
      <c r="CF152" s="413"/>
      <c r="CG152" s="413"/>
      <c r="CJ152" s="413"/>
      <c r="CK152" s="413"/>
      <c r="CL152" s="413"/>
      <c r="CO152" s="413"/>
      <c r="CP152" s="413"/>
      <c r="CQ152" s="413"/>
      <c r="CT152" s="413"/>
      <c r="CU152" s="413"/>
      <c r="CV152" s="413"/>
      <c r="CY152" s="413"/>
      <c r="CZ152" s="413"/>
      <c r="DA152" s="413"/>
      <c r="DD152" s="413"/>
      <c r="DE152" s="413"/>
      <c r="DF152" s="413"/>
      <c r="DI152" s="413"/>
      <c r="DJ152" s="413"/>
      <c r="DK152" s="413"/>
      <c r="DN152" s="413"/>
      <c r="DO152" s="413"/>
      <c r="DP152" s="413"/>
      <c r="DS152" s="413"/>
      <c r="DT152" s="413"/>
      <c r="DU152" s="413"/>
      <c r="DX152" s="413"/>
      <c r="DY152" s="413"/>
      <c r="DZ152" s="413"/>
      <c r="EC152" s="413"/>
      <c r="ED152" s="413"/>
      <c r="EE152" s="413"/>
      <c r="EH152" s="413"/>
      <c r="EI152" s="413"/>
      <c r="EJ152" s="413"/>
      <c r="EM152" s="413"/>
      <c r="EN152" s="413"/>
      <c r="EO152" s="413"/>
      <c r="ER152" s="413"/>
      <c r="ES152" s="413"/>
      <c r="ET152" s="413"/>
      <c r="EW152" s="413"/>
      <c r="EX152" s="413"/>
      <c r="EY152" s="413"/>
      <c r="FB152" s="413"/>
      <c r="FC152" s="413"/>
      <c r="FD152" s="413"/>
    </row>
    <row r="153" spans="3:160">
      <c r="C153" s="413"/>
      <c r="D153" s="413"/>
      <c r="E153" s="413"/>
      <c r="H153" s="413"/>
      <c r="I153" s="413"/>
      <c r="J153" s="413"/>
      <c r="M153" s="413"/>
      <c r="N153" s="413"/>
      <c r="O153" s="413"/>
      <c r="R153" s="413"/>
      <c r="S153" s="413"/>
      <c r="T153" s="413"/>
      <c r="W153" s="413"/>
      <c r="X153" s="413"/>
      <c r="Y153" s="413"/>
      <c r="AB153" s="413"/>
      <c r="AC153" s="413"/>
      <c r="AD153" s="413"/>
      <c r="AG153" s="413"/>
      <c r="AH153" s="413"/>
      <c r="AI153" s="413"/>
      <c r="AL153" s="413"/>
      <c r="AM153" s="413"/>
      <c r="AN153" s="413"/>
      <c r="AQ153" s="413"/>
      <c r="AR153" s="413"/>
      <c r="AS153" s="413"/>
      <c r="AV153" s="413"/>
      <c r="AW153" s="413"/>
      <c r="AX153" s="413"/>
      <c r="BA153" s="413"/>
      <c r="BB153" s="413"/>
      <c r="BC153" s="413"/>
      <c r="BF153" s="413"/>
      <c r="BG153" s="413"/>
      <c r="BH153" s="413"/>
      <c r="BK153" s="413"/>
      <c r="BL153" s="413"/>
      <c r="BM153" s="413"/>
      <c r="BP153" s="413"/>
      <c r="BQ153" s="413"/>
      <c r="BR153" s="413"/>
      <c r="BU153" s="413"/>
      <c r="BV153" s="413"/>
      <c r="BW153" s="413"/>
      <c r="BZ153" s="413"/>
      <c r="CA153" s="413"/>
      <c r="CB153" s="413"/>
      <c r="CE153" s="413"/>
      <c r="CF153" s="413"/>
      <c r="CG153" s="413"/>
      <c r="CJ153" s="413"/>
      <c r="CK153" s="413"/>
      <c r="CL153" s="413"/>
      <c r="CO153" s="413"/>
      <c r="CP153" s="413"/>
      <c r="CQ153" s="413"/>
      <c r="CT153" s="413"/>
      <c r="CU153" s="413"/>
      <c r="CV153" s="413"/>
      <c r="CY153" s="413"/>
      <c r="CZ153" s="413"/>
      <c r="DA153" s="413"/>
      <c r="DD153" s="413"/>
      <c r="DE153" s="413"/>
      <c r="DF153" s="413"/>
      <c r="DI153" s="413"/>
      <c r="DJ153" s="413"/>
      <c r="DK153" s="413"/>
      <c r="DN153" s="413"/>
      <c r="DO153" s="413"/>
      <c r="DP153" s="413"/>
      <c r="DS153" s="413"/>
      <c r="DT153" s="413"/>
      <c r="DU153" s="413"/>
      <c r="DX153" s="413"/>
      <c r="DY153" s="413"/>
      <c r="DZ153" s="413"/>
      <c r="EC153" s="413"/>
      <c r="ED153" s="413"/>
      <c r="EE153" s="413"/>
      <c r="EH153" s="413"/>
      <c r="EI153" s="413"/>
      <c r="EJ153" s="413"/>
      <c r="EM153" s="413"/>
      <c r="EN153" s="413"/>
      <c r="EO153" s="413"/>
      <c r="ER153" s="413"/>
      <c r="ES153" s="413"/>
      <c r="ET153" s="413"/>
      <c r="EW153" s="413"/>
      <c r="EX153" s="413"/>
      <c r="EY153" s="413"/>
      <c r="FB153" s="413"/>
      <c r="FC153" s="413"/>
      <c r="FD153" s="413"/>
    </row>
    <row r="154" spans="3:160">
      <c r="C154" s="413"/>
      <c r="D154" s="413"/>
      <c r="E154" s="413"/>
      <c r="H154" s="413"/>
      <c r="I154" s="413"/>
      <c r="J154" s="413"/>
      <c r="M154" s="413"/>
      <c r="N154" s="413"/>
      <c r="O154" s="413"/>
      <c r="R154" s="413"/>
      <c r="S154" s="413"/>
      <c r="T154" s="413"/>
      <c r="W154" s="413"/>
      <c r="X154" s="413"/>
      <c r="Y154" s="413"/>
      <c r="AB154" s="413"/>
      <c r="AC154" s="413"/>
      <c r="AD154" s="413"/>
      <c r="AG154" s="413"/>
      <c r="AH154" s="413"/>
      <c r="AI154" s="413"/>
      <c r="AL154" s="413"/>
      <c r="AM154" s="413"/>
      <c r="AN154" s="413"/>
      <c r="AQ154" s="413"/>
      <c r="AR154" s="413"/>
      <c r="AS154" s="413"/>
      <c r="AV154" s="413"/>
      <c r="AW154" s="413"/>
      <c r="AX154" s="413"/>
      <c r="BA154" s="413"/>
      <c r="BB154" s="413"/>
      <c r="BC154" s="413"/>
      <c r="BF154" s="413"/>
      <c r="BG154" s="413"/>
      <c r="BH154" s="413"/>
      <c r="BK154" s="413"/>
      <c r="BL154" s="413"/>
      <c r="BM154" s="413"/>
      <c r="BP154" s="413"/>
      <c r="BQ154" s="413"/>
      <c r="BR154" s="413"/>
      <c r="BU154" s="413"/>
      <c r="BV154" s="413"/>
      <c r="BW154" s="413"/>
      <c r="BZ154" s="413"/>
      <c r="CA154" s="413"/>
      <c r="CB154" s="413"/>
      <c r="CE154" s="413"/>
      <c r="CF154" s="413"/>
      <c r="CG154" s="413"/>
      <c r="CJ154" s="413"/>
      <c r="CK154" s="413"/>
      <c r="CL154" s="413"/>
      <c r="CO154" s="413"/>
      <c r="CP154" s="413"/>
      <c r="CQ154" s="413"/>
      <c r="CT154" s="413"/>
      <c r="CU154" s="413"/>
      <c r="CV154" s="413"/>
      <c r="CY154" s="413"/>
      <c r="CZ154" s="413"/>
      <c r="DA154" s="413"/>
      <c r="DD154" s="413"/>
      <c r="DE154" s="413"/>
      <c r="DF154" s="413"/>
      <c r="DI154" s="413"/>
      <c r="DJ154" s="413"/>
      <c r="DK154" s="413"/>
      <c r="DN154" s="413"/>
      <c r="DO154" s="413"/>
      <c r="DP154" s="413"/>
      <c r="DS154" s="413"/>
      <c r="DT154" s="413"/>
      <c r="DU154" s="413"/>
      <c r="DX154" s="413"/>
      <c r="DY154" s="413"/>
      <c r="DZ154" s="413"/>
      <c r="EC154" s="413"/>
      <c r="ED154" s="413"/>
      <c r="EE154" s="413"/>
      <c r="EH154" s="413"/>
      <c r="EI154" s="413"/>
      <c r="EJ154" s="413"/>
      <c r="EM154" s="413"/>
      <c r="EN154" s="413"/>
      <c r="EO154" s="413"/>
      <c r="ER154" s="413"/>
      <c r="ES154" s="413"/>
      <c r="ET154" s="413"/>
      <c r="EW154" s="413"/>
      <c r="EX154" s="413"/>
      <c r="EY154" s="413"/>
      <c r="FB154" s="413"/>
      <c r="FC154" s="413"/>
      <c r="FD154" s="413"/>
    </row>
    <row r="155" spans="3:160">
      <c r="C155" s="413"/>
      <c r="D155" s="413"/>
      <c r="E155" s="413"/>
      <c r="H155" s="413"/>
      <c r="I155" s="413"/>
      <c r="J155" s="413"/>
      <c r="M155" s="413"/>
      <c r="N155" s="413"/>
      <c r="O155" s="413"/>
      <c r="R155" s="413"/>
      <c r="S155" s="413"/>
      <c r="T155" s="413"/>
      <c r="W155" s="413"/>
      <c r="X155" s="413"/>
      <c r="Y155" s="413"/>
      <c r="AB155" s="413"/>
      <c r="AC155" s="413"/>
      <c r="AD155" s="413"/>
      <c r="AG155" s="413"/>
      <c r="AH155" s="413"/>
      <c r="AI155" s="413"/>
      <c r="AL155" s="413"/>
      <c r="AM155" s="413"/>
      <c r="AN155" s="413"/>
      <c r="AQ155" s="413"/>
      <c r="AR155" s="413"/>
      <c r="AS155" s="413"/>
      <c r="AV155" s="413"/>
      <c r="AW155" s="413"/>
      <c r="AX155" s="413"/>
      <c r="BA155" s="413"/>
      <c r="BB155" s="413"/>
      <c r="BC155" s="413"/>
      <c r="BF155" s="413"/>
      <c r="BG155" s="413"/>
      <c r="BH155" s="413"/>
      <c r="BK155" s="413"/>
      <c r="BL155" s="413"/>
      <c r="BM155" s="413"/>
      <c r="BP155" s="413"/>
      <c r="BQ155" s="413"/>
      <c r="BR155" s="413"/>
      <c r="BU155" s="413"/>
      <c r="BV155" s="413"/>
      <c r="BW155" s="413"/>
      <c r="BZ155" s="413"/>
      <c r="CA155" s="413"/>
      <c r="CB155" s="413"/>
      <c r="CE155" s="413"/>
      <c r="CF155" s="413"/>
      <c r="CG155" s="413"/>
      <c r="CJ155" s="413"/>
      <c r="CK155" s="413"/>
      <c r="CL155" s="413"/>
      <c r="CO155" s="413"/>
      <c r="CP155" s="413"/>
      <c r="CQ155" s="413"/>
      <c r="CT155" s="413"/>
      <c r="CU155" s="413"/>
      <c r="CV155" s="413"/>
      <c r="CY155" s="413"/>
      <c r="CZ155" s="413"/>
      <c r="DA155" s="413"/>
      <c r="DD155" s="413"/>
      <c r="DE155" s="413"/>
      <c r="DF155" s="413"/>
      <c r="DI155" s="413"/>
      <c r="DJ155" s="413"/>
      <c r="DK155" s="413"/>
      <c r="DN155" s="413"/>
      <c r="DO155" s="413"/>
      <c r="DP155" s="413"/>
      <c r="DS155" s="413"/>
      <c r="DT155" s="413"/>
      <c r="DU155" s="413"/>
      <c r="DX155" s="413"/>
      <c r="DY155" s="413"/>
      <c r="DZ155" s="413"/>
      <c r="EC155" s="413"/>
      <c r="ED155" s="413"/>
      <c r="EE155" s="413"/>
      <c r="EH155" s="413"/>
      <c r="EI155" s="413"/>
      <c r="EJ155" s="413"/>
      <c r="EM155" s="413"/>
      <c r="EN155" s="413"/>
      <c r="EO155" s="413"/>
      <c r="ER155" s="413"/>
      <c r="ES155" s="413"/>
      <c r="ET155" s="413"/>
      <c r="EW155" s="413"/>
      <c r="EX155" s="413"/>
      <c r="EY155" s="413"/>
      <c r="FB155" s="413"/>
      <c r="FC155" s="413"/>
      <c r="FD155" s="413"/>
    </row>
    <row r="156" spans="3:160">
      <c r="C156" s="413"/>
      <c r="D156" s="413"/>
      <c r="E156" s="413"/>
      <c r="H156" s="413"/>
      <c r="I156" s="413"/>
      <c r="J156" s="413"/>
      <c r="M156" s="413"/>
      <c r="N156" s="413"/>
      <c r="O156" s="413"/>
      <c r="R156" s="413"/>
      <c r="S156" s="413"/>
      <c r="T156" s="413"/>
      <c r="W156" s="413"/>
      <c r="X156" s="413"/>
      <c r="Y156" s="413"/>
      <c r="AB156" s="413"/>
      <c r="AC156" s="413"/>
      <c r="AD156" s="413"/>
      <c r="AG156" s="413"/>
      <c r="AH156" s="413"/>
      <c r="AI156" s="413"/>
      <c r="AL156" s="413"/>
      <c r="AM156" s="413"/>
      <c r="AN156" s="413"/>
      <c r="AQ156" s="413"/>
      <c r="AR156" s="413"/>
      <c r="AS156" s="413"/>
      <c r="AV156" s="413"/>
      <c r="AW156" s="413"/>
      <c r="AX156" s="413"/>
      <c r="BA156" s="413"/>
      <c r="BB156" s="413"/>
      <c r="BC156" s="413"/>
      <c r="BF156" s="413"/>
      <c r="BG156" s="413"/>
      <c r="BH156" s="413"/>
      <c r="BK156" s="413"/>
      <c r="BL156" s="413"/>
      <c r="BM156" s="413"/>
      <c r="BP156" s="413"/>
      <c r="BQ156" s="413"/>
      <c r="BR156" s="413"/>
      <c r="BU156" s="413"/>
      <c r="BV156" s="413"/>
      <c r="BW156" s="413"/>
      <c r="BZ156" s="413"/>
      <c r="CA156" s="413"/>
      <c r="CB156" s="413"/>
      <c r="CE156" s="413"/>
      <c r="CF156" s="413"/>
      <c r="CG156" s="413"/>
      <c r="CJ156" s="413"/>
      <c r="CK156" s="413"/>
      <c r="CL156" s="413"/>
      <c r="CO156" s="413"/>
      <c r="CP156" s="413"/>
      <c r="CQ156" s="413"/>
      <c r="CT156" s="413"/>
      <c r="CU156" s="413"/>
      <c r="CV156" s="413"/>
      <c r="CY156" s="413"/>
      <c r="CZ156" s="413"/>
      <c r="DA156" s="413"/>
      <c r="DD156" s="413"/>
      <c r="DE156" s="413"/>
      <c r="DF156" s="413"/>
      <c r="DI156" s="413"/>
      <c r="DJ156" s="413"/>
      <c r="DK156" s="413"/>
      <c r="DN156" s="413"/>
      <c r="DO156" s="413"/>
      <c r="DP156" s="413"/>
      <c r="DS156" s="413"/>
      <c r="DT156" s="413"/>
      <c r="DU156" s="413"/>
      <c r="DX156" s="413"/>
      <c r="DY156" s="413"/>
      <c r="DZ156" s="413"/>
      <c r="EC156" s="413"/>
      <c r="ED156" s="413"/>
      <c r="EE156" s="413"/>
      <c r="EH156" s="413"/>
      <c r="EI156" s="413"/>
      <c r="EJ156" s="413"/>
      <c r="EM156" s="413"/>
      <c r="EN156" s="413"/>
      <c r="EO156" s="413"/>
      <c r="ER156" s="413"/>
      <c r="ES156" s="413"/>
      <c r="ET156" s="413"/>
      <c r="EW156" s="413"/>
      <c r="EX156" s="413"/>
      <c r="EY156" s="413"/>
      <c r="FB156" s="413"/>
      <c r="FC156" s="413"/>
      <c r="FD156" s="413"/>
    </row>
    <row r="157" spans="3:160">
      <c r="C157" s="413"/>
      <c r="D157" s="413"/>
      <c r="E157" s="413"/>
      <c r="H157" s="413"/>
      <c r="I157" s="413"/>
      <c r="J157" s="413"/>
      <c r="M157" s="413"/>
      <c r="N157" s="413"/>
      <c r="O157" s="413"/>
      <c r="R157" s="413"/>
      <c r="S157" s="413"/>
      <c r="T157" s="413"/>
      <c r="W157" s="413"/>
      <c r="X157" s="413"/>
      <c r="Y157" s="413"/>
      <c r="AB157" s="413"/>
      <c r="AC157" s="413"/>
      <c r="AD157" s="413"/>
      <c r="AG157" s="413"/>
      <c r="AH157" s="413"/>
      <c r="AI157" s="413"/>
      <c r="AL157" s="413"/>
      <c r="AM157" s="413"/>
      <c r="AN157" s="413"/>
      <c r="AQ157" s="413"/>
      <c r="AR157" s="413"/>
      <c r="AS157" s="413"/>
      <c r="AV157" s="413"/>
      <c r="AW157" s="413"/>
      <c r="AX157" s="413"/>
      <c r="BA157" s="413"/>
      <c r="BB157" s="413"/>
      <c r="BC157" s="413"/>
      <c r="BF157" s="413"/>
      <c r="BG157" s="413"/>
      <c r="BH157" s="413"/>
      <c r="BK157" s="413"/>
      <c r="BL157" s="413"/>
      <c r="BM157" s="413"/>
      <c r="BP157" s="413"/>
      <c r="BQ157" s="413"/>
      <c r="BR157" s="413"/>
      <c r="BU157" s="413"/>
      <c r="BV157" s="413"/>
      <c r="BW157" s="413"/>
      <c r="BZ157" s="413"/>
      <c r="CA157" s="413"/>
      <c r="CB157" s="413"/>
      <c r="CE157" s="413"/>
      <c r="CF157" s="413"/>
      <c r="CG157" s="413"/>
      <c r="CJ157" s="413"/>
      <c r="CK157" s="413"/>
      <c r="CL157" s="413"/>
      <c r="CO157" s="413"/>
      <c r="CP157" s="413"/>
      <c r="CQ157" s="413"/>
      <c r="CT157" s="413"/>
      <c r="CU157" s="413"/>
      <c r="CV157" s="413"/>
      <c r="CY157" s="413"/>
      <c r="CZ157" s="413"/>
      <c r="DA157" s="413"/>
      <c r="DD157" s="413"/>
      <c r="DE157" s="413"/>
      <c r="DF157" s="413"/>
      <c r="DI157" s="413"/>
      <c r="DJ157" s="413"/>
      <c r="DK157" s="413"/>
      <c r="DN157" s="413"/>
      <c r="DO157" s="413"/>
      <c r="DP157" s="413"/>
      <c r="DS157" s="413"/>
      <c r="DT157" s="413"/>
      <c r="DU157" s="413"/>
      <c r="DX157" s="413"/>
      <c r="DY157" s="413"/>
      <c r="DZ157" s="413"/>
      <c r="EC157" s="413"/>
      <c r="ED157" s="413"/>
      <c r="EE157" s="413"/>
      <c r="EH157" s="413"/>
      <c r="EI157" s="413"/>
      <c r="EJ157" s="413"/>
      <c r="EM157" s="413"/>
      <c r="EN157" s="413"/>
      <c r="EO157" s="413"/>
      <c r="ER157" s="413"/>
      <c r="ES157" s="413"/>
      <c r="ET157" s="413"/>
      <c r="EW157" s="413"/>
      <c r="EX157" s="413"/>
      <c r="EY157" s="413"/>
      <c r="FB157" s="413"/>
      <c r="FC157" s="413"/>
      <c r="FD157" s="413"/>
    </row>
    <row r="158" spans="3:160">
      <c r="C158" s="413"/>
      <c r="D158" s="413"/>
      <c r="E158" s="413"/>
      <c r="H158" s="413"/>
      <c r="I158" s="413"/>
      <c r="J158" s="413"/>
      <c r="M158" s="413"/>
      <c r="N158" s="413"/>
      <c r="O158" s="413"/>
      <c r="R158" s="413"/>
      <c r="S158" s="413"/>
      <c r="T158" s="413"/>
      <c r="W158" s="413"/>
      <c r="X158" s="413"/>
      <c r="Y158" s="413"/>
      <c r="AB158" s="413"/>
      <c r="AC158" s="413"/>
      <c r="AD158" s="413"/>
      <c r="AG158" s="413"/>
      <c r="AH158" s="413"/>
      <c r="AI158" s="413"/>
      <c r="AL158" s="413"/>
      <c r="AM158" s="413"/>
      <c r="AN158" s="413"/>
      <c r="AQ158" s="413"/>
      <c r="AR158" s="413"/>
      <c r="AS158" s="413"/>
      <c r="AV158" s="413"/>
      <c r="AW158" s="413"/>
      <c r="AX158" s="413"/>
      <c r="BA158" s="413"/>
      <c r="BB158" s="413"/>
      <c r="BC158" s="413"/>
      <c r="BF158" s="413"/>
      <c r="BG158" s="413"/>
      <c r="BH158" s="413"/>
      <c r="BK158" s="413"/>
      <c r="BL158" s="413"/>
      <c r="BM158" s="413"/>
      <c r="BP158" s="413"/>
      <c r="BQ158" s="413"/>
      <c r="BR158" s="413"/>
      <c r="BU158" s="413"/>
      <c r="BV158" s="413"/>
      <c r="BW158" s="413"/>
      <c r="BZ158" s="413"/>
      <c r="CA158" s="413"/>
      <c r="CB158" s="413"/>
      <c r="CE158" s="413"/>
      <c r="CF158" s="413"/>
      <c r="CG158" s="413"/>
      <c r="CJ158" s="413"/>
      <c r="CK158" s="413"/>
      <c r="CL158" s="413"/>
      <c r="CO158" s="413"/>
      <c r="CP158" s="413"/>
      <c r="CQ158" s="413"/>
      <c r="CT158" s="413"/>
      <c r="CU158" s="413"/>
      <c r="CV158" s="413"/>
      <c r="CY158" s="413"/>
      <c r="CZ158" s="413"/>
      <c r="DA158" s="413"/>
      <c r="DD158" s="413"/>
      <c r="DE158" s="413"/>
      <c r="DF158" s="413"/>
      <c r="DI158" s="413"/>
      <c r="DJ158" s="413"/>
      <c r="DK158" s="413"/>
      <c r="DN158" s="413"/>
      <c r="DO158" s="413"/>
      <c r="DP158" s="413"/>
      <c r="DS158" s="413"/>
      <c r="DT158" s="413"/>
      <c r="DU158" s="413"/>
      <c r="DX158" s="413"/>
      <c r="DY158" s="413"/>
      <c r="DZ158" s="413"/>
      <c r="EC158" s="413"/>
      <c r="ED158" s="413"/>
      <c r="EE158" s="413"/>
      <c r="EH158" s="413"/>
      <c r="EI158" s="413"/>
      <c r="EJ158" s="413"/>
      <c r="EM158" s="413"/>
      <c r="EN158" s="413"/>
      <c r="EO158" s="413"/>
      <c r="ER158" s="413"/>
      <c r="ES158" s="413"/>
      <c r="ET158" s="413"/>
      <c r="EW158" s="413"/>
      <c r="EX158" s="413"/>
      <c r="EY158" s="413"/>
      <c r="FB158" s="413"/>
      <c r="FC158" s="413"/>
      <c r="FD158" s="413"/>
    </row>
    <row r="159" spans="3:160">
      <c r="C159" s="413"/>
      <c r="D159" s="413"/>
      <c r="E159" s="413"/>
      <c r="H159" s="413"/>
      <c r="I159" s="413"/>
      <c r="J159" s="413"/>
      <c r="M159" s="413"/>
      <c r="N159" s="413"/>
      <c r="O159" s="413"/>
      <c r="R159" s="413"/>
      <c r="S159" s="413"/>
      <c r="T159" s="413"/>
      <c r="W159" s="413"/>
      <c r="X159" s="413"/>
      <c r="Y159" s="413"/>
      <c r="AB159" s="413"/>
      <c r="AC159" s="413"/>
      <c r="AD159" s="413"/>
      <c r="AG159" s="413"/>
      <c r="AH159" s="413"/>
      <c r="AI159" s="413"/>
      <c r="AL159" s="413"/>
      <c r="AM159" s="413"/>
      <c r="AN159" s="413"/>
      <c r="AQ159" s="413"/>
      <c r="AR159" s="413"/>
      <c r="AS159" s="413"/>
      <c r="AV159" s="413"/>
      <c r="AW159" s="413"/>
      <c r="AX159" s="413"/>
      <c r="BA159" s="413"/>
      <c r="BB159" s="413"/>
      <c r="BC159" s="413"/>
      <c r="BF159" s="413"/>
      <c r="BG159" s="413"/>
      <c r="BH159" s="413"/>
      <c r="BK159" s="413"/>
      <c r="BL159" s="413"/>
      <c r="BM159" s="413"/>
      <c r="BP159" s="413"/>
      <c r="BQ159" s="413"/>
      <c r="BR159" s="413"/>
      <c r="BU159" s="413"/>
      <c r="BV159" s="413"/>
      <c r="BW159" s="413"/>
      <c r="BZ159" s="413"/>
      <c r="CA159" s="413"/>
      <c r="CB159" s="413"/>
      <c r="CE159" s="413"/>
      <c r="CF159" s="413"/>
      <c r="CG159" s="413"/>
      <c r="CJ159" s="413"/>
      <c r="CK159" s="413"/>
      <c r="CL159" s="413"/>
      <c r="CO159" s="413"/>
      <c r="CP159" s="413"/>
      <c r="CQ159" s="413"/>
      <c r="CT159" s="413"/>
      <c r="CU159" s="413"/>
      <c r="CV159" s="413"/>
      <c r="CY159" s="413"/>
      <c r="CZ159" s="413"/>
      <c r="DA159" s="413"/>
      <c r="DD159" s="413"/>
      <c r="DE159" s="413"/>
      <c r="DF159" s="413"/>
      <c r="DI159" s="413"/>
      <c r="DJ159" s="413"/>
      <c r="DK159" s="413"/>
      <c r="DN159" s="413"/>
      <c r="DO159" s="413"/>
      <c r="DP159" s="413"/>
      <c r="DS159" s="413"/>
      <c r="DT159" s="413"/>
      <c r="DU159" s="413"/>
      <c r="DX159" s="413"/>
      <c r="DY159" s="413"/>
      <c r="DZ159" s="413"/>
      <c r="EC159" s="413"/>
      <c r="ED159" s="413"/>
      <c r="EE159" s="413"/>
      <c r="EH159" s="413"/>
      <c r="EI159" s="413"/>
      <c r="EJ159" s="413"/>
      <c r="EM159" s="413"/>
      <c r="EN159" s="413"/>
      <c r="EO159" s="413"/>
      <c r="ER159" s="413"/>
      <c r="ES159" s="413"/>
      <c r="ET159" s="413"/>
      <c r="EW159" s="413"/>
      <c r="EX159" s="413"/>
      <c r="EY159" s="413"/>
      <c r="FB159" s="413"/>
      <c r="FC159" s="413"/>
      <c r="FD159" s="413"/>
    </row>
    <row r="160" spans="3:160">
      <c r="C160" s="413"/>
      <c r="D160" s="413"/>
      <c r="E160" s="413"/>
      <c r="H160" s="413"/>
      <c r="I160" s="413"/>
      <c r="J160" s="413"/>
      <c r="M160" s="413"/>
      <c r="N160" s="413"/>
      <c r="O160" s="413"/>
      <c r="R160" s="413"/>
      <c r="S160" s="413"/>
      <c r="T160" s="413"/>
      <c r="W160" s="413"/>
      <c r="X160" s="413"/>
      <c r="Y160" s="413"/>
      <c r="AB160" s="413"/>
      <c r="AC160" s="413"/>
      <c r="AD160" s="413"/>
      <c r="AG160" s="413"/>
      <c r="AH160" s="413"/>
      <c r="AI160" s="413"/>
      <c r="AL160" s="413"/>
      <c r="AM160" s="413"/>
      <c r="AN160" s="413"/>
      <c r="AQ160" s="413"/>
      <c r="AR160" s="413"/>
      <c r="AS160" s="413"/>
      <c r="AV160" s="413"/>
      <c r="AW160" s="413"/>
      <c r="AX160" s="413"/>
      <c r="BA160" s="413"/>
      <c r="BB160" s="413"/>
      <c r="BC160" s="413"/>
      <c r="BF160" s="413"/>
      <c r="BG160" s="413"/>
      <c r="BH160" s="413"/>
      <c r="BK160" s="413"/>
      <c r="BL160" s="413"/>
      <c r="BM160" s="413"/>
      <c r="BP160" s="413"/>
      <c r="BQ160" s="413"/>
      <c r="BR160" s="413"/>
      <c r="BU160" s="413"/>
      <c r="BV160" s="413"/>
      <c r="BW160" s="413"/>
      <c r="BZ160" s="413"/>
      <c r="CA160" s="413"/>
      <c r="CB160" s="413"/>
      <c r="CE160" s="413"/>
      <c r="CF160" s="413"/>
      <c r="CG160" s="413"/>
      <c r="CJ160" s="413"/>
      <c r="CK160" s="413"/>
      <c r="CL160" s="413"/>
      <c r="CO160" s="413"/>
      <c r="CP160" s="413"/>
      <c r="CQ160" s="413"/>
      <c r="CT160" s="413"/>
      <c r="CU160" s="413"/>
      <c r="CV160" s="413"/>
      <c r="CY160" s="413"/>
      <c r="CZ160" s="413"/>
      <c r="DA160" s="413"/>
      <c r="DD160" s="413"/>
      <c r="DE160" s="413"/>
      <c r="DF160" s="413"/>
      <c r="DI160" s="413"/>
      <c r="DJ160" s="413"/>
      <c r="DK160" s="413"/>
      <c r="DN160" s="413"/>
      <c r="DO160" s="413"/>
      <c r="DP160" s="413"/>
      <c r="DS160" s="413"/>
      <c r="DT160" s="413"/>
      <c r="DU160" s="413"/>
      <c r="DX160" s="413"/>
      <c r="DY160" s="413"/>
      <c r="DZ160" s="413"/>
      <c r="EC160" s="413"/>
      <c r="ED160" s="413"/>
      <c r="EE160" s="413"/>
      <c r="EH160" s="413"/>
      <c r="EI160" s="413"/>
      <c r="EJ160" s="413"/>
      <c r="EM160" s="413"/>
      <c r="EN160" s="413"/>
      <c r="EO160" s="413"/>
      <c r="ER160" s="413"/>
      <c r="ES160" s="413"/>
      <c r="ET160" s="413"/>
      <c r="EW160" s="413"/>
      <c r="EX160" s="413"/>
      <c r="EY160" s="413"/>
      <c r="FB160" s="413"/>
      <c r="FC160" s="413"/>
      <c r="FD160" s="413"/>
    </row>
    <row r="161" spans="3:160">
      <c r="C161" s="413"/>
      <c r="D161" s="413"/>
      <c r="E161" s="413"/>
      <c r="H161" s="413"/>
      <c r="I161" s="413"/>
      <c r="J161" s="413"/>
      <c r="M161" s="413"/>
      <c r="N161" s="413"/>
      <c r="O161" s="413"/>
      <c r="R161" s="413"/>
      <c r="S161" s="413"/>
      <c r="T161" s="413"/>
      <c r="W161" s="413"/>
      <c r="X161" s="413"/>
      <c r="Y161" s="413"/>
      <c r="AB161" s="413"/>
      <c r="AC161" s="413"/>
      <c r="AD161" s="413"/>
      <c r="AG161" s="413"/>
      <c r="AH161" s="413"/>
      <c r="AI161" s="413"/>
      <c r="AL161" s="413"/>
      <c r="AM161" s="413"/>
      <c r="AN161" s="413"/>
      <c r="AQ161" s="413"/>
      <c r="AR161" s="413"/>
      <c r="AS161" s="413"/>
      <c r="AV161" s="413"/>
      <c r="AW161" s="413"/>
      <c r="AX161" s="413"/>
      <c r="BA161" s="413"/>
      <c r="BB161" s="413"/>
      <c r="BC161" s="413"/>
      <c r="BF161" s="413"/>
      <c r="BG161" s="413"/>
      <c r="BH161" s="413"/>
      <c r="BK161" s="413"/>
      <c r="BL161" s="413"/>
      <c r="BM161" s="413"/>
      <c r="BP161" s="413"/>
      <c r="BQ161" s="413"/>
      <c r="BR161" s="413"/>
      <c r="BU161" s="413"/>
      <c r="BV161" s="413"/>
      <c r="BW161" s="413"/>
      <c r="BZ161" s="413"/>
      <c r="CA161" s="413"/>
      <c r="CB161" s="413"/>
      <c r="CE161" s="413"/>
      <c r="CF161" s="413"/>
      <c r="CG161" s="413"/>
      <c r="CJ161" s="413"/>
      <c r="CK161" s="413"/>
      <c r="CL161" s="413"/>
      <c r="CO161" s="413"/>
      <c r="CP161" s="413"/>
      <c r="CQ161" s="413"/>
      <c r="CT161" s="413"/>
      <c r="CU161" s="413"/>
      <c r="CV161" s="413"/>
      <c r="CY161" s="413"/>
      <c r="CZ161" s="413"/>
      <c r="DA161" s="413"/>
      <c r="DD161" s="413"/>
      <c r="DE161" s="413"/>
      <c r="DF161" s="413"/>
      <c r="DI161" s="413"/>
      <c r="DJ161" s="413"/>
      <c r="DK161" s="413"/>
      <c r="DN161" s="413"/>
      <c r="DO161" s="413"/>
      <c r="DP161" s="413"/>
      <c r="DS161" s="413"/>
      <c r="DT161" s="413"/>
      <c r="DU161" s="413"/>
      <c r="DX161" s="413"/>
      <c r="DY161" s="413"/>
      <c r="DZ161" s="413"/>
      <c r="EC161" s="413"/>
      <c r="ED161" s="413"/>
      <c r="EE161" s="413"/>
      <c r="EH161" s="413"/>
      <c r="EI161" s="413"/>
      <c r="EJ161" s="413"/>
      <c r="EM161" s="413"/>
      <c r="EN161" s="413"/>
      <c r="EO161" s="413"/>
      <c r="ER161" s="413"/>
      <c r="ES161" s="413"/>
      <c r="ET161" s="413"/>
      <c r="EW161" s="413"/>
      <c r="EX161" s="413"/>
      <c r="EY161" s="413"/>
      <c r="FB161" s="413"/>
      <c r="FC161" s="413"/>
      <c r="FD161" s="413"/>
    </row>
    <row r="162" spans="3:160">
      <c r="C162" s="413"/>
      <c r="D162" s="413"/>
      <c r="E162" s="413"/>
      <c r="H162" s="413"/>
      <c r="I162" s="413"/>
      <c r="J162" s="413"/>
      <c r="M162" s="413"/>
      <c r="N162" s="413"/>
      <c r="O162" s="413"/>
      <c r="R162" s="413"/>
      <c r="S162" s="413"/>
      <c r="T162" s="413"/>
      <c r="W162" s="413"/>
      <c r="X162" s="413"/>
      <c r="Y162" s="413"/>
      <c r="AB162" s="413"/>
      <c r="AC162" s="413"/>
      <c r="AD162" s="413"/>
      <c r="AG162" s="413"/>
      <c r="AH162" s="413"/>
      <c r="AI162" s="413"/>
      <c r="AL162" s="413"/>
      <c r="AM162" s="413"/>
      <c r="AN162" s="413"/>
      <c r="AQ162" s="413"/>
      <c r="AR162" s="413"/>
      <c r="AS162" s="413"/>
      <c r="AV162" s="413"/>
      <c r="AW162" s="413"/>
      <c r="AX162" s="413"/>
      <c r="BA162" s="413"/>
      <c r="BB162" s="413"/>
      <c r="BC162" s="413"/>
      <c r="BF162" s="413"/>
      <c r="BG162" s="413"/>
      <c r="BH162" s="413"/>
      <c r="BK162" s="413"/>
      <c r="BL162" s="413"/>
      <c r="BM162" s="413"/>
      <c r="BP162" s="413"/>
      <c r="BQ162" s="413"/>
      <c r="BR162" s="413"/>
      <c r="BU162" s="413"/>
      <c r="BV162" s="413"/>
      <c r="BW162" s="413"/>
      <c r="BZ162" s="413"/>
      <c r="CA162" s="413"/>
      <c r="CB162" s="413"/>
      <c r="CE162" s="413"/>
      <c r="CF162" s="413"/>
      <c r="CG162" s="413"/>
      <c r="CJ162" s="413"/>
      <c r="CK162" s="413"/>
      <c r="CL162" s="413"/>
      <c r="CO162" s="413"/>
      <c r="CP162" s="413"/>
      <c r="CQ162" s="413"/>
      <c r="CT162" s="413"/>
      <c r="CU162" s="413"/>
      <c r="CV162" s="413"/>
      <c r="CY162" s="413"/>
      <c r="CZ162" s="413"/>
      <c r="DA162" s="413"/>
      <c r="DD162" s="413"/>
      <c r="DE162" s="413"/>
      <c r="DF162" s="413"/>
      <c r="DI162" s="413"/>
      <c r="DJ162" s="413"/>
      <c r="DK162" s="413"/>
      <c r="DN162" s="413"/>
      <c r="DO162" s="413"/>
      <c r="DP162" s="413"/>
      <c r="DS162" s="413"/>
      <c r="DT162" s="413"/>
      <c r="DU162" s="413"/>
      <c r="DX162" s="413"/>
      <c r="DY162" s="413"/>
      <c r="DZ162" s="413"/>
      <c r="EC162" s="413"/>
      <c r="ED162" s="413"/>
      <c r="EE162" s="413"/>
      <c r="EH162" s="413"/>
      <c r="EI162" s="413"/>
      <c r="EJ162" s="413"/>
      <c r="EM162" s="413"/>
      <c r="EN162" s="413"/>
      <c r="EO162" s="413"/>
      <c r="ER162" s="413"/>
      <c r="ES162" s="413"/>
      <c r="ET162" s="413"/>
      <c r="EW162" s="413"/>
      <c r="EX162" s="413"/>
      <c r="EY162" s="413"/>
      <c r="FB162" s="413"/>
      <c r="FC162" s="413"/>
      <c r="FD162" s="413"/>
    </row>
    <row r="163" spans="3:160">
      <c r="C163" s="413"/>
      <c r="D163" s="413"/>
      <c r="E163" s="413"/>
      <c r="H163" s="413"/>
      <c r="I163" s="413"/>
      <c r="J163" s="413"/>
      <c r="M163" s="413"/>
      <c r="N163" s="413"/>
      <c r="O163" s="413"/>
      <c r="R163" s="413"/>
      <c r="S163" s="413"/>
      <c r="T163" s="413"/>
      <c r="W163" s="413"/>
      <c r="X163" s="413"/>
      <c r="Y163" s="413"/>
      <c r="AB163" s="413"/>
      <c r="AC163" s="413"/>
      <c r="AD163" s="413"/>
      <c r="AG163" s="413"/>
      <c r="AH163" s="413"/>
      <c r="AI163" s="413"/>
      <c r="AL163" s="413"/>
      <c r="AM163" s="413"/>
      <c r="AN163" s="413"/>
      <c r="AQ163" s="413"/>
      <c r="AR163" s="413"/>
      <c r="AS163" s="413"/>
      <c r="AV163" s="413"/>
      <c r="AW163" s="413"/>
      <c r="AX163" s="413"/>
      <c r="BA163" s="413"/>
      <c r="BB163" s="413"/>
      <c r="BC163" s="413"/>
      <c r="BF163" s="413"/>
      <c r="BG163" s="413"/>
      <c r="BH163" s="413"/>
      <c r="BK163" s="413"/>
      <c r="BL163" s="413"/>
      <c r="BM163" s="413"/>
      <c r="BP163" s="413"/>
      <c r="BQ163" s="413"/>
      <c r="BR163" s="413"/>
      <c r="BU163" s="413"/>
      <c r="BV163" s="413"/>
      <c r="BW163" s="413"/>
      <c r="BZ163" s="413"/>
      <c r="CA163" s="413"/>
      <c r="CB163" s="413"/>
      <c r="CE163" s="413"/>
      <c r="CF163" s="413"/>
      <c r="CG163" s="413"/>
      <c r="CJ163" s="413"/>
      <c r="CK163" s="413"/>
      <c r="CL163" s="413"/>
      <c r="CO163" s="413"/>
      <c r="CP163" s="413"/>
      <c r="CQ163" s="413"/>
      <c r="CT163" s="413"/>
      <c r="CU163" s="413"/>
      <c r="CV163" s="413"/>
      <c r="CY163" s="413"/>
      <c r="CZ163" s="413"/>
      <c r="DA163" s="413"/>
      <c r="DD163" s="413"/>
      <c r="DE163" s="413"/>
      <c r="DF163" s="413"/>
      <c r="DI163" s="413"/>
      <c r="DJ163" s="413"/>
      <c r="DK163" s="413"/>
      <c r="DN163" s="413"/>
      <c r="DO163" s="413"/>
      <c r="DP163" s="413"/>
      <c r="DS163" s="413"/>
      <c r="DT163" s="413"/>
      <c r="DU163" s="413"/>
      <c r="DX163" s="413"/>
      <c r="DY163" s="413"/>
      <c r="DZ163" s="413"/>
      <c r="EC163" s="413"/>
      <c r="ED163" s="413"/>
      <c r="EE163" s="413"/>
      <c r="EH163" s="413"/>
      <c r="EI163" s="413"/>
      <c r="EJ163" s="413"/>
      <c r="EM163" s="413"/>
      <c r="EN163" s="413"/>
      <c r="EO163" s="413"/>
      <c r="ER163" s="413"/>
      <c r="ES163" s="413"/>
      <c r="ET163" s="413"/>
      <c r="EW163" s="413"/>
      <c r="EX163" s="413"/>
      <c r="EY163" s="413"/>
      <c r="FB163" s="413"/>
      <c r="FC163" s="413"/>
      <c r="FD163" s="413"/>
    </row>
    <row r="164" spans="3:160">
      <c r="C164" s="413"/>
      <c r="D164" s="413"/>
      <c r="E164" s="413"/>
      <c r="H164" s="413"/>
      <c r="I164" s="413"/>
      <c r="J164" s="413"/>
      <c r="M164" s="413"/>
      <c r="N164" s="413"/>
      <c r="O164" s="413"/>
      <c r="R164" s="413"/>
      <c r="S164" s="413"/>
      <c r="T164" s="413"/>
      <c r="W164" s="413"/>
      <c r="X164" s="413"/>
      <c r="Y164" s="413"/>
      <c r="AB164" s="413"/>
      <c r="AC164" s="413"/>
      <c r="AD164" s="413"/>
      <c r="AG164" s="413"/>
      <c r="AH164" s="413"/>
      <c r="AI164" s="413"/>
      <c r="AL164" s="413"/>
      <c r="AM164" s="413"/>
      <c r="AN164" s="413"/>
      <c r="AQ164" s="413"/>
      <c r="AR164" s="413"/>
      <c r="AS164" s="413"/>
      <c r="AV164" s="413"/>
      <c r="AW164" s="413"/>
      <c r="AX164" s="413"/>
      <c r="BA164" s="413"/>
      <c r="BB164" s="413"/>
      <c r="BC164" s="413"/>
      <c r="BF164" s="413"/>
      <c r="BG164" s="413"/>
      <c r="BH164" s="413"/>
      <c r="BK164" s="413"/>
      <c r="BL164" s="413"/>
      <c r="BM164" s="413"/>
      <c r="BP164" s="413"/>
      <c r="BQ164" s="413"/>
      <c r="BR164" s="413"/>
      <c r="BU164" s="413"/>
      <c r="BV164" s="413"/>
      <c r="BW164" s="413"/>
      <c r="BZ164" s="413"/>
      <c r="CA164" s="413"/>
      <c r="CB164" s="413"/>
      <c r="CE164" s="413"/>
      <c r="CF164" s="413"/>
      <c r="CG164" s="413"/>
      <c r="CJ164" s="413"/>
      <c r="CK164" s="413"/>
      <c r="CL164" s="413"/>
      <c r="CO164" s="413"/>
      <c r="CP164" s="413"/>
      <c r="CQ164" s="413"/>
      <c r="CT164" s="413"/>
      <c r="CU164" s="413"/>
      <c r="CV164" s="413"/>
      <c r="CY164" s="413"/>
      <c r="CZ164" s="413"/>
      <c r="DA164" s="413"/>
      <c r="DD164" s="413"/>
      <c r="DE164" s="413"/>
      <c r="DF164" s="413"/>
      <c r="DI164" s="413"/>
      <c r="DJ164" s="413"/>
      <c r="DK164" s="413"/>
      <c r="DN164" s="413"/>
      <c r="DO164" s="413"/>
      <c r="DP164" s="413"/>
      <c r="DS164" s="413"/>
      <c r="DT164" s="413"/>
      <c r="DU164" s="413"/>
      <c r="DX164" s="413"/>
      <c r="DY164" s="413"/>
      <c r="DZ164" s="413"/>
      <c r="EC164" s="413"/>
      <c r="ED164" s="413"/>
      <c r="EE164" s="413"/>
      <c r="EH164" s="413"/>
      <c r="EI164" s="413"/>
      <c r="EJ164" s="413"/>
      <c r="EM164" s="413"/>
      <c r="EN164" s="413"/>
      <c r="EO164" s="413"/>
      <c r="ER164" s="413"/>
      <c r="ES164" s="413"/>
      <c r="ET164" s="413"/>
      <c r="EW164" s="413"/>
      <c r="EX164" s="413"/>
      <c r="EY164" s="413"/>
      <c r="FB164" s="413"/>
      <c r="FC164" s="413"/>
      <c r="FD164" s="413"/>
    </row>
    <row r="165" spans="3:160">
      <c r="C165" s="413"/>
      <c r="D165" s="413"/>
      <c r="E165" s="413"/>
      <c r="H165" s="413"/>
      <c r="I165" s="413"/>
      <c r="J165" s="413"/>
      <c r="M165" s="413"/>
      <c r="N165" s="413"/>
      <c r="O165" s="413"/>
      <c r="R165" s="413"/>
      <c r="S165" s="413"/>
      <c r="T165" s="413"/>
      <c r="W165" s="413"/>
      <c r="X165" s="413"/>
      <c r="Y165" s="413"/>
      <c r="AB165" s="413"/>
      <c r="AC165" s="413"/>
      <c r="AD165" s="413"/>
      <c r="AG165" s="413"/>
      <c r="AH165" s="413"/>
      <c r="AI165" s="413"/>
      <c r="AL165" s="413"/>
      <c r="AM165" s="413"/>
      <c r="AN165" s="413"/>
      <c r="AQ165" s="413"/>
      <c r="AR165" s="413"/>
      <c r="AS165" s="413"/>
      <c r="AV165" s="413"/>
      <c r="AW165" s="413"/>
      <c r="AX165" s="413"/>
      <c r="BA165" s="413"/>
      <c r="BB165" s="413"/>
      <c r="BC165" s="413"/>
      <c r="BF165" s="413"/>
      <c r="BG165" s="413"/>
      <c r="BH165" s="413"/>
      <c r="BK165" s="413"/>
      <c r="BL165" s="413"/>
      <c r="BM165" s="413"/>
      <c r="BP165" s="413"/>
      <c r="BQ165" s="413"/>
      <c r="BR165" s="413"/>
      <c r="BU165" s="413"/>
      <c r="BV165" s="413"/>
      <c r="BW165" s="413"/>
      <c r="BZ165" s="413"/>
      <c r="CA165" s="413"/>
      <c r="CB165" s="413"/>
      <c r="CE165" s="413"/>
      <c r="CF165" s="413"/>
      <c r="CG165" s="413"/>
      <c r="CJ165" s="413"/>
      <c r="CK165" s="413"/>
      <c r="CL165" s="413"/>
      <c r="CO165" s="413"/>
      <c r="CP165" s="413"/>
      <c r="CQ165" s="413"/>
      <c r="CT165" s="413"/>
      <c r="CU165" s="413"/>
      <c r="CV165" s="413"/>
      <c r="CY165" s="413"/>
      <c r="CZ165" s="413"/>
      <c r="DA165" s="413"/>
      <c r="DD165" s="413"/>
      <c r="DE165" s="413"/>
      <c r="DF165" s="413"/>
      <c r="DI165" s="413"/>
      <c r="DJ165" s="413"/>
      <c r="DK165" s="413"/>
      <c r="DN165" s="413"/>
      <c r="DO165" s="413"/>
      <c r="DP165" s="413"/>
      <c r="DS165" s="413"/>
      <c r="DT165" s="413"/>
      <c r="DU165" s="413"/>
      <c r="DX165" s="413"/>
      <c r="DY165" s="413"/>
      <c r="DZ165" s="413"/>
      <c r="EC165" s="413"/>
      <c r="ED165" s="413"/>
      <c r="EE165" s="413"/>
      <c r="EH165" s="413"/>
      <c r="EI165" s="413"/>
      <c r="EJ165" s="413"/>
      <c r="EM165" s="413"/>
      <c r="EN165" s="413"/>
      <c r="EO165" s="413"/>
      <c r="ER165" s="413"/>
      <c r="ES165" s="413"/>
      <c r="ET165" s="413"/>
      <c r="EW165" s="413"/>
      <c r="EX165" s="413"/>
      <c r="EY165" s="413"/>
      <c r="FB165" s="413"/>
      <c r="FC165" s="413"/>
      <c r="FD165" s="413"/>
    </row>
    <row r="166" spans="3:160">
      <c r="C166" s="413"/>
      <c r="D166" s="413"/>
      <c r="E166" s="413"/>
      <c r="H166" s="413"/>
      <c r="I166" s="413"/>
      <c r="J166" s="413"/>
      <c r="M166" s="413"/>
      <c r="N166" s="413"/>
      <c r="O166" s="413"/>
      <c r="R166" s="413"/>
      <c r="S166" s="413"/>
      <c r="T166" s="413"/>
      <c r="W166" s="413"/>
      <c r="X166" s="413"/>
      <c r="Y166" s="413"/>
      <c r="AB166" s="413"/>
      <c r="AC166" s="413"/>
      <c r="AD166" s="413"/>
      <c r="AG166" s="413"/>
      <c r="AH166" s="413"/>
      <c r="AI166" s="413"/>
      <c r="AL166" s="413"/>
      <c r="AM166" s="413"/>
      <c r="AN166" s="413"/>
      <c r="AQ166" s="413"/>
      <c r="AR166" s="413"/>
      <c r="AS166" s="413"/>
      <c r="AV166" s="413"/>
      <c r="AW166" s="413"/>
      <c r="AX166" s="413"/>
      <c r="BA166" s="413"/>
      <c r="BB166" s="413"/>
      <c r="BC166" s="413"/>
      <c r="BF166" s="413"/>
      <c r="BG166" s="413"/>
      <c r="BH166" s="413"/>
      <c r="BK166" s="413"/>
      <c r="BL166" s="413"/>
      <c r="BM166" s="413"/>
      <c r="BP166" s="413"/>
      <c r="BQ166" s="413"/>
      <c r="BR166" s="413"/>
      <c r="BU166" s="413"/>
      <c r="BV166" s="413"/>
      <c r="BW166" s="413"/>
      <c r="BZ166" s="413"/>
      <c r="CA166" s="413"/>
      <c r="CB166" s="413"/>
      <c r="CE166" s="413"/>
      <c r="CF166" s="413"/>
      <c r="CG166" s="413"/>
      <c r="CJ166" s="413"/>
      <c r="CK166" s="413"/>
      <c r="CL166" s="413"/>
      <c r="CO166" s="413"/>
      <c r="CP166" s="413"/>
      <c r="CQ166" s="413"/>
      <c r="CT166" s="413"/>
      <c r="CU166" s="413"/>
      <c r="CV166" s="413"/>
      <c r="CY166" s="413"/>
      <c r="CZ166" s="413"/>
      <c r="DA166" s="413"/>
      <c r="DD166" s="413"/>
      <c r="DE166" s="413"/>
      <c r="DF166" s="413"/>
      <c r="DI166" s="413"/>
      <c r="DJ166" s="413"/>
      <c r="DK166" s="413"/>
      <c r="DN166" s="413"/>
      <c r="DO166" s="413"/>
      <c r="DP166" s="413"/>
      <c r="DS166" s="413"/>
      <c r="DT166" s="413"/>
      <c r="DU166" s="413"/>
      <c r="DX166" s="413"/>
      <c r="DY166" s="413"/>
      <c r="DZ166" s="413"/>
      <c r="EC166" s="413"/>
      <c r="ED166" s="413"/>
      <c r="EE166" s="413"/>
      <c r="EH166" s="413"/>
      <c r="EI166" s="413"/>
      <c r="EJ166" s="413"/>
      <c r="EM166" s="413"/>
      <c r="EN166" s="413"/>
      <c r="EO166" s="413"/>
      <c r="ER166" s="413"/>
      <c r="ES166" s="413"/>
      <c r="ET166" s="413"/>
      <c r="EW166" s="413"/>
      <c r="EX166" s="413"/>
      <c r="EY166" s="413"/>
      <c r="FB166" s="413"/>
      <c r="FC166" s="413"/>
      <c r="FD166" s="413"/>
    </row>
    <row r="167" spans="3:160">
      <c r="C167" s="413"/>
      <c r="D167" s="413"/>
      <c r="E167" s="413"/>
      <c r="H167" s="413"/>
      <c r="I167" s="413"/>
      <c r="J167" s="413"/>
      <c r="M167" s="413"/>
      <c r="N167" s="413"/>
      <c r="O167" s="413"/>
      <c r="R167" s="413"/>
      <c r="S167" s="413"/>
      <c r="T167" s="413"/>
      <c r="W167" s="413"/>
      <c r="X167" s="413"/>
      <c r="Y167" s="413"/>
      <c r="AB167" s="413"/>
      <c r="AC167" s="413"/>
      <c r="AD167" s="413"/>
      <c r="AG167" s="413"/>
      <c r="AH167" s="413"/>
      <c r="AI167" s="413"/>
      <c r="AL167" s="413"/>
      <c r="AM167" s="413"/>
      <c r="AN167" s="413"/>
      <c r="AQ167" s="413"/>
      <c r="AR167" s="413"/>
      <c r="AS167" s="413"/>
      <c r="AV167" s="413"/>
      <c r="AW167" s="413"/>
      <c r="AX167" s="413"/>
      <c r="BA167" s="413"/>
      <c r="BB167" s="413"/>
      <c r="BC167" s="413"/>
      <c r="BF167" s="413"/>
      <c r="BG167" s="413"/>
      <c r="BH167" s="413"/>
      <c r="BK167" s="413"/>
      <c r="BL167" s="413"/>
      <c r="BM167" s="413"/>
      <c r="BP167" s="413"/>
      <c r="BQ167" s="413"/>
      <c r="BR167" s="413"/>
      <c r="BU167" s="413"/>
      <c r="BV167" s="413"/>
      <c r="BW167" s="413"/>
      <c r="BZ167" s="413"/>
      <c r="CA167" s="413"/>
      <c r="CB167" s="413"/>
      <c r="CE167" s="413"/>
      <c r="CF167" s="413"/>
      <c r="CG167" s="413"/>
      <c r="CJ167" s="413"/>
      <c r="CK167" s="413"/>
      <c r="CL167" s="413"/>
      <c r="CO167" s="413"/>
      <c r="CP167" s="413"/>
      <c r="CQ167" s="413"/>
      <c r="CT167" s="413"/>
      <c r="CU167" s="413"/>
      <c r="CV167" s="413"/>
      <c r="CY167" s="413"/>
      <c r="CZ167" s="413"/>
      <c r="DA167" s="413"/>
      <c r="DD167" s="413"/>
      <c r="DE167" s="413"/>
      <c r="DF167" s="413"/>
      <c r="DI167" s="413"/>
      <c r="DJ167" s="413"/>
      <c r="DK167" s="413"/>
      <c r="DN167" s="413"/>
      <c r="DO167" s="413"/>
      <c r="DP167" s="413"/>
      <c r="DS167" s="413"/>
      <c r="DT167" s="413"/>
      <c r="DU167" s="413"/>
      <c r="DX167" s="413"/>
      <c r="DY167" s="413"/>
      <c r="DZ167" s="413"/>
      <c r="EC167" s="413"/>
      <c r="ED167" s="413"/>
      <c r="EE167" s="413"/>
      <c r="EH167" s="413"/>
      <c r="EI167" s="413"/>
      <c r="EJ167" s="413"/>
      <c r="EM167" s="413"/>
      <c r="EN167" s="413"/>
      <c r="EO167" s="413"/>
      <c r="ER167" s="413"/>
      <c r="ES167" s="413"/>
      <c r="ET167" s="413"/>
      <c r="EW167" s="413"/>
      <c r="EX167" s="413"/>
      <c r="EY167" s="413"/>
      <c r="FB167" s="413"/>
      <c r="FC167" s="413"/>
      <c r="FD167" s="413"/>
    </row>
    <row r="168" spans="3:160">
      <c r="C168" s="413"/>
      <c r="D168" s="413"/>
      <c r="E168" s="413"/>
      <c r="H168" s="413"/>
      <c r="I168" s="413"/>
      <c r="J168" s="413"/>
      <c r="M168" s="413"/>
      <c r="N168" s="413"/>
      <c r="O168" s="413"/>
      <c r="R168" s="413"/>
      <c r="S168" s="413"/>
      <c r="T168" s="413"/>
      <c r="W168" s="413"/>
      <c r="X168" s="413"/>
      <c r="Y168" s="413"/>
      <c r="AB168" s="413"/>
      <c r="AC168" s="413"/>
      <c r="AD168" s="413"/>
      <c r="AG168" s="413"/>
      <c r="AH168" s="413"/>
      <c r="AI168" s="413"/>
      <c r="AL168" s="413"/>
      <c r="AM168" s="413"/>
      <c r="AN168" s="413"/>
      <c r="AQ168" s="413"/>
      <c r="AR168" s="413"/>
      <c r="AS168" s="413"/>
      <c r="AV168" s="413"/>
      <c r="AW168" s="413"/>
      <c r="AX168" s="413"/>
      <c r="BA168" s="413"/>
      <c r="BB168" s="413"/>
      <c r="BC168" s="413"/>
      <c r="BF168" s="413"/>
      <c r="BG168" s="413"/>
      <c r="BH168" s="413"/>
      <c r="BK168" s="413"/>
      <c r="BL168" s="413"/>
      <c r="BM168" s="413"/>
      <c r="BP168" s="413"/>
      <c r="BQ168" s="413"/>
      <c r="BR168" s="413"/>
      <c r="BU168" s="413"/>
      <c r="BV168" s="413"/>
      <c r="BW168" s="413"/>
      <c r="BZ168" s="413"/>
      <c r="CA168" s="413"/>
      <c r="CB168" s="413"/>
      <c r="CE168" s="413"/>
      <c r="CF168" s="413"/>
      <c r="CG168" s="413"/>
      <c r="CJ168" s="413"/>
      <c r="CK168" s="413"/>
      <c r="CL168" s="413"/>
      <c r="CO168" s="413"/>
      <c r="CP168" s="413"/>
      <c r="CQ168" s="413"/>
      <c r="CT168" s="413"/>
      <c r="CU168" s="413"/>
      <c r="CV168" s="413"/>
      <c r="CY168" s="413"/>
      <c r="CZ168" s="413"/>
      <c r="DA168" s="413"/>
      <c r="DD168" s="413"/>
      <c r="DE168" s="413"/>
      <c r="DF168" s="413"/>
      <c r="DI168" s="413"/>
      <c r="DJ168" s="413"/>
      <c r="DK168" s="413"/>
      <c r="DN168" s="413"/>
      <c r="DO168" s="413"/>
      <c r="DP168" s="413"/>
      <c r="DS168" s="413"/>
      <c r="DT168" s="413"/>
      <c r="DU168" s="413"/>
      <c r="DX168" s="413"/>
      <c r="DY168" s="413"/>
      <c r="DZ168" s="413"/>
      <c r="EC168" s="413"/>
      <c r="ED168" s="413"/>
      <c r="EE168" s="413"/>
      <c r="EH168" s="413"/>
      <c r="EI168" s="413"/>
      <c r="EJ168" s="413"/>
      <c r="EM168" s="413"/>
      <c r="EN168" s="413"/>
      <c r="EO168" s="413"/>
      <c r="ER168" s="413"/>
      <c r="ES168" s="413"/>
      <c r="ET168" s="413"/>
      <c r="EW168" s="413"/>
      <c r="EX168" s="413"/>
      <c r="EY168" s="413"/>
      <c r="FB168" s="413"/>
      <c r="FC168" s="413"/>
      <c r="FD168" s="413"/>
    </row>
    <row r="169" spans="3:160">
      <c r="C169" s="413"/>
      <c r="D169" s="413"/>
      <c r="E169" s="413"/>
      <c r="H169" s="413"/>
      <c r="I169" s="413"/>
      <c r="J169" s="413"/>
      <c r="M169" s="413"/>
      <c r="N169" s="413"/>
      <c r="O169" s="413"/>
      <c r="R169" s="413"/>
      <c r="S169" s="413"/>
      <c r="T169" s="413"/>
      <c r="W169" s="413"/>
      <c r="X169" s="413"/>
      <c r="Y169" s="413"/>
      <c r="AB169" s="413"/>
      <c r="AC169" s="413"/>
      <c r="AD169" s="413"/>
      <c r="AG169" s="413"/>
      <c r="AH169" s="413"/>
      <c r="AI169" s="413"/>
      <c r="AL169" s="413"/>
      <c r="AM169" s="413"/>
      <c r="AN169" s="413"/>
      <c r="AQ169" s="413"/>
      <c r="AR169" s="413"/>
      <c r="AS169" s="413"/>
      <c r="AV169" s="413"/>
      <c r="AW169" s="413"/>
      <c r="AX169" s="413"/>
      <c r="BA169" s="413"/>
      <c r="BB169" s="413"/>
      <c r="BC169" s="413"/>
      <c r="BF169" s="413"/>
      <c r="BG169" s="413"/>
      <c r="BH169" s="413"/>
      <c r="BK169" s="413"/>
      <c r="BL169" s="413"/>
      <c r="BM169" s="413"/>
      <c r="BP169" s="413"/>
      <c r="BQ169" s="413"/>
      <c r="BR169" s="413"/>
      <c r="BU169" s="413"/>
      <c r="BV169" s="413"/>
      <c r="BW169" s="413"/>
      <c r="BZ169" s="413"/>
      <c r="CA169" s="413"/>
      <c r="CB169" s="413"/>
      <c r="CE169" s="413"/>
      <c r="CF169" s="413"/>
      <c r="CG169" s="413"/>
      <c r="CJ169" s="413"/>
      <c r="CK169" s="413"/>
      <c r="CL169" s="413"/>
      <c r="CO169" s="413"/>
      <c r="CP169" s="413"/>
      <c r="CQ169" s="413"/>
      <c r="CT169" s="413"/>
      <c r="CU169" s="413"/>
      <c r="CV169" s="413"/>
      <c r="CY169" s="413"/>
      <c r="CZ169" s="413"/>
      <c r="DA169" s="413"/>
      <c r="DD169" s="413"/>
      <c r="DE169" s="413"/>
      <c r="DF169" s="413"/>
      <c r="DI169" s="413"/>
      <c r="DJ169" s="413"/>
      <c r="DK169" s="413"/>
      <c r="DN169" s="413"/>
      <c r="DO169" s="413"/>
      <c r="DP169" s="413"/>
      <c r="DS169" s="413"/>
      <c r="DT169" s="413"/>
      <c r="DU169" s="413"/>
      <c r="DX169" s="413"/>
      <c r="DY169" s="413"/>
      <c r="DZ169" s="413"/>
      <c r="EC169" s="413"/>
      <c r="ED169" s="413"/>
      <c r="EE169" s="413"/>
      <c r="EH169" s="413"/>
      <c r="EI169" s="413"/>
      <c r="EJ169" s="413"/>
      <c r="EM169" s="413"/>
      <c r="EN169" s="413"/>
      <c r="EO169" s="413"/>
      <c r="ER169" s="413"/>
      <c r="ES169" s="413"/>
      <c r="ET169" s="413"/>
      <c r="EW169" s="413"/>
      <c r="EX169" s="413"/>
      <c r="EY169" s="413"/>
      <c r="FB169" s="413"/>
      <c r="FC169" s="413"/>
      <c r="FD169" s="413"/>
    </row>
    <row r="170" spans="3:160">
      <c r="C170" s="413"/>
      <c r="D170" s="413"/>
      <c r="E170" s="413"/>
      <c r="H170" s="413"/>
      <c r="I170" s="413"/>
      <c r="J170" s="413"/>
      <c r="M170" s="413"/>
      <c r="N170" s="413"/>
      <c r="O170" s="413"/>
      <c r="R170" s="413"/>
      <c r="S170" s="413"/>
      <c r="T170" s="413"/>
      <c r="W170" s="413"/>
      <c r="X170" s="413"/>
      <c r="Y170" s="413"/>
      <c r="AB170" s="413"/>
      <c r="AC170" s="413"/>
      <c r="AD170" s="413"/>
      <c r="AG170" s="413"/>
      <c r="AH170" s="413"/>
      <c r="AI170" s="413"/>
      <c r="AL170" s="413"/>
      <c r="AM170" s="413"/>
      <c r="AN170" s="413"/>
      <c r="AQ170" s="413"/>
      <c r="AR170" s="413"/>
      <c r="AS170" s="413"/>
      <c r="AV170" s="413"/>
      <c r="AW170" s="413"/>
      <c r="AX170" s="413"/>
      <c r="BA170" s="413"/>
      <c r="BB170" s="413"/>
      <c r="BC170" s="413"/>
      <c r="BF170" s="413"/>
      <c r="BG170" s="413"/>
      <c r="BH170" s="413"/>
      <c r="BK170" s="413"/>
      <c r="BL170" s="413"/>
      <c r="BM170" s="413"/>
      <c r="BP170" s="413"/>
      <c r="BQ170" s="413"/>
      <c r="BR170" s="413"/>
      <c r="BU170" s="413"/>
      <c r="BV170" s="413"/>
      <c r="BW170" s="413"/>
      <c r="BZ170" s="413"/>
      <c r="CA170" s="413"/>
      <c r="CB170" s="413"/>
      <c r="CE170" s="413"/>
      <c r="CF170" s="413"/>
      <c r="CG170" s="413"/>
      <c r="CJ170" s="413"/>
      <c r="CK170" s="413"/>
      <c r="CL170" s="413"/>
      <c r="CO170" s="413"/>
      <c r="CP170" s="413"/>
      <c r="CQ170" s="413"/>
      <c r="CT170" s="413"/>
      <c r="CU170" s="413"/>
      <c r="CV170" s="413"/>
      <c r="CY170" s="413"/>
      <c r="CZ170" s="413"/>
      <c r="DA170" s="413"/>
      <c r="DD170" s="413"/>
      <c r="DE170" s="413"/>
      <c r="DF170" s="413"/>
      <c r="DI170" s="413"/>
      <c r="DJ170" s="413"/>
      <c r="DK170" s="413"/>
      <c r="DN170" s="413"/>
      <c r="DO170" s="413"/>
      <c r="DP170" s="413"/>
      <c r="DS170" s="413"/>
      <c r="DT170" s="413"/>
      <c r="DU170" s="413"/>
      <c r="DX170" s="413"/>
      <c r="DY170" s="413"/>
      <c r="DZ170" s="413"/>
      <c r="EC170" s="413"/>
      <c r="ED170" s="413"/>
      <c r="EE170" s="413"/>
      <c r="EH170" s="413"/>
      <c r="EI170" s="413"/>
      <c r="EJ170" s="413"/>
      <c r="EM170" s="413"/>
      <c r="EN170" s="413"/>
      <c r="EO170" s="413"/>
      <c r="ER170" s="413"/>
      <c r="ES170" s="413"/>
      <c r="ET170" s="413"/>
      <c r="EW170" s="413"/>
      <c r="EX170" s="413"/>
      <c r="EY170" s="413"/>
      <c r="FB170" s="413"/>
      <c r="FC170" s="413"/>
      <c r="FD170" s="413"/>
    </row>
    <row r="171" spans="3:160">
      <c r="C171" s="413"/>
      <c r="D171" s="413"/>
      <c r="E171" s="413"/>
      <c r="H171" s="413"/>
      <c r="I171" s="413"/>
      <c r="J171" s="413"/>
      <c r="M171" s="413"/>
      <c r="N171" s="413"/>
      <c r="O171" s="413"/>
      <c r="R171" s="413"/>
      <c r="S171" s="413"/>
      <c r="T171" s="413"/>
      <c r="W171" s="413"/>
      <c r="X171" s="413"/>
      <c r="Y171" s="413"/>
      <c r="AB171" s="413"/>
      <c r="AC171" s="413"/>
      <c r="AD171" s="413"/>
      <c r="AG171" s="413"/>
      <c r="AH171" s="413"/>
      <c r="AI171" s="413"/>
      <c r="AL171" s="413"/>
      <c r="AM171" s="413"/>
      <c r="AN171" s="413"/>
      <c r="AQ171" s="413"/>
      <c r="AR171" s="413"/>
      <c r="AS171" s="413"/>
      <c r="AV171" s="413"/>
      <c r="AW171" s="413"/>
      <c r="AX171" s="413"/>
      <c r="BA171" s="413"/>
      <c r="BB171" s="413"/>
      <c r="BC171" s="413"/>
      <c r="BF171" s="413"/>
      <c r="BG171" s="413"/>
      <c r="BH171" s="413"/>
      <c r="BK171" s="413"/>
      <c r="BL171" s="413"/>
      <c r="BM171" s="413"/>
      <c r="BP171" s="413"/>
      <c r="BQ171" s="413"/>
      <c r="BR171" s="413"/>
      <c r="BU171" s="413"/>
      <c r="BV171" s="413"/>
      <c r="BW171" s="413"/>
      <c r="BZ171" s="413"/>
      <c r="CA171" s="413"/>
      <c r="CB171" s="413"/>
      <c r="CE171" s="413"/>
      <c r="CF171" s="413"/>
      <c r="CG171" s="413"/>
      <c r="CJ171" s="413"/>
      <c r="CK171" s="413"/>
      <c r="CL171" s="413"/>
      <c r="CO171" s="413"/>
      <c r="CP171" s="413"/>
      <c r="CQ171" s="413"/>
      <c r="CT171" s="413"/>
      <c r="CU171" s="413"/>
      <c r="CV171" s="413"/>
      <c r="CY171" s="413"/>
      <c r="CZ171" s="413"/>
      <c r="DA171" s="413"/>
      <c r="DD171" s="413"/>
      <c r="DE171" s="413"/>
      <c r="DF171" s="413"/>
      <c r="DI171" s="413"/>
      <c r="DJ171" s="413"/>
      <c r="DK171" s="413"/>
      <c r="DN171" s="413"/>
      <c r="DO171" s="413"/>
      <c r="DP171" s="413"/>
      <c r="DS171" s="413"/>
      <c r="DT171" s="413"/>
      <c r="DU171" s="413"/>
      <c r="DX171" s="413"/>
      <c r="DY171" s="413"/>
      <c r="DZ171" s="413"/>
      <c r="EC171" s="413"/>
      <c r="ED171" s="413"/>
      <c r="EE171" s="413"/>
      <c r="EH171" s="413"/>
      <c r="EI171" s="413"/>
      <c r="EJ171" s="413"/>
      <c r="EM171" s="413"/>
      <c r="EN171" s="413"/>
      <c r="EO171" s="413"/>
      <c r="ER171" s="413"/>
      <c r="ES171" s="413"/>
      <c r="ET171" s="413"/>
      <c r="EW171" s="413"/>
      <c r="EX171" s="413"/>
      <c r="EY171" s="413"/>
      <c r="FB171" s="413"/>
      <c r="FC171" s="413"/>
      <c r="FD171" s="413"/>
    </row>
    <row r="172" spans="3:160">
      <c r="C172" s="413"/>
      <c r="D172" s="413"/>
      <c r="E172" s="413"/>
      <c r="H172" s="413"/>
      <c r="I172" s="413"/>
      <c r="J172" s="413"/>
      <c r="M172" s="413"/>
      <c r="N172" s="413"/>
      <c r="O172" s="413"/>
      <c r="R172" s="413"/>
      <c r="S172" s="413"/>
      <c r="T172" s="413"/>
      <c r="W172" s="413"/>
      <c r="X172" s="413"/>
      <c r="Y172" s="413"/>
      <c r="AB172" s="413"/>
      <c r="AC172" s="413"/>
      <c r="AD172" s="413"/>
      <c r="AG172" s="413"/>
      <c r="AH172" s="413"/>
      <c r="AI172" s="413"/>
      <c r="AL172" s="413"/>
      <c r="AM172" s="413"/>
      <c r="AN172" s="413"/>
      <c r="AQ172" s="413"/>
      <c r="AR172" s="413"/>
      <c r="AS172" s="413"/>
      <c r="AV172" s="413"/>
      <c r="AW172" s="413"/>
      <c r="AX172" s="413"/>
      <c r="BA172" s="413"/>
      <c r="BB172" s="413"/>
      <c r="BC172" s="413"/>
      <c r="BF172" s="413"/>
      <c r="BG172" s="413"/>
      <c r="BH172" s="413"/>
      <c r="BK172" s="413"/>
      <c r="BL172" s="413"/>
      <c r="BM172" s="413"/>
      <c r="BP172" s="413"/>
      <c r="BQ172" s="413"/>
      <c r="BR172" s="413"/>
      <c r="BU172" s="413"/>
      <c r="BV172" s="413"/>
      <c r="BW172" s="413"/>
      <c r="BZ172" s="413"/>
      <c r="CA172" s="413"/>
      <c r="CB172" s="413"/>
      <c r="CE172" s="413"/>
      <c r="CF172" s="413"/>
      <c r="CG172" s="413"/>
      <c r="CJ172" s="413"/>
      <c r="CK172" s="413"/>
      <c r="CL172" s="413"/>
      <c r="CO172" s="413"/>
      <c r="CP172" s="413"/>
      <c r="CQ172" s="413"/>
      <c r="CT172" s="413"/>
      <c r="CU172" s="413"/>
      <c r="CV172" s="413"/>
      <c r="CY172" s="413"/>
      <c r="CZ172" s="413"/>
      <c r="DA172" s="413"/>
      <c r="DD172" s="413"/>
      <c r="DE172" s="413"/>
      <c r="DF172" s="413"/>
      <c r="DI172" s="413"/>
      <c r="DJ172" s="413"/>
      <c r="DK172" s="413"/>
      <c r="DN172" s="413"/>
      <c r="DO172" s="413"/>
      <c r="DP172" s="413"/>
      <c r="DS172" s="413"/>
      <c r="DT172" s="413"/>
      <c r="DU172" s="413"/>
      <c r="DX172" s="413"/>
      <c r="DY172" s="413"/>
      <c r="DZ172" s="413"/>
      <c r="EC172" s="413"/>
      <c r="ED172" s="413"/>
      <c r="EE172" s="413"/>
      <c r="EH172" s="413"/>
      <c r="EI172" s="413"/>
      <c r="EJ172" s="413"/>
      <c r="EM172" s="413"/>
      <c r="EN172" s="413"/>
      <c r="EO172" s="413"/>
      <c r="ER172" s="413"/>
      <c r="ES172" s="413"/>
      <c r="ET172" s="413"/>
      <c r="EW172" s="413"/>
      <c r="EX172" s="413"/>
      <c r="EY172" s="413"/>
      <c r="FB172" s="413"/>
      <c r="FC172" s="413"/>
      <c r="FD172" s="413"/>
    </row>
    <row r="173" spans="3:160">
      <c r="C173" s="413"/>
      <c r="D173" s="413"/>
      <c r="E173" s="413"/>
      <c r="H173" s="413"/>
      <c r="I173" s="413"/>
      <c r="J173" s="413"/>
      <c r="M173" s="413"/>
      <c r="N173" s="413"/>
      <c r="O173" s="413"/>
      <c r="R173" s="413"/>
      <c r="S173" s="413"/>
      <c r="T173" s="413"/>
      <c r="W173" s="413"/>
      <c r="X173" s="413"/>
      <c r="Y173" s="413"/>
      <c r="AB173" s="413"/>
      <c r="AC173" s="413"/>
      <c r="AD173" s="413"/>
      <c r="AG173" s="413"/>
      <c r="AH173" s="413"/>
      <c r="AI173" s="413"/>
      <c r="AL173" s="413"/>
      <c r="AM173" s="413"/>
      <c r="AN173" s="413"/>
      <c r="AQ173" s="413"/>
      <c r="AR173" s="413"/>
      <c r="AS173" s="413"/>
      <c r="AV173" s="413"/>
      <c r="AW173" s="413"/>
      <c r="AX173" s="413"/>
      <c r="BA173" s="413"/>
      <c r="BB173" s="413"/>
      <c r="BC173" s="413"/>
      <c r="BF173" s="413"/>
      <c r="BG173" s="413"/>
      <c r="BH173" s="413"/>
      <c r="BK173" s="413"/>
      <c r="BL173" s="413"/>
      <c r="BM173" s="413"/>
      <c r="BP173" s="413"/>
      <c r="BQ173" s="413"/>
      <c r="BR173" s="413"/>
      <c r="BU173" s="413"/>
      <c r="BV173" s="413"/>
      <c r="BW173" s="413"/>
      <c r="BZ173" s="413"/>
      <c r="CA173" s="413"/>
      <c r="CB173" s="413"/>
      <c r="CE173" s="413"/>
      <c r="CF173" s="413"/>
      <c r="CG173" s="413"/>
      <c r="CJ173" s="413"/>
      <c r="CK173" s="413"/>
      <c r="CL173" s="413"/>
      <c r="CO173" s="413"/>
      <c r="CP173" s="413"/>
      <c r="CQ173" s="413"/>
      <c r="CT173" s="413"/>
      <c r="CU173" s="413"/>
      <c r="CV173" s="413"/>
      <c r="CY173" s="413"/>
      <c r="CZ173" s="413"/>
      <c r="DA173" s="413"/>
      <c r="DD173" s="413"/>
      <c r="DE173" s="413"/>
      <c r="DF173" s="413"/>
      <c r="DI173" s="413"/>
      <c r="DJ173" s="413"/>
      <c r="DK173" s="413"/>
      <c r="DN173" s="413"/>
      <c r="DO173" s="413"/>
      <c r="DP173" s="413"/>
      <c r="DS173" s="413"/>
      <c r="DT173" s="413"/>
      <c r="DU173" s="413"/>
      <c r="DX173" s="413"/>
      <c r="DY173" s="413"/>
      <c r="DZ173" s="413"/>
      <c r="EC173" s="413"/>
      <c r="ED173" s="413"/>
      <c r="EE173" s="413"/>
      <c r="EH173" s="413"/>
      <c r="EI173" s="413"/>
      <c r="EJ173" s="413"/>
      <c r="EM173" s="413"/>
      <c r="EN173" s="413"/>
      <c r="EO173" s="413"/>
      <c r="ER173" s="413"/>
      <c r="ES173" s="413"/>
      <c r="ET173" s="413"/>
      <c r="EW173" s="413"/>
      <c r="EX173" s="413"/>
      <c r="EY173" s="413"/>
      <c r="FB173" s="413"/>
      <c r="FC173" s="413"/>
      <c r="FD173" s="413"/>
    </row>
    <row r="174" spans="3:160">
      <c r="C174" s="413"/>
      <c r="D174" s="413"/>
      <c r="E174" s="413"/>
      <c r="H174" s="413"/>
      <c r="I174" s="413"/>
      <c r="J174" s="413"/>
      <c r="M174" s="413"/>
      <c r="N174" s="413"/>
      <c r="O174" s="413"/>
      <c r="R174" s="413"/>
      <c r="S174" s="413"/>
      <c r="T174" s="413"/>
      <c r="W174" s="413"/>
      <c r="X174" s="413"/>
      <c r="Y174" s="413"/>
      <c r="AB174" s="413"/>
      <c r="AC174" s="413"/>
      <c r="AD174" s="413"/>
      <c r="AG174" s="413"/>
      <c r="AH174" s="413"/>
      <c r="AI174" s="413"/>
      <c r="AL174" s="413"/>
      <c r="AM174" s="413"/>
      <c r="AN174" s="413"/>
      <c r="AQ174" s="413"/>
      <c r="AR174" s="413"/>
      <c r="AS174" s="413"/>
      <c r="AV174" s="413"/>
      <c r="AW174" s="413"/>
      <c r="AX174" s="413"/>
      <c r="BA174" s="413"/>
      <c r="BB174" s="413"/>
      <c r="BC174" s="413"/>
      <c r="BF174" s="413"/>
      <c r="BG174" s="413"/>
      <c r="BH174" s="413"/>
      <c r="BK174" s="413"/>
      <c r="BL174" s="413"/>
      <c r="BM174" s="413"/>
      <c r="BP174" s="413"/>
      <c r="BQ174" s="413"/>
      <c r="BR174" s="413"/>
      <c r="BU174" s="413"/>
      <c r="BV174" s="413"/>
      <c r="BW174" s="413"/>
      <c r="BZ174" s="413"/>
      <c r="CA174" s="413"/>
      <c r="CB174" s="413"/>
      <c r="CE174" s="413"/>
      <c r="CF174" s="413"/>
      <c r="CG174" s="413"/>
      <c r="CJ174" s="413"/>
      <c r="CK174" s="413"/>
      <c r="CL174" s="413"/>
      <c r="CO174" s="413"/>
      <c r="CP174" s="413"/>
      <c r="CQ174" s="413"/>
      <c r="CT174" s="413"/>
      <c r="CU174" s="413"/>
      <c r="CV174" s="413"/>
      <c r="CY174" s="413"/>
      <c r="CZ174" s="413"/>
      <c r="DA174" s="413"/>
      <c r="DD174" s="413"/>
      <c r="DE174" s="413"/>
      <c r="DF174" s="413"/>
      <c r="DI174" s="413"/>
      <c r="DJ174" s="413"/>
      <c r="DK174" s="413"/>
      <c r="DN174" s="413"/>
      <c r="DO174" s="413"/>
      <c r="DP174" s="413"/>
      <c r="DS174" s="413"/>
      <c r="DT174" s="413"/>
      <c r="DU174" s="413"/>
      <c r="DX174" s="413"/>
      <c r="DY174" s="413"/>
      <c r="DZ174" s="413"/>
      <c r="EC174" s="413"/>
      <c r="ED174" s="413"/>
      <c r="EE174" s="413"/>
      <c r="EH174" s="413"/>
      <c r="EI174" s="413"/>
      <c r="EJ174" s="413"/>
      <c r="EM174" s="413"/>
      <c r="EN174" s="413"/>
      <c r="EO174" s="413"/>
      <c r="ER174" s="413"/>
      <c r="ES174" s="413"/>
      <c r="ET174" s="413"/>
      <c r="EW174" s="413"/>
      <c r="EX174" s="413"/>
      <c r="EY174" s="413"/>
      <c r="FB174" s="413"/>
      <c r="FC174" s="413"/>
      <c r="FD174" s="413"/>
    </row>
    <row r="175" spans="3:160">
      <c r="C175" s="413"/>
      <c r="D175" s="413"/>
      <c r="E175" s="413"/>
      <c r="H175" s="413"/>
      <c r="I175" s="413"/>
      <c r="J175" s="413"/>
      <c r="M175" s="413"/>
      <c r="N175" s="413"/>
      <c r="O175" s="413"/>
      <c r="R175" s="413"/>
      <c r="S175" s="413"/>
      <c r="T175" s="413"/>
      <c r="W175" s="413"/>
      <c r="X175" s="413"/>
      <c r="Y175" s="413"/>
      <c r="AB175" s="413"/>
      <c r="AC175" s="413"/>
      <c r="AD175" s="413"/>
      <c r="AG175" s="413"/>
      <c r="AH175" s="413"/>
      <c r="AI175" s="413"/>
      <c r="AL175" s="413"/>
      <c r="AM175" s="413"/>
      <c r="AN175" s="413"/>
      <c r="AQ175" s="413"/>
      <c r="AR175" s="413"/>
      <c r="AS175" s="413"/>
      <c r="AV175" s="413"/>
      <c r="AW175" s="413"/>
      <c r="AX175" s="413"/>
      <c r="BA175" s="413"/>
      <c r="BB175" s="413"/>
      <c r="BC175" s="413"/>
      <c r="BF175" s="413"/>
      <c r="BG175" s="413"/>
      <c r="BH175" s="413"/>
      <c r="BK175" s="413"/>
      <c r="BL175" s="413"/>
      <c r="BM175" s="413"/>
      <c r="BP175" s="413"/>
      <c r="BQ175" s="413"/>
      <c r="BR175" s="413"/>
      <c r="BU175" s="413"/>
      <c r="BV175" s="413"/>
      <c r="BW175" s="413"/>
      <c r="BZ175" s="413"/>
      <c r="CA175" s="413"/>
      <c r="CB175" s="413"/>
      <c r="CE175" s="413"/>
      <c r="CF175" s="413"/>
      <c r="CG175" s="413"/>
      <c r="CJ175" s="413"/>
      <c r="CK175" s="413"/>
      <c r="CL175" s="413"/>
      <c r="CO175" s="413"/>
      <c r="CP175" s="413"/>
      <c r="CQ175" s="413"/>
      <c r="CT175" s="413"/>
      <c r="CU175" s="413"/>
      <c r="CV175" s="413"/>
      <c r="CY175" s="413"/>
      <c r="CZ175" s="413"/>
      <c r="DA175" s="413"/>
      <c r="DD175" s="413"/>
      <c r="DE175" s="413"/>
      <c r="DF175" s="413"/>
      <c r="DI175" s="413"/>
      <c r="DJ175" s="413"/>
      <c r="DK175" s="413"/>
      <c r="DN175" s="413"/>
      <c r="DO175" s="413"/>
      <c r="DP175" s="413"/>
      <c r="DS175" s="413"/>
      <c r="DT175" s="413"/>
      <c r="DU175" s="413"/>
      <c r="DX175" s="413"/>
      <c r="DY175" s="413"/>
      <c r="DZ175" s="413"/>
      <c r="EC175" s="413"/>
      <c r="ED175" s="413"/>
      <c r="EE175" s="413"/>
      <c r="EH175" s="413"/>
      <c r="EI175" s="413"/>
      <c r="EJ175" s="413"/>
      <c r="EM175" s="413"/>
      <c r="EN175" s="413"/>
      <c r="EO175" s="413"/>
      <c r="ER175" s="413"/>
      <c r="ES175" s="413"/>
      <c r="ET175" s="413"/>
      <c r="EW175" s="413"/>
      <c r="EX175" s="413"/>
      <c r="EY175" s="413"/>
      <c r="FB175" s="413"/>
      <c r="FC175" s="413"/>
      <c r="FD175" s="413"/>
    </row>
    <row r="176" spans="3:160">
      <c r="C176" s="413"/>
      <c r="D176" s="413"/>
      <c r="E176" s="413"/>
      <c r="H176" s="413"/>
      <c r="I176" s="413"/>
      <c r="J176" s="413"/>
      <c r="M176" s="413"/>
      <c r="N176" s="413"/>
      <c r="O176" s="413"/>
      <c r="R176" s="413"/>
      <c r="S176" s="413"/>
      <c r="T176" s="413"/>
      <c r="W176" s="413"/>
      <c r="X176" s="413"/>
      <c r="Y176" s="413"/>
      <c r="AB176" s="413"/>
      <c r="AC176" s="413"/>
      <c r="AD176" s="413"/>
      <c r="AG176" s="413"/>
      <c r="AH176" s="413"/>
      <c r="AI176" s="413"/>
      <c r="AL176" s="413"/>
      <c r="AM176" s="413"/>
      <c r="AN176" s="413"/>
      <c r="AQ176" s="413"/>
      <c r="AR176" s="413"/>
      <c r="AS176" s="413"/>
      <c r="AV176" s="413"/>
      <c r="AW176" s="413"/>
      <c r="AX176" s="413"/>
      <c r="BA176" s="413"/>
      <c r="BB176" s="413"/>
      <c r="BC176" s="413"/>
      <c r="BF176" s="413"/>
      <c r="BG176" s="413"/>
      <c r="BH176" s="413"/>
      <c r="BK176" s="413"/>
      <c r="BL176" s="413"/>
      <c r="BM176" s="413"/>
      <c r="BP176" s="413"/>
      <c r="BQ176" s="413"/>
      <c r="BR176" s="413"/>
      <c r="BU176" s="413"/>
      <c r="BV176" s="413"/>
      <c r="BW176" s="413"/>
      <c r="BZ176" s="413"/>
      <c r="CA176" s="413"/>
      <c r="CB176" s="413"/>
      <c r="CE176" s="413"/>
      <c r="CF176" s="413"/>
      <c r="CG176" s="413"/>
      <c r="CJ176" s="413"/>
      <c r="CK176" s="413"/>
      <c r="CL176" s="413"/>
      <c r="CO176" s="413"/>
      <c r="CP176" s="413"/>
      <c r="CQ176" s="413"/>
      <c r="CT176" s="413"/>
      <c r="CU176" s="413"/>
      <c r="CV176" s="413"/>
      <c r="CY176" s="413"/>
      <c r="CZ176" s="413"/>
      <c r="DA176" s="413"/>
      <c r="DD176" s="413"/>
      <c r="DE176" s="413"/>
      <c r="DF176" s="413"/>
      <c r="DI176" s="413"/>
      <c r="DJ176" s="413"/>
      <c r="DK176" s="413"/>
      <c r="DN176" s="413"/>
      <c r="DO176" s="413"/>
      <c r="DP176" s="413"/>
      <c r="DS176" s="413"/>
      <c r="DT176" s="413"/>
      <c r="DU176" s="413"/>
      <c r="DX176" s="413"/>
      <c r="DY176" s="413"/>
      <c r="DZ176" s="413"/>
      <c r="EC176" s="413"/>
      <c r="ED176" s="413"/>
      <c r="EE176" s="413"/>
      <c r="EH176" s="413"/>
      <c r="EI176" s="413"/>
      <c r="EJ176" s="413"/>
      <c r="EM176" s="413"/>
      <c r="EN176" s="413"/>
      <c r="EO176" s="413"/>
      <c r="ER176" s="413"/>
      <c r="ES176" s="413"/>
      <c r="ET176" s="413"/>
      <c r="EW176" s="413"/>
      <c r="EX176" s="413"/>
      <c r="EY176" s="413"/>
      <c r="FB176" s="413"/>
      <c r="FC176" s="413"/>
      <c r="FD176" s="413"/>
    </row>
    <row r="177" spans="3:160">
      <c r="C177" s="413"/>
      <c r="D177" s="413"/>
      <c r="E177" s="413"/>
      <c r="H177" s="413"/>
      <c r="I177" s="413"/>
      <c r="J177" s="413"/>
      <c r="M177" s="413"/>
      <c r="N177" s="413"/>
      <c r="O177" s="413"/>
      <c r="R177" s="413"/>
      <c r="S177" s="413"/>
      <c r="T177" s="413"/>
      <c r="W177" s="413"/>
      <c r="X177" s="413"/>
      <c r="Y177" s="413"/>
      <c r="AB177" s="413"/>
      <c r="AC177" s="413"/>
      <c r="AD177" s="413"/>
      <c r="AG177" s="413"/>
      <c r="AH177" s="413"/>
      <c r="AI177" s="413"/>
      <c r="AL177" s="413"/>
      <c r="AM177" s="413"/>
      <c r="AN177" s="413"/>
      <c r="AQ177" s="413"/>
      <c r="AR177" s="413"/>
      <c r="AS177" s="413"/>
      <c r="AV177" s="413"/>
      <c r="AW177" s="413"/>
      <c r="AX177" s="413"/>
      <c r="BA177" s="413"/>
      <c r="BB177" s="413"/>
      <c r="BC177" s="413"/>
      <c r="BF177" s="413"/>
      <c r="BG177" s="413"/>
      <c r="BH177" s="413"/>
      <c r="BK177" s="413"/>
      <c r="BL177" s="413"/>
      <c r="BM177" s="413"/>
      <c r="BP177" s="413"/>
      <c r="BQ177" s="413"/>
      <c r="BR177" s="413"/>
      <c r="BU177" s="413"/>
      <c r="BV177" s="413"/>
      <c r="BW177" s="413"/>
      <c r="BZ177" s="413"/>
      <c r="CA177" s="413"/>
      <c r="CB177" s="413"/>
      <c r="CE177" s="413"/>
      <c r="CF177" s="413"/>
      <c r="CG177" s="413"/>
      <c r="CJ177" s="413"/>
      <c r="CK177" s="413"/>
      <c r="CL177" s="413"/>
      <c r="CO177" s="413"/>
      <c r="CP177" s="413"/>
      <c r="CQ177" s="413"/>
      <c r="CT177" s="413"/>
      <c r="CU177" s="413"/>
      <c r="CV177" s="413"/>
      <c r="CY177" s="413"/>
      <c r="CZ177" s="413"/>
      <c r="DA177" s="413"/>
      <c r="DD177" s="413"/>
      <c r="DE177" s="413"/>
      <c r="DF177" s="413"/>
      <c r="DI177" s="413"/>
      <c r="DJ177" s="413"/>
      <c r="DK177" s="413"/>
      <c r="DN177" s="413"/>
      <c r="DO177" s="413"/>
      <c r="DP177" s="413"/>
      <c r="DS177" s="413"/>
      <c r="DT177" s="413"/>
      <c r="DU177" s="413"/>
      <c r="DX177" s="413"/>
      <c r="DY177" s="413"/>
      <c r="DZ177" s="413"/>
      <c r="EC177" s="413"/>
      <c r="ED177" s="413"/>
      <c r="EE177" s="413"/>
      <c r="EH177" s="413"/>
      <c r="EI177" s="413"/>
      <c r="EJ177" s="413"/>
      <c r="EM177" s="413"/>
      <c r="EN177" s="413"/>
      <c r="EO177" s="413"/>
      <c r="ER177" s="413"/>
      <c r="ES177" s="413"/>
      <c r="ET177" s="413"/>
      <c r="EW177" s="413"/>
      <c r="EX177" s="413"/>
      <c r="EY177" s="413"/>
      <c r="FB177" s="413"/>
      <c r="FC177" s="413"/>
      <c r="FD177" s="413"/>
    </row>
    <row r="178" spans="3:160">
      <c r="C178" s="413"/>
      <c r="D178" s="413"/>
      <c r="E178" s="413"/>
      <c r="H178" s="413"/>
      <c r="I178" s="413"/>
      <c r="J178" s="413"/>
      <c r="M178" s="413"/>
      <c r="N178" s="413"/>
      <c r="O178" s="413"/>
      <c r="R178" s="413"/>
      <c r="S178" s="413"/>
      <c r="T178" s="413"/>
      <c r="W178" s="413"/>
      <c r="X178" s="413"/>
      <c r="Y178" s="413"/>
      <c r="AB178" s="413"/>
      <c r="AC178" s="413"/>
      <c r="AD178" s="413"/>
      <c r="AG178" s="413"/>
      <c r="AH178" s="413"/>
      <c r="AI178" s="413"/>
      <c r="AL178" s="413"/>
      <c r="AM178" s="413"/>
      <c r="AN178" s="413"/>
      <c r="AQ178" s="413"/>
      <c r="AR178" s="413"/>
      <c r="AS178" s="413"/>
      <c r="AV178" s="413"/>
      <c r="AW178" s="413"/>
      <c r="AX178" s="413"/>
      <c r="BA178" s="413"/>
      <c r="BB178" s="413"/>
      <c r="BC178" s="413"/>
      <c r="BF178" s="413"/>
      <c r="BG178" s="413"/>
      <c r="BH178" s="413"/>
      <c r="BK178" s="413"/>
      <c r="BL178" s="413"/>
      <c r="BM178" s="413"/>
      <c r="BP178" s="413"/>
      <c r="BQ178" s="413"/>
      <c r="BR178" s="413"/>
      <c r="BU178" s="413"/>
      <c r="BV178" s="413"/>
      <c r="BW178" s="413"/>
      <c r="BZ178" s="413"/>
      <c r="CA178" s="413"/>
      <c r="CB178" s="413"/>
      <c r="CE178" s="413"/>
      <c r="CF178" s="413"/>
      <c r="CG178" s="413"/>
      <c r="CJ178" s="413"/>
      <c r="CK178" s="413"/>
      <c r="CL178" s="413"/>
      <c r="CO178" s="413"/>
      <c r="CP178" s="413"/>
      <c r="CQ178" s="413"/>
      <c r="CT178" s="413"/>
      <c r="CU178" s="413"/>
      <c r="CV178" s="413"/>
      <c r="CY178" s="413"/>
      <c r="CZ178" s="413"/>
      <c r="DA178" s="413"/>
      <c r="DD178" s="413"/>
      <c r="DE178" s="413"/>
      <c r="DF178" s="413"/>
      <c r="DI178" s="413"/>
      <c r="DJ178" s="413"/>
      <c r="DK178" s="413"/>
      <c r="DN178" s="413"/>
      <c r="DO178" s="413"/>
      <c r="DP178" s="413"/>
      <c r="DS178" s="413"/>
      <c r="DT178" s="413"/>
      <c r="DU178" s="413"/>
      <c r="DX178" s="413"/>
      <c r="DY178" s="413"/>
      <c r="DZ178" s="413"/>
      <c r="EC178" s="413"/>
      <c r="ED178" s="413"/>
      <c r="EE178" s="413"/>
      <c r="EH178" s="413"/>
      <c r="EI178" s="413"/>
      <c r="EJ178" s="413"/>
      <c r="EM178" s="413"/>
      <c r="EN178" s="413"/>
      <c r="EO178" s="413"/>
      <c r="ER178" s="413"/>
      <c r="ES178" s="413"/>
      <c r="ET178" s="413"/>
      <c r="EW178" s="413"/>
      <c r="EX178" s="413"/>
      <c r="EY178" s="413"/>
      <c r="FB178" s="413"/>
      <c r="FC178" s="413"/>
      <c r="FD178" s="413"/>
    </row>
    <row r="179" spans="3:160">
      <c r="C179" s="413"/>
      <c r="D179" s="413"/>
      <c r="E179" s="413"/>
      <c r="H179" s="413"/>
      <c r="I179" s="413"/>
      <c r="J179" s="413"/>
      <c r="M179" s="413"/>
      <c r="N179" s="413"/>
      <c r="O179" s="413"/>
      <c r="R179" s="413"/>
      <c r="S179" s="413"/>
      <c r="T179" s="413"/>
      <c r="W179" s="413"/>
      <c r="X179" s="413"/>
      <c r="Y179" s="413"/>
      <c r="AB179" s="413"/>
      <c r="AC179" s="413"/>
      <c r="AD179" s="413"/>
      <c r="AG179" s="413"/>
      <c r="AH179" s="413"/>
      <c r="AI179" s="413"/>
      <c r="AL179" s="413"/>
      <c r="AM179" s="413"/>
      <c r="AN179" s="413"/>
      <c r="AQ179" s="413"/>
      <c r="AR179" s="413"/>
      <c r="AS179" s="413"/>
      <c r="AV179" s="413"/>
      <c r="AW179" s="413"/>
      <c r="AX179" s="413"/>
      <c r="BA179" s="413"/>
      <c r="BB179" s="413"/>
      <c r="BC179" s="413"/>
      <c r="BF179" s="413"/>
      <c r="BG179" s="413"/>
      <c r="BH179" s="413"/>
      <c r="BK179" s="413"/>
      <c r="BL179" s="413"/>
      <c r="BM179" s="413"/>
      <c r="BP179" s="413"/>
      <c r="BQ179" s="413"/>
      <c r="BR179" s="413"/>
      <c r="BU179" s="413"/>
      <c r="BV179" s="413"/>
      <c r="BW179" s="413"/>
      <c r="BZ179" s="413"/>
      <c r="CA179" s="413"/>
      <c r="CB179" s="413"/>
      <c r="CE179" s="413"/>
      <c r="CF179" s="413"/>
      <c r="CG179" s="413"/>
      <c r="CJ179" s="413"/>
      <c r="CK179" s="413"/>
      <c r="CL179" s="413"/>
      <c r="CO179" s="413"/>
      <c r="CP179" s="413"/>
      <c r="CQ179" s="413"/>
      <c r="CT179" s="413"/>
      <c r="CU179" s="413"/>
      <c r="CV179" s="413"/>
      <c r="CY179" s="413"/>
      <c r="CZ179" s="413"/>
      <c r="DA179" s="413"/>
      <c r="DD179" s="413"/>
      <c r="DE179" s="413"/>
      <c r="DF179" s="413"/>
      <c r="DI179" s="413"/>
      <c r="DJ179" s="413"/>
      <c r="DK179" s="413"/>
      <c r="DN179" s="413"/>
      <c r="DO179" s="413"/>
      <c r="DP179" s="413"/>
      <c r="DS179" s="413"/>
      <c r="DT179" s="413"/>
      <c r="DU179" s="413"/>
      <c r="DX179" s="413"/>
      <c r="DY179" s="413"/>
      <c r="DZ179" s="413"/>
      <c r="EC179" s="413"/>
      <c r="ED179" s="413"/>
      <c r="EE179" s="413"/>
      <c r="EH179" s="413"/>
      <c r="EI179" s="413"/>
      <c r="EJ179" s="413"/>
      <c r="EM179" s="413"/>
      <c r="EN179" s="413"/>
      <c r="EO179" s="413"/>
      <c r="ER179" s="413"/>
      <c r="ES179" s="413"/>
      <c r="ET179" s="413"/>
      <c r="EW179" s="413"/>
      <c r="EX179" s="413"/>
      <c r="EY179" s="413"/>
      <c r="FB179" s="413"/>
      <c r="FC179" s="413"/>
      <c r="FD179" s="413"/>
    </row>
    <row r="180" spans="3:160">
      <c r="C180" s="413"/>
      <c r="D180" s="413"/>
      <c r="E180" s="413"/>
      <c r="H180" s="413"/>
      <c r="I180" s="413"/>
      <c r="J180" s="413"/>
      <c r="M180" s="413"/>
      <c r="N180" s="413"/>
      <c r="O180" s="413"/>
      <c r="R180" s="413"/>
      <c r="S180" s="413"/>
      <c r="T180" s="413"/>
      <c r="W180" s="413"/>
      <c r="X180" s="413"/>
      <c r="Y180" s="413"/>
      <c r="AB180" s="413"/>
      <c r="AC180" s="413"/>
      <c r="AD180" s="413"/>
      <c r="AG180" s="413"/>
      <c r="AH180" s="413"/>
      <c r="AI180" s="413"/>
      <c r="AL180" s="413"/>
      <c r="AM180" s="413"/>
      <c r="AN180" s="413"/>
      <c r="AQ180" s="413"/>
      <c r="AR180" s="413"/>
      <c r="AS180" s="413"/>
      <c r="AV180" s="413"/>
      <c r="AW180" s="413"/>
      <c r="AX180" s="413"/>
      <c r="BA180" s="413"/>
      <c r="BB180" s="413"/>
      <c r="BC180" s="413"/>
      <c r="BF180" s="413"/>
      <c r="BG180" s="413"/>
      <c r="BH180" s="413"/>
      <c r="BK180" s="413"/>
      <c r="BL180" s="413"/>
      <c r="BM180" s="413"/>
      <c r="BP180" s="413"/>
      <c r="BQ180" s="413"/>
      <c r="BR180" s="413"/>
      <c r="BU180" s="413"/>
      <c r="BV180" s="413"/>
      <c r="BW180" s="413"/>
      <c r="BZ180" s="413"/>
      <c r="CA180" s="413"/>
      <c r="CB180" s="413"/>
      <c r="CE180" s="413"/>
      <c r="CF180" s="413"/>
      <c r="CG180" s="413"/>
      <c r="CJ180" s="413"/>
      <c r="CK180" s="413"/>
      <c r="CL180" s="413"/>
      <c r="CO180" s="413"/>
      <c r="CP180" s="413"/>
      <c r="CQ180" s="413"/>
      <c r="CT180" s="413"/>
      <c r="CU180" s="413"/>
      <c r="CV180" s="413"/>
      <c r="CY180" s="413"/>
      <c r="CZ180" s="413"/>
      <c r="DA180" s="413"/>
      <c r="DD180" s="413"/>
      <c r="DE180" s="413"/>
      <c r="DF180" s="413"/>
      <c r="DI180" s="413"/>
      <c r="DJ180" s="413"/>
      <c r="DK180" s="413"/>
      <c r="DN180" s="413"/>
      <c r="DO180" s="413"/>
      <c r="DP180" s="413"/>
      <c r="DS180" s="413"/>
      <c r="DT180" s="413"/>
      <c r="DU180" s="413"/>
      <c r="DX180" s="413"/>
      <c r="DY180" s="413"/>
      <c r="DZ180" s="413"/>
      <c r="EC180" s="413"/>
      <c r="ED180" s="413"/>
      <c r="EE180" s="413"/>
      <c r="EH180" s="413"/>
      <c r="EI180" s="413"/>
      <c r="EJ180" s="413"/>
      <c r="EM180" s="413"/>
      <c r="EN180" s="413"/>
      <c r="EO180" s="413"/>
      <c r="ER180" s="413"/>
      <c r="ES180" s="413"/>
      <c r="ET180" s="413"/>
      <c r="EW180" s="413"/>
      <c r="EX180" s="413"/>
      <c r="EY180" s="413"/>
      <c r="FB180" s="413"/>
      <c r="FC180" s="413"/>
      <c r="FD180" s="413"/>
    </row>
    <row r="181" spans="3:160">
      <c r="C181" s="413"/>
      <c r="D181" s="413"/>
      <c r="E181" s="413"/>
      <c r="H181" s="413"/>
      <c r="I181" s="413"/>
      <c r="J181" s="413"/>
      <c r="M181" s="413"/>
      <c r="N181" s="413"/>
      <c r="O181" s="413"/>
      <c r="R181" s="413"/>
      <c r="S181" s="413"/>
      <c r="T181" s="413"/>
      <c r="W181" s="413"/>
      <c r="X181" s="413"/>
      <c r="Y181" s="413"/>
      <c r="AB181" s="413"/>
      <c r="AC181" s="413"/>
      <c r="AD181" s="413"/>
      <c r="AG181" s="413"/>
      <c r="AH181" s="413"/>
      <c r="AI181" s="413"/>
      <c r="AL181" s="413"/>
      <c r="AM181" s="413"/>
      <c r="AN181" s="413"/>
      <c r="AQ181" s="413"/>
      <c r="AR181" s="413"/>
      <c r="AS181" s="413"/>
      <c r="AV181" s="413"/>
      <c r="AW181" s="413"/>
      <c r="AX181" s="413"/>
      <c r="BA181" s="413"/>
      <c r="BB181" s="413"/>
      <c r="BC181" s="413"/>
      <c r="BF181" s="413"/>
      <c r="BG181" s="413"/>
      <c r="BH181" s="413"/>
      <c r="BK181" s="413"/>
      <c r="BL181" s="413"/>
      <c r="BM181" s="413"/>
      <c r="BP181" s="413"/>
      <c r="BQ181" s="413"/>
      <c r="BR181" s="413"/>
      <c r="BU181" s="413"/>
      <c r="BV181" s="413"/>
      <c r="BW181" s="413"/>
      <c r="BZ181" s="413"/>
      <c r="CA181" s="413"/>
      <c r="CB181" s="413"/>
      <c r="CE181" s="413"/>
      <c r="CF181" s="413"/>
      <c r="CG181" s="413"/>
      <c r="CJ181" s="413"/>
      <c r="CK181" s="413"/>
      <c r="CL181" s="413"/>
      <c r="CO181" s="413"/>
      <c r="CP181" s="413"/>
      <c r="CQ181" s="413"/>
      <c r="CT181" s="413"/>
      <c r="CU181" s="413"/>
      <c r="CV181" s="413"/>
      <c r="CY181" s="413"/>
      <c r="CZ181" s="413"/>
      <c r="DA181" s="413"/>
      <c r="DD181" s="413"/>
      <c r="DE181" s="413"/>
      <c r="DF181" s="413"/>
      <c r="DI181" s="413"/>
      <c r="DJ181" s="413"/>
      <c r="DK181" s="413"/>
      <c r="DN181" s="413"/>
      <c r="DO181" s="413"/>
      <c r="DP181" s="413"/>
      <c r="DS181" s="413"/>
      <c r="DT181" s="413"/>
      <c r="DU181" s="413"/>
      <c r="DX181" s="413"/>
      <c r="DY181" s="413"/>
      <c r="DZ181" s="413"/>
      <c r="EC181" s="413"/>
      <c r="ED181" s="413"/>
      <c r="EE181" s="413"/>
      <c r="EH181" s="413"/>
      <c r="EI181" s="413"/>
      <c r="EJ181" s="413"/>
      <c r="EM181" s="413"/>
      <c r="EN181" s="413"/>
      <c r="EO181" s="413"/>
      <c r="ER181" s="413"/>
      <c r="ES181" s="413"/>
      <c r="ET181" s="413"/>
      <c r="EW181" s="413"/>
      <c r="EX181" s="413"/>
      <c r="EY181" s="413"/>
      <c r="FB181" s="413"/>
      <c r="FC181" s="413"/>
      <c r="FD181" s="413"/>
    </row>
    <row r="182" spans="3:160">
      <c r="C182" s="413"/>
      <c r="D182" s="413"/>
      <c r="E182" s="413"/>
      <c r="H182" s="413"/>
      <c r="I182" s="413"/>
      <c r="J182" s="413"/>
      <c r="M182" s="413"/>
      <c r="N182" s="413"/>
      <c r="O182" s="413"/>
      <c r="R182" s="413"/>
      <c r="S182" s="413"/>
      <c r="T182" s="413"/>
      <c r="W182" s="413"/>
      <c r="X182" s="413"/>
      <c r="Y182" s="413"/>
      <c r="AB182" s="413"/>
      <c r="AC182" s="413"/>
      <c r="AD182" s="413"/>
      <c r="AG182" s="413"/>
      <c r="AH182" s="413"/>
      <c r="AI182" s="413"/>
      <c r="AL182" s="413"/>
      <c r="AM182" s="413"/>
      <c r="AN182" s="413"/>
      <c r="AQ182" s="413"/>
      <c r="AR182" s="413"/>
      <c r="AS182" s="413"/>
      <c r="AV182" s="413"/>
      <c r="AW182" s="413"/>
      <c r="AX182" s="413"/>
      <c r="BA182" s="413"/>
      <c r="BB182" s="413"/>
      <c r="BC182" s="413"/>
      <c r="BF182" s="413"/>
      <c r="BG182" s="413"/>
      <c r="BH182" s="413"/>
      <c r="BK182" s="413"/>
      <c r="BL182" s="413"/>
      <c r="BM182" s="413"/>
      <c r="BP182" s="413"/>
      <c r="BQ182" s="413"/>
      <c r="BR182" s="413"/>
      <c r="BU182" s="413"/>
      <c r="BV182" s="413"/>
      <c r="BW182" s="413"/>
      <c r="BZ182" s="413"/>
      <c r="CA182" s="413"/>
      <c r="CB182" s="413"/>
      <c r="CE182" s="413"/>
      <c r="CF182" s="413"/>
      <c r="CG182" s="413"/>
      <c r="CJ182" s="413"/>
      <c r="CK182" s="413"/>
      <c r="CL182" s="413"/>
      <c r="CO182" s="413"/>
      <c r="CP182" s="413"/>
      <c r="CQ182" s="413"/>
      <c r="CT182" s="413"/>
      <c r="CU182" s="413"/>
      <c r="CV182" s="413"/>
      <c r="CY182" s="413"/>
      <c r="CZ182" s="413"/>
      <c r="DA182" s="413"/>
      <c r="DD182" s="413"/>
      <c r="DE182" s="413"/>
      <c r="DF182" s="413"/>
      <c r="DI182" s="413"/>
      <c r="DJ182" s="413"/>
      <c r="DK182" s="413"/>
      <c r="DN182" s="413"/>
      <c r="DO182" s="413"/>
      <c r="DP182" s="413"/>
      <c r="DS182" s="413"/>
      <c r="DT182" s="413"/>
      <c r="DU182" s="413"/>
      <c r="DX182" s="413"/>
      <c r="DY182" s="413"/>
      <c r="DZ182" s="413"/>
      <c r="EC182" s="413"/>
      <c r="ED182" s="413"/>
      <c r="EE182" s="413"/>
      <c r="EH182" s="413"/>
      <c r="EI182" s="413"/>
      <c r="EJ182" s="413"/>
      <c r="EM182" s="413"/>
      <c r="EN182" s="413"/>
      <c r="EO182" s="413"/>
      <c r="ER182" s="413"/>
      <c r="ES182" s="413"/>
      <c r="ET182" s="413"/>
      <c r="EW182" s="413"/>
      <c r="EX182" s="413"/>
      <c r="EY182" s="413"/>
      <c r="FB182" s="413"/>
      <c r="FC182" s="413"/>
      <c r="FD182" s="413"/>
    </row>
    <row r="183" spans="3:160">
      <c r="C183" s="413"/>
      <c r="D183" s="413"/>
      <c r="E183" s="413"/>
      <c r="H183" s="413"/>
      <c r="I183" s="413"/>
      <c r="J183" s="413"/>
      <c r="M183" s="413"/>
      <c r="N183" s="413"/>
      <c r="O183" s="413"/>
      <c r="R183" s="413"/>
      <c r="S183" s="413"/>
      <c r="T183" s="413"/>
      <c r="W183" s="413"/>
      <c r="X183" s="413"/>
      <c r="Y183" s="413"/>
      <c r="AB183" s="413"/>
      <c r="AC183" s="413"/>
      <c r="AD183" s="413"/>
      <c r="AG183" s="413"/>
      <c r="AH183" s="413"/>
      <c r="AI183" s="413"/>
      <c r="AL183" s="413"/>
      <c r="AM183" s="413"/>
      <c r="AN183" s="413"/>
      <c r="AQ183" s="413"/>
      <c r="AR183" s="413"/>
      <c r="AS183" s="413"/>
      <c r="AV183" s="413"/>
      <c r="AW183" s="413"/>
      <c r="AX183" s="413"/>
      <c r="BA183" s="413"/>
      <c r="BB183" s="413"/>
      <c r="BC183" s="413"/>
      <c r="BF183" s="413"/>
      <c r="BG183" s="413"/>
      <c r="BH183" s="413"/>
      <c r="BK183" s="413"/>
      <c r="BL183" s="413"/>
      <c r="BM183" s="413"/>
      <c r="BP183" s="413"/>
      <c r="BQ183" s="413"/>
      <c r="BR183" s="413"/>
      <c r="BU183" s="413"/>
      <c r="BV183" s="413"/>
      <c r="BW183" s="413"/>
      <c r="BZ183" s="413"/>
      <c r="CA183" s="413"/>
      <c r="CB183" s="413"/>
      <c r="CE183" s="413"/>
      <c r="CF183" s="413"/>
      <c r="CG183" s="413"/>
      <c r="CJ183" s="413"/>
      <c r="CK183" s="413"/>
      <c r="CL183" s="413"/>
      <c r="CO183" s="413"/>
      <c r="CP183" s="413"/>
      <c r="CQ183" s="413"/>
      <c r="CT183" s="413"/>
      <c r="CU183" s="413"/>
      <c r="CV183" s="413"/>
      <c r="CY183" s="413"/>
      <c r="CZ183" s="413"/>
      <c r="DA183" s="413"/>
      <c r="DD183" s="413"/>
      <c r="DE183" s="413"/>
      <c r="DF183" s="413"/>
      <c r="DI183" s="413"/>
      <c r="DJ183" s="413"/>
      <c r="DK183" s="413"/>
      <c r="DN183" s="413"/>
      <c r="DO183" s="413"/>
      <c r="DP183" s="413"/>
      <c r="DS183" s="413"/>
      <c r="DT183" s="413"/>
      <c r="DU183" s="413"/>
      <c r="DX183" s="413"/>
      <c r="DY183" s="413"/>
      <c r="DZ183" s="413"/>
      <c r="EC183" s="413"/>
      <c r="ED183" s="413"/>
      <c r="EE183" s="413"/>
      <c r="EH183" s="413"/>
      <c r="EI183" s="413"/>
      <c r="EJ183" s="413"/>
      <c r="EM183" s="413"/>
      <c r="EN183" s="413"/>
      <c r="EO183" s="413"/>
      <c r="ER183" s="413"/>
      <c r="ES183" s="413"/>
      <c r="ET183" s="413"/>
      <c r="EW183" s="413"/>
      <c r="EX183" s="413"/>
      <c r="EY183" s="413"/>
      <c r="FB183" s="413"/>
      <c r="FC183" s="413"/>
      <c r="FD183" s="413"/>
    </row>
    <row r="184" spans="3:160">
      <c r="C184" s="413"/>
      <c r="D184" s="413"/>
      <c r="E184" s="413"/>
      <c r="H184" s="413"/>
      <c r="I184" s="413"/>
      <c r="J184" s="413"/>
      <c r="M184" s="413"/>
      <c r="N184" s="413"/>
      <c r="O184" s="413"/>
      <c r="R184" s="413"/>
      <c r="S184" s="413"/>
      <c r="T184" s="413"/>
      <c r="W184" s="413"/>
      <c r="X184" s="413"/>
      <c r="Y184" s="413"/>
      <c r="AB184" s="413"/>
      <c r="AC184" s="413"/>
      <c r="AD184" s="413"/>
      <c r="AG184" s="413"/>
      <c r="AH184" s="413"/>
      <c r="AI184" s="413"/>
      <c r="AL184" s="413"/>
      <c r="AM184" s="413"/>
      <c r="AN184" s="413"/>
      <c r="AQ184" s="413"/>
      <c r="AR184" s="413"/>
      <c r="AS184" s="413"/>
      <c r="AV184" s="413"/>
      <c r="AW184" s="413"/>
      <c r="AX184" s="413"/>
      <c r="BA184" s="413"/>
      <c r="BB184" s="413"/>
      <c r="BC184" s="413"/>
      <c r="BF184" s="413"/>
      <c r="BG184" s="413"/>
      <c r="BH184" s="413"/>
      <c r="BK184" s="413"/>
      <c r="BL184" s="413"/>
      <c r="BM184" s="413"/>
      <c r="BP184" s="413"/>
      <c r="BQ184" s="413"/>
      <c r="BR184" s="413"/>
      <c r="BU184" s="413"/>
      <c r="BV184" s="413"/>
      <c r="BW184" s="413"/>
      <c r="BZ184" s="413"/>
      <c r="CA184" s="413"/>
      <c r="CB184" s="413"/>
      <c r="CE184" s="413"/>
      <c r="CF184" s="413"/>
      <c r="CG184" s="413"/>
      <c r="CJ184" s="413"/>
      <c r="CK184" s="413"/>
      <c r="CL184" s="413"/>
      <c r="CO184" s="413"/>
      <c r="CP184" s="413"/>
      <c r="CQ184" s="413"/>
      <c r="CT184" s="413"/>
      <c r="CU184" s="413"/>
      <c r="CV184" s="413"/>
      <c r="CY184" s="413"/>
      <c r="CZ184" s="413"/>
      <c r="DA184" s="413"/>
      <c r="DD184" s="413"/>
      <c r="DE184" s="413"/>
      <c r="DF184" s="413"/>
      <c r="DI184" s="413"/>
      <c r="DJ184" s="413"/>
      <c r="DK184" s="413"/>
      <c r="DN184" s="413"/>
      <c r="DO184" s="413"/>
      <c r="DP184" s="413"/>
      <c r="DS184" s="413"/>
      <c r="DT184" s="413"/>
      <c r="DU184" s="413"/>
      <c r="DX184" s="413"/>
      <c r="DY184" s="413"/>
      <c r="DZ184" s="413"/>
      <c r="EC184" s="413"/>
      <c r="ED184" s="413"/>
      <c r="EE184" s="413"/>
      <c r="EH184" s="413"/>
      <c r="EI184" s="413"/>
      <c r="EJ184" s="413"/>
      <c r="EM184" s="413"/>
      <c r="EN184" s="413"/>
      <c r="EO184" s="413"/>
      <c r="ER184" s="413"/>
      <c r="ES184" s="413"/>
      <c r="ET184" s="413"/>
      <c r="EW184" s="413"/>
      <c r="EX184" s="413"/>
      <c r="EY184" s="413"/>
      <c r="FB184" s="413"/>
      <c r="FC184" s="413"/>
      <c r="FD184" s="413"/>
    </row>
    <row r="185" spans="3:160">
      <c r="C185" s="413"/>
      <c r="D185" s="413"/>
      <c r="E185" s="413"/>
      <c r="H185" s="413"/>
      <c r="I185" s="413"/>
      <c r="J185" s="413"/>
      <c r="M185" s="413"/>
      <c r="N185" s="413"/>
      <c r="O185" s="413"/>
      <c r="R185" s="413"/>
      <c r="S185" s="413"/>
      <c r="T185" s="413"/>
      <c r="W185" s="413"/>
      <c r="X185" s="413"/>
      <c r="Y185" s="413"/>
      <c r="AB185" s="413"/>
      <c r="AC185" s="413"/>
      <c r="AD185" s="413"/>
      <c r="AG185" s="413"/>
      <c r="AH185" s="413"/>
      <c r="AI185" s="413"/>
      <c r="AL185" s="413"/>
      <c r="AM185" s="413"/>
      <c r="AN185" s="413"/>
      <c r="AQ185" s="413"/>
      <c r="AR185" s="413"/>
      <c r="AS185" s="413"/>
      <c r="AV185" s="413"/>
      <c r="AW185" s="413"/>
      <c r="AX185" s="413"/>
      <c r="BA185" s="413"/>
      <c r="BB185" s="413"/>
      <c r="BC185" s="413"/>
      <c r="BF185" s="413"/>
      <c r="BG185" s="413"/>
      <c r="BH185" s="413"/>
      <c r="BK185" s="413"/>
      <c r="BL185" s="413"/>
      <c r="BM185" s="413"/>
      <c r="BP185" s="413"/>
      <c r="BQ185" s="413"/>
      <c r="BR185" s="413"/>
      <c r="BU185" s="413"/>
      <c r="BV185" s="413"/>
      <c r="BW185" s="413"/>
      <c r="BZ185" s="413"/>
      <c r="CA185" s="413"/>
      <c r="CB185" s="413"/>
      <c r="CE185" s="413"/>
      <c r="CF185" s="413"/>
      <c r="CG185" s="413"/>
      <c r="CJ185" s="413"/>
      <c r="CK185" s="413"/>
      <c r="CL185" s="413"/>
      <c r="CO185" s="413"/>
      <c r="CP185" s="413"/>
      <c r="CQ185" s="413"/>
      <c r="CT185" s="413"/>
      <c r="CU185" s="413"/>
      <c r="CV185" s="413"/>
      <c r="CY185" s="413"/>
      <c r="CZ185" s="413"/>
      <c r="DA185" s="413"/>
      <c r="DD185" s="413"/>
      <c r="DE185" s="413"/>
      <c r="DF185" s="413"/>
      <c r="DI185" s="413"/>
      <c r="DJ185" s="413"/>
      <c r="DK185" s="413"/>
      <c r="DN185" s="413"/>
      <c r="DO185" s="413"/>
      <c r="DP185" s="413"/>
      <c r="DS185" s="413"/>
      <c r="DT185" s="413"/>
      <c r="DU185" s="413"/>
      <c r="DX185" s="413"/>
      <c r="DY185" s="413"/>
      <c r="DZ185" s="413"/>
      <c r="EC185" s="413"/>
      <c r="ED185" s="413"/>
      <c r="EE185" s="413"/>
      <c r="EH185" s="413"/>
      <c r="EI185" s="413"/>
      <c r="EJ185" s="413"/>
      <c r="EM185" s="413"/>
      <c r="EN185" s="413"/>
      <c r="EO185" s="413"/>
      <c r="ER185" s="413"/>
      <c r="ES185" s="413"/>
      <c r="ET185" s="413"/>
      <c r="EW185" s="413"/>
      <c r="EX185" s="413"/>
      <c r="EY185" s="413"/>
      <c r="FB185" s="413"/>
      <c r="FC185" s="413"/>
      <c r="FD185" s="413"/>
    </row>
    <row r="186" spans="3:160">
      <c r="C186" s="413"/>
      <c r="D186" s="413"/>
      <c r="E186" s="413"/>
      <c r="H186" s="413"/>
      <c r="I186" s="413"/>
      <c r="J186" s="413"/>
      <c r="M186" s="413"/>
      <c r="N186" s="413"/>
      <c r="O186" s="413"/>
      <c r="R186" s="413"/>
      <c r="S186" s="413"/>
      <c r="T186" s="413"/>
      <c r="W186" s="413"/>
      <c r="X186" s="413"/>
      <c r="Y186" s="413"/>
      <c r="AB186" s="413"/>
      <c r="AC186" s="413"/>
      <c r="AD186" s="413"/>
      <c r="AG186" s="413"/>
      <c r="AH186" s="413"/>
      <c r="AI186" s="413"/>
      <c r="AL186" s="413"/>
      <c r="AM186" s="413"/>
      <c r="AN186" s="413"/>
      <c r="AQ186" s="413"/>
      <c r="AR186" s="413"/>
      <c r="AS186" s="413"/>
      <c r="AV186" s="413"/>
      <c r="AW186" s="413"/>
      <c r="AX186" s="413"/>
      <c r="BA186" s="413"/>
      <c r="BB186" s="413"/>
      <c r="BC186" s="413"/>
      <c r="BF186" s="413"/>
      <c r="BG186" s="413"/>
      <c r="BH186" s="413"/>
      <c r="BK186" s="413"/>
      <c r="BL186" s="413"/>
      <c r="BM186" s="413"/>
      <c r="BP186" s="413"/>
      <c r="BQ186" s="413"/>
      <c r="BR186" s="413"/>
      <c r="BU186" s="413"/>
      <c r="BV186" s="413"/>
      <c r="BW186" s="413"/>
      <c r="BZ186" s="413"/>
      <c r="CA186" s="413"/>
      <c r="CB186" s="413"/>
      <c r="CE186" s="413"/>
      <c r="CF186" s="413"/>
      <c r="CG186" s="413"/>
      <c r="CJ186" s="413"/>
      <c r="CK186" s="413"/>
      <c r="CL186" s="413"/>
      <c r="CO186" s="413"/>
      <c r="CP186" s="413"/>
      <c r="CQ186" s="413"/>
      <c r="CT186" s="413"/>
      <c r="CU186" s="413"/>
      <c r="CV186" s="413"/>
      <c r="CY186" s="413"/>
      <c r="CZ186" s="413"/>
      <c r="DA186" s="413"/>
      <c r="DD186" s="413"/>
      <c r="DE186" s="413"/>
      <c r="DF186" s="413"/>
      <c r="DI186" s="413"/>
      <c r="DJ186" s="413"/>
      <c r="DK186" s="413"/>
      <c r="DN186" s="413"/>
      <c r="DO186" s="413"/>
      <c r="DP186" s="413"/>
      <c r="DS186" s="413"/>
      <c r="DT186" s="413"/>
      <c r="DU186" s="413"/>
      <c r="DX186" s="413"/>
      <c r="DY186" s="413"/>
      <c r="DZ186" s="413"/>
      <c r="EC186" s="413"/>
      <c r="ED186" s="413"/>
      <c r="EE186" s="413"/>
      <c r="EH186" s="413"/>
      <c r="EI186" s="413"/>
      <c r="EJ186" s="413"/>
      <c r="EM186" s="413"/>
      <c r="EN186" s="413"/>
      <c r="EO186" s="413"/>
      <c r="ER186" s="413"/>
      <c r="ES186" s="413"/>
      <c r="ET186" s="413"/>
      <c r="EW186" s="413"/>
      <c r="EX186" s="413"/>
      <c r="EY186" s="413"/>
      <c r="FB186" s="413"/>
      <c r="FC186" s="413"/>
      <c r="FD186" s="413"/>
    </row>
    <row r="187" spans="3:160">
      <c r="C187" s="413"/>
      <c r="D187" s="413"/>
      <c r="E187" s="413"/>
      <c r="H187" s="413"/>
      <c r="I187" s="413"/>
      <c r="J187" s="413"/>
      <c r="M187" s="413"/>
      <c r="N187" s="413"/>
      <c r="O187" s="413"/>
      <c r="R187" s="413"/>
      <c r="S187" s="413"/>
      <c r="T187" s="413"/>
      <c r="W187" s="413"/>
      <c r="X187" s="413"/>
      <c r="Y187" s="413"/>
      <c r="AB187" s="413"/>
      <c r="AC187" s="413"/>
      <c r="AD187" s="413"/>
      <c r="AG187" s="413"/>
      <c r="AH187" s="413"/>
      <c r="AI187" s="413"/>
      <c r="AL187" s="413"/>
      <c r="AM187" s="413"/>
      <c r="AN187" s="413"/>
      <c r="AQ187" s="413"/>
      <c r="AR187" s="413"/>
      <c r="AS187" s="413"/>
      <c r="AV187" s="413"/>
      <c r="AW187" s="413"/>
      <c r="AX187" s="413"/>
      <c r="BA187" s="413"/>
      <c r="BB187" s="413"/>
      <c r="BC187" s="413"/>
      <c r="BF187" s="413"/>
      <c r="BG187" s="413"/>
      <c r="BH187" s="413"/>
      <c r="BK187" s="413"/>
      <c r="BL187" s="413"/>
      <c r="BM187" s="413"/>
      <c r="BP187" s="413"/>
      <c r="BQ187" s="413"/>
      <c r="BR187" s="413"/>
      <c r="BU187" s="413"/>
      <c r="BV187" s="413"/>
      <c r="BW187" s="413"/>
      <c r="BZ187" s="413"/>
      <c r="CA187" s="413"/>
      <c r="CB187" s="413"/>
      <c r="CE187" s="413"/>
      <c r="CF187" s="413"/>
      <c r="CG187" s="413"/>
      <c r="CJ187" s="413"/>
      <c r="CK187" s="413"/>
      <c r="CL187" s="413"/>
      <c r="CO187" s="413"/>
      <c r="CP187" s="413"/>
      <c r="CQ187" s="413"/>
      <c r="CT187" s="413"/>
      <c r="CU187" s="413"/>
      <c r="CV187" s="413"/>
      <c r="CY187" s="413"/>
      <c r="CZ187" s="413"/>
      <c r="DA187" s="413"/>
      <c r="DD187" s="413"/>
      <c r="DE187" s="413"/>
      <c r="DF187" s="413"/>
      <c r="DI187" s="413"/>
      <c r="DJ187" s="413"/>
      <c r="DK187" s="413"/>
      <c r="DN187" s="413"/>
      <c r="DO187" s="413"/>
      <c r="DP187" s="413"/>
      <c r="DS187" s="413"/>
      <c r="DT187" s="413"/>
      <c r="DU187" s="413"/>
      <c r="DX187" s="413"/>
      <c r="DY187" s="413"/>
      <c r="DZ187" s="413"/>
      <c r="EC187" s="413"/>
      <c r="ED187" s="413"/>
      <c r="EE187" s="413"/>
      <c r="EH187" s="413"/>
      <c r="EI187" s="413"/>
      <c r="EJ187" s="413"/>
      <c r="EM187" s="413"/>
      <c r="EN187" s="413"/>
      <c r="EO187" s="413"/>
      <c r="ER187" s="413"/>
      <c r="ES187" s="413"/>
      <c r="ET187" s="413"/>
      <c r="EW187" s="413"/>
      <c r="EX187" s="413"/>
      <c r="EY187" s="413"/>
      <c r="FB187" s="413"/>
      <c r="FC187" s="413"/>
      <c r="FD187" s="413"/>
    </row>
    <row r="188" spans="3:160">
      <c r="C188" s="413"/>
      <c r="D188" s="413"/>
      <c r="E188" s="413"/>
      <c r="H188" s="413"/>
      <c r="I188" s="413"/>
      <c r="J188" s="413"/>
      <c r="M188" s="413"/>
      <c r="N188" s="413"/>
      <c r="O188" s="413"/>
      <c r="R188" s="413"/>
      <c r="S188" s="413"/>
      <c r="T188" s="413"/>
      <c r="W188" s="413"/>
      <c r="X188" s="413"/>
      <c r="Y188" s="413"/>
      <c r="AB188" s="413"/>
      <c r="AC188" s="413"/>
      <c r="AD188" s="413"/>
      <c r="AG188" s="413"/>
      <c r="AH188" s="413"/>
      <c r="AI188" s="413"/>
      <c r="AL188" s="413"/>
      <c r="AM188" s="413"/>
      <c r="AN188" s="413"/>
      <c r="AQ188" s="413"/>
      <c r="AR188" s="413"/>
      <c r="AS188" s="413"/>
      <c r="AV188" s="413"/>
      <c r="AW188" s="413"/>
      <c r="AX188" s="413"/>
      <c r="BA188" s="413"/>
      <c r="BB188" s="413"/>
      <c r="BC188" s="413"/>
      <c r="BF188" s="413"/>
      <c r="BG188" s="413"/>
      <c r="BH188" s="413"/>
      <c r="BK188" s="413"/>
      <c r="BL188" s="413"/>
      <c r="BM188" s="413"/>
      <c r="BP188" s="413"/>
      <c r="BQ188" s="413"/>
      <c r="BR188" s="413"/>
      <c r="BU188" s="413"/>
      <c r="BV188" s="413"/>
      <c r="BW188" s="413"/>
      <c r="BZ188" s="413"/>
      <c r="CA188" s="413"/>
      <c r="CB188" s="413"/>
      <c r="CE188" s="413"/>
      <c r="CF188" s="413"/>
      <c r="CG188" s="413"/>
      <c r="CJ188" s="413"/>
      <c r="CK188" s="413"/>
      <c r="CL188" s="413"/>
      <c r="CO188" s="413"/>
      <c r="CP188" s="413"/>
      <c r="CQ188" s="413"/>
      <c r="CT188" s="413"/>
      <c r="CU188" s="413"/>
      <c r="CV188" s="413"/>
      <c r="CY188" s="413"/>
      <c r="CZ188" s="413"/>
      <c r="DA188" s="413"/>
      <c r="DD188" s="413"/>
      <c r="DE188" s="413"/>
      <c r="DF188" s="413"/>
      <c r="DI188" s="413"/>
      <c r="DJ188" s="413"/>
      <c r="DK188" s="413"/>
      <c r="DN188" s="413"/>
      <c r="DO188" s="413"/>
      <c r="DP188" s="413"/>
      <c r="DS188" s="413"/>
      <c r="DT188" s="413"/>
      <c r="DU188" s="413"/>
      <c r="DX188" s="413"/>
      <c r="DY188" s="413"/>
      <c r="DZ188" s="413"/>
      <c r="EC188" s="413"/>
      <c r="ED188" s="413"/>
      <c r="EE188" s="413"/>
      <c r="EH188" s="413"/>
      <c r="EI188" s="413"/>
      <c r="EJ188" s="413"/>
      <c r="EM188" s="413"/>
      <c r="EN188" s="413"/>
      <c r="EO188" s="413"/>
      <c r="ER188" s="413"/>
      <c r="ES188" s="413"/>
      <c r="ET188" s="413"/>
      <c r="EW188" s="413"/>
      <c r="EX188" s="413"/>
      <c r="EY188" s="413"/>
      <c r="FB188" s="413"/>
      <c r="FC188" s="413"/>
      <c r="FD188" s="413"/>
    </row>
    <row r="189" spans="3:160">
      <c r="C189" s="413"/>
      <c r="D189" s="413"/>
      <c r="E189" s="413"/>
      <c r="H189" s="413"/>
      <c r="I189" s="413"/>
      <c r="J189" s="413"/>
      <c r="M189" s="413"/>
      <c r="N189" s="413"/>
      <c r="O189" s="413"/>
      <c r="R189" s="413"/>
      <c r="S189" s="413"/>
      <c r="T189" s="413"/>
      <c r="W189" s="413"/>
      <c r="X189" s="413"/>
      <c r="Y189" s="413"/>
      <c r="AB189" s="413"/>
      <c r="AC189" s="413"/>
      <c r="AD189" s="413"/>
      <c r="AG189" s="413"/>
      <c r="AH189" s="413"/>
      <c r="AI189" s="413"/>
      <c r="AL189" s="413"/>
      <c r="AM189" s="413"/>
      <c r="AN189" s="413"/>
      <c r="AQ189" s="413"/>
      <c r="AR189" s="413"/>
      <c r="AS189" s="413"/>
      <c r="AV189" s="413"/>
      <c r="AW189" s="413"/>
      <c r="AX189" s="413"/>
      <c r="BA189" s="413"/>
      <c r="BB189" s="413"/>
      <c r="BC189" s="413"/>
      <c r="BF189" s="413"/>
      <c r="BG189" s="413"/>
      <c r="BH189" s="413"/>
      <c r="BK189" s="413"/>
      <c r="BL189" s="413"/>
      <c r="BM189" s="413"/>
      <c r="BP189" s="413"/>
      <c r="BQ189" s="413"/>
      <c r="BR189" s="413"/>
      <c r="BU189" s="413"/>
      <c r="BV189" s="413"/>
      <c r="BW189" s="413"/>
      <c r="BZ189" s="413"/>
      <c r="CA189" s="413"/>
      <c r="CB189" s="413"/>
      <c r="CE189" s="413"/>
      <c r="CF189" s="413"/>
      <c r="CG189" s="413"/>
      <c r="CJ189" s="413"/>
      <c r="CK189" s="413"/>
      <c r="CL189" s="413"/>
      <c r="CO189" s="413"/>
      <c r="CP189" s="413"/>
      <c r="CQ189" s="413"/>
      <c r="CT189" s="413"/>
      <c r="CU189" s="413"/>
      <c r="CV189" s="413"/>
      <c r="CY189" s="413"/>
      <c r="CZ189" s="413"/>
      <c r="DA189" s="413"/>
      <c r="DD189" s="413"/>
      <c r="DE189" s="413"/>
      <c r="DF189" s="413"/>
      <c r="DI189" s="413"/>
      <c r="DJ189" s="413"/>
      <c r="DK189" s="413"/>
      <c r="DN189" s="413"/>
      <c r="DO189" s="413"/>
      <c r="DP189" s="413"/>
      <c r="DS189" s="413"/>
      <c r="DT189" s="413"/>
      <c r="DU189" s="413"/>
      <c r="DX189" s="413"/>
      <c r="DY189" s="413"/>
      <c r="DZ189" s="413"/>
      <c r="EC189" s="413"/>
      <c r="ED189" s="413"/>
      <c r="EE189" s="413"/>
      <c r="EH189" s="413"/>
      <c r="EI189" s="413"/>
      <c r="EJ189" s="413"/>
      <c r="EM189" s="413"/>
      <c r="EN189" s="413"/>
      <c r="EO189" s="413"/>
      <c r="ER189" s="413"/>
      <c r="ES189" s="413"/>
      <c r="ET189" s="413"/>
      <c r="EW189" s="413"/>
      <c r="EX189" s="413"/>
      <c r="EY189" s="413"/>
      <c r="FB189" s="413"/>
      <c r="FC189" s="413"/>
      <c r="FD189" s="413"/>
    </row>
    <row r="190" spans="3:160">
      <c r="C190" s="413"/>
      <c r="D190" s="413"/>
      <c r="E190" s="413"/>
      <c r="H190" s="413"/>
      <c r="I190" s="413"/>
      <c r="J190" s="413"/>
      <c r="M190" s="413"/>
      <c r="N190" s="413"/>
      <c r="O190" s="413"/>
      <c r="R190" s="413"/>
      <c r="S190" s="413"/>
      <c r="T190" s="413"/>
      <c r="W190" s="413"/>
      <c r="X190" s="413"/>
      <c r="Y190" s="413"/>
      <c r="AB190" s="413"/>
      <c r="AC190" s="413"/>
      <c r="AD190" s="413"/>
      <c r="AG190" s="413"/>
      <c r="AH190" s="413"/>
      <c r="AI190" s="413"/>
      <c r="AL190" s="413"/>
      <c r="AM190" s="413"/>
      <c r="AN190" s="413"/>
      <c r="AQ190" s="413"/>
      <c r="AR190" s="413"/>
      <c r="AS190" s="413"/>
      <c r="AV190" s="413"/>
      <c r="AW190" s="413"/>
      <c r="AX190" s="413"/>
      <c r="BA190" s="413"/>
      <c r="BB190" s="413"/>
      <c r="BC190" s="413"/>
      <c r="BF190" s="413"/>
      <c r="BG190" s="413"/>
      <c r="BH190" s="413"/>
      <c r="BK190" s="413"/>
      <c r="BL190" s="413"/>
      <c r="BM190" s="413"/>
      <c r="BP190" s="413"/>
      <c r="BQ190" s="413"/>
      <c r="BR190" s="413"/>
      <c r="BU190" s="413"/>
      <c r="BV190" s="413"/>
      <c r="BW190" s="413"/>
      <c r="BZ190" s="413"/>
      <c r="CA190" s="413"/>
      <c r="CB190" s="413"/>
      <c r="CE190" s="413"/>
      <c r="CF190" s="413"/>
      <c r="CG190" s="413"/>
      <c r="CJ190" s="413"/>
      <c r="CK190" s="413"/>
      <c r="CL190" s="413"/>
      <c r="CO190" s="413"/>
      <c r="CP190" s="413"/>
      <c r="CQ190" s="413"/>
      <c r="CT190" s="413"/>
      <c r="CU190" s="413"/>
      <c r="CV190" s="413"/>
      <c r="CY190" s="413"/>
      <c r="CZ190" s="413"/>
      <c r="DA190" s="413"/>
      <c r="DD190" s="413"/>
      <c r="DE190" s="413"/>
      <c r="DF190" s="413"/>
      <c r="DI190" s="413"/>
      <c r="DJ190" s="413"/>
      <c r="DK190" s="413"/>
      <c r="DN190" s="413"/>
      <c r="DO190" s="413"/>
      <c r="DP190" s="413"/>
      <c r="DS190" s="413"/>
      <c r="DT190" s="413"/>
      <c r="DU190" s="413"/>
      <c r="DX190" s="413"/>
      <c r="DY190" s="413"/>
      <c r="DZ190" s="413"/>
      <c r="EC190" s="413"/>
      <c r="ED190" s="413"/>
      <c r="EE190" s="413"/>
      <c r="EH190" s="413"/>
      <c r="EI190" s="413"/>
      <c r="EJ190" s="413"/>
      <c r="EM190" s="413"/>
      <c r="EN190" s="413"/>
      <c r="EO190" s="413"/>
      <c r="ER190" s="413"/>
      <c r="ES190" s="413"/>
      <c r="ET190" s="413"/>
      <c r="EW190" s="413"/>
      <c r="EX190" s="413"/>
      <c r="EY190" s="413"/>
      <c r="FB190" s="413"/>
      <c r="FC190" s="413"/>
      <c r="FD190" s="413"/>
    </row>
    <row r="191" spans="3:160">
      <c r="C191" s="413"/>
      <c r="D191" s="413"/>
      <c r="E191" s="413"/>
      <c r="H191" s="413"/>
      <c r="I191" s="413"/>
      <c r="J191" s="413"/>
      <c r="M191" s="413"/>
      <c r="N191" s="413"/>
      <c r="O191" s="413"/>
      <c r="R191" s="413"/>
      <c r="S191" s="413"/>
      <c r="T191" s="413"/>
      <c r="W191" s="413"/>
      <c r="X191" s="413"/>
      <c r="Y191" s="413"/>
      <c r="AB191" s="413"/>
      <c r="AC191" s="413"/>
      <c r="AD191" s="413"/>
      <c r="AG191" s="413"/>
      <c r="AH191" s="413"/>
      <c r="AI191" s="413"/>
      <c r="AL191" s="413"/>
      <c r="AM191" s="413"/>
      <c r="AN191" s="413"/>
      <c r="AQ191" s="413"/>
      <c r="AR191" s="413"/>
      <c r="AS191" s="413"/>
      <c r="AV191" s="413"/>
      <c r="AW191" s="413"/>
      <c r="AX191" s="413"/>
      <c r="BA191" s="413"/>
      <c r="BB191" s="413"/>
      <c r="BC191" s="413"/>
      <c r="BF191" s="413"/>
      <c r="BG191" s="413"/>
      <c r="BH191" s="413"/>
      <c r="BK191" s="413"/>
      <c r="BL191" s="413"/>
      <c r="BM191" s="413"/>
      <c r="BP191" s="413"/>
      <c r="BQ191" s="413"/>
      <c r="BR191" s="413"/>
      <c r="BU191" s="413"/>
      <c r="BV191" s="413"/>
      <c r="BW191" s="413"/>
      <c r="BZ191" s="413"/>
      <c r="CA191" s="413"/>
      <c r="CB191" s="413"/>
      <c r="CE191" s="413"/>
      <c r="CF191" s="413"/>
      <c r="CG191" s="413"/>
      <c r="CJ191" s="413"/>
      <c r="CK191" s="413"/>
      <c r="CL191" s="413"/>
      <c r="CO191" s="413"/>
      <c r="CP191" s="413"/>
      <c r="CQ191" s="413"/>
      <c r="CT191" s="413"/>
      <c r="CU191" s="413"/>
      <c r="CV191" s="413"/>
      <c r="CY191" s="413"/>
      <c r="CZ191" s="413"/>
      <c r="DA191" s="413"/>
      <c r="DD191" s="413"/>
      <c r="DE191" s="413"/>
      <c r="DF191" s="413"/>
      <c r="DI191" s="413"/>
      <c r="DJ191" s="413"/>
      <c r="DK191" s="413"/>
      <c r="DN191" s="413"/>
      <c r="DO191" s="413"/>
      <c r="DP191" s="413"/>
      <c r="DS191" s="413"/>
      <c r="DT191" s="413"/>
      <c r="DU191" s="413"/>
      <c r="DX191" s="413"/>
      <c r="DY191" s="413"/>
      <c r="DZ191" s="413"/>
      <c r="EC191" s="413"/>
      <c r="ED191" s="413"/>
      <c r="EE191" s="413"/>
      <c r="EH191" s="413"/>
      <c r="EI191" s="413"/>
      <c r="EJ191" s="413"/>
      <c r="EM191" s="413"/>
      <c r="EN191" s="413"/>
      <c r="EO191" s="413"/>
      <c r="ER191" s="413"/>
      <c r="ES191" s="413"/>
      <c r="ET191" s="413"/>
      <c r="EW191" s="413"/>
      <c r="EX191" s="413"/>
      <c r="EY191" s="413"/>
      <c r="FB191" s="413"/>
      <c r="FC191" s="413"/>
      <c r="FD191" s="413"/>
    </row>
    <row r="192" spans="3:160">
      <c r="C192" s="413"/>
      <c r="D192" s="413"/>
      <c r="E192" s="413"/>
      <c r="H192" s="413"/>
      <c r="I192" s="413"/>
      <c r="J192" s="413"/>
      <c r="M192" s="413"/>
      <c r="N192" s="413"/>
      <c r="O192" s="413"/>
      <c r="R192" s="413"/>
      <c r="S192" s="413"/>
      <c r="T192" s="413"/>
      <c r="W192" s="413"/>
      <c r="X192" s="413"/>
      <c r="Y192" s="413"/>
      <c r="AB192" s="413"/>
      <c r="AC192" s="413"/>
      <c r="AD192" s="413"/>
      <c r="AG192" s="413"/>
      <c r="AH192" s="413"/>
      <c r="AI192" s="413"/>
      <c r="AL192" s="413"/>
      <c r="AM192" s="413"/>
      <c r="AN192" s="413"/>
      <c r="AQ192" s="413"/>
      <c r="AR192" s="413"/>
      <c r="AS192" s="413"/>
      <c r="AV192" s="413"/>
      <c r="AW192" s="413"/>
      <c r="AX192" s="413"/>
      <c r="BA192" s="413"/>
      <c r="BB192" s="413"/>
      <c r="BC192" s="413"/>
      <c r="BF192" s="413"/>
      <c r="BG192" s="413"/>
      <c r="BH192" s="413"/>
      <c r="BK192" s="413"/>
      <c r="BL192" s="413"/>
      <c r="BM192" s="413"/>
      <c r="BP192" s="413"/>
      <c r="BQ192" s="413"/>
      <c r="BR192" s="413"/>
      <c r="BU192" s="413"/>
      <c r="BV192" s="413"/>
      <c r="BW192" s="413"/>
      <c r="BZ192" s="413"/>
      <c r="CA192" s="413"/>
      <c r="CB192" s="413"/>
      <c r="CE192" s="413"/>
      <c r="CF192" s="413"/>
      <c r="CG192" s="413"/>
      <c r="CJ192" s="413"/>
      <c r="CK192" s="413"/>
      <c r="CL192" s="413"/>
      <c r="CO192" s="413"/>
      <c r="CP192" s="413"/>
      <c r="CQ192" s="413"/>
      <c r="CT192" s="413"/>
      <c r="CU192" s="413"/>
      <c r="CV192" s="413"/>
      <c r="CY192" s="413"/>
      <c r="CZ192" s="413"/>
      <c r="DA192" s="413"/>
      <c r="DD192" s="413"/>
      <c r="DE192" s="413"/>
      <c r="DF192" s="413"/>
      <c r="DI192" s="413"/>
      <c r="DJ192" s="413"/>
      <c r="DK192" s="413"/>
      <c r="DN192" s="413"/>
      <c r="DO192" s="413"/>
      <c r="DP192" s="413"/>
      <c r="DS192" s="413"/>
      <c r="DT192" s="413"/>
      <c r="DU192" s="413"/>
      <c r="DX192" s="413"/>
      <c r="DY192" s="413"/>
      <c r="DZ192" s="413"/>
      <c r="EC192" s="413"/>
      <c r="ED192" s="413"/>
      <c r="EE192" s="413"/>
      <c r="EH192" s="413"/>
      <c r="EI192" s="413"/>
      <c r="EJ192" s="413"/>
      <c r="EM192" s="413"/>
      <c r="EN192" s="413"/>
      <c r="EO192" s="413"/>
      <c r="ER192" s="413"/>
      <c r="ES192" s="413"/>
      <c r="ET192" s="413"/>
      <c r="EW192" s="413"/>
      <c r="EX192" s="413"/>
      <c r="EY192" s="413"/>
      <c r="FB192" s="413"/>
      <c r="FC192" s="413"/>
      <c r="FD192" s="413"/>
    </row>
    <row r="193" spans="3:160">
      <c r="C193" s="413"/>
      <c r="D193" s="413"/>
      <c r="E193" s="413"/>
      <c r="H193" s="413"/>
      <c r="I193" s="413"/>
      <c r="J193" s="413"/>
      <c r="M193" s="413"/>
      <c r="N193" s="413"/>
      <c r="O193" s="413"/>
      <c r="R193" s="413"/>
      <c r="S193" s="413"/>
      <c r="T193" s="413"/>
      <c r="W193" s="413"/>
      <c r="X193" s="413"/>
      <c r="Y193" s="413"/>
      <c r="AB193" s="413"/>
      <c r="AC193" s="413"/>
      <c r="AD193" s="413"/>
      <c r="AG193" s="413"/>
      <c r="AH193" s="413"/>
      <c r="AI193" s="413"/>
      <c r="AL193" s="413"/>
      <c r="AM193" s="413"/>
      <c r="AN193" s="413"/>
      <c r="AQ193" s="413"/>
      <c r="AR193" s="413"/>
      <c r="AS193" s="413"/>
      <c r="AV193" s="413"/>
      <c r="AW193" s="413"/>
      <c r="AX193" s="413"/>
      <c r="BA193" s="413"/>
      <c r="BB193" s="413"/>
      <c r="BC193" s="413"/>
      <c r="BF193" s="413"/>
      <c r="BG193" s="413"/>
      <c r="BH193" s="413"/>
      <c r="BK193" s="413"/>
      <c r="BL193" s="413"/>
      <c r="BM193" s="413"/>
      <c r="BP193" s="413"/>
      <c r="BQ193" s="413"/>
      <c r="BR193" s="413"/>
      <c r="BU193" s="413"/>
      <c r="BV193" s="413"/>
      <c r="BW193" s="413"/>
      <c r="BZ193" s="413"/>
      <c r="CA193" s="413"/>
      <c r="CB193" s="413"/>
      <c r="CE193" s="413"/>
      <c r="CF193" s="413"/>
      <c r="CG193" s="413"/>
      <c r="CJ193" s="413"/>
      <c r="CK193" s="413"/>
      <c r="CL193" s="413"/>
      <c r="CO193" s="413"/>
      <c r="CP193" s="413"/>
      <c r="CQ193" s="413"/>
      <c r="CT193" s="413"/>
      <c r="CU193" s="413"/>
      <c r="CV193" s="413"/>
      <c r="CY193" s="413"/>
      <c r="CZ193" s="413"/>
      <c r="DA193" s="413"/>
      <c r="DD193" s="413"/>
      <c r="DE193" s="413"/>
      <c r="DF193" s="413"/>
      <c r="DI193" s="413"/>
      <c r="DJ193" s="413"/>
      <c r="DK193" s="413"/>
      <c r="DN193" s="413"/>
      <c r="DO193" s="413"/>
      <c r="DP193" s="413"/>
      <c r="DS193" s="413"/>
      <c r="DT193" s="413"/>
      <c r="DU193" s="413"/>
      <c r="DX193" s="413"/>
      <c r="DY193" s="413"/>
      <c r="DZ193" s="413"/>
      <c r="EC193" s="413"/>
      <c r="ED193" s="413"/>
      <c r="EE193" s="413"/>
      <c r="EH193" s="413"/>
      <c r="EI193" s="413"/>
      <c r="EJ193" s="413"/>
      <c r="EM193" s="413"/>
      <c r="EN193" s="413"/>
      <c r="EO193" s="413"/>
      <c r="ER193" s="413"/>
      <c r="ES193" s="413"/>
      <c r="ET193" s="413"/>
      <c r="EW193" s="413"/>
      <c r="EX193" s="413"/>
      <c r="EY193" s="413"/>
      <c r="FB193" s="413"/>
      <c r="FC193" s="413"/>
      <c r="FD193" s="413"/>
    </row>
    <row r="194" spans="3:160">
      <c r="C194" s="413"/>
      <c r="D194" s="413"/>
      <c r="E194" s="413"/>
      <c r="H194" s="413"/>
      <c r="I194" s="413"/>
      <c r="J194" s="413"/>
      <c r="M194" s="413"/>
      <c r="N194" s="413"/>
      <c r="O194" s="413"/>
      <c r="R194" s="413"/>
      <c r="S194" s="413"/>
      <c r="T194" s="413"/>
      <c r="W194" s="413"/>
      <c r="X194" s="413"/>
      <c r="Y194" s="413"/>
      <c r="AB194" s="413"/>
      <c r="AC194" s="413"/>
      <c r="AD194" s="413"/>
      <c r="AG194" s="413"/>
      <c r="AH194" s="413"/>
      <c r="AI194" s="413"/>
      <c r="AL194" s="413"/>
      <c r="AM194" s="413"/>
      <c r="AN194" s="413"/>
      <c r="AQ194" s="413"/>
      <c r="AR194" s="413"/>
      <c r="AS194" s="413"/>
      <c r="AV194" s="413"/>
      <c r="AW194" s="413"/>
      <c r="AX194" s="413"/>
      <c r="BA194" s="413"/>
      <c r="BB194" s="413"/>
      <c r="BC194" s="413"/>
      <c r="BF194" s="413"/>
      <c r="BG194" s="413"/>
      <c r="BH194" s="413"/>
      <c r="BK194" s="413"/>
      <c r="BL194" s="413"/>
      <c r="BM194" s="413"/>
      <c r="BP194" s="413"/>
      <c r="BQ194" s="413"/>
      <c r="BR194" s="413"/>
      <c r="BU194" s="413"/>
      <c r="BV194" s="413"/>
      <c r="BW194" s="413"/>
      <c r="BZ194" s="413"/>
      <c r="CA194" s="413"/>
      <c r="CB194" s="413"/>
      <c r="CE194" s="413"/>
      <c r="CF194" s="413"/>
      <c r="CG194" s="413"/>
      <c r="CJ194" s="413"/>
      <c r="CK194" s="413"/>
      <c r="CL194" s="413"/>
      <c r="CO194" s="413"/>
      <c r="CP194" s="413"/>
      <c r="CQ194" s="413"/>
      <c r="CT194" s="413"/>
      <c r="CU194" s="413"/>
      <c r="CV194" s="413"/>
      <c r="CY194" s="413"/>
      <c r="CZ194" s="413"/>
      <c r="DA194" s="413"/>
      <c r="DD194" s="413"/>
      <c r="DE194" s="413"/>
      <c r="DF194" s="413"/>
      <c r="DI194" s="413"/>
      <c r="DJ194" s="413"/>
      <c r="DK194" s="413"/>
      <c r="DN194" s="413"/>
      <c r="DO194" s="413"/>
      <c r="DP194" s="413"/>
      <c r="DS194" s="413"/>
      <c r="DT194" s="413"/>
      <c r="DU194" s="413"/>
      <c r="DX194" s="413"/>
      <c r="DY194" s="413"/>
      <c r="DZ194" s="413"/>
      <c r="EC194" s="413"/>
      <c r="ED194" s="413"/>
      <c r="EE194" s="413"/>
      <c r="EH194" s="413"/>
      <c r="EI194" s="413"/>
      <c r="EJ194" s="413"/>
      <c r="EM194" s="413"/>
      <c r="EN194" s="413"/>
      <c r="EO194" s="413"/>
      <c r="ER194" s="413"/>
      <c r="ES194" s="413"/>
      <c r="ET194" s="413"/>
      <c r="EW194" s="413"/>
      <c r="EX194" s="413"/>
      <c r="EY194" s="413"/>
      <c r="FB194" s="413"/>
      <c r="FC194" s="413"/>
      <c r="FD194" s="413"/>
    </row>
    <row r="195" spans="3:160">
      <c r="C195" s="413"/>
      <c r="D195" s="413"/>
      <c r="E195" s="413"/>
      <c r="H195" s="413"/>
      <c r="I195" s="413"/>
      <c r="J195" s="413"/>
      <c r="M195" s="413"/>
      <c r="N195" s="413"/>
      <c r="O195" s="413"/>
      <c r="R195" s="413"/>
      <c r="S195" s="413"/>
      <c r="T195" s="413"/>
      <c r="W195" s="413"/>
      <c r="X195" s="413"/>
      <c r="Y195" s="413"/>
      <c r="AB195" s="413"/>
      <c r="AC195" s="413"/>
      <c r="AD195" s="413"/>
      <c r="AG195" s="413"/>
      <c r="AH195" s="413"/>
      <c r="AI195" s="413"/>
      <c r="AL195" s="413"/>
      <c r="AM195" s="413"/>
      <c r="AN195" s="413"/>
      <c r="AQ195" s="413"/>
      <c r="AR195" s="413"/>
      <c r="AS195" s="413"/>
      <c r="AV195" s="413"/>
      <c r="AW195" s="413"/>
      <c r="AX195" s="413"/>
      <c r="BA195" s="413"/>
      <c r="BB195" s="413"/>
      <c r="BC195" s="413"/>
      <c r="BF195" s="413"/>
      <c r="BG195" s="413"/>
      <c r="BH195" s="413"/>
      <c r="BK195" s="413"/>
      <c r="BL195" s="413"/>
      <c r="BM195" s="413"/>
      <c r="BP195" s="413"/>
      <c r="BQ195" s="413"/>
      <c r="BR195" s="413"/>
      <c r="BU195" s="413"/>
      <c r="BV195" s="413"/>
      <c r="BW195" s="413"/>
      <c r="BZ195" s="413"/>
      <c r="CA195" s="413"/>
      <c r="CB195" s="413"/>
      <c r="CE195" s="413"/>
      <c r="CF195" s="413"/>
      <c r="CG195" s="413"/>
      <c r="CJ195" s="413"/>
      <c r="CK195" s="413"/>
      <c r="CL195" s="413"/>
      <c r="CO195" s="413"/>
      <c r="CP195" s="413"/>
      <c r="CQ195" s="413"/>
      <c r="CT195" s="413"/>
      <c r="CU195" s="413"/>
      <c r="CV195" s="413"/>
      <c r="CY195" s="413"/>
      <c r="CZ195" s="413"/>
      <c r="DA195" s="413"/>
      <c r="DD195" s="413"/>
      <c r="DE195" s="413"/>
      <c r="DF195" s="413"/>
      <c r="DI195" s="413"/>
      <c r="DJ195" s="413"/>
      <c r="DK195" s="413"/>
      <c r="DN195" s="413"/>
      <c r="DO195" s="413"/>
      <c r="DP195" s="413"/>
      <c r="DS195" s="413"/>
      <c r="DT195" s="413"/>
      <c r="DU195" s="413"/>
      <c r="DX195" s="413"/>
      <c r="DY195" s="413"/>
      <c r="DZ195" s="413"/>
      <c r="EC195" s="413"/>
      <c r="ED195" s="413"/>
      <c r="EE195" s="413"/>
      <c r="EH195" s="413"/>
      <c r="EI195" s="413"/>
      <c r="EJ195" s="413"/>
      <c r="EM195" s="413"/>
      <c r="EN195" s="413"/>
      <c r="EO195" s="413"/>
      <c r="ER195" s="413"/>
      <c r="ES195" s="413"/>
      <c r="ET195" s="413"/>
      <c r="EW195" s="413"/>
      <c r="EX195" s="413"/>
      <c r="EY195" s="413"/>
      <c r="FB195" s="413"/>
      <c r="FC195" s="413"/>
      <c r="FD195" s="413"/>
    </row>
    <row r="196" spans="3:160">
      <c r="C196" s="413"/>
      <c r="D196" s="413"/>
      <c r="E196" s="413"/>
      <c r="H196" s="413"/>
      <c r="I196" s="413"/>
      <c r="J196" s="413"/>
      <c r="M196" s="413"/>
      <c r="N196" s="413"/>
      <c r="O196" s="413"/>
      <c r="R196" s="413"/>
      <c r="S196" s="413"/>
      <c r="T196" s="413"/>
      <c r="W196" s="413"/>
      <c r="X196" s="413"/>
      <c r="Y196" s="413"/>
      <c r="AB196" s="413"/>
      <c r="AC196" s="413"/>
      <c r="AD196" s="413"/>
      <c r="AG196" s="413"/>
      <c r="AH196" s="413"/>
      <c r="AI196" s="413"/>
      <c r="AL196" s="413"/>
      <c r="AM196" s="413"/>
      <c r="AN196" s="413"/>
      <c r="AQ196" s="413"/>
      <c r="AR196" s="413"/>
      <c r="AS196" s="413"/>
      <c r="AV196" s="413"/>
      <c r="AW196" s="413"/>
      <c r="AX196" s="413"/>
      <c r="BA196" s="413"/>
      <c r="BB196" s="413"/>
      <c r="BC196" s="413"/>
      <c r="BF196" s="413"/>
      <c r="BG196" s="413"/>
      <c r="BH196" s="413"/>
      <c r="BK196" s="413"/>
      <c r="BL196" s="413"/>
      <c r="BM196" s="413"/>
      <c r="BP196" s="413"/>
      <c r="BQ196" s="413"/>
      <c r="BR196" s="413"/>
      <c r="BU196" s="413"/>
      <c r="BV196" s="413"/>
      <c r="BW196" s="413"/>
      <c r="BZ196" s="413"/>
      <c r="CA196" s="413"/>
      <c r="CB196" s="413"/>
      <c r="CE196" s="413"/>
      <c r="CF196" s="413"/>
      <c r="CG196" s="413"/>
      <c r="CJ196" s="413"/>
      <c r="CK196" s="413"/>
      <c r="CL196" s="413"/>
      <c r="CO196" s="413"/>
      <c r="CP196" s="413"/>
      <c r="CQ196" s="413"/>
      <c r="CT196" s="413"/>
      <c r="CU196" s="413"/>
      <c r="CV196" s="413"/>
      <c r="CY196" s="413"/>
      <c r="CZ196" s="413"/>
      <c r="DA196" s="413"/>
      <c r="DD196" s="413"/>
      <c r="DE196" s="413"/>
      <c r="DF196" s="413"/>
      <c r="DI196" s="413"/>
      <c r="DJ196" s="413"/>
      <c r="DK196" s="413"/>
      <c r="DN196" s="413"/>
      <c r="DO196" s="413"/>
      <c r="DP196" s="413"/>
      <c r="DS196" s="413"/>
      <c r="DT196" s="413"/>
      <c r="DU196" s="413"/>
      <c r="DX196" s="413"/>
      <c r="DY196" s="413"/>
      <c r="DZ196" s="413"/>
      <c r="EC196" s="413"/>
      <c r="ED196" s="413"/>
      <c r="EE196" s="413"/>
      <c r="EH196" s="413"/>
      <c r="EI196" s="413"/>
      <c r="EJ196" s="413"/>
      <c r="EM196" s="413"/>
      <c r="EN196" s="413"/>
      <c r="EO196" s="413"/>
      <c r="ER196" s="413"/>
      <c r="ES196" s="413"/>
      <c r="ET196" s="413"/>
      <c r="EW196" s="413"/>
      <c r="EX196" s="413"/>
      <c r="EY196" s="413"/>
      <c r="FB196" s="413"/>
      <c r="FC196" s="413"/>
      <c r="FD196" s="413"/>
    </row>
    <row r="197" spans="3:160">
      <c r="C197" s="413"/>
      <c r="D197" s="413"/>
      <c r="E197" s="413"/>
      <c r="H197" s="413"/>
      <c r="I197" s="413"/>
      <c r="J197" s="413"/>
      <c r="M197" s="413"/>
      <c r="N197" s="413"/>
      <c r="O197" s="413"/>
      <c r="R197" s="413"/>
      <c r="S197" s="413"/>
      <c r="T197" s="413"/>
      <c r="W197" s="413"/>
      <c r="X197" s="413"/>
      <c r="Y197" s="413"/>
      <c r="AB197" s="413"/>
      <c r="AC197" s="413"/>
      <c r="AD197" s="413"/>
      <c r="AG197" s="413"/>
      <c r="AH197" s="413"/>
      <c r="AI197" s="413"/>
      <c r="AL197" s="413"/>
      <c r="AM197" s="413"/>
      <c r="AN197" s="413"/>
      <c r="AQ197" s="413"/>
      <c r="AR197" s="413"/>
      <c r="AS197" s="413"/>
      <c r="AV197" s="413"/>
      <c r="AW197" s="413"/>
      <c r="AX197" s="413"/>
      <c r="BA197" s="413"/>
      <c r="BB197" s="413"/>
      <c r="BC197" s="413"/>
      <c r="BF197" s="413"/>
      <c r="BG197" s="413"/>
      <c r="BH197" s="413"/>
      <c r="BK197" s="413"/>
      <c r="BL197" s="413"/>
      <c r="BM197" s="413"/>
      <c r="BP197" s="413"/>
      <c r="BQ197" s="413"/>
      <c r="BR197" s="413"/>
      <c r="BU197" s="413"/>
      <c r="BV197" s="413"/>
      <c r="BW197" s="413"/>
      <c r="BZ197" s="413"/>
      <c r="CA197" s="413"/>
      <c r="CB197" s="413"/>
      <c r="CE197" s="413"/>
      <c r="CF197" s="413"/>
      <c r="CG197" s="413"/>
      <c r="CJ197" s="413"/>
      <c r="CK197" s="413"/>
      <c r="CL197" s="413"/>
      <c r="CO197" s="413"/>
      <c r="CP197" s="413"/>
      <c r="CQ197" s="413"/>
      <c r="CT197" s="413"/>
      <c r="CU197" s="413"/>
      <c r="CV197" s="413"/>
      <c r="CY197" s="413"/>
      <c r="CZ197" s="413"/>
      <c r="DA197" s="413"/>
      <c r="DD197" s="413"/>
      <c r="DE197" s="413"/>
      <c r="DF197" s="413"/>
      <c r="DI197" s="413"/>
      <c r="DJ197" s="413"/>
      <c r="DK197" s="413"/>
      <c r="DN197" s="413"/>
      <c r="DO197" s="413"/>
      <c r="DP197" s="413"/>
      <c r="DS197" s="413"/>
      <c r="DT197" s="413"/>
      <c r="DU197" s="413"/>
      <c r="DX197" s="413"/>
      <c r="DY197" s="413"/>
      <c r="DZ197" s="413"/>
      <c r="EC197" s="413"/>
      <c r="ED197" s="413"/>
      <c r="EE197" s="413"/>
      <c r="EH197" s="413"/>
      <c r="EI197" s="413"/>
      <c r="EJ197" s="413"/>
      <c r="EM197" s="413"/>
      <c r="EN197" s="413"/>
      <c r="EO197" s="413"/>
      <c r="ER197" s="413"/>
      <c r="ES197" s="413"/>
      <c r="ET197" s="413"/>
      <c r="EW197" s="413"/>
      <c r="EX197" s="413"/>
      <c r="EY197" s="413"/>
      <c r="FB197" s="413"/>
      <c r="FC197" s="413"/>
      <c r="FD197" s="413"/>
    </row>
    <row r="198" spans="3:160">
      <c r="C198" s="413"/>
      <c r="D198" s="413"/>
      <c r="E198" s="413"/>
      <c r="H198" s="413"/>
      <c r="I198" s="413"/>
      <c r="J198" s="413"/>
      <c r="M198" s="413"/>
      <c r="N198" s="413"/>
      <c r="O198" s="413"/>
      <c r="R198" s="413"/>
      <c r="S198" s="413"/>
      <c r="T198" s="413"/>
      <c r="W198" s="413"/>
      <c r="X198" s="413"/>
      <c r="Y198" s="413"/>
      <c r="AB198" s="413"/>
      <c r="AC198" s="413"/>
      <c r="AD198" s="413"/>
      <c r="AG198" s="413"/>
      <c r="AH198" s="413"/>
      <c r="AI198" s="413"/>
      <c r="AL198" s="413"/>
      <c r="AM198" s="413"/>
      <c r="AN198" s="413"/>
      <c r="AQ198" s="413"/>
      <c r="AR198" s="413"/>
      <c r="AS198" s="413"/>
      <c r="AV198" s="413"/>
      <c r="AW198" s="413"/>
      <c r="AX198" s="413"/>
      <c r="BA198" s="413"/>
      <c r="BB198" s="413"/>
      <c r="BC198" s="413"/>
      <c r="BF198" s="413"/>
      <c r="BG198" s="413"/>
      <c r="BH198" s="413"/>
      <c r="BK198" s="413"/>
      <c r="BL198" s="413"/>
      <c r="BM198" s="413"/>
      <c r="BP198" s="413"/>
      <c r="BQ198" s="413"/>
      <c r="BR198" s="413"/>
      <c r="BU198" s="413"/>
      <c r="BV198" s="413"/>
      <c r="BW198" s="413"/>
      <c r="BZ198" s="413"/>
      <c r="CA198" s="413"/>
      <c r="CB198" s="413"/>
      <c r="CE198" s="413"/>
      <c r="CF198" s="413"/>
      <c r="CG198" s="413"/>
      <c r="CJ198" s="413"/>
      <c r="CK198" s="413"/>
      <c r="CL198" s="413"/>
      <c r="CO198" s="413"/>
      <c r="CP198" s="413"/>
      <c r="CQ198" s="413"/>
      <c r="CT198" s="413"/>
      <c r="CU198" s="413"/>
      <c r="CV198" s="413"/>
      <c r="CY198" s="413"/>
      <c r="CZ198" s="413"/>
      <c r="DA198" s="413"/>
      <c r="DD198" s="413"/>
      <c r="DE198" s="413"/>
      <c r="DF198" s="413"/>
      <c r="DI198" s="413"/>
      <c r="DJ198" s="413"/>
      <c r="DK198" s="413"/>
      <c r="DN198" s="413"/>
      <c r="DO198" s="413"/>
      <c r="DP198" s="413"/>
      <c r="DS198" s="413"/>
      <c r="DT198" s="413"/>
      <c r="DU198" s="413"/>
      <c r="DX198" s="413"/>
      <c r="DY198" s="413"/>
      <c r="DZ198" s="413"/>
      <c r="EC198" s="413"/>
      <c r="ED198" s="413"/>
      <c r="EE198" s="413"/>
      <c r="EH198" s="413"/>
      <c r="EI198" s="413"/>
      <c r="EJ198" s="413"/>
      <c r="EM198" s="413"/>
      <c r="EN198" s="413"/>
      <c r="EO198" s="413"/>
      <c r="ER198" s="413"/>
      <c r="ES198" s="413"/>
      <c r="ET198" s="413"/>
      <c r="EW198" s="413"/>
      <c r="EX198" s="413"/>
      <c r="EY198" s="413"/>
      <c r="FB198" s="413"/>
      <c r="FC198" s="413"/>
      <c r="FD198" s="413"/>
    </row>
    <row r="199" spans="3:160">
      <c r="C199" s="413"/>
      <c r="D199" s="413"/>
      <c r="E199" s="413"/>
      <c r="H199" s="413"/>
      <c r="I199" s="413"/>
      <c r="J199" s="413"/>
      <c r="M199" s="413"/>
      <c r="N199" s="413"/>
      <c r="O199" s="413"/>
      <c r="R199" s="413"/>
      <c r="S199" s="413"/>
      <c r="T199" s="413"/>
      <c r="W199" s="413"/>
      <c r="X199" s="413"/>
      <c r="Y199" s="413"/>
      <c r="AB199" s="413"/>
      <c r="AC199" s="413"/>
      <c r="AD199" s="413"/>
      <c r="AG199" s="413"/>
      <c r="AH199" s="413"/>
      <c r="AI199" s="413"/>
      <c r="AL199" s="413"/>
      <c r="AM199" s="413"/>
      <c r="AN199" s="413"/>
      <c r="AQ199" s="413"/>
      <c r="AR199" s="413"/>
      <c r="AS199" s="413"/>
      <c r="AV199" s="413"/>
      <c r="AW199" s="413"/>
      <c r="AX199" s="413"/>
      <c r="BA199" s="413"/>
      <c r="BB199" s="413"/>
      <c r="BC199" s="413"/>
      <c r="BF199" s="413"/>
      <c r="BG199" s="413"/>
      <c r="BH199" s="413"/>
      <c r="BK199" s="413"/>
      <c r="BL199" s="413"/>
      <c r="BM199" s="413"/>
      <c r="BP199" s="413"/>
      <c r="BQ199" s="413"/>
      <c r="BR199" s="413"/>
      <c r="BU199" s="413"/>
      <c r="BV199" s="413"/>
      <c r="BW199" s="413"/>
      <c r="BZ199" s="413"/>
      <c r="CA199" s="413"/>
      <c r="CB199" s="413"/>
      <c r="CE199" s="413"/>
      <c r="CF199" s="413"/>
      <c r="CG199" s="413"/>
      <c r="CJ199" s="413"/>
      <c r="CK199" s="413"/>
      <c r="CL199" s="413"/>
      <c r="CO199" s="413"/>
      <c r="CP199" s="413"/>
      <c r="CQ199" s="413"/>
      <c r="CT199" s="413"/>
      <c r="CU199" s="413"/>
      <c r="CV199" s="413"/>
      <c r="CY199" s="413"/>
      <c r="CZ199" s="413"/>
      <c r="DA199" s="413"/>
      <c r="DD199" s="413"/>
      <c r="DE199" s="413"/>
      <c r="DF199" s="413"/>
      <c r="DI199" s="413"/>
      <c r="DJ199" s="413"/>
      <c r="DK199" s="413"/>
      <c r="DN199" s="413"/>
      <c r="DO199" s="413"/>
      <c r="DP199" s="413"/>
      <c r="DS199" s="413"/>
      <c r="DT199" s="413"/>
      <c r="DU199" s="413"/>
      <c r="DX199" s="413"/>
      <c r="DY199" s="413"/>
      <c r="DZ199" s="413"/>
      <c r="EC199" s="413"/>
      <c r="ED199" s="413"/>
      <c r="EE199" s="413"/>
      <c r="EH199" s="413"/>
      <c r="EI199" s="413"/>
      <c r="EJ199" s="413"/>
      <c r="EM199" s="413"/>
      <c r="EN199" s="413"/>
      <c r="EO199" s="413"/>
      <c r="ER199" s="413"/>
      <c r="ES199" s="413"/>
      <c r="ET199" s="413"/>
      <c r="EW199" s="413"/>
      <c r="EX199" s="413"/>
      <c r="EY199" s="413"/>
      <c r="FB199" s="413"/>
      <c r="FC199" s="413"/>
      <c r="FD199" s="413"/>
    </row>
    <row r="200" spans="3:160">
      <c r="C200" s="413"/>
      <c r="D200" s="413"/>
      <c r="E200" s="413"/>
      <c r="H200" s="413"/>
      <c r="I200" s="413"/>
      <c r="J200" s="413"/>
      <c r="M200" s="413"/>
      <c r="N200" s="413"/>
      <c r="O200" s="413"/>
      <c r="R200" s="413"/>
      <c r="S200" s="413"/>
      <c r="T200" s="413"/>
      <c r="W200" s="413"/>
      <c r="X200" s="413"/>
      <c r="Y200" s="413"/>
      <c r="AB200" s="413"/>
      <c r="AC200" s="413"/>
      <c r="AD200" s="413"/>
      <c r="AG200" s="413"/>
      <c r="AH200" s="413"/>
      <c r="AI200" s="413"/>
      <c r="AL200" s="413"/>
      <c r="AM200" s="413"/>
      <c r="AN200" s="413"/>
      <c r="AQ200" s="413"/>
      <c r="AR200" s="413"/>
      <c r="AS200" s="413"/>
      <c r="AV200" s="413"/>
      <c r="AW200" s="413"/>
      <c r="AX200" s="413"/>
      <c r="BA200" s="413"/>
      <c r="BB200" s="413"/>
      <c r="BC200" s="413"/>
      <c r="BF200" s="413"/>
      <c r="BG200" s="413"/>
      <c r="BH200" s="413"/>
      <c r="BK200" s="413"/>
      <c r="BL200" s="413"/>
      <c r="BM200" s="413"/>
      <c r="BP200" s="413"/>
      <c r="BQ200" s="413"/>
      <c r="BR200" s="413"/>
      <c r="BU200" s="413"/>
      <c r="BV200" s="413"/>
      <c r="BW200" s="413"/>
      <c r="BZ200" s="413"/>
      <c r="CA200" s="413"/>
      <c r="CB200" s="413"/>
      <c r="CE200" s="413"/>
      <c r="CF200" s="413"/>
      <c r="CG200" s="413"/>
      <c r="CJ200" s="413"/>
      <c r="CK200" s="413"/>
      <c r="CL200" s="413"/>
      <c r="CO200" s="413"/>
      <c r="CP200" s="413"/>
      <c r="CQ200" s="413"/>
      <c r="CT200" s="413"/>
      <c r="CU200" s="413"/>
      <c r="CV200" s="413"/>
      <c r="CY200" s="413"/>
      <c r="CZ200" s="413"/>
      <c r="DA200" s="413"/>
      <c r="DD200" s="413"/>
      <c r="DE200" s="413"/>
      <c r="DF200" s="413"/>
      <c r="DI200" s="413"/>
      <c r="DJ200" s="413"/>
      <c r="DK200" s="413"/>
      <c r="DN200" s="413"/>
      <c r="DO200" s="413"/>
      <c r="DP200" s="413"/>
      <c r="DS200" s="413"/>
      <c r="DT200" s="413"/>
      <c r="DU200" s="413"/>
      <c r="DX200" s="413"/>
      <c r="DY200" s="413"/>
      <c r="DZ200" s="413"/>
      <c r="EC200" s="413"/>
      <c r="ED200" s="413"/>
      <c r="EE200" s="413"/>
      <c r="EH200" s="413"/>
      <c r="EI200" s="413"/>
      <c r="EJ200" s="413"/>
      <c r="EM200" s="413"/>
      <c r="EN200" s="413"/>
      <c r="EO200" s="413"/>
      <c r="ER200" s="413"/>
      <c r="ES200" s="413"/>
      <c r="ET200" s="413"/>
      <c r="EW200" s="413"/>
      <c r="EX200" s="413"/>
      <c r="EY200" s="413"/>
      <c r="FB200" s="413"/>
      <c r="FC200" s="413"/>
      <c r="FD200" s="413"/>
    </row>
    <row r="201" spans="3:160">
      <c r="C201" s="413"/>
      <c r="D201" s="413"/>
      <c r="E201" s="413"/>
      <c r="H201" s="413"/>
      <c r="I201" s="413"/>
      <c r="J201" s="413"/>
      <c r="M201" s="413"/>
      <c r="N201" s="413"/>
      <c r="O201" s="413"/>
      <c r="R201" s="413"/>
      <c r="S201" s="413"/>
      <c r="T201" s="413"/>
      <c r="W201" s="413"/>
      <c r="X201" s="413"/>
      <c r="Y201" s="413"/>
      <c r="AB201" s="413"/>
      <c r="AC201" s="413"/>
      <c r="AD201" s="413"/>
      <c r="AG201" s="413"/>
      <c r="AH201" s="413"/>
      <c r="AI201" s="413"/>
      <c r="AL201" s="413"/>
      <c r="AM201" s="413"/>
      <c r="AN201" s="413"/>
      <c r="AQ201" s="413"/>
      <c r="AR201" s="413"/>
      <c r="AS201" s="413"/>
      <c r="AV201" s="413"/>
      <c r="AW201" s="413"/>
      <c r="AX201" s="413"/>
      <c r="BA201" s="413"/>
      <c r="BB201" s="413"/>
      <c r="BC201" s="413"/>
      <c r="BF201" s="413"/>
      <c r="BG201" s="413"/>
      <c r="BH201" s="413"/>
      <c r="BK201" s="413"/>
      <c r="BL201" s="413"/>
      <c r="BM201" s="413"/>
      <c r="BP201" s="413"/>
      <c r="BQ201" s="413"/>
      <c r="BR201" s="413"/>
      <c r="BU201" s="413"/>
      <c r="BV201" s="413"/>
      <c r="BW201" s="413"/>
      <c r="BZ201" s="413"/>
      <c r="CA201" s="413"/>
      <c r="CB201" s="413"/>
      <c r="CE201" s="413"/>
      <c r="CF201" s="413"/>
      <c r="CG201" s="413"/>
      <c r="CJ201" s="413"/>
      <c r="CK201" s="413"/>
      <c r="CL201" s="413"/>
      <c r="CO201" s="413"/>
      <c r="CP201" s="413"/>
      <c r="CQ201" s="413"/>
      <c r="CT201" s="413"/>
      <c r="CU201" s="413"/>
      <c r="CV201" s="413"/>
      <c r="CY201" s="413"/>
      <c r="CZ201" s="413"/>
      <c r="DA201" s="413"/>
      <c r="DD201" s="413"/>
      <c r="DE201" s="413"/>
      <c r="DF201" s="413"/>
      <c r="DI201" s="413"/>
      <c r="DJ201" s="413"/>
      <c r="DK201" s="413"/>
      <c r="DN201" s="413"/>
      <c r="DO201" s="413"/>
      <c r="DP201" s="413"/>
      <c r="DS201" s="413"/>
      <c r="DT201" s="413"/>
      <c r="DU201" s="413"/>
      <c r="DX201" s="413"/>
      <c r="DY201" s="413"/>
      <c r="DZ201" s="413"/>
      <c r="EC201" s="413"/>
      <c r="ED201" s="413"/>
      <c r="EE201" s="413"/>
      <c r="EH201" s="413"/>
      <c r="EI201" s="413"/>
      <c r="EJ201" s="413"/>
      <c r="EM201" s="413"/>
      <c r="EN201" s="413"/>
      <c r="EO201" s="413"/>
      <c r="ER201" s="413"/>
      <c r="ES201" s="413"/>
      <c r="ET201" s="413"/>
      <c r="EW201" s="413"/>
      <c r="EX201" s="413"/>
      <c r="EY201" s="413"/>
      <c r="FB201" s="413"/>
      <c r="FC201" s="413"/>
      <c r="FD201" s="413"/>
    </row>
    <row r="202" spans="3:160">
      <c r="C202" s="413"/>
      <c r="D202" s="413"/>
      <c r="E202" s="413"/>
      <c r="H202" s="413"/>
      <c r="I202" s="413"/>
      <c r="J202" s="413"/>
      <c r="M202" s="413"/>
      <c r="N202" s="413"/>
      <c r="O202" s="413"/>
      <c r="R202" s="413"/>
      <c r="S202" s="413"/>
      <c r="T202" s="413"/>
      <c r="W202" s="413"/>
      <c r="X202" s="413"/>
      <c r="Y202" s="413"/>
      <c r="AB202" s="413"/>
      <c r="AC202" s="413"/>
      <c r="AD202" s="413"/>
      <c r="AG202" s="413"/>
      <c r="AH202" s="413"/>
      <c r="AI202" s="413"/>
      <c r="AL202" s="413"/>
      <c r="AM202" s="413"/>
      <c r="AN202" s="413"/>
      <c r="AQ202" s="413"/>
      <c r="AR202" s="413"/>
      <c r="AS202" s="413"/>
      <c r="AV202" s="413"/>
      <c r="AW202" s="413"/>
      <c r="AX202" s="413"/>
      <c r="BA202" s="413"/>
      <c r="BB202" s="413"/>
      <c r="BC202" s="413"/>
      <c r="BF202" s="413"/>
      <c r="BG202" s="413"/>
      <c r="BH202" s="413"/>
      <c r="BK202" s="413"/>
      <c r="BL202" s="413"/>
      <c r="BM202" s="413"/>
      <c r="BP202" s="413"/>
      <c r="BQ202" s="413"/>
      <c r="BR202" s="413"/>
      <c r="BU202" s="413"/>
      <c r="BV202" s="413"/>
      <c r="BW202" s="413"/>
      <c r="BZ202" s="413"/>
      <c r="CA202" s="413"/>
      <c r="CB202" s="413"/>
      <c r="CE202" s="413"/>
      <c r="CF202" s="413"/>
      <c r="CG202" s="413"/>
      <c r="CJ202" s="413"/>
      <c r="CK202" s="413"/>
      <c r="CL202" s="413"/>
      <c r="CO202" s="413"/>
      <c r="CP202" s="413"/>
      <c r="CQ202" s="413"/>
      <c r="CT202" s="413"/>
      <c r="CU202" s="413"/>
      <c r="CV202" s="413"/>
      <c r="CY202" s="413"/>
      <c r="CZ202" s="413"/>
      <c r="DA202" s="413"/>
      <c r="DD202" s="413"/>
      <c r="DE202" s="413"/>
      <c r="DF202" s="413"/>
      <c r="DI202" s="413"/>
      <c r="DJ202" s="413"/>
      <c r="DK202" s="413"/>
      <c r="DN202" s="413"/>
      <c r="DO202" s="413"/>
      <c r="DP202" s="413"/>
      <c r="DS202" s="413"/>
      <c r="DT202" s="413"/>
      <c r="DU202" s="413"/>
      <c r="DX202" s="413"/>
      <c r="DY202" s="413"/>
      <c r="DZ202" s="413"/>
      <c r="EC202" s="413"/>
      <c r="ED202" s="413"/>
      <c r="EE202" s="413"/>
      <c r="EH202" s="413"/>
      <c r="EI202" s="413"/>
      <c r="EJ202" s="413"/>
      <c r="EM202" s="413"/>
      <c r="EN202" s="413"/>
      <c r="EO202" s="413"/>
      <c r="ER202" s="413"/>
      <c r="ES202" s="413"/>
      <c r="ET202" s="413"/>
      <c r="EW202" s="413"/>
      <c r="EX202" s="413"/>
      <c r="EY202" s="413"/>
      <c r="FB202" s="413"/>
      <c r="FC202" s="413"/>
      <c r="FD202" s="413"/>
    </row>
    <row r="203" spans="3:160">
      <c r="C203" s="413"/>
      <c r="D203" s="413"/>
      <c r="E203" s="413"/>
      <c r="H203" s="413"/>
      <c r="I203" s="413"/>
      <c r="J203" s="413"/>
      <c r="M203" s="413"/>
      <c r="N203" s="413"/>
      <c r="O203" s="413"/>
      <c r="R203" s="413"/>
      <c r="S203" s="413"/>
      <c r="T203" s="413"/>
      <c r="W203" s="413"/>
      <c r="X203" s="413"/>
      <c r="Y203" s="413"/>
      <c r="AB203" s="413"/>
      <c r="AC203" s="413"/>
      <c r="AD203" s="413"/>
      <c r="AG203" s="413"/>
      <c r="AH203" s="413"/>
      <c r="AI203" s="413"/>
      <c r="AL203" s="413"/>
      <c r="AM203" s="413"/>
      <c r="AN203" s="413"/>
      <c r="AQ203" s="413"/>
      <c r="AR203" s="413"/>
      <c r="AS203" s="413"/>
      <c r="AV203" s="413"/>
      <c r="AW203" s="413"/>
      <c r="AX203" s="413"/>
      <c r="BA203" s="413"/>
      <c r="BB203" s="413"/>
      <c r="BC203" s="413"/>
      <c r="BF203" s="413"/>
      <c r="BG203" s="413"/>
      <c r="BH203" s="413"/>
      <c r="BK203" s="413"/>
      <c r="BL203" s="413"/>
      <c r="BM203" s="413"/>
      <c r="BP203" s="413"/>
      <c r="BQ203" s="413"/>
      <c r="BR203" s="413"/>
      <c r="BU203" s="413"/>
      <c r="BV203" s="413"/>
      <c r="BW203" s="413"/>
      <c r="BZ203" s="413"/>
      <c r="CA203" s="413"/>
      <c r="CB203" s="413"/>
      <c r="CE203" s="413"/>
      <c r="CF203" s="413"/>
      <c r="CG203" s="413"/>
      <c r="CJ203" s="413"/>
      <c r="CK203" s="413"/>
      <c r="CL203" s="413"/>
      <c r="CO203" s="413"/>
      <c r="CP203" s="413"/>
      <c r="CQ203" s="413"/>
      <c r="CT203" s="413"/>
      <c r="CU203" s="413"/>
      <c r="CV203" s="413"/>
      <c r="CY203" s="413"/>
      <c r="CZ203" s="413"/>
      <c r="DA203" s="413"/>
      <c r="DD203" s="413"/>
      <c r="DE203" s="413"/>
      <c r="DF203" s="413"/>
      <c r="DI203" s="413"/>
      <c r="DJ203" s="413"/>
      <c r="DK203" s="413"/>
      <c r="DN203" s="413"/>
      <c r="DO203" s="413"/>
      <c r="DP203" s="413"/>
      <c r="DS203" s="413"/>
      <c r="DT203" s="413"/>
      <c r="DU203" s="413"/>
      <c r="DX203" s="413"/>
      <c r="DY203" s="413"/>
      <c r="DZ203" s="413"/>
      <c r="EC203" s="413"/>
      <c r="ED203" s="413"/>
      <c r="EE203" s="413"/>
      <c r="EH203" s="413"/>
      <c r="EI203" s="413"/>
      <c r="EJ203" s="413"/>
      <c r="EM203" s="413"/>
      <c r="EN203" s="413"/>
      <c r="EO203" s="413"/>
      <c r="ER203" s="413"/>
      <c r="ES203" s="413"/>
      <c r="ET203" s="413"/>
      <c r="EW203" s="413"/>
      <c r="EX203" s="413"/>
      <c r="EY203" s="413"/>
      <c r="FB203" s="413"/>
      <c r="FC203" s="413"/>
      <c r="FD203" s="413"/>
    </row>
    <row r="204" spans="3:160">
      <c r="C204" s="413"/>
      <c r="D204" s="413"/>
      <c r="E204" s="413"/>
      <c r="H204" s="413"/>
      <c r="I204" s="413"/>
      <c r="J204" s="413"/>
      <c r="M204" s="413"/>
      <c r="N204" s="413"/>
      <c r="O204" s="413"/>
      <c r="R204" s="413"/>
      <c r="S204" s="413"/>
      <c r="T204" s="413"/>
      <c r="W204" s="413"/>
      <c r="X204" s="413"/>
      <c r="Y204" s="413"/>
      <c r="AB204" s="413"/>
      <c r="AC204" s="413"/>
      <c r="AD204" s="413"/>
      <c r="AG204" s="413"/>
      <c r="AH204" s="413"/>
      <c r="AI204" s="413"/>
      <c r="AL204" s="413"/>
      <c r="AM204" s="413"/>
      <c r="AN204" s="413"/>
      <c r="AQ204" s="413"/>
      <c r="AR204" s="413"/>
      <c r="AS204" s="413"/>
      <c r="AV204" s="413"/>
      <c r="AW204" s="413"/>
      <c r="AX204" s="413"/>
      <c r="BA204" s="413"/>
      <c r="BB204" s="413"/>
      <c r="BC204" s="413"/>
      <c r="BF204" s="413"/>
      <c r="BG204" s="413"/>
      <c r="BH204" s="413"/>
      <c r="BK204" s="413"/>
      <c r="BL204" s="413"/>
      <c r="BM204" s="413"/>
      <c r="BP204" s="413"/>
      <c r="BQ204" s="413"/>
      <c r="BR204" s="413"/>
      <c r="BU204" s="413"/>
      <c r="BV204" s="413"/>
      <c r="BW204" s="413"/>
      <c r="BZ204" s="413"/>
      <c r="CA204" s="413"/>
      <c r="CB204" s="413"/>
      <c r="CE204" s="413"/>
      <c r="CF204" s="413"/>
      <c r="CG204" s="413"/>
      <c r="CJ204" s="413"/>
      <c r="CK204" s="413"/>
      <c r="CL204" s="413"/>
      <c r="CO204" s="413"/>
      <c r="CP204" s="413"/>
      <c r="CQ204" s="413"/>
      <c r="CT204" s="413"/>
      <c r="CU204" s="413"/>
      <c r="CV204" s="413"/>
      <c r="CY204" s="413"/>
      <c r="CZ204" s="413"/>
      <c r="DA204" s="413"/>
      <c r="DD204" s="413"/>
      <c r="DE204" s="413"/>
      <c r="DF204" s="413"/>
      <c r="DI204" s="413"/>
      <c r="DJ204" s="413"/>
      <c r="DK204" s="413"/>
      <c r="DN204" s="413"/>
      <c r="DO204" s="413"/>
      <c r="DP204" s="413"/>
      <c r="DS204" s="413"/>
      <c r="DT204" s="413"/>
      <c r="DU204" s="413"/>
      <c r="DX204" s="413"/>
      <c r="DY204" s="413"/>
      <c r="DZ204" s="413"/>
      <c r="EC204" s="413"/>
      <c r="ED204" s="413"/>
      <c r="EE204" s="413"/>
      <c r="EH204" s="413"/>
      <c r="EI204" s="413"/>
      <c r="EJ204" s="413"/>
      <c r="EM204" s="413"/>
      <c r="EN204" s="413"/>
      <c r="EO204" s="413"/>
      <c r="ER204" s="413"/>
      <c r="ES204" s="413"/>
      <c r="ET204" s="413"/>
      <c r="EW204" s="413"/>
      <c r="EX204" s="413"/>
      <c r="EY204" s="413"/>
      <c r="FB204" s="413"/>
      <c r="FC204" s="413"/>
      <c r="FD204" s="413"/>
    </row>
    <row r="205" spans="3:160">
      <c r="C205" s="413"/>
      <c r="D205" s="413"/>
      <c r="E205" s="413"/>
      <c r="H205" s="413"/>
      <c r="I205" s="413"/>
      <c r="J205" s="413"/>
      <c r="M205" s="413"/>
      <c r="N205" s="413"/>
      <c r="O205" s="413"/>
      <c r="R205" s="413"/>
      <c r="S205" s="413"/>
      <c r="T205" s="413"/>
      <c r="W205" s="413"/>
      <c r="X205" s="413"/>
      <c r="Y205" s="413"/>
      <c r="AB205" s="413"/>
      <c r="AC205" s="413"/>
      <c r="AD205" s="413"/>
      <c r="AG205" s="413"/>
      <c r="AH205" s="413"/>
      <c r="AI205" s="413"/>
      <c r="AL205" s="413"/>
      <c r="AM205" s="413"/>
      <c r="AN205" s="413"/>
      <c r="AQ205" s="413"/>
      <c r="AR205" s="413"/>
      <c r="AS205" s="413"/>
      <c r="AV205" s="413"/>
      <c r="AW205" s="413"/>
      <c r="AX205" s="413"/>
      <c r="BA205" s="413"/>
      <c r="BB205" s="413"/>
      <c r="BC205" s="413"/>
      <c r="BF205" s="413"/>
      <c r="BG205" s="413"/>
      <c r="BH205" s="413"/>
      <c r="BK205" s="413"/>
      <c r="BL205" s="413"/>
      <c r="BM205" s="413"/>
      <c r="BP205" s="413"/>
      <c r="BQ205" s="413"/>
      <c r="BR205" s="413"/>
      <c r="BU205" s="413"/>
      <c r="BV205" s="413"/>
      <c r="BW205" s="413"/>
      <c r="BZ205" s="413"/>
      <c r="CA205" s="413"/>
      <c r="CB205" s="413"/>
      <c r="CE205" s="413"/>
      <c r="CF205" s="413"/>
      <c r="CG205" s="413"/>
      <c r="CJ205" s="413"/>
      <c r="CK205" s="413"/>
      <c r="CL205" s="413"/>
      <c r="CO205" s="413"/>
      <c r="CP205" s="413"/>
      <c r="CQ205" s="413"/>
      <c r="CT205" s="413"/>
      <c r="CU205" s="413"/>
      <c r="CV205" s="413"/>
      <c r="CY205" s="413"/>
      <c r="CZ205" s="413"/>
      <c r="DA205" s="413"/>
      <c r="DD205" s="413"/>
      <c r="DE205" s="413"/>
      <c r="DF205" s="413"/>
      <c r="DI205" s="413"/>
      <c r="DJ205" s="413"/>
      <c r="DK205" s="413"/>
      <c r="DN205" s="413"/>
      <c r="DO205" s="413"/>
      <c r="DP205" s="413"/>
      <c r="DS205" s="413"/>
      <c r="DT205" s="413"/>
      <c r="DU205" s="413"/>
      <c r="DX205" s="413"/>
      <c r="DY205" s="413"/>
      <c r="DZ205" s="413"/>
      <c r="EC205" s="413"/>
      <c r="ED205" s="413"/>
      <c r="EE205" s="413"/>
      <c r="EH205" s="413"/>
      <c r="EI205" s="413"/>
      <c r="EJ205" s="413"/>
      <c r="EM205" s="413"/>
      <c r="EN205" s="413"/>
      <c r="EO205" s="413"/>
      <c r="ER205" s="413"/>
      <c r="ES205" s="413"/>
      <c r="ET205" s="413"/>
      <c r="EW205" s="413"/>
      <c r="EX205" s="413"/>
      <c r="EY205" s="413"/>
      <c r="FB205" s="413"/>
      <c r="FC205" s="413"/>
      <c r="FD205" s="413"/>
    </row>
    <row r="206" spans="3:160">
      <c r="C206" s="413"/>
      <c r="D206" s="413"/>
      <c r="E206" s="413"/>
      <c r="H206" s="413"/>
      <c r="I206" s="413"/>
      <c r="J206" s="413"/>
      <c r="M206" s="413"/>
      <c r="N206" s="413"/>
      <c r="O206" s="413"/>
      <c r="R206" s="413"/>
      <c r="S206" s="413"/>
      <c r="T206" s="413"/>
      <c r="W206" s="413"/>
      <c r="X206" s="413"/>
      <c r="Y206" s="413"/>
      <c r="AB206" s="413"/>
      <c r="AC206" s="413"/>
      <c r="AD206" s="413"/>
      <c r="AG206" s="413"/>
      <c r="AH206" s="413"/>
      <c r="AI206" s="413"/>
      <c r="AL206" s="413"/>
      <c r="AM206" s="413"/>
      <c r="AN206" s="413"/>
      <c r="AQ206" s="413"/>
      <c r="AR206" s="413"/>
      <c r="AS206" s="413"/>
      <c r="AV206" s="413"/>
      <c r="AW206" s="413"/>
      <c r="AX206" s="413"/>
      <c r="BA206" s="413"/>
      <c r="BB206" s="413"/>
      <c r="BC206" s="413"/>
      <c r="BF206" s="413"/>
      <c r="BG206" s="413"/>
      <c r="BH206" s="413"/>
      <c r="BK206" s="413"/>
      <c r="BL206" s="413"/>
      <c r="BM206" s="413"/>
      <c r="BP206" s="413"/>
      <c r="BQ206" s="413"/>
      <c r="BR206" s="413"/>
      <c r="BU206" s="413"/>
      <c r="BV206" s="413"/>
      <c r="BW206" s="413"/>
      <c r="BZ206" s="413"/>
      <c r="CA206" s="413"/>
      <c r="CB206" s="413"/>
      <c r="CE206" s="413"/>
      <c r="CF206" s="413"/>
      <c r="CG206" s="413"/>
      <c r="CJ206" s="413"/>
      <c r="CK206" s="413"/>
      <c r="CL206" s="413"/>
      <c r="CO206" s="413"/>
      <c r="CP206" s="413"/>
      <c r="CQ206" s="413"/>
      <c r="CT206" s="413"/>
      <c r="CU206" s="413"/>
      <c r="CV206" s="413"/>
      <c r="CY206" s="413"/>
      <c r="CZ206" s="413"/>
      <c r="DA206" s="413"/>
      <c r="DD206" s="413"/>
      <c r="DE206" s="413"/>
      <c r="DF206" s="413"/>
      <c r="DI206" s="413"/>
      <c r="DJ206" s="413"/>
      <c r="DK206" s="413"/>
      <c r="DN206" s="413"/>
      <c r="DO206" s="413"/>
      <c r="DP206" s="413"/>
      <c r="DS206" s="413"/>
      <c r="DT206" s="413"/>
      <c r="DU206" s="413"/>
      <c r="DX206" s="413"/>
      <c r="DY206" s="413"/>
      <c r="DZ206" s="413"/>
      <c r="EC206" s="413"/>
      <c r="ED206" s="413"/>
      <c r="EE206" s="413"/>
      <c r="EH206" s="413"/>
      <c r="EI206" s="413"/>
      <c r="EJ206" s="413"/>
      <c r="EM206" s="413"/>
      <c r="EN206" s="413"/>
      <c r="EO206" s="413"/>
      <c r="ER206" s="413"/>
      <c r="ES206" s="413"/>
      <c r="ET206" s="413"/>
      <c r="EW206" s="413"/>
      <c r="EX206" s="413"/>
      <c r="EY206" s="413"/>
      <c r="FB206" s="413"/>
      <c r="FC206" s="413"/>
      <c r="FD206" s="413"/>
    </row>
    <row r="207" spans="3:160">
      <c r="C207" s="413"/>
      <c r="D207" s="413"/>
      <c r="E207" s="413"/>
      <c r="H207" s="413"/>
      <c r="I207" s="413"/>
      <c r="J207" s="413"/>
      <c r="M207" s="413"/>
      <c r="N207" s="413"/>
      <c r="O207" s="413"/>
      <c r="R207" s="413"/>
      <c r="S207" s="413"/>
      <c r="T207" s="413"/>
      <c r="W207" s="413"/>
      <c r="X207" s="413"/>
      <c r="Y207" s="413"/>
      <c r="AB207" s="413"/>
      <c r="AC207" s="413"/>
      <c r="AD207" s="413"/>
      <c r="AG207" s="413"/>
      <c r="AH207" s="413"/>
      <c r="AI207" s="413"/>
      <c r="AL207" s="413"/>
      <c r="AM207" s="413"/>
      <c r="AN207" s="413"/>
      <c r="AQ207" s="413"/>
      <c r="AR207" s="413"/>
      <c r="AS207" s="413"/>
      <c r="AV207" s="413"/>
      <c r="AW207" s="413"/>
      <c r="AX207" s="413"/>
      <c r="BA207" s="413"/>
      <c r="BB207" s="413"/>
      <c r="BC207" s="413"/>
      <c r="BF207" s="413"/>
      <c r="BG207" s="413"/>
      <c r="BH207" s="413"/>
      <c r="BK207" s="413"/>
      <c r="BL207" s="413"/>
      <c r="BM207" s="413"/>
      <c r="BP207" s="413"/>
      <c r="BQ207" s="413"/>
      <c r="BR207" s="413"/>
      <c r="BU207" s="413"/>
      <c r="BV207" s="413"/>
      <c r="BW207" s="413"/>
      <c r="BZ207" s="413"/>
      <c r="CA207" s="413"/>
      <c r="CB207" s="413"/>
      <c r="CE207" s="413"/>
      <c r="CF207" s="413"/>
      <c r="CG207" s="413"/>
      <c r="CJ207" s="413"/>
      <c r="CK207" s="413"/>
      <c r="CL207" s="413"/>
      <c r="CO207" s="413"/>
      <c r="CP207" s="413"/>
      <c r="CQ207" s="413"/>
      <c r="CT207" s="413"/>
      <c r="CU207" s="413"/>
      <c r="CV207" s="413"/>
      <c r="CY207" s="413"/>
      <c r="CZ207" s="413"/>
      <c r="DA207" s="413"/>
      <c r="DD207" s="413"/>
      <c r="DE207" s="413"/>
      <c r="DF207" s="413"/>
      <c r="DI207" s="413"/>
      <c r="DJ207" s="413"/>
      <c r="DK207" s="413"/>
      <c r="DN207" s="413"/>
      <c r="DO207" s="413"/>
      <c r="DP207" s="413"/>
      <c r="DS207" s="413"/>
      <c r="DT207" s="413"/>
      <c r="DU207" s="413"/>
      <c r="DX207" s="413"/>
      <c r="DY207" s="413"/>
      <c r="DZ207" s="413"/>
      <c r="EC207" s="413"/>
      <c r="ED207" s="413"/>
      <c r="EE207" s="413"/>
      <c r="EH207" s="413"/>
      <c r="EI207" s="413"/>
      <c r="EJ207" s="413"/>
      <c r="EM207" s="413"/>
      <c r="EN207" s="413"/>
      <c r="EO207" s="413"/>
      <c r="ER207" s="413"/>
      <c r="ES207" s="413"/>
      <c r="ET207" s="413"/>
      <c r="EW207" s="413"/>
      <c r="EX207" s="413"/>
      <c r="EY207" s="413"/>
      <c r="FB207" s="413"/>
      <c r="FC207" s="413"/>
      <c r="FD207" s="413"/>
    </row>
    <row r="208" spans="3:160">
      <c r="C208" s="413"/>
      <c r="D208" s="413"/>
      <c r="E208" s="413"/>
      <c r="H208" s="413"/>
      <c r="I208" s="413"/>
      <c r="J208" s="413"/>
      <c r="M208" s="413"/>
      <c r="N208" s="413"/>
      <c r="O208" s="413"/>
      <c r="R208" s="413"/>
      <c r="S208" s="413"/>
      <c r="T208" s="413"/>
      <c r="W208" s="413"/>
      <c r="X208" s="413"/>
      <c r="Y208" s="413"/>
      <c r="AB208" s="413"/>
      <c r="AC208" s="413"/>
      <c r="AD208" s="413"/>
      <c r="AG208" s="413"/>
      <c r="AH208" s="413"/>
      <c r="AI208" s="413"/>
      <c r="AL208" s="413"/>
      <c r="AM208" s="413"/>
      <c r="AN208" s="413"/>
      <c r="AQ208" s="413"/>
      <c r="AR208" s="413"/>
      <c r="AS208" s="413"/>
      <c r="AV208" s="413"/>
      <c r="AW208" s="413"/>
      <c r="AX208" s="413"/>
      <c r="BA208" s="413"/>
      <c r="BB208" s="413"/>
      <c r="BC208" s="413"/>
      <c r="BF208" s="413"/>
      <c r="BG208" s="413"/>
      <c r="BH208" s="413"/>
      <c r="BK208" s="413"/>
      <c r="BL208" s="413"/>
      <c r="BM208" s="413"/>
      <c r="BP208" s="413"/>
      <c r="BQ208" s="413"/>
      <c r="BR208" s="413"/>
      <c r="BU208" s="413"/>
      <c r="BV208" s="413"/>
      <c r="BW208" s="413"/>
      <c r="BZ208" s="413"/>
      <c r="CA208" s="413"/>
      <c r="CB208" s="413"/>
      <c r="CE208" s="413"/>
      <c r="CF208" s="413"/>
      <c r="CG208" s="413"/>
      <c r="CJ208" s="413"/>
      <c r="CK208" s="413"/>
      <c r="CL208" s="413"/>
      <c r="CO208" s="413"/>
      <c r="CP208" s="413"/>
      <c r="CQ208" s="413"/>
      <c r="CT208" s="413"/>
      <c r="CU208" s="413"/>
      <c r="CV208" s="413"/>
      <c r="CY208" s="413"/>
      <c r="CZ208" s="413"/>
      <c r="DA208" s="413"/>
      <c r="DD208" s="413"/>
      <c r="DE208" s="413"/>
      <c r="DF208" s="413"/>
      <c r="DI208" s="413"/>
      <c r="DJ208" s="413"/>
      <c r="DK208" s="413"/>
      <c r="DN208" s="413"/>
      <c r="DO208" s="413"/>
      <c r="DP208" s="413"/>
      <c r="DS208" s="413"/>
      <c r="DT208" s="413"/>
      <c r="DU208" s="413"/>
      <c r="DX208" s="413"/>
      <c r="DY208" s="413"/>
      <c r="DZ208" s="413"/>
      <c r="EC208" s="413"/>
      <c r="ED208" s="413"/>
      <c r="EE208" s="413"/>
      <c r="EH208" s="413"/>
      <c r="EI208" s="413"/>
      <c r="EJ208" s="413"/>
      <c r="EM208" s="413"/>
      <c r="EN208" s="413"/>
      <c r="EO208" s="413"/>
      <c r="ER208" s="413"/>
      <c r="ES208" s="413"/>
      <c r="ET208" s="413"/>
      <c r="EW208" s="413"/>
      <c r="EX208" s="413"/>
      <c r="EY208" s="413"/>
      <c r="FB208" s="413"/>
      <c r="FC208" s="413"/>
      <c r="FD208" s="413"/>
    </row>
    <row r="209" spans="3:160">
      <c r="C209" s="413"/>
      <c r="D209" s="413"/>
      <c r="E209" s="413"/>
      <c r="H209" s="413"/>
      <c r="I209" s="413"/>
      <c r="J209" s="413"/>
      <c r="M209" s="413"/>
      <c r="N209" s="413"/>
      <c r="O209" s="413"/>
      <c r="R209" s="413"/>
      <c r="S209" s="413"/>
      <c r="T209" s="413"/>
      <c r="W209" s="413"/>
      <c r="X209" s="413"/>
      <c r="Y209" s="413"/>
      <c r="AB209" s="413"/>
      <c r="AC209" s="413"/>
      <c r="AD209" s="413"/>
      <c r="AG209" s="413"/>
      <c r="AH209" s="413"/>
      <c r="AI209" s="413"/>
      <c r="AL209" s="413"/>
      <c r="AM209" s="413"/>
      <c r="AN209" s="413"/>
      <c r="AQ209" s="413"/>
      <c r="AR209" s="413"/>
      <c r="AS209" s="413"/>
      <c r="AV209" s="413"/>
      <c r="AW209" s="413"/>
      <c r="AX209" s="413"/>
      <c r="BA209" s="413"/>
      <c r="BB209" s="413"/>
      <c r="BC209" s="413"/>
      <c r="BF209" s="413"/>
      <c r="BG209" s="413"/>
      <c r="BH209" s="413"/>
      <c r="BK209" s="413"/>
      <c r="BL209" s="413"/>
      <c r="BM209" s="413"/>
      <c r="BP209" s="413"/>
      <c r="BQ209" s="413"/>
      <c r="BR209" s="413"/>
      <c r="BU209" s="413"/>
      <c r="BV209" s="413"/>
      <c r="BW209" s="413"/>
      <c r="BZ209" s="413"/>
      <c r="CA209" s="413"/>
      <c r="CB209" s="413"/>
      <c r="CE209" s="413"/>
      <c r="CF209" s="413"/>
      <c r="CG209" s="413"/>
      <c r="CJ209" s="413"/>
      <c r="CK209" s="413"/>
      <c r="CL209" s="413"/>
      <c r="CO209" s="413"/>
      <c r="CP209" s="413"/>
      <c r="CQ209" s="413"/>
      <c r="CT209" s="413"/>
      <c r="CU209" s="413"/>
      <c r="CV209" s="413"/>
      <c r="CY209" s="413"/>
      <c r="CZ209" s="413"/>
      <c r="DA209" s="413"/>
      <c r="DD209" s="413"/>
      <c r="DE209" s="413"/>
      <c r="DF209" s="413"/>
      <c r="DI209" s="413"/>
      <c r="DJ209" s="413"/>
      <c r="DK209" s="413"/>
      <c r="DN209" s="413"/>
      <c r="DO209" s="413"/>
      <c r="DP209" s="413"/>
      <c r="DS209" s="413"/>
      <c r="DT209" s="413"/>
      <c r="DU209" s="413"/>
      <c r="DX209" s="413"/>
      <c r="DY209" s="413"/>
      <c r="DZ209" s="413"/>
      <c r="EC209" s="413"/>
      <c r="ED209" s="413"/>
      <c r="EE209" s="413"/>
      <c r="EH209" s="413"/>
      <c r="EI209" s="413"/>
      <c r="EJ209" s="413"/>
      <c r="EM209" s="413"/>
      <c r="EN209" s="413"/>
      <c r="EO209" s="413"/>
      <c r="ER209" s="413"/>
      <c r="ES209" s="413"/>
      <c r="ET209" s="413"/>
      <c r="EW209" s="413"/>
      <c r="EX209" s="413"/>
      <c r="EY209" s="413"/>
      <c r="FB209" s="413"/>
      <c r="FC209" s="413"/>
      <c r="FD209" s="413"/>
    </row>
    <row r="210" spans="3:160">
      <c r="C210" s="413"/>
      <c r="D210" s="413"/>
      <c r="E210" s="413"/>
      <c r="H210" s="413"/>
      <c r="I210" s="413"/>
      <c r="J210" s="413"/>
      <c r="M210" s="413"/>
      <c r="N210" s="413"/>
      <c r="O210" s="413"/>
      <c r="R210" s="413"/>
      <c r="S210" s="413"/>
      <c r="T210" s="413"/>
      <c r="W210" s="413"/>
      <c r="X210" s="413"/>
      <c r="Y210" s="413"/>
      <c r="AB210" s="413"/>
      <c r="AC210" s="413"/>
      <c r="AD210" s="413"/>
      <c r="AG210" s="413"/>
      <c r="AH210" s="413"/>
      <c r="AI210" s="413"/>
      <c r="AL210" s="413"/>
      <c r="AM210" s="413"/>
      <c r="AN210" s="413"/>
      <c r="AQ210" s="413"/>
      <c r="AR210" s="413"/>
      <c r="AS210" s="413"/>
      <c r="AV210" s="413"/>
      <c r="AW210" s="413"/>
      <c r="AX210" s="413"/>
      <c r="BA210" s="413"/>
      <c r="BB210" s="413"/>
      <c r="BC210" s="413"/>
      <c r="BF210" s="413"/>
      <c r="BG210" s="413"/>
      <c r="BH210" s="413"/>
      <c r="BK210" s="413"/>
      <c r="BL210" s="413"/>
      <c r="BM210" s="413"/>
      <c r="BP210" s="413"/>
      <c r="BQ210" s="413"/>
      <c r="BR210" s="413"/>
      <c r="BU210" s="413"/>
      <c r="BV210" s="413"/>
      <c r="BW210" s="413"/>
      <c r="BZ210" s="413"/>
      <c r="CA210" s="413"/>
      <c r="CB210" s="413"/>
      <c r="CE210" s="413"/>
      <c r="CF210" s="413"/>
      <c r="CG210" s="413"/>
      <c r="CJ210" s="413"/>
      <c r="CK210" s="413"/>
      <c r="CL210" s="413"/>
      <c r="CO210" s="413"/>
      <c r="CP210" s="413"/>
      <c r="CQ210" s="413"/>
      <c r="CT210" s="413"/>
      <c r="CU210" s="413"/>
      <c r="CV210" s="413"/>
      <c r="CY210" s="413"/>
      <c r="CZ210" s="413"/>
      <c r="DA210" s="413"/>
      <c r="DD210" s="413"/>
      <c r="DE210" s="413"/>
      <c r="DF210" s="413"/>
      <c r="DI210" s="413"/>
      <c r="DJ210" s="413"/>
      <c r="DK210" s="413"/>
      <c r="DN210" s="413"/>
      <c r="DO210" s="413"/>
      <c r="DP210" s="413"/>
      <c r="DS210" s="413"/>
      <c r="DT210" s="413"/>
      <c r="DU210" s="413"/>
      <c r="DX210" s="413"/>
      <c r="DY210" s="413"/>
      <c r="DZ210" s="413"/>
      <c r="EC210" s="413"/>
      <c r="ED210" s="413"/>
      <c r="EE210" s="413"/>
      <c r="EH210" s="413"/>
      <c r="EI210" s="413"/>
      <c r="EJ210" s="413"/>
      <c r="EM210" s="413"/>
      <c r="EN210" s="413"/>
      <c r="EO210" s="413"/>
      <c r="ER210" s="413"/>
      <c r="ES210" s="413"/>
      <c r="ET210" s="413"/>
      <c r="EW210" s="413"/>
      <c r="EX210" s="413"/>
      <c r="EY210" s="413"/>
      <c r="FB210" s="413"/>
      <c r="FC210" s="413"/>
      <c r="FD210" s="413"/>
    </row>
    <row r="211" spans="3:160">
      <c r="C211" s="413"/>
      <c r="D211" s="413"/>
      <c r="E211" s="413"/>
      <c r="H211" s="413"/>
      <c r="I211" s="413"/>
      <c r="J211" s="413"/>
      <c r="M211" s="413"/>
      <c r="N211" s="413"/>
      <c r="O211" s="413"/>
      <c r="R211" s="413"/>
      <c r="S211" s="413"/>
      <c r="T211" s="413"/>
      <c r="W211" s="413"/>
      <c r="X211" s="413"/>
      <c r="Y211" s="413"/>
      <c r="AB211" s="413"/>
      <c r="AC211" s="413"/>
      <c r="AD211" s="413"/>
      <c r="AG211" s="413"/>
      <c r="AH211" s="413"/>
      <c r="AI211" s="413"/>
      <c r="AL211" s="413"/>
      <c r="AM211" s="413"/>
      <c r="AN211" s="413"/>
      <c r="AQ211" s="413"/>
      <c r="AR211" s="413"/>
      <c r="AS211" s="413"/>
      <c r="AV211" s="413"/>
      <c r="AW211" s="413"/>
      <c r="AX211" s="413"/>
      <c r="BA211" s="413"/>
      <c r="BB211" s="413"/>
      <c r="BC211" s="413"/>
      <c r="BF211" s="413"/>
      <c r="BG211" s="413"/>
      <c r="BH211" s="413"/>
      <c r="BK211" s="413"/>
      <c r="BL211" s="413"/>
      <c r="BM211" s="413"/>
      <c r="BP211" s="413"/>
      <c r="BQ211" s="413"/>
      <c r="BR211" s="413"/>
      <c r="BU211" s="413"/>
      <c r="BV211" s="413"/>
      <c r="BW211" s="413"/>
      <c r="BZ211" s="413"/>
      <c r="CA211" s="413"/>
      <c r="CB211" s="413"/>
      <c r="CE211" s="413"/>
      <c r="CF211" s="413"/>
      <c r="CG211" s="413"/>
      <c r="CJ211" s="413"/>
      <c r="CK211" s="413"/>
      <c r="CL211" s="413"/>
      <c r="CO211" s="413"/>
      <c r="CP211" s="413"/>
      <c r="CQ211" s="413"/>
      <c r="CT211" s="413"/>
      <c r="CU211" s="413"/>
      <c r="CV211" s="413"/>
      <c r="CY211" s="413"/>
      <c r="CZ211" s="413"/>
      <c r="DA211" s="413"/>
      <c r="DD211" s="413"/>
      <c r="DE211" s="413"/>
      <c r="DF211" s="413"/>
      <c r="DI211" s="413"/>
      <c r="DJ211" s="413"/>
      <c r="DK211" s="413"/>
      <c r="DN211" s="413"/>
      <c r="DO211" s="413"/>
      <c r="DP211" s="413"/>
      <c r="DS211" s="413"/>
      <c r="DT211" s="413"/>
      <c r="DU211" s="413"/>
      <c r="DX211" s="413"/>
      <c r="DY211" s="413"/>
      <c r="DZ211" s="413"/>
      <c r="EC211" s="413"/>
      <c r="ED211" s="413"/>
      <c r="EE211" s="413"/>
      <c r="EH211" s="413"/>
      <c r="EI211" s="413"/>
      <c r="EJ211" s="413"/>
      <c r="EM211" s="413"/>
      <c r="EN211" s="413"/>
      <c r="EO211" s="413"/>
      <c r="ER211" s="413"/>
      <c r="ES211" s="413"/>
      <c r="ET211" s="413"/>
      <c r="EW211" s="413"/>
      <c r="EX211" s="413"/>
      <c r="EY211" s="413"/>
      <c r="FB211" s="413"/>
      <c r="FC211" s="413"/>
      <c r="FD211" s="413"/>
    </row>
    <row r="212" spans="3:160">
      <c r="C212" s="413"/>
      <c r="D212" s="413"/>
      <c r="E212" s="413"/>
      <c r="H212" s="413"/>
      <c r="I212" s="413"/>
      <c r="J212" s="413"/>
      <c r="M212" s="413"/>
      <c r="N212" s="413"/>
      <c r="O212" s="413"/>
      <c r="R212" s="413"/>
      <c r="S212" s="413"/>
      <c r="T212" s="413"/>
      <c r="W212" s="413"/>
      <c r="X212" s="413"/>
      <c r="Y212" s="413"/>
      <c r="AB212" s="413"/>
      <c r="AC212" s="413"/>
      <c r="AD212" s="413"/>
      <c r="AG212" s="413"/>
      <c r="AH212" s="413"/>
      <c r="AI212" s="413"/>
      <c r="AL212" s="413"/>
      <c r="AM212" s="413"/>
      <c r="AN212" s="413"/>
      <c r="AQ212" s="413"/>
      <c r="AR212" s="413"/>
      <c r="AS212" s="413"/>
      <c r="AV212" s="413"/>
      <c r="AW212" s="413"/>
      <c r="AX212" s="413"/>
      <c r="BA212" s="413"/>
      <c r="BB212" s="413"/>
      <c r="BC212" s="413"/>
      <c r="BF212" s="413"/>
      <c r="BG212" s="413"/>
      <c r="BH212" s="413"/>
      <c r="BK212" s="413"/>
      <c r="BL212" s="413"/>
      <c r="BM212" s="413"/>
      <c r="BP212" s="413"/>
      <c r="BQ212" s="413"/>
      <c r="BR212" s="413"/>
      <c r="BU212" s="413"/>
      <c r="BV212" s="413"/>
      <c r="BW212" s="413"/>
      <c r="BZ212" s="413"/>
      <c r="CA212" s="413"/>
      <c r="CB212" s="413"/>
      <c r="CE212" s="413"/>
      <c r="CF212" s="413"/>
      <c r="CG212" s="413"/>
      <c r="CJ212" s="413"/>
      <c r="CK212" s="413"/>
      <c r="CL212" s="413"/>
      <c r="CO212" s="413"/>
      <c r="CP212" s="413"/>
      <c r="CQ212" s="413"/>
      <c r="CT212" s="413"/>
      <c r="CU212" s="413"/>
      <c r="CV212" s="413"/>
      <c r="CY212" s="413"/>
      <c r="CZ212" s="413"/>
      <c r="DA212" s="413"/>
      <c r="DD212" s="413"/>
      <c r="DE212" s="413"/>
      <c r="DF212" s="413"/>
      <c r="DI212" s="413"/>
      <c r="DJ212" s="413"/>
      <c r="DK212" s="413"/>
      <c r="DN212" s="413"/>
      <c r="DO212" s="413"/>
      <c r="DP212" s="413"/>
      <c r="DS212" s="413"/>
      <c r="DT212" s="413"/>
      <c r="DU212" s="413"/>
      <c r="DX212" s="413"/>
      <c r="DY212" s="413"/>
      <c r="DZ212" s="413"/>
      <c r="EC212" s="413"/>
      <c r="ED212" s="413"/>
      <c r="EE212" s="413"/>
      <c r="EH212" s="413"/>
      <c r="EI212" s="413"/>
      <c r="EJ212" s="413"/>
      <c r="EM212" s="413"/>
      <c r="EN212" s="413"/>
      <c r="EO212" s="413"/>
      <c r="ER212" s="413"/>
      <c r="ES212" s="413"/>
      <c r="ET212" s="413"/>
      <c r="EW212" s="413"/>
      <c r="EX212" s="413"/>
      <c r="EY212" s="413"/>
      <c r="FB212" s="413"/>
      <c r="FC212" s="413"/>
      <c r="FD212" s="413"/>
    </row>
    <row r="213" spans="3:160">
      <c r="C213" s="413"/>
      <c r="D213" s="413"/>
      <c r="E213" s="413"/>
      <c r="H213" s="413"/>
      <c r="I213" s="413"/>
      <c r="J213" s="413"/>
      <c r="M213" s="413"/>
      <c r="N213" s="413"/>
      <c r="O213" s="413"/>
      <c r="R213" s="413"/>
      <c r="S213" s="413"/>
      <c r="T213" s="413"/>
      <c r="W213" s="413"/>
      <c r="X213" s="413"/>
      <c r="Y213" s="413"/>
      <c r="AB213" s="413"/>
      <c r="AC213" s="413"/>
      <c r="AD213" s="413"/>
      <c r="AG213" s="413"/>
      <c r="AH213" s="413"/>
      <c r="AI213" s="413"/>
      <c r="AL213" s="413"/>
      <c r="AM213" s="413"/>
      <c r="AN213" s="413"/>
      <c r="AQ213" s="413"/>
      <c r="AR213" s="413"/>
      <c r="AS213" s="413"/>
      <c r="AV213" s="413"/>
      <c r="AW213" s="413"/>
      <c r="AX213" s="413"/>
      <c r="BA213" s="413"/>
      <c r="BB213" s="413"/>
      <c r="BC213" s="413"/>
      <c r="BF213" s="413"/>
      <c r="BG213" s="413"/>
      <c r="BH213" s="413"/>
      <c r="BK213" s="413"/>
      <c r="BL213" s="413"/>
      <c r="BM213" s="413"/>
      <c r="BP213" s="413"/>
      <c r="BQ213" s="413"/>
      <c r="BR213" s="413"/>
      <c r="BU213" s="413"/>
      <c r="BV213" s="413"/>
      <c r="BW213" s="413"/>
      <c r="BZ213" s="413"/>
      <c r="CA213" s="413"/>
      <c r="CB213" s="413"/>
      <c r="CE213" s="413"/>
      <c r="CF213" s="413"/>
      <c r="CG213" s="413"/>
      <c r="CJ213" s="413"/>
      <c r="CK213" s="413"/>
      <c r="CL213" s="413"/>
      <c r="CO213" s="413"/>
      <c r="CP213" s="413"/>
      <c r="CQ213" s="413"/>
      <c r="CT213" s="413"/>
      <c r="CU213" s="413"/>
      <c r="CV213" s="413"/>
      <c r="CY213" s="413"/>
      <c r="CZ213" s="413"/>
      <c r="DA213" s="413"/>
      <c r="DD213" s="413"/>
      <c r="DE213" s="413"/>
      <c r="DF213" s="413"/>
      <c r="DI213" s="413"/>
      <c r="DJ213" s="413"/>
      <c r="DK213" s="413"/>
      <c r="DN213" s="413"/>
      <c r="DO213" s="413"/>
      <c r="DP213" s="413"/>
      <c r="DS213" s="413"/>
      <c r="DT213" s="413"/>
      <c r="DU213" s="413"/>
      <c r="DX213" s="413"/>
      <c r="DY213" s="413"/>
      <c r="DZ213" s="413"/>
      <c r="EC213" s="413"/>
      <c r="ED213" s="413"/>
      <c r="EE213" s="413"/>
      <c r="EH213" s="413"/>
      <c r="EI213" s="413"/>
      <c r="EJ213" s="413"/>
      <c r="EM213" s="413"/>
      <c r="EN213" s="413"/>
      <c r="EO213" s="413"/>
      <c r="ER213" s="413"/>
      <c r="ES213" s="413"/>
      <c r="ET213" s="413"/>
      <c r="EW213" s="413"/>
      <c r="EX213" s="413"/>
      <c r="EY213" s="413"/>
      <c r="FB213" s="413"/>
      <c r="FC213" s="413"/>
      <c r="FD213" s="413"/>
    </row>
    <row r="214" spans="3:160">
      <c r="C214" s="413"/>
      <c r="D214" s="413"/>
      <c r="E214" s="413"/>
      <c r="H214" s="413"/>
      <c r="I214" s="413"/>
      <c r="J214" s="413"/>
      <c r="M214" s="413"/>
      <c r="N214" s="413"/>
      <c r="O214" s="413"/>
      <c r="R214" s="413"/>
      <c r="S214" s="413"/>
      <c r="T214" s="413"/>
      <c r="W214" s="413"/>
      <c r="X214" s="413"/>
      <c r="Y214" s="413"/>
      <c r="AB214" s="413"/>
      <c r="AC214" s="413"/>
      <c r="AD214" s="413"/>
      <c r="AG214" s="413"/>
      <c r="AH214" s="413"/>
      <c r="AI214" s="413"/>
      <c r="AL214" s="413"/>
      <c r="AM214" s="413"/>
      <c r="AN214" s="413"/>
      <c r="AQ214" s="413"/>
      <c r="AR214" s="413"/>
      <c r="AS214" s="413"/>
      <c r="AV214" s="413"/>
      <c r="AW214" s="413"/>
      <c r="AX214" s="413"/>
      <c r="BA214" s="413"/>
      <c r="BB214" s="413"/>
      <c r="BC214" s="413"/>
      <c r="BF214" s="413"/>
      <c r="BG214" s="413"/>
      <c r="BH214" s="413"/>
      <c r="BK214" s="413"/>
      <c r="BL214" s="413"/>
      <c r="BM214" s="413"/>
      <c r="BP214" s="413"/>
      <c r="BQ214" s="413"/>
      <c r="BR214" s="413"/>
      <c r="BU214" s="413"/>
      <c r="BV214" s="413"/>
      <c r="BW214" s="413"/>
      <c r="BZ214" s="413"/>
      <c r="CA214" s="413"/>
      <c r="CB214" s="413"/>
      <c r="CE214" s="413"/>
      <c r="CF214" s="413"/>
      <c r="CG214" s="413"/>
      <c r="CJ214" s="413"/>
      <c r="CK214" s="413"/>
      <c r="CL214" s="413"/>
      <c r="CO214" s="413"/>
      <c r="CP214" s="413"/>
      <c r="CQ214" s="413"/>
      <c r="CT214" s="413"/>
      <c r="CU214" s="413"/>
      <c r="CV214" s="413"/>
      <c r="CY214" s="413"/>
      <c r="CZ214" s="413"/>
      <c r="DA214" s="413"/>
      <c r="DD214" s="413"/>
      <c r="DE214" s="413"/>
      <c r="DF214" s="413"/>
      <c r="DI214" s="413"/>
      <c r="DJ214" s="413"/>
      <c r="DK214" s="413"/>
      <c r="DN214" s="413"/>
      <c r="DO214" s="413"/>
      <c r="DP214" s="413"/>
      <c r="DS214" s="413"/>
      <c r="DT214" s="413"/>
      <c r="DU214" s="413"/>
      <c r="DX214" s="413"/>
      <c r="DY214" s="413"/>
      <c r="DZ214" s="413"/>
      <c r="EC214" s="413"/>
      <c r="ED214" s="413"/>
      <c r="EE214" s="413"/>
      <c r="EH214" s="413"/>
      <c r="EI214" s="413"/>
      <c r="EJ214" s="413"/>
      <c r="EM214" s="413"/>
      <c r="EN214" s="413"/>
      <c r="EO214" s="413"/>
      <c r="ER214" s="413"/>
      <c r="ES214" s="413"/>
      <c r="ET214" s="413"/>
      <c r="EW214" s="413"/>
      <c r="EX214" s="413"/>
      <c r="EY214" s="413"/>
      <c r="FB214" s="413"/>
      <c r="FC214" s="413"/>
      <c r="FD214" s="413"/>
    </row>
    <row r="215" spans="3:160">
      <c r="C215" s="413"/>
      <c r="D215" s="413"/>
      <c r="E215" s="413"/>
      <c r="H215" s="413"/>
      <c r="I215" s="413"/>
      <c r="J215" s="413"/>
      <c r="M215" s="413"/>
      <c r="N215" s="413"/>
      <c r="O215" s="413"/>
      <c r="R215" s="413"/>
      <c r="S215" s="413"/>
      <c r="T215" s="413"/>
      <c r="W215" s="413"/>
      <c r="X215" s="413"/>
      <c r="Y215" s="413"/>
      <c r="AB215" s="413"/>
      <c r="AC215" s="413"/>
      <c r="AD215" s="413"/>
      <c r="AG215" s="413"/>
      <c r="AH215" s="413"/>
      <c r="AI215" s="413"/>
      <c r="AL215" s="413"/>
      <c r="AM215" s="413"/>
      <c r="AN215" s="413"/>
      <c r="AQ215" s="413"/>
      <c r="AR215" s="413"/>
      <c r="AS215" s="413"/>
      <c r="AV215" s="413"/>
      <c r="AW215" s="413"/>
      <c r="AX215" s="413"/>
      <c r="BA215" s="413"/>
      <c r="BB215" s="413"/>
      <c r="BC215" s="413"/>
      <c r="BF215" s="413"/>
      <c r="BG215" s="413"/>
      <c r="BH215" s="413"/>
      <c r="BK215" s="413"/>
      <c r="BL215" s="413"/>
      <c r="BM215" s="413"/>
      <c r="BP215" s="413"/>
      <c r="BQ215" s="413"/>
      <c r="BR215" s="413"/>
      <c r="BU215" s="413"/>
      <c r="BV215" s="413"/>
      <c r="BW215" s="413"/>
      <c r="BZ215" s="413"/>
      <c r="CA215" s="413"/>
      <c r="CB215" s="413"/>
      <c r="CE215" s="413"/>
      <c r="CF215" s="413"/>
      <c r="CG215" s="413"/>
      <c r="CJ215" s="413"/>
      <c r="CK215" s="413"/>
      <c r="CL215" s="413"/>
      <c r="CO215" s="413"/>
      <c r="CP215" s="413"/>
      <c r="CQ215" s="413"/>
      <c r="CT215" s="413"/>
      <c r="CU215" s="413"/>
      <c r="CV215" s="413"/>
      <c r="CY215" s="413"/>
      <c r="CZ215" s="413"/>
      <c r="DA215" s="413"/>
      <c r="DD215" s="413"/>
      <c r="DE215" s="413"/>
      <c r="DF215" s="413"/>
      <c r="DI215" s="413"/>
      <c r="DJ215" s="413"/>
      <c r="DK215" s="413"/>
      <c r="DN215" s="413"/>
      <c r="DO215" s="413"/>
      <c r="DP215" s="413"/>
      <c r="DS215" s="413"/>
      <c r="DT215" s="413"/>
      <c r="DU215" s="413"/>
      <c r="DX215" s="413"/>
      <c r="DY215" s="413"/>
      <c r="DZ215" s="413"/>
      <c r="EC215" s="413"/>
      <c r="ED215" s="413"/>
      <c r="EE215" s="413"/>
      <c r="EH215" s="413"/>
      <c r="EI215" s="413"/>
      <c r="EJ215" s="413"/>
      <c r="EM215" s="413"/>
      <c r="EN215" s="413"/>
      <c r="EO215" s="413"/>
      <c r="ER215" s="413"/>
      <c r="ES215" s="413"/>
      <c r="ET215" s="413"/>
      <c r="EW215" s="413"/>
      <c r="EX215" s="413"/>
      <c r="EY215" s="413"/>
      <c r="FB215" s="413"/>
      <c r="FC215" s="413"/>
      <c r="FD215" s="413"/>
    </row>
    <row r="216" spans="3:160">
      <c r="C216" s="413"/>
      <c r="D216" s="413"/>
      <c r="E216" s="413"/>
      <c r="H216" s="413"/>
      <c r="I216" s="413"/>
      <c r="J216" s="413"/>
      <c r="M216" s="413"/>
      <c r="N216" s="413"/>
      <c r="O216" s="413"/>
      <c r="R216" s="413"/>
      <c r="S216" s="413"/>
      <c r="T216" s="413"/>
      <c r="W216" s="413"/>
      <c r="X216" s="413"/>
      <c r="Y216" s="413"/>
      <c r="AB216" s="413"/>
      <c r="AC216" s="413"/>
      <c r="AD216" s="413"/>
      <c r="AG216" s="413"/>
      <c r="AH216" s="413"/>
      <c r="AI216" s="413"/>
      <c r="AL216" s="413"/>
      <c r="AM216" s="413"/>
      <c r="AN216" s="413"/>
      <c r="AQ216" s="413"/>
      <c r="AR216" s="413"/>
      <c r="AS216" s="413"/>
      <c r="AV216" s="413"/>
      <c r="AW216" s="413"/>
      <c r="AX216" s="413"/>
      <c r="BA216" s="413"/>
      <c r="BB216" s="413"/>
      <c r="BC216" s="413"/>
      <c r="BF216" s="413"/>
      <c r="BG216" s="413"/>
      <c r="BH216" s="413"/>
      <c r="BK216" s="413"/>
      <c r="BL216" s="413"/>
      <c r="BM216" s="413"/>
      <c r="BP216" s="413"/>
      <c r="BQ216" s="413"/>
      <c r="BR216" s="413"/>
      <c r="BU216" s="413"/>
      <c r="BV216" s="413"/>
      <c r="BW216" s="413"/>
      <c r="BZ216" s="413"/>
      <c r="CA216" s="413"/>
      <c r="CB216" s="413"/>
      <c r="CE216" s="413"/>
      <c r="CF216" s="413"/>
      <c r="CG216" s="413"/>
      <c r="CJ216" s="413"/>
      <c r="CK216" s="413"/>
      <c r="CL216" s="413"/>
      <c r="CO216" s="413"/>
      <c r="CP216" s="413"/>
      <c r="CQ216" s="413"/>
      <c r="CT216" s="413"/>
      <c r="CU216" s="413"/>
      <c r="CV216" s="413"/>
      <c r="CY216" s="413"/>
      <c r="CZ216" s="413"/>
      <c r="DA216" s="413"/>
      <c r="DD216" s="413"/>
      <c r="DE216" s="413"/>
      <c r="DF216" s="413"/>
      <c r="DI216" s="413"/>
      <c r="DJ216" s="413"/>
      <c r="DK216" s="413"/>
      <c r="DN216" s="413"/>
      <c r="DO216" s="413"/>
      <c r="DP216" s="413"/>
      <c r="DS216" s="413"/>
      <c r="DT216" s="413"/>
      <c r="DU216" s="413"/>
      <c r="DX216" s="413"/>
      <c r="DY216" s="413"/>
      <c r="DZ216" s="413"/>
      <c r="EC216" s="413"/>
      <c r="ED216" s="413"/>
      <c r="EE216" s="413"/>
      <c r="EH216" s="413"/>
      <c r="EI216" s="413"/>
      <c r="EJ216" s="413"/>
      <c r="EM216" s="413"/>
      <c r="EN216" s="413"/>
      <c r="EO216" s="413"/>
      <c r="ER216" s="413"/>
      <c r="ES216" s="413"/>
      <c r="ET216" s="413"/>
      <c r="EW216" s="413"/>
      <c r="EX216" s="413"/>
      <c r="EY216" s="413"/>
      <c r="FB216" s="413"/>
      <c r="FC216" s="413"/>
      <c r="FD216" s="413"/>
    </row>
    <row r="217" spans="3:160">
      <c r="C217" s="413"/>
      <c r="D217" s="413"/>
      <c r="E217" s="413"/>
      <c r="H217" s="413"/>
      <c r="I217" s="413"/>
      <c r="J217" s="413"/>
      <c r="M217" s="413"/>
      <c r="N217" s="413"/>
      <c r="O217" s="413"/>
      <c r="R217" s="413"/>
      <c r="S217" s="413"/>
      <c r="T217" s="413"/>
      <c r="W217" s="413"/>
      <c r="X217" s="413"/>
      <c r="Y217" s="413"/>
      <c r="AB217" s="413"/>
      <c r="AC217" s="413"/>
      <c r="AD217" s="413"/>
      <c r="AG217" s="413"/>
      <c r="AH217" s="413"/>
      <c r="AI217" s="413"/>
      <c r="AL217" s="413"/>
      <c r="AM217" s="413"/>
      <c r="AN217" s="413"/>
      <c r="AQ217" s="413"/>
      <c r="AR217" s="413"/>
      <c r="AS217" s="413"/>
      <c r="AV217" s="413"/>
      <c r="AW217" s="413"/>
      <c r="AX217" s="413"/>
      <c r="BA217" s="413"/>
      <c r="BB217" s="413"/>
      <c r="BC217" s="413"/>
      <c r="BF217" s="413"/>
      <c r="BG217" s="413"/>
      <c r="BH217" s="413"/>
      <c r="BK217" s="413"/>
      <c r="BL217" s="413"/>
      <c r="BM217" s="413"/>
      <c r="BP217" s="413"/>
      <c r="BQ217" s="413"/>
      <c r="BR217" s="413"/>
      <c r="BU217" s="413"/>
      <c r="BV217" s="413"/>
      <c r="BW217" s="413"/>
      <c r="BZ217" s="413"/>
      <c r="CA217" s="413"/>
      <c r="CB217" s="413"/>
      <c r="CE217" s="413"/>
      <c r="CF217" s="413"/>
      <c r="CG217" s="413"/>
      <c r="CJ217" s="413"/>
      <c r="CK217" s="413"/>
      <c r="CL217" s="413"/>
      <c r="CO217" s="413"/>
      <c r="CP217" s="413"/>
      <c r="CQ217" s="413"/>
      <c r="CT217" s="413"/>
      <c r="CU217" s="413"/>
      <c r="CV217" s="413"/>
      <c r="CY217" s="413"/>
      <c r="CZ217" s="413"/>
      <c r="DA217" s="413"/>
      <c r="DD217" s="413"/>
      <c r="DE217" s="413"/>
      <c r="DF217" s="413"/>
      <c r="DI217" s="413"/>
      <c r="DJ217" s="413"/>
      <c r="DK217" s="413"/>
      <c r="DN217" s="413"/>
      <c r="DO217" s="413"/>
      <c r="DP217" s="413"/>
      <c r="DS217" s="413"/>
      <c r="DT217" s="413"/>
      <c r="DU217" s="413"/>
      <c r="DX217" s="413"/>
      <c r="DY217" s="413"/>
      <c r="DZ217" s="413"/>
      <c r="EC217" s="413"/>
      <c r="ED217" s="413"/>
      <c r="EE217" s="413"/>
      <c r="EH217" s="413"/>
      <c r="EI217" s="413"/>
      <c r="EJ217" s="413"/>
      <c r="EM217" s="413"/>
      <c r="EN217" s="413"/>
      <c r="EO217" s="413"/>
      <c r="ER217" s="413"/>
      <c r="ES217" s="413"/>
      <c r="ET217" s="413"/>
      <c r="EW217" s="413"/>
      <c r="EX217" s="413"/>
      <c r="EY217" s="413"/>
      <c r="FB217" s="413"/>
      <c r="FC217" s="413"/>
      <c r="FD217" s="413"/>
    </row>
    <row r="218" spans="3:160">
      <c r="C218" s="413"/>
      <c r="D218" s="413"/>
      <c r="E218" s="413"/>
      <c r="H218" s="413"/>
      <c r="I218" s="413"/>
      <c r="J218" s="413"/>
      <c r="M218" s="413"/>
      <c r="N218" s="413"/>
      <c r="O218" s="413"/>
      <c r="R218" s="413"/>
      <c r="S218" s="413"/>
      <c r="T218" s="413"/>
      <c r="W218" s="413"/>
      <c r="X218" s="413"/>
      <c r="Y218" s="413"/>
      <c r="AB218" s="413"/>
      <c r="AC218" s="413"/>
      <c r="AD218" s="413"/>
      <c r="AG218" s="413"/>
      <c r="AH218" s="413"/>
      <c r="AI218" s="413"/>
      <c r="AL218" s="413"/>
      <c r="AM218" s="413"/>
      <c r="AN218" s="413"/>
      <c r="AQ218" s="413"/>
      <c r="AR218" s="413"/>
      <c r="AS218" s="413"/>
      <c r="AV218" s="413"/>
      <c r="AW218" s="413"/>
      <c r="AX218" s="413"/>
      <c r="BA218" s="413"/>
      <c r="BB218" s="413"/>
      <c r="BC218" s="413"/>
      <c r="BF218" s="413"/>
      <c r="BG218" s="413"/>
      <c r="BH218" s="413"/>
      <c r="BK218" s="413"/>
      <c r="BL218" s="413"/>
      <c r="BM218" s="413"/>
      <c r="BP218" s="413"/>
      <c r="BQ218" s="413"/>
      <c r="BR218" s="413"/>
      <c r="BU218" s="413"/>
      <c r="BV218" s="413"/>
      <c r="BW218" s="413"/>
      <c r="BZ218" s="413"/>
      <c r="CA218" s="413"/>
      <c r="CB218" s="413"/>
      <c r="CE218" s="413"/>
      <c r="CF218" s="413"/>
      <c r="CG218" s="413"/>
      <c r="CJ218" s="413"/>
      <c r="CK218" s="413"/>
      <c r="CL218" s="413"/>
      <c r="CO218" s="413"/>
      <c r="CP218" s="413"/>
      <c r="CQ218" s="413"/>
      <c r="CT218" s="413"/>
      <c r="CU218" s="413"/>
      <c r="CV218" s="413"/>
      <c r="CY218" s="413"/>
      <c r="CZ218" s="413"/>
      <c r="DA218" s="413"/>
      <c r="DD218" s="413"/>
      <c r="DE218" s="413"/>
      <c r="DF218" s="413"/>
      <c r="DI218" s="413"/>
      <c r="DJ218" s="413"/>
      <c r="DK218" s="413"/>
      <c r="DN218" s="413"/>
      <c r="DO218" s="413"/>
      <c r="DP218" s="413"/>
      <c r="DS218" s="413"/>
      <c r="DT218" s="413"/>
      <c r="DU218" s="413"/>
      <c r="DX218" s="413"/>
      <c r="DY218" s="413"/>
      <c r="DZ218" s="413"/>
      <c r="EC218" s="413"/>
      <c r="ED218" s="413"/>
      <c r="EE218" s="413"/>
      <c r="EH218" s="413"/>
      <c r="EI218" s="413"/>
      <c r="EJ218" s="413"/>
      <c r="EM218" s="413"/>
      <c r="EN218" s="413"/>
      <c r="EO218" s="413"/>
      <c r="ER218" s="413"/>
      <c r="ES218" s="413"/>
      <c r="ET218" s="413"/>
      <c r="EW218" s="413"/>
      <c r="EX218" s="413"/>
      <c r="EY218" s="413"/>
      <c r="FB218" s="413"/>
      <c r="FC218" s="413"/>
      <c r="FD218" s="413"/>
    </row>
    <row r="219" spans="3:160">
      <c r="C219" s="413"/>
      <c r="D219" s="413"/>
      <c r="E219" s="413"/>
      <c r="H219" s="413"/>
      <c r="I219" s="413"/>
      <c r="J219" s="413"/>
      <c r="M219" s="413"/>
      <c r="N219" s="413"/>
      <c r="O219" s="413"/>
      <c r="R219" s="413"/>
      <c r="S219" s="413"/>
      <c r="T219" s="413"/>
      <c r="W219" s="413"/>
      <c r="X219" s="413"/>
      <c r="Y219" s="413"/>
      <c r="AB219" s="413"/>
      <c r="AC219" s="413"/>
      <c r="AD219" s="413"/>
      <c r="AG219" s="413"/>
      <c r="AH219" s="413"/>
      <c r="AI219" s="413"/>
      <c r="AL219" s="413"/>
      <c r="AM219" s="413"/>
      <c r="AN219" s="413"/>
      <c r="AQ219" s="413"/>
      <c r="AR219" s="413"/>
      <c r="AS219" s="413"/>
      <c r="AV219" s="413"/>
      <c r="AW219" s="413"/>
      <c r="AX219" s="413"/>
      <c r="BA219" s="413"/>
      <c r="BB219" s="413"/>
      <c r="BC219" s="413"/>
      <c r="BF219" s="413"/>
      <c r="BG219" s="413"/>
      <c r="BH219" s="413"/>
      <c r="BK219" s="413"/>
      <c r="BL219" s="413"/>
      <c r="BM219" s="413"/>
      <c r="BP219" s="413"/>
      <c r="BQ219" s="413"/>
      <c r="BR219" s="413"/>
      <c r="BU219" s="413"/>
      <c r="BV219" s="413"/>
      <c r="BW219" s="413"/>
      <c r="BZ219" s="413"/>
      <c r="CA219" s="413"/>
      <c r="CB219" s="413"/>
      <c r="CE219" s="413"/>
      <c r="CF219" s="413"/>
      <c r="CG219" s="413"/>
      <c r="CJ219" s="413"/>
      <c r="CK219" s="413"/>
      <c r="CL219" s="413"/>
      <c r="CO219" s="413"/>
      <c r="CP219" s="413"/>
      <c r="CQ219" s="413"/>
      <c r="CT219" s="413"/>
      <c r="CU219" s="413"/>
      <c r="CV219" s="413"/>
      <c r="CY219" s="413"/>
      <c r="CZ219" s="413"/>
      <c r="DA219" s="413"/>
      <c r="DD219" s="413"/>
      <c r="DE219" s="413"/>
      <c r="DF219" s="413"/>
      <c r="DI219" s="413"/>
      <c r="DJ219" s="413"/>
      <c r="DK219" s="413"/>
      <c r="DN219" s="413"/>
      <c r="DO219" s="413"/>
      <c r="DP219" s="413"/>
      <c r="DS219" s="413"/>
      <c r="DT219" s="413"/>
      <c r="DU219" s="413"/>
      <c r="DX219" s="413"/>
      <c r="DY219" s="413"/>
      <c r="DZ219" s="413"/>
      <c r="EC219" s="413"/>
      <c r="ED219" s="413"/>
      <c r="EE219" s="413"/>
      <c r="EH219" s="413"/>
      <c r="EI219" s="413"/>
      <c r="EJ219" s="413"/>
      <c r="EM219" s="413"/>
      <c r="EN219" s="413"/>
      <c r="EO219" s="413"/>
      <c r="ER219" s="413"/>
      <c r="ES219" s="413"/>
      <c r="ET219" s="413"/>
      <c r="EW219" s="413"/>
      <c r="EX219" s="413"/>
      <c r="EY219" s="413"/>
      <c r="FB219" s="413"/>
      <c r="FC219" s="413"/>
      <c r="FD219" s="413"/>
    </row>
    <row r="220" spans="3:160">
      <c r="C220" s="413"/>
      <c r="D220" s="413"/>
      <c r="E220" s="413"/>
      <c r="H220" s="413"/>
      <c r="I220" s="413"/>
      <c r="J220" s="413"/>
      <c r="M220" s="413"/>
      <c r="N220" s="413"/>
      <c r="O220" s="413"/>
      <c r="R220" s="413"/>
      <c r="S220" s="413"/>
      <c r="T220" s="413"/>
      <c r="W220" s="413"/>
      <c r="X220" s="413"/>
      <c r="Y220" s="413"/>
      <c r="AB220" s="413"/>
      <c r="AC220" s="413"/>
      <c r="AD220" s="413"/>
      <c r="AG220" s="413"/>
      <c r="AH220" s="413"/>
      <c r="AI220" s="413"/>
      <c r="AL220" s="413"/>
      <c r="AM220" s="413"/>
      <c r="AN220" s="413"/>
      <c r="AQ220" s="413"/>
      <c r="AR220" s="413"/>
      <c r="AS220" s="413"/>
      <c r="AV220" s="413"/>
      <c r="AW220" s="413"/>
      <c r="AX220" s="413"/>
      <c r="BA220" s="413"/>
      <c r="BB220" s="413"/>
      <c r="BC220" s="413"/>
      <c r="BF220" s="413"/>
      <c r="BG220" s="413"/>
      <c r="BH220" s="413"/>
      <c r="BK220" s="413"/>
      <c r="BL220" s="413"/>
      <c r="BM220" s="413"/>
      <c r="BP220" s="413"/>
      <c r="BQ220" s="413"/>
      <c r="BR220" s="413"/>
      <c r="BU220" s="413"/>
      <c r="BV220" s="413"/>
      <c r="BW220" s="413"/>
      <c r="BZ220" s="413"/>
      <c r="CA220" s="413"/>
      <c r="CB220" s="413"/>
      <c r="CE220" s="413"/>
      <c r="CF220" s="413"/>
      <c r="CG220" s="413"/>
      <c r="CJ220" s="413"/>
      <c r="CK220" s="413"/>
      <c r="CL220" s="413"/>
      <c r="CO220" s="413"/>
      <c r="CP220" s="413"/>
      <c r="CQ220" s="413"/>
      <c r="CT220" s="413"/>
      <c r="CU220" s="413"/>
      <c r="CV220" s="413"/>
      <c r="CY220" s="413"/>
      <c r="CZ220" s="413"/>
      <c r="DA220" s="413"/>
      <c r="DD220" s="413"/>
      <c r="DE220" s="413"/>
      <c r="DF220" s="413"/>
      <c r="DI220" s="413"/>
      <c r="DJ220" s="413"/>
      <c r="DK220" s="413"/>
      <c r="DN220" s="413"/>
      <c r="DO220" s="413"/>
      <c r="DP220" s="413"/>
      <c r="DS220" s="413"/>
      <c r="DT220" s="413"/>
      <c r="DU220" s="413"/>
      <c r="DX220" s="413"/>
      <c r="DY220" s="413"/>
      <c r="DZ220" s="413"/>
      <c r="EC220" s="413"/>
      <c r="ED220" s="413"/>
      <c r="EE220" s="413"/>
      <c r="EH220" s="413"/>
      <c r="EI220" s="413"/>
      <c r="EJ220" s="413"/>
      <c r="EM220" s="413"/>
      <c r="EN220" s="413"/>
      <c r="EO220" s="413"/>
      <c r="ER220" s="413"/>
      <c r="ES220" s="413"/>
      <c r="ET220" s="413"/>
      <c r="EW220" s="413"/>
      <c r="EX220" s="413"/>
      <c r="EY220" s="413"/>
      <c r="FB220" s="413"/>
      <c r="FC220" s="413"/>
      <c r="FD220" s="413"/>
    </row>
    <row r="221" spans="3:160">
      <c r="C221" s="413"/>
      <c r="D221" s="413"/>
      <c r="E221" s="413"/>
      <c r="H221" s="413"/>
      <c r="I221" s="413"/>
      <c r="J221" s="413"/>
      <c r="M221" s="413"/>
      <c r="N221" s="413"/>
      <c r="O221" s="413"/>
      <c r="R221" s="413"/>
      <c r="S221" s="413"/>
      <c r="T221" s="413"/>
      <c r="W221" s="413"/>
      <c r="X221" s="413"/>
      <c r="Y221" s="413"/>
      <c r="AB221" s="413"/>
      <c r="AC221" s="413"/>
      <c r="AD221" s="413"/>
      <c r="AG221" s="413"/>
      <c r="AH221" s="413"/>
      <c r="AI221" s="413"/>
      <c r="AL221" s="413"/>
      <c r="AM221" s="413"/>
      <c r="AN221" s="413"/>
      <c r="AQ221" s="413"/>
      <c r="AR221" s="413"/>
      <c r="AS221" s="413"/>
      <c r="AV221" s="413"/>
      <c r="AW221" s="413"/>
      <c r="AX221" s="413"/>
      <c r="BA221" s="413"/>
      <c r="BB221" s="413"/>
      <c r="BC221" s="413"/>
      <c r="BF221" s="413"/>
      <c r="BG221" s="413"/>
      <c r="BH221" s="413"/>
      <c r="BK221" s="413"/>
      <c r="BL221" s="413"/>
      <c r="BM221" s="413"/>
      <c r="BP221" s="413"/>
      <c r="BQ221" s="413"/>
      <c r="BR221" s="413"/>
      <c r="BU221" s="413"/>
      <c r="BV221" s="413"/>
      <c r="BW221" s="413"/>
      <c r="BZ221" s="413"/>
      <c r="CA221" s="413"/>
      <c r="CB221" s="413"/>
      <c r="CE221" s="413"/>
      <c r="CF221" s="413"/>
      <c r="CG221" s="413"/>
      <c r="CJ221" s="413"/>
      <c r="CK221" s="413"/>
      <c r="CL221" s="413"/>
      <c r="CO221" s="413"/>
      <c r="CP221" s="413"/>
      <c r="CQ221" s="413"/>
      <c r="CT221" s="413"/>
      <c r="CU221" s="413"/>
      <c r="CV221" s="413"/>
      <c r="CY221" s="413"/>
      <c r="CZ221" s="413"/>
      <c r="DA221" s="413"/>
      <c r="DD221" s="413"/>
      <c r="DE221" s="413"/>
      <c r="DF221" s="413"/>
      <c r="DI221" s="413"/>
      <c r="DJ221" s="413"/>
      <c r="DK221" s="413"/>
      <c r="DN221" s="413"/>
      <c r="DO221" s="413"/>
      <c r="DP221" s="413"/>
      <c r="DS221" s="413"/>
      <c r="DT221" s="413"/>
      <c r="DU221" s="413"/>
      <c r="DX221" s="413"/>
      <c r="DY221" s="413"/>
      <c r="DZ221" s="413"/>
      <c r="EC221" s="413"/>
      <c r="ED221" s="413"/>
      <c r="EE221" s="413"/>
      <c r="EH221" s="413"/>
      <c r="EI221" s="413"/>
      <c r="EJ221" s="413"/>
      <c r="EM221" s="413"/>
      <c r="EN221" s="413"/>
      <c r="EO221" s="413"/>
      <c r="ER221" s="413"/>
      <c r="ES221" s="413"/>
      <c r="ET221" s="413"/>
      <c r="EW221" s="413"/>
      <c r="EX221" s="413"/>
      <c r="EY221" s="413"/>
      <c r="FB221" s="413"/>
      <c r="FC221" s="413"/>
      <c r="FD221" s="413"/>
    </row>
    <row r="222" spans="3:160">
      <c r="C222" s="413"/>
      <c r="D222" s="413"/>
      <c r="E222" s="413"/>
      <c r="H222" s="413"/>
      <c r="I222" s="413"/>
      <c r="J222" s="413"/>
      <c r="M222" s="413"/>
      <c r="N222" s="413"/>
      <c r="O222" s="413"/>
      <c r="R222" s="413"/>
      <c r="S222" s="413"/>
      <c r="T222" s="413"/>
      <c r="W222" s="413"/>
      <c r="X222" s="413"/>
      <c r="Y222" s="413"/>
      <c r="AB222" s="413"/>
      <c r="AC222" s="413"/>
      <c r="AD222" s="413"/>
      <c r="AG222" s="413"/>
      <c r="AH222" s="413"/>
      <c r="AI222" s="413"/>
      <c r="AL222" s="413"/>
      <c r="AM222" s="413"/>
      <c r="AN222" s="413"/>
      <c r="AQ222" s="413"/>
      <c r="AR222" s="413"/>
      <c r="AS222" s="413"/>
      <c r="AV222" s="413"/>
      <c r="AW222" s="413"/>
      <c r="AX222" s="413"/>
      <c r="BA222" s="413"/>
      <c r="BB222" s="413"/>
      <c r="BC222" s="413"/>
      <c r="BF222" s="413"/>
      <c r="BG222" s="413"/>
      <c r="BH222" s="413"/>
      <c r="BK222" s="413"/>
      <c r="BL222" s="413"/>
      <c r="BM222" s="413"/>
      <c r="BP222" s="413"/>
      <c r="BQ222" s="413"/>
      <c r="BR222" s="413"/>
      <c r="BU222" s="413"/>
      <c r="BV222" s="413"/>
      <c r="BW222" s="413"/>
      <c r="BZ222" s="413"/>
      <c r="CA222" s="413"/>
      <c r="CB222" s="413"/>
      <c r="CE222" s="413"/>
      <c r="CF222" s="413"/>
      <c r="CG222" s="413"/>
      <c r="CJ222" s="413"/>
      <c r="CK222" s="413"/>
      <c r="CL222" s="413"/>
      <c r="CO222" s="413"/>
      <c r="CP222" s="413"/>
      <c r="CQ222" s="413"/>
      <c r="CT222" s="413"/>
      <c r="CU222" s="413"/>
      <c r="CV222" s="413"/>
      <c r="CY222" s="413"/>
      <c r="CZ222" s="413"/>
      <c r="DA222" s="413"/>
      <c r="DD222" s="413"/>
      <c r="DE222" s="413"/>
      <c r="DF222" s="413"/>
      <c r="DI222" s="413"/>
      <c r="DJ222" s="413"/>
      <c r="DK222" s="413"/>
      <c r="DN222" s="413"/>
      <c r="DO222" s="413"/>
      <c r="DP222" s="413"/>
      <c r="DS222" s="413"/>
      <c r="DT222" s="413"/>
      <c r="DU222" s="413"/>
      <c r="DX222" s="413"/>
      <c r="DY222" s="413"/>
      <c r="DZ222" s="413"/>
      <c r="EC222" s="413"/>
      <c r="ED222" s="413"/>
      <c r="EE222" s="413"/>
      <c r="EH222" s="413"/>
      <c r="EI222" s="413"/>
      <c r="EJ222" s="413"/>
      <c r="EM222" s="413"/>
      <c r="EN222" s="413"/>
      <c r="EO222" s="413"/>
      <c r="ER222" s="413"/>
      <c r="ES222" s="413"/>
      <c r="ET222" s="413"/>
      <c r="EW222" s="413"/>
      <c r="EX222" s="413"/>
      <c r="EY222" s="413"/>
      <c r="FB222" s="413"/>
      <c r="FC222" s="413"/>
      <c r="FD222" s="413"/>
    </row>
    <row r="223" spans="3:160">
      <c r="C223" s="413"/>
      <c r="D223" s="413"/>
      <c r="E223" s="413"/>
      <c r="H223" s="413"/>
      <c r="I223" s="413"/>
      <c r="J223" s="413"/>
      <c r="M223" s="413"/>
      <c r="N223" s="413"/>
      <c r="O223" s="413"/>
      <c r="R223" s="413"/>
      <c r="S223" s="413"/>
      <c r="T223" s="413"/>
      <c r="W223" s="413"/>
      <c r="X223" s="413"/>
      <c r="Y223" s="413"/>
      <c r="AB223" s="413"/>
      <c r="AC223" s="413"/>
      <c r="AD223" s="413"/>
      <c r="AG223" s="413"/>
      <c r="AH223" s="413"/>
      <c r="AI223" s="413"/>
      <c r="AL223" s="413"/>
      <c r="AM223" s="413"/>
      <c r="AN223" s="413"/>
      <c r="AQ223" s="413"/>
      <c r="AR223" s="413"/>
      <c r="AS223" s="413"/>
      <c r="AV223" s="413"/>
      <c r="AW223" s="413"/>
      <c r="AX223" s="413"/>
      <c r="BA223" s="413"/>
      <c r="BB223" s="413"/>
      <c r="BC223" s="413"/>
      <c r="BF223" s="413"/>
      <c r="BG223" s="413"/>
      <c r="BH223" s="413"/>
      <c r="BK223" s="413"/>
      <c r="BL223" s="413"/>
      <c r="BM223" s="413"/>
      <c r="BP223" s="413"/>
      <c r="BQ223" s="413"/>
      <c r="BR223" s="413"/>
      <c r="BU223" s="413"/>
      <c r="BV223" s="413"/>
      <c r="BW223" s="413"/>
      <c r="BZ223" s="413"/>
      <c r="CA223" s="413"/>
      <c r="CB223" s="413"/>
      <c r="CE223" s="413"/>
      <c r="CF223" s="413"/>
      <c r="CG223" s="413"/>
      <c r="CJ223" s="413"/>
      <c r="CK223" s="413"/>
      <c r="CL223" s="413"/>
      <c r="CO223" s="413"/>
      <c r="CP223" s="413"/>
      <c r="CQ223" s="413"/>
      <c r="CT223" s="413"/>
      <c r="CU223" s="413"/>
      <c r="CV223" s="413"/>
      <c r="CY223" s="413"/>
      <c r="CZ223" s="413"/>
      <c r="DA223" s="413"/>
      <c r="DD223" s="413"/>
      <c r="DE223" s="413"/>
      <c r="DF223" s="413"/>
      <c r="DI223" s="413"/>
      <c r="DJ223" s="413"/>
      <c r="DK223" s="413"/>
      <c r="DN223" s="413"/>
      <c r="DO223" s="413"/>
      <c r="DP223" s="413"/>
      <c r="DS223" s="413"/>
      <c r="DT223" s="413"/>
      <c r="DU223" s="413"/>
      <c r="DX223" s="413"/>
      <c r="DY223" s="413"/>
      <c r="DZ223" s="413"/>
      <c r="EC223" s="413"/>
      <c r="ED223" s="413"/>
      <c r="EE223" s="413"/>
      <c r="EH223" s="413"/>
      <c r="EI223" s="413"/>
      <c r="EJ223" s="413"/>
      <c r="EM223" s="413"/>
      <c r="EN223" s="413"/>
      <c r="EO223" s="413"/>
      <c r="ER223" s="413"/>
      <c r="ES223" s="413"/>
      <c r="ET223" s="413"/>
      <c r="EW223" s="413"/>
      <c r="EX223" s="413"/>
      <c r="EY223" s="413"/>
      <c r="FB223" s="413"/>
      <c r="FC223" s="413"/>
      <c r="FD223" s="413"/>
    </row>
    <row r="224" spans="3:160">
      <c r="C224" s="413"/>
      <c r="D224" s="413"/>
      <c r="E224" s="413"/>
      <c r="H224" s="413"/>
      <c r="I224" s="413"/>
      <c r="J224" s="413"/>
      <c r="M224" s="413"/>
      <c r="N224" s="413"/>
      <c r="O224" s="413"/>
      <c r="R224" s="413"/>
      <c r="S224" s="413"/>
      <c r="T224" s="413"/>
      <c r="W224" s="413"/>
      <c r="X224" s="413"/>
      <c r="Y224" s="413"/>
      <c r="AB224" s="413"/>
      <c r="AC224" s="413"/>
      <c r="AD224" s="413"/>
      <c r="AG224" s="413"/>
      <c r="AH224" s="413"/>
      <c r="AI224" s="413"/>
      <c r="AL224" s="413"/>
      <c r="AM224" s="413"/>
      <c r="AN224" s="413"/>
      <c r="AQ224" s="413"/>
      <c r="AR224" s="413"/>
      <c r="AS224" s="413"/>
      <c r="AV224" s="413"/>
      <c r="AW224" s="413"/>
      <c r="AX224" s="413"/>
      <c r="BA224" s="413"/>
      <c r="BB224" s="413"/>
      <c r="BC224" s="413"/>
      <c r="BF224" s="413"/>
      <c r="BG224" s="413"/>
      <c r="BH224" s="413"/>
      <c r="BK224" s="413"/>
      <c r="BL224" s="413"/>
      <c r="BM224" s="413"/>
      <c r="BP224" s="413"/>
      <c r="BQ224" s="413"/>
      <c r="BR224" s="413"/>
      <c r="BU224" s="413"/>
      <c r="BV224" s="413"/>
      <c r="BW224" s="413"/>
      <c r="BZ224" s="413"/>
      <c r="CA224" s="413"/>
      <c r="CB224" s="413"/>
      <c r="CE224" s="413"/>
      <c r="CF224" s="413"/>
      <c r="CG224" s="413"/>
      <c r="CJ224" s="413"/>
      <c r="CK224" s="413"/>
      <c r="CL224" s="413"/>
      <c r="CO224" s="413"/>
      <c r="CP224" s="413"/>
      <c r="CQ224" s="413"/>
      <c r="CT224" s="413"/>
      <c r="CU224" s="413"/>
      <c r="CV224" s="413"/>
      <c r="CY224" s="413"/>
      <c r="CZ224" s="413"/>
      <c r="DA224" s="413"/>
      <c r="DD224" s="413"/>
      <c r="DE224" s="413"/>
      <c r="DF224" s="413"/>
      <c r="DI224" s="413"/>
      <c r="DJ224" s="413"/>
      <c r="DK224" s="413"/>
      <c r="DN224" s="413"/>
      <c r="DO224" s="413"/>
      <c r="DP224" s="413"/>
      <c r="DS224" s="413"/>
      <c r="DT224" s="413"/>
      <c r="DU224" s="413"/>
      <c r="DX224" s="413"/>
      <c r="DY224" s="413"/>
      <c r="DZ224" s="413"/>
      <c r="EC224" s="413"/>
      <c r="ED224" s="413"/>
      <c r="EE224" s="413"/>
      <c r="EH224" s="413"/>
      <c r="EI224" s="413"/>
      <c r="EJ224" s="413"/>
      <c r="EM224" s="413"/>
      <c r="EN224" s="413"/>
      <c r="EO224" s="413"/>
      <c r="ER224" s="413"/>
      <c r="ES224" s="413"/>
      <c r="ET224" s="413"/>
      <c r="EW224" s="413"/>
      <c r="EX224" s="413"/>
      <c r="EY224" s="413"/>
      <c r="FB224" s="413"/>
      <c r="FC224" s="413"/>
      <c r="FD224" s="413"/>
    </row>
    <row r="225" spans="3:160">
      <c r="C225" s="413"/>
      <c r="D225" s="413"/>
      <c r="E225" s="413"/>
      <c r="H225" s="413"/>
      <c r="I225" s="413"/>
      <c r="J225" s="413"/>
      <c r="M225" s="413"/>
      <c r="N225" s="413"/>
      <c r="O225" s="413"/>
      <c r="R225" s="413"/>
      <c r="S225" s="413"/>
      <c r="T225" s="413"/>
      <c r="W225" s="413"/>
      <c r="X225" s="413"/>
      <c r="Y225" s="413"/>
      <c r="AB225" s="413"/>
      <c r="AC225" s="413"/>
      <c r="AD225" s="413"/>
      <c r="AG225" s="413"/>
      <c r="AH225" s="413"/>
      <c r="AI225" s="413"/>
      <c r="AL225" s="413"/>
      <c r="AM225" s="413"/>
      <c r="AN225" s="413"/>
      <c r="AQ225" s="413"/>
      <c r="AR225" s="413"/>
      <c r="AS225" s="413"/>
      <c r="AV225" s="413"/>
      <c r="AW225" s="413"/>
      <c r="AX225" s="413"/>
      <c r="BA225" s="413"/>
      <c r="BB225" s="413"/>
      <c r="BC225" s="413"/>
      <c r="BF225" s="413"/>
      <c r="BG225" s="413"/>
      <c r="BH225" s="413"/>
      <c r="BK225" s="413"/>
      <c r="BL225" s="413"/>
      <c r="BM225" s="413"/>
      <c r="BP225" s="413"/>
      <c r="BQ225" s="413"/>
      <c r="BR225" s="413"/>
      <c r="BU225" s="413"/>
      <c r="BV225" s="413"/>
      <c r="BW225" s="413"/>
      <c r="BZ225" s="413"/>
      <c r="CA225" s="413"/>
      <c r="CB225" s="413"/>
      <c r="CE225" s="413"/>
      <c r="CF225" s="413"/>
      <c r="CG225" s="413"/>
      <c r="CJ225" s="413"/>
      <c r="CK225" s="413"/>
      <c r="CL225" s="413"/>
      <c r="CO225" s="413"/>
      <c r="CP225" s="413"/>
      <c r="CQ225" s="413"/>
      <c r="CT225" s="413"/>
      <c r="CU225" s="413"/>
      <c r="CV225" s="413"/>
      <c r="CY225" s="413"/>
      <c r="CZ225" s="413"/>
      <c r="DA225" s="413"/>
      <c r="DD225" s="413"/>
      <c r="DE225" s="413"/>
      <c r="DF225" s="413"/>
      <c r="DI225" s="413"/>
      <c r="DJ225" s="413"/>
      <c r="DK225" s="413"/>
      <c r="DN225" s="413"/>
      <c r="DO225" s="413"/>
      <c r="DP225" s="413"/>
      <c r="DS225" s="413"/>
      <c r="DT225" s="413"/>
      <c r="DU225" s="413"/>
      <c r="DX225" s="413"/>
      <c r="DY225" s="413"/>
      <c r="DZ225" s="413"/>
      <c r="EC225" s="413"/>
      <c r="ED225" s="413"/>
      <c r="EE225" s="413"/>
      <c r="EH225" s="413"/>
      <c r="EI225" s="413"/>
      <c r="EJ225" s="413"/>
      <c r="EM225" s="413"/>
      <c r="EN225" s="413"/>
      <c r="EO225" s="413"/>
      <c r="ER225" s="413"/>
      <c r="ES225" s="413"/>
      <c r="ET225" s="413"/>
      <c r="EW225" s="413"/>
      <c r="EX225" s="413"/>
      <c r="EY225" s="413"/>
      <c r="FB225" s="413"/>
      <c r="FC225" s="413"/>
      <c r="FD225" s="413"/>
    </row>
    <row r="226" spans="3:160">
      <c r="C226" s="413"/>
      <c r="D226" s="413"/>
      <c r="E226" s="413"/>
      <c r="H226" s="413"/>
      <c r="I226" s="413"/>
      <c r="J226" s="413"/>
      <c r="M226" s="413"/>
      <c r="N226" s="413"/>
      <c r="O226" s="413"/>
      <c r="R226" s="413"/>
      <c r="S226" s="413"/>
      <c r="T226" s="413"/>
      <c r="W226" s="413"/>
      <c r="X226" s="413"/>
      <c r="Y226" s="413"/>
      <c r="AB226" s="413"/>
      <c r="AC226" s="413"/>
      <c r="AD226" s="413"/>
      <c r="AG226" s="413"/>
      <c r="AH226" s="413"/>
      <c r="AI226" s="413"/>
      <c r="AL226" s="413"/>
      <c r="AM226" s="413"/>
      <c r="AN226" s="413"/>
      <c r="AQ226" s="413"/>
      <c r="AR226" s="413"/>
      <c r="AS226" s="413"/>
      <c r="AV226" s="413"/>
      <c r="AW226" s="413"/>
      <c r="AX226" s="413"/>
      <c r="BA226" s="413"/>
      <c r="BB226" s="413"/>
      <c r="BC226" s="413"/>
      <c r="BF226" s="413"/>
      <c r="BG226" s="413"/>
      <c r="BH226" s="413"/>
      <c r="BK226" s="413"/>
      <c r="BL226" s="413"/>
      <c r="BM226" s="413"/>
      <c r="BP226" s="413"/>
      <c r="BQ226" s="413"/>
      <c r="BR226" s="413"/>
      <c r="BU226" s="413"/>
      <c r="BV226" s="413"/>
      <c r="BW226" s="413"/>
      <c r="BZ226" s="413"/>
      <c r="CA226" s="413"/>
      <c r="CB226" s="413"/>
      <c r="CE226" s="413"/>
      <c r="CF226" s="413"/>
      <c r="CG226" s="413"/>
      <c r="CJ226" s="413"/>
      <c r="CK226" s="413"/>
      <c r="CL226" s="413"/>
      <c r="CO226" s="413"/>
      <c r="CP226" s="413"/>
      <c r="CQ226" s="413"/>
      <c r="CT226" s="413"/>
      <c r="CU226" s="413"/>
      <c r="CV226" s="413"/>
      <c r="CY226" s="413"/>
      <c r="CZ226" s="413"/>
      <c r="DA226" s="413"/>
      <c r="DD226" s="413"/>
      <c r="DE226" s="413"/>
      <c r="DF226" s="413"/>
      <c r="DI226" s="413"/>
      <c r="DJ226" s="413"/>
      <c r="DK226" s="413"/>
      <c r="DN226" s="413"/>
      <c r="DO226" s="413"/>
      <c r="DP226" s="413"/>
      <c r="DS226" s="413"/>
      <c r="DT226" s="413"/>
      <c r="DU226" s="413"/>
      <c r="DX226" s="413"/>
      <c r="DY226" s="413"/>
      <c r="DZ226" s="413"/>
      <c r="EC226" s="413"/>
      <c r="ED226" s="413"/>
      <c r="EE226" s="413"/>
      <c r="EH226" s="413"/>
      <c r="EI226" s="413"/>
      <c r="EJ226" s="413"/>
      <c r="EM226" s="413"/>
      <c r="EN226" s="413"/>
      <c r="EO226" s="413"/>
      <c r="ER226" s="413"/>
      <c r="ES226" s="413"/>
      <c r="ET226" s="413"/>
      <c r="EW226" s="413"/>
      <c r="EX226" s="413"/>
      <c r="EY226" s="413"/>
      <c r="FB226" s="413"/>
      <c r="FC226" s="413"/>
      <c r="FD226" s="413"/>
    </row>
    <row r="227" spans="3:160">
      <c r="C227" s="413"/>
      <c r="D227" s="413"/>
      <c r="E227" s="413"/>
      <c r="H227" s="413"/>
      <c r="I227" s="413"/>
      <c r="J227" s="413"/>
      <c r="M227" s="413"/>
      <c r="N227" s="413"/>
      <c r="O227" s="413"/>
      <c r="R227" s="413"/>
      <c r="S227" s="413"/>
      <c r="T227" s="413"/>
      <c r="W227" s="413"/>
      <c r="X227" s="413"/>
      <c r="Y227" s="413"/>
      <c r="AB227" s="413"/>
      <c r="AC227" s="413"/>
      <c r="AD227" s="413"/>
      <c r="AG227" s="413"/>
      <c r="AH227" s="413"/>
      <c r="AI227" s="413"/>
      <c r="AL227" s="413"/>
      <c r="AM227" s="413"/>
      <c r="AN227" s="413"/>
      <c r="AQ227" s="413"/>
      <c r="AR227" s="413"/>
      <c r="AS227" s="413"/>
      <c r="AV227" s="413"/>
      <c r="AW227" s="413"/>
      <c r="AX227" s="413"/>
      <c r="BA227" s="413"/>
      <c r="BB227" s="413"/>
      <c r="BC227" s="413"/>
      <c r="BF227" s="413"/>
      <c r="BG227" s="413"/>
      <c r="BH227" s="413"/>
      <c r="BK227" s="413"/>
      <c r="BL227" s="413"/>
      <c r="BM227" s="413"/>
      <c r="BP227" s="413"/>
      <c r="BQ227" s="413"/>
      <c r="BR227" s="413"/>
      <c r="BU227" s="413"/>
      <c r="BV227" s="413"/>
      <c r="BW227" s="413"/>
      <c r="BZ227" s="413"/>
      <c r="CA227" s="413"/>
      <c r="CB227" s="413"/>
      <c r="CE227" s="413"/>
      <c r="CF227" s="413"/>
      <c r="CG227" s="413"/>
      <c r="CJ227" s="413"/>
      <c r="CK227" s="413"/>
      <c r="CL227" s="413"/>
      <c r="CO227" s="413"/>
      <c r="CP227" s="413"/>
      <c r="CQ227" s="413"/>
      <c r="CT227" s="413"/>
      <c r="CU227" s="413"/>
      <c r="CV227" s="413"/>
      <c r="CY227" s="413"/>
      <c r="CZ227" s="413"/>
      <c r="DA227" s="413"/>
      <c r="DD227" s="413"/>
      <c r="DE227" s="413"/>
      <c r="DF227" s="413"/>
      <c r="DI227" s="413"/>
      <c r="DJ227" s="413"/>
      <c r="DK227" s="413"/>
      <c r="DN227" s="413"/>
      <c r="DO227" s="413"/>
      <c r="DP227" s="413"/>
      <c r="DS227" s="413"/>
      <c r="DT227" s="413"/>
      <c r="DU227" s="413"/>
      <c r="DX227" s="413"/>
      <c r="DY227" s="413"/>
      <c r="DZ227" s="413"/>
      <c r="EC227" s="413"/>
      <c r="ED227" s="413"/>
      <c r="EE227" s="413"/>
      <c r="EH227" s="413"/>
      <c r="EI227" s="413"/>
      <c r="EJ227" s="413"/>
      <c r="EM227" s="413"/>
      <c r="EN227" s="413"/>
      <c r="EO227" s="413"/>
      <c r="ER227" s="413"/>
      <c r="ES227" s="413"/>
      <c r="ET227" s="413"/>
      <c r="EW227" s="413"/>
      <c r="EX227" s="413"/>
      <c r="EY227" s="413"/>
      <c r="FB227" s="413"/>
      <c r="FC227" s="413"/>
      <c r="FD227" s="413"/>
    </row>
    <row r="228" spans="3:160">
      <c r="C228" s="413"/>
      <c r="D228" s="413"/>
      <c r="E228" s="413"/>
      <c r="H228" s="413"/>
      <c r="I228" s="413"/>
      <c r="J228" s="413"/>
      <c r="M228" s="413"/>
      <c r="N228" s="413"/>
      <c r="O228" s="413"/>
      <c r="R228" s="413"/>
      <c r="S228" s="413"/>
      <c r="T228" s="413"/>
      <c r="W228" s="413"/>
      <c r="X228" s="413"/>
      <c r="Y228" s="413"/>
      <c r="AB228" s="413"/>
      <c r="AC228" s="413"/>
      <c r="AD228" s="413"/>
      <c r="AG228" s="413"/>
      <c r="AH228" s="413"/>
      <c r="AI228" s="413"/>
      <c r="AL228" s="413"/>
      <c r="AM228" s="413"/>
      <c r="AN228" s="413"/>
      <c r="AQ228" s="413"/>
      <c r="AR228" s="413"/>
      <c r="AS228" s="413"/>
      <c r="AV228" s="413"/>
      <c r="AW228" s="413"/>
      <c r="AX228" s="413"/>
      <c r="BA228" s="413"/>
      <c r="BB228" s="413"/>
      <c r="BC228" s="413"/>
      <c r="BF228" s="413"/>
      <c r="BG228" s="413"/>
      <c r="BH228" s="413"/>
      <c r="BK228" s="413"/>
      <c r="BL228" s="413"/>
      <c r="BM228" s="413"/>
      <c r="BP228" s="413"/>
      <c r="BQ228" s="413"/>
      <c r="BR228" s="413"/>
      <c r="BU228" s="413"/>
      <c r="BV228" s="413"/>
      <c r="BW228" s="413"/>
      <c r="BZ228" s="413"/>
      <c r="CA228" s="413"/>
      <c r="CB228" s="413"/>
      <c r="CE228" s="413"/>
      <c r="CF228" s="413"/>
      <c r="CG228" s="413"/>
      <c r="CJ228" s="413"/>
      <c r="CK228" s="413"/>
      <c r="CL228" s="413"/>
      <c r="CO228" s="413"/>
      <c r="CP228" s="413"/>
      <c r="CQ228" s="413"/>
      <c r="CT228" s="413"/>
      <c r="CU228" s="413"/>
      <c r="CV228" s="413"/>
      <c r="CY228" s="413"/>
      <c r="CZ228" s="413"/>
      <c r="DA228" s="413"/>
      <c r="DD228" s="413"/>
      <c r="DE228" s="413"/>
      <c r="DF228" s="413"/>
      <c r="DI228" s="413"/>
      <c r="DJ228" s="413"/>
      <c r="DK228" s="413"/>
      <c r="DN228" s="413"/>
      <c r="DO228" s="413"/>
      <c r="DP228" s="413"/>
      <c r="DS228" s="413"/>
      <c r="DT228" s="413"/>
      <c r="DU228" s="413"/>
      <c r="DX228" s="413"/>
      <c r="DY228" s="413"/>
      <c r="DZ228" s="413"/>
      <c r="EC228" s="413"/>
      <c r="ED228" s="413"/>
      <c r="EE228" s="413"/>
      <c r="EH228" s="413"/>
      <c r="EI228" s="413"/>
      <c r="EJ228" s="413"/>
      <c r="EM228" s="413"/>
      <c r="EN228" s="413"/>
      <c r="EO228" s="413"/>
      <c r="ER228" s="413"/>
      <c r="ES228" s="413"/>
      <c r="ET228" s="413"/>
      <c r="EW228" s="413"/>
      <c r="EX228" s="413"/>
      <c r="EY228" s="413"/>
      <c r="FB228" s="413"/>
      <c r="FC228" s="413"/>
      <c r="FD228" s="413"/>
    </row>
    <row r="229" spans="3:160">
      <c r="C229" s="413"/>
      <c r="D229" s="413"/>
      <c r="E229" s="413"/>
      <c r="H229" s="413"/>
      <c r="I229" s="413"/>
      <c r="J229" s="413"/>
      <c r="M229" s="413"/>
      <c r="N229" s="413"/>
      <c r="O229" s="413"/>
      <c r="R229" s="413"/>
      <c r="S229" s="413"/>
      <c r="T229" s="413"/>
      <c r="W229" s="413"/>
      <c r="X229" s="413"/>
      <c r="Y229" s="413"/>
      <c r="AB229" s="413"/>
      <c r="AC229" s="413"/>
      <c r="AD229" s="413"/>
      <c r="AG229" s="413"/>
      <c r="AH229" s="413"/>
      <c r="AI229" s="413"/>
      <c r="AL229" s="413"/>
      <c r="AM229" s="413"/>
      <c r="AN229" s="413"/>
      <c r="AQ229" s="413"/>
      <c r="AR229" s="413"/>
      <c r="AS229" s="413"/>
      <c r="AV229" s="413"/>
      <c r="AW229" s="413"/>
      <c r="AX229" s="413"/>
      <c r="BA229" s="413"/>
      <c r="BB229" s="413"/>
      <c r="BC229" s="413"/>
      <c r="BF229" s="413"/>
      <c r="BG229" s="413"/>
      <c r="BH229" s="413"/>
      <c r="BK229" s="413"/>
      <c r="BL229" s="413"/>
      <c r="BM229" s="413"/>
      <c r="BP229" s="413"/>
      <c r="BQ229" s="413"/>
      <c r="BR229" s="413"/>
      <c r="BU229" s="413"/>
      <c r="BV229" s="413"/>
      <c r="BW229" s="413"/>
      <c r="BZ229" s="413"/>
      <c r="CA229" s="413"/>
      <c r="CB229" s="413"/>
      <c r="CE229" s="413"/>
      <c r="CF229" s="413"/>
      <c r="CG229" s="413"/>
      <c r="CJ229" s="413"/>
      <c r="CK229" s="413"/>
      <c r="CL229" s="413"/>
      <c r="CO229" s="413"/>
      <c r="CP229" s="413"/>
      <c r="CQ229" s="413"/>
      <c r="CT229" s="413"/>
      <c r="CU229" s="413"/>
      <c r="CV229" s="413"/>
      <c r="CY229" s="413"/>
      <c r="CZ229" s="413"/>
      <c r="DA229" s="413"/>
      <c r="DD229" s="413"/>
      <c r="DE229" s="413"/>
      <c r="DF229" s="413"/>
      <c r="DI229" s="413"/>
      <c r="DJ229" s="413"/>
      <c r="DK229" s="413"/>
      <c r="DN229" s="413"/>
      <c r="DO229" s="413"/>
      <c r="DP229" s="413"/>
      <c r="DS229" s="413"/>
      <c r="DT229" s="413"/>
      <c r="DU229" s="413"/>
      <c r="DX229" s="413"/>
      <c r="DY229" s="413"/>
      <c r="DZ229" s="413"/>
      <c r="EC229" s="413"/>
      <c r="ED229" s="413"/>
      <c r="EE229" s="413"/>
      <c r="EH229" s="413"/>
      <c r="EI229" s="413"/>
      <c r="EJ229" s="413"/>
      <c r="EM229" s="413"/>
      <c r="EN229" s="413"/>
      <c r="EO229" s="413"/>
      <c r="ER229" s="413"/>
      <c r="ES229" s="413"/>
      <c r="ET229" s="413"/>
      <c r="EW229" s="413"/>
      <c r="EX229" s="413"/>
      <c r="EY229" s="413"/>
      <c r="FB229" s="413"/>
      <c r="FC229" s="413"/>
      <c r="FD229" s="413"/>
    </row>
    <row r="230" spans="3:160">
      <c r="C230" s="413"/>
      <c r="D230" s="413"/>
      <c r="E230" s="413"/>
      <c r="H230" s="413"/>
      <c r="I230" s="413"/>
      <c r="J230" s="413"/>
      <c r="M230" s="413"/>
      <c r="N230" s="413"/>
      <c r="O230" s="413"/>
      <c r="R230" s="413"/>
      <c r="S230" s="413"/>
      <c r="T230" s="413"/>
      <c r="W230" s="413"/>
      <c r="X230" s="413"/>
      <c r="Y230" s="413"/>
      <c r="AB230" s="413"/>
      <c r="AC230" s="413"/>
      <c r="AD230" s="413"/>
      <c r="AG230" s="413"/>
      <c r="AH230" s="413"/>
      <c r="AI230" s="413"/>
      <c r="AL230" s="413"/>
      <c r="AM230" s="413"/>
      <c r="AN230" s="413"/>
      <c r="AQ230" s="413"/>
      <c r="AR230" s="413"/>
      <c r="AS230" s="413"/>
      <c r="AV230" s="413"/>
      <c r="AW230" s="413"/>
      <c r="AX230" s="413"/>
      <c r="BA230" s="413"/>
      <c r="BB230" s="413"/>
      <c r="BC230" s="413"/>
      <c r="BF230" s="413"/>
      <c r="BG230" s="413"/>
      <c r="BH230" s="413"/>
      <c r="BK230" s="413"/>
      <c r="BL230" s="413"/>
      <c r="BM230" s="413"/>
      <c r="BP230" s="413"/>
      <c r="BQ230" s="413"/>
      <c r="BR230" s="413"/>
      <c r="BU230" s="413"/>
      <c r="BV230" s="413"/>
      <c r="BW230" s="413"/>
      <c r="BZ230" s="413"/>
      <c r="CA230" s="413"/>
      <c r="CB230" s="413"/>
      <c r="CE230" s="413"/>
      <c r="CF230" s="413"/>
      <c r="CG230" s="413"/>
      <c r="CJ230" s="413"/>
      <c r="CK230" s="413"/>
      <c r="CL230" s="413"/>
      <c r="CO230" s="413"/>
      <c r="CP230" s="413"/>
      <c r="CQ230" s="413"/>
      <c r="CT230" s="413"/>
      <c r="CU230" s="413"/>
      <c r="CV230" s="413"/>
      <c r="CY230" s="413"/>
      <c r="CZ230" s="413"/>
      <c r="DA230" s="413"/>
      <c r="DD230" s="413"/>
      <c r="DE230" s="413"/>
      <c r="DF230" s="413"/>
      <c r="DI230" s="413"/>
      <c r="DJ230" s="413"/>
      <c r="DK230" s="413"/>
      <c r="DN230" s="413"/>
      <c r="DO230" s="413"/>
      <c r="DP230" s="413"/>
      <c r="DS230" s="413"/>
      <c r="DT230" s="413"/>
      <c r="DU230" s="413"/>
      <c r="DX230" s="413"/>
      <c r="DY230" s="413"/>
      <c r="DZ230" s="413"/>
      <c r="EC230" s="413"/>
      <c r="ED230" s="413"/>
      <c r="EE230" s="413"/>
      <c r="EH230" s="413"/>
      <c r="EI230" s="413"/>
      <c r="EJ230" s="413"/>
      <c r="EM230" s="413"/>
      <c r="EN230" s="413"/>
      <c r="EO230" s="413"/>
      <c r="ER230" s="413"/>
      <c r="ES230" s="413"/>
      <c r="ET230" s="413"/>
      <c r="EW230" s="413"/>
      <c r="EX230" s="413"/>
      <c r="EY230" s="413"/>
      <c r="FB230" s="413"/>
      <c r="FC230" s="413"/>
      <c r="FD230" s="413"/>
    </row>
    <row r="231" spans="3:160">
      <c r="C231" s="413"/>
      <c r="D231" s="413"/>
      <c r="E231" s="413"/>
      <c r="H231" s="413"/>
      <c r="I231" s="413"/>
      <c r="J231" s="413"/>
      <c r="M231" s="413"/>
      <c r="N231" s="413"/>
      <c r="O231" s="413"/>
      <c r="R231" s="413"/>
      <c r="S231" s="413"/>
      <c r="T231" s="413"/>
      <c r="W231" s="413"/>
      <c r="X231" s="413"/>
      <c r="Y231" s="413"/>
      <c r="AB231" s="413"/>
      <c r="AC231" s="413"/>
      <c r="AD231" s="413"/>
      <c r="AG231" s="413"/>
      <c r="AH231" s="413"/>
      <c r="AI231" s="413"/>
      <c r="AL231" s="413"/>
      <c r="AM231" s="413"/>
      <c r="AN231" s="413"/>
      <c r="AQ231" s="413"/>
      <c r="AR231" s="413"/>
      <c r="AS231" s="413"/>
      <c r="AV231" s="413"/>
      <c r="AW231" s="413"/>
      <c r="AX231" s="413"/>
      <c r="BA231" s="413"/>
      <c r="BB231" s="413"/>
      <c r="BC231" s="413"/>
      <c r="BF231" s="413"/>
      <c r="BG231" s="413"/>
      <c r="BH231" s="413"/>
      <c r="BK231" s="413"/>
      <c r="BL231" s="413"/>
      <c r="BM231" s="413"/>
      <c r="BP231" s="413"/>
      <c r="BQ231" s="413"/>
      <c r="BR231" s="413"/>
      <c r="BU231" s="413"/>
      <c r="BV231" s="413"/>
      <c r="BW231" s="413"/>
      <c r="BZ231" s="413"/>
      <c r="CA231" s="413"/>
      <c r="CB231" s="413"/>
      <c r="CE231" s="413"/>
      <c r="CF231" s="413"/>
      <c r="CG231" s="413"/>
      <c r="CJ231" s="413"/>
      <c r="CK231" s="413"/>
      <c r="CL231" s="413"/>
      <c r="CO231" s="413"/>
      <c r="CP231" s="413"/>
      <c r="CQ231" s="413"/>
      <c r="CT231" s="413"/>
      <c r="CU231" s="413"/>
      <c r="CV231" s="413"/>
      <c r="CY231" s="413"/>
      <c r="CZ231" s="413"/>
      <c r="DA231" s="413"/>
      <c r="DD231" s="413"/>
      <c r="DE231" s="413"/>
      <c r="DF231" s="413"/>
      <c r="DI231" s="413"/>
      <c r="DJ231" s="413"/>
      <c r="DK231" s="413"/>
      <c r="DN231" s="413"/>
      <c r="DO231" s="413"/>
      <c r="DP231" s="413"/>
      <c r="DS231" s="413"/>
      <c r="DT231" s="413"/>
      <c r="DU231" s="413"/>
      <c r="DX231" s="413"/>
      <c r="DY231" s="413"/>
      <c r="DZ231" s="413"/>
      <c r="EC231" s="413"/>
      <c r="ED231" s="413"/>
      <c r="EE231" s="413"/>
      <c r="EH231" s="413"/>
      <c r="EI231" s="413"/>
      <c r="EJ231" s="413"/>
      <c r="EM231" s="413"/>
      <c r="EN231" s="413"/>
      <c r="EO231" s="413"/>
      <c r="ER231" s="413"/>
      <c r="ES231" s="413"/>
      <c r="ET231" s="413"/>
      <c r="EW231" s="413"/>
      <c r="EX231" s="413"/>
      <c r="EY231" s="413"/>
      <c r="FB231" s="413"/>
      <c r="FC231" s="413"/>
      <c r="FD231" s="413"/>
    </row>
    <row r="232" spans="3:160">
      <c r="C232" s="413"/>
      <c r="D232" s="413"/>
      <c r="E232" s="413"/>
      <c r="H232" s="413"/>
      <c r="I232" s="413"/>
      <c r="J232" s="413"/>
      <c r="M232" s="413"/>
      <c r="N232" s="413"/>
      <c r="O232" s="413"/>
      <c r="R232" s="413"/>
      <c r="S232" s="413"/>
      <c r="T232" s="413"/>
      <c r="W232" s="413"/>
      <c r="X232" s="413"/>
      <c r="Y232" s="413"/>
      <c r="AB232" s="413"/>
      <c r="AC232" s="413"/>
      <c r="AD232" s="413"/>
      <c r="AG232" s="413"/>
      <c r="AH232" s="413"/>
      <c r="AI232" s="413"/>
      <c r="AL232" s="413"/>
      <c r="AM232" s="413"/>
      <c r="AN232" s="413"/>
      <c r="AQ232" s="413"/>
      <c r="AR232" s="413"/>
      <c r="AS232" s="413"/>
      <c r="AV232" s="413"/>
      <c r="AW232" s="413"/>
      <c r="AX232" s="413"/>
      <c r="BA232" s="413"/>
      <c r="BB232" s="413"/>
      <c r="BC232" s="413"/>
      <c r="BF232" s="413"/>
      <c r="BG232" s="413"/>
      <c r="BH232" s="413"/>
      <c r="BK232" s="413"/>
      <c r="BL232" s="413"/>
      <c r="BM232" s="413"/>
      <c r="BP232" s="413"/>
      <c r="BQ232" s="413"/>
      <c r="BR232" s="413"/>
      <c r="BU232" s="413"/>
      <c r="BV232" s="413"/>
      <c r="BW232" s="413"/>
      <c r="BZ232" s="413"/>
      <c r="CA232" s="413"/>
      <c r="CB232" s="413"/>
      <c r="CE232" s="413"/>
      <c r="CF232" s="413"/>
      <c r="CG232" s="413"/>
      <c r="CJ232" s="413"/>
      <c r="CK232" s="413"/>
      <c r="CL232" s="413"/>
      <c r="CO232" s="413"/>
      <c r="CP232" s="413"/>
      <c r="CQ232" s="413"/>
      <c r="CT232" s="413"/>
      <c r="CU232" s="413"/>
      <c r="CV232" s="413"/>
      <c r="CY232" s="413"/>
      <c r="CZ232" s="413"/>
      <c r="DA232" s="413"/>
      <c r="DD232" s="413"/>
      <c r="DE232" s="413"/>
      <c r="DF232" s="413"/>
      <c r="DI232" s="413"/>
      <c r="DJ232" s="413"/>
      <c r="DK232" s="413"/>
      <c r="DN232" s="413"/>
      <c r="DO232" s="413"/>
      <c r="DP232" s="413"/>
      <c r="DS232" s="413"/>
      <c r="DT232" s="413"/>
      <c r="DU232" s="413"/>
      <c r="DX232" s="413"/>
      <c r="DY232" s="413"/>
      <c r="DZ232" s="413"/>
      <c r="EC232" s="413"/>
      <c r="ED232" s="413"/>
      <c r="EE232" s="413"/>
      <c r="EH232" s="413"/>
      <c r="EI232" s="413"/>
      <c r="EJ232" s="413"/>
      <c r="EM232" s="413"/>
      <c r="EN232" s="413"/>
      <c r="EO232" s="413"/>
      <c r="ER232" s="413"/>
      <c r="ES232" s="413"/>
      <c r="ET232" s="413"/>
      <c r="EW232" s="413"/>
      <c r="EX232" s="413"/>
      <c r="EY232" s="413"/>
      <c r="FB232" s="413"/>
      <c r="FC232" s="413"/>
      <c r="FD232" s="413"/>
    </row>
    <row r="233" spans="3:160">
      <c r="C233" s="413"/>
      <c r="D233" s="413"/>
      <c r="E233" s="413"/>
      <c r="H233" s="413"/>
      <c r="I233" s="413"/>
      <c r="J233" s="413"/>
      <c r="M233" s="413"/>
      <c r="N233" s="413"/>
      <c r="O233" s="413"/>
      <c r="R233" s="413"/>
      <c r="S233" s="413"/>
      <c r="T233" s="413"/>
      <c r="W233" s="413"/>
      <c r="X233" s="413"/>
      <c r="Y233" s="413"/>
      <c r="AB233" s="413"/>
      <c r="AC233" s="413"/>
      <c r="AD233" s="413"/>
      <c r="AG233" s="413"/>
      <c r="AH233" s="413"/>
      <c r="AI233" s="413"/>
      <c r="AL233" s="413"/>
      <c r="AM233" s="413"/>
      <c r="AN233" s="413"/>
      <c r="AQ233" s="413"/>
      <c r="AR233" s="413"/>
      <c r="AS233" s="413"/>
      <c r="AV233" s="413"/>
      <c r="AW233" s="413"/>
      <c r="AX233" s="413"/>
      <c r="BA233" s="413"/>
      <c r="BB233" s="413"/>
      <c r="BC233" s="413"/>
      <c r="BF233" s="413"/>
      <c r="BG233" s="413"/>
      <c r="BH233" s="413"/>
      <c r="BK233" s="413"/>
      <c r="BL233" s="413"/>
      <c r="BM233" s="413"/>
      <c r="BP233" s="413"/>
      <c r="BQ233" s="413"/>
      <c r="BR233" s="413"/>
      <c r="BU233" s="413"/>
      <c r="BV233" s="413"/>
      <c r="BW233" s="413"/>
      <c r="BZ233" s="413"/>
      <c r="CA233" s="413"/>
      <c r="CB233" s="413"/>
      <c r="CE233" s="413"/>
      <c r="CF233" s="413"/>
      <c r="CG233" s="413"/>
      <c r="CJ233" s="413"/>
      <c r="CK233" s="413"/>
      <c r="CL233" s="413"/>
      <c r="CO233" s="413"/>
      <c r="CP233" s="413"/>
      <c r="CQ233" s="413"/>
      <c r="CT233" s="413"/>
      <c r="CU233" s="413"/>
      <c r="CV233" s="413"/>
      <c r="CY233" s="413"/>
      <c r="CZ233" s="413"/>
      <c r="DA233" s="413"/>
      <c r="DD233" s="413"/>
      <c r="DE233" s="413"/>
      <c r="DF233" s="413"/>
      <c r="DI233" s="413"/>
      <c r="DJ233" s="413"/>
      <c r="DK233" s="413"/>
      <c r="DN233" s="413"/>
      <c r="DO233" s="413"/>
      <c r="DP233" s="413"/>
      <c r="DS233" s="413"/>
      <c r="DT233" s="413"/>
      <c r="DU233" s="413"/>
      <c r="DX233" s="413"/>
      <c r="DY233" s="413"/>
      <c r="DZ233" s="413"/>
      <c r="EC233" s="413"/>
      <c r="ED233" s="413"/>
      <c r="EE233" s="413"/>
      <c r="EH233" s="413"/>
      <c r="EI233" s="413"/>
      <c r="EJ233" s="413"/>
      <c r="EM233" s="413"/>
      <c r="EN233" s="413"/>
      <c r="EO233" s="413"/>
      <c r="ER233" s="413"/>
      <c r="ES233" s="413"/>
      <c r="ET233" s="413"/>
      <c r="EW233" s="413"/>
      <c r="EX233" s="413"/>
      <c r="EY233" s="413"/>
      <c r="FB233" s="413"/>
      <c r="FC233" s="413"/>
      <c r="FD233" s="413"/>
    </row>
    <row r="234" spans="3:160">
      <c r="C234" s="413"/>
      <c r="D234" s="413"/>
      <c r="E234" s="413"/>
      <c r="H234" s="413"/>
      <c r="I234" s="413"/>
      <c r="J234" s="413"/>
      <c r="M234" s="413"/>
      <c r="N234" s="413"/>
      <c r="O234" s="413"/>
      <c r="R234" s="413"/>
      <c r="S234" s="413"/>
      <c r="T234" s="413"/>
      <c r="W234" s="413"/>
      <c r="X234" s="413"/>
      <c r="Y234" s="413"/>
      <c r="AB234" s="413"/>
      <c r="AC234" s="413"/>
      <c r="AD234" s="413"/>
      <c r="AG234" s="413"/>
      <c r="AH234" s="413"/>
      <c r="AI234" s="413"/>
      <c r="AL234" s="413"/>
      <c r="AM234" s="413"/>
      <c r="AN234" s="413"/>
      <c r="AQ234" s="413"/>
      <c r="AR234" s="413"/>
      <c r="AS234" s="413"/>
      <c r="AV234" s="413"/>
      <c r="AW234" s="413"/>
      <c r="AX234" s="413"/>
      <c r="BA234" s="413"/>
      <c r="BB234" s="413"/>
      <c r="BC234" s="413"/>
      <c r="BF234" s="413"/>
      <c r="BG234" s="413"/>
      <c r="BH234" s="413"/>
      <c r="BK234" s="413"/>
      <c r="BL234" s="413"/>
      <c r="BM234" s="413"/>
      <c r="BP234" s="413"/>
      <c r="BQ234" s="413"/>
      <c r="BR234" s="413"/>
      <c r="BU234" s="413"/>
      <c r="BV234" s="413"/>
      <c r="BW234" s="413"/>
      <c r="BZ234" s="413"/>
      <c r="CA234" s="413"/>
      <c r="CB234" s="413"/>
      <c r="CE234" s="413"/>
      <c r="CF234" s="413"/>
      <c r="CG234" s="413"/>
      <c r="CJ234" s="413"/>
      <c r="CK234" s="413"/>
      <c r="CL234" s="413"/>
      <c r="CO234" s="413"/>
      <c r="CP234" s="413"/>
      <c r="CQ234" s="413"/>
      <c r="CT234" s="413"/>
      <c r="CU234" s="413"/>
      <c r="CV234" s="413"/>
      <c r="CY234" s="413"/>
      <c r="CZ234" s="413"/>
      <c r="DA234" s="413"/>
      <c r="DD234" s="413"/>
      <c r="DE234" s="413"/>
      <c r="DF234" s="413"/>
      <c r="DI234" s="413"/>
      <c r="DJ234" s="413"/>
      <c r="DK234" s="413"/>
      <c r="DN234" s="413"/>
      <c r="DO234" s="413"/>
      <c r="DP234" s="413"/>
      <c r="DS234" s="413"/>
      <c r="DT234" s="413"/>
      <c r="DU234" s="413"/>
      <c r="DX234" s="413"/>
      <c r="DY234" s="413"/>
      <c r="DZ234" s="413"/>
      <c r="EC234" s="413"/>
      <c r="ED234" s="413"/>
      <c r="EE234" s="413"/>
      <c r="EH234" s="413"/>
      <c r="EI234" s="413"/>
      <c r="EJ234" s="413"/>
      <c r="EM234" s="413"/>
      <c r="EN234" s="413"/>
      <c r="EO234" s="413"/>
      <c r="ER234" s="413"/>
      <c r="ES234" s="413"/>
      <c r="ET234" s="413"/>
      <c r="EW234" s="413"/>
      <c r="EX234" s="413"/>
      <c r="EY234" s="413"/>
      <c r="FB234" s="413"/>
      <c r="FC234" s="413"/>
      <c r="FD234" s="413"/>
    </row>
    <row r="235" spans="3:160">
      <c r="C235" s="413"/>
      <c r="D235" s="413"/>
      <c r="E235" s="413"/>
      <c r="H235" s="413"/>
      <c r="I235" s="413"/>
      <c r="J235" s="413"/>
      <c r="M235" s="413"/>
      <c r="N235" s="413"/>
      <c r="O235" s="413"/>
      <c r="R235" s="413"/>
      <c r="S235" s="413"/>
      <c r="T235" s="413"/>
      <c r="W235" s="413"/>
      <c r="X235" s="413"/>
      <c r="Y235" s="413"/>
      <c r="AB235" s="413"/>
      <c r="AC235" s="413"/>
      <c r="AD235" s="413"/>
      <c r="AG235" s="413"/>
      <c r="AH235" s="413"/>
      <c r="AI235" s="413"/>
      <c r="AL235" s="413"/>
      <c r="AM235" s="413"/>
      <c r="AN235" s="413"/>
      <c r="AQ235" s="413"/>
      <c r="AR235" s="413"/>
      <c r="AS235" s="413"/>
      <c r="AV235" s="413"/>
      <c r="AW235" s="413"/>
      <c r="AX235" s="413"/>
      <c r="BA235" s="413"/>
      <c r="BB235" s="413"/>
      <c r="BC235" s="413"/>
      <c r="BF235" s="413"/>
      <c r="BG235" s="413"/>
      <c r="BH235" s="413"/>
      <c r="BK235" s="413"/>
      <c r="BL235" s="413"/>
      <c r="BM235" s="413"/>
      <c r="BP235" s="413"/>
      <c r="BQ235" s="413"/>
      <c r="BR235" s="413"/>
      <c r="BU235" s="413"/>
      <c r="BV235" s="413"/>
      <c r="BW235" s="413"/>
      <c r="BZ235" s="413"/>
      <c r="CA235" s="413"/>
      <c r="CB235" s="413"/>
      <c r="CE235" s="413"/>
      <c r="CF235" s="413"/>
      <c r="CG235" s="413"/>
      <c r="CJ235" s="413"/>
      <c r="CK235" s="413"/>
      <c r="CL235" s="413"/>
      <c r="CO235" s="413"/>
      <c r="CP235" s="413"/>
      <c r="CQ235" s="413"/>
      <c r="CT235" s="413"/>
      <c r="CU235" s="413"/>
      <c r="CV235" s="413"/>
      <c r="CY235" s="413"/>
      <c r="CZ235" s="413"/>
      <c r="DA235" s="413"/>
      <c r="DD235" s="413"/>
      <c r="DE235" s="413"/>
      <c r="DF235" s="413"/>
      <c r="DI235" s="413"/>
      <c r="DJ235" s="413"/>
      <c r="DK235" s="413"/>
      <c r="DN235" s="413"/>
      <c r="DO235" s="413"/>
      <c r="DP235" s="413"/>
      <c r="DS235" s="413"/>
      <c r="DT235" s="413"/>
      <c r="DU235" s="413"/>
      <c r="DX235" s="413"/>
      <c r="DY235" s="413"/>
      <c r="DZ235" s="413"/>
      <c r="EC235" s="413"/>
      <c r="ED235" s="413"/>
      <c r="EE235" s="413"/>
      <c r="EH235" s="413"/>
      <c r="EI235" s="413"/>
      <c r="EJ235" s="413"/>
      <c r="EM235" s="413"/>
      <c r="EN235" s="413"/>
      <c r="EO235" s="413"/>
      <c r="ER235" s="413"/>
      <c r="ES235" s="413"/>
      <c r="ET235" s="413"/>
      <c r="EW235" s="413"/>
      <c r="EX235" s="413"/>
      <c r="EY235" s="413"/>
      <c r="FB235" s="413"/>
      <c r="FC235" s="413"/>
      <c r="FD235" s="413"/>
    </row>
    <row r="236" spans="3:160">
      <c r="C236" s="413"/>
      <c r="D236" s="413"/>
      <c r="E236" s="413"/>
      <c r="H236" s="413"/>
      <c r="I236" s="413"/>
      <c r="J236" s="413"/>
      <c r="M236" s="413"/>
      <c r="N236" s="413"/>
      <c r="O236" s="413"/>
      <c r="R236" s="413"/>
      <c r="S236" s="413"/>
      <c r="T236" s="413"/>
      <c r="W236" s="413"/>
      <c r="X236" s="413"/>
      <c r="Y236" s="413"/>
      <c r="AB236" s="413"/>
      <c r="AC236" s="413"/>
      <c r="AD236" s="413"/>
      <c r="AG236" s="413"/>
      <c r="AH236" s="413"/>
      <c r="AI236" s="413"/>
      <c r="AL236" s="413"/>
      <c r="AM236" s="413"/>
      <c r="AN236" s="413"/>
      <c r="AQ236" s="413"/>
      <c r="AR236" s="413"/>
      <c r="AS236" s="413"/>
      <c r="AV236" s="413"/>
      <c r="AW236" s="413"/>
      <c r="AX236" s="413"/>
      <c r="BA236" s="413"/>
      <c r="BB236" s="413"/>
      <c r="BC236" s="413"/>
      <c r="BF236" s="413"/>
      <c r="BG236" s="413"/>
      <c r="BH236" s="413"/>
      <c r="BK236" s="413"/>
      <c r="BL236" s="413"/>
      <c r="BM236" s="413"/>
      <c r="BP236" s="413"/>
      <c r="BQ236" s="413"/>
      <c r="BR236" s="413"/>
      <c r="BU236" s="413"/>
      <c r="BV236" s="413"/>
      <c r="BW236" s="413"/>
      <c r="BZ236" s="413"/>
      <c r="CA236" s="413"/>
      <c r="CB236" s="413"/>
      <c r="CE236" s="413"/>
      <c r="CF236" s="413"/>
      <c r="CG236" s="413"/>
      <c r="CJ236" s="413"/>
      <c r="CK236" s="413"/>
      <c r="CL236" s="413"/>
      <c r="CO236" s="413"/>
      <c r="CP236" s="413"/>
      <c r="CQ236" s="413"/>
      <c r="CT236" s="413"/>
      <c r="CU236" s="413"/>
      <c r="CV236" s="413"/>
      <c r="CY236" s="413"/>
      <c r="CZ236" s="413"/>
      <c r="DA236" s="413"/>
      <c r="DD236" s="413"/>
      <c r="DE236" s="413"/>
      <c r="DF236" s="413"/>
      <c r="DI236" s="413"/>
      <c r="DJ236" s="413"/>
      <c r="DK236" s="413"/>
      <c r="DN236" s="413"/>
      <c r="DO236" s="413"/>
      <c r="DP236" s="413"/>
      <c r="DS236" s="413"/>
      <c r="DT236" s="413"/>
      <c r="DU236" s="413"/>
      <c r="DX236" s="413"/>
      <c r="DY236" s="413"/>
      <c r="DZ236" s="413"/>
      <c r="EC236" s="413"/>
      <c r="ED236" s="413"/>
      <c r="EE236" s="413"/>
      <c r="EH236" s="413"/>
      <c r="EI236" s="413"/>
      <c r="EJ236" s="413"/>
      <c r="EM236" s="413"/>
      <c r="EN236" s="413"/>
      <c r="EO236" s="413"/>
      <c r="ER236" s="413"/>
      <c r="ES236" s="413"/>
      <c r="ET236" s="413"/>
      <c r="EW236" s="413"/>
      <c r="EX236" s="413"/>
      <c r="EY236" s="413"/>
      <c r="FB236" s="413"/>
      <c r="FC236" s="413"/>
      <c r="FD236" s="413"/>
    </row>
    <row r="237" spans="3:160">
      <c r="C237" s="413"/>
      <c r="D237" s="413"/>
      <c r="E237" s="413"/>
      <c r="H237" s="413"/>
      <c r="I237" s="413"/>
      <c r="J237" s="413"/>
      <c r="M237" s="413"/>
      <c r="N237" s="413"/>
      <c r="O237" s="413"/>
      <c r="R237" s="413"/>
      <c r="S237" s="413"/>
      <c r="T237" s="413"/>
      <c r="W237" s="413"/>
      <c r="X237" s="413"/>
      <c r="Y237" s="413"/>
      <c r="AB237" s="413"/>
      <c r="AC237" s="413"/>
      <c r="AD237" s="413"/>
      <c r="AG237" s="413"/>
      <c r="AH237" s="413"/>
      <c r="AI237" s="413"/>
      <c r="AL237" s="413"/>
      <c r="AM237" s="413"/>
      <c r="AN237" s="413"/>
      <c r="AQ237" s="413"/>
      <c r="AR237" s="413"/>
      <c r="AS237" s="413"/>
      <c r="AV237" s="413"/>
      <c r="AW237" s="413"/>
      <c r="AX237" s="413"/>
      <c r="BA237" s="413"/>
      <c r="BB237" s="413"/>
      <c r="BC237" s="413"/>
      <c r="BF237" s="413"/>
      <c r="BG237" s="413"/>
      <c r="BH237" s="413"/>
      <c r="BK237" s="413"/>
      <c r="BL237" s="413"/>
      <c r="BM237" s="413"/>
      <c r="BP237" s="413"/>
      <c r="BQ237" s="413"/>
      <c r="BR237" s="413"/>
      <c r="BU237" s="413"/>
      <c r="BV237" s="413"/>
      <c r="BW237" s="413"/>
      <c r="BZ237" s="413"/>
      <c r="CA237" s="413"/>
      <c r="CB237" s="413"/>
      <c r="CE237" s="413"/>
      <c r="CF237" s="413"/>
      <c r="CG237" s="413"/>
      <c r="CJ237" s="413"/>
      <c r="CK237" s="413"/>
      <c r="CL237" s="413"/>
      <c r="CO237" s="413"/>
      <c r="CP237" s="413"/>
      <c r="CQ237" s="413"/>
      <c r="CT237" s="413"/>
      <c r="CU237" s="413"/>
      <c r="CV237" s="413"/>
      <c r="CY237" s="413"/>
      <c r="CZ237" s="413"/>
      <c r="DA237" s="413"/>
      <c r="DD237" s="413"/>
      <c r="DE237" s="413"/>
      <c r="DF237" s="413"/>
      <c r="DI237" s="413"/>
      <c r="DJ237" s="413"/>
      <c r="DK237" s="413"/>
      <c r="DN237" s="413"/>
      <c r="DO237" s="413"/>
      <c r="DP237" s="413"/>
      <c r="DS237" s="413"/>
      <c r="DT237" s="413"/>
      <c r="DU237" s="413"/>
      <c r="DX237" s="413"/>
      <c r="DY237" s="413"/>
      <c r="DZ237" s="413"/>
      <c r="EC237" s="413"/>
      <c r="ED237" s="413"/>
      <c r="EE237" s="413"/>
      <c r="EH237" s="413"/>
      <c r="EI237" s="413"/>
      <c r="EJ237" s="413"/>
      <c r="EM237" s="413"/>
      <c r="EN237" s="413"/>
      <c r="EO237" s="413"/>
      <c r="ER237" s="413"/>
      <c r="ES237" s="413"/>
      <c r="ET237" s="413"/>
      <c r="EW237" s="413"/>
      <c r="EX237" s="413"/>
      <c r="EY237" s="413"/>
      <c r="FB237" s="413"/>
      <c r="FC237" s="413"/>
      <c r="FD237" s="413"/>
    </row>
    <row r="238" spans="3:160">
      <c r="C238" s="413"/>
      <c r="D238" s="413"/>
      <c r="E238" s="413"/>
      <c r="H238" s="413"/>
      <c r="I238" s="413"/>
      <c r="J238" s="413"/>
      <c r="M238" s="413"/>
      <c r="N238" s="413"/>
      <c r="O238" s="413"/>
      <c r="R238" s="413"/>
      <c r="S238" s="413"/>
      <c r="T238" s="413"/>
      <c r="W238" s="413"/>
      <c r="X238" s="413"/>
      <c r="Y238" s="413"/>
      <c r="AB238" s="413"/>
      <c r="AC238" s="413"/>
      <c r="AD238" s="413"/>
      <c r="AG238" s="413"/>
      <c r="AH238" s="413"/>
      <c r="AI238" s="413"/>
      <c r="AL238" s="413"/>
      <c r="AM238" s="413"/>
      <c r="AN238" s="413"/>
      <c r="AQ238" s="413"/>
      <c r="AR238" s="413"/>
      <c r="AS238" s="413"/>
      <c r="AV238" s="413"/>
      <c r="AW238" s="413"/>
      <c r="AX238" s="413"/>
      <c r="BA238" s="413"/>
      <c r="BB238" s="413"/>
      <c r="BC238" s="413"/>
      <c r="BF238" s="413"/>
      <c r="BG238" s="413"/>
      <c r="BH238" s="413"/>
      <c r="BK238" s="413"/>
      <c r="BL238" s="413"/>
      <c r="BM238" s="413"/>
      <c r="BP238" s="413"/>
      <c r="BQ238" s="413"/>
      <c r="BR238" s="413"/>
      <c r="BU238" s="413"/>
      <c r="BV238" s="413"/>
      <c r="BW238" s="413"/>
      <c r="BZ238" s="413"/>
      <c r="CA238" s="413"/>
      <c r="CB238" s="413"/>
      <c r="CE238" s="413"/>
      <c r="CF238" s="413"/>
      <c r="CG238" s="413"/>
      <c r="CJ238" s="413"/>
      <c r="CK238" s="413"/>
      <c r="CL238" s="413"/>
      <c r="CO238" s="413"/>
      <c r="CP238" s="413"/>
      <c r="CQ238" s="413"/>
      <c r="CT238" s="413"/>
      <c r="CU238" s="413"/>
      <c r="CV238" s="413"/>
      <c r="CY238" s="413"/>
      <c r="CZ238" s="413"/>
      <c r="DA238" s="413"/>
      <c r="DD238" s="413"/>
      <c r="DE238" s="413"/>
      <c r="DF238" s="413"/>
      <c r="DI238" s="413"/>
      <c r="DJ238" s="413"/>
      <c r="DK238" s="413"/>
      <c r="DN238" s="413"/>
      <c r="DO238" s="413"/>
      <c r="DP238" s="413"/>
      <c r="DS238" s="413"/>
      <c r="DT238" s="413"/>
      <c r="DU238" s="413"/>
      <c r="DX238" s="413"/>
      <c r="DY238" s="413"/>
      <c r="DZ238" s="413"/>
      <c r="EC238" s="413"/>
      <c r="ED238" s="413"/>
      <c r="EE238" s="413"/>
      <c r="EH238" s="413"/>
      <c r="EI238" s="413"/>
      <c r="EJ238" s="413"/>
      <c r="EM238" s="413"/>
      <c r="EN238" s="413"/>
      <c r="EO238" s="413"/>
      <c r="ER238" s="413"/>
      <c r="ES238" s="413"/>
      <c r="ET238" s="413"/>
      <c r="EW238" s="413"/>
      <c r="EX238" s="413"/>
      <c r="EY238" s="413"/>
      <c r="FB238" s="413"/>
      <c r="FC238" s="413"/>
      <c r="FD238" s="413"/>
    </row>
    <row r="239" spans="3:160">
      <c r="C239" s="413"/>
      <c r="D239" s="413"/>
      <c r="E239" s="413"/>
      <c r="H239" s="413"/>
      <c r="I239" s="413"/>
      <c r="J239" s="413"/>
      <c r="M239" s="413"/>
      <c r="N239" s="413"/>
      <c r="O239" s="413"/>
      <c r="R239" s="413"/>
      <c r="S239" s="413"/>
      <c r="T239" s="413"/>
      <c r="W239" s="413"/>
      <c r="X239" s="413"/>
      <c r="Y239" s="413"/>
      <c r="AB239" s="413"/>
      <c r="AC239" s="413"/>
      <c r="AD239" s="413"/>
      <c r="AG239" s="413"/>
      <c r="AH239" s="413"/>
      <c r="AI239" s="413"/>
      <c r="AL239" s="413"/>
      <c r="AM239" s="413"/>
      <c r="AN239" s="413"/>
      <c r="AQ239" s="413"/>
      <c r="AR239" s="413"/>
      <c r="AS239" s="413"/>
      <c r="AV239" s="413"/>
      <c r="AW239" s="413"/>
      <c r="AX239" s="413"/>
      <c r="BA239" s="413"/>
      <c r="BB239" s="413"/>
      <c r="BC239" s="413"/>
      <c r="BF239" s="413"/>
      <c r="BG239" s="413"/>
      <c r="BH239" s="413"/>
      <c r="BK239" s="413"/>
      <c r="BL239" s="413"/>
      <c r="BM239" s="413"/>
      <c r="BP239" s="413"/>
      <c r="BQ239" s="413"/>
      <c r="BR239" s="413"/>
      <c r="BU239" s="413"/>
      <c r="BV239" s="413"/>
      <c r="BW239" s="413"/>
      <c r="BZ239" s="413"/>
      <c r="CA239" s="413"/>
      <c r="CB239" s="413"/>
      <c r="CE239" s="413"/>
      <c r="CF239" s="413"/>
      <c r="CG239" s="413"/>
      <c r="CJ239" s="413"/>
      <c r="CK239" s="413"/>
      <c r="CL239" s="413"/>
      <c r="CO239" s="413"/>
      <c r="CP239" s="413"/>
      <c r="CQ239" s="413"/>
      <c r="CT239" s="413"/>
      <c r="CU239" s="413"/>
      <c r="CV239" s="413"/>
      <c r="CY239" s="413"/>
      <c r="CZ239" s="413"/>
      <c r="DA239" s="413"/>
      <c r="DD239" s="413"/>
      <c r="DE239" s="413"/>
      <c r="DF239" s="413"/>
      <c r="DI239" s="413"/>
      <c r="DJ239" s="413"/>
      <c r="DK239" s="413"/>
      <c r="DN239" s="413"/>
      <c r="DO239" s="413"/>
      <c r="DP239" s="413"/>
      <c r="DS239" s="413"/>
      <c r="DT239" s="413"/>
      <c r="DU239" s="413"/>
      <c r="DX239" s="413"/>
      <c r="DY239" s="413"/>
      <c r="DZ239" s="413"/>
      <c r="EC239" s="413"/>
      <c r="ED239" s="413"/>
      <c r="EE239" s="413"/>
      <c r="EH239" s="413"/>
      <c r="EI239" s="413"/>
      <c r="EJ239" s="413"/>
      <c r="EM239" s="413"/>
      <c r="EN239" s="413"/>
      <c r="EO239" s="413"/>
      <c r="ER239" s="413"/>
      <c r="ES239" s="413"/>
      <c r="ET239" s="413"/>
      <c r="EW239" s="413"/>
      <c r="EX239" s="413"/>
      <c r="EY239" s="413"/>
      <c r="FB239" s="413"/>
      <c r="FC239" s="413"/>
      <c r="FD239" s="413"/>
    </row>
    <row r="240" spans="3:160">
      <c r="C240" s="413"/>
      <c r="D240" s="413"/>
      <c r="E240" s="413"/>
      <c r="H240" s="413"/>
      <c r="I240" s="413"/>
      <c r="J240" s="413"/>
      <c r="M240" s="413"/>
      <c r="N240" s="413"/>
      <c r="O240" s="413"/>
      <c r="R240" s="413"/>
      <c r="S240" s="413"/>
      <c r="T240" s="413"/>
      <c r="W240" s="413"/>
      <c r="X240" s="413"/>
      <c r="Y240" s="413"/>
      <c r="AB240" s="413"/>
      <c r="AC240" s="413"/>
      <c r="AD240" s="413"/>
      <c r="AG240" s="413"/>
      <c r="AH240" s="413"/>
      <c r="AI240" s="413"/>
      <c r="AL240" s="413"/>
      <c r="AM240" s="413"/>
      <c r="AN240" s="413"/>
      <c r="AQ240" s="413"/>
      <c r="AR240" s="413"/>
      <c r="AS240" s="413"/>
      <c r="AV240" s="413"/>
      <c r="AW240" s="413"/>
      <c r="AX240" s="413"/>
      <c r="BA240" s="413"/>
      <c r="BB240" s="413"/>
      <c r="BC240" s="413"/>
      <c r="BF240" s="413"/>
      <c r="BG240" s="413"/>
      <c r="BH240" s="413"/>
      <c r="BK240" s="413"/>
      <c r="BL240" s="413"/>
      <c r="BM240" s="413"/>
      <c r="BP240" s="413"/>
      <c r="BQ240" s="413"/>
      <c r="BR240" s="413"/>
      <c r="BU240" s="413"/>
      <c r="BV240" s="413"/>
      <c r="BW240" s="413"/>
      <c r="BZ240" s="413"/>
      <c r="CA240" s="413"/>
      <c r="CB240" s="413"/>
      <c r="CE240" s="413"/>
      <c r="CF240" s="413"/>
      <c r="CG240" s="413"/>
      <c r="CJ240" s="413"/>
      <c r="CK240" s="413"/>
      <c r="CL240" s="413"/>
      <c r="CO240" s="413"/>
      <c r="CP240" s="413"/>
      <c r="CQ240" s="413"/>
      <c r="CT240" s="413"/>
      <c r="CU240" s="413"/>
      <c r="CV240" s="413"/>
      <c r="CY240" s="413"/>
      <c r="CZ240" s="413"/>
      <c r="DA240" s="413"/>
      <c r="DD240" s="413"/>
      <c r="DE240" s="413"/>
      <c r="DF240" s="413"/>
      <c r="DI240" s="413"/>
      <c r="DJ240" s="413"/>
      <c r="DK240" s="413"/>
      <c r="DN240" s="413"/>
      <c r="DO240" s="413"/>
      <c r="DP240" s="413"/>
      <c r="DS240" s="413"/>
      <c r="DT240" s="413"/>
      <c r="DU240" s="413"/>
      <c r="DX240" s="413"/>
      <c r="DY240" s="413"/>
      <c r="DZ240" s="413"/>
      <c r="EC240" s="413"/>
      <c r="ED240" s="413"/>
      <c r="EE240" s="413"/>
      <c r="EH240" s="413"/>
      <c r="EI240" s="413"/>
      <c r="EJ240" s="413"/>
      <c r="EM240" s="413"/>
      <c r="EN240" s="413"/>
      <c r="EO240" s="413"/>
      <c r="ER240" s="413"/>
      <c r="ES240" s="413"/>
      <c r="ET240" s="413"/>
      <c r="EW240" s="413"/>
      <c r="EX240" s="413"/>
      <c r="EY240" s="413"/>
      <c r="FB240" s="413"/>
      <c r="FC240" s="413"/>
      <c r="FD240" s="413"/>
    </row>
    <row r="241" spans="3:160">
      <c r="C241" s="413"/>
      <c r="D241" s="413"/>
      <c r="E241" s="413"/>
      <c r="H241" s="413"/>
      <c r="I241" s="413"/>
      <c r="J241" s="413"/>
      <c r="M241" s="413"/>
      <c r="N241" s="413"/>
      <c r="O241" s="413"/>
      <c r="R241" s="413"/>
      <c r="S241" s="413"/>
      <c r="T241" s="413"/>
      <c r="W241" s="413"/>
      <c r="X241" s="413"/>
      <c r="Y241" s="413"/>
      <c r="AB241" s="413"/>
      <c r="AC241" s="413"/>
      <c r="AD241" s="413"/>
      <c r="AG241" s="413"/>
      <c r="AH241" s="413"/>
      <c r="AI241" s="413"/>
      <c r="AL241" s="413"/>
      <c r="AM241" s="413"/>
      <c r="AN241" s="413"/>
      <c r="AQ241" s="413"/>
      <c r="AR241" s="413"/>
      <c r="AS241" s="413"/>
      <c r="AV241" s="413"/>
      <c r="AW241" s="413"/>
      <c r="AX241" s="413"/>
      <c r="BA241" s="413"/>
      <c r="BB241" s="413"/>
      <c r="BC241" s="413"/>
      <c r="BF241" s="413"/>
      <c r="BG241" s="413"/>
      <c r="BH241" s="413"/>
      <c r="BK241" s="413"/>
      <c r="BL241" s="413"/>
      <c r="BM241" s="413"/>
      <c r="BP241" s="413"/>
      <c r="BQ241" s="413"/>
      <c r="BR241" s="413"/>
      <c r="BU241" s="413"/>
      <c r="BV241" s="413"/>
      <c r="BW241" s="413"/>
      <c r="BZ241" s="413"/>
      <c r="CA241" s="413"/>
      <c r="CB241" s="413"/>
      <c r="CE241" s="413"/>
      <c r="CF241" s="413"/>
      <c r="CG241" s="413"/>
      <c r="CJ241" s="413"/>
      <c r="CK241" s="413"/>
      <c r="CL241" s="413"/>
      <c r="CO241" s="413"/>
      <c r="CP241" s="413"/>
      <c r="CQ241" s="413"/>
      <c r="CT241" s="413"/>
      <c r="CU241" s="413"/>
      <c r="CV241" s="413"/>
      <c r="CY241" s="413"/>
      <c r="CZ241" s="413"/>
      <c r="DA241" s="413"/>
      <c r="DD241" s="413"/>
      <c r="DE241" s="413"/>
      <c r="DF241" s="413"/>
      <c r="DI241" s="413"/>
      <c r="DJ241" s="413"/>
      <c r="DK241" s="413"/>
      <c r="DN241" s="413"/>
      <c r="DO241" s="413"/>
      <c r="DP241" s="413"/>
      <c r="DS241" s="413"/>
      <c r="DT241" s="413"/>
      <c r="DU241" s="413"/>
      <c r="DX241" s="413"/>
      <c r="DY241" s="413"/>
      <c r="DZ241" s="413"/>
      <c r="EC241" s="413"/>
      <c r="ED241" s="413"/>
      <c r="EE241" s="413"/>
      <c r="EH241" s="413"/>
      <c r="EI241" s="413"/>
      <c r="EJ241" s="413"/>
      <c r="EM241" s="413"/>
      <c r="EN241" s="413"/>
      <c r="EO241" s="413"/>
      <c r="ER241" s="413"/>
      <c r="ES241" s="413"/>
      <c r="ET241" s="413"/>
      <c r="EW241" s="413"/>
      <c r="EX241" s="413"/>
      <c r="EY241" s="413"/>
      <c r="FB241" s="413"/>
      <c r="FC241" s="413"/>
      <c r="FD241" s="413"/>
    </row>
    <row r="242" spans="3:160">
      <c r="C242" s="413"/>
      <c r="D242" s="413"/>
      <c r="E242" s="413"/>
      <c r="H242" s="413"/>
      <c r="I242" s="413"/>
      <c r="J242" s="413"/>
      <c r="M242" s="413"/>
      <c r="N242" s="413"/>
      <c r="O242" s="413"/>
      <c r="R242" s="413"/>
      <c r="S242" s="413"/>
      <c r="T242" s="413"/>
      <c r="W242" s="413"/>
      <c r="X242" s="413"/>
      <c r="Y242" s="413"/>
      <c r="AB242" s="413"/>
      <c r="AC242" s="413"/>
      <c r="AD242" s="413"/>
      <c r="AG242" s="413"/>
      <c r="AH242" s="413"/>
      <c r="AI242" s="413"/>
      <c r="AL242" s="413"/>
      <c r="AM242" s="413"/>
      <c r="AN242" s="413"/>
      <c r="AQ242" s="413"/>
      <c r="AR242" s="413"/>
      <c r="AS242" s="413"/>
      <c r="AV242" s="413"/>
      <c r="AW242" s="413"/>
      <c r="AX242" s="413"/>
      <c r="BA242" s="413"/>
      <c r="BB242" s="413"/>
      <c r="BC242" s="413"/>
      <c r="BF242" s="413"/>
      <c r="BG242" s="413"/>
      <c r="BH242" s="413"/>
      <c r="BK242" s="413"/>
      <c r="BL242" s="413"/>
      <c r="BM242" s="413"/>
      <c r="BP242" s="413"/>
      <c r="BQ242" s="413"/>
      <c r="BR242" s="413"/>
      <c r="BU242" s="413"/>
      <c r="BV242" s="413"/>
      <c r="BW242" s="413"/>
      <c r="BZ242" s="413"/>
      <c r="CA242" s="413"/>
      <c r="CB242" s="413"/>
      <c r="CE242" s="413"/>
      <c r="CF242" s="413"/>
      <c r="CG242" s="413"/>
      <c r="CJ242" s="413"/>
      <c r="CK242" s="413"/>
      <c r="CL242" s="413"/>
      <c r="CO242" s="413"/>
      <c r="CP242" s="413"/>
      <c r="CQ242" s="413"/>
      <c r="CT242" s="413"/>
      <c r="CU242" s="413"/>
      <c r="CV242" s="413"/>
      <c r="CY242" s="413"/>
      <c r="CZ242" s="413"/>
      <c r="DA242" s="413"/>
      <c r="DD242" s="413"/>
      <c r="DE242" s="413"/>
      <c r="DF242" s="413"/>
      <c r="DI242" s="413"/>
      <c r="DJ242" s="413"/>
      <c r="DK242" s="413"/>
      <c r="DN242" s="413"/>
      <c r="DO242" s="413"/>
      <c r="DP242" s="413"/>
      <c r="DS242" s="413"/>
      <c r="DT242" s="413"/>
      <c r="DU242" s="413"/>
      <c r="DX242" s="413"/>
      <c r="DY242" s="413"/>
      <c r="DZ242" s="413"/>
      <c r="EC242" s="413"/>
      <c r="ED242" s="413"/>
      <c r="EE242" s="413"/>
      <c r="EH242" s="413"/>
      <c r="EI242" s="413"/>
      <c r="EJ242" s="413"/>
      <c r="EM242" s="413"/>
      <c r="EN242" s="413"/>
      <c r="EO242" s="413"/>
      <c r="ER242" s="413"/>
      <c r="ES242" s="413"/>
      <c r="ET242" s="413"/>
      <c r="EW242" s="413"/>
      <c r="EX242" s="413"/>
      <c r="EY242" s="413"/>
      <c r="FB242" s="413"/>
      <c r="FC242" s="413"/>
      <c r="FD242" s="413"/>
    </row>
    <row r="243" spans="3:160">
      <c r="C243" s="413"/>
      <c r="D243" s="413"/>
      <c r="E243" s="413"/>
      <c r="H243" s="413"/>
      <c r="I243" s="413"/>
      <c r="J243" s="413"/>
      <c r="M243" s="413"/>
      <c r="N243" s="413"/>
      <c r="O243" s="413"/>
      <c r="R243" s="413"/>
      <c r="S243" s="413"/>
      <c r="T243" s="413"/>
      <c r="W243" s="413"/>
      <c r="X243" s="413"/>
      <c r="Y243" s="413"/>
      <c r="AB243" s="413"/>
      <c r="AC243" s="413"/>
      <c r="AD243" s="413"/>
      <c r="AG243" s="413"/>
      <c r="AH243" s="413"/>
      <c r="AI243" s="413"/>
      <c r="AL243" s="413"/>
      <c r="AM243" s="413"/>
      <c r="AN243" s="413"/>
      <c r="AQ243" s="413"/>
      <c r="AR243" s="413"/>
      <c r="AS243" s="413"/>
      <c r="AV243" s="413"/>
      <c r="AW243" s="413"/>
      <c r="AX243" s="413"/>
      <c r="BA243" s="413"/>
      <c r="BB243" s="413"/>
      <c r="BC243" s="413"/>
      <c r="BF243" s="413"/>
      <c r="BG243" s="413"/>
      <c r="BH243" s="413"/>
      <c r="BK243" s="413"/>
      <c r="BL243" s="413"/>
      <c r="BM243" s="413"/>
      <c r="BP243" s="413"/>
      <c r="BQ243" s="413"/>
      <c r="BR243" s="413"/>
      <c r="BU243" s="413"/>
      <c r="BV243" s="413"/>
      <c r="BW243" s="413"/>
      <c r="BZ243" s="413"/>
      <c r="CA243" s="413"/>
      <c r="CB243" s="413"/>
      <c r="CE243" s="413"/>
      <c r="CF243" s="413"/>
      <c r="CG243" s="413"/>
      <c r="CJ243" s="413"/>
      <c r="CK243" s="413"/>
      <c r="CL243" s="413"/>
      <c r="CO243" s="413"/>
      <c r="CP243" s="413"/>
      <c r="CQ243" s="413"/>
      <c r="CT243" s="413"/>
      <c r="CU243" s="413"/>
      <c r="CV243" s="413"/>
      <c r="CY243" s="413"/>
      <c r="CZ243" s="413"/>
      <c r="DA243" s="413"/>
      <c r="DD243" s="413"/>
      <c r="DE243" s="413"/>
      <c r="DF243" s="413"/>
      <c r="DI243" s="413"/>
      <c r="DJ243" s="413"/>
      <c r="DK243" s="413"/>
      <c r="DN243" s="413"/>
      <c r="DO243" s="413"/>
      <c r="DP243" s="413"/>
      <c r="DS243" s="413"/>
      <c r="DT243" s="413"/>
      <c r="DU243" s="413"/>
      <c r="DX243" s="413"/>
      <c r="DY243" s="413"/>
      <c r="DZ243" s="413"/>
      <c r="EC243" s="413"/>
      <c r="ED243" s="413"/>
      <c r="EE243" s="413"/>
      <c r="EH243" s="413"/>
      <c r="EI243" s="413"/>
      <c r="EJ243" s="413"/>
      <c r="EM243" s="413"/>
      <c r="EN243" s="413"/>
      <c r="EO243" s="413"/>
      <c r="ER243" s="413"/>
      <c r="ES243" s="413"/>
      <c r="ET243" s="413"/>
      <c r="EW243" s="413"/>
      <c r="EX243" s="413"/>
      <c r="EY243" s="413"/>
      <c r="FB243" s="413"/>
      <c r="FC243" s="413"/>
      <c r="FD243" s="413"/>
    </row>
    <row r="244" spans="3:160">
      <c r="C244" s="413"/>
      <c r="D244" s="413"/>
      <c r="E244" s="413"/>
      <c r="H244" s="413"/>
      <c r="I244" s="413"/>
      <c r="J244" s="413"/>
      <c r="M244" s="413"/>
      <c r="N244" s="413"/>
      <c r="O244" s="413"/>
      <c r="R244" s="413"/>
      <c r="S244" s="413"/>
      <c r="T244" s="413"/>
      <c r="W244" s="413"/>
      <c r="X244" s="413"/>
      <c r="Y244" s="413"/>
      <c r="AB244" s="413"/>
      <c r="AC244" s="413"/>
      <c r="AD244" s="413"/>
      <c r="AG244" s="413"/>
      <c r="AH244" s="413"/>
      <c r="AI244" s="413"/>
      <c r="AL244" s="413"/>
      <c r="AM244" s="413"/>
      <c r="AN244" s="413"/>
      <c r="AQ244" s="413"/>
      <c r="AR244" s="413"/>
      <c r="AS244" s="413"/>
      <c r="AV244" s="413"/>
      <c r="AW244" s="413"/>
      <c r="AX244" s="413"/>
      <c r="BA244" s="413"/>
      <c r="BB244" s="413"/>
      <c r="BC244" s="413"/>
      <c r="BF244" s="413"/>
      <c r="BG244" s="413"/>
      <c r="BH244" s="413"/>
      <c r="BK244" s="413"/>
      <c r="BL244" s="413"/>
      <c r="BM244" s="413"/>
      <c r="BP244" s="413"/>
      <c r="BQ244" s="413"/>
      <c r="BR244" s="413"/>
      <c r="BU244" s="413"/>
      <c r="BV244" s="413"/>
      <c r="BW244" s="413"/>
      <c r="BZ244" s="413"/>
      <c r="CA244" s="413"/>
      <c r="CB244" s="413"/>
      <c r="CE244" s="413"/>
      <c r="CF244" s="413"/>
      <c r="CG244" s="413"/>
      <c r="CJ244" s="413"/>
      <c r="CK244" s="413"/>
      <c r="CL244" s="413"/>
      <c r="CO244" s="413"/>
      <c r="CP244" s="413"/>
      <c r="CQ244" s="413"/>
      <c r="CT244" s="413"/>
      <c r="CU244" s="413"/>
      <c r="CV244" s="413"/>
      <c r="CY244" s="413"/>
      <c r="CZ244" s="413"/>
      <c r="DA244" s="413"/>
      <c r="DD244" s="413"/>
      <c r="DE244" s="413"/>
      <c r="DF244" s="413"/>
      <c r="DI244" s="413"/>
      <c r="DJ244" s="413"/>
      <c r="DK244" s="413"/>
      <c r="DN244" s="413"/>
      <c r="DO244" s="413"/>
      <c r="DP244" s="413"/>
      <c r="DS244" s="413"/>
      <c r="DT244" s="413"/>
      <c r="DU244" s="413"/>
      <c r="DX244" s="413"/>
      <c r="DY244" s="413"/>
      <c r="DZ244" s="413"/>
      <c r="EC244" s="413"/>
      <c r="ED244" s="413"/>
      <c r="EE244" s="413"/>
      <c r="EH244" s="413"/>
      <c r="EI244" s="413"/>
      <c r="EJ244" s="413"/>
      <c r="EM244" s="413"/>
      <c r="EN244" s="413"/>
      <c r="EO244" s="413"/>
      <c r="ER244" s="413"/>
      <c r="ES244" s="413"/>
      <c r="ET244" s="413"/>
      <c r="EW244" s="413"/>
      <c r="EX244" s="413"/>
      <c r="EY244" s="413"/>
      <c r="FB244" s="413"/>
      <c r="FC244" s="413"/>
      <c r="FD244" s="413"/>
    </row>
    <row r="245" spans="3:160">
      <c r="C245" s="413"/>
      <c r="D245" s="413"/>
      <c r="E245" s="413"/>
      <c r="H245" s="413"/>
      <c r="I245" s="413"/>
      <c r="J245" s="413"/>
      <c r="M245" s="413"/>
      <c r="N245" s="413"/>
      <c r="O245" s="413"/>
      <c r="R245" s="413"/>
      <c r="S245" s="413"/>
      <c r="T245" s="413"/>
      <c r="W245" s="413"/>
      <c r="X245" s="413"/>
      <c r="Y245" s="413"/>
      <c r="AB245" s="413"/>
      <c r="AC245" s="413"/>
      <c r="AD245" s="413"/>
      <c r="AG245" s="413"/>
      <c r="AH245" s="413"/>
      <c r="AI245" s="413"/>
      <c r="AL245" s="413"/>
      <c r="AM245" s="413"/>
      <c r="AN245" s="413"/>
      <c r="AQ245" s="413"/>
      <c r="AR245" s="413"/>
      <c r="AS245" s="413"/>
      <c r="AV245" s="413"/>
      <c r="AW245" s="413"/>
      <c r="AX245" s="413"/>
      <c r="BA245" s="413"/>
      <c r="BB245" s="413"/>
      <c r="BC245" s="413"/>
      <c r="BF245" s="413"/>
      <c r="BG245" s="413"/>
      <c r="BH245" s="413"/>
      <c r="BK245" s="413"/>
      <c r="BL245" s="413"/>
      <c r="BM245" s="413"/>
      <c r="BP245" s="413"/>
      <c r="BQ245" s="413"/>
      <c r="BR245" s="413"/>
      <c r="BU245" s="413"/>
      <c r="BV245" s="413"/>
      <c r="BW245" s="413"/>
      <c r="BZ245" s="413"/>
      <c r="CA245" s="413"/>
      <c r="CB245" s="413"/>
      <c r="CE245" s="413"/>
      <c r="CF245" s="413"/>
      <c r="CG245" s="413"/>
      <c r="CJ245" s="413"/>
      <c r="CK245" s="413"/>
      <c r="CL245" s="413"/>
      <c r="CO245" s="413"/>
      <c r="CP245" s="413"/>
      <c r="CQ245" s="413"/>
      <c r="CT245" s="413"/>
      <c r="CU245" s="413"/>
      <c r="CV245" s="413"/>
      <c r="CY245" s="413"/>
      <c r="CZ245" s="413"/>
      <c r="DA245" s="413"/>
      <c r="DD245" s="413"/>
      <c r="DE245" s="413"/>
      <c r="DF245" s="413"/>
      <c r="DI245" s="413"/>
      <c r="DJ245" s="413"/>
      <c r="DK245" s="413"/>
      <c r="DN245" s="413"/>
      <c r="DO245" s="413"/>
      <c r="DP245" s="413"/>
      <c r="DS245" s="413"/>
      <c r="DT245" s="413"/>
      <c r="DU245" s="413"/>
      <c r="DX245" s="413"/>
      <c r="DY245" s="413"/>
      <c r="DZ245" s="413"/>
      <c r="EC245" s="413"/>
      <c r="ED245" s="413"/>
      <c r="EE245" s="413"/>
      <c r="EH245" s="413"/>
      <c r="EI245" s="413"/>
      <c r="EJ245" s="413"/>
      <c r="EM245" s="413"/>
      <c r="EN245" s="413"/>
      <c r="EO245" s="413"/>
      <c r="ER245" s="413"/>
      <c r="ES245" s="413"/>
      <c r="ET245" s="413"/>
      <c r="EW245" s="413"/>
      <c r="EX245" s="413"/>
      <c r="EY245" s="413"/>
      <c r="FB245" s="413"/>
      <c r="FC245" s="413"/>
      <c r="FD245" s="413"/>
    </row>
  </sheetData>
  <mergeCells count="69">
    <mergeCell ref="EG7:EK7"/>
    <mergeCell ref="EL7:EP7"/>
    <mergeCell ref="EQ7:EU7"/>
    <mergeCell ref="EV7:EZ7"/>
    <mergeCell ref="FA7:FE7"/>
    <mergeCell ref="DC7:DG7"/>
    <mergeCell ref="DH7:DL7"/>
    <mergeCell ref="DM7:DQ7"/>
    <mergeCell ref="DR7:DV7"/>
    <mergeCell ref="DW7:EA7"/>
    <mergeCell ref="EB7:EF7"/>
    <mergeCell ref="BY7:CC7"/>
    <mergeCell ref="CD7:CH7"/>
    <mergeCell ref="CI7:CM7"/>
    <mergeCell ref="CN7:CR7"/>
    <mergeCell ref="CS7:CW7"/>
    <mergeCell ref="CX7:DB7"/>
    <mergeCell ref="AU7:AY7"/>
    <mergeCell ref="AZ7:BD7"/>
    <mergeCell ref="BE7:BI7"/>
    <mergeCell ref="BJ7:BN7"/>
    <mergeCell ref="BO7:BS7"/>
    <mergeCell ref="BT7:BX7"/>
    <mergeCell ref="FA6:FE6"/>
    <mergeCell ref="B7:F7"/>
    <mergeCell ref="G7:K7"/>
    <mergeCell ref="L7:P7"/>
    <mergeCell ref="Q7:U7"/>
    <mergeCell ref="V7:Z7"/>
    <mergeCell ref="AA7:AE7"/>
    <mergeCell ref="AF7:AJ7"/>
    <mergeCell ref="AK7:AO7"/>
    <mergeCell ref="AP7:AT7"/>
    <mergeCell ref="DW6:EA6"/>
    <mergeCell ref="EB6:EF6"/>
    <mergeCell ref="EG6:EK6"/>
    <mergeCell ref="EL6:EP6"/>
    <mergeCell ref="EQ6:EU6"/>
    <mergeCell ref="EV6:EZ6"/>
    <mergeCell ref="CS6:CW6"/>
    <mergeCell ref="CX6:DB6"/>
    <mergeCell ref="DC6:DG6"/>
    <mergeCell ref="DH6:DL6"/>
    <mergeCell ref="DM6:DQ6"/>
    <mergeCell ref="DR6:DV6"/>
    <mergeCell ref="BO6:BS6"/>
    <mergeCell ref="BT6:BX6"/>
    <mergeCell ref="BY6:CC6"/>
    <mergeCell ref="CD6:CH6"/>
    <mergeCell ref="CI6:CM6"/>
    <mergeCell ref="CN6:CR6"/>
    <mergeCell ref="AK6:AO6"/>
    <mergeCell ref="AP6:AT6"/>
    <mergeCell ref="AU6:AY6"/>
    <mergeCell ref="AZ6:BD6"/>
    <mergeCell ref="BE6:BI6"/>
    <mergeCell ref="BJ6:BN6"/>
    <mergeCell ref="G6:K6"/>
    <mergeCell ref="L6:P6"/>
    <mergeCell ref="Q6:U6"/>
    <mergeCell ref="V6:Z6"/>
    <mergeCell ref="AA6:AE6"/>
    <mergeCell ref="AF6:AJ6"/>
    <mergeCell ref="A2:F2"/>
    <mergeCell ref="A3:F3"/>
    <mergeCell ref="A4:F4"/>
    <mergeCell ref="A5:F5"/>
    <mergeCell ref="A6:A8"/>
    <mergeCell ref="B6:F6"/>
  </mergeCells>
  <pageMargins left="0.70866141732283472" right="0.70866141732283472" top="0.74803149606299213" bottom="0.74803149606299213" header="0.31496062992125984" footer="0.31496062992125984"/>
  <pageSetup paperSize="9" scale="44" fitToWidth="2" orientation="landscape" verticalDpi="0" r:id="rId1"/>
  <colBreaks count="1" manualBreakCount="1">
    <brk id="66" max="91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dimension ref="A1:AG42"/>
  <sheetViews>
    <sheetView view="pageBreakPreview" topLeftCell="A7" zoomScale="60" zoomScaleNormal="90" workbookViewId="0">
      <selection activeCell="AC40" sqref="AC40"/>
    </sheetView>
  </sheetViews>
  <sheetFormatPr defaultRowHeight="15"/>
  <cols>
    <col min="1" max="1" width="19.28515625" style="434" customWidth="1"/>
    <col min="2" max="5" width="21" style="434" hidden="1" customWidth="1"/>
    <col min="6" max="7" width="20.42578125" style="434" hidden="1" customWidth="1"/>
    <col min="8" max="8" width="23.42578125" style="434" hidden="1" customWidth="1"/>
    <col min="9" max="9" width="16.85546875" style="434" customWidth="1"/>
    <col min="10" max="10" width="18.28515625" style="434" hidden="1" customWidth="1"/>
    <col min="11" max="11" width="18.140625" style="434" customWidth="1"/>
    <col min="12" max="12" width="16" style="434" hidden="1" customWidth="1"/>
    <col min="13" max="13" width="14.85546875" style="434" customWidth="1"/>
    <col min="14" max="14" width="14.28515625" style="434" hidden="1" customWidth="1"/>
    <col min="15" max="15" width="18.7109375" style="434" customWidth="1"/>
    <col min="16" max="16" width="14.42578125" style="434" hidden="1" customWidth="1"/>
    <col min="17" max="17" width="16.42578125" style="434" customWidth="1"/>
    <col min="18" max="18" width="13.140625" style="434" hidden="1" customWidth="1"/>
    <col min="19" max="19" width="17.85546875" style="434" customWidth="1"/>
    <col min="20" max="20" width="11.5703125" style="434" hidden="1" customWidth="1"/>
    <col min="21" max="21" width="11.7109375" style="434" customWidth="1"/>
    <col min="22" max="256" width="9.140625" style="434"/>
    <col min="257" max="257" width="19.28515625" style="434" customWidth="1"/>
    <col min="258" max="264" width="0" style="434" hidden="1" customWidth="1"/>
    <col min="265" max="265" width="16.85546875" style="434" customWidth="1"/>
    <col min="266" max="266" width="0" style="434" hidden="1" customWidth="1"/>
    <col min="267" max="267" width="18.140625" style="434" customWidth="1"/>
    <col min="268" max="268" width="0" style="434" hidden="1" customWidth="1"/>
    <col min="269" max="269" width="14.85546875" style="434" customWidth="1"/>
    <col min="270" max="270" width="0" style="434" hidden="1" customWidth="1"/>
    <col min="271" max="271" width="18.7109375" style="434" customWidth="1"/>
    <col min="272" max="272" width="0" style="434" hidden="1" customWidth="1"/>
    <col min="273" max="273" width="16.42578125" style="434" customWidth="1"/>
    <col min="274" max="274" width="0" style="434" hidden="1" customWidth="1"/>
    <col min="275" max="275" width="17.85546875" style="434" customWidth="1"/>
    <col min="276" max="276" width="0" style="434" hidden="1" customWidth="1"/>
    <col min="277" max="277" width="11.7109375" style="434" customWidth="1"/>
    <col min="278" max="512" width="9.140625" style="434"/>
    <col min="513" max="513" width="19.28515625" style="434" customWidth="1"/>
    <col min="514" max="520" width="0" style="434" hidden="1" customWidth="1"/>
    <col min="521" max="521" width="16.85546875" style="434" customWidth="1"/>
    <col min="522" max="522" width="0" style="434" hidden="1" customWidth="1"/>
    <col min="523" max="523" width="18.140625" style="434" customWidth="1"/>
    <col min="524" max="524" width="0" style="434" hidden="1" customWidth="1"/>
    <col min="525" max="525" width="14.85546875" style="434" customWidth="1"/>
    <col min="526" max="526" width="0" style="434" hidden="1" customWidth="1"/>
    <col min="527" max="527" width="18.7109375" style="434" customWidth="1"/>
    <col min="528" max="528" width="0" style="434" hidden="1" customWidth="1"/>
    <col min="529" max="529" width="16.42578125" style="434" customWidth="1"/>
    <col min="530" max="530" width="0" style="434" hidden="1" customWidth="1"/>
    <col min="531" max="531" width="17.85546875" style="434" customWidth="1"/>
    <col min="532" max="532" width="0" style="434" hidden="1" customWidth="1"/>
    <col min="533" max="533" width="11.7109375" style="434" customWidth="1"/>
    <col min="534" max="768" width="9.140625" style="434"/>
    <col min="769" max="769" width="19.28515625" style="434" customWidth="1"/>
    <col min="770" max="776" width="0" style="434" hidden="1" customWidth="1"/>
    <col min="777" max="777" width="16.85546875" style="434" customWidth="1"/>
    <col min="778" max="778" width="0" style="434" hidden="1" customWidth="1"/>
    <col min="779" max="779" width="18.140625" style="434" customWidth="1"/>
    <col min="780" max="780" width="0" style="434" hidden="1" customWidth="1"/>
    <col min="781" max="781" width="14.85546875" style="434" customWidth="1"/>
    <col min="782" max="782" width="0" style="434" hidden="1" customWidth="1"/>
    <col min="783" max="783" width="18.7109375" style="434" customWidth="1"/>
    <col min="784" max="784" width="0" style="434" hidden="1" customWidth="1"/>
    <col min="785" max="785" width="16.42578125" style="434" customWidth="1"/>
    <col min="786" max="786" width="0" style="434" hidden="1" customWidth="1"/>
    <col min="787" max="787" width="17.85546875" style="434" customWidth="1"/>
    <col min="788" max="788" width="0" style="434" hidden="1" customWidth="1"/>
    <col min="789" max="789" width="11.7109375" style="434" customWidth="1"/>
    <col min="790" max="1024" width="9.140625" style="434"/>
    <col min="1025" max="1025" width="19.28515625" style="434" customWidth="1"/>
    <col min="1026" max="1032" width="0" style="434" hidden="1" customWidth="1"/>
    <col min="1033" max="1033" width="16.85546875" style="434" customWidth="1"/>
    <col min="1034" max="1034" width="0" style="434" hidden="1" customWidth="1"/>
    <col min="1035" max="1035" width="18.140625" style="434" customWidth="1"/>
    <col min="1036" max="1036" width="0" style="434" hidden="1" customWidth="1"/>
    <col min="1037" max="1037" width="14.85546875" style="434" customWidth="1"/>
    <col min="1038" max="1038" width="0" style="434" hidden="1" customWidth="1"/>
    <col min="1039" max="1039" width="18.7109375" style="434" customWidth="1"/>
    <col min="1040" max="1040" width="0" style="434" hidden="1" customWidth="1"/>
    <col min="1041" max="1041" width="16.42578125" style="434" customWidth="1"/>
    <col min="1042" max="1042" width="0" style="434" hidden="1" customWidth="1"/>
    <col min="1043" max="1043" width="17.85546875" style="434" customWidth="1"/>
    <col min="1044" max="1044" width="0" style="434" hidden="1" customWidth="1"/>
    <col min="1045" max="1045" width="11.7109375" style="434" customWidth="1"/>
    <col min="1046" max="1280" width="9.140625" style="434"/>
    <col min="1281" max="1281" width="19.28515625" style="434" customWidth="1"/>
    <col min="1282" max="1288" width="0" style="434" hidden="1" customWidth="1"/>
    <col min="1289" max="1289" width="16.85546875" style="434" customWidth="1"/>
    <col min="1290" max="1290" width="0" style="434" hidden="1" customWidth="1"/>
    <col min="1291" max="1291" width="18.140625" style="434" customWidth="1"/>
    <col min="1292" max="1292" width="0" style="434" hidden="1" customWidth="1"/>
    <col min="1293" max="1293" width="14.85546875" style="434" customWidth="1"/>
    <col min="1294" max="1294" width="0" style="434" hidden="1" customWidth="1"/>
    <col min="1295" max="1295" width="18.7109375" style="434" customWidth="1"/>
    <col min="1296" max="1296" width="0" style="434" hidden="1" customWidth="1"/>
    <col min="1297" max="1297" width="16.42578125" style="434" customWidth="1"/>
    <col min="1298" max="1298" width="0" style="434" hidden="1" customWidth="1"/>
    <col min="1299" max="1299" width="17.85546875" style="434" customWidth="1"/>
    <col min="1300" max="1300" width="0" style="434" hidden="1" customWidth="1"/>
    <col min="1301" max="1301" width="11.7109375" style="434" customWidth="1"/>
    <col min="1302" max="1536" width="9.140625" style="434"/>
    <col min="1537" max="1537" width="19.28515625" style="434" customWidth="1"/>
    <col min="1538" max="1544" width="0" style="434" hidden="1" customWidth="1"/>
    <col min="1545" max="1545" width="16.85546875" style="434" customWidth="1"/>
    <col min="1546" max="1546" width="0" style="434" hidden="1" customWidth="1"/>
    <col min="1547" max="1547" width="18.140625" style="434" customWidth="1"/>
    <col min="1548" max="1548" width="0" style="434" hidden="1" customWidth="1"/>
    <col min="1549" max="1549" width="14.85546875" style="434" customWidth="1"/>
    <col min="1550" max="1550" width="0" style="434" hidden="1" customWidth="1"/>
    <col min="1551" max="1551" width="18.7109375" style="434" customWidth="1"/>
    <col min="1552" max="1552" width="0" style="434" hidden="1" customWidth="1"/>
    <col min="1553" max="1553" width="16.42578125" style="434" customWidth="1"/>
    <col min="1554" max="1554" width="0" style="434" hidden="1" customWidth="1"/>
    <col min="1555" max="1555" width="17.85546875" style="434" customWidth="1"/>
    <col min="1556" max="1556" width="0" style="434" hidden="1" customWidth="1"/>
    <col min="1557" max="1557" width="11.7109375" style="434" customWidth="1"/>
    <col min="1558" max="1792" width="9.140625" style="434"/>
    <col min="1793" max="1793" width="19.28515625" style="434" customWidth="1"/>
    <col min="1794" max="1800" width="0" style="434" hidden="1" customWidth="1"/>
    <col min="1801" max="1801" width="16.85546875" style="434" customWidth="1"/>
    <col min="1802" max="1802" width="0" style="434" hidden="1" customWidth="1"/>
    <col min="1803" max="1803" width="18.140625" style="434" customWidth="1"/>
    <col min="1804" max="1804" width="0" style="434" hidden="1" customWidth="1"/>
    <col min="1805" max="1805" width="14.85546875" style="434" customWidth="1"/>
    <col min="1806" max="1806" width="0" style="434" hidden="1" customWidth="1"/>
    <col min="1807" max="1807" width="18.7109375" style="434" customWidth="1"/>
    <col min="1808" max="1808" width="0" style="434" hidden="1" customWidth="1"/>
    <col min="1809" max="1809" width="16.42578125" style="434" customWidth="1"/>
    <col min="1810" max="1810" width="0" style="434" hidden="1" customWidth="1"/>
    <col min="1811" max="1811" width="17.85546875" style="434" customWidth="1"/>
    <col min="1812" max="1812" width="0" style="434" hidden="1" customWidth="1"/>
    <col min="1813" max="1813" width="11.7109375" style="434" customWidth="1"/>
    <col min="1814" max="2048" width="9.140625" style="434"/>
    <col min="2049" max="2049" width="19.28515625" style="434" customWidth="1"/>
    <col min="2050" max="2056" width="0" style="434" hidden="1" customWidth="1"/>
    <col min="2057" max="2057" width="16.85546875" style="434" customWidth="1"/>
    <col min="2058" max="2058" width="0" style="434" hidden="1" customWidth="1"/>
    <col min="2059" max="2059" width="18.140625" style="434" customWidth="1"/>
    <col min="2060" max="2060" width="0" style="434" hidden="1" customWidth="1"/>
    <col min="2061" max="2061" width="14.85546875" style="434" customWidth="1"/>
    <col min="2062" max="2062" width="0" style="434" hidden="1" customWidth="1"/>
    <col min="2063" max="2063" width="18.7109375" style="434" customWidth="1"/>
    <col min="2064" max="2064" width="0" style="434" hidden="1" customWidth="1"/>
    <col min="2065" max="2065" width="16.42578125" style="434" customWidth="1"/>
    <col min="2066" max="2066" width="0" style="434" hidden="1" customWidth="1"/>
    <col min="2067" max="2067" width="17.85546875" style="434" customWidth="1"/>
    <col min="2068" max="2068" width="0" style="434" hidden="1" customWidth="1"/>
    <col min="2069" max="2069" width="11.7109375" style="434" customWidth="1"/>
    <col min="2070" max="2304" width="9.140625" style="434"/>
    <col min="2305" max="2305" width="19.28515625" style="434" customWidth="1"/>
    <col min="2306" max="2312" width="0" style="434" hidden="1" customWidth="1"/>
    <col min="2313" max="2313" width="16.85546875" style="434" customWidth="1"/>
    <col min="2314" max="2314" width="0" style="434" hidden="1" customWidth="1"/>
    <col min="2315" max="2315" width="18.140625" style="434" customWidth="1"/>
    <col min="2316" max="2316" width="0" style="434" hidden="1" customWidth="1"/>
    <col min="2317" max="2317" width="14.85546875" style="434" customWidth="1"/>
    <col min="2318" max="2318" width="0" style="434" hidden="1" customWidth="1"/>
    <col min="2319" max="2319" width="18.7109375" style="434" customWidth="1"/>
    <col min="2320" max="2320" width="0" style="434" hidden="1" customWidth="1"/>
    <col min="2321" max="2321" width="16.42578125" style="434" customWidth="1"/>
    <col min="2322" max="2322" width="0" style="434" hidden="1" customWidth="1"/>
    <col min="2323" max="2323" width="17.85546875" style="434" customWidth="1"/>
    <col min="2324" max="2324" width="0" style="434" hidden="1" customWidth="1"/>
    <col min="2325" max="2325" width="11.7109375" style="434" customWidth="1"/>
    <col min="2326" max="2560" width="9.140625" style="434"/>
    <col min="2561" max="2561" width="19.28515625" style="434" customWidth="1"/>
    <col min="2562" max="2568" width="0" style="434" hidden="1" customWidth="1"/>
    <col min="2569" max="2569" width="16.85546875" style="434" customWidth="1"/>
    <col min="2570" max="2570" width="0" style="434" hidden="1" customWidth="1"/>
    <col min="2571" max="2571" width="18.140625" style="434" customWidth="1"/>
    <col min="2572" max="2572" width="0" style="434" hidden="1" customWidth="1"/>
    <col min="2573" max="2573" width="14.85546875" style="434" customWidth="1"/>
    <col min="2574" max="2574" width="0" style="434" hidden="1" customWidth="1"/>
    <col min="2575" max="2575" width="18.7109375" style="434" customWidth="1"/>
    <col min="2576" max="2576" width="0" style="434" hidden="1" customWidth="1"/>
    <col min="2577" max="2577" width="16.42578125" style="434" customWidth="1"/>
    <col min="2578" max="2578" width="0" style="434" hidden="1" customWidth="1"/>
    <col min="2579" max="2579" width="17.85546875" style="434" customWidth="1"/>
    <col min="2580" max="2580" width="0" style="434" hidden="1" customWidth="1"/>
    <col min="2581" max="2581" width="11.7109375" style="434" customWidth="1"/>
    <col min="2582" max="2816" width="9.140625" style="434"/>
    <col min="2817" max="2817" width="19.28515625" style="434" customWidth="1"/>
    <col min="2818" max="2824" width="0" style="434" hidden="1" customWidth="1"/>
    <col min="2825" max="2825" width="16.85546875" style="434" customWidth="1"/>
    <col min="2826" max="2826" width="0" style="434" hidden="1" customWidth="1"/>
    <col min="2827" max="2827" width="18.140625" style="434" customWidth="1"/>
    <col min="2828" max="2828" width="0" style="434" hidden="1" customWidth="1"/>
    <col min="2829" max="2829" width="14.85546875" style="434" customWidth="1"/>
    <col min="2830" max="2830" width="0" style="434" hidden="1" customWidth="1"/>
    <col min="2831" max="2831" width="18.7109375" style="434" customWidth="1"/>
    <col min="2832" max="2832" width="0" style="434" hidden="1" customWidth="1"/>
    <col min="2833" max="2833" width="16.42578125" style="434" customWidth="1"/>
    <col min="2834" max="2834" width="0" style="434" hidden="1" customWidth="1"/>
    <col min="2835" max="2835" width="17.85546875" style="434" customWidth="1"/>
    <col min="2836" max="2836" width="0" style="434" hidden="1" customWidth="1"/>
    <col min="2837" max="2837" width="11.7109375" style="434" customWidth="1"/>
    <col min="2838" max="3072" width="9.140625" style="434"/>
    <col min="3073" max="3073" width="19.28515625" style="434" customWidth="1"/>
    <col min="3074" max="3080" width="0" style="434" hidden="1" customWidth="1"/>
    <col min="3081" max="3081" width="16.85546875" style="434" customWidth="1"/>
    <col min="3082" max="3082" width="0" style="434" hidden="1" customWidth="1"/>
    <col min="3083" max="3083" width="18.140625" style="434" customWidth="1"/>
    <col min="3084" max="3084" width="0" style="434" hidden="1" customWidth="1"/>
    <col min="3085" max="3085" width="14.85546875" style="434" customWidth="1"/>
    <col min="3086" max="3086" width="0" style="434" hidden="1" customWidth="1"/>
    <col min="3087" max="3087" width="18.7109375" style="434" customWidth="1"/>
    <col min="3088" max="3088" width="0" style="434" hidden="1" customWidth="1"/>
    <col min="3089" max="3089" width="16.42578125" style="434" customWidth="1"/>
    <col min="3090" max="3090" width="0" style="434" hidden="1" customWidth="1"/>
    <col min="3091" max="3091" width="17.85546875" style="434" customWidth="1"/>
    <col min="3092" max="3092" width="0" style="434" hidden="1" customWidth="1"/>
    <col min="3093" max="3093" width="11.7109375" style="434" customWidth="1"/>
    <col min="3094" max="3328" width="9.140625" style="434"/>
    <col min="3329" max="3329" width="19.28515625" style="434" customWidth="1"/>
    <col min="3330" max="3336" width="0" style="434" hidden="1" customWidth="1"/>
    <col min="3337" max="3337" width="16.85546875" style="434" customWidth="1"/>
    <col min="3338" max="3338" width="0" style="434" hidden="1" customWidth="1"/>
    <col min="3339" max="3339" width="18.140625" style="434" customWidth="1"/>
    <col min="3340" max="3340" width="0" style="434" hidden="1" customWidth="1"/>
    <col min="3341" max="3341" width="14.85546875" style="434" customWidth="1"/>
    <col min="3342" max="3342" width="0" style="434" hidden="1" customWidth="1"/>
    <col min="3343" max="3343" width="18.7109375" style="434" customWidth="1"/>
    <col min="3344" max="3344" width="0" style="434" hidden="1" customWidth="1"/>
    <col min="3345" max="3345" width="16.42578125" style="434" customWidth="1"/>
    <col min="3346" max="3346" width="0" style="434" hidden="1" customWidth="1"/>
    <col min="3347" max="3347" width="17.85546875" style="434" customWidth="1"/>
    <col min="3348" max="3348" width="0" style="434" hidden="1" customWidth="1"/>
    <col min="3349" max="3349" width="11.7109375" style="434" customWidth="1"/>
    <col min="3350" max="3584" width="9.140625" style="434"/>
    <col min="3585" max="3585" width="19.28515625" style="434" customWidth="1"/>
    <col min="3586" max="3592" width="0" style="434" hidden="1" customWidth="1"/>
    <col min="3593" max="3593" width="16.85546875" style="434" customWidth="1"/>
    <col min="3594" max="3594" width="0" style="434" hidden="1" customWidth="1"/>
    <col min="3595" max="3595" width="18.140625" style="434" customWidth="1"/>
    <col min="3596" max="3596" width="0" style="434" hidden="1" customWidth="1"/>
    <col min="3597" max="3597" width="14.85546875" style="434" customWidth="1"/>
    <col min="3598" max="3598" width="0" style="434" hidden="1" customWidth="1"/>
    <col min="3599" max="3599" width="18.7109375" style="434" customWidth="1"/>
    <col min="3600" max="3600" width="0" style="434" hidden="1" customWidth="1"/>
    <col min="3601" max="3601" width="16.42578125" style="434" customWidth="1"/>
    <col min="3602" max="3602" width="0" style="434" hidden="1" customWidth="1"/>
    <col min="3603" max="3603" width="17.85546875" style="434" customWidth="1"/>
    <col min="3604" max="3604" width="0" style="434" hidden="1" customWidth="1"/>
    <col min="3605" max="3605" width="11.7109375" style="434" customWidth="1"/>
    <col min="3606" max="3840" width="9.140625" style="434"/>
    <col min="3841" max="3841" width="19.28515625" style="434" customWidth="1"/>
    <col min="3842" max="3848" width="0" style="434" hidden="1" customWidth="1"/>
    <col min="3849" max="3849" width="16.85546875" style="434" customWidth="1"/>
    <col min="3850" max="3850" width="0" style="434" hidden="1" customWidth="1"/>
    <col min="3851" max="3851" width="18.140625" style="434" customWidth="1"/>
    <col min="3852" max="3852" width="0" style="434" hidden="1" customWidth="1"/>
    <col min="3853" max="3853" width="14.85546875" style="434" customWidth="1"/>
    <col min="3854" max="3854" width="0" style="434" hidden="1" customWidth="1"/>
    <col min="3855" max="3855" width="18.7109375" style="434" customWidth="1"/>
    <col min="3856" max="3856" width="0" style="434" hidden="1" customWidth="1"/>
    <col min="3857" max="3857" width="16.42578125" style="434" customWidth="1"/>
    <col min="3858" max="3858" width="0" style="434" hidden="1" customWidth="1"/>
    <col min="3859" max="3859" width="17.85546875" style="434" customWidth="1"/>
    <col min="3860" max="3860" width="0" style="434" hidden="1" customWidth="1"/>
    <col min="3861" max="3861" width="11.7109375" style="434" customWidth="1"/>
    <col min="3862" max="4096" width="9.140625" style="434"/>
    <col min="4097" max="4097" width="19.28515625" style="434" customWidth="1"/>
    <col min="4098" max="4104" width="0" style="434" hidden="1" customWidth="1"/>
    <col min="4105" max="4105" width="16.85546875" style="434" customWidth="1"/>
    <col min="4106" max="4106" width="0" style="434" hidden="1" customWidth="1"/>
    <col min="4107" max="4107" width="18.140625" style="434" customWidth="1"/>
    <col min="4108" max="4108" width="0" style="434" hidden="1" customWidth="1"/>
    <col min="4109" max="4109" width="14.85546875" style="434" customWidth="1"/>
    <col min="4110" max="4110" width="0" style="434" hidden="1" customWidth="1"/>
    <col min="4111" max="4111" width="18.7109375" style="434" customWidth="1"/>
    <col min="4112" max="4112" width="0" style="434" hidden="1" customWidth="1"/>
    <col min="4113" max="4113" width="16.42578125" style="434" customWidth="1"/>
    <col min="4114" max="4114" width="0" style="434" hidden="1" customWidth="1"/>
    <col min="4115" max="4115" width="17.85546875" style="434" customWidth="1"/>
    <col min="4116" max="4116" width="0" style="434" hidden="1" customWidth="1"/>
    <col min="4117" max="4117" width="11.7109375" style="434" customWidth="1"/>
    <col min="4118" max="4352" width="9.140625" style="434"/>
    <col min="4353" max="4353" width="19.28515625" style="434" customWidth="1"/>
    <col min="4354" max="4360" width="0" style="434" hidden="1" customWidth="1"/>
    <col min="4361" max="4361" width="16.85546875" style="434" customWidth="1"/>
    <col min="4362" max="4362" width="0" style="434" hidden="1" customWidth="1"/>
    <col min="4363" max="4363" width="18.140625" style="434" customWidth="1"/>
    <col min="4364" max="4364" width="0" style="434" hidden="1" customWidth="1"/>
    <col min="4365" max="4365" width="14.85546875" style="434" customWidth="1"/>
    <col min="4366" max="4366" width="0" style="434" hidden="1" customWidth="1"/>
    <col min="4367" max="4367" width="18.7109375" style="434" customWidth="1"/>
    <col min="4368" max="4368" width="0" style="434" hidden="1" customWidth="1"/>
    <col min="4369" max="4369" width="16.42578125" style="434" customWidth="1"/>
    <col min="4370" max="4370" width="0" style="434" hidden="1" customWidth="1"/>
    <col min="4371" max="4371" width="17.85546875" style="434" customWidth="1"/>
    <col min="4372" max="4372" width="0" style="434" hidden="1" customWidth="1"/>
    <col min="4373" max="4373" width="11.7109375" style="434" customWidth="1"/>
    <col min="4374" max="4608" width="9.140625" style="434"/>
    <col min="4609" max="4609" width="19.28515625" style="434" customWidth="1"/>
    <col min="4610" max="4616" width="0" style="434" hidden="1" customWidth="1"/>
    <col min="4617" max="4617" width="16.85546875" style="434" customWidth="1"/>
    <col min="4618" max="4618" width="0" style="434" hidden="1" customWidth="1"/>
    <col min="4619" max="4619" width="18.140625" style="434" customWidth="1"/>
    <col min="4620" max="4620" width="0" style="434" hidden="1" customWidth="1"/>
    <col min="4621" max="4621" width="14.85546875" style="434" customWidth="1"/>
    <col min="4622" max="4622" width="0" style="434" hidden="1" customWidth="1"/>
    <col min="4623" max="4623" width="18.7109375" style="434" customWidth="1"/>
    <col min="4624" max="4624" width="0" style="434" hidden="1" customWidth="1"/>
    <col min="4625" max="4625" width="16.42578125" style="434" customWidth="1"/>
    <col min="4626" max="4626" width="0" style="434" hidden="1" customWidth="1"/>
    <col min="4627" max="4627" width="17.85546875" style="434" customWidth="1"/>
    <col min="4628" max="4628" width="0" style="434" hidden="1" customWidth="1"/>
    <col min="4629" max="4629" width="11.7109375" style="434" customWidth="1"/>
    <col min="4630" max="4864" width="9.140625" style="434"/>
    <col min="4865" max="4865" width="19.28515625" style="434" customWidth="1"/>
    <col min="4866" max="4872" width="0" style="434" hidden="1" customWidth="1"/>
    <col min="4873" max="4873" width="16.85546875" style="434" customWidth="1"/>
    <col min="4874" max="4874" width="0" style="434" hidden="1" customWidth="1"/>
    <col min="4875" max="4875" width="18.140625" style="434" customWidth="1"/>
    <col min="4876" max="4876" width="0" style="434" hidden="1" customWidth="1"/>
    <col min="4877" max="4877" width="14.85546875" style="434" customWidth="1"/>
    <col min="4878" max="4878" width="0" style="434" hidden="1" customWidth="1"/>
    <col min="4879" max="4879" width="18.7109375" style="434" customWidth="1"/>
    <col min="4880" max="4880" width="0" style="434" hidden="1" customWidth="1"/>
    <col min="4881" max="4881" width="16.42578125" style="434" customWidth="1"/>
    <col min="4882" max="4882" width="0" style="434" hidden="1" customWidth="1"/>
    <col min="4883" max="4883" width="17.85546875" style="434" customWidth="1"/>
    <col min="4884" max="4884" width="0" style="434" hidden="1" customWidth="1"/>
    <col min="4885" max="4885" width="11.7109375" style="434" customWidth="1"/>
    <col min="4886" max="5120" width="9.140625" style="434"/>
    <col min="5121" max="5121" width="19.28515625" style="434" customWidth="1"/>
    <col min="5122" max="5128" width="0" style="434" hidden="1" customWidth="1"/>
    <col min="5129" max="5129" width="16.85546875" style="434" customWidth="1"/>
    <col min="5130" max="5130" width="0" style="434" hidden="1" customWidth="1"/>
    <col min="5131" max="5131" width="18.140625" style="434" customWidth="1"/>
    <col min="5132" max="5132" width="0" style="434" hidden="1" customWidth="1"/>
    <col min="5133" max="5133" width="14.85546875" style="434" customWidth="1"/>
    <col min="5134" max="5134" width="0" style="434" hidden="1" customWidth="1"/>
    <col min="5135" max="5135" width="18.7109375" style="434" customWidth="1"/>
    <col min="5136" max="5136" width="0" style="434" hidden="1" customWidth="1"/>
    <col min="5137" max="5137" width="16.42578125" style="434" customWidth="1"/>
    <col min="5138" max="5138" width="0" style="434" hidden="1" customWidth="1"/>
    <col min="5139" max="5139" width="17.85546875" style="434" customWidth="1"/>
    <col min="5140" max="5140" width="0" style="434" hidden="1" customWidth="1"/>
    <col min="5141" max="5141" width="11.7109375" style="434" customWidth="1"/>
    <col min="5142" max="5376" width="9.140625" style="434"/>
    <col min="5377" max="5377" width="19.28515625" style="434" customWidth="1"/>
    <col min="5378" max="5384" width="0" style="434" hidden="1" customWidth="1"/>
    <col min="5385" max="5385" width="16.85546875" style="434" customWidth="1"/>
    <col min="5386" max="5386" width="0" style="434" hidden="1" customWidth="1"/>
    <col min="5387" max="5387" width="18.140625" style="434" customWidth="1"/>
    <col min="5388" max="5388" width="0" style="434" hidden="1" customWidth="1"/>
    <col min="5389" max="5389" width="14.85546875" style="434" customWidth="1"/>
    <col min="5390" max="5390" width="0" style="434" hidden="1" customWidth="1"/>
    <col min="5391" max="5391" width="18.7109375" style="434" customWidth="1"/>
    <col min="5392" max="5392" width="0" style="434" hidden="1" customWidth="1"/>
    <col min="5393" max="5393" width="16.42578125" style="434" customWidth="1"/>
    <col min="5394" max="5394" width="0" style="434" hidden="1" customWidth="1"/>
    <col min="5395" max="5395" width="17.85546875" style="434" customWidth="1"/>
    <col min="5396" max="5396" width="0" style="434" hidden="1" customWidth="1"/>
    <col min="5397" max="5397" width="11.7109375" style="434" customWidth="1"/>
    <col min="5398" max="5632" width="9.140625" style="434"/>
    <col min="5633" max="5633" width="19.28515625" style="434" customWidth="1"/>
    <col min="5634" max="5640" width="0" style="434" hidden="1" customWidth="1"/>
    <col min="5641" max="5641" width="16.85546875" style="434" customWidth="1"/>
    <col min="5642" max="5642" width="0" style="434" hidden="1" customWidth="1"/>
    <col min="5643" max="5643" width="18.140625" style="434" customWidth="1"/>
    <col min="5644" max="5644" width="0" style="434" hidden="1" customWidth="1"/>
    <col min="5645" max="5645" width="14.85546875" style="434" customWidth="1"/>
    <col min="5646" max="5646" width="0" style="434" hidden="1" customWidth="1"/>
    <col min="5647" max="5647" width="18.7109375" style="434" customWidth="1"/>
    <col min="5648" max="5648" width="0" style="434" hidden="1" customWidth="1"/>
    <col min="5649" max="5649" width="16.42578125" style="434" customWidth="1"/>
    <col min="5650" max="5650" width="0" style="434" hidden="1" customWidth="1"/>
    <col min="5651" max="5651" width="17.85546875" style="434" customWidth="1"/>
    <col min="5652" max="5652" width="0" style="434" hidden="1" customWidth="1"/>
    <col min="5653" max="5653" width="11.7109375" style="434" customWidth="1"/>
    <col min="5654" max="5888" width="9.140625" style="434"/>
    <col min="5889" max="5889" width="19.28515625" style="434" customWidth="1"/>
    <col min="5890" max="5896" width="0" style="434" hidden="1" customWidth="1"/>
    <col min="5897" max="5897" width="16.85546875" style="434" customWidth="1"/>
    <col min="5898" max="5898" width="0" style="434" hidden="1" customWidth="1"/>
    <col min="5899" max="5899" width="18.140625" style="434" customWidth="1"/>
    <col min="5900" max="5900" width="0" style="434" hidden="1" customWidth="1"/>
    <col min="5901" max="5901" width="14.85546875" style="434" customWidth="1"/>
    <col min="5902" max="5902" width="0" style="434" hidden="1" customWidth="1"/>
    <col min="5903" max="5903" width="18.7109375" style="434" customWidth="1"/>
    <col min="5904" max="5904" width="0" style="434" hidden="1" customWidth="1"/>
    <col min="5905" max="5905" width="16.42578125" style="434" customWidth="1"/>
    <col min="5906" max="5906" width="0" style="434" hidden="1" customWidth="1"/>
    <col min="5907" max="5907" width="17.85546875" style="434" customWidth="1"/>
    <col min="5908" max="5908" width="0" style="434" hidden="1" customWidth="1"/>
    <col min="5909" max="5909" width="11.7109375" style="434" customWidth="1"/>
    <col min="5910" max="6144" width="9.140625" style="434"/>
    <col min="6145" max="6145" width="19.28515625" style="434" customWidth="1"/>
    <col min="6146" max="6152" width="0" style="434" hidden="1" customWidth="1"/>
    <col min="6153" max="6153" width="16.85546875" style="434" customWidth="1"/>
    <col min="6154" max="6154" width="0" style="434" hidden="1" customWidth="1"/>
    <col min="6155" max="6155" width="18.140625" style="434" customWidth="1"/>
    <col min="6156" max="6156" width="0" style="434" hidden="1" customWidth="1"/>
    <col min="6157" max="6157" width="14.85546875" style="434" customWidth="1"/>
    <col min="6158" max="6158" width="0" style="434" hidden="1" customWidth="1"/>
    <col min="6159" max="6159" width="18.7109375" style="434" customWidth="1"/>
    <col min="6160" max="6160" width="0" style="434" hidden="1" customWidth="1"/>
    <col min="6161" max="6161" width="16.42578125" style="434" customWidth="1"/>
    <col min="6162" max="6162" width="0" style="434" hidden="1" customWidth="1"/>
    <col min="6163" max="6163" width="17.85546875" style="434" customWidth="1"/>
    <col min="6164" max="6164" width="0" style="434" hidden="1" customWidth="1"/>
    <col min="6165" max="6165" width="11.7109375" style="434" customWidth="1"/>
    <col min="6166" max="6400" width="9.140625" style="434"/>
    <col min="6401" max="6401" width="19.28515625" style="434" customWidth="1"/>
    <col min="6402" max="6408" width="0" style="434" hidden="1" customWidth="1"/>
    <col min="6409" max="6409" width="16.85546875" style="434" customWidth="1"/>
    <col min="6410" max="6410" width="0" style="434" hidden="1" customWidth="1"/>
    <col min="6411" max="6411" width="18.140625" style="434" customWidth="1"/>
    <col min="6412" max="6412" width="0" style="434" hidden="1" customWidth="1"/>
    <col min="6413" max="6413" width="14.85546875" style="434" customWidth="1"/>
    <col min="6414" max="6414" width="0" style="434" hidden="1" customWidth="1"/>
    <col min="6415" max="6415" width="18.7109375" style="434" customWidth="1"/>
    <col min="6416" max="6416" width="0" style="434" hidden="1" customWidth="1"/>
    <col min="6417" max="6417" width="16.42578125" style="434" customWidth="1"/>
    <col min="6418" max="6418" width="0" style="434" hidden="1" customWidth="1"/>
    <col min="6419" max="6419" width="17.85546875" style="434" customWidth="1"/>
    <col min="6420" max="6420" width="0" style="434" hidden="1" customWidth="1"/>
    <col min="6421" max="6421" width="11.7109375" style="434" customWidth="1"/>
    <col min="6422" max="6656" width="9.140625" style="434"/>
    <col min="6657" max="6657" width="19.28515625" style="434" customWidth="1"/>
    <col min="6658" max="6664" width="0" style="434" hidden="1" customWidth="1"/>
    <col min="6665" max="6665" width="16.85546875" style="434" customWidth="1"/>
    <col min="6666" max="6666" width="0" style="434" hidden="1" customWidth="1"/>
    <col min="6667" max="6667" width="18.140625" style="434" customWidth="1"/>
    <col min="6668" max="6668" width="0" style="434" hidden="1" customWidth="1"/>
    <col min="6669" max="6669" width="14.85546875" style="434" customWidth="1"/>
    <col min="6670" max="6670" width="0" style="434" hidden="1" customWidth="1"/>
    <col min="6671" max="6671" width="18.7109375" style="434" customWidth="1"/>
    <col min="6672" max="6672" width="0" style="434" hidden="1" customWidth="1"/>
    <col min="6673" max="6673" width="16.42578125" style="434" customWidth="1"/>
    <col min="6674" max="6674" width="0" style="434" hidden="1" customWidth="1"/>
    <col min="6675" max="6675" width="17.85546875" style="434" customWidth="1"/>
    <col min="6676" max="6676" width="0" style="434" hidden="1" customWidth="1"/>
    <col min="6677" max="6677" width="11.7109375" style="434" customWidth="1"/>
    <col min="6678" max="6912" width="9.140625" style="434"/>
    <col min="6913" max="6913" width="19.28515625" style="434" customWidth="1"/>
    <col min="6914" max="6920" width="0" style="434" hidden="1" customWidth="1"/>
    <col min="6921" max="6921" width="16.85546875" style="434" customWidth="1"/>
    <col min="6922" max="6922" width="0" style="434" hidden="1" customWidth="1"/>
    <col min="6923" max="6923" width="18.140625" style="434" customWidth="1"/>
    <col min="6924" max="6924" width="0" style="434" hidden="1" customWidth="1"/>
    <col min="6925" max="6925" width="14.85546875" style="434" customWidth="1"/>
    <col min="6926" max="6926" width="0" style="434" hidden="1" customWidth="1"/>
    <col min="6927" max="6927" width="18.7109375" style="434" customWidth="1"/>
    <col min="6928" max="6928" width="0" style="434" hidden="1" customWidth="1"/>
    <col min="6929" max="6929" width="16.42578125" style="434" customWidth="1"/>
    <col min="6930" max="6930" width="0" style="434" hidden="1" customWidth="1"/>
    <col min="6931" max="6931" width="17.85546875" style="434" customWidth="1"/>
    <col min="6932" max="6932" width="0" style="434" hidden="1" customWidth="1"/>
    <col min="6933" max="6933" width="11.7109375" style="434" customWidth="1"/>
    <col min="6934" max="7168" width="9.140625" style="434"/>
    <col min="7169" max="7169" width="19.28515625" style="434" customWidth="1"/>
    <col min="7170" max="7176" width="0" style="434" hidden="1" customWidth="1"/>
    <col min="7177" max="7177" width="16.85546875" style="434" customWidth="1"/>
    <col min="7178" max="7178" width="0" style="434" hidden="1" customWidth="1"/>
    <col min="7179" max="7179" width="18.140625" style="434" customWidth="1"/>
    <col min="7180" max="7180" width="0" style="434" hidden="1" customWidth="1"/>
    <col min="7181" max="7181" width="14.85546875" style="434" customWidth="1"/>
    <col min="7182" max="7182" width="0" style="434" hidden="1" customWidth="1"/>
    <col min="7183" max="7183" width="18.7109375" style="434" customWidth="1"/>
    <col min="7184" max="7184" width="0" style="434" hidden="1" customWidth="1"/>
    <col min="7185" max="7185" width="16.42578125" style="434" customWidth="1"/>
    <col min="7186" max="7186" width="0" style="434" hidden="1" customWidth="1"/>
    <col min="7187" max="7187" width="17.85546875" style="434" customWidth="1"/>
    <col min="7188" max="7188" width="0" style="434" hidden="1" customWidth="1"/>
    <col min="7189" max="7189" width="11.7109375" style="434" customWidth="1"/>
    <col min="7190" max="7424" width="9.140625" style="434"/>
    <col min="7425" max="7425" width="19.28515625" style="434" customWidth="1"/>
    <col min="7426" max="7432" width="0" style="434" hidden="1" customWidth="1"/>
    <col min="7433" max="7433" width="16.85546875" style="434" customWidth="1"/>
    <col min="7434" max="7434" width="0" style="434" hidden="1" customWidth="1"/>
    <col min="7435" max="7435" width="18.140625" style="434" customWidth="1"/>
    <col min="7436" max="7436" width="0" style="434" hidden="1" customWidth="1"/>
    <col min="7437" max="7437" width="14.85546875" style="434" customWidth="1"/>
    <col min="7438" max="7438" width="0" style="434" hidden="1" customWidth="1"/>
    <col min="7439" max="7439" width="18.7109375" style="434" customWidth="1"/>
    <col min="7440" max="7440" width="0" style="434" hidden="1" customWidth="1"/>
    <col min="7441" max="7441" width="16.42578125" style="434" customWidth="1"/>
    <col min="7442" max="7442" width="0" style="434" hidden="1" customWidth="1"/>
    <col min="7443" max="7443" width="17.85546875" style="434" customWidth="1"/>
    <col min="7444" max="7444" width="0" style="434" hidden="1" customWidth="1"/>
    <col min="7445" max="7445" width="11.7109375" style="434" customWidth="1"/>
    <col min="7446" max="7680" width="9.140625" style="434"/>
    <col min="7681" max="7681" width="19.28515625" style="434" customWidth="1"/>
    <col min="7682" max="7688" width="0" style="434" hidden="1" customWidth="1"/>
    <col min="7689" max="7689" width="16.85546875" style="434" customWidth="1"/>
    <col min="7690" max="7690" width="0" style="434" hidden="1" customWidth="1"/>
    <col min="7691" max="7691" width="18.140625" style="434" customWidth="1"/>
    <col min="7692" max="7692" width="0" style="434" hidden="1" customWidth="1"/>
    <col min="7693" max="7693" width="14.85546875" style="434" customWidth="1"/>
    <col min="7694" max="7694" width="0" style="434" hidden="1" customWidth="1"/>
    <col min="7695" max="7695" width="18.7109375" style="434" customWidth="1"/>
    <col min="7696" max="7696" width="0" style="434" hidden="1" customWidth="1"/>
    <col min="7697" max="7697" width="16.42578125" style="434" customWidth="1"/>
    <col min="7698" max="7698" width="0" style="434" hidden="1" customWidth="1"/>
    <col min="7699" max="7699" width="17.85546875" style="434" customWidth="1"/>
    <col min="7700" max="7700" width="0" style="434" hidden="1" customWidth="1"/>
    <col min="7701" max="7701" width="11.7109375" style="434" customWidth="1"/>
    <col min="7702" max="7936" width="9.140625" style="434"/>
    <col min="7937" max="7937" width="19.28515625" style="434" customWidth="1"/>
    <col min="7938" max="7944" width="0" style="434" hidden="1" customWidth="1"/>
    <col min="7945" max="7945" width="16.85546875" style="434" customWidth="1"/>
    <col min="7946" max="7946" width="0" style="434" hidden="1" customWidth="1"/>
    <col min="7947" max="7947" width="18.140625" style="434" customWidth="1"/>
    <col min="7948" max="7948" width="0" style="434" hidden="1" customWidth="1"/>
    <col min="7949" max="7949" width="14.85546875" style="434" customWidth="1"/>
    <col min="7950" max="7950" width="0" style="434" hidden="1" customWidth="1"/>
    <col min="7951" max="7951" width="18.7109375" style="434" customWidth="1"/>
    <col min="7952" max="7952" width="0" style="434" hidden="1" customWidth="1"/>
    <col min="7953" max="7953" width="16.42578125" style="434" customWidth="1"/>
    <col min="7954" max="7954" width="0" style="434" hidden="1" customWidth="1"/>
    <col min="7955" max="7955" width="17.85546875" style="434" customWidth="1"/>
    <col min="7956" max="7956" width="0" style="434" hidden="1" customWidth="1"/>
    <col min="7957" max="7957" width="11.7109375" style="434" customWidth="1"/>
    <col min="7958" max="8192" width="9.140625" style="434"/>
    <col min="8193" max="8193" width="19.28515625" style="434" customWidth="1"/>
    <col min="8194" max="8200" width="0" style="434" hidden="1" customWidth="1"/>
    <col min="8201" max="8201" width="16.85546875" style="434" customWidth="1"/>
    <col min="8202" max="8202" width="0" style="434" hidden="1" customWidth="1"/>
    <col min="8203" max="8203" width="18.140625" style="434" customWidth="1"/>
    <col min="8204" max="8204" width="0" style="434" hidden="1" customWidth="1"/>
    <col min="8205" max="8205" width="14.85546875" style="434" customWidth="1"/>
    <col min="8206" max="8206" width="0" style="434" hidden="1" customWidth="1"/>
    <col min="8207" max="8207" width="18.7109375" style="434" customWidth="1"/>
    <col min="8208" max="8208" width="0" style="434" hidden="1" customWidth="1"/>
    <col min="8209" max="8209" width="16.42578125" style="434" customWidth="1"/>
    <col min="8210" max="8210" width="0" style="434" hidden="1" customWidth="1"/>
    <col min="8211" max="8211" width="17.85546875" style="434" customWidth="1"/>
    <col min="8212" max="8212" width="0" style="434" hidden="1" customWidth="1"/>
    <col min="8213" max="8213" width="11.7109375" style="434" customWidth="1"/>
    <col min="8214" max="8448" width="9.140625" style="434"/>
    <col min="8449" max="8449" width="19.28515625" style="434" customWidth="1"/>
    <col min="8450" max="8456" width="0" style="434" hidden="1" customWidth="1"/>
    <col min="8457" max="8457" width="16.85546875" style="434" customWidth="1"/>
    <col min="8458" max="8458" width="0" style="434" hidden="1" customWidth="1"/>
    <col min="8459" max="8459" width="18.140625" style="434" customWidth="1"/>
    <col min="8460" max="8460" width="0" style="434" hidden="1" customWidth="1"/>
    <col min="8461" max="8461" width="14.85546875" style="434" customWidth="1"/>
    <col min="8462" max="8462" width="0" style="434" hidden="1" customWidth="1"/>
    <col min="8463" max="8463" width="18.7109375" style="434" customWidth="1"/>
    <col min="8464" max="8464" width="0" style="434" hidden="1" customWidth="1"/>
    <col min="8465" max="8465" width="16.42578125" style="434" customWidth="1"/>
    <col min="8466" max="8466" width="0" style="434" hidden="1" customWidth="1"/>
    <col min="8467" max="8467" width="17.85546875" style="434" customWidth="1"/>
    <col min="8468" max="8468" width="0" style="434" hidden="1" customWidth="1"/>
    <col min="8469" max="8469" width="11.7109375" style="434" customWidth="1"/>
    <col min="8470" max="8704" width="9.140625" style="434"/>
    <col min="8705" max="8705" width="19.28515625" style="434" customWidth="1"/>
    <col min="8706" max="8712" width="0" style="434" hidden="1" customWidth="1"/>
    <col min="8713" max="8713" width="16.85546875" style="434" customWidth="1"/>
    <col min="8714" max="8714" width="0" style="434" hidden="1" customWidth="1"/>
    <col min="8715" max="8715" width="18.140625" style="434" customWidth="1"/>
    <col min="8716" max="8716" width="0" style="434" hidden="1" customWidth="1"/>
    <col min="8717" max="8717" width="14.85546875" style="434" customWidth="1"/>
    <col min="8718" max="8718" width="0" style="434" hidden="1" customWidth="1"/>
    <col min="8719" max="8719" width="18.7109375" style="434" customWidth="1"/>
    <col min="8720" max="8720" width="0" style="434" hidden="1" customWidth="1"/>
    <col min="8721" max="8721" width="16.42578125" style="434" customWidth="1"/>
    <col min="8722" max="8722" width="0" style="434" hidden="1" customWidth="1"/>
    <col min="8723" max="8723" width="17.85546875" style="434" customWidth="1"/>
    <col min="8724" max="8724" width="0" style="434" hidden="1" customWidth="1"/>
    <col min="8725" max="8725" width="11.7109375" style="434" customWidth="1"/>
    <col min="8726" max="8960" width="9.140625" style="434"/>
    <col min="8961" max="8961" width="19.28515625" style="434" customWidth="1"/>
    <col min="8962" max="8968" width="0" style="434" hidden="1" customWidth="1"/>
    <col min="8969" max="8969" width="16.85546875" style="434" customWidth="1"/>
    <col min="8970" max="8970" width="0" style="434" hidden="1" customWidth="1"/>
    <col min="8971" max="8971" width="18.140625" style="434" customWidth="1"/>
    <col min="8972" max="8972" width="0" style="434" hidden="1" customWidth="1"/>
    <col min="8973" max="8973" width="14.85546875" style="434" customWidth="1"/>
    <col min="8974" max="8974" width="0" style="434" hidden="1" customWidth="1"/>
    <col min="8975" max="8975" width="18.7109375" style="434" customWidth="1"/>
    <col min="8976" max="8976" width="0" style="434" hidden="1" customWidth="1"/>
    <col min="8977" max="8977" width="16.42578125" style="434" customWidth="1"/>
    <col min="8978" max="8978" width="0" style="434" hidden="1" customWidth="1"/>
    <col min="8979" max="8979" width="17.85546875" style="434" customWidth="1"/>
    <col min="8980" max="8980" width="0" style="434" hidden="1" customWidth="1"/>
    <col min="8981" max="8981" width="11.7109375" style="434" customWidth="1"/>
    <col min="8982" max="9216" width="9.140625" style="434"/>
    <col min="9217" max="9217" width="19.28515625" style="434" customWidth="1"/>
    <col min="9218" max="9224" width="0" style="434" hidden="1" customWidth="1"/>
    <col min="9225" max="9225" width="16.85546875" style="434" customWidth="1"/>
    <col min="9226" max="9226" width="0" style="434" hidden="1" customWidth="1"/>
    <col min="9227" max="9227" width="18.140625" style="434" customWidth="1"/>
    <col min="9228" max="9228" width="0" style="434" hidden="1" customWidth="1"/>
    <col min="9229" max="9229" width="14.85546875" style="434" customWidth="1"/>
    <col min="9230" max="9230" width="0" style="434" hidden="1" customWidth="1"/>
    <col min="9231" max="9231" width="18.7109375" style="434" customWidth="1"/>
    <col min="9232" max="9232" width="0" style="434" hidden="1" customWidth="1"/>
    <col min="9233" max="9233" width="16.42578125" style="434" customWidth="1"/>
    <col min="9234" max="9234" width="0" style="434" hidden="1" customWidth="1"/>
    <col min="9235" max="9235" width="17.85546875" style="434" customWidth="1"/>
    <col min="9236" max="9236" width="0" style="434" hidden="1" customWidth="1"/>
    <col min="9237" max="9237" width="11.7109375" style="434" customWidth="1"/>
    <col min="9238" max="9472" width="9.140625" style="434"/>
    <col min="9473" max="9473" width="19.28515625" style="434" customWidth="1"/>
    <col min="9474" max="9480" width="0" style="434" hidden="1" customWidth="1"/>
    <col min="9481" max="9481" width="16.85546875" style="434" customWidth="1"/>
    <col min="9482" max="9482" width="0" style="434" hidden="1" customWidth="1"/>
    <col min="9483" max="9483" width="18.140625" style="434" customWidth="1"/>
    <col min="9484" max="9484" width="0" style="434" hidden="1" customWidth="1"/>
    <col min="9485" max="9485" width="14.85546875" style="434" customWidth="1"/>
    <col min="9486" max="9486" width="0" style="434" hidden="1" customWidth="1"/>
    <col min="9487" max="9487" width="18.7109375" style="434" customWidth="1"/>
    <col min="9488" max="9488" width="0" style="434" hidden="1" customWidth="1"/>
    <col min="9489" max="9489" width="16.42578125" style="434" customWidth="1"/>
    <col min="9490" max="9490" width="0" style="434" hidden="1" customWidth="1"/>
    <col min="9491" max="9491" width="17.85546875" style="434" customWidth="1"/>
    <col min="9492" max="9492" width="0" style="434" hidden="1" customWidth="1"/>
    <col min="9493" max="9493" width="11.7109375" style="434" customWidth="1"/>
    <col min="9494" max="9728" width="9.140625" style="434"/>
    <col min="9729" max="9729" width="19.28515625" style="434" customWidth="1"/>
    <col min="9730" max="9736" width="0" style="434" hidden="1" customWidth="1"/>
    <col min="9737" max="9737" width="16.85546875" style="434" customWidth="1"/>
    <col min="9738" max="9738" width="0" style="434" hidden="1" customWidth="1"/>
    <col min="9739" max="9739" width="18.140625" style="434" customWidth="1"/>
    <col min="9740" max="9740" width="0" style="434" hidden="1" customWidth="1"/>
    <col min="9741" max="9741" width="14.85546875" style="434" customWidth="1"/>
    <col min="9742" max="9742" width="0" style="434" hidden="1" customWidth="1"/>
    <col min="9743" max="9743" width="18.7109375" style="434" customWidth="1"/>
    <col min="9744" max="9744" width="0" style="434" hidden="1" customWidth="1"/>
    <col min="9745" max="9745" width="16.42578125" style="434" customWidth="1"/>
    <col min="9746" max="9746" width="0" style="434" hidden="1" customWidth="1"/>
    <col min="9747" max="9747" width="17.85546875" style="434" customWidth="1"/>
    <col min="9748" max="9748" width="0" style="434" hidden="1" customWidth="1"/>
    <col min="9749" max="9749" width="11.7109375" style="434" customWidth="1"/>
    <col min="9750" max="9984" width="9.140625" style="434"/>
    <col min="9985" max="9985" width="19.28515625" style="434" customWidth="1"/>
    <col min="9986" max="9992" width="0" style="434" hidden="1" customWidth="1"/>
    <col min="9993" max="9993" width="16.85546875" style="434" customWidth="1"/>
    <col min="9994" max="9994" width="0" style="434" hidden="1" customWidth="1"/>
    <col min="9995" max="9995" width="18.140625" style="434" customWidth="1"/>
    <col min="9996" max="9996" width="0" style="434" hidden="1" customWidth="1"/>
    <col min="9997" max="9997" width="14.85546875" style="434" customWidth="1"/>
    <col min="9998" max="9998" width="0" style="434" hidden="1" customWidth="1"/>
    <col min="9999" max="9999" width="18.7109375" style="434" customWidth="1"/>
    <col min="10000" max="10000" width="0" style="434" hidden="1" customWidth="1"/>
    <col min="10001" max="10001" width="16.42578125" style="434" customWidth="1"/>
    <col min="10002" max="10002" width="0" style="434" hidden="1" customWidth="1"/>
    <col min="10003" max="10003" width="17.85546875" style="434" customWidth="1"/>
    <col min="10004" max="10004" width="0" style="434" hidden="1" customWidth="1"/>
    <col min="10005" max="10005" width="11.7109375" style="434" customWidth="1"/>
    <col min="10006" max="10240" width="9.140625" style="434"/>
    <col min="10241" max="10241" width="19.28515625" style="434" customWidth="1"/>
    <col min="10242" max="10248" width="0" style="434" hidden="1" customWidth="1"/>
    <col min="10249" max="10249" width="16.85546875" style="434" customWidth="1"/>
    <col min="10250" max="10250" width="0" style="434" hidden="1" customWidth="1"/>
    <col min="10251" max="10251" width="18.140625" style="434" customWidth="1"/>
    <col min="10252" max="10252" width="0" style="434" hidden="1" customWidth="1"/>
    <col min="10253" max="10253" width="14.85546875" style="434" customWidth="1"/>
    <col min="10254" max="10254" width="0" style="434" hidden="1" customWidth="1"/>
    <col min="10255" max="10255" width="18.7109375" style="434" customWidth="1"/>
    <col min="10256" max="10256" width="0" style="434" hidden="1" customWidth="1"/>
    <col min="10257" max="10257" width="16.42578125" style="434" customWidth="1"/>
    <col min="10258" max="10258" width="0" style="434" hidden="1" customWidth="1"/>
    <col min="10259" max="10259" width="17.85546875" style="434" customWidth="1"/>
    <col min="10260" max="10260" width="0" style="434" hidden="1" customWidth="1"/>
    <col min="10261" max="10261" width="11.7109375" style="434" customWidth="1"/>
    <col min="10262" max="10496" width="9.140625" style="434"/>
    <col min="10497" max="10497" width="19.28515625" style="434" customWidth="1"/>
    <col min="10498" max="10504" width="0" style="434" hidden="1" customWidth="1"/>
    <col min="10505" max="10505" width="16.85546875" style="434" customWidth="1"/>
    <col min="10506" max="10506" width="0" style="434" hidden="1" customWidth="1"/>
    <col min="10507" max="10507" width="18.140625" style="434" customWidth="1"/>
    <col min="10508" max="10508" width="0" style="434" hidden="1" customWidth="1"/>
    <col min="10509" max="10509" width="14.85546875" style="434" customWidth="1"/>
    <col min="10510" max="10510" width="0" style="434" hidden="1" customWidth="1"/>
    <col min="10511" max="10511" width="18.7109375" style="434" customWidth="1"/>
    <col min="10512" max="10512" width="0" style="434" hidden="1" customWidth="1"/>
    <col min="10513" max="10513" width="16.42578125" style="434" customWidth="1"/>
    <col min="10514" max="10514" width="0" style="434" hidden="1" customWidth="1"/>
    <col min="10515" max="10515" width="17.85546875" style="434" customWidth="1"/>
    <col min="10516" max="10516" width="0" style="434" hidden="1" customWidth="1"/>
    <col min="10517" max="10517" width="11.7109375" style="434" customWidth="1"/>
    <col min="10518" max="10752" width="9.140625" style="434"/>
    <col min="10753" max="10753" width="19.28515625" style="434" customWidth="1"/>
    <col min="10754" max="10760" width="0" style="434" hidden="1" customWidth="1"/>
    <col min="10761" max="10761" width="16.85546875" style="434" customWidth="1"/>
    <col min="10762" max="10762" width="0" style="434" hidden="1" customWidth="1"/>
    <col min="10763" max="10763" width="18.140625" style="434" customWidth="1"/>
    <col min="10764" max="10764" width="0" style="434" hidden="1" customWidth="1"/>
    <col min="10765" max="10765" width="14.85546875" style="434" customWidth="1"/>
    <col min="10766" max="10766" width="0" style="434" hidden="1" customWidth="1"/>
    <col min="10767" max="10767" width="18.7109375" style="434" customWidth="1"/>
    <col min="10768" max="10768" width="0" style="434" hidden="1" customWidth="1"/>
    <col min="10769" max="10769" width="16.42578125" style="434" customWidth="1"/>
    <col min="10770" max="10770" width="0" style="434" hidden="1" customWidth="1"/>
    <col min="10771" max="10771" width="17.85546875" style="434" customWidth="1"/>
    <col min="10772" max="10772" width="0" style="434" hidden="1" customWidth="1"/>
    <col min="10773" max="10773" width="11.7109375" style="434" customWidth="1"/>
    <col min="10774" max="11008" width="9.140625" style="434"/>
    <col min="11009" max="11009" width="19.28515625" style="434" customWidth="1"/>
    <col min="11010" max="11016" width="0" style="434" hidden="1" customWidth="1"/>
    <col min="11017" max="11017" width="16.85546875" style="434" customWidth="1"/>
    <col min="11018" max="11018" width="0" style="434" hidden="1" customWidth="1"/>
    <col min="11019" max="11019" width="18.140625" style="434" customWidth="1"/>
    <col min="11020" max="11020" width="0" style="434" hidden="1" customWidth="1"/>
    <col min="11021" max="11021" width="14.85546875" style="434" customWidth="1"/>
    <col min="11022" max="11022" width="0" style="434" hidden="1" customWidth="1"/>
    <col min="11023" max="11023" width="18.7109375" style="434" customWidth="1"/>
    <col min="11024" max="11024" width="0" style="434" hidden="1" customWidth="1"/>
    <col min="11025" max="11025" width="16.42578125" style="434" customWidth="1"/>
    <col min="11026" max="11026" width="0" style="434" hidden="1" customWidth="1"/>
    <col min="11027" max="11027" width="17.85546875" style="434" customWidth="1"/>
    <col min="11028" max="11028" width="0" style="434" hidden="1" customWidth="1"/>
    <col min="11029" max="11029" width="11.7109375" style="434" customWidth="1"/>
    <col min="11030" max="11264" width="9.140625" style="434"/>
    <col min="11265" max="11265" width="19.28515625" style="434" customWidth="1"/>
    <col min="11266" max="11272" width="0" style="434" hidden="1" customWidth="1"/>
    <col min="11273" max="11273" width="16.85546875" style="434" customWidth="1"/>
    <col min="11274" max="11274" width="0" style="434" hidden="1" customWidth="1"/>
    <col min="11275" max="11275" width="18.140625" style="434" customWidth="1"/>
    <col min="11276" max="11276" width="0" style="434" hidden="1" customWidth="1"/>
    <col min="11277" max="11277" width="14.85546875" style="434" customWidth="1"/>
    <col min="11278" max="11278" width="0" style="434" hidden="1" customWidth="1"/>
    <col min="11279" max="11279" width="18.7109375" style="434" customWidth="1"/>
    <col min="11280" max="11280" width="0" style="434" hidden="1" customWidth="1"/>
    <col min="11281" max="11281" width="16.42578125" style="434" customWidth="1"/>
    <col min="11282" max="11282" width="0" style="434" hidden="1" customWidth="1"/>
    <col min="11283" max="11283" width="17.85546875" style="434" customWidth="1"/>
    <col min="11284" max="11284" width="0" style="434" hidden="1" customWidth="1"/>
    <col min="11285" max="11285" width="11.7109375" style="434" customWidth="1"/>
    <col min="11286" max="11520" width="9.140625" style="434"/>
    <col min="11521" max="11521" width="19.28515625" style="434" customWidth="1"/>
    <col min="11522" max="11528" width="0" style="434" hidden="1" customWidth="1"/>
    <col min="11529" max="11529" width="16.85546875" style="434" customWidth="1"/>
    <col min="11530" max="11530" width="0" style="434" hidden="1" customWidth="1"/>
    <col min="11531" max="11531" width="18.140625" style="434" customWidth="1"/>
    <col min="11532" max="11532" width="0" style="434" hidden="1" customWidth="1"/>
    <col min="11533" max="11533" width="14.85546875" style="434" customWidth="1"/>
    <col min="11534" max="11534" width="0" style="434" hidden="1" customWidth="1"/>
    <col min="11535" max="11535" width="18.7109375" style="434" customWidth="1"/>
    <col min="11536" max="11536" width="0" style="434" hidden="1" customWidth="1"/>
    <col min="11537" max="11537" width="16.42578125" style="434" customWidth="1"/>
    <col min="11538" max="11538" width="0" style="434" hidden="1" customWidth="1"/>
    <col min="11539" max="11539" width="17.85546875" style="434" customWidth="1"/>
    <col min="11540" max="11540" width="0" style="434" hidden="1" customWidth="1"/>
    <col min="11541" max="11541" width="11.7109375" style="434" customWidth="1"/>
    <col min="11542" max="11776" width="9.140625" style="434"/>
    <col min="11777" max="11777" width="19.28515625" style="434" customWidth="1"/>
    <col min="11778" max="11784" width="0" style="434" hidden="1" customWidth="1"/>
    <col min="11785" max="11785" width="16.85546875" style="434" customWidth="1"/>
    <col min="11786" max="11786" width="0" style="434" hidden="1" customWidth="1"/>
    <col min="11787" max="11787" width="18.140625" style="434" customWidth="1"/>
    <col min="11788" max="11788" width="0" style="434" hidden="1" customWidth="1"/>
    <col min="11789" max="11789" width="14.85546875" style="434" customWidth="1"/>
    <col min="11790" max="11790" width="0" style="434" hidden="1" customWidth="1"/>
    <col min="11791" max="11791" width="18.7109375" style="434" customWidth="1"/>
    <col min="11792" max="11792" width="0" style="434" hidden="1" customWidth="1"/>
    <col min="11793" max="11793" width="16.42578125" style="434" customWidth="1"/>
    <col min="11794" max="11794" width="0" style="434" hidden="1" customWidth="1"/>
    <col min="11795" max="11795" width="17.85546875" style="434" customWidth="1"/>
    <col min="11796" max="11796" width="0" style="434" hidden="1" customWidth="1"/>
    <col min="11797" max="11797" width="11.7109375" style="434" customWidth="1"/>
    <col min="11798" max="12032" width="9.140625" style="434"/>
    <col min="12033" max="12033" width="19.28515625" style="434" customWidth="1"/>
    <col min="12034" max="12040" width="0" style="434" hidden="1" customWidth="1"/>
    <col min="12041" max="12041" width="16.85546875" style="434" customWidth="1"/>
    <col min="12042" max="12042" width="0" style="434" hidden="1" customWidth="1"/>
    <col min="12043" max="12043" width="18.140625" style="434" customWidth="1"/>
    <col min="12044" max="12044" width="0" style="434" hidden="1" customWidth="1"/>
    <col min="12045" max="12045" width="14.85546875" style="434" customWidth="1"/>
    <col min="12046" max="12046" width="0" style="434" hidden="1" customWidth="1"/>
    <col min="12047" max="12047" width="18.7109375" style="434" customWidth="1"/>
    <col min="12048" max="12048" width="0" style="434" hidden="1" customWidth="1"/>
    <col min="12049" max="12049" width="16.42578125" style="434" customWidth="1"/>
    <col min="12050" max="12050" width="0" style="434" hidden="1" customWidth="1"/>
    <col min="12051" max="12051" width="17.85546875" style="434" customWidth="1"/>
    <col min="12052" max="12052" width="0" style="434" hidden="1" customWidth="1"/>
    <col min="12053" max="12053" width="11.7109375" style="434" customWidth="1"/>
    <col min="12054" max="12288" width="9.140625" style="434"/>
    <col min="12289" max="12289" width="19.28515625" style="434" customWidth="1"/>
    <col min="12290" max="12296" width="0" style="434" hidden="1" customWidth="1"/>
    <col min="12297" max="12297" width="16.85546875" style="434" customWidth="1"/>
    <col min="12298" max="12298" width="0" style="434" hidden="1" customWidth="1"/>
    <col min="12299" max="12299" width="18.140625" style="434" customWidth="1"/>
    <col min="12300" max="12300" width="0" style="434" hidden="1" customWidth="1"/>
    <col min="12301" max="12301" width="14.85546875" style="434" customWidth="1"/>
    <col min="12302" max="12302" width="0" style="434" hidden="1" customWidth="1"/>
    <col min="12303" max="12303" width="18.7109375" style="434" customWidth="1"/>
    <col min="12304" max="12304" width="0" style="434" hidden="1" customWidth="1"/>
    <col min="12305" max="12305" width="16.42578125" style="434" customWidth="1"/>
    <col min="12306" max="12306" width="0" style="434" hidden="1" customWidth="1"/>
    <col min="12307" max="12307" width="17.85546875" style="434" customWidth="1"/>
    <col min="12308" max="12308" width="0" style="434" hidden="1" customWidth="1"/>
    <col min="12309" max="12309" width="11.7109375" style="434" customWidth="1"/>
    <col min="12310" max="12544" width="9.140625" style="434"/>
    <col min="12545" max="12545" width="19.28515625" style="434" customWidth="1"/>
    <col min="12546" max="12552" width="0" style="434" hidden="1" customWidth="1"/>
    <col min="12553" max="12553" width="16.85546875" style="434" customWidth="1"/>
    <col min="12554" max="12554" width="0" style="434" hidden="1" customWidth="1"/>
    <col min="12555" max="12555" width="18.140625" style="434" customWidth="1"/>
    <col min="12556" max="12556" width="0" style="434" hidden="1" customWidth="1"/>
    <col min="12557" max="12557" width="14.85546875" style="434" customWidth="1"/>
    <col min="12558" max="12558" width="0" style="434" hidden="1" customWidth="1"/>
    <col min="12559" max="12559" width="18.7109375" style="434" customWidth="1"/>
    <col min="12560" max="12560" width="0" style="434" hidden="1" customWidth="1"/>
    <col min="12561" max="12561" width="16.42578125" style="434" customWidth="1"/>
    <col min="12562" max="12562" width="0" style="434" hidden="1" customWidth="1"/>
    <col min="12563" max="12563" width="17.85546875" style="434" customWidth="1"/>
    <col min="12564" max="12564" width="0" style="434" hidden="1" customWidth="1"/>
    <col min="12565" max="12565" width="11.7109375" style="434" customWidth="1"/>
    <col min="12566" max="12800" width="9.140625" style="434"/>
    <col min="12801" max="12801" width="19.28515625" style="434" customWidth="1"/>
    <col min="12802" max="12808" width="0" style="434" hidden="1" customWidth="1"/>
    <col min="12809" max="12809" width="16.85546875" style="434" customWidth="1"/>
    <col min="12810" max="12810" width="0" style="434" hidden="1" customWidth="1"/>
    <col min="12811" max="12811" width="18.140625" style="434" customWidth="1"/>
    <col min="12812" max="12812" width="0" style="434" hidden="1" customWidth="1"/>
    <col min="12813" max="12813" width="14.85546875" style="434" customWidth="1"/>
    <col min="12814" max="12814" width="0" style="434" hidden="1" customWidth="1"/>
    <col min="12815" max="12815" width="18.7109375" style="434" customWidth="1"/>
    <col min="12816" max="12816" width="0" style="434" hidden="1" customWidth="1"/>
    <col min="12817" max="12817" width="16.42578125" style="434" customWidth="1"/>
    <col min="12818" max="12818" width="0" style="434" hidden="1" customWidth="1"/>
    <col min="12819" max="12819" width="17.85546875" style="434" customWidth="1"/>
    <col min="12820" max="12820" width="0" style="434" hidden="1" customWidth="1"/>
    <col min="12821" max="12821" width="11.7109375" style="434" customWidth="1"/>
    <col min="12822" max="13056" width="9.140625" style="434"/>
    <col min="13057" max="13057" width="19.28515625" style="434" customWidth="1"/>
    <col min="13058" max="13064" width="0" style="434" hidden="1" customWidth="1"/>
    <col min="13065" max="13065" width="16.85546875" style="434" customWidth="1"/>
    <col min="13066" max="13066" width="0" style="434" hidden="1" customWidth="1"/>
    <col min="13067" max="13067" width="18.140625" style="434" customWidth="1"/>
    <col min="13068" max="13068" width="0" style="434" hidden="1" customWidth="1"/>
    <col min="13069" max="13069" width="14.85546875" style="434" customWidth="1"/>
    <col min="13070" max="13070" width="0" style="434" hidden="1" customWidth="1"/>
    <col min="13071" max="13071" width="18.7109375" style="434" customWidth="1"/>
    <col min="13072" max="13072" width="0" style="434" hidden="1" customWidth="1"/>
    <col min="13073" max="13073" width="16.42578125" style="434" customWidth="1"/>
    <col min="13074" max="13074" width="0" style="434" hidden="1" customWidth="1"/>
    <col min="13075" max="13075" width="17.85546875" style="434" customWidth="1"/>
    <col min="13076" max="13076" width="0" style="434" hidden="1" customWidth="1"/>
    <col min="13077" max="13077" width="11.7109375" style="434" customWidth="1"/>
    <col min="13078" max="13312" width="9.140625" style="434"/>
    <col min="13313" max="13313" width="19.28515625" style="434" customWidth="1"/>
    <col min="13314" max="13320" width="0" style="434" hidden="1" customWidth="1"/>
    <col min="13321" max="13321" width="16.85546875" style="434" customWidth="1"/>
    <col min="13322" max="13322" width="0" style="434" hidden="1" customWidth="1"/>
    <col min="13323" max="13323" width="18.140625" style="434" customWidth="1"/>
    <col min="13324" max="13324" width="0" style="434" hidden="1" customWidth="1"/>
    <col min="13325" max="13325" width="14.85546875" style="434" customWidth="1"/>
    <col min="13326" max="13326" width="0" style="434" hidden="1" customWidth="1"/>
    <col min="13327" max="13327" width="18.7109375" style="434" customWidth="1"/>
    <col min="13328" max="13328" width="0" style="434" hidden="1" customWidth="1"/>
    <col min="13329" max="13329" width="16.42578125" style="434" customWidth="1"/>
    <col min="13330" max="13330" width="0" style="434" hidden="1" customWidth="1"/>
    <col min="13331" max="13331" width="17.85546875" style="434" customWidth="1"/>
    <col min="13332" max="13332" width="0" style="434" hidden="1" customWidth="1"/>
    <col min="13333" max="13333" width="11.7109375" style="434" customWidth="1"/>
    <col min="13334" max="13568" width="9.140625" style="434"/>
    <col min="13569" max="13569" width="19.28515625" style="434" customWidth="1"/>
    <col min="13570" max="13576" width="0" style="434" hidden="1" customWidth="1"/>
    <col min="13577" max="13577" width="16.85546875" style="434" customWidth="1"/>
    <col min="13578" max="13578" width="0" style="434" hidden="1" customWidth="1"/>
    <col min="13579" max="13579" width="18.140625" style="434" customWidth="1"/>
    <col min="13580" max="13580" width="0" style="434" hidden="1" customWidth="1"/>
    <col min="13581" max="13581" width="14.85546875" style="434" customWidth="1"/>
    <col min="13582" max="13582" width="0" style="434" hidden="1" customWidth="1"/>
    <col min="13583" max="13583" width="18.7109375" style="434" customWidth="1"/>
    <col min="13584" max="13584" width="0" style="434" hidden="1" customWidth="1"/>
    <col min="13585" max="13585" width="16.42578125" style="434" customWidth="1"/>
    <col min="13586" max="13586" width="0" style="434" hidden="1" customWidth="1"/>
    <col min="13587" max="13587" width="17.85546875" style="434" customWidth="1"/>
    <col min="13588" max="13588" width="0" style="434" hidden="1" customWidth="1"/>
    <col min="13589" max="13589" width="11.7109375" style="434" customWidth="1"/>
    <col min="13590" max="13824" width="9.140625" style="434"/>
    <col min="13825" max="13825" width="19.28515625" style="434" customWidth="1"/>
    <col min="13826" max="13832" width="0" style="434" hidden="1" customWidth="1"/>
    <col min="13833" max="13833" width="16.85546875" style="434" customWidth="1"/>
    <col min="13834" max="13834" width="0" style="434" hidden="1" customWidth="1"/>
    <col min="13835" max="13835" width="18.140625" style="434" customWidth="1"/>
    <col min="13836" max="13836" width="0" style="434" hidden="1" customWidth="1"/>
    <col min="13837" max="13837" width="14.85546875" style="434" customWidth="1"/>
    <col min="13838" max="13838" width="0" style="434" hidden="1" customWidth="1"/>
    <col min="13839" max="13839" width="18.7109375" style="434" customWidth="1"/>
    <col min="13840" max="13840" width="0" style="434" hidden="1" customWidth="1"/>
    <col min="13841" max="13841" width="16.42578125" style="434" customWidth="1"/>
    <col min="13842" max="13842" width="0" style="434" hidden="1" customWidth="1"/>
    <col min="13843" max="13843" width="17.85546875" style="434" customWidth="1"/>
    <col min="13844" max="13844" width="0" style="434" hidden="1" customWidth="1"/>
    <col min="13845" max="13845" width="11.7109375" style="434" customWidth="1"/>
    <col min="13846" max="14080" width="9.140625" style="434"/>
    <col min="14081" max="14081" width="19.28515625" style="434" customWidth="1"/>
    <col min="14082" max="14088" width="0" style="434" hidden="1" customWidth="1"/>
    <col min="14089" max="14089" width="16.85546875" style="434" customWidth="1"/>
    <col min="14090" max="14090" width="0" style="434" hidden="1" customWidth="1"/>
    <col min="14091" max="14091" width="18.140625" style="434" customWidth="1"/>
    <col min="14092" max="14092" width="0" style="434" hidden="1" customWidth="1"/>
    <col min="14093" max="14093" width="14.85546875" style="434" customWidth="1"/>
    <col min="14094" max="14094" width="0" style="434" hidden="1" customWidth="1"/>
    <col min="14095" max="14095" width="18.7109375" style="434" customWidth="1"/>
    <col min="14096" max="14096" width="0" style="434" hidden="1" customWidth="1"/>
    <col min="14097" max="14097" width="16.42578125" style="434" customWidth="1"/>
    <col min="14098" max="14098" width="0" style="434" hidden="1" customWidth="1"/>
    <col min="14099" max="14099" width="17.85546875" style="434" customWidth="1"/>
    <col min="14100" max="14100" width="0" style="434" hidden="1" customWidth="1"/>
    <col min="14101" max="14101" width="11.7109375" style="434" customWidth="1"/>
    <col min="14102" max="14336" width="9.140625" style="434"/>
    <col min="14337" max="14337" width="19.28515625" style="434" customWidth="1"/>
    <col min="14338" max="14344" width="0" style="434" hidden="1" customWidth="1"/>
    <col min="14345" max="14345" width="16.85546875" style="434" customWidth="1"/>
    <col min="14346" max="14346" width="0" style="434" hidden="1" customWidth="1"/>
    <col min="14347" max="14347" width="18.140625" style="434" customWidth="1"/>
    <col min="14348" max="14348" width="0" style="434" hidden="1" customWidth="1"/>
    <col min="14349" max="14349" width="14.85546875" style="434" customWidth="1"/>
    <col min="14350" max="14350" width="0" style="434" hidden="1" customWidth="1"/>
    <col min="14351" max="14351" width="18.7109375" style="434" customWidth="1"/>
    <col min="14352" max="14352" width="0" style="434" hidden="1" customWidth="1"/>
    <col min="14353" max="14353" width="16.42578125" style="434" customWidth="1"/>
    <col min="14354" max="14354" width="0" style="434" hidden="1" customWidth="1"/>
    <col min="14355" max="14355" width="17.85546875" style="434" customWidth="1"/>
    <col min="14356" max="14356" width="0" style="434" hidden="1" customWidth="1"/>
    <col min="14357" max="14357" width="11.7109375" style="434" customWidth="1"/>
    <col min="14358" max="14592" width="9.140625" style="434"/>
    <col min="14593" max="14593" width="19.28515625" style="434" customWidth="1"/>
    <col min="14594" max="14600" width="0" style="434" hidden="1" customWidth="1"/>
    <col min="14601" max="14601" width="16.85546875" style="434" customWidth="1"/>
    <col min="14602" max="14602" width="0" style="434" hidden="1" customWidth="1"/>
    <col min="14603" max="14603" width="18.140625" style="434" customWidth="1"/>
    <col min="14604" max="14604" width="0" style="434" hidden="1" customWidth="1"/>
    <col min="14605" max="14605" width="14.85546875" style="434" customWidth="1"/>
    <col min="14606" max="14606" width="0" style="434" hidden="1" customWidth="1"/>
    <col min="14607" max="14607" width="18.7109375" style="434" customWidth="1"/>
    <col min="14608" max="14608" width="0" style="434" hidden="1" customWidth="1"/>
    <col min="14609" max="14609" width="16.42578125" style="434" customWidth="1"/>
    <col min="14610" max="14610" width="0" style="434" hidden="1" customWidth="1"/>
    <col min="14611" max="14611" width="17.85546875" style="434" customWidth="1"/>
    <col min="14612" max="14612" width="0" style="434" hidden="1" customWidth="1"/>
    <col min="14613" max="14613" width="11.7109375" style="434" customWidth="1"/>
    <col min="14614" max="14848" width="9.140625" style="434"/>
    <col min="14849" max="14849" width="19.28515625" style="434" customWidth="1"/>
    <col min="14850" max="14856" width="0" style="434" hidden="1" customWidth="1"/>
    <col min="14857" max="14857" width="16.85546875" style="434" customWidth="1"/>
    <col min="14858" max="14858" width="0" style="434" hidden="1" customWidth="1"/>
    <col min="14859" max="14859" width="18.140625" style="434" customWidth="1"/>
    <col min="14860" max="14860" width="0" style="434" hidden="1" customWidth="1"/>
    <col min="14861" max="14861" width="14.85546875" style="434" customWidth="1"/>
    <col min="14862" max="14862" width="0" style="434" hidden="1" customWidth="1"/>
    <col min="14863" max="14863" width="18.7109375" style="434" customWidth="1"/>
    <col min="14864" max="14864" width="0" style="434" hidden="1" customWidth="1"/>
    <col min="14865" max="14865" width="16.42578125" style="434" customWidth="1"/>
    <col min="14866" max="14866" width="0" style="434" hidden="1" customWidth="1"/>
    <col min="14867" max="14867" width="17.85546875" style="434" customWidth="1"/>
    <col min="14868" max="14868" width="0" style="434" hidden="1" customWidth="1"/>
    <col min="14869" max="14869" width="11.7109375" style="434" customWidth="1"/>
    <col min="14870" max="15104" width="9.140625" style="434"/>
    <col min="15105" max="15105" width="19.28515625" style="434" customWidth="1"/>
    <col min="15106" max="15112" width="0" style="434" hidden="1" customWidth="1"/>
    <col min="15113" max="15113" width="16.85546875" style="434" customWidth="1"/>
    <col min="15114" max="15114" width="0" style="434" hidden="1" customWidth="1"/>
    <col min="15115" max="15115" width="18.140625" style="434" customWidth="1"/>
    <col min="15116" max="15116" width="0" style="434" hidden="1" customWidth="1"/>
    <col min="15117" max="15117" width="14.85546875" style="434" customWidth="1"/>
    <col min="15118" max="15118" width="0" style="434" hidden="1" customWidth="1"/>
    <col min="15119" max="15119" width="18.7109375" style="434" customWidth="1"/>
    <col min="15120" max="15120" width="0" style="434" hidden="1" customWidth="1"/>
    <col min="15121" max="15121" width="16.42578125" style="434" customWidth="1"/>
    <col min="15122" max="15122" width="0" style="434" hidden="1" customWidth="1"/>
    <col min="15123" max="15123" width="17.85546875" style="434" customWidth="1"/>
    <col min="15124" max="15124" width="0" style="434" hidden="1" customWidth="1"/>
    <col min="15125" max="15125" width="11.7109375" style="434" customWidth="1"/>
    <col min="15126" max="15360" width="9.140625" style="434"/>
    <col min="15361" max="15361" width="19.28515625" style="434" customWidth="1"/>
    <col min="15362" max="15368" width="0" style="434" hidden="1" customWidth="1"/>
    <col min="15369" max="15369" width="16.85546875" style="434" customWidth="1"/>
    <col min="15370" max="15370" width="0" style="434" hidden="1" customWidth="1"/>
    <col min="15371" max="15371" width="18.140625" style="434" customWidth="1"/>
    <col min="15372" max="15372" width="0" style="434" hidden="1" customWidth="1"/>
    <col min="15373" max="15373" width="14.85546875" style="434" customWidth="1"/>
    <col min="15374" max="15374" width="0" style="434" hidden="1" customWidth="1"/>
    <col min="15375" max="15375" width="18.7109375" style="434" customWidth="1"/>
    <col min="15376" max="15376" width="0" style="434" hidden="1" customWidth="1"/>
    <col min="15377" max="15377" width="16.42578125" style="434" customWidth="1"/>
    <col min="15378" max="15378" width="0" style="434" hidden="1" customWidth="1"/>
    <col min="15379" max="15379" width="17.85546875" style="434" customWidth="1"/>
    <col min="15380" max="15380" width="0" style="434" hidden="1" customWidth="1"/>
    <col min="15381" max="15381" width="11.7109375" style="434" customWidth="1"/>
    <col min="15382" max="15616" width="9.140625" style="434"/>
    <col min="15617" max="15617" width="19.28515625" style="434" customWidth="1"/>
    <col min="15618" max="15624" width="0" style="434" hidden="1" customWidth="1"/>
    <col min="15625" max="15625" width="16.85546875" style="434" customWidth="1"/>
    <col min="15626" max="15626" width="0" style="434" hidden="1" customWidth="1"/>
    <col min="15627" max="15627" width="18.140625" style="434" customWidth="1"/>
    <col min="15628" max="15628" width="0" style="434" hidden="1" customWidth="1"/>
    <col min="15629" max="15629" width="14.85546875" style="434" customWidth="1"/>
    <col min="15630" max="15630" width="0" style="434" hidden="1" customWidth="1"/>
    <col min="15631" max="15631" width="18.7109375" style="434" customWidth="1"/>
    <col min="15632" max="15632" width="0" style="434" hidden="1" customWidth="1"/>
    <col min="15633" max="15633" width="16.42578125" style="434" customWidth="1"/>
    <col min="15634" max="15634" width="0" style="434" hidden="1" customWidth="1"/>
    <col min="15635" max="15635" width="17.85546875" style="434" customWidth="1"/>
    <col min="15636" max="15636" width="0" style="434" hidden="1" customWidth="1"/>
    <col min="15637" max="15637" width="11.7109375" style="434" customWidth="1"/>
    <col min="15638" max="15872" width="9.140625" style="434"/>
    <col min="15873" max="15873" width="19.28515625" style="434" customWidth="1"/>
    <col min="15874" max="15880" width="0" style="434" hidden="1" customWidth="1"/>
    <col min="15881" max="15881" width="16.85546875" style="434" customWidth="1"/>
    <col min="15882" max="15882" width="0" style="434" hidden="1" customWidth="1"/>
    <col min="15883" max="15883" width="18.140625" style="434" customWidth="1"/>
    <col min="15884" max="15884" width="0" style="434" hidden="1" customWidth="1"/>
    <col min="15885" max="15885" width="14.85546875" style="434" customWidth="1"/>
    <col min="15886" max="15886" width="0" style="434" hidden="1" customWidth="1"/>
    <col min="15887" max="15887" width="18.7109375" style="434" customWidth="1"/>
    <col min="15888" max="15888" width="0" style="434" hidden="1" customWidth="1"/>
    <col min="15889" max="15889" width="16.42578125" style="434" customWidth="1"/>
    <col min="15890" max="15890" width="0" style="434" hidden="1" customWidth="1"/>
    <col min="15891" max="15891" width="17.85546875" style="434" customWidth="1"/>
    <col min="15892" max="15892" width="0" style="434" hidden="1" customWidth="1"/>
    <col min="15893" max="15893" width="11.7109375" style="434" customWidth="1"/>
    <col min="15894" max="16128" width="9.140625" style="434"/>
    <col min="16129" max="16129" width="19.28515625" style="434" customWidth="1"/>
    <col min="16130" max="16136" width="0" style="434" hidden="1" customWidth="1"/>
    <col min="16137" max="16137" width="16.85546875" style="434" customWidth="1"/>
    <col min="16138" max="16138" width="0" style="434" hidden="1" customWidth="1"/>
    <col min="16139" max="16139" width="18.140625" style="434" customWidth="1"/>
    <col min="16140" max="16140" width="0" style="434" hidden="1" customWidth="1"/>
    <col min="16141" max="16141" width="14.85546875" style="434" customWidth="1"/>
    <col min="16142" max="16142" width="0" style="434" hidden="1" customWidth="1"/>
    <col min="16143" max="16143" width="18.7109375" style="434" customWidth="1"/>
    <col min="16144" max="16144" width="0" style="434" hidden="1" customWidth="1"/>
    <col min="16145" max="16145" width="16.42578125" style="434" customWidth="1"/>
    <col min="16146" max="16146" width="0" style="434" hidden="1" customWidth="1"/>
    <col min="16147" max="16147" width="17.85546875" style="434" customWidth="1"/>
    <col min="16148" max="16148" width="0" style="434" hidden="1" customWidth="1"/>
    <col min="16149" max="16149" width="11.7109375" style="434" customWidth="1"/>
    <col min="16150" max="16384" width="9.140625" style="434"/>
  </cols>
  <sheetData>
    <row r="1" spans="1:33" ht="47.25" customHeight="1">
      <c r="A1" s="1175" t="s">
        <v>1413</v>
      </c>
      <c r="B1" s="1175"/>
      <c r="C1" s="1175"/>
      <c r="D1" s="1175"/>
      <c r="E1" s="1175"/>
      <c r="F1" s="1175"/>
      <c r="G1" s="1175"/>
      <c r="H1" s="1175"/>
      <c r="I1" s="1175"/>
      <c r="J1" s="1175"/>
      <c r="L1" s="434" t="s">
        <v>1414</v>
      </c>
    </row>
    <row r="2" spans="1:33" ht="29.25" customHeight="1">
      <c r="A2" s="1176" t="s">
        <v>1415</v>
      </c>
      <c r="B2" s="1176"/>
      <c r="C2" s="1176"/>
      <c r="D2" s="1176"/>
      <c r="E2" s="1176"/>
      <c r="F2" s="1176"/>
      <c r="G2" s="1176"/>
      <c r="H2" s="1176"/>
      <c r="I2" s="1176"/>
      <c r="J2" s="1176"/>
      <c r="L2" s="434" t="s">
        <v>1416</v>
      </c>
    </row>
    <row r="4" spans="1:33">
      <c r="A4" s="1177" t="s">
        <v>1417</v>
      </c>
      <c r="B4" s="1177"/>
      <c r="C4" s="1177"/>
      <c r="D4" s="1177"/>
      <c r="E4" s="1177"/>
      <c r="F4" s="1177"/>
      <c r="G4" s="1177"/>
      <c r="H4" s="1177"/>
      <c r="I4" s="1177"/>
      <c r="J4" s="1177"/>
      <c r="K4" s="1177"/>
    </row>
    <row r="5" spans="1:33" ht="25.5" customHeight="1"/>
    <row r="6" spans="1:33" ht="30" customHeight="1">
      <c r="A6" s="1178" t="s">
        <v>1418</v>
      </c>
      <c r="B6" s="1178"/>
      <c r="C6" s="1178"/>
      <c r="D6" s="1178"/>
      <c r="E6" s="1178"/>
      <c r="F6" s="1178"/>
      <c r="G6" s="1178"/>
      <c r="H6" s="1178"/>
      <c r="I6" s="1178"/>
      <c r="J6" s="1178"/>
      <c r="K6" s="1178"/>
      <c r="L6" s="1178"/>
      <c r="M6" s="1178"/>
      <c r="N6" s="1178"/>
      <c r="O6" s="1178"/>
      <c r="P6" s="1178"/>
      <c r="Q6" s="1178"/>
      <c r="R6" s="1178"/>
      <c r="S6" s="1178"/>
      <c r="T6" s="1178"/>
      <c r="U6" s="435"/>
      <c r="V6" s="435"/>
      <c r="W6" s="435"/>
      <c r="X6" s="435"/>
      <c r="Y6" s="435"/>
      <c r="Z6" s="435"/>
      <c r="AA6" s="435"/>
      <c r="AB6" s="435"/>
      <c r="AC6" s="435"/>
      <c r="AD6" s="435"/>
      <c r="AE6" s="435"/>
      <c r="AF6" s="435"/>
      <c r="AG6" s="435"/>
    </row>
    <row r="7" spans="1:33" ht="36" customHeight="1">
      <c r="A7" s="1179" t="s">
        <v>1066</v>
      </c>
      <c r="B7" s="1180" t="s">
        <v>1419</v>
      </c>
      <c r="C7" s="1180"/>
      <c r="D7" s="873" t="s">
        <v>1420</v>
      </c>
      <c r="E7" s="873" t="s">
        <v>1421</v>
      </c>
      <c r="F7" s="1179" t="s">
        <v>1422</v>
      </c>
      <c r="G7" s="1181" t="s">
        <v>1423</v>
      </c>
      <c r="H7" s="1182"/>
      <c r="I7" s="1179" t="s">
        <v>1424</v>
      </c>
      <c r="J7" s="1179"/>
      <c r="K7" s="1179"/>
      <c r="L7" s="1179"/>
      <c r="M7" s="1179"/>
      <c r="N7" s="1179"/>
      <c r="O7" s="1179"/>
      <c r="P7" s="1179"/>
      <c r="Q7" s="1179"/>
      <c r="R7" s="1179"/>
      <c r="S7" s="1179"/>
      <c r="T7" s="1179"/>
      <c r="U7" s="435"/>
      <c r="V7" s="435"/>
      <c r="W7" s="435"/>
      <c r="X7" s="435"/>
      <c r="Y7" s="435"/>
      <c r="Z7" s="435"/>
      <c r="AA7" s="435"/>
      <c r="AB7" s="435"/>
      <c r="AC7" s="435"/>
      <c r="AD7" s="435"/>
      <c r="AE7" s="435"/>
      <c r="AF7" s="435"/>
      <c r="AG7" s="435"/>
    </row>
    <row r="8" spans="1:33" ht="54" customHeight="1">
      <c r="A8" s="1179"/>
      <c r="B8" s="1180" t="s">
        <v>1425</v>
      </c>
      <c r="C8" s="1180" t="s">
        <v>1426</v>
      </c>
      <c r="D8" s="1180" t="s">
        <v>1427</v>
      </c>
      <c r="E8" s="1187" t="s">
        <v>1428</v>
      </c>
      <c r="F8" s="1179"/>
      <c r="G8" s="1183"/>
      <c r="H8" s="1184"/>
      <c r="I8" s="1174" t="s">
        <v>1067</v>
      </c>
      <c r="J8" s="1174"/>
      <c r="K8" s="1174" t="s">
        <v>1429</v>
      </c>
      <c r="L8" s="1174"/>
      <c r="M8" s="1174" t="s">
        <v>1430</v>
      </c>
      <c r="N8" s="1174"/>
      <c r="O8" s="1185" t="s">
        <v>1068</v>
      </c>
      <c r="P8" s="1186"/>
      <c r="Q8" s="1174" t="s">
        <v>1431</v>
      </c>
      <c r="R8" s="1174"/>
      <c r="S8" s="1174" t="s">
        <v>1432</v>
      </c>
      <c r="T8" s="1174"/>
      <c r="U8" s="435"/>
      <c r="V8" s="435"/>
      <c r="W8" s="435"/>
      <c r="X8" s="435"/>
      <c r="Y8" s="435"/>
      <c r="Z8" s="435"/>
      <c r="AA8" s="435"/>
      <c r="AB8" s="435"/>
      <c r="AC8" s="435"/>
      <c r="AD8" s="435"/>
      <c r="AE8" s="435"/>
      <c r="AF8" s="435"/>
      <c r="AG8" s="435"/>
    </row>
    <row r="9" spans="1:33" ht="129" customHeight="1">
      <c r="A9" s="1179"/>
      <c r="B9" s="1180"/>
      <c r="C9" s="1180"/>
      <c r="D9" s="1180"/>
      <c r="E9" s="1188"/>
      <c r="F9" s="1179"/>
      <c r="G9" s="872" t="s">
        <v>1433</v>
      </c>
      <c r="H9" s="872" t="s">
        <v>1434</v>
      </c>
      <c r="I9" s="872" t="s">
        <v>1435</v>
      </c>
      <c r="J9" s="872" t="s">
        <v>1436</v>
      </c>
      <c r="K9" s="872" t="s">
        <v>1435</v>
      </c>
      <c r="L9" s="872" t="s">
        <v>1436</v>
      </c>
      <c r="M9" s="872" t="s">
        <v>1435</v>
      </c>
      <c r="N9" s="872" t="s">
        <v>1436</v>
      </c>
      <c r="O9" s="872" t="s">
        <v>1435</v>
      </c>
      <c r="P9" s="872" t="s">
        <v>1436</v>
      </c>
      <c r="Q9" s="872" t="s">
        <v>1435</v>
      </c>
      <c r="R9" s="872" t="s">
        <v>1436</v>
      </c>
      <c r="S9" s="872" t="s">
        <v>1435</v>
      </c>
      <c r="T9" s="872" t="s">
        <v>1436</v>
      </c>
      <c r="U9" s="435"/>
      <c r="V9" s="435"/>
      <c r="W9" s="435"/>
      <c r="X9" s="435"/>
      <c r="Y9" s="435"/>
      <c r="Z9" s="435"/>
      <c r="AA9" s="435"/>
      <c r="AB9" s="435"/>
      <c r="AC9" s="435"/>
      <c r="AD9" s="435"/>
      <c r="AE9" s="435"/>
      <c r="AF9" s="435"/>
      <c r="AG9" s="435"/>
    </row>
    <row r="10" spans="1:33" ht="30">
      <c r="A10" s="756" t="s">
        <v>1437</v>
      </c>
      <c r="B10" s="757" t="s">
        <v>1438</v>
      </c>
      <c r="C10" s="757" t="s">
        <v>1439</v>
      </c>
      <c r="D10" s="757" t="s">
        <v>1439</v>
      </c>
      <c r="E10" s="757" t="s">
        <v>1440</v>
      </c>
      <c r="F10" s="757">
        <v>1</v>
      </c>
      <c r="G10" s="757">
        <v>18</v>
      </c>
      <c r="H10" s="757">
        <v>2</v>
      </c>
      <c r="I10" s="758">
        <v>0</v>
      </c>
      <c r="J10" s="758">
        <v>0</v>
      </c>
      <c r="K10" s="758">
        <v>120</v>
      </c>
      <c r="L10" s="758">
        <v>10</v>
      </c>
      <c r="M10" s="758">
        <v>50</v>
      </c>
      <c r="N10" s="758">
        <v>2</v>
      </c>
      <c r="O10" s="758">
        <v>75</v>
      </c>
      <c r="P10" s="758">
        <v>4</v>
      </c>
      <c r="Q10" s="758">
        <v>80</v>
      </c>
      <c r="R10" s="758">
        <v>14</v>
      </c>
      <c r="S10" s="758">
        <v>40</v>
      </c>
      <c r="T10" s="757">
        <v>7</v>
      </c>
      <c r="U10" s="759">
        <f>S10+Q10+O10+M10+K10+I10</f>
        <v>365</v>
      </c>
      <c r="V10" s="435"/>
      <c r="W10" s="435"/>
      <c r="X10" s="435"/>
      <c r="Y10" s="435"/>
      <c r="Z10" s="435"/>
      <c r="AA10" s="435"/>
      <c r="AB10" s="435"/>
      <c r="AC10" s="435"/>
      <c r="AD10" s="435"/>
      <c r="AE10" s="435"/>
      <c r="AF10" s="435"/>
      <c r="AG10" s="435"/>
    </row>
    <row r="11" spans="1:33" ht="15.75">
      <c r="A11" s="756" t="s">
        <v>1025</v>
      </c>
      <c r="B11" s="757" t="s">
        <v>1441</v>
      </c>
      <c r="C11" s="757" t="s">
        <v>1442</v>
      </c>
      <c r="D11" s="757" t="s">
        <v>1442</v>
      </c>
      <c r="E11" s="757" t="s">
        <v>1442</v>
      </c>
      <c r="F11" s="757">
        <v>3</v>
      </c>
      <c r="G11" s="757">
        <v>3</v>
      </c>
      <c r="H11" s="757">
        <v>0</v>
      </c>
      <c r="I11" s="758">
        <v>19</v>
      </c>
      <c r="J11" s="758">
        <v>4</v>
      </c>
      <c r="K11" s="758">
        <v>103</v>
      </c>
      <c r="L11" s="758">
        <v>9</v>
      </c>
      <c r="M11" s="758">
        <v>30</v>
      </c>
      <c r="N11" s="758">
        <v>4</v>
      </c>
      <c r="O11" s="758">
        <v>19</v>
      </c>
      <c r="P11" s="758">
        <v>4</v>
      </c>
      <c r="Q11" s="758">
        <v>93</v>
      </c>
      <c r="R11" s="758">
        <v>9</v>
      </c>
      <c r="S11" s="758">
        <v>209</v>
      </c>
      <c r="T11" s="757">
        <v>9</v>
      </c>
      <c r="U11" s="759">
        <f t="shared" ref="U11:U40" si="0">S11+Q11+O11+M11+K11+I11</f>
        <v>473</v>
      </c>
      <c r="V11" s="435"/>
      <c r="W11" s="435"/>
      <c r="X11" s="435"/>
      <c r="Y11" s="435"/>
      <c r="Z11" s="435"/>
      <c r="AA11" s="435"/>
      <c r="AB11" s="435"/>
      <c r="AC11" s="435"/>
      <c r="AD11" s="435"/>
      <c r="AE11" s="435"/>
      <c r="AF11" s="435"/>
      <c r="AG11" s="435"/>
    </row>
    <row r="12" spans="1:33" ht="15.75">
      <c r="A12" s="756" t="s">
        <v>1443</v>
      </c>
      <c r="B12" s="757" t="s">
        <v>1444</v>
      </c>
      <c r="C12" s="757" t="s">
        <v>1442</v>
      </c>
      <c r="D12" s="757" t="s">
        <v>1442</v>
      </c>
      <c r="E12" s="757" t="s">
        <v>1442</v>
      </c>
      <c r="F12" s="757">
        <v>4</v>
      </c>
      <c r="G12" s="757">
        <v>4</v>
      </c>
      <c r="H12" s="757">
        <v>0</v>
      </c>
      <c r="I12" s="758">
        <v>0</v>
      </c>
      <c r="J12" s="758">
        <v>0</v>
      </c>
      <c r="K12" s="758">
        <v>0</v>
      </c>
      <c r="L12" s="758">
        <v>0</v>
      </c>
      <c r="M12" s="758">
        <v>0</v>
      </c>
      <c r="N12" s="758">
        <v>0</v>
      </c>
      <c r="O12" s="758">
        <v>0</v>
      </c>
      <c r="P12" s="758">
        <v>0</v>
      </c>
      <c r="Q12" s="758">
        <v>80</v>
      </c>
      <c r="R12" s="758">
        <v>18</v>
      </c>
      <c r="S12" s="758">
        <v>60</v>
      </c>
      <c r="T12" s="757">
        <v>6</v>
      </c>
      <c r="U12" s="759">
        <f t="shared" si="0"/>
        <v>140</v>
      </c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</row>
    <row r="13" spans="1:33" ht="30">
      <c r="A13" s="756" t="s">
        <v>1445</v>
      </c>
      <c r="B13" s="757" t="s">
        <v>1446</v>
      </c>
      <c r="C13" s="757" t="s">
        <v>1442</v>
      </c>
      <c r="D13" s="757" t="s">
        <v>1442</v>
      </c>
      <c r="E13" s="757" t="s">
        <v>1447</v>
      </c>
      <c r="F13" s="757">
        <v>1</v>
      </c>
      <c r="G13" s="757">
        <v>1</v>
      </c>
      <c r="H13" s="757">
        <v>0</v>
      </c>
      <c r="I13" s="758">
        <v>0</v>
      </c>
      <c r="J13" s="758">
        <v>0</v>
      </c>
      <c r="K13" s="758">
        <v>0</v>
      </c>
      <c r="L13" s="758">
        <v>0</v>
      </c>
      <c r="M13" s="758">
        <v>0</v>
      </c>
      <c r="N13" s="758">
        <v>0</v>
      </c>
      <c r="O13" s="758">
        <v>30</v>
      </c>
      <c r="P13" s="758">
        <v>3</v>
      </c>
      <c r="Q13" s="758">
        <v>0</v>
      </c>
      <c r="R13" s="758">
        <v>0</v>
      </c>
      <c r="S13" s="758">
        <v>0</v>
      </c>
      <c r="T13" s="757">
        <v>0</v>
      </c>
      <c r="U13" s="759">
        <f t="shared" si="0"/>
        <v>30</v>
      </c>
      <c r="V13" s="435"/>
      <c r="W13" s="435"/>
      <c r="X13" s="435"/>
      <c r="Y13" s="435"/>
      <c r="Z13" s="435"/>
      <c r="AA13" s="435"/>
      <c r="AB13" s="435"/>
      <c r="AC13" s="435"/>
      <c r="AD13" s="435"/>
      <c r="AE13" s="435"/>
      <c r="AF13" s="435"/>
      <c r="AG13" s="435"/>
    </row>
    <row r="14" spans="1:33" ht="15.75" customHeight="1">
      <c r="A14" s="756" t="s">
        <v>770</v>
      </c>
      <c r="B14" s="757" t="s">
        <v>1441</v>
      </c>
      <c r="C14" s="757" t="s">
        <v>1442</v>
      </c>
      <c r="D14" s="757" t="s">
        <v>1442</v>
      </c>
      <c r="E14" s="757" t="s">
        <v>1442</v>
      </c>
      <c r="F14" s="757">
        <v>5.23</v>
      </c>
      <c r="G14" s="757">
        <v>15</v>
      </c>
      <c r="H14" s="757">
        <v>2</v>
      </c>
      <c r="I14" s="758">
        <v>25</v>
      </c>
      <c r="J14" s="758">
        <v>5</v>
      </c>
      <c r="K14" s="758">
        <v>29</v>
      </c>
      <c r="L14" s="758">
        <v>6.5</v>
      </c>
      <c r="M14" s="758">
        <v>105</v>
      </c>
      <c r="N14" s="758">
        <v>9</v>
      </c>
      <c r="O14" s="758">
        <v>55</v>
      </c>
      <c r="P14" s="758">
        <v>25</v>
      </c>
      <c r="Q14" s="758">
        <v>113</v>
      </c>
      <c r="R14" s="758">
        <v>27</v>
      </c>
      <c r="S14" s="758">
        <v>90</v>
      </c>
      <c r="T14" s="757">
        <v>19.5</v>
      </c>
      <c r="U14" s="759">
        <f t="shared" si="0"/>
        <v>417</v>
      </c>
      <c r="V14" s="435"/>
      <c r="W14" s="435"/>
      <c r="X14" s="435"/>
      <c r="Y14" s="435"/>
      <c r="Z14" s="435"/>
      <c r="AA14" s="435"/>
      <c r="AB14" s="435"/>
      <c r="AC14" s="435"/>
      <c r="AD14" s="435"/>
      <c r="AE14" s="435"/>
      <c r="AF14" s="435"/>
      <c r="AG14" s="435"/>
    </row>
    <row r="15" spans="1:33" ht="15.75">
      <c r="A15" s="756" t="s">
        <v>771</v>
      </c>
      <c r="B15" s="760" t="s">
        <v>1446</v>
      </c>
      <c r="C15" s="760">
        <v>0</v>
      </c>
      <c r="D15" s="761">
        <v>0</v>
      </c>
      <c r="E15" s="761">
        <v>0</v>
      </c>
      <c r="F15" s="761">
        <v>1</v>
      </c>
      <c r="G15" s="761">
        <v>0</v>
      </c>
      <c r="H15" s="761">
        <v>0</v>
      </c>
      <c r="I15" s="762">
        <v>0</v>
      </c>
      <c r="J15" s="762">
        <v>0</v>
      </c>
      <c r="K15" s="762">
        <v>0</v>
      </c>
      <c r="L15" s="762">
        <v>0</v>
      </c>
      <c r="M15" s="762">
        <v>0</v>
      </c>
      <c r="N15" s="762">
        <v>0</v>
      </c>
      <c r="O15" s="762">
        <v>0</v>
      </c>
      <c r="P15" s="762">
        <v>0</v>
      </c>
      <c r="Q15" s="762">
        <v>0</v>
      </c>
      <c r="R15" s="762">
        <v>0</v>
      </c>
      <c r="S15" s="762">
        <v>0</v>
      </c>
      <c r="T15" s="761">
        <v>0</v>
      </c>
      <c r="U15" s="759">
        <f t="shared" si="0"/>
        <v>0</v>
      </c>
    </row>
    <row r="16" spans="1:33" ht="15.75">
      <c r="A16" s="756" t="s">
        <v>1448</v>
      </c>
      <c r="B16" s="757" t="s">
        <v>1438</v>
      </c>
      <c r="C16" s="757" t="s">
        <v>1449</v>
      </c>
      <c r="D16" s="757" t="s">
        <v>1449</v>
      </c>
      <c r="E16" s="757" t="s">
        <v>1450</v>
      </c>
      <c r="F16" s="757">
        <v>0</v>
      </c>
      <c r="G16" s="757">
        <v>0</v>
      </c>
      <c r="H16" s="757">
        <v>0</v>
      </c>
      <c r="I16" s="758">
        <v>0</v>
      </c>
      <c r="J16" s="758">
        <v>0</v>
      </c>
      <c r="K16" s="758">
        <v>0</v>
      </c>
      <c r="L16" s="758">
        <v>0</v>
      </c>
      <c r="M16" s="758">
        <v>0</v>
      </c>
      <c r="N16" s="758">
        <v>0</v>
      </c>
      <c r="O16" s="758">
        <v>0</v>
      </c>
      <c r="P16" s="758">
        <v>0</v>
      </c>
      <c r="Q16" s="758">
        <v>0</v>
      </c>
      <c r="R16" s="758">
        <v>0</v>
      </c>
      <c r="S16" s="758">
        <v>0</v>
      </c>
      <c r="T16" s="757">
        <v>0</v>
      </c>
      <c r="U16" s="759">
        <f t="shared" si="0"/>
        <v>0</v>
      </c>
      <c r="V16" s="435"/>
      <c r="W16" s="435"/>
      <c r="X16" s="435"/>
      <c r="Y16" s="435"/>
      <c r="Z16" s="435"/>
      <c r="AA16" s="435"/>
      <c r="AB16" s="435"/>
      <c r="AC16" s="435"/>
      <c r="AD16" s="435"/>
      <c r="AE16" s="435"/>
      <c r="AF16" s="435"/>
      <c r="AG16" s="435"/>
    </row>
    <row r="17" spans="1:33" ht="15.75">
      <c r="A17" s="756" t="s">
        <v>773</v>
      </c>
      <c r="B17" s="757" t="s">
        <v>1441</v>
      </c>
      <c r="C17" s="757" t="s">
        <v>1442</v>
      </c>
      <c r="D17" s="757" t="s">
        <v>1442</v>
      </c>
      <c r="E17" s="757" t="s">
        <v>1442</v>
      </c>
      <c r="F17" s="757">
        <v>2</v>
      </c>
      <c r="G17" s="757">
        <v>7</v>
      </c>
      <c r="H17" s="757">
        <v>0</v>
      </c>
      <c r="I17" s="758">
        <v>0</v>
      </c>
      <c r="J17" s="758">
        <v>0</v>
      </c>
      <c r="K17" s="758">
        <v>80</v>
      </c>
      <c r="L17" s="758">
        <v>16</v>
      </c>
      <c r="M17" s="758">
        <v>15</v>
      </c>
      <c r="N17" s="758">
        <v>4</v>
      </c>
      <c r="O17" s="758">
        <v>105</v>
      </c>
      <c r="P17" s="758">
        <v>16</v>
      </c>
      <c r="Q17" s="758">
        <v>15</v>
      </c>
      <c r="R17" s="758">
        <v>4</v>
      </c>
      <c r="S17" s="758">
        <v>0</v>
      </c>
      <c r="T17" s="757">
        <v>0</v>
      </c>
      <c r="U17" s="759">
        <f t="shared" si="0"/>
        <v>215</v>
      </c>
      <c r="V17" s="435"/>
      <c r="W17" s="435"/>
      <c r="X17" s="435"/>
      <c r="Y17" s="435"/>
      <c r="Z17" s="435"/>
      <c r="AA17" s="435"/>
      <c r="AB17" s="435"/>
      <c r="AC17" s="435"/>
      <c r="AD17" s="435"/>
      <c r="AE17" s="435"/>
      <c r="AF17" s="435"/>
      <c r="AG17" s="435"/>
    </row>
    <row r="18" spans="1:33" ht="15.75">
      <c r="A18" s="756" t="s">
        <v>774</v>
      </c>
      <c r="B18" s="757" t="s">
        <v>1441</v>
      </c>
      <c r="C18" s="757" t="s">
        <v>1442</v>
      </c>
      <c r="D18" s="757" t="s">
        <v>1442</v>
      </c>
      <c r="E18" s="757" t="s">
        <v>1442</v>
      </c>
      <c r="F18" s="757">
        <v>6</v>
      </c>
      <c r="G18" s="757">
        <v>6</v>
      </c>
      <c r="H18" s="757">
        <v>0</v>
      </c>
      <c r="I18" s="758">
        <v>60</v>
      </c>
      <c r="J18" s="758">
        <v>1</v>
      </c>
      <c r="K18" s="758">
        <v>45</v>
      </c>
      <c r="L18" s="758">
        <v>1</v>
      </c>
      <c r="M18" s="758">
        <v>0</v>
      </c>
      <c r="N18" s="758">
        <v>0</v>
      </c>
      <c r="O18" s="758">
        <v>75</v>
      </c>
      <c r="P18" s="758">
        <v>1</v>
      </c>
      <c r="Q18" s="758">
        <v>0</v>
      </c>
      <c r="R18" s="758">
        <v>0</v>
      </c>
      <c r="S18" s="758">
        <v>0</v>
      </c>
      <c r="T18" s="757">
        <v>0</v>
      </c>
      <c r="U18" s="759">
        <f t="shared" si="0"/>
        <v>180</v>
      </c>
      <c r="V18" s="435"/>
      <c r="W18" s="435"/>
      <c r="X18" s="435"/>
      <c r="Y18" s="435"/>
      <c r="Z18" s="435"/>
      <c r="AA18" s="435"/>
      <c r="AB18" s="435"/>
      <c r="AC18" s="435"/>
      <c r="AD18" s="435"/>
      <c r="AE18" s="435"/>
      <c r="AF18" s="435"/>
      <c r="AG18" s="435"/>
    </row>
    <row r="19" spans="1:33" ht="15.75">
      <c r="A19" s="756" t="s">
        <v>775</v>
      </c>
      <c r="B19" s="757" t="s">
        <v>1451</v>
      </c>
      <c r="C19" s="757" t="s">
        <v>1452</v>
      </c>
      <c r="D19" s="757" t="s">
        <v>1452</v>
      </c>
      <c r="E19" s="757" t="s">
        <v>1452</v>
      </c>
      <c r="F19" s="757">
        <v>4</v>
      </c>
      <c r="G19" s="757">
        <v>4</v>
      </c>
      <c r="H19" s="757">
        <v>0</v>
      </c>
      <c r="I19" s="758">
        <v>0</v>
      </c>
      <c r="J19" s="758">
        <v>0</v>
      </c>
      <c r="K19" s="758">
        <v>0</v>
      </c>
      <c r="L19" s="758">
        <v>0</v>
      </c>
      <c r="M19" s="758">
        <v>0</v>
      </c>
      <c r="N19" s="758">
        <v>0</v>
      </c>
      <c r="O19" s="758">
        <v>0</v>
      </c>
      <c r="P19" s="758">
        <v>0</v>
      </c>
      <c r="Q19" s="758">
        <v>58</v>
      </c>
      <c r="R19" s="758">
        <v>13.5</v>
      </c>
      <c r="S19" s="758">
        <v>0</v>
      </c>
      <c r="T19" s="757">
        <v>0</v>
      </c>
      <c r="U19" s="759">
        <f t="shared" si="0"/>
        <v>58</v>
      </c>
      <c r="V19" s="435"/>
      <c r="W19" s="435"/>
      <c r="X19" s="435"/>
      <c r="Y19" s="435"/>
      <c r="Z19" s="435"/>
      <c r="AA19" s="435"/>
      <c r="AB19" s="435"/>
      <c r="AC19" s="435"/>
      <c r="AD19" s="435"/>
      <c r="AE19" s="435"/>
      <c r="AF19" s="435"/>
      <c r="AG19" s="435"/>
    </row>
    <row r="20" spans="1:33" ht="15" customHeight="1">
      <c r="A20" s="756" t="s">
        <v>1453</v>
      </c>
      <c r="B20" s="757" t="s">
        <v>1451</v>
      </c>
      <c r="C20" s="757">
        <v>0</v>
      </c>
      <c r="D20" s="757">
        <v>0</v>
      </c>
      <c r="E20" s="757">
        <v>0</v>
      </c>
      <c r="F20" s="757">
        <v>0</v>
      </c>
      <c r="G20" s="757">
        <v>0</v>
      </c>
      <c r="H20" s="757">
        <v>0</v>
      </c>
      <c r="I20" s="758">
        <v>0</v>
      </c>
      <c r="J20" s="758">
        <v>0</v>
      </c>
      <c r="K20" s="758">
        <v>0</v>
      </c>
      <c r="L20" s="758">
        <v>0</v>
      </c>
      <c r="M20" s="758">
        <v>0</v>
      </c>
      <c r="N20" s="758">
        <v>0</v>
      </c>
      <c r="O20" s="758">
        <v>0</v>
      </c>
      <c r="P20" s="758">
        <v>0</v>
      </c>
      <c r="Q20" s="758">
        <v>0</v>
      </c>
      <c r="R20" s="758">
        <v>0</v>
      </c>
      <c r="S20" s="758">
        <v>0</v>
      </c>
      <c r="T20" s="757">
        <v>0</v>
      </c>
      <c r="U20" s="759">
        <f t="shared" si="0"/>
        <v>0</v>
      </c>
      <c r="V20" s="435"/>
      <c r="W20" s="435"/>
      <c r="X20" s="435"/>
      <c r="Y20" s="435"/>
      <c r="Z20" s="435"/>
      <c r="AA20" s="435"/>
      <c r="AB20" s="435"/>
      <c r="AC20" s="435"/>
      <c r="AD20" s="435"/>
      <c r="AE20" s="435"/>
      <c r="AF20" s="435"/>
      <c r="AG20" s="435"/>
    </row>
    <row r="21" spans="1:33" ht="15.75">
      <c r="A21" s="756" t="s">
        <v>777</v>
      </c>
      <c r="B21" s="757" t="s">
        <v>1441</v>
      </c>
      <c r="C21" s="757" t="s">
        <v>1442</v>
      </c>
      <c r="D21" s="757" t="s">
        <v>1442</v>
      </c>
      <c r="E21" s="757" t="s">
        <v>1442</v>
      </c>
      <c r="F21" s="757">
        <v>2</v>
      </c>
      <c r="G21" s="757">
        <v>2</v>
      </c>
      <c r="H21" s="757" t="s">
        <v>1452</v>
      </c>
      <c r="I21" s="758">
        <v>15</v>
      </c>
      <c r="J21" s="758">
        <v>135</v>
      </c>
      <c r="K21" s="758">
        <v>0</v>
      </c>
      <c r="L21" s="758">
        <v>0</v>
      </c>
      <c r="M21" s="758">
        <v>0</v>
      </c>
      <c r="N21" s="758">
        <v>0</v>
      </c>
      <c r="O21" s="758">
        <v>0</v>
      </c>
      <c r="P21" s="758">
        <v>0</v>
      </c>
      <c r="Q21" s="758">
        <v>55</v>
      </c>
      <c r="R21" s="758">
        <v>427.5</v>
      </c>
      <c r="S21" s="758">
        <v>20</v>
      </c>
      <c r="T21" s="757">
        <v>180</v>
      </c>
      <c r="U21" s="759">
        <f t="shared" si="0"/>
        <v>90</v>
      </c>
      <c r="V21" s="435"/>
      <c r="W21" s="435"/>
      <c r="X21" s="435"/>
      <c r="Y21" s="435"/>
      <c r="Z21" s="435"/>
      <c r="AA21" s="435"/>
      <c r="AB21" s="435"/>
      <c r="AC21" s="435"/>
      <c r="AD21" s="435"/>
      <c r="AE21" s="435"/>
      <c r="AF21" s="435"/>
      <c r="AG21" s="435"/>
    </row>
    <row r="22" spans="1:33" ht="15.75">
      <c r="A22" s="756" t="s">
        <v>778</v>
      </c>
      <c r="B22" s="757" t="s">
        <v>1454</v>
      </c>
      <c r="C22" s="757" t="s">
        <v>1442</v>
      </c>
      <c r="D22" s="757" t="s">
        <v>1442</v>
      </c>
      <c r="E22" s="757" t="s">
        <v>1455</v>
      </c>
      <c r="F22" s="757">
        <v>1.5</v>
      </c>
      <c r="G22" s="757">
        <v>2</v>
      </c>
      <c r="H22" s="757"/>
      <c r="I22" s="758"/>
      <c r="J22" s="758"/>
      <c r="K22" s="758"/>
      <c r="L22" s="758"/>
      <c r="M22" s="758"/>
      <c r="N22" s="758"/>
      <c r="O22" s="758"/>
      <c r="P22" s="758"/>
      <c r="Q22" s="758">
        <v>45</v>
      </c>
      <c r="R22" s="758">
        <v>27</v>
      </c>
      <c r="S22" s="758"/>
      <c r="T22" s="757"/>
      <c r="U22" s="759">
        <f t="shared" si="0"/>
        <v>45</v>
      </c>
      <c r="V22" s="435"/>
      <c r="W22" s="435"/>
      <c r="X22" s="435"/>
      <c r="Y22" s="435"/>
      <c r="Z22" s="435"/>
      <c r="AA22" s="435"/>
      <c r="AB22" s="435"/>
      <c r="AC22" s="435"/>
      <c r="AD22" s="435"/>
      <c r="AE22" s="435"/>
      <c r="AF22" s="435"/>
      <c r="AG22" s="435"/>
    </row>
    <row r="23" spans="1:33" ht="15.75">
      <c r="A23" s="756" t="s">
        <v>779</v>
      </c>
      <c r="B23" s="757" t="s">
        <v>1456</v>
      </c>
      <c r="C23" s="757" t="s">
        <v>1449</v>
      </c>
      <c r="D23" s="757" t="s">
        <v>1449</v>
      </c>
      <c r="E23" s="757" t="s">
        <v>1450</v>
      </c>
      <c r="F23" s="757">
        <v>0.5</v>
      </c>
      <c r="G23" s="757">
        <v>3</v>
      </c>
      <c r="H23" s="757">
        <v>1</v>
      </c>
      <c r="I23" s="758">
        <v>0</v>
      </c>
      <c r="J23" s="758"/>
      <c r="K23" s="758">
        <v>0</v>
      </c>
      <c r="L23" s="758"/>
      <c r="M23" s="758">
        <v>0</v>
      </c>
      <c r="N23" s="758"/>
      <c r="O23" s="758">
        <v>0</v>
      </c>
      <c r="P23" s="758"/>
      <c r="Q23" s="758">
        <v>80</v>
      </c>
      <c r="R23" s="758">
        <v>2</v>
      </c>
      <c r="S23" s="758">
        <v>30</v>
      </c>
      <c r="T23" s="757">
        <v>2</v>
      </c>
      <c r="U23" s="759">
        <f t="shared" si="0"/>
        <v>110</v>
      </c>
      <c r="V23" s="435"/>
      <c r="W23" s="435"/>
      <c r="X23" s="435"/>
      <c r="Y23" s="435"/>
      <c r="Z23" s="435"/>
      <c r="AA23" s="435"/>
      <c r="AB23" s="435"/>
      <c r="AC23" s="435"/>
      <c r="AD23" s="435"/>
      <c r="AE23" s="435"/>
      <c r="AF23" s="435"/>
      <c r="AG23" s="435"/>
    </row>
    <row r="24" spans="1:33" ht="15.75" customHeight="1">
      <c r="A24" s="756" t="s">
        <v>780</v>
      </c>
      <c r="B24" s="757" t="s">
        <v>1441</v>
      </c>
      <c r="C24" s="757" t="s">
        <v>1442</v>
      </c>
      <c r="D24" s="757" t="s">
        <v>1442</v>
      </c>
      <c r="E24" s="757" t="s">
        <v>1457</v>
      </c>
      <c r="F24" s="757">
        <v>0</v>
      </c>
      <c r="G24" s="757">
        <v>0</v>
      </c>
      <c r="H24" s="757">
        <v>0</v>
      </c>
      <c r="I24" s="758">
        <v>0</v>
      </c>
      <c r="J24" s="758">
        <v>0</v>
      </c>
      <c r="K24" s="758">
        <v>0</v>
      </c>
      <c r="L24" s="758"/>
      <c r="M24" s="758">
        <v>0</v>
      </c>
      <c r="N24" s="758">
        <v>0</v>
      </c>
      <c r="O24" s="758">
        <v>0</v>
      </c>
      <c r="P24" s="758">
        <v>0</v>
      </c>
      <c r="Q24" s="758">
        <v>0</v>
      </c>
      <c r="R24" s="758">
        <v>0</v>
      </c>
      <c r="S24" s="758">
        <v>0</v>
      </c>
      <c r="T24" s="757">
        <v>0</v>
      </c>
      <c r="U24" s="759">
        <f t="shared" si="0"/>
        <v>0</v>
      </c>
      <c r="V24" s="435"/>
      <c r="W24" s="435"/>
      <c r="X24" s="435"/>
      <c r="Y24" s="435"/>
      <c r="Z24" s="435"/>
      <c r="AA24" s="435"/>
      <c r="AB24" s="435"/>
      <c r="AC24" s="435"/>
      <c r="AD24" s="435"/>
      <c r="AE24" s="435"/>
      <c r="AF24" s="435"/>
      <c r="AG24" s="435"/>
    </row>
    <row r="25" spans="1:33" ht="18" customHeight="1">
      <c r="A25" s="756" t="s">
        <v>781</v>
      </c>
      <c r="B25" s="757" t="s">
        <v>1458</v>
      </c>
      <c r="C25" s="757" t="s">
        <v>1442</v>
      </c>
      <c r="D25" s="757" t="s">
        <v>1442</v>
      </c>
      <c r="E25" s="757" t="s">
        <v>1459</v>
      </c>
      <c r="F25" s="757">
        <v>1.5</v>
      </c>
      <c r="G25" s="757">
        <v>1.5</v>
      </c>
      <c r="H25" s="757">
        <v>0</v>
      </c>
      <c r="I25" s="758">
        <v>0</v>
      </c>
      <c r="J25" s="758"/>
      <c r="K25" s="758">
        <v>0</v>
      </c>
      <c r="L25" s="758"/>
      <c r="M25" s="758">
        <v>0</v>
      </c>
      <c r="N25" s="758"/>
      <c r="O25" s="758">
        <v>0</v>
      </c>
      <c r="P25" s="758"/>
      <c r="Q25" s="758">
        <v>101</v>
      </c>
      <c r="R25" s="758">
        <v>4</v>
      </c>
      <c r="S25" s="758">
        <v>0</v>
      </c>
      <c r="T25" s="757">
        <v>0</v>
      </c>
      <c r="U25" s="759">
        <f t="shared" si="0"/>
        <v>101</v>
      </c>
      <c r="V25" s="435"/>
      <c r="W25" s="435"/>
      <c r="X25" s="435"/>
      <c r="Y25" s="435"/>
      <c r="Z25" s="435"/>
      <c r="AA25" s="435"/>
      <c r="AB25" s="435"/>
      <c r="AC25" s="435"/>
      <c r="AD25" s="435"/>
      <c r="AE25" s="435"/>
      <c r="AF25" s="435"/>
      <c r="AG25" s="435"/>
    </row>
    <row r="26" spans="1:33" ht="15.75">
      <c r="A26" s="756" t="s">
        <v>782</v>
      </c>
      <c r="B26" s="757" t="s">
        <v>1444</v>
      </c>
      <c r="C26" s="757" t="s">
        <v>1442</v>
      </c>
      <c r="D26" s="757" t="s">
        <v>1442</v>
      </c>
      <c r="E26" s="757" t="s">
        <v>1460</v>
      </c>
      <c r="F26" s="757">
        <v>1</v>
      </c>
      <c r="G26" s="757">
        <v>1</v>
      </c>
      <c r="H26" s="757">
        <v>0</v>
      </c>
      <c r="I26" s="758"/>
      <c r="J26" s="758"/>
      <c r="K26" s="758"/>
      <c r="L26" s="758"/>
      <c r="M26" s="758"/>
      <c r="N26" s="758"/>
      <c r="O26" s="758"/>
      <c r="P26" s="758"/>
      <c r="Q26" s="758">
        <v>68</v>
      </c>
      <c r="R26" s="758">
        <v>2</v>
      </c>
      <c r="S26" s="758"/>
      <c r="T26" s="757"/>
      <c r="U26" s="759">
        <f t="shared" si="0"/>
        <v>68</v>
      </c>
      <c r="V26" s="435"/>
      <c r="W26" s="435"/>
      <c r="X26" s="435"/>
      <c r="Y26" s="435"/>
      <c r="Z26" s="435"/>
      <c r="AA26" s="435"/>
      <c r="AB26" s="435"/>
      <c r="AC26" s="435"/>
      <c r="AD26" s="435"/>
      <c r="AE26" s="435"/>
      <c r="AF26" s="435"/>
      <c r="AG26" s="435"/>
    </row>
    <row r="27" spans="1:33" ht="30">
      <c r="A27" s="756" t="s">
        <v>783</v>
      </c>
      <c r="B27" s="757" t="s">
        <v>1441</v>
      </c>
      <c r="C27" s="757" t="s">
        <v>1442</v>
      </c>
      <c r="D27" s="757" t="s">
        <v>1442</v>
      </c>
      <c r="E27" s="757" t="s">
        <v>1442</v>
      </c>
      <c r="F27" s="757">
        <v>0</v>
      </c>
      <c r="G27" s="757">
        <v>0</v>
      </c>
      <c r="H27" s="757">
        <v>0</v>
      </c>
      <c r="I27" s="758">
        <v>0</v>
      </c>
      <c r="J27" s="758">
        <v>0</v>
      </c>
      <c r="K27" s="758">
        <v>0</v>
      </c>
      <c r="L27" s="758">
        <v>0</v>
      </c>
      <c r="M27" s="758">
        <v>0</v>
      </c>
      <c r="N27" s="758">
        <v>0</v>
      </c>
      <c r="O27" s="758">
        <v>0</v>
      </c>
      <c r="P27" s="758">
        <v>0</v>
      </c>
      <c r="Q27" s="758">
        <v>0</v>
      </c>
      <c r="R27" s="758">
        <v>0</v>
      </c>
      <c r="S27" s="758">
        <v>0</v>
      </c>
      <c r="T27" s="757">
        <v>0</v>
      </c>
      <c r="U27" s="759">
        <f t="shared" si="0"/>
        <v>0</v>
      </c>
      <c r="V27" s="435"/>
      <c r="W27" s="435"/>
      <c r="X27" s="435"/>
      <c r="Y27" s="435"/>
      <c r="Z27" s="435"/>
      <c r="AA27" s="435"/>
      <c r="AB27" s="435"/>
      <c r="AC27" s="435"/>
      <c r="AD27" s="435"/>
      <c r="AE27" s="435"/>
      <c r="AF27" s="435"/>
      <c r="AG27" s="435"/>
    </row>
    <row r="28" spans="1:33" ht="15.75">
      <c r="A28" s="756" t="s">
        <v>784</v>
      </c>
      <c r="B28" s="757" t="s">
        <v>1441</v>
      </c>
      <c r="C28" s="757" t="s">
        <v>1442</v>
      </c>
      <c r="D28" s="757" t="s">
        <v>1442</v>
      </c>
      <c r="E28" s="757" t="s">
        <v>1442</v>
      </c>
      <c r="F28" s="757">
        <v>2</v>
      </c>
      <c r="G28" s="757">
        <v>2</v>
      </c>
      <c r="H28" s="757">
        <v>0</v>
      </c>
      <c r="I28" s="758">
        <v>25</v>
      </c>
      <c r="J28" s="758">
        <v>4</v>
      </c>
      <c r="K28" s="758">
        <v>0</v>
      </c>
      <c r="L28" s="758">
        <v>0</v>
      </c>
      <c r="M28" s="758">
        <v>0</v>
      </c>
      <c r="N28" s="758">
        <v>0</v>
      </c>
      <c r="O28" s="758">
        <v>25</v>
      </c>
      <c r="P28" s="758">
        <v>6</v>
      </c>
      <c r="Q28" s="758">
        <v>95</v>
      </c>
      <c r="R28" s="758">
        <v>14</v>
      </c>
      <c r="S28" s="758">
        <v>0</v>
      </c>
      <c r="T28" s="757">
        <v>0</v>
      </c>
      <c r="U28" s="759">
        <f t="shared" si="0"/>
        <v>145</v>
      </c>
      <c r="V28" s="435"/>
      <c r="W28" s="435"/>
      <c r="X28" s="435"/>
      <c r="Y28" s="435"/>
      <c r="Z28" s="435"/>
      <c r="AA28" s="435"/>
      <c r="AB28" s="435"/>
      <c r="AC28" s="435"/>
      <c r="AD28" s="435"/>
      <c r="AE28" s="435"/>
      <c r="AF28" s="435"/>
      <c r="AG28" s="435"/>
    </row>
    <row r="29" spans="1:33" ht="15.75">
      <c r="A29" s="756" t="s">
        <v>1461</v>
      </c>
      <c r="B29" s="757"/>
      <c r="C29" s="757"/>
      <c r="D29" s="757"/>
      <c r="E29" s="757"/>
      <c r="F29" s="757"/>
      <c r="G29" s="757"/>
      <c r="H29" s="757"/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7"/>
      <c r="U29" s="759">
        <f t="shared" si="0"/>
        <v>0</v>
      </c>
      <c r="V29" s="435"/>
      <c r="W29" s="435"/>
      <c r="X29" s="435"/>
      <c r="Y29" s="435"/>
      <c r="Z29" s="435"/>
      <c r="AA29" s="435"/>
      <c r="AB29" s="435"/>
      <c r="AC29" s="435"/>
      <c r="AD29" s="435"/>
      <c r="AE29" s="435"/>
      <c r="AF29" s="435"/>
      <c r="AG29" s="435"/>
    </row>
    <row r="30" spans="1:33" ht="21" customHeight="1">
      <c r="A30" s="756" t="s">
        <v>786</v>
      </c>
      <c r="B30" s="757" t="s">
        <v>1462</v>
      </c>
      <c r="C30" s="757" t="s">
        <v>1442</v>
      </c>
      <c r="D30" s="757" t="s">
        <v>1442</v>
      </c>
      <c r="E30" s="757" t="s">
        <v>1442</v>
      </c>
      <c r="F30" s="757">
        <v>6</v>
      </c>
      <c r="G30" s="757">
        <v>10</v>
      </c>
      <c r="H30" s="757">
        <v>1</v>
      </c>
      <c r="I30" s="758">
        <v>42</v>
      </c>
      <c r="J30" s="758">
        <v>13.5</v>
      </c>
      <c r="K30" s="758">
        <v>0</v>
      </c>
      <c r="L30" s="758">
        <v>0</v>
      </c>
      <c r="M30" s="758">
        <v>0</v>
      </c>
      <c r="N30" s="758">
        <v>0</v>
      </c>
      <c r="O30" s="758">
        <v>0</v>
      </c>
      <c r="P30" s="758">
        <v>0</v>
      </c>
      <c r="Q30" s="758">
        <v>144</v>
      </c>
      <c r="R30" s="758">
        <v>63</v>
      </c>
      <c r="S30" s="758">
        <v>62</v>
      </c>
      <c r="T30" s="763">
        <v>18</v>
      </c>
      <c r="U30" s="759">
        <f t="shared" si="0"/>
        <v>248</v>
      </c>
      <c r="V30" s="435"/>
      <c r="W30" s="435"/>
      <c r="X30" s="435"/>
      <c r="Y30" s="435"/>
      <c r="Z30" s="435"/>
      <c r="AA30" s="435"/>
      <c r="AB30" s="435"/>
      <c r="AC30" s="435"/>
      <c r="AD30" s="435"/>
      <c r="AE30" s="435"/>
      <c r="AF30" s="435"/>
      <c r="AG30" s="435"/>
    </row>
    <row r="31" spans="1:33" ht="15.75">
      <c r="A31" s="756" t="s">
        <v>787</v>
      </c>
      <c r="B31" s="757" t="s">
        <v>1463</v>
      </c>
      <c r="C31" s="757" t="s">
        <v>1442</v>
      </c>
      <c r="D31" s="757" t="s">
        <v>1442</v>
      </c>
      <c r="E31" s="757" t="s">
        <v>1442</v>
      </c>
      <c r="F31" s="757">
        <v>2</v>
      </c>
      <c r="G31" s="757">
        <v>2</v>
      </c>
      <c r="H31" s="757">
        <v>0</v>
      </c>
      <c r="I31" s="758">
        <v>0</v>
      </c>
      <c r="J31" s="758">
        <v>0</v>
      </c>
      <c r="K31" s="758">
        <v>0</v>
      </c>
      <c r="L31" s="758">
        <v>0</v>
      </c>
      <c r="M31" s="758">
        <v>0</v>
      </c>
      <c r="N31" s="758">
        <v>0</v>
      </c>
      <c r="O31" s="758">
        <v>0</v>
      </c>
      <c r="P31" s="758">
        <v>0</v>
      </c>
      <c r="Q31" s="758">
        <v>75</v>
      </c>
      <c r="R31" s="758">
        <v>27</v>
      </c>
      <c r="S31" s="758">
        <v>0</v>
      </c>
      <c r="T31" s="757">
        <v>0</v>
      </c>
      <c r="U31" s="759">
        <f t="shared" si="0"/>
        <v>75</v>
      </c>
      <c r="V31" s="435"/>
      <c r="W31" s="435"/>
      <c r="X31" s="435"/>
      <c r="Y31" s="435"/>
      <c r="Z31" s="435"/>
      <c r="AA31" s="435"/>
      <c r="AB31" s="435"/>
      <c r="AC31" s="435"/>
      <c r="AD31" s="435"/>
      <c r="AE31" s="435"/>
      <c r="AF31" s="435"/>
      <c r="AG31" s="435"/>
    </row>
    <row r="32" spans="1:33" ht="15.75">
      <c r="A32" s="756" t="s">
        <v>788</v>
      </c>
      <c r="B32" s="757" t="s">
        <v>1464</v>
      </c>
      <c r="C32" s="757" t="s">
        <v>1465</v>
      </c>
      <c r="D32" s="757" t="s">
        <v>1465</v>
      </c>
      <c r="E32" s="757" t="s">
        <v>1450</v>
      </c>
      <c r="F32" s="757">
        <v>4</v>
      </c>
      <c r="G32" s="757">
        <v>4</v>
      </c>
      <c r="H32" s="757">
        <v>0</v>
      </c>
      <c r="I32" s="758"/>
      <c r="J32" s="758"/>
      <c r="K32" s="758">
        <v>112</v>
      </c>
      <c r="L32" s="758">
        <v>14</v>
      </c>
      <c r="M32" s="758"/>
      <c r="N32" s="758"/>
      <c r="O32" s="758">
        <v>174</v>
      </c>
      <c r="P32" s="758">
        <v>11</v>
      </c>
      <c r="Q32" s="758">
        <v>93</v>
      </c>
      <c r="R32" s="758">
        <v>10</v>
      </c>
      <c r="S32" s="758">
        <v>50</v>
      </c>
      <c r="T32" s="757">
        <v>4</v>
      </c>
      <c r="U32" s="759">
        <f t="shared" si="0"/>
        <v>429</v>
      </c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</row>
    <row r="33" spans="1:33" s="768" customFormat="1" ht="23.25" customHeight="1">
      <c r="A33" s="764" t="s">
        <v>789</v>
      </c>
      <c r="B33" s="765" t="s">
        <v>1441</v>
      </c>
      <c r="C33" s="765">
        <v>0</v>
      </c>
      <c r="D33" s="765" t="s">
        <v>1442</v>
      </c>
      <c r="E33" s="765">
        <v>0</v>
      </c>
      <c r="F33" s="765">
        <v>2</v>
      </c>
      <c r="G33" s="765">
        <v>2</v>
      </c>
      <c r="H33" s="765">
        <v>0</v>
      </c>
      <c r="I33" s="766">
        <v>0</v>
      </c>
      <c r="J33" s="766">
        <v>0</v>
      </c>
      <c r="K33" s="767">
        <v>0</v>
      </c>
      <c r="L33" s="767">
        <v>0</v>
      </c>
      <c r="M33" s="767">
        <v>0</v>
      </c>
      <c r="N33" s="767">
        <v>0</v>
      </c>
      <c r="O33" s="767">
        <v>0</v>
      </c>
      <c r="P33" s="767">
        <v>0</v>
      </c>
      <c r="Q33" s="767">
        <v>26</v>
      </c>
      <c r="R33" s="767">
        <v>4.5</v>
      </c>
      <c r="S33" s="767">
        <v>15</v>
      </c>
      <c r="T33" s="768">
        <v>4.5</v>
      </c>
      <c r="U33" s="759">
        <f t="shared" si="0"/>
        <v>41</v>
      </c>
    </row>
    <row r="34" spans="1:33" ht="20.25" customHeight="1">
      <c r="A34" s="756" t="s">
        <v>790</v>
      </c>
      <c r="B34" s="757" t="s">
        <v>1466</v>
      </c>
      <c r="C34" s="757" t="s">
        <v>1467</v>
      </c>
      <c r="D34" s="757" t="s">
        <v>1442</v>
      </c>
      <c r="E34" s="757" t="s">
        <v>1468</v>
      </c>
      <c r="F34" s="763">
        <v>0</v>
      </c>
      <c r="G34" s="757">
        <v>0</v>
      </c>
      <c r="H34" s="757">
        <v>0</v>
      </c>
      <c r="I34" s="758">
        <v>0</v>
      </c>
      <c r="J34" s="758">
        <v>0</v>
      </c>
      <c r="K34" s="758">
        <v>0</v>
      </c>
      <c r="L34" s="758">
        <v>0</v>
      </c>
      <c r="M34" s="758">
        <v>0</v>
      </c>
      <c r="N34" s="758">
        <v>0</v>
      </c>
      <c r="O34" s="758">
        <v>0</v>
      </c>
      <c r="P34" s="758">
        <v>0</v>
      </c>
      <c r="Q34" s="758">
        <v>0</v>
      </c>
      <c r="R34" s="758">
        <v>0</v>
      </c>
      <c r="S34" s="758">
        <v>0</v>
      </c>
      <c r="T34" s="757">
        <v>0</v>
      </c>
      <c r="U34" s="759">
        <f t="shared" si="0"/>
        <v>0</v>
      </c>
      <c r="V34" s="435"/>
      <c r="W34" s="435"/>
      <c r="X34" s="435"/>
      <c r="Y34" s="435"/>
      <c r="Z34" s="435"/>
      <c r="AA34" s="435"/>
      <c r="AB34" s="435"/>
      <c r="AC34" s="435"/>
      <c r="AD34" s="435"/>
      <c r="AE34" s="435"/>
      <c r="AF34" s="435"/>
      <c r="AG34" s="435"/>
    </row>
    <row r="35" spans="1:33" ht="15.75">
      <c r="A35" s="756" t="s">
        <v>791</v>
      </c>
      <c r="B35" s="874" t="s">
        <v>1464</v>
      </c>
      <c r="C35" s="874" t="s">
        <v>1465</v>
      </c>
      <c r="D35" s="874" t="s">
        <v>1465</v>
      </c>
      <c r="E35" s="874" t="s">
        <v>1450</v>
      </c>
      <c r="F35" s="769">
        <v>5</v>
      </c>
      <c r="G35" s="769">
        <v>3</v>
      </c>
      <c r="H35" s="769">
        <v>2</v>
      </c>
      <c r="I35" s="770"/>
      <c r="J35" s="770"/>
      <c r="K35" s="770"/>
      <c r="L35" s="770"/>
      <c r="M35" s="770"/>
      <c r="N35" s="770"/>
      <c r="O35" s="770"/>
      <c r="P35" s="770"/>
      <c r="Q35" s="770">
        <v>90</v>
      </c>
      <c r="R35" s="770">
        <v>31.5</v>
      </c>
      <c r="S35" s="770">
        <v>30</v>
      </c>
      <c r="T35" s="769">
        <v>9</v>
      </c>
      <c r="U35" s="759">
        <f t="shared" si="0"/>
        <v>120</v>
      </c>
    </row>
    <row r="36" spans="1:33" ht="15.75">
      <c r="A36" s="756" t="s">
        <v>792</v>
      </c>
      <c r="B36" s="757" t="s">
        <v>1441</v>
      </c>
      <c r="C36" s="757" t="s">
        <v>1442</v>
      </c>
      <c r="D36" s="769" t="s">
        <v>1442</v>
      </c>
      <c r="E36" s="769" t="s">
        <v>1442</v>
      </c>
      <c r="F36" s="769">
        <v>5.5</v>
      </c>
      <c r="G36" s="769">
        <v>5.5</v>
      </c>
      <c r="H36" s="769">
        <v>0</v>
      </c>
      <c r="I36" s="770">
        <v>0</v>
      </c>
      <c r="J36" s="770">
        <v>0</v>
      </c>
      <c r="K36" s="770">
        <v>48</v>
      </c>
      <c r="L36" s="770">
        <v>3</v>
      </c>
      <c r="M36" s="770">
        <v>16</v>
      </c>
      <c r="N36" s="770">
        <v>1</v>
      </c>
      <c r="O36" s="770">
        <v>268</v>
      </c>
      <c r="P36" s="770">
        <v>12</v>
      </c>
      <c r="Q36" s="770">
        <v>51</v>
      </c>
      <c r="R36" s="770">
        <v>3</v>
      </c>
      <c r="S36" s="770">
        <v>33</v>
      </c>
      <c r="T36" s="769">
        <v>3</v>
      </c>
      <c r="U36" s="759">
        <f t="shared" si="0"/>
        <v>416</v>
      </c>
    </row>
    <row r="37" spans="1:33" ht="15.75">
      <c r="A37" s="756" t="s">
        <v>793</v>
      </c>
      <c r="B37" s="757" t="s">
        <v>1451</v>
      </c>
      <c r="C37" s="757" t="s">
        <v>1452</v>
      </c>
      <c r="D37" s="769" t="s">
        <v>1452</v>
      </c>
      <c r="E37" s="757" t="s">
        <v>1460</v>
      </c>
      <c r="F37" s="769">
        <v>1</v>
      </c>
      <c r="G37" s="769">
        <v>1</v>
      </c>
      <c r="H37" s="769">
        <v>0</v>
      </c>
      <c r="I37" s="770">
        <v>0</v>
      </c>
      <c r="J37" s="770">
        <v>0</v>
      </c>
      <c r="K37" s="770">
        <v>0</v>
      </c>
      <c r="L37" s="770">
        <v>0</v>
      </c>
      <c r="M37" s="770">
        <v>0</v>
      </c>
      <c r="N37" s="770">
        <v>0</v>
      </c>
      <c r="O37" s="770">
        <v>0</v>
      </c>
      <c r="P37" s="770">
        <v>0</v>
      </c>
      <c r="Q37" s="770">
        <v>0</v>
      </c>
      <c r="R37" s="770">
        <v>0</v>
      </c>
      <c r="S37" s="770">
        <v>75</v>
      </c>
      <c r="T37" s="769">
        <v>3</v>
      </c>
      <c r="U37" s="759">
        <f t="shared" si="0"/>
        <v>75</v>
      </c>
    </row>
    <row r="38" spans="1:33" ht="15.75">
      <c r="A38" s="756" t="s">
        <v>794</v>
      </c>
      <c r="B38" s="874" t="s">
        <v>1441</v>
      </c>
      <c r="C38" s="874" t="s">
        <v>1442</v>
      </c>
      <c r="D38" s="771" t="s">
        <v>1442</v>
      </c>
      <c r="E38" s="771" t="s">
        <v>1442</v>
      </c>
      <c r="F38" s="771" t="s">
        <v>1442</v>
      </c>
      <c r="G38" s="771" t="s">
        <v>1442</v>
      </c>
      <c r="H38" s="771" t="s">
        <v>1442</v>
      </c>
      <c r="I38" s="770">
        <v>0</v>
      </c>
      <c r="J38" s="770" t="s">
        <v>1442</v>
      </c>
      <c r="K38" s="770">
        <v>0</v>
      </c>
      <c r="L38" s="770" t="s">
        <v>1442</v>
      </c>
      <c r="M38" s="770">
        <v>0</v>
      </c>
      <c r="N38" s="770" t="s">
        <v>1442</v>
      </c>
      <c r="O38" s="770">
        <v>0</v>
      </c>
      <c r="P38" s="770" t="s">
        <v>1442</v>
      </c>
      <c r="Q38" s="770">
        <v>0</v>
      </c>
      <c r="R38" s="770" t="s">
        <v>1442</v>
      </c>
      <c r="S38" s="770">
        <v>0</v>
      </c>
      <c r="T38" s="771" t="s">
        <v>1442</v>
      </c>
      <c r="U38" s="759">
        <f t="shared" si="0"/>
        <v>0</v>
      </c>
    </row>
    <row r="39" spans="1:33" ht="15.75">
      <c r="A39" s="756" t="s">
        <v>795</v>
      </c>
      <c r="B39" s="757" t="s">
        <v>1441</v>
      </c>
      <c r="C39" s="757" t="s">
        <v>1442</v>
      </c>
      <c r="D39" s="769" t="s">
        <v>1442</v>
      </c>
      <c r="E39" s="769" t="s">
        <v>1442</v>
      </c>
      <c r="F39" s="769" t="s">
        <v>1452</v>
      </c>
      <c r="G39" s="769" t="s">
        <v>1452</v>
      </c>
      <c r="H39" s="769" t="s">
        <v>1452</v>
      </c>
      <c r="I39" s="770">
        <v>0</v>
      </c>
      <c r="J39" s="770" t="s">
        <v>1442</v>
      </c>
      <c r="K39" s="770">
        <v>0</v>
      </c>
      <c r="L39" s="770" t="s">
        <v>1442</v>
      </c>
      <c r="M39" s="770">
        <v>0</v>
      </c>
      <c r="N39" s="770" t="s">
        <v>1442</v>
      </c>
      <c r="O39" s="770">
        <v>0</v>
      </c>
      <c r="P39" s="770" t="s">
        <v>1442</v>
      </c>
      <c r="Q39" s="770">
        <v>0</v>
      </c>
      <c r="R39" s="770" t="s">
        <v>1442</v>
      </c>
      <c r="S39" s="770">
        <v>0</v>
      </c>
      <c r="T39" s="769" t="s">
        <v>1452</v>
      </c>
      <c r="U39" s="759">
        <f t="shared" si="0"/>
        <v>0</v>
      </c>
    </row>
    <row r="40" spans="1:33" ht="60">
      <c r="A40" s="756" t="s">
        <v>1469</v>
      </c>
      <c r="B40" s="757" t="s">
        <v>1470</v>
      </c>
      <c r="C40" s="757" t="s">
        <v>1470</v>
      </c>
      <c r="D40" s="757" t="s">
        <v>1470</v>
      </c>
      <c r="E40" s="757" t="s">
        <v>1471</v>
      </c>
      <c r="F40" s="757">
        <v>60.23</v>
      </c>
      <c r="G40" s="757">
        <v>97</v>
      </c>
      <c r="H40" s="757">
        <v>8</v>
      </c>
      <c r="I40" s="758">
        <f>SUM(I10:I39)</f>
        <v>186</v>
      </c>
      <c r="J40" s="758">
        <f t="shared" ref="J40:S40" si="1">SUM(J10:J39)</f>
        <v>163</v>
      </c>
      <c r="K40" s="758">
        <f t="shared" si="1"/>
        <v>537</v>
      </c>
      <c r="L40" s="758">
        <f t="shared" si="1"/>
        <v>60</v>
      </c>
      <c r="M40" s="758">
        <f t="shared" si="1"/>
        <v>216</v>
      </c>
      <c r="N40" s="758">
        <f t="shared" si="1"/>
        <v>20</v>
      </c>
      <c r="O40" s="758">
        <f t="shared" si="1"/>
        <v>826</v>
      </c>
      <c r="P40" s="758">
        <f t="shared" si="1"/>
        <v>82</v>
      </c>
      <c r="Q40" s="758">
        <f t="shared" si="1"/>
        <v>1362</v>
      </c>
      <c r="R40" s="758">
        <f t="shared" si="1"/>
        <v>701</v>
      </c>
      <c r="S40" s="758">
        <f t="shared" si="1"/>
        <v>714</v>
      </c>
      <c r="T40" s="757">
        <v>265</v>
      </c>
      <c r="U40" s="759">
        <f t="shared" si="0"/>
        <v>3841</v>
      </c>
      <c r="V40" s="435"/>
      <c r="W40" s="435"/>
      <c r="X40" s="435"/>
      <c r="Y40" s="435"/>
      <c r="Z40" s="435"/>
      <c r="AA40" s="435"/>
      <c r="AB40" s="435"/>
      <c r="AC40" s="435"/>
      <c r="AD40" s="435"/>
      <c r="AE40" s="435"/>
      <c r="AF40" s="435"/>
      <c r="AG40" s="435"/>
    </row>
    <row r="41" spans="1:33">
      <c r="K41" s="434">
        <v>537</v>
      </c>
    </row>
    <row r="42" spans="1:33" ht="15.75">
      <c r="I42" s="758"/>
      <c r="J42" s="758"/>
      <c r="K42" s="758"/>
      <c r="L42" s="758"/>
      <c r="M42" s="758"/>
      <c r="N42" s="758"/>
      <c r="O42" s="758"/>
      <c r="P42" s="758"/>
      <c r="Q42" s="758"/>
      <c r="R42" s="758"/>
      <c r="S42" s="758"/>
    </row>
  </sheetData>
  <mergeCells count="19">
    <mergeCell ref="O8:P8"/>
    <mergeCell ref="Q8:R8"/>
    <mergeCell ref="S8:T8"/>
    <mergeCell ref="C8:C9"/>
    <mergeCell ref="D8:D9"/>
    <mergeCell ref="E8:E9"/>
    <mergeCell ref="I8:J8"/>
    <mergeCell ref="K8:L8"/>
    <mergeCell ref="M8:N8"/>
    <mergeCell ref="A1:J1"/>
    <mergeCell ref="A2:J2"/>
    <mergeCell ref="A4:K4"/>
    <mergeCell ref="A6:T6"/>
    <mergeCell ref="A7:A9"/>
    <mergeCell ref="B7:C7"/>
    <mergeCell ref="F7:F9"/>
    <mergeCell ref="G7:H8"/>
    <mergeCell ref="I7:T7"/>
    <mergeCell ref="B8:B9"/>
  </mergeCells>
  <pageMargins left="0.70866141732283472" right="0.70866141732283472" top="0.74803149606299213" bottom="0.74803149606299213" header="0.31496062992125984" footer="0.31496062992125984"/>
  <pageSetup paperSize="9" scale="6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3"/>
  <sheetViews>
    <sheetView view="pageBreakPreview" zoomScale="60" zoomScaleNormal="60" workbookViewId="0">
      <pane xSplit="2" ySplit="9" topLeftCell="E10" activePane="bottomRight" state="frozen"/>
      <selection pane="topRight" activeCell="C1" sqref="C1"/>
      <selection pane="bottomLeft" activeCell="A8" sqref="A8"/>
      <selection pane="bottomRight" activeCell="Y1" sqref="Y1"/>
    </sheetView>
  </sheetViews>
  <sheetFormatPr defaultColWidth="9.140625" defaultRowHeight="18.75"/>
  <cols>
    <col min="1" max="1" width="17.140625" style="554" customWidth="1"/>
    <col min="2" max="2" width="36.28515625" style="554" customWidth="1"/>
    <col min="3" max="4" width="11.140625" style="554" hidden="1" customWidth="1"/>
    <col min="5" max="5" width="18.28515625" style="554" customWidth="1"/>
    <col min="6" max="7" width="11.140625" style="554" hidden="1" customWidth="1"/>
    <col min="8" max="8" width="0.42578125" style="554" customWidth="1"/>
    <col min="9" max="9" width="11.140625" style="554" hidden="1" customWidth="1"/>
    <col min="10" max="10" width="18.28515625" style="554" customWidth="1"/>
    <col min="11" max="12" width="11.140625" style="554" hidden="1" customWidth="1"/>
    <col min="13" max="13" width="0.140625" style="554" customWidth="1"/>
    <col min="14" max="14" width="11.140625" style="554" hidden="1" customWidth="1"/>
    <col min="15" max="15" width="18.28515625" style="554" customWidth="1"/>
    <col min="16" max="17" width="11.140625" style="554" hidden="1" customWidth="1"/>
    <col min="18" max="18" width="0.5703125" style="554" customWidth="1"/>
    <col min="19" max="19" width="11.5703125" style="554" hidden="1" customWidth="1"/>
    <col min="20" max="20" width="18.28515625" style="554" customWidth="1"/>
    <col min="21" max="22" width="11.5703125" style="554" hidden="1" customWidth="1"/>
    <col min="23" max="23" width="0.28515625" style="554" customWidth="1"/>
    <col min="24" max="24" width="11.5703125" style="554" hidden="1" customWidth="1"/>
    <col min="25" max="25" width="18.28515625" style="554" customWidth="1"/>
    <col min="26" max="27" width="11.5703125" style="554" hidden="1" customWidth="1"/>
    <col min="28" max="28" width="0.28515625" style="554" customWidth="1"/>
    <col min="29" max="29" width="11.5703125" style="554" hidden="1" customWidth="1"/>
    <col min="30" max="30" width="18.28515625" style="554" customWidth="1"/>
    <col min="31" max="32" width="11.5703125" style="554" hidden="1" customWidth="1"/>
    <col min="33" max="33" width="0.28515625" style="554" customWidth="1"/>
    <col min="34" max="34" width="11.5703125" style="554" hidden="1" customWidth="1"/>
    <col min="35" max="35" width="18.28515625" style="554" customWidth="1"/>
    <col min="36" max="37" width="11.5703125" style="554" hidden="1" customWidth="1"/>
    <col min="38" max="38" width="0.42578125" style="554" customWidth="1"/>
    <col min="39" max="102" width="11.5703125" style="554" hidden="1" customWidth="1"/>
    <col min="103" max="16384" width="9.140625" style="554"/>
  </cols>
  <sheetData>
    <row r="1" spans="1:168">
      <c r="Y1" s="554" t="s">
        <v>1540</v>
      </c>
    </row>
    <row r="2" spans="1:168" ht="51" customHeight="1">
      <c r="A2" s="949" t="s">
        <v>1347</v>
      </c>
      <c r="B2" s="949"/>
      <c r="C2" s="949"/>
      <c r="D2" s="949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49"/>
      <c r="AH2" s="949"/>
      <c r="AI2" s="949"/>
    </row>
    <row r="3" spans="1:168" ht="63" customHeight="1">
      <c r="A3" s="949"/>
      <c r="B3" s="949"/>
      <c r="C3" s="949"/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  <c r="U3" s="949"/>
      <c r="V3" s="949"/>
      <c r="W3" s="949"/>
      <c r="X3" s="949"/>
      <c r="Y3" s="949"/>
      <c r="Z3" s="949"/>
      <c r="AA3" s="949"/>
      <c r="AB3" s="949"/>
      <c r="AC3" s="949"/>
      <c r="AD3" s="949"/>
      <c r="AE3" s="949"/>
      <c r="AF3" s="949"/>
      <c r="AG3" s="949"/>
      <c r="AH3" s="949"/>
      <c r="AI3" s="949"/>
      <c r="AJ3" s="555"/>
      <c r="AK3" s="555"/>
      <c r="AL3" s="555"/>
      <c r="AM3" s="555"/>
      <c r="AN3" s="555"/>
      <c r="AO3" s="555"/>
      <c r="AP3" s="555"/>
      <c r="AQ3" s="555"/>
      <c r="AR3" s="555"/>
      <c r="AS3" s="555"/>
      <c r="AT3" s="555"/>
      <c r="AU3" s="555"/>
      <c r="AV3" s="555"/>
      <c r="AW3" s="555"/>
      <c r="AX3" s="555"/>
      <c r="AY3" s="555"/>
      <c r="AZ3" s="555"/>
      <c r="BA3" s="555"/>
      <c r="BK3" s="555"/>
      <c r="BU3" s="555"/>
    </row>
    <row r="4" spans="1:168" ht="23.25" thickBot="1">
      <c r="A4" s="556"/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5"/>
      <c r="AM4" s="555"/>
      <c r="AN4" s="555"/>
      <c r="AO4" s="555"/>
      <c r="AP4" s="555"/>
      <c r="AQ4" s="555"/>
      <c r="AR4" s="555"/>
      <c r="AS4" s="555"/>
      <c r="AT4" s="555"/>
      <c r="AU4" s="555"/>
      <c r="AV4" s="555"/>
      <c r="AW4" s="555"/>
      <c r="AX4" s="555"/>
      <c r="AY4" s="555"/>
      <c r="AZ4" s="555"/>
      <c r="BA4" s="555"/>
      <c r="BK4" s="555"/>
      <c r="BU4" s="555"/>
    </row>
    <row r="5" spans="1:168" ht="21" thickBot="1">
      <c r="A5" s="931" t="s">
        <v>1212</v>
      </c>
      <c r="B5" s="934" t="s">
        <v>1255</v>
      </c>
      <c r="C5" s="937" t="s">
        <v>1213</v>
      </c>
      <c r="D5" s="937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8"/>
      <c r="AV5" s="941" t="s">
        <v>1214</v>
      </c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3"/>
      <c r="CE5" s="954" t="s">
        <v>1215</v>
      </c>
      <c r="CF5" s="937"/>
      <c r="CG5" s="937"/>
      <c r="CH5" s="937"/>
      <c r="CI5" s="937"/>
      <c r="CJ5" s="937"/>
      <c r="CK5" s="937"/>
      <c r="CL5" s="937"/>
      <c r="CM5" s="937"/>
      <c r="CN5" s="938"/>
      <c r="CO5" s="954" t="s">
        <v>1216</v>
      </c>
      <c r="CP5" s="937"/>
      <c r="CQ5" s="937"/>
      <c r="CR5" s="937"/>
      <c r="CS5" s="937"/>
      <c r="CT5" s="937"/>
      <c r="CU5" s="937"/>
      <c r="CV5" s="937"/>
      <c r="CW5" s="937"/>
      <c r="CX5" s="938"/>
    </row>
    <row r="6" spans="1:168" s="557" customFormat="1" ht="33" customHeight="1">
      <c r="A6" s="932"/>
      <c r="B6" s="935"/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939"/>
      <c r="N6" s="939"/>
      <c r="O6" s="939"/>
      <c r="P6" s="939"/>
      <c r="Q6" s="939"/>
      <c r="R6" s="939"/>
      <c r="S6" s="939"/>
      <c r="T6" s="939"/>
      <c r="U6" s="939"/>
      <c r="V6" s="939"/>
      <c r="W6" s="939"/>
      <c r="X6" s="939"/>
      <c r="Y6" s="939"/>
      <c r="Z6" s="939"/>
      <c r="AA6" s="939"/>
      <c r="AB6" s="939"/>
      <c r="AC6" s="939"/>
      <c r="AD6" s="939"/>
      <c r="AE6" s="939"/>
      <c r="AF6" s="939"/>
      <c r="AG6" s="939"/>
      <c r="AH6" s="939"/>
      <c r="AI6" s="939"/>
      <c r="AJ6" s="939"/>
      <c r="AK6" s="939"/>
      <c r="AL6" s="939"/>
      <c r="AM6" s="939"/>
      <c r="AN6" s="939"/>
      <c r="AO6" s="939"/>
      <c r="AP6" s="939"/>
      <c r="AQ6" s="939"/>
      <c r="AR6" s="939"/>
      <c r="AS6" s="939"/>
      <c r="AT6" s="939"/>
      <c r="AU6" s="940"/>
      <c r="AV6" s="959" t="s">
        <v>1217</v>
      </c>
      <c r="AW6" s="960"/>
      <c r="AX6" s="960"/>
      <c r="AY6" s="960"/>
      <c r="AZ6" s="961"/>
      <c r="BA6" s="959" t="s">
        <v>1218</v>
      </c>
      <c r="BB6" s="960"/>
      <c r="BC6" s="960"/>
      <c r="BD6" s="960"/>
      <c r="BE6" s="960"/>
      <c r="BF6" s="960"/>
      <c r="BG6" s="960"/>
      <c r="BH6" s="960"/>
      <c r="BI6" s="960"/>
      <c r="BJ6" s="961"/>
      <c r="BK6" s="959" t="s">
        <v>1219</v>
      </c>
      <c r="BL6" s="960"/>
      <c r="BM6" s="960"/>
      <c r="BN6" s="960"/>
      <c r="BO6" s="960"/>
      <c r="BP6" s="960"/>
      <c r="BQ6" s="960"/>
      <c r="BR6" s="960"/>
      <c r="BS6" s="960"/>
      <c r="BT6" s="961"/>
      <c r="BU6" s="959" t="s">
        <v>1220</v>
      </c>
      <c r="BV6" s="960"/>
      <c r="BW6" s="960"/>
      <c r="BX6" s="960"/>
      <c r="BY6" s="960"/>
      <c r="BZ6" s="960"/>
      <c r="CA6" s="960"/>
      <c r="CB6" s="960"/>
      <c r="CC6" s="960"/>
      <c r="CD6" s="961"/>
      <c r="CE6" s="955"/>
      <c r="CF6" s="956"/>
      <c r="CG6" s="956"/>
      <c r="CH6" s="956"/>
      <c r="CI6" s="956"/>
      <c r="CJ6" s="956"/>
      <c r="CK6" s="956"/>
      <c r="CL6" s="956"/>
      <c r="CM6" s="956"/>
      <c r="CN6" s="957"/>
      <c r="CO6" s="955"/>
      <c r="CP6" s="956"/>
      <c r="CQ6" s="956"/>
      <c r="CR6" s="956"/>
      <c r="CS6" s="956"/>
      <c r="CT6" s="956"/>
      <c r="CU6" s="956"/>
      <c r="CV6" s="956"/>
      <c r="CW6" s="956"/>
      <c r="CX6" s="957"/>
    </row>
    <row r="7" spans="1:168" s="557" customFormat="1" ht="33" customHeight="1">
      <c r="A7" s="932"/>
      <c r="B7" s="935"/>
      <c r="C7" s="950" t="s">
        <v>1221</v>
      </c>
      <c r="D7" s="930"/>
      <c r="E7" s="930"/>
      <c r="F7" s="930"/>
      <c r="G7" s="930"/>
      <c r="H7" s="930"/>
      <c r="I7" s="930"/>
      <c r="J7" s="930"/>
      <c r="K7" s="930"/>
      <c r="L7" s="930"/>
      <c r="M7" s="930"/>
      <c r="N7" s="930"/>
      <c r="O7" s="930"/>
      <c r="P7" s="930"/>
      <c r="Q7" s="946"/>
      <c r="R7" s="951" t="s">
        <v>1222</v>
      </c>
      <c r="S7" s="952"/>
      <c r="T7" s="952"/>
      <c r="U7" s="952"/>
      <c r="V7" s="952"/>
      <c r="W7" s="952"/>
      <c r="X7" s="952"/>
      <c r="Y7" s="952"/>
      <c r="Z7" s="952"/>
      <c r="AA7" s="952"/>
      <c r="AB7" s="952"/>
      <c r="AC7" s="952"/>
      <c r="AD7" s="952"/>
      <c r="AE7" s="952"/>
      <c r="AF7" s="952"/>
      <c r="AG7" s="952"/>
      <c r="AH7" s="952"/>
      <c r="AI7" s="952"/>
      <c r="AJ7" s="952"/>
      <c r="AK7" s="952"/>
      <c r="AL7" s="929" t="s">
        <v>1223</v>
      </c>
      <c r="AM7" s="930"/>
      <c r="AN7" s="930"/>
      <c r="AO7" s="930"/>
      <c r="AP7" s="930"/>
      <c r="AQ7" s="930"/>
      <c r="AR7" s="930"/>
      <c r="AS7" s="930"/>
      <c r="AT7" s="930"/>
      <c r="AU7" s="946"/>
      <c r="AV7" s="962"/>
      <c r="AW7" s="963"/>
      <c r="AX7" s="963"/>
      <c r="AY7" s="963"/>
      <c r="AZ7" s="964"/>
      <c r="BA7" s="962"/>
      <c r="BB7" s="963"/>
      <c r="BC7" s="963"/>
      <c r="BD7" s="963"/>
      <c r="BE7" s="963"/>
      <c r="BF7" s="963"/>
      <c r="BG7" s="963"/>
      <c r="BH7" s="963"/>
      <c r="BI7" s="963"/>
      <c r="BJ7" s="964"/>
      <c r="BK7" s="962"/>
      <c r="BL7" s="963"/>
      <c r="BM7" s="963"/>
      <c r="BN7" s="963"/>
      <c r="BO7" s="963"/>
      <c r="BP7" s="963"/>
      <c r="BQ7" s="963"/>
      <c r="BR7" s="963"/>
      <c r="BS7" s="963"/>
      <c r="BT7" s="964"/>
      <c r="BU7" s="962"/>
      <c r="BV7" s="963"/>
      <c r="BW7" s="963"/>
      <c r="BX7" s="963"/>
      <c r="BY7" s="963"/>
      <c r="BZ7" s="963"/>
      <c r="CA7" s="963"/>
      <c r="CB7" s="963"/>
      <c r="CC7" s="963"/>
      <c r="CD7" s="964"/>
      <c r="CE7" s="958"/>
      <c r="CF7" s="939"/>
      <c r="CG7" s="939"/>
      <c r="CH7" s="939"/>
      <c r="CI7" s="939"/>
      <c r="CJ7" s="939"/>
      <c r="CK7" s="939"/>
      <c r="CL7" s="939"/>
      <c r="CM7" s="939"/>
      <c r="CN7" s="940"/>
      <c r="CO7" s="958"/>
      <c r="CP7" s="939"/>
      <c r="CQ7" s="939"/>
      <c r="CR7" s="939"/>
      <c r="CS7" s="939"/>
      <c r="CT7" s="939"/>
      <c r="CU7" s="939"/>
      <c r="CV7" s="939"/>
      <c r="CW7" s="939"/>
      <c r="CX7" s="940"/>
    </row>
    <row r="8" spans="1:168" s="558" customFormat="1" ht="72.75" customHeight="1">
      <c r="A8" s="932"/>
      <c r="B8" s="935"/>
      <c r="C8" s="944" t="s">
        <v>1224</v>
      </c>
      <c r="D8" s="945"/>
      <c r="E8" s="945"/>
      <c r="F8" s="945"/>
      <c r="G8" s="945"/>
      <c r="H8" s="930" t="s">
        <v>1225</v>
      </c>
      <c r="I8" s="930"/>
      <c r="J8" s="930"/>
      <c r="K8" s="930"/>
      <c r="L8" s="930"/>
      <c r="M8" s="947" t="s">
        <v>1226</v>
      </c>
      <c r="N8" s="947"/>
      <c r="O8" s="947"/>
      <c r="P8" s="947"/>
      <c r="Q8" s="953"/>
      <c r="R8" s="930" t="s">
        <v>1227</v>
      </c>
      <c r="S8" s="930"/>
      <c r="T8" s="930"/>
      <c r="U8" s="930"/>
      <c r="V8" s="930"/>
      <c r="W8" s="930" t="s">
        <v>1228</v>
      </c>
      <c r="X8" s="930"/>
      <c r="Y8" s="930"/>
      <c r="Z8" s="930"/>
      <c r="AA8" s="930"/>
      <c r="AB8" s="947" t="s">
        <v>1229</v>
      </c>
      <c r="AC8" s="947"/>
      <c r="AD8" s="947"/>
      <c r="AE8" s="947"/>
      <c r="AF8" s="947"/>
      <c r="AG8" s="947" t="s">
        <v>1230</v>
      </c>
      <c r="AH8" s="947"/>
      <c r="AI8" s="947"/>
      <c r="AJ8" s="947"/>
      <c r="AK8" s="948"/>
      <c r="AL8" s="929" t="s">
        <v>1231</v>
      </c>
      <c r="AM8" s="930"/>
      <c r="AN8" s="930"/>
      <c r="AO8" s="930"/>
      <c r="AP8" s="930"/>
      <c r="AQ8" s="930" t="s">
        <v>1226</v>
      </c>
      <c r="AR8" s="930"/>
      <c r="AS8" s="930"/>
      <c r="AT8" s="930"/>
      <c r="AU8" s="946"/>
      <c r="AV8" s="929" t="s">
        <v>1226</v>
      </c>
      <c r="AW8" s="930"/>
      <c r="AX8" s="930"/>
      <c r="AY8" s="930"/>
      <c r="AZ8" s="946"/>
      <c r="BA8" s="929" t="s">
        <v>1231</v>
      </c>
      <c r="BB8" s="930"/>
      <c r="BC8" s="930"/>
      <c r="BD8" s="930"/>
      <c r="BE8" s="930"/>
      <c r="BF8" s="930" t="s">
        <v>1226</v>
      </c>
      <c r="BG8" s="930"/>
      <c r="BH8" s="930"/>
      <c r="BI8" s="930"/>
      <c r="BJ8" s="946"/>
      <c r="BK8" s="929" t="s">
        <v>1231</v>
      </c>
      <c r="BL8" s="930"/>
      <c r="BM8" s="930"/>
      <c r="BN8" s="930"/>
      <c r="BO8" s="930"/>
      <c r="BP8" s="930" t="s">
        <v>1226</v>
      </c>
      <c r="BQ8" s="930"/>
      <c r="BR8" s="930"/>
      <c r="BS8" s="930"/>
      <c r="BT8" s="946"/>
      <c r="BU8" s="929" t="s">
        <v>1231</v>
      </c>
      <c r="BV8" s="930"/>
      <c r="BW8" s="930"/>
      <c r="BX8" s="930"/>
      <c r="BY8" s="930"/>
      <c r="BZ8" s="930" t="s">
        <v>1226</v>
      </c>
      <c r="CA8" s="930"/>
      <c r="CB8" s="930"/>
      <c r="CC8" s="930"/>
      <c r="CD8" s="946"/>
      <c r="CE8" s="929" t="s">
        <v>1231</v>
      </c>
      <c r="CF8" s="930"/>
      <c r="CG8" s="930"/>
      <c r="CH8" s="930"/>
      <c r="CI8" s="930"/>
      <c r="CJ8" s="930" t="s">
        <v>1226</v>
      </c>
      <c r="CK8" s="930"/>
      <c r="CL8" s="930"/>
      <c r="CM8" s="930"/>
      <c r="CN8" s="946"/>
      <c r="CO8" s="929" t="s">
        <v>1231</v>
      </c>
      <c r="CP8" s="930"/>
      <c r="CQ8" s="930"/>
      <c r="CR8" s="930"/>
      <c r="CS8" s="930"/>
      <c r="CT8" s="930" t="s">
        <v>1226</v>
      </c>
      <c r="CU8" s="930"/>
      <c r="CV8" s="930"/>
      <c r="CW8" s="930"/>
      <c r="CX8" s="946"/>
    </row>
    <row r="9" spans="1:168" s="564" customFormat="1" ht="30" customHeight="1">
      <c r="A9" s="933"/>
      <c r="B9" s="936"/>
      <c r="C9" s="559" t="s">
        <v>1232</v>
      </c>
      <c r="D9" s="560" t="s">
        <v>1233</v>
      </c>
      <c r="E9" s="560" t="s">
        <v>1234</v>
      </c>
      <c r="F9" s="560" t="s">
        <v>1235</v>
      </c>
      <c r="G9" s="560" t="s">
        <v>1236</v>
      </c>
      <c r="H9" s="560" t="s">
        <v>1232</v>
      </c>
      <c r="I9" s="560" t="s">
        <v>1233</v>
      </c>
      <c r="J9" s="560" t="s">
        <v>1234</v>
      </c>
      <c r="K9" s="560" t="s">
        <v>1235</v>
      </c>
      <c r="L9" s="560" t="s">
        <v>1236</v>
      </c>
      <c r="M9" s="560" t="s">
        <v>1232</v>
      </c>
      <c r="N9" s="560" t="s">
        <v>1233</v>
      </c>
      <c r="O9" s="560" t="s">
        <v>1234</v>
      </c>
      <c r="P9" s="560" t="s">
        <v>1235</v>
      </c>
      <c r="Q9" s="561" t="s">
        <v>1236</v>
      </c>
      <c r="R9" s="559" t="s">
        <v>1232</v>
      </c>
      <c r="S9" s="560" t="s">
        <v>1233</v>
      </c>
      <c r="T9" s="560" t="s">
        <v>1234</v>
      </c>
      <c r="U9" s="560" t="s">
        <v>1235</v>
      </c>
      <c r="V9" s="560" t="s">
        <v>1236</v>
      </c>
      <c r="W9" s="560" t="s">
        <v>1232</v>
      </c>
      <c r="X9" s="560" t="s">
        <v>1233</v>
      </c>
      <c r="Y9" s="560" t="s">
        <v>1234</v>
      </c>
      <c r="Z9" s="560" t="s">
        <v>1235</v>
      </c>
      <c r="AA9" s="560" t="s">
        <v>1236</v>
      </c>
      <c r="AB9" s="560" t="s">
        <v>1232</v>
      </c>
      <c r="AC9" s="560" t="s">
        <v>1233</v>
      </c>
      <c r="AD9" s="560" t="s">
        <v>1234</v>
      </c>
      <c r="AE9" s="560" t="s">
        <v>1235</v>
      </c>
      <c r="AF9" s="560" t="s">
        <v>1236</v>
      </c>
      <c r="AG9" s="560" t="s">
        <v>1232</v>
      </c>
      <c r="AH9" s="560" t="s">
        <v>1233</v>
      </c>
      <c r="AI9" s="560" t="s">
        <v>1234</v>
      </c>
      <c r="AJ9" s="560" t="s">
        <v>1235</v>
      </c>
      <c r="AK9" s="562" t="s">
        <v>1236</v>
      </c>
      <c r="AL9" s="563" t="s">
        <v>1232</v>
      </c>
      <c r="AM9" s="560" t="s">
        <v>1233</v>
      </c>
      <c r="AN9" s="560" t="s">
        <v>1234</v>
      </c>
      <c r="AO9" s="560" t="s">
        <v>1235</v>
      </c>
      <c r="AP9" s="560" t="s">
        <v>1236</v>
      </c>
      <c r="AQ9" s="560" t="s">
        <v>1232</v>
      </c>
      <c r="AR9" s="560" t="s">
        <v>1233</v>
      </c>
      <c r="AS9" s="560" t="s">
        <v>1234</v>
      </c>
      <c r="AT9" s="560" t="s">
        <v>1235</v>
      </c>
      <c r="AU9" s="561" t="s">
        <v>1236</v>
      </c>
      <c r="AV9" s="563" t="s">
        <v>1232</v>
      </c>
      <c r="AW9" s="560" t="s">
        <v>1233</v>
      </c>
      <c r="AX9" s="560" t="s">
        <v>1234</v>
      </c>
      <c r="AY9" s="560" t="s">
        <v>1235</v>
      </c>
      <c r="AZ9" s="561" t="s">
        <v>1236</v>
      </c>
      <c r="BA9" s="563" t="s">
        <v>1232</v>
      </c>
      <c r="BB9" s="560" t="s">
        <v>1233</v>
      </c>
      <c r="BC9" s="560" t="s">
        <v>1234</v>
      </c>
      <c r="BD9" s="560" t="s">
        <v>1235</v>
      </c>
      <c r="BE9" s="560" t="s">
        <v>1236</v>
      </c>
      <c r="BF9" s="560" t="s">
        <v>1232</v>
      </c>
      <c r="BG9" s="560" t="s">
        <v>1233</v>
      </c>
      <c r="BH9" s="560" t="s">
        <v>1234</v>
      </c>
      <c r="BI9" s="560" t="s">
        <v>1235</v>
      </c>
      <c r="BJ9" s="561" t="s">
        <v>1236</v>
      </c>
      <c r="BK9" s="563" t="s">
        <v>1232</v>
      </c>
      <c r="BL9" s="560" t="s">
        <v>1233</v>
      </c>
      <c r="BM9" s="560" t="s">
        <v>1234</v>
      </c>
      <c r="BN9" s="560" t="s">
        <v>1235</v>
      </c>
      <c r="BO9" s="560" t="s">
        <v>1236</v>
      </c>
      <c r="BP9" s="560" t="s">
        <v>1232</v>
      </c>
      <c r="BQ9" s="560" t="s">
        <v>1233</v>
      </c>
      <c r="BR9" s="560" t="s">
        <v>1234</v>
      </c>
      <c r="BS9" s="560" t="s">
        <v>1235</v>
      </c>
      <c r="BT9" s="561" t="s">
        <v>1236</v>
      </c>
      <c r="BU9" s="563" t="s">
        <v>1232</v>
      </c>
      <c r="BV9" s="560" t="s">
        <v>1233</v>
      </c>
      <c r="BW9" s="560" t="s">
        <v>1234</v>
      </c>
      <c r="BX9" s="560" t="s">
        <v>1235</v>
      </c>
      <c r="BY9" s="560" t="s">
        <v>1236</v>
      </c>
      <c r="BZ9" s="560" t="s">
        <v>1232</v>
      </c>
      <c r="CA9" s="560" t="s">
        <v>1233</v>
      </c>
      <c r="CB9" s="560" t="s">
        <v>1234</v>
      </c>
      <c r="CC9" s="560" t="s">
        <v>1235</v>
      </c>
      <c r="CD9" s="561" t="s">
        <v>1236</v>
      </c>
      <c r="CE9" s="563" t="s">
        <v>1232</v>
      </c>
      <c r="CF9" s="560" t="s">
        <v>1233</v>
      </c>
      <c r="CG9" s="560" t="s">
        <v>1234</v>
      </c>
      <c r="CH9" s="560" t="s">
        <v>1235</v>
      </c>
      <c r="CI9" s="560" t="s">
        <v>1236</v>
      </c>
      <c r="CJ9" s="560" t="s">
        <v>1232</v>
      </c>
      <c r="CK9" s="560" t="s">
        <v>1233</v>
      </c>
      <c r="CL9" s="560" t="s">
        <v>1234</v>
      </c>
      <c r="CM9" s="560" t="s">
        <v>1235</v>
      </c>
      <c r="CN9" s="561" t="s">
        <v>1236</v>
      </c>
      <c r="CO9" s="563" t="s">
        <v>1232</v>
      </c>
      <c r="CP9" s="560" t="s">
        <v>1233</v>
      </c>
      <c r="CQ9" s="560" t="s">
        <v>1234</v>
      </c>
      <c r="CR9" s="560" t="s">
        <v>1235</v>
      </c>
      <c r="CS9" s="560" t="s">
        <v>1236</v>
      </c>
      <c r="CT9" s="560" t="s">
        <v>1232</v>
      </c>
      <c r="CU9" s="560" t="s">
        <v>1233</v>
      </c>
      <c r="CV9" s="560" t="s">
        <v>1234</v>
      </c>
      <c r="CW9" s="560" t="s">
        <v>1235</v>
      </c>
      <c r="CX9" s="561" t="s">
        <v>1236</v>
      </c>
    </row>
    <row r="10" spans="1:168" s="571" customFormat="1">
      <c r="A10" s="926" t="s">
        <v>1237</v>
      </c>
      <c r="B10" s="565" t="s">
        <v>1238</v>
      </c>
      <c r="C10" s="566">
        <f>ROUND(C11+C15,0)</f>
        <v>24119</v>
      </c>
      <c r="D10" s="567">
        <f t="shared" ref="D10:BO10" si="0">ROUND(D11+D15,0)</f>
        <v>38589</v>
      </c>
      <c r="E10" s="567">
        <f t="shared" si="0"/>
        <v>48237</v>
      </c>
      <c r="F10" s="567">
        <f t="shared" si="0"/>
        <v>53060</v>
      </c>
      <c r="G10" s="567">
        <f t="shared" si="0"/>
        <v>53060</v>
      </c>
      <c r="H10" s="567">
        <f t="shared" si="0"/>
        <v>24119</v>
      </c>
      <c r="I10" s="567">
        <f t="shared" si="0"/>
        <v>38589</v>
      </c>
      <c r="J10" s="567">
        <f t="shared" si="0"/>
        <v>48237</v>
      </c>
      <c r="K10" s="567">
        <f t="shared" si="0"/>
        <v>53060</v>
      </c>
      <c r="L10" s="567">
        <f t="shared" si="0"/>
        <v>53060</v>
      </c>
      <c r="M10" s="567">
        <f t="shared" si="0"/>
        <v>21253</v>
      </c>
      <c r="N10" s="567">
        <f t="shared" si="0"/>
        <v>34006</v>
      </c>
      <c r="O10" s="567">
        <f t="shared" si="0"/>
        <v>42508</v>
      </c>
      <c r="P10" s="567">
        <f t="shared" si="0"/>
        <v>46760</v>
      </c>
      <c r="Q10" s="565">
        <f t="shared" si="0"/>
        <v>46760</v>
      </c>
      <c r="R10" s="567">
        <f t="shared" si="0"/>
        <v>27265</v>
      </c>
      <c r="S10" s="567">
        <f t="shared" si="0"/>
        <v>43623</v>
      </c>
      <c r="T10" s="567">
        <f t="shared" si="0"/>
        <v>54529</v>
      </c>
      <c r="U10" s="567">
        <f t="shared" si="0"/>
        <v>59981</v>
      </c>
      <c r="V10" s="567">
        <f t="shared" si="0"/>
        <v>59981</v>
      </c>
      <c r="W10" s="566">
        <f t="shared" si="0"/>
        <v>29756</v>
      </c>
      <c r="X10" s="567">
        <f t="shared" si="0"/>
        <v>47609</v>
      </c>
      <c r="Y10" s="567">
        <f t="shared" si="0"/>
        <v>59512</v>
      </c>
      <c r="Z10" s="567">
        <f t="shared" si="0"/>
        <v>65462</v>
      </c>
      <c r="AA10" s="567">
        <f t="shared" si="0"/>
        <v>65462</v>
      </c>
      <c r="AB10" s="566">
        <f t="shared" si="0"/>
        <v>21253</v>
      </c>
      <c r="AC10" s="567">
        <f t="shared" si="0"/>
        <v>34006</v>
      </c>
      <c r="AD10" s="567">
        <f t="shared" si="0"/>
        <v>42508</v>
      </c>
      <c r="AE10" s="567">
        <f t="shared" si="0"/>
        <v>46760</v>
      </c>
      <c r="AF10" s="567">
        <f t="shared" si="0"/>
        <v>46760</v>
      </c>
      <c r="AG10" s="566">
        <f t="shared" si="0"/>
        <v>21253</v>
      </c>
      <c r="AH10" s="567">
        <f t="shared" si="0"/>
        <v>34006</v>
      </c>
      <c r="AI10" s="567">
        <f t="shared" si="0"/>
        <v>42508</v>
      </c>
      <c r="AJ10" s="567">
        <f t="shared" si="0"/>
        <v>46760</v>
      </c>
      <c r="AK10" s="568">
        <f t="shared" si="0"/>
        <v>46760</v>
      </c>
      <c r="AL10" s="569">
        <f t="shared" si="0"/>
        <v>24119</v>
      </c>
      <c r="AM10" s="567">
        <f t="shared" si="0"/>
        <v>38589</v>
      </c>
      <c r="AN10" s="567">
        <f t="shared" si="0"/>
        <v>48237</v>
      </c>
      <c r="AO10" s="567">
        <f t="shared" si="0"/>
        <v>53060</v>
      </c>
      <c r="AP10" s="567">
        <f t="shared" si="0"/>
        <v>53060</v>
      </c>
      <c r="AQ10" s="566">
        <f t="shared" si="0"/>
        <v>21253</v>
      </c>
      <c r="AR10" s="567">
        <f t="shared" si="0"/>
        <v>34006</v>
      </c>
      <c r="AS10" s="567">
        <f t="shared" si="0"/>
        <v>42508</v>
      </c>
      <c r="AT10" s="567">
        <f t="shared" si="0"/>
        <v>46760</v>
      </c>
      <c r="AU10" s="565">
        <f t="shared" si="0"/>
        <v>46760</v>
      </c>
      <c r="AV10" s="569">
        <f t="shared" si="0"/>
        <v>33183</v>
      </c>
      <c r="AW10" s="567">
        <f t="shared" si="0"/>
        <v>53094</v>
      </c>
      <c r="AX10" s="567">
        <f t="shared" si="0"/>
        <v>66367</v>
      </c>
      <c r="AY10" s="567">
        <f t="shared" si="0"/>
        <v>73004</v>
      </c>
      <c r="AZ10" s="570">
        <f t="shared" si="0"/>
        <v>73004</v>
      </c>
      <c r="BA10" s="569">
        <f t="shared" si="0"/>
        <v>61023</v>
      </c>
      <c r="BB10" s="567">
        <f t="shared" si="0"/>
        <v>97636</v>
      </c>
      <c r="BC10" s="567">
        <f t="shared" si="0"/>
        <v>122047</v>
      </c>
      <c r="BD10" s="567">
        <f t="shared" si="0"/>
        <v>134251</v>
      </c>
      <c r="BE10" s="566">
        <f t="shared" si="0"/>
        <v>134251</v>
      </c>
      <c r="BF10" s="567">
        <f t="shared" si="0"/>
        <v>53430</v>
      </c>
      <c r="BG10" s="567">
        <f t="shared" si="0"/>
        <v>85488</v>
      </c>
      <c r="BH10" s="567">
        <f t="shared" si="0"/>
        <v>106859</v>
      </c>
      <c r="BI10" s="567">
        <f t="shared" si="0"/>
        <v>117545</v>
      </c>
      <c r="BJ10" s="570">
        <f t="shared" si="0"/>
        <v>117545</v>
      </c>
      <c r="BK10" s="569">
        <f t="shared" si="0"/>
        <v>74889</v>
      </c>
      <c r="BL10" s="567">
        <f t="shared" si="0"/>
        <v>119824</v>
      </c>
      <c r="BM10" s="567">
        <f t="shared" si="0"/>
        <v>149778</v>
      </c>
      <c r="BN10" s="567">
        <f t="shared" si="0"/>
        <v>164756</v>
      </c>
      <c r="BO10" s="566">
        <f t="shared" si="0"/>
        <v>164756</v>
      </c>
      <c r="BP10" s="567">
        <f t="shared" ref="BP10:CX10" si="1">ROUND(BP11+BP15,0)</f>
        <v>65534</v>
      </c>
      <c r="BQ10" s="567">
        <f t="shared" si="1"/>
        <v>104854</v>
      </c>
      <c r="BR10" s="567">
        <f t="shared" si="1"/>
        <v>131068</v>
      </c>
      <c r="BS10" s="567">
        <f t="shared" si="1"/>
        <v>144175</v>
      </c>
      <c r="BT10" s="570">
        <f t="shared" si="1"/>
        <v>144175</v>
      </c>
      <c r="BU10" s="569">
        <f t="shared" si="1"/>
        <v>116677</v>
      </c>
      <c r="BV10" s="567">
        <f t="shared" si="1"/>
        <v>186683</v>
      </c>
      <c r="BW10" s="567">
        <f t="shared" si="1"/>
        <v>233354</v>
      </c>
      <c r="BX10" s="567">
        <f t="shared" si="1"/>
        <v>256689</v>
      </c>
      <c r="BY10" s="566">
        <f t="shared" si="1"/>
        <v>256689</v>
      </c>
      <c r="BZ10" s="567">
        <f t="shared" si="1"/>
        <v>102045</v>
      </c>
      <c r="CA10" s="567">
        <f t="shared" si="1"/>
        <v>163272</v>
      </c>
      <c r="CB10" s="567">
        <f t="shared" si="1"/>
        <v>204091</v>
      </c>
      <c r="CC10" s="567">
        <f t="shared" si="1"/>
        <v>224499</v>
      </c>
      <c r="CD10" s="570">
        <f t="shared" si="1"/>
        <v>224499</v>
      </c>
      <c r="CE10" s="569">
        <f t="shared" si="1"/>
        <v>32213</v>
      </c>
      <c r="CF10" s="567">
        <f t="shared" si="1"/>
        <v>51542</v>
      </c>
      <c r="CG10" s="567">
        <f t="shared" si="1"/>
        <v>64426</v>
      </c>
      <c r="CH10" s="567">
        <f t="shared" si="1"/>
        <v>70870</v>
      </c>
      <c r="CI10" s="566">
        <f t="shared" si="1"/>
        <v>70870</v>
      </c>
      <c r="CJ10" s="567">
        <f t="shared" si="1"/>
        <v>28313</v>
      </c>
      <c r="CK10" s="567">
        <f t="shared" si="1"/>
        <v>45301</v>
      </c>
      <c r="CL10" s="567">
        <f t="shared" si="1"/>
        <v>56625</v>
      </c>
      <c r="CM10" s="567">
        <f t="shared" si="1"/>
        <v>62287</v>
      </c>
      <c r="CN10" s="570">
        <f t="shared" si="1"/>
        <v>62287</v>
      </c>
      <c r="CO10" s="569">
        <f t="shared" si="1"/>
        <v>27736</v>
      </c>
      <c r="CP10" s="567">
        <f t="shared" si="1"/>
        <v>44378</v>
      </c>
      <c r="CQ10" s="567">
        <f t="shared" si="1"/>
        <v>55472</v>
      </c>
      <c r="CR10" s="567">
        <f t="shared" si="1"/>
        <v>61019</v>
      </c>
      <c r="CS10" s="566">
        <f t="shared" si="1"/>
        <v>61019</v>
      </c>
      <c r="CT10" s="567">
        <f t="shared" si="1"/>
        <v>24443</v>
      </c>
      <c r="CU10" s="567">
        <f t="shared" si="1"/>
        <v>39108</v>
      </c>
      <c r="CV10" s="567">
        <f t="shared" si="1"/>
        <v>48884</v>
      </c>
      <c r="CW10" s="567">
        <f t="shared" si="1"/>
        <v>53772</v>
      </c>
      <c r="CX10" s="570">
        <f t="shared" si="1"/>
        <v>53772</v>
      </c>
    </row>
    <row r="11" spans="1:168" s="578" customFormat="1">
      <c r="A11" s="927"/>
      <c r="B11" s="572" t="s">
        <v>1239</v>
      </c>
      <c r="C11" s="573">
        <f>ROUND(C12+C13+C14,0)</f>
        <v>22823</v>
      </c>
      <c r="D11" s="574">
        <f t="shared" ref="D11:BO11" si="2">ROUND(D12+D13+D14,0)</f>
        <v>36516</v>
      </c>
      <c r="E11" s="574">
        <f t="shared" si="2"/>
        <v>45645</v>
      </c>
      <c r="F11" s="574">
        <f t="shared" si="2"/>
        <v>50209</v>
      </c>
      <c r="G11" s="574">
        <f t="shared" si="2"/>
        <v>50209</v>
      </c>
      <c r="H11" s="574">
        <f t="shared" si="2"/>
        <v>22823</v>
      </c>
      <c r="I11" s="574">
        <f t="shared" si="2"/>
        <v>36516</v>
      </c>
      <c r="J11" s="574">
        <f t="shared" si="2"/>
        <v>45645</v>
      </c>
      <c r="K11" s="574">
        <f t="shared" si="2"/>
        <v>50209</v>
      </c>
      <c r="L11" s="574">
        <f t="shared" si="2"/>
        <v>50209</v>
      </c>
      <c r="M11" s="574">
        <f t="shared" si="2"/>
        <v>19845</v>
      </c>
      <c r="N11" s="574">
        <f t="shared" si="2"/>
        <v>31753</v>
      </c>
      <c r="O11" s="574">
        <f t="shared" si="2"/>
        <v>39691</v>
      </c>
      <c r="P11" s="574">
        <f t="shared" si="2"/>
        <v>43661</v>
      </c>
      <c r="Q11" s="572">
        <f t="shared" si="2"/>
        <v>43661</v>
      </c>
      <c r="R11" s="574">
        <f t="shared" si="2"/>
        <v>25800</v>
      </c>
      <c r="S11" s="574">
        <f t="shared" si="2"/>
        <v>41279</v>
      </c>
      <c r="T11" s="574">
        <f t="shared" si="2"/>
        <v>51599</v>
      </c>
      <c r="U11" s="574">
        <f t="shared" si="2"/>
        <v>56759</v>
      </c>
      <c r="V11" s="574">
        <f t="shared" si="2"/>
        <v>56759</v>
      </c>
      <c r="W11" s="573">
        <f t="shared" si="2"/>
        <v>27784</v>
      </c>
      <c r="X11" s="574">
        <f t="shared" si="2"/>
        <v>44454</v>
      </c>
      <c r="Y11" s="574">
        <f t="shared" si="2"/>
        <v>55568</v>
      </c>
      <c r="Z11" s="574">
        <f t="shared" si="2"/>
        <v>61124</v>
      </c>
      <c r="AA11" s="574">
        <f t="shared" si="2"/>
        <v>61124</v>
      </c>
      <c r="AB11" s="573">
        <f t="shared" si="2"/>
        <v>19845</v>
      </c>
      <c r="AC11" s="574">
        <f t="shared" si="2"/>
        <v>31753</v>
      </c>
      <c r="AD11" s="574">
        <f t="shared" si="2"/>
        <v>39691</v>
      </c>
      <c r="AE11" s="574">
        <f t="shared" si="2"/>
        <v>43661</v>
      </c>
      <c r="AF11" s="574">
        <f t="shared" si="2"/>
        <v>43661</v>
      </c>
      <c r="AG11" s="573">
        <f t="shared" si="2"/>
        <v>19845</v>
      </c>
      <c r="AH11" s="574">
        <f t="shared" si="2"/>
        <v>31753</v>
      </c>
      <c r="AI11" s="574">
        <f t="shared" si="2"/>
        <v>39691</v>
      </c>
      <c r="AJ11" s="574">
        <f t="shared" si="2"/>
        <v>43661</v>
      </c>
      <c r="AK11" s="575">
        <f t="shared" si="2"/>
        <v>43661</v>
      </c>
      <c r="AL11" s="576">
        <f t="shared" si="2"/>
        <v>22823</v>
      </c>
      <c r="AM11" s="574">
        <f t="shared" si="2"/>
        <v>36516</v>
      </c>
      <c r="AN11" s="574">
        <f t="shared" si="2"/>
        <v>45645</v>
      </c>
      <c r="AO11" s="574">
        <f t="shared" si="2"/>
        <v>50209</v>
      </c>
      <c r="AP11" s="574">
        <f t="shared" si="2"/>
        <v>50209</v>
      </c>
      <c r="AQ11" s="573">
        <f t="shared" si="2"/>
        <v>19845</v>
      </c>
      <c r="AR11" s="574">
        <f t="shared" si="2"/>
        <v>31753</v>
      </c>
      <c r="AS11" s="574">
        <f t="shared" si="2"/>
        <v>39691</v>
      </c>
      <c r="AT11" s="574">
        <f t="shared" si="2"/>
        <v>43661</v>
      </c>
      <c r="AU11" s="572">
        <f t="shared" si="2"/>
        <v>43661</v>
      </c>
      <c r="AV11" s="576">
        <f t="shared" si="2"/>
        <v>31662</v>
      </c>
      <c r="AW11" s="574">
        <f t="shared" si="2"/>
        <v>50660</v>
      </c>
      <c r="AX11" s="574">
        <f t="shared" si="2"/>
        <v>63325</v>
      </c>
      <c r="AY11" s="574">
        <f t="shared" si="2"/>
        <v>69658</v>
      </c>
      <c r="AZ11" s="577">
        <f t="shared" si="2"/>
        <v>69658</v>
      </c>
      <c r="BA11" s="576">
        <f t="shared" si="2"/>
        <v>59339</v>
      </c>
      <c r="BB11" s="574">
        <f t="shared" si="2"/>
        <v>94941</v>
      </c>
      <c r="BC11" s="574">
        <f t="shared" si="2"/>
        <v>118678</v>
      </c>
      <c r="BD11" s="574">
        <f t="shared" si="2"/>
        <v>130545</v>
      </c>
      <c r="BE11" s="573">
        <f t="shared" si="2"/>
        <v>130545</v>
      </c>
      <c r="BF11" s="574">
        <f t="shared" si="2"/>
        <v>51599</v>
      </c>
      <c r="BG11" s="574">
        <f t="shared" si="2"/>
        <v>82558</v>
      </c>
      <c r="BH11" s="574">
        <f t="shared" si="2"/>
        <v>103197</v>
      </c>
      <c r="BI11" s="574">
        <f t="shared" si="2"/>
        <v>113517</v>
      </c>
      <c r="BJ11" s="577">
        <f t="shared" si="2"/>
        <v>113517</v>
      </c>
      <c r="BK11" s="576">
        <f t="shared" si="2"/>
        <v>73032</v>
      </c>
      <c r="BL11" s="574">
        <f t="shared" si="2"/>
        <v>116852</v>
      </c>
      <c r="BM11" s="574">
        <f t="shared" si="2"/>
        <v>146064</v>
      </c>
      <c r="BN11" s="574">
        <f t="shared" si="2"/>
        <v>160670</v>
      </c>
      <c r="BO11" s="573">
        <f t="shared" si="2"/>
        <v>160670</v>
      </c>
      <c r="BP11" s="574">
        <f t="shared" ref="BP11:CX11" si="3">ROUND(BP12+BP13+BP14,0)</f>
        <v>63506</v>
      </c>
      <c r="BQ11" s="574">
        <f t="shared" si="3"/>
        <v>101609</v>
      </c>
      <c r="BR11" s="574">
        <f t="shared" si="3"/>
        <v>127012</v>
      </c>
      <c r="BS11" s="574">
        <f t="shared" si="3"/>
        <v>139713</v>
      </c>
      <c r="BT11" s="577">
        <f t="shared" si="3"/>
        <v>139713</v>
      </c>
      <c r="BU11" s="576">
        <f t="shared" si="3"/>
        <v>114112</v>
      </c>
      <c r="BV11" s="574">
        <f t="shared" si="3"/>
        <v>182580</v>
      </c>
      <c r="BW11" s="574">
        <f t="shared" si="3"/>
        <v>228225</v>
      </c>
      <c r="BX11" s="574">
        <f t="shared" si="3"/>
        <v>251047</v>
      </c>
      <c r="BY11" s="573">
        <f t="shared" si="3"/>
        <v>251047</v>
      </c>
      <c r="BZ11" s="574">
        <f t="shared" si="3"/>
        <v>99228</v>
      </c>
      <c r="CA11" s="574">
        <f t="shared" si="3"/>
        <v>158765</v>
      </c>
      <c r="CB11" s="574">
        <f t="shared" si="3"/>
        <v>198457</v>
      </c>
      <c r="CC11" s="574">
        <f t="shared" si="3"/>
        <v>218302</v>
      </c>
      <c r="CD11" s="577">
        <f t="shared" si="3"/>
        <v>218302</v>
      </c>
      <c r="CE11" s="576">
        <f t="shared" si="3"/>
        <v>30810</v>
      </c>
      <c r="CF11" s="574">
        <f t="shared" si="3"/>
        <v>49297</v>
      </c>
      <c r="CG11" s="574">
        <f t="shared" si="3"/>
        <v>61620</v>
      </c>
      <c r="CH11" s="574">
        <f t="shared" si="3"/>
        <v>67783</v>
      </c>
      <c r="CI11" s="573">
        <f t="shared" si="3"/>
        <v>67783</v>
      </c>
      <c r="CJ11" s="574">
        <f t="shared" si="3"/>
        <v>26792</v>
      </c>
      <c r="CK11" s="574">
        <f t="shared" si="3"/>
        <v>42867</v>
      </c>
      <c r="CL11" s="574">
        <f t="shared" si="3"/>
        <v>53583</v>
      </c>
      <c r="CM11" s="574">
        <f t="shared" si="3"/>
        <v>58941</v>
      </c>
      <c r="CN11" s="577">
        <f t="shared" si="3"/>
        <v>58941</v>
      </c>
      <c r="CO11" s="576">
        <f t="shared" si="3"/>
        <v>26246</v>
      </c>
      <c r="CP11" s="574">
        <f t="shared" si="3"/>
        <v>41994</v>
      </c>
      <c r="CQ11" s="574">
        <f t="shared" si="3"/>
        <v>52492</v>
      </c>
      <c r="CR11" s="574">
        <f t="shared" si="3"/>
        <v>57741</v>
      </c>
      <c r="CS11" s="573">
        <f t="shared" si="3"/>
        <v>57741</v>
      </c>
      <c r="CT11" s="574">
        <f t="shared" si="3"/>
        <v>22823</v>
      </c>
      <c r="CU11" s="574">
        <f t="shared" si="3"/>
        <v>36516</v>
      </c>
      <c r="CV11" s="574">
        <f t="shared" si="3"/>
        <v>45645</v>
      </c>
      <c r="CW11" s="574">
        <f t="shared" si="3"/>
        <v>50209</v>
      </c>
      <c r="CX11" s="577">
        <f t="shared" si="3"/>
        <v>50209</v>
      </c>
      <c r="CY11" s="571"/>
      <c r="CZ11" s="571"/>
      <c r="DA11" s="571"/>
      <c r="DB11" s="571"/>
      <c r="DC11" s="571"/>
      <c r="DD11" s="571"/>
      <c r="DE11" s="571"/>
      <c r="DF11" s="571"/>
      <c r="DG11" s="571"/>
      <c r="DH11" s="571"/>
      <c r="DI11" s="571"/>
      <c r="DJ11" s="571"/>
      <c r="DK11" s="571"/>
      <c r="DL11" s="571"/>
      <c r="DM11" s="571"/>
      <c r="DN11" s="571"/>
      <c r="DO11" s="571"/>
      <c r="DP11" s="571"/>
      <c r="DQ11" s="571"/>
      <c r="DR11" s="571"/>
      <c r="DS11" s="571"/>
      <c r="DT11" s="571"/>
      <c r="DU11" s="571"/>
      <c r="DV11" s="571"/>
      <c r="DW11" s="571"/>
      <c r="DX11" s="571"/>
      <c r="DY11" s="571"/>
      <c r="DZ11" s="571"/>
      <c r="EA11" s="571"/>
      <c r="EB11" s="571"/>
      <c r="EC11" s="571"/>
      <c r="ED11" s="571"/>
      <c r="EE11" s="571"/>
      <c r="EF11" s="571"/>
      <c r="EG11" s="571"/>
      <c r="EH11" s="571"/>
      <c r="EI11" s="571"/>
      <c r="EJ11" s="571"/>
      <c r="EK11" s="571"/>
      <c r="EL11" s="571"/>
      <c r="EM11" s="571"/>
      <c r="EN11" s="571"/>
      <c r="EO11" s="571"/>
      <c r="EP11" s="571"/>
      <c r="EQ11" s="571"/>
      <c r="ER11" s="571"/>
      <c r="ES11" s="571"/>
      <c r="ET11" s="571"/>
      <c r="EU11" s="571"/>
      <c r="EV11" s="571"/>
      <c r="EW11" s="571"/>
      <c r="EX11" s="571"/>
      <c r="EY11" s="571"/>
      <c r="EZ11" s="571"/>
      <c r="FA11" s="571"/>
      <c r="FB11" s="571"/>
      <c r="FC11" s="571"/>
      <c r="FD11" s="571"/>
      <c r="FE11" s="571"/>
      <c r="FF11" s="571"/>
      <c r="FG11" s="571"/>
      <c r="FH11" s="571"/>
      <c r="FI11" s="571"/>
      <c r="FJ11" s="571"/>
      <c r="FK11" s="571"/>
      <c r="FL11" s="571"/>
    </row>
    <row r="12" spans="1:168" s="571" customFormat="1">
      <c r="A12" s="927"/>
      <c r="B12" s="579" t="s">
        <v>1196</v>
      </c>
      <c r="C12" s="580">
        <v>16987</v>
      </c>
      <c r="D12" s="581">
        <v>27179</v>
      </c>
      <c r="E12" s="581">
        <v>33974</v>
      </c>
      <c r="F12" s="581">
        <v>37371</v>
      </c>
      <c r="G12" s="581">
        <v>37371</v>
      </c>
      <c r="H12" s="581">
        <v>16987</v>
      </c>
      <c r="I12" s="581">
        <v>27179</v>
      </c>
      <c r="J12" s="581">
        <v>33974</v>
      </c>
      <c r="K12" s="581">
        <v>37371</v>
      </c>
      <c r="L12" s="581">
        <v>37371</v>
      </c>
      <c r="M12" s="581">
        <v>14771</v>
      </c>
      <c r="N12" s="581">
        <v>23634</v>
      </c>
      <c r="O12" s="581">
        <v>29542</v>
      </c>
      <c r="P12" s="581">
        <v>32497</v>
      </c>
      <c r="Q12" s="582">
        <v>32497</v>
      </c>
      <c r="R12" s="581">
        <v>19203</v>
      </c>
      <c r="S12" s="581">
        <v>30724</v>
      </c>
      <c r="T12" s="581">
        <v>38405</v>
      </c>
      <c r="U12" s="581">
        <v>42246</v>
      </c>
      <c r="V12" s="581">
        <v>42246</v>
      </c>
      <c r="W12" s="580">
        <v>20680</v>
      </c>
      <c r="X12" s="581">
        <v>33087</v>
      </c>
      <c r="Y12" s="581">
        <v>41359</v>
      </c>
      <c r="Z12" s="581">
        <v>45495</v>
      </c>
      <c r="AA12" s="581">
        <v>45495</v>
      </c>
      <c r="AB12" s="580">
        <v>14771</v>
      </c>
      <c r="AC12" s="581">
        <v>23634</v>
      </c>
      <c r="AD12" s="581">
        <v>29542</v>
      </c>
      <c r="AE12" s="581">
        <v>32497</v>
      </c>
      <c r="AF12" s="581">
        <v>32497</v>
      </c>
      <c r="AG12" s="580">
        <v>14771</v>
      </c>
      <c r="AH12" s="581">
        <v>23634</v>
      </c>
      <c r="AI12" s="581">
        <v>29542</v>
      </c>
      <c r="AJ12" s="581">
        <v>32497</v>
      </c>
      <c r="AK12" s="583">
        <v>32497</v>
      </c>
      <c r="AL12" s="584">
        <v>16987</v>
      </c>
      <c r="AM12" s="581">
        <v>27179</v>
      </c>
      <c r="AN12" s="581">
        <v>33974</v>
      </c>
      <c r="AO12" s="581">
        <v>37371</v>
      </c>
      <c r="AP12" s="581">
        <v>37371</v>
      </c>
      <c r="AQ12" s="580">
        <v>14771</v>
      </c>
      <c r="AR12" s="581">
        <v>23634</v>
      </c>
      <c r="AS12" s="581">
        <v>29542</v>
      </c>
      <c r="AT12" s="581">
        <v>32497</v>
      </c>
      <c r="AU12" s="582">
        <v>32497</v>
      </c>
      <c r="AV12" s="584">
        <v>26588</v>
      </c>
      <c r="AW12" s="581">
        <v>42541</v>
      </c>
      <c r="AX12" s="581">
        <v>53176</v>
      </c>
      <c r="AY12" s="581">
        <v>58494</v>
      </c>
      <c r="AZ12" s="585">
        <v>58494</v>
      </c>
      <c r="BA12" s="584">
        <v>44166</v>
      </c>
      <c r="BB12" s="581">
        <v>70665</v>
      </c>
      <c r="BC12" s="581">
        <v>88332</v>
      </c>
      <c r="BD12" s="581">
        <v>97165</v>
      </c>
      <c r="BE12" s="580">
        <v>97165</v>
      </c>
      <c r="BF12" s="581">
        <v>38405</v>
      </c>
      <c r="BG12" s="581">
        <v>61448</v>
      </c>
      <c r="BH12" s="581">
        <v>76810</v>
      </c>
      <c r="BI12" s="581">
        <v>84491</v>
      </c>
      <c r="BJ12" s="585">
        <v>84491</v>
      </c>
      <c r="BK12" s="584">
        <v>54358</v>
      </c>
      <c r="BL12" s="581">
        <v>86973</v>
      </c>
      <c r="BM12" s="581">
        <v>108716</v>
      </c>
      <c r="BN12" s="581">
        <v>119587</v>
      </c>
      <c r="BO12" s="580">
        <v>119587</v>
      </c>
      <c r="BP12" s="581">
        <v>47268</v>
      </c>
      <c r="BQ12" s="581">
        <v>75628</v>
      </c>
      <c r="BR12" s="581">
        <v>94535</v>
      </c>
      <c r="BS12" s="581">
        <v>103989</v>
      </c>
      <c r="BT12" s="585">
        <v>103989</v>
      </c>
      <c r="BU12" s="584">
        <v>84934</v>
      </c>
      <c r="BV12" s="581">
        <v>135895</v>
      </c>
      <c r="BW12" s="581">
        <v>169868</v>
      </c>
      <c r="BX12" s="581">
        <v>186855</v>
      </c>
      <c r="BY12" s="580">
        <v>186855</v>
      </c>
      <c r="BZ12" s="581">
        <v>73856</v>
      </c>
      <c r="CA12" s="581">
        <v>118169</v>
      </c>
      <c r="CB12" s="581">
        <v>147712</v>
      </c>
      <c r="CC12" s="581">
        <v>162483</v>
      </c>
      <c r="CD12" s="585">
        <v>162483</v>
      </c>
      <c r="CE12" s="584">
        <v>22932</v>
      </c>
      <c r="CF12" s="581">
        <v>36692</v>
      </c>
      <c r="CG12" s="581">
        <v>45864</v>
      </c>
      <c r="CH12" s="581">
        <v>50451</v>
      </c>
      <c r="CI12" s="580">
        <v>50451</v>
      </c>
      <c r="CJ12" s="581">
        <v>19941</v>
      </c>
      <c r="CK12" s="581">
        <v>31906</v>
      </c>
      <c r="CL12" s="581">
        <v>39882</v>
      </c>
      <c r="CM12" s="581">
        <v>43870</v>
      </c>
      <c r="CN12" s="585">
        <v>43870</v>
      </c>
      <c r="CO12" s="584">
        <v>19535</v>
      </c>
      <c r="CP12" s="581">
        <v>31256</v>
      </c>
      <c r="CQ12" s="581">
        <v>39070</v>
      </c>
      <c r="CR12" s="581">
        <v>42977</v>
      </c>
      <c r="CS12" s="580">
        <v>42977</v>
      </c>
      <c r="CT12" s="581">
        <v>16987</v>
      </c>
      <c r="CU12" s="581">
        <v>27179</v>
      </c>
      <c r="CV12" s="581">
        <v>33974</v>
      </c>
      <c r="CW12" s="581">
        <v>37371</v>
      </c>
      <c r="CX12" s="585">
        <v>37371</v>
      </c>
    </row>
    <row r="13" spans="1:168" s="586" customFormat="1">
      <c r="A13" s="927"/>
      <c r="B13" s="579" t="s">
        <v>1240</v>
      </c>
      <c r="C13" s="580">
        <v>5836</v>
      </c>
      <c r="D13" s="581">
        <v>9337</v>
      </c>
      <c r="E13" s="581">
        <v>11671</v>
      </c>
      <c r="F13" s="581">
        <v>12838</v>
      </c>
      <c r="G13" s="581">
        <v>12838</v>
      </c>
      <c r="H13" s="581">
        <v>5836</v>
      </c>
      <c r="I13" s="581">
        <v>9337</v>
      </c>
      <c r="J13" s="581">
        <v>11671</v>
      </c>
      <c r="K13" s="581">
        <v>12838</v>
      </c>
      <c r="L13" s="581">
        <v>12838</v>
      </c>
      <c r="M13" s="581">
        <v>5074</v>
      </c>
      <c r="N13" s="581">
        <v>8119</v>
      </c>
      <c r="O13" s="581">
        <v>10149</v>
      </c>
      <c r="P13" s="581">
        <v>11164</v>
      </c>
      <c r="Q13" s="582">
        <v>11164</v>
      </c>
      <c r="R13" s="581">
        <v>6597</v>
      </c>
      <c r="S13" s="581">
        <v>10555</v>
      </c>
      <c r="T13" s="581">
        <v>13194</v>
      </c>
      <c r="U13" s="581">
        <v>14513</v>
      </c>
      <c r="V13" s="581">
        <v>14513</v>
      </c>
      <c r="W13" s="580">
        <v>7104</v>
      </c>
      <c r="X13" s="581">
        <v>11367</v>
      </c>
      <c r="Y13" s="581">
        <v>14209</v>
      </c>
      <c r="Z13" s="581">
        <v>15629</v>
      </c>
      <c r="AA13" s="581">
        <v>15629</v>
      </c>
      <c r="AB13" s="580">
        <v>5074</v>
      </c>
      <c r="AC13" s="581">
        <v>8119</v>
      </c>
      <c r="AD13" s="581">
        <v>10149</v>
      </c>
      <c r="AE13" s="581">
        <v>11164</v>
      </c>
      <c r="AF13" s="581">
        <v>11164</v>
      </c>
      <c r="AG13" s="580">
        <v>5074</v>
      </c>
      <c r="AH13" s="581">
        <v>8119</v>
      </c>
      <c r="AI13" s="581">
        <v>10149</v>
      </c>
      <c r="AJ13" s="581">
        <v>11164</v>
      </c>
      <c r="AK13" s="583">
        <v>11164</v>
      </c>
      <c r="AL13" s="584">
        <v>5836</v>
      </c>
      <c r="AM13" s="581">
        <v>9337</v>
      </c>
      <c r="AN13" s="581">
        <v>11671</v>
      </c>
      <c r="AO13" s="581">
        <v>12838</v>
      </c>
      <c r="AP13" s="581">
        <v>12838</v>
      </c>
      <c r="AQ13" s="580">
        <v>5074</v>
      </c>
      <c r="AR13" s="581">
        <v>8119</v>
      </c>
      <c r="AS13" s="581">
        <v>10149</v>
      </c>
      <c r="AT13" s="581">
        <v>11164</v>
      </c>
      <c r="AU13" s="582">
        <v>11164</v>
      </c>
      <c r="AV13" s="584">
        <v>5074</v>
      </c>
      <c r="AW13" s="581">
        <v>8119</v>
      </c>
      <c r="AX13" s="581">
        <v>10149</v>
      </c>
      <c r="AY13" s="581">
        <v>11164</v>
      </c>
      <c r="AZ13" s="585">
        <v>11164</v>
      </c>
      <c r="BA13" s="584">
        <v>15173</v>
      </c>
      <c r="BB13" s="581">
        <v>24276</v>
      </c>
      <c r="BC13" s="581">
        <v>30346</v>
      </c>
      <c r="BD13" s="581">
        <v>33380</v>
      </c>
      <c r="BE13" s="580">
        <v>33380</v>
      </c>
      <c r="BF13" s="581">
        <v>13194</v>
      </c>
      <c r="BG13" s="581">
        <v>21110</v>
      </c>
      <c r="BH13" s="581">
        <v>26387</v>
      </c>
      <c r="BI13" s="581">
        <v>29026</v>
      </c>
      <c r="BJ13" s="585">
        <v>29026</v>
      </c>
      <c r="BK13" s="584">
        <v>18674</v>
      </c>
      <c r="BL13" s="581">
        <v>29879</v>
      </c>
      <c r="BM13" s="581">
        <v>37348</v>
      </c>
      <c r="BN13" s="581">
        <v>41083</v>
      </c>
      <c r="BO13" s="580">
        <v>41083</v>
      </c>
      <c r="BP13" s="581">
        <v>16238</v>
      </c>
      <c r="BQ13" s="581">
        <v>25981</v>
      </c>
      <c r="BR13" s="581">
        <v>32477</v>
      </c>
      <c r="BS13" s="581">
        <v>35724</v>
      </c>
      <c r="BT13" s="585">
        <v>35724</v>
      </c>
      <c r="BU13" s="584">
        <v>29178</v>
      </c>
      <c r="BV13" s="581">
        <v>46685</v>
      </c>
      <c r="BW13" s="581">
        <v>58357</v>
      </c>
      <c r="BX13" s="581">
        <v>64192</v>
      </c>
      <c r="BY13" s="580">
        <v>64192</v>
      </c>
      <c r="BZ13" s="581">
        <v>25372</v>
      </c>
      <c r="CA13" s="581">
        <v>40596</v>
      </c>
      <c r="CB13" s="581">
        <v>50745</v>
      </c>
      <c r="CC13" s="581">
        <v>55819</v>
      </c>
      <c r="CD13" s="585">
        <v>55819</v>
      </c>
      <c r="CE13" s="584">
        <v>7878</v>
      </c>
      <c r="CF13" s="581">
        <v>12605</v>
      </c>
      <c r="CG13" s="581">
        <v>15756</v>
      </c>
      <c r="CH13" s="581">
        <v>17332</v>
      </c>
      <c r="CI13" s="580">
        <v>17332</v>
      </c>
      <c r="CJ13" s="581">
        <v>6851</v>
      </c>
      <c r="CK13" s="581">
        <v>10961</v>
      </c>
      <c r="CL13" s="581">
        <v>13701</v>
      </c>
      <c r="CM13" s="581">
        <v>15071</v>
      </c>
      <c r="CN13" s="585">
        <v>15071</v>
      </c>
      <c r="CO13" s="584">
        <v>6711</v>
      </c>
      <c r="CP13" s="581">
        <v>10738</v>
      </c>
      <c r="CQ13" s="581">
        <v>13422</v>
      </c>
      <c r="CR13" s="581">
        <v>14764</v>
      </c>
      <c r="CS13" s="580">
        <v>14764</v>
      </c>
      <c r="CT13" s="581">
        <v>5836</v>
      </c>
      <c r="CU13" s="581">
        <v>9337</v>
      </c>
      <c r="CV13" s="581">
        <v>11671</v>
      </c>
      <c r="CW13" s="581">
        <v>12838</v>
      </c>
      <c r="CX13" s="585">
        <v>12838</v>
      </c>
      <c r="CY13" s="571"/>
      <c r="CZ13" s="571"/>
      <c r="DA13" s="571"/>
      <c r="DB13" s="571"/>
      <c r="DC13" s="571"/>
      <c r="DD13" s="571"/>
      <c r="DE13" s="571"/>
      <c r="DF13" s="571"/>
      <c r="DG13" s="571"/>
      <c r="DH13" s="571"/>
      <c r="DI13" s="571"/>
      <c r="DJ13" s="571"/>
      <c r="DK13" s="571"/>
      <c r="DL13" s="571"/>
      <c r="DM13" s="571"/>
      <c r="DN13" s="571"/>
      <c r="DO13" s="571"/>
      <c r="DP13" s="571"/>
      <c r="DQ13" s="571"/>
      <c r="DR13" s="571"/>
      <c r="DS13" s="571"/>
      <c r="DT13" s="571"/>
      <c r="DU13" s="571"/>
      <c r="DV13" s="571"/>
      <c r="DW13" s="571"/>
      <c r="DX13" s="571"/>
      <c r="DY13" s="571"/>
      <c r="DZ13" s="571"/>
      <c r="EA13" s="571"/>
      <c r="EB13" s="571"/>
      <c r="EC13" s="571"/>
      <c r="ED13" s="571"/>
      <c r="EE13" s="571"/>
      <c r="EF13" s="571"/>
      <c r="EG13" s="571"/>
      <c r="EH13" s="571"/>
      <c r="EI13" s="571"/>
      <c r="EJ13" s="571"/>
      <c r="EK13" s="571"/>
      <c r="EL13" s="571"/>
      <c r="EM13" s="571"/>
      <c r="EN13" s="571"/>
      <c r="EO13" s="571"/>
      <c r="EP13" s="571"/>
      <c r="EQ13" s="571"/>
      <c r="ER13" s="571"/>
      <c r="ES13" s="571"/>
      <c r="ET13" s="571"/>
      <c r="EU13" s="571"/>
      <c r="EV13" s="571"/>
      <c r="EW13" s="571"/>
      <c r="EX13" s="571"/>
      <c r="EY13" s="571"/>
      <c r="EZ13" s="571"/>
      <c r="FA13" s="571"/>
      <c r="FB13" s="571"/>
      <c r="FC13" s="571"/>
      <c r="FD13" s="571"/>
      <c r="FE13" s="571"/>
      <c r="FF13" s="571"/>
      <c r="FG13" s="571"/>
      <c r="FH13" s="571"/>
      <c r="FI13" s="571"/>
      <c r="FJ13" s="571"/>
      <c r="FK13" s="571"/>
      <c r="FL13" s="571"/>
    </row>
    <row r="14" spans="1:168" s="586" customFormat="1">
      <c r="A14" s="927"/>
      <c r="B14" s="579" t="s">
        <v>1241</v>
      </c>
      <c r="C14" s="580">
        <v>0</v>
      </c>
      <c r="D14" s="581">
        <v>0</v>
      </c>
      <c r="E14" s="581">
        <v>0</v>
      </c>
      <c r="F14" s="581">
        <v>0</v>
      </c>
      <c r="G14" s="581">
        <v>0</v>
      </c>
      <c r="H14" s="581">
        <v>0</v>
      </c>
      <c r="I14" s="581">
        <v>0</v>
      </c>
      <c r="J14" s="581">
        <v>0</v>
      </c>
      <c r="K14" s="581">
        <v>0</v>
      </c>
      <c r="L14" s="581">
        <v>0</v>
      </c>
      <c r="M14" s="581">
        <v>0</v>
      </c>
      <c r="N14" s="581">
        <v>0</v>
      </c>
      <c r="O14" s="581">
        <v>0</v>
      </c>
      <c r="P14" s="581">
        <v>0</v>
      </c>
      <c r="Q14" s="582">
        <v>0</v>
      </c>
      <c r="R14" s="581">
        <v>0</v>
      </c>
      <c r="S14" s="581">
        <v>0</v>
      </c>
      <c r="T14" s="581">
        <v>0</v>
      </c>
      <c r="U14" s="581">
        <v>0</v>
      </c>
      <c r="V14" s="581">
        <v>0</v>
      </c>
      <c r="W14" s="580">
        <v>0</v>
      </c>
      <c r="X14" s="581">
        <v>0</v>
      </c>
      <c r="Y14" s="581">
        <v>0</v>
      </c>
      <c r="Z14" s="581">
        <v>0</v>
      </c>
      <c r="AA14" s="581">
        <v>0</v>
      </c>
      <c r="AB14" s="580">
        <v>0</v>
      </c>
      <c r="AC14" s="581">
        <v>0</v>
      </c>
      <c r="AD14" s="581">
        <v>0</v>
      </c>
      <c r="AE14" s="581">
        <v>0</v>
      </c>
      <c r="AF14" s="581">
        <v>0</v>
      </c>
      <c r="AG14" s="580">
        <v>0</v>
      </c>
      <c r="AH14" s="581">
        <v>0</v>
      </c>
      <c r="AI14" s="581">
        <v>0</v>
      </c>
      <c r="AJ14" s="581">
        <v>0</v>
      </c>
      <c r="AK14" s="583">
        <v>0</v>
      </c>
      <c r="AL14" s="584">
        <v>0</v>
      </c>
      <c r="AM14" s="581">
        <v>0</v>
      </c>
      <c r="AN14" s="581">
        <v>0</v>
      </c>
      <c r="AO14" s="581">
        <v>0</v>
      </c>
      <c r="AP14" s="581">
        <v>0</v>
      </c>
      <c r="AQ14" s="580">
        <v>0</v>
      </c>
      <c r="AR14" s="581">
        <v>0</v>
      </c>
      <c r="AS14" s="581">
        <v>0</v>
      </c>
      <c r="AT14" s="581">
        <v>0</v>
      </c>
      <c r="AU14" s="582">
        <v>0</v>
      </c>
      <c r="AV14" s="584">
        <v>0</v>
      </c>
      <c r="AW14" s="581">
        <v>0</v>
      </c>
      <c r="AX14" s="581">
        <v>0</v>
      </c>
      <c r="AY14" s="581">
        <v>0</v>
      </c>
      <c r="AZ14" s="585">
        <v>0</v>
      </c>
      <c r="BA14" s="584">
        <v>0</v>
      </c>
      <c r="BB14" s="581">
        <v>0</v>
      </c>
      <c r="BC14" s="581">
        <v>0</v>
      </c>
      <c r="BD14" s="581">
        <v>0</v>
      </c>
      <c r="BE14" s="580">
        <v>0</v>
      </c>
      <c r="BF14" s="581">
        <v>0</v>
      </c>
      <c r="BG14" s="581">
        <v>0</v>
      </c>
      <c r="BH14" s="581">
        <v>0</v>
      </c>
      <c r="BI14" s="581">
        <v>0</v>
      </c>
      <c r="BJ14" s="585">
        <v>0</v>
      </c>
      <c r="BK14" s="584">
        <v>0</v>
      </c>
      <c r="BL14" s="581">
        <v>0</v>
      </c>
      <c r="BM14" s="581">
        <v>0</v>
      </c>
      <c r="BN14" s="581">
        <v>0</v>
      </c>
      <c r="BO14" s="580">
        <v>0</v>
      </c>
      <c r="BP14" s="581">
        <v>0</v>
      </c>
      <c r="BQ14" s="581">
        <v>0</v>
      </c>
      <c r="BR14" s="581">
        <v>0</v>
      </c>
      <c r="BS14" s="581">
        <v>0</v>
      </c>
      <c r="BT14" s="585">
        <v>0</v>
      </c>
      <c r="BU14" s="584">
        <v>0</v>
      </c>
      <c r="BV14" s="581">
        <v>0</v>
      </c>
      <c r="BW14" s="581">
        <v>0</v>
      </c>
      <c r="BX14" s="581">
        <v>0</v>
      </c>
      <c r="BY14" s="580">
        <v>0</v>
      </c>
      <c r="BZ14" s="581">
        <v>0</v>
      </c>
      <c r="CA14" s="581">
        <v>0</v>
      </c>
      <c r="CB14" s="581">
        <v>0</v>
      </c>
      <c r="CC14" s="581">
        <v>0</v>
      </c>
      <c r="CD14" s="585">
        <v>0</v>
      </c>
      <c r="CE14" s="584">
        <v>0</v>
      </c>
      <c r="CF14" s="581">
        <v>0</v>
      </c>
      <c r="CG14" s="581">
        <v>0</v>
      </c>
      <c r="CH14" s="581">
        <v>0</v>
      </c>
      <c r="CI14" s="580">
        <v>0</v>
      </c>
      <c r="CJ14" s="581">
        <v>0</v>
      </c>
      <c r="CK14" s="581">
        <v>0</v>
      </c>
      <c r="CL14" s="581">
        <v>0</v>
      </c>
      <c r="CM14" s="581">
        <v>0</v>
      </c>
      <c r="CN14" s="585">
        <v>0</v>
      </c>
      <c r="CO14" s="584">
        <v>0</v>
      </c>
      <c r="CP14" s="581">
        <v>0</v>
      </c>
      <c r="CQ14" s="581">
        <v>0</v>
      </c>
      <c r="CR14" s="581">
        <v>0</v>
      </c>
      <c r="CS14" s="580">
        <v>0</v>
      </c>
      <c r="CT14" s="581">
        <v>0</v>
      </c>
      <c r="CU14" s="581">
        <v>0</v>
      </c>
      <c r="CV14" s="581">
        <v>0</v>
      </c>
      <c r="CW14" s="581">
        <v>0</v>
      </c>
      <c r="CX14" s="585">
        <v>0</v>
      </c>
      <c r="CY14" s="571"/>
      <c r="CZ14" s="571"/>
      <c r="DA14" s="571"/>
      <c r="DB14" s="571"/>
      <c r="DC14" s="571"/>
      <c r="DD14" s="571"/>
      <c r="DE14" s="571"/>
      <c r="DF14" s="571"/>
      <c r="DG14" s="571"/>
      <c r="DH14" s="571"/>
      <c r="DI14" s="571"/>
      <c r="DJ14" s="571"/>
      <c r="DK14" s="571"/>
      <c r="DL14" s="571"/>
      <c r="DM14" s="571"/>
      <c r="DN14" s="571"/>
      <c r="DO14" s="571"/>
      <c r="DP14" s="571"/>
      <c r="DQ14" s="571"/>
      <c r="DR14" s="571"/>
      <c r="DS14" s="571"/>
      <c r="DT14" s="571"/>
      <c r="DU14" s="571"/>
      <c r="DV14" s="571"/>
      <c r="DW14" s="571"/>
      <c r="DX14" s="571"/>
      <c r="DY14" s="571"/>
      <c r="DZ14" s="571"/>
      <c r="EA14" s="571"/>
      <c r="EB14" s="571"/>
      <c r="EC14" s="571"/>
      <c r="ED14" s="571"/>
      <c r="EE14" s="571"/>
      <c r="EF14" s="571"/>
      <c r="EG14" s="571"/>
      <c r="EH14" s="571"/>
      <c r="EI14" s="571"/>
      <c r="EJ14" s="571"/>
      <c r="EK14" s="571"/>
      <c r="EL14" s="571"/>
      <c r="EM14" s="571"/>
      <c r="EN14" s="571"/>
      <c r="EO14" s="571"/>
      <c r="EP14" s="571"/>
      <c r="EQ14" s="571"/>
      <c r="ER14" s="571"/>
      <c r="ES14" s="571"/>
      <c r="ET14" s="571"/>
      <c r="EU14" s="571"/>
      <c r="EV14" s="571"/>
      <c r="EW14" s="571"/>
      <c r="EX14" s="571"/>
      <c r="EY14" s="571"/>
      <c r="EZ14" s="571"/>
      <c r="FA14" s="571"/>
      <c r="FB14" s="571"/>
      <c r="FC14" s="571"/>
      <c r="FD14" s="571"/>
      <c r="FE14" s="571"/>
      <c r="FF14" s="571"/>
      <c r="FG14" s="571"/>
      <c r="FH14" s="571"/>
      <c r="FI14" s="571"/>
      <c r="FJ14" s="571"/>
      <c r="FK14" s="571"/>
      <c r="FL14" s="571"/>
    </row>
    <row r="15" spans="1:168" s="578" customFormat="1">
      <c r="A15" s="928"/>
      <c r="B15" s="572" t="s">
        <v>1242</v>
      </c>
      <c r="C15" s="573">
        <v>1296</v>
      </c>
      <c r="D15" s="574">
        <v>2073</v>
      </c>
      <c r="E15" s="574">
        <v>2592</v>
      </c>
      <c r="F15" s="574">
        <v>2851</v>
      </c>
      <c r="G15" s="574">
        <v>2851</v>
      </c>
      <c r="H15" s="574">
        <v>1296</v>
      </c>
      <c r="I15" s="574">
        <v>2073</v>
      </c>
      <c r="J15" s="574">
        <v>2592</v>
      </c>
      <c r="K15" s="574">
        <v>2851</v>
      </c>
      <c r="L15" s="574">
        <v>2851</v>
      </c>
      <c r="M15" s="574">
        <v>1408</v>
      </c>
      <c r="N15" s="574">
        <v>2253</v>
      </c>
      <c r="O15" s="574">
        <v>2817</v>
      </c>
      <c r="P15" s="574">
        <v>3099</v>
      </c>
      <c r="Q15" s="572">
        <v>3099</v>
      </c>
      <c r="R15" s="574">
        <v>1465</v>
      </c>
      <c r="S15" s="574">
        <v>2344</v>
      </c>
      <c r="T15" s="574">
        <v>2930</v>
      </c>
      <c r="U15" s="574">
        <v>3222</v>
      </c>
      <c r="V15" s="574">
        <v>3222</v>
      </c>
      <c r="W15" s="573">
        <v>1972</v>
      </c>
      <c r="X15" s="574">
        <v>3155</v>
      </c>
      <c r="Y15" s="574">
        <v>3944</v>
      </c>
      <c r="Z15" s="574">
        <v>4338</v>
      </c>
      <c r="AA15" s="574">
        <v>4338</v>
      </c>
      <c r="AB15" s="573">
        <v>1408</v>
      </c>
      <c r="AC15" s="574">
        <v>2253</v>
      </c>
      <c r="AD15" s="574">
        <v>2817</v>
      </c>
      <c r="AE15" s="574">
        <v>3099</v>
      </c>
      <c r="AF15" s="574">
        <v>3099</v>
      </c>
      <c r="AG15" s="573">
        <v>1408</v>
      </c>
      <c r="AH15" s="574">
        <v>2253</v>
      </c>
      <c r="AI15" s="574">
        <v>2817</v>
      </c>
      <c r="AJ15" s="574">
        <v>3099</v>
      </c>
      <c r="AK15" s="575">
        <v>3099</v>
      </c>
      <c r="AL15" s="576">
        <v>1296</v>
      </c>
      <c r="AM15" s="574">
        <v>2073</v>
      </c>
      <c r="AN15" s="574">
        <v>2592</v>
      </c>
      <c r="AO15" s="574">
        <v>2851</v>
      </c>
      <c r="AP15" s="574">
        <v>2851</v>
      </c>
      <c r="AQ15" s="573">
        <v>1408</v>
      </c>
      <c r="AR15" s="574">
        <v>2253</v>
      </c>
      <c r="AS15" s="574">
        <v>2817</v>
      </c>
      <c r="AT15" s="574">
        <v>3099</v>
      </c>
      <c r="AU15" s="572">
        <v>3099</v>
      </c>
      <c r="AV15" s="576">
        <v>1521</v>
      </c>
      <c r="AW15" s="574">
        <v>2434</v>
      </c>
      <c r="AX15" s="574">
        <v>3042</v>
      </c>
      <c r="AY15" s="574">
        <v>3346</v>
      </c>
      <c r="AZ15" s="577">
        <v>3346</v>
      </c>
      <c r="BA15" s="576">
        <v>1684</v>
      </c>
      <c r="BB15" s="574">
        <v>2695</v>
      </c>
      <c r="BC15" s="574">
        <v>3369</v>
      </c>
      <c r="BD15" s="574">
        <v>3706</v>
      </c>
      <c r="BE15" s="573">
        <v>3706</v>
      </c>
      <c r="BF15" s="574">
        <v>1831</v>
      </c>
      <c r="BG15" s="574">
        <v>2930</v>
      </c>
      <c r="BH15" s="574">
        <v>3662</v>
      </c>
      <c r="BI15" s="574">
        <v>4028</v>
      </c>
      <c r="BJ15" s="577">
        <v>4028</v>
      </c>
      <c r="BK15" s="576">
        <v>1857</v>
      </c>
      <c r="BL15" s="574">
        <v>2972</v>
      </c>
      <c r="BM15" s="574">
        <v>3714</v>
      </c>
      <c r="BN15" s="574">
        <v>4086</v>
      </c>
      <c r="BO15" s="573">
        <v>4086</v>
      </c>
      <c r="BP15" s="574">
        <v>2028</v>
      </c>
      <c r="BQ15" s="574">
        <v>3245</v>
      </c>
      <c r="BR15" s="574">
        <v>4056</v>
      </c>
      <c r="BS15" s="574">
        <v>4462</v>
      </c>
      <c r="BT15" s="577">
        <v>4462</v>
      </c>
      <c r="BU15" s="576">
        <v>2565</v>
      </c>
      <c r="BV15" s="574">
        <v>4103</v>
      </c>
      <c r="BW15" s="574">
        <v>5129</v>
      </c>
      <c r="BX15" s="574">
        <v>5642</v>
      </c>
      <c r="BY15" s="573">
        <v>5642</v>
      </c>
      <c r="BZ15" s="574">
        <v>2817</v>
      </c>
      <c r="CA15" s="574">
        <v>4507</v>
      </c>
      <c r="CB15" s="574">
        <v>5634</v>
      </c>
      <c r="CC15" s="574">
        <v>6197</v>
      </c>
      <c r="CD15" s="577">
        <v>6197</v>
      </c>
      <c r="CE15" s="576">
        <v>1403</v>
      </c>
      <c r="CF15" s="574">
        <v>2245</v>
      </c>
      <c r="CG15" s="574">
        <v>2806</v>
      </c>
      <c r="CH15" s="574">
        <v>3087</v>
      </c>
      <c r="CI15" s="573">
        <v>3087</v>
      </c>
      <c r="CJ15" s="574">
        <v>1521</v>
      </c>
      <c r="CK15" s="574">
        <v>2434</v>
      </c>
      <c r="CL15" s="574">
        <v>3042</v>
      </c>
      <c r="CM15" s="574">
        <v>3346</v>
      </c>
      <c r="CN15" s="577">
        <v>3346</v>
      </c>
      <c r="CO15" s="576">
        <v>1490</v>
      </c>
      <c r="CP15" s="574">
        <v>2384</v>
      </c>
      <c r="CQ15" s="574">
        <v>2980</v>
      </c>
      <c r="CR15" s="574">
        <v>3278</v>
      </c>
      <c r="CS15" s="573">
        <v>3278</v>
      </c>
      <c r="CT15" s="574">
        <v>1620</v>
      </c>
      <c r="CU15" s="574">
        <v>2592</v>
      </c>
      <c r="CV15" s="574">
        <v>3239</v>
      </c>
      <c r="CW15" s="574">
        <v>3563</v>
      </c>
      <c r="CX15" s="577">
        <v>3563</v>
      </c>
      <c r="CY15" s="571"/>
      <c r="CZ15" s="571"/>
      <c r="DA15" s="571"/>
      <c r="DB15" s="571"/>
      <c r="DC15" s="571"/>
      <c r="DD15" s="571"/>
      <c r="DE15" s="571"/>
      <c r="DF15" s="571"/>
      <c r="DG15" s="571"/>
      <c r="DH15" s="571"/>
      <c r="DI15" s="571"/>
      <c r="DJ15" s="571"/>
      <c r="DK15" s="571"/>
      <c r="DL15" s="571"/>
      <c r="DM15" s="571"/>
      <c r="DN15" s="571"/>
      <c r="DO15" s="571"/>
      <c r="DP15" s="571"/>
      <c r="DQ15" s="571"/>
      <c r="DR15" s="571"/>
      <c r="DS15" s="571"/>
      <c r="DT15" s="571"/>
      <c r="DU15" s="571"/>
      <c r="DV15" s="571"/>
      <c r="DW15" s="571"/>
      <c r="DX15" s="571"/>
      <c r="DY15" s="571"/>
      <c r="DZ15" s="571"/>
      <c r="EA15" s="571"/>
      <c r="EB15" s="571"/>
      <c r="EC15" s="571"/>
      <c r="ED15" s="571"/>
      <c r="EE15" s="571"/>
      <c r="EF15" s="571"/>
      <c r="EG15" s="571"/>
      <c r="EH15" s="571"/>
      <c r="EI15" s="571"/>
      <c r="EJ15" s="571"/>
      <c r="EK15" s="571"/>
      <c r="EL15" s="571"/>
      <c r="EM15" s="571"/>
      <c r="EN15" s="571"/>
      <c r="EO15" s="571"/>
      <c r="EP15" s="571"/>
      <c r="EQ15" s="571"/>
      <c r="ER15" s="571"/>
      <c r="ES15" s="571"/>
      <c r="ET15" s="571"/>
      <c r="EU15" s="571"/>
      <c r="EV15" s="571"/>
      <c r="EW15" s="571"/>
      <c r="EX15" s="571"/>
      <c r="EY15" s="571"/>
      <c r="EZ15" s="571"/>
      <c r="FA15" s="571"/>
      <c r="FB15" s="571"/>
      <c r="FC15" s="571"/>
      <c r="FD15" s="571"/>
      <c r="FE15" s="571"/>
      <c r="FF15" s="571"/>
      <c r="FG15" s="571"/>
      <c r="FH15" s="571"/>
      <c r="FI15" s="571"/>
      <c r="FJ15" s="571"/>
      <c r="FK15" s="571"/>
      <c r="FL15" s="571"/>
    </row>
    <row r="16" spans="1:168" ht="37.5">
      <c r="B16" s="602" t="s">
        <v>1251</v>
      </c>
      <c r="E16" s="605">
        <f>E15/E20</f>
        <v>0.45156794430000002</v>
      </c>
      <c r="H16" s="587"/>
      <c r="I16" s="587"/>
      <c r="J16" s="605">
        <f>J15/J20</f>
        <v>0.45156794430000002</v>
      </c>
      <c r="K16" s="587"/>
      <c r="L16" s="587"/>
      <c r="M16" s="587"/>
      <c r="N16" s="587"/>
      <c r="O16" s="605">
        <f>O15/O20</f>
        <v>0.49076655050000001</v>
      </c>
      <c r="P16" s="587"/>
      <c r="Q16" s="587"/>
      <c r="R16" s="587"/>
      <c r="S16" s="587"/>
      <c r="T16" s="605">
        <f>T15/T20</f>
        <v>0.51045296169999999</v>
      </c>
      <c r="U16" s="587"/>
      <c r="V16" s="587"/>
      <c r="W16" s="587"/>
      <c r="X16" s="587"/>
      <c r="Y16" s="605">
        <f>Y15/Y20</f>
        <v>0.68710801389999998</v>
      </c>
      <c r="Z16" s="587"/>
      <c r="AA16" s="587"/>
      <c r="AB16" s="587"/>
      <c r="AC16" s="587"/>
      <c r="AD16" s="605">
        <f>AD15/AD20</f>
        <v>0.49076655050000001</v>
      </c>
      <c r="AE16" s="587"/>
      <c r="AF16" s="587"/>
      <c r="AG16" s="587"/>
      <c r="AH16" s="587"/>
      <c r="AI16" s="605">
        <f>AI15/AI20</f>
        <v>0.49076655050000001</v>
      </c>
      <c r="AJ16" s="587"/>
      <c r="AK16" s="587"/>
      <c r="AL16" s="587"/>
      <c r="AM16" s="587"/>
      <c r="AN16" s="605">
        <f>AN15/AN20</f>
        <v>0.45156794430000002</v>
      </c>
      <c r="AO16" s="587"/>
      <c r="AP16" s="587"/>
      <c r="AQ16" s="587"/>
      <c r="AR16" s="587"/>
      <c r="AS16" s="605">
        <f>AS15/AS20</f>
        <v>0.49076655050000001</v>
      </c>
      <c r="AT16" s="587"/>
      <c r="AU16" s="587"/>
      <c r="AV16" s="587"/>
      <c r="AW16" s="587"/>
      <c r="AX16" s="605">
        <f>AX15/AX20</f>
        <v>0.5299651568</v>
      </c>
      <c r="AY16" s="587"/>
      <c r="AZ16" s="587"/>
      <c r="BA16" s="587"/>
      <c r="BB16" s="587"/>
      <c r="BC16" s="605">
        <f>BC15/BC20</f>
        <v>0.5869337979</v>
      </c>
      <c r="BD16" s="587"/>
      <c r="BE16" s="587"/>
      <c r="BF16" s="587"/>
      <c r="BG16" s="587"/>
      <c r="BH16" s="605">
        <f>BH15/BH20</f>
        <v>0.63797909409999998</v>
      </c>
      <c r="BI16" s="587"/>
      <c r="BJ16" s="587"/>
      <c r="BK16" s="587"/>
      <c r="BL16" s="587"/>
      <c r="BM16" s="605">
        <f>BM15/BM20</f>
        <v>0.64703832750000001</v>
      </c>
      <c r="BN16" s="587"/>
      <c r="BO16" s="587"/>
      <c r="BP16" s="587"/>
      <c r="BQ16" s="587"/>
      <c r="BR16" s="605">
        <f>BR15/BR20</f>
        <v>0.70662020910000001</v>
      </c>
      <c r="BS16" s="587"/>
      <c r="BT16" s="587"/>
      <c r="BU16" s="587"/>
      <c r="BV16" s="587"/>
      <c r="BW16" s="605">
        <f>BW15/BW20</f>
        <v>0.89355400699999998</v>
      </c>
      <c r="BX16" s="587"/>
      <c r="BY16" s="587"/>
      <c r="BZ16" s="587"/>
      <c r="CA16" s="587"/>
      <c r="CB16" s="605">
        <f>CB15/CB20</f>
        <v>0.98153310100000002</v>
      </c>
      <c r="CC16" s="587"/>
      <c r="CD16" s="587"/>
      <c r="CE16" s="587"/>
      <c r="CF16" s="587"/>
      <c r="CG16" s="605">
        <f>CG15/CG20</f>
        <v>0.48885017419999999</v>
      </c>
      <c r="CH16" s="587"/>
      <c r="CI16" s="587"/>
      <c r="CJ16" s="587"/>
      <c r="CK16" s="587"/>
      <c r="CL16" s="605">
        <f>CL15/CL20</f>
        <v>0.5299651568</v>
      </c>
      <c r="CM16" s="587"/>
      <c r="CN16" s="587"/>
      <c r="CO16" s="587"/>
      <c r="CP16" s="587"/>
      <c r="CQ16" s="605">
        <f>CQ15/CQ20</f>
        <v>0.51916376310000001</v>
      </c>
      <c r="CR16" s="587"/>
      <c r="CS16" s="587"/>
      <c r="CT16" s="587"/>
      <c r="CU16" s="587"/>
      <c r="CV16" s="605">
        <f>CV15/CV20</f>
        <v>0.56428571429999996</v>
      </c>
      <c r="CW16" s="587"/>
      <c r="CX16" s="587"/>
      <c r="CY16" s="587"/>
      <c r="CZ16" s="587"/>
      <c r="DA16" s="587"/>
      <c r="DB16" s="587"/>
      <c r="DC16" s="587"/>
      <c r="DD16" s="587"/>
      <c r="DE16" s="587"/>
      <c r="DF16" s="587"/>
      <c r="DG16" s="587"/>
      <c r="DH16" s="587"/>
      <c r="DI16" s="587"/>
      <c r="DJ16" s="587"/>
      <c r="DK16" s="587"/>
      <c r="DL16" s="587"/>
    </row>
    <row r="17" spans="2:116" ht="112.5">
      <c r="B17" s="602" t="s">
        <v>1252</v>
      </c>
      <c r="E17" s="606">
        <f>E21*E16</f>
        <v>657</v>
      </c>
      <c r="H17" s="587"/>
      <c r="I17" s="587"/>
      <c r="J17" s="606">
        <f>J21*J16</f>
        <v>657</v>
      </c>
      <c r="K17" s="587"/>
      <c r="L17" s="587"/>
      <c r="M17" s="587"/>
      <c r="N17" s="587"/>
      <c r="O17" s="606">
        <f>O21*O16</f>
        <v>714</v>
      </c>
      <c r="P17" s="587"/>
      <c r="Q17" s="587"/>
      <c r="R17" s="587"/>
      <c r="S17" s="587"/>
      <c r="T17" s="606">
        <f>T21*T16</f>
        <v>743</v>
      </c>
      <c r="U17" s="587"/>
      <c r="V17" s="587"/>
      <c r="W17" s="587"/>
      <c r="X17" s="587"/>
      <c r="Y17" s="606">
        <f>Y21*Y16</f>
        <v>1000</v>
      </c>
      <c r="Z17" s="587"/>
      <c r="AA17" s="587"/>
      <c r="AB17" s="587"/>
      <c r="AC17" s="587"/>
      <c r="AD17" s="606">
        <f>AD21*AD16</f>
        <v>714</v>
      </c>
      <c r="AE17" s="587"/>
      <c r="AF17" s="587"/>
      <c r="AG17" s="587"/>
      <c r="AH17" s="587"/>
      <c r="AI17" s="606">
        <f>AI21*AI16</f>
        <v>714</v>
      </c>
      <c r="AJ17" s="587"/>
      <c r="AK17" s="587"/>
      <c r="AL17" s="587"/>
      <c r="AM17" s="587"/>
      <c r="AN17" s="606">
        <f>AN21*AN16</f>
        <v>657</v>
      </c>
      <c r="AO17" s="587"/>
      <c r="AP17" s="587"/>
      <c r="AQ17" s="587"/>
      <c r="AR17" s="587"/>
      <c r="AS17" s="606">
        <f>AS21*AS16</f>
        <v>714</v>
      </c>
      <c r="AT17" s="587"/>
      <c r="AU17" s="587"/>
      <c r="AV17" s="587"/>
      <c r="AW17" s="587"/>
      <c r="AX17" s="606">
        <f>AX21*AX16</f>
        <v>771</v>
      </c>
      <c r="AY17" s="587"/>
      <c r="AZ17" s="587"/>
      <c r="BA17" s="587"/>
      <c r="BB17" s="587"/>
      <c r="BC17" s="606">
        <f>BC21*BC16</f>
        <v>854</v>
      </c>
      <c r="BD17" s="587"/>
      <c r="BE17" s="587"/>
      <c r="BF17" s="587"/>
      <c r="BG17" s="587"/>
      <c r="BH17" s="606">
        <f>BH21*BH16</f>
        <v>928</v>
      </c>
      <c r="BI17" s="587"/>
      <c r="BJ17" s="587"/>
      <c r="BK17" s="587"/>
      <c r="BL17" s="587"/>
      <c r="BM17" s="606">
        <f>BM21*BM16</f>
        <v>941</v>
      </c>
      <c r="BN17" s="587"/>
      <c r="BO17" s="587"/>
      <c r="BP17" s="587"/>
      <c r="BQ17" s="587"/>
      <c r="BR17" s="606">
        <f>BR21*BR16</f>
        <v>1028</v>
      </c>
      <c r="BS17" s="587"/>
      <c r="BT17" s="587"/>
      <c r="BU17" s="587"/>
      <c r="BV17" s="587"/>
      <c r="BW17" s="606">
        <f>BW21*BW16</f>
        <v>1300</v>
      </c>
      <c r="BX17" s="587"/>
      <c r="BY17" s="587"/>
      <c r="BZ17" s="587"/>
      <c r="CA17" s="587"/>
      <c r="CB17" s="606">
        <f>CB21*CB16</f>
        <v>1428</v>
      </c>
      <c r="CC17" s="587"/>
      <c r="CD17" s="587"/>
      <c r="CE17" s="587"/>
      <c r="CF17" s="587"/>
      <c r="CG17" s="606">
        <f>CG21*CG16</f>
        <v>711</v>
      </c>
      <c r="CH17" s="587"/>
      <c r="CI17" s="587"/>
      <c r="CJ17" s="587"/>
      <c r="CK17" s="587"/>
      <c r="CL17" s="606">
        <f>CL21*CL16</f>
        <v>771</v>
      </c>
      <c r="CM17" s="587"/>
      <c r="CN17" s="587"/>
      <c r="CO17" s="587"/>
      <c r="CP17" s="587"/>
      <c r="CQ17" s="606">
        <f>CQ21*CQ16</f>
        <v>755</v>
      </c>
      <c r="CR17" s="587"/>
      <c r="CS17" s="587"/>
      <c r="CT17" s="587"/>
      <c r="CU17" s="587"/>
      <c r="CV17" s="606">
        <f>CV21*CV16</f>
        <v>821</v>
      </c>
      <c r="CW17" s="587"/>
      <c r="CX17" s="587"/>
      <c r="CY17" s="587"/>
      <c r="CZ17" s="587"/>
      <c r="DA17" s="587"/>
      <c r="DB17" s="587"/>
      <c r="DC17" s="587"/>
      <c r="DD17" s="587"/>
      <c r="DE17" s="587"/>
      <c r="DF17" s="587"/>
      <c r="DG17" s="587"/>
      <c r="DH17" s="587"/>
      <c r="DI17" s="587"/>
      <c r="DJ17" s="587"/>
      <c r="DK17" s="587"/>
      <c r="DL17" s="587"/>
    </row>
    <row r="18" spans="2:116" ht="93.75">
      <c r="B18" s="602" t="s">
        <v>1253</v>
      </c>
      <c r="E18" s="606">
        <f>E22*E16</f>
        <v>1935</v>
      </c>
      <c r="H18" s="587"/>
      <c r="I18" s="587"/>
      <c r="J18" s="606">
        <f>J22*J16</f>
        <v>1935</v>
      </c>
      <c r="K18" s="587"/>
      <c r="L18" s="587"/>
      <c r="M18" s="587"/>
      <c r="N18" s="587"/>
      <c r="O18" s="606">
        <f>O22*O16</f>
        <v>2103</v>
      </c>
      <c r="P18" s="587"/>
      <c r="Q18" s="587"/>
      <c r="R18" s="587"/>
      <c r="S18" s="587"/>
      <c r="T18" s="606">
        <f>T22*T16</f>
        <v>2187</v>
      </c>
      <c r="U18" s="587"/>
      <c r="V18" s="587"/>
      <c r="W18" s="587"/>
      <c r="X18" s="587"/>
      <c r="Y18" s="606">
        <f>Y22*Y16</f>
        <v>2944</v>
      </c>
      <c r="Z18" s="587"/>
      <c r="AA18" s="587"/>
      <c r="AB18" s="587"/>
      <c r="AC18" s="587"/>
      <c r="AD18" s="606">
        <f>AD22*AD16</f>
        <v>2103</v>
      </c>
      <c r="AE18" s="587"/>
      <c r="AF18" s="587"/>
      <c r="AG18" s="587"/>
      <c r="AH18" s="587"/>
      <c r="AI18" s="606">
        <f>AI22*AI16</f>
        <v>2103</v>
      </c>
      <c r="AJ18" s="587"/>
      <c r="AK18" s="587"/>
      <c r="AL18" s="587"/>
      <c r="AM18" s="587"/>
      <c r="AN18" s="606">
        <f>AN22*AN16</f>
        <v>1935</v>
      </c>
      <c r="AO18" s="587"/>
      <c r="AP18" s="587"/>
      <c r="AQ18" s="587"/>
      <c r="AR18" s="587"/>
      <c r="AS18" s="606">
        <f>AS22*AS16</f>
        <v>2103</v>
      </c>
      <c r="AT18" s="587"/>
      <c r="AU18" s="587"/>
      <c r="AV18" s="587"/>
      <c r="AW18" s="587"/>
      <c r="AX18" s="606">
        <f>AX22*AX16</f>
        <v>2271</v>
      </c>
      <c r="AY18" s="587"/>
      <c r="AZ18" s="587"/>
      <c r="BA18" s="587"/>
      <c r="BB18" s="587"/>
      <c r="BC18" s="606">
        <f>BC22*BC16</f>
        <v>2515</v>
      </c>
      <c r="BD18" s="587"/>
      <c r="BE18" s="587"/>
      <c r="BF18" s="587"/>
      <c r="BG18" s="587"/>
      <c r="BH18" s="606">
        <f>BH22*BH16</f>
        <v>2734</v>
      </c>
      <c r="BI18" s="587"/>
      <c r="BJ18" s="587"/>
      <c r="BK18" s="587"/>
      <c r="BL18" s="587"/>
      <c r="BM18" s="606">
        <f>BM22*BM16</f>
        <v>2773</v>
      </c>
      <c r="BN18" s="587"/>
      <c r="BO18" s="587"/>
      <c r="BP18" s="587"/>
      <c r="BQ18" s="587"/>
      <c r="BR18" s="606">
        <f>BR22*BR16</f>
        <v>3028</v>
      </c>
      <c r="BS18" s="587"/>
      <c r="BT18" s="587"/>
      <c r="BU18" s="587"/>
      <c r="BV18" s="587"/>
      <c r="BW18" s="606">
        <f>BW22*BW16</f>
        <v>3829</v>
      </c>
      <c r="BX18" s="587"/>
      <c r="BY18" s="587"/>
      <c r="BZ18" s="587"/>
      <c r="CA18" s="587"/>
      <c r="CB18" s="606">
        <f>CB22*CB16</f>
        <v>4206</v>
      </c>
      <c r="CC18" s="587"/>
      <c r="CD18" s="587"/>
      <c r="CE18" s="587"/>
      <c r="CF18" s="587"/>
      <c r="CG18" s="606">
        <f>CG22*CG16</f>
        <v>2095</v>
      </c>
      <c r="CH18" s="587"/>
      <c r="CI18" s="587"/>
      <c r="CJ18" s="587"/>
      <c r="CK18" s="587"/>
      <c r="CL18" s="606">
        <f>CL22*CL16</f>
        <v>2271</v>
      </c>
      <c r="CM18" s="587"/>
      <c r="CN18" s="587"/>
      <c r="CO18" s="587"/>
      <c r="CP18" s="587"/>
      <c r="CQ18" s="606">
        <f>CQ22*CQ16</f>
        <v>2225</v>
      </c>
      <c r="CR18" s="587"/>
      <c r="CS18" s="587"/>
      <c r="CT18" s="587"/>
      <c r="CU18" s="587"/>
      <c r="CV18" s="606">
        <f>CV22*CV16</f>
        <v>2418</v>
      </c>
      <c r="CW18" s="587"/>
      <c r="CX18" s="587"/>
      <c r="CY18" s="587"/>
      <c r="CZ18" s="587"/>
      <c r="DA18" s="587"/>
      <c r="DB18" s="587"/>
      <c r="DC18" s="587"/>
      <c r="DD18" s="587"/>
      <c r="DE18" s="587"/>
      <c r="DF18" s="587"/>
      <c r="DG18" s="587"/>
      <c r="DH18" s="587"/>
      <c r="DI18" s="587"/>
      <c r="DJ18" s="587"/>
      <c r="DK18" s="587"/>
      <c r="DL18" s="587"/>
    </row>
    <row r="19" spans="2:116">
      <c r="B19" s="603" t="s">
        <v>459</v>
      </c>
      <c r="E19" s="607">
        <f>E15-E17-E18</f>
        <v>0</v>
      </c>
      <c r="H19" s="587"/>
      <c r="I19" s="587"/>
      <c r="J19" s="607">
        <f>J15-J17-J18</f>
        <v>0</v>
      </c>
      <c r="K19" s="587"/>
      <c r="L19" s="587"/>
      <c r="M19" s="587"/>
      <c r="N19" s="587"/>
      <c r="O19" s="607">
        <f>O15-O17-O18</f>
        <v>0</v>
      </c>
      <c r="P19" s="587"/>
      <c r="Q19" s="587"/>
      <c r="R19" s="587"/>
      <c r="S19" s="587"/>
      <c r="T19" s="607">
        <f>T15-T17-T18</f>
        <v>0</v>
      </c>
      <c r="U19" s="587"/>
      <c r="V19" s="587"/>
      <c r="W19" s="587"/>
      <c r="X19" s="587"/>
      <c r="Y19" s="607">
        <f>Y15-Y17-Y18</f>
        <v>0</v>
      </c>
      <c r="Z19" s="587"/>
      <c r="AA19" s="587"/>
      <c r="AB19" s="587"/>
      <c r="AC19" s="587"/>
      <c r="AD19" s="607">
        <f>AD15-AD17-AD18</f>
        <v>0</v>
      </c>
      <c r="AE19" s="587"/>
      <c r="AF19" s="587"/>
      <c r="AG19" s="587"/>
      <c r="AH19" s="587"/>
      <c r="AI19" s="607">
        <f>AI15-AI17-AI18</f>
        <v>0</v>
      </c>
      <c r="AJ19" s="587"/>
      <c r="AK19" s="587"/>
      <c r="AL19" s="587"/>
      <c r="AM19" s="587"/>
      <c r="AN19" s="607">
        <f>AN15-AN17-AN18</f>
        <v>0</v>
      </c>
      <c r="AO19" s="587"/>
      <c r="AP19" s="587"/>
      <c r="AQ19" s="587"/>
      <c r="AR19" s="587"/>
      <c r="AS19" s="607">
        <f>AS15-AS17-AS18</f>
        <v>0</v>
      </c>
      <c r="AT19" s="587"/>
      <c r="AU19" s="587"/>
      <c r="AV19" s="587"/>
      <c r="AW19" s="587"/>
      <c r="AX19" s="607">
        <f>AX15-AX17-AX18</f>
        <v>0</v>
      </c>
      <c r="AY19" s="587"/>
      <c r="AZ19" s="587"/>
      <c r="BA19" s="587"/>
      <c r="BB19" s="587"/>
      <c r="BC19" s="607">
        <f>BC15-BC17-BC18</f>
        <v>0</v>
      </c>
      <c r="BD19" s="587"/>
      <c r="BE19" s="587"/>
      <c r="BF19" s="587"/>
      <c r="BG19" s="587"/>
      <c r="BH19" s="607">
        <f>BH15-BH17-BH18</f>
        <v>0</v>
      </c>
      <c r="BI19" s="587"/>
      <c r="BJ19" s="587"/>
      <c r="BK19" s="587"/>
      <c r="BL19" s="587"/>
      <c r="BM19" s="607">
        <f>BM15-BM17-BM18</f>
        <v>0</v>
      </c>
      <c r="BN19" s="587"/>
      <c r="BO19" s="587"/>
      <c r="BP19" s="587"/>
      <c r="BQ19" s="587"/>
      <c r="BR19" s="607">
        <f>BR15-BR17-BR18</f>
        <v>0</v>
      </c>
      <c r="BS19" s="587"/>
      <c r="BT19" s="587"/>
      <c r="BU19" s="587"/>
      <c r="BV19" s="587"/>
      <c r="BW19" s="607">
        <f>BW15-BW17-BW18</f>
        <v>0</v>
      </c>
      <c r="BX19" s="587"/>
      <c r="BY19" s="587"/>
      <c r="BZ19" s="587"/>
      <c r="CA19" s="587"/>
      <c r="CB19" s="607">
        <f>CB15-CB17-CB18</f>
        <v>0</v>
      </c>
      <c r="CC19" s="587"/>
      <c r="CD19" s="587"/>
      <c r="CE19" s="587"/>
      <c r="CF19" s="587"/>
      <c r="CG19" s="607">
        <f>CG15-CG17-CG18</f>
        <v>0</v>
      </c>
      <c r="CH19" s="587"/>
      <c r="CI19" s="587"/>
      <c r="CJ19" s="587"/>
      <c r="CK19" s="587"/>
      <c r="CL19" s="607">
        <f>CL15-CL17-CL18</f>
        <v>0</v>
      </c>
      <c r="CM19" s="587"/>
      <c r="CN19" s="587"/>
      <c r="CO19" s="587"/>
      <c r="CP19" s="587"/>
      <c r="CQ19" s="607">
        <f>CQ15-CQ17-CQ18</f>
        <v>0</v>
      </c>
      <c r="CR19" s="587"/>
      <c r="CS19" s="587"/>
      <c r="CT19" s="587"/>
      <c r="CU19" s="587"/>
      <c r="CV19" s="607">
        <f>CV15-CV17-CV18</f>
        <v>0</v>
      </c>
      <c r="CW19" s="587"/>
      <c r="CX19" s="587"/>
      <c r="CY19" s="587"/>
      <c r="CZ19" s="587"/>
      <c r="DA19" s="587"/>
      <c r="DB19" s="587"/>
      <c r="DC19" s="587"/>
      <c r="DD19" s="587"/>
      <c r="DE19" s="587"/>
      <c r="DF19" s="587"/>
      <c r="DG19" s="587"/>
      <c r="DH19" s="587"/>
      <c r="DI19" s="587"/>
      <c r="DJ19" s="587"/>
      <c r="DK19" s="587"/>
      <c r="DL19" s="587"/>
    </row>
    <row r="20" spans="2:116" ht="37.5">
      <c r="B20" s="604" t="s">
        <v>1254</v>
      </c>
      <c r="E20" s="608">
        <f>E21+E22</f>
        <v>5740</v>
      </c>
      <c r="H20" s="587"/>
      <c r="I20" s="587"/>
      <c r="J20" s="608">
        <f>J21+J22</f>
        <v>5740</v>
      </c>
      <c r="K20" s="587"/>
      <c r="L20" s="587"/>
      <c r="M20" s="587"/>
      <c r="N20" s="587"/>
      <c r="O20" s="608">
        <f>O21+O22</f>
        <v>5740</v>
      </c>
      <c r="P20" s="587"/>
      <c r="Q20" s="587"/>
      <c r="R20" s="587"/>
      <c r="S20" s="587"/>
      <c r="T20" s="608">
        <f>T21+T22</f>
        <v>5740</v>
      </c>
      <c r="U20" s="587"/>
      <c r="V20" s="587"/>
      <c r="W20" s="587"/>
      <c r="X20" s="587"/>
      <c r="Y20" s="608">
        <f>Y21+Y22</f>
        <v>5740</v>
      </c>
      <c r="Z20" s="587"/>
      <c r="AA20" s="587"/>
      <c r="AB20" s="587"/>
      <c r="AC20" s="587"/>
      <c r="AD20" s="608">
        <f>AD21+AD22</f>
        <v>5740</v>
      </c>
      <c r="AE20" s="587"/>
      <c r="AF20" s="587"/>
      <c r="AG20" s="587"/>
      <c r="AH20" s="587"/>
      <c r="AI20" s="608">
        <f>AI21+AI22</f>
        <v>5740</v>
      </c>
      <c r="AJ20" s="587"/>
      <c r="AK20" s="587"/>
      <c r="AL20" s="587"/>
      <c r="AM20" s="587"/>
      <c r="AN20" s="608">
        <f>AN21+AN22</f>
        <v>5740</v>
      </c>
      <c r="AO20" s="587"/>
      <c r="AP20" s="587"/>
      <c r="AQ20" s="587"/>
      <c r="AR20" s="587"/>
      <c r="AS20" s="608">
        <f>AS21+AS22</f>
        <v>5740</v>
      </c>
      <c r="AT20" s="587"/>
      <c r="AU20" s="587"/>
      <c r="AV20" s="587"/>
      <c r="AW20" s="587"/>
      <c r="AX20" s="608">
        <f>AX21+AX22</f>
        <v>5740</v>
      </c>
      <c r="AY20" s="587"/>
      <c r="AZ20" s="587"/>
      <c r="BA20" s="587"/>
      <c r="BB20" s="587"/>
      <c r="BC20" s="608">
        <f>BC21+BC22</f>
        <v>5740</v>
      </c>
      <c r="BD20" s="587"/>
      <c r="BE20" s="587"/>
      <c r="BF20" s="587"/>
      <c r="BG20" s="587"/>
      <c r="BH20" s="608">
        <f>BH21+BH22</f>
        <v>5740</v>
      </c>
      <c r="BI20" s="587"/>
      <c r="BJ20" s="587"/>
      <c r="BK20" s="587"/>
      <c r="BL20" s="587"/>
      <c r="BM20" s="608">
        <f>BM21+BM22</f>
        <v>5740</v>
      </c>
      <c r="BN20" s="587"/>
      <c r="BO20" s="587"/>
      <c r="BP20" s="587"/>
      <c r="BQ20" s="587"/>
      <c r="BR20" s="608">
        <f>BR21+BR22</f>
        <v>5740</v>
      </c>
      <c r="BS20" s="587"/>
      <c r="BT20" s="587"/>
      <c r="BU20" s="587"/>
      <c r="BV20" s="587"/>
      <c r="BW20" s="608">
        <f>BW21+BW22</f>
        <v>5740</v>
      </c>
      <c r="BX20" s="587"/>
      <c r="BY20" s="587"/>
      <c r="BZ20" s="587"/>
      <c r="CA20" s="587"/>
      <c r="CB20" s="608">
        <f>CB21+CB22</f>
        <v>5740</v>
      </c>
      <c r="CC20" s="587"/>
      <c r="CD20" s="587"/>
      <c r="CE20" s="587"/>
      <c r="CF20" s="587"/>
      <c r="CG20" s="608">
        <f>CG21+CG22</f>
        <v>5740</v>
      </c>
      <c r="CH20" s="587"/>
      <c r="CI20" s="587"/>
      <c r="CJ20" s="587"/>
      <c r="CK20" s="587"/>
      <c r="CL20" s="608">
        <f>CL21+CL22</f>
        <v>5740</v>
      </c>
      <c r="CM20" s="587"/>
      <c r="CN20" s="587"/>
      <c r="CO20" s="587"/>
      <c r="CP20" s="587"/>
      <c r="CQ20" s="608">
        <f>CQ21+CQ22</f>
        <v>5740</v>
      </c>
      <c r="CR20" s="587"/>
      <c r="CS20" s="587"/>
      <c r="CT20" s="587"/>
      <c r="CU20" s="587"/>
      <c r="CV20" s="608">
        <f>CV21+CV22</f>
        <v>5740</v>
      </c>
      <c r="CW20" s="587"/>
      <c r="CX20" s="587"/>
      <c r="CY20" s="587"/>
      <c r="CZ20" s="587"/>
      <c r="DA20" s="587"/>
      <c r="DB20" s="587"/>
      <c r="DC20" s="587"/>
      <c r="DD20" s="587"/>
      <c r="DE20" s="587"/>
      <c r="DF20" s="587"/>
      <c r="DG20" s="587"/>
      <c r="DH20" s="587"/>
      <c r="DI20" s="587"/>
      <c r="DJ20" s="587"/>
      <c r="DK20" s="587"/>
      <c r="DL20" s="587"/>
    </row>
    <row r="21" spans="2:116" ht="112.5">
      <c r="B21" s="602" t="s">
        <v>1252</v>
      </c>
      <c r="E21" s="574">
        <f>'3.3.расчет прочих дс'!L247</f>
        <v>1455</v>
      </c>
      <c r="H21" s="587"/>
      <c r="I21" s="587"/>
      <c r="J21" s="574">
        <f>'3.3.расчет прочих дс'!L247</f>
        <v>1455</v>
      </c>
      <c r="K21" s="587"/>
      <c r="L21" s="587"/>
      <c r="M21" s="587"/>
      <c r="N21" s="587"/>
      <c r="O21" s="574">
        <f>'3.3.расчет прочих дс'!L247</f>
        <v>1455</v>
      </c>
      <c r="P21" s="587"/>
      <c r="Q21" s="587"/>
      <c r="R21" s="587"/>
      <c r="S21" s="587"/>
      <c r="T21" s="574">
        <f>'3.3.расчет прочих дс'!L247</f>
        <v>1455</v>
      </c>
      <c r="U21" s="587"/>
      <c r="V21" s="587"/>
      <c r="W21" s="587"/>
      <c r="X21" s="587"/>
      <c r="Y21" s="574">
        <f>'3.3.расчет прочих дс'!L247</f>
        <v>1455</v>
      </c>
      <c r="Z21" s="587"/>
      <c r="AA21" s="587"/>
      <c r="AB21" s="587"/>
      <c r="AC21" s="587"/>
      <c r="AD21" s="574">
        <f>'3.3.расчет прочих дс'!L247</f>
        <v>1455</v>
      </c>
      <c r="AE21" s="587"/>
      <c r="AF21" s="587"/>
      <c r="AG21" s="587"/>
      <c r="AH21" s="587"/>
      <c r="AI21" s="574">
        <f>'3.3.расчет прочих дс'!$L247</f>
        <v>1455</v>
      </c>
      <c r="AJ21" s="587"/>
      <c r="AK21" s="587"/>
      <c r="AL21" s="587"/>
      <c r="AM21" s="587"/>
      <c r="AN21" s="574">
        <f>'3.3.расчет прочих дс'!$L247</f>
        <v>1455</v>
      </c>
      <c r="AO21" s="587"/>
      <c r="AP21" s="587"/>
      <c r="AQ21" s="587"/>
      <c r="AR21" s="587"/>
      <c r="AS21" s="574">
        <f>'3.3.расчет прочих дс'!$L247</f>
        <v>1455</v>
      </c>
      <c r="AT21" s="587"/>
      <c r="AU21" s="587"/>
      <c r="AV21" s="587"/>
      <c r="AW21" s="587"/>
      <c r="AX21" s="574">
        <f>'3.3.расчет прочих дс'!$L247</f>
        <v>1455</v>
      </c>
      <c r="AY21" s="587"/>
      <c r="AZ21" s="587"/>
      <c r="BA21" s="587"/>
      <c r="BB21" s="587"/>
      <c r="BC21" s="574">
        <f>'3.3.расчет прочих дс'!$L247</f>
        <v>1455</v>
      </c>
      <c r="BD21" s="587"/>
      <c r="BE21" s="587"/>
      <c r="BF21" s="587"/>
      <c r="BG21" s="587"/>
      <c r="BH21" s="574">
        <f>'3.3.расчет прочих дс'!$L247</f>
        <v>1455</v>
      </c>
      <c r="BI21" s="587"/>
      <c r="BJ21" s="587"/>
      <c r="BK21" s="587"/>
      <c r="BL21" s="587"/>
      <c r="BM21" s="574">
        <f>'3.3.расчет прочих дс'!$L247</f>
        <v>1455</v>
      </c>
      <c r="BN21" s="587"/>
      <c r="BO21" s="587"/>
      <c r="BP21" s="587"/>
      <c r="BQ21" s="587"/>
      <c r="BR21" s="574">
        <f>'3.3.расчет прочих дс'!$L247</f>
        <v>1455</v>
      </c>
      <c r="BS21" s="587"/>
      <c r="BT21" s="587"/>
      <c r="BU21" s="587"/>
      <c r="BV21" s="587"/>
      <c r="BW21" s="574">
        <f>'3.3.расчет прочих дс'!$L247</f>
        <v>1455</v>
      </c>
      <c r="BX21" s="587"/>
      <c r="BY21" s="587"/>
      <c r="BZ21" s="587"/>
      <c r="CA21" s="587"/>
      <c r="CB21" s="574">
        <f>'3.3.расчет прочих дс'!$L247</f>
        <v>1455</v>
      </c>
      <c r="CC21" s="587"/>
      <c r="CD21" s="587"/>
      <c r="CE21" s="587"/>
      <c r="CF21" s="587"/>
      <c r="CG21" s="574">
        <f>'3.3.расчет прочих дс'!$L247</f>
        <v>1455</v>
      </c>
      <c r="CH21" s="587"/>
      <c r="CI21" s="587"/>
      <c r="CJ21" s="587"/>
      <c r="CK21" s="587"/>
      <c r="CL21" s="574">
        <f>'3.3.расчет прочих дс'!$L247</f>
        <v>1455</v>
      </c>
      <c r="CM21" s="587"/>
      <c r="CN21" s="587"/>
      <c r="CO21" s="587"/>
      <c r="CP21" s="587"/>
      <c r="CQ21" s="574">
        <f>'3.3.расчет прочих дс'!$L247</f>
        <v>1455</v>
      </c>
      <c r="CR21" s="587"/>
      <c r="CS21" s="587"/>
      <c r="CT21" s="587"/>
      <c r="CU21" s="587"/>
      <c r="CV21" s="574">
        <f>'3.3.расчет прочих дс'!$L247</f>
        <v>1455</v>
      </c>
      <c r="CW21" s="587"/>
      <c r="CX21" s="587"/>
      <c r="CY21" s="587"/>
      <c r="CZ21" s="587"/>
      <c r="DA21" s="587"/>
      <c r="DB21" s="587"/>
      <c r="DC21" s="587"/>
      <c r="DD21" s="587"/>
      <c r="DE21" s="587"/>
      <c r="DF21" s="587"/>
      <c r="DG21" s="587"/>
      <c r="DH21" s="587"/>
      <c r="DI21" s="587"/>
      <c r="DJ21" s="587"/>
      <c r="DK21" s="587"/>
      <c r="DL21" s="587"/>
    </row>
    <row r="22" spans="2:116" ht="93.75">
      <c r="B22" s="602" t="s">
        <v>1253</v>
      </c>
      <c r="E22" s="574">
        <f>'3.3.расчет прочих дс'!L248</f>
        <v>4285</v>
      </c>
      <c r="H22" s="587"/>
      <c r="I22" s="587"/>
      <c r="J22" s="574">
        <f>'3.3.расчет прочих дс'!L248</f>
        <v>4285</v>
      </c>
      <c r="K22" s="587"/>
      <c r="L22" s="587"/>
      <c r="M22" s="587"/>
      <c r="N22" s="587"/>
      <c r="O22" s="574">
        <f>'3.3.расчет прочих дс'!L248</f>
        <v>4285</v>
      </c>
      <c r="P22" s="587"/>
      <c r="Q22" s="587"/>
      <c r="R22" s="587"/>
      <c r="S22" s="587"/>
      <c r="T22" s="574">
        <f>'3.3.расчет прочих дс'!L248</f>
        <v>4285</v>
      </c>
      <c r="U22" s="587"/>
      <c r="V22" s="587"/>
      <c r="W22" s="587"/>
      <c r="X22" s="587"/>
      <c r="Y22" s="574">
        <f>'3.3.расчет прочих дс'!L248</f>
        <v>4285</v>
      </c>
      <c r="Z22" s="587"/>
      <c r="AA22" s="587"/>
      <c r="AB22" s="587"/>
      <c r="AC22" s="587"/>
      <c r="AD22" s="574">
        <f>'3.3.расчет прочих дс'!L248</f>
        <v>4285</v>
      </c>
      <c r="AE22" s="587"/>
      <c r="AF22" s="587"/>
      <c r="AG22" s="587"/>
      <c r="AH22" s="587"/>
      <c r="AI22" s="574">
        <f>'3.3.расчет прочих дс'!$L248</f>
        <v>4285</v>
      </c>
      <c r="AJ22" s="587"/>
      <c r="AK22" s="587"/>
      <c r="AL22" s="587"/>
      <c r="AM22" s="587"/>
      <c r="AN22" s="574">
        <f>'3.3.расчет прочих дс'!$L248</f>
        <v>4285</v>
      </c>
      <c r="AO22" s="587"/>
      <c r="AP22" s="587"/>
      <c r="AQ22" s="587"/>
      <c r="AR22" s="587"/>
      <c r="AS22" s="574">
        <f>'3.3.расчет прочих дс'!$L248</f>
        <v>4285</v>
      </c>
      <c r="AT22" s="587"/>
      <c r="AU22" s="587"/>
      <c r="AV22" s="587"/>
      <c r="AW22" s="587"/>
      <c r="AX22" s="574">
        <f>'3.3.расчет прочих дс'!$L248</f>
        <v>4285</v>
      </c>
      <c r="AY22" s="587"/>
      <c r="AZ22" s="587"/>
      <c r="BA22" s="587"/>
      <c r="BB22" s="587"/>
      <c r="BC22" s="574">
        <f>'3.3.расчет прочих дс'!$L248</f>
        <v>4285</v>
      </c>
      <c r="BD22" s="587"/>
      <c r="BE22" s="587"/>
      <c r="BF22" s="587"/>
      <c r="BG22" s="587"/>
      <c r="BH22" s="574">
        <f>'3.3.расчет прочих дс'!$L248</f>
        <v>4285</v>
      </c>
      <c r="BI22" s="587"/>
      <c r="BJ22" s="587"/>
      <c r="BK22" s="587"/>
      <c r="BL22" s="587"/>
      <c r="BM22" s="574">
        <f>'3.3.расчет прочих дс'!$L248</f>
        <v>4285</v>
      </c>
      <c r="BN22" s="587"/>
      <c r="BO22" s="587"/>
      <c r="BP22" s="587"/>
      <c r="BQ22" s="587"/>
      <c r="BR22" s="574">
        <f>'3.3.расчет прочих дс'!$L248</f>
        <v>4285</v>
      </c>
      <c r="BS22" s="587"/>
      <c r="BT22" s="587"/>
      <c r="BU22" s="587"/>
      <c r="BV22" s="587"/>
      <c r="BW22" s="574">
        <f>'3.3.расчет прочих дс'!$L248</f>
        <v>4285</v>
      </c>
      <c r="BX22" s="587"/>
      <c r="BY22" s="587"/>
      <c r="BZ22" s="587"/>
      <c r="CA22" s="587"/>
      <c r="CB22" s="574">
        <f>'3.3.расчет прочих дс'!$L248</f>
        <v>4285</v>
      </c>
      <c r="CC22" s="587"/>
      <c r="CD22" s="587"/>
      <c r="CE22" s="587"/>
      <c r="CF22" s="587"/>
      <c r="CG22" s="574">
        <f>'3.3.расчет прочих дс'!$L248</f>
        <v>4285</v>
      </c>
      <c r="CH22" s="587"/>
      <c r="CI22" s="587"/>
      <c r="CJ22" s="587"/>
      <c r="CK22" s="587"/>
      <c r="CL22" s="574">
        <f>'3.3.расчет прочих дс'!$L248</f>
        <v>4285</v>
      </c>
      <c r="CM22" s="587"/>
      <c r="CN22" s="587"/>
      <c r="CO22" s="587"/>
      <c r="CP22" s="587"/>
      <c r="CQ22" s="574">
        <f>'3.3.расчет прочих дс'!$L248</f>
        <v>4285</v>
      </c>
      <c r="CR22" s="587"/>
      <c r="CS22" s="587"/>
      <c r="CT22" s="587"/>
      <c r="CU22" s="587"/>
      <c r="CV22" s="574">
        <f>'3.3.расчет прочих дс'!$L248</f>
        <v>4285</v>
      </c>
      <c r="CW22" s="587"/>
      <c r="CX22" s="587"/>
      <c r="CY22" s="587"/>
      <c r="CZ22" s="587"/>
      <c r="DA22" s="587"/>
      <c r="DB22" s="587"/>
      <c r="DC22" s="587"/>
      <c r="DD22" s="587"/>
      <c r="DE22" s="587"/>
      <c r="DF22" s="587"/>
      <c r="DG22" s="587"/>
      <c r="DH22" s="587"/>
      <c r="DI22" s="587"/>
      <c r="DJ22" s="587"/>
      <c r="DK22" s="587"/>
      <c r="DL22" s="587"/>
    </row>
    <row r="23" spans="2:116"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587"/>
      <c r="BA23" s="587"/>
      <c r="BB23" s="587"/>
      <c r="BC23" s="587"/>
      <c r="BD23" s="587"/>
      <c r="BE23" s="587"/>
      <c r="BF23" s="587"/>
      <c r="BG23" s="587"/>
      <c r="BH23" s="587"/>
      <c r="BI23" s="587"/>
      <c r="BJ23" s="587"/>
      <c r="BK23" s="587"/>
      <c r="BL23" s="587"/>
      <c r="BM23" s="587"/>
      <c r="BN23" s="587"/>
      <c r="BO23" s="587"/>
      <c r="BP23" s="587"/>
      <c r="BQ23" s="587"/>
      <c r="BR23" s="587"/>
      <c r="BS23" s="587"/>
      <c r="BT23" s="587"/>
      <c r="BU23" s="587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CZ23" s="587"/>
      <c r="DA23" s="587"/>
      <c r="DB23" s="587"/>
      <c r="DC23" s="587"/>
      <c r="DD23" s="587"/>
      <c r="DE23" s="587"/>
      <c r="DF23" s="587"/>
      <c r="DG23" s="587"/>
      <c r="DH23" s="587"/>
      <c r="DI23" s="587"/>
      <c r="DJ23" s="587"/>
      <c r="DK23" s="587"/>
      <c r="DL23" s="587"/>
    </row>
    <row r="24" spans="2:116" s="728" customFormat="1" ht="94.5">
      <c r="E24" s="840" t="s">
        <v>1530</v>
      </c>
      <c r="F24" s="841"/>
      <c r="G24" s="841"/>
      <c r="H24" s="842"/>
      <c r="I24" s="842"/>
      <c r="J24" s="840" t="s">
        <v>1531</v>
      </c>
      <c r="K24" s="842"/>
      <c r="L24" s="842"/>
      <c r="M24" s="842"/>
      <c r="N24" s="842"/>
      <c r="O24" s="840" t="s">
        <v>1532</v>
      </c>
      <c r="P24" s="843"/>
      <c r="Q24" s="843"/>
      <c r="R24" s="843"/>
      <c r="S24" s="843"/>
      <c r="T24" s="843"/>
      <c r="U24" s="843"/>
      <c r="V24" s="843"/>
      <c r="W24" s="843"/>
      <c r="X24" s="843"/>
      <c r="Y24" s="844" t="s">
        <v>1533</v>
      </c>
      <c r="Z24" s="843"/>
      <c r="AA24" s="843"/>
      <c r="AB24" s="843"/>
      <c r="AC24" s="843"/>
      <c r="AD24" s="844" t="s">
        <v>1534</v>
      </c>
      <c r="AE24" s="843"/>
      <c r="AF24" s="843"/>
      <c r="AG24" s="843"/>
      <c r="AH24" s="843"/>
      <c r="AI24" s="843"/>
      <c r="AJ24" s="843"/>
      <c r="AK24" s="843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3"/>
      <c r="BH24" s="843"/>
      <c r="BI24" s="843"/>
      <c r="BJ24" s="843"/>
      <c r="BK24" s="843"/>
      <c r="BL24" s="843"/>
      <c r="BM24" s="843"/>
      <c r="BN24" s="843"/>
      <c r="BO24" s="843"/>
      <c r="BP24" s="843"/>
      <c r="BQ24" s="843"/>
      <c r="BR24" s="843"/>
      <c r="BS24" s="843"/>
      <c r="BT24" s="843"/>
      <c r="BU24" s="843"/>
      <c r="BV24" s="843"/>
      <c r="BW24" s="843"/>
      <c r="BX24" s="843"/>
      <c r="BY24" s="843"/>
      <c r="BZ24" s="843"/>
      <c r="CA24" s="843"/>
      <c r="CB24" s="843"/>
      <c r="CC24" s="843"/>
      <c r="CD24" s="843"/>
      <c r="CE24" s="843"/>
      <c r="CF24" s="843"/>
      <c r="CG24" s="843"/>
      <c r="CH24" s="843"/>
      <c r="CI24" s="843"/>
      <c r="CJ24" s="843"/>
      <c r="CK24" s="843"/>
      <c r="CL24" s="843"/>
      <c r="CM24" s="843"/>
      <c r="CN24" s="843"/>
      <c r="CO24" s="843"/>
      <c r="CP24" s="843"/>
      <c r="CQ24" s="843"/>
      <c r="CR24" s="843"/>
      <c r="CS24" s="843"/>
      <c r="CT24" s="843"/>
      <c r="CU24" s="843"/>
      <c r="CV24" s="843"/>
      <c r="CW24" s="843"/>
      <c r="CX24" s="843"/>
      <c r="CY24" s="843"/>
      <c r="CZ24" s="843"/>
      <c r="DA24" s="843"/>
      <c r="DB24" s="843"/>
      <c r="DC24" s="843"/>
      <c r="DD24" s="843"/>
      <c r="DE24" s="843"/>
      <c r="DF24" s="843"/>
      <c r="DG24" s="843"/>
      <c r="DH24" s="843"/>
      <c r="DI24" s="843"/>
      <c r="DJ24" s="843"/>
      <c r="DK24" s="843"/>
    </row>
    <row r="25" spans="2:116" s="728" customFormat="1" ht="60">
      <c r="B25" s="845" t="s">
        <v>413</v>
      </c>
      <c r="C25" s="843"/>
      <c r="D25" s="843"/>
      <c r="E25" s="846">
        <f>E11</f>
        <v>45645</v>
      </c>
      <c r="F25" s="847"/>
      <c r="G25" s="847"/>
      <c r="H25" s="847"/>
      <c r="I25" s="847"/>
      <c r="J25" s="846">
        <f>J17</f>
        <v>657</v>
      </c>
      <c r="K25" s="843"/>
      <c r="L25" s="843"/>
      <c r="M25" s="843"/>
      <c r="N25" s="843"/>
      <c r="O25" s="846">
        <f>J18</f>
        <v>1935</v>
      </c>
      <c r="P25" s="843"/>
      <c r="Q25" s="843"/>
      <c r="R25" s="843"/>
      <c r="S25" s="843"/>
      <c r="T25" s="843"/>
      <c r="U25" s="843"/>
      <c r="V25" s="843"/>
      <c r="W25" s="843"/>
      <c r="X25" s="843"/>
      <c r="Y25" s="846"/>
      <c r="Z25" s="843"/>
      <c r="AA25" s="843"/>
      <c r="AB25" s="843"/>
      <c r="AC25" s="843"/>
      <c r="AD25" s="846"/>
      <c r="AE25" s="843"/>
      <c r="AF25" s="843"/>
      <c r="AG25" s="843"/>
      <c r="AH25" s="843"/>
      <c r="AI25" s="843"/>
      <c r="AJ25" s="843"/>
      <c r="AK25" s="843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3"/>
      <c r="BH25" s="843"/>
      <c r="BI25" s="843"/>
      <c r="BJ25" s="843"/>
      <c r="BK25" s="843"/>
      <c r="BL25" s="843"/>
      <c r="BM25" s="843"/>
      <c r="BN25" s="843"/>
      <c r="BO25" s="843"/>
      <c r="BP25" s="843"/>
      <c r="BQ25" s="843"/>
      <c r="BR25" s="843"/>
      <c r="BS25" s="843"/>
      <c r="BT25" s="843"/>
      <c r="BU25" s="843"/>
      <c r="BV25" s="843"/>
      <c r="BW25" s="843"/>
      <c r="BX25" s="843"/>
      <c r="BY25" s="843"/>
      <c r="BZ25" s="843"/>
      <c r="CA25" s="843"/>
      <c r="CB25" s="843"/>
      <c r="CC25" s="843"/>
      <c r="CD25" s="843"/>
      <c r="CE25" s="843"/>
      <c r="CF25" s="843"/>
      <c r="CG25" s="843"/>
      <c r="CH25" s="843"/>
      <c r="CI25" s="843"/>
      <c r="CJ25" s="843"/>
      <c r="CK25" s="843"/>
      <c r="CL25" s="843"/>
      <c r="CM25" s="843"/>
      <c r="CN25" s="843"/>
      <c r="CO25" s="843"/>
      <c r="CP25" s="843"/>
      <c r="CQ25" s="843"/>
      <c r="CR25" s="843"/>
      <c r="CS25" s="843"/>
      <c r="CT25" s="843"/>
      <c r="CU25" s="843"/>
      <c r="CV25" s="843"/>
      <c r="CW25" s="843"/>
      <c r="CX25" s="843"/>
      <c r="CY25" s="843"/>
      <c r="CZ25" s="843"/>
      <c r="DA25" s="843"/>
      <c r="DB25" s="843"/>
      <c r="DC25" s="843"/>
      <c r="DD25" s="843"/>
      <c r="DE25" s="843"/>
      <c r="DF25" s="843"/>
      <c r="DG25" s="843"/>
      <c r="DH25" s="843"/>
      <c r="DI25" s="843"/>
      <c r="DJ25" s="843"/>
      <c r="DK25" s="843"/>
    </row>
    <row r="26" spans="2:116" s="728" customFormat="1" ht="42.75" customHeight="1">
      <c r="B26" s="852" t="s">
        <v>405</v>
      </c>
      <c r="C26" s="843"/>
      <c r="D26" s="843"/>
      <c r="E26" s="848">
        <f>O11</f>
        <v>39691</v>
      </c>
      <c r="F26" s="849"/>
      <c r="G26" s="849"/>
      <c r="H26" s="849"/>
      <c r="I26" s="849"/>
      <c r="J26" s="848">
        <f>O17</f>
        <v>714</v>
      </c>
      <c r="K26" s="843"/>
      <c r="L26" s="843"/>
      <c r="M26" s="843"/>
      <c r="N26" s="843"/>
      <c r="O26" s="848">
        <f>O18</f>
        <v>2103</v>
      </c>
      <c r="P26" s="843"/>
      <c r="Q26" s="843"/>
      <c r="R26" s="843"/>
      <c r="S26" s="843"/>
      <c r="T26" s="843"/>
      <c r="U26" s="843"/>
      <c r="V26" s="843"/>
      <c r="W26" s="843"/>
      <c r="X26" s="843"/>
      <c r="Y26" s="848"/>
      <c r="Z26" s="843"/>
      <c r="AA26" s="843"/>
      <c r="AB26" s="843"/>
      <c r="AC26" s="843"/>
      <c r="AD26" s="848"/>
      <c r="AE26" s="843"/>
      <c r="AF26" s="843"/>
      <c r="AG26" s="843"/>
      <c r="AH26" s="843"/>
      <c r="AI26" s="843"/>
      <c r="AJ26" s="843"/>
      <c r="AK26" s="843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3"/>
      <c r="BH26" s="843"/>
      <c r="BI26" s="843"/>
      <c r="BJ26" s="843"/>
      <c r="BK26" s="843"/>
      <c r="BL26" s="843"/>
      <c r="BM26" s="843"/>
      <c r="BN26" s="843"/>
      <c r="BO26" s="843"/>
      <c r="BP26" s="843"/>
      <c r="BQ26" s="843"/>
      <c r="BR26" s="843"/>
      <c r="BS26" s="843"/>
      <c r="BT26" s="843"/>
      <c r="BU26" s="843"/>
      <c r="BV26" s="843"/>
      <c r="BW26" s="843"/>
      <c r="BX26" s="843"/>
      <c r="BY26" s="843"/>
      <c r="BZ26" s="843"/>
      <c r="CA26" s="843"/>
      <c r="CB26" s="843"/>
      <c r="CC26" s="843"/>
      <c r="CD26" s="843"/>
      <c r="CE26" s="843"/>
      <c r="CF26" s="843"/>
      <c r="CG26" s="843"/>
      <c r="CH26" s="843"/>
      <c r="CI26" s="843"/>
      <c r="CJ26" s="843"/>
      <c r="CK26" s="843"/>
      <c r="CL26" s="843"/>
      <c r="CM26" s="843"/>
      <c r="CN26" s="843"/>
      <c r="CO26" s="843"/>
      <c r="CP26" s="843"/>
      <c r="CQ26" s="843"/>
      <c r="CR26" s="843"/>
      <c r="CS26" s="843"/>
      <c r="CT26" s="843"/>
      <c r="CU26" s="843"/>
      <c r="CV26" s="843"/>
      <c r="CW26" s="843"/>
      <c r="CX26" s="843"/>
      <c r="CY26" s="843"/>
      <c r="CZ26" s="843"/>
      <c r="DA26" s="843"/>
      <c r="DB26" s="843"/>
      <c r="DC26" s="843"/>
      <c r="DD26" s="843"/>
      <c r="DE26" s="843"/>
      <c r="DF26" s="843"/>
      <c r="DG26" s="843"/>
      <c r="DH26" s="843"/>
      <c r="DI26" s="843"/>
      <c r="DJ26" s="843"/>
      <c r="DK26" s="843"/>
    </row>
    <row r="27" spans="2:116" s="728" customFormat="1" ht="47.25" customHeight="1">
      <c r="B27" s="845" t="s">
        <v>1535</v>
      </c>
      <c r="C27" s="843"/>
      <c r="D27" s="843"/>
      <c r="E27" s="848">
        <f>Y11</f>
        <v>55568</v>
      </c>
      <c r="F27" s="849"/>
      <c r="G27" s="849"/>
      <c r="H27" s="849"/>
      <c r="I27" s="849"/>
      <c r="J27" s="848">
        <f>Y17</f>
        <v>1000</v>
      </c>
      <c r="K27" s="843"/>
      <c r="L27" s="843"/>
      <c r="M27" s="843"/>
      <c r="N27" s="843"/>
      <c r="O27" s="848">
        <f>Y18</f>
        <v>2944</v>
      </c>
      <c r="P27" s="843"/>
      <c r="Q27" s="843"/>
      <c r="R27" s="843"/>
      <c r="S27" s="843"/>
      <c r="T27" s="843"/>
      <c r="U27" s="843"/>
      <c r="V27" s="843"/>
      <c r="W27" s="843"/>
      <c r="X27" s="843"/>
      <c r="Y27" s="848"/>
      <c r="Z27" s="843"/>
      <c r="AA27" s="843"/>
      <c r="AB27" s="843"/>
      <c r="AC27" s="843"/>
      <c r="AD27" s="848"/>
      <c r="AE27" s="843"/>
      <c r="AF27" s="843"/>
      <c r="AG27" s="843"/>
      <c r="AH27" s="843"/>
      <c r="AI27" s="843"/>
      <c r="AJ27" s="843"/>
      <c r="AK27" s="843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3"/>
      <c r="BH27" s="843"/>
      <c r="BI27" s="843"/>
      <c r="BJ27" s="843"/>
      <c r="BK27" s="843"/>
      <c r="BL27" s="843"/>
      <c r="BM27" s="843"/>
      <c r="BN27" s="843"/>
      <c r="BO27" s="843"/>
      <c r="BP27" s="843"/>
      <c r="BQ27" s="843"/>
      <c r="BR27" s="843"/>
      <c r="BS27" s="843"/>
      <c r="BT27" s="843"/>
      <c r="BU27" s="843"/>
      <c r="BV27" s="843"/>
      <c r="BW27" s="843"/>
      <c r="BX27" s="843"/>
      <c r="BY27" s="843"/>
      <c r="BZ27" s="843"/>
      <c r="CA27" s="843"/>
      <c r="CB27" s="843"/>
      <c r="CC27" s="843"/>
      <c r="CD27" s="843"/>
      <c r="CE27" s="843"/>
      <c r="CF27" s="843"/>
      <c r="CG27" s="843"/>
      <c r="CH27" s="843"/>
      <c r="CI27" s="843"/>
      <c r="CJ27" s="843"/>
      <c r="CK27" s="843"/>
      <c r="CL27" s="843"/>
      <c r="CM27" s="843"/>
      <c r="CN27" s="843"/>
      <c r="CO27" s="843"/>
      <c r="CP27" s="843"/>
      <c r="CQ27" s="843"/>
      <c r="CR27" s="843"/>
      <c r="CS27" s="843"/>
      <c r="CT27" s="843"/>
      <c r="CU27" s="843"/>
      <c r="CV27" s="843"/>
      <c r="CW27" s="843"/>
      <c r="CX27" s="843"/>
      <c r="CY27" s="843"/>
      <c r="CZ27" s="843"/>
      <c r="DA27" s="843"/>
      <c r="DB27" s="843"/>
      <c r="DC27" s="843"/>
      <c r="DD27" s="843"/>
      <c r="DE27" s="843"/>
      <c r="DF27" s="843"/>
      <c r="DG27" s="843"/>
      <c r="DH27" s="843"/>
      <c r="DI27" s="843"/>
      <c r="DJ27" s="843"/>
      <c r="DK27" s="843"/>
    </row>
    <row r="28" spans="2:116" s="728" customFormat="1" ht="60">
      <c r="B28" s="852" t="s">
        <v>406</v>
      </c>
      <c r="C28" s="843"/>
      <c r="D28" s="843"/>
      <c r="E28" s="848">
        <f>AD11</f>
        <v>39691</v>
      </c>
      <c r="F28" s="849"/>
      <c r="G28" s="849"/>
      <c r="H28" s="849"/>
      <c r="I28" s="849"/>
      <c r="J28" s="848">
        <f>AD17</f>
        <v>714</v>
      </c>
      <c r="K28" s="843"/>
      <c r="L28" s="843"/>
      <c r="M28" s="843"/>
      <c r="N28" s="843"/>
      <c r="O28" s="848">
        <f>AD18</f>
        <v>2103</v>
      </c>
      <c r="P28" s="843"/>
      <c r="Q28" s="843"/>
      <c r="R28" s="843"/>
      <c r="S28" s="843"/>
      <c r="T28" s="843"/>
      <c r="U28" s="843"/>
      <c r="V28" s="843"/>
      <c r="W28" s="843"/>
      <c r="X28" s="843"/>
      <c r="Y28" s="848"/>
      <c r="Z28" s="843"/>
      <c r="AA28" s="843"/>
      <c r="AB28" s="843"/>
      <c r="AC28" s="843"/>
      <c r="AD28" s="848"/>
      <c r="AE28" s="843"/>
      <c r="AF28" s="843"/>
      <c r="AG28" s="843"/>
      <c r="AH28" s="843"/>
      <c r="AI28" s="843"/>
      <c r="AJ28" s="843"/>
      <c r="AK28" s="843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3"/>
      <c r="BH28" s="843"/>
      <c r="BI28" s="843"/>
      <c r="BJ28" s="843"/>
      <c r="BK28" s="843"/>
      <c r="BL28" s="843"/>
      <c r="BM28" s="843"/>
      <c r="BN28" s="843"/>
      <c r="BO28" s="843"/>
      <c r="BP28" s="843"/>
      <c r="BQ28" s="843"/>
      <c r="BR28" s="843"/>
      <c r="BS28" s="843"/>
      <c r="BT28" s="843"/>
      <c r="BU28" s="843"/>
      <c r="BV28" s="843"/>
      <c r="BW28" s="843"/>
      <c r="BX28" s="843"/>
      <c r="BY28" s="843"/>
      <c r="BZ28" s="843"/>
      <c r="CA28" s="843"/>
      <c r="CB28" s="843"/>
      <c r="CC28" s="843"/>
      <c r="CD28" s="843"/>
      <c r="CE28" s="843"/>
      <c r="CF28" s="843"/>
      <c r="CG28" s="843"/>
      <c r="CH28" s="843"/>
      <c r="CI28" s="843"/>
      <c r="CJ28" s="843"/>
      <c r="CK28" s="843"/>
      <c r="CL28" s="843"/>
      <c r="CM28" s="843"/>
      <c r="CN28" s="843"/>
      <c r="CO28" s="843"/>
      <c r="CP28" s="843"/>
      <c r="CQ28" s="843"/>
      <c r="CR28" s="843"/>
      <c r="CS28" s="843"/>
      <c r="CT28" s="843"/>
      <c r="CU28" s="843"/>
      <c r="CV28" s="843"/>
      <c r="CW28" s="843"/>
      <c r="CX28" s="843"/>
      <c r="CY28" s="843"/>
      <c r="CZ28" s="843"/>
      <c r="DA28" s="843"/>
      <c r="DB28" s="843"/>
      <c r="DC28" s="843"/>
      <c r="DD28" s="843"/>
      <c r="DE28" s="843"/>
      <c r="DF28" s="843"/>
      <c r="DG28" s="843"/>
      <c r="DH28" s="843"/>
      <c r="DI28" s="843"/>
      <c r="DJ28" s="843"/>
      <c r="DK28" s="843"/>
    </row>
    <row r="29" spans="2:116" s="728" customFormat="1" ht="60">
      <c r="B29" s="852" t="s">
        <v>407</v>
      </c>
      <c r="C29" s="843"/>
      <c r="D29" s="843"/>
      <c r="E29" s="848">
        <f>AI11</f>
        <v>39691</v>
      </c>
      <c r="F29" s="849"/>
      <c r="G29" s="849"/>
      <c r="H29" s="849"/>
      <c r="I29" s="849"/>
      <c r="J29" s="848">
        <f>AI17</f>
        <v>714</v>
      </c>
      <c r="K29" s="843"/>
      <c r="L29" s="843"/>
      <c r="M29" s="843"/>
      <c r="N29" s="843"/>
      <c r="O29" s="848">
        <f>AI18</f>
        <v>2103</v>
      </c>
      <c r="P29" s="843"/>
      <c r="Q29" s="843"/>
      <c r="R29" s="843"/>
      <c r="S29" s="843"/>
      <c r="T29" s="843"/>
      <c r="U29" s="843"/>
      <c r="V29" s="843"/>
      <c r="W29" s="843"/>
      <c r="X29" s="843"/>
      <c r="Y29" s="848"/>
      <c r="Z29" s="843"/>
      <c r="AA29" s="843"/>
      <c r="AB29" s="843"/>
      <c r="AC29" s="843"/>
      <c r="AD29" s="848"/>
      <c r="AE29" s="843"/>
      <c r="AF29" s="843"/>
      <c r="AG29" s="843"/>
      <c r="AH29" s="843"/>
      <c r="AI29" s="843"/>
      <c r="AJ29" s="843"/>
      <c r="AK29" s="843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3"/>
      <c r="BH29" s="843"/>
      <c r="BI29" s="843"/>
      <c r="BJ29" s="843"/>
      <c r="BK29" s="843"/>
      <c r="BL29" s="843"/>
      <c r="BM29" s="843"/>
      <c r="BN29" s="843"/>
      <c r="BO29" s="843"/>
      <c r="BP29" s="843"/>
      <c r="BQ29" s="843"/>
      <c r="BR29" s="843"/>
      <c r="BS29" s="843"/>
      <c r="BT29" s="843"/>
      <c r="BU29" s="843"/>
      <c r="BV29" s="843"/>
      <c r="BW29" s="843"/>
      <c r="BX29" s="843"/>
      <c r="BY29" s="843"/>
      <c r="BZ29" s="843"/>
      <c r="CA29" s="843"/>
      <c r="CB29" s="843"/>
      <c r="CC29" s="843"/>
      <c r="CD29" s="843"/>
      <c r="CE29" s="843"/>
      <c r="CF29" s="843"/>
      <c r="CG29" s="843"/>
      <c r="CH29" s="843"/>
      <c r="CI29" s="843"/>
      <c r="CJ29" s="843"/>
      <c r="CK29" s="843"/>
      <c r="CL29" s="843"/>
      <c r="CM29" s="843"/>
      <c r="CN29" s="843"/>
      <c r="CO29" s="843"/>
      <c r="CP29" s="843"/>
      <c r="CQ29" s="843"/>
      <c r="CR29" s="843"/>
      <c r="CS29" s="843"/>
      <c r="CT29" s="843"/>
      <c r="CU29" s="843"/>
      <c r="CV29" s="843"/>
      <c r="CW29" s="843"/>
      <c r="CX29" s="843"/>
      <c r="CY29" s="843"/>
      <c r="CZ29" s="843"/>
      <c r="DA29" s="843"/>
      <c r="DB29" s="843"/>
      <c r="DC29" s="843"/>
      <c r="DD29" s="843"/>
      <c r="DE29" s="843"/>
      <c r="DF29" s="843"/>
      <c r="DG29" s="843"/>
      <c r="DH29" s="843"/>
      <c r="DI29" s="843"/>
      <c r="DJ29" s="843"/>
      <c r="DK29" s="843"/>
    </row>
    <row r="30" spans="2:116" s="728" customFormat="1" ht="75">
      <c r="B30" s="850" t="s">
        <v>408</v>
      </c>
      <c r="C30" s="843"/>
      <c r="D30" s="843"/>
      <c r="E30" s="848">
        <f>AX11</f>
        <v>63325</v>
      </c>
      <c r="F30" s="849"/>
      <c r="G30" s="849"/>
      <c r="H30" s="849"/>
      <c r="I30" s="849"/>
      <c r="J30" s="848">
        <f>AX17</f>
        <v>771</v>
      </c>
      <c r="K30" s="843"/>
      <c r="L30" s="843"/>
      <c r="M30" s="843"/>
      <c r="N30" s="843"/>
      <c r="O30" s="848">
        <f>AX18</f>
        <v>2271</v>
      </c>
      <c r="P30" s="843"/>
      <c r="Q30" s="843"/>
      <c r="R30" s="843"/>
      <c r="S30" s="843"/>
      <c r="T30" s="843"/>
      <c r="U30" s="843"/>
      <c r="V30" s="843"/>
      <c r="W30" s="843"/>
      <c r="X30" s="843"/>
      <c r="Y30" s="848"/>
      <c r="Z30" s="843"/>
      <c r="AA30" s="843"/>
      <c r="AB30" s="843"/>
      <c r="AC30" s="843"/>
      <c r="AD30" s="848"/>
      <c r="AE30" s="843"/>
      <c r="AF30" s="843"/>
      <c r="AG30" s="843"/>
      <c r="AH30" s="843"/>
      <c r="AI30" s="843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  <c r="BK30" s="843"/>
      <c r="BL30" s="843"/>
      <c r="BM30" s="843"/>
      <c r="BN30" s="843"/>
      <c r="BO30" s="843"/>
      <c r="BP30" s="843"/>
      <c r="BQ30" s="843"/>
      <c r="BR30" s="843"/>
      <c r="BS30" s="843"/>
      <c r="BT30" s="843"/>
      <c r="BU30" s="843"/>
      <c r="BV30" s="843"/>
      <c r="BW30" s="843"/>
      <c r="BX30" s="843"/>
      <c r="BY30" s="843"/>
      <c r="BZ30" s="843"/>
      <c r="CA30" s="843"/>
      <c r="CB30" s="843"/>
      <c r="CC30" s="843"/>
      <c r="CD30" s="843"/>
      <c r="CE30" s="843"/>
      <c r="CF30" s="843"/>
      <c r="CG30" s="843"/>
      <c r="CH30" s="843"/>
      <c r="CI30" s="843"/>
      <c r="CJ30" s="843"/>
      <c r="CK30" s="843"/>
      <c r="CL30" s="843"/>
      <c r="CM30" s="843"/>
      <c r="CN30" s="843"/>
      <c r="CO30" s="843"/>
      <c r="CP30" s="843"/>
      <c r="CQ30" s="843"/>
      <c r="CR30" s="843"/>
      <c r="CS30" s="843"/>
      <c r="CT30" s="843"/>
      <c r="CU30" s="843"/>
      <c r="CV30" s="843"/>
      <c r="CW30" s="843"/>
      <c r="CX30" s="843"/>
      <c r="CY30" s="843"/>
      <c r="CZ30" s="843"/>
      <c r="DA30" s="843"/>
      <c r="DB30" s="843"/>
      <c r="DC30" s="843"/>
      <c r="DD30" s="843"/>
      <c r="DE30" s="843"/>
      <c r="DF30" s="843"/>
      <c r="DG30" s="843"/>
      <c r="DH30" s="843"/>
      <c r="DI30" s="843"/>
      <c r="DJ30" s="843"/>
      <c r="DK30" s="843"/>
    </row>
    <row r="31" spans="2:116" s="728" customFormat="1" ht="135">
      <c r="B31" s="851" t="s">
        <v>409</v>
      </c>
      <c r="C31" s="843"/>
      <c r="D31" s="843"/>
      <c r="E31" s="848">
        <f>BH11</f>
        <v>103197</v>
      </c>
      <c r="F31" s="849"/>
      <c r="G31" s="849"/>
      <c r="H31" s="849"/>
      <c r="I31" s="849"/>
      <c r="J31" s="848">
        <f>BH17</f>
        <v>928</v>
      </c>
      <c r="K31" s="843"/>
      <c r="L31" s="843"/>
      <c r="M31" s="843"/>
      <c r="N31" s="843"/>
      <c r="O31" s="848">
        <f>BH18</f>
        <v>2734</v>
      </c>
      <c r="P31" s="843"/>
      <c r="Q31" s="843"/>
      <c r="R31" s="843"/>
      <c r="S31" s="843"/>
      <c r="T31" s="843"/>
      <c r="U31" s="843"/>
      <c r="V31" s="843"/>
      <c r="W31" s="843"/>
      <c r="X31" s="843"/>
      <c r="Y31" s="848"/>
      <c r="Z31" s="843"/>
      <c r="AA31" s="843"/>
      <c r="AB31" s="843"/>
      <c r="AC31" s="843"/>
      <c r="AD31" s="848"/>
      <c r="AE31" s="843"/>
      <c r="AF31" s="843"/>
      <c r="AG31" s="843"/>
      <c r="AH31" s="843"/>
      <c r="AI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843"/>
      <c r="BH31" s="843"/>
      <c r="BI31" s="843"/>
      <c r="BJ31" s="843"/>
      <c r="BK31" s="843"/>
      <c r="BL31" s="843"/>
      <c r="BM31" s="843"/>
      <c r="BN31" s="843"/>
      <c r="BO31" s="843"/>
      <c r="BP31" s="843"/>
      <c r="BQ31" s="843"/>
      <c r="BR31" s="843"/>
      <c r="BS31" s="843"/>
      <c r="BT31" s="843"/>
      <c r="BU31" s="843"/>
      <c r="BV31" s="843"/>
      <c r="BW31" s="843"/>
      <c r="BX31" s="843"/>
      <c r="BY31" s="843"/>
      <c r="BZ31" s="843"/>
      <c r="CA31" s="843"/>
      <c r="CB31" s="843"/>
      <c r="CC31" s="843"/>
      <c r="CD31" s="843"/>
      <c r="CE31" s="843"/>
      <c r="CF31" s="843"/>
      <c r="CG31" s="843"/>
      <c r="CH31" s="843"/>
      <c r="CI31" s="843"/>
      <c r="CJ31" s="843"/>
      <c r="CK31" s="843"/>
      <c r="CL31" s="843"/>
      <c r="CM31" s="843"/>
      <c r="CN31" s="843"/>
      <c r="CO31" s="843"/>
      <c r="CP31" s="843"/>
      <c r="CQ31" s="843"/>
      <c r="CR31" s="843"/>
      <c r="CS31" s="843"/>
      <c r="CT31" s="843"/>
      <c r="CU31" s="843"/>
      <c r="CV31" s="843"/>
      <c r="CW31" s="843"/>
      <c r="CX31" s="843"/>
      <c r="CY31" s="843"/>
      <c r="CZ31" s="843"/>
      <c r="DA31" s="843"/>
      <c r="DB31" s="843"/>
      <c r="DC31" s="843"/>
      <c r="DD31" s="843"/>
      <c r="DE31" s="843"/>
      <c r="DF31" s="843"/>
      <c r="DG31" s="843"/>
      <c r="DH31" s="843"/>
      <c r="DI31" s="843"/>
      <c r="DJ31" s="843"/>
      <c r="DK31" s="843"/>
    </row>
    <row r="32" spans="2:116" s="728" customFormat="1" ht="135">
      <c r="B32" s="851" t="s">
        <v>414</v>
      </c>
      <c r="C32" s="843"/>
      <c r="D32" s="843"/>
      <c r="E32" s="848">
        <f>BW11</f>
        <v>228225</v>
      </c>
      <c r="F32" s="849"/>
      <c r="G32" s="849"/>
      <c r="H32" s="849"/>
      <c r="I32" s="849"/>
      <c r="J32" s="848">
        <f>BW17</f>
        <v>1300</v>
      </c>
      <c r="K32" s="843"/>
      <c r="L32" s="843"/>
      <c r="M32" s="843"/>
      <c r="N32" s="843"/>
      <c r="O32" s="848">
        <f>BW18</f>
        <v>3829</v>
      </c>
      <c r="P32" s="843"/>
      <c r="Q32" s="843"/>
      <c r="R32" s="843"/>
      <c r="S32" s="843"/>
      <c r="T32" s="843"/>
      <c r="U32" s="843"/>
      <c r="V32" s="843"/>
      <c r="W32" s="843"/>
      <c r="X32" s="843"/>
      <c r="Y32" s="848"/>
      <c r="Z32" s="843"/>
      <c r="AA32" s="843"/>
      <c r="AB32" s="843"/>
      <c r="AC32" s="843"/>
      <c r="AD32" s="848"/>
      <c r="AE32" s="843"/>
      <c r="AF32" s="843"/>
      <c r="AG32" s="843"/>
      <c r="AH32" s="843"/>
      <c r="AI32" s="84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843"/>
      <c r="BH32" s="843"/>
      <c r="BI32" s="843"/>
      <c r="BJ32" s="843"/>
      <c r="BK32" s="843"/>
      <c r="BL32" s="843"/>
      <c r="BM32" s="843"/>
      <c r="BN32" s="843"/>
      <c r="BO32" s="843"/>
      <c r="BP32" s="843"/>
      <c r="BQ32" s="843"/>
      <c r="BR32" s="843"/>
      <c r="BS32" s="843"/>
      <c r="BT32" s="843"/>
      <c r="BU32" s="843"/>
      <c r="BV32" s="843"/>
      <c r="BW32" s="843"/>
      <c r="BX32" s="843"/>
      <c r="BY32" s="843"/>
      <c r="BZ32" s="843"/>
      <c r="CA32" s="843"/>
      <c r="CB32" s="843"/>
      <c r="CC32" s="843"/>
      <c r="CD32" s="843"/>
      <c r="CE32" s="843"/>
      <c r="CF32" s="843"/>
      <c r="CG32" s="843"/>
      <c r="CH32" s="843"/>
      <c r="CI32" s="843"/>
      <c r="CJ32" s="843"/>
      <c r="CK32" s="843"/>
      <c r="CL32" s="843"/>
      <c r="CM32" s="843"/>
      <c r="CN32" s="843"/>
      <c r="CO32" s="843"/>
      <c r="CP32" s="843"/>
      <c r="CQ32" s="843"/>
      <c r="CR32" s="843"/>
      <c r="CS32" s="843"/>
      <c r="CT32" s="843"/>
      <c r="CU32" s="843"/>
      <c r="CV32" s="843"/>
      <c r="CW32" s="843"/>
      <c r="CX32" s="843"/>
      <c r="CY32" s="843"/>
      <c r="CZ32" s="843"/>
      <c r="DA32" s="843"/>
      <c r="DB32" s="843"/>
      <c r="DC32" s="843"/>
      <c r="DD32" s="843"/>
      <c r="DE32" s="843"/>
      <c r="DF32" s="843"/>
      <c r="DG32" s="843"/>
      <c r="DH32" s="843"/>
      <c r="DI32" s="843"/>
      <c r="DJ32" s="843"/>
      <c r="DK32" s="843"/>
    </row>
    <row r="33" spans="2:116" s="728" customFormat="1" ht="135">
      <c r="B33" s="851" t="s">
        <v>410</v>
      </c>
      <c r="C33" s="843"/>
      <c r="D33" s="843"/>
      <c r="E33" s="848">
        <f>CB11</f>
        <v>198457</v>
      </c>
      <c r="F33" s="849"/>
      <c r="G33" s="849"/>
      <c r="H33" s="849"/>
      <c r="I33" s="849"/>
      <c r="J33" s="848">
        <f>CB17</f>
        <v>1428</v>
      </c>
      <c r="K33" s="843"/>
      <c r="L33" s="843"/>
      <c r="M33" s="843"/>
      <c r="N33" s="843"/>
      <c r="O33" s="848">
        <f>CB18</f>
        <v>4206</v>
      </c>
      <c r="P33" s="843"/>
      <c r="Q33" s="843"/>
      <c r="R33" s="843"/>
      <c r="S33" s="843"/>
      <c r="T33" s="843"/>
      <c r="U33" s="843"/>
      <c r="V33" s="843"/>
      <c r="W33" s="843"/>
      <c r="X33" s="843"/>
      <c r="Y33" s="848"/>
      <c r="Z33" s="843"/>
      <c r="AA33" s="843"/>
      <c r="AB33" s="843"/>
      <c r="AC33" s="843"/>
      <c r="AD33" s="848"/>
      <c r="AE33" s="843"/>
      <c r="AF33" s="843"/>
      <c r="AG33" s="843"/>
      <c r="AH33" s="843"/>
      <c r="AI33" s="843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G33" s="843"/>
      <c r="BH33" s="843"/>
      <c r="BI33" s="843"/>
      <c r="BJ33" s="843"/>
      <c r="BK33" s="843"/>
      <c r="BL33" s="843"/>
      <c r="BM33" s="843"/>
      <c r="BN33" s="843"/>
      <c r="BO33" s="843"/>
      <c r="BP33" s="843"/>
      <c r="BQ33" s="843"/>
      <c r="BR33" s="843"/>
      <c r="BS33" s="843"/>
      <c r="BT33" s="843"/>
      <c r="BU33" s="843"/>
      <c r="BV33" s="843"/>
      <c r="BW33" s="843"/>
      <c r="BX33" s="843"/>
      <c r="BY33" s="843"/>
      <c r="BZ33" s="843"/>
      <c r="CA33" s="843"/>
      <c r="CB33" s="843"/>
      <c r="CC33" s="843"/>
      <c r="CD33" s="843"/>
      <c r="CE33" s="843"/>
      <c r="CF33" s="843"/>
      <c r="CG33" s="843"/>
      <c r="CH33" s="843"/>
      <c r="CI33" s="843"/>
      <c r="CJ33" s="843"/>
      <c r="CK33" s="843"/>
      <c r="CL33" s="843"/>
      <c r="CM33" s="843"/>
      <c r="CN33" s="843"/>
      <c r="CO33" s="843"/>
      <c r="CP33" s="843"/>
      <c r="CQ33" s="843"/>
      <c r="CR33" s="843"/>
      <c r="CS33" s="843"/>
      <c r="CT33" s="843"/>
      <c r="CU33" s="843"/>
      <c r="CV33" s="843"/>
      <c r="CW33" s="843"/>
      <c r="CX33" s="843"/>
      <c r="CY33" s="843"/>
      <c r="CZ33" s="843"/>
      <c r="DA33" s="843"/>
      <c r="DB33" s="843"/>
      <c r="DC33" s="843"/>
      <c r="DD33" s="843"/>
      <c r="DE33" s="843"/>
      <c r="DF33" s="843"/>
      <c r="DG33" s="843"/>
      <c r="DH33" s="843"/>
      <c r="DI33" s="843"/>
      <c r="DJ33" s="843"/>
      <c r="DK33" s="843"/>
    </row>
    <row r="34" spans="2:116" s="728" customFormat="1" ht="45">
      <c r="B34" s="850" t="s">
        <v>415</v>
      </c>
      <c r="C34" s="843"/>
      <c r="D34" s="843"/>
      <c r="E34" s="848">
        <f>CG11</f>
        <v>61620</v>
      </c>
      <c r="F34" s="849"/>
      <c r="G34" s="849"/>
      <c r="H34" s="849"/>
      <c r="I34" s="849"/>
      <c r="J34" s="848">
        <f>CG17</f>
        <v>711</v>
      </c>
      <c r="K34" s="843"/>
      <c r="L34" s="843"/>
      <c r="M34" s="843"/>
      <c r="N34" s="843"/>
      <c r="O34" s="848">
        <f>CG18</f>
        <v>2095</v>
      </c>
      <c r="P34" s="843"/>
      <c r="Q34" s="843"/>
      <c r="R34" s="843"/>
      <c r="S34" s="843"/>
      <c r="T34" s="843"/>
      <c r="U34" s="843"/>
      <c r="V34" s="843"/>
      <c r="W34" s="843"/>
      <c r="X34" s="843"/>
      <c r="Y34" s="848"/>
      <c r="Z34" s="843"/>
      <c r="AA34" s="843"/>
      <c r="AB34" s="843"/>
      <c r="AC34" s="843"/>
      <c r="AD34" s="848"/>
      <c r="AE34" s="843"/>
      <c r="AF34" s="843"/>
      <c r="AG34" s="843"/>
      <c r="AH34" s="843"/>
      <c r="AI34" s="84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843"/>
      <c r="BH34" s="843"/>
      <c r="BI34" s="843"/>
      <c r="BJ34" s="843"/>
      <c r="BK34" s="843"/>
      <c r="BL34" s="843"/>
      <c r="BM34" s="843"/>
      <c r="BN34" s="843"/>
      <c r="BO34" s="843"/>
      <c r="BP34" s="843"/>
      <c r="BQ34" s="843"/>
      <c r="BR34" s="843"/>
      <c r="BS34" s="843"/>
      <c r="BT34" s="843"/>
      <c r="BU34" s="843"/>
      <c r="BV34" s="843"/>
      <c r="BW34" s="843"/>
      <c r="BX34" s="843"/>
      <c r="BY34" s="843"/>
      <c r="BZ34" s="843"/>
      <c r="CA34" s="843"/>
      <c r="CB34" s="843"/>
      <c r="CC34" s="843"/>
      <c r="CD34" s="843"/>
      <c r="CE34" s="843"/>
      <c r="CF34" s="843"/>
      <c r="CG34" s="843"/>
      <c r="CH34" s="843"/>
      <c r="CI34" s="843"/>
      <c r="CJ34" s="843"/>
      <c r="CK34" s="843"/>
      <c r="CL34" s="843"/>
      <c r="CM34" s="843"/>
      <c r="CN34" s="843"/>
      <c r="CO34" s="843"/>
      <c r="CP34" s="843"/>
      <c r="CQ34" s="843"/>
      <c r="CR34" s="843"/>
      <c r="CS34" s="843"/>
      <c r="CT34" s="843"/>
      <c r="CU34" s="843"/>
      <c r="CV34" s="843"/>
      <c r="CW34" s="843"/>
      <c r="CX34" s="843"/>
      <c r="CY34" s="843"/>
      <c r="CZ34" s="843"/>
      <c r="DA34" s="843"/>
      <c r="DB34" s="843"/>
      <c r="DC34" s="843"/>
      <c r="DD34" s="843"/>
      <c r="DE34" s="843"/>
      <c r="DF34" s="843"/>
      <c r="DG34" s="843"/>
      <c r="DH34" s="843"/>
      <c r="DI34" s="843"/>
      <c r="DJ34" s="843"/>
      <c r="DK34" s="843"/>
    </row>
    <row r="35" spans="2:116" s="728" customFormat="1" ht="45">
      <c r="B35" s="845" t="s">
        <v>411</v>
      </c>
      <c r="E35" s="848">
        <f>CL11</f>
        <v>53583</v>
      </c>
      <c r="F35" s="849"/>
      <c r="G35" s="849"/>
      <c r="H35" s="849"/>
      <c r="I35" s="849"/>
      <c r="J35" s="848">
        <f>CL17</f>
        <v>771</v>
      </c>
      <c r="O35" s="848">
        <f>CL18</f>
        <v>2271</v>
      </c>
      <c r="Y35" s="848"/>
      <c r="AD35" s="848"/>
    </row>
    <row r="36" spans="2:116" s="728" customFormat="1" ht="45">
      <c r="B36" s="850" t="s">
        <v>416</v>
      </c>
      <c r="E36" s="848">
        <f>CQ11</f>
        <v>52492</v>
      </c>
      <c r="F36" s="849"/>
      <c r="G36" s="849"/>
      <c r="H36" s="849"/>
      <c r="I36" s="849"/>
      <c r="J36" s="848">
        <f>CQ17</f>
        <v>755</v>
      </c>
      <c r="O36" s="848">
        <f>CQ18</f>
        <v>2225</v>
      </c>
      <c r="Y36" s="848"/>
      <c r="AD36" s="848"/>
    </row>
    <row r="37" spans="2:116" s="728" customFormat="1" ht="45">
      <c r="B37" s="845" t="s">
        <v>412</v>
      </c>
      <c r="E37" s="848">
        <f>CV11</f>
        <v>45645</v>
      </c>
      <c r="F37" s="849"/>
      <c r="G37" s="849"/>
      <c r="H37" s="849"/>
      <c r="I37" s="849"/>
      <c r="J37" s="848">
        <f>CV17</f>
        <v>821</v>
      </c>
      <c r="O37" s="848">
        <f>CV18</f>
        <v>2418</v>
      </c>
      <c r="Y37" s="848"/>
      <c r="AD37" s="848"/>
    </row>
    <row r="38" spans="2:116"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  <c r="Y38" s="587"/>
      <c r="Z38" s="587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  <c r="AT38" s="587"/>
      <c r="AU38" s="587"/>
      <c r="AV38" s="587"/>
      <c r="AW38" s="587"/>
      <c r="AX38" s="587"/>
      <c r="AY38" s="587"/>
      <c r="AZ38" s="587"/>
      <c r="BA38" s="587"/>
      <c r="BB38" s="587"/>
      <c r="BC38" s="587"/>
      <c r="BD38" s="587"/>
      <c r="BE38" s="587"/>
      <c r="BF38" s="587"/>
      <c r="BG38" s="587"/>
      <c r="BH38" s="587"/>
      <c r="BI38" s="587"/>
      <c r="BJ38" s="587"/>
      <c r="BK38" s="587"/>
      <c r="BL38" s="587"/>
      <c r="BM38" s="587"/>
      <c r="BN38" s="587"/>
      <c r="BO38" s="587"/>
      <c r="BP38" s="587"/>
      <c r="BQ38" s="587"/>
      <c r="BR38" s="587"/>
      <c r="BS38" s="587"/>
      <c r="BT38" s="587"/>
      <c r="BU38" s="587"/>
      <c r="BV38" s="587"/>
      <c r="BW38" s="587"/>
      <c r="BX38" s="587"/>
      <c r="BY38" s="587"/>
      <c r="BZ38" s="587"/>
      <c r="CA38" s="587"/>
      <c r="CB38" s="587"/>
      <c r="CC38" s="587"/>
      <c r="CD38" s="587"/>
      <c r="CE38" s="587"/>
      <c r="CF38" s="587"/>
      <c r="CG38" s="587"/>
      <c r="CH38" s="587"/>
      <c r="CI38" s="587"/>
      <c r="CJ38" s="587"/>
      <c r="CK38" s="587"/>
      <c r="CL38" s="587"/>
      <c r="CM38" s="587"/>
      <c r="CN38" s="587"/>
      <c r="CO38" s="587"/>
      <c r="CP38" s="587"/>
      <c r="CQ38" s="587"/>
      <c r="CR38" s="587"/>
      <c r="CS38" s="587"/>
      <c r="CT38" s="587"/>
      <c r="CU38" s="587"/>
      <c r="CV38" s="587"/>
      <c r="CW38" s="587"/>
      <c r="CX38" s="587"/>
      <c r="CY38" s="587"/>
      <c r="CZ38" s="587"/>
      <c r="DA38" s="587"/>
      <c r="DB38" s="587"/>
      <c r="DC38" s="587"/>
      <c r="DD38" s="587"/>
      <c r="DE38" s="587"/>
      <c r="DF38" s="587"/>
      <c r="DG38" s="587"/>
      <c r="DH38" s="587"/>
      <c r="DI38" s="587"/>
      <c r="DJ38" s="587"/>
      <c r="DK38" s="587"/>
      <c r="DL38" s="587"/>
    </row>
    <row r="39" spans="2:116">
      <c r="H39" s="587"/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7"/>
      <c r="T39" s="587"/>
      <c r="U39" s="587"/>
      <c r="V39" s="587"/>
      <c r="W39" s="587"/>
      <c r="X39" s="587"/>
      <c r="Y39" s="587"/>
      <c r="Z39" s="587"/>
      <c r="AA39" s="587"/>
      <c r="AB39" s="587"/>
      <c r="AC39" s="587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  <c r="AT39" s="587"/>
      <c r="AU39" s="587"/>
      <c r="AV39" s="587"/>
      <c r="AW39" s="587"/>
      <c r="AX39" s="587"/>
      <c r="AY39" s="587"/>
      <c r="AZ39" s="587"/>
      <c r="BA39" s="587"/>
      <c r="BB39" s="587"/>
      <c r="BC39" s="587"/>
      <c r="BD39" s="587"/>
      <c r="BE39" s="587"/>
      <c r="BF39" s="587"/>
      <c r="BG39" s="587"/>
      <c r="BH39" s="587"/>
      <c r="BI39" s="587"/>
      <c r="BJ39" s="587"/>
      <c r="BK39" s="587"/>
      <c r="BL39" s="587"/>
      <c r="BM39" s="587"/>
      <c r="BN39" s="587"/>
      <c r="BO39" s="587"/>
      <c r="BP39" s="587"/>
      <c r="BQ39" s="587"/>
      <c r="BR39" s="587"/>
      <c r="BS39" s="587"/>
      <c r="BT39" s="587"/>
      <c r="BU39" s="587"/>
      <c r="BV39" s="587"/>
      <c r="BW39" s="587"/>
      <c r="BX39" s="587"/>
      <c r="BY39" s="587"/>
      <c r="BZ39" s="587"/>
      <c r="CA39" s="587"/>
      <c r="CB39" s="587"/>
      <c r="CC39" s="587"/>
      <c r="CD39" s="587"/>
      <c r="CE39" s="587"/>
      <c r="CF39" s="587"/>
      <c r="CG39" s="587"/>
      <c r="CH39" s="587"/>
      <c r="CI39" s="587"/>
      <c r="CJ39" s="587"/>
      <c r="CK39" s="587"/>
      <c r="CL39" s="587"/>
      <c r="CM39" s="587"/>
      <c r="CN39" s="587"/>
      <c r="CO39" s="587"/>
      <c r="CP39" s="587"/>
      <c r="CQ39" s="587"/>
      <c r="CR39" s="587"/>
      <c r="CS39" s="587"/>
      <c r="CT39" s="587"/>
      <c r="CU39" s="587"/>
      <c r="CV39" s="587"/>
      <c r="CW39" s="587"/>
      <c r="CX39" s="587"/>
      <c r="CY39" s="587"/>
      <c r="CZ39" s="587"/>
      <c r="DA39" s="587"/>
      <c r="DB39" s="587"/>
      <c r="DC39" s="587"/>
      <c r="DD39" s="587"/>
      <c r="DE39" s="587"/>
      <c r="DF39" s="587"/>
      <c r="DG39" s="587"/>
      <c r="DH39" s="587"/>
      <c r="DI39" s="587"/>
      <c r="DJ39" s="587"/>
      <c r="DK39" s="587"/>
      <c r="DL39" s="587"/>
    </row>
    <row r="40" spans="2:116">
      <c r="H40" s="587"/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7"/>
      <c r="T40" s="587"/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7"/>
      <c r="BD40" s="587"/>
      <c r="BE40" s="587"/>
      <c r="BF40" s="587"/>
      <c r="BG40" s="587"/>
      <c r="BH40" s="587"/>
      <c r="BI40" s="587"/>
      <c r="BJ40" s="587"/>
      <c r="BK40" s="587"/>
      <c r="BL40" s="587"/>
      <c r="BM40" s="587"/>
      <c r="BN40" s="587"/>
      <c r="BO40" s="587"/>
      <c r="BP40" s="587"/>
      <c r="BQ40" s="587"/>
      <c r="BR40" s="587"/>
      <c r="BS40" s="587"/>
      <c r="BT40" s="587"/>
      <c r="BU40" s="587"/>
      <c r="BV40" s="587"/>
      <c r="BW40" s="587"/>
      <c r="BX40" s="587"/>
      <c r="BY40" s="587"/>
      <c r="BZ40" s="587"/>
      <c r="CA40" s="587"/>
      <c r="CB40" s="587"/>
      <c r="CC40" s="587"/>
      <c r="CD40" s="587"/>
      <c r="CE40" s="587"/>
      <c r="CF40" s="587"/>
      <c r="CG40" s="587"/>
      <c r="CH40" s="587"/>
      <c r="CI40" s="587"/>
      <c r="CJ40" s="587"/>
      <c r="CK40" s="587"/>
      <c r="CL40" s="587"/>
      <c r="CM40" s="587"/>
      <c r="CN40" s="587"/>
      <c r="CO40" s="587"/>
      <c r="CP40" s="587"/>
      <c r="CQ40" s="587"/>
      <c r="CR40" s="587"/>
      <c r="CS40" s="587"/>
      <c r="CT40" s="587"/>
      <c r="CU40" s="587"/>
      <c r="CV40" s="587"/>
      <c r="CW40" s="587"/>
      <c r="CX40" s="587"/>
      <c r="CY40" s="587"/>
      <c r="CZ40" s="587"/>
      <c r="DA40" s="587"/>
      <c r="DB40" s="587"/>
      <c r="DC40" s="587"/>
      <c r="DD40" s="587"/>
      <c r="DE40" s="587"/>
      <c r="DF40" s="587"/>
      <c r="DG40" s="587"/>
      <c r="DH40" s="587"/>
      <c r="DI40" s="587"/>
      <c r="DJ40" s="587"/>
      <c r="DK40" s="587"/>
      <c r="DL40" s="587"/>
    </row>
    <row r="41" spans="2:116">
      <c r="H41" s="587"/>
      <c r="I41" s="587"/>
      <c r="J41" s="587"/>
      <c r="K41" s="587"/>
      <c r="L41" s="587"/>
      <c r="M41" s="587"/>
      <c r="N41" s="587"/>
      <c r="O41" s="587"/>
      <c r="P41" s="587"/>
      <c r="Q41" s="587"/>
      <c r="R41" s="587"/>
      <c r="S41" s="587"/>
      <c r="T41" s="587"/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  <c r="AT41" s="587"/>
      <c r="AU41" s="587"/>
      <c r="AV41" s="587"/>
      <c r="AW41" s="587"/>
      <c r="AX41" s="587"/>
      <c r="AY41" s="587"/>
      <c r="AZ41" s="587"/>
      <c r="BA41" s="587"/>
      <c r="BB41" s="587"/>
      <c r="BC41" s="587"/>
      <c r="BD41" s="587"/>
      <c r="BE41" s="587"/>
      <c r="BF41" s="587"/>
      <c r="BG41" s="587"/>
      <c r="BH41" s="587"/>
      <c r="BI41" s="587"/>
      <c r="BJ41" s="587"/>
      <c r="BK41" s="587"/>
      <c r="BL41" s="587"/>
      <c r="BM41" s="587"/>
      <c r="BN41" s="587"/>
      <c r="BO41" s="587"/>
      <c r="BP41" s="587"/>
      <c r="BQ41" s="587"/>
      <c r="BR41" s="587"/>
      <c r="BS41" s="587"/>
      <c r="BT41" s="587"/>
      <c r="BU41" s="587"/>
      <c r="BV41" s="587"/>
      <c r="BW41" s="587"/>
      <c r="BX41" s="587"/>
      <c r="BY41" s="587"/>
      <c r="BZ41" s="587"/>
      <c r="CA41" s="587"/>
      <c r="CB41" s="587"/>
      <c r="CC41" s="587"/>
      <c r="CD41" s="587"/>
      <c r="CE41" s="587"/>
      <c r="CF41" s="587"/>
      <c r="CG41" s="587"/>
      <c r="CH41" s="587"/>
      <c r="CI41" s="587"/>
      <c r="CJ41" s="587"/>
      <c r="CK41" s="587"/>
      <c r="CL41" s="587"/>
      <c r="CM41" s="587"/>
      <c r="CN41" s="587"/>
      <c r="CO41" s="587"/>
      <c r="CP41" s="587"/>
      <c r="CQ41" s="587"/>
      <c r="CR41" s="587"/>
      <c r="CS41" s="587"/>
      <c r="CT41" s="587"/>
      <c r="CU41" s="587"/>
      <c r="CV41" s="587"/>
      <c r="CW41" s="587"/>
      <c r="CX41" s="587"/>
      <c r="CY41" s="587"/>
      <c r="CZ41" s="587"/>
      <c r="DA41" s="587"/>
      <c r="DB41" s="587"/>
      <c r="DC41" s="587"/>
      <c r="DD41" s="587"/>
      <c r="DE41" s="587"/>
      <c r="DF41" s="587"/>
      <c r="DG41" s="587"/>
      <c r="DH41" s="587"/>
      <c r="DI41" s="587"/>
      <c r="DJ41" s="587"/>
      <c r="DK41" s="587"/>
      <c r="DL41" s="587"/>
    </row>
    <row r="42" spans="2:116"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  <c r="AT42" s="587"/>
      <c r="AU42" s="587"/>
      <c r="AV42" s="587"/>
      <c r="AW42" s="587"/>
      <c r="AX42" s="587"/>
      <c r="AY42" s="587"/>
      <c r="AZ42" s="587"/>
      <c r="BA42" s="587"/>
      <c r="BB42" s="587"/>
      <c r="BC42" s="587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587"/>
      <c r="BP42" s="587"/>
      <c r="BQ42" s="587"/>
      <c r="BR42" s="587"/>
      <c r="BS42" s="587"/>
      <c r="BT42" s="587"/>
      <c r="BU42" s="587"/>
      <c r="BV42" s="587"/>
      <c r="BW42" s="587"/>
      <c r="BX42" s="587"/>
      <c r="BY42" s="587"/>
      <c r="BZ42" s="587"/>
      <c r="CA42" s="587"/>
      <c r="CB42" s="587"/>
      <c r="CC42" s="587"/>
      <c r="CD42" s="587"/>
      <c r="CE42" s="587"/>
      <c r="CF42" s="587"/>
      <c r="CG42" s="587"/>
      <c r="CH42" s="587"/>
      <c r="CI42" s="587"/>
      <c r="CJ42" s="587"/>
      <c r="CK42" s="587"/>
      <c r="CL42" s="587"/>
      <c r="CM42" s="587"/>
      <c r="CN42" s="587"/>
      <c r="CO42" s="587"/>
      <c r="CP42" s="587"/>
      <c r="CQ42" s="587"/>
      <c r="CR42" s="587"/>
      <c r="CS42" s="587"/>
      <c r="CT42" s="587"/>
      <c r="CU42" s="587"/>
      <c r="CV42" s="587"/>
      <c r="CW42" s="587"/>
      <c r="CX42" s="587"/>
      <c r="CY42" s="587"/>
      <c r="CZ42" s="587"/>
      <c r="DA42" s="587"/>
      <c r="DB42" s="587"/>
      <c r="DC42" s="587"/>
      <c r="DD42" s="587"/>
      <c r="DE42" s="587"/>
      <c r="DF42" s="587"/>
      <c r="DG42" s="587"/>
      <c r="DH42" s="587"/>
      <c r="DI42" s="587"/>
      <c r="DJ42" s="587"/>
      <c r="DK42" s="587"/>
      <c r="DL42" s="587"/>
    </row>
    <row r="43" spans="2:116">
      <c r="H43" s="587"/>
      <c r="I43" s="587"/>
      <c r="J43" s="587"/>
      <c r="K43" s="587"/>
      <c r="L43" s="587"/>
      <c r="M43" s="587"/>
      <c r="N43" s="587"/>
      <c r="O43" s="587"/>
      <c r="P43" s="587"/>
      <c r="Q43" s="587"/>
      <c r="R43" s="587"/>
      <c r="S43" s="587"/>
      <c r="T43" s="587"/>
      <c r="U43" s="587"/>
      <c r="V43" s="587"/>
      <c r="W43" s="587"/>
      <c r="X43" s="587"/>
      <c r="Y43" s="587"/>
      <c r="Z43" s="587"/>
      <c r="AA43" s="587"/>
      <c r="AB43" s="587"/>
      <c r="AC43" s="587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  <c r="AT43" s="587"/>
      <c r="AU43" s="587"/>
      <c r="AV43" s="587"/>
      <c r="AW43" s="587"/>
      <c r="AX43" s="587"/>
      <c r="AY43" s="587"/>
      <c r="AZ43" s="587"/>
      <c r="BA43" s="587"/>
      <c r="BB43" s="587"/>
      <c r="BC43" s="587"/>
      <c r="BD43" s="587"/>
      <c r="BE43" s="587"/>
      <c r="BF43" s="587"/>
      <c r="BG43" s="587"/>
      <c r="BH43" s="587"/>
      <c r="BI43" s="587"/>
      <c r="BJ43" s="587"/>
      <c r="BK43" s="587"/>
      <c r="BL43" s="587"/>
      <c r="BM43" s="587"/>
      <c r="BN43" s="587"/>
      <c r="BO43" s="587"/>
      <c r="BP43" s="587"/>
      <c r="BQ43" s="587"/>
      <c r="BR43" s="587"/>
      <c r="BS43" s="587"/>
      <c r="BT43" s="587"/>
      <c r="BU43" s="587"/>
      <c r="BV43" s="587"/>
      <c r="BW43" s="587"/>
      <c r="BX43" s="587"/>
      <c r="BY43" s="587"/>
      <c r="BZ43" s="587"/>
      <c r="CA43" s="587"/>
      <c r="CB43" s="587"/>
      <c r="CC43" s="587"/>
      <c r="CD43" s="587"/>
      <c r="CE43" s="587"/>
      <c r="CF43" s="587"/>
      <c r="CG43" s="587"/>
      <c r="CH43" s="587"/>
      <c r="CI43" s="587"/>
      <c r="CJ43" s="587"/>
      <c r="CK43" s="587"/>
      <c r="CL43" s="587"/>
      <c r="CM43" s="587"/>
      <c r="CN43" s="587"/>
      <c r="CO43" s="587"/>
      <c r="CP43" s="587"/>
      <c r="CQ43" s="587"/>
      <c r="CR43" s="587"/>
      <c r="CS43" s="587"/>
      <c r="CT43" s="587"/>
      <c r="CU43" s="587"/>
      <c r="CV43" s="587"/>
      <c r="CW43" s="587"/>
      <c r="CX43" s="587"/>
      <c r="CY43" s="587"/>
      <c r="CZ43" s="587"/>
      <c r="DA43" s="587"/>
      <c r="DB43" s="587"/>
      <c r="DC43" s="587"/>
      <c r="DD43" s="587"/>
      <c r="DE43" s="587"/>
      <c r="DF43" s="587"/>
      <c r="DG43" s="587"/>
      <c r="DH43" s="587"/>
      <c r="DI43" s="587"/>
      <c r="DJ43" s="587"/>
      <c r="DK43" s="587"/>
      <c r="DL43" s="587"/>
    </row>
    <row r="44" spans="2:116">
      <c r="H44" s="587"/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7"/>
      <c r="BC44" s="587"/>
      <c r="BD44" s="587"/>
      <c r="BE44" s="587"/>
      <c r="BF44" s="587"/>
      <c r="BG44" s="587"/>
      <c r="BH44" s="587"/>
      <c r="BI44" s="587"/>
      <c r="BJ44" s="587"/>
      <c r="BK44" s="587"/>
      <c r="BL44" s="587"/>
      <c r="BM44" s="587"/>
      <c r="BN44" s="587"/>
      <c r="BO44" s="587"/>
      <c r="BP44" s="587"/>
      <c r="BQ44" s="587"/>
      <c r="BR44" s="587"/>
      <c r="BS44" s="587"/>
      <c r="BT44" s="587"/>
      <c r="BU44" s="587"/>
      <c r="BV44" s="587"/>
      <c r="BW44" s="587"/>
      <c r="BX44" s="587"/>
      <c r="BY44" s="587"/>
      <c r="BZ44" s="587"/>
      <c r="CA44" s="587"/>
      <c r="CB44" s="587"/>
      <c r="CC44" s="587"/>
      <c r="CD44" s="587"/>
      <c r="CE44" s="587"/>
      <c r="CF44" s="587"/>
      <c r="CG44" s="587"/>
      <c r="CH44" s="587"/>
      <c r="CI44" s="587"/>
      <c r="CJ44" s="587"/>
      <c r="CK44" s="587"/>
      <c r="CL44" s="587"/>
      <c r="CM44" s="587"/>
      <c r="CN44" s="587"/>
      <c r="CO44" s="587"/>
      <c r="CP44" s="587"/>
      <c r="CQ44" s="587"/>
      <c r="CR44" s="587"/>
      <c r="CS44" s="587"/>
      <c r="CT44" s="587"/>
      <c r="CU44" s="587"/>
      <c r="CV44" s="587"/>
      <c r="CW44" s="587"/>
      <c r="CX44" s="587"/>
      <c r="CY44" s="587"/>
      <c r="CZ44" s="587"/>
      <c r="DA44" s="587"/>
      <c r="DB44" s="587"/>
      <c r="DC44" s="587"/>
      <c r="DD44" s="587"/>
      <c r="DE44" s="587"/>
      <c r="DF44" s="587"/>
      <c r="DG44" s="587"/>
      <c r="DH44" s="587"/>
      <c r="DI44" s="587"/>
      <c r="DJ44" s="587"/>
      <c r="DK44" s="587"/>
      <c r="DL44" s="587"/>
    </row>
    <row r="45" spans="2:116">
      <c r="H45" s="587"/>
      <c r="I45" s="587"/>
      <c r="J45" s="587"/>
      <c r="K45" s="587"/>
      <c r="L45" s="587"/>
      <c r="M45" s="587"/>
      <c r="N45" s="587"/>
      <c r="O45" s="587"/>
      <c r="P45" s="587"/>
      <c r="Q45" s="587"/>
      <c r="R45" s="587"/>
      <c r="S45" s="587"/>
      <c r="T45" s="587"/>
      <c r="U45" s="587"/>
      <c r="V45" s="587"/>
      <c r="W45" s="587"/>
      <c r="X45" s="587"/>
      <c r="Y45" s="587"/>
      <c r="Z45" s="587"/>
      <c r="AA45" s="587"/>
      <c r="AB45" s="587"/>
      <c r="AC45" s="587"/>
      <c r="AD45" s="587"/>
      <c r="AE45" s="587"/>
      <c r="AF45" s="587"/>
      <c r="AG45" s="587"/>
      <c r="AH45" s="587"/>
      <c r="AI45" s="587"/>
      <c r="AJ45" s="587"/>
      <c r="AK45" s="587"/>
      <c r="AL45" s="587"/>
      <c r="AM45" s="587"/>
      <c r="AN45" s="587"/>
      <c r="AO45" s="587"/>
      <c r="AP45" s="587"/>
      <c r="AQ45" s="587"/>
      <c r="AR45" s="587"/>
      <c r="AS45" s="587"/>
      <c r="AT45" s="587"/>
      <c r="AU45" s="587"/>
      <c r="AV45" s="587"/>
      <c r="AW45" s="587"/>
      <c r="AX45" s="587"/>
      <c r="AY45" s="587"/>
      <c r="AZ45" s="587"/>
      <c r="BA45" s="587"/>
      <c r="BB45" s="587"/>
      <c r="BC45" s="587"/>
      <c r="BD45" s="587"/>
      <c r="BE45" s="587"/>
      <c r="BF45" s="587"/>
      <c r="BG45" s="587"/>
      <c r="BH45" s="587"/>
      <c r="BI45" s="587"/>
      <c r="BJ45" s="587"/>
      <c r="BK45" s="587"/>
      <c r="BL45" s="587"/>
      <c r="BM45" s="587"/>
      <c r="BN45" s="587"/>
      <c r="BO45" s="587"/>
      <c r="BP45" s="587"/>
      <c r="BQ45" s="587"/>
      <c r="BR45" s="587"/>
      <c r="BS45" s="587"/>
      <c r="BT45" s="587"/>
      <c r="BU45" s="587"/>
      <c r="BV45" s="587"/>
      <c r="BW45" s="587"/>
      <c r="BX45" s="587"/>
      <c r="BY45" s="587"/>
      <c r="BZ45" s="587"/>
      <c r="CA45" s="587"/>
      <c r="CB45" s="587"/>
      <c r="CC45" s="587"/>
      <c r="CD45" s="587"/>
      <c r="CE45" s="587"/>
      <c r="CF45" s="587"/>
      <c r="CG45" s="587"/>
      <c r="CH45" s="587"/>
      <c r="CI45" s="587"/>
      <c r="CJ45" s="587"/>
      <c r="CK45" s="587"/>
      <c r="CL45" s="587"/>
      <c r="CM45" s="587"/>
      <c r="CN45" s="587"/>
      <c r="CO45" s="587"/>
      <c r="CP45" s="587"/>
      <c r="CQ45" s="587"/>
      <c r="CR45" s="587"/>
      <c r="CS45" s="587"/>
      <c r="CT45" s="587"/>
      <c r="CU45" s="587"/>
      <c r="CV45" s="587"/>
      <c r="CW45" s="587"/>
      <c r="CX45" s="587"/>
      <c r="CY45" s="587"/>
      <c r="CZ45" s="587"/>
      <c r="DA45" s="587"/>
      <c r="DB45" s="587"/>
      <c r="DC45" s="587"/>
      <c r="DD45" s="587"/>
      <c r="DE45" s="587"/>
      <c r="DF45" s="587"/>
      <c r="DG45" s="587"/>
      <c r="DH45" s="587"/>
      <c r="DI45" s="587"/>
      <c r="DJ45" s="587"/>
      <c r="DK45" s="587"/>
      <c r="DL45" s="587"/>
    </row>
    <row r="46" spans="2:116"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/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/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/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/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/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87"/>
      <c r="CI46" s="587"/>
      <c r="CJ46" s="587"/>
      <c r="CK46" s="587"/>
      <c r="CL46" s="587"/>
      <c r="CM46" s="587"/>
      <c r="CN46" s="587"/>
      <c r="CO46" s="587"/>
      <c r="CP46" s="587"/>
      <c r="CQ46" s="587"/>
      <c r="CR46" s="587"/>
      <c r="CS46" s="587"/>
      <c r="CT46" s="587"/>
      <c r="CU46" s="587"/>
      <c r="CV46" s="587"/>
      <c r="CW46" s="587"/>
      <c r="CX46" s="587"/>
      <c r="CY46" s="587"/>
      <c r="CZ46" s="587"/>
      <c r="DA46" s="587"/>
      <c r="DB46" s="587"/>
      <c r="DC46" s="587"/>
      <c r="DD46" s="587"/>
      <c r="DE46" s="587"/>
      <c r="DF46" s="587"/>
      <c r="DG46" s="587"/>
      <c r="DH46" s="587"/>
      <c r="DI46" s="587"/>
      <c r="DJ46" s="587"/>
      <c r="DK46" s="587"/>
      <c r="DL46" s="587"/>
    </row>
    <row r="47" spans="2:116">
      <c r="H47" s="587"/>
      <c r="I47" s="587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587"/>
      <c r="X47" s="587"/>
      <c r="Y47" s="587"/>
      <c r="Z47" s="587"/>
      <c r="AA47" s="587"/>
      <c r="AB47" s="587"/>
      <c r="AC47" s="587"/>
      <c r="AD47" s="587"/>
      <c r="AE47" s="587"/>
      <c r="AF47" s="587"/>
      <c r="AG47" s="587"/>
      <c r="AH47" s="587"/>
      <c r="AI47" s="587"/>
      <c r="AJ47" s="587"/>
      <c r="AK47" s="587"/>
      <c r="AL47" s="587"/>
      <c r="AM47" s="587"/>
      <c r="AN47" s="587"/>
      <c r="AO47" s="587"/>
      <c r="AP47" s="587"/>
      <c r="AQ47" s="587"/>
      <c r="AR47" s="587"/>
      <c r="AS47" s="587"/>
      <c r="AT47" s="587"/>
      <c r="AU47" s="587"/>
      <c r="AV47" s="587"/>
      <c r="AW47" s="587"/>
      <c r="AX47" s="587"/>
      <c r="AY47" s="587"/>
      <c r="AZ47" s="587"/>
      <c r="BA47" s="587"/>
      <c r="BB47" s="587"/>
      <c r="BC47" s="587"/>
      <c r="BD47" s="587"/>
      <c r="BE47" s="587"/>
      <c r="BF47" s="587"/>
      <c r="BG47" s="587"/>
      <c r="BH47" s="587"/>
      <c r="BI47" s="587"/>
      <c r="BJ47" s="587"/>
      <c r="BK47" s="587"/>
      <c r="BL47" s="587"/>
      <c r="BM47" s="587"/>
      <c r="BN47" s="587"/>
      <c r="BO47" s="587"/>
      <c r="BP47" s="587"/>
      <c r="BQ47" s="587"/>
      <c r="BR47" s="587"/>
      <c r="BS47" s="587"/>
      <c r="BT47" s="587"/>
      <c r="BU47" s="587"/>
      <c r="BV47" s="587"/>
      <c r="BW47" s="587"/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7"/>
      <c r="CI47" s="587"/>
      <c r="CJ47" s="587"/>
      <c r="CK47" s="587"/>
      <c r="CL47" s="587"/>
      <c r="CM47" s="587"/>
      <c r="CN47" s="587"/>
      <c r="CO47" s="587"/>
      <c r="CP47" s="587"/>
      <c r="CQ47" s="587"/>
      <c r="CR47" s="587"/>
      <c r="CS47" s="587"/>
      <c r="CT47" s="587"/>
      <c r="CU47" s="587"/>
      <c r="CV47" s="587"/>
      <c r="CW47" s="587"/>
      <c r="CX47" s="587"/>
      <c r="CY47" s="587"/>
      <c r="CZ47" s="587"/>
      <c r="DA47" s="587"/>
      <c r="DB47" s="587"/>
      <c r="DC47" s="587"/>
      <c r="DD47" s="587"/>
      <c r="DE47" s="587"/>
      <c r="DF47" s="587"/>
      <c r="DG47" s="587"/>
      <c r="DH47" s="587"/>
      <c r="DI47" s="587"/>
      <c r="DJ47" s="587"/>
      <c r="DK47" s="587"/>
      <c r="DL47" s="587"/>
    </row>
    <row r="48" spans="2:116"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  <c r="Y48" s="587"/>
      <c r="Z48" s="587"/>
      <c r="AA48" s="587"/>
      <c r="AB48" s="587"/>
      <c r="AC48" s="587"/>
      <c r="AD48" s="587"/>
      <c r="AE48" s="587"/>
      <c r="AF48" s="587"/>
      <c r="AG48" s="587"/>
      <c r="AH48" s="587"/>
      <c r="AI48" s="587"/>
      <c r="AJ48" s="587"/>
      <c r="AK48" s="587"/>
      <c r="AL48" s="587"/>
      <c r="AM48" s="587"/>
      <c r="AN48" s="587"/>
      <c r="AO48" s="587"/>
      <c r="AP48" s="587"/>
      <c r="AQ48" s="587"/>
      <c r="AR48" s="587"/>
      <c r="AS48" s="587"/>
      <c r="AT48" s="587"/>
      <c r="AU48" s="587"/>
      <c r="AV48" s="587"/>
      <c r="AW48" s="587"/>
      <c r="AX48" s="587"/>
      <c r="AY48" s="587"/>
      <c r="AZ48" s="587"/>
      <c r="BA48" s="587"/>
      <c r="BB48" s="587"/>
      <c r="BC48" s="587"/>
      <c r="BD48" s="587"/>
      <c r="BE48" s="587"/>
      <c r="BF48" s="587"/>
      <c r="BG48" s="587"/>
      <c r="BH48" s="587"/>
      <c r="BI48" s="587"/>
      <c r="BJ48" s="587"/>
      <c r="BK48" s="587"/>
      <c r="BL48" s="587"/>
      <c r="BM48" s="587"/>
      <c r="BN48" s="587"/>
      <c r="BO48" s="587"/>
      <c r="BP48" s="587"/>
      <c r="BQ48" s="587"/>
      <c r="BR48" s="587"/>
      <c r="BS48" s="587"/>
      <c r="BT48" s="587"/>
      <c r="BU48" s="587"/>
      <c r="BV48" s="587"/>
      <c r="BW48" s="587"/>
      <c r="BX48" s="587"/>
      <c r="BY48" s="587"/>
      <c r="BZ48" s="587"/>
      <c r="CA48" s="587"/>
      <c r="CB48" s="587"/>
      <c r="CC48" s="587"/>
      <c r="CD48" s="587"/>
      <c r="CE48" s="587"/>
      <c r="CF48" s="587"/>
      <c r="CG48" s="587"/>
      <c r="CH48" s="587"/>
      <c r="CI48" s="587"/>
      <c r="CJ48" s="587"/>
      <c r="CK48" s="587"/>
      <c r="CL48" s="587"/>
      <c r="CM48" s="587"/>
      <c r="CN48" s="587"/>
      <c r="CO48" s="587"/>
      <c r="CP48" s="587"/>
      <c r="CQ48" s="587"/>
      <c r="CR48" s="587"/>
      <c r="CS48" s="587"/>
      <c r="CT48" s="587"/>
      <c r="CU48" s="587"/>
      <c r="CV48" s="587"/>
      <c r="CW48" s="587"/>
      <c r="CX48" s="587"/>
      <c r="CY48" s="587"/>
      <c r="CZ48" s="587"/>
      <c r="DA48" s="587"/>
      <c r="DB48" s="587"/>
      <c r="DC48" s="587"/>
      <c r="DD48" s="587"/>
      <c r="DE48" s="587"/>
      <c r="DF48" s="587"/>
      <c r="DG48" s="587"/>
      <c r="DH48" s="587"/>
      <c r="DI48" s="587"/>
      <c r="DJ48" s="587"/>
      <c r="DK48" s="587"/>
      <c r="DL48" s="587"/>
    </row>
    <row r="49" spans="8:116">
      <c r="H49" s="587"/>
      <c r="I49" s="587"/>
      <c r="J49" s="587"/>
      <c r="K49" s="587"/>
      <c r="L49" s="587"/>
      <c r="M49" s="587"/>
      <c r="N49" s="587"/>
      <c r="O49" s="587"/>
      <c r="P49" s="587"/>
      <c r="Q49" s="587"/>
      <c r="R49" s="587"/>
      <c r="S49" s="587"/>
      <c r="T49" s="587"/>
      <c r="U49" s="587"/>
      <c r="V49" s="587"/>
      <c r="W49" s="587"/>
      <c r="X49" s="587"/>
      <c r="Y49" s="587"/>
      <c r="Z49" s="587"/>
      <c r="AA49" s="587"/>
      <c r="AB49" s="587"/>
      <c r="AC49" s="587"/>
      <c r="AD49" s="587"/>
      <c r="AE49" s="587"/>
      <c r="AF49" s="587"/>
      <c r="AG49" s="587"/>
      <c r="AH49" s="587"/>
      <c r="AI49" s="587"/>
      <c r="AJ49" s="587"/>
      <c r="AK49" s="587"/>
      <c r="AL49" s="587"/>
      <c r="AM49" s="587"/>
      <c r="AN49" s="587"/>
      <c r="AO49" s="587"/>
      <c r="AP49" s="587"/>
      <c r="AQ49" s="587"/>
      <c r="AR49" s="587"/>
      <c r="AS49" s="587"/>
      <c r="AT49" s="587"/>
      <c r="AU49" s="587"/>
      <c r="AV49" s="587"/>
      <c r="AW49" s="587"/>
      <c r="AX49" s="587"/>
      <c r="AY49" s="587"/>
      <c r="AZ49" s="587"/>
      <c r="BA49" s="587"/>
      <c r="BB49" s="587"/>
      <c r="BC49" s="587"/>
      <c r="BD49" s="587"/>
      <c r="BE49" s="587"/>
      <c r="BF49" s="587"/>
      <c r="BG49" s="587"/>
      <c r="BH49" s="587"/>
      <c r="BI49" s="587"/>
      <c r="BJ49" s="587"/>
      <c r="BK49" s="587"/>
      <c r="BL49" s="587"/>
      <c r="BM49" s="587"/>
      <c r="BN49" s="587"/>
      <c r="BO49" s="587"/>
      <c r="BP49" s="587"/>
      <c r="BQ49" s="587"/>
      <c r="BR49" s="587"/>
      <c r="BS49" s="587"/>
      <c r="BT49" s="587"/>
      <c r="BU49" s="587"/>
      <c r="BV49" s="587"/>
      <c r="BW49" s="587"/>
      <c r="BX49" s="587"/>
      <c r="BY49" s="587"/>
      <c r="BZ49" s="587"/>
      <c r="CA49" s="587"/>
      <c r="CB49" s="587"/>
      <c r="CC49" s="587"/>
      <c r="CD49" s="587"/>
      <c r="CE49" s="587"/>
      <c r="CF49" s="587"/>
      <c r="CG49" s="587"/>
      <c r="CH49" s="587"/>
      <c r="CI49" s="587"/>
      <c r="CJ49" s="587"/>
      <c r="CK49" s="587"/>
      <c r="CL49" s="587"/>
      <c r="CM49" s="587"/>
      <c r="CN49" s="587"/>
      <c r="CO49" s="587"/>
      <c r="CP49" s="587"/>
      <c r="CQ49" s="587"/>
      <c r="CR49" s="587"/>
      <c r="CS49" s="587"/>
      <c r="CT49" s="587"/>
      <c r="CU49" s="587"/>
      <c r="CV49" s="587"/>
      <c r="CW49" s="587"/>
      <c r="CX49" s="587"/>
      <c r="CY49" s="587"/>
      <c r="CZ49" s="587"/>
      <c r="DA49" s="587"/>
      <c r="DB49" s="587"/>
      <c r="DC49" s="587"/>
      <c r="DD49" s="587"/>
      <c r="DE49" s="587"/>
      <c r="DF49" s="587"/>
      <c r="DG49" s="587"/>
      <c r="DH49" s="587"/>
      <c r="DI49" s="587"/>
      <c r="DJ49" s="587"/>
      <c r="DK49" s="587"/>
      <c r="DL49" s="587"/>
    </row>
    <row r="50" spans="8:116"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587"/>
      <c r="X50" s="587"/>
      <c r="Y50" s="587"/>
      <c r="Z50" s="587"/>
      <c r="AA50" s="587"/>
      <c r="AB50" s="587"/>
      <c r="AC50" s="587"/>
      <c r="AD50" s="587"/>
      <c r="AE50" s="587"/>
      <c r="AF50" s="587"/>
      <c r="AG50" s="587"/>
      <c r="AH50" s="587"/>
      <c r="AI50" s="587"/>
      <c r="AJ50" s="587"/>
      <c r="AK50" s="587"/>
      <c r="AL50" s="587"/>
      <c r="AM50" s="587"/>
      <c r="AN50" s="587"/>
      <c r="AO50" s="587"/>
      <c r="AP50" s="587"/>
      <c r="AQ50" s="587"/>
      <c r="AR50" s="587"/>
      <c r="AS50" s="587"/>
      <c r="AT50" s="587"/>
      <c r="AU50" s="587"/>
      <c r="AV50" s="587"/>
      <c r="AW50" s="587"/>
      <c r="AX50" s="587"/>
      <c r="AY50" s="587"/>
      <c r="AZ50" s="587"/>
      <c r="BA50" s="587"/>
      <c r="BB50" s="587"/>
      <c r="BC50" s="587"/>
      <c r="BD50" s="587"/>
      <c r="BE50" s="587"/>
      <c r="BF50" s="587"/>
      <c r="BG50" s="587"/>
      <c r="BH50" s="587"/>
      <c r="BI50" s="587"/>
      <c r="BJ50" s="587"/>
      <c r="BK50" s="587"/>
      <c r="BL50" s="587"/>
      <c r="BM50" s="587"/>
      <c r="BN50" s="587"/>
      <c r="BO50" s="587"/>
      <c r="BP50" s="587"/>
      <c r="BQ50" s="587"/>
      <c r="BR50" s="587"/>
      <c r="BS50" s="587"/>
      <c r="BT50" s="587"/>
      <c r="BU50" s="587"/>
      <c r="BV50" s="587"/>
      <c r="BW50" s="587"/>
      <c r="BX50" s="587"/>
      <c r="BY50" s="587"/>
      <c r="BZ50" s="587"/>
      <c r="CA50" s="587"/>
      <c r="CB50" s="587"/>
      <c r="CC50" s="587"/>
      <c r="CD50" s="587"/>
      <c r="CE50" s="587"/>
      <c r="CF50" s="587"/>
      <c r="CG50" s="587"/>
      <c r="CH50" s="587"/>
      <c r="CI50" s="587"/>
      <c r="CJ50" s="587"/>
      <c r="CK50" s="587"/>
      <c r="CL50" s="587"/>
      <c r="CM50" s="587"/>
      <c r="CN50" s="587"/>
      <c r="CO50" s="587"/>
      <c r="CP50" s="587"/>
      <c r="CQ50" s="587"/>
      <c r="CR50" s="587"/>
      <c r="CS50" s="587"/>
      <c r="CT50" s="587"/>
      <c r="CU50" s="587"/>
      <c r="CV50" s="587"/>
      <c r="CW50" s="587"/>
      <c r="CX50" s="587"/>
      <c r="CY50" s="587"/>
      <c r="CZ50" s="587"/>
      <c r="DA50" s="587"/>
      <c r="DB50" s="587"/>
      <c r="DC50" s="587"/>
      <c r="DD50" s="587"/>
      <c r="DE50" s="587"/>
      <c r="DF50" s="587"/>
      <c r="DG50" s="587"/>
      <c r="DH50" s="587"/>
      <c r="DI50" s="587"/>
      <c r="DJ50" s="587"/>
      <c r="DK50" s="587"/>
      <c r="DL50" s="587"/>
    </row>
    <row r="51" spans="8:116">
      <c r="H51" s="587"/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  <c r="Y51" s="587"/>
      <c r="Z51" s="587"/>
      <c r="AA51" s="587"/>
      <c r="AB51" s="587"/>
      <c r="AC51" s="587"/>
      <c r="AD51" s="587"/>
      <c r="AE51" s="587"/>
      <c r="AF51" s="587"/>
      <c r="AG51" s="587"/>
      <c r="AH51" s="587"/>
      <c r="AI51" s="587"/>
      <c r="AJ51" s="587"/>
      <c r="AK51" s="587"/>
      <c r="AL51" s="587"/>
      <c r="AM51" s="587"/>
      <c r="AN51" s="587"/>
      <c r="AO51" s="587"/>
      <c r="AP51" s="587"/>
      <c r="AQ51" s="587"/>
      <c r="AR51" s="587"/>
      <c r="AS51" s="587"/>
      <c r="AT51" s="587"/>
      <c r="AU51" s="587"/>
      <c r="AV51" s="587"/>
      <c r="AW51" s="587"/>
      <c r="AX51" s="587"/>
      <c r="AY51" s="587"/>
      <c r="AZ51" s="587"/>
      <c r="BA51" s="587"/>
      <c r="BB51" s="587"/>
      <c r="BC51" s="587"/>
      <c r="BD51" s="587"/>
      <c r="BE51" s="587"/>
      <c r="BF51" s="587"/>
      <c r="BG51" s="587"/>
      <c r="BH51" s="587"/>
      <c r="BI51" s="587"/>
      <c r="BJ51" s="587"/>
      <c r="BK51" s="587"/>
      <c r="BL51" s="587"/>
      <c r="BM51" s="587"/>
      <c r="BN51" s="587"/>
      <c r="BO51" s="587"/>
      <c r="BP51" s="587"/>
      <c r="BQ51" s="587"/>
      <c r="BR51" s="587"/>
      <c r="BS51" s="587"/>
      <c r="BT51" s="587"/>
      <c r="BU51" s="587"/>
      <c r="BV51" s="587"/>
      <c r="BW51" s="587"/>
      <c r="BX51" s="587"/>
      <c r="BY51" s="587"/>
      <c r="BZ51" s="587"/>
      <c r="CA51" s="587"/>
      <c r="CB51" s="587"/>
      <c r="CC51" s="587"/>
      <c r="CD51" s="587"/>
      <c r="CE51" s="587"/>
      <c r="CF51" s="587"/>
      <c r="CG51" s="587"/>
      <c r="CH51" s="587"/>
      <c r="CI51" s="587"/>
      <c r="CJ51" s="587"/>
      <c r="CK51" s="587"/>
      <c r="CL51" s="587"/>
      <c r="CM51" s="587"/>
      <c r="CN51" s="587"/>
      <c r="CO51" s="587"/>
      <c r="CP51" s="587"/>
      <c r="CQ51" s="587"/>
      <c r="CR51" s="587"/>
      <c r="CS51" s="587"/>
      <c r="CT51" s="587"/>
      <c r="CU51" s="587"/>
      <c r="CV51" s="587"/>
      <c r="CW51" s="587"/>
      <c r="CX51" s="587"/>
      <c r="CY51" s="587"/>
      <c r="CZ51" s="587"/>
      <c r="DA51" s="587"/>
      <c r="DB51" s="587"/>
      <c r="DC51" s="587"/>
      <c r="DD51" s="587"/>
      <c r="DE51" s="587"/>
      <c r="DF51" s="587"/>
      <c r="DG51" s="587"/>
      <c r="DH51" s="587"/>
      <c r="DI51" s="587"/>
      <c r="DJ51" s="587"/>
      <c r="DK51" s="587"/>
      <c r="DL51" s="587"/>
    </row>
    <row r="52" spans="8:116">
      <c r="H52" s="587"/>
      <c r="I52" s="587"/>
      <c r="J52" s="587"/>
      <c r="K52" s="587"/>
      <c r="L52" s="587"/>
      <c r="M52" s="587"/>
      <c r="N52" s="587"/>
      <c r="O52" s="587"/>
      <c r="P52" s="587"/>
      <c r="Q52" s="587"/>
      <c r="R52" s="587"/>
      <c r="S52" s="587"/>
      <c r="T52" s="587"/>
      <c r="U52" s="587"/>
      <c r="V52" s="587"/>
      <c r="W52" s="587"/>
      <c r="X52" s="587"/>
      <c r="Y52" s="587"/>
      <c r="Z52" s="587"/>
      <c r="AA52" s="587"/>
      <c r="AB52" s="587"/>
      <c r="AC52" s="587"/>
      <c r="AD52" s="587"/>
      <c r="AE52" s="587"/>
      <c r="AF52" s="587"/>
      <c r="AG52" s="587"/>
      <c r="AH52" s="587"/>
      <c r="AI52" s="587"/>
      <c r="AJ52" s="587"/>
      <c r="AK52" s="587"/>
      <c r="AL52" s="587"/>
      <c r="AM52" s="587"/>
      <c r="AN52" s="587"/>
      <c r="AO52" s="587"/>
      <c r="AP52" s="587"/>
      <c r="AQ52" s="587"/>
      <c r="AR52" s="587"/>
      <c r="AS52" s="587"/>
      <c r="AT52" s="587"/>
      <c r="AU52" s="587"/>
      <c r="AV52" s="587"/>
      <c r="AW52" s="587"/>
      <c r="AX52" s="587"/>
      <c r="AY52" s="587"/>
      <c r="AZ52" s="587"/>
      <c r="BA52" s="587"/>
      <c r="BB52" s="587"/>
      <c r="BC52" s="587"/>
      <c r="BD52" s="587"/>
      <c r="BE52" s="587"/>
      <c r="BF52" s="587"/>
      <c r="BG52" s="587"/>
      <c r="BH52" s="587"/>
      <c r="BI52" s="587"/>
      <c r="BJ52" s="587"/>
      <c r="BK52" s="587"/>
      <c r="BL52" s="587"/>
      <c r="BM52" s="587"/>
      <c r="BN52" s="587"/>
      <c r="BO52" s="587"/>
      <c r="BP52" s="587"/>
      <c r="BQ52" s="587"/>
      <c r="BR52" s="587"/>
      <c r="BS52" s="587"/>
      <c r="BT52" s="587"/>
      <c r="BU52" s="587"/>
      <c r="BV52" s="587"/>
      <c r="BW52" s="587"/>
      <c r="BX52" s="587"/>
      <c r="BY52" s="587"/>
      <c r="BZ52" s="587"/>
      <c r="CA52" s="587"/>
      <c r="CB52" s="587"/>
      <c r="CC52" s="587"/>
      <c r="CD52" s="587"/>
      <c r="CE52" s="587"/>
      <c r="CF52" s="587"/>
      <c r="CG52" s="587"/>
      <c r="CH52" s="587"/>
      <c r="CI52" s="587"/>
      <c r="CJ52" s="587"/>
      <c r="CK52" s="587"/>
      <c r="CL52" s="587"/>
      <c r="CM52" s="587"/>
      <c r="CN52" s="587"/>
      <c r="CO52" s="587"/>
      <c r="CP52" s="587"/>
      <c r="CQ52" s="587"/>
      <c r="CR52" s="587"/>
      <c r="CS52" s="587"/>
      <c r="CT52" s="587"/>
      <c r="CU52" s="587"/>
      <c r="CV52" s="587"/>
      <c r="CW52" s="587"/>
      <c r="CX52" s="587"/>
      <c r="CY52" s="587"/>
      <c r="CZ52" s="587"/>
      <c r="DA52" s="587"/>
      <c r="DB52" s="587"/>
      <c r="DC52" s="587"/>
      <c r="DD52" s="587"/>
      <c r="DE52" s="587"/>
      <c r="DF52" s="587"/>
      <c r="DG52" s="587"/>
      <c r="DH52" s="587"/>
      <c r="DI52" s="587"/>
      <c r="DJ52" s="587"/>
      <c r="DK52" s="587"/>
      <c r="DL52" s="587"/>
    </row>
    <row r="53" spans="8:116">
      <c r="L53" s="587"/>
    </row>
  </sheetData>
  <mergeCells count="35">
    <mergeCell ref="CO5:CX7"/>
    <mergeCell ref="AV6:AZ7"/>
    <mergeCell ref="BA6:BJ7"/>
    <mergeCell ref="BK6:BT7"/>
    <mergeCell ref="BU6:CD7"/>
    <mergeCell ref="CE5:CN7"/>
    <mergeCell ref="CJ8:CN8"/>
    <mergeCell ref="CO8:CS8"/>
    <mergeCell ref="CT8:CX8"/>
    <mergeCell ref="BU8:BY8"/>
    <mergeCell ref="BZ8:CD8"/>
    <mergeCell ref="A2:AI3"/>
    <mergeCell ref="CE8:CI8"/>
    <mergeCell ref="C7:Q7"/>
    <mergeCell ref="R7:AK7"/>
    <mergeCell ref="AL7:AU7"/>
    <mergeCell ref="H8:L8"/>
    <mergeCell ref="M8:Q8"/>
    <mergeCell ref="R8:V8"/>
    <mergeCell ref="A10:A15"/>
    <mergeCell ref="BA8:BE8"/>
    <mergeCell ref="A5:A9"/>
    <mergeCell ref="B5:B9"/>
    <mergeCell ref="C5:AU6"/>
    <mergeCell ref="AV5:CD5"/>
    <mergeCell ref="C8:G8"/>
    <mergeCell ref="BF8:BJ8"/>
    <mergeCell ref="BK8:BO8"/>
    <mergeCell ref="BP8:BT8"/>
    <mergeCell ref="W8:AA8"/>
    <mergeCell ref="AB8:AF8"/>
    <mergeCell ref="AG8:AK8"/>
    <mergeCell ref="AL8:AP8"/>
    <mergeCell ref="AQ8:AU8"/>
    <mergeCell ref="AV8:AZ8"/>
  </mergeCells>
  <pageMargins left="0" right="0" top="0" bottom="0" header="0" footer="0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3"/>
  <sheetViews>
    <sheetView view="pageBreakPreview" zoomScale="60" zoomScaleNormal="60" workbookViewId="0">
      <pane xSplit="2" ySplit="9" topLeftCell="E10" activePane="bottomRight" state="frozen"/>
      <selection pane="topRight" activeCell="C1" sqref="C1"/>
      <selection pane="bottomLeft" activeCell="A8" sqref="A8"/>
      <selection pane="bottomRight" activeCell="DC21" sqref="DC21"/>
    </sheetView>
  </sheetViews>
  <sheetFormatPr defaultColWidth="9.140625" defaultRowHeight="18.75"/>
  <cols>
    <col min="1" max="1" width="17.140625" style="554" customWidth="1"/>
    <col min="2" max="2" width="36.28515625" style="554" customWidth="1"/>
    <col min="3" max="4" width="11.140625" style="554" hidden="1" customWidth="1"/>
    <col min="5" max="5" width="18.28515625" style="554" customWidth="1"/>
    <col min="6" max="7" width="11.140625" style="554" hidden="1" customWidth="1"/>
    <col min="8" max="8" width="0.42578125" style="554" customWidth="1"/>
    <col min="9" max="9" width="11.140625" style="554" hidden="1" customWidth="1"/>
    <col min="10" max="10" width="18.28515625" style="554" customWidth="1"/>
    <col min="11" max="12" width="11.140625" style="554" hidden="1" customWidth="1"/>
    <col min="13" max="13" width="0.140625" style="554" customWidth="1"/>
    <col min="14" max="14" width="11.140625" style="554" hidden="1" customWidth="1"/>
    <col min="15" max="15" width="18.28515625" style="554" customWidth="1"/>
    <col min="16" max="17" width="11.140625" style="554" hidden="1" customWidth="1"/>
    <col min="18" max="18" width="0.5703125" style="554" customWidth="1"/>
    <col min="19" max="19" width="11.5703125" style="554" hidden="1" customWidth="1"/>
    <col min="20" max="20" width="18.28515625" style="554" customWidth="1"/>
    <col min="21" max="22" width="11.5703125" style="554" hidden="1" customWidth="1"/>
    <col min="23" max="23" width="0.28515625" style="554" customWidth="1"/>
    <col min="24" max="24" width="11.5703125" style="554" hidden="1" customWidth="1"/>
    <col min="25" max="25" width="18.28515625" style="554" customWidth="1"/>
    <col min="26" max="27" width="11.5703125" style="554" hidden="1" customWidth="1"/>
    <col min="28" max="28" width="0.28515625" style="554" customWidth="1"/>
    <col min="29" max="29" width="11.5703125" style="554" hidden="1" customWidth="1"/>
    <col min="30" max="30" width="18.28515625" style="554" customWidth="1"/>
    <col min="31" max="32" width="11.5703125" style="554" hidden="1" customWidth="1"/>
    <col min="33" max="33" width="0.28515625" style="554" customWidth="1"/>
    <col min="34" max="34" width="11.5703125" style="554" hidden="1" customWidth="1"/>
    <col min="35" max="35" width="18.28515625" style="554" customWidth="1"/>
    <col min="36" max="37" width="11.5703125" style="554" hidden="1" customWidth="1"/>
    <col min="38" max="38" width="0.42578125" style="554" customWidth="1"/>
    <col min="39" max="102" width="11.5703125" style="554" hidden="1" customWidth="1"/>
    <col min="103" max="16384" width="9.140625" style="554"/>
  </cols>
  <sheetData>
    <row r="1" spans="1:168">
      <c r="Y1" s="554" t="s">
        <v>1540</v>
      </c>
    </row>
    <row r="2" spans="1:168" ht="51" customHeight="1">
      <c r="A2" s="949" t="s">
        <v>1348</v>
      </c>
      <c r="B2" s="949"/>
      <c r="C2" s="949"/>
      <c r="D2" s="949"/>
      <c r="E2" s="949"/>
      <c r="F2" s="949"/>
      <c r="G2" s="949"/>
      <c r="H2" s="949"/>
      <c r="I2" s="949"/>
      <c r="J2" s="949"/>
      <c r="K2" s="949"/>
      <c r="L2" s="949"/>
      <c r="M2" s="949"/>
      <c r="N2" s="949"/>
      <c r="O2" s="949"/>
      <c r="P2" s="949"/>
      <c r="Q2" s="949"/>
      <c r="R2" s="949"/>
      <c r="S2" s="949"/>
      <c r="T2" s="949"/>
      <c r="U2" s="949"/>
      <c r="V2" s="949"/>
      <c r="W2" s="949"/>
      <c r="X2" s="949"/>
      <c r="Y2" s="949"/>
      <c r="Z2" s="949"/>
      <c r="AA2" s="949"/>
      <c r="AB2" s="949"/>
      <c r="AC2" s="949"/>
      <c r="AD2" s="949"/>
      <c r="AE2" s="949"/>
      <c r="AF2" s="949"/>
      <c r="AG2" s="949"/>
      <c r="AH2" s="949"/>
      <c r="AI2" s="949"/>
    </row>
    <row r="3" spans="1:168" ht="63" customHeight="1">
      <c r="A3" s="949"/>
      <c r="B3" s="949"/>
      <c r="C3" s="949"/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/>
      <c r="T3" s="949"/>
      <c r="U3" s="949"/>
      <c r="V3" s="949"/>
      <c r="W3" s="949"/>
      <c r="X3" s="949"/>
      <c r="Y3" s="949"/>
      <c r="Z3" s="949"/>
      <c r="AA3" s="949"/>
      <c r="AB3" s="949"/>
      <c r="AC3" s="949"/>
      <c r="AD3" s="949"/>
      <c r="AE3" s="949"/>
      <c r="AF3" s="949"/>
      <c r="AG3" s="949"/>
      <c r="AH3" s="949"/>
      <c r="AI3" s="949"/>
      <c r="AJ3" s="555"/>
      <c r="AK3" s="555"/>
      <c r="AL3" s="555"/>
      <c r="AM3" s="555"/>
      <c r="AN3" s="555"/>
      <c r="AO3" s="555"/>
      <c r="AP3" s="555"/>
      <c r="AQ3" s="555"/>
      <c r="AR3" s="555"/>
      <c r="AS3" s="555"/>
      <c r="AT3" s="555"/>
      <c r="AU3" s="555"/>
      <c r="AV3" s="555"/>
      <c r="AW3" s="555"/>
      <c r="AX3" s="555"/>
      <c r="AY3" s="555"/>
      <c r="AZ3" s="555"/>
      <c r="BA3" s="555"/>
      <c r="BK3" s="555"/>
      <c r="BU3" s="555"/>
    </row>
    <row r="4" spans="1:168" ht="23.25" thickBot="1">
      <c r="A4" s="556"/>
      <c r="B4" s="556"/>
      <c r="C4" s="556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K4" s="555"/>
      <c r="AL4" s="555"/>
      <c r="AM4" s="555"/>
      <c r="AN4" s="555"/>
      <c r="AO4" s="555"/>
      <c r="AP4" s="555"/>
      <c r="AQ4" s="555"/>
      <c r="AR4" s="555"/>
      <c r="AS4" s="555"/>
      <c r="AT4" s="555"/>
      <c r="AU4" s="555"/>
      <c r="AV4" s="555"/>
      <c r="AW4" s="555"/>
      <c r="AX4" s="555"/>
      <c r="AY4" s="555"/>
      <c r="AZ4" s="555"/>
      <c r="BA4" s="555"/>
      <c r="BK4" s="555"/>
      <c r="BU4" s="555"/>
    </row>
    <row r="5" spans="1:168" ht="21" thickBot="1">
      <c r="A5" s="931" t="s">
        <v>1212</v>
      </c>
      <c r="B5" s="934" t="s">
        <v>1255</v>
      </c>
      <c r="C5" s="937" t="s">
        <v>1213</v>
      </c>
      <c r="D5" s="937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8"/>
      <c r="AV5" s="941" t="s">
        <v>1214</v>
      </c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3"/>
      <c r="CE5" s="954" t="s">
        <v>1215</v>
      </c>
      <c r="CF5" s="937"/>
      <c r="CG5" s="937"/>
      <c r="CH5" s="937"/>
      <c r="CI5" s="937"/>
      <c r="CJ5" s="937"/>
      <c r="CK5" s="937"/>
      <c r="CL5" s="937"/>
      <c r="CM5" s="937"/>
      <c r="CN5" s="938"/>
      <c r="CO5" s="954" t="s">
        <v>1216</v>
      </c>
      <c r="CP5" s="937"/>
      <c r="CQ5" s="937"/>
      <c r="CR5" s="937"/>
      <c r="CS5" s="937"/>
      <c r="CT5" s="937"/>
      <c r="CU5" s="937"/>
      <c r="CV5" s="937"/>
      <c r="CW5" s="937"/>
      <c r="CX5" s="938"/>
    </row>
    <row r="6" spans="1:168" s="557" customFormat="1" ht="33" customHeight="1">
      <c r="A6" s="932"/>
      <c r="B6" s="935"/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939"/>
      <c r="N6" s="939"/>
      <c r="O6" s="939"/>
      <c r="P6" s="939"/>
      <c r="Q6" s="939"/>
      <c r="R6" s="939"/>
      <c r="S6" s="939"/>
      <c r="T6" s="939"/>
      <c r="U6" s="939"/>
      <c r="V6" s="939"/>
      <c r="W6" s="939"/>
      <c r="X6" s="939"/>
      <c r="Y6" s="939"/>
      <c r="Z6" s="939"/>
      <c r="AA6" s="939"/>
      <c r="AB6" s="939"/>
      <c r="AC6" s="939"/>
      <c r="AD6" s="939"/>
      <c r="AE6" s="939"/>
      <c r="AF6" s="939"/>
      <c r="AG6" s="939"/>
      <c r="AH6" s="939"/>
      <c r="AI6" s="939"/>
      <c r="AJ6" s="939"/>
      <c r="AK6" s="939"/>
      <c r="AL6" s="939"/>
      <c r="AM6" s="939"/>
      <c r="AN6" s="939"/>
      <c r="AO6" s="939"/>
      <c r="AP6" s="939"/>
      <c r="AQ6" s="939"/>
      <c r="AR6" s="939"/>
      <c r="AS6" s="939"/>
      <c r="AT6" s="939"/>
      <c r="AU6" s="940"/>
      <c r="AV6" s="959" t="s">
        <v>1217</v>
      </c>
      <c r="AW6" s="960"/>
      <c r="AX6" s="960"/>
      <c r="AY6" s="960"/>
      <c r="AZ6" s="961"/>
      <c r="BA6" s="959" t="s">
        <v>1218</v>
      </c>
      <c r="BB6" s="960"/>
      <c r="BC6" s="960"/>
      <c r="BD6" s="960"/>
      <c r="BE6" s="960"/>
      <c r="BF6" s="960"/>
      <c r="BG6" s="960"/>
      <c r="BH6" s="960"/>
      <c r="BI6" s="960"/>
      <c r="BJ6" s="961"/>
      <c r="BK6" s="959" t="s">
        <v>1219</v>
      </c>
      <c r="BL6" s="960"/>
      <c r="BM6" s="960"/>
      <c r="BN6" s="960"/>
      <c r="BO6" s="960"/>
      <c r="BP6" s="960"/>
      <c r="BQ6" s="960"/>
      <c r="BR6" s="960"/>
      <c r="BS6" s="960"/>
      <c r="BT6" s="961"/>
      <c r="BU6" s="959" t="s">
        <v>1220</v>
      </c>
      <c r="BV6" s="960"/>
      <c r="BW6" s="960"/>
      <c r="BX6" s="960"/>
      <c r="BY6" s="960"/>
      <c r="BZ6" s="960"/>
      <c r="CA6" s="960"/>
      <c r="CB6" s="960"/>
      <c r="CC6" s="960"/>
      <c r="CD6" s="961"/>
      <c r="CE6" s="955"/>
      <c r="CF6" s="956"/>
      <c r="CG6" s="956"/>
      <c r="CH6" s="956"/>
      <c r="CI6" s="956"/>
      <c r="CJ6" s="956"/>
      <c r="CK6" s="956"/>
      <c r="CL6" s="956"/>
      <c r="CM6" s="956"/>
      <c r="CN6" s="957"/>
      <c r="CO6" s="955"/>
      <c r="CP6" s="956"/>
      <c r="CQ6" s="956"/>
      <c r="CR6" s="956"/>
      <c r="CS6" s="956"/>
      <c r="CT6" s="956"/>
      <c r="CU6" s="956"/>
      <c r="CV6" s="956"/>
      <c r="CW6" s="956"/>
      <c r="CX6" s="957"/>
    </row>
    <row r="7" spans="1:168" s="557" customFormat="1" ht="33" customHeight="1">
      <c r="A7" s="932"/>
      <c r="B7" s="935"/>
      <c r="C7" s="950" t="s">
        <v>1221</v>
      </c>
      <c r="D7" s="930"/>
      <c r="E7" s="930"/>
      <c r="F7" s="930"/>
      <c r="G7" s="930"/>
      <c r="H7" s="930"/>
      <c r="I7" s="930"/>
      <c r="J7" s="930"/>
      <c r="K7" s="930"/>
      <c r="L7" s="930"/>
      <c r="M7" s="930"/>
      <c r="N7" s="930"/>
      <c r="O7" s="930"/>
      <c r="P7" s="930"/>
      <c r="Q7" s="946"/>
      <c r="R7" s="951" t="s">
        <v>1222</v>
      </c>
      <c r="S7" s="952"/>
      <c r="T7" s="952"/>
      <c r="U7" s="952"/>
      <c r="V7" s="952"/>
      <c r="W7" s="952"/>
      <c r="X7" s="952"/>
      <c r="Y7" s="952"/>
      <c r="Z7" s="952"/>
      <c r="AA7" s="952"/>
      <c r="AB7" s="952"/>
      <c r="AC7" s="952"/>
      <c r="AD7" s="952"/>
      <c r="AE7" s="952"/>
      <c r="AF7" s="952"/>
      <c r="AG7" s="952"/>
      <c r="AH7" s="952"/>
      <c r="AI7" s="952"/>
      <c r="AJ7" s="952"/>
      <c r="AK7" s="952"/>
      <c r="AL7" s="929" t="s">
        <v>1223</v>
      </c>
      <c r="AM7" s="930"/>
      <c r="AN7" s="930"/>
      <c r="AO7" s="930"/>
      <c r="AP7" s="930"/>
      <c r="AQ7" s="930"/>
      <c r="AR7" s="930"/>
      <c r="AS7" s="930"/>
      <c r="AT7" s="930"/>
      <c r="AU7" s="946"/>
      <c r="AV7" s="962"/>
      <c r="AW7" s="963"/>
      <c r="AX7" s="963"/>
      <c r="AY7" s="963"/>
      <c r="AZ7" s="964"/>
      <c r="BA7" s="962"/>
      <c r="BB7" s="963"/>
      <c r="BC7" s="963"/>
      <c r="BD7" s="963"/>
      <c r="BE7" s="963"/>
      <c r="BF7" s="963"/>
      <c r="BG7" s="963"/>
      <c r="BH7" s="963"/>
      <c r="BI7" s="963"/>
      <c r="BJ7" s="964"/>
      <c r="BK7" s="962"/>
      <c r="BL7" s="963"/>
      <c r="BM7" s="963"/>
      <c r="BN7" s="963"/>
      <c r="BO7" s="963"/>
      <c r="BP7" s="963"/>
      <c r="BQ7" s="963"/>
      <c r="BR7" s="963"/>
      <c r="BS7" s="963"/>
      <c r="BT7" s="964"/>
      <c r="BU7" s="962"/>
      <c r="BV7" s="963"/>
      <c r="BW7" s="963"/>
      <c r="BX7" s="963"/>
      <c r="BY7" s="963"/>
      <c r="BZ7" s="963"/>
      <c r="CA7" s="963"/>
      <c r="CB7" s="963"/>
      <c r="CC7" s="963"/>
      <c r="CD7" s="964"/>
      <c r="CE7" s="958"/>
      <c r="CF7" s="939"/>
      <c r="CG7" s="939"/>
      <c r="CH7" s="939"/>
      <c r="CI7" s="939"/>
      <c r="CJ7" s="939"/>
      <c r="CK7" s="939"/>
      <c r="CL7" s="939"/>
      <c r="CM7" s="939"/>
      <c r="CN7" s="940"/>
      <c r="CO7" s="958"/>
      <c r="CP7" s="939"/>
      <c r="CQ7" s="939"/>
      <c r="CR7" s="939"/>
      <c r="CS7" s="939"/>
      <c r="CT7" s="939"/>
      <c r="CU7" s="939"/>
      <c r="CV7" s="939"/>
      <c r="CW7" s="939"/>
      <c r="CX7" s="940"/>
    </row>
    <row r="8" spans="1:168" s="558" customFormat="1" ht="72.75" customHeight="1">
      <c r="A8" s="932"/>
      <c r="B8" s="935"/>
      <c r="C8" s="944" t="s">
        <v>1224</v>
      </c>
      <c r="D8" s="945"/>
      <c r="E8" s="945"/>
      <c r="F8" s="945"/>
      <c r="G8" s="945"/>
      <c r="H8" s="930" t="s">
        <v>1225</v>
      </c>
      <c r="I8" s="930"/>
      <c r="J8" s="930"/>
      <c r="K8" s="930"/>
      <c r="L8" s="930"/>
      <c r="M8" s="947" t="s">
        <v>1226</v>
      </c>
      <c r="N8" s="947"/>
      <c r="O8" s="947"/>
      <c r="P8" s="947"/>
      <c r="Q8" s="953"/>
      <c r="R8" s="930" t="s">
        <v>1227</v>
      </c>
      <c r="S8" s="930"/>
      <c r="T8" s="930"/>
      <c r="U8" s="930"/>
      <c r="V8" s="930"/>
      <c r="W8" s="930" t="s">
        <v>1228</v>
      </c>
      <c r="X8" s="930"/>
      <c r="Y8" s="930"/>
      <c r="Z8" s="930"/>
      <c r="AA8" s="930"/>
      <c r="AB8" s="947" t="s">
        <v>1229</v>
      </c>
      <c r="AC8" s="947"/>
      <c r="AD8" s="947"/>
      <c r="AE8" s="947"/>
      <c r="AF8" s="947"/>
      <c r="AG8" s="947" t="s">
        <v>1230</v>
      </c>
      <c r="AH8" s="947"/>
      <c r="AI8" s="947"/>
      <c r="AJ8" s="947"/>
      <c r="AK8" s="948"/>
      <c r="AL8" s="929" t="s">
        <v>1231</v>
      </c>
      <c r="AM8" s="930"/>
      <c r="AN8" s="930"/>
      <c r="AO8" s="930"/>
      <c r="AP8" s="930"/>
      <c r="AQ8" s="930" t="s">
        <v>1226</v>
      </c>
      <c r="AR8" s="930"/>
      <c r="AS8" s="930"/>
      <c r="AT8" s="930"/>
      <c r="AU8" s="946"/>
      <c r="AV8" s="929" t="s">
        <v>1226</v>
      </c>
      <c r="AW8" s="930"/>
      <c r="AX8" s="930"/>
      <c r="AY8" s="930"/>
      <c r="AZ8" s="946"/>
      <c r="BA8" s="929" t="s">
        <v>1231</v>
      </c>
      <c r="BB8" s="930"/>
      <c r="BC8" s="930"/>
      <c r="BD8" s="930"/>
      <c r="BE8" s="930"/>
      <c r="BF8" s="930" t="s">
        <v>1226</v>
      </c>
      <c r="BG8" s="930"/>
      <c r="BH8" s="930"/>
      <c r="BI8" s="930"/>
      <c r="BJ8" s="946"/>
      <c r="BK8" s="929" t="s">
        <v>1231</v>
      </c>
      <c r="BL8" s="930"/>
      <c r="BM8" s="930"/>
      <c r="BN8" s="930"/>
      <c r="BO8" s="930"/>
      <c r="BP8" s="930" t="s">
        <v>1226</v>
      </c>
      <c r="BQ8" s="930"/>
      <c r="BR8" s="930"/>
      <c r="BS8" s="930"/>
      <c r="BT8" s="946"/>
      <c r="BU8" s="929" t="s">
        <v>1231</v>
      </c>
      <c r="BV8" s="930"/>
      <c r="BW8" s="930"/>
      <c r="BX8" s="930"/>
      <c r="BY8" s="930"/>
      <c r="BZ8" s="930" t="s">
        <v>1226</v>
      </c>
      <c r="CA8" s="930"/>
      <c r="CB8" s="930"/>
      <c r="CC8" s="930"/>
      <c r="CD8" s="946"/>
      <c r="CE8" s="929" t="s">
        <v>1231</v>
      </c>
      <c r="CF8" s="930"/>
      <c r="CG8" s="930"/>
      <c r="CH8" s="930"/>
      <c r="CI8" s="930"/>
      <c r="CJ8" s="930" t="s">
        <v>1226</v>
      </c>
      <c r="CK8" s="930"/>
      <c r="CL8" s="930"/>
      <c r="CM8" s="930"/>
      <c r="CN8" s="946"/>
      <c r="CO8" s="929" t="s">
        <v>1231</v>
      </c>
      <c r="CP8" s="930"/>
      <c r="CQ8" s="930"/>
      <c r="CR8" s="930"/>
      <c r="CS8" s="930"/>
      <c r="CT8" s="930" t="s">
        <v>1226</v>
      </c>
      <c r="CU8" s="930"/>
      <c r="CV8" s="930"/>
      <c r="CW8" s="930"/>
      <c r="CX8" s="946"/>
    </row>
    <row r="9" spans="1:168" s="564" customFormat="1" ht="30" customHeight="1">
      <c r="A9" s="933"/>
      <c r="B9" s="936"/>
      <c r="C9" s="559" t="s">
        <v>1232</v>
      </c>
      <c r="D9" s="560" t="s">
        <v>1233</v>
      </c>
      <c r="E9" s="560" t="s">
        <v>1234</v>
      </c>
      <c r="F9" s="560" t="s">
        <v>1235</v>
      </c>
      <c r="G9" s="560" t="s">
        <v>1236</v>
      </c>
      <c r="H9" s="560" t="s">
        <v>1232</v>
      </c>
      <c r="I9" s="560" t="s">
        <v>1233</v>
      </c>
      <c r="J9" s="560" t="s">
        <v>1234</v>
      </c>
      <c r="K9" s="560" t="s">
        <v>1235</v>
      </c>
      <c r="L9" s="560" t="s">
        <v>1236</v>
      </c>
      <c r="M9" s="560" t="s">
        <v>1232</v>
      </c>
      <c r="N9" s="560" t="s">
        <v>1233</v>
      </c>
      <c r="O9" s="560" t="s">
        <v>1234</v>
      </c>
      <c r="P9" s="560" t="s">
        <v>1235</v>
      </c>
      <c r="Q9" s="561" t="s">
        <v>1236</v>
      </c>
      <c r="R9" s="559" t="s">
        <v>1232</v>
      </c>
      <c r="S9" s="560" t="s">
        <v>1233</v>
      </c>
      <c r="T9" s="560" t="s">
        <v>1234</v>
      </c>
      <c r="U9" s="560" t="s">
        <v>1235</v>
      </c>
      <c r="V9" s="560" t="s">
        <v>1236</v>
      </c>
      <c r="W9" s="560" t="s">
        <v>1232</v>
      </c>
      <c r="X9" s="560" t="s">
        <v>1233</v>
      </c>
      <c r="Y9" s="560" t="s">
        <v>1234</v>
      </c>
      <c r="Z9" s="560" t="s">
        <v>1235</v>
      </c>
      <c r="AA9" s="560" t="s">
        <v>1236</v>
      </c>
      <c r="AB9" s="560" t="s">
        <v>1232</v>
      </c>
      <c r="AC9" s="560" t="s">
        <v>1233</v>
      </c>
      <c r="AD9" s="560" t="s">
        <v>1234</v>
      </c>
      <c r="AE9" s="560" t="s">
        <v>1235</v>
      </c>
      <c r="AF9" s="560" t="s">
        <v>1236</v>
      </c>
      <c r="AG9" s="560" t="s">
        <v>1232</v>
      </c>
      <c r="AH9" s="560" t="s">
        <v>1233</v>
      </c>
      <c r="AI9" s="560" t="s">
        <v>1234</v>
      </c>
      <c r="AJ9" s="560" t="s">
        <v>1235</v>
      </c>
      <c r="AK9" s="562" t="s">
        <v>1236</v>
      </c>
      <c r="AL9" s="563" t="s">
        <v>1232</v>
      </c>
      <c r="AM9" s="560" t="s">
        <v>1233</v>
      </c>
      <c r="AN9" s="560" t="s">
        <v>1234</v>
      </c>
      <c r="AO9" s="560" t="s">
        <v>1235</v>
      </c>
      <c r="AP9" s="560" t="s">
        <v>1236</v>
      </c>
      <c r="AQ9" s="560" t="s">
        <v>1232</v>
      </c>
      <c r="AR9" s="560" t="s">
        <v>1233</v>
      </c>
      <c r="AS9" s="560" t="s">
        <v>1234</v>
      </c>
      <c r="AT9" s="560" t="s">
        <v>1235</v>
      </c>
      <c r="AU9" s="561" t="s">
        <v>1236</v>
      </c>
      <c r="AV9" s="563" t="s">
        <v>1232</v>
      </c>
      <c r="AW9" s="560" t="s">
        <v>1233</v>
      </c>
      <c r="AX9" s="560" t="s">
        <v>1234</v>
      </c>
      <c r="AY9" s="560" t="s">
        <v>1235</v>
      </c>
      <c r="AZ9" s="561" t="s">
        <v>1236</v>
      </c>
      <c r="BA9" s="563" t="s">
        <v>1232</v>
      </c>
      <c r="BB9" s="560" t="s">
        <v>1233</v>
      </c>
      <c r="BC9" s="560" t="s">
        <v>1234</v>
      </c>
      <c r="BD9" s="560" t="s">
        <v>1235</v>
      </c>
      <c r="BE9" s="560" t="s">
        <v>1236</v>
      </c>
      <c r="BF9" s="560" t="s">
        <v>1232</v>
      </c>
      <c r="BG9" s="560" t="s">
        <v>1233</v>
      </c>
      <c r="BH9" s="560" t="s">
        <v>1234</v>
      </c>
      <c r="BI9" s="560" t="s">
        <v>1235</v>
      </c>
      <c r="BJ9" s="561" t="s">
        <v>1236</v>
      </c>
      <c r="BK9" s="563" t="s">
        <v>1232</v>
      </c>
      <c r="BL9" s="560" t="s">
        <v>1233</v>
      </c>
      <c r="BM9" s="560" t="s">
        <v>1234</v>
      </c>
      <c r="BN9" s="560" t="s">
        <v>1235</v>
      </c>
      <c r="BO9" s="560" t="s">
        <v>1236</v>
      </c>
      <c r="BP9" s="560" t="s">
        <v>1232</v>
      </c>
      <c r="BQ9" s="560" t="s">
        <v>1233</v>
      </c>
      <c r="BR9" s="560" t="s">
        <v>1234</v>
      </c>
      <c r="BS9" s="560" t="s">
        <v>1235</v>
      </c>
      <c r="BT9" s="561" t="s">
        <v>1236</v>
      </c>
      <c r="BU9" s="563" t="s">
        <v>1232</v>
      </c>
      <c r="BV9" s="560" t="s">
        <v>1233</v>
      </c>
      <c r="BW9" s="560" t="s">
        <v>1234</v>
      </c>
      <c r="BX9" s="560" t="s">
        <v>1235</v>
      </c>
      <c r="BY9" s="560" t="s">
        <v>1236</v>
      </c>
      <c r="BZ9" s="560" t="s">
        <v>1232</v>
      </c>
      <c r="CA9" s="560" t="s">
        <v>1233</v>
      </c>
      <c r="CB9" s="560" t="s">
        <v>1234</v>
      </c>
      <c r="CC9" s="560" t="s">
        <v>1235</v>
      </c>
      <c r="CD9" s="561" t="s">
        <v>1236</v>
      </c>
      <c r="CE9" s="563" t="s">
        <v>1232</v>
      </c>
      <c r="CF9" s="560" t="s">
        <v>1233</v>
      </c>
      <c r="CG9" s="560" t="s">
        <v>1234</v>
      </c>
      <c r="CH9" s="560" t="s">
        <v>1235</v>
      </c>
      <c r="CI9" s="560" t="s">
        <v>1236</v>
      </c>
      <c r="CJ9" s="560" t="s">
        <v>1232</v>
      </c>
      <c r="CK9" s="560" t="s">
        <v>1233</v>
      </c>
      <c r="CL9" s="560" t="s">
        <v>1234</v>
      </c>
      <c r="CM9" s="560" t="s">
        <v>1235</v>
      </c>
      <c r="CN9" s="561" t="s">
        <v>1236</v>
      </c>
      <c r="CO9" s="563" t="s">
        <v>1232</v>
      </c>
      <c r="CP9" s="560" t="s">
        <v>1233</v>
      </c>
      <c r="CQ9" s="560" t="s">
        <v>1234</v>
      </c>
      <c r="CR9" s="560" t="s">
        <v>1235</v>
      </c>
      <c r="CS9" s="560" t="s">
        <v>1236</v>
      </c>
      <c r="CT9" s="560" t="s">
        <v>1232</v>
      </c>
      <c r="CU9" s="560" t="s">
        <v>1233</v>
      </c>
      <c r="CV9" s="560" t="s">
        <v>1234</v>
      </c>
      <c r="CW9" s="560" t="s">
        <v>1235</v>
      </c>
      <c r="CX9" s="561" t="s">
        <v>1236</v>
      </c>
    </row>
    <row r="10" spans="1:168" s="571" customFormat="1">
      <c r="A10" s="926" t="s">
        <v>1237</v>
      </c>
      <c r="B10" s="565" t="s">
        <v>1238</v>
      </c>
      <c r="C10" s="566">
        <f>ROUND(C11+C15,0)</f>
        <v>24325</v>
      </c>
      <c r="D10" s="567">
        <f t="shared" ref="D10:BO10" si="0">ROUND(D11+D15,0)</f>
        <v>38919</v>
      </c>
      <c r="E10" s="567">
        <f t="shared" si="0"/>
        <v>48650</v>
      </c>
      <c r="F10" s="567">
        <f t="shared" si="0"/>
        <v>53514</v>
      </c>
      <c r="G10" s="567">
        <f t="shared" si="0"/>
        <v>53514</v>
      </c>
      <c r="H10" s="567">
        <f t="shared" si="0"/>
        <v>24325</v>
      </c>
      <c r="I10" s="567">
        <f t="shared" si="0"/>
        <v>38919</v>
      </c>
      <c r="J10" s="567">
        <f t="shared" si="0"/>
        <v>48650</v>
      </c>
      <c r="K10" s="567">
        <f t="shared" si="0"/>
        <v>53514</v>
      </c>
      <c r="L10" s="567">
        <f t="shared" si="0"/>
        <v>53514</v>
      </c>
      <c r="M10" s="567">
        <f t="shared" si="0"/>
        <v>21433</v>
      </c>
      <c r="N10" s="567">
        <f t="shared" si="0"/>
        <v>34293</v>
      </c>
      <c r="O10" s="567">
        <f t="shared" si="0"/>
        <v>42867</v>
      </c>
      <c r="P10" s="567">
        <f t="shared" si="0"/>
        <v>47155</v>
      </c>
      <c r="Q10" s="565">
        <f t="shared" si="0"/>
        <v>47155</v>
      </c>
      <c r="R10" s="567">
        <f t="shared" si="0"/>
        <v>27498</v>
      </c>
      <c r="S10" s="567">
        <f t="shared" si="0"/>
        <v>43996</v>
      </c>
      <c r="T10" s="567">
        <f t="shared" si="0"/>
        <v>54995</v>
      </c>
      <c r="U10" s="567">
        <f t="shared" si="0"/>
        <v>60494</v>
      </c>
      <c r="V10" s="567">
        <f t="shared" si="0"/>
        <v>60494</v>
      </c>
      <c r="W10" s="566">
        <f t="shared" si="0"/>
        <v>30007</v>
      </c>
      <c r="X10" s="567">
        <f t="shared" si="0"/>
        <v>48011</v>
      </c>
      <c r="Y10" s="567">
        <f t="shared" si="0"/>
        <v>60014</v>
      </c>
      <c r="Z10" s="567">
        <f t="shared" si="0"/>
        <v>66015</v>
      </c>
      <c r="AA10" s="567">
        <f t="shared" si="0"/>
        <v>66015</v>
      </c>
      <c r="AB10" s="566">
        <f t="shared" si="0"/>
        <v>21433</v>
      </c>
      <c r="AC10" s="567">
        <f t="shared" si="0"/>
        <v>34293</v>
      </c>
      <c r="AD10" s="567">
        <f t="shared" si="0"/>
        <v>42867</v>
      </c>
      <c r="AE10" s="567">
        <f t="shared" si="0"/>
        <v>47155</v>
      </c>
      <c r="AF10" s="567">
        <f t="shared" si="0"/>
        <v>47155</v>
      </c>
      <c r="AG10" s="566">
        <f t="shared" si="0"/>
        <v>21433</v>
      </c>
      <c r="AH10" s="567">
        <f t="shared" si="0"/>
        <v>34293</v>
      </c>
      <c r="AI10" s="567">
        <f t="shared" si="0"/>
        <v>42867</v>
      </c>
      <c r="AJ10" s="567">
        <f t="shared" si="0"/>
        <v>47155</v>
      </c>
      <c r="AK10" s="568">
        <f t="shared" si="0"/>
        <v>47155</v>
      </c>
      <c r="AL10" s="569">
        <f t="shared" si="0"/>
        <v>24325</v>
      </c>
      <c r="AM10" s="567">
        <f t="shared" si="0"/>
        <v>38919</v>
      </c>
      <c r="AN10" s="567">
        <f t="shared" si="0"/>
        <v>48650</v>
      </c>
      <c r="AO10" s="567">
        <f t="shared" si="0"/>
        <v>53514</v>
      </c>
      <c r="AP10" s="567">
        <f t="shared" si="0"/>
        <v>53514</v>
      </c>
      <c r="AQ10" s="566">
        <f t="shared" si="0"/>
        <v>21433</v>
      </c>
      <c r="AR10" s="567">
        <f t="shared" si="0"/>
        <v>34293</v>
      </c>
      <c r="AS10" s="567">
        <f t="shared" si="0"/>
        <v>42867</v>
      </c>
      <c r="AT10" s="567">
        <f t="shared" si="0"/>
        <v>47155</v>
      </c>
      <c r="AU10" s="565">
        <f t="shared" si="0"/>
        <v>47155</v>
      </c>
      <c r="AV10" s="569">
        <f t="shared" si="0"/>
        <v>33363</v>
      </c>
      <c r="AW10" s="567">
        <f t="shared" si="0"/>
        <v>53381</v>
      </c>
      <c r="AX10" s="567">
        <f t="shared" si="0"/>
        <v>66726</v>
      </c>
      <c r="AY10" s="567">
        <f t="shared" si="0"/>
        <v>73399</v>
      </c>
      <c r="AZ10" s="570">
        <f t="shared" si="0"/>
        <v>73399</v>
      </c>
      <c r="BA10" s="569">
        <f t="shared" si="0"/>
        <v>61559</v>
      </c>
      <c r="BB10" s="567">
        <f t="shared" si="0"/>
        <v>98495</v>
      </c>
      <c r="BC10" s="567">
        <f t="shared" si="0"/>
        <v>123119</v>
      </c>
      <c r="BD10" s="567">
        <f t="shared" si="0"/>
        <v>135431</v>
      </c>
      <c r="BE10" s="566">
        <f t="shared" si="0"/>
        <v>135431</v>
      </c>
      <c r="BF10" s="567">
        <f t="shared" si="0"/>
        <v>53896</v>
      </c>
      <c r="BG10" s="567">
        <f t="shared" si="0"/>
        <v>86234</v>
      </c>
      <c r="BH10" s="567">
        <f t="shared" si="0"/>
        <v>107792</v>
      </c>
      <c r="BI10" s="567">
        <f t="shared" si="0"/>
        <v>118571</v>
      </c>
      <c r="BJ10" s="570">
        <f t="shared" si="0"/>
        <v>118571</v>
      </c>
      <c r="BK10" s="569">
        <f t="shared" si="0"/>
        <v>75549</v>
      </c>
      <c r="BL10" s="567">
        <f t="shared" si="0"/>
        <v>120880</v>
      </c>
      <c r="BM10" s="567">
        <f t="shared" si="0"/>
        <v>151099</v>
      </c>
      <c r="BN10" s="567">
        <f t="shared" si="0"/>
        <v>166209</v>
      </c>
      <c r="BO10" s="566">
        <f t="shared" si="0"/>
        <v>166209</v>
      </c>
      <c r="BP10" s="567">
        <f t="shared" ref="BP10:CX10" si="1">ROUND(BP11+BP15,0)</f>
        <v>66108</v>
      </c>
      <c r="BQ10" s="567">
        <f t="shared" si="1"/>
        <v>105773</v>
      </c>
      <c r="BR10" s="567">
        <f t="shared" si="1"/>
        <v>132216</v>
      </c>
      <c r="BS10" s="567">
        <f t="shared" si="1"/>
        <v>145438</v>
      </c>
      <c r="BT10" s="570">
        <f t="shared" si="1"/>
        <v>145438</v>
      </c>
      <c r="BU10" s="569">
        <f t="shared" si="1"/>
        <v>117709</v>
      </c>
      <c r="BV10" s="567">
        <f t="shared" si="1"/>
        <v>188334</v>
      </c>
      <c r="BW10" s="567">
        <f t="shared" si="1"/>
        <v>235417</v>
      </c>
      <c r="BX10" s="567">
        <f t="shared" si="1"/>
        <v>258959</v>
      </c>
      <c r="BY10" s="566">
        <f t="shared" si="1"/>
        <v>258959</v>
      </c>
      <c r="BZ10" s="567">
        <f t="shared" si="1"/>
        <v>102942</v>
      </c>
      <c r="CA10" s="567">
        <f t="shared" si="1"/>
        <v>164707</v>
      </c>
      <c r="CB10" s="567">
        <f t="shared" si="1"/>
        <v>205885</v>
      </c>
      <c r="CC10" s="567">
        <f t="shared" si="1"/>
        <v>226473</v>
      </c>
      <c r="CD10" s="570">
        <f t="shared" si="1"/>
        <v>226473</v>
      </c>
      <c r="CE10" s="569">
        <f t="shared" si="1"/>
        <v>32492</v>
      </c>
      <c r="CF10" s="567">
        <f t="shared" si="1"/>
        <v>51988</v>
      </c>
      <c r="CG10" s="567">
        <f t="shared" si="1"/>
        <v>64983</v>
      </c>
      <c r="CH10" s="567">
        <f t="shared" si="1"/>
        <v>71483</v>
      </c>
      <c r="CI10" s="566">
        <f t="shared" si="1"/>
        <v>71483</v>
      </c>
      <c r="CJ10" s="567">
        <f t="shared" si="1"/>
        <v>28555</v>
      </c>
      <c r="CK10" s="567">
        <f t="shared" si="1"/>
        <v>45688</v>
      </c>
      <c r="CL10" s="567">
        <f t="shared" si="1"/>
        <v>57110</v>
      </c>
      <c r="CM10" s="567">
        <f t="shared" si="1"/>
        <v>62820</v>
      </c>
      <c r="CN10" s="570">
        <f t="shared" si="1"/>
        <v>62820</v>
      </c>
      <c r="CO10" s="569">
        <f t="shared" si="1"/>
        <v>27973</v>
      </c>
      <c r="CP10" s="567">
        <f t="shared" si="1"/>
        <v>44757</v>
      </c>
      <c r="CQ10" s="567">
        <f t="shared" si="1"/>
        <v>55947</v>
      </c>
      <c r="CR10" s="567">
        <f t="shared" si="1"/>
        <v>61541</v>
      </c>
      <c r="CS10" s="566">
        <f t="shared" si="1"/>
        <v>61541</v>
      </c>
      <c r="CT10" s="567">
        <f t="shared" si="1"/>
        <v>24649</v>
      </c>
      <c r="CU10" s="567">
        <f t="shared" si="1"/>
        <v>39438</v>
      </c>
      <c r="CV10" s="567">
        <f t="shared" si="1"/>
        <v>49297</v>
      </c>
      <c r="CW10" s="567">
        <f t="shared" si="1"/>
        <v>54226</v>
      </c>
      <c r="CX10" s="570">
        <f t="shared" si="1"/>
        <v>54226</v>
      </c>
    </row>
    <row r="11" spans="1:168" s="578" customFormat="1">
      <c r="A11" s="927"/>
      <c r="B11" s="572" t="s">
        <v>1239</v>
      </c>
      <c r="C11" s="573">
        <f>ROUND(C12+C13+C14,0)</f>
        <v>23029</v>
      </c>
      <c r="D11" s="574">
        <f t="shared" ref="D11:BO11" si="2">ROUND(D12+D13+D14,0)</f>
        <v>36846</v>
      </c>
      <c r="E11" s="574">
        <f t="shared" si="2"/>
        <v>46058</v>
      </c>
      <c r="F11" s="574">
        <f t="shared" si="2"/>
        <v>50663</v>
      </c>
      <c r="G11" s="574">
        <f t="shared" si="2"/>
        <v>50663</v>
      </c>
      <c r="H11" s="574">
        <f t="shared" si="2"/>
        <v>23029</v>
      </c>
      <c r="I11" s="574">
        <f t="shared" si="2"/>
        <v>36846</v>
      </c>
      <c r="J11" s="574">
        <f t="shared" si="2"/>
        <v>46058</v>
      </c>
      <c r="K11" s="574">
        <f t="shared" si="2"/>
        <v>50663</v>
      </c>
      <c r="L11" s="574">
        <f t="shared" si="2"/>
        <v>50663</v>
      </c>
      <c r="M11" s="574">
        <f t="shared" si="2"/>
        <v>20025</v>
      </c>
      <c r="N11" s="574">
        <f t="shared" si="2"/>
        <v>32040</v>
      </c>
      <c r="O11" s="574">
        <f t="shared" si="2"/>
        <v>40050</v>
      </c>
      <c r="P11" s="574">
        <f t="shared" si="2"/>
        <v>44056</v>
      </c>
      <c r="Q11" s="572">
        <f t="shared" si="2"/>
        <v>44056</v>
      </c>
      <c r="R11" s="574">
        <f t="shared" si="2"/>
        <v>26033</v>
      </c>
      <c r="S11" s="574">
        <f t="shared" si="2"/>
        <v>41652</v>
      </c>
      <c r="T11" s="574">
        <f t="shared" si="2"/>
        <v>52065</v>
      </c>
      <c r="U11" s="574">
        <f t="shared" si="2"/>
        <v>57272</v>
      </c>
      <c r="V11" s="574">
        <f t="shared" si="2"/>
        <v>57272</v>
      </c>
      <c r="W11" s="573">
        <f t="shared" si="2"/>
        <v>28035</v>
      </c>
      <c r="X11" s="574">
        <f t="shared" si="2"/>
        <v>44856</v>
      </c>
      <c r="Y11" s="574">
        <f t="shared" si="2"/>
        <v>56070</v>
      </c>
      <c r="Z11" s="574">
        <f t="shared" si="2"/>
        <v>61677</v>
      </c>
      <c r="AA11" s="574">
        <f t="shared" si="2"/>
        <v>61677</v>
      </c>
      <c r="AB11" s="573">
        <f t="shared" si="2"/>
        <v>20025</v>
      </c>
      <c r="AC11" s="574">
        <f t="shared" si="2"/>
        <v>32040</v>
      </c>
      <c r="AD11" s="574">
        <f t="shared" si="2"/>
        <v>40050</v>
      </c>
      <c r="AE11" s="574">
        <f t="shared" si="2"/>
        <v>44056</v>
      </c>
      <c r="AF11" s="574">
        <f t="shared" si="2"/>
        <v>44056</v>
      </c>
      <c r="AG11" s="573">
        <f t="shared" si="2"/>
        <v>20025</v>
      </c>
      <c r="AH11" s="574">
        <f t="shared" si="2"/>
        <v>32040</v>
      </c>
      <c r="AI11" s="574">
        <f t="shared" si="2"/>
        <v>40050</v>
      </c>
      <c r="AJ11" s="574">
        <f t="shared" si="2"/>
        <v>44056</v>
      </c>
      <c r="AK11" s="575">
        <f t="shared" si="2"/>
        <v>44056</v>
      </c>
      <c r="AL11" s="576">
        <f t="shared" si="2"/>
        <v>23029</v>
      </c>
      <c r="AM11" s="574">
        <f t="shared" si="2"/>
        <v>36846</v>
      </c>
      <c r="AN11" s="574">
        <f t="shared" si="2"/>
        <v>46058</v>
      </c>
      <c r="AO11" s="574">
        <f t="shared" si="2"/>
        <v>50663</v>
      </c>
      <c r="AP11" s="574">
        <f t="shared" si="2"/>
        <v>50663</v>
      </c>
      <c r="AQ11" s="573">
        <f t="shared" si="2"/>
        <v>20025</v>
      </c>
      <c r="AR11" s="574">
        <f t="shared" si="2"/>
        <v>32040</v>
      </c>
      <c r="AS11" s="574">
        <f t="shared" si="2"/>
        <v>40050</v>
      </c>
      <c r="AT11" s="574">
        <f t="shared" si="2"/>
        <v>44056</v>
      </c>
      <c r="AU11" s="572">
        <f t="shared" si="2"/>
        <v>44056</v>
      </c>
      <c r="AV11" s="576">
        <f t="shared" si="2"/>
        <v>31842</v>
      </c>
      <c r="AW11" s="574">
        <f t="shared" si="2"/>
        <v>50947</v>
      </c>
      <c r="AX11" s="574">
        <f t="shared" si="2"/>
        <v>63684</v>
      </c>
      <c r="AY11" s="574">
        <f t="shared" si="2"/>
        <v>70053</v>
      </c>
      <c r="AZ11" s="577">
        <f t="shared" si="2"/>
        <v>70053</v>
      </c>
      <c r="BA11" s="576">
        <f t="shared" si="2"/>
        <v>59875</v>
      </c>
      <c r="BB11" s="574">
        <f t="shared" si="2"/>
        <v>95800</v>
      </c>
      <c r="BC11" s="574">
        <f t="shared" si="2"/>
        <v>119750</v>
      </c>
      <c r="BD11" s="574">
        <f t="shared" si="2"/>
        <v>131725</v>
      </c>
      <c r="BE11" s="573">
        <f t="shared" si="2"/>
        <v>131725</v>
      </c>
      <c r="BF11" s="574">
        <f t="shared" si="2"/>
        <v>52065</v>
      </c>
      <c r="BG11" s="574">
        <f t="shared" si="2"/>
        <v>83304</v>
      </c>
      <c r="BH11" s="574">
        <f t="shared" si="2"/>
        <v>104130</v>
      </c>
      <c r="BI11" s="574">
        <f t="shared" si="2"/>
        <v>114543</v>
      </c>
      <c r="BJ11" s="577">
        <f t="shared" si="2"/>
        <v>114543</v>
      </c>
      <c r="BK11" s="576">
        <f t="shared" si="2"/>
        <v>73692</v>
      </c>
      <c r="BL11" s="574">
        <f t="shared" si="2"/>
        <v>117908</v>
      </c>
      <c r="BM11" s="574">
        <f t="shared" si="2"/>
        <v>147385</v>
      </c>
      <c r="BN11" s="574">
        <f t="shared" si="2"/>
        <v>162123</v>
      </c>
      <c r="BO11" s="573">
        <f t="shared" si="2"/>
        <v>162123</v>
      </c>
      <c r="BP11" s="574">
        <f t="shared" ref="BP11:CX11" si="3">ROUND(BP12+BP13+BP14,0)</f>
        <v>64080</v>
      </c>
      <c r="BQ11" s="574">
        <f t="shared" si="3"/>
        <v>102528</v>
      </c>
      <c r="BR11" s="574">
        <f t="shared" si="3"/>
        <v>128160</v>
      </c>
      <c r="BS11" s="574">
        <f t="shared" si="3"/>
        <v>140976</v>
      </c>
      <c r="BT11" s="577">
        <f t="shared" si="3"/>
        <v>140976</v>
      </c>
      <c r="BU11" s="576">
        <f t="shared" si="3"/>
        <v>115144</v>
      </c>
      <c r="BV11" s="574">
        <f t="shared" si="3"/>
        <v>184231</v>
      </c>
      <c r="BW11" s="574">
        <f t="shared" si="3"/>
        <v>230288</v>
      </c>
      <c r="BX11" s="574">
        <f t="shared" si="3"/>
        <v>253317</v>
      </c>
      <c r="BY11" s="573">
        <f t="shared" si="3"/>
        <v>253317</v>
      </c>
      <c r="BZ11" s="574">
        <f t="shared" si="3"/>
        <v>100125</v>
      </c>
      <c r="CA11" s="574">
        <f t="shared" si="3"/>
        <v>160200</v>
      </c>
      <c r="CB11" s="574">
        <f t="shared" si="3"/>
        <v>200251</v>
      </c>
      <c r="CC11" s="574">
        <f t="shared" si="3"/>
        <v>220276</v>
      </c>
      <c r="CD11" s="577">
        <f t="shared" si="3"/>
        <v>220276</v>
      </c>
      <c r="CE11" s="576">
        <f t="shared" si="3"/>
        <v>31089</v>
      </c>
      <c r="CF11" s="574">
        <f t="shared" si="3"/>
        <v>49743</v>
      </c>
      <c r="CG11" s="574">
        <f t="shared" si="3"/>
        <v>62177</v>
      </c>
      <c r="CH11" s="574">
        <f t="shared" si="3"/>
        <v>68396</v>
      </c>
      <c r="CI11" s="573">
        <f t="shared" si="3"/>
        <v>68396</v>
      </c>
      <c r="CJ11" s="574">
        <f t="shared" si="3"/>
        <v>27034</v>
      </c>
      <c r="CK11" s="574">
        <f t="shared" si="3"/>
        <v>43254</v>
      </c>
      <c r="CL11" s="574">
        <f t="shared" si="3"/>
        <v>54068</v>
      </c>
      <c r="CM11" s="574">
        <f t="shared" si="3"/>
        <v>59474</v>
      </c>
      <c r="CN11" s="577">
        <f t="shared" si="3"/>
        <v>59474</v>
      </c>
      <c r="CO11" s="576">
        <f t="shared" si="3"/>
        <v>26483</v>
      </c>
      <c r="CP11" s="574">
        <f t="shared" si="3"/>
        <v>42373</v>
      </c>
      <c r="CQ11" s="574">
        <f t="shared" si="3"/>
        <v>52967</v>
      </c>
      <c r="CR11" s="574">
        <f t="shared" si="3"/>
        <v>58263</v>
      </c>
      <c r="CS11" s="573">
        <f t="shared" si="3"/>
        <v>58263</v>
      </c>
      <c r="CT11" s="574">
        <f t="shared" si="3"/>
        <v>23029</v>
      </c>
      <c r="CU11" s="574">
        <f t="shared" si="3"/>
        <v>36846</v>
      </c>
      <c r="CV11" s="574">
        <f t="shared" si="3"/>
        <v>46058</v>
      </c>
      <c r="CW11" s="574">
        <f t="shared" si="3"/>
        <v>50663</v>
      </c>
      <c r="CX11" s="577">
        <f t="shared" si="3"/>
        <v>50663</v>
      </c>
      <c r="CY11" s="571"/>
      <c r="CZ11" s="571"/>
      <c r="DA11" s="571"/>
      <c r="DB11" s="571"/>
      <c r="DC11" s="571"/>
      <c r="DD11" s="571"/>
      <c r="DE11" s="571"/>
      <c r="DF11" s="571"/>
      <c r="DG11" s="571"/>
      <c r="DH11" s="571"/>
      <c r="DI11" s="571"/>
      <c r="DJ11" s="571"/>
      <c r="DK11" s="571"/>
      <c r="DL11" s="571"/>
      <c r="DM11" s="571"/>
      <c r="DN11" s="571"/>
      <c r="DO11" s="571"/>
      <c r="DP11" s="571"/>
      <c r="DQ11" s="571"/>
      <c r="DR11" s="571"/>
      <c r="DS11" s="571"/>
      <c r="DT11" s="571"/>
      <c r="DU11" s="571"/>
      <c r="DV11" s="571"/>
      <c r="DW11" s="571"/>
      <c r="DX11" s="571"/>
      <c r="DY11" s="571"/>
      <c r="DZ11" s="571"/>
      <c r="EA11" s="571"/>
      <c r="EB11" s="571"/>
      <c r="EC11" s="571"/>
      <c r="ED11" s="571"/>
      <c r="EE11" s="571"/>
      <c r="EF11" s="571"/>
      <c r="EG11" s="571"/>
      <c r="EH11" s="571"/>
      <c r="EI11" s="571"/>
      <c r="EJ11" s="571"/>
      <c r="EK11" s="571"/>
      <c r="EL11" s="571"/>
      <c r="EM11" s="571"/>
      <c r="EN11" s="571"/>
      <c r="EO11" s="571"/>
      <c r="EP11" s="571"/>
      <c r="EQ11" s="571"/>
      <c r="ER11" s="571"/>
      <c r="ES11" s="571"/>
      <c r="ET11" s="571"/>
      <c r="EU11" s="571"/>
      <c r="EV11" s="571"/>
      <c r="EW11" s="571"/>
      <c r="EX11" s="571"/>
      <c r="EY11" s="571"/>
      <c r="EZ11" s="571"/>
      <c r="FA11" s="571"/>
      <c r="FB11" s="571"/>
      <c r="FC11" s="571"/>
      <c r="FD11" s="571"/>
      <c r="FE11" s="571"/>
      <c r="FF11" s="571"/>
      <c r="FG11" s="571"/>
      <c r="FH11" s="571"/>
      <c r="FI11" s="571"/>
      <c r="FJ11" s="571"/>
      <c r="FK11" s="571"/>
      <c r="FL11" s="571"/>
    </row>
    <row r="12" spans="1:168" s="571" customFormat="1">
      <c r="A12" s="927"/>
      <c r="B12" s="579" t="s">
        <v>1196</v>
      </c>
      <c r="C12" s="580">
        <v>16987</v>
      </c>
      <c r="D12" s="581">
        <v>27179</v>
      </c>
      <c r="E12" s="581">
        <v>33974</v>
      </c>
      <c r="F12" s="581">
        <v>37371</v>
      </c>
      <c r="G12" s="581">
        <v>37371</v>
      </c>
      <c r="H12" s="581">
        <v>16987</v>
      </c>
      <c r="I12" s="581">
        <v>27179</v>
      </c>
      <c r="J12" s="581">
        <v>33974</v>
      </c>
      <c r="K12" s="581">
        <v>37371</v>
      </c>
      <c r="L12" s="581">
        <v>37371</v>
      </c>
      <c r="M12" s="581">
        <v>14771</v>
      </c>
      <c r="N12" s="581">
        <v>23634</v>
      </c>
      <c r="O12" s="581">
        <v>29542</v>
      </c>
      <c r="P12" s="581">
        <v>32497</v>
      </c>
      <c r="Q12" s="582">
        <v>32497</v>
      </c>
      <c r="R12" s="581">
        <v>19203</v>
      </c>
      <c r="S12" s="581">
        <v>30724</v>
      </c>
      <c r="T12" s="581">
        <v>38405</v>
      </c>
      <c r="U12" s="581">
        <v>42246</v>
      </c>
      <c r="V12" s="581">
        <v>42246</v>
      </c>
      <c r="W12" s="580">
        <v>20680</v>
      </c>
      <c r="X12" s="581">
        <v>33087</v>
      </c>
      <c r="Y12" s="581">
        <v>41359</v>
      </c>
      <c r="Z12" s="581">
        <v>45495</v>
      </c>
      <c r="AA12" s="581">
        <v>45495</v>
      </c>
      <c r="AB12" s="580">
        <v>14771</v>
      </c>
      <c r="AC12" s="581">
        <v>23634</v>
      </c>
      <c r="AD12" s="581">
        <v>29542</v>
      </c>
      <c r="AE12" s="581">
        <v>32497</v>
      </c>
      <c r="AF12" s="581">
        <v>32497</v>
      </c>
      <c r="AG12" s="580">
        <v>14771</v>
      </c>
      <c r="AH12" s="581">
        <v>23634</v>
      </c>
      <c r="AI12" s="581">
        <v>29542</v>
      </c>
      <c r="AJ12" s="581">
        <v>32497</v>
      </c>
      <c r="AK12" s="583">
        <v>32497</v>
      </c>
      <c r="AL12" s="584">
        <v>16987</v>
      </c>
      <c r="AM12" s="581">
        <v>27179</v>
      </c>
      <c r="AN12" s="581">
        <v>33974</v>
      </c>
      <c r="AO12" s="581">
        <v>37371</v>
      </c>
      <c r="AP12" s="581">
        <v>37371</v>
      </c>
      <c r="AQ12" s="580">
        <v>14771</v>
      </c>
      <c r="AR12" s="581">
        <v>23634</v>
      </c>
      <c r="AS12" s="581">
        <v>29542</v>
      </c>
      <c r="AT12" s="581">
        <v>32497</v>
      </c>
      <c r="AU12" s="582">
        <v>32497</v>
      </c>
      <c r="AV12" s="584">
        <v>26588</v>
      </c>
      <c r="AW12" s="581">
        <v>42541</v>
      </c>
      <c r="AX12" s="581">
        <v>53176</v>
      </c>
      <c r="AY12" s="581">
        <v>58494</v>
      </c>
      <c r="AZ12" s="585">
        <v>58494</v>
      </c>
      <c r="BA12" s="584">
        <v>44166</v>
      </c>
      <c r="BB12" s="581">
        <v>70665</v>
      </c>
      <c r="BC12" s="581">
        <v>88332</v>
      </c>
      <c r="BD12" s="581">
        <v>97165</v>
      </c>
      <c r="BE12" s="580">
        <v>97165</v>
      </c>
      <c r="BF12" s="581">
        <v>38405</v>
      </c>
      <c r="BG12" s="581">
        <v>61448</v>
      </c>
      <c r="BH12" s="581">
        <v>76810</v>
      </c>
      <c r="BI12" s="581">
        <v>84491</v>
      </c>
      <c r="BJ12" s="585">
        <v>84491</v>
      </c>
      <c r="BK12" s="584">
        <v>54358</v>
      </c>
      <c r="BL12" s="581">
        <v>86973</v>
      </c>
      <c r="BM12" s="581">
        <v>108716</v>
      </c>
      <c r="BN12" s="581">
        <v>119587</v>
      </c>
      <c r="BO12" s="580">
        <v>119587</v>
      </c>
      <c r="BP12" s="581">
        <v>47268</v>
      </c>
      <c r="BQ12" s="581">
        <v>75628</v>
      </c>
      <c r="BR12" s="581">
        <v>94535</v>
      </c>
      <c r="BS12" s="581">
        <v>103989</v>
      </c>
      <c r="BT12" s="585">
        <v>103989</v>
      </c>
      <c r="BU12" s="584">
        <v>84934</v>
      </c>
      <c r="BV12" s="581">
        <v>135895</v>
      </c>
      <c r="BW12" s="581">
        <v>169868</v>
      </c>
      <c r="BX12" s="581">
        <v>186855</v>
      </c>
      <c r="BY12" s="580">
        <v>186855</v>
      </c>
      <c r="BZ12" s="581">
        <v>73856</v>
      </c>
      <c r="CA12" s="581">
        <v>118169</v>
      </c>
      <c r="CB12" s="581">
        <v>147712</v>
      </c>
      <c r="CC12" s="581">
        <v>162483</v>
      </c>
      <c r="CD12" s="585">
        <v>162483</v>
      </c>
      <c r="CE12" s="584">
        <v>22932</v>
      </c>
      <c r="CF12" s="581">
        <v>36692</v>
      </c>
      <c r="CG12" s="581">
        <v>45864</v>
      </c>
      <c r="CH12" s="581">
        <v>50451</v>
      </c>
      <c r="CI12" s="580">
        <v>50451</v>
      </c>
      <c r="CJ12" s="581">
        <v>19941</v>
      </c>
      <c r="CK12" s="581">
        <v>31906</v>
      </c>
      <c r="CL12" s="581">
        <v>39882</v>
      </c>
      <c r="CM12" s="581">
        <v>43870</v>
      </c>
      <c r="CN12" s="585">
        <v>43870</v>
      </c>
      <c r="CO12" s="584">
        <v>19535</v>
      </c>
      <c r="CP12" s="581">
        <v>31256</v>
      </c>
      <c r="CQ12" s="581">
        <v>39070</v>
      </c>
      <c r="CR12" s="581">
        <v>42977</v>
      </c>
      <c r="CS12" s="580">
        <v>42977</v>
      </c>
      <c r="CT12" s="581">
        <v>16987</v>
      </c>
      <c r="CU12" s="581">
        <v>27179</v>
      </c>
      <c r="CV12" s="581">
        <v>33974</v>
      </c>
      <c r="CW12" s="581">
        <v>37371</v>
      </c>
      <c r="CX12" s="585">
        <v>37371</v>
      </c>
    </row>
    <row r="13" spans="1:168" s="586" customFormat="1">
      <c r="A13" s="927"/>
      <c r="B13" s="579" t="s">
        <v>1240</v>
      </c>
      <c r="C13" s="580">
        <v>6042</v>
      </c>
      <c r="D13" s="581">
        <v>9667</v>
      </c>
      <c r="E13" s="581">
        <v>12084</v>
      </c>
      <c r="F13" s="581">
        <v>13292</v>
      </c>
      <c r="G13" s="581">
        <v>13292</v>
      </c>
      <c r="H13" s="581">
        <v>6042</v>
      </c>
      <c r="I13" s="581">
        <v>9667</v>
      </c>
      <c r="J13" s="581">
        <v>12084</v>
      </c>
      <c r="K13" s="581">
        <v>13292</v>
      </c>
      <c r="L13" s="581">
        <v>13292</v>
      </c>
      <c r="M13" s="581">
        <v>5254</v>
      </c>
      <c r="N13" s="581">
        <v>8406</v>
      </c>
      <c r="O13" s="581">
        <v>10508</v>
      </c>
      <c r="P13" s="581">
        <v>11559</v>
      </c>
      <c r="Q13" s="582">
        <v>11559</v>
      </c>
      <c r="R13" s="581">
        <v>6830</v>
      </c>
      <c r="S13" s="581">
        <v>10928</v>
      </c>
      <c r="T13" s="581">
        <v>13660</v>
      </c>
      <c r="U13" s="581">
        <v>15026</v>
      </c>
      <c r="V13" s="581">
        <v>15026</v>
      </c>
      <c r="W13" s="580">
        <v>7355</v>
      </c>
      <c r="X13" s="581">
        <v>11769</v>
      </c>
      <c r="Y13" s="581">
        <v>14711</v>
      </c>
      <c r="Z13" s="581">
        <v>16182</v>
      </c>
      <c r="AA13" s="581">
        <v>16182</v>
      </c>
      <c r="AB13" s="580">
        <v>5254</v>
      </c>
      <c r="AC13" s="581">
        <v>8406</v>
      </c>
      <c r="AD13" s="581">
        <v>10508</v>
      </c>
      <c r="AE13" s="581">
        <v>11559</v>
      </c>
      <c r="AF13" s="581">
        <v>11559</v>
      </c>
      <c r="AG13" s="580">
        <v>5254</v>
      </c>
      <c r="AH13" s="581">
        <v>8406</v>
      </c>
      <c r="AI13" s="581">
        <v>10508</v>
      </c>
      <c r="AJ13" s="581">
        <v>11559</v>
      </c>
      <c r="AK13" s="583">
        <v>11559</v>
      </c>
      <c r="AL13" s="584">
        <v>6042</v>
      </c>
      <c r="AM13" s="581">
        <v>9667</v>
      </c>
      <c r="AN13" s="581">
        <v>12084</v>
      </c>
      <c r="AO13" s="581">
        <v>13292</v>
      </c>
      <c r="AP13" s="581">
        <v>13292</v>
      </c>
      <c r="AQ13" s="580">
        <v>5254</v>
      </c>
      <c r="AR13" s="581">
        <v>8406</v>
      </c>
      <c r="AS13" s="581">
        <v>10508</v>
      </c>
      <c r="AT13" s="581">
        <v>11559</v>
      </c>
      <c r="AU13" s="582">
        <v>11559</v>
      </c>
      <c r="AV13" s="584">
        <v>5254</v>
      </c>
      <c r="AW13" s="581">
        <v>8406</v>
      </c>
      <c r="AX13" s="581">
        <v>10508</v>
      </c>
      <c r="AY13" s="581">
        <v>11559</v>
      </c>
      <c r="AZ13" s="585">
        <v>11559</v>
      </c>
      <c r="BA13" s="584">
        <v>15709</v>
      </c>
      <c r="BB13" s="581">
        <v>25135</v>
      </c>
      <c r="BC13" s="581">
        <v>31418</v>
      </c>
      <c r="BD13" s="581">
        <v>34560</v>
      </c>
      <c r="BE13" s="580">
        <v>34560</v>
      </c>
      <c r="BF13" s="581">
        <v>13660</v>
      </c>
      <c r="BG13" s="581">
        <v>21856</v>
      </c>
      <c r="BH13" s="581">
        <v>27320</v>
      </c>
      <c r="BI13" s="581">
        <v>30052</v>
      </c>
      <c r="BJ13" s="585">
        <v>30052</v>
      </c>
      <c r="BK13" s="584">
        <v>19334</v>
      </c>
      <c r="BL13" s="581">
        <v>30935</v>
      </c>
      <c r="BM13" s="581">
        <v>38669</v>
      </c>
      <c r="BN13" s="581">
        <v>42536</v>
      </c>
      <c r="BO13" s="580">
        <v>42536</v>
      </c>
      <c r="BP13" s="581">
        <v>16812</v>
      </c>
      <c r="BQ13" s="581">
        <v>26900</v>
      </c>
      <c r="BR13" s="581">
        <v>33625</v>
      </c>
      <c r="BS13" s="581">
        <v>36987</v>
      </c>
      <c r="BT13" s="585">
        <v>36987</v>
      </c>
      <c r="BU13" s="584">
        <v>30210</v>
      </c>
      <c r="BV13" s="581">
        <v>48336</v>
      </c>
      <c r="BW13" s="581">
        <v>60420</v>
      </c>
      <c r="BX13" s="581">
        <v>66462</v>
      </c>
      <c r="BY13" s="580">
        <v>66462</v>
      </c>
      <c r="BZ13" s="581">
        <v>26269</v>
      </c>
      <c r="CA13" s="581">
        <v>42031</v>
      </c>
      <c r="CB13" s="581">
        <v>52539</v>
      </c>
      <c r="CC13" s="581">
        <v>57793</v>
      </c>
      <c r="CD13" s="585">
        <v>57793</v>
      </c>
      <c r="CE13" s="584">
        <v>8157</v>
      </c>
      <c r="CF13" s="581">
        <v>13051</v>
      </c>
      <c r="CG13" s="581">
        <v>16313</v>
      </c>
      <c r="CH13" s="581">
        <v>17945</v>
      </c>
      <c r="CI13" s="580">
        <v>17945</v>
      </c>
      <c r="CJ13" s="581">
        <v>7093</v>
      </c>
      <c r="CK13" s="581">
        <v>11348</v>
      </c>
      <c r="CL13" s="581">
        <v>14186</v>
      </c>
      <c r="CM13" s="581">
        <v>15604</v>
      </c>
      <c r="CN13" s="585">
        <v>15604</v>
      </c>
      <c r="CO13" s="584">
        <v>6948</v>
      </c>
      <c r="CP13" s="581">
        <v>11117</v>
      </c>
      <c r="CQ13" s="581">
        <v>13897</v>
      </c>
      <c r="CR13" s="581">
        <v>15286</v>
      </c>
      <c r="CS13" s="580">
        <v>15286</v>
      </c>
      <c r="CT13" s="581">
        <v>6042</v>
      </c>
      <c r="CU13" s="581">
        <v>9667</v>
      </c>
      <c r="CV13" s="581">
        <v>12084</v>
      </c>
      <c r="CW13" s="581">
        <v>13292</v>
      </c>
      <c r="CX13" s="585">
        <v>13292</v>
      </c>
      <c r="CY13" s="571"/>
      <c r="CZ13" s="571"/>
      <c r="DA13" s="571"/>
      <c r="DB13" s="571"/>
      <c r="DC13" s="571"/>
      <c r="DD13" s="571"/>
      <c r="DE13" s="571"/>
      <c r="DF13" s="571"/>
      <c r="DG13" s="571"/>
      <c r="DH13" s="571"/>
      <c r="DI13" s="571"/>
      <c r="DJ13" s="571"/>
      <c r="DK13" s="571"/>
      <c r="DL13" s="571"/>
      <c r="DM13" s="571"/>
      <c r="DN13" s="571"/>
      <c r="DO13" s="571"/>
      <c r="DP13" s="571"/>
      <c r="DQ13" s="571"/>
      <c r="DR13" s="571"/>
      <c r="DS13" s="571"/>
      <c r="DT13" s="571"/>
      <c r="DU13" s="571"/>
      <c r="DV13" s="571"/>
      <c r="DW13" s="571"/>
      <c r="DX13" s="571"/>
      <c r="DY13" s="571"/>
      <c r="DZ13" s="571"/>
      <c r="EA13" s="571"/>
      <c r="EB13" s="571"/>
      <c r="EC13" s="571"/>
      <c r="ED13" s="571"/>
      <c r="EE13" s="571"/>
      <c r="EF13" s="571"/>
      <c r="EG13" s="571"/>
      <c r="EH13" s="571"/>
      <c r="EI13" s="571"/>
      <c r="EJ13" s="571"/>
      <c r="EK13" s="571"/>
      <c r="EL13" s="571"/>
      <c r="EM13" s="571"/>
      <c r="EN13" s="571"/>
      <c r="EO13" s="571"/>
      <c r="EP13" s="571"/>
      <c r="EQ13" s="571"/>
      <c r="ER13" s="571"/>
      <c r="ES13" s="571"/>
      <c r="ET13" s="571"/>
      <c r="EU13" s="571"/>
      <c r="EV13" s="571"/>
      <c r="EW13" s="571"/>
      <c r="EX13" s="571"/>
      <c r="EY13" s="571"/>
      <c r="EZ13" s="571"/>
      <c r="FA13" s="571"/>
      <c r="FB13" s="571"/>
      <c r="FC13" s="571"/>
      <c r="FD13" s="571"/>
      <c r="FE13" s="571"/>
      <c r="FF13" s="571"/>
      <c r="FG13" s="571"/>
      <c r="FH13" s="571"/>
      <c r="FI13" s="571"/>
      <c r="FJ13" s="571"/>
      <c r="FK13" s="571"/>
      <c r="FL13" s="571"/>
    </row>
    <row r="14" spans="1:168" s="586" customFormat="1">
      <c r="A14" s="927"/>
      <c r="B14" s="579" t="s">
        <v>1241</v>
      </c>
      <c r="C14" s="580">
        <v>0</v>
      </c>
      <c r="D14" s="581">
        <v>0</v>
      </c>
      <c r="E14" s="581">
        <v>0</v>
      </c>
      <c r="F14" s="581">
        <v>0</v>
      </c>
      <c r="G14" s="581">
        <v>0</v>
      </c>
      <c r="H14" s="581">
        <v>0</v>
      </c>
      <c r="I14" s="581">
        <v>0</v>
      </c>
      <c r="J14" s="581">
        <v>0</v>
      </c>
      <c r="K14" s="581">
        <v>0</v>
      </c>
      <c r="L14" s="581">
        <v>0</v>
      </c>
      <c r="M14" s="581">
        <v>0</v>
      </c>
      <c r="N14" s="581">
        <v>0</v>
      </c>
      <c r="O14" s="581">
        <v>0</v>
      </c>
      <c r="P14" s="581">
        <v>0</v>
      </c>
      <c r="Q14" s="582">
        <v>0</v>
      </c>
      <c r="R14" s="581">
        <v>0</v>
      </c>
      <c r="S14" s="581">
        <v>0</v>
      </c>
      <c r="T14" s="581">
        <v>0</v>
      </c>
      <c r="U14" s="581">
        <v>0</v>
      </c>
      <c r="V14" s="581">
        <v>0</v>
      </c>
      <c r="W14" s="580">
        <v>0</v>
      </c>
      <c r="X14" s="581">
        <v>0</v>
      </c>
      <c r="Y14" s="581">
        <v>0</v>
      </c>
      <c r="Z14" s="581">
        <v>0</v>
      </c>
      <c r="AA14" s="581">
        <v>0</v>
      </c>
      <c r="AB14" s="580">
        <v>0</v>
      </c>
      <c r="AC14" s="581">
        <v>0</v>
      </c>
      <c r="AD14" s="581">
        <v>0</v>
      </c>
      <c r="AE14" s="581">
        <v>0</v>
      </c>
      <c r="AF14" s="581">
        <v>0</v>
      </c>
      <c r="AG14" s="580">
        <v>0</v>
      </c>
      <c r="AH14" s="581">
        <v>0</v>
      </c>
      <c r="AI14" s="581">
        <v>0</v>
      </c>
      <c r="AJ14" s="581">
        <v>0</v>
      </c>
      <c r="AK14" s="583">
        <v>0</v>
      </c>
      <c r="AL14" s="584">
        <v>0</v>
      </c>
      <c r="AM14" s="581">
        <v>0</v>
      </c>
      <c r="AN14" s="581">
        <v>0</v>
      </c>
      <c r="AO14" s="581">
        <v>0</v>
      </c>
      <c r="AP14" s="581">
        <v>0</v>
      </c>
      <c r="AQ14" s="580">
        <v>0</v>
      </c>
      <c r="AR14" s="581">
        <v>0</v>
      </c>
      <c r="AS14" s="581">
        <v>0</v>
      </c>
      <c r="AT14" s="581">
        <v>0</v>
      </c>
      <c r="AU14" s="582">
        <v>0</v>
      </c>
      <c r="AV14" s="584">
        <v>0</v>
      </c>
      <c r="AW14" s="581">
        <v>0</v>
      </c>
      <c r="AX14" s="581">
        <v>0</v>
      </c>
      <c r="AY14" s="581">
        <v>0</v>
      </c>
      <c r="AZ14" s="585">
        <v>0</v>
      </c>
      <c r="BA14" s="584">
        <v>0</v>
      </c>
      <c r="BB14" s="581">
        <v>0</v>
      </c>
      <c r="BC14" s="581">
        <v>0</v>
      </c>
      <c r="BD14" s="581">
        <v>0</v>
      </c>
      <c r="BE14" s="580">
        <v>0</v>
      </c>
      <c r="BF14" s="581">
        <v>0</v>
      </c>
      <c r="BG14" s="581">
        <v>0</v>
      </c>
      <c r="BH14" s="581">
        <v>0</v>
      </c>
      <c r="BI14" s="581">
        <v>0</v>
      </c>
      <c r="BJ14" s="585">
        <v>0</v>
      </c>
      <c r="BK14" s="584">
        <v>0</v>
      </c>
      <c r="BL14" s="581">
        <v>0</v>
      </c>
      <c r="BM14" s="581">
        <v>0</v>
      </c>
      <c r="BN14" s="581">
        <v>0</v>
      </c>
      <c r="BO14" s="580">
        <v>0</v>
      </c>
      <c r="BP14" s="581">
        <v>0</v>
      </c>
      <c r="BQ14" s="581">
        <v>0</v>
      </c>
      <c r="BR14" s="581">
        <v>0</v>
      </c>
      <c r="BS14" s="581">
        <v>0</v>
      </c>
      <c r="BT14" s="585">
        <v>0</v>
      </c>
      <c r="BU14" s="584">
        <v>0</v>
      </c>
      <c r="BV14" s="581">
        <v>0</v>
      </c>
      <c r="BW14" s="581">
        <v>0</v>
      </c>
      <c r="BX14" s="581">
        <v>0</v>
      </c>
      <c r="BY14" s="580">
        <v>0</v>
      </c>
      <c r="BZ14" s="581">
        <v>0</v>
      </c>
      <c r="CA14" s="581">
        <v>0</v>
      </c>
      <c r="CB14" s="581">
        <v>0</v>
      </c>
      <c r="CC14" s="581">
        <v>0</v>
      </c>
      <c r="CD14" s="585">
        <v>0</v>
      </c>
      <c r="CE14" s="584">
        <v>0</v>
      </c>
      <c r="CF14" s="581">
        <v>0</v>
      </c>
      <c r="CG14" s="581">
        <v>0</v>
      </c>
      <c r="CH14" s="581">
        <v>0</v>
      </c>
      <c r="CI14" s="580">
        <v>0</v>
      </c>
      <c r="CJ14" s="581">
        <v>0</v>
      </c>
      <c r="CK14" s="581">
        <v>0</v>
      </c>
      <c r="CL14" s="581">
        <v>0</v>
      </c>
      <c r="CM14" s="581">
        <v>0</v>
      </c>
      <c r="CN14" s="585">
        <v>0</v>
      </c>
      <c r="CO14" s="584">
        <v>0</v>
      </c>
      <c r="CP14" s="581">
        <v>0</v>
      </c>
      <c r="CQ14" s="581">
        <v>0</v>
      </c>
      <c r="CR14" s="581">
        <v>0</v>
      </c>
      <c r="CS14" s="580">
        <v>0</v>
      </c>
      <c r="CT14" s="581">
        <v>0</v>
      </c>
      <c r="CU14" s="581">
        <v>0</v>
      </c>
      <c r="CV14" s="581">
        <v>0</v>
      </c>
      <c r="CW14" s="581">
        <v>0</v>
      </c>
      <c r="CX14" s="585">
        <v>0</v>
      </c>
      <c r="CY14" s="571"/>
      <c r="CZ14" s="571"/>
      <c r="DA14" s="571"/>
      <c r="DB14" s="571"/>
      <c r="DC14" s="571"/>
      <c r="DD14" s="571"/>
      <c r="DE14" s="571"/>
      <c r="DF14" s="571"/>
      <c r="DG14" s="571"/>
      <c r="DH14" s="571"/>
      <c r="DI14" s="571"/>
      <c r="DJ14" s="571"/>
      <c r="DK14" s="571"/>
      <c r="DL14" s="571"/>
      <c r="DM14" s="571"/>
      <c r="DN14" s="571"/>
      <c r="DO14" s="571"/>
      <c r="DP14" s="571"/>
      <c r="DQ14" s="571"/>
      <c r="DR14" s="571"/>
      <c r="DS14" s="571"/>
      <c r="DT14" s="571"/>
      <c r="DU14" s="571"/>
      <c r="DV14" s="571"/>
      <c r="DW14" s="571"/>
      <c r="DX14" s="571"/>
      <c r="DY14" s="571"/>
      <c r="DZ14" s="571"/>
      <c r="EA14" s="571"/>
      <c r="EB14" s="571"/>
      <c r="EC14" s="571"/>
      <c r="ED14" s="571"/>
      <c r="EE14" s="571"/>
      <c r="EF14" s="571"/>
      <c r="EG14" s="571"/>
      <c r="EH14" s="571"/>
      <c r="EI14" s="571"/>
      <c r="EJ14" s="571"/>
      <c r="EK14" s="571"/>
      <c r="EL14" s="571"/>
      <c r="EM14" s="571"/>
      <c r="EN14" s="571"/>
      <c r="EO14" s="571"/>
      <c r="EP14" s="571"/>
      <c r="EQ14" s="571"/>
      <c r="ER14" s="571"/>
      <c r="ES14" s="571"/>
      <c r="ET14" s="571"/>
      <c r="EU14" s="571"/>
      <c r="EV14" s="571"/>
      <c r="EW14" s="571"/>
      <c r="EX14" s="571"/>
      <c r="EY14" s="571"/>
      <c r="EZ14" s="571"/>
      <c r="FA14" s="571"/>
      <c r="FB14" s="571"/>
      <c r="FC14" s="571"/>
      <c r="FD14" s="571"/>
      <c r="FE14" s="571"/>
      <c r="FF14" s="571"/>
      <c r="FG14" s="571"/>
      <c r="FH14" s="571"/>
      <c r="FI14" s="571"/>
      <c r="FJ14" s="571"/>
      <c r="FK14" s="571"/>
      <c r="FL14" s="571"/>
    </row>
    <row r="15" spans="1:168" s="578" customFormat="1">
      <c r="A15" s="928"/>
      <c r="B15" s="572" t="s">
        <v>1242</v>
      </c>
      <c r="C15" s="573">
        <v>1296</v>
      </c>
      <c r="D15" s="574">
        <v>2073</v>
      </c>
      <c r="E15" s="574">
        <v>2592</v>
      </c>
      <c r="F15" s="574">
        <v>2851</v>
      </c>
      <c r="G15" s="574">
        <v>2851</v>
      </c>
      <c r="H15" s="574">
        <v>1296</v>
      </c>
      <c r="I15" s="574">
        <v>2073</v>
      </c>
      <c r="J15" s="574">
        <v>2592</v>
      </c>
      <c r="K15" s="574">
        <v>2851</v>
      </c>
      <c r="L15" s="574">
        <v>2851</v>
      </c>
      <c r="M15" s="574">
        <v>1408</v>
      </c>
      <c r="N15" s="574">
        <v>2253</v>
      </c>
      <c r="O15" s="574">
        <v>2817</v>
      </c>
      <c r="P15" s="574">
        <v>3099</v>
      </c>
      <c r="Q15" s="572">
        <v>3099</v>
      </c>
      <c r="R15" s="574">
        <v>1465</v>
      </c>
      <c r="S15" s="574">
        <v>2344</v>
      </c>
      <c r="T15" s="574">
        <v>2930</v>
      </c>
      <c r="U15" s="574">
        <v>3222</v>
      </c>
      <c r="V15" s="574">
        <v>3222</v>
      </c>
      <c r="W15" s="573">
        <v>1972</v>
      </c>
      <c r="X15" s="574">
        <v>3155</v>
      </c>
      <c r="Y15" s="574">
        <v>3944</v>
      </c>
      <c r="Z15" s="574">
        <v>4338</v>
      </c>
      <c r="AA15" s="574">
        <v>4338</v>
      </c>
      <c r="AB15" s="573">
        <v>1408</v>
      </c>
      <c r="AC15" s="574">
        <v>2253</v>
      </c>
      <c r="AD15" s="574">
        <v>2817</v>
      </c>
      <c r="AE15" s="574">
        <v>3099</v>
      </c>
      <c r="AF15" s="574">
        <v>3099</v>
      </c>
      <c r="AG15" s="573">
        <v>1408</v>
      </c>
      <c r="AH15" s="574">
        <v>2253</v>
      </c>
      <c r="AI15" s="574">
        <v>2817</v>
      </c>
      <c r="AJ15" s="574">
        <v>3099</v>
      </c>
      <c r="AK15" s="575">
        <v>3099</v>
      </c>
      <c r="AL15" s="576">
        <v>1296</v>
      </c>
      <c r="AM15" s="574">
        <v>2073</v>
      </c>
      <c r="AN15" s="574">
        <v>2592</v>
      </c>
      <c r="AO15" s="574">
        <v>2851</v>
      </c>
      <c r="AP15" s="574">
        <v>2851</v>
      </c>
      <c r="AQ15" s="573">
        <v>1408</v>
      </c>
      <c r="AR15" s="574">
        <v>2253</v>
      </c>
      <c r="AS15" s="574">
        <v>2817</v>
      </c>
      <c r="AT15" s="574">
        <v>3099</v>
      </c>
      <c r="AU15" s="572">
        <v>3099</v>
      </c>
      <c r="AV15" s="576">
        <v>1521</v>
      </c>
      <c r="AW15" s="574">
        <v>2434</v>
      </c>
      <c r="AX15" s="574">
        <v>3042</v>
      </c>
      <c r="AY15" s="574">
        <v>3346</v>
      </c>
      <c r="AZ15" s="577">
        <v>3346</v>
      </c>
      <c r="BA15" s="576">
        <v>1684</v>
      </c>
      <c r="BB15" s="574">
        <v>2695</v>
      </c>
      <c r="BC15" s="574">
        <v>3369</v>
      </c>
      <c r="BD15" s="574">
        <v>3706</v>
      </c>
      <c r="BE15" s="573">
        <v>3706</v>
      </c>
      <c r="BF15" s="574">
        <v>1831</v>
      </c>
      <c r="BG15" s="574">
        <v>2930</v>
      </c>
      <c r="BH15" s="574">
        <v>3662</v>
      </c>
      <c r="BI15" s="574">
        <v>4028</v>
      </c>
      <c r="BJ15" s="577">
        <v>4028</v>
      </c>
      <c r="BK15" s="576">
        <v>1857</v>
      </c>
      <c r="BL15" s="574">
        <v>2972</v>
      </c>
      <c r="BM15" s="574">
        <v>3714</v>
      </c>
      <c r="BN15" s="574">
        <v>4086</v>
      </c>
      <c r="BO15" s="573">
        <v>4086</v>
      </c>
      <c r="BP15" s="574">
        <v>2028</v>
      </c>
      <c r="BQ15" s="574">
        <v>3245</v>
      </c>
      <c r="BR15" s="574">
        <v>4056</v>
      </c>
      <c r="BS15" s="574">
        <v>4462</v>
      </c>
      <c r="BT15" s="577">
        <v>4462</v>
      </c>
      <c r="BU15" s="576">
        <v>2565</v>
      </c>
      <c r="BV15" s="574">
        <v>4103</v>
      </c>
      <c r="BW15" s="574">
        <v>5129</v>
      </c>
      <c r="BX15" s="574">
        <v>5642</v>
      </c>
      <c r="BY15" s="573">
        <v>5642</v>
      </c>
      <c r="BZ15" s="574">
        <v>2817</v>
      </c>
      <c r="CA15" s="574">
        <v>4507</v>
      </c>
      <c r="CB15" s="574">
        <v>5634</v>
      </c>
      <c r="CC15" s="574">
        <v>6197</v>
      </c>
      <c r="CD15" s="577">
        <v>6197</v>
      </c>
      <c r="CE15" s="576">
        <v>1403</v>
      </c>
      <c r="CF15" s="574">
        <v>2245</v>
      </c>
      <c r="CG15" s="574">
        <v>2806</v>
      </c>
      <c r="CH15" s="574">
        <v>3087</v>
      </c>
      <c r="CI15" s="573">
        <v>3087</v>
      </c>
      <c r="CJ15" s="574">
        <v>1521</v>
      </c>
      <c r="CK15" s="574">
        <v>2434</v>
      </c>
      <c r="CL15" s="574">
        <v>3042</v>
      </c>
      <c r="CM15" s="574">
        <v>3346</v>
      </c>
      <c r="CN15" s="577">
        <v>3346</v>
      </c>
      <c r="CO15" s="576">
        <v>1490</v>
      </c>
      <c r="CP15" s="574">
        <v>2384</v>
      </c>
      <c r="CQ15" s="574">
        <v>2980</v>
      </c>
      <c r="CR15" s="574">
        <v>3278</v>
      </c>
      <c r="CS15" s="573">
        <v>3278</v>
      </c>
      <c r="CT15" s="574">
        <v>1620</v>
      </c>
      <c r="CU15" s="574">
        <v>2592</v>
      </c>
      <c r="CV15" s="574">
        <v>3239</v>
      </c>
      <c r="CW15" s="574">
        <v>3563</v>
      </c>
      <c r="CX15" s="577">
        <v>3563</v>
      </c>
      <c r="CY15" s="571"/>
      <c r="CZ15" s="571"/>
      <c r="DA15" s="571"/>
      <c r="DB15" s="571"/>
      <c r="DC15" s="571"/>
      <c r="DD15" s="571"/>
      <c r="DE15" s="571"/>
      <c r="DF15" s="571"/>
      <c r="DG15" s="571"/>
      <c r="DH15" s="571"/>
      <c r="DI15" s="571"/>
      <c r="DJ15" s="571"/>
      <c r="DK15" s="571"/>
      <c r="DL15" s="571"/>
      <c r="DM15" s="571"/>
      <c r="DN15" s="571"/>
      <c r="DO15" s="571"/>
      <c r="DP15" s="571"/>
      <c r="DQ15" s="571"/>
      <c r="DR15" s="571"/>
      <c r="DS15" s="571"/>
      <c r="DT15" s="571"/>
      <c r="DU15" s="571"/>
      <c r="DV15" s="571"/>
      <c r="DW15" s="571"/>
      <c r="DX15" s="571"/>
      <c r="DY15" s="571"/>
      <c r="DZ15" s="571"/>
      <c r="EA15" s="571"/>
      <c r="EB15" s="571"/>
      <c r="EC15" s="571"/>
      <c r="ED15" s="571"/>
      <c r="EE15" s="571"/>
      <c r="EF15" s="571"/>
      <c r="EG15" s="571"/>
      <c r="EH15" s="571"/>
      <c r="EI15" s="571"/>
      <c r="EJ15" s="571"/>
      <c r="EK15" s="571"/>
      <c r="EL15" s="571"/>
      <c r="EM15" s="571"/>
      <c r="EN15" s="571"/>
      <c r="EO15" s="571"/>
      <c r="EP15" s="571"/>
      <c r="EQ15" s="571"/>
      <c r="ER15" s="571"/>
      <c r="ES15" s="571"/>
      <c r="ET15" s="571"/>
      <c r="EU15" s="571"/>
      <c r="EV15" s="571"/>
      <c r="EW15" s="571"/>
      <c r="EX15" s="571"/>
      <c r="EY15" s="571"/>
      <c r="EZ15" s="571"/>
      <c r="FA15" s="571"/>
      <c r="FB15" s="571"/>
      <c r="FC15" s="571"/>
      <c r="FD15" s="571"/>
      <c r="FE15" s="571"/>
      <c r="FF15" s="571"/>
      <c r="FG15" s="571"/>
      <c r="FH15" s="571"/>
      <c r="FI15" s="571"/>
      <c r="FJ15" s="571"/>
      <c r="FK15" s="571"/>
      <c r="FL15" s="571"/>
    </row>
    <row r="16" spans="1:168" ht="37.5">
      <c r="B16" s="602" t="s">
        <v>1251</v>
      </c>
      <c r="E16" s="605">
        <f>E15/E20</f>
        <v>0.45156794430000002</v>
      </c>
      <c r="H16" s="587"/>
      <c r="I16" s="587"/>
      <c r="J16" s="605">
        <f>J15/J20</f>
        <v>0.45156794430000002</v>
      </c>
      <c r="K16" s="587"/>
      <c r="L16" s="587"/>
      <c r="M16" s="587"/>
      <c r="N16" s="587"/>
      <c r="O16" s="605">
        <f>O15/O20</f>
        <v>0.49076655050000001</v>
      </c>
      <c r="P16" s="587"/>
      <c r="Q16" s="587"/>
      <c r="R16" s="587"/>
      <c r="S16" s="587"/>
      <c r="T16" s="605">
        <f>T15/T20</f>
        <v>0.51045296169999999</v>
      </c>
      <c r="U16" s="587"/>
      <c r="V16" s="587"/>
      <c r="W16" s="587"/>
      <c r="X16" s="587"/>
      <c r="Y16" s="605">
        <f>Y15/Y20</f>
        <v>0.68710801389999998</v>
      </c>
      <c r="Z16" s="587"/>
      <c r="AA16" s="587"/>
      <c r="AB16" s="587"/>
      <c r="AC16" s="587"/>
      <c r="AD16" s="605">
        <f>AD15/AD20</f>
        <v>0.49076655050000001</v>
      </c>
      <c r="AE16" s="587"/>
      <c r="AF16" s="587"/>
      <c r="AG16" s="587"/>
      <c r="AH16" s="587"/>
      <c r="AI16" s="605">
        <f>AI15/AI20</f>
        <v>0.49076655050000001</v>
      </c>
      <c r="AJ16" s="587"/>
      <c r="AK16" s="587"/>
      <c r="AL16" s="587"/>
      <c r="AM16" s="587"/>
      <c r="AN16" s="605">
        <f>AN15/AN20</f>
        <v>0.45156794430000002</v>
      </c>
      <c r="AO16" s="587"/>
      <c r="AP16" s="587"/>
      <c r="AQ16" s="587"/>
      <c r="AR16" s="587"/>
      <c r="AS16" s="605">
        <f>AS15/AS20</f>
        <v>0.49076655050000001</v>
      </c>
      <c r="AT16" s="587"/>
      <c r="AU16" s="587"/>
      <c r="AV16" s="587"/>
      <c r="AW16" s="587"/>
      <c r="AX16" s="605">
        <f>AX15/AX20</f>
        <v>0.5299651568</v>
      </c>
      <c r="AY16" s="587"/>
      <c r="AZ16" s="587"/>
      <c r="BA16" s="587"/>
      <c r="BB16" s="587"/>
      <c r="BC16" s="605">
        <f>BC15/BC20</f>
        <v>0.5869337979</v>
      </c>
      <c r="BD16" s="587"/>
      <c r="BE16" s="587"/>
      <c r="BF16" s="587"/>
      <c r="BG16" s="587"/>
      <c r="BH16" s="605">
        <f>BH15/BH20</f>
        <v>0.63797909409999998</v>
      </c>
      <c r="BI16" s="587"/>
      <c r="BJ16" s="587"/>
      <c r="BK16" s="587"/>
      <c r="BL16" s="587"/>
      <c r="BM16" s="605">
        <f>BM15/BM20</f>
        <v>0.64703832750000001</v>
      </c>
      <c r="BN16" s="587"/>
      <c r="BO16" s="587"/>
      <c r="BP16" s="587"/>
      <c r="BQ16" s="587"/>
      <c r="BR16" s="605">
        <f>BR15/BR20</f>
        <v>0.70662020910000001</v>
      </c>
      <c r="BS16" s="587"/>
      <c r="BT16" s="587"/>
      <c r="BU16" s="587"/>
      <c r="BV16" s="587"/>
      <c r="BW16" s="605">
        <f>BW15/BW20</f>
        <v>0.89355400699999998</v>
      </c>
      <c r="BX16" s="587"/>
      <c r="BY16" s="587"/>
      <c r="BZ16" s="587"/>
      <c r="CA16" s="587"/>
      <c r="CB16" s="605">
        <f>CB15/CB20</f>
        <v>0.98153310100000002</v>
      </c>
      <c r="CC16" s="587"/>
      <c r="CD16" s="587"/>
      <c r="CE16" s="587"/>
      <c r="CF16" s="587"/>
      <c r="CG16" s="605">
        <f>CG15/CG20</f>
        <v>0.48885017419999999</v>
      </c>
      <c r="CH16" s="587"/>
      <c r="CI16" s="587"/>
      <c r="CJ16" s="587"/>
      <c r="CK16" s="587"/>
      <c r="CL16" s="605">
        <f>CL15/CL20</f>
        <v>0.5299651568</v>
      </c>
      <c r="CM16" s="587"/>
      <c r="CN16" s="587"/>
      <c r="CO16" s="587"/>
      <c r="CP16" s="587"/>
      <c r="CQ16" s="605">
        <f>CQ15/CQ20</f>
        <v>0.51916376310000001</v>
      </c>
      <c r="CR16" s="587"/>
      <c r="CS16" s="587"/>
      <c r="CT16" s="587"/>
      <c r="CU16" s="587"/>
      <c r="CV16" s="605">
        <f>CV15/CV20</f>
        <v>0.56428571429999996</v>
      </c>
      <c r="CW16" s="587"/>
      <c r="CX16" s="587"/>
      <c r="CY16" s="587"/>
      <c r="CZ16" s="587"/>
      <c r="DA16" s="587"/>
      <c r="DB16" s="587"/>
      <c r="DC16" s="587"/>
      <c r="DD16" s="587"/>
      <c r="DE16" s="587"/>
      <c r="DF16" s="587"/>
      <c r="DG16" s="587"/>
      <c r="DH16" s="587"/>
      <c r="DI16" s="587"/>
      <c r="DJ16" s="587"/>
      <c r="DK16" s="587"/>
      <c r="DL16" s="587"/>
    </row>
    <row r="17" spans="2:116" ht="112.5">
      <c r="B17" s="602" t="s">
        <v>1252</v>
      </c>
      <c r="E17" s="606">
        <f>E21*E16</f>
        <v>657</v>
      </c>
      <c r="H17" s="587"/>
      <c r="I17" s="587"/>
      <c r="J17" s="606">
        <f>J21*J16</f>
        <v>657</v>
      </c>
      <c r="K17" s="587"/>
      <c r="L17" s="587"/>
      <c r="M17" s="587"/>
      <c r="N17" s="587"/>
      <c r="O17" s="606">
        <f>O21*O16</f>
        <v>714</v>
      </c>
      <c r="P17" s="587"/>
      <c r="Q17" s="587"/>
      <c r="R17" s="587"/>
      <c r="S17" s="587"/>
      <c r="T17" s="606">
        <f>T21*T16</f>
        <v>743</v>
      </c>
      <c r="U17" s="587"/>
      <c r="V17" s="587"/>
      <c r="W17" s="587"/>
      <c r="X17" s="587"/>
      <c r="Y17" s="606">
        <f>Y21*Y16</f>
        <v>1000</v>
      </c>
      <c r="Z17" s="587"/>
      <c r="AA17" s="587"/>
      <c r="AB17" s="587"/>
      <c r="AC17" s="587"/>
      <c r="AD17" s="606">
        <f>AD21*AD16</f>
        <v>714</v>
      </c>
      <c r="AE17" s="587"/>
      <c r="AF17" s="587"/>
      <c r="AG17" s="587"/>
      <c r="AH17" s="587"/>
      <c r="AI17" s="606">
        <f>AI21*AI16</f>
        <v>714</v>
      </c>
      <c r="AJ17" s="587"/>
      <c r="AK17" s="587"/>
      <c r="AL17" s="587"/>
      <c r="AM17" s="587"/>
      <c r="AN17" s="606">
        <f>AN21*AN16</f>
        <v>657</v>
      </c>
      <c r="AO17" s="587"/>
      <c r="AP17" s="587"/>
      <c r="AQ17" s="587"/>
      <c r="AR17" s="587"/>
      <c r="AS17" s="606">
        <f>AS21*AS16</f>
        <v>714</v>
      </c>
      <c r="AT17" s="587"/>
      <c r="AU17" s="587"/>
      <c r="AV17" s="587"/>
      <c r="AW17" s="587"/>
      <c r="AX17" s="606">
        <f>AX21*AX16</f>
        <v>771</v>
      </c>
      <c r="AY17" s="587"/>
      <c r="AZ17" s="587"/>
      <c r="BA17" s="587"/>
      <c r="BB17" s="587"/>
      <c r="BC17" s="606">
        <f>BC21*BC16</f>
        <v>854</v>
      </c>
      <c r="BD17" s="587"/>
      <c r="BE17" s="587"/>
      <c r="BF17" s="587"/>
      <c r="BG17" s="587"/>
      <c r="BH17" s="606">
        <f>BH21*BH16</f>
        <v>928</v>
      </c>
      <c r="BI17" s="587"/>
      <c r="BJ17" s="587"/>
      <c r="BK17" s="587"/>
      <c r="BL17" s="587"/>
      <c r="BM17" s="606">
        <f>BM21*BM16</f>
        <v>941</v>
      </c>
      <c r="BN17" s="587"/>
      <c r="BO17" s="587"/>
      <c r="BP17" s="587"/>
      <c r="BQ17" s="587"/>
      <c r="BR17" s="606">
        <f>BR21*BR16</f>
        <v>1028</v>
      </c>
      <c r="BS17" s="587"/>
      <c r="BT17" s="587"/>
      <c r="BU17" s="587"/>
      <c r="BV17" s="587"/>
      <c r="BW17" s="606">
        <f>BW21*BW16</f>
        <v>1300</v>
      </c>
      <c r="BX17" s="587"/>
      <c r="BY17" s="587"/>
      <c r="BZ17" s="587"/>
      <c r="CA17" s="587"/>
      <c r="CB17" s="606">
        <f>CB21*CB16</f>
        <v>1428</v>
      </c>
      <c r="CC17" s="587"/>
      <c r="CD17" s="587"/>
      <c r="CE17" s="587"/>
      <c r="CF17" s="587"/>
      <c r="CG17" s="606">
        <f>CG21*CG16</f>
        <v>711</v>
      </c>
      <c r="CH17" s="587"/>
      <c r="CI17" s="587"/>
      <c r="CJ17" s="587"/>
      <c r="CK17" s="587"/>
      <c r="CL17" s="606">
        <f>CL21*CL16</f>
        <v>771</v>
      </c>
      <c r="CM17" s="587"/>
      <c r="CN17" s="587"/>
      <c r="CO17" s="587"/>
      <c r="CP17" s="587"/>
      <c r="CQ17" s="606">
        <f>CQ21*CQ16</f>
        <v>755</v>
      </c>
      <c r="CR17" s="587"/>
      <c r="CS17" s="587"/>
      <c r="CT17" s="587"/>
      <c r="CU17" s="587"/>
      <c r="CV17" s="606">
        <f>CV21*CV16</f>
        <v>821</v>
      </c>
      <c r="CW17" s="587"/>
      <c r="CX17" s="587"/>
      <c r="CY17" s="587"/>
      <c r="CZ17" s="587"/>
      <c r="DA17" s="587"/>
      <c r="DB17" s="587"/>
      <c r="DC17" s="587"/>
      <c r="DD17" s="587"/>
      <c r="DE17" s="587"/>
      <c r="DF17" s="587"/>
      <c r="DG17" s="587"/>
      <c r="DH17" s="587"/>
      <c r="DI17" s="587"/>
      <c r="DJ17" s="587"/>
      <c r="DK17" s="587"/>
      <c r="DL17" s="587"/>
    </row>
    <row r="18" spans="2:116" ht="93.75">
      <c r="B18" s="602" t="s">
        <v>1253</v>
      </c>
      <c r="E18" s="606">
        <f>E22*E16</f>
        <v>1935</v>
      </c>
      <c r="H18" s="587"/>
      <c r="I18" s="587"/>
      <c r="J18" s="606">
        <f>J22*J16</f>
        <v>1935</v>
      </c>
      <c r="K18" s="587"/>
      <c r="L18" s="587"/>
      <c r="M18" s="587"/>
      <c r="N18" s="587"/>
      <c r="O18" s="606">
        <f>O22*O16</f>
        <v>2103</v>
      </c>
      <c r="P18" s="587"/>
      <c r="Q18" s="587"/>
      <c r="R18" s="587"/>
      <c r="S18" s="587"/>
      <c r="T18" s="606">
        <f>T22*T16</f>
        <v>2187</v>
      </c>
      <c r="U18" s="587"/>
      <c r="V18" s="587"/>
      <c r="W18" s="587"/>
      <c r="X18" s="587"/>
      <c r="Y18" s="606">
        <f>Y22*Y16</f>
        <v>2944</v>
      </c>
      <c r="Z18" s="587"/>
      <c r="AA18" s="587"/>
      <c r="AB18" s="587"/>
      <c r="AC18" s="587"/>
      <c r="AD18" s="606">
        <f>AD22*AD16</f>
        <v>2103</v>
      </c>
      <c r="AE18" s="587"/>
      <c r="AF18" s="587"/>
      <c r="AG18" s="587"/>
      <c r="AH18" s="587"/>
      <c r="AI18" s="606">
        <f>AI22*AI16</f>
        <v>2103</v>
      </c>
      <c r="AJ18" s="587"/>
      <c r="AK18" s="587"/>
      <c r="AL18" s="587"/>
      <c r="AM18" s="587"/>
      <c r="AN18" s="606">
        <f>AN22*AN16</f>
        <v>1935</v>
      </c>
      <c r="AO18" s="587"/>
      <c r="AP18" s="587"/>
      <c r="AQ18" s="587"/>
      <c r="AR18" s="587"/>
      <c r="AS18" s="606">
        <f>AS22*AS16</f>
        <v>2103</v>
      </c>
      <c r="AT18" s="587"/>
      <c r="AU18" s="587"/>
      <c r="AV18" s="587"/>
      <c r="AW18" s="587"/>
      <c r="AX18" s="606">
        <f>AX22*AX16</f>
        <v>2271</v>
      </c>
      <c r="AY18" s="587"/>
      <c r="AZ18" s="587"/>
      <c r="BA18" s="587"/>
      <c r="BB18" s="587"/>
      <c r="BC18" s="606">
        <f>BC22*BC16</f>
        <v>2515</v>
      </c>
      <c r="BD18" s="587"/>
      <c r="BE18" s="587"/>
      <c r="BF18" s="587"/>
      <c r="BG18" s="587"/>
      <c r="BH18" s="606">
        <f>BH22*BH16</f>
        <v>2734</v>
      </c>
      <c r="BI18" s="587"/>
      <c r="BJ18" s="587"/>
      <c r="BK18" s="587"/>
      <c r="BL18" s="587"/>
      <c r="BM18" s="606">
        <f>BM22*BM16</f>
        <v>2773</v>
      </c>
      <c r="BN18" s="587"/>
      <c r="BO18" s="587"/>
      <c r="BP18" s="587"/>
      <c r="BQ18" s="587"/>
      <c r="BR18" s="606">
        <f>BR22*BR16</f>
        <v>3028</v>
      </c>
      <c r="BS18" s="587"/>
      <c r="BT18" s="587"/>
      <c r="BU18" s="587"/>
      <c r="BV18" s="587"/>
      <c r="BW18" s="606">
        <f>BW22*BW16</f>
        <v>3829</v>
      </c>
      <c r="BX18" s="587"/>
      <c r="BY18" s="587"/>
      <c r="BZ18" s="587"/>
      <c r="CA18" s="587"/>
      <c r="CB18" s="606">
        <f>CB22*CB16</f>
        <v>4206</v>
      </c>
      <c r="CC18" s="587"/>
      <c r="CD18" s="587"/>
      <c r="CE18" s="587"/>
      <c r="CF18" s="587"/>
      <c r="CG18" s="606">
        <f>CG22*CG16</f>
        <v>2095</v>
      </c>
      <c r="CH18" s="587"/>
      <c r="CI18" s="587"/>
      <c r="CJ18" s="587"/>
      <c r="CK18" s="587"/>
      <c r="CL18" s="606">
        <f>CL22*CL16</f>
        <v>2271</v>
      </c>
      <c r="CM18" s="587"/>
      <c r="CN18" s="587"/>
      <c r="CO18" s="587"/>
      <c r="CP18" s="587"/>
      <c r="CQ18" s="606">
        <f>CQ22*CQ16</f>
        <v>2225</v>
      </c>
      <c r="CR18" s="587"/>
      <c r="CS18" s="587"/>
      <c r="CT18" s="587"/>
      <c r="CU18" s="587"/>
      <c r="CV18" s="606">
        <f>CV22*CV16</f>
        <v>2418</v>
      </c>
      <c r="CW18" s="587"/>
      <c r="CX18" s="587"/>
      <c r="CY18" s="587"/>
      <c r="CZ18" s="587"/>
      <c r="DA18" s="587"/>
      <c r="DB18" s="587"/>
      <c r="DC18" s="587"/>
      <c r="DD18" s="587"/>
      <c r="DE18" s="587"/>
      <c r="DF18" s="587"/>
      <c r="DG18" s="587"/>
      <c r="DH18" s="587"/>
      <c r="DI18" s="587"/>
      <c r="DJ18" s="587"/>
      <c r="DK18" s="587"/>
      <c r="DL18" s="587"/>
    </row>
    <row r="19" spans="2:116">
      <c r="B19" s="603" t="s">
        <v>459</v>
      </c>
      <c r="E19" s="607">
        <f>E15-E17-E18</f>
        <v>0</v>
      </c>
      <c r="H19" s="587"/>
      <c r="I19" s="587"/>
      <c r="J19" s="607">
        <f>J15-J17-J18</f>
        <v>0</v>
      </c>
      <c r="K19" s="587"/>
      <c r="L19" s="587"/>
      <c r="M19" s="587"/>
      <c r="N19" s="587"/>
      <c r="O19" s="607">
        <f>O15-O17-O18</f>
        <v>0</v>
      </c>
      <c r="P19" s="587"/>
      <c r="Q19" s="587"/>
      <c r="R19" s="587"/>
      <c r="S19" s="587"/>
      <c r="T19" s="607">
        <f>T15-T17-T18</f>
        <v>0</v>
      </c>
      <c r="U19" s="587"/>
      <c r="V19" s="587"/>
      <c r="W19" s="587"/>
      <c r="X19" s="587"/>
      <c r="Y19" s="607">
        <f>Y15-Y17-Y18</f>
        <v>0</v>
      </c>
      <c r="Z19" s="587"/>
      <c r="AA19" s="587"/>
      <c r="AB19" s="587"/>
      <c r="AC19" s="587"/>
      <c r="AD19" s="607">
        <f>AD15-AD17-AD18</f>
        <v>0</v>
      </c>
      <c r="AE19" s="587"/>
      <c r="AF19" s="587"/>
      <c r="AG19" s="587"/>
      <c r="AH19" s="587"/>
      <c r="AI19" s="607">
        <f>AI15-AI17-AI18</f>
        <v>0</v>
      </c>
      <c r="AJ19" s="587"/>
      <c r="AK19" s="587"/>
      <c r="AL19" s="587"/>
      <c r="AM19" s="587"/>
      <c r="AN19" s="607">
        <f>AN15-AN17-AN18</f>
        <v>0</v>
      </c>
      <c r="AO19" s="587"/>
      <c r="AP19" s="587"/>
      <c r="AQ19" s="587"/>
      <c r="AR19" s="587"/>
      <c r="AS19" s="607">
        <f>AS15-AS17-AS18</f>
        <v>0</v>
      </c>
      <c r="AT19" s="587"/>
      <c r="AU19" s="587"/>
      <c r="AV19" s="587"/>
      <c r="AW19" s="587"/>
      <c r="AX19" s="607">
        <f>AX15-AX17-AX18</f>
        <v>0</v>
      </c>
      <c r="AY19" s="587"/>
      <c r="AZ19" s="587"/>
      <c r="BA19" s="587"/>
      <c r="BB19" s="587"/>
      <c r="BC19" s="607">
        <f>BC15-BC17-BC18</f>
        <v>0</v>
      </c>
      <c r="BD19" s="587"/>
      <c r="BE19" s="587"/>
      <c r="BF19" s="587"/>
      <c r="BG19" s="587"/>
      <c r="BH19" s="607">
        <f>BH15-BH17-BH18</f>
        <v>0</v>
      </c>
      <c r="BI19" s="587"/>
      <c r="BJ19" s="587"/>
      <c r="BK19" s="587"/>
      <c r="BL19" s="587"/>
      <c r="BM19" s="607">
        <f>BM15-BM17-BM18</f>
        <v>0</v>
      </c>
      <c r="BN19" s="587"/>
      <c r="BO19" s="587"/>
      <c r="BP19" s="587"/>
      <c r="BQ19" s="587"/>
      <c r="BR19" s="607">
        <f>BR15-BR17-BR18</f>
        <v>0</v>
      </c>
      <c r="BS19" s="587"/>
      <c r="BT19" s="587"/>
      <c r="BU19" s="587"/>
      <c r="BV19" s="587"/>
      <c r="BW19" s="607">
        <f>BW15-BW17-BW18</f>
        <v>0</v>
      </c>
      <c r="BX19" s="587"/>
      <c r="BY19" s="587"/>
      <c r="BZ19" s="587"/>
      <c r="CA19" s="587"/>
      <c r="CB19" s="607">
        <f>CB15-CB17-CB18</f>
        <v>0</v>
      </c>
      <c r="CC19" s="587"/>
      <c r="CD19" s="587"/>
      <c r="CE19" s="587"/>
      <c r="CF19" s="587"/>
      <c r="CG19" s="607">
        <f>CG15-CG17-CG18</f>
        <v>0</v>
      </c>
      <c r="CH19" s="587"/>
      <c r="CI19" s="587"/>
      <c r="CJ19" s="587"/>
      <c r="CK19" s="587"/>
      <c r="CL19" s="607">
        <f>CL15-CL17-CL18</f>
        <v>0</v>
      </c>
      <c r="CM19" s="587"/>
      <c r="CN19" s="587"/>
      <c r="CO19" s="587"/>
      <c r="CP19" s="587"/>
      <c r="CQ19" s="607">
        <f>CQ15-CQ17-CQ18</f>
        <v>0</v>
      </c>
      <c r="CR19" s="587"/>
      <c r="CS19" s="587"/>
      <c r="CT19" s="587"/>
      <c r="CU19" s="587"/>
      <c r="CV19" s="607">
        <f>CV15-CV17-CV18</f>
        <v>0</v>
      </c>
      <c r="CW19" s="587"/>
      <c r="CX19" s="587"/>
      <c r="CY19" s="587"/>
      <c r="CZ19" s="587"/>
      <c r="DA19" s="587"/>
      <c r="DB19" s="587"/>
      <c r="DC19" s="587"/>
      <c r="DD19" s="587"/>
      <c r="DE19" s="587"/>
      <c r="DF19" s="587"/>
      <c r="DG19" s="587"/>
      <c r="DH19" s="587"/>
      <c r="DI19" s="587"/>
      <c r="DJ19" s="587"/>
      <c r="DK19" s="587"/>
      <c r="DL19" s="587"/>
    </row>
    <row r="20" spans="2:116" ht="37.5">
      <c r="B20" s="604" t="s">
        <v>1254</v>
      </c>
      <c r="E20" s="608">
        <f>E21+E22</f>
        <v>5740</v>
      </c>
      <c r="H20" s="587"/>
      <c r="I20" s="587"/>
      <c r="J20" s="608">
        <f>J21+J22</f>
        <v>5740</v>
      </c>
      <c r="K20" s="587"/>
      <c r="L20" s="587"/>
      <c r="M20" s="587"/>
      <c r="N20" s="587"/>
      <c r="O20" s="608">
        <f>O21+O22</f>
        <v>5740</v>
      </c>
      <c r="P20" s="587"/>
      <c r="Q20" s="587"/>
      <c r="R20" s="587"/>
      <c r="S20" s="587"/>
      <c r="T20" s="608">
        <f>T21+T22</f>
        <v>5740</v>
      </c>
      <c r="U20" s="587"/>
      <c r="V20" s="587"/>
      <c r="W20" s="587"/>
      <c r="X20" s="587"/>
      <c r="Y20" s="608">
        <f>Y21+Y22</f>
        <v>5740</v>
      </c>
      <c r="Z20" s="587"/>
      <c r="AA20" s="587"/>
      <c r="AB20" s="587"/>
      <c r="AC20" s="587"/>
      <c r="AD20" s="608">
        <f>AD21+AD22</f>
        <v>5740</v>
      </c>
      <c r="AE20" s="587"/>
      <c r="AF20" s="587"/>
      <c r="AG20" s="587"/>
      <c r="AH20" s="587"/>
      <c r="AI20" s="608">
        <f>AI21+AI22</f>
        <v>5740</v>
      </c>
      <c r="AJ20" s="587"/>
      <c r="AK20" s="587"/>
      <c r="AL20" s="587"/>
      <c r="AM20" s="587"/>
      <c r="AN20" s="608">
        <f>AN21+AN22</f>
        <v>5740</v>
      </c>
      <c r="AO20" s="587"/>
      <c r="AP20" s="587"/>
      <c r="AQ20" s="587"/>
      <c r="AR20" s="587"/>
      <c r="AS20" s="608">
        <f>AS21+AS22</f>
        <v>5740</v>
      </c>
      <c r="AT20" s="587"/>
      <c r="AU20" s="587"/>
      <c r="AV20" s="587"/>
      <c r="AW20" s="587"/>
      <c r="AX20" s="608">
        <f>AX21+AX22</f>
        <v>5740</v>
      </c>
      <c r="AY20" s="587"/>
      <c r="AZ20" s="587"/>
      <c r="BA20" s="587"/>
      <c r="BB20" s="587"/>
      <c r="BC20" s="608">
        <f>BC21+BC22</f>
        <v>5740</v>
      </c>
      <c r="BD20" s="587"/>
      <c r="BE20" s="587"/>
      <c r="BF20" s="587"/>
      <c r="BG20" s="587"/>
      <c r="BH20" s="608">
        <f>BH21+BH22</f>
        <v>5740</v>
      </c>
      <c r="BI20" s="587"/>
      <c r="BJ20" s="587"/>
      <c r="BK20" s="587"/>
      <c r="BL20" s="587"/>
      <c r="BM20" s="608">
        <f>BM21+BM22</f>
        <v>5740</v>
      </c>
      <c r="BN20" s="587"/>
      <c r="BO20" s="587"/>
      <c r="BP20" s="587"/>
      <c r="BQ20" s="587"/>
      <c r="BR20" s="608">
        <f>BR21+BR22</f>
        <v>5740</v>
      </c>
      <c r="BS20" s="587"/>
      <c r="BT20" s="587"/>
      <c r="BU20" s="587"/>
      <c r="BV20" s="587"/>
      <c r="BW20" s="608">
        <f>BW21+BW22</f>
        <v>5740</v>
      </c>
      <c r="BX20" s="587"/>
      <c r="BY20" s="587"/>
      <c r="BZ20" s="587"/>
      <c r="CA20" s="587"/>
      <c r="CB20" s="608">
        <f>CB21+CB22</f>
        <v>5740</v>
      </c>
      <c r="CC20" s="587"/>
      <c r="CD20" s="587"/>
      <c r="CE20" s="587"/>
      <c r="CF20" s="587"/>
      <c r="CG20" s="608">
        <f>CG21+CG22</f>
        <v>5740</v>
      </c>
      <c r="CH20" s="587"/>
      <c r="CI20" s="587"/>
      <c r="CJ20" s="587"/>
      <c r="CK20" s="587"/>
      <c r="CL20" s="608">
        <f>CL21+CL22</f>
        <v>5740</v>
      </c>
      <c r="CM20" s="587"/>
      <c r="CN20" s="587"/>
      <c r="CO20" s="587"/>
      <c r="CP20" s="587"/>
      <c r="CQ20" s="608">
        <f>CQ21+CQ22</f>
        <v>5740</v>
      </c>
      <c r="CR20" s="587"/>
      <c r="CS20" s="587"/>
      <c r="CT20" s="587"/>
      <c r="CU20" s="587"/>
      <c r="CV20" s="608">
        <f>CV21+CV22</f>
        <v>5740</v>
      </c>
      <c r="CW20" s="587"/>
      <c r="CX20" s="587"/>
      <c r="CY20" s="587"/>
      <c r="CZ20" s="587"/>
      <c r="DA20" s="587"/>
      <c r="DB20" s="587"/>
      <c r="DC20" s="587"/>
      <c r="DD20" s="587"/>
      <c r="DE20" s="587"/>
      <c r="DF20" s="587"/>
      <c r="DG20" s="587"/>
      <c r="DH20" s="587"/>
      <c r="DI20" s="587"/>
      <c r="DJ20" s="587"/>
      <c r="DK20" s="587"/>
      <c r="DL20" s="587"/>
    </row>
    <row r="21" spans="2:116" ht="112.5">
      <c r="B21" s="602" t="s">
        <v>1252</v>
      </c>
      <c r="E21" s="574">
        <f>'3.3.расчет прочих дс'!L247</f>
        <v>1455</v>
      </c>
      <c r="H21" s="587"/>
      <c r="I21" s="587"/>
      <c r="J21" s="574">
        <f>'3.3.расчет прочих дс'!L247</f>
        <v>1455</v>
      </c>
      <c r="K21" s="587"/>
      <c r="L21" s="587"/>
      <c r="M21" s="587"/>
      <c r="N21" s="587"/>
      <c r="O21" s="574">
        <f>'3.3.расчет прочих дс'!L247</f>
        <v>1455</v>
      </c>
      <c r="P21" s="587"/>
      <c r="Q21" s="587"/>
      <c r="R21" s="587"/>
      <c r="S21" s="587"/>
      <c r="T21" s="574">
        <f>'3.3.расчет прочих дс'!L247</f>
        <v>1455</v>
      </c>
      <c r="U21" s="587"/>
      <c r="V21" s="587"/>
      <c r="W21" s="587"/>
      <c r="X21" s="587"/>
      <c r="Y21" s="574">
        <f>'3.3.расчет прочих дс'!L247</f>
        <v>1455</v>
      </c>
      <c r="Z21" s="587"/>
      <c r="AA21" s="587"/>
      <c r="AB21" s="587"/>
      <c r="AC21" s="587"/>
      <c r="AD21" s="574">
        <f>'3.3.расчет прочих дс'!L247</f>
        <v>1455</v>
      </c>
      <c r="AE21" s="587"/>
      <c r="AF21" s="587"/>
      <c r="AG21" s="587"/>
      <c r="AH21" s="587"/>
      <c r="AI21" s="574">
        <f>'3.3.расчет прочих дс'!$L247</f>
        <v>1455</v>
      </c>
      <c r="AJ21" s="587"/>
      <c r="AK21" s="587"/>
      <c r="AL21" s="587"/>
      <c r="AM21" s="587"/>
      <c r="AN21" s="574">
        <f>'3.3.расчет прочих дс'!$L247</f>
        <v>1455</v>
      </c>
      <c r="AO21" s="587"/>
      <c r="AP21" s="587"/>
      <c r="AQ21" s="587"/>
      <c r="AR21" s="587"/>
      <c r="AS21" s="574">
        <f>'3.3.расчет прочих дс'!$L247</f>
        <v>1455</v>
      </c>
      <c r="AT21" s="587"/>
      <c r="AU21" s="587"/>
      <c r="AV21" s="587"/>
      <c r="AW21" s="587"/>
      <c r="AX21" s="574">
        <f>'3.3.расчет прочих дс'!$L247</f>
        <v>1455</v>
      </c>
      <c r="AY21" s="587"/>
      <c r="AZ21" s="587"/>
      <c r="BA21" s="587"/>
      <c r="BB21" s="587"/>
      <c r="BC21" s="574">
        <f>'3.3.расчет прочих дс'!$L247</f>
        <v>1455</v>
      </c>
      <c r="BD21" s="587"/>
      <c r="BE21" s="587"/>
      <c r="BF21" s="587"/>
      <c r="BG21" s="587"/>
      <c r="BH21" s="574">
        <f>'3.3.расчет прочих дс'!$L247</f>
        <v>1455</v>
      </c>
      <c r="BI21" s="587"/>
      <c r="BJ21" s="587"/>
      <c r="BK21" s="587"/>
      <c r="BL21" s="587"/>
      <c r="BM21" s="574">
        <f>'3.3.расчет прочих дс'!$L247</f>
        <v>1455</v>
      </c>
      <c r="BN21" s="587"/>
      <c r="BO21" s="587"/>
      <c r="BP21" s="587"/>
      <c r="BQ21" s="587"/>
      <c r="BR21" s="574">
        <f>'3.3.расчет прочих дс'!$L247</f>
        <v>1455</v>
      </c>
      <c r="BS21" s="587"/>
      <c r="BT21" s="587"/>
      <c r="BU21" s="587"/>
      <c r="BV21" s="587"/>
      <c r="BW21" s="574">
        <f>'3.3.расчет прочих дс'!$L247</f>
        <v>1455</v>
      </c>
      <c r="BX21" s="587"/>
      <c r="BY21" s="587"/>
      <c r="BZ21" s="587"/>
      <c r="CA21" s="587"/>
      <c r="CB21" s="574">
        <f>'3.3.расчет прочих дс'!$L247</f>
        <v>1455</v>
      </c>
      <c r="CC21" s="587"/>
      <c r="CD21" s="587"/>
      <c r="CE21" s="587"/>
      <c r="CF21" s="587"/>
      <c r="CG21" s="574">
        <f>'3.3.расчет прочих дс'!$L247</f>
        <v>1455</v>
      </c>
      <c r="CH21" s="587"/>
      <c r="CI21" s="587"/>
      <c r="CJ21" s="587"/>
      <c r="CK21" s="587"/>
      <c r="CL21" s="574">
        <f>'3.3.расчет прочих дс'!$L247</f>
        <v>1455</v>
      </c>
      <c r="CM21" s="587"/>
      <c r="CN21" s="587"/>
      <c r="CO21" s="587"/>
      <c r="CP21" s="587"/>
      <c r="CQ21" s="574">
        <f>'3.3.расчет прочих дс'!$L247</f>
        <v>1455</v>
      </c>
      <c r="CR21" s="587"/>
      <c r="CS21" s="587"/>
      <c r="CT21" s="587"/>
      <c r="CU21" s="587"/>
      <c r="CV21" s="574">
        <f>'3.3.расчет прочих дс'!$L247</f>
        <v>1455</v>
      </c>
      <c r="CW21" s="587"/>
      <c r="CX21" s="587"/>
      <c r="CY21" s="587"/>
      <c r="CZ21" s="587"/>
      <c r="DA21" s="587"/>
      <c r="DB21" s="587"/>
      <c r="DC21" s="587"/>
      <c r="DD21" s="587"/>
      <c r="DE21" s="587"/>
      <c r="DF21" s="587"/>
      <c r="DG21" s="587"/>
      <c r="DH21" s="587"/>
      <c r="DI21" s="587"/>
      <c r="DJ21" s="587"/>
      <c r="DK21" s="587"/>
      <c r="DL21" s="587"/>
    </row>
    <row r="22" spans="2:116" ht="93.75">
      <c r="B22" s="602" t="s">
        <v>1253</v>
      </c>
      <c r="E22" s="574">
        <f>'3.3.расчет прочих дс'!L248</f>
        <v>4285</v>
      </c>
      <c r="H22" s="587"/>
      <c r="I22" s="587"/>
      <c r="J22" s="574">
        <f>'3.3.расчет прочих дс'!L248</f>
        <v>4285</v>
      </c>
      <c r="K22" s="587"/>
      <c r="L22" s="587"/>
      <c r="M22" s="587"/>
      <c r="N22" s="587"/>
      <c r="O22" s="574">
        <f>'3.3.расчет прочих дс'!L248</f>
        <v>4285</v>
      </c>
      <c r="P22" s="587"/>
      <c r="Q22" s="587"/>
      <c r="R22" s="587"/>
      <c r="S22" s="587"/>
      <c r="T22" s="574">
        <f>'3.3.расчет прочих дс'!L248</f>
        <v>4285</v>
      </c>
      <c r="U22" s="587"/>
      <c r="V22" s="587"/>
      <c r="W22" s="587"/>
      <c r="X22" s="587"/>
      <c r="Y22" s="574">
        <f>'3.3.расчет прочих дс'!L248</f>
        <v>4285</v>
      </c>
      <c r="Z22" s="587"/>
      <c r="AA22" s="587"/>
      <c r="AB22" s="587"/>
      <c r="AC22" s="587"/>
      <c r="AD22" s="574">
        <f>'3.3.расчет прочих дс'!L248</f>
        <v>4285</v>
      </c>
      <c r="AE22" s="587"/>
      <c r="AF22" s="587"/>
      <c r="AG22" s="587"/>
      <c r="AH22" s="587"/>
      <c r="AI22" s="574">
        <f>'3.3.расчет прочих дс'!$L248</f>
        <v>4285</v>
      </c>
      <c r="AJ22" s="587"/>
      <c r="AK22" s="587"/>
      <c r="AL22" s="587"/>
      <c r="AM22" s="587"/>
      <c r="AN22" s="574">
        <f>'3.3.расчет прочих дс'!$L248</f>
        <v>4285</v>
      </c>
      <c r="AO22" s="587"/>
      <c r="AP22" s="587"/>
      <c r="AQ22" s="587"/>
      <c r="AR22" s="587"/>
      <c r="AS22" s="574">
        <f>'3.3.расчет прочих дс'!$L248</f>
        <v>4285</v>
      </c>
      <c r="AT22" s="587"/>
      <c r="AU22" s="587"/>
      <c r="AV22" s="587"/>
      <c r="AW22" s="587"/>
      <c r="AX22" s="574">
        <f>'3.3.расчет прочих дс'!$L248</f>
        <v>4285</v>
      </c>
      <c r="AY22" s="587"/>
      <c r="AZ22" s="587"/>
      <c r="BA22" s="587"/>
      <c r="BB22" s="587"/>
      <c r="BC22" s="574">
        <f>'3.3.расчет прочих дс'!$L248</f>
        <v>4285</v>
      </c>
      <c r="BD22" s="587"/>
      <c r="BE22" s="587"/>
      <c r="BF22" s="587"/>
      <c r="BG22" s="587"/>
      <c r="BH22" s="574">
        <f>'3.3.расчет прочих дс'!$L248</f>
        <v>4285</v>
      </c>
      <c r="BI22" s="587"/>
      <c r="BJ22" s="587"/>
      <c r="BK22" s="587"/>
      <c r="BL22" s="587"/>
      <c r="BM22" s="574">
        <f>'3.3.расчет прочих дс'!$L248</f>
        <v>4285</v>
      </c>
      <c r="BN22" s="587"/>
      <c r="BO22" s="587"/>
      <c r="BP22" s="587"/>
      <c r="BQ22" s="587"/>
      <c r="BR22" s="574">
        <f>'3.3.расчет прочих дс'!$L248</f>
        <v>4285</v>
      </c>
      <c r="BS22" s="587"/>
      <c r="BT22" s="587"/>
      <c r="BU22" s="587"/>
      <c r="BV22" s="587"/>
      <c r="BW22" s="574">
        <f>'3.3.расчет прочих дс'!$L248</f>
        <v>4285</v>
      </c>
      <c r="BX22" s="587"/>
      <c r="BY22" s="587"/>
      <c r="BZ22" s="587"/>
      <c r="CA22" s="587"/>
      <c r="CB22" s="574">
        <f>'3.3.расчет прочих дс'!$L248</f>
        <v>4285</v>
      </c>
      <c r="CC22" s="587"/>
      <c r="CD22" s="587"/>
      <c r="CE22" s="587"/>
      <c r="CF22" s="587"/>
      <c r="CG22" s="574">
        <f>'3.3.расчет прочих дс'!$L248</f>
        <v>4285</v>
      </c>
      <c r="CH22" s="587"/>
      <c r="CI22" s="587"/>
      <c r="CJ22" s="587"/>
      <c r="CK22" s="587"/>
      <c r="CL22" s="574">
        <f>'3.3.расчет прочих дс'!$L248</f>
        <v>4285</v>
      </c>
      <c r="CM22" s="587"/>
      <c r="CN22" s="587"/>
      <c r="CO22" s="587"/>
      <c r="CP22" s="587"/>
      <c r="CQ22" s="574">
        <f>'3.3.расчет прочих дс'!$L248</f>
        <v>4285</v>
      </c>
      <c r="CR22" s="587"/>
      <c r="CS22" s="587"/>
      <c r="CT22" s="587"/>
      <c r="CU22" s="587"/>
      <c r="CV22" s="574">
        <f>'3.3.расчет прочих дс'!$L248</f>
        <v>4285</v>
      </c>
      <c r="CW22" s="587"/>
      <c r="CX22" s="587"/>
      <c r="CY22" s="587"/>
      <c r="CZ22" s="587"/>
      <c r="DA22" s="587"/>
      <c r="DB22" s="587"/>
      <c r="DC22" s="587"/>
      <c r="DD22" s="587"/>
      <c r="DE22" s="587"/>
      <c r="DF22" s="587"/>
      <c r="DG22" s="587"/>
      <c r="DH22" s="587"/>
      <c r="DI22" s="587"/>
      <c r="DJ22" s="587"/>
      <c r="DK22" s="587"/>
      <c r="DL22" s="587"/>
    </row>
    <row r="23" spans="2:116">
      <c r="H23" s="587"/>
      <c r="I23" s="587"/>
      <c r="J23" s="587"/>
      <c r="K23" s="587"/>
      <c r="L23" s="587"/>
      <c r="M23" s="587"/>
      <c r="N23" s="587"/>
      <c r="O23" s="587"/>
      <c r="P23" s="587"/>
      <c r="Q23" s="587"/>
      <c r="R23" s="587"/>
      <c r="S23" s="587"/>
      <c r="T23" s="587"/>
      <c r="U23" s="587"/>
      <c r="V23" s="587"/>
      <c r="W23" s="587"/>
      <c r="X23" s="587"/>
      <c r="Y23" s="587"/>
      <c r="Z23" s="587"/>
      <c r="AA23" s="587"/>
      <c r="AB23" s="587"/>
      <c r="AC23" s="587"/>
      <c r="AD23" s="587"/>
      <c r="AE23" s="587"/>
      <c r="AF23" s="587"/>
      <c r="AG23" s="587"/>
      <c r="AH23" s="587"/>
      <c r="AI23" s="587"/>
      <c r="AJ23" s="587"/>
      <c r="AK23" s="587"/>
      <c r="AL23" s="587"/>
      <c r="AM23" s="587"/>
      <c r="AN23" s="587"/>
      <c r="AO23" s="587"/>
      <c r="AP23" s="587"/>
      <c r="AQ23" s="587"/>
      <c r="AR23" s="587"/>
      <c r="AS23" s="587"/>
      <c r="AT23" s="587"/>
      <c r="AU23" s="587"/>
      <c r="AV23" s="587"/>
      <c r="AW23" s="587"/>
      <c r="AX23" s="587"/>
      <c r="AY23" s="587"/>
      <c r="AZ23" s="587"/>
      <c r="BA23" s="587"/>
      <c r="BB23" s="587"/>
      <c r="BC23" s="587"/>
      <c r="BD23" s="587"/>
      <c r="BE23" s="587"/>
      <c r="BF23" s="587"/>
      <c r="BG23" s="587"/>
      <c r="BH23" s="587"/>
      <c r="BI23" s="587"/>
      <c r="BJ23" s="587"/>
      <c r="BK23" s="587"/>
      <c r="BL23" s="587"/>
      <c r="BM23" s="587"/>
      <c r="BN23" s="587"/>
      <c r="BO23" s="587"/>
      <c r="BP23" s="587"/>
      <c r="BQ23" s="587"/>
      <c r="BR23" s="587"/>
      <c r="BS23" s="587"/>
      <c r="BT23" s="587"/>
      <c r="BU23" s="587"/>
      <c r="BV23" s="587"/>
      <c r="BW23" s="587"/>
      <c r="BX23" s="587"/>
      <c r="BY23" s="587"/>
      <c r="BZ23" s="587"/>
      <c r="CA23" s="587"/>
      <c r="CB23" s="587"/>
      <c r="CC23" s="587"/>
      <c r="CD23" s="587"/>
      <c r="CE23" s="587"/>
      <c r="CF23" s="587"/>
      <c r="CG23" s="587"/>
      <c r="CH23" s="587"/>
      <c r="CI23" s="587"/>
      <c r="CJ23" s="587"/>
      <c r="CK23" s="587"/>
      <c r="CL23" s="587"/>
      <c r="CM23" s="587"/>
      <c r="CN23" s="587"/>
      <c r="CO23" s="587"/>
      <c r="CP23" s="587"/>
      <c r="CQ23" s="587"/>
      <c r="CR23" s="587"/>
      <c r="CS23" s="587"/>
      <c r="CT23" s="587"/>
      <c r="CU23" s="587"/>
      <c r="CV23" s="587"/>
      <c r="CW23" s="587"/>
      <c r="CX23" s="587"/>
      <c r="CY23" s="587"/>
      <c r="CZ23" s="587"/>
      <c r="DA23" s="587"/>
      <c r="DB23" s="587"/>
      <c r="DC23" s="587"/>
      <c r="DD23" s="587"/>
      <c r="DE23" s="587"/>
      <c r="DF23" s="587"/>
      <c r="DG23" s="587"/>
      <c r="DH23" s="587"/>
      <c r="DI23" s="587"/>
      <c r="DJ23" s="587"/>
      <c r="DK23" s="587"/>
      <c r="DL23" s="587"/>
    </row>
    <row r="24" spans="2:116" s="728" customFormat="1" ht="94.5">
      <c r="E24" s="840" t="s">
        <v>1530</v>
      </c>
      <c r="F24" s="841"/>
      <c r="G24" s="841"/>
      <c r="H24" s="842"/>
      <c r="I24" s="842"/>
      <c r="J24" s="840" t="s">
        <v>1531</v>
      </c>
      <c r="K24" s="842"/>
      <c r="L24" s="842"/>
      <c r="M24" s="842"/>
      <c r="N24" s="842"/>
      <c r="O24" s="840" t="s">
        <v>1532</v>
      </c>
      <c r="P24" s="843"/>
      <c r="Q24" s="843"/>
      <c r="R24" s="843"/>
      <c r="S24" s="843"/>
      <c r="T24" s="843"/>
      <c r="U24" s="843"/>
      <c r="V24" s="843"/>
      <c r="W24" s="843"/>
      <c r="X24" s="843"/>
      <c r="Y24" s="844" t="s">
        <v>1533</v>
      </c>
      <c r="Z24" s="843"/>
      <c r="AA24" s="843"/>
      <c r="AB24" s="843"/>
      <c r="AC24" s="843"/>
      <c r="AD24" s="844" t="s">
        <v>1534</v>
      </c>
      <c r="AE24" s="843"/>
      <c r="AF24" s="843"/>
      <c r="AG24" s="843"/>
      <c r="AH24" s="843"/>
      <c r="AI24" s="843"/>
      <c r="AJ24" s="843"/>
      <c r="AK24" s="843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3"/>
      <c r="BH24" s="843"/>
      <c r="BI24" s="843"/>
      <c r="BJ24" s="843"/>
      <c r="BK24" s="843"/>
      <c r="BL24" s="843"/>
      <c r="BM24" s="843"/>
      <c r="BN24" s="843"/>
      <c r="BO24" s="843"/>
      <c r="BP24" s="843"/>
      <c r="BQ24" s="843"/>
      <c r="BR24" s="843"/>
      <c r="BS24" s="843"/>
      <c r="BT24" s="843"/>
      <c r="BU24" s="843"/>
      <c r="BV24" s="843"/>
      <c r="BW24" s="843"/>
      <c r="BX24" s="843"/>
      <c r="BY24" s="843"/>
      <c r="BZ24" s="843"/>
      <c r="CA24" s="843"/>
      <c r="CB24" s="843"/>
      <c r="CC24" s="843"/>
      <c r="CD24" s="843"/>
      <c r="CE24" s="843"/>
      <c r="CF24" s="843"/>
      <c r="CG24" s="843"/>
      <c r="CH24" s="843"/>
      <c r="CI24" s="843"/>
      <c r="CJ24" s="843"/>
      <c r="CK24" s="843"/>
      <c r="CL24" s="843"/>
      <c r="CM24" s="843"/>
      <c r="CN24" s="843"/>
      <c r="CO24" s="843"/>
      <c r="CP24" s="843"/>
      <c r="CQ24" s="843"/>
      <c r="CR24" s="843"/>
      <c r="CS24" s="843"/>
      <c r="CT24" s="843"/>
      <c r="CU24" s="843"/>
      <c r="CV24" s="843"/>
      <c r="CW24" s="843"/>
      <c r="CX24" s="843"/>
      <c r="CY24" s="843"/>
      <c r="CZ24" s="843"/>
      <c r="DA24" s="843"/>
      <c r="DB24" s="843"/>
      <c r="DC24" s="843"/>
      <c r="DD24" s="843"/>
      <c r="DE24" s="843"/>
      <c r="DF24" s="843"/>
      <c r="DG24" s="843"/>
      <c r="DH24" s="843"/>
      <c r="DI24" s="843"/>
      <c r="DJ24" s="843"/>
      <c r="DK24" s="843"/>
    </row>
    <row r="25" spans="2:116" s="728" customFormat="1" ht="60">
      <c r="B25" s="845" t="s">
        <v>413</v>
      </c>
      <c r="C25" s="843"/>
      <c r="D25" s="843"/>
      <c r="E25" s="846">
        <f>E11</f>
        <v>46058</v>
      </c>
      <c r="F25" s="847"/>
      <c r="G25" s="847"/>
      <c r="H25" s="847"/>
      <c r="I25" s="847"/>
      <c r="J25" s="846">
        <f>J17</f>
        <v>657</v>
      </c>
      <c r="K25" s="843"/>
      <c r="L25" s="843"/>
      <c r="M25" s="843"/>
      <c r="N25" s="843"/>
      <c r="O25" s="846">
        <f>J18</f>
        <v>1935</v>
      </c>
      <c r="P25" s="843"/>
      <c r="Q25" s="843"/>
      <c r="R25" s="843"/>
      <c r="S25" s="843"/>
      <c r="T25" s="843"/>
      <c r="U25" s="843"/>
      <c r="V25" s="843"/>
      <c r="W25" s="843"/>
      <c r="X25" s="843"/>
      <c r="Y25" s="846"/>
      <c r="Z25" s="843"/>
      <c r="AA25" s="843"/>
      <c r="AB25" s="843"/>
      <c r="AC25" s="843"/>
      <c r="AD25" s="846"/>
      <c r="AE25" s="843"/>
      <c r="AF25" s="843"/>
      <c r="AG25" s="843"/>
      <c r="AH25" s="843"/>
      <c r="AI25" s="843"/>
      <c r="AJ25" s="843"/>
      <c r="AK25" s="843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3"/>
      <c r="BH25" s="843"/>
      <c r="BI25" s="843"/>
      <c r="BJ25" s="843"/>
      <c r="BK25" s="843"/>
      <c r="BL25" s="843"/>
      <c r="BM25" s="843"/>
      <c r="BN25" s="843"/>
      <c r="BO25" s="843"/>
      <c r="BP25" s="843"/>
      <c r="BQ25" s="843"/>
      <c r="BR25" s="843"/>
      <c r="BS25" s="843"/>
      <c r="BT25" s="843"/>
      <c r="BU25" s="843"/>
      <c r="BV25" s="843"/>
      <c r="BW25" s="843"/>
      <c r="BX25" s="843"/>
      <c r="BY25" s="843"/>
      <c r="BZ25" s="843"/>
      <c r="CA25" s="843"/>
      <c r="CB25" s="843"/>
      <c r="CC25" s="843"/>
      <c r="CD25" s="843"/>
      <c r="CE25" s="843"/>
      <c r="CF25" s="843"/>
      <c r="CG25" s="843"/>
      <c r="CH25" s="843"/>
      <c r="CI25" s="843"/>
      <c r="CJ25" s="843"/>
      <c r="CK25" s="843"/>
      <c r="CL25" s="843"/>
      <c r="CM25" s="843"/>
      <c r="CN25" s="843"/>
      <c r="CO25" s="843"/>
      <c r="CP25" s="843"/>
      <c r="CQ25" s="843"/>
      <c r="CR25" s="843"/>
      <c r="CS25" s="843"/>
      <c r="CT25" s="843"/>
      <c r="CU25" s="843"/>
      <c r="CV25" s="843"/>
      <c r="CW25" s="843"/>
      <c r="CX25" s="843"/>
      <c r="CY25" s="843"/>
      <c r="CZ25" s="843"/>
      <c r="DA25" s="843"/>
      <c r="DB25" s="843"/>
      <c r="DC25" s="843"/>
      <c r="DD25" s="843"/>
      <c r="DE25" s="843"/>
      <c r="DF25" s="843"/>
      <c r="DG25" s="843"/>
      <c r="DH25" s="843"/>
      <c r="DI25" s="843"/>
      <c r="DJ25" s="843"/>
      <c r="DK25" s="843"/>
    </row>
    <row r="26" spans="2:116" s="728" customFormat="1" ht="42.75" customHeight="1">
      <c r="B26" s="852" t="s">
        <v>405</v>
      </c>
      <c r="C26" s="843"/>
      <c r="D26" s="843"/>
      <c r="E26" s="848">
        <f>O11</f>
        <v>40050</v>
      </c>
      <c r="F26" s="849"/>
      <c r="G26" s="849"/>
      <c r="H26" s="849"/>
      <c r="I26" s="849"/>
      <c r="J26" s="848">
        <f>O17</f>
        <v>714</v>
      </c>
      <c r="K26" s="843"/>
      <c r="L26" s="843"/>
      <c r="M26" s="843"/>
      <c r="N26" s="843"/>
      <c r="O26" s="848">
        <f>O18</f>
        <v>2103</v>
      </c>
      <c r="P26" s="843"/>
      <c r="Q26" s="843"/>
      <c r="R26" s="843"/>
      <c r="S26" s="843"/>
      <c r="T26" s="843"/>
      <c r="U26" s="843"/>
      <c r="V26" s="843"/>
      <c r="W26" s="843"/>
      <c r="X26" s="843"/>
      <c r="Y26" s="848"/>
      <c r="Z26" s="843"/>
      <c r="AA26" s="843"/>
      <c r="AB26" s="843"/>
      <c r="AC26" s="843"/>
      <c r="AD26" s="848"/>
      <c r="AE26" s="843"/>
      <c r="AF26" s="843"/>
      <c r="AG26" s="843"/>
      <c r="AH26" s="843"/>
      <c r="AI26" s="843"/>
      <c r="AJ26" s="843"/>
      <c r="AK26" s="843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3"/>
      <c r="BH26" s="843"/>
      <c r="BI26" s="843"/>
      <c r="BJ26" s="843"/>
      <c r="BK26" s="843"/>
      <c r="BL26" s="843"/>
      <c r="BM26" s="843"/>
      <c r="BN26" s="843"/>
      <c r="BO26" s="843"/>
      <c r="BP26" s="843"/>
      <c r="BQ26" s="843"/>
      <c r="BR26" s="843"/>
      <c r="BS26" s="843"/>
      <c r="BT26" s="843"/>
      <c r="BU26" s="843"/>
      <c r="BV26" s="843"/>
      <c r="BW26" s="843"/>
      <c r="BX26" s="843"/>
      <c r="BY26" s="843"/>
      <c r="BZ26" s="843"/>
      <c r="CA26" s="843"/>
      <c r="CB26" s="843"/>
      <c r="CC26" s="843"/>
      <c r="CD26" s="843"/>
      <c r="CE26" s="843"/>
      <c r="CF26" s="843"/>
      <c r="CG26" s="843"/>
      <c r="CH26" s="843"/>
      <c r="CI26" s="843"/>
      <c r="CJ26" s="843"/>
      <c r="CK26" s="843"/>
      <c r="CL26" s="843"/>
      <c r="CM26" s="843"/>
      <c r="CN26" s="843"/>
      <c r="CO26" s="843"/>
      <c r="CP26" s="843"/>
      <c r="CQ26" s="843"/>
      <c r="CR26" s="843"/>
      <c r="CS26" s="843"/>
      <c r="CT26" s="843"/>
      <c r="CU26" s="843"/>
      <c r="CV26" s="843"/>
      <c r="CW26" s="843"/>
      <c r="CX26" s="843"/>
      <c r="CY26" s="843"/>
      <c r="CZ26" s="843"/>
      <c r="DA26" s="843"/>
      <c r="DB26" s="843"/>
      <c r="DC26" s="843"/>
      <c r="DD26" s="843"/>
      <c r="DE26" s="843"/>
      <c r="DF26" s="843"/>
      <c r="DG26" s="843"/>
      <c r="DH26" s="843"/>
      <c r="DI26" s="843"/>
      <c r="DJ26" s="843"/>
      <c r="DK26" s="843"/>
    </row>
    <row r="27" spans="2:116" s="728" customFormat="1" ht="47.25" customHeight="1">
      <c r="B27" s="845" t="s">
        <v>1535</v>
      </c>
      <c r="C27" s="843"/>
      <c r="D27" s="843"/>
      <c r="E27" s="848">
        <f>Y11</f>
        <v>56070</v>
      </c>
      <c r="F27" s="849"/>
      <c r="G27" s="849"/>
      <c r="H27" s="849"/>
      <c r="I27" s="849"/>
      <c r="J27" s="848">
        <f>Y17</f>
        <v>1000</v>
      </c>
      <c r="K27" s="843"/>
      <c r="L27" s="843"/>
      <c r="M27" s="843"/>
      <c r="N27" s="843"/>
      <c r="O27" s="848">
        <f>Y18</f>
        <v>2944</v>
      </c>
      <c r="P27" s="843"/>
      <c r="Q27" s="843"/>
      <c r="R27" s="843"/>
      <c r="S27" s="843"/>
      <c r="T27" s="843"/>
      <c r="U27" s="843"/>
      <c r="V27" s="843"/>
      <c r="W27" s="843"/>
      <c r="X27" s="843"/>
      <c r="Y27" s="848"/>
      <c r="Z27" s="843"/>
      <c r="AA27" s="843"/>
      <c r="AB27" s="843"/>
      <c r="AC27" s="843"/>
      <c r="AD27" s="848"/>
      <c r="AE27" s="843"/>
      <c r="AF27" s="843"/>
      <c r="AG27" s="843"/>
      <c r="AH27" s="843"/>
      <c r="AI27" s="843"/>
      <c r="AJ27" s="843"/>
      <c r="AK27" s="843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3"/>
      <c r="BH27" s="843"/>
      <c r="BI27" s="843"/>
      <c r="BJ27" s="843"/>
      <c r="BK27" s="843"/>
      <c r="BL27" s="843"/>
      <c r="BM27" s="843"/>
      <c r="BN27" s="843"/>
      <c r="BO27" s="843"/>
      <c r="BP27" s="843"/>
      <c r="BQ27" s="843"/>
      <c r="BR27" s="843"/>
      <c r="BS27" s="843"/>
      <c r="BT27" s="843"/>
      <c r="BU27" s="843"/>
      <c r="BV27" s="843"/>
      <c r="BW27" s="843"/>
      <c r="BX27" s="843"/>
      <c r="BY27" s="843"/>
      <c r="BZ27" s="843"/>
      <c r="CA27" s="843"/>
      <c r="CB27" s="843"/>
      <c r="CC27" s="843"/>
      <c r="CD27" s="843"/>
      <c r="CE27" s="843"/>
      <c r="CF27" s="843"/>
      <c r="CG27" s="843"/>
      <c r="CH27" s="843"/>
      <c r="CI27" s="843"/>
      <c r="CJ27" s="843"/>
      <c r="CK27" s="843"/>
      <c r="CL27" s="843"/>
      <c r="CM27" s="843"/>
      <c r="CN27" s="843"/>
      <c r="CO27" s="843"/>
      <c r="CP27" s="843"/>
      <c r="CQ27" s="843"/>
      <c r="CR27" s="843"/>
      <c r="CS27" s="843"/>
      <c r="CT27" s="843"/>
      <c r="CU27" s="843"/>
      <c r="CV27" s="843"/>
      <c r="CW27" s="843"/>
      <c r="CX27" s="843"/>
      <c r="CY27" s="843"/>
      <c r="CZ27" s="843"/>
      <c r="DA27" s="843"/>
      <c r="DB27" s="843"/>
      <c r="DC27" s="843"/>
      <c r="DD27" s="843"/>
      <c r="DE27" s="843"/>
      <c r="DF27" s="843"/>
      <c r="DG27" s="843"/>
      <c r="DH27" s="843"/>
      <c r="DI27" s="843"/>
      <c r="DJ27" s="843"/>
      <c r="DK27" s="843"/>
    </row>
    <row r="28" spans="2:116" s="728" customFormat="1" ht="60">
      <c r="B28" s="852" t="s">
        <v>406</v>
      </c>
      <c r="C28" s="843"/>
      <c r="D28" s="843"/>
      <c r="E28" s="848">
        <f>AD11</f>
        <v>40050</v>
      </c>
      <c r="F28" s="849"/>
      <c r="G28" s="849"/>
      <c r="H28" s="849"/>
      <c r="I28" s="849"/>
      <c r="J28" s="848">
        <f>AD17</f>
        <v>714</v>
      </c>
      <c r="K28" s="843"/>
      <c r="L28" s="843"/>
      <c r="M28" s="843"/>
      <c r="N28" s="843"/>
      <c r="O28" s="848">
        <f>AD18</f>
        <v>2103</v>
      </c>
      <c r="P28" s="843"/>
      <c r="Q28" s="843"/>
      <c r="R28" s="843"/>
      <c r="S28" s="843"/>
      <c r="T28" s="843"/>
      <c r="U28" s="843"/>
      <c r="V28" s="843"/>
      <c r="W28" s="843"/>
      <c r="X28" s="843"/>
      <c r="Y28" s="848"/>
      <c r="Z28" s="843"/>
      <c r="AA28" s="843"/>
      <c r="AB28" s="843"/>
      <c r="AC28" s="843"/>
      <c r="AD28" s="848"/>
      <c r="AE28" s="843"/>
      <c r="AF28" s="843"/>
      <c r="AG28" s="843"/>
      <c r="AH28" s="843"/>
      <c r="AI28" s="843"/>
      <c r="AJ28" s="843"/>
      <c r="AK28" s="843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3"/>
      <c r="BH28" s="843"/>
      <c r="BI28" s="843"/>
      <c r="BJ28" s="843"/>
      <c r="BK28" s="843"/>
      <c r="BL28" s="843"/>
      <c r="BM28" s="843"/>
      <c r="BN28" s="843"/>
      <c r="BO28" s="843"/>
      <c r="BP28" s="843"/>
      <c r="BQ28" s="843"/>
      <c r="BR28" s="843"/>
      <c r="BS28" s="843"/>
      <c r="BT28" s="843"/>
      <c r="BU28" s="843"/>
      <c r="BV28" s="843"/>
      <c r="BW28" s="843"/>
      <c r="BX28" s="843"/>
      <c r="BY28" s="843"/>
      <c r="BZ28" s="843"/>
      <c r="CA28" s="843"/>
      <c r="CB28" s="843"/>
      <c r="CC28" s="843"/>
      <c r="CD28" s="843"/>
      <c r="CE28" s="843"/>
      <c r="CF28" s="843"/>
      <c r="CG28" s="843"/>
      <c r="CH28" s="843"/>
      <c r="CI28" s="843"/>
      <c r="CJ28" s="843"/>
      <c r="CK28" s="843"/>
      <c r="CL28" s="843"/>
      <c r="CM28" s="843"/>
      <c r="CN28" s="843"/>
      <c r="CO28" s="843"/>
      <c r="CP28" s="843"/>
      <c r="CQ28" s="843"/>
      <c r="CR28" s="843"/>
      <c r="CS28" s="843"/>
      <c r="CT28" s="843"/>
      <c r="CU28" s="843"/>
      <c r="CV28" s="843"/>
      <c r="CW28" s="843"/>
      <c r="CX28" s="843"/>
      <c r="CY28" s="843"/>
      <c r="CZ28" s="843"/>
      <c r="DA28" s="843"/>
      <c r="DB28" s="843"/>
      <c r="DC28" s="843"/>
      <c r="DD28" s="843"/>
      <c r="DE28" s="843"/>
      <c r="DF28" s="843"/>
      <c r="DG28" s="843"/>
      <c r="DH28" s="843"/>
      <c r="DI28" s="843"/>
      <c r="DJ28" s="843"/>
      <c r="DK28" s="843"/>
    </row>
    <row r="29" spans="2:116" s="728" customFormat="1" ht="60">
      <c r="B29" s="852" t="s">
        <v>407</v>
      </c>
      <c r="C29" s="843"/>
      <c r="D29" s="843"/>
      <c r="E29" s="848">
        <f>AI11</f>
        <v>40050</v>
      </c>
      <c r="F29" s="849"/>
      <c r="G29" s="849"/>
      <c r="H29" s="849"/>
      <c r="I29" s="849"/>
      <c r="J29" s="848">
        <f>AI17</f>
        <v>714</v>
      </c>
      <c r="K29" s="843"/>
      <c r="L29" s="843"/>
      <c r="M29" s="843"/>
      <c r="N29" s="843"/>
      <c r="O29" s="848">
        <f>AI18</f>
        <v>2103</v>
      </c>
      <c r="P29" s="843"/>
      <c r="Q29" s="843"/>
      <c r="R29" s="843"/>
      <c r="S29" s="843"/>
      <c r="T29" s="843"/>
      <c r="U29" s="843"/>
      <c r="V29" s="843"/>
      <c r="W29" s="843"/>
      <c r="X29" s="843"/>
      <c r="Y29" s="848"/>
      <c r="Z29" s="843"/>
      <c r="AA29" s="843"/>
      <c r="AB29" s="843"/>
      <c r="AC29" s="843"/>
      <c r="AD29" s="848"/>
      <c r="AE29" s="843"/>
      <c r="AF29" s="843"/>
      <c r="AG29" s="843"/>
      <c r="AH29" s="843"/>
      <c r="AI29" s="843"/>
      <c r="AJ29" s="843"/>
      <c r="AK29" s="843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3"/>
      <c r="BH29" s="843"/>
      <c r="BI29" s="843"/>
      <c r="BJ29" s="843"/>
      <c r="BK29" s="843"/>
      <c r="BL29" s="843"/>
      <c r="BM29" s="843"/>
      <c r="BN29" s="843"/>
      <c r="BO29" s="843"/>
      <c r="BP29" s="843"/>
      <c r="BQ29" s="843"/>
      <c r="BR29" s="843"/>
      <c r="BS29" s="843"/>
      <c r="BT29" s="843"/>
      <c r="BU29" s="843"/>
      <c r="BV29" s="843"/>
      <c r="BW29" s="843"/>
      <c r="BX29" s="843"/>
      <c r="BY29" s="843"/>
      <c r="BZ29" s="843"/>
      <c r="CA29" s="843"/>
      <c r="CB29" s="843"/>
      <c r="CC29" s="843"/>
      <c r="CD29" s="843"/>
      <c r="CE29" s="843"/>
      <c r="CF29" s="843"/>
      <c r="CG29" s="843"/>
      <c r="CH29" s="843"/>
      <c r="CI29" s="843"/>
      <c r="CJ29" s="843"/>
      <c r="CK29" s="843"/>
      <c r="CL29" s="843"/>
      <c r="CM29" s="843"/>
      <c r="CN29" s="843"/>
      <c r="CO29" s="843"/>
      <c r="CP29" s="843"/>
      <c r="CQ29" s="843"/>
      <c r="CR29" s="843"/>
      <c r="CS29" s="843"/>
      <c r="CT29" s="843"/>
      <c r="CU29" s="843"/>
      <c r="CV29" s="843"/>
      <c r="CW29" s="843"/>
      <c r="CX29" s="843"/>
      <c r="CY29" s="843"/>
      <c r="CZ29" s="843"/>
      <c r="DA29" s="843"/>
      <c r="DB29" s="843"/>
      <c r="DC29" s="843"/>
      <c r="DD29" s="843"/>
      <c r="DE29" s="843"/>
      <c r="DF29" s="843"/>
      <c r="DG29" s="843"/>
      <c r="DH29" s="843"/>
      <c r="DI29" s="843"/>
      <c r="DJ29" s="843"/>
      <c r="DK29" s="843"/>
    </row>
    <row r="30" spans="2:116" s="728" customFormat="1" ht="75">
      <c r="B30" s="850" t="s">
        <v>408</v>
      </c>
      <c r="C30" s="843"/>
      <c r="D30" s="843"/>
      <c r="E30" s="848">
        <f>AX11</f>
        <v>63684</v>
      </c>
      <c r="F30" s="849"/>
      <c r="G30" s="849"/>
      <c r="H30" s="849"/>
      <c r="I30" s="849"/>
      <c r="J30" s="848">
        <f>AX17</f>
        <v>771</v>
      </c>
      <c r="K30" s="843"/>
      <c r="L30" s="843"/>
      <c r="M30" s="843"/>
      <c r="N30" s="843"/>
      <c r="O30" s="848">
        <f>AX18</f>
        <v>2271</v>
      </c>
      <c r="P30" s="843"/>
      <c r="Q30" s="843"/>
      <c r="R30" s="843"/>
      <c r="S30" s="843"/>
      <c r="T30" s="843"/>
      <c r="U30" s="843"/>
      <c r="V30" s="843"/>
      <c r="W30" s="843"/>
      <c r="X30" s="843"/>
      <c r="Y30" s="848"/>
      <c r="Z30" s="843"/>
      <c r="AA30" s="843"/>
      <c r="AB30" s="843"/>
      <c r="AC30" s="843"/>
      <c r="AD30" s="848"/>
      <c r="AE30" s="843"/>
      <c r="AF30" s="843"/>
      <c r="AG30" s="843"/>
      <c r="AH30" s="843"/>
      <c r="AI30" s="843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  <c r="BK30" s="843"/>
      <c r="BL30" s="843"/>
      <c r="BM30" s="843"/>
      <c r="BN30" s="843"/>
      <c r="BO30" s="843"/>
      <c r="BP30" s="843"/>
      <c r="BQ30" s="843"/>
      <c r="BR30" s="843"/>
      <c r="BS30" s="843"/>
      <c r="BT30" s="843"/>
      <c r="BU30" s="843"/>
      <c r="BV30" s="843"/>
      <c r="BW30" s="843"/>
      <c r="BX30" s="843"/>
      <c r="BY30" s="843"/>
      <c r="BZ30" s="843"/>
      <c r="CA30" s="843"/>
      <c r="CB30" s="843"/>
      <c r="CC30" s="843"/>
      <c r="CD30" s="843"/>
      <c r="CE30" s="843"/>
      <c r="CF30" s="843"/>
      <c r="CG30" s="843"/>
      <c r="CH30" s="843"/>
      <c r="CI30" s="843"/>
      <c r="CJ30" s="843"/>
      <c r="CK30" s="843"/>
      <c r="CL30" s="843"/>
      <c r="CM30" s="843"/>
      <c r="CN30" s="843"/>
      <c r="CO30" s="843"/>
      <c r="CP30" s="843"/>
      <c r="CQ30" s="843"/>
      <c r="CR30" s="843"/>
      <c r="CS30" s="843"/>
      <c r="CT30" s="843"/>
      <c r="CU30" s="843"/>
      <c r="CV30" s="843"/>
      <c r="CW30" s="843"/>
      <c r="CX30" s="843"/>
      <c r="CY30" s="843"/>
      <c r="CZ30" s="843"/>
      <c r="DA30" s="843"/>
      <c r="DB30" s="843"/>
      <c r="DC30" s="843"/>
      <c r="DD30" s="843"/>
      <c r="DE30" s="843"/>
      <c r="DF30" s="843"/>
      <c r="DG30" s="843"/>
      <c r="DH30" s="843"/>
      <c r="DI30" s="843"/>
      <c r="DJ30" s="843"/>
      <c r="DK30" s="843"/>
    </row>
    <row r="31" spans="2:116" s="728" customFormat="1" ht="135">
      <c r="B31" s="851" t="s">
        <v>409</v>
      </c>
      <c r="C31" s="843"/>
      <c r="D31" s="843"/>
      <c r="E31" s="848">
        <f>BH11</f>
        <v>104130</v>
      </c>
      <c r="F31" s="849"/>
      <c r="G31" s="849"/>
      <c r="H31" s="849"/>
      <c r="I31" s="849"/>
      <c r="J31" s="848">
        <f>BH17</f>
        <v>928</v>
      </c>
      <c r="K31" s="843"/>
      <c r="L31" s="843"/>
      <c r="M31" s="843"/>
      <c r="N31" s="843"/>
      <c r="O31" s="848">
        <f>BH18</f>
        <v>2734</v>
      </c>
      <c r="P31" s="843"/>
      <c r="Q31" s="843"/>
      <c r="R31" s="843"/>
      <c r="S31" s="843"/>
      <c r="T31" s="843"/>
      <c r="U31" s="843"/>
      <c r="V31" s="843"/>
      <c r="W31" s="843"/>
      <c r="X31" s="843"/>
      <c r="Y31" s="848"/>
      <c r="Z31" s="843"/>
      <c r="AA31" s="843"/>
      <c r="AB31" s="843"/>
      <c r="AC31" s="843"/>
      <c r="AD31" s="848"/>
      <c r="AE31" s="843"/>
      <c r="AF31" s="843"/>
      <c r="AG31" s="843"/>
      <c r="AH31" s="843"/>
      <c r="AI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843"/>
      <c r="BH31" s="843"/>
      <c r="BI31" s="843"/>
      <c r="BJ31" s="843"/>
      <c r="BK31" s="843"/>
      <c r="BL31" s="843"/>
      <c r="BM31" s="843"/>
      <c r="BN31" s="843"/>
      <c r="BO31" s="843"/>
      <c r="BP31" s="843"/>
      <c r="BQ31" s="843"/>
      <c r="BR31" s="843"/>
      <c r="BS31" s="843"/>
      <c r="BT31" s="843"/>
      <c r="BU31" s="843"/>
      <c r="BV31" s="843"/>
      <c r="BW31" s="843"/>
      <c r="BX31" s="843"/>
      <c r="BY31" s="843"/>
      <c r="BZ31" s="843"/>
      <c r="CA31" s="843"/>
      <c r="CB31" s="843"/>
      <c r="CC31" s="843"/>
      <c r="CD31" s="843"/>
      <c r="CE31" s="843"/>
      <c r="CF31" s="843"/>
      <c r="CG31" s="843"/>
      <c r="CH31" s="843"/>
      <c r="CI31" s="843"/>
      <c r="CJ31" s="843"/>
      <c r="CK31" s="843"/>
      <c r="CL31" s="843"/>
      <c r="CM31" s="843"/>
      <c r="CN31" s="843"/>
      <c r="CO31" s="843"/>
      <c r="CP31" s="843"/>
      <c r="CQ31" s="843"/>
      <c r="CR31" s="843"/>
      <c r="CS31" s="843"/>
      <c r="CT31" s="843"/>
      <c r="CU31" s="843"/>
      <c r="CV31" s="843"/>
      <c r="CW31" s="843"/>
      <c r="CX31" s="843"/>
      <c r="CY31" s="843"/>
      <c r="CZ31" s="843"/>
      <c r="DA31" s="843"/>
      <c r="DB31" s="843"/>
      <c r="DC31" s="843"/>
      <c r="DD31" s="843"/>
      <c r="DE31" s="843"/>
      <c r="DF31" s="843"/>
      <c r="DG31" s="843"/>
      <c r="DH31" s="843"/>
      <c r="DI31" s="843"/>
      <c r="DJ31" s="843"/>
      <c r="DK31" s="843"/>
    </row>
    <row r="32" spans="2:116" s="728" customFormat="1" ht="135">
      <c r="B32" s="851" t="s">
        <v>414</v>
      </c>
      <c r="C32" s="843"/>
      <c r="D32" s="843"/>
      <c r="E32" s="848">
        <f>BW11</f>
        <v>230288</v>
      </c>
      <c r="F32" s="849"/>
      <c r="G32" s="849"/>
      <c r="H32" s="849"/>
      <c r="I32" s="849"/>
      <c r="J32" s="848">
        <f>BW17</f>
        <v>1300</v>
      </c>
      <c r="K32" s="843"/>
      <c r="L32" s="843"/>
      <c r="M32" s="843"/>
      <c r="N32" s="843"/>
      <c r="O32" s="848">
        <f>BW18</f>
        <v>3829</v>
      </c>
      <c r="P32" s="843"/>
      <c r="Q32" s="843"/>
      <c r="R32" s="843"/>
      <c r="S32" s="843"/>
      <c r="T32" s="843"/>
      <c r="U32" s="843"/>
      <c r="V32" s="843"/>
      <c r="W32" s="843"/>
      <c r="X32" s="843"/>
      <c r="Y32" s="848"/>
      <c r="Z32" s="843"/>
      <c r="AA32" s="843"/>
      <c r="AB32" s="843"/>
      <c r="AC32" s="843"/>
      <c r="AD32" s="848"/>
      <c r="AE32" s="843"/>
      <c r="AF32" s="843"/>
      <c r="AG32" s="843"/>
      <c r="AH32" s="843"/>
      <c r="AI32" s="84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843"/>
      <c r="BH32" s="843"/>
      <c r="BI32" s="843"/>
      <c r="BJ32" s="843"/>
      <c r="BK32" s="843"/>
      <c r="BL32" s="843"/>
      <c r="BM32" s="843"/>
      <c r="BN32" s="843"/>
      <c r="BO32" s="843"/>
      <c r="BP32" s="843"/>
      <c r="BQ32" s="843"/>
      <c r="BR32" s="843"/>
      <c r="BS32" s="843"/>
      <c r="BT32" s="843"/>
      <c r="BU32" s="843"/>
      <c r="BV32" s="843"/>
      <c r="BW32" s="843"/>
      <c r="BX32" s="843"/>
      <c r="BY32" s="843"/>
      <c r="BZ32" s="843"/>
      <c r="CA32" s="843"/>
      <c r="CB32" s="843"/>
      <c r="CC32" s="843"/>
      <c r="CD32" s="843"/>
      <c r="CE32" s="843"/>
      <c r="CF32" s="843"/>
      <c r="CG32" s="843"/>
      <c r="CH32" s="843"/>
      <c r="CI32" s="843"/>
      <c r="CJ32" s="843"/>
      <c r="CK32" s="843"/>
      <c r="CL32" s="843"/>
      <c r="CM32" s="843"/>
      <c r="CN32" s="843"/>
      <c r="CO32" s="843"/>
      <c r="CP32" s="843"/>
      <c r="CQ32" s="843"/>
      <c r="CR32" s="843"/>
      <c r="CS32" s="843"/>
      <c r="CT32" s="843"/>
      <c r="CU32" s="843"/>
      <c r="CV32" s="843"/>
      <c r="CW32" s="843"/>
      <c r="CX32" s="843"/>
      <c r="CY32" s="843"/>
      <c r="CZ32" s="843"/>
      <c r="DA32" s="843"/>
      <c r="DB32" s="843"/>
      <c r="DC32" s="843"/>
      <c r="DD32" s="843"/>
      <c r="DE32" s="843"/>
      <c r="DF32" s="843"/>
      <c r="DG32" s="843"/>
      <c r="DH32" s="843"/>
      <c r="DI32" s="843"/>
      <c r="DJ32" s="843"/>
      <c r="DK32" s="843"/>
    </row>
    <row r="33" spans="2:116" s="728" customFormat="1" ht="135">
      <c r="B33" s="851" t="s">
        <v>410</v>
      </c>
      <c r="C33" s="843"/>
      <c r="D33" s="843"/>
      <c r="E33" s="848">
        <f>CB11</f>
        <v>200251</v>
      </c>
      <c r="F33" s="849"/>
      <c r="G33" s="849"/>
      <c r="H33" s="849"/>
      <c r="I33" s="849"/>
      <c r="J33" s="848">
        <f>CB17</f>
        <v>1428</v>
      </c>
      <c r="K33" s="843"/>
      <c r="L33" s="843"/>
      <c r="M33" s="843"/>
      <c r="N33" s="843"/>
      <c r="O33" s="848">
        <f>CB18</f>
        <v>4206</v>
      </c>
      <c r="P33" s="843"/>
      <c r="Q33" s="843"/>
      <c r="R33" s="843"/>
      <c r="S33" s="843"/>
      <c r="T33" s="843"/>
      <c r="U33" s="843"/>
      <c r="V33" s="843"/>
      <c r="W33" s="843"/>
      <c r="X33" s="843"/>
      <c r="Y33" s="848"/>
      <c r="Z33" s="843"/>
      <c r="AA33" s="843"/>
      <c r="AB33" s="843"/>
      <c r="AC33" s="843"/>
      <c r="AD33" s="848"/>
      <c r="AE33" s="843"/>
      <c r="AF33" s="843"/>
      <c r="AG33" s="843"/>
      <c r="AH33" s="843"/>
      <c r="AI33" s="843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G33" s="843"/>
      <c r="BH33" s="843"/>
      <c r="BI33" s="843"/>
      <c r="BJ33" s="843"/>
      <c r="BK33" s="843"/>
      <c r="BL33" s="843"/>
      <c r="BM33" s="843"/>
      <c r="BN33" s="843"/>
      <c r="BO33" s="843"/>
      <c r="BP33" s="843"/>
      <c r="BQ33" s="843"/>
      <c r="BR33" s="843"/>
      <c r="BS33" s="843"/>
      <c r="BT33" s="843"/>
      <c r="BU33" s="843"/>
      <c r="BV33" s="843"/>
      <c r="BW33" s="843"/>
      <c r="BX33" s="843"/>
      <c r="BY33" s="843"/>
      <c r="BZ33" s="843"/>
      <c r="CA33" s="843"/>
      <c r="CB33" s="843"/>
      <c r="CC33" s="843"/>
      <c r="CD33" s="843"/>
      <c r="CE33" s="843"/>
      <c r="CF33" s="843"/>
      <c r="CG33" s="843"/>
      <c r="CH33" s="843"/>
      <c r="CI33" s="843"/>
      <c r="CJ33" s="843"/>
      <c r="CK33" s="843"/>
      <c r="CL33" s="843"/>
      <c r="CM33" s="843"/>
      <c r="CN33" s="843"/>
      <c r="CO33" s="843"/>
      <c r="CP33" s="843"/>
      <c r="CQ33" s="843"/>
      <c r="CR33" s="843"/>
      <c r="CS33" s="843"/>
      <c r="CT33" s="843"/>
      <c r="CU33" s="843"/>
      <c r="CV33" s="843"/>
      <c r="CW33" s="843"/>
      <c r="CX33" s="843"/>
      <c r="CY33" s="843"/>
      <c r="CZ33" s="843"/>
      <c r="DA33" s="843"/>
      <c r="DB33" s="843"/>
      <c r="DC33" s="843"/>
      <c r="DD33" s="843"/>
      <c r="DE33" s="843"/>
      <c r="DF33" s="843"/>
      <c r="DG33" s="843"/>
      <c r="DH33" s="843"/>
      <c r="DI33" s="843"/>
      <c r="DJ33" s="843"/>
      <c r="DK33" s="843"/>
    </row>
    <row r="34" spans="2:116" s="728" customFormat="1" ht="45">
      <c r="B34" s="850" t="s">
        <v>415</v>
      </c>
      <c r="C34" s="843"/>
      <c r="D34" s="843"/>
      <c r="E34" s="848">
        <f>CG11</f>
        <v>62177</v>
      </c>
      <c r="F34" s="849"/>
      <c r="G34" s="849"/>
      <c r="H34" s="849"/>
      <c r="I34" s="849"/>
      <c r="J34" s="848">
        <f>CG17</f>
        <v>711</v>
      </c>
      <c r="K34" s="843"/>
      <c r="L34" s="843"/>
      <c r="M34" s="843"/>
      <c r="N34" s="843"/>
      <c r="O34" s="848">
        <f>CG18</f>
        <v>2095</v>
      </c>
      <c r="P34" s="843"/>
      <c r="Q34" s="843"/>
      <c r="R34" s="843"/>
      <c r="S34" s="843"/>
      <c r="T34" s="843"/>
      <c r="U34" s="843"/>
      <c r="V34" s="843"/>
      <c r="W34" s="843"/>
      <c r="X34" s="843"/>
      <c r="Y34" s="848"/>
      <c r="Z34" s="843"/>
      <c r="AA34" s="843"/>
      <c r="AB34" s="843"/>
      <c r="AC34" s="843"/>
      <c r="AD34" s="848"/>
      <c r="AE34" s="843"/>
      <c r="AF34" s="843"/>
      <c r="AG34" s="843"/>
      <c r="AH34" s="843"/>
      <c r="AI34" s="84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843"/>
      <c r="BH34" s="843"/>
      <c r="BI34" s="843"/>
      <c r="BJ34" s="843"/>
      <c r="BK34" s="843"/>
      <c r="BL34" s="843"/>
      <c r="BM34" s="843"/>
      <c r="BN34" s="843"/>
      <c r="BO34" s="843"/>
      <c r="BP34" s="843"/>
      <c r="BQ34" s="843"/>
      <c r="BR34" s="843"/>
      <c r="BS34" s="843"/>
      <c r="BT34" s="843"/>
      <c r="BU34" s="843"/>
      <c r="BV34" s="843"/>
      <c r="BW34" s="843"/>
      <c r="BX34" s="843"/>
      <c r="BY34" s="843"/>
      <c r="BZ34" s="843"/>
      <c r="CA34" s="843"/>
      <c r="CB34" s="843"/>
      <c r="CC34" s="843"/>
      <c r="CD34" s="843"/>
      <c r="CE34" s="843"/>
      <c r="CF34" s="843"/>
      <c r="CG34" s="843"/>
      <c r="CH34" s="843"/>
      <c r="CI34" s="843"/>
      <c r="CJ34" s="843"/>
      <c r="CK34" s="843"/>
      <c r="CL34" s="843"/>
      <c r="CM34" s="843"/>
      <c r="CN34" s="843"/>
      <c r="CO34" s="843"/>
      <c r="CP34" s="843"/>
      <c r="CQ34" s="843"/>
      <c r="CR34" s="843"/>
      <c r="CS34" s="843"/>
      <c r="CT34" s="843"/>
      <c r="CU34" s="843"/>
      <c r="CV34" s="843"/>
      <c r="CW34" s="843"/>
      <c r="CX34" s="843"/>
      <c r="CY34" s="843"/>
      <c r="CZ34" s="843"/>
      <c r="DA34" s="843"/>
      <c r="DB34" s="843"/>
      <c r="DC34" s="843"/>
      <c r="DD34" s="843"/>
      <c r="DE34" s="843"/>
      <c r="DF34" s="843"/>
      <c r="DG34" s="843"/>
      <c r="DH34" s="843"/>
      <c r="DI34" s="843"/>
      <c r="DJ34" s="843"/>
      <c r="DK34" s="843"/>
    </row>
    <row r="35" spans="2:116" s="728" customFormat="1" ht="45">
      <c r="B35" s="845" t="s">
        <v>411</v>
      </c>
      <c r="E35" s="848">
        <f>CL11</f>
        <v>54068</v>
      </c>
      <c r="F35" s="849"/>
      <c r="G35" s="849"/>
      <c r="H35" s="849"/>
      <c r="I35" s="849"/>
      <c r="J35" s="848">
        <f>CL17</f>
        <v>771</v>
      </c>
      <c r="O35" s="848">
        <f>CL18</f>
        <v>2271</v>
      </c>
      <c r="Y35" s="848"/>
      <c r="AD35" s="848"/>
    </row>
    <row r="36" spans="2:116" s="728" customFormat="1" ht="45">
      <c r="B36" s="850" t="s">
        <v>416</v>
      </c>
      <c r="E36" s="848">
        <f>CQ11</f>
        <v>52967</v>
      </c>
      <c r="F36" s="849"/>
      <c r="G36" s="849"/>
      <c r="H36" s="849"/>
      <c r="I36" s="849"/>
      <c r="J36" s="848">
        <f>CQ17</f>
        <v>755</v>
      </c>
      <c r="O36" s="848">
        <f>CQ18</f>
        <v>2225</v>
      </c>
      <c r="Y36" s="848"/>
      <c r="AD36" s="848"/>
    </row>
    <row r="37" spans="2:116" s="728" customFormat="1" ht="45">
      <c r="B37" s="845" t="s">
        <v>412</v>
      </c>
      <c r="E37" s="848">
        <f>CV11</f>
        <v>46058</v>
      </c>
      <c r="F37" s="849"/>
      <c r="G37" s="849"/>
      <c r="H37" s="849"/>
      <c r="I37" s="849"/>
      <c r="J37" s="848">
        <f>CV17</f>
        <v>821</v>
      </c>
      <c r="O37" s="848">
        <f>CV18</f>
        <v>2418</v>
      </c>
      <c r="Y37" s="848"/>
      <c r="AD37" s="848"/>
    </row>
    <row r="38" spans="2:116"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7"/>
      <c r="T38" s="587"/>
      <c r="U38" s="587"/>
      <c r="V38" s="587"/>
      <c r="W38" s="587"/>
      <c r="X38" s="587"/>
      <c r="Y38" s="587"/>
      <c r="Z38" s="587"/>
      <c r="AA38" s="587"/>
      <c r="AB38" s="587"/>
      <c r="AC38" s="587"/>
      <c r="AD38" s="587"/>
      <c r="AE38" s="587"/>
      <c r="AF38" s="587"/>
      <c r="AG38" s="587"/>
      <c r="AH38" s="587"/>
      <c r="AI38" s="587"/>
      <c r="AJ38" s="587"/>
      <c r="AK38" s="587"/>
      <c r="AL38" s="587"/>
      <c r="AM38" s="587"/>
      <c r="AN38" s="587"/>
      <c r="AO38" s="587"/>
      <c r="AP38" s="587"/>
      <c r="AQ38" s="587"/>
      <c r="AR38" s="587"/>
      <c r="AS38" s="587"/>
      <c r="AT38" s="587"/>
      <c r="AU38" s="587"/>
      <c r="AV38" s="587"/>
      <c r="AW38" s="587"/>
      <c r="AX38" s="587"/>
      <c r="AY38" s="587"/>
      <c r="AZ38" s="587"/>
      <c r="BA38" s="587"/>
      <c r="BB38" s="587"/>
      <c r="BC38" s="587"/>
      <c r="BD38" s="587"/>
      <c r="BE38" s="587"/>
      <c r="BF38" s="587"/>
      <c r="BG38" s="587"/>
      <c r="BH38" s="587"/>
      <c r="BI38" s="587"/>
      <c r="BJ38" s="587"/>
      <c r="BK38" s="587"/>
      <c r="BL38" s="587"/>
      <c r="BM38" s="587"/>
      <c r="BN38" s="587"/>
      <c r="BO38" s="587"/>
      <c r="BP38" s="587"/>
      <c r="BQ38" s="587"/>
      <c r="BR38" s="587"/>
      <c r="BS38" s="587"/>
      <c r="BT38" s="587"/>
      <c r="BU38" s="587"/>
      <c r="BV38" s="587"/>
      <c r="BW38" s="587"/>
      <c r="BX38" s="587"/>
      <c r="BY38" s="587"/>
      <c r="BZ38" s="587"/>
      <c r="CA38" s="587"/>
      <c r="CB38" s="587"/>
      <c r="CC38" s="587"/>
      <c r="CD38" s="587"/>
      <c r="CE38" s="587"/>
      <c r="CF38" s="587"/>
      <c r="CG38" s="587"/>
      <c r="CH38" s="587"/>
      <c r="CI38" s="587"/>
      <c r="CJ38" s="587"/>
      <c r="CK38" s="587"/>
      <c r="CL38" s="587"/>
      <c r="CM38" s="587"/>
      <c r="CN38" s="587"/>
      <c r="CO38" s="587"/>
      <c r="CP38" s="587"/>
      <c r="CQ38" s="587"/>
      <c r="CR38" s="587"/>
      <c r="CS38" s="587"/>
      <c r="CT38" s="587"/>
      <c r="CU38" s="587"/>
      <c r="CV38" s="587"/>
      <c r="CW38" s="587"/>
      <c r="CX38" s="587"/>
      <c r="CY38" s="587"/>
      <c r="CZ38" s="587"/>
      <c r="DA38" s="587"/>
      <c r="DB38" s="587"/>
      <c r="DC38" s="587"/>
      <c r="DD38" s="587"/>
      <c r="DE38" s="587"/>
      <c r="DF38" s="587"/>
      <c r="DG38" s="587"/>
      <c r="DH38" s="587"/>
      <c r="DI38" s="587"/>
      <c r="DJ38" s="587"/>
      <c r="DK38" s="587"/>
      <c r="DL38" s="587"/>
    </row>
    <row r="39" spans="2:116">
      <c r="H39" s="587"/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7"/>
      <c r="T39" s="587"/>
      <c r="U39" s="587"/>
      <c r="V39" s="587"/>
      <c r="W39" s="587"/>
      <c r="X39" s="587"/>
      <c r="Y39" s="587"/>
      <c r="Z39" s="587"/>
      <c r="AA39" s="587"/>
      <c r="AB39" s="587"/>
      <c r="AC39" s="587"/>
      <c r="AD39" s="587"/>
      <c r="AE39" s="587"/>
      <c r="AF39" s="587"/>
      <c r="AG39" s="587"/>
      <c r="AH39" s="587"/>
      <c r="AI39" s="587"/>
      <c r="AJ39" s="587"/>
      <c r="AK39" s="587"/>
      <c r="AL39" s="587"/>
      <c r="AM39" s="587"/>
      <c r="AN39" s="587"/>
      <c r="AO39" s="587"/>
      <c r="AP39" s="587"/>
      <c r="AQ39" s="587"/>
      <c r="AR39" s="587"/>
      <c r="AS39" s="587"/>
      <c r="AT39" s="587"/>
      <c r="AU39" s="587"/>
      <c r="AV39" s="587"/>
      <c r="AW39" s="587"/>
      <c r="AX39" s="587"/>
      <c r="AY39" s="587"/>
      <c r="AZ39" s="587"/>
      <c r="BA39" s="587"/>
      <c r="BB39" s="587"/>
      <c r="BC39" s="587"/>
      <c r="BD39" s="587"/>
      <c r="BE39" s="587"/>
      <c r="BF39" s="587"/>
      <c r="BG39" s="587"/>
      <c r="BH39" s="587"/>
      <c r="BI39" s="587"/>
      <c r="BJ39" s="587"/>
      <c r="BK39" s="587"/>
      <c r="BL39" s="587"/>
      <c r="BM39" s="587"/>
      <c r="BN39" s="587"/>
      <c r="BO39" s="587"/>
      <c r="BP39" s="587"/>
      <c r="BQ39" s="587"/>
      <c r="BR39" s="587"/>
      <c r="BS39" s="587"/>
      <c r="BT39" s="587"/>
      <c r="BU39" s="587"/>
      <c r="BV39" s="587"/>
      <c r="BW39" s="587"/>
      <c r="BX39" s="587"/>
      <c r="BY39" s="587"/>
      <c r="BZ39" s="587"/>
      <c r="CA39" s="587"/>
      <c r="CB39" s="587"/>
      <c r="CC39" s="587"/>
      <c r="CD39" s="587"/>
      <c r="CE39" s="587"/>
      <c r="CF39" s="587"/>
      <c r="CG39" s="587"/>
      <c r="CH39" s="587"/>
      <c r="CI39" s="587"/>
      <c r="CJ39" s="587"/>
      <c r="CK39" s="587"/>
      <c r="CL39" s="587"/>
      <c r="CM39" s="587"/>
      <c r="CN39" s="587"/>
      <c r="CO39" s="587"/>
      <c r="CP39" s="587"/>
      <c r="CQ39" s="587"/>
      <c r="CR39" s="587"/>
      <c r="CS39" s="587"/>
      <c r="CT39" s="587"/>
      <c r="CU39" s="587"/>
      <c r="CV39" s="587"/>
      <c r="CW39" s="587"/>
      <c r="CX39" s="587"/>
      <c r="CY39" s="587"/>
      <c r="CZ39" s="587"/>
      <c r="DA39" s="587"/>
      <c r="DB39" s="587"/>
      <c r="DC39" s="587"/>
      <c r="DD39" s="587"/>
      <c r="DE39" s="587"/>
      <c r="DF39" s="587"/>
      <c r="DG39" s="587"/>
      <c r="DH39" s="587"/>
      <c r="DI39" s="587"/>
      <c r="DJ39" s="587"/>
      <c r="DK39" s="587"/>
      <c r="DL39" s="587"/>
    </row>
    <row r="40" spans="2:116">
      <c r="H40" s="587"/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7"/>
      <c r="T40" s="587"/>
      <c r="U40" s="587"/>
      <c r="V40" s="587"/>
      <c r="W40" s="587"/>
      <c r="X40" s="587"/>
      <c r="Y40" s="587"/>
      <c r="Z40" s="587"/>
      <c r="AA40" s="587"/>
      <c r="AB40" s="587"/>
      <c r="AC40" s="587"/>
      <c r="AD40" s="587"/>
      <c r="AE40" s="587"/>
      <c r="AF40" s="587"/>
      <c r="AG40" s="587"/>
      <c r="AH40" s="587"/>
      <c r="AI40" s="587"/>
      <c r="AJ40" s="587"/>
      <c r="AK40" s="587"/>
      <c r="AL40" s="587"/>
      <c r="AM40" s="587"/>
      <c r="AN40" s="587"/>
      <c r="AO40" s="587"/>
      <c r="AP40" s="587"/>
      <c r="AQ40" s="587"/>
      <c r="AR40" s="587"/>
      <c r="AS40" s="587"/>
      <c r="AT40" s="587"/>
      <c r="AU40" s="587"/>
      <c r="AV40" s="587"/>
      <c r="AW40" s="587"/>
      <c r="AX40" s="587"/>
      <c r="AY40" s="587"/>
      <c r="AZ40" s="587"/>
      <c r="BA40" s="587"/>
      <c r="BB40" s="587"/>
      <c r="BC40" s="587"/>
      <c r="BD40" s="587"/>
      <c r="BE40" s="587"/>
      <c r="BF40" s="587"/>
      <c r="BG40" s="587"/>
      <c r="BH40" s="587"/>
      <c r="BI40" s="587"/>
      <c r="BJ40" s="587"/>
      <c r="BK40" s="587"/>
      <c r="BL40" s="587"/>
      <c r="BM40" s="587"/>
      <c r="BN40" s="587"/>
      <c r="BO40" s="587"/>
      <c r="BP40" s="587"/>
      <c r="BQ40" s="587"/>
      <c r="BR40" s="587"/>
      <c r="BS40" s="587"/>
      <c r="BT40" s="587"/>
      <c r="BU40" s="587"/>
      <c r="BV40" s="587"/>
      <c r="BW40" s="587"/>
      <c r="BX40" s="587"/>
      <c r="BY40" s="587"/>
      <c r="BZ40" s="587"/>
      <c r="CA40" s="587"/>
      <c r="CB40" s="587"/>
      <c r="CC40" s="587"/>
      <c r="CD40" s="587"/>
      <c r="CE40" s="587"/>
      <c r="CF40" s="587"/>
      <c r="CG40" s="587"/>
      <c r="CH40" s="587"/>
      <c r="CI40" s="587"/>
      <c r="CJ40" s="587"/>
      <c r="CK40" s="587"/>
      <c r="CL40" s="587"/>
      <c r="CM40" s="587"/>
      <c r="CN40" s="587"/>
      <c r="CO40" s="587"/>
      <c r="CP40" s="587"/>
      <c r="CQ40" s="587"/>
      <c r="CR40" s="587"/>
      <c r="CS40" s="587"/>
      <c r="CT40" s="587"/>
      <c r="CU40" s="587"/>
      <c r="CV40" s="587"/>
      <c r="CW40" s="587"/>
      <c r="CX40" s="587"/>
      <c r="CY40" s="587"/>
      <c r="CZ40" s="587"/>
      <c r="DA40" s="587"/>
      <c r="DB40" s="587"/>
      <c r="DC40" s="587"/>
      <c r="DD40" s="587"/>
      <c r="DE40" s="587"/>
      <c r="DF40" s="587"/>
      <c r="DG40" s="587"/>
      <c r="DH40" s="587"/>
      <c r="DI40" s="587"/>
      <c r="DJ40" s="587"/>
      <c r="DK40" s="587"/>
      <c r="DL40" s="587"/>
    </row>
    <row r="41" spans="2:116">
      <c r="H41" s="587"/>
      <c r="I41" s="587"/>
      <c r="J41" s="587"/>
      <c r="K41" s="587"/>
      <c r="L41" s="587"/>
      <c r="M41" s="587"/>
      <c r="N41" s="587"/>
      <c r="O41" s="587"/>
      <c r="P41" s="587"/>
      <c r="Q41" s="587"/>
      <c r="R41" s="587"/>
      <c r="S41" s="587"/>
      <c r="T41" s="587"/>
      <c r="U41" s="587"/>
      <c r="V41" s="587"/>
      <c r="W41" s="587"/>
      <c r="X41" s="587"/>
      <c r="Y41" s="587"/>
      <c r="Z41" s="587"/>
      <c r="AA41" s="587"/>
      <c r="AB41" s="587"/>
      <c r="AC41" s="587"/>
      <c r="AD41" s="587"/>
      <c r="AE41" s="587"/>
      <c r="AF41" s="587"/>
      <c r="AG41" s="587"/>
      <c r="AH41" s="587"/>
      <c r="AI41" s="587"/>
      <c r="AJ41" s="587"/>
      <c r="AK41" s="587"/>
      <c r="AL41" s="587"/>
      <c r="AM41" s="587"/>
      <c r="AN41" s="587"/>
      <c r="AO41" s="587"/>
      <c r="AP41" s="587"/>
      <c r="AQ41" s="587"/>
      <c r="AR41" s="587"/>
      <c r="AS41" s="587"/>
      <c r="AT41" s="587"/>
      <c r="AU41" s="587"/>
      <c r="AV41" s="587"/>
      <c r="AW41" s="587"/>
      <c r="AX41" s="587"/>
      <c r="AY41" s="587"/>
      <c r="AZ41" s="587"/>
      <c r="BA41" s="587"/>
      <c r="BB41" s="587"/>
      <c r="BC41" s="587"/>
      <c r="BD41" s="587"/>
      <c r="BE41" s="587"/>
      <c r="BF41" s="587"/>
      <c r="BG41" s="587"/>
      <c r="BH41" s="587"/>
      <c r="BI41" s="587"/>
      <c r="BJ41" s="587"/>
      <c r="BK41" s="587"/>
      <c r="BL41" s="587"/>
      <c r="BM41" s="587"/>
      <c r="BN41" s="587"/>
      <c r="BO41" s="587"/>
      <c r="BP41" s="587"/>
      <c r="BQ41" s="587"/>
      <c r="BR41" s="587"/>
      <c r="BS41" s="587"/>
      <c r="BT41" s="587"/>
      <c r="BU41" s="587"/>
      <c r="BV41" s="587"/>
      <c r="BW41" s="587"/>
      <c r="BX41" s="587"/>
      <c r="BY41" s="587"/>
      <c r="BZ41" s="587"/>
      <c r="CA41" s="587"/>
      <c r="CB41" s="587"/>
      <c r="CC41" s="587"/>
      <c r="CD41" s="587"/>
      <c r="CE41" s="587"/>
      <c r="CF41" s="587"/>
      <c r="CG41" s="587"/>
      <c r="CH41" s="587"/>
      <c r="CI41" s="587"/>
      <c r="CJ41" s="587"/>
      <c r="CK41" s="587"/>
      <c r="CL41" s="587"/>
      <c r="CM41" s="587"/>
      <c r="CN41" s="587"/>
      <c r="CO41" s="587"/>
      <c r="CP41" s="587"/>
      <c r="CQ41" s="587"/>
      <c r="CR41" s="587"/>
      <c r="CS41" s="587"/>
      <c r="CT41" s="587"/>
      <c r="CU41" s="587"/>
      <c r="CV41" s="587"/>
      <c r="CW41" s="587"/>
      <c r="CX41" s="587"/>
      <c r="CY41" s="587"/>
      <c r="CZ41" s="587"/>
      <c r="DA41" s="587"/>
      <c r="DB41" s="587"/>
      <c r="DC41" s="587"/>
      <c r="DD41" s="587"/>
      <c r="DE41" s="587"/>
      <c r="DF41" s="587"/>
      <c r="DG41" s="587"/>
      <c r="DH41" s="587"/>
      <c r="DI41" s="587"/>
      <c r="DJ41" s="587"/>
      <c r="DK41" s="587"/>
      <c r="DL41" s="587"/>
    </row>
    <row r="42" spans="2:116">
      <c r="H42" s="587"/>
      <c r="I42" s="587"/>
      <c r="J42" s="587"/>
      <c r="K42" s="587"/>
      <c r="L42" s="587"/>
      <c r="M42" s="587"/>
      <c r="N42" s="587"/>
      <c r="O42" s="587"/>
      <c r="P42" s="587"/>
      <c r="Q42" s="587"/>
      <c r="R42" s="587"/>
      <c r="S42" s="587"/>
      <c r="T42" s="587"/>
      <c r="U42" s="587"/>
      <c r="V42" s="587"/>
      <c r="W42" s="587"/>
      <c r="X42" s="587"/>
      <c r="Y42" s="587"/>
      <c r="Z42" s="587"/>
      <c r="AA42" s="587"/>
      <c r="AB42" s="587"/>
      <c r="AC42" s="587"/>
      <c r="AD42" s="587"/>
      <c r="AE42" s="587"/>
      <c r="AF42" s="587"/>
      <c r="AG42" s="587"/>
      <c r="AH42" s="587"/>
      <c r="AI42" s="587"/>
      <c r="AJ42" s="587"/>
      <c r="AK42" s="587"/>
      <c r="AL42" s="587"/>
      <c r="AM42" s="587"/>
      <c r="AN42" s="587"/>
      <c r="AO42" s="587"/>
      <c r="AP42" s="587"/>
      <c r="AQ42" s="587"/>
      <c r="AR42" s="587"/>
      <c r="AS42" s="587"/>
      <c r="AT42" s="587"/>
      <c r="AU42" s="587"/>
      <c r="AV42" s="587"/>
      <c r="AW42" s="587"/>
      <c r="AX42" s="587"/>
      <c r="AY42" s="587"/>
      <c r="AZ42" s="587"/>
      <c r="BA42" s="587"/>
      <c r="BB42" s="587"/>
      <c r="BC42" s="587"/>
      <c r="BD42" s="587"/>
      <c r="BE42" s="587"/>
      <c r="BF42" s="587"/>
      <c r="BG42" s="587"/>
      <c r="BH42" s="587"/>
      <c r="BI42" s="587"/>
      <c r="BJ42" s="587"/>
      <c r="BK42" s="587"/>
      <c r="BL42" s="587"/>
      <c r="BM42" s="587"/>
      <c r="BN42" s="587"/>
      <c r="BO42" s="587"/>
      <c r="BP42" s="587"/>
      <c r="BQ42" s="587"/>
      <c r="BR42" s="587"/>
      <c r="BS42" s="587"/>
      <c r="BT42" s="587"/>
      <c r="BU42" s="587"/>
      <c r="BV42" s="587"/>
      <c r="BW42" s="587"/>
      <c r="BX42" s="587"/>
      <c r="BY42" s="587"/>
      <c r="BZ42" s="587"/>
      <c r="CA42" s="587"/>
      <c r="CB42" s="587"/>
      <c r="CC42" s="587"/>
      <c r="CD42" s="587"/>
      <c r="CE42" s="587"/>
      <c r="CF42" s="587"/>
      <c r="CG42" s="587"/>
      <c r="CH42" s="587"/>
      <c r="CI42" s="587"/>
      <c r="CJ42" s="587"/>
      <c r="CK42" s="587"/>
      <c r="CL42" s="587"/>
      <c r="CM42" s="587"/>
      <c r="CN42" s="587"/>
      <c r="CO42" s="587"/>
      <c r="CP42" s="587"/>
      <c r="CQ42" s="587"/>
      <c r="CR42" s="587"/>
      <c r="CS42" s="587"/>
      <c r="CT42" s="587"/>
      <c r="CU42" s="587"/>
      <c r="CV42" s="587"/>
      <c r="CW42" s="587"/>
      <c r="CX42" s="587"/>
      <c r="CY42" s="587"/>
      <c r="CZ42" s="587"/>
      <c r="DA42" s="587"/>
      <c r="DB42" s="587"/>
      <c r="DC42" s="587"/>
      <c r="DD42" s="587"/>
      <c r="DE42" s="587"/>
      <c r="DF42" s="587"/>
      <c r="DG42" s="587"/>
      <c r="DH42" s="587"/>
      <c r="DI42" s="587"/>
      <c r="DJ42" s="587"/>
      <c r="DK42" s="587"/>
      <c r="DL42" s="587"/>
    </row>
    <row r="43" spans="2:116">
      <c r="H43" s="587"/>
      <c r="I43" s="587"/>
      <c r="J43" s="587"/>
      <c r="K43" s="587"/>
      <c r="L43" s="587"/>
      <c r="M43" s="587"/>
      <c r="N43" s="587"/>
      <c r="O43" s="587"/>
      <c r="P43" s="587"/>
      <c r="Q43" s="587"/>
      <c r="R43" s="587"/>
      <c r="S43" s="587"/>
      <c r="T43" s="587"/>
      <c r="U43" s="587"/>
      <c r="V43" s="587"/>
      <c r="W43" s="587"/>
      <c r="X43" s="587"/>
      <c r="Y43" s="587"/>
      <c r="Z43" s="587"/>
      <c r="AA43" s="587"/>
      <c r="AB43" s="587"/>
      <c r="AC43" s="587"/>
      <c r="AD43" s="587"/>
      <c r="AE43" s="587"/>
      <c r="AF43" s="587"/>
      <c r="AG43" s="587"/>
      <c r="AH43" s="587"/>
      <c r="AI43" s="587"/>
      <c r="AJ43" s="587"/>
      <c r="AK43" s="587"/>
      <c r="AL43" s="587"/>
      <c r="AM43" s="587"/>
      <c r="AN43" s="587"/>
      <c r="AO43" s="587"/>
      <c r="AP43" s="587"/>
      <c r="AQ43" s="587"/>
      <c r="AR43" s="587"/>
      <c r="AS43" s="587"/>
      <c r="AT43" s="587"/>
      <c r="AU43" s="587"/>
      <c r="AV43" s="587"/>
      <c r="AW43" s="587"/>
      <c r="AX43" s="587"/>
      <c r="AY43" s="587"/>
      <c r="AZ43" s="587"/>
      <c r="BA43" s="587"/>
      <c r="BB43" s="587"/>
      <c r="BC43" s="587"/>
      <c r="BD43" s="587"/>
      <c r="BE43" s="587"/>
      <c r="BF43" s="587"/>
      <c r="BG43" s="587"/>
      <c r="BH43" s="587"/>
      <c r="BI43" s="587"/>
      <c r="BJ43" s="587"/>
      <c r="BK43" s="587"/>
      <c r="BL43" s="587"/>
      <c r="BM43" s="587"/>
      <c r="BN43" s="587"/>
      <c r="BO43" s="587"/>
      <c r="BP43" s="587"/>
      <c r="BQ43" s="587"/>
      <c r="BR43" s="587"/>
      <c r="BS43" s="587"/>
      <c r="BT43" s="587"/>
      <c r="BU43" s="587"/>
      <c r="BV43" s="587"/>
      <c r="BW43" s="587"/>
      <c r="BX43" s="587"/>
      <c r="BY43" s="587"/>
      <c r="BZ43" s="587"/>
      <c r="CA43" s="587"/>
      <c r="CB43" s="587"/>
      <c r="CC43" s="587"/>
      <c r="CD43" s="587"/>
      <c r="CE43" s="587"/>
      <c r="CF43" s="587"/>
      <c r="CG43" s="587"/>
      <c r="CH43" s="587"/>
      <c r="CI43" s="587"/>
      <c r="CJ43" s="587"/>
      <c r="CK43" s="587"/>
      <c r="CL43" s="587"/>
      <c r="CM43" s="587"/>
      <c r="CN43" s="587"/>
      <c r="CO43" s="587"/>
      <c r="CP43" s="587"/>
      <c r="CQ43" s="587"/>
      <c r="CR43" s="587"/>
      <c r="CS43" s="587"/>
      <c r="CT43" s="587"/>
      <c r="CU43" s="587"/>
      <c r="CV43" s="587"/>
      <c r="CW43" s="587"/>
      <c r="CX43" s="587"/>
      <c r="CY43" s="587"/>
      <c r="CZ43" s="587"/>
      <c r="DA43" s="587"/>
      <c r="DB43" s="587"/>
      <c r="DC43" s="587"/>
      <c r="DD43" s="587"/>
      <c r="DE43" s="587"/>
      <c r="DF43" s="587"/>
      <c r="DG43" s="587"/>
      <c r="DH43" s="587"/>
      <c r="DI43" s="587"/>
      <c r="DJ43" s="587"/>
      <c r="DK43" s="587"/>
      <c r="DL43" s="587"/>
    </row>
    <row r="44" spans="2:116">
      <c r="H44" s="587"/>
      <c r="I44" s="587"/>
      <c r="J44" s="587"/>
      <c r="K44" s="587"/>
      <c r="L44" s="587"/>
      <c r="M44" s="587"/>
      <c r="N44" s="587"/>
      <c r="O44" s="587"/>
      <c r="P44" s="587"/>
      <c r="Q44" s="587"/>
      <c r="R44" s="587"/>
      <c r="S44" s="587"/>
      <c r="T44" s="587"/>
      <c r="U44" s="587"/>
      <c r="V44" s="587"/>
      <c r="W44" s="587"/>
      <c r="X44" s="587"/>
      <c r="Y44" s="587"/>
      <c r="Z44" s="587"/>
      <c r="AA44" s="587"/>
      <c r="AB44" s="587"/>
      <c r="AC44" s="587"/>
      <c r="AD44" s="587"/>
      <c r="AE44" s="587"/>
      <c r="AF44" s="587"/>
      <c r="AG44" s="587"/>
      <c r="AH44" s="587"/>
      <c r="AI44" s="587"/>
      <c r="AJ44" s="587"/>
      <c r="AK44" s="587"/>
      <c r="AL44" s="587"/>
      <c r="AM44" s="587"/>
      <c r="AN44" s="587"/>
      <c r="AO44" s="587"/>
      <c r="AP44" s="587"/>
      <c r="AQ44" s="587"/>
      <c r="AR44" s="587"/>
      <c r="AS44" s="587"/>
      <c r="AT44" s="587"/>
      <c r="AU44" s="587"/>
      <c r="AV44" s="587"/>
      <c r="AW44" s="587"/>
      <c r="AX44" s="587"/>
      <c r="AY44" s="587"/>
      <c r="AZ44" s="587"/>
      <c r="BA44" s="587"/>
      <c r="BB44" s="587"/>
      <c r="BC44" s="587"/>
      <c r="BD44" s="587"/>
      <c r="BE44" s="587"/>
      <c r="BF44" s="587"/>
      <c r="BG44" s="587"/>
      <c r="BH44" s="587"/>
      <c r="BI44" s="587"/>
      <c r="BJ44" s="587"/>
      <c r="BK44" s="587"/>
      <c r="BL44" s="587"/>
      <c r="BM44" s="587"/>
      <c r="BN44" s="587"/>
      <c r="BO44" s="587"/>
      <c r="BP44" s="587"/>
      <c r="BQ44" s="587"/>
      <c r="BR44" s="587"/>
      <c r="BS44" s="587"/>
      <c r="BT44" s="587"/>
      <c r="BU44" s="587"/>
      <c r="BV44" s="587"/>
      <c r="BW44" s="587"/>
      <c r="BX44" s="587"/>
      <c r="BY44" s="587"/>
      <c r="BZ44" s="587"/>
      <c r="CA44" s="587"/>
      <c r="CB44" s="587"/>
      <c r="CC44" s="587"/>
      <c r="CD44" s="587"/>
      <c r="CE44" s="587"/>
      <c r="CF44" s="587"/>
      <c r="CG44" s="587"/>
      <c r="CH44" s="587"/>
      <c r="CI44" s="587"/>
      <c r="CJ44" s="587"/>
      <c r="CK44" s="587"/>
      <c r="CL44" s="587"/>
      <c r="CM44" s="587"/>
      <c r="CN44" s="587"/>
      <c r="CO44" s="587"/>
      <c r="CP44" s="587"/>
      <c r="CQ44" s="587"/>
      <c r="CR44" s="587"/>
      <c r="CS44" s="587"/>
      <c r="CT44" s="587"/>
      <c r="CU44" s="587"/>
      <c r="CV44" s="587"/>
      <c r="CW44" s="587"/>
      <c r="CX44" s="587"/>
      <c r="CY44" s="587"/>
      <c r="CZ44" s="587"/>
      <c r="DA44" s="587"/>
      <c r="DB44" s="587"/>
      <c r="DC44" s="587"/>
      <c r="DD44" s="587"/>
      <c r="DE44" s="587"/>
      <c r="DF44" s="587"/>
      <c r="DG44" s="587"/>
      <c r="DH44" s="587"/>
      <c r="DI44" s="587"/>
      <c r="DJ44" s="587"/>
      <c r="DK44" s="587"/>
      <c r="DL44" s="587"/>
    </row>
    <row r="45" spans="2:116">
      <c r="H45" s="587"/>
      <c r="I45" s="587"/>
      <c r="J45" s="587"/>
      <c r="K45" s="587"/>
      <c r="L45" s="587"/>
      <c r="M45" s="587"/>
      <c r="N45" s="587"/>
      <c r="O45" s="587"/>
      <c r="P45" s="587"/>
      <c r="Q45" s="587"/>
      <c r="R45" s="587"/>
      <c r="S45" s="587"/>
      <c r="T45" s="587"/>
      <c r="U45" s="587"/>
      <c r="V45" s="587"/>
      <c r="W45" s="587"/>
      <c r="X45" s="587"/>
      <c r="Y45" s="587"/>
      <c r="Z45" s="587"/>
      <c r="AA45" s="587"/>
      <c r="AB45" s="587"/>
      <c r="AC45" s="587"/>
      <c r="AD45" s="587"/>
      <c r="AE45" s="587"/>
      <c r="AF45" s="587"/>
      <c r="AG45" s="587"/>
      <c r="AH45" s="587"/>
      <c r="AI45" s="587"/>
      <c r="AJ45" s="587"/>
      <c r="AK45" s="587"/>
      <c r="AL45" s="587"/>
      <c r="AM45" s="587"/>
      <c r="AN45" s="587"/>
      <c r="AO45" s="587"/>
      <c r="AP45" s="587"/>
      <c r="AQ45" s="587"/>
      <c r="AR45" s="587"/>
      <c r="AS45" s="587"/>
      <c r="AT45" s="587"/>
      <c r="AU45" s="587"/>
      <c r="AV45" s="587"/>
      <c r="AW45" s="587"/>
      <c r="AX45" s="587"/>
      <c r="AY45" s="587"/>
      <c r="AZ45" s="587"/>
      <c r="BA45" s="587"/>
      <c r="BB45" s="587"/>
      <c r="BC45" s="587"/>
      <c r="BD45" s="587"/>
      <c r="BE45" s="587"/>
      <c r="BF45" s="587"/>
      <c r="BG45" s="587"/>
      <c r="BH45" s="587"/>
      <c r="BI45" s="587"/>
      <c r="BJ45" s="587"/>
      <c r="BK45" s="587"/>
      <c r="BL45" s="587"/>
      <c r="BM45" s="587"/>
      <c r="BN45" s="587"/>
      <c r="BO45" s="587"/>
      <c r="BP45" s="587"/>
      <c r="BQ45" s="587"/>
      <c r="BR45" s="587"/>
      <c r="BS45" s="587"/>
      <c r="BT45" s="587"/>
      <c r="BU45" s="587"/>
      <c r="BV45" s="587"/>
      <c r="BW45" s="587"/>
      <c r="BX45" s="587"/>
      <c r="BY45" s="587"/>
      <c r="BZ45" s="587"/>
      <c r="CA45" s="587"/>
      <c r="CB45" s="587"/>
      <c r="CC45" s="587"/>
      <c r="CD45" s="587"/>
      <c r="CE45" s="587"/>
      <c r="CF45" s="587"/>
      <c r="CG45" s="587"/>
      <c r="CH45" s="587"/>
      <c r="CI45" s="587"/>
      <c r="CJ45" s="587"/>
      <c r="CK45" s="587"/>
      <c r="CL45" s="587"/>
      <c r="CM45" s="587"/>
      <c r="CN45" s="587"/>
      <c r="CO45" s="587"/>
      <c r="CP45" s="587"/>
      <c r="CQ45" s="587"/>
      <c r="CR45" s="587"/>
      <c r="CS45" s="587"/>
      <c r="CT45" s="587"/>
      <c r="CU45" s="587"/>
      <c r="CV45" s="587"/>
      <c r="CW45" s="587"/>
      <c r="CX45" s="587"/>
      <c r="CY45" s="587"/>
      <c r="CZ45" s="587"/>
      <c r="DA45" s="587"/>
      <c r="DB45" s="587"/>
      <c r="DC45" s="587"/>
      <c r="DD45" s="587"/>
      <c r="DE45" s="587"/>
      <c r="DF45" s="587"/>
      <c r="DG45" s="587"/>
      <c r="DH45" s="587"/>
      <c r="DI45" s="587"/>
      <c r="DJ45" s="587"/>
      <c r="DK45" s="587"/>
      <c r="DL45" s="587"/>
    </row>
    <row r="46" spans="2:116">
      <c r="H46" s="587"/>
      <c r="I46" s="587"/>
      <c r="J46" s="587"/>
      <c r="K46" s="587"/>
      <c r="L46" s="587"/>
      <c r="M46" s="587"/>
      <c r="N46" s="587"/>
      <c r="O46" s="587"/>
      <c r="P46" s="587"/>
      <c r="Q46" s="587"/>
      <c r="R46" s="587"/>
      <c r="S46" s="587"/>
      <c r="T46" s="587"/>
      <c r="U46" s="587"/>
      <c r="V46" s="587"/>
      <c r="W46" s="587"/>
      <c r="X46" s="587"/>
      <c r="Y46" s="587"/>
      <c r="Z46" s="587"/>
      <c r="AA46" s="587"/>
      <c r="AB46" s="587"/>
      <c r="AC46" s="587"/>
      <c r="AD46" s="587"/>
      <c r="AE46" s="587"/>
      <c r="AF46" s="587"/>
      <c r="AG46" s="587"/>
      <c r="AH46" s="587"/>
      <c r="AI46" s="587"/>
      <c r="AJ46" s="587"/>
      <c r="AK46" s="587"/>
      <c r="AL46" s="587"/>
      <c r="AM46" s="587"/>
      <c r="AN46" s="587"/>
      <c r="AO46" s="587"/>
      <c r="AP46" s="587"/>
      <c r="AQ46" s="587"/>
      <c r="AR46" s="587"/>
      <c r="AS46" s="587"/>
      <c r="AT46" s="587"/>
      <c r="AU46" s="587"/>
      <c r="AV46" s="587"/>
      <c r="AW46" s="587"/>
      <c r="AX46" s="587"/>
      <c r="AY46" s="587"/>
      <c r="AZ46" s="587"/>
      <c r="BA46" s="587"/>
      <c r="BB46" s="587"/>
      <c r="BC46" s="587"/>
      <c r="BD46" s="587"/>
      <c r="BE46" s="587"/>
      <c r="BF46" s="587"/>
      <c r="BG46" s="587"/>
      <c r="BH46" s="587"/>
      <c r="BI46" s="587"/>
      <c r="BJ46" s="587"/>
      <c r="BK46" s="587"/>
      <c r="BL46" s="587"/>
      <c r="BM46" s="587"/>
      <c r="BN46" s="587"/>
      <c r="BO46" s="587"/>
      <c r="BP46" s="587"/>
      <c r="BQ46" s="587"/>
      <c r="BR46" s="587"/>
      <c r="BS46" s="587"/>
      <c r="BT46" s="587"/>
      <c r="BU46" s="587"/>
      <c r="BV46" s="587"/>
      <c r="BW46" s="587"/>
      <c r="BX46" s="587"/>
      <c r="BY46" s="587"/>
      <c r="BZ46" s="587"/>
      <c r="CA46" s="587"/>
      <c r="CB46" s="587"/>
      <c r="CC46" s="587"/>
      <c r="CD46" s="587"/>
      <c r="CE46" s="587"/>
      <c r="CF46" s="587"/>
      <c r="CG46" s="587"/>
      <c r="CH46" s="587"/>
      <c r="CI46" s="587"/>
      <c r="CJ46" s="587"/>
      <c r="CK46" s="587"/>
      <c r="CL46" s="587"/>
      <c r="CM46" s="587"/>
      <c r="CN46" s="587"/>
      <c r="CO46" s="587"/>
      <c r="CP46" s="587"/>
      <c r="CQ46" s="587"/>
      <c r="CR46" s="587"/>
      <c r="CS46" s="587"/>
      <c r="CT46" s="587"/>
      <c r="CU46" s="587"/>
      <c r="CV46" s="587"/>
      <c r="CW46" s="587"/>
      <c r="CX46" s="587"/>
      <c r="CY46" s="587"/>
      <c r="CZ46" s="587"/>
      <c r="DA46" s="587"/>
      <c r="DB46" s="587"/>
      <c r="DC46" s="587"/>
      <c r="DD46" s="587"/>
      <c r="DE46" s="587"/>
      <c r="DF46" s="587"/>
      <c r="DG46" s="587"/>
      <c r="DH46" s="587"/>
      <c r="DI46" s="587"/>
      <c r="DJ46" s="587"/>
      <c r="DK46" s="587"/>
      <c r="DL46" s="587"/>
    </row>
    <row r="47" spans="2:116">
      <c r="H47" s="587"/>
      <c r="I47" s="587"/>
      <c r="J47" s="587"/>
      <c r="K47" s="587"/>
      <c r="L47" s="587"/>
      <c r="M47" s="587"/>
      <c r="N47" s="587"/>
      <c r="O47" s="587"/>
      <c r="P47" s="587"/>
      <c r="Q47" s="587"/>
      <c r="R47" s="587"/>
      <c r="S47" s="587"/>
      <c r="T47" s="587"/>
      <c r="U47" s="587"/>
      <c r="V47" s="587"/>
      <c r="W47" s="587"/>
      <c r="X47" s="587"/>
      <c r="Y47" s="587"/>
      <c r="Z47" s="587"/>
      <c r="AA47" s="587"/>
      <c r="AB47" s="587"/>
      <c r="AC47" s="587"/>
      <c r="AD47" s="587"/>
      <c r="AE47" s="587"/>
      <c r="AF47" s="587"/>
      <c r="AG47" s="587"/>
      <c r="AH47" s="587"/>
      <c r="AI47" s="587"/>
      <c r="AJ47" s="587"/>
      <c r="AK47" s="587"/>
      <c r="AL47" s="587"/>
      <c r="AM47" s="587"/>
      <c r="AN47" s="587"/>
      <c r="AO47" s="587"/>
      <c r="AP47" s="587"/>
      <c r="AQ47" s="587"/>
      <c r="AR47" s="587"/>
      <c r="AS47" s="587"/>
      <c r="AT47" s="587"/>
      <c r="AU47" s="587"/>
      <c r="AV47" s="587"/>
      <c r="AW47" s="587"/>
      <c r="AX47" s="587"/>
      <c r="AY47" s="587"/>
      <c r="AZ47" s="587"/>
      <c r="BA47" s="587"/>
      <c r="BB47" s="587"/>
      <c r="BC47" s="587"/>
      <c r="BD47" s="587"/>
      <c r="BE47" s="587"/>
      <c r="BF47" s="587"/>
      <c r="BG47" s="587"/>
      <c r="BH47" s="587"/>
      <c r="BI47" s="587"/>
      <c r="BJ47" s="587"/>
      <c r="BK47" s="587"/>
      <c r="BL47" s="587"/>
      <c r="BM47" s="587"/>
      <c r="BN47" s="587"/>
      <c r="BO47" s="587"/>
      <c r="BP47" s="587"/>
      <c r="BQ47" s="587"/>
      <c r="BR47" s="587"/>
      <c r="BS47" s="587"/>
      <c r="BT47" s="587"/>
      <c r="BU47" s="587"/>
      <c r="BV47" s="587"/>
      <c r="BW47" s="587"/>
      <c r="BX47" s="587"/>
      <c r="BY47" s="587"/>
      <c r="BZ47" s="587"/>
      <c r="CA47" s="587"/>
      <c r="CB47" s="587"/>
      <c r="CC47" s="587"/>
      <c r="CD47" s="587"/>
      <c r="CE47" s="587"/>
      <c r="CF47" s="587"/>
      <c r="CG47" s="587"/>
      <c r="CH47" s="587"/>
      <c r="CI47" s="587"/>
      <c r="CJ47" s="587"/>
      <c r="CK47" s="587"/>
      <c r="CL47" s="587"/>
      <c r="CM47" s="587"/>
      <c r="CN47" s="587"/>
      <c r="CO47" s="587"/>
      <c r="CP47" s="587"/>
      <c r="CQ47" s="587"/>
      <c r="CR47" s="587"/>
      <c r="CS47" s="587"/>
      <c r="CT47" s="587"/>
      <c r="CU47" s="587"/>
      <c r="CV47" s="587"/>
      <c r="CW47" s="587"/>
      <c r="CX47" s="587"/>
      <c r="CY47" s="587"/>
      <c r="CZ47" s="587"/>
      <c r="DA47" s="587"/>
      <c r="DB47" s="587"/>
      <c r="DC47" s="587"/>
      <c r="DD47" s="587"/>
      <c r="DE47" s="587"/>
      <c r="DF47" s="587"/>
      <c r="DG47" s="587"/>
      <c r="DH47" s="587"/>
      <c r="DI47" s="587"/>
      <c r="DJ47" s="587"/>
      <c r="DK47" s="587"/>
      <c r="DL47" s="587"/>
    </row>
    <row r="48" spans="2:116">
      <c r="H48" s="587"/>
      <c r="I48" s="587"/>
      <c r="J48" s="587"/>
      <c r="K48" s="587"/>
      <c r="L48" s="587"/>
      <c r="M48" s="587"/>
      <c r="N48" s="587"/>
      <c r="O48" s="587"/>
      <c r="P48" s="587"/>
      <c r="Q48" s="587"/>
      <c r="R48" s="587"/>
      <c r="S48" s="587"/>
      <c r="T48" s="587"/>
      <c r="U48" s="587"/>
      <c r="V48" s="587"/>
      <c r="W48" s="587"/>
      <c r="X48" s="587"/>
      <c r="Y48" s="587"/>
      <c r="Z48" s="587"/>
      <c r="AA48" s="587"/>
      <c r="AB48" s="587"/>
      <c r="AC48" s="587"/>
      <c r="AD48" s="587"/>
      <c r="AE48" s="587"/>
      <c r="AF48" s="587"/>
      <c r="AG48" s="587"/>
      <c r="AH48" s="587"/>
      <c r="AI48" s="587"/>
      <c r="AJ48" s="587"/>
      <c r="AK48" s="587"/>
      <c r="AL48" s="587"/>
      <c r="AM48" s="587"/>
      <c r="AN48" s="587"/>
      <c r="AO48" s="587"/>
      <c r="AP48" s="587"/>
      <c r="AQ48" s="587"/>
      <c r="AR48" s="587"/>
      <c r="AS48" s="587"/>
      <c r="AT48" s="587"/>
      <c r="AU48" s="587"/>
      <c r="AV48" s="587"/>
      <c r="AW48" s="587"/>
      <c r="AX48" s="587"/>
      <c r="AY48" s="587"/>
      <c r="AZ48" s="587"/>
      <c r="BA48" s="587"/>
      <c r="BB48" s="587"/>
      <c r="BC48" s="587"/>
      <c r="BD48" s="587"/>
      <c r="BE48" s="587"/>
      <c r="BF48" s="587"/>
      <c r="BG48" s="587"/>
      <c r="BH48" s="587"/>
      <c r="BI48" s="587"/>
      <c r="BJ48" s="587"/>
      <c r="BK48" s="587"/>
      <c r="BL48" s="587"/>
      <c r="BM48" s="587"/>
      <c r="BN48" s="587"/>
      <c r="BO48" s="587"/>
      <c r="BP48" s="587"/>
      <c r="BQ48" s="587"/>
      <c r="BR48" s="587"/>
      <c r="BS48" s="587"/>
      <c r="BT48" s="587"/>
      <c r="BU48" s="587"/>
      <c r="BV48" s="587"/>
      <c r="BW48" s="587"/>
      <c r="BX48" s="587"/>
      <c r="BY48" s="587"/>
      <c r="BZ48" s="587"/>
      <c r="CA48" s="587"/>
      <c r="CB48" s="587"/>
      <c r="CC48" s="587"/>
      <c r="CD48" s="587"/>
      <c r="CE48" s="587"/>
      <c r="CF48" s="587"/>
      <c r="CG48" s="587"/>
      <c r="CH48" s="587"/>
      <c r="CI48" s="587"/>
      <c r="CJ48" s="587"/>
      <c r="CK48" s="587"/>
      <c r="CL48" s="587"/>
      <c r="CM48" s="587"/>
      <c r="CN48" s="587"/>
      <c r="CO48" s="587"/>
      <c r="CP48" s="587"/>
      <c r="CQ48" s="587"/>
      <c r="CR48" s="587"/>
      <c r="CS48" s="587"/>
      <c r="CT48" s="587"/>
      <c r="CU48" s="587"/>
      <c r="CV48" s="587"/>
      <c r="CW48" s="587"/>
      <c r="CX48" s="587"/>
      <c r="CY48" s="587"/>
      <c r="CZ48" s="587"/>
      <c r="DA48" s="587"/>
      <c r="DB48" s="587"/>
      <c r="DC48" s="587"/>
      <c r="DD48" s="587"/>
      <c r="DE48" s="587"/>
      <c r="DF48" s="587"/>
      <c r="DG48" s="587"/>
      <c r="DH48" s="587"/>
      <c r="DI48" s="587"/>
      <c r="DJ48" s="587"/>
      <c r="DK48" s="587"/>
      <c r="DL48" s="587"/>
    </row>
    <row r="49" spans="8:116">
      <c r="H49" s="587"/>
      <c r="I49" s="587"/>
      <c r="J49" s="587"/>
      <c r="K49" s="587"/>
      <c r="L49" s="587"/>
      <c r="M49" s="587"/>
      <c r="N49" s="587"/>
      <c r="O49" s="587"/>
      <c r="P49" s="587"/>
      <c r="Q49" s="587"/>
      <c r="R49" s="587"/>
      <c r="S49" s="587"/>
      <c r="T49" s="587"/>
      <c r="U49" s="587"/>
      <c r="V49" s="587"/>
      <c r="W49" s="587"/>
      <c r="X49" s="587"/>
      <c r="Y49" s="587"/>
      <c r="Z49" s="587"/>
      <c r="AA49" s="587"/>
      <c r="AB49" s="587"/>
      <c r="AC49" s="587"/>
      <c r="AD49" s="587"/>
      <c r="AE49" s="587"/>
      <c r="AF49" s="587"/>
      <c r="AG49" s="587"/>
      <c r="AH49" s="587"/>
      <c r="AI49" s="587"/>
      <c r="AJ49" s="587"/>
      <c r="AK49" s="587"/>
      <c r="AL49" s="587"/>
      <c r="AM49" s="587"/>
      <c r="AN49" s="587"/>
      <c r="AO49" s="587"/>
      <c r="AP49" s="587"/>
      <c r="AQ49" s="587"/>
      <c r="AR49" s="587"/>
      <c r="AS49" s="587"/>
      <c r="AT49" s="587"/>
      <c r="AU49" s="587"/>
      <c r="AV49" s="587"/>
      <c r="AW49" s="587"/>
      <c r="AX49" s="587"/>
      <c r="AY49" s="587"/>
      <c r="AZ49" s="587"/>
      <c r="BA49" s="587"/>
      <c r="BB49" s="587"/>
      <c r="BC49" s="587"/>
      <c r="BD49" s="587"/>
      <c r="BE49" s="587"/>
      <c r="BF49" s="587"/>
      <c r="BG49" s="587"/>
      <c r="BH49" s="587"/>
      <c r="BI49" s="587"/>
      <c r="BJ49" s="587"/>
      <c r="BK49" s="587"/>
      <c r="BL49" s="587"/>
      <c r="BM49" s="587"/>
      <c r="BN49" s="587"/>
      <c r="BO49" s="587"/>
      <c r="BP49" s="587"/>
      <c r="BQ49" s="587"/>
      <c r="BR49" s="587"/>
      <c r="BS49" s="587"/>
      <c r="BT49" s="587"/>
      <c r="BU49" s="587"/>
      <c r="BV49" s="587"/>
      <c r="BW49" s="587"/>
      <c r="BX49" s="587"/>
      <c r="BY49" s="587"/>
      <c r="BZ49" s="587"/>
      <c r="CA49" s="587"/>
      <c r="CB49" s="587"/>
      <c r="CC49" s="587"/>
      <c r="CD49" s="587"/>
      <c r="CE49" s="587"/>
      <c r="CF49" s="587"/>
      <c r="CG49" s="587"/>
      <c r="CH49" s="587"/>
      <c r="CI49" s="587"/>
      <c r="CJ49" s="587"/>
      <c r="CK49" s="587"/>
      <c r="CL49" s="587"/>
      <c r="CM49" s="587"/>
      <c r="CN49" s="587"/>
      <c r="CO49" s="587"/>
      <c r="CP49" s="587"/>
      <c r="CQ49" s="587"/>
      <c r="CR49" s="587"/>
      <c r="CS49" s="587"/>
      <c r="CT49" s="587"/>
      <c r="CU49" s="587"/>
      <c r="CV49" s="587"/>
      <c r="CW49" s="587"/>
      <c r="CX49" s="587"/>
      <c r="CY49" s="587"/>
      <c r="CZ49" s="587"/>
      <c r="DA49" s="587"/>
      <c r="DB49" s="587"/>
      <c r="DC49" s="587"/>
      <c r="DD49" s="587"/>
      <c r="DE49" s="587"/>
      <c r="DF49" s="587"/>
      <c r="DG49" s="587"/>
      <c r="DH49" s="587"/>
      <c r="DI49" s="587"/>
      <c r="DJ49" s="587"/>
      <c r="DK49" s="587"/>
      <c r="DL49" s="587"/>
    </row>
    <row r="50" spans="8:116">
      <c r="H50" s="587"/>
      <c r="I50" s="587"/>
      <c r="J50" s="587"/>
      <c r="K50" s="587"/>
      <c r="L50" s="587"/>
      <c r="M50" s="587"/>
      <c r="N50" s="587"/>
      <c r="O50" s="587"/>
      <c r="P50" s="587"/>
      <c r="Q50" s="587"/>
      <c r="R50" s="587"/>
      <c r="S50" s="587"/>
      <c r="T50" s="587"/>
      <c r="U50" s="587"/>
      <c r="V50" s="587"/>
      <c r="W50" s="587"/>
      <c r="X50" s="587"/>
      <c r="Y50" s="587"/>
      <c r="Z50" s="587"/>
      <c r="AA50" s="587"/>
      <c r="AB50" s="587"/>
      <c r="AC50" s="587"/>
      <c r="AD50" s="587"/>
      <c r="AE50" s="587"/>
      <c r="AF50" s="587"/>
      <c r="AG50" s="587"/>
      <c r="AH50" s="587"/>
      <c r="AI50" s="587"/>
      <c r="AJ50" s="587"/>
      <c r="AK50" s="587"/>
      <c r="AL50" s="587"/>
      <c r="AM50" s="587"/>
      <c r="AN50" s="587"/>
      <c r="AO50" s="587"/>
      <c r="AP50" s="587"/>
      <c r="AQ50" s="587"/>
      <c r="AR50" s="587"/>
      <c r="AS50" s="587"/>
      <c r="AT50" s="587"/>
      <c r="AU50" s="587"/>
      <c r="AV50" s="587"/>
      <c r="AW50" s="587"/>
      <c r="AX50" s="587"/>
      <c r="AY50" s="587"/>
      <c r="AZ50" s="587"/>
      <c r="BA50" s="587"/>
      <c r="BB50" s="587"/>
      <c r="BC50" s="587"/>
      <c r="BD50" s="587"/>
      <c r="BE50" s="587"/>
      <c r="BF50" s="587"/>
      <c r="BG50" s="587"/>
      <c r="BH50" s="587"/>
      <c r="BI50" s="587"/>
      <c r="BJ50" s="587"/>
      <c r="BK50" s="587"/>
      <c r="BL50" s="587"/>
      <c r="BM50" s="587"/>
      <c r="BN50" s="587"/>
      <c r="BO50" s="587"/>
      <c r="BP50" s="587"/>
      <c r="BQ50" s="587"/>
      <c r="BR50" s="587"/>
      <c r="BS50" s="587"/>
      <c r="BT50" s="587"/>
      <c r="BU50" s="587"/>
      <c r="BV50" s="587"/>
      <c r="BW50" s="587"/>
      <c r="BX50" s="587"/>
      <c r="BY50" s="587"/>
      <c r="BZ50" s="587"/>
      <c r="CA50" s="587"/>
      <c r="CB50" s="587"/>
      <c r="CC50" s="587"/>
      <c r="CD50" s="587"/>
      <c r="CE50" s="587"/>
      <c r="CF50" s="587"/>
      <c r="CG50" s="587"/>
      <c r="CH50" s="587"/>
      <c r="CI50" s="587"/>
      <c r="CJ50" s="587"/>
      <c r="CK50" s="587"/>
      <c r="CL50" s="587"/>
      <c r="CM50" s="587"/>
      <c r="CN50" s="587"/>
      <c r="CO50" s="587"/>
      <c r="CP50" s="587"/>
      <c r="CQ50" s="587"/>
      <c r="CR50" s="587"/>
      <c r="CS50" s="587"/>
      <c r="CT50" s="587"/>
      <c r="CU50" s="587"/>
      <c r="CV50" s="587"/>
      <c r="CW50" s="587"/>
      <c r="CX50" s="587"/>
      <c r="CY50" s="587"/>
      <c r="CZ50" s="587"/>
      <c r="DA50" s="587"/>
      <c r="DB50" s="587"/>
      <c r="DC50" s="587"/>
      <c r="DD50" s="587"/>
      <c r="DE50" s="587"/>
      <c r="DF50" s="587"/>
      <c r="DG50" s="587"/>
      <c r="DH50" s="587"/>
      <c r="DI50" s="587"/>
      <c r="DJ50" s="587"/>
      <c r="DK50" s="587"/>
      <c r="DL50" s="587"/>
    </row>
    <row r="51" spans="8:116">
      <c r="H51" s="587"/>
      <c r="I51" s="587"/>
      <c r="J51" s="587"/>
      <c r="K51" s="587"/>
      <c r="L51" s="587"/>
      <c r="M51" s="587"/>
      <c r="N51" s="587"/>
      <c r="O51" s="587"/>
      <c r="P51" s="587"/>
      <c r="Q51" s="587"/>
      <c r="R51" s="587"/>
      <c r="S51" s="587"/>
      <c r="T51" s="587"/>
      <c r="U51" s="587"/>
      <c r="V51" s="587"/>
      <c r="W51" s="587"/>
      <c r="X51" s="587"/>
      <c r="Y51" s="587"/>
      <c r="Z51" s="587"/>
      <c r="AA51" s="587"/>
      <c r="AB51" s="587"/>
      <c r="AC51" s="587"/>
      <c r="AD51" s="587"/>
      <c r="AE51" s="587"/>
      <c r="AF51" s="587"/>
      <c r="AG51" s="587"/>
      <c r="AH51" s="587"/>
      <c r="AI51" s="587"/>
      <c r="AJ51" s="587"/>
      <c r="AK51" s="587"/>
      <c r="AL51" s="587"/>
      <c r="AM51" s="587"/>
      <c r="AN51" s="587"/>
      <c r="AO51" s="587"/>
      <c r="AP51" s="587"/>
      <c r="AQ51" s="587"/>
      <c r="AR51" s="587"/>
      <c r="AS51" s="587"/>
      <c r="AT51" s="587"/>
      <c r="AU51" s="587"/>
      <c r="AV51" s="587"/>
      <c r="AW51" s="587"/>
      <c r="AX51" s="587"/>
      <c r="AY51" s="587"/>
      <c r="AZ51" s="587"/>
      <c r="BA51" s="587"/>
      <c r="BB51" s="587"/>
      <c r="BC51" s="587"/>
      <c r="BD51" s="587"/>
      <c r="BE51" s="587"/>
      <c r="BF51" s="587"/>
      <c r="BG51" s="587"/>
      <c r="BH51" s="587"/>
      <c r="BI51" s="587"/>
      <c r="BJ51" s="587"/>
      <c r="BK51" s="587"/>
      <c r="BL51" s="587"/>
      <c r="BM51" s="587"/>
      <c r="BN51" s="587"/>
      <c r="BO51" s="587"/>
      <c r="BP51" s="587"/>
      <c r="BQ51" s="587"/>
      <c r="BR51" s="587"/>
      <c r="BS51" s="587"/>
      <c r="BT51" s="587"/>
      <c r="BU51" s="587"/>
      <c r="BV51" s="587"/>
      <c r="BW51" s="587"/>
      <c r="BX51" s="587"/>
      <c r="BY51" s="587"/>
      <c r="BZ51" s="587"/>
      <c r="CA51" s="587"/>
      <c r="CB51" s="587"/>
      <c r="CC51" s="587"/>
      <c r="CD51" s="587"/>
      <c r="CE51" s="587"/>
      <c r="CF51" s="587"/>
      <c r="CG51" s="587"/>
      <c r="CH51" s="587"/>
      <c r="CI51" s="587"/>
      <c r="CJ51" s="587"/>
      <c r="CK51" s="587"/>
      <c r="CL51" s="587"/>
      <c r="CM51" s="587"/>
      <c r="CN51" s="587"/>
      <c r="CO51" s="587"/>
      <c r="CP51" s="587"/>
      <c r="CQ51" s="587"/>
      <c r="CR51" s="587"/>
      <c r="CS51" s="587"/>
      <c r="CT51" s="587"/>
      <c r="CU51" s="587"/>
      <c r="CV51" s="587"/>
      <c r="CW51" s="587"/>
      <c r="CX51" s="587"/>
      <c r="CY51" s="587"/>
      <c r="CZ51" s="587"/>
      <c r="DA51" s="587"/>
      <c r="DB51" s="587"/>
      <c r="DC51" s="587"/>
      <c r="DD51" s="587"/>
      <c r="DE51" s="587"/>
      <c r="DF51" s="587"/>
      <c r="DG51" s="587"/>
      <c r="DH51" s="587"/>
      <c r="DI51" s="587"/>
      <c r="DJ51" s="587"/>
      <c r="DK51" s="587"/>
      <c r="DL51" s="587"/>
    </row>
    <row r="52" spans="8:116">
      <c r="H52" s="587"/>
      <c r="I52" s="587"/>
      <c r="J52" s="587"/>
      <c r="K52" s="587"/>
      <c r="L52" s="587"/>
      <c r="M52" s="587"/>
      <c r="N52" s="587"/>
      <c r="O52" s="587"/>
      <c r="P52" s="587"/>
      <c r="Q52" s="587"/>
      <c r="R52" s="587"/>
      <c r="S52" s="587"/>
      <c r="T52" s="587"/>
      <c r="U52" s="587"/>
      <c r="V52" s="587"/>
      <c r="W52" s="587"/>
      <c r="X52" s="587"/>
      <c r="Y52" s="587"/>
      <c r="Z52" s="587"/>
      <c r="AA52" s="587"/>
      <c r="AB52" s="587"/>
      <c r="AC52" s="587"/>
      <c r="AD52" s="587"/>
      <c r="AE52" s="587"/>
      <c r="AF52" s="587"/>
      <c r="AG52" s="587"/>
      <c r="AH52" s="587"/>
      <c r="AI52" s="587"/>
      <c r="AJ52" s="587"/>
      <c r="AK52" s="587"/>
      <c r="AL52" s="587"/>
      <c r="AM52" s="587"/>
      <c r="AN52" s="587"/>
      <c r="AO52" s="587"/>
      <c r="AP52" s="587"/>
      <c r="AQ52" s="587"/>
      <c r="AR52" s="587"/>
      <c r="AS52" s="587"/>
      <c r="AT52" s="587"/>
      <c r="AU52" s="587"/>
      <c r="AV52" s="587"/>
      <c r="AW52" s="587"/>
      <c r="AX52" s="587"/>
      <c r="AY52" s="587"/>
      <c r="AZ52" s="587"/>
      <c r="BA52" s="587"/>
      <c r="BB52" s="587"/>
      <c r="BC52" s="587"/>
      <c r="BD52" s="587"/>
      <c r="BE52" s="587"/>
      <c r="BF52" s="587"/>
      <c r="BG52" s="587"/>
      <c r="BH52" s="587"/>
      <c r="BI52" s="587"/>
      <c r="BJ52" s="587"/>
      <c r="BK52" s="587"/>
      <c r="BL52" s="587"/>
      <c r="BM52" s="587"/>
      <c r="BN52" s="587"/>
      <c r="BO52" s="587"/>
      <c r="BP52" s="587"/>
      <c r="BQ52" s="587"/>
      <c r="BR52" s="587"/>
      <c r="BS52" s="587"/>
      <c r="BT52" s="587"/>
      <c r="BU52" s="587"/>
      <c r="BV52" s="587"/>
      <c r="BW52" s="587"/>
      <c r="BX52" s="587"/>
      <c r="BY52" s="587"/>
      <c r="BZ52" s="587"/>
      <c r="CA52" s="587"/>
      <c r="CB52" s="587"/>
      <c r="CC52" s="587"/>
      <c r="CD52" s="587"/>
      <c r="CE52" s="587"/>
      <c r="CF52" s="587"/>
      <c r="CG52" s="587"/>
      <c r="CH52" s="587"/>
      <c r="CI52" s="587"/>
      <c r="CJ52" s="587"/>
      <c r="CK52" s="587"/>
      <c r="CL52" s="587"/>
      <c r="CM52" s="587"/>
      <c r="CN52" s="587"/>
      <c r="CO52" s="587"/>
      <c r="CP52" s="587"/>
      <c r="CQ52" s="587"/>
      <c r="CR52" s="587"/>
      <c r="CS52" s="587"/>
      <c r="CT52" s="587"/>
      <c r="CU52" s="587"/>
      <c r="CV52" s="587"/>
      <c r="CW52" s="587"/>
      <c r="CX52" s="587"/>
      <c r="CY52" s="587"/>
      <c r="CZ52" s="587"/>
      <c r="DA52" s="587"/>
      <c r="DB52" s="587"/>
      <c r="DC52" s="587"/>
      <c r="DD52" s="587"/>
      <c r="DE52" s="587"/>
      <c r="DF52" s="587"/>
      <c r="DG52" s="587"/>
      <c r="DH52" s="587"/>
      <c r="DI52" s="587"/>
      <c r="DJ52" s="587"/>
      <c r="DK52" s="587"/>
      <c r="DL52" s="587"/>
    </row>
    <row r="53" spans="8:116">
      <c r="L53" s="587"/>
    </row>
  </sheetData>
  <mergeCells count="35">
    <mergeCell ref="C7:Q7"/>
    <mergeCell ref="R7:AK7"/>
    <mergeCell ref="AL7:AU7"/>
    <mergeCell ref="A2:AI3"/>
    <mergeCell ref="A5:A9"/>
    <mergeCell ref="B5:B9"/>
    <mergeCell ref="C5:AU6"/>
    <mergeCell ref="C8:G8"/>
    <mergeCell ref="H8:L8"/>
    <mergeCell ref="M8:Q8"/>
    <mergeCell ref="R8:V8"/>
    <mergeCell ref="CE8:CI8"/>
    <mergeCell ref="CJ8:CN8"/>
    <mergeCell ref="CO8:CS8"/>
    <mergeCell ref="CT8:CX8"/>
    <mergeCell ref="BU8:BY8"/>
    <mergeCell ref="BZ8:CD8"/>
    <mergeCell ref="CO5:CX7"/>
    <mergeCell ref="AV6:AZ7"/>
    <mergeCell ref="BA6:BJ7"/>
    <mergeCell ref="BK6:BT7"/>
    <mergeCell ref="BU6:CD7"/>
    <mergeCell ref="AV5:CD5"/>
    <mergeCell ref="CE5:CN7"/>
    <mergeCell ref="A10:A15"/>
    <mergeCell ref="BA8:BE8"/>
    <mergeCell ref="BF8:BJ8"/>
    <mergeCell ref="BK8:BO8"/>
    <mergeCell ref="BP8:BT8"/>
    <mergeCell ref="W8:AA8"/>
    <mergeCell ref="AB8:AF8"/>
    <mergeCell ref="AG8:AK8"/>
    <mergeCell ref="AL8:AP8"/>
    <mergeCell ref="AQ8:AU8"/>
    <mergeCell ref="AV8:AZ8"/>
  </mergeCells>
  <pageMargins left="0" right="0" top="0" bottom="0" header="0" footer="0"/>
  <pageSetup paperSize="9" scale="4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5F995"/>
  </sheetPr>
  <dimension ref="A1:S24"/>
  <sheetViews>
    <sheetView view="pageBreakPreview" zoomScale="75" zoomScaleNormal="75" zoomScaleSheetLayoutView="75" workbookViewId="0">
      <pane xSplit="1" ySplit="2" topLeftCell="C6" activePane="bottomRight" state="frozen"/>
      <selection pane="topRight" activeCell="C1" sqref="C1"/>
      <selection pane="bottomLeft" activeCell="A8" sqref="A8"/>
      <selection pane="bottomRight" activeCell="A21" sqref="A21:XFD26"/>
    </sheetView>
  </sheetViews>
  <sheetFormatPr defaultColWidth="9.140625"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7" width="10.85546875" style="71" customWidth="1"/>
    <col min="8" max="8" width="12.7109375" style="71" customWidth="1"/>
    <col min="9" max="9" width="12" style="71" customWidth="1"/>
    <col min="10" max="10" width="12.7109375" style="71" customWidth="1"/>
    <col min="11" max="12" width="13.5703125" style="71" customWidth="1"/>
    <col min="13" max="14" width="12.7109375" style="71" customWidth="1"/>
    <col min="15" max="15" width="11.5703125" style="71" customWidth="1"/>
    <col min="16" max="17" width="12.7109375" style="71" customWidth="1"/>
    <col min="18" max="18" width="12.140625" style="71" customWidth="1"/>
    <col min="19" max="19" width="12.42578125" style="71" hidden="1" customWidth="1"/>
    <col min="20" max="16384" width="9.140625" style="71"/>
  </cols>
  <sheetData>
    <row r="1" spans="1:19">
      <c r="O1" s="1" t="s">
        <v>1243</v>
      </c>
    </row>
    <row r="2" spans="1:19" ht="30" customHeight="1">
      <c r="A2" s="971" t="s">
        <v>351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971"/>
      <c r="O2" s="971"/>
      <c r="P2" s="971"/>
      <c r="Q2" s="971"/>
      <c r="R2" s="971"/>
    </row>
    <row r="4" spans="1:19" ht="22.5" customHeight="1">
      <c r="A4" s="972" t="s">
        <v>271</v>
      </c>
      <c r="B4" s="973" t="s">
        <v>1278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10"/>
    </row>
    <row r="5" spans="1:19" ht="15.75" customHeight="1">
      <c r="A5" s="972"/>
      <c r="B5" s="969" t="s">
        <v>273</v>
      </c>
      <c r="C5" s="975" t="s">
        <v>1021</v>
      </c>
      <c r="D5" s="975" t="s">
        <v>875</v>
      </c>
      <c r="E5" s="969" t="s">
        <v>876</v>
      </c>
      <c r="F5" s="977" t="s">
        <v>283</v>
      </c>
      <c r="G5" s="969" t="s">
        <v>1279</v>
      </c>
      <c r="H5" s="968" t="s">
        <v>1280</v>
      </c>
      <c r="I5" s="967" t="s">
        <v>1281</v>
      </c>
      <c r="J5" s="968" t="s">
        <v>274</v>
      </c>
      <c r="K5" s="967" t="s">
        <v>1282</v>
      </c>
      <c r="L5" s="967" t="s">
        <v>1283</v>
      </c>
      <c r="M5" s="968" t="s">
        <v>275</v>
      </c>
      <c r="N5" s="969" t="s">
        <v>276</v>
      </c>
      <c r="O5" s="968" t="s">
        <v>272</v>
      </c>
      <c r="P5" s="968" t="s">
        <v>277</v>
      </c>
      <c r="Q5" s="979" t="s">
        <v>278</v>
      </c>
      <c r="R5" s="980" t="s">
        <v>284</v>
      </c>
      <c r="S5" s="965" t="s">
        <v>285</v>
      </c>
    </row>
    <row r="6" spans="1:19" ht="142.5" customHeight="1">
      <c r="A6" s="972"/>
      <c r="B6" s="970"/>
      <c r="C6" s="976"/>
      <c r="D6" s="976"/>
      <c r="E6" s="970"/>
      <c r="F6" s="978"/>
      <c r="G6" s="970"/>
      <c r="H6" s="968"/>
      <c r="I6" s="967"/>
      <c r="J6" s="968"/>
      <c r="K6" s="967"/>
      <c r="L6" s="967"/>
      <c r="M6" s="968"/>
      <c r="N6" s="970"/>
      <c r="O6" s="968"/>
      <c r="P6" s="968"/>
      <c r="Q6" s="979"/>
      <c r="R6" s="980"/>
      <c r="S6" s="966"/>
    </row>
    <row r="7" spans="1:19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>
        <v>8</v>
      </c>
      <c r="I7" s="78">
        <v>9</v>
      </c>
      <c r="J7" s="78" t="s">
        <v>280</v>
      </c>
      <c r="K7" s="78" t="s">
        <v>1284</v>
      </c>
      <c r="L7" s="78" t="s">
        <v>1285</v>
      </c>
      <c r="M7" s="78">
        <v>12</v>
      </c>
      <c r="N7" s="78">
        <v>13</v>
      </c>
      <c r="O7" s="78">
        <v>14</v>
      </c>
      <c r="P7" s="78" t="s">
        <v>1286</v>
      </c>
      <c r="Q7" s="78" t="s">
        <v>281</v>
      </c>
      <c r="R7" s="79" t="s">
        <v>282</v>
      </c>
      <c r="S7" s="10"/>
    </row>
    <row r="8" spans="1:19" s="334" customFormat="1" ht="24">
      <c r="A8" s="297" t="s">
        <v>413</v>
      </c>
      <c r="B8" s="324">
        <v>247</v>
      </c>
      <c r="C8" s="325">
        <v>6.63</v>
      </c>
      <c r="D8" s="324">
        <v>1</v>
      </c>
      <c r="E8" s="324">
        <v>15</v>
      </c>
      <c r="F8" s="326">
        <f>B8*C8/D8/E8</f>
        <v>109.17</v>
      </c>
      <c r="G8" s="324">
        <v>4533</v>
      </c>
      <c r="H8" s="327">
        <f>1+3/12*3/100</f>
        <v>1.0075000000000001</v>
      </c>
      <c r="I8" s="324">
        <v>12130</v>
      </c>
      <c r="J8" s="328">
        <f>(I8-G8*H8)/G8+1</f>
        <v>2.6680000000000001</v>
      </c>
      <c r="K8" s="675">
        <v>1.2292000000000001</v>
      </c>
      <c r="L8" s="329">
        <v>1.01</v>
      </c>
      <c r="M8" s="329">
        <v>1.302</v>
      </c>
      <c r="N8" s="329">
        <v>1.085</v>
      </c>
      <c r="O8" s="324">
        <v>12</v>
      </c>
      <c r="P8" s="330">
        <f>G8*H8*J8*K8*L8*M8*N8*O8</f>
        <v>256438</v>
      </c>
      <c r="Q8" s="331">
        <f t="shared" ref="Q8:Q20" si="0">P8/B8</f>
        <v>1038</v>
      </c>
      <c r="R8" s="332">
        <f t="shared" ref="R8:R20" si="1">F8*Q8</f>
        <v>113318</v>
      </c>
      <c r="S8" s="333">
        <f t="shared" ref="S8:S20" si="2">R8*O8/F8</f>
        <v>12455.95</v>
      </c>
    </row>
    <row r="9" spans="1:19" s="334" customFormat="1" ht="24">
      <c r="A9" s="297" t="s">
        <v>405</v>
      </c>
      <c r="B9" s="324">
        <v>247</v>
      </c>
      <c r="C9" s="325">
        <v>7.63</v>
      </c>
      <c r="D9" s="324">
        <v>1</v>
      </c>
      <c r="E9" s="324">
        <v>20</v>
      </c>
      <c r="F9" s="326">
        <f t="shared" ref="F9:F20" si="3">B9*C9/D9/E9</f>
        <v>94.23</v>
      </c>
      <c r="G9" s="324">
        <v>4533</v>
      </c>
      <c r="H9" s="327">
        <f t="shared" ref="H9:H20" si="4">1+3/12*3/100</f>
        <v>1.0075000000000001</v>
      </c>
      <c r="I9" s="324">
        <v>12130</v>
      </c>
      <c r="J9" s="328">
        <f t="shared" ref="J9:J20" si="5">(I9-G9*H9)/G9+1</f>
        <v>2.6680000000000001</v>
      </c>
      <c r="K9" s="675">
        <v>1.2292000000000001</v>
      </c>
      <c r="L9" s="329">
        <v>1.01</v>
      </c>
      <c r="M9" s="329">
        <v>1.302</v>
      </c>
      <c r="N9" s="329">
        <v>1.085</v>
      </c>
      <c r="O9" s="324">
        <v>12</v>
      </c>
      <c r="P9" s="330">
        <f t="shared" ref="P9:P20" si="6">G9*H9*J9*K9*L9*M9*N9*O9</f>
        <v>256438</v>
      </c>
      <c r="Q9" s="331">
        <f t="shared" si="0"/>
        <v>1038</v>
      </c>
      <c r="R9" s="332">
        <f t="shared" si="1"/>
        <v>97811</v>
      </c>
      <c r="S9" s="333">
        <f t="shared" si="2"/>
        <v>12456.03</v>
      </c>
    </row>
    <row r="10" spans="1:19" s="334" customFormat="1" ht="24">
      <c r="A10" s="297" t="s">
        <v>809</v>
      </c>
      <c r="B10" s="324">
        <v>247</v>
      </c>
      <c r="C10" s="325">
        <v>7.63</v>
      </c>
      <c r="D10" s="324">
        <v>1</v>
      </c>
      <c r="E10" s="324">
        <v>20</v>
      </c>
      <c r="F10" s="326">
        <f t="shared" si="3"/>
        <v>94.23</v>
      </c>
      <c r="G10" s="324">
        <v>4533</v>
      </c>
      <c r="H10" s="327">
        <f t="shared" si="4"/>
        <v>1.0075000000000001</v>
      </c>
      <c r="I10" s="324">
        <v>12130</v>
      </c>
      <c r="J10" s="328">
        <f t="shared" si="5"/>
        <v>2.6680000000000001</v>
      </c>
      <c r="K10" s="675">
        <v>1.2292000000000001</v>
      </c>
      <c r="L10" s="329">
        <v>1.01</v>
      </c>
      <c r="M10" s="329">
        <v>1.302</v>
      </c>
      <c r="N10" s="329">
        <v>1.085</v>
      </c>
      <c r="O10" s="324">
        <v>12</v>
      </c>
      <c r="P10" s="330">
        <f t="shared" si="6"/>
        <v>256438</v>
      </c>
      <c r="Q10" s="331">
        <f t="shared" si="0"/>
        <v>1038</v>
      </c>
      <c r="R10" s="332">
        <f t="shared" si="1"/>
        <v>97811</v>
      </c>
      <c r="S10" s="333">
        <f t="shared" si="2"/>
        <v>12456.03</v>
      </c>
    </row>
    <row r="11" spans="1:19" s="334" customFormat="1" ht="24">
      <c r="A11" s="297" t="s">
        <v>406</v>
      </c>
      <c r="B11" s="324">
        <v>247</v>
      </c>
      <c r="C11" s="325">
        <v>7.63</v>
      </c>
      <c r="D11" s="324">
        <v>1</v>
      </c>
      <c r="E11" s="324">
        <v>20</v>
      </c>
      <c r="F11" s="326">
        <f t="shared" si="3"/>
        <v>94.23</v>
      </c>
      <c r="G11" s="324">
        <v>4533</v>
      </c>
      <c r="H11" s="327">
        <f t="shared" si="4"/>
        <v>1.0075000000000001</v>
      </c>
      <c r="I11" s="324">
        <v>12130</v>
      </c>
      <c r="J11" s="328">
        <f t="shared" si="5"/>
        <v>2.6680000000000001</v>
      </c>
      <c r="K11" s="675">
        <v>1.2292000000000001</v>
      </c>
      <c r="L11" s="329">
        <v>1.01</v>
      </c>
      <c r="M11" s="329">
        <v>1.302</v>
      </c>
      <c r="N11" s="329">
        <v>1.085</v>
      </c>
      <c r="O11" s="324">
        <v>12</v>
      </c>
      <c r="P11" s="330">
        <f t="shared" si="6"/>
        <v>256438</v>
      </c>
      <c r="Q11" s="331">
        <f t="shared" si="0"/>
        <v>1038</v>
      </c>
      <c r="R11" s="332">
        <f t="shared" si="1"/>
        <v>97811</v>
      </c>
      <c r="S11" s="333">
        <f t="shared" si="2"/>
        <v>12456.03</v>
      </c>
    </row>
    <row r="12" spans="1:19" s="334" customFormat="1" ht="24">
      <c r="A12" s="297" t="s">
        <v>407</v>
      </c>
      <c r="B12" s="324">
        <v>247</v>
      </c>
      <c r="C12" s="325">
        <v>7.63</v>
      </c>
      <c r="D12" s="324">
        <v>1</v>
      </c>
      <c r="E12" s="324">
        <v>20</v>
      </c>
      <c r="F12" s="326">
        <f t="shared" si="3"/>
        <v>94.23</v>
      </c>
      <c r="G12" s="324">
        <v>4533</v>
      </c>
      <c r="H12" s="327">
        <f t="shared" si="4"/>
        <v>1.0075000000000001</v>
      </c>
      <c r="I12" s="324">
        <v>12130</v>
      </c>
      <c r="J12" s="328">
        <f t="shared" si="5"/>
        <v>2.6680000000000001</v>
      </c>
      <c r="K12" s="675">
        <v>1.2292000000000001</v>
      </c>
      <c r="L12" s="329">
        <v>1.01</v>
      </c>
      <c r="M12" s="329">
        <v>1.302</v>
      </c>
      <c r="N12" s="329">
        <v>1.085</v>
      </c>
      <c r="O12" s="324">
        <v>12</v>
      </c>
      <c r="P12" s="330">
        <f t="shared" si="6"/>
        <v>256438</v>
      </c>
      <c r="Q12" s="331">
        <f t="shared" si="0"/>
        <v>1038</v>
      </c>
      <c r="R12" s="332">
        <f t="shared" si="1"/>
        <v>97811</v>
      </c>
      <c r="S12" s="333">
        <f t="shared" si="2"/>
        <v>12456.03</v>
      </c>
    </row>
    <row r="13" spans="1:19" s="334" customFormat="1" ht="24">
      <c r="A13" s="93" t="s">
        <v>408</v>
      </c>
      <c r="B13" s="324">
        <v>247</v>
      </c>
      <c r="C13" s="325">
        <v>7.76</v>
      </c>
      <c r="D13" s="324">
        <v>1</v>
      </c>
      <c r="E13" s="324">
        <v>12</v>
      </c>
      <c r="F13" s="326">
        <f t="shared" si="3"/>
        <v>159.72999999999999</v>
      </c>
      <c r="G13" s="324">
        <v>4533</v>
      </c>
      <c r="H13" s="327">
        <f t="shared" si="4"/>
        <v>1.0075000000000001</v>
      </c>
      <c r="I13" s="324">
        <v>12130</v>
      </c>
      <c r="J13" s="328">
        <f t="shared" si="5"/>
        <v>2.6680000000000001</v>
      </c>
      <c r="K13" s="675">
        <v>1.2292000000000001</v>
      </c>
      <c r="L13" s="329">
        <v>1.01</v>
      </c>
      <c r="M13" s="329">
        <v>1.302</v>
      </c>
      <c r="N13" s="329">
        <v>1.085</v>
      </c>
      <c r="O13" s="324">
        <v>12</v>
      </c>
      <c r="P13" s="330">
        <f t="shared" si="6"/>
        <v>256438</v>
      </c>
      <c r="Q13" s="331">
        <f t="shared" si="0"/>
        <v>1038</v>
      </c>
      <c r="R13" s="332">
        <f t="shared" si="1"/>
        <v>165800</v>
      </c>
      <c r="S13" s="333">
        <f t="shared" si="2"/>
        <v>12456.02</v>
      </c>
    </row>
    <row r="14" spans="1:19" s="334" customFormat="1" ht="48">
      <c r="A14" s="99" t="s">
        <v>409</v>
      </c>
      <c r="B14" s="324">
        <v>247</v>
      </c>
      <c r="C14" s="325">
        <v>7.76</v>
      </c>
      <c r="D14" s="324">
        <v>1</v>
      </c>
      <c r="E14" s="324">
        <v>10</v>
      </c>
      <c r="F14" s="326">
        <f t="shared" si="3"/>
        <v>191.67</v>
      </c>
      <c r="G14" s="324">
        <v>4533</v>
      </c>
      <c r="H14" s="327">
        <f t="shared" si="4"/>
        <v>1.0075000000000001</v>
      </c>
      <c r="I14" s="324">
        <v>12130</v>
      </c>
      <c r="J14" s="328">
        <f t="shared" si="5"/>
        <v>2.6680000000000001</v>
      </c>
      <c r="K14" s="675">
        <v>1.2292000000000001</v>
      </c>
      <c r="L14" s="329">
        <v>1.01</v>
      </c>
      <c r="M14" s="329">
        <v>1.302</v>
      </c>
      <c r="N14" s="329">
        <v>1.085</v>
      </c>
      <c r="O14" s="324">
        <v>12</v>
      </c>
      <c r="P14" s="330">
        <f t="shared" si="6"/>
        <v>256438</v>
      </c>
      <c r="Q14" s="331">
        <f t="shared" si="0"/>
        <v>1038</v>
      </c>
      <c r="R14" s="332">
        <f t="shared" si="1"/>
        <v>198953</v>
      </c>
      <c r="S14" s="333">
        <f t="shared" si="2"/>
        <v>12455.97</v>
      </c>
    </row>
    <row r="15" spans="1:19" s="334" customFormat="1" ht="48">
      <c r="A15" s="99" t="s">
        <v>414</v>
      </c>
      <c r="B15" s="324">
        <v>247</v>
      </c>
      <c r="C15" s="325">
        <v>6.63</v>
      </c>
      <c r="D15" s="324">
        <v>1</v>
      </c>
      <c r="E15" s="324">
        <v>6</v>
      </c>
      <c r="F15" s="326">
        <f t="shared" si="3"/>
        <v>272.94</v>
      </c>
      <c r="G15" s="324">
        <v>4533</v>
      </c>
      <c r="H15" s="327">
        <f t="shared" si="4"/>
        <v>1.0075000000000001</v>
      </c>
      <c r="I15" s="324">
        <v>12130</v>
      </c>
      <c r="J15" s="328">
        <f t="shared" si="5"/>
        <v>2.6680000000000001</v>
      </c>
      <c r="K15" s="675">
        <v>1.2292000000000001</v>
      </c>
      <c r="L15" s="329">
        <v>1.01</v>
      </c>
      <c r="M15" s="329">
        <v>1.302</v>
      </c>
      <c r="N15" s="329">
        <v>1.085</v>
      </c>
      <c r="O15" s="324">
        <v>12</v>
      </c>
      <c r="P15" s="330">
        <f t="shared" si="6"/>
        <v>256438</v>
      </c>
      <c r="Q15" s="331">
        <f t="shared" si="0"/>
        <v>1038</v>
      </c>
      <c r="R15" s="332">
        <f t="shared" si="1"/>
        <v>283312</v>
      </c>
      <c r="S15" s="333">
        <f t="shared" si="2"/>
        <v>12456.01</v>
      </c>
    </row>
    <row r="16" spans="1:19" s="334" customFormat="1" ht="48">
      <c r="A16" s="99" t="s">
        <v>410</v>
      </c>
      <c r="B16" s="324">
        <v>247</v>
      </c>
      <c r="C16" s="325">
        <v>7.76</v>
      </c>
      <c r="D16" s="324">
        <v>1</v>
      </c>
      <c r="E16" s="324">
        <v>8</v>
      </c>
      <c r="F16" s="326">
        <f t="shared" si="3"/>
        <v>239.59</v>
      </c>
      <c r="G16" s="324">
        <v>4533</v>
      </c>
      <c r="H16" s="327">
        <f t="shared" si="4"/>
        <v>1.0075000000000001</v>
      </c>
      <c r="I16" s="324">
        <v>12130</v>
      </c>
      <c r="J16" s="328">
        <f t="shared" si="5"/>
        <v>2.6680000000000001</v>
      </c>
      <c r="K16" s="675">
        <v>1.2292000000000001</v>
      </c>
      <c r="L16" s="329">
        <v>1.01</v>
      </c>
      <c r="M16" s="329">
        <v>1.302</v>
      </c>
      <c r="N16" s="329">
        <v>1.085</v>
      </c>
      <c r="O16" s="324">
        <v>12</v>
      </c>
      <c r="P16" s="330">
        <f t="shared" si="6"/>
        <v>256438</v>
      </c>
      <c r="Q16" s="331">
        <f t="shared" si="0"/>
        <v>1038</v>
      </c>
      <c r="R16" s="332">
        <f t="shared" si="1"/>
        <v>248694</v>
      </c>
      <c r="S16" s="333">
        <f t="shared" si="2"/>
        <v>12455.98</v>
      </c>
    </row>
    <row r="17" spans="1:19" s="334" customFormat="1">
      <c r="A17" s="93" t="s">
        <v>415</v>
      </c>
      <c r="B17" s="324">
        <v>247</v>
      </c>
      <c r="C17" s="325">
        <v>6.63</v>
      </c>
      <c r="D17" s="324">
        <v>1</v>
      </c>
      <c r="E17" s="324">
        <v>15</v>
      </c>
      <c r="F17" s="326">
        <f t="shared" si="3"/>
        <v>109.17</v>
      </c>
      <c r="G17" s="324">
        <v>4533</v>
      </c>
      <c r="H17" s="327">
        <f t="shared" si="4"/>
        <v>1.0075000000000001</v>
      </c>
      <c r="I17" s="324">
        <v>12130</v>
      </c>
      <c r="J17" s="328">
        <f t="shared" si="5"/>
        <v>2.6680000000000001</v>
      </c>
      <c r="K17" s="675">
        <v>1.2292000000000001</v>
      </c>
      <c r="L17" s="329">
        <v>1.01</v>
      </c>
      <c r="M17" s="329">
        <v>1.302</v>
      </c>
      <c r="N17" s="329">
        <v>1.085</v>
      </c>
      <c r="O17" s="324">
        <v>12</v>
      </c>
      <c r="P17" s="330">
        <f t="shared" si="6"/>
        <v>256438</v>
      </c>
      <c r="Q17" s="331">
        <f t="shared" si="0"/>
        <v>1038</v>
      </c>
      <c r="R17" s="332">
        <f t="shared" si="1"/>
        <v>113318</v>
      </c>
      <c r="S17" s="333">
        <f t="shared" si="2"/>
        <v>12455.95</v>
      </c>
    </row>
    <row r="18" spans="1:19" s="334" customFormat="1">
      <c r="A18" s="297" t="s">
        <v>411</v>
      </c>
      <c r="B18" s="324">
        <v>247</v>
      </c>
      <c r="C18" s="325">
        <v>7.63</v>
      </c>
      <c r="D18" s="324">
        <v>1</v>
      </c>
      <c r="E18" s="324">
        <v>20</v>
      </c>
      <c r="F18" s="326">
        <f t="shared" si="3"/>
        <v>94.23</v>
      </c>
      <c r="G18" s="324">
        <v>4533</v>
      </c>
      <c r="H18" s="327">
        <f t="shared" si="4"/>
        <v>1.0075000000000001</v>
      </c>
      <c r="I18" s="324">
        <v>12130</v>
      </c>
      <c r="J18" s="328">
        <f t="shared" si="5"/>
        <v>2.6680000000000001</v>
      </c>
      <c r="K18" s="675">
        <v>1.2292000000000001</v>
      </c>
      <c r="L18" s="329">
        <v>1.01</v>
      </c>
      <c r="M18" s="329">
        <v>1.302</v>
      </c>
      <c r="N18" s="329">
        <v>1.085</v>
      </c>
      <c r="O18" s="324">
        <v>12</v>
      </c>
      <c r="P18" s="330">
        <f t="shared" si="6"/>
        <v>256438</v>
      </c>
      <c r="Q18" s="331">
        <f t="shared" si="0"/>
        <v>1038</v>
      </c>
      <c r="R18" s="332">
        <f t="shared" si="1"/>
        <v>97811</v>
      </c>
      <c r="S18" s="333">
        <f t="shared" si="2"/>
        <v>12456.03</v>
      </c>
    </row>
    <row r="19" spans="1:19" s="334" customFormat="1">
      <c r="A19" s="93" t="s">
        <v>416</v>
      </c>
      <c r="B19" s="324">
        <v>247</v>
      </c>
      <c r="C19" s="325">
        <v>6.63</v>
      </c>
      <c r="D19" s="324">
        <v>1</v>
      </c>
      <c r="E19" s="324">
        <v>10</v>
      </c>
      <c r="F19" s="326">
        <f t="shared" si="3"/>
        <v>163.76</v>
      </c>
      <c r="G19" s="324">
        <v>4533</v>
      </c>
      <c r="H19" s="327">
        <f t="shared" si="4"/>
        <v>1.0075000000000001</v>
      </c>
      <c r="I19" s="324">
        <v>12130</v>
      </c>
      <c r="J19" s="328">
        <f t="shared" si="5"/>
        <v>2.6680000000000001</v>
      </c>
      <c r="K19" s="675">
        <v>1.2292000000000001</v>
      </c>
      <c r="L19" s="329">
        <v>1.01</v>
      </c>
      <c r="M19" s="329">
        <v>1.302</v>
      </c>
      <c r="N19" s="329">
        <v>1.085</v>
      </c>
      <c r="O19" s="324">
        <v>12</v>
      </c>
      <c r="P19" s="330">
        <f t="shared" si="6"/>
        <v>256438</v>
      </c>
      <c r="Q19" s="331">
        <f t="shared" si="0"/>
        <v>1038</v>
      </c>
      <c r="R19" s="332">
        <f t="shared" si="1"/>
        <v>169983</v>
      </c>
      <c r="S19" s="333">
        <f t="shared" si="2"/>
        <v>12456.01</v>
      </c>
    </row>
    <row r="20" spans="1:19" s="334" customFormat="1">
      <c r="A20" s="297" t="s">
        <v>412</v>
      </c>
      <c r="B20" s="324">
        <v>247</v>
      </c>
      <c r="C20" s="325">
        <v>7.76</v>
      </c>
      <c r="D20" s="324">
        <v>1</v>
      </c>
      <c r="E20" s="324">
        <v>14</v>
      </c>
      <c r="F20" s="326">
        <f t="shared" si="3"/>
        <v>136.91</v>
      </c>
      <c r="G20" s="324">
        <v>4533</v>
      </c>
      <c r="H20" s="327">
        <f t="shared" si="4"/>
        <v>1.0075000000000001</v>
      </c>
      <c r="I20" s="324">
        <v>12130</v>
      </c>
      <c r="J20" s="328">
        <f t="shared" si="5"/>
        <v>2.6680000000000001</v>
      </c>
      <c r="K20" s="675">
        <v>1.2292000000000001</v>
      </c>
      <c r="L20" s="329">
        <v>1.01</v>
      </c>
      <c r="M20" s="329">
        <v>1.302</v>
      </c>
      <c r="N20" s="329">
        <v>1.085</v>
      </c>
      <c r="O20" s="324">
        <v>12</v>
      </c>
      <c r="P20" s="330">
        <f t="shared" si="6"/>
        <v>256438</v>
      </c>
      <c r="Q20" s="331">
        <f t="shared" si="0"/>
        <v>1038</v>
      </c>
      <c r="R20" s="332">
        <f t="shared" si="1"/>
        <v>142113</v>
      </c>
      <c r="S20" s="333">
        <f t="shared" si="2"/>
        <v>12456.04</v>
      </c>
    </row>
    <row r="22" spans="1:19">
      <c r="A22" s="860" t="s">
        <v>318</v>
      </c>
      <c r="M22" s="860" t="s">
        <v>402</v>
      </c>
    </row>
    <row r="23" spans="1:19">
      <c r="A23" s="860"/>
    </row>
    <row r="24" spans="1:19">
      <c r="A24" s="860" t="s">
        <v>403</v>
      </c>
    </row>
  </sheetData>
  <mergeCells count="21">
    <mergeCell ref="A2:R2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P5:P6"/>
    <mergeCell ref="Q5:Q6"/>
    <mergeCell ref="R5:R6"/>
    <mergeCell ref="L5:L6"/>
    <mergeCell ref="S5:S6"/>
    <mergeCell ref="I5:I6"/>
    <mergeCell ref="J5:J6"/>
    <mergeCell ref="K5:K6"/>
    <mergeCell ref="M5:M6"/>
    <mergeCell ref="N5:N6"/>
    <mergeCell ref="O5:O6"/>
  </mergeCells>
  <pageMargins left="0" right="0" top="0" bottom="0" header="0.31496062992125984" footer="0.31496062992125984"/>
  <pageSetup paperSize="9" scale="50" fitToWidth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5F995"/>
  </sheetPr>
  <dimension ref="A1:T24"/>
  <sheetViews>
    <sheetView view="pageBreakPreview" zoomScale="75" zoomScaleNormal="75" zoomScaleSheetLayoutView="75" workbookViewId="0">
      <pane xSplit="1" ySplit="2" topLeftCell="F6" activePane="bottomRight" state="frozen"/>
      <selection pane="topRight" activeCell="C1" sqref="C1"/>
      <selection pane="bottomLeft" activeCell="A8" sqref="A8"/>
      <selection pane="bottomRight" activeCell="A21" sqref="A21:XFD26"/>
    </sheetView>
  </sheetViews>
  <sheetFormatPr defaultColWidth="9.140625" defaultRowHeight="15.75"/>
  <cols>
    <col min="1" max="1" width="73" style="71" customWidth="1"/>
    <col min="2" max="2" width="11.140625" style="71" customWidth="1"/>
    <col min="3" max="3" width="13.5703125" style="71" customWidth="1"/>
    <col min="4" max="4" width="9.85546875" style="71" customWidth="1"/>
    <col min="5" max="5" width="9.42578125" style="71" customWidth="1"/>
    <col min="6" max="6" width="11.140625" style="71" customWidth="1"/>
    <col min="7" max="7" width="10.85546875" style="71" customWidth="1"/>
    <col min="8" max="9" width="12.7109375" style="71" customWidth="1"/>
    <col min="10" max="10" width="12" style="71" customWidth="1"/>
    <col min="11" max="11" width="12.7109375" style="71" customWidth="1"/>
    <col min="12" max="13" width="13.5703125" style="71" customWidth="1"/>
    <col min="14" max="15" width="12.7109375" style="71" customWidth="1"/>
    <col min="16" max="16" width="11.5703125" style="71" customWidth="1"/>
    <col min="17" max="18" width="12.7109375" style="71" customWidth="1"/>
    <col min="19" max="19" width="12.140625" style="71" customWidth="1"/>
    <col min="20" max="20" width="12.42578125" style="71" hidden="1" customWidth="1"/>
    <col min="21" max="16384" width="9.140625" style="71"/>
  </cols>
  <sheetData>
    <row r="1" spans="1:20">
      <c r="P1" s="1" t="s">
        <v>1243</v>
      </c>
    </row>
    <row r="2" spans="1:20" ht="30" customHeight="1">
      <c r="A2" s="971" t="s">
        <v>351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971"/>
      <c r="O2" s="971"/>
      <c r="P2" s="971"/>
      <c r="Q2" s="971"/>
      <c r="R2" s="971"/>
      <c r="S2" s="971"/>
    </row>
    <row r="4" spans="1:20" ht="22.5" customHeight="1">
      <c r="A4" s="965" t="s">
        <v>271</v>
      </c>
      <c r="B4" s="973" t="s">
        <v>1331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10"/>
    </row>
    <row r="5" spans="1:20" ht="15.75" customHeight="1">
      <c r="A5" s="981"/>
      <c r="B5" s="969" t="s">
        <v>273</v>
      </c>
      <c r="C5" s="975" t="s">
        <v>1021</v>
      </c>
      <c r="D5" s="975" t="s">
        <v>875</v>
      </c>
      <c r="E5" s="969" t="s">
        <v>876</v>
      </c>
      <c r="F5" s="977" t="s">
        <v>283</v>
      </c>
      <c r="G5" s="969" t="s">
        <v>1279</v>
      </c>
      <c r="H5" s="968" t="s">
        <v>1324</v>
      </c>
      <c r="I5" s="968" t="s">
        <v>1332</v>
      </c>
      <c r="J5" s="967" t="s">
        <v>1281</v>
      </c>
      <c r="K5" s="968" t="s">
        <v>274</v>
      </c>
      <c r="L5" s="967" t="s">
        <v>1282</v>
      </c>
      <c r="M5" s="967" t="s">
        <v>1283</v>
      </c>
      <c r="N5" s="968" t="s">
        <v>275</v>
      </c>
      <c r="O5" s="969" t="s">
        <v>276</v>
      </c>
      <c r="P5" s="968" t="s">
        <v>272</v>
      </c>
      <c r="Q5" s="968" t="s">
        <v>277</v>
      </c>
      <c r="R5" s="979" t="s">
        <v>278</v>
      </c>
      <c r="S5" s="980" t="s">
        <v>284</v>
      </c>
      <c r="T5" s="965" t="s">
        <v>285</v>
      </c>
    </row>
    <row r="6" spans="1:20" ht="142.5" customHeight="1">
      <c r="A6" s="966"/>
      <c r="B6" s="970"/>
      <c r="C6" s="976"/>
      <c r="D6" s="976"/>
      <c r="E6" s="970"/>
      <c r="F6" s="978"/>
      <c r="G6" s="970"/>
      <c r="H6" s="968"/>
      <c r="I6" s="968"/>
      <c r="J6" s="967"/>
      <c r="K6" s="968"/>
      <c r="L6" s="967"/>
      <c r="M6" s="967"/>
      <c r="N6" s="968"/>
      <c r="O6" s="970"/>
      <c r="P6" s="968"/>
      <c r="Q6" s="968"/>
      <c r="R6" s="979"/>
      <c r="S6" s="980"/>
      <c r="T6" s="966"/>
    </row>
    <row r="7" spans="1:20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 t="s">
        <v>255</v>
      </c>
      <c r="I7" s="78" t="s">
        <v>1327</v>
      </c>
      <c r="J7" s="78">
        <v>9</v>
      </c>
      <c r="K7" s="78" t="s">
        <v>1333</v>
      </c>
      <c r="L7" s="78" t="s">
        <v>1284</v>
      </c>
      <c r="M7" s="78" t="s">
        <v>1285</v>
      </c>
      <c r="N7" s="78">
        <v>12</v>
      </c>
      <c r="O7" s="78">
        <v>13</v>
      </c>
      <c r="P7" s="78">
        <v>14</v>
      </c>
      <c r="Q7" s="78" t="s">
        <v>1334</v>
      </c>
      <c r="R7" s="78" t="s">
        <v>281</v>
      </c>
      <c r="S7" s="79" t="s">
        <v>282</v>
      </c>
      <c r="T7" s="10"/>
    </row>
    <row r="8" spans="1:20" s="334" customFormat="1" ht="24">
      <c r="A8" s="297" t="s">
        <v>413</v>
      </c>
      <c r="B8" s="324">
        <v>247</v>
      </c>
      <c r="C8" s="325">
        <v>6.63</v>
      </c>
      <c r="D8" s="324">
        <v>1</v>
      </c>
      <c r="E8" s="324">
        <v>15</v>
      </c>
      <c r="F8" s="326">
        <f>B8*C8/D8/E8</f>
        <v>109.17</v>
      </c>
      <c r="G8" s="324">
        <v>4533</v>
      </c>
      <c r="H8" s="327">
        <v>1.03</v>
      </c>
      <c r="I8" s="327">
        <f>1+4/12*3/100</f>
        <v>1.01</v>
      </c>
      <c r="J8" s="324">
        <v>12130</v>
      </c>
      <c r="K8" s="328">
        <f>(J8-G8*H8*I8)/G8+1</f>
        <v>2.6360000000000001</v>
      </c>
      <c r="L8" s="675">
        <v>1.2292000000000001</v>
      </c>
      <c r="M8" s="329">
        <v>1.01</v>
      </c>
      <c r="N8" s="329">
        <v>1.302</v>
      </c>
      <c r="O8" s="329">
        <v>1.085</v>
      </c>
      <c r="P8" s="324">
        <v>12</v>
      </c>
      <c r="Q8" s="330">
        <f>G8*H8*I8*K8*L8*M8*N8*O8*P8</f>
        <v>261611</v>
      </c>
      <c r="R8" s="331">
        <f t="shared" ref="R8:R20" si="0">Q8/B8</f>
        <v>1059</v>
      </c>
      <c r="S8" s="332">
        <f t="shared" ref="S8:S20" si="1">F8*R8</f>
        <v>115611</v>
      </c>
      <c r="T8" s="333">
        <f t="shared" ref="T8:T20" si="2">S8*P8/F8</f>
        <v>12708</v>
      </c>
    </row>
    <row r="9" spans="1:20" s="334" customFormat="1" ht="24">
      <c r="A9" s="297" t="s">
        <v>405</v>
      </c>
      <c r="B9" s="324">
        <v>247</v>
      </c>
      <c r="C9" s="325">
        <v>7.63</v>
      </c>
      <c r="D9" s="324">
        <v>1</v>
      </c>
      <c r="E9" s="324">
        <v>20</v>
      </c>
      <c r="F9" s="326">
        <f t="shared" ref="F9:F20" si="3">B9*C9/D9/E9</f>
        <v>94.23</v>
      </c>
      <c r="G9" s="324">
        <v>4533</v>
      </c>
      <c r="H9" s="327">
        <v>1.03</v>
      </c>
      <c r="I9" s="327">
        <f t="shared" ref="I9:I20" si="4">1+4/12*3/100</f>
        <v>1.01</v>
      </c>
      <c r="J9" s="324">
        <v>12130</v>
      </c>
      <c r="K9" s="328">
        <f t="shared" ref="K9:K20" si="5">(J9-G9*H9*I9)/G9+1</f>
        <v>2.6360000000000001</v>
      </c>
      <c r="L9" s="675">
        <v>1.2292000000000001</v>
      </c>
      <c r="M9" s="329">
        <v>1.01</v>
      </c>
      <c r="N9" s="329">
        <v>1.302</v>
      </c>
      <c r="O9" s="329">
        <v>1.085</v>
      </c>
      <c r="P9" s="324">
        <v>12</v>
      </c>
      <c r="Q9" s="330">
        <f t="shared" ref="Q9:Q20" si="6">G9*H9*I9*K9*L9*M9*N9*O9*P9</f>
        <v>261611</v>
      </c>
      <c r="R9" s="331">
        <f t="shared" si="0"/>
        <v>1059</v>
      </c>
      <c r="S9" s="332">
        <f t="shared" si="1"/>
        <v>99790</v>
      </c>
      <c r="T9" s="333">
        <f t="shared" si="2"/>
        <v>12708.05</v>
      </c>
    </row>
    <row r="10" spans="1:20" s="334" customFormat="1" ht="24">
      <c r="A10" s="297" t="s">
        <v>809</v>
      </c>
      <c r="B10" s="324">
        <v>247</v>
      </c>
      <c r="C10" s="325">
        <v>7.63</v>
      </c>
      <c r="D10" s="324">
        <v>1</v>
      </c>
      <c r="E10" s="324">
        <v>20</v>
      </c>
      <c r="F10" s="326">
        <f t="shared" si="3"/>
        <v>94.23</v>
      </c>
      <c r="G10" s="324">
        <v>4533</v>
      </c>
      <c r="H10" s="327">
        <v>1.03</v>
      </c>
      <c r="I10" s="327">
        <f t="shared" si="4"/>
        <v>1.01</v>
      </c>
      <c r="J10" s="324">
        <v>12130</v>
      </c>
      <c r="K10" s="328">
        <f t="shared" si="5"/>
        <v>2.6360000000000001</v>
      </c>
      <c r="L10" s="675">
        <v>1.2292000000000001</v>
      </c>
      <c r="M10" s="329">
        <v>1.01</v>
      </c>
      <c r="N10" s="329">
        <v>1.302</v>
      </c>
      <c r="O10" s="329">
        <v>1.085</v>
      </c>
      <c r="P10" s="324">
        <v>12</v>
      </c>
      <c r="Q10" s="330">
        <f t="shared" si="6"/>
        <v>261611</v>
      </c>
      <c r="R10" s="331">
        <f t="shared" si="0"/>
        <v>1059</v>
      </c>
      <c r="S10" s="332">
        <f t="shared" si="1"/>
        <v>99790</v>
      </c>
      <c r="T10" s="333">
        <f t="shared" si="2"/>
        <v>12708.05</v>
      </c>
    </row>
    <row r="11" spans="1:20" s="334" customFormat="1" ht="24">
      <c r="A11" s="297" t="s">
        <v>406</v>
      </c>
      <c r="B11" s="324">
        <v>247</v>
      </c>
      <c r="C11" s="325">
        <v>7.63</v>
      </c>
      <c r="D11" s="324">
        <v>1</v>
      </c>
      <c r="E11" s="324">
        <v>20</v>
      </c>
      <c r="F11" s="326">
        <f t="shared" si="3"/>
        <v>94.23</v>
      </c>
      <c r="G11" s="324">
        <v>4533</v>
      </c>
      <c r="H11" s="327">
        <v>1.03</v>
      </c>
      <c r="I11" s="327">
        <f t="shared" si="4"/>
        <v>1.01</v>
      </c>
      <c r="J11" s="324">
        <v>12130</v>
      </c>
      <c r="K11" s="328">
        <f t="shared" si="5"/>
        <v>2.6360000000000001</v>
      </c>
      <c r="L11" s="675">
        <v>1.2292000000000001</v>
      </c>
      <c r="M11" s="329">
        <v>1.01</v>
      </c>
      <c r="N11" s="329">
        <v>1.302</v>
      </c>
      <c r="O11" s="329">
        <v>1.085</v>
      </c>
      <c r="P11" s="324">
        <v>12</v>
      </c>
      <c r="Q11" s="330">
        <f t="shared" si="6"/>
        <v>261611</v>
      </c>
      <c r="R11" s="331">
        <f t="shared" si="0"/>
        <v>1059</v>
      </c>
      <c r="S11" s="332">
        <f t="shared" si="1"/>
        <v>99790</v>
      </c>
      <c r="T11" s="333">
        <f t="shared" si="2"/>
        <v>12708.05</v>
      </c>
    </row>
    <row r="12" spans="1:20" s="334" customFormat="1" ht="24">
      <c r="A12" s="297" t="s">
        <v>407</v>
      </c>
      <c r="B12" s="324">
        <v>247</v>
      </c>
      <c r="C12" s="325">
        <v>7.63</v>
      </c>
      <c r="D12" s="324">
        <v>1</v>
      </c>
      <c r="E12" s="324">
        <v>20</v>
      </c>
      <c r="F12" s="326">
        <f t="shared" si="3"/>
        <v>94.23</v>
      </c>
      <c r="G12" s="324">
        <v>4533</v>
      </c>
      <c r="H12" s="327">
        <v>1.03</v>
      </c>
      <c r="I12" s="327">
        <f t="shared" si="4"/>
        <v>1.01</v>
      </c>
      <c r="J12" s="324">
        <v>12130</v>
      </c>
      <c r="K12" s="328">
        <f t="shared" si="5"/>
        <v>2.6360000000000001</v>
      </c>
      <c r="L12" s="675">
        <v>1.2292000000000001</v>
      </c>
      <c r="M12" s="329">
        <v>1.01</v>
      </c>
      <c r="N12" s="329">
        <v>1.302</v>
      </c>
      <c r="O12" s="329">
        <v>1.085</v>
      </c>
      <c r="P12" s="324">
        <v>12</v>
      </c>
      <c r="Q12" s="330">
        <f t="shared" si="6"/>
        <v>261611</v>
      </c>
      <c r="R12" s="331">
        <f t="shared" si="0"/>
        <v>1059</v>
      </c>
      <c r="S12" s="332">
        <f t="shared" si="1"/>
        <v>99790</v>
      </c>
      <c r="T12" s="333">
        <f t="shared" si="2"/>
        <v>12708.05</v>
      </c>
    </row>
    <row r="13" spans="1:20" s="334" customFormat="1" ht="24">
      <c r="A13" s="93" t="s">
        <v>408</v>
      </c>
      <c r="B13" s="324">
        <v>247</v>
      </c>
      <c r="C13" s="325">
        <v>7.76</v>
      </c>
      <c r="D13" s="324">
        <v>1</v>
      </c>
      <c r="E13" s="324">
        <v>12</v>
      </c>
      <c r="F13" s="326">
        <f t="shared" si="3"/>
        <v>159.72999999999999</v>
      </c>
      <c r="G13" s="324">
        <v>4533</v>
      </c>
      <c r="H13" s="327">
        <v>1.03</v>
      </c>
      <c r="I13" s="327">
        <f t="shared" si="4"/>
        <v>1.01</v>
      </c>
      <c r="J13" s="324">
        <v>12130</v>
      </c>
      <c r="K13" s="328">
        <f t="shared" si="5"/>
        <v>2.6360000000000001</v>
      </c>
      <c r="L13" s="675">
        <v>1.2292000000000001</v>
      </c>
      <c r="M13" s="329">
        <v>1.01</v>
      </c>
      <c r="N13" s="329">
        <v>1.302</v>
      </c>
      <c r="O13" s="329">
        <v>1.085</v>
      </c>
      <c r="P13" s="324">
        <v>12</v>
      </c>
      <c r="Q13" s="330">
        <f t="shared" si="6"/>
        <v>261611</v>
      </c>
      <c r="R13" s="331">
        <f t="shared" si="0"/>
        <v>1059</v>
      </c>
      <c r="S13" s="332">
        <f t="shared" si="1"/>
        <v>169154</v>
      </c>
      <c r="T13" s="333">
        <f t="shared" si="2"/>
        <v>12707.99</v>
      </c>
    </row>
    <row r="14" spans="1:20" s="334" customFormat="1" ht="48">
      <c r="A14" s="99" t="s">
        <v>409</v>
      </c>
      <c r="B14" s="324">
        <v>247</v>
      </c>
      <c r="C14" s="325">
        <v>7.76</v>
      </c>
      <c r="D14" s="324">
        <v>1</v>
      </c>
      <c r="E14" s="324">
        <v>10</v>
      </c>
      <c r="F14" s="326">
        <f t="shared" si="3"/>
        <v>191.67</v>
      </c>
      <c r="G14" s="324">
        <v>4533</v>
      </c>
      <c r="H14" s="327">
        <v>1.03</v>
      </c>
      <c r="I14" s="327">
        <f t="shared" si="4"/>
        <v>1.01</v>
      </c>
      <c r="J14" s="324">
        <v>12130</v>
      </c>
      <c r="K14" s="328">
        <f t="shared" si="5"/>
        <v>2.6360000000000001</v>
      </c>
      <c r="L14" s="675">
        <v>1.2292000000000001</v>
      </c>
      <c r="M14" s="329">
        <v>1.01</v>
      </c>
      <c r="N14" s="329">
        <v>1.302</v>
      </c>
      <c r="O14" s="329">
        <v>1.085</v>
      </c>
      <c r="P14" s="324">
        <v>12</v>
      </c>
      <c r="Q14" s="330">
        <f t="shared" si="6"/>
        <v>261611</v>
      </c>
      <c r="R14" s="331">
        <f t="shared" si="0"/>
        <v>1059</v>
      </c>
      <c r="S14" s="332">
        <f t="shared" si="1"/>
        <v>202979</v>
      </c>
      <c r="T14" s="333">
        <f t="shared" si="2"/>
        <v>12708.03</v>
      </c>
    </row>
    <row r="15" spans="1:20" s="334" customFormat="1" ht="48">
      <c r="A15" s="99" t="s">
        <v>414</v>
      </c>
      <c r="B15" s="324">
        <v>247</v>
      </c>
      <c r="C15" s="325">
        <v>6.63</v>
      </c>
      <c r="D15" s="324">
        <v>1</v>
      </c>
      <c r="E15" s="324">
        <v>6</v>
      </c>
      <c r="F15" s="326">
        <f t="shared" si="3"/>
        <v>272.94</v>
      </c>
      <c r="G15" s="324">
        <v>4533</v>
      </c>
      <c r="H15" s="327">
        <v>1.03</v>
      </c>
      <c r="I15" s="327">
        <f t="shared" si="4"/>
        <v>1.01</v>
      </c>
      <c r="J15" s="324">
        <v>12130</v>
      </c>
      <c r="K15" s="328">
        <f t="shared" si="5"/>
        <v>2.6360000000000001</v>
      </c>
      <c r="L15" s="675">
        <v>1.2292000000000001</v>
      </c>
      <c r="M15" s="329">
        <v>1.01</v>
      </c>
      <c r="N15" s="329">
        <v>1.302</v>
      </c>
      <c r="O15" s="329">
        <v>1.085</v>
      </c>
      <c r="P15" s="324">
        <v>12</v>
      </c>
      <c r="Q15" s="330">
        <f t="shared" si="6"/>
        <v>261611</v>
      </c>
      <c r="R15" s="331">
        <f t="shared" si="0"/>
        <v>1059</v>
      </c>
      <c r="S15" s="332">
        <f t="shared" si="1"/>
        <v>289043</v>
      </c>
      <c r="T15" s="333">
        <f t="shared" si="2"/>
        <v>12707.98</v>
      </c>
    </row>
    <row r="16" spans="1:20" s="334" customFormat="1" ht="48">
      <c r="A16" s="99" t="s">
        <v>410</v>
      </c>
      <c r="B16" s="324">
        <v>247</v>
      </c>
      <c r="C16" s="325">
        <v>7.76</v>
      </c>
      <c r="D16" s="324">
        <v>1</v>
      </c>
      <c r="E16" s="324">
        <v>8</v>
      </c>
      <c r="F16" s="326">
        <f t="shared" si="3"/>
        <v>239.59</v>
      </c>
      <c r="G16" s="324">
        <v>4533</v>
      </c>
      <c r="H16" s="327">
        <v>1.03</v>
      </c>
      <c r="I16" s="327">
        <f t="shared" si="4"/>
        <v>1.01</v>
      </c>
      <c r="J16" s="324">
        <v>12130</v>
      </c>
      <c r="K16" s="328">
        <f t="shared" si="5"/>
        <v>2.6360000000000001</v>
      </c>
      <c r="L16" s="675">
        <v>1.2292000000000001</v>
      </c>
      <c r="M16" s="329">
        <v>1.01</v>
      </c>
      <c r="N16" s="329">
        <v>1.302</v>
      </c>
      <c r="O16" s="329">
        <v>1.085</v>
      </c>
      <c r="P16" s="324">
        <v>12</v>
      </c>
      <c r="Q16" s="330">
        <f t="shared" si="6"/>
        <v>261611</v>
      </c>
      <c r="R16" s="331">
        <f t="shared" si="0"/>
        <v>1059</v>
      </c>
      <c r="S16" s="332">
        <f t="shared" si="1"/>
        <v>253726</v>
      </c>
      <c r="T16" s="333">
        <f t="shared" si="2"/>
        <v>12708.01</v>
      </c>
    </row>
    <row r="17" spans="1:20" s="334" customFormat="1">
      <c r="A17" s="93" t="s">
        <v>415</v>
      </c>
      <c r="B17" s="324">
        <v>247</v>
      </c>
      <c r="C17" s="325">
        <v>6.63</v>
      </c>
      <c r="D17" s="324">
        <v>1</v>
      </c>
      <c r="E17" s="324">
        <v>15</v>
      </c>
      <c r="F17" s="326">
        <f t="shared" si="3"/>
        <v>109.17</v>
      </c>
      <c r="G17" s="324">
        <v>4533</v>
      </c>
      <c r="H17" s="327">
        <v>1.03</v>
      </c>
      <c r="I17" s="327">
        <f t="shared" si="4"/>
        <v>1.01</v>
      </c>
      <c r="J17" s="324">
        <v>12130</v>
      </c>
      <c r="K17" s="328">
        <f t="shared" si="5"/>
        <v>2.6360000000000001</v>
      </c>
      <c r="L17" s="675">
        <v>1.2292000000000001</v>
      </c>
      <c r="M17" s="329">
        <v>1.01</v>
      </c>
      <c r="N17" s="329">
        <v>1.302</v>
      </c>
      <c r="O17" s="329">
        <v>1.085</v>
      </c>
      <c r="P17" s="324">
        <v>12</v>
      </c>
      <c r="Q17" s="330">
        <f t="shared" si="6"/>
        <v>261611</v>
      </c>
      <c r="R17" s="331">
        <f t="shared" si="0"/>
        <v>1059</v>
      </c>
      <c r="S17" s="332">
        <f t="shared" si="1"/>
        <v>115611</v>
      </c>
      <c r="T17" s="333">
        <f t="shared" si="2"/>
        <v>12708</v>
      </c>
    </row>
    <row r="18" spans="1:20" s="334" customFormat="1">
      <c r="A18" s="297" t="s">
        <v>411</v>
      </c>
      <c r="B18" s="324">
        <v>247</v>
      </c>
      <c r="C18" s="325">
        <v>7.63</v>
      </c>
      <c r="D18" s="324">
        <v>1</v>
      </c>
      <c r="E18" s="324">
        <v>20</v>
      </c>
      <c r="F18" s="326">
        <f t="shared" si="3"/>
        <v>94.23</v>
      </c>
      <c r="G18" s="324">
        <v>4533</v>
      </c>
      <c r="H18" s="327">
        <v>1.03</v>
      </c>
      <c r="I18" s="327">
        <f t="shared" si="4"/>
        <v>1.01</v>
      </c>
      <c r="J18" s="324">
        <v>12130</v>
      </c>
      <c r="K18" s="328">
        <f t="shared" si="5"/>
        <v>2.6360000000000001</v>
      </c>
      <c r="L18" s="675">
        <v>1.2292000000000001</v>
      </c>
      <c r="M18" s="329">
        <v>1.01</v>
      </c>
      <c r="N18" s="329">
        <v>1.302</v>
      </c>
      <c r="O18" s="329">
        <v>1.085</v>
      </c>
      <c r="P18" s="324">
        <v>12</v>
      </c>
      <c r="Q18" s="330">
        <f t="shared" si="6"/>
        <v>261611</v>
      </c>
      <c r="R18" s="331">
        <f t="shared" si="0"/>
        <v>1059</v>
      </c>
      <c r="S18" s="332">
        <f t="shared" si="1"/>
        <v>99790</v>
      </c>
      <c r="T18" s="333">
        <f t="shared" si="2"/>
        <v>12708.05</v>
      </c>
    </row>
    <row r="19" spans="1:20" s="334" customFormat="1">
      <c r="A19" s="93" t="s">
        <v>416</v>
      </c>
      <c r="B19" s="324">
        <v>247</v>
      </c>
      <c r="C19" s="325">
        <v>6.63</v>
      </c>
      <c r="D19" s="324">
        <v>1</v>
      </c>
      <c r="E19" s="324">
        <v>10</v>
      </c>
      <c r="F19" s="326">
        <f t="shared" si="3"/>
        <v>163.76</v>
      </c>
      <c r="G19" s="324">
        <v>4533</v>
      </c>
      <c r="H19" s="327">
        <v>1.03</v>
      </c>
      <c r="I19" s="327">
        <f t="shared" si="4"/>
        <v>1.01</v>
      </c>
      <c r="J19" s="324">
        <v>12130</v>
      </c>
      <c r="K19" s="328">
        <f t="shared" si="5"/>
        <v>2.6360000000000001</v>
      </c>
      <c r="L19" s="675">
        <v>1.2292000000000001</v>
      </c>
      <c r="M19" s="329">
        <v>1.01</v>
      </c>
      <c r="N19" s="329">
        <v>1.302</v>
      </c>
      <c r="O19" s="329">
        <v>1.085</v>
      </c>
      <c r="P19" s="324">
        <v>12</v>
      </c>
      <c r="Q19" s="330">
        <f t="shared" si="6"/>
        <v>261611</v>
      </c>
      <c r="R19" s="331">
        <f t="shared" si="0"/>
        <v>1059</v>
      </c>
      <c r="S19" s="332">
        <f t="shared" si="1"/>
        <v>173422</v>
      </c>
      <c r="T19" s="333">
        <f t="shared" si="2"/>
        <v>12708.01</v>
      </c>
    </row>
    <row r="20" spans="1:20" s="334" customFormat="1">
      <c r="A20" s="297" t="s">
        <v>412</v>
      </c>
      <c r="B20" s="324">
        <v>247</v>
      </c>
      <c r="C20" s="325">
        <v>7.76</v>
      </c>
      <c r="D20" s="324">
        <v>1</v>
      </c>
      <c r="E20" s="324">
        <v>14</v>
      </c>
      <c r="F20" s="326">
        <f t="shared" si="3"/>
        <v>136.91</v>
      </c>
      <c r="G20" s="324">
        <v>4533</v>
      </c>
      <c r="H20" s="327">
        <v>1.03</v>
      </c>
      <c r="I20" s="327">
        <f t="shared" si="4"/>
        <v>1.01</v>
      </c>
      <c r="J20" s="324">
        <v>12130</v>
      </c>
      <c r="K20" s="328">
        <f t="shared" si="5"/>
        <v>2.6360000000000001</v>
      </c>
      <c r="L20" s="675">
        <v>1.2292000000000001</v>
      </c>
      <c r="M20" s="329">
        <v>1.01</v>
      </c>
      <c r="N20" s="329">
        <v>1.302</v>
      </c>
      <c r="O20" s="329">
        <v>1.085</v>
      </c>
      <c r="P20" s="324">
        <v>12</v>
      </c>
      <c r="Q20" s="330">
        <f t="shared" si="6"/>
        <v>261611</v>
      </c>
      <c r="R20" s="331">
        <f t="shared" si="0"/>
        <v>1059</v>
      </c>
      <c r="S20" s="332">
        <f t="shared" si="1"/>
        <v>144988</v>
      </c>
      <c r="T20" s="333">
        <f t="shared" si="2"/>
        <v>12708.03</v>
      </c>
    </row>
    <row r="22" spans="1:20">
      <c r="A22" s="860" t="s">
        <v>318</v>
      </c>
      <c r="M22" s="860" t="s">
        <v>402</v>
      </c>
    </row>
    <row r="23" spans="1:20">
      <c r="A23" s="860"/>
    </row>
    <row r="24" spans="1:20">
      <c r="A24" s="860" t="s">
        <v>403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M5:M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</mergeCells>
  <pageMargins left="0" right="0" top="0" bottom="0" header="0.31496062992125984" footer="0.31496062992125984"/>
  <pageSetup paperSize="9" scale="50" fitToWidth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5F995"/>
  </sheetPr>
  <dimension ref="A1:U24"/>
  <sheetViews>
    <sheetView view="pageBreakPreview" zoomScale="75" zoomScaleNormal="75" zoomScaleSheetLayoutView="75" workbookViewId="0">
      <pane xSplit="1" ySplit="2" topLeftCell="F6" activePane="bottomRight" state="frozen"/>
      <selection pane="topRight" activeCell="C1" sqref="C1"/>
      <selection pane="bottomLeft" activeCell="A8" sqref="A8"/>
      <selection pane="bottomRight" activeCell="M22" sqref="M22:M24"/>
    </sheetView>
  </sheetViews>
  <sheetFormatPr defaultColWidth="9.140625" defaultRowHeight="15.75"/>
  <cols>
    <col min="1" max="1" width="73" style="71" customWidth="1"/>
    <col min="2" max="2" width="10.42578125" style="71" customWidth="1"/>
    <col min="3" max="3" width="10.85546875" style="71" customWidth="1"/>
    <col min="4" max="4" width="9.85546875" style="71" customWidth="1"/>
    <col min="5" max="5" width="9.42578125" style="71" customWidth="1"/>
    <col min="6" max="6" width="11.140625" style="71" customWidth="1"/>
    <col min="7" max="7" width="10.85546875" style="71" customWidth="1"/>
    <col min="8" max="9" width="12.7109375" style="71" customWidth="1"/>
    <col min="10" max="11" width="12" style="71" customWidth="1"/>
    <col min="12" max="12" width="12.7109375" style="71" customWidth="1"/>
    <col min="13" max="13" width="13.5703125" style="71" customWidth="1"/>
    <col min="14" max="15" width="10.7109375" style="71" customWidth="1"/>
    <col min="16" max="16" width="12.7109375" style="71" customWidth="1"/>
    <col min="17" max="17" width="11.5703125" style="71" customWidth="1"/>
    <col min="18" max="19" width="12.7109375" style="71" customWidth="1"/>
    <col min="20" max="20" width="12.140625" style="71" customWidth="1"/>
    <col min="21" max="21" width="12.42578125" style="71" hidden="1" customWidth="1"/>
    <col min="22" max="16384" width="9.140625" style="71"/>
  </cols>
  <sheetData>
    <row r="1" spans="1:21">
      <c r="Q1" s="1" t="s">
        <v>1243</v>
      </c>
    </row>
    <row r="2" spans="1:21" ht="30" customHeight="1">
      <c r="A2" s="971" t="s">
        <v>351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971"/>
      <c r="N2" s="971"/>
      <c r="O2" s="971"/>
      <c r="P2" s="971"/>
      <c r="Q2" s="971"/>
      <c r="R2" s="971"/>
      <c r="S2" s="971"/>
      <c r="T2" s="971"/>
    </row>
    <row r="4" spans="1:21" ht="22.5" customHeight="1">
      <c r="A4" s="965" t="s">
        <v>271</v>
      </c>
      <c r="B4" s="973" t="s">
        <v>1323</v>
      </c>
      <c r="C4" s="974"/>
      <c r="D4" s="974"/>
      <c r="E4" s="974"/>
      <c r="F4" s="974"/>
      <c r="G4" s="974"/>
      <c r="H4" s="974"/>
      <c r="I4" s="974"/>
      <c r="J4" s="974"/>
      <c r="K4" s="974"/>
      <c r="L4" s="974"/>
      <c r="M4" s="974"/>
      <c r="N4" s="974"/>
      <c r="O4" s="974"/>
      <c r="P4" s="974"/>
      <c r="Q4" s="974"/>
      <c r="R4" s="974"/>
      <c r="S4" s="974"/>
      <c r="T4" s="982"/>
      <c r="U4" s="10"/>
    </row>
    <row r="5" spans="1:21" ht="15.75" customHeight="1">
      <c r="A5" s="981"/>
      <c r="B5" s="969" t="s">
        <v>273</v>
      </c>
      <c r="C5" s="975" t="s">
        <v>1021</v>
      </c>
      <c r="D5" s="975" t="s">
        <v>875</v>
      </c>
      <c r="E5" s="969" t="s">
        <v>876</v>
      </c>
      <c r="F5" s="977" t="s">
        <v>283</v>
      </c>
      <c r="G5" s="969" t="s">
        <v>1279</v>
      </c>
      <c r="H5" s="968" t="s">
        <v>1324</v>
      </c>
      <c r="I5" s="968" t="s">
        <v>1325</v>
      </c>
      <c r="J5" s="968" t="s">
        <v>1326</v>
      </c>
      <c r="K5" s="967" t="s">
        <v>1281</v>
      </c>
      <c r="L5" s="968" t="s">
        <v>274</v>
      </c>
      <c r="M5" s="967" t="s">
        <v>1282</v>
      </c>
      <c r="N5" s="967" t="s">
        <v>1283</v>
      </c>
      <c r="O5" s="968" t="s">
        <v>275</v>
      </c>
      <c r="P5" s="969" t="s">
        <v>276</v>
      </c>
      <c r="Q5" s="968" t="s">
        <v>272</v>
      </c>
      <c r="R5" s="968" t="s">
        <v>277</v>
      </c>
      <c r="S5" s="979" t="s">
        <v>278</v>
      </c>
      <c r="T5" s="980" t="s">
        <v>284</v>
      </c>
      <c r="U5" s="965" t="s">
        <v>285</v>
      </c>
    </row>
    <row r="6" spans="1:21" ht="142.5" customHeight="1">
      <c r="A6" s="966"/>
      <c r="B6" s="970"/>
      <c r="C6" s="976"/>
      <c r="D6" s="976"/>
      <c r="E6" s="970"/>
      <c r="F6" s="978"/>
      <c r="G6" s="970"/>
      <c r="H6" s="968"/>
      <c r="I6" s="968"/>
      <c r="J6" s="968"/>
      <c r="K6" s="967"/>
      <c r="L6" s="968"/>
      <c r="M6" s="967"/>
      <c r="N6" s="967"/>
      <c r="O6" s="968"/>
      <c r="P6" s="970"/>
      <c r="Q6" s="968"/>
      <c r="R6" s="968"/>
      <c r="S6" s="979"/>
      <c r="T6" s="980"/>
      <c r="U6" s="966"/>
    </row>
    <row r="7" spans="1:21" ht="34.5" customHeight="1">
      <c r="A7" s="78">
        <v>1</v>
      </c>
      <c r="B7" s="78">
        <v>2</v>
      </c>
      <c r="C7" s="78">
        <v>3</v>
      </c>
      <c r="D7" s="78">
        <v>4</v>
      </c>
      <c r="E7" s="78">
        <v>5</v>
      </c>
      <c r="F7" s="78" t="s">
        <v>279</v>
      </c>
      <c r="G7" s="78">
        <v>7</v>
      </c>
      <c r="H7" s="78" t="s">
        <v>255</v>
      </c>
      <c r="I7" s="78" t="s">
        <v>1327</v>
      </c>
      <c r="J7" s="78" t="s">
        <v>1328</v>
      </c>
      <c r="K7" s="78">
        <v>9</v>
      </c>
      <c r="L7" s="78" t="s">
        <v>1329</v>
      </c>
      <c r="M7" s="78" t="s">
        <v>1284</v>
      </c>
      <c r="N7" s="78" t="s">
        <v>1285</v>
      </c>
      <c r="O7" s="78">
        <v>12</v>
      </c>
      <c r="P7" s="78">
        <v>13</v>
      </c>
      <c r="Q7" s="78">
        <v>14</v>
      </c>
      <c r="R7" s="78" t="s">
        <v>1330</v>
      </c>
      <c r="S7" s="78" t="s">
        <v>281</v>
      </c>
      <c r="T7" s="79" t="s">
        <v>282</v>
      </c>
      <c r="U7" s="10"/>
    </row>
    <row r="8" spans="1:21" s="334" customFormat="1" ht="24">
      <c r="A8" s="297" t="s">
        <v>413</v>
      </c>
      <c r="B8" s="324">
        <v>247</v>
      </c>
      <c r="C8" s="325">
        <v>6.63</v>
      </c>
      <c r="D8" s="324">
        <v>1</v>
      </c>
      <c r="E8" s="324">
        <v>15</v>
      </c>
      <c r="F8" s="326">
        <f>B8*C8/D8/E8</f>
        <v>109.17</v>
      </c>
      <c r="G8" s="324">
        <v>4533</v>
      </c>
      <c r="H8" s="327">
        <v>1.03</v>
      </c>
      <c r="I8" s="327">
        <v>1.04</v>
      </c>
      <c r="J8" s="327">
        <f>1+4/12*3/100</f>
        <v>1.01</v>
      </c>
      <c r="K8" s="324">
        <v>12130</v>
      </c>
      <c r="L8" s="328">
        <f>(K8-G8*H8*I8*J8)/G8+1</f>
        <v>2.5939999999999999</v>
      </c>
      <c r="M8" s="675">
        <v>1.2292000000000001</v>
      </c>
      <c r="N8" s="329">
        <v>1.01</v>
      </c>
      <c r="O8" s="329">
        <v>1.302</v>
      </c>
      <c r="P8" s="329">
        <v>1.085</v>
      </c>
      <c r="Q8" s="324">
        <v>12</v>
      </c>
      <c r="R8" s="330">
        <f>G8*H8*I8*J8*L8*M8*N8*O8*P8*Q8</f>
        <v>267740</v>
      </c>
      <c r="S8" s="331">
        <f t="shared" ref="S8:S20" si="0">R8/B8</f>
        <v>1084</v>
      </c>
      <c r="T8" s="332">
        <f>F8*S8</f>
        <v>118340</v>
      </c>
      <c r="U8" s="333">
        <f t="shared" ref="U8:U20" si="1">T8*Q8/F8</f>
        <v>13007.97</v>
      </c>
    </row>
    <row r="9" spans="1:21" s="334" customFormat="1" ht="24">
      <c r="A9" s="297" t="s">
        <v>405</v>
      </c>
      <c r="B9" s="324">
        <v>247</v>
      </c>
      <c r="C9" s="325">
        <v>7.63</v>
      </c>
      <c r="D9" s="324">
        <v>1</v>
      </c>
      <c r="E9" s="324">
        <v>20</v>
      </c>
      <c r="F9" s="326">
        <f t="shared" ref="F9:F20" si="2">B9*C9/D9/E9</f>
        <v>94.23</v>
      </c>
      <c r="G9" s="324">
        <v>4533</v>
      </c>
      <c r="H9" s="327">
        <v>1.03</v>
      </c>
      <c r="I9" s="327">
        <v>1.04</v>
      </c>
      <c r="J9" s="327">
        <f t="shared" ref="J9:J20" si="3">1+4/12*3/100</f>
        <v>1.01</v>
      </c>
      <c r="K9" s="324">
        <v>12130</v>
      </c>
      <c r="L9" s="328">
        <f t="shared" ref="L9:L20" si="4">(K9-G9*H9*I9*J9)/G9+1</f>
        <v>2.5939999999999999</v>
      </c>
      <c r="M9" s="675">
        <v>1.2292000000000001</v>
      </c>
      <c r="N9" s="329">
        <v>1.01</v>
      </c>
      <c r="O9" s="329">
        <v>1.302</v>
      </c>
      <c r="P9" s="329">
        <v>1.085</v>
      </c>
      <c r="Q9" s="324">
        <v>12</v>
      </c>
      <c r="R9" s="330">
        <f t="shared" ref="R9:R20" si="5">G9*H9*I9*J9*L9*M9*N9*O9*P9*Q9</f>
        <v>267740</v>
      </c>
      <c r="S9" s="331">
        <f t="shared" si="0"/>
        <v>1084</v>
      </c>
      <c r="T9" s="332">
        <f t="shared" ref="T9:T20" si="6">F9*S9</f>
        <v>102145</v>
      </c>
      <c r="U9" s="333">
        <f t="shared" si="1"/>
        <v>13007.96</v>
      </c>
    </row>
    <row r="10" spans="1:21" s="334" customFormat="1" ht="24">
      <c r="A10" s="297" t="s">
        <v>809</v>
      </c>
      <c r="B10" s="324">
        <v>247</v>
      </c>
      <c r="C10" s="325">
        <v>7.63</v>
      </c>
      <c r="D10" s="324">
        <v>1</v>
      </c>
      <c r="E10" s="324">
        <v>20</v>
      </c>
      <c r="F10" s="326">
        <f t="shared" si="2"/>
        <v>94.23</v>
      </c>
      <c r="G10" s="324">
        <v>4533</v>
      </c>
      <c r="H10" s="327">
        <v>1.03</v>
      </c>
      <c r="I10" s="327">
        <v>1.04</v>
      </c>
      <c r="J10" s="327">
        <f t="shared" si="3"/>
        <v>1.01</v>
      </c>
      <c r="K10" s="324">
        <v>12130</v>
      </c>
      <c r="L10" s="328">
        <f t="shared" si="4"/>
        <v>2.5939999999999999</v>
      </c>
      <c r="M10" s="675">
        <v>1.2292000000000001</v>
      </c>
      <c r="N10" s="329">
        <v>1.01</v>
      </c>
      <c r="O10" s="329">
        <v>1.302</v>
      </c>
      <c r="P10" s="329">
        <v>1.085</v>
      </c>
      <c r="Q10" s="324">
        <v>12</v>
      </c>
      <c r="R10" s="330">
        <f t="shared" si="5"/>
        <v>267740</v>
      </c>
      <c r="S10" s="331">
        <f t="shared" si="0"/>
        <v>1084</v>
      </c>
      <c r="T10" s="332">
        <f t="shared" si="6"/>
        <v>102145</v>
      </c>
      <c r="U10" s="333">
        <f t="shared" si="1"/>
        <v>13007.96</v>
      </c>
    </row>
    <row r="11" spans="1:21" s="334" customFormat="1" ht="24">
      <c r="A11" s="297" t="s">
        <v>406</v>
      </c>
      <c r="B11" s="324">
        <v>247</v>
      </c>
      <c r="C11" s="325">
        <v>7.63</v>
      </c>
      <c r="D11" s="324">
        <v>1</v>
      </c>
      <c r="E11" s="324">
        <v>20</v>
      </c>
      <c r="F11" s="326">
        <f>B11*C11/D11/E11</f>
        <v>94.23</v>
      </c>
      <c r="G11" s="324">
        <v>4533</v>
      </c>
      <c r="H11" s="327">
        <v>1.03</v>
      </c>
      <c r="I11" s="327">
        <v>1.04</v>
      </c>
      <c r="J11" s="327">
        <f t="shared" si="3"/>
        <v>1.01</v>
      </c>
      <c r="K11" s="324">
        <v>12130</v>
      </c>
      <c r="L11" s="328">
        <f t="shared" si="4"/>
        <v>2.5939999999999999</v>
      </c>
      <c r="M11" s="675">
        <v>1.2292000000000001</v>
      </c>
      <c r="N11" s="329">
        <v>1.01</v>
      </c>
      <c r="O11" s="329">
        <v>1.302</v>
      </c>
      <c r="P11" s="329">
        <v>1.085</v>
      </c>
      <c r="Q11" s="324">
        <v>12</v>
      </c>
      <c r="R11" s="330">
        <f t="shared" si="5"/>
        <v>267740</v>
      </c>
      <c r="S11" s="331">
        <f t="shared" si="0"/>
        <v>1084</v>
      </c>
      <c r="T11" s="332">
        <f t="shared" si="6"/>
        <v>102145</v>
      </c>
      <c r="U11" s="333">
        <f t="shared" si="1"/>
        <v>13007.96</v>
      </c>
    </row>
    <row r="12" spans="1:21" s="334" customFormat="1" ht="24">
      <c r="A12" s="297" t="s">
        <v>407</v>
      </c>
      <c r="B12" s="324">
        <v>247</v>
      </c>
      <c r="C12" s="325">
        <v>7.63</v>
      </c>
      <c r="D12" s="324">
        <v>1</v>
      </c>
      <c r="E12" s="324">
        <v>20</v>
      </c>
      <c r="F12" s="326">
        <f t="shared" si="2"/>
        <v>94.23</v>
      </c>
      <c r="G12" s="324">
        <v>4533</v>
      </c>
      <c r="H12" s="327">
        <v>1.03</v>
      </c>
      <c r="I12" s="327">
        <v>1.04</v>
      </c>
      <c r="J12" s="327">
        <f t="shared" si="3"/>
        <v>1.01</v>
      </c>
      <c r="K12" s="324">
        <v>12130</v>
      </c>
      <c r="L12" s="328">
        <f t="shared" si="4"/>
        <v>2.5939999999999999</v>
      </c>
      <c r="M12" s="675">
        <v>1.2292000000000001</v>
      </c>
      <c r="N12" s="329">
        <v>1.01</v>
      </c>
      <c r="O12" s="329">
        <v>1.302</v>
      </c>
      <c r="P12" s="329">
        <v>1.085</v>
      </c>
      <c r="Q12" s="324">
        <v>12</v>
      </c>
      <c r="R12" s="330">
        <f t="shared" si="5"/>
        <v>267740</v>
      </c>
      <c r="S12" s="331">
        <f t="shared" si="0"/>
        <v>1084</v>
      </c>
      <c r="T12" s="332">
        <f t="shared" si="6"/>
        <v>102145</v>
      </c>
      <c r="U12" s="333">
        <f t="shared" si="1"/>
        <v>13007.96</v>
      </c>
    </row>
    <row r="13" spans="1:21" s="334" customFormat="1" ht="24">
      <c r="A13" s="93" t="s">
        <v>408</v>
      </c>
      <c r="B13" s="324">
        <v>247</v>
      </c>
      <c r="C13" s="325">
        <v>7.76</v>
      </c>
      <c r="D13" s="324">
        <v>1</v>
      </c>
      <c r="E13" s="324">
        <v>12</v>
      </c>
      <c r="F13" s="326">
        <f t="shared" si="2"/>
        <v>159.72999999999999</v>
      </c>
      <c r="G13" s="324">
        <v>4533</v>
      </c>
      <c r="H13" s="327">
        <v>1.03</v>
      </c>
      <c r="I13" s="327">
        <v>1.04</v>
      </c>
      <c r="J13" s="327">
        <f t="shared" si="3"/>
        <v>1.01</v>
      </c>
      <c r="K13" s="324">
        <v>12130</v>
      </c>
      <c r="L13" s="328">
        <f t="shared" si="4"/>
        <v>2.5939999999999999</v>
      </c>
      <c r="M13" s="675">
        <v>1.2292000000000001</v>
      </c>
      <c r="N13" s="329">
        <v>1.01</v>
      </c>
      <c r="O13" s="329">
        <v>1.302</v>
      </c>
      <c r="P13" s="329">
        <v>1.085</v>
      </c>
      <c r="Q13" s="324">
        <v>12</v>
      </c>
      <c r="R13" s="330">
        <f t="shared" si="5"/>
        <v>267740</v>
      </c>
      <c r="S13" s="331">
        <f t="shared" si="0"/>
        <v>1084</v>
      </c>
      <c r="T13" s="332">
        <f t="shared" si="6"/>
        <v>173147</v>
      </c>
      <c r="U13" s="333">
        <f t="shared" si="1"/>
        <v>13007.98</v>
      </c>
    </row>
    <row r="14" spans="1:21" s="334" customFormat="1" ht="48">
      <c r="A14" s="99" t="s">
        <v>409</v>
      </c>
      <c r="B14" s="324">
        <v>247</v>
      </c>
      <c r="C14" s="325">
        <v>7.76</v>
      </c>
      <c r="D14" s="324">
        <v>1</v>
      </c>
      <c r="E14" s="324">
        <v>10</v>
      </c>
      <c r="F14" s="326">
        <f t="shared" si="2"/>
        <v>191.67</v>
      </c>
      <c r="G14" s="324">
        <v>4533</v>
      </c>
      <c r="H14" s="327">
        <v>1.03</v>
      </c>
      <c r="I14" s="327">
        <v>1.04</v>
      </c>
      <c r="J14" s="327">
        <f t="shared" si="3"/>
        <v>1.01</v>
      </c>
      <c r="K14" s="324">
        <v>12130</v>
      </c>
      <c r="L14" s="328">
        <f t="shared" si="4"/>
        <v>2.5939999999999999</v>
      </c>
      <c r="M14" s="675">
        <v>1.2292000000000001</v>
      </c>
      <c r="N14" s="329">
        <v>1.01</v>
      </c>
      <c r="O14" s="329">
        <v>1.302</v>
      </c>
      <c r="P14" s="329">
        <v>1.085</v>
      </c>
      <c r="Q14" s="324">
        <v>12</v>
      </c>
      <c r="R14" s="330">
        <f t="shared" si="5"/>
        <v>267740</v>
      </c>
      <c r="S14" s="331">
        <f t="shared" si="0"/>
        <v>1084</v>
      </c>
      <c r="T14" s="332">
        <f t="shared" si="6"/>
        <v>207770</v>
      </c>
      <c r="U14" s="333">
        <f t="shared" si="1"/>
        <v>13007.98</v>
      </c>
    </row>
    <row r="15" spans="1:21" s="334" customFormat="1" ht="48">
      <c r="A15" s="99" t="s">
        <v>414</v>
      </c>
      <c r="B15" s="324">
        <v>247</v>
      </c>
      <c r="C15" s="325">
        <v>6.63</v>
      </c>
      <c r="D15" s="324">
        <v>1</v>
      </c>
      <c r="E15" s="324">
        <v>6</v>
      </c>
      <c r="F15" s="326">
        <f t="shared" si="2"/>
        <v>272.94</v>
      </c>
      <c r="G15" s="324">
        <v>4533</v>
      </c>
      <c r="H15" s="327">
        <v>1.03</v>
      </c>
      <c r="I15" s="327">
        <v>1.04</v>
      </c>
      <c r="J15" s="327">
        <f t="shared" si="3"/>
        <v>1.01</v>
      </c>
      <c r="K15" s="324">
        <v>12130</v>
      </c>
      <c r="L15" s="328">
        <f t="shared" si="4"/>
        <v>2.5939999999999999</v>
      </c>
      <c r="M15" s="675">
        <v>1.2292000000000001</v>
      </c>
      <c r="N15" s="329">
        <v>1.01</v>
      </c>
      <c r="O15" s="329">
        <v>1.302</v>
      </c>
      <c r="P15" s="329">
        <v>1.085</v>
      </c>
      <c r="Q15" s="324">
        <v>12</v>
      </c>
      <c r="R15" s="330">
        <f t="shared" si="5"/>
        <v>267740</v>
      </c>
      <c r="S15" s="331">
        <f t="shared" si="0"/>
        <v>1084</v>
      </c>
      <c r="T15" s="332">
        <f t="shared" si="6"/>
        <v>295867</v>
      </c>
      <c r="U15" s="333">
        <f t="shared" si="1"/>
        <v>13008</v>
      </c>
    </row>
    <row r="16" spans="1:21" s="334" customFormat="1" ht="48">
      <c r="A16" s="99" t="s">
        <v>410</v>
      </c>
      <c r="B16" s="324">
        <v>247</v>
      </c>
      <c r="C16" s="325">
        <v>7.76</v>
      </c>
      <c r="D16" s="324">
        <v>1</v>
      </c>
      <c r="E16" s="324">
        <v>8</v>
      </c>
      <c r="F16" s="326">
        <f t="shared" si="2"/>
        <v>239.59</v>
      </c>
      <c r="G16" s="324">
        <v>4533</v>
      </c>
      <c r="H16" s="327">
        <v>1.03</v>
      </c>
      <c r="I16" s="327">
        <v>1.04</v>
      </c>
      <c r="J16" s="327">
        <f t="shared" si="3"/>
        <v>1.01</v>
      </c>
      <c r="K16" s="324">
        <v>12130</v>
      </c>
      <c r="L16" s="328">
        <f t="shared" si="4"/>
        <v>2.5939999999999999</v>
      </c>
      <c r="M16" s="675">
        <v>1.2292000000000001</v>
      </c>
      <c r="N16" s="329">
        <v>1.01</v>
      </c>
      <c r="O16" s="329">
        <v>1.302</v>
      </c>
      <c r="P16" s="329">
        <v>1.085</v>
      </c>
      <c r="Q16" s="324">
        <v>12</v>
      </c>
      <c r="R16" s="330">
        <f t="shared" si="5"/>
        <v>267740</v>
      </c>
      <c r="S16" s="331">
        <f t="shared" si="0"/>
        <v>1084</v>
      </c>
      <c r="T16" s="332">
        <f t="shared" si="6"/>
        <v>259716</v>
      </c>
      <c r="U16" s="333">
        <f t="shared" si="1"/>
        <v>13008.02</v>
      </c>
    </row>
    <row r="17" spans="1:21" s="334" customFormat="1">
      <c r="A17" s="93" t="s">
        <v>415</v>
      </c>
      <c r="B17" s="324">
        <v>247</v>
      </c>
      <c r="C17" s="325">
        <v>6.63</v>
      </c>
      <c r="D17" s="324">
        <v>1</v>
      </c>
      <c r="E17" s="324">
        <v>15</v>
      </c>
      <c r="F17" s="326">
        <f t="shared" si="2"/>
        <v>109.17</v>
      </c>
      <c r="G17" s="324">
        <v>4533</v>
      </c>
      <c r="H17" s="327">
        <v>1.03</v>
      </c>
      <c r="I17" s="327">
        <v>1.04</v>
      </c>
      <c r="J17" s="327">
        <f t="shared" si="3"/>
        <v>1.01</v>
      </c>
      <c r="K17" s="324">
        <v>12130</v>
      </c>
      <c r="L17" s="328">
        <f t="shared" si="4"/>
        <v>2.5939999999999999</v>
      </c>
      <c r="M17" s="675">
        <v>1.2292000000000001</v>
      </c>
      <c r="N17" s="329">
        <v>1.01</v>
      </c>
      <c r="O17" s="329">
        <v>1.302</v>
      </c>
      <c r="P17" s="329">
        <v>1.085</v>
      </c>
      <c r="Q17" s="324">
        <v>12</v>
      </c>
      <c r="R17" s="330">
        <f t="shared" si="5"/>
        <v>267740</v>
      </c>
      <c r="S17" s="331">
        <f t="shared" si="0"/>
        <v>1084</v>
      </c>
      <c r="T17" s="332">
        <f t="shared" si="6"/>
        <v>118340</v>
      </c>
      <c r="U17" s="333">
        <f t="shared" si="1"/>
        <v>13007.97</v>
      </c>
    </row>
    <row r="18" spans="1:21" s="334" customFormat="1">
      <c r="A18" s="297" t="s">
        <v>411</v>
      </c>
      <c r="B18" s="324">
        <v>247</v>
      </c>
      <c r="C18" s="325">
        <v>7.63</v>
      </c>
      <c r="D18" s="324">
        <v>1</v>
      </c>
      <c r="E18" s="324">
        <v>20</v>
      </c>
      <c r="F18" s="326">
        <f t="shared" si="2"/>
        <v>94.23</v>
      </c>
      <c r="G18" s="324">
        <v>4533</v>
      </c>
      <c r="H18" s="327">
        <v>1.03</v>
      </c>
      <c r="I18" s="327">
        <v>1.04</v>
      </c>
      <c r="J18" s="327">
        <f t="shared" si="3"/>
        <v>1.01</v>
      </c>
      <c r="K18" s="324">
        <v>12130</v>
      </c>
      <c r="L18" s="328">
        <f t="shared" si="4"/>
        <v>2.5939999999999999</v>
      </c>
      <c r="M18" s="675">
        <v>1.2292000000000001</v>
      </c>
      <c r="N18" s="329">
        <v>1.01</v>
      </c>
      <c r="O18" s="329">
        <v>1.302</v>
      </c>
      <c r="P18" s="329">
        <v>1.085</v>
      </c>
      <c r="Q18" s="324">
        <v>12</v>
      </c>
      <c r="R18" s="330">
        <f t="shared" si="5"/>
        <v>267740</v>
      </c>
      <c r="S18" s="331">
        <f t="shared" si="0"/>
        <v>1084</v>
      </c>
      <c r="T18" s="332">
        <f t="shared" si="6"/>
        <v>102145</v>
      </c>
      <c r="U18" s="333">
        <f t="shared" si="1"/>
        <v>13007.96</v>
      </c>
    </row>
    <row r="19" spans="1:21" s="334" customFormat="1">
      <c r="A19" s="93" t="s">
        <v>416</v>
      </c>
      <c r="B19" s="324">
        <v>247</v>
      </c>
      <c r="C19" s="325">
        <v>6.63</v>
      </c>
      <c r="D19" s="324">
        <v>1</v>
      </c>
      <c r="E19" s="324">
        <v>10</v>
      </c>
      <c r="F19" s="326">
        <f t="shared" si="2"/>
        <v>163.76</v>
      </c>
      <c r="G19" s="324">
        <v>4533</v>
      </c>
      <c r="H19" s="327">
        <v>1.03</v>
      </c>
      <c r="I19" s="327">
        <v>1.04</v>
      </c>
      <c r="J19" s="327">
        <f t="shared" si="3"/>
        <v>1.01</v>
      </c>
      <c r="K19" s="324">
        <v>12130</v>
      </c>
      <c r="L19" s="328">
        <f t="shared" si="4"/>
        <v>2.5939999999999999</v>
      </c>
      <c r="M19" s="675">
        <v>1.2292000000000001</v>
      </c>
      <c r="N19" s="329">
        <v>1.01</v>
      </c>
      <c r="O19" s="329">
        <v>1.302</v>
      </c>
      <c r="P19" s="329">
        <v>1.085</v>
      </c>
      <c r="Q19" s="324">
        <v>12</v>
      </c>
      <c r="R19" s="330">
        <f t="shared" si="5"/>
        <v>267740</v>
      </c>
      <c r="S19" s="331">
        <f t="shared" si="0"/>
        <v>1084</v>
      </c>
      <c r="T19" s="332">
        <f t="shared" si="6"/>
        <v>177516</v>
      </c>
      <c r="U19" s="333">
        <f t="shared" si="1"/>
        <v>13008.01</v>
      </c>
    </row>
    <row r="20" spans="1:21" s="334" customFormat="1">
      <c r="A20" s="297" t="s">
        <v>412</v>
      </c>
      <c r="B20" s="324">
        <v>247</v>
      </c>
      <c r="C20" s="325">
        <v>7.76</v>
      </c>
      <c r="D20" s="324">
        <v>1</v>
      </c>
      <c r="E20" s="324">
        <v>14</v>
      </c>
      <c r="F20" s="326">
        <f t="shared" si="2"/>
        <v>136.91</v>
      </c>
      <c r="G20" s="324">
        <v>4533</v>
      </c>
      <c r="H20" s="327">
        <v>1.03</v>
      </c>
      <c r="I20" s="327">
        <v>1.04</v>
      </c>
      <c r="J20" s="327">
        <f t="shared" si="3"/>
        <v>1.01</v>
      </c>
      <c r="K20" s="324">
        <v>12130</v>
      </c>
      <c r="L20" s="328">
        <f t="shared" si="4"/>
        <v>2.5939999999999999</v>
      </c>
      <c r="M20" s="675">
        <v>1.2292000000000001</v>
      </c>
      <c r="N20" s="329">
        <v>1.01</v>
      </c>
      <c r="O20" s="329">
        <v>1.302</v>
      </c>
      <c r="P20" s="329">
        <v>1.085</v>
      </c>
      <c r="Q20" s="324">
        <v>12</v>
      </c>
      <c r="R20" s="330">
        <f t="shared" si="5"/>
        <v>267740</v>
      </c>
      <c r="S20" s="331">
        <f t="shared" si="0"/>
        <v>1084</v>
      </c>
      <c r="T20" s="332">
        <f t="shared" si="6"/>
        <v>148410</v>
      </c>
      <c r="U20" s="333">
        <f t="shared" si="1"/>
        <v>13007.96</v>
      </c>
    </row>
    <row r="22" spans="1:21">
      <c r="A22" s="860" t="s">
        <v>318</v>
      </c>
      <c r="M22" s="860" t="s">
        <v>402</v>
      </c>
    </row>
    <row r="23" spans="1:21">
      <c r="A23" s="860"/>
    </row>
    <row r="24" spans="1:21">
      <c r="A24" s="860" t="s">
        <v>403</v>
      </c>
    </row>
  </sheetData>
  <mergeCells count="23">
    <mergeCell ref="U5:U6"/>
    <mergeCell ref="I5:I6"/>
    <mergeCell ref="N5:N6"/>
    <mergeCell ref="K5:K6"/>
    <mergeCell ref="J5:J6"/>
    <mergeCell ref="L5:L6"/>
    <mergeCell ref="M5:M6"/>
    <mergeCell ref="O5:O6"/>
    <mergeCell ref="P5:P6"/>
    <mergeCell ref="Q5:Q6"/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R5:R6"/>
    <mergeCell ref="S5:S6"/>
    <mergeCell ref="T5:T6"/>
  </mergeCells>
  <pageMargins left="0" right="0" top="0" bottom="0" header="0.31496062992125984" footer="0.31496062992125984"/>
  <pageSetup paperSize="9" scale="50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2:J35"/>
  <sheetViews>
    <sheetView view="pageBreakPreview" zoomScale="60" workbookViewId="0">
      <selection activeCell="D19" sqref="D19"/>
    </sheetView>
  </sheetViews>
  <sheetFormatPr defaultRowHeight="15"/>
  <cols>
    <col min="1" max="1" width="67.7109375" customWidth="1"/>
    <col min="2" max="2" width="11.7109375" customWidth="1"/>
    <col min="4" max="4" width="16.28515625" customWidth="1"/>
    <col min="5" max="5" width="10.140625" bestFit="1" customWidth="1"/>
    <col min="6" max="6" width="27" customWidth="1"/>
    <col min="7" max="7" width="9" customWidth="1"/>
    <col min="8" max="8" width="17.5703125" customWidth="1"/>
    <col min="9" max="9" width="9.7109375" bestFit="1" customWidth="1"/>
    <col min="10" max="10" width="11.7109375" customWidth="1"/>
    <col min="257" max="257" width="67.7109375" customWidth="1"/>
    <col min="258" max="258" width="11.7109375" customWidth="1"/>
    <col min="260" max="260" width="16.28515625" customWidth="1"/>
    <col min="262" max="262" width="27" customWidth="1"/>
    <col min="263" max="263" width="9" customWidth="1"/>
    <col min="264" max="264" width="17.5703125" customWidth="1"/>
    <col min="266" max="266" width="11.7109375" customWidth="1"/>
    <col min="513" max="513" width="67.7109375" customWidth="1"/>
    <col min="514" max="514" width="11.7109375" customWidth="1"/>
    <col min="516" max="516" width="16.28515625" customWidth="1"/>
    <col min="518" max="518" width="27" customWidth="1"/>
    <col min="519" max="519" width="9" customWidth="1"/>
    <col min="520" max="520" width="17.5703125" customWidth="1"/>
    <col min="522" max="522" width="11.7109375" customWidth="1"/>
    <col min="769" max="769" width="67.7109375" customWidth="1"/>
    <col min="770" max="770" width="11.7109375" customWidth="1"/>
    <col min="772" max="772" width="16.28515625" customWidth="1"/>
    <col min="774" max="774" width="27" customWidth="1"/>
    <col min="775" max="775" width="9" customWidth="1"/>
    <col min="776" max="776" width="17.5703125" customWidth="1"/>
    <col min="778" max="778" width="11.7109375" customWidth="1"/>
    <col min="1025" max="1025" width="67.7109375" customWidth="1"/>
    <col min="1026" max="1026" width="11.7109375" customWidth="1"/>
    <col min="1028" max="1028" width="16.28515625" customWidth="1"/>
    <col min="1030" max="1030" width="27" customWidth="1"/>
    <col min="1031" max="1031" width="9" customWidth="1"/>
    <col min="1032" max="1032" width="17.5703125" customWidth="1"/>
    <col min="1034" max="1034" width="11.7109375" customWidth="1"/>
    <col min="1281" max="1281" width="67.7109375" customWidth="1"/>
    <col min="1282" max="1282" width="11.7109375" customWidth="1"/>
    <col min="1284" max="1284" width="16.28515625" customWidth="1"/>
    <col min="1286" max="1286" width="27" customWidth="1"/>
    <col min="1287" max="1287" width="9" customWidth="1"/>
    <col min="1288" max="1288" width="17.5703125" customWidth="1"/>
    <col min="1290" max="1290" width="11.7109375" customWidth="1"/>
    <col min="1537" max="1537" width="67.7109375" customWidth="1"/>
    <col min="1538" max="1538" width="11.7109375" customWidth="1"/>
    <col min="1540" max="1540" width="16.28515625" customWidth="1"/>
    <col min="1542" max="1542" width="27" customWidth="1"/>
    <col min="1543" max="1543" width="9" customWidth="1"/>
    <col min="1544" max="1544" width="17.5703125" customWidth="1"/>
    <col min="1546" max="1546" width="11.7109375" customWidth="1"/>
    <col min="1793" max="1793" width="67.7109375" customWidth="1"/>
    <col min="1794" max="1794" width="11.7109375" customWidth="1"/>
    <col min="1796" max="1796" width="16.28515625" customWidth="1"/>
    <col min="1798" max="1798" width="27" customWidth="1"/>
    <col min="1799" max="1799" width="9" customWidth="1"/>
    <col min="1800" max="1800" width="17.5703125" customWidth="1"/>
    <col min="1802" max="1802" width="11.7109375" customWidth="1"/>
    <col min="2049" max="2049" width="67.7109375" customWidth="1"/>
    <col min="2050" max="2050" width="11.7109375" customWidth="1"/>
    <col min="2052" max="2052" width="16.28515625" customWidth="1"/>
    <col min="2054" max="2054" width="27" customWidth="1"/>
    <col min="2055" max="2055" width="9" customWidth="1"/>
    <col min="2056" max="2056" width="17.5703125" customWidth="1"/>
    <col min="2058" max="2058" width="11.7109375" customWidth="1"/>
    <col min="2305" max="2305" width="67.7109375" customWidth="1"/>
    <col min="2306" max="2306" width="11.7109375" customWidth="1"/>
    <col min="2308" max="2308" width="16.28515625" customWidth="1"/>
    <col min="2310" max="2310" width="27" customWidth="1"/>
    <col min="2311" max="2311" width="9" customWidth="1"/>
    <col min="2312" max="2312" width="17.5703125" customWidth="1"/>
    <col min="2314" max="2314" width="11.7109375" customWidth="1"/>
    <col min="2561" max="2561" width="67.7109375" customWidth="1"/>
    <col min="2562" max="2562" width="11.7109375" customWidth="1"/>
    <col min="2564" max="2564" width="16.28515625" customWidth="1"/>
    <col min="2566" max="2566" width="27" customWidth="1"/>
    <col min="2567" max="2567" width="9" customWidth="1"/>
    <col min="2568" max="2568" width="17.5703125" customWidth="1"/>
    <col min="2570" max="2570" width="11.7109375" customWidth="1"/>
    <col min="2817" max="2817" width="67.7109375" customWidth="1"/>
    <col min="2818" max="2818" width="11.7109375" customWidth="1"/>
    <col min="2820" max="2820" width="16.28515625" customWidth="1"/>
    <col min="2822" max="2822" width="27" customWidth="1"/>
    <col min="2823" max="2823" width="9" customWidth="1"/>
    <col min="2824" max="2824" width="17.5703125" customWidth="1"/>
    <col min="2826" max="2826" width="11.7109375" customWidth="1"/>
    <col min="3073" max="3073" width="67.7109375" customWidth="1"/>
    <col min="3074" max="3074" width="11.7109375" customWidth="1"/>
    <col min="3076" max="3076" width="16.28515625" customWidth="1"/>
    <col min="3078" max="3078" width="27" customWidth="1"/>
    <col min="3079" max="3079" width="9" customWidth="1"/>
    <col min="3080" max="3080" width="17.5703125" customWidth="1"/>
    <col min="3082" max="3082" width="11.7109375" customWidth="1"/>
    <col min="3329" max="3329" width="67.7109375" customWidth="1"/>
    <col min="3330" max="3330" width="11.7109375" customWidth="1"/>
    <col min="3332" max="3332" width="16.28515625" customWidth="1"/>
    <col min="3334" max="3334" width="27" customWidth="1"/>
    <col min="3335" max="3335" width="9" customWidth="1"/>
    <col min="3336" max="3336" width="17.5703125" customWidth="1"/>
    <col min="3338" max="3338" width="11.7109375" customWidth="1"/>
    <col min="3585" max="3585" width="67.7109375" customWidth="1"/>
    <col min="3586" max="3586" width="11.7109375" customWidth="1"/>
    <col min="3588" max="3588" width="16.28515625" customWidth="1"/>
    <col min="3590" max="3590" width="27" customWidth="1"/>
    <col min="3591" max="3591" width="9" customWidth="1"/>
    <col min="3592" max="3592" width="17.5703125" customWidth="1"/>
    <col min="3594" max="3594" width="11.7109375" customWidth="1"/>
    <col min="3841" max="3841" width="67.7109375" customWidth="1"/>
    <col min="3842" max="3842" width="11.7109375" customWidth="1"/>
    <col min="3844" max="3844" width="16.28515625" customWidth="1"/>
    <col min="3846" max="3846" width="27" customWidth="1"/>
    <col min="3847" max="3847" width="9" customWidth="1"/>
    <col min="3848" max="3848" width="17.5703125" customWidth="1"/>
    <col min="3850" max="3850" width="11.7109375" customWidth="1"/>
    <col min="4097" max="4097" width="67.7109375" customWidth="1"/>
    <col min="4098" max="4098" width="11.7109375" customWidth="1"/>
    <col min="4100" max="4100" width="16.28515625" customWidth="1"/>
    <col min="4102" max="4102" width="27" customWidth="1"/>
    <col min="4103" max="4103" width="9" customWidth="1"/>
    <col min="4104" max="4104" width="17.5703125" customWidth="1"/>
    <col min="4106" max="4106" width="11.7109375" customWidth="1"/>
    <col min="4353" max="4353" width="67.7109375" customWidth="1"/>
    <col min="4354" max="4354" width="11.7109375" customWidth="1"/>
    <col min="4356" max="4356" width="16.28515625" customWidth="1"/>
    <col min="4358" max="4358" width="27" customWidth="1"/>
    <col min="4359" max="4359" width="9" customWidth="1"/>
    <col min="4360" max="4360" width="17.5703125" customWidth="1"/>
    <col min="4362" max="4362" width="11.7109375" customWidth="1"/>
    <col min="4609" max="4609" width="67.7109375" customWidth="1"/>
    <col min="4610" max="4610" width="11.7109375" customWidth="1"/>
    <col min="4612" max="4612" width="16.28515625" customWidth="1"/>
    <col min="4614" max="4614" width="27" customWidth="1"/>
    <col min="4615" max="4615" width="9" customWidth="1"/>
    <col min="4616" max="4616" width="17.5703125" customWidth="1"/>
    <col min="4618" max="4618" width="11.7109375" customWidth="1"/>
    <col min="4865" max="4865" width="67.7109375" customWidth="1"/>
    <col min="4866" max="4866" width="11.7109375" customWidth="1"/>
    <col min="4868" max="4868" width="16.28515625" customWidth="1"/>
    <col min="4870" max="4870" width="27" customWidth="1"/>
    <col min="4871" max="4871" width="9" customWidth="1"/>
    <col min="4872" max="4872" width="17.5703125" customWidth="1"/>
    <col min="4874" max="4874" width="11.7109375" customWidth="1"/>
    <col min="5121" max="5121" width="67.7109375" customWidth="1"/>
    <col min="5122" max="5122" width="11.7109375" customWidth="1"/>
    <col min="5124" max="5124" width="16.28515625" customWidth="1"/>
    <col min="5126" max="5126" width="27" customWidth="1"/>
    <col min="5127" max="5127" width="9" customWidth="1"/>
    <col min="5128" max="5128" width="17.5703125" customWidth="1"/>
    <col min="5130" max="5130" width="11.7109375" customWidth="1"/>
    <col min="5377" max="5377" width="67.7109375" customWidth="1"/>
    <col min="5378" max="5378" width="11.7109375" customWidth="1"/>
    <col min="5380" max="5380" width="16.28515625" customWidth="1"/>
    <col min="5382" max="5382" width="27" customWidth="1"/>
    <col min="5383" max="5383" width="9" customWidth="1"/>
    <col min="5384" max="5384" width="17.5703125" customWidth="1"/>
    <col min="5386" max="5386" width="11.7109375" customWidth="1"/>
    <col min="5633" max="5633" width="67.7109375" customWidth="1"/>
    <col min="5634" max="5634" width="11.7109375" customWidth="1"/>
    <col min="5636" max="5636" width="16.28515625" customWidth="1"/>
    <col min="5638" max="5638" width="27" customWidth="1"/>
    <col min="5639" max="5639" width="9" customWidth="1"/>
    <col min="5640" max="5640" width="17.5703125" customWidth="1"/>
    <col min="5642" max="5642" width="11.7109375" customWidth="1"/>
    <col min="5889" max="5889" width="67.7109375" customWidth="1"/>
    <col min="5890" max="5890" width="11.7109375" customWidth="1"/>
    <col min="5892" max="5892" width="16.28515625" customWidth="1"/>
    <col min="5894" max="5894" width="27" customWidth="1"/>
    <col min="5895" max="5895" width="9" customWidth="1"/>
    <col min="5896" max="5896" width="17.5703125" customWidth="1"/>
    <col min="5898" max="5898" width="11.7109375" customWidth="1"/>
    <col min="6145" max="6145" width="67.7109375" customWidth="1"/>
    <col min="6146" max="6146" width="11.7109375" customWidth="1"/>
    <col min="6148" max="6148" width="16.28515625" customWidth="1"/>
    <col min="6150" max="6150" width="27" customWidth="1"/>
    <col min="6151" max="6151" width="9" customWidth="1"/>
    <col min="6152" max="6152" width="17.5703125" customWidth="1"/>
    <col min="6154" max="6154" width="11.7109375" customWidth="1"/>
    <col min="6401" max="6401" width="67.7109375" customWidth="1"/>
    <col min="6402" max="6402" width="11.7109375" customWidth="1"/>
    <col min="6404" max="6404" width="16.28515625" customWidth="1"/>
    <col min="6406" max="6406" width="27" customWidth="1"/>
    <col min="6407" max="6407" width="9" customWidth="1"/>
    <col min="6408" max="6408" width="17.5703125" customWidth="1"/>
    <col min="6410" max="6410" width="11.7109375" customWidth="1"/>
    <col min="6657" max="6657" width="67.7109375" customWidth="1"/>
    <col min="6658" max="6658" width="11.7109375" customWidth="1"/>
    <col min="6660" max="6660" width="16.28515625" customWidth="1"/>
    <col min="6662" max="6662" width="27" customWidth="1"/>
    <col min="6663" max="6663" width="9" customWidth="1"/>
    <col min="6664" max="6664" width="17.5703125" customWidth="1"/>
    <col min="6666" max="6666" width="11.7109375" customWidth="1"/>
    <col min="6913" max="6913" width="67.7109375" customWidth="1"/>
    <col min="6914" max="6914" width="11.7109375" customWidth="1"/>
    <col min="6916" max="6916" width="16.28515625" customWidth="1"/>
    <col min="6918" max="6918" width="27" customWidth="1"/>
    <col min="6919" max="6919" width="9" customWidth="1"/>
    <col min="6920" max="6920" width="17.5703125" customWidth="1"/>
    <col min="6922" max="6922" width="11.7109375" customWidth="1"/>
    <col min="7169" max="7169" width="67.7109375" customWidth="1"/>
    <col min="7170" max="7170" width="11.7109375" customWidth="1"/>
    <col min="7172" max="7172" width="16.28515625" customWidth="1"/>
    <col min="7174" max="7174" width="27" customWidth="1"/>
    <col min="7175" max="7175" width="9" customWidth="1"/>
    <col min="7176" max="7176" width="17.5703125" customWidth="1"/>
    <col min="7178" max="7178" width="11.7109375" customWidth="1"/>
    <col min="7425" max="7425" width="67.7109375" customWidth="1"/>
    <col min="7426" max="7426" width="11.7109375" customWidth="1"/>
    <col min="7428" max="7428" width="16.28515625" customWidth="1"/>
    <col min="7430" max="7430" width="27" customWidth="1"/>
    <col min="7431" max="7431" width="9" customWidth="1"/>
    <col min="7432" max="7432" width="17.5703125" customWidth="1"/>
    <col min="7434" max="7434" width="11.7109375" customWidth="1"/>
    <col min="7681" max="7681" width="67.7109375" customWidth="1"/>
    <col min="7682" max="7682" width="11.7109375" customWidth="1"/>
    <col min="7684" max="7684" width="16.28515625" customWidth="1"/>
    <col min="7686" max="7686" width="27" customWidth="1"/>
    <col min="7687" max="7687" width="9" customWidth="1"/>
    <col min="7688" max="7688" width="17.5703125" customWidth="1"/>
    <col min="7690" max="7690" width="11.7109375" customWidth="1"/>
    <col min="7937" max="7937" width="67.7109375" customWidth="1"/>
    <col min="7938" max="7938" width="11.7109375" customWidth="1"/>
    <col min="7940" max="7940" width="16.28515625" customWidth="1"/>
    <col min="7942" max="7942" width="27" customWidth="1"/>
    <col min="7943" max="7943" width="9" customWidth="1"/>
    <col min="7944" max="7944" width="17.5703125" customWidth="1"/>
    <col min="7946" max="7946" width="11.7109375" customWidth="1"/>
    <col min="8193" max="8193" width="67.7109375" customWidth="1"/>
    <col min="8194" max="8194" width="11.7109375" customWidth="1"/>
    <col min="8196" max="8196" width="16.28515625" customWidth="1"/>
    <col min="8198" max="8198" width="27" customWidth="1"/>
    <col min="8199" max="8199" width="9" customWidth="1"/>
    <col min="8200" max="8200" width="17.5703125" customWidth="1"/>
    <col min="8202" max="8202" width="11.7109375" customWidth="1"/>
    <col min="8449" max="8449" width="67.7109375" customWidth="1"/>
    <col min="8450" max="8450" width="11.7109375" customWidth="1"/>
    <col min="8452" max="8452" width="16.28515625" customWidth="1"/>
    <col min="8454" max="8454" width="27" customWidth="1"/>
    <col min="8455" max="8455" width="9" customWidth="1"/>
    <col min="8456" max="8456" width="17.5703125" customWidth="1"/>
    <col min="8458" max="8458" width="11.7109375" customWidth="1"/>
    <col min="8705" max="8705" width="67.7109375" customWidth="1"/>
    <col min="8706" max="8706" width="11.7109375" customWidth="1"/>
    <col min="8708" max="8708" width="16.28515625" customWidth="1"/>
    <col min="8710" max="8710" width="27" customWidth="1"/>
    <col min="8711" max="8711" width="9" customWidth="1"/>
    <col min="8712" max="8712" width="17.5703125" customWidth="1"/>
    <col min="8714" max="8714" width="11.7109375" customWidth="1"/>
    <col min="8961" max="8961" width="67.7109375" customWidth="1"/>
    <col min="8962" max="8962" width="11.7109375" customWidth="1"/>
    <col min="8964" max="8964" width="16.28515625" customWidth="1"/>
    <col min="8966" max="8966" width="27" customWidth="1"/>
    <col min="8967" max="8967" width="9" customWidth="1"/>
    <col min="8968" max="8968" width="17.5703125" customWidth="1"/>
    <col min="8970" max="8970" width="11.7109375" customWidth="1"/>
    <col min="9217" max="9217" width="67.7109375" customWidth="1"/>
    <col min="9218" max="9218" width="11.7109375" customWidth="1"/>
    <col min="9220" max="9220" width="16.28515625" customWidth="1"/>
    <col min="9222" max="9222" width="27" customWidth="1"/>
    <col min="9223" max="9223" width="9" customWidth="1"/>
    <col min="9224" max="9224" width="17.5703125" customWidth="1"/>
    <col min="9226" max="9226" width="11.7109375" customWidth="1"/>
    <col min="9473" max="9473" width="67.7109375" customWidth="1"/>
    <col min="9474" max="9474" width="11.7109375" customWidth="1"/>
    <col min="9476" max="9476" width="16.28515625" customWidth="1"/>
    <col min="9478" max="9478" width="27" customWidth="1"/>
    <col min="9479" max="9479" width="9" customWidth="1"/>
    <col min="9480" max="9480" width="17.5703125" customWidth="1"/>
    <col min="9482" max="9482" width="11.7109375" customWidth="1"/>
    <col min="9729" max="9729" width="67.7109375" customWidth="1"/>
    <col min="9730" max="9730" width="11.7109375" customWidth="1"/>
    <col min="9732" max="9732" width="16.28515625" customWidth="1"/>
    <col min="9734" max="9734" width="27" customWidth="1"/>
    <col min="9735" max="9735" width="9" customWidth="1"/>
    <col min="9736" max="9736" width="17.5703125" customWidth="1"/>
    <col min="9738" max="9738" width="11.7109375" customWidth="1"/>
    <col min="9985" max="9985" width="67.7109375" customWidth="1"/>
    <col min="9986" max="9986" width="11.7109375" customWidth="1"/>
    <col min="9988" max="9988" width="16.28515625" customWidth="1"/>
    <col min="9990" max="9990" width="27" customWidth="1"/>
    <col min="9991" max="9991" width="9" customWidth="1"/>
    <col min="9992" max="9992" width="17.5703125" customWidth="1"/>
    <col min="9994" max="9994" width="11.7109375" customWidth="1"/>
    <col min="10241" max="10241" width="67.7109375" customWidth="1"/>
    <col min="10242" max="10242" width="11.7109375" customWidth="1"/>
    <col min="10244" max="10244" width="16.28515625" customWidth="1"/>
    <col min="10246" max="10246" width="27" customWidth="1"/>
    <col min="10247" max="10247" width="9" customWidth="1"/>
    <col min="10248" max="10248" width="17.5703125" customWidth="1"/>
    <col min="10250" max="10250" width="11.7109375" customWidth="1"/>
    <col min="10497" max="10497" width="67.7109375" customWidth="1"/>
    <col min="10498" max="10498" width="11.7109375" customWidth="1"/>
    <col min="10500" max="10500" width="16.28515625" customWidth="1"/>
    <col min="10502" max="10502" width="27" customWidth="1"/>
    <col min="10503" max="10503" width="9" customWidth="1"/>
    <col min="10504" max="10504" width="17.5703125" customWidth="1"/>
    <col min="10506" max="10506" width="11.7109375" customWidth="1"/>
    <col min="10753" max="10753" width="67.7109375" customWidth="1"/>
    <col min="10754" max="10754" width="11.7109375" customWidth="1"/>
    <col min="10756" max="10756" width="16.28515625" customWidth="1"/>
    <col min="10758" max="10758" width="27" customWidth="1"/>
    <col min="10759" max="10759" width="9" customWidth="1"/>
    <col min="10760" max="10760" width="17.5703125" customWidth="1"/>
    <col min="10762" max="10762" width="11.7109375" customWidth="1"/>
    <col min="11009" max="11009" width="67.7109375" customWidth="1"/>
    <col min="11010" max="11010" width="11.7109375" customWidth="1"/>
    <col min="11012" max="11012" width="16.28515625" customWidth="1"/>
    <col min="11014" max="11014" width="27" customWidth="1"/>
    <col min="11015" max="11015" width="9" customWidth="1"/>
    <col min="11016" max="11016" width="17.5703125" customWidth="1"/>
    <col min="11018" max="11018" width="11.7109375" customWidth="1"/>
    <col min="11265" max="11265" width="67.7109375" customWidth="1"/>
    <col min="11266" max="11266" width="11.7109375" customWidth="1"/>
    <col min="11268" max="11268" width="16.28515625" customWidth="1"/>
    <col min="11270" max="11270" width="27" customWidth="1"/>
    <col min="11271" max="11271" width="9" customWidth="1"/>
    <col min="11272" max="11272" width="17.5703125" customWidth="1"/>
    <col min="11274" max="11274" width="11.7109375" customWidth="1"/>
    <col min="11521" max="11521" width="67.7109375" customWidth="1"/>
    <col min="11522" max="11522" width="11.7109375" customWidth="1"/>
    <col min="11524" max="11524" width="16.28515625" customWidth="1"/>
    <col min="11526" max="11526" width="27" customWidth="1"/>
    <col min="11527" max="11527" width="9" customWidth="1"/>
    <col min="11528" max="11528" width="17.5703125" customWidth="1"/>
    <col min="11530" max="11530" width="11.7109375" customWidth="1"/>
    <col min="11777" max="11777" width="67.7109375" customWidth="1"/>
    <col min="11778" max="11778" width="11.7109375" customWidth="1"/>
    <col min="11780" max="11780" width="16.28515625" customWidth="1"/>
    <col min="11782" max="11782" width="27" customWidth="1"/>
    <col min="11783" max="11783" width="9" customWidth="1"/>
    <col min="11784" max="11784" width="17.5703125" customWidth="1"/>
    <col min="11786" max="11786" width="11.7109375" customWidth="1"/>
    <col min="12033" max="12033" width="67.7109375" customWidth="1"/>
    <col min="12034" max="12034" width="11.7109375" customWidth="1"/>
    <col min="12036" max="12036" width="16.28515625" customWidth="1"/>
    <col min="12038" max="12038" width="27" customWidth="1"/>
    <col min="12039" max="12039" width="9" customWidth="1"/>
    <col min="12040" max="12040" width="17.5703125" customWidth="1"/>
    <col min="12042" max="12042" width="11.7109375" customWidth="1"/>
    <col min="12289" max="12289" width="67.7109375" customWidth="1"/>
    <col min="12290" max="12290" width="11.7109375" customWidth="1"/>
    <col min="12292" max="12292" width="16.28515625" customWidth="1"/>
    <col min="12294" max="12294" width="27" customWidth="1"/>
    <col min="12295" max="12295" width="9" customWidth="1"/>
    <col min="12296" max="12296" width="17.5703125" customWidth="1"/>
    <col min="12298" max="12298" width="11.7109375" customWidth="1"/>
    <col min="12545" max="12545" width="67.7109375" customWidth="1"/>
    <col min="12546" max="12546" width="11.7109375" customWidth="1"/>
    <col min="12548" max="12548" width="16.28515625" customWidth="1"/>
    <col min="12550" max="12550" width="27" customWidth="1"/>
    <col min="12551" max="12551" width="9" customWidth="1"/>
    <col min="12552" max="12552" width="17.5703125" customWidth="1"/>
    <col min="12554" max="12554" width="11.7109375" customWidth="1"/>
    <col min="12801" max="12801" width="67.7109375" customWidth="1"/>
    <col min="12802" max="12802" width="11.7109375" customWidth="1"/>
    <col min="12804" max="12804" width="16.28515625" customWidth="1"/>
    <col min="12806" max="12806" width="27" customWidth="1"/>
    <col min="12807" max="12807" width="9" customWidth="1"/>
    <col min="12808" max="12808" width="17.5703125" customWidth="1"/>
    <col min="12810" max="12810" width="11.7109375" customWidth="1"/>
    <col min="13057" max="13057" width="67.7109375" customWidth="1"/>
    <col min="13058" max="13058" width="11.7109375" customWidth="1"/>
    <col min="13060" max="13060" width="16.28515625" customWidth="1"/>
    <col min="13062" max="13062" width="27" customWidth="1"/>
    <col min="13063" max="13063" width="9" customWidth="1"/>
    <col min="13064" max="13064" width="17.5703125" customWidth="1"/>
    <col min="13066" max="13066" width="11.7109375" customWidth="1"/>
    <col min="13313" max="13313" width="67.7109375" customWidth="1"/>
    <col min="13314" max="13314" width="11.7109375" customWidth="1"/>
    <col min="13316" max="13316" width="16.28515625" customWidth="1"/>
    <col min="13318" max="13318" width="27" customWidth="1"/>
    <col min="13319" max="13319" width="9" customWidth="1"/>
    <col min="13320" max="13320" width="17.5703125" customWidth="1"/>
    <col min="13322" max="13322" width="11.7109375" customWidth="1"/>
    <col min="13569" max="13569" width="67.7109375" customWidth="1"/>
    <col min="13570" max="13570" width="11.7109375" customWidth="1"/>
    <col min="13572" max="13572" width="16.28515625" customWidth="1"/>
    <col min="13574" max="13574" width="27" customWidth="1"/>
    <col min="13575" max="13575" width="9" customWidth="1"/>
    <col min="13576" max="13576" width="17.5703125" customWidth="1"/>
    <col min="13578" max="13578" width="11.7109375" customWidth="1"/>
    <col min="13825" max="13825" width="67.7109375" customWidth="1"/>
    <col min="13826" max="13826" width="11.7109375" customWidth="1"/>
    <col min="13828" max="13828" width="16.28515625" customWidth="1"/>
    <col min="13830" max="13830" width="27" customWidth="1"/>
    <col min="13831" max="13831" width="9" customWidth="1"/>
    <col min="13832" max="13832" width="17.5703125" customWidth="1"/>
    <col min="13834" max="13834" width="11.7109375" customWidth="1"/>
    <col min="14081" max="14081" width="67.7109375" customWidth="1"/>
    <col min="14082" max="14082" width="11.7109375" customWidth="1"/>
    <col min="14084" max="14084" width="16.28515625" customWidth="1"/>
    <col min="14086" max="14086" width="27" customWidth="1"/>
    <col min="14087" max="14087" width="9" customWidth="1"/>
    <col min="14088" max="14088" width="17.5703125" customWidth="1"/>
    <col min="14090" max="14090" width="11.7109375" customWidth="1"/>
    <col min="14337" max="14337" width="67.7109375" customWidth="1"/>
    <col min="14338" max="14338" width="11.7109375" customWidth="1"/>
    <col min="14340" max="14340" width="16.28515625" customWidth="1"/>
    <col min="14342" max="14342" width="27" customWidth="1"/>
    <col min="14343" max="14343" width="9" customWidth="1"/>
    <col min="14344" max="14344" width="17.5703125" customWidth="1"/>
    <col min="14346" max="14346" width="11.7109375" customWidth="1"/>
    <col min="14593" max="14593" width="67.7109375" customWidth="1"/>
    <col min="14594" max="14594" width="11.7109375" customWidth="1"/>
    <col min="14596" max="14596" width="16.28515625" customWidth="1"/>
    <col min="14598" max="14598" width="27" customWidth="1"/>
    <col min="14599" max="14599" width="9" customWidth="1"/>
    <col min="14600" max="14600" width="17.5703125" customWidth="1"/>
    <col min="14602" max="14602" width="11.7109375" customWidth="1"/>
    <col min="14849" max="14849" width="67.7109375" customWidth="1"/>
    <col min="14850" max="14850" width="11.7109375" customWidth="1"/>
    <col min="14852" max="14852" width="16.28515625" customWidth="1"/>
    <col min="14854" max="14854" width="27" customWidth="1"/>
    <col min="14855" max="14855" width="9" customWidth="1"/>
    <col min="14856" max="14856" width="17.5703125" customWidth="1"/>
    <col min="14858" max="14858" width="11.7109375" customWidth="1"/>
    <col min="15105" max="15105" width="67.7109375" customWidth="1"/>
    <col min="15106" max="15106" width="11.7109375" customWidth="1"/>
    <col min="15108" max="15108" width="16.28515625" customWidth="1"/>
    <col min="15110" max="15110" width="27" customWidth="1"/>
    <col min="15111" max="15111" width="9" customWidth="1"/>
    <col min="15112" max="15112" width="17.5703125" customWidth="1"/>
    <col min="15114" max="15114" width="11.7109375" customWidth="1"/>
    <col min="15361" max="15361" width="67.7109375" customWidth="1"/>
    <col min="15362" max="15362" width="11.7109375" customWidth="1"/>
    <col min="15364" max="15364" width="16.28515625" customWidth="1"/>
    <col min="15366" max="15366" width="27" customWidth="1"/>
    <col min="15367" max="15367" width="9" customWidth="1"/>
    <col min="15368" max="15368" width="17.5703125" customWidth="1"/>
    <col min="15370" max="15370" width="11.7109375" customWidth="1"/>
    <col min="15617" max="15617" width="67.7109375" customWidth="1"/>
    <col min="15618" max="15618" width="11.7109375" customWidth="1"/>
    <col min="15620" max="15620" width="16.28515625" customWidth="1"/>
    <col min="15622" max="15622" width="27" customWidth="1"/>
    <col min="15623" max="15623" width="9" customWidth="1"/>
    <col min="15624" max="15624" width="17.5703125" customWidth="1"/>
    <col min="15626" max="15626" width="11.7109375" customWidth="1"/>
    <col min="15873" max="15873" width="67.7109375" customWidth="1"/>
    <col min="15874" max="15874" width="11.7109375" customWidth="1"/>
    <col min="15876" max="15876" width="16.28515625" customWidth="1"/>
    <col min="15878" max="15878" width="27" customWidth="1"/>
    <col min="15879" max="15879" width="9" customWidth="1"/>
    <col min="15880" max="15880" width="17.5703125" customWidth="1"/>
    <col min="15882" max="15882" width="11.7109375" customWidth="1"/>
    <col min="16129" max="16129" width="67.7109375" customWidth="1"/>
    <col min="16130" max="16130" width="11.7109375" customWidth="1"/>
    <col min="16132" max="16132" width="16.28515625" customWidth="1"/>
    <col min="16134" max="16134" width="27" customWidth="1"/>
    <col min="16135" max="16135" width="9" customWidth="1"/>
    <col min="16136" max="16136" width="17.5703125" customWidth="1"/>
    <col min="16138" max="16138" width="11.7109375" customWidth="1"/>
  </cols>
  <sheetData>
    <row r="2" spans="1:10">
      <c r="A2" s="676" t="s">
        <v>1287</v>
      </c>
    </row>
    <row r="3" spans="1:10">
      <c r="B3" t="s">
        <v>1288</v>
      </c>
      <c r="J3" t="s">
        <v>1289</v>
      </c>
    </row>
    <row r="4" spans="1:10">
      <c r="A4" t="s">
        <v>1290</v>
      </c>
      <c r="B4" s="677">
        <v>248</v>
      </c>
      <c r="C4" t="s">
        <v>1291</v>
      </c>
      <c r="J4" s="677">
        <v>248</v>
      </c>
    </row>
    <row r="5" spans="1:10">
      <c r="A5" t="s">
        <v>1292</v>
      </c>
      <c r="B5">
        <v>8</v>
      </c>
      <c r="C5" t="s">
        <v>1293</v>
      </c>
      <c r="J5">
        <v>8</v>
      </c>
    </row>
    <row r="6" spans="1:10">
      <c r="A6" t="s">
        <v>1294</v>
      </c>
      <c r="B6" s="677">
        <v>5</v>
      </c>
      <c r="C6" t="s">
        <v>1291</v>
      </c>
      <c r="J6" s="677">
        <v>5</v>
      </c>
    </row>
    <row r="7" spans="1:10">
      <c r="A7" t="s">
        <v>1295</v>
      </c>
      <c r="B7" s="678">
        <f>B4*B5-B6</f>
        <v>1979</v>
      </c>
      <c r="C7" t="s">
        <v>1293</v>
      </c>
      <c r="J7" s="678">
        <f>J4*J5-J6</f>
        <v>1979</v>
      </c>
    </row>
    <row r="8" spans="1:10">
      <c r="A8" t="s">
        <v>1296</v>
      </c>
      <c r="B8">
        <v>12</v>
      </c>
      <c r="C8" t="s">
        <v>1297</v>
      </c>
      <c r="J8">
        <v>12</v>
      </c>
    </row>
    <row r="9" spans="1:10">
      <c r="A9" t="s">
        <v>1298</v>
      </c>
      <c r="B9" s="679">
        <f>B7/B8</f>
        <v>164.92</v>
      </c>
      <c r="C9" t="s">
        <v>1293</v>
      </c>
      <c r="J9" s="679">
        <f>J7/J8</f>
        <v>164.92</v>
      </c>
    </row>
    <row r="10" spans="1:10">
      <c r="A10" t="s">
        <v>1299</v>
      </c>
      <c r="B10" s="680">
        <v>4047</v>
      </c>
      <c r="C10" t="s">
        <v>1024</v>
      </c>
      <c r="D10" t="s">
        <v>1300</v>
      </c>
      <c r="E10" s="681">
        <v>4047</v>
      </c>
      <c r="F10" t="s">
        <v>1301</v>
      </c>
      <c r="G10" s="681">
        <f>CEILING(E10*1.03,1)</f>
        <v>4169</v>
      </c>
      <c r="H10" t="s">
        <v>1302</v>
      </c>
      <c r="I10" s="682">
        <f>(E10*9+G10*3)/12</f>
        <v>4077.5</v>
      </c>
      <c r="J10" s="680">
        <v>4085.5</v>
      </c>
    </row>
    <row r="11" spans="1:10">
      <c r="A11" s="683" t="s">
        <v>1303</v>
      </c>
      <c r="B11" s="684">
        <f>B10/B9</f>
        <v>24.54</v>
      </c>
      <c r="C11" t="s">
        <v>1024</v>
      </c>
      <c r="J11" s="684">
        <f>J10/J9</f>
        <v>24.77</v>
      </c>
    </row>
    <row r="12" spans="1:10">
      <c r="A12" t="s">
        <v>1304</v>
      </c>
      <c r="B12">
        <v>35</v>
      </c>
      <c r="C12" t="s">
        <v>1305</v>
      </c>
      <c r="J12">
        <v>35</v>
      </c>
    </row>
    <row r="13" spans="1:10">
      <c r="A13" s="685" t="s">
        <v>1306</v>
      </c>
      <c r="B13" s="686">
        <f>B11*B12/100</f>
        <v>8.59</v>
      </c>
      <c r="C13" t="s">
        <v>1024</v>
      </c>
      <c r="J13" s="686">
        <f>J11*J12/100</f>
        <v>8.67</v>
      </c>
    </row>
    <row r="14" spans="1:10">
      <c r="A14" t="s">
        <v>1307</v>
      </c>
      <c r="B14">
        <v>100</v>
      </c>
      <c r="C14" t="s">
        <v>1305</v>
      </c>
      <c r="J14">
        <v>100</v>
      </c>
    </row>
    <row r="15" spans="1:10">
      <c r="A15" s="685" t="s">
        <v>1308</v>
      </c>
      <c r="B15" s="686">
        <f>B11*B14/100</f>
        <v>24.54</v>
      </c>
      <c r="C15" t="s">
        <v>1024</v>
      </c>
      <c r="J15" s="686">
        <f>J11*J14/100</f>
        <v>24.77</v>
      </c>
    </row>
    <row r="17" spans="1:10">
      <c r="A17" s="687" t="s">
        <v>1309</v>
      </c>
      <c r="B17" s="677">
        <v>366</v>
      </c>
      <c r="C17" t="s">
        <v>1291</v>
      </c>
      <c r="J17" s="677">
        <v>366</v>
      </c>
    </row>
    <row r="18" spans="1:10">
      <c r="A18" s="687" t="s">
        <v>1310</v>
      </c>
      <c r="B18">
        <v>8</v>
      </c>
      <c r="C18" t="s">
        <v>1293</v>
      </c>
      <c r="J18">
        <v>8</v>
      </c>
    </row>
    <row r="19" spans="1:10">
      <c r="A19" s="688" t="s">
        <v>1311</v>
      </c>
      <c r="B19" s="679">
        <f>B17*B18</f>
        <v>2928</v>
      </c>
      <c r="C19" t="s">
        <v>1293</v>
      </c>
      <c r="J19" s="679">
        <f>J17*J18</f>
        <v>2928</v>
      </c>
    </row>
    <row r="20" spans="1:10">
      <c r="A20" s="689" t="s">
        <v>1312</v>
      </c>
      <c r="B20" s="690">
        <f>B19/12/3</f>
        <v>81.33</v>
      </c>
      <c r="C20" t="s">
        <v>1293</v>
      </c>
      <c r="J20" s="690">
        <f>J19/12/3</f>
        <v>81.33</v>
      </c>
    </row>
    <row r="21" spans="1:10">
      <c r="A21" s="685" t="s">
        <v>1313</v>
      </c>
      <c r="B21" s="686">
        <f>B20*B13</f>
        <v>698.62</v>
      </c>
      <c r="C21" t="s">
        <v>1024</v>
      </c>
      <c r="J21" s="686">
        <f>J20*J13</f>
        <v>705.13</v>
      </c>
    </row>
    <row r="22" spans="1:10">
      <c r="A22" s="689"/>
      <c r="B22" s="690"/>
      <c r="J22" s="690"/>
    </row>
    <row r="23" spans="1:10">
      <c r="A23" s="689"/>
      <c r="B23" s="690"/>
      <c r="J23" s="690"/>
    </row>
    <row r="24" spans="1:10">
      <c r="A24" s="687" t="s">
        <v>1314</v>
      </c>
      <c r="B24" s="677">
        <v>14</v>
      </c>
      <c r="C24" t="s">
        <v>1291</v>
      </c>
      <c r="J24" s="677">
        <v>14</v>
      </c>
    </row>
    <row r="25" spans="1:10">
      <c r="A25" s="687" t="s">
        <v>1315</v>
      </c>
      <c r="B25">
        <v>24</v>
      </c>
      <c r="C25" t="s">
        <v>1293</v>
      </c>
      <c r="J25">
        <v>24</v>
      </c>
    </row>
    <row r="26" spans="1:10" ht="30">
      <c r="A26" s="691" t="s">
        <v>1316</v>
      </c>
      <c r="B26" s="690">
        <f>B24*B25</f>
        <v>336</v>
      </c>
      <c r="C26" t="s">
        <v>1293</v>
      </c>
      <c r="J26" s="690">
        <f>J24*J25</f>
        <v>336</v>
      </c>
    </row>
    <row r="27" spans="1:10">
      <c r="A27" s="689" t="s">
        <v>1312</v>
      </c>
      <c r="B27" s="690">
        <f>B26/12/3</f>
        <v>9.33</v>
      </c>
      <c r="C27" t="s">
        <v>1293</v>
      </c>
      <c r="J27" s="690">
        <f>J26/12/3</f>
        <v>9.33</v>
      </c>
    </row>
    <row r="28" spans="1:10">
      <c r="A28" s="685" t="s">
        <v>1317</v>
      </c>
      <c r="B28" s="686">
        <f>B27*B15</f>
        <v>228.96</v>
      </c>
      <c r="C28" t="s">
        <v>1024</v>
      </c>
      <c r="J28" s="686">
        <f>J27*J15</f>
        <v>231.1</v>
      </c>
    </row>
    <row r="31" spans="1:10">
      <c r="A31" s="685" t="s">
        <v>1318</v>
      </c>
      <c r="B31" s="686">
        <f>B21+B28</f>
        <v>927.58</v>
      </c>
      <c r="C31" t="s">
        <v>1024</v>
      </c>
      <c r="J31" s="686">
        <f>J21+J28</f>
        <v>936.23</v>
      </c>
    </row>
    <row r="32" spans="1:10">
      <c r="A32" s="685" t="s">
        <v>1319</v>
      </c>
      <c r="B32" s="686">
        <f>B31/B10*100</f>
        <v>22.92</v>
      </c>
      <c r="C32" t="s">
        <v>1305</v>
      </c>
      <c r="J32" s="686">
        <f>J31/J10*100</f>
        <v>22.92</v>
      </c>
    </row>
    <row r="33" spans="1:10">
      <c r="A33" s="685" t="s">
        <v>1320</v>
      </c>
      <c r="B33" s="692">
        <f>B32/100</f>
        <v>0.22919999999999999</v>
      </c>
      <c r="C33" t="s">
        <v>1321</v>
      </c>
      <c r="J33" s="692">
        <f>J32/100</f>
        <v>0.22919999999999999</v>
      </c>
    </row>
    <row r="34" spans="1:10">
      <c r="A34" t="s">
        <v>1322</v>
      </c>
      <c r="B34" s="679">
        <f>B31*3</f>
        <v>2782.74</v>
      </c>
      <c r="J34" s="679">
        <f>J31*3</f>
        <v>2808.69</v>
      </c>
    </row>
    <row r="35" spans="1:10">
      <c r="B35">
        <f>B34*12</f>
        <v>33392.879999999997</v>
      </c>
      <c r="J35">
        <f>J34*12</f>
        <v>33704.28</v>
      </c>
    </row>
  </sheetData>
  <pageMargins left="0.7" right="0.7" top="0.75" bottom="0.75" header="0.3" footer="0.3"/>
  <pageSetup paperSize="9" scale="6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46</vt:i4>
      </vt:variant>
    </vt:vector>
  </HeadingPairs>
  <TitlesOfParts>
    <vt:vector size="83" baseType="lpstr">
      <vt:lpstr>прил № 3 (01.01.20)</vt:lpstr>
      <vt:lpstr>услуги с 01.01.</vt:lpstr>
      <vt:lpstr>3.1. ГруппыДО_Норматив_обл 2020</vt:lpstr>
      <vt:lpstr>3.1.ГруппыДО_Нормат_обл 2021</vt:lpstr>
      <vt:lpstr>3.1.ГруппыДО_Нормат_обл 2022</vt:lpstr>
      <vt:lpstr>3.2.расчет фот мест дс (2020)</vt:lpstr>
      <vt:lpstr>3.2.расчет фот мест дс (2021)</vt:lpstr>
      <vt:lpstr>3.2.расчет фот мест дс (2022)</vt:lpstr>
      <vt:lpstr>расчет ночных и празд</vt:lpstr>
      <vt:lpstr>фот 1-3 г мб и об</vt:lpstr>
      <vt:lpstr>фот 3-7 л мб и об</vt:lpstr>
      <vt:lpstr>3.3.расчет прочих дс</vt:lpstr>
      <vt:lpstr>3.4.присмотр</vt:lpstr>
      <vt:lpstr>продукты</vt:lpstr>
      <vt:lpstr>мягкий инв</vt:lpstr>
      <vt:lpstr>бут вода</vt:lpstr>
      <vt:lpstr>хоз инв</vt:lpstr>
      <vt:lpstr>3.5. субвенции школ 2020</vt:lpstr>
      <vt:lpstr>3.5. субвенции школ 2021</vt:lpstr>
      <vt:lpstr>3.5. субвенции школ 2022</vt:lpstr>
      <vt:lpstr>Норматив обл 2020 (общ)</vt:lpstr>
      <vt:lpstr>Норматив обл 2021 (общ)</vt:lpstr>
      <vt:lpstr>Норматив обл 2022 (общ)</vt:lpstr>
      <vt:lpstr>Норматив обл 2020 (инкл)</vt:lpstr>
      <vt:lpstr>Норматив обл 2021 (инкл)</vt:lpstr>
      <vt:lpstr>Норматив обл 2022 (инкл)</vt:lpstr>
      <vt:lpstr>Норматив обл 2020-2022 (доп)</vt:lpstr>
      <vt:lpstr>3.6.расчет фот мест 2020</vt:lpstr>
      <vt:lpstr>3.6.расчет фот мест 2021</vt:lpstr>
      <vt:lpstr>3.6.расчет фот мест 2022</vt:lpstr>
      <vt:lpstr>3.7.комм услуги</vt:lpstr>
      <vt:lpstr>3.8.расчет прочих</vt:lpstr>
      <vt:lpstr>291 имущ</vt:lpstr>
      <vt:lpstr>291 земля</vt:lpstr>
      <vt:lpstr>291 трансп</vt:lpstr>
      <vt:lpstr>07 03 доп.обр. чел-часы 01.01</vt:lpstr>
      <vt:lpstr>07 03 доп.обр школ свод 01.01</vt:lpstr>
      <vt:lpstr>'07 03 доп.обр. чел-часы 01.01'!Заголовки_для_печати</vt:lpstr>
      <vt:lpstr>'291 имущ'!Заголовки_для_печати</vt:lpstr>
      <vt:lpstr>'3.1. ГруппыДО_Норматив_обл 2020'!Заголовки_для_печати</vt:lpstr>
      <vt:lpstr>'3.1.ГруппыДО_Нормат_обл 2021'!Заголовки_для_печати</vt:lpstr>
      <vt:lpstr>'3.1.ГруппыДО_Нормат_обл 2022'!Заголовки_для_печати</vt:lpstr>
      <vt:lpstr>'3.3.расчет прочих дс'!Заголовки_для_печати</vt:lpstr>
      <vt:lpstr>'3.4.присмотр'!Заголовки_для_печати</vt:lpstr>
      <vt:lpstr>'3.5. субвенции школ 2020'!Заголовки_для_печати</vt:lpstr>
      <vt:lpstr>'3.5. субвенции школ 2021'!Заголовки_для_печати</vt:lpstr>
      <vt:lpstr>'3.5. субвенции школ 2022'!Заголовки_для_печати</vt:lpstr>
      <vt:lpstr>'3.7.комм услуги'!Заголовки_для_печати</vt:lpstr>
      <vt:lpstr>'3.8.расчет прочих'!Заголовки_для_печати</vt:lpstr>
      <vt:lpstr>'Норматив обл 2020-2022 (доп)'!Заголовки_для_печати</vt:lpstr>
      <vt:lpstr>'услуги с 01.01.'!Заголовки_для_печати</vt:lpstr>
      <vt:lpstr>'фот 1-3 г мб и об'!Заголовки_для_печати</vt:lpstr>
      <vt:lpstr>'фот 3-7 л мб и об'!Заголовки_для_печати</vt:lpstr>
      <vt:lpstr>'07 03 доп.обр. чел-часы 01.01'!Область_печати</vt:lpstr>
      <vt:lpstr>'291 земля'!Область_печати</vt:lpstr>
      <vt:lpstr>'291 имущ'!Область_печати</vt:lpstr>
      <vt:lpstr>'291 трансп'!Область_печати</vt:lpstr>
      <vt:lpstr>'3.1. ГруппыДО_Норматив_обл 2020'!Область_печати</vt:lpstr>
      <vt:lpstr>'3.1.ГруппыДО_Нормат_обл 2021'!Область_печати</vt:lpstr>
      <vt:lpstr>'3.1.ГруппыДО_Нормат_обл 2022'!Область_печати</vt:lpstr>
      <vt:lpstr>'3.2.расчет фот мест дс (2020)'!Область_печати</vt:lpstr>
      <vt:lpstr>'3.2.расчет фот мест дс (2021)'!Область_печати</vt:lpstr>
      <vt:lpstr>'3.2.расчет фот мест дс (2022)'!Область_печати</vt:lpstr>
      <vt:lpstr>'3.3.расчет прочих дс'!Область_печати</vt:lpstr>
      <vt:lpstr>'3.5. субвенции школ 2020'!Область_печати</vt:lpstr>
      <vt:lpstr>'3.5. субвенции школ 2021'!Область_печати</vt:lpstr>
      <vt:lpstr>'3.5. субвенции школ 2022'!Область_печати</vt:lpstr>
      <vt:lpstr>'3.6.расчет фот мест 2020'!Область_печати</vt:lpstr>
      <vt:lpstr>'3.6.расчет фот мест 2021'!Область_печати</vt:lpstr>
      <vt:lpstr>'3.6.расчет фот мест 2022'!Область_печати</vt:lpstr>
      <vt:lpstr>'3.7.комм услуги'!Область_печати</vt:lpstr>
      <vt:lpstr>'3.8.расчет прочих'!Область_печати</vt:lpstr>
      <vt:lpstr>'Норматив обл 2020 (инкл)'!Область_печати</vt:lpstr>
      <vt:lpstr>'Норматив обл 2020 (общ)'!Область_печати</vt:lpstr>
      <vt:lpstr>'Норматив обл 2020-2022 (доп)'!Область_печати</vt:lpstr>
      <vt:lpstr>'Норматив обл 2021 (инкл)'!Область_печати</vt:lpstr>
      <vt:lpstr>'Норматив обл 2021 (общ)'!Область_печати</vt:lpstr>
      <vt:lpstr>'Норматив обл 2022 (инкл)'!Область_печати</vt:lpstr>
      <vt:lpstr>'Норматив обл 2022 (общ)'!Область_печати</vt:lpstr>
      <vt:lpstr>'прил № 3 (01.01.20)'!Область_печати</vt:lpstr>
      <vt:lpstr>'услуги с 01.01.'!Область_печати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2021-02-24T14:05:28Z</dcterms:modified>
</cp:coreProperties>
</file>